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Repos\Git\zero\zero-data\io_lists\"/>
    </mc:Choice>
  </mc:AlternateContent>
  <xr:revisionPtr revIDLastSave="0" documentId="13_ncr:1_{0168ED71-7629-4BBD-A2E3-40579CBEC416}" xr6:coauthVersionLast="47" xr6:coauthVersionMax="47" xr10:uidLastSave="{00000000-0000-0000-0000-000000000000}"/>
  <bookViews>
    <workbookView xWindow="-120" yWindow="-120" windowWidth="29040" windowHeight="15720" tabRatio="500" activeTab="2" xr2:uid="{00000000-000D-0000-FFFF-FFFF00000000}"/>
  </bookViews>
  <sheets>
    <sheet name="Rev" sheetId="1" r:id="rId1"/>
    <sheet name="Project definitions" sheetId="2" r:id="rId2"/>
    <sheet name="IO-List" sheetId="3" r:id="rId3"/>
    <sheet name="Help" sheetId="4" r:id="rId4"/>
    <sheet name="Internal lists" sheetId="5" r:id="rId5"/>
  </sheets>
  <definedNames>
    <definedName name="_xlnm._FilterDatabase" localSheetId="2" hidden="1">'IO-List'!$A$1:$BV$6384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450" i="3" l="1"/>
  <c r="Y450" i="3"/>
  <c r="BB2696" i="3" l="1"/>
  <c r="W2696" i="3"/>
  <c r="BB2695" i="3"/>
  <c r="W2695" i="3"/>
  <c r="BB2694" i="3"/>
  <c r="W2694" i="3"/>
  <c r="BB2693" i="3"/>
  <c r="W2693" i="3"/>
  <c r="BB2692" i="3"/>
  <c r="W2692" i="3"/>
  <c r="BB2691" i="3"/>
  <c r="W2691" i="3"/>
  <c r="BB2690" i="3"/>
  <c r="W2690" i="3"/>
  <c r="BB2689" i="3"/>
  <c r="W2689" i="3"/>
  <c r="BB2687" i="3"/>
  <c r="W2687" i="3"/>
  <c r="BB2686" i="3"/>
  <c r="W2686" i="3"/>
  <c r="BB2685" i="3"/>
  <c r="W2685" i="3"/>
  <c r="BB2684" i="3"/>
  <c r="W2684" i="3"/>
  <c r="BB2683" i="3"/>
  <c r="W2683" i="3"/>
  <c r="BB2682" i="3"/>
  <c r="W2682" i="3"/>
  <c r="BB2681" i="3"/>
  <c r="W2681" i="3"/>
  <c r="BB2680" i="3"/>
  <c r="W2680" i="3"/>
  <c r="BB2678" i="3"/>
  <c r="W2678" i="3"/>
  <c r="BB2677" i="3"/>
  <c r="W2677" i="3"/>
  <c r="BB2676" i="3"/>
  <c r="W2676" i="3"/>
  <c r="BB2675" i="3"/>
  <c r="W2675" i="3"/>
  <c r="BB2674" i="3"/>
  <c r="W2674" i="3"/>
  <c r="BB2673" i="3"/>
  <c r="W2673" i="3"/>
  <c r="BB2672" i="3"/>
  <c r="W2672" i="3"/>
  <c r="BB2671" i="3"/>
  <c r="W2671" i="3"/>
  <c r="BB2670" i="3"/>
  <c r="W2670" i="3"/>
  <c r="BB2669" i="3"/>
  <c r="W2669" i="3"/>
  <c r="BB2668" i="3"/>
  <c r="W2668" i="3"/>
  <c r="BB2667" i="3"/>
  <c r="W2667" i="3"/>
  <c r="BB2666" i="3"/>
  <c r="W2666" i="3"/>
  <c r="BB2665" i="3"/>
  <c r="W2665" i="3"/>
  <c r="BB2664" i="3"/>
  <c r="W2664" i="3"/>
  <c r="BB2663" i="3"/>
  <c r="W2663" i="3"/>
  <c r="BB2662" i="3"/>
  <c r="W2662" i="3"/>
  <c r="BB2661" i="3"/>
  <c r="W2661" i="3"/>
  <c r="BB2659" i="3"/>
  <c r="W2659" i="3"/>
  <c r="BB2658" i="3"/>
  <c r="W2658" i="3"/>
  <c r="BB2657" i="3"/>
  <c r="W2657" i="3"/>
  <c r="BB2656" i="3"/>
  <c r="W2656" i="3"/>
  <c r="BB2655" i="3"/>
  <c r="W2655" i="3"/>
  <c r="BB2654" i="3"/>
  <c r="W2654" i="3"/>
  <c r="BB2653" i="3"/>
  <c r="W2653" i="3"/>
  <c r="BB2652" i="3"/>
  <c r="W2652" i="3"/>
  <c r="BB2651" i="3"/>
  <c r="W2651" i="3"/>
  <c r="BB2650" i="3"/>
  <c r="W2650" i="3"/>
  <c r="BB2649" i="3"/>
  <c r="W2649" i="3"/>
  <c r="BB2648" i="3"/>
  <c r="W2648" i="3"/>
  <c r="BB2647" i="3"/>
  <c r="W2647" i="3"/>
  <c r="BB2646" i="3"/>
  <c r="W2646" i="3"/>
  <c r="BB2645" i="3"/>
  <c r="W2645" i="3"/>
  <c r="BB2644" i="3"/>
  <c r="W2644" i="3"/>
  <c r="BB2643" i="3"/>
  <c r="W2643" i="3"/>
  <c r="BB2642" i="3"/>
  <c r="W2642" i="3"/>
  <c r="BB2641" i="3"/>
  <c r="W2641" i="3"/>
  <c r="BB2640" i="3"/>
  <c r="W2640" i="3"/>
  <c r="BB2639" i="3"/>
  <c r="W2639" i="3"/>
  <c r="BB2638" i="3"/>
  <c r="W2638" i="3"/>
  <c r="BB2637" i="3"/>
  <c r="W2637" i="3"/>
  <c r="BB2636" i="3"/>
  <c r="W2636" i="3"/>
  <c r="BB2634" i="3"/>
  <c r="W2634" i="3"/>
  <c r="BB2633" i="3"/>
  <c r="W2633" i="3"/>
  <c r="BB2632" i="3"/>
  <c r="W2632" i="3"/>
  <c r="BB2631" i="3"/>
  <c r="W2631" i="3"/>
  <c r="BB2630" i="3"/>
  <c r="W2630" i="3"/>
  <c r="BB2629" i="3"/>
  <c r="W2629" i="3"/>
  <c r="BB2628" i="3"/>
  <c r="W2628" i="3"/>
  <c r="BB2627" i="3"/>
  <c r="W2627" i="3"/>
  <c r="BB2626" i="3"/>
  <c r="W2626" i="3"/>
  <c r="BB2625" i="3"/>
  <c r="W2625" i="3"/>
  <c r="BB2624" i="3"/>
  <c r="W2624" i="3"/>
  <c r="BB2623" i="3"/>
  <c r="W2623" i="3"/>
  <c r="BB2622" i="3"/>
  <c r="W2622" i="3"/>
  <c r="BB2621" i="3"/>
  <c r="W2621" i="3"/>
  <c r="BB2620" i="3"/>
  <c r="W2620" i="3"/>
  <c r="BB2619" i="3"/>
  <c r="W2619" i="3"/>
  <c r="BB2618" i="3"/>
  <c r="W2618" i="3"/>
  <c r="BB2617" i="3"/>
  <c r="W2617" i="3"/>
  <c r="BB2616" i="3"/>
  <c r="W2616" i="3"/>
  <c r="BB2615" i="3"/>
  <c r="W2615" i="3"/>
  <c r="BB2614" i="3"/>
  <c r="W2614" i="3"/>
  <c r="BB2612" i="3"/>
  <c r="W2612" i="3"/>
  <c r="BB2611" i="3"/>
  <c r="W2611" i="3"/>
  <c r="BB2610" i="3"/>
  <c r="W2610" i="3"/>
  <c r="BB2609" i="3"/>
  <c r="W2609" i="3"/>
  <c r="BB2608" i="3"/>
  <c r="W2608" i="3"/>
  <c r="BB2607" i="3"/>
  <c r="W2607" i="3"/>
  <c r="BB2606" i="3"/>
  <c r="W2606" i="3"/>
  <c r="BB2605" i="3"/>
  <c r="W2605" i="3"/>
  <c r="BB2604" i="3"/>
  <c r="W2604" i="3"/>
  <c r="BB2603" i="3"/>
  <c r="W2603" i="3"/>
  <c r="BB2602" i="3"/>
  <c r="W2602" i="3"/>
  <c r="BB2601" i="3"/>
  <c r="W2601" i="3"/>
  <c r="BB2600" i="3"/>
  <c r="W2600" i="3"/>
  <c r="BB2599" i="3"/>
  <c r="W2599" i="3"/>
  <c r="BB2598" i="3"/>
  <c r="W2598" i="3"/>
  <c r="BB2597" i="3"/>
  <c r="W2597" i="3"/>
  <c r="BB2596" i="3"/>
  <c r="W2596" i="3"/>
  <c r="BB2595" i="3"/>
  <c r="W2595" i="3"/>
  <c r="BB2594" i="3"/>
  <c r="W2594" i="3"/>
  <c r="BB2593" i="3"/>
  <c r="W2593" i="3"/>
  <c r="BB2592" i="3"/>
  <c r="W2592" i="3"/>
  <c r="BB2591" i="3"/>
  <c r="W2591" i="3"/>
  <c r="BB2590" i="3"/>
  <c r="W2590" i="3"/>
  <c r="BB2589" i="3"/>
  <c r="W2589" i="3"/>
  <c r="BB2587" i="3"/>
  <c r="W2587" i="3"/>
  <c r="BB2586" i="3"/>
  <c r="W2586" i="3"/>
  <c r="BB2585" i="3"/>
  <c r="W2585" i="3"/>
  <c r="BB2584" i="3"/>
  <c r="W2584" i="3"/>
  <c r="BB2583" i="3"/>
  <c r="W2583" i="3"/>
  <c r="BB2582" i="3"/>
  <c r="W2582" i="3"/>
  <c r="BB2581" i="3"/>
  <c r="W2581" i="3"/>
  <c r="BB2580" i="3"/>
  <c r="W2580" i="3"/>
  <c r="BB2579" i="3"/>
  <c r="W2579" i="3"/>
  <c r="BB2578" i="3"/>
  <c r="W2578" i="3"/>
  <c r="BB2577" i="3"/>
  <c r="W2577" i="3"/>
  <c r="BB2576" i="3"/>
  <c r="W2576" i="3"/>
  <c r="BB2575" i="3"/>
  <c r="W2575" i="3"/>
  <c r="BB2574" i="3"/>
  <c r="W2574" i="3"/>
  <c r="BB2573" i="3"/>
  <c r="W2573" i="3"/>
  <c r="BB2572" i="3"/>
  <c r="W2572" i="3"/>
  <c r="BB2571" i="3"/>
  <c r="W2571" i="3"/>
  <c r="BB2570" i="3"/>
  <c r="W2570" i="3"/>
  <c r="BB2568" i="3"/>
  <c r="W2568" i="3"/>
  <c r="BB2567" i="3"/>
  <c r="W2567" i="3"/>
  <c r="BB2566" i="3"/>
  <c r="W2566" i="3"/>
  <c r="BB2565" i="3"/>
  <c r="W2565" i="3"/>
  <c r="BB2564" i="3"/>
  <c r="W2564" i="3"/>
  <c r="BB2563" i="3"/>
  <c r="W2563" i="3"/>
  <c r="BB2562" i="3"/>
  <c r="W2562" i="3"/>
  <c r="BB2561" i="3"/>
  <c r="W2561" i="3"/>
  <c r="BB2560" i="3"/>
  <c r="W2560" i="3"/>
  <c r="BB2559" i="3"/>
  <c r="W2559" i="3"/>
  <c r="BB2558" i="3"/>
  <c r="W2558" i="3"/>
  <c r="BB2557" i="3"/>
  <c r="W2557" i="3"/>
  <c r="BB2556" i="3"/>
  <c r="W2556" i="3"/>
  <c r="BB2555" i="3"/>
  <c r="W2555" i="3"/>
  <c r="BB2554" i="3"/>
  <c r="W2554" i="3"/>
  <c r="BB2553" i="3"/>
  <c r="W2553" i="3"/>
  <c r="BB2552" i="3"/>
  <c r="W2552" i="3"/>
  <c r="BB2551" i="3"/>
  <c r="W2551" i="3"/>
  <c r="BB2550" i="3"/>
  <c r="W2550" i="3"/>
  <c r="BB2549" i="3"/>
  <c r="W2549" i="3"/>
  <c r="BB2548" i="3"/>
  <c r="W2548" i="3"/>
  <c r="BB2547" i="3"/>
  <c r="W2547" i="3"/>
  <c r="BB2546" i="3"/>
  <c r="W2546" i="3"/>
  <c r="BB2545" i="3"/>
  <c r="W2545" i="3"/>
  <c r="BB2544" i="3"/>
  <c r="W2544" i="3"/>
  <c r="BB2543" i="3"/>
  <c r="W2543" i="3"/>
  <c r="BB2542" i="3"/>
  <c r="W2542" i="3"/>
  <c r="BB2541" i="3"/>
  <c r="W2541" i="3"/>
  <c r="BB2540" i="3"/>
  <c r="W2540" i="3"/>
  <c r="BB2539" i="3"/>
  <c r="W2539" i="3"/>
  <c r="BB2538" i="3"/>
  <c r="W2538" i="3"/>
  <c r="BB2537" i="3"/>
  <c r="W2537" i="3"/>
  <c r="BB2536" i="3"/>
  <c r="W2536" i="3"/>
  <c r="BB2535" i="3"/>
  <c r="W2535" i="3"/>
  <c r="BB2534" i="3"/>
  <c r="W2534" i="3"/>
  <c r="BB2533" i="3"/>
  <c r="W2533" i="3"/>
  <c r="BB2532" i="3"/>
  <c r="W2532" i="3"/>
  <c r="BB2531" i="3"/>
  <c r="W2531" i="3"/>
  <c r="BB2530" i="3"/>
  <c r="W2530" i="3"/>
  <c r="BB2529" i="3"/>
  <c r="W2529" i="3"/>
  <c r="BB2528" i="3"/>
  <c r="W2528" i="3"/>
  <c r="BB2527" i="3"/>
  <c r="W2527" i="3"/>
  <c r="BB2526" i="3"/>
  <c r="W2526" i="3"/>
  <c r="BB2525" i="3"/>
  <c r="W2525" i="3"/>
  <c r="BB2524" i="3"/>
  <c r="W2524" i="3"/>
  <c r="BB2523" i="3"/>
  <c r="W2523" i="3"/>
  <c r="BB2522" i="3"/>
  <c r="W2522" i="3"/>
  <c r="BB2521" i="3"/>
  <c r="W2521" i="3"/>
  <c r="BB2520" i="3"/>
  <c r="W2520" i="3"/>
  <c r="BB2519" i="3"/>
  <c r="W2519" i="3"/>
  <c r="BB2518" i="3"/>
  <c r="W2518" i="3"/>
  <c r="BB2517" i="3"/>
  <c r="W2517" i="3"/>
  <c r="BB2516" i="3"/>
  <c r="W2516" i="3"/>
  <c r="BB2515" i="3"/>
  <c r="W2515" i="3"/>
  <c r="BB2514" i="3"/>
  <c r="W2514" i="3"/>
  <c r="BB2513" i="3"/>
  <c r="W2513" i="3"/>
  <c r="BB2512" i="3"/>
  <c r="W2512" i="3"/>
  <c r="BB2511" i="3"/>
  <c r="W2511" i="3"/>
  <c r="BB2510" i="3"/>
  <c r="W2510" i="3"/>
  <c r="BB2509" i="3"/>
  <c r="W2509" i="3"/>
  <c r="BB2508" i="3"/>
  <c r="W2508" i="3"/>
  <c r="BB2507" i="3"/>
  <c r="W2507" i="3"/>
  <c r="BB2506" i="3"/>
  <c r="W2506" i="3"/>
  <c r="BB2505" i="3"/>
  <c r="W2505" i="3"/>
  <c r="BB2504" i="3"/>
  <c r="W2504" i="3"/>
  <c r="BB2503" i="3"/>
  <c r="W2503" i="3"/>
  <c r="BB2502" i="3"/>
  <c r="W2502" i="3"/>
  <c r="BB2501" i="3"/>
  <c r="W2501" i="3"/>
  <c r="BB2500" i="3"/>
  <c r="W2500" i="3"/>
  <c r="BB2499" i="3"/>
  <c r="W2499" i="3"/>
  <c r="BB2498" i="3"/>
  <c r="W2498" i="3"/>
  <c r="AM1963" i="3"/>
  <c r="BB1963" i="3" s="1"/>
  <c r="Z1963" i="3"/>
  <c r="Y1963" i="3"/>
  <c r="W1963" i="3"/>
  <c r="AM1962" i="3"/>
  <c r="BB1962" i="3" s="1"/>
  <c r="Z1962" i="3"/>
  <c r="Y1962" i="3"/>
  <c r="W1962" i="3"/>
  <c r="AM1961" i="3"/>
  <c r="BB1961" i="3" s="1"/>
  <c r="Z1961" i="3"/>
  <c r="Y1961" i="3"/>
  <c r="W1961" i="3"/>
  <c r="AW1960" i="3"/>
  <c r="AM1960" i="3"/>
  <c r="BB1960" i="3" s="1"/>
  <c r="Z1960" i="3"/>
  <c r="Y1960" i="3"/>
  <c r="W1960" i="3"/>
  <c r="AM1959" i="3"/>
  <c r="BB1959" i="3" s="1"/>
  <c r="Z1959" i="3"/>
  <c r="Y1959" i="3"/>
  <c r="W1959" i="3"/>
  <c r="AW1958" i="3"/>
  <c r="AM1958" i="3"/>
  <c r="BB1958" i="3" s="1"/>
  <c r="Z1958" i="3"/>
  <c r="Y1958" i="3"/>
  <c r="W1958" i="3"/>
  <c r="AM1957" i="3"/>
  <c r="BB1957" i="3" s="1"/>
  <c r="Z1957" i="3"/>
  <c r="Y1957" i="3"/>
  <c r="W1957" i="3"/>
  <c r="AM1956" i="3"/>
  <c r="BB1956" i="3" s="1"/>
  <c r="Z1956" i="3"/>
  <c r="Y1956" i="3"/>
  <c r="W1956" i="3"/>
  <c r="AM1955" i="3"/>
  <c r="BB1955" i="3" s="1"/>
  <c r="Z1955" i="3"/>
  <c r="Y1955" i="3"/>
  <c r="W1955" i="3"/>
  <c r="AM1954" i="3"/>
  <c r="BB1954" i="3" s="1"/>
  <c r="Z1954" i="3"/>
  <c r="Y1954" i="3"/>
  <c r="W1954" i="3"/>
  <c r="AM1953" i="3"/>
  <c r="BB1953" i="3" s="1"/>
  <c r="Z1953" i="3"/>
  <c r="Y1953" i="3"/>
  <c r="W1953" i="3"/>
  <c r="AM1952" i="3"/>
  <c r="BB1952" i="3" s="1"/>
  <c r="Z1952" i="3"/>
  <c r="Y1952" i="3"/>
  <c r="W1952" i="3"/>
  <c r="AM1951" i="3"/>
  <c r="BB1951" i="3" s="1"/>
  <c r="Z1951" i="3"/>
  <c r="Y1951" i="3"/>
  <c r="W1951" i="3"/>
  <c r="AM1950" i="3"/>
  <c r="BB1950" i="3" s="1"/>
  <c r="Z1950" i="3"/>
  <c r="Y1950" i="3"/>
  <c r="W1950" i="3"/>
  <c r="AM1949" i="3"/>
  <c r="BB1949" i="3" s="1"/>
  <c r="Z1949" i="3"/>
  <c r="Y1949" i="3"/>
  <c r="W1949" i="3"/>
  <c r="AW1948" i="3"/>
  <c r="AM1948" i="3"/>
  <c r="BB1948" i="3" s="1"/>
  <c r="Z1948" i="3"/>
  <c r="Y1948" i="3"/>
  <c r="W1948" i="3"/>
  <c r="AM1947" i="3"/>
  <c r="BB1947" i="3" s="1"/>
  <c r="AM1946" i="3"/>
  <c r="BB1946" i="3" s="1"/>
  <c r="Z1946" i="3"/>
  <c r="Y1946" i="3"/>
  <c r="W1946" i="3"/>
  <c r="AM1945" i="3"/>
  <c r="AW1945" i="3" s="1"/>
  <c r="Z1945" i="3"/>
  <c r="Y1945" i="3"/>
  <c r="W1945" i="3"/>
  <c r="AM1944" i="3"/>
  <c r="AW1944" i="3" s="1"/>
  <c r="Z1944" i="3"/>
  <c r="Y1944" i="3"/>
  <c r="W1944" i="3"/>
  <c r="AM1943" i="3"/>
  <c r="AW1943" i="3" s="1"/>
  <c r="Z1943" i="3"/>
  <c r="Y1943" i="3"/>
  <c r="W1943" i="3"/>
  <c r="AM1942" i="3"/>
  <c r="BB1942" i="3" s="1"/>
  <c r="Z1942" i="3"/>
  <c r="Y1942" i="3"/>
  <c r="W1942" i="3"/>
  <c r="AM1941" i="3"/>
  <c r="BB1941" i="3" s="1"/>
  <c r="Z1941" i="3"/>
  <c r="Y1941" i="3"/>
  <c r="W1941" i="3"/>
  <c r="AM1940" i="3"/>
  <c r="AW1940" i="3" s="1"/>
  <c r="Z1940" i="3"/>
  <c r="Y1940" i="3"/>
  <c r="W1940" i="3"/>
  <c r="AM1939" i="3"/>
  <c r="BB1939" i="3" s="1"/>
  <c r="Z1939" i="3"/>
  <c r="Y1939" i="3"/>
  <c r="W1939" i="3"/>
  <c r="AM1938" i="3"/>
  <c r="BB1938" i="3" s="1"/>
  <c r="Z1938" i="3"/>
  <c r="Y1938" i="3"/>
  <c r="W1938" i="3"/>
  <c r="BB1937" i="3"/>
  <c r="AM1937" i="3"/>
  <c r="AW1937" i="3" s="1"/>
  <c r="Z1937" i="3"/>
  <c r="Y1937" i="3"/>
  <c r="W1937" i="3"/>
  <c r="BB1936" i="3"/>
  <c r="AM1936" i="3"/>
  <c r="AW1936" i="3" s="1"/>
  <c r="Z1936" i="3"/>
  <c r="Y1936" i="3"/>
  <c r="W1936" i="3"/>
  <c r="AM1935" i="3"/>
  <c r="AW1935" i="3" s="1"/>
  <c r="Z1935" i="3"/>
  <c r="Y1935" i="3"/>
  <c r="W1935" i="3"/>
  <c r="AM1934" i="3"/>
  <c r="BB1934" i="3" s="1"/>
  <c r="Z1934" i="3"/>
  <c r="Y1934" i="3"/>
  <c r="W1934" i="3"/>
  <c r="AM1933" i="3"/>
  <c r="BB1933" i="3" s="1"/>
  <c r="Z1933" i="3"/>
  <c r="Y1933" i="3"/>
  <c r="W1933" i="3"/>
  <c r="AM1932" i="3"/>
  <c r="BB1932" i="3" s="1"/>
  <c r="Z1932" i="3"/>
  <c r="Y1932" i="3"/>
  <c r="W1932" i="3"/>
  <c r="AM1931" i="3"/>
  <c r="BB1931" i="3" s="1"/>
  <c r="Z1931" i="3"/>
  <c r="Y1931" i="3"/>
  <c r="W1931" i="3"/>
  <c r="AM1930" i="3"/>
  <c r="BB1930" i="3" s="1"/>
  <c r="AM1929" i="3"/>
  <c r="BB1929" i="3" s="1"/>
  <c r="Z1929" i="3"/>
  <c r="Y1929" i="3"/>
  <c r="W1929" i="3"/>
  <c r="AM1928" i="3"/>
  <c r="BB1928" i="3" s="1"/>
  <c r="Z1928" i="3"/>
  <c r="Y1928" i="3"/>
  <c r="W1928" i="3"/>
  <c r="BB1927" i="3"/>
  <c r="AM1927" i="3"/>
  <c r="AW1927" i="3" s="1"/>
  <c r="Z1927" i="3"/>
  <c r="Y1927" i="3"/>
  <c r="W1927" i="3"/>
  <c r="AM1926" i="3"/>
  <c r="BB1926" i="3" s="1"/>
  <c r="Z1926" i="3"/>
  <c r="Y1926" i="3"/>
  <c r="W1926" i="3"/>
  <c r="BB1925" i="3"/>
  <c r="AM1925" i="3"/>
  <c r="AW1925" i="3" s="1"/>
  <c r="Z1925" i="3"/>
  <c r="Y1925" i="3"/>
  <c r="W1925" i="3"/>
  <c r="AW1924" i="3"/>
  <c r="AM1924" i="3"/>
  <c r="BB1924" i="3" s="1"/>
  <c r="Z1924" i="3"/>
  <c r="Y1924" i="3"/>
  <c r="W1924" i="3"/>
  <c r="AM1923" i="3"/>
  <c r="BB1923" i="3" s="1"/>
  <c r="Z1923" i="3"/>
  <c r="Y1923" i="3"/>
  <c r="W1923" i="3"/>
  <c r="AM1922" i="3"/>
  <c r="BB1922" i="3" s="1"/>
  <c r="Z1922" i="3"/>
  <c r="Y1922" i="3"/>
  <c r="W1922" i="3"/>
  <c r="AM1921" i="3"/>
  <c r="BB1921" i="3" s="1"/>
  <c r="Z1921" i="3"/>
  <c r="Y1921" i="3"/>
  <c r="W1921" i="3"/>
  <c r="AM1920" i="3"/>
  <c r="BB1920" i="3" s="1"/>
  <c r="Z1920" i="3"/>
  <c r="Y1920" i="3"/>
  <c r="W1920" i="3"/>
  <c r="AM1919" i="3"/>
  <c r="AW1919" i="3" s="1"/>
  <c r="Z1919" i="3"/>
  <c r="Y1919" i="3"/>
  <c r="W1919" i="3"/>
  <c r="AM1918" i="3"/>
  <c r="BB1918" i="3" s="1"/>
  <c r="Z1918" i="3"/>
  <c r="Y1918" i="3"/>
  <c r="W1918" i="3"/>
  <c r="AM1917" i="3"/>
  <c r="AW1917" i="3" s="1"/>
  <c r="Z1917" i="3"/>
  <c r="Y1917" i="3"/>
  <c r="W1917" i="3"/>
  <c r="AM1916" i="3"/>
  <c r="BB1916" i="3" s="1"/>
  <c r="Z1916" i="3"/>
  <c r="Y1916" i="3"/>
  <c r="W1916" i="3"/>
  <c r="AM1915" i="3"/>
  <c r="BB1915" i="3" s="1"/>
  <c r="Z1915" i="3"/>
  <c r="Y1915" i="3"/>
  <c r="W1915" i="3"/>
  <c r="AM1914" i="3"/>
  <c r="BB1914" i="3" s="1"/>
  <c r="Z1914" i="3"/>
  <c r="Y1914" i="3"/>
  <c r="W1914" i="3"/>
  <c r="AM1913" i="3"/>
  <c r="BB1913" i="3" s="1"/>
  <c r="AM1912" i="3"/>
  <c r="BB1912" i="3" s="1"/>
  <c r="Z1912" i="3"/>
  <c r="Y1912" i="3"/>
  <c r="W1912" i="3"/>
  <c r="AM1911" i="3"/>
  <c r="BB1911" i="3" s="1"/>
  <c r="AM1910" i="3"/>
  <c r="AW1910" i="3" s="1"/>
  <c r="Z1910" i="3"/>
  <c r="Y1910" i="3"/>
  <c r="W1910" i="3"/>
  <c r="AM1908" i="3"/>
  <c r="BB1908" i="3" s="1"/>
  <c r="Z1908" i="3"/>
  <c r="Y1908" i="3"/>
  <c r="W1908" i="3"/>
  <c r="AM1907" i="3"/>
  <c r="AW1907" i="3" s="1"/>
  <c r="Z1907" i="3"/>
  <c r="Y1907" i="3"/>
  <c r="W1907" i="3"/>
  <c r="AM1906" i="3"/>
  <c r="BB1906" i="3" s="1"/>
  <c r="Z1906" i="3"/>
  <c r="Y1906" i="3"/>
  <c r="W1906" i="3"/>
  <c r="AM1905" i="3"/>
  <c r="AW1905" i="3" s="1"/>
  <c r="Z1905" i="3"/>
  <c r="Y1905" i="3"/>
  <c r="W1905" i="3"/>
  <c r="AM1904" i="3"/>
  <c r="BB1904" i="3" s="1"/>
  <c r="Z1904" i="3"/>
  <c r="Y1904" i="3"/>
  <c r="W1904" i="3"/>
  <c r="AM1903" i="3"/>
  <c r="BB1903" i="3" s="1"/>
  <c r="Z1903" i="3"/>
  <c r="Y1903" i="3"/>
  <c r="W1903" i="3"/>
  <c r="AM1902" i="3"/>
  <c r="BB1902" i="3" s="1"/>
  <c r="Z1902" i="3"/>
  <c r="Y1902" i="3"/>
  <c r="W1902" i="3"/>
  <c r="AM1901" i="3"/>
  <c r="AW1901" i="3" s="1"/>
  <c r="Z1901" i="3"/>
  <c r="Y1901" i="3"/>
  <c r="W1901" i="3"/>
  <c r="AM1900" i="3"/>
  <c r="BB1900" i="3" s="1"/>
  <c r="Z1900" i="3"/>
  <c r="Y1900" i="3"/>
  <c r="W1900" i="3"/>
  <c r="AM1899" i="3"/>
  <c r="AW1899" i="3" s="1"/>
  <c r="Z1899" i="3"/>
  <c r="Y1899" i="3"/>
  <c r="W1899" i="3"/>
  <c r="AM1898" i="3"/>
  <c r="AW1898" i="3" s="1"/>
  <c r="Z1898" i="3"/>
  <c r="Y1898" i="3"/>
  <c r="W1898" i="3"/>
  <c r="AM1897" i="3"/>
  <c r="BB1897" i="3" s="1"/>
  <c r="Z1897" i="3"/>
  <c r="Y1897" i="3"/>
  <c r="W1897" i="3"/>
  <c r="AM1896" i="3"/>
  <c r="BB1896" i="3" s="1"/>
  <c r="Z1896" i="3"/>
  <c r="Y1896" i="3"/>
  <c r="W1896" i="3"/>
  <c r="AM1895" i="3"/>
  <c r="BB1895" i="3" s="1"/>
  <c r="Z1895" i="3"/>
  <c r="Y1895" i="3"/>
  <c r="W1895" i="3"/>
  <c r="AM1894" i="3"/>
  <c r="BB1894" i="3" s="1"/>
  <c r="Z1894" i="3"/>
  <c r="Y1894" i="3"/>
  <c r="W1894" i="3"/>
  <c r="AM1893" i="3"/>
  <c r="BB1893" i="3" s="1"/>
  <c r="Z1893" i="3"/>
  <c r="Y1893" i="3"/>
  <c r="W1893" i="3"/>
  <c r="AM1892" i="3"/>
  <c r="BB1892" i="3" s="1"/>
  <c r="AM1891" i="3"/>
  <c r="AW1891" i="3" s="1"/>
  <c r="Z1891" i="3"/>
  <c r="Y1891" i="3"/>
  <c r="W1891" i="3"/>
  <c r="AM1890" i="3"/>
  <c r="BB1890" i="3" s="1"/>
  <c r="Z1890" i="3"/>
  <c r="Y1890" i="3"/>
  <c r="W1890" i="3"/>
  <c r="AM1889" i="3"/>
  <c r="BB1889" i="3" s="1"/>
  <c r="Z1889" i="3"/>
  <c r="Y1889" i="3"/>
  <c r="W1889" i="3"/>
  <c r="AW1888" i="3"/>
  <c r="AM1888" i="3"/>
  <c r="BB1888" i="3" s="1"/>
  <c r="Z1888" i="3"/>
  <c r="Y1888" i="3"/>
  <c r="W1888" i="3"/>
  <c r="AM1887" i="3"/>
  <c r="BB1887" i="3" s="1"/>
  <c r="Z1887" i="3"/>
  <c r="Y1887" i="3"/>
  <c r="W1887" i="3"/>
  <c r="AM1886" i="3"/>
  <c r="BB1886" i="3" s="1"/>
  <c r="Z1886" i="3"/>
  <c r="Y1886" i="3"/>
  <c r="W1886" i="3"/>
  <c r="BB1885" i="3"/>
  <c r="AM1885" i="3"/>
  <c r="AW1885" i="3" s="1"/>
  <c r="Z1885" i="3"/>
  <c r="Y1885" i="3"/>
  <c r="W1885" i="3"/>
  <c r="AM1884" i="3"/>
  <c r="BB1884" i="3" s="1"/>
  <c r="Z1884" i="3"/>
  <c r="Y1884" i="3"/>
  <c r="W1884" i="3"/>
  <c r="AW1883" i="3"/>
  <c r="AM1883" i="3"/>
  <c r="BB1883" i="3" s="1"/>
  <c r="Z1883" i="3"/>
  <c r="Y1883" i="3"/>
  <c r="W1883" i="3"/>
  <c r="AM1882" i="3"/>
  <c r="BB1882" i="3" s="1"/>
  <c r="Z1882" i="3"/>
  <c r="Y1882" i="3"/>
  <c r="W1882" i="3"/>
  <c r="AM1881" i="3"/>
  <c r="BB1881" i="3" s="1"/>
  <c r="Z1881" i="3"/>
  <c r="Y1881" i="3"/>
  <c r="W1881" i="3"/>
  <c r="AM1880" i="3"/>
  <c r="BB1880" i="3" s="1"/>
  <c r="Z1880" i="3"/>
  <c r="Y1880" i="3"/>
  <c r="W1880" i="3"/>
  <c r="AM1879" i="3"/>
  <c r="BB1879" i="3" s="1"/>
  <c r="Z1879" i="3"/>
  <c r="Y1879" i="3"/>
  <c r="W1879" i="3"/>
  <c r="AM1878" i="3"/>
  <c r="BB1878" i="3" s="1"/>
  <c r="Z1878" i="3"/>
  <c r="Y1878" i="3"/>
  <c r="W1878" i="3"/>
  <c r="AM1877" i="3"/>
  <c r="BB1877" i="3" s="1"/>
  <c r="Z1877" i="3"/>
  <c r="Y1877" i="3"/>
  <c r="W1877" i="3"/>
  <c r="AM1876" i="3"/>
  <c r="BB1876" i="3" s="1"/>
  <c r="Z1876" i="3"/>
  <c r="Y1876" i="3"/>
  <c r="W1876" i="3"/>
  <c r="BB1875" i="3"/>
  <c r="AM1875" i="3"/>
  <c r="AW1875" i="3" s="1"/>
  <c r="AM1874" i="3"/>
  <c r="BB1874" i="3" s="1"/>
  <c r="Z1874" i="3"/>
  <c r="Y1874" i="3"/>
  <c r="W1874" i="3"/>
  <c r="AM1873" i="3"/>
  <c r="BB1873" i="3" s="1"/>
  <c r="Z1873" i="3"/>
  <c r="Y1873" i="3"/>
  <c r="W1873" i="3"/>
  <c r="AM1872" i="3"/>
  <c r="BB1872" i="3" s="1"/>
  <c r="Z1872" i="3"/>
  <c r="Y1872" i="3"/>
  <c r="W1872" i="3"/>
  <c r="AM1871" i="3"/>
  <c r="BB1871" i="3" s="1"/>
  <c r="Z1871" i="3"/>
  <c r="Y1871" i="3"/>
  <c r="W1871" i="3"/>
  <c r="AM1870" i="3"/>
  <c r="BB1870" i="3" s="1"/>
  <c r="Z1870" i="3"/>
  <c r="Y1870" i="3"/>
  <c r="W1870" i="3"/>
  <c r="AM1869" i="3"/>
  <c r="BB1869" i="3" s="1"/>
  <c r="Z1869" i="3"/>
  <c r="Y1869" i="3"/>
  <c r="W1869" i="3"/>
  <c r="BB1868" i="3"/>
  <c r="AW1868" i="3"/>
  <c r="AM1868" i="3"/>
  <c r="Z1868" i="3"/>
  <c r="Y1868" i="3"/>
  <c r="W1868" i="3"/>
  <c r="AM1867" i="3"/>
  <c r="AW1867" i="3" s="1"/>
  <c r="Z1867" i="3"/>
  <c r="Y1867" i="3"/>
  <c r="W1867" i="3"/>
  <c r="AM1866" i="3"/>
  <c r="AW1866" i="3" s="1"/>
  <c r="Z1866" i="3"/>
  <c r="Y1866" i="3"/>
  <c r="W1866" i="3"/>
  <c r="AM1865" i="3"/>
  <c r="BB1865" i="3" s="1"/>
  <c r="Z1865" i="3"/>
  <c r="Y1865" i="3"/>
  <c r="W1865" i="3"/>
  <c r="AM1864" i="3"/>
  <c r="BB1864" i="3" s="1"/>
  <c r="Z1864" i="3"/>
  <c r="Y1864" i="3"/>
  <c r="W1864" i="3"/>
  <c r="AM1863" i="3"/>
  <c r="BB1863" i="3" s="1"/>
  <c r="Z1863" i="3"/>
  <c r="Y1863" i="3"/>
  <c r="W1863" i="3"/>
  <c r="AM1862" i="3"/>
  <c r="BB1862" i="3" s="1"/>
  <c r="Z1862" i="3"/>
  <c r="Y1862" i="3"/>
  <c r="W1862" i="3"/>
  <c r="AM1861" i="3"/>
  <c r="BB1861" i="3" s="1"/>
  <c r="Z1861" i="3"/>
  <c r="Y1861" i="3"/>
  <c r="W1861" i="3"/>
  <c r="AM1860" i="3"/>
  <c r="AW1860" i="3" s="1"/>
  <c r="Z1860" i="3"/>
  <c r="Y1860" i="3"/>
  <c r="W1860" i="3"/>
  <c r="AM1859" i="3"/>
  <c r="AW1859" i="3" s="1"/>
  <c r="Z1859" i="3"/>
  <c r="Y1859" i="3"/>
  <c r="W1859" i="3"/>
  <c r="AM1858" i="3"/>
  <c r="BB1858" i="3" s="1"/>
  <c r="AM1857" i="3"/>
  <c r="BB1857" i="3" s="1"/>
  <c r="Z1857" i="3"/>
  <c r="Y1857" i="3"/>
  <c r="W1857" i="3"/>
  <c r="AM1856" i="3"/>
  <c r="BB1856" i="3" s="1"/>
  <c r="AM1855" i="3"/>
  <c r="BB1855" i="3" s="1"/>
  <c r="Z1855" i="3"/>
  <c r="Y1855" i="3"/>
  <c r="W1855" i="3"/>
  <c r="AM1853" i="3"/>
  <c r="AW1853" i="3" s="1"/>
  <c r="Z1853" i="3"/>
  <c r="Y1853" i="3"/>
  <c r="W1853" i="3"/>
  <c r="AM1852" i="3"/>
  <c r="BB1852" i="3" s="1"/>
  <c r="Z1852" i="3"/>
  <c r="Y1852" i="3"/>
  <c r="W1852" i="3"/>
  <c r="AM1851" i="3"/>
  <c r="BB1851" i="3" s="1"/>
  <c r="Z1851" i="3"/>
  <c r="Y1851" i="3"/>
  <c r="W1851" i="3"/>
  <c r="AM1850" i="3"/>
  <c r="BB1850" i="3" s="1"/>
  <c r="Z1850" i="3"/>
  <c r="Y1850" i="3"/>
  <c r="W1850" i="3"/>
  <c r="AM1849" i="3"/>
  <c r="AW1849" i="3" s="1"/>
  <c r="Z1849" i="3"/>
  <c r="Y1849" i="3"/>
  <c r="W1849" i="3"/>
  <c r="AM1848" i="3"/>
  <c r="AW1848" i="3" s="1"/>
  <c r="Z1848" i="3" a="1"/>
  <c r="Z1848" i="3" s="1"/>
  <c r="Y1848" i="3"/>
  <c r="W1848" i="3"/>
  <c r="AM1847" i="3"/>
  <c r="AW1847" i="3" s="1"/>
  <c r="Z1847" i="3"/>
  <c r="Y1847" i="3"/>
  <c r="W1847" i="3"/>
  <c r="AM1846" i="3"/>
  <c r="BB1846" i="3" s="1"/>
  <c r="Z1846" i="3" a="1"/>
  <c r="Z1846" i="3" s="1"/>
  <c r="Y1846" i="3"/>
  <c r="W1846" i="3"/>
  <c r="AM1845" i="3"/>
  <c r="BB1845" i="3" s="1"/>
  <c r="Z1845" i="3"/>
  <c r="Y1845" i="3"/>
  <c r="W1845" i="3"/>
  <c r="AM1844" i="3"/>
  <c r="AW1844" i="3" s="1"/>
  <c r="Z1844" i="3"/>
  <c r="Y1844" i="3"/>
  <c r="W1844" i="3"/>
  <c r="AM1843" i="3"/>
  <c r="BB1843" i="3" s="1"/>
  <c r="Z1843" i="3"/>
  <c r="Y1843" i="3"/>
  <c r="W1843" i="3"/>
  <c r="AM1842" i="3"/>
  <c r="BB1842" i="3" s="1"/>
  <c r="Z1842" i="3"/>
  <c r="Y1842" i="3"/>
  <c r="W1842" i="3"/>
  <c r="AM1841" i="3"/>
  <c r="BB1841" i="3" s="1"/>
  <c r="Z1841" i="3"/>
  <c r="Y1841" i="3"/>
  <c r="W1841" i="3"/>
  <c r="AM1840" i="3"/>
  <c r="BB1840" i="3" s="1"/>
  <c r="Z1840" i="3"/>
  <c r="Y1840" i="3"/>
  <c r="W1840" i="3"/>
  <c r="AM1839" i="3"/>
  <c r="BB1839" i="3" s="1"/>
  <c r="Z1839" i="3"/>
  <c r="Y1839" i="3"/>
  <c r="W1839" i="3"/>
  <c r="AM1838" i="3"/>
  <c r="BB1838" i="3" s="1"/>
  <c r="Z1838" i="3"/>
  <c r="Y1838" i="3"/>
  <c r="W1838" i="3"/>
  <c r="AM1837" i="3"/>
  <c r="BB1837" i="3" s="1"/>
  <c r="Z1837" i="3"/>
  <c r="Y1837" i="3"/>
  <c r="W1837" i="3"/>
  <c r="AM1836" i="3"/>
  <c r="BB1836" i="3" s="1"/>
  <c r="Z1836" i="3"/>
  <c r="Y1836" i="3"/>
  <c r="W1836" i="3"/>
  <c r="AM1835" i="3"/>
  <c r="BB1835" i="3" s="1"/>
  <c r="Z1835" i="3"/>
  <c r="Y1835" i="3"/>
  <c r="W1835" i="3"/>
  <c r="AM1834" i="3"/>
  <c r="BB1834" i="3" s="1"/>
  <c r="Z1834" i="3"/>
  <c r="Y1834" i="3"/>
  <c r="W1834" i="3"/>
  <c r="AM1833" i="3"/>
  <c r="BB1833" i="3" s="1"/>
  <c r="Z1833" i="3"/>
  <c r="Y1833" i="3"/>
  <c r="W1833" i="3"/>
  <c r="AM1832" i="3"/>
  <c r="BB1832" i="3" s="1"/>
  <c r="Z1832" i="3"/>
  <c r="Y1832" i="3"/>
  <c r="W1832" i="3"/>
  <c r="AM1831" i="3"/>
  <c r="BB1831" i="3" s="1"/>
  <c r="Z1831" i="3"/>
  <c r="Y1831" i="3"/>
  <c r="W1831" i="3"/>
  <c r="AM1830" i="3"/>
  <c r="BB1830" i="3" s="1"/>
  <c r="Z1830" i="3"/>
  <c r="Y1830" i="3"/>
  <c r="W1830" i="3"/>
  <c r="AM1829" i="3"/>
  <c r="BB1829" i="3" s="1"/>
  <c r="Z1829" i="3"/>
  <c r="Y1829" i="3"/>
  <c r="W1829" i="3"/>
  <c r="AM1828" i="3"/>
  <c r="AW1828" i="3" s="1"/>
  <c r="Z1828" i="3"/>
  <c r="Y1828" i="3"/>
  <c r="W1828" i="3"/>
  <c r="AM1827" i="3"/>
  <c r="BB1827" i="3" s="1"/>
  <c r="Z1827" i="3"/>
  <c r="Y1827" i="3"/>
  <c r="W1827" i="3"/>
  <c r="AM1826" i="3"/>
  <c r="BB1826" i="3" s="1"/>
  <c r="Z1826" i="3"/>
  <c r="Y1826" i="3"/>
  <c r="W1826" i="3"/>
  <c r="AM1825" i="3"/>
  <c r="BB1825" i="3" s="1"/>
  <c r="Z1825" i="3"/>
  <c r="Y1825" i="3"/>
  <c r="W1825" i="3"/>
  <c r="BB1824" i="3"/>
  <c r="AW1824" i="3"/>
  <c r="AM1824" i="3"/>
  <c r="Z1824" i="3"/>
  <c r="Y1824" i="3"/>
  <c r="W1824" i="3"/>
  <c r="AM1823" i="3"/>
  <c r="BB1823" i="3" s="1"/>
  <c r="Z1823" i="3"/>
  <c r="Y1823" i="3"/>
  <c r="W1823" i="3"/>
  <c r="AM1822" i="3"/>
  <c r="BB1822" i="3" s="1"/>
  <c r="Z1822" i="3"/>
  <c r="Y1822" i="3"/>
  <c r="W1822" i="3"/>
  <c r="AM1821" i="3"/>
  <c r="BB1821" i="3" s="1"/>
  <c r="Z1821" i="3"/>
  <c r="Y1821" i="3"/>
  <c r="W1821" i="3"/>
  <c r="AM1820" i="3"/>
  <c r="BB1820" i="3" s="1"/>
  <c r="Z1820" i="3"/>
  <c r="Y1820" i="3"/>
  <c r="W1820" i="3"/>
  <c r="AM1819" i="3"/>
  <c r="AW1819" i="3" s="1"/>
  <c r="Z1819" i="3"/>
  <c r="Y1819" i="3"/>
  <c r="W1819" i="3"/>
  <c r="AM1818" i="3"/>
  <c r="BB1818" i="3" s="1"/>
  <c r="Z1818" i="3"/>
  <c r="Y1818" i="3"/>
  <c r="W1818" i="3"/>
  <c r="AM1817" i="3"/>
  <c r="BB1817" i="3" s="1"/>
  <c r="Z1817" i="3"/>
  <c r="Y1817" i="3"/>
  <c r="W1817" i="3"/>
  <c r="AM1816" i="3"/>
  <c r="BB1816" i="3" s="1"/>
  <c r="Z1816" i="3"/>
  <c r="Y1816" i="3"/>
  <c r="W1816" i="3"/>
  <c r="AM1815" i="3"/>
  <c r="BB1815" i="3" s="1"/>
  <c r="Z1815" i="3"/>
  <c r="Y1815" i="3"/>
  <c r="W1815" i="3"/>
  <c r="AM1814" i="3"/>
  <c r="BB1814" i="3" s="1"/>
  <c r="Z1814" i="3"/>
  <c r="Y1814" i="3"/>
  <c r="W1814" i="3"/>
  <c r="AM1813" i="3"/>
  <c r="BB1813" i="3" s="1"/>
  <c r="Z1813" i="3"/>
  <c r="Y1813" i="3"/>
  <c r="W1813" i="3"/>
  <c r="AM1812" i="3"/>
  <c r="BB1812" i="3" s="1"/>
  <c r="Z1812" i="3"/>
  <c r="Y1812" i="3"/>
  <c r="W1812" i="3"/>
  <c r="AM1811" i="3"/>
  <c r="BB1811" i="3" s="1"/>
  <c r="Z1811" i="3"/>
  <c r="Y1811" i="3"/>
  <c r="W1811" i="3"/>
  <c r="AW1810" i="3"/>
  <c r="AM1810" i="3"/>
  <c r="BB1810" i="3" s="1"/>
  <c r="Z1810" i="3"/>
  <c r="Y1810" i="3"/>
  <c r="W1810" i="3"/>
  <c r="AM1809" i="3"/>
  <c r="BB1809" i="3" s="1"/>
  <c r="Z1809" i="3"/>
  <c r="Y1809" i="3"/>
  <c r="W1809" i="3"/>
  <c r="BB1808" i="3"/>
  <c r="AM1808" i="3"/>
  <c r="AW1808" i="3" s="1"/>
  <c r="Z1808" i="3"/>
  <c r="Y1808" i="3"/>
  <c r="W1808" i="3"/>
  <c r="AM1807" i="3"/>
  <c r="BB1807" i="3" s="1"/>
  <c r="Z1807" i="3"/>
  <c r="Y1807" i="3"/>
  <c r="W1807" i="3"/>
  <c r="AM1806" i="3"/>
  <c r="BB1806" i="3" s="1"/>
  <c r="Z1806" i="3"/>
  <c r="Y1806" i="3"/>
  <c r="W1806" i="3"/>
  <c r="AM1805" i="3"/>
  <c r="BB1805" i="3" s="1"/>
  <c r="Z1805" i="3"/>
  <c r="Y1805" i="3"/>
  <c r="W1805" i="3"/>
  <c r="AM1804" i="3"/>
  <c r="BB1804" i="3" s="1"/>
  <c r="Z1804" i="3"/>
  <c r="Y1804" i="3"/>
  <c r="W1804" i="3"/>
  <c r="AM1803" i="3"/>
  <c r="BB1803" i="3" s="1"/>
  <c r="Z1803" i="3"/>
  <c r="Y1803" i="3"/>
  <c r="W1803" i="3"/>
  <c r="AM1802" i="3"/>
  <c r="BB1802" i="3" s="1"/>
  <c r="Z1802" i="3"/>
  <c r="Y1802" i="3"/>
  <c r="W1802" i="3"/>
  <c r="AM1801" i="3"/>
  <c r="BB1801" i="3" s="1"/>
  <c r="Z1801" i="3"/>
  <c r="Y1801" i="3"/>
  <c r="W1801" i="3"/>
  <c r="AM1800" i="3"/>
  <c r="BB1800" i="3" s="1"/>
  <c r="Z1800" i="3"/>
  <c r="Y1800" i="3"/>
  <c r="W1800" i="3"/>
  <c r="AM1799" i="3"/>
  <c r="BB1799" i="3" s="1"/>
  <c r="Z1799" i="3"/>
  <c r="Y1799" i="3"/>
  <c r="W1799" i="3"/>
  <c r="AM1798" i="3"/>
  <c r="BB1798" i="3" s="1"/>
  <c r="Z1798" i="3"/>
  <c r="Y1798" i="3"/>
  <c r="W1798" i="3"/>
  <c r="AM1797" i="3"/>
  <c r="BB1797" i="3" s="1"/>
  <c r="Z1797" i="3"/>
  <c r="Y1797" i="3"/>
  <c r="W1797" i="3"/>
  <c r="AM1796" i="3"/>
  <c r="BB1796" i="3" s="1"/>
  <c r="Z1796" i="3"/>
  <c r="Y1796" i="3"/>
  <c r="W1796" i="3"/>
  <c r="AM1795" i="3"/>
  <c r="AW1795" i="3" s="1"/>
  <c r="Z1795" i="3"/>
  <c r="Y1795" i="3"/>
  <c r="W1795" i="3"/>
  <c r="AM1794" i="3"/>
  <c r="BB1794" i="3" s="1"/>
  <c r="Z1794" i="3"/>
  <c r="Y1794" i="3"/>
  <c r="W1794" i="3"/>
  <c r="AM1793" i="3"/>
  <c r="BB1793" i="3" s="1"/>
  <c r="Z1793" i="3"/>
  <c r="Y1793" i="3"/>
  <c r="W1793" i="3"/>
  <c r="AM1792" i="3"/>
  <c r="BB1792" i="3" s="1"/>
  <c r="Z1792" i="3"/>
  <c r="Y1792" i="3"/>
  <c r="W1792" i="3"/>
  <c r="AM1791" i="3"/>
  <c r="BB1791" i="3" s="1"/>
  <c r="Z1791" i="3"/>
  <c r="Y1791" i="3"/>
  <c r="W1791" i="3"/>
  <c r="AM1790" i="3"/>
  <c r="BB1790" i="3" s="1"/>
  <c r="Z1790" i="3"/>
  <c r="Y1790" i="3"/>
  <c r="W1790" i="3"/>
  <c r="AM1789" i="3"/>
  <c r="BB1789" i="3" s="1"/>
  <c r="Z1789" i="3"/>
  <c r="Y1789" i="3"/>
  <c r="W1789" i="3"/>
  <c r="AM1788" i="3"/>
  <c r="BB1788" i="3" s="1"/>
  <c r="Z1788" i="3"/>
  <c r="Y1788" i="3"/>
  <c r="W1788" i="3"/>
  <c r="AM1787" i="3"/>
  <c r="BB1787" i="3" s="1"/>
  <c r="Z1787" i="3"/>
  <c r="Y1787" i="3"/>
  <c r="W1787" i="3"/>
  <c r="AM1786" i="3"/>
  <c r="AW1786" i="3" s="1"/>
  <c r="Z1786" i="3"/>
  <c r="Y1786" i="3"/>
  <c r="W1786" i="3"/>
  <c r="AM1785" i="3"/>
  <c r="BB1785" i="3" s="1"/>
  <c r="Z1785" i="3"/>
  <c r="Y1785" i="3"/>
  <c r="W1785" i="3"/>
  <c r="AM1784" i="3"/>
  <c r="BB1784" i="3" s="1"/>
  <c r="Z1784" i="3"/>
  <c r="Y1784" i="3"/>
  <c r="W1784" i="3"/>
  <c r="AM1783" i="3"/>
  <c r="BB1783" i="3" s="1"/>
  <c r="Z1783" i="3"/>
  <c r="Y1783" i="3"/>
  <c r="W1783" i="3"/>
  <c r="AM1782" i="3"/>
  <c r="BB1782" i="3" s="1"/>
  <c r="Z1782" i="3"/>
  <c r="Y1782" i="3"/>
  <c r="W1782" i="3"/>
  <c r="AM1781" i="3"/>
  <c r="BB1781" i="3" s="1"/>
  <c r="Z1781" i="3"/>
  <c r="Y1781" i="3"/>
  <c r="W1781" i="3"/>
  <c r="AM1780" i="3"/>
  <c r="AW1780" i="3" s="1"/>
  <c r="Z1780" i="3"/>
  <c r="Y1780" i="3"/>
  <c r="W1780" i="3"/>
  <c r="AM1779" i="3"/>
  <c r="BB1779" i="3" s="1"/>
  <c r="Z1779" i="3"/>
  <c r="Y1779" i="3"/>
  <c r="W1779" i="3"/>
  <c r="AW1778" i="3"/>
  <c r="AM1778" i="3"/>
  <c r="BB1778" i="3" s="1"/>
  <c r="Z1778" i="3"/>
  <c r="Y1778" i="3"/>
  <c r="W1778" i="3"/>
  <c r="AM1777" i="3"/>
  <c r="BB1777" i="3" s="1"/>
  <c r="Z1777" i="3"/>
  <c r="Y1777" i="3"/>
  <c r="W1777" i="3"/>
  <c r="AM1776" i="3"/>
  <c r="AW1776" i="3" s="1"/>
  <c r="Z1776" i="3"/>
  <c r="Y1776" i="3"/>
  <c r="W1776" i="3"/>
  <c r="AM1775" i="3"/>
  <c r="BB1775" i="3" s="1"/>
  <c r="Z1775" i="3"/>
  <c r="Y1775" i="3"/>
  <c r="W1775" i="3"/>
  <c r="AM1774" i="3"/>
  <c r="BB1774" i="3" s="1"/>
  <c r="Z1774" i="3"/>
  <c r="Y1774" i="3"/>
  <c r="W1774" i="3"/>
  <c r="AM1773" i="3"/>
  <c r="BB1773" i="3" s="1"/>
  <c r="Z1773" i="3"/>
  <c r="Y1773" i="3"/>
  <c r="W1773" i="3"/>
  <c r="AM1772" i="3"/>
  <c r="BB1772" i="3" s="1"/>
  <c r="Z1772" i="3"/>
  <c r="Y1772" i="3"/>
  <c r="W1772" i="3"/>
  <c r="AM1771" i="3"/>
  <c r="BB1771" i="3" s="1"/>
  <c r="Z1771" i="3"/>
  <c r="Y1771" i="3"/>
  <c r="W1771" i="3"/>
  <c r="AM1770" i="3"/>
  <c r="BB1770" i="3" s="1"/>
  <c r="Z1770" i="3"/>
  <c r="Y1770" i="3"/>
  <c r="W1770" i="3"/>
  <c r="AM1769" i="3"/>
  <c r="BB1769" i="3" s="1"/>
  <c r="Z1769" i="3"/>
  <c r="Y1769" i="3"/>
  <c r="W1769" i="3"/>
  <c r="AM1768" i="3"/>
  <c r="BB1768" i="3" s="1"/>
  <c r="Z1768" i="3"/>
  <c r="Y1768" i="3"/>
  <c r="W1768" i="3"/>
  <c r="AM1767" i="3"/>
  <c r="BB1767" i="3" s="1"/>
  <c r="Z1767" i="3"/>
  <c r="Y1767" i="3"/>
  <c r="W1767" i="3"/>
  <c r="AM1766" i="3"/>
  <c r="BB1766" i="3" s="1"/>
  <c r="Z1766" i="3"/>
  <c r="Y1766" i="3"/>
  <c r="W1766" i="3"/>
  <c r="AM1765" i="3"/>
  <c r="BB1765" i="3" s="1"/>
  <c r="Z1765" i="3"/>
  <c r="Y1765" i="3"/>
  <c r="W1765" i="3"/>
  <c r="AM1764" i="3"/>
  <c r="BB1764" i="3" s="1"/>
  <c r="Z1764" i="3"/>
  <c r="Y1764" i="3"/>
  <c r="W1764" i="3"/>
  <c r="AM1763" i="3"/>
  <c r="BB1763" i="3" s="1"/>
  <c r="Z1763" i="3"/>
  <c r="Y1763" i="3"/>
  <c r="W1763" i="3"/>
  <c r="AM1762" i="3"/>
  <c r="BB1762" i="3" s="1"/>
  <c r="Z1762" i="3"/>
  <c r="Y1762" i="3"/>
  <c r="W1762" i="3"/>
  <c r="AM1761" i="3"/>
  <c r="BB1761" i="3" s="1"/>
  <c r="Z1761" i="3"/>
  <c r="Y1761" i="3"/>
  <c r="W1761" i="3"/>
  <c r="AM1760" i="3"/>
  <c r="BB1760" i="3" s="1"/>
  <c r="Z1760" i="3"/>
  <c r="Y1760" i="3"/>
  <c r="W1760" i="3"/>
  <c r="AM1759" i="3"/>
  <c r="BB1759" i="3" s="1"/>
  <c r="Z1759" i="3" a="1"/>
  <c r="Z1759" i="3" s="1"/>
  <c r="Y1759" i="3"/>
  <c r="W1759" i="3"/>
  <c r="AM1758" i="3"/>
  <c r="BB1758" i="3" s="1"/>
  <c r="Z1758" i="3" a="1"/>
  <c r="Z1758" i="3" s="1"/>
  <c r="Y1758" i="3"/>
  <c r="W1758" i="3"/>
  <c r="AM1757" i="3"/>
  <c r="BB1757" i="3" s="1"/>
  <c r="Z1757" i="3"/>
  <c r="Y1757" i="3"/>
  <c r="W1757" i="3"/>
  <c r="AM1756" i="3"/>
  <c r="BB1756" i="3" s="1"/>
  <c r="Z1756" i="3"/>
  <c r="Y1756" i="3"/>
  <c r="W1756" i="3"/>
  <c r="AM1755" i="3"/>
  <c r="AW1755" i="3" s="1"/>
  <c r="Z1755" i="3"/>
  <c r="Y1755" i="3"/>
  <c r="W1755" i="3"/>
  <c r="AM1754" i="3"/>
  <c r="BB1754" i="3" s="1"/>
  <c r="Z1754" i="3"/>
  <c r="Y1754" i="3"/>
  <c r="W1754" i="3"/>
  <c r="AM1753" i="3"/>
  <c r="BB1753" i="3" s="1"/>
  <c r="Z1753" i="3"/>
  <c r="Y1753" i="3"/>
  <c r="W1753" i="3"/>
  <c r="AM1752" i="3"/>
  <c r="BB1752" i="3" s="1"/>
  <c r="Z1752" i="3"/>
  <c r="Y1752" i="3"/>
  <c r="W1752" i="3"/>
  <c r="AM1751" i="3"/>
  <c r="BB1751" i="3" s="1"/>
  <c r="Z1751" i="3"/>
  <c r="Y1751" i="3"/>
  <c r="W1751" i="3"/>
  <c r="AM1750" i="3"/>
  <c r="BB1750" i="3" s="1"/>
  <c r="Z1750" i="3"/>
  <c r="Y1750" i="3"/>
  <c r="W1750" i="3"/>
  <c r="AM1749" i="3"/>
  <c r="BB1749" i="3" s="1"/>
  <c r="Z1749" i="3"/>
  <c r="Y1749" i="3"/>
  <c r="W1749" i="3"/>
  <c r="AM1748" i="3"/>
  <c r="BB1748" i="3" s="1"/>
  <c r="Z1748" i="3"/>
  <c r="Y1748" i="3"/>
  <c r="W1748" i="3"/>
  <c r="AM1747" i="3"/>
  <c r="BB1747" i="3" s="1"/>
  <c r="Z1747" i="3"/>
  <c r="Y1747" i="3"/>
  <c r="W1747" i="3"/>
  <c r="AM1746" i="3"/>
  <c r="BB1746" i="3" s="1"/>
  <c r="Z1746" i="3"/>
  <c r="Y1746" i="3"/>
  <c r="W1746" i="3"/>
  <c r="AM1745" i="3"/>
  <c r="BB1745" i="3" s="1"/>
  <c r="Z1745" i="3"/>
  <c r="Y1745" i="3"/>
  <c r="W1745" i="3"/>
  <c r="AM1744" i="3"/>
  <c r="BB1744" i="3" s="1"/>
  <c r="Z1744" i="3"/>
  <c r="Y1744" i="3"/>
  <c r="W1744" i="3"/>
  <c r="AM1743" i="3"/>
  <c r="BB1743" i="3" s="1"/>
  <c r="Z1743" i="3"/>
  <c r="Y1743" i="3"/>
  <c r="W1743" i="3"/>
  <c r="AM1742" i="3"/>
  <c r="BB1742" i="3" s="1"/>
  <c r="Z1742" i="3"/>
  <c r="Y1742" i="3"/>
  <c r="W1742" i="3"/>
  <c r="AM1741" i="3"/>
  <c r="BB1741" i="3" s="1"/>
  <c r="Z1741" i="3"/>
  <c r="Y1741" i="3"/>
  <c r="W1741" i="3"/>
  <c r="AW1740" i="3"/>
  <c r="AM1740" i="3"/>
  <c r="BB1740" i="3" s="1"/>
  <c r="Z1740" i="3"/>
  <c r="Y1740" i="3"/>
  <c r="W1740" i="3"/>
  <c r="AW1739" i="3"/>
  <c r="AM1739" i="3"/>
  <c r="BB1739" i="3" s="1"/>
  <c r="Z1739" i="3"/>
  <c r="Y1739" i="3"/>
  <c r="W1739" i="3"/>
  <c r="AM1738" i="3"/>
  <c r="BB1738" i="3" s="1"/>
  <c r="Z1738" i="3"/>
  <c r="Y1738" i="3"/>
  <c r="W1738" i="3"/>
  <c r="AM1737" i="3"/>
  <c r="BB1737" i="3" s="1"/>
  <c r="Z1737" i="3"/>
  <c r="Y1737" i="3"/>
  <c r="W1737" i="3"/>
  <c r="AM1736" i="3"/>
  <c r="BB1736" i="3" s="1"/>
  <c r="Z1736" i="3"/>
  <c r="Y1736" i="3"/>
  <c r="W1736" i="3"/>
  <c r="AW1735" i="3"/>
  <c r="AM1735" i="3"/>
  <c r="BB1735" i="3" s="1"/>
  <c r="Z1735" i="3"/>
  <c r="Y1735" i="3"/>
  <c r="W1735" i="3"/>
  <c r="AM1734" i="3"/>
  <c r="BB1734" i="3" s="1"/>
  <c r="Z1734" i="3" a="1"/>
  <c r="Z1734" i="3" s="1"/>
  <c r="Y1734" i="3"/>
  <c r="W1734" i="3"/>
  <c r="AM1733" i="3"/>
  <c r="AW1733" i="3" s="1"/>
  <c r="Z1733" i="3" a="1"/>
  <c r="Z1733" i="3" s="1"/>
  <c r="Y1733" i="3"/>
  <c r="W1733" i="3"/>
  <c r="AM1732" i="3"/>
  <c r="BB1732" i="3" s="1"/>
  <c r="Z1732" i="3"/>
  <c r="Y1732" i="3"/>
  <c r="W1732" i="3"/>
  <c r="AM1731" i="3"/>
  <c r="BB1731" i="3" s="1"/>
  <c r="Z1731" i="3"/>
  <c r="Y1731" i="3"/>
  <c r="W1731" i="3"/>
  <c r="AM1730" i="3"/>
  <c r="BB1730" i="3" s="1"/>
  <c r="Z1730" i="3"/>
  <c r="Y1730" i="3"/>
  <c r="W1730" i="3"/>
  <c r="AW1729" i="3"/>
  <c r="AM1729" i="3"/>
  <c r="BB1729" i="3" s="1"/>
  <c r="Z1729" i="3"/>
  <c r="Y1729" i="3"/>
  <c r="W1729" i="3"/>
  <c r="AM1728" i="3"/>
  <c r="BB1728" i="3" s="1"/>
  <c r="Z1728" i="3"/>
  <c r="Y1728" i="3"/>
  <c r="W1728" i="3"/>
  <c r="AM1727" i="3"/>
  <c r="BB1727" i="3" s="1"/>
  <c r="Z1727" i="3"/>
  <c r="Y1727" i="3"/>
  <c r="W1727" i="3"/>
  <c r="AM1726" i="3"/>
  <c r="BB1726" i="3" s="1"/>
  <c r="Z1726" i="3"/>
  <c r="Y1726" i="3"/>
  <c r="W1726" i="3"/>
  <c r="AM1725" i="3"/>
  <c r="BB1725" i="3" s="1"/>
  <c r="Z1725" i="3"/>
  <c r="Y1725" i="3"/>
  <c r="W1725" i="3"/>
  <c r="AM1724" i="3"/>
  <c r="BB1724" i="3" s="1"/>
  <c r="Z1724" i="3"/>
  <c r="Y1724" i="3"/>
  <c r="W1724" i="3"/>
  <c r="AW1723" i="3"/>
  <c r="AM1723" i="3"/>
  <c r="BB1723" i="3" s="1"/>
  <c r="Z1723" i="3"/>
  <c r="Y1723" i="3"/>
  <c r="W1723" i="3"/>
  <c r="AM1722" i="3"/>
  <c r="BB1722" i="3" s="1"/>
  <c r="Z1722" i="3"/>
  <c r="Y1722" i="3"/>
  <c r="W1722" i="3"/>
  <c r="AM1721" i="3"/>
  <c r="BB1721" i="3" s="1"/>
  <c r="Z1721" i="3"/>
  <c r="Y1721" i="3"/>
  <c r="W1721" i="3"/>
  <c r="AM1720" i="3"/>
  <c r="AW1720" i="3" s="1"/>
  <c r="Z1720" i="3"/>
  <c r="Y1720" i="3"/>
  <c r="W1720" i="3"/>
  <c r="AM1719" i="3"/>
  <c r="BB1719" i="3" s="1"/>
  <c r="Z1719" i="3"/>
  <c r="Y1719" i="3"/>
  <c r="W1719" i="3"/>
  <c r="AM1718" i="3"/>
  <c r="AW1718" i="3" s="1"/>
  <c r="Z1718" i="3"/>
  <c r="Y1718" i="3"/>
  <c r="W1718" i="3"/>
  <c r="AW1717" i="3"/>
  <c r="AM1717" i="3"/>
  <c r="BB1717" i="3" s="1"/>
  <c r="Z1717" i="3"/>
  <c r="Y1717" i="3"/>
  <c r="W1717" i="3"/>
  <c r="AM1716" i="3"/>
  <c r="BB1716" i="3" s="1"/>
  <c r="Z1716" i="3"/>
  <c r="Y1716" i="3"/>
  <c r="W1716" i="3"/>
  <c r="AM1715" i="3"/>
  <c r="BB1715" i="3" s="1"/>
  <c r="Z1715" i="3"/>
  <c r="Y1715" i="3"/>
  <c r="W1715" i="3"/>
  <c r="AM1714" i="3"/>
  <c r="BB1714" i="3" s="1"/>
  <c r="Z1714" i="3"/>
  <c r="Y1714" i="3"/>
  <c r="W1714" i="3"/>
  <c r="AM1713" i="3"/>
  <c r="BB1713" i="3" s="1"/>
  <c r="Z1713" i="3"/>
  <c r="Y1713" i="3"/>
  <c r="W1713" i="3"/>
  <c r="AM1712" i="3"/>
  <c r="AW1712" i="3" s="1"/>
  <c r="Z1712" i="3"/>
  <c r="Y1712" i="3"/>
  <c r="W1712" i="3"/>
  <c r="AM1711" i="3"/>
  <c r="BB1711" i="3" s="1"/>
  <c r="Z1711" i="3"/>
  <c r="Y1711" i="3"/>
  <c r="W1711" i="3"/>
  <c r="AM1710" i="3"/>
  <c r="BB1710" i="3" s="1"/>
  <c r="Z1710" i="3"/>
  <c r="Y1710" i="3"/>
  <c r="W1710" i="3"/>
  <c r="AW1709" i="3"/>
  <c r="AM1709" i="3"/>
  <c r="BB1709" i="3" s="1"/>
  <c r="Z1709" i="3"/>
  <c r="Y1709" i="3"/>
  <c r="W1709" i="3"/>
  <c r="AM1708" i="3"/>
  <c r="BB1708" i="3" s="1"/>
  <c r="Z1708" i="3"/>
  <c r="Y1708" i="3"/>
  <c r="W1708" i="3"/>
  <c r="AM1707" i="3"/>
  <c r="BB1707" i="3" s="1"/>
  <c r="Z1707" i="3"/>
  <c r="Y1707" i="3"/>
  <c r="W1707" i="3"/>
  <c r="AM1706" i="3"/>
  <c r="BB1706" i="3" s="1"/>
  <c r="Z1706" i="3"/>
  <c r="Y1706" i="3"/>
  <c r="W1706" i="3"/>
  <c r="AM1705" i="3"/>
  <c r="BB1705" i="3" s="1"/>
  <c r="Z1705" i="3"/>
  <c r="Y1705" i="3"/>
  <c r="W1705" i="3"/>
  <c r="AW1704" i="3"/>
  <c r="AM1704" i="3"/>
  <c r="BB1704" i="3" s="1"/>
  <c r="Z1704" i="3"/>
  <c r="Y1704" i="3"/>
  <c r="W1704" i="3"/>
  <c r="AM1703" i="3"/>
  <c r="BB1703" i="3" s="1"/>
  <c r="Z1703" i="3"/>
  <c r="Y1703" i="3"/>
  <c r="W1703" i="3"/>
  <c r="AM1702" i="3"/>
  <c r="AW1702" i="3" s="1"/>
  <c r="Z1702" i="3"/>
  <c r="Y1702" i="3"/>
  <c r="W1702" i="3"/>
  <c r="AM1701" i="3"/>
  <c r="BB1701" i="3" s="1"/>
  <c r="Z1701" i="3"/>
  <c r="Y1701" i="3"/>
  <c r="W1701" i="3"/>
  <c r="AM1700" i="3"/>
  <c r="BB1700" i="3" s="1"/>
  <c r="Z1700" i="3"/>
  <c r="Y1700" i="3"/>
  <c r="W1700" i="3"/>
  <c r="AW1699" i="3"/>
  <c r="AM1699" i="3"/>
  <c r="BB1699" i="3" s="1"/>
  <c r="Z1699" i="3"/>
  <c r="Y1699" i="3"/>
  <c r="W1699" i="3"/>
  <c r="BB1698" i="3"/>
  <c r="AM1698" i="3"/>
  <c r="AW1698" i="3" s="1"/>
  <c r="Z1698" i="3"/>
  <c r="Y1698" i="3"/>
  <c r="W1698" i="3"/>
  <c r="AM1697" i="3"/>
  <c r="BB1697" i="3" s="1"/>
  <c r="Z1697" i="3"/>
  <c r="Y1697" i="3"/>
  <c r="W1697" i="3"/>
  <c r="AM1696" i="3"/>
  <c r="BB1696" i="3" s="1"/>
  <c r="Z1696" i="3"/>
  <c r="Y1696" i="3"/>
  <c r="W1696" i="3"/>
  <c r="AM1695" i="3"/>
  <c r="BB1695" i="3" s="1"/>
  <c r="Z1695" i="3"/>
  <c r="Y1695" i="3"/>
  <c r="W1695" i="3"/>
  <c r="AM1694" i="3"/>
  <c r="BB1694" i="3" s="1"/>
  <c r="Z1694" i="3"/>
  <c r="Y1694" i="3"/>
  <c r="W1694" i="3"/>
  <c r="AM1693" i="3"/>
  <c r="BB1693" i="3" s="1"/>
  <c r="Z1693" i="3"/>
  <c r="Y1693" i="3"/>
  <c r="W1693" i="3"/>
  <c r="AM1692" i="3"/>
  <c r="BB1692" i="3" s="1"/>
  <c r="Z1692" i="3"/>
  <c r="Y1692" i="3"/>
  <c r="W1692" i="3"/>
  <c r="AM1691" i="3"/>
  <c r="BB1691" i="3" s="1"/>
  <c r="Z1691" i="3"/>
  <c r="Y1691" i="3"/>
  <c r="W1691" i="3"/>
  <c r="AM1690" i="3"/>
  <c r="BB1690" i="3" s="1"/>
  <c r="Z1690" i="3"/>
  <c r="Y1690" i="3"/>
  <c r="W1690" i="3"/>
  <c r="AM1689" i="3"/>
  <c r="BB1689" i="3" s="1"/>
  <c r="Z1689" i="3"/>
  <c r="Y1689" i="3"/>
  <c r="W1689" i="3"/>
  <c r="AM1688" i="3"/>
  <c r="AW1688" i="3" s="1"/>
  <c r="Z1688" i="3"/>
  <c r="Y1688" i="3"/>
  <c r="W1688" i="3"/>
  <c r="AM1687" i="3"/>
  <c r="BB1687" i="3" s="1"/>
  <c r="Z1687" i="3"/>
  <c r="Y1687" i="3"/>
  <c r="W1687" i="3"/>
  <c r="AM1686" i="3"/>
  <c r="BB1686" i="3" s="1"/>
  <c r="Z1686" i="3"/>
  <c r="Y1686" i="3"/>
  <c r="W1686" i="3"/>
  <c r="AM1685" i="3"/>
  <c r="BB1685" i="3" s="1"/>
  <c r="Z1685" i="3"/>
  <c r="Y1685" i="3"/>
  <c r="W1685" i="3"/>
  <c r="AM1684" i="3"/>
  <c r="BB1684" i="3" s="1"/>
  <c r="Z1684" i="3"/>
  <c r="Y1684" i="3"/>
  <c r="W1684" i="3"/>
  <c r="AM1683" i="3"/>
  <c r="BB1683" i="3" s="1"/>
  <c r="Z1683" i="3"/>
  <c r="Y1683" i="3"/>
  <c r="W1683" i="3"/>
  <c r="AM1682" i="3"/>
  <c r="AW1682" i="3" s="1"/>
  <c r="Z1682" i="3"/>
  <c r="Y1682" i="3"/>
  <c r="W1682" i="3"/>
  <c r="AM1681" i="3"/>
  <c r="BB1681" i="3" s="1"/>
  <c r="Z1681" i="3"/>
  <c r="Y1681" i="3"/>
  <c r="W1681" i="3"/>
  <c r="AM1680" i="3"/>
  <c r="BB1680" i="3" s="1"/>
  <c r="Z1680" i="3"/>
  <c r="Y1680" i="3"/>
  <c r="W1680" i="3"/>
  <c r="AM1679" i="3"/>
  <c r="AW1679" i="3" s="1"/>
  <c r="Z1679" i="3"/>
  <c r="Y1679" i="3"/>
  <c r="W1679" i="3"/>
  <c r="BB1678" i="3"/>
  <c r="AM1678" i="3"/>
  <c r="AW1678" i="3" s="1"/>
  <c r="Z1678" i="3"/>
  <c r="Y1678" i="3"/>
  <c r="W1678" i="3"/>
  <c r="AM1677" i="3"/>
  <c r="BB1677" i="3" s="1"/>
  <c r="Z1677" i="3"/>
  <c r="Y1677" i="3"/>
  <c r="W1677" i="3"/>
  <c r="AM1676" i="3"/>
  <c r="BB1676" i="3" s="1"/>
  <c r="Z1676" i="3"/>
  <c r="Y1676" i="3"/>
  <c r="W1676" i="3"/>
  <c r="AM1675" i="3"/>
  <c r="BB1675" i="3" s="1"/>
  <c r="Z1675" i="3"/>
  <c r="Y1675" i="3"/>
  <c r="W1675" i="3"/>
  <c r="AM1674" i="3"/>
  <c r="BB1674" i="3" s="1"/>
  <c r="Z1674" i="3"/>
  <c r="Y1674" i="3"/>
  <c r="W1674" i="3"/>
  <c r="AM1673" i="3"/>
  <c r="BB1673" i="3" s="1"/>
  <c r="Z1673" i="3"/>
  <c r="Y1673" i="3"/>
  <c r="W1673" i="3"/>
  <c r="AM1672" i="3"/>
  <c r="BB1672" i="3" s="1"/>
  <c r="Z1672" i="3"/>
  <c r="Y1672" i="3"/>
  <c r="W1672" i="3"/>
  <c r="AM1671" i="3"/>
  <c r="BB1671" i="3" s="1"/>
  <c r="Z1671" i="3"/>
  <c r="Y1671" i="3"/>
  <c r="W1671" i="3"/>
  <c r="AM1670" i="3"/>
  <c r="BB1670" i="3" s="1"/>
  <c r="Z1670" i="3"/>
  <c r="Y1670" i="3"/>
  <c r="W1670" i="3"/>
  <c r="AM1669" i="3"/>
  <c r="BB1669" i="3" s="1"/>
  <c r="Z1669" i="3"/>
  <c r="Y1669" i="3"/>
  <c r="W1669" i="3"/>
  <c r="AM1668" i="3"/>
  <c r="BB1668" i="3" s="1"/>
  <c r="Z1668" i="3"/>
  <c r="Y1668" i="3"/>
  <c r="W1668" i="3"/>
  <c r="AW1667" i="3"/>
  <c r="AM1667" i="3"/>
  <c r="BB1667" i="3" s="1"/>
  <c r="Z1667" i="3"/>
  <c r="Y1667" i="3"/>
  <c r="W1667" i="3"/>
  <c r="AM1666" i="3"/>
  <c r="AW1666" i="3" s="1"/>
  <c r="Z1666" i="3"/>
  <c r="Y1666" i="3"/>
  <c r="W1666" i="3"/>
  <c r="AM1665" i="3"/>
  <c r="AW1665" i="3" s="1"/>
  <c r="Z1665" i="3"/>
  <c r="Y1665" i="3"/>
  <c r="W1665" i="3"/>
  <c r="AM1664" i="3"/>
  <c r="BB1664" i="3" s="1"/>
  <c r="Z1664" i="3"/>
  <c r="Y1664" i="3"/>
  <c r="W1664" i="3"/>
  <c r="AM1663" i="3"/>
  <c r="AW1663" i="3" s="1"/>
  <c r="Z1663" i="3"/>
  <c r="Y1663" i="3"/>
  <c r="W1663" i="3"/>
  <c r="AM1662" i="3"/>
  <c r="AW1662" i="3" s="1"/>
  <c r="Z1662" i="3"/>
  <c r="Y1662" i="3"/>
  <c r="W1662" i="3"/>
  <c r="AM1661" i="3"/>
  <c r="BB1661" i="3" s="1"/>
  <c r="Z1661" i="3"/>
  <c r="Y1661" i="3"/>
  <c r="W1661" i="3"/>
  <c r="AM1660" i="3"/>
  <c r="BB1660" i="3" s="1"/>
  <c r="Z1660" i="3"/>
  <c r="Y1660" i="3"/>
  <c r="W1660" i="3"/>
  <c r="AM1659" i="3"/>
  <c r="BB1659" i="3" s="1"/>
  <c r="Z1659" i="3"/>
  <c r="Y1659" i="3"/>
  <c r="W1659" i="3"/>
  <c r="AM1658" i="3"/>
  <c r="AW1658" i="3" s="1"/>
  <c r="Z1658" i="3"/>
  <c r="Y1658" i="3"/>
  <c r="W1658" i="3"/>
  <c r="AM1657" i="3"/>
  <c r="BB1657" i="3" s="1"/>
  <c r="Z1657" i="3"/>
  <c r="Y1657" i="3"/>
  <c r="W1657" i="3"/>
  <c r="AM1656" i="3"/>
  <c r="BB1656" i="3" s="1"/>
  <c r="Z1656" i="3"/>
  <c r="Y1656" i="3"/>
  <c r="W1656" i="3"/>
  <c r="BB1655" i="3"/>
  <c r="AM1655" i="3"/>
  <c r="AW1655" i="3" s="1"/>
  <c r="Z1655" i="3"/>
  <c r="Y1655" i="3"/>
  <c r="W1655" i="3"/>
  <c r="AM1654" i="3"/>
  <c r="AW1654" i="3" s="1"/>
  <c r="Z1654" i="3"/>
  <c r="Y1654" i="3"/>
  <c r="W1654" i="3"/>
  <c r="AM1653" i="3"/>
  <c r="BB1653" i="3" s="1"/>
  <c r="Z1653" i="3"/>
  <c r="Y1653" i="3"/>
  <c r="W1653" i="3"/>
  <c r="AW1652" i="3"/>
  <c r="AM1652" i="3"/>
  <c r="BB1652" i="3" s="1"/>
  <c r="Z1652" i="3"/>
  <c r="Y1652" i="3"/>
  <c r="W1652" i="3"/>
  <c r="AM1651" i="3"/>
  <c r="BB1651" i="3" s="1"/>
  <c r="Z1651" i="3"/>
  <c r="Y1651" i="3"/>
  <c r="W1651" i="3"/>
  <c r="AM1650" i="3"/>
  <c r="BB1650" i="3" s="1"/>
  <c r="Z1650" i="3"/>
  <c r="Y1650" i="3"/>
  <c r="W1650" i="3"/>
  <c r="AM1649" i="3"/>
  <c r="AW1649" i="3" s="1"/>
  <c r="Z1649" i="3"/>
  <c r="Y1649" i="3"/>
  <c r="W1649" i="3"/>
  <c r="AM1648" i="3"/>
  <c r="AW1648" i="3" s="1"/>
  <c r="Z1648" i="3"/>
  <c r="Y1648" i="3"/>
  <c r="W1648" i="3"/>
  <c r="AM1647" i="3"/>
  <c r="BB1647" i="3" s="1"/>
  <c r="Z1647" i="3"/>
  <c r="Y1647" i="3"/>
  <c r="W1647" i="3"/>
  <c r="BB1646" i="3"/>
  <c r="AM1646" i="3"/>
  <c r="AW1646" i="3" s="1"/>
  <c r="Z1646" i="3"/>
  <c r="Y1646" i="3"/>
  <c r="W1646" i="3"/>
  <c r="AM1645" i="3"/>
  <c r="BB1645" i="3" s="1"/>
  <c r="Z1645" i="3"/>
  <c r="Y1645" i="3"/>
  <c r="W1645" i="3"/>
  <c r="AM1644" i="3"/>
  <c r="BB1644" i="3" s="1"/>
  <c r="Z1644" i="3"/>
  <c r="Y1644" i="3"/>
  <c r="W1644" i="3"/>
  <c r="AM1643" i="3"/>
  <c r="BB1643" i="3" s="1"/>
  <c r="Z1643" i="3"/>
  <c r="Y1643" i="3"/>
  <c r="W1643" i="3"/>
  <c r="AM1642" i="3"/>
  <c r="AW1642" i="3" s="1"/>
  <c r="Z1642" i="3"/>
  <c r="Y1642" i="3"/>
  <c r="W1642" i="3"/>
  <c r="AM1641" i="3"/>
  <c r="AW1641" i="3" s="1"/>
  <c r="Z1641" i="3"/>
  <c r="Y1641" i="3"/>
  <c r="W1641" i="3"/>
  <c r="AM1640" i="3"/>
  <c r="BB1640" i="3" s="1"/>
  <c r="Z1640" i="3"/>
  <c r="Y1640" i="3"/>
  <c r="W1640" i="3"/>
  <c r="AM1639" i="3"/>
  <c r="BB1639" i="3" s="1"/>
  <c r="Z1639" i="3"/>
  <c r="Y1639" i="3"/>
  <c r="W1639" i="3"/>
  <c r="AM1638" i="3"/>
  <c r="BB1638" i="3" s="1"/>
  <c r="Z1638" i="3"/>
  <c r="Y1638" i="3"/>
  <c r="W1638" i="3"/>
  <c r="AM1637" i="3"/>
  <c r="BB1637" i="3" s="1"/>
  <c r="Z1637" i="3"/>
  <c r="Y1637" i="3"/>
  <c r="W1637" i="3"/>
  <c r="AM1636" i="3"/>
  <c r="BB1636" i="3" s="1"/>
  <c r="Z1636" i="3"/>
  <c r="Y1636" i="3"/>
  <c r="W1636" i="3"/>
  <c r="AM1635" i="3"/>
  <c r="BB1635" i="3" s="1"/>
  <c r="Z1635" i="3"/>
  <c r="Y1635" i="3"/>
  <c r="W1635" i="3"/>
  <c r="AM1634" i="3"/>
  <c r="BB1634" i="3" s="1"/>
  <c r="Z1634" i="3"/>
  <c r="Y1634" i="3"/>
  <c r="W1634" i="3"/>
  <c r="AM1633" i="3"/>
  <c r="BB1633" i="3" s="1"/>
  <c r="Z1633" i="3"/>
  <c r="Y1633" i="3"/>
  <c r="W1633" i="3"/>
  <c r="AM1632" i="3"/>
  <c r="AW1632" i="3" s="1"/>
  <c r="Z1632" i="3"/>
  <c r="Y1632" i="3"/>
  <c r="W1632" i="3"/>
  <c r="AM1631" i="3"/>
  <c r="AW1631" i="3" s="1"/>
  <c r="Z1631" i="3"/>
  <c r="Y1631" i="3"/>
  <c r="W1631" i="3"/>
  <c r="AW1630" i="3"/>
  <c r="AM1630" i="3"/>
  <c r="BB1630" i="3" s="1"/>
  <c r="Z1630" i="3"/>
  <c r="Y1630" i="3"/>
  <c r="W1630" i="3"/>
  <c r="AM1629" i="3"/>
  <c r="BB1629" i="3" s="1"/>
  <c r="Z1629" i="3"/>
  <c r="Y1629" i="3"/>
  <c r="W1629" i="3"/>
  <c r="AM1628" i="3"/>
  <c r="BB1628" i="3" s="1"/>
  <c r="Z1628" i="3"/>
  <c r="Y1628" i="3"/>
  <c r="W1628" i="3"/>
  <c r="AM1627" i="3"/>
  <c r="BB1627" i="3" s="1"/>
  <c r="Z1627" i="3"/>
  <c r="Y1627" i="3"/>
  <c r="W1627" i="3"/>
  <c r="AM1626" i="3"/>
  <c r="BB1626" i="3" s="1"/>
  <c r="Z1626" i="3"/>
  <c r="Y1626" i="3"/>
  <c r="W1626" i="3"/>
  <c r="AM1625" i="3"/>
  <c r="AW1625" i="3" s="1"/>
  <c r="Z1625" i="3"/>
  <c r="Y1625" i="3"/>
  <c r="W1625" i="3"/>
  <c r="AM1624" i="3"/>
  <c r="AW1624" i="3" s="1"/>
  <c r="Z1624" i="3"/>
  <c r="Y1624" i="3"/>
  <c r="W1624" i="3"/>
  <c r="AM1623" i="3"/>
  <c r="BB1623" i="3" s="1"/>
  <c r="Z1623" i="3"/>
  <c r="Y1623" i="3"/>
  <c r="W1623" i="3"/>
  <c r="AM1622" i="3"/>
  <c r="BB1622" i="3" s="1"/>
  <c r="Z1622" i="3"/>
  <c r="Y1622" i="3"/>
  <c r="W1622" i="3"/>
  <c r="AM1621" i="3"/>
  <c r="BB1621" i="3" s="1"/>
  <c r="Z1621" i="3"/>
  <c r="Y1621" i="3"/>
  <c r="W1621" i="3"/>
  <c r="AM1620" i="3"/>
  <c r="BB1620" i="3" s="1"/>
  <c r="Z1620" i="3"/>
  <c r="Y1620" i="3"/>
  <c r="W1620" i="3"/>
  <c r="AM1619" i="3"/>
  <c r="BB1619" i="3" s="1"/>
  <c r="Z1619" i="3"/>
  <c r="Y1619" i="3"/>
  <c r="W1619" i="3"/>
  <c r="AM1618" i="3"/>
  <c r="AW1618" i="3" s="1"/>
  <c r="Z1618" i="3"/>
  <c r="Y1618" i="3"/>
  <c r="W1618" i="3"/>
  <c r="AM1617" i="3"/>
  <c r="BB1617" i="3" s="1"/>
  <c r="Z1617" i="3"/>
  <c r="Y1617" i="3"/>
  <c r="W1617" i="3"/>
  <c r="AM1616" i="3"/>
  <c r="BB1616" i="3" s="1"/>
  <c r="Z1616" i="3"/>
  <c r="Y1616" i="3"/>
  <c r="W1616" i="3"/>
  <c r="BB1615" i="3"/>
  <c r="AM1615" i="3"/>
  <c r="AW1615" i="3" s="1"/>
  <c r="Z1615" i="3"/>
  <c r="Y1615" i="3"/>
  <c r="W1615" i="3"/>
  <c r="AM1614" i="3"/>
  <c r="AW1614" i="3" s="1"/>
  <c r="Z1614" i="3"/>
  <c r="Y1614" i="3"/>
  <c r="W1614" i="3"/>
  <c r="AM1613" i="3"/>
  <c r="BB1613" i="3" s="1"/>
  <c r="Z1613" i="3"/>
  <c r="Y1613" i="3"/>
  <c r="W1613" i="3"/>
  <c r="AM1612" i="3"/>
  <c r="BB1612" i="3" s="1"/>
  <c r="Z1612" i="3"/>
  <c r="Y1612" i="3"/>
  <c r="W1612" i="3"/>
  <c r="AM1611" i="3"/>
  <c r="BB1611" i="3" s="1"/>
  <c r="Z1611" i="3"/>
  <c r="Y1611" i="3"/>
  <c r="W1611" i="3"/>
  <c r="AM1610" i="3"/>
  <c r="BB1610" i="3" s="1"/>
  <c r="Z1610" i="3"/>
  <c r="Y1610" i="3"/>
  <c r="W1610" i="3"/>
  <c r="AM1609" i="3"/>
  <c r="BB1609" i="3" s="1"/>
  <c r="Z1609" i="3"/>
  <c r="Y1609" i="3"/>
  <c r="W1609" i="3"/>
  <c r="AM1608" i="3"/>
  <c r="AW1608" i="3" s="1"/>
  <c r="Z1608" i="3"/>
  <c r="Y1608" i="3"/>
  <c r="W1608" i="3"/>
  <c r="AM1607" i="3"/>
  <c r="AW1607" i="3" s="1"/>
  <c r="Z1607" i="3"/>
  <c r="Y1607" i="3"/>
  <c r="W1607" i="3"/>
  <c r="AM1606" i="3"/>
  <c r="BB1606" i="3" s="1"/>
  <c r="Z1606" i="3"/>
  <c r="Y1606" i="3"/>
  <c r="W1606" i="3"/>
  <c r="AM1605" i="3"/>
  <c r="BB1605" i="3" s="1"/>
  <c r="Z1605" i="3"/>
  <c r="Y1605" i="3"/>
  <c r="W1605" i="3"/>
  <c r="AM1604" i="3"/>
  <c r="BB1604" i="3" s="1"/>
  <c r="Z1604" i="3"/>
  <c r="Y1604" i="3"/>
  <c r="W1604" i="3"/>
  <c r="AM1603" i="3"/>
  <c r="BB1603" i="3" s="1"/>
  <c r="Z1603" i="3"/>
  <c r="Y1603" i="3"/>
  <c r="W1603" i="3"/>
  <c r="AM1602" i="3"/>
  <c r="AW1602" i="3" s="1"/>
  <c r="Z1602" i="3"/>
  <c r="Y1602" i="3"/>
  <c r="W1602" i="3"/>
  <c r="AM1601" i="3"/>
  <c r="AW1601" i="3" s="1"/>
  <c r="Z1601" i="3"/>
  <c r="Y1601" i="3"/>
  <c r="W1601" i="3"/>
  <c r="AM1600" i="3"/>
  <c r="BB1600" i="3" s="1"/>
  <c r="Z1600" i="3"/>
  <c r="Y1600" i="3"/>
  <c r="W1600" i="3"/>
  <c r="AM1599" i="3"/>
  <c r="BB1599" i="3" s="1"/>
  <c r="Z1599" i="3"/>
  <c r="Y1599" i="3"/>
  <c r="W1599" i="3"/>
  <c r="AW1598" i="3"/>
  <c r="AM1598" i="3"/>
  <c r="BB1598" i="3" s="1"/>
  <c r="Z1598" i="3"/>
  <c r="Y1598" i="3"/>
  <c r="W1598" i="3"/>
  <c r="AM1597" i="3"/>
  <c r="BB1597" i="3" s="1"/>
  <c r="Z1597" i="3"/>
  <c r="Y1597" i="3"/>
  <c r="W1597" i="3"/>
  <c r="AM1596" i="3"/>
  <c r="BB1596" i="3" s="1"/>
  <c r="Z1596" i="3"/>
  <c r="Y1596" i="3"/>
  <c r="W1596" i="3"/>
  <c r="AM1595" i="3"/>
  <c r="BB1595" i="3" s="1"/>
  <c r="Z1595" i="3"/>
  <c r="Y1595" i="3"/>
  <c r="W1595" i="3"/>
  <c r="BB1594" i="3"/>
  <c r="AW1594" i="3"/>
  <c r="AM1594" i="3"/>
  <c r="Z1594" i="3"/>
  <c r="Y1594" i="3"/>
  <c r="W1594" i="3"/>
  <c r="AM1593" i="3"/>
  <c r="BB1593" i="3" s="1"/>
  <c r="Z1593" i="3"/>
  <c r="Y1593" i="3"/>
  <c r="W1593" i="3"/>
  <c r="AM1592" i="3"/>
  <c r="AW1592" i="3" s="1"/>
  <c r="Z1592" i="3"/>
  <c r="Y1592" i="3"/>
  <c r="W1592" i="3"/>
  <c r="AM1591" i="3"/>
  <c r="BB1591" i="3" s="1"/>
  <c r="Z1591" i="3"/>
  <c r="Y1591" i="3"/>
  <c r="W1591" i="3"/>
  <c r="AM1590" i="3"/>
  <c r="BB1590" i="3" s="1"/>
  <c r="Z1590" i="3"/>
  <c r="Y1590" i="3"/>
  <c r="W1590" i="3"/>
  <c r="AM1589" i="3"/>
  <c r="BB1589" i="3" s="1"/>
  <c r="Z1589" i="3"/>
  <c r="Y1589" i="3"/>
  <c r="W1589" i="3"/>
  <c r="AM1588" i="3"/>
  <c r="BB1588" i="3" s="1"/>
  <c r="Z1588" i="3"/>
  <c r="Y1588" i="3"/>
  <c r="W1588" i="3"/>
  <c r="AM1587" i="3"/>
  <c r="BB1587" i="3" s="1"/>
  <c r="Z1587" i="3"/>
  <c r="Y1587" i="3"/>
  <c r="W1587" i="3"/>
  <c r="BB1586" i="3"/>
  <c r="AM1586" i="3"/>
  <c r="AW1586" i="3" s="1"/>
  <c r="Z1586" i="3"/>
  <c r="Y1586" i="3"/>
  <c r="W1586" i="3"/>
  <c r="AM1585" i="3"/>
  <c r="BB1585" i="3" s="1"/>
  <c r="Z1585" i="3"/>
  <c r="Y1585" i="3"/>
  <c r="W1585" i="3"/>
  <c r="AW1584" i="3"/>
  <c r="AM1584" i="3"/>
  <c r="BB1584" i="3" s="1"/>
  <c r="Z1584" i="3"/>
  <c r="Y1584" i="3"/>
  <c r="W1584" i="3"/>
  <c r="AM1583" i="3"/>
  <c r="BB1583" i="3" s="1"/>
  <c r="Z1583" i="3"/>
  <c r="Y1583" i="3"/>
  <c r="W1583" i="3"/>
  <c r="AM1582" i="3"/>
  <c r="AW1582" i="3" s="1"/>
  <c r="Z1582" i="3"/>
  <c r="Y1582" i="3"/>
  <c r="W1582" i="3"/>
  <c r="AM1581" i="3"/>
  <c r="BB1581" i="3" s="1"/>
  <c r="Z1581" i="3"/>
  <c r="Y1581" i="3"/>
  <c r="W1581" i="3"/>
  <c r="AM1580" i="3"/>
  <c r="BB1580" i="3" s="1"/>
  <c r="Z1580" i="3"/>
  <c r="Y1580" i="3"/>
  <c r="W1580" i="3"/>
  <c r="AM1579" i="3"/>
  <c r="BB1579" i="3" s="1"/>
  <c r="Z1579" i="3"/>
  <c r="Y1579" i="3"/>
  <c r="W1579" i="3"/>
  <c r="AM1578" i="3"/>
  <c r="AW1578" i="3" s="1"/>
  <c r="Z1578" i="3"/>
  <c r="Y1578" i="3"/>
  <c r="W1578" i="3"/>
  <c r="AW1577" i="3"/>
  <c r="AM1577" i="3"/>
  <c r="BB1577" i="3" s="1"/>
  <c r="Z1577" i="3"/>
  <c r="Y1577" i="3"/>
  <c r="W1577" i="3"/>
  <c r="AM1576" i="3"/>
  <c r="BB1576" i="3" s="1"/>
  <c r="Z1576" i="3"/>
  <c r="Y1576" i="3"/>
  <c r="W1576" i="3"/>
  <c r="AM1575" i="3"/>
  <c r="BB1575" i="3" s="1"/>
  <c r="Z1575" i="3"/>
  <c r="Y1575" i="3"/>
  <c r="W1575" i="3"/>
  <c r="AM1574" i="3"/>
  <c r="BB1574" i="3" s="1"/>
  <c r="Z1574" i="3"/>
  <c r="Y1574" i="3"/>
  <c r="W1574" i="3"/>
  <c r="AM1573" i="3"/>
  <c r="BB1573" i="3" s="1"/>
  <c r="Z1573" i="3"/>
  <c r="Y1573" i="3"/>
  <c r="W1573" i="3"/>
  <c r="AM1572" i="3"/>
  <c r="BB1572" i="3" s="1"/>
  <c r="Z1572" i="3" a="1"/>
  <c r="Z1572" i="3" s="1"/>
  <c r="Y1572" i="3"/>
  <c r="W1572" i="3"/>
  <c r="AM1571" i="3"/>
  <c r="AW1571" i="3" s="1"/>
  <c r="Z1571" i="3" a="1"/>
  <c r="Z1571" i="3" s="1"/>
  <c r="Y1571" i="3"/>
  <c r="W1571" i="3"/>
  <c r="AM1570" i="3"/>
  <c r="BB1570" i="3" s="1"/>
  <c r="Z1570" i="3" a="1"/>
  <c r="Z1570" i="3" s="1"/>
  <c r="Y1570" i="3"/>
  <c r="W1570" i="3"/>
  <c r="AM1569" i="3"/>
  <c r="BB1569" i="3" s="1"/>
  <c r="Z1569" i="3" a="1"/>
  <c r="Z1569" i="3" s="1"/>
  <c r="Y1569" i="3"/>
  <c r="W1569" i="3"/>
  <c r="AM1568" i="3"/>
  <c r="BB1568" i="3" s="1"/>
  <c r="Z1568" i="3" a="1"/>
  <c r="Z1568" i="3" s="1"/>
  <c r="Y1568" i="3"/>
  <c r="W1568" i="3"/>
  <c r="AM1567" i="3"/>
  <c r="AW1567" i="3" s="1"/>
  <c r="Z1567" i="3" a="1"/>
  <c r="Z1567" i="3" s="1"/>
  <c r="Y1567" i="3"/>
  <c r="W1567" i="3"/>
  <c r="AM1566" i="3"/>
  <c r="BB1566" i="3" s="1"/>
  <c r="Z1566" i="3" a="1"/>
  <c r="Z1566" i="3" s="1"/>
  <c r="Y1566" i="3"/>
  <c r="W1566" i="3"/>
  <c r="AM1565" i="3"/>
  <c r="BB1565" i="3" s="1"/>
  <c r="Z1565" i="3" a="1"/>
  <c r="Z1565" i="3" s="1"/>
  <c r="Y1565" i="3"/>
  <c r="W1565" i="3"/>
  <c r="AM1564" i="3"/>
  <c r="BB1564" i="3" s="1"/>
  <c r="Z1564" i="3" a="1"/>
  <c r="Z1564" i="3" s="1"/>
  <c r="Y1564" i="3"/>
  <c r="W1564" i="3"/>
  <c r="AM1563" i="3"/>
  <c r="AW1563" i="3" s="1"/>
  <c r="Z1563" i="3" a="1"/>
  <c r="Z1563" i="3" s="1"/>
  <c r="Y1563" i="3"/>
  <c r="W1563" i="3"/>
  <c r="AM1562" i="3"/>
  <c r="BB1562" i="3" s="1"/>
  <c r="Z1562" i="3" a="1"/>
  <c r="Z1562" i="3" s="1"/>
  <c r="Y1562" i="3"/>
  <c r="W1562" i="3"/>
  <c r="AM1561" i="3"/>
  <c r="AW1561" i="3" s="1"/>
  <c r="Z1561" i="3" a="1"/>
  <c r="Z1561" i="3" s="1"/>
  <c r="Y1561" i="3"/>
  <c r="W1561" i="3"/>
  <c r="AM1560" i="3"/>
  <c r="BB1560" i="3" s="1"/>
  <c r="Z1560" i="3" a="1"/>
  <c r="Z1560" i="3" s="1"/>
  <c r="Y1560" i="3"/>
  <c r="W1560" i="3"/>
  <c r="AM1559" i="3"/>
  <c r="BB1559" i="3" s="1"/>
  <c r="Z1559" i="3" a="1"/>
  <c r="Z1559" i="3" s="1"/>
  <c r="Y1559" i="3"/>
  <c r="W1559" i="3"/>
  <c r="BB1558" i="3"/>
  <c r="AM1558" i="3"/>
  <c r="AW1558" i="3" s="1"/>
  <c r="Z1558" i="3" a="1"/>
  <c r="Z1558" i="3" s="1"/>
  <c r="Y1558" i="3"/>
  <c r="W1558" i="3"/>
  <c r="AM1557" i="3"/>
  <c r="BB1557" i="3" s="1"/>
  <c r="Z1557" i="3" a="1"/>
  <c r="Z1557" i="3" s="1"/>
  <c r="Y1557" i="3"/>
  <c r="W1557" i="3"/>
  <c r="AM1556" i="3"/>
  <c r="BB1556" i="3" s="1"/>
  <c r="Z1556" i="3" a="1"/>
  <c r="Z1556" i="3" s="1"/>
  <c r="Y1556" i="3"/>
  <c r="W1556" i="3"/>
  <c r="AM1555" i="3"/>
  <c r="AW1555" i="3" s="1"/>
  <c r="Z1555" i="3" a="1"/>
  <c r="Z1555" i="3" s="1"/>
  <c r="Y1555" i="3"/>
  <c r="W1555" i="3"/>
  <c r="AW1554" i="3"/>
  <c r="AM1554" i="3"/>
  <c r="BB1554" i="3" s="1"/>
  <c r="Z1554" i="3" a="1"/>
  <c r="Z1554" i="3" s="1"/>
  <c r="Y1554" i="3"/>
  <c r="W1554" i="3"/>
  <c r="AM1553" i="3"/>
  <c r="BB1553" i="3" s="1"/>
  <c r="Z1553" i="3" a="1"/>
  <c r="Z1553" i="3" s="1"/>
  <c r="Y1553" i="3"/>
  <c r="W1553" i="3"/>
  <c r="AM1552" i="3"/>
  <c r="BB1552" i="3" s="1"/>
  <c r="Z1552" i="3" a="1"/>
  <c r="Z1552" i="3" s="1"/>
  <c r="Y1552" i="3"/>
  <c r="W1552" i="3"/>
  <c r="BB1551" i="3"/>
  <c r="AM1551" i="3"/>
  <c r="AW1551" i="3" s="1"/>
  <c r="Z1551" i="3" a="1"/>
  <c r="Z1551" i="3" s="1"/>
  <c r="Y1551" i="3"/>
  <c r="W1551" i="3"/>
  <c r="AM1550" i="3"/>
  <c r="BB1550" i="3" s="1"/>
  <c r="Z1550" i="3" a="1"/>
  <c r="Z1550" i="3" s="1"/>
  <c r="Y1550" i="3"/>
  <c r="W1550" i="3"/>
  <c r="AM1549" i="3"/>
  <c r="BB1549" i="3" s="1"/>
  <c r="Z1549" i="3" a="1"/>
  <c r="Z1549" i="3" s="1"/>
  <c r="Y1549" i="3"/>
  <c r="W1549" i="3"/>
  <c r="AM1548" i="3"/>
  <c r="BB1548" i="3" s="1"/>
  <c r="Z1548" i="3" a="1"/>
  <c r="Z1548" i="3" s="1"/>
  <c r="Y1548" i="3"/>
  <c r="W1548" i="3"/>
  <c r="AM1547" i="3"/>
  <c r="AW1547" i="3" s="1"/>
  <c r="Z1547" i="3" a="1"/>
  <c r="Z1547" i="3" s="1"/>
  <c r="Y1547" i="3"/>
  <c r="W1547" i="3"/>
  <c r="AM1546" i="3"/>
  <c r="BB1546" i="3" s="1"/>
  <c r="Z1546" i="3" a="1"/>
  <c r="Z1546" i="3" s="1"/>
  <c r="Y1546" i="3"/>
  <c r="W1546" i="3"/>
  <c r="AM1545" i="3"/>
  <c r="AW1545" i="3" s="1"/>
  <c r="Z1545" i="3" a="1"/>
  <c r="Z1545" i="3" s="1"/>
  <c r="Y1545" i="3"/>
  <c r="W1545" i="3"/>
  <c r="AM1544" i="3"/>
  <c r="BB1544" i="3" s="1"/>
  <c r="Z1544" i="3" a="1"/>
  <c r="Z1544" i="3" s="1"/>
  <c r="Y1544" i="3"/>
  <c r="W1544" i="3"/>
  <c r="AM1543" i="3"/>
  <c r="BB1543" i="3" s="1"/>
  <c r="Z1543" i="3"/>
  <c r="Y1543" i="3"/>
  <c r="W1543" i="3"/>
  <c r="AM1542" i="3"/>
  <c r="BB1542" i="3" s="1"/>
  <c r="Z1542" i="3"/>
  <c r="Y1542" i="3"/>
  <c r="W1542" i="3"/>
  <c r="AM1541" i="3"/>
  <c r="AW1541" i="3" s="1"/>
  <c r="Z1541" i="3"/>
  <c r="Y1541" i="3"/>
  <c r="W1541" i="3"/>
  <c r="AM1540" i="3"/>
  <c r="AW1540" i="3" s="1"/>
  <c r="Z1540" i="3"/>
  <c r="Y1540" i="3"/>
  <c r="W1540" i="3"/>
  <c r="AM1539" i="3"/>
  <c r="AW1539" i="3" s="1"/>
  <c r="Z1539" i="3"/>
  <c r="Y1539" i="3"/>
  <c r="W1539" i="3"/>
  <c r="AM1538" i="3"/>
  <c r="BB1538" i="3" s="1"/>
  <c r="Z1538" i="3"/>
  <c r="Y1538" i="3"/>
  <c r="W1538" i="3"/>
  <c r="AM1537" i="3"/>
  <c r="AW1537" i="3" s="1"/>
  <c r="Z1537" i="3"/>
  <c r="Y1537" i="3"/>
  <c r="W1537" i="3"/>
  <c r="AM1536" i="3"/>
  <c r="BB1536" i="3" s="1"/>
  <c r="Z1536" i="3"/>
  <c r="Y1536" i="3"/>
  <c r="W1536" i="3"/>
  <c r="AM1535" i="3"/>
  <c r="BB1535" i="3" s="1"/>
  <c r="Z1535" i="3"/>
  <c r="Y1535" i="3"/>
  <c r="W1535" i="3"/>
  <c r="AM1534" i="3"/>
  <c r="BB1534" i="3" s="1"/>
  <c r="Z1534" i="3"/>
  <c r="Y1534" i="3"/>
  <c r="W1534" i="3"/>
  <c r="AM1533" i="3"/>
  <c r="AW1533" i="3" s="1"/>
  <c r="Z1533" i="3"/>
  <c r="Y1533" i="3"/>
  <c r="W1533" i="3"/>
  <c r="AM1532" i="3"/>
  <c r="AW1532" i="3" s="1"/>
  <c r="Z1532" i="3"/>
  <c r="Y1532" i="3"/>
  <c r="W1532" i="3"/>
  <c r="AM1531" i="3"/>
  <c r="AW1531" i="3" s="1"/>
  <c r="Z1531" i="3"/>
  <c r="Y1531" i="3"/>
  <c r="W1531" i="3"/>
  <c r="AM1530" i="3"/>
  <c r="BB1530" i="3" s="1"/>
  <c r="Z1530" i="3"/>
  <c r="Y1530" i="3"/>
  <c r="W1530" i="3"/>
  <c r="AM1529" i="3"/>
  <c r="AW1529" i="3" s="1"/>
  <c r="Z1529" i="3"/>
  <c r="Y1529" i="3"/>
  <c r="W1529" i="3"/>
  <c r="AM1528" i="3"/>
  <c r="BB1528" i="3" s="1"/>
  <c r="Z1528" i="3"/>
  <c r="Y1528" i="3"/>
  <c r="W1528" i="3"/>
  <c r="AM1527" i="3"/>
  <c r="BB1527" i="3" s="1"/>
  <c r="Z1527" i="3"/>
  <c r="Y1527" i="3"/>
  <c r="W1527" i="3"/>
  <c r="AM1526" i="3"/>
  <c r="BB1526" i="3" s="1"/>
  <c r="Z1526" i="3"/>
  <c r="Y1526" i="3"/>
  <c r="W1526" i="3"/>
  <c r="AM1525" i="3"/>
  <c r="AW1525" i="3" s="1"/>
  <c r="Z1525" i="3"/>
  <c r="Y1525" i="3"/>
  <c r="W1525" i="3"/>
  <c r="AM1524" i="3"/>
  <c r="AW1524" i="3" s="1"/>
  <c r="Z1524" i="3"/>
  <c r="Y1524" i="3"/>
  <c r="W1524" i="3"/>
  <c r="AM1523" i="3"/>
  <c r="AW1523" i="3" s="1"/>
  <c r="Z1523" i="3"/>
  <c r="Y1523" i="3"/>
  <c r="W1523" i="3"/>
  <c r="AM1522" i="3"/>
  <c r="BB1522" i="3" s="1"/>
  <c r="Z1522" i="3"/>
  <c r="Y1522" i="3"/>
  <c r="W1522" i="3"/>
  <c r="AM1521" i="3"/>
  <c r="AW1521" i="3" s="1"/>
  <c r="Z1521" i="3"/>
  <c r="Y1521" i="3"/>
  <c r="W1521" i="3"/>
  <c r="AM1520" i="3"/>
  <c r="BB1520" i="3" s="1"/>
  <c r="Z1520" i="3"/>
  <c r="Y1520" i="3"/>
  <c r="W1520" i="3"/>
  <c r="AM1519" i="3"/>
  <c r="BB1519" i="3" s="1"/>
  <c r="Z1519" i="3"/>
  <c r="Y1519" i="3"/>
  <c r="W1519" i="3"/>
  <c r="AM1518" i="3"/>
  <c r="BB1518" i="3" s="1"/>
  <c r="Z1518" i="3"/>
  <c r="Y1518" i="3"/>
  <c r="W1518" i="3"/>
  <c r="AM1517" i="3"/>
  <c r="AW1517" i="3" s="1"/>
  <c r="Z1517" i="3"/>
  <c r="Y1517" i="3"/>
  <c r="W1517" i="3"/>
  <c r="AM1516" i="3"/>
  <c r="AW1516" i="3" s="1"/>
  <c r="Z1516" i="3"/>
  <c r="Y1516" i="3"/>
  <c r="W1516" i="3"/>
  <c r="AM1515" i="3"/>
  <c r="AW1515" i="3" s="1"/>
  <c r="Z1515" i="3"/>
  <c r="Y1515" i="3"/>
  <c r="W1515" i="3"/>
  <c r="AM1514" i="3"/>
  <c r="BB1514" i="3" s="1"/>
  <c r="Z1514" i="3"/>
  <c r="Y1514" i="3"/>
  <c r="W1514" i="3"/>
  <c r="AM1513" i="3"/>
  <c r="AW1513" i="3" s="1"/>
  <c r="Z1513" i="3"/>
  <c r="Y1513" i="3"/>
  <c r="W1513" i="3"/>
  <c r="AM1512" i="3"/>
  <c r="BB1512" i="3" s="1"/>
  <c r="Z1512" i="3"/>
  <c r="Y1512" i="3"/>
  <c r="W1512" i="3"/>
  <c r="AM1511" i="3"/>
  <c r="BB1511" i="3" s="1"/>
  <c r="Z1511" i="3"/>
  <c r="Y1511" i="3"/>
  <c r="W1511" i="3"/>
  <c r="AM1510" i="3"/>
  <c r="BB1510" i="3" s="1"/>
  <c r="Z1510" i="3"/>
  <c r="Y1510" i="3"/>
  <c r="W1510" i="3"/>
  <c r="AM1509" i="3"/>
  <c r="AW1509" i="3" s="1"/>
  <c r="Z1509" i="3"/>
  <c r="Y1509" i="3"/>
  <c r="W1509" i="3"/>
  <c r="AM1508" i="3"/>
  <c r="AW1508" i="3" s="1"/>
  <c r="Z1508" i="3"/>
  <c r="Y1508" i="3"/>
  <c r="W1508" i="3"/>
  <c r="AM1507" i="3"/>
  <c r="AW1507" i="3" s="1"/>
  <c r="Z1507" i="3"/>
  <c r="Y1507" i="3"/>
  <c r="W1507" i="3"/>
  <c r="AM1506" i="3"/>
  <c r="BB1506" i="3" s="1"/>
  <c r="Z1506" i="3"/>
  <c r="Y1506" i="3"/>
  <c r="W1506" i="3"/>
  <c r="AM1505" i="3"/>
  <c r="AW1505" i="3" s="1"/>
  <c r="Z1505" i="3"/>
  <c r="Y1505" i="3"/>
  <c r="W1505" i="3"/>
  <c r="AM1504" i="3"/>
  <c r="BB1504" i="3" s="1"/>
  <c r="Z1504" i="3"/>
  <c r="Y1504" i="3"/>
  <c r="W1504" i="3"/>
  <c r="AM1503" i="3"/>
  <c r="BB1503" i="3" s="1"/>
  <c r="Z1503" i="3"/>
  <c r="Y1503" i="3"/>
  <c r="W1503" i="3"/>
  <c r="AM1502" i="3"/>
  <c r="BB1502" i="3" s="1"/>
  <c r="Z1502" i="3"/>
  <c r="Y1502" i="3"/>
  <c r="W1502" i="3"/>
  <c r="AM1501" i="3"/>
  <c r="AW1501" i="3" s="1"/>
  <c r="Z1501" i="3"/>
  <c r="Y1501" i="3"/>
  <c r="W1501" i="3"/>
  <c r="AM1500" i="3"/>
  <c r="AW1500" i="3" s="1"/>
  <c r="Z1500" i="3"/>
  <c r="Y1500" i="3"/>
  <c r="W1500" i="3"/>
  <c r="AM1499" i="3"/>
  <c r="AW1499" i="3" s="1"/>
  <c r="Z1499" i="3"/>
  <c r="Y1499" i="3"/>
  <c r="W1499" i="3"/>
  <c r="AM1498" i="3"/>
  <c r="BB1498" i="3" s="1"/>
  <c r="Z1498" i="3"/>
  <c r="Y1498" i="3"/>
  <c r="W1498" i="3"/>
  <c r="AM1497" i="3"/>
  <c r="AW1497" i="3" s="1"/>
  <c r="Z1497" i="3"/>
  <c r="Y1497" i="3"/>
  <c r="W1497" i="3"/>
  <c r="AM1496" i="3"/>
  <c r="BB1496" i="3" s="1"/>
  <c r="Z1496" i="3"/>
  <c r="Y1496" i="3"/>
  <c r="W1496" i="3"/>
  <c r="AM1495" i="3"/>
  <c r="BB1495" i="3" s="1"/>
  <c r="Z1495" i="3"/>
  <c r="Y1495" i="3"/>
  <c r="W1495" i="3"/>
  <c r="AM1494" i="3"/>
  <c r="BB1494" i="3" s="1"/>
  <c r="Z1494" i="3"/>
  <c r="Y1494" i="3"/>
  <c r="W1494" i="3"/>
  <c r="AM1493" i="3"/>
  <c r="AW1493" i="3" s="1"/>
  <c r="Z1493" i="3"/>
  <c r="Y1493" i="3"/>
  <c r="W1493" i="3"/>
  <c r="AM1492" i="3"/>
  <c r="AW1492" i="3" s="1"/>
  <c r="Z1492" i="3"/>
  <c r="Y1492" i="3"/>
  <c r="W1492" i="3"/>
  <c r="BB1491" i="3"/>
  <c r="AM1491" i="3"/>
  <c r="AW1491" i="3" s="1"/>
  <c r="Z1491" i="3"/>
  <c r="Y1491" i="3"/>
  <c r="W1491" i="3"/>
  <c r="AM1490" i="3"/>
  <c r="BB1490" i="3" s="1"/>
  <c r="Z1490" i="3"/>
  <c r="Y1490" i="3"/>
  <c r="W1490" i="3"/>
  <c r="AM1489" i="3"/>
  <c r="AW1489" i="3" s="1"/>
  <c r="Z1489" i="3"/>
  <c r="Y1489" i="3"/>
  <c r="W1489" i="3"/>
  <c r="AM1488" i="3"/>
  <c r="BB1488" i="3" s="1"/>
  <c r="Z1488" i="3"/>
  <c r="Y1488" i="3"/>
  <c r="W1488" i="3"/>
  <c r="AM1487" i="3"/>
  <c r="BB1487" i="3" s="1"/>
  <c r="Z1487" i="3"/>
  <c r="Y1487" i="3"/>
  <c r="W1487" i="3"/>
  <c r="AM1486" i="3"/>
  <c r="BB1486" i="3" s="1"/>
  <c r="Z1486" i="3"/>
  <c r="Y1486" i="3"/>
  <c r="W1486" i="3"/>
  <c r="AM1485" i="3"/>
  <c r="AW1485" i="3" s="1"/>
  <c r="Z1485" i="3"/>
  <c r="Y1485" i="3"/>
  <c r="W1485" i="3"/>
  <c r="AM1484" i="3"/>
  <c r="AW1484" i="3" s="1"/>
  <c r="Z1484" i="3"/>
  <c r="Y1484" i="3"/>
  <c r="W1484" i="3"/>
  <c r="AM1483" i="3"/>
  <c r="AW1483" i="3" s="1"/>
  <c r="Z1483" i="3"/>
  <c r="Y1483" i="3"/>
  <c r="W1483" i="3"/>
  <c r="AM1482" i="3"/>
  <c r="BB1482" i="3" s="1"/>
  <c r="Z1482" i="3"/>
  <c r="Y1482" i="3"/>
  <c r="W1482" i="3"/>
  <c r="AM1481" i="3"/>
  <c r="AW1481" i="3" s="1"/>
  <c r="Z1481" i="3"/>
  <c r="Y1481" i="3"/>
  <c r="W1481" i="3"/>
  <c r="AM1480" i="3"/>
  <c r="BB1480" i="3" s="1"/>
  <c r="Z1480" i="3"/>
  <c r="Y1480" i="3"/>
  <c r="W1480" i="3"/>
  <c r="AM1479" i="3"/>
  <c r="BB1479" i="3" s="1"/>
  <c r="Z1479" i="3"/>
  <c r="Y1479" i="3"/>
  <c r="W1479" i="3"/>
  <c r="AM1478" i="3"/>
  <c r="BB1478" i="3" s="1"/>
  <c r="Z1478" i="3"/>
  <c r="Y1478" i="3"/>
  <c r="W1478" i="3"/>
  <c r="AM1477" i="3"/>
  <c r="AW1477" i="3" s="1"/>
  <c r="Z1477" i="3"/>
  <c r="Y1477" i="3"/>
  <c r="W1477" i="3"/>
  <c r="AM1476" i="3"/>
  <c r="AW1476" i="3" s="1"/>
  <c r="Z1476" i="3"/>
  <c r="Y1476" i="3"/>
  <c r="W1476" i="3"/>
  <c r="AM1475" i="3"/>
  <c r="AW1475" i="3" s="1"/>
  <c r="Z1475" i="3"/>
  <c r="Y1475" i="3"/>
  <c r="W1475" i="3"/>
  <c r="AM1474" i="3"/>
  <c r="BB1474" i="3" s="1"/>
  <c r="Z1474" i="3"/>
  <c r="Y1474" i="3"/>
  <c r="W1474" i="3"/>
  <c r="AM1473" i="3"/>
  <c r="AW1473" i="3" s="1"/>
  <c r="Z1473" i="3"/>
  <c r="Y1473" i="3"/>
  <c r="W1473" i="3"/>
  <c r="AM1472" i="3"/>
  <c r="BB1472" i="3" s="1"/>
  <c r="Z1472" i="3"/>
  <c r="Y1472" i="3"/>
  <c r="W1472" i="3"/>
  <c r="AM1471" i="3"/>
  <c r="BB1471" i="3" s="1"/>
  <c r="Z1471" i="3"/>
  <c r="Y1471" i="3"/>
  <c r="W1471" i="3"/>
  <c r="AM1470" i="3"/>
  <c r="BB1470" i="3" s="1"/>
  <c r="Z1470" i="3"/>
  <c r="Y1470" i="3"/>
  <c r="W1470" i="3"/>
  <c r="AM1469" i="3"/>
  <c r="AW1469" i="3" s="1"/>
  <c r="Z1469" i="3"/>
  <c r="Y1469" i="3"/>
  <c r="W1469" i="3"/>
  <c r="AM1468" i="3"/>
  <c r="AW1468" i="3" s="1"/>
  <c r="Z1468" i="3"/>
  <c r="Y1468" i="3"/>
  <c r="W1468" i="3"/>
  <c r="AM1467" i="3"/>
  <c r="AW1467" i="3" s="1"/>
  <c r="Z1467" i="3"/>
  <c r="Y1467" i="3"/>
  <c r="W1467" i="3"/>
  <c r="AM1466" i="3"/>
  <c r="BB1466" i="3" s="1"/>
  <c r="Z1466" i="3"/>
  <c r="Y1466" i="3"/>
  <c r="W1466" i="3"/>
  <c r="AM1465" i="3"/>
  <c r="AW1465" i="3" s="1"/>
  <c r="Z1465" i="3"/>
  <c r="Y1465" i="3"/>
  <c r="W1465" i="3"/>
  <c r="AM1464" i="3"/>
  <c r="BB1464" i="3" s="1"/>
  <c r="Z1464" i="3"/>
  <c r="Y1464" i="3"/>
  <c r="W1464" i="3"/>
  <c r="AM1463" i="3"/>
  <c r="BB1463" i="3" s="1"/>
  <c r="Z1463" i="3"/>
  <c r="Y1463" i="3"/>
  <c r="W1463" i="3"/>
  <c r="AM1462" i="3"/>
  <c r="BB1462" i="3" s="1"/>
  <c r="Z1462" i="3"/>
  <c r="Y1462" i="3"/>
  <c r="W1462" i="3"/>
  <c r="AM1461" i="3"/>
  <c r="AW1461" i="3" s="1"/>
  <c r="Z1461" i="3"/>
  <c r="Y1461" i="3"/>
  <c r="W1461" i="3"/>
  <c r="AM1460" i="3"/>
  <c r="AW1460" i="3" s="1"/>
  <c r="Z1460" i="3"/>
  <c r="Y1460" i="3"/>
  <c r="W1460" i="3"/>
  <c r="AM1459" i="3"/>
  <c r="AW1459" i="3" s="1"/>
  <c r="Z1459" i="3"/>
  <c r="Y1459" i="3"/>
  <c r="W1459" i="3"/>
  <c r="AM1458" i="3"/>
  <c r="BB1458" i="3" s="1"/>
  <c r="Z1458" i="3"/>
  <c r="Y1458" i="3"/>
  <c r="W1458" i="3"/>
  <c r="AM1457" i="3"/>
  <c r="AW1457" i="3" s="1"/>
  <c r="Z1457" i="3"/>
  <c r="Y1457" i="3"/>
  <c r="W1457" i="3"/>
  <c r="AM1456" i="3"/>
  <c r="BB1456" i="3" s="1"/>
  <c r="Z1456" i="3"/>
  <c r="Y1456" i="3"/>
  <c r="W1456" i="3"/>
  <c r="AM1455" i="3"/>
  <c r="BB1455" i="3" s="1"/>
  <c r="Z1455" i="3"/>
  <c r="Y1455" i="3"/>
  <c r="W1455" i="3"/>
  <c r="AM1454" i="3"/>
  <c r="BB1454" i="3" s="1"/>
  <c r="Z1454" i="3"/>
  <c r="Y1454" i="3"/>
  <c r="W1454" i="3"/>
  <c r="AM1453" i="3"/>
  <c r="AW1453" i="3" s="1"/>
  <c r="Z1453" i="3"/>
  <c r="Y1453" i="3"/>
  <c r="W1453" i="3"/>
  <c r="AM1452" i="3"/>
  <c r="AW1452" i="3" s="1"/>
  <c r="Z1452" i="3"/>
  <c r="Y1452" i="3"/>
  <c r="W1452" i="3"/>
  <c r="AM1451" i="3"/>
  <c r="AW1451" i="3" s="1"/>
  <c r="Z1451" i="3"/>
  <c r="Y1451" i="3"/>
  <c r="W1451" i="3"/>
  <c r="AM1450" i="3"/>
  <c r="BB1450" i="3" s="1"/>
  <c r="Z1450" i="3"/>
  <c r="Y1450" i="3"/>
  <c r="W1450" i="3"/>
  <c r="AM1449" i="3"/>
  <c r="AW1449" i="3" s="1"/>
  <c r="Z1449" i="3"/>
  <c r="Y1449" i="3"/>
  <c r="W1449" i="3"/>
  <c r="AM1448" i="3"/>
  <c r="BB1448" i="3" s="1"/>
  <c r="Z1448" i="3"/>
  <c r="Y1448" i="3"/>
  <c r="W1448" i="3"/>
  <c r="AM1447" i="3"/>
  <c r="BB1447" i="3" s="1"/>
  <c r="Z1447" i="3"/>
  <c r="Y1447" i="3"/>
  <c r="W1447" i="3"/>
  <c r="AM1446" i="3"/>
  <c r="BB1446" i="3" s="1"/>
  <c r="Z1446" i="3"/>
  <c r="Y1446" i="3"/>
  <c r="W1446" i="3"/>
  <c r="AM1445" i="3"/>
  <c r="AW1445" i="3" s="1"/>
  <c r="Z1445" i="3"/>
  <c r="Y1445" i="3"/>
  <c r="W1445" i="3"/>
  <c r="AM1444" i="3"/>
  <c r="AW1444" i="3" s="1"/>
  <c r="Z1444" i="3"/>
  <c r="Y1444" i="3"/>
  <c r="W1444" i="3"/>
  <c r="AM1443" i="3"/>
  <c r="AW1443" i="3" s="1"/>
  <c r="Z1443" i="3"/>
  <c r="Y1443" i="3"/>
  <c r="W1443" i="3"/>
  <c r="AM1442" i="3"/>
  <c r="BB1442" i="3" s="1"/>
  <c r="Z1442" i="3"/>
  <c r="Y1442" i="3"/>
  <c r="W1442" i="3"/>
  <c r="AM1441" i="3"/>
  <c r="AW1441" i="3" s="1"/>
  <c r="Z1441" i="3"/>
  <c r="Y1441" i="3"/>
  <c r="W1441" i="3"/>
  <c r="AM1440" i="3"/>
  <c r="BB1440" i="3" s="1"/>
  <c r="Z1440" i="3"/>
  <c r="Y1440" i="3"/>
  <c r="W1440" i="3"/>
  <c r="AM1439" i="3"/>
  <c r="BB1439" i="3" s="1"/>
  <c r="Z1439" i="3"/>
  <c r="Y1439" i="3"/>
  <c r="W1439" i="3"/>
  <c r="AM1438" i="3"/>
  <c r="BB1438" i="3" s="1"/>
  <c r="Z1438" i="3"/>
  <c r="Y1438" i="3"/>
  <c r="W1438" i="3"/>
  <c r="AM1437" i="3"/>
  <c r="AW1437" i="3" s="1"/>
  <c r="Z1437" i="3"/>
  <c r="Y1437" i="3"/>
  <c r="W1437" i="3"/>
  <c r="AM1436" i="3"/>
  <c r="AW1436" i="3" s="1"/>
  <c r="Z1436" i="3"/>
  <c r="Y1436" i="3"/>
  <c r="W1436" i="3"/>
  <c r="AM1435" i="3"/>
  <c r="AW1435" i="3" s="1"/>
  <c r="Z1435" i="3"/>
  <c r="Y1435" i="3"/>
  <c r="W1435" i="3"/>
  <c r="AM1434" i="3"/>
  <c r="BB1434" i="3" s="1"/>
  <c r="Z1434" i="3"/>
  <c r="Y1434" i="3"/>
  <c r="W1434" i="3"/>
  <c r="AM1433" i="3"/>
  <c r="AW1433" i="3" s="1"/>
  <c r="Z1433" i="3"/>
  <c r="Y1433" i="3"/>
  <c r="W1433" i="3"/>
  <c r="AM1432" i="3"/>
  <c r="BB1432" i="3" s="1"/>
  <c r="Z1432" i="3"/>
  <c r="Y1432" i="3"/>
  <c r="W1432" i="3"/>
  <c r="AM1431" i="3"/>
  <c r="BB1431" i="3" s="1"/>
  <c r="Z1431" i="3"/>
  <c r="Y1431" i="3"/>
  <c r="W1431" i="3"/>
  <c r="AM1430" i="3"/>
  <c r="BB1430" i="3" s="1"/>
  <c r="Z1430" i="3"/>
  <c r="Y1430" i="3"/>
  <c r="W1430" i="3"/>
  <c r="AM1429" i="3"/>
  <c r="AW1429" i="3" s="1"/>
  <c r="Z1429" i="3"/>
  <c r="Y1429" i="3"/>
  <c r="W1429" i="3"/>
  <c r="AM1428" i="3"/>
  <c r="AW1428" i="3" s="1"/>
  <c r="Z1428" i="3"/>
  <c r="Y1428" i="3"/>
  <c r="W1428" i="3"/>
  <c r="AM1427" i="3"/>
  <c r="AW1427" i="3" s="1"/>
  <c r="Z1427" i="3"/>
  <c r="Y1427" i="3"/>
  <c r="W1427" i="3"/>
  <c r="AM1426" i="3"/>
  <c r="BB1426" i="3" s="1"/>
  <c r="Z1426" i="3"/>
  <c r="Y1426" i="3"/>
  <c r="W1426" i="3"/>
  <c r="AM1425" i="3"/>
  <c r="AW1425" i="3" s="1"/>
  <c r="Z1425" i="3"/>
  <c r="Y1425" i="3"/>
  <c r="W1425" i="3"/>
  <c r="AM1424" i="3"/>
  <c r="BB1424" i="3" s="1"/>
  <c r="Z1424" i="3"/>
  <c r="Y1424" i="3"/>
  <c r="W1424" i="3"/>
  <c r="AM1423" i="3"/>
  <c r="BB1423" i="3" s="1"/>
  <c r="Z1423" i="3"/>
  <c r="Y1423" i="3"/>
  <c r="W1423" i="3"/>
  <c r="AM1422" i="3"/>
  <c r="BB1422" i="3" s="1"/>
  <c r="Z1422" i="3"/>
  <c r="Y1422" i="3"/>
  <c r="W1422" i="3"/>
  <c r="AM1421" i="3"/>
  <c r="AW1421" i="3" s="1"/>
  <c r="Z1421" i="3"/>
  <c r="Y1421" i="3"/>
  <c r="W1421" i="3"/>
  <c r="AM1420" i="3"/>
  <c r="AW1420" i="3" s="1"/>
  <c r="Z1420" i="3"/>
  <c r="Y1420" i="3"/>
  <c r="W1420" i="3"/>
  <c r="AM1419" i="3"/>
  <c r="AW1419" i="3" s="1"/>
  <c r="Z1419" i="3"/>
  <c r="Y1419" i="3"/>
  <c r="W1419" i="3"/>
  <c r="AM1418" i="3"/>
  <c r="BB1418" i="3" s="1"/>
  <c r="Z1418" i="3"/>
  <c r="Y1418" i="3"/>
  <c r="W1418" i="3"/>
  <c r="AM1417" i="3"/>
  <c r="AW1417" i="3" s="1"/>
  <c r="Z1417" i="3"/>
  <c r="Y1417" i="3"/>
  <c r="W1417" i="3"/>
  <c r="AM1416" i="3"/>
  <c r="BB1416" i="3" s="1"/>
  <c r="Z1416" i="3"/>
  <c r="Y1416" i="3"/>
  <c r="W1416" i="3"/>
  <c r="AM1415" i="3"/>
  <c r="BB1415" i="3" s="1"/>
  <c r="Z1415" i="3"/>
  <c r="Y1415" i="3"/>
  <c r="W1415" i="3"/>
  <c r="AM1414" i="3"/>
  <c r="BB1414" i="3" s="1"/>
  <c r="Z1414" i="3"/>
  <c r="Y1414" i="3"/>
  <c r="W1414" i="3"/>
  <c r="AM1413" i="3"/>
  <c r="AW1413" i="3" s="1"/>
  <c r="Z1413" i="3"/>
  <c r="Y1413" i="3"/>
  <c r="W1413" i="3"/>
  <c r="AM1412" i="3"/>
  <c r="AW1412" i="3" s="1"/>
  <c r="Z1412" i="3"/>
  <c r="Y1412" i="3"/>
  <c r="W1412" i="3"/>
  <c r="AM1411" i="3"/>
  <c r="AW1411" i="3" s="1"/>
  <c r="Z1411" i="3"/>
  <c r="Y1411" i="3"/>
  <c r="W1411" i="3"/>
  <c r="AM1410" i="3"/>
  <c r="BB1410" i="3" s="1"/>
  <c r="Z1410" i="3"/>
  <c r="Y1410" i="3"/>
  <c r="W1410" i="3"/>
  <c r="AM1409" i="3"/>
  <c r="AW1409" i="3" s="1"/>
  <c r="Z1409" i="3"/>
  <c r="Y1409" i="3"/>
  <c r="W1409" i="3"/>
  <c r="AM1408" i="3"/>
  <c r="BB1408" i="3" s="1"/>
  <c r="Z1408" i="3"/>
  <c r="Y1408" i="3"/>
  <c r="W1408" i="3"/>
  <c r="AM1407" i="3"/>
  <c r="BB1407" i="3" s="1"/>
  <c r="Z1407" i="3"/>
  <c r="Y1407" i="3"/>
  <c r="W1407" i="3"/>
  <c r="AM1406" i="3"/>
  <c r="BB1406" i="3" s="1"/>
  <c r="Z1406" i="3"/>
  <c r="Y1406" i="3"/>
  <c r="W1406" i="3"/>
  <c r="AM1405" i="3"/>
  <c r="AW1405" i="3" s="1"/>
  <c r="Z1405" i="3"/>
  <c r="Y1405" i="3"/>
  <c r="W1405" i="3"/>
  <c r="BB1404" i="3"/>
  <c r="AM1404" i="3"/>
  <c r="AW1404" i="3" s="1"/>
  <c r="Z1404" i="3"/>
  <c r="Y1404" i="3"/>
  <c r="W1404" i="3"/>
  <c r="AM1403" i="3"/>
  <c r="AW1403" i="3" s="1"/>
  <c r="Z1403" i="3"/>
  <c r="Y1403" i="3"/>
  <c r="W1403" i="3"/>
  <c r="AM1402" i="3"/>
  <c r="BB1402" i="3" s="1"/>
  <c r="Z1402" i="3"/>
  <c r="Y1402" i="3"/>
  <c r="W1402" i="3"/>
  <c r="AM1401" i="3"/>
  <c r="AW1401" i="3" s="1"/>
  <c r="Z1401" i="3"/>
  <c r="Y1401" i="3"/>
  <c r="W1401" i="3"/>
  <c r="AM1400" i="3"/>
  <c r="BB1400" i="3" s="1"/>
  <c r="Z1400" i="3"/>
  <c r="Y1400" i="3"/>
  <c r="W1400" i="3"/>
  <c r="AM1399" i="3"/>
  <c r="BB1399" i="3" s="1"/>
  <c r="Z1399" i="3"/>
  <c r="Y1399" i="3"/>
  <c r="W1399" i="3"/>
  <c r="AM1398" i="3"/>
  <c r="BB1398" i="3" s="1"/>
  <c r="Z1398" i="3"/>
  <c r="Y1398" i="3"/>
  <c r="W1398" i="3"/>
  <c r="AM1397" i="3"/>
  <c r="AW1397" i="3" s="1"/>
  <c r="Z1397" i="3"/>
  <c r="Y1397" i="3"/>
  <c r="W1397" i="3"/>
  <c r="AM1396" i="3"/>
  <c r="AW1396" i="3" s="1"/>
  <c r="Z1396" i="3"/>
  <c r="Y1396" i="3"/>
  <c r="W1396" i="3"/>
  <c r="AM1395" i="3"/>
  <c r="AW1395" i="3" s="1"/>
  <c r="Z1395" i="3"/>
  <c r="Y1395" i="3"/>
  <c r="W1395" i="3"/>
  <c r="AM1394" i="3"/>
  <c r="BB1394" i="3" s="1"/>
  <c r="Z1394" i="3"/>
  <c r="Y1394" i="3"/>
  <c r="W1394" i="3"/>
  <c r="AM1393" i="3"/>
  <c r="AW1393" i="3" s="1"/>
  <c r="Z1393" i="3"/>
  <c r="Y1393" i="3"/>
  <c r="W1393" i="3"/>
  <c r="AM1392" i="3"/>
  <c r="BB1392" i="3" s="1"/>
  <c r="Z1392" i="3"/>
  <c r="Y1392" i="3"/>
  <c r="W1392" i="3"/>
  <c r="AM1391" i="3"/>
  <c r="BB1391" i="3" s="1"/>
  <c r="Z1391" i="3"/>
  <c r="Y1391" i="3"/>
  <c r="W1391" i="3"/>
  <c r="AM1390" i="3"/>
  <c r="BB1390" i="3" s="1"/>
  <c r="Z1390" i="3"/>
  <c r="Y1390" i="3"/>
  <c r="W1390" i="3"/>
  <c r="AM1389" i="3"/>
  <c r="AW1389" i="3" s="1"/>
  <c r="Z1389" i="3"/>
  <c r="Y1389" i="3"/>
  <c r="W1389" i="3"/>
  <c r="AM1388" i="3"/>
  <c r="AW1388" i="3" s="1"/>
  <c r="Z1388" i="3"/>
  <c r="Y1388" i="3"/>
  <c r="W1388" i="3"/>
  <c r="AM1387" i="3"/>
  <c r="AW1387" i="3" s="1"/>
  <c r="Z1387" i="3"/>
  <c r="Y1387" i="3"/>
  <c r="W1387" i="3"/>
  <c r="AM1386" i="3"/>
  <c r="BB1386" i="3" s="1"/>
  <c r="Z1386" i="3"/>
  <c r="Y1386" i="3"/>
  <c r="W1386" i="3"/>
  <c r="AM1385" i="3"/>
  <c r="BB1385" i="3" s="1"/>
  <c r="Z1385" i="3"/>
  <c r="Y1385" i="3"/>
  <c r="W1385" i="3"/>
  <c r="AM1384" i="3"/>
  <c r="BB1384" i="3" s="1"/>
  <c r="Z1384" i="3"/>
  <c r="Y1384" i="3"/>
  <c r="W1384" i="3"/>
  <c r="AM1383" i="3"/>
  <c r="BB1383" i="3" s="1"/>
  <c r="Z1383" i="3"/>
  <c r="Y1383" i="3"/>
  <c r="W1383" i="3"/>
  <c r="AM1382" i="3"/>
  <c r="BB1382" i="3" s="1"/>
  <c r="Z1382" i="3"/>
  <c r="Y1382" i="3"/>
  <c r="W1382" i="3"/>
  <c r="AM1381" i="3"/>
  <c r="AW1381" i="3" s="1"/>
  <c r="Z1381" i="3"/>
  <c r="Y1381" i="3"/>
  <c r="W1381" i="3"/>
  <c r="AM1380" i="3"/>
  <c r="AW1380" i="3" s="1"/>
  <c r="Z1380" i="3"/>
  <c r="Y1380" i="3"/>
  <c r="W1380" i="3"/>
  <c r="AM1379" i="3"/>
  <c r="AW1379" i="3" s="1"/>
  <c r="Z1379" i="3"/>
  <c r="Y1379" i="3"/>
  <c r="W1379" i="3"/>
  <c r="AM1378" i="3"/>
  <c r="BB1378" i="3" s="1"/>
  <c r="Z1378" i="3"/>
  <c r="Y1378" i="3"/>
  <c r="W1378" i="3"/>
  <c r="BB1377" i="3"/>
  <c r="AW1377" i="3"/>
  <c r="AM1377" i="3"/>
  <c r="Z1377" i="3"/>
  <c r="Y1377" i="3"/>
  <c r="W1377" i="3"/>
  <c r="AM1376" i="3"/>
  <c r="BB1376" i="3" s="1"/>
  <c r="Z1376" i="3"/>
  <c r="Y1376" i="3"/>
  <c r="W1376" i="3"/>
  <c r="AM1375" i="3"/>
  <c r="BB1375" i="3" s="1"/>
  <c r="Z1375" i="3"/>
  <c r="Y1375" i="3"/>
  <c r="W1375" i="3"/>
  <c r="AM1374" i="3"/>
  <c r="BB1374" i="3" s="1"/>
  <c r="Z1374" i="3"/>
  <c r="Y1374" i="3"/>
  <c r="W1374" i="3"/>
  <c r="AM1373" i="3"/>
  <c r="AW1373" i="3" s="1"/>
  <c r="Z1373" i="3"/>
  <c r="Y1373" i="3"/>
  <c r="W1373" i="3"/>
  <c r="AM1372" i="3"/>
  <c r="AW1372" i="3" s="1"/>
  <c r="Z1372" i="3"/>
  <c r="Y1372" i="3"/>
  <c r="W1372" i="3"/>
  <c r="AM1371" i="3"/>
  <c r="AW1371" i="3" s="1"/>
  <c r="Z1371" i="3"/>
  <c r="Y1371" i="3"/>
  <c r="W1371" i="3"/>
  <c r="AM1370" i="3"/>
  <c r="BB1370" i="3" s="1"/>
  <c r="Z1370" i="3"/>
  <c r="Y1370" i="3"/>
  <c r="W1370" i="3"/>
  <c r="AM1369" i="3"/>
  <c r="AW1369" i="3" s="1"/>
  <c r="Z1369" i="3"/>
  <c r="Y1369" i="3"/>
  <c r="W1369" i="3"/>
  <c r="AM1368" i="3"/>
  <c r="BB1368" i="3" s="1"/>
  <c r="Z1368" i="3"/>
  <c r="Y1368" i="3"/>
  <c r="W1368" i="3"/>
  <c r="AM1367" i="3"/>
  <c r="BB1367" i="3" s="1"/>
  <c r="Z1367" i="3"/>
  <c r="Y1367" i="3"/>
  <c r="W1367" i="3"/>
  <c r="AM1366" i="3"/>
  <c r="BB1366" i="3" s="1"/>
  <c r="Z1366" i="3"/>
  <c r="Y1366" i="3"/>
  <c r="W1366" i="3"/>
  <c r="AM1365" i="3"/>
  <c r="BB1365" i="3" s="1"/>
  <c r="Z1365" i="3"/>
  <c r="Y1365" i="3"/>
  <c r="W1365" i="3"/>
  <c r="AM1364" i="3"/>
  <c r="AW1364" i="3" s="1"/>
  <c r="Z1364" i="3"/>
  <c r="Y1364" i="3"/>
  <c r="W1364" i="3"/>
  <c r="AM1363" i="3"/>
  <c r="AW1363" i="3" s="1"/>
  <c r="Z1363" i="3"/>
  <c r="Y1363" i="3"/>
  <c r="W1363" i="3"/>
  <c r="AM1362" i="3"/>
  <c r="BB1362" i="3" s="1"/>
  <c r="Z1362" i="3"/>
  <c r="Y1362" i="3"/>
  <c r="W1362" i="3"/>
  <c r="AM1361" i="3"/>
  <c r="BB1361" i="3" s="1"/>
  <c r="Z1361" i="3"/>
  <c r="Y1361" i="3"/>
  <c r="W1361" i="3"/>
  <c r="AM1360" i="3"/>
  <c r="BB1360" i="3" s="1"/>
  <c r="Z1360" i="3"/>
  <c r="Y1360" i="3"/>
  <c r="W1360" i="3"/>
  <c r="AM1359" i="3"/>
  <c r="BB1359" i="3" s="1"/>
  <c r="Z1359" i="3"/>
  <c r="Y1359" i="3"/>
  <c r="W1359" i="3"/>
  <c r="AM1358" i="3"/>
  <c r="BB1358" i="3" s="1"/>
  <c r="Z1358" i="3"/>
  <c r="Y1358" i="3"/>
  <c r="W1358" i="3"/>
  <c r="AM1357" i="3"/>
  <c r="BB1357" i="3" s="1"/>
  <c r="Z1357" i="3"/>
  <c r="Y1357" i="3"/>
  <c r="W1357" i="3"/>
  <c r="AM1356" i="3"/>
  <c r="AW1356" i="3" s="1"/>
  <c r="Z1356" i="3"/>
  <c r="Y1356" i="3"/>
  <c r="W1356" i="3"/>
  <c r="AM1355" i="3"/>
  <c r="AW1355" i="3" s="1"/>
  <c r="Z1355" i="3"/>
  <c r="Y1355" i="3"/>
  <c r="W1355" i="3"/>
  <c r="AM1354" i="3"/>
  <c r="BB1354" i="3" s="1"/>
  <c r="Z1354" i="3"/>
  <c r="Y1354" i="3"/>
  <c r="W1354" i="3"/>
  <c r="AM1353" i="3"/>
  <c r="AW1353" i="3" s="1"/>
  <c r="Z1353" i="3"/>
  <c r="Y1353" i="3"/>
  <c r="W1353" i="3"/>
  <c r="AM1352" i="3"/>
  <c r="BB1352" i="3" s="1"/>
  <c r="Z1352" i="3"/>
  <c r="Y1352" i="3"/>
  <c r="W1352" i="3"/>
  <c r="AM1351" i="3"/>
  <c r="BB1351" i="3" s="1"/>
  <c r="Z1351" i="3"/>
  <c r="Y1351" i="3"/>
  <c r="W1351" i="3"/>
  <c r="AM1350" i="3"/>
  <c r="BB1350" i="3" s="1"/>
  <c r="Z1350" i="3"/>
  <c r="Y1350" i="3"/>
  <c r="W1350" i="3"/>
  <c r="AM1349" i="3"/>
  <c r="AW1349" i="3" s="1"/>
  <c r="Z1349" i="3"/>
  <c r="Y1349" i="3"/>
  <c r="W1349" i="3"/>
  <c r="AM1348" i="3"/>
  <c r="AW1348" i="3" s="1"/>
  <c r="Z1348" i="3"/>
  <c r="Y1348" i="3"/>
  <c r="W1348" i="3"/>
  <c r="AM1347" i="3"/>
  <c r="AW1347" i="3" s="1"/>
  <c r="Z1347" i="3"/>
  <c r="Y1347" i="3"/>
  <c r="W1347" i="3"/>
  <c r="AM1346" i="3"/>
  <c r="BB1346" i="3" s="1"/>
  <c r="Z1346" i="3"/>
  <c r="Y1346" i="3"/>
  <c r="W1346" i="3"/>
  <c r="AM1345" i="3"/>
  <c r="BB1345" i="3" s="1"/>
  <c r="Z1345" i="3"/>
  <c r="Y1345" i="3"/>
  <c r="W1345" i="3"/>
  <c r="AM1344" i="3"/>
  <c r="BB1344" i="3" s="1"/>
  <c r="Z1344" i="3"/>
  <c r="Y1344" i="3"/>
  <c r="W1344" i="3"/>
  <c r="AM1343" i="3"/>
  <c r="BB1343" i="3" s="1"/>
  <c r="Z1343" i="3"/>
  <c r="Y1343" i="3"/>
  <c r="W1343" i="3"/>
  <c r="AM1342" i="3"/>
  <c r="BB1342" i="3" s="1"/>
  <c r="Z1342" i="3"/>
  <c r="Y1342" i="3"/>
  <c r="W1342" i="3"/>
  <c r="AM1341" i="3"/>
  <c r="BB1341" i="3" s="1"/>
  <c r="Z1341" i="3"/>
  <c r="Y1341" i="3"/>
  <c r="W1341" i="3"/>
  <c r="AM1340" i="3"/>
  <c r="AW1340" i="3" s="1"/>
  <c r="Z1340" i="3"/>
  <c r="Y1340" i="3"/>
  <c r="W1340" i="3"/>
  <c r="AM1339" i="3"/>
  <c r="AW1339" i="3" s="1"/>
  <c r="Z1339" i="3"/>
  <c r="Y1339" i="3"/>
  <c r="W1339" i="3"/>
  <c r="AM1338" i="3"/>
  <c r="BB1338" i="3" s="1"/>
  <c r="Z1338" i="3"/>
  <c r="Y1338" i="3"/>
  <c r="W1338" i="3"/>
  <c r="AM1337" i="3"/>
  <c r="AW1337" i="3" s="1"/>
  <c r="Z1337" i="3"/>
  <c r="Y1337" i="3"/>
  <c r="W1337" i="3"/>
  <c r="AM1336" i="3"/>
  <c r="BB1336" i="3" s="1"/>
  <c r="Z1336" i="3"/>
  <c r="Y1336" i="3"/>
  <c r="W1336" i="3"/>
  <c r="AM1335" i="3"/>
  <c r="BB1335" i="3" s="1"/>
  <c r="Z1335" i="3"/>
  <c r="Y1335" i="3"/>
  <c r="W1335" i="3"/>
  <c r="AM1334" i="3"/>
  <c r="BB1334" i="3" s="1"/>
  <c r="Z1334" i="3"/>
  <c r="Y1334" i="3"/>
  <c r="W1334" i="3"/>
  <c r="AM1333" i="3"/>
  <c r="BB1333" i="3" s="1"/>
  <c r="Z1333" i="3"/>
  <c r="Y1333" i="3"/>
  <c r="W1333" i="3"/>
  <c r="AM1332" i="3"/>
  <c r="AW1332" i="3" s="1"/>
  <c r="Z1332" i="3"/>
  <c r="Y1332" i="3"/>
  <c r="W1332" i="3"/>
  <c r="AM1331" i="3"/>
  <c r="AW1331" i="3" s="1"/>
  <c r="Z1331" i="3"/>
  <c r="Y1331" i="3"/>
  <c r="W1331" i="3"/>
  <c r="AM1330" i="3"/>
  <c r="BB1330" i="3" s="1"/>
  <c r="Z1330" i="3"/>
  <c r="Y1330" i="3"/>
  <c r="W1330" i="3"/>
  <c r="BB1329" i="3"/>
  <c r="AM1329" i="3"/>
  <c r="AW1329" i="3" s="1"/>
  <c r="Z1329" i="3"/>
  <c r="Y1329" i="3"/>
  <c r="W1329" i="3"/>
  <c r="AM1328" i="3"/>
  <c r="BB1328" i="3" s="1"/>
  <c r="Z1328" i="3"/>
  <c r="Y1328" i="3"/>
  <c r="W1328" i="3"/>
  <c r="AM1327" i="3"/>
  <c r="BB1327" i="3" s="1"/>
  <c r="Z1327" i="3"/>
  <c r="Y1327" i="3"/>
  <c r="W1327" i="3"/>
  <c r="AM1326" i="3"/>
  <c r="BB1326" i="3" s="1"/>
  <c r="Z1326" i="3"/>
  <c r="Y1326" i="3"/>
  <c r="W1326" i="3"/>
  <c r="AM1325" i="3"/>
  <c r="BB1325" i="3" s="1"/>
  <c r="Z1325" i="3"/>
  <c r="Y1325" i="3"/>
  <c r="W1325" i="3"/>
  <c r="AM1324" i="3"/>
  <c r="AW1324" i="3" s="1"/>
  <c r="Z1324" i="3"/>
  <c r="Y1324" i="3"/>
  <c r="W1324" i="3"/>
  <c r="AM1323" i="3"/>
  <c r="AW1323" i="3" s="1"/>
  <c r="Z1323" i="3"/>
  <c r="Y1323" i="3"/>
  <c r="W1323" i="3"/>
  <c r="AM1322" i="3"/>
  <c r="BB1322" i="3" s="1"/>
  <c r="Z1322" i="3"/>
  <c r="Y1322" i="3"/>
  <c r="W1322" i="3"/>
  <c r="AM1321" i="3"/>
  <c r="AW1321" i="3" s="1"/>
  <c r="Z1321" i="3"/>
  <c r="Y1321" i="3"/>
  <c r="W1321" i="3"/>
  <c r="AM1320" i="3"/>
  <c r="BB1320" i="3" s="1"/>
  <c r="Z1320" i="3"/>
  <c r="Y1320" i="3"/>
  <c r="W1320" i="3"/>
  <c r="AM1319" i="3"/>
  <c r="BB1319" i="3" s="1"/>
  <c r="Z1319" i="3"/>
  <c r="Y1319" i="3"/>
  <c r="W1319" i="3"/>
  <c r="AM1318" i="3"/>
  <c r="BB1318" i="3" s="1"/>
  <c r="Z1318" i="3"/>
  <c r="Y1318" i="3"/>
  <c r="W1318" i="3"/>
  <c r="AM1317" i="3"/>
  <c r="AW1317" i="3" s="1"/>
  <c r="Z1317" i="3"/>
  <c r="Y1317" i="3"/>
  <c r="W1317" i="3"/>
  <c r="AM1316" i="3"/>
  <c r="AW1316" i="3" s="1"/>
  <c r="Z1316" i="3"/>
  <c r="Y1316" i="3"/>
  <c r="W1316" i="3"/>
  <c r="AM1315" i="3"/>
  <c r="AW1315" i="3" s="1"/>
  <c r="Z1315" i="3"/>
  <c r="Y1315" i="3"/>
  <c r="W1315" i="3"/>
  <c r="AM1314" i="3"/>
  <c r="BB1314" i="3" s="1"/>
  <c r="Z1314" i="3"/>
  <c r="Y1314" i="3"/>
  <c r="W1314" i="3"/>
  <c r="AM1313" i="3"/>
  <c r="AW1313" i="3" s="1"/>
  <c r="Z1313" i="3"/>
  <c r="Y1313" i="3"/>
  <c r="W1313" i="3"/>
  <c r="AM1312" i="3"/>
  <c r="BB1312" i="3" s="1"/>
  <c r="Z1312" i="3"/>
  <c r="Y1312" i="3"/>
  <c r="W1312" i="3"/>
  <c r="AM1311" i="3"/>
  <c r="BB1311" i="3" s="1"/>
  <c r="Z1311" i="3"/>
  <c r="Y1311" i="3"/>
  <c r="W1311" i="3"/>
  <c r="W1965" i="3"/>
  <c r="X1965" i="3" a="1"/>
  <c r="X1965" i="3" s="1"/>
  <c r="BB1965" i="3"/>
  <c r="W1966" i="3"/>
  <c r="X1966" i="3" a="1"/>
  <c r="X1966" i="3" s="1"/>
  <c r="BB1966" i="3"/>
  <c r="W1967" i="3"/>
  <c r="X1967" i="3" a="1"/>
  <c r="X1967" i="3" s="1"/>
  <c r="BB1967" i="3"/>
  <c r="W1968" i="3"/>
  <c r="X1968" i="3" a="1"/>
  <c r="X1968" i="3" s="1"/>
  <c r="BB1968" i="3"/>
  <c r="W1969" i="3"/>
  <c r="X1969" i="3" a="1"/>
  <c r="X1969" i="3" s="1"/>
  <c r="BB1969" i="3"/>
  <c r="W1970" i="3"/>
  <c r="X1970" i="3" a="1"/>
  <c r="X1970" i="3" s="1"/>
  <c r="BB1970" i="3"/>
  <c r="W1971" i="3"/>
  <c r="X1971" i="3" a="1"/>
  <c r="X1971" i="3" s="1"/>
  <c r="BB1971" i="3"/>
  <c r="W1972" i="3"/>
  <c r="X1972" i="3" a="1"/>
  <c r="X1972" i="3" s="1"/>
  <c r="Y1972" i="3" s="1"/>
  <c r="BB1972" i="3"/>
  <c r="W1973" i="3"/>
  <c r="X1973" i="3" a="1"/>
  <c r="X1973" i="3" s="1"/>
  <c r="BB1973" i="3"/>
  <c r="W1974" i="3"/>
  <c r="X1974" i="3" a="1"/>
  <c r="X1974" i="3" s="1"/>
  <c r="BB1974" i="3"/>
  <c r="W1975" i="3"/>
  <c r="X1975" i="3" a="1"/>
  <c r="X1975" i="3" s="1"/>
  <c r="BB1975" i="3"/>
  <c r="W1976" i="3"/>
  <c r="X1976" i="3" a="1"/>
  <c r="X1976" i="3" s="1"/>
  <c r="BB1976" i="3"/>
  <c r="W1977" i="3"/>
  <c r="X1977" i="3" a="1"/>
  <c r="X1977" i="3" s="1"/>
  <c r="BB1977" i="3"/>
  <c r="W1978" i="3"/>
  <c r="X1978" i="3" a="1"/>
  <c r="X1978" i="3" s="1"/>
  <c r="BB1978" i="3"/>
  <c r="W1979" i="3"/>
  <c r="X1979" i="3" a="1"/>
  <c r="X1979" i="3" s="1"/>
  <c r="BB1979" i="3"/>
  <c r="W1980" i="3"/>
  <c r="X1980" i="3" a="1"/>
  <c r="X1980" i="3" s="1"/>
  <c r="Y1980" i="3" s="1"/>
  <c r="BB1980" i="3"/>
  <c r="W1981" i="3"/>
  <c r="X1981" i="3" a="1"/>
  <c r="X1981" i="3" s="1"/>
  <c r="BB1981" i="3"/>
  <c r="W1982" i="3"/>
  <c r="X1982" i="3" a="1"/>
  <c r="X1982" i="3" s="1"/>
  <c r="BB1982" i="3"/>
  <c r="W1983" i="3"/>
  <c r="X1983" i="3" a="1"/>
  <c r="X1983" i="3" s="1"/>
  <c r="Z1983" i="3" s="1"/>
  <c r="BB1983" i="3"/>
  <c r="W1984" i="3"/>
  <c r="X1984" i="3" a="1"/>
  <c r="X1984" i="3" s="1"/>
  <c r="BB1984" i="3"/>
  <c r="W1985" i="3"/>
  <c r="X1985" i="3" a="1"/>
  <c r="X1985" i="3" s="1"/>
  <c r="BB1985" i="3"/>
  <c r="W1986" i="3"/>
  <c r="X1986" i="3" a="1"/>
  <c r="X1986" i="3" s="1"/>
  <c r="BB1986" i="3"/>
  <c r="W1987" i="3"/>
  <c r="X1987" i="3" a="1"/>
  <c r="X1987" i="3" s="1"/>
  <c r="BB1987" i="3"/>
  <c r="W1988" i="3"/>
  <c r="X1988" i="3" a="1"/>
  <c r="X1988" i="3" s="1"/>
  <c r="Z1988" i="3" s="1"/>
  <c r="BB1988" i="3"/>
  <c r="W1989" i="3"/>
  <c r="X1989" i="3" a="1"/>
  <c r="X1989" i="3" s="1"/>
  <c r="BB1989" i="3"/>
  <c r="W1990" i="3"/>
  <c r="X1990" i="3" a="1"/>
  <c r="X1990" i="3" s="1"/>
  <c r="BB1990" i="3"/>
  <c r="W1991" i="3"/>
  <c r="X1991" i="3" a="1"/>
  <c r="X1991" i="3" s="1"/>
  <c r="BB1991" i="3"/>
  <c r="W1992" i="3"/>
  <c r="X1992" i="3" a="1"/>
  <c r="X1992" i="3" s="1"/>
  <c r="BB1992" i="3"/>
  <c r="W1993" i="3"/>
  <c r="X1993" i="3" a="1"/>
  <c r="X1993" i="3" s="1"/>
  <c r="BB1993" i="3"/>
  <c r="W1994" i="3"/>
  <c r="X1994" i="3" a="1"/>
  <c r="X1994" i="3" s="1"/>
  <c r="BB1994" i="3"/>
  <c r="W1995" i="3"/>
  <c r="X1995" i="3" a="1"/>
  <c r="X1995" i="3" s="1"/>
  <c r="BB1995" i="3"/>
  <c r="W1996" i="3"/>
  <c r="X1996" i="3" a="1"/>
  <c r="X1996" i="3" s="1"/>
  <c r="Y1996" i="3" s="1"/>
  <c r="Z1996" i="3"/>
  <c r="BB1996" i="3"/>
  <c r="W1997" i="3"/>
  <c r="X1997" i="3" a="1"/>
  <c r="X1997" i="3" s="1"/>
  <c r="BB1997" i="3"/>
  <c r="W1998" i="3"/>
  <c r="X1998" i="3" a="1"/>
  <c r="X1998" i="3" s="1"/>
  <c r="BB1998" i="3"/>
  <c r="W1999" i="3"/>
  <c r="X1999" i="3" a="1"/>
  <c r="X1999" i="3" s="1"/>
  <c r="BB1999" i="3"/>
  <c r="W2000" i="3"/>
  <c r="X2000" i="3" a="1"/>
  <c r="X2000" i="3" s="1"/>
  <c r="BB2000" i="3"/>
  <c r="W2001" i="3"/>
  <c r="X2001" i="3" a="1"/>
  <c r="X2001" i="3" s="1"/>
  <c r="BB2001" i="3"/>
  <c r="W2002" i="3"/>
  <c r="X2002" i="3" a="1"/>
  <c r="X2002" i="3" s="1"/>
  <c r="BB2002" i="3"/>
  <c r="W2003" i="3"/>
  <c r="X2003" i="3" a="1"/>
  <c r="X2003" i="3" s="1"/>
  <c r="BB2003" i="3"/>
  <c r="W2004" i="3"/>
  <c r="X2004" i="3" a="1"/>
  <c r="X2004" i="3" s="1"/>
  <c r="Z2004" i="3" s="1"/>
  <c r="BB2004" i="3"/>
  <c r="W2005" i="3"/>
  <c r="X2005" i="3" a="1"/>
  <c r="X2005" i="3" s="1"/>
  <c r="Z2005" i="3" s="1"/>
  <c r="BB2005" i="3"/>
  <c r="W2006" i="3"/>
  <c r="X2006" i="3" a="1"/>
  <c r="X2006" i="3" s="1"/>
  <c r="Z2006" i="3" s="1"/>
  <c r="BB2006" i="3"/>
  <c r="W2007" i="3"/>
  <c r="X2007" i="3" a="1"/>
  <c r="X2007" i="3" s="1"/>
  <c r="BB2007" i="3"/>
  <c r="W2008" i="3"/>
  <c r="X2008" i="3" a="1"/>
  <c r="X2008" i="3" s="1"/>
  <c r="BB2008" i="3"/>
  <c r="W2009" i="3"/>
  <c r="X2009" i="3" a="1"/>
  <c r="X2009" i="3" s="1"/>
  <c r="BB2009" i="3"/>
  <c r="W2010" i="3"/>
  <c r="X2010" i="3" a="1"/>
  <c r="X2010" i="3" s="1"/>
  <c r="BB2010" i="3"/>
  <c r="W2011" i="3"/>
  <c r="X2011" i="3" a="1"/>
  <c r="X2011" i="3" s="1"/>
  <c r="BB2011" i="3"/>
  <c r="W2012" i="3"/>
  <c r="X2012" i="3" a="1"/>
  <c r="X2012" i="3" s="1"/>
  <c r="Y2012" i="3" s="1"/>
  <c r="BB2012" i="3"/>
  <c r="W2013" i="3"/>
  <c r="X2013" i="3" a="1"/>
  <c r="X2013" i="3" s="1"/>
  <c r="Z2013" i="3" s="1"/>
  <c r="BB2013" i="3"/>
  <c r="W2014" i="3"/>
  <c r="X2014" i="3" a="1"/>
  <c r="X2014" i="3" s="1"/>
  <c r="Z2014" i="3" s="1"/>
  <c r="BB2014" i="3"/>
  <c r="W2015" i="3"/>
  <c r="X2015" i="3" a="1"/>
  <c r="X2015" i="3" s="1"/>
  <c r="BB2015" i="3"/>
  <c r="W2016" i="3"/>
  <c r="X2016" i="3" a="1"/>
  <c r="X2016" i="3" s="1"/>
  <c r="BB2016" i="3"/>
  <c r="W2017" i="3"/>
  <c r="X2017" i="3" a="1"/>
  <c r="X2017" i="3" s="1"/>
  <c r="BB2017" i="3"/>
  <c r="W2018" i="3"/>
  <c r="X2018" i="3" a="1"/>
  <c r="X2018" i="3" s="1"/>
  <c r="BB2018" i="3"/>
  <c r="W2019" i="3"/>
  <c r="X2019" i="3" a="1"/>
  <c r="X2019" i="3" s="1"/>
  <c r="Z2019" i="3" s="1"/>
  <c r="BB2019" i="3"/>
  <c r="W2020" i="3"/>
  <c r="X2020" i="3" a="1"/>
  <c r="X2020" i="3" s="1"/>
  <c r="Y2020" i="3" s="1"/>
  <c r="BB2020" i="3"/>
  <c r="W2021" i="3"/>
  <c r="X2021" i="3" a="1"/>
  <c r="X2021" i="3" s="1"/>
  <c r="Z2021" i="3" s="1"/>
  <c r="BB2021" i="3"/>
  <c r="W2022" i="3"/>
  <c r="X2022" i="3" a="1"/>
  <c r="X2022" i="3" s="1"/>
  <c r="Z2022" i="3" s="1"/>
  <c r="BB2022" i="3"/>
  <c r="W2023" i="3"/>
  <c r="X2023" i="3" a="1"/>
  <c r="X2023" i="3" s="1"/>
  <c r="BB2023" i="3"/>
  <c r="W2024" i="3"/>
  <c r="X2024" i="3" a="1"/>
  <c r="X2024" i="3" s="1"/>
  <c r="BB2024" i="3"/>
  <c r="W2025" i="3"/>
  <c r="X2025" i="3" a="1"/>
  <c r="X2025" i="3" s="1"/>
  <c r="BB2025" i="3"/>
  <c r="W2026" i="3"/>
  <c r="X2026" i="3" a="1"/>
  <c r="X2026" i="3" s="1"/>
  <c r="BB2026" i="3"/>
  <c r="W2027" i="3"/>
  <c r="X2027" i="3" a="1"/>
  <c r="X2027" i="3" s="1"/>
  <c r="Z2027" i="3" s="1"/>
  <c r="BB2027" i="3"/>
  <c r="W2028" i="3"/>
  <c r="X2028" i="3" a="1"/>
  <c r="X2028" i="3" s="1"/>
  <c r="Z2028" i="3" s="1"/>
  <c r="BB2028" i="3"/>
  <c r="W2029" i="3"/>
  <c r="X2029" i="3" a="1"/>
  <c r="X2029" i="3" s="1"/>
  <c r="Z2029" i="3" s="1"/>
  <c r="BB2029" i="3"/>
  <c r="W2030" i="3"/>
  <c r="X2030" i="3" a="1"/>
  <c r="X2030" i="3" s="1"/>
  <c r="Z2030" i="3" s="1"/>
  <c r="BB2030" i="3"/>
  <c r="W2031" i="3"/>
  <c r="X2031" i="3" a="1"/>
  <c r="X2031" i="3" s="1"/>
  <c r="BB2031" i="3"/>
  <c r="W2032" i="3"/>
  <c r="X2032" i="3" a="1"/>
  <c r="X2032" i="3" s="1"/>
  <c r="BB2032" i="3"/>
  <c r="W2033" i="3"/>
  <c r="X2033" i="3" a="1"/>
  <c r="X2033" i="3" s="1"/>
  <c r="BB2033" i="3"/>
  <c r="W2034" i="3"/>
  <c r="X2034" i="3" a="1"/>
  <c r="X2034" i="3" s="1"/>
  <c r="BB2034" i="3"/>
  <c r="W2035" i="3"/>
  <c r="X2035" i="3" a="1"/>
  <c r="X2035" i="3" s="1"/>
  <c r="Z2035" i="3" s="1"/>
  <c r="BB2035" i="3"/>
  <c r="W2036" i="3"/>
  <c r="X2036" i="3" a="1"/>
  <c r="X2036" i="3" s="1"/>
  <c r="Y2036" i="3" s="1"/>
  <c r="BB2036" i="3"/>
  <c r="W2037" i="3"/>
  <c r="X2037" i="3" a="1"/>
  <c r="X2037" i="3" s="1"/>
  <c r="Z2037" i="3" s="1"/>
  <c r="BB2037" i="3"/>
  <c r="W2038" i="3"/>
  <c r="X2038" i="3" a="1"/>
  <c r="X2038" i="3" s="1"/>
  <c r="Z2038" i="3" s="1"/>
  <c r="BB2038" i="3"/>
  <c r="W2039" i="3"/>
  <c r="X2039" i="3" a="1"/>
  <c r="X2039" i="3" s="1"/>
  <c r="Z2039" i="3" s="1"/>
  <c r="BB2039" i="3"/>
  <c r="W2040" i="3"/>
  <c r="X2040" i="3" a="1"/>
  <c r="X2040" i="3" s="1"/>
  <c r="BB2040" i="3"/>
  <c r="W2041" i="3"/>
  <c r="X2041" i="3" a="1"/>
  <c r="X2041" i="3" s="1"/>
  <c r="BB2041" i="3"/>
  <c r="W2042" i="3"/>
  <c r="X2042" i="3" a="1"/>
  <c r="X2042" i="3" s="1"/>
  <c r="BB2042" i="3"/>
  <c r="W2043" i="3"/>
  <c r="X2043" i="3" a="1"/>
  <c r="X2043" i="3" s="1"/>
  <c r="Z2043" i="3" s="1"/>
  <c r="BB2043" i="3"/>
  <c r="W2044" i="3"/>
  <c r="X2044" i="3" a="1"/>
  <c r="X2044" i="3" s="1"/>
  <c r="Y2044" i="3" s="1"/>
  <c r="BB2044" i="3"/>
  <c r="W2045" i="3"/>
  <c r="X2045" i="3" a="1"/>
  <c r="X2045" i="3" s="1"/>
  <c r="Z2045" i="3" s="1"/>
  <c r="BB2045" i="3"/>
  <c r="W2046" i="3"/>
  <c r="X2046" i="3" a="1"/>
  <c r="X2046" i="3" s="1"/>
  <c r="Z2046" i="3" s="1"/>
  <c r="BB2046" i="3"/>
  <c r="W2047" i="3"/>
  <c r="X2047" i="3" a="1"/>
  <c r="X2047" i="3" s="1"/>
  <c r="BB2047" i="3"/>
  <c r="W2048" i="3"/>
  <c r="X2048" i="3" a="1"/>
  <c r="X2048" i="3" s="1"/>
  <c r="Z2048" i="3" s="1"/>
  <c r="BB2048" i="3"/>
  <c r="W2049" i="3"/>
  <c r="X2049" i="3" a="1"/>
  <c r="X2049" i="3" s="1"/>
  <c r="BB2049" i="3"/>
  <c r="W2050" i="3"/>
  <c r="X2050" i="3" a="1"/>
  <c r="X2050" i="3" s="1"/>
  <c r="BB2050" i="3"/>
  <c r="W2051" i="3"/>
  <c r="X2051" i="3" a="1"/>
  <c r="X2051" i="3" s="1"/>
  <c r="Z2051" i="3" s="1"/>
  <c r="BB2051" i="3"/>
  <c r="W2052" i="3"/>
  <c r="X2052" i="3" a="1"/>
  <c r="X2052" i="3" s="1"/>
  <c r="Y2052" i="3" s="1"/>
  <c r="BB2052" i="3"/>
  <c r="W2053" i="3"/>
  <c r="X2053" i="3" a="1"/>
  <c r="X2053" i="3" s="1"/>
  <c r="Z2053" i="3" s="1"/>
  <c r="BB2053" i="3"/>
  <c r="W2054" i="3"/>
  <c r="X2054" i="3" a="1"/>
  <c r="X2054" i="3" s="1"/>
  <c r="Z2054" i="3" s="1"/>
  <c r="BB2054" i="3"/>
  <c r="W2055" i="3"/>
  <c r="X2055" i="3" a="1"/>
  <c r="X2055" i="3" s="1"/>
  <c r="BB2055" i="3"/>
  <c r="W2056" i="3"/>
  <c r="X2056" i="3" a="1"/>
  <c r="X2056" i="3" s="1"/>
  <c r="Z2056" i="3" s="1"/>
  <c r="BB2056" i="3"/>
  <c r="W2057" i="3"/>
  <c r="X2057" i="3" a="1"/>
  <c r="X2057" i="3" s="1"/>
  <c r="Z2057" i="3" s="1"/>
  <c r="BB2057" i="3"/>
  <c r="W2058" i="3"/>
  <c r="X2058" i="3" a="1"/>
  <c r="X2058" i="3" s="1"/>
  <c r="Z2058" i="3" s="1"/>
  <c r="BB2058" i="3"/>
  <c r="W2059" i="3"/>
  <c r="X2059" i="3" a="1"/>
  <c r="X2059" i="3" s="1"/>
  <c r="Z2059" i="3" s="1"/>
  <c r="BB2059" i="3"/>
  <c r="W2060" i="3"/>
  <c r="X2060" i="3" a="1"/>
  <c r="X2060" i="3" s="1"/>
  <c r="Y2060" i="3" s="1"/>
  <c r="BB2060" i="3"/>
  <c r="W2061" i="3"/>
  <c r="X2061" i="3" a="1"/>
  <c r="X2061" i="3" s="1"/>
  <c r="Z2061" i="3" s="1"/>
  <c r="BB2061" i="3"/>
  <c r="W2062" i="3"/>
  <c r="X2062" i="3" a="1"/>
  <c r="X2062" i="3" s="1"/>
  <c r="Z2062" i="3" s="1"/>
  <c r="BB2062" i="3"/>
  <c r="W2063" i="3"/>
  <c r="X2063" i="3" a="1"/>
  <c r="X2063" i="3" s="1"/>
  <c r="BB2063" i="3"/>
  <c r="W2064" i="3"/>
  <c r="X2064" i="3" a="1"/>
  <c r="X2064" i="3" s="1"/>
  <c r="Z2064" i="3" s="1"/>
  <c r="BB2064" i="3"/>
  <c r="W2065" i="3"/>
  <c r="X2065" i="3" a="1"/>
  <c r="X2065" i="3" s="1"/>
  <c r="Z2065" i="3" s="1"/>
  <c r="BB2065" i="3"/>
  <c r="W2066" i="3"/>
  <c r="X2066" i="3" a="1"/>
  <c r="X2066" i="3" s="1"/>
  <c r="Z2066" i="3" s="1"/>
  <c r="BB2066" i="3"/>
  <c r="W2067" i="3"/>
  <c r="X2067" i="3" a="1"/>
  <c r="X2067" i="3" s="1"/>
  <c r="Z2067" i="3" s="1"/>
  <c r="BB2067" i="3"/>
  <c r="W2068" i="3"/>
  <c r="X2068" i="3" a="1"/>
  <c r="X2068" i="3" s="1"/>
  <c r="Y2068" i="3" s="1"/>
  <c r="BB2068" i="3"/>
  <c r="W2069" i="3"/>
  <c r="X2069" i="3" a="1"/>
  <c r="X2069" i="3" s="1"/>
  <c r="Z2069" i="3" s="1"/>
  <c r="BB2069" i="3"/>
  <c r="W2070" i="3"/>
  <c r="X2070" i="3" a="1"/>
  <c r="X2070" i="3" s="1"/>
  <c r="Z2070" i="3" s="1"/>
  <c r="BB2070" i="3"/>
  <c r="W2071" i="3"/>
  <c r="X2071" i="3" a="1"/>
  <c r="X2071" i="3" s="1"/>
  <c r="Z2071" i="3" s="1"/>
  <c r="BB2071" i="3"/>
  <c r="W2072" i="3"/>
  <c r="X2072" i="3" a="1"/>
  <c r="X2072" i="3" s="1"/>
  <c r="Z2072" i="3" s="1"/>
  <c r="BB2072" i="3"/>
  <c r="W2073" i="3"/>
  <c r="X2073" i="3" a="1"/>
  <c r="X2073" i="3" s="1"/>
  <c r="Z2073" i="3" s="1"/>
  <c r="BB2073" i="3"/>
  <c r="W2074" i="3"/>
  <c r="X2074" i="3" a="1"/>
  <c r="X2074" i="3" s="1"/>
  <c r="Z2074" i="3" s="1"/>
  <c r="BB2074" i="3"/>
  <c r="W2075" i="3"/>
  <c r="X2075" i="3" a="1"/>
  <c r="X2075" i="3" s="1"/>
  <c r="Z2075" i="3" s="1"/>
  <c r="BB2075" i="3"/>
  <c r="W2076" i="3"/>
  <c r="X2076" i="3" a="1"/>
  <c r="X2076" i="3" s="1"/>
  <c r="Y2076" i="3" s="1"/>
  <c r="BB2076" i="3"/>
  <c r="W2077" i="3"/>
  <c r="X2077" i="3" a="1"/>
  <c r="X2077" i="3" s="1"/>
  <c r="Z2077" i="3" s="1"/>
  <c r="BB2077" i="3"/>
  <c r="W2078" i="3"/>
  <c r="X2078" i="3" a="1"/>
  <c r="X2078" i="3" s="1"/>
  <c r="Z2078" i="3" s="1"/>
  <c r="BB2078" i="3"/>
  <c r="W2079" i="3"/>
  <c r="X2079" i="3" a="1"/>
  <c r="X2079" i="3" s="1"/>
  <c r="BB2079" i="3"/>
  <c r="W2080" i="3"/>
  <c r="X2080" i="3" a="1"/>
  <c r="X2080" i="3" s="1"/>
  <c r="Z2080" i="3" s="1"/>
  <c r="BB2080" i="3"/>
  <c r="W2081" i="3"/>
  <c r="X2081" i="3" a="1"/>
  <c r="X2081" i="3" s="1"/>
  <c r="Z2081" i="3" s="1"/>
  <c r="BB2081" i="3"/>
  <c r="W2082" i="3"/>
  <c r="X2082" i="3" a="1"/>
  <c r="X2082" i="3" s="1"/>
  <c r="Z2082" i="3" s="1"/>
  <c r="BB2082" i="3"/>
  <c r="W2083" i="3"/>
  <c r="X2083" i="3" a="1"/>
  <c r="X2083" i="3" s="1"/>
  <c r="Z2083" i="3" s="1"/>
  <c r="BB2083" i="3"/>
  <c r="W2084" i="3"/>
  <c r="X2084" i="3" a="1"/>
  <c r="X2084" i="3" s="1"/>
  <c r="Y2084" i="3" s="1"/>
  <c r="BB2084" i="3"/>
  <c r="W2085" i="3"/>
  <c r="X2085" i="3" a="1"/>
  <c r="X2085" i="3" s="1"/>
  <c r="Z2085" i="3" s="1"/>
  <c r="BB2085" i="3"/>
  <c r="W2086" i="3"/>
  <c r="X2086" i="3" a="1"/>
  <c r="X2086" i="3" s="1"/>
  <c r="Z2086" i="3" s="1"/>
  <c r="BB2086" i="3"/>
  <c r="W2087" i="3"/>
  <c r="X2087" i="3" a="1"/>
  <c r="X2087" i="3" s="1"/>
  <c r="Z2087" i="3" s="1"/>
  <c r="BB2087" i="3"/>
  <c r="W2088" i="3"/>
  <c r="X2088" i="3" a="1"/>
  <c r="X2088" i="3" s="1"/>
  <c r="Z2088" i="3" s="1"/>
  <c r="BB2088" i="3"/>
  <c r="W2089" i="3"/>
  <c r="X2089" i="3" a="1"/>
  <c r="X2089" i="3" s="1"/>
  <c r="Z2089" i="3" s="1"/>
  <c r="BB2089" i="3"/>
  <c r="W2090" i="3"/>
  <c r="X2090" i="3" a="1"/>
  <c r="X2090" i="3" s="1"/>
  <c r="Z2090" i="3" s="1"/>
  <c r="BB2090" i="3"/>
  <c r="W2091" i="3"/>
  <c r="X2091" i="3" a="1"/>
  <c r="X2091" i="3" s="1"/>
  <c r="Z2091" i="3" s="1"/>
  <c r="BB2091" i="3"/>
  <c r="W2092" i="3"/>
  <c r="X2092" i="3" a="1"/>
  <c r="X2092" i="3" s="1"/>
  <c r="Y2092" i="3" s="1"/>
  <c r="BB2092" i="3"/>
  <c r="W2093" i="3"/>
  <c r="X2093" i="3" a="1"/>
  <c r="X2093" i="3" s="1"/>
  <c r="Z2093" i="3" s="1"/>
  <c r="BB2093" i="3"/>
  <c r="W2094" i="3"/>
  <c r="X2094" i="3" a="1"/>
  <c r="X2094" i="3" s="1"/>
  <c r="Z2094" i="3" s="1"/>
  <c r="BB2094" i="3"/>
  <c r="W2095" i="3"/>
  <c r="X2095" i="3" a="1"/>
  <c r="X2095" i="3" s="1"/>
  <c r="Z2095" i="3" s="1"/>
  <c r="BB2095" i="3"/>
  <c r="W2096" i="3"/>
  <c r="X2096" i="3" a="1"/>
  <c r="X2096" i="3" s="1"/>
  <c r="Z2096" i="3" s="1"/>
  <c r="BB2096" i="3"/>
  <c r="W2097" i="3"/>
  <c r="X2097" i="3" a="1"/>
  <c r="X2097" i="3" s="1"/>
  <c r="Z2097" i="3" s="1"/>
  <c r="BB2097" i="3"/>
  <c r="W2098" i="3"/>
  <c r="X2098" i="3" a="1"/>
  <c r="X2098" i="3" s="1"/>
  <c r="Z2098" i="3" s="1"/>
  <c r="BB2098" i="3"/>
  <c r="W2099" i="3"/>
  <c r="X2099" i="3" a="1"/>
  <c r="X2099" i="3" s="1"/>
  <c r="Z2099" i="3" s="1"/>
  <c r="BB2099" i="3"/>
  <c r="W2100" i="3"/>
  <c r="X2100" i="3" a="1"/>
  <c r="X2100" i="3" s="1"/>
  <c r="Y2100" i="3" s="1"/>
  <c r="BB2100" i="3"/>
  <c r="W2101" i="3"/>
  <c r="X2101" i="3" a="1"/>
  <c r="X2101" i="3" s="1"/>
  <c r="Z2101" i="3" s="1"/>
  <c r="BB2101" i="3"/>
  <c r="W2102" i="3"/>
  <c r="X2102" i="3" a="1"/>
  <c r="X2102" i="3" s="1"/>
  <c r="Z2102" i="3" s="1"/>
  <c r="BB2102" i="3"/>
  <c r="W2103" i="3"/>
  <c r="X2103" i="3" a="1"/>
  <c r="X2103" i="3" s="1"/>
  <c r="Z2103" i="3" s="1"/>
  <c r="BB2103" i="3"/>
  <c r="W2104" i="3"/>
  <c r="X2104" i="3" a="1"/>
  <c r="X2104" i="3" s="1"/>
  <c r="Z2104" i="3" s="1"/>
  <c r="BB2104" i="3"/>
  <c r="W2105" i="3"/>
  <c r="X2105" i="3" a="1"/>
  <c r="X2105" i="3" s="1"/>
  <c r="Z2105" i="3" s="1"/>
  <c r="BB2105" i="3"/>
  <c r="W2106" i="3"/>
  <c r="X2106" i="3" a="1"/>
  <c r="X2106" i="3" s="1"/>
  <c r="Z2106" i="3" s="1"/>
  <c r="BB2106" i="3"/>
  <c r="W2107" i="3"/>
  <c r="X2107" i="3" a="1"/>
  <c r="X2107" i="3" s="1"/>
  <c r="Z2107" i="3" s="1"/>
  <c r="BB2107" i="3"/>
  <c r="W2108" i="3"/>
  <c r="X2108" i="3" a="1"/>
  <c r="X2108" i="3" s="1"/>
  <c r="Z2108" i="3" s="1"/>
  <c r="BB2108" i="3"/>
  <c r="W2109" i="3"/>
  <c r="X2109" i="3" a="1"/>
  <c r="X2109" i="3" s="1"/>
  <c r="Z2109" i="3" s="1"/>
  <c r="BB2109" i="3"/>
  <c r="W2110" i="3"/>
  <c r="X2110" i="3" a="1"/>
  <c r="X2110" i="3" s="1"/>
  <c r="Z2110" i="3" s="1"/>
  <c r="BB2110" i="3"/>
  <c r="W2111" i="3"/>
  <c r="X2111" i="3" a="1"/>
  <c r="X2111" i="3" s="1"/>
  <c r="Z2111" i="3" s="1"/>
  <c r="BB2111" i="3"/>
  <c r="W2112" i="3"/>
  <c r="X2112" i="3" a="1"/>
  <c r="X2112" i="3" s="1"/>
  <c r="Z2112" i="3" s="1"/>
  <c r="BB2112" i="3"/>
  <c r="W2113" i="3"/>
  <c r="X2113" i="3" a="1"/>
  <c r="X2113" i="3" s="1"/>
  <c r="Z2113" i="3" s="1"/>
  <c r="BB2113" i="3"/>
  <c r="W2114" i="3"/>
  <c r="X2114" i="3" a="1"/>
  <c r="X2114" i="3" s="1"/>
  <c r="Z2114" i="3" s="1"/>
  <c r="BB2114" i="3"/>
  <c r="W2115" i="3"/>
  <c r="X2115" i="3" a="1"/>
  <c r="X2115" i="3" s="1"/>
  <c r="Z2115" i="3" s="1"/>
  <c r="BB2115" i="3"/>
  <c r="W2116" i="3"/>
  <c r="X2116" i="3" a="1"/>
  <c r="X2116" i="3" s="1"/>
  <c r="Y2116" i="3" s="1"/>
  <c r="BB2116" i="3"/>
  <c r="W2117" i="3"/>
  <c r="X2117" i="3" a="1"/>
  <c r="X2117" i="3" s="1"/>
  <c r="Z2117" i="3" s="1"/>
  <c r="BB2117" i="3"/>
  <c r="W2118" i="3"/>
  <c r="X2118" i="3" a="1"/>
  <c r="X2118" i="3" s="1"/>
  <c r="Z2118" i="3" s="1"/>
  <c r="BB2118" i="3"/>
  <c r="W2119" i="3"/>
  <c r="X2119" i="3" a="1"/>
  <c r="X2119" i="3" s="1"/>
  <c r="BB2119" i="3"/>
  <c r="W2120" i="3"/>
  <c r="X2120" i="3" a="1"/>
  <c r="X2120" i="3" s="1"/>
  <c r="Z2120" i="3" s="1"/>
  <c r="BB2120" i="3"/>
  <c r="W2121" i="3"/>
  <c r="X2121" i="3" a="1"/>
  <c r="X2121" i="3" s="1"/>
  <c r="Z2121" i="3" s="1"/>
  <c r="BB2121" i="3"/>
  <c r="W2122" i="3"/>
  <c r="X2122" i="3" a="1"/>
  <c r="X2122" i="3" s="1"/>
  <c r="Z2122" i="3" s="1"/>
  <c r="BB2122" i="3"/>
  <c r="W2123" i="3"/>
  <c r="X2123" i="3" a="1"/>
  <c r="X2123" i="3" s="1"/>
  <c r="Z2123" i="3" s="1"/>
  <c r="BB2123" i="3"/>
  <c r="W2124" i="3"/>
  <c r="X2124" i="3" a="1"/>
  <c r="X2124" i="3" s="1"/>
  <c r="Y2124" i="3" s="1"/>
  <c r="BB2124" i="3"/>
  <c r="W2125" i="3"/>
  <c r="X2125" i="3" a="1"/>
  <c r="X2125" i="3" s="1"/>
  <c r="Z2125" i="3" s="1"/>
  <c r="BB2125" i="3"/>
  <c r="W2126" i="3"/>
  <c r="X2126" i="3" a="1"/>
  <c r="X2126" i="3" s="1"/>
  <c r="Z2126" i="3" s="1"/>
  <c r="BB2126" i="3"/>
  <c r="W2127" i="3"/>
  <c r="X2127" i="3" a="1"/>
  <c r="X2127" i="3" s="1"/>
  <c r="BB2127" i="3"/>
  <c r="W2128" i="3"/>
  <c r="X2128" i="3" a="1"/>
  <c r="X2128" i="3" s="1"/>
  <c r="Z2128" i="3" s="1"/>
  <c r="BB2128" i="3"/>
  <c r="W2129" i="3"/>
  <c r="X2129" i="3" a="1"/>
  <c r="X2129" i="3" s="1"/>
  <c r="Z2129" i="3" s="1"/>
  <c r="BB2129" i="3"/>
  <c r="W2131" i="3"/>
  <c r="X2131" i="3" a="1"/>
  <c r="X2131" i="3" s="1"/>
  <c r="Z2131" i="3" s="1"/>
  <c r="BB2131" i="3"/>
  <c r="W2132" i="3"/>
  <c r="X2132" i="3" a="1"/>
  <c r="X2132" i="3" s="1"/>
  <c r="Z2132" i="3" s="1"/>
  <c r="BB2132" i="3"/>
  <c r="W2133" i="3"/>
  <c r="X2133" i="3" a="1"/>
  <c r="X2133" i="3" s="1"/>
  <c r="Z2133" i="3" s="1"/>
  <c r="BB2133" i="3"/>
  <c r="W2134" i="3"/>
  <c r="X2134" i="3" a="1"/>
  <c r="X2134" i="3" s="1"/>
  <c r="Z2134" i="3" s="1"/>
  <c r="BB2134" i="3"/>
  <c r="W2135" i="3"/>
  <c r="X2135" i="3" a="1"/>
  <c r="X2135" i="3" s="1"/>
  <c r="Z2135" i="3" s="1"/>
  <c r="BB2135" i="3"/>
  <c r="W2136" i="3"/>
  <c r="X2136" i="3" a="1"/>
  <c r="X2136" i="3" s="1"/>
  <c r="Z2136" i="3" s="1"/>
  <c r="BB2136" i="3"/>
  <c r="W2137" i="3"/>
  <c r="X2137" i="3" a="1"/>
  <c r="X2137" i="3" s="1"/>
  <c r="Z2137" i="3" s="1"/>
  <c r="BB2137" i="3"/>
  <c r="W2138" i="3"/>
  <c r="X2138" i="3" a="1"/>
  <c r="X2138" i="3" s="1"/>
  <c r="Y2138" i="3" s="1"/>
  <c r="BB2138" i="3"/>
  <c r="W2139" i="3"/>
  <c r="X2139" i="3" a="1"/>
  <c r="X2139" i="3" s="1"/>
  <c r="Z2139" i="3" s="1"/>
  <c r="BB2139" i="3"/>
  <c r="W2140" i="3"/>
  <c r="X2140" i="3" a="1"/>
  <c r="X2140" i="3" s="1"/>
  <c r="Z2140" i="3" s="1"/>
  <c r="BB2140" i="3"/>
  <c r="W2141" i="3"/>
  <c r="X2141" i="3" a="1"/>
  <c r="X2141" i="3" s="1"/>
  <c r="BB2141" i="3"/>
  <c r="W2142" i="3"/>
  <c r="X2142" i="3" a="1"/>
  <c r="X2142" i="3" s="1"/>
  <c r="Z2142" i="3" s="1"/>
  <c r="BB2142" i="3"/>
  <c r="W2143" i="3"/>
  <c r="X2143" i="3" a="1"/>
  <c r="X2143" i="3" s="1"/>
  <c r="Z2143" i="3" s="1"/>
  <c r="BB2143" i="3"/>
  <c r="W2144" i="3"/>
  <c r="X2144" i="3" a="1"/>
  <c r="X2144" i="3" s="1"/>
  <c r="BB2144" i="3"/>
  <c r="W2145" i="3"/>
  <c r="X2145" i="3" a="1"/>
  <c r="X2145" i="3" s="1"/>
  <c r="Z2145" i="3" s="1"/>
  <c r="BB2145" i="3"/>
  <c r="W2146" i="3"/>
  <c r="X2146" i="3" a="1"/>
  <c r="X2146" i="3" s="1"/>
  <c r="Z2146" i="3" s="1"/>
  <c r="BB2146" i="3"/>
  <c r="W2147" i="3"/>
  <c r="X2147" i="3" a="1"/>
  <c r="X2147" i="3" s="1"/>
  <c r="Z2147" i="3" s="1"/>
  <c r="BB2147" i="3"/>
  <c r="W2148" i="3"/>
  <c r="X2148" i="3" a="1"/>
  <c r="X2148" i="3" s="1"/>
  <c r="Z2148" i="3" s="1"/>
  <c r="BB2148" i="3"/>
  <c r="W2149" i="3"/>
  <c r="X2149" i="3" a="1"/>
  <c r="X2149" i="3" s="1"/>
  <c r="Y2149" i="3" s="1"/>
  <c r="BB2149" i="3"/>
  <c r="W2150" i="3"/>
  <c r="X2150" i="3" a="1"/>
  <c r="X2150" i="3" s="1"/>
  <c r="Z2150" i="3" s="1"/>
  <c r="BB2150" i="3"/>
  <c r="W2151" i="3"/>
  <c r="X2151" i="3" a="1"/>
  <c r="X2151" i="3" s="1"/>
  <c r="Z2151" i="3" s="1"/>
  <c r="BB2151" i="3"/>
  <c r="W2152" i="3"/>
  <c r="X2152" i="3" a="1"/>
  <c r="X2152" i="3" s="1"/>
  <c r="Z2152" i="3" s="1"/>
  <c r="BB2152" i="3"/>
  <c r="W2153" i="3"/>
  <c r="X2153" i="3" a="1"/>
  <c r="X2153" i="3" s="1"/>
  <c r="Y2153" i="3" s="1"/>
  <c r="BB2153" i="3"/>
  <c r="W2154" i="3"/>
  <c r="X2154" i="3" a="1"/>
  <c r="X2154" i="3" s="1"/>
  <c r="Y2154" i="3" s="1"/>
  <c r="BB2154" i="3"/>
  <c r="W2155" i="3"/>
  <c r="X2155" i="3" a="1"/>
  <c r="X2155" i="3" s="1"/>
  <c r="Z2155" i="3" s="1"/>
  <c r="BB2155" i="3"/>
  <c r="W2156" i="3"/>
  <c r="X2156" i="3" a="1"/>
  <c r="X2156" i="3" s="1"/>
  <c r="BB2156" i="3"/>
  <c r="W2157" i="3"/>
  <c r="X2157" i="3" a="1"/>
  <c r="X2157" i="3" s="1"/>
  <c r="Y2157" i="3" s="1"/>
  <c r="BB2157" i="3"/>
  <c r="W2158" i="3"/>
  <c r="X2158" i="3" a="1"/>
  <c r="X2158" i="3" s="1"/>
  <c r="Z2158" i="3" s="1"/>
  <c r="BB2158" i="3"/>
  <c r="W2159" i="3"/>
  <c r="X2159" i="3" a="1"/>
  <c r="X2159" i="3" s="1"/>
  <c r="Z2159" i="3" s="1"/>
  <c r="BB2159" i="3"/>
  <c r="W2160" i="3"/>
  <c r="X2160" i="3" a="1"/>
  <c r="X2160" i="3" s="1"/>
  <c r="BB2160" i="3"/>
  <c r="W2161" i="3"/>
  <c r="X2161" i="3" a="1"/>
  <c r="X2161" i="3" s="1"/>
  <c r="Z2161" i="3" s="1"/>
  <c r="BB2161" i="3"/>
  <c r="W2162" i="3"/>
  <c r="X2162" i="3" a="1"/>
  <c r="X2162" i="3" s="1"/>
  <c r="Y2162" i="3" s="1"/>
  <c r="BB2162" i="3"/>
  <c r="W2163" i="3"/>
  <c r="X2163" i="3" a="1"/>
  <c r="X2163" i="3" s="1"/>
  <c r="Z2163" i="3" s="1"/>
  <c r="Y2163" i="3"/>
  <c r="BB2163" i="3"/>
  <c r="W2164" i="3"/>
  <c r="X2164" i="3" a="1"/>
  <c r="X2164" i="3" s="1"/>
  <c r="BB2164" i="3"/>
  <c r="W2165" i="3"/>
  <c r="X2165" i="3" a="1"/>
  <c r="X2165" i="3" s="1"/>
  <c r="BB2165" i="3"/>
  <c r="W2166" i="3"/>
  <c r="X2166" i="3" a="1"/>
  <c r="X2166" i="3" s="1"/>
  <c r="Z2166" i="3" s="1"/>
  <c r="BB2166" i="3"/>
  <c r="W2167" i="3"/>
  <c r="X2167" i="3" a="1"/>
  <c r="X2167" i="3" s="1"/>
  <c r="Z2167" i="3" s="1"/>
  <c r="BB2167" i="3"/>
  <c r="W2168" i="3"/>
  <c r="X2168" i="3" a="1"/>
  <c r="X2168" i="3"/>
  <c r="Z2168" i="3" s="1"/>
  <c r="BB2168" i="3"/>
  <c r="W2169" i="3"/>
  <c r="X2169" i="3" a="1"/>
  <c r="X2169" i="3" s="1"/>
  <c r="Y2169" i="3" s="1"/>
  <c r="BB2169" i="3"/>
  <c r="W2170" i="3"/>
  <c r="X2170" i="3" a="1"/>
  <c r="X2170" i="3" s="1"/>
  <c r="Y2170" i="3" s="1"/>
  <c r="BB2170" i="3"/>
  <c r="W2171" i="3"/>
  <c r="X2171" i="3" a="1"/>
  <c r="X2171" i="3" s="1"/>
  <c r="Z2171" i="3" s="1"/>
  <c r="BB2171" i="3"/>
  <c r="W2172" i="3"/>
  <c r="X2172" i="3" a="1"/>
  <c r="X2172" i="3" s="1"/>
  <c r="BB2172" i="3"/>
  <c r="W2173" i="3"/>
  <c r="X2173" i="3" a="1"/>
  <c r="X2173" i="3" s="1"/>
  <c r="BB2173" i="3"/>
  <c r="W2174" i="3"/>
  <c r="X2174" i="3" a="1"/>
  <c r="X2174" i="3" s="1"/>
  <c r="Z2174" i="3" s="1"/>
  <c r="BB2174" i="3"/>
  <c r="W2175" i="3"/>
  <c r="X2175" i="3" a="1"/>
  <c r="X2175" i="3" s="1"/>
  <c r="Z2175" i="3" s="1"/>
  <c r="BB2175" i="3"/>
  <c r="W2176" i="3"/>
  <c r="X2176" i="3" a="1"/>
  <c r="X2176" i="3" s="1"/>
  <c r="Z2176" i="3" s="1"/>
  <c r="BB2176" i="3"/>
  <c r="W2177" i="3"/>
  <c r="X2177" i="3" a="1"/>
  <c r="X2177" i="3" s="1"/>
  <c r="Y2177" i="3" s="1"/>
  <c r="BB2177" i="3"/>
  <c r="W2178" i="3"/>
  <c r="X2178" i="3" a="1"/>
  <c r="X2178" i="3" s="1"/>
  <c r="Y2178" i="3" s="1"/>
  <c r="BB2178" i="3"/>
  <c r="W2179" i="3"/>
  <c r="X2179" i="3" a="1"/>
  <c r="X2179" i="3" s="1"/>
  <c r="Z2179" i="3" s="1"/>
  <c r="BB2179" i="3"/>
  <c r="W2180" i="3"/>
  <c r="X2180" i="3" a="1"/>
  <c r="X2180" i="3" s="1"/>
  <c r="BB2180" i="3"/>
  <c r="W2181" i="3"/>
  <c r="X2181" i="3" a="1"/>
  <c r="X2181" i="3" s="1"/>
  <c r="BB2181" i="3"/>
  <c r="W2182" i="3"/>
  <c r="X2182" i="3" a="1"/>
  <c r="X2182" i="3" s="1"/>
  <c r="Z2182" i="3" s="1"/>
  <c r="BB2182" i="3"/>
  <c r="W2183" i="3"/>
  <c r="X2183" i="3" a="1"/>
  <c r="X2183" i="3" s="1"/>
  <c r="Z2183" i="3" s="1"/>
  <c r="BB2183" i="3"/>
  <c r="W2184" i="3"/>
  <c r="X2184" i="3" a="1"/>
  <c r="X2184" i="3" s="1"/>
  <c r="Z2184" i="3" s="1"/>
  <c r="BB2184" i="3"/>
  <c r="W2185" i="3"/>
  <c r="X2185" i="3" a="1"/>
  <c r="X2185" i="3" s="1"/>
  <c r="Y2185" i="3" s="1"/>
  <c r="BB2185" i="3"/>
  <c r="W2186" i="3"/>
  <c r="X2186" i="3" a="1"/>
  <c r="X2186" i="3" s="1"/>
  <c r="Z2186" i="3" s="1"/>
  <c r="Y2186" i="3"/>
  <c r="BB2186" i="3"/>
  <c r="W2187" i="3"/>
  <c r="X2187" i="3" a="1"/>
  <c r="X2187" i="3" s="1"/>
  <c r="Z2187" i="3" s="1"/>
  <c r="BB2187" i="3"/>
  <c r="W2188" i="3"/>
  <c r="X2188" i="3" a="1"/>
  <c r="X2188" i="3" s="1"/>
  <c r="Z2188" i="3" s="1"/>
  <c r="BB2188" i="3"/>
  <c r="W2189" i="3"/>
  <c r="X2189" i="3" a="1"/>
  <c r="X2189" i="3" s="1"/>
  <c r="Y2189" i="3" s="1"/>
  <c r="BB2189" i="3"/>
  <c r="W2190" i="3"/>
  <c r="X2190" i="3" a="1"/>
  <c r="X2190" i="3" s="1"/>
  <c r="Z2190" i="3" s="1"/>
  <c r="BB2190" i="3"/>
  <c r="W2191" i="3"/>
  <c r="X2191" i="3" a="1"/>
  <c r="X2191" i="3" s="1"/>
  <c r="Z2191" i="3" s="1"/>
  <c r="BB2191" i="3"/>
  <c r="W2192" i="3"/>
  <c r="X2192" i="3" a="1"/>
  <c r="X2192" i="3" s="1"/>
  <c r="BB2192" i="3"/>
  <c r="W2193" i="3"/>
  <c r="X2193" i="3" a="1"/>
  <c r="X2193" i="3" s="1"/>
  <c r="Y2193" i="3" s="1"/>
  <c r="BB2193" i="3"/>
  <c r="W2194" i="3"/>
  <c r="X2194" i="3" a="1"/>
  <c r="X2194" i="3" s="1"/>
  <c r="Z2194" i="3" s="1"/>
  <c r="BB2194" i="3"/>
  <c r="W2195" i="3"/>
  <c r="X2195" i="3" a="1"/>
  <c r="X2195" i="3" s="1"/>
  <c r="Z2195" i="3" s="1"/>
  <c r="BB2195" i="3"/>
  <c r="W2196" i="3"/>
  <c r="X2196" i="3" a="1"/>
  <c r="X2196" i="3" s="1"/>
  <c r="BB2196" i="3"/>
  <c r="W2197" i="3"/>
  <c r="X2197" i="3" a="1"/>
  <c r="X2197" i="3" s="1"/>
  <c r="BB2197" i="3"/>
  <c r="W2198" i="3"/>
  <c r="X2198" i="3" a="1"/>
  <c r="X2198" i="3" s="1"/>
  <c r="Z2198" i="3" s="1"/>
  <c r="BB2198" i="3"/>
  <c r="W2199" i="3"/>
  <c r="X2199" i="3" a="1"/>
  <c r="X2199" i="3" s="1"/>
  <c r="Z2199" i="3" s="1"/>
  <c r="BB2199" i="3"/>
  <c r="W2200" i="3"/>
  <c r="X2200" i="3" a="1"/>
  <c r="X2200" i="3" s="1"/>
  <c r="BB2200" i="3"/>
  <c r="W2201" i="3"/>
  <c r="X2201" i="3" a="1"/>
  <c r="X2201" i="3" s="1"/>
  <c r="Y2201" i="3" s="1"/>
  <c r="BB2201" i="3"/>
  <c r="W2202" i="3"/>
  <c r="X2202" i="3" a="1"/>
  <c r="X2202" i="3" s="1"/>
  <c r="Y2202" i="3" s="1"/>
  <c r="BB2202" i="3"/>
  <c r="W2203" i="3"/>
  <c r="X2203" i="3" a="1"/>
  <c r="X2203" i="3" s="1"/>
  <c r="Z2203" i="3" s="1"/>
  <c r="BB2203" i="3"/>
  <c r="W2204" i="3"/>
  <c r="X2204" i="3" a="1"/>
  <c r="X2204" i="3" s="1"/>
  <c r="BB2204" i="3"/>
  <c r="W2205" i="3"/>
  <c r="X2205" i="3" a="1"/>
  <c r="X2205" i="3" s="1"/>
  <c r="Y2205" i="3" s="1"/>
  <c r="BB2205" i="3"/>
  <c r="W2206" i="3"/>
  <c r="X2206" i="3" a="1"/>
  <c r="X2206" i="3" s="1"/>
  <c r="Z2206" i="3" s="1"/>
  <c r="BB2206" i="3"/>
  <c r="W2207" i="3"/>
  <c r="X2207" i="3" a="1"/>
  <c r="X2207" i="3" s="1"/>
  <c r="Z2207" i="3" s="1"/>
  <c r="BB2207" i="3"/>
  <c r="W2209" i="3"/>
  <c r="X2209" i="3" a="1"/>
  <c r="X2209" i="3" s="1"/>
  <c r="BB2209" i="3"/>
  <c r="W2210" i="3"/>
  <c r="X2210" i="3" a="1"/>
  <c r="X2210" i="3" s="1"/>
  <c r="Y2210" i="3" s="1"/>
  <c r="BB2210" i="3"/>
  <c r="W2211" i="3"/>
  <c r="X2211" i="3" a="1"/>
  <c r="X2211" i="3" s="1"/>
  <c r="Y2211" i="3" s="1"/>
  <c r="BB2211" i="3"/>
  <c r="W2212" i="3"/>
  <c r="X2212" i="3" a="1"/>
  <c r="X2212" i="3" s="1"/>
  <c r="Z2212" i="3" s="1"/>
  <c r="BB2212" i="3"/>
  <c r="W2213" i="3"/>
  <c r="X2213" i="3" a="1"/>
  <c r="X2213" i="3" s="1"/>
  <c r="BB2213" i="3"/>
  <c r="W2214" i="3"/>
  <c r="X2214" i="3" a="1"/>
  <c r="X2214" i="3" s="1"/>
  <c r="Y2214" i="3" s="1"/>
  <c r="BB2214" i="3"/>
  <c r="W2215" i="3"/>
  <c r="X2215" i="3" a="1"/>
  <c r="X2215" i="3" s="1"/>
  <c r="Z2215" i="3" s="1"/>
  <c r="BB2215" i="3"/>
  <c r="W2216" i="3"/>
  <c r="X2216" i="3" a="1"/>
  <c r="X2216" i="3" s="1"/>
  <c r="BB2216" i="3"/>
  <c r="W2217" i="3"/>
  <c r="X2217" i="3" a="1"/>
  <c r="X2217" i="3" s="1"/>
  <c r="Z2217" i="3" s="1"/>
  <c r="BB2217" i="3"/>
  <c r="W2218" i="3"/>
  <c r="X2218" i="3" a="1"/>
  <c r="X2218" i="3" s="1"/>
  <c r="Z2218" i="3" s="1"/>
  <c r="BB2218" i="3"/>
  <c r="W2219" i="3"/>
  <c r="X2219" i="3" a="1"/>
  <c r="X2219" i="3" s="1"/>
  <c r="Y2219" i="3" s="1"/>
  <c r="BB2219" i="3"/>
  <c r="W2220" i="3"/>
  <c r="X2220" i="3" a="1"/>
  <c r="X2220" i="3" s="1"/>
  <c r="Z2220" i="3" s="1"/>
  <c r="BB2220" i="3"/>
  <c r="W2221" i="3"/>
  <c r="X2221" i="3" a="1"/>
  <c r="X2221" i="3" s="1"/>
  <c r="BB2221" i="3"/>
  <c r="W2222" i="3"/>
  <c r="X2222" i="3" a="1"/>
  <c r="X2222" i="3" s="1"/>
  <c r="Y2222" i="3" s="1"/>
  <c r="BB2222" i="3"/>
  <c r="W2223" i="3"/>
  <c r="X2223" i="3" a="1"/>
  <c r="X2223" i="3" s="1"/>
  <c r="Z2223" i="3" s="1"/>
  <c r="BB2223" i="3"/>
  <c r="W2224" i="3"/>
  <c r="X2224" i="3" a="1"/>
  <c r="X2224" i="3" s="1"/>
  <c r="Z2224" i="3" s="1"/>
  <c r="BB2224" i="3"/>
  <c r="W2225" i="3"/>
  <c r="X2225" i="3" a="1"/>
  <c r="X2225" i="3" s="1"/>
  <c r="Z2225" i="3" s="1"/>
  <c r="BB2225" i="3"/>
  <c r="W2226" i="3"/>
  <c r="X2226" i="3" a="1"/>
  <c r="X2226" i="3" s="1"/>
  <c r="Z2226" i="3" s="1"/>
  <c r="BB2226" i="3"/>
  <c r="W2227" i="3"/>
  <c r="X2227" i="3" a="1"/>
  <c r="X2227" i="3" s="1"/>
  <c r="Z2227" i="3" s="1"/>
  <c r="BB2227" i="3"/>
  <c r="W2228" i="3"/>
  <c r="X2228" i="3" a="1"/>
  <c r="X2228" i="3" s="1"/>
  <c r="Z2228" i="3" s="1"/>
  <c r="BB2228" i="3"/>
  <c r="W2229" i="3"/>
  <c r="X2229" i="3" a="1"/>
  <c r="X2229" i="3" s="1"/>
  <c r="BB2229" i="3"/>
  <c r="W2230" i="3"/>
  <c r="X2230" i="3" a="1"/>
  <c r="X2230" i="3" s="1"/>
  <c r="BB2230" i="3"/>
  <c r="W2231" i="3"/>
  <c r="X2231" i="3" a="1"/>
  <c r="X2231" i="3" s="1"/>
  <c r="Z2231" i="3" s="1"/>
  <c r="BB2231" i="3"/>
  <c r="W2233" i="3"/>
  <c r="X2233" i="3" a="1"/>
  <c r="X2233" i="3" s="1"/>
  <c r="Z2233" i="3" s="1"/>
  <c r="BB2233" i="3"/>
  <c r="W2234" i="3"/>
  <c r="X2234" i="3" a="1"/>
  <c r="X2234" i="3" s="1"/>
  <c r="BB2234" i="3"/>
  <c r="W2235" i="3"/>
  <c r="X2235" i="3" a="1"/>
  <c r="X2235" i="3" s="1"/>
  <c r="Y2235" i="3" s="1"/>
  <c r="BB2235" i="3"/>
  <c r="W2236" i="3"/>
  <c r="X2236" i="3" a="1"/>
  <c r="X2236" i="3" s="1"/>
  <c r="Z2236" i="3" s="1"/>
  <c r="BB2236" i="3"/>
  <c r="W2237" i="3"/>
  <c r="X2237" i="3" a="1"/>
  <c r="X2237" i="3" s="1"/>
  <c r="Z2237" i="3" s="1"/>
  <c r="BB2237" i="3"/>
  <c r="W2238" i="3"/>
  <c r="X2238" i="3" a="1"/>
  <c r="X2238" i="3" s="1"/>
  <c r="BB2238" i="3"/>
  <c r="W2239" i="3"/>
  <c r="X2239" i="3" a="1"/>
  <c r="X2239" i="3" s="1"/>
  <c r="BB2239" i="3"/>
  <c r="W2240" i="3"/>
  <c r="X2240" i="3" a="1"/>
  <c r="X2240" i="3" s="1"/>
  <c r="Z2240" i="3" s="1"/>
  <c r="BB2240" i="3"/>
  <c r="W2241" i="3"/>
  <c r="X2241" i="3" a="1"/>
  <c r="X2241" i="3" s="1"/>
  <c r="Z2241" i="3" s="1"/>
  <c r="BB2241" i="3"/>
  <c r="W2242" i="3"/>
  <c r="X2242" i="3" a="1"/>
  <c r="X2242" i="3" s="1"/>
  <c r="Z2242" i="3" s="1"/>
  <c r="BB2242" i="3"/>
  <c r="W2243" i="3"/>
  <c r="X2243" i="3" a="1"/>
  <c r="X2243" i="3" s="1"/>
  <c r="Y2243" i="3" s="1"/>
  <c r="BB2243" i="3"/>
  <c r="W2244" i="3"/>
  <c r="X2244" i="3" a="1"/>
  <c r="X2244" i="3" s="1"/>
  <c r="BB2244" i="3"/>
  <c r="W2245" i="3"/>
  <c r="X2245" i="3" a="1"/>
  <c r="X2245" i="3" s="1"/>
  <c r="Z2245" i="3" s="1"/>
  <c r="BB2245" i="3"/>
  <c r="W2246" i="3"/>
  <c r="X2246" i="3" a="1"/>
  <c r="X2246" i="3" s="1"/>
  <c r="BB2246" i="3"/>
  <c r="W2247" i="3"/>
  <c r="X2247" i="3" a="1"/>
  <c r="X2247" i="3" s="1"/>
  <c r="Z2247" i="3" s="1"/>
  <c r="BB2247" i="3"/>
  <c r="W2248" i="3"/>
  <c r="X2248" i="3" a="1"/>
  <c r="X2248" i="3" s="1"/>
  <c r="Z2248" i="3" s="1"/>
  <c r="BB2248" i="3"/>
  <c r="W2249" i="3"/>
  <c r="X2249" i="3" a="1"/>
  <c r="X2249" i="3" s="1"/>
  <c r="Z2249" i="3" s="1"/>
  <c r="BB2249" i="3"/>
  <c r="W2250" i="3"/>
  <c r="X2250" i="3" a="1"/>
  <c r="X2250" i="3" s="1"/>
  <c r="Z2250" i="3" s="1"/>
  <c r="BB2250" i="3"/>
  <c r="W2251" i="3"/>
  <c r="X2251" i="3" a="1"/>
  <c r="X2251" i="3" s="1"/>
  <c r="BB2251" i="3"/>
  <c r="W2252" i="3"/>
  <c r="X2252" i="3" a="1"/>
  <c r="X2252" i="3" s="1"/>
  <c r="Y2252" i="3" s="1"/>
  <c r="BB2252" i="3"/>
  <c r="W2253" i="3"/>
  <c r="X2253" i="3" a="1"/>
  <c r="X2253" i="3" s="1"/>
  <c r="Z2253" i="3" s="1"/>
  <c r="BB2253" i="3"/>
  <c r="W2254" i="3"/>
  <c r="X2254" i="3" a="1"/>
  <c r="X2254" i="3" s="1"/>
  <c r="Z2254" i="3" s="1"/>
  <c r="BB2254" i="3"/>
  <c r="W2255" i="3"/>
  <c r="X2255" i="3" a="1"/>
  <c r="X2255" i="3" s="1"/>
  <c r="Y2255" i="3" s="1"/>
  <c r="BB2255" i="3"/>
  <c r="W2256" i="3"/>
  <c r="X2256" i="3" a="1"/>
  <c r="X2256" i="3" s="1"/>
  <c r="Z2256" i="3" s="1"/>
  <c r="BB2256" i="3"/>
  <c r="W2257" i="3"/>
  <c r="X2257" i="3" a="1"/>
  <c r="X2257" i="3" s="1"/>
  <c r="Z2257" i="3" s="1"/>
  <c r="BB2257" i="3"/>
  <c r="W2258" i="3"/>
  <c r="X2258" i="3" a="1"/>
  <c r="X2258" i="3" s="1"/>
  <c r="BB2258" i="3"/>
  <c r="W2259" i="3"/>
  <c r="X2259" i="3" a="1"/>
  <c r="X2259" i="3" s="1"/>
  <c r="Y2259" i="3" s="1"/>
  <c r="BB2259" i="3"/>
  <c r="W2260" i="3"/>
  <c r="X2260" i="3" a="1"/>
  <c r="X2260" i="3" s="1"/>
  <c r="Z2260" i="3" s="1"/>
  <c r="Y2260" i="3"/>
  <c r="BB2260" i="3"/>
  <c r="W2261" i="3"/>
  <c r="X2261" i="3" a="1"/>
  <c r="X2261" i="3" s="1"/>
  <c r="BB2261" i="3"/>
  <c r="W2262" i="3"/>
  <c r="X2262" i="3" a="1"/>
  <c r="X2262" i="3" s="1"/>
  <c r="BB2262" i="3"/>
  <c r="W2263" i="3"/>
  <c r="X2263" i="3" a="1"/>
  <c r="X2263" i="3" s="1"/>
  <c r="BB2263" i="3"/>
  <c r="W2264" i="3"/>
  <c r="X2264" i="3" a="1"/>
  <c r="X2264" i="3" s="1"/>
  <c r="Z2264" i="3" s="1"/>
  <c r="BB2264" i="3"/>
  <c r="W2265" i="3"/>
  <c r="X2265" i="3" a="1"/>
  <c r="X2265" i="3" s="1"/>
  <c r="Z2265" i="3" s="1"/>
  <c r="BB2265" i="3"/>
  <c r="W2266" i="3"/>
  <c r="X2266" i="3" a="1"/>
  <c r="X2266" i="3" s="1"/>
  <c r="BB2266" i="3"/>
  <c r="W2267" i="3"/>
  <c r="X2267" i="3" a="1"/>
  <c r="X2267" i="3" s="1"/>
  <c r="Y2267" i="3" s="1"/>
  <c r="BB2267" i="3"/>
  <c r="W2268" i="3"/>
  <c r="X2268" i="3" a="1"/>
  <c r="X2268" i="3" s="1"/>
  <c r="Y2268" i="3" s="1"/>
  <c r="BB2268" i="3"/>
  <c r="W2269" i="3"/>
  <c r="X2269" i="3" a="1"/>
  <c r="X2269" i="3" s="1"/>
  <c r="Z2269" i="3" s="1"/>
  <c r="BB2269" i="3"/>
  <c r="W2270" i="3"/>
  <c r="X2270" i="3" a="1"/>
  <c r="X2270" i="3" s="1"/>
  <c r="BB2270" i="3"/>
  <c r="W2271" i="3"/>
  <c r="X2271" i="3" a="1"/>
  <c r="X2271" i="3" s="1"/>
  <c r="BB2271" i="3"/>
  <c r="W2272" i="3"/>
  <c r="X2272" i="3" a="1"/>
  <c r="X2272" i="3" s="1"/>
  <c r="Z2272" i="3" s="1"/>
  <c r="BB2272" i="3"/>
  <c r="W2273" i="3"/>
  <c r="X2273" i="3" a="1"/>
  <c r="X2273" i="3" s="1"/>
  <c r="Z2273" i="3" s="1"/>
  <c r="BB2273" i="3"/>
  <c r="W2274" i="3"/>
  <c r="X2274" i="3" a="1"/>
  <c r="X2274" i="3" s="1"/>
  <c r="Z2274" i="3" s="1"/>
  <c r="BB2274" i="3"/>
  <c r="W2275" i="3"/>
  <c r="X2275" i="3" a="1"/>
  <c r="X2275" i="3" s="1"/>
  <c r="Z2275" i="3" s="1"/>
  <c r="BB2275" i="3"/>
  <c r="W2276" i="3"/>
  <c r="X2276" i="3" a="1"/>
  <c r="X2276" i="3" s="1"/>
  <c r="Y2276" i="3" s="1"/>
  <c r="BB2276" i="3"/>
  <c r="W2277" i="3"/>
  <c r="X2277" i="3" a="1"/>
  <c r="X2277" i="3" s="1"/>
  <c r="Z2277" i="3" s="1"/>
  <c r="BB2277" i="3"/>
  <c r="W2278" i="3"/>
  <c r="X2278" i="3" a="1"/>
  <c r="X2278" i="3" s="1"/>
  <c r="BB2278" i="3"/>
  <c r="W2279" i="3"/>
  <c r="X2279" i="3" a="1"/>
  <c r="X2279" i="3" s="1"/>
  <c r="Y2279" i="3" s="1"/>
  <c r="BB2279" i="3"/>
  <c r="W2280" i="3"/>
  <c r="X2280" i="3" a="1"/>
  <c r="X2280" i="3" s="1"/>
  <c r="Z2280" i="3" s="1"/>
  <c r="BB2280" i="3"/>
  <c r="W2281" i="3"/>
  <c r="X2281" i="3" a="1"/>
  <c r="X2281" i="3" s="1"/>
  <c r="Z2281" i="3" s="1"/>
  <c r="BB2281" i="3"/>
  <c r="W2282" i="3"/>
  <c r="X2282" i="3" a="1"/>
  <c r="X2282" i="3" s="1"/>
  <c r="Z2282" i="3" s="1"/>
  <c r="BB2282" i="3"/>
  <c r="W2283" i="3"/>
  <c r="X2283" i="3" a="1"/>
  <c r="X2283" i="3" s="1"/>
  <c r="Y2283" i="3" s="1"/>
  <c r="BB2283" i="3"/>
  <c r="W2284" i="3"/>
  <c r="X2284" i="3" a="1"/>
  <c r="X2284" i="3" s="1"/>
  <c r="Y2284" i="3" s="1"/>
  <c r="Z2284" i="3"/>
  <c r="BB2284" i="3"/>
  <c r="W2285" i="3"/>
  <c r="X2285" i="3" a="1"/>
  <c r="X2285" i="3" s="1"/>
  <c r="Y2285" i="3" s="1"/>
  <c r="BB2285" i="3"/>
  <c r="W2286" i="3"/>
  <c r="X2286" i="3" a="1"/>
  <c r="X2286" i="3" s="1"/>
  <c r="BB2286" i="3"/>
  <c r="W2287" i="3"/>
  <c r="X2287" i="3" a="1"/>
  <c r="X2287" i="3" s="1"/>
  <c r="Y2287" i="3" s="1"/>
  <c r="BB2287" i="3"/>
  <c r="W2288" i="3"/>
  <c r="X2288" i="3" a="1"/>
  <c r="X2288" i="3" s="1"/>
  <c r="Z2288" i="3" s="1"/>
  <c r="BB2288" i="3"/>
  <c r="W2289" i="3"/>
  <c r="X2289" i="3" a="1"/>
  <c r="X2289" i="3" s="1"/>
  <c r="Z2289" i="3" s="1"/>
  <c r="BB2289" i="3"/>
  <c r="W2290" i="3"/>
  <c r="X2290" i="3" a="1"/>
  <c r="X2290" i="3" s="1"/>
  <c r="BB2290" i="3"/>
  <c r="W2291" i="3"/>
  <c r="X2291" i="3" a="1"/>
  <c r="X2291" i="3" s="1"/>
  <c r="BB2291" i="3"/>
  <c r="W2292" i="3"/>
  <c r="X2292" i="3" a="1"/>
  <c r="X2292" i="3" s="1"/>
  <c r="Y2292" i="3" s="1"/>
  <c r="BB2292" i="3"/>
  <c r="W2293" i="3"/>
  <c r="X2293" i="3" a="1"/>
  <c r="X2293" i="3" s="1"/>
  <c r="Y2293" i="3" s="1"/>
  <c r="BB2293" i="3"/>
  <c r="W2294" i="3"/>
  <c r="X2294" i="3" a="1"/>
  <c r="X2294" i="3" s="1"/>
  <c r="BB2294" i="3"/>
  <c r="W2295" i="3"/>
  <c r="X2295" i="3" a="1"/>
  <c r="X2295" i="3" s="1"/>
  <c r="BB2295" i="3"/>
  <c r="W2296" i="3"/>
  <c r="X2296" i="3" a="1"/>
  <c r="X2296" i="3" s="1"/>
  <c r="BB2296" i="3"/>
  <c r="W2297" i="3"/>
  <c r="X2297" i="3" a="1"/>
  <c r="X2297" i="3" s="1"/>
  <c r="Z2297" i="3" s="1"/>
  <c r="BB2297" i="3"/>
  <c r="W2298" i="3"/>
  <c r="X2298" i="3" a="1"/>
  <c r="X2298" i="3" s="1"/>
  <c r="Z2298" i="3" s="1"/>
  <c r="BB2298" i="3"/>
  <c r="W2299" i="3"/>
  <c r="X2299" i="3" a="1"/>
  <c r="X2299" i="3" s="1"/>
  <c r="Z2299" i="3" s="1"/>
  <c r="BB2299" i="3"/>
  <c r="W2300" i="3"/>
  <c r="X2300" i="3" a="1"/>
  <c r="X2300" i="3" s="1"/>
  <c r="Y2300" i="3" s="1"/>
  <c r="Z2300" i="3"/>
  <c r="BB2300" i="3"/>
  <c r="W2301" i="3"/>
  <c r="X2301" i="3" a="1"/>
  <c r="X2301" i="3" s="1"/>
  <c r="Y2301" i="3" s="1"/>
  <c r="BB2301" i="3"/>
  <c r="W2302" i="3"/>
  <c r="X2302" i="3" a="1"/>
  <c r="X2302" i="3" s="1"/>
  <c r="BB2302" i="3"/>
  <c r="W2303" i="3"/>
  <c r="X2303" i="3" a="1"/>
  <c r="X2303" i="3" s="1"/>
  <c r="BB2303" i="3"/>
  <c r="W2304" i="3"/>
  <c r="X2304" i="3" a="1"/>
  <c r="X2304" i="3" s="1"/>
  <c r="Z2304" i="3" s="1"/>
  <c r="BB2304" i="3"/>
  <c r="W2305" i="3"/>
  <c r="X2305" i="3" a="1"/>
  <c r="X2305" i="3" s="1"/>
  <c r="Z2305" i="3" s="1"/>
  <c r="BB2305" i="3"/>
  <c r="W2306" i="3"/>
  <c r="X2306" i="3" a="1"/>
  <c r="X2306" i="3" s="1"/>
  <c r="BB2306" i="3"/>
  <c r="W2307" i="3"/>
  <c r="X2307" i="3" a="1"/>
  <c r="X2307" i="3" s="1"/>
  <c r="BB2307" i="3"/>
  <c r="W2308" i="3"/>
  <c r="X2308" i="3" a="1"/>
  <c r="X2308" i="3" s="1"/>
  <c r="BB2308" i="3"/>
  <c r="W2309" i="3"/>
  <c r="X2309" i="3" a="1"/>
  <c r="X2309" i="3" s="1"/>
  <c r="Y2309" i="3" s="1"/>
  <c r="BB2309" i="3"/>
  <c r="W2310" i="3"/>
  <c r="X2310" i="3" a="1"/>
  <c r="X2310" i="3" s="1"/>
  <c r="Z2310" i="3" s="1"/>
  <c r="BB2310" i="3"/>
  <c r="W2311" i="3"/>
  <c r="X2311" i="3" a="1"/>
  <c r="X2311" i="3" s="1"/>
  <c r="Z2311" i="3" s="1"/>
  <c r="BB2311" i="3"/>
  <c r="W2312" i="3"/>
  <c r="X2312" i="3" a="1"/>
  <c r="X2312" i="3" s="1"/>
  <c r="Z2312" i="3" s="1"/>
  <c r="BB2312" i="3"/>
  <c r="W2313" i="3"/>
  <c r="X2313" i="3" a="1"/>
  <c r="X2313" i="3" s="1"/>
  <c r="Y2313" i="3" s="1"/>
  <c r="BB2313" i="3"/>
  <c r="W2314" i="3"/>
  <c r="X2314" i="3" a="1"/>
  <c r="X2314" i="3" s="1"/>
  <c r="BB2314" i="3"/>
  <c r="W2315" i="3"/>
  <c r="X2315" i="3" a="1"/>
  <c r="X2315" i="3" s="1"/>
  <c r="BB2315" i="3"/>
  <c r="W2316" i="3"/>
  <c r="X2316" i="3" a="1"/>
  <c r="X2316" i="3" s="1"/>
  <c r="BB2316" i="3"/>
  <c r="W2317" i="3"/>
  <c r="X2317" i="3" a="1"/>
  <c r="X2317" i="3" s="1"/>
  <c r="Y2317" i="3" s="1"/>
  <c r="BB2317" i="3"/>
  <c r="W2318" i="3"/>
  <c r="X2318" i="3" a="1"/>
  <c r="X2318" i="3" s="1"/>
  <c r="Z2318" i="3" s="1"/>
  <c r="BB2318" i="3"/>
  <c r="W2319" i="3"/>
  <c r="X2319" i="3" a="1"/>
  <c r="X2319" i="3" s="1"/>
  <c r="BB2319" i="3"/>
  <c r="W2320" i="3"/>
  <c r="X2320" i="3" a="1"/>
  <c r="X2320" i="3" s="1"/>
  <c r="BB2320" i="3"/>
  <c r="W2321" i="3"/>
  <c r="X2321" i="3" a="1"/>
  <c r="X2321" i="3" s="1"/>
  <c r="Y2321" i="3" s="1"/>
  <c r="BB2321" i="3"/>
  <c r="W2322" i="3"/>
  <c r="X2322" i="3" a="1"/>
  <c r="X2322" i="3" s="1"/>
  <c r="BB2322" i="3"/>
  <c r="W2323" i="3"/>
  <c r="X2323" i="3" a="1"/>
  <c r="X2323" i="3" s="1"/>
  <c r="BB2323" i="3"/>
  <c r="W2324" i="3"/>
  <c r="X2324" i="3" a="1"/>
  <c r="X2324" i="3" s="1"/>
  <c r="BB2324" i="3"/>
  <c r="W2325" i="3"/>
  <c r="X2325" i="3" a="1"/>
  <c r="X2325" i="3" s="1"/>
  <c r="Y2325" i="3" s="1"/>
  <c r="BB2325" i="3"/>
  <c r="W2326" i="3"/>
  <c r="X2326" i="3" a="1"/>
  <c r="X2326" i="3" s="1"/>
  <c r="Z2326" i="3" s="1"/>
  <c r="BB2326" i="3"/>
  <c r="W2327" i="3"/>
  <c r="X2327" i="3" a="1"/>
  <c r="X2327" i="3" s="1"/>
  <c r="Z2327" i="3" s="1"/>
  <c r="BB2327" i="3"/>
  <c r="W2328" i="3"/>
  <c r="X2328" i="3" a="1"/>
  <c r="X2328" i="3" s="1"/>
  <c r="Z2328" i="3" s="1"/>
  <c r="BB2328" i="3"/>
  <c r="W2329" i="3"/>
  <c r="X2329" i="3" a="1"/>
  <c r="X2329" i="3" s="1"/>
  <c r="Y2329" i="3" s="1"/>
  <c r="BB2329" i="3"/>
  <c r="W2330" i="3"/>
  <c r="X2330" i="3" a="1"/>
  <c r="X2330" i="3" s="1"/>
  <c r="BB2330" i="3"/>
  <c r="W2331" i="3"/>
  <c r="X2331" i="3" a="1"/>
  <c r="X2331" i="3" s="1"/>
  <c r="BB2331" i="3"/>
  <c r="W2332" i="3"/>
  <c r="X2332" i="3" a="1"/>
  <c r="X2332" i="3" s="1"/>
  <c r="BB2332" i="3"/>
  <c r="W2333" i="3"/>
  <c r="X2333" i="3" a="1"/>
  <c r="X2333" i="3" s="1"/>
  <c r="Y2333" i="3" s="1"/>
  <c r="BB2333" i="3"/>
  <c r="W2334" i="3"/>
  <c r="X2334" i="3" a="1"/>
  <c r="X2334" i="3" s="1"/>
  <c r="Z2334" i="3" s="1"/>
  <c r="BB2334" i="3"/>
  <c r="W2335" i="3"/>
  <c r="X2335" i="3" a="1"/>
  <c r="X2335" i="3" s="1"/>
  <c r="Z2335" i="3" s="1"/>
  <c r="BB2335" i="3"/>
  <c r="W2336" i="3"/>
  <c r="X2336" i="3" a="1"/>
  <c r="X2336" i="3" s="1"/>
  <c r="Z2336" i="3" s="1"/>
  <c r="BB2336" i="3"/>
  <c r="W2338" i="3"/>
  <c r="X2338" i="3" a="1"/>
  <c r="X2338" i="3" s="1"/>
  <c r="Y2338" i="3" s="1"/>
  <c r="BB2338" i="3"/>
  <c r="W2339" i="3"/>
  <c r="X2339" i="3" a="1"/>
  <c r="X2339" i="3" s="1"/>
  <c r="BB2339" i="3"/>
  <c r="W2340" i="3"/>
  <c r="X2340" i="3" a="1"/>
  <c r="X2340" i="3" s="1"/>
  <c r="BB2340" i="3"/>
  <c r="W2341" i="3"/>
  <c r="X2341" i="3" a="1"/>
  <c r="X2341" i="3" s="1"/>
  <c r="BB2341" i="3"/>
  <c r="W2342" i="3"/>
  <c r="X2342" i="3" a="1"/>
  <c r="X2342" i="3" s="1"/>
  <c r="Y2342" i="3" s="1"/>
  <c r="Z2342" i="3"/>
  <c r="BB2342" i="3"/>
  <c r="W2343" i="3"/>
  <c r="X2343" i="3" a="1"/>
  <c r="X2343" i="3" s="1"/>
  <c r="Z2343" i="3" s="1"/>
  <c r="BB2343" i="3"/>
  <c r="W2344" i="3"/>
  <c r="X2344" i="3" a="1"/>
  <c r="X2344" i="3" s="1"/>
  <c r="BB2344" i="3"/>
  <c r="W2345" i="3"/>
  <c r="X2345" i="3" a="1"/>
  <c r="X2345" i="3" s="1"/>
  <c r="Z2345" i="3" s="1"/>
  <c r="BB2345" i="3"/>
  <c r="W2346" i="3"/>
  <c r="X2346" i="3" a="1"/>
  <c r="X2346" i="3" s="1"/>
  <c r="Y2346" i="3" s="1"/>
  <c r="BB2346" i="3"/>
  <c r="W2347" i="3"/>
  <c r="X2347" i="3" a="1"/>
  <c r="X2347" i="3" s="1"/>
  <c r="Z2347" i="3" s="1"/>
  <c r="BB2347" i="3"/>
  <c r="W2348" i="3"/>
  <c r="X2348" i="3" a="1"/>
  <c r="X2348" i="3" s="1"/>
  <c r="BB2348" i="3"/>
  <c r="W2349" i="3"/>
  <c r="X2349" i="3" a="1"/>
  <c r="X2349" i="3" s="1"/>
  <c r="BB2349" i="3"/>
  <c r="W2350" i="3"/>
  <c r="X2350" i="3" a="1"/>
  <c r="X2350" i="3" s="1"/>
  <c r="Y2350" i="3" s="1"/>
  <c r="BB2350" i="3"/>
  <c r="W2351" i="3"/>
  <c r="X2351" i="3" a="1"/>
  <c r="X2351" i="3" s="1"/>
  <c r="Z2351" i="3" s="1"/>
  <c r="BB2351" i="3"/>
  <c r="W2352" i="3"/>
  <c r="X2352" i="3" a="1"/>
  <c r="X2352" i="3" s="1"/>
  <c r="BB2352" i="3"/>
  <c r="W2353" i="3"/>
  <c r="X2353" i="3" a="1"/>
  <c r="X2353" i="3" s="1"/>
  <c r="Z2353" i="3" s="1"/>
  <c r="BB2353" i="3"/>
  <c r="W2354" i="3"/>
  <c r="X2354" i="3" a="1"/>
  <c r="X2354" i="3" s="1"/>
  <c r="Y2354" i="3" s="1"/>
  <c r="BB2354" i="3"/>
  <c r="W2355" i="3"/>
  <c r="X2355" i="3" a="1"/>
  <c r="X2355" i="3" s="1"/>
  <c r="Z2355" i="3" s="1"/>
  <c r="BB2355" i="3"/>
  <c r="W2356" i="3"/>
  <c r="X2356" i="3" a="1"/>
  <c r="X2356" i="3" s="1"/>
  <c r="BB2356" i="3"/>
  <c r="W2357" i="3"/>
  <c r="X2357" i="3" a="1"/>
  <c r="X2357" i="3"/>
  <c r="BB2357" i="3"/>
  <c r="W2358" i="3"/>
  <c r="X2358" i="3" a="1"/>
  <c r="X2358" i="3" s="1"/>
  <c r="Y2358" i="3" s="1"/>
  <c r="BB2358" i="3"/>
  <c r="W2359" i="3"/>
  <c r="X2359" i="3" a="1"/>
  <c r="X2359" i="3" s="1"/>
  <c r="Z2359" i="3" s="1"/>
  <c r="BB2359" i="3"/>
  <c r="W2360" i="3"/>
  <c r="X2360" i="3" a="1"/>
  <c r="X2360" i="3" s="1"/>
  <c r="Z2360" i="3" s="1"/>
  <c r="BB2360" i="3"/>
  <c r="W2361" i="3"/>
  <c r="X2361" i="3" a="1"/>
  <c r="X2361" i="3" s="1"/>
  <c r="BB2361" i="3"/>
  <c r="W2362" i="3"/>
  <c r="X2362" i="3" a="1"/>
  <c r="X2362" i="3" s="1"/>
  <c r="Y2362" i="3" s="1"/>
  <c r="BB2362" i="3"/>
  <c r="W2363" i="3"/>
  <c r="X2363" i="3" a="1"/>
  <c r="X2363" i="3" s="1"/>
  <c r="Z2363" i="3" s="1"/>
  <c r="BB2363" i="3"/>
  <c r="W2364" i="3"/>
  <c r="X2364" i="3" a="1"/>
  <c r="X2364" i="3" s="1"/>
  <c r="BB2364" i="3"/>
  <c r="W2365" i="3"/>
  <c r="X2365" i="3" a="1"/>
  <c r="X2365" i="3" s="1"/>
  <c r="BB2365" i="3"/>
  <c r="W2366" i="3"/>
  <c r="X2366" i="3" a="1"/>
  <c r="X2366" i="3" s="1"/>
  <c r="Y2366" i="3" s="1"/>
  <c r="BB2366" i="3"/>
  <c r="W2367" i="3"/>
  <c r="X2367" i="3" a="1"/>
  <c r="X2367" i="3" s="1"/>
  <c r="Z2367" i="3" s="1"/>
  <c r="BB2367" i="3"/>
  <c r="W2368" i="3"/>
  <c r="X2368" i="3" a="1"/>
  <c r="X2368" i="3" s="1"/>
  <c r="Z2368" i="3" s="1"/>
  <c r="BB2368" i="3"/>
  <c r="W2369" i="3"/>
  <c r="X2369" i="3" a="1"/>
  <c r="X2369" i="3" s="1"/>
  <c r="BB2369" i="3"/>
  <c r="W2370" i="3"/>
  <c r="X2370" i="3" a="1"/>
  <c r="X2370" i="3" s="1"/>
  <c r="Y2370" i="3" s="1"/>
  <c r="BB2370" i="3"/>
  <c r="W2371" i="3"/>
  <c r="X2371" i="3" a="1"/>
  <c r="X2371" i="3" s="1"/>
  <c r="Z2371" i="3" s="1"/>
  <c r="BB2371" i="3"/>
  <c r="W2372" i="3"/>
  <c r="X2372" i="3" a="1"/>
  <c r="X2372" i="3" s="1"/>
  <c r="BB2372" i="3"/>
  <c r="W2373" i="3"/>
  <c r="X2373" i="3" a="1"/>
  <c r="X2373" i="3" s="1"/>
  <c r="BB2373" i="3"/>
  <c r="W2374" i="3"/>
  <c r="X2374" i="3" a="1"/>
  <c r="X2374" i="3" s="1"/>
  <c r="Y2374" i="3" s="1"/>
  <c r="BB2374" i="3"/>
  <c r="W2375" i="3"/>
  <c r="X2375" i="3" a="1"/>
  <c r="X2375" i="3" s="1"/>
  <c r="Z2375" i="3" s="1"/>
  <c r="BB2375" i="3"/>
  <c r="W2376" i="3"/>
  <c r="X2376" i="3" a="1"/>
  <c r="X2376" i="3" s="1"/>
  <c r="BB2376" i="3"/>
  <c r="W2377" i="3"/>
  <c r="X2377" i="3" a="1"/>
  <c r="X2377" i="3" s="1"/>
  <c r="Z2377" i="3" s="1"/>
  <c r="BB2377" i="3"/>
  <c r="W2378" i="3"/>
  <c r="X2378" i="3" a="1"/>
  <c r="X2378" i="3" s="1"/>
  <c r="Y2378" i="3" s="1"/>
  <c r="BB2378" i="3"/>
  <c r="W2379" i="3"/>
  <c r="X2379" i="3" a="1"/>
  <c r="X2379" i="3" s="1"/>
  <c r="Z2379" i="3" s="1"/>
  <c r="BB2379" i="3"/>
  <c r="W2380" i="3"/>
  <c r="X2380" i="3" a="1"/>
  <c r="X2380" i="3" s="1"/>
  <c r="BB2380" i="3"/>
  <c r="W2381" i="3"/>
  <c r="X2381" i="3" a="1"/>
  <c r="X2381" i="3" s="1"/>
  <c r="BB2381" i="3"/>
  <c r="W2382" i="3"/>
  <c r="X2382" i="3" a="1"/>
  <c r="X2382" i="3" s="1"/>
  <c r="Y2382" i="3" s="1"/>
  <c r="BB2382" i="3"/>
  <c r="W2383" i="3"/>
  <c r="X2383" i="3" a="1"/>
  <c r="X2383" i="3" s="1"/>
  <c r="Z2383" i="3" s="1"/>
  <c r="BB2383" i="3"/>
  <c r="W2384" i="3"/>
  <c r="X2384" i="3" a="1"/>
  <c r="X2384" i="3" s="1"/>
  <c r="BB2384" i="3"/>
  <c r="W2385" i="3"/>
  <c r="X2385" i="3" a="1"/>
  <c r="X2385" i="3" s="1"/>
  <c r="BB2385" i="3"/>
  <c r="W2386" i="3"/>
  <c r="X2386" i="3" a="1"/>
  <c r="X2386" i="3" s="1"/>
  <c r="Y2386" i="3" s="1"/>
  <c r="BB2386" i="3"/>
  <c r="W2387" i="3"/>
  <c r="X2387" i="3" a="1"/>
  <c r="X2387" i="3" s="1"/>
  <c r="Z2387" i="3" s="1"/>
  <c r="BB2387" i="3"/>
  <c r="W2388" i="3"/>
  <c r="X2388" i="3" a="1"/>
  <c r="X2388" i="3" s="1"/>
  <c r="BB2388" i="3"/>
  <c r="W2389" i="3"/>
  <c r="X2389" i="3" a="1"/>
  <c r="X2389" i="3" s="1"/>
  <c r="BB2389" i="3"/>
  <c r="W2390" i="3"/>
  <c r="X2390" i="3" a="1"/>
  <c r="X2390" i="3" s="1"/>
  <c r="Y2390" i="3" s="1"/>
  <c r="BB2390" i="3"/>
  <c r="W2391" i="3"/>
  <c r="X2391" i="3" a="1"/>
  <c r="X2391" i="3" s="1"/>
  <c r="Z2391" i="3" s="1"/>
  <c r="BB2391" i="3"/>
  <c r="W2392" i="3"/>
  <c r="X2392" i="3" a="1"/>
  <c r="X2392" i="3" s="1"/>
  <c r="BB2392" i="3"/>
  <c r="W2393" i="3"/>
  <c r="X2393" i="3" a="1"/>
  <c r="X2393" i="3" s="1"/>
  <c r="Z2393" i="3" s="1"/>
  <c r="BB2393" i="3"/>
  <c r="W2394" i="3"/>
  <c r="X2394" i="3" a="1"/>
  <c r="X2394" i="3" s="1"/>
  <c r="Y2394" i="3" s="1"/>
  <c r="BB2394" i="3"/>
  <c r="W2395" i="3"/>
  <c r="X2395" i="3" a="1"/>
  <c r="X2395" i="3" s="1"/>
  <c r="Z2395" i="3" s="1"/>
  <c r="BB2395" i="3"/>
  <c r="W2396" i="3"/>
  <c r="X2396" i="3" a="1"/>
  <c r="X2396" i="3" s="1"/>
  <c r="BB2396" i="3"/>
  <c r="W2397" i="3"/>
  <c r="X2397" i="3" a="1"/>
  <c r="X2397" i="3"/>
  <c r="BB2397" i="3"/>
  <c r="W2398" i="3"/>
  <c r="X2398" i="3" a="1"/>
  <c r="X2398" i="3" s="1"/>
  <c r="Y2398" i="3" s="1"/>
  <c r="BB2398" i="3"/>
  <c r="W2399" i="3"/>
  <c r="X2399" i="3" a="1"/>
  <c r="X2399" i="3" s="1"/>
  <c r="Z2399" i="3" s="1"/>
  <c r="BB2399" i="3"/>
  <c r="W2400" i="3"/>
  <c r="X2400" i="3" a="1"/>
  <c r="X2400" i="3" s="1"/>
  <c r="Z2400" i="3" s="1"/>
  <c r="BB2400" i="3"/>
  <c r="W2401" i="3"/>
  <c r="X2401" i="3" a="1"/>
  <c r="X2401" i="3" s="1"/>
  <c r="Z2401" i="3" s="1"/>
  <c r="BB2401" i="3"/>
  <c r="W2402" i="3"/>
  <c r="X2402" i="3" a="1"/>
  <c r="X2402" i="3" s="1"/>
  <c r="Y2402" i="3" s="1"/>
  <c r="BB2402" i="3"/>
  <c r="W2403" i="3"/>
  <c r="X2403" i="3" a="1"/>
  <c r="X2403" i="3" s="1"/>
  <c r="Z2403" i="3" s="1"/>
  <c r="BB2403" i="3"/>
  <c r="W2404" i="3"/>
  <c r="X2404" i="3" a="1"/>
  <c r="X2404" i="3" s="1"/>
  <c r="BB2404" i="3"/>
  <c r="W2405" i="3"/>
  <c r="X2405" i="3" a="1"/>
  <c r="X2405" i="3" s="1"/>
  <c r="BB2405" i="3"/>
  <c r="W2406" i="3"/>
  <c r="X2406" i="3" a="1"/>
  <c r="X2406" i="3" s="1"/>
  <c r="Y2406" i="3" s="1"/>
  <c r="BB2406" i="3"/>
  <c r="W2407" i="3"/>
  <c r="X2407" i="3" a="1"/>
  <c r="X2407" i="3" s="1"/>
  <c r="Z2407" i="3" s="1"/>
  <c r="BB2407" i="3"/>
  <c r="W2408" i="3"/>
  <c r="X2408" i="3" a="1"/>
  <c r="X2408" i="3" s="1"/>
  <c r="BB2408" i="3"/>
  <c r="W2409" i="3"/>
  <c r="X2409" i="3" a="1"/>
  <c r="X2409" i="3" s="1"/>
  <c r="BB2409" i="3"/>
  <c r="W2410" i="3"/>
  <c r="X2410" i="3" a="1"/>
  <c r="X2410" i="3" s="1"/>
  <c r="Y2410" i="3" s="1"/>
  <c r="BB2410" i="3"/>
  <c r="W2411" i="3"/>
  <c r="X2411" i="3" a="1"/>
  <c r="X2411" i="3" s="1"/>
  <c r="Z2411" i="3" s="1"/>
  <c r="BB2411" i="3"/>
  <c r="W2412" i="3"/>
  <c r="X2412" i="3" a="1"/>
  <c r="X2412" i="3" s="1"/>
  <c r="BB2412" i="3"/>
  <c r="W2413" i="3"/>
  <c r="X2413" i="3" a="1"/>
  <c r="X2413" i="3" s="1"/>
  <c r="BB2413" i="3"/>
  <c r="W2414" i="3"/>
  <c r="X2414" i="3" a="1"/>
  <c r="X2414" i="3" s="1"/>
  <c r="Y2414" i="3" s="1"/>
  <c r="BB2414" i="3"/>
  <c r="W2415" i="3"/>
  <c r="X2415" i="3" a="1"/>
  <c r="X2415" i="3" s="1"/>
  <c r="Z2415" i="3" s="1"/>
  <c r="BB2415" i="3"/>
  <c r="W2416" i="3"/>
  <c r="X2416" i="3" a="1"/>
  <c r="X2416" i="3" s="1"/>
  <c r="Z2416" i="3" s="1"/>
  <c r="BB2416" i="3"/>
  <c r="W2417" i="3"/>
  <c r="X2417" i="3" a="1"/>
  <c r="X2417" i="3" s="1"/>
  <c r="BB2417" i="3"/>
  <c r="W2418" i="3"/>
  <c r="X2418" i="3" a="1"/>
  <c r="X2418" i="3" s="1"/>
  <c r="Y2418" i="3" s="1"/>
  <c r="BB2418" i="3"/>
  <c r="W2419" i="3"/>
  <c r="X2419" i="3" a="1"/>
  <c r="X2419" i="3" s="1"/>
  <c r="Z2419" i="3" s="1"/>
  <c r="BB2419" i="3"/>
  <c r="W2420" i="3"/>
  <c r="X2420" i="3" a="1"/>
  <c r="X2420" i="3" s="1"/>
  <c r="BB2420" i="3"/>
  <c r="W2421" i="3"/>
  <c r="X2421" i="3" a="1"/>
  <c r="X2421" i="3" s="1"/>
  <c r="BB2421" i="3"/>
  <c r="W2422" i="3"/>
  <c r="X2422" i="3" a="1"/>
  <c r="X2422" i="3" s="1"/>
  <c r="Z2422" i="3" s="1"/>
  <c r="BB2422" i="3"/>
  <c r="W2423" i="3"/>
  <c r="X2423" i="3" a="1"/>
  <c r="X2423" i="3" s="1"/>
  <c r="Z2423" i="3" s="1"/>
  <c r="BB2423" i="3"/>
  <c r="W2424" i="3"/>
  <c r="X2424" i="3" a="1"/>
  <c r="X2424" i="3" s="1"/>
  <c r="BB2424" i="3"/>
  <c r="W2425" i="3"/>
  <c r="X2425" i="3" a="1"/>
  <c r="X2425" i="3" s="1"/>
  <c r="Z2425" i="3" s="1"/>
  <c r="BB2425" i="3"/>
  <c r="W2426" i="3"/>
  <c r="X2426" i="3" a="1"/>
  <c r="X2426" i="3" s="1"/>
  <c r="Y2426" i="3" s="1"/>
  <c r="BB2426" i="3"/>
  <c r="W2427" i="3"/>
  <c r="X2427" i="3" a="1"/>
  <c r="X2427" i="3" s="1"/>
  <c r="Z2427" i="3" s="1"/>
  <c r="Y2427" i="3"/>
  <c r="BB2427" i="3"/>
  <c r="W2428" i="3"/>
  <c r="X2428" i="3" a="1"/>
  <c r="X2428" i="3" s="1"/>
  <c r="BB2428" i="3"/>
  <c r="W2429" i="3"/>
  <c r="X2429" i="3" a="1"/>
  <c r="X2429" i="3" s="1"/>
  <c r="BB2429" i="3"/>
  <c r="W2430" i="3"/>
  <c r="X2430" i="3" a="1"/>
  <c r="X2430" i="3" s="1"/>
  <c r="Y2430" i="3" s="1"/>
  <c r="BB2430" i="3"/>
  <c r="W2431" i="3"/>
  <c r="X2431" i="3" a="1"/>
  <c r="X2431" i="3" s="1"/>
  <c r="Z2431" i="3" s="1"/>
  <c r="BB2431" i="3"/>
  <c r="W2432" i="3"/>
  <c r="X2432" i="3" a="1"/>
  <c r="X2432" i="3" s="1"/>
  <c r="BB2432" i="3"/>
  <c r="W2433" i="3"/>
  <c r="X2433" i="3" a="1"/>
  <c r="X2433" i="3" s="1"/>
  <c r="Z2433" i="3" s="1"/>
  <c r="BB2433" i="3"/>
  <c r="W2434" i="3"/>
  <c r="X2434" i="3" a="1"/>
  <c r="X2434" i="3" s="1"/>
  <c r="Y2434" i="3" s="1"/>
  <c r="BB2434" i="3"/>
  <c r="W2435" i="3"/>
  <c r="X2435" i="3" a="1"/>
  <c r="X2435" i="3" s="1"/>
  <c r="Z2435" i="3" s="1"/>
  <c r="BB2435" i="3"/>
  <c r="W2436" i="3"/>
  <c r="X2436" i="3" a="1"/>
  <c r="X2436" i="3" s="1"/>
  <c r="BB2436" i="3"/>
  <c r="W2437" i="3"/>
  <c r="X2437" i="3" a="1"/>
  <c r="X2437" i="3" s="1"/>
  <c r="BB2437" i="3"/>
  <c r="W2438" i="3"/>
  <c r="X2438" i="3" a="1"/>
  <c r="X2438" i="3" s="1"/>
  <c r="Z2438" i="3" s="1"/>
  <c r="BB2438" i="3"/>
  <c r="W2439" i="3"/>
  <c r="X2439" i="3" a="1"/>
  <c r="X2439" i="3" s="1"/>
  <c r="Z2439" i="3" s="1"/>
  <c r="BB2439" i="3"/>
  <c r="W2440" i="3"/>
  <c r="X2440" i="3" a="1"/>
  <c r="X2440" i="3" s="1"/>
  <c r="BB2440" i="3"/>
  <c r="W2441" i="3"/>
  <c r="X2441" i="3" a="1"/>
  <c r="X2441" i="3" s="1"/>
  <c r="BB2441" i="3"/>
  <c r="W2442" i="3"/>
  <c r="X2442" i="3" a="1"/>
  <c r="X2442" i="3" s="1"/>
  <c r="Y2442" i="3" s="1"/>
  <c r="BB2442" i="3"/>
  <c r="W2443" i="3"/>
  <c r="X2443" i="3" a="1"/>
  <c r="X2443" i="3" s="1"/>
  <c r="Z2443" i="3" s="1"/>
  <c r="BB2443" i="3"/>
  <c r="W2444" i="3"/>
  <c r="X2444" i="3" a="1"/>
  <c r="X2444" i="3" s="1"/>
  <c r="BB2444" i="3"/>
  <c r="W2445" i="3"/>
  <c r="X2445" i="3" a="1"/>
  <c r="X2445" i="3"/>
  <c r="BB2445" i="3"/>
  <c r="W2446" i="3"/>
  <c r="X2446" i="3" a="1"/>
  <c r="X2446" i="3" s="1"/>
  <c r="Y2446" i="3" s="1"/>
  <c r="BB2446" i="3"/>
  <c r="W2447" i="3"/>
  <c r="X2447" i="3" a="1"/>
  <c r="X2447" i="3" s="1"/>
  <c r="Z2447" i="3" s="1"/>
  <c r="BB2447" i="3"/>
  <c r="W2448" i="3"/>
  <c r="X2448" i="3" a="1"/>
  <c r="X2448" i="3" s="1"/>
  <c r="BB2448" i="3"/>
  <c r="W2449" i="3"/>
  <c r="X2449" i="3" a="1"/>
  <c r="X2449" i="3" s="1"/>
  <c r="BB2449" i="3"/>
  <c r="W2450" i="3"/>
  <c r="X2450" i="3" a="1"/>
  <c r="X2450" i="3" s="1"/>
  <c r="Y2450" i="3" s="1"/>
  <c r="BB2450" i="3"/>
  <c r="W2451" i="3"/>
  <c r="X2451" i="3" a="1"/>
  <c r="X2451" i="3" s="1"/>
  <c r="Z2451" i="3" s="1"/>
  <c r="BB2451" i="3"/>
  <c r="W2452" i="3"/>
  <c r="X2452" i="3" a="1"/>
  <c r="X2452" i="3" s="1"/>
  <c r="BB2452" i="3"/>
  <c r="W2453" i="3"/>
  <c r="X2453" i="3" a="1"/>
  <c r="X2453" i="3" s="1"/>
  <c r="BB2453" i="3"/>
  <c r="W2454" i="3"/>
  <c r="X2454" i="3" a="1"/>
  <c r="X2454" i="3" s="1"/>
  <c r="Y2454" i="3" s="1"/>
  <c r="BB2454" i="3"/>
  <c r="W2455" i="3"/>
  <c r="X2455" i="3" a="1"/>
  <c r="X2455" i="3" s="1"/>
  <c r="Z2455" i="3" s="1"/>
  <c r="BB2455" i="3"/>
  <c r="W2456" i="3"/>
  <c r="X2456" i="3" a="1"/>
  <c r="X2456" i="3" s="1"/>
  <c r="Z2456" i="3" s="1"/>
  <c r="BB2456" i="3"/>
  <c r="W2457" i="3"/>
  <c r="X2457" i="3" a="1"/>
  <c r="X2457" i="3" s="1"/>
  <c r="Z2457" i="3" s="1"/>
  <c r="BB2457" i="3"/>
  <c r="W2458" i="3"/>
  <c r="X2458" i="3" a="1"/>
  <c r="X2458" i="3" s="1"/>
  <c r="Z2458" i="3" s="1"/>
  <c r="BB2458" i="3"/>
  <c r="W2459" i="3"/>
  <c r="X2459" i="3" a="1"/>
  <c r="X2459" i="3" s="1"/>
  <c r="Z2459" i="3" s="1"/>
  <c r="BB2459" i="3"/>
  <c r="W2460" i="3"/>
  <c r="X2460" i="3" a="1"/>
  <c r="X2460" i="3" s="1"/>
  <c r="Z2460" i="3" s="1"/>
  <c r="BB2460" i="3"/>
  <c r="W2461" i="3"/>
  <c r="X2461" i="3" a="1"/>
  <c r="X2461" i="3" s="1"/>
  <c r="BB2461" i="3"/>
  <c r="W2462" i="3"/>
  <c r="X2462" i="3" a="1"/>
  <c r="X2462" i="3" s="1"/>
  <c r="Y2462" i="3" s="1"/>
  <c r="BB2462" i="3"/>
  <c r="W2463" i="3"/>
  <c r="X2463" i="3" a="1"/>
  <c r="X2463" i="3" s="1"/>
  <c r="Z2463" i="3" s="1"/>
  <c r="BB2463" i="3"/>
  <c r="W2464" i="3"/>
  <c r="X2464" i="3" a="1"/>
  <c r="X2464" i="3" s="1"/>
  <c r="Z2464" i="3" s="1"/>
  <c r="BB2464" i="3"/>
  <c r="W2465" i="3"/>
  <c r="X2465" i="3" a="1"/>
  <c r="X2465" i="3" s="1"/>
  <c r="BB2465" i="3"/>
  <c r="W2466" i="3"/>
  <c r="X2466" i="3" a="1"/>
  <c r="X2466" i="3" s="1"/>
  <c r="Y2466" i="3" s="1"/>
  <c r="BB2466" i="3"/>
  <c r="W2467" i="3"/>
  <c r="X2467" i="3" a="1"/>
  <c r="X2467" i="3" s="1"/>
  <c r="Z2467" i="3" s="1"/>
  <c r="BB2467" i="3"/>
  <c r="W2468" i="3"/>
  <c r="X2468" i="3" a="1"/>
  <c r="X2468" i="3" s="1"/>
  <c r="Z2468" i="3" s="1"/>
  <c r="BB2468" i="3"/>
  <c r="W2469" i="3"/>
  <c r="X2469" i="3" a="1"/>
  <c r="X2469" i="3" s="1"/>
  <c r="BB2469" i="3"/>
  <c r="W2470" i="3"/>
  <c r="X2470" i="3" a="1"/>
  <c r="X2470" i="3" s="1"/>
  <c r="Y2470" i="3" s="1"/>
  <c r="BB2470" i="3"/>
  <c r="W2471" i="3"/>
  <c r="X2471" i="3" a="1"/>
  <c r="X2471" i="3" s="1"/>
  <c r="Z2471" i="3" s="1"/>
  <c r="BB2471" i="3"/>
  <c r="W2472" i="3"/>
  <c r="X2472" i="3" a="1"/>
  <c r="X2472" i="3" s="1"/>
  <c r="Z2472" i="3" s="1"/>
  <c r="BB2472" i="3"/>
  <c r="W2473" i="3"/>
  <c r="X2473" i="3" a="1"/>
  <c r="X2473" i="3" s="1"/>
  <c r="BB2473" i="3"/>
  <c r="W2474" i="3"/>
  <c r="X2474" i="3" a="1"/>
  <c r="X2474" i="3" s="1"/>
  <c r="Y2474" i="3" s="1"/>
  <c r="BB2474" i="3"/>
  <c r="W2475" i="3"/>
  <c r="X2475" i="3" a="1"/>
  <c r="X2475" i="3" s="1"/>
  <c r="Z2475" i="3" s="1"/>
  <c r="BB2475" i="3"/>
  <c r="W2476" i="3"/>
  <c r="X2476" i="3" a="1"/>
  <c r="X2476" i="3" s="1"/>
  <c r="Z2476" i="3" s="1"/>
  <c r="BB2476" i="3"/>
  <c r="W2477" i="3"/>
  <c r="X2477" i="3" a="1"/>
  <c r="X2477" i="3" s="1"/>
  <c r="BB2477" i="3"/>
  <c r="W2478" i="3"/>
  <c r="X2478" i="3" a="1"/>
  <c r="X2478" i="3" s="1"/>
  <c r="Y2478" i="3" s="1"/>
  <c r="BB2478" i="3"/>
  <c r="W2479" i="3"/>
  <c r="X2479" i="3" a="1"/>
  <c r="X2479" i="3" s="1"/>
  <c r="Z2479" i="3" s="1"/>
  <c r="BB2479" i="3"/>
  <c r="W2480" i="3"/>
  <c r="X2480" i="3" a="1"/>
  <c r="X2480" i="3" s="1"/>
  <c r="Z2480" i="3" s="1"/>
  <c r="BB2480" i="3"/>
  <c r="W2481" i="3"/>
  <c r="X2481" i="3" a="1"/>
  <c r="X2481" i="3" s="1"/>
  <c r="BB2481" i="3"/>
  <c r="W2482" i="3"/>
  <c r="X2482" i="3" a="1"/>
  <c r="X2482" i="3" s="1"/>
  <c r="Z2482" i="3" s="1"/>
  <c r="BB2482" i="3"/>
  <c r="W2483" i="3"/>
  <c r="X2483" i="3" a="1"/>
  <c r="X2483" i="3" s="1"/>
  <c r="Z2483" i="3" s="1"/>
  <c r="BB2483" i="3"/>
  <c r="W2484" i="3"/>
  <c r="X2484" i="3" a="1"/>
  <c r="X2484" i="3" s="1"/>
  <c r="Z2484" i="3" s="1"/>
  <c r="BB2484" i="3"/>
  <c r="W2485" i="3"/>
  <c r="X2485" i="3" a="1"/>
  <c r="X2485" i="3" s="1"/>
  <c r="BB2485" i="3"/>
  <c r="W2486" i="3"/>
  <c r="X2486" i="3" a="1"/>
  <c r="X2486" i="3" s="1"/>
  <c r="Y2486" i="3" s="1"/>
  <c r="BB2486" i="3"/>
  <c r="W2487" i="3"/>
  <c r="X2487" i="3" a="1"/>
  <c r="X2487" i="3" s="1"/>
  <c r="Z2487" i="3" s="1"/>
  <c r="BB2487" i="3"/>
  <c r="W2488" i="3"/>
  <c r="X2488" i="3" a="1"/>
  <c r="X2488" i="3" s="1"/>
  <c r="Z2488" i="3" s="1"/>
  <c r="BB2488" i="3"/>
  <c r="W2489" i="3"/>
  <c r="X2489" i="3" a="1"/>
  <c r="X2489" i="3" s="1"/>
  <c r="BB2489" i="3"/>
  <c r="W2490" i="3"/>
  <c r="X2490" i="3" a="1"/>
  <c r="X2490" i="3" s="1"/>
  <c r="Y2490" i="3" s="1"/>
  <c r="BB2490" i="3"/>
  <c r="W2491" i="3"/>
  <c r="X2491" i="3" a="1"/>
  <c r="X2491" i="3" s="1"/>
  <c r="Z2491" i="3" s="1"/>
  <c r="BB2491" i="3"/>
  <c r="W2492" i="3"/>
  <c r="X2492" i="3" a="1"/>
  <c r="X2492" i="3" s="1"/>
  <c r="Z2492" i="3" s="1"/>
  <c r="BB2492" i="3"/>
  <c r="W2493" i="3"/>
  <c r="X2493" i="3" a="1"/>
  <c r="X2493" i="3" s="1"/>
  <c r="BB2493" i="3"/>
  <c r="W2494" i="3"/>
  <c r="X2494" i="3" a="1"/>
  <c r="X2494" i="3" s="1"/>
  <c r="Z2494" i="3" s="1"/>
  <c r="BB2494" i="3"/>
  <c r="W2495" i="3"/>
  <c r="X2495" i="3" a="1"/>
  <c r="X2495" i="3" s="1"/>
  <c r="Z2495" i="3" s="1"/>
  <c r="BB2495" i="3"/>
  <c r="W2496" i="3"/>
  <c r="X2496" i="3" a="1"/>
  <c r="X2496" i="3" s="1"/>
  <c r="Z2496" i="3" s="1"/>
  <c r="BB2496" i="3"/>
  <c r="W2698" i="3"/>
  <c r="Y2698" i="3"/>
  <c r="Z2698" i="3" a="1"/>
  <c r="Z2698" i="3" s="1"/>
  <c r="BB2698" i="3"/>
  <c r="W2699" i="3"/>
  <c r="Y2699" i="3"/>
  <c r="Z2699" i="3" a="1"/>
  <c r="Z2699" i="3" s="1"/>
  <c r="BB2699" i="3"/>
  <c r="W2700" i="3"/>
  <c r="Y2700" i="3"/>
  <c r="Z2700" i="3" a="1"/>
  <c r="Z2700" i="3" s="1"/>
  <c r="BB2700" i="3"/>
  <c r="W2701" i="3"/>
  <c r="Y2701" i="3"/>
  <c r="Z2701" i="3" a="1"/>
  <c r="Z2701" i="3" s="1"/>
  <c r="BB2701" i="3"/>
  <c r="W2702" i="3"/>
  <c r="Y2702" i="3"/>
  <c r="Z2702" i="3" a="1"/>
  <c r="Z2702" i="3" s="1"/>
  <c r="BB2702" i="3"/>
  <c r="W2703" i="3"/>
  <c r="Y2703" i="3"/>
  <c r="Z2703" i="3" a="1"/>
  <c r="Z2703" i="3" s="1"/>
  <c r="BB2703" i="3"/>
  <c r="W2704" i="3"/>
  <c r="Y2704" i="3"/>
  <c r="Z2704" i="3" a="1"/>
  <c r="Z2704" i="3" s="1"/>
  <c r="BB2704" i="3"/>
  <c r="W2705" i="3"/>
  <c r="Y2705" i="3"/>
  <c r="Z2705" i="3" a="1"/>
  <c r="Z2705" i="3" s="1"/>
  <c r="BB2705" i="3"/>
  <c r="W2706" i="3"/>
  <c r="Y2706" i="3"/>
  <c r="Z2706" i="3" a="1"/>
  <c r="Z2706" i="3" s="1"/>
  <c r="BB2706" i="3"/>
  <c r="W2707" i="3"/>
  <c r="Y2707" i="3"/>
  <c r="Z2707" i="3" a="1"/>
  <c r="Z2707" i="3" s="1"/>
  <c r="BB2707" i="3"/>
  <c r="Y614" i="3"/>
  <c r="Y613" i="3"/>
  <c r="Y612" i="3"/>
  <c r="Y611" i="3"/>
  <c r="Y610" i="3"/>
  <c r="Y454" i="3"/>
  <c r="Y453" i="3"/>
  <c r="Y452" i="3"/>
  <c r="Y451" i="3"/>
  <c r="Y222" i="3"/>
  <c r="Y219" i="3"/>
  <c r="Y218" i="3"/>
  <c r="Y217" i="3"/>
  <c r="Y216" i="3"/>
  <c r="Y215" i="3"/>
  <c r="Y214" i="3"/>
  <c r="Y165" i="3"/>
  <c r="Y164" i="3"/>
  <c r="Y160" i="3"/>
  <c r="Y159" i="3"/>
  <c r="Y158" i="3"/>
  <c r="Y157" i="3"/>
  <c r="Y156" i="3"/>
  <c r="Y155" i="3"/>
  <c r="Y139" i="3"/>
  <c r="Y123" i="3"/>
  <c r="Y122" i="3"/>
  <c r="Y119" i="3"/>
  <c r="Y118" i="3"/>
  <c r="Y117" i="3"/>
  <c r="Y116" i="3"/>
  <c r="Y143" i="3"/>
  <c r="Y142" i="3"/>
  <c r="Y141" i="3"/>
  <c r="Y140" i="3"/>
  <c r="Y166" i="3"/>
  <c r="Y47" i="3"/>
  <c r="Y46" i="3"/>
  <c r="Y524" i="3"/>
  <c r="Y523" i="3"/>
  <c r="Y237" i="3"/>
  <c r="Y236" i="3"/>
  <c r="Y6091" i="3"/>
  <c r="Y6090" i="3"/>
  <c r="Y6089" i="3"/>
  <c r="Y6088" i="3"/>
  <c r="Y6087" i="3"/>
  <c r="Y6086" i="3"/>
  <c r="Y6085" i="3"/>
  <c r="Y6084" i="3"/>
  <c r="Y6083" i="3"/>
  <c r="Y6082" i="3"/>
  <c r="Y6081" i="3"/>
  <c r="Y6080" i="3"/>
  <c r="Y6079" i="3"/>
  <c r="Y6078" i="3"/>
  <c r="Y6077" i="3"/>
  <c r="Y6076" i="3"/>
  <c r="Y6075" i="3"/>
  <c r="Y6074" i="3"/>
  <c r="Y6073" i="3"/>
  <c r="Y6072" i="3"/>
  <c r="Y6071" i="3"/>
  <c r="Y6070" i="3"/>
  <c r="Y6069" i="3"/>
  <c r="Y6068" i="3"/>
  <c r="Y6067" i="3"/>
  <c r="Y6066" i="3"/>
  <c r="Y6065" i="3"/>
  <c r="Y6064" i="3"/>
  <c r="Y6063" i="3"/>
  <c r="Y6062" i="3"/>
  <c r="Y6061" i="3"/>
  <c r="Y6060" i="3"/>
  <c r="Y6059" i="3"/>
  <c r="Y6058" i="3"/>
  <c r="Y6057" i="3"/>
  <c r="Y6056" i="3"/>
  <c r="Y6055" i="3"/>
  <c r="Y6054" i="3"/>
  <c r="Y6053" i="3"/>
  <c r="Y6052" i="3"/>
  <c r="Y6051" i="3"/>
  <c r="Y6050" i="3"/>
  <c r="Y6049" i="3"/>
  <c r="Y6048" i="3"/>
  <c r="Y6047" i="3"/>
  <c r="Y6046" i="3"/>
  <c r="Y6045" i="3"/>
  <c r="Y6044" i="3"/>
  <c r="Y6043" i="3"/>
  <c r="Y6042" i="3"/>
  <c r="Y6041" i="3"/>
  <c r="Y6040" i="3"/>
  <c r="Y6039" i="3"/>
  <c r="Y6038" i="3"/>
  <c r="Y6037" i="3"/>
  <c r="Y6036" i="3"/>
  <c r="Y6035" i="3"/>
  <c r="Y6034" i="3"/>
  <c r="Y6033" i="3"/>
  <c r="Y6032" i="3"/>
  <c r="Y6031" i="3"/>
  <c r="Y6030" i="3"/>
  <c r="Y6029" i="3"/>
  <c r="Y6028" i="3"/>
  <c r="Y6027" i="3"/>
  <c r="Y6026" i="3"/>
  <c r="Y6025" i="3"/>
  <c r="Y6024" i="3"/>
  <c r="Y6023" i="3"/>
  <c r="Y6022" i="3"/>
  <c r="Y6021" i="3"/>
  <c r="Y6020" i="3"/>
  <c r="Y6019" i="3"/>
  <c r="Y6018" i="3"/>
  <c r="Y6017" i="3"/>
  <c r="Y6016" i="3"/>
  <c r="Y6015" i="3"/>
  <c r="Y6014" i="3"/>
  <c r="Y6013" i="3"/>
  <c r="Y6012" i="3"/>
  <c r="Y6011" i="3"/>
  <c r="Y6010" i="3"/>
  <c r="Y6009" i="3"/>
  <c r="Y6008" i="3"/>
  <c r="Y6007" i="3"/>
  <c r="Y6006" i="3"/>
  <c r="Y6005" i="3"/>
  <c r="Y6004" i="3"/>
  <c r="Y6003" i="3"/>
  <c r="Y6002" i="3"/>
  <c r="Y6001" i="3"/>
  <c r="Y6000" i="3"/>
  <c r="Y5999" i="3"/>
  <c r="Y5998" i="3"/>
  <c r="Y5997" i="3"/>
  <c r="Y5996" i="3"/>
  <c r="Y5995" i="3"/>
  <c r="Y5994" i="3"/>
  <c r="Y5993" i="3"/>
  <c r="Y5992" i="3"/>
  <c r="Y5991" i="3"/>
  <c r="Y5990" i="3"/>
  <c r="Y5989" i="3"/>
  <c r="Y5988" i="3"/>
  <c r="Y5987" i="3"/>
  <c r="Y5986" i="3"/>
  <c r="Y5985" i="3"/>
  <c r="Y5984" i="3"/>
  <c r="Y5983" i="3"/>
  <c r="Y5982" i="3"/>
  <c r="Y5981" i="3"/>
  <c r="Y5980" i="3"/>
  <c r="Y5979" i="3"/>
  <c r="Y5978" i="3"/>
  <c r="Y5977" i="3"/>
  <c r="Y5976" i="3"/>
  <c r="Y5975" i="3"/>
  <c r="Y5974" i="3"/>
  <c r="Y5973" i="3"/>
  <c r="Y5972" i="3"/>
  <c r="Y5971" i="3"/>
  <c r="Y5970" i="3"/>
  <c r="Y5969" i="3"/>
  <c r="Y5968" i="3"/>
  <c r="Y5967" i="3"/>
  <c r="Y5966" i="3"/>
  <c r="Y5965" i="3"/>
  <c r="Y5964" i="3"/>
  <c r="Y5963" i="3"/>
  <c r="Y5962" i="3"/>
  <c r="Y5961" i="3"/>
  <c r="Y5960" i="3"/>
  <c r="Y5959" i="3"/>
  <c r="Y5958" i="3"/>
  <c r="Y5957" i="3"/>
  <c r="Y5956" i="3"/>
  <c r="Y5955" i="3"/>
  <c r="Y5954" i="3"/>
  <c r="Y5953" i="3"/>
  <c r="Y5952" i="3"/>
  <c r="Y5951" i="3"/>
  <c r="Y5950" i="3"/>
  <c r="Y5949" i="3"/>
  <c r="Y5948" i="3"/>
  <c r="Y5947" i="3"/>
  <c r="Y5946" i="3"/>
  <c r="Y5945" i="3"/>
  <c r="Y5944" i="3"/>
  <c r="Y5943" i="3"/>
  <c r="Y5942" i="3"/>
  <c r="Y5941" i="3"/>
  <c r="Y5940" i="3"/>
  <c r="Y5939" i="3"/>
  <c r="Y5938" i="3"/>
  <c r="Y5937" i="3"/>
  <c r="Y5936" i="3"/>
  <c r="Y5935" i="3"/>
  <c r="Y5934" i="3"/>
  <c r="Y5933" i="3"/>
  <c r="Y5932" i="3"/>
  <c r="Y5931" i="3"/>
  <c r="Y5930" i="3"/>
  <c r="Y5929" i="3"/>
  <c r="Y5928" i="3"/>
  <c r="Y5927" i="3"/>
  <c r="Y5926" i="3"/>
  <c r="Y5925" i="3"/>
  <c r="Y5924" i="3"/>
  <c r="Y5923" i="3"/>
  <c r="Y5922" i="3"/>
  <c r="Y5921" i="3"/>
  <c r="Y5920" i="3"/>
  <c r="Y5919" i="3"/>
  <c r="Y5918" i="3"/>
  <c r="Y5917" i="3"/>
  <c r="Y5916" i="3"/>
  <c r="Y5915" i="3"/>
  <c r="Y5914" i="3"/>
  <c r="Y5913" i="3"/>
  <c r="Y5912" i="3"/>
  <c r="Y5911" i="3"/>
  <c r="Y5910" i="3"/>
  <c r="Y5909" i="3"/>
  <c r="Y5908" i="3"/>
  <c r="Y5907" i="3"/>
  <c r="Y5906" i="3"/>
  <c r="Y5905" i="3"/>
  <c r="Y5904" i="3"/>
  <c r="Y5903" i="3"/>
  <c r="Y5902" i="3"/>
  <c r="Y5901" i="3"/>
  <c r="Y5900" i="3"/>
  <c r="Y5899" i="3"/>
  <c r="Y5898" i="3"/>
  <c r="Y5897" i="3"/>
  <c r="Y5896" i="3"/>
  <c r="Y5895" i="3"/>
  <c r="Y5894" i="3"/>
  <c r="Y5893" i="3"/>
  <c r="Y5892" i="3"/>
  <c r="Y5891" i="3"/>
  <c r="Y5890" i="3"/>
  <c r="Y5889" i="3"/>
  <c r="Y5888" i="3"/>
  <c r="Y5887" i="3"/>
  <c r="Y5886" i="3"/>
  <c r="Y5885" i="3"/>
  <c r="Y5884" i="3"/>
  <c r="Y5883" i="3"/>
  <c r="Y5882" i="3"/>
  <c r="Y5881" i="3"/>
  <c r="Y5880" i="3"/>
  <c r="Y5879" i="3"/>
  <c r="Y5878" i="3"/>
  <c r="Y5877" i="3"/>
  <c r="Y5876" i="3"/>
  <c r="Y5875" i="3"/>
  <c r="Y5874" i="3"/>
  <c r="Y5873" i="3"/>
  <c r="Y5872" i="3"/>
  <c r="Y5871" i="3"/>
  <c r="Y5870" i="3"/>
  <c r="Y5869" i="3"/>
  <c r="Y5868" i="3"/>
  <c r="Y5867" i="3"/>
  <c r="Y5866" i="3"/>
  <c r="Y5865" i="3"/>
  <c r="Y5864" i="3"/>
  <c r="Y5863" i="3"/>
  <c r="Y5862" i="3"/>
  <c r="Y5861" i="3"/>
  <c r="Y5860" i="3"/>
  <c r="Y5859" i="3"/>
  <c r="Y5858" i="3"/>
  <c r="Y5857" i="3"/>
  <c r="Y5856" i="3"/>
  <c r="Y5855" i="3"/>
  <c r="Y5854" i="3"/>
  <c r="Y5853" i="3"/>
  <c r="Y5852" i="3"/>
  <c r="Y5851" i="3"/>
  <c r="Y5850" i="3"/>
  <c r="Y5849" i="3"/>
  <c r="Y5848" i="3"/>
  <c r="Y5847" i="3"/>
  <c r="Y5846" i="3"/>
  <c r="Y5845" i="3"/>
  <c r="Y5844" i="3"/>
  <c r="Y5843" i="3"/>
  <c r="Y5842" i="3"/>
  <c r="Y5841" i="3"/>
  <c r="Y5840" i="3"/>
  <c r="Y5839" i="3"/>
  <c r="Y5838" i="3"/>
  <c r="Y5837" i="3"/>
  <c r="Y5836" i="3"/>
  <c r="Y5835" i="3"/>
  <c r="Y5834" i="3"/>
  <c r="Y5833" i="3"/>
  <c r="Y5832" i="3"/>
  <c r="Y5831" i="3"/>
  <c r="Y5830" i="3"/>
  <c r="Y5829" i="3"/>
  <c r="Y5828" i="3"/>
  <c r="Y5827" i="3"/>
  <c r="Y5826" i="3"/>
  <c r="Y5825" i="3"/>
  <c r="Y5824" i="3"/>
  <c r="Y5823" i="3"/>
  <c r="Y5822" i="3"/>
  <c r="Y5821" i="3"/>
  <c r="Y5820" i="3"/>
  <c r="Y5819" i="3"/>
  <c r="Y5818" i="3"/>
  <c r="Y5817" i="3"/>
  <c r="Y5816" i="3"/>
  <c r="Y5815" i="3"/>
  <c r="Y5814" i="3"/>
  <c r="Y5813" i="3"/>
  <c r="Y5812" i="3"/>
  <c r="Y5811" i="3"/>
  <c r="Y5810" i="3"/>
  <c r="Y5809" i="3"/>
  <c r="Y5808" i="3"/>
  <c r="Y5807" i="3"/>
  <c r="Y5806" i="3"/>
  <c r="Y5805" i="3"/>
  <c r="Y5804" i="3"/>
  <c r="Y5803" i="3"/>
  <c r="Y5802" i="3"/>
  <c r="Y5801" i="3"/>
  <c r="Y5800" i="3"/>
  <c r="Y5799" i="3"/>
  <c r="Y5798" i="3"/>
  <c r="Y5797" i="3"/>
  <c r="Y5796" i="3"/>
  <c r="Y5795" i="3"/>
  <c r="Y5794" i="3"/>
  <c r="Y5793" i="3"/>
  <c r="Y5792" i="3"/>
  <c r="Y5791" i="3"/>
  <c r="Y5790" i="3"/>
  <c r="Y5789" i="3"/>
  <c r="Y5788" i="3"/>
  <c r="Y5787" i="3"/>
  <c r="Y5786" i="3"/>
  <c r="Y5785" i="3"/>
  <c r="Y5784" i="3"/>
  <c r="Y5783" i="3"/>
  <c r="Y5782" i="3"/>
  <c r="Y5781" i="3"/>
  <c r="Y5780" i="3"/>
  <c r="Y5779" i="3"/>
  <c r="Y5778" i="3"/>
  <c r="Y5777" i="3"/>
  <c r="Y5776" i="3"/>
  <c r="Y5775" i="3"/>
  <c r="Y5774" i="3"/>
  <c r="Y5773" i="3"/>
  <c r="Y5772" i="3"/>
  <c r="Y5771" i="3"/>
  <c r="Y5770" i="3"/>
  <c r="Y5769" i="3"/>
  <c r="Y5768" i="3"/>
  <c r="Y5767" i="3"/>
  <c r="Y5766" i="3"/>
  <c r="Y5765" i="3"/>
  <c r="Y5764" i="3"/>
  <c r="Y5763" i="3"/>
  <c r="Y5762" i="3"/>
  <c r="Y5761" i="3"/>
  <c r="Y5760" i="3"/>
  <c r="Y5759" i="3"/>
  <c r="Y5758" i="3"/>
  <c r="Y5757" i="3"/>
  <c r="Y5756" i="3"/>
  <c r="Y5755" i="3"/>
  <c r="Y5754" i="3"/>
  <c r="Y5753" i="3"/>
  <c r="Y5752" i="3"/>
  <c r="Y5751" i="3"/>
  <c r="Y5750" i="3"/>
  <c r="Y5749" i="3"/>
  <c r="Y5748" i="3"/>
  <c r="Y5747" i="3"/>
  <c r="Y5746" i="3"/>
  <c r="Y5745" i="3"/>
  <c r="Y5744" i="3"/>
  <c r="Y5743" i="3"/>
  <c r="Y5742" i="3"/>
  <c r="Y5741" i="3"/>
  <c r="Y5740" i="3"/>
  <c r="Y5739" i="3"/>
  <c r="Y5738" i="3"/>
  <c r="Y5737" i="3"/>
  <c r="Y5736" i="3"/>
  <c r="Y5735" i="3"/>
  <c r="Y5734" i="3"/>
  <c r="Y5733" i="3"/>
  <c r="Y5732" i="3"/>
  <c r="Y5731" i="3"/>
  <c r="Y5730" i="3"/>
  <c r="Y5729" i="3"/>
  <c r="Y5728" i="3"/>
  <c r="Y5727" i="3"/>
  <c r="Y5726" i="3"/>
  <c r="Y5725" i="3"/>
  <c r="Y5724" i="3"/>
  <c r="Y5723" i="3"/>
  <c r="Y5722" i="3"/>
  <c r="Y5721" i="3"/>
  <c r="Y5720" i="3"/>
  <c r="Y5719" i="3"/>
  <c r="Y5718" i="3"/>
  <c r="Y5717" i="3"/>
  <c r="Y5716" i="3"/>
  <c r="Y5715" i="3"/>
  <c r="Y5714" i="3"/>
  <c r="Y5713" i="3"/>
  <c r="Y5712" i="3"/>
  <c r="Y5711" i="3"/>
  <c r="Y5710" i="3"/>
  <c r="Y5709" i="3"/>
  <c r="Y5708" i="3"/>
  <c r="Y5707" i="3"/>
  <c r="Y5706" i="3"/>
  <c r="Y5705" i="3"/>
  <c r="Y5704" i="3"/>
  <c r="Y5703" i="3"/>
  <c r="Y5702" i="3"/>
  <c r="Y5701" i="3"/>
  <c r="Y5700" i="3"/>
  <c r="Y5699" i="3"/>
  <c r="Y5698" i="3"/>
  <c r="Y5697" i="3"/>
  <c r="Y5696" i="3"/>
  <c r="Y5695" i="3"/>
  <c r="Y5694" i="3"/>
  <c r="Y5693" i="3"/>
  <c r="Y5692" i="3"/>
  <c r="Y5691" i="3"/>
  <c r="Y5690" i="3"/>
  <c r="Y5689" i="3"/>
  <c r="Y5688" i="3"/>
  <c r="Y5687" i="3"/>
  <c r="Y5686" i="3"/>
  <c r="Y5685" i="3"/>
  <c r="Y5684" i="3"/>
  <c r="Y5683" i="3"/>
  <c r="Y5682" i="3"/>
  <c r="Y5681" i="3"/>
  <c r="Y5680" i="3"/>
  <c r="Y5679" i="3"/>
  <c r="Y5678" i="3"/>
  <c r="Y5677" i="3"/>
  <c r="Y5676" i="3"/>
  <c r="Y5675" i="3"/>
  <c r="Y5674" i="3"/>
  <c r="Y5673" i="3"/>
  <c r="Y5672" i="3"/>
  <c r="Y5671" i="3"/>
  <c r="Y5670" i="3"/>
  <c r="Y5669" i="3"/>
  <c r="Y5668" i="3"/>
  <c r="Y5667" i="3"/>
  <c r="Y5666" i="3"/>
  <c r="Y5665" i="3"/>
  <c r="Y5664" i="3"/>
  <c r="Y5663" i="3"/>
  <c r="Y5662" i="3"/>
  <c r="Y5661" i="3"/>
  <c r="Y5660" i="3"/>
  <c r="Y5659" i="3"/>
  <c r="Y5658" i="3"/>
  <c r="Y5657" i="3"/>
  <c r="Y5656" i="3"/>
  <c r="Y5655" i="3"/>
  <c r="Y5654" i="3"/>
  <c r="Y5653" i="3"/>
  <c r="Y5652" i="3"/>
  <c r="Y5651" i="3"/>
  <c r="Y5650" i="3"/>
  <c r="Y5649" i="3"/>
  <c r="Y5648" i="3"/>
  <c r="Y5647" i="3"/>
  <c r="Y5646" i="3"/>
  <c r="Y5645" i="3"/>
  <c r="Y5644" i="3"/>
  <c r="Y5643" i="3"/>
  <c r="Y5642" i="3"/>
  <c r="Y5641" i="3"/>
  <c r="Y5640" i="3"/>
  <c r="Y5639" i="3"/>
  <c r="Y5638" i="3"/>
  <c r="Y5637" i="3"/>
  <c r="Y5636" i="3"/>
  <c r="Y5635" i="3"/>
  <c r="Y5634" i="3"/>
  <c r="Y5633" i="3"/>
  <c r="Y5632" i="3"/>
  <c r="Y5631" i="3"/>
  <c r="Y5630" i="3"/>
  <c r="Y5629" i="3"/>
  <c r="Y5628" i="3"/>
  <c r="Y5627" i="3"/>
  <c r="Y5626" i="3"/>
  <c r="Y5625" i="3"/>
  <c r="Y5624" i="3"/>
  <c r="Y5623" i="3"/>
  <c r="Y5622" i="3"/>
  <c r="Y5621" i="3"/>
  <c r="Y5620" i="3"/>
  <c r="Y5619" i="3"/>
  <c r="Y5618" i="3"/>
  <c r="Y5617" i="3"/>
  <c r="Y5616" i="3"/>
  <c r="Y5615" i="3"/>
  <c r="Y5614" i="3"/>
  <c r="Y5613" i="3"/>
  <c r="Y5612" i="3"/>
  <c r="Y5611" i="3"/>
  <c r="Y5610" i="3"/>
  <c r="Y5609" i="3"/>
  <c r="Y5608" i="3"/>
  <c r="Y5607" i="3"/>
  <c r="Y5606" i="3"/>
  <c r="Y5605" i="3"/>
  <c r="Y5604" i="3"/>
  <c r="Y5603" i="3"/>
  <c r="Y5602" i="3"/>
  <c r="Y5601" i="3"/>
  <c r="Y5600" i="3"/>
  <c r="Y5599" i="3"/>
  <c r="Y5598" i="3"/>
  <c r="Y5597" i="3"/>
  <c r="Y5596" i="3"/>
  <c r="Y5595" i="3"/>
  <c r="Y5594" i="3"/>
  <c r="Y5593" i="3"/>
  <c r="Y5592" i="3"/>
  <c r="Y5591" i="3"/>
  <c r="Y5590" i="3"/>
  <c r="Y5589" i="3"/>
  <c r="Y5588" i="3"/>
  <c r="Y5587" i="3"/>
  <c r="Y5586" i="3"/>
  <c r="Y5585" i="3"/>
  <c r="Y5584" i="3"/>
  <c r="Y5583" i="3"/>
  <c r="Y5582" i="3"/>
  <c r="Y5581" i="3"/>
  <c r="Y5580" i="3"/>
  <c r="Y5579" i="3"/>
  <c r="Y5578" i="3"/>
  <c r="Y5577" i="3"/>
  <c r="Y5576" i="3"/>
  <c r="Y5575" i="3"/>
  <c r="Y5574" i="3"/>
  <c r="Y5573" i="3"/>
  <c r="Y5572" i="3"/>
  <c r="Y5571" i="3"/>
  <c r="Y5570" i="3"/>
  <c r="Y5569" i="3"/>
  <c r="Y5568" i="3"/>
  <c r="Y5567" i="3"/>
  <c r="Y5566" i="3"/>
  <c r="Y5565" i="3"/>
  <c r="Y5564" i="3"/>
  <c r="Y5563" i="3"/>
  <c r="Y5562" i="3"/>
  <c r="Y5561" i="3"/>
  <c r="Y5560" i="3"/>
  <c r="Y5559" i="3"/>
  <c r="Y5558" i="3"/>
  <c r="Y5557" i="3"/>
  <c r="Y5556" i="3"/>
  <c r="Y5555" i="3"/>
  <c r="Y5554" i="3"/>
  <c r="Y5553" i="3"/>
  <c r="Y5552" i="3"/>
  <c r="Y5551" i="3"/>
  <c r="Y5550" i="3"/>
  <c r="Y5549" i="3"/>
  <c r="Y5548" i="3"/>
  <c r="Y5547" i="3"/>
  <c r="Y5546" i="3"/>
  <c r="Y5545" i="3"/>
  <c r="Y5544" i="3"/>
  <c r="Y5543" i="3"/>
  <c r="Y5542" i="3"/>
  <c r="Y5541" i="3"/>
  <c r="Y5540" i="3"/>
  <c r="Y5539" i="3"/>
  <c r="Y5538" i="3"/>
  <c r="Y5537" i="3"/>
  <c r="Y5536" i="3"/>
  <c r="Y5535" i="3"/>
  <c r="Y5534" i="3"/>
  <c r="Y5533" i="3"/>
  <c r="Y5532" i="3"/>
  <c r="Y5531" i="3"/>
  <c r="Y5530" i="3"/>
  <c r="Y5529" i="3"/>
  <c r="Y5528" i="3"/>
  <c r="Y5527" i="3"/>
  <c r="Y5526" i="3"/>
  <c r="Y5525" i="3"/>
  <c r="Y5524" i="3"/>
  <c r="Y5523" i="3"/>
  <c r="Y5522" i="3"/>
  <c r="Y5521" i="3"/>
  <c r="Y5520" i="3"/>
  <c r="Y5519" i="3"/>
  <c r="Y5518" i="3"/>
  <c r="Y5517" i="3"/>
  <c r="Y5516" i="3"/>
  <c r="Y5515" i="3"/>
  <c r="Y5514" i="3"/>
  <c r="Y5513" i="3"/>
  <c r="Y5512" i="3"/>
  <c r="Y5511" i="3"/>
  <c r="Y5510" i="3"/>
  <c r="Y5509" i="3"/>
  <c r="Y5508" i="3"/>
  <c r="Y5507" i="3"/>
  <c r="Y5506" i="3"/>
  <c r="Y5505" i="3"/>
  <c r="Y5504" i="3"/>
  <c r="Y5503" i="3"/>
  <c r="Y5502" i="3"/>
  <c r="Y5501" i="3"/>
  <c r="Y5500" i="3"/>
  <c r="Y5499" i="3"/>
  <c r="Y5498" i="3"/>
  <c r="Y5497" i="3"/>
  <c r="Y5496" i="3"/>
  <c r="Y5495" i="3"/>
  <c r="Y5494" i="3"/>
  <c r="Y5493" i="3"/>
  <c r="Y5492" i="3"/>
  <c r="Y5491" i="3"/>
  <c r="Y5490" i="3"/>
  <c r="Y5489" i="3"/>
  <c r="Y5488" i="3"/>
  <c r="Y5487" i="3"/>
  <c r="Y5486" i="3"/>
  <c r="Y5485" i="3"/>
  <c r="Y5484" i="3"/>
  <c r="Y5483" i="3"/>
  <c r="Y5482" i="3"/>
  <c r="Y5481" i="3"/>
  <c r="Y5480" i="3"/>
  <c r="Y5479" i="3"/>
  <c r="Y5478" i="3"/>
  <c r="Y5477" i="3"/>
  <c r="Y5476" i="3"/>
  <c r="Y5475" i="3"/>
  <c r="Y5474" i="3"/>
  <c r="Y5473" i="3"/>
  <c r="Y5472" i="3"/>
  <c r="Y5471" i="3"/>
  <c r="Y5470" i="3"/>
  <c r="Y5469" i="3"/>
  <c r="Y5468" i="3"/>
  <c r="Y5467" i="3"/>
  <c r="Y5466" i="3"/>
  <c r="Y5465" i="3"/>
  <c r="Y5464" i="3"/>
  <c r="Y5463" i="3"/>
  <c r="Y5462" i="3"/>
  <c r="Y5461" i="3"/>
  <c r="Y5460" i="3"/>
  <c r="Y5459" i="3"/>
  <c r="Y5458" i="3"/>
  <c r="Y5457" i="3"/>
  <c r="Y5456" i="3"/>
  <c r="Y5455" i="3"/>
  <c r="Y5454" i="3"/>
  <c r="Y5453" i="3"/>
  <c r="Y5452" i="3"/>
  <c r="Y5451" i="3"/>
  <c r="Y5450" i="3"/>
  <c r="Y5449" i="3"/>
  <c r="Y5448" i="3"/>
  <c r="Y5447" i="3"/>
  <c r="Y5446" i="3"/>
  <c r="Y5445" i="3"/>
  <c r="Y5444" i="3"/>
  <c r="Y5443" i="3"/>
  <c r="Y5442" i="3"/>
  <c r="Y5441" i="3"/>
  <c r="Y5440" i="3"/>
  <c r="Y5439" i="3"/>
  <c r="Y5438" i="3"/>
  <c r="Y5437" i="3"/>
  <c r="Y5436" i="3"/>
  <c r="Y5435" i="3"/>
  <c r="Y5434" i="3"/>
  <c r="Y5433" i="3"/>
  <c r="Y5432" i="3"/>
  <c r="Y5431" i="3"/>
  <c r="Y5430" i="3"/>
  <c r="Y5429" i="3"/>
  <c r="Y5428" i="3"/>
  <c r="Y5427" i="3"/>
  <c r="Y5426" i="3"/>
  <c r="Y5425" i="3"/>
  <c r="Y5424" i="3"/>
  <c r="Y5423" i="3"/>
  <c r="Y5422" i="3"/>
  <c r="Y5421" i="3"/>
  <c r="Y5420" i="3"/>
  <c r="Y5419" i="3"/>
  <c r="Y5418" i="3"/>
  <c r="Y5417" i="3"/>
  <c r="Y5416" i="3"/>
  <c r="Y5415" i="3"/>
  <c r="Y5414" i="3"/>
  <c r="Y5413" i="3"/>
  <c r="Y5412" i="3"/>
  <c r="Y5411" i="3"/>
  <c r="Y5410" i="3"/>
  <c r="Y5409" i="3"/>
  <c r="Y5408" i="3"/>
  <c r="Y5407" i="3"/>
  <c r="Y5406" i="3"/>
  <c r="Y5405" i="3"/>
  <c r="Y5404" i="3"/>
  <c r="Y5403" i="3"/>
  <c r="Y5402" i="3"/>
  <c r="Y5401" i="3"/>
  <c r="Y5400" i="3"/>
  <c r="Y5399" i="3"/>
  <c r="Y5398" i="3"/>
  <c r="Y5397" i="3"/>
  <c r="Y5396" i="3"/>
  <c r="Y5395" i="3"/>
  <c r="Y5394" i="3"/>
  <c r="Y5393" i="3"/>
  <c r="Y5392" i="3"/>
  <c r="Y5391" i="3"/>
  <c r="Y5390" i="3"/>
  <c r="Y5389" i="3"/>
  <c r="Y5388" i="3"/>
  <c r="Y5387" i="3"/>
  <c r="Y5386" i="3"/>
  <c r="Y5385" i="3"/>
  <c r="Y5384" i="3"/>
  <c r="Y5383" i="3"/>
  <c r="Y5382" i="3"/>
  <c r="Y5381" i="3"/>
  <c r="Y5380" i="3"/>
  <c r="Y5379" i="3"/>
  <c r="Y5378" i="3"/>
  <c r="Y5377" i="3"/>
  <c r="Y5376" i="3"/>
  <c r="Y5375" i="3"/>
  <c r="Y5374" i="3"/>
  <c r="Y5373" i="3"/>
  <c r="Y5372" i="3"/>
  <c r="Y5371" i="3"/>
  <c r="Y5370" i="3"/>
  <c r="Y5369" i="3"/>
  <c r="Y5368" i="3"/>
  <c r="Y5367" i="3"/>
  <c r="Y5366" i="3"/>
  <c r="Y5365" i="3"/>
  <c r="Y5364" i="3"/>
  <c r="Y5363" i="3"/>
  <c r="Y5362" i="3"/>
  <c r="Y5361" i="3"/>
  <c r="Y5360" i="3"/>
  <c r="Y5359" i="3"/>
  <c r="Y5358" i="3"/>
  <c r="Y5357" i="3"/>
  <c r="Y5356" i="3"/>
  <c r="Y5355" i="3"/>
  <c r="Y5354" i="3"/>
  <c r="Y5353" i="3"/>
  <c r="Y5352" i="3"/>
  <c r="Y5351" i="3"/>
  <c r="Y5350" i="3"/>
  <c r="Y5349" i="3"/>
  <c r="Y5348" i="3"/>
  <c r="Y5347" i="3"/>
  <c r="Y5346" i="3"/>
  <c r="Y5345" i="3"/>
  <c r="Y5344" i="3"/>
  <c r="Y5343" i="3"/>
  <c r="Y5342" i="3"/>
  <c r="Y5341" i="3"/>
  <c r="Y5340" i="3"/>
  <c r="Y5339" i="3"/>
  <c r="Y5338" i="3"/>
  <c r="Y5337" i="3"/>
  <c r="Y5336" i="3"/>
  <c r="Y5335" i="3"/>
  <c r="Y5334" i="3"/>
  <c r="Y5333" i="3"/>
  <c r="Y5332" i="3"/>
  <c r="Y5331" i="3"/>
  <c r="Y5330" i="3"/>
  <c r="Y5329" i="3"/>
  <c r="Y5328" i="3"/>
  <c r="Y5327" i="3"/>
  <c r="Y5326" i="3"/>
  <c r="Y5325" i="3"/>
  <c r="Y5324" i="3"/>
  <c r="Y5323" i="3"/>
  <c r="Y5322" i="3"/>
  <c r="Y5321" i="3"/>
  <c r="Y5320" i="3"/>
  <c r="Y5319" i="3"/>
  <c r="Y5318" i="3"/>
  <c r="Y5317" i="3"/>
  <c r="Y5316" i="3"/>
  <c r="Y5315" i="3"/>
  <c r="Y5314" i="3"/>
  <c r="Y5313" i="3"/>
  <c r="Y5312" i="3"/>
  <c r="Y5311" i="3"/>
  <c r="Y5310" i="3"/>
  <c r="Y5309" i="3"/>
  <c r="Y5308" i="3"/>
  <c r="Y5307" i="3"/>
  <c r="Y5306" i="3"/>
  <c r="Y5305" i="3"/>
  <c r="Y5304" i="3"/>
  <c r="Y5303" i="3"/>
  <c r="Y5302" i="3"/>
  <c r="Y5301" i="3"/>
  <c r="Y5300" i="3"/>
  <c r="Y5299" i="3"/>
  <c r="Y5298" i="3"/>
  <c r="Y5297" i="3"/>
  <c r="Y5296" i="3"/>
  <c r="Y5295" i="3"/>
  <c r="Y5294" i="3"/>
  <c r="Y5293" i="3"/>
  <c r="Y5292" i="3"/>
  <c r="Y5291" i="3"/>
  <c r="Y5290" i="3"/>
  <c r="Y5289" i="3"/>
  <c r="Y5288" i="3"/>
  <c r="Y5287" i="3"/>
  <c r="Y5286" i="3"/>
  <c r="Y5285" i="3"/>
  <c r="Y5284" i="3"/>
  <c r="Y5283" i="3"/>
  <c r="Y5282" i="3"/>
  <c r="Y5281" i="3"/>
  <c r="Y5280" i="3"/>
  <c r="Y5279" i="3"/>
  <c r="Y5278" i="3"/>
  <c r="Y5277" i="3"/>
  <c r="Y5276" i="3"/>
  <c r="Y5275" i="3"/>
  <c r="Y5274" i="3"/>
  <c r="Y5273" i="3"/>
  <c r="Y5272" i="3"/>
  <c r="Y5271" i="3"/>
  <c r="Y5270" i="3"/>
  <c r="Y5269" i="3"/>
  <c r="Y5268" i="3"/>
  <c r="Y5267" i="3"/>
  <c r="Y5266" i="3"/>
  <c r="Y5265" i="3"/>
  <c r="Y5264" i="3"/>
  <c r="Y5263" i="3"/>
  <c r="Y5262" i="3"/>
  <c r="Y5261" i="3"/>
  <c r="Y5260" i="3"/>
  <c r="Y5259" i="3"/>
  <c r="Y5258" i="3"/>
  <c r="Y5257" i="3"/>
  <c r="Y5256" i="3"/>
  <c r="Y5255" i="3"/>
  <c r="Y5254" i="3"/>
  <c r="Y5253" i="3"/>
  <c r="Y5252" i="3"/>
  <c r="Y5251" i="3"/>
  <c r="Y5250" i="3"/>
  <c r="Y5249" i="3"/>
  <c r="Y5248" i="3"/>
  <c r="Y5247" i="3"/>
  <c r="Y5246" i="3"/>
  <c r="Y5245" i="3"/>
  <c r="Y5244" i="3"/>
  <c r="Y5243" i="3"/>
  <c r="Y5242" i="3"/>
  <c r="Y5241" i="3"/>
  <c r="Y5240" i="3"/>
  <c r="Y5239" i="3"/>
  <c r="Y5238" i="3"/>
  <c r="Y5237" i="3"/>
  <c r="Y5236" i="3"/>
  <c r="Y5235" i="3"/>
  <c r="Y5234" i="3"/>
  <c r="Y5233" i="3"/>
  <c r="Y5232" i="3"/>
  <c r="Y5231" i="3"/>
  <c r="Y5230" i="3"/>
  <c r="Y5229" i="3"/>
  <c r="Y5228" i="3"/>
  <c r="Y5227" i="3"/>
  <c r="Y5226" i="3"/>
  <c r="Y5225" i="3"/>
  <c r="Y5224" i="3"/>
  <c r="Y5223" i="3"/>
  <c r="Y5222" i="3"/>
  <c r="Y5221" i="3"/>
  <c r="Y5220" i="3"/>
  <c r="Y5219" i="3"/>
  <c r="Y5218" i="3"/>
  <c r="Y5217" i="3"/>
  <c r="Y5216" i="3"/>
  <c r="Y5215" i="3"/>
  <c r="Y5214" i="3"/>
  <c r="Y5213" i="3"/>
  <c r="Y5212" i="3"/>
  <c r="Y5211" i="3"/>
  <c r="Y5210" i="3"/>
  <c r="Y5209" i="3"/>
  <c r="Y5208" i="3"/>
  <c r="Y5207" i="3"/>
  <c r="Y5206" i="3"/>
  <c r="Y5205" i="3"/>
  <c r="Y5204" i="3"/>
  <c r="Y5203" i="3"/>
  <c r="Y5202" i="3"/>
  <c r="Y5201" i="3"/>
  <c r="Y5200" i="3"/>
  <c r="Y5199" i="3"/>
  <c r="Y5198" i="3"/>
  <c r="Y5197" i="3"/>
  <c r="Y5196" i="3"/>
  <c r="Y5195" i="3"/>
  <c r="Y5194" i="3"/>
  <c r="Y5193" i="3"/>
  <c r="Y5192" i="3"/>
  <c r="Y5191" i="3"/>
  <c r="Y5190" i="3"/>
  <c r="Y5189" i="3"/>
  <c r="Y5188" i="3"/>
  <c r="Y5187" i="3"/>
  <c r="Y5186" i="3"/>
  <c r="Y5185" i="3"/>
  <c r="Y5184" i="3"/>
  <c r="Y5183" i="3"/>
  <c r="Y5182" i="3"/>
  <c r="Y5181" i="3"/>
  <c r="Y5180" i="3"/>
  <c r="Y5179" i="3"/>
  <c r="Y5178" i="3"/>
  <c r="Y5177" i="3"/>
  <c r="Y5176" i="3"/>
  <c r="Y5175" i="3"/>
  <c r="Y5174" i="3"/>
  <c r="Y5173" i="3"/>
  <c r="Y5172" i="3"/>
  <c r="Y5171" i="3"/>
  <c r="Y5170" i="3"/>
  <c r="Y5169" i="3"/>
  <c r="Y5168" i="3"/>
  <c r="Y5167" i="3"/>
  <c r="Y5166" i="3"/>
  <c r="Y5165" i="3"/>
  <c r="Y5164" i="3"/>
  <c r="Y5163" i="3"/>
  <c r="Y5162" i="3"/>
  <c r="Y5161" i="3"/>
  <c r="Y5160" i="3"/>
  <c r="Y5159" i="3"/>
  <c r="Y5158" i="3"/>
  <c r="Y5157" i="3"/>
  <c r="Y5156" i="3"/>
  <c r="Y5155" i="3"/>
  <c r="Y5154" i="3"/>
  <c r="Y5153" i="3"/>
  <c r="Y5152" i="3"/>
  <c r="Y5151" i="3"/>
  <c r="Y5150" i="3"/>
  <c r="Y5149" i="3"/>
  <c r="Y5148" i="3"/>
  <c r="Y5147" i="3"/>
  <c r="Y5145" i="3"/>
  <c r="Y5144" i="3"/>
  <c r="Y5143" i="3"/>
  <c r="Y5142" i="3"/>
  <c r="Y5141" i="3"/>
  <c r="Y5140" i="3"/>
  <c r="Y5139" i="3"/>
  <c r="Y5138" i="3"/>
  <c r="Y5137" i="3"/>
  <c r="Y5136" i="3"/>
  <c r="Y5135" i="3"/>
  <c r="Y5134" i="3"/>
  <c r="Y5133" i="3"/>
  <c r="Y5132" i="3"/>
  <c r="Y5131" i="3"/>
  <c r="Y5130" i="3"/>
  <c r="Y5129" i="3"/>
  <c r="Y5128" i="3"/>
  <c r="Y5127" i="3"/>
  <c r="Y5126" i="3"/>
  <c r="Y5125" i="3"/>
  <c r="Y5124" i="3"/>
  <c r="Y5123" i="3"/>
  <c r="Y5122" i="3"/>
  <c r="Y5121" i="3"/>
  <c r="Y5120" i="3"/>
  <c r="Y5119" i="3"/>
  <c r="Y5118" i="3"/>
  <c r="Y5117" i="3"/>
  <c r="Y5116" i="3"/>
  <c r="Y5115" i="3"/>
  <c r="Y5114" i="3"/>
  <c r="Y5113" i="3"/>
  <c r="Y5112" i="3"/>
  <c r="Y5111" i="3"/>
  <c r="Y5110" i="3"/>
  <c r="Y5109" i="3"/>
  <c r="Y5108" i="3"/>
  <c r="Y5107" i="3"/>
  <c r="Y5106" i="3"/>
  <c r="Y5105" i="3"/>
  <c r="Y5104" i="3"/>
  <c r="Y5103" i="3"/>
  <c r="Y5102" i="3"/>
  <c r="Y5101" i="3"/>
  <c r="Y5100" i="3"/>
  <c r="Y5099" i="3"/>
  <c r="Y5098" i="3"/>
  <c r="Y5097" i="3"/>
  <c r="Y5096" i="3"/>
  <c r="Y5095" i="3"/>
  <c r="Y5094" i="3"/>
  <c r="Y5093" i="3"/>
  <c r="Y5092" i="3"/>
  <c r="Y5091" i="3"/>
  <c r="Y5090" i="3"/>
  <c r="Y5089" i="3"/>
  <c r="Y5088" i="3"/>
  <c r="Y5087" i="3"/>
  <c r="Y5086" i="3"/>
  <c r="Y5085" i="3"/>
  <c r="Y5084" i="3"/>
  <c r="Y5083" i="3"/>
  <c r="Y5082" i="3"/>
  <c r="Y5081" i="3"/>
  <c r="Y5080" i="3"/>
  <c r="Y5079" i="3"/>
  <c r="Y5078" i="3"/>
  <c r="Y5077" i="3"/>
  <c r="Y5076" i="3"/>
  <c r="Y5075" i="3"/>
  <c r="Y5074" i="3"/>
  <c r="Y5073" i="3"/>
  <c r="Y5072" i="3"/>
  <c r="Y5071" i="3"/>
  <c r="Y5070" i="3"/>
  <c r="Y5069" i="3"/>
  <c r="Y5068" i="3"/>
  <c r="Y5067" i="3"/>
  <c r="Y5066" i="3"/>
  <c r="Y5065" i="3"/>
  <c r="Y5064" i="3"/>
  <c r="Y5063" i="3"/>
  <c r="Y5062" i="3"/>
  <c r="Y5061" i="3"/>
  <c r="Y5060" i="3"/>
  <c r="Y5059" i="3"/>
  <c r="Y5058" i="3"/>
  <c r="Y5057" i="3"/>
  <c r="Y5056" i="3"/>
  <c r="Y5055" i="3"/>
  <c r="Y5054" i="3"/>
  <c r="Y5053" i="3"/>
  <c r="Y5052" i="3"/>
  <c r="Y5051" i="3"/>
  <c r="Y5050" i="3"/>
  <c r="Y5049" i="3"/>
  <c r="Y5048" i="3"/>
  <c r="Y5047" i="3"/>
  <c r="Y5046" i="3"/>
  <c r="Y5045" i="3"/>
  <c r="Y5044" i="3"/>
  <c r="Y5043" i="3"/>
  <c r="Y5042" i="3"/>
  <c r="Y5041" i="3"/>
  <c r="Y5040" i="3"/>
  <c r="Y5039" i="3"/>
  <c r="Y5038" i="3"/>
  <c r="Y5037" i="3"/>
  <c r="Y5036" i="3"/>
  <c r="Y5035" i="3"/>
  <c r="Y5034" i="3"/>
  <c r="Y5033" i="3"/>
  <c r="Y5032" i="3"/>
  <c r="Y5031" i="3"/>
  <c r="Y5030" i="3"/>
  <c r="Y5029" i="3"/>
  <c r="Y5028" i="3"/>
  <c r="Y5027" i="3"/>
  <c r="Y5026" i="3"/>
  <c r="Y5025" i="3"/>
  <c r="Y5024" i="3"/>
  <c r="Y5023" i="3"/>
  <c r="Y5022" i="3"/>
  <c r="Y5021" i="3"/>
  <c r="Y5020" i="3"/>
  <c r="Y5019" i="3"/>
  <c r="Y5018" i="3"/>
  <c r="Y5017" i="3"/>
  <c r="Y5016" i="3"/>
  <c r="Y5015" i="3"/>
  <c r="Y5014" i="3"/>
  <c r="Y5013" i="3"/>
  <c r="Y5012" i="3"/>
  <c r="Y5011" i="3"/>
  <c r="Y5010" i="3"/>
  <c r="Y5009" i="3"/>
  <c r="Y5008" i="3"/>
  <c r="Y5007" i="3"/>
  <c r="Y5006" i="3"/>
  <c r="Y5005" i="3"/>
  <c r="Y5004" i="3"/>
  <c r="Y5003" i="3"/>
  <c r="Y5002" i="3"/>
  <c r="Y5001" i="3"/>
  <c r="Y5000" i="3"/>
  <c r="Y4999" i="3"/>
  <c r="Y4998" i="3"/>
  <c r="Y4997" i="3"/>
  <c r="Y4996" i="3"/>
  <c r="Y4995" i="3"/>
  <c r="Y4994" i="3"/>
  <c r="Y4993" i="3"/>
  <c r="Y4992" i="3"/>
  <c r="Y4991" i="3"/>
  <c r="Y4990" i="3"/>
  <c r="Y4989" i="3"/>
  <c r="Y4988" i="3"/>
  <c r="Y4987" i="3"/>
  <c r="Y4986" i="3"/>
  <c r="Y4985" i="3"/>
  <c r="Y4984" i="3"/>
  <c r="Y4983" i="3"/>
  <c r="Y4982" i="3"/>
  <c r="Y4981" i="3"/>
  <c r="Y4980" i="3"/>
  <c r="Y4979" i="3"/>
  <c r="Y4978" i="3"/>
  <c r="Y4977" i="3"/>
  <c r="Y4976" i="3"/>
  <c r="Y4975" i="3"/>
  <c r="Y4974" i="3"/>
  <c r="Y4973" i="3"/>
  <c r="Y4972" i="3"/>
  <c r="Y4971" i="3"/>
  <c r="Y4970" i="3"/>
  <c r="Y4969" i="3"/>
  <c r="Y4968" i="3"/>
  <c r="Y4967" i="3"/>
  <c r="Y4966" i="3"/>
  <c r="Y4965" i="3"/>
  <c r="Y4964" i="3"/>
  <c r="Y4963" i="3"/>
  <c r="Y4962" i="3"/>
  <c r="Y4961" i="3"/>
  <c r="Y4960" i="3"/>
  <c r="Y4959" i="3"/>
  <c r="Y4958" i="3"/>
  <c r="Y4957" i="3"/>
  <c r="Y4956" i="3"/>
  <c r="Y4955" i="3"/>
  <c r="Y4954" i="3"/>
  <c r="Y4953" i="3"/>
  <c r="Y4952" i="3"/>
  <c r="Y4951" i="3"/>
  <c r="Y4950" i="3"/>
  <c r="Y4949" i="3"/>
  <c r="Y4948" i="3"/>
  <c r="Y4947" i="3"/>
  <c r="Y4946" i="3"/>
  <c r="Y4945" i="3"/>
  <c r="Y4944" i="3"/>
  <c r="Y4943" i="3"/>
  <c r="Y4942" i="3"/>
  <c r="Y4941" i="3"/>
  <c r="Y4940" i="3"/>
  <c r="Y4939" i="3"/>
  <c r="Y4938" i="3"/>
  <c r="Y4937" i="3"/>
  <c r="Y4936" i="3"/>
  <c r="Y4935" i="3"/>
  <c r="Y4934" i="3"/>
  <c r="Y4933" i="3"/>
  <c r="Y4932" i="3"/>
  <c r="Y4931" i="3"/>
  <c r="Y4930" i="3"/>
  <c r="Y4929" i="3"/>
  <c r="Y4928" i="3"/>
  <c r="Y4927" i="3"/>
  <c r="Y4926" i="3"/>
  <c r="Y4925" i="3"/>
  <c r="Y4924" i="3"/>
  <c r="Y4923" i="3"/>
  <c r="Y4922" i="3"/>
  <c r="Y4921" i="3"/>
  <c r="Y4920" i="3"/>
  <c r="Y4919" i="3"/>
  <c r="Y4918" i="3"/>
  <c r="Y4917" i="3"/>
  <c r="Y4916" i="3"/>
  <c r="Y4915" i="3"/>
  <c r="Y4914" i="3"/>
  <c r="Y4913" i="3"/>
  <c r="Y4912" i="3"/>
  <c r="Y4911" i="3"/>
  <c r="Y4910" i="3"/>
  <c r="Y4909" i="3"/>
  <c r="Y4908" i="3"/>
  <c r="Y4907" i="3"/>
  <c r="Y4906" i="3"/>
  <c r="Y4905" i="3"/>
  <c r="Y4904" i="3"/>
  <c r="Y4903" i="3"/>
  <c r="Y4902" i="3"/>
  <c r="Y4901" i="3"/>
  <c r="Y4900" i="3"/>
  <c r="Y4899" i="3"/>
  <c r="Y4898" i="3"/>
  <c r="Y4897" i="3"/>
  <c r="Y4896" i="3"/>
  <c r="Y4895" i="3"/>
  <c r="Y4894" i="3"/>
  <c r="Y4893" i="3"/>
  <c r="Y4892" i="3"/>
  <c r="Y4891" i="3"/>
  <c r="Y4890" i="3"/>
  <c r="Y4889" i="3"/>
  <c r="Y4888" i="3"/>
  <c r="Y4887" i="3"/>
  <c r="Y4886" i="3"/>
  <c r="Y4885" i="3"/>
  <c r="Y4884" i="3"/>
  <c r="Y4883" i="3"/>
  <c r="Y4882" i="3"/>
  <c r="Y4881" i="3"/>
  <c r="Y4880" i="3"/>
  <c r="Y4879" i="3"/>
  <c r="Y4878" i="3"/>
  <c r="Y4877" i="3"/>
  <c r="Y4876" i="3"/>
  <c r="Y4875" i="3"/>
  <c r="Y4874" i="3"/>
  <c r="Y4873" i="3"/>
  <c r="Y4872" i="3"/>
  <c r="Y4871" i="3"/>
  <c r="Y4870" i="3"/>
  <c r="Y4869" i="3"/>
  <c r="Y4868" i="3"/>
  <c r="Y4867" i="3"/>
  <c r="Y4866" i="3"/>
  <c r="Y4865" i="3"/>
  <c r="Y4864" i="3"/>
  <c r="Y4863" i="3"/>
  <c r="Y4862" i="3"/>
  <c r="Y4861" i="3"/>
  <c r="Y4860" i="3"/>
  <c r="Y4859" i="3"/>
  <c r="Y4858" i="3"/>
  <c r="Y4857" i="3"/>
  <c r="Y4856" i="3"/>
  <c r="Y4855" i="3"/>
  <c r="Y4854" i="3"/>
  <c r="Y4853" i="3"/>
  <c r="Y4852" i="3"/>
  <c r="Y4851" i="3"/>
  <c r="Y4850" i="3"/>
  <c r="Y4849" i="3"/>
  <c r="Y4848" i="3"/>
  <c r="Y4847" i="3"/>
  <c r="Y4846" i="3"/>
  <c r="Y4845" i="3"/>
  <c r="Y4844" i="3"/>
  <c r="Y4843" i="3"/>
  <c r="Y4842" i="3"/>
  <c r="Y4841" i="3"/>
  <c r="Y4840" i="3"/>
  <c r="Y4839" i="3"/>
  <c r="Y4838" i="3"/>
  <c r="Y4837" i="3"/>
  <c r="Y4836" i="3"/>
  <c r="Y4835" i="3"/>
  <c r="Y4834" i="3"/>
  <c r="Y4833" i="3"/>
  <c r="Y4832" i="3"/>
  <c r="Y4831" i="3"/>
  <c r="Y4830" i="3"/>
  <c r="Y4829" i="3"/>
  <c r="Y4828" i="3"/>
  <c r="Y4827" i="3"/>
  <c r="Y4826" i="3"/>
  <c r="Y4825" i="3"/>
  <c r="Y4824" i="3"/>
  <c r="Y4823" i="3"/>
  <c r="Y4822" i="3"/>
  <c r="Y4821" i="3"/>
  <c r="Y4820" i="3"/>
  <c r="Y4819" i="3"/>
  <c r="Y4818" i="3"/>
  <c r="Y4817" i="3"/>
  <c r="Y4816" i="3"/>
  <c r="Y4815" i="3"/>
  <c r="Y4814" i="3"/>
  <c r="Y4813" i="3"/>
  <c r="Y4812" i="3"/>
  <c r="Y4811" i="3"/>
  <c r="Y4810" i="3"/>
  <c r="Y4809" i="3"/>
  <c r="Y4808" i="3"/>
  <c r="Y4807" i="3"/>
  <c r="Y4806" i="3"/>
  <c r="Y4805" i="3"/>
  <c r="Y4804" i="3"/>
  <c r="Y4803" i="3"/>
  <c r="Y4802" i="3"/>
  <c r="Y4801" i="3"/>
  <c r="Y4800" i="3"/>
  <c r="Y4799" i="3"/>
  <c r="Y4798" i="3"/>
  <c r="Y4797" i="3"/>
  <c r="Y4796" i="3"/>
  <c r="Y4795" i="3"/>
  <c r="Y4794" i="3"/>
  <c r="Y4793" i="3"/>
  <c r="Y4792" i="3"/>
  <c r="Y4791" i="3"/>
  <c r="Y4790" i="3"/>
  <c r="Y4789" i="3"/>
  <c r="Y4788" i="3"/>
  <c r="Y4787" i="3"/>
  <c r="Y4786" i="3"/>
  <c r="Y4785" i="3"/>
  <c r="Y4784" i="3"/>
  <c r="Y4783" i="3"/>
  <c r="Y4782" i="3"/>
  <c r="Y4781" i="3"/>
  <c r="Y4780" i="3"/>
  <c r="Y4779" i="3"/>
  <c r="Y4778" i="3"/>
  <c r="Y4777" i="3"/>
  <c r="Y4776" i="3"/>
  <c r="Y4775" i="3"/>
  <c r="Y4774" i="3"/>
  <c r="Y4773" i="3"/>
  <c r="Y4772" i="3"/>
  <c r="Y4771" i="3"/>
  <c r="Y4769" i="3"/>
  <c r="Y4768" i="3"/>
  <c r="Y4767" i="3"/>
  <c r="Y4766" i="3"/>
  <c r="Y4765" i="3"/>
  <c r="Y4764" i="3"/>
  <c r="Y4763" i="3"/>
  <c r="Y4762" i="3"/>
  <c r="Y4761" i="3"/>
  <c r="Y4760" i="3"/>
  <c r="Y4759" i="3"/>
  <c r="Y4758" i="3"/>
  <c r="Y4757" i="3"/>
  <c r="Y4756" i="3"/>
  <c r="Y4755" i="3"/>
  <c r="Y4754" i="3"/>
  <c r="Y4753" i="3"/>
  <c r="Y4752" i="3"/>
  <c r="Y4751" i="3"/>
  <c r="Y4750" i="3"/>
  <c r="Y4749" i="3"/>
  <c r="Y4748" i="3"/>
  <c r="Y4747" i="3"/>
  <c r="Y4746" i="3"/>
  <c r="Y4745" i="3"/>
  <c r="Y4744" i="3"/>
  <c r="Y4743" i="3"/>
  <c r="Y4742" i="3"/>
  <c r="Y4741" i="3"/>
  <c r="Y4740" i="3"/>
  <c r="Y4739" i="3"/>
  <c r="Y4738" i="3"/>
  <c r="Y4737" i="3"/>
  <c r="Y4736" i="3"/>
  <c r="Y4735" i="3"/>
  <c r="Y4734" i="3"/>
  <c r="Y4733" i="3"/>
  <c r="Y4732" i="3"/>
  <c r="Y4731" i="3"/>
  <c r="Y4730" i="3"/>
  <c r="Y4729" i="3"/>
  <c r="Y4728" i="3"/>
  <c r="Y4727" i="3"/>
  <c r="Y4726" i="3"/>
  <c r="Y4725" i="3"/>
  <c r="Y4724" i="3"/>
  <c r="Y4723" i="3"/>
  <c r="Y4722" i="3"/>
  <c r="Y4721" i="3"/>
  <c r="Y4720" i="3"/>
  <c r="Y4719" i="3"/>
  <c r="Y4718" i="3"/>
  <c r="Y4717" i="3"/>
  <c r="Y4716" i="3"/>
  <c r="Y4715" i="3"/>
  <c r="Y4714" i="3"/>
  <c r="Y4713" i="3"/>
  <c r="Y4712" i="3"/>
  <c r="Y4711" i="3"/>
  <c r="Y4710" i="3"/>
  <c r="Y4709" i="3"/>
  <c r="Y4708" i="3"/>
  <c r="Y4707" i="3"/>
  <c r="Y4706" i="3"/>
  <c r="Y4705" i="3"/>
  <c r="Y4704" i="3"/>
  <c r="Y4703" i="3"/>
  <c r="Y4702" i="3"/>
  <c r="Y4701" i="3"/>
  <c r="Y4700" i="3"/>
  <c r="Y4699" i="3"/>
  <c r="Y4698" i="3"/>
  <c r="Y4697" i="3"/>
  <c r="Y4696" i="3"/>
  <c r="Y4695" i="3"/>
  <c r="Y4694" i="3"/>
  <c r="Y4693" i="3"/>
  <c r="Y4692" i="3"/>
  <c r="Y4691" i="3"/>
  <c r="Y4690" i="3"/>
  <c r="Y4689" i="3"/>
  <c r="Y4688" i="3"/>
  <c r="Y4687" i="3"/>
  <c r="Y4686" i="3"/>
  <c r="Y4685" i="3"/>
  <c r="Y4684" i="3"/>
  <c r="Y4683" i="3"/>
  <c r="Y4682" i="3"/>
  <c r="Y4681" i="3"/>
  <c r="Y4680" i="3"/>
  <c r="Y4679" i="3"/>
  <c r="Y4678" i="3"/>
  <c r="Y4677" i="3"/>
  <c r="Y4676" i="3"/>
  <c r="Y4675" i="3"/>
  <c r="Y4674" i="3"/>
  <c r="Y4673" i="3"/>
  <c r="Y4672" i="3"/>
  <c r="Y4671" i="3"/>
  <c r="Y4670" i="3"/>
  <c r="Y4669" i="3"/>
  <c r="Y4668" i="3"/>
  <c r="Y4667" i="3"/>
  <c r="Y4666" i="3"/>
  <c r="Y4665" i="3"/>
  <c r="Y4664" i="3"/>
  <c r="Y4663" i="3"/>
  <c r="Y4662" i="3"/>
  <c r="Y4661" i="3"/>
  <c r="Y4660" i="3"/>
  <c r="Y4659" i="3"/>
  <c r="Y4658" i="3"/>
  <c r="Y4657" i="3"/>
  <c r="Y4656" i="3"/>
  <c r="Y4655" i="3"/>
  <c r="Y4654" i="3"/>
  <c r="Y4653" i="3"/>
  <c r="Y4652" i="3"/>
  <c r="Y4651" i="3"/>
  <c r="Y4650" i="3"/>
  <c r="Y4649" i="3"/>
  <c r="Y4648" i="3"/>
  <c r="Y4647" i="3"/>
  <c r="Y4646" i="3"/>
  <c r="Y4645" i="3"/>
  <c r="Y4644" i="3"/>
  <c r="Y4643" i="3"/>
  <c r="Y4642" i="3"/>
  <c r="Y4641" i="3"/>
  <c r="Y4640" i="3"/>
  <c r="Y4639" i="3"/>
  <c r="Y4638" i="3"/>
  <c r="Y4637" i="3"/>
  <c r="Y4636" i="3"/>
  <c r="Y4635" i="3"/>
  <c r="Y4634" i="3"/>
  <c r="Y4633" i="3"/>
  <c r="Y4632" i="3"/>
  <c r="Y4631" i="3"/>
  <c r="Y4630" i="3"/>
  <c r="Y4629" i="3"/>
  <c r="Y4628" i="3"/>
  <c r="Y4627" i="3"/>
  <c r="Y4626" i="3"/>
  <c r="Y4625" i="3"/>
  <c r="Y4624" i="3"/>
  <c r="Y4623" i="3"/>
  <c r="Y4622" i="3"/>
  <c r="Y4621" i="3"/>
  <c r="Y4620" i="3"/>
  <c r="Y4619" i="3"/>
  <c r="Y4618" i="3"/>
  <c r="Y4617" i="3"/>
  <c r="Y4616" i="3"/>
  <c r="Y4615" i="3"/>
  <c r="Y4614" i="3"/>
  <c r="Y4613" i="3"/>
  <c r="Y4612" i="3"/>
  <c r="Y4611" i="3"/>
  <c r="Y4610" i="3"/>
  <c r="Y4609" i="3"/>
  <c r="Y4608" i="3"/>
  <c r="Y4607" i="3"/>
  <c r="Y4606" i="3"/>
  <c r="Y4605" i="3"/>
  <c r="Y4604" i="3"/>
  <c r="Y4603" i="3"/>
  <c r="Y4602" i="3"/>
  <c r="Y4601" i="3"/>
  <c r="Y4600" i="3"/>
  <c r="Y4599" i="3"/>
  <c r="Y4598" i="3"/>
  <c r="Y4597" i="3"/>
  <c r="Y4596" i="3"/>
  <c r="Y4595" i="3"/>
  <c r="Y4594" i="3"/>
  <c r="Y4593" i="3"/>
  <c r="Y4592" i="3"/>
  <c r="Y4591" i="3"/>
  <c r="Y4590" i="3"/>
  <c r="Y4589" i="3"/>
  <c r="Y4588" i="3"/>
  <c r="Y4587" i="3"/>
  <c r="Y4586" i="3"/>
  <c r="Y4585" i="3"/>
  <c r="Y4584" i="3"/>
  <c r="Y4583" i="3"/>
  <c r="Y4582" i="3"/>
  <c r="Y4581" i="3"/>
  <c r="Y4580" i="3"/>
  <c r="Y4579" i="3"/>
  <c r="Y4578" i="3"/>
  <c r="Y4577" i="3"/>
  <c r="Y4576" i="3"/>
  <c r="Y4575" i="3"/>
  <c r="Y4574" i="3"/>
  <c r="Y4573" i="3"/>
  <c r="Y4572" i="3"/>
  <c r="Y4571" i="3"/>
  <c r="Y4570" i="3"/>
  <c r="Y4569" i="3"/>
  <c r="Y4568" i="3"/>
  <c r="Y4567" i="3"/>
  <c r="Y4566" i="3"/>
  <c r="Y4565" i="3"/>
  <c r="Y4564" i="3"/>
  <c r="Y4563" i="3"/>
  <c r="Y4562" i="3"/>
  <c r="Y4561" i="3"/>
  <c r="Y4560" i="3"/>
  <c r="Y4559" i="3"/>
  <c r="Y4558" i="3"/>
  <c r="Y4557" i="3"/>
  <c r="Y4556" i="3"/>
  <c r="Y4555" i="3"/>
  <c r="Y4554" i="3"/>
  <c r="Y4553" i="3"/>
  <c r="Y4552" i="3"/>
  <c r="Y4551" i="3"/>
  <c r="Y4550" i="3"/>
  <c r="Y4549" i="3"/>
  <c r="Y4548" i="3"/>
  <c r="Y4547" i="3"/>
  <c r="Y4546" i="3"/>
  <c r="Y4545" i="3"/>
  <c r="Y4544" i="3"/>
  <c r="Y4543" i="3"/>
  <c r="Y4542" i="3"/>
  <c r="Y4541" i="3"/>
  <c r="Y4540" i="3"/>
  <c r="Y4539" i="3"/>
  <c r="Y4538" i="3"/>
  <c r="Y4537" i="3"/>
  <c r="Y4536" i="3"/>
  <c r="Y4535" i="3"/>
  <c r="Y4534" i="3"/>
  <c r="Y4533" i="3"/>
  <c r="Y4532" i="3"/>
  <c r="Y4531" i="3"/>
  <c r="Y4530" i="3"/>
  <c r="Y4529" i="3"/>
  <c r="Y4528" i="3"/>
  <c r="Y4527" i="3"/>
  <c r="Y4526" i="3"/>
  <c r="Y4525" i="3"/>
  <c r="Y4524" i="3"/>
  <c r="Y4523" i="3"/>
  <c r="Y4522" i="3"/>
  <c r="Y4521" i="3"/>
  <c r="Y4520" i="3"/>
  <c r="Y4519" i="3"/>
  <c r="Y4518" i="3"/>
  <c r="Y4517" i="3"/>
  <c r="Y4516" i="3"/>
  <c r="Y4515" i="3"/>
  <c r="Y4514" i="3"/>
  <c r="Y4513" i="3"/>
  <c r="Y4512" i="3"/>
  <c r="Y4511" i="3"/>
  <c r="Y4510" i="3"/>
  <c r="Y4509" i="3"/>
  <c r="Y4508" i="3"/>
  <c r="Y4507" i="3"/>
  <c r="Y4506" i="3"/>
  <c r="Y4505" i="3"/>
  <c r="Y4504" i="3"/>
  <c r="Y4503" i="3"/>
  <c r="Y4502" i="3"/>
  <c r="Y4501" i="3"/>
  <c r="Y4500" i="3"/>
  <c r="Y4499" i="3"/>
  <c r="Y4498" i="3"/>
  <c r="Y4497" i="3"/>
  <c r="Y4496" i="3"/>
  <c r="Y4495" i="3"/>
  <c r="Y4494" i="3"/>
  <c r="Y4493" i="3"/>
  <c r="Y4492" i="3"/>
  <c r="Y4491" i="3"/>
  <c r="Y4490" i="3"/>
  <c r="Y4489" i="3"/>
  <c r="Y4488" i="3"/>
  <c r="Y4487" i="3"/>
  <c r="Y4486" i="3"/>
  <c r="Y4485" i="3"/>
  <c r="Y4484" i="3"/>
  <c r="Y4483" i="3"/>
  <c r="Y4482" i="3"/>
  <c r="Y4481" i="3"/>
  <c r="Y4480" i="3"/>
  <c r="Y4479" i="3"/>
  <c r="Y4478" i="3"/>
  <c r="Y4477" i="3"/>
  <c r="Y4476" i="3"/>
  <c r="Y4475" i="3"/>
  <c r="Y4474" i="3"/>
  <c r="Y4473" i="3"/>
  <c r="Y4472" i="3"/>
  <c r="Y4471" i="3"/>
  <c r="Y4470" i="3"/>
  <c r="Y4469" i="3"/>
  <c r="Y4468" i="3"/>
  <c r="Y4467" i="3"/>
  <c r="Y4466" i="3"/>
  <c r="Y4465" i="3"/>
  <c r="Y4464" i="3"/>
  <c r="Y4463" i="3"/>
  <c r="Y4462" i="3"/>
  <c r="Y4461" i="3"/>
  <c r="Y4460" i="3"/>
  <c r="Y4459" i="3"/>
  <c r="Y4458" i="3"/>
  <c r="Y4457" i="3"/>
  <c r="Y4456" i="3"/>
  <c r="Y4455" i="3"/>
  <c r="Y4454" i="3"/>
  <c r="Y4453" i="3"/>
  <c r="Y4452" i="3"/>
  <c r="Y4451" i="3"/>
  <c r="Y4450" i="3"/>
  <c r="Y4449" i="3"/>
  <c r="Y4448" i="3"/>
  <c r="Y4447" i="3"/>
  <c r="Y4446" i="3"/>
  <c r="Y4445" i="3"/>
  <c r="Y4444" i="3"/>
  <c r="Y4443" i="3"/>
  <c r="Y4442" i="3"/>
  <c r="Y4441" i="3"/>
  <c r="Y4440" i="3"/>
  <c r="Y4439" i="3"/>
  <c r="Y4438" i="3"/>
  <c r="Y4437" i="3"/>
  <c r="Y4436" i="3"/>
  <c r="Y4435" i="3"/>
  <c r="Y4434" i="3"/>
  <c r="Y4433" i="3"/>
  <c r="Y4432" i="3"/>
  <c r="Y4431" i="3"/>
  <c r="Y4430" i="3"/>
  <c r="Y4429" i="3"/>
  <c r="Y4428" i="3"/>
  <c r="Y4427" i="3"/>
  <c r="Y4426" i="3"/>
  <c r="Y4425" i="3"/>
  <c r="Y4424" i="3"/>
  <c r="Y4423" i="3"/>
  <c r="Y4422" i="3"/>
  <c r="Y4421" i="3"/>
  <c r="Y4420" i="3"/>
  <c r="Y4419" i="3"/>
  <c r="Y4418" i="3"/>
  <c r="Y4417" i="3"/>
  <c r="Y4416" i="3"/>
  <c r="Y4415" i="3"/>
  <c r="Y4414" i="3"/>
  <c r="Y4413" i="3"/>
  <c r="Y4412" i="3"/>
  <c r="Y4411" i="3"/>
  <c r="Y4410" i="3"/>
  <c r="Y4409" i="3"/>
  <c r="Y4408" i="3"/>
  <c r="Y4407" i="3"/>
  <c r="Y4406" i="3"/>
  <c r="Y4405" i="3"/>
  <c r="Y4404" i="3"/>
  <c r="Y4403" i="3"/>
  <c r="Y4402" i="3"/>
  <c r="Y4401" i="3"/>
  <c r="Y4400" i="3"/>
  <c r="Y4399" i="3"/>
  <c r="Y4398" i="3"/>
  <c r="Y4397" i="3"/>
  <c r="Y4396" i="3"/>
  <c r="Y4395" i="3"/>
  <c r="Y4394" i="3"/>
  <c r="Y4393" i="3"/>
  <c r="Y4392" i="3"/>
  <c r="Y4391" i="3"/>
  <c r="Y4390" i="3"/>
  <c r="Y4389" i="3"/>
  <c r="Y4388" i="3"/>
  <c r="Y4387" i="3"/>
  <c r="Y4386" i="3"/>
  <c r="Y4385" i="3"/>
  <c r="Y4384" i="3"/>
  <c r="Y4383" i="3"/>
  <c r="Y4382" i="3"/>
  <c r="Y4381" i="3"/>
  <c r="Y4380" i="3"/>
  <c r="Y4379" i="3"/>
  <c r="Y4378" i="3"/>
  <c r="Y4377" i="3"/>
  <c r="Y4376" i="3"/>
  <c r="Y4375" i="3"/>
  <c r="Y4374" i="3"/>
  <c r="Y4373" i="3"/>
  <c r="Y4372" i="3"/>
  <c r="Y4371" i="3"/>
  <c r="Y4370" i="3"/>
  <c r="Y4369" i="3"/>
  <c r="Y4368" i="3"/>
  <c r="Y4367" i="3"/>
  <c r="Y4366" i="3"/>
  <c r="Y4365" i="3"/>
  <c r="Y4364" i="3"/>
  <c r="Y4363" i="3"/>
  <c r="Y4362" i="3"/>
  <c r="Y4361" i="3"/>
  <c r="Y4360" i="3"/>
  <c r="Y4359" i="3"/>
  <c r="Y4358" i="3"/>
  <c r="Y4357" i="3"/>
  <c r="Y4356" i="3"/>
  <c r="Y4355" i="3"/>
  <c r="Y4354" i="3"/>
  <c r="Y4353" i="3"/>
  <c r="Y4352" i="3"/>
  <c r="Y4351" i="3"/>
  <c r="Y4350" i="3"/>
  <c r="Y4349" i="3"/>
  <c r="Y4348" i="3"/>
  <c r="Y4347" i="3"/>
  <c r="Y4346" i="3"/>
  <c r="Y4345" i="3"/>
  <c r="Y4344" i="3"/>
  <c r="Y4343" i="3"/>
  <c r="Y4342" i="3"/>
  <c r="Y4341" i="3"/>
  <c r="Y4340" i="3"/>
  <c r="Y4339" i="3"/>
  <c r="Y4338" i="3"/>
  <c r="Y4337" i="3"/>
  <c r="Y4336" i="3"/>
  <c r="Y4335" i="3"/>
  <c r="Y4334" i="3"/>
  <c r="Y4333" i="3"/>
  <c r="Y4332" i="3"/>
  <c r="Y4331" i="3"/>
  <c r="Y4330" i="3"/>
  <c r="Y4329" i="3"/>
  <c r="Y4328" i="3"/>
  <c r="Y4327" i="3"/>
  <c r="Y4326" i="3"/>
  <c r="Y4325" i="3"/>
  <c r="Y4324" i="3"/>
  <c r="Y4323" i="3"/>
  <c r="Y4322" i="3"/>
  <c r="Y4321" i="3"/>
  <c r="Y4320" i="3"/>
  <c r="Y4319" i="3"/>
  <c r="Y4318" i="3"/>
  <c r="Y4317" i="3"/>
  <c r="Y4316" i="3"/>
  <c r="Y4315" i="3"/>
  <c r="Y4314" i="3"/>
  <c r="Y4313" i="3"/>
  <c r="Y4312" i="3"/>
  <c r="Y4311" i="3"/>
  <c r="Y4310" i="3"/>
  <c r="Y4309" i="3"/>
  <c r="Y4308" i="3"/>
  <c r="Y4307" i="3"/>
  <c r="Y4306" i="3"/>
  <c r="Y4305" i="3"/>
  <c r="Y4304" i="3"/>
  <c r="Y4303" i="3"/>
  <c r="Y4302" i="3"/>
  <c r="Y4301" i="3"/>
  <c r="Y4300" i="3"/>
  <c r="Y4299" i="3"/>
  <c r="Y4298" i="3"/>
  <c r="Y4297" i="3"/>
  <c r="Y4296" i="3"/>
  <c r="Y4295" i="3"/>
  <c r="Y4294" i="3"/>
  <c r="Y4293" i="3"/>
  <c r="Y4292" i="3"/>
  <c r="Y4291" i="3"/>
  <c r="Y4290" i="3"/>
  <c r="Y4288" i="3"/>
  <c r="Y4287" i="3"/>
  <c r="Y4286" i="3"/>
  <c r="Y4285" i="3"/>
  <c r="Y4284" i="3"/>
  <c r="Y4283" i="3"/>
  <c r="Y4282" i="3"/>
  <c r="Y4281" i="3"/>
  <c r="Y4280" i="3"/>
  <c r="Y4279" i="3"/>
  <c r="Y4278" i="3"/>
  <c r="Y4277" i="3"/>
  <c r="Y4276" i="3"/>
  <c r="Y4275" i="3"/>
  <c r="Y4274" i="3"/>
  <c r="Y4273" i="3"/>
  <c r="Y4272" i="3"/>
  <c r="Y4271" i="3"/>
  <c r="Y4270" i="3"/>
  <c r="Y4269" i="3"/>
  <c r="Y4268" i="3"/>
  <c r="Y4267" i="3"/>
  <c r="Y4266" i="3"/>
  <c r="Y4265" i="3"/>
  <c r="Y4264" i="3"/>
  <c r="Y4263" i="3"/>
  <c r="Y4262" i="3"/>
  <c r="Y4261" i="3"/>
  <c r="Y4260" i="3"/>
  <c r="Y4259" i="3"/>
  <c r="Y4258" i="3"/>
  <c r="Y4257" i="3"/>
  <c r="Y4256" i="3"/>
  <c r="Y4255" i="3"/>
  <c r="Y4254" i="3"/>
  <c r="Y4253" i="3"/>
  <c r="Y4252" i="3"/>
  <c r="Y4251" i="3"/>
  <c r="Y4250" i="3"/>
  <c r="Y4249" i="3"/>
  <c r="Y4248" i="3"/>
  <c r="Y4247" i="3"/>
  <c r="Y4246" i="3"/>
  <c r="Y4245" i="3"/>
  <c r="Y4244" i="3"/>
  <c r="Y4243" i="3"/>
  <c r="Y4242" i="3"/>
  <c r="Y4241" i="3"/>
  <c r="Y4240" i="3"/>
  <c r="Y4239" i="3"/>
  <c r="Y4238" i="3"/>
  <c r="Y4237" i="3"/>
  <c r="Y4236" i="3"/>
  <c r="Y4235" i="3"/>
  <c r="Y4234" i="3"/>
  <c r="Y4233" i="3"/>
  <c r="Y4232" i="3"/>
  <c r="Y4231" i="3"/>
  <c r="Y4230" i="3"/>
  <c r="Y4229" i="3"/>
  <c r="Y4228" i="3"/>
  <c r="Y4227" i="3"/>
  <c r="Y4226" i="3"/>
  <c r="Y4225" i="3"/>
  <c r="Y4224" i="3"/>
  <c r="Y4223" i="3"/>
  <c r="Y4222" i="3"/>
  <c r="Y4221" i="3"/>
  <c r="Y4220" i="3"/>
  <c r="Y4219" i="3"/>
  <c r="Y4218" i="3"/>
  <c r="Y4217" i="3"/>
  <c r="Y4216" i="3"/>
  <c r="Y4215" i="3"/>
  <c r="Y4214" i="3"/>
  <c r="Y4213" i="3"/>
  <c r="Y4212" i="3"/>
  <c r="Y4211" i="3"/>
  <c r="Y4210" i="3"/>
  <c r="Y4209" i="3"/>
  <c r="Y4208" i="3"/>
  <c r="Y4207" i="3"/>
  <c r="Y4206" i="3"/>
  <c r="Y4205" i="3"/>
  <c r="Y4204" i="3"/>
  <c r="Y4203" i="3"/>
  <c r="Y4202" i="3"/>
  <c r="Y4201" i="3"/>
  <c r="Y4200" i="3"/>
  <c r="Y4199" i="3"/>
  <c r="Y4198" i="3"/>
  <c r="Y4197" i="3"/>
  <c r="Y4196" i="3"/>
  <c r="Y4195" i="3"/>
  <c r="Y4194" i="3"/>
  <c r="Y4193" i="3"/>
  <c r="Y4192" i="3"/>
  <c r="Y4191" i="3"/>
  <c r="Y4190" i="3"/>
  <c r="Y4189" i="3"/>
  <c r="Y4188" i="3"/>
  <c r="Y4187" i="3"/>
  <c r="Y4186" i="3"/>
  <c r="Y4185" i="3"/>
  <c r="Y4184" i="3"/>
  <c r="Y4183" i="3"/>
  <c r="Y4182" i="3"/>
  <c r="Y4181" i="3"/>
  <c r="Y4180" i="3"/>
  <c r="Y4179" i="3"/>
  <c r="Y4178" i="3"/>
  <c r="Y4177" i="3"/>
  <c r="Y4176" i="3"/>
  <c r="Y4175" i="3"/>
  <c r="Y4174" i="3"/>
  <c r="Y4173" i="3"/>
  <c r="Y4172" i="3"/>
  <c r="Y4171" i="3"/>
  <c r="Y4170" i="3"/>
  <c r="Y4169" i="3"/>
  <c r="Y4168" i="3"/>
  <c r="Y4167" i="3"/>
  <c r="Y4166" i="3"/>
  <c r="Y4165" i="3"/>
  <c r="Y4164" i="3"/>
  <c r="Y4163" i="3"/>
  <c r="Y4162" i="3"/>
  <c r="Y4161" i="3"/>
  <c r="Y4160" i="3"/>
  <c r="Y4159" i="3"/>
  <c r="Y4158" i="3"/>
  <c r="Y4157" i="3"/>
  <c r="Y4156" i="3"/>
  <c r="Y4155" i="3"/>
  <c r="Y4154" i="3"/>
  <c r="Y4153" i="3"/>
  <c r="Y4152" i="3"/>
  <c r="Y4151" i="3"/>
  <c r="Y4150" i="3"/>
  <c r="Y4149" i="3"/>
  <c r="Y4148" i="3"/>
  <c r="Y4147" i="3"/>
  <c r="Y4146" i="3"/>
  <c r="Y4145" i="3"/>
  <c r="Y4144" i="3"/>
  <c r="Y4143" i="3"/>
  <c r="Y4142" i="3"/>
  <c r="Y4141" i="3"/>
  <c r="Y4140" i="3"/>
  <c r="Y4139" i="3"/>
  <c r="Y4138" i="3"/>
  <c r="Y4137" i="3"/>
  <c r="Y4136" i="3"/>
  <c r="Y4135" i="3"/>
  <c r="Y4134" i="3"/>
  <c r="Y4133" i="3"/>
  <c r="Y4132" i="3"/>
  <c r="Y4131" i="3"/>
  <c r="Y4130" i="3"/>
  <c r="Y4129" i="3"/>
  <c r="Y4128" i="3"/>
  <c r="Y4127" i="3"/>
  <c r="Y4126" i="3"/>
  <c r="Y4125" i="3"/>
  <c r="Y4124" i="3"/>
  <c r="Y4123" i="3"/>
  <c r="Y4122" i="3"/>
  <c r="Y4121" i="3"/>
  <c r="Y4120" i="3"/>
  <c r="Y4119" i="3"/>
  <c r="Y4118" i="3"/>
  <c r="Y4117" i="3"/>
  <c r="Y4116" i="3"/>
  <c r="Y4115" i="3"/>
  <c r="Y4114" i="3"/>
  <c r="Y4113" i="3"/>
  <c r="Y4112" i="3"/>
  <c r="Y4111" i="3"/>
  <c r="Y4110" i="3"/>
  <c r="Y4109" i="3"/>
  <c r="Y4108" i="3"/>
  <c r="Y4107" i="3"/>
  <c r="Y4106" i="3"/>
  <c r="Y4105" i="3"/>
  <c r="Y4104" i="3"/>
  <c r="Y4103" i="3"/>
  <c r="Y4102" i="3"/>
  <c r="Y4101" i="3"/>
  <c r="Y4100" i="3"/>
  <c r="Y4099" i="3"/>
  <c r="Y4098" i="3"/>
  <c r="Y4097" i="3"/>
  <c r="Y4096" i="3"/>
  <c r="Y4095" i="3"/>
  <c r="Y4094" i="3"/>
  <c r="Y4093" i="3"/>
  <c r="Y4092" i="3"/>
  <c r="Y4091" i="3"/>
  <c r="Y4090" i="3"/>
  <c r="Y4089" i="3"/>
  <c r="Y4088" i="3"/>
  <c r="Y4087" i="3"/>
  <c r="Y4086" i="3"/>
  <c r="Y4085" i="3"/>
  <c r="Y4084" i="3"/>
  <c r="Y4083" i="3"/>
  <c r="Y4082" i="3"/>
  <c r="Y4081" i="3"/>
  <c r="Y4080" i="3"/>
  <c r="Y4079" i="3"/>
  <c r="Y4078" i="3"/>
  <c r="Y4077" i="3"/>
  <c r="Y4076" i="3"/>
  <c r="Y4075" i="3"/>
  <c r="Y4074" i="3"/>
  <c r="Y4073" i="3"/>
  <c r="Y4072" i="3"/>
  <c r="Y4071" i="3"/>
  <c r="Y4070" i="3"/>
  <c r="Y4069" i="3"/>
  <c r="Y4068" i="3"/>
  <c r="Y4067" i="3"/>
  <c r="Y4066" i="3"/>
  <c r="Y4065" i="3"/>
  <c r="Y4064" i="3"/>
  <c r="Y4063" i="3"/>
  <c r="Y4062" i="3"/>
  <c r="Y4061" i="3"/>
  <c r="Y4060" i="3"/>
  <c r="Y4059" i="3"/>
  <c r="Y4058" i="3"/>
  <c r="Y4057" i="3"/>
  <c r="Y4056" i="3"/>
  <c r="Y4055" i="3"/>
  <c r="Y4054" i="3"/>
  <c r="Y4053" i="3"/>
  <c r="Y4052" i="3"/>
  <c r="Y4051" i="3"/>
  <c r="Y4050" i="3"/>
  <c r="Y4049" i="3"/>
  <c r="Y4048" i="3"/>
  <c r="Y4047" i="3"/>
  <c r="Y4046" i="3"/>
  <c r="Y4045" i="3"/>
  <c r="Y4044" i="3"/>
  <c r="Y4043" i="3"/>
  <c r="Y4042" i="3"/>
  <c r="Y4041" i="3"/>
  <c r="Y4040" i="3"/>
  <c r="Y4039" i="3"/>
  <c r="Y4038" i="3"/>
  <c r="Y4037" i="3"/>
  <c r="Y4036" i="3"/>
  <c r="Y4035" i="3"/>
  <c r="Y4034" i="3"/>
  <c r="Y4033" i="3"/>
  <c r="Y4032" i="3"/>
  <c r="Y4031" i="3"/>
  <c r="Y4030" i="3"/>
  <c r="Y4029" i="3"/>
  <c r="Y4028" i="3"/>
  <c r="Y4027" i="3"/>
  <c r="Y4026" i="3"/>
  <c r="Y4025" i="3"/>
  <c r="Y4024" i="3"/>
  <c r="Y4023" i="3"/>
  <c r="Y4022" i="3"/>
  <c r="Y4021" i="3"/>
  <c r="Y4020" i="3"/>
  <c r="Y4019" i="3"/>
  <c r="Y4018" i="3"/>
  <c r="Y4017" i="3"/>
  <c r="Y4016" i="3"/>
  <c r="Y4015" i="3"/>
  <c r="Y4014" i="3"/>
  <c r="Y4013" i="3"/>
  <c r="Y4012" i="3"/>
  <c r="Y4011" i="3"/>
  <c r="Y4010" i="3"/>
  <c r="Y4009" i="3"/>
  <c r="Y4008" i="3"/>
  <c r="Y4007" i="3"/>
  <c r="Y4006" i="3"/>
  <c r="Y4005" i="3"/>
  <c r="Y4004" i="3"/>
  <c r="Y4003" i="3"/>
  <c r="Y4002" i="3"/>
  <c r="Y4001" i="3"/>
  <c r="Y4000" i="3"/>
  <c r="Y3999" i="3"/>
  <c r="Y3998" i="3"/>
  <c r="Y3997" i="3"/>
  <c r="Y3996" i="3"/>
  <c r="Y3995" i="3"/>
  <c r="Y3994" i="3"/>
  <c r="Y3993" i="3"/>
  <c r="Y3992" i="3"/>
  <c r="Y3991" i="3"/>
  <c r="Y3990" i="3"/>
  <c r="Y3989" i="3"/>
  <c r="Y3988" i="3"/>
  <c r="Y3987" i="3"/>
  <c r="Y3986" i="3"/>
  <c r="Y3985" i="3"/>
  <c r="Y3984" i="3"/>
  <c r="Y3983" i="3"/>
  <c r="Y3982" i="3"/>
  <c r="Y3981" i="3"/>
  <c r="Y3980" i="3"/>
  <c r="Y3979" i="3"/>
  <c r="Y3978" i="3"/>
  <c r="Y3977" i="3"/>
  <c r="Y3976" i="3"/>
  <c r="Y3975" i="3"/>
  <c r="Y3974" i="3"/>
  <c r="Y3973" i="3"/>
  <c r="Y3972" i="3"/>
  <c r="Y3971" i="3"/>
  <c r="Y3970" i="3"/>
  <c r="Y3969" i="3"/>
  <c r="Y3968" i="3"/>
  <c r="Y3967" i="3"/>
  <c r="Y3966" i="3"/>
  <c r="Y3965" i="3"/>
  <c r="Y3964" i="3"/>
  <c r="Y3963" i="3"/>
  <c r="Y3962" i="3"/>
  <c r="Y3961" i="3"/>
  <c r="Y3960" i="3"/>
  <c r="Y3959" i="3"/>
  <c r="Y3958" i="3"/>
  <c r="Y3957" i="3"/>
  <c r="Y3956" i="3"/>
  <c r="Y3955" i="3"/>
  <c r="Y3954" i="3"/>
  <c r="Y3953" i="3"/>
  <c r="Y3952" i="3"/>
  <c r="Y3951" i="3"/>
  <c r="Y3950" i="3"/>
  <c r="Y3949" i="3"/>
  <c r="Y3948" i="3"/>
  <c r="Y3947" i="3"/>
  <c r="Y3946" i="3"/>
  <c r="Y3945" i="3"/>
  <c r="Y3944" i="3"/>
  <c r="Y3943" i="3"/>
  <c r="Y3942" i="3"/>
  <c r="Y3941" i="3"/>
  <c r="Y3940" i="3"/>
  <c r="Y3939" i="3"/>
  <c r="Y3938" i="3"/>
  <c r="Y3937" i="3"/>
  <c r="Y3936" i="3"/>
  <c r="Y3935" i="3"/>
  <c r="Y3934" i="3"/>
  <c r="Y3933" i="3"/>
  <c r="Y3932" i="3"/>
  <c r="Y3931" i="3"/>
  <c r="Y3930" i="3"/>
  <c r="Y3929" i="3"/>
  <c r="Y3928" i="3"/>
  <c r="Y3927" i="3"/>
  <c r="Y3926" i="3"/>
  <c r="Y3925" i="3"/>
  <c r="Y3924" i="3"/>
  <c r="Y3923" i="3"/>
  <c r="Y3922" i="3"/>
  <c r="Y3921" i="3"/>
  <c r="Y3920" i="3"/>
  <c r="Y3919" i="3"/>
  <c r="Y3918" i="3"/>
  <c r="Y3917" i="3"/>
  <c r="Y3916" i="3"/>
  <c r="Y3915" i="3"/>
  <c r="Y3914" i="3"/>
  <c r="Y3913" i="3"/>
  <c r="Y3912" i="3"/>
  <c r="Y3911" i="3"/>
  <c r="Y3910" i="3"/>
  <c r="Y3909" i="3"/>
  <c r="Y3908" i="3"/>
  <c r="Y3907" i="3"/>
  <c r="Y3906" i="3"/>
  <c r="Y3905" i="3"/>
  <c r="Y3904" i="3"/>
  <c r="Y3903" i="3"/>
  <c r="Y3902" i="3"/>
  <c r="Y3901" i="3"/>
  <c r="Y3900" i="3"/>
  <c r="Y3899" i="3"/>
  <c r="Y3898" i="3"/>
  <c r="Y3897" i="3"/>
  <c r="Y3896" i="3"/>
  <c r="Y3895" i="3"/>
  <c r="Y3894" i="3"/>
  <c r="Y3893" i="3"/>
  <c r="Y3892" i="3"/>
  <c r="Y3891" i="3"/>
  <c r="Y3890" i="3"/>
  <c r="Y3889" i="3"/>
  <c r="Y3888" i="3"/>
  <c r="Y3887" i="3"/>
  <c r="Y3886" i="3"/>
  <c r="Y3885" i="3"/>
  <c r="Y3884" i="3"/>
  <c r="Y3883" i="3"/>
  <c r="Y3882" i="3"/>
  <c r="Y3881" i="3"/>
  <c r="Y3880" i="3"/>
  <c r="Y3879" i="3"/>
  <c r="Y3878" i="3"/>
  <c r="Y3877" i="3"/>
  <c r="Y3876" i="3"/>
  <c r="Y3875" i="3"/>
  <c r="Y3874" i="3"/>
  <c r="Y3873" i="3"/>
  <c r="Y3872" i="3"/>
  <c r="Y3871" i="3"/>
  <c r="Y3870" i="3"/>
  <c r="Y3869" i="3"/>
  <c r="Y3868" i="3"/>
  <c r="Y3867" i="3"/>
  <c r="Y3866" i="3"/>
  <c r="Y3865" i="3"/>
  <c r="Y3864" i="3"/>
  <c r="Y3863" i="3"/>
  <c r="Y3862" i="3"/>
  <c r="Y3861" i="3"/>
  <c r="Y3860" i="3"/>
  <c r="Y3859" i="3"/>
  <c r="Y3858" i="3"/>
  <c r="Y3857" i="3"/>
  <c r="Y3856" i="3"/>
  <c r="Y3855" i="3"/>
  <c r="Y3854" i="3"/>
  <c r="Y3853" i="3"/>
  <c r="Y3852" i="3"/>
  <c r="Y3851" i="3"/>
  <c r="Y3850" i="3"/>
  <c r="Y3849" i="3"/>
  <c r="Y3848" i="3"/>
  <c r="Y3847" i="3"/>
  <c r="Y3846" i="3"/>
  <c r="Y3845" i="3"/>
  <c r="Y3844" i="3"/>
  <c r="Y3843" i="3"/>
  <c r="Y3842" i="3"/>
  <c r="Y3841" i="3"/>
  <c r="Y3840" i="3"/>
  <c r="Y3839" i="3"/>
  <c r="Y3838" i="3"/>
  <c r="Y3837" i="3"/>
  <c r="Y3836" i="3"/>
  <c r="Y3835" i="3"/>
  <c r="Y3834" i="3"/>
  <c r="Y3833" i="3"/>
  <c r="Y3832" i="3"/>
  <c r="Y3831" i="3"/>
  <c r="Y3830" i="3"/>
  <c r="Y3829" i="3"/>
  <c r="Y3828" i="3"/>
  <c r="Y3827" i="3"/>
  <c r="Y3826" i="3"/>
  <c r="Y3825" i="3"/>
  <c r="Y3824" i="3"/>
  <c r="Y3823" i="3"/>
  <c r="Y3822" i="3"/>
  <c r="Y3821" i="3"/>
  <c r="Y3820" i="3"/>
  <c r="Y3819" i="3"/>
  <c r="Y3818" i="3"/>
  <c r="Y3817" i="3"/>
  <c r="Y3816" i="3"/>
  <c r="Y3815" i="3"/>
  <c r="Y3814" i="3"/>
  <c r="Y3813" i="3"/>
  <c r="Y3812" i="3"/>
  <c r="Y3811" i="3"/>
  <c r="Y3810" i="3"/>
  <c r="Y3809" i="3"/>
  <c r="Y3808" i="3"/>
  <c r="Y3807" i="3"/>
  <c r="Y3806" i="3"/>
  <c r="Y3805" i="3"/>
  <c r="Y3804" i="3"/>
  <c r="Y3803" i="3"/>
  <c r="Y3802" i="3"/>
  <c r="Y3801" i="3"/>
  <c r="Y3800" i="3"/>
  <c r="Y3799" i="3"/>
  <c r="Y3798" i="3"/>
  <c r="Y3797" i="3"/>
  <c r="Y3796" i="3"/>
  <c r="Y3795" i="3"/>
  <c r="Y3794" i="3"/>
  <c r="Y3793" i="3"/>
  <c r="Y3792" i="3"/>
  <c r="Y3791" i="3"/>
  <c r="Y3790" i="3"/>
  <c r="Y3789" i="3"/>
  <c r="Y3788" i="3"/>
  <c r="Y3787" i="3"/>
  <c r="Y3786" i="3"/>
  <c r="Y3785" i="3"/>
  <c r="Y3784" i="3"/>
  <c r="Y3783" i="3"/>
  <c r="Y3782" i="3"/>
  <c r="Y3781" i="3"/>
  <c r="Y3780" i="3"/>
  <c r="Y3779" i="3"/>
  <c r="Y3778" i="3"/>
  <c r="Y3777" i="3"/>
  <c r="Y3776" i="3"/>
  <c r="Y3775" i="3"/>
  <c r="Y3774" i="3"/>
  <c r="Y3773" i="3"/>
  <c r="Y3772" i="3"/>
  <c r="Y3771" i="3"/>
  <c r="Y3770" i="3"/>
  <c r="Y3769" i="3"/>
  <c r="Y3768" i="3"/>
  <c r="Y3767" i="3"/>
  <c r="Y3766" i="3"/>
  <c r="Y3765" i="3"/>
  <c r="Y3764" i="3"/>
  <c r="Y3763" i="3"/>
  <c r="Y3762" i="3"/>
  <c r="Y3761" i="3"/>
  <c r="Y3760" i="3"/>
  <c r="Y3759" i="3"/>
  <c r="Y3758" i="3"/>
  <c r="Y3757" i="3"/>
  <c r="Y3756" i="3"/>
  <c r="Y3755" i="3"/>
  <c r="Y3754" i="3"/>
  <c r="Y3753" i="3"/>
  <c r="Y3752" i="3"/>
  <c r="Y3751" i="3"/>
  <c r="Y3750" i="3"/>
  <c r="Y3749" i="3"/>
  <c r="Y3748" i="3"/>
  <c r="Y3747" i="3"/>
  <c r="Y3746" i="3"/>
  <c r="Y3745" i="3"/>
  <c r="Y3744" i="3"/>
  <c r="Y3743" i="3"/>
  <c r="Y3742" i="3"/>
  <c r="Y3741" i="3"/>
  <c r="Y3740" i="3"/>
  <c r="Y3739" i="3"/>
  <c r="Y3738" i="3"/>
  <c r="Y3737" i="3"/>
  <c r="Y3736" i="3"/>
  <c r="Y3735" i="3"/>
  <c r="Y3734" i="3"/>
  <c r="Y3733" i="3"/>
  <c r="Y3732" i="3"/>
  <c r="Y3731" i="3"/>
  <c r="Y3730" i="3"/>
  <c r="Y3729" i="3"/>
  <c r="Y3728" i="3"/>
  <c r="Y3727" i="3"/>
  <c r="Y3726" i="3"/>
  <c r="Y3725" i="3"/>
  <c r="Y3724" i="3"/>
  <c r="Y3723" i="3"/>
  <c r="Y3722" i="3"/>
  <c r="Y3721" i="3"/>
  <c r="Y3720" i="3"/>
  <c r="Y3719" i="3"/>
  <c r="Y3718" i="3"/>
  <c r="Y3717" i="3"/>
  <c r="Y3716" i="3"/>
  <c r="Y3715" i="3"/>
  <c r="Y3714" i="3"/>
  <c r="Y3713" i="3"/>
  <c r="Y3712" i="3"/>
  <c r="Y3711" i="3"/>
  <c r="Y3710" i="3"/>
  <c r="Y3709" i="3"/>
  <c r="Y3708" i="3"/>
  <c r="Y3707" i="3"/>
  <c r="Y3706" i="3"/>
  <c r="Y3705" i="3"/>
  <c r="Y3704" i="3"/>
  <c r="Y3703" i="3"/>
  <c r="Y3702" i="3"/>
  <c r="Y3701" i="3"/>
  <c r="Y3700" i="3"/>
  <c r="Y3699" i="3"/>
  <c r="Y3698" i="3"/>
  <c r="Y3697" i="3"/>
  <c r="Y3696" i="3"/>
  <c r="Y3695" i="3"/>
  <c r="Y3694" i="3"/>
  <c r="Y3693" i="3"/>
  <c r="Y3692" i="3"/>
  <c r="Y3691" i="3"/>
  <c r="Y3690" i="3"/>
  <c r="Y3689" i="3"/>
  <c r="Y3688" i="3"/>
  <c r="Y3687" i="3"/>
  <c r="Y3686" i="3"/>
  <c r="Y3685" i="3"/>
  <c r="Y3684" i="3"/>
  <c r="Y3683" i="3"/>
  <c r="Y3682" i="3"/>
  <c r="Y3681" i="3"/>
  <c r="Y3680" i="3"/>
  <c r="Y3679" i="3"/>
  <c r="Y3678" i="3"/>
  <c r="Y3677" i="3"/>
  <c r="Y3676" i="3"/>
  <c r="Y3675" i="3"/>
  <c r="Y3674" i="3"/>
  <c r="Y3673" i="3"/>
  <c r="Y3672" i="3"/>
  <c r="Y3671" i="3"/>
  <c r="Y3670" i="3"/>
  <c r="Y3669" i="3"/>
  <c r="Y3668" i="3"/>
  <c r="Y3667" i="3"/>
  <c r="Y3666" i="3"/>
  <c r="Y3665" i="3"/>
  <c r="Y3664" i="3"/>
  <c r="Y3663" i="3"/>
  <c r="Y3662" i="3"/>
  <c r="Y3661" i="3"/>
  <c r="Y3660" i="3"/>
  <c r="Y3659" i="3"/>
  <c r="Y3658" i="3"/>
  <c r="Y3657" i="3"/>
  <c r="Y3656" i="3"/>
  <c r="Y3655" i="3"/>
  <c r="Y3654" i="3"/>
  <c r="Y3653" i="3"/>
  <c r="Y3652" i="3"/>
  <c r="Y3651" i="3"/>
  <c r="Y3650" i="3"/>
  <c r="Y3649" i="3"/>
  <c r="Y3648" i="3"/>
  <c r="Y3647" i="3"/>
  <c r="Y3646" i="3"/>
  <c r="Y3645" i="3"/>
  <c r="Y3644" i="3"/>
  <c r="Y3643" i="3"/>
  <c r="Y3642" i="3"/>
  <c r="Y3641" i="3"/>
  <c r="Y3640" i="3"/>
  <c r="Y3639" i="3"/>
  <c r="Y3638" i="3"/>
  <c r="Y3637" i="3"/>
  <c r="Y3636" i="3"/>
  <c r="Y3635" i="3"/>
  <c r="Y3634" i="3"/>
  <c r="Y3633" i="3"/>
  <c r="Y3632" i="3"/>
  <c r="Y3631" i="3"/>
  <c r="Y3630" i="3"/>
  <c r="Y3629" i="3"/>
  <c r="Y3628" i="3"/>
  <c r="Y3627" i="3"/>
  <c r="Y3626" i="3"/>
  <c r="Y3625" i="3"/>
  <c r="Y3624" i="3"/>
  <c r="Y3623" i="3"/>
  <c r="Y3622" i="3"/>
  <c r="Y3621" i="3"/>
  <c r="Y3620" i="3"/>
  <c r="Y3619" i="3"/>
  <c r="Y3618" i="3"/>
  <c r="Y3617" i="3"/>
  <c r="Y3616" i="3"/>
  <c r="Y3615" i="3"/>
  <c r="Y3614" i="3"/>
  <c r="Y3613" i="3"/>
  <c r="Y3612" i="3"/>
  <c r="Y3611" i="3"/>
  <c r="Y3610" i="3"/>
  <c r="Y3609" i="3"/>
  <c r="Y3608" i="3"/>
  <c r="Y3607" i="3"/>
  <c r="Y3606" i="3"/>
  <c r="Y3605" i="3"/>
  <c r="Y3604" i="3"/>
  <c r="Y3603" i="3"/>
  <c r="Y3602" i="3"/>
  <c r="Y3601" i="3"/>
  <c r="Y3600" i="3"/>
  <c r="Y3599" i="3"/>
  <c r="Y3598" i="3"/>
  <c r="Y3597" i="3"/>
  <c r="Y3596" i="3"/>
  <c r="Y3595" i="3"/>
  <c r="Y3594" i="3"/>
  <c r="Y3593" i="3"/>
  <c r="Y3592" i="3"/>
  <c r="Y3591" i="3"/>
  <c r="Y3590" i="3"/>
  <c r="Y3589" i="3"/>
  <c r="Y3588" i="3"/>
  <c r="Y3587" i="3"/>
  <c r="Y3586" i="3"/>
  <c r="Y3585" i="3"/>
  <c r="Y358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898" i="3"/>
  <c r="Y2899" i="3"/>
  <c r="Y2900" i="3"/>
  <c r="Y2901" i="3"/>
  <c r="Y2902" i="3"/>
  <c r="Y2903"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0"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3273" i="3"/>
  <c r="Y3274" i="3"/>
  <c r="Y3275" i="3"/>
  <c r="Y3276" i="3"/>
  <c r="Y3277" i="3"/>
  <c r="Y3278" i="3"/>
  <c r="Y3279" i="3"/>
  <c r="Y3280" i="3"/>
  <c r="Y3281" i="3"/>
  <c r="Y3282" i="3"/>
  <c r="Y3283" i="3"/>
  <c r="Y3284" i="3"/>
  <c r="Y3285" i="3"/>
  <c r="Y3286" i="3"/>
  <c r="Y3287" i="3"/>
  <c r="Y3288" i="3"/>
  <c r="Y3289" i="3"/>
  <c r="Y3290" i="3"/>
  <c r="Y3291" i="3"/>
  <c r="Y3292" i="3"/>
  <c r="Y3293" i="3"/>
  <c r="Y3294" i="3"/>
  <c r="Y3295" i="3"/>
  <c r="Y3296" i="3"/>
  <c r="Y3297" i="3"/>
  <c r="Y3298" i="3"/>
  <c r="Y3299" i="3"/>
  <c r="Y3300" i="3"/>
  <c r="Y3301" i="3"/>
  <c r="Y3302" i="3"/>
  <c r="Y3303" i="3"/>
  <c r="Y3304" i="3"/>
  <c r="Y3305" i="3"/>
  <c r="Y3306" i="3"/>
  <c r="Y3307" i="3"/>
  <c r="Y3308" i="3"/>
  <c r="Y3309" i="3"/>
  <c r="Y3310" i="3"/>
  <c r="Y3311" i="3"/>
  <c r="Y3312" i="3"/>
  <c r="Y3313" i="3"/>
  <c r="Y3314" i="3"/>
  <c r="Y3315" i="3"/>
  <c r="Y3316" i="3"/>
  <c r="Y3317" i="3"/>
  <c r="Y3318" i="3"/>
  <c r="Y3319" i="3"/>
  <c r="Y3320" i="3"/>
  <c r="Y3321" i="3"/>
  <c r="Y3322" i="3"/>
  <c r="Y3323" i="3"/>
  <c r="Y3324" i="3"/>
  <c r="Y3325" i="3"/>
  <c r="Y3326" i="3"/>
  <c r="Y3327" i="3"/>
  <c r="Y3328" i="3"/>
  <c r="Y3329" i="3"/>
  <c r="Y3330" i="3"/>
  <c r="Y3331" i="3"/>
  <c r="Y3332" i="3"/>
  <c r="Y3333" i="3"/>
  <c r="Y3334" i="3"/>
  <c r="Y3335" i="3"/>
  <c r="Y3336" i="3"/>
  <c r="Y3337" i="3"/>
  <c r="Y3338" i="3"/>
  <c r="Y3339" i="3"/>
  <c r="Y3340" i="3"/>
  <c r="Y3341" i="3"/>
  <c r="Y3342" i="3"/>
  <c r="Y3343" i="3"/>
  <c r="Y3344" i="3"/>
  <c r="Y3345" i="3"/>
  <c r="Y3346" i="3"/>
  <c r="Y3347" i="3"/>
  <c r="Y3348" i="3"/>
  <c r="Y3349" i="3"/>
  <c r="Y3350" i="3"/>
  <c r="Y3351" i="3"/>
  <c r="Y3352" i="3"/>
  <c r="Y3353" i="3"/>
  <c r="Y3354" i="3"/>
  <c r="Y3355" i="3"/>
  <c r="Y3356" i="3"/>
  <c r="Y3357" i="3"/>
  <c r="Y3358" i="3"/>
  <c r="Y3359" i="3"/>
  <c r="Y3360" i="3"/>
  <c r="Y3361" i="3"/>
  <c r="Y3362" i="3"/>
  <c r="Y3363" i="3"/>
  <c r="Y3364" i="3"/>
  <c r="Y3365" i="3"/>
  <c r="Y3366" i="3"/>
  <c r="Y3367" i="3"/>
  <c r="Y3368" i="3"/>
  <c r="Y3369" i="3"/>
  <c r="Y3370" i="3"/>
  <c r="Y3371" i="3"/>
  <c r="Y3372" i="3"/>
  <c r="Y3373" i="3"/>
  <c r="Y3374" i="3"/>
  <c r="Y3375" i="3"/>
  <c r="Y3376" i="3"/>
  <c r="Y3377" i="3"/>
  <c r="Y3378" i="3"/>
  <c r="Y3379" i="3"/>
  <c r="Y3380" i="3"/>
  <c r="Y3381" i="3"/>
  <c r="Y3382" i="3"/>
  <c r="Y3383" i="3"/>
  <c r="Y3384" i="3"/>
  <c r="Y3385" i="3"/>
  <c r="Y3386" i="3"/>
  <c r="Y3387" i="3"/>
  <c r="Y3388" i="3"/>
  <c r="Y3389" i="3"/>
  <c r="Y3390" i="3"/>
  <c r="Y3391" i="3"/>
  <c r="Y3392" i="3"/>
  <c r="Y3393" i="3"/>
  <c r="Y3394" i="3"/>
  <c r="Y3395" i="3"/>
  <c r="Y3396" i="3"/>
  <c r="Y3397" i="3"/>
  <c r="Y3398" i="3"/>
  <c r="Y3399" i="3"/>
  <c r="Y3400" i="3"/>
  <c r="Y3401" i="3"/>
  <c r="Y3402" i="3"/>
  <c r="Y3403" i="3"/>
  <c r="Y3404" i="3"/>
  <c r="Y3405" i="3"/>
  <c r="Y3406" i="3"/>
  <c r="Y3407" i="3"/>
  <c r="Y3408" i="3"/>
  <c r="Y3409" i="3"/>
  <c r="Y3410" i="3"/>
  <c r="Y3411" i="3"/>
  <c r="Y3412" i="3"/>
  <c r="Y3413" i="3"/>
  <c r="Y3414" i="3"/>
  <c r="Y3415" i="3"/>
  <c r="Y3416" i="3"/>
  <c r="Y3417" i="3"/>
  <c r="Y3418" i="3"/>
  <c r="Y3419" i="3"/>
  <c r="Y3420" i="3"/>
  <c r="Y3421" i="3"/>
  <c r="Y3422" i="3"/>
  <c r="Y3423" i="3"/>
  <c r="Y3424" i="3"/>
  <c r="Y3425" i="3"/>
  <c r="Y3426" i="3"/>
  <c r="Y3427" i="3"/>
  <c r="Y3428" i="3"/>
  <c r="Y3429" i="3"/>
  <c r="Y3430" i="3"/>
  <c r="Y3431" i="3"/>
  <c r="Y3432" i="3"/>
  <c r="Y3433" i="3"/>
  <c r="Y3434" i="3"/>
  <c r="Y3435" i="3"/>
  <c r="Y3436" i="3"/>
  <c r="Y3437" i="3"/>
  <c r="Y3438" i="3"/>
  <c r="Y3439" i="3"/>
  <c r="Y3440" i="3"/>
  <c r="Y3441" i="3"/>
  <c r="Y3442" i="3"/>
  <c r="Y3443" i="3"/>
  <c r="Y3444" i="3"/>
  <c r="Y3445" i="3"/>
  <c r="Y3446" i="3"/>
  <c r="Y3447" i="3"/>
  <c r="Y3448" i="3"/>
  <c r="Y3449" i="3"/>
  <c r="Y3450" i="3"/>
  <c r="Y3451" i="3"/>
  <c r="Y3452" i="3"/>
  <c r="Y3453" i="3"/>
  <c r="Y3454" i="3"/>
  <c r="Y3455" i="3"/>
  <c r="Y3456" i="3"/>
  <c r="Y3457" i="3"/>
  <c r="Y3458" i="3"/>
  <c r="Y3459" i="3"/>
  <c r="Y3460" i="3"/>
  <c r="Y3461" i="3"/>
  <c r="Y3462" i="3"/>
  <c r="Y3463" i="3"/>
  <c r="Y3464" i="3"/>
  <c r="Y3465" i="3"/>
  <c r="Y3466" i="3"/>
  <c r="Y3467" i="3"/>
  <c r="Y3468" i="3"/>
  <c r="Y3469" i="3"/>
  <c r="Y3470" i="3"/>
  <c r="Y3471" i="3"/>
  <c r="Y3472" i="3"/>
  <c r="Y3473" i="3"/>
  <c r="Y3474" i="3"/>
  <c r="Y3475" i="3"/>
  <c r="Y3476" i="3"/>
  <c r="Y3477" i="3"/>
  <c r="Y3478" i="3"/>
  <c r="Y3479" i="3"/>
  <c r="Y3480" i="3"/>
  <c r="Y3481" i="3"/>
  <c r="Y3482" i="3"/>
  <c r="Y3483" i="3"/>
  <c r="Y3484" i="3"/>
  <c r="Y3485" i="3"/>
  <c r="Y3486" i="3"/>
  <c r="Y3487" i="3"/>
  <c r="Y3488" i="3"/>
  <c r="Y3489" i="3"/>
  <c r="Y3490" i="3"/>
  <c r="Y3491" i="3"/>
  <c r="Y3492" i="3"/>
  <c r="Y3493" i="3"/>
  <c r="Y3494" i="3"/>
  <c r="Y3495" i="3"/>
  <c r="Y3496" i="3"/>
  <c r="Y3497" i="3"/>
  <c r="Y3498" i="3"/>
  <c r="Y3499" i="3"/>
  <c r="Y3500" i="3"/>
  <c r="Y3501" i="3"/>
  <c r="Y3502" i="3"/>
  <c r="Y3503" i="3"/>
  <c r="Y3504" i="3"/>
  <c r="Y3505" i="3"/>
  <c r="Y3506" i="3"/>
  <c r="Y3507" i="3"/>
  <c r="Y3508" i="3"/>
  <c r="Y3509" i="3"/>
  <c r="Y3510" i="3"/>
  <c r="Y3511" i="3"/>
  <c r="Y3512" i="3"/>
  <c r="Y3513" i="3"/>
  <c r="Y3514" i="3"/>
  <c r="Y3515" i="3"/>
  <c r="Y3516" i="3"/>
  <c r="Y3517" i="3"/>
  <c r="Y3518" i="3"/>
  <c r="Y3519" i="3"/>
  <c r="Y3520" i="3"/>
  <c r="Y3521" i="3"/>
  <c r="Y3522" i="3"/>
  <c r="Y3523" i="3"/>
  <c r="Y3524" i="3"/>
  <c r="Y3525" i="3"/>
  <c r="Y3526" i="3"/>
  <c r="Y3527" i="3"/>
  <c r="Y3528" i="3"/>
  <c r="Y3529" i="3"/>
  <c r="Y3530" i="3"/>
  <c r="Y3531" i="3"/>
  <c r="Y3532" i="3"/>
  <c r="Y3533" i="3"/>
  <c r="Y3534" i="3"/>
  <c r="Y3535" i="3"/>
  <c r="Y3536" i="3"/>
  <c r="Y3537" i="3"/>
  <c r="Y3538" i="3"/>
  <c r="Y3539" i="3"/>
  <c r="Y3540" i="3"/>
  <c r="Y3541" i="3"/>
  <c r="Y3542" i="3"/>
  <c r="Y3543" i="3"/>
  <c r="Y3544" i="3"/>
  <c r="Y3545" i="3"/>
  <c r="Y3546" i="3"/>
  <c r="Y3547" i="3"/>
  <c r="Y3548" i="3"/>
  <c r="Y3549" i="3"/>
  <c r="Y3550" i="3"/>
  <c r="Y3551" i="3"/>
  <c r="Y3552" i="3"/>
  <c r="Y3553" i="3"/>
  <c r="Y3554" i="3"/>
  <c r="Y3555" i="3"/>
  <c r="Y3556" i="3"/>
  <c r="Y3557" i="3"/>
  <c r="Y3558" i="3"/>
  <c r="Y3559" i="3"/>
  <c r="Y3560" i="3"/>
  <c r="Y3561" i="3"/>
  <c r="Y3562" i="3"/>
  <c r="Y3563" i="3"/>
  <c r="Y3564" i="3"/>
  <c r="Y3565" i="3"/>
  <c r="Y3566" i="3"/>
  <c r="Y3567" i="3"/>
  <c r="Y3568" i="3"/>
  <c r="Y3569" i="3"/>
  <c r="Y3570" i="3"/>
  <c r="Y3571" i="3"/>
  <c r="Y3572" i="3"/>
  <c r="Y3573" i="3"/>
  <c r="Y3574" i="3"/>
  <c r="Y3575" i="3"/>
  <c r="Y3576" i="3"/>
  <c r="Y3577" i="3"/>
  <c r="Y3578" i="3"/>
  <c r="Y3579" i="3"/>
  <c r="Y3580" i="3"/>
  <c r="Y3581" i="3"/>
  <c r="Y3582" i="3"/>
  <c r="Y2708" i="3"/>
  <c r="Y2709" i="3"/>
  <c r="Y2710" i="3"/>
  <c r="Y2711" i="3"/>
  <c r="Y2712" i="3"/>
  <c r="Y2713" i="3"/>
  <c r="Y2714" i="3"/>
  <c r="Y1309" i="3"/>
  <c r="Y1308" i="3"/>
  <c r="Y1307" i="3"/>
  <c r="Y1306" i="3"/>
  <c r="Y1305" i="3"/>
  <c r="Y1303" i="3"/>
  <c r="Y1302" i="3"/>
  <c r="Y1301" i="3"/>
  <c r="Y1300" i="3"/>
  <c r="Y1299" i="3"/>
  <c r="Y1298" i="3"/>
  <c r="Y1297" i="3"/>
  <c r="Y1296" i="3"/>
  <c r="Y1295" i="3"/>
  <c r="Y1294" i="3"/>
  <c r="Y1292" i="3"/>
  <c r="Y1291" i="3"/>
  <c r="Y1290" i="3"/>
  <c r="Y1289" i="3"/>
  <c r="Y1288" i="3"/>
  <c r="Y1287" i="3"/>
  <c r="Y1286" i="3"/>
  <c r="Y1285" i="3"/>
  <c r="Y1284" i="3"/>
  <c r="Y1283" i="3"/>
  <c r="Y1281" i="3"/>
  <c r="Y1280" i="3"/>
  <c r="Y1279" i="3"/>
  <c r="Y1278" i="3"/>
  <c r="Y1277" i="3"/>
  <c r="Y1276" i="3"/>
  <c r="Y1275" i="3"/>
  <c r="Y1274" i="3"/>
  <c r="Y1273" i="3"/>
  <c r="Y1272" i="3"/>
  <c r="Y1270" i="3"/>
  <c r="Y1269" i="3"/>
  <c r="Y1268" i="3"/>
  <c r="Y1267" i="3"/>
  <c r="Y1266" i="3"/>
  <c r="Y1265" i="3"/>
  <c r="Y1264" i="3"/>
  <c r="Y1263" i="3"/>
  <c r="Y1262" i="3"/>
  <c r="Y1261" i="3"/>
  <c r="Y1259" i="3"/>
  <c r="Y1258" i="3"/>
  <c r="Y1257" i="3"/>
  <c r="Y1256" i="3"/>
  <c r="Y1255" i="3"/>
  <c r="Y1254" i="3"/>
  <c r="Y1253" i="3"/>
  <c r="Y1252" i="3"/>
  <c r="Y1251" i="3"/>
  <c r="Y1250" i="3"/>
  <c r="Y1248" i="3"/>
  <c r="Y1247" i="3"/>
  <c r="Y1246" i="3"/>
  <c r="Y1245" i="3"/>
  <c r="Y1244" i="3"/>
  <c r="Y1243" i="3"/>
  <c r="Y1242" i="3"/>
  <c r="Y1241" i="3"/>
  <c r="Y1240" i="3"/>
  <c r="Y1239" i="3"/>
  <c r="Y1237" i="3"/>
  <c r="Y1236" i="3"/>
  <c r="Y1235" i="3"/>
  <c r="Y1234" i="3"/>
  <c r="Y1233" i="3"/>
  <c r="Y1232" i="3"/>
  <c r="Y1231" i="3"/>
  <c r="Y1230" i="3"/>
  <c r="Y1229" i="3"/>
  <c r="Y1228" i="3"/>
  <c r="Y1226" i="3"/>
  <c r="Y1225" i="3"/>
  <c r="Y1224" i="3"/>
  <c r="Y1223" i="3"/>
  <c r="Y1222" i="3"/>
  <c r="Y1221" i="3"/>
  <c r="Y1220" i="3"/>
  <c r="Y1219" i="3"/>
  <c r="Y1218" i="3"/>
  <c r="Y1217" i="3"/>
  <c r="Y1215" i="3"/>
  <c r="Y1214" i="3"/>
  <c r="Y1213" i="3"/>
  <c r="Y1212" i="3"/>
  <c r="Y1211" i="3"/>
  <c r="Y1210" i="3"/>
  <c r="Y1209" i="3"/>
  <c r="Y1208" i="3"/>
  <c r="Y1207" i="3"/>
  <c r="Y1206" i="3"/>
  <c r="Y1204" i="3"/>
  <c r="Y1203" i="3"/>
  <c r="Y1202" i="3"/>
  <c r="Y1201" i="3"/>
  <c r="Y1200" i="3"/>
  <c r="Y1199" i="3"/>
  <c r="Y1198" i="3"/>
  <c r="Y1197" i="3"/>
  <c r="Y1196" i="3"/>
  <c r="Y1195" i="3"/>
  <c r="Y1193" i="3"/>
  <c r="Y1192" i="3"/>
  <c r="Y1191" i="3"/>
  <c r="Y1190" i="3"/>
  <c r="Y1189" i="3"/>
  <c r="Y1188" i="3"/>
  <c r="Y1187" i="3"/>
  <c r="Y1186" i="3"/>
  <c r="Y1185" i="3"/>
  <c r="Y1184" i="3"/>
  <c r="Y1182" i="3"/>
  <c r="Y1181" i="3"/>
  <c r="Y1180" i="3"/>
  <c r="Y1179" i="3"/>
  <c r="Y1178" i="3"/>
  <c r="Y1177" i="3"/>
  <c r="Y1176" i="3"/>
  <c r="Y1175" i="3"/>
  <c r="Y1174" i="3"/>
  <c r="Y1173" i="3"/>
  <c r="Y1171" i="3"/>
  <c r="Y1170" i="3"/>
  <c r="Y1169" i="3"/>
  <c r="Y1168" i="3"/>
  <c r="Y1167" i="3"/>
  <c r="Y1166" i="3"/>
  <c r="Y1165" i="3"/>
  <c r="Y1164" i="3"/>
  <c r="Y1163" i="3"/>
  <c r="Y1162" i="3"/>
  <c r="Y1160" i="3"/>
  <c r="Y1159" i="3"/>
  <c r="Y1158" i="3"/>
  <c r="Y1157" i="3"/>
  <c r="Y1156" i="3"/>
  <c r="Y1155" i="3"/>
  <c r="Y1154" i="3"/>
  <c r="Y1153" i="3"/>
  <c r="Y1152" i="3"/>
  <c r="Y1151" i="3"/>
  <c r="Y1149" i="3"/>
  <c r="Y1148" i="3"/>
  <c r="Y1147" i="3"/>
  <c r="Y1146" i="3"/>
  <c r="Y1145" i="3"/>
  <c r="Y1144" i="3"/>
  <c r="Y1143" i="3"/>
  <c r="Y1142" i="3"/>
  <c r="Y1141" i="3"/>
  <c r="Y1140" i="3"/>
  <c r="Y1138" i="3"/>
  <c r="Y1137" i="3"/>
  <c r="Y1136" i="3"/>
  <c r="Y1135" i="3"/>
  <c r="Y1134" i="3"/>
  <c r="Y1133" i="3"/>
  <c r="Y1132" i="3"/>
  <c r="Y1131" i="3"/>
  <c r="Y1130" i="3"/>
  <c r="Y1129" i="3"/>
  <c r="Y1127" i="3"/>
  <c r="Y1126" i="3"/>
  <c r="Y1125" i="3"/>
  <c r="Y1124" i="3"/>
  <c r="Y1123" i="3"/>
  <c r="Y1122" i="3"/>
  <c r="Y1121" i="3"/>
  <c r="Y1120" i="3"/>
  <c r="Y1119" i="3"/>
  <c r="Y1118" i="3"/>
  <c r="Y1116" i="3"/>
  <c r="Y1115" i="3"/>
  <c r="Y1114" i="3"/>
  <c r="Y1113" i="3"/>
  <c r="Y1112" i="3"/>
  <c r="Y1111" i="3"/>
  <c r="Y1110" i="3"/>
  <c r="Y1109" i="3"/>
  <c r="Y1108" i="3"/>
  <c r="Y1107" i="3"/>
  <c r="Y1105" i="3"/>
  <c r="Y1104" i="3"/>
  <c r="Y1103" i="3"/>
  <c r="Y1102" i="3"/>
  <c r="Y1101" i="3"/>
  <c r="Y1100" i="3"/>
  <c r="Y1099" i="3"/>
  <c r="Y1098" i="3"/>
  <c r="Y1097" i="3"/>
  <c r="Y1096" i="3"/>
  <c r="Y1094" i="3"/>
  <c r="Y1093" i="3"/>
  <c r="Y1092" i="3"/>
  <c r="Y1091" i="3"/>
  <c r="Y1090" i="3"/>
  <c r="Y1089" i="3"/>
  <c r="Y1088" i="3"/>
  <c r="Y1087" i="3"/>
  <c r="Y1086" i="3"/>
  <c r="Y1085" i="3"/>
  <c r="Y1083" i="3"/>
  <c r="Y1082" i="3"/>
  <c r="Y1081" i="3"/>
  <c r="Y1080" i="3"/>
  <c r="Y1079" i="3"/>
  <c r="Y1078" i="3"/>
  <c r="Y1077" i="3"/>
  <c r="Y1076" i="3"/>
  <c r="Y1075" i="3"/>
  <c r="Y1074" i="3"/>
  <c r="Y1072" i="3"/>
  <c r="Y1071" i="3"/>
  <c r="Y1070" i="3"/>
  <c r="Y1069" i="3"/>
  <c r="Y1068" i="3"/>
  <c r="Y1067" i="3"/>
  <c r="Y1066" i="3"/>
  <c r="Y1065" i="3"/>
  <c r="Y1064" i="3"/>
  <c r="Y1063" i="3"/>
  <c r="Y1061" i="3"/>
  <c r="Y1060" i="3"/>
  <c r="Y1059" i="3"/>
  <c r="Y1058" i="3"/>
  <c r="Y1057" i="3"/>
  <c r="Y1056" i="3"/>
  <c r="Y1055" i="3"/>
  <c r="Y1054" i="3"/>
  <c r="Y1053" i="3"/>
  <c r="Y1052" i="3"/>
  <c r="Y1050" i="3"/>
  <c r="Y1049" i="3"/>
  <c r="Y1048" i="3"/>
  <c r="Y1047" i="3"/>
  <c r="Y1046" i="3"/>
  <c r="Y1045" i="3"/>
  <c r="Y1044" i="3"/>
  <c r="Y1043" i="3"/>
  <c r="Y1042" i="3"/>
  <c r="Y1041" i="3"/>
  <c r="Y1039" i="3"/>
  <c r="Y1038" i="3"/>
  <c r="Y1037" i="3"/>
  <c r="Y1036" i="3"/>
  <c r="Y1035" i="3"/>
  <c r="Y1034" i="3"/>
  <c r="Y1033" i="3"/>
  <c r="Y1032" i="3"/>
  <c r="Y1031" i="3"/>
  <c r="Y1030" i="3"/>
  <c r="Y1028" i="3"/>
  <c r="Y1027" i="3"/>
  <c r="Y1026" i="3"/>
  <c r="Y1025" i="3"/>
  <c r="Y1024" i="3"/>
  <c r="Y1023" i="3"/>
  <c r="Y1022" i="3"/>
  <c r="Y1021" i="3"/>
  <c r="Y1020" i="3"/>
  <c r="Y1019" i="3"/>
  <c r="Y1017" i="3"/>
  <c r="Y1016" i="3"/>
  <c r="Y1015" i="3"/>
  <c r="Y1014" i="3"/>
  <c r="Y1013" i="3"/>
  <c r="Y1012" i="3"/>
  <c r="Y1011" i="3"/>
  <c r="Y1010" i="3"/>
  <c r="Y1009" i="3"/>
  <c r="Y1008" i="3"/>
  <c r="Y1006" i="3"/>
  <c r="Y1005" i="3"/>
  <c r="Y1004" i="3"/>
  <c r="Y1003" i="3"/>
  <c r="Y1002" i="3"/>
  <c r="Y1001" i="3"/>
  <c r="Y1000" i="3"/>
  <c r="Y999" i="3"/>
  <c r="Y998" i="3"/>
  <c r="Y997" i="3"/>
  <c r="Y995" i="3"/>
  <c r="Y994" i="3"/>
  <c r="Y993" i="3"/>
  <c r="Y992" i="3"/>
  <c r="Y991" i="3"/>
  <c r="Y990" i="3"/>
  <c r="Y989" i="3"/>
  <c r="Y988" i="3"/>
  <c r="Y987" i="3"/>
  <c r="Y986" i="3"/>
  <c r="Y984" i="3"/>
  <c r="Y983" i="3"/>
  <c r="Y982" i="3"/>
  <c r="Y981" i="3"/>
  <c r="Y980" i="3"/>
  <c r="Y979" i="3"/>
  <c r="Y978" i="3"/>
  <c r="Y977" i="3"/>
  <c r="Y976" i="3"/>
  <c r="Y975" i="3"/>
  <c r="Y973" i="3"/>
  <c r="Y972" i="3"/>
  <c r="Y971" i="3"/>
  <c r="Y970" i="3"/>
  <c r="Y969" i="3"/>
  <c r="Y968" i="3"/>
  <c r="Y967" i="3"/>
  <c r="Y966" i="3"/>
  <c r="Y965" i="3"/>
  <c r="Y964" i="3"/>
  <c r="Y962" i="3"/>
  <c r="Y961" i="3"/>
  <c r="Y960" i="3"/>
  <c r="Y959" i="3"/>
  <c r="Y958" i="3"/>
  <c r="Y957" i="3"/>
  <c r="Y956" i="3"/>
  <c r="Y955" i="3"/>
  <c r="Y954" i="3"/>
  <c r="Y953" i="3"/>
  <c r="Y951" i="3"/>
  <c r="Y950" i="3"/>
  <c r="Y949" i="3"/>
  <c r="Y948" i="3"/>
  <c r="Y947" i="3"/>
  <c r="Y946" i="3"/>
  <c r="Y945" i="3"/>
  <c r="Y944" i="3"/>
  <c r="Y943" i="3"/>
  <c r="Y942" i="3"/>
  <c r="Y940" i="3"/>
  <c r="Y939" i="3"/>
  <c r="Y938" i="3"/>
  <c r="Y937" i="3"/>
  <c r="Y936" i="3"/>
  <c r="Y935" i="3"/>
  <c r="Y934" i="3"/>
  <c r="Y933" i="3"/>
  <c r="Y932" i="3"/>
  <c r="Y931" i="3"/>
  <c r="Y929" i="3"/>
  <c r="Y928" i="3"/>
  <c r="Y927" i="3"/>
  <c r="Y926" i="3"/>
  <c r="Y925" i="3"/>
  <c r="Y924" i="3"/>
  <c r="Y923" i="3"/>
  <c r="Y922" i="3"/>
  <c r="Y921" i="3"/>
  <c r="Y920" i="3"/>
  <c r="Y918" i="3"/>
  <c r="Y917" i="3"/>
  <c r="Y916" i="3"/>
  <c r="Y915" i="3"/>
  <c r="Y914" i="3"/>
  <c r="Y913" i="3"/>
  <c r="Y912" i="3"/>
  <c r="Y911" i="3"/>
  <c r="Y910" i="3"/>
  <c r="Y909" i="3"/>
  <c r="Y907" i="3"/>
  <c r="Y906" i="3"/>
  <c r="Y905" i="3"/>
  <c r="Y904" i="3"/>
  <c r="Y903" i="3"/>
  <c r="Y902" i="3"/>
  <c r="Y901" i="3"/>
  <c r="Y900" i="3"/>
  <c r="Y899" i="3"/>
  <c r="Y898" i="3"/>
  <c r="Y896" i="3"/>
  <c r="Y895" i="3"/>
  <c r="Y894" i="3"/>
  <c r="Y893" i="3"/>
  <c r="Y892" i="3"/>
  <c r="Y891" i="3"/>
  <c r="Y890" i="3"/>
  <c r="Y889" i="3"/>
  <c r="Y888" i="3"/>
  <c r="Y887" i="3"/>
  <c r="Y885" i="3"/>
  <c r="Y884" i="3"/>
  <c r="Y883" i="3"/>
  <c r="Y882" i="3"/>
  <c r="Y881" i="3"/>
  <c r="Y880" i="3"/>
  <c r="Y879" i="3"/>
  <c r="Y878" i="3"/>
  <c r="Y877" i="3"/>
  <c r="Y876" i="3"/>
  <c r="Y874" i="3"/>
  <c r="Y873" i="3"/>
  <c r="Y872" i="3"/>
  <c r="Y871" i="3"/>
  <c r="Y870" i="3"/>
  <c r="Y869" i="3"/>
  <c r="Y868" i="3"/>
  <c r="Y867" i="3"/>
  <c r="Y866" i="3"/>
  <c r="Y865" i="3"/>
  <c r="Y863" i="3"/>
  <c r="Y862" i="3"/>
  <c r="Y861" i="3"/>
  <c r="Y860" i="3"/>
  <c r="Y859" i="3"/>
  <c r="Y858" i="3"/>
  <c r="Y857" i="3"/>
  <c r="Y856" i="3"/>
  <c r="Y855" i="3"/>
  <c r="Y854" i="3"/>
  <c r="Y852" i="3"/>
  <c r="Y851" i="3"/>
  <c r="Y850" i="3"/>
  <c r="Y849" i="3"/>
  <c r="Y848" i="3"/>
  <c r="Y847" i="3"/>
  <c r="Y846" i="3"/>
  <c r="Y845" i="3"/>
  <c r="Y844" i="3"/>
  <c r="Y843" i="3"/>
  <c r="Y841" i="3"/>
  <c r="Y840" i="3"/>
  <c r="Y839" i="3"/>
  <c r="Y838" i="3"/>
  <c r="Y837" i="3"/>
  <c r="Y836" i="3"/>
  <c r="Y835" i="3"/>
  <c r="Y834" i="3"/>
  <c r="Y833" i="3"/>
  <c r="Y832" i="3"/>
  <c r="Y830" i="3"/>
  <c r="Y829" i="3"/>
  <c r="Y828" i="3"/>
  <c r="Y827" i="3"/>
  <c r="Y826" i="3"/>
  <c r="Y825" i="3"/>
  <c r="Y824" i="3"/>
  <c r="Y823" i="3"/>
  <c r="Y822" i="3"/>
  <c r="Y821" i="3"/>
  <c r="Y819" i="3"/>
  <c r="Y818" i="3"/>
  <c r="Y817" i="3"/>
  <c r="Y816" i="3"/>
  <c r="Y815" i="3"/>
  <c r="Y814" i="3"/>
  <c r="Y813" i="3"/>
  <c r="Y812" i="3"/>
  <c r="Y811" i="3"/>
  <c r="Y810" i="3"/>
  <c r="Y808" i="3"/>
  <c r="Y807" i="3"/>
  <c r="Y806" i="3"/>
  <c r="Y805" i="3"/>
  <c r="Y804" i="3"/>
  <c r="Y803" i="3"/>
  <c r="Y802" i="3"/>
  <c r="Y801" i="3"/>
  <c r="Y800" i="3"/>
  <c r="Y799" i="3"/>
  <c r="Y797" i="3"/>
  <c r="Y796" i="3"/>
  <c r="Y795" i="3"/>
  <c r="Y794" i="3"/>
  <c r="Y793" i="3"/>
  <c r="Y792" i="3"/>
  <c r="Y791" i="3"/>
  <c r="Y790" i="3"/>
  <c r="Y789" i="3"/>
  <c r="Y788" i="3"/>
  <c r="Y786" i="3"/>
  <c r="Y785" i="3"/>
  <c r="Y784" i="3"/>
  <c r="Y783" i="3"/>
  <c r="Y782" i="3"/>
  <c r="Y781" i="3"/>
  <c r="Y780" i="3"/>
  <c r="Y779" i="3"/>
  <c r="Y778" i="3"/>
  <c r="Y777" i="3"/>
  <c r="Y775" i="3"/>
  <c r="Y774" i="3"/>
  <c r="Y773" i="3"/>
  <c r="Y772" i="3"/>
  <c r="Y771" i="3"/>
  <c r="Y770" i="3"/>
  <c r="Y769" i="3"/>
  <c r="Y768" i="3"/>
  <c r="Y767" i="3"/>
  <c r="Y766" i="3"/>
  <c r="Y764" i="3"/>
  <c r="Y763" i="3"/>
  <c r="Y762" i="3"/>
  <c r="Y761" i="3"/>
  <c r="Y760" i="3"/>
  <c r="Y759" i="3"/>
  <c r="Y758" i="3"/>
  <c r="Y757" i="3"/>
  <c r="Y756" i="3"/>
  <c r="Y755" i="3"/>
  <c r="Y753" i="3"/>
  <c r="Y752" i="3"/>
  <c r="Y751" i="3"/>
  <c r="Y750" i="3"/>
  <c r="Y749" i="3"/>
  <c r="Y748" i="3"/>
  <c r="Y747" i="3"/>
  <c r="Y746" i="3"/>
  <c r="Y745" i="3"/>
  <c r="Y744" i="3"/>
  <c r="Y742" i="3"/>
  <c r="Y741" i="3"/>
  <c r="Y740" i="3"/>
  <c r="Y739" i="3"/>
  <c r="Y738" i="3"/>
  <c r="Y737" i="3"/>
  <c r="Y736" i="3"/>
  <c r="Y735" i="3"/>
  <c r="Y734" i="3"/>
  <c r="Y733" i="3"/>
  <c r="Y731" i="3"/>
  <c r="Y730" i="3"/>
  <c r="Y729" i="3"/>
  <c r="Y728" i="3"/>
  <c r="Y727" i="3"/>
  <c r="Y726" i="3"/>
  <c r="Y725" i="3"/>
  <c r="Y724" i="3"/>
  <c r="Y723" i="3"/>
  <c r="Y722" i="3"/>
  <c r="Y720" i="3"/>
  <c r="Y719" i="3"/>
  <c r="Y718" i="3"/>
  <c r="Y717" i="3"/>
  <c r="Y716" i="3"/>
  <c r="Y715" i="3"/>
  <c r="Y714" i="3"/>
  <c r="Y713" i="3"/>
  <c r="Y712" i="3"/>
  <c r="Y711" i="3"/>
  <c r="Y709" i="3"/>
  <c r="Y708" i="3"/>
  <c r="Y707" i="3"/>
  <c r="Y706" i="3"/>
  <c r="Y705" i="3"/>
  <c r="Y704" i="3"/>
  <c r="Y703" i="3"/>
  <c r="Y702" i="3"/>
  <c r="Y701" i="3"/>
  <c r="Y700" i="3"/>
  <c r="Y698" i="3"/>
  <c r="Y697" i="3"/>
  <c r="Y696" i="3"/>
  <c r="Y695" i="3"/>
  <c r="Y694" i="3"/>
  <c r="Y693" i="3"/>
  <c r="Y692" i="3"/>
  <c r="Y691" i="3"/>
  <c r="Y690" i="3"/>
  <c r="Y689" i="3"/>
  <c r="Y687" i="3"/>
  <c r="Y686" i="3"/>
  <c r="Y685" i="3"/>
  <c r="Y684" i="3"/>
  <c r="Y683" i="3"/>
  <c r="Y682" i="3"/>
  <c r="Y681" i="3"/>
  <c r="Y680" i="3"/>
  <c r="Y679" i="3"/>
  <c r="Y678" i="3"/>
  <c r="Y676" i="3"/>
  <c r="Y675" i="3"/>
  <c r="Y674" i="3"/>
  <c r="Y673" i="3"/>
  <c r="Y672" i="3"/>
  <c r="Y671" i="3"/>
  <c r="Y670" i="3"/>
  <c r="Y669" i="3"/>
  <c r="Y668" i="3"/>
  <c r="Y667" i="3"/>
  <c r="Y665" i="3"/>
  <c r="Y664" i="3"/>
  <c r="Y663" i="3"/>
  <c r="Y662" i="3"/>
  <c r="Y661" i="3"/>
  <c r="Y660" i="3"/>
  <c r="Y659" i="3"/>
  <c r="Y658" i="3"/>
  <c r="Y657" i="3"/>
  <c r="Y656" i="3"/>
  <c r="Y646" i="3"/>
  <c r="Y647" i="3"/>
  <c r="Y648" i="3"/>
  <c r="Y649" i="3"/>
  <c r="Y650" i="3"/>
  <c r="Y651" i="3"/>
  <c r="Y652" i="3"/>
  <c r="Y653" i="3"/>
  <c r="Y654" i="3"/>
  <c r="Y645" i="3"/>
  <c r="Z4" i="3"/>
  <c r="Z528" i="3"/>
  <c r="Z527"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08" i="3"/>
  <c r="Y609" i="3"/>
  <c r="Y615"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55" i="3"/>
  <c r="Y556" i="3"/>
  <c r="Y554" i="3"/>
  <c r="Y548" i="3"/>
  <c r="Y547" i="3"/>
  <c r="Y546" i="3"/>
  <c r="Y545" i="3"/>
  <c r="Y544" i="3"/>
  <c r="Y543" i="3"/>
  <c r="Y542" i="3"/>
  <c r="Y541" i="3"/>
  <c r="Y540" i="3"/>
  <c r="Y539" i="3"/>
  <c r="Y538" i="3"/>
  <c r="Y537" i="3"/>
  <c r="Y536" i="3"/>
  <c r="Y535" i="3"/>
  <c r="Y534" i="3"/>
  <c r="Y533" i="3"/>
  <c r="Y532" i="3"/>
  <c r="Y531" i="3"/>
  <c r="Y528" i="3"/>
  <c r="Y527" i="3"/>
  <c r="Y530" i="3"/>
  <c r="Y529" i="3"/>
  <c r="Y526" i="3"/>
  <c r="Y525" i="3"/>
  <c r="Y522" i="3"/>
  <c r="Y521" i="3"/>
  <c r="Y520" i="3"/>
  <c r="Y519" i="3"/>
  <c r="Y518" i="3"/>
  <c r="Y517" i="3"/>
  <c r="Y516" i="3"/>
  <c r="Y515" i="3"/>
  <c r="Y513" i="3"/>
  <c r="Y512" i="3"/>
  <c r="Y511" i="3"/>
  <c r="Y510" i="3"/>
  <c r="Y509" i="3"/>
  <c r="Y508" i="3"/>
  <c r="Y507" i="3"/>
  <c r="Y506" i="3"/>
  <c r="Y505" i="3"/>
  <c r="Y504" i="3"/>
  <c r="Y503" i="3"/>
  <c r="Y502" i="3"/>
  <c r="Y501" i="3"/>
  <c r="Y500" i="3"/>
  <c r="Y499" i="3"/>
  <c r="Y498" i="3"/>
  <c r="Y497" i="3"/>
  <c r="Y496" i="3"/>
  <c r="Y495" i="3"/>
  <c r="Y494" i="3"/>
  <c r="Y493" i="3"/>
  <c r="Y492" i="3"/>
  <c r="Y491" i="3"/>
  <c r="Y490" i="3"/>
  <c r="Y489" i="3"/>
  <c r="Y488" i="3"/>
  <c r="Y487" i="3"/>
  <c r="Y486" i="3"/>
  <c r="Y485" i="3"/>
  <c r="Y482" i="3"/>
  <c r="Y481" i="3"/>
  <c r="Y484" i="3"/>
  <c r="Y483" i="3"/>
  <c r="Y478" i="3"/>
  <c r="Y477" i="3"/>
  <c r="Y476" i="3"/>
  <c r="Y475" i="3"/>
  <c r="Y474" i="3"/>
  <c r="Y473" i="3"/>
  <c r="Y472" i="3"/>
  <c r="Y471" i="3"/>
  <c r="Y470" i="3"/>
  <c r="Y469" i="3"/>
  <c r="Y468" i="3"/>
  <c r="Y467" i="3"/>
  <c r="Y466" i="3"/>
  <c r="Y465" i="3"/>
  <c r="Y464" i="3"/>
  <c r="Y463" i="3"/>
  <c r="Y462" i="3"/>
  <c r="Y461" i="3"/>
  <c r="Y460" i="3"/>
  <c r="Y459" i="3"/>
  <c r="Y458" i="3"/>
  <c r="Y457" i="3"/>
  <c r="Y480" i="3"/>
  <c r="Y479" i="3"/>
  <c r="Y456" i="3"/>
  <c r="Y455" i="3"/>
  <c r="Y449" i="3"/>
  <c r="Y448" i="3"/>
  <c r="Y447" i="3"/>
  <c r="Y446" i="3"/>
  <c r="Y445" i="3"/>
  <c r="Y444" i="3"/>
  <c r="Y443" i="3"/>
  <c r="Y442" i="3"/>
  <c r="Y441" i="3"/>
  <c r="Y440" i="3"/>
  <c r="Y439" i="3"/>
  <c r="Y438" i="3"/>
  <c r="Y437" i="3"/>
  <c r="Y436" i="3"/>
  <c r="Y435" i="3"/>
  <c r="Y434" i="3"/>
  <c r="Y433" i="3"/>
  <c r="Y432" i="3"/>
  <c r="Y431" i="3"/>
  <c r="Y430" i="3"/>
  <c r="Y429" i="3"/>
  <c r="Y428" i="3"/>
  <c r="Y427" i="3"/>
  <c r="Y426" i="3"/>
  <c r="Y425" i="3"/>
  <c r="Y424" i="3"/>
  <c r="Y423" i="3"/>
  <c r="Y422" i="3"/>
  <c r="Y421" i="3"/>
  <c r="Y420" i="3"/>
  <c r="Y419" i="3"/>
  <c r="Y418" i="3"/>
  <c r="Y416" i="3"/>
  <c r="Y415" i="3"/>
  <c r="Y414" i="3"/>
  <c r="Y413" i="3"/>
  <c r="Y412" i="3"/>
  <c r="Y411" i="3"/>
  <c r="Y410" i="3"/>
  <c r="Y409" i="3"/>
  <c r="Y408" i="3"/>
  <c r="Y407" i="3"/>
  <c r="Y406" i="3"/>
  <c r="Y405" i="3"/>
  <c r="Y404" i="3"/>
  <c r="Y403" i="3"/>
  <c r="Y402" i="3"/>
  <c r="Y401" i="3"/>
  <c r="Y400" i="3"/>
  <c r="Y399" i="3"/>
  <c r="Y398" i="3"/>
  <c r="Y397" i="3"/>
  <c r="Y395" i="3"/>
  <c r="Y394" i="3"/>
  <c r="Y393" i="3"/>
  <c r="Y392" i="3"/>
  <c r="Y391" i="3"/>
  <c r="Y390" i="3"/>
  <c r="Y389" i="3"/>
  <c r="Y388" i="3"/>
  <c r="Y387" i="3"/>
  <c r="Y386" i="3"/>
  <c r="Y385" i="3"/>
  <c r="Y384" i="3"/>
  <c r="Y383" i="3"/>
  <c r="Y382" i="3"/>
  <c r="Y381" i="3"/>
  <c r="Y380" i="3"/>
  <c r="Y379" i="3"/>
  <c r="Y378" i="3"/>
  <c r="Y377" i="3"/>
  <c r="Y376" i="3"/>
  <c r="Y375" i="3"/>
  <c r="Y372" i="3"/>
  <c r="Y371" i="3"/>
  <c r="Y370" i="3"/>
  <c r="Y369" i="3"/>
  <c r="Y368" i="3"/>
  <c r="Y367" i="3"/>
  <c r="Y366" i="3"/>
  <c r="Y365" i="3"/>
  <c r="Y364" i="3"/>
  <c r="Y363" i="3"/>
  <c r="Y362" i="3"/>
  <c r="Y361" i="3"/>
  <c r="Y360" i="3"/>
  <c r="Y359" i="3"/>
  <c r="Y358" i="3"/>
  <c r="Y357" i="3"/>
  <c r="Y356" i="3"/>
  <c r="Y355" i="3"/>
  <c r="Y354" i="3"/>
  <c r="Y353" i="3"/>
  <c r="Y351" i="3"/>
  <c r="Y352" i="3"/>
  <c r="Y350" i="3"/>
  <c r="Y349" i="3"/>
  <c r="Y348" i="3"/>
  <c r="Y347" i="3"/>
  <c r="Y346" i="3"/>
  <c r="Y345" i="3"/>
  <c r="Y344" i="3"/>
  <c r="Y343" i="3"/>
  <c r="Y342" i="3"/>
  <c r="Y341" i="3"/>
  <c r="Y340" i="3"/>
  <c r="Y339" i="3"/>
  <c r="Y338" i="3"/>
  <c r="Y337" i="3"/>
  <c r="Y336" i="3"/>
  <c r="Y335" i="3"/>
  <c r="Y334" i="3"/>
  <c r="Y333" i="3"/>
  <c r="Y332" i="3"/>
  <c r="Y331" i="3"/>
  <c r="Y330" i="3"/>
  <c r="Y329" i="3"/>
  <c r="Y328" i="3"/>
  <c r="Y327" i="3"/>
  <c r="Y326" i="3"/>
  <c r="Y325" i="3"/>
  <c r="Y324" i="3"/>
  <c r="Y323" i="3"/>
  <c r="Y322" i="3"/>
  <c r="Y321" i="3"/>
  <c r="Y320" i="3"/>
  <c r="Y319" i="3"/>
  <c r="Y318" i="3"/>
  <c r="Y317" i="3"/>
  <c r="Y316" i="3"/>
  <c r="Y315" i="3"/>
  <c r="Y314" i="3"/>
  <c r="Y313" i="3"/>
  <c r="Y312" i="3"/>
  <c r="Y311" i="3"/>
  <c r="Y310" i="3"/>
  <c r="Y309" i="3"/>
  <c r="Y308" i="3"/>
  <c r="Y307" i="3"/>
  <c r="Y306" i="3"/>
  <c r="Y305" i="3"/>
  <c r="Y304" i="3"/>
  <c r="Y303" i="3"/>
  <c r="Y297" i="3"/>
  <c r="Y296" i="3"/>
  <c r="Y295" i="3"/>
  <c r="Y294" i="3"/>
  <c r="Y293" i="3"/>
  <c r="Y292" i="3"/>
  <c r="Y291" i="3"/>
  <c r="Y290" i="3"/>
  <c r="Y289" i="3"/>
  <c r="Y288" i="3"/>
  <c r="Y287" i="3"/>
  <c r="Y286" i="3"/>
  <c r="Y285" i="3"/>
  <c r="Y284" i="3"/>
  <c r="Y283" i="3"/>
  <c r="Y282" i="3"/>
  <c r="Y281" i="3"/>
  <c r="Y280" i="3"/>
  <c r="Y279" i="3"/>
  <c r="Y278" i="3"/>
  <c r="Y277" i="3"/>
  <c r="Y276" i="3"/>
  <c r="Y275" i="3"/>
  <c r="Y274" i="3"/>
  <c r="Y273" i="3"/>
  <c r="Y272" i="3"/>
  <c r="Y271" i="3"/>
  <c r="Y270" i="3"/>
  <c r="Y269" i="3"/>
  <c r="Y268" i="3"/>
  <c r="Y267" i="3"/>
  <c r="Y266" i="3"/>
  <c r="Y265" i="3"/>
  <c r="Y264" i="3"/>
  <c r="Y263" i="3"/>
  <c r="Y262" i="3"/>
  <c r="Y261" i="3"/>
  <c r="Y260" i="3"/>
  <c r="Y259" i="3"/>
  <c r="Y258" i="3"/>
  <c r="Y257" i="3"/>
  <c r="Y256" i="3"/>
  <c r="Y255" i="3"/>
  <c r="Y254" i="3"/>
  <c r="Y253" i="3"/>
  <c r="Y252" i="3"/>
  <c r="Y251" i="3"/>
  <c r="Y231" i="3"/>
  <c r="Y227" i="3"/>
  <c r="Y226" i="3"/>
  <c r="Y225" i="3"/>
  <c r="Y208" i="3"/>
  <c r="Y193" i="3"/>
  <c r="Y168" i="3"/>
  <c r="Y167" i="3"/>
  <c r="Y247" i="3"/>
  <c r="Y248" i="3"/>
  <c r="Y249" i="3"/>
  <c r="Y250" i="3"/>
  <c r="Y246" i="3"/>
  <c r="Y245" i="3"/>
  <c r="Y244" i="3"/>
  <c r="Y172" i="3"/>
  <c r="Y173" i="3"/>
  <c r="Y174" i="3"/>
  <c r="Y175" i="3"/>
  <c r="Y176" i="3"/>
  <c r="Y177" i="3"/>
  <c r="Y178" i="3"/>
  <c r="Y179" i="3"/>
  <c r="Y180" i="3"/>
  <c r="Y181" i="3"/>
  <c r="Y182" i="3"/>
  <c r="Y183" i="3"/>
  <c r="Y184" i="3"/>
  <c r="Y185" i="3"/>
  <c r="Y186" i="3"/>
  <c r="Y187" i="3"/>
  <c r="Y188" i="3"/>
  <c r="Y189" i="3"/>
  <c r="Y190" i="3"/>
  <c r="Y191" i="3"/>
  <c r="Y192" i="3"/>
  <c r="Y194" i="3"/>
  <c r="Y195" i="3"/>
  <c r="Y196" i="3"/>
  <c r="Y197" i="3"/>
  <c r="Y198" i="3"/>
  <c r="Y199" i="3"/>
  <c r="Y200" i="3"/>
  <c r="Y201" i="3"/>
  <c r="Y202" i="3"/>
  <c r="Y203" i="3"/>
  <c r="Y204" i="3"/>
  <c r="Y205" i="3"/>
  <c r="Y206" i="3"/>
  <c r="Y207" i="3"/>
  <c r="Y209" i="3"/>
  <c r="Y210" i="3"/>
  <c r="Y211" i="3"/>
  <c r="Y212" i="3"/>
  <c r="Y213" i="3"/>
  <c r="Y220" i="3"/>
  <c r="Y221" i="3"/>
  <c r="Y223" i="3"/>
  <c r="Y224" i="3"/>
  <c r="Y228" i="3"/>
  <c r="Y229" i="3"/>
  <c r="Y230" i="3"/>
  <c r="Y232" i="3"/>
  <c r="Y233" i="3"/>
  <c r="Y234" i="3"/>
  <c r="Y235" i="3"/>
  <c r="Y238" i="3"/>
  <c r="Y239" i="3"/>
  <c r="Y240" i="3"/>
  <c r="Y241" i="3"/>
  <c r="Y242" i="3"/>
  <c r="Y243" i="3"/>
  <c r="Y169" i="3"/>
  <c r="Y170" i="3"/>
  <c r="Y171" i="3"/>
  <c r="Y161" i="3"/>
  <c r="Y162" i="3"/>
  <c r="Y163" i="3"/>
  <c r="Y136" i="3"/>
  <c r="Y137" i="3"/>
  <c r="Y138" i="3"/>
  <c r="Y144" i="3"/>
  <c r="Y145" i="3"/>
  <c r="Y146" i="3"/>
  <c r="Y147" i="3"/>
  <c r="Y148" i="3"/>
  <c r="Y149" i="3"/>
  <c r="Y150" i="3"/>
  <c r="Y151" i="3"/>
  <c r="Y152" i="3"/>
  <c r="Y153" i="3"/>
  <c r="Y154" i="3"/>
  <c r="Y115" i="3"/>
  <c r="Y120" i="3"/>
  <c r="Y121" i="3"/>
  <c r="Y124" i="3"/>
  <c r="Y125" i="3"/>
  <c r="Y126" i="3"/>
  <c r="Y127" i="3"/>
  <c r="Y128" i="3"/>
  <c r="Y129" i="3"/>
  <c r="Y130" i="3"/>
  <c r="Y131" i="3"/>
  <c r="Y132" i="3"/>
  <c r="Y133" i="3"/>
  <c r="Y134" i="3"/>
  <c r="Y135" i="3"/>
  <c r="Y102" i="3"/>
  <c r="Y103" i="3"/>
  <c r="Y104" i="3"/>
  <c r="Y105" i="3"/>
  <c r="Y106" i="3"/>
  <c r="Y107" i="3"/>
  <c r="Y108" i="3"/>
  <c r="Y109" i="3"/>
  <c r="Y110" i="3"/>
  <c r="Y111" i="3"/>
  <c r="Y112" i="3"/>
  <c r="Y113" i="3"/>
  <c r="Y114" i="3"/>
  <c r="Y90" i="3"/>
  <c r="Y91" i="3"/>
  <c r="Y92" i="3"/>
  <c r="Y93" i="3"/>
  <c r="Y94" i="3"/>
  <c r="Y95" i="3"/>
  <c r="Y96" i="3"/>
  <c r="Y97" i="3"/>
  <c r="Y98" i="3"/>
  <c r="Y99" i="3"/>
  <c r="Y100" i="3"/>
  <c r="Y101" i="3"/>
  <c r="Y78" i="3"/>
  <c r="Y79" i="3"/>
  <c r="Y80" i="3"/>
  <c r="Y81" i="3"/>
  <c r="Y82" i="3"/>
  <c r="Y83" i="3"/>
  <c r="Y84" i="3"/>
  <c r="Y85" i="3"/>
  <c r="Y86" i="3"/>
  <c r="Y87" i="3"/>
  <c r="Y88" i="3"/>
  <c r="Y89" i="3"/>
  <c r="Y68" i="3"/>
  <c r="Y69" i="3"/>
  <c r="Y70" i="3"/>
  <c r="Y71" i="3"/>
  <c r="Y72" i="3"/>
  <c r="Y73" i="3"/>
  <c r="Y74" i="3"/>
  <c r="Y75" i="3"/>
  <c r="Y76" i="3"/>
  <c r="Y77" i="3"/>
  <c r="Y59" i="3"/>
  <c r="Y60" i="3"/>
  <c r="Y61" i="3"/>
  <c r="Y62" i="3"/>
  <c r="Y63" i="3"/>
  <c r="Y64" i="3"/>
  <c r="Y65" i="3"/>
  <c r="Y66" i="3"/>
  <c r="Y67" i="3"/>
  <c r="Y58" i="3"/>
  <c r="Y57" i="3"/>
  <c r="Y56" i="3"/>
  <c r="Y55" i="3"/>
  <c r="Y54" i="3"/>
  <c r="Y53" i="3"/>
  <c r="Y52" i="3"/>
  <c r="Y50" i="3"/>
  <c r="Y49" i="3"/>
  <c r="Y48" i="3"/>
  <c r="Y45" i="3"/>
  <c r="Y44" i="3"/>
  <c r="Y37" i="3"/>
  <c r="Y38" i="3"/>
  <c r="Y39" i="3"/>
  <c r="Y40" i="3"/>
  <c r="Y41" i="3"/>
  <c r="Y42" i="3"/>
  <c r="Y43" i="3"/>
  <c r="Y36" i="3"/>
  <c r="Y19" i="3"/>
  <c r="Y20" i="3"/>
  <c r="Y21" i="3"/>
  <c r="Y22" i="3"/>
  <c r="Y23" i="3"/>
  <c r="Y24" i="3"/>
  <c r="Y25" i="3"/>
  <c r="Y26" i="3"/>
  <c r="Y27" i="3"/>
  <c r="Y28" i="3"/>
  <c r="Y29" i="3"/>
  <c r="Y30" i="3"/>
  <c r="Y31" i="3"/>
  <c r="Y32" i="3"/>
  <c r="Y33" i="3"/>
  <c r="Y34" i="3"/>
  <c r="Y35" i="3"/>
  <c r="Y5" i="3"/>
  <c r="Y6" i="3"/>
  <c r="Y7" i="3"/>
  <c r="Y8" i="3"/>
  <c r="Y9" i="3"/>
  <c r="Y10" i="3"/>
  <c r="Y11" i="3"/>
  <c r="Y12" i="3"/>
  <c r="Y13" i="3"/>
  <c r="Y14" i="3"/>
  <c r="Y15" i="3"/>
  <c r="Y16" i="3"/>
  <c r="Y17" i="3"/>
  <c r="Y18" i="3"/>
  <c r="Y4" i="3"/>
  <c r="W69" i="3"/>
  <c r="Y2004" i="3" l="1"/>
  <c r="BB1625" i="3"/>
  <c r="BB1648" i="3"/>
  <c r="BB1663" i="3"/>
  <c r="AW1686" i="3"/>
  <c r="BB1712" i="3"/>
  <c r="AW1895" i="3"/>
  <c r="BB1899" i="3"/>
  <c r="BB1395" i="3"/>
  <c r="AW1671" i="3"/>
  <c r="AW1705" i="3"/>
  <c r="BB1720" i="3"/>
  <c r="BB1891" i="3"/>
  <c r="Z2177" i="3"/>
  <c r="Y2108" i="3"/>
  <c r="BB1317" i="3"/>
  <c r="BB1427" i="3"/>
  <c r="AW1832" i="3"/>
  <c r="AW1813" i="3"/>
  <c r="BB1844" i="3"/>
  <c r="AW1357" i="3"/>
  <c r="AW1638" i="3"/>
  <c r="BB1848" i="3"/>
  <c r="BB1866" i="3"/>
  <c r="AW1881" i="3"/>
  <c r="Y2472" i="3"/>
  <c r="Y2065" i="3"/>
  <c r="AW1950" i="3"/>
  <c r="BB1381" i="3"/>
  <c r="BB1688" i="3"/>
  <c r="AW1744" i="3"/>
  <c r="AW1787" i="3"/>
  <c r="AW1874" i="3"/>
  <c r="AW1923" i="3"/>
  <c r="Y2190" i="3"/>
  <c r="AW1544" i="3"/>
  <c r="BB1578" i="3"/>
  <c r="BB1901" i="3"/>
  <c r="BB1849" i="3"/>
  <c r="AW1552" i="3"/>
  <c r="Y2375" i="3"/>
  <c r="Y2199" i="3"/>
  <c r="AW1556" i="3"/>
  <c r="AW1590" i="3"/>
  <c r="AW1609" i="3"/>
  <c r="AW1697" i="3"/>
  <c r="AW1749" i="3"/>
  <c r="AW1792" i="3"/>
  <c r="BB1555" i="3"/>
  <c r="AW1873" i="3"/>
  <c r="AW1880" i="3"/>
  <c r="AW1890" i="3"/>
  <c r="BB1331" i="3"/>
  <c r="BB1428" i="3"/>
  <c r="AW1570" i="3"/>
  <c r="AW1650" i="3"/>
  <c r="AW1689" i="3"/>
  <c r="BB1718" i="3"/>
  <c r="BB1828" i="3"/>
  <c r="BB1602" i="3"/>
  <c r="BB1847" i="3"/>
  <c r="AW1870" i="3"/>
  <c r="AW1877" i="3"/>
  <c r="BB1898" i="3"/>
  <c r="BB1905" i="3"/>
  <c r="AW1953" i="3"/>
  <c r="Z2382" i="3"/>
  <c r="Y2351" i="3"/>
  <c r="Y2077" i="3"/>
  <c r="BB1417" i="3"/>
  <c r="BB1523" i="3"/>
  <c r="BB1592" i="3"/>
  <c r="BB1632" i="3"/>
  <c r="AW1647" i="3"/>
  <c r="BB1654" i="3"/>
  <c r="AW1661" i="3"/>
  <c r="AW1668" i="3"/>
  <c r="AW1675" i="3"/>
  <c r="AW1762" i="3"/>
  <c r="AW1769" i="3"/>
  <c r="AW1836" i="3"/>
  <c r="AW1856" i="3"/>
  <c r="BB1867" i="3"/>
  <c r="AW1864" i="3"/>
  <c r="AW1957" i="3"/>
  <c r="BB1500" i="3"/>
  <c r="AW1589" i="3"/>
  <c r="AW1599" i="3"/>
  <c r="BB1614" i="3"/>
  <c r="BB1665" i="3"/>
  <c r="AW1730" i="3"/>
  <c r="BB1755" i="3"/>
  <c r="BB1313" i="3"/>
  <c r="BB1348" i="3"/>
  <c r="BB1449" i="3"/>
  <c r="AW1596" i="3"/>
  <c r="BB1658" i="3"/>
  <c r="AW1672" i="3"/>
  <c r="AW1734" i="3"/>
  <c r="AW1737" i="3"/>
  <c r="AW1784" i="3"/>
  <c r="Y2459" i="3"/>
  <c r="Y2391" i="3"/>
  <c r="BB1465" i="3"/>
  <c r="BB1607" i="3"/>
  <c r="AW1777" i="3"/>
  <c r="AW1799" i="3"/>
  <c r="AW1906" i="3"/>
  <c r="BB1524" i="3"/>
  <c r="AW1770" i="3"/>
  <c r="AW1579" i="3"/>
  <c r="AW1626" i="3"/>
  <c r="BB1702" i="3"/>
  <c r="AW1741" i="3"/>
  <c r="AW1767" i="3"/>
  <c r="AW1865" i="3"/>
  <c r="Y2484" i="3"/>
  <c r="BB1521" i="3"/>
  <c r="BB1532" i="3"/>
  <c r="AW1858" i="3"/>
  <c r="AW1882" i="3"/>
  <c r="AW1889" i="3"/>
  <c r="AW1913" i="3"/>
  <c r="BB1349" i="3"/>
  <c r="BB1561" i="3"/>
  <c r="AW1597" i="3"/>
  <c r="AW1893" i="3"/>
  <c r="BB1917" i="3"/>
  <c r="AW1955" i="3"/>
  <c r="AW1962" i="3"/>
  <c r="Y2488" i="3"/>
  <c r="BB1529" i="3"/>
  <c r="AW1548" i="3"/>
  <c r="BB1642" i="3"/>
  <c r="AW1681" i="3"/>
  <c r="AW1789" i="3"/>
  <c r="BB1853" i="3"/>
  <c r="BB1940" i="3"/>
  <c r="Y2280" i="3"/>
  <c r="AW1761" i="3"/>
  <c r="AW1768" i="3"/>
  <c r="AW1775" i="3"/>
  <c r="BB1944" i="3"/>
  <c r="Z2376" i="3"/>
  <c r="Y2376" i="3"/>
  <c r="BB1337" i="3"/>
  <c r="BB1412" i="3"/>
  <c r="BB1608" i="3"/>
  <c r="AW1706" i="3"/>
  <c r="BB1776" i="3"/>
  <c r="AW1783" i="3"/>
  <c r="BB1786" i="3"/>
  <c r="AW1804" i="3"/>
  <c r="BB1860" i="3"/>
  <c r="AW1341" i="3"/>
  <c r="BB1492" i="3"/>
  <c r="AW1568" i="3"/>
  <c r="AW1643" i="3"/>
  <c r="AW1659" i="3"/>
  <c r="BB1679" i="3"/>
  <c r="AW1746" i="3"/>
  <c r="AW1793" i="3"/>
  <c r="AW1811" i="3"/>
  <c r="AW1818" i="3"/>
  <c r="AW1835" i="3"/>
  <c r="AW1842" i="3"/>
  <c r="AW1857" i="3"/>
  <c r="AW1897" i="3"/>
  <c r="AW1903" i="3"/>
  <c r="AW1911" i="3"/>
  <c r="AW1915" i="3"/>
  <c r="AW1932" i="3"/>
  <c r="AW1951" i="3"/>
  <c r="AW1954" i="3"/>
  <c r="Z2354" i="3"/>
  <c r="Z2252" i="3"/>
  <c r="BB1316" i="3"/>
  <c r="BB1323" i="3"/>
  <c r="BB1401" i="3"/>
  <c r="BB1420" i="3"/>
  <c r="AW1585" i="3"/>
  <c r="AW1653" i="3"/>
  <c r="AW1743" i="3"/>
  <c r="AW1756" i="3"/>
  <c r="BB1935" i="3"/>
  <c r="Y2247" i="3"/>
  <c r="Y2237" i="3"/>
  <c r="Y2226" i="3"/>
  <c r="BB1356" i="3"/>
  <c r="BB1481" i="3"/>
  <c r="BB1582" i="3"/>
  <c r="AW1595" i="3"/>
  <c r="AW1633" i="3"/>
  <c r="BB1666" i="3"/>
  <c r="AW1710" i="3"/>
  <c r="AW1825" i="3"/>
  <c r="BB1508" i="3"/>
  <c r="AW1942" i="3"/>
  <c r="BB1945" i="3"/>
  <c r="AW1961" i="3"/>
  <c r="Z2116" i="3"/>
  <c r="Y2101" i="3"/>
  <c r="BB1353" i="3"/>
  <c r="BB1364" i="3"/>
  <c r="BB1436" i="3"/>
  <c r="BB1459" i="3"/>
  <c r="BB1497" i="3"/>
  <c r="AW1616" i="3"/>
  <c r="BB1641" i="3"/>
  <c r="AW1644" i="3"/>
  <c r="AW1701" i="3"/>
  <c r="AW1714" i="3"/>
  <c r="AW1731" i="3"/>
  <c r="AW1747" i="3"/>
  <c r="AW1750" i="3"/>
  <c r="BB1907" i="3"/>
  <c r="BB1919" i="3"/>
  <c r="AW1929" i="3"/>
  <c r="AW1949" i="3"/>
  <c r="Y2480" i="3"/>
  <c r="Y2236" i="3"/>
  <c r="Y2220" i="3"/>
  <c r="Y2215" i="3"/>
  <c r="Y2038" i="3"/>
  <c r="BB1444" i="3"/>
  <c r="AW1566" i="3"/>
  <c r="BB1624" i="3"/>
  <c r="AW1677" i="3"/>
  <c r="AW1802" i="3"/>
  <c r="AW1816" i="3"/>
  <c r="BB1819" i="3"/>
  <c r="AW1829" i="3"/>
  <c r="AW1916" i="3"/>
  <c r="AW1933" i="3"/>
  <c r="AW1939" i="3"/>
  <c r="AW1952" i="3"/>
  <c r="BB1321" i="3"/>
  <c r="BB1433" i="3"/>
  <c r="BB1452" i="3"/>
  <c r="BB1513" i="3"/>
  <c r="BB1563" i="3"/>
  <c r="BB1631" i="3"/>
  <c r="AW1664" i="3"/>
  <c r="AW1674" i="3"/>
  <c r="AW1691" i="3"/>
  <c r="AW1721" i="3"/>
  <c r="AW1738" i="3"/>
  <c r="AW1771" i="3"/>
  <c r="AW1855" i="3"/>
  <c r="AW1862" i="3"/>
  <c r="BB1332" i="3"/>
  <c r="BB1859" i="3"/>
  <c r="Y2264" i="3"/>
  <c r="Y2005" i="3"/>
  <c r="BB1347" i="3"/>
  <c r="BB1369" i="3"/>
  <c r="BB1388" i="3"/>
  <c r="BB1460" i="3"/>
  <c r="BB1540" i="3"/>
  <c r="AW1645" i="3"/>
  <c r="BB1943" i="3"/>
  <c r="AW1947" i="3"/>
  <c r="AW1956" i="3"/>
  <c r="AW1959" i="3"/>
  <c r="AW1715" i="3"/>
  <c r="AW1820" i="3"/>
  <c r="AW1827" i="3"/>
  <c r="AW1837" i="3"/>
  <c r="AW1931" i="3"/>
  <c r="AW1934" i="3"/>
  <c r="Y2083" i="3"/>
  <c r="BB1396" i="3"/>
  <c r="BB1468" i="3"/>
  <c r="Z2478" i="3"/>
  <c r="BB1476" i="3"/>
  <c r="AW1581" i="3"/>
  <c r="Y2288" i="3"/>
  <c r="Y2161" i="3"/>
  <c r="AW1326" i="3"/>
  <c r="AW1611" i="3"/>
  <c r="AW1629" i="3"/>
  <c r="BB1649" i="3"/>
  <c r="BB1662" i="3"/>
  <c r="BB1682" i="3"/>
  <c r="BB1733" i="3"/>
  <c r="AW1759" i="3"/>
  <c r="BB1910" i="3"/>
  <c r="AW1921" i="3"/>
  <c r="AW1963" i="3"/>
  <c r="Z2180" i="3"/>
  <c r="Y2180" i="3"/>
  <c r="Z2320" i="3"/>
  <c r="Y2320" i="3"/>
  <c r="BB1601" i="3"/>
  <c r="AW1604" i="3"/>
  <c r="BB1618" i="3"/>
  <c r="BB1780" i="3"/>
  <c r="BB1795" i="3"/>
  <c r="AW1333" i="3"/>
  <c r="BB1405" i="3"/>
  <c r="BB1437" i="3"/>
  <c r="BB1469" i="3"/>
  <c r="BB1501" i="3"/>
  <c r="BB1533" i="3"/>
  <c r="Z2426" i="3"/>
  <c r="Y2318" i="3"/>
  <c r="Y2304" i="3"/>
  <c r="Y2281" i="3"/>
  <c r="Y2256" i="3"/>
  <c r="Y2182" i="3"/>
  <c r="BB1340" i="3"/>
  <c r="BB1409" i="3"/>
  <c r="BB1441" i="3"/>
  <c r="BB1473" i="3"/>
  <c r="BB1505" i="3"/>
  <c r="BB1537" i="3"/>
  <c r="AW1564" i="3"/>
  <c r="BB1567" i="3"/>
  <c r="AW1587" i="3"/>
  <c r="AW1593" i="3"/>
  <c r="AW1610" i="3"/>
  <c r="AW1613" i="3"/>
  <c r="AW1627" i="3"/>
  <c r="AW1670" i="3"/>
  <c r="AW1684" i="3"/>
  <c r="AW1687" i="3"/>
  <c r="AW1707" i="3"/>
  <c r="AW1713" i="3"/>
  <c r="AW1736" i="3"/>
  <c r="AW1742" i="3"/>
  <c r="AW1748" i="3"/>
  <c r="AW1754" i="3"/>
  <c r="AW1757" i="3"/>
  <c r="AW1760" i="3"/>
  <c r="AW1826" i="3"/>
  <c r="AW1850" i="3"/>
  <c r="AW1861" i="3"/>
  <c r="AW1869" i="3"/>
  <c r="AW1894" i="3"/>
  <c r="AW1902" i="3"/>
  <c r="AW1920" i="3"/>
  <c r="AW1928" i="3"/>
  <c r="Y2086" i="3"/>
  <c r="Y2062" i="3"/>
  <c r="Z2052" i="3"/>
  <c r="AW1716" i="3"/>
  <c r="AW1719" i="3"/>
  <c r="AW1751" i="3"/>
  <c r="AW1763" i="3"/>
  <c r="AW1817" i="3"/>
  <c r="Y2299" i="3"/>
  <c r="BB1484" i="3"/>
  <c r="BB1516" i="3"/>
  <c r="BB1547" i="3"/>
  <c r="AW1573" i="3"/>
  <c r="AW1576" i="3"/>
  <c r="AW1622" i="3"/>
  <c r="AW1636" i="3"/>
  <c r="AW1639" i="3"/>
  <c r="AW1656" i="3"/>
  <c r="AW1673" i="3"/>
  <c r="AW1690" i="3"/>
  <c r="AW1693" i="3"/>
  <c r="AW1696" i="3"/>
  <c r="AW1722" i="3"/>
  <c r="AW1725" i="3"/>
  <c r="AW1728" i="3"/>
  <c r="AW1772" i="3"/>
  <c r="AW1872" i="3"/>
  <c r="BB1324" i="3"/>
  <c r="AW1361" i="3"/>
  <c r="BB1371" i="3"/>
  <c r="AW1385" i="3"/>
  <c r="BB1413" i="3"/>
  <c r="BB1445" i="3"/>
  <c r="BB1477" i="3"/>
  <c r="BB1509" i="3"/>
  <c r="BB1541" i="3"/>
  <c r="AW1550" i="3"/>
  <c r="AW1605" i="3"/>
  <c r="AW1619" i="3"/>
  <c r="AW1676" i="3"/>
  <c r="AW1781" i="3"/>
  <c r="AW1796" i="3"/>
  <c r="AW1878" i="3"/>
  <c r="AW1886" i="3"/>
  <c r="AW1912" i="3"/>
  <c r="Z2366" i="3"/>
  <c r="Y2126" i="3"/>
  <c r="AW1805" i="3"/>
  <c r="AW1845" i="3"/>
  <c r="AW1892" i="3"/>
  <c r="AW1900" i="3"/>
  <c r="AW1908" i="3"/>
  <c r="AW1918" i="3"/>
  <c r="AW1926" i="3"/>
  <c r="Y2482" i="3"/>
  <c r="Y2458" i="3"/>
  <c r="Y2335" i="3"/>
  <c r="Y2030" i="3"/>
  <c r="BB1403" i="3"/>
  <c r="BB1435" i="3"/>
  <c r="BB1467" i="3"/>
  <c r="BB1499" i="3"/>
  <c r="BB1531" i="3"/>
  <c r="AW1562" i="3"/>
  <c r="AW1588" i="3"/>
  <c r="AW1591" i="3"/>
  <c r="AW1628" i="3"/>
  <c r="AW1685" i="3"/>
  <c r="AW1708" i="3"/>
  <c r="AW1711" i="3"/>
  <c r="BB1315" i="3"/>
  <c r="AW1318" i="3"/>
  <c r="AW1345" i="3"/>
  <c r="BB1355" i="3"/>
  <c r="AW1365" i="3"/>
  <c r="BB1389" i="3"/>
  <c r="BB1421" i="3"/>
  <c r="BB1453" i="3"/>
  <c r="BB1485" i="3"/>
  <c r="BB1517" i="3"/>
  <c r="BB1545" i="3"/>
  <c r="BB1571" i="3"/>
  <c r="AW1574" i="3"/>
  <c r="AW1600" i="3"/>
  <c r="AW1617" i="3"/>
  <c r="AW1634" i="3"/>
  <c r="AW1637" i="3"/>
  <c r="AW1651" i="3"/>
  <c r="AW1694" i="3"/>
  <c r="AW1726" i="3"/>
  <c r="AW1752" i="3"/>
  <c r="AW1764" i="3"/>
  <c r="AW1779" i="3"/>
  <c r="AW1785" i="3"/>
  <c r="AW1791" i="3"/>
  <c r="AW1794" i="3"/>
  <c r="AW1800" i="3"/>
  <c r="AW1809" i="3"/>
  <c r="AW1876" i="3"/>
  <c r="AW1884" i="3"/>
  <c r="Y2467" i="3"/>
  <c r="Y2447" i="3"/>
  <c r="Y2443" i="3"/>
  <c r="Y2379" i="3"/>
  <c r="Y2355" i="3"/>
  <c r="Z2292" i="3"/>
  <c r="Z2283" i="3"/>
  <c r="Z2084" i="3"/>
  <c r="AW1325" i="3"/>
  <c r="BB1372" i="3"/>
  <c r="BB1379" i="3"/>
  <c r="BB1393" i="3"/>
  <c r="BB1425" i="3"/>
  <c r="BB1457" i="3"/>
  <c r="BB1489" i="3"/>
  <c r="AW1606" i="3"/>
  <c r="AW1620" i="3"/>
  <c r="AW1623" i="3"/>
  <c r="AW1640" i="3"/>
  <c r="AW1657" i="3"/>
  <c r="AW1773" i="3"/>
  <c r="AW1788" i="3"/>
  <c r="AW1803" i="3"/>
  <c r="AW1812" i="3"/>
  <c r="AW1821" i="3"/>
  <c r="AW1840" i="3"/>
  <c r="AW1843" i="3"/>
  <c r="Y2228" i="3"/>
  <c r="Y2074" i="3"/>
  <c r="Y2029" i="3"/>
  <c r="BB1411" i="3"/>
  <c r="BB1443" i="3"/>
  <c r="BB1475" i="3"/>
  <c r="BB1507" i="3"/>
  <c r="BB1539" i="3"/>
  <c r="AW1560" i="3"/>
  <c r="AW1580" i="3"/>
  <c r="AW1583" i="3"/>
  <c r="AW1603" i="3"/>
  <c r="AW1660" i="3"/>
  <c r="AW1680" i="3"/>
  <c r="AW1700" i="3"/>
  <c r="AW1703" i="3"/>
  <c r="AW1732" i="3"/>
  <c r="AW1797" i="3"/>
  <c r="AW1834" i="3"/>
  <c r="AW1846" i="3"/>
  <c r="AW1879" i="3"/>
  <c r="AW1887" i="3"/>
  <c r="AW1930" i="3"/>
  <c r="AW1938" i="3"/>
  <c r="AW1946" i="3"/>
  <c r="Y2495" i="3"/>
  <c r="Y2471" i="3"/>
  <c r="Z2398" i="3"/>
  <c r="Y2140" i="3"/>
  <c r="Y2059" i="3"/>
  <c r="BB1339" i="3"/>
  <c r="BB1397" i="3"/>
  <c r="BB1429" i="3"/>
  <c r="BB1461" i="3"/>
  <c r="BB1493" i="3"/>
  <c r="BB1525" i="3"/>
  <c r="AW1612" i="3"/>
  <c r="AW1669" i="3"/>
  <c r="AW1683" i="3"/>
  <c r="AW1941" i="3"/>
  <c r="Z2446" i="3"/>
  <c r="Z2068" i="3"/>
  <c r="AW1863" i="3"/>
  <c r="AW1871" i="3"/>
  <c r="AW1896" i="3"/>
  <c r="AW1904" i="3"/>
  <c r="AW1914" i="3"/>
  <c r="AW1922" i="3"/>
  <c r="Y2422" i="3"/>
  <c r="Z2333" i="3"/>
  <c r="Y2328" i="3"/>
  <c r="Y2218" i="3"/>
  <c r="Y2207" i="3"/>
  <c r="Y2159" i="3"/>
  <c r="Y2128" i="3"/>
  <c r="BB1363" i="3"/>
  <c r="BB1373" i="3"/>
  <c r="BB1380" i="3"/>
  <c r="BB1387" i="3"/>
  <c r="BB1419" i="3"/>
  <c r="BB1451" i="3"/>
  <c r="BB1483" i="3"/>
  <c r="BB1515" i="3"/>
  <c r="AW1546" i="3"/>
  <c r="AW1572" i="3"/>
  <c r="AW1575" i="3"/>
  <c r="AW1621" i="3"/>
  <c r="AW1635" i="3"/>
  <c r="AW1692" i="3"/>
  <c r="AW1695" i="3"/>
  <c r="AW1724" i="3"/>
  <c r="AW1727" i="3"/>
  <c r="AW1765" i="3"/>
  <c r="AW1801" i="3"/>
  <c r="Z2392" i="3"/>
  <c r="Y2392" i="3"/>
  <c r="Y2197" i="3"/>
  <c r="Z2197" i="3"/>
  <c r="Z2290" i="3"/>
  <c r="Y2290" i="3"/>
  <c r="Z1975" i="3"/>
  <c r="Y1975" i="3"/>
  <c r="Z2440" i="3"/>
  <c r="Y2440" i="3"/>
  <c r="Z2352" i="3"/>
  <c r="Y2352" i="3"/>
  <c r="Z2246" i="3"/>
  <c r="Y2246" i="3"/>
  <c r="Z2361" i="3"/>
  <c r="Y2361" i="3"/>
  <c r="Z2448" i="3"/>
  <c r="Y2448" i="3"/>
  <c r="Z2385" i="3"/>
  <c r="Y2385" i="3"/>
  <c r="Y2303" i="3"/>
  <c r="Z2303" i="3"/>
  <c r="Z2424" i="3"/>
  <c r="Y2424" i="3"/>
  <c r="Y2141" i="3"/>
  <c r="Z2141" i="3"/>
  <c r="Z2384" i="3"/>
  <c r="Y2384" i="3"/>
  <c r="Z2481" i="3"/>
  <c r="Y2481" i="3"/>
  <c r="Z1967" i="3"/>
  <c r="Y1967" i="3"/>
  <c r="Z2408" i="3"/>
  <c r="Y2408" i="3"/>
  <c r="Z2369" i="3"/>
  <c r="Y2369" i="3"/>
  <c r="Z2306" i="3"/>
  <c r="Y2306" i="3"/>
  <c r="Y2263" i="3"/>
  <c r="Z2263" i="3"/>
  <c r="Z2432" i="3"/>
  <c r="Y2432" i="3"/>
  <c r="Z2344" i="3"/>
  <c r="Y2344" i="3"/>
  <c r="Z2319" i="3"/>
  <c r="Y2319" i="3"/>
  <c r="Y2492" i="3"/>
  <c r="Y2400" i="3"/>
  <c r="Y2367" i="3"/>
  <c r="Y2311" i="3"/>
  <c r="Y2275" i="3"/>
  <c r="Y2198" i="3"/>
  <c r="Y2194" i="3"/>
  <c r="Y2167" i="3"/>
  <c r="Z2154" i="3"/>
  <c r="Y2150" i="3"/>
  <c r="Y2146" i="3"/>
  <c r="Y2133" i="3"/>
  <c r="Y2113" i="3"/>
  <c r="Y2104" i="3"/>
  <c r="Y2048" i="3"/>
  <c r="Z2470" i="3"/>
  <c r="Z2466" i="3"/>
  <c r="Z2162" i="3"/>
  <c r="AW1334" i="3"/>
  <c r="AW1342" i="3"/>
  <c r="AW1350" i="3"/>
  <c r="AW1358" i="3"/>
  <c r="AW1366" i="3"/>
  <c r="AW1374" i="3"/>
  <c r="AW1382" i="3"/>
  <c r="AW1390" i="3"/>
  <c r="AW1398" i="3"/>
  <c r="AW1406" i="3"/>
  <c r="AW1414" i="3"/>
  <c r="AW1422" i="3"/>
  <c r="AW1430" i="3"/>
  <c r="AW1438" i="3"/>
  <c r="AW1446" i="3"/>
  <c r="AW1454" i="3"/>
  <c r="AW1462" i="3"/>
  <c r="AW1470" i="3"/>
  <c r="AW1478" i="3"/>
  <c r="AW1486" i="3"/>
  <c r="AW1494" i="3"/>
  <c r="AW1502" i="3"/>
  <c r="AW1510" i="3"/>
  <c r="AW1518" i="3"/>
  <c r="AW1526" i="3"/>
  <c r="AW1534" i="3"/>
  <c r="AW1542" i="3"/>
  <c r="AW1549" i="3"/>
  <c r="AW1565" i="3"/>
  <c r="AW1758" i="3"/>
  <c r="Y2487" i="3"/>
  <c r="Z2430" i="3"/>
  <c r="Y2387" i="3"/>
  <c r="Z2370" i="3"/>
  <c r="Y2327" i="3"/>
  <c r="Y2265" i="3"/>
  <c r="Y2248" i="3"/>
  <c r="Y2171" i="3"/>
  <c r="Y2158" i="3"/>
  <c r="Y2089" i="3"/>
  <c r="Y2080" i="3"/>
  <c r="Y2019" i="3"/>
  <c r="AW1745" i="3"/>
  <c r="AW1753" i="3"/>
  <c r="AW1766" i="3"/>
  <c r="AW1774" i="3"/>
  <c r="AW1782" i="3"/>
  <c r="AW1790" i="3"/>
  <c r="AW1798" i="3"/>
  <c r="AW1806" i="3"/>
  <c r="AW1814" i="3"/>
  <c r="AW1822" i="3"/>
  <c r="AW1830" i="3"/>
  <c r="AW1838" i="3"/>
  <c r="AW1851" i="3"/>
  <c r="Z2153" i="3"/>
  <c r="AW1833" i="3"/>
  <c r="AW1841" i="3"/>
  <c r="Y2451" i="3"/>
  <c r="Y2416" i="3"/>
  <c r="Y2310" i="3"/>
  <c r="Z2243" i="3"/>
  <c r="Y2224" i="3"/>
  <c r="Z2211" i="3"/>
  <c r="Y2206" i="3"/>
  <c r="Y2188" i="3"/>
  <c r="Y2061" i="3"/>
  <c r="Y2028" i="3"/>
  <c r="Y1983" i="3"/>
  <c r="Z2490" i="3"/>
  <c r="Z2394" i="3"/>
  <c r="Y2326" i="3"/>
  <c r="Z2285" i="3"/>
  <c r="Y2273" i="3"/>
  <c r="Y2233" i="3"/>
  <c r="Z2219" i="3"/>
  <c r="Y2069" i="3"/>
  <c r="Y2046" i="3"/>
  <c r="AW1311" i="3"/>
  <c r="AW1319" i="3"/>
  <c r="AW1327" i="3"/>
  <c r="AW1335" i="3"/>
  <c r="AW1343" i="3"/>
  <c r="AW1351" i="3"/>
  <c r="AW1359" i="3"/>
  <c r="AW1367" i="3"/>
  <c r="AW1375" i="3"/>
  <c r="AW1383" i="3"/>
  <c r="AW1391" i="3"/>
  <c r="AW1399" i="3"/>
  <c r="AW1407" i="3"/>
  <c r="AW1415" i="3"/>
  <c r="AW1423" i="3"/>
  <c r="AW1431" i="3"/>
  <c r="AW1439" i="3"/>
  <c r="AW1447" i="3"/>
  <c r="AW1455" i="3"/>
  <c r="AW1463" i="3"/>
  <c r="AW1471" i="3"/>
  <c r="AW1479" i="3"/>
  <c r="AW1487" i="3"/>
  <c r="AW1495" i="3"/>
  <c r="AW1503" i="3"/>
  <c r="AW1511" i="3"/>
  <c r="AW1519" i="3"/>
  <c r="AW1527" i="3"/>
  <c r="AW1535" i="3"/>
  <c r="AW1543" i="3"/>
  <c r="AW1559" i="3"/>
  <c r="Y2494" i="3"/>
  <c r="Y2455" i="3"/>
  <c r="Y2334" i="3"/>
  <c r="Z2293" i="3"/>
  <c r="Z2268" i="3"/>
  <c r="Y2227" i="3"/>
  <c r="Y2148" i="3"/>
  <c r="Y2125" i="3"/>
  <c r="Y2102" i="3"/>
  <c r="AW1807" i="3"/>
  <c r="AW1815" i="3"/>
  <c r="AW1823" i="3"/>
  <c r="AW1831" i="3"/>
  <c r="AW1839" i="3"/>
  <c r="AW1852" i="3"/>
  <c r="Z2301" i="3"/>
  <c r="Z2210" i="3"/>
  <c r="Y2027" i="3"/>
  <c r="AW1314" i="3"/>
  <c r="AW1322" i="3"/>
  <c r="AW1330" i="3"/>
  <c r="AW1338" i="3"/>
  <c r="AW1346" i="3"/>
  <c r="AW1354" i="3"/>
  <c r="AW1362" i="3"/>
  <c r="AW1370" i="3"/>
  <c r="AW1378" i="3"/>
  <c r="AW1386" i="3"/>
  <c r="AW1394" i="3"/>
  <c r="AW1402" i="3"/>
  <c r="AW1410" i="3"/>
  <c r="AW1418" i="3"/>
  <c r="AW1426" i="3"/>
  <c r="AW1434" i="3"/>
  <c r="AW1442" i="3"/>
  <c r="AW1450" i="3"/>
  <c r="AW1458" i="3"/>
  <c r="AW1466" i="3"/>
  <c r="AW1474" i="3"/>
  <c r="AW1482" i="3"/>
  <c r="AW1490" i="3"/>
  <c r="AW1498" i="3"/>
  <c r="AW1506" i="3"/>
  <c r="AW1514" i="3"/>
  <c r="AW1522" i="3"/>
  <c r="AW1530" i="3"/>
  <c r="AW1538" i="3"/>
  <c r="AW1557" i="3"/>
  <c r="Y2415" i="3"/>
  <c r="Y2411" i="3"/>
  <c r="Z2317" i="3"/>
  <c r="Y2143" i="3"/>
  <c r="Y2139" i="3"/>
  <c r="Y2064" i="3"/>
  <c r="Z2036" i="3"/>
  <c r="Y2006" i="3"/>
  <c r="Y2476" i="3"/>
  <c r="Y2368" i="3"/>
  <c r="Y2360" i="3"/>
  <c r="Z2325" i="3"/>
  <c r="Y2312" i="3"/>
  <c r="Y2297" i="3"/>
  <c r="Z2276" i="3"/>
  <c r="Y2272" i="3"/>
  <c r="Y2254" i="3"/>
  <c r="Y2134" i="3"/>
  <c r="Y2110" i="3"/>
  <c r="Y2045" i="3"/>
  <c r="AW1312" i="3"/>
  <c r="AW1320" i="3"/>
  <c r="AW1328" i="3"/>
  <c r="AW1336" i="3"/>
  <c r="AW1344" i="3"/>
  <c r="AW1352" i="3"/>
  <c r="AW1360" i="3"/>
  <c r="AW1368" i="3"/>
  <c r="AW1376" i="3"/>
  <c r="AW1384" i="3"/>
  <c r="AW1392" i="3"/>
  <c r="AW1400" i="3"/>
  <c r="AW1408" i="3"/>
  <c r="AW1416" i="3"/>
  <c r="AW1424" i="3"/>
  <c r="AW1432" i="3"/>
  <c r="AW1440" i="3"/>
  <c r="AW1448" i="3"/>
  <c r="AW1456" i="3"/>
  <c r="AW1464" i="3"/>
  <c r="AW1472" i="3"/>
  <c r="AW1480" i="3"/>
  <c r="AW1488" i="3"/>
  <c r="AW1496" i="3"/>
  <c r="AW1504" i="3"/>
  <c r="AW1512" i="3"/>
  <c r="AW1520" i="3"/>
  <c r="AW1528" i="3"/>
  <c r="AW1536" i="3"/>
  <c r="AW1553" i="3"/>
  <c r="AW1569" i="3"/>
  <c r="Z2414" i="3"/>
  <c r="Y2475" i="3"/>
  <c r="Y2363" i="3"/>
  <c r="Y2123" i="3"/>
  <c r="Y2118" i="3"/>
  <c r="Y2053" i="3"/>
  <c r="Z2044" i="3"/>
  <c r="Z2473" i="3"/>
  <c r="Y2473" i="3"/>
  <c r="Z2465" i="3"/>
  <c r="Y2465" i="3"/>
  <c r="Y2485" i="3"/>
  <c r="Z2485" i="3"/>
  <c r="Z2294" i="3"/>
  <c r="Y2294" i="3"/>
  <c r="Z2489" i="3"/>
  <c r="Y2489" i="3"/>
  <c r="Z2441" i="3"/>
  <c r="Y2441" i="3"/>
  <c r="Z2449" i="3"/>
  <c r="Y2449" i="3"/>
  <c r="Y2453" i="3"/>
  <c r="Z2453" i="3"/>
  <c r="Y2271" i="3"/>
  <c r="Z2271" i="3"/>
  <c r="Z2409" i="3"/>
  <c r="Y2409" i="3"/>
  <c r="Z2417" i="3"/>
  <c r="Y2417" i="3"/>
  <c r="Y2460" i="3"/>
  <c r="Y2438" i="3"/>
  <c r="Y2404" i="3"/>
  <c r="Z2404" i="3"/>
  <c r="Y2381" i="3"/>
  <c r="Z2381" i="3"/>
  <c r="Z2350" i="3"/>
  <c r="Z2278" i="3"/>
  <c r="Y2278" i="3"/>
  <c r="Z2239" i="3"/>
  <c r="Y2239" i="3"/>
  <c r="Z1999" i="3"/>
  <c r="Y1999" i="3"/>
  <c r="Z2234" i="3"/>
  <c r="Y2234" i="3"/>
  <c r="Z2216" i="3"/>
  <c r="Y2216" i="3"/>
  <c r="Z2047" i="3"/>
  <c r="Y2047" i="3"/>
  <c r="Y2373" i="3"/>
  <c r="Z2373" i="3"/>
  <c r="Z2474" i="3"/>
  <c r="Y2456" i="3"/>
  <c r="Y2445" i="3"/>
  <c r="Z2445" i="3"/>
  <c r="Y2396" i="3"/>
  <c r="Z2396" i="3"/>
  <c r="Y2365" i="3"/>
  <c r="Z2365" i="3"/>
  <c r="Y2353" i="3"/>
  <c r="Z2309" i="3"/>
  <c r="Y2496" i="3"/>
  <c r="Y2463" i="3"/>
  <c r="Y2452" i="3"/>
  <c r="Z2452" i="3"/>
  <c r="Y2433" i="3"/>
  <c r="Z2418" i="3"/>
  <c r="Y2407" i="3"/>
  <c r="Y2403" i="3"/>
  <c r="Y2388" i="3"/>
  <c r="Z2388" i="3"/>
  <c r="Y2357" i="3"/>
  <c r="Z2357" i="3"/>
  <c r="Y2345" i="3"/>
  <c r="Y2336" i="3"/>
  <c r="Z2238" i="3"/>
  <c r="Y2238" i="3"/>
  <c r="Z2079" i="3"/>
  <c r="Y2079" i="3"/>
  <c r="Z2023" i="3"/>
  <c r="Y2023" i="3"/>
  <c r="Y2493" i="3"/>
  <c r="Z2493" i="3"/>
  <c r="Y2437" i="3"/>
  <c r="Z2437" i="3"/>
  <c r="Y2380" i="3"/>
  <c r="Z2380" i="3"/>
  <c r="Y2349" i="3"/>
  <c r="Z2349" i="3"/>
  <c r="Z2192" i="3"/>
  <c r="Y2192" i="3"/>
  <c r="Y2165" i="3"/>
  <c r="Z2165" i="3"/>
  <c r="Z2144" i="3"/>
  <c r="Y2144" i="3"/>
  <c r="Z2007" i="3"/>
  <c r="Y2007" i="3"/>
  <c r="Y2425" i="3"/>
  <c r="Z2410" i="3"/>
  <c r="Y2399" i="3"/>
  <c r="Y2395" i="3"/>
  <c r="Y2372" i="3"/>
  <c r="Z2372" i="3"/>
  <c r="Y2341" i="3"/>
  <c r="Z2341" i="3"/>
  <c r="Y2332" i="3"/>
  <c r="Z2332" i="3"/>
  <c r="Y2324" i="3"/>
  <c r="Z2324" i="3"/>
  <c r="Y2316" i="3"/>
  <c r="Z2316" i="3"/>
  <c r="Y2251" i="3"/>
  <c r="Z2251" i="3"/>
  <c r="Y2477" i="3"/>
  <c r="Z2477" i="3"/>
  <c r="Y2444" i="3"/>
  <c r="Z2444" i="3"/>
  <c r="Y2429" i="3"/>
  <c r="Z2429" i="3"/>
  <c r="Y2364" i="3"/>
  <c r="Z2364" i="3"/>
  <c r="Y2308" i="3"/>
  <c r="Z2308" i="3"/>
  <c r="Z2200" i="3"/>
  <c r="Y2200" i="3"/>
  <c r="Z2196" i="3"/>
  <c r="Y2196" i="3"/>
  <c r="Z2055" i="3"/>
  <c r="Y2055" i="3"/>
  <c r="Z2462" i="3"/>
  <c r="Z2406" i="3"/>
  <c r="Z2402" i="3"/>
  <c r="Y2356" i="3"/>
  <c r="Z2356" i="3"/>
  <c r="Z2164" i="3"/>
  <c r="Y2164" i="3"/>
  <c r="Z2156" i="3"/>
  <c r="Y2156" i="3"/>
  <c r="Z2031" i="3"/>
  <c r="Y2031" i="3"/>
  <c r="Y2491" i="3"/>
  <c r="Y2436" i="3"/>
  <c r="Z2436" i="3"/>
  <c r="Y2421" i="3"/>
  <c r="Z2421" i="3"/>
  <c r="Y2383" i="3"/>
  <c r="Y2371" i="3"/>
  <c r="Y2348" i="3"/>
  <c r="Z2348" i="3"/>
  <c r="Z2296" i="3"/>
  <c r="Y2296" i="3"/>
  <c r="Z2160" i="3"/>
  <c r="Y2160" i="3"/>
  <c r="Y2340" i="3"/>
  <c r="Z2340" i="3"/>
  <c r="Y2331" i="3"/>
  <c r="Z2331" i="3"/>
  <c r="Y2323" i="3"/>
  <c r="Z2323" i="3"/>
  <c r="Y2315" i="3"/>
  <c r="Z2315" i="3"/>
  <c r="Z2173" i="3"/>
  <c r="Y2173" i="3"/>
  <c r="Z2119" i="3"/>
  <c r="Y2119" i="3"/>
  <c r="Z2454" i="3"/>
  <c r="Z2450" i="3"/>
  <c r="Y2428" i="3"/>
  <c r="Z2428" i="3"/>
  <c r="Y2413" i="3"/>
  <c r="Z2413" i="3"/>
  <c r="Z2386" i="3"/>
  <c r="Y2307" i="3"/>
  <c r="Z2307" i="3"/>
  <c r="Z2258" i="3"/>
  <c r="Y2258" i="3"/>
  <c r="Z2204" i="3"/>
  <c r="Y2204" i="3"/>
  <c r="Z1991" i="3"/>
  <c r="Y1991" i="3"/>
  <c r="Y2483" i="3"/>
  <c r="Y2439" i="3"/>
  <c r="Y2435" i="3"/>
  <c r="Y2401" i="3"/>
  <c r="Z2390" i="3"/>
  <c r="Z2378" i="3"/>
  <c r="Y2359" i="3"/>
  <c r="Y2347" i="3"/>
  <c r="Y2295" i="3"/>
  <c r="Z2295" i="3"/>
  <c r="Y2291" i="3"/>
  <c r="Z2291" i="3"/>
  <c r="Z2287" i="3"/>
  <c r="Y2230" i="3"/>
  <c r="Z2230" i="3"/>
  <c r="Z2209" i="3"/>
  <c r="Y2209" i="3"/>
  <c r="Z2063" i="3"/>
  <c r="Y2063" i="3"/>
  <c r="Y2469" i="3"/>
  <c r="Z2469" i="3"/>
  <c r="Y2461" i="3"/>
  <c r="Z2461" i="3"/>
  <c r="Y2420" i="3"/>
  <c r="Z2420" i="3"/>
  <c r="Y2405" i="3"/>
  <c r="Z2405" i="3"/>
  <c r="Y2339" i="3"/>
  <c r="Z2339" i="3"/>
  <c r="Y2330" i="3"/>
  <c r="Z2330" i="3"/>
  <c r="Y2322" i="3"/>
  <c r="Z2322" i="3"/>
  <c r="Y2314" i="3"/>
  <c r="Z2314" i="3"/>
  <c r="Z2266" i="3"/>
  <c r="Y2266" i="3"/>
  <c r="Z2262" i="3"/>
  <c r="Y2262" i="3"/>
  <c r="Z2213" i="3"/>
  <c r="Y2213" i="3"/>
  <c r="Z2172" i="3"/>
  <c r="Y2172" i="3"/>
  <c r="Z2015" i="3"/>
  <c r="Y2015" i="3"/>
  <c r="Y2479" i="3"/>
  <c r="Y2468" i="3"/>
  <c r="Y2457" i="3"/>
  <c r="Z2442" i="3"/>
  <c r="Y2431" i="3"/>
  <c r="Y2393" i="3"/>
  <c r="Z2374" i="3"/>
  <c r="Z2362" i="3"/>
  <c r="Y2343" i="3"/>
  <c r="Z2221" i="3"/>
  <c r="Y2221" i="3"/>
  <c r="Y2181" i="3"/>
  <c r="Z2181" i="3"/>
  <c r="Z2486" i="3"/>
  <c r="Y2412" i="3"/>
  <c r="Z2412" i="3"/>
  <c r="Y2397" i="3"/>
  <c r="Z2397" i="3"/>
  <c r="Z2229" i="3"/>
  <c r="Y2229" i="3"/>
  <c r="Z2127" i="3"/>
  <c r="Y2127" i="3"/>
  <c r="Y2464" i="3"/>
  <c r="Z2434" i="3"/>
  <c r="Y2423" i="3"/>
  <c r="Y2419" i="3"/>
  <c r="Y2389" i="3"/>
  <c r="Z2389" i="3"/>
  <c r="Y2377" i="3"/>
  <c r="Z2358" i="3"/>
  <c r="Z2346" i="3"/>
  <c r="Z2338" i="3"/>
  <c r="Z2329" i="3"/>
  <c r="Z2321" i="3"/>
  <c r="Z2313" i="3"/>
  <c r="Z2302" i="3"/>
  <c r="Y2302" i="3"/>
  <c r="Z2286" i="3"/>
  <c r="Y2286" i="3"/>
  <c r="Y2274" i="3"/>
  <c r="Z2270" i="3"/>
  <c r="Y2270" i="3"/>
  <c r="Z2261" i="3"/>
  <c r="Y2261" i="3"/>
  <c r="Y2244" i="3"/>
  <c r="Z2244" i="3"/>
  <c r="Y1997" i="3"/>
  <c r="Z1997" i="3"/>
  <c r="Y1988" i="3"/>
  <c r="Y1974" i="3"/>
  <c r="Z1974" i="3"/>
  <c r="Y1969" i="3"/>
  <c r="Z1969" i="3"/>
  <c r="Y2305" i="3"/>
  <c r="Y2289" i="3"/>
  <c r="Z2279" i="3"/>
  <c r="Z2259" i="3"/>
  <c r="Y2249" i="3"/>
  <c r="Y2231" i="3"/>
  <c r="Z2214" i="3"/>
  <c r="Z2193" i="3"/>
  <c r="Y2183" i="3"/>
  <c r="Y2166" i="3"/>
  <c r="Z2149" i="3"/>
  <c r="Y2142" i="3"/>
  <c r="Y2135" i="3"/>
  <c r="Z2100" i="3"/>
  <c r="Y2085" i="3"/>
  <c r="Y2070" i="3"/>
  <c r="Y2035" i="3"/>
  <c r="Y2014" i="3"/>
  <c r="Y2010" i="3"/>
  <c r="Z2010" i="3"/>
  <c r="Y1992" i="3"/>
  <c r="Z1992" i="3"/>
  <c r="Y2269" i="3"/>
  <c r="Y2242" i="3"/>
  <c r="Y2203" i="3"/>
  <c r="Y2176" i="3"/>
  <c r="Y2131" i="3"/>
  <c r="Y2115" i="3"/>
  <c r="Y2111" i="3"/>
  <c r="Y2096" i="3"/>
  <c r="Y2081" i="3"/>
  <c r="Y2066" i="3"/>
  <c r="Y2051" i="3"/>
  <c r="Y2043" i="3"/>
  <c r="Y2022" i="3"/>
  <c r="Y2001" i="3"/>
  <c r="Z2001" i="3"/>
  <c r="Y1978" i="3"/>
  <c r="Z1978" i="3"/>
  <c r="Z2235" i="3"/>
  <c r="Z2189" i="3"/>
  <c r="Z2169" i="3"/>
  <c r="Z2138" i="3"/>
  <c r="Z2092" i="3"/>
  <c r="Y2018" i="3"/>
  <c r="Z2018" i="3"/>
  <c r="Y1973" i="3"/>
  <c r="Z1973" i="3"/>
  <c r="Y1968" i="3"/>
  <c r="Z1968" i="3"/>
  <c r="Z2255" i="3"/>
  <c r="Y2298" i="3"/>
  <c r="Y2282" i="3"/>
  <c r="Y2245" i="3"/>
  <c r="Y2217" i="3"/>
  <c r="Y2179" i="3"/>
  <c r="Y2152" i="3"/>
  <c r="Y2145" i="3"/>
  <c r="Y2122" i="3"/>
  <c r="Y2107" i="3"/>
  <c r="Y2103" i="3"/>
  <c r="Y2088" i="3"/>
  <c r="Y2073" i="3"/>
  <c r="Y2058" i="3"/>
  <c r="Y2026" i="3"/>
  <c r="Z2026" i="3"/>
  <c r="Y2009" i="3"/>
  <c r="Z2009" i="3"/>
  <c r="Y1987" i="3"/>
  <c r="Z1987" i="3"/>
  <c r="Y2054" i="3"/>
  <c r="Y2034" i="3"/>
  <c r="Z2034" i="3"/>
  <c r="Y2013" i="3"/>
  <c r="Y2000" i="3"/>
  <c r="Z2000" i="3"/>
  <c r="Y1982" i="3"/>
  <c r="Z1982" i="3"/>
  <c r="Y1977" i="3"/>
  <c r="Z1977" i="3"/>
  <c r="Z2202" i="3"/>
  <c r="Y2155" i="3"/>
  <c r="Y2129" i="3"/>
  <c r="Y2114" i="3"/>
  <c r="Y2099" i="3"/>
  <c r="Y2095" i="3"/>
  <c r="Y2050" i="3"/>
  <c r="Z2050" i="3"/>
  <c r="Y2042" i="3"/>
  <c r="Z2042" i="3"/>
  <c r="Y2021" i="3"/>
  <c r="Y2017" i="3"/>
  <c r="Z2017" i="3"/>
  <c r="Z1972" i="3"/>
  <c r="Y2241" i="3"/>
  <c r="Y2223" i="3"/>
  <c r="Z2205" i="3"/>
  <c r="Z2185" i="3"/>
  <c r="Y2175" i="3"/>
  <c r="Z2076" i="3"/>
  <c r="Y2025" i="3"/>
  <c r="Z2025" i="3"/>
  <c r="Y2008" i="3"/>
  <c r="Z2008" i="3"/>
  <c r="Y1986" i="3"/>
  <c r="Z1986" i="3"/>
  <c r="Y2195" i="3"/>
  <c r="Z2178" i="3"/>
  <c r="Y2168" i="3"/>
  <c r="Y2137" i="3"/>
  <c r="Y2121" i="3"/>
  <c r="Y2106" i="3"/>
  <c r="Y2091" i="3"/>
  <c r="Y2087" i="3"/>
  <c r="Y2072" i="3"/>
  <c r="Y2057" i="3"/>
  <c r="Y2037" i="3"/>
  <c r="Y2033" i="3"/>
  <c r="Z2033" i="3"/>
  <c r="Y1995" i="3"/>
  <c r="Z1995" i="3"/>
  <c r="Y1981" i="3"/>
  <c r="Z1981" i="3"/>
  <c r="Y1976" i="3"/>
  <c r="Z1976" i="3"/>
  <c r="Y2151" i="3"/>
  <c r="Y2117" i="3"/>
  <c r="Y2049" i="3"/>
  <c r="Z2049" i="3"/>
  <c r="Y2041" i="3"/>
  <c r="Z2041" i="3"/>
  <c r="Y2016" i="3"/>
  <c r="Z2016" i="3"/>
  <c r="Z2012" i="3"/>
  <c r="Y1990" i="3"/>
  <c r="Z1990" i="3"/>
  <c r="Y2098" i="3"/>
  <c r="Y2024" i="3"/>
  <c r="Z2024" i="3"/>
  <c r="Z2020" i="3"/>
  <c r="Y1985" i="3"/>
  <c r="Z1985" i="3"/>
  <c r="Y1971" i="3"/>
  <c r="Z1971" i="3"/>
  <c r="Z2267" i="3"/>
  <c r="Y2257" i="3"/>
  <c r="Y2240" i="3"/>
  <c r="Z2222" i="3"/>
  <c r="Z2201" i="3"/>
  <c r="Y2191" i="3"/>
  <c r="Y2174" i="3"/>
  <c r="Z2157" i="3"/>
  <c r="Y2147" i="3"/>
  <c r="Z2124" i="3"/>
  <c r="Y2109" i="3"/>
  <c r="Y2094" i="3"/>
  <c r="Z2060" i="3"/>
  <c r="Y2032" i="3"/>
  <c r="Z2032" i="3"/>
  <c r="Y1994" i="3"/>
  <c r="Z1994" i="3"/>
  <c r="Z1980" i="3"/>
  <c r="Y1966" i="3"/>
  <c r="Z1966" i="3"/>
  <c r="Y2277" i="3"/>
  <c r="Y2250" i="3"/>
  <c r="Y2212" i="3"/>
  <c r="Y2184" i="3"/>
  <c r="Y2136" i="3"/>
  <c r="Y2120" i="3"/>
  <c r="Y2105" i="3"/>
  <c r="Y2090" i="3"/>
  <c r="Y2075" i="3"/>
  <c r="Y2071" i="3"/>
  <c r="Y2056" i="3"/>
  <c r="Y2040" i="3"/>
  <c r="Z2040" i="3"/>
  <c r="Y2003" i="3"/>
  <c r="Z2003" i="3"/>
  <c r="Y1989" i="3"/>
  <c r="Z1989" i="3"/>
  <c r="Y1998" i="3"/>
  <c r="Z1998" i="3"/>
  <c r="Y1984" i="3"/>
  <c r="Z1984" i="3"/>
  <c r="Y1970" i="3"/>
  <c r="Z1970" i="3"/>
  <c r="Y2253" i="3"/>
  <c r="Y2225" i="3"/>
  <c r="Y2187" i="3"/>
  <c r="Z2170" i="3"/>
  <c r="Y2132" i="3"/>
  <c r="Y2112" i="3"/>
  <c r="Y2097" i="3"/>
  <c r="Y2082" i="3"/>
  <c r="Y2067" i="3"/>
  <c r="Y2011" i="3"/>
  <c r="Z2011" i="3"/>
  <c r="Y1993" i="3"/>
  <c r="Z1993" i="3"/>
  <c r="Y1965" i="3"/>
  <c r="Z1965" i="3"/>
  <c r="Y2093" i="3"/>
  <c r="Y2078" i="3"/>
  <c r="Y2039" i="3"/>
  <c r="Y2002" i="3"/>
  <c r="Z2002" i="3"/>
  <c r="Y1979" i="3"/>
  <c r="Z1979" i="3"/>
  <c r="X6380" i="3"/>
  <c r="X6379" i="3"/>
  <c r="Y6379" i="3" s="1"/>
  <c r="X6378" i="3"/>
  <c r="X6377" i="3"/>
  <c r="Y6377" i="3" s="1"/>
  <c r="X6376" i="3"/>
  <c r="Y6376" i="3" s="1"/>
  <c r="X6375" i="3"/>
  <c r="X6374" i="3"/>
  <c r="X6373" i="3"/>
  <c r="X6372" i="3"/>
  <c r="X6371" i="3"/>
  <c r="X6370" i="3"/>
  <c r="X6369" i="3"/>
  <c r="X6368" i="3"/>
  <c r="X6367" i="3"/>
  <c r="X6366" i="3"/>
  <c r="X6365" i="3"/>
  <c r="Y6365" i="3" s="1"/>
  <c r="X6364" i="3"/>
  <c r="X6363" i="3"/>
  <c r="Y6363" i="3" s="1"/>
  <c r="X6362" i="3"/>
  <c r="X6361" i="3"/>
  <c r="X6360" i="3"/>
  <c r="Y6360" i="3" s="1"/>
  <c r="X6359" i="3"/>
  <c r="Y6359" i="3" s="1"/>
  <c r="X6358" i="3"/>
  <c r="X6357" i="3"/>
  <c r="X6356" i="3"/>
  <c r="X6355" i="3"/>
  <c r="X6354" i="3"/>
  <c r="X6353" i="3"/>
  <c r="X6352" i="3"/>
  <c r="X6351" i="3"/>
  <c r="X6350" i="3"/>
  <c r="X6349" i="3"/>
  <c r="Y6349" i="3" s="1"/>
  <c r="X6348" i="3"/>
  <c r="Y6348" i="3" s="1"/>
  <c r="X6347" i="3"/>
  <c r="X6346" i="3"/>
  <c r="Y6346" i="3" s="1"/>
  <c r="X6345" i="3"/>
  <c r="X6344" i="3"/>
  <c r="Y6344" i="3" s="1"/>
  <c r="X6343" i="3"/>
  <c r="X6342" i="3"/>
  <c r="Y6342" i="3" s="1"/>
  <c r="X6341" i="3"/>
  <c r="X6340" i="3"/>
  <c r="X6339" i="3"/>
  <c r="X6338" i="3"/>
  <c r="X6337" i="3"/>
  <c r="X6336" i="3"/>
  <c r="X6335" i="3"/>
  <c r="X6334" i="3"/>
  <c r="X6333" i="3"/>
  <c r="Y6333" i="3" s="1"/>
  <c r="X6332" i="3"/>
  <c r="Y6332" i="3" s="1"/>
  <c r="X6331" i="3"/>
  <c r="X6330" i="3"/>
  <c r="Y6330" i="3" s="1"/>
  <c r="X6329" i="3"/>
  <c r="Y6329" i="3" s="1"/>
  <c r="X6328" i="3"/>
  <c r="X6327" i="3"/>
  <c r="X6326" i="3"/>
  <c r="X6325" i="3"/>
  <c r="X6324" i="3"/>
  <c r="X6323" i="3"/>
  <c r="X6322" i="3"/>
  <c r="X6321" i="3"/>
  <c r="X6320" i="3"/>
  <c r="X6319" i="3"/>
  <c r="X6318" i="3"/>
  <c r="X6317" i="3"/>
  <c r="Y6317" i="3" s="1"/>
  <c r="X6316" i="3"/>
  <c r="Y6316" i="3" s="1"/>
  <c r="X6315" i="3"/>
  <c r="X6314" i="3"/>
  <c r="X6313" i="3"/>
  <c r="X6312" i="3"/>
  <c r="Y6312" i="3" s="1"/>
  <c r="X6311" i="3"/>
  <c r="X6310" i="3"/>
  <c r="Y6310" i="3" s="1"/>
  <c r="X6309" i="3"/>
  <c r="X6308" i="3"/>
  <c r="X6307" i="3"/>
  <c r="X6306" i="3"/>
  <c r="X6305" i="3"/>
  <c r="X6304" i="3"/>
  <c r="X6303" i="3"/>
  <c r="X6302" i="3"/>
  <c r="X6301" i="3"/>
  <c r="Y6301" i="3" s="1"/>
  <c r="X6300" i="3"/>
  <c r="Y6300" i="3" s="1"/>
  <c r="X6299" i="3"/>
  <c r="X6298" i="3"/>
  <c r="X6297" i="3"/>
  <c r="X6296" i="3"/>
  <c r="Y6296" i="3" s="1"/>
  <c r="X6295" i="3"/>
  <c r="X6294" i="3"/>
  <c r="X6293" i="3"/>
  <c r="X6292" i="3"/>
  <c r="X6291" i="3"/>
  <c r="X6290" i="3"/>
  <c r="X6289" i="3"/>
  <c r="X6288" i="3"/>
  <c r="X6287" i="3"/>
  <c r="X6286" i="3"/>
  <c r="X6285" i="3"/>
  <c r="Y6285" i="3" s="1"/>
  <c r="X6284" i="3"/>
  <c r="Y6284" i="3" s="1"/>
  <c r="X6283" i="3"/>
  <c r="X6282" i="3"/>
  <c r="X6281" i="3"/>
  <c r="Y6281" i="3" s="1"/>
  <c r="X6280" i="3"/>
  <c r="X6279" i="3"/>
  <c r="Y6279" i="3" s="1"/>
  <c r="X6278" i="3"/>
  <c r="Y6278" i="3" s="1"/>
  <c r="X6277" i="3"/>
  <c r="X6276" i="3"/>
  <c r="X6275" i="3"/>
  <c r="X6274" i="3"/>
  <c r="X6273" i="3"/>
  <c r="X6272" i="3"/>
  <c r="X6271" i="3"/>
  <c r="X6270" i="3"/>
  <c r="X6269" i="3"/>
  <c r="Y6269" i="3" s="1"/>
  <c r="X6268" i="3"/>
  <c r="Y6268" i="3" s="1"/>
  <c r="X6267" i="3"/>
  <c r="X6266" i="3"/>
  <c r="X6265" i="3"/>
  <c r="X6264" i="3"/>
  <c r="X6263" i="3"/>
  <c r="X6262" i="3"/>
  <c r="X6261" i="3"/>
  <c r="X6260" i="3"/>
  <c r="X6259" i="3"/>
  <c r="X6258" i="3"/>
  <c r="X6257" i="3"/>
  <c r="X6256" i="3"/>
  <c r="X6255" i="3"/>
  <c r="X6254" i="3"/>
  <c r="X6253" i="3"/>
  <c r="Y6253" i="3" s="1"/>
  <c r="X6252" i="3"/>
  <c r="Y6252" i="3" s="1"/>
  <c r="X6251" i="3"/>
  <c r="Y6251" i="3" s="1"/>
  <c r="X6250" i="3"/>
  <c r="X6249" i="3"/>
  <c r="X6248" i="3"/>
  <c r="X6247" i="3"/>
  <c r="X6246" i="3"/>
  <c r="X6245" i="3"/>
  <c r="X6244" i="3"/>
  <c r="X6243" i="3"/>
  <c r="X6242" i="3"/>
  <c r="X6241" i="3"/>
  <c r="X6240" i="3"/>
  <c r="X6239" i="3"/>
  <c r="X6238" i="3"/>
  <c r="X6237" i="3"/>
  <c r="Y6237" i="3" s="1"/>
  <c r="X6236" i="3"/>
  <c r="Y6236" i="3" s="1"/>
  <c r="X6235" i="3"/>
  <c r="X6234" i="3"/>
  <c r="Y6234" i="3" s="1"/>
  <c r="X6233" i="3"/>
  <c r="X6232" i="3"/>
  <c r="X6231" i="3"/>
  <c r="X6230" i="3"/>
  <c r="X6229" i="3"/>
  <c r="X6228" i="3"/>
  <c r="X6227" i="3"/>
  <c r="Y6227" i="3" s="1"/>
  <c r="X6226" i="3"/>
  <c r="X6225" i="3"/>
  <c r="X6224" i="3"/>
  <c r="X6223" i="3"/>
  <c r="X6222" i="3"/>
  <c r="X6221" i="3"/>
  <c r="Y6221" i="3" s="1"/>
  <c r="X6220" i="3"/>
  <c r="Y6220" i="3" s="1"/>
  <c r="X6219" i="3"/>
  <c r="Y6219" i="3" s="1"/>
  <c r="X6218" i="3"/>
  <c r="X6217" i="3"/>
  <c r="Y6217" i="3" s="1"/>
  <c r="X6216" i="3"/>
  <c r="X6215" i="3"/>
  <c r="Y6215" i="3" s="1"/>
  <c r="X6214" i="3"/>
  <c r="X6213" i="3"/>
  <c r="X6212" i="3"/>
  <c r="X6211" i="3"/>
  <c r="X6210" i="3"/>
  <c r="X6209" i="3"/>
  <c r="X6208" i="3"/>
  <c r="X6207" i="3"/>
  <c r="X6206" i="3"/>
  <c r="X6205" i="3"/>
  <c r="Y6205" i="3" s="1"/>
  <c r="X6204" i="3"/>
  <c r="Y6204" i="3" s="1"/>
  <c r="X6203" i="3"/>
  <c r="X6202" i="3"/>
  <c r="X6201" i="3"/>
  <c r="X6200" i="3"/>
  <c r="X6199" i="3"/>
  <c r="X6198" i="3"/>
  <c r="X6197" i="3"/>
  <c r="X6196" i="3"/>
  <c r="X6195" i="3"/>
  <c r="X6194" i="3"/>
  <c r="X6193" i="3"/>
  <c r="X6192" i="3"/>
  <c r="X6191" i="3"/>
  <c r="X6190" i="3"/>
  <c r="X6189" i="3"/>
  <c r="Y6189" i="3" s="1"/>
  <c r="X6188" i="3"/>
  <c r="Y6188" i="3" s="1"/>
  <c r="X6187" i="3"/>
  <c r="X6186" i="3"/>
  <c r="X6185" i="3"/>
  <c r="X6184" i="3"/>
  <c r="X6183" i="3"/>
  <c r="X6182" i="3"/>
  <c r="X6181" i="3"/>
  <c r="X6180" i="3"/>
  <c r="X6179" i="3"/>
  <c r="X6178" i="3"/>
  <c r="X6177" i="3"/>
  <c r="X6176" i="3"/>
  <c r="X6175" i="3"/>
  <c r="X6174" i="3"/>
  <c r="X6173" i="3"/>
  <c r="Y6173" i="3" s="1"/>
  <c r="X6172" i="3"/>
  <c r="Y6172" i="3" s="1"/>
  <c r="X6171" i="3"/>
  <c r="X6170" i="3"/>
  <c r="X6169" i="3"/>
  <c r="X6168" i="3"/>
  <c r="X6167" i="3"/>
  <c r="X6166" i="3"/>
  <c r="X6165" i="3"/>
  <c r="X6164" i="3"/>
  <c r="X6163" i="3"/>
  <c r="X6162" i="3"/>
  <c r="X6161" i="3"/>
  <c r="X6160" i="3"/>
  <c r="X6159" i="3"/>
  <c r="X6158" i="3"/>
  <c r="X6157" i="3"/>
  <c r="Y6157" i="3" s="1"/>
  <c r="X6156" i="3"/>
  <c r="Y6156" i="3" s="1"/>
  <c r="X6155" i="3"/>
  <c r="Y6155" i="3" s="1"/>
  <c r="X6154" i="3"/>
  <c r="X6153" i="3"/>
  <c r="Y6153" i="3" s="1"/>
  <c r="X6152" i="3"/>
  <c r="X6151" i="3"/>
  <c r="X6150" i="3"/>
  <c r="X6149" i="3"/>
  <c r="X6148" i="3"/>
  <c r="X6147" i="3"/>
  <c r="Y6147" i="3" s="1"/>
  <c r="X6146" i="3"/>
  <c r="X6145" i="3"/>
  <c r="X6144" i="3"/>
  <c r="X6143" i="3"/>
  <c r="X6142" i="3"/>
  <c r="X6141" i="3"/>
  <c r="Y6141" i="3" s="1"/>
  <c r="X6140" i="3"/>
  <c r="Y6140" i="3" s="1"/>
  <c r="X6139" i="3"/>
  <c r="X6138" i="3"/>
  <c r="X6137" i="3"/>
  <c r="X6136" i="3"/>
  <c r="X6135" i="3"/>
  <c r="Y6135" i="3" s="1"/>
  <c r="X6134" i="3"/>
  <c r="X6133" i="3"/>
  <c r="X6132" i="3"/>
  <c r="X6131" i="3"/>
  <c r="X6130" i="3"/>
  <c r="X6129" i="3"/>
  <c r="X6128" i="3"/>
  <c r="X6127" i="3"/>
  <c r="X6126" i="3"/>
  <c r="X6125" i="3"/>
  <c r="Y6125" i="3" s="1"/>
  <c r="X6124" i="3"/>
  <c r="Y6124" i="3" s="1"/>
  <c r="X6123" i="3"/>
  <c r="X6122" i="3"/>
  <c r="Y6122" i="3" s="1"/>
  <c r="X6121" i="3"/>
  <c r="X6120" i="3"/>
  <c r="X6119" i="3"/>
  <c r="X6118" i="3"/>
  <c r="Y6118" i="3" s="1"/>
  <c r="X6117" i="3"/>
  <c r="X6116" i="3"/>
  <c r="X6115" i="3"/>
  <c r="X6114" i="3"/>
  <c r="X6113" i="3"/>
  <c r="X6112" i="3"/>
  <c r="X6111" i="3"/>
  <c r="X6110" i="3"/>
  <c r="X6109" i="3"/>
  <c r="Y6109" i="3" s="1"/>
  <c r="X6108" i="3"/>
  <c r="Y6108" i="3" s="1"/>
  <c r="X6107" i="3"/>
  <c r="X6106" i="3"/>
  <c r="X6105" i="3"/>
  <c r="X6104" i="3"/>
  <c r="X6103" i="3"/>
  <c r="X6102" i="3"/>
  <c r="X6101" i="3"/>
  <c r="X6100" i="3"/>
  <c r="X6099" i="3"/>
  <c r="Y6099" i="3" s="1"/>
  <c r="X6098" i="3"/>
  <c r="X6097" i="3"/>
  <c r="X6096" i="3"/>
  <c r="X6095" i="3"/>
  <c r="X6094" i="3"/>
  <c r="X6093" i="3"/>
  <c r="Y6093" i="3" s="1"/>
  <c r="Z6091" i="3" a="1"/>
  <c r="Z6091" i="3" s="1"/>
  <c r="Z6090" i="3" a="1"/>
  <c r="Z6090" i="3" s="1"/>
  <c r="Z6089" i="3" a="1"/>
  <c r="Z6089" i="3" s="1"/>
  <c r="Z6088" i="3" a="1"/>
  <c r="Z6088" i="3" s="1"/>
  <c r="Z6087" i="3" a="1"/>
  <c r="Z6087" i="3" s="1"/>
  <c r="Z6086" i="3" a="1"/>
  <c r="Z6086" i="3" s="1"/>
  <c r="Z6085" i="3" a="1"/>
  <c r="Z6085" i="3" s="1"/>
  <c r="Z6084" i="3" a="1"/>
  <c r="Z6084" i="3" s="1"/>
  <c r="Z6083" i="3" a="1"/>
  <c r="Z6083" i="3" s="1"/>
  <c r="Z6082" i="3" a="1"/>
  <c r="Z6082" i="3" s="1"/>
  <c r="Z6081" i="3" a="1"/>
  <c r="Z6081" i="3" s="1"/>
  <c r="Z6080" i="3" a="1"/>
  <c r="Z6080" i="3" s="1"/>
  <c r="Z6079" i="3" a="1"/>
  <c r="Z6079" i="3" s="1"/>
  <c r="Z6078" i="3" a="1"/>
  <c r="Z6078" i="3" s="1"/>
  <c r="Z6077" i="3" a="1"/>
  <c r="Z6077" i="3" s="1"/>
  <c r="Z6076" i="3" a="1"/>
  <c r="Z6076" i="3" s="1"/>
  <c r="Z6075" i="3" a="1"/>
  <c r="Z6075" i="3" s="1"/>
  <c r="Z6074" i="3" a="1"/>
  <c r="Z6074" i="3" s="1"/>
  <c r="Z6073" i="3" a="1"/>
  <c r="Z6073" i="3" s="1"/>
  <c r="Z6072" i="3" a="1"/>
  <c r="Z6072" i="3" s="1"/>
  <c r="Z6071" i="3" a="1"/>
  <c r="Z6071" i="3" s="1"/>
  <c r="Z6070" i="3" a="1"/>
  <c r="Z6070" i="3" s="1"/>
  <c r="Z6069" i="3" a="1"/>
  <c r="Z6069" i="3" s="1"/>
  <c r="Z6068" i="3" a="1"/>
  <c r="Z6068" i="3" s="1"/>
  <c r="Z6067" i="3" a="1"/>
  <c r="Z6067" i="3" s="1"/>
  <c r="Z6066" i="3" a="1"/>
  <c r="Z6066" i="3" s="1"/>
  <c r="Z6065" i="3" a="1"/>
  <c r="Z6065" i="3" s="1"/>
  <c r="Z6064" i="3" a="1"/>
  <c r="Z6064" i="3" s="1"/>
  <c r="Z6063" i="3" a="1"/>
  <c r="Z6063" i="3" s="1"/>
  <c r="Z6062" i="3" a="1"/>
  <c r="Z6062" i="3" s="1"/>
  <c r="Z6061" i="3" a="1"/>
  <c r="Z6061" i="3" s="1"/>
  <c r="Z6060" i="3" a="1"/>
  <c r="Z6060" i="3" s="1"/>
  <c r="Z6059" i="3" a="1"/>
  <c r="Z6059" i="3" s="1"/>
  <c r="Z6058" i="3" a="1"/>
  <c r="Z6058" i="3" s="1"/>
  <c r="Z6057" i="3" a="1"/>
  <c r="Z6057" i="3" s="1"/>
  <c r="Z6056" i="3" a="1"/>
  <c r="Z6056" i="3" s="1"/>
  <c r="Z6055" i="3" a="1"/>
  <c r="Z6055" i="3" s="1"/>
  <c r="Z6054" i="3" a="1"/>
  <c r="Z6054" i="3" s="1"/>
  <c r="Z6053" i="3" a="1"/>
  <c r="Z6053" i="3" s="1"/>
  <c r="Z6052" i="3" a="1"/>
  <c r="Z6052" i="3" s="1"/>
  <c r="Z6051" i="3" a="1"/>
  <c r="Z6051" i="3" s="1"/>
  <c r="Z6050" i="3" a="1"/>
  <c r="Z6050" i="3" s="1"/>
  <c r="Z6049" i="3" a="1"/>
  <c r="Z6049" i="3" s="1"/>
  <c r="Z6048" i="3" a="1"/>
  <c r="Z6048" i="3" s="1"/>
  <c r="Z6047" i="3" a="1"/>
  <c r="Z6047" i="3" s="1"/>
  <c r="Z6046" i="3" a="1"/>
  <c r="Z6046" i="3" s="1"/>
  <c r="Z6045" i="3" a="1"/>
  <c r="Z6045" i="3" s="1"/>
  <c r="Z6044" i="3" a="1"/>
  <c r="Z6044" i="3" s="1"/>
  <c r="Z6043" i="3" a="1"/>
  <c r="Z6043" i="3" s="1"/>
  <c r="Z6042" i="3" a="1"/>
  <c r="Z6042" i="3" s="1"/>
  <c r="Z6041" i="3" a="1"/>
  <c r="Z6041" i="3" s="1"/>
  <c r="Z6040" i="3" a="1"/>
  <c r="Z6040" i="3" s="1"/>
  <c r="Z6039" i="3" a="1"/>
  <c r="Z6039" i="3" s="1"/>
  <c r="Z6038" i="3" a="1"/>
  <c r="Z6038" i="3" s="1"/>
  <c r="Z6037" i="3" a="1"/>
  <c r="Z6037" i="3" s="1"/>
  <c r="Z6036" i="3" a="1"/>
  <c r="Z6036" i="3" s="1"/>
  <c r="Z6035" i="3" a="1"/>
  <c r="Z6035" i="3" s="1"/>
  <c r="Z6034" i="3" a="1"/>
  <c r="Z6034" i="3" s="1"/>
  <c r="Z6033" i="3" a="1"/>
  <c r="Z6033" i="3" s="1"/>
  <c r="Z6032" i="3" a="1"/>
  <c r="Z6032" i="3" s="1"/>
  <c r="Z6031" i="3" a="1"/>
  <c r="Z6031" i="3" s="1"/>
  <c r="Z6030" i="3" a="1"/>
  <c r="Z6030" i="3" s="1"/>
  <c r="Z6029" i="3" a="1"/>
  <c r="Z6029" i="3" s="1"/>
  <c r="Z6028" i="3" a="1"/>
  <c r="Z6028" i="3" s="1"/>
  <c r="Z6027" i="3" a="1"/>
  <c r="Z6027" i="3" s="1"/>
  <c r="Z6026" i="3" a="1"/>
  <c r="Z6026" i="3" s="1"/>
  <c r="Z6025" i="3" a="1"/>
  <c r="Z6025" i="3" s="1"/>
  <c r="Z6024" i="3" a="1"/>
  <c r="Z6024" i="3" s="1"/>
  <c r="Z6023" i="3" a="1"/>
  <c r="Z6023" i="3" s="1"/>
  <c r="Z6022" i="3" a="1"/>
  <c r="Z6022" i="3" s="1"/>
  <c r="Z6021" i="3" a="1"/>
  <c r="Z6021" i="3" s="1"/>
  <c r="Z6020" i="3" a="1"/>
  <c r="Z6020" i="3" s="1"/>
  <c r="Z6019" i="3" a="1"/>
  <c r="Z6019" i="3" s="1"/>
  <c r="Z6018" i="3" a="1"/>
  <c r="Z6018" i="3" s="1"/>
  <c r="Z6017" i="3" a="1"/>
  <c r="Z6017" i="3" s="1"/>
  <c r="Z6016" i="3" a="1"/>
  <c r="Z6016" i="3" s="1"/>
  <c r="Z6015" i="3" a="1"/>
  <c r="Z6015" i="3" s="1"/>
  <c r="Z6014" i="3" a="1"/>
  <c r="Z6014" i="3" s="1"/>
  <c r="Z6013" i="3" a="1"/>
  <c r="Z6013" i="3" s="1"/>
  <c r="Z6012" i="3" a="1"/>
  <c r="Z6012" i="3" s="1"/>
  <c r="Z6011" i="3" a="1"/>
  <c r="Z6011" i="3" s="1"/>
  <c r="Z6010" i="3" a="1"/>
  <c r="Z6010" i="3" s="1"/>
  <c r="Z6009" i="3" a="1"/>
  <c r="Z6009" i="3" s="1"/>
  <c r="Z6008" i="3" a="1"/>
  <c r="Z6008" i="3" s="1"/>
  <c r="Z6007" i="3" a="1"/>
  <c r="Z6007" i="3" s="1"/>
  <c r="Z6006" i="3" a="1"/>
  <c r="Z6006" i="3" s="1"/>
  <c r="Z6005" i="3" a="1"/>
  <c r="Z6005" i="3" s="1"/>
  <c r="Z6004" i="3" a="1"/>
  <c r="Z6004" i="3" s="1"/>
  <c r="Z6003" i="3" a="1"/>
  <c r="Z6003" i="3" s="1"/>
  <c r="Z6002" i="3" a="1"/>
  <c r="Z6002" i="3" s="1"/>
  <c r="Z6001" i="3" a="1"/>
  <c r="Z6001" i="3" s="1"/>
  <c r="Z6000" i="3" a="1"/>
  <c r="Z6000" i="3" s="1"/>
  <c r="Z5999" i="3" a="1"/>
  <c r="Z5999" i="3" s="1"/>
  <c r="Z5998" i="3" a="1"/>
  <c r="Z5998" i="3" s="1"/>
  <c r="Z5997" i="3" a="1"/>
  <c r="Z5997" i="3" s="1"/>
  <c r="Z5996" i="3" a="1"/>
  <c r="Z5996" i="3" s="1"/>
  <c r="Z5995" i="3" a="1"/>
  <c r="Z5995" i="3" s="1"/>
  <c r="Z5994" i="3" a="1"/>
  <c r="Z5994" i="3" s="1"/>
  <c r="Z5993" i="3" a="1"/>
  <c r="Z5993" i="3" s="1"/>
  <c r="Z5992" i="3" a="1"/>
  <c r="Z5992" i="3" s="1"/>
  <c r="Z5991" i="3" a="1"/>
  <c r="Z5991" i="3" s="1"/>
  <c r="Z5990" i="3" a="1"/>
  <c r="Z5990" i="3" s="1"/>
  <c r="Z5989" i="3" a="1"/>
  <c r="Z5989" i="3" s="1"/>
  <c r="Z5988" i="3" a="1"/>
  <c r="Z5988" i="3" s="1"/>
  <c r="Z5987" i="3" a="1"/>
  <c r="Z5987" i="3" s="1"/>
  <c r="Z5986" i="3" a="1"/>
  <c r="Z5986" i="3" s="1"/>
  <c r="Z5985" i="3" a="1"/>
  <c r="Z5985" i="3" s="1"/>
  <c r="Z5984" i="3" a="1"/>
  <c r="Z5984" i="3" s="1"/>
  <c r="Z5983" i="3" a="1"/>
  <c r="Z5983" i="3" s="1"/>
  <c r="Z5982" i="3" a="1"/>
  <c r="Z5982" i="3" s="1"/>
  <c r="Z5981" i="3" a="1"/>
  <c r="Z5981" i="3" s="1"/>
  <c r="Z5980" i="3" a="1"/>
  <c r="Z5980" i="3" s="1"/>
  <c r="Z5979" i="3" a="1"/>
  <c r="Z5979" i="3" s="1"/>
  <c r="Z5978" i="3" a="1"/>
  <c r="Z5978" i="3" s="1"/>
  <c r="Z5977" i="3" a="1"/>
  <c r="Z5977" i="3" s="1"/>
  <c r="Z5976" i="3" a="1"/>
  <c r="Z5976" i="3" s="1"/>
  <c r="Z5975" i="3" a="1"/>
  <c r="Z5975" i="3" s="1"/>
  <c r="Z5974" i="3" a="1"/>
  <c r="Z5974" i="3" s="1"/>
  <c r="Z5973" i="3" a="1"/>
  <c r="Z5973" i="3" s="1"/>
  <c r="Z5972" i="3" a="1"/>
  <c r="Z5972" i="3" s="1"/>
  <c r="Z5971" i="3" a="1"/>
  <c r="Z5971" i="3" s="1"/>
  <c r="Z5970" i="3" a="1"/>
  <c r="Z5970" i="3" s="1"/>
  <c r="Z5969" i="3" a="1"/>
  <c r="Z5969" i="3" s="1"/>
  <c r="Z5968" i="3" a="1"/>
  <c r="Z5968" i="3" s="1"/>
  <c r="Z5967" i="3" a="1"/>
  <c r="Z5967" i="3" s="1"/>
  <c r="Z5966" i="3" a="1"/>
  <c r="Z5966" i="3" s="1"/>
  <c r="Z5965" i="3" a="1"/>
  <c r="Z5965" i="3" s="1"/>
  <c r="Z5964" i="3" a="1"/>
  <c r="Z5964" i="3" s="1"/>
  <c r="Z5963" i="3" a="1"/>
  <c r="Z5963" i="3" s="1"/>
  <c r="Z5962" i="3" a="1"/>
  <c r="Z5962" i="3" s="1"/>
  <c r="Z5961" i="3" a="1"/>
  <c r="Z5961" i="3" s="1"/>
  <c r="Z5960" i="3" a="1"/>
  <c r="Z5960" i="3" s="1"/>
  <c r="Z5959" i="3" a="1"/>
  <c r="Z5959" i="3" s="1"/>
  <c r="Z5958" i="3" a="1"/>
  <c r="Z5958" i="3" s="1"/>
  <c r="Z5957" i="3" a="1"/>
  <c r="Z5957" i="3" s="1"/>
  <c r="Z5956" i="3" a="1"/>
  <c r="Z5956" i="3" s="1"/>
  <c r="Z5955" i="3" a="1"/>
  <c r="Z5955" i="3" s="1"/>
  <c r="Z5954" i="3" a="1"/>
  <c r="Z5954" i="3" s="1"/>
  <c r="Z5953" i="3" a="1"/>
  <c r="Z5953" i="3" s="1"/>
  <c r="Z5952" i="3" a="1"/>
  <c r="Z5952" i="3" s="1"/>
  <c r="Z5951" i="3" a="1"/>
  <c r="Z5951" i="3" s="1"/>
  <c r="Z5950" i="3" a="1"/>
  <c r="Z5950" i="3" s="1"/>
  <c r="Z5949" i="3" a="1"/>
  <c r="Z5949" i="3" s="1"/>
  <c r="Z5948" i="3" a="1"/>
  <c r="Z5948" i="3" s="1"/>
  <c r="Z5947" i="3" a="1"/>
  <c r="Z5947" i="3" s="1"/>
  <c r="Z5946" i="3" a="1"/>
  <c r="Z5946" i="3" s="1"/>
  <c r="Z5945" i="3" a="1"/>
  <c r="Z5945" i="3" s="1"/>
  <c r="Z5944" i="3" a="1"/>
  <c r="Z5944" i="3" s="1"/>
  <c r="Z5943" i="3" a="1"/>
  <c r="Z5943" i="3" s="1"/>
  <c r="Z5942" i="3" a="1"/>
  <c r="Z5942" i="3" s="1"/>
  <c r="Z5941" i="3" a="1"/>
  <c r="Z5941" i="3" s="1"/>
  <c r="Z5940" i="3" a="1"/>
  <c r="Z5940" i="3" s="1"/>
  <c r="Z5939" i="3" a="1"/>
  <c r="Z5939" i="3" s="1"/>
  <c r="Z5938" i="3" a="1"/>
  <c r="Z5938" i="3" s="1"/>
  <c r="Z5937" i="3" a="1"/>
  <c r="Z5937" i="3" s="1"/>
  <c r="Z5936" i="3" a="1"/>
  <c r="Z5936" i="3" s="1"/>
  <c r="Z5935" i="3" a="1"/>
  <c r="Z5935" i="3" s="1"/>
  <c r="Z5934" i="3" a="1"/>
  <c r="Z5934" i="3" s="1"/>
  <c r="Z5933" i="3" a="1"/>
  <c r="Z5933" i="3" s="1"/>
  <c r="Z5932" i="3" a="1"/>
  <c r="Z5932" i="3" s="1"/>
  <c r="Z5931" i="3" a="1"/>
  <c r="Z5931" i="3" s="1"/>
  <c r="Z5930" i="3" a="1"/>
  <c r="Z5930" i="3" s="1"/>
  <c r="Z5929" i="3" a="1"/>
  <c r="Z5929" i="3" s="1"/>
  <c r="Z5928" i="3" a="1"/>
  <c r="Z5928" i="3" s="1"/>
  <c r="Z5927" i="3" a="1"/>
  <c r="Z5927" i="3" s="1"/>
  <c r="Z5926" i="3" a="1"/>
  <c r="Z5926" i="3" s="1"/>
  <c r="Z5925" i="3" a="1"/>
  <c r="Z5925" i="3" s="1"/>
  <c r="Z5924" i="3" a="1"/>
  <c r="Z5924" i="3" s="1"/>
  <c r="Z5923" i="3" a="1"/>
  <c r="Z5923" i="3" s="1"/>
  <c r="Z5922" i="3" a="1"/>
  <c r="Z5922" i="3" s="1"/>
  <c r="Z5921" i="3" a="1"/>
  <c r="Z5921" i="3" s="1"/>
  <c r="Z5920" i="3" a="1"/>
  <c r="Z5920" i="3" s="1"/>
  <c r="Z5919" i="3" a="1"/>
  <c r="Z5919" i="3" s="1"/>
  <c r="Z5918" i="3" a="1"/>
  <c r="Z5918" i="3" s="1"/>
  <c r="Z5917" i="3" a="1"/>
  <c r="Z5917" i="3" s="1"/>
  <c r="Z5916" i="3" a="1"/>
  <c r="Z5916" i="3" s="1"/>
  <c r="Z5915" i="3" a="1"/>
  <c r="Z5915" i="3" s="1"/>
  <c r="Z5914" i="3" a="1"/>
  <c r="Z5914" i="3" s="1"/>
  <c r="Z5913" i="3" a="1"/>
  <c r="Z5913" i="3" s="1"/>
  <c r="Z5912" i="3" a="1"/>
  <c r="Z5912" i="3" s="1"/>
  <c r="Z5911" i="3" a="1"/>
  <c r="Z5911" i="3" s="1"/>
  <c r="Z5910" i="3" a="1"/>
  <c r="Z5910" i="3" s="1"/>
  <c r="Z5909" i="3" a="1"/>
  <c r="Z5909" i="3" s="1"/>
  <c r="Z5908" i="3" a="1"/>
  <c r="Z5908" i="3" s="1"/>
  <c r="Z5907" i="3" a="1"/>
  <c r="Z5907" i="3" s="1"/>
  <c r="Z5906" i="3" a="1"/>
  <c r="Z5906" i="3" s="1"/>
  <c r="Z5905" i="3" a="1"/>
  <c r="Z5905" i="3" s="1"/>
  <c r="Z5904" i="3" a="1"/>
  <c r="Z5904" i="3" s="1"/>
  <c r="Z5903" i="3" a="1"/>
  <c r="Z5903" i="3" s="1"/>
  <c r="Z5902" i="3" a="1"/>
  <c r="Z5902" i="3" s="1"/>
  <c r="Z5901" i="3" a="1"/>
  <c r="Z5901" i="3" s="1"/>
  <c r="Z5900" i="3" a="1"/>
  <c r="Z5900" i="3" s="1"/>
  <c r="Z5899" i="3" a="1"/>
  <c r="Z5899" i="3" s="1"/>
  <c r="Z5898" i="3" a="1"/>
  <c r="Z5898" i="3" s="1"/>
  <c r="Z5897" i="3" a="1"/>
  <c r="Z5897" i="3" s="1"/>
  <c r="Z5896" i="3" a="1"/>
  <c r="Z5896" i="3" s="1"/>
  <c r="Z5895" i="3" a="1"/>
  <c r="Z5895" i="3" s="1"/>
  <c r="Z5894" i="3" a="1"/>
  <c r="Z5894" i="3" s="1"/>
  <c r="Z5893" i="3" a="1"/>
  <c r="Z5893" i="3" s="1"/>
  <c r="Z5892" i="3" a="1"/>
  <c r="Z5892" i="3" s="1"/>
  <c r="Z5891" i="3" a="1"/>
  <c r="Z5891" i="3" s="1"/>
  <c r="Z5890" i="3" a="1"/>
  <c r="Z5890" i="3" s="1"/>
  <c r="Z5889" i="3" a="1"/>
  <c r="Z5889" i="3" s="1"/>
  <c r="Z5888" i="3" a="1"/>
  <c r="Z5888" i="3" s="1"/>
  <c r="Z5887" i="3" a="1"/>
  <c r="Z5887" i="3" s="1"/>
  <c r="Z5886" i="3" a="1"/>
  <c r="Z5886" i="3" s="1"/>
  <c r="Z5885" i="3" a="1"/>
  <c r="Z5885" i="3" s="1"/>
  <c r="Z5884" i="3" a="1"/>
  <c r="Z5884" i="3" s="1"/>
  <c r="Z5883" i="3" a="1"/>
  <c r="Z5883" i="3" s="1"/>
  <c r="Z5882" i="3" a="1"/>
  <c r="Z5882" i="3" s="1"/>
  <c r="Z5881" i="3" a="1"/>
  <c r="Z5881" i="3" s="1"/>
  <c r="Z5880" i="3" a="1"/>
  <c r="Z5880" i="3" s="1"/>
  <c r="Z5879" i="3" a="1"/>
  <c r="Z5879" i="3" s="1"/>
  <c r="Z5878" i="3" a="1"/>
  <c r="Z5878" i="3" s="1"/>
  <c r="Z5877" i="3" a="1"/>
  <c r="Z5877" i="3" s="1"/>
  <c r="Z5876" i="3" a="1"/>
  <c r="Z5876" i="3" s="1"/>
  <c r="Z5875" i="3" a="1"/>
  <c r="Z5875" i="3" s="1"/>
  <c r="Z5874" i="3" a="1"/>
  <c r="Z5874" i="3" s="1"/>
  <c r="Z5873" i="3" a="1"/>
  <c r="Z5873" i="3" s="1"/>
  <c r="Z5872" i="3" a="1"/>
  <c r="Z5872" i="3" s="1"/>
  <c r="Z5871" i="3" a="1"/>
  <c r="Z5871" i="3" s="1"/>
  <c r="Z5870" i="3" a="1"/>
  <c r="Z5870" i="3" s="1"/>
  <c r="Z5869" i="3" a="1"/>
  <c r="Z5869" i="3" s="1"/>
  <c r="Z5868" i="3" a="1"/>
  <c r="Z5868" i="3" s="1"/>
  <c r="Z5867" i="3" a="1"/>
  <c r="Z5867" i="3" s="1"/>
  <c r="Z5866" i="3" a="1"/>
  <c r="Z5866" i="3" s="1"/>
  <c r="Z5865" i="3" a="1"/>
  <c r="Z5865" i="3" s="1"/>
  <c r="Z5864" i="3" a="1"/>
  <c r="Z5864" i="3" s="1"/>
  <c r="Z5863" i="3" a="1"/>
  <c r="Z5863" i="3" s="1"/>
  <c r="Z5862" i="3" a="1"/>
  <c r="Z5862" i="3" s="1"/>
  <c r="Z5861" i="3" a="1"/>
  <c r="Z5861" i="3" s="1"/>
  <c r="Z5860" i="3" a="1"/>
  <c r="Z5860" i="3" s="1"/>
  <c r="Z5859" i="3" a="1"/>
  <c r="Z5859" i="3" s="1"/>
  <c r="Z5858" i="3" a="1"/>
  <c r="Z5858" i="3" s="1"/>
  <c r="Z5857" i="3" a="1"/>
  <c r="Z5857" i="3" s="1"/>
  <c r="Z5856" i="3" a="1"/>
  <c r="Z5856" i="3" s="1"/>
  <c r="Z5855" i="3" a="1"/>
  <c r="Z5855" i="3" s="1"/>
  <c r="Z5854" i="3" a="1"/>
  <c r="Z5854" i="3" s="1"/>
  <c r="Z5853" i="3" a="1"/>
  <c r="Z5853" i="3" s="1"/>
  <c r="Z5852" i="3" a="1"/>
  <c r="Z5852" i="3" s="1"/>
  <c r="Z5851" i="3" a="1"/>
  <c r="Z5851" i="3" s="1"/>
  <c r="Z5850" i="3" a="1"/>
  <c r="Z5850" i="3" s="1"/>
  <c r="Z5849" i="3" a="1"/>
  <c r="Z5849" i="3" s="1"/>
  <c r="Z5848" i="3" a="1"/>
  <c r="Z5848" i="3" s="1"/>
  <c r="Z5847" i="3" a="1"/>
  <c r="Z5847" i="3" s="1"/>
  <c r="Z5846" i="3" a="1"/>
  <c r="Z5846" i="3" s="1"/>
  <c r="Z5845" i="3" a="1"/>
  <c r="Z5845" i="3" s="1"/>
  <c r="Z5844" i="3" a="1"/>
  <c r="Z5844" i="3" s="1"/>
  <c r="Z5843" i="3" a="1"/>
  <c r="Z5843" i="3" s="1"/>
  <c r="Z5842" i="3" a="1"/>
  <c r="Z5842" i="3" s="1"/>
  <c r="Z5841" i="3" a="1"/>
  <c r="Z5841" i="3" s="1"/>
  <c r="Z5840" i="3" a="1"/>
  <c r="Z5840" i="3" s="1"/>
  <c r="Z5839" i="3" a="1"/>
  <c r="Z5839" i="3" s="1"/>
  <c r="Z5838" i="3" a="1"/>
  <c r="Z5838" i="3" s="1"/>
  <c r="Z5837" i="3" a="1"/>
  <c r="Z5837" i="3" s="1"/>
  <c r="Z5836" i="3" a="1"/>
  <c r="Z5836" i="3" s="1"/>
  <c r="Z5835" i="3" a="1"/>
  <c r="Z5835" i="3" s="1"/>
  <c r="Z5834" i="3" a="1"/>
  <c r="Z5834" i="3" s="1"/>
  <c r="Z5833" i="3" a="1"/>
  <c r="Z5833" i="3" s="1"/>
  <c r="Z5832" i="3" a="1"/>
  <c r="Z5832" i="3" s="1"/>
  <c r="Z5831" i="3" a="1"/>
  <c r="Z5831" i="3" s="1"/>
  <c r="Z5830" i="3" a="1"/>
  <c r="Z5830" i="3" s="1"/>
  <c r="Z5829" i="3" a="1"/>
  <c r="Z5829" i="3" s="1"/>
  <c r="Z5828" i="3" a="1"/>
  <c r="Z5828" i="3" s="1"/>
  <c r="Z5827" i="3" a="1"/>
  <c r="Z5827" i="3" s="1"/>
  <c r="Z5826" i="3" a="1"/>
  <c r="Z5826" i="3" s="1"/>
  <c r="Z5825" i="3" a="1"/>
  <c r="Z5825" i="3" s="1"/>
  <c r="Z5824" i="3" a="1"/>
  <c r="Z5824" i="3" s="1"/>
  <c r="Z5823" i="3" a="1"/>
  <c r="Z5823" i="3" s="1"/>
  <c r="Z5822" i="3" a="1"/>
  <c r="Z5822" i="3" s="1"/>
  <c r="Z5821" i="3" a="1"/>
  <c r="Z5821" i="3" s="1"/>
  <c r="Z5820" i="3" a="1"/>
  <c r="Z5820" i="3" s="1"/>
  <c r="Z5819" i="3" a="1"/>
  <c r="Z5819" i="3" s="1"/>
  <c r="Z5818" i="3" a="1"/>
  <c r="Z5818" i="3" s="1"/>
  <c r="Z5817" i="3" a="1"/>
  <c r="Z5817" i="3" s="1"/>
  <c r="Z5816" i="3" a="1"/>
  <c r="Z5816" i="3" s="1"/>
  <c r="Z5815" i="3" a="1"/>
  <c r="Z5815" i="3" s="1"/>
  <c r="Z5814" i="3" a="1"/>
  <c r="Z5814" i="3" s="1"/>
  <c r="Z5813" i="3" a="1"/>
  <c r="Z5813" i="3" s="1"/>
  <c r="Z5812" i="3" a="1"/>
  <c r="Z5812" i="3" s="1"/>
  <c r="Z5811" i="3" a="1"/>
  <c r="Z5811" i="3" s="1"/>
  <c r="Z5810" i="3" a="1"/>
  <c r="Z5810" i="3" s="1"/>
  <c r="Z5809" i="3" a="1"/>
  <c r="Z5809" i="3" s="1"/>
  <c r="Z5808" i="3" a="1"/>
  <c r="Z5808" i="3" s="1"/>
  <c r="Z5807" i="3" a="1"/>
  <c r="Z5807" i="3" s="1"/>
  <c r="Z5806" i="3" a="1"/>
  <c r="Z5806" i="3" s="1"/>
  <c r="Z5805" i="3" a="1"/>
  <c r="Z5805" i="3" s="1"/>
  <c r="Z5804" i="3" a="1"/>
  <c r="Z5804" i="3" s="1"/>
  <c r="Z5803" i="3" a="1"/>
  <c r="Z5803" i="3" s="1"/>
  <c r="Z5802" i="3" a="1"/>
  <c r="Z5802" i="3" s="1"/>
  <c r="Z5801" i="3" a="1"/>
  <c r="Z5801" i="3" s="1"/>
  <c r="Z5800" i="3" a="1"/>
  <c r="Z5800" i="3" s="1"/>
  <c r="Z5799" i="3" a="1"/>
  <c r="Z5799" i="3" s="1"/>
  <c r="Z5798" i="3" a="1"/>
  <c r="Z5798" i="3" s="1"/>
  <c r="Z5797" i="3" a="1"/>
  <c r="Z5797" i="3" s="1"/>
  <c r="Z5796" i="3" a="1"/>
  <c r="Z5796" i="3" s="1"/>
  <c r="Z5795" i="3" a="1"/>
  <c r="Z5795" i="3" s="1"/>
  <c r="Z5794" i="3" a="1"/>
  <c r="Z5794" i="3" s="1"/>
  <c r="Z5793" i="3" a="1"/>
  <c r="Z5793" i="3" s="1"/>
  <c r="Z5792" i="3" a="1"/>
  <c r="Z5792" i="3" s="1"/>
  <c r="Z5791" i="3" a="1"/>
  <c r="Z5791" i="3" s="1"/>
  <c r="Z5790" i="3" a="1"/>
  <c r="Z5790" i="3" s="1"/>
  <c r="Z5789" i="3" a="1"/>
  <c r="Z5789" i="3" s="1"/>
  <c r="Z5788" i="3" a="1"/>
  <c r="Z5788" i="3" s="1"/>
  <c r="Z5787" i="3" a="1"/>
  <c r="Z5787" i="3" s="1"/>
  <c r="Z5786" i="3" a="1"/>
  <c r="Z5786" i="3" s="1"/>
  <c r="Z5785" i="3" a="1"/>
  <c r="Z5785" i="3" s="1"/>
  <c r="Z5784" i="3" a="1"/>
  <c r="Z5784" i="3" s="1"/>
  <c r="Z5783" i="3" a="1"/>
  <c r="Z5783" i="3" s="1"/>
  <c r="Z5782" i="3" a="1"/>
  <c r="Z5782" i="3" s="1"/>
  <c r="Z5781" i="3" a="1"/>
  <c r="Z5781" i="3" s="1"/>
  <c r="Z5780" i="3" a="1"/>
  <c r="Z5780" i="3" s="1"/>
  <c r="Z5779" i="3" a="1"/>
  <c r="Z5779" i="3" s="1"/>
  <c r="Z5778" i="3" a="1"/>
  <c r="Z5778" i="3" s="1"/>
  <c r="Z5777" i="3" a="1"/>
  <c r="Z5777" i="3" s="1"/>
  <c r="Z5776" i="3" a="1"/>
  <c r="Z5776" i="3" s="1"/>
  <c r="Z5775" i="3" a="1"/>
  <c r="Z5775" i="3" s="1"/>
  <c r="Z5774" i="3" a="1"/>
  <c r="Z5774" i="3" s="1"/>
  <c r="Z5773" i="3" a="1"/>
  <c r="Z5773" i="3" s="1"/>
  <c r="Z5772" i="3" a="1"/>
  <c r="Z5772" i="3" s="1"/>
  <c r="Z5771" i="3" a="1"/>
  <c r="Z5771" i="3" s="1"/>
  <c r="Z5770" i="3" a="1"/>
  <c r="Z5770" i="3" s="1"/>
  <c r="Z5769" i="3" a="1"/>
  <c r="Z5769" i="3" s="1"/>
  <c r="Z5768" i="3" a="1"/>
  <c r="Z5768" i="3" s="1"/>
  <c r="Z5767" i="3" a="1"/>
  <c r="Z5767" i="3" s="1"/>
  <c r="Z5766" i="3" a="1"/>
  <c r="Z5766" i="3" s="1"/>
  <c r="Z5765" i="3" a="1"/>
  <c r="Z5765" i="3" s="1"/>
  <c r="Z5764" i="3" a="1"/>
  <c r="Z5764" i="3" s="1"/>
  <c r="Z5763" i="3" a="1"/>
  <c r="Z5763" i="3" s="1"/>
  <c r="Z5762" i="3" a="1"/>
  <c r="Z5762" i="3" s="1"/>
  <c r="Z5761" i="3" a="1"/>
  <c r="Z5761" i="3" s="1"/>
  <c r="Z5760" i="3" a="1"/>
  <c r="Z5760" i="3" s="1"/>
  <c r="Z5759" i="3" a="1"/>
  <c r="Z5759" i="3" s="1"/>
  <c r="Z5758" i="3" a="1"/>
  <c r="Z5758" i="3" s="1"/>
  <c r="Z5757" i="3" a="1"/>
  <c r="Z5757" i="3" s="1"/>
  <c r="Z5756" i="3" a="1"/>
  <c r="Z5756" i="3" s="1"/>
  <c r="Z5755" i="3" a="1"/>
  <c r="Z5755" i="3" s="1"/>
  <c r="Z5754" i="3" a="1"/>
  <c r="Z5754" i="3" s="1"/>
  <c r="Z5753" i="3" a="1"/>
  <c r="Z5753" i="3" s="1"/>
  <c r="Z5752" i="3" a="1"/>
  <c r="Z5752" i="3" s="1"/>
  <c r="Z5751" i="3" a="1"/>
  <c r="Z5751" i="3" s="1"/>
  <c r="Z5750" i="3" a="1"/>
  <c r="Z5750" i="3" s="1"/>
  <c r="Z5749" i="3" a="1"/>
  <c r="Z5749" i="3" s="1"/>
  <c r="Z5748" i="3" a="1"/>
  <c r="Z5748" i="3" s="1"/>
  <c r="Z5747" i="3" a="1"/>
  <c r="Z5747" i="3" s="1"/>
  <c r="Z5746" i="3" a="1"/>
  <c r="Z5746" i="3" s="1"/>
  <c r="Z5745" i="3" a="1"/>
  <c r="Z5745" i="3" s="1"/>
  <c r="Z5744" i="3" a="1"/>
  <c r="Z5744" i="3" s="1"/>
  <c r="Z5743" i="3" a="1"/>
  <c r="Z5743" i="3" s="1"/>
  <c r="Z5742" i="3" a="1"/>
  <c r="Z5742" i="3" s="1"/>
  <c r="Z5741" i="3" a="1"/>
  <c r="Z5741" i="3" s="1"/>
  <c r="Z5740" i="3" a="1"/>
  <c r="Z5740" i="3" s="1"/>
  <c r="Z5739" i="3" a="1"/>
  <c r="Z5739" i="3" s="1"/>
  <c r="Z5738" i="3" a="1"/>
  <c r="Z5738" i="3" s="1"/>
  <c r="Z5737" i="3" a="1"/>
  <c r="Z5737" i="3" s="1"/>
  <c r="Z5736" i="3" a="1"/>
  <c r="Z5736" i="3" s="1"/>
  <c r="Z5735" i="3" a="1"/>
  <c r="Z5735" i="3" s="1"/>
  <c r="Z5734" i="3" a="1"/>
  <c r="Z5734" i="3" s="1"/>
  <c r="Z5733" i="3" a="1"/>
  <c r="Z5733" i="3" s="1"/>
  <c r="Z5732" i="3" a="1"/>
  <c r="Z5732" i="3" s="1"/>
  <c r="Z5731" i="3" a="1"/>
  <c r="Z5731" i="3" s="1"/>
  <c r="Z5730" i="3" a="1"/>
  <c r="Z5730" i="3" s="1"/>
  <c r="Z5729" i="3" a="1"/>
  <c r="Z5729" i="3" s="1"/>
  <c r="Z5728" i="3" a="1"/>
  <c r="Z5728" i="3" s="1"/>
  <c r="Z5727" i="3" a="1"/>
  <c r="Z5727" i="3" s="1"/>
  <c r="Z5726" i="3" a="1"/>
  <c r="Z5726" i="3" s="1"/>
  <c r="Z5725" i="3" a="1"/>
  <c r="Z5725" i="3" s="1"/>
  <c r="Z5724" i="3" a="1"/>
  <c r="Z5724" i="3" s="1"/>
  <c r="Z5723" i="3" a="1"/>
  <c r="Z5723" i="3" s="1"/>
  <c r="Z5722" i="3" a="1"/>
  <c r="Z5722" i="3" s="1"/>
  <c r="Z5721" i="3" a="1"/>
  <c r="Z5721" i="3" s="1"/>
  <c r="Z5720" i="3" a="1"/>
  <c r="Z5720" i="3" s="1"/>
  <c r="Z5719" i="3" a="1"/>
  <c r="Z5719" i="3" s="1"/>
  <c r="Z5718" i="3" a="1"/>
  <c r="Z5718" i="3" s="1"/>
  <c r="Z5717" i="3" a="1"/>
  <c r="Z5717" i="3" s="1"/>
  <c r="Z5716" i="3" a="1"/>
  <c r="Z5716" i="3" s="1"/>
  <c r="Z5715" i="3" a="1"/>
  <c r="Z5715" i="3" s="1"/>
  <c r="Z5714" i="3" a="1"/>
  <c r="Z5714" i="3" s="1"/>
  <c r="Z5713" i="3" a="1"/>
  <c r="Z5713" i="3" s="1"/>
  <c r="Z5712" i="3" a="1"/>
  <c r="Z5712" i="3" s="1"/>
  <c r="Z5711" i="3" a="1"/>
  <c r="Z5711" i="3" s="1"/>
  <c r="Z5710" i="3" a="1"/>
  <c r="Z5710" i="3" s="1"/>
  <c r="Z5709" i="3" a="1"/>
  <c r="Z5709" i="3" s="1"/>
  <c r="Z5708" i="3" a="1"/>
  <c r="Z5708" i="3" s="1"/>
  <c r="Z5707" i="3" a="1"/>
  <c r="Z5707" i="3" s="1"/>
  <c r="Z5706" i="3" a="1"/>
  <c r="Z5706" i="3" s="1"/>
  <c r="Z5705" i="3" a="1"/>
  <c r="Z5705" i="3" s="1"/>
  <c r="Z5704" i="3" a="1"/>
  <c r="Z5704" i="3" s="1"/>
  <c r="Z5703" i="3" a="1"/>
  <c r="Z5703" i="3" s="1"/>
  <c r="Z5702" i="3" a="1"/>
  <c r="Z5702" i="3" s="1"/>
  <c r="Z5701" i="3" a="1"/>
  <c r="Z5701" i="3" s="1"/>
  <c r="Z5700" i="3" a="1"/>
  <c r="Z5700" i="3" s="1"/>
  <c r="Z5699" i="3" a="1"/>
  <c r="Z5699" i="3" s="1"/>
  <c r="Z5698" i="3" a="1"/>
  <c r="Z5698" i="3" s="1"/>
  <c r="Z5697" i="3" a="1"/>
  <c r="Z5697" i="3" s="1"/>
  <c r="Z5696" i="3" a="1"/>
  <c r="Z5696" i="3" s="1"/>
  <c r="Z5695" i="3" a="1"/>
  <c r="Z5695" i="3" s="1"/>
  <c r="Z5694" i="3" a="1"/>
  <c r="Z5694" i="3" s="1"/>
  <c r="Z5693" i="3" a="1"/>
  <c r="Z5693" i="3" s="1"/>
  <c r="Z5692" i="3" a="1"/>
  <c r="Z5692" i="3" s="1"/>
  <c r="Z5691" i="3" a="1"/>
  <c r="Z5691" i="3" s="1"/>
  <c r="Z5690" i="3" a="1"/>
  <c r="Z5690" i="3" s="1"/>
  <c r="Z5689" i="3" a="1"/>
  <c r="Z5689" i="3" s="1"/>
  <c r="Z5688" i="3" a="1"/>
  <c r="Z5688" i="3" s="1"/>
  <c r="Z5687" i="3" a="1"/>
  <c r="Z5687" i="3" s="1"/>
  <c r="Z5686" i="3" a="1"/>
  <c r="Z5686" i="3" s="1"/>
  <c r="Z5685" i="3" a="1"/>
  <c r="Z5685" i="3" s="1"/>
  <c r="Z5684" i="3" a="1"/>
  <c r="Z5684" i="3" s="1"/>
  <c r="Z5683" i="3" a="1"/>
  <c r="Z5683" i="3" s="1"/>
  <c r="Z5682" i="3" a="1"/>
  <c r="Z5682" i="3" s="1"/>
  <c r="Z5681" i="3" a="1"/>
  <c r="Z5681" i="3" s="1"/>
  <c r="Z5680" i="3" a="1"/>
  <c r="Z5680" i="3" s="1"/>
  <c r="Z5679" i="3" a="1"/>
  <c r="Z5679" i="3" s="1"/>
  <c r="Z5678" i="3" a="1"/>
  <c r="Z5678" i="3" s="1"/>
  <c r="Z5677" i="3" a="1"/>
  <c r="Z5677" i="3" s="1"/>
  <c r="Z5676" i="3" a="1"/>
  <c r="Z5676" i="3" s="1"/>
  <c r="Z5675" i="3" a="1"/>
  <c r="Z5675" i="3" s="1"/>
  <c r="Z5674" i="3" a="1"/>
  <c r="Z5674" i="3" s="1"/>
  <c r="Z5673" i="3" a="1"/>
  <c r="Z5673" i="3" s="1"/>
  <c r="Z5672" i="3" a="1"/>
  <c r="Z5672" i="3" s="1"/>
  <c r="Z5671" i="3" a="1"/>
  <c r="Z5671" i="3" s="1"/>
  <c r="Z5670" i="3" a="1"/>
  <c r="Z5670" i="3" s="1"/>
  <c r="Z5669" i="3" a="1"/>
  <c r="Z5669" i="3" s="1"/>
  <c r="Z5668" i="3" a="1"/>
  <c r="Z5668" i="3" s="1"/>
  <c r="Z5667" i="3" a="1"/>
  <c r="Z5667" i="3" s="1"/>
  <c r="Z5666" i="3" a="1"/>
  <c r="Z5666" i="3" s="1"/>
  <c r="Z5665" i="3" a="1"/>
  <c r="Z5665" i="3" s="1"/>
  <c r="Z5664" i="3" a="1"/>
  <c r="Z5664" i="3" s="1"/>
  <c r="Z5663" i="3" a="1"/>
  <c r="Z5663" i="3" s="1"/>
  <c r="Z5662" i="3" a="1"/>
  <c r="Z5662" i="3" s="1"/>
  <c r="Z5661" i="3" a="1"/>
  <c r="Z5661" i="3" s="1"/>
  <c r="Z5660" i="3" a="1"/>
  <c r="Z5660" i="3" s="1"/>
  <c r="Z5659" i="3" a="1"/>
  <c r="Z5659" i="3" s="1"/>
  <c r="Z5658" i="3" a="1"/>
  <c r="Z5658" i="3" s="1"/>
  <c r="Z5657" i="3" a="1"/>
  <c r="Z5657" i="3" s="1"/>
  <c r="Z5656" i="3" a="1"/>
  <c r="Z5656" i="3" s="1"/>
  <c r="Z5655" i="3" a="1"/>
  <c r="Z5655" i="3" s="1"/>
  <c r="Z5654" i="3" a="1"/>
  <c r="Z5654" i="3" s="1"/>
  <c r="Z5653" i="3" a="1"/>
  <c r="Z5653" i="3" s="1"/>
  <c r="Z5652" i="3" a="1"/>
  <c r="Z5652" i="3" s="1"/>
  <c r="Z5651" i="3" a="1"/>
  <c r="Z5651" i="3" s="1"/>
  <c r="Z5650" i="3" a="1"/>
  <c r="Z5650" i="3" s="1"/>
  <c r="Z5649" i="3" a="1"/>
  <c r="Z5649" i="3" s="1"/>
  <c r="Z5648" i="3" a="1"/>
  <c r="Z5648" i="3" s="1"/>
  <c r="Z5647" i="3" a="1"/>
  <c r="Z5647" i="3" s="1"/>
  <c r="Z5646" i="3" a="1"/>
  <c r="Z5646" i="3" s="1"/>
  <c r="Z5645" i="3" a="1"/>
  <c r="Z5645" i="3" s="1"/>
  <c r="Z5644" i="3" a="1"/>
  <c r="Z5644" i="3" s="1"/>
  <c r="Z5643" i="3" a="1"/>
  <c r="Z5643" i="3" s="1"/>
  <c r="Z5642" i="3" a="1"/>
  <c r="Z5642" i="3" s="1"/>
  <c r="Z5641" i="3" a="1"/>
  <c r="Z5641" i="3" s="1"/>
  <c r="Z5640" i="3" a="1"/>
  <c r="Z5640" i="3" s="1"/>
  <c r="Z5639" i="3" a="1"/>
  <c r="Z5639" i="3" s="1"/>
  <c r="Z5638" i="3" a="1"/>
  <c r="Z5638" i="3" s="1"/>
  <c r="Z5637" i="3" a="1"/>
  <c r="Z5637" i="3" s="1"/>
  <c r="Z5636" i="3" a="1"/>
  <c r="Z5636" i="3" s="1"/>
  <c r="Z5635" i="3" a="1"/>
  <c r="Z5635" i="3" s="1"/>
  <c r="Z5634" i="3" a="1"/>
  <c r="Z5634" i="3" s="1"/>
  <c r="Z5633" i="3" a="1"/>
  <c r="Z5633" i="3" s="1"/>
  <c r="Z5632" i="3" a="1"/>
  <c r="Z5632" i="3" s="1"/>
  <c r="Z5631" i="3" a="1"/>
  <c r="Z5631" i="3" s="1"/>
  <c r="Z5630" i="3" a="1"/>
  <c r="Z5630" i="3" s="1"/>
  <c r="Z5629" i="3" a="1"/>
  <c r="Z5629" i="3" s="1"/>
  <c r="Z5628" i="3" a="1"/>
  <c r="Z5628" i="3" s="1"/>
  <c r="Z5627" i="3" a="1"/>
  <c r="Z5627" i="3" s="1"/>
  <c r="Z5626" i="3" a="1"/>
  <c r="Z5626" i="3" s="1"/>
  <c r="Z5625" i="3" a="1"/>
  <c r="Z5625" i="3" s="1"/>
  <c r="Z5624" i="3" a="1"/>
  <c r="Z5624" i="3" s="1"/>
  <c r="Z5623" i="3" a="1"/>
  <c r="Z5623" i="3" s="1"/>
  <c r="Z5622" i="3" a="1"/>
  <c r="Z5622" i="3" s="1"/>
  <c r="Z5621" i="3" a="1"/>
  <c r="Z5621" i="3" s="1"/>
  <c r="Z5620" i="3" a="1"/>
  <c r="Z5620" i="3" s="1"/>
  <c r="Z5619" i="3" a="1"/>
  <c r="Z5619" i="3" s="1"/>
  <c r="Z5618" i="3" a="1"/>
  <c r="Z5618" i="3" s="1"/>
  <c r="Z5617" i="3" a="1"/>
  <c r="Z5617" i="3" s="1"/>
  <c r="Z5616" i="3" a="1"/>
  <c r="Z5616" i="3" s="1"/>
  <c r="Z5615" i="3" a="1"/>
  <c r="Z5615" i="3" s="1"/>
  <c r="Z5614" i="3" a="1"/>
  <c r="Z5614" i="3" s="1"/>
  <c r="Z5613" i="3" a="1"/>
  <c r="Z5613" i="3" s="1"/>
  <c r="Z5612" i="3" a="1"/>
  <c r="Z5612" i="3" s="1"/>
  <c r="Z5611" i="3" a="1"/>
  <c r="Z5611" i="3" s="1"/>
  <c r="Z5610" i="3" a="1"/>
  <c r="Z5610" i="3" s="1"/>
  <c r="Z5609" i="3" a="1"/>
  <c r="Z5609" i="3" s="1"/>
  <c r="Z5608" i="3" a="1"/>
  <c r="Z5608" i="3" s="1"/>
  <c r="Z5607" i="3" a="1"/>
  <c r="Z5607" i="3" s="1"/>
  <c r="Z5606" i="3" a="1"/>
  <c r="Z5606" i="3" s="1"/>
  <c r="Z5605" i="3" a="1"/>
  <c r="Z5605" i="3" s="1"/>
  <c r="Z5604" i="3" a="1"/>
  <c r="Z5604" i="3" s="1"/>
  <c r="Z5603" i="3" a="1"/>
  <c r="Z5603" i="3" s="1"/>
  <c r="Z5602" i="3" a="1"/>
  <c r="Z5602" i="3" s="1"/>
  <c r="Z5601" i="3" a="1"/>
  <c r="Z5601" i="3" s="1"/>
  <c r="Z5600" i="3" a="1"/>
  <c r="Z5600" i="3" s="1"/>
  <c r="Z5599" i="3" a="1"/>
  <c r="Z5599" i="3" s="1"/>
  <c r="Z5598" i="3" a="1"/>
  <c r="Z5598" i="3" s="1"/>
  <c r="Z5597" i="3" a="1"/>
  <c r="Z5597" i="3" s="1"/>
  <c r="Z5596" i="3" a="1"/>
  <c r="Z5596" i="3" s="1"/>
  <c r="Z5595" i="3" a="1"/>
  <c r="Z5595" i="3" s="1"/>
  <c r="Z5594" i="3" a="1"/>
  <c r="Z5594" i="3" s="1"/>
  <c r="Z5593" i="3" a="1"/>
  <c r="Z5593" i="3" s="1"/>
  <c r="Z5592" i="3" a="1"/>
  <c r="Z5592" i="3" s="1"/>
  <c r="Z5591" i="3" a="1"/>
  <c r="Z5591" i="3" s="1"/>
  <c r="Z5590" i="3" a="1"/>
  <c r="Z5590" i="3" s="1"/>
  <c r="Z5589" i="3" a="1"/>
  <c r="Z5589" i="3" s="1"/>
  <c r="Z5588" i="3" a="1"/>
  <c r="Z5588" i="3" s="1"/>
  <c r="Z5587" i="3" a="1"/>
  <c r="Z5587" i="3" s="1"/>
  <c r="Z5586" i="3" a="1"/>
  <c r="Z5586" i="3" s="1"/>
  <c r="Z5585" i="3" a="1"/>
  <c r="Z5585" i="3" s="1"/>
  <c r="Z5584" i="3" a="1"/>
  <c r="Z5584" i="3" s="1"/>
  <c r="Z5583" i="3" a="1"/>
  <c r="Z5583" i="3" s="1"/>
  <c r="Z5582" i="3" a="1"/>
  <c r="Z5582" i="3" s="1"/>
  <c r="Z5581" i="3" a="1"/>
  <c r="Z5581" i="3" s="1"/>
  <c r="Z5580" i="3" a="1"/>
  <c r="Z5580" i="3" s="1"/>
  <c r="Z5579" i="3" a="1"/>
  <c r="Z5579" i="3" s="1"/>
  <c r="Z5578" i="3" a="1"/>
  <c r="Z5578" i="3" s="1"/>
  <c r="Z5577" i="3" a="1"/>
  <c r="Z5577" i="3" s="1"/>
  <c r="Z5576" i="3" a="1"/>
  <c r="Z5576" i="3" s="1"/>
  <c r="Z5575" i="3" a="1"/>
  <c r="Z5575" i="3" s="1"/>
  <c r="Z5574" i="3" a="1"/>
  <c r="Z5574" i="3" s="1"/>
  <c r="Z5573" i="3" a="1"/>
  <c r="Z5573" i="3" s="1"/>
  <c r="Z5572" i="3" a="1"/>
  <c r="Z5572" i="3" s="1"/>
  <c r="Z5571" i="3" a="1"/>
  <c r="Z5571" i="3" s="1"/>
  <c r="Z5570" i="3" a="1"/>
  <c r="Z5570" i="3" s="1"/>
  <c r="Z5569" i="3" a="1"/>
  <c r="Z5569" i="3" s="1"/>
  <c r="Z5568" i="3" a="1"/>
  <c r="Z5568" i="3" s="1"/>
  <c r="Z5567" i="3" a="1"/>
  <c r="Z5567" i="3" s="1"/>
  <c r="Z5566" i="3" a="1"/>
  <c r="Z5566" i="3" s="1"/>
  <c r="Z5565" i="3" a="1"/>
  <c r="Z5565" i="3" s="1"/>
  <c r="Z5564" i="3" a="1"/>
  <c r="Z5564" i="3" s="1"/>
  <c r="Z5563" i="3" a="1"/>
  <c r="Z5563" i="3" s="1"/>
  <c r="Z5562" i="3" a="1"/>
  <c r="Z5562" i="3" s="1"/>
  <c r="Z5561" i="3" a="1"/>
  <c r="Z5561" i="3" s="1"/>
  <c r="Z5560" i="3" a="1"/>
  <c r="Z5560" i="3" s="1"/>
  <c r="Z5559" i="3" a="1"/>
  <c r="Z5559" i="3" s="1"/>
  <c r="Z5558" i="3" a="1"/>
  <c r="Z5558" i="3" s="1"/>
  <c r="Z5557" i="3" a="1"/>
  <c r="Z5557" i="3" s="1"/>
  <c r="Z5556" i="3" a="1"/>
  <c r="Z5556" i="3" s="1"/>
  <c r="Z5555" i="3" a="1"/>
  <c r="Z5555" i="3" s="1"/>
  <c r="Z5554" i="3" a="1"/>
  <c r="Z5554" i="3" s="1"/>
  <c r="Z5553" i="3" a="1"/>
  <c r="Z5553" i="3" s="1"/>
  <c r="Z5552" i="3" a="1"/>
  <c r="Z5552" i="3" s="1"/>
  <c r="Z5551" i="3" a="1"/>
  <c r="Z5551" i="3" s="1"/>
  <c r="Z5550" i="3" a="1"/>
  <c r="Z5550" i="3" s="1"/>
  <c r="Z5549" i="3" a="1"/>
  <c r="Z5549" i="3" s="1"/>
  <c r="Z5548" i="3" a="1"/>
  <c r="Z5548" i="3" s="1"/>
  <c r="Z5547" i="3" a="1"/>
  <c r="Z5547" i="3" s="1"/>
  <c r="Z5546" i="3" a="1"/>
  <c r="Z5546" i="3" s="1"/>
  <c r="Z5545" i="3" a="1"/>
  <c r="Z5545" i="3" s="1"/>
  <c r="Z5544" i="3" a="1"/>
  <c r="Z5544" i="3" s="1"/>
  <c r="Z5543" i="3" a="1"/>
  <c r="Z5543" i="3" s="1"/>
  <c r="Z5542" i="3" a="1"/>
  <c r="Z5542" i="3" s="1"/>
  <c r="Z5541" i="3" a="1"/>
  <c r="Z5541" i="3" s="1"/>
  <c r="Z5540" i="3" a="1"/>
  <c r="Z5540" i="3" s="1"/>
  <c r="Z5539" i="3" a="1"/>
  <c r="Z5539" i="3" s="1"/>
  <c r="Z5538" i="3" a="1"/>
  <c r="Z5538" i="3" s="1"/>
  <c r="Z5537" i="3" a="1"/>
  <c r="Z5537" i="3" s="1"/>
  <c r="Z5536" i="3" a="1"/>
  <c r="Z5536" i="3" s="1"/>
  <c r="Z5535" i="3" a="1"/>
  <c r="Z5535" i="3" s="1"/>
  <c r="Z5534" i="3" a="1"/>
  <c r="Z5534" i="3" s="1"/>
  <c r="Z5533" i="3" a="1"/>
  <c r="Z5533" i="3" s="1"/>
  <c r="Z5532" i="3" a="1"/>
  <c r="Z5532" i="3" s="1"/>
  <c r="Z5531" i="3" a="1"/>
  <c r="Z5531" i="3" s="1"/>
  <c r="Z5530" i="3" a="1"/>
  <c r="Z5530" i="3" s="1"/>
  <c r="Z5529" i="3" a="1"/>
  <c r="Z5529" i="3" s="1"/>
  <c r="Z5528" i="3" a="1"/>
  <c r="Z5528" i="3" s="1"/>
  <c r="Z5527" i="3" a="1"/>
  <c r="Z5527" i="3" s="1"/>
  <c r="Z5526" i="3" a="1"/>
  <c r="Z5526" i="3" s="1"/>
  <c r="Z5525" i="3" a="1"/>
  <c r="Z5525" i="3" s="1"/>
  <c r="Z5524" i="3" a="1"/>
  <c r="Z5524" i="3" s="1"/>
  <c r="Z5523" i="3" a="1"/>
  <c r="Z5523" i="3" s="1"/>
  <c r="Z5522" i="3" a="1"/>
  <c r="Z5522" i="3" s="1"/>
  <c r="Z5521" i="3" a="1"/>
  <c r="Z5521" i="3" s="1"/>
  <c r="Z5520" i="3" a="1"/>
  <c r="Z5520" i="3" s="1"/>
  <c r="Z5519" i="3" a="1"/>
  <c r="Z5519" i="3" s="1"/>
  <c r="Z5518" i="3" a="1"/>
  <c r="Z5518" i="3" s="1"/>
  <c r="Z5517" i="3" a="1"/>
  <c r="Z5517" i="3" s="1"/>
  <c r="Z5516" i="3" a="1"/>
  <c r="Z5516" i="3" s="1"/>
  <c r="Z5515" i="3" a="1"/>
  <c r="Z5515" i="3" s="1"/>
  <c r="Z5514" i="3" a="1"/>
  <c r="Z5514" i="3" s="1"/>
  <c r="Z5513" i="3" a="1"/>
  <c r="Z5513" i="3" s="1"/>
  <c r="Z5512" i="3" a="1"/>
  <c r="Z5512" i="3" s="1"/>
  <c r="Z5511" i="3" a="1"/>
  <c r="Z5511" i="3" s="1"/>
  <c r="Z5510" i="3" a="1"/>
  <c r="Z5510" i="3" s="1"/>
  <c r="Z5509" i="3" a="1"/>
  <c r="Z5509" i="3" s="1"/>
  <c r="Z5508" i="3" a="1"/>
  <c r="Z5508" i="3" s="1"/>
  <c r="Z5507" i="3" a="1"/>
  <c r="Z5507" i="3" s="1"/>
  <c r="Z5506" i="3" a="1"/>
  <c r="Z5506" i="3" s="1"/>
  <c r="Z5505" i="3" a="1"/>
  <c r="Z5505" i="3" s="1"/>
  <c r="Z5504" i="3" a="1"/>
  <c r="Z5504" i="3" s="1"/>
  <c r="Z5503" i="3" a="1"/>
  <c r="Z5503" i="3" s="1"/>
  <c r="Z5502" i="3" a="1"/>
  <c r="Z5502" i="3" s="1"/>
  <c r="Z5501" i="3" a="1"/>
  <c r="Z5501" i="3" s="1"/>
  <c r="Z5500" i="3" a="1"/>
  <c r="Z5500" i="3" s="1"/>
  <c r="Z5499" i="3" a="1"/>
  <c r="Z5499" i="3" s="1"/>
  <c r="Z5498" i="3" a="1"/>
  <c r="Z5498" i="3" s="1"/>
  <c r="Z5497" i="3" a="1"/>
  <c r="Z5497" i="3" s="1"/>
  <c r="Z5496" i="3" a="1"/>
  <c r="Z5496" i="3" s="1"/>
  <c r="Z5495" i="3" a="1"/>
  <c r="Z5495" i="3" s="1"/>
  <c r="Z5494" i="3" a="1"/>
  <c r="Z5494" i="3" s="1"/>
  <c r="Z5493" i="3" a="1"/>
  <c r="Z5493" i="3" s="1"/>
  <c r="Z5492" i="3" a="1"/>
  <c r="Z5492" i="3" s="1"/>
  <c r="Z5491" i="3" a="1"/>
  <c r="Z5491" i="3" s="1"/>
  <c r="Z5490" i="3" a="1"/>
  <c r="Z5490" i="3" s="1"/>
  <c r="Z5489" i="3" a="1"/>
  <c r="Z5489" i="3" s="1"/>
  <c r="Z5488" i="3" a="1"/>
  <c r="Z5488" i="3" s="1"/>
  <c r="Z5487" i="3" a="1"/>
  <c r="Z5487" i="3" s="1"/>
  <c r="Z5486" i="3" a="1"/>
  <c r="Z5486" i="3" s="1"/>
  <c r="Z5485" i="3" a="1"/>
  <c r="Z5485" i="3" s="1"/>
  <c r="Z5484" i="3" a="1"/>
  <c r="Z5484" i="3" s="1"/>
  <c r="Z5483" i="3" a="1"/>
  <c r="Z5483" i="3" s="1"/>
  <c r="Z5482" i="3" a="1"/>
  <c r="Z5482" i="3" s="1"/>
  <c r="Z5481" i="3" a="1"/>
  <c r="Z5481" i="3" s="1"/>
  <c r="Z5480" i="3" a="1"/>
  <c r="Z5480" i="3" s="1"/>
  <c r="Z5479" i="3" a="1"/>
  <c r="Z5479" i="3" s="1"/>
  <c r="Z5478" i="3" a="1"/>
  <c r="Z5478" i="3" s="1"/>
  <c r="Z5477" i="3" a="1"/>
  <c r="Z5477" i="3" s="1"/>
  <c r="Z5476" i="3" a="1"/>
  <c r="Z5476" i="3" s="1"/>
  <c r="Z5475" i="3" a="1"/>
  <c r="Z5475" i="3" s="1"/>
  <c r="Z5474" i="3" a="1"/>
  <c r="Z5474" i="3" s="1"/>
  <c r="Z5473" i="3" a="1"/>
  <c r="Z5473" i="3" s="1"/>
  <c r="Z5472" i="3" a="1"/>
  <c r="Z5472" i="3" s="1"/>
  <c r="Z5471" i="3" a="1"/>
  <c r="Z5471" i="3" s="1"/>
  <c r="Z5470" i="3" a="1"/>
  <c r="Z5470" i="3" s="1"/>
  <c r="Z5469" i="3" a="1"/>
  <c r="Z5469" i="3" s="1"/>
  <c r="Z5468" i="3" a="1"/>
  <c r="Z5468" i="3" s="1"/>
  <c r="Z5467" i="3" a="1"/>
  <c r="Z5467" i="3" s="1"/>
  <c r="Z5466" i="3" a="1"/>
  <c r="Z5466" i="3" s="1"/>
  <c r="Z5465" i="3" a="1"/>
  <c r="Z5465" i="3" s="1"/>
  <c r="Z5464" i="3" a="1"/>
  <c r="Z5464" i="3" s="1"/>
  <c r="Z5463" i="3" a="1"/>
  <c r="Z5463" i="3" s="1"/>
  <c r="Z5462" i="3" a="1"/>
  <c r="Z5462" i="3" s="1"/>
  <c r="Z5461" i="3" a="1"/>
  <c r="Z5461" i="3" s="1"/>
  <c r="Z5460" i="3" a="1"/>
  <c r="Z5460" i="3" s="1"/>
  <c r="Z5459" i="3" a="1"/>
  <c r="Z5459" i="3" s="1"/>
  <c r="Z5458" i="3" a="1"/>
  <c r="Z5458" i="3" s="1"/>
  <c r="Z5457" i="3" a="1"/>
  <c r="Z5457" i="3" s="1"/>
  <c r="Z5456" i="3" a="1"/>
  <c r="Z5456" i="3" s="1"/>
  <c r="Z5455" i="3" a="1"/>
  <c r="Z5455" i="3" s="1"/>
  <c r="Z5454" i="3" a="1"/>
  <c r="Z5454" i="3" s="1"/>
  <c r="Z5453" i="3" a="1"/>
  <c r="Z5453" i="3" s="1"/>
  <c r="Z5452" i="3" a="1"/>
  <c r="Z5452" i="3" s="1"/>
  <c r="Z5451" i="3" a="1"/>
  <c r="Z5451" i="3" s="1"/>
  <c r="Z5450" i="3" a="1"/>
  <c r="Z5450" i="3" s="1"/>
  <c r="Z5449" i="3" a="1"/>
  <c r="Z5449" i="3" s="1"/>
  <c r="Z5448" i="3" a="1"/>
  <c r="Z5448" i="3" s="1"/>
  <c r="Z5447" i="3" a="1"/>
  <c r="Z5447" i="3" s="1"/>
  <c r="Z5446" i="3" a="1"/>
  <c r="Z5446" i="3" s="1"/>
  <c r="Z5445" i="3" a="1"/>
  <c r="Z5445" i="3" s="1"/>
  <c r="Z5444" i="3" a="1"/>
  <c r="Z5444" i="3" s="1"/>
  <c r="Z5443" i="3" a="1"/>
  <c r="Z5443" i="3" s="1"/>
  <c r="Z5442" i="3" a="1"/>
  <c r="Z5442" i="3" s="1"/>
  <c r="Z5441" i="3" a="1"/>
  <c r="Z5441" i="3" s="1"/>
  <c r="Z5440" i="3" a="1"/>
  <c r="Z5440" i="3" s="1"/>
  <c r="Z5439" i="3" a="1"/>
  <c r="Z5439" i="3" s="1"/>
  <c r="Z5438" i="3" a="1"/>
  <c r="Z5438" i="3" s="1"/>
  <c r="Z5437" i="3" a="1"/>
  <c r="Z5437" i="3" s="1"/>
  <c r="Z5436" i="3" a="1"/>
  <c r="Z5436" i="3" s="1"/>
  <c r="Z5435" i="3" a="1"/>
  <c r="Z5435" i="3" s="1"/>
  <c r="Z5434" i="3" a="1"/>
  <c r="Z5434" i="3" s="1"/>
  <c r="Z5433" i="3" a="1"/>
  <c r="Z5433" i="3" s="1"/>
  <c r="Z5432" i="3" a="1"/>
  <c r="Z5432" i="3" s="1"/>
  <c r="Z5431" i="3" a="1"/>
  <c r="Z5431" i="3" s="1"/>
  <c r="Z5430" i="3" a="1"/>
  <c r="Z5430" i="3" s="1"/>
  <c r="Z5429" i="3" a="1"/>
  <c r="Z5429" i="3" s="1"/>
  <c r="Z5428" i="3" a="1"/>
  <c r="Z5428" i="3" s="1"/>
  <c r="Z5427" i="3" a="1"/>
  <c r="Z5427" i="3" s="1"/>
  <c r="Z5426" i="3" a="1"/>
  <c r="Z5426" i="3" s="1"/>
  <c r="Z5425" i="3" a="1"/>
  <c r="Z5425" i="3" s="1"/>
  <c r="Z5424" i="3" a="1"/>
  <c r="Z5424" i="3" s="1"/>
  <c r="Z5423" i="3" a="1"/>
  <c r="Z5423" i="3" s="1"/>
  <c r="Z5422" i="3" a="1"/>
  <c r="Z5422" i="3" s="1"/>
  <c r="Z5421" i="3" a="1"/>
  <c r="Z5421" i="3" s="1"/>
  <c r="Z5420" i="3" a="1"/>
  <c r="Z5420" i="3" s="1"/>
  <c r="Z5419" i="3" a="1"/>
  <c r="Z5419" i="3" s="1"/>
  <c r="Z5418" i="3" a="1"/>
  <c r="Z5418" i="3" s="1"/>
  <c r="Z5417" i="3" a="1"/>
  <c r="Z5417" i="3" s="1"/>
  <c r="Z5416" i="3" a="1"/>
  <c r="Z5416" i="3" s="1"/>
  <c r="Z5415" i="3" a="1"/>
  <c r="Z5415" i="3" s="1"/>
  <c r="Z5414" i="3" a="1"/>
  <c r="Z5414" i="3" s="1"/>
  <c r="Z5413" i="3" a="1"/>
  <c r="Z5413" i="3" s="1"/>
  <c r="Z5412" i="3" a="1"/>
  <c r="Z5412" i="3" s="1"/>
  <c r="Z5411" i="3" a="1"/>
  <c r="Z5411" i="3" s="1"/>
  <c r="Z5410" i="3" a="1"/>
  <c r="Z5410" i="3" s="1"/>
  <c r="Z5409" i="3" a="1"/>
  <c r="Z5409" i="3" s="1"/>
  <c r="Z5408" i="3" a="1"/>
  <c r="Z5408" i="3" s="1"/>
  <c r="Z5407" i="3" a="1"/>
  <c r="Z5407" i="3" s="1"/>
  <c r="Z5406" i="3" a="1"/>
  <c r="Z5406" i="3" s="1"/>
  <c r="Z5405" i="3" a="1"/>
  <c r="Z5405" i="3" s="1"/>
  <c r="Z5404" i="3" a="1"/>
  <c r="Z5404" i="3" s="1"/>
  <c r="Z5403" i="3" a="1"/>
  <c r="Z5403" i="3" s="1"/>
  <c r="Z5402" i="3" a="1"/>
  <c r="Z5402" i="3" s="1"/>
  <c r="Z5401" i="3" a="1"/>
  <c r="Z5401" i="3" s="1"/>
  <c r="Z5400" i="3" a="1"/>
  <c r="Z5400" i="3" s="1"/>
  <c r="Z5399" i="3" a="1"/>
  <c r="Z5399" i="3" s="1"/>
  <c r="Z5398" i="3" a="1"/>
  <c r="Z5398" i="3" s="1"/>
  <c r="Z5397" i="3" a="1"/>
  <c r="Z5397" i="3" s="1"/>
  <c r="Z5396" i="3" a="1"/>
  <c r="Z5396" i="3" s="1"/>
  <c r="Z5395" i="3" a="1"/>
  <c r="Z5395" i="3" s="1"/>
  <c r="Z5394" i="3" a="1"/>
  <c r="Z5394" i="3" s="1"/>
  <c r="Z5393" i="3" a="1"/>
  <c r="Z5393" i="3" s="1"/>
  <c r="Z5392" i="3" a="1"/>
  <c r="Z5392" i="3" s="1"/>
  <c r="Z5391" i="3" a="1"/>
  <c r="Z5391" i="3" s="1"/>
  <c r="Z5390" i="3" a="1"/>
  <c r="Z5390" i="3" s="1"/>
  <c r="Z5389" i="3" a="1"/>
  <c r="Z5389" i="3" s="1"/>
  <c r="Z5388" i="3" a="1"/>
  <c r="Z5388" i="3" s="1"/>
  <c r="Z5387" i="3" a="1"/>
  <c r="Z5387" i="3" s="1"/>
  <c r="Z5386" i="3" a="1"/>
  <c r="Z5386" i="3" s="1"/>
  <c r="Z5385" i="3" a="1"/>
  <c r="Z5385" i="3" s="1"/>
  <c r="Z5384" i="3" a="1"/>
  <c r="Z5384" i="3" s="1"/>
  <c r="Z5383" i="3" a="1"/>
  <c r="Z5383" i="3" s="1"/>
  <c r="Z5382" i="3" a="1"/>
  <c r="Z5382" i="3" s="1"/>
  <c r="Z5381" i="3" a="1"/>
  <c r="Z5381" i="3" s="1"/>
  <c r="Z5380" i="3" a="1"/>
  <c r="Z5380" i="3" s="1"/>
  <c r="Z5379" i="3" a="1"/>
  <c r="Z5379" i="3" s="1"/>
  <c r="Z5378" i="3" a="1"/>
  <c r="Z5378" i="3" s="1"/>
  <c r="Z5377" i="3" a="1"/>
  <c r="Z5377" i="3" s="1"/>
  <c r="Z5376" i="3" a="1"/>
  <c r="Z5376" i="3" s="1"/>
  <c r="Z5375" i="3" a="1"/>
  <c r="Z5375" i="3" s="1"/>
  <c r="Z5374" i="3" a="1"/>
  <c r="Z5374" i="3" s="1"/>
  <c r="Z5373" i="3" a="1"/>
  <c r="Z5373" i="3" s="1"/>
  <c r="Z5372" i="3" a="1"/>
  <c r="Z5372" i="3" s="1"/>
  <c r="Z5371" i="3" a="1"/>
  <c r="Z5371" i="3" s="1"/>
  <c r="Z5370" i="3" a="1"/>
  <c r="Z5370" i="3" s="1"/>
  <c r="Z5369" i="3" a="1"/>
  <c r="Z5369" i="3" s="1"/>
  <c r="Z5368" i="3" a="1"/>
  <c r="Z5368" i="3" s="1"/>
  <c r="Z5367" i="3" a="1"/>
  <c r="Z5367" i="3" s="1"/>
  <c r="Z5366" i="3" a="1"/>
  <c r="Z5366" i="3" s="1"/>
  <c r="Z5365" i="3" a="1"/>
  <c r="Z5365" i="3" s="1"/>
  <c r="Z5364" i="3" a="1"/>
  <c r="Z5364" i="3" s="1"/>
  <c r="Z5363" i="3" a="1"/>
  <c r="Z5363" i="3" s="1"/>
  <c r="Z5362" i="3" a="1"/>
  <c r="Z5362" i="3" s="1"/>
  <c r="Z5361" i="3" a="1"/>
  <c r="Z5361" i="3" s="1"/>
  <c r="Z5360" i="3" a="1"/>
  <c r="Z5360" i="3" s="1"/>
  <c r="Z5359" i="3" a="1"/>
  <c r="Z5359" i="3" s="1"/>
  <c r="Z5358" i="3" a="1"/>
  <c r="Z5358" i="3" s="1"/>
  <c r="Z5357" i="3" a="1"/>
  <c r="Z5357" i="3" s="1"/>
  <c r="Z5356" i="3" a="1"/>
  <c r="Z5356" i="3" s="1"/>
  <c r="Z5355" i="3" a="1"/>
  <c r="Z5355" i="3" s="1"/>
  <c r="Z5354" i="3" a="1"/>
  <c r="Z5354" i="3" s="1"/>
  <c r="Z5353" i="3" a="1"/>
  <c r="Z5353" i="3" s="1"/>
  <c r="Z5352" i="3" a="1"/>
  <c r="Z5352" i="3" s="1"/>
  <c r="Z5351" i="3" a="1"/>
  <c r="Z5351" i="3" s="1"/>
  <c r="Z5350" i="3" a="1"/>
  <c r="Z5350" i="3" s="1"/>
  <c r="Z5349" i="3" a="1"/>
  <c r="Z5349" i="3" s="1"/>
  <c r="Z5348" i="3" a="1"/>
  <c r="Z5348" i="3" s="1"/>
  <c r="Z5347" i="3" a="1"/>
  <c r="Z5347" i="3" s="1"/>
  <c r="Z5346" i="3" a="1"/>
  <c r="Z5346" i="3" s="1"/>
  <c r="Z5345" i="3" a="1"/>
  <c r="Z5345" i="3" s="1"/>
  <c r="Z5344" i="3" a="1"/>
  <c r="Z5344" i="3" s="1"/>
  <c r="Z5343" i="3" a="1"/>
  <c r="Z5343" i="3" s="1"/>
  <c r="Z5342" i="3" a="1"/>
  <c r="Z5342" i="3" s="1"/>
  <c r="Z5341" i="3" a="1"/>
  <c r="Z5341" i="3" s="1"/>
  <c r="Z5340" i="3" a="1"/>
  <c r="Z5340" i="3" s="1"/>
  <c r="Z5339" i="3" a="1"/>
  <c r="Z5339" i="3" s="1"/>
  <c r="Z5338" i="3" a="1"/>
  <c r="Z5338" i="3" s="1"/>
  <c r="Z5337" i="3" a="1"/>
  <c r="Z5337" i="3" s="1"/>
  <c r="Z5336" i="3" a="1"/>
  <c r="Z5336" i="3" s="1"/>
  <c r="Z5335" i="3" a="1"/>
  <c r="Z5335" i="3" s="1"/>
  <c r="Z5334" i="3" a="1"/>
  <c r="Z5334" i="3" s="1"/>
  <c r="Z5333" i="3" a="1"/>
  <c r="Z5333" i="3" s="1"/>
  <c r="Z5332" i="3" a="1"/>
  <c r="Z5332" i="3" s="1"/>
  <c r="Z5331" i="3" a="1"/>
  <c r="Z5331" i="3" s="1"/>
  <c r="Z5330" i="3" a="1"/>
  <c r="Z5330" i="3" s="1"/>
  <c r="Z5329" i="3" a="1"/>
  <c r="Z5329" i="3" s="1"/>
  <c r="Z5328" i="3" a="1"/>
  <c r="Z5328" i="3" s="1"/>
  <c r="Z5327" i="3" a="1"/>
  <c r="Z5327" i="3" s="1"/>
  <c r="Z5326" i="3" a="1"/>
  <c r="Z5326" i="3" s="1"/>
  <c r="Z5325" i="3" a="1"/>
  <c r="Z5325" i="3" s="1"/>
  <c r="Z5324" i="3" a="1"/>
  <c r="Z5324" i="3" s="1"/>
  <c r="Z5323" i="3" a="1"/>
  <c r="Z5323" i="3" s="1"/>
  <c r="Z5322" i="3" a="1"/>
  <c r="Z5322" i="3" s="1"/>
  <c r="Z5321" i="3" a="1"/>
  <c r="Z5321" i="3" s="1"/>
  <c r="Z5320" i="3" a="1"/>
  <c r="Z5320" i="3" s="1"/>
  <c r="Z5319" i="3" a="1"/>
  <c r="Z5319" i="3" s="1"/>
  <c r="Z5318" i="3" a="1"/>
  <c r="Z5318" i="3" s="1"/>
  <c r="Z5317" i="3" a="1"/>
  <c r="Z5317" i="3" s="1"/>
  <c r="Z5316" i="3" a="1"/>
  <c r="Z5316" i="3" s="1"/>
  <c r="Z5315" i="3" a="1"/>
  <c r="Z5315" i="3" s="1"/>
  <c r="Z5314" i="3" a="1"/>
  <c r="Z5314" i="3" s="1"/>
  <c r="Z5313" i="3" a="1"/>
  <c r="Z5313" i="3" s="1"/>
  <c r="Z5312" i="3" a="1"/>
  <c r="Z5312" i="3" s="1"/>
  <c r="Z5311" i="3" a="1"/>
  <c r="Z5311" i="3" s="1"/>
  <c r="Z5310" i="3" a="1"/>
  <c r="Z5310" i="3" s="1"/>
  <c r="Z5309" i="3" a="1"/>
  <c r="Z5309" i="3" s="1"/>
  <c r="Z5308" i="3" a="1"/>
  <c r="Z5308" i="3" s="1"/>
  <c r="Z5307" i="3" a="1"/>
  <c r="Z5307" i="3" s="1"/>
  <c r="Z5306" i="3" a="1"/>
  <c r="Z5306" i="3" s="1"/>
  <c r="Z5305" i="3" a="1"/>
  <c r="Z5305" i="3" s="1"/>
  <c r="Z5304" i="3" a="1"/>
  <c r="Z5304" i="3" s="1"/>
  <c r="Z5303" i="3" a="1"/>
  <c r="Z5303" i="3" s="1"/>
  <c r="Z5302" i="3" a="1"/>
  <c r="Z5302" i="3" s="1"/>
  <c r="Z5301" i="3" a="1"/>
  <c r="Z5301" i="3" s="1"/>
  <c r="Z5300" i="3" a="1"/>
  <c r="Z5300" i="3" s="1"/>
  <c r="Z5299" i="3" a="1"/>
  <c r="Z5299" i="3" s="1"/>
  <c r="Z5298" i="3" a="1"/>
  <c r="Z5298" i="3" s="1"/>
  <c r="Z5297" i="3" a="1"/>
  <c r="Z5297" i="3" s="1"/>
  <c r="Z5296" i="3" a="1"/>
  <c r="Z5296" i="3" s="1"/>
  <c r="Z5295" i="3" a="1"/>
  <c r="Z5295" i="3" s="1"/>
  <c r="Z5294" i="3" a="1"/>
  <c r="Z5294" i="3" s="1"/>
  <c r="Z5293" i="3" a="1"/>
  <c r="Z5293" i="3" s="1"/>
  <c r="Z5292" i="3" a="1"/>
  <c r="Z5292" i="3" s="1"/>
  <c r="Z5291" i="3" a="1"/>
  <c r="Z5291" i="3" s="1"/>
  <c r="Z5290" i="3" a="1"/>
  <c r="Z5290" i="3" s="1"/>
  <c r="Z5289" i="3" a="1"/>
  <c r="Z5289" i="3" s="1"/>
  <c r="Z5288" i="3" a="1"/>
  <c r="Z5288" i="3" s="1"/>
  <c r="Z5287" i="3" a="1"/>
  <c r="Z5287" i="3" s="1"/>
  <c r="Z5286" i="3" a="1"/>
  <c r="Z5286" i="3" s="1"/>
  <c r="Z5285" i="3" a="1"/>
  <c r="Z5285" i="3" s="1"/>
  <c r="Z5284" i="3" a="1"/>
  <c r="Z5284" i="3" s="1"/>
  <c r="Z5283" i="3" a="1"/>
  <c r="Z5283" i="3" s="1"/>
  <c r="Z5282" i="3" a="1"/>
  <c r="Z5282" i="3" s="1"/>
  <c r="Z5281" i="3" a="1"/>
  <c r="Z5281" i="3" s="1"/>
  <c r="Z5280" i="3" a="1"/>
  <c r="Z5280" i="3" s="1"/>
  <c r="Z5279" i="3" a="1"/>
  <c r="Z5279" i="3" s="1"/>
  <c r="Z5278" i="3" a="1"/>
  <c r="Z5278" i="3" s="1"/>
  <c r="Z5277" i="3" a="1"/>
  <c r="Z5277" i="3" s="1"/>
  <c r="Z5276" i="3" a="1"/>
  <c r="Z5276" i="3" s="1"/>
  <c r="Z5275" i="3" a="1"/>
  <c r="Z5275" i="3" s="1"/>
  <c r="Z5274" i="3" a="1"/>
  <c r="Z5274" i="3" s="1"/>
  <c r="Z5273" i="3" a="1"/>
  <c r="Z5273" i="3" s="1"/>
  <c r="Z5272" i="3" a="1"/>
  <c r="Z5272" i="3" s="1"/>
  <c r="Z5271" i="3" a="1"/>
  <c r="Z5271" i="3" s="1"/>
  <c r="Z5270" i="3" a="1"/>
  <c r="Z5270" i="3" s="1"/>
  <c r="Z5269" i="3" a="1"/>
  <c r="Z5269" i="3" s="1"/>
  <c r="Z5268" i="3" a="1"/>
  <c r="Z5268" i="3" s="1"/>
  <c r="Z5267" i="3" a="1"/>
  <c r="Z5267" i="3" s="1"/>
  <c r="Z5266" i="3" a="1"/>
  <c r="Z5266" i="3" s="1"/>
  <c r="Z5265" i="3" a="1"/>
  <c r="Z5265" i="3" s="1"/>
  <c r="Z5264" i="3" a="1"/>
  <c r="Z5264" i="3" s="1"/>
  <c r="Z5263" i="3" a="1"/>
  <c r="Z5263" i="3" s="1"/>
  <c r="Z5262" i="3" a="1"/>
  <c r="Z5262" i="3" s="1"/>
  <c r="Z5261" i="3" a="1"/>
  <c r="Z5261" i="3" s="1"/>
  <c r="Z5260" i="3" a="1"/>
  <c r="Z5260" i="3" s="1"/>
  <c r="Z5259" i="3" a="1"/>
  <c r="Z5259" i="3" s="1"/>
  <c r="Z5258" i="3" a="1"/>
  <c r="Z5258" i="3" s="1"/>
  <c r="Z5257" i="3" a="1"/>
  <c r="Z5257" i="3" s="1"/>
  <c r="Z5256" i="3" a="1"/>
  <c r="Z5256" i="3" s="1"/>
  <c r="Z5255" i="3" a="1"/>
  <c r="Z5255" i="3" s="1"/>
  <c r="Z5254" i="3" a="1"/>
  <c r="Z5254" i="3" s="1"/>
  <c r="Z5253" i="3" a="1"/>
  <c r="Z5253" i="3" s="1"/>
  <c r="Z5252" i="3" a="1"/>
  <c r="Z5252" i="3" s="1"/>
  <c r="Z5251" i="3" a="1"/>
  <c r="Z5251" i="3" s="1"/>
  <c r="Z5250" i="3" a="1"/>
  <c r="Z5250" i="3" s="1"/>
  <c r="Z5249" i="3" a="1"/>
  <c r="Z5249" i="3" s="1"/>
  <c r="Z5248" i="3" a="1"/>
  <c r="Z5248" i="3" s="1"/>
  <c r="Z5247" i="3" a="1"/>
  <c r="Z5247" i="3" s="1"/>
  <c r="Z5246" i="3" a="1"/>
  <c r="Z5246" i="3" s="1"/>
  <c r="Z5245" i="3" a="1"/>
  <c r="Z5245" i="3" s="1"/>
  <c r="Z5244" i="3" a="1"/>
  <c r="Z5244" i="3" s="1"/>
  <c r="Z5243" i="3" a="1"/>
  <c r="Z5243" i="3" s="1"/>
  <c r="Z5242" i="3" a="1"/>
  <c r="Z5242" i="3" s="1"/>
  <c r="Z5241" i="3" a="1"/>
  <c r="Z5241" i="3" s="1"/>
  <c r="Z5240" i="3" a="1"/>
  <c r="Z5240" i="3" s="1"/>
  <c r="Z5239" i="3" a="1"/>
  <c r="Z5239" i="3" s="1"/>
  <c r="Z5238" i="3" a="1"/>
  <c r="Z5238" i="3" s="1"/>
  <c r="Z5237" i="3" a="1"/>
  <c r="Z5237" i="3" s="1"/>
  <c r="Z5236" i="3" a="1"/>
  <c r="Z5236" i="3" s="1"/>
  <c r="Z5235" i="3" a="1"/>
  <c r="Z5235" i="3" s="1"/>
  <c r="Z5234" i="3" a="1"/>
  <c r="Z5234" i="3" s="1"/>
  <c r="Z5233" i="3" a="1"/>
  <c r="Z5233" i="3" s="1"/>
  <c r="Z5232" i="3" a="1"/>
  <c r="Z5232" i="3" s="1"/>
  <c r="Z5231" i="3" a="1"/>
  <c r="Z5231" i="3" s="1"/>
  <c r="Z5230" i="3" a="1"/>
  <c r="Z5230" i="3" s="1"/>
  <c r="Z5229" i="3" a="1"/>
  <c r="Z5229" i="3" s="1"/>
  <c r="Z5228" i="3" a="1"/>
  <c r="Z5228" i="3" s="1"/>
  <c r="Z5227" i="3" a="1"/>
  <c r="Z5227" i="3" s="1"/>
  <c r="Z5226" i="3" a="1"/>
  <c r="Z5226" i="3" s="1"/>
  <c r="Z5225" i="3" a="1"/>
  <c r="Z5225" i="3" s="1"/>
  <c r="Z5224" i="3" a="1"/>
  <c r="Z5224" i="3" s="1"/>
  <c r="Z5223" i="3" a="1"/>
  <c r="Z5223" i="3" s="1"/>
  <c r="Z5222" i="3" a="1"/>
  <c r="Z5222" i="3" s="1"/>
  <c r="Z5221" i="3" a="1"/>
  <c r="Z5221" i="3" s="1"/>
  <c r="Z5220" i="3" a="1"/>
  <c r="Z5220" i="3" s="1"/>
  <c r="Z5219" i="3" a="1"/>
  <c r="Z5219" i="3" s="1"/>
  <c r="Z5218" i="3" a="1"/>
  <c r="Z5218" i="3" s="1"/>
  <c r="Z5217" i="3" a="1"/>
  <c r="Z5217" i="3" s="1"/>
  <c r="Z5216" i="3" a="1"/>
  <c r="Z5216" i="3" s="1"/>
  <c r="Z5215" i="3" a="1"/>
  <c r="Z5215" i="3" s="1"/>
  <c r="Z5214" i="3" a="1"/>
  <c r="Z5214" i="3" s="1"/>
  <c r="Z5213" i="3" a="1"/>
  <c r="Z5213" i="3" s="1"/>
  <c r="Z5212" i="3" a="1"/>
  <c r="Z5212" i="3" s="1"/>
  <c r="Z5211" i="3" a="1"/>
  <c r="Z5211" i="3" s="1"/>
  <c r="Z5210" i="3" a="1"/>
  <c r="Z5210" i="3" s="1"/>
  <c r="Z5209" i="3" a="1"/>
  <c r="Z5209" i="3" s="1"/>
  <c r="Z5208" i="3" a="1"/>
  <c r="Z5208" i="3" s="1"/>
  <c r="Z5207" i="3" a="1"/>
  <c r="Z5207" i="3" s="1"/>
  <c r="Z5206" i="3" a="1"/>
  <c r="Z5206" i="3" s="1"/>
  <c r="Z5205" i="3" a="1"/>
  <c r="Z5205" i="3" s="1"/>
  <c r="Z5204" i="3" a="1"/>
  <c r="Z5204" i="3" s="1"/>
  <c r="Z5203" i="3" a="1"/>
  <c r="Z5203" i="3" s="1"/>
  <c r="Z5202" i="3" a="1"/>
  <c r="Z5202" i="3" s="1"/>
  <c r="Z5201" i="3" a="1"/>
  <c r="Z5201" i="3" s="1"/>
  <c r="Z5200" i="3" a="1"/>
  <c r="Z5200" i="3" s="1"/>
  <c r="Z5199" i="3" a="1"/>
  <c r="Z5199" i="3" s="1"/>
  <c r="Z5198" i="3" a="1"/>
  <c r="Z5198" i="3" s="1"/>
  <c r="Z5197" i="3" a="1"/>
  <c r="Z5197" i="3" s="1"/>
  <c r="Z5196" i="3" a="1"/>
  <c r="Z5196" i="3" s="1"/>
  <c r="Z5195" i="3" a="1"/>
  <c r="Z5195" i="3" s="1"/>
  <c r="Z5194" i="3" a="1"/>
  <c r="Z5194" i="3" s="1"/>
  <c r="Z5193" i="3" a="1"/>
  <c r="Z5193" i="3" s="1"/>
  <c r="Z5192" i="3" a="1"/>
  <c r="Z5192" i="3" s="1"/>
  <c r="Z5191" i="3" a="1"/>
  <c r="Z5191" i="3" s="1"/>
  <c r="Z5190" i="3" a="1"/>
  <c r="Z5190" i="3" s="1"/>
  <c r="Z5189" i="3" a="1"/>
  <c r="Z5189" i="3" s="1"/>
  <c r="Z5188" i="3" a="1"/>
  <c r="Z5188" i="3" s="1"/>
  <c r="Z5187" i="3" a="1"/>
  <c r="Z5187" i="3" s="1"/>
  <c r="Z5186" i="3" a="1"/>
  <c r="Z5186" i="3" s="1"/>
  <c r="Z5185" i="3" a="1"/>
  <c r="Z5185" i="3" s="1"/>
  <c r="Z5184" i="3" a="1"/>
  <c r="Z5184" i="3" s="1"/>
  <c r="Z5183" i="3" a="1"/>
  <c r="Z5183" i="3" s="1"/>
  <c r="Z5182" i="3" a="1"/>
  <c r="Z5182" i="3" s="1"/>
  <c r="Z5181" i="3" a="1"/>
  <c r="Z5181" i="3" s="1"/>
  <c r="Z5180" i="3" a="1"/>
  <c r="Z5180" i="3" s="1"/>
  <c r="Z5179" i="3" a="1"/>
  <c r="Z5179" i="3" s="1"/>
  <c r="Z5178" i="3" a="1"/>
  <c r="Z5178" i="3" s="1"/>
  <c r="Z5177" i="3" a="1"/>
  <c r="Z5177" i="3" s="1"/>
  <c r="Z5176" i="3" a="1"/>
  <c r="Z5176" i="3" s="1"/>
  <c r="Z5175" i="3" a="1"/>
  <c r="Z5175" i="3" s="1"/>
  <c r="Z5174" i="3" a="1"/>
  <c r="Z5174" i="3" s="1"/>
  <c r="Z5173" i="3" a="1"/>
  <c r="Z5173" i="3" s="1"/>
  <c r="Z5172" i="3" a="1"/>
  <c r="Z5172" i="3" s="1"/>
  <c r="Z5171" i="3" a="1"/>
  <c r="Z5171" i="3" s="1"/>
  <c r="Z5170" i="3" a="1"/>
  <c r="Z5170" i="3" s="1"/>
  <c r="Z5169" i="3" a="1"/>
  <c r="Z5169" i="3" s="1"/>
  <c r="Z5168" i="3" a="1"/>
  <c r="Z5168" i="3" s="1"/>
  <c r="Z5167" i="3" a="1"/>
  <c r="Z5167" i="3" s="1"/>
  <c r="Z5166" i="3" a="1"/>
  <c r="Z5166" i="3" s="1"/>
  <c r="Z5165" i="3" a="1"/>
  <c r="Z5165" i="3" s="1"/>
  <c r="Z5164" i="3" a="1"/>
  <c r="Z5164" i="3" s="1"/>
  <c r="Z5163" i="3" a="1"/>
  <c r="Z5163" i="3" s="1"/>
  <c r="Z5162" i="3" a="1"/>
  <c r="Z5162" i="3" s="1"/>
  <c r="Z5161" i="3" a="1"/>
  <c r="Z5161" i="3" s="1"/>
  <c r="Z5160" i="3" a="1"/>
  <c r="Z5160" i="3" s="1"/>
  <c r="Z5159" i="3" a="1"/>
  <c r="Z5159" i="3" s="1"/>
  <c r="Z5158" i="3" a="1"/>
  <c r="Z5158" i="3" s="1"/>
  <c r="Z5157" i="3" a="1"/>
  <c r="Z5157" i="3" s="1"/>
  <c r="Z5156" i="3" a="1"/>
  <c r="Z5156" i="3" s="1"/>
  <c r="Z5155" i="3" a="1"/>
  <c r="Z5155" i="3" s="1"/>
  <c r="Z5154" i="3" a="1"/>
  <c r="Z5154" i="3" s="1"/>
  <c r="Z5153" i="3" a="1"/>
  <c r="Z5153" i="3" s="1"/>
  <c r="Z5152" i="3" a="1"/>
  <c r="Z5152" i="3" s="1"/>
  <c r="Z5151" i="3" a="1"/>
  <c r="Z5151" i="3" s="1"/>
  <c r="Z5150" i="3" a="1"/>
  <c r="Z5150" i="3" s="1"/>
  <c r="Z5149" i="3" a="1"/>
  <c r="Z5149" i="3" s="1"/>
  <c r="Z5148" i="3" a="1"/>
  <c r="Z5148" i="3" s="1"/>
  <c r="Z5147" i="3" a="1"/>
  <c r="Z5147" i="3" s="1"/>
  <c r="Z5145" i="3" a="1"/>
  <c r="Z5145" i="3" s="1"/>
  <c r="Z5144" i="3" a="1"/>
  <c r="Z5144" i="3" s="1"/>
  <c r="Z5143" i="3" a="1"/>
  <c r="Z5143" i="3" s="1"/>
  <c r="Z5142" i="3" a="1"/>
  <c r="Z5142" i="3" s="1"/>
  <c r="Z5141" i="3" a="1"/>
  <c r="Z5141" i="3" s="1"/>
  <c r="Z5140" i="3" a="1"/>
  <c r="Z5140" i="3" s="1"/>
  <c r="Z5139" i="3" a="1"/>
  <c r="Z5139" i="3" s="1"/>
  <c r="Z5138" i="3" a="1"/>
  <c r="Z5138" i="3" s="1"/>
  <c r="Z5137" i="3" a="1"/>
  <c r="Z5137" i="3" s="1"/>
  <c r="Z5136" i="3" a="1"/>
  <c r="Z5136" i="3" s="1"/>
  <c r="Z5135" i="3" a="1"/>
  <c r="Z5135" i="3" s="1"/>
  <c r="Z5134" i="3" a="1"/>
  <c r="Z5134" i="3" s="1"/>
  <c r="Z5133" i="3" a="1"/>
  <c r="Z5133" i="3" s="1"/>
  <c r="Z5132" i="3" a="1"/>
  <c r="Z5132" i="3" s="1"/>
  <c r="Z5131" i="3" a="1"/>
  <c r="Z5131" i="3" s="1"/>
  <c r="Z5130" i="3" a="1"/>
  <c r="Z5130" i="3" s="1"/>
  <c r="Z5129" i="3" a="1"/>
  <c r="Z5129" i="3" s="1"/>
  <c r="Z5128" i="3" a="1"/>
  <c r="Z5128" i="3" s="1"/>
  <c r="Z5127" i="3" a="1"/>
  <c r="Z5127" i="3" s="1"/>
  <c r="Z5126" i="3" a="1"/>
  <c r="Z5126" i="3" s="1"/>
  <c r="Z5125" i="3" a="1"/>
  <c r="Z5125" i="3" s="1"/>
  <c r="Z5124" i="3" a="1"/>
  <c r="Z5124" i="3" s="1"/>
  <c r="Z5123" i="3" a="1"/>
  <c r="Z5123" i="3" s="1"/>
  <c r="Z5122" i="3" a="1"/>
  <c r="Z5122" i="3" s="1"/>
  <c r="Z5121" i="3" a="1"/>
  <c r="Z5121" i="3" s="1"/>
  <c r="Z5120" i="3" a="1"/>
  <c r="Z5120" i="3" s="1"/>
  <c r="Z5119" i="3" a="1"/>
  <c r="Z5119" i="3" s="1"/>
  <c r="Z5118" i="3" a="1"/>
  <c r="Z5118" i="3" s="1"/>
  <c r="Z5117" i="3" a="1"/>
  <c r="Z5117" i="3" s="1"/>
  <c r="Z5116" i="3" a="1"/>
  <c r="Z5116" i="3" s="1"/>
  <c r="Z5115" i="3" a="1"/>
  <c r="Z5115" i="3" s="1"/>
  <c r="Z5114" i="3" a="1"/>
  <c r="Z5114" i="3" s="1"/>
  <c r="Z5113" i="3" a="1"/>
  <c r="Z5113" i="3" s="1"/>
  <c r="Z5112" i="3" a="1"/>
  <c r="Z5112" i="3" s="1"/>
  <c r="Z5111" i="3" a="1"/>
  <c r="Z5111" i="3" s="1"/>
  <c r="Z5110" i="3" a="1"/>
  <c r="Z5110" i="3" s="1"/>
  <c r="Z5109" i="3" a="1"/>
  <c r="Z5109" i="3" s="1"/>
  <c r="Z5108" i="3" a="1"/>
  <c r="Z5108" i="3" s="1"/>
  <c r="Z5107" i="3" a="1"/>
  <c r="Z5107" i="3" s="1"/>
  <c r="Z5106" i="3" a="1"/>
  <c r="Z5106" i="3" s="1"/>
  <c r="Z5105" i="3" a="1"/>
  <c r="Z5105" i="3" s="1"/>
  <c r="Z5104" i="3" a="1"/>
  <c r="Z5104" i="3" s="1"/>
  <c r="Z5103" i="3" a="1"/>
  <c r="Z5103" i="3" s="1"/>
  <c r="Z5102" i="3" a="1"/>
  <c r="Z5102" i="3" s="1"/>
  <c r="Z5101" i="3" a="1"/>
  <c r="Z5101" i="3" s="1"/>
  <c r="Z5100" i="3" a="1"/>
  <c r="Z5100" i="3" s="1"/>
  <c r="Z5099" i="3" a="1"/>
  <c r="Z5099" i="3" s="1"/>
  <c r="Z5098" i="3" a="1"/>
  <c r="Z5098" i="3" s="1"/>
  <c r="Z5097" i="3" a="1"/>
  <c r="Z5097" i="3" s="1"/>
  <c r="Z5096" i="3" a="1"/>
  <c r="Z5096" i="3" s="1"/>
  <c r="Z5095" i="3" a="1"/>
  <c r="Z5095" i="3" s="1"/>
  <c r="Z5094" i="3" a="1"/>
  <c r="Z5094" i="3" s="1"/>
  <c r="Z5093" i="3" a="1"/>
  <c r="Z5093" i="3" s="1"/>
  <c r="Z5092" i="3" a="1"/>
  <c r="Z5092" i="3" s="1"/>
  <c r="Z5091" i="3" a="1"/>
  <c r="Z5091" i="3" s="1"/>
  <c r="Z5090" i="3" a="1"/>
  <c r="Z5090" i="3" s="1"/>
  <c r="Z5089" i="3" a="1"/>
  <c r="Z5089" i="3" s="1"/>
  <c r="Z5088" i="3" a="1"/>
  <c r="Z5088" i="3" s="1"/>
  <c r="Z5087" i="3" a="1"/>
  <c r="Z5087" i="3" s="1"/>
  <c r="Z5086" i="3" a="1"/>
  <c r="Z5086" i="3" s="1"/>
  <c r="Z5085" i="3" a="1"/>
  <c r="Z5085" i="3" s="1"/>
  <c r="Z5084" i="3" a="1"/>
  <c r="Z5084" i="3" s="1"/>
  <c r="Z5083" i="3" a="1"/>
  <c r="Z5083" i="3" s="1"/>
  <c r="Z5082" i="3" a="1"/>
  <c r="Z5082" i="3" s="1"/>
  <c r="Z5081" i="3" a="1"/>
  <c r="Z5081" i="3" s="1"/>
  <c r="Z5080" i="3" a="1"/>
  <c r="Z5080" i="3" s="1"/>
  <c r="Z5079" i="3" a="1"/>
  <c r="Z5079" i="3" s="1"/>
  <c r="Z5078" i="3" a="1"/>
  <c r="Z5078" i="3" s="1"/>
  <c r="Z5077" i="3" a="1"/>
  <c r="Z5077" i="3" s="1"/>
  <c r="Z5076" i="3" a="1"/>
  <c r="Z5076" i="3" s="1"/>
  <c r="Z5075" i="3" a="1"/>
  <c r="Z5075" i="3" s="1"/>
  <c r="Z5074" i="3" a="1"/>
  <c r="Z5074" i="3" s="1"/>
  <c r="Z5073" i="3" a="1"/>
  <c r="Z5073" i="3" s="1"/>
  <c r="Z5072" i="3" a="1"/>
  <c r="Z5072" i="3" s="1"/>
  <c r="Z5071" i="3" a="1"/>
  <c r="Z5071" i="3" s="1"/>
  <c r="Z5070" i="3" a="1"/>
  <c r="Z5070" i="3" s="1"/>
  <c r="Z5069" i="3" a="1"/>
  <c r="Z5069" i="3" s="1"/>
  <c r="Z5068" i="3" a="1"/>
  <c r="Z5068" i="3" s="1"/>
  <c r="Z5067" i="3" a="1"/>
  <c r="Z5067" i="3" s="1"/>
  <c r="Z5066" i="3" a="1"/>
  <c r="Z5066" i="3" s="1"/>
  <c r="Z5065" i="3" a="1"/>
  <c r="Z5065" i="3" s="1"/>
  <c r="Z5064" i="3" a="1"/>
  <c r="Z5064" i="3" s="1"/>
  <c r="Z5063" i="3" a="1"/>
  <c r="Z5063" i="3" s="1"/>
  <c r="Z5062" i="3" a="1"/>
  <c r="Z5062" i="3" s="1"/>
  <c r="Z5061" i="3" a="1"/>
  <c r="Z5061" i="3" s="1"/>
  <c r="Z5060" i="3" a="1"/>
  <c r="Z5060" i="3" s="1"/>
  <c r="Z5059" i="3" a="1"/>
  <c r="Z5059" i="3" s="1"/>
  <c r="Z5058" i="3" a="1"/>
  <c r="Z5058" i="3" s="1"/>
  <c r="Z5057" i="3" a="1"/>
  <c r="Z5057" i="3" s="1"/>
  <c r="Z5056" i="3" a="1"/>
  <c r="Z5056" i="3" s="1"/>
  <c r="Z5055" i="3" a="1"/>
  <c r="Z5055" i="3" s="1"/>
  <c r="Z5054" i="3" a="1"/>
  <c r="Z5054" i="3" s="1"/>
  <c r="Z5053" i="3" a="1"/>
  <c r="Z5053" i="3" s="1"/>
  <c r="Z5052" i="3" a="1"/>
  <c r="Z5052" i="3" s="1"/>
  <c r="Z5051" i="3" a="1"/>
  <c r="Z5051" i="3" s="1"/>
  <c r="Z5050" i="3" a="1"/>
  <c r="Z5050" i="3" s="1"/>
  <c r="Z5049" i="3" a="1"/>
  <c r="Z5049" i="3" s="1"/>
  <c r="Z5048" i="3" a="1"/>
  <c r="Z5048" i="3" s="1"/>
  <c r="Z5047" i="3" a="1"/>
  <c r="Z5047" i="3" s="1"/>
  <c r="Z5046" i="3" a="1"/>
  <c r="Z5046" i="3" s="1"/>
  <c r="Z5045" i="3" a="1"/>
  <c r="Z5045" i="3" s="1"/>
  <c r="Z5044" i="3" a="1"/>
  <c r="Z5044" i="3" s="1"/>
  <c r="Z5043" i="3" a="1"/>
  <c r="Z5043" i="3" s="1"/>
  <c r="Z5042" i="3" a="1"/>
  <c r="Z5042" i="3" s="1"/>
  <c r="Z5041" i="3" a="1"/>
  <c r="Z5041" i="3" s="1"/>
  <c r="Z5040" i="3" a="1"/>
  <c r="Z5040" i="3" s="1"/>
  <c r="Z5039" i="3" a="1"/>
  <c r="Z5039" i="3" s="1"/>
  <c r="Z5038" i="3" a="1"/>
  <c r="Z5038" i="3" s="1"/>
  <c r="Z5037" i="3" a="1"/>
  <c r="Z5037" i="3" s="1"/>
  <c r="Z5036" i="3" a="1"/>
  <c r="Z5036" i="3" s="1"/>
  <c r="Z5035" i="3" a="1"/>
  <c r="Z5035" i="3" s="1"/>
  <c r="Z5034" i="3" a="1"/>
  <c r="Z5034" i="3" s="1"/>
  <c r="Z5033" i="3" a="1"/>
  <c r="Z5033" i="3" s="1"/>
  <c r="Z5032" i="3" a="1"/>
  <c r="Z5032" i="3" s="1"/>
  <c r="Z5031" i="3" a="1"/>
  <c r="Z5031" i="3" s="1"/>
  <c r="Z5030" i="3" a="1"/>
  <c r="Z5030" i="3" s="1"/>
  <c r="Z5029" i="3" a="1"/>
  <c r="Z5029" i="3" s="1"/>
  <c r="Z5028" i="3" a="1"/>
  <c r="Z5028" i="3" s="1"/>
  <c r="Z5027" i="3" a="1"/>
  <c r="Z5027" i="3" s="1"/>
  <c r="Z5026" i="3" a="1"/>
  <c r="Z5026" i="3" s="1"/>
  <c r="Z5025" i="3" a="1"/>
  <c r="Z5025" i="3" s="1"/>
  <c r="Z5024" i="3" a="1"/>
  <c r="Z5024" i="3" s="1"/>
  <c r="Z5023" i="3" a="1"/>
  <c r="Z5023" i="3" s="1"/>
  <c r="Z5022" i="3" a="1"/>
  <c r="Z5022" i="3" s="1"/>
  <c r="Z5021" i="3" a="1"/>
  <c r="Z5021" i="3" s="1"/>
  <c r="Z5020" i="3" a="1"/>
  <c r="Z5020" i="3" s="1"/>
  <c r="Z5019" i="3" a="1"/>
  <c r="Z5019" i="3" s="1"/>
  <c r="Z5018" i="3" a="1"/>
  <c r="Z5018" i="3" s="1"/>
  <c r="Z5017" i="3" a="1"/>
  <c r="Z5017" i="3" s="1"/>
  <c r="Z5016" i="3" a="1"/>
  <c r="Z5016" i="3" s="1"/>
  <c r="Z5015" i="3" a="1"/>
  <c r="Z5015" i="3" s="1"/>
  <c r="Z5014" i="3" a="1"/>
  <c r="Z5014" i="3" s="1"/>
  <c r="Z5013" i="3" a="1"/>
  <c r="Z5013" i="3" s="1"/>
  <c r="Z5012" i="3" a="1"/>
  <c r="Z5012" i="3" s="1"/>
  <c r="Z5011" i="3" a="1"/>
  <c r="Z5011" i="3" s="1"/>
  <c r="Z5010" i="3" a="1"/>
  <c r="Z5010" i="3" s="1"/>
  <c r="Z5009" i="3" a="1"/>
  <c r="Z5009" i="3" s="1"/>
  <c r="Z5008" i="3" a="1"/>
  <c r="Z5008" i="3" s="1"/>
  <c r="Z5007" i="3" a="1"/>
  <c r="Z5007" i="3" s="1"/>
  <c r="Z5006" i="3" a="1"/>
  <c r="Z5006" i="3" s="1"/>
  <c r="Z5005" i="3" a="1"/>
  <c r="Z5005" i="3" s="1"/>
  <c r="Z5004" i="3" a="1"/>
  <c r="Z5004" i="3" s="1"/>
  <c r="Z5003" i="3" a="1"/>
  <c r="Z5003" i="3" s="1"/>
  <c r="Z5002" i="3" a="1"/>
  <c r="Z5002" i="3" s="1"/>
  <c r="Z5001" i="3" a="1"/>
  <c r="Z5001" i="3" s="1"/>
  <c r="Z5000" i="3" a="1"/>
  <c r="Z5000" i="3" s="1"/>
  <c r="Z4999" i="3" a="1"/>
  <c r="Z4999" i="3" s="1"/>
  <c r="Z4998" i="3" a="1"/>
  <c r="Z4998" i="3" s="1"/>
  <c r="Z4997" i="3" a="1"/>
  <c r="Z4997" i="3" s="1"/>
  <c r="Z4996" i="3" a="1"/>
  <c r="Z4996" i="3" s="1"/>
  <c r="Z4995" i="3" a="1"/>
  <c r="Z4995" i="3" s="1"/>
  <c r="Z4994" i="3" a="1"/>
  <c r="Z4994" i="3" s="1"/>
  <c r="Z4993" i="3" a="1"/>
  <c r="Z4993" i="3" s="1"/>
  <c r="Z4992" i="3" a="1"/>
  <c r="Z4992" i="3" s="1"/>
  <c r="Z4991" i="3" a="1"/>
  <c r="Z4991" i="3" s="1"/>
  <c r="Z4990" i="3" a="1"/>
  <c r="Z4990" i="3" s="1"/>
  <c r="Z4989" i="3" a="1"/>
  <c r="Z4989" i="3" s="1"/>
  <c r="Z4988" i="3" a="1"/>
  <c r="Z4988" i="3" s="1"/>
  <c r="Z4987" i="3" a="1"/>
  <c r="Z4987" i="3" s="1"/>
  <c r="Z4986" i="3" a="1"/>
  <c r="Z4986" i="3" s="1"/>
  <c r="Z4985" i="3" a="1"/>
  <c r="Z4985" i="3" s="1"/>
  <c r="Z4984" i="3" a="1"/>
  <c r="Z4984" i="3" s="1"/>
  <c r="Z4983" i="3" a="1"/>
  <c r="Z4983" i="3" s="1"/>
  <c r="Z4982" i="3" a="1"/>
  <c r="Z4982" i="3" s="1"/>
  <c r="Z4981" i="3" a="1"/>
  <c r="Z4981" i="3" s="1"/>
  <c r="Z4980" i="3" a="1"/>
  <c r="Z4980" i="3" s="1"/>
  <c r="Z4979" i="3" a="1"/>
  <c r="Z4979" i="3" s="1"/>
  <c r="Z4978" i="3" a="1"/>
  <c r="Z4978" i="3" s="1"/>
  <c r="Z4977" i="3" a="1"/>
  <c r="Z4977" i="3" s="1"/>
  <c r="Z4976" i="3" a="1"/>
  <c r="Z4976" i="3" s="1"/>
  <c r="Z4975" i="3" a="1"/>
  <c r="Z4975" i="3" s="1"/>
  <c r="Z4974" i="3" a="1"/>
  <c r="Z4974" i="3" s="1"/>
  <c r="Z4973" i="3" a="1"/>
  <c r="Z4973" i="3" s="1"/>
  <c r="Z4972" i="3" a="1"/>
  <c r="Z4972" i="3" s="1"/>
  <c r="Z4971" i="3" a="1"/>
  <c r="Z4971" i="3" s="1"/>
  <c r="Z4970" i="3" a="1"/>
  <c r="Z4970" i="3" s="1"/>
  <c r="Z4969" i="3" a="1"/>
  <c r="Z4969" i="3" s="1"/>
  <c r="Z4968" i="3" a="1"/>
  <c r="Z4968" i="3" s="1"/>
  <c r="Z4967" i="3" a="1"/>
  <c r="Z4967" i="3" s="1"/>
  <c r="Z4966" i="3" a="1"/>
  <c r="Z4966" i="3" s="1"/>
  <c r="Z4965" i="3" a="1"/>
  <c r="Z4965" i="3" s="1"/>
  <c r="Z4964" i="3" a="1"/>
  <c r="Z4964" i="3" s="1"/>
  <c r="Z4963" i="3" a="1"/>
  <c r="Z4963" i="3" s="1"/>
  <c r="Z4962" i="3" a="1"/>
  <c r="Z4962" i="3" s="1"/>
  <c r="Z4961" i="3" a="1"/>
  <c r="Z4961" i="3" s="1"/>
  <c r="Z4960" i="3" a="1"/>
  <c r="Z4960" i="3" s="1"/>
  <c r="Z4959" i="3" a="1"/>
  <c r="Z4959" i="3" s="1"/>
  <c r="Z4958" i="3" a="1"/>
  <c r="Z4958" i="3" s="1"/>
  <c r="Z4957" i="3" a="1"/>
  <c r="Z4957" i="3" s="1"/>
  <c r="Z4956" i="3" a="1"/>
  <c r="Z4956" i="3" s="1"/>
  <c r="Z4955" i="3" a="1"/>
  <c r="Z4955" i="3" s="1"/>
  <c r="Z4954" i="3" a="1"/>
  <c r="Z4954" i="3" s="1"/>
  <c r="Z4953" i="3" a="1"/>
  <c r="Z4953" i="3" s="1"/>
  <c r="Z4952" i="3" a="1"/>
  <c r="Z4952" i="3" s="1"/>
  <c r="Z4951" i="3" a="1"/>
  <c r="Z4951" i="3" s="1"/>
  <c r="Z4950" i="3" a="1"/>
  <c r="Z4950" i="3" s="1"/>
  <c r="Z4949" i="3" a="1"/>
  <c r="Z4949" i="3" s="1"/>
  <c r="Z4948" i="3" a="1"/>
  <c r="Z4948" i="3" s="1"/>
  <c r="Z4947" i="3" a="1"/>
  <c r="Z4947" i="3" s="1"/>
  <c r="Z4946" i="3" a="1"/>
  <c r="Z4946" i="3" s="1"/>
  <c r="Z4945" i="3" a="1"/>
  <c r="Z4945" i="3" s="1"/>
  <c r="Z4944" i="3" a="1"/>
  <c r="Z4944" i="3" s="1"/>
  <c r="Z4943" i="3" a="1"/>
  <c r="Z4943" i="3" s="1"/>
  <c r="Z4942" i="3" a="1"/>
  <c r="Z4942" i="3" s="1"/>
  <c r="Z4941" i="3" a="1"/>
  <c r="Z4941" i="3" s="1"/>
  <c r="Z4940" i="3" a="1"/>
  <c r="Z4940" i="3" s="1"/>
  <c r="Z4939" i="3" a="1"/>
  <c r="Z4939" i="3" s="1"/>
  <c r="Z4938" i="3" a="1"/>
  <c r="Z4938" i="3" s="1"/>
  <c r="Z4937" i="3" a="1"/>
  <c r="Z4937" i="3" s="1"/>
  <c r="Z4936" i="3" a="1"/>
  <c r="Z4936" i="3" s="1"/>
  <c r="Z4935" i="3" a="1"/>
  <c r="Z4935" i="3" s="1"/>
  <c r="Z4934" i="3" a="1"/>
  <c r="Z4934" i="3" s="1"/>
  <c r="Z4933" i="3" a="1"/>
  <c r="Z4933" i="3" s="1"/>
  <c r="Z4932" i="3" a="1"/>
  <c r="Z4932" i="3" s="1"/>
  <c r="Z4931" i="3" a="1"/>
  <c r="Z4931" i="3" s="1"/>
  <c r="Z4930" i="3" a="1"/>
  <c r="Z4930" i="3" s="1"/>
  <c r="Z4929" i="3" a="1"/>
  <c r="Z4929" i="3" s="1"/>
  <c r="Z4928" i="3" a="1"/>
  <c r="Z4928" i="3" s="1"/>
  <c r="Z4927" i="3" a="1"/>
  <c r="Z4927" i="3" s="1"/>
  <c r="Z4926" i="3" a="1"/>
  <c r="Z4926" i="3" s="1"/>
  <c r="Z4925" i="3" a="1"/>
  <c r="Z4925" i="3" s="1"/>
  <c r="Z4924" i="3" a="1"/>
  <c r="Z4924" i="3" s="1"/>
  <c r="Z4923" i="3" a="1"/>
  <c r="Z4923" i="3" s="1"/>
  <c r="Z4922" i="3" a="1"/>
  <c r="Z4922" i="3" s="1"/>
  <c r="Z4921" i="3" a="1"/>
  <c r="Z4921" i="3" s="1"/>
  <c r="Z4920" i="3" a="1"/>
  <c r="Z4920" i="3" s="1"/>
  <c r="Z4919" i="3" a="1"/>
  <c r="Z4919" i="3" s="1"/>
  <c r="Z4918" i="3" a="1"/>
  <c r="Z4918" i="3" s="1"/>
  <c r="Z4917" i="3" a="1"/>
  <c r="Z4917" i="3" s="1"/>
  <c r="Z4916" i="3" a="1"/>
  <c r="Z4916" i="3" s="1"/>
  <c r="Z4915" i="3" a="1"/>
  <c r="Z4915" i="3" s="1"/>
  <c r="Z4914" i="3" a="1"/>
  <c r="Z4914" i="3" s="1"/>
  <c r="Z4913" i="3" a="1"/>
  <c r="Z4913" i="3" s="1"/>
  <c r="Z4912" i="3" a="1"/>
  <c r="Z4912" i="3" s="1"/>
  <c r="Z4911" i="3" a="1"/>
  <c r="Z4911" i="3" s="1"/>
  <c r="Z4910" i="3" a="1"/>
  <c r="Z4910" i="3" s="1"/>
  <c r="Z4909" i="3" a="1"/>
  <c r="Z4909" i="3" s="1"/>
  <c r="Z4908" i="3" a="1"/>
  <c r="Z4908" i="3" s="1"/>
  <c r="Z4907" i="3" a="1"/>
  <c r="Z4907" i="3" s="1"/>
  <c r="Z4906" i="3" a="1"/>
  <c r="Z4906" i="3" s="1"/>
  <c r="Z4905" i="3" a="1"/>
  <c r="Z4905" i="3" s="1"/>
  <c r="Z4904" i="3" a="1"/>
  <c r="Z4904" i="3" s="1"/>
  <c r="Z4903" i="3" a="1"/>
  <c r="Z4903" i="3" s="1"/>
  <c r="Z4902" i="3" a="1"/>
  <c r="Z4902" i="3" s="1"/>
  <c r="Z4901" i="3" a="1"/>
  <c r="Z4901" i="3" s="1"/>
  <c r="Z4900" i="3" a="1"/>
  <c r="Z4900" i="3" s="1"/>
  <c r="Z4899" i="3" a="1"/>
  <c r="Z4899" i="3" s="1"/>
  <c r="Z4898" i="3" a="1"/>
  <c r="Z4898" i="3" s="1"/>
  <c r="Z4897" i="3" a="1"/>
  <c r="Z4897" i="3" s="1"/>
  <c r="Z4896" i="3" a="1"/>
  <c r="Z4896" i="3" s="1"/>
  <c r="Z4895" i="3" a="1"/>
  <c r="Z4895" i="3" s="1"/>
  <c r="Z4894" i="3" a="1"/>
  <c r="Z4894" i="3" s="1"/>
  <c r="Z4893" i="3" a="1"/>
  <c r="Z4893" i="3" s="1"/>
  <c r="Z4892" i="3" a="1"/>
  <c r="Z4892" i="3" s="1"/>
  <c r="Z4891" i="3" a="1"/>
  <c r="Z4891" i="3" s="1"/>
  <c r="Z4890" i="3" a="1"/>
  <c r="Z4890" i="3" s="1"/>
  <c r="Z4889" i="3" a="1"/>
  <c r="Z4889" i="3" s="1"/>
  <c r="Z4888" i="3" a="1"/>
  <c r="Z4888" i="3" s="1"/>
  <c r="Z4887" i="3" a="1"/>
  <c r="Z4887" i="3" s="1"/>
  <c r="Z4886" i="3" a="1"/>
  <c r="Z4886" i="3" s="1"/>
  <c r="Z4885" i="3" a="1"/>
  <c r="Z4885" i="3" s="1"/>
  <c r="Z4884" i="3" a="1"/>
  <c r="Z4884" i="3" s="1"/>
  <c r="Z4883" i="3" a="1"/>
  <c r="Z4883" i="3" s="1"/>
  <c r="Z4882" i="3" a="1"/>
  <c r="Z4882" i="3" s="1"/>
  <c r="Z4881" i="3" a="1"/>
  <c r="Z4881" i="3" s="1"/>
  <c r="Z4880" i="3" a="1"/>
  <c r="Z4880" i="3" s="1"/>
  <c r="Z4879" i="3" a="1"/>
  <c r="Z4879" i="3" s="1"/>
  <c r="Z4878" i="3" a="1"/>
  <c r="Z4878" i="3" s="1"/>
  <c r="Z4877" i="3" a="1"/>
  <c r="Z4877" i="3" s="1"/>
  <c r="Z4876" i="3" a="1"/>
  <c r="Z4876" i="3" s="1"/>
  <c r="Z4875" i="3" a="1"/>
  <c r="Z4875" i="3" s="1"/>
  <c r="Z4874" i="3" a="1"/>
  <c r="Z4874" i="3" s="1"/>
  <c r="Z4873" i="3" a="1"/>
  <c r="Z4873" i="3" s="1"/>
  <c r="Z4872" i="3" a="1"/>
  <c r="Z4872" i="3" s="1"/>
  <c r="Z4871" i="3" a="1"/>
  <c r="Z4871" i="3" s="1"/>
  <c r="Z4870" i="3" a="1"/>
  <c r="Z4870" i="3" s="1"/>
  <c r="Z4869" i="3" a="1"/>
  <c r="Z4869" i="3" s="1"/>
  <c r="Z4868" i="3" a="1"/>
  <c r="Z4868" i="3" s="1"/>
  <c r="Z4867" i="3" a="1"/>
  <c r="Z4867" i="3" s="1"/>
  <c r="Z4866" i="3" a="1"/>
  <c r="Z4866" i="3" s="1"/>
  <c r="Z4865" i="3" a="1"/>
  <c r="Z4865" i="3" s="1"/>
  <c r="Z4864" i="3" a="1"/>
  <c r="Z4864" i="3" s="1"/>
  <c r="Z4863" i="3" a="1"/>
  <c r="Z4863" i="3" s="1"/>
  <c r="Z4862" i="3" a="1"/>
  <c r="Z4862" i="3" s="1"/>
  <c r="Z4861" i="3" a="1"/>
  <c r="Z4861" i="3" s="1"/>
  <c r="Z4860" i="3" a="1"/>
  <c r="Z4860" i="3" s="1"/>
  <c r="Z4859" i="3" a="1"/>
  <c r="Z4859" i="3" s="1"/>
  <c r="Z4858" i="3" a="1"/>
  <c r="Z4858" i="3" s="1"/>
  <c r="Z4857" i="3" a="1"/>
  <c r="Z4857" i="3" s="1"/>
  <c r="Z4856" i="3" a="1"/>
  <c r="Z4856" i="3" s="1"/>
  <c r="Z4855" i="3" a="1"/>
  <c r="Z4855" i="3" s="1"/>
  <c r="Z4854" i="3" a="1"/>
  <c r="Z4854" i="3" s="1"/>
  <c r="Z4853" i="3" a="1"/>
  <c r="Z4853" i="3" s="1"/>
  <c r="Z4852" i="3" a="1"/>
  <c r="Z4852" i="3" s="1"/>
  <c r="Z4851" i="3" a="1"/>
  <c r="Z4851" i="3" s="1"/>
  <c r="Z4850" i="3" a="1"/>
  <c r="Z4850" i="3" s="1"/>
  <c r="Z4849" i="3" a="1"/>
  <c r="Z4849" i="3" s="1"/>
  <c r="Z4848" i="3" a="1"/>
  <c r="Z4848" i="3" s="1"/>
  <c r="Z4847" i="3" a="1"/>
  <c r="Z4847" i="3" s="1"/>
  <c r="Z4846" i="3" a="1"/>
  <c r="Z4846" i="3" s="1"/>
  <c r="Z4845" i="3" a="1"/>
  <c r="Z4845" i="3" s="1"/>
  <c r="Z4844" i="3" a="1"/>
  <c r="Z4844" i="3" s="1"/>
  <c r="Z4843" i="3" a="1"/>
  <c r="Z4843" i="3" s="1"/>
  <c r="Z4842" i="3" a="1"/>
  <c r="Z4842" i="3" s="1"/>
  <c r="Z4841" i="3" a="1"/>
  <c r="Z4841" i="3" s="1"/>
  <c r="Z4840" i="3" a="1"/>
  <c r="Z4840" i="3" s="1"/>
  <c r="Z4839" i="3" a="1"/>
  <c r="Z4839" i="3" s="1"/>
  <c r="Z4838" i="3" a="1"/>
  <c r="Z4838" i="3" s="1"/>
  <c r="Z4837" i="3" a="1"/>
  <c r="Z4837" i="3" s="1"/>
  <c r="Z4836" i="3" a="1"/>
  <c r="Z4836" i="3" s="1"/>
  <c r="Z4835" i="3" a="1"/>
  <c r="Z4835" i="3" s="1"/>
  <c r="Z4834" i="3" a="1"/>
  <c r="Z4834" i="3" s="1"/>
  <c r="Z4833" i="3" a="1"/>
  <c r="Z4833" i="3" s="1"/>
  <c r="Z4832" i="3" a="1"/>
  <c r="Z4832" i="3" s="1"/>
  <c r="Z4831" i="3" a="1"/>
  <c r="Z4831" i="3" s="1"/>
  <c r="Z4830" i="3" a="1"/>
  <c r="Z4830" i="3" s="1"/>
  <c r="Z4829" i="3" a="1"/>
  <c r="Z4829" i="3" s="1"/>
  <c r="Z4828" i="3" a="1"/>
  <c r="Z4828" i="3" s="1"/>
  <c r="Z4827" i="3" a="1"/>
  <c r="Z4827" i="3" s="1"/>
  <c r="Z4826" i="3" a="1"/>
  <c r="Z4826" i="3" s="1"/>
  <c r="Z4825" i="3" a="1"/>
  <c r="Z4825" i="3" s="1"/>
  <c r="Z4824" i="3" a="1"/>
  <c r="Z4824" i="3" s="1"/>
  <c r="Z4823" i="3" a="1"/>
  <c r="Z4823" i="3" s="1"/>
  <c r="Z4822" i="3" a="1"/>
  <c r="Z4822" i="3" s="1"/>
  <c r="Z4821" i="3" a="1"/>
  <c r="Z4821" i="3" s="1"/>
  <c r="Z4820" i="3" a="1"/>
  <c r="Z4820" i="3" s="1"/>
  <c r="Z4819" i="3" a="1"/>
  <c r="Z4819" i="3" s="1"/>
  <c r="Z4818" i="3" a="1"/>
  <c r="Z4818" i="3" s="1"/>
  <c r="Z4817" i="3" a="1"/>
  <c r="Z4817" i="3" s="1"/>
  <c r="Z4816" i="3" a="1"/>
  <c r="Z4816" i="3" s="1"/>
  <c r="Z4815" i="3" a="1"/>
  <c r="Z4815" i="3" s="1"/>
  <c r="Z4814" i="3" a="1"/>
  <c r="Z4814" i="3" s="1"/>
  <c r="Z4813" i="3" a="1"/>
  <c r="Z4813" i="3" s="1"/>
  <c r="Z4812" i="3" a="1"/>
  <c r="Z4812" i="3" s="1"/>
  <c r="Z4811" i="3" a="1"/>
  <c r="Z4811" i="3" s="1"/>
  <c r="Z4810" i="3" a="1"/>
  <c r="Z4810" i="3" s="1"/>
  <c r="Z4809" i="3" a="1"/>
  <c r="Z4809" i="3" s="1"/>
  <c r="Z4808" i="3" a="1"/>
  <c r="Z4808" i="3" s="1"/>
  <c r="Z4807" i="3" a="1"/>
  <c r="Z4807" i="3" s="1"/>
  <c r="Z4806" i="3" a="1"/>
  <c r="Z4806" i="3" s="1"/>
  <c r="Z4805" i="3" a="1"/>
  <c r="Z4805" i="3" s="1"/>
  <c r="Z4804" i="3" a="1"/>
  <c r="Z4804" i="3" s="1"/>
  <c r="Z4803" i="3" a="1"/>
  <c r="Z4803" i="3" s="1"/>
  <c r="Z4802" i="3" a="1"/>
  <c r="Z4802" i="3" s="1"/>
  <c r="Z4801" i="3" a="1"/>
  <c r="Z4801" i="3" s="1"/>
  <c r="Z4800" i="3" a="1"/>
  <c r="Z4800" i="3" s="1"/>
  <c r="Z4799" i="3" a="1"/>
  <c r="Z4799" i="3" s="1"/>
  <c r="Z4798" i="3" a="1"/>
  <c r="Z4798" i="3" s="1"/>
  <c r="Z4797" i="3" a="1"/>
  <c r="Z4797" i="3" s="1"/>
  <c r="Z4796" i="3" a="1"/>
  <c r="Z4796" i="3" s="1"/>
  <c r="Z4795" i="3" a="1"/>
  <c r="Z4795" i="3" s="1"/>
  <c r="Z4794" i="3" a="1"/>
  <c r="Z4794" i="3" s="1"/>
  <c r="Z4793" i="3" a="1"/>
  <c r="Z4793" i="3" s="1"/>
  <c r="Z4792" i="3" a="1"/>
  <c r="Z4792" i="3" s="1"/>
  <c r="Z4791" i="3" a="1"/>
  <c r="Z4791" i="3" s="1"/>
  <c r="Z4790" i="3" a="1"/>
  <c r="Z4790" i="3" s="1"/>
  <c r="Z4789" i="3" a="1"/>
  <c r="Z4789" i="3" s="1"/>
  <c r="Z4788" i="3" a="1"/>
  <c r="Z4788" i="3" s="1"/>
  <c r="Z4787" i="3" a="1"/>
  <c r="Z4787" i="3" s="1"/>
  <c r="Z4786" i="3" a="1"/>
  <c r="Z4786" i="3" s="1"/>
  <c r="Z4785" i="3" a="1"/>
  <c r="Z4785" i="3" s="1"/>
  <c r="Z4784" i="3" a="1"/>
  <c r="Z4784" i="3" s="1"/>
  <c r="Z4783" i="3" a="1"/>
  <c r="Z4783" i="3" s="1"/>
  <c r="Z4782" i="3" a="1"/>
  <c r="Z4782" i="3" s="1"/>
  <c r="Z4781" i="3" a="1"/>
  <c r="Z4781" i="3" s="1"/>
  <c r="Z4780" i="3" a="1"/>
  <c r="Z4780" i="3" s="1"/>
  <c r="Z4779" i="3" a="1"/>
  <c r="Z4779" i="3" s="1"/>
  <c r="Z4778" i="3" a="1"/>
  <c r="Z4778" i="3" s="1"/>
  <c r="Z4777" i="3" a="1"/>
  <c r="Z4777" i="3" s="1"/>
  <c r="Z4776" i="3" a="1"/>
  <c r="Z4776" i="3" s="1"/>
  <c r="Z4775" i="3" a="1"/>
  <c r="Z4775" i="3" s="1"/>
  <c r="Z4774" i="3" a="1"/>
  <c r="Z4774" i="3" s="1"/>
  <c r="Z4773" i="3" a="1"/>
  <c r="Z4773" i="3" s="1"/>
  <c r="Z4772" i="3" a="1"/>
  <c r="Z4772" i="3" s="1"/>
  <c r="Z4771" i="3" a="1"/>
  <c r="Z4771" i="3" s="1"/>
  <c r="Z4769" i="3" a="1"/>
  <c r="Z4769" i="3" s="1"/>
  <c r="Z4768" i="3" a="1"/>
  <c r="Z4768" i="3" s="1"/>
  <c r="Z4767" i="3" a="1"/>
  <c r="Z4767" i="3" s="1"/>
  <c r="Z4766" i="3" a="1"/>
  <c r="Z4766" i="3" s="1"/>
  <c r="Z4765" i="3" a="1"/>
  <c r="Z4765" i="3" s="1"/>
  <c r="Z4764" i="3" a="1"/>
  <c r="Z4764" i="3" s="1"/>
  <c r="Z4763" i="3" a="1"/>
  <c r="Z4763" i="3" s="1"/>
  <c r="Z4762" i="3" a="1"/>
  <c r="Z4762" i="3" s="1"/>
  <c r="Z4761" i="3" a="1"/>
  <c r="Z4761" i="3" s="1"/>
  <c r="Z4760" i="3" a="1"/>
  <c r="Z4760" i="3" s="1"/>
  <c r="Z4759" i="3" a="1"/>
  <c r="Z4759" i="3" s="1"/>
  <c r="Z4758" i="3" a="1"/>
  <c r="Z4758" i="3" s="1"/>
  <c r="Z4757" i="3" a="1"/>
  <c r="Z4757" i="3" s="1"/>
  <c r="Z4756" i="3" a="1"/>
  <c r="Z4756" i="3" s="1"/>
  <c r="Z4755" i="3" a="1"/>
  <c r="Z4755" i="3" s="1"/>
  <c r="Z4754" i="3" a="1"/>
  <c r="Z4754" i="3" s="1"/>
  <c r="Z4753" i="3" a="1"/>
  <c r="Z4753" i="3" s="1"/>
  <c r="Z4752" i="3" a="1"/>
  <c r="Z4752" i="3" s="1"/>
  <c r="Z4751" i="3" a="1"/>
  <c r="Z4751" i="3" s="1"/>
  <c r="Z4750" i="3" a="1"/>
  <c r="Z4750" i="3" s="1"/>
  <c r="Z4749" i="3" a="1"/>
  <c r="Z4749" i="3" s="1"/>
  <c r="Z4748" i="3" a="1"/>
  <c r="Z4748" i="3" s="1"/>
  <c r="Z4747" i="3" a="1"/>
  <c r="Z4747" i="3" s="1"/>
  <c r="Z4746" i="3" a="1"/>
  <c r="Z4746" i="3" s="1"/>
  <c r="Z4745" i="3" a="1"/>
  <c r="Z4745" i="3" s="1"/>
  <c r="Z4744" i="3" a="1"/>
  <c r="Z4744" i="3" s="1"/>
  <c r="Z4743" i="3" a="1"/>
  <c r="Z4743" i="3" s="1"/>
  <c r="Z4742" i="3" a="1"/>
  <c r="Z4742" i="3" s="1"/>
  <c r="Z4741" i="3" a="1"/>
  <c r="Z4741" i="3" s="1"/>
  <c r="Z4740" i="3" a="1"/>
  <c r="Z4740" i="3" s="1"/>
  <c r="Z4739" i="3" a="1"/>
  <c r="Z4739" i="3" s="1"/>
  <c r="Z4738" i="3" a="1"/>
  <c r="Z4738" i="3" s="1"/>
  <c r="Z4737" i="3" a="1"/>
  <c r="Z4737" i="3" s="1"/>
  <c r="Z4736" i="3" a="1"/>
  <c r="Z4736" i="3" s="1"/>
  <c r="Z4735" i="3" a="1"/>
  <c r="Z4735" i="3" s="1"/>
  <c r="Z4734" i="3" a="1"/>
  <c r="Z4734" i="3" s="1"/>
  <c r="Z4733" i="3" a="1"/>
  <c r="Z4733" i="3" s="1"/>
  <c r="Z4732" i="3" a="1"/>
  <c r="Z4732" i="3" s="1"/>
  <c r="Z4731" i="3" a="1"/>
  <c r="Z4731" i="3" s="1"/>
  <c r="Z4730" i="3" a="1"/>
  <c r="Z4730" i="3" s="1"/>
  <c r="Z4729" i="3" a="1"/>
  <c r="Z4729" i="3" s="1"/>
  <c r="Z4728" i="3" a="1"/>
  <c r="Z4728" i="3" s="1"/>
  <c r="Z4727" i="3" a="1"/>
  <c r="Z4727" i="3" s="1"/>
  <c r="Z4726" i="3" a="1"/>
  <c r="Z4726" i="3" s="1"/>
  <c r="Z4725" i="3" a="1"/>
  <c r="Z4725" i="3" s="1"/>
  <c r="Z4724" i="3" a="1"/>
  <c r="Z4724" i="3" s="1"/>
  <c r="Z4723" i="3" a="1"/>
  <c r="Z4723" i="3" s="1"/>
  <c r="Z4722" i="3" a="1"/>
  <c r="Z4722" i="3" s="1"/>
  <c r="Z4721" i="3" a="1"/>
  <c r="Z4721" i="3" s="1"/>
  <c r="Z4720" i="3" a="1"/>
  <c r="Z4720" i="3" s="1"/>
  <c r="Z4719" i="3" a="1"/>
  <c r="Z4719" i="3" s="1"/>
  <c r="Z4718" i="3" a="1"/>
  <c r="Z4718" i="3" s="1"/>
  <c r="Z4717" i="3" a="1"/>
  <c r="Z4717" i="3" s="1"/>
  <c r="Z4716" i="3" a="1"/>
  <c r="Z4716" i="3" s="1"/>
  <c r="Z4715" i="3" a="1"/>
  <c r="Z4715" i="3" s="1"/>
  <c r="Z4714" i="3" a="1"/>
  <c r="Z4714" i="3" s="1"/>
  <c r="Z4713" i="3" a="1"/>
  <c r="Z4713" i="3" s="1"/>
  <c r="Z4712" i="3" a="1"/>
  <c r="Z4712" i="3" s="1"/>
  <c r="Z4711" i="3" a="1"/>
  <c r="Z4711" i="3" s="1"/>
  <c r="Z4710" i="3" a="1"/>
  <c r="Z4710" i="3" s="1"/>
  <c r="Z4709" i="3" a="1"/>
  <c r="Z4709" i="3" s="1"/>
  <c r="Z4708" i="3" a="1"/>
  <c r="Z4708" i="3" s="1"/>
  <c r="Z4707" i="3" a="1"/>
  <c r="Z4707" i="3" s="1"/>
  <c r="Z4706" i="3" a="1"/>
  <c r="Z4706" i="3" s="1"/>
  <c r="Z4705" i="3" a="1"/>
  <c r="Z4705" i="3" s="1"/>
  <c r="Z4704" i="3" a="1"/>
  <c r="Z4704" i="3" s="1"/>
  <c r="Z4703" i="3" a="1"/>
  <c r="Z4703" i="3" s="1"/>
  <c r="Z4702" i="3" a="1"/>
  <c r="Z4702" i="3" s="1"/>
  <c r="Z4701" i="3" a="1"/>
  <c r="Z4701" i="3" s="1"/>
  <c r="Z4700" i="3" a="1"/>
  <c r="Z4700" i="3" s="1"/>
  <c r="Z4699" i="3" a="1"/>
  <c r="Z4699" i="3" s="1"/>
  <c r="Z4698" i="3" a="1"/>
  <c r="Z4698" i="3" s="1"/>
  <c r="Z4697" i="3" a="1"/>
  <c r="Z4697" i="3" s="1"/>
  <c r="Z4696" i="3" a="1"/>
  <c r="Z4696" i="3" s="1"/>
  <c r="Z4695" i="3" a="1"/>
  <c r="Z4695" i="3" s="1"/>
  <c r="Z4694" i="3" a="1"/>
  <c r="Z4694" i="3" s="1"/>
  <c r="Z4693" i="3" a="1"/>
  <c r="Z4693" i="3" s="1"/>
  <c r="Z4692" i="3" a="1"/>
  <c r="Z4692" i="3" s="1"/>
  <c r="Z4691" i="3" a="1"/>
  <c r="Z4691" i="3" s="1"/>
  <c r="Z4690" i="3" a="1"/>
  <c r="Z4690" i="3" s="1"/>
  <c r="Z4689" i="3" a="1"/>
  <c r="Z4689" i="3" s="1"/>
  <c r="Z4688" i="3" a="1"/>
  <c r="Z4688" i="3" s="1"/>
  <c r="Z4687" i="3" a="1"/>
  <c r="Z4687" i="3" s="1"/>
  <c r="Z4686" i="3" a="1"/>
  <c r="Z4686" i="3" s="1"/>
  <c r="Z4685" i="3" a="1"/>
  <c r="Z4685" i="3" s="1"/>
  <c r="Z4684" i="3" a="1"/>
  <c r="Z4684" i="3" s="1"/>
  <c r="Z4683" i="3" a="1"/>
  <c r="Z4683" i="3" s="1"/>
  <c r="Z4682" i="3" a="1"/>
  <c r="Z4682" i="3" s="1"/>
  <c r="Z4681" i="3" a="1"/>
  <c r="Z4681" i="3" s="1"/>
  <c r="Z4680" i="3" a="1"/>
  <c r="Z4680" i="3" s="1"/>
  <c r="Z4679" i="3" a="1"/>
  <c r="Z4679" i="3" s="1"/>
  <c r="Z4678" i="3" a="1"/>
  <c r="Z4678" i="3" s="1"/>
  <c r="Z4677" i="3" a="1"/>
  <c r="Z4677" i="3" s="1"/>
  <c r="Z4676" i="3" a="1"/>
  <c r="Z4676" i="3" s="1"/>
  <c r="Z4675" i="3" a="1"/>
  <c r="Z4675" i="3" s="1"/>
  <c r="Z4674" i="3" a="1"/>
  <c r="Z4674" i="3" s="1"/>
  <c r="Z4673" i="3" a="1"/>
  <c r="Z4673" i="3" s="1"/>
  <c r="Z4672" i="3" a="1"/>
  <c r="Z4672" i="3" s="1"/>
  <c r="Z4671" i="3" a="1"/>
  <c r="Z4671" i="3" s="1"/>
  <c r="Z4670" i="3" a="1"/>
  <c r="Z4670" i="3" s="1"/>
  <c r="Z4669" i="3" a="1"/>
  <c r="Z4669" i="3" s="1"/>
  <c r="Z4668" i="3" a="1"/>
  <c r="Z4668" i="3" s="1"/>
  <c r="Z4667" i="3" a="1"/>
  <c r="Z4667" i="3" s="1"/>
  <c r="Z4666" i="3" a="1"/>
  <c r="Z4666" i="3" s="1"/>
  <c r="Z4665" i="3" a="1"/>
  <c r="Z4665" i="3" s="1"/>
  <c r="Z4664" i="3" a="1"/>
  <c r="Z4664" i="3" s="1"/>
  <c r="Z4663" i="3" a="1"/>
  <c r="Z4663" i="3" s="1"/>
  <c r="Z4662" i="3" a="1"/>
  <c r="Z4662" i="3" s="1"/>
  <c r="Z4661" i="3" a="1"/>
  <c r="Z4661" i="3" s="1"/>
  <c r="Z4660" i="3" a="1"/>
  <c r="Z4660" i="3" s="1"/>
  <c r="Z4659" i="3" a="1"/>
  <c r="Z4659" i="3" s="1"/>
  <c r="Z4658" i="3" a="1"/>
  <c r="Z4658" i="3" s="1"/>
  <c r="Z4657" i="3" a="1"/>
  <c r="Z4657" i="3" s="1"/>
  <c r="Z4656" i="3" a="1"/>
  <c r="Z4656" i="3" s="1"/>
  <c r="Z4655" i="3" a="1"/>
  <c r="Z4655" i="3" s="1"/>
  <c r="Z4654" i="3" a="1"/>
  <c r="Z4654" i="3" s="1"/>
  <c r="Z4653" i="3" a="1"/>
  <c r="Z4653" i="3" s="1"/>
  <c r="Z4652" i="3" a="1"/>
  <c r="Z4652" i="3" s="1"/>
  <c r="Z4651" i="3" a="1"/>
  <c r="Z4651" i="3" s="1"/>
  <c r="Z4650" i="3" a="1"/>
  <c r="Z4650" i="3" s="1"/>
  <c r="Z4649" i="3" a="1"/>
  <c r="Z4649" i="3" s="1"/>
  <c r="Z4648" i="3" a="1"/>
  <c r="Z4648" i="3" s="1"/>
  <c r="Z4647" i="3" a="1"/>
  <c r="Z4647" i="3" s="1"/>
  <c r="Z4646" i="3" a="1"/>
  <c r="Z4646" i="3" s="1"/>
  <c r="Z4645" i="3" a="1"/>
  <c r="Z4645" i="3" s="1"/>
  <c r="Z4644" i="3" a="1"/>
  <c r="Z4644" i="3" s="1"/>
  <c r="Z4643" i="3" a="1"/>
  <c r="Z4643" i="3" s="1"/>
  <c r="Z4642" i="3" a="1"/>
  <c r="Z4642" i="3" s="1"/>
  <c r="Z4641" i="3" a="1"/>
  <c r="Z4641" i="3" s="1"/>
  <c r="Z4640" i="3" a="1"/>
  <c r="Z4640" i="3" s="1"/>
  <c r="Z4639" i="3" a="1"/>
  <c r="Z4639" i="3" s="1"/>
  <c r="Z4638" i="3" a="1"/>
  <c r="Z4638" i="3" s="1"/>
  <c r="Z4637" i="3" a="1"/>
  <c r="Z4637" i="3" s="1"/>
  <c r="Z4636" i="3" a="1"/>
  <c r="Z4636" i="3" s="1"/>
  <c r="Z4635" i="3" a="1"/>
  <c r="Z4635" i="3" s="1"/>
  <c r="Z4634" i="3" a="1"/>
  <c r="Z4634" i="3" s="1"/>
  <c r="Z4633" i="3" a="1"/>
  <c r="Z4633" i="3" s="1"/>
  <c r="Z4632" i="3" a="1"/>
  <c r="Z4632" i="3" s="1"/>
  <c r="Z4631" i="3" a="1"/>
  <c r="Z4631" i="3" s="1"/>
  <c r="Z4630" i="3" a="1"/>
  <c r="Z4630" i="3" s="1"/>
  <c r="Z4629" i="3" a="1"/>
  <c r="Z4629" i="3" s="1"/>
  <c r="Z4628" i="3" a="1"/>
  <c r="Z4628" i="3" s="1"/>
  <c r="Z4627" i="3" a="1"/>
  <c r="Z4627" i="3" s="1"/>
  <c r="Z4626" i="3" a="1"/>
  <c r="Z4626" i="3" s="1"/>
  <c r="Z4625" i="3" a="1"/>
  <c r="Z4625" i="3" s="1"/>
  <c r="Z4624" i="3" a="1"/>
  <c r="Z4624" i="3" s="1"/>
  <c r="Z4623" i="3" a="1"/>
  <c r="Z4623" i="3" s="1"/>
  <c r="Z4622" i="3" a="1"/>
  <c r="Z4622" i="3" s="1"/>
  <c r="Z4621" i="3" a="1"/>
  <c r="Z4621" i="3" s="1"/>
  <c r="Z4620" i="3" a="1"/>
  <c r="Z4620" i="3" s="1"/>
  <c r="Z4619" i="3" a="1"/>
  <c r="Z4619" i="3" s="1"/>
  <c r="Z4618" i="3" a="1"/>
  <c r="Z4618" i="3" s="1"/>
  <c r="Z4617" i="3" a="1"/>
  <c r="Z4617" i="3" s="1"/>
  <c r="Z4616" i="3" a="1"/>
  <c r="Z4616" i="3" s="1"/>
  <c r="Z4615" i="3" a="1"/>
  <c r="Z4615" i="3" s="1"/>
  <c r="Z4614" i="3" a="1"/>
  <c r="Z4614" i="3" s="1"/>
  <c r="Z4613" i="3" a="1"/>
  <c r="Z4613" i="3" s="1"/>
  <c r="Z4612" i="3" a="1"/>
  <c r="Z4612" i="3" s="1"/>
  <c r="Z4611" i="3" a="1"/>
  <c r="Z4611" i="3" s="1"/>
  <c r="Z4610" i="3" a="1"/>
  <c r="Z4610" i="3" s="1"/>
  <c r="Z4609" i="3" a="1"/>
  <c r="Z4609" i="3" s="1"/>
  <c r="Z4608" i="3" a="1"/>
  <c r="Z4608" i="3" s="1"/>
  <c r="Z4607" i="3" a="1"/>
  <c r="Z4607" i="3" s="1"/>
  <c r="Z4606" i="3" a="1"/>
  <c r="Z4606" i="3" s="1"/>
  <c r="Z4605" i="3" a="1"/>
  <c r="Z4605" i="3" s="1"/>
  <c r="Z4604" i="3" a="1"/>
  <c r="Z4604" i="3" s="1"/>
  <c r="Z4603" i="3" a="1"/>
  <c r="Z4603" i="3" s="1"/>
  <c r="Z4602" i="3" a="1"/>
  <c r="Z4602" i="3" s="1"/>
  <c r="Z4601" i="3" a="1"/>
  <c r="Z4601" i="3" s="1"/>
  <c r="Z4600" i="3" a="1"/>
  <c r="Z4600" i="3" s="1"/>
  <c r="Z4599" i="3" a="1"/>
  <c r="Z4599" i="3" s="1"/>
  <c r="Z4598" i="3" a="1"/>
  <c r="Z4598" i="3" s="1"/>
  <c r="Z4597" i="3" a="1"/>
  <c r="Z4597" i="3" s="1"/>
  <c r="Z4596" i="3" a="1"/>
  <c r="Z4596" i="3" s="1"/>
  <c r="Z4595" i="3" a="1"/>
  <c r="Z4595" i="3" s="1"/>
  <c r="Z4594" i="3" a="1"/>
  <c r="Z4594" i="3" s="1"/>
  <c r="Z4593" i="3" a="1"/>
  <c r="Z4593" i="3" s="1"/>
  <c r="Z4592" i="3" a="1"/>
  <c r="Z4592" i="3" s="1"/>
  <c r="Z4591" i="3" a="1"/>
  <c r="Z4591" i="3" s="1"/>
  <c r="Z4590" i="3" a="1"/>
  <c r="Z4590" i="3" s="1"/>
  <c r="Z4589" i="3" a="1"/>
  <c r="Z4589" i="3" s="1"/>
  <c r="Z4588" i="3" a="1"/>
  <c r="Z4588" i="3" s="1"/>
  <c r="Z4587" i="3" a="1"/>
  <c r="Z4587" i="3" s="1"/>
  <c r="Z4586" i="3" a="1"/>
  <c r="Z4586" i="3" s="1"/>
  <c r="Z4585" i="3" a="1"/>
  <c r="Z4585" i="3" s="1"/>
  <c r="Z4584" i="3" a="1"/>
  <c r="Z4584" i="3" s="1"/>
  <c r="Z4583" i="3" a="1"/>
  <c r="Z4583" i="3" s="1"/>
  <c r="Z4582" i="3" a="1"/>
  <c r="Z4582" i="3" s="1"/>
  <c r="Z4581" i="3" a="1"/>
  <c r="Z4581" i="3" s="1"/>
  <c r="Z4580" i="3" a="1"/>
  <c r="Z4580" i="3" s="1"/>
  <c r="Z4579" i="3" a="1"/>
  <c r="Z4579" i="3" s="1"/>
  <c r="Z4578" i="3" a="1"/>
  <c r="Z4578" i="3" s="1"/>
  <c r="Z4577" i="3" a="1"/>
  <c r="Z4577" i="3" s="1"/>
  <c r="Z4576" i="3" a="1"/>
  <c r="Z4576" i="3" s="1"/>
  <c r="Z4575" i="3" a="1"/>
  <c r="Z4575" i="3" s="1"/>
  <c r="Z4574" i="3" a="1"/>
  <c r="Z4574" i="3" s="1"/>
  <c r="Z4573" i="3" a="1"/>
  <c r="Z4573" i="3" s="1"/>
  <c r="Z4572" i="3" a="1"/>
  <c r="Z4572" i="3" s="1"/>
  <c r="Z4571" i="3" a="1"/>
  <c r="Z4571" i="3" s="1"/>
  <c r="Z4570" i="3" a="1"/>
  <c r="Z4570" i="3" s="1"/>
  <c r="Z4569" i="3" a="1"/>
  <c r="Z4569" i="3" s="1"/>
  <c r="Z4568" i="3" a="1"/>
  <c r="Z4568" i="3" s="1"/>
  <c r="Z4567" i="3" a="1"/>
  <c r="Z4567" i="3" s="1"/>
  <c r="Z4566" i="3" a="1"/>
  <c r="Z4566" i="3" s="1"/>
  <c r="Z4565" i="3" a="1"/>
  <c r="Z4565" i="3" s="1"/>
  <c r="Z4564" i="3" a="1"/>
  <c r="Z4564" i="3" s="1"/>
  <c r="Z4563" i="3" a="1"/>
  <c r="Z4563" i="3" s="1"/>
  <c r="Z4562" i="3" a="1"/>
  <c r="Z4562" i="3" s="1"/>
  <c r="Z4561" i="3" a="1"/>
  <c r="Z4561" i="3" s="1"/>
  <c r="Z4560" i="3" a="1"/>
  <c r="Z4560" i="3" s="1"/>
  <c r="Z4559" i="3" a="1"/>
  <c r="Z4559" i="3" s="1"/>
  <c r="Z4558" i="3" a="1"/>
  <c r="Z4558" i="3" s="1"/>
  <c r="Z4557" i="3" a="1"/>
  <c r="Z4557" i="3" s="1"/>
  <c r="Z4556" i="3" a="1"/>
  <c r="Z4556" i="3" s="1"/>
  <c r="Z4555" i="3" a="1"/>
  <c r="Z4555" i="3" s="1"/>
  <c r="Z4554" i="3" a="1"/>
  <c r="Z4554" i="3" s="1"/>
  <c r="Z4553" i="3" a="1"/>
  <c r="Z4553" i="3" s="1"/>
  <c r="Z4552" i="3" a="1"/>
  <c r="Z4552" i="3" s="1"/>
  <c r="Z4551" i="3" a="1"/>
  <c r="Z4551" i="3" s="1"/>
  <c r="Z4550" i="3" a="1"/>
  <c r="Z4550" i="3" s="1"/>
  <c r="Z4549" i="3" a="1"/>
  <c r="Z4549" i="3" s="1"/>
  <c r="Z4548" i="3" a="1"/>
  <c r="Z4548" i="3" s="1"/>
  <c r="Z4547" i="3" a="1"/>
  <c r="Z4547" i="3" s="1"/>
  <c r="Z4546" i="3" a="1"/>
  <c r="Z4546" i="3" s="1"/>
  <c r="Z4545" i="3" a="1"/>
  <c r="Z4545" i="3" s="1"/>
  <c r="Z4544" i="3" a="1"/>
  <c r="Z4544" i="3" s="1"/>
  <c r="Z4543" i="3" a="1"/>
  <c r="Z4543" i="3" s="1"/>
  <c r="Z4542" i="3" a="1"/>
  <c r="Z4542" i="3" s="1"/>
  <c r="Z4541" i="3" a="1"/>
  <c r="Z4541" i="3" s="1"/>
  <c r="Z4540" i="3" a="1"/>
  <c r="Z4540" i="3" s="1"/>
  <c r="Z4539" i="3" a="1"/>
  <c r="Z4539" i="3" s="1"/>
  <c r="Z4538" i="3" a="1"/>
  <c r="Z4538" i="3" s="1"/>
  <c r="Z4537" i="3" a="1"/>
  <c r="Z4537" i="3" s="1"/>
  <c r="Z4536" i="3" a="1"/>
  <c r="Z4536" i="3" s="1"/>
  <c r="Z4535" i="3" a="1"/>
  <c r="Z4535" i="3" s="1"/>
  <c r="Z4534" i="3" a="1"/>
  <c r="Z4534" i="3" s="1"/>
  <c r="Z4533" i="3" a="1"/>
  <c r="Z4533" i="3" s="1"/>
  <c r="Z4532" i="3" a="1"/>
  <c r="Z4532" i="3" s="1"/>
  <c r="Z4531" i="3" a="1"/>
  <c r="Z4531" i="3" s="1"/>
  <c r="Z4530" i="3" a="1"/>
  <c r="Z4530" i="3" s="1"/>
  <c r="Z4529" i="3" a="1"/>
  <c r="Z4529" i="3" s="1"/>
  <c r="Z4528" i="3" a="1"/>
  <c r="Z4528" i="3" s="1"/>
  <c r="Z4527" i="3" a="1"/>
  <c r="Z4527" i="3" s="1"/>
  <c r="Z4526" i="3" a="1"/>
  <c r="Z4526" i="3" s="1"/>
  <c r="Z4525" i="3" a="1"/>
  <c r="Z4525" i="3" s="1"/>
  <c r="Z4524" i="3" a="1"/>
  <c r="Z4524" i="3" s="1"/>
  <c r="Z4523" i="3" a="1"/>
  <c r="Z4523" i="3" s="1"/>
  <c r="Z4522" i="3" a="1"/>
  <c r="Z4522" i="3" s="1"/>
  <c r="Z4521" i="3" a="1"/>
  <c r="Z4521" i="3" s="1"/>
  <c r="Z4520" i="3" a="1"/>
  <c r="Z4520" i="3" s="1"/>
  <c r="Z4519" i="3" a="1"/>
  <c r="Z4519" i="3" s="1"/>
  <c r="Z4518" i="3" a="1"/>
  <c r="Z4518" i="3" s="1"/>
  <c r="Z4517" i="3" a="1"/>
  <c r="Z4517" i="3" s="1"/>
  <c r="Z4516" i="3" a="1"/>
  <c r="Z4516" i="3" s="1"/>
  <c r="Z4515" i="3" a="1"/>
  <c r="Z4515" i="3" s="1"/>
  <c r="Z4514" i="3" a="1"/>
  <c r="Z4514" i="3" s="1"/>
  <c r="Z4513" i="3" a="1"/>
  <c r="Z4513" i="3" s="1"/>
  <c r="Z4512" i="3" a="1"/>
  <c r="Z4512" i="3" s="1"/>
  <c r="Z4511" i="3" a="1"/>
  <c r="Z4511" i="3" s="1"/>
  <c r="Z4510" i="3" a="1"/>
  <c r="Z4510" i="3" s="1"/>
  <c r="Z4509" i="3" a="1"/>
  <c r="Z4509" i="3" s="1"/>
  <c r="Z4508" i="3" a="1"/>
  <c r="Z4508" i="3" s="1"/>
  <c r="Z4507" i="3" a="1"/>
  <c r="Z4507" i="3" s="1"/>
  <c r="Z4506" i="3" a="1"/>
  <c r="Z4506" i="3" s="1"/>
  <c r="Z4505" i="3" a="1"/>
  <c r="Z4505" i="3" s="1"/>
  <c r="Z4504" i="3" a="1"/>
  <c r="Z4504" i="3" s="1"/>
  <c r="Z4503" i="3" a="1"/>
  <c r="Z4503" i="3" s="1"/>
  <c r="Z4502" i="3" a="1"/>
  <c r="Z4502" i="3" s="1"/>
  <c r="Z4501" i="3" a="1"/>
  <c r="Z4501" i="3" s="1"/>
  <c r="Z4500" i="3" a="1"/>
  <c r="Z4500" i="3" s="1"/>
  <c r="Z4499" i="3" a="1"/>
  <c r="Z4499" i="3" s="1"/>
  <c r="Z4498" i="3" a="1"/>
  <c r="Z4498" i="3" s="1"/>
  <c r="Z4497" i="3" a="1"/>
  <c r="Z4497" i="3" s="1"/>
  <c r="Z4496" i="3" a="1"/>
  <c r="Z4496" i="3" s="1"/>
  <c r="Z4495" i="3" a="1"/>
  <c r="Z4495" i="3" s="1"/>
  <c r="Z4494" i="3" a="1"/>
  <c r="Z4494" i="3" s="1"/>
  <c r="Z4493" i="3" a="1"/>
  <c r="Z4493" i="3" s="1"/>
  <c r="Z4492" i="3" a="1"/>
  <c r="Z4492" i="3" s="1"/>
  <c r="Z4491" i="3" a="1"/>
  <c r="Z4491" i="3" s="1"/>
  <c r="Z4490" i="3" a="1"/>
  <c r="Z4490" i="3" s="1"/>
  <c r="Z4489" i="3" a="1"/>
  <c r="Z4489" i="3" s="1"/>
  <c r="Z4488" i="3" a="1"/>
  <c r="Z4488" i="3" s="1"/>
  <c r="Z4487" i="3" a="1"/>
  <c r="Z4487" i="3" s="1"/>
  <c r="Z4486" i="3" a="1"/>
  <c r="Z4486" i="3" s="1"/>
  <c r="Z4485" i="3" a="1"/>
  <c r="Z4485" i="3" s="1"/>
  <c r="Z4484" i="3" a="1"/>
  <c r="Z4484" i="3" s="1"/>
  <c r="Z4483" i="3" a="1"/>
  <c r="Z4483" i="3" s="1"/>
  <c r="Z4482" i="3" a="1"/>
  <c r="Z4482" i="3" s="1"/>
  <c r="Z4481" i="3" a="1"/>
  <c r="Z4481" i="3" s="1"/>
  <c r="Z4480" i="3" a="1"/>
  <c r="Z4480" i="3" s="1"/>
  <c r="Z4479" i="3" a="1"/>
  <c r="Z4479" i="3" s="1"/>
  <c r="Z4478" i="3" a="1"/>
  <c r="Z4478" i="3" s="1"/>
  <c r="Z4477" i="3" a="1"/>
  <c r="Z4477" i="3" s="1"/>
  <c r="Z4476" i="3" a="1"/>
  <c r="Z4476" i="3" s="1"/>
  <c r="Z4475" i="3" a="1"/>
  <c r="Z4475" i="3" s="1"/>
  <c r="Z4474" i="3" a="1"/>
  <c r="Z4474" i="3" s="1"/>
  <c r="Z4473" i="3" a="1"/>
  <c r="Z4473" i="3" s="1"/>
  <c r="Z4472" i="3" a="1"/>
  <c r="Z4472" i="3" s="1"/>
  <c r="Z4471" i="3" a="1"/>
  <c r="Z4471" i="3" s="1"/>
  <c r="Z4470" i="3" a="1"/>
  <c r="Z4470" i="3" s="1"/>
  <c r="Z4469" i="3" a="1"/>
  <c r="Z4469" i="3" s="1"/>
  <c r="Z4468" i="3" a="1"/>
  <c r="Z4468" i="3" s="1"/>
  <c r="Z4467" i="3" a="1"/>
  <c r="Z4467" i="3" s="1"/>
  <c r="Z4466" i="3" a="1"/>
  <c r="Z4466" i="3" s="1"/>
  <c r="Z4465" i="3" a="1"/>
  <c r="Z4465" i="3" s="1"/>
  <c r="Z4464" i="3" a="1"/>
  <c r="Z4464" i="3" s="1"/>
  <c r="Z4463" i="3" a="1"/>
  <c r="Z4463" i="3" s="1"/>
  <c r="Z4462" i="3" a="1"/>
  <c r="Z4462" i="3" s="1"/>
  <c r="Z4461" i="3" a="1"/>
  <c r="Z4461" i="3" s="1"/>
  <c r="Z4460" i="3" a="1"/>
  <c r="Z4460" i="3" s="1"/>
  <c r="Z4459" i="3" a="1"/>
  <c r="Z4459" i="3" s="1"/>
  <c r="Z4458" i="3" a="1"/>
  <c r="Z4458" i="3" s="1"/>
  <c r="Z4457" i="3" a="1"/>
  <c r="Z4457" i="3" s="1"/>
  <c r="Z4456" i="3" a="1"/>
  <c r="Z4456" i="3" s="1"/>
  <c r="Z4455" i="3" a="1"/>
  <c r="Z4455" i="3" s="1"/>
  <c r="Z4454" i="3" a="1"/>
  <c r="Z4454" i="3" s="1"/>
  <c r="Z4453" i="3" a="1"/>
  <c r="Z4453" i="3" s="1"/>
  <c r="Z4452" i="3" a="1"/>
  <c r="Z4452" i="3" s="1"/>
  <c r="Z4451" i="3" a="1"/>
  <c r="Z4451" i="3" s="1"/>
  <c r="Z4450" i="3" a="1"/>
  <c r="Z4450" i="3" s="1"/>
  <c r="Z4449" i="3" a="1"/>
  <c r="Z4449" i="3" s="1"/>
  <c r="Z4448" i="3" a="1"/>
  <c r="Z4448" i="3" s="1"/>
  <c r="Z4447" i="3" a="1"/>
  <c r="Z4447" i="3" s="1"/>
  <c r="Z4446" i="3" a="1"/>
  <c r="Z4446" i="3" s="1"/>
  <c r="Z4445" i="3" a="1"/>
  <c r="Z4445" i="3" s="1"/>
  <c r="Z4444" i="3" a="1"/>
  <c r="Z4444" i="3" s="1"/>
  <c r="Z4443" i="3" a="1"/>
  <c r="Z4443" i="3" s="1"/>
  <c r="Z4442" i="3" a="1"/>
  <c r="Z4442" i="3" s="1"/>
  <c r="Z4441" i="3" a="1"/>
  <c r="Z4441" i="3" s="1"/>
  <c r="Z4440" i="3" a="1"/>
  <c r="Z4440" i="3" s="1"/>
  <c r="Z4439" i="3" a="1"/>
  <c r="Z4439" i="3" s="1"/>
  <c r="Z4438" i="3" a="1"/>
  <c r="Z4438" i="3" s="1"/>
  <c r="Z4437" i="3" a="1"/>
  <c r="Z4437" i="3" s="1"/>
  <c r="Z4436" i="3" a="1"/>
  <c r="Z4436" i="3" s="1"/>
  <c r="Z4435" i="3" a="1"/>
  <c r="Z4435" i="3" s="1"/>
  <c r="Z4434" i="3" a="1"/>
  <c r="Z4434" i="3" s="1"/>
  <c r="Z4433" i="3" a="1"/>
  <c r="Z4433" i="3" s="1"/>
  <c r="Z4432" i="3" a="1"/>
  <c r="Z4432" i="3" s="1"/>
  <c r="Z4431" i="3" a="1"/>
  <c r="Z4431" i="3" s="1"/>
  <c r="Z4430" i="3" a="1"/>
  <c r="Z4430" i="3" s="1"/>
  <c r="Z4429" i="3" a="1"/>
  <c r="Z4429" i="3" s="1"/>
  <c r="Z4428" i="3" a="1"/>
  <c r="Z4428" i="3" s="1"/>
  <c r="Z4427" i="3" a="1"/>
  <c r="Z4427" i="3" s="1"/>
  <c r="Z4426" i="3" a="1"/>
  <c r="Z4426" i="3" s="1"/>
  <c r="Z4425" i="3" a="1"/>
  <c r="Z4425" i="3" s="1"/>
  <c r="Z4424" i="3" a="1"/>
  <c r="Z4424" i="3" s="1"/>
  <c r="Z4423" i="3" a="1"/>
  <c r="Z4423" i="3" s="1"/>
  <c r="Z4422" i="3" a="1"/>
  <c r="Z4422" i="3" s="1"/>
  <c r="Z4421" i="3" a="1"/>
  <c r="Z4421" i="3" s="1"/>
  <c r="Z4420" i="3" a="1"/>
  <c r="Z4420" i="3" s="1"/>
  <c r="Z4419" i="3" a="1"/>
  <c r="Z4419" i="3" s="1"/>
  <c r="Z4418" i="3" a="1"/>
  <c r="Z4418" i="3" s="1"/>
  <c r="Z4417" i="3" a="1"/>
  <c r="Z4417" i="3" s="1"/>
  <c r="Z4416" i="3" a="1"/>
  <c r="Z4416" i="3" s="1"/>
  <c r="Z4415" i="3" a="1"/>
  <c r="Z4415" i="3" s="1"/>
  <c r="Z4414" i="3" a="1"/>
  <c r="Z4414" i="3" s="1"/>
  <c r="Z4413" i="3" a="1"/>
  <c r="Z4413" i="3" s="1"/>
  <c r="Z4412" i="3" a="1"/>
  <c r="Z4412" i="3" s="1"/>
  <c r="Z4411" i="3" a="1"/>
  <c r="Z4411" i="3" s="1"/>
  <c r="Z4410" i="3" a="1"/>
  <c r="Z4410" i="3" s="1"/>
  <c r="Z4409" i="3" a="1"/>
  <c r="Z4409" i="3" s="1"/>
  <c r="Z4408" i="3" a="1"/>
  <c r="Z4408" i="3" s="1"/>
  <c r="Z4407" i="3" a="1"/>
  <c r="Z4407" i="3" s="1"/>
  <c r="Z4406" i="3" a="1"/>
  <c r="Z4406" i="3" s="1"/>
  <c r="Z4405" i="3" a="1"/>
  <c r="Z4405" i="3" s="1"/>
  <c r="Z4404" i="3" a="1"/>
  <c r="Z4404" i="3" s="1"/>
  <c r="Z4403" i="3" a="1"/>
  <c r="Z4403" i="3" s="1"/>
  <c r="Z4402" i="3" a="1"/>
  <c r="Z4402" i="3" s="1"/>
  <c r="Z4401" i="3" a="1"/>
  <c r="Z4401" i="3" s="1"/>
  <c r="Z4400" i="3" a="1"/>
  <c r="Z4400" i="3" s="1"/>
  <c r="Z4399" i="3" a="1"/>
  <c r="Z4399" i="3" s="1"/>
  <c r="Z4398" i="3" a="1"/>
  <c r="Z4398" i="3" s="1"/>
  <c r="Z4397" i="3" a="1"/>
  <c r="Z4397" i="3" s="1"/>
  <c r="Z4396" i="3" a="1"/>
  <c r="Z4396" i="3" s="1"/>
  <c r="Z4395" i="3" a="1"/>
  <c r="Z4395" i="3" s="1"/>
  <c r="Z4394" i="3" a="1"/>
  <c r="Z4394" i="3" s="1"/>
  <c r="Z4393" i="3" a="1"/>
  <c r="Z4393" i="3" s="1"/>
  <c r="Z4392" i="3" a="1"/>
  <c r="Z4392" i="3" s="1"/>
  <c r="Z4391" i="3" a="1"/>
  <c r="Z4391" i="3" s="1"/>
  <c r="Z4390" i="3" a="1"/>
  <c r="Z4390" i="3" s="1"/>
  <c r="Z4389" i="3" a="1"/>
  <c r="Z4389" i="3" s="1"/>
  <c r="Z4388" i="3" a="1"/>
  <c r="Z4388" i="3" s="1"/>
  <c r="Z4387" i="3" a="1"/>
  <c r="Z4387" i="3" s="1"/>
  <c r="Z4386" i="3" a="1"/>
  <c r="Z4386" i="3" s="1"/>
  <c r="Z4385" i="3" a="1"/>
  <c r="Z4385" i="3" s="1"/>
  <c r="Z4384" i="3" a="1"/>
  <c r="Z4384" i="3" s="1"/>
  <c r="Z4383" i="3" a="1"/>
  <c r="Z4383" i="3" s="1"/>
  <c r="Z4382" i="3" a="1"/>
  <c r="Z4382" i="3" s="1"/>
  <c r="Z4381" i="3" a="1"/>
  <c r="Z4381" i="3" s="1"/>
  <c r="Z4380" i="3" a="1"/>
  <c r="Z4380" i="3" s="1"/>
  <c r="Z4379" i="3" a="1"/>
  <c r="Z4379" i="3" s="1"/>
  <c r="Z4378" i="3" a="1"/>
  <c r="Z4378" i="3" s="1"/>
  <c r="Z4377" i="3" a="1"/>
  <c r="Z4377" i="3" s="1"/>
  <c r="Z4376" i="3" a="1"/>
  <c r="Z4376" i="3" s="1"/>
  <c r="Z4375" i="3" a="1"/>
  <c r="Z4375" i="3" s="1"/>
  <c r="Z4374" i="3" a="1"/>
  <c r="Z4374" i="3" s="1"/>
  <c r="Z4373" i="3" a="1"/>
  <c r="Z4373" i="3" s="1"/>
  <c r="Z4372" i="3" a="1"/>
  <c r="Z4372" i="3" s="1"/>
  <c r="Z4371" i="3" a="1"/>
  <c r="Z4371" i="3" s="1"/>
  <c r="Z4370" i="3" a="1"/>
  <c r="Z4370" i="3" s="1"/>
  <c r="Z4369" i="3" a="1"/>
  <c r="Z4369" i="3" s="1"/>
  <c r="Z4368" i="3" a="1"/>
  <c r="Z4368" i="3" s="1"/>
  <c r="Z4367" i="3" a="1"/>
  <c r="Z4367" i="3" s="1"/>
  <c r="Z4366" i="3" a="1"/>
  <c r="Z4366" i="3" s="1"/>
  <c r="Z4365" i="3" a="1"/>
  <c r="Z4365" i="3" s="1"/>
  <c r="Z4364" i="3" a="1"/>
  <c r="Z4364" i="3" s="1"/>
  <c r="Z4363" i="3" a="1"/>
  <c r="Z4363" i="3" s="1"/>
  <c r="Z4362" i="3" a="1"/>
  <c r="Z4362" i="3" s="1"/>
  <c r="Z4361" i="3" a="1"/>
  <c r="Z4361" i="3" s="1"/>
  <c r="Z4360" i="3" a="1"/>
  <c r="Z4360" i="3" s="1"/>
  <c r="Z4359" i="3" a="1"/>
  <c r="Z4359" i="3" s="1"/>
  <c r="Z4358" i="3" a="1"/>
  <c r="Z4358" i="3" s="1"/>
  <c r="Z4357" i="3" a="1"/>
  <c r="Z4357" i="3" s="1"/>
  <c r="Z4356" i="3" a="1"/>
  <c r="Z4356" i="3" s="1"/>
  <c r="Z4355" i="3" a="1"/>
  <c r="Z4355" i="3" s="1"/>
  <c r="Z4354" i="3" a="1"/>
  <c r="Z4354" i="3" s="1"/>
  <c r="Z4353" i="3" a="1"/>
  <c r="Z4353" i="3" s="1"/>
  <c r="Z4352" i="3" a="1"/>
  <c r="Z4352" i="3" s="1"/>
  <c r="Z4351" i="3" a="1"/>
  <c r="Z4351" i="3" s="1"/>
  <c r="Z4350" i="3" a="1"/>
  <c r="Z4350" i="3" s="1"/>
  <c r="Z4349" i="3" a="1"/>
  <c r="Z4349" i="3" s="1"/>
  <c r="Z4348" i="3" a="1"/>
  <c r="Z4348" i="3" s="1"/>
  <c r="Z4347" i="3" a="1"/>
  <c r="Z4347" i="3" s="1"/>
  <c r="Z4346" i="3" a="1"/>
  <c r="Z4346" i="3" s="1"/>
  <c r="Z4345" i="3" a="1"/>
  <c r="Z4345" i="3" s="1"/>
  <c r="Z4344" i="3" a="1"/>
  <c r="Z4344" i="3" s="1"/>
  <c r="Z4343" i="3" a="1"/>
  <c r="Z4343" i="3" s="1"/>
  <c r="Z4342" i="3" a="1"/>
  <c r="Z4342" i="3" s="1"/>
  <c r="Z4341" i="3" a="1"/>
  <c r="Z4341" i="3" s="1"/>
  <c r="Z4340" i="3" a="1"/>
  <c r="Z4340" i="3" s="1"/>
  <c r="Z4339" i="3" a="1"/>
  <c r="Z4339" i="3" s="1"/>
  <c r="Z4338" i="3" a="1"/>
  <c r="Z4338" i="3" s="1"/>
  <c r="Z4337" i="3" a="1"/>
  <c r="Z4337" i="3" s="1"/>
  <c r="Z4336" i="3" a="1"/>
  <c r="Z4336" i="3" s="1"/>
  <c r="Z4335" i="3" a="1"/>
  <c r="Z4335" i="3" s="1"/>
  <c r="Z4334" i="3" a="1"/>
  <c r="Z4334" i="3" s="1"/>
  <c r="Z4333" i="3" a="1"/>
  <c r="Z4333" i="3" s="1"/>
  <c r="Z4332" i="3" a="1"/>
  <c r="Z4332" i="3" s="1"/>
  <c r="Z4331" i="3" a="1"/>
  <c r="Z4331" i="3" s="1"/>
  <c r="Z4330" i="3" a="1"/>
  <c r="Z4330" i="3" s="1"/>
  <c r="Z4329" i="3" a="1"/>
  <c r="Z4329" i="3" s="1"/>
  <c r="Z4328" i="3" a="1"/>
  <c r="Z4328" i="3" s="1"/>
  <c r="Z4327" i="3" a="1"/>
  <c r="Z4327" i="3" s="1"/>
  <c r="Z4326" i="3" a="1"/>
  <c r="Z4326" i="3" s="1"/>
  <c r="Z4325" i="3" a="1"/>
  <c r="Z4325" i="3" s="1"/>
  <c r="Z4324" i="3" a="1"/>
  <c r="Z4324" i="3" s="1"/>
  <c r="Z4323" i="3" a="1"/>
  <c r="Z4323" i="3" s="1"/>
  <c r="Z4322" i="3" a="1"/>
  <c r="Z4322" i="3" s="1"/>
  <c r="Z4321" i="3" a="1"/>
  <c r="Z4321" i="3" s="1"/>
  <c r="Z4320" i="3" a="1"/>
  <c r="Z4320" i="3" s="1"/>
  <c r="Z4319" i="3" a="1"/>
  <c r="Z4319" i="3" s="1"/>
  <c r="Z4318" i="3" a="1"/>
  <c r="Z4318" i="3" s="1"/>
  <c r="Z4317" i="3" a="1"/>
  <c r="Z4317" i="3" s="1"/>
  <c r="Z4316" i="3" a="1"/>
  <c r="Z4316" i="3" s="1"/>
  <c r="Z4315" i="3" a="1"/>
  <c r="Z4315" i="3" s="1"/>
  <c r="Z4314" i="3" a="1"/>
  <c r="Z4314" i="3" s="1"/>
  <c r="Z4313" i="3" a="1"/>
  <c r="Z4313" i="3" s="1"/>
  <c r="Z4312" i="3" a="1"/>
  <c r="Z4312" i="3" s="1"/>
  <c r="Z4311" i="3" a="1"/>
  <c r="Z4311" i="3" s="1"/>
  <c r="Z4310" i="3" a="1"/>
  <c r="Z4310" i="3" s="1"/>
  <c r="Z4309" i="3" a="1"/>
  <c r="Z4309" i="3" s="1"/>
  <c r="Z4308" i="3" a="1"/>
  <c r="Z4308" i="3" s="1"/>
  <c r="Z4307" i="3" a="1"/>
  <c r="Z4307" i="3" s="1"/>
  <c r="Z4306" i="3" a="1"/>
  <c r="Z4306" i="3" s="1"/>
  <c r="Z4305" i="3" a="1"/>
  <c r="Z4305" i="3" s="1"/>
  <c r="Z4304" i="3" a="1"/>
  <c r="Z4304" i="3" s="1"/>
  <c r="Z4303" i="3" a="1"/>
  <c r="Z4303" i="3" s="1"/>
  <c r="Z4302" i="3" a="1"/>
  <c r="Z4302" i="3" s="1"/>
  <c r="Z4301" i="3" a="1"/>
  <c r="Z4301" i="3" s="1"/>
  <c r="Z4300" i="3" a="1"/>
  <c r="Z4300" i="3" s="1"/>
  <c r="Z4299" i="3" a="1"/>
  <c r="Z4299" i="3" s="1"/>
  <c r="Z4298" i="3" a="1"/>
  <c r="Z4298" i="3" s="1"/>
  <c r="Z4297" i="3" a="1"/>
  <c r="Z4297" i="3" s="1"/>
  <c r="Z4296" i="3" a="1"/>
  <c r="Z4296" i="3" s="1"/>
  <c r="Z4295" i="3" a="1"/>
  <c r="Z4295" i="3" s="1"/>
  <c r="Z4294" i="3" a="1"/>
  <c r="Z4294" i="3" s="1"/>
  <c r="Z4293" i="3" a="1"/>
  <c r="Z4293" i="3" s="1"/>
  <c r="Z4292" i="3" a="1"/>
  <c r="Z4292" i="3" s="1"/>
  <c r="Z4291" i="3" a="1"/>
  <c r="Z4291" i="3" s="1"/>
  <c r="Z4290" i="3" a="1"/>
  <c r="Z4290" i="3" s="1"/>
  <c r="Z4288" i="3" a="1"/>
  <c r="Z4288" i="3" s="1"/>
  <c r="Z4287" i="3" a="1"/>
  <c r="Z4287" i="3" s="1"/>
  <c r="Z4286" i="3" a="1"/>
  <c r="Z4286" i="3" s="1"/>
  <c r="Z4285" i="3" a="1"/>
  <c r="Z4285" i="3" s="1"/>
  <c r="Z4284" i="3" a="1"/>
  <c r="Z4284" i="3" s="1"/>
  <c r="Z4283" i="3" a="1"/>
  <c r="Z4283" i="3" s="1"/>
  <c r="Z4282" i="3" a="1"/>
  <c r="Z4282" i="3" s="1"/>
  <c r="Z4281" i="3" a="1"/>
  <c r="Z4281" i="3" s="1"/>
  <c r="Z4280" i="3" a="1"/>
  <c r="Z4280" i="3" s="1"/>
  <c r="Z4279" i="3" a="1"/>
  <c r="Z4279" i="3" s="1"/>
  <c r="Z4278" i="3" a="1"/>
  <c r="Z4278" i="3" s="1"/>
  <c r="Z4277" i="3" a="1"/>
  <c r="Z4277" i="3" s="1"/>
  <c r="Z4276" i="3" a="1"/>
  <c r="Z4276" i="3" s="1"/>
  <c r="Z4275" i="3" a="1"/>
  <c r="Z4275" i="3" s="1"/>
  <c r="Z4274" i="3" a="1"/>
  <c r="Z4274" i="3" s="1"/>
  <c r="Z4273" i="3" a="1"/>
  <c r="Z4273" i="3" s="1"/>
  <c r="Z4272" i="3" a="1"/>
  <c r="Z4272" i="3" s="1"/>
  <c r="Z4271" i="3" a="1"/>
  <c r="Z4271" i="3" s="1"/>
  <c r="Z4270" i="3" a="1"/>
  <c r="Z4270" i="3" s="1"/>
  <c r="Z4269" i="3" a="1"/>
  <c r="Z4269" i="3" s="1"/>
  <c r="Z4268" i="3" a="1"/>
  <c r="Z4268" i="3" s="1"/>
  <c r="Z4267" i="3" a="1"/>
  <c r="Z4267" i="3" s="1"/>
  <c r="Z4266" i="3" a="1"/>
  <c r="Z4266" i="3" s="1"/>
  <c r="Z4265" i="3" a="1"/>
  <c r="Z4265" i="3" s="1"/>
  <c r="Z4264" i="3" a="1"/>
  <c r="Z4264" i="3" s="1"/>
  <c r="Z4263" i="3" a="1"/>
  <c r="Z4263" i="3" s="1"/>
  <c r="Z4262" i="3" a="1"/>
  <c r="Z4262" i="3" s="1"/>
  <c r="Z4261" i="3" a="1"/>
  <c r="Z4261" i="3" s="1"/>
  <c r="Z4260" i="3" a="1"/>
  <c r="Z4260" i="3" s="1"/>
  <c r="Z4259" i="3" a="1"/>
  <c r="Z4259" i="3" s="1"/>
  <c r="Z4258" i="3" a="1"/>
  <c r="Z4258" i="3" s="1"/>
  <c r="Z4257" i="3" a="1"/>
  <c r="Z4257" i="3" s="1"/>
  <c r="Z4256" i="3" a="1"/>
  <c r="Z4256" i="3" s="1"/>
  <c r="Z4255" i="3" a="1"/>
  <c r="Z4255" i="3" s="1"/>
  <c r="Z4254" i="3" a="1"/>
  <c r="Z4254" i="3" s="1"/>
  <c r="Z4253" i="3" a="1"/>
  <c r="Z4253" i="3" s="1"/>
  <c r="Z4252" i="3" a="1"/>
  <c r="Z4252" i="3" s="1"/>
  <c r="Z4251" i="3" a="1"/>
  <c r="Z4251" i="3" s="1"/>
  <c r="Z4250" i="3" a="1"/>
  <c r="Z4250" i="3" s="1"/>
  <c r="Z4249" i="3" a="1"/>
  <c r="Z4249" i="3" s="1"/>
  <c r="Z4248" i="3" a="1"/>
  <c r="Z4248" i="3" s="1"/>
  <c r="Z4247" i="3" a="1"/>
  <c r="Z4247" i="3" s="1"/>
  <c r="Z4246" i="3" a="1"/>
  <c r="Z4246" i="3" s="1"/>
  <c r="Z4245" i="3" a="1"/>
  <c r="Z4245" i="3" s="1"/>
  <c r="Z4244" i="3" a="1"/>
  <c r="Z4244" i="3" s="1"/>
  <c r="Z4243" i="3" a="1"/>
  <c r="Z4243" i="3" s="1"/>
  <c r="Z4242" i="3" a="1"/>
  <c r="Z4242" i="3" s="1"/>
  <c r="Z4241" i="3" a="1"/>
  <c r="Z4241" i="3" s="1"/>
  <c r="Z4240" i="3" a="1"/>
  <c r="Z4240" i="3" s="1"/>
  <c r="Z4239" i="3" a="1"/>
  <c r="Z4239" i="3" s="1"/>
  <c r="Z4238" i="3" a="1"/>
  <c r="Z4238" i="3" s="1"/>
  <c r="Z4237" i="3" a="1"/>
  <c r="Z4237" i="3" s="1"/>
  <c r="Z4236" i="3" a="1"/>
  <c r="Z4236" i="3" s="1"/>
  <c r="Z4235" i="3" a="1"/>
  <c r="Z4235" i="3" s="1"/>
  <c r="Z4234" i="3" a="1"/>
  <c r="Z4234" i="3" s="1"/>
  <c r="Z4233" i="3" a="1"/>
  <c r="Z4233" i="3" s="1"/>
  <c r="Z4232" i="3" a="1"/>
  <c r="Z4232" i="3" s="1"/>
  <c r="Z4231" i="3" a="1"/>
  <c r="Z4231" i="3" s="1"/>
  <c r="Z4230" i="3" a="1"/>
  <c r="Z4230" i="3" s="1"/>
  <c r="Z4229" i="3" a="1"/>
  <c r="Z4229" i="3" s="1"/>
  <c r="Z4228" i="3" a="1"/>
  <c r="Z4228" i="3" s="1"/>
  <c r="Z4227" i="3" a="1"/>
  <c r="Z4227" i="3" s="1"/>
  <c r="Z4226" i="3" a="1"/>
  <c r="Z4226" i="3" s="1"/>
  <c r="Z4225" i="3" a="1"/>
  <c r="Z4225" i="3" s="1"/>
  <c r="Z4224" i="3" a="1"/>
  <c r="Z4224" i="3" s="1"/>
  <c r="Z4223" i="3" a="1"/>
  <c r="Z4223" i="3" s="1"/>
  <c r="Z4222" i="3" a="1"/>
  <c r="Z4222" i="3" s="1"/>
  <c r="Z4221" i="3" a="1"/>
  <c r="Z4221" i="3" s="1"/>
  <c r="Z4220" i="3" a="1"/>
  <c r="Z4220" i="3" s="1"/>
  <c r="Z4219" i="3" a="1"/>
  <c r="Z4219" i="3" s="1"/>
  <c r="Z4218" i="3" a="1"/>
  <c r="Z4218" i="3" s="1"/>
  <c r="Z4217" i="3" a="1"/>
  <c r="Z4217" i="3" s="1"/>
  <c r="Z4216" i="3" a="1"/>
  <c r="Z4216" i="3" s="1"/>
  <c r="Z4215" i="3" a="1"/>
  <c r="Z4215" i="3" s="1"/>
  <c r="Z4214" i="3" a="1"/>
  <c r="Z4214" i="3" s="1"/>
  <c r="Z4213" i="3" a="1"/>
  <c r="Z4213" i="3" s="1"/>
  <c r="Z4212" i="3" a="1"/>
  <c r="Z4212" i="3" s="1"/>
  <c r="Z4211" i="3" a="1"/>
  <c r="Z4211" i="3" s="1"/>
  <c r="Z4210" i="3" a="1"/>
  <c r="Z4210" i="3" s="1"/>
  <c r="Z4209" i="3" a="1"/>
  <c r="Z4209" i="3" s="1"/>
  <c r="Z4208" i="3" a="1"/>
  <c r="Z4208" i="3" s="1"/>
  <c r="Z4207" i="3" a="1"/>
  <c r="Z4207" i="3" s="1"/>
  <c r="Z4206" i="3" a="1"/>
  <c r="Z4206" i="3" s="1"/>
  <c r="Z4205" i="3" a="1"/>
  <c r="Z4205" i="3" s="1"/>
  <c r="Z4204" i="3" a="1"/>
  <c r="Z4204" i="3" s="1"/>
  <c r="Z4203" i="3" a="1"/>
  <c r="Z4203" i="3" s="1"/>
  <c r="Z4202" i="3" a="1"/>
  <c r="Z4202" i="3" s="1"/>
  <c r="Z4201" i="3" a="1"/>
  <c r="Z4201" i="3" s="1"/>
  <c r="Z4200" i="3" a="1"/>
  <c r="Z4200" i="3" s="1"/>
  <c r="Z4199" i="3" a="1"/>
  <c r="Z4199" i="3" s="1"/>
  <c r="Z4198" i="3" a="1"/>
  <c r="Z4198" i="3" s="1"/>
  <c r="Z4197" i="3" a="1"/>
  <c r="Z4197" i="3" s="1"/>
  <c r="Z4196" i="3" a="1"/>
  <c r="Z4196" i="3" s="1"/>
  <c r="Z4195" i="3" a="1"/>
  <c r="Z4195" i="3" s="1"/>
  <c r="Z4194" i="3" a="1"/>
  <c r="Z4194" i="3" s="1"/>
  <c r="Z4193" i="3" a="1"/>
  <c r="Z4193" i="3" s="1"/>
  <c r="Z4192" i="3" a="1"/>
  <c r="Z4192" i="3" s="1"/>
  <c r="Z4191" i="3" a="1"/>
  <c r="Z4191" i="3" s="1"/>
  <c r="Z4190" i="3" a="1"/>
  <c r="Z4190" i="3" s="1"/>
  <c r="Z4189" i="3" a="1"/>
  <c r="Z4189" i="3" s="1"/>
  <c r="Z4188" i="3" a="1"/>
  <c r="Z4188" i="3" s="1"/>
  <c r="Z4187" i="3" a="1"/>
  <c r="Z4187" i="3" s="1"/>
  <c r="Z4186" i="3" a="1"/>
  <c r="Z4186" i="3" s="1"/>
  <c r="Z4185" i="3" a="1"/>
  <c r="Z4185" i="3" s="1"/>
  <c r="Z4184" i="3" a="1"/>
  <c r="Z4184" i="3" s="1"/>
  <c r="Z4183" i="3" a="1"/>
  <c r="Z4183" i="3" s="1"/>
  <c r="Z4182" i="3" a="1"/>
  <c r="Z4182" i="3" s="1"/>
  <c r="Z4181" i="3" a="1"/>
  <c r="Z4181" i="3" s="1"/>
  <c r="Z4180" i="3" a="1"/>
  <c r="Z4180" i="3" s="1"/>
  <c r="Z4179" i="3" a="1"/>
  <c r="Z4179" i="3" s="1"/>
  <c r="Z4178" i="3" a="1"/>
  <c r="Z4178" i="3" s="1"/>
  <c r="Z4177" i="3" a="1"/>
  <c r="Z4177" i="3" s="1"/>
  <c r="Z4176" i="3" a="1"/>
  <c r="Z4176" i="3" s="1"/>
  <c r="Z4175" i="3" a="1"/>
  <c r="Z4175" i="3" s="1"/>
  <c r="Z4174" i="3" a="1"/>
  <c r="Z4174" i="3" s="1"/>
  <c r="Z4173" i="3" a="1"/>
  <c r="Z4173" i="3" s="1"/>
  <c r="Z4172" i="3" a="1"/>
  <c r="Z4172" i="3" s="1"/>
  <c r="Z4171" i="3" a="1"/>
  <c r="Z4171" i="3" s="1"/>
  <c r="Z4170" i="3" a="1"/>
  <c r="Z4170" i="3" s="1"/>
  <c r="Z4169" i="3" a="1"/>
  <c r="Z4169" i="3" s="1"/>
  <c r="Z4168" i="3" a="1"/>
  <c r="Z4168" i="3" s="1"/>
  <c r="Z4167" i="3" a="1"/>
  <c r="Z4167" i="3" s="1"/>
  <c r="Z4166" i="3" a="1"/>
  <c r="Z4166" i="3" s="1"/>
  <c r="Z4165" i="3" a="1"/>
  <c r="Z4165" i="3" s="1"/>
  <c r="Z4164" i="3" a="1"/>
  <c r="Z4164" i="3" s="1"/>
  <c r="Z4163" i="3" a="1"/>
  <c r="Z4163" i="3" s="1"/>
  <c r="Z4162" i="3" a="1"/>
  <c r="Z4162" i="3" s="1"/>
  <c r="Z4161" i="3" a="1"/>
  <c r="Z4161" i="3" s="1"/>
  <c r="Z4160" i="3" a="1"/>
  <c r="Z4160" i="3" s="1"/>
  <c r="Z4159" i="3" a="1"/>
  <c r="Z4159" i="3" s="1"/>
  <c r="Z4158" i="3" a="1"/>
  <c r="Z4158" i="3" s="1"/>
  <c r="Z4157" i="3" a="1"/>
  <c r="Z4157" i="3" s="1"/>
  <c r="Z4156" i="3" a="1"/>
  <c r="Z4156" i="3" s="1"/>
  <c r="Z4155" i="3" a="1"/>
  <c r="Z4155" i="3" s="1"/>
  <c r="Z4154" i="3" a="1"/>
  <c r="Z4154" i="3" s="1"/>
  <c r="Z4153" i="3" a="1"/>
  <c r="Z4153" i="3" s="1"/>
  <c r="Z4152" i="3" a="1"/>
  <c r="Z4152" i="3" s="1"/>
  <c r="Z4151" i="3" a="1"/>
  <c r="Z4151" i="3" s="1"/>
  <c r="Z4150" i="3" a="1"/>
  <c r="Z4150" i="3" s="1"/>
  <c r="Z4149" i="3" a="1"/>
  <c r="Z4149" i="3" s="1"/>
  <c r="Z4148" i="3" a="1"/>
  <c r="Z4148" i="3" s="1"/>
  <c r="Z4147" i="3" a="1"/>
  <c r="Z4147" i="3" s="1"/>
  <c r="Z4146" i="3" a="1"/>
  <c r="Z4146" i="3" s="1"/>
  <c r="Z4145" i="3" a="1"/>
  <c r="Z4145" i="3" s="1"/>
  <c r="Z4144" i="3" a="1"/>
  <c r="Z4144" i="3" s="1"/>
  <c r="Z4143" i="3" a="1"/>
  <c r="Z4143" i="3" s="1"/>
  <c r="Z4142" i="3" a="1"/>
  <c r="Z4142" i="3" s="1"/>
  <c r="Z4141" i="3" a="1"/>
  <c r="Z4141" i="3" s="1"/>
  <c r="Z4140" i="3" a="1"/>
  <c r="Z4140" i="3" s="1"/>
  <c r="Z4139" i="3" a="1"/>
  <c r="Z4139" i="3" s="1"/>
  <c r="Z4138" i="3" a="1"/>
  <c r="Z4138" i="3" s="1"/>
  <c r="Z4137" i="3" a="1"/>
  <c r="Z4137" i="3" s="1"/>
  <c r="Z4136" i="3" a="1"/>
  <c r="Z4136" i="3" s="1"/>
  <c r="Z4135" i="3" a="1"/>
  <c r="Z4135" i="3" s="1"/>
  <c r="Z4134" i="3" a="1"/>
  <c r="Z4134" i="3" s="1"/>
  <c r="Z4133" i="3" a="1"/>
  <c r="Z4133" i="3" s="1"/>
  <c r="Z4132" i="3" a="1"/>
  <c r="Z4132" i="3" s="1"/>
  <c r="Z4131" i="3" a="1"/>
  <c r="Z4131" i="3" s="1"/>
  <c r="Z4130" i="3" a="1"/>
  <c r="Z4130" i="3" s="1"/>
  <c r="Z4129" i="3" a="1"/>
  <c r="Z4129" i="3" s="1"/>
  <c r="Z4128" i="3" a="1"/>
  <c r="Z4128" i="3" s="1"/>
  <c r="Z4127" i="3" a="1"/>
  <c r="Z4127" i="3" s="1"/>
  <c r="Z4126" i="3" a="1"/>
  <c r="Z4126" i="3" s="1"/>
  <c r="Z4125" i="3" a="1"/>
  <c r="Z4125" i="3" s="1"/>
  <c r="Z4124" i="3" a="1"/>
  <c r="Z4124" i="3" s="1"/>
  <c r="Z4123" i="3" a="1"/>
  <c r="Z4123" i="3" s="1"/>
  <c r="Z4122" i="3" a="1"/>
  <c r="Z4122" i="3" s="1"/>
  <c r="Z4121" i="3" a="1"/>
  <c r="Z4121" i="3" s="1"/>
  <c r="Z4120" i="3" a="1"/>
  <c r="Z4120" i="3" s="1"/>
  <c r="Z4119" i="3" a="1"/>
  <c r="Z4119" i="3" s="1"/>
  <c r="Z4118" i="3" a="1"/>
  <c r="Z4118" i="3" s="1"/>
  <c r="Z4117" i="3" a="1"/>
  <c r="Z4117" i="3" s="1"/>
  <c r="Z4116" i="3" a="1"/>
  <c r="Z4116" i="3" s="1"/>
  <c r="Z4115" i="3" a="1"/>
  <c r="Z4115" i="3" s="1"/>
  <c r="Z4114" i="3" a="1"/>
  <c r="Z4114" i="3" s="1"/>
  <c r="Z4113" i="3" a="1"/>
  <c r="Z4113" i="3" s="1"/>
  <c r="Z4112" i="3" a="1"/>
  <c r="Z4112" i="3" s="1"/>
  <c r="Z4111" i="3" a="1"/>
  <c r="Z4111" i="3" s="1"/>
  <c r="Z4110" i="3" a="1"/>
  <c r="Z4110" i="3" s="1"/>
  <c r="Z4109" i="3" a="1"/>
  <c r="Z4109" i="3" s="1"/>
  <c r="Z4108" i="3" a="1"/>
  <c r="Z4108" i="3" s="1"/>
  <c r="Z4107" i="3" a="1"/>
  <c r="Z4107" i="3" s="1"/>
  <c r="Z4106" i="3" a="1"/>
  <c r="Z4106" i="3" s="1"/>
  <c r="Z4105" i="3" a="1"/>
  <c r="Z4105" i="3" s="1"/>
  <c r="Z4104" i="3" a="1"/>
  <c r="Z4104" i="3" s="1"/>
  <c r="Z4103" i="3" a="1"/>
  <c r="Z4103" i="3" s="1"/>
  <c r="Z4102" i="3" a="1"/>
  <c r="Z4102" i="3" s="1"/>
  <c r="Z4101" i="3" a="1"/>
  <c r="Z4101" i="3" s="1"/>
  <c r="Z4100" i="3" a="1"/>
  <c r="Z4100" i="3" s="1"/>
  <c r="Z4099" i="3" a="1"/>
  <c r="Z4099" i="3" s="1"/>
  <c r="Z4098" i="3" a="1"/>
  <c r="Z4098" i="3" s="1"/>
  <c r="Z4097" i="3" a="1"/>
  <c r="Z4097" i="3" s="1"/>
  <c r="Z4096" i="3" a="1"/>
  <c r="Z4096" i="3" s="1"/>
  <c r="Z4095" i="3" a="1"/>
  <c r="Z4095" i="3" s="1"/>
  <c r="Z4094" i="3" a="1"/>
  <c r="Z4094" i="3" s="1"/>
  <c r="Z4093" i="3" a="1"/>
  <c r="Z4093" i="3" s="1"/>
  <c r="Z4092" i="3" a="1"/>
  <c r="Z4092" i="3" s="1"/>
  <c r="Z4091" i="3" a="1"/>
  <c r="Z4091" i="3" s="1"/>
  <c r="Z4090" i="3" a="1"/>
  <c r="Z4090" i="3" s="1"/>
  <c r="Z4089" i="3" a="1"/>
  <c r="Z4089" i="3" s="1"/>
  <c r="Z4088" i="3" a="1"/>
  <c r="Z4088" i="3" s="1"/>
  <c r="Z4087" i="3" a="1"/>
  <c r="Z4087" i="3" s="1"/>
  <c r="Z4086" i="3" a="1"/>
  <c r="Z4086" i="3" s="1"/>
  <c r="Z4085" i="3" a="1"/>
  <c r="Z4085" i="3" s="1"/>
  <c r="Z4084" i="3" a="1"/>
  <c r="Z4084" i="3" s="1"/>
  <c r="Z4083" i="3" a="1"/>
  <c r="Z4083" i="3" s="1"/>
  <c r="Z4082" i="3" a="1"/>
  <c r="Z4082" i="3" s="1"/>
  <c r="Z4081" i="3" a="1"/>
  <c r="Z4081" i="3" s="1"/>
  <c r="Z4080" i="3" a="1"/>
  <c r="Z4080" i="3" s="1"/>
  <c r="Z4079" i="3" a="1"/>
  <c r="Z4079" i="3" s="1"/>
  <c r="Z4078" i="3" a="1"/>
  <c r="Z4078" i="3" s="1"/>
  <c r="Z4077" i="3" a="1"/>
  <c r="Z4077" i="3" s="1"/>
  <c r="Z4076" i="3" a="1"/>
  <c r="Z4076" i="3" s="1"/>
  <c r="Z4075" i="3" a="1"/>
  <c r="Z4075" i="3" s="1"/>
  <c r="Z4074" i="3" a="1"/>
  <c r="Z4074" i="3" s="1"/>
  <c r="Z4073" i="3" a="1"/>
  <c r="Z4073" i="3" s="1"/>
  <c r="Z4072" i="3" a="1"/>
  <c r="Z4072" i="3" s="1"/>
  <c r="Z4071" i="3" a="1"/>
  <c r="Z4071" i="3" s="1"/>
  <c r="Z4070" i="3" a="1"/>
  <c r="Z4070" i="3" s="1"/>
  <c r="Z4069" i="3" a="1"/>
  <c r="Z4069" i="3" s="1"/>
  <c r="Z4068" i="3" a="1"/>
  <c r="Z4068" i="3" s="1"/>
  <c r="Z4067" i="3" a="1"/>
  <c r="Z4067" i="3" s="1"/>
  <c r="Z4066" i="3" a="1"/>
  <c r="Z4066" i="3" s="1"/>
  <c r="Z4065" i="3" a="1"/>
  <c r="Z4065" i="3" s="1"/>
  <c r="Z4064" i="3" a="1"/>
  <c r="Z4064" i="3" s="1"/>
  <c r="Z4063" i="3" a="1"/>
  <c r="Z4063" i="3" s="1"/>
  <c r="Z4062" i="3" a="1"/>
  <c r="Z4062" i="3" s="1"/>
  <c r="Z4061" i="3" a="1"/>
  <c r="Z4061" i="3" s="1"/>
  <c r="Z4060" i="3" a="1"/>
  <c r="Z4060" i="3" s="1"/>
  <c r="Z4059" i="3" a="1"/>
  <c r="Z4059" i="3" s="1"/>
  <c r="Z4058" i="3" a="1"/>
  <c r="Z4058" i="3" s="1"/>
  <c r="Z4057" i="3" a="1"/>
  <c r="Z4057" i="3" s="1"/>
  <c r="Z4056" i="3" a="1"/>
  <c r="Z4056" i="3" s="1"/>
  <c r="Z4055" i="3" a="1"/>
  <c r="Z4055" i="3" s="1"/>
  <c r="Z4054" i="3" a="1"/>
  <c r="Z4054" i="3" s="1"/>
  <c r="Z4053" i="3" a="1"/>
  <c r="Z4053" i="3" s="1"/>
  <c r="Z4052" i="3" a="1"/>
  <c r="Z4052" i="3" s="1"/>
  <c r="Z4051" i="3" a="1"/>
  <c r="Z4051" i="3" s="1"/>
  <c r="Z4050" i="3" a="1"/>
  <c r="Z4050" i="3" s="1"/>
  <c r="Z4049" i="3" a="1"/>
  <c r="Z4049" i="3" s="1"/>
  <c r="Z4048" i="3" a="1"/>
  <c r="Z4048" i="3" s="1"/>
  <c r="Z4047" i="3" a="1"/>
  <c r="Z4047" i="3" s="1"/>
  <c r="Z4046" i="3" a="1"/>
  <c r="Z4046" i="3" s="1"/>
  <c r="Z4045" i="3" a="1"/>
  <c r="Z4045" i="3" s="1"/>
  <c r="Z4044" i="3" a="1"/>
  <c r="Z4044" i="3" s="1"/>
  <c r="Z4043" i="3" a="1"/>
  <c r="Z4043" i="3" s="1"/>
  <c r="Z4042" i="3" a="1"/>
  <c r="Z4042" i="3" s="1"/>
  <c r="Z4041" i="3" a="1"/>
  <c r="Z4041" i="3" s="1"/>
  <c r="Z4040" i="3" a="1"/>
  <c r="Z4040" i="3" s="1"/>
  <c r="Z4039" i="3" a="1"/>
  <c r="Z4039" i="3" s="1"/>
  <c r="Z4038" i="3" a="1"/>
  <c r="Z4038" i="3" s="1"/>
  <c r="Z4037" i="3" a="1"/>
  <c r="Z4037" i="3" s="1"/>
  <c r="Z4036" i="3" a="1"/>
  <c r="Z4036" i="3" s="1"/>
  <c r="Z4035" i="3" a="1"/>
  <c r="Z4035" i="3" s="1"/>
  <c r="Z4034" i="3" a="1"/>
  <c r="Z4034" i="3" s="1"/>
  <c r="Z4033" i="3" a="1"/>
  <c r="Z4033" i="3" s="1"/>
  <c r="Z4032" i="3" a="1"/>
  <c r="Z4032" i="3" s="1"/>
  <c r="Z4031" i="3" a="1"/>
  <c r="Z4031" i="3" s="1"/>
  <c r="Z4030" i="3" a="1"/>
  <c r="Z4030" i="3" s="1"/>
  <c r="Z4029" i="3" a="1"/>
  <c r="Z4029" i="3" s="1"/>
  <c r="Z4028" i="3" a="1"/>
  <c r="Z4028" i="3" s="1"/>
  <c r="Z4027" i="3" a="1"/>
  <c r="Z4027" i="3" s="1"/>
  <c r="Z4026" i="3" a="1"/>
  <c r="Z4026" i="3" s="1"/>
  <c r="Z4025" i="3" a="1"/>
  <c r="Z4025" i="3" s="1"/>
  <c r="Z4024" i="3" a="1"/>
  <c r="Z4024" i="3" s="1"/>
  <c r="Z4023" i="3" a="1"/>
  <c r="Z4023" i="3" s="1"/>
  <c r="Z4022" i="3" a="1"/>
  <c r="Z4022" i="3" s="1"/>
  <c r="Z4021" i="3" a="1"/>
  <c r="Z4021" i="3" s="1"/>
  <c r="Z4020" i="3" a="1"/>
  <c r="Z4020" i="3" s="1"/>
  <c r="Z4019" i="3" a="1"/>
  <c r="Z4019" i="3" s="1"/>
  <c r="Z4018" i="3" a="1"/>
  <c r="Z4018" i="3" s="1"/>
  <c r="Z4017" i="3" a="1"/>
  <c r="Z4017" i="3" s="1"/>
  <c r="Z4016" i="3" a="1"/>
  <c r="Z4016" i="3" s="1"/>
  <c r="Z4015" i="3" a="1"/>
  <c r="Z4015" i="3" s="1"/>
  <c r="Z4014" i="3" a="1"/>
  <c r="Z4014" i="3" s="1"/>
  <c r="Z4013" i="3" a="1"/>
  <c r="Z4013" i="3" s="1"/>
  <c r="Z4012" i="3" a="1"/>
  <c r="Z4012" i="3" s="1"/>
  <c r="Z4011" i="3" a="1"/>
  <c r="Z4011" i="3" s="1"/>
  <c r="Z4010" i="3" a="1"/>
  <c r="Z4010" i="3" s="1"/>
  <c r="Z4009" i="3" a="1"/>
  <c r="Z4009" i="3" s="1"/>
  <c r="Z4008" i="3" a="1"/>
  <c r="Z4008" i="3" s="1"/>
  <c r="Z4007" i="3" a="1"/>
  <c r="Z4007" i="3" s="1"/>
  <c r="Z4006" i="3" a="1"/>
  <c r="Z4006" i="3" s="1"/>
  <c r="Z4005" i="3" a="1"/>
  <c r="Z4005" i="3" s="1"/>
  <c r="Z4004" i="3" a="1"/>
  <c r="Z4004" i="3" s="1"/>
  <c r="Z4003" i="3" a="1"/>
  <c r="Z4003" i="3" s="1"/>
  <c r="Z4002" i="3" a="1"/>
  <c r="Z4002" i="3" s="1"/>
  <c r="Z4001" i="3" a="1"/>
  <c r="Z4001" i="3" s="1"/>
  <c r="Z4000" i="3" a="1"/>
  <c r="Z4000" i="3" s="1"/>
  <c r="Z3999" i="3" a="1"/>
  <c r="Z3999" i="3" s="1"/>
  <c r="Z3998" i="3" a="1"/>
  <c r="Z3998" i="3" s="1"/>
  <c r="Z3997" i="3" a="1"/>
  <c r="Z3997" i="3" s="1"/>
  <c r="Z3996" i="3" a="1"/>
  <c r="Z3996" i="3" s="1"/>
  <c r="Z3995" i="3" a="1"/>
  <c r="Z3995" i="3" s="1"/>
  <c r="Z3994" i="3" a="1"/>
  <c r="Z3994" i="3" s="1"/>
  <c r="Z3993" i="3" a="1"/>
  <c r="Z3993" i="3" s="1"/>
  <c r="Z3992" i="3" a="1"/>
  <c r="Z3992" i="3" s="1"/>
  <c r="Z3991" i="3" a="1"/>
  <c r="Z3991" i="3" s="1"/>
  <c r="Z3990" i="3" a="1"/>
  <c r="Z3990" i="3" s="1"/>
  <c r="Z3989" i="3" a="1"/>
  <c r="Z3989" i="3" s="1"/>
  <c r="Z3988" i="3" a="1"/>
  <c r="Z3988" i="3" s="1"/>
  <c r="Z3987" i="3" a="1"/>
  <c r="Z3987" i="3" s="1"/>
  <c r="Z3986" i="3" a="1"/>
  <c r="Z3986" i="3" s="1"/>
  <c r="Z3985" i="3" a="1"/>
  <c r="Z3985" i="3" s="1"/>
  <c r="Z3984" i="3" a="1"/>
  <c r="Z3984" i="3" s="1"/>
  <c r="Z3983" i="3" a="1"/>
  <c r="Z3983" i="3" s="1"/>
  <c r="Z3982" i="3" a="1"/>
  <c r="Z3982" i="3" s="1"/>
  <c r="Z3981" i="3" a="1"/>
  <c r="Z3981" i="3" s="1"/>
  <c r="Z3980" i="3" a="1"/>
  <c r="Z3980" i="3" s="1"/>
  <c r="Z3979" i="3" a="1"/>
  <c r="Z3979" i="3" s="1"/>
  <c r="Z3978" i="3" a="1"/>
  <c r="Z3978" i="3" s="1"/>
  <c r="Z3977" i="3" a="1"/>
  <c r="Z3977" i="3" s="1"/>
  <c r="Z3976" i="3" a="1"/>
  <c r="Z3976" i="3" s="1"/>
  <c r="Z3975" i="3" a="1"/>
  <c r="Z3975" i="3" s="1"/>
  <c r="Z3974" i="3" a="1"/>
  <c r="Z3974" i="3" s="1"/>
  <c r="Z3973" i="3" a="1"/>
  <c r="Z3973" i="3" s="1"/>
  <c r="Z3972" i="3" a="1"/>
  <c r="Z3972" i="3" s="1"/>
  <c r="Z3971" i="3" a="1"/>
  <c r="Z3971" i="3" s="1"/>
  <c r="Z3970" i="3" a="1"/>
  <c r="Z3970" i="3" s="1"/>
  <c r="Z3969" i="3" a="1"/>
  <c r="Z3969" i="3" s="1"/>
  <c r="Z3968" i="3" a="1"/>
  <c r="Z3968" i="3" s="1"/>
  <c r="Z3967" i="3" a="1"/>
  <c r="Z3967" i="3" s="1"/>
  <c r="Z3966" i="3" a="1"/>
  <c r="Z3966" i="3" s="1"/>
  <c r="Z3965" i="3" a="1"/>
  <c r="Z3965" i="3" s="1"/>
  <c r="Z3964" i="3" a="1"/>
  <c r="Z3964" i="3" s="1"/>
  <c r="Z3963" i="3" a="1"/>
  <c r="Z3963" i="3" s="1"/>
  <c r="Z3962" i="3" a="1"/>
  <c r="Z3962" i="3" s="1"/>
  <c r="Z3961" i="3" a="1"/>
  <c r="Z3961" i="3" s="1"/>
  <c r="Z3960" i="3" a="1"/>
  <c r="Z3960" i="3" s="1"/>
  <c r="Z3959" i="3" a="1"/>
  <c r="Z3959" i="3" s="1"/>
  <c r="Z3958" i="3" a="1"/>
  <c r="Z3958" i="3" s="1"/>
  <c r="Z3957" i="3" a="1"/>
  <c r="Z3957" i="3" s="1"/>
  <c r="Z3956" i="3" a="1"/>
  <c r="Z3956" i="3" s="1"/>
  <c r="Z3955" i="3" a="1"/>
  <c r="Z3955" i="3" s="1"/>
  <c r="Z3954" i="3" a="1"/>
  <c r="Z3954" i="3" s="1"/>
  <c r="Z3953" i="3" a="1"/>
  <c r="Z3953" i="3" s="1"/>
  <c r="Z3952" i="3" a="1"/>
  <c r="Z3952" i="3" s="1"/>
  <c r="Z3951" i="3" a="1"/>
  <c r="Z3951" i="3" s="1"/>
  <c r="Z3950" i="3" a="1"/>
  <c r="Z3950" i="3" s="1"/>
  <c r="Z3949" i="3" a="1"/>
  <c r="Z3949" i="3" s="1"/>
  <c r="Z3948" i="3" a="1"/>
  <c r="Z3948" i="3" s="1"/>
  <c r="Z3947" i="3" a="1"/>
  <c r="Z3947" i="3" s="1"/>
  <c r="Z3946" i="3" a="1"/>
  <c r="Z3946" i="3" s="1"/>
  <c r="Z3945" i="3" a="1"/>
  <c r="Z3945" i="3" s="1"/>
  <c r="Z3944" i="3" a="1"/>
  <c r="Z3944" i="3" s="1"/>
  <c r="Z3943" i="3" a="1"/>
  <c r="Z3943" i="3" s="1"/>
  <c r="Z3942" i="3" a="1"/>
  <c r="Z3942" i="3" s="1"/>
  <c r="Z3941" i="3" a="1"/>
  <c r="Z3941" i="3" s="1"/>
  <c r="Z3940" i="3" a="1"/>
  <c r="Z3940" i="3" s="1"/>
  <c r="Z3939" i="3" a="1"/>
  <c r="Z3939" i="3" s="1"/>
  <c r="Z3938" i="3" a="1"/>
  <c r="Z3938" i="3" s="1"/>
  <c r="Z3937" i="3" a="1"/>
  <c r="Z3937" i="3" s="1"/>
  <c r="Z3936" i="3" a="1"/>
  <c r="Z3936" i="3" s="1"/>
  <c r="Z3935" i="3" a="1"/>
  <c r="Z3935" i="3" s="1"/>
  <c r="Z3934" i="3" a="1"/>
  <c r="Z3934" i="3" s="1"/>
  <c r="Z3933" i="3" a="1"/>
  <c r="Z3933" i="3" s="1"/>
  <c r="Z3932" i="3" a="1"/>
  <c r="Z3932" i="3" s="1"/>
  <c r="Z3931" i="3" a="1"/>
  <c r="Z3931" i="3" s="1"/>
  <c r="Z3930" i="3" a="1"/>
  <c r="Z3930" i="3" s="1"/>
  <c r="Z3929" i="3" a="1"/>
  <c r="Z3929" i="3" s="1"/>
  <c r="Z3928" i="3" a="1"/>
  <c r="Z3928" i="3" s="1"/>
  <c r="Z3927" i="3" a="1"/>
  <c r="Z3927" i="3" s="1"/>
  <c r="Z3926" i="3" a="1"/>
  <c r="Z3926" i="3" s="1"/>
  <c r="Z3925" i="3" a="1"/>
  <c r="Z3925" i="3" s="1"/>
  <c r="Z3924" i="3" a="1"/>
  <c r="Z3924" i="3" s="1"/>
  <c r="Z3923" i="3" a="1"/>
  <c r="Z3923" i="3" s="1"/>
  <c r="Z3922" i="3" a="1"/>
  <c r="Z3922" i="3" s="1"/>
  <c r="Z3921" i="3" a="1"/>
  <c r="Z3921" i="3" s="1"/>
  <c r="Z3920" i="3" a="1"/>
  <c r="Z3920" i="3" s="1"/>
  <c r="Z3919" i="3" a="1"/>
  <c r="Z3919" i="3" s="1"/>
  <c r="Z3918" i="3" a="1"/>
  <c r="Z3918" i="3" s="1"/>
  <c r="Z3917" i="3" a="1"/>
  <c r="Z3917" i="3" s="1"/>
  <c r="Z3916" i="3" a="1"/>
  <c r="Z3916" i="3" s="1"/>
  <c r="Z3915" i="3" a="1"/>
  <c r="Z3915" i="3" s="1"/>
  <c r="Z3914" i="3" a="1"/>
  <c r="Z3914" i="3" s="1"/>
  <c r="Z3913" i="3" a="1"/>
  <c r="Z3913" i="3" s="1"/>
  <c r="Z3912" i="3" a="1"/>
  <c r="Z3912" i="3" s="1"/>
  <c r="Z3911" i="3" a="1"/>
  <c r="Z3911" i="3" s="1"/>
  <c r="Z3910" i="3" a="1"/>
  <c r="Z3910" i="3" s="1"/>
  <c r="Z3909" i="3" a="1"/>
  <c r="Z3909" i="3" s="1"/>
  <c r="Z3908" i="3" a="1"/>
  <c r="Z3908" i="3" s="1"/>
  <c r="Z3907" i="3" a="1"/>
  <c r="Z3907" i="3" s="1"/>
  <c r="Z3906" i="3" a="1"/>
  <c r="Z3906" i="3" s="1"/>
  <c r="Z3905" i="3" a="1"/>
  <c r="Z3905" i="3" s="1"/>
  <c r="Z3904" i="3" a="1"/>
  <c r="Z3904" i="3" s="1"/>
  <c r="Z3903" i="3" a="1"/>
  <c r="Z3903" i="3" s="1"/>
  <c r="Z3902" i="3" a="1"/>
  <c r="Z3902" i="3" s="1"/>
  <c r="Z3901" i="3" a="1"/>
  <c r="Z3901" i="3" s="1"/>
  <c r="Z3900" i="3" a="1"/>
  <c r="Z3900" i="3" s="1"/>
  <c r="Z3899" i="3" a="1"/>
  <c r="Z3899" i="3" s="1"/>
  <c r="Z3898" i="3" a="1"/>
  <c r="Z3898" i="3" s="1"/>
  <c r="Z3897" i="3" a="1"/>
  <c r="Z3897" i="3" s="1"/>
  <c r="Z3896" i="3" a="1"/>
  <c r="Z3896" i="3" s="1"/>
  <c r="Z3895" i="3" a="1"/>
  <c r="Z3895" i="3" s="1"/>
  <c r="Z3894" i="3" a="1"/>
  <c r="Z3894" i="3" s="1"/>
  <c r="Z3893" i="3" a="1"/>
  <c r="Z3893" i="3" s="1"/>
  <c r="Z3892" i="3" a="1"/>
  <c r="Z3892" i="3" s="1"/>
  <c r="Z3891" i="3" a="1"/>
  <c r="Z3891" i="3" s="1"/>
  <c r="Z3890" i="3" a="1"/>
  <c r="Z3890" i="3" s="1"/>
  <c r="Z3889" i="3" a="1"/>
  <c r="Z3889" i="3" s="1"/>
  <c r="Z3888" i="3" a="1"/>
  <c r="Z3888" i="3" s="1"/>
  <c r="Z3887" i="3" a="1"/>
  <c r="Z3887" i="3" s="1"/>
  <c r="Z3886" i="3" a="1"/>
  <c r="Z3886" i="3" s="1"/>
  <c r="Z3885" i="3" a="1"/>
  <c r="Z3885" i="3" s="1"/>
  <c r="Z3884" i="3" a="1"/>
  <c r="Z3884" i="3" s="1"/>
  <c r="Z3883" i="3" a="1"/>
  <c r="Z3883" i="3" s="1"/>
  <c r="Z3882" i="3" a="1"/>
  <c r="Z3882" i="3" s="1"/>
  <c r="Z3881" i="3" a="1"/>
  <c r="Z3881" i="3" s="1"/>
  <c r="Z3880" i="3" a="1"/>
  <c r="Z3880" i="3" s="1"/>
  <c r="Z3879" i="3" a="1"/>
  <c r="Z3879" i="3" s="1"/>
  <c r="Z3878" i="3" a="1"/>
  <c r="Z3878" i="3" s="1"/>
  <c r="Z3877" i="3" a="1"/>
  <c r="Z3877" i="3" s="1"/>
  <c r="Z3876" i="3" a="1"/>
  <c r="Z3876" i="3" s="1"/>
  <c r="Z3875" i="3" a="1"/>
  <c r="Z3875" i="3" s="1"/>
  <c r="Z3874" i="3" a="1"/>
  <c r="Z3874" i="3" s="1"/>
  <c r="Z3873" i="3" a="1"/>
  <c r="Z3873" i="3" s="1"/>
  <c r="Z3872" i="3" a="1"/>
  <c r="Z3872" i="3" s="1"/>
  <c r="Z3871" i="3" a="1"/>
  <c r="Z3871" i="3" s="1"/>
  <c r="Z3870" i="3" a="1"/>
  <c r="Z3870" i="3" s="1"/>
  <c r="Z3869" i="3" a="1"/>
  <c r="Z3869" i="3" s="1"/>
  <c r="Z3868" i="3" a="1"/>
  <c r="Z3868" i="3" s="1"/>
  <c r="Z3867" i="3" a="1"/>
  <c r="Z3867" i="3" s="1"/>
  <c r="Z3866" i="3" a="1"/>
  <c r="Z3866" i="3" s="1"/>
  <c r="Z3865" i="3" a="1"/>
  <c r="Z3865" i="3" s="1"/>
  <c r="Z3864" i="3" a="1"/>
  <c r="Z3864" i="3" s="1"/>
  <c r="Z3863" i="3" a="1"/>
  <c r="Z3863" i="3" s="1"/>
  <c r="Z3862" i="3" a="1"/>
  <c r="Z3862" i="3" s="1"/>
  <c r="Z3861" i="3" a="1"/>
  <c r="Z3861" i="3" s="1"/>
  <c r="Z3860" i="3" a="1"/>
  <c r="Z3860" i="3" s="1"/>
  <c r="Z3859" i="3" a="1"/>
  <c r="Z3859" i="3" s="1"/>
  <c r="Z3858" i="3" a="1"/>
  <c r="Z3858" i="3" s="1"/>
  <c r="Z3857" i="3" a="1"/>
  <c r="Z3857" i="3" s="1"/>
  <c r="Z3856" i="3" a="1"/>
  <c r="Z3856" i="3" s="1"/>
  <c r="Z3855" i="3" a="1"/>
  <c r="Z3855" i="3" s="1"/>
  <c r="Z3854" i="3" a="1"/>
  <c r="Z3854" i="3" s="1"/>
  <c r="Z3853" i="3" a="1"/>
  <c r="Z3853" i="3" s="1"/>
  <c r="Z3852" i="3" a="1"/>
  <c r="Z3852" i="3" s="1"/>
  <c r="Z3851" i="3" a="1"/>
  <c r="Z3851" i="3" s="1"/>
  <c r="Z3850" i="3" a="1"/>
  <c r="Z3850" i="3" s="1"/>
  <c r="Z3849" i="3" a="1"/>
  <c r="Z3849" i="3" s="1"/>
  <c r="Z3848" i="3" a="1"/>
  <c r="Z3848" i="3" s="1"/>
  <c r="Z3847" i="3" a="1"/>
  <c r="Z3847" i="3" s="1"/>
  <c r="Z3846" i="3" a="1"/>
  <c r="Z3846" i="3" s="1"/>
  <c r="Z3845" i="3" a="1"/>
  <c r="Z3845" i="3" s="1"/>
  <c r="Z3844" i="3" a="1"/>
  <c r="Z3844" i="3" s="1"/>
  <c r="Z3843" i="3" a="1"/>
  <c r="Z3843" i="3" s="1"/>
  <c r="Z3842" i="3" a="1"/>
  <c r="Z3842" i="3" s="1"/>
  <c r="Z3841" i="3" a="1"/>
  <c r="Z3841" i="3" s="1"/>
  <c r="Z3840" i="3" a="1"/>
  <c r="Z3840" i="3" s="1"/>
  <c r="Z3839" i="3" a="1"/>
  <c r="Z3839" i="3" s="1"/>
  <c r="Z3838" i="3" a="1"/>
  <c r="Z3838" i="3" s="1"/>
  <c r="Z3837" i="3" a="1"/>
  <c r="Z3837" i="3" s="1"/>
  <c r="Z3836" i="3" a="1"/>
  <c r="Z3836" i="3" s="1"/>
  <c r="Z3835" i="3" a="1"/>
  <c r="Z3835" i="3" s="1"/>
  <c r="Z3834" i="3" a="1"/>
  <c r="Z3834" i="3" s="1"/>
  <c r="Z3833" i="3" a="1"/>
  <c r="Z3833" i="3" s="1"/>
  <c r="Z3832" i="3" a="1"/>
  <c r="Z3832" i="3" s="1"/>
  <c r="Z3831" i="3" a="1"/>
  <c r="Z3831" i="3" s="1"/>
  <c r="Z3830" i="3" a="1"/>
  <c r="Z3830" i="3" s="1"/>
  <c r="Z3829" i="3" a="1"/>
  <c r="Z3829" i="3" s="1"/>
  <c r="Z3828" i="3" a="1"/>
  <c r="Z3828" i="3" s="1"/>
  <c r="Z3827" i="3" a="1"/>
  <c r="Z3827" i="3" s="1"/>
  <c r="Z3826" i="3" a="1"/>
  <c r="Z3826" i="3" s="1"/>
  <c r="Z3825" i="3" a="1"/>
  <c r="Z3825" i="3" s="1"/>
  <c r="Z3824" i="3" a="1"/>
  <c r="Z3824" i="3" s="1"/>
  <c r="Z3823" i="3" a="1"/>
  <c r="Z3823" i="3" s="1"/>
  <c r="Z3822" i="3" a="1"/>
  <c r="Z3822" i="3" s="1"/>
  <c r="Z3821" i="3" a="1"/>
  <c r="Z3821" i="3" s="1"/>
  <c r="Z3820" i="3" a="1"/>
  <c r="Z3820" i="3" s="1"/>
  <c r="Z3819" i="3" a="1"/>
  <c r="Z3819" i="3" s="1"/>
  <c r="Z3818" i="3" a="1"/>
  <c r="Z3818" i="3" s="1"/>
  <c r="Z3817" i="3" a="1"/>
  <c r="Z3817" i="3" s="1"/>
  <c r="Z3816" i="3" a="1"/>
  <c r="Z3816" i="3" s="1"/>
  <c r="Z3815" i="3" a="1"/>
  <c r="Z3815" i="3" s="1"/>
  <c r="Z3814" i="3" a="1"/>
  <c r="Z3814" i="3" s="1"/>
  <c r="Z3813" i="3" a="1"/>
  <c r="Z3813" i="3" s="1"/>
  <c r="Z3812" i="3" a="1"/>
  <c r="Z3812" i="3" s="1"/>
  <c r="Z3811" i="3" a="1"/>
  <c r="Z3811" i="3" s="1"/>
  <c r="Z3810" i="3" a="1"/>
  <c r="Z3810" i="3" s="1"/>
  <c r="Z3809" i="3" a="1"/>
  <c r="Z3809" i="3" s="1"/>
  <c r="Z3808" i="3" a="1"/>
  <c r="Z3808" i="3" s="1"/>
  <c r="Z3807" i="3" a="1"/>
  <c r="Z3807" i="3" s="1"/>
  <c r="Z3806" i="3" a="1"/>
  <c r="Z3806" i="3" s="1"/>
  <c r="Z3805" i="3" a="1"/>
  <c r="Z3805" i="3" s="1"/>
  <c r="Z3804" i="3" a="1"/>
  <c r="Z3804" i="3" s="1"/>
  <c r="Z3803" i="3" a="1"/>
  <c r="Z3803" i="3" s="1"/>
  <c r="Z3802" i="3" a="1"/>
  <c r="Z3802" i="3" s="1"/>
  <c r="Z3801" i="3" a="1"/>
  <c r="Z3801" i="3" s="1"/>
  <c r="Z3800" i="3" a="1"/>
  <c r="Z3800" i="3" s="1"/>
  <c r="Z3799" i="3" a="1"/>
  <c r="Z3799" i="3" s="1"/>
  <c r="Z3798" i="3" a="1"/>
  <c r="Z3798" i="3" s="1"/>
  <c r="Z3797" i="3" a="1"/>
  <c r="Z3797" i="3" s="1"/>
  <c r="Z3796" i="3" a="1"/>
  <c r="Z3796" i="3" s="1"/>
  <c r="Z3795" i="3" a="1"/>
  <c r="Z3795" i="3" s="1"/>
  <c r="Z3794" i="3" a="1"/>
  <c r="Z3794" i="3" s="1"/>
  <c r="Z3793" i="3" a="1"/>
  <c r="Z3793" i="3" s="1"/>
  <c r="Z3792" i="3" a="1"/>
  <c r="Z3792" i="3" s="1"/>
  <c r="Z3791" i="3" a="1"/>
  <c r="Z3791" i="3" s="1"/>
  <c r="Z3790" i="3" a="1"/>
  <c r="Z3790" i="3" s="1"/>
  <c r="Z3789" i="3" a="1"/>
  <c r="Z3789" i="3" s="1"/>
  <c r="Z3788" i="3" a="1"/>
  <c r="Z3788" i="3" s="1"/>
  <c r="Z3787" i="3" a="1"/>
  <c r="Z3787" i="3" s="1"/>
  <c r="Z3786" i="3" a="1"/>
  <c r="Z3786" i="3" s="1"/>
  <c r="Z3785" i="3" a="1"/>
  <c r="Z3785" i="3" s="1"/>
  <c r="Z3784" i="3" a="1"/>
  <c r="Z3784" i="3" s="1"/>
  <c r="Z3783" i="3" a="1"/>
  <c r="Z3783" i="3" s="1"/>
  <c r="Z3782" i="3" a="1"/>
  <c r="Z3782" i="3" s="1"/>
  <c r="Z3781" i="3" a="1"/>
  <c r="Z3781" i="3" s="1"/>
  <c r="Z3780" i="3" a="1"/>
  <c r="Z3780" i="3" s="1"/>
  <c r="Z3779" i="3" a="1"/>
  <c r="Z3779" i="3" s="1"/>
  <c r="Z3778" i="3" a="1"/>
  <c r="Z3778" i="3" s="1"/>
  <c r="Z3777" i="3" a="1"/>
  <c r="Z3777" i="3" s="1"/>
  <c r="Z3776" i="3" a="1"/>
  <c r="Z3776" i="3" s="1"/>
  <c r="Z3775" i="3" a="1"/>
  <c r="Z3775" i="3" s="1"/>
  <c r="Z3774" i="3" a="1"/>
  <c r="Z3774" i="3" s="1"/>
  <c r="Z3773" i="3" a="1"/>
  <c r="Z3773" i="3" s="1"/>
  <c r="Z3772" i="3" a="1"/>
  <c r="Z3772" i="3" s="1"/>
  <c r="Z3771" i="3" a="1"/>
  <c r="Z3771" i="3" s="1"/>
  <c r="Z3770" i="3" a="1"/>
  <c r="Z3770" i="3" s="1"/>
  <c r="Z3769" i="3" a="1"/>
  <c r="Z3769" i="3" s="1"/>
  <c r="Z3768" i="3" a="1"/>
  <c r="Z3768" i="3" s="1"/>
  <c r="Z3767" i="3" a="1"/>
  <c r="Z3767" i="3" s="1"/>
  <c r="Z3766" i="3" a="1"/>
  <c r="Z3766" i="3" s="1"/>
  <c r="Z3765" i="3" a="1"/>
  <c r="Z3765" i="3" s="1"/>
  <c r="Z3764" i="3" a="1"/>
  <c r="Z3764" i="3" s="1"/>
  <c r="Z3763" i="3" a="1"/>
  <c r="Z3763" i="3" s="1"/>
  <c r="Z3762" i="3" a="1"/>
  <c r="Z3762" i="3" s="1"/>
  <c r="Z3761" i="3" a="1"/>
  <c r="Z3761" i="3" s="1"/>
  <c r="Z3760" i="3" a="1"/>
  <c r="Z3760" i="3" s="1"/>
  <c r="Z3759" i="3" a="1"/>
  <c r="Z3759" i="3" s="1"/>
  <c r="Z3758" i="3" a="1"/>
  <c r="Z3758" i="3" s="1"/>
  <c r="Z3757" i="3" a="1"/>
  <c r="Z3757" i="3" s="1"/>
  <c r="Z3756" i="3" a="1"/>
  <c r="Z3756" i="3" s="1"/>
  <c r="Z3755" i="3" a="1"/>
  <c r="Z3755" i="3" s="1"/>
  <c r="Z3754" i="3" a="1"/>
  <c r="Z3754" i="3" s="1"/>
  <c r="Z3753" i="3" a="1"/>
  <c r="Z3753" i="3" s="1"/>
  <c r="Z3752" i="3" a="1"/>
  <c r="Z3752" i="3" s="1"/>
  <c r="Z3751" i="3" a="1"/>
  <c r="Z3751" i="3" s="1"/>
  <c r="Z3750" i="3" a="1"/>
  <c r="Z3750" i="3" s="1"/>
  <c r="Z3749" i="3" a="1"/>
  <c r="Z3749" i="3" s="1"/>
  <c r="Z3748" i="3" a="1"/>
  <c r="Z3748" i="3" s="1"/>
  <c r="Z3747" i="3" a="1"/>
  <c r="Z3747" i="3" s="1"/>
  <c r="Z3746" i="3" a="1"/>
  <c r="Z3746" i="3" s="1"/>
  <c r="Z3745" i="3" a="1"/>
  <c r="Z3745" i="3" s="1"/>
  <c r="Z3744" i="3" a="1"/>
  <c r="Z3744" i="3" s="1"/>
  <c r="Z3743" i="3" a="1"/>
  <c r="Z3743" i="3" s="1"/>
  <c r="Z3742" i="3" a="1"/>
  <c r="Z3742" i="3" s="1"/>
  <c r="Z3741" i="3" a="1"/>
  <c r="Z3741" i="3" s="1"/>
  <c r="Z3740" i="3" a="1"/>
  <c r="Z3740" i="3" s="1"/>
  <c r="Z3739" i="3" a="1"/>
  <c r="Z3739" i="3" s="1"/>
  <c r="Z3738" i="3" a="1"/>
  <c r="Z3738" i="3" s="1"/>
  <c r="Z3737" i="3" a="1"/>
  <c r="Z3737" i="3" s="1"/>
  <c r="Z3736" i="3" a="1"/>
  <c r="Z3736" i="3" s="1"/>
  <c r="Z3735" i="3" a="1"/>
  <c r="Z3735" i="3" s="1"/>
  <c r="Z3734" i="3" a="1"/>
  <c r="Z3734" i="3" s="1"/>
  <c r="Z3733" i="3" a="1"/>
  <c r="Z3733" i="3" s="1"/>
  <c r="Z3732" i="3" a="1"/>
  <c r="Z3732" i="3" s="1"/>
  <c r="Z3731" i="3" a="1"/>
  <c r="Z3731" i="3" s="1"/>
  <c r="Z3730" i="3" a="1"/>
  <c r="Z3730" i="3" s="1"/>
  <c r="Z3729" i="3" a="1"/>
  <c r="Z3729" i="3" s="1"/>
  <c r="Z3728" i="3" a="1"/>
  <c r="Z3728" i="3" s="1"/>
  <c r="Z3727" i="3" a="1"/>
  <c r="Z3727" i="3" s="1"/>
  <c r="Z3726" i="3" a="1"/>
  <c r="Z3726" i="3" s="1"/>
  <c r="Z3725" i="3" a="1"/>
  <c r="Z3725" i="3" s="1"/>
  <c r="Z3724" i="3" a="1"/>
  <c r="Z3724" i="3" s="1"/>
  <c r="Z3723" i="3" a="1"/>
  <c r="Z3723" i="3" s="1"/>
  <c r="Z3722" i="3" a="1"/>
  <c r="Z3722" i="3" s="1"/>
  <c r="Z3721" i="3" a="1"/>
  <c r="Z3721" i="3" s="1"/>
  <c r="Z3720" i="3" a="1"/>
  <c r="Z3720" i="3" s="1"/>
  <c r="Z3719" i="3" a="1"/>
  <c r="Z3719" i="3" s="1"/>
  <c r="Z3718" i="3" a="1"/>
  <c r="Z3718" i="3" s="1"/>
  <c r="Z3717" i="3" a="1"/>
  <c r="Z3717" i="3" s="1"/>
  <c r="Z3716" i="3" a="1"/>
  <c r="Z3716" i="3" s="1"/>
  <c r="Z3715" i="3" a="1"/>
  <c r="Z3715" i="3" s="1"/>
  <c r="Z3714" i="3" a="1"/>
  <c r="Z3714" i="3" s="1"/>
  <c r="Z3713" i="3" a="1"/>
  <c r="Z3713" i="3" s="1"/>
  <c r="Z3712" i="3" a="1"/>
  <c r="Z3712" i="3" s="1"/>
  <c r="Z3711" i="3" a="1"/>
  <c r="Z3711" i="3" s="1"/>
  <c r="Z3710" i="3" a="1"/>
  <c r="Z3710" i="3" s="1"/>
  <c r="Z3709" i="3" a="1"/>
  <c r="Z3709" i="3" s="1"/>
  <c r="Z3708" i="3" a="1"/>
  <c r="Z3708" i="3" s="1"/>
  <c r="Z3707" i="3" a="1"/>
  <c r="Z3707" i="3" s="1"/>
  <c r="Z3706" i="3" a="1"/>
  <c r="Z3706" i="3" s="1"/>
  <c r="Z3705" i="3" a="1"/>
  <c r="Z3705" i="3" s="1"/>
  <c r="Z3704" i="3" a="1"/>
  <c r="Z3704" i="3" s="1"/>
  <c r="Z3703" i="3" a="1"/>
  <c r="Z3703" i="3" s="1"/>
  <c r="Z3702" i="3" a="1"/>
  <c r="Z3702" i="3" s="1"/>
  <c r="Z3701" i="3" a="1"/>
  <c r="Z3701" i="3" s="1"/>
  <c r="Z3700" i="3" a="1"/>
  <c r="Z3700" i="3" s="1"/>
  <c r="Z3699" i="3" a="1"/>
  <c r="Z3699" i="3" s="1"/>
  <c r="Z3698" i="3" a="1"/>
  <c r="Z3698" i="3" s="1"/>
  <c r="Z3697" i="3" a="1"/>
  <c r="Z3697" i="3" s="1"/>
  <c r="Z3696" i="3" a="1"/>
  <c r="Z3696" i="3" s="1"/>
  <c r="Z3695" i="3" a="1"/>
  <c r="Z3695" i="3" s="1"/>
  <c r="Z3694" i="3" a="1"/>
  <c r="Z3694" i="3" s="1"/>
  <c r="Z3693" i="3" a="1"/>
  <c r="Z3693" i="3" s="1"/>
  <c r="Z3692" i="3" a="1"/>
  <c r="Z3692" i="3" s="1"/>
  <c r="Z3691" i="3" a="1"/>
  <c r="Z3691" i="3" s="1"/>
  <c r="Z3690" i="3" a="1"/>
  <c r="Z3690" i="3" s="1"/>
  <c r="Z3689" i="3" a="1"/>
  <c r="Z3689" i="3" s="1"/>
  <c r="Z3688" i="3" a="1"/>
  <c r="Z3688" i="3" s="1"/>
  <c r="Z3687" i="3" a="1"/>
  <c r="Z3687" i="3" s="1"/>
  <c r="Z3686" i="3" a="1"/>
  <c r="Z3686" i="3" s="1"/>
  <c r="Z3685" i="3" a="1"/>
  <c r="Z3685" i="3" s="1"/>
  <c r="Z3684" i="3" a="1"/>
  <c r="Z3684" i="3" s="1"/>
  <c r="Z3683" i="3" a="1"/>
  <c r="Z3683" i="3" s="1"/>
  <c r="Z3682" i="3" a="1"/>
  <c r="Z3682" i="3" s="1"/>
  <c r="Z3681" i="3" a="1"/>
  <c r="Z3681" i="3" s="1"/>
  <c r="Z3680" i="3" a="1"/>
  <c r="Z3680" i="3" s="1"/>
  <c r="Z3679" i="3" a="1"/>
  <c r="Z3679" i="3" s="1"/>
  <c r="Z3678" i="3" a="1"/>
  <c r="Z3678" i="3" s="1"/>
  <c r="Z3677" i="3" a="1"/>
  <c r="Z3677" i="3" s="1"/>
  <c r="Z3676" i="3" a="1"/>
  <c r="Z3676" i="3" s="1"/>
  <c r="Z3675" i="3" a="1"/>
  <c r="Z3675" i="3" s="1"/>
  <c r="Z3674" i="3" a="1"/>
  <c r="Z3674" i="3" s="1"/>
  <c r="Z3673" i="3" a="1"/>
  <c r="Z3673" i="3" s="1"/>
  <c r="Z3672" i="3" a="1"/>
  <c r="Z3672" i="3" s="1"/>
  <c r="Z3671" i="3" a="1"/>
  <c r="Z3671" i="3" s="1"/>
  <c r="Z3670" i="3" a="1"/>
  <c r="Z3670" i="3" s="1"/>
  <c r="Z3669" i="3" a="1"/>
  <c r="Z3669" i="3" s="1"/>
  <c r="Z3668" i="3" a="1"/>
  <c r="Z3668" i="3" s="1"/>
  <c r="Z3667" i="3" a="1"/>
  <c r="Z3667" i="3" s="1"/>
  <c r="Z3666" i="3" a="1"/>
  <c r="Z3666" i="3" s="1"/>
  <c r="Z3665" i="3" a="1"/>
  <c r="Z3665" i="3" s="1"/>
  <c r="Z3664" i="3" a="1"/>
  <c r="Z3664" i="3" s="1"/>
  <c r="Z3663" i="3" a="1"/>
  <c r="Z3663" i="3" s="1"/>
  <c r="Z3662" i="3" a="1"/>
  <c r="Z3662" i="3" s="1"/>
  <c r="Z3661" i="3" a="1"/>
  <c r="Z3661" i="3" s="1"/>
  <c r="Z3660" i="3" a="1"/>
  <c r="Z3660" i="3" s="1"/>
  <c r="Z3659" i="3" a="1"/>
  <c r="Z3659" i="3" s="1"/>
  <c r="Z3658" i="3" a="1"/>
  <c r="Z3658" i="3" s="1"/>
  <c r="Z3657" i="3" a="1"/>
  <c r="Z3657" i="3" s="1"/>
  <c r="Z3656" i="3" a="1"/>
  <c r="Z3656" i="3" s="1"/>
  <c r="Z3655" i="3" a="1"/>
  <c r="Z3655" i="3" s="1"/>
  <c r="Z3654" i="3" a="1"/>
  <c r="Z3654" i="3" s="1"/>
  <c r="Z3653" i="3" a="1"/>
  <c r="Z3653" i="3" s="1"/>
  <c r="Z3652" i="3" a="1"/>
  <c r="Z3652" i="3" s="1"/>
  <c r="Z3651" i="3" a="1"/>
  <c r="Z3651" i="3" s="1"/>
  <c r="Z3650" i="3" a="1"/>
  <c r="Z3650" i="3" s="1"/>
  <c r="Z3649" i="3" a="1"/>
  <c r="Z3649" i="3" s="1"/>
  <c r="Z3648" i="3" a="1"/>
  <c r="Z3648" i="3" s="1"/>
  <c r="Z3647" i="3" a="1"/>
  <c r="Z3647" i="3" s="1"/>
  <c r="Z3646" i="3" a="1"/>
  <c r="Z3646" i="3" s="1"/>
  <c r="Z3645" i="3" a="1"/>
  <c r="Z3645" i="3" s="1"/>
  <c r="Z3644" i="3" a="1"/>
  <c r="Z3644" i="3" s="1"/>
  <c r="Z3643" i="3" a="1"/>
  <c r="Z3643" i="3" s="1"/>
  <c r="Z3642" i="3" a="1"/>
  <c r="Z3642" i="3" s="1"/>
  <c r="Z3641" i="3" a="1"/>
  <c r="Z3641" i="3" s="1"/>
  <c r="Z3640" i="3" a="1"/>
  <c r="Z3640" i="3" s="1"/>
  <c r="Z3639" i="3" a="1"/>
  <c r="Z3639" i="3" s="1"/>
  <c r="Z3638" i="3" a="1"/>
  <c r="Z3638" i="3" s="1"/>
  <c r="Z3637" i="3" a="1"/>
  <c r="Z3637" i="3" s="1"/>
  <c r="Z3636" i="3" a="1"/>
  <c r="Z3636" i="3" s="1"/>
  <c r="Z3635" i="3" a="1"/>
  <c r="Z3635" i="3" s="1"/>
  <c r="Z3634" i="3" a="1"/>
  <c r="Z3634" i="3" s="1"/>
  <c r="Z3633" i="3" a="1"/>
  <c r="Z3633" i="3" s="1"/>
  <c r="Z3632" i="3" a="1"/>
  <c r="Z3632" i="3" s="1"/>
  <c r="Z3631" i="3" a="1"/>
  <c r="Z3631" i="3" s="1"/>
  <c r="Z3630" i="3" a="1"/>
  <c r="Z3630" i="3" s="1"/>
  <c r="Z3629" i="3" a="1"/>
  <c r="Z3629" i="3" s="1"/>
  <c r="Z3628" i="3" a="1"/>
  <c r="Z3628" i="3" s="1"/>
  <c r="Z3627" i="3" a="1"/>
  <c r="Z3627" i="3" s="1"/>
  <c r="Z3626" i="3" a="1"/>
  <c r="Z3626" i="3" s="1"/>
  <c r="Z3625" i="3" a="1"/>
  <c r="Z3625" i="3" s="1"/>
  <c r="Z3624" i="3" a="1"/>
  <c r="Z3624" i="3" s="1"/>
  <c r="Z3623" i="3" a="1"/>
  <c r="Z3623" i="3" s="1"/>
  <c r="Z3622" i="3" a="1"/>
  <c r="Z3622" i="3" s="1"/>
  <c r="Z3621" i="3" a="1"/>
  <c r="Z3621" i="3" s="1"/>
  <c r="Z3620" i="3" a="1"/>
  <c r="Z3620" i="3" s="1"/>
  <c r="Z3619" i="3" a="1"/>
  <c r="Z3619" i="3" s="1"/>
  <c r="Z3618" i="3" a="1"/>
  <c r="Z3618" i="3" s="1"/>
  <c r="Z3617" i="3" a="1"/>
  <c r="Z3617" i="3" s="1"/>
  <c r="Z3616" i="3" a="1"/>
  <c r="Z3616" i="3" s="1"/>
  <c r="Z3615" i="3" a="1"/>
  <c r="Z3615" i="3" s="1"/>
  <c r="Z3614" i="3" a="1"/>
  <c r="Z3614" i="3" s="1"/>
  <c r="Z3613" i="3" a="1"/>
  <c r="Z3613" i="3" s="1"/>
  <c r="Z3612" i="3" a="1"/>
  <c r="Z3612" i="3" s="1"/>
  <c r="Z3611" i="3" a="1"/>
  <c r="Z3611" i="3" s="1"/>
  <c r="Z3610" i="3" a="1"/>
  <c r="Z3610" i="3" s="1"/>
  <c r="Z3609" i="3" a="1"/>
  <c r="Z3609" i="3" s="1"/>
  <c r="Z3608" i="3" a="1"/>
  <c r="Z3608" i="3" s="1"/>
  <c r="Z3607" i="3" a="1"/>
  <c r="Z3607" i="3" s="1"/>
  <c r="Z3606" i="3" a="1"/>
  <c r="Z3606" i="3" s="1"/>
  <c r="Z3605" i="3" a="1"/>
  <c r="Z3605" i="3" s="1"/>
  <c r="Z3604" i="3" a="1"/>
  <c r="Z3604" i="3" s="1"/>
  <c r="Z3603" i="3" a="1"/>
  <c r="Z3603" i="3" s="1"/>
  <c r="Z3602" i="3" a="1"/>
  <c r="Z3602" i="3" s="1"/>
  <c r="Z3601" i="3" a="1"/>
  <c r="Z3601" i="3" s="1"/>
  <c r="Z3600" i="3" a="1"/>
  <c r="Z3600" i="3" s="1"/>
  <c r="Z3599" i="3" a="1"/>
  <c r="Z3599" i="3" s="1"/>
  <c r="Z3598" i="3" a="1"/>
  <c r="Z3598" i="3" s="1"/>
  <c r="Z3597" i="3" a="1"/>
  <c r="Z3597" i="3" s="1"/>
  <c r="Z3596" i="3" a="1"/>
  <c r="Z3596" i="3" s="1"/>
  <c r="Z3595" i="3" a="1"/>
  <c r="Z3595" i="3" s="1"/>
  <c r="Z3594" i="3" a="1"/>
  <c r="Z3594" i="3" s="1"/>
  <c r="Z3593" i="3" a="1"/>
  <c r="Z3593" i="3" s="1"/>
  <c r="Z3592" i="3" a="1"/>
  <c r="Z3592" i="3" s="1"/>
  <c r="Z3591" i="3" a="1"/>
  <c r="Z3591" i="3" s="1"/>
  <c r="Z3590" i="3" a="1"/>
  <c r="Z3590" i="3" s="1"/>
  <c r="Z3589" i="3" a="1"/>
  <c r="Z3589" i="3" s="1"/>
  <c r="Z3588" i="3" a="1"/>
  <c r="Z3588" i="3" s="1"/>
  <c r="Z3587" i="3" a="1"/>
  <c r="Z3587" i="3" s="1"/>
  <c r="Z3586" i="3" a="1"/>
  <c r="Z3586" i="3" s="1"/>
  <c r="Z3585" i="3" a="1"/>
  <c r="Z3585" i="3" s="1"/>
  <c r="Z3584" i="3" a="1"/>
  <c r="Z3584" i="3" s="1"/>
  <c r="Z3582" i="3" a="1"/>
  <c r="Z3582" i="3" s="1"/>
  <c r="Z3581" i="3" a="1"/>
  <c r="Z3581" i="3" s="1"/>
  <c r="Z3580" i="3" a="1"/>
  <c r="Z3580" i="3" s="1"/>
  <c r="Z3579" i="3" a="1"/>
  <c r="Z3579" i="3" s="1"/>
  <c r="Z3578" i="3" a="1"/>
  <c r="Z3578" i="3" s="1"/>
  <c r="Z3577" i="3" a="1"/>
  <c r="Z3577" i="3" s="1"/>
  <c r="Z3576" i="3" a="1"/>
  <c r="Z3576" i="3" s="1"/>
  <c r="Z3575" i="3" a="1"/>
  <c r="Z3575" i="3" s="1"/>
  <c r="Z3574" i="3" a="1"/>
  <c r="Z3574" i="3" s="1"/>
  <c r="Z3573" i="3" a="1"/>
  <c r="Z3573" i="3" s="1"/>
  <c r="Z3572" i="3" a="1"/>
  <c r="Z3572" i="3" s="1"/>
  <c r="Z3571" i="3" a="1"/>
  <c r="Z3571" i="3" s="1"/>
  <c r="Z3570" i="3" a="1"/>
  <c r="Z3570" i="3" s="1"/>
  <c r="Z3569" i="3" a="1"/>
  <c r="Z3569" i="3" s="1"/>
  <c r="Z3568" i="3" a="1"/>
  <c r="Z3568" i="3" s="1"/>
  <c r="Z3567" i="3" a="1"/>
  <c r="Z3567" i="3" s="1"/>
  <c r="Z3566" i="3" a="1"/>
  <c r="Z3566" i="3" s="1"/>
  <c r="Z3565" i="3" a="1"/>
  <c r="Z3565" i="3" s="1"/>
  <c r="Z3564" i="3" a="1"/>
  <c r="Z3564" i="3" s="1"/>
  <c r="Z3563" i="3" a="1"/>
  <c r="Z3563" i="3" s="1"/>
  <c r="Z3562" i="3" a="1"/>
  <c r="Z3562" i="3" s="1"/>
  <c r="Z3561" i="3" a="1"/>
  <c r="Z3561" i="3" s="1"/>
  <c r="Z3560" i="3" a="1"/>
  <c r="Z3560" i="3" s="1"/>
  <c r="Z3559" i="3" a="1"/>
  <c r="Z3559" i="3" s="1"/>
  <c r="Z3558" i="3" a="1"/>
  <c r="Z3558" i="3" s="1"/>
  <c r="Z3557" i="3" a="1"/>
  <c r="Z3557" i="3" s="1"/>
  <c r="Z3556" i="3" a="1"/>
  <c r="Z3556" i="3" s="1"/>
  <c r="Z3555" i="3" a="1"/>
  <c r="Z3555" i="3" s="1"/>
  <c r="Z3554" i="3" a="1"/>
  <c r="Z3554" i="3" s="1"/>
  <c r="Z3553" i="3" a="1"/>
  <c r="Z3553" i="3" s="1"/>
  <c r="Z3552" i="3" a="1"/>
  <c r="Z3552" i="3" s="1"/>
  <c r="Z3551" i="3" a="1"/>
  <c r="Z3551" i="3" s="1"/>
  <c r="Z3550" i="3" a="1"/>
  <c r="Z3550" i="3" s="1"/>
  <c r="Z3549" i="3" a="1"/>
  <c r="Z3549" i="3" s="1"/>
  <c r="Z3548" i="3" a="1"/>
  <c r="Z3548" i="3" s="1"/>
  <c r="Z3547" i="3" a="1"/>
  <c r="Z3547" i="3" s="1"/>
  <c r="Z3546" i="3" a="1"/>
  <c r="Z3546" i="3" s="1"/>
  <c r="Z3545" i="3" a="1"/>
  <c r="Z3545" i="3" s="1"/>
  <c r="Z3544" i="3" a="1"/>
  <c r="Z3544" i="3" s="1"/>
  <c r="Z3543" i="3" a="1"/>
  <c r="Z3543" i="3" s="1"/>
  <c r="Z3542" i="3" a="1"/>
  <c r="Z3542" i="3" s="1"/>
  <c r="Z3541" i="3" a="1"/>
  <c r="Z3541" i="3" s="1"/>
  <c r="Z3540" i="3" a="1"/>
  <c r="Z3540" i="3" s="1"/>
  <c r="Z3539" i="3" a="1"/>
  <c r="Z3539" i="3" s="1"/>
  <c r="Z3538" i="3" a="1"/>
  <c r="Z3538" i="3" s="1"/>
  <c r="Z3537" i="3" a="1"/>
  <c r="Z3537" i="3" s="1"/>
  <c r="Z3536" i="3" a="1"/>
  <c r="Z3536" i="3" s="1"/>
  <c r="Z3535" i="3" a="1"/>
  <c r="Z3535" i="3" s="1"/>
  <c r="Z3534" i="3" a="1"/>
  <c r="Z3534" i="3" s="1"/>
  <c r="Z3533" i="3" a="1"/>
  <c r="Z3533" i="3" s="1"/>
  <c r="Z3532" i="3" a="1"/>
  <c r="Z3532" i="3" s="1"/>
  <c r="Z3531" i="3" a="1"/>
  <c r="Z3531" i="3" s="1"/>
  <c r="Z3530" i="3" a="1"/>
  <c r="Z3530" i="3" s="1"/>
  <c r="Z3529" i="3" a="1"/>
  <c r="Z3529" i="3" s="1"/>
  <c r="Z3528" i="3" a="1"/>
  <c r="Z3528" i="3" s="1"/>
  <c r="Z3527" i="3" a="1"/>
  <c r="Z3527" i="3" s="1"/>
  <c r="Z3526" i="3" a="1"/>
  <c r="Z3526" i="3" s="1"/>
  <c r="Z3525" i="3" a="1"/>
  <c r="Z3525" i="3" s="1"/>
  <c r="Z3524" i="3" a="1"/>
  <c r="Z3524" i="3" s="1"/>
  <c r="Z3523" i="3" a="1"/>
  <c r="Z3523" i="3" s="1"/>
  <c r="Z3522" i="3" a="1"/>
  <c r="Z3522" i="3" s="1"/>
  <c r="Z3521" i="3" a="1"/>
  <c r="Z3521" i="3" s="1"/>
  <c r="Z3520" i="3" a="1"/>
  <c r="Z3520" i="3" s="1"/>
  <c r="Z3519" i="3" a="1"/>
  <c r="Z3519" i="3" s="1"/>
  <c r="Z3518" i="3" a="1"/>
  <c r="Z3518" i="3" s="1"/>
  <c r="Z3517" i="3" a="1"/>
  <c r="Z3517" i="3" s="1"/>
  <c r="Z3516" i="3" a="1"/>
  <c r="Z3516" i="3" s="1"/>
  <c r="Z3515" i="3" a="1"/>
  <c r="Z3515" i="3" s="1"/>
  <c r="Z3514" i="3" a="1"/>
  <c r="Z3514" i="3" s="1"/>
  <c r="Z3513" i="3" a="1"/>
  <c r="Z3513" i="3" s="1"/>
  <c r="Z3512" i="3" a="1"/>
  <c r="Z3512" i="3" s="1"/>
  <c r="Z3511" i="3" a="1"/>
  <c r="Z3511" i="3" s="1"/>
  <c r="Z3510" i="3" a="1"/>
  <c r="Z3510" i="3" s="1"/>
  <c r="Z3509" i="3" a="1"/>
  <c r="Z3509" i="3" s="1"/>
  <c r="Z3508" i="3" a="1"/>
  <c r="Z3508" i="3" s="1"/>
  <c r="Z3507" i="3" a="1"/>
  <c r="Z3507" i="3" s="1"/>
  <c r="Z3506" i="3" a="1"/>
  <c r="Z3506" i="3" s="1"/>
  <c r="Z3505" i="3" a="1"/>
  <c r="Z3505" i="3" s="1"/>
  <c r="Z3504" i="3" a="1"/>
  <c r="Z3504" i="3" s="1"/>
  <c r="Z3503" i="3" a="1"/>
  <c r="Z3503" i="3" s="1"/>
  <c r="Z3502" i="3" a="1"/>
  <c r="Z3502" i="3" s="1"/>
  <c r="Z3501" i="3" a="1"/>
  <c r="Z3501" i="3" s="1"/>
  <c r="Z3500" i="3" a="1"/>
  <c r="Z3500" i="3" s="1"/>
  <c r="Z3499" i="3" a="1"/>
  <c r="Z3499" i="3" s="1"/>
  <c r="Z3498" i="3" a="1"/>
  <c r="Z3498" i="3" s="1"/>
  <c r="Z3497" i="3" a="1"/>
  <c r="Z3497" i="3" s="1"/>
  <c r="Z3496" i="3" a="1"/>
  <c r="Z3496" i="3" s="1"/>
  <c r="Z3495" i="3" a="1"/>
  <c r="Z3495" i="3" s="1"/>
  <c r="Z3494" i="3" a="1"/>
  <c r="Z3494" i="3" s="1"/>
  <c r="Z3493" i="3" a="1"/>
  <c r="Z3493" i="3" s="1"/>
  <c r="Z3492" i="3" a="1"/>
  <c r="Z3492" i="3" s="1"/>
  <c r="Z3491" i="3" a="1"/>
  <c r="Z3491" i="3" s="1"/>
  <c r="Z3490" i="3" a="1"/>
  <c r="Z3490" i="3" s="1"/>
  <c r="Z3489" i="3" a="1"/>
  <c r="Z3489" i="3" s="1"/>
  <c r="Z3488" i="3" a="1"/>
  <c r="Z3488" i="3" s="1"/>
  <c r="Z3487" i="3" a="1"/>
  <c r="Z3487" i="3" s="1"/>
  <c r="Z3486" i="3" a="1"/>
  <c r="Z3486" i="3" s="1"/>
  <c r="Z3485" i="3" a="1"/>
  <c r="Z3485" i="3" s="1"/>
  <c r="Z3484" i="3" a="1"/>
  <c r="Z3484" i="3" s="1"/>
  <c r="Z3483" i="3" a="1"/>
  <c r="Z3483" i="3" s="1"/>
  <c r="Z3482" i="3" a="1"/>
  <c r="Z3482" i="3" s="1"/>
  <c r="Z3481" i="3" a="1"/>
  <c r="Z3481" i="3" s="1"/>
  <c r="Z3480" i="3" a="1"/>
  <c r="Z3480" i="3" s="1"/>
  <c r="Z3479" i="3" a="1"/>
  <c r="Z3479" i="3" s="1"/>
  <c r="Z3478" i="3" a="1"/>
  <c r="Z3478" i="3" s="1"/>
  <c r="Z3477" i="3" a="1"/>
  <c r="Z3477" i="3" s="1"/>
  <c r="Z3476" i="3" a="1"/>
  <c r="Z3476" i="3" s="1"/>
  <c r="Z3475" i="3" a="1"/>
  <c r="Z3475" i="3" s="1"/>
  <c r="Z3474" i="3" a="1"/>
  <c r="Z3474" i="3" s="1"/>
  <c r="Z3473" i="3" a="1"/>
  <c r="Z3473" i="3" s="1"/>
  <c r="Z3472" i="3" a="1"/>
  <c r="Z3472" i="3" s="1"/>
  <c r="Z3471" i="3" a="1"/>
  <c r="Z3471" i="3" s="1"/>
  <c r="Z3470" i="3" a="1"/>
  <c r="Z3470" i="3" s="1"/>
  <c r="Z3469" i="3" a="1"/>
  <c r="Z3469" i="3" s="1"/>
  <c r="Z3468" i="3" a="1"/>
  <c r="Z3468" i="3" s="1"/>
  <c r="Z3467" i="3" a="1"/>
  <c r="Z3467" i="3" s="1"/>
  <c r="Z3466" i="3" a="1"/>
  <c r="Z3466" i="3" s="1"/>
  <c r="Z3465" i="3" a="1"/>
  <c r="Z3465" i="3" s="1"/>
  <c r="Z3464" i="3" a="1"/>
  <c r="Z3464" i="3" s="1"/>
  <c r="Z3463" i="3" a="1"/>
  <c r="Z3463" i="3" s="1"/>
  <c r="Z3462" i="3" a="1"/>
  <c r="Z3462" i="3" s="1"/>
  <c r="Z3461" i="3" a="1"/>
  <c r="Z3461" i="3" s="1"/>
  <c r="Z3460" i="3" a="1"/>
  <c r="Z3460" i="3" s="1"/>
  <c r="Z3459" i="3" a="1"/>
  <c r="Z3459" i="3" s="1"/>
  <c r="Z3458" i="3" a="1"/>
  <c r="Z3458" i="3" s="1"/>
  <c r="Z3457" i="3" a="1"/>
  <c r="Z3457" i="3" s="1"/>
  <c r="Z3456" i="3" a="1"/>
  <c r="Z3456" i="3" s="1"/>
  <c r="Z3455" i="3" a="1"/>
  <c r="Z3455" i="3" s="1"/>
  <c r="Z3454" i="3" a="1"/>
  <c r="Z3454" i="3" s="1"/>
  <c r="Z3453" i="3" a="1"/>
  <c r="Z3453" i="3" s="1"/>
  <c r="Z3452" i="3" a="1"/>
  <c r="Z3452" i="3" s="1"/>
  <c r="Z3451" i="3" a="1"/>
  <c r="Z3451" i="3" s="1"/>
  <c r="Z3450" i="3" a="1"/>
  <c r="Z3450" i="3" s="1"/>
  <c r="Z3449" i="3" a="1"/>
  <c r="Z3449" i="3" s="1"/>
  <c r="Z3448" i="3" a="1"/>
  <c r="Z3448" i="3" s="1"/>
  <c r="Z3447" i="3" a="1"/>
  <c r="Z3447" i="3" s="1"/>
  <c r="Z3446" i="3" a="1"/>
  <c r="Z3446" i="3" s="1"/>
  <c r="Z3445" i="3" a="1"/>
  <c r="Z3445" i="3" s="1"/>
  <c r="Z3444" i="3" a="1"/>
  <c r="Z3444" i="3" s="1"/>
  <c r="Z3443" i="3" a="1"/>
  <c r="Z3443" i="3" s="1"/>
  <c r="Z3442" i="3" a="1"/>
  <c r="Z3442" i="3" s="1"/>
  <c r="Z3441" i="3" a="1"/>
  <c r="Z3441" i="3" s="1"/>
  <c r="Z3440" i="3" a="1"/>
  <c r="Z3440" i="3" s="1"/>
  <c r="Z3439" i="3" a="1"/>
  <c r="Z3439" i="3" s="1"/>
  <c r="Z3438" i="3" a="1"/>
  <c r="Z3438" i="3" s="1"/>
  <c r="Z3437" i="3" a="1"/>
  <c r="Z3437" i="3" s="1"/>
  <c r="Z3436" i="3" a="1"/>
  <c r="Z3436" i="3" s="1"/>
  <c r="Z3435" i="3" a="1"/>
  <c r="Z3435" i="3" s="1"/>
  <c r="Z3434" i="3" a="1"/>
  <c r="Z3434" i="3" s="1"/>
  <c r="Z3433" i="3" a="1"/>
  <c r="Z3433" i="3" s="1"/>
  <c r="Z3432" i="3" a="1"/>
  <c r="Z3432" i="3" s="1"/>
  <c r="Z3431" i="3" a="1"/>
  <c r="Z3431" i="3" s="1"/>
  <c r="Z3430" i="3" a="1"/>
  <c r="Z3430" i="3" s="1"/>
  <c r="Z3429" i="3" a="1"/>
  <c r="Z3429" i="3" s="1"/>
  <c r="Z3428" i="3" a="1"/>
  <c r="Z3428" i="3" s="1"/>
  <c r="Z3427" i="3" a="1"/>
  <c r="Z3427" i="3" s="1"/>
  <c r="Z3426" i="3" a="1"/>
  <c r="Z3426" i="3" s="1"/>
  <c r="Z3425" i="3" a="1"/>
  <c r="Z3425" i="3" s="1"/>
  <c r="Z3424" i="3" a="1"/>
  <c r="Z3424" i="3" s="1"/>
  <c r="Z3423" i="3" a="1"/>
  <c r="Z3423" i="3" s="1"/>
  <c r="Z3422" i="3" a="1"/>
  <c r="Z3422" i="3" s="1"/>
  <c r="Z3421" i="3" a="1"/>
  <c r="Z3421" i="3" s="1"/>
  <c r="Z3420" i="3" a="1"/>
  <c r="Z3420" i="3" s="1"/>
  <c r="Z3419" i="3" a="1"/>
  <c r="Z3419" i="3" s="1"/>
  <c r="Z3418" i="3" a="1"/>
  <c r="Z3418" i="3" s="1"/>
  <c r="Z3417" i="3" a="1"/>
  <c r="Z3417" i="3" s="1"/>
  <c r="Z3416" i="3" a="1"/>
  <c r="Z3416" i="3" s="1"/>
  <c r="Z3415" i="3" a="1"/>
  <c r="Z3415" i="3" s="1"/>
  <c r="Z3414" i="3" a="1"/>
  <c r="Z3414" i="3" s="1"/>
  <c r="Z3413" i="3" a="1"/>
  <c r="Z3413" i="3" s="1"/>
  <c r="Z3412" i="3" a="1"/>
  <c r="Z3412" i="3" s="1"/>
  <c r="Z3411" i="3" a="1"/>
  <c r="Z3411" i="3" s="1"/>
  <c r="Z3410" i="3" a="1"/>
  <c r="Z3410" i="3" s="1"/>
  <c r="Z3409" i="3" a="1"/>
  <c r="Z3409" i="3" s="1"/>
  <c r="Z3408" i="3" a="1"/>
  <c r="Z3408" i="3" s="1"/>
  <c r="Z3407" i="3" a="1"/>
  <c r="Z3407" i="3" s="1"/>
  <c r="Z3406" i="3" a="1"/>
  <c r="Z3406" i="3" s="1"/>
  <c r="Z3405" i="3" a="1"/>
  <c r="Z3405" i="3" s="1"/>
  <c r="Z3404" i="3" a="1"/>
  <c r="Z3404" i="3" s="1"/>
  <c r="Z3403" i="3" a="1"/>
  <c r="Z3403" i="3" s="1"/>
  <c r="Z3402" i="3" a="1"/>
  <c r="Z3402" i="3" s="1"/>
  <c r="Z3401" i="3" a="1"/>
  <c r="Z3401" i="3" s="1"/>
  <c r="Z3400" i="3" a="1"/>
  <c r="Z3400" i="3" s="1"/>
  <c r="Z3399" i="3" a="1"/>
  <c r="Z3399" i="3" s="1"/>
  <c r="Z3398" i="3" a="1"/>
  <c r="Z3398" i="3" s="1"/>
  <c r="Z3397" i="3" a="1"/>
  <c r="Z3397" i="3" s="1"/>
  <c r="Z3396" i="3" a="1"/>
  <c r="Z3396" i="3" s="1"/>
  <c r="Z3395" i="3" a="1"/>
  <c r="Z3395" i="3" s="1"/>
  <c r="Z3394" i="3" a="1"/>
  <c r="Z3394" i="3" s="1"/>
  <c r="Z3393" i="3" a="1"/>
  <c r="Z3393" i="3" s="1"/>
  <c r="Z3392" i="3" a="1"/>
  <c r="Z3392" i="3" s="1"/>
  <c r="Z3391" i="3" a="1"/>
  <c r="Z3391" i="3" s="1"/>
  <c r="Z3390" i="3" a="1"/>
  <c r="Z3390" i="3" s="1"/>
  <c r="Z3389" i="3" a="1"/>
  <c r="Z3389" i="3" s="1"/>
  <c r="Z3388" i="3" a="1"/>
  <c r="Z3388" i="3" s="1"/>
  <c r="Z3387" i="3" a="1"/>
  <c r="Z3387" i="3" s="1"/>
  <c r="Z3386" i="3" a="1"/>
  <c r="Z3386" i="3" s="1"/>
  <c r="Z3385" i="3" a="1"/>
  <c r="Z3385" i="3" s="1"/>
  <c r="Z3384" i="3" a="1"/>
  <c r="Z3384" i="3" s="1"/>
  <c r="Z3383" i="3" a="1"/>
  <c r="Z3383" i="3" s="1"/>
  <c r="Z3382" i="3" a="1"/>
  <c r="Z3382" i="3" s="1"/>
  <c r="Z3381" i="3" a="1"/>
  <c r="Z3381" i="3" s="1"/>
  <c r="Z3380" i="3" a="1"/>
  <c r="Z3380" i="3" s="1"/>
  <c r="Z3379" i="3" a="1"/>
  <c r="Z3379" i="3" s="1"/>
  <c r="Z3378" i="3" a="1"/>
  <c r="Z3378" i="3" s="1"/>
  <c r="Z3377" i="3" a="1"/>
  <c r="Z3377" i="3" s="1"/>
  <c r="Z3376" i="3" a="1"/>
  <c r="Z3376" i="3" s="1"/>
  <c r="Z3375" i="3" a="1"/>
  <c r="Z3375" i="3" s="1"/>
  <c r="Z3374" i="3" a="1"/>
  <c r="Z3374" i="3" s="1"/>
  <c r="Z3373" i="3" a="1"/>
  <c r="Z3373" i="3" s="1"/>
  <c r="Z3372" i="3" a="1"/>
  <c r="Z3372" i="3" s="1"/>
  <c r="Z3371" i="3" a="1"/>
  <c r="Z3371" i="3" s="1"/>
  <c r="Z3370" i="3" a="1"/>
  <c r="Z3370" i="3" s="1"/>
  <c r="Z3369" i="3" a="1"/>
  <c r="Z3369" i="3" s="1"/>
  <c r="Z3368" i="3" a="1"/>
  <c r="Z3368" i="3" s="1"/>
  <c r="Z3367" i="3" a="1"/>
  <c r="Z3367" i="3" s="1"/>
  <c r="Z3366" i="3" a="1"/>
  <c r="Z3366" i="3" s="1"/>
  <c r="Z3365" i="3" a="1"/>
  <c r="Z3365" i="3" s="1"/>
  <c r="Z3364" i="3" a="1"/>
  <c r="Z3364" i="3" s="1"/>
  <c r="Z3363" i="3" a="1"/>
  <c r="Z3363" i="3" s="1"/>
  <c r="Z3362" i="3" a="1"/>
  <c r="Z3362" i="3" s="1"/>
  <c r="Z3361" i="3" a="1"/>
  <c r="Z3361" i="3" s="1"/>
  <c r="Z3360" i="3" a="1"/>
  <c r="Z3360" i="3" s="1"/>
  <c r="Z3359" i="3" a="1"/>
  <c r="Z3359" i="3" s="1"/>
  <c r="Z3358" i="3" a="1"/>
  <c r="Z3358" i="3" s="1"/>
  <c r="Z3353" i="3" a="1"/>
  <c r="Z3353" i="3" s="1"/>
  <c r="Z3352" i="3" a="1"/>
  <c r="Z3352" i="3" s="1"/>
  <c r="Z3351" i="3" a="1"/>
  <c r="Z3351" i="3" s="1"/>
  <c r="Z3350" i="3" a="1"/>
  <c r="Z3350" i="3" s="1"/>
  <c r="Z3349" i="3" a="1"/>
  <c r="Z3349" i="3" s="1"/>
  <c r="Z3348" i="3" a="1"/>
  <c r="Z3348" i="3" s="1"/>
  <c r="Z3347" i="3" a="1"/>
  <c r="Z3347" i="3" s="1"/>
  <c r="Z3346" i="3" a="1"/>
  <c r="Z3346" i="3" s="1"/>
  <c r="Z3345" i="3" a="1"/>
  <c r="Z3345" i="3" s="1"/>
  <c r="Z3344" i="3" a="1"/>
  <c r="Z3344" i="3" s="1"/>
  <c r="Z3343" i="3" a="1"/>
  <c r="Z3343" i="3" s="1"/>
  <c r="Z3357" i="3" a="1"/>
  <c r="Z3357" i="3" s="1"/>
  <c r="Z3356" i="3" a="1"/>
  <c r="Z3356" i="3" s="1"/>
  <c r="Z3355" i="3" a="1"/>
  <c r="Z3355" i="3" s="1"/>
  <c r="Z3354" i="3" a="1"/>
  <c r="Z3354" i="3" s="1"/>
  <c r="BB3342" i="3"/>
  <c r="Z3342" i="3" a="1"/>
  <c r="Z3342" i="3" s="1"/>
  <c r="W3342" i="3"/>
  <c r="BB3341" i="3"/>
  <c r="Z3341" i="3" a="1"/>
  <c r="Z3341" i="3" s="1"/>
  <c r="W3341" i="3"/>
  <c r="BB3340" i="3"/>
  <c r="Z3340" i="3" a="1"/>
  <c r="Z3340" i="3" s="1"/>
  <c r="W3340" i="3"/>
  <c r="BB3339" i="3"/>
  <c r="Z3339" i="3" a="1"/>
  <c r="Z3339" i="3" s="1"/>
  <c r="W3339" i="3"/>
  <c r="Z3338" i="3" a="1"/>
  <c r="Z3338" i="3" s="1"/>
  <c r="Z3337" i="3" a="1"/>
  <c r="Z3337" i="3" s="1"/>
  <c r="Z3336" i="3" a="1"/>
  <c r="Z3336" i="3" s="1"/>
  <c r="Z3335" i="3" a="1"/>
  <c r="Z3335" i="3" s="1"/>
  <c r="Z3334" i="3" a="1"/>
  <c r="Z3334" i="3" s="1"/>
  <c r="Z3333" i="3" a="1"/>
  <c r="Z3333" i="3" s="1"/>
  <c r="Z3332" i="3" a="1"/>
  <c r="Z3332" i="3" s="1"/>
  <c r="Z3331" i="3" a="1"/>
  <c r="Z3331" i="3" s="1"/>
  <c r="Z3330" i="3" a="1"/>
  <c r="Z3330" i="3" s="1"/>
  <c r="Z3329" i="3" a="1"/>
  <c r="Z3329" i="3" s="1"/>
  <c r="Z3328" i="3" a="1"/>
  <c r="Z3328" i="3" s="1"/>
  <c r="Z3327" i="3" a="1"/>
  <c r="Z3327" i="3" s="1"/>
  <c r="Z3326" i="3" a="1"/>
  <c r="Z3326" i="3" s="1"/>
  <c r="Z3325" i="3" a="1"/>
  <c r="Z3325" i="3" s="1"/>
  <c r="Z3324" i="3" a="1"/>
  <c r="Z3324" i="3" s="1"/>
  <c r="Z3323" i="3" a="1"/>
  <c r="Z3323" i="3" s="1"/>
  <c r="Z3322" i="3" a="1"/>
  <c r="Z3322" i="3" s="1"/>
  <c r="Z3321" i="3" a="1"/>
  <c r="Z3321" i="3" s="1"/>
  <c r="Z3320" i="3" a="1"/>
  <c r="Z3320" i="3" s="1"/>
  <c r="Z3319" i="3" a="1"/>
  <c r="Z3319" i="3" s="1"/>
  <c r="Z3318" i="3" a="1"/>
  <c r="Z3318" i="3" s="1"/>
  <c r="Z3317" i="3" a="1"/>
  <c r="Z3317" i="3" s="1"/>
  <c r="Z3316" i="3" a="1"/>
  <c r="Z3316" i="3" s="1"/>
  <c r="Z3315" i="3" a="1"/>
  <c r="Z3315" i="3" s="1"/>
  <c r="Z3314" i="3" a="1"/>
  <c r="Z3314" i="3" s="1"/>
  <c r="Z3313" i="3" a="1"/>
  <c r="Z3313" i="3" s="1"/>
  <c r="Z3312" i="3" a="1"/>
  <c r="Z3312" i="3" s="1"/>
  <c r="Z3311" i="3" a="1"/>
  <c r="Z3311" i="3" s="1"/>
  <c r="Z3310" i="3" a="1"/>
  <c r="Z3310" i="3" s="1"/>
  <c r="Z3309" i="3" a="1"/>
  <c r="Z3309" i="3" s="1"/>
  <c r="Z3308" i="3" a="1"/>
  <c r="Z3308" i="3" s="1"/>
  <c r="Z3307" i="3" a="1"/>
  <c r="Z3307" i="3" s="1"/>
  <c r="Z3306" i="3" a="1"/>
  <c r="Z3306" i="3" s="1"/>
  <c r="Z3305" i="3" a="1"/>
  <c r="Z3305" i="3" s="1"/>
  <c r="Z3304" i="3" a="1"/>
  <c r="Z3304" i="3" s="1"/>
  <c r="Z3303" i="3" a="1"/>
  <c r="Z3303" i="3" s="1"/>
  <c r="Z3302" i="3" a="1"/>
  <c r="Z3302" i="3" s="1"/>
  <c r="Z3301" i="3" a="1"/>
  <c r="Z3301" i="3" s="1"/>
  <c r="Z3300" i="3" a="1"/>
  <c r="Z3300" i="3" s="1"/>
  <c r="Z3299" i="3" a="1"/>
  <c r="Z3299" i="3" s="1"/>
  <c r="Z3298" i="3" a="1"/>
  <c r="Z3298" i="3" s="1"/>
  <c r="Z3297" i="3" a="1"/>
  <c r="Z3297" i="3" s="1"/>
  <c r="Z3296" i="3" a="1"/>
  <c r="Z3296" i="3" s="1"/>
  <c r="Z3295" i="3" a="1"/>
  <c r="Z3295" i="3" s="1"/>
  <c r="Z3294" i="3" a="1"/>
  <c r="Z3294" i="3" s="1"/>
  <c r="Z3293" i="3" a="1"/>
  <c r="Z3293" i="3" s="1"/>
  <c r="Z3292" i="3" a="1"/>
  <c r="Z3292" i="3" s="1"/>
  <c r="Z3291" i="3" a="1"/>
  <c r="Z3291" i="3" s="1"/>
  <c r="Z3290" i="3" a="1"/>
  <c r="Z3290" i="3" s="1"/>
  <c r="Z3289" i="3" a="1"/>
  <c r="Z3289" i="3" s="1"/>
  <c r="Z3288" i="3" a="1"/>
  <c r="Z3288" i="3" s="1"/>
  <c r="Z3287" i="3" a="1"/>
  <c r="Z3287" i="3" s="1"/>
  <c r="Z3286" i="3" a="1"/>
  <c r="Z3286" i="3" s="1"/>
  <c r="Z3285" i="3" a="1"/>
  <c r="Z3285" i="3" s="1"/>
  <c r="Z3284" i="3" a="1"/>
  <c r="Z3284" i="3" s="1"/>
  <c r="Z3283" i="3" a="1"/>
  <c r="Z3283" i="3" s="1"/>
  <c r="Z3282" i="3" a="1"/>
  <c r="Z3282" i="3" s="1"/>
  <c r="Z3281" i="3" a="1"/>
  <c r="Z3281" i="3" s="1"/>
  <c r="Z3280" i="3" a="1"/>
  <c r="Z3280" i="3" s="1"/>
  <c r="Z3279" i="3" a="1"/>
  <c r="Z3279" i="3" s="1"/>
  <c r="Z3278" i="3" a="1"/>
  <c r="Z3278" i="3" s="1"/>
  <c r="Z3277" i="3" a="1"/>
  <c r="Z3277" i="3" s="1"/>
  <c r="Z3276" i="3" a="1"/>
  <c r="Z3276" i="3" s="1"/>
  <c r="Z3275" i="3" a="1"/>
  <c r="Z3275" i="3" s="1"/>
  <c r="Z3274" i="3" a="1"/>
  <c r="Z3274" i="3" s="1"/>
  <c r="Z3273" i="3" a="1"/>
  <c r="Z3273" i="3" s="1"/>
  <c r="Z3272" i="3" a="1"/>
  <c r="Z3272" i="3" s="1"/>
  <c r="Z3271" i="3" a="1"/>
  <c r="Z3271" i="3" s="1"/>
  <c r="Z3270" i="3" a="1"/>
  <c r="Z3270" i="3" s="1"/>
  <c r="Z3269" i="3" a="1"/>
  <c r="Z3269" i="3" s="1"/>
  <c r="Z3268" i="3" a="1"/>
  <c r="Z3268" i="3" s="1"/>
  <c r="Z3267" i="3" a="1"/>
  <c r="Z3267" i="3" s="1"/>
  <c r="Z3266" i="3" a="1"/>
  <c r="Z3266" i="3" s="1"/>
  <c r="Z3265" i="3" a="1"/>
  <c r="Z3265" i="3" s="1"/>
  <c r="Z3264" i="3" a="1"/>
  <c r="Z3264" i="3" s="1"/>
  <c r="Z3263" i="3" a="1"/>
  <c r="Z3263" i="3" s="1"/>
  <c r="Z3262" i="3" a="1"/>
  <c r="Z3262" i="3" s="1"/>
  <c r="Z3261" i="3" a="1"/>
  <c r="Z3261" i="3" s="1"/>
  <c r="Z3260" i="3" a="1"/>
  <c r="Z3260" i="3" s="1"/>
  <c r="Z3259" i="3" a="1"/>
  <c r="Z3259" i="3" s="1"/>
  <c r="Z3258" i="3" a="1"/>
  <c r="Z3258" i="3" s="1"/>
  <c r="Z3257" i="3" a="1"/>
  <c r="Z3257" i="3" s="1"/>
  <c r="Z3256" i="3" a="1"/>
  <c r="Z3256" i="3" s="1"/>
  <c r="Z3255" i="3" a="1"/>
  <c r="Z3255" i="3" s="1"/>
  <c r="Z3254" i="3" a="1"/>
  <c r="Z3254" i="3" s="1"/>
  <c r="Z3253" i="3" a="1"/>
  <c r="Z3253" i="3" s="1"/>
  <c r="Z3252" i="3" a="1"/>
  <c r="Z3252" i="3" s="1"/>
  <c r="Z3251" i="3" a="1"/>
  <c r="Z3251" i="3" s="1"/>
  <c r="Z3250" i="3" a="1"/>
  <c r="Z3250" i="3" s="1"/>
  <c r="Z3249" i="3" a="1"/>
  <c r="Z3249" i="3" s="1"/>
  <c r="Z3248" i="3" a="1"/>
  <c r="Z3248" i="3" s="1"/>
  <c r="Z3247" i="3" a="1"/>
  <c r="Z3247" i="3" s="1"/>
  <c r="Z3246" i="3" a="1"/>
  <c r="Z3246" i="3" s="1"/>
  <c r="Z3245" i="3" a="1"/>
  <c r="Z3245" i="3" s="1"/>
  <c r="Z3244" i="3" a="1"/>
  <c r="Z3244" i="3" s="1"/>
  <c r="Z3243" i="3" a="1"/>
  <c r="Z3243" i="3" s="1"/>
  <c r="Z3242" i="3" a="1"/>
  <c r="Z3242" i="3" s="1"/>
  <c r="Z3241" i="3" a="1"/>
  <c r="Z3241" i="3" s="1"/>
  <c r="Z3240" i="3" a="1"/>
  <c r="Z3240" i="3" s="1"/>
  <c r="Z3239" i="3" a="1"/>
  <c r="Z3239" i="3" s="1"/>
  <c r="Z3238" i="3" a="1"/>
  <c r="Z3238" i="3" s="1"/>
  <c r="Z3237" i="3" a="1"/>
  <c r="Z3237" i="3" s="1"/>
  <c r="Z3236" i="3" a="1"/>
  <c r="Z3236" i="3" s="1"/>
  <c r="Z3235" i="3" a="1"/>
  <c r="Z3235" i="3" s="1"/>
  <c r="Z3234" i="3" a="1"/>
  <c r="Z3234" i="3" s="1"/>
  <c r="Z3233" i="3" a="1"/>
  <c r="Z3233" i="3" s="1"/>
  <c r="Z3232" i="3" a="1"/>
  <c r="Z3232" i="3" s="1"/>
  <c r="Z3231" i="3" a="1"/>
  <c r="Z3231" i="3" s="1"/>
  <c r="Z3230" i="3" a="1"/>
  <c r="Z3230" i="3" s="1"/>
  <c r="Z3229" i="3" a="1"/>
  <c r="Z3229" i="3" s="1"/>
  <c r="Z3228" i="3" a="1"/>
  <c r="Z3228" i="3" s="1"/>
  <c r="Z3227" i="3" a="1"/>
  <c r="Z3227" i="3" s="1"/>
  <c r="Z3226" i="3" a="1"/>
  <c r="Z3226" i="3" s="1"/>
  <c r="Z3225" i="3" a="1"/>
  <c r="Z3225" i="3" s="1"/>
  <c r="Z3224" i="3" a="1"/>
  <c r="Z3224" i="3" s="1"/>
  <c r="Z3223" i="3" a="1"/>
  <c r="Z3223" i="3" s="1"/>
  <c r="Z3222" i="3" a="1"/>
  <c r="Z3222" i="3" s="1"/>
  <c r="Z3221" i="3" a="1"/>
  <c r="Z3221" i="3" s="1"/>
  <c r="Z3220" i="3" a="1"/>
  <c r="Z3220" i="3" s="1"/>
  <c r="Z3219" i="3" a="1"/>
  <c r="Z3219" i="3" s="1"/>
  <c r="Z3218" i="3" a="1"/>
  <c r="Z3218" i="3" s="1"/>
  <c r="Z3217" i="3" a="1"/>
  <c r="Z3217" i="3" s="1"/>
  <c r="Z3216" i="3" a="1"/>
  <c r="Z3216" i="3" s="1"/>
  <c r="Z3215" i="3" a="1"/>
  <c r="Z3215" i="3" s="1"/>
  <c r="Z3214" i="3" a="1"/>
  <c r="Z3214" i="3" s="1"/>
  <c r="Z3213" i="3" a="1"/>
  <c r="Z3213" i="3" s="1"/>
  <c r="Z3212" i="3" a="1"/>
  <c r="Z3212" i="3" s="1"/>
  <c r="Z3211" i="3" a="1"/>
  <c r="Z3211" i="3" s="1"/>
  <c r="Z3210" i="3" a="1"/>
  <c r="Z3210" i="3" s="1"/>
  <c r="Z3209" i="3" a="1"/>
  <c r="Z3209" i="3" s="1"/>
  <c r="Z3208" i="3" a="1"/>
  <c r="Z3208" i="3" s="1"/>
  <c r="Z3207" i="3" a="1"/>
  <c r="Z3207" i="3" s="1"/>
  <c r="Z3206" i="3" a="1"/>
  <c r="Z3206" i="3" s="1"/>
  <c r="Z3205" i="3" a="1"/>
  <c r="Z3205" i="3" s="1"/>
  <c r="Z3204" i="3" a="1"/>
  <c r="Z3204" i="3" s="1"/>
  <c r="Z3203" i="3" a="1"/>
  <c r="Z3203" i="3" s="1"/>
  <c r="Z3202" i="3" a="1"/>
  <c r="Z3202" i="3" s="1"/>
  <c r="Z3201" i="3" a="1"/>
  <c r="Z3201" i="3" s="1"/>
  <c r="Z3200" i="3" a="1"/>
  <c r="Z3200" i="3" s="1"/>
  <c r="Z3199" i="3" a="1"/>
  <c r="Z3199" i="3" s="1"/>
  <c r="Z3198" i="3" a="1"/>
  <c r="Z3198" i="3" s="1"/>
  <c r="Z3197" i="3" a="1"/>
  <c r="Z3197" i="3" s="1"/>
  <c r="Z3196" i="3" a="1"/>
  <c r="Z3196" i="3" s="1"/>
  <c r="Z3195" i="3" a="1"/>
  <c r="Z3195" i="3" s="1"/>
  <c r="Z3194" i="3" a="1"/>
  <c r="Z3194" i="3" s="1"/>
  <c r="Z3193" i="3" a="1"/>
  <c r="Z3193" i="3" s="1"/>
  <c r="Z3192" i="3" a="1"/>
  <c r="Z3192" i="3" s="1"/>
  <c r="Z3191" i="3" a="1"/>
  <c r="Z3191" i="3" s="1"/>
  <c r="Z3190" i="3" a="1"/>
  <c r="Z3190" i="3" s="1"/>
  <c r="Z3189" i="3" a="1"/>
  <c r="Z3189" i="3" s="1"/>
  <c r="Z3188" i="3" a="1"/>
  <c r="Z3188" i="3" s="1"/>
  <c r="Z3187" i="3" a="1"/>
  <c r="Z3187" i="3" s="1"/>
  <c r="Z3186" i="3" a="1"/>
  <c r="Z3186" i="3" s="1"/>
  <c r="Z3185" i="3" a="1"/>
  <c r="Z3185" i="3" s="1"/>
  <c r="Z3184" i="3" a="1"/>
  <c r="Z3184" i="3" s="1"/>
  <c r="Z3183" i="3" a="1"/>
  <c r="Z3183" i="3" s="1"/>
  <c r="Z3182" i="3" a="1"/>
  <c r="Z3182" i="3" s="1"/>
  <c r="Z3181" i="3" a="1"/>
  <c r="Z3181" i="3" s="1"/>
  <c r="Z3180" i="3" a="1"/>
  <c r="Z3180" i="3" s="1"/>
  <c r="Z3179" i="3" a="1"/>
  <c r="Z3179" i="3" s="1"/>
  <c r="Z3178" i="3" a="1"/>
  <c r="Z3178" i="3" s="1"/>
  <c r="Z3177" i="3" a="1"/>
  <c r="Z3177" i="3" s="1"/>
  <c r="Z3176" i="3" a="1"/>
  <c r="Z3176" i="3" s="1"/>
  <c r="Z3175" i="3" a="1"/>
  <c r="Z3175" i="3" s="1"/>
  <c r="Z3174" i="3" a="1"/>
  <c r="Z3174" i="3" s="1"/>
  <c r="Z3173" i="3" a="1"/>
  <c r="Z3173" i="3" s="1"/>
  <c r="Z3172" i="3" a="1"/>
  <c r="Z3172" i="3" s="1"/>
  <c r="Z3171" i="3" a="1"/>
  <c r="Z3171" i="3" s="1"/>
  <c r="Z3170" i="3" a="1"/>
  <c r="Z3170" i="3" s="1"/>
  <c r="Z3169" i="3" a="1"/>
  <c r="Z3169" i="3" s="1"/>
  <c r="Z3168" i="3" a="1"/>
  <c r="Z3168" i="3" s="1"/>
  <c r="Z3167" i="3" a="1"/>
  <c r="Z3167" i="3" s="1"/>
  <c r="Z3166" i="3" a="1"/>
  <c r="Z3166" i="3" s="1"/>
  <c r="Z3165" i="3" a="1"/>
  <c r="Z3165" i="3" s="1"/>
  <c r="Z3164" i="3" a="1"/>
  <c r="Z3164" i="3" s="1"/>
  <c r="Z3163" i="3" a="1"/>
  <c r="Z3163" i="3" s="1"/>
  <c r="Z3162" i="3" a="1"/>
  <c r="Z3162" i="3" s="1"/>
  <c r="Z3161" i="3" a="1"/>
  <c r="Z3161" i="3" s="1"/>
  <c r="Z3160" i="3" a="1"/>
  <c r="Z3160" i="3" s="1"/>
  <c r="Z3159" i="3" a="1"/>
  <c r="Z3159" i="3" s="1"/>
  <c r="Z3158" i="3" a="1"/>
  <c r="Z3158" i="3" s="1"/>
  <c r="Z3157" i="3" a="1"/>
  <c r="Z3157" i="3" s="1"/>
  <c r="Z3156" i="3" a="1"/>
  <c r="Z3156" i="3" s="1"/>
  <c r="Z3155" i="3" a="1"/>
  <c r="Z3155" i="3" s="1"/>
  <c r="Z3154" i="3" a="1"/>
  <c r="Z3154" i="3" s="1"/>
  <c r="Z3153" i="3" a="1"/>
  <c r="Z3153" i="3" s="1"/>
  <c r="Z3152" i="3" a="1"/>
  <c r="Z3152" i="3" s="1"/>
  <c r="Z3151" i="3" a="1"/>
  <c r="Z3151" i="3" s="1"/>
  <c r="Z3150" i="3" a="1"/>
  <c r="Z3150" i="3" s="1"/>
  <c r="Z3149" i="3" a="1"/>
  <c r="Z3149" i="3" s="1"/>
  <c r="Z3148" i="3" a="1"/>
  <c r="Z3148" i="3" s="1"/>
  <c r="Z3147" i="3" a="1"/>
  <c r="Z3147" i="3" s="1"/>
  <c r="Z3146" i="3" a="1"/>
  <c r="Z3146" i="3" s="1"/>
  <c r="Z3145" i="3" a="1"/>
  <c r="Z3145" i="3" s="1"/>
  <c r="Z3144" i="3" a="1"/>
  <c r="Z3144" i="3" s="1"/>
  <c r="Z3143" i="3" a="1"/>
  <c r="Z3143" i="3" s="1"/>
  <c r="Z3142" i="3" a="1"/>
  <c r="Z3142" i="3" s="1"/>
  <c r="Z3141" i="3" a="1"/>
  <c r="Z3141" i="3" s="1"/>
  <c r="Z3140" i="3" a="1"/>
  <c r="Z3140" i="3" s="1"/>
  <c r="Z3139" i="3" a="1"/>
  <c r="Z3139" i="3" s="1"/>
  <c r="Z3138" i="3" a="1"/>
  <c r="Z3138" i="3" s="1"/>
  <c r="Z3137" i="3" a="1"/>
  <c r="Z3137" i="3" s="1"/>
  <c r="Z3136" i="3" a="1"/>
  <c r="Z3136" i="3" s="1"/>
  <c r="Z3135" i="3" a="1"/>
  <c r="Z3135" i="3" s="1"/>
  <c r="Z3134" i="3" a="1"/>
  <c r="Z3134" i="3" s="1"/>
  <c r="Z3133" i="3" a="1"/>
  <c r="Z3133" i="3" s="1"/>
  <c r="Z3132" i="3" a="1"/>
  <c r="Z3132" i="3" s="1"/>
  <c r="Z3131" i="3" a="1"/>
  <c r="Z3131" i="3" s="1"/>
  <c r="Z3130" i="3" a="1"/>
  <c r="Z3130" i="3" s="1"/>
  <c r="Z3129" i="3" a="1"/>
  <c r="Z3129" i="3" s="1"/>
  <c r="Z3128" i="3" a="1"/>
  <c r="Z3128" i="3" s="1"/>
  <c r="Z3127" i="3" a="1"/>
  <c r="Z3127" i="3" s="1"/>
  <c r="Z3126" i="3" a="1"/>
  <c r="Z3126" i="3" s="1"/>
  <c r="Z3125" i="3" a="1"/>
  <c r="Z3125" i="3" s="1"/>
  <c r="Z3124" i="3" a="1"/>
  <c r="Z3124" i="3" s="1"/>
  <c r="Z3123" i="3" a="1"/>
  <c r="Z3123" i="3" s="1"/>
  <c r="Z3122" i="3" a="1"/>
  <c r="Z3122" i="3" s="1"/>
  <c r="Z3121" i="3" a="1"/>
  <c r="Z3121" i="3" s="1"/>
  <c r="Z3120" i="3" a="1"/>
  <c r="Z3120" i="3" s="1"/>
  <c r="Z3119" i="3" a="1"/>
  <c r="Z3119" i="3" s="1"/>
  <c r="Z3118" i="3" a="1"/>
  <c r="Z3118" i="3" s="1"/>
  <c r="Z3117" i="3" a="1"/>
  <c r="Z3117" i="3" s="1"/>
  <c r="Z3116" i="3" a="1"/>
  <c r="Z3116" i="3" s="1"/>
  <c r="Z3115" i="3" a="1"/>
  <c r="Z3115" i="3" s="1"/>
  <c r="Z3114" i="3" a="1"/>
  <c r="Z3114" i="3" s="1"/>
  <c r="Z3113" i="3" a="1"/>
  <c r="Z3113" i="3" s="1"/>
  <c r="Z3112" i="3" a="1"/>
  <c r="Z3112" i="3" s="1"/>
  <c r="Z3111" i="3" a="1"/>
  <c r="Z3111" i="3" s="1"/>
  <c r="Z3110" i="3" a="1"/>
  <c r="Z3110" i="3" s="1"/>
  <c r="Z3109" i="3" a="1"/>
  <c r="Z3109" i="3" s="1"/>
  <c r="Z3108" i="3" a="1"/>
  <c r="Z3108" i="3" s="1"/>
  <c r="Z3107" i="3" a="1"/>
  <c r="Z3107" i="3" s="1"/>
  <c r="Z3106" i="3" a="1"/>
  <c r="Z3106" i="3" s="1"/>
  <c r="Z3105" i="3" a="1"/>
  <c r="Z3105" i="3" s="1"/>
  <c r="Z3104" i="3" a="1"/>
  <c r="Z3104" i="3" s="1"/>
  <c r="Z3103" i="3" a="1"/>
  <c r="Z3103" i="3" s="1"/>
  <c r="Z3102" i="3" a="1"/>
  <c r="Z3102" i="3" s="1"/>
  <c r="Z3101" i="3" a="1"/>
  <c r="Z3101" i="3" s="1"/>
  <c r="Z3100" i="3" a="1"/>
  <c r="Z3100" i="3" s="1"/>
  <c r="Z3099" i="3" a="1"/>
  <c r="Z3099" i="3" s="1"/>
  <c r="Z3098" i="3" a="1"/>
  <c r="Z3098" i="3" s="1"/>
  <c r="Z3097" i="3" a="1"/>
  <c r="Z3097" i="3" s="1"/>
  <c r="Z3096" i="3" a="1"/>
  <c r="Z3096" i="3" s="1"/>
  <c r="Z3095" i="3" a="1"/>
  <c r="Z3095" i="3" s="1"/>
  <c r="Z3094" i="3" a="1"/>
  <c r="Z3094" i="3" s="1"/>
  <c r="Z3093" i="3" a="1"/>
  <c r="Z3093" i="3" s="1"/>
  <c r="Z3092" i="3" a="1"/>
  <c r="Z3092" i="3" s="1"/>
  <c r="Z3091" i="3" a="1"/>
  <c r="Z3091" i="3" s="1"/>
  <c r="Z3090" i="3" a="1"/>
  <c r="Z3090" i="3" s="1"/>
  <c r="Z3089" i="3" a="1"/>
  <c r="Z3089" i="3" s="1"/>
  <c r="Z3088" i="3" a="1"/>
  <c r="Z3088" i="3" s="1"/>
  <c r="Z3087" i="3" a="1"/>
  <c r="Z3087" i="3" s="1"/>
  <c r="Z3086" i="3" a="1"/>
  <c r="Z3086" i="3" s="1"/>
  <c r="Z3085" i="3" a="1"/>
  <c r="Z3085" i="3" s="1"/>
  <c r="Z3084" i="3" a="1"/>
  <c r="Z3084" i="3" s="1"/>
  <c r="Z3083" i="3" a="1"/>
  <c r="Z3083" i="3" s="1"/>
  <c r="Z3082" i="3" a="1"/>
  <c r="Z3082" i="3" s="1"/>
  <c r="Z3081" i="3" a="1"/>
  <c r="Z3081" i="3" s="1"/>
  <c r="Z3080" i="3" a="1"/>
  <c r="Z3080" i="3" s="1"/>
  <c r="Z3079" i="3" a="1"/>
  <c r="Z3079" i="3" s="1"/>
  <c r="Z3078" i="3" a="1"/>
  <c r="Z3078" i="3" s="1"/>
  <c r="Z3077" i="3" a="1"/>
  <c r="Z3077" i="3" s="1"/>
  <c r="Z3076" i="3" a="1"/>
  <c r="Z3076" i="3" s="1"/>
  <c r="Z3075" i="3" a="1"/>
  <c r="Z3075" i="3" s="1"/>
  <c r="Z3074" i="3" a="1"/>
  <c r="Z3074" i="3" s="1"/>
  <c r="Z3073" i="3" a="1"/>
  <c r="Z3073" i="3" s="1"/>
  <c r="Z3072" i="3" a="1"/>
  <c r="Z3072" i="3" s="1"/>
  <c r="Z3071" i="3" a="1"/>
  <c r="Z3071" i="3" s="1"/>
  <c r="Z3070" i="3" a="1"/>
  <c r="Z3070" i="3" s="1"/>
  <c r="Z3069" i="3" a="1"/>
  <c r="Z3069" i="3" s="1"/>
  <c r="Z3068" i="3" a="1"/>
  <c r="Z3068" i="3" s="1"/>
  <c r="Z3067" i="3" a="1"/>
  <c r="Z3067" i="3" s="1"/>
  <c r="Z3066" i="3" a="1"/>
  <c r="Z3066" i="3" s="1"/>
  <c r="Z3065" i="3" a="1"/>
  <c r="Z3065" i="3" s="1"/>
  <c r="Z3064" i="3" a="1"/>
  <c r="Z3064" i="3" s="1"/>
  <c r="Z3063" i="3" a="1"/>
  <c r="Z3063" i="3" s="1"/>
  <c r="Z3062" i="3" a="1"/>
  <c r="Z3062" i="3" s="1"/>
  <c r="Z3061" i="3" a="1"/>
  <c r="Z3061" i="3" s="1"/>
  <c r="Z3060" i="3" a="1"/>
  <c r="Z3060" i="3" s="1"/>
  <c r="Z3059" i="3" a="1"/>
  <c r="Z3059" i="3" s="1"/>
  <c r="Z3058" i="3" a="1"/>
  <c r="Z3058" i="3" s="1"/>
  <c r="Z3057" i="3" a="1"/>
  <c r="Z3057" i="3" s="1"/>
  <c r="Z3056" i="3" a="1"/>
  <c r="Z3056" i="3" s="1"/>
  <c r="Z3055" i="3" a="1"/>
  <c r="Z3055" i="3" s="1"/>
  <c r="Z3054" i="3" a="1"/>
  <c r="Z3054" i="3" s="1"/>
  <c r="Z3053" i="3" a="1"/>
  <c r="Z3053" i="3" s="1"/>
  <c r="Z3052" i="3" a="1"/>
  <c r="Z3052" i="3" s="1"/>
  <c r="Z3051" i="3" a="1"/>
  <c r="Z3051" i="3" s="1"/>
  <c r="Z3050" i="3" a="1"/>
  <c r="Z3050" i="3" s="1"/>
  <c r="Z3049" i="3" a="1"/>
  <c r="Z3049" i="3" s="1"/>
  <c r="Z3048" i="3" a="1"/>
  <c r="Z3048" i="3" s="1"/>
  <c r="Z3047" i="3" a="1"/>
  <c r="Z3047" i="3" s="1"/>
  <c r="Z3046" i="3" a="1"/>
  <c r="Z3046" i="3" s="1"/>
  <c r="Z3045" i="3" a="1"/>
  <c r="Z3045" i="3" s="1"/>
  <c r="Z3044" i="3" a="1"/>
  <c r="Z3044" i="3" s="1"/>
  <c r="Z3043" i="3" a="1"/>
  <c r="Z3043" i="3" s="1"/>
  <c r="Z3042" i="3" a="1"/>
  <c r="Z3042" i="3" s="1"/>
  <c r="Z3041" i="3" a="1"/>
  <c r="Z3041" i="3" s="1"/>
  <c r="Z3040" i="3" a="1"/>
  <c r="Z3040" i="3" s="1"/>
  <c r="Z3039" i="3" a="1"/>
  <c r="Z3039" i="3" s="1"/>
  <c r="Z3038" i="3" a="1"/>
  <c r="Z3038" i="3" s="1"/>
  <c r="Z3037" i="3" a="1"/>
  <c r="Z3037" i="3" s="1"/>
  <c r="Z3036" i="3" a="1"/>
  <c r="Z3036" i="3" s="1"/>
  <c r="Z3035" i="3" a="1"/>
  <c r="Z3035" i="3" s="1"/>
  <c r="Z3034" i="3" a="1"/>
  <c r="Z3034" i="3" s="1"/>
  <c r="Z3033" i="3" a="1"/>
  <c r="Z3033" i="3" s="1"/>
  <c r="Z3032" i="3" a="1"/>
  <c r="Z3032" i="3" s="1"/>
  <c r="Z3031" i="3" a="1"/>
  <c r="Z3031" i="3" s="1"/>
  <c r="Z3030" i="3" a="1"/>
  <c r="Z3030" i="3" s="1"/>
  <c r="Z3029" i="3" a="1"/>
  <c r="Z3029" i="3" s="1"/>
  <c r="Z3028" i="3" a="1"/>
  <c r="Z3028" i="3" s="1"/>
  <c r="Z3027" i="3" a="1"/>
  <c r="Z3027" i="3" s="1"/>
  <c r="Z3026" i="3" a="1"/>
  <c r="Z3026" i="3" s="1"/>
  <c r="Z3025" i="3" a="1"/>
  <c r="Z3025" i="3" s="1"/>
  <c r="Z3024" i="3" a="1"/>
  <c r="Z3024" i="3" s="1"/>
  <c r="Z3023" i="3" a="1"/>
  <c r="Z3023" i="3" s="1"/>
  <c r="Z3022" i="3" a="1"/>
  <c r="Z3022" i="3" s="1"/>
  <c r="Z3021" i="3" a="1"/>
  <c r="Z3021" i="3" s="1"/>
  <c r="Z3020" i="3" a="1"/>
  <c r="Z3020" i="3" s="1"/>
  <c r="Z3019" i="3" a="1"/>
  <c r="Z3019" i="3" s="1"/>
  <c r="Z3018" i="3" a="1"/>
  <c r="Z3018" i="3" s="1"/>
  <c r="Z3017" i="3" a="1"/>
  <c r="Z3017" i="3" s="1"/>
  <c r="Z3016" i="3" a="1"/>
  <c r="Z3016" i="3" s="1"/>
  <c r="Z3015" i="3" a="1"/>
  <c r="Z3015" i="3" s="1"/>
  <c r="Z3014" i="3" a="1"/>
  <c r="Z3014" i="3" s="1"/>
  <c r="Z3013" i="3" a="1"/>
  <c r="Z3013" i="3" s="1"/>
  <c r="Z3012" i="3" a="1"/>
  <c r="Z3012" i="3" s="1"/>
  <c r="Z3011" i="3" a="1"/>
  <c r="Z3011" i="3" s="1"/>
  <c r="Z3010" i="3" a="1"/>
  <c r="Z3010" i="3" s="1"/>
  <c r="Z3009" i="3" a="1"/>
  <c r="Z3009" i="3" s="1"/>
  <c r="Z3008" i="3" a="1"/>
  <c r="Z3008" i="3" s="1"/>
  <c r="Z3007" i="3" a="1"/>
  <c r="Z3007" i="3" s="1"/>
  <c r="Z3006" i="3" a="1"/>
  <c r="Z3006" i="3" s="1"/>
  <c r="Z3005" i="3" a="1"/>
  <c r="Z3005" i="3" s="1"/>
  <c r="Z3004" i="3" a="1"/>
  <c r="Z3004" i="3" s="1"/>
  <c r="Z3003" i="3" a="1"/>
  <c r="Z3003" i="3" s="1"/>
  <c r="Z3002" i="3" a="1"/>
  <c r="Z3002" i="3" s="1"/>
  <c r="Z3001" i="3" a="1"/>
  <c r="Z3001" i="3" s="1"/>
  <c r="Z3000" i="3" a="1"/>
  <c r="Z3000" i="3" s="1"/>
  <c r="Z2999" i="3" a="1"/>
  <c r="Z2999" i="3" s="1"/>
  <c r="Z2998" i="3" a="1"/>
  <c r="Z2998" i="3" s="1"/>
  <c r="Z2997" i="3" a="1"/>
  <c r="Z2997" i="3" s="1"/>
  <c r="Z2996" i="3" a="1"/>
  <c r="Z2996" i="3" s="1"/>
  <c r="Z2995" i="3" a="1"/>
  <c r="Z2995" i="3" s="1"/>
  <c r="Z2994" i="3" a="1"/>
  <c r="Z2994" i="3" s="1"/>
  <c r="Z2993" i="3" a="1"/>
  <c r="Z2993" i="3" s="1"/>
  <c r="Z2992" i="3" a="1"/>
  <c r="Z2992" i="3" s="1"/>
  <c r="Z2991" i="3" a="1"/>
  <c r="Z2991" i="3" s="1"/>
  <c r="Z2990" i="3" a="1"/>
  <c r="Z2990" i="3" s="1"/>
  <c r="Z2989" i="3" a="1"/>
  <c r="Z2989" i="3" s="1"/>
  <c r="Z2988" i="3" a="1"/>
  <c r="Z2988" i="3" s="1"/>
  <c r="Z2987" i="3" a="1"/>
  <c r="Z2987" i="3" s="1"/>
  <c r="Z2986" i="3" a="1"/>
  <c r="Z2986" i="3" s="1"/>
  <c r="Z2985" i="3" a="1"/>
  <c r="Z2985" i="3" s="1"/>
  <c r="Z2984" i="3" a="1"/>
  <c r="Z2984" i="3" s="1"/>
  <c r="Z2983" i="3" a="1"/>
  <c r="Z2983" i="3" s="1"/>
  <c r="Z2982" i="3" a="1"/>
  <c r="Z2982" i="3" s="1"/>
  <c r="Z2981" i="3" a="1"/>
  <c r="Z2981" i="3" s="1"/>
  <c r="Z2980" i="3" a="1"/>
  <c r="Z2980" i="3" s="1"/>
  <c r="Z2979" i="3" a="1"/>
  <c r="Z2979" i="3" s="1"/>
  <c r="Z2978" i="3" a="1"/>
  <c r="Z2978" i="3" s="1"/>
  <c r="Z2977" i="3" a="1"/>
  <c r="Z2977" i="3" s="1"/>
  <c r="Z2976" i="3" a="1"/>
  <c r="Z2976" i="3" s="1"/>
  <c r="Z2975" i="3" a="1"/>
  <c r="Z2975" i="3" s="1"/>
  <c r="Z2974" i="3" a="1"/>
  <c r="Z2974" i="3" s="1"/>
  <c r="Z2973" i="3" a="1"/>
  <c r="Z2973" i="3" s="1"/>
  <c r="Z2972" i="3" a="1"/>
  <c r="Z2972" i="3" s="1"/>
  <c r="Z2971" i="3" a="1"/>
  <c r="Z2971" i="3" s="1"/>
  <c r="Z2970" i="3" a="1"/>
  <c r="Z2970" i="3" s="1"/>
  <c r="Z2969" i="3" a="1"/>
  <c r="Z2969" i="3" s="1"/>
  <c r="Z2968" i="3" a="1"/>
  <c r="Z2968" i="3" s="1"/>
  <c r="Z2967" i="3" a="1"/>
  <c r="Z2967" i="3" s="1"/>
  <c r="Z2966" i="3" a="1"/>
  <c r="Z2966" i="3" s="1"/>
  <c r="Z2965" i="3" a="1"/>
  <c r="Z2965" i="3" s="1"/>
  <c r="Z2964" i="3" a="1"/>
  <c r="Z2964" i="3" s="1"/>
  <c r="Z2963" i="3" a="1"/>
  <c r="Z2963" i="3" s="1"/>
  <c r="Z2962" i="3" a="1"/>
  <c r="Z2962" i="3" s="1"/>
  <c r="Z2961" i="3" a="1"/>
  <c r="Z2961" i="3" s="1"/>
  <c r="Z2960" i="3" a="1"/>
  <c r="Z2960" i="3" s="1"/>
  <c r="Z2959" i="3" a="1"/>
  <c r="Z2959" i="3" s="1"/>
  <c r="Z2958" i="3" a="1"/>
  <c r="Z2958" i="3" s="1"/>
  <c r="Z2957" i="3" a="1"/>
  <c r="Z2957" i="3" s="1"/>
  <c r="Z2956" i="3" a="1"/>
  <c r="Z2956" i="3" s="1"/>
  <c r="Z2955" i="3" a="1"/>
  <c r="Z2955" i="3" s="1"/>
  <c r="Z2954" i="3" a="1"/>
  <c r="Z2954" i="3" s="1"/>
  <c r="Z2953" i="3" a="1"/>
  <c r="Z2953" i="3" s="1"/>
  <c r="Z2952" i="3" a="1"/>
  <c r="Z2952" i="3" s="1"/>
  <c r="Z2951" i="3" a="1"/>
  <c r="Z2951" i="3" s="1"/>
  <c r="Z2950" i="3" a="1"/>
  <c r="Z2950" i="3" s="1"/>
  <c r="Z2949" i="3" a="1"/>
  <c r="Z2949" i="3" s="1"/>
  <c r="Z2948" i="3" a="1"/>
  <c r="Z2948" i="3" s="1"/>
  <c r="Z2947" i="3" a="1"/>
  <c r="Z2947" i="3" s="1"/>
  <c r="Z2946" i="3" a="1"/>
  <c r="Z2946" i="3" s="1"/>
  <c r="Z2945" i="3" a="1"/>
  <c r="Z2945" i="3" s="1"/>
  <c r="Z2944" i="3" a="1"/>
  <c r="Z2944" i="3" s="1"/>
  <c r="Z2943" i="3" a="1"/>
  <c r="Z2943" i="3" s="1"/>
  <c r="Z2942" i="3" a="1"/>
  <c r="Z2942" i="3" s="1"/>
  <c r="Z2941" i="3" a="1"/>
  <c r="Z2941" i="3" s="1"/>
  <c r="Z2940" i="3" a="1"/>
  <c r="Z2940" i="3" s="1"/>
  <c r="Z2939" i="3" a="1"/>
  <c r="Z2939" i="3" s="1"/>
  <c r="Z2938" i="3" a="1"/>
  <c r="Z2938" i="3" s="1"/>
  <c r="Z2937" i="3" a="1"/>
  <c r="Z2937" i="3" s="1"/>
  <c r="Z2936" i="3" a="1"/>
  <c r="Z2936" i="3" s="1"/>
  <c r="Z2935" i="3" a="1"/>
  <c r="Z2935" i="3" s="1"/>
  <c r="Z2934" i="3" a="1"/>
  <c r="Z2934" i="3" s="1"/>
  <c r="Z2933" i="3" a="1"/>
  <c r="Z2933" i="3" s="1"/>
  <c r="Z2932" i="3" a="1"/>
  <c r="Z2932" i="3" s="1"/>
  <c r="Z2931" i="3" a="1"/>
  <c r="Z2931" i="3" s="1"/>
  <c r="Z2930" i="3" a="1"/>
  <c r="Z2930" i="3" s="1"/>
  <c r="Z2929" i="3" a="1"/>
  <c r="Z2929" i="3" s="1"/>
  <c r="Z2928" i="3" a="1"/>
  <c r="Z2928" i="3" s="1"/>
  <c r="Z2927" i="3" a="1"/>
  <c r="Z2927" i="3" s="1"/>
  <c r="Z2926" i="3" a="1"/>
  <c r="Z2926" i="3" s="1"/>
  <c r="Z2925" i="3" a="1"/>
  <c r="Z2925" i="3" s="1"/>
  <c r="Z2924" i="3" a="1"/>
  <c r="Z2924" i="3" s="1"/>
  <c r="Z2923" i="3" a="1"/>
  <c r="Z2923" i="3" s="1"/>
  <c r="Z2922" i="3" a="1"/>
  <c r="Z2922" i="3" s="1"/>
  <c r="Z2921" i="3" a="1"/>
  <c r="Z2921" i="3" s="1"/>
  <c r="Z2920" i="3" a="1"/>
  <c r="Z2920" i="3" s="1"/>
  <c r="Z2919" i="3" a="1"/>
  <c r="Z2919" i="3" s="1"/>
  <c r="Z2918" i="3" a="1"/>
  <c r="Z2918" i="3" s="1"/>
  <c r="Z2917" i="3" a="1"/>
  <c r="Z2917" i="3" s="1"/>
  <c r="Z2916" i="3" a="1"/>
  <c r="Z2916" i="3" s="1"/>
  <c r="Z2915" i="3" a="1"/>
  <c r="Z2915" i="3" s="1"/>
  <c r="Z2914" i="3" a="1"/>
  <c r="Z2914" i="3" s="1"/>
  <c r="Z2913" i="3" a="1"/>
  <c r="Z2913" i="3" s="1"/>
  <c r="Z2912" i="3" a="1"/>
  <c r="Z2912" i="3" s="1"/>
  <c r="Z2911" i="3" a="1"/>
  <c r="Z2911" i="3" s="1"/>
  <c r="Z2910" i="3" a="1"/>
  <c r="Z2910" i="3" s="1"/>
  <c r="Z2909" i="3" a="1"/>
  <c r="Z2909" i="3" s="1"/>
  <c r="Z2908" i="3" a="1"/>
  <c r="Z2908" i="3" s="1"/>
  <c r="Z2907" i="3" a="1"/>
  <c r="Z2907" i="3" s="1"/>
  <c r="Z2906" i="3" a="1"/>
  <c r="Z2906" i="3" s="1"/>
  <c r="Z2905" i="3" a="1"/>
  <c r="Z2905" i="3" s="1"/>
  <c r="Z2904" i="3" a="1"/>
  <c r="Z2904" i="3" s="1"/>
  <c r="Z2903" i="3" a="1"/>
  <c r="Z2903" i="3" s="1"/>
  <c r="Z2902" i="3" a="1"/>
  <c r="Z2902" i="3" s="1"/>
  <c r="Z2901" i="3" a="1"/>
  <c r="Z2901" i="3" s="1"/>
  <c r="Z2900" i="3" a="1"/>
  <c r="Z2900" i="3" s="1"/>
  <c r="Z2899" i="3" a="1"/>
  <c r="Z2899" i="3" s="1"/>
  <c r="Z2898" i="3" a="1"/>
  <c r="Z2898" i="3" s="1"/>
  <c r="Z2897" i="3" a="1"/>
  <c r="Z2897" i="3" s="1"/>
  <c r="Z2896" i="3" a="1"/>
  <c r="Z2896" i="3" s="1"/>
  <c r="Z2895" i="3" a="1"/>
  <c r="Z2895" i="3" s="1"/>
  <c r="Z2894" i="3" a="1"/>
  <c r="Z2894" i="3" s="1"/>
  <c r="Z2893" i="3" a="1"/>
  <c r="Z2893" i="3" s="1"/>
  <c r="Z2892" i="3" a="1"/>
  <c r="Z2892" i="3" s="1"/>
  <c r="Z2891" i="3" a="1"/>
  <c r="Z2891" i="3" s="1"/>
  <c r="Z2890" i="3" a="1"/>
  <c r="Z2890" i="3" s="1"/>
  <c r="Z2889" i="3" a="1"/>
  <c r="Z2889" i="3" s="1"/>
  <c r="Z2888" i="3" a="1"/>
  <c r="Z2888" i="3" s="1"/>
  <c r="Z2887" i="3" a="1"/>
  <c r="Z2887" i="3" s="1"/>
  <c r="Z2886" i="3" a="1"/>
  <c r="Z2886" i="3" s="1"/>
  <c r="Z2885" i="3" a="1"/>
  <c r="Z2885" i="3" s="1"/>
  <c r="Z2884" i="3" a="1"/>
  <c r="Z2884" i="3" s="1"/>
  <c r="Z2883" i="3" a="1"/>
  <c r="Z2883" i="3" s="1"/>
  <c r="Z2882" i="3" a="1"/>
  <c r="Z2882" i="3" s="1"/>
  <c r="Z2881" i="3" a="1"/>
  <c r="Z2881" i="3" s="1"/>
  <c r="Z2880" i="3" a="1"/>
  <c r="Z2880" i="3" s="1"/>
  <c r="Z2879" i="3" a="1"/>
  <c r="Z2879" i="3" s="1"/>
  <c r="Z2878" i="3" a="1"/>
  <c r="Z2878" i="3" s="1"/>
  <c r="Z2877" i="3" a="1"/>
  <c r="Z2877" i="3" s="1"/>
  <c r="Z2876" i="3" a="1"/>
  <c r="Z2876" i="3" s="1"/>
  <c r="Z2875" i="3" a="1"/>
  <c r="Z2875" i="3" s="1"/>
  <c r="Z2874" i="3" a="1"/>
  <c r="Z2874" i="3" s="1"/>
  <c r="Z2873" i="3" a="1"/>
  <c r="Z2873" i="3" s="1"/>
  <c r="Z2872" i="3" a="1"/>
  <c r="Z2872" i="3" s="1"/>
  <c r="Z2871" i="3" a="1"/>
  <c r="Z2871" i="3" s="1"/>
  <c r="Z2870" i="3" a="1"/>
  <c r="Z2870" i="3" s="1"/>
  <c r="Z2869" i="3" a="1"/>
  <c r="Z2869" i="3" s="1"/>
  <c r="Z2868" i="3" a="1"/>
  <c r="Z2868" i="3" s="1"/>
  <c r="Z2867" i="3" a="1"/>
  <c r="Z2867" i="3" s="1"/>
  <c r="Z2866" i="3" a="1"/>
  <c r="Z2866" i="3" s="1"/>
  <c r="Z2865" i="3" a="1"/>
  <c r="Z2865" i="3" s="1"/>
  <c r="Z2864" i="3" a="1"/>
  <c r="Z2864" i="3" s="1"/>
  <c r="Z2863" i="3" a="1"/>
  <c r="Z2863" i="3" s="1"/>
  <c r="Z2862" i="3" a="1"/>
  <c r="Z2862" i="3" s="1"/>
  <c r="Z2861" i="3" a="1"/>
  <c r="Z2861" i="3" s="1"/>
  <c r="Z2860" i="3" a="1"/>
  <c r="Z2860" i="3" s="1"/>
  <c r="Z2859" i="3" a="1"/>
  <c r="Z2859" i="3" s="1"/>
  <c r="Z2858" i="3" a="1"/>
  <c r="Z2858" i="3" s="1"/>
  <c r="Z2857" i="3" a="1"/>
  <c r="Z2857" i="3" s="1"/>
  <c r="Z2856" i="3" a="1"/>
  <c r="Z2856" i="3" s="1"/>
  <c r="Z2855" i="3" a="1"/>
  <c r="Z2855" i="3" s="1"/>
  <c r="Z2854" i="3" a="1"/>
  <c r="Z2854" i="3" s="1"/>
  <c r="Z2853" i="3" a="1"/>
  <c r="Z2853" i="3" s="1"/>
  <c r="Z2852" i="3" a="1"/>
  <c r="Z2852" i="3" s="1"/>
  <c r="Z2851" i="3" a="1"/>
  <c r="Z2851" i="3" s="1"/>
  <c r="Z2850" i="3" a="1"/>
  <c r="Z2850" i="3" s="1"/>
  <c r="Z2849" i="3" a="1"/>
  <c r="Z2849" i="3" s="1"/>
  <c r="Z2848" i="3" a="1"/>
  <c r="Z2848" i="3" s="1"/>
  <c r="Z2847" i="3" a="1"/>
  <c r="Z2847" i="3" s="1"/>
  <c r="Z2846" i="3" a="1"/>
  <c r="Z2846" i="3" s="1"/>
  <c r="Z2845" i="3" a="1"/>
  <c r="Z2845" i="3" s="1"/>
  <c r="Z2844" i="3" a="1"/>
  <c r="Z2844" i="3" s="1"/>
  <c r="Z2843" i="3" a="1"/>
  <c r="Z2843" i="3" s="1"/>
  <c r="Z2842" i="3" a="1"/>
  <c r="Z2842" i="3" s="1"/>
  <c r="Z2841" i="3" a="1"/>
  <c r="Z2841" i="3" s="1"/>
  <c r="Z2840" i="3" a="1"/>
  <c r="Z2840" i="3" s="1"/>
  <c r="Z2839" i="3" a="1"/>
  <c r="Z2839" i="3" s="1"/>
  <c r="Z2838" i="3" a="1"/>
  <c r="Z2838" i="3" s="1"/>
  <c r="Z2837" i="3" a="1"/>
  <c r="Z2837" i="3" s="1"/>
  <c r="Z2836" i="3" a="1"/>
  <c r="Z2836" i="3" s="1"/>
  <c r="Z2835" i="3" a="1"/>
  <c r="Z2835" i="3" s="1"/>
  <c r="Z2834" i="3" a="1"/>
  <c r="Z2834" i="3" s="1"/>
  <c r="Z2833" i="3" a="1"/>
  <c r="Z2833" i="3" s="1"/>
  <c r="Z2832" i="3" a="1"/>
  <c r="Z2832" i="3" s="1"/>
  <c r="Z2831" i="3" a="1"/>
  <c r="Z2831" i="3" s="1"/>
  <c r="Z2830" i="3" a="1"/>
  <c r="Z2830" i="3" s="1"/>
  <c r="Z2829" i="3" a="1"/>
  <c r="Z2829" i="3" s="1"/>
  <c r="Z2828" i="3" a="1"/>
  <c r="Z2828" i="3" s="1"/>
  <c r="Z2827" i="3" a="1"/>
  <c r="Z2827" i="3" s="1"/>
  <c r="Z2826" i="3" a="1"/>
  <c r="Z2826" i="3" s="1"/>
  <c r="Z2825" i="3" a="1"/>
  <c r="Z2825" i="3" s="1"/>
  <c r="Z2824" i="3" a="1"/>
  <c r="Z2824" i="3" s="1"/>
  <c r="Z2823" i="3" a="1"/>
  <c r="Z2823" i="3" s="1"/>
  <c r="Z2822" i="3" a="1"/>
  <c r="Z2822" i="3" s="1"/>
  <c r="Z2821" i="3" a="1"/>
  <c r="Z2821" i="3" s="1"/>
  <c r="Z2820" i="3" a="1"/>
  <c r="Z2820" i="3" s="1"/>
  <c r="Z2819" i="3" a="1"/>
  <c r="Z2819" i="3" s="1"/>
  <c r="Z2818" i="3" a="1"/>
  <c r="Z2818" i="3" s="1"/>
  <c r="Z2817" i="3" a="1"/>
  <c r="Z2817" i="3" s="1"/>
  <c r="Z2816" i="3" a="1"/>
  <c r="Z2816" i="3" s="1"/>
  <c r="Z2815" i="3" a="1"/>
  <c r="Z2815" i="3" s="1"/>
  <c r="Z2814" i="3" a="1"/>
  <c r="Z2814" i="3" s="1"/>
  <c r="Z2813" i="3" a="1"/>
  <c r="Z2813" i="3" s="1"/>
  <c r="Z2812" i="3" a="1"/>
  <c r="Z2812" i="3" s="1"/>
  <c r="Z2811" i="3" a="1"/>
  <c r="Z2811" i="3" s="1"/>
  <c r="Z2810" i="3" a="1"/>
  <c r="Z2810" i="3" s="1"/>
  <c r="Z2809" i="3" a="1"/>
  <c r="Z2809" i="3" s="1"/>
  <c r="Z2808" i="3" a="1"/>
  <c r="Z2808" i="3" s="1"/>
  <c r="Z2807" i="3" a="1"/>
  <c r="Z2807" i="3" s="1"/>
  <c r="Z2806" i="3" a="1"/>
  <c r="Z2806" i="3" s="1"/>
  <c r="Z2805" i="3" a="1"/>
  <c r="Z2805" i="3" s="1"/>
  <c r="Z2804" i="3" a="1"/>
  <c r="Z2804" i="3" s="1"/>
  <c r="Z2803" i="3" a="1"/>
  <c r="Z2803" i="3" s="1"/>
  <c r="Z2802" i="3" a="1"/>
  <c r="Z2802" i="3" s="1"/>
  <c r="Z2801" i="3" a="1"/>
  <c r="Z2801" i="3" s="1"/>
  <c r="Z2800" i="3" a="1"/>
  <c r="Z2800" i="3" s="1"/>
  <c r="Z2799" i="3" a="1"/>
  <c r="Z2799" i="3" s="1"/>
  <c r="Z2798" i="3" a="1"/>
  <c r="Z2798" i="3" s="1"/>
  <c r="Z2797" i="3" a="1"/>
  <c r="Z2797" i="3" s="1"/>
  <c r="Z2796" i="3" a="1"/>
  <c r="Z2796" i="3" s="1"/>
  <c r="Z2795" i="3" a="1"/>
  <c r="Z2795" i="3" s="1"/>
  <c r="Z2794" i="3" a="1"/>
  <c r="Z2794" i="3" s="1"/>
  <c r="Z2793" i="3" a="1"/>
  <c r="Z2793" i="3" s="1"/>
  <c r="Z2792" i="3" a="1"/>
  <c r="Z2792" i="3" s="1"/>
  <c r="Z2791" i="3" a="1"/>
  <c r="Z2791" i="3" s="1"/>
  <c r="Z2790" i="3" a="1"/>
  <c r="Z2790" i="3" s="1"/>
  <c r="Z2789" i="3" a="1"/>
  <c r="Z2789" i="3" s="1"/>
  <c r="Z2788" i="3" a="1"/>
  <c r="Z2788" i="3" s="1"/>
  <c r="Z2787" i="3" a="1"/>
  <c r="Z2787" i="3" s="1"/>
  <c r="Z2786" i="3" a="1"/>
  <c r="Z2786" i="3" s="1"/>
  <c r="Z2785" i="3" a="1"/>
  <c r="Z2785" i="3" s="1"/>
  <c r="Z2784" i="3" a="1"/>
  <c r="Z2784" i="3" s="1"/>
  <c r="Z2783" i="3" a="1"/>
  <c r="Z2783" i="3" s="1"/>
  <c r="Z2782" i="3" a="1"/>
  <c r="Z2782" i="3" s="1"/>
  <c r="Z2781" i="3" a="1"/>
  <c r="Z2781" i="3" s="1"/>
  <c r="Z2780" i="3" a="1"/>
  <c r="Z2780" i="3" s="1"/>
  <c r="Z2779" i="3" a="1"/>
  <c r="Z2779" i="3" s="1"/>
  <c r="Z2778" i="3" a="1"/>
  <c r="Z2778" i="3" s="1"/>
  <c r="Z2777" i="3" a="1"/>
  <c r="Z2777" i="3" s="1"/>
  <c r="Z2776" i="3" a="1"/>
  <c r="Z2776" i="3" s="1"/>
  <c r="Z2775" i="3" a="1"/>
  <c r="Z2775" i="3" s="1"/>
  <c r="Z2774" i="3" a="1"/>
  <c r="Z2774" i="3" s="1"/>
  <c r="Z2773" i="3" a="1"/>
  <c r="Z2773" i="3" s="1"/>
  <c r="Z2772" i="3" a="1"/>
  <c r="Z2772" i="3" s="1"/>
  <c r="Z2771" i="3" a="1"/>
  <c r="Z2771" i="3" s="1"/>
  <c r="Z2770" i="3" a="1"/>
  <c r="Z2770" i="3" s="1"/>
  <c r="Z2769" i="3" a="1"/>
  <c r="Z2769" i="3" s="1"/>
  <c r="Z2768" i="3" a="1"/>
  <c r="Z2768" i="3" s="1"/>
  <c r="Z2767" i="3" a="1"/>
  <c r="Z2767" i="3" s="1"/>
  <c r="Z2766" i="3" a="1"/>
  <c r="Z2766" i="3" s="1"/>
  <c r="Z2765" i="3" a="1"/>
  <c r="Z2765" i="3" s="1"/>
  <c r="Z2764" i="3" a="1"/>
  <c r="Z2764" i="3" s="1"/>
  <c r="Z2763" i="3" a="1"/>
  <c r="Z2763" i="3" s="1"/>
  <c r="Z2762" i="3" a="1"/>
  <c r="Z2762" i="3" s="1"/>
  <c r="Z2761" i="3" a="1"/>
  <c r="Z2761" i="3" s="1"/>
  <c r="Z2760" i="3" a="1"/>
  <c r="Z2760" i="3" s="1"/>
  <c r="Z2759" i="3" a="1"/>
  <c r="Z2759" i="3" s="1"/>
  <c r="Z2758" i="3" a="1"/>
  <c r="Z2758" i="3" s="1"/>
  <c r="Z2757" i="3" a="1"/>
  <c r="Z2757" i="3" s="1"/>
  <c r="Z2756" i="3" a="1"/>
  <c r="Z2756" i="3" s="1"/>
  <c r="Z2755" i="3" a="1"/>
  <c r="Z2755" i="3" s="1"/>
  <c r="Z2754" i="3" a="1"/>
  <c r="Z2754" i="3" s="1"/>
  <c r="Z2753" i="3" a="1"/>
  <c r="Z2753" i="3" s="1"/>
  <c r="Z2752" i="3" a="1"/>
  <c r="Z2752" i="3" s="1"/>
  <c r="Z2751" i="3" a="1"/>
  <c r="Z2751" i="3" s="1"/>
  <c r="Z2750" i="3" a="1"/>
  <c r="Z2750" i="3" s="1"/>
  <c r="Z2749" i="3" a="1"/>
  <c r="Z2749" i="3" s="1"/>
  <c r="Z2748" i="3" a="1"/>
  <c r="Z2748" i="3" s="1"/>
  <c r="Z2747" i="3" a="1"/>
  <c r="Z2747" i="3" s="1"/>
  <c r="Z2746" i="3" a="1"/>
  <c r="Z2746" i="3" s="1"/>
  <c r="Z2745" i="3" a="1"/>
  <c r="Z2745" i="3" s="1"/>
  <c r="Z2744" i="3" a="1"/>
  <c r="Z2744" i="3" s="1"/>
  <c r="Z2743" i="3" a="1"/>
  <c r="Z2743" i="3" s="1"/>
  <c r="Z2742" i="3" a="1"/>
  <c r="Z2742" i="3" s="1"/>
  <c r="Z2741" i="3" a="1"/>
  <c r="Z2741" i="3" s="1"/>
  <c r="Z2740" i="3" a="1"/>
  <c r="Z2740" i="3" s="1"/>
  <c r="Z2739" i="3" a="1"/>
  <c r="Z2739" i="3" s="1"/>
  <c r="Z2738" i="3" a="1"/>
  <c r="Z2738" i="3" s="1"/>
  <c r="Z2737" i="3" a="1"/>
  <c r="Z2737" i="3" s="1"/>
  <c r="Z2736" i="3" a="1"/>
  <c r="Z2736" i="3" s="1"/>
  <c r="Z2735" i="3" a="1"/>
  <c r="Z2735" i="3" s="1"/>
  <c r="Z2734" i="3" a="1"/>
  <c r="Z2734" i="3" s="1"/>
  <c r="Z2733" i="3" a="1"/>
  <c r="Z2733" i="3" s="1"/>
  <c r="Z2732" i="3" a="1"/>
  <c r="Z2732" i="3" s="1"/>
  <c r="Z2731" i="3" a="1"/>
  <c r="Z2731" i="3" s="1"/>
  <c r="Z2730" i="3" a="1"/>
  <c r="Z2730" i="3" s="1"/>
  <c r="Z2729" i="3" a="1"/>
  <c r="Z2729" i="3" s="1"/>
  <c r="Z2728" i="3" a="1"/>
  <c r="Z2728" i="3" s="1"/>
  <c r="Z2727" i="3" a="1"/>
  <c r="Z2727" i="3" s="1"/>
  <c r="Z2726" i="3" a="1"/>
  <c r="Z2726" i="3" s="1"/>
  <c r="Z2725" i="3" a="1"/>
  <c r="Z2725" i="3" s="1"/>
  <c r="Z2724" i="3" a="1"/>
  <c r="Z2724" i="3" s="1"/>
  <c r="Z2723" i="3" a="1"/>
  <c r="Z2723" i="3" s="1"/>
  <c r="Z2722" i="3" a="1"/>
  <c r="Z2722" i="3" s="1"/>
  <c r="Z2721" i="3" a="1"/>
  <c r="Z2721" i="3" s="1"/>
  <c r="Z2720" i="3" a="1"/>
  <c r="Z2720" i="3" s="1"/>
  <c r="Z2719" i="3" a="1"/>
  <c r="Z2719" i="3" s="1"/>
  <c r="Z2718" i="3" a="1"/>
  <c r="Z2718" i="3" s="1"/>
  <c r="Z2717" i="3" a="1"/>
  <c r="Z2717" i="3" s="1"/>
  <c r="Z2716" i="3" a="1"/>
  <c r="Z2716" i="3" s="1"/>
  <c r="Z2715" i="3" a="1"/>
  <c r="Z2715" i="3" s="1"/>
  <c r="Z2714" i="3" a="1"/>
  <c r="Z2714" i="3" s="1"/>
  <c r="Z2713" i="3" a="1"/>
  <c r="Z2713" i="3" s="1"/>
  <c r="Z2712" i="3" a="1"/>
  <c r="Z2712" i="3" s="1"/>
  <c r="Z2711" i="3" a="1"/>
  <c r="Z2711" i="3" s="1"/>
  <c r="Z2710" i="3" a="1"/>
  <c r="Z2710" i="3" s="1"/>
  <c r="Z2709" i="3" a="1"/>
  <c r="Z2709" i="3" s="1"/>
  <c r="Z2708" i="3" a="1"/>
  <c r="Z2708" i="3" s="1"/>
  <c r="Z1309" i="3"/>
  <c r="Z1308" i="3"/>
  <c r="Z1307" i="3"/>
  <c r="Z1306" i="3"/>
  <c r="Z1305" i="3"/>
  <c r="Z1303" i="3"/>
  <c r="Z1302" i="3"/>
  <c r="Z1301" i="3"/>
  <c r="Z1300" i="3"/>
  <c r="Z1299" i="3"/>
  <c r="Z1298" i="3"/>
  <c r="Z1297" i="3"/>
  <c r="Z1296" i="3"/>
  <c r="Z1295" i="3"/>
  <c r="Z1294" i="3"/>
  <c r="Z1292" i="3"/>
  <c r="Z1291" i="3"/>
  <c r="Z1290" i="3"/>
  <c r="Z1289" i="3"/>
  <c r="Z1288" i="3"/>
  <c r="Z1287" i="3"/>
  <c r="Z1286" i="3"/>
  <c r="Z1285" i="3"/>
  <c r="Z1284" i="3"/>
  <c r="Z1283" i="3"/>
  <c r="Z1281" i="3"/>
  <c r="Z1280" i="3"/>
  <c r="Z1279" i="3"/>
  <c r="Z1278" i="3"/>
  <c r="Z1277" i="3"/>
  <c r="Z1276" i="3"/>
  <c r="Z1275" i="3"/>
  <c r="Z1274" i="3"/>
  <c r="Z1273" i="3"/>
  <c r="Z1272" i="3"/>
  <c r="Z1270" i="3"/>
  <c r="Z1269" i="3"/>
  <c r="Z1268" i="3"/>
  <c r="Z1267" i="3"/>
  <c r="Z1266" i="3"/>
  <c r="Z1265" i="3"/>
  <c r="Z1264" i="3"/>
  <c r="Z1263" i="3"/>
  <c r="Z1262" i="3"/>
  <c r="Z1261" i="3"/>
  <c r="Z1259" i="3"/>
  <c r="Z1258" i="3"/>
  <c r="Z1257" i="3"/>
  <c r="Z1256" i="3"/>
  <c r="Z1255" i="3"/>
  <c r="Z1254" i="3"/>
  <c r="Z1253" i="3"/>
  <c r="Z1252" i="3"/>
  <c r="Z1251" i="3"/>
  <c r="Z1250" i="3"/>
  <c r="Z1248" i="3"/>
  <c r="Z1247" i="3"/>
  <c r="Z1246" i="3"/>
  <c r="Z1245" i="3"/>
  <c r="Z1244" i="3"/>
  <c r="Z1243" i="3"/>
  <c r="Z1242" i="3"/>
  <c r="Z1241" i="3"/>
  <c r="Z1240" i="3"/>
  <c r="Z1239" i="3"/>
  <c r="Z1237" i="3"/>
  <c r="Z1236" i="3"/>
  <c r="Z1235" i="3"/>
  <c r="Z1234" i="3"/>
  <c r="Z1233" i="3"/>
  <c r="Z1232" i="3"/>
  <c r="Z1231" i="3"/>
  <c r="Z1230" i="3"/>
  <c r="Z1229" i="3"/>
  <c r="Z1228" i="3"/>
  <c r="Z1226" i="3"/>
  <c r="Z1225" i="3"/>
  <c r="Z1224" i="3"/>
  <c r="Z1223" i="3"/>
  <c r="Z1222" i="3"/>
  <c r="Z1221" i="3"/>
  <c r="Z1220" i="3"/>
  <c r="Z1219" i="3"/>
  <c r="Z1218" i="3"/>
  <c r="Z1217" i="3"/>
  <c r="Z1215" i="3"/>
  <c r="Z1214" i="3"/>
  <c r="Z1213" i="3"/>
  <c r="Z1212" i="3"/>
  <c r="Z1211" i="3"/>
  <c r="Z1210" i="3"/>
  <c r="Z1209" i="3"/>
  <c r="Z1208" i="3"/>
  <c r="Z1207" i="3"/>
  <c r="Z1206" i="3"/>
  <c r="Z1204" i="3"/>
  <c r="Z1203" i="3"/>
  <c r="Z1202" i="3"/>
  <c r="Z1201" i="3"/>
  <c r="Z1200" i="3"/>
  <c r="Z1199" i="3"/>
  <c r="Z1198" i="3"/>
  <c r="Z1197" i="3"/>
  <c r="Z1196" i="3"/>
  <c r="Z1195" i="3"/>
  <c r="Z1193" i="3"/>
  <c r="Z1192" i="3"/>
  <c r="Z1191" i="3"/>
  <c r="Z1190" i="3"/>
  <c r="Z1189" i="3"/>
  <c r="Z1188" i="3"/>
  <c r="Z1187" i="3"/>
  <c r="Z1186" i="3"/>
  <c r="Z1185" i="3"/>
  <c r="Z1184" i="3"/>
  <c r="Z1182" i="3"/>
  <c r="Z1181" i="3"/>
  <c r="Z1180" i="3"/>
  <c r="Z1179" i="3"/>
  <c r="Z1178" i="3"/>
  <c r="Z1177" i="3"/>
  <c r="Z1176" i="3"/>
  <c r="Z1175" i="3"/>
  <c r="Z1174" i="3"/>
  <c r="Z1173" i="3"/>
  <c r="Z1171" i="3"/>
  <c r="Z1170" i="3"/>
  <c r="Z1169" i="3"/>
  <c r="Z1168" i="3"/>
  <c r="Z1167" i="3"/>
  <c r="Z1166" i="3"/>
  <c r="Z1165" i="3"/>
  <c r="Z1164" i="3"/>
  <c r="Z1163" i="3"/>
  <c r="Z1162" i="3"/>
  <c r="Z1160" i="3"/>
  <c r="Z1159" i="3"/>
  <c r="Z1158" i="3"/>
  <c r="Z1157" i="3"/>
  <c r="Z1156" i="3"/>
  <c r="Z1155" i="3"/>
  <c r="Z1154" i="3"/>
  <c r="Z1153" i="3"/>
  <c r="Z1152" i="3"/>
  <c r="Z1151" i="3"/>
  <c r="Z1149" i="3"/>
  <c r="Z1148" i="3"/>
  <c r="Z1147" i="3"/>
  <c r="Z1146" i="3"/>
  <c r="Z1145" i="3"/>
  <c r="Z1144" i="3"/>
  <c r="Z1143" i="3"/>
  <c r="Z1142" i="3"/>
  <c r="Z1141" i="3"/>
  <c r="Z1140" i="3"/>
  <c r="Z1138" i="3"/>
  <c r="Z1137" i="3"/>
  <c r="Z1136" i="3"/>
  <c r="Z1135" i="3"/>
  <c r="Z1134" i="3"/>
  <c r="Z1133" i="3"/>
  <c r="Z1132" i="3"/>
  <c r="Z1131" i="3"/>
  <c r="Z1130" i="3"/>
  <c r="Z1129" i="3"/>
  <c r="Z1127" i="3"/>
  <c r="Z1126" i="3"/>
  <c r="Z1125" i="3"/>
  <c r="Z1124" i="3"/>
  <c r="Z1123" i="3"/>
  <c r="Z1122" i="3"/>
  <c r="Z1121" i="3"/>
  <c r="Z1120" i="3"/>
  <c r="Z1119" i="3"/>
  <c r="Z1118" i="3"/>
  <c r="Z1116" i="3"/>
  <c r="Z1115" i="3"/>
  <c r="Z1114" i="3"/>
  <c r="Z1113" i="3"/>
  <c r="Z1112" i="3"/>
  <c r="Z1111" i="3"/>
  <c r="Z1110" i="3"/>
  <c r="Z1109" i="3"/>
  <c r="Z1108" i="3"/>
  <c r="Z1107" i="3"/>
  <c r="Z1105" i="3"/>
  <c r="Z1104" i="3"/>
  <c r="Z1103" i="3"/>
  <c r="Z1102" i="3"/>
  <c r="Z1101" i="3"/>
  <c r="Z1100" i="3"/>
  <c r="Z1099" i="3"/>
  <c r="Z1098" i="3"/>
  <c r="Z1097" i="3"/>
  <c r="Z1096" i="3"/>
  <c r="Z1094" i="3"/>
  <c r="Z1093" i="3"/>
  <c r="Z1092" i="3"/>
  <c r="Z1091" i="3"/>
  <c r="Z1090" i="3"/>
  <c r="Z1089" i="3"/>
  <c r="Z1088" i="3"/>
  <c r="Z1087" i="3"/>
  <c r="Z1086" i="3"/>
  <c r="Z1085" i="3"/>
  <c r="Z1083" i="3"/>
  <c r="Z1082" i="3"/>
  <c r="Z1081" i="3"/>
  <c r="Z1080" i="3"/>
  <c r="Z1079" i="3"/>
  <c r="Z1078" i="3"/>
  <c r="Z1077" i="3"/>
  <c r="Z1076" i="3"/>
  <c r="Z1075" i="3"/>
  <c r="Z1074" i="3"/>
  <c r="Z1072" i="3"/>
  <c r="Z1071" i="3"/>
  <c r="Z1070" i="3"/>
  <c r="Z1069" i="3"/>
  <c r="Z1068" i="3"/>
  <c r="Z1067" i="3"/>
  <c r="Z1066" i="3"/>
  <c r="Z1065" i="3"/>
  <c r="Z1064" i="3"/>
  <c r="Z1063" i="3"/>
  <c r="Z1061" i="3"/>
  <c r="Z1060" i="3"/>
  <c r="Z1059" i="3"/>
  <c r="Z1058" i="3"/>
  <c r="Z1057" i="3"/>
  <c r="Z1056" i="3"/>
  <c r="Z1055" i="3"/>
  <c r="Z1054" i="3"/>
  <c r="Z1053" i="3"/>
  <c r="Z1052" i="3"/>
  <c r="Z1050" i="3"/>
  <c r="Z1049" i="3"/>
  <c r="Z1048" i="3"/>
  <c r="Z1047" i="3"/>
  <c r="Z1046" i="3"/>
  <c r="Z1045" i="3"/>
  <c r="Z1044" i="3"/>
  <c r="Z1043" i="3"/>
  <c r="Z1042" i="3"/>
  <c r="Z1041" i="3"/>
  <c r="Z1039" i="3"/>
  <c r="Z1038" i="3"/>
  <c r="Z1037" i="3"/>
  <c r="Z1036" i="3"/>
  <c r="Z1035" i="3"/>
  <c r="Z1034" i="3"/>
  <c r="Z1033" i="3"/>
  <c r="Z1032" i="3"/>
  <c r="Z1031" i="3"/>
  <c r="Z1030" i="3"/>
  <c r="Z1028" i="3"/>
  <c r="Z1027" i="3"/>
  <c r="Z1026" i="3"/>
  <c r="Z1025" i="3"/>
  <c r="Z1024" i="3"/>
  <c r="Z1023" i="3"/>
  <c r="Z1022" i="3"/>
  <c r="Z1021" i="3"/>
  <c r="Z1020" i="3"/>
  <c r="Z1019" i="3"/>
  <c r="Z1017" i="3"/>
  <c r="Z1016" i="3"/>
  <c r="Z1015" i="3"/>
  <c r="Z1014" i="3"/>
  <c r="Z1013" i="3"/>
  <c r="Z1012" i="3"/>
  <c r="Z1011" i="3"/>
  <c r="Z1010" i="3"/>
  <c r="Z1009" i="3"/>
  <c r="Z1008" i="3"/>
  <c r="Z1006" i="3"/>
  <c r="Z1005" i="3"/>
  <c r="Z1004" i="3"/>
  <c r="Z1003" i="3"/>
  <c r="Z1002" i="3"/>
  <c r="Z1001" i="3"/>
  <c r="Z1000" i="3"/>
  <c r="Z999" i="3"/>
  <c r="Z998" i="3"/>
  <c r="Z997" i="3"/>
  <c r="Z995" i="3"/>
  <c r="Z994" i="3"/>
  <c r="Z993" i="3"/>
  <c r="Z992" i="3"/>
  <c r="Z991" i="3"/>
  <c r="Z990" i="3"/>
  <c r="Z989" i="3"/>
  <c r="Z988" i="3"/>
  <c r="Z987" i="3"/>
  <c r="Z986" i="3"/>
  <c r="Z984" i="3"/>
  <c r="Z983" i="3"/>
  <c r="Z982" i="3"/>
  <c r="Z981" i="3"/>
  <c r="Z980" i="3"/>
  <c r="Z979" i="3"/>
  <c r="Z978" i="3"/>
  <c r="Z977" i="3"/>
  <c r="Z976" i="3"/>
  <c r="Z975" i="3"/>
  <c r="Z973" i="3"/>
  <c r="Z972" i="3"/>
  <c r="Z971" i="3"/>
  <c r="Z970" i="3"/>
  <c r="Z969" i="3"/>
  <c r="Z968" i="3"/>
  <c r="Z967" i="3"/>
  <c r="Z966" i="3"/>
  <c r="Z965" i="3"/>
  <c r="Z964" i="3"/>
  <c r="Z962" i="3"/>
  <c r="Z961" i="3"/>
  <c r="Z960" i="3"/>
  <c r="Z959" i="3"/>
  <c r="Z958" i="3"/>
  <c r="Z957" i="3"/>
  <c r="Z956" i="3"/>
  <c r="Z955" i="3"/>
  <c r="Z954" i="3"/>
  <c r="Z953" i="3"/>
  <c r="Z951" i="3"/>
  <c r="Z950" i="3"/>
  <c r="Z949" i="3"/>
  <c r="Z948" i="3"/>
  <c r="Z947" i="3"/>
  <c r="Z946" i="3"/>
  <c r="Z945" i="3"/>
  <c r="Z944" i="3"/>
  <c r="Z943" i="3"/>
  <c r="Z942" i="3"/>
  <c r="Z940" i="3"/>
  <c r="Z939" i="3"/>
  <c r="Z938" i="3"/>
  <c r="Z937" i="3"/>
  <c r="Z936" i="3"/>
  <c r="Z935" i="3"/>
  <c r="Z934" i="3"/>
  <c r="Z933" i="3"/>
  <c r="Z932" i="3"/>
  <c r="Z931" i="3"/>
  <c r="Z929" i="3"/>
  <c r="Z928" i="3"/>
  <c r="Z927" i="3"/>
  <c r="Z926" i="3"/>
  <c r="Z925" i="3"/>
  <c r="Z924" i="3"/>
  <c r="Z923" i="3"/>
  <c r="Z922" i="3"/>
  <c r="Z921" i="3"/>
  <c r="Z920" i="3"/>
  <c r="Z918" i="3"/>
  <c r="Z917" i="3"/>
  <c r="Z916" i="3"/>
  <c r="Z915" i="3"/>
  <c r="Z914" i="3"/>
  <c r="Z913" i="3"/>
  <c r="Z912" i="3"/>
  <c r="Z911" i="3"/>
  <c r="Z910" i="3"/>
  <c r="Z909" i="3"/>
  <c r="Z907" i="3"/>
  <c r="Z906" i="3"/>
  <c r="Z905" i="3"/>
  <c r="Z904" i="3"/>
  <c r="Z903" i="3"/>
  <c r="Z902" i="3"/>
  <c r="Z901" i="3"/>
  <c r="Z900" i="3"/>
  <c r="Z899" i="3"/>
  <c r="Z898" i="3"/>
  <c r="Z896" i="3"/>
  <c r="Z895" i="3"/>
  <c r="Z894" i="3"/>
  <c r="Z893" i="3"/>
  <c r="Z892" i="3"/>
  <c r="Z891" i="3"/>
  <c r="Z890" i="3"/>
  <c r="Z889" i="3"/>
  <c r="Z888" i="3"/>
  <c r="Z887" i="3"/>
  <c r="Z885" i="3"/>
  <c r="Z884" i="3"/>
  <c r="Z883" i="3"/>
  <c r="Z882" i="3"/>
  <c r="Z881" i="3"/>
  <c r="Z880" i="3"/>
  <c r="Z879" i="3"/>
  <c r="Z878" i="3"/>
  <c r="Z877" i="3"/>
  <c r="Z876" i="3"/>
  <c r="Z874" i="3"/>
  <c r="Z873" i="3"/>
  <c r="Z872" i="3"/>
  <c r="Z871" i="3"/>
  <c r="Z870" i="3"/>
  <c r="Z869" i="3"/>
  <c r="Z868" i="3"/>
  <c r="Z867" i="3"/>
  <c r="Z866" i="3"/>
  <c r="Z865" i="3"/>
  <c r="Z863" i="3"/>
  <c r="Z862" i="3"/>
  <c r="Z861" i="3"/>
  <c r="Z860" i="3"/>
  <c r="Z859" i="3"/>
  <c r="Z858" i="3"/>
  <c r="Z857" i="3"/>
  <c r="Z856" i="3"/>
  <c r="Z855" i="3"/>
  <c r="Z854" i="3"/>
  <c r="Z852" i="3"/>
  <c r="Z851" i="3"/>
  <c r="Z850" i="3"/>
  <c r="Z849" i="3"/>
  <c r="Z848" i="3"/>
  <c r="Z847" i="3"/>
  <c r="Z846" i="3"/>
  <c r="Z845" i="3"/>
  <c r="Z844" i="3"/>
  <c r="Z843" i="3"/>
  <c r="Z841" i="3"/>
  <c r="Z840" i="3"/>
  <c r="Z839" i="3"/>
  <c r="Z838" i="3"/>
  <c r="Z837" i="3"/>
  <c r="Z836" i="3"/>
  <c r="Z835" i="3"/>
  <c r="Z834" i="3"/>
  <c r="Z833" i="3"/>
  <c r="Z832" i="3"/>
  <c r="Z830" i="3"/>
  <c r="Z829" i="3"/>
  <c r="Z828" i="3"/>
  <c r="Z827" i="3"/>
  <c r="Z826" i="3"/>
  <c r="Z825" i="3"/>
  <c r="Z824" i="3"/>
  <c r="Z823" i="3"/>
  <c r="Z822" i="3"/>
  <c r="Z821" i="3"/>
  <c r="Z819" i="3"/>
  <c r="Z818" i="3"/>
  <c r="Z817" i="3"/>
  <c r="Z816" i="3"/>
  <c r="Z815" i="3"/>
  <c r="Z814" i="3"/>
  <c r="Z813" i="3"/>
  <c r="Z812" i="3"/>
  <c r="Z811" i="3"/>
  <c r="Z810" i="3"/>
  <c r="Z808" i="3"/>
  <c r="Z807" i="3"/>
  <c r="Z806" i="3"/>
  <c r="Z805" i="3"/>
  <c r="Z804" i="3"/>
  <c r="Z803" i="3"/>
  <c r="Z802" i="3"/>
  <c r="Z801" i="3"/>
  <c r="Z800" i="3"/>
  <c r="Z799" i="3"/>
  <c r="Z797" i="3"/>
  <c r="Z796" i="3"/>
  <c r="Z795" i="3"/>
  <c r="Z794" i="3"/>
  <c r="Z793" i="3"/>
  <c r="Z792" i="3"/>
  <c r="Z791" i="3"/>
  <c r="Z790" i="3"/>
  <c r="Z789" i="3"/>
  <c r="Z788" i="3"/>
  <c r="Z786" i="3"/>
  <c r="Z785" i="3"/>
  <c r="Z784" i="3"/>
  <c r="Z783" i="3"/>
  <c r="Z782" i="3"/>
  <c r="Z781" i="3"/>
  <c r="Z780" i="3"/>
  <c r="Z779" i="3"/>
  <c r="Z778" i="3"/>
  <c r="Z777" i="3"/>
  <c r="Z775" i="3"/>
  <c r="Z774" i="3"/>
  <c r="Z773" i="3"/>
  <c r="Z772" i="3"/>
  <c r="Z771" i="3"/>
  <c r="Z770" i="3"/>
  <c r="Z769" i="3"/>
  <c r="Z768" i="3"/>
  <c r="Z767" i="3"/>
  <c r="Z766" i="3"/>
  <c r="Z764" i="3"/>
  <c r="Z763" i="3"/>
  <c r="Z762" i="3"/>
  <c r="Z761" i="3"/>
  <c r="Z760" i="3"/>
  <c r="Z759" i="3"/>
  <c r="Z758" i="3"/>
  <c r="Z757" i="3"/>
  <c r="Z756" i="3"/>
  <c r="Z755" i="3"/>
  <c r="Z753" i="3"/>
  <c r="Z752" i="3"/>
  <c r="Z751" i="3"/>
  <c r="Z750" i="3"/>
  <c r="Z749" i="3"/>
  <c r="Z748" i="3"/>
  <c r="Z747" i="3"/>
  <c r="Z746" i="3"/>
  <c r="Z745" i="3"/>
  <c r="Z744" i="3"/>
  <c r="Z742" i="3"/>
  <c r="Z741" i="3"/>
  <c r="Z740" i="3"/>
  <c r="Z739" i="3"/>
  <c r="Z738" i="3"/>
  <c r="Z737" i="3"/>
  <c r="Z736" i="3"/>
  <c r="Z735" i="3"/>
  <c r="Z734" i="3"/>
  <c r="Z733" i="3"/>
  <c r="Z731" i="3"/>
  <c r="Z730" i="3"/>
  <c r="Z729" i="3"/>
  <c r="Z728" i="3"/>
  <c r="Z727" i="3"/>
  <c r="Z726" i="3"/>
  <c r="Z725" i="3"/>
  <c r="Z724" i="3"/>
  <c r="Z723" i="3"/>
  <c r="Z722" i="3"/>
  <c r="Z720" i="3"/>
  <c r="Z719" i="3"/>
  <c r="Z718" i="3"/>
  <c r="Z717" i="3"/>
  <c r="Z716" i="3"/>
  <c r="Z715" i="3"/>
  <c r="Z714" i="3"/>
  <c r="Z713" i="3"/>
  <c r="Z712" i="3"/>
  <c r="Z711" i="3"/>
  <c r="Z709" i="3"/>
  <c r="Z708" i="3"/>
  <c r="Z707" i="3"/>
  <c r="Z706" i="3"/>
  <c r="Z705" i="3"/>
  <c r="Z704" i="3"/>
  <c r="Z703" i="3"/>
  <c r="Z702" i="3"/>
  <c r="Z701" i="3"/>
  <c r="Z700" i="3"/>
  <c r="Z698" i="3"/>
  <c r="Z697" i="3"/>
  <c r="Z696" i="3"/>
  <c r="Z695" i="3"/>
  <c r="Z694" i="3"/>
  <c r="Z693" i="3"/>
  <c r="Z692" i="3"/>
  <c r="Z691" i="3"/>
  <c r="Z690" i="3"/>
  <c r="Z689" i="3"/>
  <c r="Z687" i="3"/>
  <c r="Z686" i="3"/>
  <c r="Z685" i="3"/>
  <c r="Z684" i="3"/>
  <c r="Z683" i="3"/>
  <c r="Z682" i="3"/>
  <c r="Z681" i="3"/>
  <c r="Z680" i="3"/>
  <c r="Z679" i="3"/>
  <c r="Z678" i="3"/>
  <c r="Z676" i="3"/>
  <c r="Z675" i="3"/>
  <c r="Z674" i="3"/>
  <c r="Z673" i="3"/>
  <c r="Z672" i="3"/>
  <c r="Z671" i="3"/>
  <c r="Z670" i="3"/>
  <c r="Z669" i="3"/>
  <c r="Z668" i="3"/>
  <c r="Z667" i="3"/>
  <c r="Z665" i="3"/>
  <c r="Z664" i="3"/>
  <c r="Z663" i="3"/>
  <c r="Z662" i="3"/>
  <c r="Z661" i="3"/>
  <c r="Z660" i="3"/>
  <c r="Z659" i="3"/>
  <c r="Z658" i="3"/>
  <c r="Z657" i="3"/>
  <c r="Z656" i="3"/>
  <c r="Z654" i="3"/>
  <c r="Z653" i="3"/>
  <c r="Z652" i="3"/>
  <c r="Z651" i="3"/>
  <c r="Z650" i="3"/>
  <c r="Z649" i="3"/>
  <c r="Z648" i="3"/>
  <c r="Z647" i="3"/>
  <c r="Z646" i="3"/>
  <c r="Z645" i="3"/>
  <c r="Z640" i="3" a="1"/>
  <c r="Z640" i="3" s="1"/>
  <c r="Z639" i="3" a="1"/>
  <c r="Z639" i="3" s="1"/>
  <c r="Z638" i="3" a="1"/>
  <c r="Z638" i="3" s="1"/>
  <c r="Z637" i="3" a="1"/>
  <c r="Z637" i="3" s="1"/>
  <c r="Z636" i="3" a="1"/>
  <c r="Z636" i="3" s="1"/>
  <c r="Z635" i="3" a="1"/>
  <c r="Z635" i="3" s="1"/>
  <c r="Z634" i="3" a="1"/>
  <c r="Z634" i="3" s="1"/>
  <c r="Z633" i="3" a="1"/>
  <c r="Z633" i="3" s="1"/>
  <c r="Z632" i="3" a="1"/>
  <c r="Z632" i="3" s="1"/>
  <c r="Z631" i="3" a="1"/>
  <c r="Z631" i="3" s="1"/>
  <c r="Z630" i="3" a="1"/>
  <c r="Z630" i="3" s="1"/>
  <c r="Z629" i="3" a="1"/>
  <c r="Z629" i="3" s="1"/>
  <c r="Z628" i="3" a="1"/>
  <c r="Z628" i="3" s="1"/>
  <c r="Z627" i="3" a="1"/>
  <c r="Z627" i="3" s="1"/>
  <c r="Z626" i="3" a="1"/>
  <c r="Z626" i="3" s="1"/>
  <c r="Z625" i="3" a="1"/>
  <c r="Z625" i="3" s="1"/>
  <c r="Z624" i="3" a="1"/>
  <c r="Z624" i="3" s="1"/>
  <c r="Z623" i="3" a="1"/>
  <c r="Z623" i="3" s="1"/>
  <c r="Z622" i="3" a="1"/>
  <c r="Z622" i="3" s="1"/>
  <c r="Z621" i="3" a="1"/>
  <c r="Z621" i="3" s="1"/>
  <c r="Z620" i="3" a="1"/>
  <c r="Z620" i="3" s="1"/>
  <c r="Z619" i="3" a="1"/>
  <c r="Z619" i="3" s="1"/>
  <c r="Z618" i="3" a="1"/>
  <c r="Z618" i="3" s="1"/>
  <c r="Z617" i="3" a="1"/>
  <c r="Z617" i="3" s="1"/>
  <c r="Z615" i="3" a="1"/>
  <c r="Z615" i="3" s="1"/>
  <c r="Z614" i="3" a="1"/>
  <c r="Z614" i="3" s="1"/>
  <c r="Z613" i="3" a="1"/>
  <c r="Z613" i="3" s="1"/>
  <c r="Z612" i="3" a="1"/>
  <c r="Z612" i="3" s="1"/>
  <c r="Z611" i="3" a="1"/>
  <c r="Z611" i="3" s="1"/>
  <c r="Z610" i="3" a="1"/>
  <c r="Z610" i="3" s="1"/>
  <c r="Z607" i="3" a="1"/>
  <c r="Z607" i="3" s="1"/>
  <c r="Z606" i="3" a="1"/>
  <c r="Z606" i="3" s="1"/>
  <c r="Z605" i="3" a="1"/>
  <c r="Z605" i="3" s="1"/>
  <c r="Z604" i="3" a="1"/>
  <c r="Z604" i="3" s="1"/>
  <c r="Z603" i="3" a="1"/>
  <c r="Z603" i="3" s="1"/>
  <c r="Z602" i="3" a="1"/>
  <c r="Z602" i="3" s="1"/>
  <c r="Z601" i="3" a="1"/>
  <c r="Z601" i="3" s="1"/>
  <c r="Z600" i="3" a="1"/>
  <c r="Z600" i="3" s="1"/>
  <c r="Z599" i="3" a="1"/>
  <c r="Z599" i="3" s="1"/>
  <c r="Z598" i="3" a="1"/>
  <c r="Z598" i="3" s="1"/>
  <c r="Z597" i="3" a="1"/>
  <c r="Z597" i="3" s="1"/>
  <c r="Z596" i="3" a="1"/>
  <c r="Z596" i="3" s="1"/>
  <c r="Z595" i="3" a="1"/>
  <c r="Z595" i="3" s="1"/>
  <c r="Z594" i="3" a="1"/>
  <c r="Z594" i="3" s="1"/>
  <c r="Z593" i="3" a="1"/>
  <c r="Z593" i="3" s="1"/>
  <c r="Z592" i="3" a="1"/>
  <c r="Z592" i="3" s="1"/>
  <c r="Z591" i="3" a="1"/>
  <c r="Z591" i="3" s="1"/>
  <c r="Z590" i="3" a="1"/>
  <c r="Z590" i="3" s="1"/>
  <c r="Z589" i="3" a="1"/>
  <c r="Z589" i="3" s="1"/>
  <c r="Z588" i="3" a="1"/>
  <c r="Z588" i="3" s="1"/>
  <c r="Z587" i="3" a="1"/>
  <c r="Z587" i="3" s="1"/>
  <c r="Z586" i="3" a="1"/>
  <c r="Z586" i="3" s="1"/>
  <c r="Z585" i="3" a="1"/>
  <c r="Z585" i="3" s="1"/>
  <c r="Z584" i="3" a="1"/>
  <c r="Z584" i="3" s="1"/>
  <c r="Z583" i="3"/>
  <c r="Z582" i="3" a="1"/>
  <c r="Z582" i="3" s="1"/>
  <c r="Z579" i="3" a="1"/>
  <c r="Z579" i="3" s="1"/>
  <c r="Z578" i="3" a="1"/>
  <c r="Z578" i="3" s="1"/>
  <c r="Z577" i="3" a="1"/>
  <c r="Z577" i="3" s="1"/>
  <c r="Z576" i="3" a="1"/>
  <c r="Z576" i="3" s="1"/>
  <c r="Z575" i="3" a="1"/>
  <c r="Z575" i="3" s="1"/>
  <c r="Z574" i="3" a="1"/>
  <c r="Z574" i="3" s="1"/>
  <c r="Z573" i="3" a="1"/>
  <c r="Z573" i="3" s="1"/>
  <c r="Z572" i="3" a="1"/>
  <c r="Z572" i="3" s="1"/>
  <c r="Z571" i="3" a="1"/>
  <c r="Z571" i="3" s="1"/>
  <c r="Z570" i="3" a="1"/>
  <c r="Z570" i="3" s="1"/>
  <c r="Z569" i="3" a="1"/>
  <c r="Z569" i="3" s="1"/>
  <c r="Z568" i="3" a="1"/>
  <c r="Z568" i="3" s="1"/>
  <c r="Z567" i="3" a="1"/>
  <c r="Z567" i="3" s="1"/>
  <c r="Z566" i="3" a="1"/>
  <c r="Z566" i="3" s="1"/>
  <c r="Z565" i="3" a="1"/>
  <c r="Z565" i="3" s="1"/>
  <c r="Z564" i="3" a="1"/>
  <c r="Z564" i="3" s="1"/>
  <c r="Z563" i="3" a="1"/>
  <c r="Z563" i="3" s="1"/>
  <c r="Z562" i="3" a="1"/>
  <c r="Z562" i="3" s="1"/>
  <c r="Z561" i="3" a="1"/>
  <c r="Z561" i="3" s="1"/>
  <c r="Z560" i="3" a="1"/>
  <c r="Z560" i="3" s="1"/>
  <c r="Z559" i="3" a="1"/>
  <c r="Z559" i="3" s="1"/>
  <c r="Z558" i="3" a="1"/>
  <c r="Z558" i="3" s="1"/>
  <c r="Z557" i="3" a="1"/>
  <c r="Z557" i="3" s="1"/>
  <c r="Z556" i="3" a="1"/>
  <c r="Z556" i="3" s="1"/>
  <c r="Z555" i="3"/>
  <c r="Z554" i="3" a="1"/>
  <c r="Z554" i="3" s="1"/>
  <c r="Z548" i="3"/>
  <c r="Z547" i="3"/>
  <c r="Z546" i="3"/>
  <c r="Z545" i="3"/>
  <c r="Z544" i="3"/>
  <c r="Z543" i="3"/>
  <c r="Z542" i="3"/>
  <c r="Z541" i="3"/>
  <c r="Z540" i="3"/>
  <c r="Z539" i="3"/>
  <c r="Z538" i="3"/>
  <c r="Z537" i="3"/>
  <c r="Z536" i="3"/>
  <c r="Z535" i="3"/>
  <c r="Z534" i="3"/>
  <c r="Z533" i="3"/>
  <c r="Z532" i="3"/>
  <c r="Z531" i="3"/>
  <c r="Z530" i="3"/>
  <c r="Z529" i="3"/>
  <c r="W523" i="3"/>
  <c r="Z526" i="3"/>
  <c r="Z525" i="3"/>
  <c r="Z524" i="3"/>
  <c r="Z523" i="3"/>
  <c r="Z522" i="3"/>
  <c r="Z521" i="3"/>
  <c r="Z520" i="3"/>
  <c r="Z519" i="3"/>
  <c r="Z518" i="3"/>
  <c r="Z517" i="3"/>
  <c r="Z516" i="3"/>
  <c r="Z515" i="3"/>
  <c r="Z514" i="3"/>
  <c r="Y514" i="3"/>
  <c r="Z513" i="3"/>
  <c r="Z512" i="3"/>
  <c r="Z511" i="3"/>
  <c r="Z510" i="3"/>
  <c r="Z509" i="3"/>
  <c r="Z508" i="3"/>
  <c r="Z507" i="3"/>
  <c r="Z506" i="3"/>
  <c r="Z505" i="3"/>
  <c r="Z504" i="3"/>
  <c r="Z503" i="3"/>
  <c r="Z502" i="3"/>
  <c r="Z501" i="3"/>
  <c r="Z500" i="3"/>
  <c r="Z499" i="3"/>
  <c r="Z498" i="3"/>
  <c r="Z497" i="3"/>
  <c r="Z496" i="3"/>
  <c r="Z495" i="3"/>
  <c r="Z494" i="3"/>
  <c r="Z493" i="3"/>
  <c r="Z492" i="3"/>
  <c r="Z491" i="3"/>
  <c r="Z490" i="3"/>
  <c r="Z489" i="3"/>
  <c r="Z488" i="3"/>
  <c r="Z487" i="3"/>
  <c r="Z486" i="3"/>
  <c r="Z485" i="3"/>
  <c r="Z484" i="3"/>
  <c r="Z483" i="3"/>
  <c r="Z482" i="3"/>
  <c r="Z481" i="3"/>
  <c r="Z480" i="3"/>
  <c r="Z479" i="3"/>
  <c r="Z456" i="3"/>
  <c r="Z455" i="3"/>
  <c r="Z454" i="3"/>
  <c r="Z453" i="3"/>
  <c r="Z452" i="3"/>
  <c r="Z451" i="3"/>
  <c r="Z446" i="3"/>
  <c r="Z445" i="3"/>
  <c r="Z444" i="3"/>
  <c r="Z443" i="3"/>
  <c r="Z442" i="3"/>
  <c r="Z441" i="3"/>
  <c r="Z440" i="3"/>
  <c r="Z439" i="3"/>
  <c r="Z438" i="3"/>
  <c r="Z437" i="3"/>
  <c r="Z436" i="3"/>
  <c r="Z435" i="3"/>
  <c r="Z434" i="3"/>
  <c r="Z433" i="3"/>
  <c r="Z432" i="3"/>
  <c r="Z431" i="3"/>
  <c r="Z430" i="3"/>
  <c r="Z429" i="3"/>
  <c r="Z428" i="3"/>
  <c r="Z427" i="3"/>
  <c r="Z426" i="3"/>
  <c r="Z425" i="3"/>
  <c r="Z424" i="3"/>
  <c r="Z423" i="3"/>
  <c r="Z422" i="3"/>
  <c r="Z421" i="3"/>
  <c r="Z420" i="3"/>
  <c r="Z419" i="3"/>
  <c r="Z418" i="3"/>
  <c r="Z417" i="3"/>
  <c r="Y417" i="3"/>
  <c r="Z416" i="3"/>
  <c r="Z415" i="3"/>
  <c r="Z414" i="3"/>
  <c r="Z413" i="3"/>
  <c r="Z412" i="3"/>
  <c r="Z411" i="3"/>
  <c r="Z410" i="3"/>
  <c r="Z409" i="3"/>
  <c r="Z408" i="3"/>
  <c r="Z407" i="3"/>
  <c r="Z406" i="3"/>
  <c r="Z405" i="3"/>
  <c r="Z404" i="3"/>
  <c r="Z403" i="3"/>
  <c r="Z402" i="3"/>
  <c r="Z401" i="3"/>
  <c r="Z400" i="3"/>
  <c r="Z399" i="3"/>
  <c r="Z398" i="3"/>
  <c r="Z397" i="3"/>
  <c r="Z396" i="3"/>
  <c r="Y396" i="3"/>
  <c r="Z395" i="3"/>
  <c r="Z394" i="3"/>
  <c r="Z393" i="3"/>
  <c r="Z392" i="3"/>
  <c r="Z391" i="3"/>
  <c r="Z390" i="3"/>
  <c r="Z389" i="3"/>
  <c r="Z388" i="3"/>
  <c r="Z387" i="3"/>
  <c r="Z386" i="3"/>
  <c r="Z385" i="3"/>
  <c r="Z384" i="3"/>
  <c r="Z383" i="3"/>
  <c r="Z382" i="3"/>
  <c r="Z381" i="3"/>
  <c r="Z380" i="3"/>
  <c r="Z379" i="3"/>
  <c r="Z378" i="3"/>
  <c r="Z377" i="3"/>
  <c r="Z376" i="3"/>
  <c r="Z375" i="3" a="1"/>
  <c r="Z375" i="3" s="1"/>
  <c r="Z374" i="3"/>
  <c r="Y374" i="3"/>
  <c r="Z373" i="3"/>
  <c r="Y373" i="3"/>
  <c r="Z372" i="3"/>
  <c r="Z371" i="3"/>
  <c r="Z370" i="3"/>
  <c r="Z369" i="3"/>
  <c r="Z368" i="3"/>
  <c r="Z367" i="3"/>
  <c r="Z366" i="3"/>
  <c r="Z365" i="3"/>
  <c r="Z364" i="3"/>
  <c r="Z363" i="3"/>
  <c r="Z362" i="3"/>
  <c r="Z361" i="3"/>
  <c r="Z360" i="3"/>
  <c r="Z359" i="3"/>
  <c r="Z358" i="3"/>
  <c r="Z357" i="3"/>
  <c r="Z356" i="3"/>
  <c r="Z355" i="3"/>
  <c r="Z354" i="3"/>
  <c r="Z353" i="3"/>
  <c r="Z352" i="3"/>
  <c r="Z351" i="3"/>
  <c r="Z350" i="3"/>
  <c r="Z349" i="3"/>
  <c r="Z348" i="3"/>
  <c r="Z347" i="3"/>
  <c r="Z346" i="3"/>
  <c r="Z345" i="3"/>
  <c r="Z344" i="3"/>
  <c r="Z343" i="3"/>
  <c r="Z342" i="3"/>
  <c r="Z341" i="3"/>
  <c r="Z340" i="3"/>
  <c r="Z339" i="3"/>
  <c r="Z338" i="3"/>
  <c r="Z337" i="3"/>
  <c r="Z336" i="3"/>
  <c r="Z335" i="3"/>
  <c r="Z334" i="3"/>
  <c r="Z333" i="3"/>
  <c r="Z332" i="3"/>
  <c r="Z331" i="3"/>
  <c r="Z330" i="3"/>
  <c r="Z329" i="3"/>
  <c r="Z328" i="3"/>
  <c r="Z327" i="3"/>
  <c r="Z326" i="3"/>
  <c r="Z325" i="3"/>
  <c r="Z324" i="3"/>
  <c r="Z323" i="3"/>
  <c r="Z322" i="3"/>
  <c r="Z321" i="3"/>
  <c r="Z320" i="3"/>
  <c r="Z319" i="3"/>
  <c r="Z318" i="3"/>
  <c r="Z317" i="3"/>
  <c r="Z316" i="3"/>
  <c r="Z315" i="3"/>
  <c r="Z314" i="3"/>
  <c r="Z313" i="3"/>
  <c r="Z312" i="3"/>
  <c r="Z311" i="3"/>
  <c r="Z310" i="3"/>
  <c r="Z309" i="3"/>
  <c r="Z308" i="3"/>
  <c r="Z307" i="3"/>
  <c r="Z306" i="3"/>
  <c r="Z305" i="3"/>
  <c r="Z304" i="3"/>
  <c r="Z303" i="3"/>
  <c r="Z302" i="3"/>
  <c r="Z301" i="3"/>
  <c r="Z300" i="3"/>
  <c r="Z299" i="3"/>
  <c r="Z298" i="3"/>
  <c r="Z297" i="3"/>
  <c r="Z296" i="3"/>
  <c r="Z295" i="3"/>
  <c r="Z294" i="3"/>
  <c r="Z293" i="3"/>
  <c r="Z292" i="3"/>
  <c r="Z291" i="3"/>
  <c r="Z290" i="3"/>
  <c r="Z289" i="3"/>
  <c r="Z288" i="3"/>
  <c r="Z287" i="3"/>
  <c r="Z286" i="3"/>
  <c r="Z285" i="3"/>
  <c r="Z284" i="3"/>
  <c r="Z283" i="3"/>
  <c r="Z282" i="3"/>
  <c r="Z281" i="3"/>
  <c r="Z280" i="3"/>
  <c r="Z279" i="3"/>
  <c r="Z278" i="3"/>
  <c r="Z277" i="3"/>
  <c r="Z276" i="3"/>
  <c r="Z275" i="3"/>
  <c r="Z274" i="3"/>
  <c r="Z273" i="3"/>
  <c r="Z272" i="3"/>
  <c r="Z271" i="3"/>
  <c r="Z270" i="3"/>
  <c r="Z269" i="3"/>
  <c r="Z268" i="3"/>
  <c r="Z267" i="3"/>
  <c r="Z266" i="3"/>
  <c r="Z265" i="3"/>
  <c r="Z264" i="3"/>
  <c r="Z263" i="3"/>
  <c r="Z262" i="3"/>
  <c r="Z261" i="3"/>
  <c r="Z260" i="3"/>
  <c r="Z259" i="3"/>
  <c r="Z258" i="3"/>
  <c r="Z257" i="3"/>
  <c r="Z256" i="3"/>
  <c r="Z255" i="3"/>
  <c r="Z254" i="3"/>
  <c r="Z253" i="3"/>
  <c r="Z252" i="3"/>
  <c r="Z251" i="3"/>
  <c r="Z250" i="3"/>
  <c r="Z249" i="3"/>
  <c r="Z248" i="3"/>
  <c r="Z247" i="3"/>
  <c r="Z246" i="3"/>
  <c r="Z245" i="3"/>
  <c r="Z244" i="3"/>
  <c r="Z238" i="3"/>
  <c r="Z239" i="3"/>
  <c r="Z240" i="3"/>
  <c r="Z241" i="3"/>
  <c r="Z242" i="3"/>
  <c r="Z243" i="3"/>
  <c r="W237" i="3"/>
  <c r="Z237" i="3"/>
  <c r="Z236" i="3"/>
  <c r="Z235" i="3"/>
  <c r="Z234" i="3"/>
  <c r="Z221" i="3"/>
  <c r="Z220" i="3"/>
  <c r="Z232" i="3"/>
  <c r="Z233" i="3"/>
  <c r="Z231" i="3"/>
  <c r="Z230" i="3"/>
  <c r="Z229" i="3"/>
  <c r="Z228" i="3"/>
  <c r="Z227" i="3"/>
  <c r="Z226" i="3"/>
  <c r="Z225" i="3"/>
  <c r="Z224" i="3"/>
  <c r="Z223" i="3"/>
  <c r="Z222" i="3"/>
  <c r="Z219" i="3"/>
  <c r="Z218" i="3"/>
  <c r="Z217" i="3"/>
  <c r="Z216" i="3"/>
  <c r="Z215" i="3"/>
  <c r="Z214" i="3"/>
  <c r="Z213" i="3"/>
  <c r="Z212" i="3"/>
  <c r="Z211" i="3"/>
  <c r="Z210" i="3"/>
  <c r="Z209" i="3"/>
  <c r="Z208" i="3"/>
  <c r="Z207" i="3"/>
  <c r="Z206" i="3"/>
  <c r="Z205" i="3"/>
  <c r="Z204" i="3"/>
  <c r="Z203" i="3"/>
  <c r="Z202" i="3"/>
  <c r="Z201" i="3"/>
  <c r="Z200" i="3"/>
  <c r="Z199" i="3"/>
  <c r="Z198" i="3"/>
  <c r="Z197" i="3"/>
  <c r="Z196" i="3"/>
  <c r="Z195" i="3"/>
  <c r="Z194" i="3"/>
  <c r="Z193" i="3"/>
  <c r="Z192" i="3"/>
  <c r="Z191" i="3"/>
  <c r="Z190" i="3"/>
  <c r="Z189" i="3"/>
  <c r="Z188" i="3"/>
  <c r="Z187" i="3"/>
  <c r="Z186" i="3"/>
  <c r="Z185" i="3"/>
  <c r="Z184" i="3"/>
  <c r="Z183" i="3"/>
  <c r="Z182" i="3"/>
  <c r="Z181" i="3"/>
  <c r="Z180" i="3"/>
  <c r="Z179" i="3"/>
  <c r="Z178" i="3"/>
  <c r="Z177" i="3"/>
  <c r="Z176" i="3"/>
  <c r="Z175" i="3"/>
  <c r="Z174" i="3"/>
  <c r="Z173" i="3"/>
  <c r="Z172" i="3"/>
  <c r="Z171" i="3"/>
  <c r="Z170" i="3"/>
  <c r="Z169" i="3"/>
  <c r="Z168" i="3"/>
  <c r="Z167" i="3"/>
  <c r="Z166" i="3"/>
  <c r="Z165" i="3"/>
  <c r="Z164" i="3"/>
  <c r="Z163" i="3"/>
  <c r="Z161" i="3"/>
  <c r="Z162" i="3"/>
  <c r="Z160" i="3"/>
  <c r="Z159" i="3"/>
  <c r="Z158" i="3"/>
  <c r="Z157" i="3"/>
  <c r="Z156" i="3"/>
  <c r="Z155" i="3"/>
  <c r="Z154" i="3"/>
  <c r="Z153" i="3"/>
  <c r="Z152" i="3"/>
  <c r="Z151" i="3"/>
  <c r="Z150" i="3"/>
  <c r="Z149" i="3"/>
  <c r="Z148" i="3"/>
  <c r="Z147" i="3"/>
  <c r="Z146" i="3"/>
  <c r="Z145" i="3"/>
  <c r="Z144" i="3"/>
  <c r="Z143" i="3"/>
  <c r="Z142" i="3"/>
  <c r="Z141" i="3"/>
  <c r="Z140" i="3"/>
  <c r="Z139" i="3"/>
  <c r="Z138" i="3"/>
  <c r="Z137" i="3"/>
  <c r="Z136" i="3"/>
  <c r="Z135" i="3"/>
  <c r="Z134" i="3"/>
  <c r="Z133" i="3"/>
  <c r="Z132" i="3"/>
  <c r="Z131" i="3"/>
  <c r="Z130" i="3"/>
  <c r="Z129" i="3"/>
  <c r="Z128" i="3"/>
  <c r="Z127" i="3"/>
  <c r="Z126" i="3"/>
  <c r="Z125" i="3"/>
  <c r="Z124" i="3"/>
  <c r="Z123" i="3"/>
  <c r="Z122" i="3"/>
  <c r="Z121" i="3"/>
  <c r="Z120" i="3"/>
  <c r="Z119" i="3"/>
  <c r="Z118" i="3"/>
  <c r="Z117" i="3"/>
  <c r="Z116" i="3"/>
  <c r="Z115" i="3"/>
  <c r="Z114" i="3"/>
  <c r="Z113" i="3"/>
  <c r="Z112" i="3"/>
  <c r="Z111" i="3"/>
  <c r="Z110" i="3"/>
  <c r="Z109" i="3"/>
  <c r="Z108" i="3"/>
  <c r="Z107" i="3"/>
  <c r="Z106" i="3"/>
  <c r="Z105" i="3"/>
  <c r="Z104" i="3"/>
  <c r="Z103" i="3"/>
  <c r="Z102" i="3"/>
  <c r="Z101" i="3"/>
  <c r="Z100" i="3"/>
  <c r="Z99" i="3"/>
  <c r="Z98" i="3"/>
  <c r="Z97" i="3"/>
  <c r="Z96" i="3"/>
  <c r="Z95" i="3"/>
  <c r="Z94" i="3"/>
  <c r="Z93" i="3"/>
  <c r="Z92" i="3"/>
  <c r="Z91" i="3"/>
  <c r="Z90" i="3"/>
  <c r="Z89" i="3"/>
  <c r="Z88" i="3"/>
  <c r="Z87" i="3"/>
  <c r="Z86" i="3"/>
  <c r="Z85" i="3"/>
  <c r="Z84" i="3"/>
  <c r="Z83" i="3"/>
  <c r="Z82" i="3"/>
  <c r="Z81" i="3"/>
  <c r="Z80" i="3"/>
  <c r="Z79" i="3"/>
  <c r="Z78" i="3"/>
  <c r="Z77" i="3"/>
  <c r="Z76" i="3"/>
  <c r="Z74" i="3"/>
  <c r="Z73" i="3"/>
  <c r="Z72" i="3"/>
  <c r="Z71" i="3"/>
  <c r="Z69" i="3"/>
  <c r="Z68" i="3"/>
  <c r="Z67" i="3"/>
  <c r="W62" i="3"/>
  <c r="Z63" i="3"/>
  <c r="Z64" i="3"/>
  <c r="Z65" i="3"/>
  <c r="Z66" i="3"/>
  <c r="Z62" i="3"/>
  <c r="Z61" i="3"/>
  <c r="Z59" i="3"/>
  <c r="Z60" i="3"/>
  <c r="Z58" i="3"/>
  <c r="Z56" i="3"/>
  <c r="Z55" i="3"/>
  <c r="Z54" i="3"/>
  <c r="Z53" i="3"/>
  <c r="Z52" i="3"/>
  <c r="Z51" i="3"/>
  <c r="Y51" i="3"/>
  <c r="Z50" i="3"/>
  <c r="Z49" i="3"/>
  <c r="Z47" i="3"/>
  <c r="Z46" i="3"/>
  <c r="Z45" i="3"/>
  <c r="Z37" i="3"/>
  <c r="Z38" i="3"/>
  <c r="Z39" i="3"/>
  <c r="Z40" i="3"/>
  <c r="Z41" i="3"/>
  <c r="Z42" i="3"/>
  <c r="Z43" i="3"/>
  <c r="Z44" i="3"/>
  <c r="Z36" i="3"/>
  <c r="Z9" i="3"/>
  <c r="Z10" i="3"/>
  <c r="Z11" i="3"/>
  <c r="Z12" i="3"/>
  <c r="Z13" i="3"/>
  <c r="Z14" i="3"/>
  <c r="Z15" i="3"/>
  <c r="Z16" i="3"/>
  <c r="Z17" i="3"/>
  <c r="Z18" i="3"/>
  <c r="Z19" i="3"/>
  <c r="Z20" i="3"/>
  <c r="Z21" i="3"/>
  <c r="Z22" i="3"/>
  <c r="Z23" i="3"/>
  <c r="Z24" i="3"/>
  <c r="Z25" i="3"/>
  <c r="Z26" i="3"/>
  <c r="Z27" i="3"/>
  <c r="Z28" i="3"/>
  <c r="Z29" i="3"/>
  <c r="Z30" i="3"/>
  <c r="Z31" i="3"/>
  <c r="Z32" i="3"/>
  <c r="Z33" i="3"/>
  <c r="Z34" i="3"/>
  <c r="Z35" i="3"/>
  <c r="Z5" i="3"/>
  <c r="Z6" i="3"/>
  <c r="Z7" i="3"/>
  <c r="Z8" i="3"/>
  <c r="J492" i="3"/>
  <c r="Z6146" i="3" l="1"/>
  <c r="Y6146" i="3"/>
  <c r="Z6174" i="3"/>
  <c r="Y6174" i="3"/>
  <c r="Z6202" i="3"/>
  <c r="Y6202" i="3"/>
  <c r="Z6230" i="3"/>
  <c r="Y6230" i="3"/>
  <c r="Z6258" i="3"/>
  <c r="Y6258" i="3"/>
  <c r="Z6286" i="3"/>
  <c r="Y6286" i="3"/>
  <c r="Z6314" i="3"/>
  <c r="Y6314" i="3"/>
  <c r="Z6370" i="3"/>
  <c r="Y6370" i="3"/>
  <c r="Z6117" i="3"/>
  <c r="Y6117" i="3"/>
  <c r="Z6145" i="3"/>
  <c r="Y6145" i="3"/>
  <c r="Z6201" i="3"/>
  <c r="Y6201" i="3"/>
  <c r="Z6229" i="3"/>
  <c r="Y6229" i="3"/>
  <c r="Z6257" i="3"/>
  <c r="Y6257" i="3"/>
  <c r="Z6313" i="3"/>
  <c r="Y6313" i="3"/>
  <c r="Z6341" i="3"/>
  <c r="Y6341" i="3"/>
  <c r="Z6369" i="3"/>
  <c r="Y6369" i="3"/>
  <c r="Z6119" i="3"/>
  <c r="Y6119" i="3"/>
  <c r="Z6175" i="3"/>
  <c r="Y6175" i="3"/>
  <c r="Z6203" i="3"/>
  <c r="Y6203" i="3"/>
  <c r="Z6231" i="3"/>
  <c r="Y6231" i="3"/>
  <c r="Z6259" i="3"/>
  <c r="Y6259" i="3"/>
  <c r="Z6287" i="3"/>
  <c r="Y6287" i="3"/>
  <c r="Z6315" i="3"/>
  <c r="Y6315" i="3"/>
  <c r="Z6343" i="3"/>
  <c r="Y6343" i="3"/>
  <c r="Z6371" i="3"/>
  <c r="Y6371" i="3"/>
  <c r="Z6120" i="3"/>
  <c r="Y6120" i="3"/>
  <c r="Z6148" i="3"/>
  <c r="Y6148" i="3"/>
  <c r="Z6176" i="3"/>
  <c r="Y6176" i="3"/>
  <c r="Z6232" i="3"/>
  <c r="Y6232" i="3"/>
  <c r="Z6260" i="3"/>
  <c r="Y6260" i="3"/>
  <c r="Z6288" i="3"/>
  <c r="Y6288" i="3"/>
  <c r="Z6372" i="3"/>
  <c r="Y6372" i="3"/>
  <c r="Z6121" i="3"/>
  <c r="Y6121" i="3"/>
  <c r="Z6149" i="3"/>
  <c r="Y6149" i="3"/>
  <c r="Z6177" i="3"/>
  <c r="Y6177" i="3"/>
  <c r="Z6233" i="3"/>
  <c r="Y6233" i="3"/>
  <c r="Z6261" i="3"/>
  <c r="Y6261" i="3"/>
  <c r="Z6289" i="3"/>
  <c r="Y6289" i="3"/>
  <c r="Z6345" i="3"/>
  <c r="Y6345" i="3"/>
  <c r="Z6373" i="3"/>
  <c r="Y6373" i="3"/>
  <c r="Z6094" i="3"/>
  <c r="Y6094" i="3"/>
  <c r="Z6150" i="3"/>
  <c r="Y6150" i="3"/>
  <c r="Z6178" i="3"/>
  <c r="Y6178" i="3"/>
  <c r="Z6206" i="3"/>
  <c r="Y6206" i="3"/>
  <c r="Z6262" i="3"/>
  <c r="Y6262" i="3"/>
  <c r="Z6290" i="3"/>
  <c r="Y6290" i="3"/>
  <c r="Z6318" i="3"/>
  <c r="Y6318" i="3"/>
  <c r="Z6374" i="3"/>
  <c r="Y6374" i="3"/>
  <c r="Z6095" i="3"/>
  <c r="Y6095" i="3"/>
  <c r="Z6123" i="3"/>
  <c r="Y6123" i="3"/>
  <c r="Z6151" i="3"/>
  <c r="Y6151" i="3"/>
  <c r="Z6179" i="3"/>
  <c r="Y6179" i="3"/>
  <c r="Z6207" i="3"/>
  <c r="Y6207" i="3"/>
  <c r="Z6235" i="3"/>
  <c r="Y6235" i="3"/>
  <c r="Z6263" i="3"/>
  <c r="Y6263" i="3"/>
  <c r="Z6291" i="3"/>
  <c r="Y6291" i="3"/>
  <c r="Z6319" i="3"/>
  <c r="Y6319" i="3"/>
  <c r="Z6347" i="3"/>
  <c r="Y6347" i="3"/>
  <c r="Z6375" i="3"/>
  <c r="Y6375" i="3"/>
  <c r="Z6096" i="3"/>
  <c r="Y6096" i="3"/>
  <c r="Z6152" i="3"/>
  <c r="Y6152" i="3"/>
  <c r="Z6180" i="3"/>
  <c r="Y6180" i="3"/>
  <c r="Z6208" i="3"/>
  <c r="Y6208" i="3"/>
  <c r="Z6264" i="3"/>
  <c r="Y6264" i="3"/>
  <c r="Z6292" i="3"/>
  <c r="Y6292" i="3"/>
  <c r="Z6320" i="3"/>
  <c r="Y6320" i="3"/>
  <c r="Z6097" i="3"/>
  <c r="Y6097" i="3"/>
  <c r="Z6181" i="3"/>
  <c r="Y6181" i="3"/>
  <c r="Z6209" i="3"/>
  <c r="Y6209" i="3"/>
  <c r="Z6265" i="3"/>
  <c r="Y6265" i="3"/>
  <c r="Z6293" i="3"/>
  <c r="Y6293" i="3"/>
  <c r="Z6321" i="3"/>
  <c r="Y6321" i="3"/>
  <c r="Z6098" i="3"/>
  <c r="Y6098" i="3"/>
  <c r="Z6126" i="3"/>
  <c r="Y6126" i="3"/>
  <c r="Z6154" i="3"/>
  <c r="Y6154" i="3"/>
  <c r="Z6182" i="3"/>
  <c r="Y6182" i="3"/>
  <c r="Z6210" i="3"/>
  <c r="Y6210" i="3"/>
  <c r="Z6238" i="3"/>
  <c r="Y6238" i="3"/>
  <c r="Z6266" i="3"/>
  <c r="Y6266" i="3"/>
  <c r="Z6294" i="3"/>
  <c r="Y6294" i="3"/>
  <c r="Z6322" i="3"/>
  <c r="Y6322" i="3"/>
  <c r="Z6350" i="3"/>
  <c r="Y6350" i="3"/>
  <c r="Z6378" i="3"/>
  <c r="Y6378" i="3"/>
  <c r="Z6127" i="3"/>
  <c r="Y6127" i="3"/>
  <c r="Z6183" i="3"/>
  <c r="Y6183" i="3"/>
  <c r="Z6211" i="3"/>
  <c r="Y6211" i="3"/>
  <c r="Z6239" i="3"/>
  <c r="Y6239" i="3"/>
  <c r="Z6267" i="3"/>
  <c r="Y6267" i="3"/>
  <c r="Z6295" i="3"/>
  <c r="Y6295" i="3"/>
  <c r="Z6323" i="3"/>
  <c r="Y6323" i="3"/>
  <c r="Z6351" i="3"/>
  <c r="Y6351" i="3"/>
  <c r="Z6100" i="3"/>
  <c r="Y6100" i="3"/>
  <c r="Z6128" i="3"/>
  <c r="Y6128" i="3"/>
  <c r="Z6184" i="3"/>
  <c r="Y6184" i="3"/>
  <c r="Z6212" i="3"/>
  <c r="Y6212" i="3"/>
  <c r="Z6240" i="3"/>
  <c r="Y6240" i="3"/>
  <c r="Z6324" i="3"/>
  <c r="Y6324" i="3"/>
  <c r="Z6352" i="3"/>
  <c r="Y6352" i="3"/>
  <c r="Z6379" i="3"/>
  <c r="Z6101" i="3"/>
  <c r="Y6101" i="3"/>
  <c r="Z6129" i="3"/>
  <c r="Y6129" i="3"/>
  <c r="Z6185" i="3"/>
  <c r="Y6185" i="3"/>
  <c r="Z6213" i="3"/>
  <c r="Y6213" i="3"/>
  <c r="Z6241" i="3"/>
  <c r="Y6241" i="3"/>
  <c r="Z6297" i="3"/>
  <c r="Y6297" i="3"/>
  <c r="Z6325" i="3"/>
  <c r="Y6325" i="3"/>
  <c r="Z6353" i="3"/>
  <c r="Y6353" i="3"/>
  <c r="Z6380" i="3"/>
  <c r="Y6380" i="3"/>
  <c r="Z6102" i="3"/>
  <c r="Y6102" i="3"/>
  <c r="Z6130" i="3"/>
  <c r="Y6130" i="3"/>
  <c r="Z6158" i="3"/>
  <c r="Y6158" i="3"/>
  <c r="Z6186" i="3"/>
  <c r="Y6186" i="3"/>
  <c r="Z6214" i="3"/>
  <c r="Y6214" i="3"/>
  <c r="Z6242" i="3"/>
  <c r="Y6242" i="3"/>
  <c r="Z6270" i="3"/>
  <c r="Y6270" i="3"/>
  <c r="Z6298" i="3"/>
  <c r="Y6298" i="3"/>
  <c r="Z6326" i="3"/>
  <c r="Y6326" i="3"/>
  <c r="Z6354" i="3"/>
  <c r="Y6354" i="3"/>
  <c r="Z6103" i="3"/>
  <c r="Y6103" i="3"/>
  <c r="Z6131" i="3"/>
  <c r="Y6131" i="3"/>
  <c r="Z6159" i="3"/>
  <c r="Y6159" i="3"/>
  <c r="Z6187" i="3"/>
  <c r="Y6187" i="3"/>
  <c r="Z6243" i="3"/>
  <c r="Y6243" i="3"/>
  <c r="Z6271" i="3"/>
  <c r="Y6271" i="3"/>
  <c r="Z6299" i="3"/>
  <c r="Y6299" i="3"/>
  <c r="Z6327" i="3"/>
  <c r="Y6327" i="3"/>
  <c r="Z6355" i="3"/>
  <c r="Y6355" i="3"/>
  <c r="Z6104" i="3"/>
  <c r="Y6104" i="3"/>
  <c r="Z6132" i="3"/>
  <c r="Y6132" i="3"/>
  <c r="Z6160" i="3"/>
  <c r="Y6160" i="3"/>
  <c r="Z6216" i="3"/>
  <c r="Y6216" i="3"/>
  <c r="Z6244" i="3"/>
  <c r="Y6244" i="3"/>
  <c r="Z6272" i="3"/>
  <c r="Y6272" i="3"/>
  <c r="Z6328" i="3"/>
  <c r="Y6328" i="3"/>
  <c r="Z6356" i="3"/>
  <c r="Y6356" i="3"/>
  <c r="Z6105" i="3"/>
  <c r="Y6105" i="3"/>
  <c r="Z6133" i="3"/>
  <c r="Y6133" i="3"/>
  <c r="Z6161" i="3"/>
  <c r="Y6161" i="3"/>
  <c r="Z6245" i="3"/>
  <c r="Y6245" i="3"/>
  <c r="Z6273" i="3"/>
  <c r="Y6273" i="3"/>
  <c r="Z6357" i="3"/>
  <c r="Y6357" i="3"/>
  <c r="Z6106" i="3"/>
  <c r="Y6106" i="3"/>
  <c r="Z6134" i="3"/>
  <c r="Y6134" i="3"/>
  <c r="Z6162" i="3"/>
  <c r="Y6162" i="3"/>
  <c r="Z6190" i="3"/>
  <c r="Y6190" i="3"/>
  <c r="Z6218" i="3"/>
  <c r="Y6218" i="3"/>
  <c r="Z6246" i="3"/>
  <c r="Y6246" i="3"/>
  <c r="Z6274" i="3"/>
  <c r="Y6274" i="3"/>
  <c r="Z6302" i="3"/>
  <c r="Y6302" i="3"/>
  <c r="Z6358" i="3"/>
  <c r="Y6358" i="3"/>
  <c r="Z6107" i="3"/>
  <c r="Y6107" i="3"/>
  <c r="Z6163" i="3"/>
  <c r="Y6163" i="3"/>
  <c r="Z6191" i="3"/>
  <c r="Y6191" i="3"/>
  <c r="Z6247" i="3"/>
  <c r="Y6247" i="3"/>
  <c r="Z6275" i="3"/>
  <c r="Y6275" i="3"/>
  <c r="Z6303" i="3"/>
  <c r="Y6303" i="3"/>
  <c r="Z6331" i="3"/>
  <c r="Y6331" i="3"/>
  <c r="Z6136" i="3"/>
  <c r="Y6136" i="3"/>
  <c r="Z6164" i="3"/>
  <c r="Y6164" i="3"/>
  <c r="Z6192" i="3"/>
  <c r="Y6192" i="3"/>
  <c r="Z6248" i="3"/>
  <c r="Y6248" i="3"/>
  <c r="Z6276" i="3"/>
  <c r="Y6276" i="3"/>
  <c r="Z6304" i="3"/>
  <c r="Y6304" i="3"/>
  <c r="Z6137" i="3"/>
  <c r="Y6137" i="3"/>
  <c r="Z6165" i="3"/>
  <c r="Y6165" i="3"/>
  <c r="Z6193" i="3"/>
  <c r="Y6193" i="3"/>
  <c r="Z6249" i="3"/>
  <c r="Y6249" i="3"/>
  <c r="Z6277" i="3"/>
  <c r="Y6277" i="3"/>
  <c r="Z6305" i="3"/>
  <c r="Y6305" i="3"/>
  <c r="Z6361" i="3"/>
  <c r="Y6361" i="3"/>
  <c r="Z6110" i="3"/>
  <c r="Y6110" i="3"/>
  <c r="Z6138" i="3"/>
  <c r="Y6138" i="3"/>
  <c r="Z6166" i="3"/>
  <c r="Y6166" i="3"/>
  <c r="Z6194" i="3"/>
  <c r="Y6194" i="3"/>
  <c r="Z6222" i="3"/>
  <c r="Y6222" i="3"/>
  <c r="Z6250" i="3"/>
  <c r="Y6250" i="3"/>
  <c r="Z6306" i="3"/>
  <c r="Y6306" i="3"/>
  <c r="Z6334" i="3"/>
  <c r="Y6334" i="3"/>
  <c r="Z6362" i="3"/>
  <c r="Y6362" i="3"/>
  <c r="Z6111" i="3"/>
  <c r="Y6111" i="3"/>
  <c r="Z6139" i="3"/>
  <c r="Y6139" i="3"/>
  <c r="Z6167" i="3"/>
  <c r="Y6167" i="3"/>
  <c r="Z6195" i="3"/>
  <c r="Y6195" i="3"/>
  <c r="Z6223" i="3"/>
  <c r="Y6223" i="3"/>
  <c r="Z6307" i="3"/>
  <c r="Y6307" i="3"/>
  <c r="Z6335" i="3"/>
  <c r="Y6335" i="3"/>
  <c r="Z6112" i="3"/>
  <c r="Y6112" i="3"/>
  <c r="Z6168" i="3"/>
  <c r="Y6168" i="3"/>
  <c r="Z6196" i="3"/>
  <c r="Y6196" i="3"/>
  <c r="Z6224" i="3"/>
  <c r="Y6224" i="3"/>
  <c r="Z6280" i="3"/>
  <c r="Y6280" i="3"/>
  <c r="Z6308" i="3"/>
  <c r="Y6308" i="3"/>
  <c r="Z6336" i="3"/>
  <c r="Y6336" i="3"/>
  <c r="Z6364" i="3"/>
  <c r="Y6364" i="3"/>
  <c r="Z6113" i="3"/>
  <c r="Y6113" i="3"/>
  <c r="Z6169" i="3"/>
  <c r="Y6169" i="3"/>
  <c r="Z6197" i="3"/>
  <c r="Y6197" i="3"/>
  <c r="Z6225" i="3"/>
  <c r="Y6225" i="3"/>
  <c r="Z6309" i="3"/>
  <c r="Y6309" i="3"/>
  <c r="Z6337" i="3"/>
  <c r="Y6337" i="3"/>
  <c r="Z6114" i="3"/>
  <c r="Y6114" i="3"/>
  <c r="Z6142" i="3"/>
  <c r="Y6142" i="3"/>
  <c r="Z6170" i="3"/>
  <c r="Y6170" i="3"/>
  <c r="Z6198" i="3"/>
  <c r="Y6198" i="3"/>
  <c r="Z6226" i="3"/>
  <c r="Y6226" i="3"/>
  <c r="Z6254" i="3"/>
  <c r="Y6254" i="3"/>
  <c r="Z6282" i="3"/>
  <c r="Y6282" i="3"/>
  <c r="Z6338" i="3"/>
  <c r="Y6338" i="3"/>
  <c r="Z6366" i="3"/>
  <c r="Y6366" i="3"/>
  <c r="Z6115" i="3"/>
  <c r="Y6115" i="3"/>
  <c r="Z6143" i="3"/>
  <c r="Y6143" i="3"/>
  <c r="Z6171" i="3"/>
  <c r="Y6171" i="3"/>
  <c r="Z6199" i="3"/>
  <c r="Y6199" i="3"/>
  <c r="Z6255" i="3"/>
  <c r="Y6255" i="3"/>
  <c r="Z6283" i="3"/>
  <c r="Y6283" i="3"/>
  <c r="Z6311" i="3"/>
  <c r="Y6311" i="3"/>
  <c r="Z6339" i="3"/>
  <c r="Y6339" i="3"/>
  <c r="Z6367" i="3"/>
  <c r="Y6367" i="3"/>
  <c r="Z6116" i="3"/>
  <c r="Y6116" i="3"/>
  <c r="Z6144" i="3"/>
  <c r="Y6144" i="3"/>
  <c r="Z6200" i="3"/>
  <c r="Y6200" i="3"/>
  <c r="Z6228" i="3"/>
  <c r="Y6228" i="3"/>
  <c r="Z6256" i="3"/>
  <c r="Y6256" i="3"/>
  <c r="Z6340" i="3"/>
  <c r="Y6340" i="3"/>
  <c r="Z6368" i="3"/>
  <c r="Y6368" i="3"/>
  <c r="Z6363" i="3"/>
  <c r="Z6360" i="3"/>
  <c r="Z6234" i="3"/>
  <c r="Z6296" i="3"/>
  <c r="Z6284" i="3"/>
  <c r="Z6348" i="3"/>
  <c r="Z6310" i="3"/>
  <c r="Z6204" i="3"/>
  <c r="Z6122" i="3"/>
  <c r="Z6135" i="3"/>
  <c r="Z6281" i="3"/>
  <c r="Z6329" i="3"/>
  <c r="Z6153" i="3"/>
  <c r="Z6312" i="3"/>
  <c r="Z6344" i="3"/>
  <c r="Z6268" i="3"/>
  <c r="Z6108" i="3"/>
  <c r="Z6236" i="3"/>
  <c r="Z6156" i="3"/>
  <c r="Z6251" i="3"/>
  <c r="Z6220" i="3"/>
  <c r="Z6342" i="3"/>
  <c r="Z6376" i="3"/>
  <c r="Z6188" i="3"/>
  <c r="Z6377" i="3"/>
  <c r="Z6278" i="3"/>
  <c r="Z6215" i="3"/>
  <c r="Z6118" i="3"/>
  <c r="Z6140" i="3"/>
  <c r="Z6172" i="3"/>
  <c r="Z6219" i="3"/>
  <c r="Z6155" i="3"/>
  <c r="Z6217" i="3"/>
  <c r="Z6279" i="3"/>
  <c r="Z6330" i="3"/>
  <c r="Z6252" i="3"/>
  <c r="Z6332" i="3"/>
  <c r="Z6124" i="3"/>
  <c r="Z6300" i="3"/>
  <c r="Z6346" i="3"/>
  <c r="Z6359" i="3"/>
  <c r="Z6365" i="3"/>
  <c r="Z6125" i="3"/>
  <c r="Z6189" i="3"/>
  <c r="Z6253" i="3"/>
  <c r="Z6317" i="3"/>
  <c r="Z6109" i="3"/>
  <c r="Z6173" i="3"/>
  <c r="Z6237" i="3"/>
  <c r="Z6301" i="3"/>
  <c r="Z6093" i="3"/>
  <c r="Z6157" i="3"/>
  <c r="Z6221" i="3"/>
  <c r="Z6285" i="3"/>
  <c r="Z6349" i="3"/>
  <c r="Z6141" i="3"/>
  <c r="Z6205" i="3"/>
  <c r="Z6269" i="3"/>
  <c r="Z6333" i="3"/>
  <c r="Z6316" i="3"/>
  <c r="Z6099" i="3"/>
  <c r="Z6147" i="3"/>
  <c r="Z6227" i="3"/>
  <c r="AM233" i="3" l="1"/>
  <c r="AW233" i="3" s="1"/>
  <c r="AM232" i="3"/>
  <c r="AW232" i="3" s="1"/>
  <c r="W303" i="3"/>
  <c r="W304" i="3"/>
  <c r="W305" i="3"/>
  <c r="W306" i="3"/>
  <c r="W307" i="3"/>
  <c r="W308" i="3"/>
  <c r="W234" i="3"/>
  <c r="W235" i="3"/>
  <c r="P373" i="3"/>
  <c r="J373" i="3"/>
  <c r="J162" i="3"/>
  <c r="P162" i="3"/>
  <c r="P161" i="3"/>
  <c r="J161" i="3"/>
  <c r="W233" i="3"/>
  <c r="W232" i="3"/>
  <c r="J526" i="3"/>
  <c r="J522" i="3"/>
  <c r="J521" i="3"/>
  <c r="J449" i="3" l="1"/>
  <c r="Z449" i="3" s="1"/>
  <c r="J448" i="3"/>
  <c r="Z448" i="3" s="1"/>
  <c r="J447" i="3"/>
  <c r="Z447" i="3" s="1"/>
  <c r="W208" i="3"/>
  <c r="AM487" i="3" l="1"/>
  <c r="AW487" i="3" s="1"/>
  <c r="W487" i="3"/>
  <c r="BB6365" i="3"/>
  <c r="W6365" i="3"/>
  <c r="BB6333" i="3"/>
  <c r="W6333" i="3"/>
  <c r="BB487" i="3" l="1"/>
  <c r="Z616" i="3"/>
  <c r="Z641" i="3"/>
  <c r="Z580" i="3"/>
  <c r="Z581" i="3"/>
  <c r="Z608" i="3"/>
  <c r="Z609" i="3"/>
  <c r="Z457" i="3" l="1"/>
  <c r="Z458" i="3"/>
  <c r="Z459" i="3"/>
  <c r="Z460" i="3"/>
  <c r="Z461" i="3"/>
  <c r="Z462" i="3"/>
  <c r="Z463" i="3"/>
  <c r="Z464" i="3"/>
  <c r="Z465" i="3"/>
  <c r="Z466" i="3"/>
  <c r="Z467" i="3"/>
  <c r="Z468" i="3"/>
  <c r="Z469" i="3"/>
  <c r="Z470" i="3"/>
  <c r="Z471" i="3"/>
  <c r="Z472" i="3"/>
  <c r="Z473" i="3"/>
  <c r="Z474" i="3"/>
  <c r="Z475" i="3"/>
  <c r="Z476" i="3"/>
  <c r="Z477" i="3"/>
  <c r="Z478" i="3"/>
  <c r="J70" i="3" l="1"/>
  <c r="Z70" i="3" s="1"/>
  <c r="J75" i="3"/>
  <c r="Z75" i="3" s="1"/>
  <c r="Z57" i="3"/>
  <c r="Z48" i="3"/>
  <c r="AM1303" i="3" l="1"/>
  <c r="BB1303" i="3" s="1"/>
  <c r="W1303" i="3"/>
  <c r="AM1302" i="3"/>
  <c r="BB1302" i="3" s="1"/>
  <c r="W1302" i="3"/>
  <c r="AM1301" i="3"/>
  <c r="BB1301" i="3" s="1"/>
  <c r="W1301" i="3"/>
  <c r="AM1300" i="3"/>
  <c r="BB1300" i="3" s="1"/>
  <c r="W1300" i="3"/>
  <c r="AM1299" i="3"/>
  <c r="AW1299" i="3" s="1"/>
  <c r="W1299" i="3"/>
  <c r="AM1298" i="3"/>
  <c r="BB1298" i="3" s="1"/>
  <c r="W1298" i="3"/>
  <c r="AM1297" i="3"/>
  <c r="BB1297" i="3" s="1"/>
  <c r="W1297" i="3"/>
  <c r="AM1296" i="3"/>
  <c r="BB1296" i="3" s="1"/>
  <c r="W1296" i="3"/>
  <c r="AM1295" i="3"/>
  <c r="AW1295" i="3" s="1"/>
  <c r="W1295" i="3"/>
  <c r="AM1294" i="3"/>
  <c r="BB1294" i="3" s="1"/>
  <c r="W1294" i="3"/>
  <c r="AM1293" i="3"/>
  <c r="BB1293" i="3" s="1"/>
  <c r="AM1309" i="3"/>
  <c r="BB1309" i="3" s="1"/>
  <c r="W1309" i="3"/>
  <c r="AM1308" i="3"/>
  <c r="BB1308" i="3" s="1"/>
  <c r="W1308" i="3"/>
  <c r="AM1307" i="3"/>
  <c r="BB1307" i="3" s="1"/>
  <c r="W1307" i="3"/>
  <c r="AM1306" i="3"/>
  <c r="AW1306" i="3" s="1"/>
  <c r="W1306" i="3"/>
  <c r="AM1305" i="3"/>
  <c r="AW1305" i="3" s="1"/>
  <c r="W1305" i="3"/>
  <c r="AM1304" i="3"/>
  <c r="AW1304" i="3" s="1"/>
  <c r="AM1292" i="3"/>
  <c r="BB1292" i="3" s="1"/>
  <c r="W1292" i="3"/>
  <c r="AM1291" i="3"/>
  <c r="BB1291" i="3" s="1"/>
  <c r="W1291" i="3"/>
  <c r="AM1290" i="3"/>
  <c r="AW1290" i="3" s="1"/>
  <c r="W1290" i="3"/>
  <c r="AM1289" i="3"/>
  <c r="BB1289" i="3" s="1"/>
  <c r="W1289" i="3"/>
  <c r="AM1288" i="3"/>
  <c r="BB1288" i="3" s="1"/>
  <c r="W1288" i="3"/>
  <c r="AM1287" i="3"/>
  <c r="BB1287" i="3" s="1"/>
  <c r="W1287" i="3"/>
  <c r="AM1286" i="3"/>
  <c r="BB1286" i="3" s="1"/>
  <c r="W1286" i="3"/>
  <c r="AM1285" i="3"/>
  <c r="BB1285" i="3" s="1"/>
  <c r="W1285" i="3"/>
  <c r="AM1284" i="3"/>
  <c r="BB1284" i="3" s="1"/>
  <c r="W1284" i="3"/>
  <c r="AM1283" i="3"/>
  <c r="AW1283" i="3" s="1"/>
  <c r="W1283" i="3"/>
  <c r="AM1282" i="3"/>
  <c r="BB1282" i="3" s="1"/>
  <c r="AM1281" i="3"/>
  <c r="BB1281" i="3" s="1"/>
  <c r="W1281" i="3"/>
  <c r="AM1280" i="3"/>
  <c r="BB1280" i="3" s="1"/>
  <c r="W1280" i="3"/>
  <c r="AM1279" i="3"/>
  <c r="BB1279" i="3" s="1"/>
  <c r="W1279" i="3"/>
  <c r="AM1278" i="3"/>
  <c r="AW1278" i="3" s="1"/>
  <c r="W1278" i="3"/>
  <c r="AM1277" i="3"/>
  <c r="AW1277" i="3" s="1"/>
  <c r="W1277" i="3"/>
  <c r="AM1276" i="3"/>
  <c r="AW1276" i="3" s="1"/>
  <c r="W1276" i="3"/>
  <c r="AM1275" i="3"/>
  <c r="BB1275" i="3" s="1"/>
  <c r="W1275" i="3"/>
  <c r="AM1274" i="3"/>
  <c r="BB1274" i="3" s="1"/>
  <c r="W1274" i="3"/>
  <c r="AM1273" i="3"/>
  <c r="BB1273" i="3" s="1"/>
  <c r="W1273" i="3"/>
  <c r="AM1272" i="3"/>
  <c r="BB1272" i="3" s="1"/>
  <c r="W1272" i="3"/>
  <c r="AM1271" i="3"/>
  <c r="AW1271" i="3" s="1"/>
  <c r="BB1295" i="3" l="1"/>
  <c r="AW1294" i="3"/>
  <c r="BB1304" i="3"/>
  <c r="AW1297" i="3"/>
  <c r="AW1301" i="3"/>
  <c r="AW1298" i="3"/>
  <c r="AW1293" i="3"/>
  <c r="AW1296" i="3"/>
  <c r="AW1303" i="3"/>
  <c r="BB1299" i="3"/>
  <c r="AW1302" i="3"/>
  <c r="BB1305" i="3"/>
  <c r="AW1300" i="3"/>
  <c r="AW1291" i="3"/>
  <c r="BB1278" i="3"/>
  <c r="BB1306" i="3"/>
  <c r="AW1289" i="3"/>
  <c r="AW1292" i="3"/>
  <c r="AW1309" i="3"/>
  <c r="BB1283" i="3"/>
  <c r="AW1308" i="3"/>
  <c r="AW1288" i="3"/>
  <c r="BB1290" i="3"/>
  <c r="AW1284" i="3"/>
  <c r="AW1287" i="3"/>
  <c r="AW1307" i="3"/>
  <c r="BB1277" i="3"/>
  <c r="AW1285" i="3"/>
  <c r="AW1286" i="3"/>
  <c r="AW1282" i="3"/>
  <c r="AW1275" i="3"/>
  <c r="BB1276" i="3"/>
  <c r="AW1279" i="3"/>
  <c r="BB1271" i="3"/>
  <c r="AW1274" i="3"/>
  <c r="AW1280" i="3"/>
  <c r="AW1272" i="3"/>
  <c r="AW1273" i="3"/>
  <c r="AW1281" i="3"/>
  <c r="W224" i="3"/>
  <c r="W225" i="3"/>
  <c r="W226" i="3"/>
  <c r="W227" i="3"/>
  <c r="W228" i="3"/>
  <c r="W229" i="3"/>
  <c r="W230" i="3"/>
  <c r="W231" i="3"/>
  <c r="W236" i="3"/>
  <c r="W238" i="3"/>
  <c r="P351" i="3"/>
  <c r="J351" i="3"/>
  <c r="P543" i="3"/>
  <c r="P544" i="3"/>
  <c r="J543" i="3"/>
  <c r="J544" i="3"/>
  <c r="P514" i="3"/>
  <c r="J514" i="3"/>
  <c r="P396" i="3"/>
  <c r="J396" i="3"/>
  <c r="J374" i="3"/>
  <c r="P374" i="3"/>
  <c r="P346" i="3"/>
  <c r="P345" i="3"/>
  <c r="J346" i="3"/>
  <c r="J345" i="3"/>
  <c r="AM654" i="3"/>
  <c r="AW654" i="3" s="1"/>
  <c r="AM655" i="3"/>
  <c r="BB655" i="3" s="1"/>
  <c r="AM656" i="3"/>
  <c r="AW656" i="3" s="1"/>
  <c r="AM657" i="3"/>
  <c r="BB657" i="3" s="1"/>
  <c r="AM658" i="3"/>
  <c r="AW658" i="3" s="1"/>
  <c r="AM659" i="3"/>
  <c r="AW659" i="3" s="1"/>
  <c r="AM660" i="3"/>
  <c r="BB660" i="3" s="1"/>
  <c r="AM661" i="3"/>
  <c r="AW661" i="3" s="1"/>
  <c r="AM662" i="3"/>
  <c r="AW662" i="3" s="1"/>
  <c r="AM663" i="3"/>
  <c r="AW663" i="3" s="1"/>
  <c r="AM664" i="3"/>
  <c r="AW664" i="3" s="1"/>
  <c r="AM665" i="3"/>
  <c r="BB665" i="3" s="1"/>
  <c r="AM666" i="3"/>
  <c r="BB666" i="3" s="1"/>
  <c r="AM667" i="3"/>
  <c r="AW667" i="3" s="1"/>
  <c r="AM668" i="3"/>
  <c r="AW668" i="3" s="1"/>
  <c r="AM669" i="3"/>
  <c r="AW669" i="3" s="1"/>
  <c r="AM670" i="3"/>
  <c r="AW670" i="3" s="1"/>
  <c r="AM649" i="3"/>
  <c r="AW649" i="3" s="1"/>
  <c r="AM650" i="3"/>
  <c r="BB650" i="3" s="1"/>
  <c r="AM651" i="3"/>
  <c r="AW651" i="3" s="1"/>
  <c r="AM652" i="3"/>
  <c r="BB652" i="3" s="1"/>
  <c r="AM653" i="3"/>
  <c r="AW653" i="3" s="1"/>
  <c r="AM671" i="3"/>
  <c r="AW671" i="3" s="1"/>
  <c r="AM672" i="3"/>
  <c r="AW672" i="3" s="1"/>
  <c r="AM673" i="3"/>
  <c r="BB673" i="3" s="1"/>
  <c r="AM674" i="3"/>
  <c r="AW674" i="3" s="1"/>
  <c r="AM675" i="3"/>
  <c r="AW675" i="3" s="1"/>
  <c r="AM676" i="3"/>
  <c r="BB676" i="3" s="1"/>
  <c r="AM677" i="3"/>
  <c r="AW677" i="3" s="1"/>
  <c r="AM678" i="3"/>
  <c r="BB678" i="3" s="1"/>
  <c r="AM679" i="3"/>
  <c r="AW679" i="3" s="1"/>
  <c r="AM680" i="3"/>
  <c r="AW680" i="3" s="1"/>
  <c r="AM681" i="3"/>
  <c r="AW681" i="3" s="1"/>
  <c r="AM682" i="3"/>
  <c r="AW682" i="3" s="1"/>
  <c r="AM683" i="3"/>
  <c r="AW683" i="3" s="1"/>
  <c r="AM684" i="3"/>
  <c r="AW684" i="3" s="1"/>
  <c r="AM685" i="3"/>
  <c r="AW685" i="3" s="1"/>
  <c r="AM686" i="3"/>
  <c r="AW686" i="3" s="1"/>
  <c r="AM687" i="3"/>
  <c r="AW687" i="3" s="1"/>
  <c r="AM688" i="3"/>
  <c r="AW688" i="3" s="1"/>
  <c r="AM689" i="3"/>
  <c r="BB689" i="3" s="1"/>
  <c r="AM690" i="3"/>
  <c r="AW690" i="3" s="1"/>
  <c r="AM691" i="3"/>
  <c r="BB691" i="3" s="1"/>
  <c r="AM692" i="3"/>
  <c r="BB692" i="3" s="1"/>
  <c r="AM693" i="3"/>
  <c r="AW693" i="3" s="1"/>
  <c r="AM694" i="3"/>
  <c r="BB694" i="3" s="1"/>
  <c r="AM695" i="3"/>
  <c r="AW695" i="3" s="1"/>
  <c r="AM696" i="3"/>
  <c r="BB696" i="3" s="1"/>
  <c r="AM697" i="3"/>
  <c r="AW697" i="3" s="1"/>
  <c r="AM698" i="3"/>
  <c r="AW698" i="3" s="1"/>
  <c r="AM699" i="3"/>
  <c r="AW699" i="3" s="1"/>
  <c r="AM700" i="3"/>
  <c r="AW700" i="3" s="1"/>
  <c r="AM701" i="3"/>
  <c r="BB701" i="3" s="1"/>
  <c r="AM702" i="3"/>
  <c r="BB702" i="3" s="1"/>
  <c r="AM703" i="3"/>
  <c r="AW703" i="3" s="1"/>
  <c r="AM704" i="3"/>
  <c r="BB704" i="3" s="1"/>
  <c r="AM705" i="3"/>
  <c r="AW705" i="3" s="1"/>
  <c r="AM706" i="3"/>
  <c r="BB706" i="3" s="1"/>
  <c r="AM707" i="3"/>
  <c r="BB707" i="3" s="1"/>
  <c r="AM708" i="3"/>
  <c r="BB708" i="3" s="1"/>
  <c r="AM709" i="3"/>
  <c r="BB709" i="3" s="1"/>
  <c r="AM710" i="3"/>
  <c r="AW710" i="3" s="1"/>
  <c r="AM711" i="3"/>
  <c r="AW711" i="3" s="1"/>
  <c r="AM712" i="3"/>
  <c r="AW712" i="3" s="1"/>
  <c r="AM713" i="3"/>
  <c r="BB713" i="3" s="1"/>
  <c r="AM714" i="3"/>
  <c r="AW714" i="3" s="1"/>
  <c r="AM715" i="3"/>
  <c r="AW715" i="3" s="1"/>
  <c r="AM716" i="3"/>
  <c r="BB716" i="3" s="1"/>
  <c r="AM717" i="3"/>
  <c r="AW717" i="3" s="1"/>
  <c r="AM718" i="3"/>
  <c r="AW718" i="3" s="1"/>
  <c r="AM719" i="3"/>
  <c r="AW719" i="3" s="1"/>
  <c r="AM720" i="3"/>
  <c r="AW720" i="3" s="1"/>
  <c r="AM721" i="3"/>
  <c r="BB721" i="3" s="1"/>
  <c r="AM722" i="3"/>
  <c r="AW722" i="3" s="1"/>
  <c r="AM723" i="3"/>
  <c r="AW723" i="3" s="1"/>
  <c r="AM724" i="3"/>
  <c r="BB724" i="3" s="1"/>
  <c r="AM725" i="3"/>
  <c r="BB725" i="3" s="1"/>
  <c r="AM726" i="3"/>
  <c r="AW726" i="3" s="1"/>
  <c r="AM727" i="3"/>
  <c r="AW727" i="3" s="1"/>
  <c r="AM728" i="3"/>
  <c r="AW728" i="3" s="1"/>
  <c r="AM729" i="3"/>
  <c r="BB729" i="3" s="1"/>
  <c r="AM730" i="3"/>
  <c r="AW730" i="3" s="1"/>
  <c r="AM731" i="3"/>
  <c r="AW731" i="3" s="1"/>
  <c r="AM732" i="3"/>
  <c r="AW732" i="3" s="1"/>
  <c r="AM733" i="3"/>
  <c r="AW733" i="3" s="1"/>
  <c r="AM734" i="3"/>
  <c r="AW734" i="3" s="1"/>
  <c r="AM735" i="3"/>
  <c r="BB735" i="3" s="1"/>
  <c r="AM736" i="3"/>
  <c r="BB736" i="3" s="1"/>
  <c r="AM737" i="3"/>
  <c r="BB737" i="3" s="1"/>
  <c r="AM738" i="3"/>
  <c r="AW738" i="3" s="1"/>
  <c r="AM739" i="3"/>
  <c r="BB739" i="3" s="1"/>
  <c r="AM740" i="3"/>
  <c r="BB740" i="3" s="1"/>
  <c r="AM741" i="3"/>
  <c r="AW741" i="3" s="1"/>
  <c r="AM742" i="3"/>
  <c r="BB742" i="3" s="1"/>
  <c r="AM743" i="3"/>
  <c r="AW743" i="3" s="1"/>
  <c r="AM744" i="3"/>
  <c r="AW744" i="3" s="1"/>
  <c r="AM745" i="3"/>
  <c r="AW745" i="3" s="1"/>
  <c r="AM746" i="3"/>
  <c r="AW746" i="3" s="1"/>
  <c r="AM747" i="3"/>
  <c r="BB747" i="3" s="1"/>
  <c r="AM748" i="3"/>
  <c r="AW748" i="3" s="1"/>
  <c r="AM749" i="3"/>
  <c r="AW749" i="3" s="1"/>
  <c r="AM750" i="3"/>
  <c r="BB750" i="3" s="1"/>
  <c r="AM751" i="3"/>
  <c r="BB751" i="3" s="1"/>
  <c r="AM752" i="3"/>
  <c r="AW752" i="3" s="1"/>
  <c r="AM753" i="3"/>
  <c r="AW753" i="3" s="1"/>
  <c r="AM754" i="3"/>
  <c r="AW754" i="3" s="1"/>
  <c r="AM755" i="3"/>
  <c r="AW755" i="3" s="1"/>
  <c r="AM756" i="3"/>
  <c r="BB756" i="3" s="1"/>
  <c r="AM757" i="3"/>
  <c r="AW757" i="3" s="1"/>
  <c r="AM758" i="3"/>
  <c r="AW758" i="3" s="1"/>
  <c r="AM759" i="3"/>
  <c r="AW759" i="3" s="1"/>
  <c r="AM760" i="3"/>
  <c r="AW760" i="3" s="1"/>
  <c r="AM761" i="3"/>
  <c r="BB761" i="3" s="1"/>
  <c r="AM762" i="3"/>
  <c r="AW762" i="3" s="1"/>
  <c r="AM763" i="3"/>
  <c r="AW763" i="3" s="1"/>
  <c r="AM764" i="3"/>
  <c r="AW764" i="3" s="1"/>
  <c r="AM765" i="3"/>
  <c r="AW765" i="3" s="1"/>
  <c r="AM766" i="3"/>
  <c r="BB766" i="3" s="1"/>
  <c r="AM767" i="3"/>
  <c r="AW767" i="3" s="1"/>
  <c r="AM768" i="3"/>
  <c r="AW768" i="3" s="1"/>
  <c r="AM769" i="3"/>
  <c r="BB769" i="3" s="1"/>
  <c r="AM770" i="3"/>
  <c r="BB770" i="3" s="1"/>
  <c r="AM771" i="3"/>
  <c r="BB771" i="3" s="1"/>
  <c r="AM772" i="3"/>
  <c r="BB772" i="3" s="1"/>
  <c r="AM773" i="3"/>
  <c r="BB773" i="3" s="1"/>
  <c r="AM774" i="3"/>
  <c r="AW774" i="3" s="1"/>
  <c r="AM775" i="3"/>
  <c r="AW775" i="3" s="1"/>
  <c r="AM776" i="3"/>
  <c r="AW776" i="3" s="1"/>
  <c r="AM777" i="3"/>
  <c r="AW777" i="3" s="1"/>
  <c r="AM778" i="3"/>
  <c r="BB778" i="3" s="1"/>
  <c r="AM779" i="3"/>
  <c r="AW779" i="3" s="1"/>
  <c r="AM780" i="3"/>
  <c r="BB780" i="3" s="1"/>
  <c r="AM781" i="3"/>
  <c r="BB781" i="3" s="1"/>
  <c r="AM782" i="3"/>
  <c r="AW782" i="3" s="1"/>
  <c r="AM783" i="3"/>
  <c r="AW783" i="3" s="1"/>
  <c r="AM784" i="3"/>
  <c r="BB784" i="3" s="1"/>
  <c r="AM785" i="3"/>
  <c r="AW785" i="3" s="1"/>
  <c r="AM786" i="3"/>
  <c r="BB786" i="3" s="1"/>
  <c r="AM787" i="3"/>
  <c r="AW787" i="3" s="1"/>
  <c r="AM788" i="3"/>
  <c r="BB788" i="3" s="1"/>
  <c r="AM789" i="3"/>
  <c r="AW789" i="3" s="1"/>
  <c r="AM790" i="3"/>
  <c r="BB790" i="3" s="1"/>
  <c r="AM791" i="3"/>
  <c r="AW791" i="3" s="1"/>
  <c r="AM792" i="3"/>
  <c r="AW792" i="3" s="1"/>
  <c r="AM793" i="3"/>
  <c r="BB793" i="3" s="1"/>
  <c r="AM794" i="3"/>
  <c r="AW794" i="3" s="1"/>
  <c r="AM795" i="3"/>
  <c r="AW795" i="3" s="1"/>
  <c r="AM796" i="3"/>
  <c r="AW796" i="3" s="1"/>
  <c r="AM797" i="3"/>
  <c r="AW797" i="3" s="1"/>
  <c r="AM798" i="3"/>
  <c r="AW798" i="3" s="1"/>
  <c r="AM799" i="3"/>
  <c r="AW799" i="3" s="1"/>
  <c r="AM800" i="3"/>
  <c r="BB800" i="3" s="1"/>
  <c r="AM801" i="3"/>
  <c r="BB801" i="3" s="1"/>
  <c r="AM802" i="3"/>
  <c r="BB802" i="3" s="1"/>
  <c r="AM803" i="3"/>
  <c r="AW803" i="3" s="1"/>
  <c r="AM804" i="3"/>
  <c r="AW804" i="3" s="1"/>
  <c r="AM805" i="3"/>
  <c r="AW805" i="3" s="1"/>
  <c r="AM806" i="3"/>
  <c r="AW806" i="3" s="1"/>
  <c r="AM807" i="3"/>
  <c r="AW807" i="3" s="1"/>
  <c r="AM808" i="3"/>
  <c r="AW808" i="3" s="1"/>
  <c r="AM809" i="3"/>
  <c r="AW809" i="3" s="1"/>
  <c r="AM810" i="3"/>
  <c r="AW810" i="3" s="1"/>
  <c r="AM811" i="3"/>
  <c r="AW811" i="3" s="1"/>
  <c r="AM812" i="3"/>
  <c r="AW812" i="3" s="1"/>
  <c r="AM813" i="3"/>
  <c r="AW813" i="3" s="1"/>
  <c r="AM814" i="3"/>
  <c r="BB814" i="3" s="1"/>
  <c r="AM815" i="3"/>
  <c r="BB815" i="3" s="1"/>
  <c r="AM816" i="3"/>
  <c r="BB816" i="3" s="1"/>
  <c r="AM817" i="3"/>
  <c r="AW817" i="3" s="1"/>
  <c r="AM818" i="3"/>
  <c r="AW818" i="3" s="1"/>
  <c r="AM819" i="3"/>
  <c r="BB819" i="3" s="1"/>
  <c r="AM820" i="3"/>
  <c r="BB820" i="3" s="1"/>
  <c r="AM821" i="3"/>
  <c r="AW821" i="3" s="1"/>
  <c r="AM822" i="3"/>
  <c r="BB822" i="3" s="1"/>
  <c r="AM823" i="3"/>
  <c r="AW823" i="3" s="1"/>
  <c r="AM824" i="3"/>
  <c r="AW824" i="3" s="1"/>
  <c r="AM825" i="3"/>
  <c r="AW825" i="3" s="1"/>
  <c r="AM826" i="3"/>
  <c r="AW826" i="3" s="1"/>
  <c r="AM827" i="3"/>
  <c r="AW827" i="3" s="1"/>
  <c r="AM828" i="3"/>
  <c r="BB828" i="3" s="1"/>
  <c r="AM829" i="3"/>
  <c r="BB829" i="3" s="1"/>
  <c r="AM830" i="3"/>
  <c r="AW830" i="3" s="1"/>
  <c r="AM831" i="3"/>
  <c r="AW831" i="3" s="1"/>
  <c r="AM832" i="3"/>
  <c r="BB832" i="3" s="1"/>
  <c r="AM833" i="3"/>
  <c r="BB833" i="3" s="1"/>
  <c r="AM834" i="3"/>
  <c r="AW834" i="3" s="1"/>
  <c r="AM835" i="3"/>
  <c r="AW835" i="3" s="1"/>
  <c r="AM836" i="3"/>
  <c r="BB836" i="3" s="1"/>
  <c r="AM837" i="3"/>
  <c r="AW837" i="3" s="1"/>
  <c r="AM838" i="3"/>
  <c r="AW838" i="3" s="1"/>
  <c r="AM839" i="3"/>
  <c r="AW839" i="3" s="1"/>
  <c r="AM840" i="3"/>
  <c r="AW840" i="3" s="1"/>
  <c r="AM841" i="3"/>
  <c r="AW841" i="3" s="1"/>
  <c r="AM842" i="3"/>
  <c r="AW842" i="3" s="1"/>
  <c r="AM843" i="3"/>
  <c r="AW843" i="3" s="1"/>
  <c r="AM844" i="3"/>
  <c r="BB844" i="3" s="1"/>
  <c r="AM845" i="3"/>
  <c r="AW845" i="3" s="1"/>
  <c r="AM846" i="3"/>
  <c r="AW846" i="3" s="1"/>
  <c r="AM847" i="3"/>
  <c r="AW847" i="3" s="1"/>
  <c r="AM848" i="3"/>
  <c r="BB848" i="3" s="1"/>
  <c r="AM849" i="3"/>
  <c r="BB849" i="3" s="1"/>
  <c r="AM850" i="3"/>
  <c r="AW850" i="3" s="1"/>
  <c r="AM851" i="3"/>
  <c r="AW851" i="3" s="1"/>
  <c r="AM852" i="3"/>
  <c r="AW852" i="3" s="1"/>
  <c r="AM853" i="3"/>
  <c r="BB853" i="3" s="1"/>
  <c r="AM854" i="3"/>
  <c r="BB854" i="3" s="1"/>
  <c r="AM855" i="3"/>
  <c r="AW855" i="3" s="1"/>
  <c r="AM856" i="3"/>
  <c r="AW856" i="3" s="1"/>
  <c r="AM857" i="3"/>
  <c r="AW857" i="3" s="1"/>
  <c r="AM858" i="3"/>
  <c r="AW858" i="3" s="1"/>
  <c r="AM859" i="3"/>
  <c r="AW859" i="3" s="1"/>
  <c r="AM860" i="3"/>
  <c r="AW860" i="3" s="1"/>
  <c r="AM861" i="3"/>
  <c r="AW861" i="3" s="1"/>
  <c r="AM862" i="3"/>
  <c r="AW862" i="3" s="1"/>
  <c r="AM863" i="3"/>
  <c r="AW863" i="3" s="1"/>
  <c r="AM864" i="3"/>
  <c r="AW864" i="3" s="1"/>
  <c r="AM865" i="3"/>
  <c r="AW865" i="3" s="1"/>
  <c r="AM866" i="3"/>
  <c r="BB866" i="3" s="1"/>
  <c r="AM867" i="3"/>
  <c r="BB867" i="3" s="1"/>
  <c r="AM868" i="3"/>
  <c r="BB868" i="3" s="1"/>
  <c r="AM869" i="3"/>
  <c r="BB869" i="3" s="1"/>
  <c r="AM870" i="3"/>
  <c r="BB870" i="3" s="1"/>
  <c r="AM871" i="3"/>
  <c r="AW871" i="3" s="1"/>
  <c r="AM872" i="3"/>
  <c r="BB872" i="3" s="1"/>
  <c r="AM873" i="3"/>
  <c r="AW873" i="3" s="1"/>
  <c r="AM874" i="3"/>
  <c r="AW874" i="3" s="1"/>
  <c r="AM875" i="3"/>
  <c r="AW875" i="3" s="1"/>
  <c r="AM876" i="3"/>
  <c r="BB876" i="3" s="1"/>
  <c r="AM877" i="3"/>
  <c r="AW877" i="3" s="1"/>
  <c r="AM878" i="3"/>
  <c r="AW878" i="3" s="1"/>
  <c r="AM879" i="3"/>
  <c r="BB879" i="3" s="1"/>
  <c r="AM880" i="3"/>
  <c r="BB880" i="3" s="1"/>
  <c r="AM881" i="3"/>
  <c r="AW881" i="3" s="1"/>
  <c r="AM882" i="3"/>
  <c r="BB882" i="3" s="1"/>
  <c r="AM883" i="3"/>
  <c r="BB883" i="3" s="1"/>
  <c r="AM884" i="3"/>
  <c r="BB884" i="3" s="1"/>
  <c r="AM885" i="3"/>
  <c r="BB885" i="3" s="1"/>
  <c r="AM886" i="3"/>
  <c r="AW886" i="3" s="1"/>
  <c r="AM887" i="3"/>
  <c r="AW887" i="3" s="1"/>
  <c r="AM888" i="3"/>
  <c r="AW888" i="3" s="1"/>
  <c r="AM889" i="3"/>
  <c r="AW889" i="3" s="1"/>
  <c r="AM890" i="3"/>
  <c r="AW890" i="3" s="1"/>
  <c r="AM891" i="3"/>
  <c r="AW891" i="3" s="1"/>
  <c r="AM892" i="3"/>
  <c r="AW892" i="3" s="1"/>
  <c r="AM893" i="3"/>
  <c r="AW893" i="3" s="1"/>
  <c r="AM894" i="3"/>
  <c r="AW894" i="3" s="1"/>
  <c r="AM895" i="3"/>
  <c r="AW895" i="3" s="1"/>
  <c r="AM896" i="3"/>
  <c r="AW896" i="3" s="1"/>
  <c r="AM897" i="3"/>
  <c r="BB897" i="3" s="1"/>
  <c r="AM898" i="3"/>
  <c r="AW898" i="3" s="1"/>
  <c r="AM899" i="3"/>
  <c r="AW899" i="3" s="1"/>
  <c r="AM900" i="3"/>
  <c r="BB900" i="3" s="1"/>
  <c r="AM901" i="3"/>
  <c r="AW901" i="3" s="1"/>
  <c r="AM902" i="3"/>
  <c r="AW902" i="3" s="1"/>
  <c r="AM903" i="3"/>
  <c r="AW903" i="3" s="1"/>
  <c r="AM904" i="3"/>
  <c r="AW904" i="3" s="1"/>
  <c r="AM905" i="3"/>
  <c r="AW905" i="3" s="1"/>
  <c r="AM906" i="3"/>
  <c r="AW906" i="3" s="1"/>
  <c r="AM907" i="3"/>
  <c r="AW907" i="3" s="1"/>
  <c r="AM908" i="3"/>
  <c r="AW908" i="3" s="1"/>
  <c r="AM909" i="3"/>
  <c r="BB909" i="3" s="1"/>
  <c r="AM910" i="3"/>
  <c r="BB910" i="3" s="1"/>
  <c r="AM911" i="3"/>
  <c r="BB911" i="3" s="1"/>
  <c r="AM912" i="3"/>
  <c r="BB912" i="3" s="1"/>
  <c r="AM913" i="3"/>
  <c r="BB913" i="3" s="1"/>
  <c r="AM914" i="3"/>
  <c r="AW914" i="3" s="1"/>
  <c r="AM915" i="3"/>
  <c r="BB915" i="3" s="1"/>
  <c r="AM916" i="3"/>
  <c r="BB916" i="3" s="1"/>
  <c r="AM917" i="3"/>
  <c r="BB917" i="3" s="1"/>
  <c r="AM918" i="3"/>
  <c r="BB918" i="3" s="1"/>
  <c r="AM919" i="3"/>
  <c r="AW919" i="3" s="1"/>
  <c r="AM920" i="3"/>
  <c r="AW920" i="3" s="1"/>
  <c r="AM921" i="3"/>
  <c r="AW921" i="3" s="1"/>
  <c r="AM922" i="3"/>
  <c r="AW922" i="3" s="1"/>
  <c r="AM923" i="3"/>
  <c r="BB923" i="3" s="1"/>
  <c r="AM924" i="3"/>
  <c r="BB924" i="3" s="1"/>
  <c r="AM925" i="3"/>
  <c r="AW925" i="3" s="1"/>
  <c r="AM926" i="3"/>
  <c r="AW926" i="3" s="1"/>
  <c r="AM927" i="3"/>
  <c r="BB927" i="3" s="1"/>
  <c r="AM928" i="3"/>
  <c r="AW928" i="3" s="1"/>
  <c r="AM929" i="3"/>
  <c r="AW929" i="3" s="1"/>
  <c r="AM930" i="3"/>
  <c r="BB930" i="3" s="1"/>
  <c r="AM931" i="3"/>
  <c r="AW931" i="3" s="1"/>
  <c r="AM932" i="3"/>
  <c r="AW932" i="3" s="1"/>
  <c r="AM933" i="3"/>
  <c r="AW933" i="3" s="1"/>
  <c r="AM934" i="3"/>
  <c r="AW934" i="3" s="1"/>
  <c r="AM935" i="3"/>
  <c r="AW935" i="3" s="1"/>
  <c r="AM936" i="3"/>
  <c r="AW936" i="3" s="1"/>
  <c r="AM937" i="3"/>
  <c r="AW937" i="3" s="1"/>
  <c r="AM938" i="3"/>
  <c r="AW938" i="3" s="1"/>
  <c r="AM939" i="3"/>
  <c r="AW939" i="3" s="1"/>
  <c r="AM940" i="3"/>
  <c r="BB940" i="3" s="1"/>
  <c r="AM941" i="3"/>
  <c r="BB941" i="3" s="1"/>
  <c r="AM942" i="3"/>
  <c r="AW942" i="3" s="1"/>
  <c r="AM943" i="3"/>
  <c r="AW943" i="3" s="1"/>
  <c r="AM944" i="3"/>
  <c r="AW944" i="3" s="1"/>
  <c r="AM945" i="3"/>
  <c r="BB945" i="3" s="1"/>
  <c r="AM946" i="3"/>
  <c r="AW946" i="3" s="1"/>
  <c r="AM947" i="3"/>
  <c r="BB947" i="3" s="1"/>
  <c r="AM948" i="3"/>
  <c r="BB948" i="3" s="1"/>
  <c r="AM949" i="3"/>
  <c r="BB949" i="3" s="1"/>
  <c r="AM950" i="3"/>
  <c r="AW950" i="3" s="1"/>
  <c r="AM951" i="3"/>
  <c r="AW951" i="3" s="1"/>
  <c r="AM952" i="3"/>
  <c r="AW952" i="3" s="1"/>
  <c r="AM953" i="3"/>
  <c r="AW953" i="3" s="1"/>
  <c r="AM954" i="3"/>
  <c r="BB954" i="3" s="1"/>
  <c r="AM955" i="3"/>
  <c r="AW955" i="3" s="1"/>
  <c r="AM956" i="3"/>
  <c r="BB956" i="3" s="1"/>
  <c r="AM957" i="3"/>
  <c r="AW957" i="3" s="1"/>
  <c r="AM958" i="3"/>
  <c r="AW958" i="3" s="1"/>
  <c r="AM959" i="3"/>
  <c r="AW959" i="3" s="1"/>
  <c r="AM960" i="3"/>
  <c r="BB960" i="3" s="1"/>
  <c r="AM961" i="3"/>
  <c r="BB961" i="3" s="1"/>
  <c r="AM962" i="3"/>
  <c r="AW962" i="3" s="1"/>
  <c r="AM963" i="3"/>
  <c r="AW963" i="3" s="1"/>
  <c r="AM964" i="3"/>
  <c r="AW964" i="3" s="1"/>
  <c r="AM965" i="3"/>
  <c r="AW965" i="3" s="1"/>
  <c r="AM966" i="3"/>
  <c r="BB966" i="3" s="1"/>
  <c r="AM967" i="3"/>
  <c r="AW967" i="3" s="1"/>
  <c r="AM968" i="3"/>
  <c r="AW968" i="3" s="1"/>
  <c r="AM969" i="3"/>
  <c r="AW969" i="3" s="1"/>
  <c r="AM970" i="3"/>
  <c r="AW970" i="3" s="1"/>
  <c r="AM971" i="3"/>
  <c r="AW971" i="3" s="1"/>
  <c r="AM972" i="3"/>
  <c r="AW972" i="3" s="1"/>
  <c r="AM973" i="3"/>
  <c r="AW973" i="3" s="1"/>
  <c r="AM974" i="3"/>
  <c r="AW974" i="3" s="1"/>
  <c r="AM975" i="3"/>
  <c r="AW975" i="3" s="1"/>
  <c r="AM976" i="3"/>
  <c r="AW976" i="3" s="1"/>
  <c r="AM977" i="3"/>
  <c r="AW977" i="3" s="1"/>
  <c r="AM978" i="3"/>
  <c r="AW978" i="3" s="1"/>
  <c r="AM979" i="3"/>
  <c r="AW979" i="3" s="1"/>
  <c r="AM980" i="3"/>
  <c r="BB980" i="3" s="1"/>
  <c r="AM981" i="3"/>
  <c r="BB981" i="3" s="1"/>
  <c r="AM982" i="3"/>
  <c r="AW982" i="3" s="1"/>
  <c r="AM983" i="3"/>
  <c r="AW983" i="3" s="1"/>
  <c r="AM984" i="3"/>
  <c r="AW984" i="3" s="1"/>
  <c r="AM985" i="3"/>
  <c r="BB985" i="3" s="1"/>
  <c r="AM986" i="3"/>
  <c r="AW986" i="3" s="1"/>
  <c r="AM987" i="3"/>
  <c r="AW987" i="3" s="1"/>
  <c r="AM988" i="3"/>
  <c r="AW988" i="3" s="1"/>
  <c r="AM989" i="3"/>
  <c r="BB989" i="3" s="1"/>
  <c r="AM990" i="3"/>
  <c r="BB990" i="3" s="1"/>
  <c r="AM991" i="3"/>
  <c r="BB991" i="3" s="1"/>
  <c r="AM992" i="3"/>
  <c r="AW992" i="3" s="1"/>
  <c r="AM993" i="3"/>
  <c r="BB993" i="3" s="1"/>
  <c r="AM994" i="3"/>
  <c r="BB994" i="3" s="1"/>
  <c r="AM995" i="3"/>
  <c r="BB995" i="3" s="1"/>
  <c r="AM996" i="3"/>
  <c r="BB996" i="3" s="1"/>
  <c r="AM997" i="3"/>
  <c r="AW997" i="3" s="1"/>
  <c r="AM998" i="3"/>
  <c r="BB998" i="3" s="1"/>
  <c r="AM999" i="3"/>
  <c r="AW999" i="3" s="1"/>
  <c r="AM1000" i="3"/>
  <c r="AW1000" i="3" s="1"/>
  <c r="AM1001" i="3"/>
  <c r="AW1001" i="3" s="1"/>
  <c r="AM1002" i="3"/>
  <c r="AW1002" i="3" s="1"/>
  <c r="AM1003" i="3"/>
  <c r="AW1003" i="3" s="1"/>
  <c r="AM1004" i="3"/>
  <c r="BB1004" i="3" s="1"/>
  <c r="AM1005" i="3"/>
  <c r="BB1005" i="3" s="1"/>
  <c r="AM1006" i="3"/>
  <c r="BB1006" i="3" s="1"/>
  <c r="AM1007" i="3"/>
  <c r="AW1007" i="3" s="1"/>
  <c r="AM1008" i="3"/>
  <c r="BB1008" i="3" s="1"/>
  <c r="AM1009" i="3"/>
  <c r="BB1009" i="3" s="1"/>
  <c r="AM1010" i="3"/>
  <c r="AW1010" i="3" s="1"/>
  <c r="AM1011" i="3"/>
  <c r="AW1011" i="3" s="1"/>
  <c r="AM1012" i="3"/>
  <c r="BB1012" i="3" s="1"/>
  <c r="AM1013" i="3"/>
  <c r="AW1013" i="3" s="1"/>
  <c r="AM1014" i="3"/>
  <c r="AW1014" i="3" s="1"/>
  <c r="AM1015" i="3"/>
  <c r="AW1015" i="3" s="1"/>
  <c r="AM1016" i="3"/>
  <c r="AW1016" i="3" s="1"/>
  <c r="AM1017" i="3"/>
  <c r="BB1017" i="3" s="1"/>
  <c r="AM1018" i="3"/>
  <c r="AW1018" i="3" s="1"/>
  <c r="AM1019" i="3"/>
  <c r="AW1019" i="3" s="1"/>
  <c r="AM1020" i="3"/>
  <c r="AW1020" i="3" s="1"/>
  <c r="AM1021" i="3"/>
  <c r="AW1021" i="3" s="1"/>
  <c r="AM1022" i="3"/>
  <c r="AW1022" i="3" s="1"/>
  <c r="AM1023" i="3"/>
  <c r="AW1023" i="3" s="1"/>
  <c r="AM1024" i="3"/>
  <c r="BB1024" i="3" s="1"/>
  <c r="AM1025" i="3"/>
  <c r="AW1025" i="3" s="1"/>
  <c r="AM1026" i="3"/>
  <c r="AW1026" i="3" s="1"/>
  <c r="AM1027" i="3"/>
  <c r="AW1027" i="3" s="1"/>
  <c r="AM1028" i="3"/>
  <c r="BB1028" i="3" s="1"/>
  <c r="AM1029" i="3"/>
  <c r="AW1029" i="3" s="1"/>
  <c r="AM1030" i="3"/>
  <c r="BB1030" i="3" s="1"/>
  <c r="AM1031" i="3"/>
  <c r="AW1031" i="3" s="1"/>
  <c r="AM1032" i="3"/>
  <c r="AW1032" i="3" s="1"/>
  <c r="AM1033" i="3"/>
  <c r="BB1033" i="3" s="1"/>
  <c r="AM1034" i="3"/>
  <c r="AW1034" i="3" s="1"/>
  <c r="AM1035" i="3"/>
  <c r="AW1035" i="3" s="1"/>
  <c r="AM1036" i="3"/>
  <c r="AW1036" i="3" s="1"/>
  <c r="AM1037" i="3"/>
  <c r="AW1037" i="3" s="1"/>
  <c r="AM1038" i="3"/>
  <c r="AW1038" i="3" s="1"/>
  <c r="AM1039" i="3"/>
  <c r="AW1039" i="3" s="1"/>
  <c r="AM1040" i="3"/>
  <c r="AW1040" i="3" s="1"/>
  <c r="AM1041" i="3"/>
  <c r="BB1041" i="3" s="1"/>
  <c r="AM1042" i="3"/>
  <c r="BB1042" i="3" s="1"/>
  <c r="AM1043" i="3"/>
  <c r="BB1043" i="3" s="1"/>
  <c r="AM1044" i="3"/>
  <c r="BB1044" i="3" s="1"/>
  <c r="AM1045" i="3"/>
  <c r="BB1045" i="3" s="1"/>
  <c r="AM1046" i="3"/>
  <c r="BB1046" i="3" s="1"/>
  <c r="AM1047" i="3"/>
  <c r="AW1047" i="3" s="1"/>
  <c r="AM1048" i="3"/>
  <c r="BB1048" i="3" s="1"/>
  <c r="AM1049" i="3"/>
  <c r="BB1049" i="3" s="1"/>
  <c r="AM1050" i="3"/>
  <c r="AW1050" i="3" s="1"/>
  <c r="AM1051" i="3"/>
  <c r="AW1051" i="3" s="1"/>
  <c r="AM1052" i="3"/>
  <c r="BB1052" i="3" s="1"/>
  <c r="AM1053" i="3"/>
  <c r="BB1053" i="3" s="1"/>
  <c r="AM1054" i="3"/>
  <c r="BB1054" i="3" s="1"/>
  <c r="AM1055" i="3"/>
  <c r="BB1055" i="3" s="1"/>
  <c r="AM1056" i="3"/>
  <c r="AW1056" i="3" s="1"/>
  <c r="AM1057" i="3"/>
  <c r="BB1057" i="3" s="1"/>
  <c r="AM1058" i="3"/>
  <c r="AW1058" i="3" s="1"/>
  <c r="AM1059" i="3"/>
  <c r="BB1059" i="3" s="1"/>
  <c r="AM1060" i="3"/>
  <c r="BB1060" i="3" s="1"/>
  <c r="AM1061" i="3"/>
  <c r="AW1061" i="3" s="1"/>
  <c r="AM1062" i="3"/>
  <c r="AW1062" i="3" s="1"/>
  <c r="AM1063" i="3"/>
  <c r="AW1063" i="3" s="1"/>
  <c r="AM1064" i="3"/>
  <c r="AW1064" i="3" s="1"/>
  <c r="AM1065" i="3"/>
  <c r="AW1065" i="3" s="1"/>
  <c r="AM1066" i="3"/>
  <c r="AW1066" i="3" s="1"/>
  <c r="AM1067" i="3"/>
  <c r="AW1067" i="3" s="1"/>
  <c r="AM1068" i="3"/>
  <c r="AW1068" i="3" s="1"/>
  <c r="AM1069" i="3"/>
  <c r="BB1069" i="3" s="1"/>
  <c r="AM1070" i="3"/>
  <c r="AW1070" i="3" s="1"/>
  <c r="AM1071" i="3"/>
  <c r="AW1071" i="3" s="1"/>
  <c r="AM1072" i="3"/>
  <c r="BB1072" i="3" s="1"/>
  <c r="AM1073" i="3"/>
  <c r="BB1073" i="3" s="1"/>
  <c r="AM1074" i="3"/>
  <c r="AW1074" i="3" s="1"/>
  <c r="AM1075" i="3"/>
  <c r="AW1075" i="3" s="1"/>
  <c r="AM1076" i="3"/>
  <c r="BB1076" i="3" s="1"/>
  <c r="AM1077" i="3"/>
  <c r="BB1077" i="3" s="1"/>
  <c r="AM1078" i="3"/>
  <c r="AW1078" i="3" s="1"/>
  <c r="AM1079" i="3"/>
  <c r="AW1079" i="3" s="1"/>
  <c r="AM1080" i="3"/>
  <c r="AW1080" i="3" s="1"/>
  <c r="AM1081" i="3"/>
  <c r="AW1081" i="3" s="1"/>
  <c r="AM1082" i="3"/>
  <c r="AW1082" i="3" s="1"/>
  <c r="AM1083" i="3"/>
  <c r="AW1083" i="3" s="1"/>
  <c r="AM1084" i="3"/>
  <c r="BB1084" i="3" s="1"/>
  <c r="AM1085" i="3"/>
  <c r="AW1085" i="3" s="1"/>
  <c r="AM1086" i="3"/>
  <c r="BB1086" i="3" s="1"/>
  <c r="AM1087" i="3"/>
  <c r="BB1087" i="3" s="1"/>
  <c r="AM1088" i="3"/>
  <c r="AW1088" i="3" s="1"/>
  <c r="AM1089" i="3"/>
  <c r="BB1089" i="3" s="1"/>
  <c r="AM1090" i="3"/>
  <c r="AW1090" i="3" s="1"/>
  <c r="AM1091" i="3"/>
  <c r="BB1091" i="3" s="1"/>
  <c r="AM1092" i="3"/>
  <c r="BB1092" i="3" s="1"/>
  <c r="AM1093" i="3"/>
  <c r="BB1093" i="3" s="1"/>
  <c r="AM1094" i="3"/>
  <c r="BB1094" i="3" s="1"/>
  <c r="AM1095" i="3"/>
  <c r="AW1095" i="3" s="1"/>
  <c r="AM1096" i="3"/>
  <c r="AW1096" i="3" s="1"/>
  <c r="AM1097" i="3"/>
  <c r="BB1097" i="3" s="1"/>
  <c r="AM1098" i="3"/>
  <c r="AW1098" i="3" s="1"/>
  <c r="AM1099" i="3"/>
  <c r="BB1099" i="3" s="1"/>
  <c r="AM1100" i="3"/>
  <c r="AW1100" i="3" s="1"/>
  <c r="AM1101" i="3"/>
  <c r="AW1101" i="3" s="1"/>
  <c r="AM1102" i="3"/>
  <c r="AW1102" i="3" s="1"/>
  <c r="AM1103" i="3"/>
  <c r="BB1103" i="3" s="1"/>
  <c r="AM1104" i="3"/>
  <c r="BB1104" i="3" s="1"/>
  <c r="AM1105" i="3"/>
  <c r="AW1105" i="3" s="1"/>
  <c r="AM1106" i="3"/>
  <c r="AW1106" i="3" s="1"/>
  <c r="AM1107" i="3"/>
  <c r="AW1107" i="3" s="1"/>
  <c r="AM1108" i="3"/>
  <c r="BB1108" i="3" s="1"/>
  <c r="AM1109" i="3"/>
  <c r="AW1109" i="3" s="1"/>
  <c r="AM1110" i="3"/>
  <c r="AW1110" i="3" s="1"/>
  <c r="AM1111" i="3"/>
  <c r="AW1111" i="3" s="1"/>
  <c r="AM1112" i="3"/>
  <c r="AW1112" i="3" s="1"/>
  <c r="AM1113" i="3"/>
  <c r="AW1113" i="3" s="1"/>
  <c r="AM1114" i="3"/>
  <c r="AW1114" i="3" s="1"/>
  <c r="AM1115" i="3"/>
  <c r="AW1115" i="3" s="1"/>
  <c r="AM1116" i="3"/>
  <c r="AW1116" i="3" s="1"/>
  <c r="AM1117" i="3"/>
  <c r="AW1117" i="3" s="1"/>
  <c r="AM1118" i="3"/>
  <c r="AW1118" i="3" s="1"/>
  <c r="AM1119" i="3"/>
  <c r="AW1119" i="3" s="1"/>
  <c r="AM1120" i="3"/>
  <c r="BB1120" i="3" s="1"/>
  <c r="AM1121" i="3"/>
  <c r="AW1121" i="3" s="1"/>
  <c r="AM1122" i="3"/>
  <c r="AW1122" i="3" s="1"/>
  <c r="AM1123" i="3"/>
  <c r="BB1123" i="3" s="1"/>
  <c r="AM1124" i="3"/>
  <c r="BB1124" i="3" s="1"/>
  <c r="AM1125" i="3"/>
  <c r="AW1125" i="3" s="1"/>
  <c r="AM1126" i="3"/>
  <c r="AW1126" i="3" s="1"/>
  <c r="AM1127" i="3"/>
  <c r="AW1127" i="3" s="1"/>
  <c r="AM1128" i="3"/>
  <c r="AW1128" i="3" s="1"/>
  <c r="AM1129" i="3"/>
  <c r="AW1129" i="3" s="1"/>
  <c r="AM1130" i="3"/>
  <c r="BB1130" i="3" s="1"/>
  <c r="AM1131" i="3"/>
  <c r="AW1131" i="3" s="1"/>
  <c r="AM1132" i="3"/>
  <c r="AW1132" i="3" s="1"/>
  <c r="AM1133" i="3"/>
  <c r="AW1133" i="3" s="1"/>
  <c r="AM1134" i="3"/>
  <c r="AW1134" i="3" s="1"/>
  <c r="AM1135" i="3"/>
  <c r="AW1135" i="3" s="1"/>
  <c r="AM1136" i="3"/>
  <c r="BB1136" i="3" s="1"/>
  <c r="AM1137" i="3"/>
  <c r="AW1137" i="3" s="1"/>
  <c r="AM1138" i="3"/>
  <c r="BB1138" i="3" s="1"/>
  <c r="AM1139" i="3"/>
  <c r="AW1139" i="3" s="1"/>
  <c r="AM1140" i="3"/>
  <c r="AW1140" i="3" s="1"/>
  <c r="AM1141" i="3"/>
  <c r="BB1141" i="3" s="1"/>
  <c r="AM1142" i="3"/>
  <c r="BB1142" i="3" s="1"/>
  <c r="AM1143" i="3"/>
  <c r="AW1143" i="3" s="1"/>
  <c r="AM1144" i="3"/>
  <c r="AW1144" i="3" s="1"/>
  <c r="AM1145" i="3"/>
  <c r="BB1145" i="3" s="1"/>
  <c r="AM1146" i="3"/>
  <c r="AW1146" i="3" s="1"/>
  <c r="AM1147" i="3"/>
  <c r="AW1147" i="3" s="1"/>
  <c r="AM1148" i="3"/>
  <c r="AW1148" i="3" s="1"/>
  <c r="AM1149" i="3"/>
  <c r="AW1149" i="3" s="1"/>
  <c r="AM1150" i="3"/>
  <c r="AW1150" i="3" s="1"/>
  <c r="AM1151" i="3"/>
  <c r="AW1151" i="3" s="1"/>
  <c r="AM1152" i="3"/>
  <c r="AW1152" i="3" s="1"/>
  <c r="AM1153" i="3"/>
  <c r="AW1153" i="3" s="1"/>
  <c r="AM1154" i="3"/>
  <c r="BB1154" i="3" s="1"/>
  <c r="AM1155" i="3"/>
  <c r="AW1155" i="3" s="1"/>
  <c r="AM1156" i="3"/>
  <c r="AW1156" i="3" s="1"/>
  <c r="AM1157" i="3"/>
  <c r="AW1157" i="3" s="1"/>
  <c r="AM1158" i="3"/>
  <c r="BB1158" i="3" s="1"/>
  <c r="AM1159" i="3"/>
  <c r="AW1159" i="3" s="1"/>
  <c r="AM1160" i="3"/>
  <c r="AW1160" i="3" s="1"/>
  <c r="AM1161" i="3"/>
  <c r="AW1161" i="3" s="1"/>
  <c r="AM1162" i="3"/>
  <c r="AW1162" i="3" s="1"/>
  <c r="AM1163" i="3"/>
  <c r="AW1163" i="3" s="1"/>
  <c r="AM1164" i="3"/>
  <c r="AW1164" i="3" s="1"/>
  <c r="AM1165" i="3"/>
  <c r="BB1165" i="3" s="1"/>
  <c r="AM1166" i="3"/>
  <c r="BB1166" i="3" s="1"/>
  <c r="AM1167" i="3"/>
  <c r="BB1167" i="3" s="1"/>
  <c r="AM1168" i="3"/>
  <c r="BB1168" i="3" s="1"/>
  <c r="AM1169" i="3"/>
  <c r="AW1169" i="3" s="1"/>
  <c r="AM1170" i="3"/>
  <c r="AW1170" i="3" s="1"/>
  <c r="AM1171" i="3"/>
  <c r="BB1171" i="3" s="1"/>
  <c r="AM1172" i="3"/>
  <c r="BB1172" i="3" s="1"/>
  <c r="AM1173" i="3"/>
  <c r="BB1173" i="3" s="1"/>
  <c r="AM1174" i="3"/>
  <c r="BB1174" i="3" s="1"/>
  <c r="AM1175" i="3"/>
  <c r="AW1175" i="3" s="1"/>
  <c r="AM1176" i="3"/>
  <c r="AW1176" i="3" s="1"/>
  <c r="AM1177" i="3"/>
  <c r="BB1177" i="3" s="1"/>
  <c r="AM1178" i="3"/>
  <c r="AW1178" i="3" s="1"/>
  <c r="AM1179" i="3"/>
  <c r="AW1179" i="3" s="1"/>
  <c r="AM1180" i="3"/>
  <c r="BB1180" i="3" s="1"/>
  <c r="AM1181" i="3"/>
  <c r="BB1181" i="3" s="1"/>
  <c r="AM1182" i="3"/>
  <c r="AW1182" i="3" s="1"/>
  <c r="AM1183" i="3"/>
  <c r="AW1183" i="3" s="1"/>
  <c r="AM1184" i="3"/>
  <c r="BB1184" i="3" s="1"/>
  <c r="AM1185" i="3"/>
  <c r="BB1185" i="3" s="1"/>
  <c r="AM1186" i="3"/>
  <c r="AW1186" i="3" s="1"/>
  <c r="AM1187" i="3"/>
  <c r="AW1187" i="3" s="1"/>
  <c r="AM1188" i="3"/>
  <c r="BB1188" i="3" s="1"/>
  <c r="AM1189" i="3"/>
  <c r="AW1189" i="3" s="1"/>
  <c r="AM1190" i="3"/>
  <c r="AW1190" i="3" s="1"/>
  <c r="AM1191" i="3"/>
  <c r="AW1191" i="3" s="1"/>
  <c r="AM1192" i="3"/>
  <c r="AW1192" i="3" s="1"/>
  <c r="AM1193" i="3"/>
  <c r="BB1193" i="3" s="1"/>
  <c r="AM1194" i="3"/>
  <c r="AW1194" i="3" s="1"/>
  <c r="AM1195" i="3"/>
  <c r="AW1195" i="3" s="1"/>
  <c r="AM1196" i="3"/>
  <c r="AW1196" i="3" s="1"/>
  <c r="AM1197" i="3"/>
  <c r="AW1197" i="3" s="1"/>
  <c r="AM1198" i="3"/>
  <c r="AW1198" i="3" s="1"/>
  <c r="AM1199" i="3"/>
  <c r="AW1199" i="3" s="1"/>
  <c r="AM1200" i="3"/>
  <c r="BB1200" i="3" s="1"/>
  <c r="AM1201" i="3"/>
  <c r="BB1201" i="3" s="1"/>
  <c r="AM1202" i="3"/>
  <c r="AW1202" i="3" s="1"/>
  <c r="AM1203" i="3"/>
  <c r="AW1203" i="3" s="1"/>
  <c r="AM1204" i="3"/>
  <c r="BB1204" i="3" s="1"/>
  <c r="AM1205" i="3"/>
  <c r="BB1205" i="3" s="1"/>
  <c r="AM1206" i="3"/>
  <c r="BB1206" i="3" s="1"/>
  <c r="AM1207" i="3"/>
  <c r="AW1207" i="3" s="1"/>
  <c r="AM1208" i="3"/>
  <c r="AW1208" i="3" s="1"/>
  <c r="AM1209" i="3"/>
  <c r="AW1209" i="3" s="1"/>
  <c r="AM1210" i="3"/>
  <c r="AW1210" i="3" s="1"/>
  <c r="AM1211" i="3"/>
  <c r="AW1211" i="3" s="1"/>
  <c r="AM1212" i="3"/>
  <c r="AW1212" i="3" s="1"/>
  <c r="AM1213" i="3"/>
  <c r="BB1213" i="3" s="1"/>
  <c r="AM1214" i="3"/>
  <c r="BB1214" i="3" s="1"/>
  <c r="AM1215" i="3"/>
  <c r="AW1215" i="3" s="1"/>
  <c r="AM1216" i="3"/>
  <c r="AW1216" i="3" s="1"/>
  <c r="AM1217" i="3"/>
  <c r="AW1217" i="3" s="1"/>
  <c r="AM1218" i="3"/>
  <c r="BB1218" i="3" s="1"/>
  <c r="AM1219" i="3"/>
  <c r="BB1219" i="3" s="1"/>
  <c r="AM1220" i="3"/>
  <c r="BB1220" i="3" s="1"/>
  <c r="AM1221" i="3"/>
  <c r="BB1221" i="3" s="1"/>
  <c r="AM1222" i="3"/>
  <c r="BB1222" i="3" s="1"/>
  <c r="AM1223" i="3"/>
  <c r="AW1223" i="3" s="1"/>
  <c r="AM1224" i="3"/>
  <c r="BB1224" i="3" s="1"/>
  <c r="AM1225" i="3"/>
  <c r="AW1225" i="3" s="1"/>
  <c r="AM1226" i="3"/>
  <c r="AW1226" i="3" s="1"/>
  <c r="AM1227" i="3"/>
  <c r="AW1227" i="3" s="1"/>
  <c r="AM1228" i="3"/>
  <c r="BB1228" i="3" s="1"/>
  <c r="AM1229" i="3"/>
  <c r="BB1229" i="3" s="1"/>
  <c r="AM1230" i="3"/>
  <c r="AW1230" i="3" s="1"/>
  <c r="AM1231" i="3"/>
  <c r="BB1231" i="3" s="1"/>
  <c r="AM1232" i="3"/>
  <c r="AW1232" i="3" s="1"/>
  <c r="AM1233" i="3"/>
  <c r="BB1233" i="3" s="1"/>
  <c r="AM1234" i="3"/>
  <c r="BB1234" i="3" s="1"/>
  <c r="AM1235" i="3"/>
  <c r="BB1235" i="3" s="1"/>
  <c r="AM1236" i="3"/>
  <c r="BB1236" i="3" s="1"/>
  <c r="AM1237" i="3"/>
  <c r="BB1237" i="3" s="1"/>
  <c r="AM1238" i="3"/>
  <c r="BB1238" i="3" s="1"/>
  <c r="AM1239" i="3"/>
  <c r="AW1239" i="3" s="1"/>
  <c r="AM1240" i="3"/>
  <c r="AW1240" i="3" s="1"/>
  <c r="AM1241" i="3"/>
  <c r="AW1241" i="3" s="1"/>
  <c r="AM1242" i="3"/>
  <c r="AW1242" i="3" s="1"/>
  <c r="AM1243" i="3"/>
  <c r="AW1243" i="3" s="1"/>
  <c r="AM1244" i="3"/>
  <c r="AW1244" i="3" s="1"/>
  <c r="AM1245" i="3"/>
  <c r="BB1245" i="3" s="1"/>
  <c r="AM1246" i="3"/>
  <c r="AW1246" i="3" s="1"/>
  <c r="AM1247" i="3"/>
  <c r="AW1247" i="3" s="1"/>
  <c r="AM1248" i="3"/>
  <c r="AW1248" i="3" s="1"/>
  <c r="AM1249" i="3"/>
  <c r="BB1249" i="3" s="1"/>
  <c r="AM1250" i="3"/>
  <c r="AW1250" i="3" s="1"/>
  <c r="AM1251" i="3"/>
  <c r="AW1251" i="3" s="1"/>
  <c r="AM1252" i="3"/>
  <c r="BB1252" i="3" s="1"/>
  <c r="AM1253" i="3"/>
  <c r="BB1253" i="3" s="1"/>
  <c r="AM1254" i="3"/>
  <c r="BB1254" i="3" s="1"/>
  <c r="AM1255" i="3"/>
  <c r="AW1255" i="3" s="1"/>
  <c r="AM1256" i="3"/>
  <c r="AW1256" i="3" s="1"/>
  <c r="AM1257" i="3"/>
  <c r="BB1257" i="3" s="1"/>
  <c r="AM1258" i="3"/>
  <c r="AW1258" i="3" s="1"/>
  <c r="AM1259" i="3"/>
  <c r="AW1259" i="3" s="1"/>
  <c r="AM1260" i="3"/>
  <c r="BB1260" i="3" s="1"/>
  <c r="AM1261" i="3"/>
  <c r="BB1261" i="3" s="1"/>
  <c r="AM1262" i="3"/>
  <c r="BB1262" i="3" s="1"/>
  <c r="AM1263" i="3"/>
  <c r="BB1263" i="3" s="1"/>
  <c r="AM1264" i="3"/>
  <c r="AW1264" i="3" s="1"/>
  <c r="AM1265" i="3"/>
  <c r="BB1265" i="3" s="1"/>
  <c r="AM1266" i="3"/>
  <c r="BB1266" i="3" s="1"/>
  <c r="AM1267" i="3"/>
  <c r="BB1267" i="3" s="1"/>
  <c r="AM1268" i="3"/>
  <c r="BB1268" i="3" s="1"/>
  <c r="AM1269" i="3"/>
  <c r="AW1269" i="3" s="1"/>
  <c r="AM1270" i="3"/>
  <c r="BB1270" i="3" s="1"/>
  <c r="AM644" i="3"/>
  <c r="AW644" i="3" s="1"/>
  <c r="AM645" i="3"/>
  <c r="AW645" i="3" s="1"/>
  <c r="AM646" i="3"/>
  <c r="AW646" i="3" s="1"/>
  <c r="AM647" i="3"/>
  <c r="BB647" i="3" s="1"/>
  <c r="AM648" i="3"/>
  <c r="AW648" i="3" s="1"/>
  <c r="W1270" i="3"/>
  <c r="W1269" i="3"/>
  <c r="W1268" i="3"/>
  <c r="W1267" i="3"/>
  <c r="W1266" i="3"/>
  <c r="W1265" i="3"/>
  <c r="W1264" i="3"/>
  <c r="W1263" i="3"/>
  <c r="W1262" i="3"/>
  <c r="W1261" i="3"/>
  <c r="W1259" i="3"/>
  <c r="W1258" i="3"/>
  <c r="W1257" i="3"/>
  <c r="W1256" i="3"/>
  <c r="W1255" i="3"/>
  <c r="W1254" i="3"/>
  <c r="W1253" i="3"/>
  <c r="W1252" i="3"/>
  <c r="W1251" i="3"/>
  <c r="W1250" i="3"/>
  <c r="W1248" i="3"/>
  <c r="W1247" i="3"/>
  <c r="W1246" i="3"/>
  <c r="W1245" i="3"/>
  <c r="W1244" i="3"/>
  <c r="W1243" i="3"/>
  <c r="W1242" i="3"/>
  <c r="W1241" i="3"/>
  <c r="W1240" i="3"/>
  <c r="W1239" i="3"/>
  <c r="W1237" i="3"/>
  <c r="W1236" i="3"/>
  <c r="W1235" i="3"/>
  <c r="W1234" i="3"/>
  <c r="W1233" i="3"/>
  <c r="W1232" i="3"/>
  <c r="W1231" i="3"/>
  <c r="W1230" i="3"/>
  <c r="W1229" i="3"/>
  <c r="W1228" i="3"/>
  <c r="W1226" i="3"/>
  <c r="W1225" i="3"/>
  <c r="W1224" i="3"/>
  <c r="W1223" i="3"/>
  <c r="W1222" i="3"/>
  <c r="W1221" i="3"/>
  <c r="W1220" i="3"/>
  <c r="W1219" i="3"/>
  <c r="W1218" i="3"/>
  <c r="W1217" i="3"/>
  <c r="W1215" i="3"/>
  <c r="W1214" i="3"/>
  <c r="W1213" i="3"/>
  <c r="W1212" i="3"/>
  <c r="W1211" i="3"/>
  <c r="W1210" i="3"/>
  <c r="W1209" i="3"/>
  <c r="W1208" i="3"/>
  <c r="W1207" i="3"/>
  <c r="W1206" i="3"/>
  <c r="W1204" i="3"/>
  <c r="W1203" i="3"/>
  <c r="W1202" i="3"/>
  <c r="W1201" i="3"/>
  <c r="W1200" i="3"/>
  <c r="W1199" i="3"/>
  <c r="W1198" i="3"/>
  <c r="W1197" i="3"/>
  <c r="W1196" i="3"/>
  <c r="W1195" i="3"/>
  <c r="W1193" i="3"/>
  <c r="W1192" i="3"/>
  <c r="W1191" i="3"/>
  <c r="W1190" i="3"/>
  <c r="W1189" i="3"/>
  <c r="W1188" i="3"/>
  <c r="W1187" i="3"/>
  <c r="W1186" i="3"/>
  <c r="W1185" i="3"/>
  <c r="W1184" i="3"/>
  <c r="W1182" i="3"/>
  <c r="W1181" i="3"/>
  <c r="W1180" i="3"/>
  <c r="W1179" i="3"/>
  <c r="W1178" i="3"/>
  <c r="W1177" i="3"/>
  <c r="W1176" i="3"/>
  <c r="W1175" i="3"/>
  <c r="W1174" i="3"/>
  <c r="W1173" i="3"/>
  <c r="W1171" i="3"/>
  <c r="W1170" i="3"/>
  <c r="W1169" i="3"/>
  <c r="W1168" i="3"/>
  <c r="W1167" i="3"/>
  <c r="W1166" i="3"/>
  <c r="W1165" i="3"/>
  <c r="W1164" i="3"/>
  <c r="W1163" i="3"/>
  <c r="W1162" i="3"/>
  <c r="W1160" i="3"/>
  <c r="W1159" i="3"/>
  <c r="W1158" i="3"/>
  <c r="W1157" i="3"/>
  <c r="W1156" i="3"/>
  <c r="W1155" i="3"/>
  <c r="W1154" i="3"/>
  <c r="W1153" i="3"/>
  <c r="W1152" i="3"/>
  <c r="W1151" i="3"/>
  <c r="W1149" i="3"/>
  <c r="W1148" i="3"/>
  <c r="W1147" i="3"/>
  <c r="W1146" i="3"/>
  <c r="W1145" i="3"/>
  <c r="W1144" i="3"/>
  <c r="W1143" i="3"/>
  <c r="W1142" i="3"/>
  <c r="W1141" i="3"/>
  <c r="W1140" i="3"/>
  <c r="W1138" i="3"/>
  <c r="W1137" i="3"/>
  <c r="W1136" i="3"/>
  <c r="W1135" i="3"/>
  <c r="W1134" i="3"/>
  <c r="W1133" i="3"/>
  <c r="W1132" i="3"/>
  <c r="W1131" i="3"/>
  <c r="W1130" i="3"/>
  <c r="W1129" i="3"/>
  <c r="W1127" i="3"/>
  <c r="W1126" i="3"/>
  <c r="W1125" i="3"/>
  <c r="W1124" i="3"/>
  <c r="W1123" i="3"/>
  <c r="W1122" i="3"/>
  <c r="W1121" i="3"/>
  <c r="W1120" i="3"/>
  <c r="W1119" i="3"/>
  <c r="W1118" i="3"/>
  <c r="W1116" i="3"/>
  <c r="W1115" i="3"/>
  <c r="W1114" i="3"/>
  <c r="W1113" i="3"/>
  <c r="W1112" i="3"/>
  <c r="W1111" i="3"/>
  <c r="W1110" i="3"/>
  <c r="W1109" i="3"/>
  <c r="W1108" i="3"/>
  <c r="W1107" i="3"/>
  <c r="W1105" i="3"/>
  <c r="W1104" i="3"/>
  <c r="W1103" i="3"/>
  <c r="W1102" i="3"/>
  <c r="W1101" i="3"/>
  <c r="W1100" i="3"/>
  <c r="W1099" i="3"/>
  <c r="W1098" i="3"/>
  <c r="W1097" i="3"/>
  <c r="W1096" i="3"/>
  <c r="W1094" i="3"/>
  <c r="W1093" i="3"/>
  <c r="W1092" i="3"/>
  <c r="W1091" i="3"/>
  <c r="W1090" i="3"/>
  <c r="W1089" i="3"/>
  <c r="W1088" i="3"/>
  <c r="W1087" i="3"/>
  <c r="W1086" i="3"/>
  <c r="W1085" i="3"/>
  <c r="W1083" i="3"/>
  <c r="W1082" i="3"/>
  <c r="W1081" i="3"/>
  <c r="W1080" i="3"/>
  <c r="W1079" i="3"/>
  <c r="W1078" i="3"/>
  <c r="W1077" i="3"/>
  <c r="W1076" i="3"/>
  <c r="W1075" i="3"/>
  <c r="W1074" i="3"/>
  <c r="W1072" i="3"/>
  <c r="W1071" i="3"/>
  <c r="W1070" i="3"/>
  <c r="W1069" i="3"/>
  <c r="W1068" i="3"/>
  <c r="W1067" i="3"/>
  <c r="W1066" i="3"/>
  <c r="W1065" i="3"/>
  <c r="W1064" i="3"/>
  <c r="W1063" i="3"/>
  <c r="W1061" i="3"/>
  <c r="W1060" i="3"/>
  <c r="W1059" i="3"/>
  <c r="W1058" i="3"/>
  <c r="W1057" i="3"/>
  <c r="W1056" i="3"/>
  <c r="W1055" i="3"/>
  <c r="W1054" i="3"/>
  <c r="W1053" i="3"/>
  <c r="W1052" i="3"/>
  <c r="W1050" i="3"/>
  <c r="W1049" i="3"/>
  <c r="W1048" i="3"/>
  <c r="W1047" i="3"/>
  <c r="W1046" i="3"/>
  <c r="W1045" i="3"/>
  <c r="W1044" i="3"/>
  <c r="W1043" i="3"/>
  <c r="W1042" i="3"/>
  <c r="W1041" i="3"/>
  <c r="W1039" i="3"/>
  <c r="W1038" i="3"/>
  <c r="W1037" i="3"/>
  <c r="W1036" i="3"/>
  <c r="W1035" i="3"/>
  <c r="W1034" i="3"/>
  <c r="W1033" i="3"/>
  <c r="W1032" i="3"/>
  <c r="W1031" i="3"/>
  <c r="W1030" i="3"/>
  <c r="W1028" i="3"/>
  <c r="W1027" i="3"/>
  <c r="W1026" i="3"/>
  <c r="W1025" i="3"/>
  <c r="W1024" i="3"/>
  <c r="W1023" i="3"/>
  <c r="W1022" i="3"/>
  <c r="W1021" i="3"/>
  <c r="W1020" i="3"/>
  <c r="W1019" i="3"/>
  <c r="W1017" i="3"/>
  <c r="W1016" i="3"/>
  <c r="W1015" i="3"/>
  <c r="W1014" i="3"/>
  <c r="W1013" i="3"/>
  <c r="W1012" i="3"/>
  <c r="W1011" i="3"/>
  <c r="W1010" i="3"/>
  <c r="W1009" i="3"/>
  <c r="W1008" i="3"/>
  <c r="W1006" i="3"/>
  <c r="W1005" i="3"/>
  <c r="W1004" i="3"/>
  <c r="W1003" i="3"/>
  <c r="W1002" i="3"/>
  <c r="W1001" i="3"/>
  <c r="W1000" i="3"/>
  <c r="W999" i="3"/>
  <c r="W998" i="3"/>
  <c r="W997" i="3"/>
  <c r="W995" i="3"/>
  <c r="W994" i="3"/>
  <c r="W993" i="3"/>
  <c r="W992" i="3"/>
  <c r="W991" i="3"/>
  <c r="W990" i="3"/>
  <c r="W989" i="3"/>
  <c r="W988" i="3"/>
  <c r="W987" i="3"/>
  <c r="W986" i="3"/>
  <c r="W984" i="3"/>
  <c r="W983" i="3"/>
  <c r="W982" i="3"/>
  <c r="W981" i="3"/>
  <c r="W980" i="3"/>
  <c r="W979" i="3"/>
  <c r="W978" i="3"/>
  <c r="W977" i="3"/>
  <c r="W976" i="3"/>
  <c r="W975" i="3"/>
  <c r="W973" i="3"/>
  <c r="W972" i="3"/>
  <c r="W971" i="3"/>
  <c r="W970" i="3"/>
  <c r="W969" i="3"/>
  <c r="W968" i="3"/>
  <c r="W967" i="3"/>
  <c r="W966" i="3"/>
  <c r="W965" i="3"/>
  <c r="W964" i="3"/>
  <c r="W962" i="3"/>
  <c r="W961" i="3"/>
  <c r="W960" i="3"/>
  <c r="W959" i="3"/>
  <c r="W958" i="3"/>
  <c r="W957" i="3"/>
  <c r="W956" i="3"/>
  <c r="W955" i="3"/>
  <c r="W954" i="3"/>
  <c r="W953" i="3"/>
  <c r="W951" i="3"/>
  <c r="W950" i="3"/>
  <c r="W949" i="3"/>
  <c r="W948" i="3"/>
  <c r="W947" i="3"/>
  <c r="W946" i="3"/>
  <c r="W945" i="3"/>
  <c r="W944" i="3"/>
  <c r="W943" i="3"/>
  <c r="W942" i="3"/>
  <c r="W940" i="3"/>
  <c r="W939" i="3"/>
  <c r="W938" i="3"/>
  <c r="W937" i="3"/>
  <c r="W936" i="3"/>
  <c r="W935" i="3"/>
  <c r="W934" i="3"/>
  <c r="W933" i="3"/>
  <c r="W932" i="3"/>
  <c r="W931" i="3"/>
  <c r="W929" i="3"/>
  <c r="W928" i="3"/>
  <c r="W927" i="3"/>
  <c r="W926" i="3"/>
  <c r="W925" i="3"/>
  <c r="W924" i="3"/>
  <c r="W923" i="3"/>
  <c r="W922" i="3"/>
  <c r="W921" i="3"/>
  <c r="W920" i="3"/>
  <c r="W918" i="3"/>
  <c r="W917" i="3"/>
  <c r="W916" i="3"/>
  <c r="W915" i="3"/>
  <c r="W914" i="3"/>
  <c r="W913" i="3"/>
  <c r="W912" i="3"/>
  <c r="W911" i="3"/>
  <c r="W910" i="3"/>
  <c r="W909" i="3"/>
  <c r="W907" i="3"/>
  <c r="W906" i="3"/>
  <c r="W905" i="3"/>
  <c r="W904" i="3"/>
  <c r="W903" i="3"/>
  <c r="W902" i="3"/>
  <c r="W901" i="3"/>
  <c r="W900" i="3"/>
  <c r="W899" i="3"/>
  <c r="W898" i="3"/>
  <c r="W896" i="3"/>
  <c r="W895" i="3"/>
  <c r="W894" i="3"/>
  <c r="W893" i="3"/>
  <c r="W892" i="3"/>
  <c r="W891" i="3"/>
  <c r="W890" i="3"/>
  <c r="W889" i="3"/>
  <c r="W888" i="3"/>
  <c r="W887" i="3"/>
  <c r="W885" i="3"/>
  <c r="W884" i="3"/>
  <c r="W883" i="3"/>
  <c r="W882" i="3"/>
  <c r="W881" i="3"/>
  <c r="W880" i="3"/>
  <c r="W879" i="3"/>
  <c r="W878" i="3"/>
  <c r="W877" i="3"/>
  <c r="W876" i="3"/>
  <c r="W874" i="3"/>
  <c r="W873" i="3"/>
  <c r="W872" i="3"/>
  <c r="W871" i="3"/>
  <c r="W870" i="3"/>
  <c r="W869" i="3"/>
  <c r="W868" i="3"/>
  <c r="W867" i="3"/>
  <c r="W866" i="3"/>
  <c r="W865" i="3"/>
  <c r="W863" i="3"/>
  <c r="W862" i="3"/>
  <c r="W861" i="3"/>
  <c r="W860" i="3"/>
  <c r="W859" i="3"/>
  <c r="W858" i="3"/>
  <c r="W857" i="3"/>
  <c r="W856" i="3"/>
  <c r="W855" i="3"/>
  <c r="W854" i="3"/>
  <c r="W852" i="3"/>
  <c r="W851" i="3"/>
  <c r="W850" i="3"/>
  <c r="W849" i="3"/>
  <c r="W848" i="3"/>
  <c r="W847" i="3"/>
  <c r="W846" i="3"/>
  <c r="W845" i="3"/>
  <c r="W844" i="3"/>
  <c r="W843" i="3"/>
  <c r="W841" i="3"/>
  <c r="W840" i="3"/>
  <c r="W839" i="3"/>
  <c r="W838" i="3"/>
  <c r="W837" i="3"/>
  <c r="W836" i="3"/>
  <c r="W835" i="3"/>
  <c r="W834" i="3"/>
  <c r="W833" i="3"/>
  <c r="W832" i="3"/>
  <c r="W830" i="3"/>
  <c r="W829" i="3"/>
  <c r="W828" i="3"/>
  <c r="W827" i="3"/>
  <c r="W826" i="3"/>
  <c r="W825" i="3"/>
  <c r="W824" i="3"/>
  <c r="W823" i="3"/>
  <c r="W822" i="3"/>
  <c r="W821" i="3"/>
  <c r="W819" i="3"/>
  <c r="W818" i="3"/>
  <c r="W817" i="3"/>
  <c r="W816" i="3"/>
  <c r="W815" i="3"/>
  <c r="W814" i="3"/>
  <c r="W813" i="3"/>
  <c r="W812" i="3"/>
  <c r="W811" i="3"/>
  <c r="W810" i="3"/>
  <c r="W808" i="3"/>
  <c r="W807" i="3"/>
  <c r="W806" i="3"/>
  <c r="W805" i="3"/>
  <c r="W804" i="3"/>
  <c r="W803" i="3"/>
  <c r="W802" i="3"/>
  <c r="W801" i="3"/>
  <c r="W800" i="3"/>
  <c r="W799" i="3"/>
  <c r="W797" i="3"/>
  <c r="W796" i="3"/>
  <c r="W795" i="3"/>
  <c r="W794" i="3"/>
  <c r="W793" i="3"/>
  <c r="W792" i="3"/>
  <c r="W791" i="3"/>
  <c r="W790" i="3"/>
  <c r="W789" i="3"/>
  <c r="W788" i="3"/>
  <c r="W786" i="3"/>
  <c r="W785" i="3"/>
  <c r="W784" i="3"/>
  <c r="W783" i="3"/>
  <c r="W782" i="3"/>
  <c r="W781" i="3"/>
  <c r="W780" i="3"/>
  <c r="W779" i="3"/>
  <c r="W778" i="3"/>
  <c r="W777" i="3"/>
  <c r="W775" i="3"/>
  <c r="W774" i="3"/>
  <c r="W773" i="3"/>
  <c r="W772" i="3"/>
  <c r="W771" i="3"/>
  <c r="W770" i="3"/>
  <c r="W769" i="3"/>
  <c r="W768" i="3"/>
  <c r="W767" i="3"/>
  <c r="W766" i="3"/>
  <c r="W764" i="3"/>
  <c r="W763" i="3"/>
  <c r="W762" i="3"/>
  <c r="W761" i="3"/>
  <c r="W760" i="3"/>
  <c r="W759" i="3"/>
  <c r="W758" i="3"/>
  <c r="W757" i="3"/>
  <c r="W756" i="3"/>
  <c r="W755" i="3"/>
  <c r="W753" i="3"/>
  <c r="W752" i="3"/>
  <c r="W751" i="3"/>
  <c r="W750" i="3"/>
  <c r="W749" i="3"/>
  <c r="W748" i="3"/>
  <c r="W747" i="3"/>
  <c r="W746" i="3"/>
  <c r="W745" i="3"/>
  <c r="W744" i="3"/>
  <c r="W742" i="3"/>
  <c r="W741" i="3"/>
  <c r="W740" i="3"/>
  <c r="W739" i="3"/>
  <c r="W738" i="3"/>
  <c r="W737" i="3"/>
  <c r="W736" i="3"/>
  <c r="W735" i="3"/>
  <c r="W734" i="3"/>
  <c r="W733" i="3"/>
  <c r="W731" i="3"/>
  <c r="W730" i="3"/>
  <c r="W729" i="3"/>
  <c r="W728" i="3"/>
  <c r="W727" i="3"/>
  <c r="W726" i="3"/>
  <c r="W725" i="3"/>
  <c r="W724" i="3"/>
  <c r="W723" i="3"/>
  <c r="W722" i="3"/>
  <c r="W720" i="3"/>
  <c r="W719" i="3"/>
  <c r="W718" i="3"/>
  <c r="W717" i="3"/>
  <c r="W716" i="3"/>
  <c r="W715" i="3"/>
  <c r="W714" i="3"/>
  <c r="W713" i="3"/>
  <c r="W712" i="3"/>
  <c r="W711" i="3"/>
  <c r="W709" i="3"/>
  <c r="W708" i="3"/>
  <c r="W707" i="3"/>
  <c r="W706" i="3"/>
  <c r="W705" i="3"/>
  <c r="W704" i="3"/>
  <c r="W703" i="3"/>
  <c r="W702" i="3"/>
  <c r="W701" i="3"/>
  <c r="W700" i="3"/>
  <c r="W698" i="3"/>
  <c r="W697" i="3"/>
  <c r="W696" i="3"/>
  <c r="W695" i="3"/>
  <c r="W694" i="3"/>
  <c r="W693" i="3"/>
  <c r="W692" i="3"/>
  <c r="W691" i="3"/>
  <c r="W690" i="3"/>
  <c r="W689" i="3"/>
  <c r="W687" i="3"/>
  <c r="W686" i="3"/>
  <c r="W685" i="3"/>
  <c r="W684" i="3"/>
  <c r="W683" i="3"/>
  <c r="W682" i="3"/>
  <c r="W681" i="3"/>
  <c r="W680" i="3"/>
  <c r="W679" i="3"/>
  <c r="W678" i="3"/>
  <c r="W676" i="3"/>
  <c r="W675" i="3"/>
  <c r="W674" i="3"/>
  <c r="W673" i="3"/>
  <c r="W672" i="3"/>
  <c r="W671" i="3"/>
  <c r="W670" i="3"/>
  <c r="W669" i="3"/>
  <c r="W668" i="3"/>
  <c r="W667" i="3"/>
  <c r="W665" i="3"/>
  <c r="W664" i="3"/>
  <c r="W663" i="3"/>
  <c r="W662" i="3"/>
  <c r="W661" i="3"/>
  <c r="W660" i="3"/>
  <c r="W659" i="3"/>
  <c r="W658" i="3"/>
  <c r="W657" i="3"/>
  <c r="W656" i="3"/>
  <c r="W654" i="3"/>
  <c r="W653" i="3"/>
  <c r="W652" i="3"/>
  <c r="W651" i="3"/>
  <c r="W650" i="3"/>
  <c r="W645" i="3"/>
  <c r="W649" i="3"/>
  <c r="W648" i="3"/>
  <c r="W647" i="3"/>
  <c r="W646" i="3"/>
  <c r="P238" i="3"/>
  <c r="J238" i="3"/>
  <c r="AM223" i="3"/>
  <c r="BB223" i="3" s="1"/>
  <c r="W223" i="3"/>
  <c r="AM222" i="3"/>
  <c r="AW222" i="3" s="1"/>
  <c r="W222" i="3"/>
  <c r="AM221" i="3"/>
  <c r="BB221" i="3" s="1"/>
  <c r="W221" i="3"/>
  <c r="AM220" i="3"/>
  <c r="BB220" i="3" s="1"/>
  <c r="W220" i="3"/>
  <c r="BB857" i="3" l="1"/>
  <c r="BB873" i="3"/>
  <c r="BB744" i="3"/>
  <c r="BB668" i="3"/>
  <c r="BB710" i="3"/>
  <c r="BB967" i="3"/>
  <c r="BB791" i="3"/>
  <c r="BB727" i="3"/>
  <c r="BB654" i="3"/>
  <c r="BB777" i="3"/>
  <c r="BB649" i="3"/>
  <c r="BB697" i="3"/>
  <c r="BB938" i="3"/>
  <c r="BB681" i="3"/>
  <c r="BB841" i="3"/>
  <c r="BB842" i="3"/>
  <c r="BB825" i="3"/>
  <c r="BB762" i="3"/>
  <c r="BB670" i="3"/>
  <c r="BB809" i="3"/>
  <c r="BB889" i="3"/>
  <c r="BB646" i="3"/>
  <c r="BB906" i="3"/>
  <c r="BB890" i="3"/>
  <c r="AW756" i="3"/>
  <c r="BB877" i="3"/>
  <c r="BB659" i="3"/>
  <c r="BB667" i="3"/>
  <c r="BB1018" i="3"/>
  <c r="BB726" i="3"/>
  <c r="AW1097" i="3"/>
  <c r="BB1109" i="3"/>
  <c r="BB806" i="3"/>
  <c r="BB982" i="3"/>
  <c r="BB886" i="3"/>
  <c r="BB774" i="3"/>
  <c r="BB758" i="3"/>
  <c r="BB997" i="3"/>
  <c r="BB1014" i="3"/>
  <c r="BB902" i="3"/>
  <c r="BB838" i="3"/>
  <c r="BB812" i="3"/>
  <c r="BB892" i="3"/>
  <c r="BB950" i="3"/>
  <c r="BB934" i="3"/>
  <c r="BB1078" i="3"/>
  <c r="BB1062" i="3"/>
  <c r="BB1036" i="3"/>
  <c r="BB1065" i="3"/>
  <c r="BB1113" i="3"/>
  <c r="BB1066" i="3"/>
  <c r="AW692" i="3"/>
  <c r="BB1081" i="3"/>
  <c r="BB785" i="3"/>
  <c r="BB1121" i="3"/>
  <c r="BB1025" i="3"/>
  <c r="AW1108" i="3"/>
  <c r="AW884" i="3"/>
  <c r="AW849" i="3"/>
  <c r="BB648" i="3"/>
  <c r="BB1241" i="3"/>
  <c r="BB1143" i="3"/>
  <c r="BB937" i="3"/>
  <c r="BB921" i="3"/>
  <c r="AW793" i="3"/>
  <c r="AW1257" i="3"/>
  <c r="AW1193" i="3"/>
  <c r="BB1209" i="3"/>
  <c r="BB969" i="3"/>
  <c r="AW1049" i="3"/>
  <c r="BB953" i="3"/>
  <c r="AW885" i="3"/>
  <c r="BB1110" i="3"/>
  <c r="AW822" i="3"/>
  <c r="AW1174" i="3"/>
  <c r="AW1158" i="3"/>
  <c r="AW1046" i="3"/>
  <c r="AW966" i="3"/>
  <c r="AW854" i="3"/>
  <c r="BB1230" i="3"/>
  <c r="AW1094" i="3"/>
  <c r="AW729" i="3"/>
  <c r="AW1076" i="3"/>
  <c r="AW724" i="3"/>
  <c r="BB1105" i="3"/>
  <c r="BB1225" i="3"/>
  <c r="AW1270" i="3"/>
  <c r="AW1238" i="3"/>
  <c r="AW1030" i="3"/>
  <c r="BB1129" i="3"/>
  <c r="AW996" i="3"/>
  <c r="AW788" i="3"/>
  <c r="AW913" i="3"/>
  <c r="BB754" i="3"/>
  <c r="BB674" i="3"/>
  <c r="AW994" i="3"/>
  <c r="BB850" i="3"/>
  <c r="BB818" i="3"/>
  <c r="AW725" i="3"/>
  <c r="BB1074" i="3"/>
  <c r="BB1090" i="3"/>
  <c r="AW1254" i="3"/>
  <c r="BB755" i="3"/>
  <c r="AW1077" i="3"/>
  <c r="BB1139" i="3"/>
  <c r="AW790" i="3"/>
  <c r="BB963" i="3"/>
  <c r="BB803" i="3"/>
  <c r="BB669" i="3"/>
  <c r="BB920" i="3"/>
  <c r="AW1142" i="3"/>
  <c r="AW998" i="3"/>
  <c r="AW870" i="3"/>
  <c r="AW742" i="3"/>
  <c r="BB722" i="3"/>
  <c r="BB738" i="3"/>
  <c r="BB946" i="3"/>
  <c r="BB962" i="3"/>
  <c r="BB1122" i="3"/>
  <c r="AW1234" i="3"/>
  <c r="AW802" i="3"/>
  <c r="AW1218" i="3"/>
  <c r="AW882" i="3"/>
  <c r="AW706" i="3"/>
  <c r="BB898" i="3"/>
  <c r="BB914" i="3"/>
  <c r="AW786" i="3"/>
  <c r="BB690" i="3"/>
  <c r="BB1186" i="3"/>
  <c r="BB1258" i="3"/>
  <c r="AW770" i="3"/>
  <c r="BB834" i="3"/>
  <c r="AW1154" i="3"/>
  <c r="BB1026" i="3"/>
  <c r="BB1170" i="3"/>
  <c r="AW1266" i="3"/>
  <c r="AW1138" i="3"/>
  <c r="BB1010" i="3"/>
  <c r="BB1250" i="3"/>
  <c r="AW930" i="3"/>
  <c r="BB978" i="3"/>
  <c r="BB1106" i="3"/>
  <c r="AW1006" i="3"/>
  <c r="AW1005" i="3"/>
  <c r="BB1169" i="3"/>
  <c r="AW1180" i="3"/>
  <c r="AW1004" i="3"/>
  <c r="AW912" i="3"/>
  <c r="AW829" i="3"/>
  <c r="AW848" i="3"/>
  <c r="BB926" i="3"/>
  <c r="BB732" i="3"/>
  <c r="BB846" i="3"/>
  <c r="AW828" i="3"/>
  <c r="AW1024" i="3"/>
  <c r="BB863" i="3"/>
  <c r="AW1054" i="3"/>
  <c r="BB1132" i="3"/>
  <c r="AW1053" i="3"/>
  <c r="BB717" i="3"/>
  <c r="AW1052" i="3"/>
  <c r="AW876" i="3"/>
  <c r="BB1116" i="3"/>
  <c r="AW801" i="3"/>
  <c r="AW1265" i="3"/>
  <c r="AW800" i="3"/>
  <c r="BB703" i="3"/>
  <c r="BB817" i="3"/>
  <c r="BB895" i="3"/>
  <c r="AW1073" i="3"/>
  <c r="AW1009" i="3"/>
  <c r="AW961" i="3"/>
  <c r="AW897" i="3"/>
  <c r="AW736" i="3"/>
  <c r="AW1185" i="3"/>
  <c r="AW1072" i="3"/>
  <c r="AW1008" i="3"/>
  <c r="AW960" i="3"/>
  <c r="AW673" i="3"/>
  <c r="AW689" i="3"/>
  <c r="BB688" i="3"/>
  <c r="BB719" i="3"/>
  <c r="BB1007" i="3"/>
  <c r="AW1184" i="3"/>
  <c r="AW833" i="3"/>
  <c r="AW1120" i="3"/>
  <c r="BB865" i="3"/>
  <c r="BB881" i="3"/>
  <c r="BB1183" i="3"/>
  <c r="BB1199" i="3"/>
  <c r="BB1216" i="3"/>
  <c r="AW1249" i="3"/>
  <c r="AW1057" i="3"/>
  <c r="AW832" i="3"/>
  <c r="AW1201" i="3"/>
  <c r="BB864" i="3"/>
  <c r="BB799" i="3"/>
  <c r="BB944" i="3"/>
  <c r="BB1247" i="3"/>
  <c r="BB672" i="3"/>
  <c r="BB928" i="3"/>
  <c r="BB1023" i="3"/>
  <c r="BB1232" i="3"/>
  <c r="AW1104" i="3"/>
  <c r="AW945" i="3"/>
  <c r="AW784" i="3"/>
  <c r="BB720" i="3"/>
  <c r="BB976" i="3"/>
  <c r="BB1151" i="3"/>
  <c r="AW1168" i="3"/>
  <c r="AW721" i="3"/>
  <c r="BB1153" i="3"/>
  <c r="BB705" i="3"/>
  <c r="BB752" i="3"/>
  <c r="BB768" i="3"/>
  <c r="BB831" i="3"/>
  <c r="BB992" i="3"/>
  <c r="BB1039" i="3"/>
  <c r="BB1217" i="3"/>
  <c r="BB1264" i="3"/>
  <c r="AW1233" i="3"/>
  <c r="AW737" i="3"/>
  <c r="BB1040" i="3"/>
  <c r="BB1088" i="3"/>
  <c r="BB1248" i="3"/>
  <c r="AW993" i="3"/>
  <c r="AW769" i="3"/>
  <c r="BB1137" i="3"/>
  <c r="BB929" i="3"/>
  <c r="AW1089" i="3"/>
  <c r="AW1041" i="3"/>
  <c r="BB977" i="3"/>
  <c r="BB1152" i="3"/>
  <c r="AW816" i="3"/>
  <c r="BB753" i="3"/>
  <c r="AW704" i="3"/>
  <c r="BB847" i="3"/>
  <c r="BB782" i="3"/>
  <c r="AW716" i="3"/>
  <c r="BB733" i="3"/>
  <c r="BB748" i="3"/>
  <c r="BB862" i="3"/>
  <c r="BB907" i="3"/>
  <c r="AW1229" i="3"/>
  <c r="AW1086" i="3"/>
  <c r="AW956" i="3"/>
  <c r="BB957" i="3"/>
  <c r="BB662" i="3"/>
  <c r="BB718" i="3"/>
  <c r="BB878" i="3"/>
  <c r="BB908" i="3"/>
  <c r="BB972" i="3"/>
  <c r="BB1133" i="3"/>
  <c r="BB1148" i="3"/>
  <c r="AW1262" i="3"/>
  <c r="AW1228" i="3"/>
  <c r="AW1084" i="3"/>
  <c r="AW910" i="3"/>
  <c r="AW650" i="3"/>
  <c r="BB1102" i="3"/>
  <c r="BB813" i="3"/>
  <c r="BB893" i="3"/>
  <c r="BB988" i="3"/>
  <c r="BB1022" i="3"/>
  <c r="BB1037" i="3"/>
  <c r="BB1068" i="3"/>
  <c r="BB1118" i="3"/>
  <c r="BB1164" i="3"/>
  <c r="AW1261" i="3"/>
  <c r="AW1166" i="3"/>
  <c r="AW909" i="3"/>
  <c r="AW652" i="3"/>
  <c r="BB958" i="3"/>
  <c r="BB1196" i="3"/>
  <c r="AW1260" i="3"/>
  <c r="AW1165" i="3"/>
  <c r="AW814" i="3"/>
  <c r="AW781" i="3"/>
  <c r="BB653" i="3"/>
  <c r="BB734" i="3"/>
  <c r="BB749" i="3"/>
  <c r="BB1212" i="3"/>
  <c r="AW990" i="3"/>
  <c r="AW702" i="3"/>
  <c r="BB663" i="3"/>
  <c r="BB973" i="3"/>
  <c r="BB1134" i="3"/>
  <c r="BB1149" i="3"/>
  <c r="AW989" i="3"/>
  <c r="AW701" i="3"/>
  <c r="AW750" i="3"/>
  <c r="BB764" i="3"/>
  <c r="BB894" i="3"/>
  <c r="BB974" i="3"/>
  <c r="BB1019" i="3"/>
  <c r="BB1038" i="3"/>
  <c r="BB1150" i="3"/>
  <c r="AW1214" i="3"/>
  <c r="AW941" i="3"/>
  <c r="BB1117" i="3"/>
  <c r="BB651" i="3"/>
  <c r="BB765" i="3"/>
  <c r="BB1085" i="3"/>
  <c r="BB1100" i="3"/>
  <c r="AW940" i="3"/>
  <c r="AW766" i="3"/>
  <c r="BB686" i="3"/>
  <c r="BB1021" i="3"/>
  <c r="AW1245" i="3"/>
  <c r="BB685" i="3"/>
  <c r="BB860" i="3"/>
  <c r="BB1070" i="3"/>
  <c r="BB1244" i="3"/>
  <c r="BB797" i="3"/>
  <c r="BB798" i="3"/>
  <c r="BB830" i="3"/>
  <c r="BB1020" i="3"/>
  <c r="BB1259" i="3"/>
  <c r="BB942" i="3"/>
  <c r="BB1101" i="3"/>
  <c r="BB1182" i="3"/>
  <c r="AW657" i="3"/>
  <c r="BB677" i="3"/>
  <c r="BB789" i="3"/>
  <c r="BB837" i="3"/>
  <c r="BB851" i="3"/>
  <c r="BB1189" i="3"/>
  <c r="AW1141" i="3"/>
  <c r="BB1061" i="3"/>
  <c r="BB1269" i="3"/>
  <c r="BB901" i="3"/>
  <c r="BB964" i="3"/>
  <c r="BB1140" i="3"/>
  <c r="AW1173" i="3"/>
  <c r="AW1028" i="3"/>
  <c r="AW917" i="3"/>
  <c r="BB741" i="3"/>
  <c r="BB931" i="3"/>
  <c r="BB1125" i="3"/>
  <c r="AW1172" i="3"/>
  <c r="AW948" i="3"/>
  <c r="AW916" i="3"/>
  <c r="AW836" i="3"/>
  <c r="AW1253" i="3"/>
  <c r="BB804" i="3"/>
  <c r="BB1013" i="3"/>
  <c r="BB1251" i="3"/>
  <c r="AW676" i="3"/>
  <c r="BB693" i="3"/>
  <c r="BB852" i="3"/>
  <c r="BB979" i="3"/>
  <c r="BB1155" i="3"/>
  <c r="AW1060" i="3"/>
  <c r="AW980" i="3"/>
  <c r="AW869" i="3"/>
  <c r="AW773" i="3"/>
  <c r="AW1252" i="3"/>
  <c r="BB723" i="3"/>
  <c r="BB1027" i="3"/>
  <c r="BB1107" i="3"/>
  <c r="AW1205" i="3"/>
  <c r="AW1093" i="3"/>
  <c r="AW868" i="3"/>
  <c r="AW772" i="3"/>
  <c r="AW740" i="3"/>
  <c r="AW709" i="3"/>
  <c r="AW666" i="3"/>
  <c r="BB757" i="3"/>
  <c r="BB932" i="3"/>
  <c r="AW1268" i="3"/>
  <c r="AW1237" i="3"/>
  <c r="AW1204" i="3"/>
  <c r="AW708" i="3"/>
  <c r="AW665" i="3"/>
  <c r="BB805" i="3"/>
  <c r="AW1236" i="3"/>
  <c r="BB787" i="3"/>
  <c r="BB1156" i="3"/>
  <c r="AW1124" i="3"/>
  <c r="BB1187" i="3"/>
  <c r="BB656" i="3"/>
  <c r="BB821" i="3"/>
  <c r="BB899" i="3"/>
  <c r="BB933" i="3"/>
  <c r="BB1029" i="3"/>
  <c r="AW853" i="3"/>
  <c r="AW1220" i="3"/>
  <c r="BB675" i="3"/>
  <c r="BB1203" i="3"/>
  <c r="AW1188" i="3"/>
  <c r="AW1044" i="3"/>
  <c r="BB1011" i="3"/>
  <c r="BB1075" i="3"/>
  <c r="AW820" i="3"/>
  <c r="BB1242" i="3"/>
  <c r="BB1246" i="3"/>
  <c r="BB1243" i="3"/>
  <c r="AW1222" i="3"/>
  <c r="AW1221" i="3"/>
  <c r="BB1215" i="3"/>
  <c r="AW1213" i="3"/>
  <c r="BB1211" i="3"/>
  <c r="AW1206" i="3"/>
  <c r="BB1197" i="3"/>
  <c r="AW1181" i="3"/>
  <c r="BB1194" i="3"/>
  <c r="BB1198" i="3"/>
  <c r="BB1202" i="3"/>
  <c r="AW1177" i="3"/>
  <c r="AW1200" i="3"/>
  <c r="BB1195" i="3"/>
  <c r="BB1190" i="3"/>
  <c r="BB1147" i="3"/>
  <c r="BB1161" i="3"/>
  <c r="AW1145" i="3"/>
  <c r="BB1157" i="3"/>
  <c r="BB1115" i="3"/>
  <c r="AW1136" i="3"/>
  <c r="BB1126" i="3"/>
  <c r="BB1114" i="3"/>
  <c r="BB1083" i="3"/>
  <c r="BB1096" i="3"/>
  <c r="BB1082" i="3"/>
  <c r="AW1092" i="3"/>
  <c r="BB1058" i="3"/>
  <c r="AW1045" i="3"/>
  <c r="AW1069" i="3"/>
  <c r="AW1042" i="3"/>
  <c r="BB1056" i="3"/>
  <c r="BB1067" i="3"/>
  <c r="BB1071" i="3"/>
  <c r="AW1033" i="3"/>
  <c r="BB1035" i="3"/>
  <c r="AW1017" i="3"/>
  <c r="AW1012" i="3"/>
  <c r="BB975" i="3"/>
  <c r="AW985" i="3"/>
  <c r="AW981" i="3"/>
  <c r="BB1001" i="3"/>
  <c r="BB971" i="3"/>
  <c r="AW949" i="3"/>
  <c r="BB965" i="3"/>
  <c r="BB925" i="3"/>
  <c r="BB939" i="3"/>
  <c r="AW924" i="3"/>
  <c r="AW918" i="3"/>
  <c r="BB891" i="3"/>
  <c r="BB905" i="3"/>
  <c r="BB896" i="3"/>
  <c r="AW880" i="3"/>
  <c r="AW900" i="3"/>
  <c r="BB859" i="3"/>
  <c r="BB845" i="3"/>
  <c r="AW844" i="3"/>
  <c r="BB843" i="3"/>
  <c r="AW866" i="3"/>
  <c r="BB861" i="3"/>
  <c r="BB835" i="3"/>
  <c r="BB796" i="3"/>
  <c r="BB795" i="3"/>
  <c r="AW780" i="3"/>
  <c r="BB745" i="3"/>
  <c r="BB763" i="3"/>
  <c r="AW761" i="3"/>
  <c r="BB714" i="3"/>
  <c r="BB715" i="3"/>
  <c r="BB731" i="3"/>
  <c r="AW713" i="3"/>
  <c r="BB730" i="3"/>
  <c r="AW694" i="3"/>
  <c r="BB683" i="3"/>
  <c r="BB687" i="3"/>
  <c r="BB684" i="3"/>
  <c r="BB700" i="3"/>
  <c r="AW678" i="3"/>
  <c r="BB671" i="3"/>
  <c r="AW660" i="3"/>
  <c r="BB661" i="3"/>
  <c r="BB658" i="3"/>
  <c r="AW647" i="3"/>
  <c r="BB856" i="3"/>
  <c r="BB903" i="3"/>
  <c r="BB1032" i="3"/>
  <c r="BB1079" i="3"/>
  <c r="BB1208" i="3"/>
  <c r="BB1255" i="3"/>
  <c r="BB779" i="3"/>
  <c r="BB783" i="3"/>
  <c r="BB826" i="3"/>
  <c r="BB955" i="3"/>
  <c r="BB959" i="3"/>
  <c r="BB1002" i="3"/>
  <c r="BB1131" i="3"/>
  <c r="BB1135" i="3"/>
  <c r="BB1178" i="3"/>
  <c r="AW1267" i="3"/>
  <c r="AW1235" i="3"/>
  <c r="AW1219" i="3"/>
  <c r="AW1171" i="3"/>
  <c r="AW1123" i="3"/>
  <c r="AW1091" i="3"/>
  <c r="AW1059" i="3"/>
  <c r="AW1043" i="3"/>
  <c r="AW995" i="3"/>
  <c r="AW947" i="3"/>
  <c r="AW915" i="3"/>
  <c r="AW883" i="3"/>
  <c r="AW867" i="3"/>
  <c r="AW819" i="3"/>
  <c r="AW771" i="3"/>
  <c r="AW739" i="3"/>
  <c r="AW707" i="3"/>
  <c r="AW691" i="3"/>
  <c r="BB808" i="3"/>
  <c r="BB680" i="3"/>
  <c r="BB1015" i="3"/>
  <c r="BB887" i="3"/>
  <c r="BB1239" i="3"/>
  <c r="BB728" i="3"/>
  <c r="BB767" i="3"/>
  <c r="BB775" i="3"/>
  <c r="BB810" i="3"/>
  <c r="BB904" i="3"/>
  <c r="BB943" i="3"/>
  <c r="BB951" i="3"/>
  <c r="BB986" i="3"/>
  <c r="BB1080" i="3"/>
  <c r="BB1119" i="3"/>
  <c r="BB1127" i="3"/>
  <c r="BB1162" i="3"/>
  <c r="BB1256" i="3"/>
  <c r="BB792" i="3"/>
  <c r="BB839" i="3"/>
  <c r="BB1063" i="3"/>
  <c r="BB698" i="3"/>
  <c r="BB776" i="3"/>
  <c r="BB823" i="3"/>
  <c r="BB827" i="3"/>
  <c r="BB874" i="3"/>
  <c r="BB952" i="3"/>
  <c r="BB999" i="3"/>
  <c r="BB1003" i="3"/>
  <c r="BB1050" i="3"/>
  <c r="BB1128" i="3"/>
  <c r="BB1175" i="3"/>
  <c r="BB1179" i="3"/>
  <c r="BB1226" i="3"/>
  <c r="AW1263" i="3"/>
  <c r="AW1231" i="3"/>
  <c r="AW1167" i="3"/>
  <c r="AW1103" i="3"/>
  <c r="AW1087" i="3"/>
  <c r="AW1055" i="3"/>
  <c r="AW991" i="3"/>
  <c r="AW927" i="3"/>
  <c r="AW911" i="3"/>
  <c r="AW879" i="3"/>
  <c r="AW815" i="3"/>
  <c r="AW751" i="3"/>
  <c r="AW735" i="3"/>
  <c r="BB711" i="3"/>
  <c r="BB664" i="3"/>
  <c r="BB699" i="3"/>
  <c r="BB746" i="3"/>
  <c r="BB840" i="3"/>
  <c r="BB875" i="3"/>
  <c r="BB922" i="3"/>
  <c r="BB1016" i="3"/>
  <c r="BB1051" i="3"/>
  <c r="BB1098" i="3"/>
  <c r="BB1192" i="3"/>
  <c r="BB1227" i="3"/>
  <c r="BB984" i="3"/>
  <c r="BB1144" i="3"/>
  <c r="BB1191" i="3"/>
  <c r="BB1111" i="3"/>
  <c r="BB888" i="3"/>
  <c r="BB1064" i="3"/>
  <c r="BB1240" i="3"/>
  <c r="BB682" i="3"/>
  <c r="BB811" i="3"/>
  <c r="BB858" i="3"/>
  <c r="BB987" i="3"/>
  <c r="BB1034" i="3"/>
  <c r="BB1163" i="3"/>
  <c r="BB1210" i="3"/>
  <c r="BB968" i="3"/>
  <c r="BB759" i="3"/>
  <c r="BB695" i="3"/>
  <c r="BB824" i="3"/>
  <c r="BB871" i="3"/>
  <c r="BB1000" i="3"/>
  <c r="BB1047" i="3"/>
  <c r="BB1176" i="3"/>
  <c r="BB1223" i="3"/>
  <c r="AW1099" i="3"/>
  <c r="AW923" i="3"/>
  <c r="AW747" i="3"/>
  <c r="BB1160" i="3"/>
  <c r="BB712" i="3"/>
  <c r="BB935" i="3"/>
  <c r="BB743" i="3"/>
  <c r="BB794" i="3"/>
  <c r="BB919" i="3"/>
  <c r="BB970" i="3"/>
  <c r="BB1095" i="3"/>
  <c r="BB1146" i="3"/>
  <c r="AW1130" i="3"/>
  <c r="AW954" i="3"/>
  <c r="AW778" i="3"/>
  <c r="BB936" i="3"/>
  <c r="BB983" i="3"/>
  <c r="BB1112" i="3"/>
  <c r="BB1159" i="3"/>
  <c r="BB760" i="3"/>
  <c r="BB807" i="3"/>
  <c r="AW1048" i="3"/>
  <c r="AW872" i="3"/>
  <c r="BB679" i="3"/>
  <c r="BB855" i="3"/>
  <c r="BB1031" i="3"/>
  <c r="BB1207" i="3"/>
  <c r="AW1224" i="3"/>
  <c r="AW696" i="3"/>
  <c r="BB645" i="3"/>
  <c r="BB644" i="3"/>
  <c r="BB222" i="3"/>
  <c r="AW220" i="3"/>
  <c r="AW221" i="3"/>
  <c r="AW223" i="3"/>
  <c r="AM219" i="3" l="1"/>
  <c r="BB219" i="3" s="1"/>
  <c r="W219" i="3"/>
  <c r="AM218" i="3"/>
  <c r="BB218" i="3" s="1"/>
  <c r="W218" i="3"/>
  <c r="AM217" i="3"/>
  <c r="AW217" i="3" s="1"/>
  <c r="W217" i="3"/>
  <c r="AM216" i="3"/>
  <c r="AW216" i="3" s="1"/>
  <c r="W216" i="3"/>
  <c r="P382" i="3"/>
  <c r="J382" i="3"/>
  <c r="BB217" i="3" l="1"/>
  <c r="BB216" i="3"/>
  <c r="AW218" i="3"/>
  <c r="AW219" i="3"/>
  <c r="BB6380" i="3"/>
  <c r="W6380" i="3"/>
  <c r="BB6379" i="3"/>
  <c r="W6379" i="3"/>
  <c r="BB6378" i="3"/>
  <c r="W6378" i="3"/>
  <c r="BB6377" i="3"/>
  <c r="W6377" i="3"/>
  <c r="BB6376" i="3"/>
  <c r="W6376" i="3"/>
  <c r="BB6375" i="3"/>
  <c r="W6375" i="3"/>
  <c r="BB6374" i="3"/>
  <c r="W6374" i="3"/>
  <c r="BB6373" i="3"/>
  <c r="W6373" i="3"/>
  <c r="BB6372" i="3"/>
  <c r="W6372" i="3"/>
  <c r="BB6371" i="3"/>
  <c r="W6371" i="3"/>
  <c r="BB6370" i="3"/>
  <c r="W6370" i="3"/>
  <c r="BB6369" i="3"/>
  <c r="W6369" i="3"/>
  <c r="BB6368" i="3"/>
  <c r="W6368" i="3"/>
  <c r="BB6367" i="3"/>
  <c r="W6367" i="3"/>
  <c r="BB6366" i="3"/>
  <c r="W6366" i="3"/>
  <c r="BB6364" i="3"/>
  <c r="W6364" i="3"/>
  <c r="BB6363" i="3"/>
  <c r="W6363" i="3"/>
  <c r="BB6362" i="3"/>
  <c r="W6362" i="3"/>
  <c r="BB6361" i="3"/>
  <c r="W6361" i="3"/>
  <c r="BB6360" i="3"/>
  <c r="W6360" i="3"/>
  <c r="BB6359" i="3"/>
  <c r="W6359" i="3"/>
  <c r="BB6358" i="3"/>
  <c r="W6358" i="3"/>
  <c r="BB6357" i="3"/>
  <c r="W6357" i="3"/>
  <c r="BB6356" i="3"/>
  <c r="W6356" i="3"/>
  <c r="BB6355" i="3"/>
  <c r="W6355" i="3"/>
  <c r="BB6354" i="3"/>
  <c r="W6354" i="3"/>
  <c r="BB6353" i="3"/>
  <c r="W6353" i="3"/>
  <c r="BB6352" i="3"/>
  <c r="W6352" i="3"/>
  <c r="BB6351" i="3"/>
  <c r="W6351" i="3"/>
  <c r="BB6350" i="3"/>
  <c r="W6350" i="3"/>
  <c r="BB6349" i="3"/>
  <c r="W6349" i="3"/>
  <c r="BB6332" i="3"/>
  <c r="W6332" i="3"/>
  <c r="BB6331" i="3"/>
  <c r="W6331" i="3"/>
  <c r="BB6330" i="3"/>
  <c r="W6330" i="3"/>
  <c r="BB6329" i="3"/>
  <c r="W6329" i="3"/>
  <c r="BB6328" i="3"/>
  <c r="W6328" i="3"/>
  <c r="BB6327" i="3"/>
  <c r="W6327" i="3"/>
  <c r="BB6326" i="3"/>
  <c r="W6326" i="3"/>
  <c r="BB6325" i="3"/>
  <c r="W6325" i="3"/>
  <c r="BB6324" i="3"/>
  <c r="W6324" i="3"/>
  <c r="BB6323" i="3"/>
  <c r="W6323" i="3"/>
  <c r="BB6322" i="3"/>
  <c r="W6322" i="3"/>
  <c r="BB6321" i="3"/>
  <c r="W6321" i="3"/>
  <c r="BB6320" i="3"/>
  <c r="W6320" i="3"/>
  <c r="BB6319" i="3"/>
  <c r="W6319" i="3"/>
  <c r="BB6318" i="3"/>
  <c r="W6318" i="3"/>
  <c r="BB6348" i="3"/>
  <c r="W6348" i="3"/>
  <c r="BB6347" i="3"/>
  <c r="W6347" i="3"/>
  <c r="BB6346" i="3"/>
  <c r="W6346" i="3"/>
  <c r="BB6345" i="3"/>
  <c r="W6345" i="3"/>
  <c r="BB6344" i="3"/>
  <c r="W6344" i="3"/>
  <c r="BB6343" i="3"/>
  <c r="W6343" i="3"/>
  <c r="BB6342" i="3"/>
  <c r="W6342" i="3"/>
  <c r="BB6341" i="3"/>
  <c r="W6341" i="3"/>
  <c r="BB6340" i="3"/>
  <c r="W6340" i="3"/>
  <c r="BB6339" i="3"/>
  <c r="W6339" i="3"/>
  <c r="BB6338" i="3"/>
  <c r="W6338" i="3"/>
  <c r="BB6337" i="3"/>
  <c r="W6337" i="3"/>
  <c r="BB6336" i="3"/>
  <c r="W6336" i="3"/>
  <c r="BB6335" i="3"/>
  <c r="W6335" i="3"/>
  <c r="BB6334" i="3"/>
  <c r="W6334" i="3"/>
  <c r="BB6317" i="3"/>
  <c r="W6317" i="3"/>
  <c r="BB6316" i="3" l="1"/>
  <c r="W6316" i="3"/>
  <c r="BB6315" i="3"/>
  <c r="W6315" i="3"/>
  <c r="BB6314" i="3"/>
  <c r="W6314" i="3"/>
  <c r="BB6313" i="3"/>
  <c r="W6313" i="3"/>
  <c r="BB6312" i="3"/>
  <c r="W6312" i="3"/>
  <c r="BB6311" i="3"/>
  <c r="W6311" i="3"/>
  <c r="BB6310" i="3"/>
  <c r="W6310" i="3"/>
  <c r="BB6309" i="3"/>
  <c r="W6309" i="3"/>
  <c r="BB6308" i="3"/>
  <c r="W6308" i="3"/>
  <c r="BB6307" i="3"/>
  <c r="W6307" i="3"/>
  <c r="BB6306" i="3"/>
  <c r="W6306" i="3"/>
  <c r="BB6305" i="3"/>
  <c r="W6305" i="3"/>
  <c r="BB6304" i="3"/>
  <c r="W6304" i="3"/>
  <c r="BB6303" i="3"/>
  <c r="W6303" i="3"/>
  <c r="BB6302" i="3"/>
  <c r="W6302" i="3"/>
  <c r="BB6301" i="3"/>
  <c r="W6301" i="3"/>
  <c r="BB6300" i="3"/>
  <c r="W6300" i="3"/>
  <c r="BB6299" i="3"/>
  <c r="W6299" i="3"/>
  <c r="BB6298" i="3"/>
  <c r="W6298" i="3"/>
  <c r="BB6297" i="3"/>
  <c r="W6297" i="3"/>
  <c r="BB6296" i="3"/>
  <c r="W6296" i="3"/>
  <c r="BB6295" i="3"/>
  <c r="W6295" i="3"/>
  <c r="BB6294" i="3"/>
  <c r="W6294" i="3"/>
  <c r="BB6293" i="3"/>
  <c r="W6293" i="3"/>
  <c r="BB6292" i="3"/>
  <c r="W6292" i="3"/>
  <c r="BB6291" i="3"/>
  <c r="W6291" i="3"/>
  <c r="BB6290" i="3"/>
  <c r="W6290" i="3"/>
  <c r="BB6289" i="3"/>
  <c r="W6289" i="3"/>
  <c r="BB6288" i="3"/>
  <c r="W6288" i="3"/>
  <c r="BB6287" i="3"/>
  <c r="W6287" i="3"/>
  <c r="BB6286" i="3"/>
  <c r="W6286" i="3"/>
  <c r="BB6285" i="3"/>
  <c r="W6285" i="3"/>
  <c r="BB6284" i="3"/>
  <c r="W6284" i="3"/>
  <c r="BB6283" i="3"/>
  <c r="W6283" i="3"/>
  <c r="BB6282" i="3"/>
  <c r="W6282" i="3"/>
  <c r="BB6281" i="3"/>
  <c r="W6281" i="3"/>
  <c r="BB6280" i="3"/>
  <c r="W6280" i="3"/>
  <c r="BB6279" i="3"/>
  <c r="W6279" i="3"/>
  <c r="BB6278" i="3"/>
  <c r="W6278" i="3"/>
  <c r="BB6277" i="3"/>
  <c r="W6277" i="3"/>
  <c r="BB6276" i="3"/>
  <c r="W6276" i="3"/>
  <c r="BB6275" i="3"/>
  <c r="W6275" i="3"/>
  <c r="BB6274" i="3"/>
  <c r="W6274" i="3"/>
  <c r="BB6273" i="3"/>
  <c r="W6273" i="3"/>
  <c r="BB6272" i="3"/>
  <c r="W6272" i="3"/>
  <c r="BB6271" i="3"/>
  <c r="W6271" i="3"/>
  <c r="BB6270" i="3"/>
  <c r="W6270" i="3"/>
  <c r="BB6269" i="3"/>
  <c r="W6269" i="3"/>
  <c r="BB6268" i="3"/>
  <c r="W6268" i="3"/>
  <c r="BB6267" i="3"/>
  <c r="W6267" i="3"/>
  <c r="BB6266" i="3"/>
  <c r="W6266" i="3"/>
  <c r="BB6265" i="3"/>
  <c r="W6265" i="3"/>
  <c r="BB6264" i="3"/>
  <c r="W6264" i="3"/>
  <c r="BB6263" i="3"/>
  <c r="W6263" i="3"/>
  <c r="BB6262" i="3"/>
  <c r="W6262" i="3"/>
  <c r="BB6261" i="3"/>
  <c r="W6261" i="3"/>
  <c r="BB6260" i="3"/>
  <c r="W6260" i="3"/>
  <c r="BB6259" i="3"/>
  <c r="W6259" i="3"/>
  <c r="BB6258" i="3"/>
  <c r="W6258" i="3"/>
  <c r="BB6257" i="3"/>
  <c r="W6257" i="3"/>
  <c r="BB6256" i="3"/>
  <c r="W6256" i="3"/>
  <c r="BB6255" i="3"/>
  <c r="W6255" i="3"/>
  <c r="BB6254" i="3"/>
  <c r="W6254" i="3"/>
  <c r="BB6253" i="3"/>
  <c r="W6253" i="3"/>
  <c r="BB6252" i="3"/>
  <c r="W6252" i="3"/>
  <c r="BB6251" i="3"/>
  <c r="W6251" i="3"/>
  <c r="BB6250" i="3"/>
  <c r="W6250" i="3"/>
  <c r="BB6249" i="3"/>
  <c r="W6249" i="3"/>
  <c r="BB6248" i="3"/>
  <c r="W6248" i="3"/>
  <c r="BB6247" i="3"/>
  <c r="W6247" i="3"/>
  <c r="BB6246" i="3"/>
  <c r="W6246" i="3"/>
  <c r="BB6245" i="3"/>
  <c r="W6245" i="3"/>
  <c r="BB6244" i="3"/>
  <c r="W6244" i="3"/>
  <c r="BB6243" i="3"/>
  <c r="W6243" i="3"/>
  <c r="BB6242" i="3"/>
  <c r="W6242" i="3"/>
  <c r="BB6241" i="3"/>
  <c r="W6241" i="3"/>
  <c r="BB6240" i="3"/>
  <c r="W6240" i="3"/>
  <c r="BB6239" i="3"/>
  <c r="W6239" i="3"/>
  <c r="BB6238" i="3"/>
  <c r="W6238" i="3"/>
  <c r="BB6237" i="3"/>
  <c r="W6237" i="3"/>
  <c r="BB6236" i="3"/>
  <c r="W6236" i="3"/>
  <c r="BB6235" i="3"/>
  <c r="W6235" i="3"/>
  <c r="BB6234" i="3"/>
  <c r="W6234" i="3"/>
  <c r="BB6233" i="3"/>
  <c r="W6233" i="3"/>
  <c r="BB6232" i="3"/>
  <c r="W6232" i="3"/>
  <c r="BB6231" i="3"/>
  <c r="W6231" i="3"/>
  <c r="BB6230" i="3"/>
  <c r="W6230" i="3"/>
  <c r="BB6229" i="3"/>
  <c r="W6229" i="3"/>
  <c r="BB6228" i="3"/>
  <c r="W6228" i="3"/>
  <c r="BB6227" i="3"/>
  <c r="W6227" i="3"/>
  <c r="BB6226" i="3"/>
  <c r="W6226" i="3"/>
  <c r="BB6225" i="3"/>
  <c r="W6225" i="3"/>
  <c r="BB6224" i="3"/>
  <c r="W6224" i="3"/>
  <c r="BB6223" i="3"/>
  <c r="W6223" i="3"/>
  <c r="BB6222" i="3"/>
  <c r="W6222" i="3"/>
  <c r="BB6221" i="3"/>
  <c r="W6221" i="3"/>
  <c r="BB6220" i="3"/>
  <c r="W6220" i="3"/>
  <c r="BB6219" i="3"/>
  <c r="W6219" i="3"/>
  <c r="BB6218" i="3"/>
  <c r="W6218" i="3"/>
  <c r="BB6217" i="3"/>
  <c r="W6217" i="3"/>
  <c r="BB6216" i="3"/>
  <c r="W6216" i="3"/>
  <c r="BB6215" i="3"/>
  <c r="W6215" i="3"/>
  <c r="BB6214" i="3"/>
  <c r="W6214" i="3"/>
  <c r="BB6213" i="3"/>
  <c r="W6213" i="3"/>
  <c r="BB6212" i="3"/>
  <c r="W6212" i="3"/>
  <c r="BB6211" i="3"/>
  <c r="W6211" i="3"/>
  <c r="BB6210" i="3"/>
  <c r="W6210" i="3"/>
  <c r="BB6209" i="3"/>
  <c r="W6209" i="3"/>
  <c r="BB6208" i="3"/>
  <c r="W6208" i="3"/>
  <c r="BB6207" i="3"/>
  <c r="W6207" i="3"/>
  <c r="BB6206" i="3"/>
  <c r="W6206" i="3"/>
  <c r="BB6205" i="3"/>
  <c r="W6205" i="3"/>
  <c r="BB6204" i="3"/>
  <c r="W6204" i="3"/>
  <c r="BB6203" i="3"/>
  <c r="W6203" i="3"/>
  <c r="BB6202" i="3"/>
  <c r="W6202" i="3"/>
  <c r="BB6201" i="3"/>
  <c r="W6201" i="3"/>
  <c r="BB6200" i="3"/>
  <c r="W6200" i="3"/>
  <c r="BB6199" i="3"/>
  <c r="W6199" i="3"/>
  <c r="BB6198" i="3"/>
  <c r="W6198" i="3"/>
  <c r="BB6197" i="3"/>
  <c r="W6197" i="3"/>
  <c r="BB6196" i="3"/>
  <c r="W6196" i="3"/>
  <c r="BB6195" i="3"/>
  <c r="W6195" i="3"/>
  <c r="BB6194" i="3"/>
  <c r="W6194" i="3"/>
  <c r="BB6193" i="3"/>
  <c r="W6193" i="3"/>
  <c r="BB6192" i="3"/>
  <c r="W6192" i="3"/>
  <c r="BB6191" i="3"/>
  <c r="W6191" i="3"/>
  <c r="BB6190" i="3"/>
  <c r="W6190" i="3"/>
  <c r="BB6189" i="3"/>
  <c r="W6189" i="3"/>
  <c r="BB6188" i="3"/>
  <c r="W6188" i="3"/>
  <c r="BB6187" i="3"/>
  <c r="W6187" i="3"/>
  <c r="BB6186" i="3"/>
  <c r="W6186" i="3"/>
  <c r="BB6185" i="3"/>
  <c r="W6185" i="3"/>
  <c r="BB6184" i="3"/>
  <c r="W6184" i="3"/>
  <c r="BB6183" i="3"/>
  <c r="W6183" i="3"/>
  <c r="BB6182" i="3"/>
  <c r="W6182" i="3"/>
  <c r="BB6181" i="3"/>
  <c r="W6181" i="3"/>
  <c r="BB6180" i="3"/>
  <c r="W6180" i="3"/>
  <c r="BB6179" i="3"/>
  <c r="W6179" i="3"/>
  <c r="BB6178" i="3"/>
  <c r="W6178" i="3"/>
  <c r="BB6177" i="3"/>
  <c r="W6177" i="3"/>
  <c r="BB6176" i="3"/>
  <c r="W6176" i="3"/>
  <c r="BB6175" i="3"/>
  <c r="W6175" i="3"/>
  <c r="BB6174" i="3"/>
  <c r="W6174" i="3"/>
  <c r="BB6173" i="3"/>
  <c r="W6173" i="3"/>
  <c r="BB6156" i="3"/>
  <c r="W6156" i="3"/>
  <c r="BB6155" i="3"/>
  <c r="W6155" i="3"/>
  <c r="BB6154" i="3"/>
  <c r="W6154" i="3"/>
  <c r="BB6153" i="3"/>
  <c r="W6153" i="3"/>
  <c r="BB6152" i="3"/>
  <c r="W6152" i="3"/>
  <c r="BB6151" i="3"/>
  <c r="W6151" i="3"/>
  <c r="BB6150" i="3"/>
  <c r="W6150" i="3"/>
  <c r="BB6149" i="3"/>
  <c r="W6149" i="3"/>
  <c r="BB6148" i="3"/>
  <c r="W6148" i="3"/>
  <c r="BB6147" i="3"/>
  <c r="W6147" i="3"/>
  <c r="BB6146" i="3"/>
  <c r="W6146" i="3"/>
  <c r="BB6145" i="3"/>
  <c r="W6145" i="3"/>
  <c r="BB6144" i="3"/>
  <c r="W6144" i="3"/>
  <c r="BB6143" i="3"/>
  <c r="W6143" i="3"/>
  <c r="BB6142" i="3"/>
  <c r="W6142" i="3"/>
  <c r="BB6141" i="3"/>
  <c r="W6141" i="3"/>
  <c r="BB6172" i="3"/>
  <c r="W6172" i="3"/>
  <c r="BB6171" i="3"/>
  <c r="W6171" i="3"/>
  <c r="BB6170" i="3"/>
  <c r="W6170" i="3"/>
  <c r="BB6169" i="3"/>
  <c r="W6169" i="3"/>
  <c r="BB6168" i="3"/>
  <c r="W6168" i="3"/>
  <c r="BB6167" i="3"/>
  <c r="W6167" i="3"/>
  <c r="BB6166" i="3"/>
  <c r="W6166" i="3"/>
  <c r="BB6165" i="3"/>
  <c r="W6165" i="3"/>
  <c r="BB6164" i="3"/>
  <c r="W6164" i="3"/>
  <c r="BB6163" i="3"/>
  <c r="W6163" i="3"/>
  <c r="BB6162" i="3"/>
  <c r="W6162" i="3"/>
  <c r="BB6161" i="3"/>
  <c r="W6161" i="3"/>
  <c r="BB6160" i="3"/>
  <c r="W6160" i="3"/>
  <c r="BB6159" i="3"/>
  <c r="W6159" i="3"/>
  <c r="BB6158" i="3"/>
  <c r="W6158" i="3"/>
  <c r="BB6157" i="3"/>
  <c r="W6157" i="3"/>
  <c r="BB6140" i="3"/>
  <c r="W6140" i="3"/>
  <c r="BB6139" i="3"/>
  <c r="W6139" i="3"/>
  <c r="BB6138" i="3"/>
  <c r="W6138" i="3"/>
  <c r="BB6137" i="3"/>
  <c r="W6137" i="3"/>
  <c r="BB6136" i="3"/>
  <c r="W6136" i="3"/>
  <c r="BB6135" i="3"/>
  <c r="W6135" i="3"/>
  <c r="BB6134" i="3"/>
  <c r="W6134" i="3"/>
  <c r="BB6133" i="3"/>
  <c r="W6133" i="3"/>
  <c r="BB6132" i="3"/>
  <c r="W6132" i="3"/>
  <c r="BB6131" i="3"/>
  <c r="W6131" i="3"/>
  <c r="BB6130" i="3"/>
  <c r="W6130" i="3"/>
  <c r="BB6129" i="3"/>
  <c r="W6129" i="3"/>
  <c r="BB6128" i="3"/>
  <c r="W6128" i="3"/>
  <c r="BB6127" i="3"/>
  <c r="W6127" i="3"/>
  <c r="BB6126" i="3"/>
  <c r="W6126" i="3"/>
  <c r="BB6125" i="3"/>
  <c r="W6125" i="3"/>
  <c r="BB6124" i="3"/>
  <c r="W6124" i="3"/>
  <c r="BB6123" i="3"/>
  <c r="W6123" i="3"/>
  <c r="BB6122" i="3"/>
  <c r="W6122" i="3"/>
  <c r="BB6121" i="3"/>
  <c r="W6121" i="3"/>
  <c r="BB6120" i="3"/>
  <c r="W6120" i="3"/>
  <c r="BB6119" i="3"/>
  <c r="W6119" i="3"/>
  <c r="BB6118" i="3"/>
  <c r="W6118" i="3"/>
  <c r="BB6117" i="3"/>
  <c r="W6117" i="3"/>
  <c r="BB6116" i="3"/>
  <c r="W6116" i="3"/>
  <c r="BB6115" i="3"/>
  <c r="W6115" i="3"/>
  <c r="BB6114" i="3"/>
  <c r="W6114" i="3"/>
  <c r="BB6113" i="3"/>
  <c r="W6113" i="3"/>
  <c r="BB6112" i="3"/>
  <c r="W6112" i="3"/>
  <c r="BB6111" i="3"/>
  <c r="W6111" i="3"/>
  <c r="BB6110" i="3"/>
  <c r="W6110" i="3"/>
  <c r="BB6109" i="3"/>
  <c r="W6109" i="3"/>
  <c r="BB6108" i="3" l="1"/>
  <c r="W6108" i="3"/>
  <c r="BB6107" i="3"/>
  <c r="W6107" i="3"/>
  <c r="BB6106" i="3"/>
  <c r="W6106" i="3"/>
  <c r="BB6105" i="3"/>
  <c r="W6105" i="3"/>
  <c r="BB6104" i="3"/>
  <c r="W6104" i="3"/>
  <c r="BB6103" i="3"/>
  <c r="W6103" i="3"/>
  <c r="BB6102" i="3"/>
  <c r="W6102" i="3"/>
  <c r="BB6101" i="3"/>
  <c r="W6101" i="3"/>
  <c r="BB6100" i="3"/>
  <c r="W6100" i="3"/>
  <c r="BB6099" i="3"/>
  <c r="W6099" i="3"/>
  <c r="BB6098" i="3"/>
  <c r="W6098" i="3"/>
  <c r="BB6097" i="3"/>
  <c r="W6097" i="3"/>
  <c r="BB6096" i="3"/>
  <c r="W6096" i="3"/>
  <c r="BB6095" i="3"/>
  <c r="W6095" i="3"/>
  <c r="BB6094" i="3"/>
  <c r="W6094" i="3"/>
  <c r="BB6093" i="3"/>
  <c r="W6093" i="3"/>
  <c r="P353" i="3" l="1"/>
  <c r="P357" i="3"/>
  <c r="P358" i="3"/>
  <c r="P362" i="3"/>
  <c r="P363" i="3"/>
  <c r="P417" i="3"/>
  <c r="P430" i="3"/>
  <c r="P457" i="3"/>
  <c r="P458" i="3"/>
  <c r="P459" i="3"/>
  <c r="P460" i="3"/>
  <c r="P461" i="3"/>
  <c r="P462" i="3"/>
  <c r="P463" i="3"/>
  <c r="P464" i="3"/>
  <c r="P465" i="3"/>
  <c r="P466" i="3"/>
  <c r="P467" i="3"/>
  <c r="P468" i="3"/>
  <c r="P469" i="3"/>
  <c r="P470" i="3"/>
  <c r="P471" i="3"/>
  <c r="P472" i="3"/>
  <c r="P473" i="3"/>
  <c r="P474" i="3"/>
  <c r="P475" i="3"/>
  <c r="P476" i="3"/>
  <c r="P477" i="3"/>
  <c r="P478" i="3"/>
  <c r="P531" i="3"/>
  <c r="P532" i="3"/>
  <c r="P533" i="3"/>
  <c r="P541" i="3"/>
  <c r="P542" i="3"/>
  <c r="P545" i="3"/>
  <c r="P546" i="3"/>
  <c r="P547" i="3"/>
  <c r="P548" i="3"/>
  <c r="BB6091" i="3"/>
  <c r="W6091" i="3"/>
  <c r="BB6090" i="3"/>
  <c r="W6090" i="3"/>
  <c r="BB6089" i="3"/>
  <c r="W6089" i="3"/>
  <c r="BB6088" i="3"/>
  <c r="W6088" i="3"/>
  <c r="BB6087" i="3"/>
  <c r="W6087" i="3"/>
  <c r="BB6086" i="3"/>
  <c r="W6086" i="3"/>
  <c r="BB6085" i="3"/>
  <c r="W6085" i="3"/>
  <c r="BB6084" i="3"/>
  <c r="W6084" i="3"/>
  <c r="BB6083" i="3"/>
  <c r="W6083" i="3"/>
  <c r="BB6082" i="3"/>
  <c r="W6082" i="3"/>
  <c r="BB6081" i="3"/>
  <c r="W6081" i="3"/>
  <c r="BB6080" i="3"/>
  <c r="W6080" i="3"/>
  <c r="BB6079" i="3"/>
  <c r="W6079" i="3"/>
  <c r="BB6078" i="3"/>
  <c r="W6078" i="3"/>
  <c r="BB6077" i="3"/>
  <c r="W6077" i="3"/>
  <c r="BB6076" i="3"/>
  <c r="W6076" i="3"/>
  <c r="BB6075" i="3"/>
  <c r="W6075" i="3"/>
  <c r="BB6074" i="3"/>
  <c r="W6074" i="3"/>
  <c r="BB6073" i="3"/>
  <c r="W6073" i="3"/>
  <c r="BB6072" i="3"/>
  <c r="W6072" i="3"/>
  <c r="BB6071" i="3"/>
  <c r="W6071" i="3"/>
  <c r="BB6070" i="3"/>
  <c r="W6070" i="3"/>
  <c r="BB6069" i="3"/>
  <c r="W6069" i="3"/>
  <c r="BB6068" i="3"/>
  <c r="W6068" i="3"/>
  <c r="BB6067" i="3"/>
  <c r="W6067" i="3"/>
  <c r="BB6066" i="3"/>
  <c r="W6066" i="3"/>
  <c r="BB6065" i="3"/>
  <c r="W6065" i="3"/>
  <c r="BB6064" i="3"/>
  <c r="W6064" i="3"/>
  <c r="BB6063" i="3"/>
  <c r="W6063" i="3"/>
  <c r="BB6062" i="3"/>
  <c r="W6062" i="3"/>
  <c r="BB6061" i="3"/>
  <c r="W6061" i="3"/>
  <c r="BB6060" i="3"/>
  <c r="W6060" i="3"/>
  <c r="BB6059" i="3"/>
  <c r="W6059" i="3"/>
  <c r="BB6058" i="3"/>
  <c r="W6058" i="3"/>
  <c r="BB6057" i="3"/>
  <c r="W6057" i="3"/>
  <c r="BB6056" i="3"/>
  <c r="W6056" i="3"/>
  <c r="BB6055" i="3"/>
  <c r="W6055" i="3"/>
  <c r="BB6054" i="3"/>
  <c r="W6054" i="3"/>
  <c r="BB6053" i="3"/>
  <c r="W6053" i="3"/>
  <c r="BB6052" i="3"/>
  <c r="W6052" i="3"/>
  <c r="BB6051" i="3"/>
  <c r="W6051" i="3"/>
  <c r="BB6050" i="3"/>
  <c r="W6050" i="3"/>
  <c r="BB6049" i="3"/>
  <c r="W6049" i="3"/>
  <c r="BB6048" i="3"/>
  <c r="W6048" i="3"/>
  <c r="BB6047" i="3"/>
  <c r="W6047" i="3"/>
  <c r="BB6046" i="3"/>
  <c r="W6046" i="3"/>
  <c r="BB6045" i="3"/>
  <c r="W6045" i="3"/>
  <c r="BB6044" i="3"/>
  <c r="W6044" i="3"/>
  <c r="BB6043" i="3"/>
  <c r="W6043" i="3"/>
  <c r="BB6042" i="3"/>
  <c r="W6042" i="3"/>
  <c r="BB6041" i="3"/>
  <c r="W6041" i="3"/>
  <c r="BB6040" i="3"/>
  <c r="W6040" i="3"/>
  <c r="BB6039" i="3"/>
  <c r="W6039" i="3"/>
  <c r="BB6038" i="3"/>
  <c r="W6038" i="3"/>
  <c r="BB6037" i="3"/>
  <c r="W6037" i="3"/>
  <c r="BB6036" i="3"/>
  <c r="W6036" i="3"/>
  <c r="BB6035" i="3"/>
  <c r="W6035" i="3"/>
  <c r="BB6034" i="3"/>
  <c r="W6034" i="3"/>
  <c r="BB6033" i="3"/>
  <c r="W6033" i="3"/>
  <c r="BB6032" i="3"/>
  <c r="W6032" i="3"/>
  <c r="BB6031" i="3"/>
  <c r="W6031" i="3"/>
  <c r="BB6030" i="3"/>
  <c r="W6030" i="3"/>
  <c r="BB6029" i="3"/>
  <c r="W6029" i="3"/>
  <c r="BB6028" i="3"/>
  <c r="W6028" i="3"/>
  <c r="BB6027" i="3"/>
  <c r="W6027" i="3"/>
  <c r="BB6026" i="3"/>
  <c r="W6026" i="3"/>
  <c r="BB6025" i="3"/>
  <c r="W6025" i="3"/>
  <c r="BB6024" i="3"/>
  <c r="W6024" i="3"/>
  <c r="BB6023" i="3"/>
  <c r="W6023" i="3"/>
  <c r="BB6022" i="3"/>
  <c r="W6022" i="3"/>
  <c r="BB6021" i="3"/>
  <c r="W6021" i="3"/>
  <c r="BB6020" i="3"/>
  <c r="W6020" i="3"/>
  <c r="BB6019" i="3"/>
  <c r="W6019" i="3"/>
  <c r="BB6018" i="3"/>
  <c r="W6018" i="3"/>
  <c r="BB6017" i="3"/>
  <c r="W6017" i="3"/>
  <c r="BB6016" i="3"/>
  <c r="W6016" i="3"/>
  <c r="BB6015" i="3"/>
  <c r="W6015" i="3"/>
  <c r="BB6014" i="3"/>
  <c r="W6014" i="3"/>
  <c r="BB6013" i="3"/>
  <c r="W6013" i="3"/>
  <c r="BB6012" i="3"/>
  <c r="W6012" i="3"/>
  <c r="BB6011" i="3"/>
  <c r="W6011" i="3"/>
  <c r="BB6010" i="3"/>
  <c r="W6010" i="3"/>
  <c r="BB6009" i="3"/>
  <c r="W6009" i="3"/>
  <c r="BB6008" i="3"/>
  <c r="W6008" i="3"/>
  <c r="BB6007" i="3"/>
  <c r="W6007" i="3"/>
  <c r="BB6006" i="3"/>
  <c r="W6006" i="3"/>
  <c r="BB6005" i="3"/>
  <c r="W6005" i="3"/>
  <c r="BB6004" i="3"/>
  <c r="W6004" i="3"/>
  <c r="BB6003" i="3"/>
  <c r="W6003" i="3"/>
  <c r="BB6002" i="3"/>
  <c r="W6002" i="3"/>
  <c r="BB6001" i="3"/>
  <c r="W6001" i="3"/>
  <c r="BB6000" i="3"/>
  <c r="W6000" i="3"/>
  <c r="BB5999" i="3"/>
  <c r="W5999" i="3"/>
  <c r="BB5998" i="3"/>
  <c r="W5998" i="3"/>
  <c r="BB5997" i="3"/>
  <c r="W5997" i="3"/>
  <c r="BB5996" i="3"/>
  <c r="W5996" i="3"/>
  <c r="BB5995" i="3"/>
  <c r="W5995" i="3"/>
  <c r="BB5994" i="3"/>
  <c r="W5994" i="3"/>
  <c r="BB5993" i="3"/>
  <c r="W5993" i="3"/>
  <c r="BB5992" i="3"/>
  <c r="W5992" i="3"/>
  <c r="BB5991" i="3"/>
  <c r="W5991" i="3"/>
  <c r="BB5990" i="3"/>
  <c r="W5990" i="3"/>
  <c r="BB5989" i="3"/>
  <c r="W5989" i="3"/>
  <c r="BB5988" i="3"/>
  <c r="W5988" i="3"/>
  <c r="BB5987" i="3"/>
  <c r="W5987" i="3"/>
  <c r="BB5986" i="3"/>
  <c r="W5986" i="3"/>
  <c r="BB5985" i="3"/>
  <c r="W5985" i="3"/>
  <c r="BB5984" i="3"/>
  <c r="W5984" i="3"/>
  <c r="BB5983" i="3"/>
  <c r="W5983" i="3"/>
  <c r="BB5982" i="3"/>
  <c r="W5982" i="3"/>
  <c r="BB5981" i="3"/>
  <c r="W5981" i="3"/>
  <c r="BB5980" i="3"/>
  <c r="W5980" i="3"/>
  <c r="BB5979" i="3"/>
  <c r="W5979" i="3"/>
  <c r="BB5978" i="3"/>
  <c r="W5978" i="3"/>
  <c r="BB5977" i="3"/>
  <c r="W5977" i="3"/>
  <c r="BB5976" i="3"/>
  <c r="W5976" i="3"/>
  <c r="BB5975" i="3"/>
  <c r="W5975" i="3"/>
  <c r="BB5974" i="3"/>
  <c r="W5974" i="3"/>
  <c r="BB5973" i="3"/>
  <c r="W5973" i="3"/>
  <c r="BB5972" i="3"/>
  <c r="W5972" i="3"/>
  <c r="BB5971" i="3"/>
  <c r="W5971" i="3"/>
  <c r="BB5970" i="3"/>
  <c r="W5970" i="3"/>
  <c r="BB5969" i="3"/>
  <c r="W5969" i="3"/>
  <c r="BB5968" i="3"/>
  <c r="W5968" i="3"/>
  <c r="BB5967" i="3"/>
  <c r="W5967" i="3"/>
  <c r="BB5966" i="3"/>
  <c r="W5966" i="3"/>
  <c r="BB5965" i="3"/>
  <c r="W5965" i="3"/>
  <c r="BB5964" i="3"/>
  <c r="W5964" i="3"/>
  <c r="BB5963" i="3"/>
  <c r="W5963" i="3"/>
  <c r="BB5962" i="3"/>
  <c r="W5962" i="3"/>
  <c r="BB5961" i="3"/>
  <c r="W5961" i="3"/>
  <c r="BB5960" i="3"/>
  <c r="W5960" i="3"/>
  <c r="BB5959" i="3"/>
  <c r="W5959" i="3"/>
  <c r="BB5958" i="3"/>
  <c r="W5958" i="3"/>
  <c r="BB5957" i="3"/>
  <c r="W5957" i="3"/>
  <c r="BB5956" i="3"/>
  <c r="W5956" i="3"/>
  <c r="BB5955" i="3"/>
  <c r="W5955" i="3"/>
  <c r="BB5954" i="3"/>
  <c r="W5954" i="3"/>
  <c r="BB5953" i="3"/>
  <c r="W5953" i="3"/>
  <c r="BB5952" i="3"/>
  <c r="W5952" i="3"/>
  <c r="BB5951" i="3"/>
  <c r="W5951" i="3"/>
  <c r="BB5950" i="3"/>
  <c r="W5950" i="3"/>
  <c r="BB5949" i="3"/>
  <c r="W5949" i="3"/>
  <c r="BB5948" i="3"/>
  <c r="W5948" i="3"/>
  <c r="BB5947" i="3"/>
  <c r="W5947" i="3"/>
  <c r="BB5946" i="3"/>
  <c r="W5946" i="3"/>
  <c r="BB5945" i="3"/>
  <c r="W5945" i="3"/>
  <c r="BB5944" i="3"/>
  <c r="W5944" i="3"/>
  <c r="BB5943" i="3"/>
  <c r="W5943" i="3"/>
  <c r="BB5942" i="3"/>
  <c r="W5942" i="3"/>
  <c r="BB5941" i="3"/>
  <c r="W5941" i="3"/>
  <c r="BB5940" i="3"/>
  <c r="W5940" i="3"/>
  <c r="BB5939" i="3"/>
  <c r="W5939" i="3"/>
  <c r="BB5938" i="3"/>
  <c r="W5938" i="3"/>
  <c r="BB5937" i="3"/>
  <c r="W5937" i="3"/>
  <c r="BB5936" i="3"/>
  <c r="W5936" i="3"/>
  <c r="BB5935" i="3"/>
  <c r="W5935" i="3"/>
  <c r="BB5934" i="3"/>
  <c r="W5934" i="3"/>
  <c r="BB5933" i="3"/>
  <c r="W5933" i="3"/>
  <c r="BB5932" i="3"/>
  <c r="W5932" i="3"/>
  <c r="BB5931" i="3"/>
  <c r="W5931" i="3"/>
  <c r="BB5930" i="3"/>
  <c r="W5930" i="3"/>
  <c r="BB5929" i="3"/>
  <c r="W5929" i="3"/>
  <c r="BB5928" i="3"/>
  <c r="W5928" i="3"/>
  <c r="BB5927" i="3"/>
  <c r="W5927" i="3"/>
  <c r="BB5926" i="3"/>
  <c r="W5926" i="3"/>
  <c r="BB5925" i="3"/>
  <c r="W5925" i="3"/>
  <c r="BB5924" i="3"/>
  <c r="W5924" i="3"/>
  <c r="BB5923" i="3"/>
  <c r="W5923" i="3"/>
  <c r="BB5922" i="3"/>
  <c r="W5922" i="3"/>
  <c r="BB5921" i="3"/>
  <c r="W5921" i="3"/>
  <c r="BB5920" i="3"/>
  <c r="W5920" i="3"/>
  <c r="BB5919" i="3"/>
  <c r="W5919" i="3"/>
  <c r="BB5918" i="3"/>
  <c r="W5918" i="3"/>
  <c r="BB5917" i="3"/>
  <c r="W5917" i="3"/>
  <c r="BB5916" i="3"/>
  <c r="W5916" i="3"/>
  <c r="BB5915" i="3"/>
  <c r="W5915" i="3"/>
  <c r="BB5914" i="3"/>
  <c r="W5914" i="3"/>
  <c r="BB5913" i="3"/>
  <c r="W5913" i="3"/>
  <c r="BB5912" i="3"/>
  <c r="W5912" i="3"/>
  <c r="BB5911" i="3"/>
  <c r="W5911" i="3"/>
  <c r="BB5910" i="3"/>
  <c r="W5910" i="3"/>
  <c r="BB5909" i="3"/>
  <c r="W5909" i="3"/>
  <c r="BB5908" i="3"/>
  <c r="W5908" i="3"/>
  <c r="BB5907" i="3"/>
  <c r="W5907" i="3"/>
  <c r="BB5906" i="3"/>
  <c r="W5906" i="3"/>
  <c r="BB5905" i="3"/>
  <c r="W5905" i="3"/>
  <c r="BB5904" i="3"/>
  <c r="W5904" i="3"/>
  <c r="BB5903" i="3"/>
  <c r="W5903" i="3"/>
  <c r="BB5902" i="3"/>
  <c r="W5902" i="3"/>
  <c r="BB5901" i="3"/>
  <c r="W5901" i="3"/>
  <c r="BB5900" i="3"/>
  <c r="W5900" i="3"/>
  <c r="BB5899" i="3"/>
  <c r="W5899" i="3"/>
  <c r="BB5898" i="3"/>
  <c r="W5898" i="3"/>
  <c r="BB5897" i="3"/>
  <c r="W5897" i="3"/>
  <c r="BB5896" i="3"/>
  <c r="W5896" i="3"/>
  <c r="BB5895" i="3"/>
  <c r="W5895" i="3"/>
  <c r="BB5894" i="3"/>
  <c r="W5894" i="3"/>
  <c r="BB5893" i="3"/>
  <c r="W5893" i="3"/>
  <c r="BB5892" i="3"/>
  <c r="W5892" i="3"/>
  <c r="BB5891" i="3"/>
  <c r="W5891" i="3"/>
  <c r="BB5890" i="3"/>
  <c r="W5890" i="3"/>
  <c r="BB5889" i="3"/>
  <c r="W5889" i="3"/>
  <c r="BB5888" i="3"/>
  <c r="W5888" i="3"/>
  <c r="BB5887" i="3"/>
  <c r="W5887" i="3"/>
  <c r="BB5886" i="3"/>
  <c r="W5886" i="3"/>
  <c r="BB5885" i="3"/>
  <c r="W5885" i="3"/>
  <c r="BB5884" i="3"/>
  <c r="W5884" i="3"/>
  <c r="BB5883" i="3"/>
  <c r="W5883" i="3"/>
  <c r="BB5882" i="3"/>
  <c r="W5882" i="3"/>
  <c r="BB5881" i="3"/>
  <c r="W5881" i="3"/>
  <c r="BB5880" i="3"/>
  <c r="W5880" i="3"/>
  <c r="BB5879" i="3"/>
  <c r="W5879" i="3"/>
  <c r="BB5878" i="3"/>
  <c r="W5878" i="3"/>
  <c r="BB5877" i="3"/>
  <c r="W5877" i="3"/>
  <c r="BB5876" i="3"/>
  <c r="W5876" i="3"/>
  <c r="BB5875" i="3"/>
  <c r="W5875" i="3"/>
  <c r="BB5874" i="3"/>
  <c r="W5874" i="3"/>
  <c r="BB5873" i="3"/>
  <c r="W5873" i="3"/>
  <c r="BB5872" i="3"/>
  <c r="W5872" i="3"/>
  <c r="BB5871" i="3"/>
  <c r="W5871" i="3"/>
  <c r="BB5870" i="3"/>
  <c r="W5870" i="3"/>
  <c r="BB5869" i="3"/>
  <c r="W5869" i="3"/>
  <c r="BB5868" i="3"/>
  <c r="W5868" i="3"/>
  <c r="BB5867" i="3"/>
  <c r="W5867" i="3"/>
  <c r="BB5866" i="3"/>
  <c r="W5866" i="3"/>
  <c r="BB5865" i="3"/>
  <c r="W5865" i="3"/>
  <c r="BB5864" i="3"/>
  <c r="W5864" i="3"/>
  <c r="BB5863" i="3"/>
  <c r="W5863" i="3"/>
  <c r="BB5862" i="3"/>
  <c r="W5862" i="3"/>
  <c r="BB5861" i="3"/>
  <c r="W5861" i="3"/>
  <c r="BB5860" i="3"/>
  <c r="W5860" i="3"/>
  <c r="BB5859" i="3"/>
  <c r="W5859" i="3"/>
  <c r="BB5858" i="3"/>
  <c r="W5858" i="3"/>
  <c r="BB5857" i="3"/>
  <c r="W5857" i="3"/>
  <c r="BB5856" i="3"/>
  <c r="W5856" i="3"/>
  <c r="BB5855" i="3"/>
  <c r="W5855" i="3"/>
  <c r="BB5854" i="3"/>
  <c r="W5854" i="3"/>
  <c r="BB5853" i="3"/>
  <c r="W5853" i="3"/>
  <c r="BB5852" i="3"/>
  <c r="W5852" i="3"/>
  <c r="BB5851" i="3"/>
  <c r="W5851" i="3"/>
  <c r="BB5850" i="3"/>
  <c r="W5850" i="3"/>
  <c r="BB5849" i="3"/>
  <c r="W5849" i="3"/>
  <c r="BB5848" i="3"/>
  <c r="W5848" i="3"/>
  <c r="BB5847" i="3"/>
  <c r="W5847" i="3"/>
  <c r="BB5846" i="3"/>
  <c r="W5846" i="3"/>
  <c r="BB5845" i="3"/>
  <c r="W5845" i="3"/>
  <c r="BB5844" i="3"/>
  <c r="W5844" i="3"/>
  <c r="BB5843" i="3"/>
  <c r="W5843" i="3"/>
  <c r="BB5842" i="3"/>
  <c r="W5842" i="3"/>
  <c r="BB5841" i="3"/>
  <c r="W5841" i="3"/>
  <c r="BB5840" i="3"/>
  <c r="W5840" i="3"/>
  <c r="BB5839" i="3"/>
  <c r="W5839" i="3"/>
  <c r="BB5838" i="3"/>
  <c r="W5838" i="3"/>
  <c r="BB5837" i="3"/>
  <c r="W5837" i="3"/>
  <c r="BB5836" i="3"/>
  <c r="W5836" i="3"/>
  <c r="BB5835" i="3"/>
  <c r="W5835" i="3"/>
  <c r="BB5834" i="3"/>
  <c r="W5834" i="3"/>
  <c r="BB5833" i="3"/>
  <c r="W5833" i="3"/>
  <c r="BB5832" i="3"/>
  <c r="W5832" i="3"/>
  <c r="BB5831" i="3"/>
  <c r="W5831" i="3"/>
  <c r="BB5830" i="3"/>
  <c r="W5830" i="3"/>
  <c r="BB5829" i="3"/>
  <c r="W5829" i="3"/>
  <c r="BB5828" i="3"/>
  <c r="W5828" i="3"/>
  <c r="BB5827" i="3"/>
  <c r="W5827" i="3"/>
  <c r="BB5826" i="3"/>
  <c r="W5826" i="3"/>
  <c r="BB5825" i="3"/>
  <c r="W5825" i="3"/>
  <c r="BB5824" i="3"/>
  <c r="W5824" i="3"/>
  <c r="BB5823" i="3"/>
  <c r="W5823" i="3"/>
  <c r="BB5822" i="3"/>
  <c r="W5822" i="3"/>
  <c r="BB5821" i="3"/>
  <c r="W5821" i="3"/>
  <c r="BB5820" i="3"/>
  <c r="W5820" i="3"/>
  <c r="BB5819" i="3"/>
  <c r="W5819" i="3"/>
  <c r="BB5818" i="3"/>
  <c r="W5818" i="3"/>
  <c r="BB5817" i="3"/>
  <c r="W5817" i="3"/>
  <c r="BB5816" i="3"/>
  <c r="W5816" i="3"/>
  <c r="BB5815" i="3"/>
  <c r="W5815" i="3"/>
  <c r="BB5814" i="3"/>
  <c r="W5814" i="3"/>
  <c r="BB5813" i="3"/>
  <c r="W5813" i="3"/>
  <c r="BB5812" i="3"/>
  <c r="W5812" i="3"/>
  <c r="BB5811" i="3"/>
  <c r="W5811" i="3"/>
  <c r="BB5810" i="3"/>
  <c r="W5810" i="3"/>
  <c r="BB5809" i="3"/>
  <c r="W5809" i="3"/>
  <c r="BB5808" i="3"/>
  <c r="W5808" i="3"/>
  <c r="BB5807" i="3"/>
  <c r="W5807" i="3"/>
  <c r="BB5791" i="3"/>
  <c r="W5791" i="3"/>
  <c r="BB5790" i="3"/>
  <c r="W5790" i="3"/>
  <c r="BB5789" i="3"/>
  <c r="W5789" i="3"/>
  <c r="BB5788" i="3"/>
  <c r="W5788" i="3"/>
  <c r="BB5787" i="3"/>
  <c r="W5787" i="3"/>
  <c r="BB5786" i="3"/>
  <c r="W5786" i="3"/>
  <c r="BB5785" i="3"/>
  <c r="W5785" i="3"/>
  <c r="BB5784" i="3"/>
  <c r="W5784" i="3"/>
  <c r="BB5783" i="3"/>
  <c r="W5783" i="3"/>
  <c r="BB5782" i="3"/>
  <c r="W5782" i="3"/>
  <c r="BB5781" i="3"/>
  <c r="W5781" i="3"/>
  <c r="BB5780" i="3"/>
  <c r="W5780" i="3"/>
  <c r="BB5779" i="3"/>
  <c r="W5779" i="3"/>
  <c r="BB5778" i="3"/>
  <c r="W5778" i="3"/>
  <c r="BB5777" i="3"/>
  <c r="W5777" i="3"/>
  <c r="BB5806" i="3"/>
  <c r="W5806" i="3"/>
  <c r="BB5805" i="3"/>
  <c r="W5805" i="3"/>
  <c r="BB5804" i="3"/>
  <c r="W5804" i="3"/>
  <c r="BB5803" i="3"/>
  <c r="W5803" i="3"/>
  <c r="BB5802" i="3"/>
  <c r="W5802" i="3"/>
  <c r="BB5801" i="3"/>
  <c r="W5801" i="3"/>
  <c r="BB5800" i="3"/>
  <c r="W5800" i="3"/>
  <c r="BB5799" i="3"/>
  <c r="W5799" i="3"/>
  <c r="BB5798" i="3"/>
  <c r="W5798" i="3"/>
  <c r="BB5797" i="3"/>
  <c r="W5797" i="3"/>
  <c r="BB5796" i="3"/>
  <c r="W5796" i="3"/>
  <c r="BB5795" i="3"/>
  <c r="W5795" i="3"/>
  <c r="BB5794" i="3"/>
  <c r="W5794" i="3"/>
  <c r="BB5793" i="3"/>
  <c r="W5793" i="3"/>
  <c r="BB5792" i="3"/>
  <c r="W5792" i="3"/>
  <c r="BB5776" i="3"/>
  <c r="W5776" i="3"/>
  <c r="BB5775" i="3"/>
  <c r="W5775" i="3"/>
  <c r="BB5774" i="3"/>
  <c r="W5774" i="3"/>
  <c r="BB5773" i="3"/>
  <c r="W5773" i="3"/>
  <c r="BB5772" i="3"/>
  <c r="W5772" i="3"/>
  <c r="BB5771" i="3"/>
  <c r="W5771" i="3"/>
  <c r="BB5770" i="3"/>
  <c r="W5770" i="3"/>
  <c r="BB5769" i="3"/>
  <c r="W5769" i="3"/>
  <c r="BB5768" i="3"/>
  <c r="W5768" i="3"/>
  <c r="BB5767" i="3"/>
  <c r="W5767" i="3"/>
  <c r="BB5766" i="3"/>
  <c r="W5766" i="3"/>
  <c r="BB5765" i="3"/>
  <c r="W5765" i="3"/>
  <c r="BB5764" i="3"/>
  <c r="W5764" i="3"/>
  <c r="BB5763" i="3"/>
  <c r="W5763" i="3"/>
  <c r="BB5762" i="3"/>
  <c r="W5762" i="3"/>
  <c r="BB5761" i="3"/>
  <c r="W5761" i="3"/>
  <c r="BB5760" i="3"/>
  <c r="W5760" i="3"/>
  <c r="BB5759" i="3"/>
  <c r="W5759" i="3"/>
  <c r="BB5758" i="3"/>
  <c r="W5758" i="3"/>
  <c r="BB5757" i="3"/>
  <c r="W5757" i="3"/>
  <c r="BB5756" i="3"/>
  <c r="W5756" i="3"/>
  <c r="BB5755" i="3"/>
  <c r="W5755" i="3"/>
  <c r="BB5754" i="3"/>
  <c r="W5754" i="3"/>
  <c r="BB5753" i="3"/>
  <c r="W5753" i="3"/>
  <c r="BB5752" i="3"/>
  <c r="W5752" i="3"/>
  <c r="BB5751" i="3"/>
  <c r="W5751" i="3"/>
  <c r="BB5750" i="3"/>
  <c r="W5750" i="3"/>
  <c r="BB5749" i="3"/>
  <c r="W5749" i="3"/>
  <c r="BB5748" i="3"/>
  <c r="W5748" i="3"/>
  <c r="BB5747" i="3"/>
  <c r="W5747" i="3"/>
  <c r="BB5746" i="3"/>
  <c r="W5746" i="3"/>
  <c r="BB5745" i="3"/>
  <c r="W5745" i="3"/>
  <c r="BB5744" i="3"/>
  <c r="W5744" i="3"/>
  <c r="BB5743" i="3"/>
  <c r="W5743" i="3"/>
  <c r="BB5742" i="3"/>
  <c r="W5742" i="3"/>
  <c r="BB5741" i="3"/>
  <c r="W5741" i="3"/>
  <c r="BB5740" i="3"/>
  <c r="W5740" i="3"/>
  <c r="BB5739" i="3"/>
  <c r="W5739" i="3"/>
  <c r="BB5738" i="3"/>
  <c r="W5738" i="3"/>
  <c r="BB5737" i="3"/>
  <c r="W5737" i="3"/>
  <c r="BB5736" i="3"/>
  <c r="W5736" i="3"/>
  <c r="BB5735" i="3"/>
  <c r="W5735" i="3"/>
  <c r="BB5734" i="3"/>
  <c r="W5734" i="3"/>
  <c r="BB5733" i="3"/>
  <c r="W5733" i="3"/>
  <c r="BB5732" i="3"/>
  <c r="W5732" i="3"/>
  <c r="BB5731" i="3"/>
  <c r="W5731" i="3"/>
  <c r="BB5730" i="3"/>
  <c r="W5730" i="3"/>
  <c r="BB5729" i="3"/>
  <c r="W5729" i="3"/>
  <c r="BB5728" i="3"/>
  <c r="W5728" i="3"/>
  <c r="BB5727" i="3"/>
  <c r="W5727" i="3"/>
  <c r="BB5726" i="3"/>
  <c r="W5726" i="3"/>
  <c r="BB5725" i="3"/>
  <c r="W5725" i="3"/>
  <c r="BB5724" i="3"/>
  <c r="W5724" i="3"/>
  <c r="BB5723" i="3"/>
  <c r="W5723" i="3"/>
  <c r="BB5722" i="3"/>
  <c r="W5722" i="3"/>
  <c r="BB5721" i="3"/>
  <c r="W5721" i="3"/>
  <c r="BB5720" i="3"/>
  <c r="W5720" i="3"/>
  <c r="BB5719" i="3"/>
  <c r="W5719" i="3"/>
  <c r="BB5718" i="3"/>
  <c r="W5718" i="3"/>
  <c r="BB5717" i="3"/>
  <c r="W5717" i="3"/>
  <c r="BB5716" i="3"/>
  <c r="W5716" i="3"/>
  <c r="BB5715" i="3"/>
  <c r="W5715" i="3"/>
  <c r="BB5714" i="3"/>
  <c r="W5714" i="3"/>
  <c r="BB5713" i="3"/>
  <c r="W5713" i="3"/>
  <c r="BB5712" i="3"/>
  <c r="W5712" i="3"/>
  <c r="BB5711" i="3"/>
  <c r="W5711" i="3"/>
  <c r="BB5710" i="3"/>
  <c r="W5710" i="3"/>
  <c r="BB5709" i="3"/>
  <c r="W5709" i="3"/>
  <c r="BB5708" i="3"/>
  <c r="W5708" i="3"/>
  <c r="BB5707" i="3"/>
  <c r="W5707" i="3"/>
  <c r="BB5706" i="3"/>
  <c r="W5706" i="3"/>
  <c r="BB5705" i="3"/>
  <c r="W5705" i="3"/>
  <c r="BB5704" i="3"/>
  <c r="W5704" i="3"/>
  <c r="BB5703" i="3"/>
  <c r="W5703" i="3"/>
  <c r="BB5702" i="3"/>
  <c r="W5702" i="3"/>
  <c r="BB5701" i="3"/>
  <c r="W5701" i="3"/>
  <c r="BB5700" i="3"/>
  <c r="W5700" i="3"/>
  <c r="BB5699" i="3"/>
  <c r="W5699" i="3"/>
  <c r="BB5698" i="3"/>
  <c r="W5698" i="3"/>
  <c r="BB5697" i="3"/>
  <c r="W5697" i="3"/>
  <c r="BB5696" i="3"/>
  <c r="W5696" i="3"/>
  <c r="BB5695" i="3"/>
  <c r="W5695" i="3"/>
  <c r="BB5694" i="3"/>
  <c r="W5694" i="3"/>
  <c r="BB5693" i="3"/>
  <c r="W5693" i="3"/>
  <c r="BB5692" i="3"/>
  <c r="W5692" i="3"/>
  <c r="BB5691" i="3"/>
  <c r="W5691" i="3"/>
  <c r="BB5690" i="3"/>
  <c r="W5690" i="3"/>
  <c r="BB5689" i="3"/>
  <c r="W5689" i="3"/>
  <c r="BB5688" i="3"/>
  <c r="W5688" i="3"/>
  <c r="BB5687" i="3"/>
  <c r="W5687" i="3"/>
  <c r="BB5686" i="3"/>
  <c r="W5686" i="3"/>
  <c r="BB5685" i="3"/>
  <c r="W5685" i="3"/>
  <c r="BB5684" i="3"/>
  <c r="W5684" i="3"/>
  <c r="BB5683" i="3"/>
  <c r="W5683" i="3"/>
  <c r="BB5682" i="3"/>
  <c r="W5682" i="3"/>
  <c r="BB5681" i="3"/>
  <c r="W5681" i="3"/>
  <c r="BB5680" i="3"/>
  <c r="W5680" i="3"/>
  <c r="BB5679" i="3"/>
  <c r="W5679" i="3"/>
  <c r="BB5678" i="3"/>
  <c r="W5678" i="3"/>
  <c r="BB5677" i="3"/>
  <c r="W5677" i="3"/>
  <c r="BB5676" i="3"/>
  <c r="W5676" i="3"/>
  <c r="BB5675" i="3"/>
  <c r="W5675" i="3"/>
  <c r="BB5674" i="3"/>
  <c r="W5674" i="3"/>
  <c r="BB5673" i="3"/>
  <c r="W5673" i="3"/>
  <c r="BB5672" i="3"/>
  <c r="W5672" i="3"/>
  <c r="BB5671" i="3"/>
  <c r="W5671" i="3"/>
  <c r="BB5670" i="3"/>
  <c r="W5670" i="3"/>
  <c r="BB5669" i="3"/>
  <c r="W5669" i="3"/>
  <c r="BB5668" i="3"/>
  <c r="W5668" i="3"/>
  <c r="BB5667" i="3"/>
  <c r="W5667" i="3"/>
  <c r="BB5666" i="3"/>
  <c r="W5666" i="3"/>
  <c r="BB5665" i="3"/>
  <c r="W5665" i="3"/>
  <c r="BB5664" i="3"/>
  <c r="W5664" i="3"/>
  <c r="BB5663" i="3"/>
  <c r="W5663" i="3"/>
  <c r="BB5662" i="3"/>
  <c r="W5662" i="3"/>
  <c r="BB5661" i="3"/>
  <c r="W5661" i="3"/>
  <c r="BB5660" i="3"/>
  <c r="W5660" i="3"/>
  <c r="BB5659" i="3"/>
  <c r="W5659" i="3"/>
  <c r="BB5658" i="3"/>
  <c r="W5658" i="3"/>
  <c r="BB5657" i="3"/>
  <c r="W5657" i="3"/>
  <c r="BB5656" i="3"/>
  <c r="W5656" i="3"/>
  <c r="BB5655" i="3"/>
  <c r="W5655" i="3"/>
  <c r="BB5654" i="3"/>
  <c r="W5654" i="3"/>
  <c r="BB5653" i="3"/>
  <c r="W5653" i="3"/>
  <c r="BB5652" i="3"/>
  <c r="W5652" i="3"/>
  <c r="BB5651" i="3"/>
  <c r="W5651" i="3"/>
  <c r="BB5650" i="3"/>
  <c r="W5650" i="3"/>
  <c r="BB5649" i="3"/>
  <c r="W5649" i="3"/>
  <c r="BB5648" i="3"/>
  <c r="W5648" i="3"/>
  <c r="BB5647" i="3"/>
  <c r="W5647" i="3"/>
  <c r="BB5646" i="3"/>
  <c r="W5646" i="3"/>
  <c r="BB5645" i="3"/>
  <c r="W5645" i="3"/>
  <c r="BB5644" i="3"/>
  <c r="W5644" i="3"/>
  <c r="BB5643" i="3"/>
  <c r="W5643" i="3"/>
  <c r="BB5642" i="3"/>
  <c r="W5642" i="3"/>
  <c r="BB5641" i="3"/>
  <c r="W5641" i="3"/>
  <c r="BB5640" i="3"/>
  <c r="W5640" i="3"/>
  <c r="BB5639" i="3"/>
  <c r="W5639" i="3"/>
  <c r="BB5638" i="3"/>
  <c r="W5638" i="3"/>
  <c r="BB5637" i="3"/>
  <c r="W5637" i="3"/>
  <c r="BB5636" i="3"/>
  <c r="W5636" i="3"/>
  <c r="BB5635" i="3"/>
  <c r="W5635" i="3"/>
  <c r="BB5634" i="3"/>
  <c r="W5634" i="3"/>
  <c r="BB5633" i="3"/>
  <c r="W5633" i="3"/>
  <c r="BB5632" i="3"/>
  <c r="W5632" i="3"/>
  <c r="BB5631" i="3"/>
  <c r="W5631" i="3"/>
  <c r="BB5630" i="3"/>
  <c r="W5630" i="3"/>
  <c r="BB5629" i="3"/>
  <c r="W5629" i="3"/>
  <c r="BB5628" i="3"/>
  <c r="W5628" i="3"/>
  <c r="BB5627" i="3"/>
  <c r="W5627" i="3"/>
  <c r="BB5626" i="3"/>
  <c r="W5626" i="3"/>
  <c r="BB5625" i="3"/>
  <c r="W5625" i="3"/>
  <c r="BB5624" i="3"/>
  <c r="W5624" i="3"/>
  <c r="BB5623" i="3"/>
  <c r="W5623" i="3"/>
  <c r="BB5622" i="3"/>
  <c r="W5622" i="3"/>
  <c r="BB5621" i="3"/>
  <c r="W5621" i="3"/>
  <c r="BB5620" i="3"/>
  <c r="W5620" i="3"/>
  <c r="BB5619" i="3"/>
  <c r="W5619" i="3"/>
  <c r="BB5618" i="3"/>
  <c r="W5618" i="3"/>
  <c r="BB5617" i="3"/>
  <c r="W5617" i="3"/>
  <c r="BB5616" i="3"/>
  <c r="W5616" i="3"/>
  <c r="BB5615" i="3"/>
  <c r="W5615" i="3"/>
  <c r="BB5614" i="3"/>
  <c r="W5614" i="3"/>
  <c r="BB5613" i="3"/>
  <c r="W5613" i="3"/>
  <c r="BB5612" i="3"/>
  <c r="W5612" i="3"/>
  <c r="BB5611" i="3"/>
  <c r="W5611" i="3"/>
  <c r="BB5610" i="3"/>
  <c r="W5610" i="3"/>
  <c r="BB5609" i="3"/>
  <c r="W5609" i="3"/>
  <c r="BB5608" i="3"/>
  <c r="W5608" i="3"/>
  <c r="BB5607" i="3"/>
  <c r="W5607" i="3"/>
  <c r="BB5606" i="3"/>
  <c r="W5606" i="3"/>
  <c r="BB5605" i="3"/>
  <c r="W5605" i="3"/>
  <c r="BB5604" i="3"/>
  <c r="W5604" i="3"/>
  <c r="BB5603" i="3"/>
  <c r="W5603" i="3"/>
  <c r="BB5602" i="3"/>
  <c r="W5602" i="3"/>
  <c r="BB5601" i="3"/>
  <c r="W5601" i="3"/>
  <c r="BB5600" i="3"/>
  <c r="W5600" i="3"/>
  <c r="BB5599" i="3"/>
  <c r="W5599" i="3"/>
  <c r="BB5598" i="3"/>
  <c r="W5598" i="3"/>
  <c r="BB5597" i="3"/>
  <c r="W5597" i="3"/>
  <c r="BB5596" i="3"/>
  <c r="W5596" i="3"/>
  <c r="BB5595" i="3"/>
  <c r="W5595" i="3"/>
  <c r="BB5594" i="3"/>
  <c r="W5594" i="3"/>
  <c r="BB5593" i="3"/>
  <c r="W5593" i="3"/>
  <c r="BB5592" i="3"/>
  <c r="W5592" i="3"/>
  <c r="BB5591" i="3"/>
  <c r="W5591" i="3"/>
  <c r="BB5590" i="3"/>
  <c r="W5590" i="3"/>
  <c r="BB5589" i="3"/>
  <c r="W5589" i="3"/>
  <c r="BB5588" i="3"/>
  <c r="W5588" i="3"/>
  <c r="BB5587" i="3"/>
  <c r="W5587" i="3"/>
  <c r="BB5586" i="3"/>
  <c r="W5586" i="3"/>
  <c r="BB5585" i="3"/>
  <c r="W5585" i="3"/>
  <c r="BB5584" i="3"/>
  <c r="W5584" i="3"/>
  <c r="BB5583" i="3"/>
  <c r="W5583" i="3"/>
  <c r="BB5582" i="3"/>
  <c r="W5582" i="3"/>
  <c r="BB5581" i="3"/>
  <c r="W5581" i="3"/>
  <c r="BB5580" i="3"/>
  <c r="W5580" i="3"/>
  <c r="BB5579" i="3"/>
  <c r="W5579" i="3"/>
  <c r="BB5578" i="3"/>
  <c r="W5578" i="3"/>
  <c r="BB5577" i="3"/>
  <c r="W5577" i="3"/>
  <c r="BB5576" i="3"/>
  <c r="W5576" i="3"/>
  <c r="BB5575" i="3"/>
  <c r="W5575" i="3"/>
  <c r="BB5574" i="3"/>
  <c r="W5574" i="3"/>
  <c r="BB5573" i="3"/>
  <c r="W5573" i="3"/>
  <c r="BB5572" i="3"/>
  <c r="W5572" i="3"/>
  <c r="BB5571" i="3"/>
  <c r="W5571" i="3"/>
  <c r="BB5570" i="3"/>
  <c r="W5570" i="3"/>
  <c r="BB5569" i="3"/>
  <c r="W5569" i="3"/>
  <c r="BB5568" i="3"/>
  <c r="W5568" i="3"/>
  <c r="BB5567" i="3"/>
  <c r="W5567" i="3"/>
  <c r="BB5566" i="3"/>
  <c r="W5566" i="3"/>
  <c r="BB5565" i="3"/>
  <c r="W5565" i="3"/>
  <c r="BB5564" i="3"/>
  <c r="W5564" i="3"/>
  <c r="BB5563" i="3"/>
  <c r="W5563" i="3"/>
  <c r="BB5562" i="3"/>
  <c r="W5562" i="3"/>
  <c r="BB5561" i="3"/>
  <c r="W5561" i="3"/>
  <c r="BB5560" i="3"/>
  <c r="W5560" i="3"/>
  <c r="BB5559" i="3"/>
  <c r="W5559" i="3"/>
  <c r="BB5558" i="3"/>
  <c r="W5558" i="3"/>
  <c r="BB5557" i="3"/>
  <c r="W5557" i="3"/>
  <c r="BB5556" i="3"/>
  <c r="W5556" i="3"/>
  <c r="BB5555" i="3"/>
  <c r="W5555" i="3"/>
  <c r="BB5554" i="3"/>
  <c r="W5554" i="3"/>
  <c r="BB5553" i="3"/>
  <c r="W5553" i="3"/>
  <c r="BB5552" i="3"/>
  <c r="W5552" i="3"/>
  <c r="BB5551" i="3"/>
  <c r="W5551" i="3"/>
  <c r="BB5550" i="3"/>
  <c r="W5550" i="3"/>
  <c r="BB5549" i="3"/>
  <c r="W5549" i="3"/>
  <c r="BB5548" i="3"/>
  <c r="W5548" i="3"/>
  <c r="BB5547" i="3"/>
  <c r="W5547" i="3"/>
  <c r="BB5546" i="3"/>
  <c r="W5546" i="3"/>
  <c r="BB5545" i="3"/>
  <c r="W5545" i="3"/>
  <c r="BB5544" i="3"/>
  <c r="W5544" i="3"/>
  <c r="BB5543" i="3"/>
  <c r="W5543" i="3"/>
  <c r="BB5542" i="3"/>
  <c r="W5542" i="3"/>
  <c r="BB5541" i="3"/>
  <c r="W5541" i="3"/>
  <c r="BB5540" i="3"/>
  <c r="W5540" i="3"/>
  <c r="BB5539" i="3"/>
  <c r="W5539" i="3"/>
  <c r="BB5538" i="3"/>
  <c r="W5538" i="3"/>
  <c r="BB5537" i="3"/>
  <c r="W5537" i="3"/>
  <c r="BB5536" i="3"/>
  <c r="W5536" i="3"/>
  <c r="BB5535" i="3"/>
  <c r="W5535" i="3"/>
  <c r="BB5534" i="3"/>
  <c r="W5534" i="3"/>
  <c r="BB5533" i="3"/>
  <c r="W5533" i="3"/>
  <c r="BB5532" i="3"/>
  <c r="W5532" i="3"/>
  <c r="BB5531" i="3"/>
  <c r="W5531" i="3"/>
  <c r="BB5530" i="3"/>
  <c r="W5530" i="3"/>
  <c r="BB5529" i="3"/>
  <c r="W5529" i="3"/>
  <c r="BB5528" i="3"/>
  <c r="W5528" i="3"/>
  <c r="BB5527" i="3"/>
  <c r="W5527" i="3"/>
  <c r="BB5526" i="3"/>
  <c r="W5526" i="3"/>
  <c r="BB5525" i="3"/>
  <c r="W5525" i="3"/>
  <c r="BB5524" i="3"/>
  <c r="W5524" i="3"/>
  <c r="BB5523" i="3"/>
  <c r="W5523" i="3"/>
  <c r="BB5522" i="3"/>
  <c r="W5522" i="3"/>
  <c r="BB5521" i="3"/>
  <c r="W5521" i="3"/>
  <c r="BB5520" i="3"/>
  <c r="W5520" i="3"/>
  <c r="BB5519" i="3"/>
  <c r="W5519" i="3"/>
  <c r="BB5518" i="3"/>
  <c r="W5518" i="3"/>
  <c r="BB5517" i="3"/>
  <c r="W5517" i="3"/>
  <c r="BB5516" i="3"/>
  <c r="W5516" i="3"/>
  <c r="BB5515" i="3"/>
  <c r="W5515" i="3"/>
  <c r="BB5514" i="3"/>
  <c r="W5514" i="3"/>
  <c r="BB5513" i="3"/>
  <c r="W5513" i="3"/>
  <c r="BB5512" i="3"/>
  <c r="W5512" i="3"/>
  <c r="BB5511" i="3"/>
  <c r="W5511" i="3"/>
  <c r="BB5510" i="3"/>
  <c r="W5510" i="3"/>
  <c r="BB5509" i="3"/>
  <c r="W5509" i="3"/>
  <c r="BB5508" i="3"/>
  <c r="W5508" i="3"/>
  <c r="BB5507" i="3"/>
  <c r="W5507" i="3"/>
  <c r="BB5506" i="3"/>
  <c r="W5506" i="3"/>
  <c r="BB5505" i="3"/>
  <c r="W5505" i="3"/>
  <c r="BB5504" i="3"/>
  <c r="W5504" i="3"/>
  <c r="BB5503" i="3"/>
  <c r="W5503" i="3"/>
  <c r="BB5502" i="3"/>
  <c r="W5502" i="3"/>
  <c r="BB5501" i="3"/>
  <c r="W5501" i="3"/>
  <c r="BB5500" i="3"/>
  <c r="W5500" i="3"/>
  <c r="BB5499" i="3"/>
  <c r="W5499" i="3"/>
  <c r="BB5498" i="3"/>
  <c r="W5498" i="3"/>
  <c r="BB5497" i="3"/>
  <c r="W5497" i="3"/>
  <c r="BB5496" i="3"/>
  <c r="W5496" i="3"/>
  <c r="BB5495" i="3"/>
  <c r="W5495" i="3"/>
  <c r="BB5494" i="3"/>
  <c r="W5494" i="3"/>
  <c r="BB5493" i="3"/>
  <c r="W5493" i="3"/>
  <c r="BB5492" i="3"/>
  <c r="W5492" i="3"/>
  <c r="BB5491" i="3"/>
  <c r="W5491" i="3"/>
  <c r="BB5490" i="3"/>
  <c r="W5490" i="3"/>
  <c r="BB5489" i="3"/>
  <c r="W5489" i="3"/>
  <c r="BB5488" i="3"/>
  <c r="W5488" i="3"/>
  <c r="BB5487" i="3"/>
  <c r="W5487" i="3"/>
  <c r="BB5486" i="3"/>
  <c r="W5486" i="3"/>
  <c r="BB5485" i="3"/>
  <c r="W5485" i="3"/>
  <c r="BB5484" i="3"/>
  <c r="W5484" i="3"/>
  <c r="BB5483" i="3"/>
  <c r="W5483" i="3"/>
  <c r="BB5482" i="3"/>
  <c r="W5482" i="3"/>
  <c r="BB5481" i="3"/>
  <c r="W5481" i="3"/>
  <c r="BB5480" i="3"/>
  <c r="W5480" i="3"/>
  <c r="BB5479" i="3"/>
  <c r="W5479" i="3"/>
  <c r="BB5478" i="3"/>
  <c r="W5478" i="3"/>
  <c r="BB5477" i="3"/>
  <c r="W5477" i="3"/>
  <c r="BB5476" i="3"/>
  <c r="W5476" i="3"/>
  <c r="BB5475" i="3"/>
  <c r="W5475" i="3"/>
  <c r="BB5474" i="3"/>
  <c r="W5474" i="3"/>
  <c r="BB5473" i="3"/>
  <c r="W5473" i="3"/>
  <c r="BB5472" i="3"/>
  <c r="W5472" i="3"/>
  <c r="BB5471" i="3"/>
  <c r="W5471" i="3"/>
  <c r="BB5470" i="3"/>
  <c r="W5470" i="3"/>
  <c r="BB5469" i="3"/>
  <c r="W5469" i="3"/>
  <c r="BB5468" i="3"/>
  <c r="W5468" i="3"/>
  <c r="BB5467" i="3"/>
  <c r="W5467" i="3"/>
  <c r="BB5466" i="3"/>
  <c r="W5466" i="3"/>
  <c r="BB5465" i="3"/>
  <c r="W5465" i="3"/>
  <c r="BB5464" i="3"/>
  <c r="W5464" i="3"/>
  <c r="BB5463" i="3"/>
  <c r="W5463" i="3"/>
  <c r="BB5462" i="3"/>
  <c r="W5462" i="3"/>
  <c r="BB5461" i="3"/>
  <c r="W5461" i="3"/>
  <c r="BB5460" i="3"/>
  <c r="W5460" i="3"/>
  <c r="BB5459" i="3"/>
  <c r="W5459" i="3"/>
  <c r="BB5458" i="3"/>
  <c r="W5458" i="3"/>
  <c r="BB5457" i="3"/>
  <c r="W5457" i="3"/>
  <c r="BB5456" i="3"/>
  <c r="W5456" i="3"/>
  <c r="BB5455" i="3"/>
  <c r="W5455" i="3"/>
  <c r="BB5454" i="3"/>
  <c r="W5454" i="3"/>
  <c r="BB5453" i="3"/>
  <c r="W5453" i="3"/>
  <c r="BB5452" i="3"/>
  <c r="W5452" i="3"/>
  <c r="BB5451" i="3"/>
  <c r="W5451" i="3"/>
  <c r="BB5450" i="3"/>
  <c r="W5450" i="3"/>
  <c r="BB5449" i="3"/>
  <c r="W5449" i="3"/>
  <c r="BB5448" i="3"/>
  <c r="W5448" i="3"/>
  <c r="BB5447" i="3"/>
  <c r="W5447" i="3"/>
  <c r="BB5446" i="3"/>
  <c r="W5446" i="3"/>
  <c r="BB5445" i="3"/>
  <c r="W5445" i="3"/>
  <c r="BB5444" i="3"/>
  <c r="W5444" i="3"/>
  <c r="BB5443" i="3"/>
  <c r="W5443" i="3"/>
  <c r="BB5442" i="3"/>
  <c r="W5442" i="3"/>
  <c r="BB5441" i="3"/>
  <c r="W5441" i="3"/>
  <c r="BB5440" i="3"/>
  <c r="W5440" i="3"/>
  <c r="BB5439" i="3"/>
  <c r="W5439" i="3"/>
  <c r="BB5438" i="3"/>
  <c r="W5438" i="3"/>
  <c r="BB5437" i="3"/>
  <c r="W5437" i="3"/>
  <c r="BB5436" i="3"/>
  <c r="W5436" i="3"/>
  <c r="BB5435" i="3"/>
  <c r="W5435" i="3"/>
  <c r="BB5434" i="3"/>
  <c r="W5434" i="3"/>
  <c r="BB5433" i="3"/>
  <c r="W5433" i="3"/>
  <c r="BB5432" i="3"/>
  <c r="W5432" i="3"/>
  <c r="BB5431" i="3"/>
  <c r="W5431" i="3"/>
  <c r="BB5430" i="3"/>
  <c r="W5430" i="3"/>
  <c r="BB5429" i="3"/>
  <c r="W5429" i="3"/>
  <c r="BB5428" i="3"/>
  <c r="W5428" i="3"/>
  <c r="BB5427" i="3"/>
  <c r="W5427" i="3"/>
  <c r="BB5426" i="3"/>
  <c r="W5426" i="3"/>
  <c r="BB5425" i="3"/>
  <c r="W5425" i="3"/>
  <c r="BB5424" i="3"/>
  <c r="W5424" i="3"/>
  <c r="BB5423" i="3"/>
  <c r="W5423" i="3"/>
  <c r="BB5422" i="3"/>
  <c r="W5422" i="3"/>
  <c r="BB5421" i="3"/>
  <c r="W5421" i="3"/>
  <c r="BB5420" i="3"/>
  <c r="W5420" i="3"/>
  <c r="BB5419" i="3"/>
  <c r="W5419" i="3"/>
  <c r="BB5418" i="3"/>
  <c r="W5418" i="3"/>
  <c r="BB5417" i="3"/>
  <c r="W5417" i="3"/>
  <c r="BB5416" i="3"/>
  <c r="W5416" i="3"/>
  <c r="BB5415" i="3"/>
  <c r="W5415" i="3"/>
  <c r="BB5414" i="3"/>
  <c r="W5414" i="3"/>
  <c r="BB5413" i="3"/>
  <c r="W5413" i="3"/>
  <c r="BB5412" i="3"/>
  <c r="W5412" i="3"/>
  <c r="BB5411" i="3"/>
  <c r="W5411" i="3"/>
  <c r="BB5410" i="3"/>
  <c r="W5410" i="3"/>
  <c r="BB5409" i="3"/>
  <c r="W5409" i="3"/>
  <c r="BB5408" i="3"/>
  <c r="W5408" i="3"/>
  <c r="BB5407" i="3"/>
  <c r="W5407" i="3"/>
  <c r="BB5406" i="3"/>
  <c r="W5406" i="3"/>
  <c r="BB5405" i="3"/>
  <c r="W5405" i="3"/>
  <c r="BB5404" i="3"/>
  <c r="W5404" i="3"/>
  <c r="BB5403" i="3"/>
  <c r="W5403" i="3"/>
  <c r="BB5402" i="3"/>
  <c r="W5402" i="3"/>
  <c r="BB5401" i="3"/>
  <c r="W5401" i="3"/>
  <c r="BB5400" i="3"/>
  <c r="W5400" i="3"/>
  <c r="BB5399" i="3"/>
  <c r="W5399" i="3"/>
  <c r="BB5398" i="3"/>
  <c r="W5398" i="3"/>
  <c r="BB5397" i="3"/>
  <c r="W5397" i="3"/>
  <c r="BB5396" i="3"/>
  <c r="W5396" i="3"/>
  <c r="BB5395" i="3"/>
  <c r="W5395" i="3"/>
  <c r="BB5394" i="3"/>
  <c r="W5394" i="3"/>
  <c r="BB5393" i="3"/>
  <c r="W5393" i="3"/>
  <c r="BB5392" i="3"/>
  <c r="W5392" i="3"/>
  <c r="BB5391" i="3"/>
  <c r="W5391" i="3"/>
  <c r="BB5390" i="3"/>
  <c r="W5390" i="3"/>
  <c r="BB5389" i="3"/>
  <c r="W5389" i="3"/>
  <c r="BB5388" i="3"/>
  <c r="W5388" i="3"/>
  <c r="BB5387" i="3"/>
  <c r="W5387" i="3"/>
  <c r="BB5386" i="3"/>
  <c r="W5386" i="3"/>
  <c r="BB5385" i="3"/>
  <c r="W5385" i="3"/>
  <c r="BB5384" i="3"/>
  <c r="W5384" i="3"/>
  <c r="BB5383" i="3"/>
  <c r="W5383" i="3"/>
  <c r="BB5382" i="3"/>
  <c r="W5382" i="3"/>
  <c r="BB5381" i="3"/>
  <c r="W5381" i="3"/>
  <c r="BB5380" i="3"/>
  <c r="W5380" i="3"/>
  <c r="BB5379" i="3"/>
  <c r="W5379" i="3"/>
  <c r="BB5378" i="3"/>
  <c r="W5378" i="3"/>
  <c r="BB5377" i="3"/>
  <c r="W5377" i="3"/>
  <c r="BB5376" i="3"/>
  <c r="W5376" i="3"/>
  <c r="BB5375" i="3"/>
  <c r="W5375" i="3"/>
  <c r="BB5374" i="3"/>
  <c r="W5374" i="3"/>
  <c r="BB5373" i="3"/>
  <c r="W5373" i="3"/>
  <c r="BB5372" i="3"/>
  <c r="W5372" i="3"/>
  <c r="BB5371" i="3"/>
  <c r="W5371" i="3"/>
  <c r="BB5370" i="3"/>
  <c r="W5370" i="3"/>
  <c r="BB5369" i="3"/>
  <c r="W5369" i="3"/>
  <c r="BB5368" i="3"/>
  <c r="W5368" i="3"/>
  <c r="BB5367" i="3"/>
  <c r="W5367" i="3"/>
  <c r="BB5366" i="3"/>
  <c r="W5366" i="3"/>
  <c r="BB5365" i="3"/>
  <c r="W5365" i="3"/>
  <c r="BB5364" i="3"/>
  <c r="W5364" i="3"/>
  <c r="BB5363" i="3"/>
  <c r="W5363" i="3"/>
  <c r="BB5362" i="3"/>
  <c r="W5362" i="3"/>
  <c r="BB5361" i="3"/>
  <c r="W5361" i="3"/>
  <c r="BB5360" i="3"/>
  <c r="W5360" i="3"/>
  <c r="BB5359" i="3"/>
  <c r="W5359" i="3"/>
  <c r="BB5358" i="3"/>
  <c r="W5358" i="3"/>
  <c r="BB5357" i="3"/>
  <c r="W5357" i="3"/>
  <c r="BB5356" i="3"/>
  <c r="W5356" i="3"/>
  <c r="BB5355" i="3"/>
  <c r="W5355" i="3"/>
  <c r="BB5354" i="3"/>
  <c r="W5354" i="3"/>
  <c r="BB5353" i="3"/>
  <c r="W5353" i="3"/>
  <c r="BB5352" i="3"/>
  <c r="W5352" i="3"/>
  <c r="BB5351" i="3"/>
  <c r="W5351" i="3"/>
  <c r="BB5350" i="3"/>
  <c r="W5350" i="3"/>
  <c r="BB5349" i="3"/>
  <c r="W5349" i="3"/>
  <c r="BB5348" i="3"/>
  <c r="W5348" i="3"/>
  <c r="BB5347" i="3"/>
  <c r="W5347" i="3"/>
  <c r="BB5346" i="3"/>
  <c r="W5346" i="3"/>
  <c r="BB5345" i="3"/>
  <c r="W5345" i="3"/>
  <c r="BB5344" i="3"/>
  <c r="W5344" i="3"/>
  <c r="BB5343" i="3"/>
  <c r="W5343" i="3"/>
  <c r="BB5342" i="3"/>
  <c r="W5342" i="3"/>
  <c r="BB5341" i="3"/>
  <c r="W5341" i="3"/>
  <c r="BB5340" i="3"/>
  <c r="W5340" i="3"/>
  <c r="BB5339" i="3"/>
  <c r="W5339" i="3"/>
  <c r="BB5338" i="3"/>
  <c r="W5338" i="3"/>
  <c r="BB5337" i="3"/>
  <c r="W5337" i="3"/>
  <c r="BB5336" i="3"/>
  <c r="W5336" i="3"/>
  <c r="BB5335" i="3"/>
  <c r="W5335" i="3"/>
  <c r="BB5334" i="3"/>
  <c r="W5334" i="3"/>
  <c r="BB5333" i="3"/>
  <c r="W5333" i="3"/>
  <c r="BB5332" i="3"/>
  <c r="W5332" i="3"/>
  <c r="BB5331" i="3"/>
  <c r="W5331" i="3"/>
  <c r="BB5330" i="3"/>
  <c r="W5330" i="3"/>
  <c r="BB5329" i="3"/>
  <c r="W5329" i="3"/>
  <c r="BB5328" i="3"/>
  <c r="W5328" i="3"/>
  <c r="BB5327" i="3"/>
  <c r="W5327" i="3"/>
  <c r="BB5326" i="3"/>
  <c r="W5326" i="3"/>
  <c r="BB5325" i="3"/>
  <c r="W5325" i="3"/>
  <c r="BB5324" i="3"/>
  <c r="W5324" i="3"/>
  <c r="BB5323" i="3"/>
  <c r="W5323" i="3"/>
  <c r="BB5322" i="3"/>
  <c r="W5322" i="3"/>
  <c r="BB5321" i="3"/>
  <c r="W5321" i="3"/>
  <c r="BB5320" i="3"/>
  <c r="W5320" i="3"/>
  <c r="BB5319" i="3"/>
  <c r="W5319" i="3"/>
  <c r="BB5318" i="3"/>
  <c r="W5318" i="3"/>
  <c r="BB5317" i="3"/>
  <c r="W5317" i="3"/>
  <c r="BB5316" i="3"/>
  <c r="W5316" i="3"/>
  <c r="BB5315" i="3"/>
  <c r="W5315" i="3"/>
  <c r="BB5314" i="3"/>
  <c r="W5314" i="3"/>
  <c r="BB5313" i="3"/>
  <c r="W5313" i="3"/>
  <c r="BB5312" i="3"/>
  <c r="W5312" i="3"/>
  <c r="BB5311" i="3"/>
  <c r="W5311" i="3"/>
  <c r="BB5310" i="3"/>
  <c r="W5310" i="3"/>
  <c r="BB5309" i="3"/>
  <c r="W5309" i="3"/>
  <c r="BB5308" i="3"/>
  <c r="W5308" i="3"/>
  <c r="BB5307" i="3"/>
  <c r="W5307" i="3"/>
  <c r="BB5306" i="3"/>
  <c r="W5306" i="3"/>
  <c r="BB5305" i="3"/>
  <c r="W5305" i="3"/>
  <c r="BB5304" i="3"/>
  <c r="W5304" i="3"/>
  <c r="BB5303" i="3"/>
  <c r="W5303" i="3"/>
  <c r="BB5302" i="3"/>
  <c r="W5302" i="3"/>
  <c r="BB5301" i="3"/>
  <c r="W5301" i="3"/>
  <c r="BB5300" i="3"/>
  <c r="W5300" i="3"/>
  <c r="BB5299" i="3"/>
  <c r="W5299" i="3"/>
  <c r="BB5298" i="3"/>
  <c r="W5298" i="3"/>
  <c r="BB5297" i="3"/>
  <c r="W5297" i="3"/>
  <c r="BB5296" i="3"/>
  <c r="W5296" i="3"/>
  <c r="BB5295" i="3"/>
  <c r="W5295" i="3"/>
  <c r="BB5294" i="3"/>
  <c r="W5294" i="3"/>
  <c r="BB5293" i="3"/>
  <c r="W5293" i="3"/>
  <c r="BB5292" i="3"/>
  <c r="W5292" i="3"/>
  <c r="BB5291" i="3"/>
  <c r="W5291" i="3"/>
  <c r="BB5290" i="3"/>
  <c r="W5290" i="3"/>
  <c r="BB5289" i="3"/>
  <c r="W5289" i="3"/>
  <c r="BB5288" i="3"/>
  <c r="W5288" i="3"/>
  <c r="BB5287" i="3"/>
  <c r="W5287" i="3"/>
  <c r="BB5286" i="3"/>
  <c r="W5286" i="3"/>
  <c r="BB5285" i="3"/>
  <c r="W5285" i="3"/>
  <c r="BB5284" i="3"/>
  <c r="W5284" i="3"/>
  <c r="BB5283" i="3"/>
  <c r="W5283" i="3"/>
  <c r="BB5282" i="3"/>
  <c r="W5282" i="3"/>
  <c r="BB5281" i="3"/>
  <c r="W5281" i="3"/>
  <c r="BB5280" i="3"/>
  <c r="W5280" i="3"/>
  <c r="BB5279" i="3"/>
  <c r="W5279" i="3"/>
  <c r="BB5278" i="3"/>
  <c r="W5278" i="3"/>
  <c r="BB5277" i="3"/>
  <c r="W5277" i="3"/>
  <c r="BB5276" i="3"/>
  <c r="W5276" i="3"/>
  <c r="BB5275" i="3"/>
  <c r="W5275" i="3"/>
  <c r="BB5274" i="3"/>
  <c r="W5274" i="3"/>
  <c r="BB5273" i="3"/>
  <c r="W5273" i="3"/>
  <c r="BB5272" i="3"/>
  <c r="W5272" i="3"/>
  <c r="BB5271" i="3"/>
  <c r="W5271" i="3"/>
  <c r="BB5270" i="3"/>
  <c r="W5270" i="3"/>
  <c r="BB5269" i="3"/>
  <c r="W5269" i="3"/>
  <c r="BB5268" i="3"/>
  <c r="W5268" i="3"/>
  <c r="BB5267" i="3"/>
  <c r="W5267" i="3"/>
  <c r="BB5266" i="3"/>
  <c r="W5266" i="3"/>
  <c r="BB5265" i="3"/>
  <c r="W5265" i="3"/>
  <c r="BB5264" i="3"/>
  <c r="W5264" i="3"/>
  <c r="BB5263" i="3"/>
  <c r="W5263" i="3"/>
  <c r="BB5262" i="3"/>
  <c r="W5262" i="3"/>
  <c r="BB5261" i="3"/>
  <c r="W5261" i="3"/>
  <c r="BB5260" i="3"/>
  <c r="W5260" i="3"/>
  <c r="BB5259" i="3"/>
  <c r="W5259" i="3"/>
  <c r="BB5258" i="3"/>
  <c r="W5258" i="3"/>
  <c r="BB5257" i="3"/>
  <c r="W5257" i="3"/>
  <c r="BB5256" i="3"/>
  <c r="W5256" i="3"/>
  <c r="BB5255" i="3"/>
  <c r="W5255" i="3"/>
  <c r="BB5254" i="3"/>
  <c r="W5254" i="3"/>
  <c r="BB5253" i="3"/>
  <c r="W5253" i="3"/>
  <c r="BB5252" i="3"/>
  <c r="W5252" i="3"/>
  <c r="BB5251" i="3"/>
  <c r="W5251" i="3"/>
  <c r="BB5250" i="3"/>
  <c r="W5250" i="3"/>
  <c r="BB5249" i="3"/>
  <c r="W5249" i="3"/>
  <c r="BB5248" i="3"/>
  <c r="W5248" i="3"/>
  <c r="BB5247" i="3"/>
  <c r="W5247" i="3"/>
  <c r="BB5246" i="3"/>
  <c r="W5246" i="3"/>
  <c r="BB5245" i="3"/>
  <c r="W5245" i="3"/>
  <c r="BB5244" i="3"/>
  <c r="W5244" i="3"/>
  <c r="BB5243" i="3"/>
  <c r="W5243" i="3"/>
  <c r="BB5242" i="3"/>
  <c r="W5242" i="3"/>
  <c r="BB5241" i="3"/>
  <c r="W5241" i="3"/>
  <c r="BB5240" i="3"/>
  <c r="W5240" i="3"/>
  <c r="BB5239" i="3"/>
  <c r="W5239" i="3"/>
  <c r="BB5238" i="3"/>
  <c r="W5238" i="3"/>
  <c r="BB5237" i="3"/>
  <c r="W5237" i="3"/>
  <c r="BB5236" i="3"/>
  <c r="W5236" i="3"/>
  <c r="BB5235" i="3"/>
  <c r="W5235" i="3"/>
  <c r="BB5234" i="3"/>
  <c r="W5234" i="3"/>
  <c r="BB5233" i="3"/>
  <c r="W5233" i="3"/>
  <c r="BB5232" i="3"/>
  <c r="W5232" i="3"/>
  <c r="BB5231" i="3"/>
  <c r="W5231" i="3"/>
  <c r="BB5230" i="3"/>
  <c r="W5230" i="3"/>
  <c r="BB5229" i="3"/>
  <c r="W5229" i="3"/>
  <c r="BB5228" i="3"/>
  <c r="W5228" i="3"/>
  <c r="BB5227" i="3"/>
  <c r="W5227" i="3"/>
  <c r="BB5226" i="3"/>
  <c r="W5226" i="3"/>
  <c r="BB5225" i="3"/>
  <c r="W5225" i="3"/>
  <c r="BB5224" i="3"/>
  <c r="W5224" i="3"/>
  <c r="BB5223" i="3"/>
  <c r="W5223" i="3"/>
  <c r="BB5222" i="3"/>
  <c r="W5222" i="3"/>
  <c r="BB5221" i="3"/>
  <c r="W5221" i="3"/>
  <c r="BB5220" i="3"/>
  <c r="W5220" i="3"/>
  <c r="BB5219" i="3"/>
  <c r="W5219" i="3"/>
  <c r="BB5218" i="3"/>
  <c r="W5218" i="3"/>
  <c r="BB5217" i="3"/>
  <c r="W5217" i="3"/>
  <c r="BB5216" i="3"/>
  <c r="W5216" i="3"/>
  <c r="BB5215" i="3"/>
  <c r="W5215" i="3"/>
  <c r="BB5214" i="3"/>
  <c r="W5214" i="3"/>
  <c r="BB5213" i="3"/>
  <c r="W5213" i="3"/>
  <c r="BB5212" i="3"/>
  <c r="W5212" i="3"/>
  <c r="BB5211" i="3"/>
  <c r="W5211" i="3"/>
  <c r="BB5210" i="3"/>
  <c r="W5210" i="3"/>
  <c r="BB5209" i="3"/>
  <c r="W5209" i="3"/>
  <c r="BB5208" i="3"/>
  <c r="W5208" i="3"/>
  <c r="BB5207" i="3"/>
  <c r="W5207" i="3"/>
  <c r="BB5206" i="3"/>
  <c r="W5206" i="3"/>
  <c r="BB5205" i="3"/>
  <c r="W5205" i="3"/>
  <c r="BB5204" i="3"/>
  <c r="W5204" i="3"/>
  <c r="BB5203" i="3"/>
  <c r="W5203" i="3"/>
  <c r="BB5202" i="3"/>
  <c r="W5202" i="3"/>
  <c r="BB5201" i="3"/>
  <c r="W5201" i="3"/>
  <c r="BB5200" i="3"/>
  <c r="W5200" i="3"/>
  <c r="BB5199" i="3"/>
  <c r="W5199" i="3"/>
  <c r="BB5198" i="3"/>
  <c r="W5198" i="3"/>
  <c r="BB5197" i="3"/>
  <c r="W5197" i="3"/>
  <c r="BB5196" i="3"/>
  <c r="W5196" i="3"/>
  <c r="BB5195" i="3"/>
  <c r="W5195" i="3"/>
  <c r="BB5194" i="3"/>
  <c r="W5194" i="3"/>
  <c r="BB5193" i="3"/>
  <c r="W5193" i="3"/>
  <c r="BB5192" i="3"/>
  <c r="W5192" i="3"/>
  <c r="BB5191" i="3"/>
  <c r="W5191" i="3"/>
  <c r="BB5190" i="3"/>
  <c r="W5190" i="3"/>
  <c r="BB5189" i="3"/>
  <c r="W5189" i="3"/>
  <c r="BB5188" i="3"/>
  <c r="W5188" i="3"/>
  <c r="BB5187" i="3"/>
  <c r="W5187" i="3"/>
  <c r="BB5186" i="3"/>
  <c r="W5186" i="3"/>
  <c r="BB5185" i="3"/>
  <c r="W5185" i="3"/>
  <c r="BB5184" i="3"/>
  <c r="W5184" i="3"/>
  <c r="BB5183" i="3"/>
  <c r="W5183" i="3"/>
  <c r="BB5182" i="3"/>
  <c r="W5182" i="3"/>
  <c r="BB5181" i="3"/>
  <c r="W5181" i="3"/>
  <c r="BB5180" i="3"/>
  <c r="W5180" i="3"/>
  <c r="BB5179" i="3"/>
  <c r="W5179" i="3"/>
  <c r="BB5178" i="3"/>
  <c r="W5178" i="3"/>
  <c r="BB5177" i="3"/>
  <c r="W5177" i="3"/>
  <c r="BB5176" i="3"/>
  <c r="AA5176" i="3"/>
  <c r="AA5191" i="3" s="1"/>
  <c r="AA5206" i="3" s="1"/>
  <c r="AA5221" i="3" s="1"/>
  <c r="AA5236" i="3" s="1"/>
  <c r="AA5251" i="3" s="1"/>
  <c r="AA5266" i="3" s="1"/>
  <c r="AA5281" i="3" s="1"/>
  <c r="AA5296" i="3" s="1"/>
  <c r="AA5311" i="3" s="1"/>
  <c r="AA5326" i="3" s="1"/>
  <c r="AA5341" i="3" s="1"/>
  <c r="AA5356" i="3" s="1"/>
  <c r="AA5371" i="3" s="1"/>
  <c r="AA5386" i="3" s="1"/>
  <c r="AA5401" i="3" s="1"/>
  <c r="AA5416" i="3" s="1"/>
  <c r="AA5431" i="3" s="1"/>
  <c r="AA5446" i="3" s="1"/>
  <c r="AA5461" i="3" s="1"/>
  <c r="AA5476" i="3" s="1"/>
  <c r="AA5491" i="3" s="1"/>
  <c r="AA5506" i="3" s="1"/>
  <c r="AA5521" i="3" s="1"/>
  <c r="AA5536" i="3" s="1"/>
  <c r="AA5551" i="3" s="1"/>
  <c r="AA5566" i="3" s="1"/>
  <c r="AA5581" i="3" s="1"/>
  <c r="AA5596" i="3" s="1"/>
  <c r="AA5611" i="3" s="1"/>
  <c r="AA5626" i="3" s="1"/>
  <c r="AA5641" i="3" s="1"/>
  <c r="AA5656" i="3" s="1"/>
  <c r="AA5671" i="3" s="1"/>
  <c r="AA5686" i="3" s="1"/>
  <c r="AA5701" i="3" s="1"/>
  <c r="AA5716" i="3" s="1"/>
  <c r="AA5731" i="3" s="1"/>
  <c r="AA5746" i="3" s="1"/>
  <c r="AA5761" i="3" s="1"/>
  <c r="AA5776" i="3" s="1"/>
  <c r="AA5791" i="3" s="1"/>
  <c r="AA5806" i="3" s="1"/>
  <c r="AA5821" i="3" s="1"/>
  <c r="AA5836" i="3" s="1"/>
  <c r="AA5851" i="3" s="1"/>
  <c r="AA5866" i="3" s="1"/>
  <c r="AA5881" i="3" s="1"/>
  <c r="AA5896" i="3" s="1"/>
  <c r="AA5911" i="3" s="1"/>
  <c r="AA5926" i="3" s="1"/>
  <c r="AA5941" i="3" s="1"/>
  <c r="AA5956" i="3" s="1"/>
  <c r="AA5971" i="3" s="1"/>
  <c r="AA5986" i="3" s="1"/>
  <c r="AA6001" i="3" s="1"/>
  <c r="AA6016" i="3" s="1"/>
  <c r="AA6031" i="3" s="1"/>
  <c r="AA6046" i="3" s="1"/>
  <c r="AA6061" i="3" s="1"/>
  <c r="AA6076" i="3" s="1"/>
  <c r="AA6091" i="3" s="1"/>
  <c r="W5176" i="3"/>
  <c r="BB5175" i="3"/>
  <c r="AA5175" i="3"/>
  <c r="AA5190" i="3" s="1"/>
  <c r="AA5205" i="3" s="1"/>
  <c r="AA5220" i="3" s="1"/>
  <c r="AA5235" i="3" s="1"/>
  <c r="AA5250" i="3" s="1"/>
  <c r="AA5265" i="3" s="1"/>
  <c r="AA5280" i="3" s="1"/>
  <c r="AA5295" i="3" s="1"/>
  <c r="AA5310" i="3" s="1"/>
  <c r="AA5325" i="3" s="1"/>
  <c r="AA5340" i="3" s="1"/>
  <c r="AA5355" i="3" s="1"/>
  <c r="AA5370" i="3" s="1"/>
  <c r="AA5385" i="3" s="1"/>
  <c r="AA5400" i="3" s="1"/>
  <c r="AA5415" i="3" s="1"/>
  <c r="AA5430" i="3" s="1"/>
  <c r="AA5445" i="3" s="1"/>
  <c r="AA5460" i="3" s="1"/>
  <c r="AA5475" i="3" s="1"/>
  <c r="AA5490" i="3" s="1"/>
  <c r="AA5505" i="3" s="1"/>
  <c r="AA5520" i="3" s="1"/>
  <c r="AA5535" i="3" s="1"/>
  <c r="AA5550" i="3" s="1"/>
  <c r="AA5565" i="3" s="1"/>
  <c r="AA5580" i="3" s="1"/>
  <c r="AA5595" i="3" s="1"/>
  <c r="AA5610" i="3" s="1"/>
  <c r="AA5625" i="3" s="1"/>
  <c r="AA5640" i="3" s="1"/>
  <c r="AA5655" i="3" s="1"/>
  <c r="AA5670" i="3" s="1"/>
  <c r="AA5685" i="3" s="1"/>
  <c r="AA5700" i="3" s="1"/>
  <c r="AA5715" i="3" s="1"/>
  <c r="AA5730" i="3" s="1"/>
  <c r="AA5745" i="3" s="1"/>
  <c r="AA5760" i="3" s="1"/>
  <c r="AA5775" i="3" s="1"/>
  <c r="AA5790" i="3" s="1"/>
  <c r="AA5805" i="3" s="1"/>
  <c r="AA5820" i="3" s="1"/>
  <c r="AA5835" i="3" s="1"/>
  <c r="AA5850" i="3" s="1"/>
  <c r="AA5865" i="3" s="1"/>
  <c r="AA5880" i="3" s="1"/>
  <c r="AA5895" i="3" s="1"/>
  <c r="AA5910" i="3" s="1"/>
  <c r="AA5925" i="3" s="1"/>
  <c r="AA5940" i="3" s="1"/>
  <c r="AA5955" i="3" s="1"/>
  <c r="AA5970" i="3" s="1"/>
  <c r="AA5985" i="3" s="1"/>
  <c r="AA6000" i="3" s="1"/>
  <c r="AA6015" i="3" s="1"/>
  <c r="AA6030" i="3" s="1"/>
  <c r="AA6045" i="3" s="1"/>
  <c r="AA6060" i="3" s="1"/>
  <c r="AA6075" i="3" s="1"/>
  <c r="AA6090" i="3" s="1"/>
  <c r="W5175" i="3"/>
  <c r="BB5174" i="3"/>
  <c r="AA5174" i="3"/>
  <c r="AA5189" i="3" s="1"/>
  <c r="AA5204" i="3" s="1"/>
  <c r="AA5219" i="3" s="1"/>
  <c r="AA5234" i="3" s="1"/>
  <c r="AA5249" i="3" s="1"/>
  <c r="AA5264" i="3" s="1"/>
  <c r="AA5279" i="3" s="1"/>
  <c r="AA5294" i="3" s="1"/>
  <c r="AA5309" i="3" s="1"/>
  <c r="AA5324" i="3" s="1"/>
  <c r="AA5339" i="3" s="1"/>
  <c r="AA5354" i="3" s="1"/>
  <c r="AA5369" i="3" s="1"/>
  <c r="AA5384" i="3" s="1"/>
  <c r="AA5399" i="3" s="1"/>
  <c r="AA5414" i="3" s="1"/>
  <c r="AA5429" i="3" s="1"/>
  <c r="AA5444" i="3" s="1"/>
  <c r="AA5459" i="3" s="1"/>
  <c r="AA5474" i="3" s="1"/>
  <c r="AA5489" i="3" s="1"/>
  <c r="AA5504" i="3" s="1"/>
  <c r="AA5519" i="3" s="1"/>
  <c r="AA5534" i="3" s="1"/>
  <c r="AA5549" i="3" s="1"/>
  <c r="AA5564" i="3" s="1"/>
  <c r="AA5579" i="3" s="1"/>
  <c r="AA5594" i="3" s="1"/>
  <c r="AA5609" i="3" s="1"/>
  <c r="AA5624" i="3" s="1"/>
  <c r="AA5639" i="3" s="1"/>
  <c r="AA5654" i="3" s="1"/>
  <c r="AA5669" i="3" s="1"/>
  <c r="AA5684" i="3" s="1"/>
  <c r="AA5699" i="3" s="1"/>
  <c r="AA5714" i="3" s="1"/>
  <c r="AA5729" i="3" s="1"/>
  <c r="AA5744" i="3" s="1"/>
  <c r="AA5759" i="3" s="1"/>
  <c r="AA5774" i="3" s="1"/>
  <c r="AA5789" i="3" s="1"/>
  <c r="AA5804" i="3" s="1"/>
  <c r="AA5819" i="3" s="1"/>
  <c r="AA5834" i="3" s="1"/>
  <c r="AA5849" i="3" s="1"/>
  <c r="AA5864" i="3" s="1"/>
  <c r="AA5879" i="3" s="1"/>
  <c r="AA5894" i="3" s="1"/>
  <c r="AA5909" i="3" s="1"/>
  <c r="AA5924" i="3" s="1"/>
  <c r="AA5939" i="3" s="1"/>
  <c r="AA5954" i="3" s="1"/>
  <c r="AA5969" i="3" s="1"/>
  <c r="AA5984" i="3" s="1"/>
  <c r="AA5999" i="3" s="1"/>
  <c r="AA6014" i="3" s="1"/>
  <c r="AA6029" i="3" s="1"/>
  <c r="AA6044" i="3" s="1"/>
  <c r="AA6059" i="3" s="1"/>
  <c r="AA6074" i="3" s="1"/>
  <c r="AA6089" i="3" s="1"/>
  <c r="W5174" i="3"/>
  <c r="BB5173" i="3"/>
  <c r="AA5173" i="3"/>
  <c r="AA5188" i="3" s="1"/>
  <c r="AA5203" i="3" s="1"/>
  <c r="AA5218" i="3" s="1"/>
  <c r="AA5233" i="3" s="1"/>
  <c r="AA5248" i="3" s="1"/>
  <c r="AA5263" i="3" s="1"/>
  <c r="AA5278" i="3" s="1"/>
  <c r="AA5293" i="3" s="1"/>
  <c r="AA5308" i="3" s="1"/>
  <c r="AA5323" i="3" s="1"/>
  <c r="AA5338" i="3" s="1"/>
  <c r="AA5353" i="3" s="1"/>
  <c r="AA5368" i="3" s="1"/>
  <c r="AA5383" i="3" s="1"/>
  <c r="AA5398" i="3" s="1"/>
  <c r="AA5413" i="3" s="1"/>
  <c r="AA5428" i="3" s="1"/>
  <c r="AA5443" i="3" s="1"/>
  <c r="AA5458" i="3" s="1"/>
  <c r="AA5473" i="3" s="1"/>
  <c r="AA5488" i="3" s="1"/>
  <c r="AA5503" i="3" s="1"/>
  <c r="AA5518" i="3" s="1"/>
  <c r="AA5533" i="3" s="1"/>
  <c r="AA5548" i="3" s="1"/>
  <c r="AA5563" i="3" s="1"/>
  <c r="AA5578" i="3" s="1"/>
  <c r="AA5593" i="3" s="1"/>
  <c r="AA5608" i="3" s="1"/>
  <c r="AA5623" i="3" s="1"/>
  <c r="AA5638" i="3" s="1"/>
  <c r="AA5653" i="3" s="1"/>
  <c r="AA5668" i="3" s="1"/>
  <c r="AA5683" i="3" s="1"/>
  <c r="AA5698" i="3" s="1"/>
  <c r="AA5713" i="3" s="1"/>
  <c r="AA5728" i="3" s="1"/>
  <c r="AA5743" i="3" s="1"/>
  <c r="AA5758" i="3" s="1"/>
  <c r="AA5773" i="3" s="1"/>
  <c r="AA5788" i="3" s="1"/>
  <c r="AA5803" i="3" s="1"/>
  <c r="AA5818" i="3" s="1"/>
  <c r="AA5833" i="3" s="1"/>
  <c r="AA5848" i="3" s="1"/>
  <c r="AA5863" i="3" s="1"/>
  <c r="AA5878" i="3" s="1"/>
  <c r="AA5893" i="3" s="1"/>
  <c r="AA5908" i="3" s="1"/>
  <c r="AA5923" i="3" s="1"/>
  <c r="AA5938" i="3" s="1"/>
  <c r="AA5953" i="3" s="1"/>
  <c r="AA5968" i="3" s="1"/>
  <c r="AA5983" i="3" s="1"/>
  <c r="AA5998" i="3" s="1"/>
  <c r="AA6013" i="3" s="1"/>
  <c r="AA6028" i="3" s="1"/>
  <c r="AA6043" i="3" s="1"/>
  <c r="AA6058" i="3" s="1"/>
  <c r="AA6073" i="3" s="1"/>
  <c r="AA6088" i="3" s="1"/>
  <c r="W5173" i="3"/>
  <c r="BB5172" i="3"/>
  <c r="AA5172" i="3"/>
  <c r="AA5187" i="3" s="1"/>
  <c r="AA5202" i="3" s="1"/>
  <c r="AA5217" i="3" s="1"/>
  <c r="AA5232" i="3" s="1"/>
  <c r="AA5247" i="3" s="1"/>
  <c r="AA5262" i="3" s="1"/>
  <c r="AA5277" i="3" s="1"/>
  <c r="AA5292" i="3" s="1"/>
  <c r="AA5307" i="3" s="1"/>
  <c r="AA5322" i="3" s="1"/>
  <c r="AA5337" i="3" s="1"/>
  <c r="AA5352" i="3" s="1"/>
  <c r="AA5367" i="3" s="1"/>
  <c r="AA5382" i="3" s="1"/>
  <c r="AA5397" i="3" s="1"/>
  <c r="AA5412" i="3" s="1"/>
  <c r="AA5427" i="3" s="1"/>
  <c r="AA5442" i="3" s="1"/>
  <c r="AA5457" i="3" s="1"/>
  <c r="AA5472" i="3" s="1"/>
  <c r="AA5487" i="3" s="1"/>
  <c r="AA5502" i="3" s="1"/>
  <c r="AA5517" i="3" s="1"/>
  <c r="AA5532" i="3" s="1"/>
  <c r="AA5547" i="3" s="1"/>
  <c r="AA5562" i="3" s="1"/>
  <c r="AA5577" i="3" s="1"/>
  <c r="AA5592" i="3" s="1"/>
  <c r="AA5607" i="3" s="1"/>
  <c r="AA5622" i="3" s="1"/>
  <c r="AA5637" i="3" s="1"/>
  <c r="AA5652" i="3" s="1"/>
  <c r="AA5667" i="3" s="1"/>
  <c r="AA5682" i="3" s="1"/>
  <c r="AA5697" i="3" s="1"/>
  <c r="AA5712" i="3" s="1"/>
  <c r="AA5727" i="3" s="1"/>
  <c r="AA5742" i="3" s="1"/>
  <c r="AA5757" i="3" s="1"/>
  <c r="AA5772" i="3" s="1"/>
  <c r="AA5787" i="3" s="1"/>
  <c r="AA5802" i="3" s="1"/>
  <c r="AA5817" i="3" s="1"/>
  <c r="AA5832" i="3" s="1"/>
  <c r="AA5847" i="3" s="1"/>
  <c r="AA5862" i="3" s="1"/>
  <c r="AA5877" i="3" s="1"/>
  <c r="AA5892" i="3" s="1"/>
  <c r="AA5907" i="3" s="1"/>
  <c r="AA5922" i="3" s="1"/>
  <c r="AA5937" i="3" s="1"/>
  <c r="AA5952" i="3" s="1"/>
  <c r="AA5967" i="3" s="1"/>
  <c r="AA5982" i="3" s="1"/>
  <c r="AA5997" i="3" s="1"/>
  <c r="AA6012" i="3" s="1"/>
  <c r="AA6027" i="3" s="1"/>
  <c r="AA6042" i="3" s="1"/>
  <c r="AA6057" i="3" s="1"/>
  <c r="AA6072" i="3" s="1"/>
  <c r="AA6087" i="3" s="1"/>
  <c r="W5172" i="3"/>
  <c r="BB5171" i="3"/>
  <c r="AA5171" i="3"/>
  <c r="AA5186" i="3" s="1"/>
  <c r="AA5201" i="3" s="1"/>
  <c r="AA5216" i="3" s="1"/>
  <c r="AA5231" i="3" s="1"/>
  <c r="AA5246" i="3" s="1"/>
  <c r="AA5261" i="3" s="1"/>
  <c r="AA5276" i="3" s="1"/>
  <c r="AA5291" i="3" s="1"/>
  <c r="AA5306" i="3" s="1"/>
  <c r="AA5321" i="3" s="1"/>
  <c r="AA5336" i="3" s="1"/>
  <c r="AA5351" i="3" s="1"/>
  <c r="AA5366" i="3" s="1"/>
  <c r="AA5381" i="3" s="1"/>
  <c r="AA5396" i="3" s="1"/>
  <c r="AA5411" i="3" s="1"/>
  <c r="AA5426" i="3" s="1"/>
  <c r="AA5441" i="3" s="1"/>
  <c r="AA5456" i="3" s="1"/>
  <c r="AA5471" i="3" s="1"/>
  <c r="AA5486" i="3" s="1"/>
  <c r="AA5501" i="3" s="1"/>
  <c r="AA5516" i="3" s="1"/>
  <c r="AA5531" i="3" s="1"/>
  <c r="AA5546" i="3" s="1"/>
  <c r="AA5561" i="3" s="1"/>
  <c r="AA5576" i="3" s="1"/>
  <c r="AA5591" i="3" s="1"/>
  <c r="AA5606" i="3" s="1"/>
  <c r="AA5621" i="3" s="1"/>
  <c r="AA5636" i="3" s="1"/>
  <c r="AA5651" i="3" s="1"/>
  <c r="AA5666" i="3" s="1"/>
  <c r="AA5681" i="3" s="1"/>
  <c r="AA5696" i="3" s="1"/>
  <c r="AA5711" i="3" s="1"/>
  <c r="AA5726" i="3" s="1"/>
  <c r="AA5741" i="3" s="1"/>
  <c r="AA5756" i="3" s="1"/>
  <c r="AA5771" i="3" s="1"/>
  <c r="AA5786" i="3" s="1"/>
  <c r="AA5801" i="3" s="1"/>
  <c r="AA5816" i="3" s="1"/>
  <c r="AA5831" i="3" s="1"/>
  <c r="AA5846" i="3" s="1"/>
  <c r="AA5861" i="3" s="1"/>
  <c r="AA5876" i="3" s="1"/>
  <c r="AA5891" i="3" s="1"/>
  <c r="AA5906" i="3" s="1"/>
  <c r="AA5921" i="3" s="1"/>
  <c r="AA5936" i="3" s="1"/>
  <c r="AA5951" i="3" s="1"/>
  <c r="AA5966" i="3" s="1"/>
  <c r="AA5981" i="3" s="1"/>
  <c r="AA5996" i="3" s="1"/>
  <c r="AA6011" i="3" s="1"/>
  <c r="AA6026" i="3" s="1"/>
  <c r="AA6041" i="3" s="1"/>
  <c r="AA6056" i="3" s="1"/>
  <c r="AA6071" i="3" s="1"/>
  <c r="AA6086" i="3" s="1"/>
  <c r="W5171" i="3"/>
  <c r="BB5170" i="3"/>
  <c r="AA5170" i="3"/>
  <c r="AA5185" i="3" s="1"/>
  <c r="AA5200" i="3" s="1"/>
  <c r="AA5215" i="3" s="1"/>
  <c r="AA5230" i="3" s="1"/>
  <c r="AA5245" i="3" s="1"/>
  <c r="AA5260" i="3" s="1"/>
  <c r="AA5275" i="3" s="1"/>
  <c r="AA5290" i="3" s="1"/>
  <c r="AA5305" i="3" s="1"/>
  <c r="AA5320" i="3" s="1"/>
  <c r="AA5335" i="3" s="1"/>
  <c r="AA5350" i="3" s="1"/>
  <c r="AA5365" i="3" s="1"/>
  <c r="AA5380" i="3" s="1"/>
  <c r="AA5395" i="3" s="1"/>
  <c r="AA5410" i="3" s="1"/>
  <c r="AA5425" i="3" s="1"/>
  <c r="AA5440" i="3" s="1"/>
  <c r="AA5455" i="3" s="1"/>
  <c r="AA5470" i="3" s="1"/>
  <c r="AA5485" i="3" s="1"/>
  <c r="AA5500" i="3" s="1"/>
  <c r="AA5515" i="3" s="1"/>
  <c r="AA5530" i="3" s="1"/>
  <c r="AA5545" i="3" s="1"/>
  <c r="AA5560" i="3" s="1"/>
  <c r="AA5575" i="3" s="1"/>
  <c r="AA5590" i="3" s="1"/>
  <c r="AA5605" i="3" s="1"/>
  <c r="AA5620" i="3" s="1"/>
  <c r="AA5635" i="3" s="1"/>
  <c r="AA5650" i="3" s="1"/>
  <c r="AA5665" i="3" s="1"/>
  <c r="AA5680" i="3" s="1"/>
  <c r="AA5695" i="3" s="1"/>
  <c r="AA5710" i="3" s="1"/>
  <c r="AA5725" i="3" s="1"/>
  <c r="AA5740" i="3" s="1"/>
  <c r="AA5755" i="3" s="1"/>
  <c r="AA5770" i="3" s="1"/>
  <c r="AA5785" i="3" s="1"/>
  <c r="AA5800" i="3" s="1"/>
  <c r="AA5815" i="3" s="1"/>
  <c r="AA5830" i="3" s="1"/>
  <c r="AA5845" i="3" s="1"/>
  <c r="AA5860" i="3" s="1"/>
  <c r="AA5875" i="3" s="1"/>
  <c r="AA5890" i="3" s="1"/>
  <c r="AA5905" i="3" s="1"/>
  <c r="AA5920" i="3" s="1"/>
  <c r="AA5935" i="3" s="1"/>
  <c r="AA5950" i="3" s="1"/>
  <c r="AA5965" i="3" s="1"/>
  <c r="AA5980" i="3" s="1"/>
  <c r="AA5995" i="3" s="1"/>
  <c r="AA6010" i="3" s="1"/>
  <c r="AA6025" i="3" s="1"/>
  <c r="AA6040" i="3" s="1"/>
  <c r="AA6055" i="3" s="1"/>
  <c r="AA6070" i="3" s="1"/>
  <c r="AA6085" i="3" s="1"/>
  <c r="W5170" i="3"/>
  <c r="BB5169" i="3"/>
  <c r="AA5169" i="3"/>
  <c r="AA5184" i="3" s="1"/>
  <c r="AA5199" i="3" s="1"/>
  <c r="AA5214" i="3" s="1"/>
  <c r="AA5229" i="3" s="1"/>
  <c r="AA5244" i="3" s="1"/>
  <c r="AA5259" i="3" s="1"/>
  <c r="AA5274" i="3" s="1"/>
  <c r="AA5289" i="3" s="1"/>
  <c r="AA5304" i="3" s="1"/>
  <c r="AA5319" i="3" s="1"/>
  <c r="AA5334" i="3" s="1"/>
  <c r="AA5349" i="3" s="1"/>
  <c r="AA5364" i="3" s="1"/>
  <c r="AA5379" i="3" s="1"/>
  <c r="AA5394" i="3" s="1"/>
  <c r="AA5409" i="3" s="1"/>
  <c r="AA5424" i="3" s="1"/>
  <c r="AA5439" i="3" s="1"/>
  <c r="AA5454" i="3" s="1"/>
  <c r="AA5469" i="3" s="1"/>
  <c r="AA5484" i="3" s="1"/>
  <c r="AA5499" i="3" s="1"/>
  <c r="AA5514" i="3" s="1"/>
  <c r="AA5529" i="3" s="1"/>
  <c r="AA5544" i="3" s="1"/>
  <c r="AA5559" i="3" s="1"/>
  <c r="AA5574" i="3" s="1"/>
  <c r="AA5589" i="3" s="1"/>
  <c r="AA5604" i="3" s="1"/>
  <c r="AA5619" i="3" s="1"/>
  <c r="AA5634" i="3" s="1"/>
  <c r="AA5649" i="3" s="1"/>
  <c r="AA5664" i="3" s="1"/>
  <c r="AA5679" i="3" s="1"/>
  <c r="AA5694" i="3" s="1"/>
  <c r="AA5709" i="3" s="1"/>
  <c r="AA5724" i="3" s="1"/>
  <c r="AA5739" i="3" s="1"/>
  <c r="AA5754" i="3" s="1"/>
  <c r="AA5769" i="3" s="1"/>
  <c r="AA5784" i="3" s="1"/>
  <c r="AA5799" i="3" s="1"/>
  <c r="AA5814" i="3" s="1"/>
  <c r="AA5829" i="3" s="1"/>
  <c r="AA5844" i="3" s="1"/>
  <c r="AA5859" i="3" s="1"/>
  <c r="AA5874" i="3" s="1"/>
  <c r="AA5889" i="3" s="1"/>
  <c r="AA5904" i="3" s="1"/>
  <c r="AA5919" i="3" s="1"/>
  <c r="AA5934" i="3" s="1"/>
  <c r="AA5949" i="3" s="1"/>
  <c r="AA5964" i="3" s="1"/>
  <c r="AA5979" i="3" s="1"/>
  <c r="AA5994" i="3" s="1"/>
  <c r="AA6009" i="3" s="1"/>
  <c r="AA6024" i="3" s="1"/>
  <c r="AA6039" i="3" s="1"/>
  <c r="AA6054" i="3" s="1"/>
  <c r="AA6069" i="3" s="1"/>
  <c r="AA6084" i="3" s="1"/>
  <c r="W5169" i="3"/>
  <c r="BB5168" i="3"/>
  <c r="AA5168" i="3"/>
  <c r="AA5183" i="3" s="1"/>
  <c r="AA5198" i="3" s="1"/>
  <c r="AA5213" i="3" s="1"/>
  <c r="AA5228" i="3" s="1"/>
  <c r="AA5243" i="3" s="1"/>
  <c r="AA5258" i="3" s="1"/>
  <c r="AA5273" i="3" s="1"/>
  <c r="AA5288" i="3" s="1"/>
  <c r="AA5303" i="3" s="1"/>
  <c r="AA5318" i="3" s="1"/>
  <c r="AA5333" i="3" s="1"/>
  <c r="AA5348" i="3" s="1"/>
  <c r="AA5363" i="3" s="1"/>
  <c r="AA5378" i="3" s="1"/>
  <c r="AA5393" i="3" s="1"/>
  <c r="AA5408" i="3" s="1"/>
  <c r="AA5423" i="3" s="1"/>
  <c r="AA5438" i="3" s="1"/>
  <c r="AA5453" i="3" s="1"/>
  <c r="AA5468" i="3" s="1"/>
  <c r="AA5483" i="3" s="1"/>
  <c r="AA5498" i="3" s="1"/>
  <c r="AA5513" i="3" s="1"/>
  <c r="AA5528" i="3" s="1"/>
  <c r="AA5543" i="3" s="1"/>
  <c r="AA5558" i="3" s="1"/>
  <c r="AA5573" i="3" s="1"/>
  <c r="AA5588" i="3" s="1"/>
  <c r="AA5603" i="3" s="1"/>
  <c r="AA5618" i="3" s="1"/>
  <c r="AA5633" i="3" s="1"/>
  <c r="AA5648" i="3" s="1"/>
  <c r="AA5663" i="3" s="1"/>
  <c r="AA5678" i="3" s="1"/>
  <c r="AA5693" i="3" s="1"/>
  <c r="AA5708" i="3" s="1"/>
  <c r="AA5723" i="3" s="1"/>
  <c r="AA5738" i="3" s="1"/>
  <c r="AA5753" i="3" s="1"/>
  <c r="AA5768" i="3" s="1"/>
  <c r="AA5783" i="3" s="1"/>
  <c r="AA5798" i="3" s="1"/>
  <c r="AA5813" i="3" s="1"/>
  <c r="AA5828" i="3" s="1"/>
  <c r="AA5843" i="3" s="1"/>
  <c r="AA5858" i="3" s="1"/>
  <c r="AA5873" i="3" s="1"/>
  <c r="AA5888" i="3" s="1"/>
  <c r="AA5903" i="3" s="1"/>
  <c r="AA5918" i="3" s="1"/>
  <c r="AA5933" i="3" s="1"/>
  <c r="AA5948" i="3" s="1"/>
  <c r="AA5963" i="3" s="1"/>
  <c r="AA5978" i="3" s="1"/>
  <c r="AA5993" i="3" s="1"/>
  <c r="AA6008" i="3" s="1"/>
  <c r="AA6023" i="3" s="1"/>
  <c r="AA6038" i="3" s="1"/>
  <c r="AA6053" i="3" s="1"/>
  <c r="AA6068" i="3" s="1"/>
  <c r="AA6083" i="3" s="1"/>
  <c r="W5168" i="3"/>
  <c r="BB5167" i="3"/>
  <c r="AA5167" i="3"/>
  <c r="AA5182" i="3" s="1"/>
  <c r="AA5197" i="3" s="1"/>
  <c r="AA5212" i="3" s="1"/>
  <c r="AA5227" i="3" s="1"/>
  <c r="AA5242" i="3" s="1"/>
  <c r="AA5257" i="3" s="1"/>
  <c r="AA5272" i="3" s="1"/>
  <c r="AA5287" i="3" s="1"/>
  <c r="AA5302" i="3" s="1"/>
  <c r="AA5317" i="3" s="1"/>
  <c r="AA5332" i="3" s="1"/>
  <c r="AA5347" i="3" s="1"/>
  <c r="AA5362" i="3" s="1"/>
  <c r="AA5377" i="3" s="1"/>
  <c r="AA5392" i="3" s="1"/>
  <c r="AA5407" i="3" s="1"/>
  <c r="AA5422" i="3" s="1"/>
  <c r="AA5437" i="3" s="1"/>
  <c r="AA5452" i="3" s="1"/>
  <c r="AA5467" i="3" s="1"/>
  <c r="AA5482" i="3" s="1"/>
  <c r="AA5497" i="3" s="1"/>
  <c r="AA5512" i="3" s="1"/>
  <c r="AA5527" i="3" s="1"/>
  <c r="AA5542" i="3" s="1"/>
  <c r="AA5557" i="3" s="1"/>
  <c r="AA5572" i="3" s="1"/>
  <c r="AA5587" i="3" s="1"/>
  <c r="AA5602" i="3" s="1"/>
  <c r="AA5617" i="3" s="1"/>
  <c r="AA5632" i="3" s="1"/>
  <c r="AA5647" i="3" s="1"/>
  <c r="AA5662" i="3" s="1"/>
  <c r="AA5677" i="3" s="1"/>
  <c r="AA5692" i="3" s="1"/>
  <c r="AA5707" i="3" s="1"/>
  <c r="AA5722" i="3" s="1"/>
  <c r="AA5737" i="3" s="1"/>
  <c r="AA5752" i="3" s="1"/>
  <c r="AA5767" i="3" s="1"/>
  <c r="AA5782" i="3" s="1"/>
  <c r="AA5797" i="3" s="1"/>
  <c r="AA5812" i="3" s="1"/>
  <c r="AA5827" i="3" s="1"/>
  <c r="AA5842" i="3" s="1"/>
  <c r="AA5857" i="3" s="1"/>
  <c r="AA5872" i="3" s="1"/>
  <c r="AA5887" i="3" s="1"/>
  <c r="AA5902" i="3" s="1"/>
  <c r="AA5917" i="3" s="1"/>
  <c r="AA5932" i="3" s="1"/>
  <c r="AA5947" i="3" s="1"/>
  <c r="AA5962" i="3" s="1"/>
  <c r="AA5977" i="3" s="1"/>
  <c r="AA5992" i="3" s="1"/>
  <c r="AA6007" i="3" s="1"/>
  <c r="AA6022" i="3" s="1"/>
  <c r="AA6037" i="3" s="1"/>
  <c r="AA6052" i="3" s="1"/>
  <c r="AA6067" i="3" s="1"/>
  <c r="AA6082" i="3" s="1"/>
  <c r="W5167" i="3"/>
  <c r="BB5166" i="3"/>
  <c r="AA5166" i="3"/>
  <c r="AA5181" i="3" s="1"/>
  <c r="AA5196" i="3" s="1"/>
  <c r="AA5211" i="3" s="1"/>
  <c r="AA5226" i="3" s="1"/>
  <c r="AA5241" i="3" s="1"/>
  <c r="AA5256" i="3" s="1"/>
  <c r="AA5271" i="3" s="1"/>
  <c r="AA5286" i="3" s="1"/>
  <c r="AA5301" i="3" s="1"/>
  <c r="AA5316" i="3" s="1"/>
  <c r="AA5331" i="3" s="1"/>
  <c r="AA5346" i="3" s="1"/>
  <c r="AA5361" i="3" s="1"/>
  <c r="AA5376" i="3" s="1"/>
  <c r="AA5391" i="3" s="1"/>
  <c r="AA5406" i="3" s="1"/>
  <c r="AA5421" i="3" s="1"/>
  <c r="AA5436" i="3" s="1"/>
  <c r="AA5451" i="3" s="1"/>
  <c r="AA5466" i="3" s="1"/>
  <c r="AA5481" i="3" s="1"/>
  <c r="AA5496" i="3" s="1"/>
  <c r="AA5511" i="3" s="1"/>
  <c r="AA5526" i="3" s="1"/>
  <c r="AA5541" i="3" s="1"/>
  <c r="AA5556" i="3" s="1"/>
  <c r="AA5571" i="3" s="1"/>
  <c r="AA5586" i="3" s="1"/>
  <c r="AA5601" i="3" s="1"/>
  <c r="AA5616" i="3" s="1"/>
  <c r="AA5631" i="3" s="1"/>
  <c r="AA5646" i="3" s="1"/>
  <c r="AA5661" i="3" s="1"/>
  <c r="AA5676" i="3" s="1"/>
  <c r="AA5691" i="3" s="1"/>
  <c r="AA5706" i="3" s="1"/>
  <c r="AA5721" i="3" s="1"/>
  <c r="AA5736" i="3" s="1"/>
  <c r="AA5751" i="3" s="1"/>
  <c r="AA5766" i="3" s="1"/>
  <c r="AA5781" i="3" s="1"/>
  <c r="AA5796" i="3" s="1"/>
  <c r="AA5811" i="3" s="1"/>
  <c r="AA5826" i="3" s="1"/>
  <c r="AA5841" i="3" s="1"/>
  <c r="AA5856" i="3" s="1"/>
  <c r="AA5871" i="3" s="1"/>
  <c r="AA5886" i="3" s="1"/>
  <c r="AA5901" i="3" s="1"/>
  <c r="AA5916" i="3" s="1"/>
  <c r="AA5931" i="3" s="1"/>
  <c r="AA5946" i="3" s="1"/>
  <c r="AA5961" i="3" s="1"/>
  <c r="AA5976" i="3" s="1"/>
  <c r="AA5991" i="3" s="1"/>
  <c r="AA6006" i="3" s="1"/>
  <c r="AA6021" i="3" s="1"/>
  <c r="AA6036" i="3" s="1"/>
  <c r="AA6051" i="3" s="1"/>
  <c r="AA6066" i="3" s="1"/>
  <c r="AA6081" i="3" s="1"/>
  <c r="W5166" i="3"/>
  <c r="BB5165" i="3"/>
  <c r="AA5165" i="3"/>
  <c r="AA5180" i="3" s="1"/>
  <c r="AA5195" i="3" s="1"/>
  <c r="AA5210" i="3" s="1"/>
  <c r="AA5225" i="3" s="1"/>
  <c r="AA5240" i="3" s="1"/>
  <c r="AA5255" i="3" s="1"/>
  <c r="AA5270" i="3" s="1"/>
  <c r="AA5285" i="3" s="1"/>
  <c r="AA5300" i="3" s="1"/>
  <c r="AA5315" i="3" s="1"/>
  <c r="AA5330" i="3" s="1"/>
  <c r="AA5345" i="3" s="1"/>
  <c r="AA5360" i="3" s="1"/>
  <c r="AA5375" i="3" s="1"/>
  <c r="AA5390" i="3" s="1"/>
  <c r="AA5405" i="3" s="1"/>
  <c r="AA5420" i="3" s="1"/>
  <c r="AA5435" i="3" s="1"/>
  <c r="AA5450" i="3" s="1"/>
  <c r="AA5465" i="3" s="1"/>
  <c r="AA5480" i="3" s="1"/>
  <c r="AA5495" i="3" s="1"/>
  <c r="AA5510" i="3" s="1"/>
  <c r="AA5525" i="3" s="1"/>
  <c r="AA5540" i="3" s="1"/>
  <c r="AA5555" i="3" s="1"/>
  <c r="AA5570" i="3" s="1"/>
  <c r="AA5585" i="3" s="1"/>
  <c r="AA5600" i="3" s="1"/>
  <c r="AA5615" i="3" s="1"/>
  <c r="AA5630" i="3" s="1"/>
  <c r="AA5645" i="3" s="1"/>
  <c r="AA5660" i="3" s="1"/>
  <c r="AA5675" i="3" s="1"/>
  <c r="AA5690" i="3" s="1"/>
  <c r="AA5705" i="3" s="1"/>
  <c r="AA5720" i="3" s="1"/>
  <c r="AA5735" i="3" s="1"/>
  <c r="AA5750" i="3" s="1"/>
  <c r="AA5765" i="3" s="1"/>
  <c r="AA5780" i="3" s="1"/>
  <c r="AA5795" i="3" s="1"/>
  <c r="AA5810" i="3" s="1"/>
  <c r="AA5825" i="3" s="1"/>
  <c r="AA5840" i="3" s="1"/>
  <c r="AA5855" i="3" s="1"/>
  <c r="AA5870" i="3" s="1"/>
  <c r="AA5885" i="3" s="1"/>
  <c r="AA5900" i="3" s="1"/>
  <c r="AA5915" i="3" s="1"/>
  <c r="AA5930" i="3" s="1"/>
  <c r="AA5945" i="3" s="1"/>
  <c r="AA5960" i="3" s="1"/>
  <c r="AA5975" i="3" s="1"/>
  <c r="AA5990" i="3" s="1"/>
  <c r="AA6005" i="3" s="1"/>
  <c r="AA6020" i="3" s="1"/>
  <c r="AA6035" i="3" s="1"/>
  <c r="AA6050" i="3" s="1"/>
  <c r="AA6065" i="3" s="1"/>
  <c r="AA6080" i="3" s="1"/>
  <c r="W5165" i="3"/>
  <c r="BB5164" i="3"/>
  <c r="AA5164" i="3"/>
  <c r="AA5179" i="3" s="1"/>
  <c r="AA5194" i="3" s="1"/>
  <c r="AA5209" i="3" s="1"/>
  <c r="AA5224" i="3" s="1"/>
  <c r="AA5239" i="3" s="1"/>
  <c r="AA5254" i="3" s="1"/>
  <c r="AA5269" i="3" s="1"/>
  <c r="AA5284" i="3" s="1"/>
  <c r="AA5299" i="3" s="1"/>
  <c r="AA5314" i="3" s="1"/>
  <c r="AA5329" i="3" s="1"/>
  <c r="AA5344" i="3" s="1"/>
  <c r="AA5359" i="3" s="1"/>
  <c r="AA5374" i="3" s="1"/>
  <c r="AA5389" i="3" s="1"/>
  <c r="AA5404" i="3" s="1"/>
  <c r="AA5419" i="3" s="1"/>
  <c r="AA5434" i="3" s="1"/>
  <c r="AA5449" i="3" s="1"/>
  <c r="AA5464" i="3" s="1"/>
  <c r="AA5479" i="3" s="1"/>
  <c r="AA5494" i="3" s="1"/>
  <c r="AA5509" i="3" s="1"/>
  <c r="AA5524" i="3" s="1"/>
  <c r="AA5539" i="3" s="1"/>
  <c r="AA5554" i="3" s="1"/>
  <c r="AA5569" i="3" s="1"/>
  <c r="AA5584" i="3" s="1"/>
  <c r="AA5599" i="3" s="1"/>
  <c r="AA5614" i="3" s="1"/>
  <c r="AA5629" i="3" s="1"/>
  <c r="AA5644" i="3" s="1"/>
  <c r="AA5659" i="3" s="1"/>
  <c r="AA5674" i="3" s="1"/>
  <c r="AA5689" i="3" s="1"/>
  <c r="AA5704" i="3" s="1"/>
  <c r="AA5719" i="3" s="1"/>
  <c r="AA5734" i="3" s="1"/>
  <c r="AA5749" i="3" s="1"/>
  <c r="AA5764" i="3" s="1"/>
  <c r="AA5779" i="3" s="1"/>
  <c r="AA5794" i="3" s="1"/>
  <c r="AA5809" i="3" s="1"/>
  <c r="AA5824" i="3" s="1"/>
  <c r="AA5839" i="3" s="1"/>
  <c r="AA5854" i="3" s="1"/>
  <c r="AA5869" i="3" s="1"/>
  <c r="AA5884" i="3" s="1"/>
  <c r="AA5899" i="3" s="1"/>
  <c r="AA5914" i="3" s="1"/>
  <c r="AA5929" i="3" s="1"/>
  <c r="AA5944" i="3" s="1"/>
  <c r="AA5959" i="3" s="1"/>
  <c r="AA5974" i="3" s="1"/>
  <c r="AA5989" i="3" s="1"/>
  <c r="AA6004" i="3" s="1"/>
  <c r="AA6019" i="3" s="1"/>
  <c r="AA6034" i="3" s="1"/>
  <c r="AA6049" i="3" s="1"/>
  <c r="AA6064" i="3" s="1"/>
  <c r="AA6079" i="3" s="1"/>
  <c r="W5164" i="3"/>
  <c r="BB5163" i="3"/>
  <c r="AA5163" i="3"/>
  <c r="AA5178" i="3" s="1"/>
  <c r="AA5193" i="3" s="1"/>
  <c r="AA5208" i="3" s="1"/>
  <c r="AA5223" i="3" s="1"/>
  <c r="AA5238" i="3" s="1"/>
  <c r="AA5253" i="3" s="1"/>
  <c r="AA5268" i="3" s="1"/>
  <c r="AA5283" i="3" s="1"/>
  <c r="AA5298" i="3" s="1"/>
  <c r="AA5313" i="3" s="1"/>
  <c r="AA5328" i="3" s="1"/>
  <c r="AA5343" i="3" s="1"/>
  <c r="AA5358" i="3" s="1"/>
  <c r="AA5373" i="3" s="1"/>
  <c r="AA5388" i="3" s="1"/>
  <c r="AA5403" i="3" s="1"/>
  <c r="AA5418" i="3" s="1"/>
  <c r="AA5433" i="3" s="1"/>
  <c r="AA5448" i="3" s="1"/>
  <c r="AA5463" i="3" s="1"/>
  <c r="AA5478" i="3" s="1"/>
  <c r="AA5493" i="3" s="1"/>
  <c r="AA5508" i="3" s="1"/>
  <c r="AA5523" i="3" s="1"/>
  <c r="AA5538" i="3" s="1"/>
  <c r="AA5553" i="3" s="1"/>
  <c r="AA5568" i="3" s="1"/>
  <c r="AA5583" i="3" s="1"/>
  <c r="AA5598" i="3" s="1"/>
  <c r="AA5613" i="3" s="1"/>
  <c r="AA5628" i="3" s="1"/>
  <c r="AA5643" i="3" s="1"/>
  <c r="AA5658" i="3" s="1"/>
  <c r="AA5673" i="3" s="1"/>
  <c r="AA5688" i="3" s="1"/>
  <c r="AA5703" i="3" s="1"/>
  <c r="AA5718" i="3" s="1"/>
  <c r="AA5733" i="3" s="1"/>
  <c r="AA5748" i="3" s="1"/>
  <c r="AA5763" i="3" s="1"/>
  <c r="AA5778" i="3" s="1"/>
  <c r="AA5793" i="3" s="1"/>
  <c r="AA5808" i="3" s="1"/>
  <c r="AA5823" i="3" s="1"/>
  <c r="AA5838" i="3" s="1"/>
  <c r="AA5853" i="3" s="1"/>
  <c r="AA5868" i="3" s="1"/>
  <c r="AA5883" i="3" s="1"/>
  <c r="AA5898" i="3" s="1"/>
  <c r="AA5913" i="3" s="1"/>
  <c r="AA5928" i="3" s="1"/>
  <c r="AA5943" i="3" s="1"/>
  <c r="AA5958" i="3" s="1"/>
  <c r="AA5973" i="3" s="1"/>
  <c r="AA5988" i="3" s="1"/>
  <c r="AA6003" i="3" s="1"/>
  <c r="AA6018" i="3" s="1"/>
  <c r="AA6033" i="3" s="1"/>
  <c r="AA6048" i="3" s="1"/>
  <c r="AA6063" i="3" s="1"/>
  <c r="AA6078" i="3" s="1"/>
  <c r="W5163" i="3"/>
  <c r="BB5162" i="3"/>
  <c r="AA5162" i="3"/>
  <c r="AA5177" i="3" s="1"/>
  <c r="AA5192" i="3" s="1"/>
  <c r="AA5207" i="3" s="1"/>
  <c r="AA5222" i="3" s="1"/>
  <c r="AA5237" i="3" s="1"/>
  <c r="AA5252" i="3" s="1"/>
  <c r="AA5267" i="3" s="1"/>
  <c r="AA5282" i="3" s="1"/>
  <c r="AA5297" i="3" s="1"/>
  <c r="AA5312" i="3" s="1"/>
  <c r="AA5327" i="3" s="1"/>
  <c r="AA5342" i="3" s="1"/>
  <c r="AA5357" i="3" s="1"/>
  <c r="AA5372" i="3" s="1"/>
  <c r="AA5387" i="3" s="1"/>
  <c r="AA5402" i="3" s="1"/>
  <c r="AA5417" i="3" s="1"/>
  <c r="AA5432" i="3" s="1"/>
  <c r="AA5447" i="3" s="1"/>
  <c r="AA5462" i="3" s="1"/>
  <c r="AA5477" i="3" s="1"/>
  <c r="AA5492" i="3" s="1"/>
  <c r="AA5507" i="3" s="1"/>
  <c r="AA5522" i="3" s="1"/>
  <c r="AA5537" i="3" s="1"/>
  <c r="AA5552" i="3" s="1"/>
  <c r="AA5567" i="3" s="1"/>
  <c r="AA5582" i="3" s="1"/>
  <c r="AA5597" i="3" s="1"/>
  <c r="AA5612" i="3" s="1"/>
  <c r="AA5627" i="3" s="1"/>
  <c r="AA5642" i="3" s="1"/>
  <c r="AA5657" i="3" s="1"/>
  <c r="AA5672" i="3" s="1"/>
  <c r="AA5687" i="3" s="1"/>
  <c r="AA5702" i="3" s="1"/>
  <c r="AA5717" i="3" s="1"/>
  <c r="AA5732" i="3" s="1"/>
  <c r="AA5747" i="3" s="1"/>
  <c r="AA5762" i="3" s="1"/>
  <c r="AA5777" i="3" s="1"/>
  <c r="AA5792" i="3" s="1"/>
  <c r="AA5807" i="3" s="1"/>
  <c r="AA5822" i="3" s="1"/>
  <c r="AA5837" i="3" s="1"/>
  <c r="AA5852" i="3" s="1"/>
  <c r="AA5867" i="3" s="1"/>
  <c r="AA5882" i="3" s="1"/>
  <c r="AA5897" i="3" s="1"/>
  <c r="AA5912" i="3" s="1"/>
  <c r="AA5927" i="3" s="1"/>
  <c r="AA5942" i="3" s="1"/>
  <c r="AA5957" i="3" s="1"/>
  <c r="AA5972" i="3" s="1"/>
  <c r="AA5987" i="3" s="1"/>
  <c r="AA6002" i="3" s="1"/>
  <c r="AA6017" i="3" s="1"/>
  <c r="AA6032" i="3" s="1"/>
  <c r="AA6047" i="3" s="1"/>
  <c r="AA6062" i="3" s="1"/>
  <c r="AA6077" i="3" s="1"/>
  <c r="W5162" i="3"/>
  <c r="BB5161" i="3"/>
  <c r="W5161" i="3"/>
  <c r="BB5160" i="3"/>
  <c r="W5160" i="3"/>
  <c r="BB5159" i="3"/>
  <c r="W5159" i="3"/>
  <c r="BB5158" i="3"/>
  <c r="W5158" i="3"/>
  <c r="BB5157" i="3"/>
  <c r="W5157" i="3"/>
  <c r="BB5156" i="3"/>
  <c r="W5156" i="3"/>
  <c r="BB5155" i="3"/>
  <c r="W5155" i="3"/>
  <c r="BB5154" i="3"/>
  <c r="W5154" i="3"/>
  <c r="BB5153" i="3"/>
  <c r="W5153" i="3"/>
  <c r="BB5152" i="3"/>
  <c r="W5152" i="3"/>
  <c r="BB5151" i="3"/>
  <c r="W5151" i="3"/>
  <c r="BB5150" i="3"/>
  <c r="W5150" i="3"/>
  <c r="BB5149" i="3"/>
  <c r="W5149" i="3"/>
  <c r="BB5148" i="3"/>
  <c r="W5148" i="3"/>
  <c r="BB5147" i="3"/>
  <c r="W5147" i="3"/>
  <c r="BB5145" i="3"/>
  <c r="W5145" i="3"/>
  <c r="BB5144" i="3"/>
  <c r="W5144" i="3"/>
  <c r="BB5143" i="3"/>
  <c r="W5143" i="3"/>
  <c r="BB5142" i="3"/>
  <c r="W5142" i="3"/>
  <c r="BB5141" i="3"/>
  <c r="W5141" i="3"/>
  <c r="BB5140" i="3"/>
  <c r="W5140" i="3"/>
  <c r="BB5139" i="3"/>
  <c r="W5139" i="3"/>
  <c r="BB5138" i="3"/>
  <c r="W5138" i="3"/>
  <c r="BB5137" i="3"/>
  <c r="W5137" i="3"/>
  <c r="BB5136" i="3"/>
  <c r="W5136" i="3"/>
  <c r="BB5135" i="3"/>
  <c r="W5135" i="3"/>
  <c r="BB5134" i="3"/>
  <c r="W5134" i="3"/>
  <c r="BB5133" i="3"/>
  <c r="W5133" i="3"/>
  <c r="BB5132" i="3"/>
  <c r="W5132" i="3"/>
  <c r="BB5131" i="3"/>
  <c r="W5131" i="3"/>
  <c r="BB5130" i="3"/>
  <c r="W5130" i="3"/>
  <c r="BB5129" i="3"/>
  <c r="W5129" i="3"/>
  <c r="BB5128" i="3"/>
  <c r="W5128" i="3"/>
  <c r="BB5127" i="3"/>
  <c r="W5127" i="3"/>
  <c r="BB5126" i="3"/>
  <c r="W5126" i="3"/>
  <c r="BB5125" i="3"/>
  <c r="W5125" i="3"/>
  <c r="BB5124" i="3"/>
  <c r="W5124" i="3"/>
  <c r="BB5123" i="3"/>
  <c r="W5123" i="3"/>
  <c r="BB5122" i="3"/>
  <c r="W5122" i="3"/>
  <c r="BB5121" i="3"/>
  <c r="W5121" i="3"/>
  <c r="BB5120" i="3"/>
  <c r="W5120" i="3"/>
  <c r="BB5119" i="3"/>
  <c r="W5119" i="3"/>
  <c r="BB5118" i="3"/>
  <c r="W5118" i="3"/>
  <c r="BB5117" i="3"/>
  <c r="W5117" i="3"/>
  <c r="BB5116" i="3"/>
  <c r="W5116" i="3"/>
  <c r="BB5115" i="3"/>
  <c r="W5115" i="3"/>
  <c r="BB5114" i="3"/>
  <c r="W5114" i="3"/>
  <c r="BB5113" i="3"/>
  <c r="W5113" i="3"/>
  <c r="BB5112" i="3"/>
  <c r="W5112" i="3"/>
  <c r="BB5111" i="3"/>
  <c r="W5111" i="3"/>
  <c r="BB5110" i="3"/>
  <c r="W5110" i="3"/>
  <c r="BB5109" i="3"/>
  <c r="W5109" i="3"/>
  <c r="BB5108" i="3"/>
  <c r="W5108" i="3"/>
  <c r="BB5107" i="3"/>
  <c r="W5107" i="3"/>
  <c r="BB5106" i="3"/>
  <c r="W5106" i="3"/>
  <c r="BB5105" i="3"/>
  <c r="W5105" i="3"/>
  <c r="BB5104" i="3"/>
  <c r="W5104" i="3"/>
  <c r="BB5103" i="3"/>
  <c r="W5103" i="3"/>
  <c r="BB5102" i="3"/>
  <c r="W5102" i="3"/>
  <c r="BB5101" i="3"/>
  <c r="W5101" i="3"/>
  <c r="BB4905" i="3"/>
  <c r="W4905" i="3"/>
  <c r="BB4904" i="3"/>
  <c r="W4904" i="3"/>
  <c r="BB4903" i="3"/>
  <c r="W4903" i="3"/>
  <c r="BB4902" i="3"/>
  <c r="W4902" i="3"/>
  <c r="BB4901" i="3"/>
  <c r="W4901" i="3"/>
  <c r="BB4900" i="3"/>
  <c r="W4900" i="3"/>
  <c r="BB4899" i="3"/>
  <c r="W4899" i="3"/>
  <c r="BB4898" i="3"/>
  <c r="W4898" i="3"/>
  <c r="BB4897" i="3"/>
  <c r="W4897" i="3"/>
  <c r="BB4896" i="3"/>
  <c r="W4896" i="3"/>
  <c r="BB4895" i="3"/>
  <c r="W4895" i="3"/>
  <c r="BB4894" i="3"/>
  <c r="W4894" i="3"/>
  <c r="BB4893" i="3"/>
  <c r="W4893" i="3"/>
  <c r="BB4892" i="3"/>
  <c r="W4892" i="3"/>
  <c r="BB4891" i="3"/>
  <c r="W4891" i="3"/>
  <c r="BB4890" i="3"/>
  <c r="W4890" i="3"/>
  <c r="BB4889" i="3"/>
  <c r="W4889" i="3"/>
  <c r="BB4888" i="3"/>
  <c r="W4888" i="3"/>
  <c r="BB4887" i="3"/>
  <c r="W4887" i="3"/>
  <c r="BB4886" i="3"/>
  <c r="W4886" i="3"/>
  <c r="BB4885" i="3"/>
  <c r="W4885" i="3"/>
  <c r="BB4884" i="3"/>
  <c r="W4884" i="3"/>
  <c r="BB4883" i="3"/>
  <c r="W4883" i="3"/>
  <c r="BB4882" i="3"/>
  <c r="W4882" i="3"/>
  <c r="BB4881" i="3"/>
  <c r="W4881" i="3"/>
  <c r="BB4880" i="3"/>
  <c r="W4880" i="3"/>
  <c r="BB4879" i="3"/>
  <c r="W4879" i="3"/>
  <c r="BB4878" i="3"/>
  <c r="W4878" i="3"/>
  <c r="BB4877" i="3"/>
  <c r="W4877" i="3"/>
  <c r="BB4876" i="3"/>
  <c r="W4876" i="3"/>
  <c r="BB4875" i="3"/>
  <c r="W4875" i="3"/>
  <c r="BB4874" i="3"/>
  <c r="W4874" i="3"/>
  <c r="BB4873" i="3"/>
  <c r="W4873" i="3"/>
  <c r="BB4872" i="3"/>
  <c r="W4872" i="3"/>
  <c r="BB4871" i="3"/>
  <c r="W4871" i="3"/>
  <c r="BB4870" i="3"/>
  <c r="W4870" i="3"/>
  <c r="BB4869" i="3"/>
  <c r="W4869" i="3"/>
  <c r="BB4868" i="3"/>
  <c r="W4868" i="3"/>
  <c r="BB4867" i="3"/>
  <c r="W4867" i="3"/>
  <c r="BB4866" i="3"/>
  <c r="W4866" i="3"/>
  <c r="BB4865" i="3"/>
  <c r="W4865" i="3"/>
  <c r="BB4864" i="3"/>
  <c r="W4864" i="3"/>
  <c r="BB4863" i="3"/>
  <c r="W4863" i="3"/>
  <c r="BB4862" i="3"/>
  <c r="W4862" i="3"/>
  <c r="BB4861" i="3"/>
  <c r="W4861" i="3"/>
  <c r="BB4860" i="3"/>
  <c r="W4860" i="3"/>
  <c r="BB4859" i="3"/>
  <c r="W4859" i="3"/>
  <c r="BB4858" i="3"/>
  <c r="W4858" i="3"/>
  <c r="BB4857" i="3"/>
  <c r="W4857" i="3"/>
  <c r="BB4856" i="3"/>
  <c r="W4856" i="3"/>
  <c r="BB4855" i="3"/>
  <c r="W4855" i="3"/>
  <c r="BB4854" i="3"/>
  <c r="W4854" i="3"/>
  <c r="BB4853" i="3"/>
  <c r="W4853" i="3"/>
  <c r="BB4852" i="3"/>
  <c r="W4852" i="3"/>
  <c r="BB4851" i="3"/>
  <c r="W4851" i="3"/>
  <c r="BB4850" i="3"/>
  <c r="W4850" i="3"/>
  <c r="BB4849" i="3"/>
  <c r="W4849" i="3"/>
  <c r="BB4848" i="3"/>
  <c r="W4848" i="3"/>
  <c r="BB4847" i="3"/>
  <c r="W4847" i="3"/>
  <c r="BB4846" i="3"/>
  <c r="W4846" i="3"/>
  <c r="BB4845" i="3"/>
  <c r="W4845" i="3"/>
  <c r="BB4844" i="3"/>
  <c r="W4844" i="3"/>
  <c r="BB4843" i="3"/>
  <c r="W4843" i="3"/>
  <c r="BB4842" i="3"/>
  <c r="W4842" i="3"/>
  <c r="BB4841" i="3"/>
  <c r="W4841" i="3"/>
  <c r="BB4840" i="3"/>
  <c r="W4840" i="3"/>
  <c r="BB4839" i="3"/>
  <c r="W4839" i="3"/>
  <c r="BB4838" i="3"/>
  <c r="W4838" i="3"/>
  <c r="BB4837" i="3"/>
  <c r="W4837" i="3"/>
  <c r="BB4836" i="3"/>
  <c r="W4836" i="3"/>
  <c r="BB4835" i="3"/>
  <c r="W4835" i="3"/>
  <c r="BB4834" i="3"/>
  <c r="W4834" i="3"/>
  <c r="BB4833" i="3"/>
  <c r="W4833" i="3"/>
  <c r="BB4832" i="3"/>
  <c r="W4832" i="3"/>
  <c r="BB4831" i="3"/>
  <c r="W4831" i="3"/>
  <c r="BB4830" i="3"/>
  <c r="W4830" i="3"/>
  <c r="BB4829" i="3"/>
  <c r="W4829" i="3"/>
  <c r="BB4828" i="3"/>
  <c r="W4828" i="3"/>
  <c r="BB4827" i="3"/>
  <c r="W4827" i="3"/>
  <c r="BB4826" i="3"/>
  <c r="W4826" i="3"/>
  <c r="BB4825" i="3"/>
  <c r="W4825" i="3"/>
  <c r="BB4824" i="3"/>
  <c r="W4824" i="3"/>
  <c r="BB4823" i="3"/>
  <c r="W4823" i="3"/>
  <c r="BB4822" i="3"/>
  <c r="W4822" i="3"/>
  <c r="BB4821" i="3"/>
  <c r="W4821" i="3"/>
  <c r="BB4820" i="3"/>
  <c r="W4820" i="3"/>
  <c r="BB4819" i="3"/>
  <c r="W4819" i="3"/>
  <c r="BB4818" i="3"/>
  <c r="W4818" i="3"/>
  <c r="BB4817" i="3"/>
  <c r="W4817" i="3"/>
  <c r="BB4816" i="3"/>
  <c r="W4816" i="3"/>
  <c r="W4906" i="3"/>
  <c r="BB4906" i="3"/>
  <c r="W4907" i="3"/>
  <c r="BB4907" i="3"/>
  <c r="W4908" i="3"/>
  <c r="BB4908" i="3"/>
  <c r="W4909" i="3"/>
  <c r="BB4909" i="3"/>
  <c r="W4910" i="3"/>
  <c r="BB4910" i="3"/>
  <c r="W4911" i="3"/>
  <c r="BB4911" i="3"/>
  <c r="W4912" i="3"/>
  <c r="BB4912" i="3"/>
  <c r="W4913" i="3"/>
  <c r="BB4913" i="3"/>
  <c r="W4914" i="3"/>
  <c r="BB4914" i="3"/>
  <c r="W4915" i="3"/>
  <c r="BB4915" i="3"/>
  <c r="W4916" i="3"/>
  <c r="BB4916" i="3"/>
  <c r="W4917" i="3"/>
  <c r="BB4917" i="3"/>
  <c r="W4918" i="3"/>
  <c r="BB4918" i="3"/>
  <c r="W4919" i="3"/>
  <c r="BB4919" i="3"/>
  <c r="W4920" i="3"/>
  <c r="BB4920" i="3"/>
  <c r="BB5100" i="3"/>
  <c r="W5100" i="3"/>
  <c r="BB5099" i="3"/>
  <c r="W5099" i="3"/>
  <c r="BB5098" i="3"/>
  <c r="W5098" i="3"/>
  <c r="BB5097" i="3"/>
  <c r="W5097" i="3"/>
  <c r="BB5096" i="3"/>
  <c r="W5096" i="3"/>
  <c r="BB5095" i="3"/>
  <c r="W5095" i="3"/>
  <c r="BB5094" i="3"/>
  <c r="W5094" i="3"/>
  <c r="BB5093" i="3"/>
  <c r="W5093" i="3"/>
  <c r="BB5092" i="3"/>
  <c r="W5092" i="3"/>
  <c r="BB5091" i="3"/>
  <c r="W5091" i="3"/>
  <c r="BB5090" i="3"/>
  <c r="W5090" i="3"/>
  <c r="BB5089" i="3"/>
  <c r="W5089" i="3"/>
  <c r="BB5088" i="3"/>
  <c r="W5088" i="3"/>
  <c r="BB5087" i="3"/>
  <c r="W5087" i="3"/>
  <c r="BB5086" i="3"/>
  <c r="W5086" i="3"/>
  <c r="BB5085" i="3"/>
  <c r="W5085" i="3"/>
  <c r="BB5084" i="3"/>
  <c r="W5084" i="3"/>
  <c r="BB5083" i="3"/>
  <c r="W5083" i="3"/>
  <c r="BB5082" i="3"/>
  <c r="W5082" i="3"/>
  <c r="BB5081" i="3"/>
  <c r="W5081" i="3"/>
  <c r="BB5080" i="3"/>
  <c r="W5080" i="3"/>
  <c r="BB5079" i="3"/>
  <c r="W5079" i="3"/>
  <c r="BB5078" i="3"/>
  <c r="W5078" i="3"/>
  <c r="BB5077" i="3"/>
  <c r="W5077" i="3"/>
  <c r="BB5076" i="3"/>
  <c r="W5076" i="3"/>
  <c r="BB5075" i="3"/>
  <c r="W5075" i="3"/>
  <c r="BB5074" i="3"/>
  <c r="W5074" i="3"/>
  <c r="BB5073" i="3"/>
  <c r="W5073" i="3"/>
  <c r="BB5072" i="3"/>
  <c r="W5072" i="3"/>
  <c r="BB5071" i="3"/>
  <c r="W5071" i="3"/>
  <c r="BB5070" i="3"/>
  <c r="W5070" i="3"/>
  <c r="BB5069" i="3"/>
  <c r="W5069" i="3"/>
  <c r="BB5068" i="3"/>
  <c r="W5068" i="3"/>
  <c r="BB5067" i="3"/>
  <c r="W5067" i="3"/>
  <c r="BB5066" i="3"/>
  <c r="W5066" i="3"/>
  <c r="BB5065" i="3"/>
  <c r="W5065" i="3"/>
  <c r="BB5064" i="3"/>
  <c r="W5064" i="3"/>
  <c r="BB5063" i="3"/>
  <c r="W5063" i="3"/>
  <c r="BB5062" i="3"/>
  <c r="W5062" i="3"/>
  <c r="BB5061" i="3"/>
  <c r="W5061" i="3"/>
  <c r="BB5060" i="3"/>
  <c r="W5060" i="3"/>
  <c r="BB5059" i="3"/>
  <c r="W5059" i="3"/>
  <c r="BB5058" i="3"/>
  <c r="W5058" i="3"/>
  <c r="BB5057" i="3"/>
  <c r="W5057" i="3"/>
  <c r="BB5056" i="3"/>
  <c r="W5056" i="3"/>
  <c r="BB5055" i="3"/>
  <c r="W5055" i="3"/>
  <c r="BB5054" i="3"/>
  <c r="W5054" i="3"/>
  <c r="BB5053" i="3"/>
  <c r="W5053" i="3"/>
  <c r="BB5052" i="3"/>
  <c r="W5052" i="3"/>
  <c r="BB5051" i="3"/>
  <c r="W5051" i="3"/>
  <c r="BB5050" i="3"/>
  <c r="W5050" i="3"/>
  <c r="BB5049" i="3"/>
  <c r="W5049" i="3"/>
  <c r="BB5048" i="3"/>
  <c r="W5048" i="3"/>
  <c r="BB5047" i="3"/>
  <c r="W5047" i="3"/>
  <c r="BB5046" i="3"/>
  <c r="W5046" i="3"/>
  <c r="BB5045" i="3"/>
  <c r="W5045" i="3"/>
  <c r="BB5044" i="3"/>
  <c r="W5044" i="3"/>
  <c r="BB5043" i="3"/>
  <c r="W5043" i="3"/>
  <c r="BB5042" i="3"/>
  <c r="W5042" i="3"/>
  <c r="BB5041" i="3"/>
  <c r="W5041" i="3"/>
  <c r="BB5040" i="3"/>
  <c r="W5040" i="3"/>
  <c r="BB5039" i="3"/>
  <c r="W5039" i="3"/>
  <c r="BB5038" i="3"/>
  <c r="W5038" i="3"/>
  <c r="BB5037" i="3"/>
  <c r="W5037" i="3"/>
  <c r="BB5036" i="3"/>
  <c r="W5036" i="3"/>
  <c r="BB5035" i="3"/>
  <c r="W5035" i="3"/>
  <c r="BB5034" i="3"/>
  <c r="W5034" i="3"/>
  <c r="BB5033" i="3"/>
  <c r="W5033" i="3"/>
  <c r="BB5032" i="3"/>
  <c r="W5032" i="3"/>
  <c r="BB5031" i="3"/>
  <c r="W5031" i="3"/>
  <c r="BB5030" i="3"/>
  <c r="W5030" i="3"/>
  <c r="BB5029" i="3"/>
  <c r="W5029" i="3"/>
  <c r="BB5028" i="3"/>
  <c r="W5028" i="3"/>
  <c r="BB5027" i="3"/>
  <c r="W5027" i="3"/>
  <c r="BB5026" i="3"/>
  <c r="W5026" i="3"/>
  <c r="BB5025" i="3"/>
  <c r="W5025" i="3"/>
  <c r="BB5024" i="3"/>
  <c r="W5024" i="3"/>
  <c r="BB5023" i="3"/>
  <c r="W5023" i="3"/>
  <c r="BB5022" i="3"/>
  <c r="W5022" i="3"/>
  <c r="BB5021" i="3"/>
  <c r="W5021" i="3"/>
  <c r="BB5020" i="3"/>
  <c r="W5020" i="3"/>
  <c r="BB5019" i="3"/>
  <c r="W5019" i="3"/>
  <c r="BB5018" i="3"/>
  <c r="W5018" i="3"/>
  <c r="BB5017" i="3"/>
  <c r="W5017" i="3"/>
  <c r="BB5016" i="3"/>
  <c r="W5016" i="3"/>
  <c r="BB5015" i="3"/>
  <c r="W5015" i="3"/>
  <c r="BB5014" i="3"/>
  <c r="W5014" i="3"/>
  <c r="BB5013" i="3"/>
  <c r="W5013" i="3"/>
  <c r="BB5012" i="3"/>
  <c r="W5012" i="3"/>
  <c r="BB5011" i="3"/>
  <c r="W5011" i="3"/>
  <c r="BB5010" i="3"/>
  <c r="W5010" i="3"/>
  <c r="BB5009" i="3"/>
  <c r="W5009" i="3"/>
  <c r="BB5008" i="3"/>
  <c r="W5008" i="3"/>
  <c r="BB5007" i="3"/>
  <c r="W5007" i="3"/>
  <c r="BB5006" i="3"/>
  <c r="W5006" i="3"/>
  <c r="BB5005" i="3"/>
  <c r="W5005" i="3"/>
  <c r="BB5004" i="3"/>
  <c r="W5004" i="3"/>
  <c r="BB5003" i="3"/>
  <c r="W5003" i="3"/>
  <c r="BB5002" i="3"/>
  <c r="W5002" i="3"/>
  <c r="BB5001" i="3"/>
  <c r="W5001" i="3"/>
  <c r="BB5000" i="3"/>
  <c r="W5000" i="3"/>
  <c r="BB4999" i="3"/>
  <c r="W4999" i="3"/>
  <c r="BB4998" i="3"/>
  <c r="W4998" i="3"/>
  <c r="BB4997" i="3"/>
  <c r="W4997" i="3"/>
  <c r="BB4996" i="3"/>
  <c r="W4996" i="3"/>
  <c r="BB4995" i="3"/>
  <c r="W4995" i="3"/>
  <c r="BB4994" i="3"/>
  <c r="W4994" i="3"/>
  <c r="BB4993" i="3"/>
  <c r="W4993" i="3"/>
  <c r="BB4992" i="3"/>
  <c r="W4992" i="3"/>
  <c r="BB4991" i="3"/>
  <c r="W4991" i="3"/>
  <c r="BB4990" i="3"/>
  <c r="W4990" i="3"/>
  <c r="BB4989" i="3"/>
  <c r="W4989" i="3"/>
  <c r="BB4988" i="3"/>
  <c r="W4988" i="3"/>
  <c r="BB4987" i="3"/>
  <c r="W4987" i="3"/>
  <c r="BB4986" i="3"/>
  <c r="W4986" i="3"/>
  <c r="BB4985" i="3"/>
  <c r="W4985" i="3"/>
  <c r="BB4984" i="3"/>
  <c r="W4984" i="3"/>
  <c r="BB4983" i="3"/>
  <c r="W4983" i="3"/>
  <c r="BB4982" i="3"/>
  <c r="W4982" i="3"/>
  <c r="BB4981" i="3"/>
  <c r="W4981" i="3"/>
  <c r="BB4980" i="3"/>
  <c r="W4980" i="3"/>
  <c r="BB4979" i="3"/>
  <c r="W4979" i="3"/>
  <c r="BB4978" i="3"/>
  <c r="W4978" i="3"/>
  <c r="BB4977" i="3"/>
  <c r="W4977" i="3"/>
  <c r="BB4976" i="3"/>
  <c r="W4976" i="3"/>
  <c r="BB4975" i="3"/>
  <c r="W4975" i="3"/>
  <c r="BB4974" i="3"/>
  <c r="W4974" i="3"/>
  <c r="BB4973" i="3"/>
  <c r="W4973" i="3"/>
  <c r="BB4972" i="3"/>
  <c r="W4972" i="3"/>
  <c r="BB4971" i="3"/>
  <c r="W4971" i="3"/>
  <c r="BB4970" i="3"/>
  <c r="W4970" i="3"/>
  <c r="BB4969" i="3"/>
  <c r="W4969" i="3"/>
  <c r="BB4968" i="3"/>
  <c r="W4968" i="3"/>
  <c r="BB4967" i="3"/>
  <c r="W4967" i="3"/>
  <c r="BB4966" i="3"/>
  <c r="W4966" i="3"/>
  <c r="BB4965" i="3"/>
  <c r="W4965" i="3"/>
  <c r="BB4964" i="3"/>
  <c r="W4964" i="3"/>
  <c r="BB4963" i="3"/>
  <c r="W4963" i="3"/>
  <c r="BB4962" i="3"/>
  <c r="W4962" i="3"/>
  <c r="BB4961" i="3"/>
  <c r="W4961" i="3"/>
  <c r="BB4960" i="3"/>
  <c r="W4960" i="3"/>
  <c r="BB4959" i="3"/>
  <c r="W4959" i="3"/>
  <c r="BB4958" i="3"/>
  <c r="W4958" i="3"/>
  <c r="BB4957" i="3"/>
  <c r="W4957" i="3"/>
  <c r="BB4956" i="3"/>
  <c r="W4956" i="3"/>
  <c r="BB4955" i="3"/>
  <c r="W4955" i="3"/>
  <c r="BB4954" i="3"/>
  <c r="W4954" i="3"/>
  <c r="BB4953" i="3"/>
  <c r="W4953" i="3"/>
  <c r="BB4952" i="3"/>
  <c r="W4952" i="3"/>
  <c r="BB4951" i="3"/>
  <c r="W4951" i="3"/>
  <c r="BB4950" i="3"/>
  <c r="W4950" i="3"/>
  <c r="BB4949" i="3"/>
  <c r="W4949" i="3"/>
  <c r="BB4948" i="3"/>
  <c r="W4948" i="3"/>
  <c r="BB4947" i="3"/>
  <c r="W4947" i="3"/>
  <c r="BB4946" i="3"/>
  <c r="W4946" i="3"/>
  <c r="BB4945" i="3"/>
  <c r="W4945" i="3"/>
  <c r="BB4944" i="3"/>
  <c r="W4944" i="3"/>
  <c r="BB4943" i="3"/>
  <c r="W4943" i="3"/>
  <c r="BB4942" i="3"/>
  <c r="W4942" i="3"/>
  <c r="BB4941" i="3"/>
  <c r="W4941" i="3"/>
  <c r="BB4940" i="3"/>
  <c r="W4940" i="3"/>
  <c r="BB4939" i="3"/>
  <c r="W4939" i="3"/>
  <c r="BB4938" i="3"/>
  <c r="W4938" i="3"/>
  <c r="BB4937" i="3"/>
  <c r="W4937" i="3"/>
  <c r="BB4936" i="3"/>
  <c r="W4936" i="3"/>
  <c r="BB4935" i="3"/>
  <c r="W4935" i="3"/>
  <c r="BB4934" i="3"/>
  <c r="W4934" i="3"/>
  <c r="BB4933" i="3"/>
  <c r="W4933" i="3"/>
  <c r="BB4932" i="3"/>
  <c r="W4932" i="3"/>
  <c r="BB4931" i="3"/>
  <c r="W4931" i="3"/>
  <c r="BB4930" i="3"/>
  <c r="W4930" i="3"/>
  <c r="BB4929" i="3"/>
  <c r="W4929" i="3"/>
  <c r="BB4928" i="3"/>
  <c r="W4928" i="3"/>
  <c r="BB4927" i="3"/>
  <c r="W4927" i="3"/>
  <c r="BB4926" i="3"/>
  <c r="W4926" i="3"/>
  <c r="BB4925" i="3"/>
  <c r="W4925" i="3"/>
  <c r="BB4924" i="3"/>
  <c r="W4924" i="3"/>
  <c r="BB4923" i="3"/>
  <c r="W4923" i="3"/>
  <c r="BB4922" i="3"/>
  <c r="W4922" i="3"/>
  <c r="BB4921" i="3"/>
  <c r="W4921" i="3"/>
  <c r="BB4815" i="3"/>
  <c r="W4815" i="3"/>
  <c r="BB4814" i="3"/>
  <c r="W4814" i="3"/>
  <c r="BB4813" i="3"/>
  <c r="W4813" i="3"/>
  <c r="BB4812" i="3"/>
  <c r="W4812" i="3"/>
  <c r="BB4811" i="3"/>
  <c r="W4811" i="3"/>
  <c r="BB4810" i="3"/>
  <c r="W4810" i="3"/>
  <c r="BB4809" i="3"/>
  <c r="W4809" i="3"/>
  <c r="BB4808" i="3"/>
  <c r="W4808" i="3"/>
  <c r="BB4807" i="3"/>
  <c r="W4807" i="3"/>
  <c r="BB4806" i="3"/>
  <c r="W4806" i="3"/>
  <c r="BB4805" i="3"/>
  <c r="W4805" i="3"/>
  <c r="BB4804" i="3"/>
  <c r="W4804" i="3"/>
  <c r="BB4803" i="3"/>
  <c r="W4803" i="3"/>
  <c r="BB4802" i="3"/>
  <c r="W4802" i="3"/>
  <c r="BB4801" i="3"/>
  <c r="W4801" i="3"/>
  <c r="BB4800" i="3"/>
  <c r="AA4800" i="3"/>
  <c r="AA4815" i="3" s="1"/>
  <c r="W4800" i="3"/>
  <c r="BB4799" i="3"/>
  <c r="AA4799" i="3"/>
  <c r="AA4814" i="3" s="1"/>
  <c r="W4799" i="3"/>
  <c r="BB4798" i="3"/>
  <c r="AA4798" i="3"/>
  <c r="AA4813" i="3" s="1"/>
  <c r="W4798" i="3"/>
  <c r="BB4797" i="3"/>
  <c r="AA4797" i="3"/>
  <c r="AA4812" i="3" s="1"/>
  <c r="W4797" i="3"/>
  <c r="BB4796" i="3"/>
  <c r="AA4796" i="3"/>
  <c r="AA4811" i="3" s="1"/>
  <c r="W4796" i="3"/>
  <c r="BB4795" i="3"/>
  <c r="AA4795" i="3"/>
  <c r="AA4810" i="3" s="1"/>
  <c r="AA4825" i="3" s="1"/>
  <c r="AA4840" i="3" s="1"/>
  <c r="AA4855" i="3" s="1"/>
  <c r="AA4870" i="3" s="1"/>
  <c r="AA4885" i="3" s="1"/>
  <c r="AA4900" i="3" s="1"/>
  <c r="AA4915" i="3" s="1"/>
  <c r="W4795" i="3"/>
  <c r="BB4794" i="3"/>
  <c r="AA4794" i="3"/>
  <c r="AA4809" i="3" s="1"/>
  <c r="AA4824" i="3" s="1"/>
  <c r="AA4839" i="3" s="1"/>
  <c r="AA4854" i="3" s="1"/>
  <c r="AA4869" i="3" s="1"/>
  <c r="AA4884" i="3" s="1"/>
  <c r="AA4899" i="3" s="1"/>
  <c r="AA4914" i="3" s="1"/>
  <c r="W4794" i="3"/>
  <c r="BB4793" i="3"/>
  <c r="AA4793" i="3"/>
  <c r="AA4808" i="3" s="1"/>
  <c r="W4793" i="3"/>
  <c r="BB4792" i="3"/>
  <c r="AA4792" i="3"/>
  <c r="AA4807" i="3" s="1"/>
  <c r="AA4822" i="3" s="1"/>
  <c r="AA4837" i="3" s="1"/>
  <c r="AA4852" i="3" s="1"/>
  <c r="AA4867" i="3" s="1"/>
  <c r="AA4882" i="3" s="1"/>
  <c r="AA4897" i="3" s="1"/>
  <c r="AA4912" i="3" s="1"/>
  <c r="W4792" i="3"/>
  <c r="BB4791" i="3"/>
  <c r="AA4791" i="3"/>
  <c r="AA4806" i="3" s="1"/>
  <c r="AA4821" i="3" s="1"/>
  <c r="AA4836" i="3" s="1"/>
  <c r="AA4851" i="3" s="1"/>
  <c r="AA4866" i="3" s="1"/>
  <c r="AA4881" i="3" s="1"/>
  <c r="AA4896" i="3" s="1"/>
  <c r="AA4911" i="3" s="1"/>
  <c r="W4791" i="3"/>
  <c r="BB4790" i="3"/>
  <c r="AA4790" i="3"/>
  <c r="AA4805" i="3" s="1"/>
  <c r="W4790" i="3"/>
  <c r="BB4789" i="3"/>
  <c r="AA4789" i="3"/>
  <c r="AA4804" i="3" s="1"/>
  <c r="AA4819" i="3" s="1"/>
  <c r="AA4834" i="3" s="1"/>
  <c r="AA4849" i="3" s="1"/>
  <c r="AA4864" i="3" s="1"/>
  <c r="AA4879" i="3" s="1"/>
  <c r="AA4894" i="3" s="1"/>
  <c r="AA4909" i="3" s="1"/>
  <c r="W4789" i="3"/>
  <c r="BB4788" i="3"/>
  <c r="AA4788" i="3"/>
  <c r="AA4803" i="3" s="1"/>
  <c r="W4788" i="3"/>
  <c r="BB4787" i="3"/>
  <c r="AA4787" i="3"/>
  <c r="AA4802" i="3" s="1"/>
  <c r="AA4817" i="3" s="1"/>
  <c r="AA4832" i="3" s="1"/>
  <c r="AA4847" i="3" s="1"/>
  <c r="AA4862" i="3" s="1"/>
  <c r="AA4877" i="3" s="1"/>
  <c r="AA4892" i="3" s="1"/>
  <c r="AA4907" i="3" s="1"/>
  <c r="W4787" i="3"/>
  <c r="BB4786" i="3"/>
  <c r="AA4786" i="3"/>
  <c r="AA4801" i="3" s="1"/>
  <c r="AA4816" i="3" s="1"/>
  <c r="AA4831" i="3" s="1"/>
  <c r="AA4846" i="3" s="1"/>
  <c r="AA4861" i="3" s="1"/>
  <c r="AA4876" i="3" s="1"/>
  <c r="AA4891" i="3" s="1"/>
  <c r="AA4906" i="3" s="1"/>
  <c r="W4786" i="3"/>
  <c r="BB4785" i="3"/>
  <c r="W4785" i="3"/>
  <c r="BB4784" i="3"/>
  <c r="W4784" i="3"/>
  <c r="BB4783" i="3"/>
  <c r="W4783" i="3"/>
  <c r="BB4782" i="3"/>
  <c r="W4782" i="3"/>
  <c r="BB4781" i="3"/>
  <c r="W4781" i="3"/>
  <c r="BB4780" i="3"/>
  <c r="W4780" i="3"/>
  <c r="BB4779" i="3"/>
  <c r="W4779" i="3"/>
  <c r="BB4778" i="3"/>
  <c r="W4778" i="3"/>
  <c r="BB4777" i="3"/>
  <c r="W4777" i="3"/>
  <c r="BB4776" i="3"/>
  <c r="W4776" i="3"/>
  <c r="BB4775" i="3"/>
  <c r="W4775" i="3"/>
  <c r="BB4774" i="3"/>
  <c r="W4774" i="3"/>
  <c r="BB4773" i="3"/>
  <c r="W4773" i="3"/>
  <c r="BB4772" i="3"/>
  <c r="W4772" i="3"/>
  <c r="BB4771" i="3"/>
  <c r="W4771" i="3"/>
  <c r="AA4826" i="3" l="1"/>
  <c r="AA4841" i="3" s="1"/>
  <c r="AA4856" i="3" s="1"/>
  <c r="AA4871" i="3" s="1"/>
  <c r="AA4886" i="3" s="1"/>
  <c r="AA4901" i="3" s="1"/>
  <c r="AA4916" i="3" s="1"/>
  <c r="AA4931" i="3" s="1"/>
  <c r="AA4946" i="3" s="1"/>
  <c r="AA4961" i="3" s="1"/>
  <c r="AA4976" i="3" s="1"/>
  <c r="AA4991" i="3" s="1"/>
  <c r="AA5006" i="3" s="1"/>
  <c r="AA5021" i="3" s="1"/>
  <c r="AA5036" i="3" s="1"/>
  <c r="AA4823" i="3"/>
  <c r="AA4838" i="3" s="1"/>
  <c r="AA4853" i="3" s="1"/>
  <c r="AA4868" i="3" s="1"/>
  <c r="AA4883" i="3" s="1"/>
  <c r="AA4898" i="3" s="1"/>
  <c r="AA4913" i="3" s="1"/>
  <c r="AA4928" i="3" s="1"/>
  <c r="AA4943" i="3" s="1"/>
  <c r="AA4958" i="3" s="1"/>
  <c r="AA4973" i="3" s="1"/>
  <c r="AA4988" i="3" s="1"/>
  <c r="AA5003" i="3" s="1"/>
  <c r="AA5018" i="3" s="1"/>
  <c r="AA5033" i="3" s="1"/>
  <c r="AA4820" i="3"/>
  <c r="AA4835" i="3" s="1"/>
  <c r="AA4850" i="3" s="1"/>
  <c r="AA4865" i="3" s="1"/>
  <c r="AA4880" i="3" s="1"/>
  <c r="AA4895" i="3" s="1"/>
  <c r="AA4910" i="3" s="1"/>
  <c r="AA4925" i="3" s="1"/>
  <c r="AA4940" i="3" s="1"/>
  <c r="AA4955" i="3" s="1"/>
  <c r="AA4970" i="3" s="1"/>
  <c r="AA4985" i="3" s="1"/>
  <c r="AA5000" i="3" s="1"/>
  <c r="AA5015" i="3" s="1"/>
  <c r="AA5030" i="3" s="1"/>
  <c r="AA4828" i="3"/>
  <c r="AA4843" i="3" s="1"/>
  <c r="AA4858" i="3" s="1"/>
  <c r="AA4873" i="3" s="1"/>
  <c r="AA4888" i="3" s="1"/>
  <c r="AA4903" i="3" s="1"/>
  <c r="AA4918" i="3" s="1"/>
  <c r="AA4933" i="3" s="1"/>
  <c r="AA4948" i="3" s="1"/>
  <c r="AA4963" i="3" s="1"/>
  <c r="AA4978" i="3" s="1"/>
  <c r="AA4993" i="3" s="1"/>
  <c r="AA5008" i="3" s="1"/>
  <c r="AA5023" i="3" s="1"/>
  <c r="AA5038" i="3" s="1"/>
  <c r="AA4924" i="3"/>
  <c r="AA4939" i="3" s="1"/>
  <c r="AA4954" i="3" s="1"/>
  <c r="AA4969" i="3" s="1"/>
  <c r="AA4984" i="3" s="1"/>
  <c r="AA4999" i="3" s="1"/>
  <c r="AA5014" i="3" s="1"/>
  <c r="AA5029" i="3" s="1"/>
  <c r="AA4818" i="3"/>
  <c r="AA4833" i="3" s="1"/>
  <c r="AA4848" i="3" s="1"/>
  <c r="AA4863" i="3" s="1"/>
  <c r="AA4878" i="3" s="1"/>
  <c r="AA4893" i="3" s="1"/>
  <c r="AA4908" i="3" s="1"/>
  <c r="AA4923" i="3" s="1"/>
  <c r="AA4938" i="3" s="1"/>
  <c r="AA4953" i="3" s="1"/>
  <c r="AA4968" i="3" s="1"/>
  <c r="AA4983" i="3" s="1"/>
  <c r="AA4998" i="3" s="1"/>
  <c r="AA5013" i="3" s="1"/>
  <c r="AA5028" i="3" s="1"/>
  <c r="AA4930" i="3"/>
  <c r="AA4945" i="3" s="1"/>
  <c r="AA4960" i="3" s="1"/>
  <c r="AA4975" i="3" s="1"/>
  <c r="AA4990" i="3" s="1"/>
  <c r="AA5005" i="3" s="1"/>
  <c r="AA5020" i="3" s="1"/>
  <c r="AA5035" i="3" s="1"/>
  <c r="AA4926" i="3"/>
  <c r="AA4941" i="3" s="1"/>
  <c r="AA4956" i="3" s="1"/>
  <c r="AA4971" i="3" s="1"/>
  <c r="AA4986" i="3" s="1"/>
  <c r="AA5001" i="3" s="1"/>
  <c r="AA5016" i="3" s="1"/>
  <c r="AA5031" i="3" s="1"/>
  <c r="AA4929" i="3"/>
  <c r="AA4944" i="3" s="1"/>
  <c r="AA4959" i="3" s="1"/>
  <c r="AA4974" i="3" s="1"/>
  <c r="AA4989" i="3" s="1"/>
  <c r="AA5004" i="3" s="1"/>
  <c r="AA5019" i="3" s="1"/>
  <c r="AA5034" i="3" s="1"/>
  <c r="AA4829" i="3"/>
  <c r="AA4844" i="3" s="1"/>
  <c r="AA4859" i="3" s="1"/>
  <c r="AA4874" i="3" s="1"/>
  <c r="AA4889" i="3" s="1"/>
  <c r="AA4904" i="3" s="1"/>
  <c r="AA4919" i="3" s="1"/>
  <c r="AA4934" i="3" s="1"/>
  <c r="AA4949" i="3" s="1"/>
  <c r="AA4964" i="3" s="1"/>
  <c r="AA4979" i="3" s="1"/>
  <c r="AA4994" i="3" s="1"/>
  <c r="AA5009" i="3" s="1"/>
  <c r="AA5024" i="3" s="1"/>
  <c r="AA5039" i="3" s="1"/>
  <c r="AA4927" i="3"/>
  <c r="AA4942" i="3" s="1"/>
  <c r="AA4957" i="3" s="1"/>
  <c r="AA4972" i="3" s="1"/>
  <c r="AA4987" i="3" s="1"/>
  <c r="AA5002" i="3" s="1"/>
  <c r="AA5017" i="3" s="1"/>
  <c r="AA5032" i="3" s="1"/>
  <c r="AA4830" i="3"/>
  <c r="AA4845" i="3" s="1"/>
  <c r="AA4860" i="3" s="1"/>
  <c r="AA4875" i="3" s="1"/>
  <c r="AA4890" i="3" s="1"/>
  <c r="AA4905" i="3" s="1"/>
  <c r="AA4920" i="3" s="1"/>
  <c r="AA4935" i="3" s="1"/>
  <c r="AA4950" i="3" s="1"/>
  <c r="AA4965" i="3" s="1"/>
  <c r="AA4980" i="3" s="1"/>
  <c r="AA4995" i="3" s="1"/>
  <c r="AA5010" i="3" s="1"/>
  <c r="AA5025" i="3" s="1"/>
  <c r="AA5040" i="3" s="1"/>
  <c r="AA4922" i="3"/>
  <c r="AA4937" i="3" s="1"/>
  <c r="AA4952" i="3" s="1"/>
  <c r="AA4967" i="3" s="1"/>
  <c r="AA4982" i="3" s="1"/>
  <c r="AA4997" i="3" s="1"/>
  <c r="AA5012" i="3" s="1"/>
  <c r="AA5027" i="3" s="1"/>
  <c r="AA4921" i="3"/>
  <c r="AA4936" i="3" s="1"/>
  <c r="AA4951" i="3" s="1"/>
  <c r="AA4966" i="3" s="1"/>
  <c r="AA4981" i="3" s="1"/>
  <c r="AA4996" i="3" s="1"/>
  <c r="AA5011" i="3" s="1"/>
  <c r="AA5026" i="3" s="1"/>
  <c r="AA4827" i="3"/>
  <c r="AA4842" i="3" s="1"/>
  <c r="AA4857" i="3" s="1"/>
  <c r="AA4872" i="3" s="1"/>
  <c r="AA4887" i="3" s="1"/>
  <c r="AA4902" i="3" s="1"/>
  <c r="AA4917" i="3" s="1"/>
  <c r="AA4932" i="3" s="1"/>
  <c r="AA4947" i="3" s="1"/>
  <c r="AA4962" i="3" s="1"/>
  <c r="AA4977" i="3" s="1"/>
  <c r="AA4992" i="3" s="1"/>
  <c r="AA5007" i="3" s="1"/>
  <c r="AA5022" i="3" s="1"/>
  <c r="AA5037" i="3" s="1"/>
  <c r="BB4769" i="3"/>
  <c r="W4769" i="3"/>
  <c r="BB4768" i="3"/>
  <c r="W4768" i="3"/>
  <c r="BB4767" i="3"/>
  <c r="W4767" i="3"/>
  <c r="BB4766" i="3"/>
  <c r="W4766" i="3"/>
  <c r="BB4765" i="3"/>
  <c r="W4765" i="3"/>
  <c r="BB4764" i="3"/>
  <c r="W4764" i="3"/>
  <c r="BB4763" i="3"/>
  <c r="W4763" i="3"/>
  <c r="BB4762" i="3"/>
  <c r="W4762" i="3"/>
  <c r="BB4761" i="3"/>
  <c r="W4761" i="3"/>
  <c r="BB4760" i="3"/>
  <c r="W4760" i="3"/>
  <c r="BB4759" i="3"/>
  <c r="W4759" i="3"/>
  <c r="BB4758" i="3"/>
  <c r="W4758" i="3"/>
  <c r="BB4757" i="3"/>
  <c r="W4757" i="3"/>
  <c r="BB4756" i="3"/>
  <c r="W4756" i="3"/>
  <c r="BB4755" i="3"/>
  <c r="W4755" i="3"/>
  <c r="BB4754" i="3"/>
  <c r="W4754" i="3"/>
  <c r="BB4753" i="3"/>
  <c r="W4753" i="3"/>
  <c r="BB4752" i="3"/>
  <c r="W4752" i="3"/>
  <c r="BB4751" i="3"/>
  <c r="W4751" i="3"/>
  <c r="BB4750" i="3"/>
  <c r="W4750" i="3"/>
  <c r="BB4749" i="3"/>
  <c r="W4749" i="3"/>
  <c r="BB4748" i="3"/>
  <c r="W4748" i="3"/>
  <c r="BB4747" i="3"/>
  <c r="W4747" i="3"/>
  <c r="BB4746" i="3"/>
  <c r="W4746" i="3"/>
  <c r="BB4745" i="3"/>
  <c r="W4745" i="3"/>
  <c r="BB4744" i="3"/>
  <c r="W4744" i="3"/>
  <c r="BB4743" i="3"/>
  <c r="W4743" i="3"/>
  <c r="BB4742" i="3"/>
  <c r="W4742" i="3"/>
  <c r="BB4741" i="3"/>
  <c r="W4741" i="3"/>
  <c r="BB4740" i="3"/>
  <c r="W4740" i="3"/>
  <c r="BB4739" i="3"/>
  <c r="W4739" i="3"/>
  <c r="BB4738" i="3"/>
  <c r="W4738" i="3"/>
  <c r="BB4737" i="3"/>
  <c r="W4737" i="3"/>
  <c r="BB4736" i="3"/>
  <c r="W4736" i="3"/>
  <c r="BB4735" i="3"/>
  <c r="W4735" i="3"/>
  <c r="BB4734" i="3"/>
  <c r="W4734" i="3"/>
  <c r="BB4733" i="3"/>
  <c r="W4733" i="3"/>
  <c r="BB4732" i="3"/>
  <c r="W4732" i="3"/>
  <c r="BB4731" i="3"/>
  <c r="W4731" i="3"/>
  <c r="BB4730" i="3"/>
  <c r="W4730" i="3"/>
  <c r="BB4729" i="3"/>
  <c r="W4729" i="3"/>
  <c r="BB4728" i="3"/>
  <c r="W4728" i="3"/>
  <c r="BB4727" i="3"/>
  <c r="W4727" i="3"/>
  <c r="BB4726" i="3"/>
  <c r="W4726" i="3"/>
  <c r="BB4725" i="3"/>
  <c r="W4725" i="3"/>
  <c r="BB4724" i="3"/>
  <c r="W4724" i="3"/>
  <c r="BB4723" i="3"/>
  <c r="W4723" i="3"/>
  <c r="BB4722" i="3"/>
  <c r="W4722" i="3"/>
  <c r="BB4721" i="3"/>
  <c r="W4721" i="3"/>
  <c r="BB4720" i="3"/>
  <c r="W4720" i="3"/>
  <c r="BB4719" i="3"/>
  <c r="W4719" i="3"/>
  <c r="BB4718" i="3"/>
  <c r="W4718" i="3"/>
  <c r="BB4717" i="3"/>
  <c r="W4717" i="3"/>
  <c r="BB4716" i="3"/>
  <c r="W4716" i="3"/>
  <c r="BB4715" i="3"/>
  <c r="W4715" i="3"/>
  <c r="BB4714" i="3"/>
  <c r="W4714" i="3"/>
  <c r="BB4713" i="3"/>
  <c r="W4713" i="3"/>
  <c r="BB4712" i="3"/>
  <c r="W4712" i="3"/>
  <c r="BB4711" i="3"/>
  <c r="W4711" i="3"/>
  <c r="BB4710" i="3"/>
  <c r="W4710" i="3"/>
  <c r="BB4709" i="3"/>
  <c r="W4709" i="3"/>
  <c r="BB4708" i="3"/>
  <c r="W4708" i="3"/>
  <c r="BB4707" i="3"/>
  <c r="W4707" i="3"/>
  <c r="BB4706" i="3"/>
  <c r="W4706" i="3"/>
  <c r="BB4705" i="3"/>
  <c r="W4705" i="3"/>
  <c r="BB4704" i="3"/>
  <c r="W4704" i="3"/>
  <c r="BB4703" i="3"/>
  <c r="W4703" i="3"/>
  <c r="BB4702" i="3"/>
  <c r="W4702" i="3"/>
  <c r="BB4701" i="3"/>
  <c r="W4701" i="3"/>
  <c r="BB4700" i="3"/>
  <c r="W4700" i="3"/>
  <c r="BB4699" i="3"/>
  <c r="W4699" i="3"/>
  <c r="BB4698" i="3"/>
  <c r="W4698" i="3"/>
  <c r="BB4697" i="3"/>
  <c r="W4697" i="3"/>
  <c r="BB4696" i="3"/>
  <c r="W4696" i="3"/>
  <c r="BB4695" i="3"/>
  <c r="W4695" i="3"/>
  <c r="BB4694" i="3"/>
  <c r="W4694" i="3"/>
  <c r="BB4693" i="3"/>
  <c r="W4693" i="3"/>
  <c r="BB4692" i="3"/>
  <c r="W4692" i="3"/>
  <c r="BB4691" i="3"/>
  <c r="W4691" i="3"/>
  <c r="BB4690" i="3"/>
  <c r="W4690" i="3"/>
  <c r="BB4689" i="3"/>
  <c r="W4689" i="3"/>
  <c r="BB4688" i="3"/>
  <c r="W4688" i="3"/>
  <c r="BB4687" i="3"/>
  <c r="W4687" i="3"/>
  <c r="BB4686" i="3"/>
  <c r="W4686" i="3"/>
  <c r="BB4685" i="3"/>
  <c r="W4685" i="3"/>
  <c r="BB4684" i="3"/>
  <c r="W4684" i="3"/>
  <c r="BB4683" i="3"/>
  <c r="W4683" i="3"/>
  <c r="BB4682" i="3"/>
  <c r="W4682" i="3"/>
  <c r="BB4681" i="3"/>
  <c r="W4681" i="3"/>
  <c r="BB4680" i="3"/>
  <c r="W4680" i="3"/>
  <c r="BB4679" i="3"/>
  <c r="W4679" i="3"/>
  <c r="BB4678" i="3"/>
  <c r="W4678" i="3"/>
  <c r="BB4677" i="3"/>
  <c r="W4677" i="3"/>
  <c r="BB4676" i="3"/>
  <c r="W4676" i="3"/>
  <c r="BB4675" i="3"/>
  <c r="W4675" i="3"/>
  <c r="BB4674" i="3"/>
  <c r="W4674" i="3"/>
  <c r="BB4673" i="3"/>
  <c r="W4673" i="3"/>
  <c r="BB4672" i="3"/>
  <c r="W4672" i="3"/>
  <c r="BB4671" i="3"/>
  <c r="W4671" i="3"/>
  <c r="BB4670" i="3"/>
  <c r="W4670" i="3"/>
  <c r="BB4669" i="3"/>
  <c r="W4669" i="3"/>
  <c r="BB4668" i="3"/>
  <c r="W4668" i="3"/>
  <c r="BB4667" i="3"/>
  <c r="W4667" i="3"/>
  <c r="BB4666" i="3"/>
  <c r="W4666" i="3"/>
  <c r="BB4665" i="3"/>
  <c r="W4665" i="3"/>
  <c r="BB4664" i="3"/>
  <c r="W4664" i="3"/>
  <c r="BB4663" i="3"/>
  <c r="W4663" i="3"/>
  <c r="BB4662" i="3"/>
  <c r="W4662" i="3"/>
  <c r="BB4661" i="3"/>
  <c r="W4661" i="3"/>
  <c r="BB4660" i="3"/>
  <c r="W4660" i="3"/>
  <c r="BB4659" i="3"/>
  <c r="W4659" i="3"/>
  <c r="BB4658" i="3"/>
  <c r="W4658" i="3"/>
  <c r="BB4657" i="3"/>
  <c r="W4657" i="3"/>
  <c r="BB4656" i="3"/>
  <c r="W4656" i="3"/>
  <c r="BB4655" i="3"/>
  <c r="W4655" i="3"/>
  <c r="BB4654" i="3"/>
  <c r="W4654" i="3"/>
  <c r="BB4653" i="3"/>
  <c r="W4653" i="3"/>
  <c r="BB4652" i="3"/>
  <c r="W4652" i="3"/>
  <c r="BB4651" i="3"/>
  <c r="W4651" i="3"/>
  <c r="BB4650" i="3"/>
  <c r="W4650" i="3"/>
  <c r="BB4649" i="3"/>
  <c r="W4649" i="3"/>
  <c r="BB4648" i="3"/>
  <c r="W4648" i="3"/>
  <c r="BB4647" i="3"/>
  <c r="W4647" i="3"/>
  <c r="BB4646" i="3"/>
  <c r="W4646" i="3"/>
  <c r="BB4645" i="3"/>
  <c r="W4645" i="3"/>
  <c r="BB4644" i="3"/>
  <c r="W4644" i="3"/>
  <c r="BB4643" i="3"/>
  <c r="W4643" i="3"/>
  <c r="BB4642" i="3"/>
  <c r="W4642" i="3"/>
  <c r="BB4641" i="3"/>
  <c r="W4641" i="3"/>
  <c r="BB4640" i="3"/>
  <c r="W4640" i="3"/>
  <c r="BB4639" i="3"/>
  <c r="W4639" i="3"/>
  <c r="BB4638" i="3"/>
  <c r="W4638" i="3"/>
  <c r="BB4637" i="3"/>
  <c r="W4637" i="3"/>
  <c r="BB4636" i="3"/>
  <c r="W4636" i="3"/>
  <c r="BB4635" i="3"/>
  <c r="W4635" i="3"/>
  <c r="BB4634" i="3"/>
  <c r="W4634" i="3"/>
  <c r="BB4633" i="3"/>
  <c r="W4633" i="3"/>
  <c r="BB4632" i="3"/>
  <c r="W4632" i="3"/>
  <c r="BB4631" i="3"/>
  <c r="W4631" i="3"/>
  <c r="BB4630" i="3"/>
  <c r="W4630" i="3"/>
  <c r="BB4629" i="3"/>
  <c r="W4629" i="3"/>
  <c r="BB4628" i="3"/>
  <c r="W4628" i="3"/>
  <c r="BB4627" i="3"/>
  <c r="W4627" i="3"/>
  <c r="BB4626" i="3"/>
  <c r="W4626" i="3"/>
  <c r="BB4625" i="3"/>
  <c r="W4625" i="3"/>
  <c r="BB4624" i="3"/>
  <c r="W4624" i="3"/>
  <c r="BB4623" i="3"/>
  <c r="W4623" i="3"/>
  <c r="BB4622" i="3"/>
  <c r="W4622" i="3"/>
  <c r="BB4621" i="3"/>
  <c r="W4621" i="3"/>
  <c r="BB4620" i="3"/>
  <c r="W4620" i="3"/>
  <c r="BB4619" i="3"/>
  <c r="W4619" i="3"/>
  <c r="BB4618" i="3"/>
  <c r="W4618" i="3"/>
  <c r="BB4617" i="3"/>
  <c r="W4617" i="3"/>
  <c r="BB4616" i="3"/>
  <c r="W4616" i="3"/>
  <c r="BB4615" i="3"/>
  <c r="W4615" i="3"/>
  <c r="BB4614" i="3"/>
  <c r="W4614" i="3"/>
  <c r="BB4613" i="3"/>
  <c r="W4613" i="3"/>
  <c r="BB4612" i="3"/>
  <c r="W4612" i="3"/>
  <c r="BB4611" i="3"/>
  <c r="W4611" i="3"/>
  <c r="BB4610" i="3"/>
  <c r="W4610" i="3"/>
  <c r="BB4609" i="3"/>
  <c r="W4609" i="3"/>
  <c r="BB4608" i="3"/>
  <c r="W4608" i="3"/>
  <c r="BB4607" i="3"/>
  <c r="W4607" i="3"/>
  <c r="BB4606" i="3"/>
  <c r="W4606" i="3"/>
  <c r="BB4605" i="3"/>
  <c r="W4605" i="3"/>
  <c r="BB4604" i="3"/>
  <c r="W4604" i="3"/>
  <c r="BB4603" i="3"/>
  <c r="W4603" i="3"/>
  <c r="BB4602" i="3"/>
  <c r="W4602" i="3"/>
  <c r="BB4601" i="3"/>
  <c r="W4601" i="3"/>
  <c r="BB4600" i="3"/>
  <c r="W4600" i="3"/>
  <c r="BB4599" i="3"/>
  <c r="W4599" i="3"/>
  <c r="BB4598" i="3"/>
  <c r="W4598" i="3"/>
  <c r="BB4597" i="3"/>
  <c r="W4597" i="3"/>
  <c r="BB4596" i="3"/>
  <c r="W4596" i="3"/>
  <c r="BB4595" i="3"/>
  <c r="W4595" i="3"/>
  <c r="BB4594" i="3"/>
  <c r="W4594" i="3"/>
  <c r="BB4593" i="3"/>
  <c r="W4593" i="3"/>
  <c r="BB4592" i="3"/>
  <c r="W4592" i="3"/>
  <c r="BB4591" i="3"/>
  <c r="W4591" i="3"/>
  <c r="BB4590" i="3"/>
  <c r="W4590" i="3"/>
  <c r="BB4589" i="3"/>
  <c r="W4589" i="3"/>
  <c r="BB4588" i="3"/>
  <c r="W4588" i="3"/>
  <c r="BB4587" i="3"/>
  <c r="W4587" i="3"/>
  <c r="BB4586" i="3"/>
  <c r="W4586" i="3"/>
  <c r="BB4585" i="3"/>
  <c r="W4585" i="3"/>
  <c r="BB4584" i="3"/>
  <c r="W4584" i="3"/>
  <c r="BB4583" i="3"/>
  <c r="W4583" i="3"/>
  <c r="BB4582" i="3"/>
  <c r="W4582" i="3"/>
  <c r="BB4581" i="3"/>
  <c r="W4581" i="3"/>
  <c r="BB4580" i="3"/>
  <c r="W4580" i="3"/>
  <c r="BB4579" i="3"/>
  <c r="W4579" i="3"/>
  <c r="BB4578" i="3"/>
  <c r="W4578" i="3"/>
  <c r="BB4577" i="3"/>
  <c r="W4577" i="3"/>
  <c r="BB4576" i="3"/>
  <c r="W4576" i="3"/>
  <c r="BB4575" i="3"/>
  <c r="W4575" i="3"/>
  <c r="BB4574" i="3"/>
  <c r="W4574" i="3"/>
  <c r="BB4573" i="3"/>
  <c r="W4573" i="3"/>
  <c r="BB4572" i="3"/>
  <c r="W4572" i="3"/>
  <c r="BB4571" i="3"/>
  <c r="W4571" i="3"/>
  <c r="BB4570" i="3"/>
  <c r="W4570" i="3"/>
  <c r="BB4569" i="3"/>
  <c r="W4569" i="3"/>
  <c r="BB4568" i="3"/>
  <c r="W4568" i="3"/>
  <c r="BB4567" i="3"/>
  <c r="W4567" i="3"/>
  <c r="BB4566" i="3"/>
  <c r="W4566" i="3"/>
  <c r="BB4565" i="3"/>
  <c r="W4565" i="3"/>
  <c r="BB4564" i="3"/>
  <c r="W4564" i="3"/>
  <c r="BB4563" i="3"/>
  <c r="W4563" i="3"/>
  <c r="BB4562" i="3"/>
  <c r="W4562" i="3"/>
  <c r="BB4561" i="3"/>
  <c r="W4561" i="3"/>
  <c r="BB4560" i="3"/>
  <c r="W4560" i="3"/>
  <c r="BB4559" i="3"/>
  <c r="W4559" i="3"/>
  <c r="BB4558" i="3"/>
  <c r="W4558" i="3"/>
  <c r="BB4557" i="3"/>
  <c r="W4557" i="3"/>
  <c r="BB4556" i="3"/>
  <c r="W4556" i="3"/>
  <c r="BB4555" i="3"/>
  <c r="W4555" i="3"/>
  <c r="BB4554" i="3"/>
  <c r="W4554" i="3"/>
  <c r="BB4553" i="3"/>
  <c r="W4553" i="3"/>
  <c r="BB4552" i="3"/>
  <c r="W4552" i="3"/>
  <c r="BB4551" i="3"/>
  <c r="W4551" i="3"/>
  <c r="BB4550" i="3"/>
  <c r="W4550" i="3"/>
  <c r="BB4549" i="3"/>
  <c r="W4549" i="3"/>
  <c r="BB4548" i="3"/>
  <c r="W4548" i="3"/>
  <c r="BB4547" i="3"/>
  <c r="W4547" i="3"/>
  <c r="BB4546" i="3"/>
  <c r="W4546" i="3"/>
  <c r="BB4545" i="3"/>
  <c r="W4545" i="3"/>
  <c r="BB4544" i="3"/>
  <c r="W4544" i="3"/>
  <c r="BB4543" i="3"/>
  <c r="W4543" i="3"/>
  <c r="BB4542" i="3"/>
  <c r="W4542" i="3"/>
  <c r="BB4541" i="3"/>
  <c r="W4541" i="3"/>
  <c r="BB4540" i="3"/>
  <c r="W4540" i="3"/>
  <c r="BB4539" i="3"/>
  <c r="W4539" i="3"/>
  <c r="BB4538" i="3"/>
  <c r="W4538" i="3"/>
  <c r="BB4537" i="3"/>
  <c r="W4537" i="3"/>
  <c r="BB4536" i="3"/>
  <c r="W4536" i="3"/>
  <c r="BB4535" i="3"/>
  <c r="W4535" i="3"/>
  <c r="BB4534" i="3"/>
  <c r="W4534" i="3"/>
  <c r="BB4533" i="3"/>
  <c r="W4533" i="3"/>
  <c r="BB4532" i="3"/>
  <c r="W4532" i="3"/>
  <c r="BB4531" i="3"/>
  <c r="W4531" i="3"/>
  <c r="BB4530" i="3"/>
  <c r="W4530" i="3"/>
  <c r="BB4529" i="3"/>
  <c r="W4529" i="3"/>
  <c r="BB4528" i="3"/>
  <c r="W4528" i="3"/>
  <c r="BB4527" i="3"/>
  <c r="W4527" i="3"/>
  <c r="BB4526" i="3"/>
  <c r="W4526" i="3"/>
  <c r="BB4525" i="3"/>
  <c r="W4525" i="3"/>
  <c r="BB4524" i="3"/>
  <c r="W4524" i="3"/>
  <c r="BB4523" i="3"/>
  <c r="W4523" i="3"/>
  <c r="BB4522" i="3"/>
  <c r="W4522" i="3"/>
  <c r="BB4521" i="3"/>
  <c r="W4521" i="3"/>
  <c r="BB4520" i="3"/>
  <c r="W4520" i="3"/>
  <c r="BB4519" i="3"/>
  <c r="W4519" i="3"/>
  <c r="BB4518" i="3"/>
  <c r="W4518" i="3"/>
  <c r="BB4517" i="3"/>
  <c r="W4517" i="3"/>
  <c r="BB4516" i="3"/>
  <c r="W4516" i="3"/>
  <c r="BB4515" i="3"/>
  <c r="W4515" i="3"/>
  <c r="BB4514" i="3"/>
  <c r="W4514" i="3"/>
  <c r="BB4513" i="3"/>
  <c r="W4513" i="3"/>
  <c r="BB4512" i="3"/>
  <c r="W4512" i="3"/>
  <c r="BB4511" i="3"/>
  <c r="W4511" i="3"/>
  <c r="BB4510" i="3"/>
  <c r="W4510" i="3"/>
  <c r="BB4509" i="3"/>
  <c r="W4509" i="3"/>
  <c r="BB4508" i="3"/>
  <c r="W4508" i="3"/>
  <c r="BB4507" i="3"/>
  <c r="W4507" i="3"/>
  <c r="BB4506" i="3"/>
  <c r="W4506" i="3"/>
  <c r="BB4505" i="3"/>
  <c r="W4505" i="3"/>
  <c r="BB4504" i="3"/>
  <c r="W4504" i="3"/>
  <c r="BB4503" i="3"/>
  <c r="W4503" i="3"/>
  <c r="BB4502" i="3"/>
  <c r="W4502" i="3"/>
  <c r="BB4501" i="3"/>
  <c r="W4501" i="3"/>
  <c r="BB4500" i="3"/>
  <c r="W4500" i="3"/>
  <c r="BB4499" i="3"/>
  <c r="W4499" i="3"/>
  <c r="BB4498" i="3"/>
  <c r="W4498" i="3"/>
  <c r="BB4497" i="3"/>
  <c r="W4497" i="3"/>
  <c r="BB4496" i="3"/>
  <c r="W4496" i="3"/>
  <c r="BB4495" i="3"/>
  <c r="W4495" i="3"/>
  <c r="BB4494" i="3"/>
  <c r="W4494" i="3"/>
  <c r="BB4493" i="3"/>
  <c r="W4493" i="3"/>
  <c r="BB4492" i="3"/>
  <c r="W4492" i="3"/>
  <c r="BB4491" i="3"/>
  <c r="W4491" i="3"/>
  <c r="BB4490" i="3"/>
  <c r="W4490" i="3"/>
  <c r="BB4489" i="3"/>
  <c r="W4489" i="3"/>
  <c r="BB4488" i="3"/>
  <c r="W4488" i="3"/>
  <c r="BB4487" i="3"/>
  <c r="W4487" i="3"/>
  <c r="BB4486" i="3"/>
  <c r="W4486" i="3"/>
  <c r="BB4485" i="3"/>
  <c r="W4485" i="3"/>
  <c r="BB4484" i="3"/>
  <c r="W4484" i="3"/>
  <c r="BB4483" i="3"/>
  <c r="W4483" i="3"/>
  <c r="BB4482" i="3"/>
  <c r="W4482" i="3"/>
  <c r="BB4481" i="3"/>
  <c r="W4481" i="3"/>
  <c r="BB4480" i="3"/>
  <c r="W4480" i="3"/>
  <c r="BB4479" i="3"/>
  <c r="W4479" i="3"/>
  <c r="BB4478" i="3"/>
  <c r="W4478" i="3"/>
  <c r="BB4477" i="3"/>
  <c r="W4477" i="3"/>
  <c r="BB4476" i="3"/>
  <c r="W4476" i="3"/>
  <c r="BB4475" i="3"/>
  <c r="W4475" i="3"/>
  <c r="BB4474" i="3"/>
  <c r="W4474" i="3"/>
  <c r="BB4473" i="3"/>
  <c r="W4473" i="3"/>
  <c r="BB4472" i="3"/>
  <c r="W4472" i="3"/>
  <c r="BB4471" i="3"/>
  <c r="W4471" i="3"/>
  <c r="BB4470" i="3"/>
  <c r="W4470" i="3"/>
  <c r="BB4469" i="3"/>
  <c r="W4469" i="3"/>
  <c r="BB4468" i="3"/>
  <c r="W4468" i="3"/>
  <c r="BB4467" i="3"/>
  <c r="W4467" i="3"/>
  <c r="BB4466" i="3"/>
  <c r="W4466" i="3"/>
  <c r="BB4465" i="3"/>
  <c r="W4465" i="3"/>
  <c r="BB4464" i="3"/>
  <c r="W4464" i="3"/>
  <c r="BB4463" i="3"/>
  <c r="W4463" i="3"/>
  <c r="BB4462" i="3"/>
  <c r="W4462" i="3"/>
  <c r="BB4461" i="3"/>
  <c r="W4461" i="3"/>
  <c r="BB4460" i="3"/>
  <c r="W4460" i="3"/>
  <c r="BB4459" i="3"/>
  <c r="W4459" i="3"/>
  <c r="BB4458" i="3"/>
  <c r="W4458" i="3"/>
  <c r="BB4457" i="3"/>
  <c r="W4457" i="3"/>
  <c r="BB4456" i="3"/>
  <c r="W4456" i="3"/>
  <c r="BB4455" i="3"/>
  <c r="W4455" i="3"/>
  <c r="BB4454" i="3"/>
  <c r="W4454" i="3"/>
  <c r="BB4453" i="3"/>
  <c r="W4453" i="3"/>
  <c r="BB4452" i="3"/>
  <c r="W4452" i="3"/>
  <c r="BB4451" i="3"/>
  <c r="W4451" i="3"/>
  <c r="BB4450" i="3"/>
  <c r="W4450" i="3"/>
  <c r="BB4449" i="3"/>
  <c r="W4449" i="3"/>
  <c r="BB4448" i="3"/>
  <c r="W4448" i="3"/>
  <c r="BB4447" i="3"/>
  <c r="W4447" i="3"/>
  <c r="BB4446" i="3"/>
  <c r="W4446" i="3"/>
  <c r="BB4445" i="3"/>
  <c r="W4445" i="3"/>
  <c r="BB4444" i="3"/>
  <c r="W4444" i="3"/>
  <c r="BB4443" i="3"/>
  <c r="W4443" i="3"/>
  <c r="BB4442" i="3"/>
  <c r="W4442" i="3"/>
  <c r="BB4441" i="3"/>
  <c r="W4441" i="3"/>
  <c r="BB4440" i="3"/>
  <c r="W4440" i="3"/>
  <c r="BB4439" i="3"/>
  <c r="W4439" i="3"/>
  <c r="BB4438" i="3"/>
  <c r="W4438" i="3"/>
  <c r="BB4437" i="3"/>
  <c r="W4437" i="3"/>
  <c r="BB4436" i="3"/>
  <c r="W4436" i="3"/>
  <c r="BB4435" i="3"/>
  <c r="W4435" i="3"/>
  <c r="BB4434" i="3"/>
  <c r="W4434" i="3"/>
  <c r="BB4433" i="3"/>
  <c r="W4433" i="3"/>
  <c r="BB4432" i="3"/>
  <c r="W4432" i="3"/>
  <c r="BB4431" i="3"/>
  <c r="W4431" i="3"/>
  <c r="BB4430" i="3"/>
  <c r="W4430" i="3"/>
  <c r="BB4429" i="3"/>
  <c r="W4429" i="3"/>
  <c r="BB4428" i="3"/>
  <c r="W4428" i="3"/>
  <c r="BB4427" i="3"/>
  <c r="W4427" i="3"/>
  <c r="BB4426" i="3"/>
  <c r="W4426" i="3"/>
  <c r="BB4425" i="3"/>
  <c r="W4425" i="3"/>
  <c r="BB4424" i="3"/>
  <c r="W4424" i="3"/>
  <c r="BB4423" i="3"/>
  <c r="W4423" i="3"/>
  <c r="BB4422" i="3"/>
  <c r="W4422" i="3"/>
  <c r="BB4421" i="3"/>
  <c r="W4421" i="3"/>
  <c r="BB4420" i="3"/>
  <c r="W4420" i="3"/>
  <c r="BB4419" i="3"/>
  <c r="W4419" i="3"/>
  <c r="BB4418" i="3"/>
  <c r="W4418" i="3"/>
  <c r="BB4417" i="3"/>
  <c r="W4417" i="3"/>
  <c r="BB4416" i="3"/>
  <c r="W4416" i="3"/>
  <c r="BB4415" i="3"/>
  <c r="W4415" i="3"/>
  <c r="BB4414" i="3"/>
  <c r="W4414" i="3"/>
  <c r="BB4413" i="3"/>
  <c r="W4413" i="3"/>
  <c r="BB4412" i="3"/>
  <c r="W4412" i="3"/>
  <c r="BB4411" i="3"/>
  <c r="W4411" i="3"/>
  <c r="BB4410" i="3"/>
  <c r="W4410" i="3"/>
  <c r="BB4409" i="3"/>
  <c r="W4409" i="3"/>
  <c r="BB4408" i="3"/>
  <c r="W4408" i="3"/>
  <c r="BB4407" i="3"/>
  <c r="W4407" i="3"/>
  <c r="BB4406" i="3"/>
  <c r="W4406" i="3"/>
  <c r="BB4405" i="3"/>
  <c r="W4405" i="3"/>
  <c r="BB4404" i="3"/>
  <c r="W4404" i="3"/>
  <c r="BB4403" i="3"/>
  <c r="W4403" i="3"/>
  <c r="BB4402" i="3"/>
  <c r="W4402" i="3"/>
  <c r="BB4401" i="3"/>
  <c r="W4401" i="3"/>
  <c r="BB4400" i="3"/>
  <c r="W4400" i="3"/>
  <c r="BB4399" i="3"/>
  <c r="W4399" i="3"/>
  <c r="BB4398" i="3"/>
  <c r="W4398" i="3"/>
  <c r="BB4397" i="3"/>
  <c r="W4397" i="3"/>
  <c r="BB4396" i="3"/>
  <c r="W4396" i="3"/>
  <c r="BB4395" i="3"/>
  <c r="W4395" i="3"/>
  <c r="BB4394" i="3"/>
  <c r="W4394" i="3"/>
  <c r="BB4393" i="3"/>
  <c r="W4393" i="3"/>
  <c r="BB4392" i="3"/>
  <c r="W4392" i="3"/>
  <c r="BB4391" i="3"/>
  <c r="W4391" i="3"/>
  <c r="BB4390" i="3"/>
  <c r="W4390" i="3"/>
  <c r="BB4389" i="3"/>
  <c r="W4389" i="3"/>
  <c r="BB4388" i="3"/>
  <c r="W4388" i="3"/>
  <c r="BB4387" i="3"/>
  <c r="W4387" i="3"/>
  <c r="BB4386" i="3"/>
  <c r="W4386" i="3"/>
  <c r="BB4385" i="3"/>
  <c r="W4385" i="3"/>
  <c r="BB4384" i="3"/>
  <c r="W4384" i="3"/>
  <c r="BB4383" i="3"/>
  <c r="W4383" i="3"/>
  <c r="BB4382" i="3"/>
  <c r="W4382" i="3"/>
  <c r="BB4381" i="3"/>
  <c r="W4381" i="3"/>
  <c r="BB4380" i="3"/>
  <c r="W4380" i="3"/>
  <c r="BB4379" i="3"/>
  <c r="W4379" i="3"/>
  <c r="BB4378" i="3"/>
  <c r="W4378" i="3"/>
  <c r="BB4377" i="3"/>
  <c r="W4377" i="3"/>
  <c r="BB4376" i="3"/>
  <c r="W4376" i="3"/>
  <c r="BB4375" i="3"/>
  <c r="W4375" i="3"/>
  <c r="BB4374" i="3"/>
  <c r="W4374" i="3"/>
  <c r="BB4373" i="3"/>
  <c r="W4373" i="3"/>
  <c r="BB4372" i="3"/>
  <c r="W4372" i="3"/>
  <c r="BB4371" i="3"/>
  <c r="W4371" i="3"/>
  <c r="BB4370" i="3"/>
  <c r="W4370" i="3"/>
  <c r="BB4369" i="3"/>
  <c r="W4369" i="3"/>
  <c r="BB4368" i="3"/>
  <c r="W4368" i="3"/>
  <c r="BB4367" i="3"/>
  <c r="W4367" i="3"/>
  <c r="BB4366" i="3"/>
  <c r="W4366" i="3"/>
  <c r="BB4365" i="3"/>
  <c r="W4365" i="3"/>
  <c r="BB4364" i="3"/>
  <c r="W4364" i="3"/>
  <c r="BB4363" i="3"/>
  <c r="W4363" i="3"/>
  <c r="BB4362" i="3"/>
  <c r="W4362" i="3"/>
  <c r="BB4361" i="3"/>
  <c r="W4361" i="3"/>
  <c r="BB4360" i="3"/>
  <c r="W4360" i="3"/>
  <c r="BB4359" i="3"/>
  <c r="W4359" i="3"/>
  <c r="BB4358" i="3"/>
  <c r="W4358" i="3"/>
  <c r="BB4357" i="3"/>
  <c r="W4357" i="3"/>
  <c r="BB4356" i="3"/>
  <c r="W4356" i="3"/>
  <c r="BB4355" i="3"/>
  <c r="W4355" i="3"/>
  <c r="BB4354" i="3"/>
  <c r="W4354" i="3"/>
  <c r="BB4353" i="3"/>
  <c r="W4353" i="3"/>
  <c r="BB4352" i="3"/>
  <c r="W4352" i="3"/>
  <c r="BB4351" i="3"/>
  <c r="W4351" i="3"/>
  <c r="BB4350" i="3"/>
  <c r="W4350" i="3"/>
  <c r="BB4349" i="3"/>
  <c r="W4349" i="3"/>
  <c r="BB4348" i="3"/>
  <c r="W4348" i="3"/>
  <c r="BB4347" i="3"/>
  <c r="W4347" i="3"/>
  <c r="BB4346" i="3"/>
  <c r="W4346" i="3"/>
  <c r="BB4345" i="3"/>
  <c r="W4345" i="3"/>
  <c r="BB4344" i="3"/>
  <c r="W4344" i="3"/>
  <c r="BB4343" i="3"/>
  <c r="W4343" i="3"/>
  <c r="BB4342" i="3"/>
  <c r="W4342" i="3"/>
  <c r="BB4341" i="3"/>
  <c r="W4341" i="3"/>
  <c r="BB4340" i="3"/>
  <c r="W4340" i="3"/>
  <c r="BB4339" i="3"/>
  <c r="W4339" i="3"/>
  <c r="BB4338" i="3"/>
  <c r="W4338" i="3"/>
  <c r="BB4337" i="3"/>
  <c r="W4337" i="3"/>
  <c r="BB4336" i="3"/>
  <c r="W4336" i="3"/>
  <c r="BB4335" i="3"/>
  <c r="W4335" i="3"/>
  <c r="BB4334" i="3"/>
  <c r="W4334" i="3"/>
  <c r="BB4333" i="3"/>
  <c r="W4333" i="3"/>
  <c r="BB4332" i="3"/>
  <c r="W4332" i="3"/>
  <c r="BB4331" i="3"/>
  <c r="W4331" i="3"/>
  <c r="BB4330" i="3"/>
  <c r="W4330" i="3"/>
  <c r="BB4329" i="3"/>
  <c r="W4329" i="3"/>
  <c r="BB4328" i="3"/>
  <c r="W4328" i="3"/>
  <c r="BB4327" i="3"/>
  <c r="W4327" i="3"/>
  <c r="BB4326" i="3"/>
  <c r="W4326" i="3"/>
  <c r="BB4325" i="3"/>
  <c r="W4325" i="3"/>
  <c r="BB4324" i="3"/>
  <c r="W4324" i="3"/>
  <c r="BB4323" i="3"/>
  <c r="W4323" i="3"/>
  <c r="BB4322" i="3"/>
  <c r="W4322" i="3"/>
  <c r="BB4321" i="3"/>
  <c r="W4321" i="3"/>
  <c r="BB4320" i="3"/>
  <c r="W4320" i="3"/>
  <c r="BB4319" i="3"/>
  <c r="AA4319" i="3"/>
  <c r="AA4334" i="3" s="1"/>
  <c r="AA4349" i="3" s="1"/>
  <c r="AA4364" i="3" s="1"/>
  <c r="AA4379" i="3" s="1"/>
  <c r="AA4394" i="3" s="1"/>
  <c r="AA4409" i="3" s="1"/>
  <c r="AA4424" i="3" s="1"/>
  <c r="AA4439" i="3" s="1"/>
  <c r="AA4454" i="3" s="1"/>
  <c r="AA4469" i="3" s="1"/>
  <c r="AA4484" i="3" s="1"/>
  <c r="AA4499" i="3" s="1"/>
  <c r="AA4514" i="3" s="1"/>
  <c r="AA4529" i="3" s="1"/>
  <c r="AA4544" i="3" s="1"/>
  <c r="AA4559" i="3" s="1"/>
  <c r="AA4574" i="3" s="1"/>
  <c r="AA4589" i="3" s="1"/>
  <c r="AA4604" i="3" s="1"/>
  <c r="AA4619" i="3" s="1"/>
  <c r="AA4634" i="3" s="1"/>
  <c r="AA4649" i="3" s="1"/>
  <c r="AA4664" i="3" s="1"/>
  <c r="AA4679" i="3" s="1"/>
  <c r="AA4694" i="3" s="1"/>
  <c r="AA4709" i="3" s="1"/>
  <c r="AA4724" i="3" s="1"/>
  <c r="AA4739" i="3" s="1"/>
  <c r="AA4754" i="3" s="1"/>
  <c r="AA4769" i="3" s="1"/>
  <c r="W4319" i="3"/>
  <c r="BB4318" i="3"/>
  <c r="AA4318" i="3"/>
  <c r="AA4333" i="3" s="1"/>
  <c r="AA4348" i="3" s="1"/>
  <c r="AA4363" i="3" s="1"/>
  <c r="AA4378" i="3" s="1"/>
  <c r="AA4393" i="3" s="1"/>
  <c r="AA4408" i="3" s="1"/>
  <c r="AA4423" i="3" s="1"/>
  <c r="AA4438" i="3" s="1"/>
  <c r="AA4453" i="3" s="1"/>
  <c r="AA4468" i="3" s="1"/>
  <c r="AA4483" i="3" s="1"/>
  <c r="AA4498" i="3" s="1"/>
  <c r="AA4513" i="3" s="1"/>
  <c r="AA4528" i="3" s="1"/>
  <c r="AA4543" i="3" s="1"/>
  <c r="AA4558" i="3" s="1"/>
  <c r="AA4573" i="3" s="1"/>
  <c r="AA4588" i="3" s="1"/>
  <c r="AA4603" i="3" s="1"/>
  <c r="AA4618" i="3" s="1"/>
  <c r="AA4633" i="3" s="1"/>
  <c r="AA4648" i="3" s="1"/>
  <c r="AA4663" i="3" s="1"/>
  <c r="AA4678" i="3" s="1"/>
  <c r="AA4693" i="3" s="1"/>
  <c r="AA4708" i="3" s="1"/>
  <c r="AA4723" i="3" s="1"/>
  <c r="AA4738" i="3" s="1"/>
  <c r="AA4753" i="3" s="1"/>
  <c r="AA4768" i="3" s="1"/>
  <c r="W4318" i="3"/>
  <c r="BB4317" i="3"/>
  <c r="AA4317" i="3"/>
  <c r="AA4332" i="3" s="1"/>
  <c r="AA4347" i="3" s="1"/>
  <c r="AA4362" i="3" s="1"/>
  <c r="AA4377" i="3" s="1"/>
  <c r="AA4392" i="3" s="1"/>
  <c r="AA4407" i="3" s="1"/>
  <c r="AA4422" i="3" s="1"/>
  <c r="AA4437" i="3" s="1"/>
  <c r="AA4452" i="3" s="1"/>
  <c r="AA4467" i="3" s="1"/>
  <c r="AA4482" i="3" s="1"/>
  <c r="AA4497" i="3" s="1"/>
  <c r="AA4512" i="3" s="1"/>
  <c r="AA4527" i="3" s="1"/>
  <c r="AA4542" i="3" s="1"/>
  <c r="AA4557" i="3" s="1"/>
  <c r="AA4572" i="3" s="1"/>
  <c r="AA4587" i="3" s="1"/>
  <c r="AA4602" i="3" s="1"/>
  <c r="AA4617" i="3" s="1"/>
  <c r="AA4632" i="3" s="1"/>
  <c r="AA4647" i="3" s="1"/>
  <c r="AA4662" i="3" s="1"/>
  <c r="AA4677" i="3" s="1"/>
  <c r="AA4692" i="3" s="1"/>
  <c r="AA4707" i="3" s="1"/>
  <c r="AA4722" i="3" s="1"/>
  <c r="AA4737" i="3" s="1"/>
  <c r="AA4752" i="3" s="1"/>
  <c r="AA4767" i="3" s="1"/>
  <c r="W4317" i="3"/>
  <c r="BB4316" i="3"/>
  <c r="AA4316" i="3"/>
  <c r="AA4331" i="3" s="1"/>
  <c r="AA4346" i="3" s="1"/>
  <c r="AA4361" i="3" s="1"/>
  <c r="AA4376" i="3" s="1"/>
  <c r="AA4391" i="3" s="1"/>
  <c r="AA4406" i="3" s="1"/>
  <c r="AA4421" i="3" s="1"/>
  <c r="AA4436" i="3" s="1"/>
  <c r="AA4451" i="3" s="1"/>
  <c r="AA4466" i="3" s="1"/>
  <c r="AA4481" i="3" s="1"/>
  <c r="AA4496" i="3" s="1"/>
  <c r="AA4511" i="3" s="1"/>
  <c r="AA4526" i="3" s="1"/>
  <c r="AA4541" i="3" s="1"/>
  <c r="AA4556" i="3" s="1"/>
  <c r="AA4571" i="3" s="1"/>
  <c r="AA4586" i="3" s="1"/>
  <c r="AA4601" i="3" s="1"/>
  <c r="AA4616" i="3" s="1"/>
  <c r="AA4631" i="3" s="1"/>
  <c r="AA4646" i="3" s="1"/>
  <c r="AA4661" i="3" s="1"/>
  <c r="AA4676" i="3" s="1"/>
  <c r="AA4691" i="3" s="1"/>
  <c r="AA4706" i="3" s="1"/>
  <c r="AA4721" i="3" s="1"/>
  <c r="AA4736" i="3" s="1"/>
  <c r="AA4751" i="3" s="1"/>
  <c r="AA4766" i="3" s="1"/>
  <c r="W4316" i="3"/>
  <c r="BB4315" i="3"/>
  <c r="AA4315" i="3"/>
  <c r="AA4330" i="3" s="1"/>
  <c r="AA4345" i="3" s="1"/>
  <c r="AA4360" i="3" s="1"/>
  <c r="AA4375" i="3" s="1"/>
  <c r="AA4390" i="3" s="1"/>
  <c r="AA4405" i="3" s="1"/>
  <c r="AA4420" i="3" s="1"/>
  <c r="AA4435" i="3" s="1"/>
  <c r="AA4450" i="3" s="1"/>
  <c r="AA4465" i="3" s="1"/>
  <c r="AA4480" i="3" s="1"/>
  <c r="AA4495" i="3" s="1"/>
  <c r="AA4510" i="3" s="1"/>
  <c r="AA4525" i="3" s="1"/>
  <c r="AA4540" i="3" s="1"/>
  <c r="AA4555" i="3" s="1"/>
  <c r="AA4570" i="3" s="1"/>
  <c r="AA4585" i="3" s="1"/>
  <c r="AA4600" i="3" s="1"/>
  <c r="AA4615" i="3" s="1"/>
  <c r="AA4630" i="3" s="1"/>
  <c r="AA4645" i="3" s="1"/>
  <c r="AA4660" i="3" s="1"/>
  <c r="AA4675" i="3" s="1"/>
  <c r="AA4690" i="3" s="1"/>
  <c r="AA4705" i="3" s="1"/>
  <c r="AA4720" i="3" s="1"/>
  <c r="AA4735" i="3" s="1"/>
  <c r="AA4750" i="3" s="1"/>
  <c r="AA4765" i="3" s="1"/>
  <c r="W4315" i="3"/>
  <c r="BB4314" i="3"/>
  <c r="AA4314" i="3"/>
  <c r="AA4329" i="3" s="1"/>
  <c r="AA4344" i="3" s="1"/>
  <c r="AA4359" i="3" s="1"/>
  <c r="AA4374" i="3" s="1"/>
  <c r="AA4389" i="3" s="1"/>
  <c r="AA4404" i="3" s="1"/>
  <c r="AA4419" i="3" s="1"/>
  <c r="AA4434" i="3" s="1"/>
  <c r="AA4449" i="3" s="1"/>
  <c r="AA4464" i="3" s="1"/>
  <c r="AA4479" i="3" s="1"/>
  <c r="AA4494" i="3" s="1"/>
  <c r="AA4509" i="3" s="1"/>
  <c r="AA4524" i="3" s="1"/>
  <c r="AA4539" i="3" s="1"/>
  <c r="AA4554" i="3" s="1"/>
  <c r="AA4569" i="3" s="1"/>
  <c r="AA4584" i="3" s="1"/>
  <c r="AA4599" i="3" s="1"/>
  <c r="AA4614" i="3" s="1"/>
  <c r="AA4629" i="3" s="1"/>
  <c r="AA4644" i="3" s="1"/>
  <c r="AA4659" i="3" s="1"/>
  <c r="AA4674" i="3" s="1"/>
  <c r="AA4689" i="3" s="1"/>
  <c r="AA4704" i="3" s="1"/>
  <c r="AA4719" i="3" s="1"/>
  <c r="AA4734" i="3" s="1"/>
  <c r="AA4749" i="3" s="1"/>
  <c r="AA4764" i="3" s="1"/>
  <c r="W4314" i="3"/>
  <c r="BB4313" i="3"/>
  <c r="AA4313" i="3"/>
  <c r="AA4328" i="3" s="1"/>
  <c r="AA4343" i="3" s="1"/>
  <c r="AA4358" i="3" s="1"/>
  <c r="AA4373" i="3" s="1"/>
  <c r="AA4388" i="3" s="1"/>
  <c r="AA4403" i="3" s="1"/>
  <c r="AA4418" i="3" s="1"/>
  <c r="AA4433" i="3" s="1"/>
  <c r="AA4448" i="3" s="1"/>
  <c r="AA4463" i="3" s="1"/>
  <c r="AA4478" i="3" s="1"/>
  <c r="AA4493" i="3" s="1"/>
  <c r="AA4508" i="3" s="1"/>
  <c r="AA4523" i="3" s="1"/>
  <c r="AA4538" i="3" s="1"/>
  <c r="AA4553" i="3" s="1"/>
  <c r="AA4568" i="3" s="1"/>
  <c r="AA4583" i="3" s="1"/>
  <c r="AA4598" i="3" s="1"/>
  <c r="AA4613" i="3" s="1"/>
  <c r="AA4628" i="3" s="1"/>
  <c r="AA4643" i="3" s="1"/>
  <c r="AA4658" i="3" s="1"/>
  <c r="AA4673" i="3" s="1"/>
  <c r="AA4688" i="3" s="1"/>
  <c r="AA4703" i="3" s="1"/>
  <c r="AA4718" i="3" s="1"/>
  <c r="AA4733" i="3" s="1"/>
  <c r="AA4748" i="3" s="1"/>
  <c r="AA4763" i="3" s="1"/>
  <c r="W4313" i="3"/>
  <c r="BB4312" i="3"/>
  <c r="AA4312" i="3"/>
  <c r="AA4327" i="3" s="1"/>
  <c r="AA4342" i="3" s="1"/>
  <c r="AA4357" i="3" s="1"/>
  <c r="AA4372" i="3" s="1"/>
  <c r="AA4387" i="3" s="1"/>
  <c r="AA4402" i="3" s="1"/>
  <c r="AA4417" i="3" s="1"/>
  <c r="AA4432" i="3" s="1"/>
  <c r="AA4447" i="3" s="1"/>
  <c r="AA4462" i="3" s="1"/>
  <c r="AA4477" i="3" s="1"/>
  <c r="AA4492" i="3" s="1"/>
  <c r="AA4507" i="3" s="1"/>
  <c r="AA4522" i="3" s="1"/>
  <c r="AA4537" i="3" s="1"/>
  <c r="AA4552" i="3" s="1"/>
  <c r="AA4567" i="3" s="1"/>
  <c r="AA4582" i="3" s="1"/>
  <c r="AA4597" i="3" s="1"/>
  <c r="AA4612" i="3" s="1"/>
  <c r="AA4627" i="3" s="1"/>
  <c r="AA4642" i="3" s="1"/>
  <c r="AA4657" i="3" s="1"/>
  <c r="AA4672" i="3" s="1"/>
  <c r="AA4687" i="3" s="1"/>
  <c r="AA4702" i="3" s="1"/>
  <c r="AA4717" i="3" s="1"/>
  <c r="AA4732" i="3" s="1"/>
  <c r="AA4747" i="3" s="1"/>
  <c r="AA4762" i="3" s="1"/>
  <c r="W4312" i="3"/>
  <c r="BB4311" i="3"/>
  <c r="AA4311" i="3"/>
  <c r="AA4326" i="3" s="1"/>
  <c r="AA4341" i="3" s="1"/>
  <c r="AA4356" i="3" s="1"/>
  <c r="AA4371" i="3" s="1"/>
  <c r="AA4386" i="3" s="1"/>
  <c r="AA4401" i="3" s="1"/>
  <c r="AA4416" i="3" s="1"/>
  <c r="AA4431" i="3" s="1"/>
  <c r="AA4446" i="3" s="1"/>
  <c r="AA4461" i="3" s="1"/>
  <c r="AA4476" i="3" s="1"/>
  <c r="AA4491" i="3" s="1"/>
  <c r="AA4506" i="3" s="1"/>
  <c r="AA4521" i="3" s="1"/>
  <c r="AA4536" i="3" s="1"/>
  <c r="AA4551" i="3" s="1"/>
  <c r="AA4566" i="3" s="1"/>
  <c r="AA4581" i="3" s="1"/>
  <c r="AA4596" i="3" s="1"/>
  <c r="AA4611" i="3" s="1"/>
  <c r="AA4626" i="3" s="1"/>
  <c r="AA4641" i="3" s="1"/>
  <c r="AA4656" i="3" s="1"/>
  <c r="AA4671" i="3" s="1"/>
  <c r="AA4686" i="3" s="1"/>
  <c r="AA4701" i="3" s="1"/>
  <c r="AA4716" i="3" s="1"/>
  <c r="AA4731" i="3" s="1"/>
  <c r="AA4746" i="3" s="1"/>
  <c r="AA4761" i="3" s="1"/>
  <c r="W4311" i="3"/>
  <c r="BB4310" i="3"/>
  <c r="AA4310" i="3"/>
  <c r="AA4325" i="3" s="1"/>
  <c r="AA4340" i="3" s="1"/>
  <c r="AA4355" i="3" s="1"/>
  <c r="AA4370" i="3" s="1"/>
  <c r="AA4385" i="3" s="1"/>
  <c r="AA4400" i="3" s="1"/>
  <c r="AA4415" i="3" s="1"/>
  <c r="AA4430" i="3" s="1"/>
  <c r="AA4445" i="3" s="1"/>
  <c r="AA4460" i="3" s="1"/>
  <c r="AA4475" i="3" s="1"/>
  <c r="AA4490" i="3" s="1"/>
  <c r="AA4505" i="3" s="1"/>
  <c r="AA4520" i="3" s="1"/>
  <c r="AA4535" i="3" s="1"/>
  <c r="AA4550" i="3" s="1"/>
  <c r="AA4565" i="3" s="1"/>
  <c r="AA4580" i="3" s="1"/>
  <c r="AA4595" i="3" s="1"/>
  <c r="AA4610" i="3" s="1"/>
  <c r="AA4625" i="3" s="1"/>
  <c r="AA4640" i="3" s="1"/>
  <c r="AA4655" i="3" s="1"/>
  <c r="AA4670" i="3" s="1"/>
  <c r="AA4685" i="3" s="1"/>
  <c r="AA4700" i="3" s="1"/>
  <c r="AA4715" i="3" s="1"/>
  <c r="AA4730" i="3" s="1"/>
  <c r="AA4745" i="3" s="1"/>
  <c r="AA4760" i="3" s="1"/>
  <c r="W4310" i="3"/>
  <c r="BB4309" i="3"/>
  <c r="AA4309" i="3"/>
  <c r="AA4324" i="3" s="1"/>
  <c r="AA4339" i="3" s="1"/>
  <c r="AA4354" i="3" s="1"/>
  <c r="AA4369" i="3" s="1"/>
  <c r="AA4384" i="3" s="1"/>
  <c r="AA4399" i="3" s="1"/>
  <c r="AA4414" i="3" s="1"/>
  <c r="AA4429" i="3" s="1"/>
  <c r="AA4444" i="3" s="1"/>
  <c r="AA4459" i="3" s="1"/>
  <c r="AA4474" i="3" s="1"/>
  <c r="AA4489" i="3" s="1"/>
  <c r="AA4504" i="3" s="1"/>
  <c r="AA4519" i="3" s="1"/>
  <c r="AA4534" i="3" s="1"/>
  <c r="AA4549" i="3" s="1"/>
  <c r="AA4564" i="3" s="1"/>
  <c r="AA4579" i="3" s="1"/>
  <c r="AA4594" i="3" s="1"/>
  <c r="AA4609" i="3" s="1"/>
  <c r="AA4624" i="3" s="1"/>
  <c r="AA4639" i="3" s="1"/>
  <c r="AA4654" i="3" s="1"/>
  <c r="AA4669" i="3" s="1"/>
  <c r="AA4684" i="3" s="1"/>
  <c r="AA4699" i="3" s="1"/>
  <c r="AA4714" i="3" s="1"/>
  <c r="AA4729" i="3" s="1"/>
  <c r="AA4744" i="3" s="1"/>
  <c r="AA4759" i="3" s="1"/>
  <c r="W4309" i="3"/>
  <c r="BB4308" i="3"/>
  <c r="AA4308" i="3"/>
  <c r="AA4323" i="3" s="1"/>
  <c r="AA4338" i="3" s="1"/>
  <c r="AA4353" i="3" s="1"/>
  <c r="AA4368" i="3" s="1"/>
  <c r="AA4383" i="3" s="1"/>
  <c r="AA4398" i="3" s="1"/>
  <c r="AA4413" i="3" s="1"/>
  <c r="AA4428" i="3" s="1"/>
  <c r="AA4443" i="3" s="1"/>
  <c r="AA4458" i="3" s="1"/>
  <c r="AA4473" i="3" s="1"/>
  <c r="AA4488" i="3" s="1"/>
  <c r="AA4503" i="3" s="1"/>
  <c r="AA4518" i="3" s="1"/>
  <c r="AA4533" i="3" s="1"/>
  <c r="AA4548" i="3" s="1"/>
  <c r="AA4563" i="3" s="1"/>
  <c r="AA4578" i="3" s="1"/>
  <c r="AA4593" i="3" s="1"/>
  <c r="AA4608" i="3" s="1"/>
  <c r="AA4623" i="3" s="1"/>
  <c r="AA4638" i="3" s="1"/>
  <c r="AA4653" i="3" s="1"/>
  <c r="AA4668" i="3" s="1"/>
  <c r="AA4683" i="3" s="1"/>
  <c r="AA4698" i="3" s="1"/>
  <c r="AA4713" i="3" s="1"/>
  <c r="AA4728" i="3" s="1"/>
  <c r="AA4743" i="3" s="1"/>
  <c r="AA4758" i="3" s="1"/>
  <c r="W4308" i="3"/>
  <c r="BB4307" i="3"/>
  <c r="AA4307" i="3"/>
  <c r="AA4322" i="3" s="1"/>
  <c r="AA4337" i="3" s="1"/>
  <c r="AA4352" i="3" s="1"/>
  <c r="AA4367" i="3" s="1"/>
  <c r="AA4382" i="3" s="1"/>
  <c r="AA4397" i="3" s="1"/>
  <c r="AA4412" i="3" s="1"/>
  <c r="AA4427" i="3" s="1"/>
  <c r="AA4442" i="3" s="1"/>
  <c r="AA4457" i="3" s="1"/>
  <c r="AA4472" i="3" s="1"/>
  <c r="AA4487" i="3" s="1"/>
  <c r="AA4502" i="3" s="1"/>
  <c r="AA4517" i="3" s="1"/>
  <c r="AA4532" i="3" s="1"/>
  <c r="AA4547" i="3" s="1"/>
  <c r="AA4562" i="3" s="1"/>
  <c r="AA4577" i="3" s="1"/>
  <c r="AA4592" i="3" s="1"/>
  <c r="AA4607" i="3" s="1"/>
  <c r="AA4622" i="3" s="1"/>
  <c r="AA4637" i="3" s="1"/>
  <c r="AA4652" i="3" s="1"/>
  <c r="AA4667" i="3" s="1"/>
  <c r="AA4682" i="3" s="1"/>
  <c r="AA4697" i="3" s="1"/>
  <c r="AA4712" i="3" s="1"/>
  <c r="AA4727" i="3" s="1"/>
  <c r="AA4742" i="3" s="1"/>
  <c r="AA4757" i="3" s="1"/>
  <c r="W4307" i="3"/>
  <c r="BB4306" i="3"/>
  <c r="AA4306" i="3"/>
  <c r="AA4321" i="3" s="1"/>
  <c r="AA4336" i="3" s="1"/>
  <c r="AA4351" i="3" s="1"/>
  <c r="AA4366" i="3" s="1"/>
  <c r="AA4381" i="3" s="1"/>
  <c r="AA4396" i="3" s="1"/>
  <c r="AA4411" i="3" s="1"/>
  <c r="AA4426" i="3" s="1"/>
  <c r="AA4441" i="3" s="1"/>
  <c r="AA4456" i="3" s="1"/>
  <c r="AA4471" i="3" s="1"/>
  <c r="AA4486" i="3" s="1"/>
  <c r="AA4501" i="3" s="1"/>
  <c r="AA4516" i="3" s="1"/>
  <c r="AA4531" i="3" s="1"/>
  <c r="AA4546" i="3" s="1"/>
  <c r="AA4561" i="3" s="1"/>
  <c r="AA4576" i="3" s="1"/>
  <c r="AA4591" i="3" s="1"/>
  <c r="AA4606" i="3" s="1"/>
  <c r="AA4621" i="3" s="1"/>
  <c r="AA4636" i="3" s="1"/>
  <c r="AA4651" i="3" s="1"/>
  <c r="AA4666" i="3" s="1"/>
  <c r="AA4681" i="3" s="1"/>
  <c r="AA4696" i="3" s="1"/>
  <c r="AA4711" i="3" s="1"/>
  <c r="AA4726" i="3" s="1"/>
  <c r="AA4741" i="3" s="1"/>
  <c r="AA4756" i="3" s="1"/>
  <c r="W4306" i="3"/>
  <c r="BB4305" i="3"/>
  <c r="AA4305" i="3"/>
  <c r="AA4320" i="3" s="1"/>
  <c r="AA4335" i="3" s="1"/>
  <c r="AA4350" i="3" s="1"/>
  <c r="AA4365" i="3" s="1"/>
  <c r="AA4380" i="3" s="1"/>
  <c r="AA4395" i="3" s="1"/>
  <c r="AA4410" i="3" s="1"/>
  <c r="AA4425" i="3" s="1"/>
  <c r="AA4440" i="3" s="1"/>
  <c r="AA4455" i="3" s="1"/>
  <c r="AA4470" i="3" s="1"/>
  <c r="AA4485" i="3" s="1"/>
  <c r="AA4500" i="3" s="1"/>
  <c r="AA4515" i="3" s="1"/>
  <c r="AA4530" i="3" s="1"/>
  <c r="AA4545" i="3" s="1"/>
  <c r="AA4560" i="3" s="1"/>
  <c r="AA4575" i="3" s="1"/>
  <c r="AA4590" i="3" s="1"/>
  <c r="AA4605" i="3" s="1"/>
  <c r="AA4620" i="3" s="1"/>
  <c r="AA4635" i="3" s="1"/>
  <c r="AA4650" i="3" s="1"/>
  <c r="AA4665" i="3" s="1"/>
  <c r="AA4680" i="3" s="1"/>
  <c r="AA4695" i="3" s="1"/>
  <c r="AA4710" i="3" s="1"/>
  <c r="AA4725" i="3" s="1"/>
  <c r="AA4740" i="3" s="1"/>
  <c r="AA4755" i="3" s="1"/>
  <c r="W4305" i="3"/>
  <c r="BB4304" i="3"/>
  <c r="W4304" i="3"/>
  <c r="BB4303" i="3"/>
  <c r="W4303" i="3"/>
  <c r="BB4302" i="3"/>
  <c r="W4302" i="3"/>
  <c r="BB4301" i="3"/>
  <c r="W4301" i="3"/>
  <c r="BB4300" i="3"/>
  <c r="W4300" i="3"/>
  <c r="BB4299" i="3"/>
  <c r="W4299" i="3"/>
  <c r="BB4298" i="3"/>
  <c r="W4298" i="3"/>
  <c r="BB4297" i="3"/>
  <c r="W4297" i="3"/>
  <c r="BB4296" i="3"/>
  <c r="W4296" i="3"/>
  <c r="BB4295" i="3"/>
  <c r="W4295" i="3"/>
  <c r="BB4294" i="3"/>
  <c r="W4294" i="3"/>
  <c r="BB4293" i="3"/>
  <c r="W4293" i="3"/>
  <c r="BB4292" i="3"/>
  <c r="W4292" i="3"/>
  <c r="BB4291" i="3"/>
  <c r="W4291" i="3"/>
  <c r="BB4290" i="3"/>
  <c r="W4290" i="3"/>
  <c r="AA5041" i="3" l="1"/>
  <c r="AA5056" i="3" s="1"/>
  <c r="AA5071" i="3" s="1"/>
  <c r="AA5086" i="3" s="1"/>
  <c r="AA5101" i="3" s="1"/>
  <c r="AA5116" i="3" s="1"/>
  <c r="AA5131" i="3" s="1"/>
  <c r="AA5052" i="3"/>
  <c r="AA5067" i="3" s="1"/>
  <c r="AA5082" i="3" s="1"/>
  <c r="AA5097" i="3" s="1"/>
  <c r="AA5112" i="3" s="1"/>
  <c r="AA5127" i="3" s="1"/>
  <c r="AA5142" i="3" s="1"/>
  <c r="AA5042" i="3"/>
  <c r="AA5057" i="3" s="1"/>
  <c r="AA5072" i="3" s="1"/>
  <c r="AA5087" i="3" s="1"/>
  <c r="AA5102" i="3" s="1"/>
  <c r="AA5117" i="3" s="1"/>
  <c r="AA5132" i="3" s="1"/>
  <c r="AA5055" i="3"/>
  <c r="AA5070" i="3" s="1"/>
  <c r="AA5085" i="3" s="1"/>
  <c r="AA5100" i="3" s="1"/>
  <c r="AA5115" i="3" s="1"/>
  <c r="AA5130" i="3" s="1"/>
  <c r="AA5145" i="3" s="1"/>
  <c r="AA5047" i="3"/>
  <c r="AA5062" i="3" s="1"/>
  <c r="AA5077" i="3" s="1"/>
  <c r="AA5092" i="3" s="1"/>
  <c r="AA5107" i="3" s="1"/>
  <c r="AA5122" i="3" s="1"/>
  <c r="AA5137" i="3" s="1"/>
  <c r="AA5054" i="3"/>
  <c r="AA5069" i="3" s="1"/>
  <c r="AA5084" i="3" s="1"/>
  <c r="AA5099" i="3" s="1"/>
  <c r="AA5114" i="3" s="1"/>
  <c r="AA5129" i="3" s="1"/>
  <c r="AA5144" i="3" s="1"/>
  <c r="AA5049" i="3"/>
  <c r="AA5064" i="3" s="1"/>
  <c r="AA5079" i="3" s="1"/>
  <c r="AA5094" i="3" s="1"/>
  <c r="AA5109" i="3" s="1"/>
  <c r="AA5124" i="3" s="1"/>
  <c r="AA5139" i="3" s="1"/>
  <c r="AA5046" i="3"/>
  <c r="AA5061" i="3" s="1"/>
  <c r="AA5076" i="3" s="1"/>
  <c r="AA5091" i="3" s="1"/>
  <c r="AA5106" i="3" s="1"/>
  <c r="AA5121" i="3" s="1"/>
  <c r="AA5136" i="3" s="1"/>
  <c r="AA5050" i="3"/>
  <c r="AA5065" i="3" s="1"/>
  <c r="AA5080" i="3" s="1"/>
  <c r="AA5095" i="3" s="1"/>
  <c r="AA5110" i="3" s="1"/>
  <c r="AA5125" i="3" s="1"/>
  <c r="AA5140" i="3" s="1"/>
  <c r="AA5043" i="3"/>
  <c r="AA5058" i="3" s="1"/>
  <c r="AA5073" i="3" s="1"/>
  <c r="AA5088" i="3" s="1"/>
  <c r="AA5103" i="3" s="1"/>
  <c r="AA5118" i="3" s="1"/>
  <c r="AA5133" i="3" s="1"/>
  <c r="AA5044" i="3"/>
  <c r="AA5059" i="3" s="1"/>
  <c r="AA5074" i="3" s="1"/>
  <c r="AA5089" i="3" s="1"/>
  <c r="AA5104" i="3" s="1"/>
  <c r="AA5119" i="3" s="1"/>
  <c r="AA5134" i="3" s="1"/>
  <c r="AA5053" i="3"/>
  <c r="AA5068" i="3" s="1"/>
  <c r="AA5083" i="3" s="1"/>
  <c r="AA5098" i="3" s="1"/>
  <c r="AA5113" i="3" s="1"/>
  <c r="AA5128" i="3" s="1"/>
  <c r="AA5143" i="3" s="1"/>
  <c r="AA5045" i="3"/>
  <c r="AA5060" i="3" s="1"/>
  <c r="AA5075" i="3" s="1"/>
  <c r="AA5090" i="3" s="1"/>
  <c r="AA5105" i="3" s="1"/>
  <c r="AA5120" i="3" s="1"/>
  <c r="AA5135" i="3" s="1"/>
  <c r="AA5048" i="3"/>
  <c r="AA5063" i="3" s="1"/>
  <c r="AA5078" i="3" s="1"/>
  <c r="AA5093" i="3" s="1"/>
  <c r="AA5108" i="3" s="1"/>
  <c r="AA5123" i="3" s="1"/>
  <c r="AA5138" i="3" s="1"/>
  <c r="AA5051" i="3"/>
  <c r="AA5066" i="3" s="1"/>
  <c r="AA5081" i="3" s="1"/>
  <c r="AA5096" i="3" s="1"/>
  <c r="AA5111" i="3" s="1"/>
  <c r="AA5126" i="3" s="1"/>
  <c r="AA5141" i="3" s="1"/>
  <c r="BB4288" i="3"/>
  <c r="W4288" i="3"/>
  <c r="BB4287" i="3"/>
  <c r="W4287" i="3"/>
  <c r="BB4286" i="3"/>
  <c r="W4286" i="3"/>
  <c r="BB4285" i="3"/>
  <c r="W4285" i="3"/>
  <c r="BB4284" i="3"/>
  <c r="W4284" i="3"/>
  <c r="BB4283" i="3"/>
  <c r="W4283" i="3"/>
  <c r="BB4282" i="3"/>
  <c r="W4282" i="3"/>
  <c r="BB4281" i="3"/>
  <c r="W4281" i="3"/>
  <c r="BB4280" i="3"/>
  <c r="W4280" i="3"/>
  <c r="BB4279" i="3"/>
  <c r="W4279" i="3"/>
  <c r="BB4278" i="3"/>
  <c r="W4278" i="3"/>
  <c r="BB4277" i="3"/>
  <c r="W4277" i="3"/>
  <c r="BB4276" i="3"/>
  <c r="W4276" i="3"/>
  <c r="BB4275" i="3"/>
  <c r="W4275" i="3"/>
  <c r="BB4274" i="3"/>
  <c r="W4274" i="3"/>
  <c r="BB4273" i="3"/>
  <c r="W4273" i="3"/>
  <c r="BB4272" i="3"/>
  <c r="W4272" i="3"/>
  <c r="BB4271" i="3"/>
  <c r="W4271" i="3"/>
  <c r="BB4270" i="3"/>
  <c r="W4270" i="3"/>
  <c r="BB4269" i="3"/>
  <c r="W4269" i="3"/>
  <c r="BB4268" i="3"/>
  <c r="W4268" i="3"/>
  <c r="BB4267" i="3"/>
  <c r="W4267" i="3"/>
  <c r="BB4266" i="3"/>
  <c r="W4266" i="3"/>
  <c r="BB4265" i="3"/>
  <c r="W4265" i="3"/>
  <c r="BB4264" i="3"/>
  <c r="W4264" i="3"/>
  <c r="BB4263" i="3"/>
  <c r="W4263" i="3"/>
  <c r="BB4262" i="3"/>
  <c r="W4262" i="3"/>
  <c r="BB4261" i="3"/>
  <c r="W4261" i="3"/>
  <c r="BB4260" i="3"/>
  <c r="W4260" i="3"/>
  <c r="BB4259" i="3"/>
  <c r="W4259" i="3"/>
  <c r="BB4258" i="3"/>
  <c r="W4258" i="3"/>
  <c r="BB4257" i="3"/>
  <c r="W4257" i="3"/>
  <c r="BB4256" i="3"/>
  <c r="W4256" i="3"/>
  <c r="BB4255" i="3"/>
  <c r="W4255" i="3"/>
  <c r="BB4254" i="3"/>
  <c r="W4254" i="3"/>
  <c r="BB4253" i="3"/>
  <c r="W4253" i="3"/>
  <c r="BB4252" i="3"/>
  <c r="W4252" i="3"/>
  <c r="BB4251" i="3"/>
  <c r="W4251" i="3"/>
  <c r="BB4250" i="3"/>
  <c r="W4250" i="3"/>
  <c r="BB4249" i="3"/>
  <c r="W4249" i="3"/>
  <c r="BB4248" i="3"/>
  <c r="W4248" i="3"/>
  <c r="BB4247" i="3"/>
  <c r="W4247" i="3"/>
  <c r="BB4246" i="3"/>
  <c r="W4246" i="3"/>
  <c r="BB4245" i="3"/>
  <c r="W4245" i="3"/>
  <c r="BB4244" i="3"/>
  <c r="W4244" i="3"/>
  <c r="BB4243" i="3"/>
  <c r="W4243" i="3"/>
  <c r="BB4242" i="3"/>
  <c r="W4242" i="3"/>
  <c r="BB4241" i="3"/>
  <c r="W4241" i="3"/>
  <c r="BB4240" i="3"/>
  <c r="W4240" i="3"/>
  <c r="BB4239" i="3"/>
  <c r="W4239" i="3"/>
  <c r="BB4238" i="3"/>
  <c r="W4238" i="3"/>
  <c r="BB4237" i="3"/>
  <c r="W4237" i="3"/>
  <c r="BB4236" i="3"/>
  <c r="W4236" i="3"/>
  <c r="BB4235" i="3"/>
  <c r="W4235" i="3"/>
  <c r="BB4234" i="3"/>
  <c r="W4234" i="3"/>
  <c r="BB4233" i="3"/>
  <c r="W4233" i="3"/>
  <c r="BB4232" i="3"/>
  <c r="W4232" i="3"/>
  <c r="BB4231" i="3"/>
  <c r="W4231" i="3"/>
  <c r="BB4230" i="3"/>
  <c r="W4230" i="3"/>
  <c r="BB4229" i="3"/>
  <c r="W4229" i="3"/>
  <c r="BB4228" i="3"/>
  <c r="W4228" i="3"/>
  <c r="BB4227" i="3"/>
  <c r="W4227" i="3"/>
  <c r="BB4226" i="3"/>
  <c r="W4226" i="3"/>
  <c r="BB4225" i="3"/>
  <c r="W4225" i="3"/>
  <c r="BB4224" i="3"/>
  <c r="W4224" i="3"/>
  <c r="BB4223" i="3"/>
  <c r="W4223" i="3"/>
  <c r="BB4222" i="3"/>
  <c r="W4222" i="3"/>
  <c r="BB4221" i="3"/>
  <c r="W4221" i="3"/>
  <c r="BB4220" i="3"/>
  <c r="W4220" i="3"/>
  <c r="BB4219" i="3"/>
  <c r="W4219" i="3"/>
  <c r="BB4218" i="3"/>
  <c r="W4218" i="3"/>
  <c r="BB4217" i="3"/>
  <c r="W4217" i="3"/>
  <c r="BB4216" i="3"/>
  <c r="W4216" i="3"/>
  <c r="BB4215" i="3"/>
  <c r="W4215" i="3"/>
  <c r="BB4214" i="3"/>
  <c r="W4214" i="3"/>
  <c r="BB4213" i="3"/>
  <c r="W4213" i="3"/>
  <c r="BB4212" i="3"/>
  <c r="W4212" i="3"/>
  <c r="BB4211" i="3"/>
  <c r="W4211" i="3"/>
  <c r="BB4210" i="3"/>
  <c r="W4210" i="3"/>
  <c r="BB4209" i="3"/>
  <c r="W4209" i="3"/>
  <c r="BB4208" i="3"/>
  <c r="W4208" i="3"/>
  <c r="BB4207" i="3"/>
  <c r="W4207" i="3"/>
  <c r="BB4206" i="3"/>
  <c r="W4206" i="3"/>
  <c r="BB4205" i="3"/>
  <c r="W4205" i="3"/>
  <c r="BB4204" i="3"/>
  <c r="W4204" i="3"/>
  <c r="BB4203" i="3"/>
  <c r="W4203" i="3"/>
  <c r="BB4202" i="3"/>
  <c r="W4202" i="3"/>
  <c r="BB4201" i="3"/>
  <c r="W4201" i="3"/>
  <c r="BB4200" i="3"/>
  <c r="W4200" i="3"/>
  <c r="BB4199" i="3"/>
  <c r="W4199" i="3"/>
  <c r="BB4198" i="3"/>
  <c r="W4198" i="3"/>
  <c r="BB4197" i="3"/>
  <c r="W4197" i="3"/>
  <c r="BB4196" i="3"/>
  <c r="W4196" i="3"/>
  <c r="BB4195" i="3"/>
  <c r="W4195" i="3"/>
  <c r="BB4194" i="3"/>
  <c r="W4194" i="3"/>
  <c r="BB4193" i="3"/>
  <c r="W4193" i="3"/>
  <c r="BB4192" i="3"/>
  <c r="W4192" i="3"/>
  <c r="BB4191" i="3"/>
  <c r="W4191" i="3"/>
  <c r="BB4190" i="3"/>
  <c r="W4190" i="3"/>
  <c r="BB4189" i="3"/>
  <c r="W4189" i="3"/>
  <c r="BB4188" i="3"/>
  <c r="W4188" i="3"/>
  <c r="BB4187" i="3"/>
  <c r="W4187" i="3"/>
  <c r="BB4186" i="3"/>
  <c r="W4186" i="3"/>
  <c r="BB4185" i="3"/>
  <c r="W4185" i="3"/>
  <c r="BB4184" i="3"/>
  <c r="W4184" i="3"/>
  <c r="BB4183" i="3"/>
  <c r="W4183" i="3"/>
  <c r="BB4182" i="3"/>
  <c r="W4182" i="3"/>
  <c r="BB4181" i="3"/>
  <c r="W4181" i="3"/>
  <c r="BB4180" i="3"/>
  <c r="W4180" i="3"/>
  <c r="BB4179" i="3"/>
  <c r="W4179" i="3"/>
  <c r="BB4178" i="3"/>
  <c r="W4178" i="3"/>
  <c r="BB4177" i="3"/>
  <c r="W4177" i="3"/>
  <c r="BB4176" i="3"/>
  <c r="W4176" i="3"/>
  <c r="BB4175" i="3"/>
  <c r="W4175" i="3"/>
  <c r="BB4174" i="3"/>
  <c r="W4174" i="3"/>
  <c r="BB4173" i="3"/>
  <c r="W4173" i="3"/>
  <c r="BB4172" i="3"/>
  <c r="W4172" i="3"/>
  <c r="BB4171" i="3"/>
  <c r="W4171" i="3"/>
  <c r="BB4170" i="3"/>
  <c r="W4170" i="3"/>
  <c r="BB4169" i="3"/>
  <c r="W4169" i="3"/>
  <c r="BB4168" i="3"/>
  <c r="W4168" i="3"/>
  <c r="BB4167" i="3"/>
  <c r="W4167" i="3"/>
  <c r="BB4166" i="3"/>
  <c r="W4166" i="3"/>
  <c r="BB4165" i="3"/>
  <c r="W4165" i="3"/>
  <c r="BB4164" i="3"/>
  <c r="W4164" i="3"/>
  <c r="BB4163" i="3"/>
  <c r="W4163" i="3"/>
  <c r="BB4162" i="3"/>
  <c r="W4162" i="3"/>
  <c r="BB4161" i="3"/>
  <c r="W4161" i="3"/>
  <c r="BB4160" i="3"/>
  <c r="W4160" i="3"/>
  <c r="BB4159" i="3"/>
  <c r="W4159" i="3"/>
  <c r="BB4158" i="3"/>
  <c r="W4158" i="3"/>
  <c r="BB4157" i="3"/>
  <c r="W4157" i="3"/>
  <c r="BB4156" i="3"/>
  <c r="W4156" i="3"/>
  <c r="BB4155" i="3"/>
  <c r="W4155" i="3"/>
  <c r="BB4154" i="3"/>
  <c r="W4154" i="3"/>
  <c r="BB4153" i="3"/>
  <c r="W4153" i="3"/>
  <c r="BB4152" i="3"/>
  <c r="W4152" i="3"/>
  <c r="BB4151" i="3"/>
  <c r="W4151" i="3"/>
  <c r="BB4150" i="3"/>
  <c r="W4150" i="3"/>
  <c r="BB4149" i="3"/>
  <c r="W4149" i="3"/>
  <c r="BB4148" i="3"/>
  <c r="W4148" i="3"/>
  <c r="BB4147" i="3"/>
  <c r="W4147" i="3"/>
  <c r="BB4146" i="3"/>
  <c r="W4146" i="3"/>
  <c r="BB4145" i="3"/>
  <c r="W4145" i="3"/>
  <c r="BB4144" i="3"/>
  <c r="W4144" i="3"/>
  <c r="BB4143" i="3"/>
  <c r="W4143" i="3"/>
  <c r="BB4142" i="3"/>
  <c r="W4142" i="3"/>
  <c r="BB4141" i="3"/>
  <c r="W4141" i="3"/>
  <c r="BB4140" i="3"/>
  <c r="W4140" i="3"/>
  <c r="BB4139" i="3"/>
  <c r="W4139" i="3"/>
  <c r="BB4138" i="3"/>
  <c r="W4138" i="3"/>
  <c r="BB4137" i="3"/>
  <c r="W4137" i="3"/>
  <c r="BB4136" i="3"/>
  <c r="W4136" i="3"/>
  <c r="BB4135" i="3"/>
  <c r="W4135" i="3"/>
  <c r="BB4134" i="3"/>
  <c r="W4134" i="3"/>
  <c r="BB4133" i="3"/>
  <c r="W4133" i="3"/>
  <c r="BB4132" i="3"/>
  <c r="W4132" i="3"/>
  <c r="BB4131" i="3"/>
  <c r="W4131" i="3"/>
  <c r="BB4130" i="3"/>
  <c r="W4130" i="3"/>
  <c r="BB4129" i="3"/>
  <c r="W4129" i="3"/>
  <c r="BB4128" i="3"/>
  <c r="W4128" i="3"/>
  <c r="BB4127" i="3"/>
  <c r="W4127" i="3"/>
  <c r="BB4126" i="3"/>
  <c r="W4126" i="3"/>
  <c r="BB4125" i="3"/>
  <c r="W4125" i="3"/>
  <c r="BB4124" i="3"/>
  <c r="W4124" i="3"/>
  <c r="BB4123" i="3"/>
  <c r="W4123" i="3"/>
  <c r="BB4122" i="3"/>
  <c r="W4122" i="3"/>
  <c r="BB4121" i="3"/>
  <c r="W4121" i="3"/>
  <c r="BB4120" i="3"/>
  <c r="W4120" i="3"/>
  <c r="BB4119" i="3"/>
  <c r="W4119" i="3"/>
  <c r="BB4118" i="3"/>
  <c r="W4118" i="3"/>
  <c r="BB4117" i="3"/>
  <c r="W4117" i="3"/>
  <c r="BB4116" i="3"/>
  <c r="W4116" i="3"/>
  <c r="BB4115" i="3"/>
  <c r="W4115" i="3"/>
  <c r="BB4114" i="3"/>
  <c r="W4114" i="3"/>
  <c r="BB4113" i="3"/>
  <c r="W4113" i="3"/>
  <c r="BB4112" i="3"/>
  <c r="W4112" i="3"/>
  <c r="BB4111" i="3"/>
  <c r="W4111" i="3"/>
  <c r="BB4110" i="3"/>
  <c r="W4110" i="3"/>
  <c r="BB4109" i="3"/>
  <c r="W4109" i="3"/>
  <c r="BB4108" i="3"/>
  <c r="W4108" i="3"/>
  <c r="BB4107" i="3"/>
  <c r="W4107" i="3"/>
  <c r="BB4106" i="3"/>
  <c r="W4106" i="3"/>
  <c r="BB4105" i="3"/>
  <c r="W4105" i="3"/>
  <c r="BB4104" i="3"/>
  <c r="W4104" i="3"/>
  <c r="BB4103" i="3"/>
  <c r="W4103" i="3"/>
  <c r="BB4102" i="3"/>
  <c r="W4102" i="3"/>
  <c r="BB4101" i="3"/>
  <c r="W4101" i="3"/>
  <c r="BB4100" i="3"/>
  <c r="W4100" i="3"/>
  <c r="BB4099" i="3"/>
  <c r="W4099" i="3"/>
  <c r="BB4098" i="3"/>
  <c r="W4098" i="3"/>
  <c r="BB4097" i="3"/>
  <c r="W4097" i="3"/>
  <c r="BB4096" i="3"/>
  <c r="W4096" i="3"/>
  <c r="BB4095" i="3"/>
  <c r="W4095" i="3"/>
  <c r="BB4094" i="3"/>
  <c r="W4094" i="3"/>
  <c r="BB4093" i="3"/>
  <c r="W4093" i="3"/>
  <c r="BB4092" i="3"/>
  <c r="W4092" i="3"/>
  <c r="BB4091" i="3"/>
  <c r="W4091" i="3"/>
  <c r="BB4090" i="3"/>
  <c r="W4090" i="3"/>
  <c r="BB4089" i="3"/>
  <c r="W4089" i="3"/>
  <c r="BB4088" i="3"/>
  <c r="W4088" i="3"/>
  <c r="BB4087" i="3"/>
  <c r="W4087" i="3"/>
  <c r="BB4086" i="3"/>
  <c r="W4086" i="3"/>
  <c r="BB4085" i="3"/>
  <c r="W4085" i="3"/>
  <c r="BB4084" i="3"/>
  <c r="W4084" i="3"/>
  <c r="BB4083" i="3"/>
  <c r="W4083" i="3"/>
  <c r="BB4082" i="3"/>
  <c r="W4082" i="3"/>
  <c r="BB4081" i="3"/>
  <c r="W4081" i="3"/>
  <c r="BB4080" i="3"/>
  <c r="W4080" i="3"/>
  <c r="BB4079" i="3"/>
  <c r="W4079" i="3"/>
  <c r="BB4078" i="3"/>
  <c r="W4078" i="3"/>
  <c r="BB4077" i="3"/>
  <c r="W4077" i="3"/>
  <c r="BB4076" i="3"/>
  <c r="W4076" i="3"/>
  <c r="BB4075" i="3"/>
  <c r="W4075" i="3"/>
  <c r="BB4074" i="3"/>
  <c r="W4074" i="3"/>
  <c r="BB4073" i="3"/>
  <c r="W4073" i="3"/>
  <c r="BB4072" i="3"/>
  <c r="W4072" i="3"/>
  <c r="BB4071" i="3"/>
  <c r="W4071" i="3"/>
  <c r="BB4070" i="3"/>
  <c r="W4070" i="3"/>
  <c r="BB4069" i="3"/>
  <c r="W4069" i="3"/>
  <c r="BB4068" i="3"/>
  <c r="W4068" i="3"/>
  <c r="BB4067" i="3"/>
  <c r="W4067" i="3"/>
  <c r="BB4066" i="3"/>
  <c r="W4066" i="3"/>
  <c r="BB4065" i="3"/>
  <c r="W4065" i="3"/>
  <c r="BB4064" i="3"/>
  <c r="W4064" i="3"/>
  <c r="BB4063" i="3"/>
  <c r="W4063" i="3"/>
  <c r="BB4062" i="3"/>
  <c r="W4062" i="3"/>
  <c r="BB4061" i="3"/>
  <c r="W4061" i="3"/>
  <c r="BB4060" i="3"/>
  <c r="W4060" i="3"/>
  <c r="BB4059" i="3"/>
  <c r="W4059" i="3"/>
  <c r="BB4058" i="3"/>
  <c r="W4058" i="3"/>
  <c r="BB4057" i="3"/>
  <c r="W4057" i="3"/>
  <c r="BB4056" i="3"/>
  <c r="W4056" i="3"/>
  <c r="BB4055" i="3"/>
  <c r="W4055" i="3"/>
  <c r="BB4054" i="3"/>
  <c r="W4054" i="3"/>
  <c r="BB4053" i="3"/>
  <c r="W4053" i="3"/>
  <c r="BB4052" i="3"/>
  <c r="W4052" i="3"/>
  <c r="BB4051" i="3"/>
  <c r="W4051" i="3"/>
  <c r="BB4050" i="3"/>
  <c r="W4050" i="3"/>
  <c r="BB4049" i="3"/>
  <c r="W4049" i="3"/>
  <c r="BB4048" i="3"/>
  <c r="W4048" i="3"/>
  <c r="BB4047" i="3"/>
  <c r="W4047" i="3"/>
  <c r="BB4046" i="3"/>
  <c r="W4046" i="3"/>
  <c r="BB4045" i="3"/>
  <c r="W4045" i="3"/>
  <c r="BB4044" i="3"/>
  <c r="W4044" i="3"/>
  <c r="BB4043" i="3"/>
  <c r="W4043" i="3"/>
  <c r="BB4042" i="3"/>
  <c r="W4042" i="3"/>
  <c r="BB4041" i="3"/>
  <c r="W4041" i="3"/>
  <c r="BB4040" i="3"/>
  <c r="W4040" i="3"/>
  <c r="BB4039" i="3"/>
  <c r="W4039" i="3"/>
  <c r="BB4038" i="3"/>
  <c r="W4038" i="3"/>
  <c r="BB4037" i="3"/>
  <c r="W4037" i="3"/>
  <c r="BB4036" i="3"/>
  <c r="W4036" i="3"/>
  <c r="BB4035" i="3"/>
  <c r="W4035" i="3"/>
  <c r="BB4034" i="3"/>
  <c r="W4034" i="3"/>
  <c r="BB4033" i="3"/>
  <c r="W4033" i="3"/>
  <c r="BB4032" i="3"/>
  <c r="W4032" i="3"/>
  <c r="BB4031" i="3"/>
  <c r="W4031" i="3"/>
  <c r="BB4030" i="3"/>
  <c r="W4030" i="3"/>
  <c r="BB4029" i="3"/>
  <c r="W4029" i="3"/>
  <c r="BB4028" i="3"/>
  <c r="W4028" i="3"/>
  <c r="BB4027" i="3"/>
  <c r="W4027" i="3"/>
  <c r="BB4026" i="3"/>
  <c r="W4026" i="3"/>
  <c r="BB4025" i="3"/>
  <c r="W4025" i="3"/>
  <c r="BB4024" i="3"/>
  <c r="W4024" i="3"/>
  <c r="BB4023" i="3"/>
  <c r="W4023" i="3"/>
  <c r="BB4022" i="3"/>
  <c r="W4022" i="3"/>
  <c r="BB4021" i="3"/>
  <c r="W4021" i="3"/>
  <c r="BB4020" i="3"/>
  <c r="W4020" i="3"/>
  <c r="BB4019" i="3"/>
  <c r="W4019" i="3"/>
  <c r="BB4018" i="3"/>
  <c r="W4018" i="3"/>
  <c r="BB4017" i="3"/>
  <c r="W4017" i="3"/>
  <c r="BB4016" i="3"/>
  <c r="W4016" i="3"/>
  <c r="BB4015" i="3"/>
  <c r="W4015" i="3"/>
  <c r="BB4014" i="3"/>
  <c r="W4014" i="3"/>
  <c r="BB4013" i="3"/>
  <c r="W4013" i="3"/>
  <c r="BB4012" i="3"/>
  <c r="W4012" i="3"/>
  <c r="BB4011" i="3"/>
  <c r="W4011" i="3"/>
  <c r="BB4010" i="3"/>
  <c r="W4010" i="3"/>
  <c r="BB4009" i="3"/>
  <c r="W4009" i="3"/>
  <c r="BB4008" i="3"/>
  <c r="W4008" i="3"/>
  <c r="BB4007" i="3"/>
  <c r="W4007" i="3"/>
  <c r="BB4006" i="3"/>
  <c r="W4006" i="3"/>
  <c r="BB4005" i="3"/>
  <c r="W4005" i="3"/>
  <c r="BB4004" i="3"/>
  <c r="W4004" i="3"/>
  <c r="BB4003" i="3"/>
  <c r="W4003" i="3"/>
  <c r="BB4002" i="3"/>
  <c r="W4002" i="3"/>
  <c r="BB4001" i="3"/>
  <c r="W4001" i="3"/>
  <c r="BB4000" i="3"/>
  <c r="W4000" i="3"/>
  <c r="BB3999" i="3"/>
  <c r="W3999" i="3"/>
  <c r="BB3998" i="3"/>
  <c r="W3998" i="3"/>
  <c r="BB3997" i="3"/>
  <c r="W3997" i="3"/>
  <c r="BB3996" i="3"/>
  <c r="W3996" i="3"/>
  <c r="BB3995" i="3"/>
  <c r="W3995" i="3"/>
  <c r="BB3994" i="3"/>
  <c r="W3994" i="3"/>
  <c r="BB3993" i="3"/>
  <c r="W3993" i="3"/>
  <c r="BB3992" i="3"/>
  <c r="W3992" i="3"/>
  <c r="BB3991" i="3"/>
  <c r="W3991" i="3"/>
  <c r="BB3990" i="3"/>
  <c r="W3990" i="3"/>
  <c r="BB3989" i="3"/>
  <c r="W3989" i="3"/>
  <c r="BB3988" i="3"/>
  <c r="W3988" i="3"/>
  <c r="BB3987" i="3"/>
  <c r="W3987" i="3"/>
  <c r="BB3986" i="3"/>
  <c r="W3986" i="3"/>
  <c r="BB3985" i="3"/>
  <c r="W3985" i="3"/>
  <c r="BB3984" i="3"/>
  <c r="W3984" i="3"/>
  <c r="BB3983" i="3"/>
  <c r="W3983" i="3"/>
  <c r="BB3982" i="3"/>
  <c r="W3982" i="3"/>
  <c r="BB3981" i="3"/>
  <c r="W3981" i="3"/>
  <c r="BB3980" i="3"/>
  <c r="W3980" i="3"/>
  <c r="BB3979" i="3"/>
  <c r="W3979" i="3"/>
  <c r="BB3978" i="3"/>
  <c r="W3978" i="3"/>
  <c r="BB3977" i="3"/>
  <c r="W3977" i="3"/>
  <c r="BB3976" i="3"/>
  <c r="W3976" i="3"/>
  <c r="BB3975" i="3"/>
  <c r="W3975" i="3"/>
  <c r="BB3974" i="3"/>
  <c r="W3974" i="3"/>
  <c r="BB3958" i="3"/>
  <c r="W3958" i="3"/>
  <c r="BB3957" i="3"/>
  <c r="W3957" i="3"/>
  <c r="BB3956" i="3"/>
  <c r="W3956" i="3"/>
  <c r="BB3955" i="3"/>
  <c r="W3955" i="3"/>
  <c r="BB3954" i="3"/>
  <c r="W3954" i="3"/>
  <c r="BB3953" i="3"/>
  <c r="W3953" i="3"/>
  <c r="BB3952" i="3"/>
  <c r="W3952" i="3"/>
  <c r="BB3951" i="3"/>
  <c r="W3951" i="3"/>
  <c r="BB3950" i="3"/>
  <c r="W3950" i="3"/>
  <c r="BB3949" i="3"/>
  <c r="W3949" i="3"/>
  <c r="BB3948" i="3"/>
  <c r="W3948" i="3"/>
  <c r="BB3947" i="3"/>
  <c r="W3947" i="3"/>
  <c r="BB3946" i="3"/>
  <c r="W3946" i="3"/>
  <c r="BB3945" i="3"/>
  <c r="W3945" i="3"/>
  <c r="BB3944" i="3"/>
  <c r="W3944" i="3"/>
  <c r="BB3973" i="3"/>
  <c r="W3973" i="3"/>
  <c r="BB3972" i="3"/>
  <c r="W3972" i="3"/>
  <c r="BB3971" i="3"/>
  <c r="W3971" i="3"/>
  <c r="BB3970" i="3"/>
  <c r="W3970" i="3"/>
  <c r="BB3969" i="3"/>
  <c r="W3969" i="3"/>
  <c r="BB3968" i="3"/>
  <c r="W3968" i="3"/>
  <c r="BB3967" i="3"/>
  <c r="W3967" i="3"/>
  <c r="BB3966" i="3"/>
  <c r="W3966" i="3"/>
  <c r="BB3965" i="3"/>
  <c r="W3965" i="3"/>
  <c r="BB3964" i="3"/>
  <c r="W3964" i="3"/>
  <c r="BB3963" i="3"/>
  <c r="W3963" i="3"/>
  <c r="BB3962" i="3"/>
  <c r="W3962" i="3"/>
  <c r="BB3961" i="3"/>
  <c r="W3961" i="3"/>
  <c r="BB3960" i="3"/>
  <c r="W3960" i="3"/>
  <c r="BB3959" i="3"/>
  <c r="W3959" i="3"/>
  <c r="BB3943" i="3"/>
  <c r="W3943" i="3"/>
  <c r="BB3942" i="3"/>
  <c r="W3942" i="3"/>
  <c r="BB3941" i="3"/>
  <c r="W3941" i="3"/>
  <c r="BB3940" i="3"/>
  <c r="W3940" i="3"/>
  <c r="BB3939" i="3"/>
  <c r="W3939" i="3"/>
  <c r="BB3938" i="3"/>
  <c r="W3938" i="3"/>
  <c r="BB3937" i="3"/>
  <c r="W3937" i="3"/>
  <c r="BB3936" i="3"/>
  <c r="W3936" i="3"/>
  <c r="BB3935" i="3"/>
  <c r="W3935" i="3"/>
  <c r="BB3934" i="3"/>
  <c r="W3934" i="3"/>
  <c r="BB3933" i="3"/>
  <c r="W3933" i="3"/>
  <c r="BB3932" i="3"/>
  <c r="W3932" i="3"/>
  <c r="BB3931" i="3"/>
  <c r="W3931" i="3"/>
  <c r="BB3930" i="3"/>
  <c r="W3930" i="3"/>
  <c r="BB3929" i="3"/>
  <c r="W3929" i="3"/>
  <c r="BB3928" i="3"/>
  <c r="W3928" i="3"/>
  <c r="BB3927" i="3"/>
  <c r="W3927" i="3"/>
  <c r="BB3926" i="3"/>
  <c r="W3926" i="3"/>
  <c r="BB3925" i="3"/>
  <c r="W3925" i="3"/>
  <c r="BB3924" i="3"/>
  <c r="W3924" i="3"/>
  <c r="BB3923" i="3"/>
  <c r="W3923" i="3"/>
  <c r="BB3922" i="3"/>
  <c r="W3922" i="3"/>
  <c r="BB3921" i="3"/>
  <c r="W3921" i="3"/>
  <c r="BB3920" i="3"/>
  <c r="W3920" i="3"/>
  <c r="BB3919" i="3"/>
  <c r="W3919" i="3"/>
  <c r="BB3918" i="3"/>
  <c r="W3918" i="3"/>
  <c r="BB3917" i="3"/>
  <c r="W3917" i="3"/>
  <c r="BB3916" i="3"/>
  <c r="W3916" i="3"/>
  <c r="BB3915" i="3"/>
  <c r="W3915" i="3"/>
  <c r="BB3914" i="3"/>
  <c r="W3914" i="3"/>
  <c r="BB3913" i="3"/>
  <c r="W3913" i="3"/>
  <c r="BB3912" i="3"/>
  <c r="W3912" i="3"/>
  <c r="BB3911" i="3"/>
  <c r="W3911" i="3"/>
  <c r="BB3910" i="3"/>
  <c r="W3910" i="3"/>
  <c r="BB3909" i="3"/>
  <c r="W3909" i="3"/>
  <c r="BB3908" i="3"/>
  <c r="W3908" i="3"/>
  <c r="BB3907" i="3"/>
  <c r="W3907" i="3"/>
  <c r="BB3906" i="3"/>
  <c r="W3906" i="3"/>
  <c r="BB3905" i="3"/>
  <c r="W3905" i="3"/>
  <c r="BB3904" i="3"/>
  <c r="W3904" i="3"/>
  <c r="BB3903" i="3"/>
  <c r="W3903" i="3"/>
  <c r="BB3902" i="3"/>
  <c r="W3902" i="3"/>
  <c r="BB3901" i="3"/>
  <c r="W3901" i="3"/>
  <c r="BB3900" i="3"/>
  <c r="W3900" i="3"/>
  <c r="BB3899" i="3"/>
  <c r="W3899" i="3"/>
  <c r="BB3898" i="3"/>
  <c r="W3898" i="3"/>
  <c r="BB3897" i="3"/>
  <c r="W3897" i="3"/>
  <c r="BB3896" i="3"/>
  <c r="W3896" i="3"/>
  <c r="BB3895" i="3"/>
  <c r="W3895" i="3"/>
  <c r="BB3894" i="3"/>
  <c r="W3894" i="3"/>
  <c r="BB3893" i="3"/>
  <c r="W3893" i="3"/>
  <c r="BB3892" i="3"/>
  <c r="W3892" i="3"/>
  <c r="BB3891" i="3"/>
  <c r="W3891" i="3"/>
  <c r="BB3890" i="3"/>
  <c r="W3890" i="3"/>
  <c r="BB3889" i="3"/>
  <c r="W3889" i="3"/>
  <c r="BB3888" i="3"/>
  <c r="W3888" i="3"/>
  <c r="BB3887" i="3"/>
  <c r="W3887" i="3"/>
  <c r="BB3886" i="3"/>
  <c r="W3886" i="3"/>
  <c r="BB3885" i="3"/>
  <c r="W3885" i="3"/>
  <c r="BB3884" i="3"/>
  <c r="W3884" i="3"/>
  <c r="BB3868" i="3"/>
  <c r="W3868" i="3"/>
  <c r="BB3867" i="3"/>
  <c r="W3867" i="3"/>
  <c r="BB3866" i="3"/>
  <c r="W3866" i="3"/>
  <c r="BB3865" i="3"/>
  <c r="W3865" i="3"/>
  <c r="BB3864" i="3"/>
  <c r="W3864" i="3"/>
  <c r="BB3863" i="3"/>
  <c r="W3863" i="3"/>
  <c r="BB3862" i="3"/>
  <c r="W3862" i="3"/>
  <c r="BB3861" i="3"/>
  <c r="W3861" i="3"/>
  <c r="BB3860" i="3"/>
  <c r="W3860" i="3"/>
  <c r="BB3859" i="3"/>
  <c r="W3859" i="3"/>
  <c r="BB3858" i="3"/>
  <c r="W3858" i="3"/>
  <c r="BB3857" i="3"/>
  <c r="W3857" i="3"/>
  <c r="BB3856" i="3"/>
  <c r="W3856" i="3"/>
  <c r="BB3855" i="3"/>
  <c r="W3855" i="3"/>
  <c r="BB3854" i="3"/>
  <c r="W3854" i="3"/>
  <c r="BB3883" i="3"/>
  <c r="W3883" i="3"/>
  <c r="BB3882" i="3"/>
  <c r="W3882" i="3"/>
  <c r="BB3881" i="3"/>
  <c r="W3881" i="3"/>
  <c r="BB3880" i="3"/>
  <c r="W3880" i="3"/>
  <c r="BB3879" i="3"/>
  <c r="W3879" i="3"/>
  <c r="BB3878" i="3"/>
  <c r="W3878" i="3"/>
  <c r="BB3877" i="3"/>
  <c r="W3877" i="3"/>
  <c r="BB3876" i="3"/>
  <c r="W3876" i="3"/>
  <c r="BB3875" i="3"/>
  <c r="W3875" i="3"/>
  <c r="BB3874" i="3"/>
  <c r="W3874" i="3"/>
  <c r="BB3873" i="3"/>
  <c r="W3873" i="3"/>
  <c r="BB3872" i="3"/>
  <c r="W3872" i="3"/>
  <c r="BB3871" i="3"/>
  <c r="W3871" i="3"/>
  <c r="BB3870" i="3"/>
  <c r="W3870" i="3"/>
  <c r="BB3869" i="3"/>
  <c r="W3869" i="3"/>
  <c r="BB3853" i="3"/>
  <c r="W3853" i="3"/>
  <c r="BB3852" i="3"/>
  <c r="W3852" i="3"/>
  <c r="BB3851" i="3"/>
  <c r="W3851" i="3"/>
  <c r="BB3850" i="3"/>
  <c r="W3850" i="3"/>
  <c r="BB3849" i="3"/>
  <c r="W3849" i="3"/>
  <c r="BB3848" i="3"/>
  <c r="W3848" i="3"/>
  <c r="BB3847" i="3"/>
  <c r="W3847" i="3"/>
  <c r="BB3846" i="3"/>
  <c r="W3846" i="3"/>
  <c r="BB3845" i="3"/>
  <c r="W3845" i="3"/>
  <c r="BB3844" i="3"/>
  <c r="W3844" i="3"/>
  <c r="BB3843" i="3"/>
  <c r="W3843" i="3"/>
  <c r="BB3842" i="3"/>
  <c r="W3842" i="3"/>
  <c r="BB3841" i="3"/>
  <c r="W3841" i="3"/>
  <c r="BB3840" i="3"/>
  <c r="W3840" i="3"/>
  <c r="BB3839" i="3"/>
  <c r="W3839" i="3"/>
  <c r="BB3838" i="3"/>
  <c r="W3838" i="3"/>
  <c r="BB3837" i="3"/>
  <c r="W3837" i="3"/>
  <c r="BB3836" i="3"/>
  <c r="W3836" i="3"/>
  <c r="BB3835" i="3"/>
  <c r="W3835" i="3"/>
  <c r="BB3834" i="3"/>
  <c r="W3834" i="3"/>
  <c r="BB3833" i="3"/>
  <c r="W3833" i="3"/>
  <c r="BB3832" i="3"/>
  <c r="W3832" i="3"/>
  <c r="BB3831" i="3"/>
  <c r="W3831" i="3"/>
  <c r="BB3830" i="3"/>
  <c r="W3830" i="3"/>
  <c r="BB3829" i="3"/>
  <c r="W3829" i="3"/>
  <c r="BB3828" i="3"/>
  <c r="W3828" i="3"/>
  <c r="BB3827" i="3"/>
  <c r="W3827" i="3"/>
  <c r="BB3826" i="3"/>
  <c r="W3826" i="3"/>
  <c r="BB3825" i="3"/>
  <c r="W3825" i="3"/>
  <c r="BB3824" i="3"/>
  <c r="W3824" i="3"/>
  <c r="BB3823" i="3"/>
  <c r="W3823" i="3"/>
  <c r="BB3822" i="3"/>
  <c r="W3822" i="3"/>
  <c r="BB3821" i="3"/>
  <c r="W3821" i="3"/>
  <c r="BB3820" i="3"/>
  <c r="W3820" i="3"/>
  <c r="BB3819" i="3"/>
  <c r="W3819" i="3"/>
  <c r="BB3818" i="3"/>
  <c r="W3818" i="3"/>
  <c r="BB3817" i="3"/>
  <c r="W3817" i="3"/>
  <c r="BB3816" i="3"/>
  <c r="W3816" i="3"/>
  <c r="BB3815" i="3"/>
  <c r="W3815" i="3"/>
  <c r="BB3814" i="3"/>
  <c r="W3814" i="3"/>
  <c r="BB3813" i="3"/>
  <c r="W3813" i="3"/>
  <c r="BB3812" i="3"/>
  <c r="W3812" i="3"/>
  <c r="BB3811" i="3"/>
  <c r="W3811" i="3"/>
  <c r="BB3810" i="3"/>
  <c r="W3810" i="3"/>
  <c r="BB3809" i="3"/>
  <c r="W3809" i="3"/>
  <c r="BB3808" i="3"/>
  <c r="W3808" i="3"/>
  <c r="BB3807" i="3"/>
  <c r="W3807" i="3"/>
  <c r="BB3806" i="3"/>
  <c r="W3806" i="3"/>
  <c r="BB3805" i="3"/>
  <c r="W3805" i="3"/>
  <c r="BB3804" i="3"/>
  <c r="W3804" i="3"/>
  <c r="BB3803" i="3"/>
  <c r="W3803" i="3"/>
  <c r="BB3802" i="3"/>
  <c r="W3802" i="3"/>
  <c r="BB3801" i="3"/>
  <c r="W3801" i="3"/>
  <c r="BB3800" i="3"/>
  <c r="W3800" i="3"/>
  <c r="BB3799" i="3"/>
  <c r="W3799" i="3"/>
  <c r="BB3798" i="3"/>
  <c r="W3798" i="3"/>
  <c r="BB3797" i="3"/>
  <c r="W3797" i="3"/>
  <c r="BB3796" i="3"/>
  <c r="W3796" i="3"/>
  <c r="BB3795" i="3"/>
  <c r="W3795" i="3"/>
  <c r="BB3794" i="3"/>
  <c r="W3794" i="3"/>
  <c r="BB3793" i="3"/>
  <c r="W3793" i="3"/>
  <c r="BB3792" i="3"/>
  <c r="W3792" i="3"/>
  <c r="BB3791" i="3"/>
  <c r="W3791" i="3"/>
  <c r="BB3790" i="3"/>
  <c r="W3790" i="3"/>
  <c r="BB3789" i="3"/>
  <c r="W3789" i="3"/>
  <c r="BB3788" i="3"/>
  <c r="W3788" i="3"/>
  <c r="BB3787" i="3"/>
  <c r="W3787" i="3"/>
  <c r="BB3786" i="3"/>
  <c r="W3786" i="3"/>
  <c r="BB3785" i="3"/>
  <c r="W3785" i="3"/>
  <c r="BB3784" i="3"/>
  <c r="W3784" i="3"/>
  <c r="BB3783" i="3"/>
  <c r="W3783" i="3"/>
  <c r="BB3782" i="3"/>
  <c r="W3782" i="3"/>
  <c r="BB3781" i="3"/>
  <c r="W3781" i="3"/>
  <c r="BB3780" i="3"/>
  <c r="W3780" i="3"/>
  <c r="BB3779" i="3"/>
  <c r="W3779" i="3"/>
  <c r="BB3778" i="3"/>
  <c r="W3778" i="3"/>
  <c r="BB3777" i="3"/>
  <c r="W3777" i="3"/>
  <c r="BB3776" i="3"/>
  <c r="W3776" i="3"/>
  <c r="BB3775" i="3"/>
  <c r="W3775" i="3"/>
  <c r="BB3774" i="3"/>
  <c r="W3774" i="3"/>
  <c r="BB3773" i="3"/>
  <c r="W3773" i="3"/>
  <c r="BB3772" i="3"/>
  <c r="W3772" i="3"/>
  <c r="BB3771" i="3"/>
  <c r="W3771" i="3"/>
  <c r="BB3770" i="3"/>
  <c r="W3770" i="3"/>
  <c r="BB3769" i="3"/>
  <c r="W3769" i="3"/>
  <c r="BB3768" i="3"/>
  <c r="W3768" i="3"/>
  <c r="BB3767" i="3"/>
  <c r="W3767" i="3"/>
  <c r="BB3766" i="3"/>
  <c r="W3766" i="3"/>
  <c r="BB3765" i="3"/>
  <c r="W3765" i="3"/>
  <c r="BB3764" i="3"/>
  <c r="W3764" i="3"/>
  <c r="BB3763" i="3"/>
  <c r="W3763" i="3"/>
  <c r="BB3762" i="3"/>
  <c r="W3762" i="3"/>
  <c r="BB3761" i="3"/>
  <c r="W3761" i="3"/>
  <c r="BB3760" i="3"/>
  <c r="W3760" i="3"/>
  <c r="BB3759" i="3"/>
  <c r="W3759" i="3"/>
  <c r="BB3758" i="3"/>
  <c r="W3758" i="3"/>
  <c r="BB3757" i="3"/>
  <c r="W3757" i="3"/>
  <c r="BB3756" i="3"/>
  <c r="W3756" i="3"/>
  <c r="BB3755" i="3"/>
  <c r="W3755" i="3"/>
  <c r="BB3754" i="3"/>
  <c r="W3754" i="3"/>
  <c r="BB3753" i="3"/>
  <c r="W3753" i="3"/>
  <c r="BB3752" i="3"/>
  <c r="W3752" i="3"/>
  <c r="BB3751" i="3"/>
  <c r="W3751" i="3"/>
  <c r="BB3750" i="3"/>
  <c r="W3750" i="3"/>
  <c r="BB3749" i="3"/>
  <c r="W3749" i="3"/>
  <c r="BB3748" i="3"/>
  <c r="W3748" i="3"/>
  <c r="BB3747" i="3"/>
  <c r="W3747" i="3"/>
  <c r="BB3746" i="3"/>
  <c r="W3746" i="3"/>
  <c r="BB3745" i="3"/>
  <c r="W3745" i="3"/>
  <c r="BB3744" i="3"/>
  <c r="W3744" i="3"/>
  <c r="BB3743" i="3"/>
  <c r="W3743" i="3"/>
  <c r="BB3742" i="3"/>
  <c r="W3742" i="3"/>
  <c r="BB3741" i="3"/>
  <c r="W3741" i="3"/>
  <c r="BB3740" i="3"/>
  <c r="W3740" i="3"/>
  <c r="BB3739" i="3"/>
  <c r="W3739" i="3"/>
  <c r="BB3738" i="3"/>
  <c r="W3738" i="3"/>
  <c r="BB3737" i="3"/>
  <c r="W3737" i="3"/>
  <c r="BB3736" i="3"/>
  <c r="W3736" i="3"/>
  <c r="BB3735" i="3"/>
  <c r="W3735" i="3"/>
  <c r="BB3734" i="3"/>
  <c r="W3734" i="3"/>
  <c r="BB3733" i="3"/>
  <c r="W3733" i="3"/>
  <c r="BB3732" i="3"/>
  <c r="W3732" i="3"/>
  <c r="BB3731" i="3"/>
  <c r="W3731" i="3"/>
  <c r="BB3730" i="3"/>
  <c r="W3730" i="3"/>
  <c r="BB3729" i="3"/>
  <c r="W3729" i="3"/>
  <c r="BB3728" i="3"/>
  <c r="W3728" i="3"/>
  <c r="BB3727" i="3"/>
  <c r="W3727" i="3"/>
  <c r="BB3726" i="3"/>
  <c r="W3726" i="3"/>
  <c r="BB3725" i="3"/>
  <c r="W3725" i="3"/>
  <c r="BB3724" i="3"/>
  <c r="W3724" i="3"/>
  <c r="BB3723" i="3"/>
  <c r="W3723" i="3"/>
  <c r="BB3722" i="3"/>
  <c r="W3722" i="3"/>
  <c r="BB3721" i="3"/>
  <c r="W3721" i="3"/>
  <c r="BB3720" i="3"/>
  <c r="W3720" i="3"/>
  <c r="BB3719" i="3"/>
  <c r="W3719" i="3"/>
  <c r="BB3718" i="3"/>
  <c r="W3718" i="3"/>
  <c r="BB3717" i="3"/>
  <c r="W3717" i="3"/>
  <c r="BB3716" i="3"/>
  <c r="W3716" i="3"/>
  <c r="BB3715" i="3"/>
  <c r="W3715" i="3"/>
  <c r="BB3714" i="3"/>
  <c r="W3714" i="3"/>
  <c r="BB3713" i="3"/>
  <c r="W3713" i="3"/>
  <c r="BB3712" i="3"/>
  <c r="W3712" i="3"/>
  <c r="BB3711" i="3"/>
  <c r="W3711" i="3"/>
  <c r="BB3710" i="3"/>
  <c r="W3710" i="3"/>
  <c r="BB3709" i="3"/>
  <c r="W3709" i="3"/>
  <c r="BB3708" i="3"/>
  <c r="W3708" i="3"/>
  <c r="BB3707" i="3"/>
  <c r="W3707" i="3"/>
  <c r="BB3706" i="3"/>
  <c r="W3706" i="3"/>
  <c r="BB3705" i="3"/>
  <c r="W3705" i="3"/>
  <c r="BB3704" i="3"/>
  <c r="W3704" i="3"/>
  <c r="BB3703" i="3"/>
  <c r="W3703" i="3"/>
  <c r="BB3702" i="3"/>
  <c r="W3702" i="3"/>
  <c r="BB3701" i="3"/>
  <c r="W3701" i="3"/>
  <c r="BB3700" i="3"/>
  <c r="W3700" i="3"/>
  <c r="BB3699" i="3"/>
  <c r="W3699" i="3"/>
  <c r="BB3698" i="3"/>
  <c r="W3698" i="3"/>
  <c r="BB3697" i="3"/>
  <c r="W3697" i="3"/>
  <c r="BB3696" i="3"/>
  <c r="W3696" i="3"/>
  <c r="BB3695" i="3"/>
  <c r="W3695" i="3"/>
  <c r="BB3694" i="3"/>
  <c r="W3694" i="3"/>
  <c r="BB3693" i="3"/>
  <c r="W3693" i="3"/>
  <c r="BB3692" i="3"/>
  <c r="W3692" i="3"/>
  <c r="BB3691" i="3"/>
  <c r="W3691" i="3"/>
  <c r="BB3690" i="3"/>
  <c r="W3690" i="3"/>
  <c r="BB3689" i="3"/>
  <c r="W3689" i="3"/>
  <c r="BB3688" i="3"/>
  <c r="W3688" i="3"/>
  <c r="BB3687" i="3"/>
  <c r="W3687" i="3"/>
  <c r="BB3686" i="3"/>
  <c r="W3686" i="3"/>
  <c r="BB3685" i="3"/>
  <c r="W3685" i="3"/>
  <c r="BB3684" i="3"/>
  <c r="W3684" i="3"/>
  <c r="BB3683" i="3"/>
  <c r="W3683" i="3"/>
  <c r="BB3682" i="3"/>
  <c r="W3682" i="3"/>
  <c r="BB3681" i="3"/>
  <c r="W3681" i="3"/>
  <c r="BB3680" i="3"/>
  <c r="W3680" i="3"/>
  <c r="BB3679" i="3"/>
  <c r="W3679" i="3"/>
  <c r="BB3678" i="3"/>
  <c r="W3678" i="3"/>
  <c r="BB3677" i="3"/>
  <c r="W3677" i="3"/>
  <c r="BB3676" i="3"/>
  <c r="W3676" i="3"/>
  <c r="BB3675" i="3"/>
  <c r="W3675" i="3"/>
  <c r="BB3674" i="3"/>
  <c r="W3674" i="3"/>
  <c r="BB3673" i="3"/>
  <c r="W3673" i="3"/>
  <c r="BB3672" i="3"/>
  <c r="W3672" i="3"/>
  <c r="BB3671" i="3"/>
  <c r="W3671" i="3"/>
  <c r="BB3670" i="3"/>
  <c r="W3670" i="3"/>
  <c r="BB3669" i="3"/>
  <c r="W3669" i="3"/>
  <c r="BB3668" i="3"/>
  <c r="W3668" i="3"/>
  <c r="BB3667" i="3"/>
  <c r="W3667" i="3"/>
  <c r="BB3666" i="3"/>
  <c r="W3666" i="3"/>
  <c r="BB3665" i="3"/>
  <c r="W3665" i="3"/>
  <c r="BB3664" i="3"/>
  <c r="W3664" i="3"/>
  <c r="BB3663" i="3"/>
  <c r="W3663" i="3"/>
  <c r="BB3662" i="3"/>
  <c r="W3662" i="3"/>
  <c r="BB3661" i="3"/>
  <c r="W3661" i="3"/>
  <c r="BB3660" i="3"/>
  <c r="W3660" i="3"/>
  <c r="BB3659" i="3"/>
  <c r="W3659" i="3"/>
  <c r="BB3658" i="3"/>
  <c r="W3658" i="3"/>
  <c r="BB3657" i="3"/>
  <c r="W3657" i="3"/>
  <c r="BB3656" i="3"/>
  <c r="W3656" i="3"/>
  <c r="BB3655" i="3"/>
  <c r="W3655" i="3"/>
  <c r="BB3654" i="3"/>
  <c r="W3654" i="3"/>
  <c r="BB3653" i="3"/>
  <c r="W3653" i="3"/>
  <c r="BB3652" i="3"/>
  <c r="W3652" i="3"/>
  <c r="BB3651" i="3"/>
  <c r="W3651" i="3"/>
  <c r="BB3650" i="3"/>
  <c r="W3650" i="3"/>
  <c r="BB3649" i="3"/>
  <c r="W3649" i="3"/>
  <c r="BB3648" i="3"/>
  <c r="W3648" i="3"/>
  <c r="BB3647" i="3"/>
  <c r="W3647" i="3"/>
  <c r="BB3646" i="3"/>
  <c r="W3646" i="3"/>
  <c r="BB3645" i="3"/>
  <c r="W3645" i="3"/>
  <c r="BB3644" i="3"/>
  <c r="W3644" i="3"/>
  <c r="BB3643" i="3"/>
  <c r="W3643" i="3"/>
  <c r="BB3642" i="3"/>
  <c r="W3642" i="3"/>
  <c r="BB3641" i="3"/>
  <c r="W3641" i="3"/>
  <c r="BB3640" i="3"/>
  <c r="W3640" i="3"/>
  <c r="BB3639" i="3"/>
  <c r="W3639" i="3"/>
  <c r="BB3638" i="3"/>
  <c r="W3638" i="3"/>
  <c r="BB3637" i="3"/>
  <c r="W3637" i="3"/>
  <c r="BB3636" i="3"/>
  <c r="W3636" i="3"/>
  <c r="BB3635" i="3"/>
  <c r="W3635" i="3"/>
  <c r="BB3634" i="3"/>
  <c r="W3634" i="3"/>
  <c r="BB3633" i="3"/>
  <c r="W3633" i="3"/>
  <c r="BB3632" i="3"/>
  <c r="W3632" i="3"/>
  <c r="BB3631" i="3"/>
  <c r="W3631" i="3"/>
  <c r="BB3630" i="3"/>
  <c r="W3630" i="3"/>
  <c r="BB3629" i="3"/>
  <c r="W3629" i="3"/>
  <c r="BB3628" i="3"/>
  <c r="W3628" i="3"/>
  <c r="BB3627" i="3"/>
  <c r="W3627" i="3"/>
  <c r="BB3626" i="3"/>
  <c r="W3626" i="3"/>
  <c r="BB3625" i="3"/>
  <c r="W3625" i="3"/>
  <c r="BB3624" i="3"/>
  <c r="W3624" i="3"/>
  <c r="BB3623" i="3"/>
  <c r="W3623" i="3"/>
  <c r="BB3622" i="3"/>
  <c r="W3622" i="3"/>
  <c r="BB3621" i="3"/>
  <c r="W3621" i="3"/>
  <c r="BB3620" i="3"/>
  <c r="W3620" i="3"/>
  <c r="BB3619" i="3"/>
  <c r="W3619" i="3"/>
  <c r="BB3618" i="3"/>
  <c r="W3618" i="3"/>
  <c r="BB3617" i="3"/>
  <c r="W3617" i="3"/>
  <c r="BB3616" i="3"/>
  <c r="W3616" i="3"/>
  <c r="BB3615" i="3"/>
  <c r="W3615" i="3"/>
  <c r="BB3614" i="3"/>
  <c r="W3614" i="3"/>
  <c r="AA3613" i="3"/>
  <c r="AA3628" i="3" s="1"/>
  <c r="AA3643" i="3" s="1"/>
  <c r="AA3658" i="3" s="1"/>
  <c r="AA3673" i="3" s="1"/>
  <c r="AA3688" i="3" s="1"/>
  <c r="AA3703" i="3" s="1"/>
  <c r="AA3718" i="3" s="1"/>
  <c r="AA3733" i="3" s="1"/>
  <c r="AA3748" i="3" s="1"/>
  <c r="AA3612" i="3"/>
  <c r="AA3627" i="3" s="1"/>
  <c r="AA3642" i="3" s="1"/>
  <c r="AA3657" i="3" s="1"/>
  <c r="AA3672" i="3" s="1"/>
  <c r="AA3687" i="3" s="1"/>
  <c r="AA3702" i="3" s="1"/>
  <c r="AA3717" i="3" s="1"/>
  <c r="AA3732" i="3" s="1"/>
  <c r="AA3747" i="3" s="1"/>
  <c r="AA3611" i="3"/>
  <c r="AA3626" i="3" s="1"/>
  <c r="AA3641" i="3" s="1"/>
  <c r="AA3656" i="3" s="1"/>
  <c r="AA3671" i="3" s="1"/>
  <c r="AA3686" i="3" s="1"/>
  <c r="AA3701" i="3" s="1"/>
  <c r="AA3716" i="3" s="1"/>
  <c r="AA3731" i="3" s="1"/>
  <c r="AA3746" i="3" s="1"/>
  <c r="AA3610" i="3"/>
  <c r="AA3625" i="3" s="1"/>
  <c r="AA3640" i="3" s="1"/>
  <c r="AA3655" i="3" s="1"/>
  <c r="AA3670" i="3" s="1"/>
  <c r="AA3685" i="3" s="1"/>
  <c r="AA3700" i="3" s="1"/>
  <c r="AA3715" i="3" s="1"/>
  <c r="AA3730" i="3" s="1"/>
  <c r="AA3745" i="3" s="1"/>
  <c r="AA3609" i="3"/>
  <c r="AA3624" i="3" s="1"/>
  <c r="AA3639" i="3" s="1"/>
  <c r="AA3654" i="3" s="1"/>
  <c r="AA3669" i="3" s="1"/>
  <c r="AA3684" i="3" s="1"/>
  <c r="AA3699" i="3" s="1"/>
  <c r="AA3714" i="3" s="1"/>
  <c r="AA3729" i="3" s="1"/>
  <c r="AA3744" i="3" s="1"/>
  <c r="AA3608" i="3"/>
  <c r="AA3623" i="3" s="1"/>
  <c r="AA3638" i="3" s="1"/>
  <c r="AA3653" i="3" s="1"/>
  <c r="AA3668" i="3" s="1"/>
  <c r="AA3683" i="3" s="1"/>
  <c r="AA3698" i="3" s="1"/>
  <c r="AA3713" i="3" s="1"/>
  <c r="AA3728" i="3" s="1"/>
  <c r="AA3743" i="3" s="1"/>
  <c r="AA3607" i="3"/>
  <c r="AA3622" i="3" s="1"/>
  <c r="AA3637" i="3" s="1"/>
  <c r="AA3652" i="3" s="1"/>
  <c r="AA3667" i="3" s="1"/>
  <c r="AA3682" i="3" s="1"/>
  <c r="AA3697" i="3" s="1"/>
  <c r="AA3712" i="3" s="1"/>
  <c r="AA3727" i="3" s="1"/>
  <c r="AA3742" i="3" s="1"/>
  <c r="AA3606" i="3"/>
  <c r="AA3621" i="3" s="1"/>
  <c r="AA3636" i="3" s="1"/>
  <c r="AA3651" i="3" s="1"/>
  <c r="AA3666" i="3" s="1"/>
  <c r="AA3681" i="3" s="1"/>
  <c r="AA3696" i="3" s="1"/>
  <c r="AA3711" i="3" s="1"/>
  <c r="AA3726" i="3" s="1"/>
  <c r="AA3741" i="3" s="1"/>
  <c r="AA3605" i="3"/>
  <c r="AA3620" i="3" s="1"/>
  <c r="AA3635" i="3" s="1"/>
  <c r="AA3650" i="3" s="1"/>
  <c r="AA3665" i="3" s="1"/>
  <c r="AA3680" i="3" s="1"/>
  <c r="AA3695" i="3" s="1"/>
  <c r="AA3710" i="3" s="1"/>
  <c r="AA3725" i="3" s="1"/>
  <c r="AA3740" i="3" s="1"/>
  <c r="AA3604" i="3"/>
  <c r="AA3619" i="3" s="1"/>
  <c r="AA3634" i="3" s="1"/>
  <c r="AA3649" i="3" s="1"/>
  <c r="AA3664" i="3" s="1"/>
  <c r="AA3679" i="3" s="1"/>
  <c r="AA3694" i="3" s="1"/>
  <c r="AA3709" i="3" s="1"/>
  <c r="AA3724" i="3" s="1"/>
  <c r="AA3739" i="3" s="1"/>
  <c r="AA3603" i="3"/>
  <c r="AA3618" i="3" s="1"/>
  <c r="AA3633" i="3" s="1"/>
  <c r="AA3648" i="3" s="1"/>
  <c r="AA3663" i="3" s="1"/>
  <c r="AA3678" i="3" s="1"/>
  <c r="AA3693" i="3" s="1"/>
  <c r="AA3708" i="3" s="1"/>
  <c r="AA3723" i="3" s="1"/>
  <c r="AA3738" i="3" s="1"/>
  <c r="AA3602" i="3"/>
  <c r="AA3617" i="3" s="1"/>
  <c r="AA3632" i="3" s="1"/>
  <c r="AA3647" i="3" s="1"/>
  <c r="AA3662" i="3" s="1"/>
  <c r="AA3677" i="3" s="1"/>
  <c r="AA3692" i="3" s="1"/>
  <c r="AA3707" i="3" s="1"/>
  <c r="AA3722" i="3" s="1"/>
  <c r="AA3737" i="3" s="1"/>
  <c r="AA3601" i="3"/>
  <c r="AA3616" i="3" s="1"/>
  <c r="AA3631" i="3" s="1"/>
  <c r="AA3646" i="3" s="1"/>
  <c r="AA3661" i="3" s="1"/>
  <c r="AA3676" i="3" s="1"/>
  <c r="AA3691" i="3" s="1"/>
  <c r="AA3706" i="3" s="1"/>
  <c r="AA3721" i="3" s="1"/>
  <c r="AA3736" i="3" s="1"/>
  <c r="AA3600" i="3"/>
  <c r="AA3615" i="3" s="1"/>
  <c r="AA3630" i="3" s="1"/>
  <c r="AA3645" i="3" s="1"/>
  <c r="AA3660" i="3" s="1"/>
  <c r="AA3675" i="3" s="1"/>
  <c r="AA3690" i="3" s="1"/>
  <c r="AA3705" i="3" s="1"/>
  <c r="AA3720" i="3" s="1"/>
  <c r="AA3735" i="3" s="1"/>
  <c r="AA3599" i="3"/>
  <c r="AA3614" i="3" s="1"/>
  <c r="AA3629" i="3" s="1"/>
  <c r="AA3644" i="3" s="1"/>
  <c r="AA3659" i="3" s="1"/>
  <c r="AA3674" i="3" s="1"/>
  <c r="AA3689" i="3" s="1"/>
  <c r="AA3704" i="3" s="1"/>
  <c r="AA3719" i="3" s="1"/>
  <c r="AA3734" i="3" s="1"/>
  <c r="BB3613" i="3"/>
  <c r="W3613" i="3"/>
  <c r="BB3612" i="3"/>
  <c r="W3612" i="3"/>
  <c r="BB3611" i="3"/>
  <c r="W3611" i="3"/>
  <c r="BB3610" i="3"/>
  <c r="W3610" i="3"/>
  <c r="BB3609" i="3"/>
  <c r="W3609" i="3"/>
  <c r="BB3608" i="3"/>
  <c r="W3608" i="3"/>
  <c r="BB3607" i="3"/>
  <c r="W3607" i="3"/>
  <c r="BB3606" i="3"/>
  <c r="W3606" i="3"/>
  <c r="BB3605" i="3"/>
  <c r="W3605" i="3"/>
  <c r="BB3604" i="3"/>
  <c r="W3604" i="3"/>
  <c r="BB3603" i="3"/>
  <c r="W3603" i="3"/>
  <c r="BB3602" i="3"/>
  <c r="W3602" i="3"/>
  <c r="BB3601" i="3"/>
  <c r="W3601" i="3"/>
  <c r="BB3600" i="3"/>
  <c r="W3600" i="3"/>
  <c r="BB3599" i="3"/>
  <c r="W3599" i="3"/>
  <c r="BB3598" i="3"/>
  <c r="W3598" i="3"/>
  <c r="BB3597" i="3"/>
  <c r="W3597" i="3"/>
  <c r="BB3596" i="3"/>
  <c r="W3596" i="3"/>
  <c r="BB3595" i="3"/>
  <c r="W3595" i="3"/>
  <c r="BB3594" i="3"/>
  <c r="W3594" i="3"/>
  <c r="BB3593" i="3"/>
  <c r="W3593" i="3"/>
  <c r="BB3592" i="3"/>
  <c r="W3592" i="3"/>
  <c r="BB3591" i="3"/>
  <c r="W3591" i="3"/>
  <c r="BB3590" i="3"/>
  <c r="W3590" i="3"/>
  <c r="BB3589" i="3"/>
  <c r="W3589" i="3"/>
  <c r="BB3588" i="3"/>
  <c r="W3588" i="3"/>
  <c r="BB3587" i="3"/>
  <c r="W3587" i="3"/>
  <c r="BB3586" i="3"/>
  <c r="W3586" i="3"/>
  <c r="BB3585" i="3"/>
  <c r="W3585" i="3"/>
  <c r="BB3584" i="3"/>
  <c r="W3584" i="3"/>
  <c r="AA3753" i="3" l="1"/>
  <c r="AA3768" i="3" s="1"/>
  <c r="AA3783" i="3" s="1"/>
  <c r="AA3798" i="3" s="1"/>
  <c r="AA3813" i="3" s="1"/>
  <c r="AA3828" i="3" s="1"/>
  <c r="AA3843" i="3" s="1"/>
  <c r="AA3858" i="3" s="1"/>
  <c r="AA3873" i="3" s="1"/>
  <c r="AA3888" i="3" s="1"/>
  <c r="AA3903" i="3" s="1"/>
  <c r="AA3918" i="3" s="1"/>
  <c r="AA3933" i="3" s="1"/>
  <c r="AA3948" i="3" s="1"/>
  <c r="AA3963" i="3" s="1"/>
  <c r="AA3978" i="3" s="1"/>
  <c r="AA3993" i="3" s="1"/>
  <c r="AA4008" i="3" s="1"/>
  <c r="AA4023" i="3" s="1"/>
  <c r="AA4038" i="3" s="1"/>
  <c r="AA4053" i="3" s="1"/>
  <c r="AA4068" i="3" s="1"/>
  <c r="AA4083" i="3" s="1"/>
  <c r="AA4098" i="3" s="1"/>
  <c r="AA4113" i="3" s="1"/>
  <c r="AA4128" i="3" s="1"/>
  <c r="AA4143" i="3" s="1"/>
  <c r="AA4158" i="3" s="1"/>
  <c r="AA4173" i="3" s="1"/>
  <c r="AA4188" i="3" s="1"/>
  <c r="AA4203" i="3" s="1"/>
  <c r="AA4218" i="3" s="1"/>
  <c r="AA4233" i="3" s="1"/>
  <c r="AA4248" i="3" s="1"/>
  <c r="AA4263" i="3" s="1"/>
  <c r="AA4278" i="3" s="1"/>
  <c r="AA3754" i="3"/>
  <c r="AA3769" i="3" s="1"/>
  <c r="AA3784" i="3" s="1"/>
  <c r="AA3799" i="3" s="1"/>
  <c r="AA3814" i="3" s="1"/>
  <c r="AA3829" i="3" s="1"/>
  <c r="AA3844" i="3" s="1"/>
  <c r="AA3859" i="3" s="1"/>
  <c r="AA3874" i="3" s="1"/>
  <c r="AA3889" i="3" s="1"/>
  <c r="AA3904" i="3" s="1"/>
  <c r="AA3919" i="3" s="1"/>
  <c r="AA3934" i="3" s="1"/>
  <c r="AA3949" i="3" s="1"/>
  <c r="AA3964" i="3" s="1"/>
  <c r="AA3979" i="3" s="1"/>
  <c r="AA3994" i="3" s="1"/>
  <c r="AA4009" i="3" s="1"/>
  <c r="AA4024" i="3" s="1"/>
  <c r="AA4039" i="3" s="1"/>
  <c r="AA4054" i="3" s="1"/>
  <c r="AA4069" i="3" s="1"/>
  <c r="AA4084" i="3" s="1"/>
  <c r="AA4099" i="3" s="1"/>
  <c r="AA4114" i="3" s="1"/>
  <c r="AA4129" i="3" s="1"/>
  <c r="AA4144" i="3" s="1"/>
  <c r="AA4159" i="3" s="1"/>
  <c r="AA4174" i="3" s="1"/>
  <c r="AA4189" i="3" s="1"/>
  <c r="AA4204" i="3" s="1"/>
  <c r="AA4219" i="3" s="1"/>
  <c r="AA4234" i="3" s="1"/>
  <c r="AA4249" i="3" s="1"/>
  <c r="AA4264" i="3" s="1"/>
  <c r="AA4279" i="3" s="1"/>
  <c r="AA3755" i="3"/>
  <c r="AA3770" i="3" s="1"/>
  <c r="AA3785" i="3" s="1"/>
  <c r="AA3800" i="3" s="1"/>
  <c r="AA3815" i="3" s="1"/>
  <c r="AA3830" i="3" s="1"/>
  <c r="AA3845" i="3" s="1"/>
  <c r="AA3860" i="3" s="1"/>
  <c r="AA3875" i="3" s="1"/>
  <c r="AA3890" i="3" s="1"/>
  <c r="AA3905" i="3" s="1"/>
  <c r="AA3920" i="3" s="1"/>
  <c r="AA3935" i="3" s="1"/>
  <c r="AA3950" i="3" s="1"/>
  <c r="AA3965" i="3" s="1"/>
  <c r="AA3980" i="3" s="1"/>
  <c r="AA3995" i="3" s="1"/>
  <c r="AA4010" i="3" s="1"/>
  <c r="AA4025" i="3" s="1"/>
  <c r="AA4040" i="3" s="1"/>
  <c r="AA4055" i="3" s="1"/>
  <c r="AA4070" i="3" s="1"/>
  <c r="AA4085" i="3" s="1"/>
  <c r="AA4100" i="3" s="1"/>
  <c r="AA4115" i="3" s="1"/>
  <c r="AA4130" i="3" s="1"/>
  <c r="AA4145" i="3" s="1"/>
  <c r="AA4160" i="3" s="1"/>
  <c r="AA4175" i="3" s="1"/>
  <c r="AA4190" i="3" s="1"/>
  <c r="AA4205" i="3" s="1"/>
  <c r="AA4220" i="3" s="1"/>
  <c r="AA4235" i="3" s="1"/>
  <c r="AA4250" i="3" s="1"/>
  <c r="AA4265" i="3" s="1"/>
  <c r="AA4280" i="3" s="1"/>
  <c r="AA3756" i="3"/>
  <c r="AA3771" i="3" s="1"/>
  <c r="AA3786" i="3" s="1"/>
  <c r="AA3801" i="3" s="1"/>
  <c r="AA3816" i="3" s="1"/>
  <c r="AA3831" i="3" s="1"/>
  <c r="AA3846" i="3" s="1"/>
  <c r="AA3861" i="3" s="1"/>
  <c r="AA3876" i="3" s="1"/>
  <c r="AA3891" i="3" s="1"/>
  <c r="AA3906" i="3" s="1"/>
  <c r="AA3921" i="3" s="1"/>
  <c r="AA3936" i="3" s="1"/>
  <c r="AA3951" i="3" s="1"/>
  <c r="AA3966" i="3" s="1"/>
  <c r="AA3981" i="3" s="1"/>
  <c r="AA3996" i="3" s="1"/>
  <c r="AA4011" i="3" s="1"/>
  <c r="AA4026" i="3" s="1"/>
  <c r="AA4041" i="3" s="1"/>
  <c r="AA4056" i="3" s="1"/>
  <c r="AA4071" i="3" s="1"/>
  <c r="AA4086" i="3" s="1"/>
  <c r="AA4101" i="3" s="1"/>
  <c r="AA4116" i="3" s="1"/>
  <c r="AA4131" i="3" s="1"/>
  <c r="AA4146" i="3" s="1"/>
  <c r="AA4161" i="3" s="1"/>
  <c r="AA4176" i="3" s="1"/>
  <c r="AA4191" i="3" s="1"/>
  <c r="AA4206" i="3" s="1"/>
  <c r="AA4221" i="3" s="1"/>
  <c r="AA4236" i="3" s="1"/>
  <c r="AA4251" i="3" s="1"/>
  <c r="AA4266" i="3" s="1"/>
  <c r="AA4281" i="3" s="1"/>
  <c r="AA3762" i="3"/>
  <c r="AA3777" i="3" s="1"/>
  <c r="AA3792" i="3" s="1"/>
  <c r="AA3807" i="3" s="1"/>
  <c r="AA3822" i="3" s="1"/>
  <c r="AA3837" i="3" s="1"/>
  <c r="AA3852" i="3" s="1"/>
  <c r="AA3867" i="3" s="1"/>
  <c r="AA3882" i="3" s="1"/>
  <c r="AA3897" i="3" s="1"/>
  <c r="AA3912" i="3" s="1"/>
  <c r="AA3927" i="3" s="1"/>
  <c r="AA3942" i="3" s="1"/>
  <c r="AA3957" i="3" s="1"/>
  <c r="AA3972" i="3" s="1"/>
  <c r="AA3987" i="3" s="1"/>
  <c r="AA4002" i="3" s="1"/>
  <c r="AA4017" i="3" s="1"/>
  <c r="AA4032" i="3" s="1"/>
  <c r="AA4047" i="3" s="1"/>
  <c r="AA4062" i="3" s="1"/>
  <c r="AA4077" i="3" s="1"/>
  <c r="AA4092" i="3" s="1"/>
  <c r="AA4107" i="3" s="1"/>
  <c r="AA4122" i="3" s="1"/>
  <c r="AA4137" i="3" s="1"/>
  <c r="AA4152" i="3" s="1"/>
  <c r="AA4167" i="3" s="1"/>
  <c r="AA4182" i="3" s="1"/>
  <c r="AA4197" i="3" s="1"/>
  <c r="AA4212" i="3" s="1"/>
  <c r="AA4227" i="3" s="1"/>
  <c r="AA4242" i="3" s="1"/>
  <c r="AA4257" i="3" s="1"/>
  <c r="AA4272" i="3" s="1"/>
  <c r="AA4287" i="3" s="1"/>
  <c r="AA3763" i="3"/>
  <c r="AA3778" i="3" s="1"/>
  <c r="AA3793" i="3" s="1"/>
  <c r="AA3808" i="3" s="1"/>
  <c r="AA3823" i="3" s="1"/>
  <c r="AA3838" i="3" s="1"/>
  <c r="AA3853" i="3" s="1"/>
  <c r="AA3868" i="3" s="1"/>
  <c r="AA3883" i="3" s="1"/>
  <c r="AA3898" i="3" s="1"/>
  <c r="AA3913" i="3" s="1"/>
  <c r="AA3928" i="3" s="1"/>
  <c r="AA3943" i="3" s="1"/>
  <c r="AA3958" i="3" s="1"/>
  <c r="AA3973" i="3" s="1"/>
  <c r="AA3988" i="3" s="1"/>
  <c r="AA4003" i="3" s="1"/>
  <c r="AA4018" i="3" s="1"/>
  <c r="AA4033" i="3" s="1"/>
  <c r="AA4048" i="3" s="1"/>
  <c r="AA4063" i="3" s="1"/>
  <c r="AA4078" i="3" s="1"/>
  <c r="AA4093" i="3" s="1"/>
  <c r="AA4108" i="3" s="1"/>
  <c r="AA4123" i="3" s="1"/>
  <c r="AA4138" i="3" s="1"/>
  <c r="AA4153" i="3" s="1"/>
  <c r="AA4168" i="3" s="1"/>
  <c r="AA4183" i="3" s="1"/>
  <c r="AA4198" i="3" s="1"/>
  <c r="AA4213" i="3" s="1"/>
  <c r="AA4228" i="3" s="1"/>
  <c r="AA4243" i="3" s="1"/>
  <c r="AA4258" i="3" s="1"/>
  <c r="AA4273" i="3" s="1"/>
  <c r="AA4288" i="3" s="1"/>
  <c r="AA3758" i="3"/>
  <c r="AA3773" i="3" s="1"/>
  <c r="AA3788" i="3" s="1"/>
  <c r="AA3803" i="3" s="1"/>
  <c r="AA3818" i="3" s="1"/>
  <c r="AA3833" i="3" s="1"/>
  <c r="AA3848" i="3" s="1"/>
  <c r="AA3863" i="3" s="1"/>
  <c r="AA3878" i="3" s="1"/>
  <c r="AA3893" i="3" s="1"/>
  <c r="AA3908" i="3" s="1"/>
  <c r="AA3923" i="3" s="1"/>
  <c r="AA3938" i="3" s="1"/>
  <c r="AA3953" i="3" s="1"/>
  <c r="AA3968" i="3" s="1"/>
  <c r="AA3983" i="3" s="1"/>
  <c r="AA3998" i="3" s="1"/>
  <c r="AA4013" i="3" s="1"/>
  <c r="AA4028" i="3" s="1"/>
  <c r="AA4043" i="3" s="1"/>
  <c r="AA4058" i="3" s="1"/>
  <c r="AA4073" i="3" s="1"/>
  <c r="AA4088" i="3" s="1"/>
  <c r="AA4103" i="3" s="1"/>
  <c r="AA4118" i="3" s="1"/>
  <c r="AA4133" i="3" s="1"/>
  <c r="AA4148" i="3" s="1"/>
  <c r="AA4163" i="3" s="1"/>
  <c r="AA4178" i="3" s="1"/>
  <c r="AA4193" i="3" s="1"/>
  <c r="AA4208" i="3" s="1"/>
  <c r="AA4223" i="3" s="1"/>
  <c r="AA4238" i="3" s="1"/>
  <c r="AA4253" i="3" s="1"/>
  <c r="AA4268" i="3" s="1"/>
  <c r="AA4283" i="3" s="1"/>
  <c r="AA3750" i="3"/>
  <c r="AA3765" i="3" s="1"/>
  <c r="AA3780" i="3" s="1"/>
  <c r="AA3795" i="3" s="1"/>
  <c r="AA3810" i="3" s="1"/>
  <c r="AA3825" i="3" s="1"/>
  <c r="AA3840" i="3" s="1"/>
  <c r="AA3855" i="3" s="1"/>
  <c r="AA3870" i="3" s="1"/>
  <c r="AA3885" i="3" s="1"/>
  <c r="AA3900" i="3" s="1"/>
  <c r="AA3915" i="3" s="1"/>
  <c r="AA3930" i="3" s="1"/>
  <c r="AA3945" i="3" s="1"/>
  <c r="AA3960" i="3" s="1"/>
  <c r="AA3975" i="3" s="1"/>
  <c r="AA3990" i="3" s="1"/>
  <c r="AA4005" i="3" s="1"/>
  <c r="AA4020" i="3" s="1"/>
  <c r="AA4035" i="3" s="1"/>
  <c r="AA4050" i="3" s="1"/>
  <c r="AA4065" i="3" s="1"/>
  <c r="AA4080" i="3" s="1"/>
  <c r="AA4095" i="3" s="1"/>
  <c r="AA4110" i="3" s="1"/>
  <c r="AA4125" i="3" s="1"/>
  <c r="AA4140" i="3" s="1"/>
  <c r="AA4155" i="3" s="1"/>
  <c r="AA4170" i="3" s="1"/>
  <c r="AA4185" i="3" s="1"/>
  <c r="AA4200" i="3" s="1"/>
  <c r="AA4215" i="3" s="1"/>
  <c r="AA4230" i="3" s="1"/>
  <c r="AA4245" i="3" s="1"/>
  <c r="AA4260" i="3" s="1"/>
  <c r="AA4275" i="3" s="1"/>
  <c r="AA3760" i="3"/>
  <c r="AA3775" i="3" s="1"/>
  <c r="AA3790" i="3" s="1"/>
  <c r="AA3805" i="3" s="1"/>
  <c r="AA3820" i="3" s="1"/>
  <c r="AA3835" i="3" s="1"/>
  <c r="AA3850" i="3" s="1"/>
  <c r="AA3865" i="3" s="1"/>
  <c r="AA3880" i="3" s="1"/>
  <c r="AA3895" i="3" s="1"/>
  <c r="AA3910" i="3" s="1"/>
  <c r="AA3925" i="3" s="1"/>
  <c r="AA3940" i="3" s="1"/>
  <c r="AA3955" i="3" s="1"/>
  <c r="AA3970" i="3" s="1"/>
  <c r="AA3985" i="3" s="1"/>
  <c r="AA4000" i="3" s="1"/>
  <c r="AA4015" i="3" s="1"/>
  <c r="AA4030" i="3" s="1"/>
  <c r="AA4045" i="3" s="1"/>
  <c r="AA4060" i="3" s="1"/>
  <c r="AA4075" i="3" s="1"/>
  <c r="AA4090" i="3" s="1"/>
  <c r="AA4105" i="3" s="1"/>
  <c r="AA4120" i="3" s="1"/>
  <c r="AA4135" i="3" s="1"/>
  <c r="AA4150" i="3" s="1"/>
  <c r="AA4165" i="3" s="1"/>
  <c r="AA4180" i="3" s="1"/>
  <c r="AA4195" i="3" s="1"/>
  <c r="AA4210" i="3" s="1"/>
  <c r="AA4225" i="3" s="1"/>
  <c r="AA4240" i="3" s="1"/>
  <c r="AA4255" i="3" s="1"/>
  <c r="AA4270" i="3" s="1"/>
  <c r="AA4285" i="3" s="1"/>
  <c r="AA3752" i="3"/>
  <c r="AA3767" i="3" s="1"/>
  <c r="AA3782" i="3" s="1"/>
  <c r="AA3797" i="3" s="1"/>
  <c r="AA3812" i="3" s="1"/>
  <c r="AA3827" i="3" s="1"/>
  <c r="AA3842" i="3" s="1"/>
  <c r="AA3857" i="3" s="1"/>
  <c r="AA3872" i="3" s="1"/>
  <c r="AA3887" i="3" s="1"/>
  <c r="AA3902" i="3" s="1"/>
  <c r="AA3917" i="3" s="1"/>
  <c r="AA3932" i="3" s="1"/>
  <c r="AA3947" i="3" s="1"/>
  <c r="AA3962" i="3" s="1"/>
  <c r="AA3977" i="3" s="1"/>
  <c r="AA3992" i="3" s="1"/>
  <c r="AA4007" i="3" s="1"/>
  <c r="AA4022" i="3" s="1"/>
  <c r="AA4037" i="3" s="1"/>
  <c r="AA4052" i="3" s="1"/>
  <c r="AA4067" i="3" s="1"/>
  <c r="AA4082" i="3" s="1"/>
  <c r="AA4097" i="3" s="1"/>
  <c r="AA4112" i="3" s="1"/>
  <c r="AA4127" i="3" s="1"/>
  <c r="AA4142" i="3" s="1"/>
  <c r="AA4157" i="3" s="1"/>
  <c r="AA4172" i="3" s="1"/>
  <c r="AA4187" i="3" s="1"/>
  <c r="AA4202" i="3" s="1"/>
  <c r="AA4217" i="3" s="1"/>
  <c r="AA4232" i="3" s="1"/>
  <c r="AA4247" i="3" s="1"/>
  <c r="AA4262" i="3" s="1"/>
  <c r="AA4277" i="3" s="1"/>
  <c r="AA3759" i="3"/>
  <c r="AA3774" i="3" s="1"/>
  <c r="AA3789" i="3" s="1"/>
  <c r="AA3804" i="3" s="1"/>
  <c r="AA3819" i="3" s="1"/>
  <c r="AA3834" i="3" s="1"/>
  <c r="AA3849" i="3" s="1"/>
  <c r="AA3864" i="3" s="1"/>
  <c r="AA3879" i="3" s="1"/>
  <c r="AA3894" i="3" s="1"/>
  <c r="AA3909" i="3" s="1"/>
  <c r="AA3924" i="3" s="1"/>
  <c r="AA3939" i="3" s="1"/>
  <c r="AA3954" i="3" s="1"/>
  <c r="AA3969" i="3" s="1"/>
  <c r="AA3984" i="3" s="1"/>
  <c r="AA3999" i="3" s="1"/>
  <c r="AA4014" i="3" s="1"/>
  <c r="AA4029" i="3" s="1"/>
  <c r="AA4044" i="3" s="1"/>
  <c r="AA4059" i="3" s="1"/>
  <c r="AA4074" i="3" s="1"/>
  <c r="AA4089" i="3" s="1"/>
  <c r="AA4104" i="3" s="1"/>
  <c r="AA4119" i="3" s="1"/>
  <c r="AA4134" i="3" s="1"/>
  <c r="AA4149" i="3" s="1"/>
  <c r="AA4164" i="3" s="1"/>
  <c r="AA4179" i="3" s="1"/>
  <c r="AA4194" i="3" s="1"/>
  <c r="AA4209" i="3" s="1"/>
  <c r="AA4224" i="3" s="1"/>
  <c r="AA4239" i="3" s="1"/>
  <c r="AA4254" i="3" s="1"/>
  <c r="AA4269" i="3" s="1"/>
  <c r="AA4284" i="3" s="1"/>
  <c r="AA3761" i="3"/>
  <c r="AA3776" i="3" s="1"/>
  <c r="AA3791" i="3" s="1"/>
  <c r="AA3806" i="3" s="1"/>
  <c r="AA3821" i="3" s="1"/>
  <c r="AA3836" i="3" s="1"/>
  <c r="AA3851" i="3" s="1"/>
  <c r="AA3866" i="3" s="1"/>
  <c r="AA3881" i="3" s="1"/>
  <c r="AA3896" i="3" s="1"/>
  <c r="AA3911" i="3" s="1"/>
  <c r="AA3926" i="3" s="1"/>
  <c r="AA3941" i="3" s="1"/>
  <c r="AA3956" i="3" s="1"/>
  <c r="AA3971" i="3" s="1"/>
  <c r="AA3986" i="3" s="1"/>
  <c r="AA4001" i="3" s="1"/>
  <c r="AA4016" i="3" s="1"/>
  <c r="AA4031" i="3" s="1"/>
  <c r="AA4046" i="3" s="1"/>
  <c r="AA4061" i="3" s="1"/>
  <c r="AA4076" i="3" s="1"/>
  <c r="AA4091" i="3" s="1"/>
  <c r="AA4106" i="3" s="1"/>
  <c r="AA4121" i="3" s="1"/>
  <c r="AA4136" i="3" s="1"/>
  <c r="AA4151" i="3" s="1"/>
  <c r="AA4166" i="3" s="1"/>
  <c r="AA4181" i="3" s="1"/>
  <c r="AA4196" i="3" s="1"/>
  <c r="AA4211" i="3" s="1"/>
  <c r="AA4226" i="3" s="1"/>
  <c r="AA4241" i="3" s="1"/>
  <c r="AA4256" i="3" s="1"/>
  <c r="AA4271" i="3" s="1"/>
  <c r="AA4286" i="3" s="1"/>
  <c r="AA3749" i="3"/>
  <c r="AA3764" i="3" s="1"/>
  <c r="AA3779" i="3" s="1"/>
  <c r="AA3794" i="3" s="1"/>
  <c r="AA3809" i="3" s="1"/>
  <c r="AA3824" i="3" s="1"/>
  <c r="AA3839" i="3" s="1"/>
  <c r="AA3854" i="3" s="1"/>
  <c r="AA3869" i="3" s="1"/>
  <c r="AA3884" i="3" s="1"/>
  <c r="AA3899" i="3" s="1"/>
  <c r="AA3914" i="3" s="1"/>
  <c r="AA3929" i="3" s="1"/>
  <c r="AA3944" i="3" s="1"/>
  <c r="AA3959" i="3" s="1"/>
  <c r="AA3974" i="3" s="1"/>
  <c r="AA3989" i="3" s="1"/>
  <c r="AA4004" i="3" s="1"/>
  <c r="AA4019" i="3" s="1"/>
  <c r="AA4034" i="3" s="1"/>
  <c r="AA4049" i="3" s="1"/>
  <c r="AA4064" i="3" s="1"/>
  <c r="AA4079" i="3" s="1"/>
  <c r="AA4094" i="3" s="1"/>
  <c r="AA4109" i="3" s="1"/>
  <c r="AA4124" i="3" s="1"/>
  <c r="AA4139" i="3" s="1"/>
  <c r="AA4154" i="3" s="1"/>
  <c r="AA4169" i="3" s="1"/>
  <c r="AA4184" i="3" s="1"/>
  <c r="AA4199" i="3" s="1"/>
  <c r="AA4214" i="3" s="1"/>
  <c r="AA4229" i="3" s="1"/>
  <c r="AA4244" i="3" s="1"/>
  <c r="AA4259" i="3" s="1"/>
  <c r="AA4274" i="3" s="1"/>
  <c r="AA3751" i="3"/>
  <c r="AA3766" i="3" s="1"/>
  <c r="AA3781" i="3" s="1"/>
  <c r="AA3796" i="3" s="1"/>
  <c r="AA3811" i="3" s="1"/>
  <c r="AA3826" i="3" s="1"/>
  <c r="AA3841" i="3" s="1"/>
  <c r="AA3856" i="3" s="1"/>
  <c r="AA3871" i="3" s="1"/>
  <c r="AA3886" i="3" s="1"/>
  <c r="AA3901" i="3" s="1"/>
  <c r="AA3916" i="3" s="1"/>
  <c r="AA3931" i="3" s="1"/>
  <c r="AA3946" i="3" s="1"/>
  <c r="AA3961" i="3" s="1"/>
  <c r="AA3976" i="3" s="1"/>
  <c r="AA3991" i="3" s="1"/>
  <c r="AA4006" i="3" s="1"/>
  <c r="AA4021" i="3" s="1"/>
  <c r="AA4036" i="3" s="1"/>
  <c r="AA4051" i="3" s="1"/>
  <c r="AA4066" i="3" s="1"/>
  <c r="AA4081" i="3" s="1"/>
  <c r="AA4096" i="3" s="1"/>
  <c r="AA4111" i="3" s="1"/>
  <c r="AA4126" i="3" s="1"/>
  <c r="AA4141" i="3" s="1"/>
  <c r="AA4156" i="3" s="1"/>
  <c r="AA4171" i="3" s="1"/>
  <c r="AA4186" i="3" s="1"/>
  <c r="AA4201" i="3" s="1"/>
  <c r="AA4216" i="3" s="1"/>
  <c r="AA4231" i="3" s="1"/>
  <c r="AA4246" i="3" s="1"/>
  <c r="AA4261" i="3" s="1"/>
  <c r="AA4276" i="3" s="1"/>
  <c r="AA3757" i="3"/>
  <c r="AA3772" i="3" s="1"/>
  <c r="AA3787" i="3" s="1"/>
  <c r="AA3802" i="3" s="1"/>
  <c r="AA3817" i="3" s="1"/>
  <c r="AA3832" i="3" s="1"/>
  <c r="AA3847" i="3" s="1"/>
  <c r="AA3862" i="3" s="1"/>
  <c r="AA3877" i="3" s="1"/>
  <c r="AA3892" i="3" s="1"/>
  <c r="AA3907" i="3" s="1"/>
  <c r="AA3922" i="3" s="1"/>
  <c r="AA3937" i="3" s="1"/>
  <c r="AA3952" i="3" s="1"/>
  <c r="AA3967" i="3" s="1"/>
  <c r="AA3982" i="3" s="1"/>
  <c r="AA3997" i="3" s="1"/>
  <c r="AA4012" i="3" s="1"/>
  <c r="AA4027" i="3" s="1"/>
  <c r="AA4042" i="3" s="1"/>
  <c r="AA4057" i="3" s="1"/>
  <c r="AA4072" i="3" s="1"/>
  <c r="AA4087" i="3" s="1"/>
  <c r="AA4102" i="3" s="1"/>
  <c r="AA4117" i="3" s="1"/>
  <c r="AA4132" i="3" s="1"/>
  <c r="AA4147" i="3" s="1"/>
  <c r="AA4162" i="3" s="1"/>
  <c r="AA4177" i="3" s="1"/>
  <c r="AA4192" i="3" s="1"/>
  <c r="AA4207" i="3" s="1"/>
  <c r="AA4222" i="3" s="1"/>
  <c r="AA4237" i="3" s="1"/>
  <c r="AA4252" i="3" s="1"/>
  <c r="AA4267" i="3" s="1"/>
  <c r="AA4282" i="3" s="1"/>
  <c r="BB3582" i="3"/>
  <c r="W3582" i="3"/>
  <c r="BB3581" i="3"/>
  <c r="W3581" i="3"/>
  <c r="BB3580" i="3"/>
  <c r="W3580" i="3"/>
  <c r="BB3579" i="3"/>
  <c r="W3579" i="3"/>
  <c r="BB3578" i="3"/>
  <c r="W3578" i="3"/>
  <c r="BB3577" i="3"/>
  <c r="W3577" i="3"/>
  <c r="BB3576" i="3"/>
  <c r="W3576" i="3"/>
  <c r="BB3575" i="3"/>
  <c r="W3575" i="3"/>
  <c r="BB3574" i="3"/>
  <c r="W3574" i="3"/>
  <c r="BB3573" i="3"/>
  <c r="W3573" i="3"/>
  <c r="BB3572" i="3"/>
  <c r="W3572" i="3"/>
  <c r="BB3571" i="3"/>
  <c r="W3571" i="3"/>
  <c r="BB3570" i="3"/>
  <c r="W3570" i="3"/>
  <c r="BB3569" i="3"/>
  <c r="W3569" i="3"/>
  <c r="BB3568" i="3"/>
  <c r="W3568" i="3"/>
  <c r="BB3567" i="3"/>
  <c r="W3567" i="3"/>
  <c r="BB3566" i="3"/>
  <c r="W3566" i="3"/>
  <c r="BB3565" i="3"/>
  <c r="W3565" i="3"/>
  <c r="BB3564" i="3"/>
  <c r="W3564" i="3"/>
  <c r="BB3563" i="3"/>
  <c r="W3563" i="3"/>
  <c r="BB3562" i="3"/>
  <c r="W3562" i="3"/>
  <c r="BB3561" i="3"/>
  <c r="W3561" i="3"/>
  <c r="BB3560" i="3"/>
  <c r="W3560" i="3"/>
  <c r="BB3559" i="3"/>
  <c r="W3559" i="3"/>
  <c r="BB3558" i="3"/>
  <c r="W3558" i="3"/>
  <c r="BB3557" i="3"/>
  <c r="W3557" i="3"/>
  <c r="BB3556" i="3"/>
  <c r="W3556" i="3"/>
  <c r="BB3555" i="3"/>
  <c r="W3555" i="3"/>
  <c r="BB3554" i="3"/>
  <c r="W3554" i="3"/>
  <c r="BB3553" i="3"/>
  <c r="W3553" i="3"/>
  <c r="BB3552" i="3"/>
  <c r="W3552" i="3"/>
  <c r="BB3551" i="3"/>
  <c r="W3551" i="3"/>
  <c r="BB3550" i="3"/>
  <c r="W3550" i="3"/>
  <c r="BB3549" i="3"/>
  <c r="W3549" i="3"/>
  <c r="BB3548" i="3"/>
  <c r="W3548" i="3"/>
  <c r="BB3547" i="3"/>
  <c r="W3547" i="3"/>
  <c r="BB3546" i="3"/>
  <c r="W3546" i="3"/>
  <c r="BB3545" i="3"/>
  <c r="W3545" i="3"/>
  <c r="BB3544" i="3"/>
  <c r="W3544" i="3"/>
  <c r="BB3543" i="3"/>
  <c r="W3543" i="3"/>
  <c r="BB3542" i="3"/>
  <c r="W3542" i="3"/>
  <c r="BB3541" i="3"/>
  <c r="W3541" i="3"/>
  <c r="BB3540" i="3"/>
  <c r="W3540" i="3"/>
  <c r="BB3539" i="3"/>
  <c r="W3539" i="3"/>
  <c r="BB3538" i="3"/>
  <c r="W3538" i="3"/>
  <c r="BB3537" i="3"/>
  <c r="W3537" i="3"/>
  <c r="BB3536" i="3"/>
  <c r="W3536" i="3"/>
  <c r="BB3535" i="3"/>
  <c r="W3535" i="3"/>
  <c r="BB3534" i="3"/>
  <c r="W3534" i="3"/>
  <c r="BB3533" i="3"/>
  <c r="W3533" i="3"/>
  <c r="BB3532" i="3"/>
  <c r="W3532" i="3"/>
  <c r="BB3531" i="3"/>
  <c r="W3531" i="3"/>
  <c r="BB3530" i="3"/>
  <c r="W3530" i="3"/>
  <c r="BB3529" i="3"/>
  <c r="W3529" i="3"/>
  <c r="BB3528" i="3"/>
  <c r="W3528" i="3"/>
  <c r="BB3527" i="3"/>
  <c r="W3527" i="3"/>
  <c r="BB3526" i="3"/>
  <c r="W3526" i="3"/>
  <c r="BB3525" i="3"/>
  <c r="W3525" i="3"/>
  <c r="BB3524" i="3"/>
  <c r="W3524" i="3"/>
  <c r="BB3523" i="3"/>
  <c r="W3523" i="3"/>
  <c r="BB3522" i="3"/>
  <c r="W3522" i="3"/>
  <c r="BB3521" i="3"/>
  <c r="W3521" i="3"/>
  <c r="BB3520" i="3"/>
  <c r="W3520" i="3"/>
  <c r="BB3519" i="3"/>
  <c r="W3519" i="3"/>
  <c r="BB3518" i="3"/>
  <c r="W3518" i="3"/>
  <c r="BB3517" i="3"/>
  <c r="W3517" i="3"/>
  <c r="BB3516" i="3"/>
  <c r="W3516" i="3"/>
  <c r="BB3515" i="3"/>
  <c r="W3515" i="3"/>
  <c r="BB3514" i="3"/>
  <c r="W3514" i="3"/>
  <c r="BB3513" i="3"/>
  <c r="W3513" i="3"/>
  <c r="BB3512" i="3"/>
  <c r="W3512" i="3"/>
  <c r="BB3511" i="3"/>
  <c r="W3511" i="3"/>
  <c r="BB3510" i="3"/>
  <c r="W3510" i="3"/>
  <c r="BB3509" i="3"/>
  <c r="W3509" i="3"/>
  <c r="BB3508" i="3"/>
  <c r="W3508" i="3"/>
  <c r="BB3507" i="3"/>
  <c r="W3507" i="3"/>
  <c r="BB3506" i="3"/>
  <c r="W3506" i="3"/>
  <c r="BB3505" i="3"/>
  <c r="W3505" i="3"/>
  <c r="BB3504" i="3"/>
  <c r="W3504" i="3"/>
  <c r="BB3503" i="3"/>
  <c r="W3503" i="3"/>
  <c r="BB3502" i="3"/>
  <c r="W3502" i="3"/>
  <c r="BB3501" i="3"/>
  <c r="W3501" i="3"/>
  <c r="BB3500" i="3"/>
  <c r="W3500" i="3"/>
  <c r="BB3499" i="3"/>
  <c r="W3499" i="3"/>
  <c r="BB3498" i="3"/>
  <c r="W3498" i="3"/>
  <c r="BB3497" i="3"/>
  <c r="W3497" i="3"/>
  <c r="BB3496" i="3"/>
  <c r="W3496" i="3"/>
  <c r="BB3495" i="3"/>
  <c r="W3495" i="3"/>
  <c r="BB3494" i="3"/>
  <c r="W3494" i="3"/>
  <c r="BB3493" i="3"/>
  <c r="W3493" i="3"/>
  <c r="BB3492" i="3"/>
  <c r="W3492" i="3"/>
  <c r="BB3491" i="3"/>
  <c r="W3491" i="3"/>
  <c r="BB3490" i="3"/>
  <c r="W3490" i="3"/>
  <c r="BB3489" i="3"/>
  <c r="W3489" i="3"/>
  <c r="BB3488" i="3"/>
  <c r="W3488" i="3"/>
  <c r="BB3487" i="3"/>
  <c r="W3487" i="3"/>
  <c r="BB3486" i="3"/>
  <c r="W3486" i="3"/>
  <c r="BB3485" i="3"/>
  <c r="W3485" i="3"/>
  <c r="BB3484" i="3"/>
  <c r="W3484" i="3"/>
  <c r="BB3483" i="3"/>
  <c r="W3483" i="3"/>
  <c r="BB3482" i="3"/>
  <c r="W3482" i="3"/>
  <c r="BB3481" i="3"/>
  <c r="W3481" i="3"/>
  <c r="BB3480" i="3"/>
  <c r="W3480" i="3"/>
  <c r="BB3479" i="3"/>
  <c r="W3479" i="3"/>
  <c r="BB3478" i="3"/>
  <c r="W3478" i="3"/>
  <c r="BB3477" i="3"/>
  <c r="W3477" i="3"/>
  <c r="BB3476" i="3"/>
  <c r="W3476" i="3"/>
  <c r="BB3475" i="3"/>
  <c r="W3475" i="3"/>
  <c r="BB3474" i="3"/>
  <c r="W3474" i="3"/>
  <c r="BB3473" i="3"/>
  <c r="W3473" i="3"/>
  <c r="BB3472" i="3"/>
  <c r="W3472" i="3"/>
  <c r="BB3471" i="3"/>
  <c r="W3471" i="3"/>
  <c r="BB3470" i="3"/>
  <c r="W3470" i="3"/>
  <c r="BB3469" i="3"/>
  <c r="W3469" i="3"/>
  <c r="BB3468" i="3"/>
  <c r="W3468" i="3"/>
  <c r="BB3467" i="3"/>
  <c r="W3467" i="3"/>
  <c r="BB3466" i="3"/>
  <c r="W3466" i="3"/>
  <c r="BB3465" i="3"/>
  <c r="W3465" i="3"/>
  <c r="BB3464" i="3"/>
  <c r="W3464" i="3"/>
  <c r="BB3463" i="3"/>
  <c r="W3463" i="3"/>
  <c r="BB3462" i="3"/>
  <c r="W3462" i="3"/>
  <c r="BB3461" i="3"/>
  <c r="W3461" i="3"/>
  <c r="BB3460" i="3"/>
  <c r="W3460" i="3"/>
  <c r="BB3459" i="3"/>
  <c r="W3459" i="3"/>
  <c r="BB3458" i="3"/>
  <c r="W3458" i="3"/>
  <c r="BB3457" i="3"/>
  <c r="W3457" i="3"/>
  <c r="BB3456" i="3"/>
  <c r="W3456" i="3"/>
  <c r="BB3455" i="3"/>
  <c r="W3455" i="3"/>
  <c r="BB3454" i="3"/>
  <c r="W3454" i="3"/>
  <c r="BB3453" i="3"/>
  <c r="W3453" i="3"/>
  <c r="BB3452" i="3"/>
  <c r="W3452" i="3"/>
  <c r="BB3451" i="3"/>
  <c r="W3451" i="3"/>
  <c r="BB3450" i="3"/>
  <c r="W3450" i="3"/>
  <c r="BB3449" i="3"/>
  <c r="W3449" i="3"/>
  <c r="BB3448" i="3"/>
  <c r="W3448" i="3"/>
  <c r="BB3447" i="3"/>
  <c r="W3447" i="3"/>
  <c r="BB3446" i="3"/>
  <c r="W3446" i="3"/>
  <c r="BB3445" i="3"/>
  <c r="W3445" i="3"/>
  <c r="BB3444" i="3"/>
  <c r="W3444" i="3"/>
  <c r="BB3443" i="3"/>
  <c r="W3443" i="3"/>
  <c r="BB3442" i="3"/>
  <c r="W3442" i="3"/>
  <c r="BB3441" i="3"/>
  <c r="W3441" i="3"/>
  <c r="BB3440" i="3"/>
  <c r="W3440" i="3"/>
  <c r="BB3439" i="3"/>
  <c r="W3439" i="3"/>
  <c r="BB3438" i="3"/>
  <c r="W3438" i="3"/>
  <c r="BB3437" i="3"/>
  <c r="W3437" i="3"/>
  <c r="BB3436" i="3"/>
  <c r="W3436" i="3"/>
  <c r="BB3435" i="3"/>
  <c r="W3435" i="3"/>
  <c r="BB3434" i="3"/>
  <c r="W3434" i="3"/>
  <c r="BB3433" i="3"/>
  <c r="W3433" i="3"/>
  <c r="BB3432" i="3"/>
  <c r="W3432" i="3"/>
  <c r="BB3431" i="3"/>
  <c r="W3431" i="3"/>
  <c r="BB3430" i="3"/>
  <c r="W3430" i="3"/>
  <c r="BB3429" i="3"/>
  <c r="W3429" i="3"/>
  <c r="BB3428" i="3"/>
  <c r="W3428" i="3"/>
  <c r="BB3427" i="3"/>
  <c r="W3427" i="3"/>
  <c r="BB3426" i="3"/>
  <c r="W3426" i="3"/>
  <c r="BB3425" i="3"/>
  <c r="W3425" i="3"/>
  <c r="BB3424" i="3"/>
  <c r="W3424" i="3"/>
  <c r="BB3423" i="3"/>
  <c r="W3423" i="3"/>
  <c r="BB3422" i="3"/>
  <c r="W3422" i="3"/>
  <c r="BB3421" i="3"/>
  <c r="W3421" i="3"/>
  <c r="BB3420" i="3"/>
  <c r="W3420" i="3"/>
  <c r="BB3419" i="3"/>
  <c r="W3419" i="3"/>
  <c r="BB3418" i="3"/>
  <c r="W3418" i="3"/>
  <c r="BB3417" i="3"/>
  <c r="W3417" i="3"/>
  <c r="BB3416" i="3"/>
  <c r="W3416" i="3"/>
  <c r="BB3415" i="3"/>
  <c r="W3415" i="3"/>
  <c r="BB3414" i="3"/>
  <c r="W3414" i="3"/>
  <c r="BB3413" i="3"/>
  <c r="W3413" i="3"/>
  <c r="BB3412" i="3"/>
  <c r="W3412" i="3"/>
  <c r="BB3411" i="3"/>
  <c r="W3411" i="3"/>
  <c r="BB3410" i="3"/>
  <c r="W3410" i="3"/>
  <c r="BB3409" i="3"/>
  <c r="W3409" i="3"/>
  <c r="BB3408" i="3"/>
  <c r="W3408" i="3"/>
  <c r="BB3407" i="3"/>
  <c r="W3407" i="3"/>
  <c r="BB3406" i="3"/>
  <c r="W3406" i="3"/>
  <c r="BB3405" i="3"/>
  <c r="W3405" i="3"/>
  <c r="BB3404" i="3"/>
  <c r="W3404" i="3"/>
  <c r="BB3403" i="3"/>
  <c r="W3403" i="3"/>
  <c r="BB3402" i="3"/>
  <c r="W3402" i="3"/>
  <c r="BB3401" i="3"/>
  <c r="W3401" i="3"/>
  <c r="BB3400" i="3"/>
  <c r="W3400" i="3"/>
  <c r="BB3399" i="3"/>
  <c r="W3399" i="3"/>
  <c r="BB3398" i="3"/>
  <c r="W3398" i="3"/>
  <c r="BB3397" i="3"/>
  <c r="W3397" i="3"/>
  <c r="BB3396" i="3"/>
  <c r="W3396" i="3"/>
  <c r="BB3395" i="3"/>
  <c r="W3395" i="3"/>
  <c r="BB3394" i="3"/>
  <c r="W3394" i="3"/>
  <c r="BB3393" i="3"/>
  <c r="W3393" i="3"/>
  <c r="BB3392" i="3"/>
  <c r="W3392" i="3"/>
  <c r="BB3391" i="3"/>
  <c r="W3391" i="3"/>
  <c r="BB3390" i="3"/>
  <c r="W3390" i="3"/>
  <c r="BB3389" i="3"/>
  <c r="W3389" i="3"/>
  <c r="BB3388" i="3"/>
  <c r="W3388" i="3"/>
  <c r="BB3387" i="3"/>
  <c r="W3387" i="3"/>
  <c r="BB3386" i="3"/>
  <c r="W3386" i="3"/>
  <c r="BB3385" i="3"/>
  <c r="W3385" i="3"/>
  <c r="BB3384" i="3"/>
  <c r="W3384" i="3"/>
  <c r="BB3383" i="3"/>
  <c r="W3383" i="3"/>
  <c r="BB3382" i="3"/>
  <c r="W3382" i="3"/>
  <c r="BB3381" i="3"/>
  <c r="W3381" i="3"/>
  <c r="BB3380" i="3"/>
  <c r="W3380" i="3"/>
  <c r="BB3379" i="3"/>
  <c r="W3379" i="3"/>
  <c r="BB3378" i="3"/>
  <c r="W3378" i="3"/>
  <c r="BB3377" i="3"/>
  <c r="W3377" i="3"/>
  <c r="BB3376" i="3"/>
  <c r="W3376" i="3"/>
  <c r="BB3375" i="3"/>
  <c r="W3375" i="3"/>
  <c r="BB3374" i="3"/>
  <c r="W3374" i="3"/>
  <c r="BB3373" i="3"/>
  <c r="W3373" i="3"/>
  <c r="BB3372" i="3"/>
  <c r="W3372" i="3"/>
  <c r="BB3371" i="3"/>
  <c r="W3371" i="3"/>
  <c r="BB3370" i="3"/>
  <c r="W3370" i="3"/>
  <c r="BB3369" i="3"/>
  <c r="W3369" i="3"/>
  <c r="BB3368" i="3"/>
  <c r="W3368" i="3"/>
  <c r="BB3367" i="3"/>
  <c r="W3367" i="3"/>
  <c r="BB3366" i="3"/>
  <c r="W3366" i="3"/>
  <c r="BB3365" i="3"/>
  <c r="W3365" i="3"/>
  <c r="BB3364" i="3"/>
  <c r="W3364" i="3"/>
  <c r="BB3363" i="3"/>
  <c r="W3363" i="3"/>
  <c r="BB3362" i="3"/>
  <c r="W3362" i="3"/>
  <c r="BB3361" i="3"/>
  <c r="W3361" i="3"/>
  <c r="BB3360" i="3"/>
  <c r="W3360" i="3"/>
  <c r="BB3359" i="3"/>
  <c r="W3359" i="3"/>
  <c r="BB3358" i="3"/>
  <c r="W3358" i="3"/>
  <c r="BB3353" i="3"/>
  <c r="W3353" i="3"/>
  <c r="BB3352" i="3"/>
  <c r="W3352" i="3"/>
  <c r="BB3351" i="3"/>
  <c r="W3351" i="3"/>
  <c r="BB3350" i="3"/>
  <c r="W3350" i="3"/>
  <c r="BB3349" i="3"/>
  <c r="W3349" i="3"/>
  <c r="BB3348" i="3"/>
  <c r="W3348" i="3"/>
  <c r="BB3347" i="3"/>
  <c r="W3347" i="3"/>
  <c r="BB3346" i="3"/>
  <c r="W3346" i="3"/>
  <c r="BB3345" i="3"/>
  <c r="W3345" i="3"/>
  <c r="BB3344" i="3"/>
  <c r="W3344" i="3"/>
  <c r="BB3343" i="3"/>
  <c r="W3343" i="3"/>
  <c r="BB3357" i="3"/>
  <c r="W3357" i="3"/>
  <c r="BB3356" i="3"/>
  <c r="W3356" i="3"/>
  <c r="BB3355" i="3"/>
  <c r="W3355" i="3"/>
  <c r="BB3354" i="3"/>
  <c r="W3354" i="3"/>
  <c r="BB3338" i="3"/>
  <c r="W3338" i="3"/>
  <c r="BB3337" i="3"/>
  <c r="W3337" i="3"/>
  <c r="BB3336" i="3"/>
  <c r="W3336" i="3"/>
  <c r="BB3335" i="3"/>
  <c r="W3335" i="3"/>
  <c r="BB3334" i="3"/>
  <c r="W3334" i="3"/>
  <c r="BB3333" i="3"/>
  <c r="W3333" i="3"/>
  <c r="BB3332" i="3"/>
  <c r="W3332" i="3"/>
  <c r="BB3331" i="3"/>
  <c r="W3331" i="3"/>
  <c r="BB3330" i="3"/>
  <c r="W3330" i="3"/>
  <c r="BB3329" i="3"/>
  <c r="W3329" i="3"/>
  <c r="BB3328" i="3"/>
  <c r="W3328" i="3"/>
  <c r="BB3327" i="3"/>
  <c r="W3327" i="3"/>
  <c r="BB3326" i="3"/>
  <c r="W3326" i="3"/>
  <c r="BB3325" i="3"/>
  <c r="W3325" i="3"/>
  <c r="BB3324" i="3"/>
  <c r="W3324" i="3"/>
  <c r="BB3323" i="3"/>
  <c r="W3323" i="3"/>
  <c r="BB3322" i="3"/>
  <c r="W3322" i="3"/>
  <c r="BB3321" i="3"/>
  <c r="W3321" i="3"/>
  <c r="BB3320" i="3"/>
  <c r="W3320" i="3"/>
  <c r="BB3319" i="3"/>
  <c r="W3319" i="3"/>
  <c r="BB3318" i="3"/>
  <c r="W3318" i="3"/>
  <c r="BB3317" i="3"/>
  <c r="W3317" i="3"/>
  <c r="BB3316" i="3"/>
  <c r="W3316" i="3"/>
  <c r="BB3315" i="3"/>
  <c r="W3315" i="3"/>
  <c r="BB3314" i="3"/>
  <c r="W3314" i="3"/>
  <c r="BB3313" i="3"/>
  <c r="W3313" i="3"/>
  <c r="BB3312" i="3"/>
  <c r="W3312" i="3"/>
  <c r="BB3311" i="3"/>
  <c r="W3311" i="3"/>
  <c r="BB3310" i="3"/>
  <c r="W3310" i="3"/>
  <c r="BB3309" i="3"/>
  <c r="W3309" i="3"/>
  <c r="BB3308" i="3"/>
  <c r="W3308" i="3"/>
  <c r="BB3307" i="3"/>
  <c r="W3307" i="3"/>
  <c r="BB3306" i="3"/>
  <c r="W3306" i="3"/>
  <c r="BB3305" i="3"/>
  <c r="W3305" i="3"/>
  <c r="BB3304" i="3"/>
  <c r="W3304" i="3"/>
  <c r="BB3303" i="3"/>
  <c r="W3303" i="3"/>
  <c r="BB3302" i="3"/>
  <c r="W3302" i="3"/>
  <c r="BB3301" i="3"/>
  <c r="W3301" i="3"/>
  <c r="BB3300" i="3"/>
  <c r="W3300" i="3"/>
  <c r="BB3299" i="3"/>
  <c r="W3299" i="3"/>
  <c r="BB3298" i="3"/>
  <c r="W3298" i="3"/>
  <c r="BB3297" i="3"/>
  <c r="W3297" i="3"/>
  <c r="BB3296" i="3"/>
  <c r="W3296" i="3"/>
  <c r="BB3295" i="3"/>
  <c r="W3295" i="3"/>
  <c r="BB3294" i="3"/>
  <c r="W3294" i="3"/>
  <c r="BB3293" i="3"/>
  <c r="W3293" i="3"/>
  <c r="BB3292" i="3"/>
  <c r="W3292" i="3"/>
  <c r="BB3291" i="3"/>
  <c r="W3291" i="3"/>
  <c r="BB3290" i="3"/>
  <c r="W3290" i="3"/>
  <c r="BB3289" i="3"/>
  <c r="W3289" i="3"/>
  <c r="BB3288" i="3"/>
  <c r="W3288" i="3"/>
  <c r="BB3287" i="3"/>
  <c r="W3287" i="3"/>
  <c r="BB3286" i="3"/>
  <c r="W3286" i="3"/>
  <c r="BB3285" i="3"/>
  <c r="W3285" i="3"/>
  <c r="BB3284" i="3"/>
  <c r="W3284" i="3"/>
  <c r="BB3283" i="3"/>
  <c r="W3283" i="3"/>
  <c r="BB3282" i="3"/>
  <c r="W3282" i="3"/>
  <c r="BB3281" i="3"/>
  <c r="W3281" i="3"/>
  <c r="BB3280" i="3"/>
  <c r="W3280" i="3"/>
  <c r="BB3279" i="3"/>
  <c r="W3279" i="3"/>
  <c r="BB3278" i="3"/>
  <c r="W3278" i="3"/>
  <c r="BB3277" i="3"/>
  <c r="W3277" i="3"/>
  <c r="BB3276" i="3"/>
  <c r="W3276" i="3"/>
  <c r="BB3275" i="3"/>
  <c r="W3275" i="3"/>
  <c r="BB3274" i="3"/>
  <c r="W3274" i="3"/>
  <c r="BB3273" i="3"/>
  <c r="W3273" i="3"/>
  <c r="BB3272" i="3"/>
  <c r="W3272" i="3"/>
  <c r="BB3271" i="3"/>
  <c r="W3271" i="3"/>
  <c r="BB3270" i="3"/>
  <c r="W3270" i="3"/>
  <c r="BB3269" i="3"/>
  <c r="W3269" i="3"/>
  <c r="BB3268" i="3"/>
  <c r="W3268" i="3"/>
  <c r="BB3267" i="3"/>
  <c r="W3267" i="3"/>
  <c r="BB3266" i="3"/>
  <c r="W3266" i="3"/>
  <c r="BB3265" i="3"/>
  <c r="W3265" i="3"/>
  <c r="BB3264" i="3"/>
  <c r="W3264" i="3"/>
  <c r="BB3263" i="3"/>
  <c r="W3263" i="3"/>
  <c r="BB3262" i="3"/>
  <c r="W3262" i="3"/>
  <c r="BB3261" i="3"/>
  <c r="W3261" i="3"/>
  <c r="BB3260" i="3"/>
  <c r="W3260" i="3"/>
  <c r="BB3259" i="3"/>
  <c r="W3259" i="3"/>
  <c r="BB3258" i="3"/>
  <c r="W3258" i="3"/>
  <c r="BB3257" i="3"/>
  <c r="W3257" i="3"/>
  <c r="BB3256" i="3"/>
  <c r="W3256" i="3"/>
  <c r="BB3255" i="3"/>
  <c r="W3255" i="3"/>
  <c r="BB3254" i="3"/>
  <c r="W3254" i="3"/>
  <c r="BB3253" i="3"/>
  <c r="W3253" i="3"/>
  <c r="BB3252" i="3"/>
  <c r="W3252" i="3"/>
  <c r="BB3251" i="3"/>
  <c r="W3251" i="3"/>
  <c r="BB3250" i="3"/>
  <c r="W3250" i="3"/>
  <c r="BB3249" i="3"/>
  <c r="W3249" i="3"/>
  <c r="BB3248" i="3"/>
  <c r="W3248" i="3"/>
  <c r="BB3247" i="3"/>
  <c r="W3247" i="3"/>
  <c r="BB3246" i="3"/>
  <c r="W3246" i="3"/>
  <c r="BB3245" i="3"/>
  <c r="W3245" i="3"/>
  <c r="BB3244" i="3"/>
  <c r="W3244" i="3"/>
  <c r="BB3243" i="3"/>
  <c r="W3243" i="3"/>
  <c r="BB3242" i="3"/>
  <c r="W3242" i="3"/>
  <c r="BB3241" i="3"/>
  <c r="W3241" i="3"/>
  <c r="BB3240" i="3"/>
  <c r="W3240" i="3"/>
  <c r="BB3239" i="3"/>
  <c r="W3239" i="3"/>
  <c r="BB3238" i="3"/>
  <c r="W3238" i="3"/>
  <c r="BB3237" i="3"/>
  <c r="W3237" i="3"/>
  <c r="BB3236" i="3"/>
  <c r="W3236" i="3"/>
  <c r="BB3235" i="3"/>
  <c r="W3235" i="3"/>
  <c r="BB3234" i="3"/>
  <c r="W3234" i="3"/>
  <c r="BB3233" i="3"/>
  <c r="W3233" i="3"/>
  <c r="BB3232" i="3"/>
  <c r="W3232" i="3"/>
  <c r="BB3231" i="3"/>
  <c r="W3231" i="3"/>
  <c r="BB3230" i="3"/>
  <c r="W3230" i="3"/>
  <c r="BB3229" i="3"/>
  <c r="W3229" i="3"/>
  <c r="BB3228" i="3"/>
  <c r="W3228" i="3"/>
  <c r="BB3227" i="3"/>
  <c r="W3227" i="3"/>
  <c r="BB3226" i="3"/>
  <c r="W3226" i="3"/>
  <c r="BB3225" i="3"/>
  <c r="W3225" i="3"/>
  <c r="BB3224" i="3"/>
  <c r="W3224" i="3"/>
  <c r="BB3223" i="3"/>
  <c r="W3223" i="3"/>
  <c r="BB3222" i="3"/>
  <c r="W3222" i="3"/>
  <c r="BB3221" i="3"/>
  <c r="W3221" i="3"/>
  <c r="BB3220" i="3"/>
  <c r="W3220" i="3"/>
  <c r="BB3219" i="3"/>
  <c r="W3219" i="3"/>
  <c r="BB3218" i="3"/>
  <c r="W3218" i="3"/>
  <c r="BB3217" i="3"/>
  <c r="W3217" i="3"/>
  <c r="BB3216" i="3"/>
  <c r="W3216" i="3"/>
  <c r="BB3215" i="3"/>
  <c r="W3215" i="3"/>
  <c r="BB3214" i="3"/>
  <c r="W3214" i="3"/>
  <c r="BB3213" i="3"/>
  <c r="W3213" i="3"/>
  <c r="BB3212" i="3"/>
  <c r="W3212" i="3"/>
  <c r="BB3211" i="3"/>
  <c r="W3211" i="3"/>
  <c r="BB3210" i="3"/>
  <c r="W3210" i="3"/>
  <c r="BB3209" i="3"/>
  <c r="W3209" i="3"/>
  <c r="BB3208" i="3"/>
  <c r="W3208" i="3"/>
  <c r="BB3207" i="3"/>
  <c r="W3207" i="3"/>
  <c r="BB3206" i="3"/>
  <c r="W3206" i="3"/>
  <c r="BB3205" i="3"/>
  <c r="W3205" i="3"/>
  <c r="BB3204" i="3"/>
  <c r="W3204" i="3"/>
  <c r="BB3203" i="3"/>
  <c r="W3203" i="3"/>
  <c r="BB3202" i="3"/>
  <c r="W3202" i="3"/>
  <c r="BB3201" i="3"/>
  <c r="W3201" i="3"/>
  <c r="BB3200" i="3"/>
  <c r="W3200" i="3"/>
  <c r="BB3199" i="3"/>
  <c r="W3199" i="3"/>
  <c r="BB3198" i="3"/>
  <c r="W3198" i="3"/>
  <c r="BB3197" i="3"/>
  <c r="W3197" i="3"/>
  <c r="BB3196" i="3"/>
  <c r="W3196" i="3"/>
  <c r="BB3195" i="3"/>
  <c r="W3195" i="3"/>
  <c r="BB3194" i="3"/>
  <c r="W3194" i="3"/>
  <c r="BB3193" i="3"/>
  <c r="W3193" i="3"/>
  <c r="BB3192" i="3"/>
  <c r="W3192" i="3"/>
  <c r="BB3191" i="3"/>
  <c r="W3191" i="3"/>
  <c r="BB3190" i="3"/>
  <c r="W3190" i="3"/>
  <c r="BB3189" i="3"/>
  <c r="W3189" i="3"/>
  <c r="BB3188" i="3"/>
  <c r="W3188" i="3"/>
  <c r="BB3187" i="3"/>
  <c r="W3187" i="3"/>
  <c r="BB3186" i="3"/>
  <c r="W3186" i="3"/>
  <c r="BB3185" i="3"/>
  <c r="W3185" i="3"/>
  <c r="BB3184" i="3"/>
  <c r="W3184" i="3"/>
  <c r="BB3183" i="3"/>
  <c r="W3183" i="3"/>
  <c r="BB3182" i="3"/>
  <c r="W3182" i="3"/>
  <c r="BB3181" i="3"/>
  <c r="W3181" i="3"/>
  <c r="BB3180" i="3"/>
  <c r="W3180" i="3"/>
  <c r="BB3179" i="3"/>
  <c r="W3179" i="3"/>
  <c r="BB3178" i="3"/>
  <c r="W3178" i="3"/>
  <c r="BB3177" i="3"/>
  <c r="W3177" i="3"/>
  <c r="BB3176" i="3"/>
  <c r="W3176" i="3"/>
  <c r="BB3175" i="3"/>
  <c r="W3175" i="3"/>
  <c r="BB3174" i="3"/>
  <c r="W3174" i="3"/>
  <c r="BB3173" i="3"/>
  <c r="W3173" i="3"/>
  <c r="BB3172" i="3"/>
  <c r="W3172" i="3"/>
  <c r="BB3171" i="3"/>
  <c r="W3171" i="3"/>
  <c r="BB3170" i="3"/>
  <c r="W3170" i="3"/>
  <c r="BB3169" i="3"/>
  <c r="W3169" i="3"/>
  <c r="BB3168" i="3"/>
  <c r="W3168" i="3"/>
  <c r="BB3167" i="3"/>
  <c r="W3167" i="3"/>
  <c r="BB3166" i="3"/>
  <c r="W3166" i="3"/>
  <c r="BB3165" i="3"/>
  <c r="W3165" i="3"/>
  <c r="BB3164" i="3"/>
  <c r="W3164" i="3"/>
  <c r="BB3163" i="3"/>
  <c r="W3163" i="3"/>
  <c r="BB3162" i="3"/>
  <c r="W3162" i="3"/>
  <c r="BB3161" i="3"/>
  <c r="W3161" i="3"/>
  <c r="BB3160" i="3"/>
  <c r="W3160" i="3"/>
  <c r="BB3159" i="3"/>
  <c r="W3159" i="3"/>
  <c r="BB3158" i="3"/>
  <c r="W3158" i="3"/>
  <c r="BB3157" i="3"/>
  <c r="W3157" i="3"/>
  <c r="BB3156" i="3"/>
  <c r="W3156" i="3"/>
  <c r="BB3155" i="3"/>
  <c r="W3155" i="3"/>
  <c r="BB3154" i="3"/>
  <c r="W3154" i="3"/>
  <c r="BB3153" i="3"/>
  <c r="W3153" i="3"/>
  <c r="BB3152" i="3"/>
  <c r="W3152" i="3"/>
  <c r="BB3151" i="3"/>
  <c r="W3151" i="3"/>
  <c r="BB3150" i="3"/>
  <c r="W3150" i="3"/>
  <c r="BB3149" i="3"/>
  <c r="W3149" i="3"/>
  <c r="BB3148" i="3"/>
  <c r="W3148" i="3"/>
  <c r="BB3147" i="3"/>
  <c r="W3147" i="3"/>
  <c r="BB3146" i="3"/>
  <c r="W3146" i="3"/>
  <c r="BB3145" i="3"/>
  <c r="W3145" i="3"/>
  <c r="BB3144" i="3"/>
  <c r="W3144" i="3"/>
  <c r="BB3143" i="3"/>
  <c r="W3143" i="3"/>
  <c r="BB3142" i="3"/>
  <c r="W3142" i="3"/>
  <c r="BB3141" i="3"/>
  <c r="W3141" i="3"/>
  <c r="BB3140" i="3"/>
  <c r="W3140" i="3"/>
  <c r="BB3139" i="3"/>
  <c r="W3139" i="3"/>
  <c r="BB3138" i="3"/>
  <c r="W3138" i="3"/>
  <c r="BB3137" i="3"/>
  <c r="W3137" i="3"/>
  <c r="BB3136" i="3"/>
  <c r="W3136" i="3"/>
  <c r="BB3135" i="3"/>
  <c r="W3135" i="3"/>
  <c r="BB3134" i="3"/>
  <c r="W3134" i="3"/>
  <c r="BB3133" i="3"/>
  <c r="W3133" i="3"/>
  <c r="BB3132" i="3"/>
  <c r="W3132" i="3"/>
  <c r="BB3131" i="3"/>
  <c r="W3131" i="3"/>
  <c r="BB3130" i="3"/>
  <c r="W3130" i="3"/>
  <c r="BB3129" i="3"/>
  <c r="W3129" i="3"/>
  <c r="BB3128" i="3"/>
  <c r="W3128" i="3"/>
  <c r="BB3127" i="3"/>
  <c r="W3127" i="3"/>
  <c r="BB3126" i="3"/>
  <c r="W3126" i="3"/>
  <c r="BB3125" i="3"/>
  <c r="W3125" i="3"/>
  <c r="BB3124" i="3"/>
  <c r="W3124" i="3"/>
  <c r="BB3123" i="3"/>
  <c r="W3123" i="3"/>
  <c r="BB3122" i="3"/>
  <c r="W3122" i="3"/>
  <c r="BB3121" i="3"/>
  <c r="W3121" i="3"/>
  <c r="BB3120" i="3"/>
  <c r="W3120" i="3"/>
  <c r="BB3119" i="3"/>
  <c r="W3119" i="3"/>
  <c r="BB3118" i="3"/>
  <c r="W3118" i="3"/>
  <c r="BB3117" i="3"/>
  <c r="W3117" i="3"/>
  <c r="BB3116" i="3"/>
  <c r="W3116" i="3"/>
  <c r="BB3115" i="3"/>
  <c r="W3115" i="3"/>
  <c r="BB3114" i="3"/>
  <c r="W3114" i="3"/>
  <c r="BB3113" i="3"/>
  <c r="W3113" i="3"/>
  <c r="BB3112" i="3"/>
  <c r="W3112" i="3"/>
  <c r="BB3111" i="3"/>
  <c r="W3111" i="3"/>
  <c r="BB3110" i="3"/>
  <c r="W3110" i="3"/>
  <c r="BB3109" i="3"/>
  <c r="W3109" i="3"/>
  <c r="BB3108" i="3"/>
  <c r="W3108" i="3"/>
  <c r="BB3107" i="3"/>
  <c r="W3107" i="3"/>
  <c r="BB3106" i="3"/>
  <c r="W3106" i="3"/>
  <c r="BB3105" i="3"/>
  <c r="W3105" i="3"/>
  <c r="BB3104" i="3"/>
  <c r="W3104" i="3"/>
  <c r="BB3103" i="3"/>
  <c r="W3103" i="3"/>
  <c r="BB3102" i="3"/>
  <c r="W3102" i="3"/>
  <c r="BB3101" i="3"/>
  <c r="W3101" i="3"/>
  <c r="BB3100" i="3"/>
  <c r="W3100" i="3"/>
  <c r="BB3099" i="3"/>
  <c r="W3099" i="3"/>
  <c r="BB3098" i="3"/>
  <c r="W3098" i="3"/>
  <c r="BB3097" i="3"/>
  <c r="W3097" i="3"/>
  <c r="BB3096" i="3"/>
  <c r="W3096" i="3"/>
  <c r="BB3095" i="3"/>
  <c r="W3095" i="3"/>
  <c r="BB3094" i="3"/>
  <c r="W3094" i="3"/>
  <c r="BB3093" i="3"/>
  <c r="W3093" i="3"/>
  <c r="BB3092" i="3"/>
  <c r="W3092" i="3"/>
  <c r="BB3091" i="3"/>
  <c r="W3091" i="3"/>
  <c r="BB3090" i="3"/>
  <c r="W3090" i="3"/>
  <c r="BB3089" i="3"/>
  <c r="W3089" i="3"/>
  <c r="BB3088" i="3"/>
  <c r="W3088" i="3"/>
  <c r="BB3087" i="3"/>
  <c r="W3087" i="3"/>
  <c r="BB3086" i="3"/>
  <c r="W3086" i="3"/>
  <c r="BB3085" i="3"/>
  <c r="W3085" i="3"/>
  <c r="BB3084" i="3"/>
  <c r="W3084" i="3"/>
  <c r="BB3083" i="3"/>
  <c r="W3083" i="3"/>
  <c r="BB3082" i="3"/>
  <c r="W3082" i="3"/>
  <c r="BB3081" i="3"/>
  <c r="W3081" i="3"/>
  <c r="BB3080" i="3"/>
  <c r="W3080" i="3"/>
  <c r="BB3079" i="3"/>
  <c r="W3079" i="3"/>
  <c r="BB3078" i="3"/>
  <c r="W3078" i="3"/>
  <c r="BB3077" i="3"/>
  <c r="W3077" i="3"/>
  <c r="BB3076" i="3"/>
  <c r="W3076" i="3"/>
  <c r="BB3075" i="3"/>
  <c r="W3075" i="3"/>
  <c r="BB3074" i="3"/>
  <c r="W3074" i="3"/>
  <c r="BB3073" i="3"/>
  <c r="W3073" i="3"/>
  <c r="BB3072" i="3"/>
  <c r="W3072" i="3"/>
  <c r="BB3071" i="3"/>
  <c r="W3071" i="3"/>
  <c r="BB3070" i="3"/>
  <c r="W3070" i="3"/>
  <c r="BB3069" i="3"/>
  <c r="W3069" i="3"/>
  <c r="BB3068" i="3"/>
  <c r="W3068" i="3"/>
  <c r="BB3067" i="3"/>
  <c r="W3067" i="3"/>
  <c r="BB3066" i="3"/>
  <c r="W3066" i="3"/>
  <c r="BB3065" i="3"/>
  <c r="W3065" i="3"/>
  <c r="BB3064" i="3"/>
  <c r="W3064" i="3"/>
  <c r="BB3063" i="3"/>
  <c r="W3063" i="3"/>
  <c r="BB3062" i="3"/>
  <c r="W3062" i="3"/>
  <c r="BB3061" i="3"/>
  <c r="W3061" i="3"/>
  <c r="BB3060" i="3"/>
  <c r="W3060" i="3"/>
  <c r="BB3059" i="3"/>
  <c r="W3059" i="3"/>
  <c r="BB3058" i="3"/>
  <c r="W3058" i="3"/>
  <c r="BB3057" i="3"/>
  <c r="W3057" i="3"/>
  <c r="BB3056" i="3"/>
  <c r="W3056" i="3"/>
  <c r="BB3055" i="3"/>
  <c r="W3055" i="3"/>
  <c r="BB3054" i="3"/>
  <c r="W3054" i="3"/>
  <c r="BB3053" i="3"/>
  <c r="W3053" i="3"/>
  <c r="BB3052" i="3"/>
  <c r="W3052" i="3"/>
  <c r="BB3051" i="3"/>
  <c r="W3051" i="3"/>
  <c r="BB3050" i="3"/>
  <c r="W3050" i="3"/>
  <c r="BB3049" i="3"/>
  <c r="W3049" i="3"/>
  <c r="BB3048" i="3"/>
  <c r="W3048" i="3"/>
  <c r="BB3047" i="3"/>
  <c r="W3047" i="3"/>
  <c r="BB3046" i="3"/>
  <c r="W3046" i="3"/>
  <c r="BB3045" i="3"/>
  <c r="W3045" i="3"/>
  <c r="BB3044" i="3"/>
  <c r="W3044" i="3"/>
  <c r="BB3043" i="3"/>
  <c r="W3043" i="3"/>
  <c r="BB3042" i="3"/>
  <c r="W3042" i="3"/>
  <c r="BB3041" i="3"/>
  <c r="W3041" i="3"/>
  <c r="BB3040" i="3"/>
  <c r="W3040" i="3"/>
  <c r="BB3039" i="3"/>
  <c r="W3039" i="3"/>
  <c r="BB3038" i="3"/>
  <c r="W3038" i="3"/>
  <c r="BB3037" i="3"/>
  <c r="W3037" i="3"/>
  <c r="BB3036" i="3"/>
  <c r="W3036" i="3"/>
  <c r="BB3035" i="3"/>
  <c r="W3035" i="3"/>
  <c r="BB3034" i="3"/>
  <c r="W3034" i="3"/>
  <c r="BB3033" i="3"/>
  <c r="W3033" i="3"/>
  <c r="BB3032" i="3"/>
  <c r="W3032" i="3"/>
  <c r="BB3031" i="3"/>
  <c r="W3031" i="3"/>
  <c r="BB3030" i="3"/>
  <c r="W3030" i="3"/>
  <c r="BB3029" i="3"/>
  <c r="W3029" i="3"/>
  <c r="BB3028" i="3"/>
  <c r="W3028" i="3"/>
  <c r="BB3027" i="3"/>
  <c r="W3027" i="3"/>
  <c r="BB3026" i="3"/>
  <c r="W3026" i="3"/>
  <c r="BB3025" i="3"/>
  <c r="W3025" i="3"/>
  <c r="BB3024" i="3"/>
  <c r="W3024" i="3"/>
  <c r="BB3023" i="3"/>
  <c r="W3023" i="3"/>
  <c r="BB3022" i="3"/>
  <c r="W3022" i="3"/>
  <c r="BB3021" i="3"/>
  <c r="W3021" i="3"/>
  <c r="BB3020" i="3"/>
  <c r="W3020" i="3"/>
  <c r="BB3019" i="3"/>
  <c r="W3019" i="3"/>
  <c r="BB3018" i="3"/>
  <c r="W3018" i="3"/>
  <c r="BB3017" i="3"/>
  <c r="W3017" i="3"/>
  <c r="BB3016" i="3"/>
  <c r="W3016" i="3"/>
  <c r="BB3015" i="3"/>
  <c r="W3015" i="3"/>
  <c r="BB3014" i="3"/>
  <c r="W3014" i="3"/>
  <c r="BB3013" i="3"/>
  <c r="W3013" i="3"/>
  <c r="BB3012" i="3"/>
  <c r="W3012" i="3"/>
  <c r="BB3011" i="3"/>
  <c r="W3011" i="3"/>
  <c r="BB3010" i="3"/>
  <c r="W3010" i="3"/>
  <c r="BB3009" i="3"/>
  <c r="W3009" i="3"/>
  <c r="BB3008" i="3"/>
  <c r="W3008" i="3"/>
  <c r="BB3007" i="3"/>
  <c r="W3007" i="3"/>
  <c r="BB3006" i="3"/>
  <c r="W3006" i="3"/>
  <c r="BB3005" i="3"/>
  <c r="W3005" i="3"/>
  <c r="BB3004" i="3"/>
  <c r="W3004" i="3"/>
  <c r="BB3003" i="3"/>
  <c r="W3003" i="3"/>
  <c r="BB3002" i="3"/>
  <c r="W3002" i="3"/>
  <c r="BB3001" i="3"/>
  <c r="W3001" i="3"/>
  <c r="BB3000" i="3"/>
  <c r="W3000" i="3"/>
  <c r="BB2999" i="3"/>
  <c r="W2999" i="3"/>
  <c r="BB2998" i="3"/>
  <c r="W2998" i="3"/>
  <c r="BB2997" i="3"/>
  <c r="W2997" i="3"/>
  <c r="BB2996" i="3"/>
  <c r="W2996" i="3"/>
  <c r="BB2995" i="3"/>
  <c r="W2995" i="3"/>
  <c r="BB2994" i="3"/>
  <c r="W2994" i="3"/>
  <c r="BB2993" i="3"/>
  <c r="W2993" i="3"/>
  <c r="BB2992" i="3"/>
  <c r="W2992" i="3"/>
  <c r="BB2991" i="3"/>
  <c r="W2991" i="3"/>
  <c r="BB2990" i="3"/>
  <c r="W2990" i="3"/>
  <c r="BB2989" i="3"/>
  <c r="W2989" i="3"/>
  <c r="BB2988" i="3"/>
  <c r="W2988" i="3"/>
  <c r="BB2987" i="3"/>
  <c r="W2987" i="3"/>
  <c r="BB2986" i="3"/>
  <c r="W2986" i="3"/>
  <c r="BB2985" i="3"/>
  <c r="W2985" i="3"/>
  <c r="BB2984" i="3"/>
  <c r="W2984" i="3"/>
  <c r="BB2983" i="3"/>
  <c r="W2983" i="3"/>
  <c r="AA2714" i="3"/>
  <c r="AA2729" i="3" s="1"/>
  <c r="AA2744" i="3" s="1"/>
  <c r="AA2759" i="3" s="1"/>
  <c r="AA2774" i="3" s="1"/>
  <c r="AA2789" i="3" s="1"/>
  <c r="AA2804" i="3" s="1"/>
  <c r="AA2819" i="3" s="1"/>
  <c r="AA2834" i="3" s="1"/>
  <c r="AA2849" i="3" s="1"/>
  <c r="AA2864" i="3" s="1"/>
  <c r="AA2879" i="3" s="1"/>
  <c r="AA2894" i="3" s="1"/>
  <c r="AA2909" i="3" s="1"/>
  <c r="AA2924" i="3" s="1"/>
  <c r="AA2939" i="3" s="1"/>
  <c r="AA2954" i="3" s="1"/>
  <c r="AA2969" i="3" s="1"/>
  <c r="AA2984" i="3" s="1"/>
  <c r="AA2999" i="3" s="1"/>
  <c r="AA3014" i="3" s="1"/>
  <c r="AA3029" i="3" s="1"/>
  <c r="AA3044" i="3" s="1"/>
  <c r="AA3059" i="3" s="1"/>
  <c r="AA3074" i="3" s="1"/>
  <c r="AA3089" i="3" s="1"/>
  <c r="AA3104" i="3" s="1"/>
  <c r="AA3119" i="3" s="1"/>
  <c r="AA3134" i="3" s="1"/>
  <c r="AA3149" i="3" s="1"/>
  <c r="AA3164" i="3" s="1"/>
  <c r="AA3179" i="3" s="1"/>
  <c r="AA3194" i="3" s="1"/>
  <c r="AA3209" i="3" s="1"/>
  <c r="AA3224" i="3" s="1"/>
  <c r="AA3239" i="3" s="1"/>
  <c r="AA3254" i="3" s="1"/>
  <c r="AA3269" i="3" s="1"/>
  <c r="AA3284" i="3" s="1"/>
  <c r="AA3299" i="3" s="1"/>
  <c r="AA3314" i="3" s="1"/>
  <c r="AA3329" i="3" s="1"/>
  <c r="AA3344" i="3" s="1"/>
  <c r="AA3359" i="3" s="1"/>
  <c r="AA2715" i="3"/>
  <c r="AA2730" i="3" s="1"/>
  <c r="AA2745" i="3" s="1"/>
  <c r="AA2760" i="3" s="1"/>
  <c r="AA2775" i="3" s="1"/>
  <c r="AA2790" i="3" s="1"/>
  <c r="AA2805" i="3" s="1"/>
  <c r="AA2820" i="3" s="1"/>
  <c r="AA2835" i="3" s="1"/>
  <c r="AA2850" i="3" s="1"/>
  <c r="AA2865" i="3" s="1"/>
  <c r="AA2880" i="3" s="1"/>
  <c r="AA2895" i="3" s="1"/>
  <c r="AA2910" i="3" s="1"/>
  <c r="AA2925" i="3" s="1"/>
  <c r="AA2940" i="3" s="1"/>
  <c r="AA2955" i="3" s="1"/>
  <c r="AA2970" i="3" s="1"/>
  <c r="AA2985" i="3" s="1"/>
  <c r="AA3000" i="3" s="1"/>
  <c r="AA3015" i="3" s="1"/>
  <c r="AA3030" i="3" s="1"/>
  <c r="AA3045" i="3" s="1"/>
  <c r="AA3060" i="3" s="1"/>
  <c r="AA3075" i="3" s="1"/>
  <c r="AA3090" i="3" s="1"/>
  <c r="AA3105" i="3" s="1"/>
  <c r="AA3120" i="3" s="1"/>
  <c r="AA3135" i="3" s="1"/>
  <c r="AA3150" i="3" s="1"/>
  <c r="AA3165" i="3" s="1"/>
  <c r="AA3180" i="3" s="1"/>
  <c r="AA3195" i="3" s="1"/>
  <c r="AA3210" i="3" s="1"/>
  <c r="AA3225" i="3" s="1"/>
  <c r="AA3240" i="3" s="1"/>
  <c r="AA3255" i="3" s="1"/>
  <c r="AA3270" i="3" s="1"/>
  <c r="AA3285" i="3" s="1"/>
  <c r="AA3300" i="3" s="1"/>
  <c r="AA3315" i="3" s="1"/>
  <c r="AA3330" i="3" s="1"/>
  <c r="AA3345" i="3" s="1"/>
  <c r="AA3360" i="3" s="1"/>
  <c r="AA2716" i="3"/>
  <c r="AA2731" i="3" s="1"/>
  <c r="AA2746" i="3" s="1"/>
  <c r="AA2761" i="3" s="1"/>
  <c r="AA2776" i="3" s="1"/>
  <c r="AA2791" i="3" s="1"/>
  <c r="AA2806" i="3" s="1"/>
  <c r="AA2821" i="3" s="1"/>
  <c r="AA2836" i="3" s="1"/>
  <c r="AA2851" i="3" s="1"/>
  <c r="AA2866" i="3" s="1"/>
  <c r="AA2881" i="3" s="1"/>
  <c r="AA2896" i="3" s="1"/>
  <c r="AA2911" i="3" s="1"/>
  <c r="AA2926" i="3" s="1"/>
  <c r="AA2941" i="3" s="1"/>
  <c r="AA2956" i="3" s="1"/>
  <c r="AA2971" i="3" s="1"/>
  <c r="AA2986" i="3" s="1"/>
  <c r="AA3001" i="3" s="1"/>
  <c r="AA3016" i="3" s="1"/>
  <c r="AA3031" i="3" s="1"/>
  <c r="AA3046" i="3" s="1"/>
  <c r="AA3061" i="3" s="1"/>
  <c r="AA3076" i="3" s="1"/>
  <c r="AA3091" i="3" s="1"/>
  <c r="AA3106" i="3" s="1"/>
  <c r="AA3121" i="3" s="1"/>
  <c r="AA3136" i="3" s="1"/>
  <c r="AA3151" i="3" s="1"/>
  <c r="AA3166" i="3" s="1"/>
  <c r="AA3181" i="3" s="1"/>
  <c r="AA3196" i="3" s="1"/>
  <c r="AA3211" i="3" s="1"/>
  <c r="AA3226" i="3" s="1"/>
  <c r="AA3241" i="3" s="1"/>
  <c r="AA3256" i="3" s="1"/>
  <c r="AA3271" i="3" s="1"/>
  <c r="AA3286" i="3" s="1"/>
  <c r="AA3301" i="3" s="1"/>
  <c r="AA3316" i="3" s="1"/>
  <c r="AA3331" i="3" s="1"/>
  <c r="AA3346" i="3" s="1"/>
  <c r="AA3361" i="3" s="1"/>
  <c r="AA2717" i="3"/>
  <c r="AA2732" i="3" s="1"/>
  <c r="AA2747" i="3" s="1"/>
  <c r="AA2762" i="3" s="1"/>
  <c r="AA2777" i="3" s="1"/>
  <c r="AA2792" i="3" s="1"/>
  <c r="AA2807" i="3" s="1"/>
  <c r="AA2822" i="3" s="1"/>
  <c r="AA2837" i="3" s="1"/>
  <c r="AA2852" i="3" s="1"/>
  <c r="AA2867" i="3" s="1"/>
  <c r="AA2882" i="3" s="1"/>
  <c r="AA2897" i="3" s="1"/>
  <c r="AA2912" i="3" s="1"/>
  <c r="AA2927" i="3" s="1"/>
  <c r="AA2942" i="3" s="1"/>
  <c r="AA2957" i="3" s="1"/>
  <c r="AA2972" i="3" s="1"/>
  <c r="AA2987" i="3" s="1"/>
  <c r="AA3002" i="3" s="1"/>
  <c r="AA3017" i="3" s="1"/>
  <c r="AA3032" i="3" s="1"/>
  <c r="AA3047" i="3" s="1"/>
  <c r="AA3062" i="3" s="1"/>
  <c r="AA3077" i="3" s="1"/>
  <c r="AA3092" i="3" s="1"/>
  <c r="AA3107" i="3" s="1"/>
  <c r="AA3122" i="3" s="1"/>
  <c r="AA3137" i="3" s="1"/>
  <c r="AA3152" i="3" s="1"/>
  <c r="AA3167" i="3" s="1"/>
  <c r="AA3182" i="3" s="1"/>
  <c r="AA3197" i="3" s="1"/>
  <c r="AA3212" i="3" s="1"/>
  <c r="AA3227" i="3" s="1"/>
  <c r="AA3242" i="3" s="1"/>
  <c r="AA3257" i="3" s="1"/>
  <c r="AA3272" i="3" s="1"/>
  <c r="AA3287" i="3" s="1"/>
  <c r="AA3302" i="3" s="1"/>
  <c r="AA3317" i="3" s="1"/>
  <c r="AA3332" i="3" s="1"/>
  <c r="AA3347" i="3" s="1"/>
  <c r="AA3362" i="3" s="1"/>
  <c r="AA3377" i="3" s="1"/>
  <c r="AA3392" i="3" s="1"/>
  <c r="AA3407" i="3" s="1"/>
  <c r="AA3422" i="3" s="1"/>
  <c r="AA3437" i="3" s="1"/>
  <c r="AA3452" i="3" s="1"/>
  <c r="AA3467" i="3" s="1"/>
  <c r="AA3482" i="3" s="1"/>
  <c r="AA3497" i="3" s="1"/>
  <c r="AA3512" i="3" s="1"/>
  <c r="AA3527" i="3" s="1"/>
  <c r="AA3542" i="3" s="1"/>
  <c r="AA3557" i="3" s="1"/>
  <c r="AA3572" i="3" s="1"/>
  <c r="AA2718" i="3"/>
  <c r="AA2733" i="3" s="1"/>
  <c r="AA2748" i="3" s="1"/>
  <c r="AA2763" i="3" s="1"/>
  <c r="AA2778" i="3" s="1"/>
  <c r="AA2793" i="3" s="1"/>
  <c r="AA2808" i="3" s="1"/>
  <c r="AA2823" i="3" s="1"/>
  <c r="AA2838" i="3" s="1"/>
  <c r="AA2853" i="3" s="1"/>
  <c r="AA2868" i="3" s="1"/>
  <c r="AA2883" i="3" s="1"/>
  <c r="AA2898" i="3" s="1"/>
  <c r="AA2913" i="3" s="1"/>
  <c r="AA2928" i="3" s="1"/>
  <c r="AA2943" i="3" s="1"/>
  <c r="AA2958" i="3" s="1"/>
  <c r="AA2973" i="3" s="1"/>
  <c r="AA2988" i="3" s="1"/>
  <c r="AA3003" i="3" s="1"/>
  <c r="AA3018" i="3" s="1"/>
  <c r="AA3033" i="3" s="1"/>
  <c r="AA3048" i="3" s="1"/>
  <c r="AA3063" i="3" s="1"/>
  <c r="AA3078" i="3" s="1"/>
  <c r="AA3093" i="3" s="1"/>
  <c r="AA3108" i="3" s="1"/>
  <c r="AA3123" i="3" s="1"/>
  <c r="AA3138" i="3" s="1"/>
  <c r="AA3153" i="3" s="1"/>
  <c r="AA3168" i="3" s="1"/>
  <c r="AA3183" i="3" s="1"/>
  <c r="AA3198" i="3" s="1"/>
  <c r="AA3213" i="3" s="1"/>
  <c r="AA3228" i="3" s="1"/>
  <c r="AA3243" i="3" s="1"/>
  <c r="AA3258" i="3" s="1"/>
  <c r="AA3273" i="3" s="1"/>
  <c r="AA3288" i="3" s="1"/>
  <c r="AA3303" i="3" s="1"/>
  <c r="AA3318" i="3" s="1"/>
  <c r="AA3333" i="3" s="1"/>
  <c r="AA3348" i="3" s="1"/>
  <c r="AA3363" i="3" s="1"/>
  <c r="AA3378" i="3" s="1"/>
  <c r="AA3393" i="3" s="1"/>
  <c r="AA3408" i="3" s="1"/>
  <c r="AA3423" i="3" s="1"/>
  <c r="AA3438" i="3" s="1"/>
  <c r="AA3453" i="3" s="1"/>
  <c r="AA3468" i="3" s="1"/>
  <c r="AA3483" i="3" s="1"/>
  <c r="AA3498" i="3" s="1"/>
  <c r="AA3513" i="3" s="1"/>
  <c r="AA3528" i="3" s="1"/>
  <c r="AA3543" i="3" s="1"/>
  <c r="AA3558" i="3" s="1"/>
  <c r="AA3573" i="3" s="1"/>
  <c r="AA2719" i="3"/>
  <c r="AA2734" i="3" s="1"/>
  <c r="AA2749" i="3" s="1"/>
  <c r="AA2764" i="3" s="1"/>
  <c r="AA2779" i="3" s="1"/>
  <c r="AA2794" i="3" s="1"/>
  <c r="AA2809" i="3" s="1"/>
  <c r="AA2824" i="3" s="1"/>
  <c r="AA2839" i="3" s="1"/>
  <c r="AA2854" i="3" s="1"/>
  <c r="AA2869" i="3" s="1"/>
  <c r="AA2884" i="3" s="1"/>
  <c r="AA2899" i="3" s="1"/>
  <c r="AA2914" i="3" s="1"/>
  <c r="AA2929" i="3" s="1"/>
  <c r="AA2944" i="3" s="1"/>
  <c r="AA2959" i="3" s="1"/>
  <c r="AA2974" i="3" s="1"/>
  <c r="AA2989" i="3" s="1"/>
  <c r="AA3004" i="3" s="1"/>
  <c r="AA3019" i="3" s="1"/>
  <c r="AA3034" i="3" s="1"/>
  <c r="AA3049" i="3" s="1"/>
  <c r="AA3064" i="3" s="1"/>
  <c r="AA3079" i="3" s="1"/>
  <c r="AA3094" i="3" s="1"/>
  <c r="AA3109" i="3" s="1"/>
  <c r="AA3124" i="3" s="1"/>
  <c r="AA3139" i="3" s="1"/>
  <c r="AA3154" i="3" s="1"/>
  <c r="AA3169" i="3" s="1"/>
  <c r="AA3184" i="3" s="1"/>
  <c r="AA3199" i="3" s="1"/>
  <c r="AA3214" i="3" s="1"/>
  <c r="AA3229" i="3" s="1"/>
  <c r="AA3244" i="3" s="1"/>
  <c r="AA3259" i="3" s="1"/>
  <c r="AA3274" i="3" s="1"/>
  <c r="AA3289" i="3" s="1"/>
  <c r="AA3304" i="3" s="1"/>
  <c r="AA3319" i="3" s="1"/>
  <c r="AA3334" i="3" s="1"/>
  <c r="AA3349" i="3" s="1"/>
  <c r="AA3364" i="3" s="1"/>
  <c r="AA3379" i="3" s="1"/>
  <c r="AA3394" i="3" s="1"/>
  <c r="AA3409" i="3" s="1"/>
  <c r="AA3424" i="3" s="1"/>
  <c r="AA3439" i="3" s="1"/>
  <c r="AA3454" i="3" s="1"/>
  <c r="AA3469" i="3" s="1"/>
  <c r="AA3484" i="3" s="1"/>
  <c r="AA3499" i="3" s="1"/>
  <c r="AA3514" i="3" s="1"/>
  <c r="AA3529" i="3" s="1"/>
  <c r="AA3544" i="3" s="1"/>
  <c r="AA3559" i="3" s="1"/>
  <c r="AA3574" i="3" s="1"/>
  <c r="AA2720" i="3"/>
  <c r="AA2735" i="3" s="1"/>
  <c r="AA2750" i="3" s="1"/>
  <c r="AA2765" i="3" s="1"/>
  <c r="AA2780" i="3" s="1"/>
  <c r="AA2795" i="3" s="1"/>
  <c r="AA2810" i="3" s="1"/>
  <c r="AA2825" i="3" s="1"/>
  <c r="AA2840" i="3" s="1"/>
  <c r="AA2855" i="3" s="1"/>
  <c r="AA2870" i="3" s="1"/>
  <c r="AA2885" i="3" s="1"/>
  <c r="AA2900" i="3" s="1"/>
  <c r="AA2915" i="3" s="1"/>
  <c r="AA2930" i="3" s="1"/>
  <c r="AA2945" i="3" s="1"/>
  <c r="AA2960" i="3" s="1"/>
  <c r="AA2975" i="3" s="1"/>
  <c r="AA2990" i="3" s="1"/>
  <c r="AA3005" i="3" s="1"/>
  <c r="AA3020" i="3" s="1"/>
  <c r="AA3035" i="3" s="1"/>
  <c r="AA3050" i="3" s="1"/>
  <c r="AA3065" i="3" s="1"/>
  <c r="AA3080" i="3" s="1"/>
  <c r="AA3095" i="3" s="1"/>
  <c r="AA3110" i="3" s="1"/>
  <c r="AA3125" i="3" s="1"/>
  <c r="AA3140" i="3" s="1"/>
  <c r="AA3155" i="3" s="1"/>
  <c r="AA3170" i="3" s="1"/>
  <c r="AA3185" i="3" s="1"/>
  <c r="AA3200" i="3" s="1"/>
  <c r="AA3215" i="3" s="1"/>
  <c r="AA3230" i="3" s="1"/>
  <c r="AA3245" i="3" s="1"/>
  <c r="AA3260" i="3" s="1"/>
  <c r="AA3275" i="3" s="1"/>
  <c r="AA3290" i="3" s="1"/>
  <c r="AA3305" i="3" s="1"/>
  <c r="AA3320" i="3" s="1"/>
  <c r="AA3335" i="3" s="1"/>
  <c r="AA3350" i="3" s="1"/>
  <c r="AA3365" i="3" s="1"/>
  <c r="AA3380" i="3" s="1"/>
  <c r="AA3395" i="3" s="1"/>
  <c r="AA3410" i="3" s="1"/>
  <c r="AA3425" i="3" s="1"/>
  <c r="AA3440" i="3" s="1"/>
  <c r="AA3455" i="3" s="1"/>
  <c r="AA3470" i="3" s="1"/>
  <c r="AA3485" i="3" s="1"/>
  <c r="AA3500" i="3" s="1"/>
  <c r="AA3515" i="3" s="1"/>
  <c r="AA3530" i="3" s="1"/>
  <c r="AA3545" i="3" s="1"/>
  <c r="AA3560" i="3" s="1"/>
  <c r="AA3575" i="3" s="1"/>
  <c r="AA2721" i="3"/>
  <c r="AA2736" i="3" s="1"/>
  <c r="AA2751" i="3" s="1"/>
  <c r="AA2766" i="3" s="1"/>
  <c r="AA2781" i="3" s="1"/>
  <c r="AA2796" i="3" s="1"/>
  <c r="AA2811" i="3" s="1"/>
  <c r="AA2826" i="3" s="1"/>
  <c r="AA2841" i="3" s="1"/>
  <c r="AA2856" i="3" s="1"/>
  <c r="AA2871" i="3" s="1"/>
  <c r="AA2886" i="3" s="1"/>
  <c r="AA2901" i="3" s="1"/>
  <c r="AA2916" i="3" s="1"/>
  <c r="AA2931" i="3" s="1"/>
  <c r="AA2946" i="3" s="1"/>
  <c r="AA2961" i="3" s="1"/>
  <c r="AA2976" i="3" s="1"/>
  <c r="AA2991" i="3" s="1"/>
  <c r="AA3006" i="3" s="1"/>
  <c r="AA3021" i="3" s="1"/>
  <c r="AA3036" i="3" s="1"/>
  <c r="AA3051" i="3" s="1"/>
  <c r="AA3066" i="3" s="1"/>
  <c r="AA3081" i="3" s="1"/>
  <c r="AA3096" i="3" s="1"/>
  <c r="AA3111" i="3" s="1"/>
  <c r="AA3126" i="3" s="1"/>
  <c r="AA3141" i="3" s="1"/>
  <c r="AA3156" i="3" s="1"/>
  <c r="AA3171" i="3" s="1"/>
  <c r="AA3186" i="3" s="1"/>
  <c r="AA3201" i="3" s="1"/>
  <c r="AA3216" i="3" s="1"/>
  <c r="AA3231" i="3" s="1"/>
  <c r="AA3246" i="3" s="1"/>
  <c r="AA3261" i="3" s="1"/>
  <c r="AA3276" i="3" s="1"/>
  <c r="AA3291" i="3" s="1"/>
  <c r="AA3306" i="3" s="1"/>
  <c r="AA3321" i="3" s="1"/>
  <c r="AA3336" i="3" s="1"/>
  <c r="AA3351" i="3" s="1"/>
  <c r="AA3366" i="3" s="1"/>
  <c r="AA3381" i="3" s="1"/>
  <c r="AA3396" i="3" s="1"/>
  <c r="AA3411" i="3" s="1"/>
  <c r="AA3426" i="3" s="1"/>
  <c r="AA3441" i="3" s="1"/>
  <c r="AA3456" i="3" s="1"/>
  <c r="AA3471" i="3" s="1"/>
  <c r="AA3486" i="3" s="1"/>
  <c r="AA3501" i="3" s="1"/>
  <c r="AA3516" i="3" s="1"/>
  <c r="AA3531" i="3" s="1"/>
  <c r="AA3546" i="3" s="1"/>
  <c r="AA3561" i="3" s="1"/>
  <c r="AA3576" i="3" s="1"/>
  <c r="AA2722" i="3"/>
  <c r="AA2737" i="3" s="1"/>
  <c r="AA2752" i="3" s="1"/>
  <c r="AA2767" i="3" s="1"/>
  <c r="AA2782" i="3" s="1"/>
  <c r="AA2797" i="3" s="1"/>
  <c r="AA2812" i="3" s="1"/>
  <c r="AA2827" i="3" s="1"/>
  <c r="AA2842" i="3" s="1"/>
  <c r="AA2857" i="3" s="1"/>
  <c r="AA2872" i="3" s="1"/>
  <c r="AA2887" i="3" s="1"/>
  <c r="AA2902" i="3" s="1"/>
  <c r="AA2917" i="3" s="1"/>
  <c r="AA2932" i="3" s="1"/>
  <c r="AA2947" i="3" s="1"/>
  <c r="AA2962" i="3" s="1"/>
  <c r="AA2977" i="3" s="1"/>
  <c r="AA2992" i="3" s="1"/>
  <c r="AA3007" i="3" s="1"/>
  <c r="AA3022" i="3" s="1"/>
  <c r="AA3037" i="3" s="1"/>
  <c r="AA3052" i="3" s="1"/>
  <c r="AA3067" i="3" s="1"/>
  <c r="AA3082" i="3" s="1"/>
  <c r="AA3097" i="3" s="1"/>
  <c r="AA3112" i="3" s="1"/>
  <c r="AA3127" i="3" s="1"/>
  <c r="AA3142" i="3" s="1"/>
  <c r="AA3157" i="3" s="1"/>
  <c r="AA3172" i="3" s="1"/>
  <c r="AA3187" i="3" s="1"/>
  <c r="AA3202" i="3" s="1"/>
  <c r="AA3217" i="3" s="1"/>
  <c r="AA3232" i="3" s="1"/>
  <c r="AA3247" i="3" s="1"/>
  <c r="AA3262" i="3" s="1"/>
  <c r="AA3277" i="3" s="1"/>
  <c r="AA3292" i="3" s="1"/>
  <c r="AA3307" i="3" s="1"/>
  <c r="AA3322" i="3" s="1"/>
  <c r="AA3337" i="3" s="1"/>
  <c r="AA3352" i="3" s="1"/>
  <c r="AA3367" i="3" s="1"/>
  <c r="AA3382" i="3" s="1"/>
  <c r="AA3397" i="3" s="1"/>
  <c r="AA3412" i="3" s="1"/>
  <c r="AA3427" i="3" s="1"/>
  <c r="AA3442" i="3" s="1"/>
  <c r="AA3457" i="3" s="1"/>
  <c r="AA3472" i="3" s="1"/>
  <c r="AA3487" i="3" s="1"/>
  <c r="AA3502" i="3" s="1"/>
  <c r="AA3517" i="3" s="1"/>
  <c r="AA3532" i="3" s="1"/>
  <c r="AA3547" i="3" s="1"/>
  <c r="AA3562" i="3" s="1"/>
  <c r="AA3577" i="3" s="1"/>
  <c r="AA2723" i="3"/>
  <c r="AA2738" i="3" s="1"/>
  <c r="AA2753" i="3" s="1"/>
  <c r="AA2768" i="3" s="1"/>
  <c r="AA2783" i="3" s="1"/>
  <c r="AA2798" i="3" s="1"/>
  <c r="AA2813" i="3" s="1"/>
  <c r="AA2828" i="3" s="1"/>
  <c r="AA2843" i="3" s="1"/>
  <c r="AA2858" i="3" s="1"/>
  <c r="AA2873" i="3" s="1"/>
  <c r="AA2888" i="3" s="1"/>
  <c r="AA2903" i="3" s="1"/>
  <c r="AA2918" i="3" s="1"/>
  <c r="AA2933" i="3" s="1"/>
  <c r="AA2948" i="3" s="1"/>
  <c r="AA2963" i="3" s="1"/>
  <c r="AA2978" i="3" s="1"/>
  <c r="AA2993" i="3" s="1"/>
  <c r="AA3008" i="3" s="1"/>
  <c r="AA3023" i="3" s="1"/>
  <c r="AA3038" i="3" s="1"/>
  <c r="AA3053" i="3" s="1"/>
  <c r="AA3068" i="3" s="1"/>
  <c r="AA3083" i="3" s="1"/>
  <c r="AA3098" i="3" s="1"/>
  <c r="AA3113" i="3" s="1"/>
  <c r="AA3128" i="3" s="1"/>
  <c r="AA3143" i="3" s="1"/>
  <c r="AA3158" i="3" s="1"/>
  <c r="AA3173" i="3" s="1"/>
  <c r="AA3188" i="3" s="1"/>
  <c r="AA3203" i="3" s="1"/>
  <c r="AA3218" i="3" s="1"/>
  <c r="AA3233" i="3" s="1"/>
  <c r="AA3248" i="3" s="1"/>
  <c r="AA3263" i="3" s="1"/>
  <c r="AA3278" i="3" s="1"/>
  <c r="AA3293" i="3" s="1"/>
  <c r="AA3308" i="3" s="1"/>
  <c r="AA3323" i="3" s="1"/>
  <c r="AA3338" i="3" s="1"/>
  <c r="AA3353" i="3" s="1"/>
  <c r="AA3368" i="3" s="1"/>
  <c r="AA3383" i="3" s="1"/>
  <c r="AA3398" i="3" s="1"/>
  <c r="AA3413" i="3" s="1"/>
  <c r="AA3428" i="3" s="1"/>
  <c r="AA3443" i="3" s="1"/>
  <c r="AA3458" i="3" s="1"/>
  <c r="AA3473" i="3" s="1"/>
  <c r="AA3488" i="3" s="1"/>
  <c r="AA3503" i="3" s="1"/>
  <c r="AA3518" i="3" s="1"/>
  <c r="AA3533" i="3" s="1"/>
  <c r="AA3548" i="3" s="1"/>
  <c r="AA3563" i="3" s="1"/>
  <c r="AA3578" i="3" s="1"/>
  <c r="AA2724" i="3"/>
  <c r="AA2739" i="3" s="1"/>
  <c r="AA2754" i="3" s="1"/>
  <c r="AA2769" i="3" s="1"/>
  <c r="AA2784" i="3" s="1"/>
  <c r="AA2799" i="3" s="1"/>
  <c r="AA2814" i="3" s="1"/>
  <c r="AA2829" i="3" s="1"/>
  <c r="AA2844" i="3" s="1"/>
  <c r="AA2859" i="3" s="1"/>
  <c r="AA2874" i="3" s="1"/>
  <c r="AA2889" i="3" s="1"/>
  <c r="AA2904" i="3" s="1"/>
  <c r="AA2919" i="3" s="1"/>
  <c r="AA2934" i="3" s="1"/>
  <c r="AA2949" i="3" s="1"/>
  <c r="AA2964" i="3" s="1"/>
  <c r="AA2979" i="3" s="1"/>
  <c r="AA2994" i="3" s="1"/>
  <c r="AA3009" i="3" s="1"/>
  <c r="AA3024" i="3" s="1"/>
  <c r="AA3039" i="3" s="1"/>
  <c r="AA3054" i="3" s="1"/>
  <c r="AA3069" i="3" s="1"/>
  <c r="AA3084" i="3" s="1"/>
  <c r="AA3099" i="3" s="1"/>
  <c r="AA3114" i="3" s="1"/>
  <c r="AA3129" i="3" s="1"/>
  <c r="AA3144" i="3" s="1"/>
  <c r="AA3159" i="3" s="1"/>
  <c r="AA3174" i="3" s="1"/>
  <c r="AA3189" i="3" s="1"/>
  <c r="AA3204" i="3" s="1"/>
  <c r="AA3219" i="3" s="1"/>
  <c r="AA3234" i="3" s="1"/>
  <c r="AA3249" i="3" s="1"/>
  <c r="AA3264" i="3" s="1"/>
  <c r="AA3279" i="3" s="1"/>
  <c r="AA3294" i="3" s="1"/>
  <c r="AA3309" i="3" s="1"/>
  <c r="AA3324" i="3" s="1"/>
  <c r="AA2725" i="3"/>
  <c r="AA2740" i="3" s="1"/>
  <c r="AA2755" i="3" s="1"/>
  <c r="AA2770" i="3" s="1"/>
  <c r="AA2785" i="3" s="1"/>
  <c r="AA2800" i="3" s="1"/>
  <c r="AA2815" i="3" s="1"/>
  <c r="AA2830" i="3" s="1"/>
  <c r="AA2845" i="3" s="1"/>
  <c r="AA2860" i="3" s="1"/>
  <c r="AA2875" i="3" s="1"/>
  <c r="AA2890" i="3" s="1"/>
  <c r="AA2905" i="3" s="1"/>
  <c r="AA2920" i="3" s="1"/>
  <c r="AA2935" i="3" s="1"/>
  <c r="AA2950" i="3" s="1"/>
  <c r="AA2965" i="3" s="1"/>
  <c r="AA2980" i="3" s="1"/>
  <c r="AA2995" i="3" s="1"/>
  <c r="AA3010" i="3" s="1"/>
  <c r="AA3025" i="3" s="1"/>
  <c r="AA3040" i="3" s="1"/>
  <c r="AA3055" i="3" s="1"/>
  <c r="AA3070" i="3" s="1"/>
  <c r="AA3085" i="3" s="1"/>
  <c r="AA3100" i="3" s="1"/>
  <c r="AA3115" i="3" s="1"/>
  <c r="AA3130" i="3" s="1"/>
  <c r="AA3145" i="3" s="1"/>
  <c r="AA3160" i="3" s="1"/>
  <c r="AA3175" i="3" s="1"/>
  <c r="AA3190" i="3" s="1"/>
  <c r="AA3205" i="3" s="1"/>
  <c r="AA3220" i="3" s="1"/>
  <c r="AA3235" i="3" s="1"/>
  <c r="AA3250" i="3" s="1"/>
  <c r="AA3265" i="3" s="1"/>
  <c r="AA3280" i="3" s="1"/>
  <c r="AA3295" i="3" s="1"/>
  <c r="AA3310" i="3" s="1"/>
  <c r="AA3325" i="3" s="1"/>
  <c r="AA2726" i="3"/>
  <c r="AA2741" i="3" s="1"/>
  <c r="AA2756" i="3" s="1"/>
  <c r="AA2771" i="3" s="1"/>
  <c r="AA2786" i="3" s="1"/>
  <c r="AA2801" i="3" s="1"/>
  <c r="AA2816" i="3" s="1"/>
  <c r="AA2831" i="3" s="1"/>
  <c r="AA2846" i="3" s="1"/>
  <c r="AA2861" i="3" s="1"/>
  <c r="AA2876" i="3" s="1"/>
  <c r="AA2891" i="3" s="1"/>
  <c r="AA2906" i="3" s="1"/>
  <c r="AA2921" i="3" s="1"/>
  <c r="AA2936" i="3" s="1"/>
  <c r="AA2951" i="3" s="1"/>
  <c r="AA2966" i="3" s="1"/>
  <c r="AA2981" i="3" s="1"/>
  <c r="AA2996" i="3" s="1"/>
  <c r="AA3011" i="3" s="1"/>
  <c r="AA3026" i="3" s="1"/>
  <c r="AA3041" i="3" s="1"/>
  <c r="AA3056" i="3" s="1"/>
  <c r="AA3071" i="3" s="1"/>
  <c r="AA3086" i="3" s="1"/>
  <c r="AA3101" i="3" s="1"/>
  <c r="AA3116" i="3" s="1"/>
  <c r="AA3131" i="3" s="1"/>
  <c r="AA3146" i="3" s="1"/>
  <c r="AA3161" i="3" s="1"/>
  <c r="AA3176" i="3" s="1"/>
  <c r="AA3191" i="3" s="1"/>
  <c r="AA3206" i="3" s="1"/>
  <c r="AA3221" i="3" s="1"/>
  <c r="AA3236" i="3" s="1"/>
  <c r="AA3251" i="3" s="1"/>
  <c r="AA3266" i="3" s="1"/>
  <c r="AA3281" i="3" s="1"/>
  <c r="AA3296" i="3" s="1"/>
  <c r="AA3311" i="3" s="1"/>
  <c r="AA3326" i="3" s="1"/>
  <c r="AA2727" i="3"/>
  <c r="AA2742" i="3" s="1"/>
  <c r="AA2757" i="3" s="1"/>
  <c r="AA2772" i="3" s="1"/>
  <c r="AA2787" i="3" s="1"/>
  <c r="AA2802" i="3" s="1"/>
  <c r="AA2817" i="3" s="1"/>
  <c r="AA2832" i="3" s="1"/>
  <c r="AA2847" i="3" s="1"/>
  <c r="AA2862" i="3" s="1"/>
  <c r="AA2877" i="3" s="1"/>
  <c r="AA2892" i="3" s="1"/>
  <c r="AA2907" i="3" s="1"/>
  <c r="AA2922" i="3" s="1"/>
  <c r="AA2937" i="3" s="1"/>
  <c r="AA2952" i="3" s="1"/>
  <c r="AA2967" i="3" s="1"/>
  <c r="AA2982" i="3" s="1"/>
  <c r="AA2997" i="3" s="1"/>
  <c r="AA3012" i="3" s="1"/>
  <c r="AA3027" i="3" s="1"/>
  <c r="AA3042" i="3" s="1"/>
  <c r="AA3057" i="3" s="1"/>
  <c r="AA3072" i="3" s="1"/>
  <c r="AA3087" i="3" s="1"/>
  <c r="AA3102" i="3" s="1"/>
  <c r="AA3117" i="3" s="1"/>
  <c r="AA3132" i="3" s="1"/>
  <c r="AA3147" i="3" s="1"/>
  <c r="AA3162" i="3" s="1"/>
  <c r="AA3177" i="3" s="1"/>
  <c r="AA3192" i="3" s="1"/>
  <c r="AA3207" i="3" s="1"/>
  <c r="AA3222" i="3" s="1"/>
  <c r="AA3237" i="3" s="1"/>
  <c r="AA3252" i="3" s="1"/>
  <c r="AA3267" i="3" s="1"/>
  <c r="AA3282" i="3" s="1"/>
  <c r="AA3297" i="3" s="1"/>
  <c r="AA3312" i="3" s="1"/>
  <c r="AA3327" i="3" s="1"/>
  <c r="AA2713" i="3"/>
  <c r="AA2728" i="3" s="1"/>
  <c r="AA2743" i="3" s="1"/>
  <c r="AA2758" i="3" s="1"/>
  <c r="AA2773" i="3" s="1"/>
  <c r="AA2788" i="3" s="1"/>
  <c r="AA2803" i="3" s="1"/>
  <c r="AA2818" i="3" s="1"/>
  <c r="AA2833" i="3" s="1"/>
  <c r="AA2848" i="3" s="1"/>
  <c r="AA2863" i="3" s="1"/>
  <c r="AA2878" i="3" s="1"/>
  <c r="AA2893" i="3" s="1"/>
  <c r="AA2908" i="3" s="1"/>
  <c r="AA2923" i="3" s="1"/>
  <c r="AA2938" i="3" s="1"/>
  <c r="AA2953" i="3" s="1"/>
  <c r="AA2968" i="3" s="1"/>
  <c r="AA2983" i="3" s="1"/>
  <c r="AA2998" i="3" s="1"/>
  <c r="AA3013" i="3" s="1"/>
  <c r="AA3028" i="3" s="1"/>
  <c r="AA3043" i="3" s="1"/>
  <c r="AA3058" i="3" s="1"/>
  <c r="AA3073" i="3" s="1"/>
  <c r="AA3088" i="3" s="1"/>
  <c r="AA3103" i="3" s="1"/>
  <c r="AA3118" i="3" s="1"/>
  <c r="AA3133" i="3" s="1"/>
  <c r="AA3148" i="3" s="1"/>
  <c r="AA3163" i="3" s="1"/>
  <c r="AA3178" i="3" s="1"/>
  <c r="AA3193" i="3" s="1"/>
  <c r="AA3208" i="3" s="1"/>
  <c r="AA3223" i="3" s="1"/>
  <c r="AA3238" i="3" s="1"/>
  <c r="AA3253" i="3" s="1"/>
  <c r="AA3268" i="3" s="1"/>
  <c r="AA3283" i="3" s="1"/>
  <c r="AA3298" i="3" s="1"/>
  <c r="AA3313" i="3" s="1"/>
  <c r="AA3328" i="3" s="1"/>
  <c r="AA3343" i="3" s="1"/>
  <c r="AA3358" i="3" s="1"/>
  <c r="BB2982" i="3"/>
  <c r="W2982" i="3"/>
  <c r="BB2981" i="3"/>
  <c r="W2981" i="3"/>
  <c r="BB2980" i="3"/>
  <c r="W2980" i="3"/>
  <c r="BB2979" i="3"/>
  <c r="W2979" i="3"/>
  <c r="BB2978" i="3"/>
  <c r="W2978" i="3"/>
  <c r="BB2977" i="3"/>
  <c r="W2977" i="3"/>
  <c r="BB2976" i="3"/>
  <c r="W2976" i="3"/>
  <c r="BB2975" i="3"/>
  <c r="W2975" i="3"/>
  <c r="BB2974" i="3"/>
  <c r="W2974" i="3"/>
  <c r="BB2973" i="3"/>
  <c r="W2973" i="3"/>
  <c r="BB2972" i="3"/>
  <c r="W2972" i="3"/>
  <c r="BB2971" i="3"/>
  <c r="W2971" i="3"/>
  <c r="BB2970" i="3"/>
  <c r="W2970" i="3"/>
  <c r="BB2969" i="3"/>
  <c r="W2969" i="3"/>
  <c r="BB2968" i="3"/>
  <c r="W2968" i="3"/>
  <c r="BB2967" i="3"/>
  <c r="W2967" i="3"/>
  <c r="BB2966" i="3"/>
  <c r="W2966" i="3"/>
  <c r="BB2965" i="3"/>
  <c r="W2965" i="3"/>
  <c r="BB2964" i="3"/>
  <c r="W2964" i="3"/>
  <c r="BB2963" i="3"/>
  <c r="W2963" i="3"/>
  <c r="BB2962" i="3"/>
  <c r="W2962" i="3"/>
  <c r="BB2961" i="3"/>
  <c r="W2961" i="3"/>
  <c r="BB2960" i="3"/>
  <c r="W2960" i="3"/>
  <c r="BB2959" i="3"/>
  <c r="W2959" i="3"/>
  <c r="BB2958" i="3"/>
  <c r="W2958" i="3"/>
  <c r="BB2957" i="3"/>
  <c r="W2957" i="3"/>
  <c r="BB2956" i="3"/>
  <c r="W2956" i="3"/>
  <c r="BB2955" i="3"/>
  <c r="W2955" i="3"/>
  <c r="BB2954" i="3"/>
  <c r="W2954" i="3"/>
  <c r="BB2953" i="3"/>
  <c r="W2953" i="3"/>
  <c r="BB2952" i="3"/>
  <c r="W2952" i="3"/>
  <c r="BB2951" i="3"/>
  <c r="W2951" i="3"/>
  <c r="BB2950" i="3"/>
  <c r="W2950" i="3"/>
  <c r="BB2949" i="3"/>
  <c r="W2949" i="3"/>
  <c r="BB2948" i="3"/>
  <c r="W2948" i="3"/>
  <c r="BB2947" i="3"/>
  <c r="W2947" i="3"/>
  <c r="BB2946" i="3"/>
  <c r="W2946" i="3"/>
  <c r="BB2945" i="3"/>
  <c r="W2945" i="3"/>
  <c r="BB2944" i="3"/>
  <c r="W2944" i="3"/>
  <c r="BB2943" i="3"/>
  <c r="W2943" i="3"/>
  <c r="BB2942" i="3"/>
  <c r="W2942" i="3"/>
  <c r="BB2941" i="3"/>
  <c r="W2941" i="3"/>
  <c r="BB2940" i="3"/>
  <c r="W2940" i="3"/>
  <c r="BB2939" i="3"/>
  <c r="W2939" i="3"/>
  <c r="BB2938" i="3"/>
  <c r="W2938" i="3"/>
  <c r="BB2937" i="3"/>
  <c r="W2937" i="3"/>
  <c r="BB2936" i="3"/>
  <c r="W2936" i="3"/>
  <c r="BB2935" i="3"/>
  <c r="W2935" i="3"/>
  <c r="BB2934" i="3"/>
  <c r="W2934" i="3"/>
  <c r="BB2933" i="3"/>
  <c r="W2933" i="3"/>
  <c r="BB2932" i="3"/>
  <c r="W2932" i="3"/>
  <c r="BB2931" i="3"/>
  <c r="W2931" i="3"/>
  <c r="BB2930" i="3"/>
  <c r="W2930" i="3"/>
  <c r="BB2929" i="3"/>
  <c r="W2929" i="3"/>
  <c r="BB2928" i="3"/>
  <c r="W2928" i="3"/>
  <c r="BB2927" i="3"/>
  <c r="W2927" i="3"/>
  <c r="BB2926" i="3"/>
  <c r="W2926" i="3"/>
  <c r="BB2925" i="3"/>
  <c r="W2925" i="3"/>
  <c r="BB2924" i="3"/>
  <c r="W2924" i="3"/>
  <c r="BB2923" i="3"/>
  <c r="W2923" i="3"/>
  <c r="BB2922" i="3"/>
  <c r="W2922" i="3"/>
  <c r="BB2921" i="3"/>
  <c r="W2921" i="3"/>
  <c r="BB2920" i="3"/>
  <c r="W2920" i="3"/>
  <c r="BB2919" i="3"/>
  <c r="W2919" i="3"/>
  <c r="BB2918" i="3"/>
  <c r="W2918" i="3"/>
  <c r="BB2917" i="3"/>
  <c r="W2917" i="3"/>
  <c r="BB2916" i="3"/>
  <c r="W2916" i="3"/>
  <c r="BB2915" i="3"/>
  <c r="W2915" i="3"/>
  <c r="BB2914" i="3"/>
  <c r="W2914" i="3"/>
  <c r="BB2913" i="3"/>
  <c r="W2913" i="3"/>
  <c r="BB2912" i="3"/>
  <c r="W2912" i="3"/>
  <c r="BB2911" i="3"/>
  <c r="W2911" i="3"/>
  <c r="BB2910" i="3"/>
  <c r="W2910" i="3"/>
  <c r="BB2909" i="3"/>
  <c r="W2909" i="3"/>
  <c r="BB2908" i="3"/>
  <c r="W2908" i="3"/>
  <c r="BB2907" i="3"/>
  <c r="W2907" i="3"/>
  <c r="BB2906" i="3"/>
  <c r="W2906" i="3"/>
  <c r="BB2905" i="3"/>
  <c r="W2905" i="3"/>
  <c r="BB2904" i="3"/>
  <c r="W2904" i="3"/>
  <c r="BB2903" i="3"/>
  <c r="W2903" i="3"/>
  <c r="BB2902" i="3"/>
  <c r="W2902" i="3"/>
  <c r="BB2901" i="3"/>
  <c r="W2901" i="3"/>
  <c r="BB2900" i="3"/>
  <c r="W2900" i="3"/>
  <c r="BB2899" i="3"/>
  <c r="W2899" i="3"/>
  <c r="BB2898" i="3"/>
  <c r="W2898" i="3"/>
  <c r="BB2897" i="3"/>
  <c r="W2897" i="3"/>
  <c r="BB2896" i="3"/>
  <c r="W2896" i="3"/>
  <c r="BB2895" i="3"/>
  <c r="W2895" i="3"/>
  <c r="BB2894" i="3"/>
  <c r="W2894" i="3"/>
  <c r="BB2893" i="3"/>
  <c r="W2893" i="3"/>
  <c r="BB2892" i="3"/>
  <c r="W2892" i="3"/>
  <c r="BB2891" i="3"/>
  <c r="W2891" i="3"/>
  <c r="BB2890" i="3"/>
  <c r="W2890" i="3"/>
  <c r="BB2889" i="3"/>
  <c r="W2889" i="3"/>
  <c r="BB2888" i="3"/>
  <c r="W2888" i="3"/>
  <c r="BB2887" i="3"/>
  <c r="W2887" i="3"/>
  <c r="BB2886" i="3"/>
  <c r="W2886" i="3"/>
  <c r="BB2885" i="3"/>
  <c r="W2885" i="3"/>
  <c r="BB2884" i="3"/>
  <c r="W2884" i="3"/>
  <c r="BB2883" i="3"/>
  <c r="W2883" i="3"/>
  <c r="BB2882" i="3"/>
  <c r="W2882" i="3"/>
  <c r="BB2881" i="3"/>
  <c r="W2881" i="3"/>
  <c r="BB2880" i="3"/>
  <c r="W2880" i="3"/>
  <c r="BB2879" i="3"/>
  <c r="W2879" i="3"/>
  <c r="BB2878" i="3"/>
  <c r="W2878" i="3"/>
  <c r="BB2877" i="3"/>
  <c r="W2877" i="3"/>
  <c r="BB2876" i="3"/>
  <c r="W2876" i="3"/>
  <c r="BB2875" i="3"/>
  <c r="W2875" i="3"/>
  <c r="BB2874" i="3"/>
  <c r="W2874" i="3"/>
  <c r="BB2873" i="3"/>
  <c r="W2873" i="3"/>
  <c r="BB2872" i="3"/>
  <c r="W2872" i="3"/>
  <c r="BB2871" i="3"/>
  <c r="W2871" i="3"/>
  <c r="BB2870" i="3"/>
  <c r="W2870" i="3"/>
  <c r="BB2869" i="3"/>
  <c r="W2869" i="3"/>
  <c r="BB2868" i="3"/>
  <c r="W2868" i="3"/>
  <c r="BB2867" i="3"/>
  <c r="W2867" i="3"/>
  <c r="BB2866" i="3"/>
  <c r="W2866" i="3"/>
  <c r="BB2865" i="3"/>
  <c r="W2865" i="3"/>
  <c r="BB2864" i="3"/>
  <c r="W2864" i="3"/>
  <c r="BB2863" i="3"/>
  <c r="W2863" i="3"/>
  <c r="BB2862" i="3"/>
  <c r="W2862" i="3"/>
  <c r="BB2861" i="3"/>
  <c r="W2861" i="3"/>
  <c r="BB2860" i="3"/>
  <c r="W2860" i="3"/>
  <c r="BB2859" i="3"/>
  <c r="W2859" i="3"/>
  <c r="BB2858" i="3"/>
  <c r="W2858" i="3"/>
  <c r="BB2857" i="3"/>
  <c r="W2857" i="3"/>
  <c r="BB2856" i="3"/>
  <c r="W2856" i="3"/>
  <c r="BB2855" i="3"/>
  <c r="W2855" i="3"/>
  <c r="BB2854" i="3"/>
  <c r="W2854" i="3"/>
  <c r="BB2853" i="3"/>
  <c r="W2853" i="3"/>
  <c r="BB2852" i="3"/>
  <c r="W2852" i="3"/>
  <c r="BB2851" i="3"/>
  <c r="W2851" i="3"/>
  <c r="BB2850" i="3"/>
  <c r="W2850" i="3"/>
  <c r="BB2849" i="3"/>
  <c r="W2849" i="3"/>
  <c r="BB2848" i="3"/>
  <c r="W2848" i="3"/>
  <c r="BB2847" i="3"/>
  <c r="W2847" i="3"/>
  <c r="BB2846" i="3"/>
  <c r="W2846" i="3"/>
  <c r="BB2845" i="3"/>
  <c r="W2845" i="3"/>
  <c r="BB2844" i="3"/>
  <c r="W2844" i="3"/>
  <c r="BB2843" i="3"/>
  <c r="W2843" i="3"/>
  <c r="BB2842" i="3"/>
  <c r="W2842" i="3"/>
  <c r="BB2841" i="3"/>
  <c r="W2841" i="3"/>
  <c r="BB2840" i="3"/>
  <c r="W2840" i="3"/>
  <c r="BB2839" i="3"/>
  <c r="W2839" i="3"/>
  <c r="BB2838" i="3"/>
  <c r="W2838" i="3"/>
  <c r="BB2837" i="3"/>
  <c r="W2837" i="3"/>
  <c r="BB2836" i="3"/>
  <c r="W2836" i="3"/>
  <c r="BB2835" i="3"/>
  <c r="W2835" i="3"/>
  <c r="BB2834" i="3"/>
  <c r="W2834" i="3"/>
  <c r="BB2833" i="3"/>
  <c r="W2833" i="3"/>
  <c r="BB2832" i="3"/>
  <c r="W2832" i="3"/>
  <c r="BB2831" i="3"/>
  <c r="W2831" i="3"/>
  <c r="BB2830" i="3"/>
  <c r="W2830" i="3"/>
  <c r="BB2829" i="3"/>
  <c r="W2829" i="3"/>
  <c r="BB2828" i="3"/>
  <c r="W2828" i="3"/>
  <c r="BB2827" i="3"/>
  <c r="W2827" i="3"/>
  <c r="BB2826" i="3"/>
  <c r="W2826" i="3"/>
  <c r="BB2825" i="3"/>
  <c r="W2825" i="3"/>
  <c r="BB2824" i="3"/>
  <c r="W2824" i="3"/>
  <c r="BB2823" i="3"/>
  <c r="W2823" i="3"/>
  <c r="BB2822" i="3"/>
  <c r="W2822" i="3"/>
  <c r="BB2821" i="3"/>
  <c r="W2821" i="3"/>
  <c r="BB2820" i="3"/>
  <c r="W2820" i="3"/>
  <c r="BB2819" i="3"/>
  <c r="W2819" i="3"/>
  <c r="BB2818" i="3"/>
  <c r="W2818" i="3"/>
  <c r="BB2817" i="3"/>
  <c r="W2817" i="3"/>
  <c r="BB2816" i="3"/>
  <c r="W2816" i="3"/>
  <c r="BB2815" i="3"/>
  <c r="W2815" i="3"/>
  <c r="BB2814" i="3"/>
  <c r="W2814" i="3"/>
  <c r="BB2813" i="3"/>
  <c r="W2813" i="3"/>
  <c r="BB2812" i="3"/>
  <c r="W2812" i="3"/>
  <c r="BB2811" i="3"/>
  <c r="W2811" i="3"/>
  <c r="BB2810" i="3"/>
  <c r="W2810" i="3"/>
  <c r="BB2809" i="3"/>
  <c r="W2809" i="3"/>
  <c r="BB2808" i="3"/>
  <c r="W2808" i="3"/>
  <c r="BB2807" i="3"/>
  <c r="W2807" i="3"/>
  <c r="BB2806" i="3"/>
  <c r="W2806" i="3"/>
  <c r="BB2805" i="3"/>
  <c r="W2805" i="3"/>
  <c r="BB2804" i="3"/>
  <c r="W2804" i="3"/>
  <c r="BB2803" i="3"/>
  <c r="W2803" i="3"/>
  <c r="BB2802" i="3"/>
  <c r="W2802" i="3"/>
  <c r="BB2801" i="3"/>
  <c r="W2801" i="3"/>
  <c r="BB2800" i="3"/>
  <c r="W2800" i="3"/>
  <c r="BB2799" i="3"/>
  <c r="W2799" i="3"/>
  <c r="BB2798" i="3"/>
  <c r="W2798" i="3"/>
  <c r="BB2797" i="3"/>
  <c r="W2797" i="3"/>
  <c r="BB2796" i="3"/>
  <c r="W2796" i="3"/>
  <c r="BB2795" i="3"/>
  <c r="W2795" i="3"/>
  <c r="BB2794" i="3"/>
  <c r="W2794" i="3"/>
  <c r="BB2793" i="3"/>
  <c r="W2793" i="3"/>
  <c r="BB2792" i="3"/>
  <c r="W2792" i="3"/>
  <c r="BB2791" i="3"/>
  <c r="W2791" i="3"/>
  <c r="BB2790" i="3"/>
  <c r="W2790" i="3"/>
  <c r="BB2789" i="3"/>
  <c r="W2789" i="3"/>
  <c r="BB2788" i="3"/>
  <c r="W2788" i="3"/>
  <c r="BB2787" i="3"/>
  <c r="W2787" i="3"/>
  <c r="BB2786" i="3"/>
  <c r="W2786" i="3"/>
  <c r="BB2785" i="3"/>
  <c r="W2785" i="3"/>
  <c r="BB2784" i="3"/>
  <c r="W2784" i="3"/>
  <c r="BB2783" i="3"/>
  <c r="W2783" i="3"/>
  <c r="BB2782" i="3"/>
  <c r="W2782" i="3"/>
  <c r="BB2781" i="3"/>
  <c r="W2781" i="3"/>
  <c r="BB2780" i="3"/>
  <c r="W2780" i="3"/>
  <c r="BB2779" i="3"/>
  <c r="W2779" i="3"/>
  <c r="BB2778" i="3"/>
  <c r="W2778" i="3"/>
  <c r="BB2777" i="3"/>
  <c r="W2777" i="3"/>
  <c r="BB2776" i="3"/>
  <c r="W2776" i="3"/>
  <c r="BB2775" i="3"/>
  <c r="W2775" i="3"/>
  <c r="BB2774" i="3"/>
  <c r="W2774" i="3"/>
  <c r="BB2773" i="3"/>
  <c r="W2773" i="3"/>
  <c r="BB2772" i="3"/>
  <c r="W2772" i="3"/>
  <c r="BB2771" i="3"/>
  <c r="W2771" i="3"/>
  <c r="BB2770" i="3"/>
  <c r="W2770" i="3"/>
  <c r="BB2769" i="3"/>
  <c r="W2769" i="3"/>
  <c r="BB2768" i="3"/>
  <c r="W2768" i="3"/>
  <c r="BB2767" i="3"/>
  <c r="W2767" i="3"/>
  <c r="BB2766" i="3"/>
  <c r="W2766" i="3"/>
  <c r="BB2765" i="3"/>
  <c r="W2765" i="3"/>
  <c r="BB2764" i="3"/>
  <c r="W2764" i="3"/>
  <c r="BB2763" i="3"/>
  <c r="W2763" i="3"/>
  <c r="BB2762" i="3"/>
  <c r="W2762" i="3"/>
  <c r="BB2761" i="3"/>
  <c r="W2761" i="3"/>
  <c r="BB2760" i="3"/>
  <c r="W2760" i="3"/>
  <c r="BB2759" i="3"/>
  <c r="W2759" i="3"/>
  <c r="BB2758" i="3"/>
  <c r="W2758" i="3"/>
  <c r="BB2757" i="3"/>
  <c r="W2757" i="3"/>
  <c r="BB2756" i="3"/>
  <c r="W2756" i="3"/>
  <c r="BB2755" i="3"/>
  <c r="W2755" i="3"/>
  <c r="BB2754" i="3"/>
  <c r="W2754" i="3"/>
  <c r="BB2753" i="3"/>
  <c r="W2753" i="3"/>
  <c r="BB2752" i="3"/>
  <c r="W2752" i="3"/>
  <c r="BB2751" i="3"/>
  <c r="W2751" i="3"/>
  <c r="BB2750" i="3"/>
  <c r="W2750" i="3"/>
  <c r="BB2749" i="3"/>
  <c r="W2749" i="3"/>
  <c r="BB2748" i="3"/>
  <c r="W2748" i="3"/>
  <c r="BB2747" i="3"/>
  <c r="W2747" i="3"/>
  <c r="BB2746" i="3"/>
  <c r="W2746" i="3"/>
  <c r="BB2745" i="3"/>
  <c r="W2745" i="3"/>
  <c r="BB2744" i="3"/>
  <c r="W2744" i="3"/>
  <c r="BB2743" i="3"/>
  <c r="W2743" i="3"/>
  <c r="BB2742" i="3"/>
  <c r="W2742" i="3"/>
  <c r="BB2741" i="3"/>
  <c r="W2741" i="3"/>
  <c r="BB2740" i="3"/>
  <c r="W2740" i="3"/>
  <c r="BB2739" i="3"/>
  <c r="W2739" i="3"/>
  <c r="BB2738" i="3"/>
  <c r="W2738" i="3"/>
  <c r="BB2737" i="3"/>
  <c r="W2737" i="3"/>
  <c r="BB2736" i="3"/>
  <c r="W2736" i="3"/>
  <c r="BB2735" i="3"/>
  <c r="W2735" i="3"/>
  <c r="BB2734" i="3"/>
  <c r="W2734" i="3"/>
  <c r="BB2733" i="3"/>
  <c r="W2733" i="3"/>
  <c r="BB2732" i="3"/>
  <c r="W2732" i="3"/>
  <c r="BB2731" i="3"/>
  <c r="W2731" i="3"/>
  <c r="BB2730" i="3"/>
  <c r="W2730" i="3"/>
  <c r="BB2729" i="3"/>
  <c r="W2729" i="3"/>
  <c r="BB2728" i="3"/>
  <c r="W2728" i="3"/>
  <c r="BB2727" i="3"/>
  <c r="W2727" i="3"/>
  <c r="BB2726" i="3"/>
  <c r="W2726" i="3"/>
  <c r="BB2725" i="3"/>
  <c r="W2725" i="3"/>
  <c r="BB2724" i="3"/>
  <c r="W2724" i="3"/>
  <c r="BB2723" i="3"/>
  <c r="W2723" i="3"/>
  <c r="BB2722" i="3"/>
  <c r="W2722" i="3"/>
  <c r="BB2721" i="3"/>
  <c r="W2721" i="3"/>
  <c r="BB2720" i="3"/>
  <c r="W2720" i="3"/>
  <c r="BB2719" i="3"/>
  <c r="W2719" i="3"/>
  <c r="BB2718" i="3"/>
  <c r="W2718" i="3"/>
  <c r="BB2717" i="3"/>
  <c r="W2717" i="3"/>
  <c r="BB2716" i="3"/>
  <c r="W2716" i="3"/>
  <c r="BB2715" i="3"/>
  <c r="W2715" i="3"/>
  <c r="BB2714" i="3"/>
  <c r="W2714" i="3"/>
  <c r="BB2713" i="3"/>
  <c r="W2713" i="3"/>
  <c r="BB2712" i="3"/>
  <c r="W2712" i="3"/>
  <c r="BB2711" i="3"/>
  <c r="W2711" i="3"/>
  <c r="BB2710" i="3"/>
  <c r="W2710" i="3"/>
  <c r="BB2709" i="3"/>
  <c r="W2709" i="3"/>
  <c r="BB2708" i="3"/>
  <c r="W2708" i="3"/>
  <c r="AA3342" i="3" l="1"/>
  <c r="AA3357" i="3" s="1"/>
  <c r="AA3341" i="3"/>
  <c r="AA3356" i="3" s="1"/>
  <c r="AA3340" i="3"/>
  <c r="AA3355" i="3" s="1"/>
  <c r="AA3339" i="3"/>
  <c r="AA3354" i="3" s="1"/>
  <c r="AA3376" i="3"/>
  <c r="AA3391" i="3" s="1"/>
  <c r="AA3406" i="3" s="1"/>
  <c r="AA3421" i="3" s="1"/>
  <c r="AA3436" i="3" s="1"/>
  <c r="AA3451" i="3" s="1"/>
  <c r="AA3466" i="3" s="1"/>
  <c r="AA3481" i="3" s="1"/>
  <c r="AA3496" i="3" s="1"/>
  <c r="AA3511" i="3" s="1"/>
  <c r="AA3526" i="3" s="1"/>
  <c r="AA3541" i="3" s="1"/>
  <c r="AA3556" i="3" s="1"/>
  <c r="AA3571" i="3" s="1"/>
  <c r="AA3372" i="3"/>
  <c r="AA3387" i="3" s="1"/>
  <c r="AA3402" i="3" s="1"/>
  <c r="AA3417" i="3" s="1"/>
  <c r="AA3432" i="3" s="1"/>
  <c r="AA3447" i="3" s="1"/>
  <c r="AA3462" i="3" s="1"/>
  <c r="AA3477" i="3" s="1"/>
  <c r="AA3492" i="3" s="1"/>
  <c r="AA3507" i="3" s="1"/>
  <c r="AA3522" i="3" s="1"/>
  <c r="AA3537" i="3" s="1"/>
  <c r="AA3552" i="3" s="1"/>
  <c r="AA3567" i="3" s="1"/>
  <c r="AA3582" i="3" s="1"/>
  <c r="AA3375" i="3"/>
  <c r="AA3390" i="3" s="1"/>
  <c r="AA3405" i="3" s="1"/>
  <c r="AA3420" i="3" s="1"/>
  <c r="AA3435" i="3" s="1"/>
  <c r="AA3450" i="3" s="1"/>
  <c r="AA3465" i="3" s="1"/>
  <c r="AA3480" i="3" s="1"/>
  <c r="AA3495" i="3" s="1"/>
  <c r="AA3510" i="3" s="1"/>
  <c r="AA3525" i="3" s="1"/>
  <c r="AA3540" i="3" s="1"/>
  <c r="AA3555" i="3" s="1"/>
  <c r="AA3570" i="3" s="1"/>
  <c r="AA3371" i="3"/>
  <c r="AA3386" i="3" s="1"/>
  <c r="AA3401" i="3" s="1"/>
  <c r="AA3416" i="3" s="1"/>
  <c r="AA3431" i="3" s="1"/>
  <c r="AA3446" i="3" s="1"/>
  <c r="AA3461" i="3" s="1"/>
  <c r="AA3476" i="3" s="1"/>
  <c r="AA3491" i="3" s="1"/>
  <c r="AA3506" i="3" s="1"/>
  <c r="AA3521" i="3" s="1"/>
  <c r="AA3536" i="3" s="1"/>
  <c r="AA3551" i="3" s="1"/>
  <c r="AA3566" i="3" s="1"/>
  <c r="AA3581" i="3" s="1"/>
  <c r="AA3374" i="3"/>
  <c r="AA3389" i="3" s="1"/>
  <c r="AA3404" i="3" s="1"/>
  <c r="AA3419" i="3" s="1"/>
  <c r="AA3434" i="3" s="1"/>
  <c r="AA3449" i="3" s="1"/>
  <c r="AA3464" i="3" s="1"/>
  <c r="AA3479" i="3" s="1"/>
  <c r="AA3494" i="3" s="1"/>
  <c r="AA3509" i="3" s="1"/>
  <c r="AA3524" i="3" s="1"/>
  <c r="AA3539" i="3" s="1"/>
  <c r="AA3554" i="3" s="1"/>
  <c r="AA3569" i="3" s="1"/>
  <c r="AA3370" i="3"/>
  <c r="AA3385" i="3" s="1"/>
  <c r="AA3400" i="3" s="1"/>
  <c r="AA3415" i="3" s="1"/>
  <c r="AA3430" i="3" s="1"/>
  <c r="AA3445" i="3" s="1"/>
  <c r="AA3460" i="3" s="1"/>
  <c r="AA3475" i="3" s="1"/>
  <c r="AA3490" i="3" s="1"/>
  <c r="AA3505" i="3" s="1"/>
  <c r="AA3520" i="3" s="1"/>
  <c r="AA3535" i="3" s="1"/>
  <c r="AA3550" i="3" s="1"/>
  <c r="AA3565" i="3" s="1"/>
  <c r="AA3580" i="3" s="1"/>
  <c r="AA3373" i="3"/>
  <c r="AA3388" i="3" s="1"/>
  <c r="AA3403" i="3" s="1"/>
  <c r="AA3418" i="3" s="1"/>
  <c r="AA3433" i="3" s="1"/>
  <c r="AA3448" i="3" s="1"/>
  <c r="AA3463" i="3" s="1"/>
  <c r="AA3478" i="3" s="1"/>
  <c r="AA3493" i="3" s="1"/>
  <c r="AA3508" i="3" s="1"/>
  <c r="AA3523" i="3" s="1"/>
  <c r="AA3538" i="3" s="1"/>
  <c r="AA3553" i="3" s="1"/>
  <c r="AA3568" i="3" s="1"/>
  <c r="AA3369" i="3"/>
  <c r="AA3384" i="3" s="1"/>
  <c r="AA3399" i="3" s="1"/>
  <c r="AA3414" i="3" s="1"/>
  <c r="AA3429" i="3" s="1"/>
  <c r="AA3444" i="3" s="1"/>
  <c r="AA3459" i="3" s="1"/>
  <c r="AA3474" i="3" s="1"/>
  <c r="AA3489" i="3" s="1"/>
  <c r="AA3504" i="3" s="1"/>
  <c r="AA3519" i="3" s="1"/>
  <c r="AA3534" i="3" s="1"/>
  <c r="AA3549" i="3" s="1"/>
  <c r="AA3564" i="3" s="1"/>
  <c r="AA3579" i="3" s="1"/>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Z642" i="3"/>
  <c r="W554" i="3"/>
  <c r="W530" i="3"/>
  <c r="W531" i="3"/>
  <c r="W532" i="3"/>
  <c r="W533" i="3"/>
  <c r="W534" i="3"/>
  <c r="W535" i="3"/>
  <c r="W536" i="3"/>
  <c r="W537" i="3"/>
  <c r="W538" i="3"/>
  <c r="W539" i="3"/>
  <c r="W540" i="3"/>
  <c r="W541" i="3"/>
  <c r="W542" i="3"/>
  <c r="W543" i="3"/>
  <c r="W544" i="3"/>
  <c r="W545" i="3"/>
  <c r="W546" i="3"/>
  <c r="W547" i="3"/>
  <c r="W548" i="3"/>
  <c r="W529"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4" i="3"/>
  <c r="W525" i="3"/>
  <c r="W526" i="3"/>
  <c r="W343"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11" i="3"/>
  <c r="W12" i="3"/>
  <c r="W13" i="3"/>
  <c r="W14" i="3"/>
  <c r="W15" i="3"/>
  <c r="W16" i="3"/>
  <c r="W17" i="3"/>
  <c r="W18" i="3"/>
  <c r="W19" i="3"/>
  <c r="W20" i="3"/>
  <c r="W21" i="3"/>
  <c r="W22" i="3"/>
  <c r="W23" i="3"/>
  <c r="W24" i="3"/>
  <c r="W25" i="3"/>
  <c r="W26" i="3"/>
  <c r="W27" i="3"/>
  <c r="W28" i="3"/>
  <c r="W29" i="3"/>
  <c r="W30" i="3"/>
  <c r="W31" i="3"/>
  <c r="W33"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46" i="3"/>
  <c r="W245" i="3"/>
  <c r="W244" i="3"/>
  <c r="W243" i="3"/>
  <c r="W210" i="3"/>
  <c r="W211" i="3"/>
  <c r="W212" i="3"/>
  <c r="W213" i="3"/>
  <c r="W214" i="3"/>
  <c r="W215" i="3"/>
  <c r="W239" i="3"/>
  <c r="W240" i="3"/>
  <c r="W241" i="3"/>
  <c r="W242" i="3"/>
  <c r="W196" i="3"/>
  <c r="W197" i="3"/>
  <c r="W198" i="3"/>
  <c r="W199" i="3"/>
  <c r="W200" i="3"/>
  <c r="W201" i="3"/>
  <c r="W202" i="3"/>
  <c r="W203" i="3"/>
  <c r="W204" i="3"/>
  <c r="W205" i="3"/>
  <c r="W206" i="3"/>
  <c r="W207" i="3"/>
  <c r="W209" i="3"/>
  <c r="W175" i="3"/>
  <c r="W176" i="3"/>
  <c r="W177" i="3"/>
  <c r="W178" i="3"/>
  <c r="W179" i="3"/>
  <c r="W180" i="3"/>
  <c r="W181" i="3"/>
  <c r="W182" i="3"/>
  <c r="W183" i="3"/>
  <c r="W184" i="3"/>
  <c r="W185" i="3"/>
  <c r="W186" i="3"/>
  <c r="W187" i="3"/>
  <c r="W188" i="3"/>
  <c r="W189" i="3"/>
  <c r="W190" i="3"/>
  <c r="W191" i="3"/>
  <c r="W192" i="3"/>
  <c r="W193" i="3"/>
  <c r="W194" i="3"/>
  <c r="W195" i="3"/>
  <c r="W159" i="3"/>
  <c r="W160" i="3"/>
  <c r="W161" i="3"/>
  <c r="W162" i="3"/>
  <c r="W163" i="3"/>
  <c r="W164" i="3"/>
  <c r="W165" i="3"/>
  <c r="W166" i="3"/>
  <c r="W167" i="3"/>
  <c r="W168" i="3"/>
  <c r="W169" i="3"/>
  <c r="W170" i="3"/>
  <c r="W171" i="3"/>
  <c r="W172" i="3"/>
  <c r="W173" i="3"/>
  <c r="W174" i="3"/>
  <c r="W142" i="3"/>
  <c r="W143" i="3"/>
  <c r="W144" i="3"/>
  <c r="W145" i="3"/>
  <c r="W146" i="3"/>
  <c r="W147" i="3"/>
  <c r="W148" i="3"/>
  <c r="W149" i="3"/>
  <c r="W150" i="3"/>
  <c r="W151" i="3"/>
  <c r="W152" i="3"/>
  <c r="W153" i="3"/>
  <c r="W154" i="3"/>
  <c r="W155" i="3"/>
  <c r="W156" i="3"/>
  <c r="W157" i="3"/>
  <c r="W158" i="3"/>
  <c r="W118" i="3"/>
  <c r="W119" i="3"/>
  <c r="W120" i="3"/>
  <c r="W121" i="3"/>
  <c r="W122" i="3"/>
  <c r="W123" i="3"/>
  <c r="W124" i="3"/>
  <c r="W125" i="3"/>
  <c r="W126" i="3"/>
  <c r="W127" i="3"/>
  <c r="W128" i="3"/>
  <c r="W129" i="3"/>
  <c r="W130" i="3"/>
  <c r="W131" i="3"/>
  <c r="W132" i="3"/>
  <c r="W133" i="3"/>
  <c r="W134" i="3"/>
  <c r="W135" i="3"/>
  <c r="W136" i="3"/>
  <c r="W137" i="3"/>
  <c r="W138" i="3"/>
  <c r="W139" i="3"/>
  <c r="W140" i="3"/>
  <c r="W141" i="3"/>
  <c r="W111" i="3"/>
  <c r="W112" i="3"/>
  <c r="W113" i="3"/>
  <c r="W114" i="3"/>
  <c r="W115" i="3"/>
  <c r="W116" i="3"/>
  <c r="W117" i="3"/>
  <c r="W86" i="3"/>
  <c r="W87" i="3"/>
  <c r="W88" i="3"/>
  <c r="W89" i="3"/>
  <c r="W90" i="3"/>
  <c r="W91" i="3"/>
  <c r="W92" i="3"/>
  <c r="W93" i="3"/>
  <c r="W94" i="3"/>
  <c r="W95" i="3"/>
  <c r="W96" i="3"/>
  <c r="W97" i="3"/>
  <c r="W98" i="3"/>
  <c r="W99" i="3"/>
  <c r="W100" i="3"/>
  <c r="W101" i="3"/>
  <c r="W102" i="3"/>
  <c r="W103" i="3"/>
  <c r="W104" i="3"/>
  <c r="W105" i="3"/>
  <c r="W106" i="3"/>
  <c r="W107" i="3"/>
  <c r="W108" i="3"/>
  <c r="W109" i="3"/>
  <c r="W110" i="3"/>
  <c r="W61" i="3"/>
  <c r="W63" i="3"/>
  <c r="W64" i="3"/>
  <c r="W65" i="3"/>
  <c r="W66" i="3"/>
  <c r="W67" i="3"/>
  <c r="W68" i="3"/>
  <c r="W70" i="3"/>
  <c r="W71" i="3"/>
  <c r="W72" i="3"/>
  <c r="W73" i="3"/>
  <c r="W74" i="3"/>
  <c r="W75" i="3"/>
  <c r="W76" i="3"/>
  <c r="W77" i="3"/>
  <c r="W78" i="3"/>
  <c r="W79" i="3"/>
  <c r="W80" i="3"/>
  <c r="W81" i="3"/>
  <c r="W82" i="3"/>
  <c r="W83" i="3"/>
  <c r="W84" i="3"/>
  <c r="W85" i="3"/>
  <c r="W37" i="3"/>
  <c r="W38" i="3"/>
  <c r="W39" i="3"/>
  <c r="W40" i="3"/>
  <c r="W41" i="3"/>
  <c r="W42" i="3"/>
  <c r="W43" i="3"/>
  <c r="W44" i="3"/>
  <c r="W45" i="3"/>
  <c r="W46" i="3"/>
  <c r="W47" i="3"/>
  <c r="W48" i="3"/>
  <c r="W49" i="3"/>
  <c r="W50" i="3"/>
  <c r="W51" i="3"/>
  <c r="W52" i="3"/>
  <c r="W53" i="3"/>
  <c r="W54" i="3"/>
  <c r="W55" i="3"/>
  <c r="W56" i="3"/>
  <c r="W57" i="3"/>
  <c r="W58" i="3"/>
  <c r="W59" i="3"/>
  <c r="W60" i="3"/>
  <c r="W36" i="3"/>
  <c r="AM147" i="3" l="1"/>
  <c r="AM144" i="3"/>
  <c r="AM145" i="3"/>
  <c r="AM146" i="3"/>
  <c r="AM148" i="3"/>
  <c r="AM149" i="3"/>
  <c r="AM150" i="3"/>
  <c r="AM11" i="3"/>
  <c r="AW11" i="3" s="1"/>
  <c r="J533" i="3"/>
  <c r="J353" i="3"/>
  <c r="J358" i="3"/>
  <c r="J357" i="3"/>
  <c r="P48" i="3" l="1"/>
  <c r="J48" i="3"/>
  <c r="J542" i="3" l="1"/>
  <c r="J541" i="3"/>
  <c r="J417" i="3"/>
  <c r="J363" i="3"/>
  <c r="J362" i="3"/>
  <c r="AM308" i="3" l="1"/>
  <c r="BB308" i="3" s="1"/>
  <c r="AM307" i="3"/>
  <c r="BB307" i="3" s="1"/>
  <c r="AM306" i="3"/>
  <c r="BB306" i="3" s="1"/>
  <c r="AM305" i="3"/>
  <c r="BB305" i="3" s="1"/>
  <c r="AM304" i="3"/>
  <c r="BB304" i="3" s="1"/>
  <c r="AM303" i="3"/>
  <c r="BB303" i="3" s="1"/>
  <c r="AM9" i="3"/>
  <c r="BB9" i="3" s="1"/>
  <c r="AM8" i="3"/>
  <c r="BB8" i="3" s="1"/>
  <c r="AM7" i="3"/>
  <c r="BB7" i="3" s="1"/>
  <c r="AM6" i="3"/>
  <c r="BB6" i="3" s="1"/>
  <c r="AM5" i="3"/>
  <c r="BB5" i="3" s="1"/>
  <c r="AM4" i="3"/>
  <c r="BB4" i="3" s="1"/>
  <c r="J548" i="3"/>
  <c r="J547" i="3"/>
  <c r="J546" i="3"/>
  <c r="J545" i="3"/>
  <c r="J532" i="3"/>
  <c r="J531" i="3"/>
  <c r="J478" i="3"/>
  <c r="J477" i="3"/>
  <c r="J476" i="3"/>
  <c r="J475" i="3"/>
  <c r="J474" i="3"/>
  <c r="J473" i="3"/>
  <c r="J472" i="3"/>
  <c r="J471" i="3"/>
  <c r="J470" i="3"/>
  <c r="J469" i="3"/>
  <c r="J468" i="3"/>
  <c r="J467" i="3"/>
  <c r="J466" i="3"/>
  <c r="J465" i="3"/>
  <c r="J464" i="3"/>
  <c r="J463" i="3"/>
  <c r="J462" i="3"/>
  <c r="J461" i="3"/>
  <c r="J460" i="3"/>
  <c r="J459" i="3"/>
  <c r="J458" i="3"/>
  <c r="J457" i="3"/>
  <c r="J430" i="3"/>
  <c r="J340" i="3"/>
  <c r="J339" i="3"/>
  <c r="J324" i="3"/>
  <c r="J323" i="3"/>
  <c r="J322" i="3"/>
  <c r="J321" i="3"/>
  <c r="J320" i="3"/>
  <c r="J312" i="3"/>
  <c r="J311" i="3"/>
  <c r="J310" i="3"/>
  <c r="P57" i="3"/>
  <c r="J57" i="3"/>
  <c r="P54" i="3"/>
  <c r="J54" i="3"/>
  <c r="P51" i="3"/>
  <c r="J51" i="3"/>
  <c r="J28" i="3"/>
  <c r="J25" i="3"/>
  <c r="J24" i="3"/>
  <c r="J23" i="3"/>
  <c r="J22" i="3"/>
  <c r="J19" i="3"/>
  <c r="J17" i="3"/>
  <c r="J11" i="3"/>
  <c r="AM215" i="3"/>
  <c r="AW215" i="3" s="1"/>
  <c r="AM214" i="3"/>
  <c r="BB214" i="3" s="1"/>
  <c r="AM213" i="3"/>
  <c r="BB213" i="3" s="1"/>
  <c r="AM212" i="3"/>
  <c r="BB212" i="3" s="1"/>
  <c r="AW213" i="3" l="1"/>
  <c r="AW212" i="3"/>
  <c r="BB215" i="3"/>
  <c r="AW214" i="3"/>
  <c r="AM297" i="3"/>
  <c r="BB297" i="3" s="1"/>
  <c r="AM296" i="3"/>
  <c r="AW296" i="3" s="1"/>
  <c r="AM295" i="3"/>
  <c r="BB295" i="3" s="1"/>
  <c r="AM294" i="3"/>
  <c r="AW294" i="3" s="1"/>
  <c r="AM293" i="3"/>
  <c r="BB293" i="3" s="1"/>
  <c r="AM292" i="3"/>
  <c r="BB292" i="3" s="1"/>
  <c r="AM291" i="3"/>
  <c r="AW291" i="3" s="1"/>
  <c r="AM290" i="3"/>
  <c r="BB290" i="3" s="1"/>
  <c r="AM289" i="3"/>
  <c r="AW289" i="3" s="1"/>
  <c r="AM288" i="3"/>
  <c r="AW288" i="3" s="1"/>
  <c r="AM287" i="3"/>
  <c r="BB287" i="3" s="1"/>
  <c r="AM286" i="3"/>
  <c r="BB286" i="3" s="1"/>
  <c r="AM285" i="3"/>
  <c r="BB285" i="3" s="1"/>
  <c r="AM284" i="3"/>
  <c r="AW284" i="3" s="1"/>
  <c r="AM283" i="3"/>
  <c r="AW283" i="3" s="1"/>
  <c r="AM282" i="3"/>
  <c r="BB282" i="3" s="1"/>
  <c r="BB555" i="3"/>
  <c r="BB556" i="3"/>
  <c r="BB557" i="3"/>
  <c r="BB558" i="3"/>
  <c r="BB559" i="3"/>
  <c r="BB560" i="3"/>
  <c r="BB561" i="3"/>
  <c r="BB562" i="3"/>
  <c r="BB563" i="3"/>
  <c r="BB564" i="3"/>
  <c r="BB565" i="3"/>
  <c r="BB566" i="3"/>
  <c r="BB567" i="3"/>
  <c r="BB568" i="3"/>
  <c r="BB569" i="3"/>
  <c r="BB570" i="3"/>
  <c r="BB571" i="3"/>
  <c r="BB572" i="3"/>
  <c r="BB573" i="3"/>
  <c r="BB574" i="3"/>
  <c r="BB575" i="3"/>
  <c r="BB576" i="3"/>
  <c r="BB577" i="3"/>
  <c r="BB578" i="3"/>
  <c r="BB579" i="3"/>
  <c r="BB580" i="3"/>
  <c r="BB581" i="3"/>
  <c r="BB582" i="3"/>
  <c r="BB583" i="3"/>
  <c r="BB584" i="3"/>
  <c r="BB585" i="3"/>
  <c r="BB586" i="3"/>
  <c r="BB587" i="3"/>
  <c r="BB588" i="3"/>
  <c r="BB589" i="3"/>
  <c r="BB590" i="3"/>
  <c r="BB591" i="3"/>
  <c r="BB592" i="3"/>
  <c r="BB593" i="3"/>
  <c r="BB594" i="3"/>
  <c r="BB595" i="3"/>
  <c r="BB596" i="3"/>
  <c r="BB597" i="3"/>
  <c r="BB598" i="3"/>
  <c r="BB599" i="3"/>
  <c r="BB600" i="3"/>
  <c r="BB601" i="3"/>
  <c r="BB602" i="3"/>
  <c r="BB603" i="3"/>
  <c r="BB604" i="3"/>
  <c r="BB605" i="3"/>
  <c r="BB606" i="3"/>
  <c r="BB607" i="3"/>
  <c r="BB608" i="3"/>
  <c r="BB609" i="3"/>
  <c r="BB610" i="3"/>
  <c r="BB611" i="3"/>
  <c r="BB612" i="3"/>
  <c r="BB613" i="3"/>
  <c r="BB614" i="3"/>
  <c r="BB615" i="3"/>
  <c r="BB616" i="3"/>
  <c r="BB617" i="3"/>
  <c r="BB618" i="3"/>
  <c r="BB619" i="3"/>
  <c r="BB620" i="3"/>
  <c r="BB621" i="3"/>
  <c r="BB622" i="3"/>
  <c r="BB623" i="3"/>
  <c r="BB624" i="3"/>
  <c r="BB625" i="3"/>
  <c r="BB626" i="3"/>
  <c r="BB627" i="3"/>
  <c r="BB628" i="3"/>
  <c r="BB629" i="3"/>
  <c r="BB630" i="3"/>
  <c r="BB631" i="3"/>
  <c r="BB632" i="3"/>
  <c r="BB633" i="3"/>
  <c r="BB634" i="3"/>
  <c r="BB635" i="3"/>
  <c r="BB636" i="3"/>
  <c r="BB637" i="3"/>
  <c r="BB638" i="3"/>
  <c r="BB639" i="3"/>
  <c r="BB640" i="3"/>
  <c r="BB641" i="3"/>
  <c r="BB642" i="3"/>
  <c r="BB554" i="3"/>
  <c r="AM281" i="3"/>
  <c r="AW281" i="3" s="1"/>
  <c r="AM280" i="3"/>
  <c r="AW280" i="3" s="1"/>
  <c r="AM279" i="3"/>
  <c r="AW279" i="3" s="1"/>
  <c r="AM278" i="3"/>
  <c r="AW278" i="3" s="1"/>
  <c r="AM277" i="3"/>
  <c r="AW277" i="3" s="1"/>
  <c r="AM276" i="3"/>
  <c r="AW276" i="3" s="1"/>
  <c r="AM275" i="3"/>
  <c r="AW275" i="3" s="1"/>
  <c r="AM274" i="3"/>
  <c r="AW274" i="3" s="1"/>
  <c r="AM273" i="3"/>
  <c r="AW273" i="3" s="1"/>
  <c r="AM272" i="3"/>
  <c r="AW272" i="3" s="1"/>
  <c r="AM271" i="3"/>
  <c r="AW271" i="3" s="1"/>
  <c r="AM270" i="3"/>
  <c r="AW270" i="3" s="1"/>
  <c r="AM269" i="3"/>
  <c r="AW269" i="3" s="1"/>
  <c r="AM268" i="3"/>
  <c r="AW268" i="3" s="1"/>
  <c r="AM267" i="3"/>
  <c r="AW267" i="3" s="1"/>
  <c r="AM266" i="3"/>
  <c r="AW266" i="3" s="1"/>
  <c r="AW285" i="3" l="1"/>
  <c r="BB289" i="3"/>
  <c r="BB272" i="3"/>
  <c r="BB267" i="3"/>
  <c r="BB288" i="3"/>
  <c r="AW286" i="3"/>
  <c r="AW282" i="3"/>
  <c r="BB283" i="3"/>
  <c r="AW287" i="3"/>
  <c r="BB291" i="3"/>
  <c r="BB296" i="3"/>
  <c r="BB284" i="3"/>
  <c r="AW297" i="3"/>
  <c r="BB281" i="3"/>
  <c r="BB294" i="3"/>
  <c r="BB280" i="3"/>
  <c r="BB279" i="3"/>
  <c r="BB278" i="3"/>
  <c r="BB277" i="3"/>
  <c r="AW295" i="3"/>
  <c r="BB276" i="3"/>
  <c r="AW292" i="3"/>
  <c r="BB275" i="3"/>
  <c r="BB274" i="3"/>
  <c r="BB273" i="3"/>
  <c r="BB271" i="3"/>
  <c r="AW293" i="3"/>
  <c r="BB270" i="3"/>
  <c r="AW290" i="3"/>
  <c r="BB269" i="3"/>
  <c r="BB268" i="3"/>
  <c r="BB266" i="3"/>
  <c r="AM548" i="3" l="1"/>
  <c r="AM547" i="3"/>
  <c r="AM546" i="3"/>
  <c r="AM545" i="3"/>
  <c r="AM544" i="3"/>
  <c r="AM543" i="3"/>
  <c r="AM542" i="3"/>
  <c r="AM541" i="3"/>
  <c r="AM540" i="3"/>
  <c r="AM539" i="3"/>
  <c r="AM538" i="3"/>
  <c r="AM537" i="3"/>
  <c r="AM536" i="3"/>
  <c r="AM535" i="3"/>
  <c r="AM534" i="3"/>
  <c r="AM533" i="3"/>
  <c r="AM532" i="3"/>
  <c r="AM531" i="3"/>
  <c r="AM530" i="3"/>
  <c r="AM529" i="3"/>
  <c r="AM528" i="3"/>
  <c r="AM527" i="3"/>
  <c r="AM526" i="3"/>
  <c r="AM525" i="3"/>
  <c r="AM524" i="3"/>
  <c r="AM523" i="3"/>
  <c r="AM522" i="3"/>
  <c r="AM521" i="3"/>
  <c r="AM520" i="3"/>
  <c r="AM519" i="3"/>
  <c r="AM518" i="3"/>
  <c r="AM517" i="3"/>
  <c r="AM516" i="3"/>
  <c r="AM515" i="3"/>
  <c r="AM514" i="3"/>
  <c r="AM513" i="3"/>
  <c r="AM512" i="3"/>
  <c r="AM511" i="3"/>
  <c r="AM510" i="3"/>
  <c r="AM509" i="3"/>
  <c r="AM508" i="3"/>
  <c r="AM507" i="3"/>
  <c r="AM506" i="3"/>
  <c r="AM505" i="3"/>
  <c r="AM504" i="3"/>
  <c r="AM503" i="3"/>
  <c r="AM502" i="3"/>
  <c r="AM501" i="3"/>
  <c r="AM500" i="3"/>
  <c r="AM499" i="3"/>
  <c r="AM498" i="3"/>
  <c r="AM497" i="3"/>
  <c r="AM496" i="3"/>
  <c r="AM495" i="3"/>
  <c r="AM494" i="3"/>
  <c r="AM493" i="3"/>
  <c r="AM492" i="3"/>
  <c r="AM491" i="3"/>
  <c r="AM490" i="3"/>
  <c r="AM489" i="3"/>
  <c r="AM488" i="3"/>
  <c r="AM486" i="3"/>
  <c r="AM485" i="3"/>
  <c r="AM484" i="3"/>
  <c r="AM483" i="3"/>
  <c r="AM482" i="3"/>
  <c r="AM481" i="3"/>
  <c r="AM480" i="3"/>
  <c r="AM479" i="3"/>
  <c r="AM478" i="3"/>
  <c r="AM477" i="3"/>
  <c r="AM476" i="3"/>
  <c r="AM475" i="3"/>
  <c r="AM474" i="3"/>
  <c r="AM473" i="3"/>
  <c r="AM472" i="3"/>
  <c r="AM471" i="3"/>
  <c r="AM470" i="3"/>
  <c r="AM469" i="3"/>
  <c r="AM468" i="3"/>
  <c r="AM467" i="3"/>
  <c r="AM466" i="3"/>
  <c r="AM465" i="3"/>
  <c r="AM464" i="3"/>
  <c r="AM463" i="3"/>
  <c r="AM462" i="3"/>
  <c r="AM461" i="3"/>
  <c r="AM460" i="3"/>
  <c r="AM459" i="3"/>
  <c r="AM458" i="3"/>
  <c r="AM457" i="3"/>
  <c r="AM456" i="3"/>
  <c r="AM455" i="3"/>
  <c r="AM454" i="3"/>
  <c r="AM453" i="3"/>
  <c r="AM452" i="3"/>
  <c r="AM451" i="3"/>
  <c r="AM450" i="3"/>
  <c r="AM449" i="3"/>
  <c r="AM448" i="3"/>
  <c r="AM447" i="3"/>
  <c r="AM446" i="3"/>
  <c r="AM445" i="3"/>
  <c r="AM444" i="3"/>
  <c r="AM443" i="3"/>
  <c r="AM442" i="3"/>
  <c r="AM441" i="3"/>
  <c r="AM440" i="3"/>
  <c r="AM439" i="3"/>
  <c r="AM438" i="3"/>
  <c r="AM437" i="3"/>
  <c r="AM436" i="3"/>
  <c r="AM435" i="3"/>
  <c r="AM434" i="3"/>
  <c r="AM433" i="3"/>
  <c r="AM432" i="3"/>
  <c r="AM431" i="3"/>
  <c r="AM430" i="3"/>
  <c r="AM429" i="3"/>
  <c r="AM428" i="3"/>
  <c r="AM427" i="3"/>
  <c r="AM426" i="3"/>
  <c r="AM425" i="3"/>
  <c r="AM424" i="3"/>
  <c r="AM423" i="3"/>
  <c r="AM422" i="3"/>
  <c r="AM421" i="3"/>
  <c r="AM420" i="3"/>
  <c r="AM419" i="3"/>
  <c r="AM418" i="3"/>
  <c r="AM417" i="3"/>
  <c r="AM416" i="3"/>
  <c r="AM415" i="3"/>
  <c r="AM414" i="3"/>
  <c r="AM413" i="3"/>
  <c r="AM412" i="3"/>
  <c r="AM411" i="3"/>
  <c r="AM410" i="3"/>
  <c r="AM409" i="3"/>
  <c r="AM408" i="3"/>
  <c r="AM407" i="3"/>
  <c r="AM406" i="3"/>
  <c r="AM405" i="3"/>
  <c r="AM404" i="3"/>
  <c r="AM403" i="3"/>
  <c r="AM402" i="3"/>
  <c r="AM401" i="3"/>
  <c r="AM400" i="3"/>
  <c r="AM399" i="3"/>
  <c r="AM398" i="3"/>
  <c r="AM397" i="3"/>
  <c r="AM396" i="3"/>
  <c r="AM395" i="3"/>
  <c r="AM394" i="3"/>
  <c r="AM393" i="3"/>
  <c r="AM392" i="3"/>
  <c r="AM391" i="3"/>
  <c r="AM390" i="3"/>
  <c r="AM389" i="3"/>
  <c r="AM388" i="3"/>
  <c r="AM387" i="3"/>
  <c r="AM386" i="3"/>
  <c r="AM385" i="3"/>
  <c r="AM384" i="3"/>
  <c r="AM383" i="3"/>
  <c r="AM382" i="3"/>
  <c r="AM381" i="3"/>
  <c r="AM380" i="3"/>
  <c r="AM379" i="3"/>
  <c r="AM378" i="3"/>
  <c r="AM377" i="3"/>
  <c r="AM376" i="3"/>
  <c r="AM375" i="3"/>
  <c r="AM374" i="3"/>
  <c r="AM373" i="3"/>
  <c r="AM372" i="3"/>
  <c r="AM371" i="3"/>
  <c r="AM370" i="3"/>
  <c r="AM369" i="3"/>
  <c r="AM368" i="3"/>
  <c r="AM367" i="3"/>
  <c r="AM366" i="3"/>
  <c r="AM365" i="3"/>
  <c r="AM364" i="3"/>
  <c r="AM363" i="3"/>
  <c r="AM362" i="3"/>
  <c r="AM361" i="3"/>
  <c r="AM360" i="3"/>
  <c r="AM359" i="3"/>
  <c r="AM358" i="3"/>
  <c r="AM357" i="3"/>
  <c r="AM356" i="3"/>
  <c r="AM355" i="3"/>
  <c r="AM354" i="3"/>
  <c r="AM353" i="3"/>
  <c r="AM352" i="3"/>
  <c r="AM351" i="3"/>
  <c r="AM350" i="3"/>
  <c r="AM349" i="3"/>
  <c r="AM348" i="3"/>
  <c r="AM347" i="3"/>
  <c r="AM346" i="3"/>
  <c r="AM345" i="3"/>
  <c r="AM344" i="3"/>
  <c r="AM343" i="3"/>
  <c r="AM342" i="3"/>
  <c r="AM341" i="3"/>
  <c r="AM340" i="3"/>
  <c r="AM339" i="3"/>
  <c r="AM338" i="3"/>
  <c r="AM337" i="3"/>
  <c r="AM336" i="3"/>
  <c r="AM335" i="3"/>
  <c r="AM334" i="3"/>
  <c r="AM333" i="3"/>
  <c r="AM332" i="3"/>
  <c r="AM331" i="3"/>
  <c r="AM330" i="3"/>
  <c r="AM329" i="3"/>
  <c r="AM328" i="3"/>
  <c r="AM327" i="3"/>
  <c r="AM326" i="3"/>
  <c r="AM325" i="3"/>
  <c r="AM324" i="3"/>
  <c r="AM323" i="3"/>
  <c r="AM322" i="3"/>
  <c r="BB322" i="3" s="1"/>
  <c r="AM321" i="3"/>
  <c r="BB321" i="3" s="1"/>
  <c r="AM320" i="3"/>
  <c r="AM319" i="3"/>
  <c r="AM318" i="3"/>
  <c r="AM317" i="3"/>
  <c r="AM316" i="3"/>
  <c r="AM315" i="3"/>
  <c r="AM314" i="3"/>
  <c r="AM313" i="3"/>
  <c r="AM312" i="3"/>
  <c r="AM311" i="3"/>
  <c r="AM310" i="3"/>
  <c r="BB310" i="3" s="1"/>
  <c r="AM309" i="3"/>
  <c r="BB309" i="3" s="1"/>
  <c r="AM265" i="3"/>
  <c r="AM264" i="3"/>
  <c r="AM263" i="3"/>
  <c r="AM262" i="3"/>
  <c r="AM261" i="3"/>
  <c r="AM260" i="3"/>
  <c r="AM259" i="3"/>
  <c r="AM258" i="3"/>
  <c r="AM257" i="3"/>
  <c r="AM256" i="3"/>
  <c r="AM255" i="3"/>
  <c r="AM254" i="3"/>
  <c r="AM253" i="3"/>
  <c r="AM252" i="3"/>
  <c r="AM251" i="3"/>
  <c r="AM250" i="3"/>
  <c r="AM249" i="3"/>
  <c r="AM248" i="3"/>
  <c r="AM247" i="3"/>
  <c r="AM246" i="3"/>
  <c r="AM245" i="3"/>
  <c r="AM244" i="3"/>
  <c r="AM243" i="3"/>
  <c r="AM242" i="3"/>
  <c r="AM241" i="3"/>
  <c r="AM240" i="3"/>
  <c r="AM239" i="3"/>
  <c r="AM238" i="3"/>
  <c r="AM237" i="3"/>
  <c r="AM236" i="3"/>
  <c r="AM211" i="3"/>
  <c r="AM210" i="3"/>
  <c r="AM209" i="3"/>
  <c r="AM208" i="3"/>
  <c r="AM207" i="3"/>
  <c r="AM204" i="3"/>
  <c r="AM203" i="3"/>
  <c r="AM202" i="3"/>
  <c r="AM201" i="3"/>
  <c r="AM200" i="3"/>
  <c r="AM199" i="3"/>
  <c r="AM198" i="3"/>
  <c r="AM197" i="3"/>
  <c r="AM196" i="3"/>
  <c r="AM195" i="3"/>
  <c r="AM194" i="3"/>
  <c r="AM193" i="3"/>
  <c r="AM192" i="3"/>
  <c r="AM191" i="3"/>
  <c r="AM190" i="3"/>
  <c r="AM189" i="3"/>
  <c r="AM188" i="3"/>
  <c r="AM187" i="3"/>
  <c r="AM186" i="3"/>
  <c r="AM185" i="3"/>
  <c r="AM184" i="3"/>
  <c r="AM183" i="3"/>
  <c r="AM182" i="3"/>
  <c r="AM181" i="3"/>
  <c r="AM180" i="3"/>
  <c r="AM179" i="3"/>
  <c r="AM178" i="3"/>
  <c r="AM177" i="3"/>
  <c r="AM176" i="3"/>
  <c r="AM175" i="3"/>
  <c r="AM174" i="3"/>
  <c r="AM173" i="3"/>
  <c r="AM172" i="3"/>
  <c r="AM171" i="3"/>
  <c r="AM170" i="3"/>
  <c r="AM169" i="3"/>
  <c r="AM168" i="3"/>
  <c r="AM167" i="3"/>
  <c r="AM166" i="3"/>
  <c r="AM165" i="3"/>
  <c r="AM164" i="3"/>
  <c r="AM163" i="3"/>
  <c r="AM162" i="3"/>
  <c r="AM161" i="3"/>
  <c r="AM160" i="3"/>
  <c r="AM159" i="3"/>
  <c r="AM158" i="3"/>
  <c r="AM157" i="3"/>
  <c r="AM156" i="3"/>
  <c r="AM155" i="3"/>
  <c r="AM154" i="3"/>
  <c r="AM153" i="3"/>
  <c r="AM152" i="3"/>
  <c r="AM151" i="3"/>
  <c r="AM143" i="3"/>
  <c r="AM142" i="3"/>
  <c r="AM141" i="3"/>
  <c r="AM140" i="3"/>
  <c r="AM139" i="3"/>
  <c r="AM138" i="3"/>
  <c r="AM137" i="3"/>
  <c r="AM136" i="3"/>
  <c r="AM135" i="3"/>
  <c r="AM134" i="3"/>
  <c r="AM133" i="3"/>
  <c r="AM132" i="3"/>
  <c r="AM131" i="3"/>
  <c r="AM130" i="3"/>
  <c r="AM129" i="3"/>
  <c r="AM128" i="3"/>
  <c r="AM127" i="3"/>
  <c r="AM126" i="3"/>
  <c r="AM125" i="3"/>
  <c r="AM124" i="3"/>
  <c r="AM123" i="3"/>
  <c r="AM122" i="3"/>
  <c r="AM121" i="3"/>
  <c r="AM120" i="3"/>
  <c r="AM119" i="3"/>
  <c r="AM118" i="3"/>
  <c r="AM117" i="3"/>
  <c r="AM116" i="3"/>
  <c r="AM115" i="3"/>
  <c r="AM114" i="3"/>
  <c r="AM113" i="3"/>
  <c r="AM112" i="3"/>
  <c r="AM111" i="3"/>
  <c r="AM110" i="3"/>
  <c r="AM109" i="3"/>
  <c r="AM108" i="3"/>
  <c r="AM107" i="3"/>
  <c r="AM106" i="3"/>
  <c r="AM105" i="3"/>
  <c r="AM104" i="3"/>
  <c r="AM103" i="3"/>
  <c r="AM102" i="3"/>
  <c r="AM101" i="3"/>
  <c r="AM100" i="3"/>
  <c r="AM99" i="3"/>
  <c r="AM98" i="3"/>
  <c r="AM97" i="3"/>
  <c r="AM96" i="3"/>
  <c r="AM95" i="3"/>
  <c r="AM94" i="3"/>
  <c r="AM93" i="3"/>
  <c r="AM92" i="3"/>
  <c r="AM91" i="3"/>
  <c r="AM90" i="3"/>
  <c r="AM89" i="3"/>
  <c r="AM88" i="3"/>
  <c r="AM87" i="3"/>
  <c r="AM86" i="3"/>
  <c r="AM85" i="3"/>
  <c r="AM84" i="3"/>
  <c r="AM83" i="3"/>
  <c r="AM82" i="3"/>
  <c r="AM81" i="3"/>
  <c r="AM80" i="3"/>
  <c r="AM79" i="3"/>
  <c r="AM78" i="3"/>
  <c r="AM77" i="3"/>
  <c r="AM76" i="3"/>
  <c r="AM75" i="3"/>
  <c r="AM74" i="3"/>
  <c r="AM73" i="3"/>
  <c r="AM72" i="3"/>
  <c r="AM71" i="3"/>
  <c r="AM70" i="3"/>
  <c r="AM69" i="3"/>
  <c r="AM68" i="3"/>
  <c r="AM67" i="3"/>
  <c r="AM66" i="3"/>
  <c r="AM65" i="3"/>
  <c r="AM64" i="3"/>
  <c r="AM63" i="3"/>
  <c r="AM62" i="3"/>
  <c r="AM61" i="3"/>
  <c r="AM60" i="3"/>
  <c r="AM59" i="3"/>
  <c r="AM58" i="3"/>
  <c r="AM57" i="3"/>
  <c r="AM56" i="3"/>
  <c r="AM55" i="3"/>
  <c r="AM54" i="3"/>
  <c r="AM53" i="3"/>
  <c r="AM52" i="3"/>
  <c r="AM51" i="3"/>
  <c r="AM50" i="3"/>
  <c r="AM49" i="3"/>
  <c r="AM48" i="3"/>
  <c r="AM47" i="3"/>
  <c r="AM46" i="3"/>
  <c r="AM45" i="3"/>
  <c r="AM44" i="3"/>
  <c r="AM43" i="3"/>
  <c r="AM42" i="3"/>
  <c r="AM41" i="3"/>
  <c r="AM40" i="3"/>
  <c r="AM39" i="3"/>
  <c r="AM38" i="3"/>
  <c r="AM37" i="3"/>
  <c r="AM36" i="3"/>
  <c r="AM35" i="3"/>
  <c r="AM34" i="3"/>
  <c r="AM33" i="3"/>
  <c r="AM32" i="3"/>
  <c r="AM31" i="3"/>
  <c r="AM30" i="3"/>
  <c r="AM29" i="3"/>
  <c r="AM28" i="3"/>
  <c r="AM27" i="3"/>
  <c r="AM26" i="3"/>
  <c r="AM25" i="3"/>
  <c r="AM24" i="3"/>
  <c r="AM23" i="3"/>
  <c r="BB23" i="3" s="1"/>
  <c r="AM22" i="3"/>
  <c r="BB22" i="3" s="1"/>
  <c r="AM21" i="3"/>
  <c r="AM20" i="3"/>
  <c r="AM19" i="3"/>
  <c r="AM18" i="3"/>
  <c r="AM17" i="3"/>
  <c r="AM16" i="3"/>
  <c r="AM15" i="3"/>
  <c r="AM14" i="3"/>
  <c r="AM13" i="3"/>
  <c r="AM12" i="3"/>
  <c r="BB11" i="3"/>
  <c r="AM10" i="3"/>
  <c r="BB10" i="3" s="1"/>
  <c r="AW199" i="3" l="1"/>
  <c r="BB199" i="3"/>
  <c r="AW18" i="3"/>
  <c r="BB18" i="3"/>
  <c r="AW34" i="3"/>
  <c r="BB34" i="3"/>
  <c r="AW50" i="3"/>
  <c r="BB50" i="3"/>
  <c r="AW66" i="3"/>
  <c r="BB66" i="3"/>
  <c r="AW82" i="3"/>
  <c r="BB82" i="3"/>
  <c r="AW98" i="3"/>
  <c r="BB98" i="3"/>
  <c r="AW114" i="3"/>
  <c r="BB114" i="3"/>
  <c r="AW130" i="3"/>
  <c r="BB130" i="3"/>
  <c r="AW146" i="3"/>
  <c r="BB146" i="3"/>
  <c r="AW162" i="3"/>
  <c r="BB162" i="3"/>
  <c r="AW186" i="3"/>
  <c r="BB186" i="3"/>
  <c r="AW202" i="3"/>
  <c r="BB202" i="3"/>
  <c r="AW242" i="3"/>
  <c r="BB242" i="3"/>
  <c r="AW250" i="3"/>
  <c r="BB250" i="3"/>
  <c r="AW325" i="3"/>
  <c r="BB325" i="3"/>
  <c r="AW341" i="3"/>
  <c r="BB341" i="3"/>
  <c r="AW357" i="3"/>
  <c r="BB357" i="3"/>
  <c r="AW373" i="3"/>
  <c r="BB373" i="3"/>
  <c r="AW389" i="3"/>
  <c r="BB389" i="3"/>
  <c r="AW405" i="3"/>
  <c r="BB405" i="3"/>
  <c r="AW421" i="3"/>
  <c r="BB421" i="3"/>
  <c r="AW437" i="3"/>
  <c r="BB437" i="3"/>
  <c r="AW453" i="3"/>
  <c r="BB453" i="3"/>
  <c r="AW469" i="3"/>
  <c r="BB469" i="3"/>
  <c r="AW493" i="3"/>
  <c r="BB493" i="3"/>
  <c r="AW509" i="3"/>
  <c r="BB509" i="3"/>
  <c r="AW525" i="3"/>
  <c r="BB525" i="3"/>
  <c r="AW533" i="3"/>
  <c r="BB533" i="3"/>
  <c r="AW19" i="3"/>
  <c r="BB19" i="3"/>
  <c r="AW35" i="3"/>
  <c r="BB35" i="3"/>
  <c r="AW51" i="3"/>
  <c r="BB51" i="3"/>
  <c r="AW67" i="3"/>
  <c r="BB67" i="3"/>
  <c r="AW83" i="3"/>
  <c r="BB83" i="3"/>
  <c r="AW99" i="3"/>
  <c r="BB99" i="3"/>
  <c r="AW115" i="3"/>
  <c r="BB115" i="3"/>
  <c r="AW131" i="3"/>
  <c r="BB131" i="3"/>
  <c r="AW147" i="3"/>
  <c r="BB147" i="3"/>
  <c r="AW163" i="3"/>
  <c r="BB163" i="3"/>
  <c r="AW187" i="3"/>
  <c r="BB187" i="3"/>
  <c r="AW203" i="3"/>
  <c r="BB203" i="3"/>
  <c r="AW243" i="3"/>
  <c r="BB243" i="3"/>
  <c r="AW251" i="3"/>
  <c r="BB251" i="3"/>
  <c r="AW326" i="3"/>
  <c r="BB326" i="3"/>
  <c r="AW342" i="3"/>
  <c r="BB342" i="3"/>
  <c r="AW358" i="3"/>
  <c r="BB358" i="3"/>
  <c r="AW374" i="3"/>
  <c r="BB374" i="3"/>
  <c r="AW390" i="3"/>
  <c r="BB390" i="3"/>
  <c r="AW406" i="3"/>
  <c r="BB406" i="3"/>
  <c r="AW422" i="3"/>
  <c r="BB422" i="3"/>
  <c r="AW438" i="3"/>
  <c r="BB438" i="3"/>
  <c r="AW454" i="3"/>
  <c r="BB454" i="3"/>
  <c r="AW470" i="3"/>
  <c r="BB470" i="3"/>
  <c r="AW494" i="3"/>
  <c r="BB494" i="3"/>
  <c r="AW510" i="3"/>
  <c r="BB510" i="3"/>
  <c r="AW526" i="3"/>
  <c r="BB526" i="3"/>
  <c r="AW534" i="3"/>
  <c r="BB534" i="3"/>
  <c r="AW20" i="3"/>
  <c r="BB20" i="3"/>
  <c r="AW36" i="3"/>
  <c r="BB36" i="3"/>
  <c r="AW52" i="3"/>
  <c r="BB52" i="3"/>
  <c r="AW68" i="3"/>
  <c r="BB68" i="3"/>
  <c r="AW84" i="3"/>
  <c r="BB84" i="3"/>
  <c r="AW100" i="3"/>
  <c r="BB100" i="3"/>
  <c r="AW116" i="3"/>
  <c r="BB116" i="3"/>
  <c r="AW132" i="3"/>
  <c r="BB132" i="3"/>
  <c r="AW148" i="3"/>
  <c r="BB148" i="3"/>
  <c r="AW164" i="3"/>
  <c r="BB164" i="3"/>
  <c r="AW172" i="3"/>
  <c r="BB172" i="3"/>
  <c r="AW188" i="3"/>
  <c r="BB188" i="3"/>
  <c r="AW204" i="3"/>
  <c r="BB204" i="3"/>
  <c r="AW252" i="3"/>
  <c r="BB252" i="3"/>
  <c r="AW311" i="3"/>
  <c r="BB311" i="3"/>
  <c r="AW327" i="3"/>
  <c r="BB327" i="3"/>
  <c r="AW343" i="3"/>
  <c r="BB343" i="3"/>
  <c r="AW359" i="3"/>
  <c r="BB359" i="3"/>
  <c r="AW375" i="3"/>
  <c r="BB375" i="3"/>
  <c r="AW391" i="3"/>
  <c r="BB391" i="3"/>
  <c r="AW407" i="3"/>
  <c r="BB407" i="3"/>
  <c r="AW423" i="3"/>
  <c r="BB423" i="3"/>
  <c r="AW439" i="3"/>
  <c r="BB439" i="3"/>
  <c r="AW455" i="3"/>
  <c r="BB455" i="3"/>
  <c r="AW471" i="3"/>
  <c r="BB471" i="3"/>
  <c r="AW479" i="3"/>
  <c r="BB479" i="3"/>
  <c r="AW495" i="3"/>
  <c r="BB495" i="3"/>
  <c r="AW511" i="3"/>
  <c r="BB511" i="3"/>
  <c r="AW535" i="3"/>
  <c r="BB535" i="3"/>
  <c r="AW21" i="3"/>
  <c r="BB21" i="3"/>
  <c r="AW37" i="3"/>
  <c r="BB37" i="3"/>
  <c r="AW53" i="3"/>
  <c r="BB53" i="3"/>
  <c r="AW69" i="3"/>
  <c r="BB69" i="3"/>
  <c r="AW85" i="3"/>
  <c r="BB85" i="3"/>
  <c r="AW101" i="3"/>
  <c r="BB101" i="3"/>
  <c r="AW117" i="3"/>
  <c r="BB117" i="3"/>
  <c r="AW133" i="3"/>
  <c r="BB133" i="3"/>
  <c r="AW149" i="3"/>
  <c r="BB149" i="3"/>
  <c r="AW165" i="3"/>
  <c r="BB165" i="3"/>
  <c r="AW173" i="3"/>
  <c r="BB173" i="3"/>
  <c r="AW189" i="3"/>
  <c r="BB189" i="3"/>
  <c r="AW205" i="3"/>
  <c r="BB205" i="3"/>
  <c r="AW253" i="3"/>
  <c r="BB253" i="3"/>
  <c r="AW312" i="3"/>
  <c r="BB312" i="3"/>
  <c r="AW328" i="3"/>
  <c r="BB328" i="3"/>
  <c r="AW344" i="3"/>
  <c r="BB344" i="3"/>
  <c r="AW360" i="3"/>
  <c r="BB360" i="3"/>
  <c r="AW376" i="3"/>
  <c r="BB376" i="3"/>
  <c r="AW392" i="3"/>
  <c r="BB392" i="3"/>
  <c r="AW408" i="3"/>
  <c r="BB408" i="3"/>
  <c r="AW424" i="3"/>
  <c r="BB424" i="3"/>
  <c r="AW440" i="3"/>
  <c r="BB440" i="3"/>
  <c r="AW456" i="3"/>
  <c r="BB456" i="3"/>
  <c r="AW472" i="3"/>
  <c r="BB472" i="3"/>
  <c r="AW480" i="3"/>
  <c r="BB480" i="3"/>
  <c r="AW496" i="3"/>
  <c r="BB496" i="3"/>
  <c r="AW512" i="3"/>
  <c r="BB512" i="3"/>
  <c r="AW536" i="3"/>
  <c r="BB536" i="3"/>
  <c r="AW38" i="3"/>
  <c r="BB38" i="3"/>
  <c r="AW54" i="3"/>
  <c r="BB54" i="3"/>
  <c r="AW70" i="3"/>
  <c r="BB70" i="3"/>
  <c r="AW86" i="3"/>
  <c r="BB86" i="3"/>
  <c r="AW102" i="3"/>
  <c r="BB102" i="3"/>
  <c r="AW118" i="3"/>
  <c r="BB118" i="3"/>
  <c r="AW134" i="3"/>
  <c r="BB134" i="3"/>
  <c r="AW150" i="3"/>
  <c r="BB150" i="3"/>
  <c r="AW166" i="3"/>
  <c r="BB166" i="3"/>
  <c r="AW174" i="3"/>
  <c r="BB174" i="3"/>
  <c r="AW190" i="3"/>
  <c r="BB190" i="3"/>
  <c r="AW206" i="3"/>
  <c r="BB206" i="3"/>
  <c r="AW254" i="3"/>
  <c r="BB254" i="3"/>
  <c r="AW313" i="3"/>
  <c r="BB313" i="3"/>
  <c r="AW329" i="3"/>
  <c r="BB329" i="3"/>
  <c r="AW345" i="3"/>
  <c r="BB345" i="3"/>
  <c r="AW361" i="3"/>
  <c r="BB361" i="3"/>
  <c r="AW377" i="3"/>
  <c r="BB377" i="3"/>
  <c r="AW393" i="3"/>
  <c r="BB393" i="3"/>
  <c r="AW409" i="3"/>
  <c r="BB409" i="3"/>
  <c r="AW425" i="3"/>
  <c r="BB425" i="3"/>
  <c r="AW441" i="3"/>
  <c r="BB441" i="3"/>
  <c r="AW457" i="3"/>
  <c r="BB457" i="3"/>
  <c r="AW473" i="3"/>
  <c r="BB473" i="3"/>
  <c r="AW481" i="3"/>
  <c r="BB481" i="3"/>
  <c r="AW497" i="3"/>
  <c r="BB497" i="3"/>
  <c r="AW513" i="3"/>
  <c r="BB513" i="3"/>
  <c r="AW537" i="3"/>
  <c r="BB537" i="3"/>
  <c r="AW39" i="3"/>
  <c r="BB39" i="3"/>
  <c r="AW55" i="3"/>
  <c r="BB55" i="3"/>
  <c r="AW71" i="3"/>
  <c r="BB71" i="3"/>
  <c r="AW87" i="3"/>
  <c r="BB87" i="3"/>
  <c r="AW103" i="3"/>
  <c r="BB103" i="3"/>
  <c r="AW119" i="3"/>
  <c r="BB119" i="3"/>
  <c r="AW135" i="3"/>
  <c r="BB135" i="3"/>
  <c r="AW151" i="3"/>
  <c r="BB151" i="3"/>
  <c r="AW167" i="3"/>
  <c r="BB167" i="3"/>
  <c r="AW175" i="3"/>
  <c r="BB175" i="3"/>
  <c r="AW191" i="3"/>
  <c r="BB191" i="3"/>
  <c r="AW207" i="3"/>
  <c r="BB207" i="3"/>
  <c r="AW255" i="3"/>
  <c r="BB255" i="3"/>
  <c r="AW314" i="3"/>
  <c r="BB314" i="3"/>
  <c r="AW330" i="3"/>
  <c r="BB330" i="3"/>
  <c r="AW346" i="3"/>
  <c r="BB346" i="3"/>
  <c r="AW362" i="3"/>
  <c r="BB362" i="3"/>
  <c r="AW378" i="3"/>
  <c r="BB378" i="3"/>
  <c r="AW394" i="3"/>
  <c r="BB394" i="3"/>
  <c r="AW410" i="3"/>
  <c r="BB410" i="3"/>
  <c r="AW426" i="3"/>
  <c r="BB426" i="3"/>
  <c r="AW442" i="3"/>
  <c r="BB442" i="3"/>
  <c r="AW458" i="3"/>
  <c r="BB458" i="3"/>
  <c r="AW474" i="3"/>
  <c r="BB474" i="3"/>
  <c r="AW482" i="3"/>
  <c r="BB482" i="3"/>
  <c r="AW498" i="3"/>
  <c r="BB498" i="3"/>
  <c r="AW514" i="3"/>
  <c r="BB514" i="3"/>
  <c r="AW538" i="3"/>
  <c r="BB538" i="3"/>
  <c r="AW24" i="3"/>
  <c r="BB24" i="3"/>
  <c r="AW40" i="3"/>
  <c r="BB40" i="3"/>
  <c r="AW56" i="3"/>
  <c r="BB56" i="3"/>
  <c r="AW72" i="3"/>
  <c r="BB72" i="3"/>
  <c r="AW88" i="3"/>
  <c r="BB88" i="3"/>
  <c r="AW104" i="3"/>
  <c r="BB104" i="3"/>
  <c r="AW120" i="3"/>
  <c r="BB120" i="3"/>
  <c r="AW136" i="3"/>
  <c r="BB136" i="3"/>
  <c r="AW152" i="3"/>
  <c r="BB152" i="3"/>
  <c r="AW168" i="3"/>
  <c r="BB168" i="3"/>
  <c r="AW176" i="3"/>
  <c r="BB176" i="3"/>
  <c r="AW192" i="3"/>
  <c r="BB192" i="3"/>
  <c r="AW208" i="3"/>
  <c r="BB208" i="3"/>
  <c r="AW256" i="3"/>
  <c r="BB256" i="3"/>
  <c r="AW315" i="3"/>
  <c r="BB315" i="3"/>
  <c r="AW331" i="3"/>
  <c r="BB331" i="3"/>
  <c r="AW347" i="3"/>
  <c r="BB347" i="3"/>
  <c r="AW363" i="3"/>
  <c r="BB363" i="3"/>
  <c r="AW379" i="3"/>
  <c r="BB379" i="3"/>
  <c r="AW395" i="3"/>
  <c r="BB395" i="3"/>
  <c r="AW411" i="3"/>
  <c r="BB411" i="3"/>
  <c r="AW427" i="3"/>
  <c r="BB427" i="3"/>
  <c r="AW443" i="3"/>
  <c r="BB443" i="3"/>
  <c r="AW459" i="3"/>
  <c r="BB459" i="3"/>
  <c r="AW475" i="3"/>
  <c r="BB475" i="3"/>
  <c r="AW483" i="3"/>
  <c r="BB483" i="3"/>
  <c r="AW499" i="3"/>
  <c r="BB499" i="3"/>
  <c r="AW515" i="3"/>
  <c r="BB515" i="3"/>
  <c r="AW539" i="3"/>
  <c r="BB539" i="3"/>
  <c r="AW25" i="3"/>
  <c r="BB25" i="3"/>
  <c r="AW41" i="3"/>
  <c r="BB41" i="3"/>
  <c r="AW57" i="3"/>
  <c r="BB57" i="3"/>
  <c r="AW73" i="3"/>
  <c r="BB73" i="3"/>
  <c r="AW89" i="3"/>
  <c r="BB89" i="3"/>
  <c r="AW105" i="3"/>
  <c r="BB105" i="3"/>
  <c r="AW121" i="3"/>
  <c r="BB121" i="3"/>
  <c r="AW137" i="3"/>
  <c r="BB137" i="3"/>
  <c r="AW153" i="3"/>
  <c r="BB153" i="3"/>
  <c r="AW169" i="3"/>
  <c r="BB169" i="3"/>
  <c r="AW177" i="3"/>
  <c r="BB177" i="3"/>
  <c r="AW193" i="3"/>
  <c r="BB193" i="3"/>
  <c r="AW209" i="3"/>
  <c r="BB209" i="3"/>
  <c r="AW257" i="3"/>
  <c r="BB257" i="3"/>
  <c r="AW316" i="3"/>
  <c r="BB316" i="3"/>
  <c r="AW332" i="3"/>
  <c r="BB332" i="3"/>
  <c r="AW348" i="3"/>
  <c r="BB348" i="3"/>
  <c r="AW364" i="3"/>
  <c r="BB364" i="3"/>
  <c r="AW380" i="3"/>
  <c r="BB380" i="3"/>
  <c r="AW396" i="3"/>
  <c r="BB396" i="3"/>
  <c r="AW412" i="3"/>
  <c r="BB412" i="3"/>
  <c r="AW428" i="3"/>
  <c r="BB428" i="3"/>
  <c r="AW444" i="3"/>
  <c r="BB444" i="3"/>
  <c r="AW460" i="3"/>
  <c r="BB460" i="3"/>
  <c r="AW476" i="3"/>
  <c r="BB476" i="3"/>
  <c r="AW484" i="3"/>
  <c r="BB484" i="3"/>
  <c r="AW500" i="3"/>
  <c r="BB500" i="3"/>
  <c r="AW516" i="3"/>
  <c r="BB516" i="3"/>
  <c r="AW540" i="3"/>
  <c r="BB540" i="3"/>
  <c r="AW26" i="3"/>
  <c r="BB26" i="3"/>
  <c r="AW42" i="3"/>
  <c r="BB42" i="3"/>
  <c r="AW58" i="3"/>
  <c r="BB58" i="3"/>
  <c r="AW74" i="3"/>
  <c r="BB74" i="3"/>
  <c r="AW90" i="3"/>
  <c r="BB90" i="3"/>
  <c r="AW106" i="3"/>
  <c r="BB106" i="3"/>
  <c r="AW122" i="3"/>
  <c r="BB122" i="3"/>
  <c r="AW138" i="3"/>
  <c r="BB138" i="3"/>
  <c r="AW154" i="3"/>
  <c r="BB154" i="3"/>
  <c r="AW170" i="3"/>
  <c r="BB170" i="3"/>
  <c r="AW178" i="3"/>
  <c r="BB178" i="3"/>
  <c r="AW194" i="3"/>
  <c r="BB194" i="3"/>
  <c r="AW210" i="3"/>
  <c r="BB210" i="3"/>
  <c r="AW258" i="3"/>
  <c r="BB258" i="3"/>
  <c r="AW317" i="3"/>
  <c r="BB317" i="3"/>
  <c r="AW333" i="3"/>
  <c r="BB333" i="3"/>
  <c r="AW349" i="3"/>
  <c r="BB349" i="3"/>
  <c r="AW365" i="3"/>
  <c r="BB365" i="3"/>
  <c r="AW381" i="3"/>
  <c r="BB381" i="3"/>
  <c r="AW397" i="3"/>
  <c r="BB397" i="3"/>
  <c r="AW413" i="3"/>
  <c r="BB413" i="3"/>
  <c r="AW429" i="3"/>
  <c r="BB429" i="3"/>
  <c r="AW445" i="3"/>
  <c r="BB445" i="3"/>
  <c r="AW461" i="3"/>
  <c r="BB461" i="3"/>
  <c r="AW477" i="3"/>
  <c r="BB477" i="3"/>
  <c r="AW485" i="3"/>
  <c r="BB485" i="3"/>
  <c r="AW501" i="3"/>
  <c r="BB501" i="3"/>
  <c r="AW517" i="3"/>
  <c r="BB517" i="3"/>
  <c r="AW541" i="3"/>
  <c r="BB541" i="3"/>
  <c r="AW27" i="3"/>
  <c r="BB27" i="3"/>
  <c r="AW43" i="3"/>
  <c r="BB43" i="3"/>
  <c r="AW59" i="3"/>
  <c r="BB59" i="3"/>
  <c r="AW75" i="3"/>
  <c r="BB75" i="3"/>
  <c r="AW91" i="3"/>
  <c r="BB91" i="3"/>
  <c r="AW107" i="3"/>
  <c r="BB107" i="3"/>
  <c r="AW123" i="3"/>
  <c r="BB123" i="3"/>
  <c r="AW139" i="3"/>
  <c r="BB139" i="3"/>
  <c r="AW155" i="3"/>
  <c r="BB155" i="3"/>
  <c r="AW171" i="3"/>
  <c r="BB171" i="3"/>
  <c r="AW179" i="3"/>
  <c r="BB179" i="3"/>
  <c r="AW195" i="3"/>
  <c r="BB195" i="3"/>
  <c r="AW211" i="3"/>
  <c r="BB211" i="3"/>
  <c r="AW259" i="3"/>
  <c r="BB259" i="3"/>
  <c r="AW318" i="3"/>
  <c r="BB318" i="3"/>
  <c r="AW334" i="3"/>
  <c r="BB334" i="3"/>
  <c r="AW350" i="3"/>
  <c r="BB350" i="3"/>
  <c r="AW366" i="3"/>
  <c r="BB366" i="3"/>
  <c r="AW382" i="3"/>
  <c r="BB382" i="3"/>
  <c r="AW398" i="3"/>
  <c r="BB398" i="3"/>
  <c r="AW414" i="3"/>
  <c r="BB414" i="3"/>
  <c r="AW430" i="3"/>
  <c r="BB430" i="3"/>
  <c r="AW446" i="3"/>
  <c r="BB446" i="3"/>
  <c r="AW462" i="3"/>
  <c r="BB462" i="3"/>
  <c r="AW478" i="3"/>
  <c r="BB478" i="3"/>
  <c r="AW486" i="3"/>
  <c r="BB486" i="3"/>
  <c r="AW502" i="3"/>
  <c r="BB502" i="3"/>
  <c r="AW518" i="3"/>
  <c r="BB518" i="3"/>
  <c r="AW542" i="3"/>
  <c r="BB542" i="3"/>
  <c r="AW12" i="3"/>
  <c r="BB12" i="3"/>
  <c r="AW28" i="3"/>
  <c r="BB28" i="3"/>
  <c r="AW44" i="3"/>
  <c r="BB44" i="3"/>
  <c r="AW60" i="3"/>
  <c r="BB60" i="3"/>
  <c r="AW76" i="3"/>
  <c r="BB76" i="3"/>
  <c r="AW92" i="3"/>
  <c r="BB92" i="3"/>
  <c r="AW108" i="3"/>
  <c r="BB108" i="3"/>
  <c r="AW124" i="3"/>
  <c r="BB124" i="3"/>
  <c r="AW140" i="3"/>
  <c r="BB140" i="3"/>
  <c r="AW156" i="3"/>
  <c r="BB156" i="3"/>
  <c r="AW180" i="3"/>
  <c r="BB180" i="3"/>
  <c r="AW196" i="3"/>
  <c r="BB196" i="3"/>
  <c r="AW236" i="3"/>
  <c r="BB236" i="3"/>
  <c r="AW244" i="3"/>
  <c r="BB244" i="3"/>
  <c r="AW260" i="3"/>
  <c r="BB260" i="3"/>
  <c r="AW319" i="3"/>
  <c r="BB319" i="3"/>
  <c r="AW335" i="3"/>
  <c r="BB335" i="3"/>
  <c r="AW351" i="3"/>
  <c r="BB351" i="3"/>
  <c r="AW367" i="3"/>
  <c r="BB367" i="3"/>
  <c r="AW383" i="3"/>
  <c r="BB383" i="3"/>
  <c r="AW399" i="3"/>
  <c r="BB399" i="3"/>
  <c r="AW415" i="3"/>
  <c r="BB415" i="3"/>
  <c r="AW431" i="3"/>
  <c r="BB431" i="3"/>
  <c r="AW447" i="3"/>
  <c r="BB447" i="3"/>
  <c r="AW463" i="3"/>
  <c r="BB463" i="3"/>
  <c r="AW503" i="3"/>
  <c r="BB503" i="3"/>
  <c r="AW519" i="3"/>
  <c r="BB519" i="3"/>
  <c r="AW527" i="3"/>
  <c r="BB527" i="3"/>
  <c r="AW543" i="3"/>
  <c r="BB543" i="3"/>
  <c r="AW13" i="3"/>
  <c r="BB13" i="3"/>
  <c r="AW29" i="3"/>
  <c r="BB29" i="3"/>
  <c r="AW45" i="3"/>
  <c r="BB45" i="3"/>
  <c r="AW61" i="3"/>
  <c r="BB61" i="3"/>
  <c r="AW77" i="3"/>
  <c r="BB77" i="3"/>
  <c r="AW93" i="3"/>
  <c r="BB93" i="3"/>
  <c r="AW109" i="3"/>
  <c r="BB109" i="3"/>
  <c r="AW125" i="3"/>
  <c r="BB125" i="3"/>
  <c r="AW141" i="3"/>
  <c r="BB141" i="3"/>
  <c r="AW157" i="3"/>
  <c r="BB157" i="3"/>
  <c r="AW181" i="3"/>
  <c r="BB181" i="3"/>
  <c r="AW197" i="3"/>
  <c r="BB197" i="3"/>
  <c r="AW237" i="3"/>
  <c r="BB237" i="3"/>
  <c r="AW245" i="3"/>
  <c r="BB245" i="3"/>
  <c r="AW261" i="3"/>
  <c r="BB261" i="3"/>
  <c r="AW320" i="3"/>
  <c r="BB320" i="3"/>
  <c r="AW336" i="3"/>
  <c r="BB336" i="3"/>
  <c r="AW352" i="3"/>
  <c r="BB352" i="3"/>
  <c r="AW368" i="3"/>
  <c r="BB368" i="3"/>
  <c r="AW384" i="3"/>
  <c r="BB384" i="3"/>
  <c r="AW400" i="3"/>
  <c r="BB400" i="3"/>
  <c r="AW416" i="3"/>
  <c r="BB416" i="3"/>
  <c r="AW432" i="3"/>
  <c r="BB432" i="3"/>
  <c r="AW448" i="3"/>
  <c r="BB448" i="3"/>
  <c r="AW464" i="3"/>
  <c r="BB464" i="3"/>
  <c r="AW488" i="3"/>
  <c r="BB488" i="3"/>
  <c r="AW504" i="3"/>
  <c r="BB504" i="3"/>
  <c r="AW520" i="3"/>
  <c r="BB520" i="3"/>
  <c r="AW528" i="3"/>
  <c r="BB528" i="3"/>
  <c r="AW544" i="3"/>
  <c r="BB544" i="3"/>
  <c r="AW14" i="3"/>
  <c r="BB14" i="3"/>
  <c r="AW30" i="3"/>
  <c r="BB30" i="3"/>
  <c r="AW46" i="3"/>
  <c r="BB46" i="3"/>
  <c r="AW62" i="3"/>
  <c r="BB62" i="3"/>
  <c r="AW78" i="3"/>
  <c r="BB78" i="3"/>
  <c r="AW94" i="3"/>
  <c r="BB94" i="3"/>
  <c r="AW110" i="3"/>
  <c r="BB110" i="3"/>
  <c r="AW126" i="3"/>
  <c r="BB126" i="3"/>
  <c r="AW142" i="3"/>
  <c r="BB142" i="3"/>
  <c r="AW158" i="3"/>
  <c r="BB158" i="3"/>
  <c r="AW182" i="3"/>
  <c r="BB182" i="3"/>
  <c r="AW198" i="3"/>
  <c r="BB198" i="3"/>
  <c r="AW238" i="3"/>
  <c r="BB238" i="3"/>
  <c r="AW246" i="3"/>
  <c r="BB246" i="3"/>
  <c r="AW262" i="3"/>
  <c r="BB262" i="3"/>
  <c r="AW337" i="3"/>
  <c r="BB337" i="3"/>
  <c r="AW353" i="3"/>
  <c r="BB353" i="3"/>
  <c r="AW369" i="3"/>
  <c r="BB369" i="3"/>
  <c r="AW385" i="3"/>
  <c r="BB385" i="3"/>
  <c r="AW401" i="3"/>
  <c r="BB401" i="3"/>
  <c r="AW417" i="3"/>
  <c r="BB417" i="3"/>
  <c r="AW433" i="3"/>
  <c r="BB433" i="3"/>
  <c r="AW449" i="3"/>
  <c r="BB449" i="3"/>
  <c r="AW465" i="3"/>
  <c r="BB465" i="3"/>
  <c r="AW489" i="3"/>
  <c r="BB489" i="3"/>
  <c r="AW505" i="3"/>
  <c r="BB505" i="3"/>
  <c r="AW521" i="3"/>
  <c r="BB521" i="3"/>
  <c r="AW529" i="3"/>
  <c r="BB529" i="3"/>
  <c r="AW545" i="3"/>
  <c r="BB545" i="3"/>
  <c r="AW354" i="3"/>
  <c r="BB354" i="3"/>
  <c r="AW370" i="3"/>
  <c r="BB370" i="3"/>
  <c r="AW386" i="3"/>
  <c r="BB386" i="3"/>
  <c r="AW402" i="3"/>
  <c r="BB402" i="3"/>
  <c r="AW418" i="3"/>
  <c r="BB418" i="3"/>
  <c r="AW434" i="3"/>
  <c r="BB434" i="3"/>
  <c r="AW450" i="3"/>
  <c r="BB450" i="3"/>
  <c r="AW466" i="3"/>
  <c r="BB466" i="3"/>
  <c r="AW490" i="3"/>
  <c r="BB490" i="3"/>
  <c r="AW506" i="3"/>
  <c r="BB506" i="3"/>
  <c r="AW522" i="3"/>
  <c r="BB522" i="3"/>
  <c r="AW530" i="3"/>
  <c r="BB530" i="3"/>
  <c r="AW546" i="3"/>
  <c r="BB546" i="3"/>
  <c r="AW31" i="3"/>
  <c r="BB31" i="3"/>
  <c r="AW63" i="3"/>
  <c r="BB63" i="3"/>
  <c r="AW79" i="3"/>
  <c r="BB79" i="3"/>
  <c r="AW111" i="3"/>
  <c r="BB111" i="3"/>
  <c r="AW143" i="3"/>
  <c r="BB143" i="3"/>
  <c r="AW183" i="3"/>
  <c r="BB183" i="3"/>
  <c r="AW239" i="3"/>
  <c r="BB239" i="3"/>
  <c r="AW263" i="3"/>
  <c r="BB263" i="3"/>
  <c r="AW338" i="3"/>
  <c r="BB338" i="3"/>
  <c r="AW16" i="3"/>
  <c r="BB16" i="3"/>
  <c r="AW32" i="3"/>
  <c r="BB32" i="3"/>
  <c r="AW48" i="3"/>
  <c r="BB48" i="3"/>
  <c r="AW64" i="3"/>
  <c r="BB64" i="3"/>
  <c r="AW80" i="3"/>
  <c r="BB80" i="3"/>
  <c r="AW96" i="3"/>
  <c r="BB96" i="3"/>
  <c r="AW112" i="3"/>
  <c r="BB112" i="3"/>
  <c r="AW128" i="3"/>
  <c r="BB128" i="3"/>
  <c r="AW144" i="3"/>
  <c r="BB144" i="3"/>
  <c r="AW160" i="3"/>
  <c r="BB160" i="3"/>
  <c r="AW184" i="3"/>
  <c r="BB184" i="3"/>
  <c r="AW200" i="3"/>
  <c r="BB200" i="3"/>
  <c r="AW240" i="3"/>
  <c r="BB240" i="3"/>
  <c r="AW248" i="3"/>
  <c r="BB248" i="3"/>
  <c r="AW264" i="3"/>
  <c r="BB264" i="3"/>
  <c r="AW323" i="3"/>
  <c r="BB323" i="3"/>
  <c r="AW339" i="3"/>
  <c r="BB339" i="3"/>
  <c r="AW355" i="3"/>
  <c r="BB355" i="3"/>
  <c r="AW371" i="3"/>
  <c r="BB371" i="3"/>
  <c r="AW387" i="3"/>
  <c r="BB387" i="3"/>
  <c r="AW403" i="3"/>
  <c r="BB403" i="3"/>
  <c r="AW419" i="3"/>
  <c r="BB419" i="3"/>
  <c r="AW435" i="3"/>
  <c r="BB435" i="3"/>
  <c r="AW451" i="3"/>
  <c r="BB451" i="3"/>
  <c r="AW467" i="3"/>
  <c r="BB467" i="3"/>
  <c r="AW491" i="3"/>
  <c r="BB491" i="3"/>
  <c r="AW507" i="3"/>
  <c r="BB507" i="3"/>
  <c r="AW523" i="3"/>
  <c r="BB523" i="3"/>
  <c r="AW531" i="3"/>
  <c r="BB531" i="3"/>
  <c r="AW547" i="3"/>
  <c r="BB547" i="3"/>
  <c r="AW15" i="3"/>
  <c r="BB15" i="3"/>
  <c r="AW47" i="3"/>
  <c r="BB47" i="3"/>
  <c r="AW95" i="3"/>
  <c r="BB95" i="3"/>
  <c r="AW127" i="3"/>
  <c r="BB127" i="3"/>
  <c r="AW159" i="3"/>
  <c r="BB159" i="3"/>
  <c r="AW247" i="3"/>
  <c r="BB247" i="3"/>
  <c r="AW17" i="3"/>
  <c r="BB17" i="3"/>
  <c r="AW33" i="3"/>
  <c r="BB33" i="3"/>
  <c r="AW49" i="3"/>
  <c r="BB49" i="3"/>
  <c r="AW65" i="3"/>
  <c r="BB65" i="3"/>
  <c r="AW81" i="3"/>
  <c r="BB81" i="3"/>
  <c r="AW97" i="3"/>
  <c r="BB97" i="3"/>
  <c r="AW113" i="3"/>
  <c r="BB113" i="3"/>
  <c r="AW129" i="3"/>
  <c r="BB129" i="3"/>
  <c r="AW145" i="3"/>
  <c r="BB145" i="3"/>
  <c r="AW161" i="3"/>
  <c r="BB161" i="3"/>
  <c r="AW185" i="3"/>
  <c r="BB185" i="3"/>
  <c r="AW201" i="3"/>
  <c r="BB201" i="3"/>
  <c r="AW241" i="3"/>
  <c r="BB241" i="3"/>
  <c r="AW249" i="3"/>
  <c r="BB249" i="3"/>
  <c r="AW265" i="3"/>
  <c r="BB265" i="3"/>
  <c r="AW324" i="3"/>
  <c r="BB324" i="3"/>
  <c r="AW340" i="3"/>
  <c r="BB340" i="3"/>
  <c r="AW356" i="3"/>
  <c r="BB356" i="3"/>
  <c r="AW372" i="3"/>
  <c r="BB372" i="3"/>
  <c r="AW388" i="3"/>
  <c r="BB388" i="3"/>
  <c r="AW404" i="3"/>
  <c r="BB404" i="3"/>
  <c r="AW420" i="3"/>
  <c r="BB420" i="3"/>
  <c r="AW436" i="3"/>
  <c r="BB436" i="3"/>
  <c r="AW452" i="3"/>
  <c r="BB452" i="3"/>
  <c r="AW468" i="3"/>
  <c r="BB468" i="3"/>
  <c r="AW492" i="3"/>
  <c r="BB492" i="3"/>
  <c r="AW508" i="3"/>
  <c r="BB508" i="3"/>
  <c r="AW524" i="3"/>
  <c r="BB524" i="3"/>
  <c r="AW532" i="3"/>
  <c r="BB532" i="3"/>
  <c r="AW548" i="3"/>
  <c r="BB548"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<sst xmlns="http://schemas.openxmlformats.org/spreadsheetml/2006/main" count="70462" uniqueCount="13846">
  <si>
    <t>Revision</t>
  </si>
  <si>
    <t>Description / Remarks</t>
  </si>
  <si>
    <t>Devices</t>
  </si>
  <si>
    <t>Cabinet</t>
  </si>
  <si>
    <t>Systems</t>
  </si>
  <si>
    <t>Locations</t>
  </si>
  <si>
    <t>PHW1</t>
  </si>
  <si>
    <t>70.51 Alarm Cabinet WH</t>
  </si>
  <si>
    <t>AMCS</t>
  </si>
  <si>
    <t>BRG</t>
  </si>
  <si>
    <t>PHW2</t>
  </si>
  <si>
    <t>70.52 Alarm Cabinet TS</t>
  </si>
  <si>
    <t>EMS</t>
  </si>
  <si>
    <t>ER</t>
  </si>
  <si>
    <t>PHW3</t>
  </si>
  <si>
    <t>70.53 Alarm Cabinet ER</t>
  </si>
  <si>
    <t>BMS</t>
  </si>
  <si>
    <t>TS</t>
  </si>
  <si>
    <t>PHU1</t>
  </si>
  <si>
    <t>PCS</t>
  </si>
  <si>
    <t>PHU2</t>
  </si>
  <si>
    <t>HEALTH</t>
  </si>
  <si>
    <t>KEB1</t>
  </si>
  <si>
    <t>PAT</t>
  </si>
  <si>
    <t>KEB2</t>
  </si>
  <si>
    <t>TMS</t>
  </si>
  <si>
    <t>KEB3</t>
  </si>
  <si>
    <t>Modbus</t>
  </si>
  <si>
    <t>KEB4</t>
  </si>
  <si>
    <t>VPS</t>
  </si>
  <si>
    <t>KEB5</t>
  </si>
  <si>
    <t>KEF1</t>
  </si>
  <si>
    <t>KEF2</t>
  </si>
  <si>
    <t>Health</t>
  </si>
  <si>
    <t>UAP</t>
  </si>
  <si>
    <t>VIRT-KFE1</t>
  </si>
  <si>
    <t>VIRT-KFE2</t>
  </si>
  <si>
    <t>VIRT-PHW</t>
  </si>
  <si>
    <t>SoftPLC</t>
  </si>
  <si>
    <t>NAVLIGHTS</t>
  </si>
  <si>
    <t>Alarming</t>
  </si>
  <si>
    <t>PHU3</t>
  </si>
  <si>
    <t>SystemHealthMonitor</t>
  </si>
  <si>
    <t>WagoPlcAdapter</t>
  </si>
  <si>
    <t>UapServer</t>
  </si>
  <si>
    <t>MdbsSrvTst</t>
  </si>
  <si>
    <t>MdbsClntTst</t>
  </si>
  <si>
    <t>Rev.</t>
  </si>
  <si>
    <t>Deleted</t>
  </si>
  <si>
    <t>Target Type</t>
  </si>
  <si>
    <t>Device</t>
  </si>
  <si>
    <t>Module</t>
  </si>
  <si>
    <t>Module Type</t>
  </si>
  <si>
    <t>Terminal</t>
  </si>
  <si>
    <t>Is Subscribe</t>
  </si>
  <si>
    <t>Prefix Device</t>
  </si>
  <si>
    <t>Tag</t>
  </si>
  <si>
    <t>System</t>
  </si>
  <si>
    <t>Yard Tag</t>
  </si>
  <si>
    <t>Description</t>
  </si>
  <si>
    <t>Parent</t>
  </si>
  <si>
    <t>Redundant tag</t>
  </si>
  <si>
    <t>P&amp;ID</t>
  </si>
  <si>
    <t>Cable</t>
  </si>
  <si>
    <t>OPC UA</t>
  </si>
  <si>
    <t>Range</t>
  </si>
  <si>
    <t>Unit</t>
  </si>
  <si>
    <t>Precision</t>
  </si>
  <si>
    <t>Alert Code</t>
  </si>
  <si>
    <t>Alert</t>
  </si>
  <si>
    <t>Delay On</t>
  </si>
  <si>
    <t>Acknowledge Location</t>
  </si>
  <si>
    <t>Sounding Locations</t>
  </si>
  <si>
    <t>Alert priority</t>
  </si>
  <si>
    <t>Intended Operator Response</t>
  </si>
  <si>
    <t>Category A</t>
  </si>
  <si>
    <t>Group Alarm</t>
  </si>
  <si>
    <t xml:space="preserve">Call GEA on Alert </t>
  </si>
  <si>
    <t>Disallow Inhibit</t>
  </si>
  <si>
    <t>Vdr ID</t>
  </si>
  <si>
    <t>General Lock</t>
  </si>
  <si>
    <t>HH Lock</t>
  </si>
  <si>
    <t>H Lock</t>
  </si>
  <si>
    <t>L Lock</t>
  </si>
  <si>
    <t>LL Lock</t>
  </si>
  <si>
    <t>Do Not Log</t>
  </si>
  <si>
    <t>Log To Daily Report</t>
  </si>
  <si>
    <t>Log to CDP</t>
  </si>
  <si>
    <t>Workstation</t>
  </si>
  <si>
    <t>Timestamp</t>
  </si>
  <si>
    <t>ID</t>
  </si>
  <si>
    <t>Type</t>
  </si>
  <si>
    <t>Core No.</t>
  </si>
  <si>
    <t>Node ID</t>
  </si>
  <si>
    <t>Publish Interval</t>
  </si>
  <si>
    <t>Slave Address</t>
  </si>
  <si>
    <t>Data Type</t>
  </si>
  <si>
    <t>Address</t>
  </si>
  <si>
    <t>Source Type</t>
  </si>
  <si>
    <t>Byte Size</t>
  </si>
  <si>
    <t>Swap Words</t>
  </si>
  <si>
    <t>Lower</t>
  </si>
  <si>
    <t>Upper</t>
  </si>
  <si>
    <t>HH</t>
  </si>
  <si>
    <t>H</t>
  </si>
  <si>
    <t>L</t>
  </si>
  <si>
    <t>LL</t>
  </si>
  <si>
    <t>F</t>
  </si>
  <si>
    <t>Operator</t>
  </si>
  <si>
    <t>Level</t>
  </si>
  <si>
    <t>True</t>
  </si>
  <si>
    <t>Bool</t>
  </si>
  <si>
    <t>Alarm</t>
  </si>
  <si>
    <t>=</t>
  </si>
  <si>
    <t>Int16</t>
  </si>
  <si>
    <t>False</t>
  </si>
  <si>
    <t>Warning</t>
  </si>
  <si>
    <t>Int32</t>
  </si>
  <si>
    <t>Float</t>
  </si>
  <si>
    <t>AsciiString</t>
  </si>
  <si>
    <t>DateTime</t>
  </si>
  <si>
    <t>Double</t>
  </si>
  <si>
    <t>Int64</t>
  </si>
  <si>
    <t>TimeSpan</t>
  </si>
  <si>
    <t>UInt16</t>
  </si>
  <si>
    <t>UInt32</t>
  </si>
  <si>
    <t>UInt64</t>
  </si>
  <si>
    <t>UnixDateTime</t>
  </si>
  <si>
    <t>String</t>
  </si>
  <si>
    <t>F1</t>
  </si>
  <si>
    <t>750-610</t>
  </si>
  <si>
    <t>DI00</t>
  </si>
  <si>
    <t>750-1415</t>
  </si>
  <si>
    <t>AmcsPowerSupplyFailure</t>
  </si>
  <si>
    <t>Check Primary (G2) supply, Secundary (G3) supply and redundancy module (G1)</t>
  </si>
  <si>
    <t>Check for earth fault</t>
  </si>
  <si>
    <t>UmsEntranceUnitMannedSwitch</t>
  </si>
  <si>
    <t>UMS Entrance Unit Manned Switch</t>
  </si>
  <si>
    <t>UmsEntranceUnitUnmannedSwitch</t>
  </si>
  <si>
    <t>UMS Entrance Unit Unmanned Switch</t>
  </si>
  <si>
    <t>UmsEntranceUnitOneManSwitch</t>
  </si>
  <si>
    <t>UMS Entrance Unit One Man Switch</t>
  </si>
  <si>
    <t>UmsEntranceUnitMoreMenSwitch</t>
  </si>
  <si>
    <t>UMS Entrance Unit More Men Switch</t>
  </si>
  <si>
    <t>UmsOneManTimerResetButton</t>
  </si>
  <si>
    <t>UMS One Man Timer Reset Button</t>
  </si>
  <si>
    <t>Spare</t>
  </si>
  <si>
    <t>DI01</t>
  </si>
  <si>
    <t>AlarmPanelSilenceButton</t>
  </si>
  <si>
    <t>Alarm Panel Silence Button</t>
  </si>
  <si>
    <t>Bridge Alarm Panel Silence Button</t>
  </si>
  <si>
    <t>AlarmPanelGeaCallRevokeButton</t>
  </si>
  <si>
    <t>AlarmPanelAcknowledgeButton</t>
  </si>
  <si>
    <t>Alarm Panel Acknowledge Button</t>
  </si>
  <si>
    <t>Bridge Buzzers Power Supply Failure</t>
  </si>
  <si>
    <t>DO00</t>
  </si>
  <si>
    <t>750-1515</t>
  </si>
  <si>
    <t>UmsMannedLight</t>
  </si>
  <si>
    <t>UMS Manned Light</t>
  </si>
  <si>
    <t>UmsTimingOnLight</t>
  </si>
  <si>
    <t>UMS Timing On Light</t>
  </si>
  <si>
    <t>UmsOneManTimerResetLight</t>
  </si>
  <si>
    <t>UMS One Man Timer Reset Light</t>
  </si>
  <si>
    <t>AlarmPanelSilenceLight</t>
  </si>
  <si>
    <t>Alarm Panel Silence Light</t>
  </si>
  <si>
    <t>AlarmPanelGeaCallRevokeLight</t>
  </si>
  <si>
    <t>Bridge Alarm Panel Silence Light</t>
  </si>
  <si>
    <t>AlarmPanelAcknowledgeLight</t>
  </si>
  <si>
    <t>Alarm Panel Acknowledge Light</t>
  </si>
  <si>
    <t>DO01</t>
  </si>
  <si>
    <t>AI20</t>
  </si>
  <si>
    <t>750-455</t>
  </si>
  <si>
    <t>bar</t>
  </si>
  <si>
    <t>Emergency</t>
  </si>
  <si>
    <t>AI21</t>
  </si>
  <si>
    <t>750-555</t>
  </si>
  <si>
    <t>AI22</t>
  </si>
  <si>
    <t>750-461</t>
  </si>
  <si>
    <t>DI20</t>
  </si>
  <si>
    <t>750-1400</t>
  </si>
  <si>
    <t>Caution</t>
  </si>
  <si>
    <t>WriteFieldbus</t>
  </si>
  <si>
    <t>ReadWriteFieldbus</t>
  </si>
  <si>
    <t>750-430</t>
  </si>
  <si>
    <t>RetainPersistent</t>
  </si>
  <si>
    <t>ReadFieldbus</t>
  </si>
  <si>
    <t>BridgeAlarmPanelSilenceButton</t>
  </si>
  <si>
    <t>BridgeBuzzersPowerSupplyFailure</t>
  </si>
  <si>
    <t>750-530</t>
  </si>
  <si>
    <t>BridgeAlarmPanelSilenceLight</t>
  </si>
  <si>
    <t>BridgeAlarmPanelBuzzer</t>
  </si>
  <si>
    <t>750-554</t>
  </si>
  <si>
    <t>750-517</t>
  </si>
  <si>
    <t>750-1500</t>
  </si>
  <si>
    <t>Coil</t>
  </si>
  <si>
    <t>HoldingRegister</t>
  </si>
  <si>
    <t>InputRegister</t>
  </si>
  <si>
    <t>Input</t>
  </si>
  <si>
    <t>IO list format</t>
  </si>
  <si>
    <t>The Chameleon automation system can automatically read an I/O list, but it requires a fixed format. If the customer insists on different column names, we can use alias names which have to be defined custom in the software. The default format of the list:</t>
  </si>
  <si>
    <t>Mandatory [1]</t>
  </si>
  <si>
    <t>Name (key)</t>
  </si>
  <si>
    <t>Omschrijving</t>
  </si>
  <si>
    <t>Yes</t>
  </si>
  <si>
    <t>Acknowledge location</t>
  </si>
  <si>
    <t>Location where alarm can be acknowledged. This can only be one single location, the location name can be chosen as you wish, but keep in mind to use abbreviations and use it consistently in the IO list. This will be solved by using a pull down list to choose from.</t>
  </si>
  <si>
    <t>Locatie waar het alarm geaccepteerd kan worden. Dit mag slechts 1 enkele locatie zijn, de naam van de locatie is vrij te kiezen, meestal gebruiken we afkortingen. Let er wel op dat de locatie consequent juist in de lijst wordt ingevuld. Dit zal worden afgedwongen met een pull down lijst.</t>
  </si>
  <si>
    <t>For example:</t>
  </si>
  <si>
    <t>Enkele voorbeelden;</t>
  </si>
  <si>
    <t>- Wheelhouse: “WH”</t>
  </si>
  <si>
    <t>- Engine control room: “ECR”</t>
  </si>
  <si>
    <t>- Engine room PS: “ERPS”</t>
  </si>
  <si>
    <t>- Tech space below WH: “TSBWH”</t>
  </si>
  <si>
    <t>Alarm level</t>
  </si>
  <si>
    <t>High-high condition setpoint (value in units of signal). Only for analog alarms, just provide a value within the range of column [range lower] and [range upper], e.g. “1100”. Alarm becomes active if signal  &gt; 1100</t>
  </si>
  <si>
    <t>Hoog conditie setpoint (signaal waarde). Alleen voor analoge alarmen, vul hier een waarde in binnen de range gedefinieerd binnen de waarden in de kolommen [Range lower] en [Range upper], b.v. 1100. Alarm (HH) wordt dan actief bij waarde &gt; 1100</t>
  </si>
  <si>
    <t>High condition setpoint (value in units of signal). Only for analog alarms, just provide a value within the range of column [range lower] and [range upper], e.g. “1000”. Alarm becomes active if signal  &gt; 1000</t>
  </si>
  <si>
    <t>Hoog-hoog conditie setpoint (signaal waarde). Alleen voor analoge alarmen, vul hier een waarde in binnen de range gedefinieerd binnen de waarden in de kolommen [Range lower] en [Range upper], b.v. 1000. Alarm (H) wordt dan actief bij waarde &gt; 1000</t>
  </si>
  <si>
    <t>Low condition setpoint (value in units of signal). Only for analog alarms, just provide a value within the range of column [range lower] and [range upper], e.g. “600”. Alarm becomes active if signal  &lt; 600</t>
  </si>
  <si>
    <t>Hoog-hoog conditie setpoint (signaal waarde). Alleen voor analoge alarmen, vul hier een waarde in binnen de range gedefinieerd binnen de waarden in de kolommen [Range lower] en [Range upper], b.v. 600. Alarm (H) wordt dan actief bij waarde &lt; 600</t>
  </si>
  <si>
    <t>Low-low condition setpoint (value in units of signal Only for analog alarms, just provide a value within the range of column [range lower] and [range upper], e.g. “500”. Alarm becomes active if signal  &lt; 500</t>
  </si>
  <si>
    <t>Hoog-hoog conditie setpoint (signaal waarde). Alleen voor analoge alarmen, vul hier een waarde in binnen de range gedefinieerd binnen de waarden in de kolommen [Range lower] en [Range upper], b.v. 500. Alarm (H) wordt dan actief bij waarde &lt; 500</t>
  </si>
  <si>
    <t>Setpoint for fault condition of binary I/O: “True” (for active) or “False” (for inactive). Therefore whetthe setpoint is "False" and the actual signal becomes inactive, the alarm will become active after the on delay time [Delay on]</t>
  </si>
  <si>
    <t>Setpoint voor fout conditie van binaire I/O: "True" (voor actief) en "False" (voor inactief). Dus als setpoint is "False" en het signaal wordt inactief (NC), dan gaat wordt het alarm actief na het verstrijken van de off delay [Delay on]</t>
  </si>
  <si>
    <t>Unique alert code, not as key for this list, but mandatory for a alarm definition</t>
  </si>
  <si>
    <t>Deze unieke alert code is ontstaan om ondubbelzinnig over een alarm te kunnen communiceren en is alleen verplicht voor alarmen.</t>
  </si>
  <si>
    <t>No</t>
  </si>
  <si>
    <t>Cabinet number or name for selection filtering, not mandatory, therefore the syntax will not be checked. (This text will also be displayed in I/O list on screen)</t>
  </si>
  <si>
    <t>Cabinet naam of nummer is hier in te vullen, deze gegevens kunnen voor selectiefilters worden gebruikt en wordt vermeld in het I/O lijst, maar er is geen invulverplichting.</t>
  </si>
  <si>
    <t>Cable Core No</t>
  </si>
  <si>
    <t>Core number isn’t mandatory and only for convenience, therefore the syntax will not be checked.</t>
  </si>
  <si>
    <t>Core No. (ader nummer) is niet verplicht om in te vullen, wordt wel weergegeven in I/O lijst</t>
  </si>
  <si>
    <t>Cable ID</t>
  </si>
  <si>
    <t>Cable id isn’t mandatory and only for convenience,  therefore the syntax will not be checked.</t>
  </si>
  <si>
    <t>Cable ID is niet verplicht om in te vullen, wordt wel weergegeven in I/O lijst</t>
  </si>
  <si>
    <t>Cable Type</t>
  </si>
  <si>
    <t>Cable type isn’t mandatory and only for convenience, therefore the syntax will not be checked.</t>
  </si>
  <si>
    <t>Cable Type is niet verplicht om in te vullen, wordt wel weergegeven in I/O lijst</t>
  </si>
  <si>
    <t>Call GEA on Alert</t>
  </si>
  <si>
    <t>Automatically trigger a GEA when this alert becomes active</t>
  </si>
  <si>
    <t>Veroorzaak een GEA als dit alarm actief wordt</t>
  </si>
  <si>
    <t xml:space="preserve">Type of data, Valid data types are: </t>
  </si>
  <si>
    <t>Date type, valide types zijn:</t>
  </si>
  <si>
    <t>- Boolean: “Bool”</t>
  </si>
  <si>
    <t>- Booleon: "Bool"</t>
  </si>
  <si>
    <t>- 16 bits word: “Word16”</t>
  </si>
  <si>
    <t>- Signed 16 bits integer:  “Int16”</t>
  </si>
  <si>
    <t>- Unsigned 16 bits integer:  “UInt16”</t>
  </si>
  <si>
    <t>- Signed 32 bits integer:  “Int32”</t>
  </si>
  <si>
    <t>- Unsigned 32 bits integer: “UInt32”</t>
  </si>
  <si>
    <t>- Signed 64 bits integer:  “Int64”</t>
  </si>
  <si>
    <t>- Floating point number:  “Float”</t>
  </si>
  <si>
    <t>- Date and time:  “DateTime”</t>
  </si>
  <si>
    <t>- String of ASCII chars: “AsciiString(N)” (where N is the number of characters in the string.)</t>
  </si>
  <si>
    <t>- String van ASCII chars: “AsciiString(N)” (N is het aantal karakters in de string.)</t>
  </si>
  <si>
    <t>DateTime should be a 32-bit word that counts the number of seconds since 1970-01-01T00:00:00Z.</t>
  </si>
  <si>
    <t>DateTime moet een 32--bit word zijn de het aantal seconden telt vanaf 1970-01-01T00:00:00Z</t>
  </si>
  <si>
    <t>Hardwired DI and DO type signals are Bool; AI and AO are UInt16</t>
  </si>
  <si>
    <t>Bekabelde DI en DO signalen zijn van het type Boolean, AI en AO zijn Uint16</t>
  </si>
  <si>
    <t>Delay time for activating the alert, e.g. for 4 seconds delay: “4”</t>
  </si>
  <si>
    <t>Inschakel vertraging voor het alarm in seconden, b.v. 4 sec vertraging: "4"</t>
  </si>
  <si>
    <t>Row has been deleted and should be ignored (mark with revision letter when row was deleted).</t>
  </si>
  <si>
    <t>Deze rij is verwijderd en wordt genegeerd, maar blijft staan vanwege revisiebeheer of het is van tijdelijke aard.</t>
  </si>
  <si>
    <t>Description of signal, this tekst is also used as an alarm description, e.g. "Common alarm valve system"</t>
  </si>
  <si>
    <t>Beschrijving van het signaal, deze tekst wordt ook gebruikt als alarmtext, e.g. "Algemeen alarm kleppen besturing"</t>
  </si>
  <si>
    <t>Unique identifier for device providing the IO. For example;</t>
  </si>
  <si>
    <t>De unieke devicenaam waar het item bij  hoort, bijvoorbeeld;</t>
  </si>
  <si>
    <t>- Hardwired:: PLC OID -&gt; "70UP100"</t>
  </si>
  <si>
    <t>- Bedraad: PLC OID -&gt; "70UP100"</t>
  </si>
  <si>
    <t>- Serial with gateway (MB/RTU -&gt; MB/TCP): Gateway OID -&gt; "GW1"</t>
  </si>
  <si>
    <t>- Serieel middels een gateway (MB/RTU -&gt; MB/TCP): Gateway OID -&gt; "GW1"</t>
  </si>
  <si>
    <t>- Serial directly to PLC comm. Kaart: PLC OID -&gt; "70UP100"</t>
  </si>
  <si>
    <t>- Serieel middels een PLC comm. Kaart: PLC OID -&gt; "70UP100"</t>
  </si>
  <si>
    <t>- Modbus TCP/IP: MB-device OID -&gt; "MainEngine"</t>
  </si>
  <si>
    <t>Do not allow alert to be inhibited, when marked with an “X”</t>
  </si>
  <si>
    <t>Sta niet toe dat dit item ge-inhibit kan worden. Gebruik bij voorkeur een "X" om aan te geven dat deze optie actief is.</t>
  </si>
  <si>
    <t>Do Not Export</t>
  </si>
  <si>
    <t>When not empty, item will not be exported into Codesys export files for wago</t>
  </si>
  <si>
    <t>Als dit veld niet leeg is, zal dit item niet worden meegenomen in de export files voor codesys, dit veld is voorlopig specifiek voor wago plc's</t>
  </si>
  <si>
    <t>When not empty, item will not be logged when using datalogging</t>
  </si>
  <si>
    <t xml:space="preserve">Als dit veld niet leeg is, zal dit item niet worden meegenomen in de datalogging, </t>
  </si>
  <si>
    <t>Log to Daily Report</t>
  </si>
  <si>
    <t>Include this I/O in the engine room report</t>
  </si>
  <si>
    <t>Gebruik dit I/O in het engine room report.</t>
  </si>
  <si>
    <t>General Lock[3] Tag</t>
  </si>
  <si>
    <t>Syntax [Device].[Tag] of I/O signal that locks the alarm as lock as the lock conditions are met</t>
  </si>
  <si>
    <t>Syntax [Device].[Tag] van I/O die het lock signaal is voor dit alarm. Locken van een alarm is onderdrukken van het alarm zolang aan de lock voorwaarde voldaan wordt.</t>
  </si>
  <si>
    <t>How to compare the lock signal to the lock level setpoint, for instance;</t>
  </si>
  <si>
    <t>Welke vergelijking op de waarde van het signaal is nodig om het alarm te locken, bijvoorbeeld;</t>
  </si>
  <si>
    <t>- analog signaal &gt; &lt;waarde&gt; (greater dan) -&gt; operator "&gt;"</t>
  </si>
  <si>
    <t>- analoog signaal &gt; &lt;waarde&gt; (groter dan) -&gt; operator "&gt;"</t>
  </si>
  <si>
    <t>- analog signal &lt; &lt;waarde&gt; (less than) -&gt; operator "&lt;"</t>
  </si>
  <si>
    <t>- analoog signaal &lt; &lt;waarde&gt; (kleiner dan) -&gt; operator "&lt;"</t>
  </si>
  <si>
    <t>- digital signal equal to actief (= 1) -&gt; operator "="</t>
  </si>
  <si>
    <t>- digitaal signaal gelijk aan actief (= 1) -&gt; operator "="</t>
  </si>
  <si>
    <t xml:space="preserve">Valid operators are, digital signal: "=" (equal), analog signal "&lt;" (less than) or "&gt;" (greater than) </t>
  </si>
  <si>
    <t>Valide operators zijn digitaal signaal : "=" (gelijk aan), analoog signaal : "&lt;" (kleiner dan) of "&gt;" (groter dan)</t>
  </si>
  <si>
    <t xml:space="preserve">Level setpoint to compare to lock signal. </t>
  </si>
  <si>
    <t>Niveau voor de vergelijking met de huidige waarde.</t>
  </si>
  <si>
    <t>For digital signals: “0” or “1”</t>
  </si>
  <si>
    <t>-Digitaal signaal: "0" (voor inactief) of "1" (voor actief)</t>
  </si>
  <si>
    <t>For analog values: anything within the already defined range in columns Range upper and lower</t>
  </si>
  <si>
    <t>-analoog signaal: Elke waarde binnen de range in kolommen [Range upper] en [Range lower]</t>
  </si>
  <si>
    <t>Resound alert if input is toggled, despite being silenced. If the alarm signal is meant as a common or groupalarm, this alert can be setup to resound the it alarm horn then alarmlevel is toggled.</t>
  </si>
  <si>
    <t>Opnieuw de alarm hoorn activeren als de alarm ingang opnieuw geactiveerd wordt, ondankt dat de hoorn voor dit alarm is afgezet. Als het item bedoeld is als een groepsalarm, dan kan dit alart worden ingesteld als groupsalarm, waardoor de hoorn opnieuw kan afgaan bij verandering van de ingang.</t>
  </si>
  <si>
    <t>I/O type</t>
  </si>
  <si>
    <t xml:space="preserve">Type of I/O: </t>
  </si>
  <si>
    <t>I/O type:</t>
  </si>
  <si>
    <t>- Digital input: “DI”</t>
  </si>
  <si>
    <t>- Digitale input: "DI"</t>
  </si>
  <si>
    <t>- Digital output:  “DO”</t>
  </si>
  <si>
    <t>- Digitale output: "DI"</t>
  </si>
  <si>
    <t>- Analog input (also PT100): “AI”</t>
  </si>
  <si>
    <t>- Analoge input: "AI"</t>
  </si>
  <si>
    <t>- Analog output: “AO”</t>
  </si>
  <si>
    <t>- Analoge output: "AO"</t>
  </si>
  <si>
    <t>- Serial io:  “SE”</t>
  </si>
  <si>
    <t>- Seriële I/O: "SE"</t>
  </si>
  <si>
    <t>Field to provide extra information and to provide some pointers about the cause and probable solutions to fix the cause of this alert. This is a new mandatory column expected by class. For now class expects as a minimal effort to direct the operator to the operator manual.</t>
  </si>
  <si>
    <t>Dit veld is bedoeld om extra informate en tips te geven omtrend dit alarm (b.v. een samenvatting uit de handleiding zijn) om de alarm situatie adequaat op te kunnen lossen. Dit is een relatief nieuwe kolom waarbij klasse in eerste in stantie minimaal een verwijzing naar het handboek verwacht.</t>
  </si>
  <si>
    <t>Modbus address</t>
  </si>
  <si>
    <t>Modbus address for the I/O (format &lt;word address&gt;.&lt;bit nr&gt; or &lt;bit address&gt; in decimals)</t>
  </si>
  <si>
    <t>Modbus address voor de I/O in het volgende formaat &lt;word address&gt;.&lt;bit nr&gt; or &lt;bitaddress&gt; allen in decimalen</t>
  </si>
  <si>
    <t>Modbus function codes</t>
  </si>
  <si>
    <t>Allowed Modbus functions at this Modbus address. Separate by comma when multiple codes are allowed. (Modbus protocol only) for modbus codes.</t>
  </si>
  <si>
    <t>Modbus function code voor dit address, Als er meerdere functiecodes zijn toegestaan dan kun je die hier gescheiden door komma's invullen</t>
  </si>
  <si>
    <t>Modbus slave address</t>
  </si>
  <si>
    <t>Modbus slave address for external device. Mandatory for modbus signals</t>
  </si>
  <si>
    <t>Modbus slave adres voor devices die via modbus communiceren, in dat geval it het een verplicht veld</t>
  </si>
  <si>
    <t xml:space="preserve">Device module where the IO is connected (not used for serial interface that are not connected to a [Device]) [2]. </t>
  </si>
  <si>
    <t xml:space="preserve">Device module waarop het item is aangesloten. In het geval van een PLC bedoelen we de I/O kaart OID -&gt; "DI1", deze kolom wordt niet gebruikt bij seriële signalen. </t>
  </si>
  <si>
    <t xml:space="preserve">For example: </t>
  </si>
  <si>
    <t>Bijvoorbeeld:</t>
  </si>
  <si>
    <t>- The first Digital input card: “DI1”</t>
  </si>
  <si>
    <t>- De eerst digitale ingangskaart: "DI1"</t>
  </si>
  <si>
    <t>- The second analog output card: “AO2”</t>
  </si>
  <si>
    <t>- De tweede analoge outgangskaart: "AO2"</t>
  </si>
  <si>
    <t>- Can also be used to indicate switch OID for TCP/IP signals, e.g. "7U2"</t>
  </si>
  <si>
    <t>- Kan bij TCP-IP verbindingen worden gebruikt om het switch OID aan te geven, b.v. "7U2"</t>
  </si>
  <si>
    <t>The unique identifier for a node in an OPC server’s address space</t>
  </si>
  <si>
    <t>Het unique id voor de node dat bij dit signaal hoort in een OPC server zijn address space</t>
  </si>
  <si>
    <t>The publishi interval (in ms) is the cycle time at which a subscription executes</t>
  </si>
  <si>
    <t>De publish interval is de tijd wanneer een subscription wordt uitgevoerd</t>
  </si>
  <si>
    <t>P &amp; ID names for cross-references isn’t mandatory and only for convenience,  therefore the syntax will not be checked.</t>
  </si>
  <si>
    <t>P &amp; ID names voor referenties op tekeningen staan voor weergave in de lijst, invullen is dus niet verplicht</t>
  </si>
  <si>
    <t>Priority</t>
  </si>
  <si>
    <t>Alarm priority type: “alarm”,  “emergency”, “warning”,  “caution” or empty (if unsure, use “alarm”), mandatory if item is an alarm.</t>
  </si>
  <si>
    <t>Alarm prioriteit, we onderscheiden de volgende types:  “alarm”,  “emergency”, “warning”,  “caution” of leeg laten bij geen alarm (als je het niet zeker weet, neem dan standaard “alarm”. Deze kolom is verplicht voor alarmen.</t>
  </si>
  <si>
    <t xml:space="preserve">Range </t>
  </si>
  <si>
    <t>Lower value of range. (Mandatory for analog signals)</t>
  </si>
  <si>
    <t>Laagste waarde van de school (verplicht voor analoge signalen)</t>
  </si>
  <si>
    <t>Upper value of range. (Mandatory for analog signals)</t>
  </si>
  <si>
    <t>Hoogste waarde van de school (verplicht voor analoge signalen)</t>
  </si>
  <si>
    <t>Rev</t>
  </si>
  <si>
    <t>Last revision when the row has changed.</t>
  </si>
  <si>
    <t>Revisie van de laatste wijziging</t>
  </si>
  <si>
    <t>Additional locations where alarm buzzer should be activated, using the same location names as the acknowledge location, e.g. “WH,ECR,ERPS”. This option doen's affect the way alarms are displayed, all alarms are displayed on every workstation, bus by using samrt sorting techniques, sorting is based upon location, alert priority and timestamp. Alarms from other locations can be found further down the active alarm list or on top if there are no alarms for this location.</t>
  </si>
  <si>
    <t>Additionele locaties waar de alarm hoorn ook af moet gaan als het alarm actief word, hierbij worden dezelfde locatie namen gebruikt als bij de kolom [Acknowledge location], locaties worden dan door komma's geschieden, b.v.; "WH,ECR,ERPS". Deze optie heeft niets te maken met het tonen van alarmen. Alle alarmen worden op alle workstations getoond, maar door slimme sorteermethodes worden de alarmen gesorteerd wordt op locatie, alert prioriteit en tijdsstempel.</t>
  </si>
  <si>
    <t>Used for sorting by system, when using this column, system grouping can be used, for instance in the I/O maintenance screen. Intended to be a short description e.g. "ME PS" or "FAS" or "TMS". Max 16 characters.</t>
  </si>
  <si>
    <t>Wordt gebruikt voor het sorteren van de items, bijvoorbeeld in het I/O lijst scherm onder maintenance.  Bedoeld als korte omschrijving, bijv. "ME PS" of "FAS" of "TMS". Max 16 karacters.</t>
  </si>
  <si>
    <t>Unique IO identifier (Composed of an SFI code and an abbreviation for the function)</t>
  </si>
  <si>
    <t>Uniek id voor dit signaal, dit mag een SFI codering zijn of in de meeste gevallen iets beschrijvends, zoals "CommonAlarm"</t>
  </si>
  <si>
    <t>Define if the line is a subscribe to another Tag in the I/O List.</t>
  </si>
  <si>
    <t>Specificeert of the lijn “subscribed” op een andere lijn in de I/O lijst</t>
  </si>
  <si>
    <t>The tag will be published in our system with the device as a prefix</t>
  </si>
  <si>
    <t>De tag wordt gepubliseerd met de devicenaam als voorvoegsel in ons systeem</t>
  </si>
  <si>
    <t>To further specify the signals connected to the [Module], use the input number of the i/o module mentioned in column [Module], e.g. third input on DI: “3”</t>
  </si>
  <si>
    <t>Deze kolom is bedoeld ter aanvulling van de kolom [Module], hier geef je aan op welke in- of uitgang van de [Module] het signaal is aangesloten, b.v. derde input op DI2: "3"</t>
  </si>
  <si>
    <t>For serial interfaces:</t>
  </si>
  <si>
    <t>Voor seriële interfaces:</t>
  </si>
  <si>
    <t>- With gateway: Port number on gateway e.g. "2"</t>
  </si>
  <si>
    <t>- Bij gebruik van een Gateway: Poortnummer op gateway, b.v. "2"</t>
  </si>
  <si>
    <t>- Directly to PLC: not used</t>
  </si>
  <si>
    <t>- Direct op een [Device] zonder module, b.v. "X2"</t>
  </si>
  <si>
    <t>- Modbus TCP/IP: Port number on switch, e.g. "3"</t>
  </si>
  <si>
    <t>- Kan bij TCP/IP verbindingen worden gebruikt voor poortnummer op switch, b.v. "1"</t>
  </si>
  <si>
    <t>Workstation of last change in io item</t>
  </si>
  <si>
    <t>Geeft aan op welk werkstation de laatste wijziging is gedaan</t>
  </si>
  <si>
    <t>Unit of the measured value. For example; Bar, mA</t>
  </si>
  <si>
    <t>Eenheid van het te meten signaal. Bijvoorbeeld Bar, mA, wordt o.a. gebruikt voor trending</t>
  </si>
  <si>
    <t>VDR ID</t>
  </si>
  <si>
    <t>Send all changes to voyage data recorder. Mark with unique ID number, which will also be send to the VDR system. Leaving the column empty means, VDR notification is not applicable</t>
  </si>
  <si>
    <t>Middels deze kolom is aan te geven of het alarm doorgezet moet worden naar het VDR systeem, waar van toepassing. Als deze kolom niet leeg is, is het doorsturen van toepassing. Gebruik bij voorkeur een unit id nummer welke meegezonden wordt naar de VDR.</t>
  </si>
  <si>
    <t>Do not used, colums is used by system to indicate workstation of last change in io item</t>
  </si>
  <si>
    <t>Niet gebruiken, deze kolom wordt door het systeem gebruikt om aan te geven op welk werkstation de laatste wijziging is gedaan</t>
  </si>
  <si>
    <t>Informative item for separated Yard id numbering or e.g. for SFI coding</t>
  </si>
  <si>
    <t>Informatief veld voor b.v. aparte werfcondering of SFI codering.</t>
  </si>
  <si>
    <t>Additional columns are allowed, if the column is not defined in the list above, it will be ignored. Examples are;
- Green line (level for green line on gauge to indicate nominal value)
- Red line (for max level)
- Specific ID's 
- Extended cabinet name / location
- Eplan coding
- Prefix
- etc.</t>
  </si>
  <si>
    <t>Meer kolommen toevoegen voor meer detailering / extra informatie of kruisverwijzingen is geen probleem, onbekende kolommen worden genegeerd. Bijvoorbeeld;
- Green line (nominale niveau die met een groene lijn op een meter wordt aangegeven)
- Red line (max niveau die je aan aangeven met een rode lijn)
- Kruisverwijzingen / ID's
- Uitgebreidere omschrijvingen van panelen en locaties
- Prefix
- etc.</t>
  </si>
  <si>
    <t>[1] Mandatory columns can be empty, but they have to be defined in the I/O list</t>
  </si>
  <si>
    <t>Direction</t>
  </si>
  <si>
    <t>Alert Priority</t>
  </si>
  <si>
    <t>Lock Operator</t>
  </si>
  <si>
    <t>True False</t>
  </si>
  <si>
    <t>Modbus Data Type</t>
  </si>
  <si>
    <t>In</t>
  </si>
  <si>
    <t>&lt;</t>
  </si>
  <si>
    <t>InOut</t>
  </si>
  <si>
    <t>&gt;</t>
  </si>
  <si>
    <t>Out</t>
  </si>
  <si>
    <t>Event</t>
  </si>
  <si>
    <t>Other</t>
  </si>
  <si>
    <t>750-403</t>
  </si>
  <si>
    <t>750-454</t>
  </si>
  <si>
    <t>750-461/000-003</t>
  </si>
  <si>
    <t>750-464#02-RTD-PT</t>
  </si>
  <si>
    <t>750-485</t>
  </si>
  <si>
    <t>750-511/000-001</t>
  </si>
  <si>
    <t>IpAddress</t>
  </si>
  <si>
    <t>750-511/000-002</t>
  </si>
  <si>
    <t>Blob</t>
  </si>
  <si>
    <t>750-1425</t>
  </si>
  <si>
    <t>R0.0</t>
  </si>
  <si>
    <t>R1.0</t>
  </si>
  <si>
    <t>R1.3</t>
  </si>
  <si>
    <t>R1.1</t>
  </si>
  <si>
    <t>R1.7</t>
  </si>
  <si>
    <t xml:space="preserve">R0.1 </t>
  </si>
  <si>
    <t>R1.5</t>
  </si>
  <si>
    <t>R0.2</t>
  </si>
  <si>
    <t>R0.4</t>
  </si>
  <si>
    <t>R1.4</t>
  </si>
  <si>
    <t>R1.6</t>
  </si>
  <si>
    <t>R1.2</t>
  </si>
  <si>
    <t>DI21</t>
  </si>
  <si>
    <t>DI22</t>
  </si>
  <si>
    <t>DI23</t>
  </si>
  <si>
    <t>DI24</t>
  </si>
  <si>
    <t>DI25</t>
  </si>
  <si>
    <t>DI26</t>
  </si>
  <si>
    <t>DI27</t>
  </si>
  <si>
    <t>DI28</t>
  </si>
  <si>
    <t>DI29</t>
  </si>
  <si>
    <t>DI30</t>
  </si>
  <si>
    <t>DI31</t>
  </si>
  <si>
    <t>DI32</t>
  </si>
  <si>
    <t>DI33</t>
  </si>
  <si>
    <t>DI34</t>
  </si>
  <si>
    <t>DI35</t>
  </si>
  <si>
    <t>DI36</t>
  </si>
  <si>
    <t>AI23</t>
  </si>
  <si>
    <t>AI24</t>
  </si>
  <si>
    <t>AI25</t>
  </si>
  <si>
    <t>AI26</t>
  </si>
  <si>
    <t>AI27</t>
  </si>
  <si>
    <t>AI28</t>
  </si>
  <si>
    <t>AI29</t>
  </si>
  <si>
    <t>AI30</t>
  </si>
  <si>
    <t>AI31</t>
  </si>
  <si>
    <t>AI32</t>
  </si>
  <si>
    <t>F2</t>
  </si>
  <si>
    <t>AO60</t>
  </si>
  <si>
    <t>DO60</t>
  </si>
  <si>
    <t>MachinerySpaceBuzzerHorn</t>
  </si>
  <si>
    <t>AmcsPlcPowerModule1InternalFuseBlown</t>
  </si>
  <si>
    <t>AmcsPlcPowerModule1PowerFailure</t>
  </si>
  <si>
    <t>GEN_SERV_PUMP2_FIELD_START</t>
  </si>
  <si>
    <t>GEN_SERV_PUMP2_FIELD_STOP</t>
  </si>
  <si>
    <t>STRIP_PUMP_RUNNING</t>
  </si>
  <si>
    <t>CHAIN_LOCK_PUMP_RUNNING</t>
  </si>
  <si>
    <t>SUBMERS_PUMP1_RUNNING</t>
  </si>
  <si>
    <t>SUBMERS_PUMP2_RUNNING</t>
  </si>
  <si>
    <t>SUBMERS_PUMP3_RUNNING</t>
  </si>
  <si>
    <t>FRESH_WATER_MAK1_ALARM</t>
  </si>
  <si>
    <t>FRESH_WATER_MAK2_ALARM</t>
  </si>
  <si>
    <t>TRANS_PUMP_BLCK_WAT_RUNNING</t>
  </si>
  <si>
    <t>TRANS_PUMP_GREY_WAT_RUNNING</t>
  </si>
  <si>
    <t>PUMP_FWD_GREY_WAT_RUNNING</t>
  </si>
  <si>
    <t>SEW_TREAT_RELEASE</t>
  </si>
  <si>
    <t>PASS_HATCH_CL_LOCK</t>
  </si>
  <si>
    <t>ACC_SENSOR_2_OUTPX</t>
  </si>
  <si>
    <t>ACC_SENSOR_2_OUTPY</t>
  </si>
  <si>
    <t>ACC_SENSOR_2_OUTPZ</t>
  </si>
  <si>
    <t>PNEUMATIC_PRESSURE</t>
  </si>
  <si>
    <t>AmcsPlcPowerModule2FuseBlown</t>
  </si>
  <si>
    <t>AmcsPlcPowerModule2PowerFailure</t>
  </si>
  <si>
    <t>SEPARATOR_START</t>
  </si>
  <si>
    <t>OperatorBuzzersPowerSupplyFailure</t>
  </si>
  <si>
    <t>OperatorAlarmPanelSilenceButton</t>
  </si>
  <si>
    <t>UmsCabin1Silence</t>
  </si>
  <si>
    <t>UmsCabin2Silence</t>
  </si>
  <si>
    <t>UmsCabin3Silence</t>
  </si>
  <si>
    <t>UmsCabin1Buzzer</t>
  </si>
  <si>
    <t>UmsCabin2Buzzer</t>
  </si>
  <si>
    <t>UmsCabin3Buzzer</t>
  </si>
  <si>
    <t>OperatorAlarmPanelSilenceLight</t>
  </si>
  <si>
    <t>OperatorAlarmPanelBuzzer</t>
  </si>
  <si>
    <t>UMSCabin1Duty</t>
  </si>
  <si>
    <t>UMSCabin1AlarmLed</t>
  </si>
  <si>
    <t>UMSCabin2Duty</t>
  </si>
  <si>
    <t>UMSCabin2AlarmLed</t>
  </si>
  <si>
    <t>UMSCabin3Duty</t>
  </si>
  <si>
    <t>UMSCabin3AlarmLed</t>
  </si>
  <si>
    <t>BILGE_FRAME68_ALARM</t>
  </si>
  <si>
    <t>BILGE_FRAME53_ALARM</t>
  </si>
  <si>
    <t>BILGE_FRAME48_ALARM</t>
  </si>
  <si>
    <t>BILGE_FRAME46_ALARM</t>
  </si>
  <si>
    <t>BILGE_FRAME38_ALARM</t>
  </si>
  <si>
    <t>BILGE_FRAME30_ALARM</t>
  </si>
  <si>
    <t>BILGE_FRAME15_ALARM</t>
  </si>
  <si>
    <t>BILGE_FRAME13_ALARM</t>
  </si>
  <si>
    <t>BILGE_FRAME47SB_ALARM</t>
  </si>
  <si>
    <t>BILGE_FRAME38PS_ALARM</t>
  </si>
  <si>
    <t>BILGE_FRAME38SB_ALARM</t>
  </si>
  <si>
    <t>MOB_TENDER_HATCH_CL_LOCK</t>
  </si>
  <si>
    <t>GUEST_TENDER_HATCH_CL_LOCK</t>
  </si>
  <si>
    <t>ACC_SENSOR_1_OUTPX</t>
  </si>
  <si>
    <t>ACC_SENSOR_1_OUTPY</t>
  </si>
  <si>
    <t>ACC_SENSOR_1_OUTPZ</t>
  </si>
  <si>
    <t>DSK_SWR</t>
  </si>
  <si>
    <t>+CB.1</t>
  </si>
  <si>
    <t>+CB.2</t>
  </si>
  <si>
    <t>4500 AMCS</t>
  </si>
  <si>
    <t>2100 BILGE FIFI</t>
  </si>
  <si>
    <t>2100 GENERAL SERVICE</t>
  </si>
  <si>
    <t>SPARE</t>
  </si>
  <si>
    <t>2500 FRESH WATER</t>
  </si>
  <si>
    <t>3400 SEWAGE</t>
  </si>
  <si>
    <t>7500 PASSERELLE</t>
  </si>
  <si>
    <t>7500 BOARDING LADDER</t>
  </si>
  <si>
    <t>0900 DOORS HATCHES</t>
  </si>
  <si>
    <t xml:space="preserve">2900 PNEUMATIC </t>
  </si>
  <si>
    <t>1500 PROPULSION</t>
  </si>
  <si>
    <t>7500 DECK CRANE</t>
  </si>
  <si>
    <t>21001048_1</t>
  </si>
  <si>
    <t>21001048_2</t>
  </si>
  <si>
    <t>21001048_3</t>
  </si>
  <si>
    <t>21001006-1</t>
  </si>
  <si>
    <t>21001006-2</t>
  </si>
  <si>
    <t>25001001_1</t>
  </si>
  <si>
    <t>25001001_2</t>
  </si>
  <si>
    <t>25001123_1</t>
  </si>
  <si>
    <t>25001123_2</t>
  </si>
  <si>
    <t>25001019_1</t>
  </si>
  <si>
    <t>25001019_2</t>
  </si>
  <si>
    <t>45019001_2</t>
  </si>
  <si>
    <t>34001025_1</t>
  </si>
  <si>
    <t>34001025_2</t>
  </si>
  <si>
    <t>34001025_3</t>
  </si>
  <si>
    <t>22AJB7/10.0</t>
  </si>
  <si>
    <t>22AJB7/10.1</t>
  </si>
  <si>
    <t>22AJB7/10.2</t>
  </si>
  <si>
    <t>45019001_1</t>
  </si>
  <si>
    <t>34001025_4</t>
  </si>
  <si>
    <t>ALARM CABINET - AMCS Main technical Space +CB.1</t>
  </si>
  <si>
    <t>Alarm Panel GEA CallRevoke Button</t>
  </si>
  <si>
    <t>Alarm Panel GEA CallRevoke Light</t>
  </si>
  <si>
    <t>Machinery Space Buzzer  Horn</t>
  </si>
  <si>
    <t>AMCS PLC KEB1 Power Module 1 Internal Fuse Blown</t>
  </si>
  <si>
    <t>AMCS PLC KEB1 Power Module 1 Power Failure</t>
  </si>
  <si>
    <t>General Service Pump 1 Remote Available</t>
  </si>
  <si>
    <t>General Service Pump 2 Remote Available</t>
  </si>
  <si>
    <t>General Service Pump 2 Field Start</t>
  </si>
  <si>
    <t>General Service Pump 2 Field Stop</t>
  </si>
  <si>
    <t>Stripping Pump Remote Available</t>
  </si>
  <si>
    <t xml:space="preserve">Stripping Pump Running </t>
  </si>
  <si>
    <t>Chain Locker Pump Remote Available</t>
  </si>
  <si>
    <t xml:space="preserve">Chain Locker Pump Running </t>
  </si>
  <si>
    <t>Submersible Pump 1 Remote Available</t>
  </si>
  <si>
    <t xml:space="preserve">Submersible Pump 1 Running </t>
  </si>
  <si>
    <t>Submersible Pump 2 Remote Available</t>
  </si>
  <si>
    <t xml:space="preserve">Submersible Pump 2 Running </t>
  </si>
  <si>
    <t>Submersible Pump 3 Remote Available</t>
  </si>
  <si>
    <t xml:space="preserve">Submersible Pump 3 Running </t>
  </si>
  <si>
    <t>Fresh Water Maker 1 Common Alarm</t>
  </si>
  <si>
    <t>Fresh Water Maker 2 Common Alarm</t>
  </si>
  <si>
    <t>Chlorine Dosing Unit Common Alarm</t>
  </si>
  <si>
    <t>Sewage Treatment Plant Release</t>
  </si>
  <si>
    <t xml:space="preserve">Passerelle Hatch Closed &amp; Locked </t>
  </si>
  <si>
    <t>Technical Corridor Escape Hatch SB Nr.27</t>
  </si>
  <si>
    <t>Technical Room Escape Hatch PS Nr.31</t>
  </si>
  <si>
    <t>Lazarette Access Hatch SB Fwd Nr.37</t>
  </si>
  <si>
    <t>Lazarette Access Hatch PS Fwd Nr.38</t>
  </si>
  <si>
    <t>Lazarette Access Hatch SB Mid Nr.39</t>
  </si>
  <si>
    <t>Lazarette Access Hatch PS Mid Nr.40</t>
  </si>
  <si>
    <t>Lazarette Access Hatch SB Aft Nr.41</t>
  </si>
  <si>
    <t>Lazarette Access Hatch PS Aft Nr.42</t>
  </si>
  <si>
    <t>Aft Deckhouse Ventilation Hatch Nr.44</t>
  </si>
  <si>
    <t>Flow Sensor Lower Saloon Cold Water</t>
  </si>
  <si>
    <t>Flow Sensor Dayhead Cold Water</t>
  </si>
  <si>
    <t>Flow Sensor Guest Cabin SB Hot Water</t>
  </si>
  <si>
    <t>Flow Sensor Guest Cabin SB Cold Water</t>
  </si>
  <si>
    <t>Flow Sensor Guest Cabin PS Fwd Hot Water</t>
  </si>
  <si>
    <t>Flow Sensor Guest Cabin PS Fwd Cold Water</t>
  </si>
  <si>
    <t>Flow Sensor Guest Cabin PS Aft Hot Water</t>
  </si>
  <si>
    <t>Flow Sensor Guest Cabin PS Aft Cold Water</t>
  </si>
  <si>
    <t>Flow Sensor Master Cabin SB Hot Water</t>
  </si>
  <si>
    <t>Flow Sensor Master Cabin SB Cold Water</t>
  </si>
  <si>
    <t>Flow Sensor Master Cabin PS Hot Water</t>
  </si>
  <si>
    <t>Flow Sensor Master Cabin PS Cold Water</t>
  </si>
  <si>
    <t>Flow Sensor Lazaret Hot Water</t>
  </si>
  <si>
    <t>Flow Sensor Lazaret Cold Water</t>
  </si>
  <si>
    <t>Flow Sensor Water Softner Cold Water</t>
  </si>
  <si>
    <t>Flow Sensor Main Technical Space Hot Water</t>
  </si>
  <si>
    <t>Flow Sensor Main Technical Space Cold Water</t>
  </si>
  <si>
    <t>Flow Sensor Main Technical Space FR45 Bilge Area Cold Water</t>
  </si>
  <si>
    <t>Level Sensor Fresh Water Tank 1 FR 45 PS</t>
  </si>
  <si>
    <t>Level Sensor Fresh Water Tank 2 FR 45 SB</t>
  </si>
  <si>
    <t>Acceleration Sensor 2 Output X</t>
  </si>
  <si>
    <t>Acceleration Sensor 2 Output Y</t>
  </si>
  <si>
    <t>Acceleration Sensor 2 Output Z</t>
  </si>
  <si>
    <t xml:space="preserve">Pressure </t>
  </si>
  <si>
    <t>Level Sensor Sludge Tank FR 50</t>
  </si>
  <si>
    <t>Stern Thrust Motor Bearing Temperature DE</t>
  </si>
  <si>
    <t>Stern Thrust Motor Bearing Temperature NDE</t>
  </si>
  <si>
    <t>AMCS PLC KEB1 Power Module 2 Fuse Blown</t>
  </si>
  <si>
    <t>AMCS PLC KEB1 Power Module 2 Power Failure</t>
  </si>
  <si>
    <t>General Service Pump 2 Field Running Feedback</t>
  </si>
  <si>
    <t>Bilge Separator Start</t>
  </si>
  <si>
    <t>General Service Pump 2 Field Available Feedback</t>
  </si>
  <si>
    <t>General Service Pump 2 Field Fault Feedback</t>
  </si>
  <si>
    <t xml:space="preserve">Activate Hull Temperature measurement </t>
  </si>
  <si>
    <t>Serial Interface - KEC1 Port1</t>
  </si>
  <si>
    <t>Serial Interface - KEC1 Port2</t>
  </si>
  <si>
    <t>Serial Interface - KEC1 Port3</t>
  </si>
  <si>
    <t>Serial Interface - KEC1 Port4</t>
  </si>
  <si>
    <t>ALARM CABINET - AMCS Crew Mess +CB.2</t>
  </si>
  <si>
    <t>Operator Buzzers Power Supply Failure</t>
  </si>
  <si>
    <t>Operator Alarm Panel Silence Button</t>
  </si>
  <si>
    <t>UMS Cabin 1 Silence</t>
  </si>
  <si>
    <t>UMS Cabin 2 Silence</t>
  </si>
  <si>
    <t>UMS Cabin 3 Silence</t>
  </si>
  <si>
    <t>UMS Cabin 1 Buzzer</t>
  </si>
  <si>
    <t>UMS Cabin 2 Buzzer</t>
  </si>
  <si>
    <t>UMS Cabin 3 Buzzer</t>
  </si>
  <si>
    <t>Operator Alarm Panel Silence Light</t>
  </si>
  <si>
    <t>Bridge Alarm Panel Buzzer</t>
  </si>
  <si>
    <t>Operator Alarm Panel Buzzer</t>
  </si>
  <si>
    <t>UMS Cabin 1 Duty</t>
  </si>
  <si>
    <t>UMS Cabin 1 Alarm Led</t>
  </si>
  <si>
    <t>UMS Cabin 2 Duty</t>
  </si>
  <si>
    <t>UMS Cabin 2 Alarm Led</t>
  </si>
  <si>
    <t>UMS Cabin 3 Duty</t>
  </si>
  <si>
    <t>UMS Cabin 3 Alarm Led</t>
  </si>
  <si>
    <t>AMCS PLC KEB2 Power Module 2 Power Failure</t>
  </si>
  <si>
    <t>Water Sensor in Hull Fr.68 Alarm</t>
  </si>
  <si>
    <t>Water Sensor in Hull Fr.53 Alarm</t>
  </si>
  <si>
    <t>Water Sensor in Hull Fr.48 Alarm</t>
  </si>
  <si>
    <t>Water Sensor in Hull Fr.46 Alarm</t>
  </si>
  <si>
    <t>Water Sensor in Hull Fr.38 Alarm</t>
  </si>
  <si>
    <t>Water Sensor in Hull Fr.30 Alarm</t>
  </si>
  <si>
    <t>Water Sensor in Hull Fr.15 Alarm</t>
  </si>
  <si>
    <t>Water Sensor in Hull Fr.13 Alarm</t>
  </si>
  <si>
    <t>Water Sensor in Hull Fr.47 SB Alarm</t>
  </si>
  <si>
    <t>Water Sensor in Hull Fr.38 PS Alarm</t>
  </si>
  <si>
    <t>Water Sensor in Hull Fr.38 SB Alarm</t>
  </si>
  <si>
    <t>Backup General Service Pump Remote Available</t>
  </si>
  <si>
    <t>General Alarm</t>
  </si>
  <si>
    <t>MOB Tender Hatch Closed &amp; Locked</t>
  </si>
  <si>
    <t>Guest Tender Hatch Closed &amp; Locked</t>
  </si>
  <si>
    <t>Sail Storage Hatch Nr.2</t>
  </si>
  <si>
    <t>Forepeak Access Hatch Nr.3</t>
  </si>
  <si>
    <t>Dinghy Storage Access Fwd Nr.7A</t>
  </si>
  <si>
    <t>Crane  Hatch Aft Nr.7D</t>
  </si>
  <si>
    <t>Foreship Storage Area Access Hatch Nr.9</t>
  </si>
  <si>
    <t>Crew Escape Hatch Nr.15</t>
  </si>
  <si>
    <t xml:space="preserve">Chain Locker Bilge Level </t>
  </si>
  <si>
    <t>Bilge Tank Level</t>
  </si>
  <si>
    <t>Flow Sensor Crew Mess Hot Water</t>
  </si>
  <si>
    <t>Flow Sensor Crew Mess Cold Water</t>
  </si>
  <si>
    <t>Flow Sensor Galley 2 Hot Water</t>
  </si>
  <si>
    <t>Flow Sensor Galley 2 Cold Water</t>
  </si>
  <si>
    <t>Flow Sensor Guest Cabin Bathroom PS Fwd Hot Water</t>
  </si>
  <si>
    <t>Flow Sensor Guest Cabin Bathroom PS Fwd Cold Water</t>
  </si>
  <si>
    <t>Flow Sensor Laundry PS 1 Hot Water</t>
  </si>
  <si>
    <t>Flow Sensor Laundry PS Cold Water</t>
  </si>
  <si>
    <t>Flow Sensor Captains Cabin Hot Water</t>
  </si>
  <si>
    <t>Flow Sensor Captains Cabin Cold Water</t>
  </si>
  <si>
    <t>Flow Sensor Crew Cabin SB Aft Hot Water</t>
  </si>
  <si>
    <t>Flow Sensor Crew Cabin SB Aft Cold Water</t>
  </si>
  <si>
    <t>Flow Sensor Crew Cabin SB Mid Hot Water</t>
  </si>
  <si>
    <t>Flow Sensor Crew Cabin SB Mid Cold Water</t>
  </si>
  <si>
    <t>Flow Sensor Crew Cabin PS Mid Hot Water</t>
  </si>
  <si>
    <t>Flow Sensor Crew Cabin PS Mid Cold Water</t>
  </si>
  <si>
    <t>Flow Sensor Crew Cabin SB Fwd Hot Water</t>
  </si>
  <si>
    <t>Flow Sensor Crew Cabin SB Fwd Cold Water</t>
  </si>
  <si>
    <t>Flow Sensor Crew Cabin PS Fwd Hot Water</t>
  </si>
  <si>
    <t>Flow Sensor Crew Cabin PS Fwd Cold Water</t>
  </si>
  <si>
    <t>Flow Sensor Deckhouse Hot Water</t>
  </si>
  <si>
    <t>Flow Sensor Deckhouse Cold Water</t>
  </si>
  <si>
    <t>Flow Sensor Deck Douche FR48 SB Technical Corridor Hot Water</t>
  </si>
  <si>
    <t>Flow Sensor Deck Douche FR48 SB Technical Corridor Cold Water</t>
  </si>
  <si>
    <t>Pressure Sensor FR 46 System Pressure Behind Pressure Pumps</t>
  </si>
  <si>
    <t>Acceleration Sensor 1 Output X</t>
  </si>
  <si>
    <t>Acceleration Sensor 1 Output Y</t>
  </si>
  <si>
    <t>Acceleration Sensor 1 Output Z</t>
  </si>
  <si>
    <t>Level Sensor Grey Water Tank Fwd FR 33 SB</t>
  </si>
  <si>
    <t>AMCS PLC KEB2 Power Module 2 Fuse Blown</t>
  </si>
  <si>
    <t>Serial Interface - KEC2 Port1</t>
  </si>
  <si>
    <t>Serial Interface - KEC2 Port2</t>
  </si>
  <si>
    <t>Serial Interface - KEC2 Port3</t>
  </si>
  <si>
    <t>Serial Interface - KEC2 Port4</t>
  </si>
  <si>
    <t>Serial Interface - KEC3 Port1</t>
  </si>
  <si>
    <t>Serial Interface - KEC3 Port2</t>
  </si>
  <si>
    <t>Serial Interface - KEC3 Port3</t>
  </si>
  <si>
    <t>Serial Interface - KEC3 Port4</t>
  </si>
  <si>
    <t>EOF</t>
  </si>
  <si>
    <t>381W0005</t>
  </si>
  <si>
    <t>381W0004</t>
  </si>
  <si>
    <t>381W0003</t>
  </si>
  <si>
    <t>381W0010</t>
  </si>
  <si>
    <t>381W0009</t>
  </si>
  <si>
    <t>381W0085</t>
  </si>
  <si>
    <t>421.1W0003</t>
  </si>
  <si>
    <t>421.1W0006</t>
  </si>
  <si>
    <t>421.1W0010</t>
  </si>
  <si>
    <t>543W0002</t>
  </si>
  <si>
    <t>535W0016</t>
  </si>
  <si>
    <t>535W0020</t>
  </si>
  <si>
    <t>535W0022</t>
  </si>
  <si>
    <t>421.1W0088</t>
  </si>
  <si>
    <t>421.1W0089</t>
  </si>
  <si>
    <t>421.1W0090</t>
  </si>
  <si>
    <t>425W0003</t>
  </si>
  <si>
    <t>381W0008</t>
  </si>
  <si>
    <t>58A-C72</t>
  </si>
  <si>
    <t>58A-C49</t>
  </si>
  <si>
    <t>58A-C26</t>
  </si>
  <si>
    <t>58A-C60</t>
  </si>
  <si>
    <t>381W0048</t>
  </si>
  <si>
    <t>381W0049</t>
  </si>
  <si>
    <t>421.1W0106</t>
  </si>
  <si>
    <t>421.1W0108</t>
  </si>
  <si>
    <t>421.1W0110</t>
  </si>
  <si>
    <t>421.1W0111</t>
  </si>
  <si>
    <t>421.1W0091</t>
  </si>
  <si>
    <t>615.2W0003</t>
  </si>
  <si>
    <t>CAT7</t>
  </si>
  <si>
    <t>Bar</t>
  </si>
  <si>
    <t>4-20mA</t>
  </si>
  <si>
    <t>R1.8</t>
  </si>
  <si>
    <t>Initial release from template for Project Zero</t>
  </si>
  <si>
    <t>IO-list according single line version R1.5 - dd 2023-11-14</t>
  </si>
  <si>
    <t>Re-arranged columns acc. standard. - dd. 2023-11-22
Essential IO (Internal) transferred to PMS Io-list (UMS entrance, acc. Alarm panels) dd. 2023-11-24
Update acc. comments yard - dd. 2023-11-21</t>
  </si>
  <si>
    <t>R0.3</t>
  </si>
  <si>
    <t>Adjusted to latest System Overview R1.6. (ASI interface moved from AMCS KEB3 to PMS IO list KEB4) - dd 2023-12-01</t>
  </si>
  <si>
    <t>Adjusted to the latest System Overview R1.7. Deleted KEB 3 in the main saloon. - dd. 2024-02-07
Also moved internal IO from KEB3 to KEB2 for "Bridge" silence and buzzer connection</t>
  </si>
  <si>
    <t>Added Alewijnse AC board IO (Pump control) dd. 5-03-2023</t>
  </si>
  <si>
    <t>Name of the list adjusted to the detailed engineering project number - dd 04-04-2024
Adjusted the IO-locations of the water sensors to CB.02 - dd 04-04-2024
Changed system numbers BUMO to the yard system numbers 05-04-2024
Added fresh water system  05-04-2024</t>
  </si>
  <si>
    <t>Added Tijssen Monitor Switching per location. 16-04-2024</t>
  </si>
  <si>
    <t>Final Bilge &amp; Fifi info based on Multinlines Alewijnse 2-05-2024
Added DE and Nde Pt100 readouts of propulsion motors (16-05-2024)</t>
  </si>
  <si>
    <t xml:space="preserve">Added internal IO </t>
  </si>
  <si>
    <t>Added Accelleration sensors 1x MTS &amp; 1x Crew. (3-06-2024)
Hull temperature Activation output added in CB.01 (04-06-2024)
Added pneumatic prseeure sensor (11-06-2024)</t>
  </si>
  <si>
    <t>IO card rename</t>
  </si>
  <si>
    <t>Added Grey &amp; Black Water System (04-07-2024)
Changed the 750-461 pt100 cards to 750-450#2 cards in consultancy with Wouter.
Added Deck Equipment Deck Crane inputs (04-07-2024)</t>
  </si>
  <si>
    <t>Updated project to latest release, updated IO list to work with latest release and minimize validation failures in software</t>
  </si>
  <si>
    <t>750-450</t>
  </si>
  <si>
    <t>R1.9</t>
  </si>
  <si>
    <t xml:space="preserve">R1.9 </t>
  </si>
  <si>
    <t>Wago 750-450 card update</t>
  </si>
  <si>
    <t>R1.10</t>
  </si>
  <si>
    <t>SB Side Boarding Ladder Closed &amp; Locked</t>
  </si>
  <si>
    <t>SBL_SB_CLOSED_LOCKED</t>
  </si>
  <si>
    <t>NavLights</t>
  </si>
  <si>
    <t>Hoistable_Anchor_FwdStatus</t>
  </si>
  <si>
    <t>Hoistable Anchor FWD Status</t>
  </si>
  <si>
    <t>Starboard_BowStatus</t>
  </si>
  <si>
    <t>Starboard BOW Status</t>
  </si>
  <si>
    <t>Portside_BowStatus</t>
  </si>
  <si>
    <t>Portside BOW Status</t>
  </si>
  <si>
    <t>SB_Nav_Spr_MAINStatus</t>
  </si>
  <si>
    <t>SB_Nav_Spr_BACKUPStatus</t>
  </si>
  <si>
    <t>PS_Nav_Spr_MAINStatus</t>
  </si>
  <si>
    <t>PS_Nav_Spr_BACKUPStatus</t>
  </si>
  <si>
    <t>Anchor_Aft_MAINStatus</t>
  </si>
  <si>
    <t>Anchor AFT (MAIN) Status</t>
  </si>
  <si>
    <t>Anchor_Aft_BACKUPStatus</t>
  </si>
  <si>
    <t>Anchor AFT (BACKUP) Status</t>
  </si>
  <si>
    <t>Steam_Main_MAINStatus</t>
  </si>
  <si>
    <t>Steam. Main (MAIN) Status</t>
  </si>
  <si>
    <t>Steam_Main_BACKUPStatus</t>
  </si>
  <si>
    <t>Steam. Main (BACKUP) Status</t>
  </si>
  <si>
    <t>Steam_Mizz_MAINStatus</t>
  </si>
  <si>
    <t>Steam. Mizz. (MAIN) Status</t>
  </si>
  <si>
    <t>Steam_Mizz_BACKUPStatus</t>
  </si>
  <si>
    <t>Steam. Mizz. (BACKUP) Status</t>
  </si>
  <si>
    <t>NUC_SB180_MAINStatus</t>
  </si>
  <si>
    <t>NUC_SB180_BACKUPStatus</t>
  </si>
  <si>
    <t>NUC_PS180_MAINStatus</t>
  </si>
  <si>
    <t>NUC_PS180_BACKUPStatus</t>
  </si>
  <si>
    <t>Sailing_SB180_MAINStatus</t>
  </si>
  <si>
    <t>Sailing_SB180_BACKUPStatus</t>
  </si>
  <si>
    <t>NUC_and_Sailing_MAINStatus</t>
  </si>
  <si>
    <t>NUC &amp; Sailing (MAIN) Status</t>
  </si>
  <si>
    <t>NUC_and_Sailing_BACKUPStatus</t>
  </si>
  <si>
    <t>NUC &amp; Sailing (BACKUP) Status</t>
  </si>
  <si>
    <t>Stern_MAINStatus</t>
  </si>
  <si>
    <t>Stern (MAIN) Status</t>
  </si>
  <si>
    <t>Stern_BACKUPStatus</t>
  </si>
  <si>
    <t>Stern (BACKUP) Status</t>
  </si>
  <si>
    <t>Hoistable_Anchor_FwdCtrl</t>
  </si>
  <si>
    <t>Hoistable Anchor FWD Control</t>
  </si>
  <si>
    <t>Starboard_BowCtrl</t>
  </si>
  <si>
    <t>Starboard BOW Control</t>
  </si>
  <si>
    <t>Portside_BowCtrl</t>
  </si>
  <si>
    <t>Portside BOW Control</t>
  </si>
  <si>
    <t>SB_Nav_Spr_MAINCtrl</t>
  </si>
  <si>
    <t>SB_Nav_Spr_BACKUPCtrl</t>
  </si>
  <si>
    <t>PS_Nav_Spr_MAINCtrl</t>
  </si>
  <si>
    <t>PS_Nav_Spr_BACKUPCtrl</t>
  </si>
  <si>
    <t>Anchor_Aft_MAINCtrl</t>
  </si>
  <si>
    <t>Anchor AFT (MAIN) Control</t>
  </si>
  <si>
    <t>Anchor_Aft_BACKUPCtrl</t>
  </si>
  <si>
    <t>Anchor AFT (BACKUP) Control</t>
  </si>
  <si>
    <t>Steam_Main_MAINCtrl</t>
  </si>
  <si>
    <t>Steam. Main (MAIN) Control</t>
  </si>
  <si>
    <t>Steam_Main_BACKUPCtrl</t>
  </si>
  <si>
    <t>Steam. Main (BACKUP) Control</t>
  </si>
  <si>
    <t>Steam_Mizz_MAINCtrl</t>
  </si>
  <si>
    <t>Steam. Mizz. (MAIN) Control</t>
  </si>
  <si>
    <t>Steam_Mizz_BACKUPCtrl</t>
  </si>
  <si>
    <t>Steam. Mizz. (BACKUP) Control</t>
  </si>
  <si>
    <t>NUC_SB180_MAINCtrl</t>
  </si>
  <si>
    <t>NUC_SB180_BACKUPCtrl</t>
  </si>
  <si>
    <t>NUC_PS180_MAINCtrl</t>
  </si>
  <si>
    <t>NUC_PS180_BACKUPCtrl</t>
  </si>
  <si>
    <t>Sailing_SB180_MAINCtrl</t>
  </si>
  <si>
    <t>Sailing_SB180_BACKUPCtrl</t>
  </si>
  <si>
    <t>NUC_and_Sailing_MAINCtrl</t>
  </si>
  <si>
    <t>NUC &amp; Sailing (MAIN) Control</t>
  </si>
  <si>
    <t>NUC_and_Sailing_BACKUPCtrl</t>
  </si>
  <si>
    <t>NUC &amp; Sailing (BACKUP) Control</t>
  </si>
  <si>
    <t>Stern_MAINCtrl</t>
  </si>
  <si>
    <t>Stern (MAIN) Control</t>
  </si>
  <si>
    <t>Stern_BACKUPCtrl</t>
  </si>
  <si>
    <t>Stern (BACKUP) Control</t>
  </si>
  <si>
    <t>PowerMainOn</t>
  </si>
  <si>
    <t>PowerEmergencyOn</t>
  </si>
  <si>
    <t>PowerLampsOn</t>
  </si>
  <si>
    <t>ManualOperationActive</t>
  </si>
  <si>
    <t>CommunicationError</t>
  </si>
  <si>
    <t>Uint32</t>
  </si>
  <si>
    <t>Hoistable_Anchor_FwdOpTime</t>
  </si>
  <si>
    <t>Hoistable Anchor FWD Operating Time</t>
  </si>
  <si>
    <t>Minutes</t>
  </si>
  <si>
    <t>Starboard_BowOpTime</t>
  </si>
  <si>
    <t>Starboard BOW Operating Time</t>
  </si>
  <si>
    <t>Portside_BowOpTime</t>
  </si>
  <si>
    <t>Portside BOW Operating Time</t>
  </si>
  <si>
    <t>SB_Nav_Spr_MAINOpTime</t>
  </si>
  <si>
    <t>SB_Nav_Spr_BACKUPOpTime</t>
  </si>
  <si>
    <t>PS_Nav_Spr_MAINOpTime</t>
  </si>
  <si>
    <t>PS_Nav_Spr_BACKUPOpTime</t>
  </si>
  <si>
    <t>Anchor_Aft_MAINOpTime</t>
  </si>
  <si>
    <t>Anchor AFT (MAIN) Operating Time</t>
  </si>
  <si>
    <t>Anchor_Aft_BACKUPOpTime</t>
  </si>
  <si>
    <t>Anchor AFT (BACKUP) Operating Time</t>
  </si>
  <si>
    <t>Steam_Main_MAINOpTime</t>
  </si>
  <si>
    <t>Steam. Main (MAIN) Operating Time</t>
  </si>
  <si>
    <t>Steam_Main_BACKUPOpTime</t>
  </si>
  <si>
    <t>Steam. Main (BACKUP) Operating Time</t>
  </si>
  <si>
    <t>Steam_Mizz_MAINOpTime</t>
  </si>
  <si>
    <t>Steam. Mizz. (MAIN) Operating Time</t>
  </si>
  <si>
    <t>Steam_Mizz_BACKUPOpTime</t>
  </si>
  <si>
    <t>Steam. Mizz. (BACKUP) Operating Time</t>
  </si>
  <si>
    <t>NUC_SB180_MAINOpTime</t>
  </si>
  <si>
    <t>NUC Stb180° (MAIN) Operating Time</t>
  </si>
  <si>
    <t>NUC_SB180_BACKUPOpTime</t>
  </si>
  <si>
    <t>NUC Stb180° (BACKUP) Operating Time</t>
  </si>
  <si>
    <t>NUC_PS180_MAINOpTime</t>
  </si>
  <si>
    <t>NUC_PS180_BACKUPOpTime</t>
  </si>
  <si>
    <t>Sailing_SB180_MAINOpTime</t>
  </si>
  <si>
    <t>Sailing_SB180_BACKUPOpTime</t>
  </si>
  <si>
    <t>NUC_and_Sailing_MAINOpTime</t>
  </si>
  <si>
    <t>NUC &amp; Sailing (MAIN) Operating Time</t>
  </si>
  <si>
    <t>NUC_and_Sailing_BACKUPOpTime</t>
  </si>
  <si>
    <t>NUC &amp; Sailing (BACKUP) Operating Time</t>
  </si>
  <si>
    <t>Stern_MAINOpTime</t>
  </si>
  <si>
    <t>Stern (MAIN) Operating Time</t>
  </si>
  <si>
    <t>Stern_BACKUPOpTime</t>
  </si>
  <si>
    <t>Stern (BACKUP) Operating Time</t>
  </si>
  <si>
    <t>FIRE_DETECT_FAULT</t>
  </si>
  <si>
    <t>201W0502</t>
  </si>
  <si>
    <t>4x2x0.75</t>
  </si>
  <si>
    <t>447W0007</t>
  </si>
  <si>
    <t>Ventilation Supply Technical Space Remote Available</t>
  </si>
  <si>
    <t>Ventilation Supply Technical Space Running</t>
  </si>
  <si>
    <t>VENT_SUPP_TECH_SPACE_RUNNING</t>
  </si>
  <si>
    <t>447W0003</t>
  </si>
  <si>
    <t>447W0004</t>
  </si>
  <si>
    <t>Pump 3 Fwd Grey Water Remote Available</t>
  </si>
  <si>
    <t xml:space="preserve">Pump 3 Fwd Grey Water Running </t>
  </si>
  <si>
    <t>Ventilation Extractor Technical Space Remote Available</t>
  </si>
  <si>
    <t>Ventilation Extractor Technical Space Running</t>
  </si>
  <si>
    <t>VENT_EXTR_TECH_SPACE_RUNNING</t>
  </si>
  <si>
    <t>DO61</t>
  </si>
  <si>
    <t xml:space="preserve">Battery Ventilation AFT PS On / Run </t>
  </si>
  <si>
    <t>Battery Ventilation AFT PS Fault</t>
  </si>
  <si>
    <t>Battery Ventilation AFT PS Ready</t>
  </si>
  <si>
    <t>BATT_VENT_AFT_PS_ON_RUN</t>
  </si>
  <si>
    <t>BATT_VENT_AFT_PS_ON_FAULT</t>
  </si>
  <si>
    <t>BATT_VENT_AFT_PS_ON_READY</t>
  </si>
  <si>
    <t>BATT_VENT_AFT_PS_SPEED</t>
  </si>
  <si>
    <t>Battery Ventilation AFT PS Speed</t>
  </si>
  <si>
    <t>BATT_VENT_AFT_SB_SPEED</t>
  </si>
  <si>
    <t>Battery Ventilation AFT SB Speed</t>
  </si>
  <si>
    <t>BATT_VENT_AFT_SB_ON_RUN</t>
  </si>
  <si>
    <t>BATT_VENT_AFT_SB_ON_FAULT</t>
  </si>
  <si>
    <t>BATT_VENT_AFT_SB_ON_READY</t>
  </si>
  <si>
    <t xml:space="preserve">Battery Ventilation AFT SB On / Run </t>
  </si>
  <si>
    <t>Battery Ventilation AFT SB Fault</t>
  </si>
  <si>
    <t>Battery Ventilation AFT SB Ready</t>
  </si>
  <si>
    <t>BATT_VENT_FWD_PS_ON_RUN</t>
  </si>
  <si>
    <t>BATT_VENT_FWD_PS_ON_FAULT</t>
  </si>
  <si>
    <t>BATT_VENT_FWD_PS_ON_READY</t>
  </si>
  <si>
    <t xml:space="preserve">Battery Ventilation FWD PS On / Run </t>
  </si>
  <si>
    <t>Battery Ventilation FWD PS Fault</t>
  </si>
  <si>
    <t>Battery Ventilation FWD PS Ready</t>
  </si>
  <si>
    <t>BATT_VENT_FWD_SB_ON_RUN</t>
  </si>
  <si>
    <t>BATT_VENT_FWD_SB_ON_FAULT</t>
  </si>
  <si>
    <t>BATT_VENT_FWD_SB_ON_READY</t>
  </si>
  <si>
    <t xml:space="preserve">Battery Ventilation FWD SB On / Run </t>
  </si>
  <si>
    <t>Battery Ventilation FWD SB Fault</t>
  </si>
  <si>
    <t>Battery Ventilation FWD SB Ready</t>
  </si>
  <si>
    <t>BATT_VENT_FWD_SB_SPEED</t>
  </si>
  <si>
    <t>Battery Ventilation FWD PS Speed</t>
  </si>
  <si>
    <t>Battery Ventilation FWD SB Speed</t>
  </si>
  <si>
    <t>%</t>
  </si>
  <si>
    <t>412.3W0010</t>
  </si>
  <si>
    <t>412.3W0011</t>
  </si>
  <si>
    <t>531.1W0004</t>
  </si>
  <si>
    <t>2x2x0.75</t>
  </si>
  <si>
    <t>531.1W0005</t>
  </si>
  <si>
    <t>531.1W0006</t>
  </si>
  <si>
    <t xml:space="preserve">WTSD Close Door </t>
  </si>
  <si>
    <t>WTID Technical Room Access Door</t>
  </si>
  <si>
    <t>WTID Fwd End Corridor Door</t>
  </si>
  <si>
    <t>WTID Aft End corridor Door</t>
  </si>
  <si>
    <t>WTID_TECH_ROOM_ACCESS_DOOR</t>
  </si>
  <si>
    <t xml:space="preserve">WTSD Door Closed </t>
  </si>
  <si>
    <t>WTSD Door Opened</t>
  </si>
  <si>
    <t>WTSD Low Air Pressure</t>
  </si>
  <si>
    <t>WTSD Man/Backup Power Failure</t>
  </si>
  <si>
    <t>Oil Level Too Low</t>
  </si>
  <si>
    <t>Oil Filter Clogged</t>
  </si>
  <si>
    <t>24 Voltage Monitoring</t>
  </si>
  <si>
    <t>Frequency Drive Power Failure</t>
  </si>
  <si>
    <t>Aft Deckhouse Ventilation Hatch Nr.44 Percentage Open</t>
  </si>
  <si>
    <t>Main Deckhouse Ventilation Hatch SB Nr.33 Percentage Open</t>
  </si>
  <si>
    <t>Main Deckhouse Ventilation Hatch PS Nr.34 Percentage Open</t>
  </si>
  <si>
    <t>MAIN_DECKH_VENT_HATCH_SB_PERC</t>
  </si>
  <si>
    <t>MAIN_DECKH_VENT_HATCH_PS_PERC</t>
  </si>
  <si>
    <t>AFT_DECKH_VENT_HATCH_PERC</t>
  </si>
  <si>
    <t>DO62</t>
  </si>
  <si>
    <t>3500 VENTILATION</t>
  </si>
  <si>
    <t>Ventilation Lazarette FR73 SB On/Off</t>
  </si>
  <si>
    <t>Ventilation Lazarette FR73 SB Speed Low/High</t>
  </si>
  <si>
    <t>Ventilation Lazarette FR73 PS Speed Low/High</t>
  </si>
  <si>
    <t>Ventilation Lazarette FR73 PS On/Off</t>
  </si>
  <si>
    <t>Ventilation Forepeak FR10 PS On/Off</t>
  </si>
  <si>
    <t>Ventilation Forepeak FR10 PS Speed Low/High</t>
  </si>
  <si>
    <t>Ventilation Locker FR19 PS On/Off</t>
  </si>
  <si>
    <t>Ventilation Locker FR19 PS Speed Low/High</t>
  </si>
  <si>
    <t>Ventilation Locker FR27 PS On/Off</t>
  </si>
  <si>
    <t>Ventilation Locker FR27 PS Speed Low/High</t>
  </si>
  <si>
    <t>Ventilation Locker FR27 SB On/Off</t>
  </si>
  <si>
    <t>Ventilation Locker FR27 SB Speed Low/High</t>
  </si>
  <si>
    <t>Ventilation Locker FR40 PS On/Off</t>
  </si>
  <si>
    <t>Ventilation Locker FR40 PS Speed Low/High</t>
  </si>
  <si>
    <t>Ventilation Locker FR40 SB On/Off</t>
  </si>
  <si>
    <t>Ventilation Locker FR40 SB Speed Low/High</t>
  </si>
  <si>
    <t>Ventilation Locker FR48 PS On/Off</t>
  </si>
  <si>
    <t>DRAIN_VLV_Y02_POS_OVERBOARD</t>
  </si>
  <si>
    <t>DRAIN_VLV_Y01_POS_OVERBOARD</t>
  </si>
  <si>
    <t>Drain water Valve Y01 Position Overboard</t>
  </si>
  <si>
    <t>Drain water Valve Y02 Position Overboard</t>
  </si>
  <si>
    <t>25004014_1</t>
  </si>
  <si>
    <t>25004014_2</t>
  </si>
  <si>
    <t>Salinity Sensor</t>
  </si>
  <si>
    <t>FRESH_WATER_CHLORINE_UNIT_ALARM</t>
  </si>
  <si>
    <t>TECH_WATER_CHLORINE_UNIT_ALARM</t>
  </si>
  <si>
    <t>421.2W0020</t>
  </si>
  <si>
    <t>412.3W0024</t>
  </si>
  <si>
    <t>412.3W0023</t>
  </si>
  <si>
    <t>Valve For Cold Air Cooling Water FR68 Y03</t>
  </si>
  <si>
    <t>25004020_1</t>
  </si>
  <si>
    <t>Valve For Cold Air Cooling Water FR32 Y04</t>
  </si>
  <si>
    <t>Valve For Cold Air Cooling Water FR32 Y05</t>
  </si>
  <si>
    <t>25004020_2</t>
  </si>
  <si>
    <t>25004020_3</t>
  </si>
  <si>
    <t>25004025_1</t>
  </si>
  <si>
    <t>25001025_2</t>
  </si>
  <si>
    <t>Level Sensor Technical Water Tank2 FR45 SB</t>
  </si>
  <si>
    <t>421.2W0030</t>
  </si>
  <si>
    <t>421.2W0031</t>
  </si>
  <si>
    <t>TECH_WAT_TANK1_LEVEL</t>
  </si>
  <si>
    <t>TECH_WAT_TANK2_LEVEL</t>
  </si>
  <si>
    <t>25004037_4</t>
  </si>
  <si>
    <t>Flow Sensor Reel For Deckwash B04</t>
  </si>
  <si>
    <t>25004037_3</t>
  </si>
  <si>
    <t>25004037_2</t>
  </si>
  <si>
    <t>Flow Sensor Reel For Deckwash B05</t>
  </si>
  <si>
    <t>Flow Sensor Reel For Deckwash B06</t>
  </si>
  <si>
    <t>412.3W0006</t>
  </si>
  <si>
    <t>421.2W0049</t>
  </si>
  <si>
    <t>311W0011</t>
  </si>
  <si>
    <t>Added "Sideboarding platform crew (PS) Closed &amp; Locked" for Doors &amp; hatches system - dd 08-10-2024
Added fire detection fault input dd 11-10-2024
Added KEB1 DO61 output card dd 15-10-2024
Battery Ventilation IO added dd 15-10-2024
Watertight hinged doors IO added dd 17-10-2024
Added KEB1 DO62 output card for Locker, FP &amp; Laz Ventilation dd 28-10-2024
Added KEB1 DI30 4-20mA input card dd 29-10-2024</t>
  </si>
  <si>
    <t>Flow Sensor Adiabatic Cooling Line B03</t>
  </si>
  <si>
    <t>25004034_1</t>
  </si>
  <si>
    <t>Flow Sensor Adiabatic Cooling Line B07</t>
  </si>
  <si>
    <t>25004034_2</t>
  </si>
  <si>
    <t>Flow Sensor Adiabatic Cooling Line B08</t>
  </si>
  <si>
    <t>25004034_3</t>
  </si>
  <si>
    <t>Flow Sensor Adiabatic Cooling Line B09</t>
  </si>
  <si>
    <t>25004034_4</t>
  </si>
  <si>
    <t>Novec Released</t>
  </si>
  <si>
    <t>401.2W0004</t>
  </si>
  <si>
    <t>Sailing_PS180_MAINStatus</t>
  </si>
  <si>
    <t>Sailing_PS180_BACKUPStatus</t>
  </si>
  <si>
    <t>Sailing_PS180_MAINCtrl</t>
  </si>
  <si>
    <t>Sailing_PS180_BACKUPCtrl</t>
  </si>
  <si>
    <t>Sailing_PS180_MAINOpTime</t>
  </si>
  <si>
    <t>Sailing_PS180_BACKUPOpTime</t>
  </si>
  <si>
    <t>R1.11</t>
  </si>
  <si>
    <t xml:space="preserve">R1.11 </t>
  </si>
  <si>
    <t>MTS_INLET_FIRE_FLAP_RELEASED</t>
  </si>
  <si>
    <t>MTS_EXHAUST_FIRE_FLAP_RELEASED</t>
  </si>
  <si>
    <t>Main Technical Space Inlet Fire Flap Released</t>
  </si>
  <si>
    <t>Main Technical Space Exhaust Fire Flap Released</t>
  </si>
  <si>
    <t>35005031_1</t>
  </si>
  <si>
    <t>35005031_2</t>
  </si>
  <si>
    <t>MTS_INLET_FIRE_FLAP_FULLY_RESET</t>
  </si>
  <si>
    <t>MTS_EXHAUST_FIRE_FLAP_FULLY_RESET</t>
  </si>
  <si>
    <t>Main Technical Space Inlet Fire Flap Fully Reset</t>
  </si>
  <si>
    <t xml:space="preserve">Main Technical Space Exhaust Fire Flap Fully Reset </t>
  </si>
  <si>
    <t>412.5W0003</t>
  </si>
  <si>
    <t>10x2x0.75</t>
  </si>
  <si>
    <t>Close All Hull Valves From SOS Locker</t>
  </si>
  <si>
    <t xml:space="preserve">All Hull Valves Closed (Green Pilot Light) </t>
  </si>
  <si>
    <t>Not All Hull Valves Closed (Red Pilot Light)</t>
  </si>
  <si>
    <t>Added IO for Fire Dampers MTS Ventilation dd.4-11-2024
Added SOS locker in and outputs for bilge &amp; Fifi system dd. 12-11-2024
Updeted Tags formulas for validation 14-11-2024
Added Input in Prefix Device kolom for valication. 14-11-2024</t>
  </si>
  <si>
    <t>Cabinet Internal Temperature Measurement</t>
  </si>
  <si>
    <t>CABINET_INTERNAL_TEMP</t>
  </si>
  <si>
    <t>R1.12</t>
  </si>
  <si>
    <t>CABINET_INTERNAL_FAN_CONTROL</t>
  </si>
  <si>
    <t>Cabinet Internal Fan Control</t>
  </si>
  <si>
    <t>Novec Inputs added according latest info. Dd 2024-11-29</t>
  </si>
  <si>
    <t>Novec Breaker Tripped</t>
  </si>
  <si>
    <t>Emergency Stop MTS Ventilation Active</t>
  </si>
  <si>
    <t>SOS Locker Supply 14E1 1 Fail</t>
  </si>
  <si>
    <t>SOS Locker Supply 14E1 2 Fail</t>
  </si>
  <si>
    <t>SOS Locker Supply 14E1 3 Fail</t>
  </si>
  <si>
    <t>Emergency Stop Accommodation Ventilation Active</t>
  </si>
  <si>
    <t>Emergency Stop Galley Ventilation Active</t>
  </si>
  <si>
    <t>R1.13</t>
  </si>
  <si>
    <t>Monitoren IO update according latest POD layout and KVM updates dd 9-12-2024.</t>
  </si>
  <si>
    <t xml:space="preserve">Helmstation PS Out Display On/Off </t>
  </si>
  <si>
    <t>Helmstation PS Out Display Toggle</t>
  </si>
  <si>
    <t xml:space="preserve">Helmstation PS In Display On/Off </t>
  </si>
  <si>
    <t>Helmstation PS In Display Toggle</t>
  </si>
  <si>
    <t>Helmstation PS In Display AMCS Direct</t>
  </si>
  <si>
    <t>HELM_PS_OUT_DISP_TOGG</t>
  </si>
  <si>
    <t>HELM_PS_IN_DISP_TOGG</t>
  </si>
  <si>
    <t>HELM_PS_IN_DISP_AMCS</t>
  </si>
  <si>
    <t>HELM_SB_OUT_DISP_TOGG</t>
  </si>
  <si>
    <t>HELM_SB_IN_DISP_TOGG</t>
  </si>
  <si>
    <t>HELM_SB_IN_DISP_AMCS</t>
  </si>
  <si>
    <t xml:space="preserve">Helmstation SB Out Display On/Off </t>
  </si>
  <si>
    <t>Helmstation SB Out Display Toggle</t>
  </si>
  <si>
    <t xml:space="preserve">Helmstation SB In Display On/Off </t>
  </si>
  <si>
    <t>Helmstation SB In Display Toggle</t>
  </si>
  <si>
    <t>Helmstation SB In Display AMCS Direct</t>
  </si>
  <si>
    <t>Helmstation PS Mute AMCS</t>
  </si>
  <si>
    <t>Helmstation PS Backlight Up/Down</t>
  </si>
  <si>
    <t>Helmstation SB Backlight Up/Down</t>
  </si>
  <si>
    <t>Helmstation SB Mute AMCS</t>
  </si>
  <si>
    <t>HELM_PS_IN_MOUSE_TOGG</t>
  </si>
  <si>
    <t>HELM_SB_IN_MOUSE_TOGG</t>
  </si>
  <si>
    <t>Helmstation PS In Mouse Toggle</t>
  </si>
  <si>
    <t>Helmstation SB In Mouse Toggle</t>
  </si>
  <si>
    <t>HELM_PS_CREW_CALL</t>
  </si>
  <si>
    <t xml:space="preserve">Helmstation PS Crew Call </t>
  </si>
  <si>
    <t xml:space="preserve">Helmstation SB Crew Call </t>
  </si>
  <si>
    <t>Helmstation PS AMCS Mute Feedback</t>
  </si>
  <si>
    <t>Helmstation SB AMCS Mute Feedback</t>
  </si>
  <si>
    <t>FWD Space Oxycell Fire Flap Released</t>
  </si>
  <si>
    <t xml:space="preserve">FWD Space Oxycell Fire  Fire Flap Fully Reset </t>
  </si>
  <si>
    <t>FWD_OXICELL_FIRE_FLAP_RELEASED</t>
  </si>
  <si>
    <t>FWD_OXYCELL_FIRE_FLAP_FULLY_RESET</t>
  </si>
  <si>
    <t>Ventilation Locker FR48 PS Speed Low/High</t>
  </si>
  <si>
    <t>Transfer Pump 1 Greywater Remote Available</t>
  </si>
  <si>
    <t xml:space="preserve">Transfer Pump 1 Greywater Running </t>
  </si>
  <si>
    <t>Transfer Pump 2 Blackwater Remote Available</t>
  </si>
  <si>
    <t xml:space="preserve">Transfer Pump 2 Blackwater Running </t>
  </si>
  <si>
    <t>Pump 3 Fwd Greywater Start/Stop</t>
  </si>
  <si>
    <t>Transfer Pump 1 Greywater Start/Stop</t>
  </si>
  <si>
    <t>Transfer Pump 2 Blackwater Start/Stop</t>
  </si>
  <si>
    <t xml:space="preserve">Level Sensor Black &amp; Greywater Tank FR 48 PS </t>
  </si>
  <si>
    <t>Level Sensor Greywater Tank Aft FR 53 SB</t>
  </si>
  <si>
    <t>SB Nav. Spr. (MAIN) Status</t>
  </si>
  <si>
    <t>SB Nav. Spr. (BACKUP) Status</t>
  </si>
  <si>
    <t>PS Nav. Spr. (MAIN) Status</t>
  </si>
  <si>
    <t>PS Nav. Spr. (BACKUP) Status</t>
  </si>
  <si>
    <t>NUC SB 180° (MAIN) Status</t>
  </si>
  <si>
    <t>NUC SB 180° (BACKUP) Status</t>
  </si>
  <si>
    <t>NUC PS 180° (MAIN) Status</t>
  </si>
  <si>
    <t>NUC PS180° (BACKUP) Status</t>
  </si>
  <si>
    <t>Sailing SB 180° (MAIN) Status</t>
  </si>
  <si>
    <t>Sailing SB 180° (BACKUP) Status</t>
  </si>
  <si>
    <t>Sailing PS 180° (MAIN) Status</t>
  </si>
  <si>
    <t>Sailing PS 180° (BACKUP) Status</t>
  </si>
  <si>
    <t>SB Nav. Spr. (MAIN) Control</t>
  </si>
  <si>
    <t>SB Nav. Spr. (BACKUP) Control</t>
  </si>
  <si>
    <t>PS Nav. Spr. (MAIN) Control</t>
  </si>
  <si>
    <t>PS Nav. Spr. (BACKUP) Control</t>
  </si>
  <si>
    <t>NUC SB 180° (MAIN) Control</t>
  </si>
  <si>
    <t>NUC SB 180° (BACKUP) Control</t>
  </si>
  <si>
    <t>NUC PS 180° (MAIN) Control</t>
  </si>
  <si>
    <t>NUC PS 180° (BACKUP) Control</t>
  </si>
  <si>
    <t>Sailing SB 180° (MAIN) Control</t>
  </si>
  <si>
    <t>Sailing SB 180° (BACKUP) Control</t>
  </si>
  <si>
    <t>Sailing PS 180° (MAIN) Control</t>
  </si>
  <si>
    <t>Sailing PS 180° (BACKUP) Control</t>
  </si>
  <si>
    <t>SB Nav. Spr. (MAIN) Operating Time</t>
  </si>
  <si>
    <t>SB Nav. Spr. (BACKUP) Operating Time</t>
  </si>
  <si>
    <t>Sailing SB 180° (MAIN) Operating Time</t>
  </si>
  <si>
    <t>Sailing SB 180° (BACKUP) Operating Time</t>
  </si>
  <si>
    <t>Sailing PS 180° (MAIN) Operating Time</t>
  </si>
  <si>
    <t>Sailing PS 180° (BACKUP) Operating Time</t>
  </si>
  <si>
    <t>PS Nav. Spr. (MAIN) Operating Time</t>
  </si>
  <si>
    <t>PS Nav. Spr. (BACKUP) Operating Time</t>
  </si>
  <si>
    <t>NUC PS 180° (MAIN) Operating Time</t>
  </si>
  <si>
    <t>NUC PS 180° (BACKUP) Operating Time</t>
  </si>
  <si>
    <t>21001006_1</t>
  </si>
  <si>
    <t>35002266_1</t>
  </si>
  <si>
    <t>21001031_1</t>
  </si>
  <si>
    <t>21001031_10</t>
  </si>
  <si>
    <t>21001031_11</t>
  </si>
  <si>
    <t>21001031_12</t>
  </si>
  <si>
    <t>21001031_13</t>
  </si>
  <si>
    <t>21001049_1</t>
  </si>
  <si>
    <t>21001006_2</t>
  </si>
  <si>
    <t>35002266_2</t>
  </si>
  <si>
    <t>21001031_2</t>
  </si>
  <si>
    <t>21001006_3</t>
  </si>
  <si>
    <t>35002266_3</t>
  </si>
  <si>
    <t>35002266_4</t>
  </si>
  <si>
    <t>35002266_5</t>
  </si>
  <si>
    <t>21001031_5</t>
  </si>
  <si>
    <t>35002266_6</t>
  </si>
  <si>
    <t>21001031_6</t>
  </si>
  <si>
    <t>35002266_7</t>
  </si>
  <si>
    <t>21001031_7</t>
  </si>
  <si>
    <t>35002266_8</t>
  </si>
  <si>
    <t>21001031_8</t>
  </si>
  <si>
    <t>35002266_9</t>
  </si>
  <si>
    <t>R1.13_FAT</t>
  </si>
  <si>
    <t>IO-list confirm the production drawings R2.0 to perform the FAT (Changes in Blue). - dd 14-01-2024</t>
  </si>
  <si>
    <t>R1.14_FAT</t>
  </si>
  <si>
    <t>R1</t>
  </si>
  <si>
    <t>750-626/020-002</t>
  </si>
  <si>
    <t>GFDEnabled</t>
  </si>
  <si>
    <t>FieldVoltageAvailable</t>
  </si>
  <si>
    <t>PA24V</t>
  </si>
  <si>
    <t>MA24V</t>
  </si>
  <si>
    <t>PA0V</t>
  </si>
  <si>
    <t>MA0V</t>
  </si>
  <si>
    <t>AMCS PLC KEB2 Power Module 1 Internal Fuse Blown</t>
  </si>
  <si>
    <t>AMCS PLC KEB2 Power Module 1 Power Failure</t>
  </si>
  <si>
    <t>°C</t>
  </si>
  <si>
    <t>Fwd Thrust Motor Bearing Temperature DE</t>
  </si>
  <si>
    <t>Fwd Thrust Motor Bearing Temperature NDE</t>
  </si>
  <si>
    <t>KEB1 AI34 and KEB1 DO62 removed for FAT, added module 750-626/020-002 (earth fauld detection)
Removed Alarm on KEB1 DI00.2 &amp; KEB1 DI00.2, these are spares now.
KEB1 AI30 -&gt; needs to be changed from 750-450 to 750-455.
Alarm settings Bilge Alarms changed. -&gt; Changed to Emergency and souning on BRG location
Also all alarm inputs set to alarming and Fail inputs too.</t>
  </si>
  <si>
    <t>*** Conversion version ***
KEB1 AI30 -&gt; 750-455 Kaart moet besteld worden en in Eplan van Type wijzigen.
KEB1 AI33 &amp; AI34 delete from de PLC Train
KEB1 SE1_DMX -&gt; Deleted
KEB1 DO62 750-1500 toevoegen in Eplan en bestellen
KEC1_P1 Verwijderd
KEC1_P2 Verwijderd
KEC1_P3 Verwijderd
KEC1_P4 Verwijderd
KEB2 AI32 &amp; AI33 delete from de PLC Train
KEC2_P1 Verwijderd
KEC2_P2 Verwijderd
KEC2_P3 Verwijderd
KEC2_P4 Verwijderd
KEC3_P1 Verwijderd
KEC3_P2 Verwijderd
KEC3_P3 Verwijderd
KEC3_P4 Verwijderd
KEB1 DI37, DI38 &amp; DI39 verwijderd.
KEB2 DI37, DI38 &amp; DI39 verwijderd.</t>
  </si>
  <si>
    <t>R2.0</t>
  </si>
  <si>
    <t>R2.1</t>
  </si>
  <si>
    <t>25A-C136</t>
  </si>
  <si>
    <t>2x2x0.5</t>
  </si>
  <si>
    <t>KVM SWITCHING</t>
  </si>
  <si>
    <t>58A-C101</t>
  </si>
  <si>
    <t>CAPT_CAB_DISP_TOGG</t>
  </si>
  <si>
    <t>Captains Cabin Display Toggle</t>
  </si>
  <si>
    <t>58A-C154</t>
  </si>
  <si>
    <t>MISSION_RM_DISP_TOGG</t>
  </si>
  <si>
    <t>Mission Room Display Toggle</t>
  </si>
  <si>
    <t>CREW_MESS_DISP_TOGG</t>
  </si>
  <si>
    <t>Crew Mess Display Toggle</t>
  </si>
  <si>
    <t>58A-C160</t>
  </si>
  <si>
    <t>SHIPS_OFF_DISP_TOGG</t>
  </si>
  <si>
    <t>Ships Office Display Toggle</t>
  </si>
  <si>
    <t>58A-C131</t>
  </si>
  <si>
    <t>58A-C130</t>
  </si>
  <si>
    <t>58A-C103</t>
  </si>
  <si>
    <t>1500 LUBE OIL</t>
  </si>
  <si>
    <t>1700 STEERING GEAR</t>
  </si>
  <si>
    <t>2200 UNDERWATER LIGHTS</t>
  </si>
  <si>
    <t>2500 GREY WATER</t>
  </si>
  <si>
    <t>2700 DOMESTIC EQUIPM</t>
  </si>
  <si>
    <t xml:space="preserve">2800 HYDRAULIC </t>
  </si>
  <si>
    <t>3000 DIRTY OIL</t>
  </si>
  <si>
    <t>3500 FIREDAMPER</t>
  </si>
  <si>
    <t xml:space="preserve">3800 SEAWATER </t>
  </si>
  <si>
    <t>4100 COOLING WATER</t>
  </si>
  <si>
    <t>4500 CCTV</t>
  </si>
  <si>
    <t>4500 DYNAMIC CONV</t>
  </si>
  <si>
    <t xml:space="preserve">4500 UGRID </t>
  </si>
  <si>
    <t>7500 WINCHES</t>
  </si>
  <si>
    <t>4500 24VDC SYSTEM</t>
  </si>
  <si>
    <t>24 Vdc DB General Service 14E1 01V01 Failure</t>
  </si>
  <si>
    <t>24 Vdc DB General Service 14E1 01V02 Failure</t>
  </si>
  <si>
    <t>126W0003</t>
  </si>
  <si>
    <t>7x2x0.75</t>
  </si>
  <si>
    <t>24 Vdc DB General Service 14E1 02V01 Failure</t>
  </si>
  <si>
    <t>24 Vdc DB General Service 14E1 02V02 Failure</t>
  </si>
  <si>
    <t>415W0007</t>
  </si>
  <si>
    <t>415W0008</t>
  </si>
  <si>
    <t>415W0010</t>
  </si>
  <si>
    <t>415W0014</t>
  </si>
  <si>
    <t>35012001_1</t>
  </si>
  <si>
    <t>35005031_3</t>
  </si>
  <si>
    <t>PCS +CB.10 24Vdc Service Failure</t>
  </si>
  <si>
    <t xml:space="preserve">PCS +CB.10 24Vdc Emergency Failure </t>
  </si>
  <si>
    <t xml:space="preserve">PCS +CB.10 Power Distribution Insulation </t>
  </si>
  <si>
    <t>PCS +CB.10 Hydraulic Pressure Alarm</t>
  </si>
  <si>
    <t>PCS +CB.10 Oil level Alarm Shaft Seal Tank</t>
  </si>
  <si>
    <t>PCS +CB.10 Thruster Gear Oil Level Alarm</t>
  </si>
  <si>
    <t>PCS +CB.10 Thruster Gear Oil Temperature Alarm</t>
  </si>
  <si>
    <t>PCS +CB.10 Thruster Overspeed Alarm</t>
  </si>
  <si>
    <t>PCS +CB.10 Thruster Overload Alarm</t>
  </si>
  <si>
    <t>PCS +CB.10 Thruster Azimuth Follow Up Failure/Alarm</t>
  </si>
  <si>
    <t>PCS +CB.10 Thruster Pitch Follow Up Failure/Alarm</t>
  </si>
  <si>
    <t>PCS +CB.10 Common Alarm</t>
  </si>
  <si>
    <t>PCS +CB.11 Common Alarm</t>
  </si>
  <si>
    <t>PCS +CB.11 24Vdc Service Failure</t>
  </si>
  <si>
    <t xml:space="preserve">PCS +CB.11 24Vdc Emergency Failure </t>
  </si>
  <si>
    <t xml:space="preserve">PCS +CB.11 Power Distribution Insulation </t>
  </si>
  <si>
    <t>PCS +CB.11 Hydraulic Pressure Alarm</t>
  </si>
  <si>
    <t>PCS +CB.11 Oil level Alarm Shaft Seal Tank</t>
  </si>
  <si>
    <t>PCS +CB.11 Thruster Gear Oil Level Alarm</t>
  </si>
  <si>
    <t>PCS +CB.11 Thruster Gear Oil Temperature Alarm</t>
  </si>
  <si>
    <t>PCS +CB.11 Thruster Overspeed Alarm</t>
  </si>
  <si>
    <t>PCS +CB.11 Thruster Overload Alarm</t>
  </si>
  <si>
    <t>PCS +CB.11 Thruster Azimuth Follow Up Failure/Alarm</t>
  </si>
  <si>
    <t>PCS +CB.11 Thruster Pitch Follow Up Failure/Alarm</t>
  </si>
  <si>
    <t>DB_GEN_SERVICE_14E1_01V01_FAULT</t>
  </si>
  <si>
    <t>DB_GEN_SERVICE_14E1_01V02_FAULT</t>
  </si>
  <si>
    <t>DB_GEN_SERVICE_14E1_02V01_FAULT</t>
  </si>
  <si>
    <t>DB_GEN_SERVICE_14E1_02V02_FAULT</t>
  </si>
  <si>
    <t>CREW MESS AMCS KEB2 Ground Fault Diagnostics Enabled</t>
  </si>
  <si>
    <t>CREW MESS AMCS KEB2 Voltage Available</t>
  </si>
  <si>
    <t>CREW MESS AMCS KEB2 Power Distribution Insulation Pre-Alarm 24V</t>
  </si>
  <si>
    <t>CREW MESS AMCS KEB2 Power Distribution Insulation Main-Alarm 24V</t>
  </si>
  <si>
    <t>CREW MESS AMCS KEB2 Power Distribution Insulation Pre-Alarm 0V</t>
  </si>
  <si>
    <t>CREW MESS AMCS KEB2 Power Distribution Insulation Main-Alarm 0V</t>
  </si>
  <si>
    <t>MTS AMCS KEB1 Ground Fault Diagnostics Enabled</t>
  </si>
  <si>
    <t>MTS AMCS KEB1 Voltage Available</t>
  </si>
  <si>
    <t>MTS AMCS KEB1 Power Distribution Insulation Pre-Alarm 24V</t>
  </si>
  <si>
    <t>MTS AMCS KEB1 Power Distribution Insulation Main-Alarm 24V</t>
  </si>
  <si>
    <t>MTS AMCS KEB1 Power Distribution Insulation Pre-Alarm 0V</t>
  </si>
  <si>
    <t>MTS AMCS KEB1 Power Distribution Insulation Main-Alarm 0V</t>
  </si>
  <si>
    <t>MTS AMCS KEB1 Power Supply Failure</t>
  </si>
  <si>
    <t>CREW MESS AMCS KEB2 Power Supply Failure</t>
  </si>
  <si>
    <t>na</t>
  </si>
  <si>
    <t>Mqtt</t>
  </si>
  <si>
    <t>Topic</t>
  </si>
  <si>
    <t>Json Path</t>
  </si>
  <si>
    <t>Added Monitor Source Toggle inputs for Mission Room, Ships Office, Crew mess &amp; Captains screens.
Moved PS mouse toggle from CB2 to CB1.
Moved Mouse &amp; PS Helm Monitor controls from CB2 to CB1.
Added 24Vdc alarms 14E01 from Alewijnse mutilines.
Added fire flap Hood 2
Added PCS Alarms in KEB1 &amp; KEB2
MQTT kolommen added &amp; OPC_UA kolommen deleted.</t>
  </si>
  <si>
    <t>Submersible Pump 1 Start/Stop</t>
  </si>
  <si>
    <t>R2.2</t>
  </si>
  <si>
    <t>Submersible Pump 3 Start/Stop</t>
  </si>
  <si>
    <t>Submersible Pump 2 Start/Stop</t>
  </si>
  <si>
    <t>Stripping Pump Start/Stop</t>
  </si>
  <si>
    <t>Chain Locker Pump Start/Stop</t>
  </si>
  <si>
    <t>601W0004.3</t>
  </si>
  <si>
    <t>601W0005</t>
  </si>
  <si>
    <t>250010037_43</t>
  </si>
  <si>
    <t>601W0021</t>
  </si>
  <si>
    <t>601W0032</t>
  </si>
  <si>
    <t>601W0023</t>
  </si>
  <si>
    <t>421.2W0021</t>
  </si>
  <si>
    <t>421.2W0022</t>
  </si>
  <si>
    <t>421.2W0023</t>
  </si>
  <si>
    <t>601W0001</t>
  </si>
  <si>
    <t>Flow Sensor Dayhead Hot Water</t>
  </si>
  <si>
    <t>601W0003</t>
  </si>
  <si>
    <t>601W0025</t>
  </si>
  <si>
    <t>601W0004</t>
  </si>
  <si>
    <t>601W0004.2</t>
  </si>
  <si>
    <t>601W0029</t>
  </si>
  <si>
    <t>SEW_TREAT_GEN_WARNING_ALARM</t>
  </si>
  <si>
    <t>Sewage Treatment Plant General Warning Alarm</t>
  </si>
  <si>
    <t>601W0001.2</t>
  </si>
  <si>
    <t>601W0028</t>
  </si>
  <si>
    <t>412.4W0010</t>
  </si>
  <si>
    <t>412.4W0009</t>
  </si>
  <si>
    <t>Sewage Treatment Plant Dry Running Protection &amp; Cleaning Pump</t>
  </si>
  <si>
    <t>Zeroing acc Sensor 1</t>
  </si>
  <si>
    <t>14x2x0.75</t>
  </si>
  <si>
    <t>Water Sensor For Battery Compartment 5</t>
  </si>
  <si>
    <t>Water Sensor For Battery Compartment 6</t>
  </si>
  <si>
    <t>BILGE_BATT_COMP_5_ALARM</t>
  </si>
  <si>
    <t>BILGE_BATT_COMP_6_ALARM</t>
  </si>
  <si>
    <t>601W0020</t>
  </si>
  <si>
    <t>601W0022</t>
  </si>
  <si>
    <t>531.2W0003</t>
  </si>
  <si>
    <t>601W0033</t>
  </si>
  <si>
    <t>601W0034</t>
  </si>
  <si>
    <t>8x2x0.75</t>
  </si>
  <si>
    <t>Emergency Stop Hazardous Consumers Active</t>
  </si>
  <si>
    <t>14x2x0,75</t>
  </si>
  <si>
    <t>447W0024</t>
  </si>
  <si>
    <t>601W0005.2</t>
  </si>
  <si>
    <t>?????</t>
  </si>
  <si>
    <t>IW0010</t>
  </si>
  <si>
    <t>SPEC</t>
  </si>
  <si>
    <t>=16.11-W232</t>
  </si>
  <si>
    <t>250010037_C2</t>
  </si>
  <si>
    <t>=13.11-W130</t>
  </si>
  <si>
    <t>=13.11-W131</t>
  </si>
  <si>
    <t>25001038_4</t>
  </si>
  <si>
    <t>25001038_5</t>
  </si>
  <si>
    <t>Temperature Sensor S04 For Energy Recovery System</t>
  </si>
  <si>
    <t>Temperature Sensor S05 For Energy Recovery System</t>
  </si>
  <si>
    <t>412.3W0003</t>
  </si>
  <si>
    <t>447W0025</t>
  </si>
  <si>
    <t>R2.3</t>
  </si>
  <si>
    <t>601W0030</t>
  </si>
  <si>
    <t>INTERNAL</t>
  </si>
  <si>
    <t>=70.11-W279</t>
  </si>
  <si>
    <t>=16.12-W232</t>
  </si>
  <si>
    <t>????</t>
  </si>
  <si>
    <t>PS Side Boarding Platform Crew Closed &amp; Locked</t>
  </si>
  <si>
    <t>IW0152</t>
  </si>
  <si>
    <t>Sea Water Cooling Pump 1 Start/Stop</t>
  </si>
  <si>
    <t>373W0029</t>
  </si>
  <si>
    <t>Sea Water Cooling Pump 2 Start/Stop</t>
  </si>
  <si>
    <t>373W0028</t>
  </si>
  <si>
    <t>BILGE_LEVEL_SUB_PUMP1_ALARM</t>
  </si>
  <si>
    <t>BILGE_LEVEL_SUB_PUMP2_ALARM</t>
  </si>
  <si>
    <t>BILGE_LEVEL_SUB_PUMP3_ALARM</t>
  </si>
  <si>
    <t>SEA_WATER_COOL_PMP1_RUNNING</t>
  </si>
  <si>
    <t>SEA_WATER_COOL_PMP1_REMOTE</t>
  </si>
  <si>
    <t>Sea Water Cooling Pump 1 Running</t>
  </si>
  <si>
    <t>Sea Water Cooling Pump 1 Remote Available</t>
  </si>
  <si>
    <t>SEA_WATER_COOL_PMP2_RUNNING</t>
  </si>
  <si>
    <t>SEA_WATER_COOL_PMP2_REMOTE</t>
  </si>
  <si>
    <t>Sea Water Cooling Pump 2 Running</t>
  </si>
  <si>
    <t>Sea Water Cooling Pump 2 Remote Available</t>
  </si>
  <si>
    <t>Added all cables according Alewijnse Wk11 revision and Eplan so far.
Added Sea water cooling pumps.</t>
  </si>
  <si>
    <t>Ventilation Extractor Technical Space Start Stop</t>
  </si>
  <si>
    <t>R2.4</t>
  </si>
  <si>
    <t>STEER_FREQ_DR_FAIL</t>
  </si>
  <si>
    <t>Fire Sliding Door Galley Crew Mess</t>
  </si>
  <si>
    <t>533W002</t>
  </si>
  <si>
    <t>Owners Deckhouse Sliding Window System Drive Running</t>
  </si>
  <si>
    <t>Owners Deckhouse Sliding Window System Remote Available</t>
  </si>
  <si>
    <t>Owners Deckhouse Sliding Window System Drive Failure</t>
  </si>
  <si>
    <t>DECK_SLIDE_WIND_DRIVE_RUNN</t>
  </si>
  <si>
    <t>Owners Deckhouse Sliding Window System On/Off</t>
  </si>
  <si>
    <t>601W0005.3</t>
  </si>
  <si>
    <t>Owners Cockpit AFT Sliding Window1~4 System On/Off</t>
  </si>
  <si>
    <t>Owners Cockpit PS Sliding Window5~6 System On/Off</t>
  </si>
  <si>
    <t>Owners Cockpit SB Sliding Window7~8 System On/Off</t>
  </si>
  <si>
    <t>535.1W0016</t>
  </si>
  <si>
    <t>Weather Tight Hatch RM-35 Seal Inflated</t>
  </si>
  <si>
    <t>Weather Tight Hatch RM-35 Door Open</t>
  </si>
  <si>
    <t>Weather Tight Hatch RM-35 Position Program Switch Exit Only Active</t>
  </si>
  <si>
    <t>Weather Tight Hatch RM-35 Common Alarm</t>
  </si>
  <si>
    <t>Weather Tight Hatch RM-36 Seal Inflated</t>
  </si>
  <si>
    <t>Weather Tight Hatch RM-36 Door Open</t>
  </si>
  <si>
    <t>Weather Tight Hatch RM-36 Position Program Switch Exit Only Active</t>
  </si>
  <si>
    <t>Weather Tight Hatch RM-36 Common Alarm</t>
  </si>
  <si>
    <t>535.1W0002</t>
  </si>
  <si>
    <t>W_TIGHT_DOOR_RM19_DOOR_OPEN</t>
  </si>
  <si>
    <t>W_TIGHT_DOOR_RM19_POS_PROG_SWITCH</t>
  </si>
  <si>
    <t>Weather Tight Door RM-19 Seal Inflated</t>
  </si>
  <si>
    <t xml:space="preserve">Weather Tight Door RM-19 Horizontal Hatch Closed </t>
  </si>
  <si>
    <t>Weather Tight Door RM-19 Vertical Hatch Closed</t>
  </si>
  <si>
    <t>535.1W0029</t>
  </si>
  <si>
    <t>35012001_2</t>
  </si>
  <si>
    <t>Galley Hood In Fire Flap Released</t>
  </si>
  <si>
    <t xml:space="preserve">Galley Hood In Fire  Fire Flap Fully Reset </t>
  </si>
  <si>
    <t>Galley Hood Out Fire Flap Released</t>
  </si>
  <si>
    <t xml:space="preserve">Galley Hood Out Fire  Fire Flap Fully Reset </t>
  </si>
  <si>
    <t>GALLEY_HOOD_IN_FIRE_FLAP_RELEASED</t>
  </si>
  <si>
    <t>GALLEY_HOOD_IN_FIRE_FLAP_FULLY_RESET</t>
  </si>
  <si>
    <t>GALLEY_HOOD_OUT_FIRE_FLAP_RELEASED</t>
  </si>
  <si>
    <t>GALLEY_HOOD_OUT_FIRE_FLAP_FULLY_RESET</t>
  </si>
  <si>
    <t>202W0002</t>
  </si>
  <si>
    <t>450000 GAS DETECTION</t>
  </si>
  <si>
    <t>Gas Detection Level Switch Petrol Locker</t>
  </si>
  <si>
    <t>Gas Detection Percentage Petrol Locker</t>
  </si>
  <si>
    <t>450000 AMCS</t>
  </si>
  <si>
    <t>210000 BILGE FIFI</t>
  </si>
  <si>
    <t>250000 FRESH WATER</t>
  </si>
  <si>
    <t>340000 SEWAGE</t>
  </si>
  <si>
    <t>750000 DECK EQUIP</t>
  </si>
  <si>
    <t>350000 VENTILATION</t>
  </si>
  <si>
    <t>250000 TECHWATER</t>
  </si>
  <si>
    <t>450000 24VDC SYSTEM</t>
  </si>
  <si>
    <t>380000 SEAWATER</t>
  </si>
  <si>
    <t>150000 PCS</t>
  </si>
  <si>
    <t xml:space="preserve">290000 PNEUMATIC </t>
  </si>
  <si>
    <t>090000 DOORS HATCHES</t>
  </si>
  <si>
    <t>150000 PROPULSION</t>
  </si>
  <si>
    <t>210000 GENERAL SERVICE</t>
  </si>
  <si>
    <t>450000 FIREDETECTION</t>
  </si>
  <si>
    <t>220000 NOVEC</t>
  </si>
  <si>
    <t>Zeroing acc Sensor 2</t>
  </si>
  <si>
    <t>PS Boarding Platform Closed and locked cable added. See mail AB dd 07-04-2025
Fire Sliding Door Galley Crew Mess added, see mail AB dd 1-04-2025
Owners Deckhouse Sliding Window added dd 11-04-2025
Added Petrol sensors 1x DI &amp; 1x AI in Keb2 dd17-04-2025
Mqtt topics added for IO in the columns added dd 24-04-2025</t>
  </si>
  <si>
    <t>R2.5</t>
  </si>
  <si>
    <t>Fresh Water system revision dd 2025-05-19</t>
  </si>
  <si>
    <t>Fresh Water Circulation Pump On/Off</t>
  </si>
  <si>
    <t>421.1W0172</t>
  </si>
  <si>
    <t>FRESH_WATER_CIRC_PUMP_RUNNING</t>
  </si>
  <si>
    <t>Fresh Water Circulation Pump Running</t>
  </si>
  <si>
    <t>421.1W0174</t>
  </si>
  <si>
    <t>Flow Sensor Technocal Room Energy Recovery</t>
  </si>
  <si>
    <t>25001038_3</t>
  </si>
  <si>
    <t>Temperature Sensor S08 For Energy Recovery System</t>
  </si>
  <si>
    <t>421.1W0164</t>
  </si>
  <si>
    <t>421.1W0159.1</t>
  </si>
  <si>
    <t>25001038_2</t>
  </si>
  <si>
    <t>Temperature Sensor S06 For Energy Recovery System</t>
  </si>
  <si>
    <t>421.1W0165</t>
  </si>
  <si>
    <t>25001038_1</t>
  </si>
  <si>
    <t>Temperature Sensor S07 For Energy Recovery System</t>
  </si>
  <si>
    <t>l/min</t>
  </si>
  <si>
    <t>TEZ_58A-C130</t>
  </si>
  <si>
    <t>SB Helm Notrot monitor DIM button</t>
  </si>
  <si>
    <t>Sewage Treatment Plant General Alarm</t>
  </si>
  <si>
    <t>Sewage Treatment Plant On</t>
  </si>
  <si>
    <t>R2.6</t>
  </si>
  <si>
    <t>A</t>
  </si>
  <si>
    <t>V</t>
  </si>
  <si>
    <t>W</t>
  </si>
  <si>
    <t>-</t>
  </si>
  <si>
    <t>PT109F01_RMS_Current_Phase_A</t>
  </si>
  <si>
    <t>PT109F01_RMS_Current_Phase_B</t>
  </si>
  <si>
    <t>PT109F01_RMS_Current_Phase_C</t>
  </si>
  <si>
    <t>PT109F01_RMS_Current_Phase_Neut</t>
  </si>
  <si>
    <t>PT109F01_Active_Power_Phase_A</t>
  </si>
  <si>
    <t>PT109F01_Active_Power_Phase_B</t>
  </si>
  <si>
    <t>PT109F01_Active_Power_Phase_C</t>
  </si>
  <si>
    <t>PT109F01_Total_Active_Power</t>
  </si>
  <si>
    <t>PT109F01_Power_Factor_Phase_A</t>
  </si>
  <si>
    <t>PT109F01_Power_Factor_Phase_B</t>
  </si>
  <si>
    <t>PT109F01_Power_Factor_Phase_C</t>
  </si>
  <si>
    <t>PT109F01_Total_Power_Factor</t>
  </si>
  <si>
    <t>Iridium GMDSS Supply RMS Current Phase A</t>
  </si>
  <si>
    <t>Iridium GMDSS Supply RMS Current Phase B</t>
  </si>
  <si>
    <t>Iridium GMDSS Supply RMS Current Phase C</t>
  </si>
  <si>
    <t>Iridium GMDSS Supply RMS Current Phase Neutral</t>
  </si>
  <si>
    <t xml:space="preserve">Iridium GMDSS Supply RMS Voltage Phase A to Neutral </t>
  </si>
  <si>
    <t xml:space="preserve">Iridium GMDSS Supply RMS Voltage Phase B to Neutral </t>
  </si>
  <si>
    <t xml:space="preserve">Iridium GMDSS Supply RMS Voltage Phase C to Neutral </t>
  </si>
  <si>
    <t>Iridium GMDSS Supply Active Power Phase A</t>
  </si>
  <si>
    <t xml:space="preserve">Iridium GMDSS Supply Total Active Power </t>
  </si>
  <si>
    <t>Iridium GMDSS Supply Active Power Phase B</t>
  </si>
  <si>
    <t>Iridium GMDSS Supply Active Power Phase C</t>
  </si>
  <si>
    <t>Iridium GMDSS Supply Power Factor Phase A</t>
  </si>
  <si>
    <t>Iridium GMDSS Supply Total Power Factor</t>
  </si>
  <si>
    <t>Iridium GMDSS Supply Power Factor Phase B</t>
  </si>
  <si>
    <t>Iridium GMDSS Supply Power Factor Phase C</t>
  </si>
  <si>
    <t>PT129F01_RMS_Current_Phase_A</t>
  </si>
  <si>
    <t>PT129F01_RMS_Current_Phase_B</t>
  </si>
  <si>
    <t>PT129F01_RMS_Current_Phase_C</t>
  </si>
  <si>
    <t>PT129F01_RMS_Current_Phase_Neut</t>
  </si>
  <si>
    <t>PT129F01_Active_Power_Phase_A</t>
  </si>
  <si>
    <t>PT129F01_Active_Power_Phase_B</t>
  </si>
  <si>
    <t>PT129F01_Active_Power_Phase_C</t>
  </si>
  <si>
    <t>PT129F01_Total_Active_Power</t>
  </si>
  <si>
    <t>PT129F01_Power_Factor_Phase_A</t>
  </si>
  <si>
    <t>PT129F01_Power_Factor_Phase_B</t>
  </si>
  <si>
    <t>PT129F01_Power_Factor_Phase_C</t>
  </si>
  <si>
    <t>PT129F01_Total_Power_Factor</t>
  </si>
  <si>
    <t>Main Propulsion Unit Offline Filter RMS Current Phase A</t>
  </si>
  <si>
    <t>Main Propulsion Unit Offline Filter RMS Current Phase B</t>
  </si>
  <si>
    <t>Main Propulsion Unit Offline Filter RMS Current Phase C</t>
  </si>
  <si>
    <t>Main Propulsion Unit Offline Filter RMS Current Phase Neutral</t>
  </si>
  <si>
    <t xml:space="preserve">Main Propulsion Unit Offline Filter RMS Voltage Phase A to Neutral </t>
  </si>
  <si>
    <t xml:space="preserve">Main Propulsion Unit Offline Filter RMS Voltage Phase B to Neutral </t>
  </si>
  <si>
    <t xml:space="preserve">Main Propulsion Unit Offline Filter RMS Voltage Phase C to Neutral </t>
  </si>
  <si>
    <t>Main Propulsion Unit Offline Filter Active Power Phase A</t>
  </si>
  <si>
    <t>Main Propulsion Unit Offline Filter Active Power Phase B</t>
  </si>
  <si>
    <t>Main Propulsion Unit Offline Filter Active Power Phase C</t>
  </si>
  <si>
    <t xml:space="preserve">Main Propulsion Unit Offline Filter Total Active Power </t>
  </si>
  <si>
    <t>Main Propulsion Unit Offline Filter Power Factor Phase A</t>
  </si>
  <si>
    <t>Main Propulsion Unit Offline Filter Power Factor Phase B</t>
  </si>
  <si>
    <t>Main Propulsion Unit Offline Filter Power Factor Phase C</t>
  </si>
  <si>
    <t>Main Propulsion Unit Offline Filter Total Power Factor</t>
  </si>
  <si>
    <t>PT130F01_RMS_Current_Phase_A</t>
  </si>
  <si>
    <t>PT130F01_RMS_Current_Phase_B</t>
  </si>
  <si>
    <t>PT130F01_RMS_Current_Phase_C</t>
  </si>
  <si>
    <t>PT130F01_RMS_Current_Phase_Neut</t>
  </si>
  <si>
    <t>PT130F01_Active_Power_Phase_A</t>
  </si>
  <si>
    <t>PT130F01_Active_Power_Phase_B</t>
  </si>
  <si>
    <t>PT130F01_Active_Power_Phase_C</t>
  </si>
  <si>
    <t>PT130F01_Total_Active_Power</t>
  </si>
  <si>
    <t>PT130F01_Power_Factor_Phase_A</t>
  </si>
  <si>
    <t>PT130F01_Power_Factor_Phase_B</t>
  </si>
  <si>
    <t>PT130F01_Power_Factor_Phase_C</t>
  </si>
  <si>
    <t>PT130F01_Total_Power_Factor</t>
  </si>
  <si>
    <t>PT132F01_RMS_Current_Phase_A</t>
  </si>
  <si>
    <t>PT132F01_RMS_Current_Phase_B</t>
  </si>
  <si>
    <t>PT132F01_RMS_Current_Phase_C</t>
  </si>
  <si>
    <t>PT132F01_RMS_Current_Phase_Neut</t>
  </si>
  <si>
    <t>PT132F01_Active_Power_Phase_A</t>
  </si>
  <si>
    <t>PT132F01_Active_Power_Phase_B</t>
  </si>
  <si>
    <t>PT132F01_Active_Power_Phase_C</t>
  </si>
  <si>
    <t>PT132F01_Total_Active_Power</t>
  </si>
  <si>
    <t>PT132F01_Power_Factor_Phase_A</t>
  </si>
  <si>
    <t>PT132F01_Power_Factor_Phase_B</t>
  </si>
  <si>
    <t>PT132F01_Power_Factor_Phase_C</t>
  </si>
  <si>
    <t>PT132F01_Total_Power_Factor</t>
  </si>
  <si>
    <t>PT135F01_RMS_Current_Phase_A</t>
  </si>
  <si>
    <t>PT135F01_RMS_Current_Phase_B</t>
  </si>
  <si>
    <t>PT135F01_RMS_Current_Phase_C</t>
  </si>
  <si>
    <t>PT135F01_RMS_Current_Phase_Neut</t>
  </si>
  <si>
    <t>PT135F01_Active_Power_Phase_A</t>
  </si>
  <si>
    <t>PT135F01_Active_Power_Phase_B</t>
  </si>
  <si>
    <t>PT135F01_Active_Power_Phase_C</t>
  </si>
  <si>
    <t>PT135F01_Total_Active_Power</t>
  </si>
  <si>
    <t>PT135F01_Power_Factor_Phase_A</t>
  </si>
  <si>
    <t>PT135F01_Power_Factor_Phase_B</t>
  </si>
  <si>
    <t>PT135F01_Power_Factor_Phase_C</t>
  </si>
  <si>
    <t>PT135F01_Total_Power_Factor</t>
  </si>
  <si>
    <t>PT137F01_RMS_Current_Phase_A</t>
  </si>
  <si>
    <t>PT137F01_RMS_Current_Phase_B</t>
  </si>
  <si>
    <t>PT137F01_RMS_Current_Phase_C</t>
  </si>
  <si>
    <t>PT137F01_RMS_Current_Phase_Neut</t>
  </si>
  <si>
    <t>PT137F01_Active_Power_Phase_A</t>
  </si>
  <si>
    <t>PT137F01_Active_Power_Phase_B</t>
  </si>
  <si>
    <t>PT137F01_Active_Power_Phase_C</t>
  </si>
  <si>
    <t>PT137F01_Total_Active_Power</t>
  </si>
  <si>
    <t>PT137F01_Power_Factor_Phase_A</t>
  </si>
  <si>
    <t>PT137F01_Power_Factor_Phase_B</t>
  </si>
  <si>
    <t>PT137F01_Power_Factor_Phase_C</t>
  </si>
  <si>
    <t>PT137F01_Total_Power_Factor</t>
  </si>
  <si>
    <t>PT138F01_RMS_Current_Phase_A</t>
  </si>
  <si>
    <t>PT138F01_RMS_Current_Phase_B</t>
  </si>
  <si>
    <t>PT138F01_RMS_Current_Phase_C</t>
  </si>
  <si>
    <t>PT138F01_RMS_Current_Phase_Neut</t>
  </si>
  <si>
    <t>PT138F01_Active_Power_Phase_A</t>
  </si>
  <si>
    <t>PT138F01_Active_Power_Phase_B</t>
  </si>
  <si>
    <t>PT138F01_Active_Power_Phase_C</t>
  </si>
  <si>
    <t>PT138F01_Total_Active_Power</t>
  </si>
  <si>
    <t>PT138F01_Power_Factor_Phase_A</t>
  </si>
  <si>
    <t>PT138F01_Power_Factor_Phase_B</t>
  </si>
  <si>
    <t>PT138F01_Power_Factor_Phase_C</t>
  </si>
  <si>
    <t>PT138F01_Total_Power_Factor</t>
  </si>
  <si>
    <t>PT139F01_RMS_Current_Phase_A</t>
  </si>
  <si>
    <t>PT139F01_RMS_Current_Phase_B</t>
  </si>
  <si>
    <t>PT139F01_RMS_Current_Phase_C</t>
  </si>
  <si>
    <t>PT139F01_RMS_Current_Phase_Neut</t>
  </si>
  <si>
    <t>PT139F01_Active_Power_Phase_A</t>
  </si>
  <si>
    <t>PT139F01_Active_Power_Phase_B</t>
  </si>
  <si>
    <t>PT139F01_Active_Power_Phase_C</t>
  </si>
  <si>
    <t>PT139F01_Total_Active_Power</t>
  </si>
  <si>
    <t>PT139F01_Power_Factor_Phase_A</t>
  </si>
  <si>
    <t>PT139F01_Power_Factor_Phase_B</t>
  </si>
  <si>
    <t>PT139F01_Power_Factor_Phase_C</t>
  </si>
  <si>
    <t>PT139F01_Total_Power_Factor</t>
  </si>
  <si>
    <t>PT140F01_RMS_Current_Phase_A</t>
  </si>
  <si>
    <t>PT140F01_RMS_Current_Phase_B</t>
  </si>
  <si>
    <t>PT140F01_RMS_Current_Phase_C</t>
  </si>
  <si>
    <t>PT140F01_RMS_Current_Phase_Neut</t>
  </si>
  <si>
    <t>PT140F01_Active_Power_Phase_A</t>
  </si>
  <si>
    <t>PT140F01_Active_Power_Phase_B</t>
  </si>
  <si>
    <t>PT140F01_Active_Power_Phase_C</t>
  </si>
  <si>
    <t>PT140F01_Total_Active_Power</t>
  </si>
  <si>
    <t>PT140F01_Power_Factor_Phase_A</t>
  </si>
  <si>
    <t>PT140F01_Power_Factor_Phase_B</t>
  </si>
  <si>
    <t>PT140F01_Power_Factor_Phase_C</t>
  </si>
  <si>
    <t>PT140F01_Total_Power_Factor</t>
  </si>
  <si>
    <t>PT141F01_RMS_Current_Phase_A</t>
  </si>
  <si>
    <t>PT141F01_RMS_Current_Phase_B</t>
  </si>
  <si>
    <t>PT141F01_RMS_Current_Phase_C</t>
  </si>
  <si>
    <t>PT141F01_RMS_Current_Phase_Neut</t>
  </si>
  <si>
    <t>PT141F01_Active_Power_Phase_A</t>
  </si>
  <si>
    <t>PT141F01_Active_Power_Phase_B</t>
  </si>
  <si>
    <t>PT141F01_Active_Power_Phase_C</t>
  </si>
  <si>
    <t>PT141F01_Total_Active_Power</t>
  </si>
  <si>
    <t>PT141F01_Power_Factor_Phase_A</t>
  </si>
  <si>
    <t>PT141F01_Power_Factor_Phase_B</t>
  </si>
  <si>
    <t>PT141F01_Power_Factor_Phase_C</t>
  </si>
  <si>
    <t>PT141F01_Total_Power_Factor</t>
  </si>
  <si>
    <t>PT142F01_RMS_Current_Phase_A</t>
  </si>
  <si>
    <t>PT142F01_RMS_Current_Phase_B</t>
  </si>
  <si>
    <t>PT142F01_RMS_Current_Phase_C</t>
  </si>
  <si>
    <t>PT142F01_RMS_Current_Phase_Neut</t>
  </si>
  <si>
    <t>PT142F01_Active_Power_Phase_A</t>
  </si>
  <si>
    <t>PT142F01_Active_Power_Phase_B</t>
  </si>
  <si>
    <t>PT142F01_Active_Power_Phase_C</t>
  </si>
  <si>
    <t>PT142F01_Total_Active_Power</t>
  </si>
  <si>
    <t>PT142F01_Power_Factor_Phase_A</t>
  </si>
  <si>
    <t>PT142F01_Power_Factor_Phase_B</t>
  </si>
  <si>
    <t>PT142F01_Power_Factor_Phase_C</t>
  </si>
  <si>
    <t>PT142F01_Total_Power_Factor</t>
  </si>
  <si>
    <t>PT143F01_RMS_Current_Phase_A</t>
  </si>
  <si>
    <t>PT143F01_RMS_Current_Phase_B</t>
  </si>
  <si>
    <t>PT143F01_RMS_Current_Phase_C</t>
  </si>
  <si>
    <t>PT143F01_RMS_Current_Phase_Neut</t>
  </si>
  <si>
    <t>PT143F01_Active_Power_Phase_A</t>
  </si>
  <si>
    <t>PT143F01_Active_Power_Phase_B</t>
  </si>
  <si>
    <t>PT143F01_Active_Power_Phase_C</t>
  </si>
  <si>
    <t>PT143F01_Total_Active_Power</t>
  </si>
  <si>
    <t>PT143F01_Power_Factor_Phase_A</t>
  </si>
  <si>
    <t>PT143F01_Power_Factor_Phase_B</t>
  </si>
  <si>
    <t>PT143F01_Power_Factor_Phase_C</t>
  </si>
  <si>
    <t>PT143F01_Total_Power_Factor</t>
  </si>
  <si>
    <t>PT144F01_RMS_Current_Phase_A</t>
  </si>
  <si>
    <t>PT144F01_RMS_Current_Phase_B</t>
  </si>
  <si>
    <t>PT144F01_RMS_Current_Phase_C</t>
  </si>
  <si>
    <t>PT144F01_RMS_Current_Phase_Neut</t>
  </si>
  <si>
    <t>PT144F01_Active_Power_Phase_A</t>
  </si>
  <si>
    <t>PT144F01_Active_Power_Phase_B</t>
  </si>
  <si>
    <t>PT144F01_Active_Power_Phase_C</t>
  </si>
  <si>
    <t>PT144F01_Total_Active_Power</t>
  </si>
  <si>
    <t>PT144F01_Power_Factor_Phase_A</t>
  </si>
  <si>
    <t>PT144F01_Power_Factor_Phase_B</t>
  </si>
  <si>
    <t>PT144F01_Power_Factor_Phase_C</t>
  </si>
  <si>
    <t>PT144F01_Total_Power_Factor</t>
  </si>
  <si>
    <t>PT145F01_RMS_Current_Phase_A</t>
  </si>
  <si>
    <t>PT145F01_RMS_Current_Phase_B</t>
  </si>
  <si>
    <t>PT145F01_RMS_Current_Phase_C</t>
  </si>
  <si>
    <t>PT145F01_RMS_Current_Phase_Neut</t>
  </si>
  <si>
    <t>PT145F01_Active_Power_Phase_A</t>
  </si>
  <si>
    <t>PT145F01_Active_Power_Phase_B</t>
  </si>
  <si>
    <t>PT145F01_Active_Power_Phase_C</t>
  </si>
  <si>
    <t>PT145F01_Total_Active_Power</t>
  </si>
  <si>
    <t>PT145F01_Power_Factor_Phase_A</t>
  </si>
  <si>
    <t>PT145F01_Power_Factor_Phase_B</t>
  </si>
  <si>
    <t>PT145F01_Power_Factor_Phase_C</t>
  </si>
  <si>
    <t>PT145F01_Total_Power_Factor</t>
  </si>
  <si>
    <t>PT146F01_RMS_Current_Phase_A</t>
  </si>
  <si>
    <t>PT146F01_RMS_Current_Phase_B</t>
  </si>
  <si>
    <t>PT146F01_RMS_Current_Phase_C</t>
  </si>
  <si>
    <t>PT146F01_RMS_Current_Phase_Neut</t>
  </si>
  <si>
    <t>PT146F01_Active_Power_Phase_A</t>
  </si>
  <si>
    <t>PT146F01_Active_Power_Phase_B</t>
  </si>
  <si>
    <t>PT146F01_Active_Power_Phase_C</t>
  </si>
  <si>
    <t>PT146F01_Total_Active_Power</t>
  </si>
  <si>
    <t>PT146F01_Power_Factor_Phase_A</t>
  </si>
  <si>
    <t>PT146F01_Power_Factor_Phase_B</t>
  </si>
  <si>
    <t>PT146F01_Power_Factor_Phase_C</t>
  </si>
  <si>
    <t>PT146F01_Total_Power_Factor</t>
  </si>
  <si>
    <t>PT147F01_RMS_Current_Phase_A</t>
  </si>
  <si>
    <t>PT147F01_RMS_Current_Phase_B</t>
  </si>
  <si>
    <t>PT147F01_RMS_Current_Phase_C</t>
  </si>
  <si>
    <t>PT147F01_RMS_Current_Phase_Neut</t>
  </si>
  <si>
    <t>PT147F01_Active_Power_Phase_A</t>
  </si>
  <si>
    <t>PT147F01_Active_Power_Phase_B</t>
  </si>
  <si>
    <t>PT147F01_Active_Power_Phase_C</t>
  </si>
  <si>
    <t>PT147F01_Total_Active_Power</t>
  </si>
  <si>
    <t>PT147F01_Power_Factor_Phase_A</t>
  </si>
  <si>
    <t>PT147F01_Power_Factor_Phase_B</t>
  </si>
  <si>
    <t>PT147F01_Power_Factor_Phase_C</t>
  </si>
  <si>
    <t>PT147F01_Total_Power_Factor</t>
  </si>
  <si>
    <t>PT148F01_RMS_Current_Phase_A</t>
  </si>
  <si>
    <t>PT148F01_RMS_Current_Phase_B</t>
  </si>
  <si>
    <t>PT148F01_RMS_Current_Phase_C</t>
  </si>
  <si>
    <t>PT148F01_RMS_Current_Phase_Neut</t>
  </si>
  <si>
    <t>PT148F01_Active_Power_Phase_A</t>
  </si>
  <si>
    <t>PT148F01_Active_Power_Phase_B</t>
  </si>
  <si>
    <t>PT148F01_Active_Power_Phase_C</t>
  </si>
  <si>
    <t>PT148F01_Total_Active_Power</t>
  </si>
  <si>
    <t>PT148F01_Power_Factor_Phase_A</t>
  </si>
  <si>
    <t>PT148F01_Power_Factor_Phase_B</t>
  </si>
  <si>
    <t>PT148F01_Power_Factor_Phase_C</t>
  </si>
  <si>
    <t>PT148F01_Total_Power_Factor</t>
  </si>
  <si>
    <t>PT149F01_RMS_Current_Phase_A</t>
  </si>
  <si>
    <t>PT149F01_RMS_Current_Phase_B</t>
  </si>
  <si>
    <t>PT149F01_RMS_Current_Phase_C</t>
  </si>
  <si>
    <t>PT149F01_RMS_Current_Phase_Neut</t>
  </si>
  <si>
    <t>PT149F01_Active_Power_Phase_A</t>
  </si>
  <si>
    <t>PT149F01_Active_Power_Phase_B</t>
  </si>
  <si>
    <t>PT149F01_Active_Power_Phase_C</t>
  </si>
  <si>
    <t>PT149F01_Total_Active_Power</t>
  </si>
  <si>
    <t>PT149F01_Power_Factor_Phase_A</t>
  </si>
  <si>
    <t>PT149F01_Power_Factor_Phase_B</t>
  </si>
  <si>
    <t>PT149F01_Power_Factor_Phase_C</t>
  </si>
  <si>
    <t>PT149F01_Total_Power_Factor</t>
  </si>
  <si>
    <t>PT150F01_RMS_Current_Phase_A</t>
  </si>
  <si>
    <t>PT150F01_RMS_Current_Phase_B</t>
  </si>
  <si>
    <t>PT150F01_RMS_Current_Phase_C</t>
  </si>
  <si>
    <t>PT150F01_RMS_Current_Phase_Neut</t>
  </si>
  <si>
    <t>PT150F01_Active_Power_Phase_A</t>
  </si>
  <si>
    <t>PT150F01_Active_Power_Phase_B</t>
  </si>
  <si>
    <t>PT150F01_Active_Power_Phase_C</t>
  </si>
  <si>
    <t>PT150F01_Total_Active_Power</t>
  </si>
  <si>
    <t>PT150F01_Power_Factor_Phase_A</t>
  </si>
  <si>
    <t>PT150F01_Power_Factor_Phase_B</t>
  </si>
  <si>
    <t>PT150F01_Power_Factor_Phase_C</t>
  </si>
  <si>
    <t>PT150F01_Total_Power_Factor</t>
  </si>
  <si>
    <t>PT152F01_RMS_Current_Phase_A</t>
  </si>
  <si>
    <t>PT152F01_RMS_Current_Phase_B</t>
  </si>
  <si>
    <t>PT152F01_RMS_Current_Phase_C</t>
  </si>
  <si>
    <t>PT152F01_RMS_Current_Phase_Neut</t>
  </si>
  <si>
    <t>PT152F01_Active_Power_Phase_A</t>
  </si>
  <si>
    <t>PT152F01_Active_Power_Phase_B</t>
  </si>
  <si>
    <t>PT152F01_Active_Power_Phase_C</t>
  </si>
  <si>
    <t>PT152F01_Total_Active_Power</t>
  </si>
  <si>
    <t>PT152F01_Power_Factor_Phase_A</t>
  </si>
  <si>
    <t>PT152F01_Power_Factor_Phase_B</t>
  </si>
  <si>
    <t>PT152F01_Power_Factor_Phase_C</t>
  </si>
  <si>
    <t>PT152F01_Total_Power_Factor</t>
  </si>
  <si>
    <t>PT153F01_RMS_Current_Phase_A</t>
  </si>
  <si>
    <t>PT153F01_RMS_Current_Phase_B</t>
  </si>
  <si>
    <t>PT153F01_RMS_Current_Phase_C</t>
  </si>
  <si>
    <t>PT153F01_RMS_Current_Phase_Neut</t>
  </si>
  <si>
    <t>PT153F01_Active_Power_Phase_A</t>
  </si>
  <si>
    <t>PT153F01_Active_Power_Phase_B</t>
  </si>
  <si>
    <t>PT153F01_Active_Power_Phase_C</t>
  </si>
  <si>
    <t>PT153F01_Total_Active_Power</t>
  </si>
  <si>
    <t>PT153F01_Power_Factor_Phase_A</t>
  </si>
  <si>
    <t>PT153F01_Power_Factor_Phase_B</t>
  </si>
  <si>
    <t>PT153F01_Power_Factor_Phase_C</t>
  </si>
  <si>
    <t>PT153F01_Total_Power_Factor</t>
  </si>
  <si>
    <t>PT154F01_RMS_Current_Phase_A</t>
  </si>
  <si>
    <t>PT154F01_RMS_Current_Phase_B</t>
  </si>
  <si>
    <t>PT154F01_RMS_Current_Phase_C</t>
  </si>
  <si>
    <t>PT154F01_RMS_Current_Phase_Neut</t>
  </si>
  <si>
    <t>PT154F01_Active_Power_Phase_A</t>
  </si>
  <si>
    <t>PT154F01_Active_Power_Phase_B</t>
  </si>
  <si>
    <t>PT154F01_Active_Power_Phase_C</t>
  </si>
  <si>
    <t>PT154F01_Total_Active_Power</t>
  </si>
  <si>
    <t>PT154F01_Power_Factor_Phase_A</t>
  </si>
  <si>
    <t>PT154F01_Power_Factor_Phase_B</t>
  </si>
  <si>
    <t>PT154F01_Power_Factor_Phase_C</t>
  </si>
  <si>
    <t>PT154F01_Total_Power_Factor</t>
  </si>
  <si>
    <t>PT161F01_RMS_Current_Phase_A</t>
  </si>
  <si>
    <t>PT161F01_RMS_Current_Phase_B</t>
  </si>
  <si>
    <t>PT161F01_RMS_Current_Phase_C</t>
  </si>
  <si>
    <t>PT161F01_RMS_Current_Phase_Neut</t>
  </si>
  <si>
    <t>PT161F01_Active_Power_Phase_A</t>
  </si>
  <si>
    <t>PT161F01_Active_Power_Phase_B</t>
  </si>
  <si>
    <t>PT161F01_Active_Power_Phase_C</t>
  </si>
  <si>
    <t>PT161F01_Total_Active_Power</t>
  </si>
  <si>
    <t>PT161F01_Power_Factor_Phase_A</t>
  </si>
  <si>
    <t>PT161F01_Power_Factor_Phase_B</t>
  </si>
  <si>
    <t>PT161F01_Power_Factor_Phase_C</t>
  </si>
  <si>
    <t>PT161F01_Total_Power_Factor</t>
  </si>
  <si>
    <t>PT164F01_RMS_Current_Phase_A</t>
  </si>
  <si>
    <t>PT164F01_RMS_Current_Phase_B</t>
  </si>
  <si>
    <t>PT164F01_RMS_Current_Phase_C</t>
  </si>
  <si>
    <t>PT164F01_RMS_Current_Phase_Neut</t>
  </si>
  <si>
    <t>PT164F01_Active_Power_Phase_A</t>
  </si>
  <si>
    <t>PT164F01_Active_Power_Phase_B</t>
  </si>
  <si>
    <t>PT164F01_Active_Power_Phase_C</t>
  </si>
  <si>
    <t>PT164F01_Total_Active_Power</t>
  </si>
  <si>
    <t>PT164F01_Power_Factor_Phase_A</t>
  </si>
  <si>
    <t>PT164F01_Power_Factor_Phase_B</t>
  </si>
  <si>
    <t>PT164F01_Power_Factor_Phase_C</t>
  </si>
  <si>
    <t>PT164F01_Total_Power_Factor</t>
  </si>
  <si>
    <t>PT165F01_RMS_Current_Phase_A</t>
  </si>
  <si>
    <t>PT165F01_RMS_Current_Phase_B</t>
  </si>
  <si>
    <t>PT165F01_RMS_Current_Phase_C</t>
  </si>
  <si>
    <t>PT165F01_RMS_Current_Phase_Neut</t>
  </si>
  <si>
    <t>PT165F01_Active_Power_Phase_A</t>
  </si>
  <si>
    <t>PT165F01_Active_Power_Phase_B</t>
  </si>
  <si>
    <t>PT165F01_Active_Power_Phase_C</t>
  </si>
  <si>
    <t>PT165F01_Total_Active_Power</t>
  </si>
  <si>
    <t>PT165F01_Power_Factor_Phase_A</t>
  </si>
  <si>
    <t>PT165F01_Power_Factor_Phase_B</t>
  </si>
  <si>
    <t>PT165F01_Power_Factor_Phase_C</t>
  </si>
  <si>
    <t>PT165F01_Total_Power_Factor</t>
  </si>
  <si>
    <t>PT166F01_RMS_Current_Phase_A</t>
  </si>
  <si>
    <t>PT166F01_RMS_Current_Phase_B</t>
  </si>
  <si>
    <t>PT166F01_RMS_Current_Phase_C</t>
  </si>
  <si>
    <t>PT166F01_RMS_Current_Phase_Neut</t>
  </si>
  <si>
    <t>PT166F01_Active_Power_Phase_A</t>
  </si>
  <si>
    <t>PT166F01_Active_Power_Phase_B</t>
  </si>
  <si>
    <t>PT166F01_Active_Power_Phase_C</t>
  </si>
  <si>
    <t>PT166F01_Total_Active_Power</t>
  </si>
  <si>
    <t>PT166F01_Power_Factor_Phase_A</t>
  </si>
  <si>
    <t>PT166F01_Power_Factor_Phase_B</t>
  </si>
  <si>
    <t>PT166F01_Power_Factor_Phase_C</t>
  </si>
  <si>
    <t>PT166F01_Total_Power_Factor</t>
  </si>
  <si>
    <t>PT167F01_RMS_Current_Phase_A</t>
  </si>
  <si>
    <t>PT167F01_RMS_Current_Phase_B</t>
  </si>
  <si>
    <t>PT167F01_RMS_Current_Phase_C</t>
  </si>
  <si>
    <t>PT167F01_RMS_Current_Phase_Neut</t>
  </si>
  <si>
    <t>PT167F01_Active_Power_Phase_A</t>
  </si>
  <si>
    <t>PT167F01_Active_Power_Phase_B</t>
  </si>
  <si>
    <t>PT167F01_Active_Power_Phase_C</t>
  </si>
  <si>
    <t>PT167F01_Total_Active_Power</t>
  </si>
  <si>
    <t>PT167F01_Power_Factor_Phase_A</t>
  </si>
  <si>
    <t>PT167F01_Power_Factor_Phase_B</t>
  </si>
  <si>
    <t>PT167F01_Power_Factor_Phase_C</t>
  </si>
  <si>
    <t>PT167F01_Total_Power_Factor</t>
  </si>
  <si>
    <t>PT168F01_RMS_Current_Phase_A</t>
  </si>
  <si>
    <t>PT168F01_RMS_Current_Phase_B</t>
  </si>
  <si>
    <t>PT168F01_RMS_Current_Phase_C</t>
  </si>
  <si>
    <t>PT168F01_RMS_Current_Phase_Neut</t>
  </si>
  <si>
    <t>PT168F01_Active_Power_Phase_A</t>
  </si>
  <si>
    <t>PT168F01_Active_Power_Phase_B</t>
  </si>
  <si>
    <t>PT168F01_Active_Power_Phase_C</t>
  </si>
  <si>
    <t>PT168F01_Total_Active_Power</t>
  </si>
  <si>
    <t>PT168F01_Power_Factor_Phase_A</t>
  </si>
  <si>
    <t>PT168F01_Power_Factor_Phase_B</t>
  </si>
  <si>
    <t>PT168F01_Power_Factor_Phase_C</t>
  </si>
  <si>
    <t>PT168F01_Total_Power_Factor</t>
  </si>
  <si>
    <t>PT169F01_RMS_Current_Phase_A</t>
  </si>
  <si>
    <t>PT169F01_RMS_Current_Phase_B</t>
  </si>
  <si>
    <t>PT169F01_RMS_Current_Phase_C</t>
  </si>
  <si>
    <t>PT169F01_RMS_Current_Phase_Neut</t>
  </si>
  <si>
    <t>PT169F01_Active_Power_Phase_A</t>
  </si>
  <si>
    <t>PT169F01_Active_Power_Phase_B</t>
  </si>
  <si>
    <t>PT169F01_Active_Power_Phase_C</t>
  </si>
  <si>
    <t>PT169F01_Total_Active_Power</t>
  </si>
  <si>
    <t>PT169F01_Power_Factor_Phase_A</t>
  </si>
  <si>
    <t>PT169F01_Power_Factor_Phase_B</t>
  </si>
  <si>
    <t>PT169F01_Power_Factor_Phase_C</t>
  </si>
  <si>
    <t>PT169F01_Total_Power_Factor</t>
  </si>
  <si>
    <t>PT170F01_RMS_Current_Phase_A</t>
  </si>
  <si>
    <t>PT170F01_RMS_Current_Phase_B</t>
  </si>
  <si>
    <t>PT170F01_RMS_Current_Phase_C</t>
  </si>
  <si>
    <t>PT170F01_RMS_Current_Phase_Neut</t>
  </si>
  <si>
    <t>PT170F01_Active_Power_Phase_A</t>
  </si>
  <si>
    <t>PT170F01_Active_Power_Phase_B</t>
  </si>
  <si>
    <t>PT170F01_Active_Power_Phase_C</t>
  </si>
  <si>
    <t>PT170F01_Total_Active_Power</t>
  </si>
  <si>
    <t>PT170F01_Power_Factor_Phase_A</t>
  </si>
  <si>
    <t>PT170F01_Power_Factor_Phase_B</t>
  </si>
  <si>
    <t>PT170F01_Power_Factor_Phase_C</t>
  </si>
  <si>
    <t>PT170F01_Total_Power_Factor</t>
  </si>
  <si>
    <t>PT171F01_RMS_Current_Phase_A</t>
  </si>
  <si>
    <t>PT171F01_RMS_Current_Phase_B</t>
  </si>
  <si>
    <t>PT171F01_RMS_Current_Phase_C</t>
  </si>
  <si>
    <t>PT171F01_RMS_Current_Phase_Neut</t>
  </si>
  <si>
    <t>PT171F01_Active_Power_Phase_A</t>
  </si>
  <si>
    <t>PT171F01_Active_Power_Phase_B</t>
  </si>
  <si>
    <t>PT171F01_Active_Power_Phase_C</t>
  </si>
  <si>
    <t>PT171F01_Total_Active_Power</t>
  </si>
  <si>
    <t>PT171F01_Power_Factor_Phase_A</t>
  </si>
  <si>
    <t>PT171F01_Power_Factor_Phase_B</t>
  </si>
  <si>
    <t>PT171F01_Power_Factor_Phase_C</t>
  </si>
  <si>
    <t>PT171F01_Total_Power_Factor</t>
  </si>
  <si>
    <t>PT172F01_RMS_Current_Phase_A</t>
  </si>
  <si>
    <t>PT172F01_RMS_Current_Phase_B</t>
  </si>
  <si>
    <t>PT172F01_RMS_Current_Phase_C</t>
  </si>
  <si>
    <t>PT172F01_RMS_Current_Phase_Neut</t>
  </si>
  <si>
    <t>PT172F01_Active_Power_Phase_A</t>
  </si>
  <si>
    <t>PT172F01_Active_Power_Phase_B</t>
  </si>
  <si>
    <t>PT172F01_Active_Power_Phase_C</t>
  </si>
  <si>
    <t>PT172F01_Total_Active_Power</t>
  </si>
  <si>
    <t>PT172F01_Power_Factor_Phase_A</t>
  </si>
  <si>
    <t>PT172F01_Power_Factor_Phase_B</t>
  </si>
  <si>
    <t>PT172F01_Power_Factor_Phase_C</t>
  </si>
  <si>
    <t>PT172F01_Total_Power_Factor</t>
  </si>
  <si>
    <t>PT175F01_RMS_Current_Phase_A</t>
  </si>
  <si>
    <t>PT175F01_RMS_Current_Phase_B</t>
  </si>
  <si>
    <t>PT175F01_RMS_Current_Phase_C</t>
  </si>
  <si>
    <t>PT175F01_RMS_Current_Phase_Neut</t>
  </si>
  <si>
    <t>PT175F01_Active_Power_Phase_A</t>
  </si>
  <si>
    <t>PT175F01_Active_Power_Phase_B</t>
  </si>
  <si>
    <t>PT175F01_Active_Power_Phase_C</t>
  </si>
  <si>
    <t>PT175F01_Total_Active_Power</t>
  </si>
  <si>
    <t>PT175F01_Power_Factor_Phase_A</t>
  </si>
  <si>
    <t>PT175F01_Power_Factor_Phase_B</t>
  </si>
  <si>
    <t>PT175F01_Power_Factor_Phase_C</t>
  </si>
  <si>
    <t>PT175F01_Total_Power_Factor</t>
  </si>
  <si>
    <t>PT176F01_RMS_Current_Phase_A</t>
  </si>
  <si>
    <t>PT176F01_RMS_Current_Phase_B</t>
  </si>
  <si>
    <t>PT176F01_RMS_Current_Phase_C</t>
  </si>
  <si>
    <t>PT176F01_RMS_Current_Phase_Neut</t>
  </si>
  <si>
    <t>PT176F01_Active_Power_Phase_A</t>
  </si>
  <si>
    <t>PT176F01_Active_Power_Phase_B</t>
  </si>
  <si>
    <t>PT176F01_Active_Power_Phase_C</t>
  </si>
  <si>
    <t>PT176F01_Total_Active_Power</t>
  </si>
  <si>
    <t>PT176F01_Power_Factor_Phase_A</t>
  </si>
  <si>
    <t>PT176F01_Power_Factor_Phase_B</t>
  </si>
  <si>
    <t>PT176F01_Power_Factor_Phase_C</t>
  </si>
  <si>
    <t>PT176F01_Total_Power_Factor</t>
  </si>
  <si>
    <t>PT177F01_RMS_Current_Phase_A</t>
  </si>
  <si>
    <t>PT177F01_RMS_Current_Phase_B</t>
  </si>
  <si>
    <t>PT177F01_RMS_Current_Phase_C</t>
  </si>
  <si>
    <t>PT177F01_RMS_Current_Phase_Neut</t>
  </si>
  <si>
    <t>PT177F01_Active_Power_Phase_A</t>
  </si>
  <si>
    <t>PT177F01_Active_Power_Phase_B</t>
  </si>
  <si>
    <t>PT177F01_Active_Power_Phase_C</t>
  </si>
  <si>
    <t>PT177F01_Total_Active_Power</t>
  </si>
  <si>
    <t>PT177F01_Power_Factor_Phase_A</t>
  </si>
  <si>
    <t>PT177F01_Power_Factor_Phase_B</t>
  </si>
  <si>
    <t>PT177F01_Power_Factor_Phase_C</t>
  </si>
  <si>
    <t>PT177F01_Total_Power_Factor</t>
  </si>
  <si>
    <t>PT178F01_RMS_Current_Phase_A</t>
  </si>
  <si>
    <t>PT178F01_RMS_Current_Phase_B</t>
  </si>
  <si>
    <t>PT178F01_RMS_Current_Phase_C</t>
  </si>
  <si>
    <t>PT178F01_RMS_Current_Phase_Neut</t>
  </si>
  <si>
    <t>PT178F01_Active_Power_Phase_A</t>
  </si>
  <si>
    <t>PT178F01_Active_Power_Phase_B</t>
  </si>
  <si>
    <t>PT178F01_Active_Power_Phase_C</t>
  </si>
  <si>
    <t>PT178F01_Total_Active_Power</t>
  </si>
  <si>
    <t>PT178F01_Power_Factor_Phase_A</t>
  </si>
  <si>
    <t>PT178F01_Power_Factor_Phase_B</t>
  </si>
  <si>
    <t>PT178F01_Power_Factor_Phase_C</t>
  </si>
  <si>
    <t>PT178F01_Total_Power_Factor</t>
  </si>
  <si>
    <t>PT179F01_RMS_Current_Phase_A</t>
  </si>
  <si>
    <t>PT179F01_RMS_Current_Phase_B</t>
  </si>
  <si>
    <t>PT179F01_RMS_Current_Phase_C</t>
  </si>
  <si>
    <t>PT179F01_RMS_Current_Phase_Neut</t>
  </si>
  <si>
    <t>PT179F01_Active_Power_Phase_A</t>
  </si>
  <si>
    <t>PT179F01_Active_Power_Phase_B</t>
  </si>
  <si>
    <t>PT179F01_Active_Power_Phase_C</t>
  </si>
  <si>
    <t>PT179F01_Total_Active_Power</t>
  </si>
  <si>
    <t>PT179F01_Power_Factor_Phase_A</t>
  </si>
  <si>
    <t>PT179F01_Power_Factor_Phase_B</t>
  </si>
  <si>
    <t>PT179F01_Power_Factor_Phase_C</t>
  </si>
  <si>
    <t>PT179F01_Total_Power_Factor</t>
  </si>
  <si>
    <t>PT180F01_RMS_Current_Phase_A</t>
  </si>
  <si>
    <t>PT180F01_RMS_Current_Phase_B</t>
  </si>
  <si>
    <t>PT180F01_RMS_Current_Phase_C</t>
  </si>
  <si>
    <t>PT180F01_RMS_Current_Phase_Neut</t>
  </si>
  <si>
    <t>PT180F01_Active_Power_Phase_A</t>
  </si>
  <si>
    <t>PT180F01_Active_Power_Phase_B</t>
  </si>
  <si>
    <t>PT180F01_Active_Power_Phase_C</t>
  </si>
  <si>
    <t>PT180F01_Total_Active_Power</t>
  </si>
  <si>
    <t>PT180F01_Power_Factor_Phase_A</t>
  </si>
  <si>
    <t>PT180F01_Power_Factor_Phase_B</t>
  </si>
  <si>
    <t>PT180F01_Power_Factor_Phase_C</t>
  </si>
  <si>
    <t>PT180F01_Total_Power_Factor</t>
  </si>
  <si>
    <t>PT181F01_RMS_Current_Phase_A</t>
  </si>
  <si>
    <t>PT181F01_RMS_Current_Phase_B</t>
  </si>
  <si>
    <t>PT181F01_RMS_Current_Phase_C</t>
  </si>
  <si>
    <t>PT181F01_RMS_Current_Phase_Neut</t>
  </si>
  <si>
    <t>PT181F01_Active_Power_Phase_A</t>
  </si>
  <si>
    <t>PT181F01_Active_Power_Phase_B</t>
  </si>
  <si>
    <t>PT181F01_Active_Power_Phase_C</t>
  </si>
  <si>
    <t>PT181F01_Total_Active_Power</t>
  </si>
  <si>
    <t>PT181F01_Power_Factor_Phase_A</t>
  </si>
  <si>
    <t>PT181F01_Power_Factor_Phase_B</t>
  </si>
  <si>
    <t>PT181F01_Power_Factor_Phase_C</t>
  </si>
  <si>
    <t>PT181F01_Total_Power_Factor</t>
  </si>
  <si>
    <t>PT182F01_RMS_Current_Phase_A</t>
  </si>
  <si>
    <t>PT182F01_RMS_Current_Phase_B</t>
  </si>
  <si>
    <t>PT182F01_RMS_Current_Phase_C</t>
  </si>
  <si>
    <t>PT182F01_RMS_Current_Phase_Neut</t>
  </si>
  <si>
    <t>PT182F01_Active_Power_Phase_A</t>
  </si>
  <si>
    <t>PT182F01_Active_Power_Phase_B</t>
  </si>
  <si>
    <t>PT182F01_Active_Power_Phase_C</t>
  </si>
  <si>
    <t>PT182F01_Total_Active_Power</t>
  </si>
  <si>
    <t>PT182F01_Power_Factor_Phase_A</t>
  </si>
  <si>
    <t>PT182F01_Power_Factor_Phase_B</t>
  </si>
  <si>
    <t>PT182F01_Power_Factor_Phase_C</t>
  </si>
  <si>
    <t>PT182F01_Total_Power_Factor</t>
  </si>
  <si>
    <t>PT183F01_RMS_Current_Phase_A</t>
  </si>
  <si>
    <t>PT183F01_RMS_Current_Phase_B</t>
  </si>
  <si>
    <t>PT183F01_RMS_Current_Phase_C</t>
  </si>
  <si>
    <t>PT183F01_RMS_Current_Phase_Neut</t>
  </si>
  <si>
    <t>PT183F01_Active_Power_Phase_A</t>
  </si>
  <si>
    <t>PT183F01_Active_Power_Phase_B</t>
  </si>
  <si>
    <t>PT183F01_Active_Power_Phase_C</t>
  </si>
  <si>
    <t>PT183F01_Total_Active_Power</t>
  </si>
  <si>
    <t>PT183F01_Power_Factor_Phase_A</t>
  </si>
  <si>
    <t>PT183F01_Power_Factor_Phase_B</t>
  </si>
  <si>
    <t>PT183F01_Power_Factor_Phase_C</t>
  </si>
  <si>
    <t>PT183F01_Total_Power_Factor</t>
  </si>
  <si>
    <t>PT184F01_RMS_Current_Phase_A</t>
  </si>
  <si>
    <t>PT184F01_RMS_Current_Phase_B</t>
  </si>
  <si>
    <t>PT184F01_RMS_Current_Phase_C</t>
  </si>
  <si>
    <t>PT184F01_RMS_Current_Phase_Neut</t>
  </si>
  <si>
    <t>PT184F01_Active_Power_Phase_A</t>
  </si>
  <si>
    <t>PT184F01_Active_Power_Phase_B</t>
  </si>
  <si>
    <t>PT184F01_Active_Power_Phase_C</t>
  </si>
  <si>
    <t>PT184F01_Total_Active_Power</t>
  </si>
  <si>
    <t>PT184F01_Power_Factor_Phase_A</t>
  </si>
  <si>
    <t>PT184F01_Power_Factor_Phase_B</t>
  </si>
  <si>
    <t>PT184F01_Power_Factor_Phase_C</t>
  </si>
  <si>
    <t>PT184F01_Total_Power_Factor</t>
  </si>
  <si>
    <t>PT186F01_RMS_Current_Phase_A</t>
  </si>
  <si>
    <t>PT186F01_RMS_Current_Phase_B</t>
  </si>
  <si>
    <t>PT186F01_RMS_Current_Phase_C</t>
  </si>
  <si>
    <t>PT186F01_RMS_Current_Phase_Neut</t>
  </si>
  <si>
    <t>PT186F01_Active_Power_Phase_A</t>
  </si>
  <si>
    <t>PT186F01_Active_Power_Phase_B</t>
  </si>
  <si>
    <t>PT186F01_Active_Power_Phase_C</t>
  </si>
  <si>
    <t>PT186F01_Total_Active_Power</t>
  </si>
  <si>
    <t>PT186F01_Power_Factor_Phase_A</t>
  </si>
  <si>
    <t>PT186F01_Power_Factor_Phase_B</t>
  </si>
  <si>
    <t>PT186F01_Power_Factor_Phase_C</t>
  </si>
  <si>
    <t>PT186F01_Total_Power_Factor</t>
  </si>
  <si>
    <t>PT201F01_RMS_Current_Phase_A</t>
  </si>
  <si>
    <t>PT201F01_RMS_Current_Phase_B</t>
  </si>
  <si>
    <t>PT201F01_RMS_Current_Phase_C</t>
  </si>
  <si>
    <t>PT201F01_RMS_Current_Phase_Neut</t>
  </si>
  <si>
    <t>PT201F01_Active_Power_Phase_A</t>
  </si>
  <si>
    <t>PT201F01_Active_Power_Phase_B</t>
  </si>
  <si>
    <t>PT201F01_Active_Power_Phase_C</t>
  </si>
  <si>
    <t>PT201F01_Total_Active_Power</t>
  </si>
  <si>
    <t>PT110Q01_RMS_Current_Phase_A</t>
  </si>
  <si>
    <t>PT110Q01_RMS_Current_Phase_B</t>
  </si>
  <si>
    <t>PT110Q01_RMS_Current_Phase_C</t>
  </si>
  <si>
    <t>PT110Q01_RMS_Current_Phase_Neut</t>
  </si>
  <si>
    <t>PT110Q01_Active_Power_Phase_A</t>
  </si>
  <si>
    <t>PT110Q01_Active_Power_Phase_B</t>
  </si>
  <si>
    <t>PT110Q01_Active_Power_Phase_C</t>
  </si>
  <si>
    <t>PT110Q01_Total_Active_Power</t>
  </si>
  <si>
    <t>PT110Q01_Power_Factor_Phase_A</t>
  </si>
  <si>
    <t>PT110Q01_Power_Factor_Phase_B</t>
  </si>
  <si>
    <t>PT110Q01_Power_Factor_Phase_C</t>
  </si>
  <si>
    <t>PT110Q01_Total_Power_Factor</t>
  </si>
  <si>
    <t>PT116Q01_RMS_Current_Phase_A</t>
  </si>
  <si>
    <t>PT116Q01_RMS_Current_Phase_B</t>
  </si>
  <si>
    <t>PT116Q01_RMS_Current_Phase_C</t>
  </si>
  <si>
    <t>PT116Q01_RMS_Current_Phase_Neut</t>
  </si>
  <si>
    <t>PT116Q01_Active_Power_Phase_A</t>
  </si>
  <si>
    <t>PT116Q01_Active_Power_Phase_B</t>
  </si>
  <si>
    <t>PT116Q01_Active_Power_Phase_C</t>
  </si>
  <si>
    <t>PT116Q01_Total_Active_Power</t>
  </si>
  <si>
    <t>PT116Q01_Power_Factor_Phase_A</t>
  </si>
  <si>
    <t>PT116Q01_Power_Factor_Phase_B</t>
  </si>
  <si>
    <t>PT116Q01_Power_Factor_Phase_C</t>
  </si>
  <si>
    <t>PT116Q01_Total_Power_Factor</t>
  </si>
  <si>
    <t>PT117Q01_RMS_Current_Phase_A</t>
  </si>
  <si>
    <t>PT117Q01_RMS_Current_Phase_B</t>
  </si>
  <si>
    <t>PT117Q01_RMS_Current_Phase_C</t>
  </si>
  <si>
    <t>PT117Q01_RMS_Current_Phase_Neut</t>
  </si>
  <si>
    <t>PT117Q01_Active_Power_Phase_A</t>
  </si>
  <si>
    <t>PT117Q01_Active_Power_Phase_B</t>
  </si>
  <si>
    <t>PT117Q01_Active_Power_Phase_C</t>
  </si>
  <si>
    <t>PT117Q01_Total_Active_Power</t>
  </si>
  <si>
    <t>PT117Q01_Power_Factor_Phase_A</t>
  </si>
  <si>
    <t>PT117Q01_Power_Factor_Phase_B</t>
  </si>
  <si>
    <t>PT117Q01_Power_Factor_Phase_C</t>
  </si>
  <si>
    <t>PT117Q01_Total_Power_Factor</t>
  </si>
  <si>
    <t>PT131Q01_RMS_Current_Phase_A</t>
  </si>
  <si>
    <t>PT131Q01_RMS_Current_Phase_B</t>
  </si>
  <si>
    <t>PT131Q01_RMS_Current_Phase_C</t>
  </si>
  <si>
    <t>PT131Q01_RMS_Current_Phase_Neut</t>
  </si>
  <si>
    <t>PT131Q01_Active_Power_Phase_A</t>
  </si>
  <si>
    <t>PT131Q01_Active_Power_Phase_B</t>
  </si>
  <si>
    <t>PT131Q01_Active_Power_Phase_C</t>
  </si>
  <si>
    <t>PT131Q01_Total_Active_Power</t>
  </si>
  <si>
    <t>PT131Q01_Power_Factor_Phase_A</t>
  </si>
  <si>
    <t>PT131Q01_Power_Factor_Phase_B</t>
  </si>
  <si>
    <t>PT131Q01_Power_Factor_Phase_C</t>
  </si>
  <si>
    <t>PT131Q01_Total_Power_Factor</t>
  </si>
  <si>
    <t>PT133Q01_RMS_Current_Phase_A</t>
  </si>
  <si>
    <t>PT133Q01_RMS_Current_Phase_B</t>
  </si>
  <si>
    <t>PT133Q01_RMS_Current_Phase_C</t>
  </si>
  <si>
    <t>PT133Q01_RMS_Current_Phase_Neut</t>
  </si>
  <si>
    <t>PT133Q01_Active_Power_Phase_A</t>
  </si>
  <si>
    <t>PT133Q01_Active_Power_Phase_B</t>
  </si>
  <si>
    <t>PT133Q01_Active_Power_Phase_C</t>
  </si>
  <si>
    <t>PT133Q01_Total_Active_Power</t>
  </si>
  <si>
    <t>PT133Q01_Power_Factor_Phase_A</t>
  </si>
  <si>
    <t>PT133Q01_Power_Factor_Phase_B</t>
  </si>
  <si>
    <t>PT133Q01_Power_Factor_Phase_C</t>
  </si>
  <si>
    <t>PT133Q01_Total_Power_Factor</t>
  </si>
  <si>
    <t>PT134Q01_RMS_Current_Phase_A</t>
  </si>
  <si>
    <t>PT134Q01_RMS_Current_Phase_B</t>
  </si>
  <si>
    <t>PT134Q01_RMS_Current_Phase_C</t>
  </si>
  <si>
    <t>PT134Q01_RMS_Current_Phase_Neut</t>
  </si>
  <si>
    <t>PT134Q01_Active_Power_Phase_A</t>
  </si>
  <si>
    <t>PT134Q01_Active_Power_Phase_B</t>
  </si>
  <si>
    <t>PT134Q01_Active_Power_Phase_C</t>
  </si>
  <si>
    <t>PT134Q01_Total_Active_Power</t>
  </si>
  <si>
    <t>PT134Q01_Power_Factor_Phase_A</t>
  </si>
  <si>
    <t>PT134Q01_Power_Factor_Phase_B</t>
  </si>
  <si>
    <t>PT134Q01_Power_Factor_Phase_C</t>
  </si>
  <si>
    <t>PT134Q01_Total_Power_Factor</t>
  </si>
  <si>
    <t>PT135Q01_RMS_Current_Phase_A</t>
  </si>
  <si>
    <t>PT135Q01_RMS_Current_Phase_B</t>
  </si>
  <si>
    <t>PT135Q01_RMS_Current_Phase_C</t>
  </si>
  <si>
    <t>PT135Q01_RMS_Current_Phase_Neut</t>
  </si>
  <si>
    <t>PT135Q01_Active_Power_Phase_A</t>
  </si>
  <si>
    <t>PT135Q01_Active_Power_Phase_B</t>
  </si>
  <si>
    <t>PT135Q01_Active_Power_Phase_C</t>
  </si>
  <si>
    <t>PT135Q01_Total_Active_Power</t>
  </si>
  <si>
    <t>PT135Q01_Power_Factor_Phase_A</t>
  </si>
  <si>
    <t>PT135Q01_Power_Factor_Phase_B</t>
  </si>
  <si>
    <t>PT135Q01_Power_Factor_Phase_C</t>
  </si>
  <si>
    <t>PT135Q01_Total_Power_Factor</t>
  </si>
  <si>
    <t>PT136Q01_RMS_Current_Phase_A</t>
  </si>
  <si>
    <t>PT136Q01_RMS_Current_Phase_B</t>
  </si>
  <si>
    <t>PT136Q01_RMS_Current_Phase_C</t>
  </si>
  <si>
    <t>PT136Q01_RMS_Current_Phase_Neut</t>
  </si>
  <si>
    <t>PT136Q01_Active_Power_Phase_A</t>
  </si>
  <si>
    <t>PT136Q01_Active_Power_Phase_B</t>
  </si>
  <si>
    <t>PT136Q01_Active_Power_Phase_C</t>
  </si>
  <si>
    <t>PT136Q01_Total_Active_Power</t>
  </si>
  <si>
    <t>PT136Q01_Power_Factor_Phase_A</t>
  </si>
  <si>
    <t>PT136Q01_Power_Factor_Phase_B</t>
  </si>
  <si>
    <t>PT136Q01_Power_Factor_Phase_C</t>
  </si>
  <si>
    <t>PT136Q01_Total_Power_Factor</t>
  </si>
  <si>
    <t>PT151Q01_RMS_Current_Phase_A</t>
  </si>
  <si>
    <t>PT151Q01_RMS_Current_Phase_B</t>
  </si>
  <si>
    <t>PT151Q01_RMS_Current_Phase_C</t>
  </si>
  <si>
    <t>PT151Q01_RMS_Current_Phase_Neut</t>
  </si>
  <si>
    <t>PT151Q01_Active_Power_Phase_A</t>
  </si>
  <si>
    <t>PT151Q01_Active_Power_Phase_B</t>
  </si>
  <si>
    <t>PT151Q01_Active_Power_Phase_C</t>
  </si>
  <si>
    <t>PT151Q01_Total_Active_Power</t>
  </si>
  <si>
    <t>PT151Q01_Power_Factor_Phase_A</t>
  </si>
  <si>
    <t>PT151Q01_Power_Factor_Phase_B</t>
  </si>
  <si>
    <t>PT151Q01_Power_Factor_Phase_C</t>
  </si>
  <si>
    <t>PT151Q01_Total_Power_Factor</t>
  </si>
  <si>
    <t>PT155Q01_RMS_Current_Phase_A</t>
  </si>
  <si>
    <t>PT155Q01_RMS_Current_Phase_B</t>
  </si>
  <si>
    <t>PT155Q01_RMS_Current_Phase_C</t>
  </si>
  <si>
    <t>PT155Q01_RMS_Current_Phase_Neut</t>
  </si>
  <si>
    <t>PT155Q01_Active_Power_Phase_A</t>
  </si>
  <si>
    <t>PT155Q01_Active_Power_Phase_B</t>
  </si>
  <si>
    <t>PT155Q01_Active_Power_Phase_C</t>
  </si>
  <si>
    <t>PT155Q01_Total_Active_Power</t>
  </si>
  <si>
    <t>PT155Q01_Power_Factor_Phase_A</t>
  </si>
  <si>
    <t>PT155Q01_Power_Factor_Phase_B</t>
  </si>
  <si>
    <t>PT155Q01_Power_Factor_Phase_C</t>
  </si>
  <si>
    <t>PT155Q01_Total_Power_Factor</t>
  </si>
  <si>
    <t>PT156Q01_RMS_Current_Phase_A</t>
  </si>
  <si>
    <t>PT156Q01_RMS_Current_Phase_B</t>
  </si>
  <si>
    <t>PT156Q01_RMS_Current_Phase_C</t>
  </si>
  <si>
    <t>PT156Q01_RMS_Current_Phase_Neut</t>
  </si>
  <si>
    <t>PT156Q01_Active_Power_Phase_A</t>
  </si>
  <si>
    <t>PT156Q01_Active_Power_Phase_B</t>
  </si>
  <si>
    <t>PT156Q01_Active_Power_Phase_C</t>
  </si>
  <si>
    <t>PT156Q01_Total_Active_Power</t>
  </si>
  <si>
    <t>PT156Q01_Power_Factor_Phase_A</t>
  </si>
  <si>
    <t>PT156Q01_Power_Factor_Phase_B</t>
  </si>
  <si>
    <t>PT156Q01_Power_Factor_Phase_C</t>
  </si>
  <si>
    <t>PT156Q01_Total_Power_Factor</t>
  </si>
  <si>
    <t>PT157Q01_RMS_Current_Phase_A</t>
  </si>
  <si>
    <t>PT157Q01_RMS_Current_Phase_B</t>
  </si>
  <si>
    <t>PT157Q01_RMS_Current_Phase_C</t>
  </si>
  <si>
    <t>PT157Q01_RMS_Current_Phase_Neut</t>
  </si>
  <si>
    <t>PT157Q01_Active_Power_Phase_A</t>
  </si>
  <si>
    <t>PT157Q01_Active_Power_Phase_B</t>
  </si>
  <si>
    <t>PT157Q01_Active_Power_Phase_C</t>
  </si>
  <si>
    <t>PT157Q01_Total_Active_Power</t>
  </si>
  <si>
    <t>PT157Q01_Power_Factor_Phase_A</t>
  </si>
  <si>
    <t>PT157Q01_Power_Factor_Phase_B</t>
  </si>
  <si>
    <t>PT157Q01_Power_Factor_Phase_C</t>
  </si>
  <si>
    <t>PT157Q01_Total_Power_Factor</t>
  </si>
  <si>
    <t>PT158Q01_RMS_Current_Phase_A</t>
  </si>
  <si>
    <t>PT158Q01_RMS_Current_Phase_B</t>
  </si>
  <si>
    <t>PT158Q01_RMS_Current_Phase_C</t>
  </si>
  <si>
    <t>PT158Q01_RMS_Current_Phase_Neut</t>
  </si>
  <si>
    <t>PT158Q01_Active_Power_Phase_A</t>
  </si>
  <si>
    <t>PT158Q01_Active_Power_Phase_B</t>
  </si>
  <si>
    <t>PT158Q01_Active_Power_Phase_C</t>
  </si>
  <si>
    <t>PT158Q01_Total_Active_Power</t>
  </si>
  <si>
    <t>PT158Q01_Power_Factor_Phase_A</t>
  </si>
  <si>
    <t>PT158Q01_Power_Factor_Phase_B</t>
  </si>
  <si>
    <t>PT158Q01_Power_Factor_Phase_C</t>
  </si>
  <si>
    <t>PT158Q01_Total_Power_Factor</t>
  </si>
  <si>
    <t>PT173Q01_RMS_Current_Phase_A</t>
  </si>
  <si>
    <t>PT173Q01_RMS_Current_Phase_B</t>
  </si>
  <si>
    <t>PT173Q01_RMS_Current_Phase_C</t>
  </si>
  <si>
    <t>PT173Q01_RMS_Current_Phase_Neut</t>
  </si>
  <si>
    <t>PT173Q01_Active_Power_Phase_A</t>
  </si>
  <si>
    <t>PT173Q01_Active_Power_Phase_B</t>
  </si>
  <si>
    <t>PT173Q01_Active_Power_Phase_C</t>
  </si>
  <si>
    <t>PT173Q01_Total_Active_Power</t>
  </si>
  <si>
    <t>PT173Q01_Power_Factor_Phase_A</t>
  </si>
  <si>
    <t>PT173Q01_Power_Factor_Phase_B</t>
  </si>
  <si>
    <t>PT173Q01_Power_Factor_Phase_C</t>
  </si>
  <si>
    <t>PT173Q01_Total_Power_Factor</t>
  </si>
  <si>
    <t>PT174Q01_RMS_Current_Phase_A</t>
  </si>
  <si>
    <t>PT174Q01_RMS_Current_Phase_B</t>
  </si>
  <si>
    <t>PT174Q01_RMS_Current_Phase_C</t>
  </si>
  <si>
    <t>PT174Q01_RMS_Current_Phase_Neut</t>
  </si>
  <si>
    <t>PT174Q01_Active_Power_Phase_A</t>
  </si>
  <si>
    <t>PT174Q01_Active_Power_Phase_B</t>
  </si>
  <si>
    <t>PT174Q01_Active_Power_Phase_C</t>
  </si>
  <si>
    <t>PT174Q01_Total_Active_Power</t>
  </si>
  <si>
    <t>PT174Q01_Power_Factor_Phase_A</t>
  </si>
  <si>
    <t>PT174Q01_Power_Factor_Phase_B</t>
  </si>
  <si>
    <t>PT174Q01_Power_Factor_Phase_C</t>
  </si>
  <si>
    <t>PT174Q01_Total_Power_Factor</t>
  </si>
  <si>
    <t>Potable Water RMS Current Phase A</t>
  </si>
  <si>
    <t>Potable Water RMS Current Phase B</t>
  </si>
  <si>
    <t>Potable Water RMS Current Phase C</t>
  </si>
  <si>
    <t>Potable Water RMS Current Phase Neutral</t>
  </si>
  <si>
    <t xml:space="preserve">Potable Water RMS Voltage Phase A to Neutral </t>
  </si>
  <si>
    <t xml:space="preserve">Potable Water RMS Voltage Phase B to Neutral </t>
  </si>
  <si>
    <t xml:space="preserve">Potable Water RMS Voltage Phase C to Neutral </t>
  </si>
  <si>
    <t>Potable Water Active Power Phase A</t>
  </si>
  <si>
    <t>Potable Water Active Power Phase B</t>
  </si>
  <si>
    <t>Potable Water Active Power Phase C</t>
  </si>
  <si>
    <t xml:space="preserve">Potable Water Total Active Power </t>
  </si>
  <si>
    <t>Potable Water Power Factor Phase A</t>
  </si>
  <si>
    <t>Potable Water Power Factor Phase B</t>
  </si>
  <si>
    <t>Potable Water Power Factor Phase C</t>
  </si>
  <si>
    <t>Potable Water Total Power Factor</t>
  </si>
  <si>
    <t>Bilge Water Separator RMS Current Phase A</t>
  </si>
  <si>
    <t>Bilge Water Separator RMS Current Phase B</t>
  </si>
  <si>
    <t>Bilge Water Separator RMS Current Phase C</t>
  </si>
  <si>
    <t>Bilge Water Separator RMS Current Phase Neutral</t>
  </si>
  <si>
    <t xml:space="preserve">Bilge Water Separator RMS Voltage Phase A to Neutral </t>
  </si>
  <si>
    <t xml:space="preserve">Bilge Water Separator RMS Voltage Phase B to Neutral </t>
  </si>
  <si>
    <t xml:space="preserve">Bilge Water Separator RMS Voltage Phase C to Neutral </t>
  </si>
  <si>
    <t>Bilge Water Separator Active Power Phase A</t>
  </si>
  <si>
    <t>Bilge Water Separator Active Power Phase B</t>
  </si>
  <si>
    <t>Bilge Water Separator Active Power Phase C</t>
  </si>
  <si>
    <t xml:space="preserve">Bilge Water Separator Total Active Power </t>
  </si>
  <si>
    <t>Bilge Water Separator Power Factor Phase A</t>
  </si>
  <si>
    <t>Bilge Water Separator Power Factor Phase B</t>
  </si>
  <si>
    <t>Bilge Water Separator Power Factor Phase C</t>
  </si>
  <si>
    <t>Bilge Water Separator Total Power Factor</t>
  </si>
  <si>
    <t>Watermaker RMS Current Phase A</t>
  </si>
  <si>
    <t>Watermaker RMS Current Phase B</t>
  </si>
  <si>
    <t>Watermaker RMS Current Phase C</t>
  </si>
  <si>
    <t>Watermaker RMS Current Phase Neutral</t>
  </si>
  <si>
    <t xml:space="preserve">Watermaker RMS Voltage Phase A to Neutral </t>
  </si>
  <si>
    <t xml:space="preserve">Watermaker RMS Voltage Phase B to Neutral </t>
  </si>
  <si>
    <t xml:space="preserve">Watermaker RMS Voltage Phase C to Neutral </t>
  </si>
  <si>
    <t>Watermaker Active Power Phase A</t>
  </si>
  <si>
    <t>Watermaker Active Power Phase B</t>
  </si>
  <si>
    <t>Watermaker Active Power Phase C</t>
  </si>
  <si>
    <t xml:space="preserve">Watermaker Total Active Power </t>
  </si>
  <si>
    <t>Watermaker Power Factor Phase A</t>
  </si>
  <si>
    <t>Watermaker Power Factor Phase B</t>
  </si>
  <si>
    <t>Watermaker Power Factor Phase C</t>
  </si>
  <si>
    <t>Watermaker Total Power Factor</t>
  </si>
  <si>
    <t>Discharge Pumps Aft Technical Water RMS Current Phase A</t>
  </si>
  <si>
    <t>Discharge Pumps Aft Technical Water RMS Current Phase B</t>
  </si>
  <si>
    <t>Discharge Pumps Aft Technical Water RMS Current Phase C</t>
  </si>
  <si>
    <t>Discharge Pumps Aft Technical Water RMS Current Phase Neutral</t>
  </si>
  <si>
    <t xml:space="preserve">Discharge Pumps Aft Technical Water RMS Voltage Phase A to Neutral </t>
  </si>
  <si>
    <t xml:space="preserve">Discharge Pumps Aft Technical Water RMS Voltage Phase B to Neutral </t>
  </si>
  <si>
    <t xml:space="preserve">Discharge Pumps Aft Technical Water RMS Voltage Phase C to Neutral </t>
  </si>
  <si>
    <t>Discharge Pumps Aft Technical Water Active Power Phase A</t>
  </si>
  <si>
    <t>Discharge Pumps Aft Technical Water Active Power Phase B</t>
  </si>
  <si>
    <t>Discharge Pumps Aft Technical Water Active Power Phase C</t>
  </si>
  <si>
    <t xml:space="preserve">Discharge Pumps Aft Technical Water Total Active Power </t>
  </si>
  <si>
    <t>Discharge Pumps Aft Technical Water Power Factor Phase A</t>
  </si>
  <si>
    <t>Discharge Pumps Aft Technical Water Power Factor Phase B</t>
  </si>
  <si>
    <t>Discharge Pumps Aft Technical Water Power Factor Phase C</t>
  </si>
  <si>
    <t>Discharge Pumps Aft Technical Water Total Power Factor</t>
  </si>
  <si>
    <t>Co2 RMS Current Phase A</t>
  </si>
  <si>
    <t>Co2 RMS Current Phase B</t>
  </si>
  <si>
    <t>Co2 RMS Current Phase C</t>
  </si>
  <si>
    <t>Co2 RMS Current Phase Neutral</t>
  </si>
  <si>
    <t xml:space="preserve">Co2 RMS Voltage Phase A to Neutral </t>
  </si>
  <si>
    <t xml:space="preserve">Co2 RMS Voltage Phase B to Neutral </t>
  </si>
  <si>
    <t xml:space="preserve">Co2 RMS Voltage Phase C to Neutral </t>
  </si>
  <si>
    <t>Co2 Active Power Phase A</t>
  </si>
  <si>
    <t>Co2 Active Power Phase B</t>
  </si>
  <si>
    <t>Co2 Active Power Phase C</t>
  </si>
  <si>
    <t xml:space="preserve">Co2 Total Active Power </t>
  </si>
  <si>
    <t>Co2 Power Factor Phase A</t>
  </si>
  <si>
    <t>Co2 Power Factor Phase B</t>
  </si>
  <si>
    <t>Co2 Power Factor Phase C</t>
  </si>
  <si>
    <t>Co2 Total Power Factor</t>
  </si>
  <si>
    <t>Antifouling System RMS Current Phase A</t>
  </si>
  <si>
    <t>Antifouling System RMS Current Phase B</t>
  </si>
  <si>
    <t>Antifouling System RMS Current Phase C</t>
  </si>
  <si>
    <t>Antifouling System RMS Current Phase Neutral</t>
  </si>
  <si>
    <t xml:space="preserve">Antifouling System RMS Voltage Phase A to Neutral </t>
  </si>
  <si>
    <t xml:space="preserve">Antifouling System RMS Voltage Phase B to Neutral </t>
  </si>
  <si>
    <t xml:space="preserve">Antifouling System RMS Voltage Phase C to Neutral </t>
  </si>
  <si>
    <t>Antifouling System Active Power Phase A</t>
  </si>
  <si>
    <t>Antifouling System Active Power Phase B</t>
  </si>
  <si>
    <t>Antifouling System Active Power Phase C</t>
  </si>
  <si>
    <t xml:space="preserve">Antifouling System Total Active Power </t>
  </si>
  <si>
    <t>Antifouling System Power Factor Phase A</t>
  </si>
  <si>
    <t>Antifouling System Power Factor Phase B</t>
  </si>
  <si>
    <t>Antifouling System Power Factor Phase C</t>
  </si>
  <si>
    <t>Antifouling System Total Power Factor</t>
  </si>
  <si>
    <t>Adsorption Unit RMS Current Phase A</t>
  </si>
  <si>
    <t>Adsorption Unit RMS Current Phase B</t>
  </si>
  <si>
    <t>Adsorption Unit RMS Current Phase C</t>
  </si>
  <si>
    <t>Adsorption Unit RMS Current Phase Neutral</t>
  </si>
  <si>
    <t xml:space="preserve">Adsorption Unit RMS Voltage Phase A to Neutral </t>
  </si>
  <si>
    <t xml:space="preserve">Adsorption Unit RMS Voltage Phase B to Neutral </t>
  </si>
  <si>
    <t xml:space="preserve">Adsorption Unit RMS Voltage Phase C to Neutral </t>
  </si>
  <si>
    <t>Adsorption Unit Active Power Phase A</t>
  </si>
  <si>
    <t>Adsorption Unit Active Power Phase B</t>
  </si>
  <si>
    <t>Adsorption Unit Active Power Phase C</t>
  </si>
  <si>
    <t xml:space="preserve">Adsorption Unit Total Active Power </t>
  </si>
  <si>
    <t>Adsorption Unit Power Factor Phase A</t>
  </si>
  <si>
    <t>Adsorption Unit Power Factor Phase B</t>
  </si>
  <si>
    <t>Adsorption Unit Power Factor Phase C</t>
  </si>
  <si>
    <t>Adsorption Unit Total Power Factor</t>
  </si>
  <si>
    <t>Hydrophore 1 RMS Current Phase A</t>
  </si>
  <si>
    <t>Hydrophore 1 RMS Current Phase B</t>
  </si>
  <si>
    <t>Hydrophore 1 RMS Current Phase C</t>
  </si>
  <si>
    <t>Hydrophore 1 RMS Current Phase Neutral</t>
  </si>
  <si>
    <t xml:space="preserve">Hydrophore 1 RMS Voltage Phase A to Neutral </t>
  </si>
  <si>
    <t xml:space="preserve">Hydrophore 1 RMS Voltage Phase B to Neutral </t>
  </si>
  <si>
    <t xml:space="preserve">Hydrophore 1 RMS Voltage Phase C to Neutral </t>
  </si>
  <si>
    <t>Hydrophore 1 Active Power Phase A</t>
  </si>
  <si>
    <t>Hydrophore 1 Active Power Phase B</t>
  </si>
  <si>
    <t>Hydrophore 1 Active Power Phase C</t>
  </si>
  <si>
    <t xml:space="preserve">Hydrophore 1 Total Active Power </t>
  </si>
  <si>
    <t>Hydrophore 1 Power Factor Phase A</t>
  </si>
  <si>
    <t>Hydrophore 1 Power Factor Phase B</t>
  </si>
  <si>
    <t>Hydrophore 1 Power Factor Phase C</t>
  </si>
  <si>
    <t>Hydrophore 1 Total Power Factor</t>
  </si>
  <si>
    <t>Circulation Pump Adiabtic Pump RMS Current Phase A</t>
  </si>
  <si>
    <t>Circulation Pump Adiabtic Pump RMS Current Phase B</t>
  </si>
  <si>
    <t>Circulation Pump Adiabtic Pump RMS Current Phase C</t>
  </si>
  <si>
    <t>Circulation Pump Adiabtic Pump RMS Current Phase Neutral</t>
  </si>
  <si>
    <t xml:space="preserve">Circulation Pump Adiabtic Pump RMS Voltage Phase A to Neutral </t>
  </si>
  <si>
    <t xml:space="preserve">Circulation Pump Adiabtic Pump RMS Voltage Phase B to Neutral </t>
  </si>
  <si>
    <t xml:space="preserve">Circulation Pump Adiabtic Pump RMS Voltage Phase C to Neutral </t>
  </si>
  <si>
    <t>Circulation Pump Adiabtic Pump Active Power Phase A</t>
  </si>
  <si>
    <t>Circulation Pump Adiabtic Pump Active Power Phase B</t>
  </si>
  <si>
    <t>Circulation Pump Adiabtic Pump Active Power Phase C</t>
  </si>
  <si>
    <t xml:space="preserve">Circulation Pump Adiabtic Pump Total Active Power </t>
  </si>
  <si>
    <t>Circulation Pump Adiabtic Pump Power Factor Phase A</t>
  </si>
  <si>
    <t>Circulation Pump Adiabtic Pump Power Factor Phase B</t>
  </si>
  <si>
    <t>Circulation Pump Adiabtic Pump Power Factor Phase C</t>
  </si>
  <si>
    <t>Circulation Pump Adiabtic Pump Total Power Factor</t>
  </si>
  <si>
    <t>Distrbution Panel 115V RMS Current Phase A</t>
  </si>
  <si>
    <t>Distrbution Panel 115V RMS Current Phase B</t>
  </si>
  <si>
    <t>Distrbution Panel 115V RMS Current Phase C</t>
  </si>
  <si>
    <t>Distrbution Panel 115V RMS Current Phase Neutral</t>
  </si>
  <si>
    <t xml:space="preserve">Distrbution Panel 115V RMS Voltage Phase A to Neutral </t>
  </si>
  <si>
    <t xml:space="preserve">Distrbution Panel 115V RMS Voltage Phase B to Neutral </t>
  </si>
  <si>
    <t xml:space="preserve">Distrbution Panel 115V RMS Voltage Phase C to Neutral </t>
  </si>
  <si>
    <t>Distrbution Panel 115V Active Power Phase A</t>
  </si>
  <si>
    <t>Distrbution Panel 115V Active Power Phase B</t>
  </si>
  <si>
    <t>Distrbution Panel 115V Active Power Phase C</t>
  </si>
  <si>
    <t xml:space="preserve">Distrbution Panel 115V Total Active Power </t>
  </si>
  <si>
    <t>Distrbution Panel 115V Power Factor Phase A</t>
  </si>
  <si>
    <t>Distrbution Panel 115V Power Factor Phase B</t>
  </si>
  <si>
    <t>Distrbution Panel 115V Power Factor Phase C</t>
  </si>
  <si>
    <t>Distrbution Panel 115V Total Power Factor</t>
  </si>
  <si>
    <t>Discharge Pump Galley/Crew Mess RMS Current Phase A</t>
  </si>
  <si>
    <t>Discharge Pump Galley/Crew Mess RMS Current Phase B</t>
  </si>
  <si>
    <t>Discharge Pump Galley/Crew Mess RMS Current Phase C</t>
  </si>
  <si>
    <t>Discharge Pump Galley/Crew Mess RMS Current Phase Neutral</t>
  </si>
  <si>
    <t xml:space="preserve">Discharge Pump Galley/Crew Mess RMS Voltage Phase A to Neutral </t>
  </si>
  <si>
    <t xml:space="preserve">Discharge Pump Galley/Crew Mess RMS Voltage Phase B to Neutral </t>
  </si>
  <si>
    <t xml:space="preserve">Discharge Pump Galley/Crew Mess RMS Voltage Phase C to Neutral </t>
  </si>
  <si>
    <t>Discharge Pump Galley/Crew Mess Active Power Phase A</t>
  </si>
  <si>
    <t>Discharge Pump Galley/Crew Mess Active Power Phase B</t>
  </si>
  <si>
    <t>Discharge Pump Galley/Crew Mess Active Power Phase C</t>
  </si>
  <si>
    <t xml:space="preserve">Discharge Pump Galley/Crew Mess Total Active Power </t>
  </si>
  <si>
    <t>Discharge Pump Galley/Crew Mess Power Factor Phase A</t>
  </si>
  <si>
    <t>Discharge Pump Galley/Crew Mess Power Factor Phase B</t>
  </si>
  <si>
    <t>Discharge Pump Galley/Crew Mess Power Factor Phase C</t>
  </si>
  <si>
    <t>Discharge Pump Galley/Crew Mess Total Power Factor</t>
  </si>
  <si>
    <t>Display Switching Ship Office RMS Current Phase A</t>
  </si>
  <si>
    <t>Display Switching Ship Office RMS Current Phase B</t>
  </si>
  <si>
    <t>Display Switching Ship Office RMS Current Phase C</t>
  </si>
  <si>
    <t>Display Switching Ship Office RMS Current Phase Neutral</t>
  </si>
  <si>
    <t xml:space="preserve">Display Switching Ship Office RMS Voltage Phase A to Neutral </t>
  </si>
  <si>
    <t xml:space="preserve">Display Switching Ship Office RMS Voltage Phase B to Neutral </t>
  </si>
  <si>
    <t xml:space="preserve">Display Switching Ship Office RMS Voltage Phase C to Neutral </t>
  </si>
  <si>
    <t>Display Switching Ship Office Active Power Phase A</t>
  </si>
  <si>
    <t>Display Switching Ship Office Active Power Phase B</t>
  </si>
  <si>
    <t>Display Switching Ship Office Active Power Phase C</t>
  </si>
  <si>
    <t xml:space="preserve">Display Switching Ship Office Total Active Power </t>
  </si>
  <si>
    <t>Display Switching Ship Office Power Factor Phase A</t>
  </si>
  <si>
    <t>Display Switching Ship Office Power Factor Phase B</t>
  </si>
  <si>
    <t>Display Switching Ship Office Power Factor Phase C</t>
  </si>
  <si>
    <t>Display Switching Ship Office Total Power Factor</t>
  </si>
  <si>
    <t>Radar 1 RMS Current Phase A</t>
  </si>
  <si>
    <t>Radar 1 RMS Current Phase B</t>
  </si>
  <si>
    <t>Radar 1 RMS Current Phase C</t>
  </si>
  <si>
    <t>Radar 1 RMS Current Phase Neutral</t>
  </si>
  <si>
    <t xml:space="preserve">Radar 1 RMS Voltage Phase A to Neutral </t>
  </si>
  <si>
    <t xml:space="preserve">Radar 1 RMS Voltage Phase B to Neutral </t>
  </si>
  <si>
    <t xml:space="preserve">Radar 1 RMS Voltage Phase C to Neutral </t>
  </si>
  <si>
    <t>Radar 1 Active Power Phase A</t>
  </si>
  <si>
    <t>Radar 1 Active Power Phase B</t>
  </si>
  <si>
    <t>Radar 1 Active Power Phase C</t>
  </si>
  <si>
    <t xml:space="preserve">Radar 1 Total Active Power </t>
  </si>
  <si>
    <t>Radar 1 Power Factor Phase A</t>
  </si>
  <si>
    <t>Radar 1 Power Factor Phase B</t>
  </si>
  <si>
    <t>Radar 1 Power Factor Phase C</t>
  </si>
  <si>
    <t>Radar 1 Total Power Factor</t>
  </si>
  <si>
    <t>Speedlog RMS Current Phase A</t>
  </si>
  <si>
    <t>Speedlog RMS Current Phase B</t>
  </si>
  <si>
    <t>Speedlog RMS Current Phase C</t>
  </si>
  <si>
    <t>Speedlog RMS Current Phase Neutral</t>
  </si>
  <si>
    <t xml:space="preserve">Speedlog RMS Voltage Phase A to Neutral </t>
  </si>
  <si>
    <t xml:space="preserve">Speedlog RMS Voltage Phase B to Neutral </t>
  </si>
  <si>
    <t xml:space="preserve">Speedlog RMS Voltage Phase C to Neutral </t>
  </si>
  <si>
    <t>Speedlog Active Power Phase A</t>
  </si>
  <si>
    <t>Speedlog Active Power Phase B</t>
  </si>
  <si>
    <t>Speedlog Active Power Phase C</t>
  </si>
  <si>
    <t xml:space="preserve">Speedlog Total Active Power </t>
  </si>
  <si>
    <t>Speedlog Power Factor Phase A</t>
  </si>
  <si>
    <t>Speedlog Power Factor Phase B</t>
  </si>
  <si>
    <t>Speedlog Power Factor Phase C</t>
  </si>
  <si>
    <t>Speedlog Total Power Factor</t>
  </si>
  <si>
    <t>Central Panel Smart Ventilation System RMS Current Phase A</t>
  </si>
  <si>
    <t>Central Panel Smart Ventilation System RMS Current Phase B</t>
  </si>
  <si>
    <t>Central Panel Smart Ventilation System RMS Current Phase C</t>
  </si>
  <si>
    <t>Central Panel Smart Ventilation System RMS Current Phase Neutral</t>
  </si>
  <si>
    <t xml:space="preserve">Central Panel Smart Ventilation System RMS Voltage Phase A to Neutral </t>
  </si>
  <si>
    <t xml:space="preserve">Central Panel Smart Ventilation System RMS Voltage Phase B to Neutral </t>
  </si>
  <si>
    <t xml:space="preserve">Central Panel Smart Ventilation System RMS Voltage Phase C to Neutral </t>
  </si>
  <si>
    <t>Central Panel Smart Ventilation System Active Power Phase A</t>
  </si>
  <si>
    <t>Central Panel Smart Ventilation System Active Power Phase B</t>
  </si>
  <si>
    <t>Central Panel Smart Ventilation System Active Power Phase C</t>
  </si>
  <si>
    <t xml:space="preserve">Central Panel Smart Ventilation System Total Active Power </t>
  </si>
  <si>
    <t>Central Panel Smart Ventilation System Power Factor Phase A</t>
  </si>
  <si>
    <t>Central Panel Smart Ventilation System Power Factor Phase B</t>
  </si>
  <si>
    <t>Central Panel Smart Ventilation System Power Factor Phase C</t>
  </si>
  <si>
    <t>Central Panel Smart Ventilation System Total Power Factor</t>
  </si>
  <si>
    <t>Locker Ventilation RMS Current Phase A</t>
  </si>
  <si>
    <t>Locker Ventilation RMS Current Phase B</t>
  </si>
  <si>
    <t>Locker Ventilation RMS Current Phase C</t>
  </si>
  <si>
    <t>Locker Ventilation RMS Current Phase Neutral</t>
  </si>
  <si>
    <t xml:space="preserve">Locker Ventilation RMS Voltage Phase A to Neutral </t>
  </si>
  <si>
    <t xml:space="preserve">Locker Ventilation RMS Voltage Phase B to Neutral </t>
  </si>
  <si>
    <t xml:space="preserve">Locker Ventilation RMS Voltage Phase C to Neutral </t>
  </si>
  <si>
    <t>Locker Ventilation Active Power Phase A</t>
  </si>
  <si>
    <t>Locker Ventilation Active Power Phase B</t>
  </si>
  <si>
    <t>Locker Ventilation Active Power Phase C</t>
  </si>
  <si>
    <t xml:space="preserve">Locker Ventilation Total Active Power </t>
  </si>
  <si>
    <t>Peplink 5G Power Factor Phase A</t>
  </si>
  <si>
    <t>Peplink 5G Power Factor Phase B</t>
  </si>
  <si>
    <t>Peplink 5G Power Factor Phase C</t>
  </si>
  <si>
    <t>Peplink 5G Total Power Factor</t>
  </si>
  <si>
    <t>Peplink 5G RMS Current Phase A</t>
  </si>
  <si>
    <t>Peplink 5G RMS Current Phase B</t>
  </si>
  <si>
    <t>Peplink 5G RMS Current Phase C</t>
  </si>
  <si>
    <t>Peplink 5G RMS Current Phase Neutral</t>
  </si>
  <si>
    <t xml:space="preserve">Peplink 5G RMS Voltage Phase A to Neutral </t>
  </si>
  <si>
    <t xml:space="preserve">Peplink 5G RMS Voltage Phase B to Neutral </t>
  </si>
  <si>
    <t xml:space="preserve">Peplink 5G RMS Voltage Phase C to Neutral </t>
  </si>
  <si>
    <t>Peplink 5G Active Power Phase A</t>
  </si>
  <si>
    <t>Peplink 5G Active Power Phase B</t>
  </si>
  <si>
    <t>Peplink 5G Active Power Phase C</t>
  </si>
  <si>
    <t xml:space="preserve">Peplink 5G Total Active Power </t>
  </si>
  <si>
    <t>Transfer Pump 1 Grey/Black Water Power Factor Phase A</t>
  </si>
  <si>
    <t>Transfer Pump 1 Grey/Black Water Power Factor Phase B</t>
  </si>
  <si>
    <t>Transfer Pump 1 Grey/Black Water Power Factor Phase C</t>
  </si>
  <si>
    <t>Transfer Pump 1 Grey/Black Water Total Power Factor</t>
  </si>
  <si>
    <t>Transfer Pump 1 Grey/Black Water RMS Current Phase A</t>
  </si>
  <si>
    <t>Transfer Pump 1 Grey/Black Water RMS Current Phase B</t>
  </si>
  <si>
    <t>Transfer Pump 1 Grey/Black Water RMS Current Phase C</t>
  </si>
  <si>
    <t>Transfer Pump 1 Grey/Black Water RMS Current Phase Neutral</t>
  </si>
  <si>
    <t xml:space="preserve">Transfer Pump 1 Grey/Black Water RMS Voltage Phase A to Neutral </t>
  </si>
  <si>
    <t xml:space="preserve">Transfer Pump 1 Grey/Black Water RMS Voltage Phase B to Neutral </t>
  </si>
  <si>
    <t xml:space="preserve">Transfer Pump 1 Grey/Black Water RMS Voltage Phase C to Neutral </t>
  </si>
  <si>
    <t>Transfer Pump 1 Grey/Black Water Active Power Phase A</t>
  </si>
  <si>
    <t>Transfer Pump 1 Grey/Black Water Active Power Phase B</t>
  </si>
  <si>
    <t>Transfer Pump 1 Grey/Black Water Active Power Phase C</t>
  </si>
  <si>
    <t xml:space="preserve">Transfer Pump 1 Grey/Black Water Total Active Power </t>
  </si>
  <si>
    <t>Circulation Pump System Water RMS Current Phase A</t>
  </si>
  <si>
    <t>Circulation Pump System Water RMS Current Phase B</t>
  </si>
  <si>
    <t>Circulation Pump System Water RMS Current Phase C</t>
  </si>
  <si>
    <t>Circulation Pump System Water RMS Current Phase Neutral</t>
  </si>
  <si>
    <t xml:space="preserve">Circulation Pump System Water RMS Voltage Phase A to Neutral </t>
  </si>
  <si>
    <t xml:space="preserve">Circulation Pump System Water RMS Voltage Phase B to Neutral </t>
  </si>
  <si>
    <t xml:space="preserve">Circulation Pump System Water RMS Voltage Phase C to Neutral </t>
  </si>
  <si>
    <t>Circulation Pump System Water Active Power Phase A</t>
  </si>
  <si>
    <t>Circulation Pump System Water Active Power Phase B</t>
  </si>
  <si>
    <t>Circulation Pump System Water Active Power Phase C</t>
  </si>
  <si>
    <t xml:space="preserve">Circulation Pump System Water Total Active Power </t>
  </si>
  <si>
    <t>Circulation Pump System Water Power Factor Phase A</t>
  </si>
  <si>
    <t>Circulation Pump System Water Power Factor Phase B</t>
  </si>
  <si>
    <t>Circulation Pump System Water Power Factor Phase C</t>
  </si>
  <si>
    <t>Circulation Pump System Water Total Power Factor</t>
  </si>
  <si>
    <t>Sea Water Cooling Pump 1 RMS Current Phase A</t>
  </si>
  <si>
    <t>Sea Water Cooling Pump 1 RMS Current Phase B</t>
  </si>
  <si>
    <t>Sea Water Cooling Pump 1 RMS Current Phase C</t>
  </si>
  <si>
    <t>Sea Water Cooling Pump 1 RMS Current Phase Neutral</t>
  </si>
  <si>
    <t xml:space="preserve">Sea Water Cooling Pump 1 RMS Voltage Phase A to Neutral </t>
  </si>
  <si>
    <t xml:space="preserve">Sea Water Cooling Pump 1 RMS Voltage Phase B to Neutral </t>
  </si>
  <si>
    <t xml:space="preserve">Sea Water Cooling Pump 1 RMS Voltage Phase C to Neutral </t>
  </si>
  <si>
    <t>Sea Water Cooling Pump 1 Active Power Phase A</t>
  </si>
  <si>
    <t>Sea Water Cooling Pump 1 Active Power Phase B</t>
  </si>
  <si>
    <t>Sea Water Cooling Pump 1 Active Power Phase C</t>
  </si>
  <si>
    <t xml:space="preserve">Sea Water Cooling Pump 1 Total Active Power </t>
  </si>
  <si>
    <t>Sea Water Cooling Pump 1 Power Factor Phase A</t>
  </si>
  <si>
    <t>Sea Water Cooling Pump 1 Power Factor Phase B</t>
  </si>
  <si>
    <t>Sea Water Cooling Pump 1 Power Factor Phase C</t>
  </si>
  <si>
    <t>Sea Water Cooling Pump 1 Total Power Factor</t>
  </si>
  <si>
    <t>Technical Space Ventilator - In RMS Current Phase A</t>
  </si>
  <si>
    <t>Technical Space Ventilator - In RMS Current Phase B</t>
  </si>
  <si>
    <t>Technical Space Ventilator - In RMS Current Phase C</t>
  </si>
  <si>
    <t>Technical Space Ventilator - In RMS Current Phase Neutral</t>
  </si>
  <si>
    <t xml:space="preserve">Technical Space Ventilator - In RMS Voltage Phase A to Neutral </t>
  </si>
  <si>
    <t xml:space="preserve">Technical Space Ventilator - In RMS Voltage Phase B to Neutral </t>
  </si>
  <si>
    <t xml:space="preserve">Technical Space Ventilator - In RMS Voltage Phase C to Neutral </t>
  </si>
  <si>
    <t>Technical Space Ventilator - In Active Power Phase A</t>
  </si>
  <si>
    <t>Technical Space Ventilator - In Active Power Phase B</t>
  </si>
  <si>
    <t>Technical Space Ventilator - In Active Power Phase C</t>
  </si>
  <si>
    <t xml:space="preserve">Technical Space Ventilator - In Total Active Power </t>
  </si>
  <si>
    <t>Technical Space Ventilator - In Power Factor Phase A</t>
  </si>
  <si>
    <t>Technical Space Ventilator - In Power Factor Phase B</t>
  </si>
  <si>
    <t>Technical Space Ventilator - In Power Factor Phase C</t>
  </si>
  <si>
    <t>Technical Space Ventilator - In Total Power Factor</t>
  </si>
  <si>
    <t>Fresh Air Unit Aft Ship RMS Current Phase A</t>
  </si>
  <si>
    <t>Fresh Air Unit Aft Ship RMS Current Phase B</t>
  </si>
  <si>
    <t>Fresh Air Unit Aft Ship RMS Current Phase C</t>
  </si>
  <si>
    <t>Fresh Air Unit Aft Ship RMS Current Phase Neutral</t>
  </si>
  <si>
    <t xml:space="preserve">Fresh Air Unit Aft Ship RMS Voltage Phase A to Neutral </t>
  </si>
  <si>
    <t xml:space="preserve">Fresh Air Unit Aft Ship RMS Voltage Phase B to Neutral </t>
  </si>
  <si>
    <t xml:space="preserve">Fresh Air Unit Aft Ship RMS Voltage Phase C to Neutral </t>
  </si>
  <si>
    <t>Fresh Air Unit Aft Ship Active Power Phase A</t>
  </si>
  <si>
    <t>Fresh Air Unit Aft Ship Active Power Phase B</t>
  </si>
  <si>
    <t>Fresh Air Unit Aft Ship Active Power Phase C</t>
  </si>
  <si>
    <t xml:space="preserve">Fresh Air Unit Aft Ship Total Active Power </t>
  </si>
  <si>
    <t>Fresh Air Unit Aft Ship Power Factor Phase A</t>
  </si>
  <si>
    <t>Fresh Air Unit Aft Ship Power Factor Phase B</t>
  </si>
  <si>
    <t>Fresh Air Unit Aft Ship Power Factor Phase C</t>
  </si>
  <si>
    <t>Fresh Air Unit Aft Ship Total Power Factor</t>
  </si>
  <si>
    <t>Extraction Unit Aft Ship RMS Current Phase A</t>
  </si>
  <si>
    <t>Extraction Unit Aft Ship RMS Current Phase B</t>
  </si>
  <si>
    <t>Extraction Unit Aft Ship RMS Current Phase C</t>
  </si>
  <si>
    <t>Extraction Unit Aft Ship RMS Current Phase Neutral</t>
  </si>
  <si>
    <t xml:space="preserve">Extraction Unit Aft Ship RMS Voltage Phase A to Neutral </t>
  </si>
  <si>
    <t xml:space="preserve">Extraction Unit Aft Ship RMS Voltage Phase B to Neutral </t>
  </si>
  <si>
    <t xml:space="preserve">Extraction Unit Aft Ship RMS Voltage Phase C to Neutral </t>
  </si>
  <si>
    <t>Extraction Unit Aft Ship Active Power Phase A</t>
  </si>
  <si>
    <t>Extraction Unit Aft Ship Active Power Phase B</t>
  </si>
  <si>
    <t>Extraction Unit Aft Ship Active Power Phase C</t>
  </si>
  <si>
    <t xml:space="preserve">Extraction Unit Aft Ship Total Active Power </t>
  </si>
  <si>
    <t>Extraction Unit Aft Ship Power Factor Phase A</t>
  </si>
  <si>
    <t>Extraction Unit Aft Ship Power Factor Phase B</t>
  </si>
  <si>
    <t>Extraction Unit Aft Ship Power Factor Phase C</t>
  </si>
  <si>
    <t>Extraction Unit Aft Ship Total Power Factor</t>
  </si>
  <si>
    <t>Power Distr. Panel Aft -10P1 RMS Current Phase A</t>
  </si>
  <si>
    <t>Power Distr. Panel Aft -10P1 RMS Current Phase B</t>
  </si>
  <si>
    <t>Power Distr. Panel Aft -10P1 RMS Current Phase C</t>
  </si>
  <si>
    <t>Power Distr. Panel Aft -10P1 RMS Current Phase Neutral</t>
  </si>
  <si>
    <t xml:space="preserve">Power Distr. Panel Aft -10P1 RMS Voltage Phase A to Neutral </t>
  </si>
  <si>
    <t xml:space="preserve">Power Distr. Panel Aft -10P1 RMS Voltage Phase B to Neutral </t>
  </si>
  <si>
    <t xml:space="preserve">Power Distr. Panel Aft -10P1 RMS Voltage Phase C to Neutral </t>
  </si>
  <si>
    <t>Power Distr. Panel Aft -10P1 Active Power Phase A</t>
  </si>
  <si>
    <t>Power Distr. Panel Aft -10P1 Active Power Phase B</t>
  </si>
  <si>
    <t>Power Distr. Panel Aft -10P1 Active Power Phase C</t>
  </si>
  <si>
    <t xml:space="preserve">Power Distr. Panel Aft -10P1 Total Active Power </t>
  </si>
  <si>
    <t>Power Distr. Panel Aft -10P1 Power Factor Phase A</t>
  </si>
  <si>
    <t>Power Distr. Panel Aft -10P1 Power Factor Phase B</t>
  </si>
  <si>
    <t>Power Distr. Panel Aft -10P1 Power Factor Phase C</t>
  </si>
  <si>
    <t>Power Distr. Panel Aft -10P1 Total Power Factor</t>
  </si>
  <si>
    <t>Dishwasher RMS Current Phase A</t>
  </si>
  <si>
    <t>Dishwasher RMS Current Phase B</t>
  </si>
  <si>
    <t>Dishwasher RMS Current Phase C</t>
  </si>
  <si>
    <t>Dishwasher RMS Current Phase Neutral</t>
  </si>
  <si>
    <t xml:space="preserve">Dishwasher RMS Voltage Phase A to Neutral </t>
  </si>
  <si>
    <t xml:space="preserve">Dishwasher RMS Voltage Phase B to Neutral </t>
  </si>
  <si>
    <t xml:space="preserve">Dishwasher RMS Voltage Phase C to Neutral </t>
  </si>
  <si>
    <t>Dishwasher Active Power Phase A</t>
  </si>
  <si>
    <t>Dishwasher Active Power Phase B</t>
  </si>
  <si>
    <t>Dishwasher Active Power Phase C</t>
  </si>
  <si>
    <t xml:space="preserve">Dishwasher Total Active Power </t>
  </si>
  <si>
    <t>Dishwasher Power Factor Phase A</t>
  </si>
  <si>
    <t>Dishwasher Power Factor Phase B</t>
  </si>
  <si>
    <t>Dishwasher Power Factor Phase C</t>
  </si>
  <si>
    <t>Dishwasher Total Power Factor</t>
  </si>
  <si>
    <t>Cooling Water Pump Main Propulsion Unit RMS Current Phase A</t>
  </si>
  <si>
    <t>Cooling Water Pump Main Propulsion Unit RMS Current Phase B</t>
  </si>
  <si>
    <t>Cooling Water Pump Main Propulsion Unit RMS Current Phase C</t>
  </si>
  <si>
    <t>Cooling Water Pump Main Propulsion Unit RMS Current Phase Neutral</t>
  </si>
  <si>
    <t xml:space="preserve">Cooling Water Pump Main Propulsion Unit RMS Voltage Phase A to Neutral </t>
  </si>
  <si>
    <t xml:space="preserve">Cooling Water Pump Main Propulsion Unit RMS Voltage Phase B to Neutral </t>
  </si>
  <si>
    <t xml:space="preserve">Cooling Water Pump Main Propulsion Unit RMS Voltage Phase C to Neutral </t>
  </si>
  <si>
    <t>Cooling Water Pump Main Propulsion Unit Active Power Phase A</t>
  </si>
  <si>
    <t>Cooling Water Pump Main Propulsion Unit Active Power Phase B</t>
  </si>
  <si>
    <t>Cooling Water Pump Main Propulsion Unit Active Power Phase C</t>
  </si>
  <si>
    <t xml:space="preserve">Cooling Water Pump Main Propulsion Unit Total Active Power </t>
  </si>
  <si>
    <t>Cooling Water Pump Main Propulsion Unit Power Factor Phase A</t>
  </si>
  <si>
    <t>Cooling Water Pump Main Propulsion Unit Power Factor Phase B</t>
  </si>
  <si>
    <t>Cooling Water Pump Main Propulsion Unit Power Factor Phase C</t>
  </si>
  <si>
    <t>Cooling Water Pump Main Propulsion Unit Total Power Factor</t>
  </si>
  <si>
    <t>Compressor 1 RMS Current Phase A</t>
  </si>
  <si>
    <t>Compressor 1 RMS Current Phase B</t>
  </si>
  <si>
    <t>Compressor 1 RMS Current Phase C</t>
  </si>
  <si>
    <t>Compressor 1 RMS Current Phase Neutral</t>
  </si>
  <si>
    <t xml:space="preserve">Compressor 1 RMS Voltage Phase A to Neutral </t>
  </si>
  <si>
    <t xml:space="preserve">Compressor 1 RMS Voltage Phase B to Neutral </t>
  </si>
  <si>
    <t xml:space="preserve">Compressor 1 RMS Voltage Phase C to Neutral </t>
  </si>
  <si>
    <t>Compressor 1 Active Power Phase A</t>
  </si>
  <si>
    <t>Compressor 1 Active Power Phase B</t>
  </si>
  <si>
    <t>Compressor 1 Active Power Phase C</t>
  </si>
  <si>
    <t xml:space="preserve">Compressor 1 Total Active Power </t>
  </si>
  <si>
    <t>Compressor 1 Power Factor Phase A</t>
  </si>
  <si>
    <t>Compressor 1 Power Factor Phase B</t>
  </si>
  <si>
    <t>Compressor 1 Power Factor Phase C</t>
  </si>
  <si>
    <t>Compressor 1 Total Power Factor</t>
  </si>
  <si>
    <t>Heat Recovery Pump Compression Chiller RMS Current Phase A</t>
  </si>
  <si>
    <t>Heat Recovery Pump Compression Chiller RMS Current Phase B</t>
  </si>
  <si>
    <t>Heat Recovery Pump Compression Chiller RMS Current Phase C</t>
  </si>
  <si>
    <t>Heat Recovery Pump Compression Chiller RMS Current Phase Neutral</t>
  </si>
  <si>
    <t xml:space="preserve">Heat Recovery Pump Compression Chiller RMS Voltage Phase A to Neutral </t>
  </si>
  <si>
    <t xml:space="preserve">Heat Recovery Pump Compression Chiller RMS Voltage Phase B to Neutral </t>
  </si>
  <si>
    <t xml:space="preserve">Heat Recovery Pump Compression Chiller RMS Voltage Phase C to Neutral </t>
  </si>
  <si>
    <t>Heat Recovery Pump Compression Chiller Active Power Phase A</t>
  </si>
  <si>
    <t>Heat Recovery Pump Compression Chiller Active Power Phase B</t>
  </si>
  <si>
    <t>Heat Recovery Pump Compression Chiller Active Power Phase C</t>
  </si>
  <si>
    <t xml:space="preserve">Heat Recovery Pump Compression Chiller Total Active Power </t>
  </si>
  <si>
    <t>Heat Recovery Pump Compression Chiller Power Factor Phase A</t>
  </si>
  <si>
    <t>Heat Recovery Pump Compression Chiller Power Factor Phase B</t>
  </si>
  <si>
    <t>Heat Recovery Pump Compression Chiller Power Factor Phase C</t>
  </si>
  <si>
    <t>Heat Recovery Pump Compression Chiller Total Power Factor</t>
  </si>
  <si>
    <t>Battery Room Ventilator PS Fwd RMS Current Phase A</t>
  </si>
  <si>
    <t>Battery Room Ventilator PS Fwd RMS Current Phase B</t>
  </si>
  <si>
    <t>Battery Room Ventilator PS Fwd RMS Current Phase C</t>
  </si>
  <si>
    <t>Battery Room Ventilator PS Fwd RMS Current Phase Neutral</t>
  </si>
  <si>
    <t xml:space="preserve">Battery Room Ventilator PS Fwd RMS Voltage Phase A to Neutral </t>
  </si>
  <si>
    <t xml:space="preserve">Battery Room Ventilator PS Fwd RMS Voltage Phase B to Neutral </t>
  </si>
  <si>
    <t xml:space="preserve">Battery Room Ventilator PS Fwd RMS Voltage Phase C to Neutral </t>
  </si>
  <si>
    <t>Battery Room Ventilator PS Fwd Active Power Phase A</t>
  </si>
  <si>
    <t>Battery Room Ventilator PS Fwd Active Power Phase B</t>
  </si>
  <si>
    <t>Battery Room Ventilator PS Fwd Active Power Phase C</t>
  </si>
  <si>
    <t xml:space="preserve">Battery Room Ventilator PS Fwd Total Active Power </t>
  </si>
  <si>
    <t>Battery Room Ventilator PS Fwd Power Factor Phase A</t>
  </si>
  <si>
    <t>Battery Room Ventilator PS Fwd Power Factor Phase B</t>
  </si>
  <si>
    <t>Battery Room Ventilator PS Fwd Power Factor Phase C</t>
  </si>
  <si>
    <t>Battery Room Ventilator PS Fwd Total Power Factor</t>
  </si>
  <si>
    <t>Battery Room Ventilator PS Aft RMS Current Phase A</t>
  </si>
  <si>
    <t>Battery Room Ventilator PS Aft RMS Current Phase B</t>
  </si>
  <si>
    <t>Battery Room Ventilator PS Aft RMS Current Phase C</t>
  </si>
  <si>
    <t>Battery Room Ventilator PS Aft RMS Current Phase Neutral</t>
  </si>
  <si>
    <t xml:space="preserve">Battery Room Ventilator PS Aft RMS Voltage Phase A to Neutral </t>
  </si>
  <si>
    <t xml:space="preserve">Battery Room Ventilator PS Aft RMS Voltage Phase B to Neutral </t>
  </si>
  <si>
    <t xml:space="preserve">Battery Room Ventilator PS Aft RMS Voltage Phase C to Neutral </t>
  </si>
  <si>
    <t>Battery Room Ventilator PS Aft Active Power Phase A</t>
  </si>
  <si>
    <t>Battery Room Ventilator PS Aft Active Power Phase B</t>
  </si>
  <si>
    <t>Battery Room Ventilator PS Aft Active Power Phase C</t>
  </si>
  <si>
    <t xml:space="preserve">Battery Room Ventilator PS Aft Total Active Power </t>
  </si>
  <si>
    <t>Battery Room Ventilator PS Aft Power Factor Phase A</t>
  </si>
  <si>
    <t>Battery Room Ventilator PS Aft Power Factor Phase B</t>
  </si>
  <si>
    <t>Battery Room Ventilator PS Aft Power Factor Phase C</t>
  </si>
  <si>
    <t>Battery Room Ventilator PS Aft Total Power Factor</t>
  </si>
  <si>
    <t>GPS RMS Current Phase A</t>
  </si>
  <si>
    <t>GPS RMS Current Phase B</t>
  </si>
  <si>
    <t>GPS RMS Current Phase C</t>
  </si>
  <si>
    <t>GPS RMS Current Phase Neutral</t>
  </si>
  <si>
    <t xml:space="preserve">GPS RMS Voltage Phase A to Neutral </t>
  </si>
  <si>
    <t xml:space="preserve">GPS RMS Voltage Phase B to Neutral </t>
  </si>
  <si>
    <t xml:space="preserve">GPS RMS Voltage Phase C to Neutral </t>
  </si>
  <si>
    <t>GPS Active Power Phase A</t>
  </si>
  <si>
    <t>GPS Active Power Phase B</t>
  </si>
  <si>
    <t>GPS Active Power Phase C</t>
  </si>
  <si>
    <t xml:space="preserve">GPS Total Active Power </t>
  </si>
  <si>
    <t>GPS Power Factor Phase A</t>
  </si>
  <si>
    <t>GPS Power Factor Phase B</t>
  </si>
  <si>
    <t>GPS Power Factor Phase C</t>
  </si>
  <si>
    <t>GPS Total Power Factor</t>
  </si>
  <si>
    <t>BNWAS RMS Current Phase A</t>
  </si>
  <si>
    <t>BNWAS RMS Current Phase B</t>
  </si>
  <si>
    <t>BNWAS RMS Current Phase C</t>
  </si>
  <si>
    <t>BNWAS RMS Current Phase Neutral</t>
  </si>
  <si>
    <t xml:space="preserve">BNWAS RMS Voltage Phase A to Neutral </t>
  </si>
  <si>
    <t xml:space="preserve">BNWAS RMS Voltage Phase B to Neutral </t>
  </si>
  <si>
    <t xml:space="preserve">BNWAS RMS Voltage Phase C to Neutral </t>
  </si>
  <si>
    <t>BNWAS Active Power Phase A</t>
  </si>
  <si>
    <t>BNWAS Active Power Phase B</t>
  </si>
  <si>
    <t>BNWAS Active Power Phase C</t>
  </si>
  <si>
    <t xml:space="preserve">BNWAS Total Active Power </t>
  </si>
  <si>
    <t>BNWAS Power Factor Phase A</t>
  </si>
  <si>
    <t>BNWAS Power Factor Phase B</t>
  </si>
  <si>
    <t>BNWAS Power Factor Phase C</t>
  </si>
  <si>
    <t>BNWAS Total Power Factor</t>
  </si>
  <si>
    <t>AHU Technical Room RMS Current Phase A</t>
  </si>
  <si>
    <t>AHU Technical Room RMS Current Phase B</t>
  </si>
  <si>
    <t>AHU Technical Room RMS Current Phase C</t>
  </si>
  <si>
    <t>AHU Technical Room RMS Current Phase Neutral</t>
  </si>
  <si>
    <t xml:space="preserve">AHU Technical Room RMS Voltage Phase A to Neutral </t>
  </si>
  <si>
    <t xml:space="preserve">AHU Technical Room RMS Voltage Phase B to Neutral </t>
  </si>
  <si>
    <t xml:space="preserve">AHU Technical Room RMS Voltage Phase C to Neutral </t>
  </si>
  <si>
    <t>AHU Technical Room Active Power Phase A</t>
  </si>
  <si>
    <t>AHU Technical Room Active Power Phase B</t>
  </si>
  <si>
    <t>AHU Technical Room Active Power Phase C</t>
  </si>
  <si>
    <t xml:space="preserve">AHU Technical Room Total Active Power </t>
  </si>
  <si>
    <t>AHU Technical Room Power Factor Phase A</t>
  </si>
  <si>
    <t>AHU Technical Room Power Factor Phase B</t>
  </si>
  <si>
    <t>AHU Technical Room Power Factor Phase C</t>
  </si>
  <si>
    <t>AHU Technical Room Total Power Factor</t>
  </si>
  <si>
    <t>VHF 1 (Main) RMS Current Phase A</t>
  </si>
  <si>
    <t>VHF 1 (Main) RMS Current Phase B</t>
  </si>
  <si>
    <t>VHF 1 (Main) RMS Current Phase C</t>
  </si>
  <si>
    <t>VHF 1 (Main) RMS Current Phase Neutral</t>
  </si>
  <si>
    <t xml:space="preserve">VHF 1 (Main) RMS Voltage Phase A to Neutral </t>
  </si>
  <si>
    <t xml:space="preserve">VHF 1 (Main) RMS Voltage Phase B to Neutral </t>
  </si>
  <si>
    <t xml:space="preserve">VHF 1 (Main) RMS Voltage Phase C to Neutral </t>
  </si>
  <si>
    <t>VHF 1 (Main) Active Power Phase A</t>
  </si>
  <si>
    <t>VHF 1 (Main) Active Power Phase B</t>
  </si>
  <si>
    <t>VHF 1 (Main) Active Power Phase C</t>
  </si>
  <si>
    <t xml:space="preserve">VHF 1 (Main) Total Active Power </t>
  </si>
  <si>
    <t>VHF 1 (Main) Power Factor Phase A</t>
  </si>
  <si>
    <t>VHF 1 (Main) Power Factor Phase B</t>
  </si>
  <si>
    <t>VHF 1 (Main) Power Factor Phase C</t>
  </si>
  <si>
    <t>VHF 1 (Main) Total Power Factor</t>
  </si>
  <si>
    <t>ECDIS 1 RMS Current Phase A</t>
  </si>
  <si>
    <t>ECDIS 1 RMS Current Phase B</t>
  </si>
  <si>
    <t>ECDIS 1 RMS Current Phase C</t>
  </si>
  <si>
    <t>ECDIS 1 RMS Current Phase Neutral</t>
  </si>
  <si>
    <t xml:space="preserve">ECDIS 1 RMS Voltage Phase A to Neutral </t>
  </si>
  <si>
    <t xml:space="preserve">ECDIS 1 RMS Voltage Phase B to Neutral </t>
  </si>
  <si>
    <t xml:space="preserve">ECDIS 1 RMS Voltage Phase C to Neutral </t>
  </si>
  <si>
    <t>ECDIS 1 Active Power Phase A</t>
  </si>
  <si>
    <t>ECDIS 1 Active Power Phase B</t>
  </si>
  <si>
    <t>ECDIS 1 Active Power Phase C</t>
  </si>
  <si>
    <t xml:space="preserve">ECDIS 1 Total Active Power </t>
  </si>
  <si>
    <t>ECDIS 1 Power Factor Phase A</t>
  </si>
  <si>
    <t>ECDIS 1 Power Factor Phase B</t>
  </si>
  <si>
    <t>ECDIS 1 Power Factor Phase C</t>
  </si>
  <si>
    <t>ECDIS 1 Total Power Factor</t>
  </si>
  <si>
    <t>Display Switching Supply Helm PS RMS Current Phase A</t>
  </si>
  <si>
    <t>Display Switching Supply Helm PS RMS Current Phase B</t>
  </si>
  <si>
    <t>Display Switching Supply Helm PS RMS Current Phase C</t>
  </si>
  <si>
    <t>Display Switching Supply Helm PS RMS Current Phase Neutral</t>
  </si>
  <si>
    <t xml:space="preserve">Display Switching Supply Helm PS RMS Voltage Phase A to Neutral </t>
  </si>
  <si>
    <t xml:space="preserve">Display Switching Supply Helm PS RMS Voltage Phase B to Neutral </t>
  </si>
  <si>
    <t xml:space="preserve">Display Switching Supply Helm PS RMS Voltage Phase C to Neutral </t>
  </si>
  <si>
    <t>Display Switching Supply Helm PS Active Power Phase A</t>
  </si>
  <si>
    <t>Display Switching Supply Helm PS Active Power Phase B</t>
  </si>
  <si>
    <t>Display Switching Supply Helm PS Active Power Phase C</t>
  </si>
  <si>
    <t xml:space="preserve">Display Switching Supply Helm PS Total Active Power </t>
  </si>
  <si>
    <t>Display Switching Supply Helm PS Power Factor Phase A</t>
  </si>
  <si>
    <t>Display Switching Supply Helm PS Power Factor Phase B</t>
  </si>
  <si>
    <t>Display Switching Supply Helm PS Power Factor Phase C</t>
  </si>
  <si>
    <t>Display Switching Supply Helm PS Total Power Factor</t>
  </si>
  <si>
    <t>Underwater Lights PS (Group 1) RMS Current Phase A</t>
  </si>
  <si>
    <t>Underwater Lights PS (Group 1) RMS Current Phase B</t>
  </si>
  <si>
    <t>Underwater Lights PS (Group 1) RMS Current Phase C</t>
  </si>
  <si>
    <t>Underwater Lights PS (Group 1) RMS Current Phase Neutral</t>
  </si>
  <si>
    <t xml:space="preserve">Underwater Lights PS (Group 1) RMS Voltage Phase A to Neutral </t>
  </si>
  <si>
    <t xml:space="preserve">Underwater Lights PS (Group 1) RMS Voltage Phase B to Neutral </t>
  </si>
  <si>
    <t xml:space="preserve">Underwater Lights PS (Group 1) RMS Voltage Phase C to Neutral </t>
  </si>
  <si>
    <t>Underwater Lights PS (Group 1) Active Power Phase A</t>
  </si>
  <si>
    <t>Underwater Lights PS (Group 1) Active Power Phase B</t>
  </si>
  <si>
    <t>Underwater Lights PS (Group 1) Active Power Phase C</t>
  </si>
  <si>
    <t xml:space="preserve">Underwater Lights PS (Group 1) Total Active Power </t>
  </si>
  <si>
    <t>Underwater Lights PS (Group 1) Power Factor Phase A</t>
  </si>
  <si>
    <t>Underwater Lights PS (Group 1) Power Factor Phase B</t>
  </si>
  <si>
    <t>Underwater Lights PS (Group 1) Power Factor Phase C</t>
  </si>
  <si>
    <t>Underwater Lights PS (Group 1) Total Power Factor</t>
  </si>
  <si>
    <t>Underwater Lights PS (Group 2) RMS Current Phase A</t>
  </si>
  <si>
    <t>Underwater Lights PS (Group 2) RMS Current Phase B</t>
  </si>
  <si>
    <t>Underwater Lights PS (Group 2) RMS Current Phase C</t>
  </si>
  <si>
    <t>Underwater Lights PS (Group 2) RMS Current Phase Neutral</t>
  </si>
  <si>
    <t xml:space="preserve">Underwater Lights PS (Group 2) RMS Voltage Phase A to Neutral </t>
  </si>
  <si>
    <t xml:space="preserve">Underwater Lights PS (Group 2) RMS Voltage Phase B to Neutral </t>
  </si>
  <si>
    <t xml:space="preserve">Underwater Lights PS (Group 2) RMS Voltage Phase C to Neutral </t>
  </si>
  <si>
    <t>Underwater Lights PS (Group 2) Active Power Phase A</t>
  </si>
  <si>
    <t>Underwater Lights PS (Group 2) Active Power Phase B</t>
  </si>
  <si>
    <t>Underwater Lights PS (Group 2) Active Power Phase C</t>
  </si>
  <si>
    <t xml:space="preserve">Underwater Lights PS (Group 2) Total Active Power </t>
  </si>
  <si>
    <t>Underwater Lights PS (Group 2) Power Factor Phase A</t>
  </si>
  <si>
    <t>Underwater Lights PS (Group 2) Power Factor Phase B</t>
  </si>
  <si>
    <t>Underwater Lights PS (Group 2) Power Factor Phase C</t>
  </si>
  <si>
    <t>Underwater Lights PS (Group 2) Total Power Factor</t>
  </si>
  <si>
    <t>Charger Radio Batteries (GMDSS) RMS Current Phase A</t>
  </si>
  <si>
    <t>Charger Radio Batteries (GMDSS) RMS Current Phase B</t>
  </si>
  <si>
    <t>Charger Radio Batteries (GMDSS) RMS Current Phase C</t>
  </si>
  <si>
    <t>Charger Radio Batteries (GMDSS) RMS Current Phase Neutral</t>
  </si>
  <si>
    <t xml:space="preserve">Charger Radio Batteries (GMDSS) RMS Voltage Phase A to Neutral </t>
  </si>
  <si>
    <t xml:space="preserve">Charger Radio Batteries (GMDSS) RMS Voltage Phase B to Neutral </t>
  </si>
  <si>
    <t xml:space="preserve">Charger Radio Batteries (GMDSS) RMS Voltage Phase C to Neutral </t>
  </si>
  <si>
    <t>Charger Radio Batteries (GMDSS) Active Power Phase A</t>
  </si>
  <si>
    <t>Charger Radio Batteries (GMDSS) Active Power Phase B</t>
  </si>
  <si>
    <t>Charger Radio Batteries (GMDSS) Active Power Phase C</t>
  </si>
  <si>
    <t xml:space="preserve">Charger Radio Batteries (GMDSS) Total Active Power </t>
  </si>
  <si>
    <t>Charger Radio Batteries (GMDSS) Power Factor Phase A</t>
  </si>
  <si>
    <t>Charger Radio Batteries (GMDSS) Power Factor Phase B</t>
  </si>
  <si>
    <t>Charger Radio Batteries (GMDSS) Power Factor Phase C</t>
  </si>
  <si>
    <t>Charger Radio Batteries (GMDSS) Total Power Factor</t>
  </si>
  <si>
    <t>Discharge Pump Master Cabin PS RMS Current Phase A</t>
  </si>
  <si>
    <t>Discharge Pump Master Cabin PS RMS Current Phase B</t>
  </si>
  <si>
    <t>Discharge Pump Master Cabin PS RMS Current Phase C</t>
  </si>
  <si>
    <t>Discharge Pump Master Cabin PS RMS Current Phase Neutral</t>
  </si>
  <si>
    <t xml:space="preserve">Discharge Pump Master Cabin PS RMS Voltage Phase A to Neutral </t>
  </si>
  <si>
    <t xml:space="preserve">Discharge Pump Master Cabin PS RMS Voltage Phase B to Neutral </t>
  </si>
  <si>
    <t xml:space="preserve">Discharge Pump Master Cabin PS RMS Voltage Phase C to Neutral </t>
  </si>
  <si>
    <t>Discharge Pump Master Cabin PS Active Power Phase A</t>
  </si>
  <si>
    <t>Discharge Pump Master Cabin PS Active Power Phase B</t>
  </si>
  <si>
    <t>Discharge Pump Master Cabin PS Active Power Phase C</t>
  </si>
  <si>
    <t xml:space="preserve">Discharge Pump Master Cabin PS Total Active Power </t>
  </si>
  <si>
    <t>Discharge Pump Master Cabin PS Power Factor Phase A</t>
  </si>
  <si>
    <t>Discharge Pump Master Cabin PS Power Factor Phase B</t>
  </si>
  <si>
    <t>Discharge Pump Master Cabin PS Power Factor Phase C</t>
  </si>
  <si>
    <t>Discharge Pump Master Cabin PS Total Power Factor</t>
  </si>
  <si>
    <t>Discharge Pump Guest PS RMS Current Phase A</t>
  </si>
  <si>
    <t>Discharge Pump Guest PS RMS Current Phase B</t>
  </si>
  <si>
    <t>Discharge Pump Guest PS RMS Current Phase C</t>
  </si>
  <si>
    <t>Discharge Pump Guest PS RMS Current Phase Neutral</t>
  </si>
  <si>
    <t xml:space="preserve">Discharge Pump Guest PS RMS Voltage Phase A to Neutral </t>
  </si>
  <si>
    <t xml:space="preserve">Discharge Pump Guest PS RMS Voltage Phase B to Neutral </t>
  </si>
  <si>
    <t xml:space="preserve">Discharge Pump Guest PS RMS Voltage Phase C to Neutral </t>
  </si>
  <si>
    <t>Discharge Pump Guest PS Active Power Phase A</t>
  </si>
  <si>
    <t>Discharge Pump Guest PS Active Power Phase B</t>
  </si>
  <si>
    <t>Discharge Pump Guest PS Active Power Phase C</t>
  </si>
  <si>
    <t xml:space="preserve">Discharge Pump Guest PS Total Active Power </t>
  </si>
  <si>
    <t>Discharge Pump Guest PS Power Factor Phase A</t>
  </si>
  <si>
    <t>Discharge Pump Guest PS Power Factor Phase B</t>
  </si>
  <si>
    <t>Discharge Pump Guest PS Power Factor Phase C</t>
  </si>
  <si>
    <t>Discharge Pump Guest PS Total Power Factor</t>
  </si>
  <si>
    <t>Discharge Pump Guest PS And Overflow RMS Current Phase A</t>
  </si>
  <si>
    <t>Discharge Pump Guest PS And Overflow RMS Current Phase B</t>
  </si>
  <si>
    <t>Discharge Pump Guest PS And Overflow RMS Current Phase C</t>
  </si>
  <si>
    <t>Discharge Pump Guest PS And Overflow RMS Current Phase Neutral</t>
  </si>
  <si>
    <t xml:space="preserve">Discharge Pump Guest PS And Overflow RMS Voltage Phase A to Neutral </t>
  </si>
  <si>
    <t xml:space="preserve">Discharge Pump Guest PS And Overflow RMS Voltage Phase B to Neutral </t>
  </si>
  <si>
    <t xml:space="preserve">Discharge Pump Guest PS And Overflow RMS Voltage Phase C to Neutral </t>
  </si>
  <si>
    <t>Discharge Pump Guest PS And Overflow Active Power Phase A</t>
  </si>
  <si>
    <t>Discharge Pump Guest PS And Overflow Active Power Phase B</t>
  </si>
  <si>
    <t>Discharge Pump Guest PS And Overflow Active Power Phase C</t>
  </si>
  <si>
    <t xml:space="preserve">Discharge Pump Guest PS And Overflow Total Active Power </t>
  </si>
  <si>
    <t>Discharge Pump Guest PS And Overflow Power Factor Phase A</t>
  </si>
  <si>
    <t>Discharge Pump Guest PS And Overflow Power Factor Phase B</t>
  </si>
  <si>
    <t>Discharge Pump Guest PS And Overflow Power Factor Phase C</t>
  </si>
  <si>
    <t>Discharge Pump Guest PS And Overflow Total Power Factor</t>
  </si>
  <si>
    <t>Main Salon JB RMS Current Phase A</t>
  </si>
  <si>
    <t>Main Salon JB RMS Current Phase B</t>
  </si>
  <si>
    <t>Main Salon JB RMS Current Phase C</t>
  </si>
  <si>
    <t>Main Salon JB RMS Current Phase Neutral</t>
  </si>
  <si>
    <t xml:space="preserve">Main Salon JB RMS Voltage Phase A to Neutral </t>
  </si>
  <si>
    <t xml:space="preserve">Main Salon JB RMS Voltage Phase B to Neutral </t>
  </si>
  <si>
    <t xml:space="preserve">Main Salon JB RMS Voltage Phase C to Neutral </t>
  </si>
  <si>
    <t>Main Salon JB Active Power Phase A</t>
  </si>
  <si>
    <t>Main Salon JB Active Power Phase B</t>
  </si>
  <si>
    <t>Main Salon JB Active Power Phase C</t>
  </si>
  <si>
    <t xml:space="preserve">Main Salon JB Total Active Power </t>
  </si>
  <si>
    <t>Main Salon JB Power Factor Phase A</t>
  </si>
  <si>
    <t>Main Salon JB Power Factor Phase B</t>
  </si>
  <si>
    <t>Main Salon JB Power Factor Phase C</t>
  </si>
  <si>
    <t>Main Salon JB Total Power Factor</t>
  </si>
  <si>
    <t>Drain Pump 1 PS Deck Locker RMS Current Phase A</t>
  </si>
  <si>
    <t>Drain Pump 1 PS Deck Locker RMS Current Phase B</t>
  </si>
  <si>
    <t>Drain Pump 1 PS Deck Locker RMS Current Phase C</t>
  </si>
  <si>
    <t>Drain Pump 1 PS Deck Locker RMS Current Phase Neutral</t>
  </si>
  <si>
    <t xml:space="preserve">Drain Pump 1 PS Deck Locker RMS Voltage Phase A to Neutral </t>
  </si>
  <si>
    <t xml:space="preserve">Drain Pump 1 PS Deck Locker RMS Voltage Phase B to Neutral </t>
  </si>
  <si>
    <t xml:space="preserve">Drain Pump 1 PS Deck Locker RMS Voltage Phase C to Neutral </t>
  </si>
  <si>
    <t>Drain Pump 1 PS Deck Locker Active Power Phase A</t>
  </si>
  <si>
    <t>Drain Pump 1 PS Deck Locker Active Power Phase B</t>
  </si>
  <si>
    <t>Drain Pump 1 PS Deck Locker Active Power Phase C</t>
  </si>
  <si>
    <t xml:space="preserve">Drain Pump 1 PS Deck Locker Total Active Power </t>
  </si>
  <si>
    <t>Drain Pump 1 PS Deck Locker Power Factor Phase A</t>
  </si>
  <si>
    <t>Drain Pump 1 PS Deck Locker Power Factor Phase B</t>
  </si>
  <si>
    <t>Drain Pump 1 PS Deck Locker Power Factor Phase C</t>
  </si>
  <si>
    <t>Drain Pump 1 PS Deck Locker Total Power Factor</t>
  </si>
  <si>
    <t>Drain Pump 3 PS Deck Locker RMS Current Phase A</t>
  </si>
  <si>
    <t>Drain Pump 3 PS Deck Locker RMS Current Phase B</t>
  </si>
  <si>
    <t>Drain Pump 3 PS Deck Locker RMS Current Phase C</t>
  </si>
  <si>
    <t>Drain Pump 3 PS Deck Locker RMS Current Phase Neutral</t>
  </si>
  <si>
    <t xml:space="preserve">Drain Pump 3 PS Deck Locker RMS Voltage Phase A to Neutral </t>
  </si>
  <si>
    <t xml:space="preserve">Drain Pump 3 PS Deck Locker RMS Voltage Phase B to Neutral </t>
  </si>
  <si>
    <t xml:space="preserve">Drain Pump 3 PS Deck Locker RMS Voltage Phase C to Neutral </t>
  </si>
  <si>
    <t>Drain Pump 3 PS Deck Locker Active Power Phase A</t>
  </si>
  <si>
    <t>Drain Pump 3 PS Deck Locker Active Power Phase B</t>
  </si>
  <si>
    <t>Drain Pump 3 PS Deck Locker Active Power Phase C</t>
  </si>
  <si>
    <t xml:space="preserve">Drain Pump 3 PS Deck Locker Total Active Power </t>
  </si>
  <si>
    <t>Drain Pump 3 PS Deck Locker Power Factor Phase A</t>
  </si>
  <si>
    <t>Drain Pump 3 PS Deck Locker Power Factor Phase B</t>
  </si>
  <si>
    <t>Drain Pump 3 PS Deck Locker Power Factor Phase C</t>
  </si>
  <si>
    <t>Drain Pump 3 PS Deck Locker Total Power Factor</t>
  </si>
  <si>
    <t>Main Propulsion Unit AC Heating RMS Current Phase A</t>
  </si>
  <si>
    <t>Main Propulsion Unit AC Heating RMS Current Phase B</t>
  </si>
  <si>
    <t>Main Propulsion Unit AC Heating RMS Current Phase C</t>
  </si>
  <si>
    <t>Main Propulsion Unit AC Heating RMS Current Phase Neutral</t>
  </si>
  <si>
    <t xml:space="preserve">Main Propulsion Unit AC Heating RMS Voltage Phase A to Neutral </t>
  </si>
  <si>
    <t xml:space="preserve">Main Propulsion Unit AC Heating RMS Voltage Phase B to Neutral </t>
  </si>
  <si>
    <t xml:space="preserve">Main Propulsion Unit AC Heating RMS Voltage Phase C to Neutral </t>
  </si>
  <si>
    <t>Main Propulsion Unit AC Heating Power Factor Phase A</t>
  </si>
  <si>
    <t>Main Propulsion Unit AC Heating Power Factor Phase B</t>
  </si>
  <si>
    <t>Main Propulsion Unit AC Heating Power Factor Phase C</t>
  </si>
  <si>
    <t>Main Propulsion Unit AC Heating Total Power Factor</t>
  </si>
  <si>
    <t>EREC 1 Power Supply Heat Recovery RMS Current Phase A</t>
  </si>
  <si>
    <t>EREC 1 Power Supply Heat Recovery RMS Current Phase B</t>
  </si>
  <si>
    <t>EREC 1 Power Supply Heat Recovery RMS Current Phase C</t>
  </si>
  <si>
    <t>EREC 1 Power Supply Heat Recovery RMS Current Phase Neutral</t>
  </si>
  <si>
    <t xml:space="preserve">EREC 1 Power Supply Heat Recovery RMS Voltage Phase A to Neutral </t>
  </si>
  <si>
    <t xml:space="preserve">EREC 1 Power Supply Heat Recovery RMS Voltage Phase B to Neutral </t>
  </si>
  <si>
    <t xml:space="preserve">EREC 1 Power Supply Heat Recovery RMS Voltage Phase C to Neutral </t>
  </si>
  <si>
    <t>EREC 1 Power Supply Heat Recovery Active Power Phase A</t>
  </si>
  <si>
    <t>EREC 1 Power Supply Heat Recovery Active Power Phase B</t>
  </si>
  <si>
    <t>EREC 1 Power Supply Heat Recovery Active Power Phase C</t>
  </si>
  <si>
    <t xml:space="preserve">EREC 1 Power Supply Heat Recovery Total Active Power </t>
  </si>
  <si>
    <t>EREC 1 Power Supply Heat Recovery Power Factor Phase A</t>
  </si>
  <si>
    <t>EREC 1 Power Supply Heat Recovery Power Factor Phase B</t>
  </si>
  <si>
    <t>EREC 1 Power Supply Heat Recovery Power Factor Phase C</t>
  </si>
  <si>
    <t>EREC 1 Power Supply Heat Recovery Total Power Factor</t>
  </si>
  <si>
    <t>PT320F01_RMS_Current_Phase_A</t>
  </si>
  <si>
    <t>PT320F01_RMS_Current_Phase_B</t>
  </si>
  <si>
    <t>PT320F01_RMS_Current_Phase_C</t>
  </si>
  <si>
    <t>PT320F01_RMS_Current_Phase_Neut</t>
  </si>
  <si>
    <t>PT320F01_Active_Power_Phase_A</t>
  </si>
  <si>
    <t>PT320F01_Active_Power_Phase_B</t>
  </si>
  <si>
    <t>PT320F01_Active_Power_Phase_C</t>
  </si>
  <si>
    <t>PT320F01_Total_Active_Power</t>
  </si>
  <si>
    <t>PT320F01_Power_Factor_Phase_A</t>
  </si>
  <si>
    <t>PT320F01_Power_Factor_Phase_B</t>
  </si>
  <si>
    <t>PT320F01_Power_Factor_Phase_C</t>
  </si>
  <si>
    <t>PT320F01_Total_Power_Factor</t>
  </si>
  <si>
    <t>Sewage Treatment Plant RMS Current Phase A</t>
  </si>
  <si>
    <t>Sewage Treatment Plant RMS Current Phase B</t>
  </si>
  <si>
    <t>Sewage Treatment Plant RMS Current Phase C</t>
  </si>
  <si>
    <t>Sewage Treatment Plant RMS Current Phase Neutral</t>
  </si>
  <si>
    <t xml:space="preserve">Sewage Treatment Plant RMS Voltage Phase A to Neutral </t>
  </si>
  <si>
    <t xml:space="preserve">Sewage Treatment Plant RMS Voltage Phase B to Neutral </t>
  </si>
  <si>
    <t xml:space="preserve">Sewage Treatment Plant RMS Voltage Phase C to Neutral </t>
  </si>
  <si>
    <t>Sewage Treatment Plant Active Power Phase A</t>
  </si>
  <si>
    <t>Sewage Treatment Plant Active Power Phase B</t>
  </si>
  <si>
    <t>Sewage Treatment Plant Active Power Phase C</t>
  </si>
  <si>
    <t xml:space="preserve">Sewage Treatment Plant Total Active Power </t>
  </si>
  <si>
    <t>Sewage Treatment Plant Power Factor Phase A</t>
  </si>
  <si>
    <t>Sewage Treatment Plant Power Factor Phase B</t>
  </si>
  <si>
    <t>Sewage Treatment Plant Power Factor Phase C</t>
  </si>
  <si>
    <t>Sewage Treatment Plant Total Power Factor</t>
  </si>
  <si>
    <t>PT329F01_RMS_Current_Phase_A</t>
  </si>
  <si>
    <t>PT329F01_RMS_Current_Phase_B</t>
  </si>
  <si>
    <t>PT329F01_RMS_Current_Phase_C</t>
  </si>
  <si>
    <t>PT329F01_RMS_Current_Phase_Neut</t>
  </si>
  <si>
    <t>PT329F01_Active_Power_Phase_A</t>
  </si>
  <si>
    <t>PT329F01_Active_Power_Phase_B</t>
  </si>
  <si>
    <t>PT329F01_Active_Power_Phase_C</t>
  </si>
  <si>
    <t>PT329F01_Total_Active_Power</t>
  </si>
  <si>
    <t>PT329F01_Power_Factor_Phase_A</t>
  </si>
  <si>
    <t>PT329F01_Power_Factor_Phase_B</t>
  </si>
  <si>
    <t>PT329F01_Power_Factor_Phase_C</t>
  </si>
  <si>
    <t>PT329F01_Total_Power_Factor</t>
  </si>
  <si>
    <t>PT330F01_RMS_Current_Phase_A</t>
  </si>
  <si>
    <t>PT330F01_RMS_Current_Phase_B</t>
  </si>
  <si>
    <t>PT330F01_RMS_Current_Phase_C</t>
  </si>
  <si>
    <t>PT330F01_RMS_Current_Phase_Neut</t>
  </si>
  <si>
    <t>PT330F01_Active_Power_Phase_A</t>
  </si>
  <si>
    <t>PT330F01_Active_Power_Phase_B</t>
  </si>
  <si>
    <t>PT330F01_Active_Power_Phase_C</t>
  </si>
  <si>
    <t>PT330F01_Total_Active_Power</t>
  </si>
  <si>
    <t>PT330F01_Power_Factor_Phase_A</t>
  </si>
  <si>
    <t>PT330F01_Power_Factor_Phase_B</t>
  </si>
  <si>
    <t>PT330F01_Power_Factor_Phase_C</t>
  </si>
  <si>
    <t>PT330F01_Total_Power_Factor</t>
  </si>
  <si>
    <t>PT337F01_RMS_Current_Phase_A</t>
  </si>
  <si>
    <t>PT337F01_RMS_Current_Phase_B</t>
  </si>
  <si>
    <t>PT337F01_RMS_Current_Phase_C</t>
  </si>
  <si>
    <t>PT337F01_RMS_Current_Phase_Neut</t>
  </si>
  <si>
    <t>PT337F01_Active_Power_Phase_A</t>
  </si>
  <si>
    <t>PT337F01_Active_Power_Phase_B</t>
  </si>
  <si>
    <t>PT337F01_Active_Power_Phase_C</t>
  </si>
  <si>
    <t>PT337F01_Total_Active_Power</t>
  </si>
  <si>
    <t>PT337F01_Power_Factor_Phase_A</t>
  </si>
  <si>
    <t>PT337F01_Power_Factor_Phase_B</t>
  </si>
  <si>
    <t>PT337F01_Power_Factor_Phase_C</t>
  </si>
  <si>
    <t>PT337F01_Total_Power_Factor</t>
  </si>
  <si>
    <t>PT338F01_RMS_Current_Phase_A</t>
  </si>
  <si>
    <t>PT338F01_RMS_Current_Phase_B</t>
  </si>
  <si>
    <t>PT338F01_RMS_Current_Phase_C</t>
  </si>
  <si>
    <t>PT338F01_RMS_Current_Phase_Neut</t>
  </si>
  <si>
    <t>PT338F01_Active_Power_Phase_A</t>
  </si>
  <si>
    <t>PT338F01_Active_Power_Phase_B</t>
  </si>
  <si>
    <t>PT338F01_Active_Power_Phase_C</t>
  </si>
  <si>
    <t>PT338F01_Total_Active_Power</t>
  </si>
  <si>
    <t>PT338F01_Power_Factor_Phase_A</t>
  </si>
  <si>
    <t>PT338F01_Power_Factor_Phase_B</t>
  </si>
  <si>
    <t>PT338F01_Power_Factor_Phase_C</t>
  </si>
  <si>
    <t>PT338F01_Total_Power_Factor</t>
  </si>
  <si>
    <t>PT339F01_RMS_Current_Phase_A</t>
  </si>
  <si>
    <t>PT339F01_RMS_Current_Phase_B</t>
  </si>
  <si>
    <t>PT339F01_RMS_Current_Phase_C</t>
  </si>
  <si>
    <t>PT339F01_RMS_Current_Phase_Neut</t>
  </si>
  <si>
    <t>PT339F01_Active_Power_Phase_A</t>
  </si>
  <si>
    <t>PT339F01_Active_Power_Phase_B</t>
  </si>
  <si>
    <t>PT339F01_Active_Power_Phase_C</t>
  </si>
  <si>
    <t>PT339F01_Total_Active_Power</t>
  </si>
  <si>
    <t>PT339F01_Power_Factor_Phase_A</t>
  </si>
  <si>
    <t>PT339F01_Power_Factor_Phase_B</t>
  </si>
  <si>
    <t>PT339F01_Power_Factor_Phase_C</t>
  </si>
  <si>
    <t>PT339F01_Total_Power_Factor</t>
  </si>
  <si>
    <t>PT342F01_RMS_Current_Phase_A</t>
  </si>
  <si>
    <t>PT342F01_RMS_Current_Phase_B</t>
  </si>
  <si>
    <t>PT342F01_RMS_Current_Phase_C</t>
  </si>
  <si>
    <t>PT342F01_RMS_Current_Phase_Neut</t>
  </si>
  <si>
    <t>PT342F01_Active_Power_Phase_A</t>
  </si>
  <si>
    <t>PT342F01_Active_Power_Phase_B</t>
  </si>
  <si>
    <t>PT342F01_Active_Power_Phase_C</t>
  </si>
  <si>
    <t>PT342F01_Total_Active_Power</t>
  </si>
  <si>
    <t>PT342F01_Power_Factor_Phase_A</t>
  </si>
  <si>
    <t>PT342F01_Power_Factor_Phase_B</t>
  </si>
  <si>
    <t>PT342F01_Power_Factor_Phase_C</t>
  </si>
  <si>
    <t>PT342F01_Total_Power_Factor</t>
  </si>
  <si>
    <t>PT343F01_RMS_Current_Phase_A</t>
  </si>
  <si>
    <t>PT343F01_RMS_Current_Phase_B</t>
  </si>
  <si>
    <t>PT343F01_RMS_Current_Phase_C</t>
  </si>
  <si>
    <t>PT343F01_RMS_Current_Phase_Neut</t>
  </si>
  <si>
    <t>PT343F01_Active_Power_Phase_A</t>
  </si>
  <si>
    <t>PT343F01_Active_Power_Phase_B</t>
  </si>
  <si>
    <t>PT343F01_Active_Power_Phase_C</t>
  </si>
  <si>
    <t>PT343F01_Total_Active_Power</t>
  </si>
  <si>
    <t>PT343F01_Power_Factor_Phase_A</t>
  </si>
  <si>
    <t>PT343F01_Power_Factor_Phase_B</t>
  </si>
  <si>
    <t>PT343F01_Power_Factor_Phase_C</t>
  </si>
  <si>
    <t>PT343F01_Total_Power_Factor</t>
  </si>
  <si>
    <t>PT344F01_RMS_Current_Phase_A</t>
  </si>
  <si>
    <t>PT344F01_RMS_Current_Phase_B</t>
  </si>
  <si>
    <t>PT344F01_RMS_Current_Phase_C</t>
  </si>
  <si>
    <t>PT344F01_RMS_Current_Phase_Neut</t>
  </si>
  <si>
    <t>PT344F01_Active_Power_Phase_A</t>
  </si>
  <si>
    <t>PT344F01_Active_Power_Phase_B</t>
  </si>
  <si>
    <t>PT344F01_Active_Power_Phase_C</t>
  </si>
  <si>
    <t>PT344F01_Total_Active_Power</t>
  </si>
  <si>
    <t>PT344F01_Power_Factor_Phase_A</t>
  </si>
  <si>
    <t>PT344F01_Power_Factor_Phase_B</t>
  </si>
  <si>
    <t>PT344F01_Power_Factor_Phase_C</t>
  </si>
  <si>
    <t>PT344F01_Total_Power_Factor</t>
  </si>
  <si>
    <t>PT345F01_RMS_Current_Phase_A</t>
  </si>
  <si>
    <t>PT345F01_RMS_Current_Phase_B</t>
  </si>
  <si>
    <t>PT345F01_RMS_Current_Phase_C</t>
  </si>
  <si>
    <t>PT345F01_RMS_Current_Phase_Neut</t>
  </si>
  <si>
    <t>PT345F01_Active_Power_Phase_A</t>
  </si>
  <si>
    <t>PT345F01_Active_Power_Phase_B</t>
  </si>
  <si>
    <t>PT345F01_Active_Power_Phase_C</t>
  </si>
  <si>
    <t>PT345F01_Total_Active_Power</t>
  </si>
  <si>
    <t>PT345F01_Power_Factor_Phase_A</t>
  </si>
  <si>
    <t>PT345F01_Power_Factor_Phase_B</t>
  </si>
  <si>
    <t>PT345F01_Power_Factor_Phase_C</t>
  </si>
  <si>
    <t>PT345F01_Total_Power_Factor</t>
  </si>
  <si>
    <t>PT346F01_RMS_Current_Phase_A</t>
  </si>
  <si>
    <t>PT346F01_RMS_Current_Phase_B</t>
  </si>
  <si>
    <t>PT346F01_RMS_Current_Phase_C</t>
  </si>
  <si>
    <t>PT346F01_RMS_Current_Phase_Neut</t>
  </si>
  <si>
    <t>PT346F01_Active_Power_Phase_A</t>
  </si>
  <si>
    <t>PT346F01_Active_Power_Phase_B</t>
  </si>
  <si>
    <t>PT346F01_Active_Power_Phase_C</t>
  </si>
  <si>
    <t>PT346F01_Total_Active_Power</t>
  </si>
  <si>
    <t>PT346F01_Power_Factor_Phase_A</t>
  </si>
  <si>
    <t>PT346F01_Power_Factor_Phase_B</t>
  </si>
  <si>
    <t>PT346F01_Power_Factor_Phase_C</t>
  </si>
  <si>
    <t>PT346F01_Total_Power_Factor</t>
  </si>
  <si>
    <t>PT352F01_RMS_Current_Phase_A</t>
  </si>
  <si>
    <t>PT352F01_RMS_Current_Phase_B</t>
  </si>
  <si>
    <t>PT352F01_RMS_Current_Phase_C</t>
  </si>
  <si>
    <t>PT352F01_RMS_Current_Phase_Neut</t>
  </si>
  <si>
    <t>PT352F01_Active_Power_Phase_A</t>
  </si>
  <si>
    <t>PT352F01_Active_Power_Phase_B</t>
  </si>
  <si>
    <t>PT352F01_Active_Power_Phase_C</t>
  </si>
  <si>
    <t>PT352F01_Total_Active_Power</t>
  </si>
  <si>
    <t>PT352F01_Power_Factor_Phase_A</t>
  </si>
  <si>
    <t>PT352F01_Power_Factor_Phase_B</t>
  </si>
  <si>
    <t>PT352F01_Power_Factor_Phase_C</t>
  </si>
  <si>
    <t>PT352F01_Total_Power_Factor</t>
  </si>
  <si>
    <t>PT353F01_RMS_Current_Phase_A</t>
  </si>
  <si>
    <t>PT353F01_RMS_Current_Phase_B</t>
  </si>
  <si>
    <t>PT353F01_RMS_Current_Phase_C</t>
  </si>
  <si>
    <t>PT353F01_RMS_Current_Phase_Neut</t>
  </si>
  <si>
    <t>PT353F01_Active_Power_Phase_A</t>
  </si>
  <si>
    <t>PT353F01_Active_Power_Phase_B</t>
  </si>
  <si>
    <t>PT353F01_Active_Power_Phase_C</t>
  </si>
  <si>
    <t>PT353F01_Total_Active_Power</t>
  </si>
  <si>
    <t>PT353F01_Power_Factor_Phase_A</t>
  </si>
  <si>
    <t>PT353F01_Power_Factor_Phase_B</t>
  </si>
  <si>
    <t>PT353F01_Power_Factor_Phase_C</t>
  </si>
  <si>
    <t>PT353F01_Total_Power_Factor</t>
  </si>
  <si>
    <t>PT361F01_RMS_Current_Phase_A</t>
  </si>
  <si>
    <t>PT361F01_RMS_Current_Phase_B</t>
  </si>
  <si>
    <t>PT361F01_RMS_Current_Phase_C</t>
  </si>
  <si>
    <t>PT361F01_RMS_Current_Phase_Neut</t>
  </si>
  <si>
    <t>PT361F01_Active_Power_Phase_A</t>
  </si>
  <si>
    <t>PT361F01_Active_Power_Phase_B</t>
  </si>
  <si>
    <t>PT361F01_Active_Power_Phase_C</t>
  </si>
  <si>
    <t>PT361F01_Total_Active_Power</t>
  </si>
  <si>
    <t>PT361F01_Power_Factor_Phase_A</t>
  </si>
  <si>
    <t>PT361F01_Power_Factor_Phase_B</t>
  </si>
  <si>
    <t>PT361F01_Power_Factor_Phase_C</t>
  </si>
  <si>
    <t>PT361F01_Total_Power_Factor</t>
  </si>
  <si>
    <t>PT362F01_RMS_Current_Phase_A</t>
  </si>
  <si>
    <t>PT362F01_RMS_Current_Phase_B</t>
  </si>
  <si>
    <t>PT362F01_RMS_Current_Phase_C</t>
  </si>
  <si>
    <t>PT362F01_RMS_Current_Phase_Neut</t>
  </si>
  <si>
    <t>PT362F01_Active_Power_Phase_A</t>
  </si>
  <si>
    <t>PT362F01_Active_Power_Phase_B</t>
  </si>
  <si>
    <t>PT362F01_Active_Power_Phase_C</t>
  </si>
  <si>
    <t>PT362F01_Total_Active_Power</t>
  </si>
  <si>
    <t>PT362F01_Power_Factor_Phase_A</t>
  </si>
  <si>
    <t>PT362F01_Power_Factor_Phase_B</t>
  </si>
  <si>
    <t>PT362F01_Power_Factor_Phase_C</t>
  </si>
  <si>
    <t>PT362F01_Total_Power_Factor</t>
  </si>
  <si>
    <t>PT363F01_RMS_Current_Phase_A</t>
  </si>
  <si>
    <t>PT363F01_RMS_Current_Phase_B</t>
  </si>
  <si>
    <t>PT363F01_RMS_Current_Phase_C</t>
  </si>
  <si>
    <t>PT363F01_RMS_Current_Phase_Neut</t>
  </si>
  <si>
    <t>PT363F01_Active_Power_Phase_A</t>
  </si>
  <si>
    <t>PT363F01_Active_Power_Phase_B</t>
  </si>
  <si>
    <t>PT363F01_Active_Power_Phase_C</t>
  </si>
  <si>
    <t>PT363F01_Total_Active_Power</t>
  </si>
  <si>
    <t>PT363F01_Power_Factor_Phase_A</t>
  </si>
  <si>
    <t>PT363F01_Power_Factor_Phase_B</t>
  </si>
  <si>
    <t>PT363F01_Power_Factor_Phase_C</t>
  </si>
  <si>
    <t>PT363F01_Total_Power_Factor</t>
  </si>
  <si>
    <t>PT364F01_RMS_Current_Phase_A</t>
  </si>
  <si>
    <t>PT364F01_RMS_Current_Phase_B</t>
  </si>
  <si>
    <t>PT364F01_RMS_Current_Phase_C</t>
  </si>
  <si>
    <t>PT364F01_RMS_Current_Phase_Neut</t>
  </si>
  <si>
    <t>PT364F01_Active_Power_Phase_A</t>
  </si>
  <si>
    <t>PT364F01_Active_Power_Phase_B</t>
  </si>
  <si>
    <t>PT364F01_Active_Power_Phase_C</t>
  </si>
  <si>
    <t>PT364F01_Total_Active_Power</t>
  </si>
  <si>
    <t>PT364F01_Power_Factor_Phase_A</t>
  </si>
  <si>
    <t>PT364F01_Power_Factor_Phase_B</t>
  </si>
  <si>
    <t>PT364F01_Power_Factor_Phase_C</t>
  </si>
  <si>
    <t>PT364F01_Total_Power_Factor</t>
  </si>
  <si>
    <t>PT365F01_RMS_Current_Phase_A</t>
  </si>
  <si>
    <t>PT365F01_RMS_Current_Phase_B</t>
  </si>
  <si>
    <t>PT365F01_RMS_Current_Phase_C</t>
  </si>
  <si>
    <t>PT365F01_RMS_Current_Phase_Neut</t>
  </si>
  <si>
    <t>PT365F01_Active_Power_Phase_A</t>
  </si>
  <si>
    <t>PT365F01_Active_Power_Phase_B</t>
  </si>
  <si>
    <t>PT365F01_Active_Power_Phase_C</t>
  </si>
  <si>
    <t>PT365F01_Total_Active_Power</t>
  </si>
  <si>
    <t>PT365F01_Power_Factor_Phase_A</t>
  </si>
  <si>
    <t>PT365F01_Power_Factor_Phase_B</t>
  </si>
  <si>
    <t>PT365F01_Power_Factor_Phase_C</t>
  </si>
  <si>
    <t>PT365F01_Total_Power_Factor</t>
  </si>
  <si>
    <t>PT368F01_RMS_Current_Phase_A</t>
  </si>
  <si>
    <t>PT368F01_RMS_Current_Phase_B</t>
  </si>
  <si>
    <t>PT368F01_RMS_Current_Phase_C</t>
  </si>
  <si>
    <t>PT368F01_RMS_Current_Phase_Neut</t>
  </si>
  <si>
    <t>PT368F01_Active_Power_Phase_A</t>
  </si>
  <si>
    <t>PT368F01_Active_Power_Phase_B</t>
  </si>
  <si>
    <t>PT368F01_Active_Power_Phase_C</t>
  </si>
  <si>
    <t>PT368F01_Total_Active_Power</t>
  </si>
  <si>
    <t>PT368F01_Power_Factor_Phase_A</t>
  </si>
  <si>
    <t>PT368F01_Power_Factor_Phase_B</t>
  </si>
  <si>
    <t>PT368F01_Power_Factor_Phase_C</t>
  </si>
  <si>
    <t>PT368F01_Total_Power_Factor</t>
  </si>
  <si>
    <t>PT369F01_RMS_Current_Phase_A</t>
  </si>
  <si>
    <t>PT369F01_RMS_Current_Phase_B</t>
  </si>
  <si>
    <t>PT369F01_RMS_Current_Phase_C</t>
  </si>
  <si>
    <t>PT369F01_RMS_Current_Phase_Neut</t>
  </si>
  <si>
    <t>PT369F01_Active_Power_Phase_A</t>
  </si>
  <si>
    <t>PT369F01_Active_Power_Phase_B</t>
  </si>
  <si>
    <t>PT369F01_Active_Power_Phase_C</t>
  </si>
  <si>
    <t>PT369F01_Total_Active_Power</t>
  </si>
  <si>
    <t>PT369F01_Power_Factor_Phase_A</t>
  </si>
  <si>
    <t>PT369F01_Power_Factor_Phase_B</t>
  </si>
  <si>
    <t>PT369F01_Power_Factor_Phase_C</t>
  </si>
  <si>
    <t>PT369F01_Total_Power_Factor</t>
  </si>
  <si>
    <t>PT370F01_RMS_Current_Phase_A</t>
  </si>
  <si>
    <t>PT370F01_RMS_Current_Phase_B</t>
  </si>
  <si>
    <t>PT370F01_RMS_Current_Phase_C</t>
  </si>
  <si>
    <t>PT370F01_RMS_Current_Phase_Neut</t>
  </si>
  <si>
    <t>PT370F01_Active_Power_Phase_A</t>
  </si>
  <si>
    <t>PT370F01_Active_Power_Phase_B</t>
  </si>
  <si>
    <t>PT370F01_Active_Power_Phase_C</t>
  </si>
  <si>
    <t>PT370F01_Total_Active_Power</t>
  </si>
  <si>
    <t>PT370F01_Power_Factor_Phase_A</t>
  </si>
  <si>
    <t>PT370F01_Power_Factor_Phase_B</t>
  </si>
  <si>
    <t>PT370F01_Power_Factor_Phase_C</t>
  </si>
  <si>
    <t>PT370F01_Total_Power_Factor</t>
  </si>
  <si>
    <t>PT371F01_RMS_Current_Phase_A</t>
  </si>
  <si>
    <t>PT371F01_RMS_Current_Phase_B</t>
  </si>
  <si>
    <t>PT371F01_RMS_Current_Phase_C</t>
  </si>
  <si>
    <t>PT371F01_RMS_Current_Phase_Neut</t>
  </si>
  <si>
    <t>PT371F01_Active_Power_Phase_A</t>
  </si>
  <si>
    <t>PT371F01_Active_Power_Phase_B</t>
  </si>
  <si>
    <t>PT371F01_Active_Power_Phase_C</t>
  </si>
  <si>
    <t>PT371F01_Total_Active_Power</t>
  </si>
  <si>
    <t>PT371F01_Power_Factor_Phase_A</t>
  </si>
  <si>
    <t>PT371F01_Power_Factor_Phase_B</t>
  </si>
  <si>
    <t>PT371F01_Power_Factor_Phase_C</t>
  </si>
  <si>
    <t>PT371F01_Total_Power_Factor</t>
  </si>
  <si>
    <t>PT376F01_RMS_Current_Phase_A</t>
  </si>
  <si>
    <t>PT376F01_RMS_Current_Phase_B</t>
  </si>
  <si>
    <t>PT376F01_RMS_Current_Phase_C</t>
  </si>
  <si>
    <t>PT376F01_RMS_Current_Phase_Neut</t>
  </si>
  <si>
    <t>PT376F01_Active_Power_Phase_A</t>
  </si>
  <si>
    <t>PT376F01_Active_Power_Phase_B</t>
  </si>
  <si>
    <t>PT376F01_Active_Power_Phase_C</t>
  </si>
  <si>
    <t>PT376F01_Total_Active_Power</t>
  </si>
  <si>
    <t>PT376F01_Power_Factor_Phase_A</t>
  </si>
  <si>
    <t>PT376F01_Power_Factor_Phase_B</t>
  </si>
  <si>
    <t>PT376F01_Power_Factor_Phase_C</t>
  </si>
  <si>
    <t>PT376F01_Total_Power_Factor</t>
  </si>
  <si>
    <t>PT377F01_RMS_Current_Phase_A</t>
  </si>
  <si>
    <t>PT377F01_RMS_Current_Phase_B</t>
  </si>
  <si>
    <t>PT377F01_RMS_Current_Phase_C</t>
  </si>
  <si>
    <t>PT377F01_RMS_Current_Phase_Neut</t>
  </si>
  <si>
    <t>PT377F01_Active_Power_Phase_A</t>
  </si>
  <si>
    <t>PT377F01_Active_Power_Phase_B</t>
  </si>
  <si>
    <t>PT377F01_Active_Power_Phase_C</t>
  </si>
  <si>
    <t>PT377F01_Total_Active_Power</t>
  </si>
  <si>
    <t>PT377F01_Power_Factor_Phase_A</t>
  </si>
  <si>
    <t>PT377F01_Power_Factor_Phase_B</t>
  </si>
  <si>
    <t>PT377F01_Power_Factor_Phase_C</t>
  </si>
  <si>
    <t>PT377F01_Total_Power_Factor</t>
  </si>
  <si>
    <t>PT378F01_RMS_Current_Phase_A</t>
  </si>
  <si>
    <t>PT378F01_RMS_Current_Phase_B</t>
  </si>
  <si>
    <t>PT378F01_RMS_Current_Phase_C</t>
  </si>
  <si>
    <t>PT378F01_RMS_Current_Phase_Neut</t>
  </si>
  <si>
    <t>PT378F01_Active_Power_Phase_A</t>
  </si>
  <si>
    <t>PT378F01_Active_Power_Phase_B</t>
  </si>
  <si>
    <t>PT378F01_Active_Power_Phase_C</t>
  </si>
  <si>
    <t>PT378F01_Total_Active_Power</t>
  </si>
  <si>
    <t>PT378F01_Power_Factor_Phase_A</t>
  </si>
  <si>
    <t>PT378F01_Power_Factor_Phase_B</t>
  </si>
  <si>
    <t>PT378F01_Power_Factor_Phase_C</t>
  </si>
  <si>
    <t>PT378F01_Total_Power_Factor</t>
  </si>
  <si>
    <t>PT379F01_RMS_Current_Phase_A</t>
  </si>
  <si>
    <t>PT379F01_RMS_Current_Phase_B</t>
  </si>
  <si>
    <t>PT379F01_RMS_Current_Phase_C</t>
  </si>
  <si>
    <t>PT379F01_RMS_Current_Phase_Neut</t>
  </si>
  <si>
    <t>PT379F01_Active_Power_Phase_A</t>
  </si>
  <si>
    <t>PT379F01_Active_Power_Phase_B</t>
  </si>
  <si>
    <t>PT379F01_Active_Power_Phase_C</t>
  </si>
  <si>
    <t>PT379F01_Total_Active_Power</t>
  </si>
  <si>
    <t>PT379F01_Power_Factor_Phase_A</t>
  </si>
  <si>
    <t>PT379F01_Power_Factor_Phase_B</t>
  </si>
  <si>
    <t>PT379F01_Power_Factor_Phase_C</t>
  </si>
  <si>
    <t>PT379F01_Total_Power_Factor</t>
  </si>
  <si>
    <t>PT380F01_RMS_Current_Phase_A</t>
  </si>
  <si>
    <t>PT380F01_RMS_Current_Phase_B</t>
  </si>
  <si>
    <t>PT380F01_RMS_Current_Phase_C</t>
  </si>
  <si>
    <t>PT380F01_RMS_Current_Phase_Neut</t>
  </si>
  <si>
    <t>PT380F01_Active_Power_Phase_A</t>
  </si>
  <si>
    <t>PT380F01_Active_Power_Phase_B</t>
  </si>
  <si>
    <t>PT380F01_Active_Power_Phase_C</t>
  </si>
  <si>
    <t>PT380F01_Total_Active_Power</t>
  </si>
  <si>
    <t>PT380F01_Power_Factor_Phase_A</t>
  </si>
  <si>
    <t>PT380F01_Power_Factor_Phase_B</t>
  </si>
  <si>
    <t>PT380F01_Power_Factor_Phase_C</t>
  </si>
  <si>
    <t>PT380F01_Total_Power_Factor</t>
  </si>
  <si>
    <t>PT310Q01_RMS_Current_Phase_A</t>
  </si>
  <si>
    <t>PT310Q01_RMS_Current_Phase_B</t>
  </si>
  <si>
    <t>PT310Q01_RMS_Current_Phase_C</t>
  </si>
  <si>
    <t>PT310Q01_RMS_Current_Phase_Neut</t>
  </si>
  <si>
    <t>PT310Q01_Active_Power_Phase_A</t>
  </si>
  <si>
    <t>PT310Q01_Active_Power_Phase_B</t>
  </si>
  <si>
    <t>PT310Q01_Active_Power_Phase_C</t>
  </si>
  <si>
    <t>PT310Q01_Total_Active_Power</t>
  </si>
  <si>
    <t>PT310Q01_Power_Factor_Phase_A</t>
  </si>
  <si>
    <t>PT310Q01_Power_Factor_Phase_B</t>
  </si>
  <si>
    <t>PT310Q01_Power_Factor_Phase_C</t>
  </si>
  <si>
    <t>PT310Q01_Total_Power_Factor</t>
  </si>
  <si>
    <t>PT311Q01_RMS_Current_Phase_A</t>
  </si>
  <si>
    <t>PT311Q01_RMS_Current_Phase_B</t>
  </si>
  <si>
    <t>PT311Q01_RMS_Current_Phase_C</t>
  </si>
  <si>
    <t>PT311Q01_RMS_Current_Phase_Neut</t>
  </si>
  <si>
    <t>PT311Q01_Active_Power_Phase_A</t>
  </si>
  <si>
    <t>PT311Q01_Active_Power_Phase_B</t>
  </si>
  <si>
    <t>PT311Q01_Active_Power_Phase_C</t>
  </si>
  <si>
    <t>PT311Q01_Total_Active_Power</t>
  </si>
  <si>
    <t>PT311Q01_Power_Factor_Phase_A</t>
  </si>
  <si>
    <t>PT311Q01_Power_Factor_Phase_B</t>
  </si>
  <si>
    <t>PT311Q01_Power_Factor_Phase_C</t>
  </si>
  <si>
    <t>PT311Q01_Total_Power_Factor</t>
  </si>
  <si>
    <t>PT312Q01_RMS_Current_Phase_A</t>
  </si>
  <si>
    <t>PT312Q01_RMS_Current_Phase_B</t>
  </si>
  <si>
    <t>PT312Q01_RMS_Current_Phase_C</t>
  </si>
  <si>
    <t>PT312Q01_RMS_Current_Phase_Neut</t>
  </si>
  <si>
    <t>PT312Q01_Active_Power_Phase_A</t>
  </si>
  <si>
    <t>PT312Q01_Active_Power_Phase_B</t>
  </si>
  <si>
    <t>PT312Q01_Active_Power_Phase_C</t>
  </si>
  <si>
    <t>PT312Q01_Total_Active_Power</t>
  </si>
  <si>
    <t>PT312Q01_Power_Factor_Phase_A</t>
  </si>
  <si>
    <t>PT312Q01_Power_Factor_Phase_B</t>
  </si>
  <si>
    <t>PT312Q01_Power_Factor_Phase_C</t>
  </si>
  <si>
    <t>PT312Q01_Total_Power_Factor</t>
  </si>
  <si>
    <t>PT317Q01_RMS_Current_Phase_A</t>
  </si>
  <si>
    <t>PT317Q01_RMS_Current_Phase_B</t>
  </si>
  <si>
    <t>PT317Q01_RMS_Current_Phase_C</t>
  </si>
  <si>
    <t>PT317Q01_RMS_Current_Phase_Neut</t>
  </si>
  <si>
    <t>PT317Q01_Active_Power_Phase_A</t>
  </si>
  <si>
    <t>PT317Q01_Active_Power_Phase_B</t>
  </si>
  <si>
    <t>PT317Q01_Active_Power_Phase_C</t>
  </si>
  <si>
    <t>PT317Q01_Total_Active_Power</t>
  </si>
  <si>
    <t>PT317Q01_Power_Factor_Phase_A</t>
  </si>
  <si>
    <t>PT317Q01_Power_Factor_Phase_B</t>
  </si>
  <si>
    <t>PT317Q01_Power_Factor_Phase_C</t>
  </si>
  <si>
    <t>PT317Q01_Total_Power_Factor</t>
  </si>
  <si>
    <t>PT331Q01_RMS_Current_Phase_A</t>
  </si>
  <si>
    <t>PT331Q01_RMS_Current_Phase_B</t>
  </si>
  <si>
    <t>PT331Q01_RMS_Current_Phase_C</t>
  </si>
  <si>
    <t>PT331Q01_RMS_Current_Phase_Neut</t>
  </si>
  <si>
    <t>PT331Q01_Active_Power_Phase_A</t>
  </si>
  <si>
    <t>PT331Q01_Active_Power_Phase_B</t>
  </si>
  <si>
    <t>PT331Q01_Active_Power_Phase_C</t>
  </si>
  <si>
    <t>PT331Q01_Total_Active_Power</t>
  </si>
  <si>
    <t>PT331Q01_Power_Factor_Phase_A</t>
  </si>
  <si>
    <t>PT331Q01_Power_Factor_Phase_B</t>
  </si>
  <si>
    <t>PT331Q01_Power_Factor_Phase_C</t>
  </si>
  <si>
    <t>PT331Q01_Total_Power_Factor</t>
  </si>
  <si>
    <t>PT333Q01_RMS_Current_Phase_A</t>
  </si>
  <si>
    <t>PT333Q01_RMS_Current_Phase_B</t>
  </si>
  <si>
    <t>PT333Q01_RMS_Current_Phase_C</t>
  </si>
  <si>
    <t>PT333Q01_RMS_Current_Phase_Neut</t>
  </si>
  <si>
    <t>PT333Q01_Active_Power_Phase_A</t>
  </si>
  <si>
    <t>PT333Q01_Active_Power_Phase_B</t>
  </si>
  <si>
    <t>PT333Q01_Active_Power_Phase_C</t>
  </si>
  <si>
    <t>PT333Q01_Total_Active_Power</t>
  </si>
  <si>
    <t>PT333Q01_Power_Factor_Phase_A</t>
  </si>
  <si>
    <t>PT333Q01_Power_Factor_Phase_B</t>
  </si>
  <si>
    <t>PT333Q01_Power_Factor_Phase_C</t>
  </si>
  <si>
    <t>PT333Q01_Total_Power_Factor</t>
  </si>
  <si>
    <t>PT334Q01_RMS_Current_Phase_A</t>
  </si>
  <si>
    <t>PT334Q01_RMS_Current_Phase_B</t>
  </si>
  <si>
    <t>PT334Q01_RMS_Current_Phase_C</t>
  </si>
  <si>
    <t>PT334Q01_RMS_Current_Phase_Neut</t>
  </si>
  <si>
    <t>PT334Q01_Active_Power_Phase_A</t>
  </si>
  <si>
    <t>PT334Q01_Active_Power_Phase_B</t>
  </si>
  <si>
    <t>PT334Q01_Active_Power_Phase_C</t>
  </si>
  <si>
    <t>PT334Q01_Total_Active_Power</t>
  </si>
  <si>
    <t>PT334Q01_Power_Factor_Phase_A</t>
  </si>
  <si>
    <t>PT334Q01_Power_Factor_Phase_B</t>
  </si>
  <si>
    <t>PT334Q01_Power_Factor_Phase_C</t>
  </si>
  <si>
    <t>PT334Q01_Total_Power_Factor</t>
  </si>
  <si>
    <t>PT335Q01_RMS_Current_Phase_A</t>
  </si>
  <si>
    <t>PT335Q01_RMS_Current_Phase_B</t>
  </si>
  <si>
    <t>PT335Q01_RMS_Current_Phase_C</t>
  </si>
  <si>
    <t>PT335Q01_RMS_Current_Phase_Neut</t>
  </si>
  <si>
    <t>PT335Q01_Active_Power_Phase_A</t>
  </si>
  <si>
    <t>PT335Q01_Active_Power_Phase_B</t>
  </si>
  <si>
    <t>PT335Q01_Active_Power_Phase_C</t>
  </si>
  <si>
    <t>PT335Q01_Total_Active_Power</t>
  </si>
  <si>
    <t>PT335Q01_Power_Factor_Phase_A</t>
  </si>
  <si>
    <t>PT335Q01_Power_Factor_Phase_B</t>
  </si>
  <si>
    <t>PT335Q01_Power_Factor_Phase_C</t>
  </si>
  <si>
    <t>PT335Q01_Total_Power_Factor</t>
  </si>
  <si>
    <t>PT349Q01_RMS_Current_Phase_A</t>
  </si>
  <si>
    <t>PT349Q01_RMS_Current_Phase_B</t>
  </si>
  <si>
    <t>PT349Q01_RMS_Current_Phase_C</t>
  </si>
  <si>
    <t>PT349Q01_RMS_Current_Phase_Neut</t>
  </si>
  <si>
    <t>PT349Q01_Active_Power_Phase_A</t>
  </si>
  <si>
    <t>PT349Q01_Active_Power_Phase_B</t>
  </si>
  <si>
    <t>PT349Q01_Active_Power_Phase_C</t>
  </si>
  <si>
    <t>PT349Q01_Total_Active_Power</t>
  </si>
  <si>
    <t>PT349Q01_Power_Factor_Phase_A</t>
  </si>
  <si>
    <t>PT349Q01_Power_Factor_Phase_B</t>
  </si>
  <si>
    <t>PT349Q01_Power_Factor_Phase_C</t>
  </si>
  <si>
    <t>PT349Q01_Total_Power_Factor</t>
  </si>
  <si>
    <t>PT350Q01_RMS_Current_Phase_A</t>
  </si>
  <si>
    <t>PT350Q01_RMS_Current_Phase_B</t>
  </si>
  <si>
    <t>PT350Q01_RMS_Current_Phase_C</t>
  </si>
  <si>
    <t>PT350Q01_RMS_Current_Phase_Neut</t>
  </si>
  <si>
    <t>PT350Q01_Active_Power_Phase_A</t>
  </si>
  <si>
    <t>PT350Q01_Active_Power_Phase_B</t>
  </si>
  <si>
    <t>PT350Q01_Active_Power_Phase_C</t>
  </si>
  <si>
    <t>PT350Q01_Total_Active_Power</t>
  </si>
  <si>
    <t>PT350Q01_Power_Factor_Phase_A</t>
  </si>
  <si>
    <t>PT350Q01_Power_Factor_Phase_B</t>
  </si>
  <si>
    <t>PT350Q01_Power_Factor_Phase_C</t>
  </si>
  <si>
    <t>PT350Q01_Total_Power_Factor</t>
  </si>
  <si>
    <t>PT351Q01_RMS_Current_Phase_A</t>
  </si>
  <si>
    <t>PT351Q01_RMS_Current_Phase_B</t>
  </si>
  <si>
    <t>PT351Q01_RMS_Current_Phase_C</t>
  </si>
  <si>
    <t>PT351Q01_RMS_Current_Phase_Neut</t>
  </si>
  <si>
    <t>PT351Q01_Active_Power_Phase_A</t>
  </si>
  <si>
    <t>PT351Q01_Active_Power_Phase_B</t>
  </si>
  <si>
    <t>PT351Q01_Active_Power_Phase_C</t>
  </si>
  <si>
    <t>PT351Q01_Total_Active_Power</t>
  </si>
  <si>
    <t>PT351Q01_Power_Factor_Phase_A</t>
  </si>
  <si>
    <t>PT351Q01_Power_Factor_Phase_B</t>
  </si>
  <si>
    <t>PT351Q01_Power_Factor_Phase_C</t>
  </si>
  <si>
    <t>PT351Q01_Total_Power_Factor</t>
  </si>
  <si>
    <t>PT355Q01_RMS_Current_Phase_A</t>
  </si>
  <si>
    <t>PT355Q01_RMS_Current_Phase_B</t>
  </si>
  <si>
    <t>PT355Q01_RMS_Current_Phase_C</t>
  </si>
  <si>
    <t>PT355Q01_RMS_Current_Phase_Neut</t>
  </si>
  <si>
    <t>PT355Q01_Active_Power_Phase_A</t>
  </si>
  <si>
    <t>PT355Q01_Active_Power_Phase_B</t>
  </si>
  <si>
    <t>PT355Q01_Active_Power_Phase_C</t>
  </si>
  <si>
    <t>PT355Q01_Total_Active_Power</t>
  </si>
  <si>
    <t>PT355Q01_Power_Factor_Phase_A</t>
  </si>
  <si>
    <t>PT355Q01_Power_Factor_Phase_B</t>
  </si>
  <si>
    <t>PT355Q01_Power_Factor_Phase_C</t>
  </si>
  <si>
    <t>PT355Q01_Total_Power_Factor</t>
  </si>
  <si>
    <t>PT356Q01_RMS_Current_Phase_A</t>
  </si>
  <si>
    <t>PT356Q01_RMS_Current_Phase_B</t>
  </si>
  <si>
    <t>PT356Q01_RMS_Current_Phase_C</t>
  </si>
  <si>
    <t>PT356Q01_RMS_Current_Phase_Neut</t>
  </si>
  <si>
    <t>PT356Q01_Active_Power_Phase_A</t>
  </si>
  <si>
    <t>PT356Q01_Active_Power_Phase_B</t>
  </si>
  <si>
    <t>PT356Q01_Active_Power_Phase_C</t>
  </si>
  <si>
    <t>PT356Q01_Total_Active_Power</t>
  </si>
  <si>
    <t>PT356Q01_Power_Factor_Phase_A</t>
  </si>
  <si>
    <t>PT356Q01_Power_Factor_Phase_B</t>
  </si>
  <si>
    <t>PT356Q01_Power_Factor_Phase_C</t>
  </si>
  <si>
    <t>PT356Q01_Total_Power_Factor</t>
  </si>
  <si>
    <t>PT357Q01_RMS_Current_Phase_A</t>
  </si>
  <si>
    <t>PT357Q01_RMS_Current_Phase_B</t>
  </si>
  <si>
    <t>PT357Q01_RMS_Current_Phase_C</t>
  </si>
  <si>
    <t>PT357Q01_RMS_Current_Phase_Neut</t>
  </si>
  <si>
    <t>PT357Q01_Active_Power_Phase_A</t>
  </si>
  <si>
    <t>PT357Q01_Active_Power_Phase_B</t>
  </si>
  <si>
    <t>PT357Q01_Active_Power_Phase_C</t>
  </si>
  <si>
    <t>PT357Q01_Total_Active_Power</t>
  </si>
  <si>
    <t>PT357Q01_Power_Factor_Phase_A</t>
  </si>
  <si>
    <t>PT357Q01_Power_Factor_Phase_B</t>
  </si>
  <si>
    <t>PT357Q01_Power_Factor_Phase_C</t>
  </si>
  <si>
    <t>PT357Q01_Total_Power_Factor</t>
  </si>
  <si>
    <t>PT358Q01_RMS_Current_Phase_A</t>
  </si>
  <si>
    <t>PT358Q01_RMS_Current_Phase_B</t>
  </si>
  <si>
    <t>PT358Q01_RMS_Current_Phase_C</t>
  </si>
  <si>
    <t>PT358Q01_RMS_Current_Phase_Neut</t>
  </si>
  <si>
    <t>PT358Q01_Active_Power_Phase_A</t>
  </si>
  <si>
    <t>PT358Q01_Active_Power_Phase_B</t>
  </si>
  <si>
    <t>PT358Q01_Active_Power_Phase_C</t>
  </si>
  <si>
    <t>PT358Q01_Total_Active_Power</t>
  </si>
  <si>
    <t>PT358Q01_Power_Factor_Phase_A</t>
  </si>
  <si>
    <t>PT358Q01_Power_Factor_Phase_B</t>
  </si>
  <si>
    <t>PT358Q01_Power_Factor_Phase_C</t>
  </si>
  <si>
    <t>PT358Q01_Total_Power_Factor</t>
  </si>
  <si>
    <t>PT359Q01_RMS_Current_Phase_A</t>
  </si>
  <si>
    <t>PT359Q01_RMS_Current_Phase_B</t>
  </si>
  <si>
    <t>PT359Q01_RMS_Current_Phase_C</t>
  </si>
  <si>
    <t>PT359Q01_RMS_Current_Phase_Neut</t>
  </si>
  <si>
    <t>PT359Q01_Active_Power_Phase_A</t>
  </si>
  <si>
    <t>PT359Q01_Active_Power_Phase_B</t>
  </si>
  <si>
    <t>PT359Q01_Active_Power_Phase_C</t>
  </si>
  <si>
    <t>PT359Q01_Total_Active_Power</t>
  </si>
  <si>
    <t>PT359Q01_Power_Factor_Phase_A</t>
  </si>
  <si>
    <t>PT359Q01_Power_Factor_Phase_B</t>
  </si>
  <si>
    <t>PT359Q01_Power_Factor_Phase_C</t>
  </si>
  <si>
    <t>PT359Q01_Total_Power_Factor</t>
  </si>
  <si>
    <t>PT360Q01_RMS_Current_Phase_A</t>
  </si>
  <si>
    <t>PT360Q01_RMS_Current_Phase_B</t>
  </si>
  <si>
    <t>PT360Q01_RMS_Current_Phase_C</t>
  </si>
  <si>
    <t>PT360Q01_RMS_Current_Phase_Neut</t>
  </si>
  <si>
    <t>PT360Q01_Active_Power_Phase_A</t>
  </si>
  <si>
    <t>PT360Q01_Active_Power_Phase_B</t>
  </si>
  <si>
    <t>PT360Q01_Active_Power_Phase_C</t>
  </si>
  <si>
    <t>PT360Q01_Total_Active_Power</t>
  </si>
  <si>
    <t>PT360Q01_Power_Factor_Phase_A</t>
  </si>
  <si>
    <t>PT360Q01_Power_Factor_Phase_B</t>
  </si>
  <si>
    <t>PT360Q01_Power_Factor_Phase_C</t>
  </si>
  <si>
    <t>PT360Q01_Total_Power_Factor</t>
  </si>
  <si>
    <t>PT374Q01_RMS_Current_Phase_A</t>
  </si>
  <si>
    <t>PT374Q01_RMS_Current_Phase_B</t>
  </si>
  <si>
    <t>PT374Q01_RMS_Current_Phase_C</t>
  </si>
  <si>
    <t>PT374Q01_RMS_Current_Phase_Neut</t>
  </si>
  <si>
    <t>PT374Q01_Active_Power_Phase_A</t>
  </si>
  <si>
    <t>PT374Q01_Active_Power_Phase_B</t>
  </si>
  <si>
    <t>PT374Q01_Active_Power_Phase_C</t>
  </si>
  <si>
    <t>PT374Q01_Total_Active_Power</t>
  </si>
  <si>
    <t>PT374Q01_Power_Factor_Phase_A</t>
  </si>
  <si>
    <t>PT374Q01_Power_Factor_Phase_B</t>
  </si>
  <si>
    <t>PT374Q01_Power_Factor_Phase_C</t>
  </si>
  <si>
    <t>PT374Q01_Total_Power_Factor</t>
  </si>
  <si>
    <t>PT375Q01_RMS_Current_Phase_A</t>
  </si>
  <si>
    <t>PT375Q01_RMS_Current_Phase_B</t>
  </si>
  <si>
    <t>PT375Q01_RMS_Current_Phase_C</t>
  </si>
  <si>
    <t>PT375Q01_RMS_Current_Phase_Neut</t>
  </si>
  <si>
    <t>PT375Q01_Active_Power_Phase_A</t>
  </si>
  <si>
    <t>PT375Q01_Active_Power_Phase_B</t>
  </si>
  <si>
    <t>PT375Q01_Active_Power_Phase_C</t>
  </si>
  <si>
    <t>PT375Q01_Total_Active_Power</t>
  </si>
  <si>
    <t>PT375Q01_Power_Factor_Phase_A</t>
  </si>
  <si>
    <t>PT375Q01_Power_Factor_Phase_B</t>
  </si>
  <si>
    <t>PT375Q01_Power_Factor_Phase_C</t>
  </si>
  <si>
    <t>PT375Q01_Total_Power_Factor</t>
  </si>
  <si>
    <t>PT376Q01_RMS_Current_Phase_A</t>
  </si>
  <si>
    <t>PT376Q01_RMS_Current_Phase_B</t>
  </si>
  <si>
    <t>PT376Q01_RMS_Current_Phase_C</t>
  </si>
  <si>
    <t>PT376Q01_RMS_Current_Phase_Neut</t>
  </si>
  <si>
    <t>PT376Q01_Active_Power_Phase_A</t>
  </si>
  <si>
    <t>PT376Q01_Active_Power_Phase_B</t>
  </si>
  <si>
    <t>PT376Q01_Active_Power_Phase_C</t>
  </si>
  <si>
    <t>PT376Q01_Total_Active_Power</t>
  </si>
  <si>
    <t>PT376Q01_Power_Factor_Phase_A</t>
  </si>
  <si>
    <t>PT376Q01_Power_Factor_Phase_B</t>
  </si>
  <si>
    <t>PT376Q01_Power_Factor_Phase_C</t>
  </si>
  <si>
    <t>PT376Q01_Total_Power_Factor</t>
  </si>
  <si>
    <t>Fan Coil Engine Office RMS Current Phase A</t>
  </si>
  <si>
    <t>Fan Coil Engine Office RMS Current Phase B</t>
  </si>
  <si>
    <t>Fan Coil Engine Office RMS Current Phase C</t>
  </si>
  <si>
    <t>Fan Coil Engine Office RMS Current Phase Neutral</t>
  </si>
  <si>
    <t xml:space="preserve">Fan Coil Engine Office RMS Voltage Phase A to Neutral </t>
  </si>
  <si>
    <t xml:space="preserve">Fan Coil Engine Office RMS Voltage Phase B to Neutral </t>
  </si>
  <si>
    <t xml:space="preserve">Fan Coil Engine Office RMS Voltage Phase C to Neutral </t>
  </si>
  <si>
    <t>Fan Coil Engine Office Active Power Phase A</t>
  </si>
  <si>
    <t>Fan Coil Engine Office Active Power Phase B</t>
  </si>
  <si>
    <t>Fan Coil Engine Office Active Power Phase C</t>
  </si>
  <si>
    <t xml:space="preserve">Fan Coil Engine Office Total Active Power </t>
  </si>
  <si>
    <t>Fan Coil Engine Office Power Factor Phase A</t>
  </si>
  <si>
    <t>Fan Coil Engine Office Power Factor Phase B</t>
  </si>
  <si>
    <t>Fan Coil Engine Office Power Factor Phase C</t>
  </si>
  <si>
    <t>Fan Coil Engine Office Total Power Factor</t>
  </si>
  <si>
    <t>Sockets Main Technical Space RMS Current Phase A</t>
  </si>
  <si>
    <t>Sockets Main Technical Space RMS Current Phase B</t>
  </si>
  <si>
    <t>Sockets Main Technical Space RMS Current Phase C</t>
  </si>
  <si>
    <t>Sockets Main Technical Space RMS Current Phase Neutral</t>
  </si>
  <si>
    <t xml:space="preserve">Sockets Main Technical Space RMS Voltage Phase A to Neutral </t>
  </si>
  <si>
    <t xml:space="preserve">Sockets Main Technical Space RMS Voltage Phase B to Neutral </t>
  </si>
  <si>
    <t xml:space="preserve">Sockets Main Technical Space RMS Voltage Phase C to Neutral </t>
  </si>
  <si>
    <t>Sockets Main Technical Space Active Power Phase A</t>
  </si>
  <si>
    <t>Sockets Main Technical Space Active Power Phase B</t>
  </si>
  <si>
    <t>Sockets Main Technical Space Active Power Phase C</t>
  </si>
  <si>
    <t xml:space="preserve">Sockets Main Technical Space Total Active Power </t>
  </si>
  <si>
    <t>Sockets Main Technical Space Power Factor Phase A</t>
  </si>
  <si>
    <t>Sockets Main Technical Space Power Factor Phase B</t>
  </si>
  <si>
    <t>Sockets Main Technical Space Power Factor Phase C</t>
  </si>
  <si>
    <t>Sockets Main Technical Space Total Power Factor</t>
  </si>
  <si>
    <t>ECDIS 2 RMS Current Phase A</t>
  </si>
  <si>
    <t>ECDIS 2 RMS Current Phase B</t>
  </si>
  <si>
    <t>ECDIS 2 RMS Current Phase C</t>
  </si>
  <si>
    <t>ECDIS 2 RMS Current Phase Neutral</t>
  </si>
  <si>
    <t xml:space="preserve">ECDIS 2 RMS Voltage Phase A to Neutral </t>
  </si>
  <si>
    <t xml:space="preserve">ECDIS 2 RMS Voltage Phase B to Neutral </t>
  </si>
  <si>
    <t xml:space="preserve">ECDIS 2 RMS Voltage Phase C to Neutral </t>
  </si>
  <si>
    <t>ECDIS 2 Active Power Phase A</t>
  </si>
  <si>
    <t>ECDIS 2 Active Power Phase B</t>
  </si>
  <si>
    <t>ECDIS 2 Active Power Phase C</t>
  </si>
  <si>
    <t xml:space="preserve">ECDIS 2 Total Active Power </t>
  </si>
  <si>
    <t>ECDIS 2 Power Factor Phase A</t>
  </si>
  <si>
    <t>ECDIS 2 Power Factor Phase B</t>
  </si>
  <si>
    <t>ECDIS 2 Power Factor Phase C</t>
  </si>
  <si>
    <t>ECDIS 2 Total Power Factor</t>
  </si>
  <si>
    <t>KVM Captains Cabin Ships Office RMS Current Phase A</t>
  </si>
  <si>
    <t>KVM Captains Cabin Ships Office RMS Current Phase B</t>
  </si>
  <si>
    <t>KVM Captains Cabin Ships Office RMS Current Phase C</t>
  </si>
  <si>
    <t>KVM Captains Cabin Ships Office RMS Current Phase Neutral</t>
  </si>
  <si>
    <t xml:space="preserve">KVM Captains Cabin Ships Office RMS Voltage Phase A to Neutral </t>
  </si>
  <si>
    <t xml:space="preserve">KVM Captains Cabin Ships Office RMS Voltage Phase B to Neutral </t>
  </si>
  <si>
    <t xml:space="preserve">KVM Captains Cabin Ships Office RMS Voltage Phase C to Neutral </t>
  </si>
  <si>
    <t>KVM Captains Cabin Ships Office Active Power Phase A</t>
  </si>
  <si>
    <t>KVM Captains Cabin Ships Office Active Power Phase B</t>
  </si>
  <si>
    <t>KVM Captains Cabin Ships Office Active Power Phase C</t>
  </si>
  <si>
    <t xml:space="preserve">KVM Captains Cabin Ships Office Total Active Power </t>
  </si>
  <si>
    <t>KVM Captains Cabin Ships Office Power Factor Phase A</t>
  </si>
  <si>
    <t>KVM Captains Cabin Ships Office Power Factor Phase B</t>
  </si>
  <si>
    <t>KVM Captains Cabin Ships Office Power Factor Phase C</t>
  </si>
  <si>
    <t>KVM Captains Cabin Ships Office Total Power Factor</t>
  </si>
  <si>
    <t>Fwd Main Propulsion Unit Ac Heating RMS Current Phase A</t>
  </si>
  <si>
    <t>Fwd Main Propulsion Unit Ac Heating RMS Current Phase B</t>
  </si>
  <si>
    <t>Fwd Main Propulsion Unit Ac Heating RMS Current Phase C</t>
  </si>
  <si>
    <t>Fwd Main Propulsion Unit Ac Heating RMS Current Phase Neutral</t>
  </si>
  <si>
    <t xml:space="preserve">Fwd Main Propulsion Unit Ac Heating RMS Voltage Phase A to Neutral </t>
  </si>
  <si>
    <t xml:space="preserve">Fwd Main Propulsion Unit Ac Heating RMS Voltage Phase B to Neutral </t>
  </si>
  <si>
    <t xml:space="preserve">Fwd Main Propulsion Unit Ac Heating RMS Voltage Phase C to Neutral </t>
  </si>
  <si>
    <t>Fwd Main Propulsion Unit Ac Heating Active Power Phase A</t>
  </si>
  <si>
    <t>Fwd Main Propulsion Unit Ac Heating Active Power Phase B</t>
  </si>
  <si>
    <t>Fwd Main Propulsion Unit Ac Heating Active Power Phase C</t>
  </si>
  <si>
    <t xml:space="preserve">Fwd Main Propulsion Unit Ac Heating Total Active Power </t>
  </si>
  <si>
    <t>Fwd Main Propulsion Unit Ac Heating Power Factor Phase A</t>
  </si>
  <si>
    <t>Fwd Main Propulsion Unit Ac Heating Power Factor Phase B</t>
  </si>
  <si>
    <t>Fwd Main Propulsion Unit Ac Heating Power Factor Phase C</t>
  </si>
  <si>
    <t>Fwd Main Propulsion Unit Ac Heating Total Power Factor</t>
  </si>
  <si>
    <t>Spare RMS Current Phase A</t>
  </si>
  <si>
    <t>Spare RMS Current Phase B</t>
  </si>
  <si>
    <t>Spare RMS Current Phase C</t>
  </si>
  <si>
    <t>Spare RMS Current Phase Neutral</t>
  </si>
  <si>
    <t xml:space="preserve">Spare RMS Voltage Phase A to Neutral </t>
  </si>
  <si>
    <t xml:space="preserve">Spare RMS Voltage Phase B to Neutral </t>
  </si>
  <si>
    <t xml:space="preserve">Spare RMS Voltage Phase C to Neutral </t>
  </si>
  <si>
    <t>Spare Active Power Phase A</t>
  </si>
  <si>
    <t>Spare Active Power Phase B</t>
  </si>
  <si>
    <t>Spare Active Power Phase C</t>
  </si>
  <si>
    <t xml:space="preserve">Spare Total Active Power </t>
  </si>
  <si>
    <t>Spare Power Factor Phase A</t>
  </si>
  <si>
    <t>Spare Power Factor Phase B</t>
  </si>
  <si>
    <t>Spare Power Factor Phase C</t>
  </si>
  <si>
    <t>Spare Total Power Factor</t>
  </si>
  <si>
    <t>Submersible Bilge Pump 3 RMS Current Phase A</t>
  </si>
  <si>
    <t>Submersible Bilge Pump 3 RMS Current Phase B</t>
  </si>
  <si>
    <t>Submersible Bilge Pump 3 RMS Current Phase C</t>
  </si>
  <si>
    <t>Submersible Bilge Pump 3 RMS Current Phase Neutral</t>
  </si>
  <si>
    <t xml:space="preserve">Submersible Bilge Pump 3 RMS Voltage Phase A to Neutral </t>
  </si>
  <si>
    <t xml:space="preserve">Submersible Bilge Pump 3 RMS Voltage Phase B to Neutral </t>
  </si>
  <si>
    <t xml:space="preserve">Submersible Bilge Pump 3 RMS Voltage Phase C to Neutral </t>
  </si>
  <si>
    <t>Submersible Bilge Pump 3 Active Power Phase A</t>
  </si>
  <si>
    <t>Submersible Bilge Pump 3 Active Power Phase B</t>
  </si>
  <si>
    <t>Submersible Bilge Pump 3 Active Power Phase C</t>
  </si>
  <si>
    <t xml:space="preserve">Submersible Bilge Pump 3 Total Active Power </t>
  </si>
  <si>
    <t>Submersible Bilge Pump 3 Power Factor Phase A</t>
  </si>
  <si>
    <t>Submersible Bilge Pump 3 Power Factor Phase B</t>
  </si>
  <si>
    <t>Submersible Bilge Pump 3 Power Factor Phase C</t>
  </si>
  <si>
    <t>Submersible Bilge Pump 3 Total Power Factor</t>
  </si>
  <si>
    <t>Hydrophore 2 RMS Current Phase A</t>
  </si>
  <si>
    <t>Hydrophore 2 RMS Current Phase B</t>
  </si>
  <si>
    <t>Hydrophore 2 RMS Current Phase C</t>
  </si>
  <si>
    <t>Hydrophore 2 RMS Current Phase Neutral</t>
  </si>
  <si>
    <t xml:space="preserve">Hydrophore 2 RMS Voltage Phase A to Neutral </t>
  </si>
  <si>
    <t xml:space="preserve">Hydrophore 2 RMS Voltage Phase B to Neutral </t>
  </si>
  <si>
    <t xml:space="preserve">Hydrophore 2 RMS Voltage Phase C to Neutral </t>
  </si>
  <si>
    <t>Hydrophore 2 Active Power Phase A</t>
  </si>
  <si>
    <t>Hydrophore 2 Active Power Phase B</t>
  </si>
  <si>
    <t>Hydrophore 2 Active Power Phase C</t>
  </si>
  <si>
    <t xml:space="preserve">Hydrophore 2 Total Active Power </t>
  </si>
  <si>
    <t>Hydrophore 2 Power Factor Phase A</t>
  </si>
  <si>
    <t>Hydrophore 2 Power Factor Phase B</t>
  </si>
  <si>
    <t>Hydrophore 2 Power Factor Phase C</t>
  </si>
  <si>
    <t>Hydrophore 2 Total Power Factor</t>
  </si>
  <si>
    <t>Chlorine Dosing Unit RMS Current Phase A</t>
  </si>
  <si>
    <t>Chlorine Dosing Unit RMS Current Phase B</t>
  </si>
  <si>
    <t>Chlorine Dosing Unit RMS Current Phase C</t>
  </si>
  <si>
    <t>Chlorine Dosing Unit RMS Current Phase Neutral</t>
  </si>
  <si>
    <t xml:space="preserve">Chlorine Dosing Unit RMS Voltage Phase A to Neutral </t>
  </si>
  <si>
    <t xml:space="preserve">Chlorine Dosing Unit RMS Voltage Phase B to Neutral </t>
  </si>
  <si>
    <t xml:space="preserve">Chlorine Dosing Unit RMS Voltage Phase C to Neutral </t>
  </si>
  <si>
    <t>Chlorine Dosing Unit Active Power Phase A</t>
  </si>
  <si>
    <t>Chlorine Dosing Unit Active Power Phase B</t>
  </si>
  <si>
    <t>Chlorine Dosing Unit Active Power Phase C</t>
  </si>
  <si>
    <t xml:space="preserve">Chlorine Dosing Unit Total Active Power </t>
  </si>
  <si>
    <t>Chlorine Dosing Unit Power Factor Phase A</t>
  </si>
  <si>
    <t>Chlorine Dosing Unit Power Factor Phase B</t>
  </si>
  <si>
    <t>Chlorine Dosing Unit Power Factor Phase C</t>
  </si>
  <si>
    <t>Chlorine Dosing Unit Total Power Factor</t>
  </si>
  <si>
    <t>Quooker Salon RMS Current Phase A</t>
  </si>
  <si>
    <t>Quooker Salon RMS Current Phase B</t>
  </si>
  <si>
    <t>Quooker Salon RMS Current Phase C</t>
  </si>
  <si>
    <t>Quooker Salon RMS Current Phase Neutral</t>
  </si>
  <si>
    <t xml:space="preserve">Quooker Salon RMS Voltage Phase A to Neutral </t>
  </si>
  <si>
    <t xml:space="preserve">Quooker Salon RMS Voltage Phase B to Neutral </t>
  </si>
  <si>
    <t xml:space="preserve">Quooker Salon RMS Voltage Phase C to Neutral </t>
  </si>
  <si>
    <t>Quooker Salon Active Power Phase A</t>
  </si>
  <si>
    <t>Quooker Salon Active Power Phase B</t>
  </si>
  <si>
    <t>Quooker Salon Active Power Phase C</t>
  </si>
  <si>
    <t xml:space="preserve">Quooker Salon Total Active Power </t>
  </si>
  <si>
    <t>Quooker Salon Power Factor Phase A</t>
  </si>
  <si>
    <t>Quooker Salon Power Factor Phase B</t>
  </si>
  <si>
    <t>Quooker Salon Power Factor Phase C</t>
  </si>
  <si>
    <t>Quooker Salon Total Power Factor</t>
  </si>
  <si>
    <t>Main Salon Jb 2 RMS Current Phase A</t>
  </si>
  <si>
    <t>Main Salon Jb 2 RMS Current Phase B</t>
  </si>
  <si>
    <t>Main Salon Jb 2 RMS Current Phase C</t>
  </si>
  <si>
    <t>Main Salon Jb 2 RMS Current Phase Neutral</t>
  </si>
  <si>
    <t xml:space="preserve">Main Salon Jb 2 RMS Voltage Phase A to Neutral </t>
  </si>
  <si>
    <t xml:space="preserve">Main Salon Jb 2 RMS Voltage Phase B to Neutral </t>
  </si>
  <si>
    <t xml:space="preserve">Main Salon Jb 2 RMS Voltage Phase C to Neutral </t>
  </si>
  <si>
    <t>Main Salon Jb 2 Active Power Phase A</t>
  </si>
  <si>
    <t>Main Salon Jb 2 Active Power Phase B</t>
  </si>
  <si>
    <t>Main Salon Jb 2 Active Power Phase C</t>
  </si>
  <si>
    <t xml:space="preserve">Main Salon Jb 2 Total Active Power </t>
  </si>
  <si>
    <t>Main Salon Jb 2 Power Factor Phase A</t>
  </si>
  <si>
    <t>Main Salon Jb 2 Power Factor Phase B</t>
  </si>
  <si>
    <t>Main Salon Jb 2 Power Factor Phase C</t>
  </si>
  <si>
    <t>Main Salon Jb 2 Total Power Factor</t>
  </si>
  <si>
    <t>Serv. Corridor Jb RMS Current Phase A</t>
  </si>
  <si>
    <t>Serv. Corridor Jb RMS Current Phase B</t>
  </si>
  <si>
    <t>Serv. Corridor Jb RMS Current Phase C</t>
  </si>
  <si>
    <t>Serv. Corridor Jb RMS Current Phase Neutral</t>
  </si>
  <si>
    <t xml:space="preserve">Serv. Corridor Jb RMS Voltage Phase A to Neutral </t>
  </si>
  <si>
    <t xml:space="preserve">Serv. Corridor Jb RMS Voltage Phase B to Neutral </t>
  </si>
  <si>
    <t xml:space="preserve">Serv. Corridor Jb RMS Voltage Phase C to Neutral </t>
  </si>
  <si>
    <t>Serv. Corridor Jb Active Power Phase A</t>
  </si>
  <si>
    <t>Serv. Corridor Jb Active Power Phase B</t>
  </si>
  <si>
    <t>Serv. Corridor Jb Active Power Phase C</t>
  </si>
  <si>
    <t xml:space="preserve">Serv. Corridor Jb Total Active Power </t>
  </si>
  <si>
    <t>Serv. Corridor Jb Power Factor Phase A</t>
  </si>
  <si>
    <t>Serv. Corridor Jb Power Factor Phase B</t>
  </si>
  <si>
    <t>Serv. Corridor Jb Power Factor Phase C</t>
  </si>
  <si>
    <t>Serv. Corridor Jb Total Power Factor</t>
  </si>
  <si>
    <t>Galley Drain Pump RMS Current Phase A</t>
  </si>
  <si>
    <t>Galley Drain Pump RMS Current Phase B</t>
  </si>
  <si>
    <t>Galley Drain Pump RMS Current Phase C</t>
  </si>
  <si>
    <t>Galley Drain Pump RMS Current Phase Neutral</t>
  </si>
  <si>
    <t xml:space="preserve">Galley Drain Pump RMS Voltage Phase A to Neutral </t>
  </si>
  <si>
    <t xml:space="preserve">Galley Drain Pump RMS Voltage Phase B to Neutral </t>
  </si>
  <si>
    <t xml:space="preserve">Galley Drain Pump RMS Voltage Phase C to Neutral </t>
  </si>
  <si>
    <t>Galley Drain Pump Active Power Phase A</t>
  </si>
  <si>
    <t>Galley Drain Pump Active Power Phase B</t>
  </si>
  <si>
    <t>Galley Drain Pump Active Power Phase C</t>
  </si>
  <si>
    <t xml:space="preserve">Galley Drain Pump Total Active Power </t>
  </si>
  <si>
    <t>Galley Drain Pump Power Factor Phase A</t>
  </si>
  <si>
    <t>Galley Drain Pump Power Factor Phase B</t>
  </si>
  <si>
    <t>Galley Drain Pump Power Factor Phase C</t>
  </si>
  <si>
    <t>Galley Drain Pump Total Power Factor</t>
  </si>
  <si>
    <t>KVM Helmstation PS/SB RMS Current Phase A</t>
  </si>
  <si>
    <t>KVM Helmstation PS/SB RMS Current Phase B</t>
  </si>
  <si>
    <t>KVM Helmstation PS/SB RMS Current Phase C</t>
  </si>
  <si>
    <t>KVM Helmstation PS/SB RMS Current Phase Neutral</t>
  </si>
  <si>
    <t xml:space="preserve">KVM Helmstation PS/SB RMS Voltage Phase A to Neutral </t>
  </si>
  <si>
    <t xml:space="preserve">KVM Helmstation PS/SB RMS Voltage Phase B to Neutral </t>
  </si>
  <si>
    <t xml:space="preserve">KVM Helmstation PS/SB RMS Voltage Phase C to Neutral </t>
  </si>
  <si>
    <t>KVM Helmstation PS/SB Active Power Phase A</t>
  </si>
  <si>
    <t>KVM Helmstation PS/SB Active Power Phase B</t>
  </si>
  <si>
    <t>KVM Helmstation PS/SB Active Power Phase C</t>
  </si>
  <si>
    <t xml:space="preserve">KVM Helmstation PS/SB Total Active Power </t>
  </si>
  <si>
    <t>KVM Helmstation PS/SB Power Factor Phase A</t>
  </si>
  <si>
    <t>KVM Helmstation PS/SB Power Factor Phase B</t>
  </si>
  <si>
    <t>KVM Helmstation PS/SB Power Factor Phase C</t>
  </si>
  <si>
    <t>KVM Helmstation PS/SB Total Power Factor</t>
  </si>
  <si>
    <t>Underwater Lights SB (Group 1) RMS Current Phase A</t>
  </si>
  <si>
    <t>Underwater Lights SB (Group 1) RMS Current Phase B</t>
  </si>
  <si>
    <t>Underwater Lights SB (Group 1) RMS Current Phase C</t>
  </si>
  <si>
    <t>Underwater Lights SB (Group 1) RMS Current Phase Neutral</t>
  </si>
  <si>
    <t xml:space="preserve">Underwater Lights SB (Group 1) RMS Voltage Phase A to Neutral </t>
  </si>
  <si>
    <t xml:space="preserve">Underwater Lights SB (Group 1) RMS Voltage Phase B to Neutral </t>
  </si>
  <si>
    <t xml:space="preserve">Underwater Lights SB (Group 1) RMS Voltage Phase C to Neutral </t>
  </si>
  <si>
    <t>Underwater Lights SB (Group 1) Active Power Phase A</t>
  </si>
  <si>
    <t>Underwater Lights SB (Group 1) Active Power Phase B</t>
  </si>
  <si>
    <t>Underwater Lights SB (Group 1) Active Power Phase C</t>
  </si>
  <si>
    <t xml:space="preserve">Underwater Lights SB (Group 1) Total Active Power </t>
  </si>
  <si>
    <t>Underwater Lights SB (Group 1) Power Factor Phase A</t>
  </si>
  <si>
    <t>Underwater Lights SB (Group 1) Power Factor Phase B</t>
  </si>
  <si>
    <t>Underwater Lights SB (Group 1) Power Factor Phase C</t>
  </si>
  <si>
    <t>Underwater Lights SB (Group 1) Total Power Factor</t>
  </si>
  <si>
    <t>Underwater Lights SB (Group 2) RMS Current Phase A</t>
  </si>
  <si>
    <t>Underwater Lights SB (Group 2) RMS Current Phase B</t>
  </si>
  <si>
    <t>Underwater Lights SB (Group 2) RMS Current Phase C</t>
  </si>
  <si>
    <t>Underwater Lights SB (Group 2) RMS Current Phase Neutral</t>
  </si>
  <si>
    <t xml:space="preserve">Underwater Lights SB (Group 2) RMS Voltage Phase A to Neutral </t>
  </si>
  <si>
    <t xml:space="preserve">Underwater Lights SB (Group 2) RMS Voltage Phase B to Neutral </t>
  </si>
  <si>
    <t xml:space="preserve">Underwater Lights SB (Group 2) RMS Voltage Phase C to Neutral </t>
  </si>
  <si>
    <t>Underwater Lights SB (Group 2) Active Power Phase A</t>
  </si>
  <si>
    <t>Underwater Lights SB (Group 2) Active Power Phase B</t>
  </si>
  <si>
    <t>Underwater Lights SB (Group 2) Active Power Phase C</t>
  </si>
  <si>
    <t xml:space="preserve">Underwater Lights SB (Group 2) Total Active Power </t>
  </si>
  <si>
    <t>Underwater Lights SB (Group 2) Power Factor Phase A</t>
  </si>
  <si>
    <t>Underwater Lights SB (Group 2) Power Factor Phase B</t>
  </si>
  <si>
    <t>Underwater Lights SB (Group 2) Power Factor Phase C</t>
  </si>
  <si>
    <t>Underwater Lights SB (Group 2) Total Power Factor</t>
  </si>
  <si>
    <t>Lighting Technical Space RMS Current Phase A</t>
  </si>
  <si>
    <t>Lighting Technical Space RMS Current Phase B</t>
  </si>
  <si>
    <t>Lighting Technical Space RMS Current Phase C</t>
  </si>
  <si>
    <t>Lighting Technical Space RMS Current Phase Neutral</t>
  </si>
  <si>
    <t xml:space="preserve">Lighting Technical Space RMS Voltage Phase A to Neutral </t>
  </si>
  <si>
    <t xml:space="preserve">Lighting Technical Space RMS Voltage Phase B to Neutral </t>
  </si>
  <si>
    <t xml:space="preserve">Lighting Technical Space RMS Voltage Phase C to Neutral </t>
  </si>
  <si>
    <t>Lighting Technical Space Active Power Phase A</t>
  </si>
  <si>
    <t>Lighting Technical Space Active Power Phase B</t>
  </si>
  <si>
    <t>Lighting Technical Space Active Power Phase C</t>
  </si>
  <si>
    <t xml:space="preserve">Lighting Technical Space Total Active Power </t>
  </si>
  <si>
    <t>Lighting Technical Space Power Factor Phase A</t>
  </si>
  <si>
    <t>Lighting Technical Space Power Factor Phase B</t>
  </si>
  <si>
    <t>Lighting Technical Space Power Factor Phase C</t>
  </si>
  <si>
    <t>Lighting Technical Space Total Power Factor</t>
  </si>
  <si>
    <t>35002031_1</t>
  </si>
  <si>
    <t>35002031_2</t>
  </si>
  <si>
    <t>412.2W1253</t>
  </si>
  <si>
    <t>HVAC Supply Butterfly Valve 2031_1 Closed</t>
  </si>
  <si>
    <t>HVAC Supply Butterfly Valve 2031_1 Opened</t>
  </si>
  <si>
    <t>HVAC Supply Butterfly Valve 2031_2 Closed</t>
  </si>
  <si>
    <t>HVAC Supply Butterfly Valve 2031_2 Opened</t>
  </si>
  <si>
    <t>Power tags added as per info received dd. 2025-05-22 AB
Added Butterfly valves HVAC Ventilation Supply CB.02 4xDI.</t>
  </si>
  <si>
    <t>KVM Mission Room Nav/Comm Locker Fwd Rack RMS Current Phase A</t>
  </si>
  <si>
    <t>KVM Mission Room Nav/Comm Locker Fwd Rack RMS Current Phase B</t>
  </si>
  <si>
    <t>KVM Mission Room Nav/Comm Locker Fwd Rack RMS Current Phase C</t>
  </si>
  <si>
    <t>KVM Mission Room Nav/Comm Locker Fwd Rack RMS Current Phase Neutral</t>
  </si>
  <si>
    <t xml:space="preserve">KVM Mission Room Nav/Comm Locker Fwd Rack RMS Voltage Phase A to Neutral </t>
  </si>
  <si>
    <t xml:space="preserve">KVM Mission Room Nav/Comm Locker Fwd Rack RMS Voltage Phase B to Neutral </t>
  </si>
  <si>
    <t xml:space="preserve">KVM Mission Room Nav/Comm Locker Fwd Rack RMS Voltage Phase C to Neutral </t>
  </si>
  <si>
    <t>KVM Mission Room Nav/Comm Locker Fwd Rack Active Power Phase A</t>
  </si>
  <si>
    <t>KVM Mission Room Nav/Comm Locker Fwd Rack Active Power Phase B</t>
  </si>
  <si>
    <t>KVM Mission Room Nav/Comm Locker Fwd Rack Active Power Phase C</t>
  </si>
  <si>
    <t xml:space="preserve">KVM Mission Room Nav/Comm Locker Fwd Rack Total Active Power </t>
  </si>
  <si>
    <t>KVM Mission Room Nav/Comm Locker Fwd Rack Power Factor Phase A</t>
  </si>
  <si>
    <t>KVM Mission Room Nav/Comm Locker Fwd Rack Power Factor Phase B</t>
  </si>
  <si>
    <t>KVM Mission Room Nav/Comm Locker Fwd Rack Power Factor Phase C</t>
  </si>
  <si>
    <t>KVM Mission Room Nav/Comm Locker Fwd Rack Total Power Factor</t>
  </si>
  <si>
    <t>EREC 2 Power Supply Heat Recovery RMS Current Phase A</t>
  </si>
  <si>
    <t>EREC 2 Power Supply Heat Recovery RMS Current Phase B</t>
  </si>
  <si>
    <t>EREC 2 Power Supply Heat Recovery RMS Current Phase C</t>
  </si>
  <si>
    <t>EREC 2 Power Supply Heat Recovery RMS Current Phase Neutral</t>
  </si>
  <si>
    <t xml:space="preserve">EREC 2 Power Supply Heat Recovery RMS Voltage Phase A to Neutral </t>
  </si>
  <si>
    <t xml:space="preserve">EREC 2 Power Supply Heat Recovery RMS Voltage Phase B to Neutral </t>
  </si>
  <si>
    <t xml:space="preserve">EREC 2 Power Supply Heat Recovery RMS Voltage Phase C to Neutral </t>
  </si>
  <si>
    <t>EREC 2 Power Supply Heat Recovery Active Power Phase A</t>
  </si>
  <si>
    <t>EREC 2 Power Supply Heat Recovery Active Power Phase B</t>
  </si>
  <si>
    <t>EREC 2 Power Supply Heat Recovery Active Power Phase C</t>
  </si>
  <si>
    <t xml:space="preserve">EREC 2 Power Supply Heat Recovery Total Active Power </t>
  </si>
  <si>
    <t>EREC 2 Power Supply Heat Recovery Power Factor Phase A</t>
  </si>
  <si>
    <t>EREC 2 Power Supply Heat Recovery Power Factor Phase B</t>
  </si>
  <si>
    <t>EREC 2 Power Supply Heat Recovery Power Factor Phase C</t>
  </si>
  <si>
    <t>EREC 2 Power Supply Heat Recovery Total Power Factor</t>
  </si>
  <si>
    <t>Transfer Pump 2 Black Water RMS Current Phase A</t>
  </si>
  <si>
    <t>Transfer Pump 2 Black Water RMS Current Phase B</t>
  </si>
  <si>
    <t>Transfer Pump 2 Black Water RMS Current Phase C</t>
  </si>
  <si>
    <t>Transfer Pump 2 Black Water RMS Current Phase Neutral</t>
  </si>
  <si>
    <t xml:space="preserve">Transfer Pump 2 Black Water RMS Voltage Phase A to Neutral </t>
  </si>
  <si>
    <t xml:space="preserve">Transfer Pump 2 Black Water RMS Voltage Phase B to Neutral </t>
  </si>
  <si>
    <t xml:space="preserve">Transfer Pump 2 Black Water RMS Voltage Phase C to Neutral </t>
  </si>
  <si>
    <t>Transfer Pump 2 Black Water Active Power Phase A</t>
  </si>
  <si>
    <t>Transfer Pump 2 Black Water Active Power Phase B</t>
  </si>
  <si>
    <t>Transfer Pump 2 Black Water Active Power Phase C</t>
  </si>
  <si>
    <t xml:space="preserve">Transfer Pump 2 Black Water Total Active Power </t>
  </si>
  <si>
    <t>Transfer Pump 2 Black Water Power Factor Phase A</t>
  </si>
  <si>
    <t>Transfer Pump 2 Black Water Power Factor Phase B</t>
  </si>
  <si>
    <t>Transfer Pump 2 Black Water Power Factor Phase C</t>
  </si>
  <si>
    <t>Transfer Pump 2 Black Water Total Power Factor</t>
  </si>
  <si>
    <t>Transfer Pump 3 Greywater RMS Current Phase A</t>
  </si>
  <si>
    <t>Transfer Pump 3 Greywater RMS Current Phase B</t>
  </si>
  <si>
    <t>Transfer Pump 3 Greywater RMS Current Phase C</t>
  </si>
  <si>
    <t>Transfer Pump 3 Greywater RMS Current Phase Neutral</t>
  </si>
  <si>
    <t xml:space="preserve">Transfer Pump 3 Greywater RMS Voltage Phase A to Neutral </t>
  </si>
  <si>
    <t xml:space="preserve">Transfer Pump 3 Greywater RMS Voltage Phase B to Neutral </t>
  </si>
  <si>
    <t xml:space="preserve">Transfer Pump 3 Greywater RMS Voltage Phase C to Neutral </t>
  </si>
  <si>
    <t>Transfer Pump 3 Greywater Active Power Phase A</t>
  </si>
  <si>
    <t>Transfer Pump 3 Greywater Active Power Phase B</t>
  </si>
  <si>
    <t>Transfer Pump 3 Greywater Active Power Phase C</t>
  </si>
  <si>
    <t xml:space="preserve">Transfer Pump 3 Greywater Total Active Power </t>
  </si>
  <si>
    <t>Transfer Pump 3 Greywater Power Factor Phase A</t>
  </si>
  <si>
    <t>Transfer Pump 3 Greywater Power Factor Phase B</t>
  </si>
  <si>
    <t>Transfer Pump 3 Greywater Power Factor Phase C</t>
  </si>
  <si>
    <t>Transfer Pump 3 Greywater Total Power Factor</t>
  </si>
  <si>
    <t>Dirty Oil Pump RMS Current Phase A</t>
  </si>
  <si>
    <t>Dirty Oil Pump RMS Current Phase B</t>
  </si>
  <si>
    <t>Dirty Oil Pump RMS Current Phase C</t>
  </si>
  <si>
    <t>Dirty Oil Pump RMS Current Phase Neutral</t>
  </si>
  <si>
    <t xml:space="preserve">Dirty Oil Pump RMS Voltage Phase A to Neutral </t>
  </si>
  <si>
    <t xml:space="preserve">Dirty Oil Pump RMS Voltage Phase B to Neutral </t>
  </si>
  <si>
    <t xml:space="preserve">Dirty Oil Pump RMS Voltage Phase C to Neutral </t>
  </si>
  <si>
    <t>Dirty Oil Pump Active Power Phase A</t>
  </si>
  <si>
    <t>Dirty Oil Pump Active Power Phase B</t>
  </si>
  <si>
    <t>Dirty Oil Pump Active Power Phase C</t>
  </si>
  <si>
    <t xml:space="preserve">Dirty Oil Pump Total Active Power </t>
  </si>
  <si>
    <t>Dirty Oil Pump Power Factor Phase A</t>
  </si>
  <si>
    <t>Dirty Oil Pump Power Factor Phase B</t>
  </si>
  <si>
    <t>Dirty Oil Pump Power Factor Phase C</t>
  </si>
  <si>
    <t>Dirty Oil Pump Total Power Factor</t>
  </si>
  <si>
    <t>Technical Space Ventilator - Out RMS Current Phase A</t>
  </si>
  <si>
    <t>Technical Space Ventilator - Out RMS Current Phase B</t>
  </si>
  <si>
    <t>Technical Space Ventilator - Out RMS Current Phase C</t>
  </si>
  <si>
    <t>Technical Space Ventilator - Out RMS Current Phase Neutral</t>
  </si>
  <si>
    <t xml:space="preserve">Technical Space Ventilator - Out RMS Voltage Phase A to Neutral </t>
  </si>
  <si>
    <t xml:space="preserve">Technical Space Ventilator - Out RMS Voltage Phase B to Neutral </t>
  </si>
  <si>
    <t xml:space="preserve">Technical Space Ventilator - Out RMS Voltage Phase C to Neutral </t>
  </si>
  <si>
    <t>Technical Space Ventilator - Out Active Power Phase A</t>
  </si>
  <si>
    <t>Technical Space Ventilator - Out Active Power Phase B</t>
  </si>
  <si>
    <t>Technical Space Ventilator - Out Active Power Phase C</t>
  </si>
  <si>
    <t xml:space="preserve">Technical Space Ventilator - Out Total Active Power </t>
  </si>
  <si>
    <t>Technical Space Ventilator - Out Power Factor Phase A</t>
  </si>
  <si>
    <t>Technical Space Ventilator - Out Power Factor Phase B</t>
  </si>
  <si>
    <t>Technical Space Ventilator - Out Power Factor Phase C</t>
  </si>
  <si>
    <t>Technical Space Ventilator - Out Total Power Factor</t>
  </si>
  <si>
    <t>Fresh Air Unit Fore Ship RMS Current Phase A</t>
  </si>
  <si>
    <t>Fresh Air Unit Fore Ship RMS Current Phase B</t>
  </si>
  <si>
    <t>Fresh Air Unit Fore Ship RMS Current Phase C</t>
  </si>
  <si>
    <t>Fresh Air Unit Fore Ship RMS Current Phase Neutral</t>
  </si>
  <si>
    <t xml:space="preserve">Fresh Air Unit Fore Ship RMS Voltage Phase A to Neutral </t>
  </si>
  <si>
    <t xml:space="preserve">Fresh Air Unit Fore Ship RMS Voltage Phase B to Neutral </t>
  </si>
  <si>
    <t xml:space="preserve">Fresh Air Unit Fore Ship RMS Voltage Phase C to Neutral </t>
  </si>
  <si>
    <t>Fresh Air Unit Fore Ship Active Power Phase A</t>
  </si>
  <si>
    <t>Fresh Air Unit Fore Ship Active Power Phase B</t>
  </si>
  <si>
    <t>Fresh Air Unit Fore Ship Active Power Phase C</t>
  </si>
  <si>
    <t xml:space="preserve">Fresh Air Unit Fore Ship Total Active Power </t>
  </si>
  <si>
    <t>Fresh Air Unit Fore Ship Power Factor Phase A</t>
  </si>
  <si>
    <t>Fresh Air Unit Fore Ship Power Factor Phase B</t>
  </si>
  <si>
    <t>Fresh Air Unit Fore Ship Power Factor Phase C</t>
  </si>
  <si>
    <t>Fresh Air Unit Fore Ship Total Power Factor</t>
  </si>
  <si>
    <t>Extraction Unit Fore Ship RMS Current Phase A</t>
  </si>
  <si>
    <t>Extraction Unit Fore Ship RMS Current Phase B</t>
  </si>
  <si>
    <t>Extraction Unit Fore Ship RMS Current Phase C</t>
  </si>
  <si>
    <t>Extraction Unit Fore Ship RMS Current Phase Neutral</t>
  </si>
  <si>
    <t xml:space="preserve">Extraction Unit Fore Ship RMS Voltage Phase A to Neutral </t>
  </si>
  <si>
    <t xml:space="preserve">Extraction Unit Fore Ship RMS Voltage Phase B to Neutral </t>
  </si>
  <si>
    <t xml:space="preserve">Extraction Unit Fore Ship RMS Voltage Phase C to Neutral </t>
  </si>
  <si>
    <t>Extraction Unit Fore Ship Active Power Phase A</t>
  </si>
  <si>
    <t>Extraction Unit Fore Ship Active Power Phase B</t>
  </si>
  <si>
    <t>Extraction Unit Fore Ship Active Power Phase C</t>
  </si>
  <si>
    <t xml:space="preserve">Extraction Unit Fore Ship Total Active Power </t>
  </si>
  <si>
    <t>Extraction Unit Fore Ship Power Factor Phase A</t>
  </si>
  <si>
    <t>Extraction Unit Fore Ship Power Factor Phase B</t>
  </si>
  <si>
    <t>Extraction Unit Fore Ship Power Factor Phase C</t>
  </si>
  <si>
    <t>Extraction Unit Fore Ship Total Power Factor</t>
  </si>
  <si>
    <t xml:space="preserve"> Power Distr. Panel Galley - 10P2 RMS Current Phase A</t>
  </si>
  <si>
    <t xml:space="preserve"> Power Distr. Panel Galley - 10P2 RMS Current Phase B</t>
  </si>
  <si>
    <t xml:space="preserve"> Power Distr. Panel Galley - 10P2 RMS Current Phase C</t>
  </si>
  <si>
    <t xml:space="preserve"> Power Distr. Panel Galley - 10P2 RMS Current Phase Neutral</t>
  </si>
  <si>
    <t xml:space="preserve"> Power Distr. Panel Galley - 10P2 RMS Voltage Phase A to Neutral </t>
  </si>
  <si>
    <t xml:space="preserve"> Power Distr. Panel Galley - 10P2 RMS Voltage Phase B to Neutral </t>
  </si>
  <si>
    <t xml:space="preserve"> Power Distr. Panel Galley - 10P2 RMS Voltage Phase C to Neutral </t>
  </si>
  <si>
    <t xml:space="preserve"> Power Distr. Panel Galley - 10P2 Active Power Phase A</t>
  </si>
  <si>
    <t xml:space="preserve"> Power Distr. Panel Galley - 10P2 Active Power Phase B</t>
  </si>
  <si>
    <t xml:space="preserve"> Power Distr. Panel Galley - 10P2 Active Power Phase C</t>
  </si>
  <si>
    <t xml:space="preserve"> Power Distr. Panel Galley - 10P2 Total Active Power </t>
  </si>
  <si>
    <t xml:space="preserve"> Power Distr. Panel Galley - 10P2 Power Factor Phase A</t>
  </si>
  <si>
    <t xml:space="preserve"> Power Distr. Panel Galley - 10P2 Power Factor Phase B</t>
  </si>
  <si>
    <t xml:space="preserve"> Power Distr. Panel Galley - 10P2 Power Factor Phase C</t>
  </si>
  <si>
    <t xml:space="preserve"> Power Distr. Panel Galley - 10P2 Total Power Factor</t>
  </si>
  <si>
    <t>Pressure Pump RMS Current Phase A</t>
  </si>
  <si>
    <t>Pressure Pump RMS Current Phase B</t>
  </si>
  <si>
    <t>Pressure Pump RMS Current Phase C</t>
  </si>
  <si>
    <t>Pressure Pump RMS Current Phase Neutral</t>
  </si>
  <si>
    <t xml:space="preserve">Pressure Pump RMS Voltage Phase A to Neutral </t>
  </si>
  <si>
    <t xml:space="preserve">Pressure Pump RMS Voltage Phase B to Neutral </t>
  </si>
  <si>
    <t xml:space="preserve">Pressure Pump RMS Voltage Phase C to Neutral </t>
  </si>
  <si>
    <t>Pressure Pump Active Power Phase A</t>
  </si>
  <si>
    <t>Pressure Pump Active Power Phase B</t>
  </si>
  <si>
    <t>Pressure Pump Active Power Phase C</t>
  </si>
  <si>
    <t xml:space="preserve">Pressure Pump Total Active Power </t>
  </si>
  <si>
    <t>Pressure Pump Power Factor Phase A</t>
  </si>
  <si>
    <t>Pressure Pump Power Factor Phase B</t>
  </si>
  <si>
    <t>Pressure Pump Power Factor Phase C</t>
  </si>
  <si>
    <t>Pressure Pump Total Power Factor</t>
  </si>
  <si>
    <t>Chilled Water Pump Adsorption Unit RMS Current Phase A</t>
  </si>
  <si>
    <t>Chilled Water Pump Adsorption Unit RMS Current Phase B</t>
  </si>
  <si>
    <t>Chilled Water Pump Adsorption Unit RMS Current Phase C</t>
  </si>
  <si>
    <t>Chilled Water Pump Adsorption Unit RMS Current Phase Neutral</t>
  </si>
  <si>
    <t xml:space="preserve">Chilled Water Pump Adsorption Unit RMS Voltage Phase A to Neutral </t>
  </si>
  <si>
    <t xml:space="preserve">Chilled Water Pump Adsorption Unit RMS Voltage Phase B to Neutral </t>
  </si>
  <si>
    <t xml:space="preserve">Chilled Water Pump Adsorption Unit RMS Voltage Phase C to Neutral </t>
  </si>
  <si>
    <t>Chilled Water Pump Adsorption Unit Active Power Phase A</t>
  </si>
  <si>
    <t>Chilled Water Pump Adsorption Unit Active Power Phase B</t>
  </si>
  <si>
    <t>Chilled Water Pump Adsorption Unit Active Power Phase C</t>
  </si>
  <si>
    <t xml:space="preserve">Chilled Water Pump Adsorption Unit Total Active Power </t>
  </si>
  <si>
    <t>Chilled Water Pump Adsorption Unit Power Factor Phase A</t>
  </si>
  <si>
    <t>Chilled Water Pump Adsorption Unit Power Factor Phase B</t>
  </si>
  <si>
    <t>Chilled Water Pump Adsorption Unit Power Factor Phase C</t>
  </si>
  <si>
    <t>Chilled Water Pump Adsorption Unit Total Power Factor</t>
  </si>
  <si>
    <t>Cooling Water Pump Fwd Propulstion Unit RMS Current Phase A</t>
  </si>
  <si>
    <t>Cooling Water Pump Fwd Propulstion Unit RMS Current Phase B</t>
  </si>
  <si>
    <t>Cooling Water Pump Fwd Propulstion Unit RMS Current Phase C</t>
  </si>
  <si>
    <t>Cooling Water Pump Fwd Propulstion Unit RMS Current Phase Neutral</t>
  </si>
  <si>
    <t xml:space="preserve">Cooling Water Pump Fwd Propulstion Unit RMS Voltage Phase A to Neutral </t>
  </si>
  <si>
    <t xml:space="preserve">Cooling Water Pump Fwd Propulstion Unit RMS Voltage Phase B to Neutral </t>
  </si>
  <si>
    <t xml:space="preserve">Cooling Water Pump Fwd Propulstion Unit RMS Voltage Phase C to Neutral </t>
  </si>
  <si>
    <t>Cooling Water Pump Fwd Propulstion Unit Active Power Phase A</t>
  </si>
  <si>
    <t>Cooling Water Pump Fwd Propulstion Unit Active Power Phase B</t>
  </si>
  <si>
    <t>Cooling Water Pump Fwd Propulstion Unit Active Power Phase C</t>
  </si>
  <si>
    <t xml:space="preserve">Cooling Water Pump Fwd Propulstion Unit Total Active Power </t>
  </si>
  <si>
    <t>Cooling Water Pump Fwd Propulstion Unit Power Factor Phase A</t>
  </si>
  <si>
    <t>Cooling Water Pump Fwd Propulstion Unit Power Factor Phase B</t>
  </si>
  <si>
    <t>Cooling Water Pump Fwd Propulstion Unit Power Factor Phase C</t>
  </si>
  <si>
    <t>Cooling Water Pump Fwd Propulstion Unit Total Power Factor</t>
  </si>
  <si>
    <t>Compressor 2 RMS Current Phase A</t>
  </si>
  <si>
    <t>Compressor 2 RMS Current Phase B</t>
  </si>
  <si>
    <t>Compressor 2 RMS Current Phase C</t>
  </si>
  <si>
    <t>Compressor 2 RMS Current Phase Neutral</t>
  </si>
  <si>
    <t xml:space="preserve">Compressor 2 RMS Voltage Phase A to Neutral </t>
  </si>
  <si>
    <t xml:space="preserve">Compressor 2 RMS Voltage Phase B to Neutral </t>
  </si>
  <si>
    <t xml:space="preserve">Compressor 2 RMS Voltage Phase C to Neutral </t>
  </si>
  <si>
    <t>Compressor 2 Active Power Phase A</t>
  </si>
  <si>
    <t>Compressor 2 Active Power Phase B</t>
  </si>
  <si>
    <t>Compressor 2 Active Power Phase C</t>
  </si>
  <si>
    <t xml:space="preserve">Compressor 2 Total Active Power </t>
  </si>
  <si>
    <t>Compressor 2 Power Factor Phase A</t>
  </si>
  <si>
    <t>Compressor 2 Power Factor Phase B</t>
  </si>
  <si>
    <t>Compressor 2 Power Factor Phase C</t>
  </si>
  <si>
    <t>Compressor 2 Total Power Factor</t>
  </si>
  <si>
    <t>Circulation Pump Warm Water Adsorption Unit RMS Current Phase A</t>
  </si>
  <si>
    <t>Circulation Pump Warm Water Adsorption Unit RMS Current Phase B</t>
  </si>
  <si>
    <t>Circulation Pump Warm Water Adsorption Unit RMS Current Phase C</t>
  </si>
  <si>
    <t>Circulation Pump Warm Water Adsorption Unit RMS Current Phase Neutral</t>
  </si>
  <si>
    <t xml:space="preserve">Circulation Pump Warm Water Adsorption Unit RMS Voltage Phase A to Neutral </t>
  </si>
  <si>
    <t xml:space="preserve">Circulation Pump Warm Water Adsorption Unit RMS Voltage Phase B to Neutral </t>
  </si>
  <si>
    <t xml:space="preserve">Circulation Pump Warm Water Adsorption Unit RMS Voltage Phase C to Neutral </t>
  </si>
  <si>
    <t>Circulation Pump Warm Water Adsorption Unit Active Power Phase A</t>
  </si>
  <si>
    <t>Circulation Pump Warm Water Adsorption Unit Active Power Phase B</t>
  </si>
  <si>
    <t>Circulation Pump Warm Water Adsorption Unit Active Power Phase C</t>
  </si>
  <si>
    <t xml:space="preserve">Circulation Pump Warm Water Adsorption Unit Total Active Power </t>
  </si>
  <si>
    <t>Circulation Pump Warm Water Adsorption Unit Power Factor Phase A</t>
  </si>
  <si>
    <t>Circulation Pump Warm Water Adsorption Unit Power Factor Phase B</t>
  </si>
  <si>
    <t>Circulation Pump Warm Water Adsorption Unit Power Factor Phase C</t>
  </si>
  <si>
    <t>Circulation Pump Warm Water Adsorption Unit Total Power Factor</t>
  </si>
  <si>
    <t>Cooling Water Pump Adsorption Unit RMS Current Phase A</t>
  </si>
  <si>
    <t>Cooling Water Pump Adsorption Unit RMS Current Phase B</t>
  </si>
  <si>
    <t>Cooling Water Pump Adsorption Unit RMS Current Phase C</t>
  </si>
  <si>
    <t>Cooling Water Pump Adsorption Unit RMS Current Phase Neutral</t>
  </si>
  <si>
    <t xml:space="preserve">Cooling Water Pump Adsorption Unit RMS Voltage Phase A to Neutral </t>
  </si>
  <si>
    <t xml:space="preserve">Cooling Water Pump Adsorption Unit RMS Voltage Phase B to Neutral </t>
  </si>
  <si>
    <t xml:space="preserve">Cooling Water Pump Adsorption Unit RMS Voltage Phase C to Neutral </t>
  </si>
  <si>
    <t>Cooling Water Pump Adsorption Unit Active Power Phase A</t>
  </si>
  <si>
    <t>Cooling Water Pump Adsorption Unit Active Power Phase B</t>
  </si>
  <si>
    <t>Cooling Water Pump Adsorption Unit Active Power Phase C</t>
  </si>
  <si>
    <t xml:space="preserve">Cooling Water Pump Adsorption Unit Total Active Power </t>
  </si>
  <si>
    <t>Cooling Water Pump Adsorption Unit Power Factor Phase A</t>
  </si>
  <si>
    <t>Cooling Water Pump Adsorption Unit Power Factor Phase B</t>
  </si>
  <si>
    <t>Cooling Water Pump Adsorption Unit Power Factor Phase C</t>
  </si>
  <si>
    <t>Cooling Water Pump Adsorption Unit Total Power Factor</t>
  </si>
  <si>
    <t>Circulation Pump PVT Panels Aft RMS Current Phase A</t>
  </si>
  <si>
    <t>Circulation Pump PVT Panels Aft RMS Current Phase B</t>
  </si>
  <si>
    <t>Circulation Pump PVT Panels Aft RMS Current Phase C</t>
  </si>
  <si>
    <t>Circulation Pump PVT Panels Aft RMS Current Phase Neutral</t>
  </si>
  <si>
    <t xml:space="preserve">Circulation Pump PVT Panels Aft RMS Voltage Phase A to Neutral </t>
  </si>
  <si>
    <t xml:space="preserve">Circulation Pump PVT Panels Aft RMS Voltage Phase B to Neutral </t>
  </si>
  <si>
    <t xml:space="preserve">Circulation Pump PVT Panels Aft RMS Voltage Phase C to Neutral </t>
  </si>
  <si>
    <t>Circulation Pump PVT Panels Aft Active Power Phase A</t>
  </si>
  <si>
    <t>Circulation Pump PVT Panels Aft Active Power Phase B</t>
  </si>
  <si>
    <t>Circulation Pump PVT Panels Aft Active Power Phase C</t>
  </si>
  <si>
    <t xml:space="preserve">Circulation Pump PVT Panels Aft Total Active Power </t>
  </si>
  <si>
    <t>Circulation Pump PVT Panels Aft Power Factor Phase A</t>
  </si>
  <si>
    <t>Circulation Pump PVT Panels Aft Power Factor Phase B</t>
  </si>
  <si>
    <t>Circulation Pump PVT Panels Aft Power Factor Phase C</t>
  </si>
  <si>
    <t>Circulation Pump PVT Panels Aft Total Power Factor</t>
  </si>
  <si>
    <t>Circ. Pump Heat. Water Fresh Hotwater System RMS Current Phase A</t>
  </si>
  <si>
    <t>Circ. Pump Heat. Water Fresh Hotwater System RMS Current Phase B</t>
  </si>
  <si>
    <t>Circ. Pump Heat. Water Fresh Hotwater System RMS Current Phase C</t>
  </si>
  <si>
    <t>Circ. Pump Heat. Water Fresh Hotwater System RMS Current Phase Neutral</t>
  </si>
  <si>
    <t xml:space="preserve">Circ. Pump Heat. Water Fresh Hotwater System RMS Voltage Phase A to Neutral </t>
  </si>
  <si>
    <t xml:space="preserve">Circ. Pump Heat. Water Fresh Hotwater System RMS Voltage Phase B to Neutral </t>
  </si>
  <si>
    <t xml:space="preserve">Circ. Pump Heat. Water Fresh Hotwater System RMS Voltage Phase C to Neutral </t>
  </si>
  <si>
    <t>Circ. Pump Heat. Water Fresh Hotwater System Active Power Phase A</t>
  </si>
  <si>
    <t>Circ. Pump Heat. Water Fresh Hotwater System Active Power Phase B</t>
  </si>
  <si>
    <t>Circ. Pump Heat. Water Fresh Hotwater System Active Power Phase C</t>
  </si>
  <si>
    <t xml:space="preserve">Circ. Pump Heat. Water Fresh Hotwater System Total Active Power </t>
  </si>
  <si>
    <t>Circ. Pump Heat. Water Fresh Hotwater System Power Factor Phase A</t>
  </si>
  <si>
    <t>Circ. Pump Heat. Water Fresh Hotwater System Power Factor Phase B</t>
  </si>
  <si>
    <t>Circ. Pump Heat. Water Fresh Hotwater System Power Factor Phase C</t>
  </si>
  <si>
    <t>Circ. Pump Heat. Water Fresh Hotwater System Total Power Factor</t>
  </si>
  <si>
    <t>Circ. Pump Cooling Water Electrical System RMS Current Phase A</t>
  </si>
  <si>
    <t>Circ. Pump Cooling Water Electrical System RMS Current Phase B</t>
  </si>
  <si>
    <t>Circ. Pump Cooling Water Electrical System RMS Current Phase C</t>
  </si>
  <si>
    <t>Circ. Pump Cooling Water Electrical System RMS Current Phase Neutral</t>
  </si>
  <si>
    <t xml:space="preserve">Circ. Pump Cooling Water Electrical System RMS Voltage Phase A to Neutral </t>
  </si>
  <si>
    <t xml:space="preserve">Circ. Pump Cooling Water Electrical System RMS Voltage Phase B to Neutral </t>
  </si>
  <si>
    <t xml:space="preserve">Circ. Pump Cooling Water Electrical System RMS Voltage Phase C to Neutral </t>
  </si>
  <si>
    <t>Circ. Pump Cooling Water Electrical System Active Power Phase A</t>
  </si>
  <si>
    <t>Circ. Pump Cooling Water Electrical System Active Power Phase B</t>
  </si>
  <si>
    <t>Circ. Pump Cooling Water Electrical System Active Power Phase C</t>
  </si>
  <si>
    <t xml:space="preserve">Circ. Pump Cooling Water Electrical System Total Active Power </t>
  </si>
  <si>
    <t>Circ. Pump Cooling Water Electrical System Power Factor Phase A</t>
  </si>
  <si>
    <t>Circ. Pump Cooling Water Electrical System Power Factor Phase B</t>
  </si>
  <si>
    <t>Circ. Pump Cooling Water Electrical System Power Factor Phase C</t>
  </si>
  <si>
    <t>Circ. Pump Cooling Water Electrical System Total Power Factor</t>
  </si>
  <si>
    <t>Battery Room Ventilator SB Aft RMS Current Phase A</t>
  </si>
  <si>
    <t>Battery Room Ventilator SB Aft RMS Current Phase B</t>
  </si>
  <si>
    <t>Battery Room Ventilator SB Aft RMS Current Phase C</t>
  </si>
  <si>
    <t>Battery Room Ventilator SB Aft RMS Current Phase Neutral</t>
  </si>
  <si>
    <t xml:space="preserve">Battery Room Ventilator SB Aft RMS Voltage Phase A to Neutral </t>
  </si>
  <si>
    <t xml:space="preserve">Battery Room Ventilator SB Aft RMS Voltage Phase B to Neutral </t>
  </si>
  <si>
    <t xml:space="preserve">Battery Room Ventilator SB Aft RMS Voltage Phase C to Neutral </t>
  </si>
  <si>
    <t>Battery Room Ventilator SB Aft Active Power Phase A</t>
  </si>
  <si>
    <t>Battery Room Ventilator SB Aft Active Power Phase B</t>
  </si>
  <si>
    <t>Battery Room Ventilator SB Aft Active Power Phase C</t>
  </si>
  <si>
    <t xml:space="preserve">Battery Room Ventilator SB Aft Total Active Power </t>
  </si>
  <si>
    <t>Battery Room Ventilator SB Aft Power Factor Phase A</t>
  </si>
  <si>
    <t>Battery Room Ventilator SB Aft Power Factor Phase B</t>
  </si>
  <si>
    <t>Battery Room Ventilator SB Aft Power Factor Phase C</t>
  </si>
  <si>
    <t>Battery Room Ventilator SB Aft Total Power Factor</t>
  </si>
  <si>
    <t>Welding Socket Lazarette RMS Current Phase A</t>
  </si>
  <si>
    <t>Welding Socket Lazarette RMS Current Phase B</t>
  </si>
  <si>
    <t>Welding Socket Lazarette RMS Current Phase C</t>
  </si>
  <si>
    <t>Welding Socket Lazarette RMS Current Phase Neutral</t>
  </si>
  <si>
    <t xml:space="preserve">Welding Socket Lazarette RMS Voltage Phase A to Neutral </t>
  </si>
  <si>
    <t xml:space="preserve">Welding Socket Lazarette RMS Voltage Phase B to Neutral </t>
  </si>
  <si>
    <t xml:space="preserve">Welding Socket Lazarette RMS Voltage Phase C to Neutral </t>
  </si>
  <si>
    <t>Welding Socket Lazarette Active Power Phase A</t>
  </si>
  <si>
    <t>Welding Socket Lazarette Active Power Phase B</t>
  </si>
  <si>
    <t>Welding Socket Lazarette Active Power Phase C</t>
  </si>
  <si>
    <t xml:space="preserve">Welding Socket Lazarette Total Active Power </t>
  </si>
  <si>
    <t>Welding Socket Lazarette Power Factor Phase A</t>
  </si>
  <si>
    <t>Welding Socket Lazarette Power Factor Phase B</t>
  </si>
  <si>
    <t>Welding Socket Lazarette Power Factor Phase C</t>
  </si>
  <si>
    <t>Welding Socket Lazarette Total Power Factor</t>
  </si>
  <si>
    <t>Battery Room Ventilator SB Fwd RMS Current Phase A</t>
  </si>
  <si>
    <t>Battery Room Ventilator SB Fwd RMS Current Phase B</t>
  </si>
  <si>
    <t>Battery Room Ventilator SB Fwd RMS Current Phase C</t>
  </si>
  <si>
    <t>Battery Room Ventilator SB Fwd RMS Current Phase Neutral</t>
  </si>
  <si>
    <t xml:space="preserve">Battery Room Ventilator SB Fwd RMS Voltage Phase A to Neutral </t>
  </si>
  <si>
    <t xml:space="preserve">Battery Room Ventilator SB Fwd RMS Voltage Phase B to Neutral </t>
  </si>
  <si>
    <t xml:space="preserve">Battery Room Ventilator SB Fwd RMS Voltage Phase C to Neutral </t>
  </si>
  <si>
    <t>Battery Room Ventilator SB Fwd Active Power Phase A</t>
  </si>
  <si>
    <t>Battery Room Ventilator SB Fwd Active Power Phase B</t>
  </si>
  <si>
    <t>Battery Room Ventilator SB Fwd Active Power Phase C</t>
  </si>
  <si>
    <t xml:space="preserve">Battery Room Ventilator SB Fwd Total Active Power </t>
  </si>
  <si>
    <t>Battery Room Ventilator SB Fwd Power Factor Phase A</t>
  </si>
  <si>
    <t>Battery Room Ventilator SB Fwd Power Factor Phase B</t>
  </si>
  <si>
    <t>Battery Room Ventilator SB Fwd Power Factor Phase C</t>
  </si>
  <si>
    <t>Battery Room Ventilator SB Fwd Total Power Factor</t>
  </si>
  <si>
    <t>412.2W1259</t>
  </si>
  <si>
    <t>PT10F01_RMS_Current_Phase_A</t>
  </si>
  <si>
    <t>PT10F01_RMS_Current_Phase_B</t>
  </si>
  <si>
    <t>PT10F01_RMS_Current_Phase_C</t>
  </si>
  <si>
    <t>PT10F01_RMS_Current_Phase_Neut</t>
  </si>
  <si>
    <t>PT10F01_Active_Power_Phase_A</t>
  </si>
  <si>
    <t>PT10F01_Active_Power_Phase_B</t>
  </si>
  <si>
    <t>PT10F01_Active_Power_Phase_C</t>
  </si>
  <si>
    <t>PT10F01_Total_Active_Power</t>
  </si>
  <si>
    <t>PT10F01_Power_Factor_Phase_A</t>
  </si>
  <si>
    <t>PT10F01_Power_Factor_Phase_B</t>
  </si>
  <si>
    <t>PT10F01_Power_Factor_Phase_C</t>
  </si>
  <si>
    <t>PT10F01_Total_Power_Factor</t>
  </si>
  <si>
    <t>PT11F01_RMS_Current_Phase_A</t>
  </si>
  <si>
    <t>PT11F01_RMS_Current_Phase_B</t>
  </si>
  <si>
    <t>PT11F01_RMS_Current_Phase_C</t>
  </si>
  <si>
    <t>PT11F01_RMS_Current_Phase_Neut</t>
  </si>
  <si>
    <t>PT11F01_Active_Power_Phase_A</t>
  </si>
  <si>
    <t>PT11F01_Active_Power_Phase_B</t>
  </si>
  <si>
    <t>PT11F01_Active_Power_Phase_C</t>
  </si>
  <si>
    <t>PT11F01_Total_Active_Power</t>
  </si>
  <si>
    <t>PT11F01_Power_Factor_Phase_A</t>
  </si>
  <si>
    <t>PT11F01_Power_Factor_Phase_B</t>
  </si>
  <si>
    <t>PT11F01_Power_Factor_Phase_C</t>
  </si>
  <si>
    <t>PT11F01_Total_Power_Factor</t>
  </si>
  <si>
    <t>PT12F01_RMS_Current_Phase_A</t>
  </si>
  <si>
    <t>PT12F01_RMS_Current_Phase_B</t>
  </si>
  <si>
    <t>PT12F01_RMS_Current_Phase_C</t>
  </si>
  <si>
    <t>PT12F01_RMS_Current_Phase_Neut</t>
  </si>
  <si>
    <t>PT12F01_Active_Power_Phase_A</t>
  </si>
  <si>
    <t>PT12F01_Active_Power_Phase_B</t>
  </si>
  <si>
    <t>PT12F01_Active_Power_Phase_C</t>
  </si>
  <si>
    <t>PT12F01_Total_Active_Power</t>
  </si>
  <si>
    <t>PT12F01_Power_Factor_Phase_A</t>
  </si>
  <si>
    <t>PT12F01_Power_Factor_Phase_B</t>
  </si>
  <si>
    <t>PT12F01_Power_Factor_Phase_C</t>
  </si>
  <si>
    <t>PT12F01_Total_Power_Factor</t>
  </si>
  <si>
    <t>PT19F01_RMS_Current_Phase_A</t>
  </si>
  <si>
    <t>PT19F01_RMS_Current_Phase_B</t>
  </si>
  <si>
    <t>PT19F01_RMS_Current_Phase_C</t>
  </si>
  <si>
    <t>PT19F01_RMS_Current_Phase_Neut</t>
  </si>
  <si>
    <t>PT19F01_Active_Power_Phase_A</t>
  </si>
  <si>
    <t>PT19F01_Active_Power_Phase_B</t>
  </si>
  <si>
    <t>PT19F01_Active_Power_Phase_C</t>
  </si>
  <si>
    <t>PT19F01_Total_Active_Power</t>
  </si>
  <si>
    <t>PT19F01_Power_Factor_Phase_A</t>
  </si>
  <si>
    <t>PT19F01_Power_Factor_Phase_B</t>
  </si>
  <si>
    <t>PT19F01_Power_Factor_Phase_C</t>
  </si>
  <si>
    <t>PT19F01_Total_Power_Factor</t>
  </si>
  <si>
    <t>PT20F01_RMS_Current_Phase_A</t>
  </si>
  <si>
    <t>PT20F01_RMS_Current_Phase_B</t>
  </si>
  <si>
    <t>PT20F01_RMS_Current_Phase_C</t>
  </si>
  <si>
    <t>PT20F01_RMS_Current_Phase_Neut</t>
  </si>
  <si>
    <t>PT20F01_Active_Power_Phase_A</t>
  </si>
  <si>
    <t>PT20F01_Active_Power_Phase_B</t>
  </si>
  <si>
    <t>PT20F01_Active_Power_Phase_C</t>
  </si>
  <si>
    <t>PT20F01_Total_Active_Power</t>
  </si>
  <si>
    <t>PT20F01_Power_Factor_Phase_A</t>
  </si>
  <si>
    <t>PT20F01_Power_Factor_Phase_B</t>
  </si>
  <si>
    <t>PT20F01_Power_Factor_Phase_C</t>
  </si>
  <si>
    <t>PT20F01_Total_Power_Factor</t>
  </si>
  <si>
    <t>PT21F01_RMS_Current_Phase_A</t>
  </si>
  <si>
    <t>PT21F01_RMS_Current_Phase_B</t>
  </si>
  <si>
    <t>PT21F01_RMS_Current_Phase_C</t>
  </si>
  <si>
    <t>PT21F01_RMS_Current_Phase_Neut</t>
  </si>
  <si>
    <t>PT21F01_Active_Power_Phase_A</t>
  </si>
  <si>
    <t>PT21F01_Active_Power_Phase_B</t>
  </si>
  <si>
    <t>PT21F01_Active_Power_Phase_C</t>
  </si>
  <si>
    <t>PT21F01_Total_Active_Power</t>
  </si>
  <si>
    <t>PT21F01_Power_Factor_Phase_A</t>
  </si>
  <si>
    <t>PT21F01_Power_Factor_Phase_B</t>
  </si>
  <si>
    <t>PT21F01_Power_Factor_Phase_C</t>
  </si>
  <si>
    <t>PT21F01_Total_Power_Factor</t>
  </si>
  <si>
    <t>PT22F01_RMS_Current_Phase_A</t>
  </si>
  <si>
    <t>PT22F01_RMS_Current_Phase_B</t>
  </si>
  <si>
    <t>PT22F01_RMS_Current_Phase_C</t>
  </si>
  <si>
    <t>PT22F01_RMS_Current_Phase_Neut</t>
  </si>
  <si>
    <t>PT22F01_Active_Power_Phase_A</t>
  </si>
  <si>
    <t>PT22F01_Active_Power_Phase_B</t>
  </si>
  <si>
    <t>PT22F01_Active_Power_Phase_C</t>
  </si>
  <si>
    <t>PT22F01_Total_Active_Power</t>
  </si>
  <si>
    <t>PT22F01_Power_Factor_Phase_A</t>
  </si>
  <si>
    <t>PT22F01_Power_Factor_Phase_B</t>
  </si>
  <si>
    <t>PT22F01_Power_Factor_Phase_C</t>
  </si>
  <si>
    <t>PT22F01_Total_Power_Factor</t>
  </si>
  <si>
    <t>PT23F01_RMS_Current_Phase_A</t>
  </si>
  <si>
    <t>PT23F01_RMS_Current_Phase_B</t>
  </si>
  <si>
    <t>PT23F01_RMS_Current_Phase_C</t>
  </si>
  <si>
    <t>PT23F01_RMS_Current_Phase_Neut</t>
  </si>
  <si>
    <t>PT23F01_Active_Power_Phase_A</t>
  </si>
  <si>
    <t>PT23F01_Active_Power_Phase_B</t>
  </si>
  <si>
    <t>PT23F01_Active_Power_Phase_C</t>
  </si>
  <si>
    <t>PT23F01_Total_Active_Power</t>
  </si>
  <si>
    <t>PT23F01_Power_Factor_Phase_A</t>
  </si>
  <si>
    <t>PT23F01_Power_Factor_Phase_B</t>
  </si>
  <si>
    <t>PT23F01_Power_Factor_Phase_C</t>
  </si>
  <si>
    <t>PT23F01_Total_Power_Factor</t>
  </si>
  <si>
    <t>PT24F01_RMS_Current_Phase_A</t>
  </si>
  <si>
    <t>PT24F01_RMS_Current_Phase_B</t>
  </si>
  <si>
    <t>PT24F01_RMS_Current_Phase_C</t>
  </si>
  <si>
    <t>PT24F01_RMS_Current_Phase_Neut</t>
  </si>
  <si>
    <t>PT24F01_Active_Power_Phase_A</t>
  </si>
  <si>
    <t>PT24F01_Active_Power_Phase_B</t>
  </si>
  <si>
    <t>PT24F01_Active_Power_Phase_C</t>
  </si>
  <si>
    <t>PT24F01_Total_Active_Power</t>
  </si>
  <si>
    <t>PT24F01_Power_Factor_Phase_A</t>
  </si>
  <si>
    <t>PT24F01_Power_Factor_Phase_B</t>
  </si>
  <si>
    <t>PT24F01_Power_Factor_Phase_C</t>
  </si>
  <si>
    <t>PT24F01_Total_Power_Factor</t>
  </si>
  <si>
    <t>PT25F01_RMS_Current_Phase_A</t>
  </si>
  <si>
    <t>PT25F01_RMS_Current_Phase_B</t>
  </si>
  <si>
    <t>PT25F01_RMS_Current_Phase_C</t>
  </si>
  <si>
    <t>PT25F01_RMS_Current_Phase_Neut</t>
  </si>
  <si>
    <t>PT25F01_Active_Power_Phase_A</t>
  </si>
  <si>
    <t>PT25F01_Active_Power_Phase_B</t>
  </si>
  <si>
    <t>PT25F01_Active_Power_Phase_C</t>
  </si>
  <si>
    <t>PT25F01_Total_Active_Power</t>
  </si>
  <si>
    <t>PT25F01_Power_Factor_Phase_A</t>
  </si>
  <si>
    <t>PT25F01_Power_Factor_Phase_B</t>
  </si>
  <si>
    <t>PT25F01_Power_Factor_Phase_C</t>
  </si>
  <si>
    <t>PT25F01_Total_Power_Factor</t>
  </si>
  <si>
    <t>PT26F01_RMS_Current_Phase_A</t>
  </si>
  <si>
    <t>PT26F01_RMS_Current_Phase_B</t>
  </si>
  <si>
    <t>PT26F01_RMS_Current_Phase_C</t>
  </si>
  <si>
    <t>PT26F01_RMS_Current_Phase_Neut</t>
  </si>
  <si>
    <t>PT26F01_Active_Power_Phase_A</t>
  </si>
  <si>
    <t>PT26F01_Active_Power_Phase_B</t>
  </si>
  <si>
    <t>PT26F01_Active_Power_Phase_C</t>
  </si>
  <si>
    <t>PT26F01_Total_Active_Power</t>
  </si>
  <si>
    <t>PT26F01_Power_Factor_Phase_A</t>
  </si>
  <si>
    <t>PT26F01_Power_Factor_Phase_B</t>
  </si>
  <si>
    <t>PT26F01_Power_Factor_Phase_C</t>
  </si>
  <si>
    <t>PT26F01_Total_Power_Factor</t>
  </si>
  <si>
    <t>PT27F01_RMS_Current_Phase_A</t>
  </si>
  <si>
    <t>PT27F01_RMS_Current_Phase_B</t>
  </si>
  <si>
    <t>PT27F01_RMS_Current_Phase_C</t>
  </si>
  <si>
    <t>PT27F01_RMS_Current_Phase_Neut</t>
  </si>
  <si>
    <t>PT27F01_Active_Power_Phase_A</t>
  </si>
  <si>
    <t>PT27F01_Active_Power_Phase_B</t>
  </si>
  <si>
    <t>PT27F01_Active_Power_Phase_C</t>
  </si>
  <si>
    <t>PT27F01_Total_Active_Power</t>
  </si>
  <si>
    <t>PT27F01_Power_Factor_Phase_A</t>
  </si>
  <si>
    <t>PT27F01_Power_Factor_Phase_B</t>
  </si>
  <si>
    <t>PT27F01_Power_Factor_Phase_C</t>
  </si>
  <si>
    <t>PT27F01_Total_Power_Factor</t>
  </si>
  <si>
    <t>PT28F01_RMS_Current_Phase_A</t>
  </si>
  <si>
    <t>PT28F01_RMS_Current_Phase_B</t>
  </si>
  <si>
    <t>PT28F01_RMS_Current_Phase_C</t>
  </si>
  <si>
    <t>PT28F01_RMS_Current_Phase_Neut</t>
  </si>
  <si>
    <t>PT28F01_Active_Power_Phase_A</t>
  </si>
  <si>
    <t>PT28F01_Active_Power_Phase_B</t>
  </si>
  <si>
    <t>PT28F01_Active_Power_Phase_C</t>
  </si>
  <si>
    <t>PT28F01_Total_Active_Power</t>
  </si>
  <si>
    <t>PT28F01_Power_Factor_Phase_A</t>
  </si>
  <si>
    <t>PT28F01_Power_Factor_Phase_B</t>
  </si>
  <si>
    <t>PT28F01_Power_Factor_Phase_C</t>
  </si>
  <si>
    <t>PT28F01_Total_Power_Factor</t>
  </si>
  <si>
    <t>PT29F01_RMS_Current_Phase_A</t>
  </si>
  <si>
    <t>PT29F01_RMS_Current_Phase_B</t>
  </si>
  <si>
    <t>PT29F01_RMS_Current_Phase_C</t>
  </si>
  <si>
    <t>PT29F01_RMS_Current_Phase_Neut</t>
  </si>
  <si>
    <t>PT29F01_Active_Power_Phase_A</t>
  </si>
  <si>
    <t>PT29F01_Active_Power_Phase_B</t>
  </si>
  <si>
    <t>PT29F01_Active_Power_Phase_C</t>
  </si>
  <si>
    <t>PT29F01_Total_Active_Power</t>
  </si>
  <si>
    <t>PT29F01_Power_Factor_Phase_A</t>
  </si>
  <si>
    <t>PT29F01_Power_Factor_Phase_B</t>
  </si>
  <si>
    <t>PT29F01_Power_Factor_Phase_C</t>
  </si>
  <si>
    <t>PT29F01_Total_Power_Factor</t>
  </si>
  <si>
    <t>PT30F01_RMS_Current_Phase_A</t>
  </si>
  <si>
    <t>PT30F01_RMS_Current_Phase_B</t>
  </si>
  <si>
    <t>PT30F01_RMS_Current_Phase_C</t>
  </si>
  <si>
    <t>PT30F01_RMS_Current_Phase_Neut</t>
  </si>
  <si>
    <t>PT30F01_Active_Power_Phase_A</t>
  </si>
  <si>
    <t>PT30F01_Active_Power_Phase_B</t>
  </si>
  <si>
    <t>PT30F01_Active_Power_Phase_C</t>
  </si>
  <si>
    <t>PT30F01_Total_Active_Power</t>
  </si>
  <si>
    <t>PT30F01_Power_Factor_Phase_A</t>
  </si>
  <si>
    <t>PT30F01_Power_Factor_Phase_B</t>
  </si>
  <si>
    <t>PT30F01_Power_Factor_Phase_C</t>
  </si>
  <si>
    <t>PT30F01_Total_Power_Factor</t>
  </si>
  <si>
    <t>PT31F01_RMS_Current_Phase_A</t>
  </si>
  <si>
    <t>PT31F01_RMS_Current_Phase_B</t>
  </si>
  <si>
    <t>PT31F01_RMS_Current_Phase_C</t>
  </si>
  <si>
    <t>PT31F01_RMS_Current_Phase_Neut</t>
  </si>
  <si>
    <t>PT31F01_Active_Power_Phase_A</t>
  </si>
  <si>
    <t>PT31F01_Active_Power_Phase_B</t>
  </si>
  <si>
    <t>PT31F01_Active_Power_Phase_C</t>
  </si>
  <si>
    <t>PT31F01_Total_Active_Power</t>
  </si>
  <si>
    <t>PT31F01_Power_Factor_Phase_A</t>
  </si>
  <si>
    <t>PT31F01_Power_Factor_Phase_B</t>
  </si>
  <si>
    <t>PT31F01_Power_Factor_Phase_C</t>
  </si>
  <si>
    <t>PT31F01_Total_Power_Factor</t>
  </si>
  <si>
    <t>PT32F01_RMS_Current_Phase_A</t>
  </si>
  <si>
    <t>PT32F01_RMS_Current_Phase_B</t>
  </si>
  <si>
    <t>PT32F01_RMS_Current_Phase_C</t>
  </si>
  <si>
    <t>PT32F01_RMS_Current_Phase_Neut</t>
  </si>
  <si>
    <t>PT32F01_Active_Power_Phase_A</t>
  </si>
  <si>
    <t>PT32F01_Active_Power_Phase_B</t>
  </si>
  <si>
    <t>PT32F01_Active_Power_Phase_C</t>
  </si>
  <si>
    <t>PT32F01_Total_Active_Power</t>
  </si>
  <si>
    <t>PT32F01_Power_Factor_Phase_A</t>
  </si>
  <si>
    <t>PT32F01_Power_Factor_Phase_B</t>
  </si>
  <si>
    <t>PT32F01_Power_Factor_Phase_C</t>
  </si>
  <si>
    <t>PT32F01_Total_Power_Factor</t>
  </si>
  <si>
    <t>PT33F01_RMS_Current_Phase_A</t>
  </si>
  <si>
    <t>PT33F01_RMS_Current_Phase_B</t>
  </si>
  <si>
    <t>PT33F01_RMS_Current_Phase_C</t>
  </si>
  <si>
    <t>PT33F01_RMS_Current_Phase_Neut</t>
  </si>
  <si>
    <t>PT33F01_Active_Power_Phase_A</t>
  </si>
  <si>
    <t>PT33F01_Active_Power_Phase_B</t>
  </si>
  <si>
    <t>PT33F01_Active_Power_Phase_C</t>
  </si>
  <si>
    <t>PT33F01_Total_Active_Power</t>
  </si>
  <si>
    <t>PT33F01_Power_Factor_Phase_A</t>
  </si>
  <si>
    <t>PT33F01_Power_Factor_Phase_B</t>
  </si>
  <si>
    <t>PT33F01_Power_Factor_Phase_C</t>
  </si>
  <si>
    <t>PT33F01_Total_Power_Factor</t>
  </si>
  <si>
    <t>PT34F01_RMS_Current_Phase_A</t>
  </si>
  <si>
    <t>PT34F01_RMS_Current_Phase_B</t>
  </si>
  <si>
    <t>PT34F01_RMS_Current_Phase_C</t>
  </si>
  <si>
    <t>PT34F01_RMS_Current_Phase_Neut</t>
  </si>
  <si>
    <t>PT34F01_Active_Power_Phase_A</t>
  </si>
  <si>
    <t>PT34F01_Active_Power_Phase_B</t>
  </si>
  <si>
    <t>PT34F01_Active_Power_Phase_C</t>
  </si>
  <si>
    <t>PT34F01_Total_Active_Power</t>
  </si>
  <si>
    <t>PT34F01_Power_Factor_Phase_A</t>
  </si>
  <si>
    <t>PT34F01_Power_Factor_Phase_B</t>
  </si>
  <si>
    <t>PT34F01_Power_Factor_Phase_C</t>
  </si>
  <si>
    <t>PT34F01_Total_Power_Factor</t>
  </si>
  <si>
    <t>PT35F01_RMS_Current_Phase_A</t>
  </si>
  <si>
    <t>PT35F01_RMS_Current_Phase_B</t>
  </si>
  <si>
    <t>PT35F01_RMS_Current_Phase_C</t>
  </si>
  <si>
    <t>PT35F01_RMS_Current_Phase_Neut</t>
  </si>
  <si>
    <t>PT35F01_Active_Power_Phase_A</t>
  </si>
  <si>
    <t>PT35F01_Active_Power_Phase_B</t>
  </si>
  <si>
    <t>PT35F01_Active_Power_Phase_C</t>
  </si>
  <si>
    <t>PT35F01_Total_Active_Power</t>
  </si>
  <si>
    <t>PT35F01_Power_Factor_Phase_A</t>
  </si>
  <si>
    <t>PT35F01_Power_Factor_Phase_B</t>
  </si>
  <si>
    <t>PT35F01_Power_Factor_Phase_C</t>
  </si>
  <si>
    <t>PT35F01_Total_Power_Factor</t>
  </si>
  <si>
    <t>PT36F01_RMS_Current_Phase_A</t>
  </si>
  <si>
    <t>PT36F01_RMS_Current_Phase_B</t>
  </si>
  <si>
    <t>PT36F01_RMS_Current_Phase_C</t>
  </si>
  <si>
    <t>PT36F01_RMS_Current_Phase_Neut</t>
  </si>
  <si>
    <t>PT36F01_Active_Power_Phase_A</t>
  </si>
  <si>
    <t>PT36F01_Active_Power_Phase_B</t>
  </si>
  <si>
    <t>PT36F01_Active_Power_Phase_C</t>
  </si>
  <si>
    <t>PT36F01_Total_Active_Power</t>
  </si>
  <si>
    <t>PT36F01_Power_Factor_Phase_A</t>
  </si>
  <si>
    <t>PT36F01_Power_Factor_Phase_B</t>
  </si>
  <si>
    <t>PT36F01_Power_Factor_Phase_C</t>
  </si>
  <si>
    <t>PT36F01_Total_Power_Factor</t>
  </si>
  <si>
    <t>PT37F01_RMS_Current_Phase_A</t>
  </si>
  <si>
    <t>PT37F01_RMS_Current_Phase_B</t>
  </si>
  <si>
    <t>PT37F01_RMS_Current_Phase_C</t>
  </si>
  <si>
    <t>PT37F01_RMS_Current_Phase_Neut</t>
  </si>
  <si>
    <t>PT37F01_Active_Power_Phase_A</t>
  </si>
  <si>
    <t>PT37F01_Active_Power_Phase_B</t>
  </si>
  <si>
    <t>PT37F01_Active_Power_Phase_C</t>
  </si>
  <si>
    <t>PT37F01_Total_Active_Power</t>
  </si>
  <si>
    <t>PT37F01_Power_Factor_Phase_A</t>
  </si>
  <si>
    <t>PT37F01_Power_Factor_Phase_B</t>
  </si>
  <si>
    <t>PT37F01_Power_Factor_Phase_C</t>
  </si>
  <si>
    <t>PT37F01_Total_Power_Factor</t>
  </si>
  <si>
    <t>PT38F01_RMS_Current_Phase_A</t>
  </si>
  <si>
    <t>PT38F01_RMS_Current_Phase_B</t>
  </si>
  <si>
    <t>PT38F01_RMS_Current_Phase_C</t>
  </si>
  <si>
    <t>PT38F01_RMS_Current_Phase_Neut</t>
  </si>
  <si>
    <t>PT38F01_Active_Power_Phase_A</t>
  </si>
  <si>
    <t>PT38F01_Active_Power_Phase_B</t>
  </si>
  <si>
    <t>PT38F01_Active_Power_Phase_C</t>
  </si>
  <si>
    <t>PT38F01_Total_Active_Power</t>
  </si>
  <si>
    <t>PT38F01_Power_Factor_Phase_A</t>
  </si>
  <si>
    <t>PT38F01_Power_Factor_Phase_B</t>
  </si>
  <si>
    <t>PT38F01_Power_Factor_Phase_C</t>
  </si>
  <si>
    <t>PT38F01_Total_Power_Factor</t>
  </si>
  <si>
    <t>PT39F01_RMS_Current_Phase_A</t>
  </si>
  <si>
    <t>PT39F01_RMS_Current_Phase_B</t>
  </si>
  <si>
    <t>PT39F01_RMS_Current_Phase_C</t>
  </si>
  <si>
    <t>PT39F01_RMS_Current_Phase_Neut</t>
  </si>
  <si>
    <t>PT39F01_Active_Power_Phase_A</t>
  </si>
  <si>
    <t>PT39F01_Active_Power_Phase_B</t>
  </si>
  <si>
    <t>PT39F01_Active_Power_Phase_C</t>
  </si>
  <si>
    <t>PT39F01_Total_Active_Power</t>
  </si>
  <si>
    <t>PT39F01_Power_Factor_Phase_A</t>
  </si>
  <si>
    <t>PT39F01_Power_Factor_Phase_B</t>
  </si>
  <si>
    <t>PT39F01_Power_Factor_Phase_C</t>
  </si>
  <si>
    <t>PT39F01_Total_Power_Factor</t>
  </si>
  <si>
    <t>PT40F01_RMS_Current_Phase_A</t>
  </si>
  <si>
    <t>PT40F01_RMS_Current_Phase_B</t>
  </si>
  <si>
    <t>PT40F01_RMS_Current_Phase_C</t>
  </si>
  <si>
    <t>PT40F01_RMS_Current_Phase_Neut</t>
  </si>
  <si>
    <t>PT40F01_Active_Power_Phase_A</t>
  </si>
  <si>
    <t>PT40F01_Active_Power_Phase_B</t>
  </si>
  <si>
    <t>PT40F01_Active_Power_Phase_C</t>
  </si>
  <si>
    <t>PT40F01_Total_Active_Power</t>
  </si>
  <si>
    <t>PT40F01_Power_Factor_Phase_A</t>
  </si>
  <si>
    <t>PT40F01_Power_Factor_Phase_B</t>
  </si>
  <si>
    <t>PT40F01_Power_Factor_Phase_C</t>
  </si>
  <si>
    <t>PT40F01_Total_Power_Factor</t>
  </si>
  <si>
    <t>PT41F01_RMS_Current_Phase_A</t>
  </si>
  <si>
    <t>PT41F01_RMS_Current_Phase_B</t>
  </si>
  <si>
    <t>PT41F01_RMS_Current_Phase_C</t>
  </si>
  <si>
    <t>PT41F01_RMS_Current_Phase_Neut</t>
  </si>
  <si>
    <t>PT41F01_Active_Power_Phase_A</t>
  </si>
  <si>
    <t>PT41F01_Active_Power_Phase_B</t>
  </si>
  <si>
    <t>PT41F01_Active_Power_Phase_C</t>
  </si>
  <si>
    <t>PT41F01_Total_Active_Power</t>
  </si>
  <si>
    <t>PT41F01_Power_Factor_Phase_A</t>
  </si>
  <si>
    <t>PT41F01_Power_Factor_Phase_B</t>
  </si>
  <si>
    <t>PT41F01_Power_Factor_Phase_C</t>
  </si>
  <si>
    <t>PT41F01_Total_Power_Factor</t>
  </si>
  <si>
    <t>PT60F01_RMS_Current_Phase_A</t>
  </si>
  <si>
    <t>PT60F01_RMS_Current_Phase_B</t>
  </si>
  <si>
    <t>PT60F01_RMS_Current_Phase_C</t>
  </si>
  <si>
    <t>PT60F01_RMS_Current_Phase_Neut</t>
  </si>
  <si>
    <t>PT60F01_Active_Power_Phase_A</t>
  </si>
  <si>
    <t>PT60F01_Active_Power_Phase_B</t>
  </si>
  <si>
    <t>PT60F01_Active_Power_Phase_C</t>
  </si>
  <si>
    <t>PT60F01_Total_Active_Power</t>
  </si>
  <si>
    <t>PT60F01_Power_Factor_Phase_A</t>
  </si>
  <si>
    <t>PT60F01_Power_Factor_Phase_B</t>
  </si>
  <si>
    <t>PT60F01_Power_Factor_Phase_C</t>
  </si>
  <si>
    <t>PT60F01_Total_Power_Factor</t>
  </si>
  <si>
    <t>PT61F01_RMS_Current_Phase_A</t>
  </si>
  <si>
    <t>PT61F01_RMS_Current_Phase_B</t>
  </si>
  <si>
    <t>PT61F01_RMS_Current_Phase_C</t>
  </si>
  <si>
    <t>PT61F01_RMS_Current_Phase_Neut</t>
  </si>
  <si>
    <t>PT61F01_Active_Power_Phase_A</t>
  </si>
  <si>
    <t>PT61F01_Active_Power_Phase_B</t>
  </si>
  <si>
    <t>PT61F01_Active_Power_Phase_C</t>
  </si>
  <si>
    <t>PT61F01_Total_Active_Power</t>
  </si>
  <si>
    <t>PT61F01_Power_Factor_Phase_A</t>
  </si>
  <si>
    <t>PT61F01_Power_Factor_Phase_B</t>
  </si>
  <si>
    <t>PT61F01_Power_Factor_Phase_C</t>
  </si>
  <si>
    <t>PT61F01_Total_Power_Factor</t>
  </si>
  <si>
    <t>PT62F01_RMS_Current_Phase_A</t>
  </si>
  <si>
    <t>PT62F01_RMS_Current_Phase_B</t>
  </si>
  <si>
    <t>PT62F01_RMS_Current_Phase_C</t>
  </si>
  <si>
    <t>PT62F01_RMS_Current_Phase_Neut</t>
  </si>
  <si>
    <t>PT62F01_Active_Power_Phase_A</t>
  </si>
  <si>
    <t>PT62F01_Active_Power_Phase_B</t>
  </si>
  <si>
    <t>PT62F01_Active_Power_Phase_C</t>
  </si>
  <si>
    <t>PT62F01_Total_Active_Power</t>
  </si>
  <si>
    <t>PT62F01_Power_Factor_Phase_A</t>
  </si>
  <si>
    <t>PT62F01_Power_Factor_Phase_B</t>
  </si>
  <si>
    <t>PT62F01_Power_Factor_Phase_C</t>
  </si>
  <si>
    <t>PT62F01_Total_Power_Factor</t>
  </si>
  <si>
    <t>PT63F01_RMS_Current_Phase_A</t>
  </si>
  <si>
    <t>PT63F01_RMS_Current_Phase_B</t>
  </si>
  <si>
    <t>PT63F01_RMS_Current_Phase_C</t>
  </si>
  <si>
    <t>PT63F01_RMS_Current_Phase_Neut</t>
  </si>
  <si>
    <t>PT63F01_Active_Power_Phase_A</t>
  </si>
  <si>
    <t>PT63F01_Active_Power_Phase_B</t>
  </si>
  <si>
    <t>PT63F01_Active_Power_Phase_C</t>
  </si>
  <si>
    <t>PT63F01_Total_Active_Power</t>
  </si>
  <si>
    <t>PT63F01_Power_Factor_Phase_A</t>
  </si>
  <si>
    <t>PT63F01_Power_Factor_Phase_B</t>
  </si>
  <si>
    <t>PT63F01_Power_Factor_Phase_C</t>
  </si>
  <si>
    <t>PT63F01_Total_Power_Factor</t>
  </si>
  <si>
    <t>PT64F01_RMS_Current_Phase_A</t>
  </si>
  <si>
    <t>PT64F01_RMS_Current_Phase_B</t>
  </si>
  <si>
    <t>PT64F01_RMS_Current_Phase_C</t>
  </si>
  <si>
    <t>PT64F01_RMS_Current_Phase_Neut</t>
  </si>
  <si>
    <t>PT64F01_Active_Power_Phase_A</t>
  </si>
  <si>
    <t>PT64F01_Active_Power_Phase_B</t>
  </si>
  <si>
    <t>PT64F01_Active_Power_Phase_C</t>
  </si>
  <si>
    <t>PT64F01_Total_Active_Power</t>
  </si>
  <si>
    <t>PT64F01_Power_Factor_Phase_A</t>
  </si>
  <si>
    <t>PT64F01_Power_Factor_Phase_B</t>
  </si>
  <si>
    <t>PT64F01_Power_Factor_Phase_C</t>
  </si>
  <si>
    <t>PT64F01_Total_Power_Factor</t>
  </si>
  <si>
    <t>PT107F01_RMS_Current_Phase_A</t>
  </si>
  <si>
    <t>PT107F01_RMS_Current_Phase_B</t>
  </si>
  <si>
    <t>PT107F01_RMS_Current_Phase_C</t>
  </si>
  <si>
    <t>PT107F01_RMS_Current_Phase_Neut</t>
  </si>
  <si>
    <t>PT107F01_Active_Power_Phase_A</t>
  </si>
  <si>
    <t>PT107F01_Active_Power_Phase_B</t>
  </si>
  <si>
    <t>PT107F01_Active_Power_Phase_C</t>
  </si>
  <si>
    <t>PT107F01_Total_Active_Power</t>
  </si>
  <si>
    <t>PT107F01_Power_Factor_Phase_A</t>
  </si>
  <si>
    <t>PT107F01_Power_Factor_Phase_B</t>
  </si>
  <si>
    <t>PT107F01_Power_Factor_Phase_C</t>
  </si>
  <si>
    <t>PT107F01_Total_Power_Factor</t>
  </si>
  <si>
    <t>Ventilator Aft Peak RMS Current Phase A</t>
  </si>
  <si>
    <t>Ventilator Aft Peak RMS Current Phase B</t>
  </si>
  <si>
    <t>Ventilator Aft Peak RMS Current Phase C</t>
  </si>
  <si>
    <t>Ventilator Aft Peak RMS Current Phase Neutral</t>
  </si>
  <si>
    <t xml:space="preserve">Ventilator Aft Peak RMS Voltage Phase A to Neutral </t>
  </si>
  <si>
    <t xml:space="preserve">Ventilator Aft Peak RMS Voltage Phase B to Neutral </t>
  </si>
  <si>
    <t xml:space="preserve">Ventilator Aft Peak RMS Voltage Phase C to Neutral </t>
  </si>
  <si>
    <t>Ventilator Aft Peak Active Power Phase A</t>
  </si>
  <si>
    <t>Ventilator Aft Peak Active Power Phase B</t>
  </si>
  <si>
    <t>Ventilator Aft Peak Active Power Phase C</t>
  </si>
  <si>
    <t xml:space="preserve">Ventilator Aft Peak Total Active Power </t>
  </si>
  <si>
    <t>Ventilator Aft Peak Power Factor Phase A</t>
  </si>
  <si>
    <t>Ventilator Aft Peak Power Factor Phase B</t>
  </si>
  <si>
    <t>Ventilator Aft Peak Power Factor Phase C</t>
  </si>
  <si>
    <t>Ventilator Aft Peak Total Power Factor</t>
  </si>
  <si>
    <t>Ventilator Bilge Aft Ship RMS Current Phase A</t>
  </si>
  <si>
    <t>Ventilator Bilge Aft Ship RMS Current Phase B</t>
  </si>
  <si>
    <t>Ventilator Bilge Aft Ship RMS Current Phase C</t>
  </si>
  <si>
    <t>Ventilator Bilge Aft Ship RMS Current Phase Neutral</t>
  </si>
  <si>
    <t xml:space="preserve">Ventilator Bilge Aft Ship RMS Voltage Phase A to Neutral </t>
  </si>
  <si>
    <t xml:space="preserve">Ventilator Bilge Aft Ship RMS Voltage Phase B to Neutral </t>
  </si>
  <si>
    <t xml:space="preserve">Ventilator Bilge Aft Ship RMS Voltage Phase C to Neutral </t>
  </si>
  <si>
    <t>Ventilator Bilge Aft Ship Active Power Phase A</t>
  </si>
  <si>
    <t>Ventilator Bilge Aft Ship Active Power Phase B</t>
  </si>
  <si>
    <t>Ventilator Bilge Aft Ship Active Power Phase C</t>
  </si>
  <si>
    <t xml:space="preserve">Ventilator Bilge Aft Ship Total Active Power </t>
  </si>
  <si>
    <t>Ventilator Bilge Aft Ship Power Factor Phase A</t>
  </si>
  <si>
    <t>Ventilator Bilge Aft Ship Power Factor Phase B</t>
  </si>
  <si>
    <t>Ventilator Bilge Aft Ship Power Factor Phase C</t>
  </si>
  <si>
    <t>Ventilator Bilge Aft Ship Total Power Factor</t>
  </si>
  <si>
    <t>FCU: Deck Lounge Guest Cabin Aft SB RMS Current Phase A</t>
  </si>
  <si>
    <t>FCU: Deck Lounge Guest Cabin Aft SB RMS Current Phase B</t>
  </si>
  <si>
    <t>FCU: Deck Lounge Guest Cabin Aft SB RMS Current Phase C</t>
  </si>
  <si>
    <t>FCU: Deck Lounge Guest Cabin Aft SB RMS Current Phase Neutral</t>
  </si>
  <si>
    <t xml:space="preserve">FCU: Deck Lounge Guest Cabin Aft SB RMS Voltage Phase A to Neutral </t>
  </si>
  <si>
    <t xml:space="preserve">FCU: Deck Lounge Guest Cabin Aft SB RMS Voltage Phase B to Neutral </t>
  </si>
  <si>
    <t xml:space="preserve">FCU: Deck Lounge Guest Cabin Aft SB RMS Voltage Phase C to Neutral </t>
  </si>
  <si>
    <t>FCU: Deck Lounge Guest Cabin Aft SB Active Power Phase A</t>
  </si>
  <si>
    <t>FCU: Deck Lounge Guest Cabin Aft SB Active Power Phase B</t>
  </si>
  <si>
    <t>FCU: Deck Lounge Guest Cabin Aft SB Active Power Phase C</t>
  </si>
  <si>
    <t xml:space="preserve">FCU: Deck Lounge Guest Cabin Aft SB Total Active Power </t>
  </si>
  <si>
    <t>FCU: Deck Lounge Guest Cabin Aft SB Power Factor Phase A</t>
  </si>
  <si>
    <t>FCU: Deck Lounge Guest Cabin Aft SB Power Factor Phase B</t>
  </si>
  <si>
    <t>FCU: Deck Lounge Guest Cabin Aft SB Power Factor Phase C</t>
  </si>
  <si>
    <t>FCU: Deck Lounge Guest Cabin Aft SB Total Power Factor</t>
  </si>
  <si>
    <t>FCU: Technical Space RMS Current Phase A</t>
  </si>
  <si>
    <t>FCU: Technical Space RMS Current Phase B</t>
  </si>
  <si>
    <t>FCU: Technical Space RMS Current Phase C</t>
  </si>
  <si>
    <t>FCU: Technical Space RMS Current Phase Neutral</t>
  </si>
  <si>
    <t xml:space="preserve">FCU: Technical Space RMS Voltage Phase A to Neutral </t>
  </si>
  <si>
    <t xml:space="preserve">FCU: Technical Space RMS Voltage Phase B to Neutral </t>
  </si>
  <si>
    <t xml:space="preserve">FCU: Technical Space RMS Voltage Phase C to Neutral </t>
  </si>
  <si>
    <t>FCU: Technical Space Active Power Phase A</t>
  </si>
  <si>
    <t>FCU: Technical Space Active Power Phase B</t>
  </si>
  <si>
    <t>FCU: Technical Space Active Power Phase C</t>
  </si>
  <si>
    <t xml:space="preserve">FCU: Technical Space Total Active Power </t>
  </si>
  <si>
    <t>FCU: Technical Space Power Factor Phase A</t>
  </si>
  <si>
    <t>FCU: Technical Space Power Factor Phase B</t>
  </si>
  <si>
    <t>FCU: Technical Space Power Factor Phase C</t>
  </si>
  <si>
    <t>FCU: Technical Space Total Power Factor</t>
  </si>
  <si>
    <t>FCU: Guest Cabin Fwd PS Guest Cabin Aft PS RMS Current Phase A</t>
  </si>
  <si>
    <t>FCU: Guest Cabin Fwd PS Guest Cabin Aft PS RMS Current Phase B</t>
  </si>
  <si>
    <t>FCU: Guest Cabin Fwd PS Guest Cabin Aft PS RMS Current Phase C</t>
  </si>
  <si>
    <t>FCU: Guest Cabin Fwd PS Guest Cabin Aft PS RMS Current Phase Neutral</t>
  </si>
  <si>
    <t xml:space="preserve">FCU: Guest Cabin Fwd PS Guest Cabin Aft PS RMS Voltage Phase A to Neutral </t>
  </si>
  <si>
    <t xml:space="preserve">FCU: Guest Cabin Fwd PS Guest Cabin Aft PS RMS Voltage Phase B to Neutral </t>
  </si>
  <si>
    <t xml:space="preserve">FCU: Guest Cabin Fwd PS Guest Cabin Aft PS RMS Voltage Phase C to Neutral </t>
  </si>
  <si>
    <t>FCU: Guest Cabin Fwd PS Guest Cabin Aft PS Active Power Phase A</t>
  </si>
  <si>
    <t>FCU: Guest Cabin Fwd PS Guest Cabin Aft PS Active Power Phase B</t>
  </si>
  <si>
    <t>FCU: Guest Cabin Fwd PS Guest Cabin Aft PS Active Power Phase C</t>
  </si>
  <si>
    <t xml:space="preserve">FCU: Guest Cabin Fwd PS Guest Cabin Aft PS Total Active Power </t>
  </si>
  <si>
    <t>FCU: Guest Cabin Fwd PS Guest Cabin Aft PS Power Factor Phase A</t>
  </si>
  <si>
    <t>FCU: Guest Cabin Fwd PS Guest Cabin Aft PS Power Factor Phase B</t>
  </si>
  <si>
    <t>FCU: Guest Cabin Fwd PS Guest Cabin Aft PS Power Factor Phase C</t>
  </si>
  <si>
    <t>FCU: Guest Cabin Fwd PS Guest Cabin Aft PS Total Power Factor</t>
  </si>
  <si>
    <t>FCU: Owners Bath.(Hers) Owners State Room PS RMS Current Phase A</t>
  </si>
  <si>
    <t>FCU: Owners Bath.(Hers) Owners State Room PS RMS Current Phase B</t>
  </si>
  <si>
    <t>FCU: Owners Bath.(Hers) Owners State Room PS RMS Current Phase C</t>
  </si>
  <si>
    <t>FCU: Owners Bath.(Hers) Owners State Room PS RMS Current Phase Neutral</t>
  </si>
  <si>
    <t xml:space="preserve">FCU: Owners Bath.(Hers) Owners State Room PS RMS Voltage Phase A to Neutral </t>
  </si>
  <si>
    <t xml:space="preserve">FCU: Owners Bath.(Hers) Owners State Room PS RMS Voltage Phase B to Neutral </t>
  </si>
  <si>
    <t xml:space="preserve">FCU: Owners Bath.(Hers) Owners State Room PS RMS Voltage Phase C to Neutral </t>
  </si>
  <si>
    <t>FCU: Owners Bath.(Hers) Owners State Room PS Active Power Phase A</t>
  </si>
  <si>
    <t>FCU: Owners Bath.(Hers) Owners State Room PS Active Power Phase B</t>
  </si>
  <si>
    <t>FCU: Owners Bath.(Hers) Owners State Room PS Active Power Phase C</t>
  </si>
  <si>
    <t xml:space="preserve">FCU: Owners Bath.(Hers) Owners State Room PS Total Active Power </t>
  </si>
  <si>
    <t>FCU: Owners Bath.(Hers) Owners State Room PS Power Factor Phase A</t>
  </si>
  <si>
    <t>FCU: Owners Bath.(Hers) Owners State Room PS Power Factor Phase B</t>
  </si>
  <si>
    <t>FCU: Owners Bath.(Hers) Owners State Room PS Power Factor Phase C</t>
  </si>
  <si>
    <t>FCU: Owners Bath.(Hers) Owners State Room PS Total Power Factor</t>
  </si>
  <si>
    <t>FCU: Owners Bath.(His) Owners State Room SB RMS Current Phase A</t>
  </si>
  <si>
    <t>FCU: Owners Bath.(His) Owners State Room SB RMS Current Phase B</t>
  </si>
  <si>
    <t>FCU: Owners Bath.(His) Owners State Room SB RMS Current Phase C</t>
  </si>
  <si>
    <t>FCU: Owners Bath.(His) Owners State Room SB RMS Current Phase Neutral</t>
  </si>
  <si>
    <t xml:space="preserve">FCU: Owners Bath.(His) Owners State Room SB RMS Voltage Phase A to Neutral </t>
  </si>
  <si>
    <t xml:space="preserve">FCU: Owners Bath.(His) Owners State Room SB RMS Voltage Phase B to Neutral </t>
  </si>
  <si>
    <t xml:space="preserve">FCU: Owners Bath.(His) Owners State Room SB RMS Voltage Phase C to Neutral </t>
  </si>
  <si>
    <t>FCU: Owners Bath.(His) Owners State Room SB Active Power Phase A</t>
  </si>
  <si>
    <t>FCU: Owners Bath.(His) Owners State Room SB Active Power Phase B</t>
  </si>
  <si>
    <t>FCU: Owners Bath.(His) Owners State Room SB Active Power Phase C</t>
  </si>
  <si>
    <t xml:space="preserve">FCU: Owners Bath.(His) Owners State Room SB Total Active Power </t>
  </si>
  <si>
    <t>FCU: Owners Bath.(His) Owners State Room SB Power Factor Phase A</t>
  </si>
  <si>
    <t>FCU: Owners Bath.(His) Owners State Room SB Power Factor Phase B</t>
  </si>
  <si>
    <t>FCU: Owners Bath.(His) Owners State Room SB Power Factor Phase C</t>
  </si>
  <si>
    <t>FCU: Owners Bath.(His) Owners State Room SB Total Power Factor</t>
  </si>
  <si>
    <t>FCU: Ships Office Watersport Storage RMS Current Phase A</t>
  </si>
  <si>
    <t>FCU: Ships Office Watersport Storage RMS Current Phase B</t>
  </si>
  <si>
    <t>FCU: Ships Office Watersport Storage RMS Current Phase C</t>
  </si>
  <si>
    <t>FCU: Ships Office Watersport Storage RMS Current Phase Neutral</t>
  </si>
  <si>
    <t xml:space="preserve">FCU: Ships Office Watersport Storage RMS Voltage Phase A to Neutral </t>
  </si>
  <si>
    <t xml:space="preserve">FCU: Ships Office Watersport Storage RMS Voltage Phase B to Neutral </t>
  </si>
  <si>
    <t xml:space="preserve">FCU: Ships Office Watersport Storage RMS Voltage Phase C to Neutral </t>
  </si>
  <si>
    <t>FCU: Ships Office Watersport Storage Active Power Phase A</t>
  </si>
  <si>
    <t>FCU: Ships Office Watersport Storage Active Power Phase B</t>
  </si>
  <si>
    <t>FCU: Ships Office Watersport Storage Active Power Phase C</t>
  </si>
  <si>
    <t xml:space="preserve">FCU: Ships Office Watersport Storage Total Active Power </t>
  </si>
  <si>
    <t>FCU: Ships Office Watersport Storage Power Factor Phase A</t>
  </si>
  <si>
    <t>FCU: Ships Office Watersport Storage Power Factor Phase B</t>
  </si>
  <si>
    <t>FCU: Ships Office Watersport Storage Power Factor Phase C</t>
  </si>
  <si>
    <t>FCU: Ships Office Watersport Storage Total Power Factor</t>
  </si>
  <si>
    <t>FCU: Owners Deckh. Dining Main Salon Lounge RMS Current Phase A</t>
  </si>
  <si>
    <t>FCU: Owners Deckh. Dining Main Salon Lounge RMS Current Phase B</t>
  </si>
  <si>
    <t>FCU: Owners Deckh. Dining Main Salon Lounge RMS Current Phase C</t>
  </si>
  <si>
    <t>FCU: Owners Deckh. Dining Main Salon Lounge RMS Current Phase Neutral</t>
  </si>
  <si>
    <t xml:space="preserve">FCU: Owners Deckh. Dining Main Salon Lounge RMS Voltage Phase A to Neutral </t>
  </si>
  <si>
    <t xml:space="preserve">FCU: Owners Deckh. Dining Main Salon Lounge RMS Voltage Phase B to Neutral </t>
  </si>
  <si>
    <t xml:space="preserve">FCU: Owners Deckh. Dining Main Salon Lounge RMS Voltage Phase C to Neutral </t>
  </si>
  <si>
    <t>FCU: Owners Deckh. Dining Main Salon Lounge Active Power Phase A</t>
  </si>
  <si>
    <t>FCU: Owners Deckh. Dining Main Salon Lounge Active Power Phase B</t>
  </si>
  <si>
    <t>FCU: Owners Deckh. Dining Main Salon Lounge Active Power Phase C</t>
  </si>
  <si>
    <t xml:space="preserve">FCU: Owners Deckh. Dining Main Salon Lounge Total Active Power </t>
  </si>
  <si>
    <t>FCU: Owners Deckh. Dining Main Salon Lounge Power Factor Phase A</t>
  </si>
  <si>
    <t>FCU: Owners Deckh. Dining Main Salon Lounge Power Factor Phase B</t>
  </si>
  <si>
    <t>FCU: Owners Deckh. Dining Main Salon Lounge Power Factor Phase C</t>
  </si>
  <si>
    <t>FCU: Owners Deckh. Dining Main Salon Lounge Total Power Factor</t>
  </si>
  <si>
    <t>AHU1500 Aft Area RMS Current Phase A</t>
  </si>
  <si>
    <t>AHU1500 Aft Area RMS Current Phase B</t>
  </si>
  <si>
    <t>AHU1500 Aft Area RMS Current Phase C</t>
  </si>
  <si>
    <t>AHU1500 Aft Area RMS Current Phase Neutral</t>
  </si>
  <si>
    <t xml:space="preserve">AHU1500 Aft Area RMS Voltage Phase A to Neutral </t>
  </si>
  <si>
    <t xml:space="preserve">AHU1500 Aft Area RMS Voltage Phase B to Neutral </t>
  </si>
  <si>
    <t xml:space="preserve">AHU1500 Aft Area RMS Voltage Phase C to Neutral </t>
  </si>
  <si>
    <t>AHU1500 Aft Area Active Power Phase A</t>
  </si>
  <si>
    <t>AHU1500 Aft Area Active Power Phase B</t>
  </si>
  <si>
    <t>AHU1500 Aft Area Active Power Phase C</t>
  </si>
  <si>
    <t xml:space="preserve">AHU1500 Aft Area Total Active Power </t>
  </si>
  <si>
    <t>AHU1500 Aft Area Power Factor Phase A</t>
  </si>
  <si>
    <t>AHU1500 Aft Area Power Factor Phase B</t>
  </si>
  <si>
    <t>AHU1500 Aft Area Power Factor Phase C</t>
  </si>
  <si>
    <t>AHU1500 Aft Area Total Power Factor</t>
  </si>
  <si>
    <t>Discharge Pump Mast RMS Current Phase A</t>
  </si>
  <si>
    <t>Discharge Pump Mast RMS Current Phase B</t>
  </si>
  <si>
    <t>Discharge Pump Mast RMS Current Phase C</t>
  </si>
  <si>
    <t>Discharge Pump Mast RMS Current Phase Neutral</t>
  </si>
  <si>
    <t xml:space="preserve">Discharge Pump Mast RMS Voltage Phase A to Neutral </t>
  </si>
  <si>
    <t xml:space="preserve">Discharge Pump Mast RMS Voltage Phase B to Neutral </t>
  </si>
  <si>
    <t xml:space="preserve">Discharge Pump Mast RMS Voltage Phase C to Neutral </t>
  </si>
  <si>
    <t>Discharge Pump Mast Active Power Phase A</t>
  </si>
  <si>
    <t>Discharge Pump Mast Active Power Phase B</t>
  </si>
  <si>
    <t>Discharge Pump Mast Active Power Phase C</t>
  </si>
  <si>
    <t xml:space="preserve">Discharge Pump Mast Total Active Power </t>
  </si>
  <si>
    <t>Discharge Pump Mast Power Factor Phase A</t>
  </si>
  <si>
    <t>Discharge Pump Mast Power Factor Phase B</t>
  </si>
  <si>
    <t>Discharge Pump Mast Power Factor Phase C</t>
  </si>
  <si>
    <t>Discharge Pump Mast Total Power Factor</t>
  </si>
  <si>
    <t>Lights Technical Area RMS Current Phase A</t>
  </si>
  <si>
    <t>Lights Technical Area RMS Current Phase B</t>
  </si>
  <si>
    <t>Lights Technical Area RMS Current Phase C</t>
  </si>
  <si>
    <t>Lights Technical Area RMS Current Phase Neutral</t>
  </si>
  <si>
    <t xml:space="preserve">Lights Technical Area RMS Voltage Phase A to Neutral </t>
  </si>
  <si>
    <t xml:space="preserve">Lights Technical Area RMS Voltage Phase B to Neutral </t>
  </si>
  <si>
    <t xml:space="preserve">Lights Technical Area RMS Voltage Phase C to Neutral </t>
  </si>
  <si>
    <t>Lights Technical Area Active Power Phase A</t>
  </si>
  <si>
    <t>Lights Technical Area Active Power Phase B</t>
  </si>
  <si>
    <t>Lights Technical Area Active Power Phase C</t>
  </si>
  <si>
    <t xml:space="preserve">Lights Technical Area Total Active Power </t>
  </si>
  <si>
    <t>Lights Technical Area Power Factor Phase A</t>
  </si>
  <si>
    <t>Lights Technical Area Power Factor Phase B</t>
  </si>
  <si>
    <t>Lights Technical Area Power Factor Phase C</t>
  </si>
  <si>
    <t>Lights Technical Area Total Power Factor</t>
  </si>
  <si>
    <t>Outlets Guest Cabin 2 RMS Current Phase A</t>
  </si>
  <si>
    <t>Outlets Guest Cabin 2 RMS Current Phase B</t>
  </si>
  <si>
    <t>Outlets Guest Cabin 2 RMS Current Phase C</t>
  </si>
  <si>
    <t>Outlets Guest Cabin 2 RMS Current Phase Neutral</t>
  </si>
  <si>
    <t xml:space="preserve">Outlets Guest Cabin 2 RMS Voltage Phase A to Neutral </t>
  </si>
  <si>
    <t xml:space="preserve">Outlets Guest Cabin 2 RMS Voltage Phase B to Neutral </t>
  </si>
  <si>
    <t xml:space="preserve">Outlets Guest Cabin 2 RMS Voltage Phase C to Neutral </t>
  </si>
  <si>
    <t>Outlets Guest Cabin 2 Active Power Phase A</t>
  </si>
  <si>
    <t>Outlets Guest Cabin 2 Active Power Phase B</t>
  </si>
  <si>
    <t>Outlets Guest Cabin 2 Active Power Phase C</t>
  </si>
  <si>
    <t xml:space="preserve">Outlets Guest Cabin 2 Total Active Power </t>
  </si>
  <si>
    <t>Outlets Guest Cabin 2 Power Factor Phase A</t>
  </si>
  <si>
    <t>Outlets Guest Cabin 2 Power Factor Phase B</t>
  </si>
  <si>
    <t>Outlets Guest Cabin 2 Power Factor Phase C</t>
  </si>
  <si>
    <t>Outlets Guest Cabin 2 Total Power Factor</t>
  </si>
  <si>
    <t>Outlets Guest Cabin 3 RMS Current Phase A</t>
  </si>
  <si>
    <t>Outlets Guest Cabin 3 RMS Current Phase B</t>
  </si>
  <si>
    <t>Outlets Guest Cabin 3 RMS Current Phase C</t>
  </si>
  <si>
    <t>Outlets Guest Cabin 3 RMS Current Phase Neutral</t>
  </si>
  <si>
    <t xml:space="preserve">Outlets Guest Cabin 3 RMS Voltage Phase A to Neutral </t>
  </si>
  <si>
    <t xml:space="preserve">Outlets Guest Cabin 3 RMS Voltage Phase B to Neutral </t>
  </si>
  <si>
    <t xml:space="preserve">Outlets Guest Cabin 3 RMS Voltage Phase C to Neutral </t>
  </si>
  <si>
    <t>Outlets Guest Cabin 3 Active Power Phase A</t>
  </si>
  <si>
    <t>Outlets Guest Cabin 3 Active Power Phase B</t>
  </si>
  <si>
    <t>Outlets Guest Cabin 3 Active Power Phase C</t>
  </si>
  <si>
    <t xml:space="preserve">Outlets Guest Cabin 3 Total Active Power </t>
  </si>
  <si>
    <t>Outlets Guest Cabin 3 Power Factor Phase A</t>
  </si>
  <si>
    <t>Outlets Guest Cabin 3 Power Factor Phase B</t>
  </si>
  <si>
    <t>Outlets Guest Cabin 3 Power Factor Phase C</t>
  </si>
  <si>
    <t>Outlets Guest Cabin 3 Total Power Factor</t>
  </si>
  <si>
    <t>Outlets Owner - EMP125 RMS Current Phase A</t>
  </si>
  <si>
    <t>Outlets Owner - EMP125 RMS Current Phase B</t>
  </si>
  <si>
    <t>Outlets Owner - EMP125 RMS Current Phase C</t>
  </si>
  <si>
    <t>Outlets Owner - EMP125 RMS Current Phase Neutral</t>
  </si>
  <si>
    <t xml:space="preserve">Outlets Owner - EMP125 RMS Voltage Phase A to Neutral </t>
  </si>
  <si>
    <t xml:space="preserve">Outlets Owner - EMP125 RMS Voltage Phase B to Neutral </t>
  </si>
  <si>
    <t xml:space="preserve">Outlets Owner - EMP125 RMS Voltage Phase C to Neutral </t>
  </si>
  <si>
    <t>Outlets Owner - EMP125 Active Power Phase A</t>
  </si>
  <si>
    <t>Outlets Owner - EMP125 Active Power Phase B</t>
  </si>
  <si>
    <t>Outlets Owner - EMP125 Active Power Phase C</t>
  </si>
  <si>
    <t xml:space="preserve">Outlets Owner - EMP125 Total Active Power </t>
  </si>
  <si>
    <t>Outlets Owner - EMP125 Power Factor Phase A</t>
  </si>
  <si>
    <t>Outlets Owner - EMP125 Power Factor Phase B</t>
  </si>
  <si>
    <t>Outlets Owner - EMP125 Power Factor Phase C</t>
  </si>
  <si>
    <t>Outlets Owner - EMP125 Total Power Factor</t>
  </si>
  <si>
    <t>Outlets Owner - EMP126 RMS Current Phase A</t>
  </si>
  <si>
    <t>Outlets Owner - EMP126 RMS Current Phase B</t>
  </si>
  <si>
    <t>Outlets Owner - EMP126 RMS Current Phase C</t>
  </si>
  <si>
    <t>Outlets Owner - EMP126 RMS Current Phase Neutral</t>
  </si>
  <si>
    <t xml:space="preserve">Outlets Owner - EMP126 RMS Voltage Phase A to Neutral </t>
  </si>
  <si>
    <t xml:space="preserve">Outlets Owner - EMP126 RMS Voltage Phase B to Neutral </t>
  </si>
  <si>
    <t xml:space="preserve">Outlets Owner - EMP126 RMS Voltage Phase C to Neutral </t>
  </si>
  <si>
    <t>Outlets Owner - EMP126 Active Power Phase A</t>
  </si>
  <si>
    <t>Outlets Owner - EMP126 Active Power Phase B</t>
  </si>
  <si>
    <t>Outlets Owner - EMP126 Active Power Phase C</t>
  </si>
  <si>
    <t xml:space="preserve">Outlets Owner - EMP126 Total Active Power </t>
  </si>
  <si>
    <t>Outlets Owner - EMP126 Power Factor Phase A</t>
  </si>
  <si>
    <t>Outlets Owner - EMP126 Power Factor Phase B</t>
  </si>
  <si>
    <t>Outlets Owner - EMP126 Power Factor Phase C</t>
  </si>
  <si>
    <t>Outlets Owner - EMP126 Total Power Factor</t>
  </si>
  <si>
    <t>Outlets Guest Cabin 4 - EMP124 RMS Current Phase A</t>
  </si>
  <si>
    <t>Outlets Guest Cabin 4 - EMP124 RMS Current Phase B</t>
  </si>
  <si>
    <t>Outlets Guest Cabin 4 - EMP124 RMS Current Phase C</t>
  </si>
  <si>
    <t>Outlets Guest Cabin 4 - EMP124 RMS Current Phase Neutral</t>
  </si>
  <si>
    <t xml:space="preserve">Outlets Guest Cabin 4 - EMP124 RMS Voltage Phase A to Neutral </t>
  </si>
  <si>
    <t xml:space="preserve">Outlets Guest Cabin 4 - EMP124 RMS Voltage Phase B to Neutral </t>
  </si>
  <si>
    <t xml:space="preserve">Outlets Guest Cabin 4 - EMP124 RMS Voltage Phase C to Neutral </t>
  </si>
  <si>
    <t>Outlets Guest Cabin 4 - EMP124 Active Power Phase A</t>
  </si>
  <si>
    <t>Outlets Guest Cabin 4 - EMP124 Active Power Phase B</t>
  </si>
  <si>
    <t>Outlets Guest Cabin 4 - EMP124 Active Power Phase C</t>
  </si>
  <si>
    <t xml:space="preserve">Outlets Guest Cabin 4 - EMP124 Total Active Power </t>
  </si>
  <si>
    <t>Outlets Guest Cabin 4 - EMP124 Power Factor Phase A</t>
  </si>
  <si>
    <t>Outlets Guest Cabin 4 - EMP124 Power Factor Phase B</t>
  </si>
  <si>
    <t>Outlets Guest Cabin 4 - EMP124 Power Factor Phase C</t>
  </si>
  <si>
    <t>Outlets Guest Cabin 4 - EMP124 Total Power Factor</t>
  </si>
  <si>
    <t>Outlets Lower Deck Lounge - EMP121 RMS Current Phase A</t>
  </si>
  <si>
    <t>Outlets Lower Deck Lounge - EMP121 RMS Current Phase B</t>
  </si>
  <si>
    <t>Outlets Lower Deck Lounge - EMP121 RMS Current Phase C</t>
  </si>
  <si>
    <t>Outlets Lower Deck Lounge - EMP121 RMS Current Phase Neutral</t>
  </si>
  <si>
    <t xml:space="preserve">Outlets Lower Deck Lounge - EMP121 RMS Voltage Phase A to Neutral </t>
  </si>
  <si>
    <t xml:space="preserve">Outlets Lower Deck Lounge - EMP121 RMS Voltage Phase B to Neutral </t>
  </si>
  <si>
    <t xml:space="preserve">Outlets Lower Deck Lounge - EMP121 RMS Voltage Phase C to Neutral </t>
  </si>
  <si>
    <t>Outlets Lower Deck Lounge - EMP121 Active Power Phase A</t>
  </si>
  <si>
    <t>Outlets Lower Deck Lounge - EMP121 Active Power Phase B</t>
  </si>
  <si>
    <t>Outlets Lower Deck Lounge - EMP121 Active Power Phase C</t>
  </si>
  <si>
    <t xml:space="preserve">Outlets Lower Deck Lounge - EMP121 Total Active Power </t>
  </si>
  <si>
    <t>Outlets Lower Deck Lounge - EMP121 Power Factor Phase A</t>
  </si>
  <si>
    <t>Outlets Lower Deck Lounge - EMP121 Power Factor Phase B</t>
  </si>
  <si>
    <t>Outlets Lower Deck Lounge - EMP121 Power Factor Phase C</t>
  </si>
  <si>
    <t>Outlets Lower Deck Lounge - EMP121 Total Power Factor</t>
  </si>
  <si>
    <t>Outlets Owner Private Lounge - EMP220 RMS Current Phase A</t>
  </si>
  <si>
    <t>Outlets Owner Private Lounge - EMP220 RMS Current Phase B</t>
  </si>
  <si>
    <t>Outlets Owner Private Lounge - EMP220 RMS Current Phase C</t>
  </si>
  <si>
    <t>Outlets Owner Private Lounge - EMP220 RMS Current Phase Neutral</t>
  </si>
  <si>
    <t xml:space="preserve">Outlets Owner Private Lounge - EMP220 RMS Voltage Phase A to Neutral </t>
  </si>
  <si>
    <t xml:space="preserve">Outlets Owner Private Lounge - EMP220 RMS Voltage Phase B to Neutral </t>
  </si>
  <si>
    <t xml:space="preserve">Outlets Owner Private Lounge - EMP220 RMS Voltage Phase C to Neutral </t>
  </si>
  <si>
    <t>Outlets Owner Private Lounge - EMP220 Active Power Phase A</t>
  </si>
  <si>
    <t>Outlets Owner Private Lounge - EMP220 Active Power Phase B</t>
  </si>
  <si>
    <t>Outlets Owner Private Lounge - EMP220 Active Power Phase C</t>
  </si>
  <si>
    <t xml:space="preserve">Outlets Owner Private Lounge - EMP220 Total Active Power </t>
  </si>
  <si>
    <t>Outlets Owner Private Lounge - EMP220 Power Factor Phase A</t>
  </si>
  <si>
    <t>Outlets Owner Private Lounge - EMP220 Power Factor Phase B</t>
  </si>
  <si>
    <t>Outlets Owner Private Lounge - EMP220 Power Factor Phase C</t>
  </si>
  <si>
    <t>Outlets Owner Private Lounge - EMP220 Total Power Factor</t>
  </si>
  <si>
    <t>KNX Supply - EMP121 RMS Current Phase A</t>
  </si>
  <si>
    <t>KNX Supply - EMP121 RMS Current Phase B</t>
  </si>
  <si>
    <t>KNX Supply - EMP121 RMS Current Phase C</t>
  </si>
  <si>
    <t>KNX Supply - EMP121 RMS Current Phase Neutral</t>
  </si>
  <si>
    <t xml:space="preserve">KNX Supply - EMP121 RMS Voltage Phase A to Neutral </t>
  </si>
  <si>
    <t xml:space="preserve">KNX Supply - EMP121 RMS Voltage Phase B to Neutral </t>
  </si>
  <si>
    <t xml:space="preserve">KNX Supply - EMP121 RMS Voltage Phase C to Neutral </t>
  </si>
  <si>
    <t>KNX Supply - EMP121 Active Power Phase A</t>
  </si>
  <si>
    <t>KNX Supply - EMP121 Active Power Phase B</t>
  </si>
  <si>
    <t>KNX Supply - EMP121 Active Power Phase C</t>
  </si>
  <si>
    <t xml:space="preserve">KNX Supply - EMP121 Total Active Power </t>
  </si>
  <si>
    <t>KNX Supply - EMP121 Power Factor Phase A</t>
  </si>
  <si>
    <t>KNX Supply - EMP121 Power Factor Phase B</t>
  </si>
  <si>
    <t>KNX Supply - EMP121 Power Factor Phase C</t>
  </si>
  <si>
    <t>KNX Supply - EMP121 Total Power Factor</t>
  </si>
  <si>
    <t>Supply Greenwall RMS Current Phase A</t>
  </si>
  <si>
    <t>Supply Greenwall RMS Current Phase B</t>
  </si>
  <si>
    <t>Supply Greenwall RMS Current Phase C</t>
  </si>
  <si>
    <t>Supply Greenwall RMS Current Phase Neutral</t>
  </si>
  <si>
    <t xml:space="preserve">Supply Greenwall RMS Voltage Phase A to Neutral </t>
  </si>
  <si>
    <t xml:space="preserve">Supply Greenwall RMS Voltage Phase B to Neutral </t>
  </si>
  <si>
    <t xml:space="preserve">Supply Greenwall RMS Voltage Phase C to Neutral </t>
  </si>
  <si>
    <t>Supply Greenwall Active Power Phase A</t>
  </si>
  <si>
    <t>Supply Greenwall Active Power Phase B</t>
  </si>
  <si>
    <t>Supply Greenwall Active Power Phase C</t>
  </si>
  <si>
    <t xml:space="preserve">Supply Greenwall Total Active Power </t>
  </si>
  <si>
    <t>Supply Greenwall Power Factor Phase A</t>
  </si>
  <si>
    <t>Supply Greenwall Power Factor Phase B</t>
  </si>
  <si>
    <t>Supply Greenwall Power Factor Phase C</t>
  </si>
  <si>
    <t>Supply Greenwall Total Power Factor</t>
  </si>
  <si>
    <t>Starlink RMS Current Phase A</t>
  </si>
  <si>
    <t>Starlink RMS Current Phase B</t>
  </si>
  <si>
    <t>Starlink RMS Current Phase C</t>
  </si>
  <si>
    <t>Starlink RMS Current Phase Neutral</t>
  </si>
  <si>
    <t xml:space="preserve">Starlink RMS Voltage Phase A to Neutral </t>
  </si>
  <si>
    <t xml:space="preserve">Starlink RMS Voltage Phase B to Neutral </t>
  </si>
  <si>
    <t xml:space="preserve">Starlink RMS Voltage Phase C to Neutral </t>
  </si>
  <si>
    <t>Starlink Active Power Phase A</t>
  </si>
  <si>
    <t>Starlink Active Power Phase B</t>
  </si>
  <si>
    <t>Starlink Active Power Phase C</t>
  </si>
  <si>
    <t xml:space="preserve">Starlink Total Active Power </t>
  </si>
  <si>
    <t>Starlink Power Factor Phase A</t>
  </si>
  <si>
    <t>Starlink Power Factor Phase B</t>
  </si>
  <si>
    <t>Starlink Power Factor Phase C</t>
  </si>
  <si>
    <t>Starlink Total Power Factor</t>
  </si>
  <si>
    <t>Diving Compressor RMS Current Phase A</t>
  </si>
  <si>
    <t>Diving Compressor RMS Current Phase B</t>
  </si>
  <si>
    <t>Diving Compressor RMS Current Phase C</t>
  </si>
  <si>
    <t>Diving Compressor RMS Current Phase Neutral</t>
  </si>
  <si>
    <t xml:space="preserve">Diving Compressor RMS Voltage Phase A to Neutral </t>
  </si>
  <si>
    <t xml:space="preserve">Diving Compressor RMS Voltage Phase B to Neutral </t>
  </si>
  <si>
    <t xml:space="preserve">Diving Compressor RMS Voltage Phase C to Neutral </t>
  </si>
  <si>
    <t>Diving Compressor Active Power Phase A</t>
  </si>
  <si>
    <t>Diving Compressor Active Power Phase B</t>
  </si>
  <si>
    <t>Diving Compressor Active Power Phase C</t>
  </si>
  <si>
    <t xml:space="preserve">Diving Compressor Total Active Power </t>
  </si>
  <si>
    <t>Diving Compressor Power Factor Phase A</t>
  </si>
  <si>
    <t>Diving Compressor Power Factor Phase B</t>
  </si>
  <si>
    <t>Diving Compressor Power Factor Phase C</t>
  </si>
  <si>
    <t>Diving Compressor Total Power Factor</t>
  </si>
  <si>
    <t>Burglar Alarm System RMS Current Phase A</t>
  </si>
  <si>
    <t>Burglar Alarm System RMS Current Phase B</t>
  </si>
  <si>
    <t>Burglar Alarm System RMS Current Phase C</t>
  </si>
  <si>
    <t>Burglar Alarm System RMS Current Phase Neutral</t>
  </si>
  <si>
    <t xml:space="preserve">Burglar Alarm System RMS Voltage Phase A to Neutral </t>
  </si>
  <si>
    <t xml:space="preserve">Burglar Alarm System RMS Voltage Phase B to Neutral </t>
  </si>
  <si>
    <t xml:space="preserve">Burglar Alarm System RMS Voltage Phase C to Neutral </t>
  </si>
  <si>
    <t>Burglar Alarm System Active Power Phase A</t>
  </si>
  <si>
    <t>Burglar Alarm System Active Power Phase B</t>
  </si>
  <si>
    <t>Burglar Alarm System Active Power Phase C</t>
  </si>
  <si>
    <t xml:space="preserve">Burglar Alarm System Total Active Power </t>
  </si>
  <si>
    <t>Burglar Alarm System Power Factor Phase A</t>
  </si>
  <si>
    <t>Burglar Alarm System Power Factor Phase B</t>
  </si>
  <si>
    <t>Burglar Alarm System Power Factor Phase C</t>
  </si>
  <si>
    <t>Burglar Alarm System Total Power Factor</t>
  </si>
  <si>
    <t>AV System Supply #1 RMS Current Phase A</t>
  </si>
  <si>
    <t>AV System Supply #1 RMS Current Phase B</t>
  </si>
  <si>
    <t>AV System Supply #1 RMS Current Phase C</t>
  </si>
  <si>
    <t>AV System Supply #1 RMS Current Phase Neutral</t>
  </si>
  <si>
    <t xml:space="preserve">AV System Supply #1 RMS Voltage Phase A to Neutral </t>
  </si>
  <si>
    <t xml:space="preserve">AV System Supply #1 RMS Voltage Phase B to Neutral </t>
  </si>
  <si>
    <t xml:space="preserve">AV System Supply #1 RMS Voltage Phase C to Neutral </t>
  </si>
  <si>
    <t>AV System Supply #1 Active Power Phase A</t>
  </si>
  <si>
    <t>AV System Supply #1 Active Power Phase B</t>
  </si>
  <si>
    <t>AV System Supply #1 Active Power Phase C</t>
  </si>
  <si>
    <t xml:space="preserve">AV System Supply #1 Total Active Power </t>
  </si>
  <si>
    <t>AV System Supply #1 Power Factor Phase A</t>
  </si>
  <si>
    <t>AV System Supply #1 Power Factor Phase B</t>
  </si>
  <si>
    <t>AV System Supply #1 Power Factor Phase C</t>
  </si>
  <si>
    <t>AV System Supply #1 Total Power Factor</t>
  </si>
  <si>
    <t>Sliding Window Private Salon RMS Current Phase A</t>
  </si>
  <si>
    <t>Sliding Window Private Salon RMS Current Phase B</t>
  </si>
  <si>
    <t>Sliding Window Private Salon RMS Current Phase C</t>
  </si>
  <si>
    <t>Sliding Window Private Salon RMS Current Phase Neutral</t>
  </si>
  <si>
    <t xml:space="preserve">Sliding Window Private Salon RMS Voltage Phase A to Neutral </t>
  </si>
  <si>
    <t xml:space="preserve">Sliding Window Private Salon RMS Voltage Phase B to Neutral </t>
  </si>
  <si>
    <t xml:space="preserve">Sliding Window Private Salon RMS Voltage Phase C to Neutral </t>
  </si>
  <si>
    <t>Sliding Window Private Salon Active Power Phase A</t>
  </si>
  <si>
    <t>Sliding Window Private Salon Active Power Phase B</t>
  </si>
  <si>
    <t>Sliding Window Private Salon Active Power Phase C</t>
  </si>
  <si>
    <t xml:space="preserve">Sliding Window Private Salon Total Active Power </t>
  </si>
  <si>
    <t>Sliding Window Private Salon Power Factor Phase A</t>
  </si>
  <si>
    <t>Sliding Window Private Salon Power Factor Phase B</t>
  </si>
  <si>
    <t>Sliding Window Private Salon Power Factor Phase C</t>
  </si>
  <si>
    <t>Sliding Window Private Salon Total Power Factor</t>
  </si>
  <si>
    <t>PT13F01_RMS_Current_Phase_A</t>
  </si>
  <si>
    <t>PT13F01_RMS_Current_Phase_B</t>
  </si>
  <si>
    <t>PT13F01_RMS_Current_Phase_C</t>
  </si>
  <si>
    <t>PT13F01_RMS_Current_Phase_Neut</t>
  </si>
  <si>
    <t>PT13F01_Active_Power_Phase_A</t>
  </si>
  <si>
    <t>PT13F01_Active_Power_Phase_B</t>
  </si>
  <si>
    <t>PT13F01_Active_Power_Phase_C</t>
  </si>
  <si>
    <t>PT13F01_Total_Active_Power</t>
  </si>
  <si>
    <t>PT13F01_Power_Factor_Phase_A</t>
  </si>
  <si>
    <t>PT13F01_Power_Factor_Phase_B</t>
  </si>
  <si>
    <t>PT13F01_Power_Factor_Phase_C</t>
  </si>
  <si>
    <t>PT13F01_Total_Power_Factor</t>
  </si>
  <si>
    <t>PT14F01_RMS_Current_Phase_A</t>
  </si>
  <si>
    <t>PT14F01_RMS_Current_Phase_B</t>
  </si>
  <si>
    <t>PT14F01_RMS_Current_Phase_C</t>
  </si>
  <si>
    <t>PT14F01_RMS_Current_Phase_Neut</t>
  </si>
  <si>
    <t>PT14F01_Active_Power_Phase_A</t>
  </si>
  <si>
    <t>PT14F01_Active_Power_Phase_B</t>
  </si>
  <si>
    <t>PT14F01_Active_Power_Phase_C</t>
  </si>
  <si>
    <t>PT14F01_Total_Active_Power</t>
  </si>
  <si>
    <t>PT14F01_Power_Factor_Phase_A</t>
  </si>
  <si>
    <t>PT14F01_Power_Factor_Phase_B</t>
  </si>
  <si>
    <t>PT14F01_Power_Factor_Phase_C</t>
  </si>
  <si>
    <t>PT14F01_Total_Power_Factor</t>
  </si>
  <si>
    <t>PT15F01_RMS_Current_Phase_A</t>
  </si>
  <si>
    <t>PT15F01_RMS_Current_Phase_B</t>
  </si>
  <si>
    <t>PT15F01_RMS_Current_Phase_C</t>
  </si>
  <si>
    <t>PT15F01_RMS_Current_Phase_Neut</t>
  </si>
  <si>
    <t>PT15F01_Active_Power_Phase_A</t>
  </si>
  <si>
    <t>PT15F01_Active_Power_Phase_B</t>
  </si>
  <si>
    <t>PT15F01_Active_Power_Phase_C</t>
  </si>
  <si>
    <t>PT15F01_Total_Active_Power</t>
  </si>
  <si>
    <t>PT15F01_Power_Factor_Phase_A</t>
  </si>
  <si>
    <t>PT15F01_Power_Factor_Phase_B</t>
  </si>
  <si>
    <t>PT15F01_Power_Factor_Phase_C</t>
  </si>
  <si>
    <t>PT15F01_Total_Power_Factor</t>
  </si>
  <si>
    <t>PT16F01_RMS_Current_Phase_A</t>
  </si>
  <si>
    <t>PT16F01_RMS_Current_Phase_B</t>
  </si>
  <si>
    <t>PT16F01_RMS_Current_Phase_C</t>
  </si>
  <si>
    <t>PT16F01_RMS_Current_Phase_Neut</t>
  </si>
  <si>
    <t>PT16F01_Active_Power_Phase_A</t>
  </si>
  <si>
    <t>PT16F01_Active_Power_Phase_B</t>
  </si>
  <si>
    <t>PT16F01_Active_Power_Phase_C</t>
  </si>
  <si>
    <t>PT16F01_Total_Active_Power</t>
  </si>
  <si>
    <t>PT16F01_Power_Factor_Phase_A</t>
  </si>
  <si>
    <t>PT16F01_Power_Factor_Phase_B</t>
  </si>
  <si>
    <t>PT16F01_Power_Factor_Phase_C</t>
  </si>
  <si>
    <t>PT16F01_Total_Power_Factor</t>
  </si>
  <si>
    <t>PT17F01_RMS_Current_Phase_A</t>
  </si>
  <si>
    <t>PT17F01_RMS_Current_Phase_B</t>
  </si>
  <si>
    <t>PT17F01_RMS_Current_Phase_C</t>
  </si>
  <si>
    <t>PT17F01_RMS_Current_Phase_Neut</t>
  </si>
  <si>
    <t>PT17F01_Active_Power_Phase_A</t>
  </si>
  <si>
    <t>PT17F01_Active_Power_Phase_B</t>
  </si>
  <si>
    <t>PT17F01_Active_Power_Phase_C</t>
  </si>
  <si>
    <t>PT17F01_Total_Active_Power</t>
  </si>
  <si>
    <t>PT17F01_Power_Factor_Phase_A</t>
  </si>
  <si>
    <t>PT17F01_Power_Factor_Phase_B</t>
  </si>
  <si>
    <t>PT17F01_Power_Factor_Phase_C</t>
  </si>
  <si>
    <t>PT17F01_Total_Power_Factor</t>
  </si>
  <si>
    <t>PT18F01_RMS_Current_Phase_A</t>
  </si>
  <si>
    <t>PT18F01_RMS_Current_Phase_B</t>
  </si>
  <si>
    <t>PT18F01_RMS_Current_Phase_C</t>
  </si>
  <si>
    <t>PT18F01_RMS_Current_Phase_Neut</t>
  </si>
  <si>
    <t>PT18F01_Active_Power_Phase_A</t>
  </si>
  <si>
    <t>PT18F01_Active_Power_Phase_B</t>
  </si>
  <si>
    <t>PT18F01_Active_Power_Phase_C</t>
  </si>
  <si>
    <t>PT18F01_Total_Active_Power</t>
  </si>
  <si>
    <t>PT18F01_Power_Factor_Phase_A</t>
  </si>
  <si>
    <t>PT18F01_Power_Factor_Phase_B</t>
  </si>
  <si>
    <t>PT18F01_Power_Factor_Phase_C</t>
  </si>
  <si>
    <t>PT18F01_Total_Power_Factor</t>
  </si>
  <si>
    <t>450000 BURGLAR</t>
  </si>
  <si>
    <t>206W0015</t>
  </si>
  <si>
    <t>206W0031</t>
  </si>
  <si>
    <t>Burglar System On/Off</t>
  </si>
  <si>
    <t>601W0031</t>
  </si>
  <si>
    <t>Induction Cooktop Galley RMS Current Phase A</t>
  </si>
  <si>
    <t>Induction Cooktop Galley RMS Current Phase B</t>
  </si>
  <si>
    <t>Induction Cooktop Galley RMS Current Phase C</t>
  </si>
  <si>
    <t>Induction Cooktop Galley RMS Current Phase Neutral</t>
  </si>
  <si>
    <t xml:space="preserve">Induction Cooktop Galley RMS Voltage Phase A to Neutral </t>
  </si>
  <si>
    <t xml:space="preserve">Induction Cooktop Galley RMS Voltage Phase B to Neutral </t>
  </si>
  <si>
    <t xml:space="preserve">Induction Cooktop Galley RMS Voltage Phase C to Neutral </t>
  </si>
  <si>
    <t>Induction Cooktop Galley Active Power Phase A</t>
  </si>
  <si>
    <t>Induction Cooktop Galley Active Power Phase B</t>
  </si>
  <si>
    <t>Induction Cooktop Galley Active Power Phase C</t>
  </si>
  <si>
    <t xml:space="preserve">Induction Cooktop Galley Total Active Power </t>
  </si>
  <si>
    <t>Induction Cooktop Galley Power Factor Phase A</t>
  </si>
  <si>
    <t>Induction Cooktop Galley Power Factor Phase B</t>
  </si>
  <si>
    <t>Induction Cooktop Galley Power Factor Phase C</t>
  </si>
  <si>
    <t>Induction Cooktop Galley Total Power Factor</t>
  </si>
  <si>
    <t>Dishwasher Galley-1 RMS Current Phase A</t>
  </si>
  <si>
    <t>Dishwasher Galley-1 RMS Current Phase B</t>
  </si>
  <si>
    <t>Dishwasher Galley-1 RMS Current Phase C</t>
  </si>
  <si>
    <t>Dishwasher Galley-1 RMS Current Phase Neutral</t>
  </si>
  <si>
    <t xml:space="preserve">Dishwasher Galley-1 RMS Voltage Phase A to Neutral </t>
  </si>
  <si>
    <t xml:space="preserve">Dishwasher Galley-1 RMS Voltage Phase B to Neutral </t>
  </si>
  <si>
    <t xml:space="preserve">Dishwasher Galley-1 RMS Voltage Phase C to Neutral </t>
  </si>
  <si>
    <t>Dishwasher Galley-1 Active Power Phase A</t>
  </si>
  <si>
    <t>Dishwasher Galley-1 Active Power Phase B</t>
  </si>
  <si>
    <t>Dishwasher Galley-1 Active Power Phase C</t>
  </si>
  <si>
    <t xml:space="preserve">Dishwasher Galley-1 Total Active Power </t>
  </si>
  <si>
    <t>Dishwasher Galley-1 Power Factor Phase A</t>
  </si>
  <si>
    <t>Dishwasher Galley-1 Power Factor Phase B</t>
  </si>
  <si>
    <t>Dishwasher Galley-1 Power Factor Phase C</t>
  </si>
  <si>
    <t>Dishwasher Galley-1 Total Power Factor</t>
  </si>
  <si>
    <t>Dishwasher Galley-2 RMS Current Phase A</t>
  </si>
  <si>
    <t>Dishwasher Galley-2 RMS Current Phase B</t>
  </si>
  <si>
    <t>Dishwasher Galley-2 RMS Current Phase C</t>
  </si>
  <si>
    <t>Dishwasher Galley-2 RMS Current Phase Neutral</t>
  </si>
  <si>
    <t xml:space="preserve">Dishwasher Galley-2 RMS Voltage Phase A to Neutral </t>
  </si>
  <si>
    <t xml:space="preserve">Dishwasher Galley-2 RMS Voltage Phase B to Neutral </t>
  </si>
  <si>
    <t xml:space="preserve">Dishwasher Galley-2 RMS Voltage Phase C to Neutral </t>
  </si>
  <si>
    <t>Dishwasher Galley-2 Active Power Phase A</t>
  </si>
  <si>
    <t>Dishwasher Galley-2 Active Power Phase B</t>
  </si>
  <si>
    <t>Dishwasher Galley-2 Active Power Phase C</t>
  </si>
  <si>
    <t xml:space="preserve">Dishwasher Galley-2 Total Active Power </t>
  </si>
  <si>
    <t>Dishwasher Galley-2 Power Factor Phase A</t>
  </si>
  <si>
    <t>Dishwasher Galley-2 Power Factor Phase B</t>
  </si>
  <si>
    <t>Dishwasher Galley-2 Power Factor Phase C</t>
  </si>
  <si>
    <t>Dishwasher Galley-2 Total Power Factor</t>
  </si>
  <si>
    <t>Oven Galley RMS Current Phase A</t>
  </si>
  <si>
    <t>Oven Galley RMS Current Phase B</t>
  </si>
  <si>
    <t>Oven Galley RMS Current Phase C</t>
  </si>
  <si>
    <t>Oven Galley RMS Current Phase Neutral</t>
  </si>
  <si>
    <t xml:space="preserve">Oven Galley RMS Voltage Phase A to Neutral </t>
  </si>
  <si>
    <t xml:space="preserve">Oven Galley RMS Voltage Phase B to Neutral </t>
  </si>
  <si>
    <t xml:space="preserve">Oven Galley RMS Voltage Phase C to Neutral </t>
  </si>
  <si>
    <t>Oven Galley Active Power Phase A</t>
  </si>
  <si>
    <t>Oven Galley Active Power Phase B</t>
  </si>
  <si>
    <t>Oven Galley Active Power Phase C</t>
  </si>
  <si>
    <t xml:space="preserve">Oven Galley Total Active Power </t>
  </si>
  <si>
    <t>Oven Galley Power Factor Phase A</t>
  </si>
  <si>
    <t>Oven Galley Power Factor Phase B</t>
  </si>
  <si>
    <t>Oven Galley Power Factor Phase C</t>
  </si>
  <si>
    <t>Oven Galley Total Power Factor</t>
  </si>
  <si>
    <t>Steam Oven Galley RMS Current Phase A</t>
  </si>
  <si>
    <t>Steam Oven Galley RMS Current Phase B</t>
  </si>
  <si>
    <t>Steam Oven Galley RMS Current Phase C</t>
  </si>
  <si>
    <t>Steam Oven Galley RMS Current Phase Neutral</t>
  </si>
  <si>
    <t xml:space="preserve">Steam Oven Galley RMS Voltage Phase A to Neutral </t>
  </si>
  <si>
    <t xml:space="preserve">Steam Oven Galley RMS Voltage Phase B to Neutral </t>
  </si>
  <si>
    <t xml:space="preserve">Steam Oven Galley RMS Voltage Phase C to Neutral </t>
  </si>
  <si>
    <t>Steam Oven Galley Active Power Phase A</t>
  </si>
  <si>
    <t>Steam Oven Galley Active Power Phase B</t>
  </si>
  <si>
    <t>Steam Oven Galley Active Power Phase C</t>
  </si>
  <si>
    <t xml:space="preserve">Steam Oven Galley Total Active Power </t>
  </si>
  <si>
    <t>Steam Oven Galley Power Factor Phase A</t>
  </si>
  <si>
    <t>Steam Oven Galley Power Factor Phase B</t>
  </si>
  <si>
    <t>Steam Oven Galley Power Factor Phase C</t>
  </si>
  <si>
    <t>Steam Oven Galley Total Power Factor</t>
  </si>
  <si>
    <t>Quooker Service Sink Galley RMS Current Phase A</t>
  </si>
  <si>
    <t>Quooker Service Sink Galley RMS Current Phase B</t>
  </si>
  <si>
    <t>Quooker Service Sink Galley RMS Current Phase C</t>
  </si>
  <si>
    <t>Quooker Service Sink Galley RMS Current Phase Neutral</t>
  </si>
  <si>
    <t xml:space="preserve">Quooker Service Sink Galley RMS Voltage Phase A to Neutral </t>
  </si>
  <si>
    <t xml:space="preserve">Quooker Service Sink Galley RMS Voltage Phase B to Neutral </t>
  </si>
  <si>
    <t xml:space="preserve">Quooker Service Sink Galley RMS Voltage Phase C to Neutral </t>
  </si>
  <si>
    <t>Quooker Service Sink Galley Active Power Phase A</t>
  </si>
  <si>
    <t>Quooker Service Sink Galley Active Power Phase B</t>
  </si>
  <si>
    <t>Quooker Service Sink Galley Active Power Phase C</t>
  </si>
  <si>
    <t xml:space="preserve">Quooker Service Sink Galley Total Active Power </t>
  </si>
  <si>
    <t>Quooker Service Sink Galley Power Factor Phase A</t>
  </si>
  <si>
    <t>Quooker Service Sink Galley Power Factor Phase B</t>
  </si>
  <si>
    <t>Quooker Service Sink Galley Power Factor Phase C</t>
  </si>
  <si>
    <t>Quooker Service Sink Galley Total Power Factor</t>
  </si>
  <si>
    <t>Quooker Chef Sink Galley RMS Current Phase A</t>
  </si>
  <si>
    <t>Quooker Chef Sink Galley RMS Current Phase B</t>
  </si>
  <si>
    <t>Quooker Chef Sink Galley RMS Current Phase C</t>
  </si>
  <si>
    <t>Quooker Chef Sink Galley RMS Current Phase Neutral</t>
  </si>
  <si>
    <t xml:space="preserve">Quooker Chef Sink Galley RMS Voltage Phase A to Neutral </t>
  </si>
  <si>
    <t xml:space="preserve">Quooker Chef Sink Galley RMS Voltage Phase B to Neutral </t>
  </si>
  <si>
    <t xml:space="preserve">Quooker Chef Sink Galley RMS Voltage Phase C to Neutral </t>
  </si>
  <si>
    <t>Quooker Chef Sink Galley Active Power Phase A</t>
  </si>
  <si>
    <t>Quooker Chef Sink Galley Active Power Phase B</t>
  </si>
  <si>
    <t>Quooker Chef Sink Galley Active Power Phase C</t>
  </si>
  <si>
    <t xml:space="preserve">Quooker Chef Sink Galley Total Active Power </t>
  </si>
  <si>
    <t>Quooker Chef Sink Galley Power Factor Phase A</t>
  </si>
  <si>
    <t>Quooker Chef Sink Galley Power Factor Phase B</t>
  </si>
  <si>
    <t>Quooker Chef Sink Galley Power Factor Phase C</t>
  </si>
  <si>
    <t>Quooker Chef Sink Galley Total Power Factor</t>
  </si>
  <si>
    <t>Galley JB-1 RMS Current Phase A</t>
  </si>
  <si>
    <t>Galley JB-1 RMS Current Phase B</t>
  </si>
  <si>
    <t>Galley JB-1 RMS Current Phase C</t>
  </si>
  <si>
    <t>Galley JB-1 RMS Current Phase Neutral</t>
  </si>
  <si>
    <t xml:space="preserve">Galley JB-1 RMS Voltage Phase A to Neutral </t>
  </si>
  <si>
    <t xml:space="preserve">Galley JB-1 RMS Voltage Phase B to Neutral </t>
  </si>
  <si>
    <t xml:space="preserve">Galley JB-1 RMS Voltage Phase C to Neutral </t>
  </si>
  <si>
    <t>Galley JB-1 Active Power Phase A</t>
  </si>
  <si>
    <t>Galley JB-1 Active Power Phase B</t>
  </si>
  <si>
    <t>Galley JB-1 Active Power Phase C</t>
  </si>
  <si>
    <t xml:space="preserve">Galley JB-1 Total Active Power </t>
  </si>
  <si>
    <t>Galley JB-1 Power Factor Phase A</t>
  </si>
  <si>
    <t>Galley JB-1 Power Factor Phase B</t>
  </si>
  <si>
    <t>Galley JB-1 Power Factor Phase C</t>
  </si>
  <si>
    <t>Galley JB-1 Total Power Factor</t>
  </si>
  <si>
    <t>Galley JB-2 RMS Current Phase A</t>
  </si>
  <si>
    <t>Galley JB-2 RMS Current Phase B</t>
  </si>
  <si>
    <t>Galley JB-2 RMS Current Phase C</t>
  </si>
  <si>
    <t>Galley JB-2 RMS Current Phase Neutral</t>
  </si>
  <si>
    <t xml:space="preserve">Galley JB-2 RMS Voltage Phase A to Neutral </t>
  </si>
  <si>
    <t xml:space="preserve">Galley JB-2 RMS Voltage Phase B to Neutral </t>
  </si>
  <si>
    <t xml:space="preserve">Galley JB-2 RMS Voltage Phase C to Neutral </t>
  </si>
  <si>
    <t>Galley JB-2 Active Power Phase A</t>
  </si>
  <si>
    <t>Galley JB-2 Active Power Phase B</t>
  </si>
  <si>
    <t>Galley JB-2 Active Power Phase C</t>
  </si>
  <si>
    <t xml:space="preserve">Galley JB-2 Total Active Power </t>
  </si>
  <si>
    <t>Galley JB-2 Power Factor Phase A</t>
  </si>
  <si>
    <t>Galley JB-2 Power Factor Phase B</t>
  </si>
  <si>
    <t>Galley JB-2 Power Factor Phase C</t>
  </si>
  <si>
    <t>Galley JB-2 Total Power Factor</t>
  </si>
  <si>
    <t>Walk In Freezer RMS Current Phase A</t>
  </si>
  <si>
    <t>Walk In Freezer RMS Current Phase B</t>
  </si>
  <si>
    <t>Walk In Freezer RMS Current Phase C</t>
  </si>
  <si>
    <t>Walk In Freezer RMS Current Phase Neutral</t>
  </si>
  <si>
    <t xml:space="preserve">Walk In Freezer RMS Voltage Phase A to Neutral </t>
  </si>
  <si>
    <t xml:space="preserve">Walk In Freezer RMS Voltage Phase B to Neutral </t>
  </si>
  <si>
    <t xml:space="preserve">Walk In Freezer RMS Voltage Phase C to Neutral </t>
  </si>
  <si>
    <t>Walk In Freezer Active Power Phase A</t>
  </si>
  <si>
    <t>Walk In Freezer Active Power Phase B</t>
  </si>
  <si>
    <t>Walk In Freezer Active Power Phase C</t>
  </si>
  <si>
    <t xml:space="preserve">Walk In Freezer Total Active Power </t>
  </si>
  <si>
    <t>Walk In Freezer Power Factor Phase A</t>
  </si>
  <si>
    <t>Walk In Freezer Power Factor Phase B</t>
  </si>
  <si>
    <t>Walk In Freezer Power Factor Phase C</t>
  </si>
  <si>
    <t>Walk In Freezer Total Power Factor</t>
  </si>
  <si>
    <t>Fridge RMS Current Phase A</t>
  </si>
  <si>
    <t>Fridge RMS Current Phase B</t>
  </si>
  <si>
    <t>Fridge RMS Current Phase C</t>
  </si>
  <si>
    <t>Fridge RMS Current Phase Neutral</t>
  </si>
  <si>
    <t xml:space="preserve">Fridge RMS Voltage Phase A to Neutral </t>
  </si>
  <si>
    <t xml:space="preserve">Fridge RMS Voltage Phase B to Neutral </t>
  </si>
  <si>
    <t xml:space="preserve">Fridge RMS Voltage Phase C to Neutral </t>
  </si>
  <si>
    <t>Fridge Active Power Phase A</t>
  </si>
  <si>
    <t>Fridge Active Power Phase B</t>
  </si>
  <si>
    <t>Fridge Active Power Phase C</t>
  </si>
  <si>
    <t xml:space="preserve">Fridge Total Active Power </t>
  </si>
  <si>
    <t>Fridge Power Factor Phase A</t>
  </si>
  <si>
    <t>Fridge Power Factor Phase B</t>
  </si>
  <si>
    <t>Fridge Power Factor Phase C</t>
  </si>
  <si>
    <t>Fridge Total Power Factor</t>
  </si>
  <si>
    <t>Compressor Fridge System RMS Current Phase A</t>
  </si>
  <si>
    <t>Compressor Fridge System RMS Current Phase B</t>
  </si>
  <si>
    <t>Compressor Fridge System RMS Current Phase C</t>
  </si>
  <si>
    <t>Compressor Fridge System RMS Current Phase Neutral</t>
  </si>
  <si>
    <t xml:space="preserve">Compressor Fridge System RMS Voltage Phase A to Neutral </t>
  </si>
  <si>
    <t xml:space="preserve">Compressor Fridge System RMS Voltage Phase B to Neutral </t>
  </si>
  <si>
    <t xml:space="preserve">Compressor Fridge System RMS Voltage Phase C to Neutral </t>
  </si>
  <si>
    <t>Compressor Fridge System Active Power Phase A</t>
  </si>
  <si>
    <t>Compressor Fridge System Active Power Phase B</t>
  </si>
  <si>
    <t>Compressor Fridge System Active Power Phase C</t>
  </si>
  <si>
    <t xml:space="preserve">Compressor Fridge System Total Active Power </t>
  </si>
  <si>
    <t>Compressor Fridge System Power Factor Phase A</t>
  </si>
  <si>
    <t>Compressor Fridge System Power Factor Phase B</t>
  </si>
  <si>
    <t>Compressor Fridge System Power Factor Phase C</t>
  </si>
  <si>
    <t>Compressor Fridge System Total Power Factor</t>
  </si>
  <si>
    <t>Compressor Freeze System RMS Current Phase A</t>
  </si>
  <si>
    <t>Compressor Freeze System RMS Current Phase B</t>
  </si>
  <si>
    <t>Compressor Freeze System RMS Current Phase C</t>
  </si>
  <si>
    <t>Compressor Freeze System RMS Current Phase Neutral</t>
  </si>
  <si>
    <t xml:space="preserve">Compressor Freeze System RMS Voltage Phase A to Neutral </t>
  </si>
  <si>
    <t xml:space="preserve">Compressor Freeze System RMS Voltage Phase B to Neutral </t>
  </si>
  <si>
    <t xml:space="preserve">Compressor Freeze System RMS Voltage Phase C to Neutral </t>
  </si>
  <si>
    <t>Compressor Freeze System Active Power Phase A</t>
  </si>
  <si>
    <t>Compressor Freeze System Active Power Phase B</t>
  </si>
  <si>
    <t>Compressor Freeze System Active Power Phase C</t>
  </si>
  <si>
    <t xml:space="preserve">Compressor Freeze System Total Active Power </t>
  </si>
  <si>
    <t>Compressor Freeze System Power Factor Phase A</t>
  </si>
  <si>
    <t>Compressor Freeze System Power Factor Phase B</t>
  </si>
  <si>
    <t>Compressor Freeze System Power Factor Phase C</t>
  </si>
  <si>
    <t>Compressor Freeze System Total Power Factor</t>
  </si>
  <si>
    <t>Socket Circuit 2 RMS Current Phase A</t>
  </si>
  <si>
    <t>Socket Circuit 2 RMS Current Phase B</t>
  </si>
  <si>
    <t>Socket Circuit 2 RMS Current Phase C</t>
  </si>
  <si>
    <t>Socket Circuit 2 RMS Current Phase Neutral</t>
  </si>
  <si>
    <t xml:space="preserve">Socket Circuit 2 RMS Voltage Phase A to Neutral </t>
  </si>
  <si>
    <t xml:space="preserve">Socket Circuit 2 RMS Voltage Phase B to Neutral </t>
  </si>
  <si>
    <t xml:space="preserve">Socket Circuit 2 RMS Voltage Phase C to Neutral </t>
  </si>
  <si>
    <t>Socket Circuit 2 Active Power Phase A</t>
  </si>
  <si>
    <t>Socket Circuit 2 Active Power Phase B</t>
  </si>
  <si>
    <t>Socket Circuit 2 Active Power Phase C</t>
  </si>
  <si>
    <t xml:space="preserve">Socket Circuit 2 Total Active Power </t>
  </si>
  <si>
    <t>Socket Circuit 2 Power Factor Phase A</t>
  </si>
  <si>
    <t>Socket Circuit 2 Power Factor Phase B</t>
  </si>
  <si>
    <t>Socket Circuit 2 Power Factor Phase C</t>
  </si>
  <si>
    <t>Socket Circuit 2 Total Power Factor</t>
  </si>
  <si>
    <t>Socket Circuit 3 RMS Current Phase A</t>
  </si>
  <si>
    <t>Socket Circuit 3 RMS Current Phase B</t>
  </si>
  <si>
    <t>Socket Circuit 3 RMS Current Phase C</t>
  </si>
  <si>
    <t>Socket Circuit 3 RMS Current Phase Neutral</t>
  </si>
  <si>
    <t xml:space="preserve">Socket Circuit 3 RMS Voltage Phase A to Neutral </t>
  </si>
  <si>
    <t xml:space="preserve">Socket Circuit 3 RMS Voltage Phase B to Neutral </t>
  </si>
  <si>
    <t xml:space="preserve">Socket Circuit 3 RMS Voltage Phase C to Neutral </t>
  </si>
  <si>
    <t>Socket Circuit 3 Active Power Phase A</t>
  </si>
  <si>
    <t>Socket Circuit 3 Active Power Phase B</t>
  </si>
  <si>
    <t>Socket Circuit 3 Active Power Phase C</t>
  </si>
  <si>
    <t xml:space="preserve">Socket Circuit 3 Total Active Power </t>
  </si>
  <si>
    <t>Socket Circuit 3 Power Factor Phase A</t>
  </si>
  <si>
    <t>Socket Circuit 3 Power Factor Phase B</t>
  </si>
  <si>
    <t>Socket Circuit 3 Power Factor Phase C</t>
  </si>
  <si>
    <t>Socket Circuit 3 Total Power Factor</t>
  </si>
  <si>
    <t>Evaporator Fridge System RMS Current Phase A</t>
  </si>
  <si>
    <t>Evaporator Fridge System RMS Current Phase B</t>
  </si>
  <si>
    <t>Evaporator Fridge System RMS Current Phase C</t>
  </si>
  <si>
    <t>Evaporator Fridge System RMS Current Phase Neutral</t>
  </si>
  <si>
    <t xml:space="preserve">Evaporator Fridge System RMS Voltage Phase A to Neutral </t>
  </si>
  <si>
    <t xml:space="preserve">Evaporator Fridge System RMS Voltage Phase B to Neutral </t>
  </si>
  <si>
    <t xml:space="preserve">Evaporator Fridge System RMS Voltage Phase C to Neutral </t>
  </si>
  <si>
    <t>Evaporator Fridge System Active Power Phase A</t>
  </si>
  <si>
    <t>Evaporator Fridge System Active Power Phase B</t>
  </si>
  <si>
    <t>Evaporator Fridge System Active Power Phase C</t>
  </si>
  <si>
    <t xml:space="preserve">Evaporator Fridge System Total Active Power </t>
  </si>
  <si>
    <t>Evaporator Fridge System Power Factor Phase A</t>
  </si>
  <si>
    <t>Evaporator Fridge System Power Factor Phase B</t>
  </si>
  <si>
    <t>Evaporator Fridge System Power Factor Phase C</t>
  </si>
  <si>
    <t>Evaporator Fridge System Total Power Factor</t>
  </si>
  <si>
    <t>Evaporator Freeze System RMS Current Phase A</t>
  </si>
  <si>
    <t>Evaporator Freeze System RMS Current Phase B</t>
  </si>
  <si>
    <t>Evaporator Freeze System RMS Current Phase C</t>
  </si>
  <si>
    <t>Evaporator Freeze System RMS Current Phase Neutral</t>
  </si>
  <si>
    <t xml:space="preserve">Evaporator Freeze System RMS Voltage Phase A to Neutral </t>
  </si>
  <si>
    <t xml:space="preserve">Evaporator Freeze System RMS Voltage Phase B to Neutral </t>
  </si>
  <si>
    <t xml:space="preserve">Evaporator Freeze System RMS Voltage Phase C to Neutral </t>
  </si>
  <si>
    <t>Evaporator Freeze System Active Power Phase A</t>
  </si>
  <si>
    <t>Evaporator Freeze System Active Power Phase B</t>
  </si>
  <si>
    <t>Evaporator Freeze System Active Power Phase C</t>
  </si>
  <si>
    <t xml:space="preserve">Evaporator Freeze System Total Active Power </t>
  </si>
  <si>
    <t>Evaporator Freeze System Power Factor Phase A</t>
  </si>
  <si>
    <t>Evaporator Freeze System Power Factor Phase B</t>
  </si>
  <si>
    <t>Evaporator Freeze System Power Factor Phase C</t>
  </si>
  <si>
    <t>Evaporator Freeze System Total Power Factor</t>
  </si>
  <si>
    <t>Circulation Pump Cooling Set RMS Current Phase A</t>
  </si>
  <si>
    <t>Circulation Pump Cooling Set RMS Current Phase B</t>
  </si>
  <si>
    <t>Circulation Pump Cooling Set RMS Current Phase C</t>
  </si>
  <si>
    <t>Circulation Pump Cooling Set RMS Current Phase Neutral</t>
  </si>
  <si>
    <t xml:space="preserve">Circulation Pump Cooling Set RMS Voltage Phase A to Neutral </t>
  </si>
  <si>
    <t xml:space="preserve">Circulation Pump Cooling Set RMS Voltage Phase B to Neutral </t>
  </si>
  <si>
    <t xml:space="preserve">Circulation Pump Cooling Set RMS Voltage Phase C to Neutral </t>
  </si>
  <si>
    <t>Circulation Pump Cooling Set Active Power Phase A</t>
  </si>
  <si>
    <t>Circulation Pump Cooling Set Active Power Phase B</t>
  </si>
  <si>
    <t>Circulation Pump Cooling Set Active Power Phase C</t>
  </si>
  <si>
    <t xml:space="preserve">Circulation Pump Cooling Set Total Active Power </t>
  </si>
  <si>
    <t>Circulation Pump Cooling Set Power Factor Phase A</t>
  </si>
  <si>
    <t>Circulation Pump Cooling Set Power Factor Phase B</t>
  </si>
  <si>
    <t>Circulation Pump Cooling Set Power Factor Phase C</t>
  </si>
  <si>
    <t>Circulation Pump Cooling Set Total Power Factor</t>
  </si>
  <si>
    <t>Drain Pump Galley RMS Current Phase A</t>
  </si>
  <si>
    <t>Drain Pump Galley RMS Current Phase B</t>
  </si>
  <si>
    <t>Drain Pump Galley RMS Current Phase C</t>
  </si>
  <si>
    <t>Drain Pump Galley RMS Current Phase Neutral</t>
  </si>
  <si>
    <t xml:space="preserve">Drain Pump Galley RMS Voltage Phase A to Neutral </t>
  </si>
  <si>
    <t xml:space="preserve">Drain Pump Galley RMS Voltage Phase B to Neutral </t>
  </si>
  <si>
    <t xml:space="preserve">Drain Pump Galley RMS Voltage Phase C to Neutral </t>
  </si>
  <si>
    <t>Drain Pump Galley Active Power Phase A</t>
  </si>
  <si>
    <t>Drain Pump Galley Active Power Phase B</t>
  </si>
  <si>
    <t>Drain Pump Galley Active Power Phase C</t>
  </si>
  <si>
    <t xml:space="preserve">Drain Pump Galley Total Active Power </t>
  </si>
  <si>
    <t>Drain Pump Galley Power Factor Phase A</t>
  </si>
  <si>
    <t>Drain Pump Galley Power Factor Phase B</t>
  </si>
  <si>
    <t>Drain Pump Galley Power Factor Phase C</t>
  </si>
  <si>
    <t>Drain Pump Galley Total Power Factor</t>
  </si>
  <si>
    <t>FCU: Galley Aft RMS Current Phase A</t>
  </si>
  <si>
    <t>FCU: Galley Aft RMS Current Phase B</t>
  </si>
  <si>
    <t>FCU: Galley Aft RMS Current Phase C</t>
  </si>
  <si>
    <t>FCU: Galley Aft RMS Current Phase Neutral</t>
  </si>
  <si>
    <t xml:space="preserve">FCU: Galley Aft RMS Voltage Phase A to Neutral </t>
  </si>
  <si>
    <t xml:space="preserve">FCU: Galley Aft RMS Voltage Phase B to Neutral </t>
  </si>
  <si>
    <t xml:space="preserve">FCU: Galley Aft RMS Voltage Phase C to Neutral </t>
  </si>
  <si>
    <t>FCU: Galley Aft Active Power Phase A</t>
  </si>
  <si>
    <t>FCU: Galley Aft Active Power Phase B</t>
  </si>
  <si>
    <t>FCU: Galley Aft Active Power Phase C</t>
  </si>
  <si>
    <t xml:space="preserve">FCU: Galley Aft Total Active Power </t>
  </si>
  <si>
    <t>FCU: Galley Aft Power Factor Phase A</t>
  </si>
  <si>
    <t>FCU: Galley Aft Power Factor Phase B</t>
  </si>
  <si>
    <t>FCU: Galley Aft Power Factor Phase C</t>
  </si>
  <si>
    <t>FCU: Galley Aft Total Power Factor</t>
  </si>
  <si>
    <t>PT50F01_RMS_Current_Phase_C</t>
  </si>
  <si>
    <t>PT50F01_RMS_Current_Phase_Neut</t>
  </si>
  <si>
    <t>PT50F01_Active_Power_Phase_A</t>
  </si>
  <si>
    <t>PT50F01_Active_Power_Phase_B</t>
  </si>
  <si>
    <t>PT50F01_Active_Power_Phase_C</t>
  </si>
  <si>
    <t>PT50F01_Total_Active_Power</t>
  </si>
  <si>
    <t>PT50F01_Power_Factor_Phase_A</t>
  </si>
  <si>
    <t>PT50F01_Power_Factor_Phase_B</t>
  </si>
  <si>
    <t>PT50F01_Power_Factor_Phase_C</t>
  </si>
  <si>
    <t>PT50F01_Total_Power_Factor</t>
  </si>
  <si>
    <t>PT50F01_RMS_Current_Phase_A</t>
  </si>
  <si>
    <t>PT50F01_RMS_Current_Phase_B</t>
  </si>
  <si>
    <t>PT50F02_RMS_Current_Phase_A</t>
  </si>
  <si>
    <t>PT50F02_RMS_Current_Phase_B</t>
  </si>
  <si>
    <t>PT50F02_RMS_Current_Phase_C</t>
  </si>
  <si>
    <t>PT50F02_RMS_Current_Phase_Neut</t>
  </si>
  <si>
    <t>PT50F02_Active_Power_Phase_A</t>
  </si>
  <si>
    <t>PT50F02_Active_Power_Phase_B</t>
  </si>
  <si>
    <t>PT50F02_Active_Power_Phase_C</t>
  </si>
  <si>
    <t>PT50F02_Total_Active_Power</t>
  </si>
  <si>
    <t>PT50F02_Power_Factor_Phase_A</t>
  </si>
  <si>
    <t>PT50F02_Power_Factor_Phase_B</t>
  </si>
  <si>
    <t>PT50F02_Power_Factor_Phase_C</t>
  </si>
  <si>
    <t>PT50F02_Total_Power_Factor</t>
  </si>
  <si>
    <t>PT53F01_RMS_Current_Phase_A</t>
  </si>
  <si>
    <t>PT53F01_RMS_Current_Phase_B</t>
  </si>
  <si>
    <t>PT53F01_RMS_Current_Phase_C</t>
  </si>
  <si>
    <t>PT53F01_RMS_Current_Phase_Neut</t>
  </si>
  <si>
    <t>PT53F01_Active_Power_Phase_A</t>
  </si>
  <si>
    <t>PT53F01_Active_Power_Phase_B</t>
  </si>
  <si>
    <t>PT53F01_Active_Power_Phase_C</t>
  </si>
  <si>
    <t>PT53F01_Total_Active_Power</t>
  </si>
  <si>
    <t>PT53F01_Power_Factor_Phase_A</t>
  </si>
  <si>
    <t>PT53F01_Power_Factor_Phase_B</t>
  </si>
  <si>
    <t>PT53F01_Power_Factor_Phase_C</t>
  </si>
  <si>
    <t>PT53F01_Total_Power_Factor</t>
  </si>
  <si>
    <t>FCU: Galley Fwd RMS Current Phase A</t>
  </si>
  <si>
    <t>FCU: Galley Fwd RMS Current Phase B</t>
  </si>
  <si>
    <t>FCU: Galley Fwd RMS Current Phase C</t>
  </si>
  <si>
    <t>FCU: Galley Fwd RMS Current Phase Neutral</t>
  </si>
  <si>
    <t xml:space="preserve">FCU: Galley Fwd RMS Voltage Phase A to Neutral </t>
  </si>
  <si>
    <t xml:space="preserve">FCU: Galley Fwd RMS Voltage Phase B to Neutral </t>
  </si>
  <si>
    <t xml:space="preserve">FCU: Galley Fwd RMS Voltage Phase C to Neutral </t>
  </si>
  <si>
    <t>FCU: Galley Fwd Active Power Phase A</t>
  </si>
  <si>
    <t>FCU: Galley Fwd Active Power Phase B</t>
  </si>
  <si>
    <t>FCU: Galley Fwd Active Power Phase C</t>
  </si>
  <si>
    <t xml:space="preserve">FCU: Galley Fwd Total Active Power </t>
  </si>
  <si>
    <t>FCU: Galley Fwd Power Factor Phase A</t>
  </si>
  <si>
    <t>FCU: Galley Fwd Power Factor Phase B</t>
  </si>
  <si>
    <t>FCU: Galley Fwd Power Factor Phase C</t>
  </si>
  <si>
    <t>FCU: Galley Fwd Total Power Factor</t>
  </si>
  <si>
    <t>Galley Hood RMS Current Phase A</t>
  </si>
  <si>
    <t>Galley Hood RMS Current Phase B</t>
  </si>
  <si>
    <t>Galley Hood RMS Current Phase C</t>
  </si>
  <si>
    <t>Galley Hood RMS Current Phase Neutral</t>
  </si>
  <si>
    <t xml:space="preserve">Galley Hood RMS Voltage Phase A to Neutral </t>
  </si>
  <si>
    <t xml:space="preserve">Galley Hood RMS Voltage Phase B to Neutral </t>
  </si>
  <si>
    <t xml:space="preserve">Galley Hood RMS Voltage Phase C to Neutral </t>
  </si>
  <si>
    <t>Galley Hood Active Power Phase A</t>
  </si>
  <si>
    <t>Galley Hood Active Power Phase B</t>
  </si>
  <si>
    <t>Galley Hood Active Power Phase C</t>
  </si>
  <si>
    <t xml:space="preserve">Galley Hood Total Active Power </t>
  </si>
  <si>
    <t>Galley Hood Power Factor Phase A</t>
  </si>
  <si>
    <t>Galley Hood Power Factor Phase B</t>
  </si>
  <si>
    <t>Galley Hood Power Factor Phase C</t>
  </si>
  <si>
    <t>Galley Hood Total Power Factor</t>
  </si>
  <si>
    <t>Serial Interface - AC Breakers +10P3 - AC DISTRIBUTION BOARD 400/230V FWD GUEST CORRIDOR</t>
  </si>
  <si>
    <t>PT42F01_RMS_Current_Phase_A</t>
  </si>
  <si>
    <t>PT42F01_RMS_Current_Phase_B</t>
  </si>
  <si>
    <t>PT42F01_RMS_Current_Phase_C</t>
  </si>
  <si>
    <t>PT42F01_RMS_Current_Phase_Neut</t>
  </si>
  <si>
    <t>PT42F01_Active_Power_Phase_A</t>
  </si>
  <si>
    <t>PT42F01_Active_Power_Phase_B</t>
  </si>
  <si>
    <t>PT42F01_Active_Power_Phase_C</t>
  </si>
  <si>
    <t>PT42F01_Total_Active_Power</t>
  </si>
  <si>
    <t>PT42F01_Power_Factor_Phase_A</t>
  </si>
  <si>
    <t>PT42F01_Power_Factor_Phase_B</t>
  </si>
  <si>
    <t>PT42F01_Power_Factor_Phase_C</t>
  </si>
  <si>
    <t>PT42F01_Total_Power_Factor</t>
  </si>
  <si>
    <t>PT51F01_RMS_Current_Phase_A</t>
  </si>
  <si>
    <t>PT51F01_RMS_Current_Phase_B</t>
  </si>
  <si>
    <t>PT51F01_RMS_Current_Phase_C</t>
  </si>
  <si>
    <t>PT51F01_RMS_Current_Phase_Neut</t>
  </si>
  <si>
    <t>PT51F01_Active_Power_Phase_A</t>
  </si>
  <si>
    <t>PT51F01_Active_Power_Phase_B</t>
  </si>
  <si>
    <t>PT51F01_Active_Power_Phase_C</t>
  </si>
  <si>
    <t>PT51F01_Total_Active_Power</t>
  </si>
  <si>
    <t>PT51F01_Power_Factor_Phase_A</t>
  </si>
  <si>
    <t>PT51F01_Power_Factor_Phase_B</t>
  </si>
  <si>
    <t>PT51F01_Power_Factor_Phase_C</t>
  </si>
  <si>
    <t>PT51F01_Total_Power_Factor</t>
  </si>
  <si>
    <t>PT52F01_RMS_Current_Phase_A</t>
  </si>
  <si>
    <t>PT52F01_RMS_Current_Phase_B</t>
  </si>
  <si>
    <t>PT52F01_RMS_Current_Phase_C</t>
  </si>
  <si>
    <t>PT52F01_RMS_Current_Phase_Neut</t>
  </si>
  <si>
    <t>PT52F01_Active_Power_Phase_A</t>
  </si>
  <si>
    <t>PT52F01_Active_Power_Phase_B</t>
  </si>
  <si>
    <t>PT52F01_Active_Power_Phase_C</t>
  </si>
  <si>
    <t>PT52F01_Total_Active_Power</t>
  </si>
  <si>
    <t>PT52F01_Power_Factor_Phase_A</t>
  </si>
  <si>
    <t>PT52F01_Power_Factor_Phase_B</t>
  </si>
  <si>
    <t>PT52F01_Power_Factor_Phase_C</t>
  </si>
  <si>
    <t>PT52F01_Total_Power_Factor</t>
  </si>
  <si>
    <t>PT54F01_RMS_Current_Phase_A</t>
  </si>
  <si>
    <t>PT54F01_RMS_Current_Phase_B</t>
  </si>
  <si>
    <t>PT54F01_RMS_Current_Phase_C</t>
  </si>
  <si>
    <t>PT54F01_RMS_Current_Phase_Neut</t>
  </si>
  <si>
    <t>PT54F01_Active_Power_Phase_A</t>
  </si>
  <si>
    <t>PT54F01_Active_Power_Phase_B</t>
  </si>
  <si>
    <t>PT54F01_Active_Power_Phase_C</t>
  </si>
  <si>
    <t>PT54F01_Total_Active_Power</t>
  </si>
  <si>
    <t>PT54F01_Power_Factor_Phase_A</t>
  </si>
  <si>
    <t>PT54F01_Power_Factor_Phase_B</t>
  </si>
  <si>
    <t>PT54F01_Power_Factor_Phase_C</t>
  </si>
  <si>
    <t>PT54F01_Total_Power_Factor</t>
  </si>
  <si>
    <t>PT55F01_RMS_Current_Phase_A</t>
  </si>
  <si>
    <t>PT55F01_RMS_Current_Phase_B</t>
  </si>
  <si>
    <t>PT55F01_RMS_Current_Phase_C</t>
  </si>
  <si>
    <t>PT55F01_RMS_Current_Phase_Neut</t>
  </si>
  <si>
    <t>PT55F01_Active_Power_Phase_A</t>
  </si>
  <si>
    <t>PT55F01_Active_Power_Phase_B</t>
  </si>
  <si>
    <t>PT55F01_Active_Power_Phase_C</t>
  </si>
  <si>
    <t>PT55F01_Total_Active_Power</t>
  </si>
  <si>
    <t>PT55F01_Power_Factor_Phase_A</t>
  </si>
  <si>
    <t>PT55F01_Power_Factor_Phase_B</t>
  </si>
  <si>
    <t>PT55F01_Power_Factor_Phase_C</t>
  </si>
  <si>
    <t>PT55F01_Total_Power_Factor</t>
  </si>
  <si>
    <t>PT56F01_RMS_Current_Phase_A</t>
  </si>
  <si>
    <t>PT56F01_RMS_Current_Phase_B</t>
  </si>
  <si>
    <t>PT56F01_RMS_Current_Phase_C</t>
  </si>
  <si>
    <t>PT56F01_RMS_Current_Phase_Neut</t>
  </si>
  <si>
    <t>PT56F01_Active_Power_Phase_A</t>
  </si>
  <si>
    <t>PT56F01_Active_Power_Phase_B</t>
  </si>
  <si>
    <t>PT56F01_Active_Power_Phase_C</t>
  </si>
  <si>
    <t>PT56F01_Total_Active_Power</t>
  </si>
  <si>
    <t>PT56F01_Power_Factor_Phase_A</t>
  </si>
  <si>
    <t>PT56F01_Power_Factor_Phase_B</t>
  </si>
  <si>
    <t>PT56F01_Power_Factor_Phase_C</t>
  </si>
  <si>
    <t>PT56F01_Total_Power_Factor</t>
  </si>
  <si>
    <t>PT57F01_RMS_Current_Phase_A</t>
  </si>
  <si>
    <t>PT57F01_RMS_Current_Phase_B</t>
  </si>
  <si>
    <t>PT57F01_RMS_Current_Phase_C</t>
  </si>
  <si>
    <t>PT57F01_RMS_Current_Phase_Neut</t>
  </si>
  <si>
    <t>PT57F01_Active_Power_Phase_A</t>
  </si>
  <si>
    <t>PT57F01_Active_Power_Phase_B</t>
  </si>
  <si>
    <t>PT57F01_Active_Power_Phase_C</t>
  </si>
  <si>
    <t>PT57F01_Total_Active_Power</t>
  </si>
  <si>
    <t>PT57F01_Power_Factor_Phase_A</t>
  </si>
  <si>
    <t>PT57F01_Power_Factor_Phase_B</t>
  </si>
  <si>
    <t>PT57F01_Power_Factor_Phase_C</t>
  </si>
  <si>
    <t>PT57F01_Total_Power_Factor</t>
  </si>
  <si>
    <t>PT58F01_RMS_Current_Phase_A</t>
  </si>
  <si>
    <t>PT58F01_RMS_Current_Phase_B</t>
  </si>
  <si>
    <t>PT58F01_RMS_Current_Phase_C</t>
  </si>
  <si>
    <t>PT58F01_RMS_Current_Phase_Neut</t>
  </si>
  <si>
    <t>PT58F01_Active_Power_Phase_A</t>
  </si>
  <si>
    <t>PT58F01_Active_Power_Phase_B</t>
  </si>
  <si>
    <t>PT58F01_Active_Power_Phase_C</t>
  </si>
  <si>
    <t>PT58F01_Total_Active_Power</t>
  </si>
  <si>
    <t>PT58F01_Power_Factor_Phase_A</t>
  </si>
  <si>
    <t>PT58F01_Power_Factor_Phase_B</t>
  </si>
  <si>
    <t>PT58F01_Power_Factor_Phase_C</t>
  </si>
  <si>
    <t>PT58F01_Total_Power_Factor</t>
  </si>
  <si>
    <t>PT70F01_RMS_Current_Phase_A</t>
  </si>
  <si>
    <t>PT70F01_RMS_Current_Phase_B</t>
  </si>
  <si>
    <t>PT70F01_RMS_Current_Phase_C</t>
  </si>
  <si>
    <t>PT70F01_RMS_Current_Phase_Neut</t>
  </si>
  <si>
    <t>PT70F01_Active_Power_Phase_A</t>
  </si>
  <si>
    <t>PT70F01_Active_Power_Phase_B</t>
  </si>
  <si>
    <t>PT70F01_Active_Power_Phase_C</t>
  </si>
  <si>
    <t>PT70F01_Total_Active_Power</t>
  </si>
  <si>
    <t>PT70F01_Power_Factor_Phase_A</t>
  </si>
  <si>
    <t>PT70F01_Power_Factor_Phase_B</t>
  </si>
  <si>
    <t>PT70F01_Power_Factor_Phase_C</t>
  </si>
  <si>
    <t>PT70F01_Total_Power_Factor</t>
  </si>
  <si>
    <t>PT80F01_RMS_Current_Phase_A</t>
  </si>
  <si>
    <t>PT80F01_RMS_Current_Phase_B</t>
  </si>
  <si>
    <t>PT80F01_RMS_Current_Phase_C</t>
  </si>
  <si>
    <t>PT80F01_RMS_Current_Phase_Neut</t>
  </si>
  <si>
    <t>PT80F01_Active_Power_Phase_A</t>
  </si>
  <si>
    <t>PT80F01_Active_Power_Phase_B</t>
  </si>
  <si>
    <t>PT80F01_Active_Power_Phase_C</t>
  </si>
  <si>
    <t>PT80F01_Total_Active_Power</t>
  </si>
  <si>
    <t>PT80F01_Power_Factor_Phase_A</t>
  </si>
  <si>
    <t>PT80F01_Power_Factor_Phase_B</t>
  </si>
  <si>
    <t>PT80F01_Power_Factor_Phase_C</t>
  </si>
  <si>
    <t>PT80F01_Total_Power_Factor</t>
  </si>
  <si>
    <t>PT81F01_RMS_Current_Phase_A</t>
  </si>
  <si>
    <t>PT81F01_RMS_Current_Phase_B</t>
  </si>
  <si>
    <t>PT81F01_RMS_Current_Phase_C</t>
  </si>
  <si>
    <t>PT81F01_RMS_Current_Phase_Neut</t>
  </si>
  <si>
    <t>PT81F01_Active_Power_Phase_A</t>
  </si>
  <si>
    <t>PT81F01_Active_Power_Phase_B</t>
  </si>
  <si>
    <t>PT81F01_Active_Power_Phase_C</t>
  </si>
  <si>
    <t>PT81F01_Total_Active_Power</t>
  </si>
  <si>
    <t>PT81F01_Power_Factor_Phase_A</t>
  </si>
  <si>
    <t>PT81F01_Power_Factor_Phase_B</t>
  </si>
  <si>
    <t>PT81F01_Power_Factor_Phase_C</t>
  </si>
  <si>
    <t>PT81F01_Total_Power_Factor</t>
  </si>
  <si>
    <t>PT82F01_RMS_Current_Phase_A</t>
  </si>
  <si>
    <t>PT82F01_RMS_Current_Phase_B</t>
  </si>
  <si>
    <t>PT82F01_RMS_Current_Phase_C</t>
  </si>
  <si>
    <t>PT82F01_RMS_Current_Phase_Neut</t>
  </si>
  <si>
    <t>PT82F01_Active_Power_Phase_A</t>
  </si>
  <si>
    <t>PT82F01_Active_Power_Phase_B</t>
  </si>
  <si>
    <t>PT82F01_Active_Power_Phase_C</t>
  </si>
  <si>
    <t>PT82F01_Total_Active_Power</t>
  </si>
  <si>
    <t>PT82F01_Power_Factor_Phase_A</t>
  </si>
  <si>
    <t>PT82F01_Power_Factor_Phase_B</t>
  </si>
  <si>
    <t>PT82F01_Power_Factor_Phase_C</t>
  </si>
  <si>
    <t>PT82F01_Total_Power_Factor</t>
  </si>
  <si>
    <t>PT83F01_RMS_Current_Phase_A</t>
  </si>
  <si>
    <t>PT83F01_RMS_Current_Phase_B</t>
  </si>
  <si>
    <t>PT83F01_RMS_Current_Phase_C</t>
  </si>
  <si>
    <t>PT83F01_RMS_Current_Phase_Neut</t>
  </si>
  <si>
    <t>PT83F01_Active_Power_Phase_A</t>
  </si>
  <si>
    <t>PT83F01_Active_Power_Phase_B</t>
  </si>
  <si>
    <t>PT83F01_Active_Power_Phase_C</t>
  </si>
  <si>
    <t>PT83F01_Total_Active_Power</t>
  </si>
  <si>
    <t>PT83F01_Power_Factor_Phase_A</t>
  </si>
  <si>
    <t>PT83F01_Power_Factor_Phase_B</t>
  </si>
  <si>
    <t>PT83F01_Power_Factor_Phase_C</t>
  </si>
  <si>
    <t>PT83F01_Total_Power_Factor</t>
  </si>
  <si>
    <t>PT84F01_RMS_Current_Phase_A</t>
  </si>
  <si>
    <t>PT84F01_RMS_Current_Phase_B</t>
  </si>
  <si>
    <t>PT84F01_RMS_Current_Phase_C</t>
  </si>
  <si>
    <t>PT84F01_RMS_Current_Phase_Neut</t>
  </si>
  <si>
    <t>PT84F01_Active_Power_Phase_A</t>
  </si>
  <si>
    <t>PT84F01_Active_Power_Phase_B</t>
  </si>
  <si>
    <t>PT84F01_Active_Power_Phase_C</t>
  </si>
  <si>
    <t>PT84F01_Total_Active_Power</t>
  </si>
  <si>
    <t>PT84F01_Power_Factor_Phase_A</t>
  </si>
  <si>
    <t>PT84F01_Power_Factor_Phase_B</t>
  </si>
  <si>
    <t>PT84F01_Power_Factor_Phase_C</t>
  </si>
  <si>
    <t>PT84F01_Total_Power_Factor</t>
  </si>
  <si>
    <t>PT85F01_RMS_Current_Phase_A</t>
  </si>
  <si>
    <t>PT85F01_RMS_Current_Phase_B</t>
  </si>
  <si>
    <t>PT85F01_RMS_Current_Phase_C</t>
  </si>
  <si>
    <t>PT85F01_RMS_Current_Phase_Neut</t>
  </si>
  <si>
    <t>PT85F01_Active_Power_Phase_A</t>
  </si>
  <si>
    <t>PT85F01_Active_Power_Phase_B</t>
  </si>
  <si>
    <t>PT85F01_Active_Power_Phase_C</t>
  </si>
  <si>
    <t>PT85F01_Total_Active_Power</t>
  </si>
  <si>
    <t>PT85F01_Power_Factor_Phase_A</t>
  </si>
  <si>
    <t>PT85F01_Power_Factor_Phase_B</t>
  </si>
  <si>
    <t>PT85F01_Power_Factor_Phase_C</t>
  </si>
  <si>
    <t>PT85F01_Total_Power_Factor</t>
  </si>
  <si>
    <t>PT86F01_RMS_Current_Phase_A</t>
  </si>
  <si>
    <t>PT86F01_RMS_Current_Phase_B</t>
  </si>
  <si>
    <t>PT86F01_RMS_Current_Phase_C</t>
  </si>
  <si>
    <t>PT86F01_RMS_Current_Phase_Neut</t>
  </si>
  <si>
    <t>PT86F01_Active_Power_Phase_A</t>
  </si>
  <si>
    <t>PT86F01_Active_Power_Phase_B</t>
  </si>
  <si>
    <t>PT86F01_Active_Power_Phase_C</t>
  </si>
  <si>
    <t>PT86F01_Total_Active_Power</t>
  </si>
  <si>
    <t>PT86F01_Power_Factor_Phase_A</t>
  </si>
  <si>
    <t>PT86F01_Power_Factor_Phase_B</t>
  </si>
  <si>
    <t>PT86F01_Power_Factor_Phase_C</t>
  </si>
  <si>
    <t>PT86F01_Total_Power_Factor</t>
  </si>
  <si>
    <t>PT87F01_RMS_Current_Phase_A</t>
  </si>
  <si>
    <t>PT87F01_RMS_Current_Phase_B</t>
  </si>
  <si>
    <t>PT87F01_RMS_Current_Phase_C</t>
  </si>
  <si>
    <t>PT87F01_RMS_Current_Phase_Neut</t>
  </si>
  <si>
    <t>PT87F01_Active_Power_Phase_A</t>
  </si>
  <si>
    <t>PT87F01_Active_Power_Phase_B</t>
  </si>
  <si>
    <t>PT87F01_Active_Power_Phase_C</t>
  </si>
  <si>
    <t>PT87F01_Total_Active_Power</t>
  </si>
  <si>
    <t>PT87F01_Power_Factor_Phase_A</t>
  </si>
  <si>
    <t>PT87F01_Power_Factor_Phase_B</t>
  </si>
  <si>
    <t>PT87F01_Power_Factor_Phase_C</t>
  </si>
  <si>
    <t>PT87F01_Total_Power_Factor</t>
  </si>
  <si>
    <t>PT88F01_RMS_Current_Phase_A</t>
  </si>
  <si>
    <t>PT88F01_RMS_Current_Phase_B</t>
  </si>
  <si>
    <t>PT88F01_RMS_Current_Phase_C</t>
  </si>
  <si>
    <t>PT88F01_RMS_Current_Phase_Neut</t>
  </si>
  <si>
    <t>PT88F01_Active_Power_Phase_A</t>
  </si>
  <si>
    <t>PT88F01_Active_Power_Phase_B</t>
  </si>
  <si>
    <t>PT88F01_Active_Power_Phase_C</t>
  </si>
  <si>
    <t>PT88F01_Total_Active_Power</t>
  </si>
  <si>
    <t>PT88F01_Power_Factor_Phase_A</t>
  </si>
  <si>
    <t>PT88F01_Power_Factor_Phase_B</t>
  </si>
  <si>
    <t>PT88F01_Power_Factor_Phase_C</t>
  </si>
  <si>
    <t>PT88F01_Total_Power_Factor</t>
  </si>
  <si>
    <t>PT89F01_RMS_Current_Phase_A</t>
  </si>
  <si>
    <t>PT89F01_RMS_Current_Phase_B</t>
  </si>
  <si>
    <t>PT89F01_RMS_Current_Phase_C</t>
  </si>
  <si>
    <t>PT89F01_RMS_Current_Phase_Neut</t>
  </si>
  <si>
    <t>PT89F01_Active_Power_Phase_A</t>
  </si>
  <si>
    <t>PT89F01_Active_Power_Phase_B</t>
  </si>
  <si>
    <t>PT89F01_Active_Power_Phase_C</t>
  </si>
  <si>
    <t>PT89F01_Total_Active_Power</t>
  </si>
  <si>
    <t>PT89F01_Power_Factor_Phase_A</t>
  </si>
  <si>
    <t>PT89F01_Power_Factor_Phase_B</t>
  </si>
  <si>
    <t>PT89F01_Power_Factor_Phase_C</t>
  </si>
  <si>
    <t>PT89F01_Total_Power_Factor</t>
  </si>
  <si>
    <t>PT90F01_RMS_Current_Phase_A</t>
  </si>
  <si>
    <t>PT90F01_RMS_Current_Phase_B</t>
  </si>
  <si>
    <t>PT90F01_RMS_Current_Phase_C</t>
  </si>
  <si>
    <t>PT90F01_RMS_Current_Phase_Neut</t>
  </si>
  <si>
    <t>PT90F01_Active_Power_Phase_A</t>
  </si>
  <si>
    <t>PT90F01_Active_Power_Phase_B</t>
  </si>
  <si>
    <t>PT90F01_Active_Power_Phase_C</t>
  </si>
  <si>
    <t>PT90F01_Total_Active_Power</t>
  </si>
  <si>
    <t>PT90F01_Power_Factor_Phase_A</t>
  </si>
  <si>
    <t>PT90F01_Power_Factor_Phase_B</t>
  </si>
  <si>
    <t>PT90F01_Power_Factor_Phase_C</t>
  </si>
  <si>
    <t>PT90F01_Total_Power_Factor</t>
  </si>
  <si>
    <t>PT91F01_RMS_Current_Phase_A</t>
  </si>
  <si>
    <t>PT91F01_RMS_Current_Phase_B</t>
  </si>
  <si>
    <t>PT91F01_RMS_Current_Phase_C</t>
  </si>
  <si>
    <t>PT91F01_RMS_Current_Phase_Neut</t>
  </si>
  <si>
    <t>PT91F01_Active_Power_Phase_A</t>
  </si>
  <si>
    <t>PT91F01_Active_Power_Phase_B</t>
  </si>
  <si>
    <t>PT91F01_Active_Power_Phase_C</t>
  </si>
  <si>
    <t>PT91F01_Total_Active_Power</t>
  </si>
  <si>
    <t>PT91F01_Power_Factor_Phase_A</t>
  </si>
  <si>
    <t>PT91F01_Power_Factor_Phase_B</t>
  </si>
  <si>
    <t>PT91F01_Power_Factor_Phase_C</t>
  </si>
  <si>
    <t>PT91F01_Total_Power_Factor</t>
  </si>
  <si>
    <t>PT92F01_RMS_Current_Phase_A</t>
  </si>
  <si>
    <t>PT92F01_RMS_Current_Phase_B</t>
  </si>
  <si>
    <t>PT92F01_RMS_Current_Phase_C</t>
  </si>
  <si>
    <t>PT92F01_RMS_Current_Phase_Neut</t>
  </si>
  <si>
    <t>PT92F01_Active_Power_Phase_A</t>
  </si>
  <si>
    <t>PT92F01_Active_Power_Phase_B</t>
  </si>
  <si>
    <t>PT92F01_Active_Power_Phase_C</t>
  </si>
  <si>
    <t>PT92F01_Total_Active_Power</t>
  </si>
  <si>
    <t>PT92F01_Power_Factor_Phase_A</t>
  </si>
  <si>
    <t>PT92F01_Power_Factor_Phase_B</t>
  </si>
  <si>
    <t>PT92F01_Power_Factor_Phase_C</t>
  </si>
  <si>
    <t>PT92F01_Total_Power_Factor</t>
  </si>
  <si>
    <t>PT93F01_RMS_Current_Phase_A</t>
  </si>
  <si>
    <t>PT93F01_RMS_Current_Phase_B</t>
  </si>
  <si>
    <t>PT93F01_RMS_Current_Phase_C</t>
  </si>
  <si>
    <t>PT93F01_RMS_Current_Phase_Neut</t>
  </si>
  <si>
    <t>PT93F01_Active_Power_Phase_A</t>
  </si>
  <si>
    <t>PT93F01_Active_Power_Phase_B</t>
  </si>
  <si>
    <t>PT93F01_Active_Power_Phase_C</t>
  </si>
  <si>
    <t>PT93F01_Total_Active_Power</t>
  </si>
  <si>
    <t>PT93F01_Power_Factor_Phase_A</t>
  </si>
  <si>
    <t>PT93F01_Power_Factor_Phase_B</t>
  </si>
  <si>
    <t>PT93F01_Power_Factor_Phase_C</t>
  </si>
  <si>
    <t>PT93F01_Total_Power_Factor</t>
  </si>
  <si>
    <t>PT94F01_RMS_Current_Phase_A</t>
  </si>
  <si>
    <t>PT94F01_RMS_Current_Phase_B</t>
  </si>
  <si>
    <t>PT94F01_RMS_Current_Phase_C</t>
  </si>
  <si>
    <t>PT94F01_RMS_Current_Phase_Neut</t>
  </si>
  <si>
    <t>PT94F01_Active_Power_Phase_A</t>
  </si>
  <si>
    <t>PT94F01_Active_Power_Phase_B</t>
  </si>
  <si>
    <t>PT94F01_Active_Power_Phase_C</t>
  </si>
  <si>
    <t>PT94F01_Total_Active_Power</t>
  </si>
  <si>
    <t>PT94F01_Power_Factor_Phase_A</t>
  </si>
  <si>
    <t>PT94F01_Power_Factor_Phase_B</t>
  </si>
  <si>
    <t>PT94F01_Power_Factor_Phase_C</t>
  </si>
  <si>
    <t>PT94F01_Total_Power_Factor</t>
  </si>
  <si>
    <t>PT95F01_RMS_Current_Phase_A</t>
  </si>
  <si>
    <t>PT95F01_RMS_Current_Phase_B</t>
  </si>
  <si>
    <t>PT95F01_RMS_Current_Phase_C</t>
  </si>
  <si>
    <t>PT95F01_RMS_Current_Phase_Neut</t>
  </si>
  <si>
    <t>PT95F01_Active_Power_Phase_A</t>
  </si>
  <si>
    <t>PT95F01_Active_Power_Phase_B</t>
  </si>
  <si>
    <t>PT95F01_Active_Power_Phase_C</t>
  </si>
  <si>
    <t>PT95F01_Total_Active_Power</t>
  </si>
  <si>
    <t>PT95F01_Power_Factor_Phase_A</t>
  </si>
  <si>
    <t>PT95F01_Power_Factor_Phase_B</t>
  </si>
  <si>
    <t>PT95F01_Power_Factor_Phase_C</t>
  </si>
  <si>
    <t>PT95F01_Total_Power_Factor</t>
  </si>
  <si>
    <t>PT97F01_RMS_Current_Phase_A</t>
  </si>
  <si>
    <t>PT97F01_RMS_Current_Phase_B</t>
  </si>
  <si>
    <t>PT97F01_RMS_Current_Phase_C</t>
  </si>
  <si>
    <t>PT97F01_RMS_Current_Phase_Neut</t>
  </si>
  <si>
    <t>PT97F01_Active_Power_Phase_A</t>
  </si>
  <si>
    <t>PT97F01_Active_Power_Phase_B</t>
  </si>
  <si>
    <t>PT97F01_Active_Power_Phase_C</t>
  </si>
  <si>
    <t>PT97F01_Total_Active_Power</t>
  </si>
  <si>
    <t>PT97F01_Power_Factor_Phase_A</t>
  </si>
  <si>
    <t>PT97F01_Power_Factor_Phase_B</t>
  </si>
  <si>
    <t>PT97F01_Power_Factor_Phase_C</t>
  </si>
  <si>
    <t>PT97F01_Total_Power_Factor</t>
  </si>
  <si>
    <t>PT98F01_RMS_Current_Phase_A</t>
  </si>
  <si>
    <t>PT98F01_RMS_Current_Phase_B</t>
  </si>
  <si>
    <t>PT98F01_RMS_Current_Phase_C</t>
  </si>
  <si>
    <t>PT98F01_RMS_Current_Phase_Neut</t>
  </si>
  <si>
    <t>PT98F01_Active_Power_Phase_A</t>
  </si>
  <si>
    <t>PT98F01_Active_Power_Phase_B</t>
  </si>
  <si>
    <t>PT98F01_Active_Power_Phase_C</t>
  </si>
  <si>
    <t>PT98F01_Total_Active_Power</t>
  </si>
  <si>
    <t>PT98F01_Power_Factor_Phase_A</t>
  </si>
  <si>
    <t>PT98F01_Power_Factor_Phase_B</t>
  </si>
  <si>
    <t>PT98F01_Power_Factor_Phase_C</t>
  </si>
  <si>
    <t>PT98F01_Total_Power_Factor</t>
  </si>
  <si>
    <t>PT99F01_RMS_Current_Phase_A</t>
  </si>
  <si>
    <t>PT99F01_RMS_Current_Phase_B</t>
  </si>
  <si>
    <t>PT99F01_RMS_Current_Phase_C</t>
  </si>
  <si>
    <t>PT99F01_RMS_Current_Phase_Neut</t>
  </si>
  <si>
    <t>PT99F01_Active_Power_Phase_A</t>
  </si>
  <si>
    <t>PT99F01_Active_Power_Phase_B</t>
  </si>
  <si>
    <t>PT99F01_Active_Power_Phase_C</t>
  </si>
  <si>
    <t>PT99F01_Total_Active_Power</t>
  </si>
  <si>
    <t>PT99F01_Power_Factor_Phase_A</t>
  </si>
  <si>
    <t>PT99F01_Power_Factor_Phase_B</t>
  </si>
  <si>
    <t>PT99F01_Power_Factor_Phase_C</t>
  </si>
  <si>
    <t>PT99F01_Total_Power_Factor</t>
  </si>
  <si>
    <t>PT111F01_RMS_Current_Phase_A</t>
  </si>
  <si>
    <t>PT111F01_RMS_Current_Phase_B</t>
  </si>
  <si>
    <t>PT111F01_RMS_Current_Phase_C</t>
  </si>
  <si>
    <t>PT111F01_RMS_Current_Phase_Neut</t>
  </si>
  <si>
    <t>PT111F01_Active_Power_Phase_A</t>
  </si>
  <si>
    <t>PT111F01_Active_Power_Phase_B</t>
  </si>
  <si>
    <t>PT111F01_Active_Power_Phase_C</t>
  </si>
  <si>
    <t>PT111F01_Total_Active_Power</t>
  </si>
  <si>
    <t>PT111F01_Power_Factor_Phase_A</t>
  </si>
  <si>
    <t>PT111F01_Power_Factor_Phase_B</t>
  </si>
  <si>
    <t>PT111F01_Power_Factor_Phase_C</t>
  </si>
  <si>
    <t>PT111F01_Total_Power_Factor</t>
  </si>
  <si>
    <t>PT59Q01_RMS_Current_Phase_A</t>
  </si>
  <si>
    <t>PT59Q01_RMS_Current_Phase_B</t>
  </si>
  <si>
    <t>PT59Q01_RMS_Current_Phase_C</t>
  </si>
  <si>
    <t>PT59Q01_RMS_Current_Phase_Neut</t>
  </si>
  <si>
    <t>PT59Q01_Active_Power_Phase_A</t>
  </si>
  <si>
    <t>PT59Q01_Active_Power_Phase_B</t>
  </si>
  <si>
    <t>PT59Q01_Active_Power_Phase_C</t>
  </si>
  <si>
    <t>PT59Q01_Total_Active_Power</t>
  </si>
  <si>
    <t>PT59Q01_Power_Factor_Phase_A</t>
  </si>
  <si>
    <t>PT59Q01_Power_Factor_Phase_B</t>
  </si>
  <si>
    <t>PT59Q01_Power_Factor_Phase_C</t>
  </si>
  <si>
    <t>PT59Q01_Total_Power_Factor</t>
  </si>
  <si>
    <t>Washer-1 RMS Current Phase A</t>
  </si>
  <si>
    <t>Washer-1 RMS Current Phase B</t>
  </si>
  <si>
    <t>Washer-1 RMS Current Phase C</t>
  </si>
  <si>
    <t>Washer-1 RMS Current Phase Neutral</t>
  </si>
  <si>
    <t xml:space="preserve">Washer-1 RMS Voltage Phase A to Neutral </t>
  </si>
  <si>
    <t xml:space="preserve">Washer-1 RMS Voltage Phase B to Neutral </t>
  </si>
  <si>
    <t xml:space="preserve">Washer-1 RMS Voltage Phase C to Neutral </t>
  </si>
  <si>
    <t>Washer-1 Active Power Phase A</t>
  </si>
  <si>
    <t>Washer-1 Active Power Phase B</t>
  </si>
  <si>
    <t>Washer-1 Active Power Phase C</t>
  </si>
  <si>
    <t xml:space="preserve">Washer-1 Total Active Power </t>
  </si>
  <si>
    <t>Washer-1 Power Factor Phase A</t>
  </si>
  <si>
    <t>Washer-1 Power Factor Phase B</t>
  </si>
  <si>
    <t>Washer-1 Power Factor Phase C</t>
  </si>
  <si>
    <t>Washer-1 Total Power Factor</t>
  </si>
  <si>
    <t>Washer-2 RMS Current Phase A</t>
  </si>
  <si>
    <t>Washer-2 RMS Current Phase B</t>
  </si>
  <si>
    <t>Washer-2 RMS Current Phase C</t>
  </si>
  <si>
    <t>Washer-2 RMS Current Phase Neutral</t>
  </si>
  <si>
    <t xml:space="preserve">Washer-2 RMS Voltage Phase A to Neutral </t>
  </si>
  <si>
    <t xml:space="preserve">Washer-2 RMS Voltage Phase B to Neutral </t>
  </si>
  <si>
    <t xml:space="preserve">Washer-2 RMS Voltage Phase C to Neutral </t>
  </si>
  <si>
    <t>Washer-2 Active Power Phase A</t>
  </si>
  <si>
    <t>Washer-2 Active Power Phase B</t>
  </si>
  <si>
    <t>Washer-2 Active Power Phase C</t>
  </si>
  <si>
    <t xml:space="preserve">Washer-2 Total Active Power </t>
  </si>
  <si>
    <t>Washer-2 Power Factor Phase A</t>
  </si>
  <si>
    <t>Washer-2 Power Factor Phase B</t>
  </si>
  <si>
    <t>Washer-2 Power Factor Phase C</t>
  </si>
  <si>
    <t>Washer-2 Total Power Factor</t>
  </si>
  <si>
    <t>Dishwasher Crew Mess RMS Current Phase A</t>
  </si>
  <si>
    <t>Dishwasher Crew Mess RMS Current Phase B</t>
  </si>
  <si>
    <t>Dishwasher Crew Mess RMS Current Phase C</t>
  </si>
  <si>
    <t>Dishwasher Crew Mess RMS Current Phase Neutral</t>
  </si>
  <si>
    <t xml:space="preserve">Dishwasher Crew Mess RMS Voltage Phase A to Neutral </t>
  </si>
  <si>
    <t xml:space="preserve">Dishwasher Crew Mess RMS Voltage Phase B to Neutral </t>
  </si>
  <si>
    <t xml:space="preserve">Dishwasher Crew Mess RMS Voltage Phase C to Neutral </t>
  </si>
  <si>
    <t>Dishwasher Crew Mess Active Power Phase A</t>
  </si>
  <si>
    <t>Dishwasher Crew Mess Active Power Phase B</t>
  </si>
  <si>
    <t>Dishwasher Crew Mess Active Power Phase C</t>
  </si>
  <si>
    <t xml:space="preserve">Dishwasher Crew Mess Total Active Power </t>
  </si>
  <si>
    <t>Dishwasher Crew Mess Power Factor Phase A</t>
  </si>
  <si>
    <t>Dishwasher Crew Mess Power Factor Phase B</t>
  </si>
  <si>
    <t>Dishwasher Crew Mess Power Factor Phase C</t>
  </si>
  <si>
    <t>Dishwasher Crew Mess Total Power Factor</t>
  </si>
  <si>
    <t>Dryer-1 and Dryer-2 RMS Current Phase A</t>
  </si>
  <si>
    <t>Dryer-1 and Dryer-2 RMS Current Phase B</t>
  </si>
  <si>
    <t>Dryer-1 and Dryer-2 RMS Current Phase C</t>
  </si>
  <si>
    <t>Dryer-1 and Dryer-2 RMS Current Phase Neutral</t>
  </si>
  <si>
    <t xml:space="preserve">Dryer-1 and Dryer-2 RMS Voltage Phase A to Neutral </t>
  </si>
  <si>
    <t xml:space="preserve">Dryer-1 and Dryer-2 RMS Voltage Phase B to Neutral </t>
  </si>
  <si>
    <t xml:space="preserve">Dryer-1 and Dryer-2 RMS Voltage Phase C to Neutral </t>
  </si>
  <si>
    <t>Dryer-1 and Dryer-2 Active Power Phase A</t>
  </si>
  <si>
    <t>Dryer-1 and Dryer-2 Active Power Phase B</t>
  </si>
  <si>
    <t>Dryer-1 and Dryer-2 Active Power Phase C</t>
  </si>
  <si>
    <t xml:space="preserve">Dryer-1 and Dryer-2 Total Active Power </t>
  </si>
  <si>
    <t>Dryer-1 and Dryer-2 Power Factor Phase A</t>
  </si>
  <si>
    <t>Dryer-1 and Dryer-2 Power Factor Phase B</t>
  </si>
  <si>
    <t>Dryer-1 and Dryer-2 Power Factor Phase C</t>
  </si>
  <si>
    <t>Dryer-1 and Dryer-2 Total Power Factor</t>
  </si>
  <si>
    <t>Sockets Crew Cabins PS RMS Current Phase A</t>
  </si>
  <si>
    <t>Sockets Crew Cabins PS RMS Current Phase B</t>
  </si>
  <si>
    <t>Sockets Crew Cabins PS RMS Current Phase C</t>
  </si>
  <si>
    <t>Sockets Crew Cabins PS RMS Current Phase Neutral</t>
  </si>
  <si>
    <t xml:space="preserve">Sockets Crew Cabins PS RMS Voltage Phase A to Neutral </t>
  </si>
  <si>
    <t xml:space="preserve">Sockets Crew Cabins PS RMS Voltage Phase B to Neutral </t>
  </si>
  <si>
    <t xml:space="preserve">Sockets Crew Cabins PS RMS Voltage Phase C to Neutral </t>
  </si>
  <si>
    <t>Sockets Crew Cabins PS Active Power Phase A</t>
  </si>
  <si>
    <t>Sockets Crew Cabins PS Active Power Phase B</t>
  </si>
  <si>
    <t>Sockets Crew Cabins PS Active Power Phase C</t>
  </si>
  <si>
    <t xml:space="preserve">Sockets Crew Cabins PS Total Active Power </t>
  </si>
  <si>
    <t>Sockets Crew Cabins PS Power Factor Phase A</t>
  </si>
  <si>
    <t>Sockets Crew Cabins PS Power Factor Phase B</t>
  </si>
  <si>
    <t>Sockets Crew Cabins PS Power Factor Phase C</t>
  </si>
  <si>
    <t>Sockets Crew Cabins PS Total Power Factor</t>
  </si>
  <si>
    <t>Sockets Crew Cabins SB RMS Current Phase A</t>
  </si>
  <si>
    <t>Sockets Crew Cabins SB RMS Current Phase B</t>
  </si>
  <si>
    <t>Sockets Crew Cabins SB RMS Current Phase C</t>
  </si>
  <si>
    <t>Sockets Crew Cabins SB RMS Current Phase Neutral</t>
  </si>
  <si>
    <t xml:space="preserve">Sockets Crew Cabins SB RMS Voltage Phase A to Neutral </t>
  </si>
  <si>
    <t xml:space="preserve">Sockets Crew Cabins SB RMS Voltage Phase B to Neutral </t>
  </si>
  <si>
    <t xml:space="preserve">Sockets Crew Cabins SB RMS Voltage Phase C to Neutral </t>
  </si>
  <si>
    <t>Sockets Crew Cabins SB Active Power Phase A</t>
  </si>
  <si>
    <t>Sockets Crew Cabins SB Active Power Phase B</t>
  </si>
  <si>
    <t>Sockets Crew Cabins SB Active Power Phase C</t>
  </si>
  <si>
    <t xml:space="preserve">Sockets Crew Cabins SB Total Active Power </t>
  </si>
  <si>
    <t>Sockets Crew Cabins SB Power Factor Phase A</t>
  </si>
  <si>
    <t>Sockets Crew Cabins SB Power Factor Phase B</t>
  </si>
  <si>
    <t>Sockets Crew Cabins SB Power Factor Phase C</t>
  </si>
  <si>
    <t>Sockets Crew Cabins SB Total Power Factor</t>
  </si>
  <si>
    <t>MFHF SSB (Main Supply) RMS Current Phase A</t>
  </si>
  <si>
    <t>MFHF SSB (Main Supply) RMS Current Phase B</t>
  </si>
  <si>
    <t>MFHF SSB (Main Supply) RMS Current Phase C</t>
  </si>
  <si>
    <t>MFHF SSB (Main Supply) RMS Current Phase Neutral</t>
  </si>
  <si>
    <t xml:space="preserve">MFHF SSB (Main Supply) RMS Voltage Phase A to Neutral </t>
  </si>
  <si>
    <t xml:space="preserve">MFHF SSB (Main Supply) RMS Voltage Phase B to Neutral </t>
  </si>
  <si>
    <t xml:space="preserve">MFHF SSB (Main Supply) RMS Voltage Phase C to Neutral </t>
  </si>
  <si>
    <t>MFHF SSB (Main Supply) Active Power Phase A</t>
  </si>
  <si>
    <t>MFHF SSB (Main Supply) Active Power Phase B</t>
  </si>
  <si>
    <t>MFHF SSB (Main Supply) Active Power Phase C</t>
  </si>
  <si>
    <t xml:space="preserve">MFHF SSB (Main Supply) Total Active Power </t>
  </si>
  <si>
    <t>MFHF SSB (Main Supply) Power Factor Phase A</t>
  </si>
  <si>
    <t>MFHF SSB (Main Supply) Power Factor Phase B</t>
  </si>
  <si>
    <t>MFHF SSB (Main Supply) Power Factor Phase C</t>
  </si>
  <si>
    <t>MFHF SSB (Main Supply) Total Power Factor</t>
  </si>
  <si>
    <t>Sliding Door Crew Corridor RMS Current Phase A</t>
  </si>
  <si>
    <t>Sliding Door Crew Corridor RMS Current Phase B</t>
  </si>
  <si>
    <t>Sliding Door Crew Corridor RMS Current Phase C</t>
  </si>
  <si>
    <t>Sliding Door Crew Corridor RMS Current Phase Neutral</t>
  </si>
  <si>
    <t xml:space="preserve">Sliding Door Crew Corridor RMS Voltage Phase A to Neutral </t>
  </si>
  <si>
    <t xml:space="preserve">Sliding Door Crew Corridor RMS Voltage Phase B to Neutral </t>
  </si>
  <si>
    <t xml:space="preserve">Sliding Door Crew Corridor RMS Voltage Phase C to Neutral </t>
  </si>
  <si>
    <t>Sliding Door Crew Corridor Active Power Phase A</t>
  </si>
  <si>
    <t>Sliding Door Crew Corridor Active Power Phase B</t>
  </si>
  <si>
    <t>Sliding Door Crew Corridor Active Power Phase C</t>
  </si>
  <si>
    <t xml:space="preserve">Sliding Door Crew Corridor Total Active Power </t>
  </si>
  <si>
    <t>Sliding Door Crew Corridor Power Factor Phase A</t>
  </si>
  <si>
    <t>Sliding Door Crew Corridor Power Factor Phase B</t>
  </si>
  <si>
    <t>Sliding Door Crew Corridor Power Factor Phase C</t>
  </si>
  <si>
    <t>Sliding Door Crew Corridor Total Power Factor</t>
  </si>
  <si>
    <t>Crew Mess JB RMS Current Phase A</t>
  </si>
  <si>
    <t>Crew Mess JB RMS Current Phase B</t>
  </si>
  <si>
    <t>Crew Mess JB RMS Current Phase C</t>
  </si>
  <si>
    <t>Crew Mess JB RMS Current Phase Neutral</t>
  </si>
  <si>
    <t xml:space="preserve">Crew Mess JB RMS Voltage Phase A to Neutral </t>
  </si>
  <si>
    <t xml:space="preserve">Crew Mess JB RMS Voltage Phase B to Neutral </t>
  </si>
  <si>
    <t xml:space="preserve">Crew Mess JB RMS Voltage Phase C to Neutral </t>
  </si>
  <si>
    <t>Crew Mess JB Active Power Phase A</t>
  </si>
  <si>
    <t>Crew Mess JB Active Power Phase B</t>
  </si>
  <si>
    <t>Crew Mess JB Active Power Phase C</t>
  </si>
  <si>
    <t xml:space="preserve">Crew Mess JB Total Active Power </t>
  </si>
  <si>
    <t>Crew Mess JB Power Factor Phase A</t>
  </si>
  <si>
    <t>Crew Mess JB Power Factor Phase B</t>
  </si>
  <si>
    <t>Crew Mess JB Power Factor Phase C</t>
  </si>
  <si>
    <t>Crew Mess JB Total Power Factor</t>
  </si>
  <si>
    <t>Interiour Siding Door Galley Fwd RMS Current Phase A</t>
  </si>
  <si>
    <t>Interiour Siding Door Galley Fwd RMS Current Phase B</t>
  </si>
  <si>
    <t>Interiour Siding Door Galley Fwd RMS Current Phase C</t>
  </si>
  <si>
    <t>Interiour Siding Door Galley Fwd RMS Current Phase Neutral</t>
  </si>
  <si>
    <t xml:space="preserve">Interiour Siding Door Galley Fwd RMS Voltage Phase A to Neutral </t>
  </si>
  <si>
    <t xml:space="preserve">Interiour Siding Door Galley Fwd RMS Voltage Phase B to Neutral </t>
  </si>
  <si>
    <t xml:space="preserve">Interiour Siding Door Galley Fwd RMS Voltage Phase C to Neutral </t>
  </si>
  <si>
    <t>Interiour Siding Door Galley Fwd Active Power Phase A</t>
  </si>
  <si>
    <t>Interiour Siding Door Galley Fwd Active Power Phase B</t>
  </si>
  <si>
    <t>Interiour Siding Door Galley Fwd Active Power Phase C</t>
  </si>
  <si>
    <t xml:space="preserve">Interiour Siding Door Galley Fwd Total Active Power </t>
  </si>
  <si>
    <t>Interiour Siding Door Galley Fwd Power Factor Phase A</t>
  </si>
  <si>
    <t>Interiour Siding Door Galley Fwd Power Factor Phase B</t>
  </si>
  <si>
    <t>Interiour Siding Door Galley Fwd Power Factor Phase C</t>
  </si>
  <si>
    <t>Interiour Siding Door Galley Fwd Total Power Factor</t>
  </si>
  <si>
    <t>Interiour Siding Door Galley Aft RMS Current Phase A</t>
  </si>
  <si>
    <t>Interiour Siding Door Galley Aft RMS Current Phase B</t>
  </si>
  <si>
    <t>Interiour Siding Door Galley Aft RMS Current Phase C</t>
  </si>
  <si>
    <t>Interiour Siding Door Galley Aft RMS Current Phase Neutral</t>
  </si>
  <si>
    <t xml:space="preserve">Interiour Siding Door Galley Aft RMS Voltage Phase A to Neutral </t>
  </si>
  <si>
    <t xml:space="preserve">Interiour Siding Door Galley Aft RMS Voltage Phase B to Neutral </t>
  </si>
  <si>
    <t xml:space="preserve">Interiour Siding Door Galley Aft RMS Voltage Phase C to Neutral </t>
  </si>
  <si>
    <t>Interiour Siding Door Galley Aft Active Power Phase A</t>
  </si>
  <si>
    <t>Interiour Siding Door Galley Aft Active Power Phase B</t>
  </si>
  <si>
    <t>Interiour Siding Door Galley Aft Active Power Phase C</t>
  </si>
  <si>
    <t xml:space="preserve">Interiour Siding Door Galley Aft Total Active Power </t>
  </si>
  <si>
    <t>Interiour Siding Door Galley Aft Power Factor Phase A</t>
  </si>
  <si>
    <t>Interiour Siding Door Galley Aft Power Factor Phase B</t>
  </si>
  <si>
    <t>Interiour Siding Door Galley Aft Power Factor Phase C</t>
  </si>
  <si>
    <t>Interiour Siding Door Galley Aft Total Power Factor</t>
  </si>
  <si>
    <t>Main Companion Way Door System RMS Current Phase A</t>
  </si>
  <si>
    <t>Main Companion Way Door System RMS Current Phase B</t>
  </si>
  <si>
    <t>Main Companion Way Door System RMS Current Phase C</t>
  </si>
  <si>
    <t>Main Companion Way Door System RMS Current Phase Neutral</t>
  </si>
  <si>
    <t xml:space="preserve">Main Companion Way Door System RMS Voltage Phase A to Neutral </t>
  </si>
  <si>
    <t xml:space="preserve">Main Companion Way Door System RMS Voltage Phase B to Neutral </t>
  </si>
  <si>
    <t xml:space="preserve">Main Companion Way Door System RMS Voltage Phase C to Neutral </t>
  </si>
  <si>
    <t>Main Companion Way Door System Active Power Phase A</t>
  </si>
  <si>
    <t>Main Companion Way Door System Active Power Phase B</t>
  </si>
  <si>
    <t>Main Companion Way Door System Active Power Phase C</t>
  </si>
  <si>
    <t xml:space="preserve">Main Companion Way Door System Total Active Power </t>
  </si>
  <si>
    <t>Main Companion Way Door System Power Factor Phase A</t>
  </si>
  <si>
    <t>Main Companion Way Door System Power Factor Phase B</t>
  </si>
  <si>
    <t>Main Companion Way Door System Power Factor Phase C</t>
  </si>
  <si>
    <t>Main Companion Way Door System Total Power Factor</t>
  </si>
  <si>
    <t>Entrance Door Aft Deckhouse RMS Current Phase A</t>
  </si>
  <si>
    <t>Entrance Door Aft Deckhouse RMS Current Phase B</t>
  </si>
  <si>
    <t>Entrance Door Aft Deckhouse RMS Current Phase C</t>
  </si>
  <si>
    <t>Entrance Door Aft Deckhouse RMS Current Phase Neutral</t>
  </si>
  <si>
    <t xml:space="preserve">Entrance Door Aft Deckhouse RMS Voltage Phase A to Neutral </t>
  </si>
  <si>
    <t xml:space="preserve">Entrance Door Aft Deckhouse RMS Voltage Phase B to Neutral </t>
  </si>
  <si>
    <t xml:space="preserve">Entrance Door Aft Deckhouse RMS Voltage Phase C to Neutral </t>
  </si>
  <si>
    <t>Entrance Door Aft Deckhouse Active Power Phase A</t>
  </si>
  <si>
    <t>Entrance Door Aft Deckhouse Active Power Phase B</t>
  </si>
  <si>
    <t>Entrance Door Aft Deckhouse Active Power Phase C</t>
  </si>
  <si>
    <t xml:space="preserve">Entrance Door Aft Deckhouse Total Active Power </t>
  </si>
  <si>
    <t>Entrance Door Aft Deckhouse Power Factor Phase A</t>
  </si>
  <si>
    <t>Entrance Door Aft Deckhouse Power Factor Phase B</t>
  </si>
  <si>
    <t>Entrance Door Aft Deckhouse Power Factor Phase C</t>
  </si>
  <si>
    <t>Entrance Door Aft Deckhouse Total Power Factor</t>
  </si>
  <si>
    <t>Door Crew Entrance RMS Current Phase A</t>
  </si>
  <si>
    <t>Door Crew Entrance RMS Current Phase B</t>
  </si>
  <si>
    <t>Door Crew Entrance RMS Current Phase C</t>
  </si>
  <si>
    <t>Door Crew Entrance RMS Current Phase Neutral</t>
  </si>
  <si>
    <t xml:space="preserve">Door Crew Entrance RMS Voltage Phase A to Neutral </t>
  </si>
  <si>
    <t xml:space="preserve">Door Crew Entrance RMS Voltage Phase B to Neutral </t>
  </si>
  <si>
    <t xml:space="preserve">Door Crew Entrance RMS Voltage Phase C to Neutral </t>
  </si>
  <si>
    <t>Door Crew Entrance Active Power Phase A</t>
  </si>
  <si>
    <t>Door Crew Entrance Active Power Phase B</t>
  </si>
  <si>
    <t>Door Crew Entrance Active Power Phase C</t>
  </si>
  <si>
    <t xml:space="preserve">Door Crew Entrance Total Active Power </t>
  </si>
  <si>
    <t>Door Crew Entrance Power Factor Phase A</t>
  </si>
  <si>
    <t>Door Crew Entrance Power Factor Phase B</t>
  </si>
  <si>
    <t>Door Crew Entrance Power Factor Phase C</t>
  </si>
  <si>
    <t>Door Crew Entrance Total Power Factor</t>
  </si>
  <si>
    <t>Discharge Pump Crew SB Aft/Mid RMS Current Phase A</t>
  </si>
  <si>
    <t>Discharge Pump Crew SB Aft/Mid RMS Current Phase B</t>
  </si>
  <si>
    <t>Discharge Pump Crew SB Aft/Mid RMS Current Phase C</t>
  </si>
  <si>
    <t>Discharge Pump Crew SB Aft/Mid RMS Current Phase Neutral</t>
  </si>
  <si>
    <t xml:space="preserve">Discharge Pump Crew SB Aft/Mid RMS Voltage Phase A to Neutral </t>
  </si>
  <si>
    <t xml:space="preserve">Discharge Pump Crew SB Aft/Mid RMS Voltage Phase B to Neutral </t>
  </si>
  <si>
    <t xml:space="preserve">Discharge Pump Crew SB Aft/Mid RMS Voltage Phase C to Neutral </t>
  </si>
  <si>
    <t>Discharge Pump Crew SB Aft/Mid Active Power Phase A</t>
  </si>
  <si>
    <t>Discharge Pump Crew SB Aft/Mid Active Power Phase B</t>
  </si>
  <si>
    <t>Discharge Pump Crew SB Aft/Mid Active Power Phase C</t>
  </si>
  <si>
    <t xml:space="preserve">Discharge Pump Crew SB Aft/Mid Total Active Power </t>
  </si>
  <si>
    <t>Discharge Pump Crew SB Aft/Mid Power Factor Phase A</t>
  </si>
  <si>
    <t>Discharge Pump Crew SB Aft/Mid Power Factor Phase B</t>
  </si>
  <si>
    <t>Discharge Pump Crew SB Aft/Mid Power Factor Phase C</t>
  </si>
  <si>
    <t>Discharge Pump Crew SB Aft/Mid Total Power Factor</t>
  </si>
  <si>
    <t>Discharge Pump Crew PS Mid/Sb Fwd RMS Current Phase A</t>
  </si>
  <si>
    <t>Discharge Pump Crew PS Mid/Sb Fwd RMS Current Phase B</t>
  </si>
  <si>
    <t>Discharge Pump Crew PS Mid/Sb Fwd RMS Current Phase C</t>
  </si>
  <si>
    <t>Discharge Pump Crew PS Mid/Sb Fwd RMS Current Phase Neutral</t>
  </si>
  <si>
    <t xml:space="preserve">Discharge Pump Crew PS Mid/Sb Fwd RMS Voltage Phase A to Neutral </t>
  </si>
  <si>
    <t xml:space="preserve">Discharge Pump Crew PS Mid/Sb Fwd RMS Voltage Phase B to Neutral </t>
  </si>
  <si>
    <t xml:space="preserve">Discharge Pump Crew PS Mid/Sb Fwd RMS Voltage Phase C to Neutral </t>
  </si>
  <si>
    <t>Discharge Pump Crew PS Mid/Sb Fwd Active Power Phase A</t>
  </si>
  <si>
    <t>Discharge Pump Crew PS Mid/Sb Fwd Active Power Phase B</t>
  </si>
  <si>
    <t>Discharge Pump Crew PS Mid/Sb Fwd Active Power Phase C</t>
  </si>
  <si>
    <t xml:space="preserve">Discharge Pump Crew PS Mid/Sb Fwd Total Active Power </t>
  </si>
  <si>
    <t>Discharge Pump Crew PS Mid/Sb Fwd Power Factor Phase A</t>
  </si>
  <si>
    <t>Discharge Pump Crew PS Mid/Sb Fwd Power Factor Phase B</t>
  </si>
  <si>
    <t>Discharge Pump Crew PS Mid/Sb Fwd Power Factor Phase C</t>
  </si>
  <si>
    <t>Discharge Pump Crew PS Mid/Sb Fwd Total Power Factor</t>
  </si>
  <si>
    <t>Circulation Pump Wall &amp; Ceiling Cooling Aft RMS Current Phase A</t>
  </si>
  <si>
    <t>Circulation Pump Wall &amp; Ceiling Cooling Aft RMS Current Phase B</t>
  </si>
  <si>
    <t>Circulation Pump Wall &amp; Ceiling Cooling Aft RMS Current Phase C</t>
  </si>
  <si>
    <t>Circulation Pump Wall &amp; Ceiling Cooling Aft RMS Current Phase Neutral</t>
  </si>
  <si>
    <t xml:space="preserve">Circulation Pump Wall &amp; Ceiling Cooling Aft RMS Voltage Phase A to Neutral </t>
  </si>
  <si>
    <t xml:space="preserve">Circulation Pump Wall &amp; Ceiling Cooling Aft RMS Voltage Phase B to Neutral </t>
  </si>
  <si>
    <t xml:space="preserve">Circulation Pump Wall &amp; Ceiling Cooling Aft RMS Voltage Phase C to Neutral </t>
  </si>
  <si>
    <t>Circulation Pump Wall &amp; Ceiling Cooling Aft Active Power Phase A</t>
  </si>
  <si>
    <t>Circulation Pump Wall &amp; Ceiling Cooling Aft Active Power Phase B</t>
  </si>
  <si>
    <t>Circulation Pump Wall &amp; Ceiling Cooling Aft Active Power Phase C</t>
  </si>
  <si>
    <t xml:space="preserve">Circulation Pump Wall &amp; Ceiling Cooling Aft Total Active Power </t>
  </si>
  <si>
    <t>Circulation Pump Wall &amp; Ceiling Cooling Aft Power Factor Phase A</t>
  </si>
  <si>
    <t>Circulation Pump Wall &amp; Ceiling Cooling Aft Power Factor Phase B</t>
  </si>
  <si>
    <t>Circulation Pump Wall &amp; Ceiling Cooling Aft Power Factor Phase C</t>
  </si>
  <si>
    <t>Circulation Pump Wall &amp; Ceiling Cooling Aft Total Power Factor</t>
  </si>
  <si>
    <t>Circulation Pump Wall &amp; Ceiling Cooling Fwd RMS Current Phase A</t>
  </si>
  <si>
    <t>Circulation Pump Wall &amp; Ceiling Cooling Fwd RMS Current Phase B</t>
  </si>
  <si>
    <t>Circulation Pump Wall &amp; Ceiling Cooling Fwd RMS Current Phase C</t>
  </si>
  <si>
    <t>Circulation Pump Wall &amp; Ceiling Cooling Fwd RMS Current Phase Neutral</t>
  </si>
  <si>
    <t xml:space="preserve">Circulation Pump Wall &amp; Ceiling Cooling Fwd RMS Voltage Phase A to Neutral </t>
  </si>
  <si>
    <t xml:space="preserve">Circulation Pump Wall &amp; Ceiling Cooling Fwd RMS Voltage Phase B to Neutral </t>
  </si>
  <si>
    <t xml:space="preserve">Circulation Pump Wall &amp; Ceiling Cooling Fwd RMS Voltage Phase C to Neutral </t>
  </si>
  <si>
    <t>Circulation Pump Wall &amp; Ceiling Cooling Fwd Active Power Phase A</t>
  </si>
  <si>
    <t>Circulation Pump Wall &amp; Ceiling Cooling Fwd Active Power Phase B</t>
  </si>
  <si>
    <t>Circulation Pump Wall &amp; Ceiling Cooling Fwd Active Power Phase C</t>
  </si>
  <si>
    <t xml:space="preserve">Circulation Pump Wall &amp; Ceiling Cooling Fwd Total Active Power </t>
  </si>
  <si>
    <t>Circulation Pump Wall &amp; Ceiling Cooling Fwd Power Factor Phase A</t>
  </si>
  <si>
    <t>Circulation Pump Wall &amp; Ceiling Cooling Fwd Power Factor Phase B</t>
  </si>
  <si>
    <t>Circulation Pump Wall &amp; Ceiling Cooling Fwd Power Factor Phase C</t>
  </si>
  <si>
    <t>Circulation Pump Wall &amp; Ceiling Cooling Fwd Total Power Factor</t>
  </si>
  <si>
    <t>Wall &amp; Ceiling Cooling Pump Section 2 RMS Current Phase A</t>
  </si>
  <si>
    <t>Wall &amp; Ceiling Cooling Pump Section 2 RMS Current Phase B</t>
  </si>
  <si>
    <t>Wall &amp; Ceiling Cooling Pump Section 2 RMS Current Phase C</t>
  </si>
  <si>
    <t>Wall &amp; Ceiling Cooling Pump Section 2 RMS Current Phase Neutral</t>
  </si>
  <si>
    <t xml:space="preserve">Wall &amp; Ceiling Cooling Pump Section 2 RMS Voltage Phase A to Neutral </t>
  </si>
  <si>
    <t xml:space="preserve">Wall &amp; Ceiling Cooling Pump Section 2 RMS Voltage Phase B to Neutral </t>
  </si>
  <si>
    <t xml:space="preserve">Wall &amp; Ceiling Cooling Pump Section 2 RMS Voltage Phase C to Neutral </t>
  </si>
  <si>
    <t>Wall &amp; Ceiling Cooling Pump Section 2 Active Power Phase A</t>
  </si>
  <si>
    <t>Wall &amp; Ceiling Cooling Pump Section 2 Active Power Phase B</t>
  </si>
  <si>
    <t>Wall &amp; Ceiling Cooling Pump Section 2 Active Power Phase C</t>
  </si>
  <si>
    <t xml:space="preserve">Wall &amp; Ceiling Cooling Pump Section 2 Total Active Power </t>
  </si>
  <si>
    <t>Wall &amp; Ceiling Cooling Pump Section 2 Power Factor Phase A</t>
  </si>
  <si>
    <t>Wall &amp; Ceiling Cooling Pump Section 2 Power Factor Phase B</t>
  </si>
  <si>
    <t>Wall &amp; Ceiling Cooling Pump Section 2 Power Factor Phase C</t>
  </si>
  <si>
    <t>Wall &amp; Ceiling Cooling Pump Section 2 Total Power Factor</t>
  </si>
  <si>
    <t>Wall &amp; Ceiling Cooling Pump Section 4 RMS Current Phase A</t>
  </si>
  <si>
    <t>Wall &amp; Ceiling Cooling Pump Section 4 RMS Current Phase B</t>
  </si>
  <si>
    <t>Wall &amp; Ceiling Cooling Pump Section 4 RMS Current Phase C</t>
  </si>
  <si>
    <t>Wall &amp; Ceiling Cooling Pump Section 4 RMS Current Phase Neutral</t>
  </si>
  <si>
    <t xml:space="preserve">Wall &amp; Ceiling Cooling Pump Section 4 RMS Voltage Phase A to Neutral </t>
  </si>
  <si>
    <t xml:space="preserve">Wall &amp; Ceiling Cooling Pump Section 4 RMS Voltage Phase B to Neutral </t>
  </si>
  <si>
    <t xml:space="preserve">Wall &amp; Ceiling Cooling Pump Section 4 RMS Voltage Phase C to Neutral </t>
  </si>
  <si>
    <t>Wall &amp; Ceiling Cooling Pump Section 4 Active Power Phase A</t>
  </si>
  <si>
    <t>Wall &amp; Ceiling Cooling Pump Section 4 Active Power Phase B</t>
  </si>
  <si>
    <t>Wall &amp; Ceiling Cooling Pump Section 4 Active Power Phase C</t>
  </si>
  <si>
    <t xml:space="preserve">Wall &amp; Ceiling Cooling Pump Section 4 Total Active Power </t>
  </si>
  <si>
    <t>Wall &amp; Ceiling Cooling Pump Section 4 Power Factor Phase A</t>
  </si>
  <si>
    <t>Wall &amp; Ceiling Cooling Pump Section 4 Power Factor Phase B</t>
  </si>
  <si>
    <t>Wall &amp; Ceiling Cooling Pump Section 4 Power Factor Phase C</t>
  </si>
  <si>
    <t>Wall &amp; Ceiling Cooling Pump Section 4 Total Power Factor</t>
  </si>
  <si>
    <t>Wall &amp; Ceiling Cooling Pump Section 5 RMS Current Phase A</t>
  </si>
  <si>
    <t>Wall &amp; Ceiling Cooling Pump Section 5 RMS Current Phase B</t>
  </si>
  <si>
    <t>Wall &amp; Ceiling Cooling Pump Section 5 RMS Current Phase C</t>
  </si>
  <si>
    <t>Wall &amp; Ceiling Cooling Pump Section 5 RMS Current Phase Neutral</t>
  </si>
  <si>
    <t xml:space="preserve">Wall &amp; Ceiling Cooling Pump Section 5 RMS Voltage Phase A to Neutral </t>
  </si>
  <si>
    <t xml:space="preserve">Wall &amp; Ceiling Cooling Pump Section 5 RMS Voltage Phase B to Neutral </t>
  </si>
  <si>
    <t xml:space="preserve">Wall &amp; Ceiling Cooling Pump Section 5 RMS Voltage Phase C to Neutral </t>
  </si>
  <si>
    <t>Wall &amp; Ceiling Cooling Pump Section 5 Active Power Phase A</t>
  </si>
  <si>
    <t>Wall &amp; Ceiling Cooling Pump Section 5 Active Power Phase B</t>
  </si>
  <si>
    <t>Wall &amp; Ceiling Cooling Pump Section 5 Active Power Phase C</t>
  </si>
  <si>
    <t xml:space="preserve">Wall &amp; Ceiling Cooling Pump Section 5 Total Active Power </t>
  </si>
  <si>
    <t>Wall &amp; Ceiling Cooling Pump Section 5 Power Factor Phase A</t>
  </si>
  <si>
    <t>Wall &amp; Ceiling Cooling Pump Section 5 Power Factor Phase B</t>
  </si>
  <si>
    <t>Wall &amp; Ceiling Cooling Pump Section 5 Power Factor Phase C</t>
  </si>
  <si>
    <t>Wall &amp; Ceiling Cooling Pump Section 5 Total Power Factor</t>
  </si>
  <si>
    <t>To Overflow Cabin RMS Current Phase A</t>
  </si>
  <si>
    <t>To Overflow Cabin RMS Current Phase B</t>
  </si>
  <si>
    <t>To Overflow Cabin RMS Current Phase C</t>
  </si>
  <si>
    <t>To Overflow Cabin RMS Current Phase Neutral</t>
  </si>
  <si>
    <t xml:space="preserve">To Overflow Cabin RMS Voltage Phase A to Neutral </t>
  </si>
  <si>
    <t xml:space="preserve">To Overflow Cabin RMS Voltage Phase B to Neutral </t>
  </si>
  <si>
    <t xml:space="preserve">To Overflow Cabin RMS Voltage Phase C to Neutral </t>
  </si>
  <si>
    <t>To Overflow Cabin Active Power Phase A</t>
  </si>
  <si>
    <t>To Overflow Cabin Active Power Phase B</t>
  </si>
  <si>
    <t>To Overflow Cabin Active Power Phase C</t>
  </si>
  <si>
    <t xml:space="preserve">To Overflow Cabin Total Active Power </t>
  </si>
  <si>
    <t>To Overflow Cabin Power Factor Phase A</t>
  </si>
  <si>
    <t>To Overflow Cabin Power Factor Phase B</t>
  </si>
  <si>
    <t>To Overflow Cabin Power Factor Phase C</t>
  </si>
  <si>
    <t>To Overflow Cabin Total Power Factor</t>
  </si>
  <si>
    <t>Toilet Guest Cabin PS Fwd RMS Current Phase A</t>
  </si>
  <si>
    <t>Toilet Guest Cabin PS Fwd RMS Current Phase B</t>
  </si>
  <si>
    <t>Toilet Guest Cabin PS Fwd RMS Current Phase C</t>
  </si>
  <si>
    <t>Toilet Guest Cabin PS Fwd RMS Current Phase Neutral</t>
  </si>
  <si>
    <t xml:space="preserve">Toilet Guest Cabin PS Fwd RMS Voltage Phase A to Neutral </t>
  </si>
  <si>
    <t xml:space="preserve">Toilet Guest Cabin PS Fwd RMS Voltage Phase B to Neutral </t>
  </si>
  <si>
    <t xml:space="preserve">Toilet Guest Cabin PS Fwd RMS Voltage Phase C to Neutral </t>
  </si>
  <si>
    <t>Toilet Guest Cabin PS Fwd Active Power Phase A</t>
  </si>
  <si>
    <t>Toilet Guest Cabin PS Fwd Active Power Phase B</t>
  </si>
  <si>
    <t>Toilet Guest Cabin PS Fwd Active Power Phase C</t>
  </si>
  <si>
    <t xml:space="preserve">Toilet Guest Cabin PS Fwd Total Active Power </t>
  </si>
  <si>
    <t>Toilet Guest Cabin PS Fwd Power Factor Phase A</t>
  </si>
  <si>
    <t>Toilet Guest Cabin PS Fwd Power Factor Phase B</t>
  </si>
  <si>
    <t>Toilet Guest Cabin PS Fwd Power Factor Phase C</t>
  </si>
  <si>
    <t>Toilet Guest Cabin PS Fwd Total Power Factor</t>
  </si>
  <si>
    <t>Toilet Captains Cabin RMS Current Phase A</t>
  </si>
  <si>
    <t>Toilet Captains Cabin RMS Current Phase B</t>
  </si>
  <si>
    <t>Toilet Captains Cabin RMS Current Phase C</t>
  </si>
  <si>
    <t>Toilet Captains Cabin RMS Current Phase Neutral</t>
  </si>
  <si>
    <t xml:space="preserve">Toilet Captains Cabin RMS Voltage Phase A to Neutral </t>
  </si>
  <si>
    <t xml:space="preserve">Toilet Captains Cabin RMS Voltage Phase B to Neutral </t>
  </si>
  <si>
    <t xml:space="preserve">Toilet Captains Cabin RMS Voltage Phase C to Neutral </t>
  </si>
  <si>
    <t>Toilet Captains Cabin Active Power Phase A</t>
  </si>
  <si>
    <t>Toilet Captains Cabin Active Power Phase B</t>
  </si>
  <si>
    <t>Toilet Captains Cabin Active Power Phase C</t>
  </si>
  <si>
    <t xml:space="preserve">Toilet Captains Cabin Total Active Power </t>
  </si>
  <si>
    <t>Toilet Captains Cabin Power Factor Phase A</t>
  </si>
  <si>
    <t>Toilet Captains Cabin Power Factor Phase B</t>
  </si>
  <si>
    <t>Toilet Captains Cabin Power Factor Phase C</t>
  </si>
  <si>
    <t>Toilet Captains Cabin Total Power Factor</t>
  </si>
  <si>
    <t>Toilet Crew Cabin SB Aft RMS Current Phase A</t>
  </si>
  <si>
    <t>Toilet Crew Cabin SB Aft RMS Current Phase B</t>
  </si>
  <si>
    <t>Toilet Crew Cabin SB Aft RMS Current Phase C</t>
  </si>
  <si>
    <t>Toilet Crew Cabin SB Aft RMS Current Phase Neutral</t>
  </si>
  <si>
    <t xml:space="preserve">Toilet Crew Cabin SB Aft RMS Voltage Phase A to Neutral </t>
  </si>
  <si>
    <t xml:space="preserve">Toilet Crew Cabin SB Aft RMS Voltage Phase B to Neutral </t>
  </si>
  <si>
    <t xml:space="preserve">Toilet Crew Cabin SB Aft RMS Voltage Phase C to Neutral </t>
  </si>
  <si>
    <t>Toilet Crew Cabin SB Aft Active Power Phase A</t>
  </si>
  <si>
    <t>Toilet Crew Cabin SB Aft Active Power Phase B</t>
  </si>
  <si>
    <t>Toilet Crew Cabin SB Aft Active Power Phase C</t>
  </si>
  <si>
    <t xml:space="preserve">Toilet Crew Cabin SB Aft Total Active Power </t>
  </si>
  <si>
    <t>Toilet Crew Cabin SB Aft Power Factor Phase A</t>
  </si>
  <si>
    <t>Toilet Crew Cabin SB Aft Power Factor Phase B</t>
  </si>
  <si>
    <t>Toilet Crew Cabin SB Aft Power Factor Phase C</t>
  </si>
  <si>
    <t>Toilet Crew Cabin SB Aft Total Power Factor</t>
  </si>
  <si>
    <t>Toilet Crew Cabin SB Mid RMS Current Phase A</t>
  </si>
  <si>
    <t>Toilet Crew Cabin SB Mid RMS Current Phase B</t>
  </si>
  <si>
    <t>Toilet Crew Cabin SB Mid RMS Current Phase C</t>
  </si>
  <si>
    <t>Toilet Crew Cabin SB Mid RMS Current Phase Neutral</t>
  </si>
  <si>
    <t xml:space="preserve">Toilet Crew Cabin SB Mid RMS Voltage Phase A to Neutral </t>
  </si>
  <si>
    <t xml:space="preserve">Toilet Crew Cabin SB Mid RMS Voltage Phase B to Neutral </t>
  </si>
  <si>
    <t xml:space="preserve">Toilet Crew Cabin SB Mid RMS Voltage Phase C to Neutral </t>
  </si>
  <si>
    <t>Toilet Crew Cabin SB Mid Active Power Phase A</t>
  </si>
  <si>
    <t>Toilet Crew Cabin SB Mid Active Power Phase B</t>
  </si>
  <si>
    <t>Toilet Crew Cabin SB Mid Active Power Phase C</t>
  </si>
  <si>
    <t xml:space="preserve">Toilet Crew Cabin SB Mid Total Active Power </t>
  </si>
  <si>
    <t>Toilet Crew Cabin SB Mid Power Factor Phase A</t>
  </si>
  <si>
    <t>Toilet Crew Cabin SB Mid Power Factor Phase B</t>
  </si>
  <si>
    <t>Toilet Crew Cabin SB Mid Power Factor Phase C</t>
  </si>
  <si>
    <t>Toilet Crew Cabin SB Mid Total Power Factor</t>
  </si>
  <si>
    <t>Toilet Crew Cabin PS Mid RMS Current Phase A</t>
  </si>
  <si>
    <t>Toilet Crew Cabin PS Mid RMS Current Phase B</t>
  </si>
  <si>
    <t>Toilet Crew Cabin PS Mid RMS Current Phase C</t>
  </si>
  <si>
    <t>Toilet Crew Cabin PS Mid RMS Current Phase Neutral</t>
  </si>
  <si>
    <t xml:space="preserve">Toilet Crew Cabin PS Mid RMS Voltage Phase A to Neutral </t>
  </si>
  <si>
    <t xml:space="preserve">Toilet Crew Cabin PS Mid RMS Voltage Phase B to Neutral </t>
  </si>
  <si>
    <t xml:space="preserve">Toilet Crew Cabin PS Mid RMS Voltage Phase C to Neutral </t>
  </si>
  <si>
    <t>Toilet Crew Cabin PS Mid Active Power Phase A</t>
  </si>
  <si>
    <t>Toilet Crew Cabin PS Mid Active Power Phase B</t>
  </si>
  <si>
    <t>Toilet Crew Cabin PS Mid Active Power Phase C</t>
  </si>
  <si>
    <t xml:space="preserve">Toilet Crew Cabin PS Mid Total Active Power </t>
  </si>
  <si>
    <t>Toilet Crew Cabin PS Mid Power Factor Phase A</t>
  </si>
  <si>
    <t>Toilet Crew Cabin PS Mid Power Factor Phase B</t>
  </si>
  <si>
    <t>Toilet Crew Cabin PS Mid Power Factor Phase C</t>
  </si>
  <si>
    <t>Toilet Crew Cabin PS Mid Total Power Factor</t>
  </si>
  <si>
    <t>Toilet Crew Cabin SB Fwd RMS Current Phase A</t>
  </si>
  <si>
    <t>Toilet Crew Cabin SB Fwd RMS Current Phase B</t>
  </si>
  <si>
    <t>Toilet Crew Cabin SB Fwd RMS Current Phase C</t>
  </si>
  <si>
    <t>Toilet Crew Cabin SB Fwd RMS Current Phase Neutral</t>
  </si>
  <si>
    <t xml:space="preserve">Toilet Crew Cabin SB Fwd RMS Voltage Phase A to Neutral </t>
  </si>
  <si>
    <t xml:space="preserve">Toilet Crew Cabin SB Fwd RMS Voltage Phase B to Neutral </t>
  </si>
  <si>
    <t xml:space="preserve">Toilet Crew Cabin SB Fwd RMS Voltage Phase C to Neutral </t>
  </si>
  <si>
    <t>Toilet Crew Cabin SB Fwd Active Power Phase A</t>
  </si>
  <si>
    <t>Toilet Crew Cabin SB Fwd Active Power Phase B</t>
  </si>
  <si>
    <t>Toilet Crew Cabin SB Fwd Active Power Phase C</t>
  </si>
  <si>
    <t xml:space="preserve">Toilet Crew Cabin SB Fwd Total Active Power </t>
  </si>
  <si>
    <t>Toilet Crew Cabin SB Fwd Power Factor Phase A</t>
  </si>
  <si>
    <t>Toilet Crew Cabin SB Fwd Power Factor Phase B</t>
  </si>
  <si>
    <t>Toilet Crew Cabin SB Fwd Power Factor Phase C</t>
  </si>
  <si>
    <t>Toilet Crew Cabin SB Fwd Total Power Factor</t>
  </si>
  <si>
    <t>Toilet Crew Cabin PS Fwd RMS Current Phase A</t>
  </si>
  <si>
    <t>Toilet Crew Cabin PS Fwd RMS Current Phase B</t>
  </si>
  <si>
    <t>Toilet Crew Cabin PS Fwd RMS Current Phase C</t>
  </si>
  <si>
    <t>Toilet Crew Cabin PS Fwd RMS Current Phase Neutral</t>
  </si>
  <si>
    <t xml:space="preserve">Toilet Crew Cabin PS Fwd RMS Voltage Phase A to Neutral </t>
  </si>
  <si>
    <t xml:space="preserve">Toilet Crew Cabin PS Fwd RMS Voltage Phase B to Neutral </t>
  </si>
  <si>
    <t xml:space="preserve">Toilet Crew Cabin PS Fwd RMS Voltage Phase C to Neutral </t>
  </si>
  <si>
    <t>Toilet Crew Cabin PS Fwd Active Power Phase A</t>
  </si>
  <si>
    <t>Toilet Crew Cabin PS Fwd Active Power Phase B</t>
  </si>
  <si>
    <t>Toilet Crew Cabin PS Fwd Active Power Phase C</t>
  </si>
  <si>
    <t xml:space="preserve">Toilet Crew Cabin PS Fwd Total Active Power </t>
  </si>
  <si>
    <t>Toilet Crew Cabin PS Fwd Power Factor Phase A</t>
  </si>
  <si>
    <t>Toilet Crew Cabin PS Fwd Power Factor Phase B</t>
  </si>
  <si>
    <t>Toilet Crew Cabin PS Fwd Power Factor Phase C</t>
  </si>
  <si>
    <t>Toilet Crew Cabin PS Fwd Total Power Factor</t>
  </si>
  <si>
    <t>Lighting Aft Ship RMS Current Phase A</t>
  </si>
  <si>
    <t>Lighting Aft Ship RMS Current Phase B</t>
  </si>
  <si>
    <t>Lighting Aft Ship RMS Current Phase C</t>
  </si>
  <si>
    <t>Lighting Aft Ship RMS Current Phase Neutral</t>
  </si>
  <si>
    <t xml:space="preserve">Lighting Aft Ship RMS Voltage Phase A to Neutral </t>
  </si>
  <si>
    <t xml:space="preserve">Lighting Aft Ship RMS Voltage Phase B to Neutral </t>
  </si>
  <si>
    <t xml:space="preserve">Lighting Aft Ship RMS Voltage Phase C to Neutral </t>
  </si>
  <si>
    <t>Lighting Aft Ship Active Power Phase A</t>
  </si>
  <si>
    <t>Lighting Aft Ship Active Power Phase B</t>
  </si>
  <si>
    <t>Lighting Aft Ship Active Power Phase C</t>
  </si>
  <si>
    <t xml:space="preserve">Lighting Aft Ship Total Active Power </t>
  </si>
  <si>
    <t>Lighting Aft Ship Power Factor Phase A</t>
  </si>
  <si>
    <t>Lighting Aft Ship Power Factor Phase B</t>
  </si>
  <si>
    <t>Lighting Aft Ship Power Factor Phase C</t>
  </si>
  <si>
    <t>Lighting Aft Ship Total Power Factor</t>
  </si>
  <si>
    <t>Lighting Fore Ship (Section 5) RMS Current Phase A</t>
  </si>
  <si>
    <t>Lighting Fore Ship (Section 5) RMS Current Phase B</t>
  </si>
  <si>
    <t>Lighting Fore Ship (Section 5) RMS Current Phase C</t>
  </si>
  <si>
    <t>Lighting Fore Ship (Section 5) RMS Current Phase Neutral</t>
  </si>
  <si>
    <t xml:space="preserve">Lighting Fore Ship (Section 5) RMS Voltage Phase A to Neutral </t>
  </si>
  <si>
    <t xml:space="preserve">Lighting Fore Ship (Section 5) RMS Voltage Phase B to Neutral </t>
  </si>
  <si>
    <t xml:space="preserve">Lighting Fore Ship (Section 5) RMS Voltage Phase C to Neutral </t>
  </si>
  <si>
    <t>Lighting Fore Ship (Section 5) Active Power Phase A</t>
  </si>
  <si>
    <t>Lighting Fore Ship (Section 5) Active Power Phase B</t>
  </si>
  <si>
    <t>Lighting Fore Ship (Section 5) Active Power Phase C</t>
  </si>
  <si>
    <t xml:space="preserve">Lighting Fore Ship (Section 5) Total Active Power </t>
  </si>
  <si>
    <t>Lighting Fore Ship (Section 5) Power Factor Phase A</t>
  </si>
  <si>
    <t>Lighting Fore Ship (Section 5) Power Factor Phase B</t>
  </si>
  <si>
    <t>Lighting Fore Ship (Section 5) Power Factor Phase C</t>
  </si>
  <si>
    <t>Lighting Fore Ship (Section 5) Total Power Factor</t>
  </si>
  <si>
    <t>Lighting Fore Ship (Section 4) RMS Current Phase A</t>
  </si>
  <si>
    <t>Lighting Fore Ship (Section 4) RMS Current Phase B</t>
  </si>
  <si>
    <t>Lighting Fore Ship (Section 4) RMS Current Phase C</t>
  </si>
  <si>
    <t>Lighting Fore Ship (Section 4) RMS Current Phase Neutral</t>
  </si>
  <si>
    <t xml:space="preserve">Lighting Fore Ship (Section 4) RMS Voltage Phase A to Neutral </t>
  </si>
  <si>
    <t xml:space="preserve">Lighting Fore Ship (Section 4) RMS Voltage Phase B to Neutral </t>
  </si>
  <si>
    <t xml:space="preserve">Lighting Fore Ship (Section 4) RMS Voltage Phase C to Neutral </t>
  </si>
  <si>
    <t>Lighting Fore Ship (Section 4) Active Power Phase A</t>
  </si>
  <si>
    <t>Lighting Fore Ship (Section 4) Active Power Phase B</t>
  </si>
  <si>
    <t>Lighting Fore Ship (Section 4) Active Power Phase C</t>
  </si>
  <si>
    <t xml:space="preserve">Lighting Fore Ship (Section 4) Total Active Power </t>
  </si>
  <si>
    <t>Lighting Fore Ship (Section 4) Power Factor Phase A</t>
  </si>
  <si>
    <t>Lighting Fore Ship (Section 4) Power Factor Phase B</t>
  </si>
  <si>
    <t>Lighting Fore Ship (Section 4) Power Factor Phase C</t>
  </si>
  <si>
    <t>Lighting Fore Ship (Section 4) Total Power Factor</t>
  </si>
  <si>
    <t>Spare (Lighting) RMS Current Phase A</t>
  </si>
  <si>
    <t>Spare (Lighting) RMS Current Phase B</t>
  </si>
  <si>
    <t>Spare (Lighting) RMS Current Phase C</t>
  </si>
  <si>
    <t>Spare (Lighting) RMS Current Phase Neutral</t>
  </si>
  <si>
    <t xml:space="preserve">Spare (Lighting) RMS Voltage Phase A to Neutral </t>
  </si>
  <si>
    <t xml:space="preserve">Spare (Lighting) RMS Voltage Phase B to Neutral </t>
  </si>
  <si>
    <t xml:space="preserve">Spare (Lighting) RMS Voltage Phase C to Neutral </t>
  </si>
  <si>
    <t>Spare (Lighting) Active Power Phase A</t>
  </si>
  <si>
    <t>Spare (Lighting) Active Power Phase B</t>
  </si>
  <si>
    <t>Spare (Lighting) Active Power Phase C</t>
  </si>
  <si>
    <t xml:space="preserve">Spare (Lighting) Total Active Power </t>
  </si>
  <si>
    <t>Spare (Lighting) Power Factor Phase A</t>
  </si>
  <si>
    <t>Spare (Lighting) Power Factor Phase B</t>
  </si>
  <si>
    <t>Spare (Lighting) Power Factor Phase C</t>
  </si>
  <si>
    <t>Spare (Lighting) Total Power Factor</t>
  </si>
  <si>
    <t>Ventilator Fore Peak RMS Current Phase A</t>
  </si>
  <si>
    <t>Ventilator Fore Peak RMS Current Phase B</t>
  </si>
  <si>
    <t>Ventilator Fore Peak RMS Current Phase C</t>
  </si>
  <si>
    <t>Ventilator Fore Peak RMS Current Phase Neutral</t>
  </si>
  <si>
    <t xml:space="preserve">Ventilator Fore Peak RMS Voltage Phase A to Neutral </t>
  </si>
  <si>
    <t xml:space="preserve">Ventilator Fore Peak RMS Voltage Phase B to Neutral </t>
  </si>
  <si>
    <t xml:space="preserve">Ventilator Fore Peak RMS Voltage Phase C to Neutral </t>
  </si>
  <si>
    <t>Ventilator Fore Peak Active Power Phase A</t>
  </si>
  <si>
    <t>Ventilator Fore Peak Active Power Phase B</t>
  </si>
  <si>
    <t>Ventilator Fore Peak Active Power Phase C</t>
  </si>
  <si>
    <t xml:space="preserve">Ventilator Fore Peak Total Active Power </t>
  </si>
  <si>
    <t>Ventilator Fore Peak Power Factor Phase A</t>
  </si>
  <si>
    <t>Ventilator Fore Peak Power Factor Phase B</t>
  </si>
  <si>
    <t>Ventilator Fore Peak Power Factor Phase C</t>
  </si>
  <si>
    <t>Ventilator Fore Peak Total Power Factor</t>
  </si>
  <si>
    <t>Ventilator Bilge Fore Ship RMS Current Phase A</t>
  </si>
  <si>
    <t>Ventilator Bilge Fore Ship RMS Current Phase B</t>
  </si>
  <si>
    <t>Ventilator Bilge Fore Ship RMS Current Phase C</t>
  </si>
  <si>
    <t>Ventilator Bilge Fore Ship RMS Current Phase Neutral</t>
  </si>
  <si>
    <t xml:space="preserve">Ventilator Bilge Fore Ship RMS Voltage Phase A to Neutral </t>
  </si>
  <si>
    <t xml:space="preserve">Ventilator Bilge Fore Ship RMS Voltage Phase B to Neutral </t>
  </si>
  <si>
    <t xml:space="preserve">Ventilator Bilge Fore Ship RMS Voltage Phase C to Neutral </t>
  </si>
  <si>
    <t>Ventilator Bilge Fore Ship Active Power Phase A</t>
  </si>
  <si>
    <t>Ventilator Bilge Fore Ship Active Power Phase B</t>
  </si>
  <si>
    <t>Ventilator Bilge Fore Ship Active Power Phase C</t>
  </si>
  <si>
    <t xml:space="preserve">Ventilator Bilge Fore Ship Total Active Power </t>
  </si>
  <si>
    <t>Ventilator Bilge Fore Ship Power Factor Phase A</t>
  </si>
  <si>
    <t>Ventilator Bilge Fore Ship Power Factor Phase B</t>
  </si>
  <si>
    <t>Ventilator Bilge Fore Ship Power Factor Phase C</t>
  </si>
  <si>
    <t>Ventilator Bilge Fore Ship Total Power Factor</t>
  </si>
  <si>
    <t>FCU Overflow Bathroom RMS Current Phase A</t>
  </si>
  <si>
    <t>FCU Overflow Bathroom RMS Current Phase B</t>
  </si>
  <si>
    <t>FCU Overflow Bathroom RMS Current Phase C</t>
  </si>
  <si>
    <t>FCU Overflow Bathroom RMS Current Phase Neutral</t>
  </si>
  <si>
    <t xml:space="preserve">FCU Overflow Bathroom RMS Voltage Phase A to Neutral </t>
  </si>
  <si>
    <t xml:space="preserve">FCU Overflow Bathroom RMS Voltage Phase B to Neutral </t>
  </si>
  <si>
    <t xml:space="preserve">FCU Overflow Bathroom RMS Voltage Phase C to Neutral </t>
  </si>
  <si>
    <t>FCU Overflow Bathroom Active Power Phase A</t>
  </si>
  <si>
    <t>FCU Overflow Bathroom Active Power Phase B</t>
  </si>
  <si>
    <t>FCU Overflow Bathroom Active Power Phase C</t>
  </si>
  <si>
    <t xml:space="preserve">FCU Overflow Bathroom Total Active Power </t>
  </si>
  <si>
    <t>FCU Overflow Bathroom Power Factor Phase A</t>
  </si>
  <si>
    <t>FCU Overflow Bathroom Power Factor Phase B</t>
  </si>
  <si>
    <t>FCU Overflow Bathroom Power Factor Phase C</t>
  </si>
  <si>
    <t>FCU Overflow Bathroom Total Power Factor</t>
  </si>
  <si>
    <t>FCU Guest Fwd Cabin PS RMS Current Phase A</t>
  </si>
  <si>
    <t>FCU Guest Fwd Cabin PS RMS Current Phase B</t>
  </si>
  <si>
    <t>FCU Guest Fwd Cabin PS RMS Current Phase C</t>
  </si>
  <si>
    <t>FCU Guest Fwd Cabin PS RMS Current Phase Neutral</t>
  </si>
  <si>
    <t xml:space="preserve">FCU Guest Fwd Cabin PS RMS Voltage Phase A to Neutral </t>
  </si>
  <si>
    <t xml:space="preserve">FCU Guest Fwd Cabin PS RMS Voltage Phase B to Neutral </t>
  </si>
  <si>
    <t xml:space="preserve">FCU Guest Fwd Cabin PS RMS Voltage Phase C to Neutral </t>
  </si>
  <si>
    <t>FCU Guest Fwd Cabin PS Active Power Phase A</t>
  </si>
  <si>
    <t>FCU Guest Fwd Cabin PS Active Power Phase B</t>
  </si>
  <si>
    <t>FCU Guest Fwd Cabin PS Active Power Phase C</t>
  </si>
  <si>
    <t xml:space="preserve">FCU Guest Fwd Cabin PS Total Active Power </t>
  </si>
  <si>
    <t>FCU Guest Fwd Cabin PS Power Factor Phase A</t>
  </si>
  <si>
    <t>FCU Guest Fwd Cabin PS Power Factor Phase B</t>
  </si>
  <si>
    <t>FCU Guest Fwd Cabin PS Power Factor Phase C</t>
  </si>
  <si>
    <t>FCU Guest Fwd Cabin PS Total Power Factor</t>
  </si>
  <si>
    <t>FCU: Laundry Captain Cabin Crew Cabin Mid PS RMS Current Phase A</t>
  </si>
  <si>
    <t>FCU: Laundry Captain Cabin Crew Cabin Mid PS RMS Current Phase B</t>
  </si>
  <si>
    <t>FCU: Laundry Captain Cabin Crew Cabin Mid PS RMS Current Phase C</t>
  </si>
  <si>
    <t>FCU: Laundry Captain Cabin Crew Cabin Mid PS RMS Current Phase Neutral</t>
  </si>
  <si>
    <t xml:space="preserve">FCU: Laundry Captain Cabin Crew Cabin Mid PS RMS Voltage Phase A to Neutral </t>
  </si>
  <si>
    <t xml:space="preserve">FCU: Laundry Captain Cabin Crew Cabin Mid PS RMS Voltage Phase B to Neutral </t>
  </si>
  <si>
    <t xml:space="preserve">FCU: Laundry Captain Cabin Crew Cabin Mid PS RMS Voltage Phase C to Neutral </t>
  </si>
  <si>
    <t>FCU: Laundry Captain Cabin Crew Cabin Mid PS Active Power Phase A</t>
  </si>
  <si>
    <t>FCU: Laundry Captain Cabin Crew Cabin Mid PS Active Power Phase B</t>
  </si>
  <si>
    <t>FCU: Laundry Captain Cabin Crew Cabin Mid PS Active Power Phase C</t>
  </si>
  <si>
    <t xml:space="preserve">FCU: Laundry Captain Cabin Crew Cabin Mid PS Total Active Power </t>
  </si>
  <si>
    <t>FCU: Laundry Captain Cabin Crew Cabin Mid PS Power Factor Phase A</t>
  </si>
  <si>
    <t>FCU: Laundry Captain Cabin Crew Cabin Mid PS Power Factor Phase B</t>
  </si>
  <si>
    <t>FCU: Laundry Captain Cabin Crew Cabin Mid PS Power Factor Phase C</t>
  </si>
  <si>
    <t>FCU: Laundry Captain Cabin Crew Cabin Mid PS Total Power Factor</t>
  </si>
  <si>
    <t>FCU: Crew Mess Crew Cabin Aft Sb Crew Cabin Mid SB RMS Current Phase A</t>
  </si>
  <si>
    <t>FCU: Crew Mess Crew Cabin Aft Sb Crew Cabin Mid SB RMS Current Phase B</t>
  </si>
  <si>
    <t>FCU: Crew Mess Crew Cabin Aft Sb Crew Cabin Mid SB RMS Current Phase C</t>
  </si>
  <si>
    <t>FCU: Crew Mess Crew Cabin Aft Sb Crew Cabin Mid SB RMS Current Phase Neutral</t>
  </si>
  <si>
    <t xml:space="preserve">FCU: Crew Mess Crew Cabin Aft Sb Crew Cabin Mid SB RMS Voltage Phase A to Neutral </t>
  </si>
  <si>
    <t xml:space="preserve">FCU: Crew Mess Crew Cabin Aft Sb Crew Cabin Mid SB RMS Voltage Phase B to Neutral </t>
  </si>
  <si>
    <t xml:space="preserve">FCU: Crew Mess Crew Cabin Aft Sb Crew Cabin Mid SB RMS Voltage Phase C to Neutral </t>
  </si>
  <si>
    <t>FCU: Crew Mess Crew Cabin Aft Sb Crew Cabin Mid SB Active Power Phase A</t>
  </si>
  <si>
    <t>FCU: Crew Mess Crew Cabin Aft Sb Crew Cabin Mid SB Active Power Phase B</t>
  </si>
  <si>
    <t>FCU: Crew Mess Crew Cabin Aft Sb Crew Cabin Mid SB Active Power Phase C</t>
  </si>
  <si>
    <t xml:space="preserve">FCU: Crew Mess Crew Cabin Aft Sb Crew Cabin Mid SB Total Active Power </t>
  </si>
  <si>
    <t>FCU: Crew Mess Crew Cabin Aft Sb Crew Cabin Mid SB Power Factor Phase A</t>
  </si>
  <si>
    <t>FCU: Crew Mess Crew Cabin Aft Sb Crew Cabin Mid SB Power Factor Phase B</t>
  </si>
  <si>
    <t>FCU: Crew Mess Crew Cabin Aft Sb Crew Cabin Mid SB Power Factor Phase C</t>
  </si>
  <si>
    <t>FCU: Crew Mess Crew Cabin Aft Sb Crew Cabin Mid SB Total Power Factor</t>
  </si>
  <si>
    <t>FCU: Crew Cabin Fwd Ps Crew Cabin Fwd SB RMS Current Phase A</t>
  </si>
  <si>
    <t>FCU: Crew Cabin Fwd Ps Crew Cabin Fwd SB RMS Current Phase B</t>
  </si>
  <si>
    <t>FCU: Crew Cabin Fwd Ps Crew Cabin Fwd SB RMS Current Phase C</t>
  </si>
  <si>
    <t>FCU: Crew Cabin Fwd Ps Crew Cabin Fwd SB RMS Current Phase Neutral</t>
  </si>
  <si>
    <t xml:space="preserve">FCU: Crew Cabin Fwd Ps Crew Cabin Fwd SB RMS Voltage Phase A to Neutral </t>
  </si>
  <si>
    <t xml:space="preserve">FCU: Crew Cabin Fwd Ps Crew Cabin Fwd SB RMS Voltage Phase B to Neutral </t>
  </si>
  <si>
    <t xml:space="preserve">FCU: Crew Cabin Fwd Ps Crew Cabin Fwd SB RMS Voltage Phase C to Neutral </t>
  </si>
  <si>
    <t>FCU: Crew Cabin Fwd Ps Crew Cabin Fwd SB Active Power Phase A</t>
  </si>
  <si>
    <t>FCU: Crew Cabin Fwd Ps Crew Cabin Fwd SB Active Power Phase B</t>
  </si>
  <si>
    <t>FCU: Crew Cabin Fwd Ps Crew Cabin Fwd SB Active Power Phase C</t>
  </si>
  <si>
    <t xml:space="preserve">FCU: Crew Cabin Fwd Ps Crew Cabin Fwd SB Total Active Power </t>
  </si>
  <si>
    <t>FCU: Crew Cabin Fwd Ps Crew Cabin Fwd SB Power Factor Phase A</t>
  </si>
  <si>
    <t>FCU: Crew Cabin Fwd Ps Crew Cabin Fwd SB Power Factor Phase B</t>
  </si>
  <si>
    <t>FCU: Crew Cabin Fwd Ps Crew Cabin Fwd SB Power Factor Phase C</t>
  </si>
  <si>
    <t>FCU: Crew Cabin Fwd Ps Crew Cabin Fwd SB Total Power Factor</t>
  </si>
  <si>
    <t>FCU: Main Salon Bar RMS Current Phase A</t>
  </si>
  <si>
    <t>FCU: Main Salon Bar RMS Current Phase B</t>
  </si>
  <si>
    <t>FCU: Main Salon Bar RMS Current Phase C</t>
  </si>
  <si>
    <t>FCU: Main Salon Bar RMS Current Phase Neutral</t>
  </si>
  <si>
    <t xml:space="preserve">FCU: Main Salon Bar RMS Voltage Phase A to Neutral </t>
  </si>
  <si>
    <t xml:space="preserve">FCU: Main Salon Bar RMS Voltage Phase B to Neutral </t>
  </si>
  <si>
    <t xml:space="preserve">FCU: Main Salon Bar RMS Voltage Phase C to Neutral </t>
  </si>
  <si>
    <t>FCU: Main Salon Bar Active Power Phase A</t>
  </si>
  <si>
    <t>FCU: Main Salon Bar Active Power Phase B</t>
  </si>
  <si>
    <t>FCU: Main Salon Bar Active Power Phase C</t>
  </si>
  <si>
    <t xml:space="preserve">FCU: Main Salon Bar Total Active Power </t>
  </si>
  <si>
    <t>FCU: Main Salon Bar Power Factor Phase A</t>
  </si>
  <si>
    <t>FCU: Main Salon Bar Power Factor Phase B</t>
  </si>
  <si>
    <t>FCU: Main Salon Bar Power Factor Phase C</t>
  </si>
  <si>
    <t>FCU: Main Salon Bar Total Power Factor</t>
  </si>
  <si>
    <t>Discharge Pumps-8/9/10 RMS Current Phase A</t>
  </si>
  <si>
    <t>Discharge Pumps-8/9/10 RMS Current Phase B</t>
  </si>
  <si>
    <t>Discharge Pumps-8/9/10 RMS Current Phase C</t>
  </si>
  <si>
    <t>Discharge Pumps-8/9/10 RMS Current Phase Neutral</t>
  </si>
  <si>
    <t xml:space="preserve">Discharge Pumps-8/9/10 RMS Voltage Phase A to Neutral </t>
  </si>
  <si>
    <t xml:space="preserve">Discharge Pumps-8/9/10 RMS Voltage Phase B to Neutral </t>
  </si>
  <si>
    <t xml:space="preserve">Discharge Pumps-8/9/10 RMS Voltage Phase C to Neutral </t>
  </si>
  <si>
    <t>Discharge Pumps-8/9/10 Active Power Phase A</t>
  </si>
  <si>
    <t>Discharge Pumps-8/9/10 Active Power Phase B</t>
  </si>
  <si>
    <t>Discharge Pumps-8/9/10 Active Power Phase C</t>
  </si>
  <si>
    <t xml:space="preserve">Discharge Pumps-8/9/10 Total Active Power </t>
  </si>
  <si>
    <t>Discharge Pumps-8/9/10 Power Factor Phase A</t>
  </si>
  <si>
    <t>Discharge Pumps-8/9/10 Power Factor Phase B</t>
  </si>
  <si>
    <t>Discharge Pumps-8/9/10 Power Factor Phase C</t>
  </si>
  <si>
    <t>Discharge Pumps-8/9/10 Total Power Factor</t>
  </si>
  <si>
    <t>Lights Technical Areas - 901JB003 RMS Current Phase A</t>
  </si>
  <si>
    <t>Lights Technical Areas - 901JB003 RMS Current Phase B</t>
  </si>
  <si>
    <t>Lights Technical Areas - 901JB003 RMS Current Phase C</t>
  </si>
  <si>
    <t>Lights Technical Areas - 901JB003 RMS Current Phase Neutral</t>
  </si>
  <si>
    <t xml:space="preserve">Lights Technical Areas - 901JB003 RMS Voltage Phase A to Neutral </t>
  </si>
  <si>
    <t xml:space="preserve">Lights Technical Areas - 901JB003 RMS Voltage Phase B to Neutral </t>
  </si>
  <si>
    <t xml:space="preserve">Lights Technical Areas - 901JB003 RMS Voltage Phase C to Neutral </t>
  </si>
  <si>
    <t>Lights Technical Areas - 901JB003 Active Power Phase A</t>
  </si>
  <si>
    <t>Lights Technical Areas - 901JB003 Active Power Phase B</t>
  </si>
  <si>
    <t>Lights Technical Areas - 901JB003 Active Power Phase C</t>
  </si>
  <si>
    <t xml:space="preserve">Lights Technical Areas - 901JB003 Total Active Power </t>
  </si>
  <si>
    <t>Lights Technical Areas - 901JB003 Power Factor Phase A</t>
  </si>
  <si>
    <t>Lights Technical Areas - 901JB003 Power Factor Phase B</t>
  </si>
  <si>
    <t>Lights Technical Areas - 901JB003 Power Factor Phase C</t>
  </si>
  <si>
    <t>Lights Technical Areas - 901JB003 Total Power Factor</t>
  </si>
  <si>
    <t>Lights Technical Areas - EMP109 RMS Current Phase A</t>
  </si>
  <si>
    <t>Lights Technical Areas - EMP109 RMS Current Phase B</t>
  </si>
  <si>
    <t>Lights Technical Areas - EMP109 RMS Current Phase C</t>
  </si>
  <si>
    <t>Lights Technical Areas - EMP109 RMS Current Phase Neutral</t>
  </si>
  <si>
    <t xml:space="preserve">Lights Technical Areas - EMP109 RMS Voltage Phase A to Neutral </t>
  </si>
  <si>
    <t xml:space="preserve">Lights Technical Areas - EMP109 RMS Voltage Phase B to Neutral </t>
  </si>
  <si>
    <t xml:space="preserve">Lights Technical Areas - EMP109 RMS Voltage Phase C to Neutral </t>
  </si>
  <si>
    <t>Lights Technical Areas - EMP109 Active Power Phase A</t>
  </si>
  <si>
    <t>Lights Technical Areas - EMP109 Active Power Phase B</t>
  </si>
  <si>
    <t>Lights Technical Areas - EMP109 Active Power Phase C</t>
  </si>
  <si>
    <t xml:space="preserve">Lights Technical Areas - EMP109 Total Active Power </t>
  </si>
  <si>
    <t>Lights Technical Areas - EMP109 Power Factor Phase A</t>
  </si>
  <si>
    <t>Lights Technical Areas - EMP109 Power Factor Phase B</t>
  </si>
  <si>
    <t>Lights Technical Areas - EMP109 Power Factor Phase C</t>
  </si>
  <si>
    <t>Lights Technical Areas - EMP109 Total Power Factor</t>
  </si>
  <si>
    <t>Outlets Crew Cabin 1 - EMP101 RMS Current Phase A</t>
  </si>
  <si>
    <t>Outlets Crew Cabin 1 - EMP101 RMS Current Phase B</t>
  </si>
  <si>
    <t>Outlets Crew Cabin 1 - EMP101 RMS Current Phase C</t>
  </si>
  <si>
    <t>Outlets Crew Cabin 1 - EMP101 RMS Current Phase Neutral</t>
  </si>
  <si>
    <t xml:space="preserve">Outlets Crew Cabin 1 - EMP101 RMS Voltage Phase A to Neutral </t>
  </si>
  <si>
    <t xml:space="preserve">Outlets Crew Cabin 1 - EMP101 RMS Voltage Phase B to Neutral </t>
  </si>
  <si>
    <t xml:space="preserve">Outlets Crew Cabin 1 - EMP101 RMS Voltage Phase C to Neutral </t>
  </si>
  <si>
    <t>Outlets Crew Cabin 1 - EMP101 Active Power Phase A</t>
  </si>
  <si>
    <t>Outlets Crew Cabin 1 - EMP101 Active Power Phase B</t>
  </si>
  <si>
    <t>Outlets Crew Cabin 1 - EMP101 Active Power Phase C</t>
  </si>
  <si>
    <t xml:space="preserve">Outlets Crew Cabin 1 - EMP101 Total Active Power </t>
  </si>
  <si>
    <t>Outlets Crew Cabin 1 - EMP101 Power Factor Phase A</t>
  </si>
  <si>
    <t>Outlets Crew Cabin 1 - EMP101 Power Factor Phase B</t>
  </si>
  <si>
    <t>Outlets Crew Cabin 1 - EMP101 Power Factor Phase C</t>
  </si>
  <si>
    <t>Outlets Crew Cabin 1 - EMP101 Total Power Factor</t>
  </si>
  <si>
    <t>Outlets Crew Cabin 2 - EMP102 RMS Current Phase A</t>
  </si>
  <si>
    <t>Outlets Crew Cabin 2 - EMP102 RMS Current Phase B</t>
  </si>
  <si>
    <t>Outlets Crew Cabin 2 - EMP102 RMS Current Phase C</t>
  </si>
  <si>
    <t>Outlets Crew Cabin 2 - EMP102 RMS Current Phase Neutral</t>
  </si>
  <si>
    <t xml:space="preserve">Outlets Crew Cabin 2 - EMP102 RMS Voltage Phase A to Neutral </t>
  </si>
  <si>
    <t xml:space="preserve">Outlets Crew Cabin 2 - EMP102 RMS Voltage Phase B to Neutral </t>
  </si>
  <si>
    <t xml:space="preserve">Outlets Crew Cabin 2 - EMP102 RMS Voltage Phase C to Neutral </t>
  </si>
  <si>
    <t>Outlets Crew Cabin 2 - EMP102 Active Power Phase A</t>
  </si>
  <si>
    <t>Outlets Crew Cabin 2 - EMP102 Active Power Phase B</t>
  </si>
  <si>
    <t>Outlets Crew Cabin 2 - EMP102 Active Power Phase C</t>
  </si>
  <si>
    <t xml:space="preserve">Outlets Crew Cabin 2 - EMP102 Total Active Power </t>
  </si>
  <si>
    <t>Outlets Crew Cabin 2 - EMP102 Power Factor Phase A</t>
  </si>
  <si>
    <t>Outlets Crew Cabin 2 - EMP102 Power Factor Phase B</t>
  </si>
  <si>
    <t>Outlets Crew Cabin 2 - EMP102 Power Factor Phase C</t>
  </si>
  <si>
    <t>Outlets Crew Cabin 2 - EMP102 Total Power Factor</t>
  </si>
  <si>
    <t>Outlets Crew Cabin 3 - EMP103 RMS Current Phase A</t>
  </si>
  <si>
    <t>Outlets Crew Cabin 3 - EMP103 RMS Current Phase B</t>
  </si>
  <si>
    <t>Outlets Crew Cabin 3 - EMP103 RMS Current Phase C</t>
  </si>
  <si>
    <t>Outlets Crew Cabin 3 - EMP103 RMS Current Phase Neutral</t>
  </si>
  <si>
    <t xml:space="preserve">Outlets Crew Cabin 3 - EMP103 RMS Voltage Phase A to Neutral </t>
  </si>
  <si>
    <t xml:space="preserve">Outlets Crew Cabin 3 - EMP103 RMS Voltage Phase B to Neutral </t>
  </si>
  <si>
    <t xml:space="preserve">Outlets Crew Cabin 3 - EMP103 RMS Voltage Phase C to Neutral </t>
  </si>
  <si>
    <t>Outlets Crew Cabin 3 - EMP103 Active Power Phase A</t>
  </si>
  <si>
    <t>Outlets Crew Cabin 3 - EMP103 Active Power Phase B</t>
  </si>
  <si>
    <t>Outlets Crew Cabin 3 - EMP103 Active Power Phase C</t>
  </si>
  <si>
    <t xml:space="preserve">Outlets Crew Cabin 3 - EMP103 Total Active Power </t>
  </si>
  <si>
    <t>Outlets Crew Cabin 3 - EMP103 Power Factor Phase A</t>
  </si>
  <si>
    <t>Outlets Crew Cabin 3 - EMP103 Power Factor Phase B</t>
  </si>
  <si>
    <t>Outlets Crew Cabin 3 - EMP103 Power Factor Phase C</t>
  </si>
  <si>
    <t>Outlets Crew Cabin 3 - EMP103 Total Power Factor</t>
  </si>
  <si>
    <t>Outlets Crew Cabin 4 - EMP104 RMS Current Phase A</t>
  </si>
  <si>
    <t>Outlets Crew Cabin 4 - EMP104 RMS Current Phase B</t>
  </si>
  <si>
    <t>Outlets Crew Cabin 4 - EMP104 RMS Current Phase C</t>
  </si>
  <si>
    <t>Outlets Crew Cabin 4 - EMP104 RMS Current Phase Neutral</t>
  </si>
  <si>
    <t xml:space="preserve">Outlets Crew Cabin 4 - EMP104 RMS Voltage Phase A to Neutral </t>
  </si>
  <si>
    <t xml:space="preserve">Outlets Crew Cabin 4 - EMP104 RMS Voltage Phase B to Neutral </t>
  </si>
  <si>
    <t xml:space="preserve">Outlets Crew Cabin 4 - EMP104 RMS Voltage Phase C to Neutral </t>
  </si>
  <si>
    <t>Outlets Crew Cabin 4 - EMP104 Active Power Phase A</t>
  </si>
  <si>
    <t>Outlets Crew Cabin 4 - EMP104 Active Power Phase B</t>
  </si>
  <si>
    <t>Outlets Crew Cabin 4 - EMP104 Active Power Phase C</t>
  </si>
  <si>
    <t xml:space="preserve">Outlets Crew Cabin 4 - EMP104 Total Active Power </t>
  </si>
  <si>
    <t>Outlets Crew Cabin 4 - EMP104 Power Factor Phase A</t>
  </si>
  <si>
    <t>Outlets Crew Cabin 4 - EMP104 Power Factor Phase B</t>
  </si>
  <si>
    <t>Outlets Crew Cabin 4 - EMP104 Power Factor Phase C</t>
  </si>
  <si>
    <t>Outlets Crew Cabin 4 - EMP104 Total Power Factor</t>
  </si>
  <si>
    <t>Outlets Captains Cabin - EMP105 RMS Current Phase A</t>
  </si>
  <si>
    <t>Outlets Captains Cabin - EMP105 RMS Current Phase B</t>
  </si>
  <si>
    <t>Outlets Captains Cabin - EMP105 RMS Current Phase C</t>
  </si>
  <si>
    <t>Outlets Captains Cabin - EMP105 RMS Current Phase Neutral</t>
  </si>
  <si>
    <t xml:space="preserve">Outlets Captains Cabin - EMP105 RMS Voltage Phase A to Neutral </t>
  </si>
  <si>
    <t xml:space="preserve">Outlets Captains Cabin - EMP105 RMS Voltage Phase B to Neutral </t>
  </si>
  <si>
    <t xml:space="preserve">Outlets Captains Cabin - EMP105 RMS Voltage Phase C to Neutral </t>
  </si>
  <si>
    <t>Outlets Captains Cabin - EMP105 Active Power Phase A</t>
  </si>
  <si>
    <t>Outlets Captains Cabin - EMP105 Active Power Phase B</t>
  </si>
  <si>
    <t>Outlets Captains Cabin - EMP105 Active Power Phase C</t>
  </si>
  <si>
    <t xml:space="preserve">Outlets Captains Cabin - EMP105 Total Active Power </t>
  </si>
  <si>
    <t>Outlets Captains Cabin - EMP105 Power Factor Phase A</t>
  </si>
  <si>
    <t>Outlets Captains Cabin - EMP105 Power Factor Phase B</t>
  </si>
  <si>
    <t>Outlets Captains Cabin - EMP105 Power Factor Phase C</t>
  </si>
  <si>
    <t>Outlets Captains Cabin - EMP105 Total Power Factor</t>
  </si>
  <si>
    <t>Outlets Crew Cabin 5 - EMP106 RMS Current Phase A</t>
  </si>
  <si>
    <t>Outlets Crew Cabin 5 - EMP106 RMS Current Phase B</t>
  </si>
  <si>
    <t>Outlets Crew Cabin 5 - EMP106 RMS Current Phase C</t>
  </si>
  <si>
    <t>Outlets Crew Cabin 5 - EMP106 RMS Current Phase Neutral</t>
  </si>
  <si>
    <t xml:space="preserve">Outlets Crew Cabin 5 - EMP106 RMS Voltage Phase A to Neutral </t>
  </si>
  <si>
    <t xml:space="preserve">Outlets Crew Cabin 5 - EMP106 RMS Voltage Phase B to Neutral </t>
  </si>
  <si>
    <t xml:space="preserve">Outlets Crew Cabin 5 - EMP106 RMS Voltage Phase C to Neutral </t>
  </si>
  <si>
    <t>Outlets Crew Cabin 5 - EMP106 Active Power Phase A</t>
  </si>
  <si>
    <t>Outlets Crew Cabin 5 - EMP106 Active Power Phase B</t>
  </si>
  <si>
    <t>Outlets Crew Cabin 5 - EMP106 Active Power Phase C</t>
  </si>
  <si>
    <t xml:space="preserve">Outlets Crew Cabin 5 - EMP106 Total Active Power </t>
  </si>
  <si>
    <t>Outlets Crew Cabin 5 - EMP106 Power Factor Phase A</t>
  </si>
  <si>
    <t>Outlets Crew Cabin 5 - EMP106 Power Factor Phase B</t>
  </si>
  <si>
    <t>Outlets Crew Cabin 5 - EMP106 Power Factor Phase C</t>
  </si>
  <si>
    <t>Outlets Crew Cabin 5 - EMP106 Total Power Factor</t>
  </si>
  <si>
    <t>Outlets Laundry - EMP108 RMS Current Phase A</t>
  </si>
  <si>
    <t>Outlets Laundry - EMP108 RMS Current Phase B</t>
  </si>
  <si>
    <t>Outlets Laundry - EMP108 RMS Current Phase C</t>
  </si>
  <si>
    <t>Outlets Laundry - EMP108 RMS Current Phase Neutral</t>
  </si>
  <si>
    <t xml:space="preserve">Outlets Laundry - EMP108 RMS Voltage Phase A to Neutral </t>
  </si>
  <si>
    <t xml:space="preserve">Outlets Laundry - EMP108 RMS Voltage Phase B to Neutral </t>
  </si>
  <si>
    <t xml:space="preserve">Outlets Laundry - EMP108 RMS Voltage Phase C to Neutral </t>
  </si>
  <si>
    <t>Outlets Laundry - EMP108 Active Power Phase A</t>
  </si>
  <si>
    <t>Outlets Laundry - EMP108 Active Power Phase B</t>
  </si>
  <si>
    <t>Outlets Laundry - EMP108 Active Power Phase C</t>
  </si>
  <si>
    <t xml:space="preserve">Outlets Laundry - EMP108 Total Active Power </t>
  </si>
  <si>
    <t>Outlets Laundry - EMP108 Power Factor Phase A</t>
  </si>
  <si>
    <t>Outlets Laundry - EMP108 Power Factor Phase B</t>
  </si>
  <si>
    <t>Outlets Laundry - EMP108 Power Factor Phase C</t>
  </si>
  <si>
    <t>Outlets Laundry - EMP108 Total Power Factor</t>
  </si>
  <si>
    <t>Outlets Crew Lounge - EMP108 RMS Current Phase A</t>
  </si>
  <si>
    <t>Outlets Crew Lounge - EMP108 RMS Current Phase B</t>
  </si>
  <si>
    <t>Outlets Crew Lounge - EMP108 RMS Current Phase C</t>
  </si>
  <si>
    <t>Outlets Crew Lounge - EMP108 RMS Current Phase Neutral</t>
  </si>
  <si>
    <t xml:space="preserve">Outlets Crew Lounge - EMP108 RMS Voltage Phase A to Neutral </t>
  </si>
  <si>
    <t xml:space="preserve">Outlets Crew Lounge - EMP108 RMS Voltage Phase B to Neutral </t>
  </si>
  <si>
    <t xml:space="preserve">Outlets Crew Lounge - EMP108 RMS Voltage Phase C to Neutral </t>
  </si>
  <si>
    <t>Outlets Crew Lounge - EMP108 Active Power Phase A</t>
  </si>
  <si>
    <t>Outlets Crew Lounge - EMP108 Active Power Phase B</t>
  </si>
  <si>
    <t>Outlets Crew Lounge - EMP108 Active Power Phase C</t>
  </si>
  <si>
    <t xml:space="preserve">Outlets Crew Lounge - EMP108 Total Active Power </t>
  </si>
  <si>
    <t>Outlets Crew Lounge - EMP108 Power Factor Phase A</t>
  </si>
  <si>
    <t>Outlets Crew Lounge - EMP108 Power Factor Phase B</t>
  </si>
  <si>
    <t>Outlets Crew Lounge - EMP108 Power Factor Phase C</t>
  </si>
  <si>
    <t>Outlets Crew Lounge - EMP108 Total Power Factor</t>
  </si>
  <si>
    <t>Outlets Crew Mess - EMP109 RMS Current Phase A</t>
  </si>
  <si>
    <t>Outlets Crew Mess - EMP109 RMS Current Phase B</t>
  </si>
  <si>
    <t>Outlets Crew Mess - EMP109 RMS Current Phase C</t>
  </si>
  <si>
    <t>Outlets Crew Mess - EMP109 RMS Current Phase Neutral</t>
  </si>
  <si>
    <t xml:space="preserve">Outlets Crew Mess - EMP109 RMS Voltage Phase A to Neutral </t>
  </si>
  <si>
    <t xml:space="preserve">Outlets Crew Mess - EMP109 RMS Voltage Phase B to Neutral </t>
  </si>
  <si>
    <t xml:space="preserve">Outlets Crew Mess - EMP109 RMS Voltage Phase C to Neutral </t>
  </si>
  <si>
    <t>Outlets Crew Mess - EMP109 Active Power Phase A</t>
  </si>
  <si>
    <t>Outlets Crew Mess - EMP109 Active Power Phase B</t>
  </si>
  <si>
    <t>Outlets Crew Mess - EMP109 Active Power Phase C</t>
  </si>
  <si>
    <t xml:space="preserve">Outlets Crew Mess - EMP109 Total Active Power </t>
  </si>
  <si>
    <t>Outlets Crew Mess - EMP109 Power Factor Phase A</t>
  </si>
  <si>
    <t>Outlets Crew Mess - EMP109 Power Factor Phase B</t>
  </si>
  <si>
    <t>Outlets Crew Mess - EMP109 Power Factor Phase C</t>
  </si>
  <si>
    <t>Outlets Crew Mess - EMP109 Total Power Factor</t>
  </si>
  <si>
    <t>Outlets Guest Cabin 1 - EMP112 RMS Current Phase A</t>
  </si>
  <si>
    <t>Outlets Guest Cabin 1 - EMP112 RMS Current Phase B</t>
  </si>
  <si>
    <t>Outlets Guest Cabin 1 - EMP112 RMS Current Phase C</t>
  </si>
  <si>
    <t>Outlets Guest Cabin 1 - EMP112 RMS Current Phase Neutral</t>
  </si>
  <si>
    <t xml:space="preserve">Outlets Guest Cabin 1 - EMP112 RMS Voltage Phase A to Neutral </t>
  </si>
  <si>
    <t xml:space="preserve">Outlets Guest Cabin 1 - EMP112 RMS Voltage Phase B to Neutral </t>
  </si>
  <si>
    <t xml:space="preserve">Outlets Guest Cabin 1 - EMP112 RMS Voltage Phase C to Neutral </t>
  </si>
  <si>
    <t>Outlets Guest Cabin 1 - EMP112 Active Power Phase A</t>
  </si>
  <si>
    <t>Outlets Guest Cabin 1 - EMP112 Active Power Phase B</t>
  </si>
  <si>
    <t>Outlets Guest Cabin 1 - EMP112 Active Power Phase C</t>
  </si>
  <si>
    <t xml:space="preserve">Outlets Guest Cabin 1 - EMP112 Total Active Power </t>
  </si>
  <si>
    <t>Outlets Guest Cabin 1 - EMP112 Power Factor Phase A</t>
  </si>
  <si>
    <t>Outlets Guest Cabin 1 - EMP112 Power Factor Phase B</t>
  </si>
  <si>
    <t>Outlets Guest Cabin 1 - EMP112 Power Factor Phase C</t>
  </si>
  <si>
    <t>Outlets Guest Cabin 1 - EMP112 Total Power Factor</t>
  </si>
  <si>
    <t>Outlets Dining - EMP202 RMS Current Phase A</t>
  </si>
  <si>
    <t>Outlets Dining - EMP202 RMS Current Phase B</t>
  </si>
  <si>
    <t>Outlets Dining - EMP202 RMS Current Phase C</t>
  </si>
  <si>
    <t>Outlets Dining - EMP202 RMS Current Phase Neutral</t>
  </si>
  <si>
    <t xml:space="preserve">Outlets Dining - EMP202 RMS Voltage Phase A to Neutral </t>
  </si>
  <si>
    <t xml:space="preserve">Outlets Dining - EMP202 RMS Voltage Phase B to Neutral </t>
  </si>
  <si>
    <t xml:space="preserve">Outlets Dining - EMP202 RMS Voltage Phase C to Neutral </t>
  </si>
  <si>
    <t>Outlets Dining - EMP202 Active Power Phase A</t>
  </si>
  <si>
    <t>Outlets Dining - EMP202 Active Power Phase B</t>
  </si>
  <si>
    <t>Outlets Dining - EMP202 Active Power Phase C</t>
  </si>
  <si>
    <t xml:space="preserve">Outlets Dining - EMP202 Total Active Power </t>
  </si>
  <si>
    <t>Outlets Dining - EMP202 Power Factor Phase A</t>
  </si>
  <si>
    <t>Outlets Dining - EMP202 Power Factor Phase B</t>
  </si>
  <si>
    <t>Outlets Dining - EMP202 Power Factor Phase C</t>
  </si>
  <si>
    <t>Outlets Dining - EMP202 Total Power Factor</t>
  </si>
  <si>
    <t>Outlets Salon - EMP201 RMS Current Phase A</t>
  </si>
  <si>
    <t>Outlets Salon - EMP201 RMS Current Phase B</t>
  </si>
  <si>
    <t>Outlets Salon - EMP201 RMS Current Phase C</t>
  </si>
  <si>
    <t>Outlets Salon - EMP201 RMS Current Phase Neutral</t>
  </si>
  <si>
    <t xml:space="preserve">Outlets Salon - EMP201 RMS Voltage Phase A to Neutral </t>
  </si>
  <si>
    <t xml:space="preserve">Outlets Salon - EMP201 RMS Voltage Phase B to Neutral </t>
  </si>
  <si>
    <t xml:space="preserve">Outlets Salon - EMP201 RMS Voltage Phase C to Neutral </t>
  </si>
  <si>
    <t>Outlets Salon - EMP201 Active Power Phase A</t>
  </si>
  <si>
    <t>Outlets Salon - EMP201 Active Power Phase B</t>
  </si>
  <si>
    <t>Outlets Salon - EMP201 Active Power Phase C</t>
  </si>
  <si>
    <t xml:space="preserve">Outlets Salon - EMP201 Total Active Power </t>
  </si>
  <si>
    <t>Outlets Salon - EMP201 Power Factor Phase A</t>
  </si>
  <si>
    <t>Outlets Salon - EMP201 Power Factor Phase B</t>
  </si>
  <si>
    <t>Outlets Salon - EMP201 Power Factor Phase C</t>
  </si>
  <si>
    <t>Outlets Salon - EMP201 Total Power Factor</t>
  </si>
  <si>
    <t>EMP110 RMS Current Phase A</t>
  </si>
  <si>
    <t>EMP110 RMS Current Phase B</t>
  </si>
  <si>
    <t>EMP110 RMS Current Phase C</t>
  </si>
  <si>
    <t>EMP110 RMS Current Phase Neutral</t>
  </si>
  <si>
    <t xml:space="preserve">EMP110 RMS Voltage Phase A to Neutral </t>
  </si>
  <si>
    <t xml:space="preserve">EMP110 RMS Voltage Phase B to Neutral </t>
  </si>
  <si>
    <t xml:space="preserve">EMP110 RMS Voltage Phase C to Neutral </t>
  </si>
  <si>
    <t>EMP110 Active Power Phase A</t>
  </si>
  <si>
    <t>EMP110 Active Power Phase B</t>
  </si>
  <si>
    <t>EMP110 Active Power Phase C</t>
  </si>
  <si>
    <t xml:space="preserve">EMP110 Total Active Power </t>
  </si>
  <si>
    <t>EMP110 Power Factor Phase A</t>
  </si>
  <si>
    <t>EMP110 Power Factor Phase B</t>
  </si>
  <si>
    <t>EMP110 Power Factor Phase C</t>
  </si>
  <si>
    <t>EMP110 Total Power Factor</t>
  </si>
  <si>
    <t>EMP113 RMS Current Phase A</t>
  </si>
  <si>
    <t>EMP113 RMS Current Phase B</t>
  </si>
  <si>
    <t>EMP113 RMS Current Phase C</t>
  </si>
  <si>
    <t>EMP113 RMS Current Phase Neutral</t>
  </si>
  <si>
    <t xml:space="preserve">EMP113 RMS Voltage Phase A to Neutral </t>
  </si>
  <si>
    <t xml:space="preserve">EMP113 RMS Voltage Phase B to Neutral </t>
  </si>
  <si>
    <t xml:space="preserve">EMP113 RMS Voltage Phase C to Neutral </t>
  </si>
  <si>
    <t>EMP113 Active Power Phase A</t>
  </si>
  <si>
    <t>EMP113 Active Power Phase B</t>
  </si>
  <si>
    <t>EMP113 Active Power Phase C</t>
  </si>
  <si>
    <t xml:space="preserve">EMP113 Total Active Power </t>
  </si>
  <si>
    <t>EMP113 Power Factor Phase A</t>
  </si>
  <si>
    <t>EMP113 Power Factor Phase B</t>
  </si>
  <si>
    <t>EMP113 Power Factor Phase C</t>
  </si>
  <si>
    <t>EMP113 Total Power Factor</t>
  </si>
  <si>
    <t>KNX Supply RMS Current Phase A</t>
  </si>
  <si>
    <t>KNX Supply RMS Current Phase B</t>
  </si>
  <si>
    <t>KNX Supply RMS Current Phase C</t>
  </si>
  <si>
    <t>KNX Supply RMS Current Phase Neutral</t>
  </si>
  <si>
    <t xml:space="preserve">KNX Supply RMS Voltage Phase A to Neutral </t>
  </si>
  <si>
    <t xml:space="preserve">KNX Supply RMS Voltage Phase B to Neutral </t>
  </si>
  <si>
    <t xml:space="preserve">KNX Supply RMS Voltage Phase C to Neutral </t>
  </si>
  <si>
    <t>KNX Supply Active Power Phase A</t>
  </si>
  <si>
    <t>KNX Supply Active Power Phase B</t>
  </si>
  <si>
    <t>KNX Supply Active Power Phase C</t>
  </si>
  <si>
    <t xml:space="preserve">KNX Supply Total Active Power </t>
  </si>
  <si>
    <t>KNX Supply Power Factor Phase A</t>
  </si>
  <si>
    <t>KNX Supply Power Factor Phase B</t>
  </si>
  <si>
    <t>KNX Supply Power Factor Phase C</t>
  </si>
  <si>
    <t>KNX Supply Total Power Factor</t>
  </si>
  <si>
    <t>AV System Supply #2 RMS Current Phase A</t>
  </si>
  <si>
    <t>AV System Supply #2 RMS Current Phase B</t>
  </si>
  <si>
    <t>AV System Supply #2 RMS Current Phase C</t>
  </si>
  <si>
    <t>AV System Supply #2 RMS Current Phase Neutral</t>
  </si>
  <si>
    <t xml:space="preserve">AV System Supply #2 RMS Voltage Phase A to Neutral </t>
  </si>
  <si>
    <t xml:space="preserve">AV System Supply #2 RMS Voltage Phase B to Neutral </t>
  </si>
  <si>
    <t xml:space="preserve">AV System Supply #2 RMS Voltage Phase C to Neutral </t>
  </si>
  <si>
    <t>AV System Supply #2 Active Power Phase A</t>
  </si>
  <si>
    <t>AV System Supply #2 Active Power Phase B</t>
  </si>
  <si>
    <t>AV System Supply #2 Active Power Phase C</t>
  </si>
  <si>
    <t xml:space="preserve">AV System Supply #2 Total Active Power </t>
  </si>
  <si>
    <t>AV System Supply #2 Power Factor Phase A</t>
  </si>
  <si>
    <t>AV System Supply #2 Power Factor Phase B</t>
  </si>
  <si>
    <t>AV System Supply #2 Power Factor Phase C</t>
  </si>
  <si>
    <t>AV System Supply #2 Total Power Factor</t>
  </si>
  <si>
    <t>Discharge Pump Captain/Laundry RMS Current Phase A</t>
  </si>
  <si>
    <t>Discharge Pump Captain/Laundry RMS Current Phase B</t>
  </si>
  <si>
    <t>Discharge Pump Captain/Laundry RMS Current Phase C</t>
  </si>
  <si>
    <t>Discharge Pump Captain/Laundry RMS Current Phase Neutral</t>
  </si>
  <si>
    <t xml:space="preserve">Discharge Pump Captain/Laundry RMS Voltage Phase A to Neutral </t>
  </si>
  <si>
    <t xml:space="preserve">Discharge Pump Captain/Laundry RMS Voltage Phase B to Neutral </t>
  </si>
  <si>
    <t xml:space="preserve">Discharge Pump Captain/Laundry RMS Voltage Phase C to Neutral </t>
  </si>
  <si>
    <t>Discharge Pump Captain/Laundry Active Power Phase A</t>
  </si>
  <si>
    <t>Discharge Pump Captain/Laundry Active Power Phase B</t>
  </si>
  <si>
    <t>Discharge Pump Captain/Laundry Active Power Phase C</t>
  </si>
  <si>
    <t xml:space="preserve">Discharge Pump Captain/Laundry Total Active Power </t>
  </si>
  <si>
    <t>Discharge Pump Captain/Laundry Power Factor Phase A</t>
  </si>
  <si>
    <t>Discharge Pump Captain/Laundry Power Factor Phase B</t>
  </si>
  <si>
    <t>Discharge Pump Captain/Laundry Power Factor Phase C</t>
  </si>
  <si>
    <t>Discharge Pump Captain/Laundry Total Power Factor</t>
  </si>
  <si>
    <t>AHU2000T Crew Messroom RMS Current Phase A</t>
  </si>
  <si>
    <t>AHU2000T Crew Messroom RMS Current Phase B</t>
  </si>
  <si>
    <t>AHU2000T Crew Messroom RMS Current Phase C</t>
  </si>
  <si>
    <t>AHU2000T Crew Messroom RMS Current Phase Neutral</t>
  </si>
  <si>
    <t xml:space="preserve">AHU2000T Crew Messroom RMS Voltage Phase A to Neutral </t>
  </si>
  <si>
    <t xml:space="preserve">AHU2000T Crew Messroom RMS Voltage Phase B to Neutral </t>
  </si>
  <si>
    <t xml:space="preserve">AHU2000T Crew Messroom RMS Voltage Phase C to Neutral </t>
  </si>
  <si>
    <t>AHU2000T Crew Messroom Active Power Phase A</t>
  </si>
  <si>
    <t>AHU2000T Crew Messroom Active Power Phase B</t>
  </si>
  <si>
    <t>AHU2000T Crew Messroom Active Power Phase C</t>
  </si>
  <si>
    <t xml:space="preserve">AHU2000T Crew Messroom Total Active Power </t>
  </si>
  <si>
    <t>AHU2000T Crew Messroom Power Factor Phase A</t>
  </si>
  <si>
    <t>AHU2000T Crew Messroom Power Factor Phase B</t>
  </si>
  <si>
    <t>AHU2000T Crew Messroom Power Factor Phase C</t>
  </si>
  <si>
    <t>AHU2000T Crew Messroom Total Power Factor</t>
  </si>
  <si>
    <t>AHU EXH2000 Above Laundry RMS Current Phase A</t>
  </si>
  <si>
    <t>AHU EXH2000 Above Laundry RMS Current Phase B</t>
  </si>
  <si>
    <t>AHU EXH2000 Above Laundry RMS Current Phase C</t>
  </si>
  <si>
    <t>AHU EXH2000 Above Laundry RMS Current Phase Neutral</t>
  </si>
  <si>
    <t xml:space="preserve">AHU EXH2000 Above Laundry RMS Voltage Phase A to Neutral </t>
  </si>
  <si>
    <t xml:space="preserve">AHU EXH2000 Above Laundry RMS Voltage Phase B to Neutral </t>
  </si>
  <si>
    <t xml:space="preserve">AHU EXH2000 Above Laundry RMS Voltage Phase C to Neutral </t>
  </si>
  <si>
    <t>AHU EXH2000 Above Laundry Active Power Phase A</t>
  </si>
  <si>
    <t>AHU EXH2000 Above Laundry Active Power Phase B</t>
  </si>
  <si>
    <t>AHU EXH2000 Above Laundry Active Power Phase C</t>
  </si>
  <si>
    <t xml:space="preserve">AHU EXH2000 Above Laundry Total Active Power </t>
  </si>
  <si>
    <t>AHU EXH2000 Above Laundry Power Factor Phase A</t>
  </si>
  <si>
    <t>AHU EXH2000 Above Laundry Power Factor Phase B</t>
  </si>
  <si>
    <t>AHU EXH2000 Above Laundry Power Factor Phase C</t>
  </si>
  <si>
    <t>AHU EXH2000 Above Laundry Total Power Factor</t>
  </si>
  <si>
    <t>AHU2000T Crew Mess Room RMS Current Phase A</t>
  </si>
  <si>
    <t>AHU2000T Crew Mess Room RMS Current Phase B</t>
  </si>
  <si>
    <t>AHU2000T Crew Mess Room RMS Current Phase C</t>
  </si>
  <si>
    <t>AHU2000T Crew Mess Room RMS Current Phase Neutral</t>
  </si>
  <si>
    <t xml:space="preserve">AHU2000T Crew Mess Room RMS Voltage Phase A to Neutral </t>
  </si>
  <si>
    <t xml:space="preserve">AHU2000T Crew Mess Room RMS Voltage Phase B to Neutral </t>
  </si>
  <si>
    <t xml:space="preserve">AHU2000T Crew Mess Room RMS Voltage Phase C to Neutral </t>
  </si>
  <si>
    <t>AHU2000T Crew Mess Room Active Power Phase A</t>
  </si>
  <si>
    <t>AHU2000T Crew Mess Room Active Power Phase B</t>
  </si>
  <si>
    <t>AHU2000T Crew Mess Room Active Power Phase C</t>
  </si>
  <si>
    <t xml:space="preserve">AHU2000T Crew Mess Room Total Active Power </t>
  </si>
  <si>
    <t>AHU2000T Crew Mess Room Power Factor Phase A</t>
  </si>
  <si>
    <t>AHU2000T Crew Mess Room Power Factor Phase B</t>
  </si>
  <si>
    <t>AHU2000T Crew Mess Room Power Factor Phase C</t>
  </si>
  <si>
    <t>AHU2000T Crew Mess Room Total Power Factor</t>
  </si>
  <si>
    <t>Serial Interface - AC Breakers +10P0.1 - AC DISTRIBUTION BOARD 400/230V PANEL 1</t>
  </si>
  <si>
    <t>Serial Interface - AC Breakers +10P0.3 - AC DISTRIBUTION BOARD 400/230V PANEL 3</t>
  </si>
  <si>
    <t>Serial Interface - AC Breakers +10P1 - AC DISTRIBUTION BOARD 400/230V AFT GUEST CORRIDOR</t>
  </si>
  <si>
    <t>Serial Interface - AC Breakers +10P2 - AC DISTRIBUTION BOARD 400/230V GALLEY</t>
  </si>
  <si>
    <t>Powertags1</t>
  </si>
  <si>
    <t>Powertags2</t>
  </si>
  <si>
    <t>Powertags3</t>
  </si>
  <si>
    <t>Powertags4</t>
  </si>
  <si>
    <t>Powertags5</t>
  </si>
  <si>
    <t>R2.7</t>
  </si>
  <si>
    <t>Serial Interface - Underwater lighting</t>
  </si>
  <si>
    <t>#</t>
  </si>
  <si>
    <t>450000 UNDERWLIGHTS</t>
  </si>
  <si>
    <t>PsFR69aftPresetSelection</t>
  </si>
  <si>
    <t>PsFR69aftSliderRed</t>
  </si>
  <si>
    <t>PsFR69aftSliderGreen</t>
  </si>
  <si>
    <t>PsFR69aftSliderBlue</t>
  </si>
  <si>
    <t>PsFR69aftSliderWhite</t>
  </si>
  <si>
    <t>PsFR69aftPresetReset</t>
  </si>
  <si>
    <t>PsFR69aftPresetSet</t>
  </si>
  <si>
    <t>PsFR69aftSliderOnOff</t>
  </si>
  <si>
    <t>PsFR69aftActiveChanges</t>
  </si>
  <si>
    <t>PsFR69aftPreset1HmiColor</t>
  </si>
  <si>
    <t>PsFR69aftPreset2HmiColor</t>
  </si>
  <si>
    <t>PsFR69aftPreset3HmiColor</t>
  </si>
  <si>
    <t>PsFR69aftPreset4HmiColor</t>
  </si>
  <si>
    <t>PsFR69aftPreset5HmiColor</t>
  </si>
  <si>
    <t>PsFR69aftPreset6HmiColor</t>
  </si>
  <si>
    <t>PsFR69aftCurrentHmiColor</t>
  </si>
  <si>
    <t>PsFR66aftPresetSelection</t>
  </si>
  <si>
    <t>PsFR66aftSliderRed</t>
  </si>
  <si>
    <t>PsFR66aftSliderGreen</t>
  </si>
  <si>
    <t>PsFR66aftSliderBlue</t>
  </si>
  <si>
    <t>PsFR66aftSliderWhite</t>
  </si>
  <si>
    <t>PsFR66aftPresetReset</t>
  </si>
  <si>
    <t>PsFR66aftPresetSet</t>
  </si>
  <si>
    <t>PsFR66aftSliderOnOff</t>
  </si>
  <si>
    <t>PsFR66aftActiveChanges</t>
  </si>
  <si>
    <t>PsFR66aftPreset1HmiColor</t>
  </si>
  <si>
    <t>PsFR66aftPreset2HmiColor</t>
  </si>
  <si>
    <t>PsFR66aftPreset3HmiColor</t>
  </si>
  <si>
    <t>PsFR66aftPreset4HmiColor</t>
  </si>
  <si>
    <t>PsFR66aftPreset5HmiColor</t>
  </si>
  <si>
    <t>PsFR66aftPreset6HmiColor</t>
  </si>
  <si>
    <t>PsFR66aftCurrentHmiColor</t>
  </si>
  <si>
    <t>PsFR57aftPresetSelection</t>
  </si>
  <si>
    <t>PsFR57aftSliderRed</t>
  </si>
  <si>
    <t>PsFR57aftSliderGreen</t>
  </si>
  <si>
    <t>PsFR57aftSliderBlue</t>
  </si>
  <si>
    <t>PsFR57aftSliderWhite</t>
  </si>
  <si>
    <t>PsFR57aftPresetReset</t>
  </si>
  <si>
    <t>PsFR57aftPresetSet</t>
  </si>
  <si>
    <t>PsFR57aftSliderOnOff</t>
  </si>
  <si>
    <t>PsFR57aftActiveChanges</t>
  </si>
  <si>
    <t>PsFR57aftPreset1HmiColor</t>
  </si>
  <si>
    <t>PsFR57aftPreset2HmiColor</t>
  </si>
  <si>
    <t>PsFR57aftPreset3HmiColor</t>
  </si>
  <si>
    <t>PsFR57aftPreset4HmiColor</t>
  </si>
  <si>
    <t>PsFR57aftPreset5HmiColor</t>
  </si>
  <si>
    <t>PsFR57aftPreset6HmiColor</t>
  </si>
  <si>
    <t>PsFR57aftCurrentHmiColor</t>
  </si>
  <si>
    <t>PsFR48MidaftPresetSelection</t>
  </si>
  <si>
    <t>PsFR48MidaftSliderRed</t>
  </si>
  <si>
    <t>PsFR48MidaftSliderGreen</t>
  </si>
  <si>
    <t>PsFR48MidaftSliderBlue</t>
  </si>
  <si>
    <t>PsFR48MidaftSliderWhite</t>
  </si>
  <si>
    <t>PsFR48MidaftPresetReset</t>
  </si>
  <si>
    <t>PsFR48MidaftPresetSet</t>
  </si>
  <si>
    <t>PsFR48MidaftSliderOnOff</t>
  </si>
  <si>
    <t>PsFR48MidaftActiveChanges</t>
  </si>
  <si>
    <t>PsFR48MidaftPreset1HmiColor</t>
  </si>
  <si>
    <t>PsFR48MidaftPreset2HmiColor</t>
  </si>
  <si>
    <t>PsFR48MidaftPreset3HmiColor</t>
  </si>
  <si>
    <t>PsFR48MidaftPreset4HmiColor</t>
  </si>
  <si>
    <t>PsFR48MidaftPreset5HmiColor</t>
  </si>
  <si>
    <t>PsFR48MidaftPreset6HmiColor</t>
  </si>
  <si>
    <t>PsFR48MidaftCurrentHmiColor</t>
  </si>
  <si>
    <t>PsFR37MidFwdPresetSelection</t>
  </si>
  <si>
    <t>PsFR37MidFwdSliderRed</t>
  </si>
  <si>
    <t>PsFR37MidFwdSliderGreen</t>
  </si>
  <si>
    <t>PsFR37MidFwdSliderBlue</t>
  </si>
  <si>
    <t>PsFR37MidFwdSliderWhite</t>
  </si>
  <si>
    <t>PsFR37MidFwdPresetReset</t>
  </si>
  <si>
    <t>PsFR37MidFwdPresetSet</t>
  </si>
  <si>
    <t>PsFR37MidFwdSliderOnOff</t>
  </si>
  <si>
    <t>PsFR37MidFwdActiveChanges</t>
  </si>
  <si>
    <t>PsFR37MidFwdPreset1HmiColor</t>
  </si>
  <si>
    <t>PsFR37MidFwdPreset2HmiColor</t>
  </si>
  <si>
    <t>PsFR37MidFwdPreset3HmiColor</t>
  </si>
  <si>
    <t>PsFR37MidFwdPreset4HmiColor</t>
  </si>
  <si>
    <t>PsFR37MidFwdPreset5HmiColor</t>
  </si>
  <si>
    <t>PsFR37MidFwdPreset6HmiColor</t>
  </si>
  <si>
    <t>PsFR37MidFwdCurrentHmiColor</t>
  </si>
  <si>
    <t>PsFR26FwdPresetSelection</t>
  </si>
  <si>
    <t>PsFR26FwdSliderRed</t>
  </si>
  <si>
    <t>PsFR26FwdSliderGreen</t>
  </si>
  <si>
    <t>PsFR26FwdSliderBlue</t>
  </si>
  <si>
    <t>PsFR26FwdSliderWhite</t>
  </si>
  <si>
    <t>PsFR26FwdPresetReset</t>
  </si>
  <si>
    <t>PsFR26FwdPresetSet</t>
  </si>
  <si>
    <t>PsFR26FwdSliderOnOff</t>
  </si>
  <si>
    <t>PsFR26FwdActiveChanges</t>
  </si>
  <si>
    <t>PsFR26FwdPreset1HmiColor</t>
  </si>
  <si>
    <t>PsFR26FwdPreset2HmiColor</t>
  </si>
  <si>
    <t>PsFR26FwdPreset3HmiColor</t>
  </si>
  <si>
    <t>PsFR26FwdPreset4HmiColor</t>
  </si>
  <si>
    <t>PsFR26FwdPreset5HmiColor</t>
  </si>
  <si>
    <t>PsFR26FwdPreset6HmiColor</t>
  </si>
  <si>
    <t>PsFR26FwdCurrentHmiColor</t>
  </si>
  <si>
    <t>PsFR15FwdPresetSelection</t>
  </si>
  <si>
    <t>PsFR15FwdSliderRed</t>
  </si>
  <si>
    <t>PsFR15FwdSliderGreen</t>
  </si>
  <si>
    <t>PsFR15FwdSliderBlue</t>
  </si>
  <si>
    <t>PsFR15FwdSliderWhite</t>
  </si>
  <si>
    <t>PsFR15FwdPresetReset</t>
  </si>
  <si>
    <t>PsFR15FwdPresetSet</t>
  </si>
  <si>
    <t>PsFR15FwdSliderOnOff</t>
  </si>
  <si>
    <t>PsFR15FwdActiveChanges</t>
  </si>
  <si>
    <t>PsFR15FwdPreset1HmiColor</t>
  </si>
  <si>
    <t>PsFR15FwdPreset2HmiColor</t>
  </si>
  <si>
    <t>PsFR15FwdPreset3HmiColor</t>
  </si>
  <si>
    <t>PsFR15FwdPreset4HmiColor</t>
  </si>
  <si>
    <t>PsFR15FwdPreset5HmiColor</t>
  </si>
  <si>
    <t>PsFR15FwdPreset6HmiColor</t>
  </si>
  <si>
    <t>PsFR15FwdCurrentHmiColor</t>
  </si>
  <si>
    <t>SbFR15FwdPresetSelection</t>
  </si>
  <si>
    <t>SbFR15FwdSliderRed</t>
  </si>
  <si>
    <t>SbFR15FwdSliderGreen</t>
  </si>
  <si>
    <t>SbFR15FwdSliderBlue</t>
  </si>
  <si>
    <t>SbFR15FwdSliderWhite</t>
  </si>
  <si>
    <t>SbFR15FwdPresetReset</t>
  </si>
  <si>
    <t>SbFR15FwdPresetSet</t>
  </si>
  <si>
    <t>SbFR15FwdSliderOnOff</t>
  </si>
  <si>
    <t>SbFR15FwdActiveChanges</t>
  </si>
  <si>
    <t>SbFR15FwdPreset1HmiColor</t>
  </si>
  <si>
    <t>SbFR15FwdPreset2HmiColor</t>
  </si>
  <si>
    <t>SbFR15FwdPreset3HmiColor</t>
  </si>
  <si>
    <t>SbFR15FwdPreset4HmiColor</t>
  </si>
  <si>
    <t>SbFR15FwdPreset5HmiColor</t>
  </si>
  <si>
    <t>SbFR15FwdPreset6HmiColor</t>
  </si>
  <si>
    <t>SbFR15FwdCurrentHmiColor</t>
  </si>
  <si>
    <t>SbFR26FwdPresetSelection</t>
  </si>
  <si>
    <t>SbFR26FwdSliderRed</t>
  </si>
  <si>
    <t>SbFR26FwdSliderGreen</t>
  </si>
  <si>
    <t>SbFR26FwdSliderBlue</t>
  </si>
  <si>
    <t>SbFR26FwdSliderWhite</t>
  </si>
  <si>
    <t>SbFR26FwdPresetReset</t>
  </si>
  <si>
    <t>SbFR26FwdPresetSet</t>
  </si>
  <si>
    <t>SbFR26FwdSliderOnOff</t>
  </si>
  <si>
    <t>SbFR26FwdActiveChanges</t>
  </si>
  <si>
    <t>SbFR26FwdPreset1HmiColor</t>
  </si>
  <si>
    <t>SbFR26FwdPreset2HmiColor</t>
  </si>
  <si>
    <t>SbFR26FwdPreset3HmiColor</t>
  </si>
  <si>
    <t>SbFR26FwdPreset4HmiColor</t>
  </si>
  <si>
    <t>SbFR26FwdPreset5HmiColor</t>
  </si>
  <si>
    <t>SbFR26FwdPreset6HmiColor</t>
  </si>
  <si>
    <t>SbFR26FwdCurrentHmiColor</t>
  </si>
  <si>
    <t>SbFR37MidFwdPresetSelection</t>
  </si>
  <si>
    <t>SbFR37MidFwdSliderRed</t>
  </si>
  <si>
    <t>SbFR37MidFwdSliderGreen</t>
  </si>
  <si>
    <t>SbFR37MidFwdSliderBlue</t>
  </si>
  <si>
    <t>SbFR37MidFwdSliderWhite</t>
  </si>
  <si>
    <t>SbFR37MidFwdPresetReset</t>
  </si>
  <si>
    <t>SbFR37MidFwdPresetSet</t>
  </si>
  <si>
    <t>SbFR37MidFwdSliderOnOff</t>
  </si>
  <si>
    <t>SbFR37MidFwdActiveChanges</t>
  </si>
  <si>
    <t>SbFR37MidFwdPreset1HmiColor</t>
  </si>
  <si>
    <t>SbFR37MidFwdPreset2HmiColor</t>
  </si>
  <si>
    <t>SbFR37MidFwdPreset3HmiColor</t>
  </si>
  <si>
    <t>SbFR37MidFwdPreset4HmiColor</t>
  </si>
  <si>
    <t>SbFR37MidFwdPreset5HmiColor</t>
  </si>
  <si>
    <t>SbFR37MidFwdPreset6HmiColor</t>
  </si>
  <si>
    <t>SbFR37MidFwdCurrentHmiColor</t>
  </si>
  <si>
    <t>SbFR48MidaftPresetSelection</t>
  </si>
  <si>
    <t>SbFR48MidaftSliderRed</t>
  </si>
  <si>
    <t>SbFR48MidaftSliderGreen</t>
  </si>
  <si>
    <t>SbFR48MidaftSliderBlue</t>
  </si>
  <si>
    <t>SbFR48MidaftSliderWhite</t>
  </si>
  <si>
    <t>SbFR48MidaftPresetReset</t>
  </si>
  <si>
    <t>SbFR48MidaftPresetSet</t>
  </si>
  <si>
    <t>SbFR48MidaftSliderOnOff</t>
  </si>
  <si>
    <t>SbFR48MidaftActiveChanges</t>
  </si>
  <si>
    <t>SbFR48MidaftPreset1HmiColor</t>
  </si>
  <si>
    <t>SbFR48MidaftPreset2HmiColor</t>
  </si>
  <si>
    <t>SbFR48MidaftPreset3HmiColor</t>
  </si>
  <si>
    <t>SbFR48MidaftPreset4HmiColor</t>
  </si>
  <si>
    <t>SbFR48MidaftPreset5HmiColor</t>
  </si>
  <si>
    <t>SbFR48MidaftPreset6HmiColor</t>
  </si>
  <si>
    <t>SbFR48MidaftCurrentHmiColor</t>
  </si>
  <si>
    <t>SbFR57aftPresetSelection</t>
  </si>
  <si>
    <t>SbFR57aftSliderRed</t>
  </si>
  <si>
    <t>SbFR57aftSliderGreen</t>
  </si>
  <si>
    <t>SbFR57aftSliderBlue</t>
  </si>
  <si>
    <t>SbFR57aftSliderWhite</t>
  </si>
  <si>
    <t>SbFR57aftPresetReset</t>
  </si>
  <si>
    <t>SbFR57aftPresetSet</t>
  </si>
  <si>
    <t>SbFR57aftSliderOnOff</t>
  </si>
  <si>
    <t>SbFR57aftActiveChanges</t>
  </si>
  <si>
    <t>SbFR57aftPreset1HmiColor</t>
  </si>
  <si>
    <t>SbFR57aftPreset2HmiColor</t>
  </si>
  <si>
    <t>SbFR57aftPreset3HmiColor</t>
  </si>
  <si>
    <t>SbFR57aftPreset4HmiColor</t>
  </si>
  <si>
    <t>SbFR57aftPreset5HmiColor</t>
  </si>
  <si>
    <t>SbFR57aftPreset6HmiColor</t>
  </si>
  <si>
    <t>SbFR57aftCurrentHmiColor</t>
  </si>
  <si>
    <t>SbFR66aftPresetSelection</t>
  </si>
  <si>
    <t>SbFR66aftSliderRed</t>
  </si>
  <si>
    <t>SbFR66aftSliderGreen</t>
  </si>
  <si>
    <t>SbFR66aftSliderBlue</t>
  </si>
  <si>
    <t>SbFR66aftSliderWhite</t>
  </si>
  <si>
    <t>SbFR66aftPresetReset</t>
  </si>
  <si>
    <t>SbFR66aftPresetSet</t>
  </si>
  <si>
    <t>SbFR66aftSliderOnOff</t>
  </si>
  <si>
    <t>SbFR66aftActiveChanges</t>
  </si>
  <si>
    <t>SbFR66aftPreset1HmiColor</t>
  </si>
  <si>
    <t>SbFR66aftPreset2HmiColor</t>
  </si>
  <si>
    <t>SbFR66aftPreset3HmiColor</t>
  </si>
  <si>
    <t>SbFR66aftPreset4HmiColor</t>
  </si>
  <si>
    <t>SbFR66aftPreset5HmiColor</t>
  </si>
  <si>
    <t>SbFR66aftPreset6HmiColor</t>
  </si>
  <si>
    <t>SbFR66aftCurrentHmiColor</t>
  </si>
  <si>
    <t>SbFR69aftPresetSelection</t>
  </si>
  <si>
    <t>SbFR69aftSliderRed</t>
  </si>
  <si>
    <t>SbFR69aftSliderGreen</t>
  </si>
  <si>
    <t>SbFR69aftSliderBlue</t>
  </si>
  <si>
    <t>SbFR69aftSliderWhite</t>
  </si>
  <si>
    <t>SbFR69aftPresetReset</t>
  </si>
  <si>
    <t>SbFR69aftPresetSet</t>
  </si>
  <si>
    <t>SbFR69aftSliderOnOff</t>
  </si>
  <si>
    <t>SbFR69aftActiveChanges</t>
  </si>
  <si>
    <t>SbFR69aftPreset1HmiColor</t>
  </si>
  <si>
    <t>SbFR69aftPreset2HmiColor</t>
  </si>
  <si>
    <t>SbFR69aftPreset3HmiColor</t>
  </si>
  <si>
    <t>SbFR69aftPreset4HmiColor</t>
  </si>
  <si>
    <t>SbFR69aftPreset5HmiColor</t>
  </si>
  <si>
    <t>SbFR69aftPreset6HmiColor</t>
  </si>
  <si>
    <t>SbFR69aftCurrentHmiColor</t>
  </si>
  <si>
    <t>CAM3fwdPresetSelection</t>
  </si>
  <si>
    <t>CAM3fwdSliderRed</t>
  </si>
  <si>
    <t>CAM3fwdSliderGreen</t>
  </si>
  <si>
    <t>CAM3fwdSliderBlue</t>
  </si>
  <si>
    <t>CAM3fwdSliderWhite</t>
  </si>
  <si>
    <t>CAM3fwdPresetReset</t>
  </si>
  <si>
    <t>CAM3fwdPresetSet</t>
  </si>
  <si>
    <t>CAM3fwdSliderOnOff</t>
  </si>
  <si>
    <t>CAM3fwdActiveChanges</t>
  </si>
  <si>
    <t>CAM3fwdPreset1HmiColor</t>
  </si>
  <si>
    <t>CAM3fwdPreset2HmiColor</t>
  </si>
  <si>
    <t>CAM3fwdPreset3HmiColor</t>
  </si>
  <si>
    <t>CAM3fwdPreset4HmiColor</t>
  </si>
  <si>
    <t>CAM3fwdPreset5HmiColor</t>
  </si>
  <si>
    <t>CAM3fwdPreset6HmiColor</t>
  </si>
  <si>
    <t>CAM3fwdCurrentHmiColor</t>
  </si>
  <si>
    <t>CAM4fwdSliderRed</t>
  </si>
  <si>
    <t>CAM4fwdSliderGreen</t>
  </si>
  <si>
    <t>CAM4fwdSliderBlue</t>
  </si>
  <si>
    <t>CAM4fwdSliderWhite</t>
  </si>
  <si>
    <t>CAM4fwdPresetReset</t>
  </si>
  <si>
    <t>CAM4fwdPresetSet</t>
  </si>
  <si>
    <t>CAM4fwdSliderOnOff</t>
  </si>
  <si>
    <t>CAM4fwdActiveChanges</t>
  </si>
  <si>
    <t>CAM4fwdPreset1HmiColor</t>
  </si>
  <si>
    <t>CAM4fwdPreset2HmiColor</t>
  </si>
  <si>
    <t>CAM4fwdPreset3HmiColor</t>
  </si>
  <si>
    <t>CAM4fwdPreset4HmiColor</t>
  </si>
  <si>
    <t>CAM4fwdPreset5HmiColor</t>
  </si>
  <si>
    <t>CAM4fwdPreset6HmiColor</t>
  </si>
  <si>
    <t>CAM4fwdCurrentHmiColor</t>
  </si>
  <si>
    <t>CAM1aftPresetSelection</t>
  </si>
  <si>
    <t>CAM1aftSliderRed</t>
  </si>
  <si>
    <t>CAM1aftSliderGreen</t>
  </si>
  <si>
    <t>CAM1aftSliderBlue</t>
  </si>
  <si>
    <t>CAM1aftSliderWhite</t>
  </si>
  <si>
    <t>CAM1aftPresetReset</t>
  </si>
  <si>
    <t>CAM1aftPresetSet</t>
  </si>
  <si>
    <t>CAM1aftSliderOnOff</t>
  </si>
  <si>
    <t>CAM1aftActiveChanges</t>
  </si>
  <si>
    <t>CAM1aftPreset1HmiColor</t>
  </si>
  <si>
    <t>CAM1aftPreset2HmiColor</t>
  </si>
  <si>
    <t>CAM1aftPreset3HmiColor</t>
  </si>
  <si>
    <t>CAM1aftPreset4HmiColor</t>
  </si>
  <si>
    <t>CAM1aftPreset5HmiColor</t>
  </si>
  <si>
    <t>CAM1aftPreset6HmiColor</t>
  </si>
  <si>
    <t>CAM1aftCurrentHmiColor</t>
  </si>
  <si>
    <t>CAM2aftSliderRed</t>
  </si>
  <si>
    <t>CAM2aftSliderGreen</t>
  </si>
  <si>
    <t>CAM2aftSliderBlue</t>
  </si>
  <si>
    <t>CAM2aftSliderWhite</t>
  </si>
  <si>
    <t>CAM2aftPresetReset</t>
  </si>
  <si>
    <t>CAM2aftPresetSet</t>
  </si>
  <si>
    <t>CAM2aftSliderOnOff</t>
  </si>
  <si>
    <t>CAM2aftActiveChanges</t>
  </si>
  <si>
    <t>CAM2aftPreset1HmiColor</t>
  </si>
  <si>
    <t>CAM2aftPreset2HmiColor</t>
  </si>
  <si>
    <t>CAM2aftPreset3HmiColor</t>
  </si>
  <si>
    <t>CAM2aftPreset4HmiColor</t>
  </si>
  <si>
    <t>CAM2aftPreset5HmiColor</t>
  </si>
  <si>
    <t>CAM2aftPreset6HmiColor</t>
  </si>
  <si>
    <t>CAM2aftCurrentHmiColor</t>
  </si>
  <si>
    <t>170000 STEERING SYSTEM</t>
  </si>
  <si>
    <t>AC DISTR 10P0.1</t>
  </si>
  <si>
    <t>AC DISTR 10P0.3</t>
  </si>
  <si>
    <t>AC DISTR 10P1</t>
  </si>
  <si>
    <t>AC DISTR 10P2</t>
  </si>
  <si>
    <t>AC DISTR 10P3</t>
  </si>
  <si>
    <t>Underwaterlights Protocol moved from the internal list to the AMCS IO-list 20250605 
Moved +CB.2 AI20.2 to +CB.1 AI25.2 according Alewijnse multilines dd 20250606
MQTT messages adjusted, the + signs removed. 13-06-2025</t>
  </si>
  <si>
    <t>Typical</t>
  </si>
  <si>
    <t>UMS</t>
  </si>
  <si>
    <t xml:space="preserve">R2.8 </t>
  </si>
  <si>
    <t>R2.8</t>
  </si>
  <si>
    <t>DB_EMERG_14E2_VOLTAGE</t>
  </si>
  <si>
    <t>DB_EMERG_14E2_CURRENT</t>
  </si>
  <si>
    <t>24 Vdc DB Emergency 14E2 Voltage Measurement</t>
  </si>
  <si>
    <t>24 Vdc DB Emergency 14E2 Current Measurement</t>
  </si>
  <si>
    <t>136W0009</t>
  </si>
  <si>
    <t>136W0010</t>
  </si>
  <si>
    <t>24 Vdc DB Emergency 14E2 Voltage Failure</t>
  </si>
  <si>
    <t>24 Vdc DB Emergency 14E2 Isolation Failure</t>
  </si>
  <si>
    <t>24 Vdc DB Emergency 14E2 Earth Fault Measurement</t>
  </si>
  <si>
    <t>24 Vdc DB Emergency 14E2 Consumers Alarms</t>
  </si>
  <si>
    <t>24 Vdc DB Emergency 14E2 Temperature Alarm</t>
  </si>
  <si>
    <t>136W0023</t>
  </si>
  <si>
    <t>19x2x0.75</t>
  </si>
  <si>
    <t>24 Vdc DB Emergency 14E2 Emergency Consumer 1 Failure</t>
  </si>
  <si>
    <t>136W0024</t>
  </si>
  <si>
    <t>24 Vdc DB Emergency 14E2 Emergency Consumer 2 Failure</t>
  </si>
  <si>
    <t>AI33</t>
  </si>
  <si>
    <t>MQTT added typical for topic definition dd 17-06-2025
Added IO for 24E2 that was not yet implemented. 24-06-2025
Added WTID_TECH_ROOM_ACCESS_DOOR KEB1 DI21.2 24-06-2025
Added KEB1 AI31 4-20mA card 24-06-2025</t>
  </si>
  <si>
    <t>DB_GMDSS_14E3_CURRENT</t>
  </si>
  <si>
    <t>DB_GMDSS_14E3_VOLTAGE</t>
  </si>
  <si>
    <t>721W0009</t>
  </si>
  <si>
    <t>24 Vdc DB GMDSS 14E3 Earth Fault Measurement</t>
  </si>
  <si>
    <t>24 Vdc DB GMDSS 14E3 Voltage Measurement</t>
  </si>
  <si>
    <t>24 Vdc DB GMDSS 14E3 Current Measurement</t>
  </si>
  <si>
    <t>721W0010</t>
  </si>
  <si>
    <t>24 Vdc DB GMDSS 14E3 Voltage Failure</t>
  </si>
  <si>
    <t>24 Vdc DB GMDSS 14E3 Isolation Failure</t>
  </si>
  <si>
    <t>24 Vdc DB GMDSS 14E3 Charger Alarm</t>
  </si>
  <si>
    <t xml:space="preserve">601W0002 </t>
  </si>
  <si>
    <t xml:space="preserve">401.2W0011 </t>
  </si>
  <si>
    <t>Novec Pressure Switch 1</t>
  </si>
  <si>
    <t>Novec Pressure Switch 2</t>
  </si>
  <si>
    <t>381W0017.A</t>
  </si>
  <si>
    <t>R2.9</t>
  </si>
  <si>
    <t>300000 DIRTY OIL</t>
  </si>
  <si>
    <t>Dirty Oil Sludge Tank FR 51 SB Level</t>
  </si>
  <si>
    <t>365W0004</t>
  </si>
  <si>
    <t>DIRTY_OIL_SLUDGE_TANK_LEVEL</t>
  </si>
  <si>
    <t>Sewage Treatment Plant Level Holding Tank (AO???)</t>
  </si>
  <si>
    <t>Sewage Treatment Plant Level Sludge Tank (AO????)</t>
  </si>
  <si>
    <t xml:space="preserve">Burglar Alarm 206U01 Passarelle </t>
  </si>
  <si>
    <t>Burglar Alarm 206U02 Aft Entrance In Owners Cockpit</t>
  </si>
  <si>
    <t>Burglar Alarm 206U03 Main Entrance In Main Cockpit</t>
  </si>
  <si>
    <t>Burglar Alarm 206U04 SB Side Entrance</t>
  </si>
  <si>
    <t>Burglar Alarm 206U05 PS Side Entrance</t>
  </si>
  <si>
    <t>Burglar Alarm 206U06 Crew Entrance In Racing Cockpit</t>
  </si>
  <si>
    <t>Navigation lights common Alarm</t>
  </si>
  <si>
    <t>450000 NAVIGATION LIGHTS</t>
  </si>
  <si>
    <t>SB Helm Notrot monitor Toggle (Dubbel ?? Zie DI28.3)</t>
  </si>
  <si>
    <t>SB Helm Notrot monitor On/Off (Dubbel ?? Zie DI28.2)</t>
  </si>
  <si>
    <t>Ventilation Supply Technical Space Start Stop</t>
  </si>
  <si>
    <t>601W0050</t>
  </si>
  <si>
    <t>250010037_30</t>
  </si>
  <si>
    <t>250010037_31</t>
  </si>
  <si>
    <t>250010037_33</t>
  </si>
  <si>
    <t>250010037_32</t>
  </si>
  <si>
    <t>250010037_36</t>
  </si>
  <si>
    <t>250010037_34</t>
  </si>
  <si>
    <t>250010037_38</t>
  </si>
  <si>
    <t>250010037_35</t>
  </si>
  <si>
    <t>250010037_40</t>
  </si>
  <si>
    <t>250010037_37</t>
  </si>
  <si>
    <t>250010037_42</t>
  </si>
  <si>
    <t>250010037_39</t>
  </si>
  <si>
    <t>250010037_41</t>
  </si>
  <si>
    <t>250010037_1</t>
  </si>
  <si>
    <t>250010037_18</t>
  </si>
  <si>
    <t>250010037_17</t>
  </si>
  <si>
    <t>250010037_22</t>
  </si>
  <si>
    <t>250010037_21</t>
  </si>
  <si>
    <t>250010037_24</t>
  </si>
  <si>
    <t>250010037_15</t>
  </si>
  <si>
    <t>250010037_14</t>
  </si>
  <si>
    <t>250010037_13</t>
  </si>
  <si>
    <t>250010037_12</t>
  </si>
  <si>
    <t>250010037_10</t>
  </si>
  <si>
    <t>250010037_11</t>
  </si>
  <si>
    <t>250010037_9</t>
  </si>
  <si>
    <t>250010037_8</t>
  </si>
  <si>
    <t>250010037_7</t>
  </si>
  <si>
    <t>250010037_6</t>
  </si>
  <si>
    <t>250010037_5</t>
  </si>
  <si>
    <t>250010037_4</t>
  </si>
  <si>
    <t>250010037_3</t>
  </si>
  <si>
    <t>250010037_2</t>
  </si>
  <si>
    <t>250010037_28</t>
  </si>
  <si>
    <t>250010037_26</t>
  </si>
  <si>
    <t>250010037_29</t>
  </si>
  <si>
    <t>250010037_27</t>
  </si>
  <si>
    <t>AI34</t>
  </si>
  <si>
    <t>373W0023</t>
  </si>
  <si>
    <t>38001164_1</t>
  </si>
  <si>
    <t xml:space="preserve">Seawater Pressure Vacuum Alarm </t>
  </si>
  <si>
    <t>373W0025</t>
  </si>
  <si>
    <t>1x2x0.75</t>
  </si>
  <si>
    <t>38001156_1</t>
  </si>
  <si>
    <t>38001156_2</t>
  </si>
  <si>
    <t>Temperature Sensor Charcoal Filter B01</t>
  </si>
  <si>
    <t>25004037_1</t>
  </si>
  <si>
    <t>GAS_DETECTION_PERCT</t>
  </si>
  <si>
    <t>Added dirty oil level sensor  dd 04-07-2025
Added common alarm for navigation lights 11-07-2025
Added Crew Area Access Door Nr.19 11-07-2025
Added Aft Deckhouse Access Door Nr. 36 11-07-2025
Added Technical space supply ventilation On/Off  KEB1 DO62.15 11-07-2025
Added KEB1 AI32 4-20mA card 11-07-2025 due to Seawater system inputs
KEB1 AI33.4 moved to KEB1 AI31.4 dd.23/7/2025</t>
  </si>
  <si>
    <t>24 Vdc DB General Service  14E1 Isolation Failure</t>
  </si>
  <si>
    <t>24 Vdc DB General Service 14E1 Earth Fault Measurement</t>
  </si>
  <si>
    <t>24 Vdc DB General Service  14E1 Temperature Alarm</t>
  </si>
  <si>
    <t>R2.10</t>
  </si>
  <si>
    <t>Added Fire Detection System registers dd  29-08-2025</t>
  </si>
  <si>
    <t>Firedetection</t>
  </si>
  <si>
    <t>MA_15</t>
  </si>
  <si>
    <t>Status Modbus Address 15</t>
  </si>
  <si>
    <t>MA_15:0</t>
  </si>
  <si>
    <t>MA_15:1</t>
  </si>
  <si>
    <t>MA_15:2</t>
  </si>
  <si>
    <t>MA_15:3</t>
  </si>
  <si>
    <t>MA_15:4</t>
  </si>
  <si>
    <t>MA_15:7</t>
  </si>
  <si>
    <t>MA_15:8</t>
  </si>
  <si>
    <t>MA_15:9</t>
  </si>
  <si>
    <t>MA_15:10</t>
  </si>
  <si>
    <t>MA_15:11</t>
  </si>
  <si>
    <t>MA_16</t>
  </si>
  <si>
    <t>MA_17</t>
  </si>
  <si>
    <t>MA_18</t>
  </si>
  <si>
    <t>MA_19</t>
  </si>
  <si>
    <t>MA_20</t>
  </si>
  <si>
    <t>MA_21</t>
  </si>
  <si>
    <t>MA_22</t>
  </si>
  <si>
    <t>MA_23</t>
  </si>
  <si>
    <t>MA_24</t>
  </si>
  <si>
    <t>MA_25</t>
  </si>
  <si>
    <t>MA_26</t>
  </si>
  <si>
    <t>MA_27</t>
  </si>
  <si>
    <t>MA_28</t>
  </si>
  <si>
    <t>MA_29</t>
  </si>
  <si>
    <t>MA_30</t>
  </si>
  <si>
    <t>MA_31</t>
  </si>
  <si>
    <t>MA_32</t>
  </si>
  <si>
    <t>MA_33</t>
  </si>
  <si>
    <t>MA_34</t>
  </si>
  <si>
    <t>MA_35</t>
  </si>
  <si>
    <t>MA_36</t>
  </si>
  <si>
    <t>MA_37</t>
  </si>
  <si>
    <t>MA_38</t>
  </si>
  <si>
    <t>MA_39</t>
  </si>
  <si>
    <t>MA_40</t>
  </si>
  <si>
    <t>MA_41</t>
  </si>
  <si>
    <t>MA_42</t>
  </si>
  <si>
    <t>MA_43</t>
  </si>
  <si>
    <t>MA_44</t>
  </si>
  <si>
    <t>MA_45</t>
  </si>
  <si>
    <t>MA_46</t>
  </si>
  <si>
    <t>MA_47</t>
  </si>
  <si>
    <t>MA_48</t>
  </si>
  <si>
    <t>MA_49</t>
  </si>
  <si>
    <t>MA_50</t>
  </si>
  <si>
    <t>MA_51</t>
  </si>
  <si>
    <t>MA_52</t>
  </si>
  <si>
    <t>MA_53</t>
  </si>
  <si>
    <t>MA_54</t>
  </si>
  <si>
    <t>MA_55</t>
  </si>
  <si>
    <t>MA_56</t>
  </si>
  <si>
    <t>MA_57</t>
  </si>
  <si>
    <t>MA_58</t>
  </si>
  <si>
    <t>MA_59</t>
  </si>
  <si>
    <t>MA_60</t>
  </si>
  <si>
    <t>MA_61</t>
  </si>
  <si>
    <t>MA_62</t>
  </si>
  <si>
    <t>MA_63</t>
  </si>
  <si>
    <t>MA_64</t>
  </si>
  <si>
    <t>MA_65</t>
  </si>
  <si>
    <t>MA_66</t>
  </si>
  <si>
    <t>MA_67</t>
  </si>
  <si>
    <t>MA_68</t>
  </si>
  <si>
    <t>MA_69</t>
  </si>
  <si>
    <t>MA_70</t>
  </si>
  <si>
    <t>MA_71</t>
  </si>
  <si>
    <t>MA_16:0</t>
  </si>
  <si>
    <t>MA_16:1</t>
  </si>
  <si>
    <t>MA_16:2</t>
  </si>
  <si>
    <t>MA_16:3</t>
  </si>
  <si>
    <t>MA_16:4</t>
  </si>
  <si>
    <t>MA_16:7</t>
  </si>
  <si>
    <t>MA_16:8</t>
  </si>
  <si>
    <t>MA_16:9</t>
  </si>
  <si>
    <t>MA_16:10</t>
  </si>
  <si>
    <t>MA_16:11</t>
  </si>
  <si>
    <t>MA_17:0</t>
  </si>
  <si>
    <t>MA_17:7</t>
  </si>
  <si>
    <t>MA_17:1</t>
  </si>
  <si>
    <t>MA_17:2</t>
  </si>
  <si>
    <t>MA_17:3</t>
  </si>
  <si>
    <t>MA_17:4</t>
  </si>
  <si>
    <t>MA_17:8</t>
  </si>
  <si>
    <t>MA_17:9</t>
  </si>
  <si>
    <t>MA_17:10</t>
  </si>
  <si>
    <t>MA_17:11</t>
  </si>
  <si>
    <t>MA_18:0</t>
  </si>
  <si>
    <t>MA_18:7</t>
  </si>
  <si>
    <t>MA_18:1</t>
  </si>
  <si>
    <t>MA_18:2</t>
  </si>
  <si>
    <t>MA_18:3</t>
  </si>
  <si>
    <t>MA_18:4</t>
  </si>
  <si>
    <t>MA_18:8</t>
  </si>
  <si>
    <t>MA_18:9</t>
  </si>
  <si>
    <t>MA_18:10</t>
  </si>
  <si>
    <t>MA_18:11</t>
  </si>
  <si>
    <t>MA_19:0</t>
  </si>
  <si>
    <t>MA_19:1</t>
  </si>
  <si>
    <t>MA_19:2</t>
  </si>
  <si>
    <t>MA_19:3</t>
  </si>
  <si>
    <t>MA_19:4</t>
  </si>
  <si>
    <t>MA_19:7</t>
  </si>
  <si>
    <t>MA_19:8</t>
  </si>
  <si>
    <t>MA_19:9</t>
  </si>
  <si>
    <t>MA_19:10</t>
  </si>
  <si>
    <t>MA_19:11</t>
  </si>
  <si>
    <t>MA_20:0</t>
  </si>
  <si>
    <t>MA_20:1</t>
  </si>
  <si>
    <t>MA_20:2</t>
  </si>
  <si>
    <t>MA_20:3</t>
  </si>
  <si>
    <t>MA_20:4</t>
  </si>
  <si>
    <t>MA_20:7</t>
  </si>
  <si>
    <t>MA_20:8</t>
  </si>
  <si>
    <t>MA_20:9</t>
  </si>
  <si>
    <t>MA_20:10</t>
  </si>
  <si>
    <t>MA_20:11</t>
  </si>
  <si>
    <t>MA_21:0</t>
  </si>
  <si>
    <t>MA_21:1</t>
  </si>
  <si>
    <t>MA_21:2</t>
  </si>
  <si>
    <t>MA_21:3</t>
  </si>
  <si>
    <t>MA_21:4</t>
  </si>
  <si>
    <t>MA_21:7</t>
  </si>
  <si>
    <t>MA_21:8</t>
  </si>
  <si>
    <t>MA_21:9</t>
  </si>
  <si>
    <t>MA_21:10</t>
  </si>
  <si>
    <t>MA_21:11</t>
  </si>
  <si>
    <t>MA_22:0</t>
  </si>
  <si>
    <t>MA_22:1</t>
  </si>
  <si>
    <t>MA_22:2</t>
  </si>
  <si>
    <t>MA_22:3</t>
  </si>
  <si>
    <t>MA_22:4</t>
  </si>
  <si>
    <t>MA_22:7</t>
  </si>
  <si>
    <t>MA_22:8</t>
  </si>
  <si>
    <t>MA_22:9</t>
  </si>
  <si>
    <t>MA_22:10</t>
  </si>
  <si>
    <t>MA_22:11</t>
  </si>
  <si>
    <t>MA_23:0</t>
  </si>
  <si>
    <t>MA_23:7</t>
  </si>
  <si>
    <t>MA_24:0</t>
  </si>
  <si>
    <t>MA_24:7</t>
  </si>
  <si>
    <t>MA_25:0</t>
  </si>
  <si>
    <t>MA_25:7</t>
  </si>
  <si>
    <t>MA_26:0</t>
  </si>
  <si>
    <t>MA_26:7</t>
  </si>
  <si>
    <t>MA_27:0</t>
  </si>
  <si>
    <t>MA_27:7</t>
  </si>
  <si>
    <t>MA_28:0</t>
  </si>
  <si>
    <t>MA_28:7</t>
  </si>
  <si>
    <t>MA_29:0</t>
  </si>
  <si>
    <t>MA_29:7</t>
  </si>
  <si>
    <t>MA_30:0</t>
  </si>
  <si>
    <t>MA_30:7</t>
  </si>
  <si>
    <t>MA_31:0</t>
  </si>
  <si>
    <t>MA_31:7</t>
  </si>
  <si>
    <t>MA_32:0</t>
  </si>
  <si>
    <t>MA_32:7</t>
  </si>
  <si>
    <t>MA_33:0</t>
  </si>
  <si>
    <t>MA_33:7</t>
  </si>
  <si>
    <t>MA_34:0</t>
  </si>
  <si>
    <t>MA_34:7</t>
  </si>
  <si>
    <t>MA_35:0</t>
  </si>
  <si>
    <t>MA_35:7</t>
  </si>
  <si>
    <t>MA_36:0</t>
  </si>
  <si>
    <t>MA_36:7</t>
  </si>
  <si>
    <t>MA_37:0</t>
  </si>
  <si>
    <t>MA_37:7</t>
  </si>
  <si>
    <t>MA_38:0</t>
  </si>
  <si>
    <t>MA_38:7</t>
  </si>
  <si>
    <t>MA_39:0</t>
  </si>
  <si>
    <t>MA_39:7</t>
  </si>
  <si>
    <t>MA_40:0</t>
  </si>
  <si>
    <t>MA_40:7</t>
  </si>
  <si>
    <t>MA_41:0</t>
  </si>
  <si>
    <t>MA_41:7</t>
  </si>
  <si>
    <t>MA_42:0</t>
  </si>
  <si>
    <t>MA_42:7</t>
  </si>
  <si>
    <t>MA_43:0</t>
  </si>
  <si>
    <t>MA_43:7</t>
  </si>
  <si>
    <t>MA_44:0</t>
  </si>
  <si>
    <t>MA_44:7</t>
  </si>
  <si>
    <t>MA_45:0</t>
  </si>
  <si>
    <t>MA_45:7</t>
  </si>
  <si>
    <t>MA_46:0</t>
  </si>
  <si>
    <t>MA_46:7</t>
  </si>
  <si>
    <t>MA_47:0</t>
  </si>
  <si>
    <t>MA_47:7</t>
  </si>
  <si>
    <t>MA_48:0</t>
  </si>
  <si>
    <t>MA_48:7</t>
  </si>
  <si>
    <t>MA_49:0</t>
  </si>
  <si>
    <t>MA_49:7</t>
  </si>
  <si>
    <t>MA_50:0</t>
  </si>
  <si>
    <t>MA_50:7</t>
  </si>
  <si>
    <t>MA_51:0</t>
  </si>
  <si>
    <t>MA_51:7</t>
  </si>
  <si>
    <t>MA_52:0</t>
  </si>
  <si>
    <t>MA_52:7</t>
  </si>
  <si>
    <t>MA_53:0</t>
  </si>
  <si>
    <t>MA_53:7</t>
  </si>
  <si>
    <t>MA_54:0</t>
  </si>
  <si>
    <t>MA_54:7</t>
  </si>
  <si>
    <t>MA_55:0</t>
  </si>
  <si>
    <t>MA_55:7</t>
  </si>
  <si>
    <t>MA_56:0</t>
  </si>
  <si>
    <t>MA_56:7</t>
  </si>
  <si>
    <t>MA_57:0</t>
  </si>
  <si>
    <t>MA_57:7</t>
  </si>
  <si>
    <t>MA_57:8</t>
  </si>
  <si>
    <t>MA_57:9</t>
  </si>
  <si>
    <t>MA_57:10</t>
  </si>
  <si>
    <t>MA_57:11</t>
  </si>
  <si>
    <t>MA_57:1</t>
  </si>
  <si>
    <t>MA_57:2</t>
  </si>
  <si>
    <t>MA_57:3</t>
  </si>
  <si>
    <t>MA_57:4</t>
  </si>
  <si>
    <t>MA_56:1</t>
  </si>
  <si>
    <t>MA_56:2</t>
  </si>
  <si>
    <t>MA_56:3</t>
  </si>
  <si>
    <t>MA_56:4</t>
  </si>
  <si>
    <t>MA_56:8</t>
  </si>
  <si>
    <t>MA_56:9</t>
  </si>
  <si>
    <t>MA_56:10</t>
  </si>
  <si>
    <t>MA_56:11</t>
  </si>
  <si>
    <t>MA_55:1</t>
  </si>
  <si>
    <t>MA_55:2</t>
  </si>
  <si>
    <t>MA_55:3</t>
  </si>
  <si>
    <t>MA_55:4</t>
  </si>
  <si>
    <t>MA_55:8</t>
  </si>
  <si>
    <t>MA_55:9</t>
  </si>
  <si>
    <t>MA_55:10</t>
  </si>
  <si>
    <t>MA_55:11</t>
  </si>
  <si>
    <t>MA_54:1</t>
  </si>
  <si>
    <t>MA_54:2</t>
  </si>
  <si>
    <t>MA_54:3</t>
  </si>
  <si>
    <t>MA_54:4</t>
  </si>
  <si>
    <t>MA_54:8</t>
  </si>
  <si>
    <t>MA_54:9</t>
  </si>
  <si>
    <t>MA_54:10</t>
  </si>
  <si>
    <t>MA_54:11</t>
  </si>
  <si>
    <t>MA_53:1</t>
  </si>
  <si>
    <t>MA_53:2</t>
  </si>
  <si>
    <t>MA_53:3</t>
  </si>
  <si>
    <t>MA_53:4</t>
  </si>
  <si>
    <t>MA_53:8</t>
  </si>
  <si>
    <t>MA_53:9</t>
  </si>
  <si>
    <t>MA_53:10</t>
  </si>
  <si>
    <t>MA_53:11</t>
  </si>
  <si>
    <t>MA_52:1</t>
  </si>
  <si>
    <t>MA_52:2</t>
  </si>
  <si>
    <t>MA_52:3</t>
  </si>
  <si>
    <t>MA_52:4</t>
  </si>
  <si>
    <t>MA_52:8</t>
  </si>
  <si>
    <t>MA_52:9</t>
  </si>
  <si>
    <t>MA_52:10</t>
  </si>
  <si>
    <t>MA_52:11</t>
  </si>
  <si>
    <t>MA_51:1</t>
  </si>
  <si>
    <t>MA_51:2</t>
  </si>
  <si>
    <t>MA_51:3</t>
  </si>
  <si>
    <t>MA_51:4</t>
  </si>
  <si>
    <t>MA_51:8</t>
  </si>
  <si>
    <t>MA_51:9</t>
  </si>
  <si>
    <t>MA_51:10</t>
  </si>
  <si>
    <t>MA_51:11</t>
  </si>
  <si>
    <t>MA_50:1</t>
  </si>
  <si>
    <t>MA_50:2</t>
  </si>
  <si>
    <t>MA_50:3</t>
  </si>
  <si>
    <t>MA_50:4</t>
  </si>
  <si>
    <t>MA_50:8</t>
  </si>
  <si>
    <t>MA_50:9</t>
  </si>
  <si>
    <t>MA_50:10</t>
  </si>
  <si>
    <t>MA_50:11</t>
  </si>
  <si>
    <t>MA_49:1</t>
  </si>
  <si>
    <t>MA_49:2</t>
  </si>
  <si>
    <t>MA_49:3</t>
  </si>
  <si>
    <t>MA_49:4</t>
  </si>
  <si>
    <t>MA_49:8</t>
  </si>
  <si>
    <t>MA_49:9</t>
  </si>
  <si>
    <t>MA_49:10</t>
  </si>
  <si>
    <t>MA_49:11</t>
  </si>
  <si>
    <t>MA_48:1</t>
  </si>
  <si>
    <t>MA_48:2</t>
  </si>
  <si>
    <t>MA_48:3</t>
  </si>
  <si>
    <t>MA_48:4</t>
  </si>
  <si>
    <t>MA_48:8</t>
  </si>
  <si>
    <t>MA_48:9</t>
  </si>
  <si>
    <t>MA_48:10</t>
  </si>
  <si>
    <t>MA_48:11</t>
  </si>
  <si>
    <t>MA_47:1</t>
  </si>
  <si>
    <t>MA_47:2</t>
  </si>
  <si>
    <t>MA_47:3</t>
  </si>
  <si>
    <t>MA_47:4</t>
  </si>
  <si>
    <t>MA_47:8</t>
  </si>
  <si>
    <t>MA_47:9</t>
  </si>
  <si>
    <t>MA_47:10</t>
  </si>
  <si>
    <t>MA_47:11</t>
  </si>
  <si>
    <t>MA_46:1</t>
  </si>
  <si>
    <t>MA_46:2</t>
  </si>
  <si>
    <t>MA_46:3</t>
  </si>
  <si>
    <t>MA_46:4</t>
  </si>
  <si>
    <t>MA_46:8</t>
  </si>
  <si>
    <t>MA_46:9</t>
  </si>
  <si>
    <t>MA_46:10</t>
  </si>
  <si>
    <t>MA_46:11</t>
  </si>
  <si>
    <t>MA_45:1</t>
  </si>
  <si>
    <t>MA_45:2</t>
  </si>
  <si>
    <t>MA_45:3</t>
  </si>
  <si>
    <t>MA_45:4</t>
  </si>
  <si>
    <t>MA_45:8</t>
  </si>
  <si>
    <t>MA_45:9</t>
  </si>
  <si>
    <t>MA_45:10</t>
  </si>
  <si>
    <t>MA_45:11</t>
  </si>
  <si>
    <t>MA_44:1</t>
  </si>
  <si>
    <t>MA_44:2</t>
  </si>
  <si>
    <t>MA_44:3</t>
  </si>
  <si>
    <t>MA_44:4</t>
  </si>
  <si>
    <t>MA_44:8</t>
  </si>
  <si>
    <t>MA_44:9</t>
  </si>
  <si>
    <t>MA_44:10</t>
  </si>
  <si>
    <t>MA_44:11</t>
  </si>
  <si>
    <t>MA_43:1</t>
  </si>
  <si>
    <t>MA_43:2</t>
  </si>
  <si>
    <t>MA_43:3</t>
  </si>
  <si>
    <t>MA_43:4</t>
  </si>
  <si>
    <t>MA_43:8</t>
  </si>
  <si>
    <t>MA_43:9</t>
  </si>
  <si>
    <t>MA_43:10</t>
  </si>
  <si>
    <t>MA_43:11</t>
  </si>
  <si>
    <t>MA_42:1</t>
  </si>
  <si>
    <t>MA_42:2</t>
  </si>
  <si>
    <t>MA_42:3</t>
  </si>
  <si>
    <t>MA_42:4</t>
  </si>
  <si>
    <t>MA_42:8</t>
  </si>
  <si>
    <t>MA_42:9</t>
  </si>
  <si>
    <t>MA_42:10</t>
  </si>
  <si>
    <t>MA_42:11</t>
  </si>
  <si>
    <t>MA_41:1</t>
  </si>
  <si>
    <t>MA_41:2</t>
  </si>
  <si>
    <t>MA_41:3</t>
  </si>
  <si>
    <t>MA_41:4</t>
  </si>
  <si>
    <t>MA_41:8</t>
  </si>
  <si>
    <t>MA_41:9</t>
  </si>
  <si>
    <t>MA_41:10</t>
  </si>
  <si>
    <t>MA_41:11</t>
  </si>
  <si>
    <t>MA_40:1</t>
  </si>
  <si>
    <t>MA_40:2</t>
  </si>
  <si>
    <t>MA_40:3</t>
  </si>
  <si>
    <t>MA_40:4</t>
  </si>
  <si>
    <t>MA_40:8</t>
  </si>
  <si>
    <t>MA_40:9</t>
  </si>
  <si>
    <t>MA_40:10</t>
  </si>
  <si>
    <t>MA_40:11</t>
  </si>
  <si>
    <t>MA_39:1</t>
  </si>
  <si>
    <t>MA_39:2</t>
  </si>
  <si>
    <t>MA_39:3</t>
  </si>
  <si>
    <t>MA_39:4</t>
  </si>
  <si>
    <t>MA_39:8</t>
  </si>
  <si>
    <t>MA_39:9</t>
  </si>
  <si>
    <t>MA_39:10</t>
  </si>
  <si>
    <t>MA_39:11</t>
  </si>
  <si>
    <t>MA_38:1</t>
  </si>
  <si>
    <t>MA_38:2</t>
  </si>
  <si>
    <t>MA_38:3</t>
  </si>
  <si>
    <t>MA_38:4</t>
  </si>
  <si>
    <t>MA_38:8</t>
  </si>
  <si>
    <t>MA_38:9</t>
  </si>
  <si>
    <t>MA_38:10</t>
  </si>
  <si>
    <t>MA_38:11</t>
  </si>
  <si>
    <t>MA_37:1</t>
  </si>
  <si>
    <t>MA_37:2</t>
  </si>
  <si>
    <t>MA_37:3</t>
  </si>
  <si>
    <t>MA_37:4</t>
  </si>
  <si>
    <t>MA_37:8</t>
  </si>
  <si>
    <t>MA_37:9</t>
  </si>
  <si>
    <t>MA_37:10</t>
  </si>
  <si>
    <t>MA_37:11</t>
  </si>
  <si>
    <t>MA_36:1</t>
  </si>
  <si>
    <t>MA_36:2</t>
  </si>
  <si>
    <t>MA_36:3</t>
  </si>
  <si>
    <t>MA_36:4</t>
  </si>
  <si>
    <t>MA_36:8</t>
  </si>
  <si>
    <t>MA_36:9</t>
  </si>
  <si>
    <t>MA_36:10</t>
  </si>
  <si>
    <t>MA_36:11</t>
  </si>
  <si>
    <t>MA_35:1</t>
  </si>
  <si>
    <t>MA_35:2</t>
  </si>
  <si>
    <t>MA_35:3</t>
  </si>
  <si>
    <t>MA_35:4</t>
  </si>
  <si>
    <t>MA_35:8</t>
  </si>
  <si>
    <t>MA_35:9</t>
  </si>
  <si>
    <t>MA_35:10</t>
  </si>
  <si>
    <t>MA_35:11</t>
  </si>
  <si>
    <t>MA_34:1</t>
  </si>
  <si>
    <t>MA_34:2</t>
  </si>
  <si>
    <t>MA_34:3</t>
  </si>
  <si>
    <t>MA_34:4</t>
  </si>
  <si>
    <t>MA_34:8</t>
  </si>
  <si>
    <t>MA_34:9</t>
  </si>
  <si>
    <t>MA_34:10</t>
  </si>
  <si>
    <t>MA_34:11</t>
  </si>
  <si>
    <t>MA_33:1</t>
  </si>
  <si>
    <t>MA_33:2</t>
  </si>
  <si>
    <t>MA_33:3</t>
  </si>
  <si>
    <t>MA_33:4</t>
  </si>
  <si>
    <t>MA_33:8</t>
  </si>
  <si>
    <t>MA_33:9</t>
  </si>
  <si>
    <t>MA_33:10</t>
  </si>
  <si>
    <t>MA_33:11</t>
  </si>
  <si>
    <t>MA_32:1</t>
  </si>
  <si>
    <t>MA_32:2</t>
  </si>
  <si>
    <t>MA_32:3</t>
  </si>
  <si>
    <t>MA_32:4</t>
  </si>
  <si>
    <t>MA_32:8</t>
  </si>
  <si>
    <t>MA_32:9</t>
  </si>
  <si>
    <t>MA_32:10</t>
  </si>
  <si>
    <t>MA_32:11</t>
  </si>
  <si>
    <t>MA_31:1</t>
  </si>
  <si>
    <t>MA_31:2</t>
  </si>
  <si>
    <t>MA_31:3</t>
  </si>
  <si>
    <t>MA_31:4</t>
  </si>
  <si>
    <t>MA_31:8</t>
  </si>
  <si>
    <t>MA_31:9</t>
  </si>
  <si>
    <t>MA_31:10</t>
  </si>
  <si>
    <t>MA_31:11</t>
  </si>
  <si>
    <t>MA_30:1</t>
  </si>
  <si>
    <t>MA_30:2</t>
  </si>
  <si>
    <t>MA_30:3</t>
  </si>
  <si>
    <t>MA_30:4</t>
  </si>
  <si>
    <t>MA_30:8</t>
  </si>
  <si>
    <t>MA_30:9</t>
  </si>
  <si>
    <t>MA_30:10</t>
  </si>
  <si>
    <t>MA_30:11</t>
  </si>
  <si>
    <t>MA_29:1</t>
  </si>
  <si>
    <t>MA_29:2</t>
  </si>
  <si>
    <t>MA_29:3</t>
  </si>
  <si>
    <t>MA_29:4</t>
  </si>
  <si>
    <t>MA_29:8</t>
  </si>
  <si>
    <t>MA_29:9</t>
  </si>
  <si>
    <t>MA_29:10</t>
  </si>
  <si>
    <t>MA_29:11</t>
  </si>
  <si>
    <t>MA_28:1</t>
  </si>
  <si>
    <t>MA_28:2</t>
  </si>
  <si>
    <t>MA_28:3</t>
  </si>
  <si>
    <t>MA_28:4</t>
  </si>
  <si>
    <t>MA_28:8</t>
  </si>
  <si>
    <t>MA_28:9</t>
  </si>
  <si>
    <t>MA_28:10</t>
  </si>
  <si>
    <t>MA_28:11</t>
  </si>
  <si>
    <t>MA_27:1</t>
  </si>
  <si>
    <t>MA_27:2</t>
  </si>
  <si>
    <t>MA_27:3</t>
  </si>
  <si>
    <t>MA_27:4</t>
  </si>
  <si>
    <t>MA_27:8</t>
  </si>
  <si>
    <t>MA_27:9</t>
  </si>
  <si>
    <t>MA_27:10</t>
  </si>
  <si>
    <t>MA_27:11</t>
  </si>
  <si>
    <t>MA_26:1</t>
  </si>
  <si>
    <t>MA_26:2</t>
  </si>
  <si>
    <t>MA_26:3</t>
  </si>
  <si>
    <t>MA_26:4</t>
  </si>
  <si>
    <t>MA_26:8</t>
  </si>
  <si>
    <t>MA_26:9</t>
  </si>
  <si>
    <t>MA_26:10</t>
  </si>
  <si>
    <t>MA_26:11</t>
  </si>
  <si>
    <t>MA_25:1</t>
  </si>
  <si>
    <t>MA_25:2</t>
  </si>
  <si>
    <t>MA_25:3</t>
  </si>
  <si>
    <t>MA_25:4</t>
  </si>
  <si>
    <t>MA_25:8</t>
  </si>
  <si>
    <t>MA_25:9</t>
  </si>
  <si>
    <t>MA_25:10</t>
  </si>
  <si>
    <t>MA_25:11</t>
  </si>
  <si>
    <t>MA_24:1</t>
  </si>
  <si>
    <t>MA_24:2</t>
  </si>
  <si>
    <t>MA_24:3</t>
  </si>
  <si>
    <t>MA_24:4</t>
  </si>
  <si>
    <t>MA_24:8</t>
  </si>
  <si>
    <t>MA_24:9</t>
  </si>
  <si>
    <t>MA_24:10</t>
  </si>
  <si>
    <t>MA_24:11</t>
  </si>
  <si>
    <t>MA_23:1</t>
  </si>
  <si>
    <t>MA_23:2</t>
  </si>
  <si>
    <t>MA_23:3</t>
  </si>
  <si>
    <t>MA_23:4</t>
  </si>
  <si>
    <t>MA_23:8</t>
  </si>
  <si>
    <t>MA_23:9</t>
  </si>
  <si>
    <t>MA_23:10</t>
  </si>
  <si>
    <t>MA_23:11</t>
  </si>
  <si>
    <t>Status Modbus Address 16</t>
  </si>
  <si>
    <t>Status Modbus Address 17</t>
  </si>
  <si>
    <t>Status Modbus Address 18</t>
  </si>
  <si>
    <t>Status Modbus Address 19</t>
  </si>
  <si>
    <t>Status Modbus Address 20</t>
  </si>
  <si>
    <t>Status Modbus Address 21</t>
  </si>
  <si>
    <t>Status Modbus Address 22</t>
  </si>
  <si>
    <t>Status Modbus Address 23</t>
  </si>
  <si>
    <t>Status Modbus Address 24</t>
  </si>
  <si>
    <t>Status Modbus Address 25</t>
  </si>
  <si>
    <t>Status Modbus Address 26</t>
  </si>
  <si>
    <t>Status Modbus Address 27</t>
  </si>
  <si>
    <t>Status Modbus Address 28</t>
  </si>
  <si>
    <t>Status Modbus Address 29</t>
  </si>
  <si>
    <t>Status Modbus Address 30</t>
  </si>
  <si>
    <t>Status Modbus Address 31</t>
  </si>
  <si>
    <t>Status Modbus Address 32</t>
  </si>
  <si>
    <t>Status Modbus Address 33</t>
  </si>
  <si>
    <t>Status Modbus Address 34</t>
  </si>
  <si>
    <t>Status Modbus Address 35</t>
  </si>
  <si>
    <t>Status Modbus Address 36</t>
  </si>
  <si>
    <t>Status Modbus Address 37</t>
  </si>
  <si>
    <t>Status Modbus Address 38</t>
  </si>
  <si>
    <t>Status Modbus Address 39</t>
  </si>
  <si>
    <t>Status Modbus Address 40</t>
  </si>
  <si>
    <t>Status Modbus Address 41</t>
  </si>
  <si>
    <t>Status Modbus Address 42</t>
  </si>
  <si>
    <t>Status Modbus Address 43</t>
  </si>
  <si>
    <t>Status Modbus Address 44</t>
  </si>
  <si>
    <t>Status Modbus Address 45</t>
  </si>
  <si>
    <t>Status Modbus Address 46</t>
  </si>
  <si>
    <t>Status Modbus Address 47</t>
  </si>
  <si>
    <t>Status Modbus Address 48</t>
  </si>
  <si>
    <t>Status Modbus Address 49</t>
  </si>
  <si>
    <t>Status Modbus Address 50</t>
  </si>
  <si>
    <t>Status Modbus Address 51</t>
  </si>
  <si>
    <t>Status Modbus Address 52</t>
  </si>
  <si>
    <t>Status Modbus Address 53</t>
  </si>
  <si>
    <t>Status Modbus Address 54</t>
  </si>
  <si>
    <t>Status Modbus Address 55</t>
  </si>
  <si>
    <t>Status Modbus Address 56</t>
  </si>
  <si>
    <t>Status Modbus Address 57</t>
  </si>
  <si>
    <t>Status Modbus Address 58</t>
  </si>
  <si>
    <t>Status Modbus Address 59</t>
  </si>
  <si>
    <t>Status Modbus Address 60</t>
  </si>
  <si>
    <t>Status Modbus Address 61</t>
  </si>
  <si>
    <t>Status Modbus Address 62</t>
  </si>
  <si>
    <t>Status Modbus Address 63</t>
  </si>
  <si>
    <t>Status Modbus Address 64</t>
  </si>
  <si>
    <t>Status Modbus Address 65</t>
  </si>
  <si>
    <t>Status Modbus Address 66</t>
  </si>
  <si>
    <t>Status Modbus Address 67</t>
  </si>
  <si>
    <t>Status Modbus Address 68</t>
  </si>
  <si>
    <t>Status Modbus Address 69</t>
  </si>
  <si>
    <t>Status Modbus Address 70</t>
  </si>
  <si>
    <t>Status Modbus Address 71</t>
  </si>
  <si>
    <t>MA_58:0</t>
  </si>
  <si>
    <t>MA_58:7</t>
  </si>
  <si>
    <t>MA_58:1</t>
  </si>
  <si>
    <t>MA_58:2</t>
  </si>
  <si>
    <t>MA_58:3</t>
  </si>
  <si>
    <t>MA_58:4</t>
  </si>
  <si>
    <t>MA_58:8</t>
  </si>
  <si>
    <t>MA_58:9</t>
  </si>
  <si>
    <t>MA_58:10</t>
  </si>
  <si>
    <t>MA_58:11</t>
  </si>
  <si>
    <t>MA_59:0</t>
  </si>
  <si>
    <t>MA_59:7</t>
  </si>
  <si>
    <t>MA_59:1</t>
  </si>
  <si>
    <t>MA_59:2</t>
  </si>
  <si>
    <t>MA_59:3</t>
  </si>
  <si>
    <t>MA_59:4</t>
  </si>
  <si>
    <t>MA_59:8</t>
  </si>
  <si>
    <t>MA_59:9</t>
  </si>
  <si>
    <t>MA_59:10</t>
  </si>
  <si>
    <t>MA_59:11</t>
  </si>
  <si>
    <t>MA_60:0</t>
  </si>
  <si>
    <t>MA_60:7</t>
  </si>
  <si>
    <t>MA_60:1</t>
  </si>
  <si>
    <t>MA_60:2</t>
  </si>
  <si>
    <t>MA_60:3</t>
  </si>
  <si>
    <t>MA_60:4</t>
  </si>
  <si>
    <t>MA_60:8</t>
  </si>
  <si>
    <t>MA_60:9</t>
  </si>
  <si>
    <t>MA_60:10</t>
  </si>
  <si>
    <t>MA_60:11</t>
  </si>
  <si>
    <t>MA_61:0</t>
  </si>
  <si>
    <t>MA_61:7</t>
  </si>
  <si>
    <t>MA_61:1</t>
  </si>
  <si>
    <t>MA_61:2</t>
  </si>
  <si>
    <t>MA_61:3</t>
  </si>
  <si>
    <t>MA_61:4</t>
  </si>
  <si>
    <t>MA_61:8</t>
  </si>
  <si>
    <t>MA_61:9</t>
  </si>
  <si>
    <t>MA_61:10</t>
  </si>
  <si>
    <t>MA_61:11</t>
  </si>
  <si>
    <t>MA_62:0</t>
  </si>
  <si>
    <t>MA_62:7</t>
  </si>
  <si>
    <t>MA_62:1</t>
  </si>
  <si>
    <t>MA_62:2</t>
  </si>
  <si>
    <t>MA_62:3</t>
  </si>
  <si>
    <t>MA_62:4</t>
  </si>
  <si>
    <t>MA_62:8</t>
  </si>
  <si>
    <t>MA_62:9</t>
  </si>
  <si>
    <t>MA_62:10</t>
  </si>
  <si>
    <t>MA_62:11</t>
  </si>
  <si>
    <t>MA_63:0</t>
  </si>
  <si>
    <t>MA_63:7</t>
  </si>
  <si>
    <t>MA_63:1</t>
  </si>
  <si>
    <t>MA_63:2</t>
  </si>
  <si>
    <t>MA_63:3</t>
  </si>
  <si>
    <t>MA_63:4</t>
  </si>
  <si>
    <t>MA_63:8</t>
  </si>
  <si>
    <t>MA_63:9</t>
  </si>
  <si>
    <t>MA_63:10</t>
  </si>
  <si>
    <t>MA_63:11</t>
  </si>
  <si>
    <t>MA_64:0</t>
  </si>
  <si>
    <t>MA_64:1</t>
  </si>
  <si>
    <t>MA_64:2</t>
  </si>
  <si>
    <t>MA_64:3</t>
  </si>
  <si>
    <t>MA_64:4</t>
  </si>
  <si>
    <t>MA_64:7</t>
  </si>
  <si>
    <t>MA_64:8</t>
  </si>
  <si>
    <t>MA_64:9</t>
  </si>
  <si>
    <t>MA_64:10</t>
  </si>
  <si>
    <t>MA_64:11</t>
  </si>
  <si>
    <t>MA_65:0</t>
  </si>
  <si>
    <t>MA_65:7</t>
  </si>
  <si>
    <t>MA_65:1</t>
  </si>
  <si>
    <t>MA_65:2</t>
  </si>
  <si>
    <t>MA_65:3</t>
  </si>
  <si>
    <t>MA_65:4</t>
  </si>
  <si>
    <t>MA_65:8</t>
  </si>
  <si>
    <t>MA_65:9</t>
  </si>
  <si>
    <t>MA_65:10</t>
  </si>
  <si>
    <t>MA_65:11</t>
  </si>
  <si>
    <t>MA_66:0</t>
  </si>
  <si>
    <t>MA_66:7</t>
  </si>
  <si>
    <t>MA_66:1</t>
  </si>
  <si>
    <t>MA_66:2</t>
  </si>
  <si>
    <t>MA_66:3</t>
  </si>
  <si>
    <t>MA_66:4</t>
  </si>
  <si>
    <t>MA_66:8</t>
  </si>
  <si>
    <t>MA_66:9</t>
  </si>
  <si>
    <t>MA_66:10</t>
  </si>
  <si>
    <t>MA_66:11</t>
  </si>
  <si>
    <t>MA_67:0</t>
  </si>
  <si>
    <t>MA_67:7</t>
  </si>
  <si>
    <t>MA_67:1</t>
  </si>
  <si>
    <t>MA_67:2</t>
  </si>
  <si>
    <t>MA_67:3</t>
  </si>
  <si>
    <t>MA_67:4</t>
  </si>
  <si>
    <t>MA_67:8</t>
  </si>
  <si>
    <t>MA_67:9</t>
  </si>
  <si>
    <t>MA_67:10</t>
  </si>
  <si>
    <t>MA_67:11</t>
  </si>
  <si>
    <t>MA_68:0</t>
  </si>
  <si>
    <t>MA_68:7</t>
  </si>
  <si>
    <t>MA_68:1</t>
  </si>
  <si>
    <t>MA_68:2</t>
  </si>
  <si>
    <t>MA_68:3</t>
  </si>
  <si>
    <t>MA_68:4</t>
  </si>
  <si>
    <t>MA_68:8</t>
  </si>
  <si>
    <t>MA_68:9</t>
  </si>
  <si>
    <t>MA_68:10</t>
  </si>
  <si>
    <t>MA_68:11</t>
  </si>
  <si>
    <t>MA_69:0</t>
  </si>
  <si>
    <t>MA_69:7</t>
  </si>
  <si>
    <t>MA_69:1</t>
  </si>
  <si>
    <t>MA_69:2</t>
  </si>
  <si>
    <t>MA_69:3</t>
  </si>
  <si>
    <t>MA_69:4</t>
  </si>
  <si>
    <t>MA_69:8</t>
  </si>
  <si>
    <t>MA_69:9</t>
  </si>
  <si>
    <t>MA_69:10</t>
  </si>
  <si>
    <t>MA_69:11</t>
  </si>
  <si>
    <t>MA_70:0</t>
  </si>
  <si>
    <t>MA_70:7</t>
  </si>
  <si>
    <t>MA_70:1</t>
  </si>
  <si>
    <t>MA_70:2</t>
  </si>
  <si>
    <t>MA_70:3</t>
  </si>
  <si>
    <t>MA_70:4</t>
  </si>
  <si>
    <t>MA_70:8</t>
  </si>
  <si>
    <t>MA_70:9</t>
  </si>
  <si>
    <t>MA_70:10</t>
  </si>
  <si>
    <t>MA_70:11</t>
  </si>
  <si>
    <t>MA_71:0</t>
  </si>
  <si>
    <t>MA_71:7</t>
  </si>
  <si>
    <t>MA_71:1</t>
  </si>
  <si>
    <t>MA_71:2</t>
  </si>
  <si>
    <t>MA_71:3</t>
  </si>
  <si>
    <t>MA_71:4</t>
  </si>
  <si>
    <t>MA_71:8</t>
  </si>
  <si>
    <t>MA_71:9</t>
  </si>
  <si>
    <t>MA_71:10</t>
  </si>
  <si>
    <t>MA_71:11</t>
  </si>
  <si>
    <t>Sounder Base [201H41.S] Main Technical Space [Technical] - Alarm</t>
  </si>
  <si>
    <t>Sounder Base [201H40.S] Main Technical Space [Technical] - Alarm</t>
  </si>
  <si>
    <t>Sounder Base [201H57.S] Main Salon [Accommodation] - Alarm</t>
  </si>
  <si>
    <t>Sounder Base [201H38.S] General Storage [Accommodation] - Alarm</t>
  </si>
  <si>
    <t>Sounder Base [201H43.S] Lower Deck Lounge [Accommodation] - Alarm</t>
  </si>
  <si>
    <t>Sounder Base [201H48.S] Guest Cabin 4 [Accommodation] - Alarm</t>
  </si>
  <si>
    <t>Sounder Base [201H59.S] Owner's Private Salon [Accommodation] - Alarm</t>
  </si>
  <si>
    <t>Sounder Base [201H54.S] Lazarette [Technical] - Alarm</t>
  </si>
  <si>
    <t>Sounder Base [201H55.S] Lazarette [Technical] - Alarm</t>
  </si>
  <si>
    <t>Sounder Base [201H53.S] Lazarette [Technical] - Alarm</t>
  </si>
  <si>
    <t>Sounder Base [201H10.S] Guest Bilge [Technical] - Alarm</t>
  </si>
  <si>
    <t>Sounder Base [201H8.S] Battery Compartment 4 [Technical] - Alarm</t>
  </si>
  <si>
    <t>Sounder Base [201H9.S] AFT Battery Corridor [Technical] - Alarm</t>
  </si>
  <si>
    <t>Sounder Base [201H7.S] Battery Compartment 3 [Technical] - Alarm</t>
  </si>
  <si>
    <t>Sounder Base [201H44.S] AFT Guest Corridor [Accommodation] - Alarm</t>
  </si>
  <si>
    <t>Sounder Base [201H52.S] AFT Technical Space 1 [Technical] - Alarm</t>
  </si>
  <si>
    <t>Sounder Base [201H51.S] Owner's State Room [Accommodation] - Alarm</t>
  </si>
  <si>
    <t>Sounder Base [201H50.S] Owner's State Room [Accommodation] - Alarm</t>
  </si>
  <si>
    <t>Sounder Base [201H47.S] Guest Cabin 3 [Accommodation] - Alarm</t>
  </si>
  <si>
    <t>Sounder Base [201H46.S] Guest Cabin 2 [Accommodation] - Alarm</t>
  </si>
  <si>
    <t>Sounder Base [201H64.S] Main Captive Locker PS Inboard [Hatch] - Alarm</t>
  </si>
  <si>
    <t>Sounder Base [201H61.S] Crane Hatch AFT [Hatch] - Alarm</t>
  </si>
  <si>
    <t>Sounder Base [201H60.S] Guest Tender Locker [Storage] - Alarm</t>
  </si>
  <si>
    <t>Sounder Base [201H62.S] Crew Tender Locker [Storage] - Alarm</t>
  </si>
  <si>
    <t>Sounder Base [201H63.S] Main Captive Locker SB Outboard [Hatch] - Alarm</t>
  </si>
  <si>
    <t>Sounder Base [201H63.1.S] Outboard Crew Tender SB [Hatch] - Alarm</t>
  </si>
  <si>
    <t>Sounder Base [201H16.S] Crew Cabin 5 [Accommodation] - Alarm</t>
  </si>
  <si>
    <t>Sounder Base [201H21.S] Crew Mess [Accommodation] - Alarm</t>
  </si>
  <si>
    <t>Sounder Base [201H25.S] Crew Passage [Accommodation] - Alarm</t>
  </si>
  <si>
    <t>Sounder Base [201H5.S] Battery Compartment 2 [Technical] - Alarm</t>
  </si>
  <si>
    <t>Sounder Base [201H6.S] FWD Battery Corridor [Technical] - Alarm</t>
  </si>
  <si>
    <t>Sounder Base [201H1.S] FWD Propulsion Pod Space [Technical] - Alarm</t>
  </si>
  <si>
    <t>Sounder Base [201H4.S] Battery Compartment 1 [Technical] - Alarm</t>
  </si>
  <si>
    <t>Sounder Base [201H23.S] Galley [Accommodation] - Alarm</t>
  </si>
  <si>
    <t>Sounder Base [201H22.S] Galley [Accommodation] - Alarm</t>
  </si>
  <si>
    <t>Sounder Base [201H37.S] Watersports Storage [Accommodation] - Alarm</t>
  </si>
  <si>
    <t>Sounder Base [201H34.S] Lower Deck Service Corridor [Accommodation] - Alarm</t>
  </si>
  <si>
    <t>Sounder Base [201H34.1.S] Lower Deck Service Corridor [Accommodation] - Alarm</t>
  </si>
  <si>
    <t>Sounder Base [201H33.S] Lower Deck Service Corridor [Accommodation] - Alarm</t>
  </si>
  <si>
    <t>Sounder Base [201H31.S] Ship's Office [Accommodation] - Alarm</t>
  </si>
  <si>
    <t>Sounder Base [201H28.S] FWD Guest Corridor [Accommodation] - Alarm</t>
  </si>
  <si>
    <t>Sounder Base [201H30.S] Guest Cabin 1 [Accommodation] - Alarm</t>
  </si>
  <si>
    <t>Sounder Base [201H27.S] Crew Lounge [Accommodation] - Alarm</t>
  </si>
  <si>
    <t>Sounder Base [201H26.S] Crew Lounge [Accommodation] - Alarm</t>
  </si>
  <si>
    <t>Sounder Base [201H17.S] Laundry [Accommodation] - Alarm</t>
  </si>
  <si>
    <t>Sounder Base [201H15.S] Captain's Cabin [Accommodation] - Alarm</t>
  </si>
  <si>
    <t>Sounder Base [201H13.S] Crew Cabin 3 [Accommodation] - Alarm</t>
  </si>
  <si>
    <t>Sounder Base [201H11.S] Crew Cabin 1 [Accommodation] - Alarm</t>
  </si>
  <si>
    <t>Sounder Base [201H2.S] Fore Peak [Technical] - Alarm</t>
  </si>
  <si>
    <t>Sounder Base [201H3.S] Fore Ship Storage Locker [Technical] - Alarm</t>
  </si>
  <si>
    <t>Sounder Base [201H12.S] Crew Cabin 2 [Accommodation] - Alarm</t>
  </si>
  <si>
    <t>Smoke/Heat Detector [201H14.S] Crew Cabin 4 [Accommodation] - Alarm</t>
  </si>
  <si>
    <t>Smoke/Heat Detector [201H18.S] Crew Corridor [Accommodation] - Alarm</t>
  </si>
  <si>
    <t>Smoke/Heat Detector [201H19.S] Crew Corridor [Accommodation] - Alarm</t>
  </si>
  <si>
    <t>Manual Callpoint [201H42] Main Technical Space [Technical] - Alarm</t>
  </si>
  <si>
    <t>Smoke/Heat Detector [201H41] Main Technical Space [Technical] - Alarm</t>
  </si>
  <si>
    <t>Smoke/Heat Detector [201H40] Main Technical Space [Technical] - Alarm</t>
  </si>
  <si>
    <t>Manual Callpoint [201H39] Main Technical Space [Technical] - Alarm</t>
  </si>
  <si>
    <t>Smoke/Heat Detector [201H57] Main Salon [Accommodation] - Alarm</t>
  </si>
  <si>
    <t>Manual Callpoint [201H56] Main Salon [Accommodation] - Alarm</t>
  </si>
  <si>
    <t>Manual Callpoint [201H45] AFT Guest Corridor [Accommodation] - Alarm</t>
  </si>
  <si>
    <t>Smoke/Heat Detector [201H38] General Storage [Accommodation] - Alarm</t>
  </si>
  <si>
    <t>Smoke/Heat Detector [201H43] Lower Deck Lounge [Accommodation] - Alarm</t>
  </si>
  <si>
    <t>Smoke/Heat Detector [201H48] Guest Cabin 4 [Accommodation] - Alarm</t>
  </si>
  <si>
    <t>Smoke/Heat Detector [201H59] Owner's Private Salon [Accommodation] - Alarm</t>
  </si>
  <si>
    <t>Manual Callpoint [201H58] Owner's Private Salon [Accommodation] - Alarm</t>
  </si>
  <si>
    <t>Smoke/Heat Detector [201H54] Lazarette [Technical] - Alarm</t>
  </si>
  <si>
    <t>Smoke/Heat Detector [201H55] Lazarette [Technical] - Alarm</t>
  </si>
  <si>
    <t>Manual Callpoint [201H53.1] Lazarette Access Hatch SB MID [Hatch] - Alarm</t>
  </si>
  <si>
    <t>Smoke/Heat Detector [201H53] Lazarette [Technical] - Alarm</t>
  </si>
  <si>
    <t>Smoke/Heat Detector [201H10] Guest Bilge [Technical] - Alarm</t>
  </si>
  <si>
    <t>Smoke/Heat Detector [201H8] Battery Compartment 4 [Technical] - Alarm</t>
  </si>
  <si>
    <t>Smoke/Heat Detector [201H9] AFT Battery Corridor [Technical] - Alarm</t>
  </si>
  <si>
    <t>Smoke/Heat Detector [201H7] Battery Compartment 3 [Technical] - Alarm</t>
  </si>
  <si>
    <t>Smoke/Heat Detector [201H44] AFT Guest Corridor [Accommodation] - Alarm</t>
  </si>
  <si>
    <t>Smoke/Heat Detector [201H52] AFT Technical Space 1 [Technical] - Alarm</t>
  </si>
  <si>
    <t>Smoke/Heat Detector [201H51] Owner's State Room [Accommodation] - Alarm</t>
  </si>
  <si>
    <t>Smoke/Heat Detector [201H50] Owner's State Room [Accommodation] - Alarm</t>
  </si>
  <si>
    <t>Smoke/Heat Detector [201H47] Guest Cabin 3 [Accommodation] - Alarm</t>
  </si>
  <si>
    <t>Smoke/Heat Detector [201H46] Guest Cabin 2 [Accommodation] - Alarm</t>
  </si>
  <si>
    <t>Smoke/Heat Detector [201H64] Main Captive Locker PS Inboard [Hatch] - Alarm</t>
  </si>
  <si>
    <t>Smoke/Heat Detector [201H61] Crane Hatch AFT [Hatch] - Alarm</t>
  </si>
  <si>
    <t>Smoke/Heat Detector [201H60] Guest Tender Locker [Storage] - Alarm</t>
  </si>
  <si>
    <t>Smoke/Heat Detector [201H62] Crew Tender Locker [Storage] - Alarm</t>
  </si>
  <si>
    <t>Smoke/Heat Detector [201H63] Main Captive Locker SB Outboard [Hatch] - Alarm</t>
  </si>
  <si>
    <t>Smoke/Heat Detector [201H63.1] Outboard Crew Tender SB [Hatch] - Alarm</t>
  </si>
  <si>
    <t>Smoke/Heat Detector [201H16] Crew Cabin 5 [Accommodation] - Alarm</t>
  </si>
  <si>
    <t>Smoke/Heat Detector [201H21] Crew Mess [Accommodation] - Alarm</t>
  </si>
  <si>
    <t>Smoke/Heat Detector [201H25] Crew Passage [Accommodation] - Alarm</t>
  </si>
  <si>
    <t>Smoke/Heat Detector [201H5] Battery Compartment 2 [Technical] - Alarm</t>
  </si>
  <si>
    <t>Heat Detector [201H6] FWD Battery Corridor [Technical] - Alarm</t>
  </si>
  <si>
    <t>Smoke/Heat Detector [201H1] FWD Propulsion Pod Space [Technical] - Alarm</t>
  </si>
  <si>
    <t>Heat Detector [201H4] Battery Compartment 1 [Technical] - Alarm</t>
  </si>
  <si>
    <t>FALSE [201H23] Galley [Accommodation] - Alarm</t>
  </si>
  <si>
    <t>Manual Callpoint [201H35] Lower Deck Service Corridor [Accommodation] - Alarm</t>
  </si>
  <si>
    <t>FALSE [201H22] Galley [Accommodation] - Alarm</t>
  </si>
  <si>
    <t>Manual Callpoint [201H36] Watersports Storage [Accommodation] - Alarm</t>
  </si>
  <si>
    <t>Smoke/Heat Detector [201H37] Watersports Storage [Accommodation] - Alarm</t>
  </si>
  <si>
    <t>Smoke/Heat Detector [201H34] Lower Deck Service Corridor [Accommodation] - Alarm</t>
  </si>
  <si>
    <t>Smoke/Heat Detector [201H34.1] Lower Deck Service Corridor [Accommodation] - Alarm</t>
  </si>
  <si>
    <t>Manual Callpoint [201H32] Lower Deck Service Corridor [Accommodation] - Alarm</t>
  </si>
  <si>
    <t>Smoke/Heat Detector [201H33] Lower Deck Service Corridor [Accommodation] - Alarm</t>
  </si>
  <si>
    <t>Smoke/Heat Detector [201H31] Ship's Office [Accommodation] - Alarm</t>
  </si>
  <si>
    <t>Manual Callpoint [201H29] FWD Guest Corridor [Accommodation] - Alarm</t>
  </si>
  <si>
    <t>Smoke/Heat Detector [201H28] FWD Guest Corridor [Accommodation] - Alarm</t>
  </si>
  <si>
    <t>Smoke/Heat Detector [201H30] Guest Cabin 1 [Accommodation] - Alarm</t>
  </si>
  <si>
    <t>Heat Detector [201H27] Crew Lounge [Accommodation] - Alarm</t>
  </si>
  <si>
    <t>Smoke/Heat Detector [201H26] Crew Lounge [Accommodation] - Alarm</t>
  </si>
  <si>
    <t>Manual Callpoint [201H24] Crew Passage [Accommodation] - Alarm</t>
  </si>
  <si>
    <t>FALSE [201H17] Laundry [Accommodation] - Alarm</t>
  </si>
  <si>
    <t>Smoke/Heat Detector [201H15] Captain's Cabin [Accommodation] - Alarm</t>
  </si>
  <si>
    <t>Smoke/Heat Detector [201H13] Crew Cabin 3 [Accommodation] - Alarm</t>
  </si>
  <si>
    <t>Smoke/Heat Detector [201H11] Crew Cabin 1 [Accommodation] - Alarm</t>
  </si>
  <si>
    <t>Manual Callpoint [201H60.1] Forepeak Access Hatch [Hatch] - Alarm</t>
  </si>
  <si>
    <t>Sounder Base [201H41.S] Main Technical Space [Technical] - Pre Alarm</t>
  </si>
  <si>
    <t>Sounder Base [201H40.S] Main Technical Space [Technical] - Pre Alarm</t>
  </si>
  <si>
    <t>Sounder Base [201H57.S] Main Salon [Accommodation] - Pre Alarm</t>
  </si>
  <si>
    <t>Sounder Base [201H38.S] General Storage [Accommodation] - Pre Alarm</t>
  </si>
  <si>
    <t>Sounder Base [201H43.S] Lower Deck Lounge [Accommodation] - Pre Alarm</t>
  </si>
  <si>
    <t>Sounder Base [201H48.S] Guest Cabin 4 [Accommodation] - Pre Alarm</t>
  </si>
  <si>
    <t>Sounder Base [201H59.S] Owner's Private Salon [Accommodation] - Pre Alarm</t>
  </si>
  <si>
    <t>Sounder Base [201H54.S] Lazarette [Technical] - Pre Alarm</t>
  </si>
  <si>
    <t>Sounder Base [201H55.S] Lazarette [Technical] - Pre Alarm</t>
  </si>
  <si>
    <t>Sounder Base [201H53.S] Lazarette [Technical] - Pre Alarm</t>
  </si>
  <si>
    <t>Sounder Base [201H10.S] Guest Bilge [Technical] - Pre Alarm</t>
  </si>
  <si>
    <t>Sounder Base [201H8.S] Battery Compartment 4 [Technical] - Pre Alarm</t>
  </si>
  <si>
    <t>Sounder Base [201H9.S] AFT Battery Corridor [Technical] - Pre Alarm</t>
  </si>
  <si>
    <t>Sounder Base [201H7.S] Battery Compartment 3 [Technical] - Pre Alarm</t>
  </si>
  <si>
    <t>Sounder Base [201H44.S] AFT Guest Corridor [Accommodation] - Pre Alarm</t>
  </si>
  <si>
    <t>Sounder Base [201H52.S] AFT Technical Space 1 [Technical] - Pre Alarm</t>
  </si>
  <si>
    <t>Sounder Base [201H51.S] Owner's State Room [Accommodation] - Pre Alarm</t>
  </si>
  <si>
    <t>Sounder Base [201H50.S] Owner's State Room [Accommodation] - Pre Alarm</t>
  </si>
  <si>
    <t>Sounder Base [201H47.S] Guest Cabin 3 [Accommodation] - Pre Alarm</t>
  </si>
  <si>
    <t>Sounder Base [201H46.S] Guest Cabin 2 [Accommodation] - Pre Alarm</t>
  </si>
  <si>
    <t>Sounder Base [201H64.S] Main Captive Locker PS Inboard [Hatch] - Pre Alarm</t>
  </si>
  <si>
    <t>Sounder Base [201H61.S] Crane Hatch AFT [Hatch] - Pre Alarm</t>
  </si>
  <si>
    <t>Sounder Base [201H60.S] Guest Tender Locker [Storage] - Pre Alarm</t>
  </si>
  <si>
    <t>Sounder Base [201H62.S] Crew Tender Locker [Storage] - Pre Alarm</t>
  </si>
  <si>
    <t>Sounder Base [201H63.S] Main Captive Locker SB Outboard [Hatch] - Pre Alarm</t>
  </si>
  <si>
    <t>Sounder Base [201H63.1.S] Outboard Crew Tender SB [Hatch] - Pre Alarm</t>
  </si>
  <si>
    <t>Sounder Base [201H16.S] Crew Cabin 5 [Accommodation] - Pre Alarm</t>
  </si>
  <si>
    <t>Sounder Base [201H21.S] Crew Mess [Accommodation] - Pre Alarm</t>
  </si>
  <si>
    <t>Sounder Base [201H25.S] Crew Passage [Accommodation] - Pre Alarm</t>
  </si>
  <si>
    <t>Sounder Base [201H5.S] Battery Compartment 2 [Technical] - Pre Alarm</t>
  </si>
  <si>
    <t>Sounder Base [201H6.S] FWD Battery Corridor [Technical] - Pre Alarm</t>
  </si>
  <si>
    <t>Sounder Base [201H1.S] FWD Propulsion Pod Space [Technical] - Pre Alarm</t>
  </si>
  <si>
    <t>Sounder Base [201H4.S] Battery Compartment 1 [Technical] - Pre Alarm</t>
  </si>
  <si>
    <t>Sounder Base [201H23.S] Galley [Accommodation] - Pre Alarm</t>
  </si>
  <si>
    <t>Sounder Base [201H22.S] Galley [Accommodation] - Pre Alarm</t>
  </si>
  <si>
    <t>Sounder Base [201H37.S] Watersports Storage [Accommodation] - Pre Alarm</t>
  </si>
  <si>
    <t>Sounder Base [201H34.S] Lower Deck Service Corridor [Accommodation] - Pre Alarm</t>
  </si>
  <si>
    <t>Sounder Base [201H34.1.S] Lower Deck Service Corridor [Accommodation] - Pre Alarm</t>
  </si>
  <si>
    <t>Sounder Base [201H33.S] Lower Deck Service Corridor [Accommodation] - Pre Alarm</t>
  </si>
  <si>
    <t>Sounder Base [201H31.S] Ship's Office [Accommodation] - Pre Alarm</t>
  </si>
  <si>
    <t>Sounder Base [201H28.S] FWD Guest Corridor [Accommodation] - Pre Alarm</t>
  </si>
  <si>
    <t>Sounder Base [201H30.S] Guest Cabin 1 [Accommodation] - Pre Alarm</t>
  </si>
  <si>
    <t>Sounder Base [201H27.S] Crew Lounge [Accommodation] - Pre Alarm</t>
  </si>
  <si>
    <t>Sounder Base [201H26.S] Crew Lounge [Accommodation] - Pre Alarm</t>
  </si>
  <si>
    <t>Sounder Base [201H17.S] Laundry [Accommodation] - Pre Alarm</t>
  </si>
  <si>
    <t>Sounder Base [201H15.S] Captain's Cabin [Accommodation] - Pre Alarm</t>
  </si>
  <si>
    <t>Sounder Base [201H13.S] Crew Cabin 3 [Accommodation] - Pre Alarm</t>
  </si>
  <si>
    <t>Sounder Base [201H11.S] Crew Cabin 1 [Accommodation] - Pre Alarm</t>
  </si>
  <si>
    <t>Sounder Base [201H2.S] Fore Peak [Technical] - Pre Alarm</t>
  </si>
  <si>
    <t>Sounder Base [201H3.S] Fore Ship Storage Locker [Technical] - Pre Alarm</t>
  </si>
  <si>
    <t>Sounder Base [201H12.S] Crew Cabin 2 [Accommodation] - Pre Alarm</t>
  </si>
  <si>
    <t>Smoke/Heat Detector [201H14.S] Crew Cabin 4 [Accommodation] - Pre Alarm</t>
  </si>
  <si>
    <t>Smoke/Heat Detector [201H18.S] Crew Corridor [Accommodation] - Pre Alarm</t>
  </si>
  <si>
    <t>Smoke/Heat Detector [201H19.S] Crew Corridor [Accommodation] - Pre Alarm</t>
  </si>
  <si>
    <t>Manual Callpoint [201H42] Main Technical Space [Technical] - Pre Alarm</t>
  </si>
  <si>
    <t>Smoke/Heat Detector [201H41] Main Technical Space [Technical] - Pre Alarm</t>
  </si>
  <si>
    <t>Smoke/Heat Detector [201H40] Main Technical Space [Technical] - Pre Alarm</t>
  </si>
  <si>
    <t>Manual Callpoint [201H39] Main Technical Space [Technical] - Pre Alarm</t>
  </si>
  <si>
    <t>Smoke/Heat Detector [201H57] Main Salon [Accommodation] - Pre Alarm</t>
  </si>
  <si>
    <t>Manual Callpoint [201H56] Main Salon [Accommodation] - Pre Alarm</t>
  </si>
  <si>
    <t>Manual Callpoint [201H45] AFT Guest Corridor [Accommodation] - Pre Alarm</t>
  </si>
  <si>
    <t>Smoke/Heat Detector [201H38] General Storage [Accommodation] - Pre Alarm</t>
  </si>
  <si>
    <t>Smoke/Heat Detector [201H43] Lower Deck Lounge [Accommodation] - Pre Alarm</t>
  </si>
  <si>
    <t>Smoke/Heat Detector [201H48] Guest Cabin 4 [Accommodation] - Pre Alarm</t>
  </si>
  <si>
    <t>Smoke/Heat Detector [201H59] Owner's Private Salon [Accommodation] - Pre Alarm</t>
  </si>
  <si>
    <t>Manual Callpoint [201H58] Owner's Private Salon [Accommodation] - Pre Alarm</t>
  </si>
  <si>
    <t>Smoke/Heat Detector [201H54] Lazarette [Technical] - Pre Alarm</t>
  </si>
  <si>
    <t>Smoke/Heat Detector [201H55] Lazarette [Technical] - Pre Alarm</t>
  </si>
  <si>
    <t>Manual Callpoint [201H53.1] Lazarette Access Hatch SB MID [Hatch] - Pre Alarm</t>
  </si>
  <si>
    <t>Smoke/Heat Detector [201H53] Lazarette [Technical] - Pre Alarm</t>
  </si>
  <si>
    <t>Smoke/Heat Detector [201H10] Guest Bilge [Technical] - Pre Alarm</t>
  </si>
  <si>
    <t>Smoke/Heat Detector [201H8] Battery Compartment 4 [Technical] - Pre Alarm</t>
  </si>
  <si>
    <t>Smoke/Heat Detector [201H9] AFT Battery Corridor [Technical] - Pre Alarm</t>
  </si>
  <si>
    <t>Smoke/Heat Detector [201H7] Battery Compartment 3 [Technical] - Pre Alarm</t>
  </si>
  <si>
    <t>Smoke/Heat Detector [201H44] AFT Guest Corridor [Accommodation] - Pre Alarm</t>
  </si>
  <si>
    <t>Smoke/Heat Detector [201H52] AFT Technical Space 1 [Technical] - Pre Alarm</t>
  </si>
  <si>
    <t>Smoke/Heat Detector [201H51] Owner's State Room [Accommodation] - Pre Alarm</t>
  </si>
  <si>
    <t>Smoke/Heat Detector [201H50] Owner's State Room [Accommodation] - Pre Alarm</t>
  </si>
  <si>
    <t>Smoke/Heat Detector [201H47] Guest Cabin 3 [Accommodation] - Pre Alarm</t>
  </si>
  <si>
    <t>Smoke/Heat Detector [201H46] Guest Cabin 2 [Accommodation] - Pre Alarm</t>
  </si>
  <si>
    <t>Smoke/Heat Detector [201H64] Main Captive Locker PS Inboard [Hatch] - Pre Alarm</t>
  </si>
  <si>
    <t>Smoke/Heat Detector [201H61] Crane Hatch AFT [Hatch] - Pre Alarm</t>
  </si>
  <si>
    <t>Smoke/Heat Detector [201H60] Guest Tender Locker [Storage] - Pre Alarm</t>
  </si>
  <si>
    <t>Smoke/Heat Detector [201H62] Crew Tender Locker [Storage] - Pre Alarm</t>
  </si>
  <si>
    <t>Smoke/Heat Detector [201H63] Main Captive Locker SB Outboard [Hatch] - Pre Alarm</t>
  </si>
  <si>
    <t>Smoke/Heat Detector [201H63.1] Outboard Crew Tender SB [Hatch] - Pre Alarm</t>
  </si>
  <si>
    <t>Smoke/Heat Detector [201H16] Crew Cabin 5 [Accommodation] - Pre Alarm</t>
  </si>
  <si>
    <t>Smoke/Heat Detector [201H21] Crew Mess [Accommodation] - Pre Alarm</t>
  </si>
  <si>
    <t>Smoke/Heat Detector [201H25] Crew Passage [Accommodation] - Pre Alarm</t>
  </si>
  <si>
    <t>Smoke/Heat Detector [201H5] Battery Compartment 2 [Technical] - Pre Alarm</t>
  </si>
  <si>
    <t>Heat Detector [201H6] FWD Battery Corridor [Technical] - Pre Alarm</t>
  </si>
  <si>
    <t>Smoke/Heat Detector [201H1] FWD Propulsion Pod Space [Technical] - Pre Alarm</t>
  </si>
  <si>
    <t>Heat Detector [201H4] Battery Compartment 1 [Technical] - Pre Alarm</t>
  </si>
  <si>
    <t>FALSE [201H23] Galley [Accommodation] - Pre Alarm</t>
  </si>
  <si>
    <t>Manual Callpoint [201H35] Lower Deck Service Corridor [Accommodation] - Pre Alarm</t>
  </si>
  <si>
    <t>FALSE [201H22] Galley [Accommodation] - Pre Alarm</t>
  </si>
  <si>
    <t>Manual Callpoint [201H36] Watersports Storage [Accommodation] - Pre Alarm</t>
  </si>
  <si>
    <t>Smoke/Heat Detector [201H37] Watersports Storage [Accommodation] - Pre Alarm</t>
  </si>
  <si>
    <t>Smoke/Heat Detector [201H34] Lower Deck Service Corridor [Accommodation] - Pre Alarm</t>
  </si>
  <si>
    <t>Smoke/Heat Detector [201H34.1] Lower Deck Service Corridor [Accommodation] - Pre Alarm</t>
  </si>
  <si>
    <t>Manual Callpoint [201H32] Lower Deck Service Corridor [Accommodation] - Pre Alarm</t>
  </si>
  <si>
    <t>Smoke/Heat Detector [201H33] Lower Deck Service Corridor [Accommodation] - Pre Alarm</t>
  </si>
  <si>
    <t>Smoke/Heat Detector [201H31] Ship's Office [Accommodation] - Pre Alarm</t>
  </si>
  <si>
    <t>Manual Callpoint [201H29] FWD Guest Corridor [Accommodation] - Pre Alarm</t>
  </si>
  <si>
    <t>Smoke/Heat Detector [201H28] FWD Guest Corridor [Accommodation] - Pre Alarm</t>
  </si>
  <si>
    <t>Smoke/Heat Detector [201H30] Guest Cabin 1 [Accommodation] - Pre Alarm</t>
  </si>
  <si>
    <t>Heat Detector [201H27] Crew Lounge [Accommodation] - Pre Alarm</t>
  </si>
  <si>
    <t>Smoke/Heat Detector [201H26] Crew Lounge [Accommodation] - Pre Alarm</t>
  </si>
  <si>
    <t>Manual Callpoint [201H24] Crew Passage [Accommodation] - Pre Alarm</t>
  </si>
  <si>
    <t>FALSE [201H17] Laundry [Accommodation] - Pre Alarm</t>
  </si>
  <si>
    <t>Smoke/Heat Detector [201H15] Captain's Cabin [Accommodation] - Pre Alarm</t>
  </si>
  <si>
    <t>Smoke/Heat Detector [201H13] Crew Cabin 3 [Accommodation] - Pre Alarm</t>
  </si>
  <si>
    <t>Smoke/Heat Detector [201H11] Crew Cabin 1 [Accommodation] - Pre Alarm</t>
  </si>
  <si>
    <t>Manual Callpoint [201H60.1] Forepeak Access Hatch [Hatch] - Pre Alarm</t>
  </si>
  <si>
    <t>Sounder Base [201H41.S] Main Technical Space [Technical] - Fault</t>
  </si>
  <si>
    <t>Sounder Base [201H40.S] Main Technical Space [Technical] - Fault</t>
  </si>
  <si>
    <t>Sounder Base [201H57.S] Main Salon [Accommodation] - Fault</t>
  </si>
  <si>
    <t>Sounder Base [201H38.S] General Storage [Accommodation] - Fault</t>
  </si>
  <si>
    <t>Sounder Base [201H43.S] Lower Deck Lounge [Accommodation] - Fault</t>
  </si>
  <si>
    <t>Sounder Base [201H48.S] Guest Cabin 4 [Accommodation] - Fault</t>
  </si>
  <si>
    <t>Sounder Base [201H59.S] Owner's Private Salon [Accommodation] - Fault</t>
  </si>
  <si>
    <t>Sounder Base [201H54.S] Lazarette [Technical] - Fault</t>
  </si>
  <si>
    <t>Sounder Base [201H55.S] Lazarette [Technical] - Fault</t>
  </si>
  <si>
    <t>Sounder Base [201H53.S] Lazarette [Technical] - Fault</t>
  </si>
  <si>
    <t>Sounder Base [201H10.S] Guest Bilge [Technical] - Fault</t>
  </si>
  <si>
    <t>Sounder Base [201H8.S] Battery Compartment 4 [Technical] - Fault</t>
  </si>
  <si>
    <t>Sounder Base [201H9.S] AFT Battery Corridor [Technical] - Fault</t>
  </si>
  <si>
    <t>Sounder Base [201H7.S] Battery Compartment 3 [Technical] - Fault</t>
  </si>
  <si>
    <t>Sounder Base [201H44.S] AFT Guest Corridor [Accommodation] - Fault</t>
  </si>
  <si>
    <t>Sounder Base [201H52.S] AFT Technical Space 1 [Technical] - Fault</t>
  </si>
  <si>
    <t>Sounder Base [201H51.S] Owner's State Room [Accommodation] - Fault</t>
  </si>
  <si>
    <t>Sounder Base [201H50.S] Owner's State Room [Accommodation] - Fault</t>
  </si>
  <si>
    <t>Sounder Base [201H47.S] Guest Cabin 3 [Accommodation] - Fault</t>
  </si>
  <si>
    <t>Sounder Base [201H46.S] Guest Cabin 2 [Accommodation] - Fault</t>
  </si>
  <si>
    <t>Sounder Base [201H64.S] Main Captive Locker PS Inboard [Hatch] - Fault</t>
  </si>
  <si>
    <t>Sounder Base [201H61.S] Crane Hatch AFT [Hatch] - Fault</t>
  </si>
  <si>
    <t>Sounder Base [201H60.S] Guest Tender Locker [Storage] - Fault</t>
  </si>
  <si>
    <t>Sounder Base [201H62.S] Crew Tender Locker [Storage] - Fault</t>
  </si>
  <si>
    <t>Sounder Base [201H63.S] Main Captive Locker SB Outboard [Hatch] - Fault</t>
  </si>
  <si>
    <t>Sounder Base [201H63.1.S] Outboard Crew Tender SB [Hatch] - Fault</t>
  </si>
  <si>
    <t>Sounder Base [201H16.S] Crew Cabin 5 [Accommodation] - Fault</t>
  </si>
  <si>
    <t>Sounder Base [201H21.S] Crew Mess [Accommodation] - Fault</t>
  </si>
  <si>
    <t>Sounder Base [201H25.S] Crew Passage [Accommodation] - Fault</t>
  </si>
  <si>
    <t>Sounder Base [201H5.S] Battery Compartment 2 [Technical] - Fault</t>
  </si>
  <si>
    <t>Sounder Base [201H6.S] FWD Battery Corridor [Technical] - Fault</t>
  </si>
  <si>
    <t>Sounder Base [201H1.S] FWD Propulsion Pod Space [Technical] - Fault</t>
  </si>
  <si>
    <t>Sounder Base [201H4.S] Battery Compartment 1 [Technical] - Fault</t>
  </si>
  <si>
    <t>Sounder Base [201H23.S] Galley [Accommodation] - Fault</t>
  </si>
  <si>
    <t>Sounder Base [201H22.S] Galley [Accommodation] - Fault</t>
  </si>
  <si>
    <t>Sounder Base [201H37.S] Watersports Storage [Accommodation] - Fault</t>
  </si>
  <si>
    <t>Sounder Base [201H34.S] Lower Deck Service Corridor [Accommodation] - Fault</t>
  </si>
  <si>
    <t>Sounder Base [201H34.1.S] Lower Deck Service Corridor [Accommodation] - Fault</t>
  </si>
  <si>
    <t>Sounder Base [201H33.S] Lower Deck Service Corridor [Accommodation] - Fault</t>
  </si>
  <si>
    <t>Sounder Base [201H31.S] Ship's Office [Accommodation] - Fault</t>
  </si>
  <si>
    <t>Sounder Base [201H28.S] FWD Guest Corridor [Accommodation] - Fault</t>
  </si>
  <si>
    <t>Sounder Base [201H30.S] Guest Cabin 1 [Accommodation] - Fault</t>
  </si>
  <si>
    <t>Sounder Base [201H27.S] Crew Lounge [Accommodation] - Fault</t>
  </si>
  <si>
    <t>Sounder Base [201H26.S] Crew Lounge [Accommodation] - Fault</t>
  </si>
  <si>
    <t>Sounder Base [201H17.S] Laundry [Accommodation] - Fault</t>
  </si>
  <si>
    <t>Sounder Base [201H15.S] Captain's Cabin [Accommodation] - Fault</t>
  </si>
  <si>
    <t>Sounder Base [201H13.S] Crew Cabin 3 [Accommodation] - Fault</t>
  </si>
  <si>
    <t>Sounder Base [201H11.S] Crew Cabin 1 [Accommodation] - Fault</t>
  </si>
  <si>
    <t>Sounder Base [201H2.S] Fore Peak [Technical] - Fault</t>
  </si>
  <si>
    <t>Sounder Base [201H3.S] Fore Ship Storage Locker [Technical] - Fault</t>
  </si>
  <si>
    <t>Sounder Base [201H12.S] Crew Cabin 2 [Accommodation] - Fault</t>
  </si>
  <si>
    <t>Smoke/Heat Detector [201H14.S] Crew Cabin 4 [Accommodation] - Fault</t>
  </si>
  <si>
    <t>Smoke/Heat Detector [201H18.S] Crew Corridor [Accommodation] - Fault</t>
  </si>
  <si>
    <t>Smoke/Heat Detector [201H19.S] Crew Corridor [Accommodation] - Fault</t>
  </si>
  <si>
    <t>Manual Callpoint [201H42] Main Technical Space [Technical] - Fault</t>
  </si>
  <si>
    <t>Smoke/Heat Detector [201H41] Main Technical Space [Technical] - Fault</t>
  </si>
  <si>
    <t>Smoke/Heat Detector [201H40] Main Technical Space [Technical] - Fault</t>
  </si>
  <si>
    <t>Manual Callpoint [201H39] Main Technical Space [Technical] - Fault</t>
  </si>
  <si>
    <t>Smoke/Heat Detector [201H57] Main Salon [Accommodation] - Fault</t>
  </si>
  <si>
    <t>Manual Callpoint [201H56] Main Salon [Accommodation] - Fault</t>
  </si>
  <si>
    <t>Manual Callpoint [201H45] AFT Guest Corridor [Accommodation] - Fault</t>
  </si>
  <si>
    <t>Smoke/Heat Detector [201H38] General Storage [Accommodation] - Fault</t>
  </si>
  <si>
    <t>Smoke/Heat Detector [201H43] Lower Deck Lounge [Accommodation] - Fault</t>
  </si>
  <si>
    <t>Smoke/Heat Detector [201H48] Guest Cabin 4 [Accommodation] - Fault</t>
  </si>
  <si>
    <t>Smoke/Heat Detector [201H59] Owner's Private Salon [Accommodation] - Fault</t>
  </si>
  <si>
    <t>Manual Callpoint [201H58] Owner's Private Salon [Accommodation] - Fault</t>
  </si>
  <si>
    <t>Smoke/Heat Detector [201H54] Lazarette [Technical] - Fault</t>
  </si>
  <si>
    <t>Smoke/Heat Detector [201H55] Lazarette [Technical] - Fault</t>
  </si>
  <si>
    <t>Manual Callpoint [201H53.1] Lazarette Access Hatch SB MID [Hatch] - Fault</t>
  </si>
  <si>
    <t>Smoke/Heat Detector [201H53] Lazarette [Technical] - Fault</t>
  </si>
  <si>
    <t>Smoke/Heat Detector [201H10] Guest Bilge [Technical] - Fault</t>
  </si>
  <si>
    <t>Smoke/Heat Detector [201H8] Battery Compartment 4 [Technical] - Fault</t>
  </si>
  <si>
    <t>Smoke/Heat Detector [201H9] AFT Battery Corridor [Technical] - Fault</t>
  </si>
  <si>
    <t>Smoke/Heat Detector [201H7] Battery Compartment 3 [Technical] - Fault</t>
  </si>
  <si>
    <t>Smoke/Heat Detector [201H44] AFT Guest Corridor [Accommodation] - Fault</t>
  </si>
  <si>
    <t>Smoke/Heat Detector [201H52] AFT Technical Space 1 [Technical] - Fault</t>
  </si>
  <si>
    <t>Smoke/Heat Detector [201H51] Owner's State Room [Accommodation] - Fault</t>
  </si>
  <si>
    <t>Smoke/Heat Detector [201H50] Owner's State Room [Accommodation] - Fault</t>
  </si>
  <si>
    <t>Smoke/Heat Detector [201H47] Guest Cabin 3 [Accommodation] - Fault</t>
  </si>
  <si>
    <t>Smoke/Heat Detector [201H46] Guest Cabin 2 [Accommodation] - Fault</t>
  </si>
  <si>
    <t>Smoke/Heat Detector [201H64] Main Captive Locker PS Inboard [Hatch] - Fault</t>
  </si>
  <si>
    <t>Smoke/Heat Detector [201H61] Crane Hatch AFT [Hatch] - Fault</t>
  </si>
  <si>
    <t>Smoke/Heat Detector [201H60] Guest Tender Locker [Storage] - Fault</t>
  </si>
  <si>
    <t>Smoke/Heat Detector [201H62] Crew Tender Locker [Storage] - Fault</t>
  </si>
  <si>
    <t>Smoke/Heat Detector [201H63] Main Captive Locker SB Outboard [Hatch] - Fault</t>
  </si>
  <si>
    <t>Smoke/Heat Detector [201H63.1] Outboard Crew Tender SB [Hatch] - Fault</t>
  </si>
  <si>
    <t>Smoke/Heat Detector [201H16] Crew Cabin 5 [Accommodation] - Fault</t>
  </si>
  <si>
    <t>Smoke/Heat Detector [201H21] Crew Mess [Accommodation] - Fault</t>
  </si>
  <si>
    <t>Smoke/Heat Detector [201H25] Crew Passage [Accommodation] - Fault</t>
  </si>
  <si>
    <t>Smoke/Heat Detector [201H5] Battery Compartment 2 [Technical] - Fault</t>
  </si>
  <si>
    <t>Heat Detector [201H6] FWD Battery Corridor [Technical] - Fault</t>
  </si>
  <si>
    <t>Smoke/Heat Detector [201H1] FWD Propulsion Pod Space [Technical] - Fault</t>
  </si>
  <si>
    <t>Heat Detector [201H4] Battery Compartment 1 [Technical] - Fault</t>
  </si>
  <si>
    <t>FALSE [201H23] Galley [Accommodation] - Fault</t>
  </si>
  <si>
    <t>Manual Callpoint [201H35] Lower Deck Service Corridor [Accommodation] - Fault</t>
  </si>
  <si>
    <t>FALSE [201H22] Galley [Accommodation] - Fault</t>
  </si>
  <si>
    <t>Manual Callpoint [201H36] Watersports Storage [Accommodation] - Fault</t>
  </si>
  <si>
    <t>Smoke/Heat Detector [201H37] Watersports Storage [Accommodation] - Fault</t>
  </si>
  <si>
    <t>Smoke/Heat Detector [201H34] Lower Deck Service Corridor [Accommodation] - Fault</t>
  </si>
  <si>
    <t>Smoke/Heat Detector [201H34.1] Lower Deck Service Corridor [Accommodation] - Fault</t>
  </si>
  <si>
    <t>Manual Callpoint [201H32] Lower Deck Service Corridor [Accommodation] - Fault</t>
  </si>
  <si>
    <t>Smoke/Heat Detector [201H33] Lower Deck Service Corridor [Accommodation] - Fault</t>
  </si>
  <si>
    <t>Smoke/Heat Detector [201H31] Ship's Office [Accommodation] - Fault</t>
  </si>
  <si>
    <t>Manual Callpoint [201H29] FWD Guest Corridor [Accommodation] - Fault</t>
  </si>
  <si>
    <t>Smoke/Heat Detector [201H28] FWD Guest Corridor [Accommodation] - Fault</t>
  </si>
  <si>
    <t>Smoke/Heat Detector [201H30] Guest Cabin 1 [Accommodation] - Fault</t>
  </si>
  <si>
    <t>Heat Detector [201H27] Crew Lounge [Accommodation] - Fault</t>
  </si>
  <si>
    <t>Smoke/Heat Detector [201H26] Crew Lounge [Accommodation] - Fault</t>
  </si>
  <si>
    <t>Manual Callpoint [201H24] Crew Passage [Accommodation] - Fault</t>
  </si>
  <si>
    <t>FALSE [201H17] Laundry [Accommodation] - Fault</t>
  </si>
  <si>
    <t>Smoke/Heat Detector [201H15] Captain's Cabin [Accommodation] - Fault</t>
  </si>
  <si>
    <t>Smoke/Heat Detector [201H13] Crew Cabin 3 [Accommodation] - Fault</t>
  </si>
  <si>
    <t>Smoke/Heat Detector [201H11] Crew Cabin 1 [Accommodation] - Fault</t>
  </si>
  <si>
    <t>Manual Callpoint [201H60.1] Forepeak Access Hatch [Hatch] - Fault</t>
  </si>
  <si>
    <t>Sounder Base [201H41.S] Main Technical Space [Technical] - Disabled</t>
  </si>
  <si>
    <t>Sounder Base [201H40.S] Main Technical Space [Technical] - Disabled</t>
  </si>
  <si>
    <t>Sounder Base [201H57.S] Main Salon [Accommodation] - Disabled</t>
  </si>
  <si>
    <t>Sounder Base [201H38.S] General Storage [Accommodation] - Disabled</t>
  </si>
  <si>
    <t>Sounder Base [201H43.S] Lower Deck Lounge [Accommodation] - Disabled</t>
  </si>
  <si>
    <t>Sounder Base [201H48.S] Guest Cabin 4 [Accommodation] - Disabled</t>
  </si>
  <si>
    <t>Sounder Base [201H59.S] Owner's Private Salon [Accommodation] - Disabled</t>
  </si>
  <si>
    <t>Sounder Base [201H54.S] Lazarette [Technical] - Disabled</t>
  </si>
  <si>
    <t>Sounder Base [201H55.S] Lazarette [Technical] - Disabled</t>
  </si>
  <si>
    <t>Sounder Base [201H53.S] Lazarette [Technical] - Disabled</t>
  </si>
  <si>
    <t>Sounder Base [201H10.S] Guest Bilge [Technical] - Disabled</t>
  </si>
  <si>
    <t>Sounder Base [201H8.S] Battery Compartment 4 [Technical] - Disabled</t>
  </si>
  <si>
    <t>Sounder Base [201H9.S] AFT Battery Corridor [Technical] - Disabled</t>
  </si>
  <si>
    <t>Sounder Base [201H7.S] Battery Compartment 3 [Technical] - Disabled</t>
  </si>
  <si>
    <t>Sounder Base [201H44.S] AFT Guest Corridor [Accommodation] - Disabled</t>
  </si>
  <si>
    <t>Sounder Base [201H52.S] AFT Technical Space 1 [Technical] - Disabled</t>
  </si>
  <si>
    <t>Sounder Base [201H51.S] Owner's State Room [Accommodation] - Disabled</t>
  </si>
  <si>
    <t>Sounder Base [201H50.S] Owner's State Room [Accommodation] - Disabled</t>
  </si>
  <si>
    <t>Sounder Base [201H47.S] Guest Cabin 3 [Accommodation] - Disabled</t>
  </si>
  <si>
    <t>Sounder Base [201H46.S] Guest Cabin 2 [Accommodation] - Disabled</t>
  </si>
  <si>
    <t>Sounder Base [201H64.S] Main Captive Locker PS Inboard [Hatch] - Disabled</t>
  </si>
  <si>
    <t>Sounder Base [201H61.S] Crane Hatch AFT [Hatch] - Disabled</t>
  </si>
  <si>
    <t>Sounder Base [201H60.S] Guest Tender Locker [Storage] - Disabled</t>
  </si>
  <si>
    <t>Sounder Base [201H62.S] Crew Tender Locker [Storage] - Disabled</t>
  </si>
  <si>
    <t>Sounder Base [201H63.S] Main Captive Locker SB Outboard [Hatch] - Disabled</t>
  </si>
  <si>
    <t>Sounder Base [201H63.1.S] Outboard Crew Tender SB [Hatch] - Disabled</t>
  </si>
  <si>
    <t>Sounder Base [201H16.S] Crew Cabin 5 [Accommodation] - Disabled</t>
  </si>
  <si>
    <t>Sounder Base [201H21.S] Crew Mess [Accommodation] - Disabled</t>
  </si>
  <si>
    <t>Sounder Base [201H25.S] Crew Passage [Accommodation] - Disabled</t>
  </si>
  <si>
    <t>Sounder Base [201H5.S] Battery Compartment 2 [Technical] - Disabled</t>
  </si>
  <si>
    <t>Sounder Base [201H6.S] FWD Battery Corridor [Technical] - Disabled</t>
  </si>
  <si>
    <t>Sounder Base [201H1.S] FWD Propulsion Pod Space [Technical] - Disabled</t>
  </si>
  <si>
    <t>Sounder Base [201H4.S] Battery Compartment 1 [Technical] - Disabled</t>
  </si>
  <si>
    <t>Sounder Base [201H23.S] Galley [Accommodation] - Disabled</t>
  </si>
  <si>
    <t>Sounder Base [201H22.S] Galley [Accommodation] - Disabled</t>
  </si>
  <si>
    <t>Sounder Base [201H37.S] Watersports Storage [Accommodation] - Disabled</t>
  </si>
  <si>
    <t>Sounder Base [201H34.S] Lower Deck Service Corridor [Accommodation] - Disabled</t>
  </si>
  <si>
    <t>Sounder Base [201H34.1.S] Lower Deck Service Corridor [Accommodation] - Disabled</t>
  </si>
  <si>
    <t>Sounder Base [201H33.S] Lower Deck Service Corridor [Accommodation] - Disabled</t>
  </si>
  <si>
    <t>Sounder Base [201H31.S] Ship's Office [Accommodation] - Disabled</t>
  </si>
  <si>
    <t>Sounder Base [201H28.S] FWD Guest Corridor [Accommodation] - Disabled</t>
  </si>
  <si>
    <t>Sounder Base [201H30.S] Guest Cabin 1 [Accommodation] - Disabled</t>
  </si>
  <si>
    <t>Sounder Base [201H27.S] Crew Lounge [Accommodation] - Disabled</t>
  </si>
  <si>
    <t>Sounder Base [201H26.S] Crew Lounge [Accommodation] - Disabled</t>
  </si>
  <si>
    <t>Sounder Base [201H17.S] Laundry [Accommodation] - Disabled</t>
  </si>
  <si>
    <t>Sounder Base [201H15.S] Captain's Cabin [Accommodation] - Disabled</t>
  </si>
  <si>
    <t>Sounder Base [201H13.S] Crew Cabin 3 [Accommodation] - Disabled</t>
  </si>
  <si>
    <t>Sounder Base [201H11.S] Crew Cabin 1 [Accommodation] - Disabled</t>
  </si>
  <si>
    <t>Sounder Base [201H2.S] Fore Peak [Technical] - Disabled</t>
  </si>
  <si>
    <t>Sounder Base [201H3.S] Fore Ship Storage Locker [Technical] - Disabled</t>
  </si>
  <si>
    <t>Sounder Base [201H12.S] Crew Cabin 2 [Accommodation] - Disabled</t>
  </si>
  <si>
    <t>Smoke/Heat Detector [201H14.S] Crew Cabin 4 [Accommodation] - Disabled</t>
  </si>
  <si>
    <t>Smoke/Heat Detector [201H18.S] Crew Corridor [Accommodation] - Disabled</t>
  </si>
  <si>
    <t>Smoke/Heat Detector [201H19.S] Crew Corridor [Accommodation] - Disabled</t>
  </si>
  <si>
    <t>Manual Callpoint [201H42] Main Technical Space [Technical] - Disabled</t>
  </si>
  <si>
    <t>Smoke/Heat Detector [201H41] Main Technical Space [Technical] - Disabled</t>
  </si>
  <si>
    <t>Smoke/Heat Detector [201H40] Main Technical Space [Technical] - Disabled</t>
  </si>
  <si>
    <t>Manual Callpoint [201H39] Main Technical Space [Technical] - Disabled</t>
  </si>
  <si>
    <t>Smoke/Heat Detector [201H57] Main Salon [Accommodation] - Disabled</t>
  </si>
  <si>
    <t>Manual Callpoint [201H56] Main Salon [Accommodation] - Disabled</t>
  </si>
  <si>
    <t>Manual Callpoint [201H45] AFT Guest Corridor [Accommodation] - Disabled</t>
  </si>
  <si>
    <t>Smoke/Heat Detector [201H38] General Storage [Accommodation] - Disabled</t>
  </si>
  <si>
    <t>Smoke/Heat Detector [201H43] Lower Deck Lounge [Accommodation] - Disabled</t>
  </si>
  <si>
    <t>Smoke/Heat Detector [201H48] Guest Cabin 4 [Accommodation] - Disabled</t>
  </si>
  <si>
    <t>Smoke/Heat Detector [201H59] Owner's Private Salon [Accommodation] - Disabled</t>
  </si>
  <si>
    <t>Manual Callpoint [201H58] Owner's Private Salon [Accommodation] - Disabled</t>
  </si>
  <si>
    <t>Smoke/Heat Detector [201H54] Lazarette [Technical] - Disabled</t>
  </si>
  <si>
    <t>Smoke/Heat Detector [201H55] Lazarette [Technical] - Disabled</t>
  </si>
  <si>
    <t>Manual Callpoint [201H53.1] Lazarette Access Hatch SB MID [Hatch] - Disabled</t>
  </si>
  <si>
    <t>Smoke/Heat Detector [201H53] Lazarette [Technical] - Disabled</t>
  </si>
  <si>
    <t>Smoke/Heat Detector [201H10] Guest Bilge [Technical] - Disabled</t>
  </si>
  <si>
    <t>Smoke/Heat Detector [201H8] Battery Compartment 4 [Technical] - Disabled</t>
  </si>
  <si>
    <t>Smoke/Heat Detector [201H9] AFT Battery Corridor [Technical] - Disabled</t>
  </si>
  <si>
    <t>Smoke/Heat Detector [201H7] Battery Compartment 3 [Technical] - Disabled</t>
  </si>
  <si>
    <t>Smoke/Heat Detector [201H44] AFT Guest Corridor [Accommodation] - Disabled</t>
  </si>
  <si>
    <t>Smoke/Heat Detector [201H52] AFT Technical Space 1 [Technical] - Disabled</t>
  </si>
  <si>
    <t>Smoke/Heat Detector [201H51] Owner's State Room [Accommodation] - Disabled</t>
  </si>
  <si>
    <t>Smoke/Heat Detector [201H50] Owner's State Room [Accommodation] - Disabled</t>
  </si>
  <si>
    <t>Smoke/Heat Detector [201H47] Guest Cabin 3 [Accommodation] - Disabled</t>
  </si>
  <si>
    <t>Smoke/Heat Detector [201H46] Guest Cabin 2 [Accommodation] - Disabled</t>
  </si>
  <si>
    <t>Smoke/Heat Detector [201H64] Main Captive Locker PS Inboard [Hatch] - Disabled</t>
  </si>
  <si>
    <t>Smoke/Heat Detector [201H61] Crane Hatch AFT [Hatch] - Disabled</t>
  </si>
  <si>
    <t>Smoke/Heat Detector [201H60] Guest Tender Locker [Storage] - Disabled</t>
  </si>
  <si>
    <t>Smoke/Heat Detector [201H62] Crew Tender Locker [Storage] - Disabled</t>
  </si>
  <si>
    <t>Smoke/Heat Detector [201H63] Main Captive Locker SB Outboard [Hatch] - Disabled</t>
  </si>
  <si>
    <t>Smoke/Heat Detector [201H63.1] Outboard Crew Tender SB [Hatch] - Disabled</t>
  </si>
  <si>
    <t>Smoke/Heat Detector [201H16] Crew Cabin 5 [Accommodation] - Disabled</t>
  </si>
  <si>
    <t>Smoke/Heat Detector [201H21] Crew Mess [Accommodation] - Disabled</t>
  </si>
  <si>
    <t>Smoke/Heat Detector [201H25] Crew Passage [Accommodation] - Disabled</t>
  </si>
  <si>
    <t>Smoke/Heat Detector [201H5] Battery Compartment 2 [Technical] - Disabled</t>
  </si>
  <si>
    <t>Heat Detector [201H6] FWD Battery Corridor [Technical] - Disabled</t>
  </si>
  <si>
    <t>Smoke/Heat Detector [201H1] FWD Propulsion Pod Space [Technical] - Disabled</t>
  </si>
  <si>
    <t>Heat Detector [201H4] Battery Compartment 1 [Technical] - Disabled</t>
  </si>
  <si>
    <t>FALSE [201H23] Galley [Accommodation] - Disabled</t>
  </si>
  <si>
    <t>Manual Callpoint [201H35] Lower Deck Service Corridor [Accommodation] - Disabled</t>
  </si>
  <si>
    <t>FALSE [201H22] Galley [Accommodation] - Disabled</t>
  </si>
  <si>
    <t>Manual Callpoint [201H36] Watersports Storage [Accommodation] - Disabled</t>
  </si>
  <si>
    <t>Smoke/Heat Detector [201H37] Watersports Storage [Accommodation] - Disabled</t>
  </si>
  <si>
    <t>Smoke/Heat Detector [201H34] Lower Deck Service Corridor [Accommodation] - Disabled</t>
  </si>
  <si>
    <t>Smoke/Heat Detector [201H34.1] Lower Deck Service Corridor [Accommodation] - Disabled</t>
  </si>
  <si>
    <t>Manual Callpoint [201H32] Lower Deck Service Corridor [Accommodation] - Disabled</t>
  </si>
  <si>
    <t>Smoke/Heat Detector [201H33] Lower Deck Service Corridor [Accommodation] - Disabled</t>
  </si>
  <si>
    <t>Smoke/Heat Detector [201H31] Ship's Office [Accommodation] - Disabled</t>
  </si>
  <si>
    <t>Manual Callpoint [201H29] FWD Guest Corridor [Accommodation] - Disabled</t>
  </si>
  <si>
    <t>Smoke/Heat Detector [201H28] FWD Guest Corridor [Accommodation] - Disabled</t>
  </si>
  <si>
    <t>Smoke/Heat Detector [201H30] Guest Cabin 1 [Accommodation] - Disabled</t>
  </si>
  <si>
    <t>Heat Detector [201H27] Crew Lounge [Accommodation] - Disabled</t>
  </si>
  <si>
    <t>Smoke/Heat Detector [201H26] Crew Lounge [Accommodation] - Disabled</t>
  </si>
  <si>
    <t>Manual Callpoint [201H24] Crew Passage [Accommodation] - Disabled</t>
  </si>
  <si>
    <t>FALSE [201H17] Laundry [Accommodation] - Disabled</t>
  </si>
  <si>
    <t>Smoke/Heat Detector [201H15] Captain's Cabin [Accommodation] - Disabled</t>
  </si>
  <si>
    <t>Smoke/Heat Detector [201H13] Crew Cabin 3 [Accommodation] - Disabled</t>
  </si>
  <si>
    <t>Smoke/Heat Detector [201H11] Crew Cabin 1 [Accommodation] - Disabled</t>
  </si>
  <si>
    <t>Manual Callpoint [201H60.1] Forepeak Access Hatch [Hatch] - Disabled</t>
  </si>
  <si>
    <t>Sounder Base [201H41.S] Main Technical Space [Technical] - Test</t>
  </si>
  <si>
    <t>Sounder Base [201H40.S] Main Technical Space [Technical] - Test</t>
  </si>
  <si>
    <t>Sounder Base [201H57.S] Main Salon [Accommodation] - Test</t>
  </si>
  <si>
    <t>Sounder Base [201H38.S] General Storage [Accommodation] - Test</t>
  </si>
  <si>
    <t>Sounder Base [201H43.S] Lower Deck Lounge [Accommodation] - Test</t>
  </si>
  <si>
    <t>Sounder Base [201H48.S] Guest Cabin 4 [Accommodation] - Test</t>
  </si>
  <si>
    <t>Sounder Base [201H59.S] Owner's Private Salon [Accommodation] - Test</t>
  </si>
  <si>
    <t>Sounder Base [201H54.S] Lazarette [Technical] - Test</t>
  </si>
  <si>
    <t>Sounder Base [201H55.S] Lazarette [Technical] - Test</t>
  </si>
  <si>
    <t>Sounder Base [201H53.S] Lazarette [Technical] - Test</t>
  </si>
  <si>
    <t>Sounder Base [201H10.S] Guest Bilge [Technical] - Test</t>
  </si>
  <si>
    <t>Sounder Base [201H8.S] Battery Compartment 4 [Technical] - Test</t>
  </si>
  <si>
    <t>Sounder Base [201H9.S] AFT Battery Corridor [Technical] - Test</t>
  </si>
  <si>
    <t>Sounder Base [201H7.S] Battery Compartment 3 [Technical] - Test</t>
  </si>
  <si>
    <t>Sounder Base [201H44.S] AFT Guest Corridor [Accommodation] - Test</t>
  </si>
  <si>
    <t>Sounder Base [201H52.S] AFT Technical Space 1 [Technical] - Test</t>
  </si>
  <si>
    <t>Sounder Base [201H51.S] Owner's State Room [Accommodation] - Test</t>
  </si>
  <si>
    <t>Sounder Base [201H50.S] Owner's State Room [Accommodation] - Test</t>
  </si>
  <si>
    <t>Sounder Base [201H47.S] Guest Cabin 3 [Accommodation] - Test</t>
  </si>
  <si>
    <t>Sounder Base [201H46.S] Guest Cabin 2 [Accommodation] - Test</t>
  </si>
  <si>
    <t>Sounder Base [201H64.S] Main Captive Locker PS Inboard [Hatch] - Test</t>
  </si>
  <si>
    <t>Sounder Base [201H61.S] Crane Hatch AFT [Hatch] - Test</t>
  </si>
  <si>
    <t>Sounder Base [201H60.S] Guest Tender Locker [Storage] - Test</t>
  </si>
  <si>
    <t>Sounder Base [201H62.S] Crew Tender Locker [Storage] - Test</t>
  </si>
  <si>
    <t>Sounder Base [201H63.S] Main Captive Locker SB Outboard [Hatch] - Test</t>
  </si>
  <si>
    <t>Sounder Base [201H63.1.S] Outboard Crew Tender SB [Hatch] - Test</t>
  </si>
  <si>
    <t>Sounder Base [201H16.S] Crew Cabin 5 [Accommodation] - Test</t>
  </si>
  <si>
    <t>Sounder Base [201H21.S] Crew Mess [Accommodation] - Test</t>
  </si>
  <si>
    <t>Sounder Base [201H25.S] Crew Passage [Accommodation] - Test</t>
  </si>
  <si>
    <t>Sounder Base [201H5.S] Battery Compartment 2 [Technical] - Test</t>
  </si>
  <si>
    <t>Sounder Base [201H6.S] FWD Battery Corridor [Technical] - Test</t>
  </si>
  <si>
    <t>Sounder Base [201H1.S] FWD Propulsion Pod Space [Technical] - Test</t>
  </si>
  <si>
    <t>Sounder Base [201H4.S] Battery Compartment 1 [Technical] - Test</t>
  </si>
  <si>
    <t>Sounder Base [201H23.S] Galley [Accommodation] - Test</t>
  </si>
  <si>
    <t>Sounder Base [201H22.S] Galley [Accommodation] - Test</t>
  </si>
  <si>
    <t>Sounder Base [201H37.S] Watersports Storage [Accommodation] - Test</t>
  </si>
  <si>
    <t>Sounder Base [201H34.S] Lower Deck Service Corridor [Accommodation] - Test</t>
  </si>
  <si>
    <t>Sounder Base [201H34.1.S] Lower Deck Service Corridor [Accommodation] - Test</t>
  </si>
  <si>
    <t>Sounder Base [201H33.S] Lower Deck Service Corridor [Accommodation] - Test</t>
  </si>
  <si>
    <t>Sounder Base [201H31.S] Ship's Office [Accommodation] - Test</t>
  </si>
  <si>
    <t>Sounder Base [201H28.S] FWD Guest Corridor [Accommodation] - Test</t>
  </si>
  <si>
    <t>Sounder Base [201H30.S] Guest Cabin 1 [Accommodation] - Test</t>
  </si>
  <si>
    <t>Sounder Base [201H27.S] Crew Lounge [Accommodation] - Test</t>
  </si>
  <si>
    <t>Sounder Base [201H26.S] Crew Lounge [Accommodation] - Test</t>
  </si>
  <si>
    <t>Sounder Base [201H17.S] Laundry [Accommodation] - Test</t>
  </si>
  <si>
    <t>Sounder Base [201H15.S] Captain's Cabin [Accommodation] - Test</t>
  </si>
  <si>
    <t>Sounder Base [201H13.S] Crew Cabin 3 [Accommodation] - Test</t>
  </si>
  <si>
    <t>Sounder Base [201H11.S] Crew Cabin 1 [Accommodation] - Test</t>
  </si>
  <si>
    <t>Sounder Base [201H2.S] Fore Peak [Technical] - Test</t>
  </si>
  <si>
    <t>Sounder Base [201H3.S] Fore Ship Storage Locker [Technical] - Test</t>
  </si>
  <si>
    <t>Sounder Base [201H12.S] Crew Cabin 2 [Accommodation] - Test</t>
  </si>
  <si>
    <t>Smoke/Heat Detector [201H14.S] Crew Cabin 4 [Accommodation] - Test</t>
  </si>
  <si>
    <t>Smoke/Heat Detector [201H18.S] Crew Corridor [Accommodation] - Test</t>
  </si>
  <si>
    <t>Smoke/Heat Detector [201H19.S] Crew Corridor [Accommodation] - Test</t>
  </si>
  <si>
    <t>Manual Callpoint [201H42] Main Technical Space [Technical] - Test</t>
  </si>
  <si>
    <t>Smoke/Heat Detector [201H41] Main Technical Space [Technical] - Test</t>
  </si>
  <si>
    <t>Smoke/Heat Detector [201H40] Main Technical Space [Technical] - Test</t>
  </si>
  <si>
    <t>Manual Callpoint [201H39] Main Technical Space [Technical] - Test</t>
  </si>
  <si>
    <t>Smoke/Heat Detector [201H57] Main Salon [Accommodation] - Test</t>
  </si>
  <si>
    <t>Manual Callpoint [201H56] Main Salon [Accommodation] - Test</t>
  </si>
  <si>
    <t>Manual Callpoint [201H45] AFT Guest Corridor [Accommodation] - Test</t>
  </si>
  <si>
    <t>Smoke/Heat Detector [201H38] General Storage [Accommodation] - Test</t>
  </si>
  <si>
    <t>Smoke/Heat Detector [201H43] Lower Deck Lounge [Accommodation] - Test</t>
  </si>
  <si>
    <t>Smoke/Heat Detector [201H48] Guest Cabin 4 [Accommodation] - Test</t>
  </si>
  <si>
    <t>Smoke/Heat Detector [201H59] Owner's Private Salon [Accommodation] - Test</t>
  </si>
  <si>
    <t>Manual Callpoint [201H58] Owner's Private Salon [Accommodation] - Test</t>
  </si>
  <si>
    <t>Smoke/Heat Detector [201H54] Lazarette [Technical] - Test</t>
  </si>
  <si>
    <t>Smoke/Heat Detector [201H55] Lazarette [Technical] - Test</t>
  </si>
  <si>
    <t>Manual Callpoint [201H53.1] Lazarette Access Hatch SB MID [Hatch] - Test</t>
  </si>
  <si>
    <t>Smoke/Heat Detector [201H53] Lazarette [Technical] - Test</t>
  </si>
  <si>
    <t>Smoke/Heat Detector [201H10] Guest Bilge [Technical] - Test</t>
  </si>
  <si>
    <t>Smoke/Heat Detector [201H8] Battery Compartment 4 [Technical] - Test</t>
  </si>
  <si>
    <t>Smoke/Heat Detector [201H9] AFT Battery Corridor [Technical] - Test</t>
  </si>
  <si>
    <t>Smoke/Heat Detector [201H7] Battery Compartment 3 [Technical] - Test</t>
  </si>
  <si>
    <t>Smoke/Heat Detector [201H44] AFT Guest Corridor [Accommodation] - Test</t>
  </si>
  <si>
    <t>Smoke/Heat Detector [201H52] AFT Technical Space 1 [Technical] - Test</t>
  </si>
  <si>
    <t>Smoke/Heat Detector [201H51] Owner's State Room [Accommodation] - Test</t>
  </si>
  <si>
    <t>Smoke/Heat Detector [201H50] Owner's State Room [Accommodation] - Test</t>
  </si>
  <si>
    <t>Smoke/Heat Detector [201H47] Guest Cabin 3 [Accommodation] - Test</t>
  </si>
  <si>
    <t>Smoke/Heat Detector [201H46] Guest Cabin 2 [Accommodation] - Test</t>
  </si>
  <si>
    <t>Smoke/Heat Detector [201H64] Main Captive Locker PS Inboard [Hatch] - Test</t>
  </si>
  <si>
    <t>Smoke/Heat Detector [201H61] Crane Hatch AFT [Hatch] - Test</t>
  </si>
  <si>
    <t>Smoke/Heat Detector [201H60] Guest Tender Locker [Storage] - Test</t>
  </si>
  <si>
    <t>Smoke/Heat Detector [201H62] Crew Tender Locker [Storage] - Test</t>
  </si>
  <si>
    <t>Smoke/Heat Detector [201H63] Main Captive Locker SB Outboard [Hatch] - Test</t>
  </si>
  <si>
    <t>Smoke/Heat Detector [201H63.1] Outboard Crew Tender SB [Hatch] - Test</t>
  </si>
  <si>
    <t>Smoke/Heat Detector [201H16] Crew Cabin 5 [Accommodation] - Test</t>
  </si>
  <si>
    <t>Smoke/Heat Detector [201H21] Crew Mess [Accommodation] - Test</t>
  </si>
  <si>
    <t>Smoke/Heat Detector [201H25] Crew Passage [Accommodation] - Test</t>
  </si>
  <si>
    <t>Smoke/Heat Detector [201H5] Battery Compartment 2 [Technical] - Test</t>
  </si>
  <si>
    <t>Heat Detector [201H6] FWD Battery Corridor [Technical] - Test</t>
  </si>
  <si>
    <t>Smoke/Heat Detector [201H1] FWD Propulsion Pod Space [Technical] - Test</t>
  </si>
  <si>
    <t>Heat Detector [201H4] Battery Compartment 1 [Technical] - Test</t>
  </si>
  <si>
    <t>FALSE [201H23] Galley [Accommodation] - Test</t>
  </si>
  <si>
    <t>Manual Callpoint [201H35] Lower Deck Service Corridor [Accommodation] - Test</t>
  </si>
  <si>
    <t>FALSE [201H22] Galley [Accommodation] - Test</t>
  </si>
  <si>
    <t>Manual Callpoint [201H36] Watersports Storage [Accommodation] - Test</t>
  </si>
  <si>
    <t>Smoke/Heat Detector [201H37] Watersports Storage [Accommodation] - Test</t>
  </si>
  <si>
    <t>Smoke/Heat Detector [201H34] Lower Deck Service Corridor [Accommodation] - Test</t>
  </si>
  <si>
    <t>Smoke/Heat Detector [201H34.1] Lower Deck Service Corridor [Accommodation] - Test</t>
  </si>
  <si>
    <t>Manual Callpoint [201H32] Lower Deck Service Corridor [Accommodation] - Test</t>
  </si>
  <si>
    <t>Smoke/Heat Detector [201H33] Lower Deck Service Corridor [Accommodation] - Test</t>
  </si>
  <si>
    <t>Smoke/Heat Detector [201H31] Ship's Office [Accommodation] - Test</t>
  </si>
  <si>
    <t>Manual Callpoint [201H29] FWD Guest Corridor [Accommodation] - Test</t>
  </si>
  <si>
    <t>Smoke/Heat Detector [201H28] FWD Guest Corridor [Accommodation] - Test</t>
  </si>
  <si>
    <t>Smoke/Heat Detector [201H30] Guest Cabin 1 [Accommodation] - Test</t>
  </si>
  <si>
    <t>Heat Detector [201H27] Crew Lounge [Accommodation] - Test</t>
  </si>
  <si>
    <t>Smoke/Heat Detector [201H26] Crew Lounge [Accommodation] - Test</t>
  </si>
  <si>
    <t>Manual Callpoint [201H24] Crew Passage [Accommodation] - Test</t>
  </si>
  <si>
    <t>FALSE [201H17] Laundry [Accommodation] - Test</t>
  </si>
  <si>
    <t>Smoke/Heat Detector [201H15] Captain's Cabin [Accommodation] - Test</t>
  </si>
  <si>
    <t>Smoke/Heat Detector [201H13] Crew Cabin 3 [Accommodation] - Test</t>
  </si>
  <si>
    <t>Smoke/Heat Detector [201H11] Crew Cabin 1 [Accommodation] - Test</t>
  </si>
  <si>
    <t>Manual Callpoint [201H60.1] Forepeak Access Hatch [Hatch] - Test</t>
  </si>
  <si>
    <t>R2.11</t>
  </si>
  <si>
    <t>PLATFROM_CLOSED_LOCKED</t>
  </si>
  <si>
    <t>HYDRAULIC_SPARE_DI</t>
  </si>
  <si>
    <t>HPU</t>
  </si>
  <si>
    <t>Hydraulic spare DI input</t>
  </si>
  <si>
    <t>461W0024</t>
  </si>
  <si>
    <t>381W0026</t>
  </si>
  <si>
    <t>381W0027</t>
  </si>
  <si>
    <t>381W0028</t>
  </si>
  <si>
    <t>AI35</t>
  </si>
  <si>
    <t>AI36</t>
  </si>
  <si>
    <t>21001069_1</t>
  </si>
  <si>
    <t>21001069_2</t>
  </si>
  <si>
    <t>21001069_3</t>
  </si>
  <si>
    <t>25001137_C1</t>
  </si>
  <si>
    <t>25001037_C3</t>
  </si>
  <si>
    <t>25001037_C4</t>
  </si>
  <si>
    <t>Pressure sensor 21001069_1</t>
  </si>
  <si>
    <t>Pressure sensor 21001069_2</t>
  </si>
  <si>
    <t>Pressure sensor 21001069_3</t>
  </si>
  <si>
    <t>Flow sensor 25001137_C1</t>
  </si>
  <si>
    <t>Flow sensor 25001137_C3</t>
  </si>
  <si>
    <t>Flow sensor 25001137_C4</t>
  </si>
  <si>
    <t>601W0051</t>
  </si>
  <si>
    <t>Fire Door Power Supply Fail</t>
  </si>
  <si>
    <t>Fire Door Galley Keel</t>
  </si>
  <si>
    <t>Fire Auxliliary System Service Supply</t>
  </si>
  <si>
    <t>Fire Auxliliary System Emergency Supply</t>
  </si>
  <si>
    <t>Fire Detect Fault</t>
  </si>
  <si>
    <t>Release Fire Doors</t>
  </si>
  <si>
    <t>522W0512.A</t>
  </si>
  <si>
    <t>5006014_1</t>
  </si>
  <si>
    <t>Forepeak Temp Sensor</t>
  </si>
  <si>
    <t>45008028_1</t>
  </si>
  <si>
    <t>Pressure Sensor FWD PS Battery</t>
  </si>
  <si>
    <t>45008028_2</t>
  </si>
  <si>
    <t>Pressure Sensor FWD SB Battery</t>
  </si>
  <si>
    <t>Tech Water Salinity</t>
  </si>
  <si>
    <t>19x1.5</t>
  </si>
  <si>
    <t>2x2.5</t>
  </si>
  <si>
    <t>10x1.5</t>
  </si>
  <si>
    <t>7x1.5</t>
  </si>
  <si>
    <t>General Service Pump 1 Fault</t>
  </si>
  <si>
    <t xml:space="preserve">Several IO added/updates </t>
  </si>
  <si>
    <t>R2.12</t>
  </si>
  <si>
    <t>PT109F01_RMS_Voltage_A_N</t>
  </si>
  <si>
    <t>PT129F01_RMS_Voltage_A_N</t>
  </si>
  <si>
    <t>PT130F01_RMS_Voltage_A_N</t>
  </si>
  <si>
    <t>PT132F01_RMS_Voltage_A_N</t>
  </si>
  <si>
    <t>PT135F01_RMS_Voltage_A_N</t>
  </si>
  <si>
    <t>PT137F01_RMS_Voltage_A_N</t>
  </si>
  <si>
    <t>PT138F01_RMS_Voltage_A_N</t>
  </si>
  <si>
    <t>PT139F01_RMS_Voltage_A_N</t>
  </si>
  <si>
    <t>PT140F01_RMS_Voltage_A_N</t>
  </si>
  <si>
    <t>PT141F01_RMS_Voltage_A_N</t>
  </si>
  <si>
    <t>PT142F01_RMS_Voltage_A_N</t>
  </si>
  <si>
    <t>PT143F01_RMS_Voltage_A_N</t>
  </si>
  <si>
    <t>PT144F01_RMS_Voltage_A_N</t>
  </si>
  <si>
    <t>PT145F01_RMS_Voltage_A_N</t>
  </si>
  <si>
    <t>PT146F01_RMS_Voltage_A_N</t>
  </si>
  <si>
    <t>PT147F01_RMS_Voltage_A_N</t>
  </si>
  <si>
    <t>PT148F01_RMS_Voltage_A_N</t>
  </si>
  <si>
    <t>PT149F01_RMS_Voltage_A_N</t>
  </si>
  <si>
    <t>PT150F01_RMS_Voltage_A_N</t>
  </si>
  <si>
    <t>PT152F01_RMS_Voltage_A_N</t>
  </si>
  <si>
    <t>PT153F01_RMS_Voltage_A_N</t>
  </si>
  <si>
    <t>PT154F01_RMS_Voltage_A_N</t>
  </si>
  <si>
    <t>PT161F01_RMS_Voltage_A_N</t>
  </si>
  <si>
    <t>PT164F01_RMS_Voltage_A_N</t>
  </si>
  <si>
    <t>PT165F01_RMS_Voltage_A_N</t>
  </si>
  <si>
    <t>PT166F01_RMS_Voltage_A_N</t>
  </si>
  <si>
    <t>PT167F01_RMS_Voltage_A_N</t>
  </si>
  <si>
    <t>PT168F01_RMS_Voltage_A_N</t>
  </si>
  <si>
    <t>PT169F01_RMS_Voltage_A_N</t>
  </si>
  <si>
    <t>PT170F01_RMS_Voltage_A_N</t>
  </si>
  <si>
    <t>PT171F01_RMS_Voltage_A_N</t>
  </si>
  <si>
    <t>PT172F01_RMS_Voltage_A_N</t>
  </si>
  <si>
    <t>PT175F01_RMS_Voltage_A_N</t>
  </si>
  <si>
    <t>PT176F01_RMS_Voltage_A_N</t>
  </si>
  <si>
    <t>PT177F01_RMS_Voltage_A_N</t>
  </si>
  <si>
    <t>PT178F01_RMS_Voltage_A_N</t>
  </si>
  <si>
    <t>PT179F01_RMS_Voltage_A_N</t>
  </si>
  <si>
    <t>PT180F01_RMS_Voltage_A_N</t>
  </si>
  <si>
    <t>PT181F01_RMS_Voltage_A_N</t>
  </si>
  <si>
    <t>PT182F01_RMS_Voltage_A_N</t>
  </si>
  <si>
    <t>PT183F01_RMS_Voltage_A_N</t>
  </si>
  <si>
    <t>PT184F01_RMS_Voltage_A_N</t>
  </si>
  <si>
    <t>PT186F01_RMS_Voltage_A_N</t>
  </si>
  <si>
    <t>PT201F01_RMS_Voltage_A_N</t>
  </si>
  <si>
    <t>PT110Q01_RMS_Voltage_A_N</t>
  </si>
  <si>
    <t>PT116Q01_RMS_Voltage_A_N</t>
  </si>
  <si>
    <t>PT117Q01_RMS_Voltage_A_N</t>
  </si>
  <si>
    <t>PT131Q01_RMS_Voltage_A_N</t>
  </si>
  <si>
    <t>PT133Q01_RMS_Voltage_A_N</t>
  </si>
  <si>
    <t>PT134Q01_RMS_Voltage_A_N</t>
  </si>
  <si>
    <t>PT135Q01_RMS_Voltage_A_N</t>
  </si>
  <si>
    <t>PT136Q01_RMS_Voltage_A_N</t>
  </si>
  <si>
    <t>PT151Q01_RMS_Voltage_A_N</t>
  </si>
  <si>
    <t>PT155Q01_RMS_Voltage_A_N</t>
  </si>
  <si>
    <t>PT156Q01_RMS_Voltage_A_N</t>
  </si>
  <si>
    <t>PT157Q01_RMS_Voltage_A_N</t>
  </si>
  <si>
    <t>PT158Q01_RMS_Voltage_A_N</t>
  </si>
  <si>
    <t>PT173Q01_RMS_Voltage_A_N</t>
  </si>
  <si>
    <t>PT174Q01_RMS_Voltage_A_N</t>
  </si>
  <si>
    <t>PT320F01_RMS_Voltage_A_N</t>
  </si>
  <si>
    <t>PT329F01_RMS_Voltage_A_N</t>
  </si>
  <si>
    <t>PT330F01_RMS_Voltage_A_N</t>
  </si>
  <si>
    <t>PT337F01_RMS_Voltage_A_N</t>
  </si>
  <si>
    <t>PT338F01_RMS_Voltage_A_N</t>
  </si>
  <si>
    <t>PT339F01_RMS_Voltage_A_N</t>
  </si>
  <si>
    <t>PT342F01_RMS_Voltage_A_N</t>
  </si>
  <si>
    <t>PT343F01_RMS_Voltage_A_N</t>
  </si>
  <si>
    <t>PT344F01_RMS_Voltage_A_N</t>
  </si>
  <si>
    <t>PT345F01_RMS_Voltage_A_N</t>
  </si>
  <si>
    <t>PT346F01_RMS_Voltage_A_N</t>
  </si>
  <si>
    <t>PT352F01_RMS_Voltage_A_N</t>
  </si>
  <si>
    <t>PT353F01_RMS_Voltage_A_N</t>
  </si>
  <si>
    <t>PT361F01_RMS_Voltage_A_N</t>
  </si>
  <si>
    <t>PT362F01_RMS_Voltage_A_N</t>
  </si>
  <si>
    <t>PT363F01_RMS_Voltage_A_N</t>
  </si>
  <si>
    <t>PT364F01_RMS_Voltage_A_N</t>
  </si>
  <si>
    <t>PT365F01_RMS_Voltage_A_N</t>
  </si>
  <si>
    <t>PT368F01_RMS_Voltage_A_N</t>
  </si>
  <si>
    <t>PT369F01_RMS_Voltage_A_N</t>
  </si>
  <si>
    <t>PT370F01_RMS_Voltage_A_N</t>
  </si>
  <si>
    <t>PT371F01_RMS_Voltage_A_N</t>
  </si>
  <si>
    <t>PT376F01_RMS_Voltage_A_N</t>
  </si>
  <si>
    <t>PT377F01_RMS_Voltage_A_N</t>
  </si>
  <si>
    <t>PT378F01_RMS_Voltage_A_N</t>
  </si>
  <si>
    <t>PT379F01_RMS_Voltage_A_N</t>
  </si>
  <si>
    <t>PT380F01_RMS_Voltage_A_N</t>
  </si>
  <si>
    <t>PT310Q01_RMS_Voltage_A_N</t>
  </si>
  <si>
    <t>PT311Q01_RMS_Voltage_A_N</t>
  </si>
  <si>
    <t>PT312Q01_RMS_Voltage_A_N</t>
  </si>
  <si>
    <t>PT317Q01_RMS_Voltage_A_N</t>
  </si>
  <si>
    <t>PT331Q01_RMS_Voltage_A_N</t>
  </si>
  <si>
    <t>PT333Q01_RMS_Voltage_A_N</t>
  </si>
  <si>
    <t>PT334Q01_RMS_Voltage_A_N</t>
  </si>
  <si>
    <t>PT335Q01_RMS_Voltage_A_N</t>
  </si>
  <si>
    <t>PT349Q01_RMS_Voltage_A_N</t>
  </si>
  <si>
    <t>PT350Q01_RMS_Voltage_A_N</t>
  </si>
  <si>
    <t>PT351Q01_RMS_Voltage_A_N</t>
  </si>
  <si>
    <t>PT355Q01_RMS_Voltage_A_N</t>
  </si>
  <si>
    <t>PT356Q01_RMS_Voltage_A_N</t>
  </si>
  <si>
    <t>PT357Q01_RMS_Voltage_A_N</t>
  </si>
  <si>
    <t>PT358Q01_RMS_Voltage_A_N</t>
  </si>
  <si>
    <t>PT359Q01_RMS_Voltage_A_N</t>
  </si>
  <si>
    <t>PT360Q01_RMS_Voltage_A_N</t>
  </si>
  <si>
    <t>PT374Q01_RMS_Voltage_A_N</t>
  </si>
  <si>
    <t>PT375Q01_RMS_Voltage_A_N</t>
  </si>
  <si>
    <t>PT376Q01_RMS_Voltage_A_N</t>
  </si>
  <si>
    <t>PT10F01_RMS_Voltage_A_N</t>
  </si>
  <si>
    <t>PT11F01_RMS_Voltage_A_N</t>
  </si>
  <si>
    <t>PT12F01_RMS_Voltage_A_N</t>
  </si>
  <si>
    <t>PT19F01_RMS_Voltage_A_N</t>
  </si>
  <si>
    <t>PT20F01_RMS_Voltage_A_N</t>
  </si>
  <si>
    <t>PT21F01_RMS_Voltage_A_N</t>
  </si>
  <si>
    <t>PT22F01_RMS_Voltage_A_N</t>
  </si>
  <si>
    <t>PT23F01_RMS_Voltage_A_N</t>
  </si>
  <si>
    <t>PT24F01_RMS_Voltage_A_N</t>
  </si>
  <si>
    <t>PT25F01_RMS_Voltage_A_N</t>
  </si>
  <si>
    <t>PT26F01_RMS_Voltage_A_N</t>
  </si>
  <si>
    <t>PT27F01_RMS_Voltage_A_N</t>
  </si>
  <si>
    <t>PT28F01_RMS_Voltage_A_N</t>
  </si>
  <si>
    <t>PT29F01_RMS_Voltage_A_N</t>
  </si>
  <si>
    <t>PT30F01_RMS_Voltage_A_N</t>
  </si>
  <si>
    <t>PT31F01_RMS_Voltage_A_N</t>
  </si>
  <si>
    <t>PT32F01_RMS_Voltage_A_N</t>
  </si>
  <si>
    <t>PT33F01_RMS_Voltage_A_N</t>
  </si>
  <si>
    <t>PT34F01_RMS_Voltage_A_N</t>
  </si>
  <si>
    <t>PT35F01_RMS_Voltage_A_N</t>
  </si>
  <si>
    <t>PT36F01_RMS_Voltage_A_N</t>
  </si>
  <si>
    <t>PT37F01_RMS_Voltage_A_N</t>
  </si>
  <si>
    <t>PT38F01_RMS_Voltage_A_N</t>
  </si>
  <si>
    <t>PT39F01_RMS_Voltage_A_N</t>
  </si>
  <si>
    <t>PT40F01_RMS_Voltage_A_N</t>
  </si>
  <si>
    <t>PT41F01_RMS_Voltage_A_N</t>
  </si>
  <si>
    <t>PT60F01_RMS_Voltage_A_N</t>
  </si>
  <si>
    <t>PT61F01_RMS_Voltage_A_N</t>
  </si>
  <si>
    <t>PT62F01_RMS_Voltage_A_N</t>
  </si>
  <si>
    <t>PT63F01_RMS_Voltage_A_N</t>
  </si>
  <si>
    <t>PT64F01_RMS_Voltage_A_N</t>
  </si>
  <si>
    <t>PT107F01_RMS_Voltage_A_N</t>
  </si>
  <si>
    <t>PT13F01_RMS_Voltage_A_N</t>
  </si>
  <si>
    <t>PT14F01_RMS_Voltage_A_N</t>
  </si>
  <si>
    <t>PT15F01_RMS_Voltage_A_N</t>
  </si>
  <si>
    <t>PT16F01_RMS_Voltage_A_N</t>
  </si>
  <si>
    <t>PT17F01_RMS_Voltage_A_N</t>
  </si>
  <si>
    <t>PT18F01_RMS_Voltage_A_N</t>
  </si>
  <si>
    <t>PT50F01_RMS_Voltage_A_N</t>
  </si>
  <si>
    <t>PT50F02_RMS_Voltage_A_N</t>
  </si>
  <si>
    <t>PT53F01_RMS_Voltage_A_N</t>
  </si>
  <si>
    <t>PT42F01_RMS_Voltage_A_N</t>
  </si>
  <si>
    <t>PT51F01_RMS_Voltage_A_N</t>
  </si>
  <si>
    <t>PT52F01_RMS_Voltage_A_N</t>
  </si>
  <si>
    <t>PT54F01_RMS_Voltage_A_N</t>
  </si>
  <si>
    <t>PT55F01_RMS_Voltage_A_N</t>
  </si>
  <si>
    <t>PT56F01_RMS_Voltage_A_N</t>
  </si>
  <si>
    <t>PT57F01_RMS_Voltage_A_N</t>
  </si>
  <si>
    <t>PT58F01_RMS_Voltage_A_N</t>
  </si>
  <si>
    <t>PT70F01_RMS_Voltage_A_N</t>
  </si>
  <si>
    <t>PT80F01_RMS_Voltage_A_N</t>
  </si>
  <si>
    <t>PT81F01_RMS_Voltage_A_N</t>
  </si>
  <si>
    <t>PT82F01_RMS_Voltage_A_N</t>
  </si>
  <si>
    <t>PT83F01_RMS_Voltage_A_N</t>
  </si>
  <si>
    <t>PT84F01_RMS_Voltage_A_N</t>
  </si>
  <si>
    <t>PT85F01_RMS_Voltage_A_N</t>
  </si>
  <si>
    <t>PT86F01_RMS_Voltage_A_N</t>
  </si>
  <si>
    <t>PT87F01_RMS_Voltage_A_N</t>
  </si>
  <si>
    <t>PT88F01_RMS_Voltage_A_N</t>
  </si>
  <si>
    <t>PT89F01_RMS_Voltage_A_N</t>
  </si>
  <si>
    <t>PT90F01_RMS_Voltage_A_N</t>
  </si>
  <si>
    <t>PT91F01_RMS_Voltage_A_N</t>
  </si>
  <si>
    <t>PT92F01_RMS_Voltage_A_N</t>
  </si>
  <si>
    <t>PT93F01_RMS_Voltage_A_N</t>
  </si>
  <si>
    <t>PT94F01_RMS_Voltage_A_N</t>
  </si>
  <si>
    <t>PT95F01_RMS_Voltage_A_N</t>
  </si>
  <si>
    <t>PT97F01_RMS_Voltage_A_N</t>
  </si>
  <si>
    <t>PT98F01_RMS_Voltage_A_N</t>
  </si>
  <si>
    <t>PT99F01_RMS_Voltage_A_N</t>
  </si>
  <si>
    <t>PT111F01_RMS_Voltage_A_N</t>
  </si>
  <si>
    <t>PT59Q01_RMS_Voltage_A_N</t>
  </si>
  <si>
    <t>PT109F01_RMS_Voltage_B_N</t>
  </si>
  <si>
    <t>PT129F01_RMS_Voltage_B_N</t>
  </si>
  <si>
    <t>PT130F01_RMS_Voltage_B_N</t>
  </si>
  <si>
    <t>PT132F01_RMS_Voltage_B_N</t>
  </si>
  <si>
    <t>PT135F01_RMS_Voltage_B_N</t>
  </si>
  <si>
    <t>PT137F01_RMS_Voltage_B_N</t>
  </si>
  <si>
    <t>PT138F01_RMS_Voltage_B_N</t>
  </si>
  <si>
    <t>PT139F01_RMS_Voltage_B_N</t>
  </si>
  <si>
    <t>PT140F01_RMS_Voltage_B_N</t>
  </si>
  <si>
    <t>PT141F01_RMS_Voltage_B_N</t>
  </si>
  <si>
    <t>PT142F01_RMS_Voltage_B_N</t>
  </si>
  <si>
    <t>PT143F01_RMS_Voltage_B_N</t>
  </si>
  <si>
    <t>PT144F01_RMS_Voltage_B_N</t>
  </si>
  <si>
    <t>PT145F01_RMS_Voltage_B_N</t>
  </si>
  <si>
    <t>PT146F01_RMS_Voltage_B_N</t>
  </si>
  <si>
    <t>PT147F01_RMS_Voltage_B_N</t>
  </si>
  <si>
    <t>PT148F01_RMS_Voltage_B_N</t>
  </si>
  <si>
    <t>PT149F01_RMS_Voltage_B_N</t>
  </si>
  <si>
    <t>PT150F01_RMS_Voltage_B_N</t>
  </si>
  <si>
    <t>PT152F01_RMS_Voltage_B_N</t>
  </si>
  <si>
    <t>PT153F01_RMS_Voltage_B_N</t>
  </si>
  <si>
    <t>PT154F01_RMS_Voltage_B_N</t>
  </si>
  <si>
    <t>PT161F01_RMS_Voltage_B_N</t>
  </si>
  <si>
    <t>PT164F01_RMS_Voltage_B_N</t>
  </si>
  <si>
    <t>PT165F01_RMS_Voltage_B_N</t>
  </si>
  <si>
    <t>PT166F01_RMS_Voltage_B_N</t>
  </si>
  <si>
    <t>PT167F01_RMS_Voltage_B_N</t>
  </si>
  <si>
    <t>PT168F01_RMS_Voltage_B_N</t>
  </si>
  <si>
    <t>PT169F01_RMS_Voltage_B_N</t>
  </si>
  <si>
    <t>PT170F01_RMS_Voltage_B_N</t>
  </si>
  <si>
    <t>PT171F01_RMS_Voltage_B_N</t>
  </si>
  <si>
    <t>PT172F01_RMS_Voltage_B_N</t>
  </si>
  <si>
    <t>PT175F01_RMS_Voltage_B_N</t>
  </si>
  <si>
    <t>PT176F01_RMS_Voltage_B_N</t>
  </si>
  <si>
    <t>PT177F01_RMS_Voltage_B_N</t>
  </si>
  <si>
    <t>PT178F01_RMS_Voltage_B_N</t>
  </si>
  <si>
    <t>PT179F01_RMS_Voltage_B_N</t>
  </si>
  <si>
    <t>PT180F01_RMS_Voltage_B_N</t>
  </si>
  <si>
    <t>PT181F01_RMS_Voltage_B_N</t>
  </si>
  <si>
    <t>PT182F01_RMS_Voltage_B_N</t>
  </si>
  <si>
    <t>PT183F01_RMS_Voltage_B_N</t>
  </si>
  <si>
    <t>PT184F01_RMS_Voltage_B_N</t>
  </si>
  <si>
    <t>PT186F01_RMS_Voltage_B_N</t>
  </si>
  <si>
    <t>PT201F01_RMS_Voltage_B_N</t>
  </si>
  <si>
    <t>PT110Q01_RMS_Voltage_B_N</t>
  </si>
  <si>
    <t>PT116Q01_RMS_Voltage_B_N</t>
  </si>
  <si>
    <t>PT117Q01_RMS_Voltage_B_N</t>
  </si>
  <si>
    <t>PT131Q01_RMS_Voltage_B_N</t>
  </si>
  <si>
    <t>PT133Q01_RMS_Voltage_B_N</t>
  </si>
  <si>
    <t>PT134Q01_RMS_Voltage_B_N</t>
  </si>
  <si>
    <t>PT135Q01_RMS_Voltage_B_N</t>
  </si>
  <si>
    <t>PT136Q01_RMS_Voltage_B_N</t>
  </si>
  <si>
    <t>PT151Q01_RMS_Voltage_B_N</t>
  </si>
  <si>
    <t>PT155Q01_RMS_Voltage_B_N</t>
  </si>
  <si>
    <t>PT156Q01_RMS_Voltage_B_N</t>
  </si>
  <si>
    <t>PT157Q01_RMS_Voltage_B_N</t>
  </si>
  <si>
    <t>PT158Q01_RMS_Voltage_B_N</t>
  </si>
  <si>
    <t>PT173Q01_RMS_Voltage_B_N</t>
  </si>
  <si>
    <t>PT174Q01_RMS_Voltage_B_N</t>
  </si>
  <si>
    <t>PT320F01_RMS_Voltage_B_N</t>
  </si>
  <si>
    <t>PT329F01_RMS_Voltage_B_N</t>
  </si>
  <si>
    <t>PT330F01_RMS_Voltage_B_N</t>
  </si>
  <si>
    <t>PT337F01_RMS_Voltage_B_N</t>
  </si>
  <si>
    <t>PT338F01_RMS_Voltage_B_N</t>
  </si>
  <si>
    <t>PT339F01_RMS_Voltage_B_N</t>
  </si>
  <si>
    <t>PT342F01_RMS_Voltage_B_N</t>
  </si>
  <si>
    <t>PT343F01_RMS_Voltage_B_N</t>
  </si>
  <si>
    <t>PT344F01_RMS_Voltage_B_N</t>
  </si>
  <si>
    <t>PT345F01_RMS_Voltage_B_N</t>
  </si>
  <si>
    <t>PT346F01_RMS_Voltage_B_N</t>
  </si>
  <si>
    <t>PT352F01_RMS_Voltage_B_N</t>
  </si>
  <si>
    <t>PT353F01_RMS_Voltage_B_N</t>
  </si>
  <si>
    <t>PT361F01_RMS_Voltage_B_N</t>
  </si>
  <si>
    <t>PT362F01_RMS_Voltage_B_N</t>
  </si>
  <si>
    <t>PT363F01_RMS_Voltage_B_N</t>
  </si>
  <si>
    <t>PT364F01_RMS_Voltage_B_N</t>
  </si>
  <si>
    <t>PT365F01_RMS_Voltage_B_N</t>
  </si>
  <si>
    <t>PT368F01_RMS_Voltage_B_N</t>
  </si>
  <si>
    <t>PT369F01_RMS_Voltage_B_N</t>
  </si>
  <si>
    <t>PT370F01_RMS_Voltage_B_N</t>
  </si>
  <si>
    <t>PT371F01_RMS_Voltage_B_N</t>
  </si>
  <si>
    <t>PT376F01_RMS_Voltage_B_N</t>
  </si>
  <si>
    <t>PT377F01_RMS_Voltage_B_N</t>
  </si>
  <si>
    <t>PT378F01_RMS_Voltage_B_N</t>
  </si>
  <si>
    <t>PT379F01_RMS_Voltage_B_N</t>
  </si>
  <si>
    <t>PT380F01_RMS_Voltage_B_N</t>
  </si>
  <si>
    <t>PT310Q01_RMS_Voltage_B_N</t>
  </si>
  <si>
    <t>PT311Q01_RMS_Voltage_B_N</t>
  </si>
  <si>
    <t>PT312Q01_RMS_Voltage_B_N</t>
  </si>
  <si>
    <t>PT317Q01_RMS_Voltage_B_N</t>
  </si>
  <si>
    <t>PT331Q01_RMS_Voltage_B_N</t>
  </si>
  <si>
    <t>PT333Q01_RMS_Voltage_B_N</t>
  </si>
  <si>
    <t>PT334Q01_RMS_Voltage_B_N</t>
  </si>
  <si>
    <t>PT335Q01_RMS_Voltage_B_N</t>
  </si>
  <si>
    <t>PT349Q01_RMS_Voltage_B_N</t>
  </si>
  <si>
    <t>PT350Q01_RMS_Voltage_B_N</t>
  </si>
  <si>
    <t>PT351Q01_RMS_Voltage_B_N</t>
  </si>
  <si>
    <t>PT355Q01_RMS_Voltage_B_N</t>
  </si>
  <si>
    <t>PT356Q01_RMS_Voltage_B_N</t>
  </si>
  <si>
    <t>PT357Q01_RMS_Voltage_B_N</t>
  </si>
  <si>
    <t>PT358Q01_RMS_Voltage_B_N</t>
  </si>
  <si>
    <t>PT359Q01_RMS_Voltage_B_N</t>
  </si>
  <si>
    <t>PT360Q01_RMS_Voltage_B_N</t>
  </si>
  <si>
    <t>PT374Q01_RMS_Voltage_B_N</t>
  </si>
  <si>
    <t>PT375Q01_RMS_Voltage_B_N</t>
  </si>
  <si>
    <t>PT376Q01_RMS_Voltage_B_N</t>
  </si>
  <si>
    <t>PT10F01_RMS_Voltage_B_N</t>
  </si>
  <si>
    <t>PT11F01_RMS_Voltage_B_N</t>
  </si>
  <si>
    <t>PT12F01_RMS_Voltage_B_N</t>
  </si>
  <si>
    <t>PT19F01_RMS_Voltage_B_N</t>
  </si>
  <si>
    <t>PT20F01_RMS_Voltage_B_N</t>
  </si>
  <si>
    <t>PT21F01_RMS_Voltage_B_N</t>
  </si>
  <si>
    <t>PT22F01_RMS_Voltage_B_N</t>
  </si>
  <si>
    <t>PT23F01_RMS_Voltage_B_N</t>
  </si>
  <si>
    <t>PT24F01_RMS_Voltage_B_N</t>
  </si>
  <si>
    <t>PT25F01_RMS_Voltage_B_N</t>
  </si>
  <si>
    <t>PT26F01_RMS_Voltage_B_N</t>
  </si>
  <si>
    <t>PT27F01_RMS_Voltage_B_N</t>
  </si>
  <si>
    <t>PT28F01_RMS_Voltage_B_N</t>
  </si>
  <si>
    <t>PT29F01_RMS_Voltage_B_N</t>
  </si>
  <si>
    <t>PT30F01_RMS_Voltage_B_N</t>
  </si>
  <si>
    <t>PT31F01_RMS_Voltage_B_N</t>
  </si>
  <si>
    <t>PT32F01_RMS_Voltage_B_N</t>
  </si>
  <si>
    <t>PT33F01_RMS_Voltage_B_N</t>
  </si>
  <si>
    <t>PT34F01_RMS_Voltage_B_N</t>
  </si>
  <si>
    <t>PT35F01_RMS_Voltage_B_N</t>
  </si>
  <si>
    <t>PT36F01_RMS_Voltage_B_N</t>
  </si>
  <si>
    <t>PT37F01_RMS_Voltage_B_N</t>
  </si>
  <si>
    <t>PT38F01_RMS_Voltage_B_N</t>
  </si>
  <si>
    <t>PT39F01_RMS_Voltage_B_N</t>
  </si>
  <si>
    <t>PT40F01_RMS_Voltage_B_N</t>
  </si>
  <si>
    <t>PT41F01_RMS_Voltage_B_N</t>
  </si>
  <si>
    <t>PT60F01_RMS_Voltage_B_N</t>
  </si>
  <si>
    <t>PT61F01_RMS_Voltage_B_N</t>
  </si>
  <si>
    <t>PT62F01_RMS_Voltage_B_N</t>
  </si>
  <si>
    <t>PT63F01_RMS_Voltage_B_N</t>
  </si>
  <si>
    <t>PT64F01_RMS_Voltage_B_N</t>
  </si>
  <si>
    <t>PT107F01_RMS_Voltage_B_N</t>
  </si>
  <si>
    <t>PT13F01_RMS_Voltage_B_N</t>
  </si>
  <si>
    <t>PT14F01_RMS_Voltage_B_N</t>
  </si>
  <si>
    <t>PT15F01_RMS_Voltage_B_N</t>
  </si>
  <si>
    <t>PT16F01_RMS_Voltage_B_N</t>
  </si>
  <si>
    <t>PT17F01_RMS_Voltage_B_N</t>
  </si>
  <si>
    <t>PT18F01_RMS_Voltage_B_N</t>
  </si>
  <si>
    <t>PT50F01_RMS_Voltage_B_N</t>
  </si>
  <si>
    <t>PT50F02_RMS_Voltage_B_N</t>
  </si>
  <si>
    <t>PT53F01_RMS_Voltage_B_N</t>
  </si>
  <si>
    <t>PT42F01_RMS_Voltage_B_N</t>
  </si>
  <si>
    <t>PT51F01_RMS_Voltage_B_N</t>
  </si>
  <si>
    <t>PT52F01_RMS_Voltage_B_N</t>
  </si>
  <si>
    <t>PT54F01_RMS_Voltage_B_N</t>
  </si>
  <si>
    <t>PT55F01_RMS_Voltage_B_N</t>
  </si>
  <si>
    <t>PT56F01_RMS_Voltage_B_N</t>
  </si>
  <si>
    <t>PT57F01_RMS_Voltage_B_N</t>
  </si>
  <si>
    <t>PT58F01_RMS_Voltage_B_N</t>
  </si>
  <si>
    <t>PT70F01_RMS_Voltage_B_N</t>
  </si>
  <si>
    <t>PT80F01_RMS_Voltage_B_N</t>
  </si>
  <si>
    <t>PT81F01_RMS_Voltage_B_N</t>
  </si>
  <si>
    <t>PT82F01_RMS_Voltage_B_N</t>
  </si>
  <si>
    <t>PT83F01_RMS_Voltage_B_N</t>
  </si>
  <si>
    <t>PT84F01_RMS_Voltage_B_N</t>
  </si>
  <si>
    <t>PT85F01_RMS_Voltage_B_N</t>
  </si>
  <si>
    <t>PT86F01_RMS_Voltage_B_N</t>
  </si>
  <si>
    <t>PT87F01_RMS_Voltage_B_N</t>
  </si>
  <si>
    <t>PT88F01_RMS_Voltage_B_N</t>
  </si>
  <si>
    <t>PT89F01_RMS_Voltage_B_N</t>
  </si>
  <si>
    <t>PT90F01_RMS_Voltage_B_N</t>
  </si>
  <si>
    <t>PT91F01_RMS_Voltage_B_N</t>
  </si>
  <si>
    <t>PT92F01_RMS_Voltage_B_N</t>
  </si>
  <si>
    <t>PT93F01_RMS_Voltage_B_N</t>
  </si>
  <si>
    <t>PT94F01_RMS_Voltage_B_N</t>
  </si>
  <si>
    <t>PT95F01_RMS_Voltage_B_N</t>
  </si>
  <si>
    <t>PT97F01_RMS_Voltage_B_N</t>
  </si>
  <si>
    <t>PT98F01_RMS_Voltage_B_N</t>
  </si>
  <si>
    <t>PT99F01_RMS_Voltage_B_N</t>
  </si>
  <si>
    <t>PT111F01_RMS_Voltage_B_N</t>
  </si>
  <si>
    <t>PT59Q01_RMS_Voltage_B_N</t>
  </si>
  <si>
    <t>PT109F01_RMS_Voltage_C_N</t>
  </si>
  <si>
    <t>PT129F01_RMS_Voltage_C_N</t>
  </si>
  <si>
    <t>PT130F01_RMS_Voltage_C_N</t>
  </si>
  <si>
    <t>PT132F01_RMS_Voltage_C_N</t>
  </si>
  <si>
    <t>PT135F01_RMS_Voltage_C_N</t>
  </si>
  <si>
    <t>PT137F01_RMS_Voltage_C_N</t>
  </si>
  <si>
    <t>PT138F01_RMS_Voltage_C_N</t>
  </si>
  <si>
    <t>PT139F01_RMS_Voltage_C_N</t>
  </si>
  <si>
    <t>PT140F01_RMS_Voltage_C_N</t>
  </si>
  <si>
    <t>PT141F01_RMS_Voltage_C_N</t>
  </si>
  <si>
    <t>PT142F01_RMS_Voltage_C_N</t>
  </si>
  <si>
    <t>PT143F01_RMS_Voltage_C_N</t>
  </si>
  <si>
    <t>PT144F01_RMS_Voltage_C_N</t>
  </si>
  <si>
    <t>PT145F01_RMS_Voltage_C_N</t>
  </si>
  <si>
    <t>PT146F01_RMS_Voltage_C_N</t>
  </si>
  <si>
    <t>PT147F01_RMS_Voltage_C_N</t>
  </si>
  <si>
    <t>PT148F01_RMS_Voltage_C_N</t>
  </si>
  <si>
    <t>PT149F01_RMS_Voltage_C_N</t>
  </si>
  <si>
    <t>PT150F01_RMS_Voltage_C_N</t>
  </si>
  <si>
    <t>PT152F01_RMS_Voltage_C_N</t>
  </si>
  <si>
    <t>PT153F01_RMS_Voltage_C_N</t>
  </si>
  <si>
    <t>PT154F01_RMS_Voltage_C_N</t>
  </si>
  <si>
    <t>PT161F01_RMS_Voltage_C_N</t>
  </si>
  <si>
    <t>PT164F01_RMS_Voltage_C_N</t>
  </si>
  <si>
    <t>PT165F01_RMS_Voltage_C_N</t>
  </si>
  <si>
    <t>PT166F01_RMS_Voltage_C_N</t>
  </si>
  <si>
    <t>PT167F01_RMS_Voltage_C_N</t>
  </si>
  <si>
    <t>PT168F01_RMS_Voltage_C_N</t>
  </si>
  <si>
    <t>PT169F01_RMS_Voltage_C_N</t>
  </si>
  <si>
    <t>PT170F01_RMS_Voltage_C_N</t>
  </si>
  <si>
    <t>PT171F01_RMS_Voltage_C_N</t>
  </si>
  <si>
    <t>PT172F01_RMS_Voltage_C_N</t>
  </si>
  <si>
    <t>PT175F01_RMS_Voltage_C_N</t>
  </si>
  <si>
    <t>PT176F01_RMS_Voltage_C_N</t>
  </si>
  <si>
    <t>PT177F01_RMS_Voltage_C_N</t>
  </si>
  <si>
    <t>PT178F01_RMS_Voltage_C_N</t>
  </si>
  <si>
    <t>PT179F01_RMS_Voltage_C_N</t>
  </si>
  <si>
    <t>PT180F01_RMS_Voltage_C_N</t>
  </si>
  <si>
    <t>PT181F01_RMS_Voltage_C_N</t>
  </si>
  <si>
    <t>PT182F01_RMS_Voltage_C_N</t>
  </si>
  <si>
    <t>PT183F01_RMS_Voltage_C_N</t>
  </si>
  <si>
    <t>PT184F01_RMS_Voltage_C_N</t>
  </si>
  <si>
    <t>PT186F01_RMS_Voltage_C_N</t>
  </si>
  <si>
    <t>PT201F01_RMS_Voltage_C_N</t>
  </si>
  <si>
    <t>PT110Q01_RMS_Voltage_C_N</t>
  </si>
  <si>
    <t>PT116Q01_RMS_Voltage_C_N</t>
  </si>
  <si>
    <t>PT117Q01_RMS_Voltage_C_N</t>
  </si>
  <si>
    <t>PT131Q01_RMS_Voltage_C_N</t>
  </si>
  <si>
    <t>PT133Q01_RMS_Voltage_C_N</t>
  </si>
  <si>
    <t>PT134Q01_RMS_Voltage_C_N</t>
  </si>
  <si>
    <t>PT135Q01_RMS_Voltage_C_N</t>
  </si>
  <si>
    <t>PT136Q01_RMS_Voltage_C_N</t>
  </si>
  <si>
    <t>PT151Q01_RMS_Voltage_C_N</t>
  </si>
  <si>
    <t>PT155Q01_RMS_Voltage_C_N</t>
  </si>
  <si>
    <t>PT156Q01_RMS_Voltage_C_N</t>
  </si>
  <si>
    <t>PT157Q01_RMS_Voltage_C_N</t>
  </si>
  <si>
    <t>PT158Q01_RMS_Voltage_C_N</t>
  </si>
  <si>
    <t>PT173Q01_RMS_Voltage_C_N</t>
  </si>
  <si>
    <t>PT174Q01_RMS_Voltage_C_N</t>
  </si>
  <si>
    <t>PT320F01_RMS_Voltage_C_N</t>
  </si>
  <si>
    <t>PT329F01_RMS_Voltage_C_N</t>
  </si>
  <si>
    <t>PT330F01_RMS_Voltage_C_N</t>
  </si>
  <si>
    <t>PT337F01_RMS_Voltage_C_N</t>
  </si>
  <si>
    <t>PT338F01_RMS_Voltage_C_N</t>
  </si>
  <si>
    <t>PT339F01_RMS_Voltage_C_N</t>
  </si>
  <si>
    <t>PT342F01_RMS_Voltage_C_N</t>
  </si>
  <si>
    <t>PT343F01_RMS_Voltage_C_N</t>
  </si>
  <si>
    <t>PT344F01_RMS_Voltage_C_N</t>
  </si>
  <si>
    <t>PT345F01_RMS_Voltage_C_N</t>
  </si>
  <si>
    <t>PT346F01_RMS_Voltage_C_N</t>
  </si>
  <si>
    <t>PT352F01_RMS_Voltage_C_N</t>
  </si>
  <si>
    <t>PT353F01_RMS_Voltage_C_N</t>
  </si>
  <si>
    <t>PT361F01_RMS_Voltage_C_N</t>
  </si>
  <si>
    <t>PT362F01_RMS_Voltage_C_N</t>
  </si>
  <si>
    <t>PT363F01_RMS_Voltage_C_N</t>
  </si>
  <si>
    <t>PT364F01_RMS_Voltage_C_N</t>
  </si>
  <si>
    <t>PT365F01_RMS_Voltage_C_N</t>
  </si>
  <si>
    <t>PT368F01_RMS_Voltage_C_N</t>
  </si>
  <si>
    <t>PT369F01_RMS_Voltage_C_N</t>
  </si>
  <si>
    <t>PT370F01_RMS_Voltage_C_N</t>
  </si>
  <si>
    <t>PT371F01_RMS_Voltage_C_N</t>
  </si>
  <si>
    <t>PT376F01_RMS_Voltage_C_N</t>
  </si>
  <si>
    <t>PT377F01_RMS_Voltage_C_N</t>
  </si>
  <si>
    <t>PT378F01_RMS_Voltage_C_N</t>
  </si>
  <si>
    <t>PT379F01_RMS_Voltage_C_N</t>
  </si>
  <si>
    <t>PT380F01_RMS_Voltage_C_N</t>
  </si>
  <si>
    <t>PT310Q01_RMS_Voltage_C_N</t>
  </si>
  <si>
    <t>PT311Q01_RMS_Voltage_C_N</t>
  </si>
  <si>
    <t>PT312Q01_RMS_Voltage_C_N</t>
  </si>
  <si>
    <t>PT317Q01_RMS_Voltage_C_N</t>
  </si>
  <si>
    <t>PT331Q01_RMS_Voltage_C_N</t>
  </si>
  <si>
    <t>PT333Q01_RMS_Voltage_C_N</t>
  </si>
  <si>
    <t>PT334Q01_RMS_Voltage_C_N</t>
  </si>
  <si>
    <t>PT335Q01_RMS_Voltage_C_N</t>
  </si>
  <si>
    <t>PT349Q01_RMS_Voltage_C_N</t>
  </si>
  <si>
    <t>PT350Q01_RMS_Voltage_C_N</t>
  </si>
  <si>
    <t>PT351Q01_RMS_Voltage_C_N</t>
  </si>
  <si>
    <t>PT355Q01_RMS_Voltage_C_N</t>
  </si>
  <si>
    <t>PT356Q01_RMS_Voltage_C_N</t>
  </si>
  <si>
    <t>PT357Q01_RMS_Voltage_C_N</t>
  </si>
  <si>
    <t>PT358Q01_RMS_Voltage_C_N</t>
  </si>
  <si>
    <t>PT359Q01_RMS_Voltage_C_N</t>
  </si>
  <si>
    <t>PT360Q01_RMS_Voltage_C_N</t>
  </si>
  <si>
    <t>PT374Q01_RMS_Voltage_C_N</t>
  </si>
  <si>
    <t>PT375Q01_RMS_Voltage_C_N</t>
  </si>
  <si>
    <t>PT376Q01_RMS_Voltage_C_N</t>
  </si>
  <si>
    <t>PT10F01_RMS_Voltage_C_N</t>
  </si>
  <si>
    <t>PT11F01_RMS_Voltage_C_N</t>
  </si>
  <si>
    <t>PT12F01_RMS_Voltage_C_N</t>
  </si>
  <si>
    <t>PT19F01_RMS_Voltage_C_N</t>
  </si>
  <si>
    <t>PT20F01_RMS_Voltage_C_N</t>
  </si>
  <si>
    <t>PT21F01_RMS_Voltage_C_N</t>
  </si>
  <si>
    <t>PT22F01_RMS_Voltage_C_N</t>
  </si>
  <si>
    <t>PT23F01_RMS_Voltage_C_N</t>
  </si>
  <si>
    <t>PT24F01_RMS_Voltage_C_N</t>
  </si>
  <si>
    <t>PT25F01_RMS_Voltage_C_N</t>
  </si>
  <si>
    <t>PT26F01_RMS_Voltage_C_N</t>
  </si>
  <si>
    <t>PT27F01_RMS_Voltage_C_N</t>
  </si>
  <si>
    <t>PT28F01_RMS_Voltage_C_N</t>
  </si>
  <si>
    <t>PT29F01_RMS_Voltage_C_N</t>
  </si>
  <si>
    <t>PT30F01_RMS_Voltage_C_N</t>
  </si>
  <si>
    <t>PT31F01_RMS_Voltage_C_N</t>
  </si>
  <si>
    <t>PT32F01_RMS_Voltage_C_N</t>
  </si>
  <si>
    <t>PT33F01_RMS_Voltage_C_N</t>
  </si>
  <si>
    <t>PT34F01_RMS_Voltage_C_N</t>
  </si>
  <si>
    <t>PT35F01_RMS_Voltage_C_N</t>
  </si>
  <si>
    <t>PT36F01_RMS_Voltage_C_N</t>
  </si>
  <si>
    <t>PT37F01_RMS_Voltage_C_N</t>
  </si>
  <si>
    <t>PT38F01_RMS_Voltage_C_N</t>
  </si>
  <si>
    <t>PT39F01_RMS_Voltage_C_N</t>
  </si>
  <si>
    <t>PT40F01_RMS_Voltage_C_N</t>
  </si>
  <si>
    <t>PT41F01_RMS_Voltage_C_N</t>
  </si>
  <si>
    <t>PT60F01_RMS_Voltage_C_N</t>
  </si>
  <si>
    <t>PT61F01_RMS_Voltage_C_N</t>
  </si>
  <si>
    <t>PT62F01_RMS_Voltage_C_N</t>
  </si>
  <si>
    <t>PT63F01_RMS_Voltage_C_N</t>
  </si>
  <si>
    <t>PT64F01_RMS_Voltage_C_N</t>
  </si>
  <si>
    <t>PT107F01_RMS_Voltage_C_N</t>
  </si>
  <si>
    <t>PT13F01_RMS_Voltage_C_N</t>
  </si>
  <si>
    <t>PT14F01_RMS_Voltage_C_N</t>
  </si>
  <si>
    <t>PT15F01_RMS_Voltage_C_N</t>
  </si>
  <si>
    <t>PT16F01_RMS_Voltage_C_N</t>
  </si>
  <si>
    <t>PT17F01_RMS_Voltage_C_N</t>
  </si>
  <si>
    <t>PT18F01_RMS_Voltage_C_N</t>
  </si>
  <si>
    <t>PT50F01_RMS_Voltage_C_N</t>
  </si>
  <si>
    <t>PT50F02_RMS_Voltage_C_N</t>
  </si>
  <si>
    <t>PT53F01_RMS_Voltage_C_N</t>
  </si>
  <si>
    <t>PT42F01_RMS_Voltage_C_N</t>
  </si>
  <si>
    <t>PT51F01_RMS_Voltage_C_N</t>
  </si>
  <si>
    <t>PT52F01_RMS_Voltage_C_N</t>
  </si>
  <si>
    <t>PT54F01_RMS_Voltage_C_N</t>
  </si>
  <si>
    <t>PT55F01_RMS_Voltage_C_N</t>
  </si>
  <si>
    <t>PT56F01_RMS_Voltage_C_N</t>
  </si>
  <si>
    <t>PT57F01_RMS_Voltage_C_N</t>
  </si>
  <si>
    <t>PT58F01_RMS_Voltage_C_N</t>
  </si>
  <si>
    <t>PT70F01_RMS_Voltage_C_N</t>
  </si>
  <si>
    <t>PT80F01_RMS_Voltage_C_N</t>
  </si>
  <si>
    <t>PT81F01_RMS_Voltage_C_N</t>
  </si>
  <si>
    <t>PT82F01_RMS_Voltage_C_N</t>
  </si>
  <si>
    <t>PT83F01_RMS_Voltage_C_N</t>
  </si>
  <si>
    <t>PT84F01_RMS_Voltage_C_N</t>
  </si>
  <si>
    <t>PT85F01_RMS_Voltage_C_N</t>
  </si>
  <si>
    <t>PT86F01_RMS_Voltage_C_N</t>
  </si>
  <si>
    <t>PT87F01_RMS_Voltage_C_N</t>
  </si>
  <si>
    <t>PT88F01_RMS_Voltage_C_N</t>
  </si>
  <si>
    <t>PT89F01_RMS_Voltage_C_N</t>
  </si>
  <si>
    <t>PT90F01_RMS_Voltage_C_N</t>
  </si>
  <si>
    <t>PT91F01_RMS_Voltage_C_N</t>
  </si>
  <si>
    <t>PT92F01_RMS_Voltage_C_N</t>
  </si>
  <si>
    <t>PT93F01_RMS_Voltage_C_N</t>
  </si>
  <si>
    <t>PT94F01_RMS_Voltage_C_N</t>
  </si>
  <si>
    <t>PT95F01_RMS_Voltage_C_N</t>
  </si>
  <si>
    <t>PT97F01_RMS_Voltage_C_N</t>
  </si>
  <si>
    <t>PT98F01_RMS_Voltage_C_N</t>
  </si>
  <si>
    <t>PT99F01_RMS_Voltage_C_N</t>
  </si>
  <si>
    <t>PT111F01_RMS_Voltage_C_N</t>
  </si>
  <si>
    <t>PT59Q01_RMS_Voltage_C_N</t>
  </si>
  <si>
    <t>09024015_1</t>
  </si>
  <si>
    <t>09024015_2</t>
  </si>
  <si>
    <t>MA_72</t>
  </si>
  <si>
    <t>Status Modbus Address 72</t>
  </si>
  <si>
    <t>Smoke/Heat Detector [201H2] Fore Peak [Technical] - Alarm</t>
  </si>
  <si>
    <t>Smoke/Heat Detector [201H2] Fore Peak [Technical] - Pre Alarm</t>
  </si>
  <si>
    <t>Smoke/Heat Detector [201H2] Fore Peak [Technical] - Fault</t>
  </si>
  <si>
    <t>Smoke/Heat Detector [201H2] Fore Peak [Technical] - Disabled</t>
  </si>
  <si>
    <t>Smoke/Heat Detector [201H2] Fore Peak [Technical] - Test</t>
  </si>
  <si>
    <t>Smoke/Heat Detector [201H3] Fore Ship Storage Locker [Technical] - Alarm</t>
  </si>
  <si>
    <t>Smoke/Heat Detector [201H3] Fore Ship Storage Locker [Technical] - Pre Alarm</t>
  </si>
  <si>
    <t>Smoke/Heat Detector [201H3] Fore Ship Storage Locker [Technical] - Fault</t>
  </si>
  <si>
    <t>Smoke/Heat Detector [201H3] Fore Ship Storage Locker [Technical] - Disabled</t>
  </si>
  <si>
    <t>Smoke/Heat Detector [201H3] Fore Ship Storage Locker [Technical] - Test</t>
  </si>
  <si>
    <t>MA_72:0</t>
  </si>
  <si>
    <t>MA_72:1</t>
  </si>
  <si>
    <t>MA_72:2</t>
  </si>
  <si>
    <t>MA_72:3</t>
  </si>
  <si>
    <t>MA_72:4</t>
  </si>
  <si>
    <t>MA_72:7</t>
  </si>
  <si>
    <t>MA_72:8</t>
  </si>
  <si>
    <t>MA_72:9</t>
  </si>
  <si>
    <t>MA_72:10</t>
  </si>
  <si>
    <t>MA_72:11</t>
  </si>
  <si>
    <t>MA_73</t>
  </si>
  <si>
    <t>Status Modbus Address 73</t>
  </si>
  <si>
    <t>MA_73:0</t>
  </si>
  <si>
    <t>MA_73:1</t>
  </si>
  <si>
    <t>MA_73:2</t>
  </si>
  <si>
    <t>MA_73:3</t>
  </si>
  <si>
    <t>MA_73:4</t>
  </si>
  <si>
    <t>MA_73:7</t>
  </si>
  <si>
    <t>MA_73:8</t>
  </si>
  <si>
    <t>MA_73:9</t>
  </si>
  <si>
    <t>MA_73:10</t>
  </si>
  <si>
    <t>MA_73:11</t>
  </si>
  <si>
    <t>Smoke/Heat Detector [201H12] Crew Cabin 2 [Accommodation] - Alarm</t>
  </si>
  <si>
    <t>Smoke/Heat Detector [201H12] Crew Cabin 2 [Accommodation] - Pre Alarm</t>
  </si>
  <si>
    <t>Smoke/Heat Detector [201H12] Crew Cabin 2 [Accommodation] - Fault</t>
  </si>
  <si>
    <t>Smoke/Heat Detector [201H12] Crew Cabin 2 [Accommodation] - Disabled</t>
  </si>
  <si>
    <t>Smoke/Heat Detector [201H12] Crew Cabin 2 [Accommodation] - Test</t>
  </si>
  <si>
    <t>Smoke/Heat Detector [201H14] Crew Cabin 4 [Accommodation] - Alarm</t>
  </si>
  <si>
    <t>Smoke/Heat Detector [201H14] Crew Cabin 4 [Accommodation] - Pre Alarm</t>
  </si>
  <si>
    <t>Smoke/Heat Detector [201H14] Crew Cabin 4 [Accommodation] - Fault</t>
  </si>
  <si>
    <t>Smoke/Heat Detector [201H14] Crew Cabin 4 [Accommodation] - Disabled</t>
  </si>
  <si>
    <t>Smoke/Heat Detector [201H14] Crew Cabin 4 [Accommodation] - Test</t>
  </si>
  <si>
    <t>MA_74</t>
  </si>
  <si>
    <t>Status Modbus Address 74</t>
  </si>
  <si>
    <t>MA_74:0</t>
  </si>
  <si>
    <t>MA_74:1</t>
  </si>
  <si>
    <t>MA_74:2</t>
  </si>
  <si>
    <t>MA_74:3</t>
  </si>
  <si>
    <t>MA_74:4</t>
  </si>
  <si>
    <t>MA_74:7</t>
  </si>
  <si>
    <t>MA_74:8</t>
  </si>
  <si>
    <t>MA_74:9</t>
  </si>
  <si>
    <t>MA_74:10</t>
  </si>
  <si>
    <t>MA_74:11</t>
  </si>
  <si>
    <t>Smoke/Heat Detector [201H18] Crew Corridor [Accommodation] - Alarm</t>
  </si>
  <si>
    <t>Smoke/Heat Detector [201H18] Crew Corridor [Accommodation] - Pre Alarm</t>
  </si>
  <si>
    <t>Smoke/Heat Detector [201H18] Crew Corridor [Accommodation] - Fault</t>
  </si>
  <si>
    <t>Smoke/Heat Detector [201H18] Crew Corridor [Accommodation] - Disabled</t>
  </si>
  <si>
    <t>Smoke/Heat Detector [201H18] Crew Corridor [Accommodation] - Test</t>
  </si>
  <si>
    <t>Manual Callpoint [201H20] Crew Corridor [Accommodation] - Alarm</t>
  </si>
  <si>
    <t>Manual Callpoint [201H20] Crew Corridor [Accommodation] - Pre Alarm</t>
  </si>
  <si>
    <t>Manual Callpoint [201H20] Crew Corridor [Accommodation] - Fault</t>
  </si>
  <si>
    <t>Manual Callpoint [201H20] Crew Corridor [Accommodation] - Disabled</t>
  </si>
  <si>
    <t>Manual Callpoint [201H20] Crew Corridor [Accommodation] - Test</t>
  </si>
  <si>
    <t>MA_75</t>
  </si>
  <si>
    <t>Status Modbus Address 75</t>
  </si>
  <si>
    <t>Smoke/Heat Detector [201H19] Crew Corridor [Accommodation] - Alarm</t>
  </si>
  <si>
    <t>Smoke/Heat Detector [201H19] Crew Corridor [Accommodation] - Pre Alarm</t>
  </si>
  <si>
    <t>Smoke/Heat Detector [201H19] Crew Corridor [Accommodation] - Fault</t>
  </si>
  <si>
    <t>Smoke/Heat Detector [201H19] Crew Corridor [Accommodation] - Disabled</t>
  </si>
  <si>
    <t>Smoke/Heat Detector [201H19] Crew Corridor [Accommodation] - Test</t>
  </si>
  <si>
    <t>MA_75:0</t>
  </si>
  <si>
    <t>MA_75:1</t>
  </si>
  <si>
    <t>MA_75:2</t>
  </si>
  <si>
    <t>MA_75:3</t>
  </si>
  <si>
    <t>MA_75:4</t>
  </si>
  <si>
    <t>SEW_TREAT_DRYRUNNPROT</t>
  </si>
  <si>
    <t>TECH_CORRIDOR_ESC_HATCH_SB_OPEN</t>
  </si>
  <si>
    <t>TECH_ROOM_ESC_HATCH_PS_OPEN</t>
  </si>
  <si>
    <t>LAZA_ACCESS_HATCH_SB_FWD_OPEN</t>
  </si>
  <si>
    <t>LAZA_ACCESS_HATCH_PS_FWD_OPEN</t>
  </si>
  <si>
    <t>LAZA_ACCESS_HATCH_SB_MID_OPEN</t>
  </si>
  <si>
    <t>LAZA_ACCESS_HATCH_PS_MID_OPEN</t>
  </si>
  <si>
    <t>LAZA_ACCESS_HATCH_SB_AFT_OPEN</t>
  </si>
  <si>
    <t>LAZA_ACCESS_HATCH_PS_AFT_OPEN</t>
  </si>
  <si>
    <t>AFT_DECKH_VENT_HATCH_OPEN</t>
  </si>
  <si>
    <t>GEN_SERV_PUMP1_REMAVAIL</t>
  </si>
  <si>
    <t>GEN_SERV_PUMP2_REMAVAIL</t>
  </si>
  <si>
    <t>STRIP_PUMP_REMAVAIL</t>
  </si>
  <si>
    <t>CHAIN_LOCK_PUMP_REMAVAIL</t>
  </si>
  <si>
    <t>SUBMERS_PUMP1_REMAVAIL</t>
  </si>
  <si>
    <t>SUBMERS_PUMP2_REMAVAIL</t>
  </si>
  <si>
    <t>SUBMERS_PUMP3_REMAVAIL</t>
  </si>
  <si>
    <t>TRANS_PUMP_BLCK_WAT_REMAVAIL</t>
  </si>
  <si>
    <t>TRANS_PUMP_GREY_WAT_REMAVAIL</t>
  </si>
  <si>
    <t>PUMP_FWD_GREY_WAT_REMAVAIL</t>
  </si>
  <si>
    <t>NOVEC_PRESSURE_SWITCH1_ACTIVE</t>
  </si>
  <si>
    <t>NOVEC_PRESSURE_SWITCH2_ACTIVE</t>
  </si>
  <si>
    <t>VENT_SUPP_TECH_SPACE_REMAVAIL</t>
  </si>
  <si>
    <t>VENT_EXTR_TECH_SPACE_REMAVAIL</t>
  </si>
  <si>
    <t>DECK_SLIDE_WIND_REMAVAIL</t>
  </si>
  <si>
    <t>BCKUP_GEN_SERV_PUMP_REMAVAIL</t>
  </si>
  <si>
    <t>HELM_PS_OUT_DISP_ONOFF</t>
  </si>
  <si>
    <t>HELM_PS_IN_DISP_ONOFF</t>
  </si>
  <si>
    <t>DECK_SLIDE_WIND_ONOFF</t>
  </si>
  <si>
    <t>FRESH_WATER_CIRC_PUMP_ONOFF</t>
  </si>
  <si>
    <t>BURGLAR_ALARM_SYSTEM_ONOFF</t>
  </si>
  <si>
    <t>VENT_FP_FR10_PS_ONOFF</t>
  </si>
  <si>
    <t>VENT_LOCK_FR19_PS_ONOFF</t>
  </si>
  <si>
    <t>VENT_LOCK_FR27_PS_ONOFF</t>
  </si>
  <si>
    <t>VENT_LOCK_FR27_SB_ONOFF</t>
  </si>
  <si>
    <t>VENT_LOCK_FR40_PS_ONOFF</t>
  </si>
  <si>
    <t>VENT_LOCK_FR40_SB_ONOFF</t>
  </si>
  <si>
    <t>VENT_LOCK_FR48_PS_ONOFF</t>
  </si>
  <si>
    <t>VENT_LAZ_FR73_PS_ONOFF</t>
  </si>
  <si>
    <t>VENT_LAZ_FR73_SB_ONOFF</t>
  </si>
  <si>
    <t>AFT_SLIDE_WIND_ONOFF</t>
  </si>
  <si>
    <t>PS_SLIDE_WIND_ONOFF</t>
  </si>
  <si>
    <t>SB_SLIDE_WIND_ONOFF</t>
  </si>
  <si>
    <t>HELM_SB_OUT_DISP_ONOFF</t>
  </si>
  <si>
    <t>HELM_SB_IN_DISP_ONOFF</t>
  </si>
  <si>
    <t>VENT_FP_FR10_PS_SPEED_LOWHIGH</t>
  </si>
  <si>
    <t>VENT_LOCK_FR19_PS_SPEED_LOWHIGH</t>
  </si>
  <si>
    <t>VENT_LOCK_FR27_PS_SPEED_LOWHIGH</t>
  </si>
  <si>
    <t>VENT_LOCK_FR27_SB_SPEED_LOWHIGH</t>
  </si>
  <si>
    <t>VENT_LOCK_FR40_PS_SPEED_LOWHIGH</t>
  </si>
  <si>
    <t>VENT_LOCK_FR40_SB_SPEED_LOWHIGH</t>
  </si>
  <si>
    <t>VENT_LOCK_FR48_PS_SPEED_LOWHIGH</t>
  </si>
  <si>
    <t>VENT_LAZ_FR73_PS_SPEED_LOWHIGH</t>
  </si>
  <si>
    <t>VENT_LAZ_FR73_SB_SPEED_LOWHIGH</t>
  </si>
  <si>
    <t>HELM_SB_BACKLIGHT_UPDOWN</t>
  </si>
  <si>
    <t>HELM_SB_CREWCALL</t>
  </si>
  <si>
    <t>HELM_PS_BACKLIGHT_UPDOWN</t>
  </si>
  <si>
    <t>HELM_PS_AMCS_MUTE</t>
  </si>
  <si>
    <t>HELM_PS_AMCS_MUTEFB</t>
  </si>
  <si>
    <t>HELM_SB_AMCS_MUTEFB</t>
  </si>
  <si>
    <t>DB_EMERGENCY_14E2_VOLTFAULT</t>
  </si>
  <si>
    <t>DB_EMERGENCY_14E2_ISOFAULT</t>
  </si>
  <si>
    <t>PCS_CB.10_COMALARM</t>
  </si>
  <si>
    <t>PCS_CB.10_24VDCSERVFAIL</t>
  </si>
  <si>
    <t>PCS_CB.10_24VDCEMERGFAIL</t>
  </si>
  <si>
    <t>PCS_CB.10_POWERDISTRINS</t>
  </si>
  <si>
    <t>PCS_CB.10_HYDRPRESSALARM</t>
  </si>
  <si>
    <t>PCS_CB.10_OILLEVALARMSEALTANK</t>
  </si>
  <si>
    <t>PCS_CB.10_GEAROILLEVALARM</t>
  </si>
  <si>
    <t>PCS_CB.10_GEAROILTEMPALARM</t>
  </si>
  <si>
    <t>PCS_CB.10_OVERSPEEDALARM</t>
  </si>
  <si>
    <t>PCS_CB.10_OVERLOADALARM</t>
  </si>
  <si>
    <t>PCS_CB.10_AZIFOLLUPFAILALARM</t>
  </si>
  <si>
    <t>PCS_CB.10_PITCHFOLLUPFAILALARM</t>
  </si>
  <si>
    <t>DB_EMERGENCY_14E2_CONSALARM</t>
  </si>
  <si>
    <t>W_TIGHT_HATCH_RM35_SEALINFLATED</t>
  </si>
  <si>
    <t>W_TIGHT_HATCH_RM35_DOOROPEN</t>
  </si>
  <si>
    <t>W_TIGHT_HATCH_RM35_POSPROGSWITCH</t>
  </si>
  <si>
    <t>W_TIGHT_HATCH_RM35_COMMONALARM</t>
  </si>
  <si>
    <t>W_TIGHT_HATCH_RM36_SEALINFLATED</t>
  </si>
  <si>
    <t>W_TIGHT_HATCH_RM36_DOOROPEN</t>
  </si>
  <si>
    <t>W_TIGHT_HATCH_RM36_POSPROGSWITCH</t>
  </si>
  <si>
    <t>W_TIGHT_HATCH_RM36_COMMONALARM</t>
  </si>
  <si>
    <t>BURGLAR_206U01_ALARM</t>
  </si>
  <si>
    <t>BURGLAR_206U02_ALARM</t>
  </si>
  <si>
    <t>BURGLAR_206U03_ALARM</t>
  </si>
  <si>
    <t>DB_EMERGENCY_14E2_TEMPALARM</t>
  </si>
  <si>
    <t>DB_EMERGENCY_14E2_EMCONS1FAIL</t>
  </si>
  <si>
    <t>DB_EMERGENCY_14E2_EMCONS2FAIL</t>
  </si>
  <si>
    <t>DB_GMDSS_14E3_VOLTFAULT</t>
  </si>
  <si>
    <t>DB_GMDSS_14E3_ISOFAULT</t>
  </si>
  <si>
    <t>DB_GMDSS_14E3_CHARGERALARM</t>
  </si>
  <si>
    <t>DB_GEN_SERVICE_14E1_ISOFAULT</t>
  </si>
  <si>
    <t>DB_GEN_SERVICE_14E1_TEMPALARM</t>
  </si>
  <si>
    <t>SEA_WATER_VACUUMALARM</t>
  </si>
  <si>
    <t>HYDRAULIC_SPARE_DI36.6</t>
  </si>
  <si>
    <t>HYDRAULIC_SPARE_DI36.7</t>
  </si>
  <si>
    <t>HYDRAULIC_SPARE_DI36.8</t>
  </si>
  <si>
    <t>VENT_EXTR_TECH_SPACE_STARTSTOP</t>
  </si>
  <si>
    <t>STRIP_PUMP_STARTSTOP</t>
  </si>
  <si>
    <t>SEA_WATER_COOL_PMP1_STARTSTOP</t>
  </si>
  <si>
    <t>CHAIN_LOCK_PUMP_STARTSTOP</t>
  </si>
  <si>
    <t>SUBMERS_PUMP1_STARTSTOP</t>
  </si>
  <si>
    <t>SUBMERS_PUMP2_STARTSTOP</t>
  </si>
  <si>
    <t>SUBMERS_PUMP3_STARTSTOP</t>
  </si>
  <si>
    <t>TRANS_PUMP_BLCK_WAT_STARTSTOP</t>
  </si>
  <si>
    <t>TRANS_PUMP_GREY_WAT_STARTSTOP</t>
  </si>
  <si>
    <t>PUMP_FWD_GREY_WAT_STARTSTOP</t>
  </si>
  <si>
    <t>VENT_SUPP_TECH_SPACE_STARTSTOP</t>
  </si>
  <si>
    <t>SEA_WATER_COOL_PMP2_STARTSTOP</t>
  </si>
  <si>
    <t>ACC_SENSOR_ZEROING2</t>
  </si>
  <si>
    <t>PCS_CB.11_COMALARM</t>
  </si>
  <si>
    <t>PCS_CB.11_24VDCSERVFAIL</t>
  </si>
  <si>
    <t>PCS_CB.11_24VDCEMERGFAIL</t>
  </si>
  <si>
    <t>PCS_CB.11_POWERDISTRINS</t>
  </si>
  <si>
    <t>PCS_CB.11_HYDRPRESSALARM</t>
  </si>
  <si>
    <t>PCS_CB.11_OILLEVALARMSEALTANK</t>
  </si>
  <si>
    <t>PCS_CB.11_GEAROILLEVALARM</t>
  </si>
  <si>
    <t>PCS_CB.11_GEAROILTEMPALARM</t>
  </si>
  <si>
    <t>PCS_CB.11_OVERSPALARM</t>
  </si>
  <si>
    <t>PCS_CB.11_OVERLALARM</t>
  </si>
  <si>
    <t>PCS_CB.11_AZIFOLLUPFAILALARM</t>
  </si>
  <si>
    <t>PCS_CB.11_PITCHFOLLUPFAILALARM</t>
  </si>
  <si>
    <t>TECH_WAT_VALVE_COLD_AIR_FR68_Y03_OPENCLOSE</t>
  </si>
  <si>
    <t>TECH_WAT_VALVE_COLD_AIR_FR32_Y04_OPENCLOSE</t>
  </si>
  <si>
    <t>TECH_WAT_VALVE_COLD_AIR_FR32_Y05_OPENCLOSE</t>
  </si>
  <si>
    <t>COLDWATER_LOWER_SALOON_FLOW</t>
  </si>
  <si>
    <t>COLDWATER_DAYHEAD_FLOW</t>
  </si>
  <si>
    <t>HOTWATER_GUEST_CABIN_SB_FLOW</t>
  </si>
  <si>
    <t>COLDWATER_GUEST_CABIN_SB_FLOW</t>
  </si>
  <si>
    <t>HOTWATER_GUEST_CABIN_PS_FWD_FLOW</t>
  </si>
  <si>
    <t>COLDWATER_GUEST_CABIN_PS_FWD_FLOW</t>
  </si>
  <si>
    <t>HOTWATER_GUEST_CABIN_PS_AFT_FLOW</t>
  </si>
  <si>
    <t>COLDWATER_GUEST_CABIN_PS_AFT_FLOW</t>
  </si>
  <si>
    <t>HOTWATER_MASTER_CABIN_SB_FLOW</t>
  </si>
  <si>
    <t>COLDWATER_MASTER_CABIN_SB_FLOW</t>
  </si>
  <si>
    <t>HOTWATER_MASTER_CABIN_PS_FLOW</t>
  </si>
  <si>
    <t>COLDWATER_MASTER_CABIN_PS_FLOW</t>
  </si>
  <si>
    <t>HOTWATER_LAZARET_FLOW</t>
  </si>
  <si>
    <t>COLDWATER_LAZARET_FLOW</t>
  </si>
  <si>
    <t>COLDWATER_WATER_SOFTNER_FLOW</t>
  </si>
  <si>
    <t>HOTWATER_MAIN_TECH_SPACE_FLOW</t>
  </si>
  <si>
    <t>COLDWATER_MAIN_TECH_SPACE_FLOW</t>
  </si>
  <si>
    <t>COLDWATER_MAIN_TECH_SPACE_FR45_FLOW</t>
  </si>
  <si>
    <t>HOTWATER_DAYHEAD_FLOW</t>
  </si>
  <si>
    <t>FRESH_WATER_TANK_1_FR_45_PS_LEVEL</t>
  </si>
  <si>
    <t>FRESH_WATER_TANK_2_FR_45_SB_LEVEL</t>
  </si>
  <si>
    <t>BILGE_TANK_LEVEL</t>
  </si>
  <si>
    <t>GREY_WATER_TANK_AFT_SB_LEVEL</t>
  </si>
  <si>
    <t>BLACK_GREY_WATER_TANK_AFT_PS_LEVEL</t>
  </si>
  <si>
    <t>SLUDGE_TANK_PS_LEVEL</t>
  </si>
  <si>
    <t>TECH_WAT_CHARCOAL_FILTER_B01_FLOW</t>
  </si>
  <si>
    <t>TECH_WAT_REEL_FOR_DECKWASH_B04_FLOW</t>
  </si>
  <si>
    <t>TECH_WAT_CHARCOAL_FILTER_B01_TEMP</t>
  </si>
  <si>
    <t>TECHNICAL_ROOM_ENERG_REC_FLOW</t>
  </si>
  <si>
    <t>TECH_WAT_ADIABATIC_COOL_B09_FLOW</t>
  </si>
  <si>
    <t>DB_EMERG_14E2_EARTHFAULT</t>
  </si>
  <si>
    <t>DB_GEN_SERVICE_14E1_EARTHFAULTMON</t>
  </si>
  <si>
    <t>TECH_WAT_REEL_FOR_DECKWASH_B05_FLOW</t>
  </si>
  <si>
    <t>TECH_WAT_REEL_FOR_DECKWASH_B06_FLOW</t>
  </si>
  <si>
    <t>PRESSURE_SENSOR_210010691</t>
  </si>
  <si>
    <t>PRESSURE_SENSOR_210010692</t>
  </si>
  <si>
    <t>PRESSURE_SENSOR_210010693</t>
  </si>
  <si>
    <t>FLOW_SENSOR_25001137C1</t>
  </si>
  <si>
    <t>FLOW_SENSOR_25001037C3</t>
  </si>
  <si>
    <t>FLOW_SENSOR_25001037C4</t>
  </si>
  <si>
    <t>ENERGY_REC_SYSTEM_TEMP7</t>
  </si>
  <si>
    <t>ENERGY_REC_SYSTEM_TEMP4</t>
  </si>
  <si>
    <t>ENERGY_REC_SYSTEM_TEMP5</t>
  </si>
  <si>
    <t>ENERGY_REC_SYSTEM_TEMP8</t>
  </si>
  <si>
    <t>ENERGY_REC_SYSTEM_TEMP6</t>
  </si>
  <si>
    <t>SEW_TREAT_HOLDING_TANK_LEVEL</t>
  </si>
  <si>
    <t>SEW_TREAT_SLUDGE_TANK_LEVEL</t>
  </si>
  <si>
    <t>STERN_THRUST_BEARING_DE_TEMP</t>
  </si>
  <si>
    <t>STERN_THRUST_BEARING_NDE_TEMP</t>
  </si>
  <si>
    <t>GEN_SERV_PUMP1_FDBCK_FAULT</t>
  </si>
  <si>
    <t>ZEROING_ACC_SENSOR1_ACTIVATE</t>
  </si>
  <si>
    <t>ACTIVATE_HULL_MEASUREMENT_ONOFF</t>
  </si>
  <si>
    <t>GEN_SERVICE_PUMP2_FLD_AVAILFDBCK</t>
  </si>
  <si>
    <t>GEN_SERVICE_PUMP2_FLD_RUNFDBCK</t>
  </si>
  <si>
    <t>GEN_SERVICE_PUMP2_FLD_FAULTFDBCK</t>
  </si>
  <si>
    <t>FIRE_SLIDE_DOOR_GALL_CREW_OPEN</t>
  </si>
  <si>
    <t>DECK_CRANE_GENALARM</t>
  </si>
  <si>
    <t>SAIL_STOR_HATCH_OPEN</t>
  </si>
  <si>
    <t>FOREPEAK_ACC_HATCH_OPEN</t>
  </si>
  <si>
    <t>DINGHY_STOR_ACC_FWD_OPEN</t>
  </si>
  <si>
    <t>CRANE_HATCH_AFT_OPEN</t>
  </si>
  <si>
    <t>FORESHIP_STOR_AREA_ACC_HATCH_OPEN</t>
  </si>
  <si>
    <t>CREW_ESCAPE_HATCH_OPEN</t>
  </si>
  <si>
    <t>NAV_LIGHTS_COMMONALARM</t>
  </si>
  <si>
    <t>WTID_FWD_CORRIDOR_DOOR_OPEN</t>
  </si>
  <si>
    <t>WTID_AFT_CORRIDOR_DOOR_OPEN</t>
  </si>
  <si>
    <t>WTSD_MAINBACKUPPWRFAIL</t>
  </si>
  <si>
    <t>WTSD_DOORCLOSE</t>
  </si>
  <si>
    <t>ALL_HULL_VALVES_CLOSE</t>
  </si>
  <si>
    <t>WTSD_DOOROPENED</t>
  </si>
  <si>
    <t>WTSD_DOORCLOSED</t>
  </si>
  <si>
    <t>WTSD_LOWAIRPRESS</t>
  </si>
  <si>
    <t>STEER_OILLEVELTOOLOW</t>
  </si>
  <si>
    <t>STEER_OILFILTERCLOGGED</t>
  </si>
  <si>
    <t>STEER_24VMONITORING</t>
  </si>
  <si>
    <t>STEER_FREQ_DR_POWERFAIL</t>
  </si>
  <si>
    <t>NOVEC_RELEASEDALARM</t>
  </si>
  <si>
    <t>NOVEC_BREAKERTRIPPEDALARM</t>
  </si>
  <si>
    <t>SOS_LOCK_SUPPLY14E11FAIL</t>
  </si>
  <si>
    <t>SOS_LOCK_SUPPLY14E12FAIL</t>
  </si>
  <si>
    <t>SOS_LOCK_SUPPLY14E13FAIL</t>
  </si>
  <si>
    <t>MTS_VENT_EMERGSTOPACTIVE</t>
  </si>
  <si>
    <t>ACC_VENT_EMERGSTOPACTIVE</t>
  </si>
  <si>
    <t>GAL_VENT_EMERGSTOPACTIVE</t>
  </si>
  <si>
    <t>HAZ_CONSUMERS_EMERGSTOPACTIVE</t>
  </si>
  <si>
    <t>GAS_DETECTION_LVL_SWITCHACTIVE</t>
  </si>
  <si>
    <t>HELM_SB_AMCSMUTE</t>
  </si>
  <si>
    <t>FIRE_DOOR_POWERSUPPLYFAIL</t>
  </si>
  <si>
    <t>W_TIGHT_DOOR_RM19_SEALINFLATED</t>
  </si>
  <si>
    <t>BURGLAR_206U04_ALARM</t>
  </si>
  <si>
    <t>BURGLAR_206U05_ALARM</t>
  </si>
  <si>
    <t>BURGLAR_206U06_ALARM</t>
  </si>
  <si>
    <t>HVAC_SUPPLY_VALVE_20311_CLOSED</t>
  </si>
  <si>
    <t>HVAC_SUPPLY_VALVE_20311_OPENED</t>
  </si>
  <si>
    <t>HVAC_SUPPLY_VALVE_20312_CLOSED</t>
  </si>
  <si>
    <t>HVAC_SUPPLY_VALVE_20312_OPENED</t>
  </si>
  <si>
    <t>FIRE_DOOR_GALLEY_KEEL_OPEN</t>
  </si>
  <si>
    <t>FIRE_AUXILIARY_SYSTEM_SERVICESUPPLYFAIL</t>
  </si>
  <si>
    <t>FIRE_AUXILIARY_SYSTEM_EMERGENCYSUPPLYFAIL</t>
  </si>
  <si>
    <t>FIRE_DOORS_RELEASE</t>
  </si>
  <si>
    <t>HATCH_ANCHOR_SENSOR1_OPEN</t>
  </si>
  <si>
    <t>HATCH_ANCHOR_SENSOR2_OPEN</t>
  </si>
  <si>
    <t>CHAIN_LOCK_PRESSSENSOR</t>
  </si>
  <si>
    <t>FOREPEAK_TEMPSENSOR</t>
  </si>
  <si>
    <t>HOTWATER_CREW_MESS_FLOW</t>
  </si>
  <si>
    <t>COLDWATER_CREW_MESS_FLOW</t>
  </si>
  <si>
    <t>PRESS_SENSOR_FWD_PS_BATTERY</t>
  </si>
  <si>
    <t>PRESS_SENSOR_FWD_SB_BATTERY</t>
  </si>
  <si>
    <t>HOTWATER_GALLEY_2_FLOW</t>
  </si>
  <si>
    <t>COLDWATER_GALLEY_2_FLOW</t>
  </si>
  <si>
    <t>HOTWATER_GUEST_BATHR_PS_FWD_FLOW</t>
  </si>
  <si>
    <t>COLDWATER_GUEST_BATHR_PS_FWD_FLOW</t>
  </si>
  <si>
    <t>HOTWATER_LAUNDRY_PS_1_FLOW</t>
  </si>
  <si>
    <t>COLDWATER_LAUNDRY_PS_FLOW</t>
  </si>
  <si>
    <t>HOTWATER_CAPTAINS_CABIN_FLOW</t>
  </si>
  <si>
    <t>COLDWATER_CAPTAINS_CABIN_FLOW</t>
  </si>
  <si>
    <t>HOTWATER_CREW_CABIN_SB_AFT_FLOW</t>
  </si>
  <si>
    <t>COLDWATER_CREW_CABIN_SB_AFT_FLOW</t>
  </si>
  <si>
    <t>HOTWATER_CREW_CABIN_SB_MID_FLOW</t>
  </si>
  <si>
    <t>COLDWATER_CREW_CABIN_SB_MID_FLOW</t>
  </si>
  <si>
    <t>HOTWATER_CREW_CABIN_PS_MID_FLOW</t>
  </si>
  <si>
    <t>COLDWATER_CREW_CABIN_PS_MID_FLOW</t>
  </si>
  <si>
    <t>HOTWATER_CREW_CABIN_SB_FWD_FLOW</t>
  </si>
  <si>
    <t>COLDWATER_CREW_CABIN_SB_FWD_FLOW</t>
  </si>
  <si>
    <t>HOTWATER_CREW_CABIN_PS_FWD_FLOW</t>
  </si>
  <si>
    <t>COLDWATER_CREW_CABIN_PS_FWD_FLOW</t>
  </si>
  <si>
    <t>HOTWATER_DECKHOUSE_FLOW</t>
  </si>
  <si>
    <t>COLDWATER_DECKHOUSE_FLOW</t>
  </si>
  <si>
    <t>HOTWATER_DECK_FR48_SB_TECH_COR_FLOW</t>
  </si>
  <si>
    <t>COLDWATER_DECK_FR48_SB_TECH_COR_FLOW</t>
  </si>
  <si>
    <t>FR_46_SYSTEM_BEH_PRES_PUMPS_PRESS</t>
  </si>
  <si>
    <t>GREY_WATER_TANK_FWD_SB_LEVEL</t>
  </si>
  <si>
    <t>TECH_WAT_ADIABATIC_COOL_B07_FLOW</t>
  </si>
  <si>
    <t>TECH_WAT_ADIABATIC_COOL_B08_FLOW</t>
  </si>
  <si>
    <t>BOW_THRUST_BEARING_DE_TEMP</t>
  </si>
  <si>
    <t>BOW_THRUST_BEARING_NDE_TEMP</t>
  </si>
  <si>
    <t>HULL_VALVES_ALLGREENCLOSED</t>
  </si>
  <si>
    <t>HULL_VALVES_REDOPENED</t>
  </si>
  <si>
    <t>Hoistable_Anchor</t>
  </si>
  <si>
    <t>PowerMain_On</t>
  </si>
  <si>
    <t>PowerEmergency_On</t>
  </si>
  <si>
    <t>PowerLamps_On</t>
  </si>
  <si>
    <t>ManualOperation_Active</t>
  </si>
  <si>
    <t>Communication_Error</t>
  </si>
  <si>
    <t>Main Propulsion Unit AC Heating Active Power Phase A</t>
  </si>
  <si>
    <t>Main Propulsion Unit AC Heating Active Power Phase B</t>
  </si>
  <si>
    <t>Main Propulsion Unit AC Heating Active Power Phase C</t>
  </si>
  <si>
    <t xml:space="preserve">Main Propulsion Unit AC Heating Total Active Power </t>
  </si>
  <si>
    <t>PsFR69aft__PresetSelection</t>
  </si>
  <si>
    <t>PsFR66aft_PresetSelection</t>
  </si>
  <si>
    <t>PsFR57aft_PresetSelection</t>
  </si>
  <si>
    <t>PsFR48Midaft_PresetSelection</t>
  </si>
  <si>
    <t>PsFR37MidFwd_PresetSelection</t>
  </si>
  <si>
    <t>PsFR26Fwd_PresetSelection</t>
  </si>
  <si>
    <t>PsFR15Fwd_PresetSelection</t>
  </si>
  <si>
    <t>SbFR15Fwd_PresetSelection</t>
  </si>
  <si>
    <t>SbFR26Fwd_PresetSelection</t>
  </si>
  <si>
    <t>SbFR37MidFwd_PresetSelection</t>
  </si>
  <si>
    <t>SbFR48Midaft_PresetSelection</t>
  </si>
  <si>
    <t>SbFR57aft_PresetSelection</t>
  </si>
  <si>
    <t>SbFR66aft_PresetSelection</t>
  </si>
  <si>
    <t>SbFR69aft_PresetSelection</t>
  </si>
  <si>
    <t>CAM3fwd_PresetSelection</t>
  </si>
  <si>
    <t>CAM1aft_PresetSelection</t>
  </si>
  <si>
    <t>PsFR69aft_SliderRed</t>
  </si>
  <si>
    <t>PsFR66aft_SliderRed</t>
  </si>
  <si>
    <t>PsFR57aft_SliderRed</t>
  </si>
  <si>
    <t>PsFR48Midaft_SliderRed</t>
  </si>
  <si>
    <t>PsFR37MidFwd_SliderRed</t>
  </si>
  <si>
    <t>PsFR26Fwd_SliderRed</t>
  </si>
  <si>
    <t>PsFR15Fwd_SliderRed</t>
  </si>
  <si>
    <t>SbFR15Fwd_SliderRed</t>
  </si>
  <si>
    <t>SbFR26Fwd_SliderRed</t>
  </si>
  <si>
    <t>SbFR37MidFwd_SliderRed</t>
  </si>
  <si>
    <t>SbFR48Midaft_SliderRed</t>
  </si>
  <si>
    <t>SbFR57aft_SliderRed</t>
  </si>
  <si>
    <t>SbFR66aft_SliderRed</t>
  </si>
  <si>
    <t>SbFR69aft_SliderRed</t>
  </si>
  <si>
    <t>CAM3fwd_SliderRed</t>
  </si>
  <si>
    <t>CAM4fwd_SliderRed</t>
  </si>
  <si>
    <t>CAM1aft_SliderRed</t>
  </si>
  <si>
    <t>CAM2aft_SliderRed</t>
  </si>
  <si>
    <t>PsFR69aft_SliderGreen</t>
  </si>
  <si>
    <t>PsFR66aft_SliderGreen</t>
  </si>
  <si>
    <t>PsFR57aft_SliderGreen</t>
  </si>
  <si>
    <t>PsFR48Midaft_SliderGreen</t>
  </si>
  <si>
    <t>PsFR37MidFwd_SliderGreen</t>
  </si>
  <si>
    <t>PsFR26Fwd_SliderGreen</t>
  </si>
  <si>
    <t>PsFR15Fwd_SliderGreen</t>
  </si>
  <si>
    <t>SbFR15Fwd_SliderGreen</t>
  </si>
  <si>
    <t>SbFR26Fwd_SliderGreen</t>
  </si>
  <si>
    <t>SbFR37MidFwd_SliderGreen</t>
  </si>
  <si>
    <t>SbFR48Midaft_SliderGreen</t>
  </si>
  <si>
    <t>SbFR57aft_SliderGreen</t>
  </si>
  <si>
    <t>SbFR66aft_SliderGreen</t>
  </si>
  <si>
    <t>SbFR69aft_SliderGreen</t>
  </si>
  <si>
    <t>CAM3fwd_SliderGreen</t>
  </si>
  <si>
    <t>CAM4fwd_SliderGreen</t>
  </si>
  <si>
    <t>CAM1aft_SliderGreen</t>
  </si>
  <si>
    <t>CAM2aft_SliderGreen</t>
  </si>
  <si>
    <t>PsFR69aft_SliderBlue</t>
  </si>
  <si>
    <t>PsFR66aft_SliderBlue</t>
  </si>
  <si>
    <t>PsFR57aft_SliderBlue</t>
  </si>
  <si>
    <t>PsFR48Midaft_SliderBlue</t>
  </si>
  <si>
    <t>PsFR37MidFwd_SliderBlue</t>
  </si>
  <si>
    <t>PsFR26Fwd_SliderBlue</t>
  </si>
  <si>
    <t>PsFR15Fwd_SliderBlue</t>
  </si>
  <si>
    <t>SbFR15Fwd_SliderBlue</t>
  </si>
  <si>
    <t>SbFR26Fwd_SliderBlue</t>
  </si>
  <si>
    <t>SbFR37MidFwd_SliderBlue</t>
  </si>
  <si>
    <t>SbFR48Midaft_SliderBlue</t>
  </si>
  <si>
    <t>SbFR57aft_SliderBlue</t>
  </si>
  <si>
    <t>SbFR66aft_SliderBlue</t>
  </si>
  <si>
    <t>SbFR69aft_SliderBlue</t>
  </si>
  <si>
    <t>CAM3fwd_SliderBlue</t>
  </si>
  <si>
    <t>CAM4fwd_SliderBlue</t>
  </si>
  <si>
    <t>CAM1aft_SliderBlue</t>
  </si>
  <si>
    <t>CAM2aft_SliderBlue</t>
  </si>
  <si>
    <t>PsFR69aft_SliderWhite</t>
  </si>
  <si>
    <t>PsFR66aft_SliderWhite</t>
  </si>
  <si>
    <t>PsFR57aft_SliderWhite</t>
  </si>
  <si>
    <t>PsFR48Midaft_SliderWhite</t>
  </si>
  <si>
    <t>PsFR37MidFwd_SliderWhite</t>
  </si>
  <si>
    <t>PsFR26Fwd_SliderWhite</t>
  </si>
  <si>
    <t>PsFR15Fwd_SliderWhite</t>
  </si>
  <si>
    <t>SbFR15Fwd_SliderWhite</t>
  </si>
  <si>
    <t>SbFR26Fwd_SliderWhite</t>
  </si>
  <si>
    <t>SbFR37MidFwd_SliderWhite</t>
  </si>
  <si>
    <t>SbFR48Midaft_SliderWhite</t>
  </si>
  <si>
    <t>SbFR57aft_SliderWhite</t>
  </si>
  <si>
    <t>SbFR66aft_SliderWhite</t>
  </si>
  <si>
    <t>SbFR69aft_SliderWhite</t>
  </si>
  <si>
    <t>CAM3fwd_SliderWhite</t>
  </si>
  <si>
    <t>CAM4fwd_SliderWhite</t>
  </si>
  <si>
    <t>CAM1aft_SliderWhite</t>
  </si>
  <si>
    <t>CAM2aft_SliderWhite</t>
  </si>
  <si>
    <t>PsFR69aft_PresetReset</t>
  </si>
  <si>
    <t>PsFR66aft_PresetReset</t>
  </si>
  <si>
    <t>PsFR57aft_PresetReset</t>
  </si>
  <si>
    <t>PsFR48Midaft_PresetReset</t>
  </si>
  <si>
    <t>PsFR37MidFwd_PresetReset</t>
  </si>
  <si>
    <t>PsFR26Fwd_PresetReset</t>
  </si>
  <si>
    <t>PsFR15Fwd_PresetReset</t>
  </si>
  <si>
    <t>SbFR15Fwd_PresetReset</t>
  </si>
  <si>
    <t>SbFR26Fwd_PresetReset</t>
  </si>
  <si>
    <t>SbFR37MidFwd_PresetReset</t>
  </si>
  <si>
    <t>SbFR48Midaft_PresetReset</t>
  </si>
  <si>
    <t>SbFR57aft_PresetReset</t>
  </si>
  <si>
    <t>SbFR66aft_PresetReset</t>
  </si>
  <si>
    <t>SbFR69aft_PresetReset</t>
  </si>
  <si>
    <t>CAM3fwd_PresetReset</t>
  </si>
  <si>
    <t>CAM4fwd_PresetReset</t>
  </si>
  <si>
    <t>CAM1aft_PresetReset</t>
  </si>
  <si>
    <t>CAM2aft_PresetReset</t>
  </si>
  <si>
    <t>PsFR69aft_PresetSet</t>
  </si>
  <si>
    <t>PsFR66aft_PresetSet</t>
  </si>
  <si>
    <t>PsFR57aft_PresetSet</t>
  </si>
  <si>
    <t>PsFR48Midaft_PresetSet</t>
  </si>
  <si>
    <t>PsFR37MidFwd_PresetSet</t>
  </si>
  <si>
    <t>PsFR26Fwd_PresetSet</t>
  </si>
  <si>
    <t>PsFR15Fwd_PresetSet</t>
  </si>
  <si>
    <t>SbFR15Fwd_PresetSet</t>
  </si>
  <si>
    <t>SbFR26Fwd_PresetSet</t>
  </si>
  <si>
    <t>SbFR37MidFwd_PresetSet</t>
  </si>
  <si>
    <t>SbFR48Midaft_PresetSet</t>
  </si>
  <si>
    <t>SbFR57aft_PresetSet</t>
  </si>
  <si>
    <t>SbFR66aft_PresetSet</t>
  </si>
  <si>
    <t>SbFR69aft_PresetSet</t>
  </si>
  <si>
    <t>CAM3fwd_PresetSet</t>
  </si>
  <si>
    <t>CAM4fwd_PresetSet</t>
  </si>
  <si>
    <t>CAM1aft_PresetSet</t>
  </si>
  <si>
    <t>CAM2aft_PresetSet</t>
  </si>
  <si>
    <t>PsFR69aft_SliderOnOff</t>
  </si>
  <si>
    <t>PsFR66aft_SliderOnOff</t>
  </si>
  <si>
    <t>PsFR57aft_SliderOnOff</t>
  </si>
  <si>
    <t>PsFR48Midaft_SliderOnOff</t>
  </si>
  <si>
    <t>PsFR37MidFwd_SliderOnOff</t>
  </si>
  <si>
    <t>PsFR26Fwd_SliderOnOff</t>
  </si>
  <si>
    <t>PsFR15Fwd_SliderOnOff</t>
  </si>
  <si>
    <t>SbFR15Fwd_SliderOnOff</t>
  </si>
  <si>
    <t>SbFR26Fwd_SliderOnOff</t>
  </si>
  <si>
    <t>SbFR37MidFwd_SliderOnOff</t>
  </si>
  <si>
    <t>SbFR48Midaft_SliderOnOff</t>
  </si>
  <si>
    <t>SbFR57aft_SliderOnOff</t>
  </si>
  <si>
    <t>SbFR66aft_SliderOnOff</t>
  </si>
  <si>
    <t>SbFR69aft_SliderOnOff</t>
  </si>
  <si>
    <t>CAM3fwd_SliderOnOff</t>
  </si>
  <si>
    <t>CAM4fwd_SliderOnOff</t>
  </si>
  <si>
    <t>CAM1aft_SliderOnOff</t>
  </si>
  <si>
    <t>CAM2aft_SliderOnOff</t>
  </si>
  <si>
    <t>PsFR69aft_ActiveChanges</t>
  </si>
  <si>
    <t>PsFR66aft_ActiveChanges</t>
  </si>
  <si>
    <t>PsFR57aft_ActiveChanges</t>
  </si>
  <si>
    <t>PsFR48Midaft_ActiveChanges</t>
  </si>
  <si>
    <t>PsFR37MidFwd_ActiveChanges</t>
  </si>
  <si>
    <t>PsFR26Fwd_ActiveChanges</t>
  </si>
  <si>
    <t>PsFR15Fwd_ActiveChanges</t>
  </si>
  <si>
    <t>SbFR15Fwd_ActiveChanges</t>
  </si>
  <si>
    <t>SbFR26Fwd_ActiveChanges</t>
  </si>
  <si>
    <t>SbFR37MidFwd_ActiveChanges</t>
  </si>
  <si>
    <t>SbFR48Midaft_ActiveChanges</t>
  </si>
  <si>
    <t>SbFR57aft_ActiveChanges</t>
  </si>
  <si>
    <t>SbFR66aft_ActiveChanges</t>
  </si>
  <si>
    <t>SbFR69aft_ActiveChanges</t>
  </si>
  <si>
    <t>CAM3fwd_ActiveChanges</t>
  </si>
  <si>
    <t>CAM4fwd_ActiveChanges</t>
  </si>
  <si>
    <t>CAM1aft_ActiveChanges</t>
  </si>
  <si>
    <t>CAM2aft_ActiveChanges</t>
  </si>
  <si>
    <t>PsFR69aft_Preset1HmiColor</t>
  </si>
  <si>
    <t>PsFR66aft_Preset1HmiColor</t>
  </si>
  <si>
    <t>PsFR57aft_Preset1HmiColor</t>
  </si>
  <si>
    <t>PsFR48Midaft_Preset1HmiColor</t>
  </si>
  <si>
    <t>PsFR37MidFwd_Preset1HmiColor</t>
  </si>
  <si>
    <t>PsFR26Fwd_Preset1HmiColor</t>
  </si>
  <si>
    <t>PsFR15Fwd_Preset1HmiColor</t>
  </si>
  <si>
    <t>SbFR15Fwd_Preset1HmiColor</t>
  </si>
  <si>
    <t>SbFR26Fwd_Preset1HmiColor</t>
  </si>
  <si>
    <t>SbFR37MidFwd_Preset1HmiColor</t>
  </si>
  <si>
    <t>SbFR48Midaft_Preset1HmiColor</t>
  </si>
  <si>
    <t>SbFR57aft_Preset1HmiColor</t>
  </si>
  <si>
    <t>SbFR66aft_Preset1HmiColor</t>
  </si>
  <si>
    <t>SbFR69aft_Preset1HmiColor</t>
  </si>
  <si>
    <t>CAM3fwd_Preset1HmiColor</t>
  </si>
  <si>
    <t>CAM4fwd_Preset1HmiColor</t>
  </si>
  <si>
    <t>CAM1aft_Preset1HmiColor</t>
  </si>
  <si>
    <t>CAM2aft_Preset1HmiColor</t>
  </si>
  <si>
    <t>PsFR69aft_Preset2HmiColor</t>
  </si>
  <si>
    <t>PsFR66aft_Preset2HmiColor</t>
  </si>
  <si>
    <t>PsFR57aft_Preset2HmiColor</t>
  </si>
  <si>
    <t>PsFR48Midaft_Preset2HmiColor</t>
  </si>
  <si>
    <t>PsFR37MidFwd_Preset2HmiColor</t>
  </si>
  <si>
    <t>PsFR26Fwd_Preset2HmiColor</t>
  </si>
  <si>
    <t>PsFR15Fwd_Preset2HmiColor</t>
  </si>
  <si>
    <t>SbFR15Fwd_Preset2HmiColor</t>
  </si>
  <si>
    <t>SbFR26Fwd_Preset2HmiColor</t>
  </si>
  <si>
    <t>SbFR37MidFwd_Preset2HmiColor</t>
  </si>
  <si>
    <t>SbFR48Midaft_Preset2HmiColor</t>
  </si>
  <si>
    <t>SbFR57aft_Preset2HmiColor</t>
  </si>
  <si>
    <t>SbFR66aft_Preset2HmiColor</t>
  </si>
  <si>
    <t>SbFR69aft_Preset2HmiColor</t>
  </si>
  <si>
    <t>CAM3fwd_Preset2HmiColor</t>
  </si>
  <si>
    <t>CAM4fwd_Preset2HmiColor</t>
  </si>
  <si>
    <t>CAM1aft_Preset2HmiColor</t>
  </si>
  <si>
    <t>CAM2aft_Preset2HmiColor</t>
  </si>
  <si>
    <t>PsFR69aft_Preset3HmiColor</t>
  </si>
  <si>
    <t>PsFR66aft_Preset3HmiColor</t>
  </si>
  <si>
    <t>PsFR57aft_Preset3HmiColor</t>
  </si>
  <si>
    <t>PsFR48Midaft_Preset3HmiColor</t>
  </si>
  <si>
    <t>PsFR37MidFwd_Preset3HmiColor</t>
  </si>
  <si>
    <t>PsFR26Fwd_Preset3HmiColor</t>
  </si>
  <si>
    <t>PsFR15Fwd_Preset3HmiColor</t>
  </si>
  <si>
    <t>SbFR15Fwd_Preset3HmiColor</t>
  </si>
  <si>
    <t>SbFR26Fwd_Preset3HmiColor</t>
  </si>
  <si>
    <t>SbFR37MidFwd_Preset3HmiColor</t>
  </si>
  <si>
    <t>SbFR48Midaft_Preset3HmiColor</t>
  </si>
  <si>
    <t>SbFR57aft_Preset3HmiColor</t>
  </si>
  <si>
    <t>SbFR66aft_Preset3HmiColor</t>
  </si>
  <si>
    <t>SbFR69aft_Preset3HmiColor</t>
  </si>
  <si>
    <t>CAM3fwd_Preset3HmiColor</t>
  </si>
  <si>
    <t>CAM4fwd_Preset3HmiColor</t>
  </si>
  <si>
    <t>CAM1aft_Preset3HmiColor</t>
  </si>
  <si>
    <t>CAM2aft_Preset3HmiColor</t>
  </si>
  <si>
    <t>PsFR69aft_Preset4HmiColor</t>
  </si>
  <si>
    <t>PsFR66aft_Preset4HmiColor</t>
  </si>
  <si>
    <t>PsFR57aft_Preset4HmiColor</t>
  </si>
  <si>
    <t>PsFR48Midaft_Preset4HmiColor</t>
  </si>
  <si>
    <t>PsFR37MidFwd_Preset4HmiColor</t>
  </si>
  <si>
    <t>PsFR26Fwd_Preset4HmiColor</t>
  </si>
  <si>
    <t>PsFR15Fwd_Preset4HmiColor</t>
  </si>
  <si>
    <t>SbFR15Fwd_Preset4HmiColor</t>
  </si>
  <si>
    <t>SbFR26Fwd_Preset4HmiColor</t>
  </si>
  <si>
    <t>SbFR37MidFwd_Preset4HmiColor</t>
  </si>
  <si>
    <t>SbFR48Midaft_Preset4HmiColor</t>
  </si>
  <si>
    <t>SbFR57aft_Preset4HmiColor</t>
  </si>
  <si>
    <t>SbFR66aft_Preset4HmiColor</t>
  </si>
  <si>
    <t>SbFR69aft_Preset4HmiColor</t>
  </si>
  <si>
    <t>CAM3fwd_Preset4HmiColor</t>
  </si>
  <si>
    <t>CAM4fwd_Preset4HmiColor</t>
  </si>
  <si>
    <t>CAM1aft_Preset4HmiColor</t>
  </si>
  <si>
    <t>CAM2aft_Preset4HmiColor</t>
  </si>
  <si>
    <t>PsFR69aft_Preset5HmiColor</t>
  </si>
  <si>
    <t>PsFR66aft_Preset5HmiColor</t>
  </si>
  <si>
    <t>PsFR57aft_Preset5HmiColor</t>
  </si>
  <si>
    <t>PsFR48Midaft_Preset5HmiColor</t>
  </si>
  <si>
    <t>PsFR37MidFwd_Preset5HmiColor</t>
  </si>
  <si>
    <t>PsFR26Fwd_Preset5HmiColor</t>
  </si>
  <si>
    <t>PsFR15Fwd_Preset5HmiColor</t>
  </si>
  <si>
    <t>SbFR15Fwd_Preset5HmiColor</t>
  </si>
  <si>
    <t>SbFR26Fwd_Preset5HmiColor</t>
  </si>
  <si>
    <t>SbFR37MidFwd_Preset5HmiColor</t>
  </si>
  <si>
    <t>SbFR48Midaft_Preset5HmiColor</t>
  </si>
  <si>
    <t>SbFR57aft_Preset5HmiColor</t>
  </si>
  <si>
    <t>SbFR66aft_Preset5HmiColor</t>
  </si>
  <si>
    <t>SbFR69aft_Preset5HmiColor</t>
  </si>
  <si>
    <t>CAM3fwd_Preset5HmiColor</t>
  </si>
  <si>
    <t>CAM4fwd_Preset5HmiColor</t>
  </si>
  <si>
    <t>CAM1aft_Preset5HmiColor</t>
  </si>
  <si>
    <t>CAM2aft_Preset5HmiColor</t>
  </si>
  <si>
    <t>PsFR69aft_Preset6HmiColor</t>
  </si>
  <si>
    <t>PsFR66aft_Preset6HmiColor</t>
  </si>
  <si>
    <t>PsFR57aft_Preset6HmiColor</t>
  </si>
  <si>
    <t>PsFR48Midaft_Preset6HmiColor</t>
  </si>
  <si>
    <t>PsFR37MidFwd_Preset6HmiColor</t>
  </si>
  <si>
    <t>PsFR26Fwd_Preset6HmiColor</t>
  </si>
  <si>
    <t>PsFR15Fwd_Preset6HmiColor</t>
  </si>
  <si>
    <t>SbFR15Fwd_Preset6HmiColor</t>
  </si>
  <si>
    <t>SbFR26Fwd_Preset6HmiColor</t>
  </si>
  <si>
    <t>SbFR37MidFwd_Preset6HmiColor</t>
  </si>
  <si>
    <t>SbFR48Midaft_Preset6HmiColor</t>
  </si>
  <si>
    <t>SbFR57aft_Preset6HmiColor</t>
  </si>
  <si>
    <t>SbFR66aft_Preset6HmiColor</t>
  </si>
  <si>
    <t>SbFR69aft_Preset6HmiColor</t>
  </si>
  <si>
    <t>CAM3fwd_Preset6HmiColor</t>
  </si>
  <si>
    <t>CAM4fwd_Preset6HmiColor</t>
  </si>
  <si>
    <t>CAM1aft_Preset6HmiColor</t>
  </si>
  <si>
    <t>CAM2aft_Preset6HmiColor</t>
  </si>
  <si>
    <t>PsFR69aft_CurrentHmiColor</t>
  </si>
  <si>
    <t>PsFR66aft_CurrentHmiColor</t>
  </si>
  <si>
    <t>PsFR57aft_CurrentHmiColor</t>
  </si>
  <si>
    <t>PsFR48Midaft_CurrentHmiColor</t>
  </si>
  <si>
    <t>PsFR37MidFwd_CurrentHmiColor</t>
  </si>
  <si>
    <t>PsFR26Fwd_CurrentHmiColor</t>
  </si>
  <si>
    <t>PsFR15Fwd_CurrentHmiColor</t>
  </si>
  <si>
    <t>SbFR15Fwd_CurrentHmiColor</t>
  </si>
  <si>
    <t>SbFR26Fwd_CurrentHmiColor</t>
  </si>
  <si>
    <t>SbFR37MidFwd_CurrentHmiColor</t>
  </si>
  <si>
    <t>SbFR48Midaft_CurrentHmiColor</t>
  </si>
  <si>
    <t>SbFR57aft_CurrentHmiColor</t>
  </si>
  <si>
    <t>SbFR66aft_CurrentHmiColor</t>
  </si>
  <si>
    <t>SbFR69aft_CurrentHmiColor</t>
  </si>
  <si>
    <t>CAM3fwd_CurrentHmiColor</t>
  </si>
  <si>
    <t>CAM4fwd_CurrentHmiColor</t>
  </si>
  <si>
    <t>CAM1aft_CurrentHmiColor</t>
  </si>
  <si>
    <t>CAM2aft_CurrentHmiColor</t>
  </si>
  <si>
    <t>R2.13</t>
  </si>
  <si>
    <t>CAM4fwd_PresetSelection</t>
  </si>
  <si>
    <t>CAM4fwdPresetSelection</t>
  </si>
  <si>
    <t>CAM2aft_PresetSelection</t>
  </si>
  <si>
    <t>Update MQTT columns 16-09 / 30-09</t>
  </si>
  <si>
    <t>Tag updates (Removed spaces) in Powertas items
Added missing Fire detection sensors dd. 16-09-2025
Added several sensors Battery room pressure sensors  16-09-2025</t>
  </si>
  <si>
    <t>R2.14</t>
  </si>
  <si>
    <t>Small revisions according to Vitters drawing updates</t>
  </si>
  <si>
    <t>45008028_3</t>
  </si>
  <si>
    <t>Pressure Sensor AFT PS Battery</t>
  </si>
  <si>
    <t>PRESS_SENSOR_AFT_PS_BATTERY</t>
  </si>
  <si>
    <t>PRESS_SENSOR_AFT_SB_BATTERY</t>
  </si>
  <si>
    <t>45008028_4</t>
  </si>
  <si>
    <t>Pressure Sensor AFT SB Battery</t>
  </si>
  <si>
    <t>Uint16</t>
  </si>
  <si>
    <t>R2.15</t>
  </si>
  <si>
    <t>Target type Unit16 corrected to Uint16 dd.04-11-2025
MQTT topics for system 450000 AMCS adjusted dd 04-11-2025</t>
  </si>
  <si>
    <t>DB_GMDSS_14E3_EARTHFAULT</t>
  </si>
  <si>
    <t>SEA_WATER_FLOW</t>
  </si>
  <si>
    <t>Seawater Flow</t>
  </si>
  <si>
    <t>R2.16</t>
  </si>
  <si>
    <t>Main Deckhouse Ventilation Hatch SB Nr.33</t>
  </si>
  <si>
    <t>Main Deckhouse Ventilation Hatch PS Nr.34</t>
  </si>
  <si>
    <t>MAIN_DECKH_VENT_HATCH_SB_OPENED</t>
  </si>
  <si>
    <t>MAIN_DECKH_VENT_HATCH_PS_OPENED</t>
  </si>
  <si>
    <t>DECK_SLIDE_WIND_DRIVE_FAIL</t>
  </si>
  <si>
    <t>Proximity Switches were deleted for the MAIN_DECKH_VENT_HATCHes, replaced at KEB1 DI24.7 &amp; DI25.4 dd 20-11-2025
Several adjustments to be able to validate the IO-list - 20-11-2025
Powertags &amp; Fire detection are set to deleted for now - 20-11-2025</t>
  </si>
  <si>
    <t>TECH_WAT_ADIABATIC_COOL_B03_FLOW</t>
  </si>
  <si>
    <t>mA</t>
  </si>
  <si>
    <t>201H41S_alarm</t>
  </si>
  <si>
    <t>201H41S_prealarm</t>
  </si>
  <si>
    <t>201H41S_fault</t>
  </si>
  <si>
    <t>201H41S_disabled</t>
  </si>
  <si>
    <t>201H41S_test</t>
  </si>
  <si>
    <t>201H40_S_alarm</t>
  </si>
  <si>
    <t>201H40_S_prealarm</t>
  </si>
  <si>
    <t>201H40_S_fault</t>
  </si>
  <si>
    <t>201H40_S_disabled</t>
  </si>
  <si>
    <t>201H40_S_test</t>
  </si>
  <si>
    <t>201H57_S_alarm</t>
  </si>
  <si>
    <t>201H57_S_prealarm</t>
  </si>
  <si>
    <t>201H57_S_fault</t>
  </si>
  <si>
    <t>201H57_S_disabled</t>
  </si>
  <si>
    <t>201H57_S_test</t>
  </si>
  <si>
    <t>201H38_S_alarm</t>
  </si>
  <si>
    <t>201H38_S_prealarm</t>
  </si>
  <si>
    <t>201H38_S_fault</t>
  </si>
  <si>
    <t>201H38_S_disabled</t>
  </si>
  <si>
    <t>201H38_S_test</t>
  </si>
  <si>
    <t>201H43_S_alarm</t>
  </si>
  <si>
    <t>201H43_S_prealarm</t>
  </si>
  <si>
    <t>201H43_S_fault</t>
  </si>
  <si>
    <t>201H43_S_disabled</t>
  </si>
  <si>
    <t>201H43_S_test</t>
  </si>
  <si>
    <t>201H48_S_alarm</t>
  </si>
  <si>
    <t>201H48_S_prealarm</t>
  </si>
  <si>
    <t>201H48_S_fault</t>
  </si>
  <si>
    <t>201H48_S_disabled</t>
  </si>
  <si>
    <t>201H48_S_test</t>
  </si>
  <si>
    <t>201H59_S_alarm</t>
  </si>
  <si>
    <t>201H59_S_prealarm</t>
  </si>
  <si>
    <t>201H59_S_fault</t>
  </si>
  <si>
    <t>201H59_S_disabled</t>
  </si>
  <si>
    <t>201H59_S_test</t>
  </si>
  <si>
    <t>201H54_S_alarm</t>
  </si>
  <si>
    <t>201H54_S_prealarm</t>
  </si>
  <si>
    <t>201H54_S_fault</t>
  </si>
  <si>
    <t>201H54_S_disabled</t>
  </si>
  <si>
    <t>201H54_S_test</t>
  </si>
  <si>
    <t>201H55_S_alarm</t>
  </si>
  <si>
    <t>201H55_S_prealarm</t>
  </si>
  <si>
    <t>201H55_S_fault</t>
  </si>
  <si>
    <t>201H55_S_disabled</t>
  </si>
  <si>
    <t>201H55_S_test</t>
  </si>
  <si>
    <t>201H53_S_alarm</t>
  </si>
  <si>
    <t>201H53_S_prealarm</t>
  </si>
  <si>
    <t>201H53_S_fault</t>
  </si>
  <si>
    <t>201H53_S_disabled</t>
  </si>
  <si>
    <t>201H53_S_test</t>
  </si>
  <si>
    <t>201H10_S_alarm</t>
  </si>
  <si>
    <t>201H10_S_prealarm</t>
  </si>
  <si>
    <t>201H10_S_fault</t>
  </si>
  <si>
    <t>201H10_S_disabled</t>
  </si>
  <si>
    <t>201H10_S_test</t>
  </si>
  <si>
    <t>201H8_S_alarm</t>
  </si>
  <si>
    <t>201H8_S_prealarm</t>
  </si>
  <si>
    <t>201H8_S_fault</t>
  </si>
  <si>
    <t>201H8_S_disabled</t>
  </si>
  <si>
    <t>201H8_S_test</t>
  </si>
  <si>
    <t>201H9_S_alarm</t>
  </si>
  <si>
    <t>201H9_S_prealarm</t>
  </si>
  <si>
    <t>201H9_S_fault</t>
  </si>
  <si>
    <t>201H9_S_disabled</t>
  </si>
  <si>
    <t>201H9_S_test</t>
  </si>
  <si>
    <t>201H7_S_alarm</t>
  </si>
  <si>
    <t>201H7_S_prealarm</t>
  </si>
  <si>
    <t>201H7_S_fault</t>
  </si>
  <si>
    <t>201H7_S_disabled</t>
  </si>
  <si>
    <t>201H7_S_test</t>
  </si>
  <si>
    <t>201H44_S_alarm</t>
  </si>
  <si>
    <t>201H44_S_prealarm</t>
  </si>
  <si>
    <t>201H44_S_fault</t>
  </si>
  <si>
    <t>201H44_S_disabled</t>
  </si>
  <si>
    <t>201H44_S_test</t>
  </si>
  <si>
    <t>201H52_S_alarm</t>
  </si>
  <si>
    <t>201H52_S_prealarm</t>
  </si>
  <si>
    <t>201H52_S_fault</t>
  </si>
  <si>
    <t>201H52_S_disabled</t>
  </si>
  <si>
    <t>201H52_S_test</t>
  </si>
  <si>
    <t>201H51_S_alarm</t>
  </si>
  <si>
    <t>201H51_S_prealarm</t>
  </si>
  <si>
    <t>201H51_S_fault</t>
  </si>
  <si>
    <t>201H51_S_disabled</t>
  </si>
  <si>
    <t>201H51_S_test</t>
  </si>
  <si>
    <t>201H50_S_alarm</t>
  </si>
  <si>
    <t>201H50_S_prealarm</t>
  </si>
  <si>
    <t>201H50_S_fault</t>
  </si>
  <si>
    <t>201H50_S_disabled</t>
  </si>
  <si>
    <t>201H50_S_test</t>
  </si>
  <si>
    <t>201H47_S_alarm</t>
  </si>
  <si>
    <t>201H47_S_prealarm</t>
  </si>
  <si>
    <t>201H47_S_fault</t>
  </si>
  <si>
    <t>201H47_S_disabled</t>
  </si>
  <si>
    <t>201H47_S_test</t>
  </si>
  <si>
    <t>201H46_S_alarm</t>
  </si>
  <si>
    <t>201H46_S_prealarm</t>
  </si>
  <si>
    <t>201H46_S_fault</t>
  </si>
  <si>
    <t>201H46_S_disabled</t>
  </si>
  <si>
    <t>201H46_S_test</t>
  </si>
  <si>
    <t>201H64_S_alarm</t>
  </si>
  <si>
    <t>201H64_S_prealarm</t>
  </si>
  <si>
    <t>201H64_S_fault</t>
  </si>
  <si>
    <t>201H64_S_disabled</t>
  </si>
  <si>
    <t>201H64_S_test</t>
  </si>
  <si>
    <t>201H61_S_alarm</t>
  </si>
  <si>
    <t>201H61_S_prealarm</t>
  </si>
  <si>
    <t>201H61_S_fault</t>
  </si>
  <si>
    <t>201H61_S_disabled</t>
  </si>
  <si>
    <t>201H61_S_test</t>
  </si>
  <si>
    <t>201H60_S_alarm</t>
  </si>
  <si>
    <t>201H60_S_prealarm</t>
  </si>
  <si>
    <t>201H60_S_fault</t>
  </si>
  <si>
    <t>201H60_S_disabled</t>
  </si>
  <si>
    <t>201H60_S_test</t>
  </si>
  <si>
    <t>201H62_S_alarm</t>
  </si>
  <si>
    <t>201H62_S_prealarm</t>
  </si>
  <si>
    <t>201H62_S_fault</t>
  </si>
  <si>
    <t>201H62_S_disabled</t>
  </si>
  <si>
    <t>201H62_S_test</t>
  </si>
  <si>
    <t>201H63_S_alarm</t>
  </si>
  <si>
    <t>201H63_S_prealarm</t>
  </si>
  <si>
    <t>201H63_S_fault</t>
  </si>
  <si>
    <t>201H63_S_disabled</t>
  </si>
  <si>
    <t>201H63_S_test</t>
  </si>
  <si>
    <t>201H63_1_S_alarm</t>
  </si>
  <si>
    <t>201H63_1_S_prealarm</t>
  </si>
  <si>
    <t>201H63_1_S_fault</t>
  </si>
  <si>
    <t>201H63_1_S_disabled</t>
  </si>
  <si>
    <t>201H63_1_S_test</t>
  </si>
  <si>
    <t>201H16_S_alarm</t>
  </si>
  <si>
    <t>201H16_S_prealarm</t>
  </si>
  <si>
    <t>201H16_S_fault</t>
  </si>
  <si>
    <t>201H16_S_disabled</t>
  </si>
  <si>
    <t>201H16_S_test</t>
  </si>
  <si>
    <t>201H21_S_alarm</t>
  </si>
  <si>
    <t>201H21_S_prealarm</t>
  </si>
  <si>
    <t>201H21_S_fault</t>
  </si>
  <si>
    <t>201H21_S_disabled</t>
  </si>
  <si>
    <t>201H21_S_test</t>
  </si>
  <si>
    <t>201H25_S_alarm</t>
  </si>
  <si>
    <t>201H25_S_prealarm</t>
  </si>
  <si>
    <t>201H25_S_fault</t>
  </si>
  <si>
    <t>201H25_S_disabled</t>
  </si>
  <si>
    <t>201H25_S_test</t>
  </si>
  <si>
    <t>201H5_S_alarm</t>
  </si>
  <si>
    <t>201H5_S_prealarm</t>
  </si>
  <si>
    <t>201H5_S_fault</t>
  </si>
  <si>
    <t>201H5_S_disabled</t>
  </si>
  <si>
    <t>201H5_S_test</t>
  </si>
  <si>
    <t>201H6_S_alarm</t>
  </si>
  <si>
    <t>201H6_S_prealarm</t>
  </si>
  <si>
    <t>201H6_S_fault</t>
  </si>
  <si>
    <t>201H6_S_disabled</t>
  </si>
  <si>
    <t>201H6_S_test</t>
  </si>
  <si>
    <t>201H1_S_alarm</t>
  </si>
  <si>
    <t>201H1_S_prealarm</t>
  </si>
  <si>
    <t>201H1_S_fault</t>
  </si>
  <si>
    <t>201H1_S_disabled</t>
  </si>
  <si>
    <t>201H1_S_test</t>
  </si>
  <si>
    <t>201H4_S_alarm</t>
  </si>
  <si>
    <t>201H4_S_prealarm</t>
  </si>
  <si>
    <t>201H4_S_fault</t>
  </si>
  <si>
    <t>201H4_S_disabled</t>
  </si>
  <si>
    <t>201H4_S_test</t>
  </si>
  <si>
    <t>201H23_S_alarm</t>
  </si>
  <si>
    <t>201H23_S_prealarm</t>
  </si>
  <si>
    <t>201H23_S_fault</t>
  </si>
  <si>
    <t>201H23_S_disabled</t>
  </si>
  <si>
    <t>201H23_S_test</t>
  </si>
  <si>
    <t>201H22_S_alarm</t>
  </si>
  <si>
    <t>201H22_S_prealarm</t>
  </si>
  <si>
    <t>201H22_S_fault</t>
  </si>
  <si>
    <t>201H22_S_disabled</t>
  </si>
  <si>
    <t>201H22_S_test</t>
  </si>
  <si>
    <t>201H37_S_alarm</t>
  </si>
  <si>
    <t>201H37_S_prealarm</t>
  </si>
  <si>
    <t>201H37_S_fault</t>
  </si>
  <si>
    <t>201H37_S_disabled</t>
  </si>
  <si>
    <t>201H37_S_test</t>
  </si>
  <si>
    <t>201H34_S_alarm</t>
  </si>
  <si>
    <t>201H34_S_prealarm</t>
  </si>
  <si>
    <t>201H34_S_fault</t>
  </si>
  <si>
    <t>201H34_S_disabled</t>
  </si>
  <si>
    <t>201H34_S_test</t>
  </si>
  <si>
    <t>201H34_1_S_alarm</t>
  </si>
  <si>
    <t>201H34_1_S_prealarm</t>
  </si>
  <si>
    <t>201H34_1_S_fault</t>
  </si>
  <si>
    <t>201H34_1_S_disabled</t>
  </si>
  <si>
    <t>201H34_1_S_test</t>
  </si>
  <si>
    <t>201H33_S_alarm</t>
  </si>
  <si>
    <t>201H33_S_prealarm</t>
  </si>
  <si>
    <t>201H33_S_fault</t>
  </si>
  <si>
    <t>201H33_S_disabled</t>
  </si>
  <si>
    <t>201H33_S_test</t>
  </si>
  <si>
    <t>201H31_S_alarm</t>
  </si>
  <si>
    <t>201H31_S_prealarm</t>
  </si>
  <si>
    <t>201H31_S_fault</t>
  </si>
  <si>
    <t>201H31_S_disabled</t>
  </si>
  <si>
    <t>201H31_S_test</t>
  </si>
  <si>
    <t>201H28_S_alarm</t>
  </si>
  <si>
    <t>201H28_S_prealarm</t>
  </si>
  <si>
    <t>201H28_S_fault</t>
  </si>
  <si>
    <t>201H28_S_disabled</t>
  </si>
  <si>
    <t>201H28_S_test</t>
  </si>
  <si>
    <t>201H30_S_alarm</t>
  </si>
  <si>
    <t>201H30_S_prealarm</t>
  </si>
  <si>
    <t>201H30_S_fault</t>
  </si>
  <si>
    <t>201H30_S_disabled</t>
  </si>
  <si>
    <t>201H30_S_test</t>
  </si>
  <si>
    <t>201H27_S_alarm</t>
  </si>
  <si>
    <t>201H27_S_prealarm</t>
  </si>
  <si>
    <t>201H27_S_fault</t>
  </si>
  <si>
    <t>201H27_S_disabled</t>
  </si>
  <si>
    <t>201H27_S_test</t>
  </si>
  <si>
    <t>201H26_S_alarm</t>
  </si>
  <si>
    <t>201H26_S_prealarm</t>
  </si>
  <si>
    <t>201H26_S_fault</t>
  </si>
  <si>
    <t>201H26_S_disabled</t>
  </si>
  <si>
    <t>201H26_S_test</t>
  </si>
  <si>
    <t>201H17_S_alarm</t>
  </si>
  <si>
    <t>201H17_S_prealarm</t>
  </si>
  <si>
    <t>201H17_S_fault</t>
  </si>
  <si>
    <t>201H17_S_disabled</t>
  </si>
  <si>
    <t>201H17_S_test</t>
  </si>
  <si>
    <t>201H15_S_alarm</t>
  </si>
  <si>
    <t>201H15_S_prealarm</t>
  </si>
  <si>
    <t>201H15_S_fault</t>
  </si>
  <si>
    <t>201H15_S_disabled</t>
  </si>
  <si>
    <t>201H15_S_test</t>
  </si>
  <si>
    <t>201H13_S_alarm</t>
  </si>
  <si>
    <t>201H13_S_prealarm</t>
  </si>
  <si>
    <t>201H13_S_fault</t>
  </si>
  <si>
    <t>201H13_S_disabled</t>
  </si>
  <si>
    <t>201H13_S_test</t>
  </si>
  <si>
    <t>201H11_S_alarm</t>
  </si>
  <si>
    <t>201H11_S_prealarm</t>
  </si>
  <si>
    <t>201H11_S_fault</t>
  </si>
  <si>
    <t>201H11_S_disabled</t>
  </si>
  <si>
    <t>201H11_S_test</t>
  </si>
  <si>
    <t>201H2_S_alarm</t>
  </si>
  <si>
    <t>201H2_S_prealarm</t>
  </si>
  <si>
    <t>201H2_S_fault</t>
  </si>
  <si>
    <t>201H2_S_disabled</t>
  </si>
  <si>
    <t>201H2_S_test</t>
  </si>
  <si>
    <t>201H3_S_alarm</t>
  </si>
  <si>
    <t>201H3_S_prealarm</t>
  </si>
  <si>
    <t>201H3_S_fault</t>
  </si>
  <si>
    <t>201H3_S_disabled</t>
  </si>
  <si>
    <t>201H3_S_test</t>
  </si>
  <si>
    <t>201H12_S_alarm</t>
  </si>
  <si>
    <t>201H12_S_prealarm</t>
  </si>
  <si>
    <t>201H12_S_fault</t>
  </si>
  <si>
    <t>201H12_S_disabled</t>
  </si>
  <si>
    <t>201H12_S_test</t>
  </si>
  <si>
    <t>201H14_S_alarm</t>
  </si>
  <si>
    <t>201H14_S_prealarm</t>
  </si>
  <si>
    <t>201H14_S_fault</t>
  </si>
  <si>
    <t>201H14_S_disabled</t>
  </si>
  <si>
    <t>201H14_S_test</t>
  </si>
  <si>
    <t>201H18_S_alarm</t>
  </si>
  <si>
    <t>201H18_S_prealarm</t>
  </si>
  <si>
    <t>201H18_S_fault</t>
  </si>
  <si>
    <t>201H18_S_disabled</t>
  </si>
  <si>
    <t>201H18_S_test</t>
  </si>
  <si>
    <t>201H19_S_alarm</t>
  </si>
  <si>
    <t>201H19_S_prealarm</t>
  </si>
  <si>
    <t>201H19_S_fault</t>
  </si>
  <si>
    <t>201H19_S_disabled</t>
  </si>
  <si>
    <t>201H19_S_test</t>
  </si>
  <si>
    <t>201H42_alarm</t>
  </si>
  <si>
    <t>201H42_prealarm</t>
  </si>
  <si>
    <t>201H42_fault</t>
  </si>
  <si>
    <t>201H42_disabled</t>
  </si>
  <si>
    <t>201H42_test</t>
  </si>
  <si>
    <t>201H41_alarm</t>
  </si>
  <si>
    <t>201H41_prealarm</t>
  </si>
  <si>
    <t>201H41_fault</t>
  </si>
  <si>
    <t>201H41_disabled</t>
  </si>
  <si>
    <t>201H41_test</t>
  </si>
  <si>
    <t>201H40_alarm</t>
  </si>
  <si>
    <t>201H40_prealarm</t>
  </si>
  <si>
    <t>201H40_fault</t>
  </si>
  <si>
    <t>201H40_disabled</t>
  </si>
  <si>
    <t>201H40_test</t>
  </si>
  <si>
    <t>201H39_alarm</t>
  </si>
  <si>
    <t>201H39_prealarm</t>
  </si>
  <si>
    <t>201H39_fault</t>
  </si>
  <si>
    <t>201H39_disabled</t>
  </si>
  <si>
    <t>201H39_test</t>
  </si>
  <si>
    <t>201H57_alarm</t>
  </si>
  <si>
    <t>201H57_prealarm</t>
  </si>
  <si>
    <t>201H57_fault</t>
  </si>
  <si>
    <t>201H57_disabled</t>
  </si>
  <si>
    <t>201H57_test</t>
  </si>
  <si>
    <t>201H56_alarm</t>
  </si>
  <si>
    <t>201H56_prealarm</t>
  </si>
  <si>
    <t>201H56_fault</t>
  </si>
  <si>
    <t>201H56_disabled</t>
  </si>
  <si>
    <t>201H56_test</t>
  </si>
  <si>
    <t>201H45_alarm</t>
  </si>
  <si>
    <t>201H45_prealarm</t>
  </si>
  <si>
    <t>201H45_fault</t>
  </si>
  <si>
    <t>201H45_disabled</t>
  </si>
  <si>
    <t>201H45_test</t>
  </si>
  <si>
    <t>201H38_alarm</t>
  </si>
  <si>
    <t>201H38_prealarm</t>
  </si>
  <si>
    <t>201H38_fault</t>
  </si>
  <si>
    <t>201H38_disabled</t>
  </si>
  <si>
    <t>201H38_test</t>
  </si>
  <si>
    <t>201H43_alarm</t>
  </si>
  <si>
    <t>201H43_prealarm</t>
  </si>
  <si>
    <t>201H43_fault</t>
  </si>
  <si>
    <t>201H43_disabled</t>
  </si>
  <si>
    <t>201H43_test</t>
  </si>
  <si>
    <t>201H48_alarm</t>
  </si>
  <si>
    <t>201H48_prealarm</t>
  </si>
  <si>
    <t>201H48_fault</t>
  </si>
  <si>
    <t>201H48_disabled</t>
  </si>
  <si>
    <t>201H48_test</t>
  </si>
  <si>
    <t>201H59_alarm</t>
  </si>
  <si>
    <t>201H59_prealarm</t>
  </si>
  <si>
    <t>201H59_fault</t>
  </si>
  <si>
    <t>201H59_disabled</t>
  </si>
  <si>
    <t>201H59_test</t>
  </si>
  <si>
    <t>201H58_alarm</t>
  </si>
  <si>
    <t>201H58_prealarm</t>
  </si>
  <si>
    <t>201H58_fault</t>
  </si>
  <si>
    <t>201H58_disabled</t>
  </si>
  <si>
    <t>201H58_test</t>
  </si>
  <si>
    <t>201H54_alarm</t>
  </si>
  <si>
    <t>201H54_prealarm</t>
  </si>
  <si>
    <t>201H54_fault</t>
  </si>
  <si>
    <t>201H54_disabled</t>
  </si>
  <si>
    <t>201H54_test</t>
  </si>
  <si>
    <t>201H55_alarm</t>
  </si>
  <si>
    <t>201H55_prealarm</t>
  </si>
  <si>
    <t>201H55_fault</t>
  </si>
  <si>
    <t>201H55_disabled</t>
  </si>
  <si>
    <t>201H55_test</t>
  </si>
  <si>
    <t>201H53_alarm</t>
  </si>
  <si>
    <t>201H53_prealarm</t>
  </si>
  <si>
    <t>201H53_fault</t>
  </si>
  <si>
    <t>201H53_disabled</t>
  </si>
  <si>
    <t>201H53_test</t>
  </si>
  <si>
    <t>201H10_alarm</t>
  </si>
  <si>
    <t>201H10_prealarm</t>
  </si>
  <si>
    <t>201H10_fault</t>
  </si>
  <si>
    <t>201H10_disabled</t>
  </si>
  <si>
    <t>201H10_test</t>
  </si>
  <si>
    <t>201H8_alarm</t>
  </si>
  <si>
    <t>201H8_prealarm</t>
  </si>
  <si>
    <t>201H8_fault</t>
  </si>
  <si>
    <t>201H8_disabled</t>
  </si>
  <si>
    <t>201H8_test</t>
  </si>
  <si>
    <t>201H9_alarm</t>
  </si>
  <si>
    <t>201H9_prealarm</t>
  </si>
  <si>
    <t>201H9_fault</t>
  </si>
  <si>
    <t>201H9_disabled</t>
  </si>
  <si>
    <t>201H9_test</t>
  </si>
  <si>
    <t>201H7_alarm</t>
  </si>
  <si>
    <t>201H7_prealarm</t>
  </si>
  <si>
    <t>201H7_fault</t>
  </si>
  <si>
    <t>201H7_disabled</t>
  </si>
  <si>
    <t>201H7_test</t>
  </si>
  <si>
    <t>201H44_alarm</t>
  </si>
  <si>
    <t>201H44_prealarm</t>
  </si>
  <si>
    <t>201H44_fault</t>
  </si>
  <si>
    <t>201H44_disabled</t>
  </si>
  <si>
    <t>201H44_test</t>
  </si>
  <si>
    <t>201H52_alarm</t>
  </si>
  <si>
    <t>201H52_prealarm</t>
  </si>
  <si>
    <t>201H52_fault</t>
  </si>
  <si>
    <t>201H52_disabled</t>
  </si>
  <si>
    <t>201H52_test</t>
  </si>
  <si>
    <t>201H51_alarm</t>
  </si>
  <si>
    <t>201H51_prealarm</t>
  </si>
  <si>
    <t>201H51_fault</t>
  </si>
  <si>
    <t>201H51_disabled</t>
  </si>
  <si>
    <t>201H51_test</t>
  </si>
  <si>
    <t>201H50_alarm</t>
  </si>
  <si>
    <t>201H50_prealarm</t>
  </si>
  <si>
    <t>201H50_fault</t>
  </si>
  <si>
    <t>201H50_disabled</t>
  </si>
  <si>
    <t>201H50_test</t>
  </si>
  <si>
    <t>201H47_alarm</t>
  </si>
  <si>
    <t>201H47_prealarm</t>
  </si>
  <si>
    <t>201H47_fault</t>
  </si>
  <si>
    <t>201H47_disabled</t>
  </si>
  <si>
    <t>201H47_test</t>
  </si>
  <si>
    <t>201H46_alarm</t>
  </si>
  <si>
    <t>201H46_prealarm</t>
  </si>
  <si>
    <t>201H46_fault</t>
  </si>
  <si>
    <t>201H46_disabled</t>
  </si>
  <si>
    <t>201H46_test</t>
  </si>
  <si>
    <t>201H64_alarm</t>
  </si>
  <si>
    <t>201H64_prealarm</t>
  </si>
  <si>
    <t>201H64_fault</t>
  </si>
  <si>
    <t>201H64_disabled</t>
  </si>
  <si>
    <t>201H64_test</t>
  </si>
  <si>
    <t>201H61_alarm</t>
  </si>
  <si>
    <t>201H61_prealarm</t>
  </si>
  <si>
    <t>201H61_fault</t>
  </si>
  <si>
    <t>201H61_disabled</t>
  </si>
  <si>
    <t>201H61_test</t>
  </si>
  <si>
    <t>201H60_alarm</t>
  </si>
  <si>
    <t>201H60_prealarm</t>
  </si>
  <si>
    <t>201H60_fault</t>
  </si>
  <si>
    <t>201H60_disabled</t>
  </si>
  <si>
    <t>201H60_test</t>
  </si>
  <si>
    <t>201H62_alarm</t>
  </si>
  <si>
    <t>201H62_prealarm</t>
  </si>
  <si>
    <t>201H62_fault</t>
  </si>
  <si>
    <t>201H62_disabled</t>
  </si>
  <si>
    <t>201H62_test</t>
  </si>
  <si>
    <t>201H63_alarm</t>
  </si>
  <si>
    <t>201H63_prealarm</t>
  </si>
  <si>
    <t>201H63_fault</t>
  </si>
  <si>
    <t>201H63_disabled</t>
  </si>
  <si>
    <t>201H63_test</t>
  </si>
  <si>
    <t>201H16_alarm</t>
  </si>
  <si>
    <t>201H16_prealarm</t>
  </si>
  <si>
    <t>201H16_fault</t>
  </si>
  <si>
    <t>201H16_disabled</t>
  </si>
  <si>
    <t>201H16_test</t>
  </si>
  <si>
    <t>201H21_alarm</t>
  </si>
  <si>
    <t>201H21_prealarm</t>
  </si>
  <si>
    <t>201H21_fault</t>
  </si>
  <si>
    <t>201H21_disabled</t>
  </si>
  <si>
    <t>201H21_test</t>
  </si>
  <si>
    <t>201H25_alarm</t>
  </si>
  <si>
    <t>201H25_prealarm</t>
  </si>
  <si>
    <t>201H25_fault</t>
  </si>
  <si>
    <t>201H25_disabled</t>
  </si>
  <si>
    <t>201H25_test</t>
  </si>
  <si>
    <t>201H5_alarm</t>
  </si>
  <si>
    <t>201H5_prealarm</t>
  </si>
  <si>
    <t>201H5_fault</t>
  </si>
  <si>
    <t>201H5_disabled</t>
  </si>
  <si>
    <t>201H5_test</t>
  </si>
  <si>
    <t>201H6_alarm</t>
  </si>
  <si>
    <t>201H6_prealarm</t>
  </si>
  <si>
    <t>201H6_fault</t>
  </si>
  <si>
    <t>201H6_disabled</t>
  </si>
  <si>
    <t>201H6_test</t>
  </si>
  <si>
    <t>201H1_alarm</t>
  </si>
  <si>
    <t>201H1_prealarm</t>
  </si>
  <si>
    <t>201H1_fault</t>
  </si>
  <si>
    <t>201H1_disabled</t>
  </si>
  <si>
    <t>201H1_test</t>
  </si>
  <si>
    <t>201H4_alarm</t>
  </si>
  <si>
    <t>201H4_prealarm</t>
  </si>
  <si>
    <t>201H4_fault</t>
  </si>
  <si>
    <t>201H4_disabled</t>
  </si>
  <si>
    <t>201H4_test</t>
  </si>
  <si>
    <t>201H23_alarm</t>
  </si>
  <si>
    <t>201H23_prealarm</t>
  </si>
  <si>
    <t>201H23_fault</t>
  </si>
  <si>
    <t>201H23_disabled</t>
  </si>
  <si>
    <t>201H23_test</t>
  </si>
  <si>
    <t>201H35_alarm</t>
  </si>
  <si>
    <t>201H35_prealarm</t>
  </si>
  <si>
    <t>201H35_fault</t>
  </si>
  <si>
    <t>201H35_disabled</t>
  </si>
  <si>
    <t>201H35_test</t>
  </si>
  <si>
    <t>201H22_alarm</t>
  </si>
  <si>
    <t>201H22_prealarm</t>
  </si>
  <si>
    <t>201H22_fault</t>
  </si>
  <si>
    <t>201H22_disabled</t>
  </si>
  <si>
    <t>201H22_test</t>
  </si>
  <si>
    <t>201H36_alarm</t>
  </si>
  <si>
    <t>201H36_prealarm</t>
  </si>
  <si>
    <t>201H36_fault</t>
  </si>
  <si>
    <t>201H36_disabled</t>
  </si>
  <si>
    <t>201H36_test</t>
  </si>
  <si>
    <t>201H37_alarm</t>
  </si>
  <si>
    <t>201H37_prealarm</t>
  </si>
  <si>
    <t>201H37_fault</t>
  </si>
  <si>
    <t>201H37_disabled</t>
  </si>
  <si>
    <t>201H37_test</t>
  </si>
  <si>
    <t>201H34_alarm</t>
  </si>
  <si>
    <t>201H34_prealarm</t>
  </si>
  <si>
    <t>201H34_fault</t>
  </si>
  <si>
    <t>201H34_disabled</t>
  </si>
  <si>
    <t>201H34_test</t>
  </si>
  <si>
    <t>201H32_alarm</t>
  </si>
  <si>
    <t>201H32_prealarm</t>
  </si>
  <si>
    <t>201H32_fault</t>
  </si>
  <si>
    <t>201H32_disabled</t>
  </si>
  <si>
    <t>201H32_test</t>
  </si>
  <si>
    <t>201H33_alarm</t>
  </si>
  <si>
    <t>201H33_prealarm</t>
  </si>
  <si>
    <t>201H33_fault</t>
  </si>
  <si>
    <t>201H33_disabled</t>
  </si>
  <si>
    <t>201H33_test</t>
  </si>
  <si>
    <t>201H31_alarm</t>
  </si>
  <si>
    <t>201H31_prealarm</t>
  </si>
  <si>
    <t>201H31_fault</t>
  </si>
  <si>
    <t>201H31_disabled</t>
  </si>
  <si>
    <t>201H31_test</t>
  </si>
  <si>
    <t>201H29_alarm</t>
  </si>
  <si>
    <t>201H29_prealarm</t>
  </si>
  <si>
    <t>201H29_fault</t>
  </si>
  <si>
    <t>201H29_disabled</t>
  </si>
  <si>
    <t>201H29_test</t>
  </si>
  <si>
    <t>201H28_alarm</t>
  </si>
  <si>
    <t>201H28_prealarm</t>
  </si>
  <si>
    <t>201H28_fault</t>
  </si>
  <si>
    <t>201H28_disabled</t>
  </si>
  <si>
    <t>201H28_test</t>
  </si>
  <si>
    <t>201H30_alarm</t>
  </si>
  <si>
    <t>201H30_prealarm</t>
  </si>
  <si>
    <t>201H30_fault</t>
  </si>
  <si>
    <t>201H30_disabled</t>
  </si>
  <si>
    <t>201H30_test</t>
  </si>
  <si>
    <t>201H27_alarm</t>
  </si>
  <si>
    <t>201H27_prealarm</t>
  </si>
  <si>
    <t>201H27_fault</t>
  </si>
  <si>
    <t>201H27_disabled</t>
  </si>
  <si>
    <t>201H27_test</t>
  </si>
  <si>
    <t>201H26_alarm</t>
  </si>
  <si>
    <t>201H26_prealarm</t>
  </si>
  <si>
    <t>201H26_fault</t>
  </si>
  <si>
    <t>201H26_disabled</t>
  </si>
  <si>
    <t>201H26_test</t>
  </si>
  <si>
    <t>201H24_alarm</t>
  </si>
  <si>
    <t>201H24_prealarm</t>
  </si>
  <si>
    <t>201H24_fault</t>
  </si>
  <si>
    <t>201H24_disabled</t>
  </si>
  <si>
    <t>201H24_test</t>
  </si>
  <si>
    <t>201H17_alarm</t>
  </si>
  <si>
    <t>201H17_prealarm</t>
  </si>
  <si>
    <t>201H17_fault</t>
  </si>
  <si>
    <t>201H17_disabled</t>
  </si>
  <si>
    <t>201H17_test</t>
  </si>
  <si>
    <t>201H15_alarm</t>
  </si>
  <si>
    <t>201H15_prealarm</t>
  </si>
  <si>
    <t>201H15_fault</t>
  </si>
  <si>
    <t>201H15_disabled</t>
  </si>
  <si>
    <t>201H15_test</t>
  </si>
  <si>
    <t>201H13_alarm</t>
  </si>
  <si>
    <t>201H13_prealarm</t>
  </si>
  <si>
    <t>201H13_fault</t>
  </si>
  <si>
    <t>201H13_disabled</t>
  </si>
  <si>
    <t>201H13_test</t>
  </si>
  <si>
    <t>201H11_alarm</t>
  </si>
  <si>
    <t>201H11_prealarm</t>
  </si>
  <si>
    <t>201H11_fault</t>
  </si>
  <si>
    <t>201H11_disabled</t>
  </si>
  <si>
    <t>201H11_test</t>
  </si>
  <si>
    <t>201H2_alarm</t>
  </si>
  <si>
    <t>201H2_prealarm</t>
  </si>
  <si>
    <t>201H2_fault</t>
  </si>
  <si>
    <t>201H2_disabled</t>
  </si>
  <si>
    <t>201H2_test</t>
  </si>
  <si>
    <t>201H3_alarm</t>
  </si>
  <si>
    <t>201H3_prealarm</t>
  </si>
  <si>
    <t>201H3_fault</t>
  </si>
  <si>
    <t>201H3_disabled</t>
  </si>
  <si>
    <t>201H3_test</t>
  </si>
  <si>
    <t>201H12_alarm</t>
  </si>
  <si>
    <t>201H12_prealarm</t>
  </si>
  <si>
    <t>201H12_fault</t>
  </si>
  <si>
    <t>201H12_disabled</t>
  </si>
  <si>
    <t>201H12_test</t>
  </si>
  <si>
    <t>201H14_alarm</t>
  </si>
  <si>
    <t>201H14_prealarm</t>
  </si>
  <si>
    <t>201H14_fault</t>
  </si>
  <si>
    <t>201H14_disabled</t>
  </si>
  <si>
    <t>201H14_test</t>
  </si>
  <si>
    <t>201H18_alarm</t>
  </si>
  <si>
    <t>201H18_prealarm</t>
  </si>
  <si>
    <t>201H18_fault</t>
  </si>
  <si>
    <t>201H18_disabled</t>
  </si>
  <si>
    <t>201H18_test</t>
  </si>
  <si>
    <t>201H20_alarm</t>
  </si>
  <si>
    <t>201H20_prealarm</t>
  </si>
  <si>
    <t>201H20_fault</t>
  </si>
  <si>
    <t>201H20_disabled</t>
  </si>
  <si>
    <t>201H20_test</t>
  </si>
  <si>
    <t>201H19_alarm</t>
  </si>
  <si>
    <t>201H19_prealarm</t>
  </si>
  <si>
    <t>201H19_fault</t>
  </si>
  <si>
    <t>201H19_disabled</t>
  </si>
  <si>
    <t>201H19_test</t>
  </si>
  <si>
    <t>R2.17</t>
  </si>
  <si>
    <t>AI37</t>
  </si>
  <si>
    <t>Spare Yard _True_+CB.2</t>
  </si>
  <si>
    <t>Added additional tags to match onboard KBUS 27-11-2025
Removed FIRE prefix from Fire Detection tags 27-11-2025</t>
  </si>
  <si>
    <t>R2.18</t>
  </si>
  <si>
    <t>GAS_DETECTION_45008030_04</t>
  </si>
  <si>
    <t>GAS_DETECTION_45008030_03</t>
  </si>
  <si>
    <t>Gas Detection Aft Battery Corridor 1</t>
  </si>
  <si>
    <t>Gas Detection Aft Battery Corridor 2</t>
  </si>
  <si>
    <t>45008030_03</t>
  </si>
  <si>
    <t>45008030_04</t>
  </si>
  <si>
    <t>GAS_DETECTION_45008030_01</t>
  </si>
  <si>
    <t>GAS_DETECTION_45008030_02</t>
  </si>
  <si>
    <t>Gas Detection Fwd Battery Corridor 1</t>
  </si>
  <si>
    <t>Gas Detection Fwd Battery Corridor 2</t>
  </si>
  <si>
    <t>45008030_01</t>
  </si>
  <si>
    <t>45008030_02</t>
  </si>
  <si>
    <t>Level Sensor Technical Water Tank1 FR43 SB</t>
  </si>
  <si>
    <t>21001031_3</t>
  </si>
  <si>
    <t>21001031_4</t>
  </si>
  <si>
    <t>kOhm</t>
  </si>
  <si>
    <t>Hot Water Tank 11 Level</t>
  </si>
  <si>
    <t>340000 TANKAGE</t>
  </si>
  <si>
    <t>50001056_1</t>
  </si>
  <si>
    <t>TANKAGE_HOTWATER11_LEVEL</t>
  </si>
  <si>
    <t>TANKAGE_HOTWATER13_LEVEL</t>
  </si>
  <si>
    <t>Hot Water Tank 13 Level</t>
  </si>
  <si>
    <t>Hot Water Tank 15 Level</t>
  </si>
  <si>
    <t>TANKAGE_HOTWATER15_LEVEL</t>
  </si>
  <si>
    <t>50001056_2</t>
  </si>
  <si>
    <t>50001056_3</t>
  </si>
  <si>
    <t>342W6072</t>
  </si>
  <si>
    <t>342W6073</t>
  </si>
  <si>
    <t>Adjusted Gas detection yard numbers according drawings. - 27-11-2025
Deleted door inputs KEB1 DI35.6, DI35.7 &amp; DI23.7. - 1-12-2025
Sensor ranges 14E2 &amp; 14E3 set 5-12-2025
Fire Prealarm bits to be treated as Warning is.o "Alarm" 16-12-2025
Hotwater tanks 11, 13 &amp; 15 dded 19-12-2025</t>
  </si>
  <si>
    <t>Hatch Anchor Sensor 1 PS</t>
  </si>
  <si>
    <t>Hatch Anchor Sensor 2 SB</t>
  </si>
  <si>
    <t>BATT_VENT_FWD_PS_SPEED</t>
  </si>
  <si>
    <t>TECH_WAT_SALINITY1</t>
  </si>
  <si>
    <t>TECH_WAT_SALINITY2</t>
  </si>
  <si>
    <t>R2.20</t>
  </si>
  <si>
    <t>ppm</t>
  </si>
  <si>
    <t>Removed duplicate mqtt json paths
Salinity sensor ranges added. Dd 06-01-2026
KEB2 AI30  Card type changed from 750-450 to 750-455 dd. 14-01-2026</t>
  </si>
  <si>
    <t>% LEL</t>
  </si>
  <si>
    <t>%LEL</t>
  </si>
  <si>
    <t>R2.21</t>
  </si>
  <si>
    <t>Changed Gas Detection alarmsettings</t>
  </si>
  <si>
    <t>Spare1 RMS Current Phase A</t>
  </si>
  <si>
    <t>Spare1 RMS Current Phase B</t>
  </si>
  <si>
    <t>Spare1 RMS Current Phase C</t>
  </si>
  <si>
    <t>Spare1 RMS Current Phase Neutral</t>
  </si>
  <si>
    <t xml:space="preserve">Spare1 RMS Voltage Phase A to Neutral </t>
  </si>
  <si>
    <t xml:space="preserve">Spare1 RMS Voltage Phase B to Neutral </t>
  </si>
  <si>
    <t xml:space="preserve">Spare1 RMS Voltage Phase C to Neutral </t>
  </si>
  <si>
    <t>Spare1 Active Power Phase A</t>
  </si>
  <si>
    <t>Spare1 Active Power Phase B</t>
  </si>
  <si>
    <t>Spare1 Active Power Phase C</t>
  </si>
  <si>
    <t xml:space="preserve">Spare1 Total Active Power </t>
  </si>
  <si>
    <t>Spare1 Power Factor Phase A</t>
  </si>
  <si>
    <t>Spare1 Power Factor Phase B</t>
  </si>
  <si>
    <t>Spare1 Power Factor Phase C</t>
  </si>
  <si>
    <t>Spare1 Total Power Factor</t>
  </si>
  <si>
    <t>Spare2 RMS Current Phase A</t>
  </si>
  <si>
    <t>Spare2 RMS Current Phase B</t>
  </si>
  <si>
    <t>Spare2 RMS Current Phase C</t>
  </si>
  <si>
    <t>Spare2 RMS Current Phase Neutral</t>
  </si>
  <si>
    <t xml:space="preserve">Spare2 RMS Voltage Phase A to Neutral </t>
  </si>
  <si>
    <t xml:space="preserve">Spare2 RMS Voltage Phase B to Neutral </t>
  </si>
  <si>
    <t xml:space="preserve">Spare2 RMS Voltage Phase C to Neutral </t>
  </si>
  <si>
    <t>Spare2 Active Power Phase A</t>
  </si>
  <si>
    <t>Spare2 Active Power Phase B</t>
  </si>
  <si>
    <t>Spare2 Active Power Phase C</t>
  </si>
  <si>
    <t xml:space="preserve">Spare2 Total Active Power </t>
  </si>
  <si>
    <t>Spare2 Power Factor Phase A</t>
  </si>
  <si>
    <t>Spare2 Power Factor Phase B</t>
  </si>
  <si>
    <t>Spare2 Power Factor Phase C</t>
  </si>
  <si>
    <t>Spare2 Total Power Factor</t>
  </si>
  <si>
    <t>AHU Owners State Room 1 RMS Current Phase A</t>
  </si>
  <si>
    <t>AHU Owners State Room 1 RMS Current Phase B</t>
  </si>
  <si>
    <t>AHU Owners State Room 1 RMS Current Phase C</t>
  </si>
  <si>
    <t>AHU Owners State Room 1 RMS Current Phase Neutral</t>
  </si>
  <si>
    <t xml:space="preserve">AHU Owners State Room 1 RMS Voltage Phase A to Neutral </t>
  </si>
  <si>
    <t xml:space="preserve">AHU Owners State Room 1 RMS Voltage Phase B to Neutral </t>
  </si>
  <si>
    <t xml:space="preserve">AHU Owners State Room 1 RMS Voltage Phase C to Neutral </t>
  </si>
  <si>
    <t>AHU Owners State Room 1 Active Power Phase A</t>
  </si>
  <si>
    <t>AHU Owners State Room 1 Active Power Phase B</t>
  </si>
  <si>
    <t>AHU Owners State Room 1 Active Power Phase C</t>
  </si>
  <si>
    <t xml:space="preserve">AHU Owners State Room 1 Total Active Power </t>
  </si>
  <si>
    <t>AHU Owners State Room 1 Power Factor Phase A</t>
  </si>
  <si>
    <t>AHU Owners State Room 1 Power Factor Phase B</t>
  </si>
  <si>
    <t>AHU Owners State Room 1 Power Factor Phase C</t>
  </si>
  <si>
    <t>AHU Owners State Room 1 Total Power Factor</t>
  </si>
  <si>
    <t>AHU Owners State Room 2 RMS Current Phase A</t>
  </si>
  <si>
    <t>AHU Owners State Room 2 RMS Current Phase B</t>
  </si>
  <si>
    <t>AHU Owners State Room 2 RMS Current Phase C</t>
  </si>
  <si>
    <t>AHU Owners State Room 2 RMS Current Phase Neutral</t>
  </si>
  <si>
    <t xml:space="preserve">AHU Owners State Room 2 RMS Voltage Phase A to Neutral </t>
  </si>
  <si>
    <t xml:space="preserve">AHU Owners State Room 2 RMS Voltage Phase B to Neutral </t>
  </si>
  <si>
    <t xml:space="preserve">AHU Owners State Room 2 RMS Voltage Phase C to Neutral </t>
  </si>
  <si>
    <t>AHU Owners State Room 2 Active Power Phase A</t>
  </si>
  <si>
    <t>AHU Owners State Room 2 Active Power Phase B</t>
  </si>
  <si>
    <t>AHU Owners State Room 2 Active Power Phase C</t>
  </si>
  <si>
    <t xml:space="preserve">AHU Owners State Room 2 Total Active Power </t>
  </si>
  <si>
    <t>AHU Owners State Room 2 Power Factor Phase A</t>
  </si>
  <si>
    <t>AHU Owners State Room 2 Power Factor Phase B</t>
  </si>
  <si>
    <t>AHU Owners State Room 2 Power Factor Phase C</t>
  </si>
  <si>
    <t>AHU Owners State Room 2 Total Power Factor</t>
  </si>
  <si>
    <t>Draink Tank Mast 1 RMS Current Phase A</t>
  </si>
  <si>
    <t>Draink Tank Mast 1 RMS Current Phase B</t>
  </si>
  <si>
    <t>Draink Tank Mast 1 RMS Current Phase C</t>
  </si>
  <si>
    <t>Draink Tank Mast 1 RMS Current Phase Neutral</t>
  </si>
  <si>
    <t xml:space="preserve">Draink Tank Mast 1 RMS Voltage Phase A to Neutral </t>
  </si>
  <si>
    <t xml:space="preserve">Draink Tank Mast 1 RMS Voltage Phase B to Neutral </t>
  </si>
  <si>
    <t xml:space="preserve">Draink Tank Mast 1 RMS Voltage Phase C to Neutral </t>
  </si>
  <si>
    <t>Draink Tank Mast 1 Active Power Phase A</t>
  </si>
  <si>
    <t>Draink Tank Mast 1 Active Power Phase B</t>
  </si>
  <si>
    <t>Draink Tank Mast 1 Active Power Phase C</t>
  </si>
  <si>
    <t xml:space="preserve">Draink Tank Mast 1 Total Active Power </t>
  </si>
  <si>
    <t>Draink Tank Mast 1 Power Factor Phase A</t>
  </si>
  <si>
    <t>Draink Tank Mast 1 Power Factor Phase B</t>
  </si>
  <si>
    <t>Draink Tank Mast 1 Power Factor Phase C</t>
  </si>
  <si>
    <t>Draink Tank Mast 1 Total Power Factor</t>
  </si>
  <si>
    <t>Draink Tank Mast 2 RMS Current Phase A</t>
  </si>
  <si>
    <t>Draink Tank Mast 2 RMS Current Phase B</t>
  </si>
  <si>
    <t>Draink Tank Mast 2 RMS Current Phase C</t>
  </si>
  <si>
    <t>Draink Tank Mast 2 RMS Current Phase Neutral</t>
  </si>
  <si>
    <t xml:space="preserve">Draink Tank Mast 2 RMS Voltage Phase A to Neutral </t>
  </si>
  <si>
    <t xml:space="preserve">Draink Tank Mast 2 RMS Voltage Phase B to Neutral </t>
  </si>
  <si>
    <t xml:space="preserve">Draink Tank Mast 2 RMS Voltage Phase C to Neutral </t>
  </si>
  <si>
    <t>Draink Tank Mast 2 Active Power Phase A</t>
  </si>
  <si>
    <t>Draink Tank Mast 2 Active Power Phase B</t>
  </si>
  <si>
    <t>Draink Tank Mast 2 Active Power Phase C</t>
  </si>
  <si>
    <t xml:space="preserve">Draink Tank Mast 2 Total Active Power </t>
  </si>
  <si>
    <t>Draink Tank Mast 2 Power Factor Phase A</t>
  </si>
  <si>
    <t>Draink Tank Mast 2 Power Factor Phase B</t>
  </si>
  <si>
    <t>Draink Tank Mast 2 Power Factor Phase C</t>
  </si>
  <si>
    <t>Draink Tank Mast 2 Total Power Factor</t>
  </si>
  <si>
    <t>Draink Tank Mast 3 RMS Current Phase A</t>
  </si>
  <si>
    <t>Draink Tank Mast 3 RMS Current Phase B</t>
  </si>
  <si>
    <t>Draink Tank Mast 3 RMS Current Phase C</t>
  </si>
  <si>
    <t>Draink Tank Mast 3 RMS Current Phase Neutral</t>
  </si>
  <si>
    <t xml:space="preserve">Draink Tank Mast 3 RMS Voltage Phase A to Neutral </t>
  </si>
  <si>
    <t xml:space="preserve">Draink Tank Mast 3 RMS Voltage Phase B to Neutral </t>
  </si>
  <si>
    <t xml:space="preserve">Draink Tank Mast 3 RMS Voltage Phase C to Neutral </t>
  </si>
  <si>
    <t>Draink Tank Mast 3 Active Power Phase A</t>
  </si>
  <si>
    <t>Draink Tank Mast 3 Active Power Phase B</t>
  </si>
  <si>
    <t>Draink Tank Mast 3 Active Power Phase C</t>
  </si>
  <si>
    <t xml:space="preserve">Draink Tank Mast 3 Total Active Power </t>
  </si>
  <si>
    <t>Draink Tank Mast 3 Power Factor Phase A</t>
  </si>
  <si>
    <t>Draink Tank Mast 3 Power Factor Phase B</t>
  </si>
  <si>
    <t>Draink Tank Mast 3 Power Factor Phase C</t>
  </si>
  <si>
    <t>Draink Tank Mast 3 Total Power Factor</t>
  </si>
  <si>
    <t>Draink Tank Mast 5 RMS Current Phase A</t>
  </si>
  <si>
    <t>Draink Tank Mast 5 RMS Current Phase B</t>
  </si>
  <si>
    <t>Draink Tank Mast 5 RMS Current Phase C</t>
  </si>
  <si>
    <t>Draink Tank Mast 5 RMS Current Phase Neutral</t>
  </si>
  <si>
    <t xml:space="preserve">Draink Tank Mast 5 RMS Voltage Phase A to Neutral </t>
  </si>
  <si>
    <t xml:space="preserve">Draink Tank Mast 5 RMS Voltage Phase B to Neutral </t>
  </si>
  <si>
    <t xml:space="preserve">Draink Tank Mast 5 RMS Voltage Phase C to Neutral </t>
  </si>
  <si>
    <t>Draink Tank Mast 5 Active Power Phase A</t>
  </si>
  <si>
    <t>Draink Tank Mast 5 Active Power Phase B</t>
  </si>
  <si>
    <t>Draink Tank Mast 5 Active Power Phase C</t>
  </si>
  <si>
    <t xml:space="preserve">Draink Tank Mast 5 Total Active Power </t>
  </si>
  <si>
    <t>Draink Tank Mast 5 Power Factor Phase A</t>
  </si>
  <si>
    <t>Draink Tank Mast 5 Power Factor Phase B</t>
  </si>
  <si>
    <t>Draink Tank Mast 5 Power Factor Phase C</t>
  </si>
  <si>
    <t>Draink Tank Mast 5 Total Power Factor</t>
  </si>
  <si>
    <t>Circulation Pump PVT 1 Panles Fwd RMS Current Phase A</t>
  </si>
  <si>
    <t>Circulation Pump PVT 1 Panles Fwd RMS Current Phase B</t>
  </si>
  <si>
    <t>Circulation Pump PVT 1 Panles Fwd RMS Current Phase C</t>
  </si>
  <si>
    <t>Circulation Pump PVT 1 Panles Fwd RMS Current Phase Neutral</t>
  </si>
  <si>
    <t xml:space="preserve">Circulation Pump PVT 1 Panles Fwd RMS Voltage Phase A to Neutral </t>
  </si>
  <si>
    <t xml:space="preserve">Circulation Pump PVT 1 Panles Fwd RMS Voltage Phase B to Neutral </t>
  </si>
  <si>
    <t xml:space="preserve">Circulation Pump PVT 1 Panles Fwd RMS Voltage Phase C to Neutral </t>
  </si>
  <si>
    <t>Circulation Pump PVT 1 Panles Fwd Active Power Phase A</t>
  </si>
  <si>
    <t>Circulation Pump PVT 1 Panles Fwd Active Power Phase B</t>
  </si>
  <si>
    <t>Circulation Pump PVT 1 Panles Fwd Active Power Phase C</t>
  </si>
  <si>
    <t xml:space="preserve">Circulation Pump PVT 1 Panles Fwd Total Active Power </t>
  </si>
  <si>
    <t>Circulation Pump PVT 1 Panles Fwd Power Factor Phase A</t>
  </si>
  <si>
    <t>Circulation Pump PVT 1 Panles Fwd Power Factor Phase B</t>
  </si>
  <si>
    <t>Circulation Pump PVT 1 Panles Fwd Power Factor Phase C</t>
  </si>
  <si>
    <t>Circulation Pump PVT 1 Panles Fwd Total Power Factor</t>
  </si>
  <si>
    <t>Circulation Pump PVT 2 Panles Fwd RMS Current Phase A</t>
  </si>
  <si>
    <t>Circulation Pump PVT 2 Panles Fwd RMS Current Phase B</t>
  </si>
  <si>
    <t>Circulation Pump PVT 2 Panles Fwd RMS Current Phase C</t>
  </si>
  <si>
    <t>Circulation Pump PVT 2 Panles Fwd RMS Current Phase Neutral</t>
  </si>
  <si>
    <t xml:space="preserve">Circulation Pump PVT 2 Panles Fwd RMS Voltage Phase A to Neutral </t>
  </si>
  <si>
    <t xml:space="preserve">Circulation Pump PVT 2 Panles Fwd RMS Voltage Phase B to Neutral </t>
  </si>
  <si>
    <t xml:space="preserve">Circulation Pump PVT 2 Panles Fwd RMS Voltage Phase C to Neutral </t>
  </si>
  <si>
    <t>Circulation Pump PVT 2 Panles Fwd Active Power Phase A</t>
  </si>
  <si>
    <t>Circulation Pump PVT 2 Panles Fwd Active Power Phase B</t>
  </si>
  <si>
    <t>Circulation Pump PVT 2 Panles Fwd Active Power Phase C</t>
  </si>
  <si>
    <t xml:space="preserve">Circulation Pump PVT 2 Panles Fwd Total Active Power </t>
  </si>
  <si>
    <t>Circulation Pump PVT 2 Panles Fwd Power Factor Phase A</t>
  </si>
  <si>
    <t>Circulation Pump PVT 2 Panles Fwd Power Factor Phase B</t>
  </si>
  <si>
    <t>Circulation Pump PVT 2 Panles Fwd Power Factor Phase C</t>
  </si>
  <si>
    <t>Circulation Pump PVT 2 Panles Fwd Total Power Factor</t>
  </si>
  <si>
    <t>Drain Tank Airco 1 RMS Current Phase A</t>
  </si>
  <si>
    <t>Drain Tank Airco 1 RMS Current Phase B</t>
  </si>
  <si>
    <t>Drain Tank Airco 1 RMS Current Phase C</t>
  </si>
  <si>
    <t>Drain Tank Airco 1 RMS Current Phase Neutral</t>
  </si>
  <si>
    <t xml:space="preserve">Drain Tank Airco 1 RMS Voltage Phase A to Neutral </t>
  </si>
  <si>
    <t xml:space="preserve">Drain Tank Airco 1 RMS Voltage Phase B to Neutral </t>
  </si>
  <si>
    <t xml:space="preserve">Drain Tank Airco 1 RMS Voltage Phase C to Neutral </t>
  </si>
  <si>
    <t>Drain Tank Airco 1 Active Power Phase A</t>
  </si>
  <si>
    <t>Drain Tank Airco 1 Active Power Phase B</t>
  </si>
  <si>
    <t>Drain Tank Airco 1 Active Power Phase C</t>
  </si>
  <si>
    <t xml:space="preserve">Drain Tank Airco 1 Total Active Power </t>
  </si>
  <si>
    <t>Drain Tank Airco 1 Power Factor Phase A</t>
  </si>
  <si>
    <t>Drain Tank Airco 1 Power Factor Phase B</t>
  </si>
  <si>
    <t>Drain Tank Airco 1 Power Factor Phase C</t>
  </si>
  <si>
    <t>Drain Tank Airco 1 Total Power Factor</t>
  </si>
  <si>
    <t>Drain Tank Airco 2 RMS Current Phase A</t>
  </si>
  <si>
    <t>Drain Tank Airco 2 RMS Current Phase B</t>
  </si>
  <si>
    <t>Drain Tank Airco 2 RMS Current Phase C</t>
  </si>
  <si>
    <t>Drain Tank Airco 2 RMS Current Phase Neutral</t>
  </si>
  <si>
    <t xml:space="preserve">Drain Tank Airco 2 RMS Voltage Phase A to Neutral </t>
  </si>
  <si>
    <t xml:space="preserve">Drain Tank Airco 2 RMS Voltage Phase B to Neutral </t>
  </si>
  <si>
    <t xml:space="preserve">Drain Tank Airco 2 RMS Voltage Phase C to Neutral </t>
  </si>
  <si>
    <t>Drain Tank Airco 2 Active Power Phase A</t>
  </si>
  <si>
    <t>Drain Tank Airco 2 Active Power Phase B</t>
  </si>
  <si>
    <t>Drain Tank Airco 2 Active Power Phase C</t>
  </si>
  <si>
    <t xml:space="preserve">Drain Tank Airco 2 Total Active Power </t>
  </si>
  <si>
    <t>Drain Tank Airco 2 Power Factor Phase A</t>
  </si>
  <si>
    <t>Drain Tank Airco 2 Power Factor Phase B</t>
  </si>
  <si>
    <t>Drain Tank Airco 2 Power Factor Phase C</t>
  </si>
  <si>
    <t>Drain Tank Airco 2 Total Power Factor</t>
  </si>
  <si>
    <t>Drain Tank Airco 3 RMS Current Phase A</t>
  </si>
  <si>
    <t>Drain Tank Airco 3 RMS Current Phase B</t>
  </si>
  <si>
    <t>Drain Tank Airco 3 RMS Current Phase C</t>
  </si>
  <si>
    <t>Drain Tank Airco 3 RMS Current Phase Neutral</t>
  </si>
  <si>
    <t xml:space="preserve">Drain Tank Airco 3 RMS Voltage Phase A to Neutral </t>
  </si>
  <si>
    <t xml:space="preserve">Drain Tank Airco 3 RMS Voltage Phase B to Neutral </t>
  </si>
  <si>
    <t xml:space="preserve">Drain Tank Airco 3 RMS Voltage Phase C to Neutral </t>
  </si>
  <si>
    <t>Drain Tank Airco 3 Active Power Phase A</t>
  </si>
  <si>
    <t>Drain Tank Airco 3 Active Power Phase B</t>
  </si>
  <si>
    <t>Drain Tank Airco 3 Active Power Phase C</t>
  </si>
  <si>
    <t xml:space="preserve">Drain Tank Airco 3 Total Active Power </t>
  </si>
  <si>
    <t>Drain Tank Airco 3 Power Factor Phase A</t>
  </si>
  <si>
    <t>Drain Tank Airco 3 Power Factor Phase B</t>
  </si>
  <si>
    <t>Drain Tank Airco 3 Power Factor Phase C</t>
  </si>
  <si>
    <t>Drain Tank Airco 3 Total Power Factor</t>
  </si>
  <si>
    <t>Drain Tank Airco 4 RMS Current Phase A</t>
  </si>
  <si>
    <t>Drain Tank Airco 4 RMS Current Phase B</t>
  </si>
  <si>
    <t>Drain Tank Airco 4 RMS Current Phase C</t>
  </si>
  <si>
    <t>Drain Tank Airco 4 RMS Current Phase Neutral</t>
  </si>
  <si>
    <t xml:space="preserve">Drain Tank Airco 4 RMS Voltage Phase A to Neutral </t>
  </si>
  <si>
    <t xml:space="preserve">Drain Tank Airco 4 RMS Voltage Phase B to Neutral </t>
  </si>
  <si>
    <t xml:space="preserve">Drain Tank Airco 4 RMS Voltage Phase C to Neutral </t>
  </si>
  <si>
    <t>Drain Tank Airco 4 Active Power Phase A</t>
  </si>
  <si>
    <t>Drain Tank Airco 4 Active Power Phase B</t>
  </si>
  <si>
    <t>Drain Tank Airco 4 Active Power Phase C</t>
  </si>
  <si>
    <t xml:space="preserve">Drain Tank Airco 4 Total Active Power </t>
  </si>
  <si>
    <t>Drain Tank Airco 4 Power Factor Phase A</t>
  </si>
  <si>
    <t>Drain Tank Airco 4 Power Factor Phase B</t>
  </si>
  <si>
    <t>Drain Tank Airco 4 Power Factor Phase C</t>
  </si>
  <si>
    <t>Drain Tank Airco 4 Total Power Factor</t>
  </si>
  <si>
    <t>Transfer Pump 21 Black Water RMS Current Phase A</t>
  </si>
  <si>
    <t>Transfer Pump 21 Black Water RMS Current Phase B</t>
  </si>
  <si>
    <t>Transfer Pump 21 Black Water RMS Current Phase C</t>
  </si>
  <si>
    <t>Transfer Pump 21 Black Water RMS Current Phase Neutral</t>
  </si>
  <si>
    <t xml:space="preserve">Transfer Pump 21 Black Water RMS Voltage Phase A to Neutral </t>
  </si>
  <si>
    <t xml:space="preserve">Transfer Pump 21 Black Water RMS Voltage Phase B to Neutral </t>
  </si>
  <si>
    <t xml:space="preserve">Transfer Pump 21 Black Water RMS Voltage Phase C to Neutral </t>
  </si>
  <si>
    <t>Transfer Pump 21 Black Water Active Power Phase A</t>
  </si>
  <si>
    <t>Transfer Pump 21 Black Water Active Power Phase B</t>
  </si>
  <si>
    <t>Transfer Pump 21 Black Water Active Power Phase C</t>
  </si>
  <si>
    <t xml:space="preserve">Transfer Pump 21 Black Water Total Active Power </t>
  </si>
  <si>
    <t>Transfer Pump 21 Black Water Power Factor Phase A</t>
  </si>
  <si>
    <t>Transfer Pump 21 Black Water Power Factor Phase B</t>
  </si>
  <si>
    <t>Transfer Pump 21 Black Water Power Factor Phase C</t>
  </si>
  <si>
    <t>Transfer Pump 21 Black Water Total Power Factor</t>
  </si>
  <si>
    <t>Spare 1 RMS Current Phase A</t>
  </si>
  <si>
    <t>Spare 1 RMS Current Phase B</t>
  </si>
  <si>
    <t>Spare 1 RMS Current Phase C</t>
  </si>
  <si>
    <t>Spare 1 RMS Current Phase Neutral</t>
  </si>
  <si>
    <t xml:space="preserve">Spare 1 RMS Voltage Phase A to Neutral </t>
  </si>
  <si>
    <t xml:space="preserve">Spare 1 RMS Voltage Phase B to Neutral </t>
  </si>
  <si>
    <t xml:space="preserve">Spare 1 RMS Voltage Phase C to Neutral </t>
  </si>
  <si>
    <t>Spare 1 Active Power Phase A</t>
  </si>
  <si>
    <t>Spare 1 Active Power Phase B</t>
  </si>
  <si>
    <t>Spare 1 Active Power Phase C</t>
  </si>
  <si>
    <t xml:space="preserve">Spare 1 Total Active Power </t>
  </si>
  <si>
    <t>Spare 1 Power Factor Phase A</t>
  </si>
  <si>
    <t>Spare 1 Power Factor Phase B</t>
  </si>
  <si>
    <t>Spare 1 Power Factor Phase C</t>
  </si>
  <si>
    <t>Spare 1 Total Power Factor</t>
  </si>
  <si>
    <t>Spare 2 RMS Current Phase A</t>
  </si>
  <si>
    <t>Spare 2 RMS Current Phase B</t>
  </si>
  <si>
    <t>Spare 2 RMS Current Phase C</t>
  </si>
  <si>
    <t>Spare 2 RMS Current Phase Neutral</t>
  </si>
  <si>
    <t xml:space="preserve">Spare 2 RMS Voltage Phase A to Neutral </t>
  </si>
  <si>
    <t xml:space="preserve">Spare 2 RMS Voltage Phase B to Neutral </t>
  </si>
  <si>
    <t xml:space="preserve">Spare 2 RMS Voltage Phase C to Neutral </t>
  </si>
  <si>
    <t>Spare 2 Active Power Phase A</t>
  </si>
  <si>
    <t>Spare 2 Active Power Phase B</t>
  </si>
  <si>
    <t>Spare 2 Active Power Phase C</t>
  </si>
  <si>
    <t xml:space="preserve">Spare 2 Total Active Power </t>
  </si>
  <si>
    <t>Spare 2 Power Factor Phase A</t>
  </si>
  <si>
    <t>Spare 2 Power Factor Phase B</t>
  </si>
  <si>
    <t>Spare 2 Power Factor Phase C</t>
  </si>
  <si>
    <t>Spare 2 Total Power Factor</t>
  </si>
  <si>
    <t>Spare 3 RMS Current Phase A</t>
  </si>
  <si>
    <t>Spare 3 RMS Current Phase B</t>
  </si>
  <si>
    <t>Spare 3 RMS Current Phase C</t>
  </si>
  <si>
    <t>Spare 3 RMS Current Phase Neutral</t>
  </si>
  <si>
    <t xml:space="preserve">Spare 3 RMS Voltage Phase A to Neutral </t>
  </si>
  <si>
    <t xml:space="preserve">Spare 3 RMS Voltage Phase B to Neutral </t>
  </si>
  <si>
    <t xml:space="preserve">Spare 3 RMS Voltage Phase C to Neutral </t>
  </si>
  <si>
    <t>Spare 3 Active Power Phase A</t>
  </si>
  <si>
    <t>Spare 3 Active Power Phase B</t>
  </si>
  <si>
    <t>Spare 3 Active Power Phase C</t>
  </si>
  <si>
    <t xml:space="preserve">Spare 3 Total Active Power </t>
  </si>
  <si>
    <t>Spare 3 Power Factor Phase A</t>
  </si>
  <si>
    <t>Spare 3 Power Factor Phase B</t>
  </si>
  <si>
    <t>Spare 3 Power Factor Phase C</t>
  </si>
  <si>
    <t>Spare 3 Total Power Factor</t>
  </si>
  <si>
    <t>Supply Greenwall 2 RMS Current Phase A</t>
  </si>
  <si>
    <t>Supply Greenwall 2 RMS Current Phase B</t>
  </si>
  <si>
    <t>Supply Greenwall 2 RMS Current Phase C</t>
  </si>
  <si>
    <t>Supply Greenwall 2 RMS Current Phase Neutral</t>
  </si>
  <si>
    <t xml:space="preserve">Supply Greenwall 2 RMS Voltage Phase A to Neutral </t>
  </si>
  <si>
    <t xml:space="preserve">Supply Greenwall 2 RMS Voltage Phase B to Neutral </t>
  </si>
  <si>
    <t xml:space="preserve">Supply Greenwall 2 RMS Voltage Phase C to Neutral </t>
  </si>
  <si>
    <t>Supply Greenwall 2 Active Power Phase A</t>
  </si>
  <si>
    <t>Supply Greenwall 2 Active Power Phase B</t>
  </si>
  <si>
    <t>Supply Greenwall 2 Active Power Phase C</t>
  </si>
  <si>
    <t xml:space="preserve">Supply Greenwall 2 Total Active Power </t>
  </si>
  <si>
    <t>Supply Greenwall 2 Power Factor Phase A</t>
  </si>
  <si>
    <t>Supply Greenwall 2 Power Factor Phase B</t>
  </si>
  <si>
    <t>Supply Greenwall 2 Power Factor Phase C</t>
  </si>
  <si>
    <t>Supply Greenwall 2 Total Power Factor</t>
  </si>
  <si>
    <t>Outlets Galley - EMP 111-1 RMS Current Phase A</t>
  </si>
  <si>
    <t>Outlets Galley - EMP 111-1 RMS Current Phase B</t>
  </si>
  <si>
    <t>Outlets Galley - EMP 111-1 RMS Current Phase C</t>
  </si>
  <si>
    <t>Outlets Galley - EMP 111-1 RMS Current Phase Neutral</t>
  </si>
  <si>
    <t xml:space="preserve">Outlets Galley - EMP 111-1 RMS Voltage Phase A to Neutral </t>
  </si>
  <si>
    <t xml:space="preserve">Outlets Galley - EMP 111-1 RMS Voltage Phase B to Neutral </t>
  </si>
  <si>
    <t xml:space="preserve">Outlets Galley - EMP 111-1 RMS Voltage Phase C to Neutral </t>
  </si>
  <si>
    <t>Outlets Galley - EMP 111-1 Active Power Phase A</t>
  </si>
  <si>
    <t>Outlets Galley - EMP 111-1 Active Power Phase B</t>
  </si>
  <si>
    <t>Outlets Galley - EMP 111-1 Active Power Phase C</t>
  </si>
  <si>
    <t xml:space="preserve">Outlets Galley - EMP 111-1 Total Active Power </t>
  </si>
  <si>
    <t>Outlets Galley - EMP 111-1 Power Factor Phase A</t>
  </si>
  <si>
    <t>Outlets Galley - EMP 111-1 Power Factor Phase B</t>
  </si>
  <si>
    <t>Outlets Galley - EMP 111-1 Power Factor Phase C</t>
  </si>
  <si>
    <t>Outlets Galley - EMP 111-1 Total Power Factor</t>
  </si>
  <si>
    <t>Outlets Galley - EMP 111-2 RMS Current Phase A</t>
  </si>
  <si>
    <t>Outlets Galley - EMP 111-2 RMS Current Phase B</t>
  </si>
  <si>
    <t>Outlets Galley - EMP 111-2 RMS Current Phase C</t>
  </si>
  <si>
    <t>Outlets Galley - EMP 111-2 RMS Current Phase Neutral</t>
  </si>
  <si>
    <t xml:space="preserve">Outlets Galley - EMP 111-2 RMS Voltage Phase A to Neutral </t>
  </si>
  <si>
    <t xml:space="preserve">Outlets Galley - EMP 111-2 RMS Voltage Phase B to Neutral </t>
  </si>
  <si>
    <t xml:space="preserve">Outlets Galley - EMP 111-2 RMS Voltage Phase C to Neutral </t>
  </si>
  <si>
    <t>Outlets Galley - EMP 111-2 Active Power Phase A</t>
  </si>
  <si>
    <t>Outlets Galley - EMP 111-2 Active Power Phase B</t>
  </si>
  <si>
    <t>Outlets Galley - EMP 111-2 Active Power Phase C</t>
  </si>
  <si>
    <t xml:space="preserve">Outlets Galley - EMP 111-2 Total Active Power </t>
  </si>
  <si>
    <t>Outlets Galley - EMP 111-2 Power Factor Phase A</t>
  </si>
  <si>
    <t>Outlets Galley - EMP 111-2 Power Factor Phase B</t>
  </si>
  <si>
    <t>Outlets Galley - EMP 111-2 Power Factor Phase C</t>
  </si>
  <si>
    <t>Outlets Galley - EMP 111-2 Total Power Factor</t>
  </si>
  <si>
    <t>R2.22</t>
  </si>
  <si>
    <t>Update on MQTT json columns as indicated by F.Smit  dd 8-01-2026
Set KEB2 AI23.2 to spare acc mail AB dd 22-01-2023</t>
  </si>
  <si>
    <t>ALARM_PANEL</t>
  </si>
  <si>
    <t>Starboard_Bow</t>
  </si>
  <si>
    <t>Portside_Bow</t>
  </si>
  <si>
    <t>SB_Nav_Spr_MAIN</t>
  </si>
  <si>
    <t>SB_Nav_Spr_BACKUP</t>
  </si>
  <si>
    <t>PS_Nav_Spr_MAIN</t>
  </si>
  <si>
    <t>PS_Nav_Spr_BACKUP</t>
  </si>
  <si>
    <t>Anchor_Aft_MAIN</t>
  </si>
  <si>
    <t>Anchor_Aft_BACKUP</t>
  </si>
  <si>
    <t>Steam_Main_MAIN</t>
  </si>
  <si>
    <t>Steam_Main_BACKUP</t>
  </si>
  <si>
    <t>Steam_Mizz_MAIN</t>
  </si>
  <si>
    <t>Steam_Mizz_BACKUP</t>
  </si>
  <si>
    <t>NUC_SB180_MAIN</t>
  </si>
  <si>
    <t>NUC_SB180_BACKUP</t>
  </si>
  <si>
    <t>NUC_PS180_MAIN</t>
  </si>
  <si>
    <t>NUC_PS180_BACKUP</t>
  </si>
  <si>
    <t>Sailing_SB180_MAIN</t>
  </si>
  <si>
    <t>Sailing_SB180_BACKUP</t>
  </si>
  <si>
    <t>Sailing_PS180_MAIN</t>
  </si>
  <si>
    <t>Sailing_PS180_BACKUP</t>
  </si>
  <si>
    <t>NUC_and_Sailing_MAIN</t>
  </si>
  <si>
    <t>NUC_and_Sailing_BACKUP</t>
  </si>
  <si>
    <t>Stern_MAIN</t>
  </si>
  <si>
    <t>Stern_BACKUP</t>
  </si>
  <si>
    <t>201H41_S</t>
  </si>
  <si>
    <t>201H40_S</t>
  </si>
  <si>
    <t/>
  </si>
  <si>
    <t>201H57_S</t>
  </si>
  <si>
    <t>201H38_S</t>
  </si>
  <si>
    <t>201H43_S</t>
  </si>
  <si>
    <t>201H48_S</t>
  </si>
  <si>
    <t>201H59_S</t>
  </si>
  <si>
    <t>201H54_S</t>
  </si>
  <si>
    <t>201H55_S</t>
  </si>
  <si>
    <t>201H53_S</t>
  </si>
  <si>
    <t>201H10_S</t>
  </si>
  <si>
    <t>201H8_S</t>
  </si>
  <si>
    <t>201H9_S</t>
  </si>
  <si>
    <t>201H7_S</t>
  </si>
  <si>
    <t>201H44_S</t>
  </si>
  <si>
    <t>201H52_S</t>
  </si>
  <si>
    <t>201H51_S</t>
  </si>
  <si>
    <t>201H50_S</t>
  </si>
  <si>
    <t>201H47_S</t>
  </si>
  <si>
    <t>201H46_S</t>
  </si>
  <si>
    <t>201H64_S</t>
  </si>
  <si>
    <t>201H61_S</t>
  </si>
  <si>
    <t>201H60_S</t>
  </si>
  <si>
    <t>201H62_S</t>
  </si>
  <si>
    <t>201H63_S</t>
  </si>
  <si>
    <t>201H63_1_S</t>
  </si>
  <si>
    <t>201H16_S</t>
  </si>
  <si>
    <t>201H21_S</t>
  </si>
  <si>
    <t>201H25_S</t>
  </si>
  <si>
    <t>201H5_S</t>
  </si>
  <si>
    <t>201H6_S</t>
  </si>
  <si>
    <t>201H1_S</t>
  </si>
  <si>
    <t>201H4_S</t>
  </si>
  <si>
    <t>201H23_S</t>
  </si>
  <si>
    <t>201H22_S</t>
  </si>
  <si>
    <t>201H37_S</t>
  </si>
  <si>
    <t>201H34_S</t>
  </si>
  <si>
    <t>201H34_1_S</t>
  </si>
  <si>
    <t>201H33_S</t>
  </si>
  <si>
    <t>201H31_S</t>
  </si>
  <si>
    <t>201H28_S</t>
  </si>
  <si>
    <t>201H30_S</t>
  </si>
  <si>
    <t>201H27_S</t>
  </si>
  <si>
    <t>201H26_S</t>
  </si>
  <si>
    <t>201H17_S</t>
  </si>
  <si>
    <t>201H15_S</t>
  </si>
  <si>
    <t>201H13_S</t>
  </si>
  <si>
    <t>201H11_S</t>
  </si>
  <si>
    <t>201H2_S</t>
  </si>
  <si>
    <t>201H3_S</t>
  </si>
  <si>
    <t>201H12_S</t>
  </si>
  <si>
    <t>201H14_S</t>
  </si>
  <si>
    <t>201H18_S</t>
  </si>
  <si>
    <t>201H19_S</t>
  </si>
  <si>
    <t>201H42</t>
  </si>
  <si>
    <t>201H41</t>
  </si>
  <si>
    <t>201H40</t>
  </si>
  <si>
    <t>201H39</t>
  </si>
  <si>
    <t>201H57</t>
  </si>
  <si>
    <t>201H56</t>
  </si>
  <si>
    <t>201H45</t>
  </si>
  <si>
    <t>201H38</t>
  </si>
  <si>
    <t>201H43</t>
  </si>
  <si>
    <t>201H48</t>
  </si>
  <si>
    <t>201H59</t>
  </si>
  <si>
    <t>201H58</t>
  </si>
  <si>
    <t>201H54</t>
  </si>
  <si>
    <t>201H55</t>
  </si>
  <si>
    <t>201H53_1</t>
  </si>
  <si>
    <t>201H53</t>
  </si>
  <si>
    <t>201H10</t>
  </si>
  <si>
    <t>201H8</t>
  </si>
  <si>
    <t>201H9</t>
  </si>
  <si>
    <t>201H7</t>
  </si>
  <si>
    <t>201H44</t>
  </si>
  <si>
    <t>201H52</t>
  </si>
  <si>
    <t>201H51</t>
  </si>
  <si>
    <t>201H50</t>
  </si>
  <si>
    <t>201H47</t>
  </si>
  <si>
    <t>201H46</t>
  </si>
  <si>
    <t>201H64</t>
  </si>
  <si>
    <t>201H61</t>
  </si>
  <si>
    <t>201H60</t>
  </si>
  <si>
    <t>201H62</t>
  </si>
  <si>
    <t>201H63</t>
  </si>
  <si>
    <t>201H63_1</t>
  </si>
  <si>
    <t>201H16</t>
  </si>
  <si>
    <t>201H21</t>
  </si>
  <si>
    <t>201H25</t>
  </si>
  <si>
    <t>201H5</t>
  </si>
  <si>
    <t>201H6</t>
  </si>
  <si>
    <t>201H1</t>
  </si>
  <si>
    <t>201H4</t>
  </si>
  <si>
    <t>201H23</t>
  </si>
  <si>
    <t>201H35</t>
  </si>
  <si>
    <t>201H22</t>
  </si>
  <si>
    <t>201H36</t>
  </si>
  <si>
    <t>201H37</t>
  </si>
  <si>
    <t>201H34</t>
  </si>
  <si>
    <t>201H34_1</t>
  </si>
  <si>
    <t>201H32</t>
  </si>
  <si>
    <t>201H33</t>
  </si>
  <si>
    <t>201H31</t>
  </si>
  <si>
    <t>201H29</t>
  </si>
  <si>
    <t>201H28</t>
  </si>
  <si>
    <t>201H30</t>
  </si>
  <si>
    <t>201H27</t>
  </si>
  <si>
    <t>201H26</t>
  </si>
  <si>
    <t>201H24</t>
  </si>
  <si>
    <t>201H17</t>
  </si>
  <si>
    <t>201H15</t>
  </si>
  <si>
    <t>201H13</t>
  </si>
  <si>
    <t>201H11</t>
  </si>
  <si>
    <t>201H60_1</t>
  </si>
  <si>
    <t>201H2</t>
  </si>
  <si>
    <t>201H3</t>
  </si>
  <si>
    <t>201H12</t>
  </si>
  <si>
    <t>201H14</t>
  </si>
  <si>
    <t>201H18</t>
  </si>
  <si>
    <t>201H20</t>
  </si>
  <si>
    <t>201H19</t>
  </si>
  <si>
    <t>Iridium-GMDSS-Supply</t>
  </si>
  <si>
    <t>Main-Propulsion-Unit-Offline-Filter-PT129F01</t>
  </si>
  <si>
    <t>AHU-Owners-State-Room-PT130F01</t>
  </si>
  <si>
    <t>EREC-1-Power-Supply-Heat-Recovery</t>
  </si>
  <si>
    <t>AHU-Owners-State-Room-PT135F01</t>
  </si>
  <si>
    <t>Main-Propulsion-Unit-AC-Heating</t>
  </si>
  <si>
    <t>Potable-Water</t>
  </si>
  <si>
    <t>Drain-Pump-1-PS-Deck-Locker</t>
  </si>
  <si>
    <t>Drain-Pump-3-PS-Deck-Locker</t>
  </si>
  <si>
    <t>Bilge-Water-Separator</t>
  </si>
  <si>
    <t>Draink-Tank-Mast-PT142F01</t>
  </si>
  <si>
    <t>Draink-Tank-Mast-PT143F01</t>
  </si>
  <si>
    <t>Draink-Tank-Mast-PT144F01</t>
  </si>
  <si>
    <t>Draink-Tank-Mast-PT145F01</t>
  </si>
  <si>
    <t>Watermaker-PT146F01</t>
  </si>
  <si>
    <t>Discharge-Pumps-Aft-Technical-Water</t>
  </si>
  <si>
    <t>Co2</t>
  </si>
  <si>
    <t>Antifouling-System</t>
  </si>
  <si>
    <t>Adsorption-Unit</t>
  </si>
  <si>
    <t>Hydrophore-1-PT152F01</t>
  </si>
  <si>
    <t>Hydrophore-1-PT153F01</t>
  </si>
  <si>
    <t>Circulation-Pump-Adiabtic-Pump</t>
  </si>
  <si>
    <t>Main-Salon-JB</t>
  </si>
  <si>
    <t>Distrbution-Panel-115V</t>
  </si>
  <si>
    <t>Discharge-Pump-Master-Cabin-PS</t>
  </si>
  <si>
    <t>Discharge-Pump-Guest-PS</t>
  </si>
  <si>
    <t>Discharge-Pump-Guest-PS-And-Overflow</t>
  </si>
  <si>
    <t>Charger-Radio-Batteries-GMDSS</t>
  </si>
  <si>
    <t>Underwater-Lights-PS-Group-1</t>
  </si>
  <si>
    <t>Underwater-Lights-PS-Group-2</t>
  </si>
  <si>
    <t>AHU-EXH2000-Above-Laundry</t>
  </si>
  <si>
    <t>Discharge-Pump-Galley-Crew-Mess-PT172F01</t>
  </si>
  <si>
    <t>Display-Switching-Ship-Office</t>
  </si>
  <si>
    <t>Display-Switching-Supply-Helm-PS</t>
  </si>
  <si>
    <t>ECDIS-1</t>
  </si>
  <si>
    <t>Radar-1</t>
  </si>
  <si>
    <t>Speedlog</t>
  </si>
  <si>
    <t>VHF-1-Main</t>
  </si>
  <si>
    <t>AHU-Technical-Room</t>
  </si>
  <si>
    <t>Central-Panel-Smart-Ventilation-System</t>
  </si>
  <si>
    <t>BNWAS</t>
  </si>
  <si>
    <t>GPS</t>
  </si>
  <si>
    <t>Locker-Ventilation</t>
  </si>
  <si>
    <t>Peplink-5G</t>
  </si>
  <si>
    <t>Transfer-Pump-1-Grey-Black-Water</t>
  </si>
  <si>
    <t>Circulation-Pump-System-Water</t>
  </si>
  <si>
    <t>Sea-Water-Cooling-Pump-1</t>
  </si>
  <si>
    <t>Technical-Space-Ventilator-In</t>
  </si>
  <si>
    <t>Fresh-Air-Unit-Aft-Ship</t>
  </si>
  <si>
    <t>Extraction-Unit-Aft-Ship</t>
  </si>
  <si>
    <t>Power-Distr-Panel-Aft-10P1</t>
  </si>
  <si>
    <t>Dishwasher</t>
  </si>
  <si>
    <t>Cooling-Water-Pump-Main-Propulsion-Unit</t>
  </si>
  <si>
    <t>Compressor-1</t>
  </si>
  <si>
    <t>Heat-Recovery-Pump-Compression-Chiller</t>
  </si>
  <si>
    <t>Circulation-Pump-PVT-Panles-Fwd-PT157Q01</t>
  </si>
  <si>
    <t>Circulation-Pump-PVT-Panles-Fwd-PT158Q01</t>
  </si>
  <si>
    <t>Battery-Room-Ventilator-PS-Fwd</t>
  </si>
  <si>
    <t>Battery-Room-Ventilator-PS-Aft</t>
  </si>
  <si>
    <t>PT201F01_Power_Factor_Phase_A</t>
  </si>
  <si>
    <t>PT201F01_Power_Factor_Phase_B</t>
  </si>
  <si>
    <t>PT201F01_Power_Factor_Phase_C</t>
  </si>
  <si>
    <t>PT201F01_Total_Power_Factor</t>
  </si>
  <si>
    <t>Locker Ventilation Power Factor Phase A</t>
  </si>
  <si>
    <t>Locker Ventilation Power Factor Phase B</t>
  </si>
  <si>
    <t>Locker Ventilation Power Factor Phase C</t>
  </si>
  <si>
    <t>Locker Ventilation Total Power Factor</t>
  </si>
  <si>
    <t>Sewage-Treatment-Plant</t>
  </si>
  <si>
    <t>Main-Propulsion-Unit-Offline-Filter-PT329F01</t>
  </si>
  <si>
    <t>AHU2000T-Crew-Mess-Room</t>
  </si>
  <si>
    <t>Fwd-Main-Propulsion-Unit-Ac-Heating</t>
  </si>
  <si>
    <t>Spare-PT338F01</t>
  </si>
  <si>
    <t>Submersible-Bilge-Pump-3</t>
  </si>
  <si>
    <t>Drain-Tank-Airco-PT342F01</t>
  </si>
  <si>
    <t>Drain-Tank-Airco-PT343F01</t>
  </si>
  <si>
    <t>Drain-Tank-Airco-PT344F01</t>
  </si>
  <si>
    <t>Drain-Tank-Airco-PT345F01</t>
  </si>
  <si>
    <t>Watermaker-PT346F01</t>
  </si>
  <si>
    <t>Hydrophore-2</t>
  </si>
  <si>
    <t>Chlorine-Dosing-Unit</t>
  </si>
  <si>
    <t>Quooker-Salon</t>
  </si>
  <si>
    <t>Main-Salon-Jb-2</t>
  </si>
  <si>
    <t>Serv-Corridor-Jb</t>
  </si>
  <si>
    <t>Galley-Drain-Pump</t>
  </si>
  <si>
    <t>KVM-Helmstation-PS-SB</t>
  </si>
  <si>
    <t>Underwater-Lights-SB-Group-1</t>
  </si>
  <si>
    <t>Underwater-Lights-SB-Group-2</t>
  </si>
  <si>
    <t>Lighting-Technical-Space</t>
  </si>
  <si>
    <t>Fan-Coil-Engine-Office</t>
  </si>
  <si>
    <t>Sockets-Main-Technical-Space</t>
  </si>
  <si>
    <t>ECDIS-2</t>
  </si>
  <si>
    <t>KVM-Captains-Cabin-Ships-Office</t>
  </si>
  <si>
    <t>KVM-Mission-Room-Nav-Comm-Locker-Fwd-Rack</t>
  </si>
  <si>
    <t>EREC-2-Power-Supply-Heat-Recovery</t>
  </si>
  <si>
    <t>Transfer-Pump-2-Black-Water-PT310Q01</t>
  </si>
  <si>
    <t>Transfer-Pump-3-Greywater</t>
  </si>
  <si>
    <t>Dirty-Oil-Pump</t>
  </si>
  <si>
    <t>Transfer-Pump-2-Black-Water-PT317Q01</t>
  </si>
  <si>
    <t>Technical-Space-Ventilator-Out</t>
  </si>
  <si>
    <t>Fresh-Air-Unit-Fore-Ship</t>
  </si>
  <si>
    <t>Extraction-Unit-Fore-Ship</t>
  </si>
  <si>
    <t>Power-Distr-Panel-Galley-10P2</t>
  </si>
  <si>
    <t>Pressure-Pump</t>
  </si>
  <si>
    <t>Chilled-Water-Pump-Adsorption-Unit</t>
  </si>
  <si>
    <t>Cooling-Water-Pump-Fwd-Propulstion-Unit</t>
  </si>
  <si>
    <t>Compressor-2</t>
  </si>
  <si>
    <t>Circulation-Pump-Warm-Water-Adsorption-Unit</t>
  </si>
  <si>
    <t>Cooling-Water-Pump-Adsorption-Unit</t>
  </si>
  <si>
    <t>Circulation-Pump-PVT-Panels-Aft</t>
  </si>
  <si>
    <t>Circ-Pump-Heat-Water-Fresh-Hotwater-System</t>
  </si>
  <si>
    <t>Circ-Pump-Cooling-Water-Electrical-System</t>
  </si>
  <si>
    <t>Battery-Room-Ventilator-SB-Fwd</t>
  </si>
  <si>
    <t>Battery-Room-Ventilator-SB-Aft</t>
  </si>
  <si>
    <t>Welding-Socket-Lazarette</t>
  </si>
  <si>
    <t>Spare-PT10F01</t>
  </si>
  <si>
    <t>Spare-PT11F01</t>
  </si>
  <si>
    <t>Spare-PT12F01</t>
  </si>
  <si>
    <t>Ventilator-Aft-Peak</t>
  </si>
  <si>
    <t>Ventilator-Bilge-Aft-Ship</t>
  </si>
  <si>
    <t>FCU-Deck-Lounge-Guest-Cabin-Aft-SB</t>
  </si>
  <si>
    <t>FCU-Technical-Space</t>
  </si>
  <si>
    <t>FCU-Guest-Cabin-Fwd-PS-Guest-Cabin-Aft-PS</t>
  </si>
  <si>
    <t>FCU-Owners-Bath-Hers-Owners-State-Room-PS</t>
  </si>
  <si>
    <t>FCU-Owners-Bath-His-Owners-State-Room-SB</t>
  </si>
  <si>
    <t>FCU-Ships-Office-Watersport-Storage</t>
  </si>
  <si>
    <t>FCU-Owners-Deckh-Dining-Main-Salon-Lounge</t>
  </si>
  <si>
    <t>AHU1500-Aft-Area</t>
  </si>
  <si>
    <t>Discharge-Pump-Mast</t>
  </si>
  <si>
    <t>Lights-Technical-Area</t>
  </si>
  <si>
    <t>Outlets-Guest-Cabin-2</t>
  </si>
  <si>
    <t>Outlets-Guest-Cabin-3</t>
  </si>
  <si>
    <t>Outlets-Owner-EMP125</t>
  </si>
  <si>
    <t>Outlets-Owner-EMP126</t>
  </si>
  <si>
    <t>Outlets-Guest-Cabin-4-EMP124</t>
  </si>
  <si>
    <t>Outlets-Lower-Deck-Lounge-EMP121</t>
  </si>
  <si>
    <t>Outlets-Owner-Private-Lounge-EMP220</t>
  </si>
  <si>
    <t>KNX-Supply-EMP121</t>
  </si>
  <si>
    <t>Supply-Greenwall-PT39F01</t>
  </si>
  <si>
    <t>Spare-PT40F01</t>
  </si>
  <si>
    <t>Spare-PT41F01</t>
  </si>
  <si>
    <t>Starlink</t>
  </si>
  <si>
    <t>Diving-Compressor</t>
  </si>
  <si>
    <t>Burglar-Alarm-System</t>
  </si>
  <si>
    <t>AV-System-Supply-1</t>
  </si>
  <si>
    <t>Sliding-Window-Private-Salon</t>
  </si>
  <si>
    <t>Supply-Greenwall-PT107F01</t>
  </si>
  <si>
    <t>Induction-Cooktop-Galley</t>
  </si>
  <si>
    <t>Dishwasher-Galley-1</t>
  </si>
  <si>
    <t>Dishwasher-Galley-2</t>
  </si>
  <si>
    <t>Oven-Galley</t>
  </si>
  <si>
    <t>Steam-Oven-Galley</t>
  </si>
  <si>
    <t>Quooker-Service-Sink-Galley</t>
  </si>
  <si>
    <t>Quooker-Chef-Sink-Galley</t>
  </si>
  <si>
    <t>Galley-JB-1</t>
  </si>
  <si>
    <t>Galley-JB-2</t>
  </si>
  <si>
    <t>Walk-In-Freezer</t>
  </si>
  <si>
    <t>Fridge</t>
  </si>
  <si>
    <t>Compressor-Fridge-System</t>
  </si>
  <si>
    <t>Compressor-Freeze-System</t>
  </si>
  <si>
    <t>Discharge-Pump-Galley-Crew-Mess-PT23F01</t>
  </si>
  <si>
    <t>Socket-Circuit-2</t>
  </si>
  <si>
    <t>Socket-Circuit-3</t>
  </si>
  <si>
    <t>Evaporator-Fridge-System</t>
  </si>
  <si>
    <t>Evaporator-Freeze-System</t>
  </si>
  <si>
    <t>Circulation-Pump-Cooling-Set</t>
  </si>
  <si>
    <t>Drain-Pump-Galley</t>
  </si>
  <si>
    <t>FCU-Galley-Aft</t>
  </si>
  <si>
    <t>FCU-Galley-Fwd</t>
  </si>
  <si>
    <t>Galley-Hood</t>
  </si>
  <si>
    <t>Outlets-Galley-EMP-111-PT60F01</t>
  </si>
  <si>
    <t>Outlets-Galley-EMP-111-PT61F01</t>
  </si>
  <si>
    <t>Washer-1</t>
  </si>
  <si>
    <t>Washer-2</t>
  </si>
  <si>
    <t>Dishwasher-Crew-Mess</t>
  </si>
  <si>
    <t>Dryer-1-and-Dryer-2</t>
  </si>
  <si>
    <t>Sockets-Crew-Cabins-PS</t>
  </si>
  <si>
    <t>Sockets-Crew-Cabins-SB</t>
  </si>
  <si>
    <t>MFHF-SSB-Main-Supply</t>
  </si>
  <si>
    <t>Sliding-Door-Crew-Corridor</t>
  </si>
  <si>
    <t>Crew-Mess-JB</t>
  </si>
  <si>
    <t>Interiour-Siding-Door-Galley-Fwd</t>
  </si>
  <si>
    <t>Interiour-Siding-Door-Galley-Aft</t>
  </si>
  <si>
    <t>Main-Companion-Way-Door-System</t>
  </si>
  <si>
    <t>Entrance-Door-Aft-Deckhouse</t>
  </si>
  <si>
    <t>Door-Crew-Entrance</t>
  </si>
  <si>
    <t>Discharge-Pump-Crew-SB-Aft-Mid</t>
  </si>
  <si>
    <t>Discharge-Pump-Crew-PS-Mid-Sb-Fwd</t>
  </si>
  <si>
    <t>Circulation-Pump-Wall-Ceiling-Cooling-Aft</t>
  </si>
  <si>
    <t>Circulation-Pump-Wall-Ceiling-Cooling-Fwd</t>
  </si>
  <si>
    <t>Wall-Ceiling-Cooling-Pump-Section-2</t>
  </si>
  <si>
    <t>Wall-Ceiling-Cooling-Pump-Section-4</t>
  </si>
  <si>
    <t>Wall-Ceiling-Cooling-Pump-Section-5</t>
  </si>
  <si>
    <t>Toilet-Guest-Cabin-PS-Fwd</t>
  </si>
  <si>
    <t>To-Overflow-Cabin</t>
  </si>
  <si>
    <t>Toilet-Captains-Cabin</t>
  </si>
  <si>
    <t>Toilet-Crew-Cabin-SB-Aft</t>
  </si>
  <si>
    <t>Toilet-Crew-Cabin-SB-Mid</t>
  </si>
  <si>
    <t>Toilet-Crew-Cabin-PS-Mid</t>
  </si>
  <si>
    <t>Toilet-Crew-Cabin-SB-Fwd</t>
  </si>
  <si>
    <t>Toilet-Crew-Cabin-PS-Fwd</t>
  </si>
  <si>
    <t>Lighting-Aft-Ship</t>
  </si>
  <si>
    <t>Lighting-Fore-Ship-Section-5</t>
  </si>
  <si>
    <t>Lighting-Fore-Ship-Section-4</t>
  </si>
  <si>
    <t>Spare-Lighting</t>
  </si>
  <si>
    <t>Ventilator-Fore-Peak</t>
  </si>
  <si>
    <t>Ventilator-Bilge-Fore-Ship</t>
  </si>
  <si>
    <t>FCU-Guest-Fwd-Cabin-PS</t>
  </si>
  <si>
    <t>FCU-Overflow-Bathroom</t>
  </si>
  <si>
    <t>FCU-Laundry-Captain-Cabin-Crew-Cabin-Mid-PS</t>
  </si>
  <si>
    <t>FCU-Crew-Mess-Crew-Cabin-Aft-Sb-Crew-Cabin-Mid-SB</t>
  </si>
  <si>
    <t>FCU-Crew-Cabin-Fwd-Ps-Crew-Cabin-Fwd-SB</t>
  </si>
  <si>
    <t>FCU-Main-Salon-Bar</t>
  </si>
  <si>
    <t>Discharge-Pumps-8-9-10</t>
  </si>
  <si>
    <t>Lights-Technical-Areas-901JB003</t>
  </si>
  <si>
    <t>Lights-Technical-Areas-EMP109</t>
  </si>
  <si>
    <t>Outlets-Crew-Cabin-1-EMP101</t>
  </si>
  <si>
    <t>Outlets-Crew-Cabin-2-EMP102</t>
  </si>
  <si>
    <t>Outlets-Crew-Cabin-3-EMP103</t>
  </si>
  <si>
    <t>Outlets-Crew-Cabin-4-EMP104</t>
  </si>
  <si>
    <t>Outlets-Captains-Cabin-EMP105</t>
  </si>
  <si>
    <t>Outlets-Crew-Cabin-5-EMP106</t>
  </si>
  <si>
    <t>Outlets-Laundry-EMP108</t>
  </si>
  <si>
    <t>Outlets-Crew-Lounge-EMP108</t>
  </si>
  <si>
    <t>Outlets-Crew-Mess-EMP109</t>
  </si>
  <si>
    <t>Outlets-Guest-Cabin-1-EMP112</t>
  </si>
  <si>
    <t>Outlets-Dining-EMP202</t>
  </si>
  <si>
    <t>Outlets-Salon-EMP201</t>
  </si>
  <si>
    <t>EMP110</t>
  </si>
  <si>
    <t>EMP113</t>
  </si>
  <si>
    <t>Spare-PT97F01</t>
  </si>
  <si>
    <t>KNX-Supply</t>
  </si>
  <si>
    <t>AV-System-Supply-2</t>
  </si>
  <si>
    <t>Discharge-Pump-Captain-Laundry</t>
  </si>
  <si>
    <t>AHU2000T-Crew-Messroom</t>
  </si>
  <si>
    <t>Water Sensor Submersible Pump 1 41001048_1</t>
  </si>
  <si>
    <t>Water Sensor Submersible Pump 2 41001048_2</t>
  </si>
  <si>
    <t>Water Sensor Submersible Pump 3 41001048_3</t>
  </si>
  <si>
    <t>R2.23</t>
  </si>
  <si>
    <t>Heat Recovery Valves (Belimo), Pumps (Wilo) and RS33 (Enddres &amp; Hauser) serial information added. Dd4-02-2026</t>
  </si>
  <si>
    <t>Serial Interface - KEC7 Port1</t>
  </si>
  <si>
    <t>Heatrecovery1</t>
  </si>
  <si>
    <t>PMP50001195_DutyPoint</t>
  </si>
  <si>
    <t>+ALW</t>
  </si>
  <si>
    <t>PMP50001195 Pump Relative Duty Point Setpoint</t>
  </si>
  <si>
    <t>0.5</t>
  </si>
  <si>
    <t>PMP50001195_OnOff</t>
  </si>
  <si>
    <t>PMP50001195 Pump On / Off Control</t>
  </si>
  <si>
    <t>PMP50001195_ControlMode</t>
  </si>
  <si>
    <t>PMP50001195 Pump Control mode Control</t>
  </si>
  <si>
    <t>°</t>
  </si>
  <si>
    <t>PMP50001195_Pressure</t>
  </si>
  <si>
    <t>PMP50001195 Pump Pressure</t>
  </si>
  <si>
    <t>cm H₂O</t>
  </si>
  <si>
    <t>PMP50001195_Flow</t>
  </si>
  <si>
    <t>PMP50001195 Pump Flow</t>
  </si>
  <si>
    <t xml:space="preserve">	m³/h</t>
  </si>
  <si>
    <t>0.1</t>
  </si>
  <si>
    <t>PMP50001195_EnConsump</t>
  </si>
  <si>
    <t>PMP50001195 Pump Energy Consumption</t>
  </si>
  <si>
    <t>kWh</t>
  </si>
  <si>
    <t>PMP50001195_PowerInput</t>
  </si>
  <si>
    <t>PMP50001195 Pump Power Input</t>
  </si>
  <si>
    <t>PMP50001195_Speed</t>
  </si>
  <si>
    <t>PMP50001195 Pump Speed</t>
  </si>
  <si>
    <t xml:space="preserve">	1/min</t>
  </si>
  <si>
    <t>PMP50001195_OperTime</t>
  </si>
  <si>
    <t>PMP50001195 Pump Operation Time</t>
  </si>
  <si>
    <t>h</t>
  </si>
  <si>
    <t>PMP50001018_DutyPoint</t>
  </si>
  <si>
    <t>PMP50001018 Pump Relative Duty Point Setpoint</t>
  </si>
  <si>
    <t>PMP50001018_OnOff</t>
  </si>
  <si>
    <t>PMP50001018 Pump On / Off Control</t>
  </si>
  <si>
    <t>PMP50001018_ControlMode</t>
  </si>
  <si>
    <t>PMP50001018 Pump Control mode Control</t>
  </si>
  <si>
    <t>PMP50001018_Pressure</t>
  </si>
  <si>
    <t>PMP50001018 Pump Pressure</t>
  </si>
  <si>
    <t>PMP50001018_Flow</t>
  </si>
  <si>
    <t>PMP50001018 Pump Flow</t>
  </si>
  <si>
    <t>PMP50001018_EnConsump</t>
  </si>
  <si>
    <t>PMP50001018 Pump Energy Consumption</t>
  </si>
  <si>
    <t>PMP50001018_PowerInput</t>
  </si>
  <si>
    <t>PMP50001018 Pump Power Input</t>
  </si>
  <si>
    <t>PMP50001018_Speed</t>
  </si>
  <si>
    <t>PMP50001018 Pump Speed</t>
  </si>
  <si>
    <t>PMP50001018_OperTime</t>
  </si>
  <si>
    <t>PMP50001018 Pump Operation Time</t>
  </si>
  <si>
    <t>PMP50001020_DutyPoint</t>
  </si>
  <si>
    <t>PMP50001020 Pump Relative Duty Point Setpoint</t>
  </si>
  <si>
    <t>PMP50001020_OnOff</t>
  </si>
  <si>
    <t>PMP50001020 Pump On / Off Control</t>
  </si>
  <si>
    <t>PMP50001020_ControlMode</t>
  </si>
  <si>
    <t>PMP50001020 Pump Control mode Control</t>
  </si>
  <si>
    <t>PMP50001020_Pressure</t>
  </si>
  <si>
    <t>PMP50001020 Pump Pressure</t>
  </si>
  <si>
    <t>PMP50001020_Flow</t>
  </si>
  <si>
    <t>PMP50001020 Pump Flow</t>
  </si>
  <si>
    <t>PMP50001020_EnConsump</t>
  </si>
  <si>
    <t>PMP50001020 Pump Energy Consumption</t>
  </si>
  <si>
    <t>PMP50001020_PowerInput</t>
  </si>
  <si>
    <t>PMP50001020 Pump Power Input</t>
  </si>
  <si>
    <t>PMP50001020_Speed</t>
  </si>
  <si>
    <t>PMP50001020 Pump Speed</t>
  </si>
  <si>
    <t>PMP50001020_OperTime</t>
  </si>
  <si>
    <t>PMP50001020 Pump Operation Time</t>
  </si>
  <si>
    <t>PMP50001025_DutyPoint</t>
  </si>
  <si>
    <t>PMP50001025 Pump Relative Duty Point Setpoint</t>
  </si>
  <si>
    <t>PMP50001025_OnOff</t>
  </si>
  <si>
    <t>PMP50001025 Pump On / Off Control</t>
  </si>
  <si>
    <t>PMP50001025_ControlMode</t>
  </si>
  <si>
    <t>PMP50001025 Pump Control mode Control</t>
  </si>
  <si>
    <t>PMP50001025_Pressure</t>
  </si>
  <si>
    <t>PMP50001025 Pump Pressure</t>
  </si>
  <si>
    <t>PMP50001025_Flow</t>
  </si>
  <si>
    <t>PMP50001025 Pump Flow</t>
  </si>
  <si>
    <t>PMP50001025_EnConsump</t>
  </si>
  <si>
    <t>PMP50001025 Pump Energy Consumption</t>
  </si>
  <si>
    <t>PMP50001025_PowerInput</t>
  </si>
  <si>
    <t>PMP50001025 Pump Power Input</t>
  </si>
  <si>
    <t>PMP50001025_Speed</t>
  </si>
  <si>
    <t>PMP50001025 Pump Speed</t>
  </si>
  <si>
    <t>PMP50001025_OperTime</t>
  </si>
  <si>
    <t>PMP50001025 Pump Operation Time</t>
  </si>
  <si>
    <t>PMP50001022_DutyPoint</t>
  </si>
  <si>
    <t>PMP50001022 Pump Relative Duty Point Setpoint</t>
  </si>
  <si>
    <t>PMP50001022_OnOff</t>
  </si>
  <si>
    <t>PMP50001022 Pump On / Off Control</t>
  </si>
  <si>
    <t>PMP50001022_ControlMode</t>
  </si>
  <si>
    <t>PMP50001022 Pump Control mode Control</t>
  </si>
  <si>
    <t>PMP50001022_Pressure</t>
  </si>
  <si>
    <t>PMP50001022 Pump Pressure</t>
  </si>
  <si>
    <t>PMP50001022_Flow</t>
  </si>
  <si>
    <t>PMP50001022 Pump Flow</t>
  </si>
  <si>
    <t>PMP50001022_EnConsump</t>
  </si>
  <si>
    <t>PMP50001022 Pump Energy Consumption</t>
  </si>
  <si>
    <t>PMP50001022_PowerInput</t>
  </si>
  <si>
    <t>PMP50001022 Pump Power Input</t>
  </si>
  <si>
    <t>PMP50001022_Speed</t>
  </si>
  <si>
    <t>PMP50001022 Pump Speed</t>
  </si>
  <si>
    <t>PMP50001022_OperTime</t>
  </si>
  <si>
    <t>PMP50001022 Pump Operation Time</t>
  </si>
  <si>
    <t>PMP50001029_DutyPoint</t>
  </si>
  <si>
    <t>PMP50001029 Pump Relative Duty Point Setpoint</t>
  </si>
  <si>
    <t>PMP50001029_OnOff</t>
  </si>
  <si>
    <t>PMP50001029 Pump On / Off Control</t>
  </si>
  <si>
    <t>PMP50001029_ControlMode</t>
  </si>
  <si>
    <t>PMP50001029 Pump Control mode Control</t>
  </si>
  <si>
    <t>PMP50001029_Pressure</t>
  </si>
  <si>
    <t>PMP50001029 Pump Pressure</t>
  </si>
  <si>
    <t>PMP50001029_Flow</t>
  </si>
  <si>
    <t>PMP50001029 Pump Flow</t>
  </si>
  <si>
    <t>PMP50001029_EnConsump</t>
  </si>
  <si>
    <t>PMP50001029 Pump Energy Consumption</t>
  </si>
  <si>
    <t>PMP50001029_PowerInput</t>
  </si>
  <si>
    <t>PMP50001029 Pump Power Input</t>
  </si>
  <si>
    <t>PMP50001029_Speed</t>
  </si>
  <si>
    <t>PMP50001029 Pump Speed</t>
  </si>
  <si>
    <t>PMP50001029_OperTime</t>
  </si>
  <si>
    <t>PMP50001029 Pump Operation Time</t>
  </si>
  <si>
    <t>PMP50001037_DutyPoint</t>
  </si>
  <si>
    <t>PMP50001037 Pump Relative Duty Point Setpoint</t>
  </si>
  <si>
    <t>PMP50001037_OnOff</t>
  </si>
  <si>
    <t>PMP50001037 Pump On / Off Control</t>
  </si>
  <si>
    <t>PMP50001037_ControlMode</t>
  </si>
  <si>
    <t>PMP50001037 Pump Control mode Control</t>
  </si>
  <si>
    <t>PMP50001037_Pressure</t>
  </si>
  <si>
    <t>PMP50001037 Pump Pressure</t>
  </si>
  <si>
    <t>PMP50001037_Flow</t>
  </si>
  <si>
    <t>PMP50001037 Pump Flow</t>
  </si>
  <si>
    <t>PMP50001037_EnConsump</t>
  </si>
  <si>
    <t>PMP50001037 Pump Energy Consumption</t>
  </si>
  <si>
    <t>PMP50001037_PowerInput</t>
  </si>
  <si>
    <t>PMP50001037 Pump Power Input</t>
  </si>
  <si>
    <t>PMP50001037_Speed</t>
  </si>
  <si>
    <t>PMP50001037 Pump Speed</t>
  </si>
  <si>
    <t>PMP50001037_OperTime</t>
  </si>
  <si>
    <t>PMP50001037 Pump Operation Time</t>
  </si>
  <si>
    <t>VLV50001092_2_Setpoint</t>
  </si>
  <si>
    <t>VLV50001092_2 Valve Setpoint</t>
  </si>
  <si>
    <t>VLV50001092_2_RelPos</t>
  </si>
  <si>
    <t>VLV50001092_2 Valve Relative Position</t>
  </si>
  <si>
    <t>VLV50001092_2_AbsPos</t>
  </si>
  <si>
    <t>VLV50001092_2 Valve Absolute Position</t>
  </si>
  <si>
    <t>VLV50001042_3_Setpoint</t>
  </si>
  <si>
    <t>VLV50001042_3 Valve Setpoint</t>
  </si>
  <si>
    <t>VLV50001042_3_RelPos</t>
  </si>
  <si>
    <t>VLV50001042_3 Valve Relative Position</t>
  </si>
  <si>
    <t>VLV50001042_3_AbsPos</t>
  </si>
  <si>
    <t>VLV50001042_3 Valve Absolute Position</t>
  </si>
  <si>
    <t>VLV50001043_1_Setpoint</t>
  </si>
  <si>
    <t>VLV50001043_1 Valve Setpoint</t>
  </si>
  <si>
    <t>VLV50001043_1_RelPos</t>
  </si>
  <si>
    <t>VLV50001043_1 Valve Relative Position</t>
  </si>
  <si>
    <t>VLV50001043_1_AbsPos</t>
  </si>
  <si>
    <t>VLV50001043_1 Valve Absolute Position</t>
  </si>
  <si>
    <t>VLV50001044_1_Setpoint</t>
  </si>
  <si>
    <t>VLV50001044_1 Valve Setpoint</t>
  </si>
  <si>
    <t>VLV50001044_1_RelPos</t>
  </si>
  <si>
    <t>VLV50001044_1 Valve Relative Position</t>
  </si>
  <si>
    <t>VLV50001044_1_AbsPos</t>
  </si>
  <si>
    <t>VLV50001044_1 Valve Absolute Position</t>
  </si>
  <si>
    <t>VLV50001046_3_Setpoint</t>
  </si>
  <si>
    <t>VLV50001046_3 Valve Setpoint</t>
  </si>
  <si>
    <t>VLV50001046_3_RelPos</t>
  </si>
  <si>
    <t>VLV50001046_3 Valve Relative Position</t>
  </si>
  <si>
    <t>VLV50001046_3_AbsPos</t>
  </si>
  <si>
    <t>VLV50001046_3 Valve Absolute Position</t>
  </si>
  <si>
    <t>VLV50001046_4_Setpoint</t>
  </si>
  <si>
    <t>VLV50001046_4 Valve Setpoint</t>
  </si>
  <si>
    <t>VLV50001046_4_RelPos</t>
  </si>
  <si>
    <t>VLV50001046_4 Valve Relative Position</t>
  </si>
  <si>
    <t>VLV50001046_4_AbsPos</t>
  </si>
  <si>
    <t>VLV50001046_4 Valve Absolute Position</t>
  </si>
  <si>
    <t>VLV50001046_5_Setpoint</t>
  </si>
  <si>
    <t>VLV50001046_5 Valve Setpoint</t>
  </si>
  <si>
    <t>VLV50001046_5_RelPos</t>
  </si>
  <si>
    <t>VLV50001046_5 Valve Relative Position</t>
  </si>
  <si>
    <t>VLV50001046_5_AbsPos</t>
  </si>
  <si>
    <t>VLV50001046_5 Valve Absolute Position</t>
  </si>
  <si>
    <t>VLV50001047_1_Setpoint</t>
  </si>
  <si>
    <t>VLV50001047_1 Valve Setpoint</t>
  </si>
  <si>
    <t>VLV50001047_1_RelPos</t>
  </si>
  <si>
    <t>VLV50001047_1 Valve Relative Position</t>
  </si>
  <si>
    <t>VLV50001047_1_AbsPos</t>
  </si>
  <si>
    <t>VLV50001047_1 Valve Absolute Position</t>
  </si>
  <si>
    <t>VLV50001062_3_Setpoint</t>
  </si>
  <si>
    <t>VLV50001062_3 Valve Setpoint</t>
  </si>
  <si>
    <t>VLV50001062_3_RelPos</t>
  </si>
  <si>
    <t>VLV50001062_3 Valve Relative Position</t>
  </si>
  <si>
    <t>VLV50001062_3_AbsPos</t>
  </si>
  <si>
    <t>VLV50001062_3 Valve Absolute Position</t>
  </si>
  <si>
    <t>VLV50001064_2_Setpoint</t>
  </si>
  <si>
    <t>VLV50001064_2 Valve Setpoint</t>
  </si>
  <si>
    <t>VLV50001064_2_RelPos</t>
  </si>
  <si>
    <t>VLV50001064_2 Valve Relative Position</t>
  </si>
  <si>
    <t>VLV50001064_2_AbsPos</t>
  </si>
  <si>
    <t>VLV50001064_2 Valve Absolute Position</t>
  </si>
  <si>
    <t>VLV50001065_1_Setpoint</t>
  </si>
  <si>
    <t>VLV50001065_1 Valve Setpoint</t>
  </si>
  <si>
    <t>VLV50001065_1_RelPos</t>
  </si>
  <si>
    <t>VLV50001065_1 Valve Relative Position</t>
  </si>
  <si>
    <t>VLV50001065_1_AbsPos</t>
  </si>
  <si>
    <t>VLV50001065_1 Valve Absolute Position</t>
  </si>
  <si>
    <t>VLV50001065_3_Setpoint</t>
  </si>
  <si>
    <t>VLV50001065_3 Valve Setpoint</t>
  </si>
  <si>
    <t>VLV50001065_3_RelPos</t>
  </si>
  <si>
    <t>VLV50001065_3 Valve Relative Position</t>
  </si>
  <si>
    <t>VLV50001065_3_AbsPos</t>
  </si>
  <si>
    <t>VLV50001065_3 Valve Absolute Position</t>
  </si>
  <si>
    <t>VLV50001067_1_Setpoint</t>
  </si>
  <si>
    <t>VLV50001067_1 Valve Setpoint</t>
  </si>
  <si>
    <t>VLV50001067_1_RelPos</t>
  </si>
  <si>
    <t>VLV50001067_1 Valve Relative Position</t>
  </si>
  <si>
    <t>VLV50001067_1_AbsPos</t>
  </si>
  <si>
    <t>VLV50001067_1 Valve Absolute Position</t>
  </si>
  <si>
    <t>VLV50001067_3_Setpoint</t>
  </si>
  <si>
    <t>VLV50001067_3 Valve Setpoint</t>
  </si>
  <si>
    <t>VLV50001067_3_RelPos</t>
  </si>
  <si>
    <t>VLV50001067_3 Valve Relative Position</t>
  </si>
  <si>
    <t>VLV50001067_3_AbsPos</t>
  </si>
  <si>
    <t>VLV50001067_3 Valve Absolute Position</t>
  </si>
  <si>
    <t>VLV50001067_4_Setpoint</t>
  </si>
  <si>
    <t>VLV50001067_4 Valve Setpoint</t>
  </si>
  <si>
    <t>VLV50001067_4_RelPos</t>
  </si>
  <si>
    <t>VLV50001067_4 Valve Relative Position</t>
  </si>
  <si>
    <t>VLV50001067_4_AbsPos</t>
  </si>
  <si>
    <t>VLV50001067_4 Valve Absolute Position</t>
  </si>
  <si>
    <t>VLV50001067_5_Setpoint</t>
  </si>
  <si>
    <t>VLV50001067_5 Valve Setpoint</t>
  </si>
  <si>
    <t>VLV50001067_5_RelPos</t>
  </si>
  <si>
    <t>VLV50001067_5 Valve Relative Position</t>
  </si>
  <si>
    <t>VLV50001067_5_AbsPos</t>
  </si>
  <si>
    <t>VLV50001067_5 Valve Absolute Position</t>
  </si>
  <si>
    <t>VLV50001067_6_Setpoint</t>
  </si>
  <si>
    <t>VLV50001067_6 Valve Setpoint</t>
  </si>
  <si>
    <t>VLV50001067_6_RelPos</t>
  </si>
  <si>
    <t>VLV50001067_6 Valve Relative Position</t>
  </si>
  <si>
    <t>VLV50001067_6_AbsPos</t>
  </si>
  <si>
    <t>VLV50001067_6 Valve Absolute Position</t>
  </si>
  <si>
    <t>VLV50001067_7_Setpoint</t>
  </si>
  <si>
    <t>VLV50001067_7 Valve Setpoint</t>
  </si>
  <si>
    <t>VLV50001067_7_RelPos</t>
  </si>
  <si>
    <t>VLV50001067_7 Valve Relative Position</t>
  </si>
  <si>
    <t>VLV50001067_7_AbsPos</t>
  </si>
  <si>
    <t>VLV50001067_7 Valve Absolute Position</t>
  </si>
  <si>
    <t>VLV50001067_8_Setpoint</t>
  </si>
  <si>
    <t>VLV50001067_8 Valve Setpoint</t>
  </si>
  <si>
    <t>VLV50001067_8_RelPos</t>
  </si>
  <si>
    <t>VLV50001067_8 Valve Relative Position</t>
  </si>
  <si>
    <t>VLV50001067_8_AbsPos</t>
  </si>
  <si>
    <t>VLV50001067_8 Absolute Position</t>
  </si>
  <si>
    <t>VLV50001067_9_Setpoint</t>
  </si>
  <si>
    <t>VLV50001067_9 Valve Setpoint</t>
  </si>
  <si>
    <t>VLV50001067_9_RelPos</t>
  </si>
  <si>
    <t>VLV50001067_9 Valve Relative Position</t>
  </si>
  <si>
    <t>VLV50001067_9_AbsPos</t>
  </si>
  <si>
    <t>VLV50001067_9 Valve Absolute Position</t>
  </si>
  <si>
    <t>VLV50001067_10_Setpoint</t>
  </si>
  <si>
    <t>VLV50001067_10 Valve Setpoint</t>
  </si>
  <si>
    <t>VLV50001067_10_RelPos</t>
  </si>
  <si>
    <t>VLV50001067_10 Valve Relative Position</t>
  </si>
  <si>
    <t>VLV50001067_10_AbsPos</t>
  </si>
  <si>
    <t>VLV50001067_10 Valve Absolute Position</t>
  </si>
  <si>
    <t>VLV50001067_11_Setpoint</t>
  </si>
  <si>
    <t>VLV50001067_11 Valve Setpoint</t>
  </si>
  <si>
    <t>VLV50001067_11_RelPos</t>
  </si>
  <si>
    <t>VLV50001067_11 Valve Relative Position</t>
  </si>
  <si>
    <t>VLV50001067_11_AbsPos</t>
  </si>
  <si>
    <t>VLV50001067_11 Absolute Position</t>
  </si>
  <si>
    <t>VLV50001067_12_Setpoint</t>
  </si>
  <si>
    <t>VLV50001067_12 Valve Setpoint</t>
  </si>
  <si>
    <t>VLV50001067_12_RelPos</t>
  </si>
  <si>
    <t>VLV50001067_12 Valve Relative Position</t>
  </si>
  <si>
    <t>VLV50001067_12_AbsPos</t>
  </si>
  <si>
    <t>VLV50001067_12 Valve Absolute Position</t>
  </si>
  <si>
    <t>VLV50001067_13_Setpoint</t>
  </si>
  <si>
    <t>VLV50001067_13 Valve Setpoint</t>
  </si>
  <si>
    <t>VLV50001067_13_RelPos</t>
  </si>
  <si>
    <t>VLV50001067_13 Valve Relative Position</t>
  </si>
  <si>
    <t>VLV50001067_13_AbsPos</t>
  </si>
  <si>
    <t>VLV50001067_13 Valve Absolute Position</t>
  </si>
  <si>
    <t>VLV50001067_14_Setpoint</t>
  </si>
  <si>
    <t>VLV50001067_14 Valve Setpoint</t>
  </si>
  <si>
    <t>VLV50001067_14_RelPos</t>
  </si>
  <si>
    <t>VLV50001067_14 Valve Relative Position</t>
  </si>
  <si>
    <t>VLV50001067_14_AbsPos</t>
  </si>
  <si>
    <t>VLV50001067_14 Valve Absolute Position</t>
  </si>
  <si>
    <t>VLV50001067_15_Setpoint</t>
  </si>
  <si>
    <t>VLV50001067_15 Valve Setpoint</t>
  </si>
  <si>
    <t>VLV50001067_15_RelPos</t>
  </si>
  <si>
    <t>VLV50001067_15 Valve Relative Position</t>
  </si>
  <si>
    <t>VLV50001067_15_AbsPos</t>
  </si>
  <si>
    <t>VLV50001067_15 Valve Absolute Position</t>
  </si>
  <si>
    <t>VLV50001067_16_Setpoint</t>
  </si>
  <si>
    <t>VLV50001067_16 Valve Setpoint</t>
  </si>
  <si>
    <t>VLV50001067_16_RelPos</t>
  </si>
  <si>
    <t>VLV50001067_16 Valve Relative Position</t>
  </si>
  <si>
    <t>VLV50001067_16_AbsPos</t>
  </si>
  <si>
    <t>VLV50001067_16 Valve Absolute Position</t>
  </si>
  <si>
    <t>VLV50001067_17_Setpoint</t>
  </si>
  <si>
    <t>VLV50001067_17 Valve Setpoint</t>
  </si>
  <si>
    <t>VLV50001067_17_RelPos</t>
  </si>
  <si>
    <t>VLV50001067_17 Valve Relative Position</t>
  </si>
  <si>
    <t>VLV50001067_17_AbsPos</t>
  </si>
  <si>
    <t>VLV50001067_17 Valve Absolute Position</t>
  </si>
  <si>
    <t>VLV50001067_18_Setpoint</t>
  </si>
  <si>
    <t>VLV50001067_18 Valve Setpoint</t>
  </si>
  <si>
    <t>VLV50001067_18_RelPos</t>
  </si>
  <si>
    <t>VLV50001067_18 Valve Relative Position</t>
  </si>
  <si>
    <t>VLV50001067_18_AbsPos</t>
  </si>
  <si>
    <t>VLV50001067_18 Valve Absolute Position</t>
  </si>
  <si>
    <t>VLV50001068_5_Setpoint</t>
  </si>
  <si>
    <t>VLV50001068_5 Valve Setpoint</t>
  </si>
  <si>
    <t>VLV50001068_5_RelPos</t>
  </si>
  <si>
    <t>VLV50001068_5 Valve Relative Position</t>
  </si>
  <si>
    <t>VLV50001068_5_AbsPos</t>
  </si>
  <si>
    <t>VLV50001068_5 Valve Absolute Position</t>
  </si>
  <si>
    <t>VLV50001068_6_Setpoint</t>
  </si>
  <si>
    <t>VLV50001068_6 Valve Setpoint</t>
  </si>
  <si>
    <t>VLV50001068_6_RelPos</t>
  </si>
  <si>
    <t>VLV50001068_6 Valve Relative Position</t>
  </si>
  <si>
    <t>VLV50001068_6_AbsPos</t>
  </si>
  <si>
    <t>VLV50001068_6 Valve Absolute Position</t>
  </si>
  <si>
    <t>VLV50001069_1_Setpoint</t>
  </si>
  <si>
    <t>VLV50001069_1 Valve Setpoint</t>
  </si>
  <si>
    <t>VLV50001069_1_RelPos</t>
  </si>
  <si>
    <t>VLV50001069_1 Valve Relative Position</t>
  </si>
  <si>
    <t>VLV50001069_1_AbsPos</t>
  </si>
  <si>
    <t>VLV50001069_1 Valve Absolute Position</t>
  </si>
  <si>
    <t>VLV50001069_7_Setpoint</t>
  </si>
  <si>
    <t>VLV50001069_7 Valve Setpoint</t>
  </si>
  <si>
    <t>VLV50001069_7_RelPos</t>
  </si>
  <si>
    <t>VLV50001069_7 Valve Relative Position</t>
  </si>
  <si>
    <t>VLV50001069_7_AbsPos</t>
  </si>
  <si>
    <t>VLV50001069_7 Valve Absolute Position</t>
  </si>
  <si>
    <t>VLV50001069_8_Setpoint</t>
  </si>
  <si>
    <t>VLV50001069_8 Valve Setpoint</t>
  </si>
  <si>
    <t>VLV50001069_8_RelPos</t>
  </si>
  <si>
    <t>VLV50001069_8 Valve Relative Position</t>
  </si>
  <si>
    <t>VLV50001069_8_AbsPos</t>
  </si>
  <si>
    <t>VLV50001069_8 Valve Absolute Position</t>
  </si>
  <si>
    <t>Serial Interface - KEC7 Port2</t>
  </si>
  <si>
    <t>Heatrecovery2</t>
  </si>
  <si>
    <t>PMP41006001_2_DutyPoint</t>
  </si>
  <si>
    <t>PMP41006001_2 Pump Relative Duty Point Setpoint</t>
  </si>
  <si>
    <t>PMP41006001_2_OnOff</t>
  </si>
  <si>
    <t>PMP41006001_2 Pump On / Off Control</t>
  </si>
  <si>
    <t>PMP41006001_2_ControlMode</t>
  </si>
  <si>
    <t>PMP41006001_2 Pump Control mode Control</t>
  </si>
  <si>
    <t>PMP41006001_2_Pressure</t>
  </si>
  <si>
    <t>PMP41006001_2 Pump Pressure</t>
  </si>
  <si>
    <t>PMP41006001_2_Flow</t>
  </si>
  <si>
    <t>PMP41006001_2 Pump Flow</t>
  </si>
  <si>
    <t>PMP41006001_2_EnConsump</t>
  </si>
  <si>
    <t>PMP41006001_2 Pump Energy Consumption</t>
  </si>
  <si>
    <t>PMP41006001_2_PowerInput</t>
  </si>
  <si>
    <t>PMP41006001_2 Pump Power Input</t>
  </si>
  <si>
    <t>PMP41006001_2_Speed</t>
  </si>
  <si>
    <t>PMP41006001_2 Pump Speed</t>
  </si>
  <si>
    <t>PMP41006001_2_OperTime</t>
  </si>
  <si>
    <t>PMP41006001_2 Pump Operation Time</t>
  </si>
  <si>
    <t>PMP41006001_3_DutyPoint</t>
  </si>
  <si>
    <t>PMP41006001_3 Pump Relative Duty Point Setpoint</t>
  </si>
  <si>
    <t>PMP41006001_3_OnOff</t>
  </si>
  <si>
    <t>PMP41006001_3 Pump On / Off Control</t>
  </si>
  <si>
    <t>PMP41006001_3_ControlMode</t>
  </si>
  <si>
    <t>PMP41006001_3 Pump Control mode Control</t>
  </si>
  <si>
    <t>PMP41006001_3_Pressure</t>
  </si>
  <si>
    <t>PMP41006001_3 Pump Pressure</t>
  </si>
  <si>
    <t>PMP41006001_3_Flow</t>
  </si>
  <si>
    <t>PMP41006001_3 Pump Flow</t>
  </si>
  <si>
    <t>PMP41006001_3_EnConsump</t>
  </si>
  <si>
    <t>PMP41006001_3 Pump Energy Consumption</t>
  </si>
  <si>
    <t>PMP41006001_3_PowerInput</t>
  </si>
  <si>
    <t>PMP41006001_3 Pump Power Input</t>
  </si>
  <si>
    <t>PMP41006001_3_Speed</t>
  </si>
  <si>
    <t>PMP41006001_3 Pump Speed</t>
  </si>
  <si>
    <t>PMP41006001_3_OperTime</t>
  </si>
  <si>
    <t>PMP41006001_3 Pump Operation Time</t>
  </si>
  <si>
    <t>VLV41006011_1_Setpoint</t>
  </si>
  <si>
    <t>VLV41006011_1 Valve Setpoint</t>
  </si>
  <si>
    <t>VLV41006011_1_RelPos</t>
  </si>
  <si>
    <t>VLV41006011_1 Valve Relative Position</t>
  </si>
  <si>
    <t>VLV41006011_1_AbsPos</t>
  </si>
  <si>
    <t>VLV41006011_1 Valve Absolute Position</t>
  </si>
  <si>
    <t>VLV41006011_2_Setpoint</t>
  </si>
  <si>
    <t>VLV41006011_2 Valve Setpoint</t>
  </si>
  <si>
    <t>VLV41006011_2_RelPos</t>
  </si>
  <si>
    <t>VLV41006011_2 Valve Relative Position</t>
  </si>
  <si>
    <t>VLV41006011_2_AbsPos</t>
  </si>
  <si>
    <t>VLV41006011_2 Valve Absolute Position</t>
  </si>
  <si>
    <t>VLV41006011_3_Setpoint</t>
  </si>
  <si>
    <t>VLV41006011_3 Valve Setpoint</t>
  </si>
  <si>
    <t>VLV41006011_3_RelPos</t>
  </si>
  <si>
    <t>VLV41006011_3 Valve Relative Position</t>
  </si>
  <si>
    <t>VLV41006011_3_AbsPos</t>
  </si>
  <si>
    <t>VLV41006011_3 Valve Absolute Position</t>
  </si>
  <si>
    <t>VLV41006011_4_Setpoint</t>
  </si>
  <si>
    <t>VLV41006011_4 Valve Setpoint</t>
  </si>
  <si>
    <t>VLV41006011_4_RelPos</t>
  </si>
  <si>
    <t>VLV41006011_4 Valve Relative Position</t>
  </si>
  <si>
    <t>VLV41006011_4_AbsPos</t>
  </si>
  <si>
    <t>VLV41006011_4 Valve Absolute Position</t>
  </si>
  <si>
    <t>VLV41006011_5_Setpoint</t>
  </si>
  <si>
    <t>VLV41006011_5 Valve Setpoint</t>
  </si>
  <si>
    <t>VLV41006011_5_RelPos</t>
  </si>
  <si>
    <t>VLV41006011_5 Valve Relative Position</t>
  </si>
  <si>
    <t>VLV41006011_5_AbsPos</t>
  </si>
  <si>
    <t>VLV41006011_5 Valve Absolute Position</t>
  </si>
  <si>
    <t>VLV41006011_6_Setpoint</t>
  </si>
  <si>
    <t>VLV41006011_6 Valve Setpoint</t>
  </si>
  <si>
    <t>VLV41006011_6_RelPos</t>
  </si>
  <si>
    <t>VLV41006011_6 Valve Relative Position</t>
  </si>
  <si>
    <t>VLV41006011_6_AbsPos</t>
  </si>
  <si>
    <t>VLV41006011_6 Valve Absolute Position</t>
  </si>
  <si>
    <t>VLV41006011_7_Setpoint</t>
  </si>
  <si>
    <t>VLV41006011_7 Valve Setpoint</t>
  </si>
  <si>
    <t>VLV41006011_7_RelPos</t>
  </si>
  <si>
    <t>VLV41006011_7 Valve Relative Position</t>
  </si>
  <si>
    <t>VLV41006011_7_AbsPos</t>
  </si>
  <si>
    <t>VLV41006011_7 Valve Absolute Position</t>
  </si>
  <si>
    <t>VLV41006029_2_Setpoint</t>
  </si>
  <si>
    <t>VLV41006029_2 Valve Setpoint</t>
  </si>
  <si>
    <t>VLV41006029_2_RelPos</t>
  </si>
  <si>
    <t>VLV41006029_2 Valve Relative Position</t>
  </si>
  <si>
    <t>VLV41006029_2_AbsPos</t>
  </si>
  <si>
    <t>VLV41006029_2 Valve Absolute Position</t>
  </si>
  <si>
    <t>BTU41006052_1_Flow</t>
  </si>
  <si>
    <t>BTU41006052_1 Flow</t>
  </si>
  <si>
    <t>BTU41006052_1_Power</t>
  </si>
  <si>
    <t>BTU41006052_1 Power</t>
  </si>
  <si>
    <t>BTU41006052_1_DeltaT</t>
  </si>
  <si>
    <t>BTU41006052_1 Delta T</t>
  </si>
  <si>
    <t>K</t>
  </si>
  <si>
    <t>BTU41006052_1_TemperatureWarm</t>
  </si>
  <si>
    <t>BTU41006052_1 Temperature Warm</t>
  </si>
  <si>
    <t>BTU41006052_1_TemperatureCold</t>
  </si>
  <si>
    <t>BTU41006052_1 Temperature Cold</t>
  </si>
  <si>
    <t>BTU41006052_2_Flow</t>
  </si>
  <si>
    <t>BTU41006052_2 Flow</t>
  </si>
  <si>
    <t>BTU41006052_2_Power</t>
  </si>
  <si>
    <t>BTU41006052_2 Power</t>
  </si>
  <si>
    <t>BTU41006052_2_DeltaT</t>
  </si>
  <si>
    <t>BTU41006052_2 Delta T</t>
  </si>
  <si>
    <t>BTU41006052_2_TemperatureWarm</t>
  </si>
  <si>
    <t>BTU41006052_2 Temperature Warm</t>
  </si>
  <si>
    <t>BTU41006052_2_TemperatureCold</t>
  </si>
  <si>
    <t>BTU41006052_2 Temperature Cold</t>
  </si>
  <si>
    <t>BTU41006052_3_Flow</t>
  </si>
  <si>
    <t>BTU41006052_3 Flow</t>
  </si>
  <si>
    <t>BTU41006052_3_Power</t>
  </si>
  <si>
    <t>BTU41006052_3 Power</t>
  </si>
  <si>
    <t>BTU41006052_3_DeltaT</t>
  </si>
  <si>
    <t>BTU41006052_3 Delta T</t>
  </si>
  <si>
    <t>BTU41006052_3_TemperatureWarm</t>
  </si>
  <si>
    <t>BTU41006052_3 Temperature Warm</t>
  </si>
  <si>
    <t>BTU41006052_3_TemperatureCold</t>
  </si>
  <si>
    <t>BTU41006052_3 Temperature Cold</t>
  </si>
  <si>
    <t>BTU41006052_4_Flow</t>
  </si>
  <si>
    <t>BTU41006052_4 Flow</t>
  </si>
  <si>
    <t>BTU41006052_4_Power</t>
  </si>
  <si>
    <t>BTU41006052_4 Power</t>
  </si>
  <si>
    <t>BTU41006052_4_DeltaT</t>
  </si>
  <si>
    <t>BTU41006052_4 Delta T</t>
  </si>
  <si>
    <t>BTU41006052_4_TemperatureWarm</t>
  </si>
  <si>
    <t>BTU41006052_4 Temperature Warm</t>
  </si>
  <si>
    <t>BTU41006052_4_TemperatureCold</t>
  </si>
  <si>
    <t>BTU41006052_4 Temperature Cold</t>
  </si>
  <si>
    <t>BTU41006052_5_Flow</t>
  </si>
  <si>
    <t>BTU41006052_5 Flow</t>
  </si>
  <si>
    <t>BTU41006052_5_Power</t>
  </si>
  <si>
    <t>BTU41006052_5 Power</t>
  </si>
  <si>
    <t>BTU41006052_5_DeltaT</t>
  </si>
  <si>
    <t>BTU41006052_5 Delta T</t>
  </si>
  <si>
    <t>BTU41006052_5_TemperatureWarm</t>
  </si>
  <si>
    <t>BTU41006052_5 Temperature Warm</t>
  </si>
  <si>
    <t>BTU41006052_5_TemperatureCold</t>
  </si>
  <si>
    <t>BTU41006052_5 Temperature Cold</t>
  </si>
  <si>
    <t>BTU41006052_6_Flow</t>
  </si>
  <si>
    <t>BTU41006052_6 Flow</t>
  </si>
  <si>
    <t>BTU41006052_6_Power</t>
  </si>
  <si>
    <t>BTU41006052_6 Power</t>
  </si>
  <si>
    <t>BTU41006052_6_DeltaT</t>
  </si>
  <si>
    <t>BTU41006052_6 Delta T</t>
  </si>
  <si>
    <t>BTU41006052_6_TemperatureWarm</t>
  </si>
  <si>
    <t>BTU41006052_6 Temperature Warm</t>
  </si>
  <si>
    <t>BTU41006052_6_TemperatureCold</t>
  </si>
  <si>
    <t>BTU41006052_6 Temperature Cold</t>
  </si>
  <si>
    <t>BTU41006052_7_Flow</t>
  </si>
  <si>
    <t>BTU41006052_7 Flow</t>
  </si>
  <si>
    <t>BTU41006052_7_Power</t>
  </si>
  <si>
    <t>BTU41006052_7 Power</t>
  </si>
  <si>
    <t>BTU41006052_7_DeltaT</t>
  </si>
  <si>
    <t>BTU41006052_7 Delta T</t>
  </si>
  <si>
    <t>BTU41006052_7_TemperatureWarm</t>
  </si>
  <si>
    <t>BTU41006052_7 Temperature Warm</t>
  </si>
  <si>
    <t>BTU41006052_7_TemperatureCold</t>
  </si>
  <si>
    <t>BTU41006052_7 Temperature Cold</t>
  </si>
  <si>
    <t>Serial Interface - KEC7 Port3</t>
  </si>
  <si>
    <t>Heatrecovery3</t>
  </si>
  <si>
    <t>PMP41006001_1_DutyPoint</t>
  </si>
  <si>
    <t>PMP41006001_1 Pump Relative Duty Point Setpoint</t>
  </si>
  <si>
    <t>PMP41006001_1_OnOff</t>
  </si>
  <si>
    <t>PMP41006001_1 Pump On / Off Control</t>
  </si>
  <si>
    <t>PMP41006001_1_ControlMode</t>
  </si>
  <si>
    <t>PMP41006001_1 Pump Control mode Control</t>
  </si>
  <si>
    <t>PMP41006001_1_Pressure</t>
  </si>
  <si>
    <t>PMP41006001_1 Pump Pressure</t>
  </si>
  <si>
    <t>PMP41006001_1_Flow</t>
  </si>
  <si>
    <t>PMP41006001_1 Pump Flow</t>
  </si>
  <si>
    <t>PMP41006001_1_EnConsump</t>
  </si>
  <si>
    <t>PMP41006001_1 Pump Energy Consumption</t>
  </si>
  <si>
    <t>PMP41006001_1_PowerInput</t>
  </si>
  <si>
    <t>PMP41006001_1 Pump Power Input</t>
  </si>
  <si>
    <t>PMP41006001_1_Speed</t>
  </si>
  <si>
    <t>PMP41006001_1 Pump Speed</t>
  </si>
  <si>
    <t>PMP41006001_1_OperTime</t>
  </si>
  <si>
    <t>PMP41006001_1 Pump Operation Time</t>
  </si>
  <si>
    <t>VLV41006011_8_Setpoint</t>
  </si>
  <si>
    <t>VLV41006011_8 Valve Setpoint</t>
  </si>
  <si>
    <t>VLV41006011_8_RelPos</t>
  </si>
  <si>
    <t>VLV41006011_8 Valve Relative Position</t>
  </si>
  <si>
    <t>VLV41006011_8_AbsPos</t>
  </si>
  <si>
    <t>VLV41006011_8 Valve Absolute Position</t>
  </si>
  <si>
    <t>VLV41006029_1_Setpoint</t>
  </si>
  <si>
    <t>VLV41006029_1 Valve Setpoint</t>
  </si>
  <si>
    <t>VLV41006029_1_RelPos</t>
  </si>
  <si>
    <t>VLV41006029_1 Valve Relative Position</t>
  </si>
  <si>
    <t>VLV41006029_1_AbsPos</t>
  </si>
  <si>
    <t>VLV41006029_1 Valve Absolute Position</t>
  </si>
  <si>
    <t>VLV41006031_Setpoint</t>
  </si>
  <si>
    <t>VLV41006031 Valve Setpoint</t>
  </si>
  <si>
    <t>VLV41006031_RelPos</t>
  </si>
  <si>
    <t>VLV41006031 Valve Relative Position</t>
  </si>
  <si>
    <t>VLV41006031_AbsPos</t>
  </si>
  <si>
    <t>VLV41006031 Valve Absolute Position</t>
  </si>
  <si>
    <t>BTU41006052_8_Flow</t>
  </si>
  <si>
    <t>BTU41006052_8 Flow</t>
  </si>
  <si>
    <t>BTU41006052_8_Power</t>
  </si>
  <si>
    <t>BTU41006052_8 Power</t>
  </si>
  <si>
    <t>BTU41006052_8_DeltaT</t>
  </si>
  <si>
    <t>BTU41006052_8 Delta T</t>
  </si>
  <si>
    <t>BTU41006052_8_TemperatureWarm</t>
  </si>
  <si>
    <t>BTU41006052_8 Temperature Warm</t>
  </si>
  <si>
    <t>BTU41006052_8_TemperatureCold</t>
  </si>
  <si>
    <t>BTU41006052_8 Temperature Cold</t>
  </si>
  <si>
    <t>Serial Interface - KEC7 Port4</t>
  </si>
  <si>
    <t>Heatrecovery4</t>
  </si>
  <si>
    <t>PMP41006001_4_DutyPoint</t>
  </si>
  <si>
    <t>PMP41006001_4 Pump Relative Duty Point Setpoint</t>
  </si>
  <si>
    <t>PMP41006001_4_OnOff</t>
  </si>
  <si>
    <t>PMP41006001_4 Pump On / Off Control</t>
  </si>
  <si>
    <t>PMP41006001_4_ControlMode</t>
  </si>
  <si>
    <t>PMP41006001_4 Pump Control mode Control</t>
  </si>
  <si>
    <t>PMP41006001_4_Pressure</t>
  </si>
  <si>
    <t>PMP41006001_4 Pump Pressure</t>
  </si>
  <si>
    <t>PMP41006001_4_Flow</t>
  </si>
  <si>
    <t>PMP41006001_4 Pump Flow</t>
  </si>
  <si>
    <t>PMP41006001_4_EnConsump</t>
  </si>
  <si>
    <t>PMP41006001_4 Pump Energy Consumption</t>
  </si>
  <si>
    <t>PMP41006001_4_PowerInput</t>
  </si>
  <si>
    <t>PMP41006001_4 Pump Power Input</t>
  </si>
  <si>
    <t>PMP41006001_4_Speed</t>
  </si>
  <si>
    <t>PMP41006001_4 Pump Speed</t>
  </si>
  <si>
    <t>PMP41006001_4_OperTime</t>
  </si>
  <si>
    <t>PMP41006001_4 Pump Operation Time</t>
  </si>
  <si>
    <t>PMP41006001_5_DutyPoint</t>
  </si>
  <si>
    <t>PMP41006001_5 Pump Relative Duty Point Setpoint</t>
  </si>
  <si>
    <t>PMP41006001_5_OnOff</t>
  </si>
  <si>
    <t>PMP41006001_5 Pump On / Off Control</t>
  </si>
  <si>
    <t>PMP41006001_5_ControlMode</t>
  </si>
  <si>
    <t>PMP41006001_5 Pump Control mode Control</t>
  </si>
  <si>
    <t>PMP41006001_5_Pressure</t>
  </si>
  <si>
    <t>PMP41006001_5 Pump Pressure</t>
  </si>
  <si>
    <t>PMP41006001_5_Flow</t>
  </si>
  <si>
    <t>PMP41006001_5 Pump Flow</t>
  </si>
  <si>
    <t>PMP41006001_5_EnConsump</t>
  </si>
  <si>
    <t>PMP41006001_5 Pump Energy Consumption</t>
  </si>
  <si>
    <t>PMP41006001_5_PowerInput</t>
  </si>
  <si>
    <t>PMP41006001_5 Pump Power Input</t>
  </si>
  <si>
    <t>PMP41006001_5_Speed</t>
  </si>
  <si>
    <t>PMP41006001_5 Pump Speed</t>
  </si>
  <si>
    <t>PMP41006001_5_OperTime</t>
  </si>
  <si>
    <t>PMP41006001_5 Pump Operation Time</t>
  </si>
  <si>
    <t>VLV41006011_11_Setpoint</t>
  </si>
  <si>
    <t>VLV41006011_11 Valve Setpoint</t>
  </si>
  <si>
    <t>VLV41006011_11_RelPos</t>
  </si>
  <si>
    <t>VLV41006011_11 Valve Relative Position</t>
  </si>
  <si>
    <t>VLV41006011_11_AbsPos</t>
  </si>
  <si>
    <t>VLV41006011_11 Valve Absolute Position</t>
  </si>
  <si>
    <t>VLV41006011_12_Setpoint</t>
  </si>
  <si>
    <t>VLV41006011_12 Valve Setpoint</t>
  </si>
  <si>
    <t>VLV41006011_12_RelPos</t>
  </si>
  <si>
    <t>VLV41006011_12 Valve Relative Position</t>
  </si>
  <si>
    <t>VLV41006011_12_AbsPos</t>
  </si>
  <si>
    <t>VLV41006011_12 Valve Absolute Position</t>
  </si>
  <si>
    <t>VLV41006011_13_Setpoint</t>
  </si>
  <si>
    <t>VLV41006011_13 Valve Setpoint</t>
  </si>
  <si>
    <t>VLV41006011_13_RelPos</t>
  </si>
  <si>
    <t>VLV41006011_13 Valve Relative Position</t>
  </si>
  <si>
    <t>VLV41006011_13_AbsPos</t>
  </si>
  <si>
    <t>VLV41006011_13 Absolute Position</t>
  </si>
  <si>
    <t>VLV41006011_15_Setpoint</t>
  </si>
  <si>
    <t>VLV41006011_15 Valve Setpoint</t>
  </si>
  <si>
    <t>VLV41006011_15_RelPos</t>
  </si>
  <si>
    <t>VLV41006011_15 Valve Relative Position</t>
  </si>
  <si>
    <t>VLV41006011_15_AbsPos</t>
  </si>
  <si>
    <t>VLV41006011_15 Valve Absolute Position</t>
  </si>
  <si>
    <t>VLV41006011_16_Setpoint</t>
  </si>
  <si>
    <t>VLV41006011_16 Valve Setpoint</t>
  </si>
  <si>
    <t>VLV41006011_16_RelPos</t>
  </si>
  <si>
    <t>VLV41006011_16 Valve Relative Position</t>
  </si>
  <si>
    <t>VLV41006011_16_AbsPos</t>
  </si>
  <si>
    <t>VLV41006011_16 Valve Absolute Position</t>
  </si>
  <si>
    <t>VLV41006011_17_Setpoint</t>
  </si>
  <si>
    <t>VLV41006011_17 Valve Setpoint</t>
  </si>
  <si>
    <t>VLV41006011_17_RelPos</t>
  </si>
  <si>
    <t>VLV41006011_17 Valve Relative Position</t>
  </si>
  <si>
    <t>VLV41006011_17_AbsPos</t>
  </si>
  <si>
    <t>VLV41006011_17 Valve Absolute Position</t>
  </si>
  <si>
    <t>VLV41006011_18_Setpoint</t>
  </si>
  <si>
    <t>VLV41006011_18 Valve Setpoint</t>
  </si>
  <si>
    <t>VLV41006011_18_RelPos</t>
  </si>
  <si>
    <t>VLV41006011_18 Valve Relative Position</t>
  </si>
  <si>
    <t>VLV41006011_18_AbsPos</t>
  </si>
  <si>
    <t>VLV41006011_18 Valve Absolute Position</t>
  </si>
  <si>
    <t>VLV41006011_19_Setpoint</t>
  </si>
  <si>
    <t>VLV41006011_19 Valve Setpoint</t>
  </si>
  <si>
    <t>VLV41006011_19_RelPos</t>
  </si>
  <si>
    <t>VLV41006011_19 Valve Relative Position</t>
  </si>
  <si>
    <t>VLV41006011_19_AbsPos</t>
  </si>
  <si>
    <t>VLV41006011_19 Valve Absolute Position</t>
  </si>
  <si>
    <t>VLV41006011_20_Setpoint</t>
  </si>
  <si>
    <t>VLV41006011_20 Valve Setpoint</t>
  </si>
  <si>
    <t>VLV41006011_20_RelPos</t>
  </si>
  <si>
    <t>VLV41006011_20 Valve Relative Position</t>
  </si>
  <si>
    <t>VLV41006011_20_AbsPos</t>
  </si>
  <si>
    <t>VLV41006011_20 Valve Absolute Position</t>
  </si>
  <si>
    <t>VLV41006011_21_Setpoint</t>
  </si>
  <si>
    <t>VLV41006011_21 Valve Setpoint</t>
  </si>
  <si>
    <t>VLV41006011_21_RelPos</t>
  </si>
  <si>
    <t>VLV41006011_21 Valve Relative Position</t>
  </si>
  <si>
    <t>VLV41006011_21_AbsPos</t>
  </si>
  <si>
    <t>VLV41006011_21 Valve Absolute Position</t>
  </si>
  <si>
    <t>VLV41006029_3_Setpoint</t>
  </si>
  <si>
    <t>VLV41006029_3 Valve Setpoint</t>
  </si>
  <si>
    <t>VLV41006029_3_RelPos</t>
  </si>
  <si>
    <t>VLV41006029_3 Valve Relative Position</t>
  </si>
  <si>
    <t>VLV41006029_3_AbsPos</t>
  </si>
  <si>
    <t>VLV41006029_3 Valve Absolute Position</t>
  </si>
  <si>
    <t>VLV41006029_4_Setpoint</t>
  </si>
  <si>
    <t>VLV41006029_4 Valve Setpoint</t>
  </si>
  <si>
    <t>VLV41006029_4_RelPos</t>
  </si>
  <si>
    <t>VLV41006029_4 Valve Relative Position</t>
  </si>
  <si>
    <t>VLV41006029_4_AbsPos</t>
  </si>
  <si>
    <t>VLV41006029_4 Valve Absolute Position</t>
  </si>
  <si>
    <t>BTU41006052_11_Flow</t>
  </si>
  <si>
    <t>BTU41006052_11 Flow</t>
  </si>
  <si>
    <t>BTU41006052_11_Power</t>
  </si>
  <si>
    <t>BTU41006052_11 Power</t>
  </si>
  <si>
    <t>BTU41006052_11_DeltaT</t>
  </si>
  <si>
    <t>BTU41006052_11 Delta T</t>
  </si>
  <si>
    <t>BTU41006052_11_TemperatureWarm</t>
  </si>
  <si>
    <t>BTU41006052_11 Temperature Warm</t>
  </si>
  <si>
    <t>BTU41006052_11_TemperatureCold</t>
  </si>
  <si>
    <t>BTU41006052_11 Temperature Cold</t>
  </si>
  <si>
    <t>BTU41006052_12_Flow</t>
  </si>
  <si>
    <t>BTU41006052_12 Flow</t>
  </si>
  <si>
    <t>BTU41006052_12_Power</t>
  </si>
  <si>
    <t>BTU41006052_12 Power</t>
  </si>
  <si>
    <t>BTU41006052_12_DeltaT</t>
  </si>
  <si>
    <t>BTU41006052_12 Delta T</t>
  </si>
  <si>
    <t>BTU41006052_12_TemperatureWarm</t>
  </si>
  <si>
    <t>BTU41006052_12 Temperature Warm</t>
  </si>
  <si>
    <t>BTU41006052_12_TemperatureCold</t>
  </si>
  <si>
    <t>BTU41006052_12 Temperature Cold</t>
  </si>
  <si>
    <t>BTU41006052_13_Flow</t>
  </si>
  <si>
    <t>BTU41006052_13 Flow</t>
  </si>
  <si>
    <t>BTU41006052_13_Power</t>
  </si>
  <si>
    <t>BTU41006052_13 Power</t>
  </si>
  <si>
    <t>BTU41006052_13_DeltaT</t>
  </si>
  <si>
    <t>BTU41006052_13 Delta T</t>
  </si>
  <si>
    <t>BTU41006052_13_TemperatureWarm</t>
  </si>
  <si>
    <t>BTU41006052_13 Temperature Warm</t>
  </si>
  <si>
    <t>BTU41006052_13_TemperatureCold</t>
  </si>
  <si>
    <t>BTU41006052_13 Temperature Cold</t>
  </si>
  <si>
    <t>BTU41006052_14_Flow</t>
  </si>
  <si>
    <t>BTU41006052_14 Flow</t>
  </si>
  <si>
    <t>BTU41006052_14_Power</t>
  </si>
  <si>
    <t>BTU41006052_14 Power</t>
  </si>
  <si>
    <t>BTU41006052_14_DeltaT</t>
  </si>
  <si>
    <t>BTU41006052_14 Delta T</t>
  </si>
  <si>
    <t>BTU41006052_14_TemperatureWarm</t>
  </si>
  <si>
    <t>BTU41006052_14 Temperature Warm</t>
  </si>
  <si>
    <t>BTU41006052_14_TemperatureCold</t>
  </si>
  <si>
    <t>BTU41006052_14 Temperature Cold</t>
  </si>
  <si>
    <t>BTU41006052_15_Flow</t>
  </si>
  <si>
    <t>BTU41006052_15 Flow</t>
  </si>
  <si>
    <t>BTU41006052_15_Power</t>
  </si>
  <si>
    <t>BTU41006052_15 Power</t>
  </si>
  <si>
    <t>BTU41006052_15_DeltaT</t>
  </si>
  <si>
    <t>BTU41006052_15 Delta T</t>
  </si>
  <si>
    <t>BTU41006052_15_TemperatureWarm</t>
  </si>
  <si>
    <t>BTU41006052_15 Temperature Warm</t>
  </si>
  <si>
    <t>BTU41006052_15_TemperatureCold</t>
  </si>
  <si>
    <t>BTU41006052_15 Temperature Cold</t>
  </si>
  <si>
    <t>BTU41006052_16_Flow</t>
  </si>
  <si>
    <t>BTU41006052_16 Flow</t>
  </si>
  <si>
    <t>BTU41006052_16_Power</t>
  </si>
  <si>
    <t>BTU41006052_16 Power</t>
  </si>
  <si>
    <t>BTU41006052_16_DeltaT</t>
  </si>
  <si>
    <t>BTU41006052_16 Delta T</t>
  </si>
  <si>
    <t>BTU41006052_16_TemperatureWarm</t>
  </si>
  <si>
    <t>BTU41006052_16 Temperature Warm</t>
  </si>
  <si>
    <t>BTU41006052_16_TemperatureCold</t>
  </si>
  <si>
    <t>BTU41006052_16 Temperature Cold</t>
  </si>
  <si>
    <t>BTU41006052_17_Flow</t>
  </si>
  <si>
    <t>BTU41006052_17 Flow</t>
  </si>
  <si>
    <t>BTU41006052_17_Power</t>
  </si>
  <si>
    <t>BTU41006052_17 Power</t>
  </si>
  <si>
    <t>BTU41006052_17_DeltaT</t>
  </si>
  <si>
    <t>BTU41006052_17 Delta T</t>
  </si>
  <si>
    <t>BTU41006052_17_TemperatureWarm</t>
  </si>
  <si>
    <t>BTU41006052_17 Temperature Warm</t>
  </si>
  <si>
    <t>BTU41006052_17_TemperatureCold</t>
  </si>
  <si>
    <t>BTU41006052_17 Temperature Cold</t>
  </si>
  <si>
    <t>BTU41006052_18_Flow</t>
  </si>
  <si>
    <t>BTU41006052_18 Flow</t>
  </si>
  <si>
    <t>BTU41006052_18_Power</t>
  </si>
  <si>
    <t>BTU41006052_18 Power</t>
  </si>
  <si>
    <t>BTU41006052_18_DeltaT</t>
  </si>
  <si>
    <t>BTU41006052_18 Delta T</t>
  </si>
  <si>
    <t>BTU41006052_18_TemperatureWarm</t>
  </si>
  <si>
    <t>BTU41006052_18 Temperature Warm</t>
  </si>
  <si>
    <t>BTU41006052_18_TemperatureCold</t>
  </si>
  <si>
    <t>BTU41006052_18 Temperature Cold</t>
  </si>
  <si>
    <t>BTU41006052_19_Flow</t>
  </si>
  <si>
    <t>BTU41006052_19 Flow</t>
  </si>
  <si>
    <t>BTU41006052_19_Power</t>
  </si>
  <si>
    <t>BTU41006052_19 Power</t>
  </si>
  <si>
    <t>BTU41006052_19_DeltaT</t>
  </si>
  <si>
    <t>BTU41006052_19 Delta T</t>
  </si>
  <si>
    <t>BTU41006052_19_TemperatureWarm</t>
  </si>
  <si>
    <t>BTU41006052_19 Temperature Warm</t>
  </si>
  <si>
    <t>BTU41006052_19_TemperatureCold</t>
  </si>
  <si>
    <t>BTU41006052_19 Temperature Cold</t>
  </si>
  <si>
    <t>BTU41006052_20_Flow</t>
  </si>
  <si>
    <t>BTU41006052_20 Flow</t>
  </si>
  <si>
    <t>BTU41006052_20_Power</t>
  </si>
  <si>
    <t>BTU41006052_20 Power</t>
  </si>
  <si>
    <t>BTU41006052_20_DeltaT</t>
  </si>
  <si>
    <t>BTU41006052_20 Delta T</t>
  </si>
  <si>
    <t>BTU41006052_20_TemperatureWarm</t>
  </si>
  <si>
    <t>BTU41006052_20 Temperature Warm</t>
  </si>
  <si>
    <t>BTU41006052_20_TemperatureCold</t>
  </si>
  <si>
    <t>BTU41006052_20 Temperature Cold</t>
  </si>
  <si>
    <t>Serial Interface - KEC6 Port1</t>
  </si>
  <si>
    <t>Heatrecovery5</t>
  </si>
  <si>
    <t>PMP50001194_DutyPoint</t>
  </si>
  <si>
    <t>PMP50001194 Pump Relative Duty Point Setpoint</t>
  </si>
  <si>
    <t>PMP50001194_OnOff</t>
  </si>
  <si>
    <t>PMP50001194 Pump On / Off Control</t>
  </si>
  <si>
    <t>PMP50001194_ControlMode</t>
  </si>
  <si>
    <t>PMP50001194 Pump Control mode Control</t>
  </si>
  <si>
    <t>PMP50001194_Pressure</t>
  </si>
  <si>
    <t>PMP50001194 Pump Pressure</t>
  </si>
  <si>
    <t>PMP50001194_Flow</t>
  </si>
  <si>
    <t>PMP50001194 Pump Flow</t>
  </si>
  <si>
    <t>PMP50001194_EnConsump</t>
  </si>
  <si>
    <t>PMP50001194 Pump Energy Consumption</t>
  </si>
  <si>
    <t>PMP50001194_PowerInput</t>
  </si>
  <si>
    <t>PMP50001194 Pump Power Input</t>
  </si>
  <si>
    <t>PMP50001194_Speed</t>
  </si>
  <si>
    <t>PMP50001194 Pump Speed</t>
  </si>
  <si>
    <t>PMP50001194_OperTime</t>
  </si>
  <si>
    <t>PMP50001194 Pump Operation Time</t>
  </si>
  <si>
    <t>PMP50001017_DutyPoint</t>
  </si>
  <si>
    <t>PMP50001017 Pump Relative Duty Point Setpoint</t>
  </si>
  <si>
    <t>PMP50001017_OnOff</t>
  </si>
  <si>
    <t>PMP50001017 Pump On / Off Control</t>
  </si>
  <si>
    <t>PMP50001017_ControlMode</t>
  </si>
  <si>
    <t>PMP50001017 Pump Control mode Control</t>
  </si>
  <si>
    <t>PMP50001017_Pressure</t>
  </si>
  <si>
    <t>PMP50001017 Pump Pressure</t>
  </si>
  <si>
    <t>PMP50001017_Flow</t>
  </si>
  <si>
    <t>PMP50001017 Pump Flow</t>
  </si>
  <si>
    <t>PMP50001017_EnConsump</t>
  </si>
  <si>
    <t>PMP50001017 Pump Energy Consumption</t>
  </si>
  <si>
    <t>PMP50001017_PowerInput</t>
  </si>
  <si>
    <t>PMP50001017 Pump Power Input</t>
  </si>
  <si>
    <t>PMP50001017_Speed</t>
  </si>
  <si>
    <t>PMP50001017 Pump Speed</t>
  </si>
  <si>
    <t>PMP50001017_OperTime</t>
  </si>
  <si>
    <t>PMP50001017 Pump Operation Time</t>
  </si>
  <si>
    <t>PMP50001019_DutyPoint</t>
  </si>
  <si>
    <t>PMP50001019 Pump Relative Duty Point Setpoint</t>
  </si>
  <si>
    <t>PMP50001019_OnOff</t>
  </si>
  <si>
    <t>PMP50001019 Pump On / Off Control</t>
  </si>
  <si>
    <t>PMP50001019_ControlMode</t>
  </si>
  <si>
    <t>PMP50001019 Pump Control mode Control</t>
  </si>
  <si>
    <t>PMP50001019_Pressure</t>
  </si>
  <si>
    <t>PMP50001019 Pump Pressure</t>
  </si>
  <si>
    <t>PMP50001019_Flow</t>
  </si>
  <si>
    <t>PMP50001019 Pump Flow</t>
  </si>
  <si>
    <t>PMP50001019_EnConsump</t>
  </si>
  <si>
    <t>PMP50001019 Pump Energy Consumption</t>
  </si>
  <si>
    <t>PMP50001019_PowerInput</t>
  </si>
  <si>
    <t>PMP50001019 Pump Power Input</t>
  </si>
  <si>
    <t>PMP50001019_Speed</t>
  </si>
  <si>
    <t>PMP50001019 Pump Speed</t>
  </si>
  <si>
    <t>PMP50001019_OperTime</t>
  </si>
  <si>
    <t>PMP50001019 Pump Operation Time</t>
  </si>
  <si>
    <t>PMP50001021_DutyPoint</t>
  </si>
  <si>
    <t>PMP50001021 Pump Relative Duty Point Setpoint</t>
  </si>
  <si>
    <t>PMP50001021_OnOff</t>
  </si>
  <si>
    <t>PMP50001021 Pump On / Off Control</t>
  </si>
  <si>
    <t>PMP50001021_ControlMode</t>
  </si>
  <si>
    <t>PMP50001021 Pump Control mode Control</t>
  </si>
  <si>
    <t>PMP50001021_Pressure</t>
  </si>
  <si>
    <t>PMP50001021 Pump Pressure</t>
  </si>
  <si>
    <t>PMP50001021_Flow</t>
  </si>
  <si>
    <t>PMP50001021 Pump Flow</t>
  </si>
  <si>
    <t>PMP50001021_EnConsump</t>
  </si>
  <si>
    <t>PMP50001021 Pump Energy Consumption</t>
  </si>
  <si>
    <t>PMP50001021_PowerInput</t>
  </si>
  <si>
    <t>PMP50001021 Pump Power Input</t>
  </si>
  <si>
    <t>PMP50001021_Speed</t>
  </si>
  <si>
    <t>PMP50001021 Pump Speed</t>
  </si>
  <si>
    <t>PMP50001021_OperTime</t>
  </si>
  <si>
    <t>PMP50001021 Pump Operation Time</t>
  </si>
  <si>
    <t>PMP50001023_DutyPoint</t>
  </si>
  <si>
    <t>PMP50001023 Pump Relative Duty Point Setpoint</t>
  </si>
  <si>
    <t>PMP50001023_OnOff</t>
  </si>
  <si>
    <t>PMP50001023 Pump On / Off Control</t>
  </si>
  <si>
    <t>PMP50001023_ControlMode</t>
  </si>
  <si>
    <t>PMP50001023 Pump Control mode Control</t>
  </si>
  <si>
    <t>PMP50001023_Pressure</t>
  </si>
  <si>
    <t>PMP50001023 Pump Pressure</t>
  </si>
  <si>
    <t>PMP50001023_Flow</t>
  </si>
  <si>
    <t>PMP50001023 Pump Flow</t>
  </si>
  <si>
    <t>PMP50001023_EnConsump</t>
  </si>
  <si>
    <t>PMP50001023 Pump Energy Consumption</t>
  </si>
  <si>
    <t>PMP50001023_PowerInput</t>
  </si>
  <si>
    <t>PMP50001023 Pump Power Input</t>
  </si>
  <si>
    <t>PMP50001023_Speed</t>
  </si>
  <si>
    <t>PMP50001023 Pump Speed</t>
  </si>
  <si>
    <t>PMP50001023_OperTime</t>
  </si>
  <si>
    <t>PMP50001023 Pump Operation Time</t>
  </si>
  <si>
    <t>PMP50001028_DutyPoint</t>
  </si>
  <si>
    <t>PMP50001028 Pump Relative Duty Point Setpoint</t>
  </si>
  <si>
    <t>PMP50001028_OnOff</t>
  </si>
  <si>
    <t>PMP50001028 Pump On / Off Control</t>
  </si>
  <si>
    <t>PMP50001028_ControlMode</t>
  </si>
  <si>
    <t>PMP50001028 Pump Control mode Control</t>
  </si>
  <si>
    <t>PMP50001028_Pressure</t>
  </si>
  <si>
    <t>PMP50001028 Pump Pressure</t>
  </si>
  <si>
    <t>PMP50001028_Flow</t>
  </si>
  <si>
    <t>PMP50001028 Pump Flow</t>
  </si>
  <si>
    <t>PMP50001028_EnConsump</t>
  </si>
  <si>
    <t>PMP50001028 Pump Energy Consumption</t>
  </si>
  <si>
    <t>PMP50001028_PowerInput</t>
  </si>
  <si>
    <t>PMP50001028 Pump Power Input</t>
  </si>
  <si>
    <t>PMP50001028_Speed</t>
  </si>
  <si>
    <t>PMP50001028 Pump Speed</t>
  </si>
  <si>
    <t>PMP50001028_OperTime</t>
  </si>
  <si>
    <t>PMP50001028 Pump Operation Time</t>
  </si>
  <si>
    <t>VLV50001091_1_Setpoint</t>
  </si>
  <si>
    <t>VLV50001091_1 Valve P1653:P1757Setpoint</t>
  </si>
  <si>
    <t>VLV50001091_1_RelPos</t>
  </si>
  <si>
    <t>VLV50001091_1 Valve Relative Position</t>
  </si>
  <si>
    <t>VLV50001091_1_AbsPos</t>
  </si>
  <si>
    <t>VLV50001091_1 Valve Absolute Position</t>
  </si>
  <si>
    <t>VLV50001043_2_Setpoint</t>
  </si>
  <si>
    <t>VLV50001043_2 Valve Setpoint</t>
  </si>
  <si>
    <t>VLV50001043_2_RelPos</t>
  </si>
  <si>
    <t>VLV50001043_2 Valve Relative Position</t>
  </si>
  <si>
    <t>VLV50001043_2_AbsPos</t>
  </si>
  <si>
    <t>VLV50001043_2 Valve Absolute Position</t>
  </si>
  <si>
    <t>VLV50001044_2_Setpoint</t>
  </si>
  <si>
    <t>VLV50001044_2 Valve Setpoint</t>
  </si>
  <si>
    <t>VLV50001044_2_RelPos</t>
  </si>
  <si>
    <t>VLV50001044_2 Valve Relative Position</t>
  </si>
  <si>
    <t>VLV50001044_2_AbsPos</t>
  </si>
  <si>
    <t>VLV50001044_2 Valve Absolute Position</t>
  </si>
  <si>
    <t>VLV50001045_1_Setpoint</t>
  </si>
  <si>
    <t>VLV50001045_1 Valve Setpoint</t>
  </si>
  <si>
    <t>VLV50001045_1_RelPos</t>
  </si>
  <si>
    <t>VLV50001045_1 Valve Relative Position</t>
  </si>
  <si>
    <t>VLV50001045_1_AbsPos</t>
  </si>
  <si>
    <t>VLV50001045_1 Valve Absolute Position</t>
  </si>
  <si>
    <t>VLV50001214_1_Setpoint</t>
  </si>
  <si>
    <t>VLV50001214_1 Valve Setpoint</t>
  </si>
  <si>
    <t>VLV50001214_1_RelPos</t>
  </si>
  <si>
    <t>VLV50001214_1 Valve Relative Position</t>
  </si>
  <si>
    <t>VLV50001214_1_AbsPos</t>
  </si>
  <si>
    <t>VLV50001214_1 Valve Absolute Position</t>
  </si>
  <si>
    <t>VLV50001046_1_Setpoint</t>
  </si>
  <si>
    <t>VLV50001046_1 Valve Setpoint</t>
  </si>
  <si>
    <t>VLV50001046_1_RelPos</t>
  </si>
  <si>
    <t>VLV50001046_1 Valve Relative Position</t>
  </si>
  <si>
    <t>VLV50001046_1_AbsPos</t>
  </si>
  <si>
    <t>VLV50001046_1 Valve Absolute Position</t>
  </si>
  <si>
    <t>VLV50001046_2_Setpoint</t>
  </si>
  <si>
    <t>VLV50001046_2 Valve Setpoint</t>
  </si>
  <si>
    <t>VLV50001046_2_RelPos</t>
  </si>
  <si>
    <t>VLV50001046_2 Valve Relative Position</t>
  </si>
  <si>
    <t>VLV50001046_2_AbsPos</t>
  </si>
  <si>
    <t>VLV50001046_2 Valve Absolute Position</t>
  </si>
  <si>
    <t>VLV50001047_2_Setpoint</t>
  </si>
  <si>
    <t>VLV50001047_2 Valve Setpoint</t>
  </si>
  <si>
    <t>VLV50001047_2_RelPos</t>
  </si>
  <si>
    <t>VLV50001047_2 Valve Relative Position</t>
  </si>
  <si>
    <t>VLV50001047_2_AbsPos</t>
  </si>
  <si>
    <t>VLV50001047_2 Valve Absolute Position</t>
  </si>
  <si>
    <t>VLV50001061_Setpoint</t>
  </si>
  <si>
    <t>VLV50001061 Valve Setpoint</t>
  </si>
  <si>
    <t>VLV50001061_RelPos</t>
  </si>
  <si>
    <t>VLV50001061 Valve Relative Position</t>
  </si>
  <si>
    <t>VLV50001061_AbsPos</t>
  </si>
  <si>
    <t>VLV50001061 Valve Absolute Position</t>
  </si>
  <si>
    <t>VLV50001062_1_Setpoint</t>
  </si>
  <si>
    <t>VLV50001062_1 Valve Setpoint</t>
  </si>
  <si>
    <t>VLV50001062_1_RelPos</t>
  </si>
  <si>
    <t>VLV50001062_1 Valve Relative Position</t>
  </si>
  <si>
    <t>VLV50001062_1_AbsPos</t>
  </si>
  <si>
    <t>VLV50001062_1 Valve Absolute Position</t>
  </si>
  <si>
    <t>VLV50001062_2_Setpoint</t>
  </si>
  <si>
    <t>VLV50001062_2 Valve Setpoint</t>
  </si>
  <si>
    <t>VLV50001062_2_RelPos</t>
  </si>
  <si>
    <t>VLV50001062_2 Valve Relative Position</t>
  </si>
  <si>
    <t>VLV50001062_2_AbsPos</t>
  </si>
  <si>
    <t>VLV50001062_2 Valve Absolute Position</t>
  </si>
  <si>
    <t>VLV50001215_Setpoint</t>
  </si>
  <si>
    <t>VLV50001215 Valve Setpoint</t>
  </si>
  <si>
    <t>VLV50001215_RelPos</t>
  </si>
  <si>
    <t>VLV50001215 Valve Relative Position</t>
  </si>
  <si>
    <t>VLV50001215_AbsPos</t>
  </si>
  <si>
    <t>VLV50001215 Valve Absolute Position</t>
  </si>
  <si>
    <t>VLV50001064_3_Setpoint</t>
  </si>
  <si>
    <t>VLV50001064_3 Valve Setpoint</t>
  </si>
  <si>
    <t>VLV50001064_3_RelPos</t>
  </si>
  <si>
    <t>VLV50001064_3 Valve Relative Position</t>
  </si>
  <si>
    <t>VLV50001064_3_AbsPos</t>
  </si>
  <si>
    <t>VLV50001064_3 Valve Absolute Position</t>
  </si>
  <si>
    <t>VLV50001064_4_Setpoint</t>
  </si>
  <si>
    <t>VLV50001064_4 Valve Setpoint</t>
  </si>
  <si>
    <t>VLV50001064_4_RelPos</t>
  </si>
  <si>
    <t>VLV50001064_4 Valve Relative Position</t>
  </si>
  <si>
    <t>VLV50001064_4_AbsPos</t>
  </si>
  <si>
    <t>VLV50001064_4 Valve Absolute Position</t>
  </si>
  <si>
    <t>VLV50001064_5_Setpoint</t>
  </si>
  <si>
    <t>VLV50001064_5 Valve Setpoint</t>
  </si>
  <si>
    <t>VLV50001064_5_RelPos</t>
  </si>
  <si>
    <t>VLV50001064_5 Valve Relative Position</t>
  </si>
  <si>
    <t>VLV50001064_5_AbsPos</t>
  </si>
  <si>
    <t>VLV50001064_5 Valve Absolute Position</t>
  </si>
  <si>
    <t>VLV50001064_6_Setpoint</t>
  </si>
  <si>
    <t>VLV50001064_6 Valve Setpoint</t>
  </si>
  <si>
    <t>VLV50001064_6_RelPos</t>
  </si>
  <si>
    <t>VLV50001064_6 Valve Relative Position</t>
  </si>
  <si>
    <t>VLV50001064_6_AbsPos</t>
  </si>
  <si>
    <t>VLV50001064_6 Valve Absolute Position</t>
  </si>
  <si>
    <t>VLV50001064_7_Setpoint</t>
  </si>
  <si>
    <t>VLV50001064_7 Valve Setpoint</t>
  </si>
  <si>
    <t>VLV50001064_7_RelPos</t>
  </si>
  <si>
    <t>VLV50001064_7 Valve Relative Position</t>
  </si>
  <si>
    <t>VLV50001064_7_AbsPos</t>
  </si>
  <si>
    <t>VLV50001064_7 Valve Absolute Position</t>
  </si>
  <si>
    <t>VLV50001064_8_Setpoint</t>
  </si>
  <si>
    <t>VLV50001064_8 Valve Setpoint</t>
  </si>
  <si>
    <t>VLV50001064_8_RelPos</t>
  </si>
  <si>
    <t>VLV50001064_8 Valve Relative Position</t>
  </si>
  <si>
    <t>VLV50001064_8_AbsPos</t>
  </si>
  <si>
    <t>VLV50001064_8 Valve Absolute Position</t>
  </si>
  <si>
    <t>VLV50001065_2_Setpoint</t>
  </si>
  <si>
    <t>VLV50001065_2 Valve Setpoint</t>
  </si>
  <si>
    <t>VLV50001065_2_RelPos</t>
  </si>
  <si>
    <t>VLV50001065_2 Valve Relative Position</t>
  </si>
  <si>
    <t>VLV50001065_2_AbsPos</t>
  </si>
  <si>
    <t>VLV50001065_2 Valve Absolute Position</t>
  </si>
  <si>
    <t>VLV50001066_1_Setpoint</t>
  </si>
  <si>
    <t>VLV50001066_1 Valve Setpoint</t>
  </si>
  <si>
    <t>VLV50001066_1_RelPos</t>
  </si>
  <si>
    <t>VLV50001066_1 Valve Relative Position</t>
  </si>
  <si>
    <t>VLV50001066_1_AbsPos</t>
  </si>
  <si>
    <t>VLV50001066_1 Valve Absolute Position</t>
  </si>
  <si>
    <t>VLV50001066_2_Setpoint</t>
  </si>
  <si>
    <t>VLV50001066_2 Valve Setpoint</t>
  </si>
  <si>
    <t>VLV50001066_2_RelPos</t>
  </si>
  <si>
    <t>VLV50001066_2 Valve Relative Position</t>
  </si>
  <si>
    <t>VLV50001066_2_AbsPos</t>
  </si>
  <si>
    <t>VLV50001066_2 Valve Absolute Position</t>
  </si>
  <si>
    <t>VLV50001066_3_Setpoint</t>
  </si>
  <si>
    <t>VLV50001066_3 Valve Setpoint</t>
  </si>
  <si>
    <t>VLV50001066_3_RelPos</t>
  </si>
  <si>
    <t>VLV50001066_3 Valve Relative Position</t>
  </si>
  <si>
    <t>VLV50001066_3_AbsPos</t>
  </si>
  <si>
    <t>VLV50001066_3 Valve Absolute Position</t>
  </si>
  <si>
    <t>VLV50001067_2_Setpoint</t>
  </si>
  <si>
    <t>VLV50001067_2 Valve Setpoint</t>
  </si>
  <si>
    <t>VLV50001067_2_RelPos</t>
  </si>
  <si>
    <t>VLV50001067_2 Valve Relative Position</t>
  </si>
  <si>
    <t>VLV50001067_2_AbsPos</t>
  </si>
  <si>
    <t>VLV50001067_2 Valve Absolute Position</t>
  </si>
  <si>
    <t>VLV50001068_1_Setpoint</t>
  </si>
  <si>
    <t>VLV50001068_1 Valve Setpoint</t>
  </si>
  <si>
    <t>VLV50001068_1_RelPos</t>
  </si>
  <si>
    <t>VLV50001068_1 Valve Relative Position</t>
  </si>
  <si>
    <t>VLV50001068_1_AbsPos</t>
  </si>
  <si>
    <t>VLV50001068_1 Valve Absolute Position</t>
  </si>
  <si>
    <t>VLV50001068_2_Setpoint</t>
  </si>
  <si>
    <t>VLV50001068_2 Valve Setpoint</t>
  </si>
  <si>
    <t>VLV50001068_2_RelPos</t>
  </si>
  <si>
    <t>VLV50001068_2 Valve Relative Position</t>
  </si>
  <si>
    <t>VLV50001068_2_AbsPos</t>
  </si>
  <si>
    <t>VLV50001068_2 Valve Absolute Position</t>
  </si>
  <si>
    <t>VLV50001068_3_Setpoint</t>
  </si>
  <si>
    <t>VLV50001068_3 Valve Setpoint</t>
  </si>
  <si>
    <t>VLV50001068_3_RelPos</t>
  </si>
  <si>
    <t>VLV50001068_3 Valve Relative Position</t>
  </si>
  <si>
    <t>VLV50001068_3_AbsPos</t>
  </si>
  <si>
    <t>VLV50001068_3 Valve Absolute Position</t>
  </si>
  <si>
    <t>VLV50001068_4_Setpoint</t>
  </si>
  <si>
    <t>VLV50001068_4 Valve Setpoint</t>
  </si>
  <si>
    <t>VLV50001068_4_RelPos</t>
  </si>
  <si>
    <t>VLV50001068_4 Valve Relative Position</t>
  </si>
  <si>
    <t>VLV50001068_4_AbsPos</t>
  </si>
  <si>
    <t>VLV50001068_4 Valve Absolute Position</t>
  </si>
  <si>
    <t>VLV50001069_2_Setpoint</t>
  </si>
  <si>
    <t>VLV50001069_2 Valve Setpoint</t>
  </si>
  <si>
    <t>VLV50001069_2_RelPos</t>
  </si>
  <si>
    <t>VLV50001069_2 Valve Relative Position</t>
  </si>
  <si>
    <t>VLV50001069_2_AbsPos</t>
  </si>
  <si>
    <t>VLV50001069_2 Valve Absolute Position</t>
  </si>
  <si>
    <t>VLV50001069_3_Setpoint</t>
  </si>
  <si>
    <t>VLV50001069_3 Valve Setpoint</t>
  </si>
  <si>
    <t>VLV50001069_3_RelPos</t>
  </si>
  <si>
    <t>VLV50001069_3 Valve Relative Position</t>
  </si>
  <si>
    <t>VLV50001069_3_AbsPos</t>
  </si>
  <si>
    <t>VLV50001069_3 Valve Absolute Position</t>
  </si>
  <si>
    <t>VLV50001069_4_Setpoint</t>
  </si>
  <si>
    <t>VLV50001069_4 Valve Setpoint</t>
  </si>
  <si>
    <t>VLV50001069_4_RelPos</t>
  </si>
  <si>
    <t>VLV50001069_4 Valve Relative Position</t>
  </si>
  <si>
    <t>VLV50001069_4_AbsPos</t>
  </si>
  <si>
    <t>VLV50001069_4 Valve Absolute Position</t>
  </si>
  <si>
    <t>VLV50001069_5_Setpoint</t>
  </si>
  <si>
    <t>VLV50001069_5 Valve Setpoint</t>
  </si>
  <si>
    <t>VLV50001069_5_RelPos</t>
  </si>
  <si>
    <t>VLV50001069_5 Valve Relative Position</t>
  </si>
  <si>
    <t>VLV50001069_5_AbsPos</t>
  </si>
  <si>
    <t>VLV50001069_5 Valve Absolute Position</t>
  </si>
  <si>
    <t>VLV50001069_6_Setpoint</t>
  </si>
  <si>
    <t>VLV50001069_6_RelPos</t>
  </si>
  <si>
    <t>VLV50001069_6_AbsPos</t>
  </si>
  <si>
    <t>VLV50001069_9_Setpoint</t>
  </si>
  <si>
    <t>VLV50001069_9 Valve Setpoint</t>
  </si>
  <si>
    <t>VLV50001069_9_RelPos</t>
  </si>
  <si>
    <t>VLV50001069_9 Valve Relative Position</t>
  </si>
  <si>
    <t>VLV50001069_9_AbsPos</t>
  </si>
  <si>
    <t>VLV50001069_9 Valve Absolute Position</t>
  </si>
  <si>
    <t>VLV50001071_2_Setpoint</t>
  </si>
  <si>
    <t>VLV50001071_2 Valve Setpoint</t>
  </si>
  <si>
    <t>VLV50001071_2_RelPos</t>
  </si>
  <si>
    <t>VLV50001071_2 Valve Relative Position</t>
  </si>
  <si>
    <t>VLV50001071_2_AbsPos</t>
  </si>
  <si>
    <t>VLV50001071_2 Valve Absolute Position</t>
  </si>
  <si>
    <t>VLV50001074_Setpoint</t>
  </si>
  <si>
    <t>VLV50001074 Valve Setpoint</t>
  </si>
  <si>
    <t>VLV50001074_RelPos</t>
  </si>
  <si>
    <t>VLV50001074 Valve Relative Position</t>
  </si>
  <si>
    <t>VLV50001074_AbsPos</t>
  </si>
  <si>
    <t>VLV50001074 Valve Absolute Position</t>
  </si>
  <si>
    <t>FireDetection</t>
  </si>
  <si>
    <t>raw</t>
  </si>
  <si>
    <t>R2.24</t>
  </si>
  <si>
    <t>Fixed FireDetection signals</t>
  </si>
  <si>
    <t>R2.25</t>
  </si>
  <si>
    <t>Fixed MQTT topics according OT directions dd6-02-2026</t>
  </si>
  <si>
    <t>R2.26</t>
  </si>
  <si>
    <t>Fixed precision for tank signals</t>
  </si>
  <si>
    <t>201H531_alarm</t>
  </si>
  <si>
    <t>201H531_prealarm</t>
  </si>
  <si>
    <t>201H531_fault</t>
  </si>
  <si>
    <t>201H531_disabled</t>
  </si>
  <si>
    <t>201H531_test</t>
  </si>
  <si>
    <t>201H631_alarm</t>
  </si>
  <si>
    <t>201H631_prealarm</t>
  </si>
  <si>
    <t>201H631_fault</t>
  </si>
  <si>
    <t>201H631_disabled</t>
  </si>
  <si>
    <t>201H631_test</t>
  </si>
  <si>
    <t>201H341_alarm</t>
  </si>
  <si>
    <t>201H341_prealarm</t>
  </si>
  <si>
    <t>201H341_fault</t>
  </si>
  <si>
    <t>201H341_disabled</t>
  </si>
  <si>
    <t>201H341_test</t>
  </si>
  <si>
    <t>201H601_alarm</t>
  </si>
  <si>
    <t>201H601_prealarm</t>
  </si>
  <si>
    <t>201H601_fault</t>
  </si>
  <si>
    <t>201H601_disabled</t>
  </si>
  <si>
    <t>201H601_test</t>
  </si>
  <si>
    <t>R2.27</t>
  </si>
  <si>
    <t>Fixed some FireDetection signal names.</t>
  </si>
  <si>
    <t>R2.28</t>
  </si>
  <si>
    <t>Fixed alarm levels for Gas Detectors</t>
  </si>
  <si>
    <t>R2.29</t>
  </si>
  <si>
    <t>MQTT Topics Fix mail 11-02-2026</t>
  </si>
  <si>
    <t>500000 THRS</t>
  </si>
  <si>
    <t>R2.30</t>
  </si>
  <si>
    <t>Serial Interface - Hydraulic &amp; Sail PLC Yard</t>
  </si>
  <si>
    <t>HydrSail</t>
  </si>
  <si>
    <t>Ind_Hydr_fire_stop</t>
  </si>
  <si>
    <t>280000 HYDRAULIC SAIL</t>
  </si>
  <si>
    <t>Indication Hydraulic fire stop</t>
  </si>
  <si>
    <t>e-stop</t>
  </si>
  <si>
    <t>Ind_Hydr_stop_Helm_PS</t>
  </si>
  <si>
    <t>Indication Hydraulic stop Helmstation PS</t>
  </si>
  <si>
    <t>Ind_Hydr_stop_Helm_SB</t>
  </si>
  <si>
    <t>Indication Hydraulic stop Helmstation SB</t>
  </si>
  <si>
    <t>Ind_Hydr_stop_Tech_room</t>
  </si>
  <si>
    <t>Indication Hydraulic stop Technical room</t>
  </si>
  <si>
    <t>Ind_Hydr_stop_Main_Mst</t>
  </si>
  <si>
    <t>Indication Hydraulic stop Main Mast</t>
  </si>
  <si>
    <t>Ind_Hydr_stop_Miz_Mst</t>
  </si>
  <si>
    <t>Indication Hydraulic stop Mizzen Mast</t>
  </si>
  <si>
    <t>Ind_Hydr_stop_Sail_Stor_locker</t>
  </si>
  <si>
    <t>Indication Hydraulic stop Sail storage locker</t>
  </si>
  <si>
    <t>Ind_Hydr_stop_Halyard_pit</t>
  </si>
  <si>
    <t>Indication Hydraulic stop Halyard pit</t>
  </si>
  <si>
    <t>Ind_Hydr_stop_Race_cockpit</t>
  </si>
  <si>
    <t>Indication Hydraulic stop Race cockpit</t>
  </si>
  <si>
    <t>Ind_Hydr_Syst_Enbl_Ext</t>
  </si>
  <si>
    <t>Indication Hydraulic System enable extern</t>
  </si>
  <si>
    <t>Ind_Powerpack_1_Run_Ext</t>
  </si>
  <si>
    <t>Indication Powerpack 1 Running extern</t>
  </si>
  <si>
    <t>powerpack/powerpack-1</t>
  </si>
  <si>
    <t>Ind_Powerpack_1_Manual_Ext</t>
  </si>
  <si>
    <t>Indication Powerpack 1 Manual Extern</t>
  </si>
  <si>
    <t>Ind_Powerpack_1_On_Off_Ext</t>
  </si>
  <si>
    <t>Indication Powerpack 1 On/Off Extern</t>
  </si>
  <si>
    <t>Ind_Powerpack_1_Auto_Ext</t>
  </si>
  <si>
    <t>Indication Powerpack 1 Auto Extern</t>
  </si>
  <si>
    <t>Ind_Powerpack_2_Run_Ext</t>
  </si>
  <si>
    <t>Indication Powerpack 2 Running extern</t>
  </si>
  <si>
    <t>powerpack/powerpack-2</t>
  </si>
  <si>
    <t>Ind_Powerpack_2_Manual_Ext</t>
  </si>
  <si>
    <t>Indication Powerpack 2 Manual Extern</t>
  </si>
  <si>
    <t>Ind_Powerpack_2_On_Off_Ext</t>
  </si>
  <si>
    <t>Indication Powerpack 2 On/Off Extern</t>
  </si>
  <si>
    <t>Ind_Powerpack_2_Auto_Ext</t>
  </si>
  <si>
    <t>Indication Powerpack 2 Auto Extern</t>
  </si>
  <si>
    <t>Ind_Offline_filter_unit_Run_Ext</t>
  </si>
  <si>
    <t>Indication Offline filter unit Running extern</t>
  </si>
  <si>
    <t>filter-pump</t>
  </si>
  <si>
    <t>Ind_Offline_filter_Manual_Ext</t>
  </si>
  <si>
    <t>Indication Offline filter Manual Extern</t>
  </si>
  <si>
    <t>Ind_Offline_filter_On_Off_Ext</t>
  </si>
  <si>
    <t>Indication Offline filter On/Off Extern</t>
  </si>
  <si>
    <t>Ind_Offline_filter_Auto_Ext</t>
  </si>
  <si>
    <t>Indication Offline filter Auto Extern</t>
  </si>
  <si>
    <t>Offline_filter_unit_Power_Supp_ok</t>
  </si>
  <si>
    <t>Offline filter unit Power supply ok</t>
  </si>
  <si>
    <t>Tank_Low_low_level_Alm</t>
  </si>
  <si>
    <t>Tank Low low level Alarm</t>
  </si>
  <si>
    <t>hydraulics</t>
  </si>
  <si>
    <t>Tank_Low_level_Alm</t>
  </si>
  <si>
    <t>Tank Low level Alarm</t>
  </si>
  <si>
    <t>Tank_Temperatur_Alm</t>
  </si>
  <si>
    <t>Tank Temperature alarm</t>
  </si>
  <si>
    <t>Enbl_1_01_Stat_HMI_Blade_Cunn</t>
  </si>
  <si>
    <t>Enable 1.01 Status HMI Blade Cunningham</t>
  </si>
  <si>
    <t>tension-double-cylinder/blade-cunningham</t>
  </si>
  <si>
    <t>Gen_Alm_1_01_Blade_Cunn</t>
  </si>
  <si>
    <t>General alarm 1.01 Blade Cunningham</t>
  </si>
  <si>
    <t>Blade_Cunn_Load_Alm</t>
  </si>
  <si>
    <t>Blade Cunningham Load Alarm</t>
  </si>
  <si>
    <t>Enbl_1_02_Stat_HMI_Code_sail_tack</t>
  </si>
  <si>
    <t>Enable 1.02 Status HMI Code sail tack</t>
  </si>
  <si>
    <t>tension-double-cylinder/code-sail-tack</t>
  </si>
  <si>
    <t>Gen_Alm_1_02_Code_sail_tack</t>
  </si>
  <si>
    <t>General alarm 1.02 Code sail tack</t>
  </si>
  <si>
    <t>Code_sail_tack_Load_Alm</t>
  </si>
  <si>
    <t>Code sail tack Load Alarm</t>
  </si>
  <si>
    <t>Enbl_1_03_Stat_HMI_Blade_Adj</t>
  </si>
  <si>
    <t>Enable 1.03 Status HMI Blade adjuster</t>
  </si>
  <si>
    <t>tension-cylinder-ma/blade-adjuster</t>
  </si>
  <si>
    <t>Gen_Alm_1_03_Blade_Adj</t>
  </si>
  <si>
    <t>General alarm 1.03 Blade adjuster</t>
  </si>
  <si>
    <t>Blade_Adj_Load_Alm</t>
  </si>
  <si>
    <t>Blade adjuster Load Alarm</t>
  </si>
  <si>
    <t>Enbl_1_04_Stat_HMI_Staysail_stay_Adj</t>
  </si>
  <si>
    <t>Enable 1.04 Status HMI Staysail stay adjuster</t>
  </si>
  <si>
    <t>tension-cylinder-ma/Staysail</t>
  </si>
  <si>
    <t>Gen_Alm_1_04_Staysail_stay_Adj</t>
  </si>
  <si>
    <t>General alarm 1.04 Staysail stay adjuster</t>
  </si>
  <si>
    <t>Staysail_stay_Adj_Load_Alm</t>
  </si>
  <si>
    <t>Staysail stay adjuster Load Alarm</t>
  </si>
  <si>
    <t>Enbl_2_01_Stat_HMI_Main_Outhaul</t>
  </si>
  <si>
    <t>Enable 2.01 Status HMI Main Outhaul</t>
  </si>
  <si>
    <t>tension-cylinder</t>
  </si>
  <si>
    <t>Gen_Alm_2_01_Main_Outhaul</t>
  </si>
  <si>
    <t>General alarm 2.01 Main Outhaul</t>
  </si>
  <si>
    <t>Main_Outhaul_Load_Alm</t>
  </si>
  <si>
    <t>Main Outhaul Load Alarm</t>
  </si>
  <si>
    <t>Enbl_2_02_Stat_HMI_Main_Vang</t>
  </si>
  <si>
    <t>Enable 2.02 Status HMI Main Vang</t>
  </si>
  <si>
    <t>vang-cylinder/main</t>
  </si>
  <si>
    <t>Gen_Alm_2_02_Main_Vang</t>
  </si>
  <si>
    <t>General alarm 2.02 Main Vang</t>
  </si>
  <si>
    <t>Main_Vang_Load_Alm</t>
  </si>
  <si>
    <t>Main Vang Load Alarm</t>
  </si>
  <si>
    <t>Enbl_2_03_Stat_HMI_Main_Check_Defl</t>
  </si>
  <si>
    <t>Enable 2.03 Status HMI Main checkstay deflector</t>
  </si>
  <si>
    <t>tension-cylinder-deflector/main</t>
  </si>
  <si>
    <t>Gen_Alm_2_03_Main_Check_Defl</t>
  </si>
  <si>
    <t>General alarm 2.03 Main checkstay deflector</t>
  </si>
  <si>
    <t>Main_Check_Defl_Load_Alm</t>
  </si>
  <si>
    <t>Main checkstay deflector Load Alarm</t>
  </si>
  <si>
    <t>Enbl_2_04_Stat_HMI_Main_boom_Prev</t>
  </si>
  <si>
    <t>Enable 2.04 Status HMI Main boom preventer</t>
  </si>
  <si>
    <t>preventer/main</t>
  </si>
  <si>
    <t>Gen_Alm_2_04_Main_boom_Prev</t>
  </si>
  <si>
    <t>General alarm 2.04 Main boom preventer</t>
  </si>
  <si>
    <t>Main_boom_Prev_Load_Alm</t>
  </si>
  <si>
    <t>Main boom preventer Load Alarm</t>
  </si>
  <si>
    <t>Enbl_2_05_Stat_HMI_Main_Cunn</t>
  </si>
  <si>
    <t>Enable 2.05 Status HMI Main Cunningham</t>
  </si>
  <si>
    <t>tension-cylinder-cvlv/main</t>
  </si>
  <si>
    <t>Gen_Alm_2_05_Main_Cunn</t>
  </si>
  <si>
    <t>General alarm 2.05 Main Cunningham</t>
  </si>
  <si>
    <t>Main_Cunn_Load_Alm</t>
  </si>
  <si>
    <t>Main Cunningham Load Alarm</t>
  </si>
  <si>
    <t>Enbl_2_06_Stat_HMI_Blade_tweaker_PS</t>
  </si>
  <si>
    <t>Enable 2.06 Status HMI Blade tweaker PS</t>
  </si>
  <si>
    <t>Gen_Alm_2_06_Blade_tweaker_PS</t>
  </si>
  <si>
    <t>General alarm 2.06 Blade tweaker PS</t>
  </si>
  <si>
    <t>Blade_tweaker_PS_Load_Alm</t>
  </si>
  <si>
    <t>Blade tweaker PS Load Alarm</t>
  </si>
  <si>
    <t>Blade_tweaker_SB_Load_Alm</t>
  </si>
  <si>
    <t>Blade tweaker SB Load Alarm</t>
  </si>
  <si>
    <t>Enbl_3_01_Stat_HMI_Keel_lift_Cyl</t>
  </si>
  <si>
    <t>Enable 3.01 Status HMI Keel lift cylinders</t>
  </si>
  <si>
    <t>keel</t>
  </si>
  <si>
    <t>Gen_Alm_3_01_Keel_lift_Cyl</t>
  </si>
  <si>
    <t>General alarm 3.01 Keel lift cylinders</t>
  </si>
  <si>
    <t>Ind_Keel_lift_Cyl_Up_Ext</t>
  </si>
  <si>
    <t>Indication Keel lift cylinders Up extern</t>
  </si>
  <si>
    <t>Ind_Keel_lift_Cyl_Down_Ext</t>
  </si>
  <si>
    <t>Indication Keel lift cylinders Down extern</t>
  </si>
  <si>
    <t>Keel_lift_Cyl_up_cycle_time_out_Alm</t>
  </si>
  <si>
    <t>Keel lift cylinders up cycle time out alarm</t>
  </si>
  <si>
    <t>Keel_lift_Cyl_down_cycle_time_out_Alm</t>
  </si>
  <si>
    <t>Keel lift cylinders down cycle time out alarm</t>
  </si>
  <si>
    <t>Keel_lift_Cyl_Sensor_failure_Alm</t>
  </si>
  <si>
    <t>Keel lift cylinders Sensor failure alarm</t>
  </si>
  <si>
    <t>Enbl_3_02_Stat_HMI_Keel_lock_Cyl</t>
  </si>
  <si>
    <t>Enable 3.02 Status HMI Keel lock cylinders</t>
  </si>
  <si>
    <t>Gen_Alm_3_02_Keel_lock_Cyl</t>
  </si>
  <si>
    <t>General alarm 3.02 Keel lock cylinders</t>
  </si>
  <si>
    <t>Ind_Keel_lift_Cyl_Locked_Ext</t>
  </si>
  <si>
    <t>Indication Keel lift cylinders Locked extern</t>
  </si>
  <si>
    <t>Ind_Keel_lift_Cyl_Unlocked_Ext</t>
  </si>
  <si>
    <t>Indication Keel lift cylinders Unlocked extern</t>
  </si>
  <si>
    <t>Keel_lock_Cyl_lock_Alm</t>
  </si>
  <si>
    <t>Keel lock cylinders lock alarm</t>
  </si>
  <si>
    <t>Enbl_3_03_Stat_HMI_Keel_spare</t>
  </si>
  <si>
    <t>Enable 3.03 Status HMI Keel spare</t>
  </si>
  <si>
    <t>Gen_Alm_3_03_Keel_spare</t>
  </si>
  <si>
    <t>General alarm 3.03 Keel spare</t>
  </si>
  <si>
    <t>Enbl_4_01_Stat_HMI_Miz_headsail_furler</t>
  </si>
  <si>
    <t>Enable 4.01 Status HMI Mizzen headsail furler</t>
  </si>
  <si>
    <t>furler</t>
  </si>
  <si>
    <t>Gen_Alm_4_01_Miz_headsail_furler</t>
  </si>
  <si>
    <t>General alarm 4.01 Mizzen headsail furler</t>
  </si>
  <si>
    <t>Enbl_4_02_Stat_HMI_Miz_headsail_tack_Adj</t>
  </si>
  <si>
    <t>Enable 4.02 Status HMI Mizzen headsail tack adjuster</t>
  </si>
  <si>
    <t>Gen_Alm_4_02_Miz_headsail_tack_Adj</t>
  </si>
  <si>
    <t>General alarm 4.02 Mizzen headsail tack adjuster</t>
  </si>
  <si>
    <t>Miz_headsail_tack_Adj_Load_Alm</t>
  </si>
  <si>
    <t>Mizzen headsail tack adjuster Load Alarm</t>
  </si>
  <si>
    <t>Enbl_4_03_Stat_HMI_Crew_Board_Plfrm_PS</t>
  </si>
  <si>
    <t>Enable 4.03 Status HMI Crew boarding platform PS</t>
  </si>
  <si>
    <t>crew-boarding-platform</t>
  </si>
  <si>
    <t>Gen_Alm_4_03_Crew_Board_Plfrm_PS</t>
  </si>
  <si>
    <t>General alarm 4.03 Crew boarding platform PS</t>
  </si>
  <si>
    <t>Ind_Crew_Board_Plfrm_PS_Locked_Ext</t>
  </si>
  <si>
    <t>Indication Crew boarding platform PS Locked extern</t>
  </si>
  <si>
    <t>Ind_Crew_Board_Plfrm_PS_Unlocked_Ext</t>
  </si>
  <si>
    <t>Indication Crew boarding platform PS Unlocked extern</t>
  </si>
  <si>
    <t>Ind_Crew_Board_Plfrm_PS_Up_Ext</t>
  </si>
  <si>
    <t>Indication Crew boarding platform PS Up extern</t>
  </si>
  <si>
    <t>Enbl_4_04_Stat_HMI_Crew_Board_Plfrm_Lock_PS</t>
  </si>
  <si>
    <t>Enable 4.04 Status HMI Crew boarding platform Lock PS</t>
  </si>
  <si>
    <t>Gen_Alm_4_04_Crew_Board_Plfrm_Lock_PS</t>
  </si>
  <si>
    <t>General alarm 4.04 Crew boarding platform Lock PS</t>
  </si>
  <si>
    <t>Enbl_4_05_Stat_HMI_Oil_Supp_guest_Board_Syst_SB</t>
  </si>
  <si>
    <t>Enable 4.05 Status HMI Oil supply guest boarding system (SB)</t>
  </si>
  <si>
    <t>boarding-equipment</t>
  </si>
  <si>
    <t>Gen_Alm_4_05_Oil_Supp_guest_Board_Syst_SB</t>
  </si>
  <si>
    <t>General alarm 4.05 Oil supply guest boarding system (SB)</t>
  </si>
  <si>
    <t>Enbl_5_01_Stat_HMI_Miz_Outhaul</t>
  </si>
  <si>
    <t>Enable 5.01 Status HMI Mizzen Outhaul</t>
  </si>
  <si>
    <t>Gen_Alm_5_01_Miz_Outhaul</t>
  </si>
  <si>
    <t>General alarm 5.01 Mizzen Outhaul</t>
  </si>
  <si>
    <t>Miz_Outhaul_Load_Alm</t>
  </si>
  <si>
    <t>Mizzen Outhaul Load Alarm</t>
  </si>
  <si>
    <t>Enbl_5_02_Stat_HMI_Miz_Vang</t>
  </si>
  <si>
    <t>Enable 5.02 Status HMI Mizzen Vang</t>
  </si>
  <si>
    <t>vang-cylinder/mizzen</t>
  </si>
  <si>
    <t>Gen_Alm_5_02_Miz_Vang</t>
  </si>
  <si>
    <t>General alarm 5.02 Mizzen Vang</t>
  </si>
  <si>
    <t>Miz_Vang_Load_Alm</t>
  </si>
  <si>
    <t>Mizzen Vang Load Alarm</t>
  </si>
  <si>
    <t>Enbl_5_03_Stat_HMI_Miz_Check_Defl</t>
  </si>
  <si>
    <t>Enable 5.03 Status HMI Mizzen checkstay deflector</t>
  </si>
  <si>
    <t>tension-cylinder-deflector/mizzen</t>
  </si>
  <si>
    <t>Gen_Alm_5_03_Miz_Check_Defl</t>
  </si>
  <si>
    <t>General alarm 5.03 Mizzen checkstay deflector</t>
  </si>
  <si>
    <t>Miz_Check_Defl_Load_Alm</t>
  </si>
  <si>
    <t>Mizzen checkstay deflector Load Alarm</t>
  </si>
  <si>
    <t>Enbl_5_04_Stat_HMI_Miz_Cunn</t>
  </si>
  <si>
    <t>Enable 5.04 Status HMI Mizzen Cunningham</t>
  </si>
  <si>
    <t>tension-cylinder-cvlv/mizzen</t>
  </si>
  <si>
    <t>Gen_Alm_5_04_Miz_Cunn</t>
  </si>
  <si>
    <t>General alarm 5.04 Mizzen Cunningham</t>
  </si>
  <si>
    <t>Miz_Cunn_Load_Alm</t>
  </si>
  <si>
    <t>Mizzen Cunningham Load Alarm</t>
  </si>
  <si>
    <t>Enbl_5_05_Stat_HMI_Oil_Supp_Pass</t>
  </si>
  <si>
    <t>Enable 5.05 Status HMI Oil supply Passarelle</t>
  </si>
  <si>
    <t>Gen_Alm_5_05_Oil_Supp_Pass</t>
  </si>
  <si>
    <t>General alarm 5.05 Oil supply Passarelle</t>
  </si>
  <si>
    <t>Enbl_5_06_Stat_HMI_Miz_boom_Prev</t>
  </si>
  <si>
    <t>Enable 5.06 Status HMI Mizzen boom preventer</t>
  </si>
  <si>
    <t>preventer/mizzen</t>
  </si>
  <si>
    <t>Gen_Alm_5_06_Miz_boom_Prev</t>
  </si>
  <si>
    <t>General alarm 5.06 Mizzen boom preventer</t>
  </si>
  <si>
    <t>Miz_boom_Prev_Load_Alm</t>
  </si>
  <si>
    <t>Mizzen boom preventer Load Alarm</t>
  </si>
  <si>
    <t>Enbl_6_00_Stat_HMI_Tender_crane</t>
  </si>
  <si>
    <t>Enable 6.00 Status HMI Tender crane</t>
  </si>
  <si>
    <t>Gen_Alm_6_00_Tender_crane</t>
  </si>
  <si>
    <t>General alarm 6.00 Tender crane</t>
  </si>
  <si>
    <t>Enbl_E1_01_Stat_HMI_Code_furler</t>
  </si>
  <si>
    <t>Enable E1.01 Status HMI Code furler</t>
  </si>
  <si>
    <t>Gen_Alm_E1_01_Code_furler</t>
  </si>
  <si>
    <t>General alarm E1.01 Code furler</t>
  </si>
  <si>
    <t>Enbl_E1_02_Stat_HMI_Blade_furler</t>
  </si>
  <si>
    <t>Enable E1.02 Status HMI Blade furler</t>
  </si>
  <si>
    <t>Gen_Alm_E1_02_Blade_furler</t>
  </si>
  <si>
    <t>General alarm E1.02 Blade furler</t>
  </si>
  <si>
    <t>Enbl_E1_03_Stat_HMI_Staysail_furler</t>
  </si>
  <si>
    <t>Enable E1.03 Status HMI Staysail furler</t>
  </si>
  <si>
    <t>Gen_Alm_E1_03_Staysail_furler</t>
  </si>
  <si>
    <t>General alarm E1.03 Staysail furler</t>
  </si>
  <si>
    <t>Enbl_E1_04_Stat_HMI_Bow_Dck_Wnch_PS</t>
  </si>
  <si>
    <t>Enable E1.04 Status HMI Bow deck winch PS</t>
  </si>
  <si>
    <t>deck-winch-1130/ps</t>
  </si>
  <si>
    <t>Gen_Alm_E1_04_Bow_Dck_Wnch_PS</t>
  </si>
  <si>
    <t>General alarm E1.04 Bow deck winch PS</t>
  </si>
  <si>
    <t>Enbl_E1_05_Stat_HMI_Bow_Dck_Wnch_SB</t>
  </si>
  <si>
    <t>Enable E1.05 Status HMI Bow deck winch SB</t>
  </si>
  <si>
    <t>deck-winch-1130/sb</t>
  </si>
  <si>
    <t>Gen_Alm_E1_05_Bow_Dck_Wnch_SB</t>
  </si>
  <si>
    <t>General alarm E1.05 Bow deck winch SB</t>
  </si>
  <si>
    <t>Enbl_E1_06_Stat_HMI_Anch_Wndl_PS</t>
  </si>
  <si>
    <t>Enable E1.06 Status HMI Anchor windlass PS</t>
  </si>
  <si>
    <t>anchor-winch</t>
  </si>
  <si>
    <t>Gen_Alm_E1_06_Anch_Wndl_PS</t>
  </si>
  <si>
    <t>General alarm E1.06 Anchor windlass PS</t>
  </si>
  <si>
    <t>Enbl_E1_07_Stat_HMI_Anch_Wndl_SB</t>
  </si>
  <si>
    <t>Enable E1.07 Status HMI Anchor windlass SB</t>
  </si>
  <si>
    <t>Gen_Alm_E1_07_Anch_Wndl_SB</t>
  </si>
  <si>
    <t>General alarm E1.07 Anchor windlass SB</t>
  </si>
  <si>
    <t>Enbl_E1_08_Stat_HMI_Sail_drum</t>
  </si>
  <si>
    <t>Enable E1.08 Status HMI Sail drum</t>
  </si>
  <si>
    <t>Gen_Alm_E1_08_Sail_drum</t>
  </si>
  <si>
    <t>General alarm E1.08 Sail drum</t>
  </si>
  <si>
    <t>Enbl_E2_01_Stat_HMI_Blade_Sht_Capt_Wnch_PS</t>
  </si>
  <si>
    <t>Enable E2.01 Status HMI Blade sheet captive winch PS</t>
  </si>
  <si>
    <t>captive-winch/blade-ps</t>
  </si>
  <si>
    <t>Gen_Alm_E2_01_Blade_Sht_Capt_Wnch_PS</t>
  </si>
  <si>
    <t>General alarm E2.01 Blade sheet captive winch PS</t>
  </si>
  <si>
    <t>Blade_Sht_Capt_Wnch_PS_Drum_Tension_Alm</t>
  </si>
  <si>
    <t>Blade sheet captive winch PS Drum Tension Alarm</t>
  </si>
  <si>
    <t>Blade_Sht_Capt_Wnch_PS_Inner_Alm</t>
  </si>
  <si>
    <t>Blade sheet captive winch PS Inner Alarm</t>
  </si>
  <si>
    <t>Blade_Sht_Capt_Wnch_PS_Outer_Alm</t>
  </si>
  <si>
    <t>Blade sheet captive winch PS Outer Alarm</t>
  </si>
  <si>
    <t>Blade_Sht_ps_feeder_Load_Alm</t>
  </si>
  <si>
    <t>Blade sheet ps feeder Load Alarm</t>
  </si>
  <si>
    <t>feeder/blade_ps</t>
  </si>
  <si>
    <t>Enbl_E2_03_Stat_HMI_Staysail_Sht_Capt_Wnch_PS</t>
  </si>
  <si>
    <t>Enable E2.03 Status HMI Staysail sheet captive winch PS</t>
  </si>
  <si>
    <t>captive-winch/staysail-ps</t>
  </si>
  <si>
    <t>Gen_Alm_E2_03_Staysail_Sht_Capt_Wnch_PS</t>
  </si>
  <si>
    <t>General alarm E2.03 Staysail sheet captive winch PS</t>
  </si>
  <si>
    <t>Staysail_Sht_Capt_Wnch_PS_Drum_Tension_Alm</t>
  </si>
  <si>
    <t>Staysail sheet captive winch PS Drum Tension Alarm</t>
  </si>
  <si>
    <t>Staysail_Sht_Capt_Wnch_PS_Inner_Alm</t>
  </si>
  <si>
    <t>Staysail sheet captive winch PS Inner Alarm</t>
  </si>
  <si>
    <t>Staysail_Sht_Capt_Wnch_PS_Outer_Alm</t>
  </si>
  <si>
    <t>Staysail sheet captive winch PS Outer Alarm</t>
  </si>
  <si>
    <t>Staysail_Sht_ps_feeder_Load_Alm</t>
  </si>
  <si>
    <t>Staysail sheet ps feeder Load Alarm</t>
  </si>
  <si>
    <t>feeder/staysail_ps</t>
  </si>
  <si>
    <t>Enbl_E2_05_Stat_HMI_Main_Sht_Capt_Wnch</t>
  </si>
  <si>
    <t>Enable E2.05 Status HMI Main sheet captive winch</t>
  </si>
  <si>
    <t>captive-winch-lccan/main</t>
  </si>
  <si>
    <t>Gen_Alm_E2_05_Main_Sht_Capt_Wnch</t>
  </si>
  <si>
    <t>General alarm E2.05 Main sheet captive winch</t>
  </si>
  <si>
    <t>Main_Sht_Capt_Wnch_Drum_Tension_Alm</t>
  </si>
  <si>
    <t>Main sheet captive winch Drum Tension Alarm</t>
  </si>
  <si>
    <t>Main_Sht_Capt_Wnch_Inner_Alm</t>
  </si>
  <si>
    <t>Main sheet captive winch Inner Alarm</t>
  </si>
  <si>
    <t>Main_Sht_Capt_Wnch_Outer_Alm</t>
  </si>
  <si>
    <t>Main sheet captive winch Outer Alarm</t>
  </si>
  <si>
    <t>Main_Sht_Capt_Wnch_Load_Alm</t>
  </si>
  <si>
    <t>Main sheet captive winch Load Alarm</t>
  </si>
  <si>
    <t>Enbl_E2_07_Stat_HMI_Main_halyard_Capt_Wnch</t>
  </si>
  <si>
    <t>Enable E2.07 Status HMI Main halyard captive winch</t>
  </si>
  <si>
    <t>captive-winch-halyard</t>
  </si>
  <si>
    <t>Gen_Alm_E2_07_Main_halyard_Capt_Wnch</t>
  </si>
  <si>
    <t>General alarm E2.07 Main halyard captive winch</t>
  </si>
  <si>
    <t>Main_halyard_Capt_Wnch_Drum_Tension_Alm</t>
  </si>
  <si>
    <t>Main halyard captive winch Drum Tension Alarm</t>
  </si>
  <si>
    <t>Main_halyard_Capt_Wnch_Inner_Alm</t>
  </si>
  <si>
    <t>Main halyard captive winch Inner Alarm</t>
  </si>
  <si>
    <t>Main_halyard_Capt_Wnch_Outer_Alm</t>
  </si>
  <si>
    <t>Main halyard captive winch Outer Alarm</t>
  </si>
  <si>
    <t>Main_halyard_Capt_Wnch_Line_Tension_Alm</t>
  </si>
  <si>
    <t>Main halyard captive winch Line Tension Alarm</t>
  </si>
  <si>
    <t>Main_halyard_Capt_Wnch_Load_Alm</t>
  </si>
  <si>
    <t>Main halyard captive winch Load Alarm</t>
  </si>
  <si>
    <t>Enbl_E2_08_Stat_HMI_Crows_nest_Capt</t>
  </si>
  <si>
    <t>Enable E2.08 Status HMI Crows nest captive</t>
  </si>
  <si>
    <t>crows-nest</t>
  </si>
  <si>
    <t>Gen_Alm_E2_08_Crows_nest_Capt</t>
  </si>
  <si>
    <t>General alarm E2.08 Crows nest captive</t>
  </si>
  <si>
    <t>Crows_nest_Capt_Drum_Tension_Alm</t>
  </si>
  <si>
    <t>Crows nest captive Drum Tension Alarm</t>
  </si>
  <si>
    <t>Crows_nest_Capt_Inner_Alm</t>
  </si>
  <si>
    <t>Crows nest captive Inner Alarm</t>
  </si>
  <si>
    <t>Crows_nest_Capt_Outer_Alm</t>
  </si>
  <si>
    <t>Crows nest captive Outer Alarm</t>
  </si>
  <si>
    <t>Crows_nest_Capt_Line_Tension_Alm</t>
  </si>
  <si>
    <t>Crows nest captive Line Tension Alarm</t>
  </si>
  <si>
    <t>Enbl_E2_09_Stat_HMI_Main_Mst_Dck_Wnch_PS_Fwd</t>
  </si>
  <si>
    <t>Enable E2.09 Status HMI Main mast deck winch PS Fwd</t>
  </si>
  <si>
    <t>Gen_Alm_E2_09_Main_Mst_Dck_Wnch_PS_Fwd</t>
  </si>
  <si>
    <t>General alarm E2.09 Main mast deck winch PS Fwd</t>
  </si>
  <si>
    <t>Enbl_E3_01_Stat_HMI_Blade_Sht_Capt_Wnch_SB</t>
  </si>
  <si>
    <t>Enable E3.01 Status HMI Blade sheet captive winch SB</t>
  </si>
  <si>
    <t>captive-winch/blade-sb</t>
  </si>
  <si>
    <t>Gen_Alm_E3_01_Blade_Sht_Capt_Wnch_SB</t>
  </si>
  <si>
    <t>General alarm E3.01 Blade sheet captive winch SB</t>
  </si>
  <si>
    <t>Blade_Sht_Capt_Wnch_SB_Drum_Tension_Alm</t>
  </si>
  <si>
    <t>Blade sheet captive winch SB Drum Tension Alarm</t>
  </si>
  <si>
    <t>Blade_Sht_Capt_Wnch_SB_Inner_Alm</t>
  </si>
  <si>
    <t>Blade sheet captive winch SB Inner Alarm</t>
  </si>
  <si>
    <t>Blade_Sht_Capt_Wnch_SB_Outer_Alm</t>
  </si>
  <si>
    <t>Blade sheet captive winch SB Outer Alarm</t>
  </si>
  <si>
    <t>Blade_Sht_sb_feeder_Load_Alm</t>
  </si>
  <si>
    <t>Blade sheet sb feeder Load Alarm</t>
  </si>
  <si>
    <t>feeder/blade_sb</t>
  </si>
  <si>
    <t>Enbl_E3_03_Stat_HMI_Staysail_Sht_Capt_Wnch_SB</t>
  </si>
  <si>
    <t>Enable E3.03 Status HMI Staysail sheet captive winch SB</t>
  </si>
  <si>
    <t>captive-winch/staysail-sb</t>
  </si>
  <si>
    <t>Gen_Alm_E3_03_Staysail_Sht_Capt_Wnch_SB</t>
  </si>
  <si>
    <t>General alarm E3.03 Staysail sheet captive winch SB</t>
  </si>
  <si>
    <t>Staysail_Sht_Capt_Wnch_SB_Drum_Tension_Alm</t>
  </si>
  <si>
    <t>Staysail sheet captive winch SB Drum Tension Alarm</t>
  </si>
  <si>
    <t>Staysail_Sht_Capt_Wnch_SB_Inner_Alm</t>
  </si>
  <si>
    <t>Staysail sheet captive winch SB Inner Alarm</t>
  </si>
  <si>
    <t>Staysail_Sht_Capt_Wnch_SB_Outer_Alm</t>
  </si>
  <si>
    <t>Staysail sheet captive winch SB Outer Alarm</t>
  </si>
  <si>
    <t>Staysail_Sht_sb_feeder_Load_Alm</t>
  </si>
  <si>
    <t>Staysail sheet sb feeder Load Alarm</t>
  </si>
  <si>
    <t>feeder/staysail_sb</t>
  </si>
  <si>
    <t>Enbl_E3_05_Stat_HMI_Main_Mst_Dck_Wnch_SB_Fwd</t>
  </si>
  <si>
    <t>Enable E3.05 Status HMI Main mast deck winch SB Fwd</t>
  </si>
  <si>
    <t>Gen_Alm_E3_05_Main_Mst_Dck_Wnch_SB_Fwd</t>
  </si>
  <si>
    <t>General alarm E3.05 Main mast deck winch SB Fwd</t>
  </si>
  <si>
    <t>Enbl_E3_06_Stat_HMI_Main_Mst_Dck_Wnch_SB_Aft</t>
  </si>
  <si>
    <t>Enable E3.06 Status HMI Main mast deck winch SB Aft</t>
  </si>
  <si>
    <t>Gen_Alm_E3_06_Main_Mst_Dck_Wnch_SB_Aft</t>
  </si>
  <si>
    <t>General alarm E3.06 Main mast deck winch SB Aft</t>
  </si>
  <si>
    <t>Enbl_E3_08_Stat_HMI_Prim_Dck_Wnch_SB</t>
  </si>
  <si>
    <t>Enable E3.08 Status HMI Primary deck winch SB</t>
  </si>
  <si>
    <t>deck-winch-1145/sb</t>
  </si>
  <si>
    <t>Gen_Alm_E3_08_Prim_Dck_Wnch_SB</t>
  </si>
  <si>
    <t>General alarm E3.08 Primary deck winch SB</t>
  </si>
  <si>
    <t>Prim_Dck_Wnch_SB_Load_Alm</t>
  </si>
  <si>
    <t>Primary deck winch SB Load Alarm</t>
  </si>
  <si>
    <t>Enbl_E4_01_Stat_HMI_Main_Run_Capt_Wnch_PS</t>
  </si>
  <si>
    <t>Enable E4.01 Status HMI Main runner captive winch PS</t>
  </si>
  <si>
    <t>captive-winch-runner/main-ps</t>
  </si>
  <si>
    <t>Gen_Alm_E4_01_Main_Run_Capt_Wnch_PS</t>
  </si>
  <si>
    <t>General alarm E4.01 Main runner captive winch PS</t>
  </si>
  <si>
    <t>Main_Run_Capt_Wnch_PS_Drum_Tension_Alm</t>
  </si>
  <si>
    <t>Main runner captive winch PS Drum Tension Alarm</t>
  </si>
  <si>
    <t>Main_Run_Capt_Wnch_PS_Inner_Alm</t>
  </si>
  <si>
    <t>Main runner captive winch PS Inner Alarm</t>
  </si>
  <si>
    <t>Main_Run_Capt_Wnch_PS_Outer_Alm</t>
  </si>
  <si>
    <t>Main runner captive winch PS Outer Alarm</t>
  </si>
  <si>
    <t>Main_Run_Capt_Wnch_PS_Load_Alm</t>
  </si>
  <si>
    <t>Main runner captive winch PS Load Alarm</t>
  </si>
  <si>
    <t>Enbl_E4_02_Stat_HMI_Miz_Run_Capt_Wnch_PS</t>
  </si>
  <si>
    <t>Enable E4.02 Status HMI Mizzen runner captive winch PS</t>
  </si>
  <si>
    <t>captive-winch-runner/mizzen-ps</t>
  </si>
  <si>
    <t>Gen_Alm_E4_02_Miz_Run_Capt_Wnch_PS</t>
  </si>
  <si>
    <t>General alarm E4.02 Mizzen runner captive winch PS</t>
  </si>
  <si>
    <t>Miz_Run_Capt_Wnch_PS_Drum_Tension_Alm</t>
  </si>
  <si>
    <t>Mizzen runner captive winch PS Drum Tension Alarm</t>
  </si>
  <si>
    <t>Miz_Run_Capt_Wnch_PS_Inner_Alm</t>
  </si>
  <si>
    <t>Mizzen runner captive winch PS Inner Alarm</t>
  </si>
  <si>
    <t>Miz_Run_Capt_Wnch_PS_Outer_Alm</t>
  </si>
  <si>
    <t>Mizzen runner captive winch PS Outer Alarm</t>
  </si>
  <si>
    <t>Miz_Run_Capt_Wnch_PS_Load_Alm</t>
  </si>
  <si>
    <t>Mizzen runner captive winch PS Load Alarm</t>
  </si>
  <si>
    <t>Enbl_E4_04_Stat_HMI_Miz_halyard_Capt_Wnch</t>
  </si>
  <si>
    <t>Enable E4.04 Status HMI Mizzen halyard captive winch</t>
  </si>
  <si>
    <t>Gen_Alm_E4_04_Miz_halyard_Capt_Wnch</t>
  </si>
  <si>
    <t>General alarm E4.04 Mizzen halyard captive winch</t>
  </si>
  <si>
    <t>Miz_halyard_Capt_Wnch_Drum_Tension_Alm</t>
  </si>
  <si>
    <t>Mizzen halyard captive winch Drum Tension Alarm</t>
  </si>
  <si>
    <t>Miz_halyard_Capt_Wnch_Inner_Alm</t>
  </si>
  <si>
    <t>Mizzen halyard captive winch Inner Alarm</t>
  </si>
  <si>
    <t>Miz_halyard_Capt_Wnch_Outer_Alm</t>
  </si>
  <si>
    <t>Mizzen halyard captive winch Outer Alarm</t>
  </si>
  <si>
    <t>Miz_halyard_Capt_Wnch_Line_Tension_Alm</t>
  </si>
  <si>
    <t>Mizzen halyard captive winch Line Tension Alarm</t>
  </si>
  <si>
    <t>Miz_halyard_Capt_Wnch_Load_Alm</t>
  </si>
  <si>
    <t>Mizzen halyard captive winch Load Alarm</t>
  </si>
  <si>
    <t>Enbl_E4_05_Stat_HMI_Main_Sht_traveller_Wnch</t>
  </si>
  <si>
    <t>Enable E4.05 Status HMI Main sheet traveller winch</t>
  </si>
  <si>
    <t>Gen_Alm_E4_05_Main_Sht_traveller_Wnch</t>
  </si>
  <si>
    <t>General alarm E4.05 Main sheet traveller winch</t>
  </si>
  <si>
    <t>Main_Sht_traveller_Wnch_Drum_Tension_Alm</t>
  </si>
  <si>
    <t>Main sheet traveller winch Drum Tension Alarm</t>
  </si>
  <si>
    <t>Main_Sht_traveller_Wnch_Inner_Alm</t>
  </si>
  <si>
    <t>Main sheet traveller winch Inner Alarm</t>
  </si>
  <si>
    <t>Main_Sht_traveller_Wnch_Outer_Alm</t>
  </si>
  <si>
    <t>Main sheet traveller winch Outer Alarm</t>
  </si>
  <si>
    <t>Enbl_E4_06_Stat_HMI_Pop_up_capstan_PS</t>
  </si>
  <si>
    <t>Enable E4.06 Status HMI Pop-up capstan PS</t>
  </si>
  <si>
    <t>popup-winch/ps</t>
  </si>
  <si>
    <t>Gen_Alm_E4_06_Pop_up_capstan_PS</t>
  </si>
  <si>
    <t>General alarm E4.06 Pop-up capstan PS</t>
  </si>
  <si>
    <t>Enbl_E4_07_Stat_HMI_Miz_Mst_Dck_Wnch_PS</t>
  </si>
  <si>
    <t>Enable E4.07 Status HMI Mizzen mast deck winch PS</t>
  </si>
  <si>
    <t>Gen_Alm_E4_07_Miz_Mst_Dck_Wnch_PS</t>
  </si>
  <si>
    <t>General alarm E4.07 Mizzen mast deck winch PS</t>
  </si>
  <si>
    <t>Enbl_E4_08_Stat_HMI_Aft_Dck_Dck_Wnch_PS</t>
  </si>
  <si>
    <t>Enable E4.08 Status HMI Aft deck deck winch PS</t>
  </si>
  <si>
    <t>deck-winch-1130lc/ps</t>
  </si>
  <si>
    <t>Gen_Alm_E4_08_Aft_Dck_Dck_Wnch_PS</t>
  </si>
  <si>
    <t>General alarm E4.08 Aft deck deck winch PS</t>
  </si>
  <si>
    <t>Aft_Dck_Dck_Wnch_PS_Load_Alm</t>
  </si>
  <si>
    <t>Aft deck deck winch PS Load Alarm</t>
  </si>
  <si>
    <t>Enbl_E5_01_Stat_HMI_Main_Run_Capt_Wnch_SB</t>
  </si>
  <si>
    <t>Enable E5.01 Status HMI Main runner captive winch SB</t>
  </si>
  <si>
    <t>captive-winch-runner/main-sb</t>
  </si>
  <si>
    <t>Gen_Alm_E5_01_Main_Run_Capt_Wnch_SB</t>
  </si>
  <si>
    <t>General alarm E5.01 Main runner captive winch SB</t>
  </si>
  <si>
    <t>Main_Run_Capt_Wnch_SB_Drum_Tension_Alm</t>
  </si>
  <si>
    <t>Main runner captive winch SB Drum Tension Alarm</t>
  </si>
  <si>
    <t>Main_Run_Capt_Wnch_SB_Inner_Alm</t>
  </si>
  <si>
    <t>Main runner captive winch SB Inner Alarm</t>
  </si>
  <si>
    <t>Main_Run_Capt_Wnch_SB_Outer_Alm</t>
  </si>
  <si>
    <t>Main runner captive winch SB Outer Alarm</t>
  </si>
  <si>
    <t>Main_Run_Capt_Wnch_SB_Load_Alm</t>
  </si>
  <si>
    <t>Main runner captive winch SB Load Alarm</t>
  </si>
  <si>
    <t>Enbl_E5_02_Stat_HMI_Miz_Run_Capt_Wnch_SB</t>
  </si>
  <si>
    <t>Enable E5.02 Status HMI Mizzen runner captive winch SB</t>
  </si>
  <si>
    <t>captive-winch-runner/mizzen-sb</t>
  </si>
  <si>
    <t>Gen_Alm_E5_02_Miz_Run_Capt_Wnch_SB</t>
  </si>
  <si>
    <t>General alarm E5.02 Mizzen runner captive winch SB</t>
  </si>
  <si>
    <t>Miz_Run_Capt_Wnch_SB_Drum_Tension_Alm</t>
  </si>
  <si>
    <t>Mizzen runner captive winch SB Drum Tension Alarm</t>
  </si>
  <si>
    <t>Miz_Run_Capt_Wnch_SB_Inner_Alm</t>
  </si>
  <si>
    <t>Mizzen runner captive winch SB Inner Alarm</t>
  </si>
  <si>
    <t>Miz_Run_Capt_Wnch_SB_Outer_Alm</t>
  </si>
  <si>
    <t>Mizzen runner captive winch SB Outer Alarm</t>
  </si>
  <si>
    <t>Miz_Run_Capt_Wnch_SB_Load_Alm</t>
  </si>
  <si>
    <t>Mizzen runner captive winch SB Load Alarm</t>
  </si>
  <si>
    <t>Enbl_E5_04_Stat_HMI_Miz_Sht_Capt_Wnch</t>
  </si>
  <si>
    <t>Enable E5.04 Status HMI Mizzen sheet captive winch</t>
  </si>
  <si>
    <t>captive-winch-lccan/mizzen</t>
  </si>
  <si>
    <t>Gen_Alm_E5_04_Miz_Sht_Capt_Wnch</t>
  </si>
  <si>
    <t>General alarm E5.04 Mizzen sheet captive winch</t>
  </si>
  <si>
    <t>Miz_Sht_Capt_Wnch_Drum_Tension_Alm</t>
  </si>
  <si>
    <t>Mizzen sheet captive winch Drum Tension Alarm</t>
  </si>
  <si>
    <t>Miz_Sht_Capt_Wnch_Inner_Alm</t>
  </si>
  <si>
    <t>Mizzen sheet captive winch Inner Alarm</t>
  </si>
  <si>
    <t>Miz_Sht_Capt_Wnch_Outer_Alm</t>
  </si>
  <si>
    <t>Mizzen sheet captive winch Outer Alarm</t>
  </si>
  <si>
    <t>Miz_Sht_Capt_Wnch_Load_Alm</t>
  </si>
  <si>
    <t>Mizzen sheet captive winch Load Alarm</t>
  </si>
  <si>
    <t>Enbl_E5_06_Stat_HMI_Pop_up_capstan_SB</t>
  </si>
  <si>
    <t>Enable E5.06 Status HMI Pop-up capstan SB</t>
  </si>
  <si>
    <t>popup-winch/sb</t>
  </si>
  <si>
    <t>Gen_Alm_E5_06_Pop_up_capstan_SB</t>
  </si>
  <si>
    <t>General alarm E5.06 Pop-up capstan SB</t>
  </si>
  <si>
    <t>Enbl_E5_07_Stat_HMI_Miz_Mst_Dck_Wnch_SB</t>
  </si>
  <si>
    <t>Enable E5.07 Status HMI Mizzen mast deck winch SB</t>
  </si>
  <si>
    <t>Gen_Alm_E5_07_Miz_Mst_Dck_Wnch_SB</t>
  </si>
  <si>
    <t>General alarm E5.07 Mizzen mast deck winch SB</t>
  </si>
  <si>
    <t>Enbl_E5_08_Stat_HMI_Aft_Dck_Dck_Wnch_SB</t>
  </si>
  <si>
    <t>Enable E5.08 Status HMI Aft deck deck winch SB</t>
  </si>
  <si>
    <t>deck-winch-1130lc/sb</t>
  </si>
  <si>
    <t>Gen_Alm_E5_08_Aft_Dck_Dck_Wnch_SB</t>
  </si>
  <si>
    <t>General alarm E5.08 Aft deck deck winch SB</t>
  </si>
  <si>
    <t>Aft_Dck_Dck_Wnch_SB_Load_Alm</t>
  </si>
  <si>
    <t>Aft deck deck winch SB Load Alarm</t>
  </si>
  <si>
    <t>Enbl_E2_10_Stat_HMI_Main_Mst_Dck_Wnch_PS_Aft</t>
  </si>
  <si>
    <t>Enable E2.10 Status HMI Main mast deck winch PS Aft</t>
  </si>
  <si>
    <t>Gen_Alm_E2_10_Main_Mst_Dck_Wnch_PS_Aft</t>
  </si>
  <si>
    <t>General alarm E2.10 Main mast deck winch PS Aft</t>
  </si>
  <si>
    <t>Enbl_E2_12_Stat_HMI_Prim_Dck_Wnch_PS</t>
  </si>
  <si>
    <t>Enable E2.12 Status HMI Primary deck winch PS</t>
  </si>
  <si>
    <t>deck-winch-1145/ps</t>
  </si>
  <si>
    <t>Gen_Alm_E2_12_Prim_Dck_Wnch_PS</t>
  </si>
  <si>
    <t>General alarm E2.12 Primary deck winch PS</t>
  </si>
  <si>
    <t>Prim_Dck_Wnch_PS_Load_Alm</t>
  </si>
  <si>
    <t>Primary deck winch PS Load Alarm</t>
  </si>
  <si>
    <t>Ind_Main_Halyard_lock_full_hoist_Ext</t>
  </si>
  <si>
    <t>Indication Main Halyard lock full hoist Extern</t>
  </si>
  <si>
    <t>mast</t>
  </si>
  <si>
    <t>Ind_Main_Halyard_lock_full_hoist_overhoist_Ext</t>
  </si>
  <si>
    <t>Indication Main Halyard lock full hoist overhoist Extern</t>
  </si>
  <si>
    <t>Ind_Main_Halyard_lock_1_Ext</t>
  </si>
  <si>
    <t>Indication Main Halyard lock 1 Extern</t>
  </si>
  <si>
    <t>Ind_Main_Halyard_lock_1_overhoist_Ext</t>
  </si>
  <si>
    <t>Indication Main Halyard lock 1 overhoist Extern</t>
  </si>
  <si>
    <t>Ind_Main_Halyard_lock_2_Ext</t>
  </si>
  <si>
    <t>Indication Main Halyard lock 2 Extern</t>
  </si>
  <si>
    <t>Ind_Main_Halyard_lock_2_overhoist_Ext</t>
  </si>
  <si>
    <t>Indication Main Halyard lock 2 overhoist Extern</t>
  </si>
  <si>
    <t>Ind_Main_Halyard_lock_3_Ext</t>
  </si>
  <si>
    <t>Indication Main Halyard lock 3 Extern</t>
  </si>
  <si>
    <t>Ind_Main_Halyard_lock_3_overhoist_Ext</t>
  </si>
  <si>
    <t>Indication Main Halyard lock 3 overhoist Extern</t>
  </si>
  <si>
    <t>Ind_Main_A2_lock_Ext</t>
  </si>
  <si>
    <t>Indication Main A2 lock Extern</t>
  </si>
  <si>
    <t>Ind_Main_A2_overhoist_Ext</t>
  </si>
  <si>
    <t>Indication Main A2 overhoist Extern</t>
  </si>
  <si>
    <t>Ind_Main_A3_C0_lock_Ext</t>
  </si>
  <si>
    <t>Indication Main A3/C0 lock Extern</t>
  </si>
  <si>
    <t>Ind_Main_A3_C0_overhoist_Ext</t>
  </si>
  <si>
    <t>Indication Main A3/C0 overhoist Extern</t>
  </si>
  <si>
    <t>Ind_Main_Staysail_lock_Ext</t>
  </si>
  <si>
    <t>Indication Main Staysail lock Extern</t>
  </si>
  <si>
    <t>Ind_Main_Staysail_overhoist_Ext</t>
  </si>
  <si>
    <t>Indication Main Staysail overhoist Extern</t>
  </si>
  <si>
    <t>Ind_Main_StormJib_lock_Ext</t>
  </si>
  <si>
    <t>Indication Main StormJib lock Extern</t>
  </si>
  <si>
    <t>Ind_Main_StormJib_overhoist_Ext</t>
  </si>
  <si>
    <t>Indication Main StormJib overhoist Extern</t>
  </si>
  <si>
    <t>Ind_Main_Boom_reef_lock_1_Ext</t>
  </si>
  <si>
    <t>Indication Main Boom reef lock 1 Extern</t>
  </si>
  <si>
    <t>Ind_Main_Boom_reef_lock_2_Ext</t>
  </si>
  <si>
    <t>Indication Main Boom reef lock 2 Extern</t>
  </si>
  <si>
    <t>Ind_Main_Boom_reef_lock_3_Ext</t>
  </si>
  <si>
    <t>Indication Main Boom reef lock 3 Extern</t>
  </si>
  <si>
    <t>Ind_Miz_Halyard_lock_full_hoist_Ext</t>
  </si>
  <si>
    <t>Indication Mizzen Halyard lock full hoist Extern</t>
  </si>
  <si>
    <t>Ind_Miz_Halyard_lock_full_hoist_overhoist_Ext</t>
  </si>
  <si>
    <t>Indication Mizzen Halyard lock full hoist overhoist Extern</t>
  </si>
  <si>
    <t>Ind_Miz_Halyard_lock_1_Ext</t>
  </si>
  <si>
    <t>Indication Mizzen Halyard lock 1 Extern</t>
  </si>
  <si>
    <t>Ind_Miz_Halyard_lock_1_overhoist_Ext</t>
  </si>
  <si>
    <t>Indication Mizzen Halyard lock 1 overhoist Extern</t>
  </si>
  <si>
    <t>Ind_Miz_Halyard_lock_2_Ext</t>
  </si>
  <si>
    <t>Indication Mizzen Halyard lock 2 Extern</t>
  </si>
  <si>
    <t>Ind_Miz_Halyard_lock_2_overhoist_Ext</t>
  </si>
  <si>
    <t>Indication Mizzen Halyard lock 2 overhoist Extern</t>
  </si>
  <si>
    <t>Ind_Miz_headsail_lock_Ext</t>
  </si>
  <si>
    <t>Indication Mizzen headsail lock Extern</t>
  </si>
  <si>
    <t>Ind_Miz_headsail_overhoist_Ext</t>
  </si>
  <si>
    <t>Indication Mizzen headsail overhoist Extern</t>
  </si>
  <si>
    <t>Ind_Miz_Boom_reef_lock_1_Ext</t>
  </si>
  <si>
    <t>Indication Mizzen Boom reef lock 1 Extern</t>
  </si>
  <si>
    <t>Ind_Miz_Boom_reef_lock_2_Ext</t>
  </si>
  <si>
    <t>Indication Mizzen Boom reef lock 2 Extern</t>
  </si>
  <si>
    <t>Isolated_DC_FPK_earth_fault_Alm</t>
  </si>
  <si>
    <t>Isolated DC FPK earth fault alarm</t>
  </si>
  <si>
    <t>earthfault</t>
  </si>
  <si>
    <t>Isolated_DC_MAIN_earth_fault_Alm</t>
  </si>
  <si>
    <t>Isolated DC MAIN earth fault alarm</t>
  </si>
  <si>
    <t>Isolated_DC_HYP_earth_fault_Alm</t>
  </si>
  <si>
    <t>Isolated DC HYP earth fault alarm</t>
  </si>
  <si>
    <t>Isolated_DC_LAZ_earth_fault_Alm</t>
  </si>
  <si>
    <t>Isolated DC LAZ earth fault alarm</t>
  </si>
  <si>
    <t>maintenance_Rem_active</t>
  </si>
  <si>
    <t>maintenance remote active</t>
  </si>
  <si>
    <t>remote</t>
  </si>
  <si>
    <t>Cool_loop_fore_peak_no_flow_Alm</t>
  </si>
  <si>
    <t>Cooling loop fore peak no flow alarm</t>
  </si>
  <si>
    <t>cooling</t>
  </si>
  <si>
    <t>Cool_loop_halyard_pit_no_flow_Alm</t>
  </si>
  <si>
    <t>Cooling loop halyard pit no flow alarm</t>
  </si>
  <si>
    <t>Cool_loop_Tech_space_no_flow_Alm</t>
  </si>
  <si>
    <t>Cooling loop technical space no flow alarm</t>
  </si>
  <si>
    <t>Cool_loop_lazarette_no_flow_Alm</t>
  </si>
  <si>
    <t>Cooling loop lazarette no flow alarm</t>
  </si>
  <si>
    <t>Cool_loop_fore_peak_high_Cool_temp_Alm</t>
  </si>
  <si>
    <t>Cooling loop fore peak high cooling temp alarm</t>
  </si>
  <si>
    <t>Cool_loop_halyard_pit_high_Cool_temp_Alm</t>
  </si>
  <si>
    <t>Cooling loop halyard pit high cooling temp alarm</t>
  </si>
  <si>
    <t>Cool_loop_Tech_space_high_Cool_temp_Alm</t>
  </si>
  <si>
    <t>Cooling loop technical space high cooling temp alarm</t>
  </si>
  <si>
    <t>Cool_loop_lazarette_high_Cool_temp_Alm</t>
  </si>
  <si>
    <t>Cooling loop lazarette high cooling temp alarm</t>
  </si>
  <si>
    <t>Ind_Maintenance_Wirel_Rem_Enbl_Ext</t>
  </si>
  <si>
    <t>Indication Maintenance wireless remote enable extern</t>
  </si>
  <si>
    <t>Ind_Head_sail_Wirel_Rem_Enbl_Ext</t>
  </si>
  <si>
    <t>Indication Head sail wireless remote enable extern</t>
  </si>
  <si>
    <t>Ind_Main_sail_Wirel_Rem_Enbl_Ext</t>
  </si>
  <si>
    <t>Indication Main sail wireless remote enable extern</t>
  </si>
  <si>
    <t>Ind_Miz_sail_Wirel_Rem_eneble_Ext</t>
  </si>
  <si>
    <t>Indication Mizzen sail wireless remote eneble extern</t>
  </si>
  <si>
    <t>Ind_Sail_Stor_Drum_Wirel_Rem_eneble_Ext</t>
  </si>
  <si>
    <t>Indication Sail storage Drum wireless remote eneble extern</t>
  </si>
  <si>
    <t>Ind_Anch_Wirel_Rem_eneble_Ext</t>
  </si>
  <si>
    <t>Indication Anchor wireless remote eneble extern</t>
  </si>
  <si>
    <t>Ind_Crows_nest_Wirel_Rem_eneble_Ext</t>
  </si>
  <si>
    <t>Indication Crows nest wireless remote eneble extern</t>
  </si>
  <si>
    <t>Ind_Spare_1_sail_Wirel_Rem_Enbl_Ext</t>
  </si>
  <si>
    <t>Indication Spare 1 sail wireless remote enable extern</t>
  </si>
  <si>
    <t>Ind_Spare_2_sail_Wirel_Rem_Enbl_Ext</t>
  </si>
  <si>
    <t>Indication Spare 2 sail wireless remote enable extern</t>
  </si>
  <si>
    <t>Ind_Spare_3_sail_Wirel_Rem_Enbl_Ext</t>
  </si>
  <si>
    <t>Indication Spare 3 sail wireless remote enable extern</t>
  </si>
  <si>
    <t>Fifi_pump_Run</t>
  </si>
  <si>
    <t>Fifi pump running</t>
  </si>
  <si>
    <t>Maintenance_Wirel_Rem_Run_ext</t>
  </si>
  <si>
    <t>Maintenance wireless remote running _ext</t>
  </si>
  <si>
    <t>Head_sail_Wirel_Rem_Run_ext</t>
  </si>
  <si>
    <t>Head sail wireless remote running _ext</t>
  </si>
  <si>
    <t>Main_sail_Wirel_Rem_Run_ext</t>
  </si>
  <si>
    <t>Main sail wireless remote running _ext</t>
  </si>
  <si>
    <t>Miz_sail_Wirel_Rem_Run_ext</t>
  </si>
  <si>
    <t>Mizzen sail wireless remote running _ext</t>
  </si>
  <si>
    <t>Sail_Stor_Drum_Wirel_Rem_Run_ext</t>
  </si>
  <si>
    <t>Sail storage Drum wireless remote running _ext</t>
  </si>
  <si>
    <t>Anch_Wirel_Rem_Run_ext</t>
  </si>
  <si>
    <t>Anchor wireless remote running _ext</t>
  </si>
  <si>
    <t>Crows_nest_Wirel_Rem_Run_ext</t>
  </si>
  <si>
    <t>Crows nest wireless remote running _ext</t>
  </si>
  <si>
    <t>Spare_1_sail_Wirel_Rem_Run_ext</t>
  </si>
  <si>
    <t>Spare 1 sail wireless remote running _ext</t>
  </si>
  <si>
    <t>Spare_2_sail_Wirel_Rem_Run_ext</t>
  </si>
  <si>
    <t>Spare 2 sail wireless remote running _ext</t>
  </si>
  <si>
    <t>Spare_3_sail_Wirel_Rem_Run_ext</t>
  </si>
  <si>
    <t>Spare 3 sail wireless remote running _ext</t>
  </si>
  <si>
    <t>Button_Hydr_Syst_Enbl_Ext</t>
  </si>
  <si>
    <t>Button Hydraulic System enable extern</t>
  </si>
  <si>
    <t>Powerpack_1_Manual_Ext</t>
  </si>
  <si>
    <t>Powerpack 1 Manual Extern</t>
  </si>
  <si>
    <t>Powerpack_1_On_Off_Ext</t>
  </si>
  <si>
    <t>Powerpack 1 On/Off Extern</t>
  </si>
  <si>
    <t>Powerpack_1_Auto_Ext</t>
  </si>
  <si>
    <t>Powerpack 1 Auto Extern</t>
  </si>
  <si>
    <t>Powerpack_2_Manual_Ext</t>
  </si>
  <si>
    <t>Powerpack 2 Manual Extern</t>
  </si>
  <si>
    <t>Powerpack_2_On_Off_Ext</t>
  </si>
  <si>
    <t>Powerpack 2 On/Off Extern</t>
  </si>
  <si>
    <t>Powerpack_2_Auto_Ext</t>
  </si>
  <si>
    <t>Powerpack 2 Auto Extern</t>
  </si>
  <si>
    <t>Offline_filter_Manual_Ext</t>
  </si>
  <si>
    <t>Offline filter Manual Extern</t>
  </si>
  <si>
    <t>Offline_filter_On_Off_Ext</t>
  </si>
  <si>
    <t>Offline filter On/Off Extern</t>
  </si>
  <si>
    <t>Offline_filter_Auto_Ext</t>
  </si>
  <si>
    <t>Offline filter Auto Extern</t>
  </si>
  <si>
    <t>Enbl_1_01_HMI_Ext_Blade_Cunn</t>
  </si>
  <si>
    <t>Enable 1.01 HMI Extern Blade Cunningham</t>
  </si>
  <si>
    <t>Enbl_1_02_HMI_Ext_Code_sail_tack</t>
  </si>
  <si>
    <t>Enable 1.02 HMI Extern Code sail tack</t>
  </si>
  <si>
    <t>Enbl_1_03_HMI_Ext_Blade_Adj</t>
  </si>
  <si>
    <t>Enable 1.03 HMI Extern Blade adjuster</t>
  </si>
  <si>
    <t>Enbl_1_04_HMI_Ext_Staysail_stay_Adj</t>
  </si>
  <si>
    <t>Enable 1.04 HMI Extern Staysail stay adjuster</t>
  </si>
  <si>
    <t>Enbl_2_01_HMI_Ext_Main_Outhaul</t>
  </si>
  <si>
    <t>Enable 2.01 HMI Extern Main Outhaul</t>
  </si>
  <si>
    <t>Enbl_2_02_HMI_Ext_Main_Vang</t>
  </si>
  <si>
    <t>Enable 2.02 HMI Extern Main Vang</t>
  </si>
  <si>
    <t>Enbl_2_03_HMI_Ext_Main_Check_Defl</t>
  </si>
  <si>
    <t>Enable 2.03 HMI Extern Main checkstay deflector</t>
  </si>
  <si>
    <t>Enbl_2_04_HMI_Ext_Main_boom_Prev</t>
  </si>
  <si>
    <t>Enable 2.04 HMI Extern Main boom preventer</t>
  </si>
  <si>
    <t>Enbl_2_05_HMI_Ext_Main_Cunn</t>
  </si>
  <si>
    <t>Enable 2.05 HMI Extern Main Cunningham</t>
  </si>
  <si>
    <t>Enbl_2_06_HMI_Ext_Blade_tweaker_PS</t>
  </si>
  <si>
    <t>Enable 2.06 HMI Extern Blade tweaker PS</t>
  </si>
  <si>
    <t>Enbl_3_01_HMI_Ext_Keel_lift_Cyl</t>
  </si>
  <si>
    <t>Enable 3.01 HMI Extern Keel lift cylinders</t>
  </si>
  <si>
    <t>Button_Keel_lift_Cyl_Up_Ext</t>
  </si>
  <si>
    <t>Button Keel lift cylinders Up extern</t>
  </si>
  <si>
    <t>Button_Keel_lift_Cyl_Down_Ext</t>
  </si>
  <si>
    <t>Button Keel lift cylinders Down extern</t>
  </si>
  <si>
    <t>Enbl_3_02_HMI_Ext_Keel_lock_Cyl</t>
  </si>
  <si>
    <t>Enable 3.02 HMI Extern Keel lock cylinders</t>
  </si>
  <si>
    <t>Enbl_3_03_HMI_Ext_Keel_spare</t>
  </si>
  <si>
    <t>Enable 3.03 HMI Extern Keel spare</t>
  </si>
  <si>
    <t>Enbl_4_01_HMI_Ext_Miz_headsail_furler</t>
  </si>
  <si>
    <t>Enable 4.01 HMI Extern Mizzen headsail furler</t>
  </si>
  <si>
    <t>Enbl_4_02_HMI_Ext_Miz_headsail_tack_Adj</t>
  </si>
  <si>
    <t>Enable 4.02 HMI Extern Mizzen headsail tack adjuster</t>
  </si>
  <si>
    <t>Enbl_4_03_HMI_Ext_Crew_Board_Plfrm_PS</t>
  </si>
  <si>
    <t>Enable 4.03 HMI Extern Crew boarding platform PS</t>
  </si>
  <si>
    <t>Button_Crew_Board_Plfrm_PS_Open_Ext</t>
  </si>
  <si>
    <t>Button Crew boarding platform PS Open extern</t>
  </si>
  <si>
    <t>Button_Crew_Board_Plfrm_PS_Close_Ext</t>
  </si>
  <si>
    <t>Button Crew boarding platform PS Close extern</t>
  </si>
  <si>
    <t>Enbl_4_04_HMI_Ext_Crew_Board_Plfrm_Lock_PS</t>
  </si>
  <si>
    <t>Enable 4.04 HMI Extern Crew boarding platform Lock PS</t>
  </si>
  <si>
    <t>Enbl_4_05_HMI_Ext_Oil_Supp_guest_Board_Syst_SB</t>
  </si>
  <si>
    <t>Enable 4.05 HMI Extern Oil supply guest boarding system (SB)</t>
  </si>
  <si>
    <t>Enbl_5_01_HMI_Ext_Miz_Outhaul</t>
  </si>
  <si>
    <t>Enable 5.01 HMI Extern Mizzen Outhaul</t>
  </si>
  <si>
    <t>Enbl_5_02_HMI_Ext_Miz_Vang</t>
  </si>
  <si>
    <t>Enable 5.02 HMI Extern Mizzen Vang</t>
  </si>
  <si>
    <t>Enbl_5_03_HMI_Ext_Miz_Check_Defl</t>
  </si>
  <si>
    <t>Enable 5.03 HMI Extern Mizzen checkstay deflector</t>
  </si>
  <si>
    <t>Enbl_5_04_HMI_Ext_Miz_Cunn</t>
  </si>
  <si>
    <t>Enable 5.04 HMI Extern Mizzen Cunningham</t>
  </si>
  <si>
    <t>Enbl_5_05_HMI_Ext_Oil_Supp_Pass</t>
  </si>
  <si>
    <t>Enable 5.05 HMI Extern Oil supply Passarelle</t>
  </si>
  <si>
    <t>Enbl_5_06_HMI_Ext_Miz_boom_Prev</t>
  </si>
  <si>
    <t>Enable 5.06 HMI Extern Mizzen boom preventer</t>
  </si>
  <si>
    <t>Enbl_6_00_HMI_Ext_Tender_crane</t>
  </si>
  <si>
    <t>Enable 6.00 HMI Extern Tender crane</t>
  </si>
  <si>
    <t>Enbl_E1_01_HMI_Ext_Code_furler</t>
  </si>
  <si>
    <t>Enable E1.01 HMI Extern Code furler</t>
  </si>
  <si>
    <t>Enbl_E1_02_HMI_Ext_Blade_furler</t>
  </si>
  <si>
    <t>Enable E1.02 HMI Extern Blade furler</t>
  </si>
  <si>
    <t>Enbl_E1_03_HMI_Ext_Staysail_furler</t>
  </si>
  <si>
    <t>Enable E1.03 HMI Extern Staysail furler</t>
  </si>
  <si>
    <t>Enbl_E1_04_HMI_Ext_Bow_Dck_Wnch_PS</t>
  </si>
  <si>
    <t>Enable E1.04 HMI Extern Bow deck winch PS</t>
  </si>
  <si>
    <t>Enbl_E1_05_HMI_Ext_Bow_Dck_Wnch_SB</t>
  </si>
  <si>
    <t>Enable E1.05 HMI Extern Bow deck winch SB</t>
  </si>
  <si>
    <t>Enbl_E1_06_HMI_Ext_Anch_Wndl_PS</t>
  </si>
  <si>
    <t>Enable E1.06 HMI Extern Anchor windlass PS</t>
  </si>
  <si>
    <t>Enbl_E1_07_HMI_Ext_Anch_Wndl_SB</t>
  </si>
  <si>
    <t>Enable E1.07 HMI Extern Anchor windlass SB</t>
  </si>
  <si>
    <t>Enbl_E1_08_HMI_Ext_Sail_drum</t>
  </si>
  <si>
    <t>Enable E1.08 HMI Extern Sail drum</t>
  </si>
  <si>
    <t>Enbl_E2_01_HMI_Ext_Blade_Sht_Capt_Wnch_PS</t>
  </si>
  <si>
    <t>Enable E2.01 HMI Extern Blade sheet captive winch PS</t>
  </si>
  <si>
    <t>Enbl_E2_03_HMI_Ext_Staysail_Sht_Capt_Wnch_PS</t>
  </si>
  <si>
    <t>Enable E2.03 HMI Extern Staysail sheet captive winch PS</t>
  </si>
  <si>
    <t>Enbl_E2_05_HMI_Ext_Main_Sht_Capt_Wnch</t>
  </si>
  <si>
    <t>Enable E2.05 HMI Extern Main sheet captive winch</t>
  </si>
  <si>
    <t>Enbl_E2_07_HMI_Ext_Main_halyard_Capt_Wnch</t>
  </si>
  <si>
    <t>Enable E2.07 HMI Extern Main halyard captive winch</t>
  </si>
  <si>
    <t>Enbl_E2_08_HMI_Ext_Crows_nest_Capt</t>
  </si>
  <si>
    <t>Enable E2.08 HMI Extern Crows nest captive</t>
  </si>
  <si>
    <t>Enbl_E2_09_HMI_Ext_Main_Mst_Dck_Wnch_PS_Fwd</t>
  </si>
  <si>
    <t>Enable E2.09 HMI Extern Main mast deck winch PS Fwd</t>
  </si>
  <si>
    <t>Enbl_E3_01_HMI_Ext_Blade_Sht_Capt_Wnch_SB</t>
  </si>
  <si>
    <t>Enable E3.01 HMI Extern Blade sheet captive winch SB</t>
  </si>
  <si>
    <t>Enbl_E3_03_HMI_Ext_Staysail_Sht_Capt_Wnch_SB</t>
  </si>
  <si>
    <t>Enable E3.03 HMI Extern Staysail sheet captive winch SB</t>
  </si>
  <si>
    <t>Enbl_E3_05_HMI_Ext_Main_Mst_Dck_Wnch_SB_Fwd</t>
  </si>
  <si>
    <t>Enable E3.05 HMI Extern Main mast deck winch SB Fwd</t>
  </si>
  <si>
    <t>Enbl_E3_06_HMI_Ext_Main_Mst_Dck_Wnch_SB_Aft</t>
  </si>
  <si>
    <t>Enable E3.06 HMI Extern Main mast deck winch SB Aft</t>
  </si>
  <si>
    <t>Enbl_E3_08_HMI_Ext_Prim_Dck_Wnch_SB</t>
  </si>
  <si>
    <t>Enable E3.08 HMI Extern Primary deck winch SB</t>
  </si>
  <si>
    <t>Enbl_E4_01_HMI_Ext_Main_Run_Capt_Wnch_PS</t>
  </si>
  <si>
    <t>Enable E4.01 HMI Extern Main runner captive winch PS</t>
  </si>
  <si>
    <t>Enbl_E4_02_HMI_Ext_Miz_Run_Capt_Wnch_PS</t>
  </si>
  <si>
    <t>Enable E4.02 HMI Extern Mizzen runner captive winch PS</t>
  </si>
  <si>
    <t>Enbl_E4_04_HMI_Ext_Miz_halyard_Capt_Wnch</t>
  </si>
  <si>
    <t>Enable E4.04 HMI Extern Mizzen halyard captive winch</t>
  </si>
  <si>
    <t>Enbl_E4_05_HMI_Ext_Main_Sht_traveller_Wnch</t>
  </si>
  <si>
    <t>Enable E4.05 HMI Extern Main sheet traveller winch</t>
  </si>
  <si>
    <t>Enbl_E4_06_HMI_Ext_Pop_up_capstan_PS</t>
  </si>
  <si>
    <t>Enable E4.06 HMI Extern Pop-up capstan PS</t>
  </si>
  <si>
    <t>Enbl_E4_07_HMI_Ext_Miz_Mst_Dck_Wnch_PS</t>
  </si>
  <si>
    <t>Enable E4.07 HMI Extern Mizzen mast deck winch PS</t>
  </si>
  <si>
    <t>Enbl_E4_08_HMI_Ext_Aft_Dck_Dck_Wnch_PS</t>
  </si>
  <si>
    <t>Enable E4.08 HMI Extern Aft deck deck winch PS</t>
  </si>
  <si>
    <t>Enbl_E5_01_HMI_Ext_Main_Run_Capt_Wnch_SB</t>
  </si>
  <si>
    <t>Enable E5.01 HMI Extern Main runner captive winch SB</t>
  </si>
  <si>
    <t>Enbl_E5_02_HMI_Ext_Miz_Run_Capt_Wnch_SB</t>
  </si>
  <si>
    <t>Enable E5.02 HMI Extern Mizzen runner captive winch SB</t>
  </si>
  <si>
    <t>Enbl_E5_04_HMI_Ext_Miz_Sht_Capt_Wnch</t>
  </si>
  <si>
    <t>Enable E5.04 HMI Extern Mizzen sheet captive winch</t>
  </si>
  <si>
    <t>Enbl_E5_06_HMI_Ext_Pop_up_capstan_SB</t>
  </si>
  <si>
    <t>Enable E5.06 HMI Extern Pop-up capstan SB</t>
  </si>
  <si>
    <t>Enbl_E5_07_HMI_Ext_Miz_Mst_Dck_Wnch_SB</t>
  </si>
  <si>
    <t>Enable E5.07 HMI Extern Mizzen mast deck winch SB</t>
  </si>
  <si>
    <t>Enbl_E5_08_HMI_Ext_Aft_Dck_Dck_Wnch_SB</t>
  </si>
  <si>
    <t>Enable E5.08 HMI Extern Aft deck deck winch SB</t>
  </si>
  <si>
    <t>Enbl_E2_10_HMI_Ext_Main_Mst_Dck_Wnch_PS_Aft</t>
  </si>
  <si>
    <t>Enable E2.10 HMI Extern Main mast deck winch PS Aft</t>
  </si>
  <si>
    <t>Enbl_E2_12_HMI_Ext_Prim_Dck_Wnch_PS</t>
  </si>
  <si>
    <t>Enable E2.12 HMI Extern Primary deck winch PS</t>
  </si>
  <si>
    <t>Button_Maintenance_Wirel_Rem_Enbl_Ext</t>
  </si>
  <si>
    <t>Button Maintenance wireless remote enable extern</t>
  </si>
  <si>
    <t>Button_Head_sail_Wirel_Rem_Enbl_Ext</t>
  </si>
  <si>
    <t>Button Head sail wireless remote enable extern</t>
  </si>
  <si>
    <t>Button_Main_sail_Wirel_Rem_Enbl_Ext</t>
  </si>
  <si>
    <t>Button Main sail wireless remote enable extern</t>
  </si>
  <si>
    <t>Button_Miz_sail_Wirel_Rem_eneble_Ext</t>
  </si>
  <si>
    <t>Button Mizzen sail wireless remote eneble extern</t>
  </si>
  <si>
    <t>Button_Sail_Stor_Drum_Wirel_Rem_eneble_Ext</t>
  </si>
  <si>
    <t>Button Sail storage Drum wireless remote eneble extern</t>
  </si>
  <si>
    <t>Button_Anch_Wirel_Rem_eneble_Ext</t>
  </si>
  <si>
    <t>Button Anchor wireless remote eneble extern</t>
  </si>
  <si>
    <t>Button_Crows_nest_Wirel_Rem_eneble_Ext</t>
  </si>
  <si>
    <t>Button Crows nest wireless remote eneble extern</t>
  </si>
  <si>
    <t>Button_Spare_1_sail_Wirel_Rem_Enbl_Ext</t>
  </si>
  <si>
    <t>Button Spare 1 sail wireless remote enable extern</t>
  </si>
  <si>
    <t>Button_Spare_2_sail_Wirel_Rem_Enbl_Ext</t>
  </si>
  <si>
    <t>Button Spare 2 sail wireless remote enable extern</t>
  </si>
  <si>
    <t>Button_Spare_3_sail_Wirel_Rem_Enbl_Ext</t>
  </si>
  <si>
    <t>Button Spare 3 sail wireless remote enable extern</t>
  </si>
  <si>
    <t>Fifi_pump_start_request</t>
  </si>
  <si>
    <t>Fifi pump start request</t>
  </si>
  <si>
    <t>Fifi_pump_stop_request</t>
  </si>
  <si>
    <t>Fifi pump stop request</t>
  </si>
  <si>
    <t>Powerpack_1_Run_hours</t>
  </si>
  <si>
    <t>Powerpack 1 running hours</t>
  </si>
  <si>
    <t>hours</t>
  </si>
  <si>
    <t>Powerpack_1_Igbt_Temperatuur</t>
  </si>
  <si>
    <t>Powerpack 1 Igbt Temperatuur</t>
  </si>
  <si>
    <t>⁰C</t>
  </si>
  <si>
    <t>Pressure_sensor_Powerpack_1_Ext</t>
  </si>
  <si>
    <t>Pressure sensor Powerpack 1 Extern</t>
  </si>
  <si>
    <t>Flow_sensor_Powerpack_1_Ext</t>
  </si>
  <si>
    <t>Flow sensor Powerpack 1 Extern</t>
  </si>
  <si>
    <t>Powerpack_2_Run_hours</t>
  </si>
  <si>
    <t>Powerpack 2 running hours</t>
  </si>
  <si>
    <t>Powerpack_2_Igbt_Temperatuur</t>
  </si>
  <si>
    <t>Powerpack 2 Igbt Temperatuur</t>
  </si>
  <si>
    <t>Pressure_sensor_Powerpack_2_Ext</t>
  </si>
  <si>
    <t>Pressure sensor Powerpack 2 Extern</t>
  </si>
  <si>
    <t>Flow_sensor_Powerpack_2_Ext</t>
  </si>
  <si>
    <t>Flow sensor Powerpack 2 Extern</t>
  </si>
  <si>
    <t>Offline_filter_Run_hours</t>
  </si>
  <si>
    <t>Offline filter running hours</t>
  </si>
  <si>
    <t>Tank_level_sensor</t>
  </si>
  <si>
    <t>Tank level sensor</t>
  </si>
  <si>
    <t>Liters</t>
  </si>
  <si>
    <t>Tank_Temperatur_sensor_Ext</t>
  </si>
  <si>
    <t>Tank Temperatur sensor Extern</t>
  </si>
  <si>
    <t>Pressure_sensor_valve_block_1_Ext</t>
  </si>
  <si>
    <t>Pressure sensor valve block 1 Extern</t>
  </si>
  <si>
    <t>Pressure_sensor_valve_block_2_Ext</t>
  </si>
  <si>
    <t>Pressure sensor valve block 2 Extern</t>
  </si>
  <si>
    <t>Pressure_sensor_valve_block_3_Ext</t>
  </si>
  <si>
    <t>Pressure sensor valve block 3 Extern</t>
  </si>
  <si>
    <t>Pressure_sensor_valve_block_4_Ext</t>
  </si>
  <si>
    <t>Pressure sensor valve block 4 Extern</t>
  </si>
  <si>
    <t>Pressure_sensor_valve_block_5_Ext</t>
  </si>
  <si>
    <t>Pressure sensor valve block 5 Extern</t>
  </si>
  <si>
    <t>Pressure_sensor_valve_block_6_Ext</t>
  </si>
  <si>
    <t>Pressure sensor valve block 6 Extern</t>
  </si>
  <si>
    <t>Pressure_sensor_Aft_Syst_Ext</t>
  </si>
  <si>
    <t>Pressure sensor Aft system Extern</t>
  </si>
  <si>
    <t>Pressure_sensor_Fwd_Syst_Ext</t>
  </si>
  <si>
    <t>Pressure sensor Fwd system Extern</t>
  </si>
  <si>
    <t>Pressure_sensor_Retour_Ext</t>
  </si>
  <si>
    <t>Pressure sensor Retour Extern</t>
  </si>
  <si>
    <t>Storm_Sail_Furler_Act_Load</t>
  </si>
  <si>
    <t>Storm Sail Furler Actual Load</t>
  </si>
  <si>
    <t>10Kg</t>
  </si>
  <si>
    <t>Blade_Cunn_Act_Position_2_Mill</t>
  </si>
  <si>
    <t>Blade Cunningham Actual Position 2 millimeter</t>
  </si>
  <si>
    <t>mm</t>
  </si>
  <si>
    <t>Blade_Cunn_Act_Position_Mill</t>
  </si>
  <si>
    <t>Blade Cunningham Actual Position millimeter</t>
  </si>
  <si>
    <t>Blade_Cunn_Act_Load</t>
  </si>
  <si>
    <t>Blade Cunningham Actual Load</t>
  </si>
  <si>
    <t>Code_sail_tack_Act_Position_2_Mill</t>
  </si>
  <si>
    <t>Code sail tack Actual Position 2 millimeter</t>
  </si>
  <si>
    <t>Code_sail_tack_Act_Position_Mill</t>
  </si>
  <si>
    <t>Code sail tack Actual Position millimeter</t>
  </si>
  <si>
    <t>Code_sail_tack_Act_Load</t>
  </si>
  <si>
    <t>Code sail tack Actual Load</t>
  </si>
  <si>
    <t>Blade_Adj_Act_Position_Mill</t>
  </si>
  <si>
    <t>Blade adjuster Actual Position millimeter</t>
  </si>
  <si>
    <t>Blade_Adj_Act_Load</t>
  </si>
  <si>
    <t>Blade adjuster Actual Load</t>
  </si>
  <si>
    <t>Staysail_stay_Adj_Act_Position_Mill</t>
  </si>
  <si>
    <t>Staysail stay adjuster Actual Position millimeter</t>
  </si>
  <si>
    <t>Staysail_stay_Adj_Act_Load</t>
  </si>
  <si>
    <t>Staysail stay adjuster Actual Load</t>
  </si>
  <si>
    <t>Main_Outhaul_Act_Position_Mill</t>
  </si>
  <si>
    <t>Main Outhaul Actual Position millimeter</t>
  </si>
  <si>
    <t>Main_Outhaul_Act_Load</t>
  </si>
  <si>
    <t>Main Outhaul Actual Load</t>
  </si>
  <si>
    <t>Miz_Check_Sb_Act_Load1</t>
  </si>
  <si>
    <t>Mizzen Checkstay Sb Actual Load 1</t>
  </si>
  <si>
    <t>Main_Vang_Act_Position_Mill</t>
  </si>
  <si>
    <t>Main Vang Actual Position millimeter</t>
  </si>
  <si>
    <t>Main_Vang_Act_Load</t>
  </si>
  <si>
    <t>Main Vang Actual Load</t>
  </si>
  <si>
    <t>Main_Vang_Act_Load_2</t>
  </si>
  <si>
    <t>Main Vang Actual Load 2</t>
  </si>
  <si>
    <t>Main_Check_Ps_Act_Load</t>
  </si>
  <si>
    <t>Main Checkstay Ps Actual Load</t>
  </si>
  <si>
    <t>Main_Check_Sb_Act_Load</t>
  </si>
  <si>
    <t>Main Checkstay Sb Actual Load</t>
  </si>
  <si>
    <t>Main_Check_Defl_Act_Position_Mill</t>
  </si>
  <si>
    <t>Main checkstay deflector Actual Position millimeter</t>
  </si>
  <si>
    <t>Main_Check_Defl_Act_Load</t>
  </si>
  <si>
    <t>Main checkstay deflector Actual Load</t>
  </si>
  <si>
    <t>Main_boom_Prev_Act_Position_Mill</t>
  </si>
  <si>
    <t>Main boom preventer Actual Position millimeter</t>
  </si>
  <si>
    <t>Main_boom_Prev_Act_Load1</t>
  </si>
  <si>
    <t>Main boom preventer Actual Load 1</t>
  </si>
  <si>
    <t>Main_Cunn_Act_Position_Mill</t>
  </si>
  <si>
    <t>Main Cunningham Actual Position millimeter</t>
  </si>
  <si>
    <t>Main_Cunn_Act_Load</t>
  </si>
  <si>
    <t>Main Cunningham Actual Load</t>
  </si>
  <si>
    <t>Blade_tweaker_PS_Act_Position_Mill</t>
  </si>
  <si>
    <t>Blade tweaker PS Actual Position millimeter</t>
  </si>
  <si>
    <t>Blade_tweaker_PS_Act_Load</t>
  </si>
  <si>
    <t>Blade tweaker PS Actual Load</t>
  </si>
  <si>
    <t>Blade_tweaker_SB_Act_Position_Mill</t>
  </si>
  <si>
    <t>Blade tweaker SB Actual Position millimeter</t>
  </si>
  <si>
    <t>Blade_tweaker_SB_Act_Load</t>
  </si>
  <si>
    <t>Blade tweaker SB Actual Load</t>
  </si>
  <si>
    <t>Keel_lift_Cyl_Act_Position_Mill</t>
  </si>
  <si>
    <t>Keel lift cylinders Actual Position millimeter</t>
  </si>
  <si>
    <t>Keel_lift_Cyl_Act_Position_Perm</t>
  </si>
  <si>
    <t>Keel lift cylinders Actual Position Permille</t>
  </si>
  <si>
    <t>‰</t>
  </si>
  <si>
    <t>Miz_headsail_tack_Adj_Act_Position_Mill</t>
  </si>
  <si>
    <t>Mizzen headsail tack adjuster Actual Position millimeter</t>
  </si>
  <si>
    <t>Miz_headsail_tack_Adj_Act_Load</t>
  </si>
  <si>
    <t>Mizzen headsail tack adjuster Actual Load</t>
  </si>
  <si>
    <t>Ind_Crew_Board_Plfrm_PS_Act_position_Ext</t>
  </si>
  <si>
    <t>Indication Crew boarding platform PS actual position extern</t>
  </si>
  <si>
    <t>Miz_Outhaul_Act_Position_Mill</t>
  </si>
  <si>
    <t>Mizzen Outhaul Actual Position millimeter</t>
  </si>
  <si>
    <t>Miz_Outhaul_Act_Load1</t>
  </si>
  <si>
    <t>Mizzen Outhaul Actual Load 1</t>
  </si>
  <si>
    <t>Miz_Outhaul_Act_Load2</t>
  </si>
  <si>
    <t>Mizzen Outhaul Actual Load 2</t>
  </si>
  <si>
    <t>Miz_Vang_Act_Position_Mill</t>
  </si>
  <si>
    <t>Mizzen Vang Actual Position millimeter</t>
  </si>
  <si>
    <t>Miz_Vang_Act_Load</t>
  </si>
  <si>
    <t>Mizzen Vang Actual Load</t>
  </si>
  <si>
    <t>Miz_Vang_Act_Load_2</t>
  </si>
  <si>
    <t>Mizzen Vang Actual Load 2</t>
  </si>
  <si>
    <t>Miz_Check_Defl_Act_Position_Mill</t>
  </si>
  <si>
    <t>Mizzen checkstay deflector Actual Position millimeter</t>
  </si>
  <si>
    <t>Miz_Check_Defl_Act_Load</t>
  </si>
  <si>
    <t>Mizzen checkstay deflector Actual Load</t>
  </si>
  <si>
    <t>Miz_Check_Ps_Act_Load</t>
  </si>
  <si>
    <t>Mizzen Checkstay Ps Actual Load</t>
  </si>
  <si>
    <t>Miz_Check_Sb_Act_Load2</t>
  </si>
  <si>
    <t>Mizzen Checkstay Sb Actual Load 2</t>
  </si>
  <si>
    <t>Miz_Cunn_Act_Position_Mill</t>
  </si>
  <si>
    <t>Mizzen Cunningham Actual Position millimeter</t>
  </si>
  <si>
    <t>Miz_Cunn_Act_Load</t>
  </si>
  <si>
    <t>Mizzen Cunningham Actual Load</t>
  </si>
  <si>
    <t>Miz_boom_Prev_Act_Position_Mill</t>
  </si>
  <si>
    <t>Mizzen boom preventer Actual Position millimeter</t>
  </si>
  <si>
    <t>Miz_boom_Prev_Act_Load</t>
  </si>
  <si>
    <t>Mizzen boom preventer Actual Load</t>
  </si>
  <si>
    <t>Code_furler_Alm_Code</t>
  </si>
  <si>
    <t>Code furler Alarm Code</t>
  </si>
  <si>
    <t>Bit's</t>
  </si>
  <si>
    <t>Blade_furler_Alm_Code</t>
  </si>
  <si>
    <t>Blade furler Alarm Code</t>
  </si>
  <si>
    <t>Staysail_furler_Alm_Code</t>
  </si>
  <si>
    <t>Staysail furler Alarm Code</t>
  </si>
  <si>
    <t>Bow_Dck_Wnch_PS_Alm_Code</t>
  </si>
  <si>
    <t>Bow deck winch PS Alarm Code</t>
  </si>
  <si>
    <t>Bow_Dck_Wnch_SB_Alm_Code</t>
  </si>
  <si>
    <t>Bow deck winch SB Alarm Code</t>
  </si>
  <si>
    <t>Anch_Wndl_PS_Alm_Code</t>
  </si>
  <si>
    <t>Anchor windlass PS Alarm Code</t>
  </si>
  <si>
    <t>Anch_Wndl_PS_Chain_counter_Chain_length_Ext</t>
  </si>
  <si>
    <t>Anchor windlass PS Chain counter Chain length extern</t>
  </si>
  <si>
    <t>m</t>
  </si>
  <si>
    <t>Anch_Wndl_SB_Alm_Code</t>
  </si>
  <si>
    <t>Anchor windlass SB Alarm Code</t>
  </si>
  <si>
    <t>Anch_Wndl_SB_Chain_counter_Chain_length_Ext</t>
  </si>
  <si>
    <t>Anchor windlass SB Chain counter Chain length extern</t>
  </si>
  <si>
    <t>Blade_Sht_Capt_Wnch_PS_Alm_Code</t>
  </si>
  <si>
    <t>Blade sheet captive winch PS Alarm Code</t>
  </si>
  <si>
    <t>Blade_Sht_Capt_Wnch_PS_Act_Position_Mill</t>
  </si>
  <si>
    <t>Blade sheet captive winch PS Actual Position millimeter</t>
  </si>
  <si>
    <t>Blade_Sht_Capt_Wnch_PS_Act_Position_Perm</t>
  </si>
  <si>
    <t>Blade sheet captive winch PS Actual Position Permille</t>
  </si>
  <si>
    <t>Blade_Sht_ps_feeder_Alm_Code</t>
  </si>
  <si>
    <t>Blade sheet ps feeder Alarm Code</t>
  </si>
  <si>
    <t>Blade_Sht_ps_feeder_Act_Load</t>
  </si>
  <si>
    <t>Blade sheet ps feeder Actual Load</t>
  </si>
  <si>
    <t>Staysail_Sht_Capt_Wnch_PS_Alm_Code</t>
  </si>
  <si>
    <t>Staysail sheet captive winch PS Alarm Code</t>
  </si>
  <si>
    <t>Staysail_Sht_Capt_Wnch_PS_Act_Position_Mill</t>
  </si>
  <si>
    <t>Staysail sheet captive winch PS Actual Position millimeter</t>
  </si>
  <si>
    <t>Staysail_Sht_Capt_Wnch_PS_Act_Position_Perm</t>
  </si>
  <si>
    <t>Staysail sheet captive winch PS Actual Position Permille</t>
  </si>
  <si>
    <t>Staysail_Sht_ps_feeder_Alm_Code</t>
  </si>
  <si>
    <t>Staysail sheet ps feeder Alarm Code</t>
  </si>
  <si>
    <t>Staysail_Sht_ps_feeder_Act_Load</t>
  </si>
  <si>
    <t>Staysail sheet ps feeder Actual Load</t>
  </si>
  <si>
    <t>Main_Sht_Capt_Wnch_Alm_Code</t>
  </si>
  <si>
    <t>Main sheet captive winch Alarm Code</t>
  </si>
  <si>
    <t>Main_Sht_Capt_Wnch_Act_Position_Mill</t>
  </si>
  <si>
    <t>Main sheet captive winch Actual Position millimeter</t>
  </si>
  <si>
    <t>Main_Sht_Capt_Wnch_Act_Position_Perm</t>
  </si>
  <si>
    <t>Main sheet captive winch Actual Position Permille</t>
  </si>
  <si>
    <t>Main_Sht_Capt_Wnch_Act_Load</t>
  </si>
  <si>
    <t>Main sheet captive winch Actual Load</t>
  </si>
  <si>
    <t>Main_Sht_feeder_Alm_Code</t>
  </si>
  <si>
    <t>Main sheet feeder Alarm Code</t>
  </si>
  <si>
    <t>ct2-tensioner</t>
  </si>
  <si>
    <t>Main_halyard_Capt_Wnch_Alm_Code</t>
  </si>
  <si>
    <t>Main halyard captive winch Alarm Code</t>
  </si>
  <si>
    <t>Main_halyard_Capt_Wnch_Act_Position_Mill</t>
  </si>
  <si>
    <t>Main halyard captive winch Actual Position millimeter</t>
  </si>
  <si>
    <t>Main_halyard_Capt_Wnch_Act_Position_Perm</t>
  </si>
  <si>
    <t>Main halyard captive winch Actual Position Permille</t>
  </si>
  <si>
    <t>Main_halyard_Capt_Wnch_Act_Load</t>
  </si>
  <si>
    <t>Main halyard captive winch Actual Load</t>
  </si>
  <si>
    <t>Crows_nest_Capt_Alm_Code</t>
  </si>
  <si>
    <t>Crows nest captive Alarm Code</t>
  </si>
  <si>
    <t>Crows_nest_Capt_Act_Position_Mill</t>
  </si>
  <si>
    <t>Crows nest captive Actual Position millimeter</t>
  </si>
  <si>
    <t>Crows_nest_Capt_Act_Position_Perm</t>
  </si>
  <si>
    <t>Crows nest captive Actual Position Permille</t>
  </si>
  <si>
    <t>Main_Mst_Dck_Wnch_PS_Fwd_Alm_Code</t>
  </si>
  <si>
    <t>Main mast deck winch PS Fwd Alarm Code</t>
  </si>
  <si>
    <t>Blade_Sht_Capt_Wnch_SB_Alm_Code</t>
  </si>
  <si>
    <t>Blade sheet captive winch SB Alarm Code</t>
  </si>
  <si>
    <t>Blade_Sht_Capt_Wnch_SB_Act_Position_Mill</t>
  </si>
  <si>
    <t>Blade sheet captive winch SB Actual Position millimeter</t>
  </si>
  <si>
    <t>Blade_Sht_Capt_Wnch_SB_Act_Position_Perm</t>
  </si>
  <si>
    <t>Blade sheet captive winch SB Actual Position Permille</t>
  </si>
  <si>
    <t>Blade_Sht_sb_feeder_Alm_Code</t>
  </si>
  <si>
    <t>Blade sheet sb feeder Alarm Code</t>
  </si>
  <si>
    <t>Blade_Sht_sb_feeder_Act_Load</t>
  </si>
  <si>
    <t>Blade sheet sb feeder Actual Load</t>
  </si>
  <si>
    <t>Staysail_Sht_Capt_Wnch_SB_Alm_Code</t>
  </si>
  <si>
    <t>Staysail sheet captive winch SB Alarm Code</t>
  </si>
  <si>
    <t>Staysail_Sht_Capt_Wnch_SB_Act_Position_Mill</t>
  </si>
  <si>
    <t>Staysail sheet captive winch SB Actual Position millimeter</t>
  </si>
  <si>
    <t>Staysail_Sht_Capt_Wnch_SB_Act_Position_Perm</t>
  </si>
  <si>
    <t>Staysail sheet captive winch SB Actual Position Permille</t>
  </si>
  <si>
    <t>Staysail_Sht_sb_feeder_Alm_Code</t>
  </si>
  <si>
    <t>Staysail sheet sb feeder Alarm Code</t>
  </si>
  <si>
    <t>Staysail_Sht_sb_feeder_Act_Load</t>
  </si>
  <si>
    <t>Staysail sheet sb feeder Actual Load</t>
  </si>
  <si>
    <t>Main_Mst_Dck_Wnch_SB_Fwd_Alm_Code</t>
  </si>
  <si>
    <t>Main mast deck winch SB Fwd Alarm Code</t>
  </si>
  <si>
    <t>Main_Mst_Dck_Wnch_SB_Aft_Alm_Code</t>
  </si>
  <si>
    <t>Main mast deck winch SB Aft Alarm Code</t>
  </si>
  <si>
    <t>Prim_Dck_Wnch_SB_Alm_Code</t>
  </si>
  <si>
    <t>Primary deck winch SB Alarm Code</t>
  </si>
  <si>
    <t>Prim_Dck_Wnch_SB_Act_Load</t>
  </si>
  <si>
    <t>Primary deck winch SB Actual Load</t>
  </si>
  <si>
    <t>Main_Run_Capt_Wnch_PS_Alm_Code</t>
  </si>
  <si>
    <t>Main runner captive winch PS Alarm Code</t>
  </si>
  <si>
    <t>Main_Run_Capt_Wnch_PS_Act_Position_Mill</t>
  </si>
  <si>
    <t>Main runner captive winch PS Actual Position millimeter</t>
  </si>
  <si>
    <t>Main_Run_Capt_Wnch_PS_Act_Position_Perm</t>
  </si>
  <si>
    <t>Main runner captive winch PS Actual Position Permille</t>
  </si>
  <si>
    <t>Main_Run_Capt_Wnch_PS_Act_Load</t>
  </si>
  <si>
    <t>Main runner captive winch PS Actual Load</t>
  </si>
  <si>
    <t>Miz_Run_Capt_Wnch_PS_Alm_Code</t>
  </si>
  <si>
    <t>Mizzen runner captive winch PS Alarm Code</t>
  </si>
  <si>
    <t>Miz_Run_Capt_Wnch_PS_Act_Position_Mill</t>
  </si>
  <si>
    <t>Mizzen runner captive winch PS Actual Position millimeter</t>
  </si>
  <si>
    <t>Miz_Run_Capt_Wnch_PS_Act_Position_Perm</t>
  </si>
  <si>
    <t>Mizzen runner captive winch PS Actual Position Permille</t>
  </si>
  <si>
    <t>Miz_Run_Capt_Wnch_PS_Act_Load</t>
  </si>
  <si>
    <t>Mizzen runner captive winch PS Actual Load</t>
  </si>
  <si>
    <t>Miz_halyard_Capt_Wnch_Alm_Code</t>
  </si>
  <si>
    <t>Mizzen halyard captive winch Alarm Code</t>
  </si>
  <si>
    <t>Miz_halyard_Capt_Wnch_Act_Position_Mill</t>
  </si>
  <si>
    <t>Mizzen halyard captive winch Actual Position millimeter</t>
  </si>
  <si>
    <t>Miz_halyard_Capt_Wnch_Act_Position_Perm</t>
  </si>
  <si>
    <t>Mizzen halyard captive winch Actual Position Permille</t>
  </si>
  <si>
    <t>Miz_halyard_Capt_Wnch_Act_Load</t>
  </si>
  <si>
    <t>Mizzen halyard captive winch Actual Load</t>
  </si>
  <si>
    <t>Main_Sht_traveller_Wnch_Alm_Code</t>
  </si>
  <si>
    <t>Main sheet traveller winch Alarm Code</t>
  </si>
  <si>
    <t>Main_Sht_traveller_Wnch_Act_Position_Mill</t>
  </si>
  <si>
    <t>Main sheet traveller winch Actual Position millimeter</t>
  </si>
  <si>
    <t>Main_Sht_traveller_Wnch_Act_Position_Perm</t>
  </si>
  <si>
    <t>Main sheet traveller winch Actual Position Permille</t>
  </si>
  <si>
    <t>Pop_up_capstan_PS_Alm_Code</t>
  </si>
  <si>
    <t>Pop-up capstan PS Alarm Code</t>
  </si>
  <si>
    <t>Miz_Mst_Dck_Wnch_PS_Alm_Code</t>
  </si>
  <si>
    <t>Mizzen mast deck winch PS Alarm Code</t>
  </si>
  <si>
    <t>Aft_Dck_Dck_Wnch_PS_Alm_Code</t>
  </si>
  <si>
    <t>Aft deck deck winch PS Alarm Code</t>
  </si>
  <si>
    <t>Aft_Dck_Dck_Wnch_PS_Act_Load</t>
  </si>
  <si>
    <t>Aft deck deck winch PS Actual Load</t>
  </si>
  <si>
    <t>Main_Run_Capt_Wnch_SB_Alm_Code</t>
  </si>
  <si>
    <t>Main runner captive winch SB Alarm Code</t>
  </si>
  <si>
    <t>Main_Run_Capt_Wnch_SB_Act_Position_Mill</t>
  </si>
  <si>
    <t>Main runner captive winch SB Actual Position millimeter</t>
  </si>
  <si>
    <t>Main_Run_Capt_Wnch_SB_Act_Position_Perm</t>
  </si>
  <si>
    <t>Main runner captive winch SB Actual Position Permille</t>
  </si>
  <si>
    <t>Main_Run_Capt_Wnch_SB_Act_Load</t>
  </si>
  <si>
    <t>Main runner captive winch SB Actual Load</t>
  </si>
  <si>
    <t>Miz_Run_Capt_Wnch_SB_Alm_Code</t>
  </si>
  <si>
    <t>Mizzen runner captive winch SB Alarm Code</t>
  </si>
  <si>
    <t>Miz_Run_Capt_Wnch_SB_Act_Position_Mill</t>
  </si>
  <si>
    <t>Mizzen runner captive winch SB Actual Position millimeter</t>
  </si>
  <si>
    <t>Miz_Run_Capt_Wnch_SB_Act_Position_Perm</t>
  </si>
  <si>
    <t>Mizzen runner captive winch SB Actual Position Permille</t>
  </si>
  <si>
    <t>Miz_Run_Capt_Wnch_SB_Act_Load</t>
  </si>
  <si>
    <t>Mizzen runner captive winch SB Actual Load</t>
  </si>
  <si>
    <t>Miz_Sht_Capt_Wnch_Alm_Code</t>
  </si>
  <si>
    <t>Mizzen sheet captive winch Alarm Code</t>
  </si>
  <si>
    <t>Miz_Sht_Capt_Wnch_Act_Position_Mill</t>
  </si>
  <si>
    <t>Mizzen sheet captive winch Actual Position millimeter</t>
  </si>
  <si>
    <t>Miz_Sht_Capt_Wnch_Act_Position_Perm</t>
  </si>
  <si>
    <t>Mizzen sheet captive winch Actual Position Permille</t>
  </si>
  <si>
    <t>Miz_Sht_Capt_Wnch_Act_Load</t>
  </si>
  <si>
    <t>Mizzen sheet captive winch Actual Load</t>
  </si>
  <si>
    <t>Miz_Sht_feeder_Alm_Code</t>
  </si>
  <si>
    <t>Mizzen sheet feeder Alarm Code</t>
  </si>
  <si>
    <t>Pop_up_capstan_SB_Alm_Code</t>
  </si>
  <si>
    <t>Pop-up capstan SB Alarm Code</t>
  </si>
  <si>
    <t>Miz_Mst_Dck_Wnch_SB_Alm_Code</t>
  </si>
  <si>
    <t>Mizzen mast deck winch SB Alarm Code</t>
  </si>
  <si>
    <t>Aft_Dck_Dck_Wnch_SB_Alm_Code</t>
  </si>
  <si>
    <t>Aft deck deck winch SB Alarm Code</t>
  </si>
  <si>
    <t>Aft_Dck_Dck_Wnch_SB_Act_Load</t>
  </si>
  <si>
    <t>Aft deck deck winch SB Actual Load</t>
  </si>
  <si>
    <t>Main_Mst_Dck_Wnch_PS_Aft_Alm_Code</t>
  </si>
  <si>
    <t>Main mast deck winch PS Aft Alarm Code</t>
  </si>
  <si>
    <t>Prim_Dck_Wnch_PS_Alm_Code</t>
  </si>
  <si>
    <t>Primary deck winch PS Alarm Code</t>
  </si>
  <si>
    <t>Prim_Dck_Wnch_PS_Act_Load</t>
  </si>
  <si>
    <t>Primary deck winch PS Actual Load</t>
  </si>
  <si>
    <t>Main_Vang_loadpin</t>
  </si>
  <si>
    <t>Main Vang loadpin</t>
  </si>
  <si>
    <t>Main_boom_Prev_Act_Load2</t>
  </si>
  <si>
    <t xml:space="preserve">Main boom preventer Actual Load 2 </t>
  </si>
  <si>
    <t>Miz_Vang_loadpin</t>
  </si>
  <si>
    <t>Mizzen Vang loadpin</t>
  </si>
  <si>
    <t>Miz_boom_Prev_loadpin</t>
  </si>
  <si>
    <t>Mizzen boom preventer loadpin</t>
  </si>
  <si>
    <t>Isolated_DC_FPK_earth_fault_Measure</t>
  </si>
  <si>
    <t>Isolated DC FPK earth fault measurement</t>
  </si>
  <si>
    <t>Ω</t>
  </si>
  <si>
    <t>Isolated_DC_MAIN_earth_fault_Measure</t>
  </si>
  <si>
    <t>Isolated DC MAIN earth fault measurement</t>
  </si>
  <si>
    <t>Isolated_DC_HYP_earth_fault_Measure</t>
  </si>
  <si>
    <t>Isolated DC HYP earth fault measurement</t>
  </si>
  <si>
    <t>Isolated_DC_LAZ_earth_fault_Measure</t>
  </si>
  <si>
    <t>Isolated DC LAZ earth fault measurement</t>
  </si>
  <si>
    <t>Depth</t>
  </si>
  <si>
    <t>HoldingReg</t>
  </si>
  <si>
    <t>WTD_PNEUMATIC_SUPPORT_ONOFF</t>
  </si>
  <si>
    <t>Front End Corr. Door Pneumatic Support On/Off</t>
  </si>
  <si>
    <t>TRUE</t>
  </si>
  <si>
    <t>Flow Sensor Charcoal Filter B02</t>
  </si>
  <si>
    <t>R2.31</t>
  </si>
  <si>
    <t>Hart temperature measurements THRS system added 17-03-2026
IO link flow/temperature measurements THRS system added 17-03-2026
EcBlue Serial IO added 20-03-2026</t>
  </si>
  <si>
    <t>Serial Interface - KEC8 Port1</t>
  </si>
  <si>
    <t>MTSVentSupp</t>
  </si>
  <si>
    <t>SuppFan_SpeedSetpoint</t>
  </si>
  <si>
    <t>Main Technical Space Supply Fan - Speed Setpooint</t>
  </si>
  <si>
    <t>mtssupplyfan</t>
  </si>
  <si>
    <t>Raw</t>
  </si>
  <si>
    <t>MA_5</t>
  </si>
  <si>
    <t>Status Modbus Address 5</t>
  </si>
  <si>
    <t>SuppFan_SpeedCtrlMode</t>
  </si>
  <si>
    <t>Main Technical Space Supply Fan - Speed Control Mode</t>
  </si>
  <si>
    <t>MA_5:3</t>
  </si>
  <si>
    <t>Status Modbus Address 11</t>
  </si>
  <si>
    <t>SuppFan_Stop</t>
  </si>
  <si>
    <t>Main Technical Space Supply Fan - Stop</t>
  </si>
  <si>
    <t>MA_11:0</t>
  </si>
  <si>
    <t>SuppFan_TempMan</t>
  </si>
  <si>
    <t>Main Technical Space Supply Fan - Temperature Management</t>
  </si>
  <si>
    <t>MA_11:1</t>
  </si>
  <si>
    <t>SuppFan_IGBTCool</t>
  </si>
  <si>
    <t>Main Technical Space Supply Fan - IGBT Cooling Phase</t>
  </si>
  <si>
    <t>MA_11:2</t>
  </si>
  <si>
    <t>SuppFan_InternalSystemErr</t>
  </si>
  <si>
    <t>Main Technical Space Supply Fan - Internal system error</t>
  </si>
  <si>
    <t>MA_11:3</t>
  </si>
  <si>
    <t>SuppFan_WrongDirectRot</t>
  </si>
  <si>
    <t>Main Technical Space Supply Fan - Wrong direction of rotation</t>
  </si>
  <si>
    <t>MA_11:4</t>
  </si>
  <si>
    <t>SuppFan_BypassTempMan</t>
  </si>
  <si>
    <t>Main Technical Space Supply Fan - Bypass temperature management</t>
  </si>
  <si>
    <t>MA_11:5</t>
  </si>
  <si>
    <t>SuppFan_FieldWeak</t>
  </si>
  <si>
    <t>Main Technical Space Supply Fan - Field weakening</t>
  </si>
  <si>
    <t>MA_11:6</t>
  </si>
  <si>
    <t>SuppFan_DCCurLim</t>
  </si>
  <si>
    <t>Main Technical Space Supply Fan - DC Current limit</t>
  </si>
  <si>
    <t>MA_11:7</t>
  </si>
  <si>
    <t>SuppFan_D1Stat</t>
  </si>
  <si>
    <t>Main Technical Space Supply Fan - D1 state</t>
  </si>
  <si>
    <t>MA_11:8</t>
  </si>
  <si>
    <t>SuppFan_E1DigStat</t>
  </si>
  <si>
    <t>Main Technical Space Supply Fan - E1 digital status</t>
  </si>
  <si>
    <t>MA_11:9</t>
  </si>
  <si>
    <t>SuppFan_K1Stat</t>
  </si>
  <si>
    <t>Main Technical Space Supply Fan - K1 status</t>
  </si>
  <si>
    <t>MA_11:10</t>
  </si>
  <si>
    <t>SuppFan_DCLinkOverVolt</t>
  </si>
  <si>
    <t>Main Technical Space Supply Fan - DC-link overvoltage</t>
  </si>
  <si>
    <t>MA_11:11</t>
  </si>
  <si>
    <t>SuppFan_TempAlrmIGBT</t>
  </si>
  <si>
    <t>Main Technical Space Supply Fan - Temp. alarm IGBT</t>
  </si>
  <si>
    <t>MA_11:12</t>
  </si>
  <si>
    <t>SuppFan_TempAlarmInside</t>
  </si>
  <si>
    <t>Main Technical Space Supply Fan - Temp. alarm inside</t>
  </si>
  <si>
    <t>MA_11:13</t>
  </si>
  <si>
    <t>SuppFan_DirectionChangAct</t>
  </si>
  <si>
    <t>Main Technical Space Supply Fan - Direction change active</t>
  </si>
  <si>
    <t>MA_11:14</t>
  </si>
  <si>
    <t>SuppFan_FANBad</t>
  </si>
  <si>
    <t>Main Technical Space Supply Fan - Fan Bad</t>
  </si>
  <si>
    <t>MA_11:15</t>
  </si>
  <si>
    <t>MA_13</t>
  </si>
  <si>
    <t>Status Modbus Address 13</t>
  </si>
  <si>
    <t>SuppFan_IGBTErr</t>
  </si>
  <si>
    <t>Main Technical Space Supply Fan - IGBT error</t>
  </si>
  <si>
    <t>MA_13:0</t>
  </si>
  <si>
    <t>SuppFan_EarthFault</t>
  </si>
  <si>
    <t>Main Technical Space Supply Fan - Earth fault</t>
  </si>
  <si>
    <t>MA_13:1</t>
  </si>
  <si>
    <t>SuppFan_DCVoltHigh</t>
  </si>
  <si>
    <t>Main Technical Space Supply Fan - DC-link voltage high</t>
  </si>
  <si>
    <t>MA_13:2</t>
  </si>
  <si>
    <t>SuppFan_DCVoltLow</t>
  </si>
  <si>
    <t>Main Technical Space Supply Fan - DC-link voltage low</t>
  </si>
  <si>
    <t>MA_13:3</t>
  </si>
  <si>
    <t>SuppFan_InputVoltHigh</t>
  </si>
  <si>
    <t>Main Technical Space Supply Fan - Input voltage high</t>
  </si>
  <si>
    <t>MA_13:4</t>
  </si>
  <si>
    <t>SuppFan_InputVoltLow</t>
  </si>
  <si>
    <t>Main Technical Space Supply Fan - Input voltage low</t>
  </si>
  <si>
    <t>MA_13:5</t>
  </si>
  <si>
    <t>SuppFan_MaisFail</t>
  </si>
  <si>
    <t>Main Technical Space Supply Fan - Mais failure (line)</t>
  </si>
  <si>
    <t>MA_13:6</t>
  </si>
  <si>
    <t>SuppFan_Reserved1</t>
  </si>
  <si>
    <t>Main Technical Space Supply Fan - Reserved</t>
  </si>
  <si>
    <t>MA_13:7</t>
  </si>
  <si>
    <t>SuppFan_PosRotor</t>
  </si>
  <si>
    <t>Main Technical Space Supply Fan - Position rotor</t>
  </si>
  <si>
    <t>MA_13:8</t>
  </si>
  <si>
    <t>SuppFan_MotorBlocked</t>
  </si>
  <si>
    <t>Main Technical Space Supply Fan - Motor blocked</t>
  </si>
  <si>
    <t>MA_13:9</t>
  </si>
  <si>
    <t>SuppFan_PeakCurr</t>
  </si>
  <si>
    <t>Main Technical Space Supply Fan - Peak current</t>
  </si>
  <si>
    <t>MA_13:10</t>
  </si>
  <si>
    <t>SuppFan_Reserved2</t>
  </si>
  <si>
    <t>MA_13:11</t>
  </si>
  <si>
    <t>SuppFan_SafetyShutdown</t>
  </si>
  <si>
    <t>Main Technical Space Supply Fan - Safety shutdown</t>
  </si>
  <si>
    <t>MA_13:12</t>
  </si>
  <si>
    <t>SuppFan_TempErr</t>
  </si>
  <si>
    <t>Main Technical Space Supply Fan - Temperature error</t>
  </si>
  <si>
    <t>MA_13:13</t>
  </si>
  <si>
    <t>SuppFan_MotorStart</t>
  </si>
  <si>
    <t>Main Technical Space Supply Fan - Motor Start</t>
  </si>
  <si>
    <t>MA_13:14</t>
  </si>
  <si>
    <t>SuppFan_ComErr</t>
  </si>
  <si>
    <t>Main Technical Space Supply Fan - COM error (Watchdog)</t>
  </si>
  <si>
    <t>MA_13:15</t>
  </si>
  <si>
    <t>MA_14</t>
  </si>
  <si>
    <t>Status Modbus Address 14</t>
  </si>
  <si>
    <t>SuppFan_IDErrReason</t>
  </si>
  <si>
    <t>Main Technical Space Supply Fan - Identiﬁer error reason</t>
  </si>
  <si>
    <t>MA_14:7</t>
  </si>
  <si>
    <t>SuppFan_Limitation</t>
  </si>
  <si>
    <t>Main Technical Space Supply Fan - Limitation</t>
  </si>
  <si>
    <t>MA_14:8</t>
  </si>
  <si>
    <t>SuppFan_RotDir</t>
  </si>
  <si>
    <t>Main Technical Space Supply Fan - Rotat. Direction</t>
  </si>
  <si>
    <t>MA_14:9</t>
  </si>
  <si>
    <t>SuppFan_Reserved3</t>
  </si>
  <si>
    <t>MA_14:10</t>
  </si>
  <si>
    <t>SuppFan_ErrLifetime</t>
  </si>
  <si>
    <t>Main Technical Space Supply Fan - Error lifetime</t>
  </si>
  <si>
    <t>MA_14:11</t>
  </si>
  <si>
    <t>SuppFan_ErrVibrationValues</t>
  </si>
  <si>
    <t>Main Technical Space Supply Fan - Error vibration values</t>
  </si>
  <si>
    <t>MA_14:12</t>
  </si>
  <si>
    <t>SuppFan_ApplUseSystErr</t>
  </si>
  <si>
    <t>Main Technical Space Supply Fan - Application use system error</t>
  </si>
  <si>
    <t>MA_14:13</t>
  </si>
  <si>
    <t>SuppFan_MotorContrSystErr</t>
  </si>
  <si>
    <t>Main Technical Space Supply Fan - Motor control system error</t>
  </si>
  <si>
    <t>MA_14:14</t>
  </si>
  <si>
    <t>SuppFan_Reserved4</t>
  </si>
  <si>
    <t>MA_14:15</t>
  </si>
  <si>
    <t>SuppFan_Speed</t>
  </si>
  <si>
    <t>Main Technical Space Supply Fan - Speed</t>
  </si>
  <si>
    <t>1/min</t>
  </si>
  <si>
    <t>SuppFan_MotorCurrent</t>
  </si>
  <si>
    <t>Main Technical Space Supply Fan - Motor Current</t>
  </si>
  <si>
    <t>SuppFan_DCVoltage</t>
  </si>
  <si>
    <t>Main Technical Space Supply Fan - DC Voltage</t>
  </si>
  <si>
    <t>SuppFan_MotorInpPower</t>
  </si>
  <si>
    <t>Main Technical Space Supply Fan - Motor Input Power</t>
  </si>
  <si>
    <t>SuppFan_LSWAirFlow</t>
  </si>
  <si>
    <t>Main Technical Space Supply Fan - LSW Air Flow</t>
  </si>
  <si>
    <t>SuppFan_MSWAirFlow</t>
  </si>
  <si>
    <t>Main Technical Space Supply Fan - MSW Air Flow</t>
  </si>
  <si>
    <t>SuppFan_TotAirFlow</t>
  </si>
  <si>
    <t>Main Technical Space Supply Fan - Total Air Flow</t>
  </si>
  <si>
    <t>Serial Interface - KEC8 Port2</t>
  </si>
  <si>
    <t>MTSVentExh</t>
  </si>
  <si>
    <t>ExhFan_SpeedSetpoint</t>
  </si>
  <si>
    <t>Main Technical Space Exhaust Fan - Speed Setpooint</t>
  </si>
  <si>
    <t>mtsexhaustfan</t>
  </si>
  <si>
    <t>ExhFan_SpeedCtrlMode</t>
  </si>
  <si>
    <t>Main Technical Space Exhaust Fan - Speed Control Mode</t>
  </si>
  <si>
    <t>ExhFan_Stop</t>
  </si>
  <si>
    <t>Main Technical Space Exhaust Fan - Stop</t>
  </si>
  <si>
    <t>ExhFan_TempMan</t>
  </si>
  <si>
    <t>Main Technical Space Exhaust Fan - Temperature Management</t>
  </si>
  <si>
    <t>ExhFan_IGBTCool</t>
  </si>
  <si>
    <t>Main Technical Space Exhaust Fan - IGBT Cooling Phase</t>
  </si>
  <si>
    <t>ExhFan_InternalSystemErr</t>
  </si>
  <si>
    <t>Main Technical Space Exhaust Fan - Internal system error</t>
  </si>
  <si>
    <t>ExhFan_WrongDirectRot</t>
  </si>
  <si>
    <t>Main Technical Space Exhaust Fan - Wrong direction of rotation</t>
  </si>
  <si>
    <t>ExhFan_BypassTempMan</t>
  </si>
  <si>
    <t>Main Technical Space Exhaust Fan - Bypass temperature management</t>
  </si>
  <si>
    <t>ExhFan_FieldWeak</t>
  </si>
  <si>
    <t>Main Technical Space Exhaust Fan - Field weakening</t>
  </si>
  <si>
    <t>ExhFan_DCCurLim</t>
  </si>
  <si>
    <t>Main Technical Space Exhaust Fan - DC Current limit</t>
  </si>
  <si>
    <t>ExhFan_D1Stat</t>
  </si>
  <si>
    <t>Main Technical Space Exhaust Fan - D1 state</t>
  </si>
  <si>
    <t>ExhFan_E1DigStat</t>
  </si>
  <si>
    <t>Main Technical Space Exhaust Fan - E1 digital status</t>
  </si>
  <si>
    <t>ExhFan_K1Stat</t>
  </si>
  <si>
    <t>Main Technical Space Exhaust Fan - K1 status</t>
  </si>
  <si>
    <t>ExhFan_DCLinkOverVolt</t>
  </si>
  <si>
    <t>Main Technical Space Exhaust Fan - DC-link overvoltage</t>
  </si>
  <si>
    <t>ExhFan_TempAlrmIGBT</t>
  </si>
  <si>
    <t>Main Technical Space Exhaust Fan - Temp. alarm IGBT</t>
  </si>
  <si>
    <t>ExhFan_TempAlarmInside</t>
  </si>
  <si>
    <t>Main Technical Space Exhaust Fan - Temp. alarm inside</t>
  </si>
  <si>
    <t>ExhFan_DirectionChangAct</t>
  </si>
  <si>
    <t>Main Technical Space Exhaust Fan - Direction change active</t>
  </si>
  <si>
    <t>ExhFan_FANBad</t>
  </si>
  <si>
    <t>Main Technical Space Exhaust Fan - Fan Bad</t>
  </si>
  <si>
    <t>ExhFan_IGBTErr</t>
  </si>
  <si>
    <t>Main Technical Space Exhaust Fan - IGBT error</t>
  </si>
  <si>
    <t>ExhFan_EarthFault</t>
  </si>
  <si>
    <t>Main Technical Space Exhaust Fan - Earth fault</t>
  </si>
  <si>
    <t>ExhFan_DCVoltHigh</t>
  </si>
  <si>
    <t>Main Technical Space Exhaust Fan - DC-link voltage high</t>
  </si>
  <si>
    <t>ExhFan_DCVoltLow</t>
  </si>
  <si>
    <t>Main Technical Space Exhaust Fan - DC-link voltage low</t>
  </si>
  <si>
    <t>ExhFan_InputVoltHigh</t>
  </si>
  <si>
    <t>Main Technical Space Exhaust Fan - Input voltage high</t>
  </si>
  <si>
    <t>ExhFan_InputVoltLow</t>
  </si>
  <si>
    <t>Main Technical Space Exhaust Fan - Input voltage low</t>
  </si>
  <si>
    <t>ExhFan_MaisFail</t>
  </si>
  <si>
    <t>Main Technical Space Exhaust Fan - Mais failure (line)</t>
  </si>
  <si>
    <t>ExhFan_Reserved1</t>
  </si>
  <si>
    <t>Main Technical Space Exhaust Fan - Reserved</t>
  </si>
  <si>
    <t>ExhFan_PosRotor</t>
  </si>
  <si>
    <t>Main Technical Space Exhaust Fan - Position rotor</t>
  </si>
  <si>
    <t>ExhFan_MotorBlocked</t>
  </si>
  <si>
    <t>Main Technical Space Exhaust Fan - Motor blocked</t>
  </si>
  <si>
    <t>ExhFan_PeakCurr</t>
  </si>
  <si>
    <t>Main Technical Space Exhaust Fan - Peak current</t>
  </si>
  <si>
    <t>ExhFan_Reserved2</t>
  </si>
  <si>
    <t>ExhFan_SafetyShutdown</t>
  </si>
  <si>
    <t>Main Technical Space Exhaust Fan - Safety shutdown</t>
  </si>
  <si>
    <t>ExhFan_TempErr</t>
  </si>
  <si>
    <t>Main Technical Space Exhaust Fan - Temperature error</t>
  </si>
  <si>
    <t>ExhFan_MotorStart</t>
  </si>
  <si>
    <t>Main Technical Space Exhaust Fan - Motor Start</t>
  </si>
  <si>
    <t>ExhFan_ComErr</t>
  </si>
  <si>
    <t>Main Technical Space Exhaust Fan - COM error (Watchdog)</t>
  </si>
  <si>
    <t>ExhFan_IDErrReason</t>
  </si>
  <si>
    <t>Main Technical Space Exhaust Fan - Identiﬁer error reason</t>
  </si>
  <si>
    <t>ExhFan_Limitation</t>
  </si>
  <si>
    <t>Main Technical Space Exhaust Fan - Limitation</t>
  </si>
  <si>
    <t>ExhFan_RotDir</t>
  </si>
  <si>
    <t>Main Technical Space Exhaust Fan - Rotat. Direction</t>
  </si>
  <si>
    <t>ExhFan_Reserved3</t>
  </si>
  <si>
    <t>ExhFan_ErrLifetime</t>
  </si>
  <si>
    <t>Main Technical Space Exhaust Fan - Error lifetime</t>
  </si>
  <si>
    <t>ExhFan_ErrVibrationValues</t>
  </si>
  <si>
    <t>Main Technical Space Exhaust Fan - Error vibration values</t>
  </si>
  <si>
    <t>ExhFan_ApplUseSystErr</t>
  </si>
  <si>
    <t>Main Technical Space Exhaust Fan - Application use system error</t>
  </si>
  <si>
    <t>ExhFan_MotorContrSystErr</t>
  </si>
  <si>
    <t>Main Technical Space Exhaust Fan - Motor control system error</t>
  </si>
  <si>
    <t>ExhFan_Reserved4</t>
  </si>
  <si>
    <t>ExhFan_Speed</t>
  </si>
  <si>
    <t>Main Technical Space Exhaust Fan - Speed</t>
  </si>
  <si>
    <t>ExhFan_MotorCurrent</t>
  </si>
  <si>
    <t>Main Technical Space Exhaust Fan - Motor Current</t>
  </si>
  <si>
    <t>ExhFan_DCVoltage</t>
  </si>
  <si>
    <t>Main Technical Space Exhaust Fan - DC Voltage</t>
  </si>
  <si>
    <t>ExhFan_MotorInpPower</t>
  </si>
  <si>
    <t>Main Technical Space Exhaust Fan - Motor Input Power</t>
  </si>
  <si>
    <t>ExhFan_LSWAirFlow</t>
  </si>
  <si>
    <t>Main Technical Space Exhaust Fan - LSW Air Flow</t>
  </si>
  <si>
    <t>ExhFan_MSWAirFlow</t>
  </si>
  <si>
    <t>Main Technical Space Exhaust Fan - MSW Air Flow</t>
  </si>
  <si>
    <t>ExhFan_TotAirFlow</t>
  </si>
  <si>
    <t>Main Technical Space Exhaust Fan - Total Air Flow</t>
  </si>
  <si>
    <t>Serial Interface - Hart Converter 1</t>
  </si>
  <si>
    <t>ThrsHes1</t>
  </si>
  <si>
    <t>TMP50001038_01_Temp</t>
  </si>
  <si>
    <t>TMP50001038_01 Temperature Sensor</t>
  </si>
  <si>
    <t>marpower/500000-thrs/thrusters/thrusters-temperature-aft-return</t>
  </si>
  <si>
    <t>$.Temperature</t>
  </si>
  <si>
    <t>TMP50001038_02_Temp</t>
  </si>
  <si>
    <t>TMP50001038_02 Temperature Sensor</t>
  </si>
  <si>
    <t>marpower/500000-thrs/thrusters/thrusters-temperature-fwd-return</t>
  </si>
  <si>
    <t>TMP50001038_03_Temp</t>
  </si>
  <si>
    <t>TMP50001038_03 Temperature Sensor</t>
  </si>
  <si>
    <t>marpower/500000-thrs/pvt/pvt-temperature-main-fwd-return</t>
  </si>
  <si>
    <t>TMP50001038_04_Temp</t>
  </si>
  <si>
    <t>TMP50001038_04 Temperature Sensor</t>
  </si>
  <si>
    <t>marpower/500000-thrs/pvt/pvt-temperature-owners-return</t>
  </si>
  <si>
    <t>TMP50001038_05_Temp</t>
  </si>
  <si>
    <t>TMP50001038_05 Temperature Sensor</t>
  </si>
  <si>
    <t>marpower/500000-thrs/lt2/lt2-temperature-aft4-return</t>
  </si>
  <si>
    <t>TMP50001038_06_Temp</t>
  </si>
  <si>
    <t>TMP50001038_06 Temperature Sensor</t>
  </si>
  <si>
    <t>marpower/500000-thrs/lt2/lt2-temperature-aft3-return</t>
  </si>
  <si>
    <t>TMP50001038_07_Temp</t>
  </si>
  <si>
    <t>TMP50001038_07 Temperature Sensor</t>
  </si>
  <si>
    <t>marpower/500000-thrs/lt2/lt2-temperature-aft2-return</t>
  </si>
  <si>
    <t>TMP50001038_08_Temp</t>
  </si>
  <si>
    <t>TMP50001038_08 Temperature Sensor</t>
  </si>
  <si>
    <t>marpower/500000-thrs/lt2/lt2-temperature-aft1-return</t>
  </si>
  <si>
    <t>TMP50001038_09_Temp</t>
  </si>
  <si>
    <t>TMP50001038_09 Temperature Sensor</t>
  </si>
  <si>
    <t>marpower/500000-thrs/lt2/lt2-temperature-ugrid2-return</t>
  </si>
  <si>
    <t>TMP50001038_10_Temp</t>
  </si>
  <si>
    <t>TMP50001038_10 Temperature Sensor</t>
  </si>
  <si>
    <t>marpower/500000-thrs/lt2/lt2-temperature-ugrid1-return</t>
  </si>
  <si>
    <t>TMP50001038_11_Temp</t>
  </si>
  <si>
    <t>TMP50001038_11 Temperature Sensor</t>
  </si>
  <si>
    <t>marpower/500000-thrs/lt1/lt1-temperature-shorepower-return</t>
  </si>
  <si>
    <t>TMP50001038_12_Temp</t>
  </si>
  <si>
    <t>TMP50001038_12 Temperature Sensor</t>
  </si>
  <si>
    <t>marpower/500000-thrs/lt2/lt2-temperature-fwd2-return</t>
  </si>
  <si>
    <t>TMP50001038_13_Temp</t>
  </si>
  <si>
    <t>TMP50001038_13 Temperature Sensor</t>
  </si>
  <si>
    <t>marpower/500000-thrs/lt2/lt2-temperature-fwd1-return</t>
  </si>
  <si>
    <t>TMP50001038_14_Temp</t>
  </si>
  <si>
    <t>TMP50001038_14 Temperature Sensor</t>
  </si>
  <si>
    <t>marpower/500000-thrs/lt1/lt1-temperature-supply</t>
  </si>
  <si>
    <t>TMP50001038_15_Temp</t>
  </si>
  <si>
    <t>TMP50001038_15 Temperature Sensor</t>
  </si>
  <si>
    <t>marpower/500000-thrs/lt2/lt2-temperature-aft-supply</t>
  </si>
  <si>
    <t>TMP50001038_16_Temp</t>
  </si>
  <si>
    <t>TMP50001038_16 Temperature Sensor</t>
  </si>
  <si>
    <t>marpower/500000-thrs/lt1/lt1-temperature-recovery</t>
  </si>
  <si>
    <t>TMP50001038_17_Temp</t>
  </si>
  <si>
    <t>TMP50001038_17 Temperature Sensor</t>
  </si>
  <si>
    <t>marpower/500000-thrs/lt2/lt2-temperature-recovery-mix</t>
  </si>
  <si>
    <t>TMP50001038_18_Temp</t>
  </si>
  <si>
    <t>TMP50001038_18 Temperature Sensor</t>
  </si>
  <si>
    <t>marpower/500000-thrs/lt2/lt2-temperature-supply</t>
  </si>
  <si>
    <t>TMP50001038_19_Temp</t>
  </si>
  <si>
    <t>TMP50001038_19 Temperature Sensor</t>
  </si>
  <si>
    <t>marpower/500000-thrs/lt2/lt2-temperature-fwd-return</t>
  </si>
  <si>
    <t>TMP50001038_20_Temp</t>
  </si>
  <si>
    <t>TMP50001038_20 Temperature Sensor</t>
  </si>
  <si>
    <t>marpower/500000-thrs/lt2/lt2-temperature-aft-return</t>
  </si>
  <si>
    <t>TMP50001038_21_Temp</t>
  </si>
  <si>
    <t>TMP50001038_21 Temperature Sensor</t>
  </si>
  <si>
    <t>marpower/500000-thrs/pvt/pvt-temperature-owners-supply</t>
  </si>
  <si>
    <t>TMP50001038_22_Temp</t>
  </si>
  <si>
    <t>TMP50001038_22 Temperature Sensor</t>
  </si>
  <si>
    <t>marpower/500000-thrs/pvt/pvt-temperature-main-aft-supply</t>
  </si>
  <si>
    <t>TMP50001038_23_Temp</t>
  </si>
  <si>
    <t>TMP50001038_23 Temperature Sensor</t>
  </si>
  <si>
    <t>marpower/500000-thrs/pvt/pvt-temperature-main-fwd-supply</t>
  </si>
  <si>
    <t>TMP50001038_24_Temp</t>
  </si>
  <si>
    <t>TMP50001038_24 Temperature Sensor</t>
  </si>
  <si>
    <t>marpower/500000-thrs/pvt/pvt-temperature-supply</t>
  </si>
  <si>
    <t>TMP50001038_25_Temp</t>
  </si>
  <si>
    <t>TMP50001038_25 Temperature Sensor</t>
  </si>
  <si>
    <t>marpower/500000-thrs/boilers/boilers-temperature-chiller-return</t>
  </si>
  <si>
    <t>TMP50001038_26_Temp</t>
  </si>
  <si>
    <t>TMP50001038_26 Temperature Sensor</t>
  </si>
  <si>
    <t>marpower/500000-thrs/boilers/boilers-temperature-lt2-return</t>
  </si>
  <si>
    <t>TMP50001038_27_Temp</t>
  </si>
  <si>
    <t>TMP50001038_27 Temperature Sensor</t>
  </si>
  <si>
    <t>marpower/500000-thrs/boilers/boilers-temperature-tank3</t>
  </si>
  <si>
    <t>TMP50001038_28_Temp</t>
  </si>
  <si>
    <t>TMP50001038_28 Temperature Sensor</t>
  </si>
  <si>
    <t>marpower/500000-thrs/thrusters/thrusters-temperature-supply</t>
  </si>
  <si>
    <t>TMP50001038_30_Temp</t>
  </si>
  <si>
    <t>TMP50001038_30 Temperature Sensor</t>
  </si>
  <si>
    <t>marpower/500000-thrs/thrusters/thrusters-temperature-recovery-mix</t>
  </si>
  <si>
    <t>TMP50001038_31_Temp</t>
  </si>
  <si>
    <t>TMP50001038_31 Temperature Sensor</t>
  </si>
  <si>
    <t>marpower/500000-thrs/pcm/pcm-temperature-producers-return</t>
  </si>
  <si>
    <t>TMP50001038_32_Temp</t>
  </si>
  <si>
    <t>TMP50001038_32 Temperature Sensor</t>
  </si>
  <si>
    <t>marpower/500000-thrs/pcm/pcm-temperature-module-1-out</t>
  </si>
  <si>
    <t>TMP50001038_33_Temp</t>
  </si>
  <si>
    <t>TMP50001038_33 Temperature Sensor</t>
  </si>
  <si>
    <t>marpower/500000-thrs/pcm/pcm-temperature-module-2-out</t>
  </si>
  <si>
    <t>TMP50001038_34_Temp</t>
  </si>
  <si>
    <t>TMP50001038_34 Temperature Sensor</t>
  </si>
  <si>
    <t>marpower/500000-thrs/pcm/pcm-temperature-module-3-out</t>
  </si>
  <si>
    <t>TMP50001038_35_Temp</t>
  </si>
  <si>
    <t>TMP50001038_35 Temperature Sensor</t>
  </si>
  <si>
    <t>marpower/500000-thrs/pcm/pcm-temperature-module-4-out</t>
  </si>
  <si>
    <t>TMP50001038_36_Temp</t>
  </si>
  <si>
    <t>TMP50001038_36 Temperature Sensor</t>
  </si>
  <si>
    <t>marpower/500000-thrs/fahrenheit/fahrenheit-temperature-hot-return</t>
  </si>
  <si>
    <t>TMP50001038_37_Temp</t>
  </si>
  <si>
    <t>TMP50001038_37 Temperature Sensor</t>
  </si>
  <si>
    <t>marpower/500000-thrs/fahrenheit/fahrenheit-temperature-hot-supply</t>
  </si>
  <si>
    <t>TMP50001038_38_Temp</t>
  </si>
  <si>
    <t>TMP50001038_38 Temperature Sensor</t>
  </si>
  <si>
    <t>marpower/500000-thrs/fahrenheit/fahrenheit-temperature-waste-return</t>
  </si>
  <si>
    <t>TMP50001038_39_Temp</t>
  </si>
  <si>
    <t>TMP50001038_39 Temperature Sensor</t>
  </si>
  <si>
    <t>marpower/500000-thrs/fahrenheit/fahrenheit-temperature-waste-supply</t>
  </si>
  <si>
    <t>TMP50001038_41_Temp</t>
  </si>
  <si>
    <t>TMP50001038_41 Temperature Sensor</t>
  </si>
  <si>
    <t>marpower/500000-thrs/fahrenheit/fahrenheit-temperature-ht-return</t>
  </si>
  <si>
    <t>TMP50001038_42_Temp</t>
  </si>
  <si>
    <t>TMP50001038_42 Temperature Sensor</t>
  </si>
  <si>
    <t>marpower/500000-thrs//cold in</t>
  </si>
  <si>
    <t>TMP50001038_43_Temp</t>
  </si>
  <si>
    <t>TMP50001038_43 Temperature Sensor</t>
  </si>
  <si>
    <t>marpower/500000-thrs//cold out</t>
  </si>
  <si>
    <t>TMP50001038_44_Temp</t>
  </si>
  <si>
    <t>TMP50001038_44 Temperature Sensor</t>
  </si>
  <si>
    <t>marpower/500000-thrs/boilers/boilers-temperature-tank2</t>
  </si>
  <si>
    <t>TMP50001038_45_Temp</t>
  </si>
  <si>
    <t>TMP50001038_45 Temperature Sensor</t>
  </si>
  <si>
    <t>marpower/500000-thrs/boilers/boilers-temperature-tank1</t>
  </si>
  <si>
    <t>TMP50001038_46_Temp</t>
  </si>
  <si>
    <t>TMP50001038_46 Temperature Sensor</t>
  </si>
  <si>
    <t>marpower/500000-thrs/boilers/boilers-temperature-lt1-return</t>
  </si>
  <si>
    <t>TMP50001038_47_Temp</t>
  </si>
  <si>
    <t>TMP50001038_47 Temperature Sensor</t>
  </si>
  <si>
    <t>marpower/500000-thrs/boilers/boilers-temperature-freshwater-supply</t>
  </si>
  <si>
    <t>TMP50001038_48_Temp</t>
  </si>
  <si>
    <t>TMP50001038_48 Temperature Sensor</t>
  </si>
  <si>
    <t>marpower/500000-thrs/consumers/consumers-temperature-boosting-return</t>
  </si>
  <si>
    <t>TMP50001038_49_Temp</t>
  </si>
  <si>
    <t>TMP50001038_49 Temperature Sensor</t>
  </si>
  <si>
    <t>marpower/500000-thrs/consumers/consumers-temperature-fahrenheit-return</t>
  </si>
  <si>
    <t>TMP50001038_50_Temp</t>
  </si>
  <si>
    <t>TMP50001038_50 Temperature Sensor</t>
  </si>
  <si>
    <t>marpower/500000-thrs/fahrenheit/fahrenheit-temperature-ht-supply</t>
  </si>
  <si>
    <t>TMP50001038_51_Temp</t>
  </si>
  <si>
    <t>TMP50001038_51 Temperature Sensor</t>
  </si>
  <si>
    <t>marpower/500000-thrs/boilers/boilers-temperature-fahrenheit-return</t>
  </si>
  <si>
    <t>TMP50001038_52_Temp</t>
  </si>
  <si>
    <t>TMP50001038_52 Temperature Sensor</t>
  </si>
  <si>
    <t>marpower/500000-thrs/lt2/lt2-temperature-recovery</t>
  </si>
  <si>
    <t>TMP50001038_53_Temp</t>
  </si>
  <si>
    <t>TMP50001038_53 Temperature Sensor</t>
  </si>
  <si>
    <t>marpower/500000-thrs/consumers/consumers-temperature-boosting-supply</t>
  </si>
  <si>
    <t>TMP50001038_54_Temp</t>
  </si>
  <si>
    <t>TMP50001038_54 Temperature Sensor</t>
  </si>
  <si>
    <t>marpower/500000-thrs/consumers/consumers-temperature-fahrenheit-supply</t>
  </si>
  <si>
    <t>TMP50001038_55_Temp</t>
  </si>
  <si>
    <t>TMP50001038_55 Temperature Sensor</t>
  </si>
  <si>
    <t>marpower/500000-thrs/pcm/pcm-temperature-producers-supply</t>
  </si>
  <si>
    <t>TMP50001038_56_Temp</t>
  </si>
  <si>
    <t>TMP50001038_56 Temperature Sensor</t>
  </si>
  <si>
    <t>marpower/500000-thrs/fahrenheit/fahrenheit-temperature-boilers-return</t>
  </si>
  <si>
    <t>TMP50001038_57_Temp</t>
  </si>
  <si>
    <t>TMP50001038_57 Temperature Sensor</t>
  </si>
  <si>
    <t>marpower/500000-thrs/lt1/lt1-temperature-recovery-mix</t>
  </si>
  <si>
    <t>TMP50001038_58_Temp</t>
  </si>
  <si>
    <t>TMP50001038_58 Temperature Sensor</t>
  </si>
  <si>
    <t>marpower/500000-thrs/lt2/lt2-temperature-recovery-return</t>
  </si>
  <si>
    <t>TMP50001038_59_Temp</t>
  </si>
  <si>
    <t>TMP50001038_59 Temperature Sensor</t>
  </si>
  <si>
    <t>marpower/500000-thrs/lt1/lt1-temperature-recovery-return</t>
  </si>
  <si>
    <t>TMP50001038_60_Temp</t>
  </si>
  <si>
    <t>TMP50001038_60 Temperature Sensor</t>
  </si>
  <si>
    <t>marpower/500000-thrs/lt1/lt1-temperature-propdrive-aft1-return</t>
  </si>
  <si>
    <t>TMP50001038_61_Temp</t>
  </si>
  <si>
    <t>TMP50001038_61 Temperature Sensor</t>
  </si>
  <si>
    <t>marpower/500000-thrs/lt1/lt1-temperature-propdrive-fwd1-return</t>
  </si>
  <si>
    <t>TMP50001038_62_Temp</t>
  </si>
  <si>
    <t>TMP50001038_62 Temperature Sensor</t>
  </si>
  <si>
    <t>marpower/500000-thrs/lt1/lt1-temperature-propdrive-fwd-supply</t>
  </si>
  <si>
    <t>TMP50001038_63_Temp</t>
  </si>
  <si>
    <t>TMP50001038_63 Temperature Sensor</t>
  </si>
  <si>
    <t>marpower/500000-thrs/lt1/lt1-temperature-propdrive-aft-supply</t>
  </si>
  <si>
    <t>TMP50001038_64_Temp</t>
  </si>
  <si>
    <t>TMP50001038_64 Temperature Sensor</t>
  </si>
  <si>
    <t>marpower/500000-thrs/lt1/lt1-temperature-propdrive-aft2-return</t>
  </si>
  <si>
    <t>TMP50001038_65_Temp</t>
  </si>
  <si>
    <t>TMP50001038_65 Temperature Sensor</t>
  </si>
  <si>
    <t>marpower/500000-thrs/boilers/boilers-temperature-boosting-supply</t>
  </si>
  <si>
    <t>TMP50001038_66_Temp</t>
  </si>
  <si>
    <t>TMP50001038_66 Temperature Sensor</t>
  </si>
  <si>
    <t>marpower/500000-thrs/boilers/boilers-temperature-boosting-return</t>
  </si>
  <si>
    <t>TMP50001038_67_Temp</t>
  </si>
  <si>
    <t>TMP50001038_67 Temperature Sensor</t>
  </si>
  <si>
    <t>marpower/500000-thrs/cooling/cooling-temperature-hydronic-return</t>
  </si>
  <si>
    <t>TMP50001038_68_Temp</t>
  </si>
  <si>
    <t>TMP50001038_68 Temperature Sensor</t>
  </si>
  <si>
    <t>marpower/500000-thrs/cooling/cooling-temperature-hydronic-supply</t>
  </si>
  <si>
    <t>TMP50001038_69_Temp</t>
  </si>
  <si>
    <t>TMP50001038_69 Temperature Sensor</t>
  </si>
  <si>
    <t>marpower/500000-thrs/lt2/lt2-temperature-fwd-supply</t>
  </si>
  <si>
    <t>TMP50001038_70_Temp</t>
  </si>
  <si>
    <t>TMP50001038_70 Temperature Sensor</t>
  </si>
  <si>
    <t>marpower/500000-thrs/lt2/lt2-temperature-ugrid-supply</t>
  </si>
  <si>
    <t>TMP50001038_71_Temp</t>
  </si>
  <si>
    <t>TMP50001038_71 Temperature Sensor</t>
  </si>
  <si>
    <t>marpower/500000-thrs/lt2/lt2-temperature-ugrid-return</t>
  </si>
  <si>
    <t>TMP50001038_72_Temp</t>
  </si>
  <si>
    <t>TMP50001038_72 Temperature Sensor</t>
  </si>
  <si>
    <t>marpower/500000-thrs/lt1/lt1-temperature-propdrive-fwd2-return</t>
  </si>
  <si>
    <t>TMP50001038_73_Temp</t>
  </si>
  <si>
    <t>TMP50001038_73 Temperature Sensor</t>
  </si>
  <si>
    <t>marpower/500000-thrs/pvt/pvt-temperature-main-aft-return</t>
  </si>
  <si>
    <t>Serial Interface - IO Link Converter 1</t>
  </si>
  <si>
    <t>ThrsIOLink1</t>
  </si>
  <si>
    <t>FLW50001057_03_Flow</t>
  </si>
  <si>
    <t>Flow Sensor 50001057-03 Flow</t>
  </si>
  <si>
    <t>marpower/500000-thrs/pvt/pvt-flow-owners-recovery</t>
  </si>
  <si>
    <t>$.Flow</t>
  </si>
  <si>
    <t>FLW50001057_03_Quantity</t>
  </si>
  <si>
    <t>Flow Sensor 50001057-03 Quantity</t>
  </si>
  <si>
    <t>$.Quantity</t>
  </si>
  <si>
    <t>l</t>
  </si>
  <si>
    <t>FLW50001057_03_Temp</t>
  </si>
  <si>
    <t>Flow Sensor 50001057-03 Temperature</t>
  </si>
  <si>
    <t>FLW50001057_04_Flow</t>
  </si>
  <si>
    <t>Flow Sensor 50001057-04 Flow</t>
  </si>
  <si>
    <t>marpower/500000-thrs/lt2/lt2-flow-aft4</t>
  </si>
  <si>
    <t>FLW50001057_04_Quantity</t>
  </si>
  <si>
    <t>Flow Sensor 50001057-04 Quantity</t>
  </si>
  <si>
    <t>FLW50001057_04_Temp</t>
  </si>
  <si>
    <t>Flow Sensor 50001057-04 Temperature</t>
  </si>
  <si>
    <t>FLW50001057_05_Flow</t>
  </si>
  <si>
    <t>Flow Sensor 50001057-05 Flow</t>
  </si>
  <si>
    <t>marpower/500000-thrs/lt2/lt2-flow-aft3</t>
  </si>
  <si>
    <t>FLW50001057_05_Quantity</t>
  </si>
  <si>
    <t>Flow Sensor 50001057-05 Quantity</t>
  </si>
  <si>
    <t>FLW50001057_05_Temp</t>
  </si>
  <si>
    <t>Flow Sensor 50001057-05 Temperature</t>
  </si>
  <si>
    <t>FLW50001057_06_Flow</t>
  </si>
  <si>
    <t>Flow Sensor 50001057-06 Flow</t>
  </si>
  <si>
    <t>marpower/500000-thrs/lt2/lt2-flow-aft2</t>
  </si>
  <si>
    <t>FLW50001057_06_Quantity</t>
  </si>
  <si>
    <t>Flow Sensor 50001057-06 Quantity</t>
  </si>
  <si>
    <t>FLW50001057_06_Temp</t>
  </si>
  <si>
    <t>Flow Sensor 50001057-06 Temperature</t>
  </si>
  <si>
    <t>FLW50001057_07_Flow</t>
  </si>
  <si>
    <t>Flow Sensor 50001057-07 Flow</t>
  </si>
  <si>
    <t>marpower/500000-thrs/lt2/lt2-flow-aft1</t>
  </si>
  <si>
    <t>FLW50001057_07_Quantity</t>
  </si>
  <si>
    <t>Flow Sensor 50001057-07 Quantity</t>
  </si>
  <si>
    <t>FLW50001057_07_Temp</t>
  </si>
  <si>
    <t>Flow Sensor 50001057-07 Temperature</t>
  </si>
  <si>
    <t>FLW50001057_08_Flow</t>
  </si>
  <si>
    <t>Flow Sensor 50001057-08 Flow</t>
  </si>
  <si>
    <t>marpower/500000-thrs/lt2/lt2-flow-ugrid2</t>
  </si>
  <si>
    <t>FLW50001057_08_Quantity</t>
  </si>
  <si>
    <t>Flow Sensor 50001057-08 Quantity</t>
  </si>
  <si>
    <t>FLW50001057_08_Temp</t>
  </si>
  <si>
    <t>Flow Sensor 50001057-08 Temperature</t>
  </si>
  <si>
    <t>Serial Interface - IO Link Converter 2</t>
  </si>
  <si>
    <t>ThrsIOLink2</t>
  </si>
  <si>
    <t>FLW50001057_10_Flow</t>
  </si>
  <si>
    <t>Flow Sensor 50001057-10 Flow</t>
  </si>
  <si>
    <t>marpower/500000-thrs/lt1/lt1-flow-shorepower</t>
  </si>
  <si>
    <t>FLW50001057_10_Quantity</t>
  </si>
  <si>
    <t>Flow Sensor 50001057-10 Quantity</t>
  </si>
  <si>
    <t>FLW50001057_10_Temp</t>
  </si>
  <si>
    <t>Flow Sensor 50001057-10 Temperature</t>
  </si>
  <si>
    <t>FLW50001057_13_Flow</t>
  </si>
  <si>
    <t>Flow Sensor 50001057-13 Flow</t>
  </si>
  <si>
    <t>marpower/500000-thrs/lt1/lt1-flow-propdrive-aft1</t>
  </si>
  <si>
    <t>FLW50001057_13_Quantity</t>
  </si>
  <si>
    <t>Flow Sensor 50001057-13 Quantity</t>
  </si>
  <si>
    <t>FLW50001057_13_Temp</t>
  </si>
  <si>
    <t>Flow Sensor 50001057-13 Temperature</t>
  </si>
  <si>
    <t>FLW50001057_14_Flow</t>
  </si>
  <si>
    <t>Flow Sensor 50001057-14 Flow</t>
  </si>
  <si>
    <t>marpower/500000-thrs/lt1/lt1-flow-propdrive-fwd2</t>
  </si>
  <si>
    <t>FLW50001057_14_Quantity</t>
  </si>
  <si>
    <t>Flow Sensor 50001057-14 Quantity</t>
  </si>
  <si>
    <t>FLW50001057_14_Temp</t>
  </si>
  <si>
    <t>Flow Sensor 50001057-14 Temperature</t>
  </si>
  <si>
    <t>FLW50001057_15_Flow</t>
  </si>
  <si>
    <t>Flow Sensor 50001057-15 Flow</t>
  </si>
  <si>
    <t>marpower/500000-thrs/lt1/lt1-flow-propdrive-fwd1</t>
  </si>
  <si>
    <t>FLW50001057_15_Quantity</t>
  </si>
  <si>
    <t>Flow Sensor 50001057-15 Quantity</t>
  </si>
  <si>
    <t>FLW50001057_15_Temp</t>
  </si>
  <si>
    <t>Flow Sensor 50001057-15 Temperature</t>
  </si>
  <si>
    <t>FLW50001057_16_Flow</t>
  </si>
  <si>
    <t>Flow Sensor 50001057-16 Flow</t>
  </si>
  <si>
    <t>marpower/500000-thrs/lt1/lt1-flow-propdrive-aft2</t>
  </si>
  <si>
    <t>FLW50001057_16_Quantity</t>
  </si>
  <si>
    <t>Flow Sensor 50001057-16 Quantity</t>
  </si>
  <si>
    <t>FLW50001057_16_Temp</t>
  </si>
  <si>
    <t>Flow Sensor 50001057-16 Temperature</t>
  </si>
  <si>
    <t>FLW50001057_09_Flow</t>
  </si>
  <si>
    <t>Flow Sensor 50001057-09 Flow</t>
  </si>
  <si>
    <t>marpower/500000-thrs/lt2/lt2-flow-ugrid1</t>
  </si>
  <si>
    <t>FLW50001057_09_Quantity</t>
  </si>
  <si>
    <t>Flow Sensor 50001057-09 Quantity</t>
  </si>
  <si>
    <t>FLW50001057_09_Temp</t>
  </si>
  <si>
    <t>Flow Sensor 50001057-09 Temperature</t>
  </si>
  <si>
    <t>FLW50001057_11_Flow</t>
  </si>
  <si>
    <t>Flow Sensor 50001057-11 Flow</t>
  </si>
  <si>
    <t>marpower/500000-thrs/lt2/lt2-flow-fwd2</t>
  </si>
  <si>
    <t>FLW50001057_11_Quantity</t>
  </si>
  <si>
    <t>Flow Sensor 50001057-11 Quantity</t>
  </si>
  <si>
    <t>FLW50001057_11_Temp</t>
  </si>
  <si>
    <t>Flow Sensor 50001057-11 Temperature</t>
  </si>
  <si>
    <t>FLW50001057_12_Flow</t>
  </si>
  <si>
    <t>Flow Sensor 50001057-12 Flow</t>
  </si>
  <si>
    <t>marpower/500000-thrs/lt2/lt2-flow-fwd1</t>
  </si>
  <si>
    <t>FLW50001057_12_Quantity</t>
  </si>
  <si>
    <t>Flow Sensor 50001057-12 Quantity</t>
  </si>
  <si>
    <t>FLW50001057_12_Temp</t>
  </si>
  <si>
    <t>Flow Sensor 50001057-12 Temperature</t>
  </si>
  <si>
    <t>Serial Interface - IO Link Converter 3</t>
  </si>
  <si>
    <t>ThrsIOLink3</t>
  </si>
  <si>
    <t>FLW50001057_17_Flow</t>
  </si>
  <si>
    <t>Flow Sensor 50001057-17 Flow</t>
  </si>
  <si>
    <t>marpower/500000-thrs/boilers/boilers-flow-lt2</t>
  </si>
  <si>
    <t>FLW50001057_17_Quantity</t>
  </si>
  <si>
    <t>Flow Sensor 50001057-17 Quantity</t>
  </si>
  <si>
    <t>FLW50001057_17_Temp</t>
  </si>
  <si>
    <t>Flow Sensor 50001057-17 Temperature</t>
  </si>
  <si>
    <t>FLW50001057_18_Flow</t>
  </si>
  <si>
    <t>Flow Sensor 50001057-18 Flow</t>
  </si>
  <si>
    <t>marpower/500000-thrs/pcm/pcm-flow-module-1</t>
  </si>
  <si>
    <t>FLW50001057_18_Quantity</t>
  </si>
  <si>
    <t>Flow Sensor 50001057-18 Quantity</t>
  </si>
  <si>
    <t>FLW50001057_18_Temp</t>
  </si>
  <si>
    <t>Flow Sensor 50001057-18 Temperature</t>
  </si>
  <si>
    <t>FLW50001057_19_Flow</t>
  </si>
  <si>
    <t>Flow Sensor 50001057-19 Flow</t>
  </si>
  <si>
    <t>marpower/500000-thrs/pcm/pcm-flow-module-2</t>
  </si>
  <si>
    <t>FLW50001057_19_Quantity</t>
  </si>
  <si>
    <t>Flow Sensor 50001057-19 Quantity</t>
  </si>
  <si>
    <t>FLW50001057_19_Temp</t>
  </si>
  <si>
    <t>Flow Sensor 50001057-19 Temperature</t>
  </si>
  <si>
    <t>FLW50001057_20_Flow</t>
  </si>
  <si>
    <t>Flow Sensor 50001057-20 Flow</t>
  </si>
  <si>
    <t>marpower/500000-thrs/pcm/pcm-flow-module-3</t>
  </si>
  <si>
    <t>FLW50001057_20_Quantity</t>
  </si>
  <si>
    <t>Flow Sensor 50001057-20 Quantity</t>
  </si>
  <si>
    <t>FLW50001057_20_Temp</t>
  </si>
  <si>
    <t>Flow Sensor 50001057-20 Temperature</t>
  </si>
  <si>
    <t>FLW50001057_21_Flow</t>
  </si>
  <si>
    <t>Flow Sensor 50001057-21 Flow</t>
  </si>
  <si>
    <t>marpower/500000-thrs/pcm/pcm-flow-module-4</t>
  </si>
  <si>
    <t>FLW50001057_21_Quantity</t>
  </si>
  <si>
    <t>Flow Sensor 50001057-21 Quantity</t>
  </si>
  <si>
    <t>FLW50001057_21_Temp</t>
  </si>
  <si>
    <t>Flow Sensor 50001057-21 Temperature</t>
  </si>
  <si>
    <t>FLW50001057_22_Flow</t>
  </si>
  <si>
    <t>Flow Sensor 50001057-22 Flow</t>
  </si>
  <si>
    <t>marpower/500000-thrs/thrusters/thrusters-flow-fwd</t>
  </si>
  <si>
    <t>FLW50001057_22_Quantity</t>
  </si>
  <si>
    <t>Flow Sensor 50001057-22 Quantity</t>
  </si>
  <si>
    <t>FLW50001057_22_Temp</t>
  </si>
  <si>
    <t>Flow Sensor 50001057-22 Temperature</t>
  </si>
  <si>
    <t>FLW50001058_01_Flow</t>
  </si>
  <si>
    <t>Flow Sensor 50001058-01 Flow</t>
  </si>
  <si>
    <t>marpower/500000-thrs/cooling/cooling-flow-hydronic</t>
  </si>
  <si>
    <t>FLW50001058_01_Quantity</t>
  </si>
  <si>
    <t>Flow Sensor 50001058-01 Quantity</t>
  </si>
  <si>
    <t>FLW50001058_01_Temp</t>
  </si>
  <si>
    <t>Flow Sensor 50001058-01 Temperature</t>
  </si>
  <si>
    <t>Serial Interface - IO Link Converter 4</t>
  </si>
  <si>
    <t>ThrsIOLink4</t>
  </si>
  <si>
    <t>FLW50001058_05_Flow</t>
  </si>
  <si>
    <t>Flow Sensor 50001058-05 Flow</t>
  </si>
  <si>
    <t>FLW50001058_05_Quantity</t>
  </si>
  <si>
    <t>Flow Sensor 50001058-05 Quantity</t>
  </si>
  <si>
    <t>FLW50001058_05_Temp</t>
  </si>
  <si>
    <t>Flow Sensor 50001058-05 Temperature</t>
  </si>
  <si>
    <t>FLW50001058_02_Flow</t>
  </si>
  <si>
    <t>Flow Sensor 50001058-02 Flow</t>
  </si>
  <si>
    <t>marpower/500000-thrs/fahrenheit/fahrenheit-flow-hot</t>
  </si>
  <si>
    <t>FLW50001058_02_Quantity</t>
  </si>
  <si>
    <t>Flow Sensor 50001058-02 Quantity</t>
  </si>
  <si>
    <t>FLW50001058_02_Temp</t>
  </si>
  <si>
    <t>Flow Sensor 50001058-02 Temperature</t>
  </si>
  <si>
    <t>FLW50001058_09_Quantity</t>
  </si>
  <si>
    <t>Flow Sensor 50001058-09 Quantity</t>
  </si>
  <si>
    <t>marpower/500000-thrs/fahrenheit/fahrenheit-flow-ht</t>
  </si>
  <si>
    <t>FLW50001058_09_Flow</t>
  </si>
  <si>
    <t>Flow Sensor 50001058-09 Flow</t>
  </si>
  <si>
    <t>FLW50001058_09_Temp</t>
  </si>
  <si>
    <t>Flow Sensor 50001058-09 Temperature</t>
  </si>
  <si>
    <t>FLW50001058_07_Flow</t>
  </si>
  <si>
    <t>Flow Sensor 50001058-07 Flow</t>
  </si>
  <si>
    <t>marpower/500000-thrs/consumers/consumers-flow-boosting</t>
  </si>
  <si>
    <t>FLW50001058_07_Temp</t>
  </si>
  <si>
    <t>Flow Sensor 50001058-07 Temperature</t>
  </si>
  <si>
    <t>FLW50001058_07_Quantity</t>
  </si>
  <si>
    <t>Flow Sensor 50001058-07 Quantity</t>
  </si>
  <si>
    <t>FLW50001058_08_Flow</t>
  </si>
  <si>
    <t>Flow Sensor 50001058-08 Flow</t>
  </si>
  <si>
    <t>marpower/500000-thrs/consumers/consumers-flow-fahrenheit</t>
  </si>
  <si>
    <t>FLW50001058_08_Temp</t>
  </si>
  <si>
    <t>Flow Sensor 50001058-08 Temperature</t>
  </si>
  <si>
    <t>FLW50001058_08_Quantity</t>
  </si>
  <si>
    <t>Flow Sensor 50001058-08 Quantity</t>
  </si>
  <si>
    <t>FLW50001058_03_Flow</t>
  </si>
  <si>
    <t>Flow Sensor 50001058-03 Flow</t>
  </si>
  <si>
    <t>marpower/500000-thrs/lt1/lt1-flow-recovery</t>
  </si>
  <si>
    <t>FLW50001058_03_Quantity</t>
  </si>
  <si>
    <t>Flow Sensor 50001058-03 Quantity</t>
  </si>
  <si>
    <t>FLW50001058_03_Temp</t>
  </si>
  <si>
    <t>Flow Sensor 50001058-03 Temperature</t>
  </si>
  <si>
    <t>FLW50001058_04_Flow</t>
  </si>
  <si>
    <t>Flow Sensor 50001058-04 Flow</t>
  </si>
  <si>
    <t>marpower/500000-thrs/lt2/lt2-flow-recovery</t>
  </si>
  <si>
    <t>FLW50001058_04_Quantity</t>
  </si>
  <si>
    <t>Flow Sensor 50001058-04 Quantity</t>
  </si>
  <si>
    <t>FLW50001058_04_Temp</t>
  </si>
  <si>
    <t>Flow Sensor 50001058-04 Temperature</t>
  </si>
  <si>
    <t>FLW50001058_06_Flow</t>
  </si>
  <si>
    <t>Flow Sensor 50001058-06 Flow</t>
  </si>
  <si>
    <t>marpower/500000-thrs/lt2/lt2-flow-ugrid-return</t>
  </si>
  <si>
    <t>FLW50001058_06_Quantity</t>
  </si>
  <si>
    <t>Flow Sensor 50001058-06 Quantity</t>
  </si>
  <si>
    <t>FLW50001058_06_Temp</t>
  </si>
  <si>
    <t>Flow Sensor 50001058-06 Temperature</t>
  </si>
  <si>
    <t>Serial Interface - IO Link Converter 5</t>
  </si>
  <si>
    <t>ThrsIOLink5</t>
  </si>
  <si>
    <t>FLW50001058_10_Flow</t>
  </si>
  <si>
    <t>Flow Sensor 50001058-10 Flow</t>
  </si>
  <si>
    <t>marpower/500000-thrs/fahrenheit/fahrenheit-flow-boilers</t>
  </si>
  <si>
    <t>FLW50001058_10_Quantity</t>
  </si>
  <si>
    <t>Flow Sensor 50001058-10 Quantity</t>
  </si>
  <si>
    <t>FLW50001058_10_Temp</t>
  </si>
  <si>
    <t>Flow Sensor 50001058-10 Temperature</t>
  </si>
  <si>
    <t>FLW50001058_13_Quantity</t>
  </si>
  <si>
    <t>Flow Sensor 50001058-13 Quantity</t>
  </si>
  <si>
    <t>marpower/500000-thrs/pvt/pvt-flow-main-aft-recovery</t>
  </si>
  <si>
    <t>FLW50001058_13_Flow</t>
  </si>
  <si>
    <t>Flow Sensor 50001058-13 Flow</t>
  </si>
  <si>
    <t>FLW50001058_13_Temp</t>
  </si>
  <si>
    <t>Flow Sensor 50001058-13 Temperature</t>
  </si>
  <si>
    <t>FLW50001058_12_Quantity</t>
  </si>
  <si>
    <t>Flow Sensor 50001058-12 Quantity</t>
  </si>
  <si>
    <t>marpower/500000-thrs/pvt/pvt-flow-main-fwd-recovery</t>
  </si>
  <si>
    <t>FLW50001058_12_Flow</t>
  </si>
  <si>
    <t>Flow Sensor 50001058-12 Flow</t>
  </si>
  <si>
    <t>FLW50001058_12_Temp</t>
  </si>
  <si>
    <t>Flow Sensor 50001058-12 Temperature</t>
  </si>
  <si>
    <t>FLW50001058_11_Flow</t>
  </si>
  <si>
    <t>Flow Sensor 50001058-11 Flow</t>
  </si>
  <si>
    <t>marpower/500000-thrs/boilers/boilers-flow-boosting</t>
  </si>
  <si>
    <t>FLW50001058_11_Quantity</t>
  </si>
  <si>
    <t>Flow Sensor 50001058-11 Quantity</t>
  </si>
  <si>
    <t>FLW50001058_11_Temp</t>
  </si>
  <si>
    <t>Flow Sensor 50001058-11 Temperature</t>
  </si>
  <si>
    <t>FLW50001093_02_Flow</t>
  </si>
  <si>
    <t>Flow Sensor 50001093-02 Flow</t>
  </si>
  <si>
    <t>marpower/500000-thrs/thrusters/thrusters-flow-recovery-fwd</t>
  </si>
  <si>
    <t>FLW50001093_02_Temp</t>
  </si>
  <si>
    <t>Flow Sensor 50001093-02 Temperature</t>
  </si>
  <si>
    <t>FLW50001093_02_Quantity</t>
  </si>
  <si>
    <t>Flow Sensor 50001093-02 Quantity</t>
  </si>
  <si>
    <t>FLW50001093_01_Flow</t>
  </si>
  <si>
    <t>Flow Sensor 50001093-01 Flow</t>
  </si>
  <si>
    <t>marpower/500000-thrs/thrusters/thrusters-flow-recovery-aft</t>
  </si>
  <si>
    <t>FLW50001093_01_Quantity</t>
  </si>
  <si>
    <t>Flow Sensor 50001093-01 Quantity</t>
  </si>
  <si>
    <t>FLW50001093_01_Temp</t>
  </si>
  <si>
    <t>Flow Sensor 50001093-01 Temperature</t>
  </si>
  <si>
    <t>Serial Interface - IO Link Converter 6</t>
  </si>
  <si>
    <t>ThrsIOLink6</t>
  </si>
  <si>
    <t>PRS50001097_02_Pressure</t>
  </si>
  <si>
    <t>Pressure Sensor 50001097-02 Pressure</t>
  </si>
  <si>
    <t>marpower/500000-thrs/thrusters/thrusters-pressure-relief</t>
  </si>
  <si>
    <t>$.Pressure</t>
  </si>
  <si>
    <t>PRS50001097_01_Pressure</t>
  </si>
  <si>
    <t>Pressure Sensor 50001097-01 Pressure</t>
  </si>
  <si>
    <t>marpower/500000-thrs/thrusters/thrusters-pressure-pump</t>
  </si>
  <si>
    <t>PRS50001097_06_Pressure</t>
  </si>
  <si>
    <t>Pressure Sensor 50001097-06 Pressure</t>
  </si>
  <si>
    <t>marpower/500000-thrs/pvt/pvt-pressure-supply</t>
  </si>
  <si>
    <t>PRS50001097_04_Pressure</t>
  </si>
  <si>
    <t>Pressure Sensor 50001097-04 Pressure</t>
  </si>
  <si>
    <t>marpower/500000-thrs/pvt/pvt-pressure-main-aft</t>
  </si>
  <si>
    <t>PRS50001097_03_Pressure</t>
  </si>
  <si>
    <t>Pressure Sensor 50001097-03 Pressure</t>
  </si>
  <si>
    <t>marpower/500000-thrs/pvt/pvt-pressure-main-fwd</t>
  </si>
  <si>
    <t>PRS50001097_05_Pressure</t>
  </si>
  <si>
    <t>Pressure Sensor 50001097-05 Pressure</t>
  </si>
  <si>
    <t>marpower/500000-thrs/pvt/pvt-pressure-owners</t>
  </si>
  <si>
    <t>PRS50001097_07_Pressure</t>
  </si>
  <si>
    <t>Pressure Sensor 50001097-07 Pressure</t>
  </si>
  <si>
    <t>marpower/500000-thrs/lt2/lt2-pressure-aft</t>
  </si>
  <si>
    <t>PRS50001097_08_Pressure</t>
  </si>
  <si>
    <t>Pressure Sensor 50001097-08 Pressure</t>
  </si>
  <si>
    <t>marpower/500000-thrs/lt2/lt2-pressure-ugrid</t>
  </si>
  <si>
    <t>ThrsIOLink7</t>
  </si>
  <si>
    <t>PRS50001097_10_Pressure</t>
  </si>
  <si>
    <t>Pressure Sensor 50001097-10 Pressure</t>
  </si>
  <si>
    <t>marpower/500000-thrs/lt1/lt1-pressure</t>
  </si>
  <si>
    <t>PRS50001097_09_Pressure</t>
  </si>
  <si>
    <t>Pressure Sensor 50001097-09 Pressure</t>
  </si>
  <si>
    <t>marpower/500000-thrs/lt2/lt2-pressure-fwd</t>
  </si>
  <si>
    <t>FLW50001218_02_Flow</t>
  </si>
  <si>
    <t>Flow Sensor 50001218-02 Flow</t>
  </si>
  <si>
    <t>marpower/500000-thrs/thrusters/thrusters-flow-aft</t>
  </si>
  <si>
    <t>FLW50001218_02_Quantity</t>
  </si>
  <si>
    <t>Flow Sensor 50001218-02 Quantity</t>
  </si>
  <si>
    <t>FLW50001218_02_Temp</t>
  </si>
  <si>
    <t>Flow Sensor 50001218-02 Temperature</t>
  </si>
  <si>
    <t>FLW50001218_01_Flow</t>
  </si>
  <si>
    <t>Flow Sensor 50001218-01 Flow</t>
  </si>
  <si>
    <t>marpower/500000-thrs/thrusters/thrusters-flow-recovery</t>
  </si>
  <si>
    <t>FLW50001218_01_Quantity</t>
  </si>
  <si>
    <t>Flow Sensor 50001218-01 Quantity</t>
  </si>
  <si>
    <t>FLW50001218_01_Temp</t>
  </si>
  <si>
    <t>Flow Sensor 50001218-01 Temperature</t>
  </si>
  <si>
    <t>Hydraulic &amp; Sailing Modbus items added. 04-03-2026
Output CB1 KEB1 DO62.16 gewijzigd van "Boarding ladder spare signal" naar "Pneumatic Support WTD". Dd 06-03-2026
Text change Description KEB1 AI28.4 &amp; Alarm setting KEB1 AI29.2 dd 20-03-2026</t>
  </si>
  <si>
    <t>MA_11</t>
  </si>
  <si>
    <t>Termodinamica ECO mode selected</t>
  </si>
  <si>
    <t>TERMO_ECOMODE</t>
  </si>
  <si>
    <t>TERMODINAMICA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</si>
</sst>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 #,##0.00_ ;_ * \-#,##0.00_ ;_ * \-??_ ;_ @_ "/>
    <numFmt numFmtId="165" formatCode="0000"/>
    <numFmt numFmtId="166" formatCode="[$-1080409]&quot;BOOL&quot;yy&quot;AN&quot;"/>
  </numFmts>
  <fonts count="27" x14ac:knownFonts="1">
    <font>
      <sz val="11"/>
      <color rgb="FF333333"/>
      <name val="Calibri"/>
      <family val="2"/>
      <charset val="1"/>
    </font>
    <font>
      <b/>
      <sz val="18"/>
      <color rgb="FF000000"/>
      <name val="Arial"/>
      <family val="2"/>
      <charset val="1"/>
    </font>
    <font>
      <sz val="10"/>
      <name val="Arial"/>
      <family val="2"/>
      <charset val="1"/>
    </font>
    <font>
      <sz val="11"/>
      <color rgb="FF000000"/>
      <name val="Calibri"/>
      <family val="2"/>
      <charset val="1"/>
    </font>
    <font>
      <sz val="11"/>
      <color rgb="FF333333"/>
      <name val="Arial"/>
      <family val="2"/>
      <charset val="1"/>
    </font>
    <font>
      <b/>
      <sz val="11"/>
      <color rgb="FF000000"/>
      <name val="Calibri"/>
      <family val="2"/>
      <charset val="1"/>
    </font>
    <font>
      <b/>
      <sz val="11"/>
      <name val="Calibri"/>
      <family val="2"/>
      <charset val="1"/>
    </font>
    <font>
      <b/>
      <sz val="11"/>
      <color rgb="FF333333"/>
      <name val="Calibri"/>
      <family val="2"/>
      <charset val="1"/>
    </font>
    <font>
      <sz val="10"/>
      <color rgb="FF000000"/>
      <name val="Calibri"/>
      <family val="2"/>
      <charset val="1"/>
    </font>
    <font>
      <b/>
      <sz val="10"/>
      <color rgb="FF000000"/>
      <name val="Calibri"/>
      <family val="2"/>
      <charset val="1"/>
    </font>
    <font>
      <b/>
      <sz val="10"/>
      <color rgb="FFFFFFFF"/>
      <name val="Calibri"/>
      <family val="2"/>
      <charset val="1"/>
    </font>
    <font>
      <sz val="10"/>
      <color rgb="FF333333"/>
      <name val="Calibri"/>
      <family val="2"/>
      <charset val="1"/>
    </font>
    <font>
      <sz val="8"/>
      <name val="Calibri"/>
      <family val="2"/>
      <charset val="1"/>
    </font>
    <font>
      <sz val="11"/>
      <color rgb="FF333333"/>
      <name val="Calibri"/>
      <family val="2"/>
      <charset val="1"/>
    </font>
    <font>
      <sz val="11"/>
      <color rgb="FF006100"/>
      <name val="Calibri"/>
      <family val="2"/>
      <charset val="1"/>
    </font>
    <font>
      <sz val="11"/>
      <color rgb="FF333333"/>
      <name val="Calibri"/>
      <family val="2"/>
      <scheme val="minor"/>
    </font>
    <font>
      <sz val="11"/>
      <name val="Calibri"/>
      <family val="2"/>
      <charset val="1"/>
    </font>
    <font>
      <sz val="12"/>
      <name val="Calibri"/>
      <family val="2"/>
      <charset val="1"/>
    </font>
    <font>
      <b/>
      <sz val="15"/>
      <color rgb="FF333333"/>
      <name val="Calibri"/>
      <family val="2"/>
      <charset val="1"/>
    </font>
    <font>
      <i/>
      <sz val="11"/>
      <color rgb="FF333333"/>
      <name val="Calibri"/>
      <family val="2"/>
      <charset val="1"/>
    </font>
    <font>
      <sz val="11"/>
      <color rgb="FFFF0000"/>
      <name val="Calibri"/>
      <family val="2"/>
      <charset val="1"/>
    </font>
    <font>
      <b/>
      <sz val="11"/>
      <color rgb="FF000000"/>
      <name val="Calibri"/>
      <family val="2"/>
    </font>
    <font>
      <sz val="12"/>
      <color rgb="FFFF0000"/>
      <name val="Calibri"/>
      <family val="2"/>
      <charset val="1"/>
    </font>
    <font>
      <i/>
      <sz val="11"/>
      <name val="Calibri"/>
      <family val="2"/>
      <charset val="1"/>
    </font>
    <font>
      <sz val="11"/>
      <color theme="1"/>
      <name val="Calibri"/>
      <family val="2"/>
      <charset val="1"/>
    </font>
    <font>
      <sz val="11"/>
      <name val="Calibri"/>
      <family val="2"/>
    </font>
    <font>
      <sz val="11"/>
      <color rgb="FF333333"/>
      <name val="Calibri"/>
      <family val="2"/>
    </font>
  </fonts>
  <fills count="32">
    <fill>
      <patternFill patternType="none"/>
    </fill>
    <fill>
      <patternFill patternType="gray125"/>
    </fill>
    <fill>
      <patternFill patternType="solid">
        <fgColor rgb="FF7030A0"/>
        <bgColor rgb="FF993366"/>
      </patternFill>
    </fill>
    <fill>
      <patternFill patternType="solid">
        <fgColor rgb="FFC6EFCE"/>
        <bgColor rgb="FFCCFFCC"/>
      </patternFill>
    </fill>
    <fill>
      <patternFill patternType="solid">
        <fgColor rgb="FFDEEBF7"/>
        <bgColor rgb="FFE7E6E6"/>
      </patternFill>
    </fill>
    <fill>
      <patternFill patternType="solid">
        <fgColor rgb="FFFFFF00"/>
        <bgColor rgb="FFFFFF00"/>
      </patternFill>
    </fill>
    <fill>
      <patternFill patternType="solid">
        <fgColor theme="8" tint="0.59999389629810485"/>
        <bgColor rgb="FFFFFF00"/>
      </patternFill>
    </fill>
    <fill>
      <patternFill patternType="solid">
        <fgColor theme="8" tint="0.59999389629810485"/>
        <bgColor indexed="64"/>
      </patternFill>
    </fill>
    <fill>
      <patternFill patternType="solid">
        <fgColor rgb="FFF8CBAD"/>
        <bgColor rgb="FFFFCCCC"/>
      </patternFill>
    </fill>
    <fill>
      <patternFill patternType="solid">
        <fgColor theme="8" tint="0.59999389629810485"/>
        <bgColor rgb="FFFFCCCC"/>
      </patternFill>
    </fill>
    <fill>
      <patternFill patternType="solid">
        <fgColor theme="8" tint="0.79998168889431442"/>
        <bgColor rgb="FFFFFF00"/>
      </patternFill>
    </fill>
    <fill>
      <patternFill patternType="solid">
        <fgColor theme="0"/>
        <bgColor indexed="64"/>
      </patternFill>
    </fill>
    <fill>
      <patternFill patternType="solid">
        <fgColor theme="9" tint="0.39997558519241921"/>
        <bgColor rgb="FFC6EFCE"/>
      </patternFill>
    </fill>
    <fill>
      <patternFill patternType="solid">
        <fgColor theme="8" tint="0.59999389629810485"/>
        <bgColor rgb="FFC6EFCE"/>
      </patternFill>
    </fill>
    <fill>
      <patternFill patternType="solid">
        <fgColor theme="8" tint="0.59999389629810485"/>
        <bgColor rgb="FFE7E6E6"/>
      </patternFill>
    </fill>
    <fill>
      <patternFill patternType="solid">
        <fgColor rgb="FFA9D18E"/>
        <bgColor rgb="FFC6EFCE"/>
      </patternFill>
    </fill>
    <fill>
      <patternFill patternType="solid">
        <fgColor rgb="FFF8CBAD"/>
        <bgColor rgb="FFDEEBF7"/>
      </patternFill>
    </fill>
    <fill>
      <patternFill patternType="solid">
        <fgColor rgb="FFA9D18E"/>
        <bgColor rgb="FFBDD7EE"/>
      </patternFill>
    </fill>
    <fill>
      <patternFill patternType="solid">
        <fgColor rgb="FFDEEBF7"/>
        <bgColor rgb="FFCCFFFF"/>
      </patternFill>
    </fill>
    <fill>
      <patternFill patternType="solid">
        <fgColor rgb="FFFFC000"/>
        <bgColor indexed="64"/>
      </patternFill>
    </fill>
    <fill>
      <patternFill patternType="solid">
        <fgColor theme="5"/>
        <bgColor rgb="FFFFCCCC"/>
      </patternFill>
    </fill>
    <fill>
      <patternFill patternType="solid">
        <fgColor rgb="FFFFC000"/>
        <bgColor rgb="FFFFFF00"/>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FF0000"/>
        <bgColor rgb="FFFFFF00"/>
      </patternFill>
    </fill>
    <fill>
      <patternFill patternType="solid">
        <fgColor theme="5" tint="0.59999389629810485"/>
        <bgColor rgb="FFFFCCCC"/>
      </patternFill>
    </fill>
    <fill>
      <patternFill patternType="solid">
        <fgColor theme="5" tint="0.59999389629810485"/>
        <bgColor rgb="FFDEEBF7"/>
      </patternFill>
    </fill>
    <fill>
      <patternFill patternType="solid">
        <fgColor theme="5" tint="0.59999389629810485"/>
        <bgColor indexed="64"/>
      </patternFill>
    </fill>
    <fill>
      <patternFill patternType="solid">
        <fgColor rgb="FFC6EFCE"/>
        <bgColor rgb="FFDEEBF7"/>
      </patternFill>
    </fill>
    <fill>
      <patternFill patternType="solid">
        <fgColor rgb="FFFFFFFF"/>
        <bgColor rgb="FF000000"/>
      </patternFill>
    </fill>
    <fill>
      <patternFill patternType="solid">
        <fgColor rgb="FFA9D08E"/>
        <bgColor rgb="FFC6EFCE"/>
      </patternFill>
    </fill>
  </fills>
  <borders count="42">
    <border>
      <left/>
      <right/>
      <top/>
      <bottom/>
      <diagonal/>
    </border>
    <border>
      <left style="hair">
        <color auto="1"/>
      </left>
      <right style="hair">
        <color auto="1"/>
      </right>
      <top style="hair">
        <color auto="1"/>
      </top>
      <bottom style="hair">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bottom/>
      <diagonal/>
    </border>
    <border>
      <left style="thin">
        <color auto="1"/>
      </left>
      <right style="hair">
        <color auto="1"/>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medium">
        <color auto="1"/>
      </bottom>
      <diagonal/>
    </border>
    <border>
      <left style="thin">
        <color rgb="FF000000"/>
      </left>
      <right style="medium">
        <color auto="1"/>
      </right>
      <top style="thin">
        <color rgb="FF000000"/>
      </top>
      <bottom style="thin">
        <color rgb="FF000000"/>
      </bottom>
      <diagonal/>
    </border>
    <border>
      <left style="thin">
        <color auto="1"/>
      </left>
      <right style="hair">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bottom style="thin">
        <color auto="1"/>
      </bottom>
      <diagonal/>
    </border>
  </borders>
  <cellStyleXfs count="8">
    <xf numFmtId="0" fontId="0" fillId="0" borderId="0"/>
    <xf numFmtId="164" fontId="4" fillId="0" borderId="0" applyBorder="0" applyProtection="0"/>
    <xf numFmtId="0" fontId="1" fillId="0" borderId="0" applyBorder="0" applyProtection="0"/>
    <xf numFmtId="0" fontId="2" fillId="0" borderId="0"/>
    <xf numFmtId="0" fontId="3" fillId="0" borderId="0"/>
    <xf numFmtId="164" fontId="2" fillId="0" borderId="0"/>
    <xf numFmtId="0" fontId="14" fillId="3" borderId="0" applyBorder="0" applyProtection="0"/>
    <xf numFmtId="0" fontId="14" fillId="29" borderId="0" applyBorder="0" applyProtection="0"/>
  </cellStyleXfs>
  <cellXfs count="343">
    <xf numFmtId="0" fontId="0" fillId="0" borderId="0" xfId="0"/>
    <xf numFmtId="0" fontId="4" fillId="0" borderId="1" xfId="0" applyFont="1" applyBorder="1"/>
    <xf numFmtId="0" fontId="5" fillId="0" borderId="2" xfId="0" applyFont="1" applyBorder="1"/>
    <xf numFmtId="0" fontId="5" fillId="0" borderId="3" xfId="0" applyFont="1" applyBorder="1"/>
    <xf numFmtId="0" fontId="3" fillId="0" borderId="4" xfId="0" applyFont="1" applyBorder="1"/>
    <xf numFmtId="0" fontId="4" fillId="0" borderId="5" xfId="0" applyFont="1" applyBorder="1"/>
    <xf numFmtId="0" fontId="0" fillId="0" borderId="3" xfId="0" applyBorder="1"/>
    <xf numFmtId="0" fontId="3" fillId="0" borderId="3" xfId="0" applyFont="1" applyBorder="1"/>
    <xf numFmtId="0" fontId="4" fillId="0" borderId="4" xfId="0" applyFont="1" applyBorder="1"/>
    <xf numFmtId="0" fontId="0" fillId="0" borderId="6" xfId="0" applyBorder="1"/>
    <xf numFmtId="0" fontId="0" fillId="0" borderId="8" xfId="0" applyBorder="1"/>
    <xf numFmtId="0" fontId="0" fillId="0" borderId="4" xfId="0" applyBorder="1"/>
    <xf numFmtId="0" fontId="0" fillId="0" borderId="5" xfId="0" applyBorder="1"/>
    <xf numFmtId="0" fontId="0" fillId="0" borderId="1" xfId="0" applyBorder="1"/>
    <xf numFmtId="0" fontId="0" fillId="0" borderId="3" xfId="0" applyBorder="1" applyProtection="1">
      <protection locked="0"/>
    </xf>
    <xf numFmtId="0" fontId="0" fillId="0" borderId="4" xfId="0" applyBorder="1" applyProtection="1">
      <protection locked="0"/>
    </xf>
    <xf numFmtId="0" fontId="5" fillId="0" borderId="0" xfId="0" applyFont="1"/>
    <xf numFmtId="0" fontId="5" fillId="0" borderId="5" xfId="0" applyFont="1" applyBorder="1" applyAlignment="1">
      <alignment horizontal="right" textRotation="90"/>
    </xf>
    <xf numFmtId="0" fontId="5" fillId="0" borderId="3" xfId="0" applyFont="1" applyBorder="1" applyAlignment="1">
      <alignment horizontal="right" textRotation="90"/>
    </xf>
    <xf numFmtId="0" fontId="5" fillId="0" borderId="4" xfId="0" applyFont="1" applyBorder="1" applyAlignment="1">
      <alignment horizontal="right" textRotation="90"/>
    </xf>
    <xf numFmtId="1" fontId="5" fillId="0" borderId="5" xfId="1" applyNumberFormat="1" applyFont="1" applyBorder="1" applyAlignment="1" applyProtection="1">
      <alignment horizontal="right" textRotation="90"/>
    </xf>
    <xf numFmtId="0" fontId="5" fillId="0" borderId="7" xfId="0" applyFont="1" applyBorder="1" applyAlignment="1">
      <alignment horizontal="right" textRotation="90"/>
    </xf>
    <xf numFmtId="0" fontId="8" fillId="0" borderId="0" xfId="0" applyFont="1" applyAlignment="1">
      <alignment vertical="top"/>
    </xf>
    <xf numFmtId="0" fontId="8" fillId="0" borderId="0" xfId="0" applyFont="1"/>
    <xf numFmtId="0" fontId="9" fillId="0" borderId="0" xfId="0" applyFont="1" applyAlignment="1">
      <alignment horizontal="left" vertical="top"/>
    </xf>
    <xf numFmtId="0" fontId="10" fillId="2" borderId="15" xfId="0" applyFont="1" applyFill="1" applyBorder="1" applyAlignment="1">
      <alignment vertical="top"/>
    </xf>
    <xf numFmtId="0" fontId="10" fillId="2" borderId="16" xfId="0" applyFont="1" applyFill="1" applyBorder="1" applyAlignment="1">
      <alignment vertical="top" wrapText="1"/>
    </xf>
    <xf numFmtId="0" fontId="8" fillId="0" borderId="15" xfId="0" applyFont="1" applyBorder="1" applyAlignment="1">
      <alignment vertical="top" wrapText="1"/>
    </xf>
    <xf numFmtId="0" fontId="8" fillId="0" borderId="17" xfId="0" applyFont="1" applyBorder="1" applyAlignment="1">
      <alignment vertical="top" wrapText="1"/>
    </xf>
    <xf numFmtId="0" fontId="8" fillId="0" borderId="18" xfId="0" applyFont="1" applyBorder="1" applyAlignment="1">
      <alignment vertical="top" wrapText="1"/>
    </xf>
    <xf numFmtId="0" fontId="8" fillId="0" borderId="19" xfId="0" applyFont="1" applyBorder="1" applyAlignment="1">
      <alignment vertical="top"/>
    </xf>
    <xf numFmtId="0" fontId="8" fillId="0" borderId="20" xfId="0" applyFont="1" applyBorder="1" applyAlignment="1">
      <alignment vertical="top" wrapText="1"/>
    </xf>
    <xf numFmtId="0" fontId="8" fillId="0" borderId="21" xfId="0" applyFont="1" applyBorder="1" applyAlignment="1">
      <alignment vertical="top" wrapText="1"/>
    </xf>
    <xf numFmtId="0" fontId="8" fillId="0" borderId="15" xfId="0" applyFont="1" applyBorder="1" applyAlignment="1">
      <alignment vertical="top"/>
    </xf>
    <xf numFmtId="0" fontId="8" fillId="0" borderId="18" xfId="0" applyFont="1" applyBorder="1" applyAlignment="1">
      <alignment vertical="top"/>
    </xf>
    <xf numFmtId="0" fontId="8" fillId="0" borderId="21" xfId="0" applyFont="1" applyBorder="1" applyAlignment="1">
      <alignment vertical="top"/>
    </xf>
    <xf numFmtId="0" fontId="8" fillId="0" borderId="15" xfId="0" applyFont="1" applyBorder="1" applyAlignment="1">
      <alignment horizontal="left" vertical="top" wrapText="1"/>
    </xf>
    <xf numFmtId="0" fontId="8" fillId="0" borderId="22" xfId="0" applyFont="1" applyBorder="1" applyAlignment="1">
      <alignment vertical="top" wrapText="1"/>
    </xf>
    <xf numFmtId="0" fontId="8" fillId="0" borderId="16" xfId="0" applyFont="1" applyBorder="1" applyAlignment="1">
      <alignment vertical="top"/>
    </xf>
    <xf numFmtId="0" fontId="8" fillId="0" borderId="23" xfId="0" applyFont="1" applyBorder="1" applyAlignment="1">
      <alignment vertical="top" wrapText="1"/>
    </xf>
    <xf numFmtId="0" fontId="8" fillId="0" borderId="24" xfId="0" applyFont="1" applyBorder="1" applyAlignment="1">
      <alignment vertical="top" wrapText="1"/>
    </xf>
    <xf numFmtId="0" fontId="8" fillId="0" borderId="25" xfId="0" applyFont="1" applyBorder="1" applyAlignment="1">
      <alignment vertical="top"/>
    </xf>
    <xf numFmtId="0" fontId="8" fillId="0" borderId="25" xfId="0" applyFont="1" applyBorder="1" applyAlignment="1">
      <alignment vertical="top" wrapText="1"/>
    </xf>
    <xf numFmtId="0" fontId="8" fillId="0" borderId="26" xfId="0" applyFont="1" applyBorder="1" applyAlignment="1">
      <alignment vertical="top" wrapText="1"/>
    </xf>
    <xf numFmtId="0" fontId="11" fillId="0" borderId="21" xfId="0" applyFont="1" applyBorder="1" applyAlignment="1">
      <alignment vertical="top" wrapText="1"/>
    </xf>
    <xf numFmtId="0" fontId="11" fillId="0" borderId="15" xfId="0" applyFont="1" applyBorder="1" applyAlignment="1">
      <alignment vertical="top" wrapText="1"/>
    </xf>
    <xf numFmtId="0" fontId="11" fillId="0" borderId="20" xfId="0" applyFont="1" applyBorder="1" applyAlignment="1">
      <alignment vertical="top" wrapText="1"/>
    </xf>
    <xf numFmtId="0" fontId="11" fillId="0" borderId="0" xfId="0" applyFont="1"/>
    <xf numFmtId="0" fontId="8" fillId="0" borderId="19" xfId="0" applyFont="1" applyBorder="1" applyAlignment="1">
      <alignment vertical="top" wrapText="1"/>
    </xf>
    <xf numFmtId="0" fontId="7" fillId="0" borderId="1" xfId="0" applyFont="1" applyBorder="1"/>
    <xf numFmtId="49" fontId="14" fillId="3" borderId="5" xfId="6" applyNumberFormat="1" applyBorder="1" applyAlignment="1" applyProtection="1">
      <alignment horizontal="left"/>
      <protection locked="0"/>
    </xf>
    <xf numFmtId="0" fontId="3" fillId="4" borderId="5" xfId="0" applyFont="1" applyFill="1" applyBorder="1"/>
    <xf numFmtId="0" fontId="3" fillId="5" borderId="5" xfId="0" applyFont="1" applyFill="1" applyBorder="1"/>
    <xf numFmtId="0" fontId="0" fillId="5" borderId="5" xfId="0" applyFill="1" applyBorder="1"/>
    <xf numFmtId="49" fontId="14" fillId="3" borderId="3" xfId="6" applyNumberFormat="1" applyBorder="1" applyAlignment="1" applyProtection="1">
      <alignment horizontal="left"/>
      <protection locked="0"/>
    </xf>
    <xf numFmtId="49" fontId="3" fillId="4" borderId="7" xfId="0" applyNumberFormat="1" applyFont="1" applyFill="1" applyBorder="1"/>
    <xf numFmtId="49" fontId="3" fillId="5" borderId="7" xfId="0" applyNumberFormat="1" applyFont="1" applyFill="1" applyBorder="1"/>
    <xf numFmtId="49" fontId="3" fillId="6" borderId="7" xfId="0" applyNumberFormat="1" applyFont="1" applyFill="1" applyBorder="1"/>
    <xf numFmtId="49" fontId="0" fillId="5" borderId="7" xfId="0" applyNumberFormat="1" applyFill="1" applyBorder="1"/>
    <xf numFmtId="1" fontId="14" fillId="3" borderId="3" xfId="6" applyNumberFormat="1" applyBorder="1" applyAlignment="1" applyProtection="1">
      <alignment horizontal="center"/>
      <protection locked="0"/>
    </xf>
    <xf numFmtId="0" fontId="3" fillId="4" borderId="3" xfId="0" applyFont="1" applyFill="1" applyBorder="1"/>
    <xf numFmtId="0" fontId="3" fillId="7" borderId="3" xfId="0" applyFont="1" applyFill="1" applyBorder="1"/>
    <xf numFmtId="0" fontId="13" fillId="0" borderId="3" xfId="0" applyFont="1" applyBorder="1"/>
    <xf numFmtId="0" fontId="3" fillId="4" borderId="3" xfId="0" applyFont="1" applyFill="1" applyBorder="1" applyAlignment="1">
      <alignment horizontal="center" vertical="center"/>
    </xf>
    <xf numFmtId="0" fontId="3" fillId="0" borderId="3" xfId="0" applyFont="1" applyBorder="1" applyAlignment="1">
      <alignment horizontal="center"/>
    </xf>
    <xf numFmtId="0" fontId="3" fillId="7" borderId="3" xfId="0" applyFont="1" applyFill="1" applyBorder="1" applyAlignment="1">
      <alignment horizontal="center"/>
    </xf>
    <xf numFmtId="0" fontId="13" fillId="4" borderId="3" xfId="0" applyFont="1" applyFill="1" applyBorder="1"/>
    <xf numFmtId="0" fontId="13" fillId="7" borderId="3" xfId="0" applyFont="1" applyFill="1" applyBorder="1"/>
    <xf numFmtId="49" fontId="14" fillId="3" borderId="4" xfId="6" applyNumberFormat="1" applyBorder="1" applyAlignment="1" applyProtection="1">
      <alignment horizontal="left"/>
      <protection locked="0"/>
    </xf>
    <xf numFmtId="0" fontId="3" fillId="4" borderId="4" xfId="0" applyFont="1" applyFill="1" applyBorder="1"/>
    <xf numFmtId="0" fontId="13" fillId="4" borderId="4" xfId="0" applyFont="1" applyFill="1" applyBorder="1"/>
    <xf numFmtId="0" fontId="13" fillId="0" borderId="4" xfId="0" applyFont="1" applyBorder="1"/>
    <xf numFmtId="0" fontId="13" fillId="7" borderId="4" xfId="0" applyFont="1" applyFill="1" applyBorder="1"/>
    <xf numFmtId="0" fontId="13" fillId="4" borderId="5" xfId="0" applyFont="1" applyFill="1" applyBorder="1"/>
    <xf numFmtId="0" fontId="13" fillId="8" borderId="5" xfId="0" applyFont="1" applyFill="1" applyBorder="1"/>
    <xf numFmtId="0" fontId="13" fillId="9" borderId="5" xfId="0" applyFont="1" applyFill="1" applyBorder="1"/>
    <xf numFmtId="0" fontId="0" fillId="8" borderId="5" xfId="0" applyFill="1" applyBorder="1"/>
    <xf numFmtId="0" fontId="13" fillId="10" borderId="3" xfId="0" applyFont="1" applyFill="1" applyBorder="1"/>
    <xf numFmtId="0" fontId="13" fillId="5" borderId="3" xfId="0" applyFont="1" applyFill="1" applyBorder="1"/>
    <xf numFmtId="0" fontId="13" fillId="6" borderId="3" xfId="0" applyFont="1" applyFill="1" applyBorder="1"/>
    <xf numFmtId="0" fontId="0" fillId="5" borderId="3" xfId="0" applyFill="1" applyBorder="1"/>
    <xf numFmtId="49" fontId="14" fillId="3" borderId="3" xfId="6" applyNumberFormat="1" applyBorder="1" applyAlignment="1" applyProtection="1">
      <alignment horizontal="center"/>
      <protection locked="0"/>
    </xf>
    <xf numFmtId="0" fontId="13" fillId="4" borderId="3" xfId="0" applyFont="1" applyFill="1" applyBorder="1" applyAlignment="1">
      <alignment horizontal="center"/>
    </xf>
    <xf numFmtId="0" fontId="13" fillId="8" borderId="3" xfId="0" applyFont="1" applyFill="1" applyBorder="1" applyAlignment="1">
      <alignment horizontal="center"/>
    </xf>
    <xf numFmtId="0" fontId="13" fillId="8" borderId="27" xfId="0" applyFont="1" applyFill="1" applyBorder="1" applyAlignment="1">
      <alignment horizontal="center" vertical="center"/>
    </xf>
    <xf numFmtId="0" fontId="13" fillId="8" borderId="3" xfId="0" applyFont="1" applyFill="1" applyBorder="1"/>
    <xf numFmtId="0" fontId="13" fillId="9" borderId="3" xfId="0" applyFont="1" applyFill="1" applyBorder="1" applyAlignment="1">
      <alignment horizontal="center"/>
    </xf>
    <xf numFmtId="0" fontId="13" fillId="8" borderId="3" xfId="0" applyFont="1" applyFill="1" applyBorder="1" applyAlignment="1">
      <alignment horizontal="center" wrapText="1"/>
    </xf>
    <xf numFmtId="0" fontId="13" fillId="5" borderId="3" xfId="0" applyFont="1" applyFill="1" applyBorder="1" applyAlignment="1">
      <alignment wrapText="1"/>
    </xf>
    <xf numFmtId="0" fontId="3" fillId="5" borderId="3" xfId="0" applyFont="1" applyFill="1" applyBorder="1"/>
    <xf numFmtId="0" fontId="0" fillId="4" borderId="3" xfId="0" applyFill="1" applyBorder="1"/>
    <xf numFmtId="0" fontId="0" fillId="6" borderId="3" xfId="0" applyFill="1" applyBorder="1"/>
    <xf numFmtId="0" fontId="3" fillId="8" borderId="3" xfId="0" applyFont="1" applyFill="1" applyBorder="1"/>
    <xf numFmtId="0" fontId="3" fillId="9" borderId="3" xfId="0" applyFont="1" applyFill="1" applyBorder="1"/>
    <xf numFmtId="0" fontId="0" fillId="4" borderId="5" xfId="0" applyFill="1" applyBorder="1"/>
    <xf numFmtId="0" fontId="0" fillId="4" borderId="4" xfId="0" applyFill="1" applyBorder="1"/>
    <xf numFmtId="0" fontId="0" fillId="8" borderId="4" xfId="0" applyFill="1" applyBorder="1"/>
    <xf numFmtId="0" fontId="13" fillId="8" borderId="4" xfId="0" applyFont="1" applyFill="1" applyBorder="1"/>
    <xf numFmtId="0" fontId="0" fillId="9" borderId="4" xfId="0" applyFill="1" applyBorder="1"/>
    <xf numFmtId="0" fontId="13" fillId="8" borderId="3" xfId="0" applyFont="1" applyFill="1" applyBorder="1" applyAlignment="1">
      <alignment horizontal="center" vertical="center"/>
    </xf>
    <xf numFmtId="49" fontId="14" fillId="3" borderId="33" xfId="6" applyNumberFormat="1" applyBorder="1" applyAlignment="1" applyProtection="1">
      <alignment horizontal="left"/>
      <protection locked="0"/>
    </xf>
    <xf numFmtId="0" fontId="0" fillId="4" borderId="33" xfId="0" applyFill="1" applyBorder="1"/>
    <xf numFmtId="0" fontId="0" fillId="4" borderId="8" xfId="0" applyFill="1" applyBorder="1"/>
    <xf numFmtId="0" fontId="0" fillId="0" borderId="33" xfId="0" applyBorder="1"/>
    <xf numFmtId="0" fontId="13" fillId="0" borderId="5" xfId="0" applyFont="1" applyBorder="1"/>
    <xf numFmtId="0" fontId="13" fillId="0" borderId="33" xfId="0" applyFont="1" applyBorder="1"/>
    <xf numFmtId="0" fontId="0" fillId="7" borderId="5" xfId="0" applyFill="1" applyBorder="1"/>
    <xf numFmtId="0" fontId="0" fillId="7" borderId="3" xfId="0" applyFill="1" applyBorder="1"/>
    <xf numFmtId="0" fontId="0" fillId="7" borderId="33" xfId="0" applyFill="1" applyBorder="1"/>
    <xf numFmtId="0" fontId="0" fillId="7" borderId="4" xfId="0" applyFill="1" applyBorder="1"/>
    <xf numFmtId="49" fontId="14" fillId="3" borderId="4" xfId="6" applyNumberFormat="1" applyBorder="1" applyAlignment="1" applyProtection="1">
      <alignment horizontal="right"/>
      <protection locked="0"/>
    </xf>
    <xf numFmtId="0" fontId="0" fillId="4" borderId="4" xfId="0" applyFill="1" applyBorder="1" applyAlignment="1">
      <alignment horizontal="right"/>
    </xf>
    <xf numFmtId="165" fontId="16" fillId="4" borderId="5" xfId="0" applyNumberFormat="1" applyFont="1" applyFill="1" applyBorder="1" applyAlignment="1">
      <alignment horizontal="right"/>
    </xf>
    <xf numFmtId="0" fontId="0" fillId="5" borderId="4" xfId="0" applyFill="1" applyBorder="1" applyAlignment="1">
      <alignment horizontal="right"/>
    </xf>
    <xf numFmtId="165" fontId="16" fillId="11" borderId="5" xfId="0" applyNumberFormat="1" applyFont="1" applyFill="1" applyBorder="1" applyAlignment="1">
      <alignment horizontal="right"/>
    </xf>
    <xf numFmtId="0" fontId="13" fillId="5" borderId="5" xfId="0" applyFont="1" applyFill="1" applyBorder="1"/>
    <xf numFmtId="0" fontId="13" fillId="5" borderId="4" xfId="0" applyFont="1" applyFill="1" applyBorder="1" applyAlignment="1">
      <alignment horizontal="right"/>
    </xf>
    <xf numFmtId="0" fontId="13" fillId="5" borderId="7" xfId="0" applyFont="1" applyFill="1" applyBorder="1"/>
    <xf numFmtId="0" fontId="0" fillId="5" borderId="34" xfId="0" applyFill="1" applyBorder="1" applyAlignment="1">
      <alignment horizontal="right"/>
    </xf>
    <xf numFmtId="0" fontId="0" fillId="6" borderId="5" xfId="0" applyFill="1" applyBorder="1"/>
    <xf numFmtId="0" fontId="0" fillId="6" borderId="4" xfId="0" applyFill="1" applyBorder="1" applyAlignment="1">
      <alignment horizontal="right"/>
    </xf>
    <xf numFmtId="165" fontId="16" fillId="7" borderId="5" xfId="0" applyNumberFormat="1" applyFont="1" applyFill="1" applyBorder="1" applyAlignment="1">
      <alignment horizontal="right"/>
    </xf>
    <xf numFmtId="165" fontId="16" fillId="0" borderId="5" xfId="0" applyNumberFormat="1" applyFont="1" applyBorder="1" applyAlignment="1">
      <alignment horizontal="right"/>
    </xf>
    <xf numFmtId="0" fontId="15" fillId="5" borderId="5" xfId="0" applyFont="1" applyFill="1" applyBorder="1"/>
    <xf numFmtId="0" fontId="15" fillId="5" borderId="4" xfId="0" applyFont="1" applyFill="1" applyBorder="1" applyAlignment="1">
      <alignment horizontal="right"/>
    </xf>
    <xf numFmtId="49" fontId="3" fillId="4" borderId="3" xfId="0" applyNumberFormat="1" applyFont="1" applyFill="1" applyBorder="1"/>
    <xf numFmtId="0" fontId="17" fillId="4" borderId="8" xfId="0" applyFont="1" applyFill="1" applyBorder="1" applyAlignment="1">
      <alignment horizontal="left"/>
    </xf>
    <xf numFmtId="49" fontId="3" fillId="5" borderId="3" xfId="0" applyNumberFormat="1" applyFont="1" applyFill="1" applyBorder="1"/>
    <xf numFmtId="0" fontId="3" fillId="11" borderId="3" xfId="0" applyFont="1" applyFill="1" applyBorder="1"/>
    <xf numFmtId="0" fontId="13" fillId="12" borderId="3" xfId="0" applyFont="1" applyFill="1" applyBorder="1"/>
    <xf numFmtId="49" fontId="3" fillId="6" borderId="3" xfId="0" applyNumberFormat="1" applyFont="1" applyFill="1" applyBorder="1"/>
    <xf numFmtId="0" fontId="13" fillId="13" borderId="3" xfId="0" applyFont="1" applyFill="1" applyBorder="1"/>
    <xf numFmtId="0" fontId="17" fillId="14" borderId="8" xfId="0" applyFont="1" applyFill="1" applyBorder="1" applyAlignment="1">
      <alignment horizontal="left"/>
    </xf>
    <xf numFmtId="0" fontId="13" fillId="15" borderId="3" xfId="0" applyFont="1" applyFill="1" applyBorder="1"/>
    <xf numFmtId="49" fontId="0" fillId="5" borderId="3" xfId="0" applyNumberFormat="1" applyFill="1" applyBorder="1"/>
    <xf numFmtId="0" fontId="0" fillId="15" borderId="3" xfId="0" applyFill="1" applyBorder="1"/>
    <xf numFmtId="0" fontId="0" fillId="15" borderId="8" xfId="0" applyFill="1" applyBorder="1"/>
    <xf numFmtId="0" fontId="17" fillId="0" borderId="8" xfId="0" applyFont="1" applyBorder="1" applyAlignment="1">
      <alignment horizontal="left"/>
    </xf>
    <xf numFmtId="0" fontId="17" fillId="7" borderId="8" xfId="0" applyFont="1" applyFill="1" applyBorder="1" applyAlignment="1">
      <alignment horizontal="left"/>
    </xf>
    <xf numFmtId="0" fontId="13" fillId="4" borderId="3" xfId="0" applyFont="1" applyFill="1" applyBorder="1" applyAlignment="1">
      <alignment horizontal="right"/>
    </xf>
    <xf numFmtId="0" fontId="13" fillId="5" borderId="3" xfId="0" applyFont="1" applyFill="1" applyBorder="1" applyAlignment="1">
      <alignment horizontal="right"/>
    </xf>
    <xf numFmtId="166" fontId="13" fillId="5" borderId="3" xfId="0" applyNumberFormat="1" applyFont="1" applyFill="1" applyBorder="1" applyAlignment="1">
      <alignment horizontal="right"/>
    </xf>
    <xf numFmtId="0" fontId="13" fillId="6" borderId="3" xfId="0" applyFont="1" applyFill="1" applyBorder="1" applyAlignment="1">
      <alignment horizontal="right"/>
    </xf>
    <xf numFmtId="0" fontId="0" fillId="4" borderId="3" xfId="0" applyFill="1" applyBorder="1" applyAlignment="1">
      <alignment horizontal="right" textRotation="90"/>
    </xf>
    <xf numFmtId="0" fontId="0" fillId="15" borderId="3" xfId="0" applyFill="1" applyBorder="1" applyAlignment="1">
      <alignment horizontal="right" textRotation="90"/>
    </xf>
    <xf numFmtId="0" fontId="13" fillId="15" borderId="3" xfId="0" applyFont="1" applyFill="1" applyBorder="1" applyAlignment="1">
      <alignment horizontal="right" textRotation="90"/>
    </xf>
    <xf numFmtId="0" fontId="0" fillId="13" borderId="3" xfId="0" applyFill="1" applyBorder="1" applyAlignment="1">
      <alignment horizontal="right" textRotation="90"/>
    </xf>
    <xf numFmtId="0" fontId="0" fillId="5" borderId="3" xfId="0" applyFill="1" applyBorder="1" applyAlignment="1">
      <alignment horizontal="right"/>
    </xf>
    <xf numFmtId="0" fontId="0" fillId="6" borderId="3" xfId="0" applyFill="1" applyBorder="1" applyAlignment="1">
      <alignment horizontal="right"/>
    </xf>
    <xf numFmtId="0" fontId="0" fillId="5" borderId="3" xfId="0" applyFill="1" applyBorder="1" applyAlignment="1">
      <alignment horizontal="right" textRotation="90"/>
    </xf>
    <xf numFmtId="49" fontId="14" fillId="3" borderId="4" xfId="6" applyNumberFormat="1" applyBorder="1" applyAlignment="1" applyProtection="1">
      <alignment horizontal="center"/>
      <protection locked="0"/>
    </xf>
    <xf numFmtId="49" fontId="14" fillId="3" borderId="5" xfId="6" applyNumberFormat="1" applyBorder="1" applyAlignment="1" applyProtection="1">
      <alignment horizontal="center"/>
      <protection locked="0"/>
    </xf>
    <xf numFmtId="0" fontId="0" fillId="4" borderId="7" xfId="0" applyFill="1" applyBorder="1"/>
    <xf numFmtId="0" fontId="0" fillId="15" borderId="7" xfId="0" applyFill="1" applyBorder="1"/>
    <xf numFmtId="0" fontId="13" fillId="15" borderId="7" xfId="0" applyFont="1" applyFill="1" applyBorder="1"/>
    <xf numFmtId="0" fontId="13" fillId="15" borderId="8" xfId="0" applyFont="1" applyFill="1" applyBorder="1"/>
    <xf numFmtId="0" fontId="0" fillId="13" borderId="7" xfId="0" applyFill="1" applyBorder="1"/>
    <xf numFmtId="0" fontId="0" fillId="13" borderId="3" xfId="0" applyFill="1" applyBorder="1"/>
    <xf numFmtId="0" fontId="18" fillId="0" borderId="3" xfId="0" applyFont="1" applyBorder="1"/>
    <xf numFmtId="0" fontId="13" fillId="0" borderId="3" xfId="0" applyFont="1" applyBorder="1" applyAlignment="1">
      <alignment wrapText="1"/>
    </xf>
    <xf numFmtId="0" fontId="0" fillId="0" borderId="3" xfId="0" applyBorder="1" applyAlignment="1">
      <alignment wrapText="1"/>
    </xf>
    <xf numFmtId="0" fontId="0" fillId="16" borderId="5" xfId="0" applyFill="1" applyBorder="1"/>
    <xf numFmtId="0" fontId="0" fillId="16" borderId="3" xfId="0" applyFill="1" applyBorder="1" applyAlignment="1">
      <alignment horizontal="center"/>
    </xf>
    <xf numFmtId="0" fontId="3" fillId="16" borderId="3" xfId="0" applyFont="1" applyFill="1" applyBorder="1"/>
    <xf numFmtId="0" fontId="0" fillId="16" borderId="4" xfId="0" applyFill="1" applyBorder="1"/>
    <xf numFmtId="0" fontId="0" fillId="17" borderId="3" xfId="0" applyFill="1" applyBorder="1"/>
    <xf numFmtId="0" fontId="17" fillId="18" borderId="8" xfId="0" applyFont="1" applyFill="1" applyBorder="1" applyAlignment="1">
      <alignment horizontal="left"/>
    </xf>
    <xf numFmtId="0" fontId="0" fillId="17" borderId="3" xfId="0" applyFill="1" applyBorder="1" applyAlignment="1">
      <alignment horizontal="right" textRotation="90"/>
    </xf>
    <xf numFmtId="0" fontId="0" fillId="17" borderId="7" xfId="0" applyFill="1" applyBorder="1"/>
    <xf numFmtId="166" fontId="0" fillId="5" borderId="3" xfId="0" applyNumberFormat="1" applyFill="1" applyBorder="1" applyAlignment="1">
      <alignment horizontal="right"/>
    </xf>
    <xf numFmtId="0" fontId="0" fillId="8" borderId="5" xfId="0" applyFill="1" applyBorder="1" applyAlignment="1">
      <alignment horizontal="center" vertical="center"/>
    </xf>
    <xf numFmtId="0" fontId="0" fillId="8" borderId="5" xfId="0" applyFill="1" applyBorder="1" applyAlignment="1">
      <alignment horizontal="center"/>
    </xf>
    <xf numFmtId="0" fontId="3" fillId="8" borderId="8" xfId="0" applyFont="1" applyFill="1" applyBorder="1"/>
    <xf numFmtId="0" fontId="0" fillId="0" borderId="28" xfId="0" applyBorder="1"/>
    <xf numFmtId="0" fontId="5" fillId="0" borderId="13" xfId="0" applyFont="1" applyBorder="1"/>
    <xf numFmtId="49" fontId="14" fillId="3" borderId="8" xfId="6" applyNumberFormat="1" applyBorder="1" applyAlignment="1" applyProtection="1">
      <alignment horizontal="left"/>
      <protection locked="0"/>
    </xf>
    <xf numFmtId="0" fontId="13" fillId="0" borderId="8" xfId="0" applyFont="1" applyBorder="1"/>
    <xf numFmtId="0" fontId="19" fillId="0" borderId="8" xfId="0" applyFont="1" applyBorder="1"/>
    <xf numFmtId="0" fontId="13" fillId="11" borderId="8" xfId="0" applyFont="1" applyFill="1" applyBorder="1"/>
    <xf numFmtId="49" fontId="14" fillId="3" borderId="3" xfId="6" applyNumberFormat="1" applyBorder="1" applyAlignment="1" applyProtection="1">
      <alignment horizontal="right"/>
      <protection locked="0"/>
    </xf>
    <xf numFmtId="0" fontId="0" fillId="5" borderId="3" xfId="0" applyFill="1" applyBorder="1" applyAlignment="1">
      <alignment wrapText="1"/>
    </xf>
    <xf numFmtId="0" fontId="0" fillId="8" borderId="3" xfId="0" applyFill="1" applyBorder="1" applyAlignment="1">
      <alignment horizontal="center"/>
    </xf>
    <xf numFmtId="0" fontId="0" fillId="8" borderId="27" xfId="0" applyFill="1" applyBorder="1" applyAlignment="1">
      <alignment horizontal="center" vertical="center"/>
    </xf>
    <xf numFmtId="0" fontId="13" fillId="8" borderId="29" xfId="0" applyFont="1" applyFill="1" applyBorder="1" applyAlignment="1">
      <alignment vertical="center"/>
    </xf>
    <xf numFmtId="0" fontId="13" fillId="8" borderId="3" xfId="0" applyFont="1" applyFill="1" applyBorder="1" applyAlignment="1">
      <alignment vertical="center"/>
    </xf>
    <xf numFmtId="0" fontId="0" fillId="19" borderId="4" xfId="0" applyFill="1" applyBorder="1"/>
    <xf numFmtId="0" fontId="0" fillId="20" borderId="5" xfId="0" applyFill="1" applyBorder="1" applyAlignment="1">
      <alignment horizontal="center"/>
    </xf>
    <xf numFmtId="0" fontId="0" fillId="20" borderId="5" xfId="0" applyFill="1" applyBorder="1" applyAlignment="1">
      <alignment horizontal="center" vertical="center"/>
    </xf>
    <xf numFmtId="0" fontId="0" fillId="21" borderId="3" xfId="0" applyFill="1" applyBorder="1"/>
    <xf numFmtId="0" fontId="0" fillId="20" borderId="5" xfId="0" quotePrefix="1" applyFill="1" applyBorder="1" applyAlignment="1">
      <alignment horizontal="center"/>
    </xf>
    <xf numFmtId="0" fontId="5" fillId="0" borderId="0" xfId="0" applyFont="1" applyAlignment="1">
      <alignment horizontal="right" textRotation="90"/>
    </xf>
    <xf numFmtId="49" fontId="14" fillId="3" borderId="37" xfId="6" applyNumberFormat="1" applyBorder="1" applyAlignment="1" applyProtection="1">
      <alignment horizontal="left"/>
      <protection locked="0"/>
    </xf>
    <xf numFmtId="0" fontId="21" fillId="22" borderId="38" xfId="0" applyFont="1" applyFill="1" applyBorder="1" applyAlignment="1">
      <alignment horizontal="left" textRotation="90" wrapText="1"/>
    </xf>
    <xf numFmtId="0" fontId="21" fillId="22" borderId="36" xfId="0" applyFont="1" applyFill="1" applyBorder="1" applyAlignment="1">
      <alignment horizontal="left" textRotation="90" wrapText="1"/>
    </xf>
    <xf numFmtId="0" fontId="0" fillId="16" borderId="5" xfId="0" quotePrefix="1" applyFill="1" applyBorder="1"/>
    <xf numFmtId="49" fontId="14" fillId="3" borderId="14" xfId="6" applyNumberFormat="1" applyBorder="1" applyAlignment="1" applyProtection="1">
      <alignment horizontal="left"/>
      <protection locked="0"/>
    </xf>
    <xf numFmtId="0" fontId="0" fillId="0" borderId="7" xfId="0" applyBorder="1"/>
    <xf numFmtId="0" fontId="0" fillId="7" borderId="7" xfId="0" applyFill="1" applyBorder="1"/>
    <xf numFmtId="49" fontId="14" fillId="3" borderId="7" xfId="6" applyNumberFormat="1" applyBorder="1" applyAlignment="1" applyProtection="1">
      <alignment horizontal="left"/>
      <protection locked="0"/>
    </xf>
    <xf numFmtId="0" fontId="13" fillId="0" borderId="7" xfId="0" applyFont="1" applyBorder="1"/>
    <xf numFmtId="0" fontId="5" fillId="0" borderId="31" xfId="0" applyFont="1" applyBorder="1" applyAlignment="1">
      <alignment horizontal="right" textRotation="90"/>
    </xf>
    <xf numFmtId="0" fontId="3" fillId="23" borderId="3" xfId="0" applyFont="1" applyFill="1" applyBorder="1"/>
    <xf numFmtId="0" fontId="3" fillId="23" borderId="3" xfId="0" applyFont="1" applyFill="1" applyBorder="1" applyAlignment="1">
      <alignment horizontal="center"/>
    </xf>
    <xf numFmtId="0" fontId="13" fillId="23" borderId="3" xfId="0" applyFont="1" applyFill="1" applyBorder="1"/>
    <xf numFmtId="0" fontId="0" fillId="23" borderId="8" xfId="0" applyFill="1" applyBorder="1"/>
    <xf numFmtId="49" fontId="3" fillId="24" borderId="7" xfId="0" applyNumberFormat="1" applyFont="1" applyFill="1" applyBorder="1"/>
    <xf numFmtId="49" fontId="3" fillId="23" borderId="7" xfId="0" applyNumberFormat="1" applyFont="1" applyFill="1" applyBorder="1"/>
    <xf numFmtId="49" fontId="3" fillId="25" borderId="7" xfId="0" applyNumberFormat="1" applyFont="1" applyFill="1" applyBorder="1"/>
    <xf numFmtId="0" fontId="3" fillId="11" borderId="3" xfId="0" applyFont="1" applyFill="1" applyBorder="1" applyAlignment="1">
      <alignment horizontal="center"/>
    </xf>
    <xf numFmtId="0" fontId="5" fillId="0" borderId="5" xfId="0" applyFont="1" applyBorder="1" applyAlignment="1">
      <alignment horizontal="center" textRotation="90"/>
    </xf>
    <xf numFmtId="0" fontId="0" fillId="4" borderId="5" xfId="0" applyFill="1" applyBorder="1" applyAlignment="1">
      <alignment horizontal="center"/>
    </xf>
    <xf numFmtId="0" fontId="0" fillId="9" borderId="5" xfId="0" applyFill="1" applyBorder="1" applyAlignment="1">
      <alignment horizontal="center"/>
    </xf>
    <xf numFmtId="0" fontId="13" fillId="8" borderId="31" xfId="0" applyFont="1" applyFill="1" applyBorder="1" applyAlignment="1">
      <alignment horizontal="center" vertical="center"/>
    </xf>
    <xf numFmtId="0" fontId="0" fillId="16" borderId="5" xfId="0" applyFill="1" applyBorder="1" applyAlignment="1">
      <alignment horizontal="center"/>
    </xf>
    <xf numFmtId="49" fontId="20" fillId="24" borderId="7" xfId="0" applyNumberFormat="1" applyFont="1" applyFill="1" applyBorder="1"/>
    <xf numFmtId="0" fontId="5" fillId="0" borderId="3" xfId="0" applyFont="1" applyBorder="1" applyAlignment="1">
      <alignment horizontal="center" textRotation="90"/>
    </xf>
    <xf numFmtId="0" fontId="15" fillId="26" borderId="30" xfId="0" applyFont="1" applyFill="1" applyBorder="1" applyAlignment="1">
      <alignment horizontal="center" vertical="center"/>
    </xf>
    <xf numFmtId="0" fontId="0" fillId="26" borderId="5" xfId="0" applyFill="1" applyBorder="1" applyAlignment="1">
      <alignment horizontal="center" vertical="center"/>
    </xf>
    <xf numFmtId="0" fontId="0" fillId="26" borderId="30" xfId="0" applyFill="1" applyBorder="1" applyAlignment="1">
      <alignment horizontal="center" vertical="center"/>
    </xf>
    <xf numFmtId="0" fontId="0" fillId="26" borderId="31" xfId="0" applyFill="1" applyBorder="1" applyAlignment="1">
      <alignment horizontal="center" vertical="center"/>
    </xf>
    <xf numFmtId="0" fontId="0" fillId="26" borderId="5" xfId="0" applyFill="1" applyBorder="1" applyAlignment="1">
      <alignment horizontal="center"/>
    </xf>
    <xf numFmtId="0" fontId="13" fillId="26" borderId="3" xfId="0" applyFont="1" applyFill="1" applyBorder="1" applyAlignment="1">
      <alignment horizontal="center"/>
    </xf>
    <xf numFmtId="0" fontId="13" fillId="26" borderId="5" xfId="0" applyFont="1" applyFill="1" applyBorder="1" applyAlignment="1">
      <alignment horizontal="center"/>
    </xf>
    <xf numFmtId="0" fontId="13" fillId="26" borderId="3" xfId="0" applyFont="1" applyFill="1" applyBorder="1" applyAlignment="1">
      <alignment horizontal="center" vertical="center"/>
    </xf>
    <xf numFmtId="0" fontId="0" fillId="27" borderId="5" xfId="0" applyFill="1" applyBorder="1" applyAlignment="1">
      <alignment horizontal="center"/>
    </xf>
    <xf numFmtId="0" fontId="13" fillId="26" borderId="27" xfId="0" applyFont="1" applyFill="1" applyBorder="1" applyAlignment="1">
      <alignment horizontal="center" vertical="center"/>
    </xf>
    <xf numFmtId="0" fontId="13" fillId="26" borderId="29"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30" xfId="0" applyFont="1" applyFill="1" applyBorder="1" applyAlignment="1">
      <alignment horizontal="center" vertical="center"/>
    </xf>
    <xf numFmtId="0" fontId="13" fillId="26" borderId="31" xfId="0" applyFont="1" applyFill="1" applyBorder="1" applyAlignment="1">
      <alignment horizontal="center" vertical="center"/>
    </xf>
    <xf numFmtId="0" fontId="0" fillId="26" borderId="5" xfId="0" quotePrefix="1" applyFill="1" applyBorder="1" applyAlignment="1">
      <alignment horizontal="center"/>
    </xf>
    <xf numFmtId="0" fontId="0" fillId="26" borderId="3" xfId="0" applyFill="1" applyBorder="1" applyAlignment="1">
      <alignment horizontal="center"/>
    </xf>
    <xf numFmtId="0" fontId="0" fillId="26" borderId="3" xfId="0" applyFill="1" applyBorder="1" applyAlignment="1">
      <alignment horizontal="center" vertical="center"/>
    </xf>
    <xf numFmtId="0" fontId="13" fillId="26" borderId="5" xfId="0" applyFont="1" applyFill="1" applyBorder="1" applyAlignment="1">
      <alignment horizontal="center" vertical="center"/>
    </xf>
    <xf numFmtId="0" fontId="0" fillId="8" borderId="39" xfId="0" applyFill="1" applyBorder="1" applyAlignment="1">
      <alignment horizontal="center"/>
    </xf>
    <xf numFmtId="0" fontId="20" fillId="30" borderId="3" xfId="0" applyFont="1" applyFill="1" applyBorder="1"/>
    <xf numFmtId="0" fontId="20" fillId="0" borderId="4" xfId="0" applyFont="1" applyBorder="1"/>
    <xf numFmtId="0" fontId="20" fillId="5" borderId="3" xfId="0" applyFont="1" applyFill="1" applyBorder="1"/>
    <xf numFmtId="0" fontId="20" fillId="8" borderId="3" xfId="0" applyFont="1" applyFill="1" applyBorder="1"/>
    <xf numFmtId="0" fontId="20" fillId="8" borderId="4" xfId="0" applyFont="1" applyFill="1" applyBorder="1"/>
    <xf numFmtId="0" fontId="20" fillId="0" borderId="5" xfId="0" applyFont="1" applyBorder="1"/>
    <xf numFmtId="0" fontId="20" fillId="0" borderId="3" xfId="0" applyFont="1" applyBorder="1"/>
    <xf numFmtId="0" fontId="20" fillId="0" borderId="33" xfId="0" applyFont="1" applyBorder="1"/>
    <xf numFmtId="0" fontId="20" fillId="5" borderId="4" xfId="0" applyFont="1" applyFill="1" applyBorder="1" applyAlignment="1">
      <alignment horizontal="right"/>
    </xf>
    <xf numFmtId="0" fontId="22" fillId="4" borderId="8" xfId="0" applyFont="1" applyFill="1" applyBorder="1" applyAlignment="1">
      <alignment horizontal="left"/>
    </xf>
    <xf numFmtId="0" fontId="22" fillId="0" borderId="8" xfId="0" applyFont="1" applyBorder="1" applyAlignment="1">
      <alignment horizontal="left"/>
    </xf>
    <xf numFmtId="0" fontId="20" fillId="5" borderId="3" xfId="0" applyFont="1" applyFill="1" applyBorder="1" applyAlignment="1">
      <alignment horizontal="right"/>
    </xf>
    <xf numFmtId="0" fontId="20" fillId="15" borderId="3" xfId="0" applyFont="1" applyFill="1" applyBorder="1" applyAlignment="1">
      <alignment horizontal="right" textRotation="90"/>
    </xf>
    <xf numFmtId="0" fontId="20" fillId="15" borderId="7" xfId="0" applyFont="1" applyFill="1" applyBorder="1"/>
    <xf numFmtId="0" fontId="20" fillId="15" borderId="3" xfId="0" applyFont="1" applyFill="1" applyBorder="1"/>
    <xf numFmtId="0" fontId="20" fillId="30" borderId="5" xfId="0" applyFont="1" applyFill="1" applyBorder="1" applyAlignment="1">
      <alignment horizontal="right"/>
    </xf>
    <xf numFmtId="0" fontId="20" fillId="31" borderId="3" xfId="0" applyFont="1" applyFill="1" applyBorder="1"/>
    <xf numFmtId="0" fontId="16" fillId="0" borderId="4" xfId="0" applyFont="1" applyBorder="1"/>
    <xf numFmtId="0" fontId="16" fillId="0" borderId="3" xfId="0" applyFont="1" applyBorder="1" applyAlignment="1">
      <alignment horizontal="center"/>
    </xf>
    <xf numFmtId="0" fontId="16" fillId="0" borderId="3" xfId="0" applyFont="1" applyBorder="1"/>
    <xf numFmtId="0" fontId="16" fillId="0" borderId="8" xfId="0" applyFont="1" applyBorder="1"/>
    <xf numFmtId="0" fontId="16" fillId="8" borderId="5" xfId="0" applyFont="1" applyFill="1" applyBorder="1"/>
    <xf numFmtId="0" fontId="16" fillId="5" borderId="3" xfId="0" applyFont="1" applyFill="1" applyBorder="1"/>
    <xf numFmtId="0" fontId="16" fillId="8" borderId="3" xfId="0" applyFont="1" applyFill="1" applyBorder="1" applyAlignment="1">
      <alignment horizontal="center"/>
    </xf>
    <xf numFmtId="0" fontId="16" fillId="5" borderId="5" xfId="0" applyFont="1" applyFill="1" applyBorder="1"/>
    <xf numFmtId="49" fontId="16" fillId="5" borderId="7" xfId="0" applyNumberFormat="1" applyFont="1" applyFill="1" applyBorder="1"/>
    <xf numFmtId="0" fontId="16" fillId="11" borderId="3" xfId="0" applyFont="1" applyFill="1" applyBorder="1"/>
    <xf numFmtId="0" fontId="23" fillId="0" borderId="8" xfId="0" applyFont="1" applyBorder="1"/>
    <xf numFmtId="0" fontId="16" fillId="5" borderId="7" xfId="0" applyFont="1" applyFill="1" applyBorder="1"/>
    <xf numFmtId="0" fontId="16" fillId="30" borderId="3" xfId="0" applyFont="1" applyFill="1" applyBorder="1"/>
    <xf numFmtId="0" fontId="24" fillId="0" borderId="7" xfId="0" applyFont="1" applyBorder="1"/>
    <xf numFmtId="0" fontId="25" fillId="8" borderId="5" xfId="0" applyFont="1" applyFill="1" applyBorder="1" applyAlignment="1">
      <alignment horizontal="center"/>
    </xf>
    <xf numFmtId="0" fontId="16" fillId="8" borderId="3" xfId="0" applyFont="1" applyFill="1" applyBorder="1" applyAlignment="1">
      <alignment horizontal="center" vertical="center"/>
    </xf>
    <xf numFmtId="0" fontId="26" fillId="24" borderId="0" xfId="0" applyFont="1" applyFill="1"/>
    <xf numFmtId="0" fontId="24" fillId="5" borderId="3" xfId="0" applyFont="1" applyFill="1" applyBorder="1"/>
    <xf numFmtId="0" fontId="24" fillId="30" borderId="3" xfId="0" applyFont="1" applyFill="1" applyBorder="1"/>
    <xf numFmtId="0" fontId="24" fillId="31" borderId="3" xfId="0" applyFont="1" applyFill="1" applyBorder="1"/>
    <xf numFmtId="0" fontId="26" fillId="0" borderId="33" xfId="0" applyFont="1" applyBorder="1"/>
    <xf numFmtId="0" fontId="26" fillId="4" borderId="7" xfId="0" applyFont="1" applyFill="1" applyBorder="1"/>
    <xf numFmtId="0" fontId="26" fillId="4" borderId="33" xfId="0" applyFont="1" applyFill="1" applyBorder="1"/>
    <xf numFmtId="0" fontId="0" fillId="26" borderId="30" xfId="0" applyFill="1" applyBorder="1" applyAlignment="1">
      <alignment horizontal="center" vertical="center"/>
    </xf>
    <xf numFmtId="0" fontId="0" fillId="26" borderId="32" xfId="0" applyFill="1" applyBorder="1" applyAlignment="1">
      <alignment horizontal="center" vertical="center"/>
    </xf>
    <xf numFmtId="0" fontId="0" fillId="26" borderId="31" xfId="0" applyFill="1" applyBorder="1" applyAlignment="1">
      <alignment horizontal="center" vertical="center"/>
    </xf>
    <xf numFmtId="0" fontId="13" fillId="26" borderId="27" xfId="0" applyFont="1" applyFill="1" applyBorder="1" applyAlignment="1">
      <alignment horizontal="center" vertical="center"/>
    </xf>
    <xf numFmtId="0" fontId="13" fillId="26" borderId="28" xfId="0" applyFont="1" applyFill="1" applyBorder="1" applyAlignment="1">
      <alignment horizontal="center" vertical="center"/>
    </xf>
    <xf numFmtId="0" fontId="13" fillId="26" borderId="29" xfId="0" applyFont="1" applyFill="1" applyBorder="1" applyAlignment="1">
      <alignment horizontal="center" vertical="center"/>
    </xf>
    <xf numFmtId="0" fontId="0" fillId="8" borderId="30" xfId="0" applyFill="1" applyBorder="1" applyAlignment="1">
      <alignment horizontal="center" vertical="center"/>
    </xf>
    <xf numFmtId="0" fontId="0" fillId="8" borderId="31" xfId="0" applyFill="1" applyBorder="1" applyAlignment="1">
      <alignment horizontal="center" vertical="center"/>
    </xf>
    <xf numFmtId="0" fontId="13" fillId="8" borderId="27" xfId="0" applyFont="1" applyFill="1" applyBorder="1" applyAlignment="1">
      <alignment horizontal="center" vertical="center"/>
    </xf>
    <xf numFmtId="0" fontId="13" fillId="8" borderId="29" xfId="0" applyFont="1" applyFill="1" applyBorder="1" applyAlignment="1">
      <alignment horizontal="center" vertical="center"/>
    </xf>
    <xf numFmtId="0" fontId="0" fillId="8" borderId="27" xfId="0" applyFill="1" applyBorder="1" applyAlignment="1">
      <alignment horizontal="center" vertical="center"/>
    </xf>
    <xf numFmtId="0" fontId="0" fillId="8" borderId="28" xfId="0" applyFill="1" applyBorder="1" applyAlignment="1">
      <alignment horizontal="center" vertical="center"/>
    </xf>
    <xf numFmtId="0" fontId="0" fillId="8" borderId="29" xfId="0" applyFill="1" applyBorder="1" applyAlignment="1">
      <alignment horizontal="center" vertical="center"/>
    </xf>
    <xf numFmtId="0" fontId="13" fillId="8" borderId="28" xfId="0" applyFont="1" applyFill="1" applyBorder="1" applyAlignment="1">
      <alignment horizontal="center" vertical="center"/>
    </xf>
    <xf numFmtId="0" fontId="0" fillId="26" borderId="30" xfId="0" quotePrefix="1" applyFill="1" applyBorder="1" applyAlignment="1">
      <alignment horizontal="center" vertical="center"/>
    </xf>
    <xf numFmtId="0" fontId="0" fillId="8" borderId="32" xfId="0" applyFill="1" applyBorder="1" applyAlignment="1">
      <alignment horizontal="center" vertical="center"/>
    </xf>
    <xf numFmtId="0" fontId="0" fillId="20" borderId="30" xfId="0" applyFill="1" applyBorder="1" applyAlignment="1">
      <alignment horizontal="center" vertical="center"/>
    </xf>
    <xf numFmtId="0" fontId="0" fillId="20" borderId="31" xfId="0" applyFill="1" applyBorder="1" applyAlignment="1">
      <alignment horizontal="center" vertical="center"/>
    </xf>
    <xf numFmtId="0" fontId="5" fillId="0" borderId="9" xfId="0" applyFont="1" applyBorder="1" applyAlignment="1">
      <alignment horizontal="center"/>
    </xf>
    <xf numFmtId="0" fontId="5" fillId="0" borderId="10" xfId="0" applyFont="1" applyBorder="1"/>
    <xf numFmtId="0" fontId="5" fillId="0" borderId="9" xfId="0" applyFont="1" applyBorder="1"/>
    <xf numFmtId="0" fontId="5" fillId="0" borderId="22" xfId="0" applyFont="1" applyBorder="1" applyAlignment="1">
      <alignment horizontal="left"/>
    </xf>
    <xf numFmtId="0" fontId="5" fillId="0" borderId="35" xfId="0" applyFont="1" applyBorder="1" applyAlignment="1">
      <alignment horizontal="left"/>
    </xf>
    <xf numFmtId="0" fontId="5" fillId="0" borderId="10" xfId="0" applyFont="1" applyBorder="1" applyAlignment="1">
      <alignment horizontal="right" textRotation="90"/>
    </xf>
    <xf numFmtId="0" fontId="5" fillId="0" borderId="10" xfId="0" applyFont="1" applyBorder="1" applyAlignment="1">
      <alignment horizontal="center" textRotation="90"/>
    </xf>
    <xf numFmtId="0" fontId="5" fillId="0" borderId="11" xfId="0" applyFont="1" applyBorder="1"/>
    <xf numFmtId="0" fontId="5" fillId="0" borderId="13" xfId="0" applyFont="1" applyBorder="1"/>
    <xf numFmtId="49" fontId="6" fillId="0" borderId="10" xfId="0" applyNumberFormat="1" applyFont="1" applyBorder="1" applyAlignment="1" applyProtection="1">
      <alignment horizontal="center"/>
      <protection hidden="1"/>
    </xf>
    <xf numFmtId="0" fontId="13" fillId="26" borderId="30" xfId="0" applyFont="1" applyFill="1" applyBorder="1" applyAlignment="1">
      <alignment horizontal="center" vertical="center"/>
    </xf>
    <xf numFmtId="0" fontId="13" fillId="26" borderId="32" xfId="0" applyFont="1" applyFill="1" applyBorder="1" applyAlignment="1">
      <alignment horizontal="center" vertical="center"/>
    </xf>
    <xf numFmtId="0" fontId="7" fillId="0" borderId="0" xfId="0" applyFont="1"/>
    <xf numFmtId="0" fontId="5" fillId="0" borderId="9" xfId="0" applyFont="1" applyBorder="1" applyAlignment="1">
      <alignment horizontal="right" textRotation="90"/>
    </xf>
    <xf numFmtId="0" fontId="21" fillId="22" borderId="25" xfId="0" applyFont="1" applyFill="1" applyBorder="1" applyAlignment="1">
      <alignment horizontal="center" wrapText="1"/>
    </xf>
    <xf numFmtId="0" fontId="21" fillId="22" borderId="0" xfId="0" applyFont="1" applyFill="1" applyAlignment="1">
      <alignment horizontal="center" wrapText="1"/>
    </xf>
    <xf numFmtId="0" fontId="21" fillId="22" borderId="17" xfId="0" applyFont="1" applyFill="1" applyBorder="1" applyAlignment="1">
      <alignment horizontal="center" wrapText="1"/>
    </xf>
    <xf numFmtId="49" fontId="6" fillId="0" borderId="9" xfId="0" applyNumberFormat="1" applyFont="1" applyBorder="1" applyAlignment="1" applyProtection="1">
      <alignment horizontal="left"/>
      <protection hidden="1"/>
    </xf>
    <xf numFmtId="0" fontId="5" fillId="0" borderId="3" xfId="0" applyFont="1" applyBorder="1"/>
    <xf numFmtId="0" fontId="5" fillId="0" borderId="3" xfId="0" applyFont="1" applyBorder="1" applyAlignment="1">
      <alignment horizontal="center"/>
    </xf>
    <xf numFmtId="0" fontId="7" fillId="0" borderId="14" xfId="0" applyFont="1" applyBorder="1" applyAlignment="1">
      <alignment horizontal="right" textRotation="90"/>
    </xf>
    <xf numFmtId="0" fontId="5" fillId="0" borderId="11" xfId="0" applyFont="1" applyBorder="1" applyAlignment="1">
      <alignment horizontal="right" textRotation="90"/>
    </xf>
    <xf numFmtId="49" fontId="6" fillId="0" borderId="12" xfId="0" applyNumberFormat="1" applyFont="1" applyBorder="1" applyAlignment="1" applyProtection="1">
      <alignment horizontal="center"/>
      <protection hidden="1"/>
    </xf>
    <xf numFmtId="0" fontId="13" fillId="26" borderId="31" xfId="0" applyFont="1" applyFill="1" applyBorder="1" applyAlignment="1">
      <alignment horizontal="center" vertical="center"/>
    </xf>
    <xf numFmtId="0" fontId="15" fillId="26" borderId="30" xfId="0" applyFont="1" applyFill="1" applyBorder="1" applyAlignment="1">
      <alignment horizontal="center" vertical="center"/>
    </xf>
    <xf numFmtId="0" fontId="15" fillId="26" borderId="31" xfId="0" applyFont="1" applyFill="1" applyBorder="1" applyAlignment="1">
      <alignment horizontal="center" vertical="center"/>
    </xf>
    <xf numFmtId="0" fontId="0" fillId="26" borderId="32" xfId="0" quotePrefix="1" applyFill="1" applyBorder="1" applyAlignment="1">
      <alignment horizontal="center" vertical="center"/>
    </xf>
    <xf numFmtId="0" fontId="0" fillId="26" borderId="31" xfId="0" quotePrefix="1" applyFill="1" applyBorder="1" applyAlignment="1">
      <alignment horizontal="center" vertical="center"/>
    </xf>
    <xf numFmtId="0" fontId="0" fillId="26" borderId="27" xfId="0" applyFill="1" applyBorder="1" applyAlignment="1">
      <alignment horizontal="center" vertical="center"/>
    </xf>
    <xf numFmtId="0" fontId="0" fillId="26" borderId="28" xfId="0" applyFill="1" applyBorder="1" applyAlignment="1">
      <alignment horizontal="center" vertical="center"/>
    </xf>
    <xf numFmtId="0" fontId="0" fillId="26" borderId="29" xfId="0" applyFill="1" applyBorder="1" applyAlignment="1">
      <alignment horizontal="center" vertical="center"/>
    </xf>
    <xf numFmtId="0" fontId="15" fillId="26" borderId="32" xfId="0" applyFont="1" applyFill="1" applyBorder="1" applyAlignment="1">
      <alignment horizontal="center" vertical="center"/>
    </xf>
    <xf numFmtId="0" fontId="0" fillId="28" borderId="30" xfId="0" applyFill="1" applyBorder="1" applyAlignment="1">
      <alignment horizontal="center" vertical="center"/>
    </xf>
    <xf numFmtId="0" fontId="0" fillId="28" borderId="31" xfId="0" applyFill="1" applyBorder="1" applyAlignment="1">
      <alignment horizontal="center" vertical="center"/>
    </xf>
    <xf numFmtId="0" fontId="13" fillId="28" borderId="27" xfId="0" applyFont="1" applyFill="1" applyBorder="1" applyAlignment="1">
      <alignment horizontal="center" vertical="center"/>
    </xf>
    <xf numFmtId="0" fontId="13" fillId="28" borderId="29" xfId="0" applyFont="1" applyFill="1" applyBorder="1" applyAlignment="1">
      <alignment horizontal="center" vertical="center"/>
    </xf>
    <xf numFmtId="0" fontId="0" fillId="26" borderId="40" xfId="0" applyFill="1" applyBorder="1" applyAlignment="1">
      <alignment horizontal="center" vertical="center"/>
    </xf>
    <xf numFmtId="0" fontId="0" fillId="26" borderId="25" xfId="0" applyFill="1" applyBorder="1" applyAlignment="1">
      <alignment horizontal="center" vertical="center"/>
    </xf>
    <xf numFmtId="0" fontId="0" fillId="26" borderId="41" xfId="0" applyFill="1" applyBorder="1" applyAlignment="1">
      <alignment horizontal="center" vertical="center"/>
    </xf>
    <xf numFmtId="0" fontId="0" fillId="26" borderId="3" xfId="0" applyFill="1" applyBorder="1" applyAlignment="1">
      <alignment horizontal="center" vertical="center"/>
    </xf>
    <xf numFmtId="0" fontId="13" fillId="26" borderId="3" xfId="0" applyFont="1" applyFill="1" applyBorder="1" applyAlignment="1">
      <alignment horizontal="center" vertical="center"/>
    </xf>
    <xf numFmtId="0" fontId="10" fillId="2" borderId="15" xfId="0" applyFont="1" applyFill="1" applyBorder="1" applyAlignment="1">
      <alignment vertical="top" wrapText="1"/>
    </xf>
    <xf numFmtId="0" fontId="8" fillId="0" borderId="15" xfId="0" applyFont="1" applyBorder="1" applyAlignment="1">
      <alignment vertical="top" wrapText="1"/>
    </xf>
    <xf numFmtId="0" fontId="8" fillId="0" borderId="15" xfId="0" applyFont="1" applyBorder="1" applyAlignment="1">
      <alignment horizontal="left" vertical="top" wrapText="1"/>
    </xf>
    <xf numFmtId="0" fontId="3" fillId="0" borderId="15" xfId="0" applyFont="1" applyBorder="1" applyAlignment="1">
      <alignment vertical="top"/>
    </xf>
    <xf numFmtId="0" fontId="8" fillId="0" borderId="16" xfId="0" applyFont="1" applyBorder="1" applyAlignment="1">
      <alignment vertical="top" wrapText="1"/>
    </xf>
    <xf numFmtId="0" fontId="8" fillId="0" borderId="20" xfId="0" applyFont="1" applyBorder="1" applyAlignment="1">
      <alignment vertical="top" wrapText="1"/>
    </xf>
    <xf numFmtId="0" fontId="8" fillId="0" borderId="18" xfId="0" applyFont="1" applyBorder="1" applyAlignment="1">
      <alignment vertical="top" wrapText="1"/>
    </xf>
    <xf numFmtId="0" fontId="8" fillId="0" borderId="22" xfId="0" applyFont="1" applyBorder="1" applyAlignment="1">
      <alignment vertical="top" wrapText="1"/>
    </xf>
    <xf numFmtId="0" fontId="11" fillId="0" borderId="15" xfId="0" applyFont="1" applyBorder="1" applyAlignment="1">
      <alignment vertical="top" wrapText="1"/>
    </xf>
  </cellXfs>
  <cellStyles count="8">
    <cellStyle name="Excel Built-in Good" xfId="6" xr:uid="{00000000-0005-0000-0000-000000000000}"/>
    <cellStyle name="Excel Built-in Good 2" xfId="7" xr:uid="{890CCC31-773A-44E4-AE46-FE0EFF4985F8}"/>
    <cellStyle name="Komma" xfId="1" builtinId="3"/>
    <cellStyle name="Kop 1" xfId="2" xr:uid="{00000000-0005-0000-0000-000002000000}"/>
    <cellStyle name="Standaard" xfId="0" builtinId="0"/>
    <cellStyle name="Standaard 2" xfId="3" xr:uid="{00000000-0005-0000-0000-000004000000}"/>
    <cellStyle name="Standaard 3" xfId="4" xr:uid="{00000000-0005-0000-0000-000005000000}"/>
    <cellStyle name="TableStyleLight1" xfId="5"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DE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6"/>
  <sheetViews>
    <sheetView topLeftCell="A39" zoomScaleNormal="100" workbookViewId="0">
      <selection activeCell="B55" sqref="B55"/>
    </sheetView>
  </sheetViews>
  <sheetFormatPr defaultColWidth="8.85546875" defaultRowHeight="15" x14ac:dyDescent="0.25"/>
  <cols>
    <col min="1" max="1" width="9.85546875" customWidth="1"/>
    <col min="2" max="2" width="101.7109375" customWidth="1"/>
  </cols>
  <sheetData>
    <row r="1" spans="1:2" ht="19.5" x14ac:dyDescent="0.3">
      <c r="A1" s="158" t="s">
        <v>0</v>
      </c>
      <c r="B1" s="158" t="s">
        <v>1</v>
      </c>
    </row>
    <row r="2" spans="1:2" x14ac:dyDescent="0.25">
      <c r="A2" s="62" t="s">
        <v>412</v>
      </c>
      <c r="B2" s="62" t="s">
        <v>731</v>
      </c>
    </row>
    <row r="3" spans="1:2" x14ac:dyDescent="0.25">
      <c r="A3" s="62" t="s">
        <v>417</v>
      </c>
      <c r="B3" s="159" t="s">
        <v>732</v>
      </c>
    </row>
    <row r="4" spans="1:2" ht="45" x14ac:dyDescent="0.25">
      <c r="A4" s="62" t="s">
        <v>419</v>
      </c>
      <c r="B4" s="159" t="s">
        <v>733</v>
      </c>
    </row>
    <row r="5" spans="1:2" x14ac:dyDescent="0.25">
      <c r="A5" s="62" t="s">
        <v>734</v>
      </c>
      <c r="B5" s="62" t="s">
        <v>735</v>
      </c>
    </row>
    <row r="6" spans="1:2" ht="30" x14ac:dyDescent="0.25">
      <c r="A6" s="62" t="s">
        <v>420</v>
      </c>
      <c r="B6" s="159" t="s">
        <v>736</v>
      </c>
    </row>
    <row r="7" spans="1:2" x14ac:dyDescent="0.25">
      <c r="A7" s="62" t="s">
        <v>413</v>
      </c>
      <c r="B7" s="62" t="s">
        <v>737</v>
      </c>
    </row>
    <row r="8" spans="1:2" ht="60" x14ac:dyDescent="0.25">
      <c r="A8" s="62" t="s">
        <v>415</v>
      </c>
      <c r="B8" s="159" t="s">
        <v>738</v>
      </c>
    </row>
    <row r="9" spans="1:2" x14ac:dyDescent="0.25">
      <c r="A9" s="62" t="s">
        <v>423</v>
      </c>
      <c r="B9" s="62" t="s">
        <v>739</v>
      </c>
    </row>
    <row r="10" spans="1:2" ht="30" x14ac:dyDescent="0.25">
      <c r="A10" s="62" t="s">
        <v>414</v>
      </c>
      <c r="B10" s="159" t="s">
        <v>740</v>
      </c>
    </row>
    <row r="11" spans="1:2" x14ac:dyDescent="0.25">
      <c r="A11" s="62" t="s">
        <v>421</v>
      </c>
      <c r="B11" s="62" t="s">
        <v>741</v>
      </c>
    </row>
    <row r="12" spans="1:2" ht="45" x14ac:dyDescent="0.25">
      <c r="A12" s="62" t="s">
        <v>418</v>
      </c>
      <c r="B12" s="159" t="s">
        <v>742</v>
      </c>
    </row>
    <row r="13" spans="1:2" x14ac:dyDescent="0.25">
      <c r="A13" s="62" t="s">
        <v>422</v>
      </c>
      <c r="B13" s="62" t="s">
        <v>743</v>
      </c>
    </row>
    <row r="14" spans="1:2" ht="45" x14ac:dyDescent="0.25">
      <c r="A14" s="62" t="s">
        <v>416</v>
      </c>
      <c r="B14" s="160" t="s">
        <v>744</v>
      </c>
    </row>
    <row r="15" spans="1:2" ht="30" x14ac:dyDescent="0.25">
      <c r="A15" s="62" t="s">
        <v>730</v>
      </c>
      <c r="B15" s="159" t="s">
        <v>745</v>
      </c>
    </row>
    <row r="16" spans="1:2" x14ac:dyDescent="0.25">
      <c r="A16" s="6" t="s">
        <v>748</v>
      </c>
      <c r="B16" s="160" t="s">
        <v>749</v>
      </c>
    </row>
    <row r="17" spans="1:2" ht="105" x14ac:dyDescent="0.25">
      <c r="A17" s="6" t="s">
        <v>750</v>
      </c>
      <c r="B17" s="160" t="s">
        <v>996</v>
      </c>
    </row>
    <row r="18" spans="1:2" ht="60" x14ac:dyDescent="0.25">
      <c r="A18" s="6" t="s">
        <v>1013</v>
      </c>
      <c r="B18" s="160" t="s">
        <v>1030</v>
      </c>
    </row>
    <row r="19" spans="1:2" x14ac:dyDescent="0.25">
      <c r="A19" s="6" t="s">
        <v>1033</v>
      </c>
      <c r="B19" s="6" t="s">
        <v>1036</v>
      </c>
    </row>
    <row r="20" spans="1:2" x14ac:dyDescent="0.25">
      <c r="A20" s="6" t="s">
        <v>1044</v>
      </c>
      <c r="B20" s="6" t="s">
        <v>1045</v>
      </c>
    </row>
    <row r="21" spans="1:2" x14ac:dyDescent="0.25">
      <c r="A21" s="6" t="s">
        <v>1146</v>
      </c>
      <c r="B21" s="6" t="s">
        <v>1147</v>
      </c>
    </row>
    <row r="22" spans="1:2" ht="75" x14ac:dyDescent="0.25">
      <c r="A22" s="6" t="s">
        <v>1148</v>
      </c>
      <c r="B22" s="160" t="s">
        <v>1162</v>
      </c>
    </row>
    <row r="23" spans="1:2" ht="277.5" customHeight="1" x14ac:dyDescent="0.25">
      <c r="A23" s="6" t="s">
        <v>1164</v>
      </c>
      <c r="B23" s="160" t="s">
        <v>1163</v>
      </c>
    </row>
    <row r="24" spans="1:2" ht="105" x14ac:dyDescent="0.25">
      <c r="A24" s="6" t="s">
        <v>1165</v>
      </c>
      <c r="B24" s="160" t="s">
        <v>1256</v>
      </c>
    </row>
    <row r="25" spans="1:2" x14ac:dyDescent="0.25">
      <c r="A25" s="6" t="s">
        <v>1258</v>
      </c>
      <c r="B25" s="6"/>
    </row>
    <row r="26" spans="1:2" ht="30" x14ac:dyDescent="0.25">
      <c r="A26" s="6" t="s">
        <v>1315</v>
      </c>
      <c r="B26" s="160" t="s">
        <v>1338</v>
      </c>
    </row>
    <row r="27" spans="1:2" ht="75" x14ac:dyDescent="0.25">
      <c r="A27" s="6" t="s">
        <v>1340</v>
      </c>
      <c r="B27" s="160" t="s">
        <v>1399</v>
      </c>
    </row>
    <row r="28" spans="1:2" x14ac:dyDescent="0.25">
      <c r="A28" s="6" t="s">
        <v>1400</v>
      </c>
      <c r="B28" s="6" t="s">
        <v>1401</v>
      </c>
    </row>
    <row r="29" spans="1:2" ht="30" x14ac:dyDescent="0.25">
      <c r="A29" s="6" t="s">
        <v>1422</v>
      </c>
      <c r="B29" s="160" t="s">
        <v>3699</v>
      </c>
    </row>
    <row r="30" spans="1:2" ht="45" x14ac:dyDescent="0.25">
      <c r="A30" s="6" t="s">
        <v>6563</v>
      </c>
      <c r="B30" s="160" t="s">
        <v>6859</v>
      </c>
    </row>
    <row r="31" spans="1:2" ht="60" x14ac:dyDescent="0.25">
      <c r="A31" s="6" t="s">
        <v>6862</v>
      </c>
      <c r="B31" s="160" t="s">
        <v>6881</v>
      </c>
    </row>
    <row r="32" spans="1:2" ht="105" x14ac:dyDescent="0.25">
      <c r="A32" s="6" t="s">
        <v>6897</v>
      </c>
      <c r="B32" s="160" t="s">
        <v>6964</v>
      </c>
    </row>
    <row r="33" spans="1:2" x14ac:dyDescent="0.25">
      <c r="A33" s="6" t="s">
        <v>6968</v>
      </c>
      <c r="B33" s="6" t="s">
        <v>6969</v>
      </c>
    </row>
    <row r="34" spans="1:2" x14ac:dyDescent="0.25">
      <c r="A34" s="6" t="s">
        <v>8225</v>
      </c>
      <c r="B34" s="6" t="s">
        <v>8268</v>
      </c>
    </row>
    <row r="35" spans="1:2" ht="45" x14ac:dyDescent="0.25">
      <c r="A35" s="6" t="s">
        <v>8269</v>
      </c>
      <c r="B35" s="160" t="s">
        <v>9446</v>
      </c>
    </row>
    <row r="36" spans="1:2" x14ac:dyDescent="0.25">
      <c r="A36" s="6" t="s">
        <v>9441</v>
      </c>
      <c r="B36" s="6" t="s">
        <v>9445</v>
      </c>
    </row>
    <row r="37" spans="1:2" x14ac:dyDescent="0.25">
      <c r="A37" s="6" t="s">
        <v>9447</v>
      </c>
      <c r="B37" s="6" t="s">
        <v>9448</v>
      </c>
    </row>
    <row r="38" spans="1:2" ht="30" x14ac:dyDescent="0.25">
      <c r="A38" s="6" t="s">
        <v>9456</v>
      </c>
      <c r="B38" s="160" t="s">
        <v>9457</v>
      </c>
    </row>
    <row r="39" spans="1:2" ht="60" x14ac:dyDescent="0.25">
      <c r="A39" s="6" t="s">
        <v>9461</v>
      </c>
      <c r="B39" s="160" t="s">
        <v>9467</v>
      </c>
    </row>
    <row r="40" spans="1:2" ht="30" x14ac:dyDescent="0.25">
      <c r="A40" s="6" t="s">
        <v>10055</v>
      </c>
      <c r="B40" s="160" t="s">
        <v>10058</v>
      </c>
    </row>
    <row r="41" spans="1:2" ht="75" x14ac:dyDescent="0.25">
      <c r="A41" s="6" t="s">
        <v>10059</v>
      </c>
      <c r="B41" s="160" t="s">
        <v>10088</v>
      </c>
    </row>
    <row r="42" spans="1:2" x14ac:dyDescent="0.25">
      <c r="A42" s="6"/>
      <c r="B42" s="6"/>
    </row>
    <row r="43" spans="1:2" ht="45" x14ac:dyDescent="0.25">
      <c r="A43" s="6" t="s">
        <v>10094</v>
      </c>
      <c r="B43" s="160" t="s">
        <v>10096</v>
      </c>
    </row>
    <row r="44" spans="1:2" x14ac:dyDescent="0.25">
      <c r="A44" s="6" t="s">
        <v>10099</v>
      </c>
      <c r="B44" s="6" t="s">
        <v>10100</v>
      </c>
    </row>
    <row r="45" spans="1:2" ht="30" x14ac:dyDescent="0.25">
      <c r="A45" s="6" t="s">
        <v>10416</v>
      </c>
      <c r="B45" s="160" t="s">
        <v>10417</v>
      </c>
    </row>
    <row r="46" spans="1:2" x14ac:dyDescent="0.25">
      <c r="A46" s="6" t="s">
        <v>10802</v>
      </c>
      <c r="B46" s="6" t="s">
        <v>10803</v>
      </c>
    </row>
    <row r="47" spans="1:2" x14ac:dyDescent="0.25">
      <c r="A47" s="6" t="s">
        <v>11879</v>
      </c>
      <c r="B47" s="6" t="s">
        <v>11880</v>
      </c>
    </row>
    <row r="48" spans="1:2" x14ac:dyDescent="0.25">
      <c r="A48" s="6" t="s">
        <v>11881</v>
      </c>
      <c r="B48" s="6" t="s">
        <v>11882</v>
      </c>
    </row>
    <row r="49" spans="1:2" x14ac:dyDescent="0.25">
      <c r="A49" s="6" t="s">
        <v>11883</v>
      </c>
      <c r="B49" s="6" t="s">
        <v>11884</v>
      </c>
    </row>
    <row r="50" spans="1:2" x14ac:dyDescent="0.25">
      <c r="A50" s="6" t="s">
        <v>11905</v>
      </c>
      <c r="B50" s="6" t="s">
        <v>11906</v>
      </c>
    </row>
    <row r="51" spans="1:2" x14ac:dyDescent="0.25">
      <c r="A51" s="6" t="s">
        <v>11907</v>
      </c>
      <c r="B51" s="6" t="s">
        <v>11908</v>
      </c>
    </row>
    <row r="52" spans="1:2" x14ac:dyDescent="0.25">
      <c r="A52" s="6" t="s">
        <v>11909</v>
      </c>
      <c r="B52" s="6" t="s">
        <v>11910</v>
      </c>
    </row>
    <row r="53" spans="1:2" ht="60" x14ac:dyDescent="0.25">
      <c r="A53" s="6" t="s">
        <v>11912</v>
      </c>
      <c r="B53" s="160" t="s">
        <v>13841</v>
      </c>
    </row>
    <row r="54" spans="1:2" ht="45" x14ac:dyDescent="0.25">
      <c r="A54" s="6" t="s">
        <v>13067</v>
      </c>
      <c r="B54" s="160" t="s">
        <v>13068</v>
      </c>
    </row>
    <row r="55" spans="1:2" x14ac:dyDescent="0.25">
      <c r="A55" s="6"/>
      <c r="B55" s="6"/>
    </row>
    <row r="56" spans="1:2" x14ac:dyDescent="0.25">
      <c r="A56" s="6"/>
      <c r="B56" s="6"/>
    </row>
    <row r="57" spans="1:2" x14ac:dyDescent="0.25">
      <c r="A57" s="6"/>
      <c r="B57" s="6"/>
    </row>
    <row r="58" spans="1:2" x14ac:dyDescent="0.25">
      <c r="A58" s="6"/>
      <c r="B58" s="6"/>
    </row>
    <row r="59" spans="1:2" x14ac:dyDescent="0.25">
      <c r="A59" s="6"/>
      <c r="B59" s="6"/>
    </row>
    <row r="60" spans="1:2" x14ac:dyDescent="0.25">
      <c r="A60" s="6"/>
      <c r="B60" s="6"/>
    </row>
    <row r="61" spans="1:2" x14ac:dyDescent="0.25">
      <c r="A61" s="6"/>
      <c r="B61" s="6"/>
    </row>
    <row r="62" spans="1:2" x14ac:dyDescent="0.25">
      <c r="A62" s="6"/>
      <c r="B62" s="6"/>
    </row>
    <row r="63" spans="1:2" x14ac:dyDescent="0.25">
      <c r="A63" s="6"/>
      <c r="B63" s="6"/>
    </row>
    <row r="64" spans="1:2" x14ac:dyDescent="0.25">
      <c r="A64" s="6"/>
      <c r="B64" s="6"/>
    </row>
    <row r="65" spans="1:2" x14ac:dyDescent="0.25">
      <c r="A65" s="6"/>
      <c r="B65" s="6"/>
    </row>
    <row r="66" spans="1:2" x14ac:dyDescent="0.25">
      <c r="A66" s="6"/>
      <c r="B66" s="6"/>
    </row>
  </sheetData>
  <pageMargins left="0.7" right="0.7" top="0.75" bottom="0.75" header="0.511811023622047" footer="0.511811023622047"/>
  <pageSetup paperSize="9" scale="8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8"/>
  <sheetViews>
    <sheetView zoomScale="75" zoomScaleNormal="75" workbookViewId="0">
      <selection activeCell="B28" sqref="B28"/>
    </sheetView>
  </sheetViews>
  <sheetFormatPr defaultColWidth="8.85546875" defaultRowHeight="15" x14ac:dyDescent="0.25"/>
  <cols>
    <col min="1" max="1" width="24.140625" customWidth="1"/>
    <col min="2" max="2" width="22.5703125" customWidth="1"/>
    <col min="3" max="4" width="24.140625" customWidth="1"/>
  </cols>
  <sheetData>
    <row r="1" spans="1:4" x14ac:dyDescent="0.25">
      <c r="A1" s="2" t="s">
        <v>2</v>
      </c>
      <c r="B1" s="3" t="s">
        <v>3</v>
      </c>
      <c r="C1" s="3" t="s">
        <v>4</v>
      </c>
      <c r="D1" s="3" t="s">
        <v>5</v>
      </c>
    </row>
    <row r="2" spans="1:4" x14ac:dyDescent="0.25">
      <c r="A2" s="4" t="s">
        <v>6</v>
      </c>
      <c r="B2" s="5" t="s">
        <v>7</v>
      </c>
      <c r="C2" s="6" t="s">
        <v>8</v>
      </c>
      <c r="D2" s="7" t="s">
        <v>9</v>
      </c>
    </row>
    <row r="3" spans="1:4" x14ac:dyDescent="0.25">
      <c r="A3" s="4" t="s">
        <v>10</v>
      </c>
      <c r="B3" s="5" t="s">
        <v>11</v>
      </c>
      <c r="C3" s="6" t="s">
        <v>12</v>
      </c>
      <c r="D3" s="7" t="s">
        <v>13</v>
      </c>
    </row>
    <row r="4" spans="1:4" x14ac:dyDescent="0.25">
      <c r="A4" s="4" t="s">
        <v>14</v>
      </c>
      <c r="B4" s="5" t="s">
        <v>15</v>
      </c>
      <c r="C4" s="6" t="s">
        <v>16</v>
      </c>
      <c r="D4" s="7" t="s">
        <v>17</v>
      </c>
    </row>
    <row r="5" spans="1:4" x14ac:dyDescent="0.25">
      <c r="A5" s="4" t="s">
        <v>18</v>
      </c>
      <c r="B5" s="6"/>
      <c r="C5" s="6" t="s">
        <v>19</v>
      </c>
      <c r="D5" s="6"/>
    </row>
    <row r="6" spans="1:4" x14ac:dyDescent="0.25">
      <c r="A6" s="4" t="s">
        <v>20</v>
      </c>
      <c r="B6" s="6"/>
      <c r="C6" s="6" t="s">
        <v>21</v>
      </c>
      <c r="D6" s="6"/>
    </row>
    <row r="7" spans="1:4" x14ac:dyDescent="0.25">
      <c r="A7" s="4" t="s">
        <v>22</v>
      </c>
      <c r="B7" s="6"/>
      <c r="C7" s="6" t="s">
        <v>23</v>
      </c>
      <c r="D7" s="6"/>
    </row>
    <row r="8" spans="1:4" x14ac:dyDescent="0.25">
      <c r="A8" s="4" t="s">
        <v>24</v>
      </c>
      <c r="B8" s="6"/>
      <c r="C8" s="6" t="s">
        <v>25</v>
      </c>
      <c r="D8" s="6"/>
    </row>
    <row r="9" spans="1:4" x14ac:dyDescent="0.25">
      <c r="A9" s="4" t="s">
        <v>26</v>
      </c>
      <c r="B9" s="6"/>
      <c r="C9" s="6" t="s">
        <v>27</v>
      </c>
      <c r="D9" s="6"/>
    </row>
    <row r="10" spans="1:4" x14ac:dyDescent="0.25">
      <c r="A10" s="4" t="s">
        <v>28</v>
      </c>
      <c r="B10" s="6"/>
      <c r="C10" s="6" t="s">
        <v>29</v>
      </c>
      <c r="D10" s="6"/>
    </row>
    <row r="11" spans="1:4" x14ac:dyDescent="0.25">
      <c r="A11" s="4" t="s">
        <v>30</v>
      </c>
      <c r="B11" s="6"/>
      <c r="C11" s="6"/>
      <c r="D11" s="6"/>
    </row>
    <row r="12" spans="1:4" x14ac:dyDescent="0.25">
      <c r="A12" s="8" t="s">
        <v>31</v>
      </c>
      <c r="B12" s="6"/>
      <c r="C12" s="6" t="s">
        <v>520</v>
      </c>
      <c r="D12" s="6"/>
    </row>
    <row r="13" spans="1:4" x14ac:dyDescent="0.25">
      <c r="A13" s="4" t="s">
        <v>32</v>
      </c>
      <c r="B13" s="6"/>
      <c r="C13" s="6" t="s">
        <v>522</v>
      </c>
      <c r="D13" s="6"/>
    </row>
    <row r="14" spans="1:4" x14ac:dyDescent="0.25">
      <c r="A14" s="7" t="s">
        <v>9</v>
      </c>
      <c r="B14" s="6"/>
      <c r="C14" s="6" t="s">
        <v>1183</v>
      </c>
      <c r="D14" s="6"/>
    </row>
    <row r="15" spans="1:4" x14ac:dyDescent="0.25">
      <c r="A15" s="7" t="s">
        <v>13</v>
      </c>
      <c r="B15" s="6"/>
      <c r="C15" s="6" t="s">
        <v>1184</v>
      </c>
      <c r="D15" s="6"/>
    </row>
    <row r="16" spans="1:4" x14ac:dyDescent="0.25">
      <c r="A16" s="7" t="s">
        <v>17</v>
      </c>
      <c r="B16" s="6"/>
      <c r="C16" s="6" t="s">
        <v>513</v>
      </c>
      <c r="D16" s="6"/>
    </row>
    <row r="17" spans="1:4" x14ac:dyDescent="0.25">
      <c r="A17" s="9" t="s">
        <v>33</v>
      </c>
      <c r="B17" s="6"/>
      <c r="C17" s="6" t="s">
        <v>514</v>
      </c>
      <c r="D17" s="6"/>
    </row>
    <row r="18" spans="1:4" x14ac:dyDescent="0.25">
      <c r="A18" s="9" t="s">
        <v>34</v>
      </c>
      <c r="B18" s="6"/>
      <c r="C18" s="6" t="s">
        <v>1185</v>
      </c>
      <c r="D18" s="6"/>
    </row>
    <row r="19" spans="1:4" x14ac:dyDescent="0.25">
      <c r="A19" s="9" t="s">
        <v>35</v>
      </c>
      <c r="B19" s="6"/>
      <c r="C19" s="6" t="s">
        <v>516</v>
      </c>
      <c r="D19" s="6"/>
    </row>
    <row r="20" spans="1:4" x14ac:dyDescent="0.25">
      <c r="A20" s="9" t="s">
        <v>36</v>
      </c>
      <c r="B20" s="6"/>
      <c r="C20" s="6" t="s">
        <v>1186</v>
      </c>
      <c r="D20" s="6"/>
    </row>
    <row r="21" spans="1:4" x14ac:dyDescent="0.25">
      <c r="A21" s="9" t="s">
        <v>37</v>
      </c>
      <c r="B21" s="6"/>
      <c r="C21" s="6" t="s">
        <v>1187</v>
      </c>
      <c r="D21" s="6"/>
    </row>
    <row r="22" spans="1:4" x14ac:dyDescent="0.25">
      <c r="A22" s="9" t="s">
        <v>25</v>
      </c>
      <c r="B22" s="6"/>
      <c r="C22" s="6" t="s">
        <v>1188</v>
      </c>
      <c r="D22" s="6"/>
    </row>
    <row r="23" spans="1:4" x14ac:dyDescent="0.25">
      <c r="A23" s="6" t="s">
        <v>38</v>
      </c>
      <c r="B23" s="6"/>
      <c r="C23" s="6" t="s">
        <v>521</v>
      </c>
      <c r="D23" s="6"/>
    </row>
    <row r="24" spans="1:4" x14ac:dyDescent="0.25">
      <c r="A24" s="6" t="s">
        <v>39</v>
      </c>
      <c r="B24" s="6"/>
      <c r="C24" s="6" t="s">
        <v>1189</v>
      </c>
      <c r="D24" s="6"/>
    </row>
    <row r="25" spans="1:4" x14ac:dyDescent="0.25">
      <c r="A25" s="6" t="s">
        <v>40</v>
      </c>
      <c r="B25" s="6"/>
      <c r="C25" s="6" t="s">
        <v>517</v>
      </c>
      <c r="D25" s="6"/>
    </row>
    <row r="26" spans="1:4" x14ac:dyDescent="0.25">
      <c r="A26" s="6" t="s">
        <v>41</v>
      </c>
      <c r="B26" s="6"/>
      <c r="C26" s="6" t="s">
        <v>944</v>
      </c>
      <c r="D26" s="6"/>
    </row>
    <row r="27" spans="1:4" x14ac:dyDescent="0.25">
      <c r="A27" s="6" t="s">
        <v>42</v>
      </c>
      <c r="B27" s="6"/>
      <c r="C27" s="6" t="s">
        <v>1190</v>
      </c>
      <c r="D27" s="6"/>
    </row>
    <row r="28" spans="1:4" x14ac:dyDescent="0.25">
      <c r="A28" s="6" t="s">
        <v>43</v>
      </c>
      <c r="B28" s="6"/>
      <c r="C28" s="6" t="s">
        <v>1191</v>
      </c>
      <c r="D28" s="6"/>
    </row>
    <row r="29" spans="1:4" x14ac:dyDescent="0.25">
      <c r="A29" s="7" t="s">
        <v>44</v>
      </c>
      <c r="B29" s="6"/>
      <c r="C29" s="6" t="s">
        <v>1192</v>
      </c>
      <c r="D29" s="6"/>
    </row>
    <row r="30" spans="1:4" x14ac:dyDescent="0.25">
      <c r="A30" s="6" t="s">
        <v>45</v>
      </c>
      <c r="B30" s="6"/>
      <c r="C30" s="6" t="s">
        <v>1193</v>
      </c>
      <c r="D30" s="6"/>
    </row>
    <row r="31" spans="1:4" x14ac:dyDescent="0.25">
      <c r="A31" s="6" t="s">
        <v>46</v>
      </c>
      <c r="B31" s="6"/>
      <c r="C31" s="6" t="s">
        <v>1194</v>
      </c>
      <c r="D31" s="6"/>
    </row>
    <row r="32" spans="1:4" x14ac:dyDescent="0.25">
      <c r="A32" s="6" t="s">
        <v>6970</v>
      </c>
      <c r="B32" s="6"/>
      <c r="C32" s="6" t="s">
        <v>1195</v>
      </c>
      <c r="D32" s="6"/>
    </row>
    <row r="33" spans="1:4" x14ac:dyDescent="0.25">
      <c r="A33" s="6"/>
      <c r="B33" s="6"/>
      <c r="C33" s="173" t="s">
        <v>1197</v>
      </c>
      <c r="D33" s="6"/>
    </row>
    <row r="34" spans="1:4" x14ac:dyDescent="0.25">
      <c r="A34" s="6"/>
      <c r="B34" s="6"/>
      <c r="C34" s="6" t="s">
        <v>512</v>
      </c>
      <c r="D34" s="6"/>
    </row>
    <row r="35" spans="1:4" x14ac:dyDescent="0.25">
      <c r="A35" s="6"/>
      <c r="B35" s="6"/>
      <c r="C35" s="6" t="s">
        <v>1196</v>
      </c>
      <c r="D35" s="6"/>
    </row>
    <row r="36" spans="1:4" x14ac:dyDescent="0.25">
      <c r="A36" s="6"/>
      <c r="B36" s="6"/>
      <c r="C36" s="6" t="s">
        <v>523</v>
      </c>
      <c r="D36" s="6"/>
    </row>
    <row r="37" spans="1:4" x14ac:dyDescent="0.25">
      <c r="A37" s="6"/>
      <c r="B37" s="6"/>
      <c r="C37" s="6" t="s">
        <v>518</v>
      </c>
      <c r="D37" s="6"/>
    </row>
    <row r="38" spans="1:4" x14ac:dyDescent="0.25">
      <c r="A38" s="6"/>
      <c r="B38" s="6"/>
      <c r="C38" s="6" t="s">
        <v>519</v>
      </c>
      <c r="D38" s="6"/>
    </row>
  </sheetData>
  <dataValidations count="3">
    <dataValidation type="list" allowBlank="1" showErrorMessage="1" sqref="B2:B4" xr:uid="{00000000-0002-0000-0100-000000000000}">
      <formula1>$B$2:$B$24</formula1>
      <formula2>0</formula2>
    </dataValidation>
    <dataValidation type="list" allowBlank="1" showErrorMessage="1" sqref="D2:D4 A14:A16" xr:uid="{00000000-0002-0000-0100-000001000000}">
      <formula1>$D$2:$D$21</formula1>
      <formula2>0</formula2>
    </dataValidation>
    <dataValidation type="list" allowBlank="1" showErrorMessage="1" sqref="A29" xr:uid="{00000000-0002-0000-0100-000002000000}">
      <formula1>$A$2:$A$43</formula1>
      <formula2>0</formula2>
    </dataValidation>
  </dataValidations>
  <pageMargins left="0.7" right="0.7" top="0.75" bottom="0.75" header="0.511811023622047" footer="0.511811023622047"/>
  <pageSetup paperSize="9" scale="9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16397"/>
  <sheetViews>
    <sheetView tabSelected="1" zoomScale="85" zoomScaleNormal="85" workbookViewId="0">
      <pane xSplit="11" ySplit="2" topLeftCell="L3" activePane="bottomRight" state="frozen"/>
      <selection pane="topRight" activeCell="L1" sqref="L1"/>
      <selection pane="bottomLeft" activeCell="A3" sqref="A3"/>
      <selection pane="bottomRight" activeCell="A3" sqref="A3"/>
    </sheetView>
  </sheetViews>
  <sheetFormatPr defaultColWidth="8.85546875" defaultRowHeight="15" x14ac:dyDescent="0.25"/>
  <cols>
    <col min="1" max="1" width="9.7109375" style="53" customWidth="1"/>
    <col min="2" max="2" width="13.42578125" style="58" customWidth="1"/>
    <col min="3" max="3" width="18" style="62" customWidth="1"/>
    <col min="4" max="4" width="20" style="62" customWidth="1"/>
    <col min="5" max="5" width="8.140625" style="62" customWidth="1"/>
    <col min="6" max="6" width="16.85546875" style="62" customWidth="1"/>
    <col min="7" max="7" width="7.42578125" style="62" customWidth="1"/>
    <col min="8" max="8" width="6.85546875" style="62" customWidth="1"/>
    <col min="9" max="9" width="6.85546875" style="10" customWidth="1"/>
    <col min="10" max="10" width="49.7109375" style="11" customWidth="1"/>
    <col min="11" max="11" width="21.7109375" style="76" customWidth="1"/>
    <col min="12" max="12" width="22" style="10" customWidth="1"/>
    <col min="13" max="13" width="17.7109375" style="10" customWidth="1"/>
    <col min="14" max="14" width="25.140625" style="80" customWidth="1"/>
    <col min="15" max="15" width="12.7109375" style="85" customWidth="1"/>
    <col min="16" max="16" width="68.85546875" style="78" customWidth="1"/>
    <col min="17" max="17" width="23.7109375" style="78" customWidth="1"/>
    <col min="18" max="18" width="28.42578125" style="78" customWidth="1"/>
    <col min="19" max="19" width="9.42578125" style="85" customWidth="1"/>
    <col min="20" max="20" width="12.28515625" style="171" customWidth="1"/>
    <col min="21" max="21" width="11.42578125" style="83" customWidth="1"/>
    <col min="22" max="22" width="11.42578125" style="96" customWidth="1"/>
    <col min="23" max="23" width="10.28515625" bestFit="1" customWidth="1"/>
    <col min="24" max="24" width="33.28515625" bestFit="1" customWidth="1"/>
    <col min="25" max="25" width="51.140625" customWidth="1"/>
    <col min="26" max="26" width="44.42578125" customWidth="1"/>
    <col min="27" max="27" width="11.42578125" style="12" customWidth="1"/>
    <col min="28" max="28" width="15.140625" style="62" customWidth="1"/>
    <col min="29" max="29" width="10.85546875" style="103" customWidth="1"/>
    <col min="30" max="30" width="10.42578125" style="103" customWidth="1"/>
    <col min="31" max="31" width="11.7109375" style="11" customWidth="1"/>
    <col min="32" max="32" width="6.140625" style="11" customWidth="1"/>
    <col min="33" max="34" width="11.42578125" style="11" customWidth="1"/>
    <col min="35" max="35" width="11.42578125" style="53" customWidth="1"/>
    <col min="36" max="36" width="11.42578125" style="78" customWidth="1"/>
    <col min="37" max="37" width="11.42578125" style="113" customWidth="1"/>
    <col min="38" max="38" width="8.5703125" style="113" customWidth="1"/>
    <col min="39" max="39" width="10.5703125" style="122" customWidth="1"/>
    <col min="40" max="43" width="6.85546875" style="78" customWidth="1"/>
    <col min="44" max="44" width="6.85546875" style="134" customWidth="1"/>
    <col min="45" max="45" width="9" style="78" customWidth="1"/>
    <col min="46" max="46" width="21.140625" style="62" customWidth="1"/>
    <col min="47" max="47" width="18.140625" style="62" customWidth="1"/>
    <col min="48" max="48" width="12.5703125" style="135" customWidth="1"/>
    <col min="49" max="49" width="76.7109375" style="136" customWidth="1"/>
    <col min="50" max="50" width="3.7109375" style="10" customWidth="1"/>
    <col min="51" max="51" width="5" style="140" customWidth="1"/>
    <col min="52" max="53" width="3.7109375" style="144" customWidth="1"/>
    <col min="54" max="54" width="3.7109375" style="149" bestFit="1" customWidth="1"/>
    <col min="55" max="55" width="42.140625" style="153" customWidth="1"/>
    <col min="56" max="56" width="3.7109375" style="135" customWidth="1"/>
    <col min="57" max="57" width="5.85546875" style="133" customWidth="1"/>
    <col min="58" max="58" width="23" style="133" customWidth="1"/>
    <col min="59" max="59" width="3.7109375" style="135" customWidth="1"/>
    <col min="60" max="60" width="5.85546875" style="133" customWidth="1"/>
    <col min="61" max="61" width="23" style="133" customWidth="1"/>
    <col min="62" max="62" width="3.7109375" style="135" customWidth="1"/>
    <col min="63" max="63" width="5.85546875" style="133" customWidth="1"/>
    <col min="64" max="64" width="23" style="133" customWidth="1"/>
    <col min="65" max="65" width="3.7109375" style="135" customWidth="1"/>
    <col min="66" max="66" width="5.85546875" style="133" customWidth="1"/>
    <col min="67" max="67" width="23" style="133" customWidth="1"/>
    <col min="68" max="68" width="3.7109375" style="135" customWidth="1"/>
    <col min="69" max="69" width="5.85546875" style="133" customWidth="1"/>
    <col min="70" max="70" width="3.7109375" style="12" customWidth="1"/>
    <col min="71" max="71" width="3.7109375" style="14" customWidth="1"/>
    <col min="72" max="72" width="3.7109375" style="15" customWidth="1"/>
    <col min="73" max="73" width="11.7109375" style="62" customWidth="1"/>
    <col min="74" max="74" width="10.85546875" style="62" customWidth="1"/>
    <col min="1023" max="1028" width="11.5703125" customWidth="1"/>
  </cols>
  <sheetData>
    <row r="1" spans="1:74" s="16" customFormat="1" ht="15" customHeight="1" thickBot="1" x14ac:dyDescent="0.3">
      <c r="A1" s="293" t="s">
        <v>47</v>
      </c>
      <c r="B1" s="294" t="s">
        <v>48</v>
      </c>
      <c r="C1" s="294" t="s">
        <v>49</v>
      </c>
      <c r="D1" s="294" t="s">
        <v>50</v>
      </c>
      <c r="E1" s="294" t="s">
        <v>51</v>
      </c>
      <c r="F1" s="294" t="s">
        <v>52</v>
      </c>
      <c r="G1" s="294" t="s">
        <v>53</v>
      </c>
      <c r="H1" s="298" t="s">
        <v>54</v>
      </c>
      <c r="I1" s="299" t="s">
        <v>55</v>
      </c>
      <c r="J1" s="300" t="s">
        <v>56</v>
      </c>
      <c r="K1" s="295" t="s">
        <v>3</v>
      </c>
      <c r="L1" s="296" t="s">
        <v>64</v>
      </c>
      <c r="M1" s="297"/>
      <c r="N1" s="294" t="s">
        <v>57</v>
      </c>
      <c r="O1" s="294" t="s">
        <v>58</v>
      </c>
      <c r="P1" s="294" t="s">
        <v>59</v>
      </c>
      <c r="Q1" s="294" t="s">
        <v>60</v>
      </c>
      <c r="R1" s="294" t="s">
        <v>61</v>
      </c>
      <c r="S1" s="294" t="s">
        <v>62</v>
      </c>
      <c r="T1" s="315" t="s">
        <v>63</v>
      </c>
      <c r="U1" s="315"/>
      <c r="V1" s="315"/>
      <c r="W1" s="307" t="s">
        <v>1253</v>
      </c>
      <c r="X1" s="308"/>
      <c r="Y1" s="308"/>
      <c r="Z1" s="309"/>
      <c r="AA1" s="305" t="s">
        <v>27</v>
      </c>
      <c r="AB1" s="305"/>
      <c r="AC1" s="305"/>
      <c r="AD1" s="305"/>
      <c r="AE1" s="305"/>
      <c r="AF1" s="305"/>
      <c r="AG1" s="305"/>
      <c r="AH1" s="305"/>
      <c r="AI1" s="310" t="s">
        <v>65</v>
      </c>
      <c r="AJ1" s="310"/>
      <c r="AK1" s="300" t="s">
        <v>66</v>
      </c>
      <c r="AL1" s="300" t="s">
        <v>67</v>
      </c>
      <c r="AM1" s="306" t="s">
        <v>68</v>
      </c>
      <c r="AN1" s="302" t="s">
        <v>69</v>
      </c>
      <c r="AO1" s="302"/>
      <c r="AP1" s="302"/>
      <c r="AQ1" s="302"/>
      <c r="AR1" s="302"/>
      <c r="AS1" s="294" t="s">
        <v>70</v>
      </c>
      <c r="AT1" s="294" t="s">
        <v>71</v>
      </c>
      <c r="AU1" s="294" t="s">
        <v>72</v>
      </c>
      <c r="AV1" s="294" t="s">
        <v>73</v>
      </c>
      <c r="AW1" s="301" t="s">
        <v>74</v>
      </c>
      <c r="AX1" s="313" t="s">
        <v>75</v>
      </c>
      <c r="AY1" s="298" t="s">
        <v>76</v>
      </c>
      <c r="AZ1" s="298" t="s">
        <v>77</v>
      </c>
      <c r="BA1" s="298" t="s">
        <v>78</v>
      </c>
      <c r="BB1" s="298" t="s">
        <v>79</v>
      </c>
      <c r="BC1" s="312" t="s">
        <v>80</v>
      </c>
      <c r="BD1" s="312"/>
      <c r="BE1" s="312"/>
      <c r="BF1" s="312" t="s">
        <v>81</v>
      </c>
      <c r="BG1" s="312"/>
      <c r="BH1" s="312"/>
      <c r="BI1" s="312" t="s">
        <v>82</v>
      </c>
      <c r="BJ1" s="312"/>
      <c r="BK1" s="312"/>
      <c r="BL1" s="312" t="s">
        <v>83</v>
      </c>
      <c r="BM1" s="312"/>
      <c r="BN1" s="312"/>
      <c r="BO1" s="312" t="s">
        <v>84</v>
      </c>
      <c r="BP1" s="312"/>
      <c r="BQ1" s="312"/>
      <c r="BR1" s="306" t="s">
        <v>85</v>
      </c>
      <c r="BS1" s="298" t="s">
        <v>86</v>
      </c>
      <c r="BT1" s="314" t="s">
        <v>87</v>
      </c>
      <c r="BU1" s="311" t="s">
        <v>88</v>
      </c>
      <c r="BV1" s="311" t="s">
        <v>89</v>
      </c>
    </row>
    <row r="2" spans="1:74" ht="124.5" customHeight="1" x14ac:dyDescent="0.25">
      <c r="A2" s="293"/>
      <c r="B2" s="294"/>
      <c r="C2" s="294"/>
      <c r="D2" s="294"/>
      <c r="E2" s="294"/>
      <c r="F2" s="294"/>
      <c r="G2" s="294"/>
      <c r="H2" s="298"/>
      <c r="I2" s="299"/>
      <c r="J2" s="300"/>
      <c r="K2" s="295"/>
      <c r="L2" s="174" t="s">
        <v>93</v>
      </c>
      <c r="M2" s="174" t="s">
        <v>94</v>
      </c>
      <c r="N2" s="294"/>
      <c r="O2" s="294"/>
      <c r="P2" s="294"/>
      <c r="Q2" s="294"/>
      <c r="R2" s="294"/>
      <c r="S2" s="294"/>
      <c r="T2" s="209" t="s">
        <v>90</v>
      </c>
      <c r="U2" s="215" t="s">
        <v>91</v>
      </c>
      <c r="V2" s="19" t="s">
        <v>92</v>
      </c>
      <c r="W2" s="200" t="s">
        <v>50</v>
      </c>
      <c r="X2" s="190" t="s">
        <v>6860</v>
      </c>
      <c r="Y2" s="192" t="s">
        <v>1254</v>
      </c>
      <c r="Z2" s="193" t="s">
        <v>1255</v>
      </c>
      <c r="AA2" s="20" t="s">
        <v>95</v>
      </c>
      <c r="AB2" s="20" t="s">
        <v>96</v>
      </c>
      <c r="AC2" s="20" t="s">
        <v>97</v>
      </c>
      <c r="AD2" s="20" t="s">
        <v>98</v>
      </c>
      <c r="AE2" s="20" t="s">
        <v>99</v>
      </c>
      <c r="AF2" s="20" t="s">
        <v>100</v>
      </c>
      <c r="AG2" s="20" t="s">
        <v>101</v>
      </c>
      <c r="AH2" s="20" t="s">
        <v>102</v>
      </c>
      <c r="AI2" s="17" t="s">
        <v>101</v>
      </c>
      <c r="AJ2" s="18" t="s">
        <v>102</v>
      </c>
      <c r="AK2" s="300"/>
      <c r="AL2" s="300"/>
      <c r="AM2" s="306"/>
      <c r="AN2" s="18" t="s">
        <v>103</v>
      </c>
      <c r="AO2" s="18" t="s">
        <v>104</v>
      </c>
      <c r="AP2" s="18" t="s">
        <v>105</v>
      </c>
      <c r="AQ2" s="18" t="s">
        <v>106</v>
      </c>
      <c r="AR2" s="18" t="s">
        <v>107</v>
      </c>
      <c r="AS2" s="294"/>
      <c r="AT2" s="294"/>
      <c r="AU2" s="294"/>
      <c r="AV2" s="294"/>
      <c r="AW2" s="301"/>
      <c r="AX2" s="313"/>
      <c r="AY2" s="298"/>
      <c r="AZ2" s="298"/>
      <c r="BA2" s="298"/>
      <c r="BB2" s="298"/>
      <c r="BC2" s="21" t="s">
        <v>56</v>
      </c>
      <c r="BD2" s="18" t="s">
        <v>108</v>
      </c>
      <c r="BE2" s="18" t="s">
        <v>109</v>
      </c>
      <c r="BF2" s="18" t="s">
        <v>56</v>
      </c>
      <c r="BG2" s="18" t="s">
        <v>108</v>
      </c>
      <c r="BH2" s="18" t="s">
        <v>109</v>
      </c>
      <c r="BI2" s="18" t="s">
        <v>56</v>
      </c>
      <c r="BJ2" s="18" t="s">
        <v>108</v>
      </c>
      <c r="BK2" s="18" t="s">
        <v>109</v>
      </c>
      <c r="BL2" s="18" t="s">
        <v>56</v>
      </c>
      <c r="BM2" s="18" t="s">
        <v>108</v>
      </c>
      <c r="BN2" s="18" t="s">
        <v>109</v>
      </c>
      <c r="BO2" s="18" t="s">
        <v>56</v>
      </c>
      <c r="BP2" s="18" t="s">
        <v>108</v>
      </c>
      <c r="BQ2" s="18" t="s">
        <v>109</v>
      </c>
      <c r="BR2" s="306"/>
      <c r="BS2" s="298"/>
      <c r="BT2" s="314"/>
      <c r="BU2" s="311"/>
      <c r="BV2" s="311"/>
    </row>
    <row r="3" spans="1:74" x14ac:dyDescent="0.25">
      <c r="A3" s="50"/>
      <c r="B3" s="54" t="s">
        <v>110</v>
      </c>
      <c r="C3" s="59"/>
      <c r="D3" s="59"/>
      <c r="E3" s="59"/>
      <c r="F3" s="59"/>
      <c r="G3" s="59"/>
      <c r="H3" s="59"/>
      <c r="I3" s="59"/>
      <c r="J3" s="68"/>
      <c r="K3" s="50"/>
      <c r="L3" s="175"/>
      <c r="M3" s="175"/>
      <c r="N3" s="54"/>
      <c r="O3" s="81"/>
      <c r="P3" s="54" t="s">
        <v>544</v>
      </c>
      <c r="Q3" s="54"/>
      <c r="R3" s="54"/>
      <c r="S3" s="54"/>
      <c r="T3" s="151"/>
      <c r="U3" s="81"/>
      <c r="V3" s="68"/>
      <c r="W3" s="50"/>
      <c r="X3" s="195"/>
      <c r="Y3" s="195"/>
      <c r="Z3" s="191"/>
      <c r="AA3" s="50"/>
      <c r="AB3" s="54"/>
      <c r="AC3" s="100"/>
      <c r="AD3" s="100"/>
      <c r="AE3" s="68"/>
      <c r="AF3" s="68"/>
      <c r="AG3" s="68"/>
      <c r="AH3" s="68"/>
      <c r="AI3" s="54"/>
      <c r="AJ3" s="54"/>
      <c r="AK3" s="110"/>
      <c r="AL3" s="110"/>
      <c r="AM3" s="54"/>
      <c r="AN3" s="54"/>
      <c r="AO3" s="54"/>
      <c r="AP3" s="54"/>
      <c r="AQ3" s="54"/>
      <c r="AR3" s="54"/>
      <c r="AS3" s="54"/>
      <c r="AT3" s="81"/>
      <c r="AU3" s="81"/>
      <c r="AV3" s="81"/>
      <c r="AW3" s="81"/>
      <c r="AX3" s="81"/>
      <c r="AY3" s="81"/>
      <c r="AZ3" s="81"/>
      <c r="BA3" s="81"/>
      <c r="BB3" s="81"/>
      <c r="BC3" s="81"/>
      <c r="BD3" s="81"/>
      <c r="BE3" s="81"/>
      <c r="BF3" s="150"/>
      <c r="BG3" s="81"/>
      <c r="BH3" s="81"/>
      <c r="BI3" s="81"/>
      <c r="BJ3" s="150"/>
      <c r="BK3" s="81"/>
      <c r="BL3" s="81"/>
      <c r="BM3" s="81"/>
      <c r="BN3" s="150"/>
      <c r="BO3" s="81"/>
      <c r="BP3" s="81"/>
      <c r="BQ3" s="81"/>
      <c r="BR3" s="151"/>
      <c r="BS3" s="81"/>
      <c r="BT3" s="150"/>
      <c r="BU3" s="81"/>
      <c r="BV3" s="81"/>
    </row>
    <row r="4" spans="1:74" ht="15.75" x14ac:dyDescent="0.25">
      <c r="A4" s="51" t="s">
        <v>10094</v>
      </c>
      <c r="B4" s="55"/>
      <c r="C4" s="60" t="s">
        <v>111</v>
      </c>
      <c r="D4" s="60" t="s">
        <v>22</v>
      </c>
      <c r="E4" s="60" t="s">
        <v>1149</v>
      </c>
      <c r="F4" s="63" t="s">
        <v>1150</v>
      </c>
      <c r="G4" s="66">
        <v>0</v>
      </c>
      <c r="H4" s="60"/>
      <c r="I4" s="60" t="s">
        <v>110</v>
      </c>
      <c r="J4" s="69" t="s">
        <v>1151</v>
      </c>
      <c r="K4" s="73" t="s">
        <v>509</v>
      </c>
      <c r="L4" s="77"/>
      <c r="M4" s="77">
        <v>1000</v>
      </c>
      <c r="N4" s="77" t="s">
        <v>1382</v>
      </c>
      <c r="O4" s="82"/>
      <c r="P4" s="60" t="s">
        <v>1244</v>
      </c>
      <c r="Q4" s="60"/>
      <c r="R4" s="90"/>
      <c r="S4" s="60"/>
      <c r="T4" s="210"/>
      <c r="U4" s="82"/>
      <c r="V4" s="95"/>
      <c r="W4" s="94"/>
      <c r="X4" s="152"/>
      <c r="Y4" s="90" t="str">
        <f>SUBSTITUTE(LOWER(SUBSTITUTE(IF(COUNTIF(N4,"spare"),"",_xlfn.CONCAT("marpower/",IF(X4&lt;&gt;"",N4&amp;"/"&amp;X4,N4)))," ","-")),"_","-")</f>
        <v>marpower/450000-amcs</v>
      </c>
      <c r="Z4" s="101" t="str">
        <f>SUBSTITUTE(IF(COUNTIF(N4,"spare"),"","$."&amp;_xlfn.REGEXREPLACE(_xlfn.REGEXREPLACE(IF(X4="",D4&amp;"_"&amp;J4,J4),"^Amcs_",""),"\.","_"))," ","-")</f>
        <v>$.KEB1_GFDEnabled</v>
      </c>
      <c r="AA4" s="94"/>
      <c r="AB4" s="90"/>
      <c r="AC4" s="101"/>
      <c r="AD4" s="101"/>
      <c r="AE4" s="102"/>
      <c r="AF4" s="102"/>
      <c r="AG4" s="102"/>
      <c r="AH4" s="95"/>
      <c r="AI4" s="94"/>
      <c r="AJ4" s="66"/>
      <c r="AK4" s="111"/>
      <c r="AL4" s="111"/>
      <c r="AM4" s="112" t="str">
        <f>IF(ISBLANK(AT4),"",ROW())</f>
        <v/>
      </c>
      <c r="AN4" s="66"/>
      <c r="AO4" s="66"/>
      <c r="AP4" s="66"/>
      <c r="AQ4" s="66"/>
      <c r="AR4" s="125"/>
      <c r="AS4" s="66"/>
      <c r="AT4" s="60"/>
      <c r="AU4" s="60"/>
      <c r="AV4" s="66"/>
      <c r="AW4" s="126"/>
      <c r="AX4" s="126"/>
      <c r="AY4" s="139"/>
      <c r="AZ4" s="143"/>
      <c r="BA4" s="143"/>
      <c r="BB4" s="139" t="str">
        <f>IF(ISNUMBER(AM4),"1","")</f>
        <v/>
      </c>
      <c r="BC4" s="152"/>
      <c r="BD4" s="90"/>
      <c r="BE4" s="66"/>
      <c r="BF4" s="66"/>
      <c r="BG4" s="90"/>
      <c r="BH4" s="66"/>
      <c r="BI4" s="66"/>
      <c r="BJ4" s="90"/>
      <c r="BK4" s="66"/>
      <c r="BL4" s="66"/>
      <c r="BM4" s="90"/>
      <c r="BN4" s="66"/>
      <c r="BO4" s="66"/>
      <c r="BP4" s="90"/>
      <c r="BQ4" s="66"/>
      <c r="BR4" s="94"/>
      <c r="BS4" s="90"/>
      <c r="BT4" s="95"/>
      <c r="BU4" s="66"/>
      <c r="BV4" s="66"/>
    </row>
    <row r="5" spans="1:74" ht="15.75" x14ac:dyDescent="0.25">
      <c r="A5" s="51" t="s">
        <v>10094</v>
      </c>
      <c r="B5" s="55"/>
      <c r="C5" s="60" t="s">
        <v>111</v>
      </c>
      <c r="D5" s="60" t="s">
        <v>22</v>
      </c>
      <c r="E5" s="60" t="s">
        <v>1149</v>
      </c>
      <c r="F5" s="63" t="s">
        <v>1150</v>
      </c>
      <c r="G5" s="66">
        <v>2</v>
      </c>
      <c r="H5" s="60"/>
      <c r="I5" s="60" t="s">
        <v>110</v>
      </c>
      <c r="J5" s="69" t="s">
        <v>1152</v>
      </c>
      <c r="K5" s="73" t="s">
        <v>509</v>
      </c>
      <c r="L5" s="77"/>
      <c r="M5" s="77">
        <v>1000</v>
      </c>
      <c r="N5" s="77" t="s">
        <v>1382</v>
      </c>
      <c r="O5" s="82"/>
      <c r="P5" s="60" t="s">
        <v>1245</v>
      </c>
      <c r="Q5" s="60"/>
      <c r="R5" s="90"/>
      <c r="S5" s="60"/>
      <c r="T5" s="210"/>
      <c r="U5" s="82"/>
      <c r="V5" s="95"/>
      <c r="W5" s="94"/>
      <c r="X5" s="152"/>
      <c r="Y5" s="90" t="str">
        <f t="shared" ref="Y5:Y35" si="0">SUBSTITUTE(LOWER(SUBSTITUTE(IF(COUNTIF(N5,"spare"),"",_xlfn.CONCAT("marpower/",IF(X5&lt;&gt;"",N5&amp;"/"&amp;X5,N5)))," ","-")),"_","-")</f>
        <v>marpower/450000-amcs</v>
      </c>
      <c r="Z5" s="101" t="str">
        <f t="shared" ref="Z5:Z35" si="1">IF(COUNTIF(N5,"spare"),"","$."&amp;_xlfn.REGEXREPLACE(_xlfn.REGEXREPLACE(IF(X5="",D5&amp;"_"&amp;J5,J5),"^Amcs_",""),"\.","_"))</f>
        <v>$.KEB1_FieldVoltageAvailable</v>
      </c>
      <c r="AA5" s="94"/>
      <c r="AB5" s="90"/>
      <c r="AC5" s="101"/>
      <c r="AD5" s="101"/>
      <c r="AE5" s="102"/>
      <c r="AF5" s="102"/>
      <c r="AG5" s="102"/>
      <c r="AH5" s="95"/>
      <c r="AI5" s="94"/>
      <c r="AJ5" s="66"/>
      <c r="AK5" s="111"/>
      <c r="AL5" s="111"/>
      <c r="AM5" s="112" t="str">
        <f t="shared" ref="AM5:AM9" si="2">IF(ISBLANK(AT5),"",ROW())</f>
        <v/>
      </c>
      <c r="AN5" s="66"/>
      <c r="AO5" s="66"/>
      <c r="AP5" s="66"/>
      <c r="AQ5" s="66"/>
      <c r="AR5" s="125"/>
      <c r="AS5" s="66"/>
      <c r="AT5" s="60"/>
      <c r="AU5" s="60"/>
      <c r="AV5" s="66"/>
      <c r="AW5" s="126"/>
      <c r="AX5" s="126"/>
      <c r="AY5" s="139"/>
      <c r="AZ5" s="143"/>
      <c r="BA5" s="143"/>
      <c r="BB5" s="139" t="str">
        <f t="shared" ref="BB5:BB9" si="3">IF(ISNUMBER(AM5),"1","")</f>
        <v/>
      </c>
      <c r="BC5" s="152"/>
      <c r="BD5" s="90"/>
      <c r="BE5" s="66"/>
      <c r="BF5" s="66"/>
      <c r="BG5" s="90"/>
      <c r="BH5" s="66"/>
      <c r="BI5" s="66"/>
      <c r="BJ5" s="90"/>
      <c r="BK5" s="66"/>
      <c r="BL5" s="66"/>
      <c r="BM5" s="90"/>
      <c r="BN5" s="66"/>
      <c r="BO5" s="66"/>
      <c r="BP5" s="90"/>
      <c r="BQ5" s="66"/>
      <c r="BR5" s="94"/>
      <c r="BS5" s="90"/>
      <c r="BT5" s="95"/>
      <c r="BU5" s="66"/>
      <c r="BV5" s="66"/>
    </row>
    <row r="6" spans="1:74" ht="15.75" x14ac:dyDescent="0.25">
      <c r="A6" s="51" t="s">
        <v>10094</v>
      </c>
      <c r="B6" s="55"/>
      <c r="C6" s="60" t="s">
        <v>111</v>
      </c>
      <c r="D6" s="60" t="s">
        <v>22</v>
      </c>
      <c r="E6" s="60" t="s">
        <v>1149</v>
      </c>
      <c r="F6" s="63" t="s">
        <v>1150</v>
      </c>
      <c r="G6" s="66">
        <v>4</v>
      </c>
      <c r="H6" s="60"/>
      <c r="I6" s="60" t="s">
        <v>110</v>
      </c>
      <c r="J6" s="70" t="s">
        <v>1153</v>
      </c>
      <c r="K6" s="73" t="s">
        <v>509</v>
      </c>
      <c r="L6" s="77"/>
      <c r="M6" s="77">
        <v>1000</v>
      </c>
      <c r="N6" s="77" t="s">
        <v>1382</v>
      </c>
      <c r="O6" s="82"/>
      <c r="P6" s="60" t="s">
        <v>1246</v>
      </c>
      <c r="Q6" s="60"/>
      <c r="R6" s="90"/>
      <c r="S6" s="60"/>
      <c r="T6" s="210"/>
      <c r="U6" s="82"/>
      <c r="V6" s="95"/>
      <c r="W6" s="94"/>
      <c r="X6" s="152"/>
      <c r="Y6" s="90" t="str">
        <f t="shared" si="0"/>
        <v>marpower/450000-amcs</v>
      </c>
      <c r="Z6" s="101" t="str">
        <f t="shared" si="1"/>
        <v>$.KEB1_PA24V</v>
      </c>
      <c r="AA6" s="94"/>
      <c r="AB6" s="90"/>
      <c r="AC6" s="101"/>
      <c r="AD6" s="101"/>
      <c r="AE6" s="102"/>
      <c r="AF6" s="102"/>
      <c r="AG6" s="102"/>
      <c r="AH6" s="95"/>
      <c r="AI6" s="94"/>
      <c r="AJ6" s="66"/>
      <c r="AK6" s="111"/>
      <c r="AL6" s="111"/>
      <c r="AM6" s="112">
        <f t="shared" si="2"/>
        <v>6</v>
      </c>
      <c r="AN6" s="66"/>
      <c r="AO6" s="66"/>
      <c r="AP6" s="66"/>
      <c r="AQ6" s="66"/>
      <c r="AR6" s="125" t="s">
        <v>110</v>
      </c>
      <c r="AS6" s="66"/>
      <c r="AT6" s="60" t="s">
        <v>17</v>
      </c>
      <c r="AU6" s="60"/>
      <c r="AV6" s="66" t="s">
        <v>112</v>
      </c>
      <c r="AW6" s="126" t="s">
        <v>135</v>
      </c>
      <c r="AX6" s="126"/>
      <c r="AY6" s="139"/>
      <c r="AZ6" s="143"/>
      <c r="BA6" s="143"/>
      <c r="BB6" s="139" t="str">
        <f t="shared" si="3"/>
        <v>1</v>
      </c>
      <c r="BC6" s="152"/>
      <c r="BD6" s="90"/>
      <c r="BE6" s="66"/>
      <c r="BF6" s="66"/>
      <c r="BG6" s="90"/>
      <c r="BH6" s="66"/>
      <c r="BI6" s="66"/>
      <c r="BJ6" s="90"/>
      <c r="BK6" s="66"/>
      <c r="BL6" s="66"/>
      <c r="BM6" s="90"/>
      <c r="BN6" s="66"/>
      <c r="BO6" s="66"/>
      <c r="BP6" s="90"/>
      <c r="BQ6" s="66"/>
      <c r="BR6" s="94"/>
      <c r="BS6" s="90"/>
      <c r="BT6" s="95"/>
      <c r="BU6" s="66"/>
      <c r="BV6" s="66"/>
    </row>
    <row r="7" spans="1:74" ht="15.75" x14ac:dyDescent="0.25">
      <c r="A7" s="51" t="s">
        <v>10094</v>
      </c>
      <c r="B7" s="55"/>
      <c r="C7" s="60" t="s">
        <v>111</v>
      </c>
      <c r="D7" s="60" t="s">
        <v>22</v>
      </c>
      <c r="E7" s="60" t="s">
        <v>1149</v>
      </c>
      <c r="F7" s="63" t="s">
        <v>1150</v>
      </c>
      <c r="G7" s="66">
        <v>5</v>
      </c>
      <c r="H7" s="60"/>
      <c r="I7" s="60" t="s">
        <v>110</v>
      </c>
      <c r="J7" s="70" t="s">
        <v>1154</v>
      </c>
      <c r="K7" s="73" t="s">
        <v>509</v>
      </c>
      <c r="L7" s="77"/>
      <c r="M7" s="77">
        <v>1000</v>
      </c>
      <c r="N7" s="77" t="s">
        <v>1382</v>
      </c>
      <c r="O7" s="82"/>
      <c r="P7" s="60" t="s">
        <v>1247</v>
      </c>
      <c r="Q7" s="60"/>
      <c r="R7" s="90"/>
      <c r="S7" s="60"/>
      <c r="T7" s="210"/>
      <c r="U7" s="82"/>
      <c r="V7" s="95"/>
      <c r="W7" s="94"/>
      <c r="X7" s="152"/>
      <c r="Y7" s="90" t="str">
        <f t="shared" si="0"/>
        <v>marpower/450000-amcs</v>
      </c>
      <c r="Z7" s="101" t="str">
        <f t="shared" si="1"/>
        <v>$.KEB1_MA24V</v>
      </c>
      <c r="AA7" s="94"/>
      <c r="AB7" s="90"/>
      <c r="AC7" s="101"/>
      <c r="AD7" s="101"/>
      <c r="AE7" s="102"/>
      <c r="AF7" s="102"/>
      <c r="AG7" s="102"/>
      <c r="AH7" s="95"/>
      <c r="AI7" s="94"/>
      <c r="AJ7" s="66"/>
      <c r="AK7" s="111"/>
      <c r="AL7" s="111"/>
      <c r="AM7" s="112">
        <f t="shared" si="2"/>
        <v>7</v>
      </c>
      <c r="AN7" s="66"/>
      <c r="AO7" s="66"/>
      <c r="AP7" s="66"/>
      <c r="AQ7" s="66"/>
      <c r="AR7" s="125" t="s">
        <v>110</v>
      </c>
      <c r="AS7" s="66"/>
      <c r="AT7" s="60" t="s">
        <v>17</v>
      </c>
      <c r="AU7" s="60"/>
      <c r="AV7" s="66" t="s">
        <v>112</v>
      </c>
      <c r="AW7" s="126" t="s">
        <v>135</v>
      </c>
      <c r="AX7" s="126"/>
      <c r="AY7" s="139"/>
      <c r="AZ7" s="143"/>
      <c r="BA7" s="143"/>
      <c r="BB7" s="139" t="str">
        <f t="shared" si="3"/>
        <v>1</v>
      </c>
      <c r="BC7" s="152"/>
      <c r="BD7" s="90"/>
      <c r="BE7" s="66"/>
      <c r="BF7" s="66"/>
      <c r="BG7" s="90"/>
      <c r="BH7" s="66"/>
      <c r="BI7" s="66"/>
      <c r="BJ7" s="90"/>
      <c r="BK7" s="66"/>
      <c r="BL7" s="66"/>
      <c r="BM7" s="90"/>
      <c r="BN7" s="66"/>
      <c r="BO7" s="66"/>
      <c r="BP7" s="90"/>
      <c r="BQ7" s="66"/>
      <c r="BR7" s="94"/>
      <c r="BS7" s="90"/>
      <c r="BT7" s="95"/>
      <c r="BU7" s="66"/>
      <c r="BV7" s="66"/>
    </row>
    <row r="8" spans="1:74" ht="15.75" x14ac:dyDescent="0.25">
      <c r="A8" s="51" t="s">
        <v>10094</v>
      </c>
      <c r="B8" s="55"/>
      <c r="C8" s="60" t="s">
        <v>111</v>
      </c>
      <c r="D8" s="60" t="s">
        <v>22</v>
      </c>
      <c r="E8" s="60" t="s">
        <v>1149</v>
      </c>
      <c r="F8" s="63" t="s">
        <v>1150</v>
      </c>
      <c r="G8" s="66">
        <v>6</v>
      </c>
      <c r="H8" s="60"/>
      <c r="I8" s="60" t="s">
        <v>110</v>
      </c>
      <c r="J8" s="70" t="s">
        <v>1155</v>
      </c>
      <c r="K8" s="73" t="s">
        <v>509</v>
      </c>
      <c r="L8" s="77"/>
      <c r="M8" s="77">
        <v>1000</v>
      </c>
      <c r="N8" s="77" t="s">
        <v>1382</v>
      </c>
      <c r="O8" s="82"/>
      <c r="P8" s="60" t="s">
        <v>1248</v>
      </c>
      <c r="Q8" s="60"/>
      <c r="R8" s="90"/>
      <c r="S8" s="60"/>
      <c r="T8" s="210"/>
      <c r="U8" s="82"/>
      <c r="V8" s="95"/>
      <c r="W8" s="94"/>
      <c r="X8" s="152"/>
      <c r="Y8" s="90" t="str">
        <f t="shared" si="0"/>
        <v>marpower/450000-amcs</v>
      </c>
      <c r="Z8" s="101" t="str">
        <f t="shared" si="1"/>
        <v>$.KEB1_PA0V</v>
      </c>
      <c r="AA8" s="94"/>
      <c r="AB8" s="90"/>
      <c r="AC8" s="101"/>
      <c r="AD8" s="101"/>
      <c r="AE8" s="102"/>
      <c r="AF8" s="102"/>
      <c r="AG8" s="102"/>
      <c r="AH8" s="95"/>
      <c r="AI8" s="94"/>
      <c r="AJ8" s="66"/>
      <c r="AK8" s="111"/>
      <c r="AL8" s="111"/>
      <c r="AM8" s="112">
        <f t="shared" si="2"/>
        <v>8</v>
      </c>
      <c r="AN8" s="66"/>
      <c r="AO8" s="66"/>
      <c r="AP8" s="66"/>
      <c r="AQ8" s="66"/>
      <c r="AR8" s="125" t="s">
        <v>110</v>
      </c>
      <c r="AS8" s="66"/>
      <c r="AT8" s="60" t="s">
        <v>17</v>
      </c>
      <c r="AU8" s="60"/>
      <c r="AV8" s="66" t="s">
        <v>112</v>
      </c>
      <c r="AW8" s="126" t="s">
        <v>135</v>
      </c>
      <c r="AX8" s="126"/>
      <c r="AY8" s="139"/>
      <c r="AZ8" s="143"/>
      <c r="BA8" s="143"/>
      <c r="BB8" s="139" t="str">
        <f t="shared" si="3"/>
        <v>1</v>
      </c>
      <c r="BC8" s="152"/>
      <c r="BD8" s="90"/>
      <c r="BE8" s="66"/>
      <c r="BF8" s="66"/>
      <c r="BG8" s="90"/>
      <c r="BH8" s="66"/>
      <c r="BI8" s="66"/>
      <c r="BJ8" s="90"/>
      <c r="BK8" s="66"/>
      <c r="BL8" s="66"/>
      <c r="BM8" s="90"/>
      <c r="BN8" s="66"/>
      <c r="BO8" s="66"/>
      <c r="BP8" s="90"/>
      <c r="BQ8" s="66"/>
      <c r="BR8" s="94"/>
      <c r="BS8" s="90"/>
      <c r="BT8" s="95"/>
      <c r="BU8" s="66"/>
      <c r="BV8" s="66"/>
    </row>
    <row r="9" spans="1:74" ht="15.75" x14ac:dyDescent="0.25">
      <c r="A9" s="51" t="s">
        <v>10094</v>
      </c>
      <c r="B9" s="55"/>
      <c r="C9" s="60" t="s">
        <v>111</v>
      </c>
      <c r="D9" s="60" t="s">
        <v>22</v>
      </c>
      <c r="E9" s="60" t="s">
        <v>1149</v>
      </c>
      <c r="F9" s="63" t="s">
        <v>1150</v>
      </c>
      <c r="G9" s="66">
        <v>7</v>
      </c>
      <c r="H9" s="60"/>
      <c r="I9" s="60" t="s">
        <v>110</v>
      </c>
      <c r="J9" s="70" t="s">
        <v>1156</v>
      </c>
      <c r="K9" s="73" t="s">
        <v>509</v>
      </c>
      <c r="L9" s="77"/>
      <c r="M9" s="77">
        <v>1000</v>
      </c>
      <c r="N9" s="77" t="s">
        <v>1382</v>
      </c>
      <c r="O9" s="82"/>
      <c r="P9" s="60" t="s">
        <v>1249</v>
      </c>
      <c r="Q9" s="60"/>
      <c r="R9" s="90"/>
      <c r="S9" s="60"/>
      <c r="T9" s="210"/>
      <c r="U9" s="82"/>
      <c r="V9" s="95"/>
      <c r="W9" s="94"/>
      <c r="X9" s="152"/>
      <c r="Y9" s="90" t="str">
        <f t="shared" si="0"/>
        <v>marpower/450000-amcs</v>
      </c>
      <c r="Z9" s="101" t="str">
        <f t="shared" si="1"/>
        <v>$.KEB1_MA0V</v>
      </c>
      <c r="AA9" s="94"/>
      <c r="AB9" s="90"/>
      <c r="AC9" s="101"/>
      <c r="AD9" s="101"/>
      <c r="AE9" s="102"/>
      <c r="AF9" s="102"/>
      <c r="AG9" s="102"/>
      <c r="AH9" s="95"/>
      <c r="AI9" s="94"/>
      <c r="AJ9" s="66"/>
      <c r="AK9" s="111"/>
      <c r="AL9" s="111"/>
      <c r="AM9" s="112">
        <f t="shared" si="2"/>
        <v>9</v>
      </c>
      <c r="AN9" s="66"/>
      <c r="AO9" s="66"/>
      <c r="AP9" s="66"/>
      <c r="AQ9" s="66"/>
      <c r="AR9" s="125" t="s">
        <v>110</v>
      </c>
      <c r="AS9" s="66"/>
      <c r="AT9" s="60" t="s">
        <v>17</v>
      </c>
      <c r="AU9" s="60"/>
      <c r="AV9" s="66" t="s">
        <v>112</v>
      </c>
      <c r="AW9" s="126" t="s">
        <v>135</v>
      </c>
      <c r="AX9" s="126"/>
      <c r="AY9" s="139"/>
      <c r="AZ9" s="143"/>
      <c r="BA9" s="143"/>
      <c r="BB9" s="139" t="str">
        <f t="shared" si="3"/>
        <v>1</v>
      </c>
      <c r="BC9" s="152"/>
      <c r="BD9" s="90"/>
      <c r="BE9" s="66"/>
      <c r="BF9" s="66"/>
      <c r="BG9" s="90"/>
      <c r="BH9" s="66"/>
      <c r="BI9" s="66"/>
      <c r="BJ9" s="90"/>
      <c r="BK9" s="66"/>
      <c r="BL9" s="66"/>
      <c r="BM9" s="90"/>
      <c r="BN9" s="66"/>
      <c r="BO9" s="66"/>
      <c r="BP9" s="90"/>
      <c r="BQ9" s="66"/>
      <c r="BR9" s="94"/>
      <c r="BS9" s="90"/>
      <c r="BT9" s="95"/>
      <c r="BU9" s="66"/>
      <c r="BV9" s="66"/>
    </row>
    <row r="10" spans="1:74" ht="15.75" x14ac:dyDescent="0.25">
      <c r="A10" s="51" t="s">
        <v>730</v>
      </c>
      <c r="B10" s="55"/>
      <c r="C10" s="60" t="s">
        <v>111</v>
      </c>
      <c r="D10" s="60" t="s">
        <v>22</v>
      </c>
      <c r="E10" s="60" t="s">
        <v>131</v>
      </c>
      <c r="F10" s="63" t="s">
        <v>132</v>
      </c>
      <c r="G10" s="66">
        <v>1</v>
      </c>
      <c r="H10" s="60"/>
      <c r="I10" s="60" t="s">
        <v>110</v>
      </c>
      <c r="J10" s="69" t="s">
        <v>133</v>
      </c>
      <c r="K10" s="73" t="s">
        <v>509</v>
      </c>
      <c r="L10" s="77"/>
      <c r="M10" s="77">
        <v>1000</v>
      </c>
      <c r="N10" s="77" t="s">
        <v>1382</v>
      </c>
      <c r="O10" s="82"/>
      <c r="P10" s="60" t="s">
        <v>1250</v>
      </c>
      <c r="Q10" s="60"/>
      <c r="R10" s="90"/>
      <c r="S10" s="60"/>
      <c r="T10" s="210"/>
      <c r="U10" s="82"/>
      <c r="V10" s="95"/>
      <c r="W10" s="94"/>
      <c r="X10" s="152"/>
      <c r="Y10" s="90" t="str">
        <f t="shared" si="0"/>
        <v>marpower/450000-amcs</v>
      </c>
      <c r="Z10" s="101" t="str">
        <f t="shared" si="1"/>
        <v>$.KEB1_AmcsPowerSupplyFailure</v>
      </c>
      <c r="AA10" s="94"/>
      <c r="AB10" s="90"/>
      <c r="AC10" s="101"/>
      <c r="AD10" s="101"/>
      <c r="AE10" s="102"/>
      <c r="AF10" s="102"/>
      <c r="AG10" s="102"/>
      <c r="AH10" s="95"/>
      <c r="AI10" s="94"/>
      <c r="AJ10" s="66"/>
      <c r="AK10" s="111"/>
      <c r="AL10" s="111"/>
      <c r="AM10" s="112">
        <f>IF(ISBLANK(AT10),"",ROW())</f>
        <v>10</v>
      </c>
      <c r="AN10" s="66"/>
      <c r="AO10" s="66"/>
      <c r="AP10" s="66"/>
      <c r="AQ10" s="66"/>
      <c r="AR10" s="125" t="s">
        <v>115</v>
      </c>
      <c r="AS10" s="66"/>
      <c r="AT10" s="60" t="s">
        <v>17</v>
      </c>
      <c r="AU10" s="60"/>
      <c r="AV10" s="66" t="s">
        <v>112</v>
      </c>
      <c r="AW10" s="126" t="s">
        <v>134</v>
      </c>
      <c r="AX10" s="126"/>
      <c r="AY10" s="139"/>
      <c r="AZ10" s="143"/>
      <c r="BA10" s="143"/>
      <c r="BB10" s="139" t="str">
        <f>IF(ISNUMBER(AM10),"1","")</f>
        <v>1</v>
      </c>
      <c r="BC10" s="152"/>
      <c r="BD10" s="90"/>
      <c r="BE10" s="66"/>
      <c r="BF10" s="66"/>
      <c r="BG10" s="90"/>
      <c r="BH10" s="66"/>
      <c r="BI10" s="66"/>
      <c r="BJ10" s="90"/>
      <c r="BK10" s="66"/>
      <c r="BL10" s="66"/>
      <c r="BM10" s="90"/>
      <c r="BN10" s="66"/>
      <c r="BO10" s="66"/>
      <c r="BP10" s="90"/>
      <c r="BQ10" s="66"/>
      <c r="BR10" s="94"/>
      <c r="BS10" s="90"/>
      <c r="BT10" s="95"/>
      <c r="BU10" s="66"/>
      <c r="BV10" s="66"/>
    </row>
    <row r="11" spans="1:74" ht="15.75" x14ac:dyDescent="0.25">
      <c r="A11" s="51" t="s">
        <v>747</v>
      </c>
      <c r="B11" s="55"/>
      <c r="C11" s="60" t="s">
        <v>111</v>
      </c>
      <c r="D11" s="60" t="s">
        <v>22</v>
      </c>
      <c r="E11" s="60" t="s">
        <v>131</v>
      </c>
      <c r="F11" s="63" t="s">
        <v>132</v>
      </c>
      <c r="G11" s="66">
        <v>2</v>
      </c>
      <c r="H11" s="60"/>
      <c r="I11" s="60" t="s">
        <v>110</v>
      </c>
      <c r="J11" s="69" t="str">
        <f>CONCATENATE("Spare_",E11,"_",G11)</f>
        <v>Spare_DI00_2</v>
      </c>
      <c r="K11" s="73" t="s">
        <v>509</v>
      </c>
      <c r="L11" s="77"/>
      <c r="M11" s="77">
        <v>1000</v>
      </c>
      <c r="N11" s="77" t="s">
        <v>515</v>
      </c>
      <c r="O11" s="82"/>
      <c r="P11" s="60" t="s">
        <v>146</v>
      </c>
      <c r="Q11" s="60"/>
      <c r="R11" s="90"/>
      <c r="S11" s="60"/>
      <c r="T11" s="210"/>
      <c r="U11" s="82"/>
      <c r="V11" s="95"/>
      <c r="W11" s="94" t="str">
        <f t="shared" ref="W11:W33" si="4">IF(COUNTIF(N11,"spare"),"","Mqtt1")</f>
        <v/>
      </c>
      <c r="X11" s="152"/>
      <c r="Y11" s="90" t="str">
        <f t="shared" si="0"/>
        <v/>
      </c>
      <c r="Z11" s="101" t="str">
        <f t="shared" si="1"/>
        <v/>
      </c>
      <c r="AA11" s="94"/>
      <c r="AB11" s="90"/>
      <c r="AC11" s="101"/>
      <c r="AD11" s="101"/>
      <c r="AE11" s="102"/>
      <c r="AF11" s="102"/>
      <c r="AG11" s="102"/>
      <c r="AH11" s="95"/>
      <c r="AI11" s="94"/>
      <c r="AJ11" s="66"/>
      <c r="AK11" s="111"/>
      <c r="AL11" s="111"/>
      <c r="AM11" s="112" t="str">
        <f t="shared" ref="AM11" si="5">IF(ISBLANK(AT11),"",ROW())</f>
        <v/>
      </c>
      <c r="AN11" s="66"/>
      <c r="AO11" s="66"/>
      <c r="AP11" s="66"/>
      <c r="AQ11" s="66"/>
      <c r="AR11" s="125"/>
      <c r="AS11" s="66"/>
      <c r="AT11" s="60"/>
      <c r="AU11" s="60"/>
      <c r="AV11" s="66"/>
      <c r="AW11" s="126" t="str">
        <f t="shared" ref="AW11" si="6">IF(ISNUMBER(AM11),"Please consult operation manual for more information","")</f>
        <v/>
      </c>
      <c r="AX11" s="126"/>
      <c r="AY11" s="139"/>
      <c r="AZ11" s="143"/>
      <c r="BA11" s="143"/>
      <c r="BB11" s="139" t="str">
        <f t="shared" ref="BB11:BB35" si="7">IF(ISNUMBER(AM11),"1","")</f>
        <v/>
      </c>
      <c r="BC11" s="152"/>
      <c r="BD11" s="90"/>
      <c r="BE11" s="66"/>
      <c r="BF11" s="66"/>
      <c r="BG11" s="90"/>
      <c r="BH11" s="66"/>
      <c r="BI11" s="66"/>
      <c r="BJ11" s="90"/>
      <c r="BK11" s="66"/>
      <c r="BL11" s="66"/>
      <c r="BM11" s="90"/>
      <c r="BN11" s="66"/>
      <c r="BO11" s="66"/>
      <c r="BP11" s="90"/>
      <c r="BQ11" s="66"/>
      <c r="BR11" s="94"/>
      <c r="BS11" s="90"/>
      <c r="BT11" s="95"/>
      <c r="BU11" s="66"/>
      <c r="BV11" s="66"/>
    </row>
    <row r="12" spans="1:74" ht="15.75" x14ac:dyDescent="0.25">
      <c r="A12" s="51" t="s">
        <v>412</v>
      </c>
      <c r="B12" s="55"/>
      <c r="C12" s="60" t="s">
        <v>111</v>
      </c>
      <c r="D12" s="60" t="s">
        <v>22</v>
      </c>
      <c r="E12" s="60" t="s">
        <v>131</v>
      </c>
      <c r="F12" s="63" t="s">
        <v>132</v>
      </c>
      <c r="G12" s="66">
        <v>3</v>
      </c>
      <c r="H12" s="60"/>
      <c r="I12" s="60" t="s">
        <v>110</v>
      </c>
      <c r="J12" s="70" t="s">
        <v>136</v>
      </c>
      <c r="K12" s="73" t="s">
        <v>509</v>
      </c>
      <c r="L12" s="77"/>
      <c r="M12" s="77">
        <v>1000</v>
      </c>
      <c r="N12" s="77" t="s">
        <v>1382</v>
      </c>
      <c r="O12" s="82"/>
      <c r="P12" s="60" t="s">
        <v>137</v>
      </c>
      <c r="Q12" s="60"/>
      <c r="R12" s="90"/>
      <c r="S12" s="60"/>
      <c r="T12" s="210"/>
      <c r="U12" s="82"/>
      <c r="V12" s="95"/>
      <c r="W12" s="94" t="str">
        <f t="shared" si="4"/>
        <v>Mqtt1</v>
      </c>
      <c r="X12" s="152" t="s">
        <v>6861</v>
      </c>
      <c r="Y12" s="90" t="str">
        <f t="shared" si="0"/>
        <v>marpower/450000-amcs/ums</v>
      </c>
      <c r="Z12" s="101" t="str">
        <f t="shared" si="1"/>
        <v>$.UmsEntranceUnitMannedSwitch</v>
      </c>
      <c r="AA12" s="94"/>
      <c r="AB12" s="90"/>
      <c r="AC12" s="101"/>
      <c r="AD12" s="101"/>
      <c r="AE12" s="102"/>
      <c r="AF12" s="102"/>
      <c r="AG12" s="102"/>
      <c r="AH12" s="95"/>
      <c r="AI12" s="94"/>
      <c r="AJ12" s="66"/>
      <c r="AK12" s="111"/>
      <c r="AL12" s="111"/>
      <c r="AM12" s="112" t="str">
        <f t="shared" ref="AM12:AM65" si="8">IF(ISBLANK(AT12),"",ROW())</f>
        <v/>
      </c>
      <c r="AN12" s="66"/>
      <c r="AO12" s="66"/>
      <c r="AP12" s="66"/>
      <c r="AQ12" s="66"/>
      <c r="AR12" s="125"/>
      <c r="AS12" s="66"/>
      <c r="AT12" s="60"/>
      <c r="AU12" s="60"/>
      <c r="AV12" s="66"/>
      <c r="AW12" s="126" t="str">
        <f t="shared" ref="AW12:AW21" si="9">IF(ISNUMBER(AM12),"Please consult operation manual for more information","")</f>
        <v/>
      </c>
      <c r="AX12" s="126"/>
      <c r="AY12" s="139"/>
      <c r="AZ12" s="143"/>
      <c r="BA12" s="143"/>
      <c r="BB12" s="139" t="str">
        <f t="shared" si="7"/>
        <v/>
      </c>
      <c r="BC12" s="152"/>
      <c r="BD12" s="90"/>
      <c r="BE12" s="66"/>
      <c r="BF12" s="66"/>
      <c r="BG12" s="90"/>
      <c r="BH12" s="66"/>
      <c r="BI12" s="66"/>
      <c r="BJ12" s="90"/>
      <c r="BK12" s="66"/>
      <c r="BL12" s="66"/>
      <c r="BM12" s="90"/>
      <c r="BN12" s="66"/>
      <c r="BO12" s="66"/>
      <c r="BP12" s="90"/>
      <c r="BQ12" s="66"/>
      <c r="BR12" s="94"/>
      <c r="BS12" s="90"/>
      <c r="BT12" s="95"/>
      <c r="BU12" s="66"/>
      <c r="BV12" s="66"/>
    </row>
    <row r="13" spans="1:74" ht="15.75" x14ac:dyDescent="0.25">
      <c r="A13" s="51" t="s">
        <v>412</v>
      </c>
      <c r="B13" s="55"/>
      <c r="C13" s="60" t="s">
        <v>111</v>
      </c>
      <c r="D13" s="60" t="s">
        <v>22</v>
      </c>
      <c r="E13" s="60" t="s">
        <v>131</v>
      </c>
      <c r="F13" s="63" t="s">
        <v>132</v>
      </c>
      <c r="G13" s="66">
        <v>4</v>
      </c>
      <c r="H13" s="60"/>
      <c r="I13" s="60" t="s">
        <v>110</v>
      </c>
      <c r="J13" s="70" t="s">
        <v>138</v>
      </c>
      <c r="K13" s="73" t="s">
        <v>509</v>
      </c>
      <c r="L13" s="77"/>
      <c r="M13" s="77">
        <v>1000</v>
      </c>
      <c r="N13" s="77" t="s">
        <v>1382</v>
      </c>
      <c r="O13" s="82"/>
      <c r="P13" s="60" t="s">
        <v>139</v>
      </c>
      <c r="Q13" s="60"/>
      <c r="R13" s="90"/>
      <c r="S13" s="60"/>
      <c r="T13" s="210"/>
      <c r="U13" s="82"/>
      <c r="V13" s="95"/>
      <c r="W13" s="94" t="str">
        <f t="shared" si="4"/>
        <v>Mqtt1</v>
      </c>
      <c r="X13" s="152" t="s">
        <v>6861</v>
      </c>
      <c r="Y13" s="90" t="str">
        <f t="shared" si="0"/>
        <v>marpower/450000-amcs/ums</v>
      </c>
      <c r="Z13" s="101" t="str">
        <f t="shared" si="1"/>
        <v>$.UmsEntranceUnitUnmannedSwitch</v>
      </c>
      <c r="AA13" s="94"/>
      <c r="AB13" s="90"/>
      <c r="AC13" s="101"/>
      <c r="AD13" s="101"/>
      <c r="AE13" s="102"/>
      <c r="AF13" s="102"/>
      <c r="AG13" s="102"/>
      <c r="AH13" s="95"/>
      <c r="AI13" s="94"/>
      <c r="AJ13" s="66"/>
      <c r="AK13" s="111"/>
      <c r="AL13" s="111"/>
      <c r="AM13" s="112" t="str">
        <f t="shared" si="8"/>
        <v/>
      </c>
      <c r="AN13" s="66"/>
      <c r="AO13" s="66"/>
      <c r="AP13" s="66"/>
      <c r="AQ13" s="66"/>
      <c r="AR13" s="125"/>
      <c r="AS13" s="66"/>
      <c r="AT13" s="60"/>
      <c r="AU13" s="60"/>
      <c r="AV13" s="66"/>
      <c r="AW13" s="126" t="str">
        <f t="shared" si="9"/>
        <v/>
      </c>
      <c r="AX13" s="126"/>
      <c r="AY13" s="139"/>
      <c r="AZ13" s="143"/>
      <c r="BA13" s="143"/>
      <c r="BB13" s="139" t="str">
        <f t="shared" si="7"/>
        <v/>
      </c>
      <c r="BC13" s="152"/>
      <c r="BD13" s="90"/>
      <c r="BE13" s="66"/>
      <c r="BF13" s="66"/>
      <c r="BG13" s="90"/>
      <c r="BH13" s="66"/>
      <c r="BI13" s="66"/>
      <c r="BJ13" s="90"/>
      <c r="BK13" s="66"/>
      <c r="BL13" s="66"/>
      <c r="BM13" s="90"/>
      <c r="BN13" s="66"/>
      <c r="BO13" s="66"/>
      <c r="BP13" s="90"/>
      <c r="BQ13" s="66"/>
      <c r="BR13" s="94"/>
      <c r="BS13" s="90"/>
      <c r="BT13" s="95"/>
      <c r="BU13" s="66"/>
      <c r="BV13" s="66"/>
    </row>
    <row r="14" spans="1:74" ht="15.75" x14ac:dyDescent="0.25">
      <c r="A14" s="51" t="s">
        <v>412</v>
      </c>
      <c r="B14" s="55"/>
      <c r="C14" s="60" t="s">
        <v>111</v>
      </c>
      <c r="D14" s="60" t="s">
        <v>22</v>
      </c>
      <c r="E14" s="60" t="s">
        <v>131</v>
      </c>
      <c r="F14" s="63" t="s">
        <v>132</v>
      </c>
      <c r="G14" s="66">
        <v>5</v>
      </c>
      <c r="H14" s="60"/>
      <c r="I14" s="60" t="s">
        <v>110</v>
      </c>
      <c r="J14" s="70" t="s">
        <v>140</v>
      </c>
      <c r="K14" s="73" t="s">
        <v>509</v>
      </c>
      <c r="L14" s="77"/>
      <c r="M14" s="77">
        <v>1000</v>
      </c>
      <c r="N14" s="77" t="s">
        <v>1382</v>
      </c>
      <c r="O14" s="82"/>
      <c r="P14" s="60" t="s">
        <v>141</v>
      </c>
      <c r="Q14" s="60"/>
      <c r="R14" s="90"/>
      <c r="S14" s="60"/>
      <c r="T14" s="210"/>
      <c r="U14" s="82"/>
      <c r="V14" s="95"/>
      <c r="W14" s="94" t="str">
        <f t="shared" si="4"/>
        <v>Mqtt1</v>
      </c>
      <c r="X14" s="152" t="s">
        <v>6861</v>
      </c>
      <c r="Y14" s="90" t="str">
        <f t="shared" si="0"/>
        <v>marpower/450000-amcs/ums</v>
      </c>
      <c r="Z14" s="101" t="str">
        <f t="shared" si="1"/>
        <v>$.UmsEntranceUnitOneManSwitch</v>
      </c>
      <c r="AA14" s="94"/>
      <c r="AB14" s="90"/>
      <c r="AC14" s="101"/>
      <c r="AD14" s="101"/>
      <c r="AE14" s="102"/>
      <c r="AF14" s="102"/>
      <c r="AG14" s="102"/>
      <c r="AH14" s="95"/>
      <c r="AI14" s="94"/>
      <c r="AJ14" s="66"/>
      <c r="AK14" s="111"/>
      <c r="AL14" s="111"/>
      <c r="AM14" s="112" t="str">
        <f t="shared" si="8"/>
        <v/>
      </c>
      <c r="AN14" s="66"/>
      <c r="AO14" s="66"/>
      <c r="AP14" s="66"/>
      <c r="AQ14" s="66"/>
      <c r="AR14" s="125"/>
      <c r="AS14" s="66"/>
      <c r="AT14" s="60"/>
      <c r="AU14" s="60"/>
      <c r="AV14" s="66"/>
      <c r="AW14" s="126" t="str">
        <f t="shared" si="9"/>
        <v/>
      </c>
      <c r="AX14" s="126"/>
      <c r="AY14" s="139"/>
      <c r="AZ14" s="143"/>
      <c r="BA14" s="143"/>
      <c r="BB14" s="139" t="str">
        <f t="shared" si="7"/>
        <v/>
      </c>
      <c r="BC14" s="152"/>
      <c r="BD14" s="90"/>
      <c r="BE14" s="66"/>
      <c r="BF14" s="66"/>
      <c r="BG14" s="90"/>
      <c r="BH14" s="66"/>
      <c r="BI14" s="66"/>
      <c r="BJ14" s="90"/>
      <c r="BK14" s="66"/>
      <c r="BL14" s="66"/>
      <c r="BM14" s="90"/>
      <c r="BN14" s="66"/>
      <c r="BO14" s="66"/>
      <c r="BP14" s="90"/>
      <c r="BQ14" s="66"/>
      <c r="BR14" s="94"/>
      <c r="BS14" s="90"/>
      <c r="BT14" s="95"/>
      <c r="BU14" s="66"/>
      <c r="BV14" s="66"/>
    </row>
    <row r="15" spans="1:74" ht="15.75" x14ac:dyDescent="0.25">
      <c r="A15" s="51" t="s">
        <v>412</v>
      </c>
      <c r="B15" s="55"/>
      <c r="C15" s="60" t="s">
        <v>111</v>
      </c>
      <c r="D15" s="60" t="s">
        <v>22</v>
      </c>
      <c r="E15" s="60" t="s">
        <v>131</v>
      </c>
      <c r="F15" s="63" t="s">
        <v>132</v>
      </c>
      <c r="G15" s="66">
        <v>6</v>
      </c>
      <c r="H15" s="60"/>
      <c r="I15" s="60" t="s">
        <v>110</v>
      </c>
      <c r="J15" s="70" t="s">
        <v>142</v>
      </c>
      <c r="K15" s="73" t="s">
        <v>509</v>
      </c>
      <c r="L15" s="77"/>
      <c r="M15" s="77">
        <v>1000</v>
      </c>
      <c r="N15" s="77" t="s">
        <v>1382</v>
      </c>
      <c r="O15" s="82"/>
      <c r="P15" s="60" t="s">
        <v>143</v>
      </c>
      <c r="Q15" s="60"/>
      <c r="R15" s="90"/>
      <c r="S15" s="60"/>
      <c r="T15" s="210"/>
      <c r="U15" s="82"/>
      <c r="V15" s="95"/>
      <c r="W15" s="94" t="str">
        <f t="shared" si="4"/>
        <v>Mqtt1</v>
      </c>
      <c r="X15" s="152" t="s">
        <v>6861</v>
      </c>
      <c r="Y15" s="90" t="str">
        <f t="shared" si="0"/>
        <v>marpower/450000-amcs/ums</v>
      </c>
      <c r="Z15" s="101" t="str">
        <f t="shared" si="1"/>
        <v>$.UmsEntranceUnitMoreMenSwitch</v>
      </c>
      <c r="AA15" s="94"/>
      <c r="AB15" s="90"/>
      <c r="AC15" s="101"/>
      <c r="AD15" s="101"/>
      <c r="AE15" s="102"/>
      <c r="AF15" s="102"/>
      <c r="AG15" s="102"/>
      <c r="AH15" s="95"/>
      <c r="AI15" s="94"/>
      <c r="AJ15" s="66"/>
      <c r="AK15" s="111"/>
      <c r="AL15" s="111"/>
      <c r="AM15" s="112" t="str">
        <f t="shared" si="8"/>
        <v/>
      </c>
      <c r="AN15" s="66"/>
      <c r="AO15" s="66"/>
      <c r="AP15" s="66"/>
      <c r="AQ15" s="66"/>
      <c r="AR15" s="125"/>
      <c r="AS15" s="66"/>
      <c r="AT15" s="60"/>
      <c r="AU15" s="60"/>
      <c r="AV15" s="66"/>
      <c r="AW15" s="126" t="str">
        <f t="shared" si="9"/>
        <v/>
      </c>
      <c r="AX15" s="126"/>
      <c r="AY15" s="139"/>
      <c r="AZ15" s="143"/>
      <c r="BA15" s="143"/>
      <c r="BB15" s="139" t="str">
        <f t="shared" si="7"/>
        <v/>
      </c>
      <c r="BC15" s="152"/>
      <c r="BD15" s="90"/>
      <c r="BE15" s="66"/>
      <c r="BF15" s="66"/>
      <c r="BG15" s="90"/>
      <c r="BH15" s="66"/>
      <c r="BI15" s="66"/>
      <c r="BJ15" s="90"/>
      <c r="BK15" s="66"/>
      <c r="BL15" s="66"/>
      <c r="BM15" s="90"/>
      <c r="BN15" s="66"/>
      <c r="BO15" s="66"/>
      <c r="BP15" s="90"/>
      <c r="BQ15" s="66"/>
      <c r="BR15" s="94"/>
      <c r="BS15" s="90"/>
      <c r="BT15" s="95"/>
      <c r="BU15" s="66"/>
      <c r="BV15" s="66"/>
    </row>
    <row r="16" spans="1:74" ht="15.75" x14ac:dyDescent="0.25">
      <c r="A16" s="51" t="s">
        <v>412</v>
      </c>
      <c r="B16" s="55"/>
      <c r="C16" s="60" t="s">
        <v>111</v>
      </c>
      <c r="D16" s="60" t="s">
        <v>22</v>
      </c>
      <c r="E16" s="60" t="s">
        <v>131</v>
      </c>
      <c r="F16" s="63" t="s">
        <v>132</v>
      </c>
      <c r="G16" s="66">
        <v>7</v>
      </c>
      <c r="H16" s="60"/>
      <c r="I16" s="60" t="s">
        <v>110</v>
      </c>
      <c r="J16" s="70" t="s">
        <v>144</v>
      </c>
      <c r="K16" s="73" t="s">
        <v>509</v>
      </c>
      <c r="L16" s="77"/>
      <c r="M16" s="77">
        <v>1000</v>
      </c>
      <c r="N16" s="77" t="s">
        <v>1382</v>
      </c>
      <c r="O16" s="82"/>
      <c r="P16" s="60" t="s">
        <v>145</v>
      </c>
      <c r="Q16" s="60"/>
      <c r="R16" s="90"/>
      <c r="S16" s="60"/>
      <c r="T16" s="210"/>
      <c r="U16" s="82"/>
      <c r="V16" s="95"/>
      <c r="W16" s="94" t="str">
        <f t="shared" si="4"/>
        <v>Mqtt1</v>
      </c>
      <c r="X16" s="152" t="s">
        <v>6861</v>
      </c>
      <c r="Y16" s="90" t="str">
        <f t="shared" si="0"/>
        <v>marpower/450000-amcs/ums</v>
      </c>
      <c r="Z16" s="101" t="str">
        <f t="shared" si="1"/>
        <v>$.UmsOneManTimerResetButton</v>
      </c>
      <c r="AA16" s="94"/>
      <c r="AB16" s="90"/>
      <c r="AC16" s="101"/>
      <c r="AD16" s="101"/>
      <c r="AE16" s="102"/>
      <c r="AF16" s="102"/>
      <c r="AG16" s="102"/>
      <c r="AH16" s="95"/>
      <c r="AI16" s="94"/>
      <c r="AJ16" s="66"/>
      <c r="AK16" s="111"/>
      <c r="AL16" s="111"/>
      <c r="AM16" s="112" t="str">
        <f t="shared" si="8"/>
        <v/>
      </c>
      <c r="AN16" s="66"/>
      <c r="AO16" s="66"/>
      <c r="AP16" s="66"/>
      <c r="AQ16" s="66"/>
      <c r="AR16" s="125"/>
      <c r="AS16" s="66"/>
      <c r="AT16" s="60"/>
      <c r="AU16" s="60"/>
      <c r="AV16" s="66"/>
      <c r="AW16" s="126" t="str">
        <f t="shared" si="9"/>
        <v/>
      </c>
      <c r="AX16" s="126"/>
      <c r="AY16" s="139"/>
      <c r="AZ16" s="143"/>
      <c r="BA16" s="143"/>
      <c r="BB16" s="139" t="str">
        <f t="shared" si="7"/>
        <v/>
      </c>
      <c r="BC16" s="152"/>
      <c r="BD16" s="90"/>
      <c r="BE16" s="66"/>
      <c r="BF16" s="66"/>
      <c r="BG16" s="90"/>
      <c r="BH16" s="66"/>
      <c r="BI16" s="66"/>
      <c r="BJ16" s="90"/>
      <c r="BK16" s="66"/>
      <c r="BL16" s="66"/>
      <c r="BM16" s="90"/>
      <c r="BN16" s="66"/>
      <c r="BO16" s="66"/>
      <c r="BP16" s="90"/>
      <c r="BQ16" s="66"/>
      <c r="BR16" s="94"/>
      <c r="BS16" s="90"/>
      <c r="BT16" s="95"/>
      <c r="BU16" s="66"/>
      <c r="BV16" s="66"/>
    </row>
    <row r="17" spans="1:74" ht="15.75" x14ac:dyDescent="0.25">
      <c r="A17" s="51" t="s">
        <v>412</v>
      </c>
      <c r="B17" s="55"/>
      <c r="C17" s="60" t="s">
        <v>111</v>
      </c>
      <c r="D17" s="60" t="s">
        <v>22</v>
      </c>
      <c r="E17" s="60" t="s">
        <v>131</v>
      </c>
      <c r="F17" s="63" t="s">
        <v>132</v>
      </c>
      <c r="G17" s="66">
        <v>8</v>
      </c>
      <c r="H17" s="60"/>
      <c r="I17" s="60" t="s">
        <v>110</v>
      </c>
      <c r="J17" s="70" t="str">
        <f>CONCATENATE("Spare_",E17,"_",G17)</f>
        <v>Spare_DI00_8</v>
      </c>
      <c r="K17" s="73" t="s">
        <v>509</v>
      </c>
      <c r="L17" s="77"/>
      <c r="M17" s="77">
        <v>1000</v>
      </c>
      <c r="N17" s="77" t="s">
        <v>515</v>
      </c>
      <c r="O17" s="82"/>
      <c r="P17" s="66" t="s">
        <v>146</v>
      </c>
      <c r="Q17" s="66"/>
      <c r="R17" s="90"/>
      <c r="S17" s="60"/>
      <c r="T17" s="210"/>
      <c r="U17" s="82"/>
      <c r="V17" s="95"/>
      <c r="W17" s="94" t="str">
        <f t="shared" si="4"/>
        <v/>
      </c>
      <c r="X17" s="152"/>
      <c r="Y17" s="90" t="str">
        <f t="shared" si="0"/>
        <v/>
      </c>
      <c r="Z17" s="101" t="str">
        <f t="shared" si="1"/>
        <v/>
      </c>
      <c r="AA17" s="94"/>
      <c r="AB17" s="90"/>
      <c r="AC17" s="101"/>
      <c r="AD17" s="101"/>
      <c r="AE17" s="102"/>
      <c r="AF17" s="102"/>
      <c r="AG17" s="102"/>
      <c r="AH17" s="95"/>
      <c r="AI17" s="94"/>
      <c r="AJ17" s="66"/>
      <c r="AK17" s="111"/>
      <c r="AL17" s="111"/>
      <c r="AM17" s="112" t="str">
        <f t="shared" si="8"/>
        <v/>
      </c>
      <c r="AN17" s="66"/>
      <c r="AO17" s="66"/>
      <c r="AP17" s="66"/>
      <c r="AQ17" s="66"/>
      <c r="AR17" s="125"/>
      <c r="AS17" s="66"/>
      <c r="AT17" s="60"/>
      <c r="AU17" s="60"/>
      <c r="AV17" s="66"/>
      <c r="AW17" s="126" t="str">
        <f t="shared" si="9"/>
        <v/>
      </c>
      <c r="AX17" s="126"/>
      <c r="AY17" s="139"/>
      <c r="AZ17" s="143"/>
      <c r="BA17" s="143"/>
      <c r="BB17" s="139" t="str">
        <f t="shared" si="7"/>
        <v/>
      </c>
      <c r="BC17" s="152"/>
      <c r="BD17" s="90"/>
      <c r="BE17" s="66"/>
      <c r="BF17" s="66"/>
      <c r="BG17" s="90"/>
      <c r="BH17" s="66"/>
      <c r="BI17" s="66"/>
      <c r="BJ17" s="90"/>
      <c r="BK17" s="66"/>
      <c r="BL17" s="66"/>
      <c r="BM17" s="90"/>
      <c r="BN17" s="66"/>
      <c r="BO17" s="66"/>
      <c r="BP17" s="90"/>
      <c r="BQ17" s="66"/>
      <c r="BR17" s="94"/>
      <c r="BS17" s="90"/>
      <c r="BT17" s="95"/>
      <c r="BU17" s="66"/>
      <c r="BV17" s="66"/>
    </row>
    <row r="18" spans="1:74" ht="15.75" x14ac:dyDescent="0.25">
      <c r="A18" s="51" t="s">
        <v>412</v>
      </c>
      <c r="B18" s="55"/>
      <c r="C18" s="60" t="s">
        <v>111</v>
      </c>
      <c r="D18" s="60" t="s">
        <v>22</v>
      </c>
      <c r="E18" s="60" t="s">
        <v>147</v>
      </c>
      <c r="F18" s="63" t="s">
        <v>132</v>
      </c>
      <c r="G18" s="66">
        <v>1</v>
      </c>
      <c r="H18" s="60"/>
      <c r="I18" s="60" t="s">
        <v>110</v>
      </c>
      <c r="J18" s="70" t="s">
        <v>148</v>
      </c>
      <c r="K18" s="73" t="s">
        <v>509</v>
      </c>
      <c r="L18" s="77"/>
      <c r="M18" s="77">
        <v>1000</v>
      </c>
      <c r="N18" s="77" t="s">
        <v>1382</v>
      </c>
      <c r="O18" s="82"/>
      <c r="P18" s="66" t="s">
        <v>149</v>
      </c>
      <c r="Q18" s="66"/>
      <c r="R18" s="90"/>
      <c r="S18" s="60"/>
      <c r="T18" s="210"/>
      <c r="U18" s="82"/>
      <c r="V18" s="95"/>
      <c r="W18" s="94" t="str">
        <f t="shared" si="4"/>
        <v>Mqtt1</v>
      </c>
      <c r="X18" s="152" t="s">
        <v>10418</v>
      </c>
      <c r="Y18" s="90" t="str">
        <f t="shared" si="0"/>
        <v>marpower/450000-amcs/alarm-panel</v>
      </c>
      <c r="Z18" s="101" t="str">
        <f t="shared" si="1"/>
        <v>$.AlarmPanelSilenceButton</v>
      </c>
      <c r="AA18" s="94"/>
      <c r="AB18" s="90"/>
      <c r="AC18" s="101"/>
      <c r="AD18" s="101"/>
      <c r="AE18" s="102"/>
      <c r="AF18" s="102"/>
      <c r="AG18" s="102"/>
      <c r="AH18" s="95"/>
      <c r="AI18" s="94"/>
      <c r="AJ18" s="66"/>
      <c r="AK18" s="111"/>
      <c r="AL18" s="111"/>
      <c r="AM18" s="112" t="str">
        <f t="shared" si="8"/>
        <v/>
      </c>
      <c r="AN18" s="66"/>
      <c r="AO18" s="66"/>
      <c r="AP18" s="66"/>
      <c r="AQ18" s="66"/>
      <c r="AR18" s="125"/>
      <c r="AS18" s="66"/>
      <c r="AT18" s="60"/>
      <c r="AU18" s="60"/>
      <c r="AV18" s="66"/>
      <c r="AW18" s="126" t="str">
        <f t="shared" si="9"/>
        <v/>
      </c>
      <c r="AX18" s="126"/>
      <c r="AY18" s="139"/>
      <c r="AZ18" s="143"/>
      <c r="BA18" s="143"/>
      <c r="BB18" s="139" t="str">
        <f t="shared" si="7"/>
        <v/>
      </c>
      <c r="BC18" s="152"/>
      <c r="BD18" s="90"/>
      <c r="BE18" s="66"/>
      <c r="BF18" s="66"/>
      <c r="BG18" s="90"/>
      <c r="BH18" s="66"/>
      <c r="BI18" s="66"/>
      <c r="BJ18" s="90"/>
      <c r="BK18" s="66"/>
      <c r="BL18" s="66"/>
      <c r="BM18" s="90"/>
      <c r="BN18" s="66"/>
      <c r="BO18" s="66"/>
      <c r="BP18" s="90"/>
      <c r="BQ18" s="66"/>
      <c r="BR18" s="94"/>
      <c r="BS18" s="90"/>
      <c r="BT18" s="95"/>
      <c r="BU18" s="66"/>
      <c r="BV18" s="66"/>
    </row>
    <row r="19" spans="1:74" ht="15.75" x14ac:dyDescent="0.25">
      <c r="A19" s="51" t="s">
        <v>412</v>
      </c>
      <c r="B19" s="55"/>
      <c r="C19" s="60" t="s">
        <v>111</v>
      </c>
      <c r="D19" s="60" t="s">
        <v>22</v>
      </c>
      <c r="E19" s="60" t="s">
        <v>147</v>
      </c>
      <c r="F19" s="63" t="s">
        <v>132</v>
      </c>
      <c r="G19" s="66">
        <v>2</v>
      </c>
      <c r="H19" s="60"/>
      <c r="I19" s="60" t="s">
        <v>110</v>
      </c>
      <c r="J19" s="70" t="str">
        <f>CONCATENATE("Spare_",E19,"_",G19)</f>
        <v>Spare_DI01_2</v>
      </c>
      <c r="K19" s="73" t="s">
        <v>509</v>
      </c>
      <c r="L19" s="77"/>
      <c r="M19" s="77">
        <v>1000</v>
      </c>
      <c r="N19" s="77" t="s">
        <v>515</v>
      </c>
      <c r="O19" s="82"/>
      <c r="P19" s="66" t="s">
        <v>146</v>
      </c>
      <c r="Q19" s="66"/>
      <c r="R19" s="90"/>
      <c r="S19" s="60"/>
      <c r="T19" s="210"/>
      <c r="U19" s="82"/>
      <c r="V19" s="95"/>
      <c r="W19" s="94" t="str">
        <f t="shared" si="4"/>
        <v/>
      </c>
      <c r="X19" s="152"/>
      <c r="Y19" s="90" t="str">
        <f t="shared" si="0"/>
        <v/>
      </c>
      <c r="Z19" s="101" t="str">
        <f t="shared" si="1"/>
        <v/>
      </c>
      <c r="AA19" s="94"/>
      <c r="AB19" s="90"/>
      <c r="AC19" s="101"/>
      <c r="AD19" s="101"/>
      <c r="AE19" s="102"/>
      <c r="AF19" s="102"/>
      <c r="AG19" s="102"/>
      <c r="AH19" s="95"/>
      <c r="AI19" s="94"/>
      <c r="AJ19" s="66"/>
      <c r="AK19" s="111"/>
      <c r="AL19" s="111"/>
      <c r="AM19" s="112" t="str">
        <f t="shared" si="8"/>
        <v/>
      </c>
      <c r="AN19" s="66"/>
      <c r="AO19" s="66"/>
      <c r="AP19" s="66"/>
      <c r="AQ19" s="66"/>
      <c r="AR19" s="125"/>
      <c r="AS19" s="66"/>
      <c r="AT19" s="60"/>
      <c r="AU19" s="60"/>
      <c r="AV19" s="66"/>
      <c r="AW19" s="126" t="str">
        <f t="shared" si="9"/>
        <v/>
      </c>
      <c r="AX19" s="126"/>
      <c r="AY19" s="139"/>
      <c r="AZ19" s="143"/>
      <c r="BA19" s="143"/>
      <c r="BB19" s="139" t="str">
        <f t="shared" si="7"/>
        <v/>
      </c>
      <c r="BC19" s="152"/>
      <c r="BD19" s="90"/>
      <c r="BE19" s="66"/>
      <c r="BF19" s="66"/>
      <c r="BG19" s="90"/>
      <c r="BH19" s="66"/>
      <c r="BI19" s="66"/>
      <c r="BJ19" s="90"/>
      <c r="BK19" s="66"/>
      <c r="BL19" s="66"/>
      <c r="BM19" s="90"/>
      <c r="BN19" s="66"/>
      <c r="BO19" s="66"/>
      <c r="BP19" s="90"/>
      <c r="BQ19" s="66"/>
      <c r="BR19" s="94"/>
      <c r="BS19" s="90"/>
      <c r="BT19" s="95"/>
      <c r="BU19" s="66"/>
      <c r="BV19" s="66"/>
    </row>
    <row r="20" spans="1:74" ht="15.75" x14ac:dyDescent="0.25">
      <c r="A20" s="51" t="s">
        <v>412</v>
      </c>
      <c r="B20" s="55"/>
      <c r="C20" s="60" t="s">
        <v>111</v>
      </c>
      <c r="D20" s="60" t="s">
        <v>22</v>
      </c>
      <c r="E20" s="60" t="s">
        <v>147</v>
      </c>
      <c r="F20" s="63" t="s">
        <v>132</v>
      </c>
      <c r="G20" s="66">
        <v>3</v>
      </c>
      <c r="H20" s="60"/>
      <c r="I20" s="60" t="s">
        <v>110</v>
      </c>
      <c r="J20" s="70" t="s">
        <v>151</v>
      </c>
      <c r="K20" s="73" t="s">
        <v>509</v>
      </c>
      <c r="L20" s="77"/>
      <c r="M20" s="77">
        <v>1000</v>
      </c>
      <c r="N20" s="77" t="s">
        <v>1382</v>
      </c>
      <c r="O20" s="82"/>
      <c r="P20" s="66" t="s">
        <v>545</v>
      </c>
      <c r="Q20" s="66"/>
      <c r="R20" s="90"/>
      <c r="S20" s="60"/>
      <c r="T20" s="210"/>
      <c r="U20" s="82"/>
      <c r="V20" s="95"/>
      <c r="W20" s="94" t="str">
        <f t="shared" si="4"/>
        <v>Mqtt1</v>
      </c>
      <c r="X20" s="152" t="s">
        <v>10418</v>
      </c>
      <c r="Y20" s="90" t="str">
        <f t="shared" si="0"/>
        <v>marpower/450000-amcs/alarm-panel</v>
      </c>
      <c r="Z20" s="101" t="str">
        <f t="shared" si="1"/>
        <v>$.AlarmPanelGeaCallRevokeButton</v>
      </c>
      <c r="AA20" s="94"/>
      <c r="AB20" s="90"/>
      <c r="AC20" s="101"/>
      <c r="AD20" s="101"/>
      <c r="AE20" s="102"/>
      <c r="AF20" s="102"/>
      <c r="AG20" s="102"/>
      <c r="AH20" s="95"/>
      <c r="AI20" s="94"/>
      <c r="AJ20" s="66"/>
      <c r="AK20" s="111"/>
      <c r="AL20" s="111"/>
      <c r="AM20" s="112" t="str">
        <f t="shared" si="8"/>
        <v/>
      </c>
      <c r="AN20" s="66"/>
      <c r="AO20" s="66"/>
      <c r="AP20" s="66"/>
      <c r="AQ20" s="66"/>
      <c r="AR20" s="125"/>
      <c r="AS20" s="66"/>
      <c r="AT20" s="60"/>
      <c r="AU20" s="60"/>
      <c r="AV20" s="66"/>
      <c r="AW20" s="126" t="str">
        <f t="shared" si="9"/>
        <v/>
      </c>
      <c r="AX20" s="126"/>
      <c r="AY20" s="139"/>
      <c r="AZ20" s="143"/>
      <c r="BA20" s="143"/>
      <c r="BB20" s="139" t="str">
        <f t="shared" si="7"/>
        <v/>
      </c>
      <c r="BC20" s="152"/>
      <c r="BD20" s="90"/>
      <c r="BE20" s="66"/>
      <c r="BF20" s="66"/>
      <c r="BG20" s="90"/>
      <c r="BH20" s="66"/>
      <c r="BI20" s="66"/>
      <c r="BJ20" s="90"/>
      <c r="BK20" s="66"/>
      <c r="BL20" s="66"/>
      <c r="BM20" s="90"/>
      <c r="BN20" s="66"/>
      <c r="BO20" s="66"/>
      <c r="BP20" s="90"/>
      <c r="BQ20" s="66"/>
      <c r="BR20" s="94"/>
      <c r="BS20" s="90"/>
      <c r="BT20" s="95"/>
      <c r="BU20" s="66"/>
      <c r="BV20" s="66"/>
    </row>
    <row r="21" spans="1:74" ht="15.75" x14ac:dyDescent="0.25">
      <c r="A21" s="51" t="s">
        <v>412</v>
      </c>
      <c r="B21" s="55"/>
      <c r="C21" s="60" t="s">
        <v>111</v>
      </c>
      <c r="D21" s="60" t="s">
        <v>22</v>
      </c>
      <c r="E21" s="60" t="s">
        <v>147</v>
      </c>
      <c r="F21" s="63" t="s">
        <v>132</v>
      </c>
      <c r="G21" s="66">
        <v>4</v>
      </c>
      <c r="H21" s="60"/>
      <c r="I21" s="60" t="s">
        <v>110</v>
      </c>
      <c r="J21" s="70" t="s">
        <v>152</v>
      </c>
      <c r="K21" s="73" t="s">
        <v>509</v>
      </c>
      <c r="L21" s="77"/>
      <c r="M21" s="77">
        <v>1000</v>
      </c>
      <c r="N21" s="77" t="s">
        <v>1382</v>
      </c>
      <c r="O21" s="82"/>
      <c r="P21" s="66" t="s">
        <v>153</v>
      </c>
      <c r="Q21" s="66"/>
      <c r="R21" s="90"/>
      <c r="S21" s="60"/>
      <c r="T21" s="210"/>
      <c r="U21" s="82"/>
      <c r="V21" s="95"/>
      <c r="W21" s="94" t="str">
        <f t="shared" si="4"/>
        <v>Mqtt1</v>
      </c>
      <c r="X21" s="152" t="s">
        <v>10418</v>
      </c>
      <c r="Y21" s="90" t="str">
        <f t="shared" si="0"/>
        <v>marpower/450000-amcs/alarm-panel</v>
      </c>
      <c r="Z21" s="101" t="str">
        <f t="shared" si="1"/>
        <v>$.AlarmPanelAcknowledgeButton</v>
      </c>
      <c r="AA21" s="94"/>
      <c r="AB21" s="90"/>
      <c r="AC21" s="101"/>
      <c r="AD21" s="101"/>
      <c r="AE21" s="102"/>
      <c r="AF21" s="102"/>
      <c r="AG21" s="102"/>
      <c r="AH21" s="95"/>
      <c r="AI21" s="94"/>
      <c r="AJ21" s="66"/>
      <c r="AK21" s="111"/>
      <c r="AL21" s="111"/>
      <c r="AM21" s="112" t="str">
        <f t="shared" si="8"/>
        <v/>
      </c>
      <c r="AN21" s="66"/>
      <c r="AO21" s="66"/>
      <c r="AP21" s="66"/>
      <c r="AQ21" s="66"/>
      <c r="AR21" s="125"/>
      <c r="AS21" s="66"/>
      <c r="AT21" s="60"/>
      <c r="AU21" s="60"/>
      <c r="AV21" s="66"/>
      <c r="AW21" s="126" t="str">
        <f t="shared" si="9"/>
        <v/>
      </c>
      <c r="AX21" s="126"/>
      <c r="AY21" s="139"/>
      <c r="AZ21" s="143"/>
      <c r="BA21" s="143"/>
      <c r="BB21" s="139" t="str">
        <f t="shared" si="7"/>
        <v/>
      </c>
      <c r="BC21" s="152"/>
      <c r="BD21" s="90"/>
      <c r="BE21" s="66"/>
      <c r="BF21" s="66"/>
      <c r="BG21" s="90"/>
      <c r="BH21" s="66"/>
      <c r="BI21" s="66"/>
      <c r="BJ21" s="90"/>
      <c r="BK21" s="66"/>
      <c r="BL21" s="66"/>
      <c r="BM21" s="90"/>
      <c r="BN21" s="66"/>
      <c r="BO21" s="66"/>
      <c r="BP21" s="90"/>
      <c r="BQ21" s="66"/>
      <c r="BR21" s="94"/>
      <c r="BS21" s="90"/>
      <c r="BT21" s="95"/>
      <c r="BU21" s="66"/>
      <c r="BV21" s="66"/>
    </row>
    <row r="22" spans="1:74" ht="15.75" x14ac:dyDescent="0.25">
      <c r="A22" s="51" t="s">
        <v>412</v>
      </c>
      <c r="B22" s="55"/>
      <c r="C22" s="60" t="s">
        <v>111</v>
      </c>
      <c r="D22" s="60" t="s">
        <v>22</v>
      </c>
      <c r="E22" s="60" t="s">
        <v>147</v>
      </c>
      <c r="F22" s="63" t="s">
        <v>132</v>
      </c>
      <c r="G22" s="66">
        <v>5</v>
      </c>
      <c r="H22" s="60"/>
      <c r="I22" s="60" t="s">
        <v>110</v>
      </c>
      <c r="J22" s="70" t="str">
        <f>CONCATENATE("Spare_",E22,"_",G22)</f>
        <v>Spare_DI01_5</v>
      </c>
      <c r="K22" s="73" t="s">
        <v>509</v>
      </c>
      <c r="L22" s="77"/>
      <c r="M22" s="77">
        <v>1000</v>
      </c>
      <c r="N22" s="77" t="s">
        <v>515</v>
      </c>
      <c r="O22" s="82"/>
      <c r="P22" s="66" t="s">
        <v>146</v>
      </c>
      <c r="Q22" s="66"/>
      <c r="R22" s="90"/>
      <c r="S22" s="60"/>
      <c r="T22" s="210"/>
      <c r="U22" s="82"/>
      <c r="V22" s="95"/>
      <c r="W22" s="94" t="str">
        <f t="shared" si="4"/>
        <v/>
      </c>
      <c r="X22" s="152"/>
      <c r="Y22" s="90" t="str">
        <f t="shared" si="0"/>
        <v/>
      </c>
      <c r="Z22" s="101" t="str">
        <f t="shared" si="1"/>
        <v/>
      </c>
      <c r="AA22" s="94"/>
      <c r="AB22" s="90"/>
      <c r="AC22" s="101"/>
      <c r="AD22" s="101"/>
      <c r="AE22" s="102"/>
      <c r="AF22" s="102"/>
      <c r="AG22" s="102"/>
      <c r="AH22" s="95"/>
      <c r="AI22" s="94"/>
      <c r="AJ22" s="66"/>
      <c r="AK22" s="111"/>
      <c r="AL22" s="111"/>
      <c r="AM22" s="112" t="str">
        <f t="shared" si="8"/>
        <v/>
      </c>
      <c r="AN22" s="66"/>
      <c r="AO22" s="66"/>
      <c r="AP22" s="66"/>
      <c r="AQ22" s="66"/>
      <c r="AR22" s="125"/>
      <c r="AS22" s="66"/>
      <c r="AT22" s="60"/>
      <c r="AU22" s="60"/>
      <c r="AV22" s="66"/>
      <c r="AW22" s="126"/>
      <c r="AX22" s="126"/>
      <c r="AY22" s="139"/>
      <c r="AZ22" s="143"/>
      <c r="BA22" s="143"/>
      <c r="BB22" s="139" t="str">
        <f t="shared" si="7"/>
        <v/>
      </c>
      <c r="BC22" s="152"/>
      <c r="BD22" s="90"/>
      <c r="BE22" s="66"/>
      <c r="BF22" s="66"/>
      <c r="BG22" s="90"/>
      <c r="BH22" s="66"/>
      <c r="BI22" s="66"/>
      <c r="BJ22" s="90"/>
      <c r="BK22" s="66"/>
      <c r="BL22" s="66"/>
      <c r="BM22" s="90"/>
      <c r="BN22" s="66"/>
      <c r="BO22" s="66"/>
      <c r="BP22" s="90"/>
      <c r="BQ22" s="66"/>
      <c r="BR22" s="94"/>
      <c r="BS22" s="90"/>
      <c r="BT22" s="95"/>
      <c r="BU22" s="66"/>
      <c r="BV22" s="66"/>
    </row>
    <row r="23" spans="1:74" ht="15.75" x14ac:dyDescent="0.25">
      <c r="A23" s="51" t="s">
        <v>412</v>
      </c>
      <c r="B23" s="55"/>
      <c r="C23" s="60" t="s">
        <v>111</v>
      </c>
      <c r="D23" s="60" t="s">
        <v>22</v>
      </c>
      <c r="E23" s="60" t="s">
        <v>147</v>
      </c>
      <c r="F23" s="63" t="s">
        <v>132</v>
      </c>
      <c r="G23" s="66">
        <v>6</v>
      </c>
      <c r="H23" s="60"/>
      <c r="I23" s="60" t="s">
        <v>110</v>
      </c>
      <c r="J23" s="70" t="str">
        <f t="shared" ref="J23:J25" si="10">CONCATENATE("Spare_",E23,"_",G23)</f>
        <v>Spare_DI01_6</v>
      </c>
      <c r="K23" s="73" t="s">
        <v>509</v>
      </c>
      <c r="L23" s="77"/>
      <c r="M23" s="77">
        <v>1000</v>
      </c>
      <c r="N23" s="77" t="s">
        <v>515</v>
      </c>
      <c r="O23" s="82"/>
      <c r="P23" s="66" t="s">
        <v>146</v>
      </c>
      <c r="Q23" s="66"/>
      <c r="R23" s="90"/>
      <c r="S23" s="60"/>
      <c r="T23" s="210"/>
      <c r="U23" s="82"/>
      <c r="V23" s="95"/>
      <c r="W23" s="94" t="str">
        <f t="shared" si="4"/>
        <v/>
      </c>
      <c r="X23" s="152"/>
      <c r="Y23" s="90" t="str">
        <f t="shared" si="0"/>
        <v/>
      </c>
      <c r="Z23" s="101" t="str">
        <f t="shared" si="1"/>
        <v/>
      </c>
      <c r="AA23" s="94"/>
      <c r="AB23" s="90"/>
      <c r="AC23" s="101"/>
      <c r="AD23" s="101"/>
      <c r="AE23" s="102"/>
      <c r="AF23" s="102"/>
      <c r="AG23" s="102"/>
      <c r="AH23" s="95"/>
      <c r="AI23" s="94"/>
      <c r="AJ23" s="66"/>
      <c r="AK23" s="111"/>
      <c r="AL23" s="111"/>
      <c r="AM23" s="112" t="str">
        <f t="shared" si="8"/>
        <v/>
      </c>
      <c r="AN23" s="66"/>
      <c r="AO23" s="66"/>
      <c r="AP23" s="66"/>
      <c r="AQ23" s="66"/>
      <c r="AR23" s="125"/>
      <c r="AS23" s="66"/>
      <c r="AT23" s="60"/>
      <c r="AU23" s="60"/>
      <c r="AV23" s="66"/>
      <c r="AW23" s="126"/>
      <c r="AX23" s="126"/>
      <c r="AY23" s="139"/>
      <c r="AZ23" s="143"/>
      <c r="BA23" s="143"/>
      <c r="BB23" s="139" t="str">
        <f t="shared" si="7"/>
        <v/>
      </c>
      <c r="BC23" s="152"/>
      <c r="BD23" s="90"/>
      <c r="BE23" s="66"/>
      <c r="BF23" s="66"/>
      <c r="BG23" s="90"/>
      <c r="BH23" s="66"/>
      <c r="BI23" s="66"/>
      <c r="BJ23" s="90"/>
      <c r="BK23" s="66"/>
      <c r="BL23" s="66"/>
      <c r="BM23" s="90"/>
      <c r="BN23" s="66"/>
      <c r="BO23" s="66"/>
      <c r="BP23" s="90"/>
      <c r="BQ23" s="66"/>
      <c r="BR23" s="94"/>
      <c r="BS23" s="90"/>
      <c r="BT23" s="95"/>
      <c r="BU23" s="66"/>
      <c r="BV23" s="66"/>
    </row>
    <row r="24" spans="1:74" ht="15.75" x14ac:dyDescent="0.25">
      <c r="A24" s="51" t="s">
        <v>412</v>
      </c>
      <c r="B24" s="55"/>
      <c r="C24" s="60" t="s">
        <v>111</v>
      </c>
      <c r="D24" s="60" t="s">
        <v>22</v>
      </c>
      <c r="E24" s="60" t="s">
        <v>147</v>
      </c>
      <c r="F24" s="63" t="s">
        <v>132</v>
      </c>
      <c r="G24" s="66">
        <v>7</v>
      </c>
      <c r="H24" s="60"/>
      <c r="I24" s="60" t="s">
        <v>110</v>
      </c>
      <c r="J24" s="70" t="str">
        <f t="shared" si="10"/>
        <v>Spare_DI01_7</v>
      </c>
      <c r="K24" s="73" t="s">
        <v>509</v>
      </c>
      <c r="L24" s="77"/>
      <c r="M24" s="77">
        <v>1000</v>
      </c>
      <c r="N24" s="77" t="s">
        <v>515</v>
      </c>
      <c r="O24" s="82"/>
      <c r="P24" s="66" t="s">
        <v>146</v>
      </c>
      <c r="Q24" s="66"/>
      <c r="R24" s="90"/>
      <c r="S24" s="60"/>
      <c r="T24" s="210"/>
      <c r="U24" s="82"/>
      <c r="V24" s="95"/>
      <c r="W24" s="94" t="str">
        <f t="shared" si="4"/>
        <v/>
      </c>
      <c r="X24" s="152"/>
      <c r="Y24" s="90" t="str">
        <f t="shared" si="0"/>
        <v/>
      </c>
      <c r="Z24" s="101" t="str">
        <f t="shared" si="1"/>
        <v/>
      </c>
      <c r="AA24" s="94"/>
      <c r="AB24" s="90"/>
      <c r="AC24" s="101"/>
      <c r="AD24" s="101"/>
      <c r="AE24" s="102"/>
      <c r="AF24" s="102"/>
      <c r="AG24" s="102"/>
      <c r="AH24" s="95"/>
      <c r="AI24" s="94"/>
      <c r="AJ24" s="66"/>
      <c r="AK24" s="111"/>
      <c r="AL24" s="111"/>
      <c r="AM24" s="112" t="str">
        <f t="shared" si="8"/>
        <v/>
      </c>
      <c r="AN24" s="66"/>
      <c r="AO24" s="66"/>
      <c r="AP24" s="66"/>
      <c r="AQ24" s="66"/>
      <c r="AR24" s="125"/>
      <c r="AS24" s="66"/>
      <c r="AT24" s="60"/>
      <c r="AU24" s="60"/>
      <c r="AV24" s="66"/>
      <c r="AW24" s="126" t="str">
        <f t="shared" ref="AW24:AW79" si="11">IF(ISNUMBER(AM24),"Please consult operation manual for more information","")</f>
        <v/>
      </c>
      <c r="AX24" s="126"/>
      <c r="AY24" s="139"/>
      <c r="AZ24" s="143"/>
      <c r="BA24" s="143"/>
      <c r="BB24" s="139" t="str">
        <f t="shared" si="7"/>
        <v/>
      </c>
      <c r="BC24" s="152"/>
      <c r="BD24" s="90"/>
      <c r="BE24" s="66"/>
      <c r="BF24" s="66"/>
      <c r="BG24" s="90"/>
      <c r="BH24" s="66"/>
      <c r="BI24" s="66"/>
      <c r="BJ24" s="90"/>
      <c r="BK24" s="66"/>
      <c r="BL24" s="66"/>
      <c r="BM24" s="90"/>
      <c r="BN24" s="66"/>
      <c r="BO24" s="66"/>
      <c r="BP24" s="90"/>
      <c r="BQ24" s="66"/>
      <c r="BR24" s="94"/>
      <c r="BS24" s="90"/>
      <c r="BT24" s="95"/>
      <c r="BU24" s="66"/>
      <c r="BV24" s="66"/>
    </row>
    <row r="25" spans="1:74" ht="15.75" x14ac:dyDescent="0.25">
      <c r="A25" s="51" t="s">
        <v>412</v>
      </c>
      <c r="B25" s="55"/>
      <c r="C25" s="60" t="s">
        <v>111</v>
      </c>
      <c r="D25" s="60" t="s">
        <v>22</v>
      </c>
      <c r="E25" s="60" t="s">
        <v>147</v>
      </c>
      <c r="F25" s="63" t="s">
        <v>132</v>
      </c>
      <c r="G25" s="66">
        <v>8</v>
      </c>
      <c r="H25" s="60"/>
      <c r="I25" s="60" t="s">
        <v>110</v>
      </c>
      <c r="J25" s="70" t="str">
        <f t="shared" si="10"/>
        <v>Spare_DI01_8</v>
      </c>
      <c r="K25" s="73" t="s">
        <v>509</v>
      </c>
      <c r="L25" s="77"/>
      <c r="M25" s="77">
        <v>1000</v>
      </c>
      <c r="N25" s="77" t="s">
        <v>515</v>
      </c>
      <c r="O25" s="82"/>
      <c r="P25" s="66" t="s">
        <v>146</v>
      </c>
      <c r="Q25" s="66"/>
      <c r="R25" s="90"/>
      <c r="S25" s="60"/>
      <c r="T25" s="210"/>
      <c r="U25" s="82"/>
      <c r="V25" s="95"/>
      <c r="W25" s="94" t="str">
        <f t="shared" si="4"/>
        <v/>
      </c>
      <c r="X25" s="152"/>
      <c r="Y25" s="90" t="str">
        <f t="shared" si="0"/>
        <v/>
      </c>
      <c r="Z25" s="101" t="str">
        <f t="shared" si="1"/>
        <v/>
      </c>
      <c r="AA25" s="94"/>
      <c r="AB25" s="90"/>
      <c r="AC25" s="101"/>
      <c r="AD25" s="101"/>
      <c r="AE25" s="102"/>
      <c r="AF25" s="102"/>
      <c r="AG25" s="102"/>
      <c r="AH25" s="95"/>
      <c r="AI25" s="94"/>
      <c r="AJ25" s="66"/>
      <c r="AK25" s="111"/>
      <c r="AL25" s="111"/>
      <c r="AM25" s="112" t="str">
        <f t="shared" si="8"/>
        <v/>
      </c>
      <c r="AN25" s="66"/>
      <c r="AO25" s="66"/>
      <c r="AP25" s="66"/>
      <c r="AQ25" s="66"/>
      <c r="AR25" s="125"/>
      <c r="AS25" s="66"/>
      <c r="AT25" s="60"/>
      <c r="AU25" s="60"/>
      <c r="AV25" s="66"/>
      <c r="AW25" s="126" t="str">
        <f t="shared" si="11"/>
        <v/>
      </c>
      <c r="AX25" s="126"/>
      <c r="AY25" s="139"/>
      <c r="AZ25" s="143"/>
      <c r="BA25" s="143"/>
      <c r="BB25" s="139" t="str">
        <f t="shared" si="7"/>
        <v/>
      </c>
      <c r="BC25" s="152"/>
      <c r="BD25" s="90"/>
      <c r="BE25" s="66"/>
      <c r="BF25" s="66"/>
      <c r="BG25" s="90"/>
      <c r="BH25" s="66"/>
      <c r="BI25" s="66"/>
      <c r="BJ25" s="90"/>
      <c r="BK25" s="66"/>
      <c r="BL25" s="66"/>
      <c r="BM25" s="90"/>
      <c r="BN25" s="66"/>
      <c r="BO25" s="66"/>
      <c r="BP25" s="90"/>
      <c r="BQ25" s="66"/>
      <c r="BR25" s="94"/>
      <c r="BS25" s="90"/>
      <c r="BT25" s="95"/>
      <c r="BU25" s="66"/>
      <c r="BV25" s="66"/>
    </row>
    <row r="26" spans="1:74" ht="15.75" x14ac:dyDescent="0.25">
      <c r="A26" s="51" t="s">
        <v>412</v>
      </c>
      <c r="B26" s="55"/>
      <c r="C26" s="60" t="s">
        <v>111</v>
      </c>
      <c r="D26" s="60" t="s">
        <v>22</v>
      </c>
      <c r="E26" s="60" t="s">
        <v>155</v>
      </c>
      <c r="F26" s="63" t="s">
        <v>156</v>
      </c>
      <c r="G26" s="66">
        <v>1</v>
      </c>
      <c r="H26" s="60"/>
      <c r="I26" s="60" t="s">
        <v>110</v>
      </c>
      <c r="J26" s="70" t="s">
        <v>157</v>
      </c>
      <c r="K26" s="73" t="s">
        <v>509</v>
      </c>
      <c r="L26" s="77"/>
      <c r="M26" s="77">
        <v>1000</v>
      </c>
      <c r="N26" s="77" t="s">
        <v>1382</v>
      </c>
      <c r="O26" s="82"/>
      <c r="P26" s="66" t="s">
        <v>158</v>
      </c>
      <c r="Q26" s="66"/>
      <c r="R26" s="90"/>
      <c r="S26" s="60"/>
      <c r="T26" s="210"/>
      <c r="U26" s="82"/>
      <c r="V26" s="95"/>
      <c r="W26" s="94" t="str">
        <f t="shared" si="4"/>
        <v>Mqtt1</v>
      </c>
      <c r="X26" s="152" t="s">
        <v>6861</v>
      </c>
      <c r="Y26" s="90" t="str">
        <f t="shared" si="0"/>
        <v>marpower/450000-amcs/ums</v>
      </c>
      <c r="Z26" s="101" t="str">
        <f t="shared" si="1"/>
        <v>$.UmsMannedLight</v>
      </c>
      <c r="AA26" s="94"/>
      <c r="AB26" s="90"/>
      <c r="AC26" s="101"/>
      <c r="AD26" s="101"/>
      <c r="AE26" s="102"/>
      <c r="AF26" s="102"/>
      <c r="AG26" s="102"/>
      <c r="AH26" s="95"/>
      <c r="AI26" s="94"/>
      <c r="AJ26" s="66"/>
      <c r="AK26" s="111"/>
      <c r="AL26" s="111"/>
      <c r="AM26" s="112" t="str">
        <f t="shared" si="8"/>
        <v/>
      </c>
      <c r="AN26" s="66"/>
      <c r="AO26" s="66"/>
      <c r="AP26" s="66"/>
      <c r="AQ26" s="66"/>
      <c r="AR26" s="125"/>
      <c r="AS26" s="66"/>
      <c r="AT26" s="60"/>
      <c r="AU26" s="60"/>
      <c r="AV26" s="66"/>
      <c r="AW26" s="126" t="str">
        <f t="shared" si="11"/>
        <v/>
      </c>
      <c r="AX26" s="126"/>
      <c r="AY26" s="139"/>
      <c r="AZ26" s="143"/>
      <c r="BA26" s="143"/>
      <c r="BB26" s="139" t="str">
        <f t="shared" si="7"/>
        <v/>
      </c>
      <c r="BC26" s="152"/>
      <c r="BD26" s="90"/>
      <c r="BE26" s="66"/>
      <c r="BF26" s="66"/>
      <c r="BG26" s="90"/>
      <c r="BH26" s="66"/>
      <c r="BI26" s="66"/>
      <c r="BJ26" s="90"/>
      <c r="BK26" s="66"/>
      <c r="BL26" s="66"/>
      <c r="BM26" s="90"/>
      <c r="BN26" s="66"/>
      <c r="BO26" s="66"/>
      <c r="BP26" s="90"/>
      <c r="BQ26" s="66"/>
      <c r="BR26" s="94"/>
      <c r="BS26" s="90"/>
      <c r="BT26" s="95"/>
      <c r="BU26" s="66"/>
      <c r="BV26" s="66"/>
    </row>
    <row r="27" spans="1:74" ht="15.75" x14ac:dyDescent="0.25">
      <c r="A27" s="51" t="s">
        <v>412</v>
      </c>
      <c r="B27" s="55"/>
      <c r="C27" s="60" t="s">
        <v>111</v>
      </c>
      <c r="D27" s="60" t="s">
        <v>22</v>
      </c>
      <c r="E27" s="60" t="s">
        <v>155</v>
      </c>
      <c r="F27" s="63" t="s">
        <v>156</v>
      </c>
      <c r="G27" s="66">
        <v>2</v>
      </c>
      <c r="H27" s="60"/>
      <c r="I27" s="60" t="s">
        <v>110</v>
      </c>
      <c r="J27" s="70" t="s">
        <v>159</v>
      </c>
      <c r="K27" s="73" t="s">
        <v>509</v>
      </c>
      <c r="L27" s="77"/>
      <c r="M27" s="77">
        <v>1000</v>
      </c>
      <c r="N27" s="77" t="s">
        <v>1382</v>
      </c>
      <c r="O27" s="82"/>
      <c r="P27" s="66" t="s">
        <v>160</v>
      </c>
      <c r="Q27" s="66"/>
      <c r="R27" s="90"/>
      <c r="S27" s="60"/>
      <c r="T27" s="210"/>
      <c r="U27" s="82"/>
      <c r="V27" s="95"/>
      <c r="W27" s="94" t="str">
        <f t="shared" si="4"/>
        <v>Mqtt1</v>
      </c>
      <c r="X27" s="152" t="s">
        <v>6861</v>
      </c>
      <c r="Y27" s="90" t="str">
        <f t="shared" si="0"/>
        <v>marpower/450000-amcs/ums</v>
      </c>
      <c r="Z27" s="101" t="str">
        <f t="shared" si="1"/>
        <v>$.UmsTimingOnLight</v>
      </c>
      <c r="AA27" s="94"/>
      <c r="AB27" s="90"/>
      <c r="AC27" s="101"/>
      <c r="AD27" s="101"/>
      <c r="AE27" s="102"/>
      <c r="AF27" s="102"/>
      <c r="AG27" s="102"/>
      <c r="AH27" s="95"/>
      <c r="AI27" s="94"/>
      <c r="AJ27" s="66"/>
      <c r="AK27" s="111"/>
      <c r="AL27" s="111"/>
      <c r="AM27" s="112" t="str">
        <f t="shared" si="8"/>
        <v/>
      </c>
      <c r="AN27" s="66"/>
      <c r="AO27" s="66"/>
      <c r="AP27" s="66"/>
      <c r="AQ27" s="66"/>
      <c r="AR27" s="125"/>
      <c r="AS27" s="66"/>
      <c r="AT27" s="60"/>
      <c r="AU27" s="60"/>
      <c r="AV27" s="66"/>
      <c r="AW27" s="126" t="str">
        <f t="shared" si="11"/>
        <v/>
      </c>
      <c r="AX27" s="126"/>
      <c r="AY27" s="139"/>
      <c r="AZ27" s="143"/>
      <c r="BA27" s="143"/>
      <c r="BB27" s="139" t="str">
        <f t="shared" si="7"/>
        <v/>
      </c>
      <c r="BC27" s="152"/>
      <c r="BD27" s="90"/>
      <c r="BE27" s="66"/>
      <c r="BF27" s="66"/>
      <c r="BG27" s="90"/>
      <c r="BH27" s="66"/>
      <c r="BI27" s="66"/>
      <c r="BJ27" s="90"/>
      <c r="BK27" s="66"/>
      <c r="BL27" s="66"/>
      <c r="BM27" s="90"/>
      <c r="BN27" s="66"/>
      <c r="BO27" s="66"/>
      <c r="BP27" s="90"/>
      <c r="BQ27" s="66"/>
      <c r="BR27" s="94"/>
      <c r="BS27" s="90"/>
      <c r="BT27" s="95"/>
      <c r="BU27" s="66"/>
      <c r="BV27" s="66"/>
    </row>
    <row r="28" spans="1:74" ht="15.75" x14ac:dyDescent="0.25">
      <c r="A28" s="51" t="s">
        <v>412</v>
      </c>
      <c r="B28" s="55"/>
      <c r="C28" s="60" t="s">
        <v>111</v>
      </c>
      <c r="D28" s="60" t="s">
        <v>22</v>
      </c>
      <c r="E28" s="60" t="s">
        <v>155</v>
      </c>
      <c r="F28" s="63" t="s">
        <v>156</v>
      </c>
      <c r="G28" s="66">
        <v>3</v>
      </c>
      <c r="H28" s="60"/>
      <c r="I28" s="60" t="s">
        <v>110</v>
      </c>
      <c r="J28" s="70" t="str">
        <f>CONCATENATE("Spare_",E28,"_",G28)</f>
        <v>Spare_DO00_3</v>
      </c>
      <c r="K28" s="73" t="s">
        <v>509</v>
      </c>
      <c r="L28" s="77"/>
      <c r="M28" s="77">
        <v>1000</v>
      </c>
      <c r="N28" s="77" t="s">
        <v>515</v>
      </c>
      <c r="O28" s="82"/>
      <c r="P28" s="66" t="s">
        <v>146</v>
      </c>
      <c r="Q28" s="66"/>
      <c r="R28" s="90"/>
      <c r="S28" s="60"/>
      <c r="T28" s="210"/>
      <c r="U28" s="82"/>
      <c r="V28" s="95"/>
      <c r="W28" s="94" t="str">
        <f t="shared" si="4"/>
        <v/>
      </c>
      <c r="X28" s="152"/>
      <c r="Y28" s="90" t="str">
        <f t="shared" si="0"/>
        <v/>
      </c>
      <c r="Z28" s="101" t="str">
        <f t="shared" si="1"/>
        <v/>
      </c>
      <c r="AA28" s="94"/>
      <c r="AB28" s="90"/>
      <c r="AC28" s="101"/>
      <c r="AD28" s="101"/>
      <c r="AE28" s="102"/>
      <c r="AF28" s="102"/>
      <c r="AG28" s="102"/>
      <c r="AH28" s="95"/>
      <c r="AI28" s="94"/>
      <c r="AJ28" s="66"/>
      <c r="AK28" s="111"/>
      <c r="AL28" s="111"/>
      <c r="AM28" s="112" t="str">
        <f t="shared" si="8"/>
        <v/>
      </c>
      <c r="AN28" s="66"/>
      <c r="AO28" s="66"/>
      <c r="AP28" s="66"/>
      <c r="AQ28" s="66"/>
      <c r="AR28" s="125"/>
      <c r="AS28" s="66"/>
      <c r="AT28" s="60"/>
      <c r="AU28" s="60"/>
      <c r="AV28" s="66"/>
      <c r="AW28" s="126" t="str">
        <f t="shared" si="11"/>
        <v/>
      </c>
      <c r="AX28" s="126"/>
      <c r="AY28" s="139"/>
      <c r="AZ28" s="143"/>
      <c r="BA28" s="143"/>
      <c r="BB28" s="139" t="str">
        <f t="shared" si="7"/>
        <v/>
      </c>
      <c r="BC28" s="152"/>
      <c r="BD28" s="90"/>
      <c r="BE28" s="66"/>
      <c r="BF28" s="66"/>
      <c r="BG28" s="90"/>
      <c r="BH28" s="66"/>
      <c r="BI28" s="66"/>
      <c r="BJ28" s="90"/>
      <c r="BK28" s="66"/>
      <c r="BL28" s="66"/>
      <c r="BM28" s="90"/>
      <c r="BN28" s="66"/>
      <c r="BO28" s="66"/>
      <c r="BP28" s="90"/>
      <c r="BQ28" s="66"/>
      <c r="BR28" s="94"/>
      <c r="BS28" s="90"/>
      <c r="BT28" s="95"/>
      <c r="BU28" s="66"/>
      <c r="BV28" s="66"/>
    </row>
    <row r="29" spans="1:74" ht="15.75" x14ac:dyDescent="0.25">
      <c r="A29" s="51" t="s">
        <v>412</v>
      </c>
      <c r="B29" s="55"/>
      <c r="C29" s="60" t="s">
        <v>111</v>
      </c>
      <c r="D29" s="60" t="s">
        <v>22</v>
      </c>
      <c r="E29" s="60" t="s">
        <v>155</v>
      </c>
      <c r="F29" s="63" t="s">
        <v>156</v>
      </c>
      <c r="G29" s="66">
        <v>4</v>
      </c>
      <c r="H29" s="60"/>
      <c r="I29" s="60" t="s">
        <v>110</v>
      </c>
      <c r="J29" s="70" t="s">
        <v>161</v>
      </c>
      <c r="K29" s="73" t="s">
        <v>509</v>
      </c>
      <c r="L29" s="77"/>
      <c r="M29" s="77">
        <v>1000</v>
      </c>
      <c r="N29" s="77" t="s">
        <v>1382</v>
      </c>
      <c r="O29" s="82"/>
      <c r="P29" s="66" t="s">
        <v>162</v>
      </c>
      <c r="Q29" s="66"/>
      <c r="R29" s="90"/>
      <c r="S29" s="60"/>
      <c r="T29" s="210"/>
      <c r="U29" s="82"/>
      <c r="V29" s="95"/>
      <c r="W29" s="94" t="str">
        <f t="shared" si="4"/>
        <v>Mqtt1</v>
      </c>
      <c r="X29" s="152" t="s">
        <v>6861</v>
      </c>
      <c r="Y29" s="90" t="str">
        <f t="shared" si="0"/>
        <v>marpower/450000-amcs/ums</v>
      </c>
      <c r="Z29" s="101" t="str">
        <f t="shared" si="1"/>
        <v>$.UmsOneManTimerResetLight</v>
      </c>
      <c r="AA29" s="94"/>
      <c r="AB29" s="90"/>
      <c r="AC29" s="101"/>
      <c r="AD29" s="101"/>
      <c r="AE29" s="102"/>
      <c r="AF29" s="102"/>
      <c r="AG29" s="102"/>
      <c r="AH29" s="95"/>
      <c r="AI29" s="94"/>
      <c r="AJ29" s="66"/>
      <c r="AK29" s="111"/>
      <c r="AL29" s="111"/>
      <c r="AM29" s="112" t="str">
        <f t="shared" si="8"/>
        <v/>
      </c>
      <c r="AN29" s="66"/>
      <c r="AO29" s="66"/>
      <c r="AP29" s="66"/>
      <c r="AQ29" s="66"/>
      <c r="AR29" s="125"/>
      <c r="AS29" s="66"/>
      <c r="AT29" s="60"/>
      <c r="AU29" s="60"/>
      <c r="AV29" s="66"/>
      <c r="AW29" s="126" t="str">
        <f t="shared" si="11"/>
        <v/>
      </c>
      <c r="AX29" s="126"/>
      <c r="AY29" s="139"/>
      <c r="AZ29" s="143"/>
      <c r="BA29" s="143"/>
      <c r="BB29" s="139" t="str">
        <f t="shared" si="7"/>
        <v/>
      </c>
      <c r="BC29" s="152"/>
      <c r="BD29" s="90"/>
      <c r="BE29" s="66"/>
      <c r="BF29" s="66"/>
      <c r="BG29" s="90"/>
      <c r="BH29" s="66"/>
      <c r="BI29" s="66"/>
      <c r="BJ29" s="90"/>
      <c r="BK29" s="66"/>
      <c r="BL29" s="66"/>
      <c r="BM29" s="90"/>
      <c r="BN29" s="66"/>
      <c r="BO29" s="66"/>
      <c r="BP29" s="90"/>
      <c r="BQ29" s="66"/>
      <c r="BR29" s="94"/>
      <c r="BS29" s="90"/>
      <c r="BT29" s="95"/>
      <c r="BU29" s="66"/>
      <c r="BV29" s="66"/>
    </row>
    <row r="30" spans="1:74" ht="15.75" x14ac:dyDescent="0.25">
      <c r="A30" s="51" t="s">
        <v>412</v>
      </c>
      <c r="B30" s="55"/>
      <c r="C30" s="60" t="s">
        <v>111</v>
      </c>
      <c r="D30" s="60" t="s">
        <v>22</v>
      </c>
      <c r="E30" s="60" t="s">
        <v>155</v>
      </c>
      <c r="F30" s="63" t="s">
        <v>156</v>
      </c>
      <c r="G30" s="66">
        <v>5</v>
      </c>
      <c r="H30" s="60"/>
      <c r="I30" s="60" t="s">
        <v>110</v>
      </c>
      <c r="J30" s="70" t="s">
        <v>163</v>
      </c>
      <c r="K30" s="73" t="s">
        <v>509</v>
      </c>
      <c r="L30" s="77"/>
      <c r="M30" s="77">
        <v>1000</v>
      </c>
      <c r="N30" s="77" t="s">
        <v>1382</v>
      </c>
      <c r="O30" s="82"/>
      <c r="P30" s="66" t="s">
        <v>164</v>
      </c>
      <c r="Q30" s="66"/>
      <c r="R30" s="90"/>
      <c r="S30" s="60"/>
      <c r="T30" s="210"/>
      <c r="U30" s="82"/>
      <c r="V30" s="95"/>
      <c r="W30" s="94" t="str">
        <f t="shared" si="4"/>
        <v>Mqtt1</v>
      </c>
      <c r="X30" s="152" t="s">
        <v>10418</v>
      </c>
      <c r="Y30" s="90" t="str">
        <f t="shared" si="0"/>
        <v>marpower/450000-amcs/alarm-panel</v>
      </c>
      <c r="Z30" s="101" t="str">
        <f t="shared" si="1"/>
        <v>$.AlarmPanelSilenceLight</v>
      </c>
      <c r="AA30" s="94"/>
      <c r="AB30" s="90"/>
      <c r="AC30" s="101"/>
      <c r="AD30" s="101"/>
      <c r="AE30" s="102"/>
      <c r="AF30" s="102"/>
      <c r="AG30" s="102"/>
      <c r="AH30" s="95"/>
      <c r="AI30" s="94"/>
      <c r="AJ30" s="66"/>
      <c r="AK30" s="111"/>
      <c r="AL30" s="111"/>
      <c r="AM30" s="112" t="str">
        <f t="shared" si="8"/>
        <v/>
      </c>
      <c r="AN30" s="66"/>
      <c r="AO30" s="66"/>
      <c r="AP30" s="66"/>
      <c r="AQ30" s="66"/>
      <c r="AR30" s="125"/>
      <c r="AS30" s="66"/>
      <c r="AT30" s="60"/>
      <c r="AU30" s="60"/>
      <c r="AV30" s="66"/>
      <c r="AW30" s="126" t="str">
        <f t="shared" si="11"/>
        <v/>
      </c>
      <c r="AX30" s="126"/>
      <c r="AY30" s="139"/>
      <c r="AZ30" s="143"/>
      <c r="BA30" s="143"/>
      <c r="BB30" s="139" t="str">
        <f t="shared" si="7"/>
        <v/>
      </c>
      <c r="BC30" s="152"/>
      <c r="BD30" s="90"/>
      <c r="BE30" s="66"/>
      <c r="BF30" s="66"/>
      <c r="BG30" s="90"/>
      <c r="BH30" s="66"/>
      <c r="BI30" s="66"/>
      <c r="BJ30" s="90"/>
      <c r="BK30" s="66"/>
      <c r="BL30" s="66"/>
      <c r="BM30" s="90"/>
      <c r="BN30" s="66"/>
      <c r="BO30" s="66"/>
      <c r="BP30" s="90"/>
      <c r="BQ30" s="66"/>
      <c r="BR30" s="94"/>
      <c r="BS30" s="90"/>
      <c r="BT30" s="95"/>
      <c r="BU30" s="66"/>
      <c r="BV30" s="66"/>
    </row>
    <row r="31" spans="1:74" ht="15.75" x14ac:dyDescent="0.25">
      <c r="A31" s="51" t="s">
        <v>412</v>
      </c>
      <c r="B31" s="55"/>
      <c r="C31" s="60" t="s">
        <v>111</v>
      </c>
      <c r="D31" s="60" t="s">
        <v>22</v>
      </c>
      <c r="E31" s="60" t="s">
        <v>155</v>
      </c>
      <c r="F31" s="63" t="s">
        <v>156</v>
      </c>
      <c r="G31" s="66">
        <v>6</v>
      </c>
      <c r="H31" s="60"/>
      <c r="I31" s="60" t="s">
        <v>110</v>
      </c>
      <c r="J31" s="70" t="s">
        <v>165</v>
      </c>
      <c r="K31" s="73" t="s">
        <v>509</v>
      </c>
      <c r="L31" s="77"/>
      <c r="M31" s="77">
        <v>1000</v>
      </c>
      <c r="N31" s="77" t="s">
        <v>1382</v>
      </c>
      <c r="O31" s="82"/>
      <c r="P31" s="66" t="s">
        <v>546</v>
      </c>
      <c r="Q31" s="66"/>
      <c r="R31" s="90"/>
      <c r="S31" s="60"/>
      <c r="T31" s="210"/>
      <c r="U31" s="82"/>
      <c r="V31" s="95"/>
      <c r="W31" s="94" t="str">
        <f t="shared" si="4"/>
        <v>Mqtt1</v>
      </c>
      <c r="X31" s="152" t="s">
        <v>10418</v>
      </c>
      <c r="Y31" s="90" t="str">
        <f t="shared" si="0"/>
        <v>marpower/450000-amcs/alarm-panel</v>
      </c>
      <c r="Z31" s="101" t="str">
        <f t="shared" si="1"/>
        <v>$.AlarmPanelGeaCallRevokeLight</v>
      </c>
      <c r="AA31" s="94"/>
      <c r="AB31" s="90"/>
      <c r="AC31" s="101"/>
      <c r="AD31" s="101"/>
      <c r="AE31" s="102"/>
      <c r="AF31" s="102"/>
      <c r="AG31" s="102"/>
      <c r="AH31" s="95"/>
      <c r="AI31" s="94"/>
      <c r="AJ31" s="66"/>
      <c r="AK31" s="111"/>
      <c r="AL31" s="111"/>
      <c r="AM31" s="112" t="str">
        <f t="shared" si="8"/>
        <v/>
      </c>
      <c r="AN31" s="66"/>
      <c r="AO31" s="66"/>
      <c r="AP31" s="66"/>
      <c r="AQ31" s="66"/>
      <c r="AR31" s="125"/>
      <c r="AS31" s="66"/>
      <c r="AT31" s="60"/>
      <c r="AU31" s="60"/>
      <c r="AV31" s="66"/>
      <c r="AW31" s="126" t="str">
        <f t="shared" si="11"/>
        <v/>
      </c>
      <c r="AX31" s="126"/>
      <c r="AY31" s="139"/>
      <c r="AZ31" s="143"/>
      <c r="BA31" s="143"/>
      <c r="BB31" s="139" t="str">
        <f t="shared" si="7"/>
        <v/>
      </c>
      <c r="BC31" s="152"/>
      <c r="BD31" s="90"/>
      <c r="BE31" s="66"/>
      <c r="BF31" s="66"/>
      <c r="BG31" s="90"/>
      <c r="BH31" s="66"/>
      <c r="BI31" s="66"/>
      <c r="BJ31" s="90"/>
      <c r="BK31" s="66"/>
      <c r="BL31" s="66"/>
      <c r="BM31" s="90"/>
      <c r="BN31" s="66"/>
      <c r="BO31" s="66"/>
      <c r="BP31" s="90"/>
      <c r="BQ31" s="66"/>
      <c r="BR31" s="94"/>
      <c r="BS31" s="90"/>
      <c r="BT31" s="95"/>
      <c r="BU31" s="66"/>
      <c r="BV31" s="66"/>
    </row>
    <row r="32" spans="1:74" ht="15.75" x14ac:dyDescent="0.25">
      <c r="A32" s="51" t="s">
        <v>10094</v>
      </c>
      <c r="B32" s="55"/>
      <c r="C32" s="60" t="s">
        <v>111</v>
      </c>
      <c r="D32" s="60" t="s">
        <v>22</v>
      </c>
      <c r="E32" s="60" t="s">
        <v>155</v>
      </c>
      <c r="F32" s="63" t="s">
        <v>156</v>
      </c>
      <c r="G32" s="66">
        <v>7</v>
      </c>
      <c r="H32" s="60"/>
      <c r="I32" s="60" t="s">
        <v>110</v>
      </c>
      <c r="J32" s="95" t="s">
        <v>453</v>
      </c>
      <c r="K32" s="73" t="s">
        <v>509</v>
      </c>
      <c r="L32" s="77"/>
      <c r="M32" s="77">
        <v>1000</v>
      </c>
      <c r="N32" s="77" t="s">
        <v>1382</v>
      </c>
      <c r="O32" s="82"/>
      <c r="P32" s="90" t="s">
        <v>547</v>
      </c>
      <c r="Q32" s="66"/>
      <c r="R32" s="90"/>
      <c r="S32" s="60"/>
      <c r="T32" s="210"/>
      <c r="U32" s="82"/>
      <c r="V32" s="95"/>
      <c r="W32" s="94"/>
      <c r="X32" s="152"/>
      <c r="Y32" s="90" t="str">
        <f t="shared" si="0"/>
        <v>marpower/450000-amcs</v>
      </c>
      <c r="Z32" s="101" t="str">
        <f t="shared" si="1"/>
        <v>$.KEB1_MachinerySpaceBuzzerHorn</v>
      </c>
      <c r="AA32" s="94"/>
      <c r="AB32" s="90"/>
      <c r="AC32" s="101"/>
      <c r="AD32" s="101"/>
      <c r="AE32" s="102"/>
      <c r="AF32" s="102"/>
      <c r="AG32" s="102"/>
      <c r="AH32" s="95"/>
      <c r="AI32" s="94"/>
      <c r="AJ32" s="66"/>
      <c r="AK32" s="111"/>
      <c r="AL32" s="111"/>
      <c r="AM32" s="112" t="str">
        <f t="shared" si="8"/>
        <v/>
      </c>
      <c r="AN32" s="66"/>
      <c r="AO32" s="66"/>
      <c r="AP32" s="66"/>
      <c r="AQ32" s="66"/>
      <c r="AR32" s="125"/>
      <c r="AS32" s="66"/>
      <c r="AT32" s="60"/>
      <c r="AU32" s="60"/>
      <c r="AV32" s="66"/>
      <c r="AW32" s="126" t="str">
        <f t="shared" si="11"/>
        <v/>
      </c>
      <c r="AX32" s="126"/>
      <c r="AY32" s="139"/>
      <c r="AZ32" s="143"/>
      <c r="BA32" s="143"/>
      <c r="BB32" s="139" t="str">
        <f t="shared" si="7"/>
        <v/>
      </c>
      <c r="BC32" s="152"/>
      <c r="BD32" s="90"/>
      <c r="BE32" s="66"/>
      <c r="BF32" s="66"/>
      <c r="BG32" s="90"/>
      <c r="BH32" s="66"/>
      <c r="BI32" s="66"/>
      <c r="BJ32" s="90"/>
      <c r="BK32" s="66"/>
      <c r="BL32" s="66"/>
      <c r="BM32" s="90"/>
      <c r="BN32" s="66"/>
      <c r="BO32" s="66"/>
      <c r="BP32" s="90"/>
      <c r="BQ32" s="66"/>
      <c r="BR32" s="94"/>
      <c r="BS32" s="90"/>
      <c r="BT32" s="95"/>
      <c r="BU32" s="66"/>
      <c r="BV32" s="66"/>
    </row>
    <row r="33" spans="1:74" ht="15.75" x14ac:dyDescent="0.25">
      <c r="A33" s="51" t="s">
        <v>412</v>
      </c>
      <c r="B33" s="55"/>
      <c r="C33" s="60" t="s">
        <v>111</v>
      </c>
      <c r="D33" s="60" t="s">
        <v>22</v>
      </c>
      <c r="E33" s="60" t="s">
        <v>155</v>
      </c>
      <c r="F33" s="63" t="s">
        <v>156</v>
      </c>
      <c r="G33" s="66">
        <v>8</v>
      </c>
      <c r="H33" s="60"/>
      <c r="I33" s="60" t="s">
        <v>110</v>
      </c>
      <c r="J33" s="70" t="s">
        <v>167</v>
      </c>
      <c r="K33" s="73" t="s">
        <v>509</v>
      </c>
      <c r="L33" s="77"/>
      <c r="M33" s="77">
        <v>1000</v>
      </c>
      <c r="N33" s="77" t="s">
        <v>1382</v>
      </c>
      <c r="O33" s="82"/>
      <c r="P33" s="66" t="s">
        <v>168</v>
      </c>
      <c r="Q33" s="66"/>
      <c r="R33" s="90"/>
      <c r="S33" s="60"/>
      <c r="T33" s="210"/>
      <c r="U33" s="82"/>
      <c r="V33" s="95"/>
      <c r="W33" s="94" t="str">
        <f t="shared" si="4"/>
        <v>Mqtt1</v>
      </c>
      <c r="X33" s="152" t="s">
        <v>10418</v>
      </c>
      <c r="Y33" s="90" t="str">
        <f t="shared" si="0"/>
        <v>marpower/450000-amcs/alarm-panel</v>
      </c>
      <c r="Z33" s="101" t="str">
        <f t="shared" si="1"/>
        <v>$.AlarmPanelAcknowledgeLight</v>
      </c>
      <c r="AA33" s="94"/>
      <c r="AB33" s="90"/>
      <c r="AC33" s="101"/>
      <c r="AD33" s="101"/>
      <c r="AE33" s="102"/>
      <c r="AF33" s="102"/>
      <c r="AG33" s="102"/>
      <c r="AH33" s="95"/>
      <c r="AI33" s="94"/>
      <c r="AJ33" s="66"/>
      <c r="AK33" s="111"/>
      <c r="AL33" s="111"/>
      <c r="AM33" s="112" t="str">
        <f t="shared" si="8"/>
        <v/>
      </c>
      <c r="AN33" s="66"/>
      <c r="AO33" s="66"/>
      <c r="AP33" s="66"/>
      <c r="AQ33" s="66"/>
      <c r="AR33" s="125"/>
      <c r="AS33" s="66"/>
      <c r="AT33" s="60"/>
      <c r="AU33" s="60"/>
      <c r="AV33" s="66"/>
      <c r="AW33" s="126" t="str">
        <f t="shared" si="11"/>
        <v/>
      </c>
      <c r="AX33" s="126"/>
      <c r="AY33" s="139"/>
      <c r="AZ33" s="143"/>
      <c r="BA33" s="143"/>
      <c r="BB33" s="139" t="str">
        <f t="shared" si="7"/>
        <v/>
      </c>
      <c r="BC33" s="152"/>
      <c r="BD33" s="90"/>
      <c r="BE33" s="66"/>
      <c r="BF33" s="66"/>
      <c r="BG33" s="90"/>
      <c r="BH33" s="66"/>
      <c r="BI33" s="66"/>
      <c r="BJ33" s="90"/>
      <c r="BK33" s="66"/>
      <c r="BL33" s="66"/>
      <c r="BM33" s="90"/>
      <c r="BN33" s="66"/>
      <c r="BO33" s="66"/>
      <c r="BP33" s="90"/>
      <c r="BQ33" s="66"/>
      <c r="BR33" s="94"/>
      <c r="BS33" s="90"/>
      <c r="BT33" s="95"/>
      <c r="BU33" s="66"/>
      <c r="BV33" s="66"/>
    </row>
    <row r="34" spans="1:74" ht="15.75" x14ac:dyDescent="0.25">
      <c r="A34" s="51" t="s">
        <v>10094</v>
      </c>
      <c r="B34" s="55"/>
      <c r="C34" s="60" t="s">
        <v>111</v>
      </c>
      <c r="D34" s="60" t="s">
        <v>22</v>
      </c>
      <c r="E34" s="60" t="s">
        <v>129</v>
      </c>
      <c r="F34" s="63" t="s">
        <v>130</v>
      </c>
      <c r="G34" s="66">
        <v>1</v>
      </c>
      <c r="H34" s="60"/>
      <c r="I34" s="60" t="s">
        <v>110</v>
      </c>
      <c r="J34" s="70" t="s">
        <v>454</v>
      </c>
      <c r="K34" s="73" t="s">
        <v>509</v>
      </c>
      <c r="L34" s="77"/>
      <c r="M34" s="77">
        <v>1000</v>
      </c>
      <c r="N34" s="77" t="s">
        <v>1382</v>
      </c>
      <c r="O34" s="82"/>
      <c r="P34" s="66" t="s">
        <v>548</v>
      </c>
      <c r="Q34" s="66"/>
      <c r="R34" s="90"/>
      <c r="S34" s="60"/>
      <c r="T34" s="210"/>
      <c r="U34" s="82"/>
      <c r="V34" s="95"/>
      <c r="W34" s="94"/>
      <c r="X34" s="152"/>
      <c r="Y34" s="90" t="str">
        <f t="shared" si="0"/>
        <v>marpower/450000-amcs</v>
      </c>
      <c r="Z34" s="101" t="str">
        <f t="shared" si="1"/>
        <v>$.KEB1_AmcsPlcPowerModule1InternalFuseBlown</v>
      </c>
      <c r="AA34" s="94"/>
      <c r="AB34" s="90"/>
      <c r="AC34" s="101"/>
      <c r="AD34" s="101"/>
      <c r="AE34" s="102"/>
      <c r="AF34" s="102"/>
      <c r="AG34" s="102"/>
      <c r="AH34" s="95"/>
      <c r="AI34" s="94"/>
      <c r="AJ34" s="66"/>
      <c r="AK34" s="111"/>
      <c r="AL34" s="111"/>
      <c r="AM34" s="112">
        <f t="shared" si="8"/>
        <v>34</v>
      </c>
      <c r="AN34" s="66"/>
      <c r="AO34" s="66"/>
      <c r="AP34" s="66"/>
      <c r="AQ34" s="66"/>
      <c r="AR34" s="125" t="s">
        <v>110</v>
      </c>
      <c r="AS34" s="66"/>
      <c r="AT34" s="60" t="s">
        <v>17</v>
      </c>
      <c r="AU34" s="60"/>
      <c r="AV34" s="66" t="s">
        <v>112</v>
      </c>
      <c r="AW34" s="126" t="str">
        <f t="shared" si="11"/>
        <v>Please consult operation manual for more information</v>
      </c>
      <c r="AX34" s="126"/>
      <c r="AY34" s="139"/>
      <c r="AZ34" s="143"/>
      <c r="BA34" s="143"/>
      <c r="BB34" s="139" t="str">
        <f t="shared" si="7"/>
        <v>1</v>
      </c>
      <c r="BC34" s="152"/>
      <c r="BD34" s="90"/>
      <c r="BE34" s="66"/>
      <c r="BF34" s="66"/>
      <c r="BG34" s="90"/>
      <c r="BH34" s="66"/>
      <c r="BI34" s="66"/>
      <c r="BJ34" s="90"/>
      <c r="BK34" s="66"/>
      <c r="BL34" s="66"/>
      <c r="BM34" s="90"/>
      <c r="BN34" s="66"/>
      <c r="BO34" s="66"/>
      <c r="BP34" s="90"/>
      <c r="BQ34" s="66"/>
      <c r="BR34" s="94"/>
      <c r="BS34" s="90"/>
      <c r="BT34" s="95"/>
      <c r="BU34" s="66"/>
      <c r="BV34" s="66"/>
    </row>
    <row r="35" spans="1:74" ht="15.75" x14ac:dyDescent="0.25">
      <c r="A35" s="51" t="s">
        <v>10094</v>
      </c>
      <c r="B35" s="55"/>
      <c r="C35" s="60" t="s">
        <v>111</v>
      </c>
      <c r="D35" s="60" t="s">
        <v>22</v>
      </c>
      <c r="E35" s="60" t="s">
        <v>129</v>
      </c>
      <c r="F35" s="63" t="s">
        <v>130</v>
      </c>
      <c r="G35" s="66">
        <v>2</v>
      </c>
      <c r="H35" s="60"/>
      <c r="I35" s="60" t="s">
        <v>110</v>
      </c>
      <c r="J35" s="70" t="s">
        <v>455</v>
      </c>
      <c r="K35" s="73" t="s">
        <v>509</v>
      </c>
      <c r="L35" s="77"/>
      <c r="M35" s="77">
        <v>1000</v>
      </c>
      <c r="N35" s="77" t="s">
        <v>1382</v>
      </c>
      <c r="O35" s="82"/>
      <c r="P35" s="66" t="s">
        <v>549</v>
      </c>
      <c r="Q35" s="66"/>
      <c r="R35" s="90"/>
      <c r="S35" s="60"/>
      <c r="T35" s="210"/>
      <c r="U35" s="82"/>
      <c r="V35" s="95"/>
      <c r="W35" s="94"/>
      <c r="X35" s="152"/>
      <c r="Y35" s="90" t="str">
        <f t="shared" si="0"/>
        <v>marpower/450000-amcs</v>
      </c>
      <c r="Z35" s="101" t="str">
        <f t="shared" si="1"/>
        <v>$.KEB1_AmcsPlcPowerModule1PowerFailure</v>
      </c>
      <c r="AA35" s="94"/>
      <c r="AB35" s="90"/>
      <c r="AC35" s="101"/>
      <c r="AD35" s="101"/>
      <c r="AE35" s="102"/>
      <c r="AF35" s="102"/>
      <c r="AG35" s="102"/>
      <c r="AH35" s="95"/>
      <c r="AI35" s="94"/>
      <c r="AJ35" s="66"/>
      <c r="AK35" s="111"/>
      <c r="AL35" s="111"/>
      <c r="AM35" s="112">
        <f t="shared" si="8"/>
        <v>35</v>
      </c>
      <c r="AN35" s="66"/>
      <c r="AO35" s="66"/>
      <c r="AP35" s="66"/>
      <c r="AQ35" s="66"/>
      <c r="AR35" s="125" t="s">
        <v>110</v>
      </c>
      <c r="AS35" s="66"/>
      <c r="AT35" s="60" t="s">
        <v>17</v>
      </c>
      <c r="AU35" s="60"/>
      <c r="AV35" s="66" t="s">
        <v>112</v>
      </c>
      <c r="AW35" s="126" t="str">
        <f t="shared" si="11"/>
        <v>Please consult operation manual for more information</v>
      </c>
      <c r="AX35" s="126"/>
      <c r="AY35" s="139"/>
      <c r="AZ35" s="143"/>
      <c r="BA35" s="143"/>
      <c r="BB35" s="139" t="str">
        <f t="shared" si="7"/>
        <v>1</v>
      </c>
      <c r="BC35" s="152"/>
      <c r="BD35" s="90"/>
      <c r="BE35" s="66"/>
      <c r="BF35" s="66"/>
      <c r="BG35" s="90"/>
      <c r="BH35" s="66"/>
      <c r="BI35" s="66"/>
      <c r="BJ35" s="90"/>
      <c r="BK35" s="66"/>
      <c r="BL35" s="66"/>
      <c r="BM35" s="90"/>
      <c r="BN35" s="66"/>
      <c r="BO35" s="66"/>
      <c r="BP35" s="90"/>
      <c r="BQ35" s="66"/>
      <c r="BR35" s="94"/>
      <c r="BS35" s="90"/>
      <c r="BT35" s="95"/>
      <c r="BU35" s="66"/>
      <c r="BV35" s="66"/>
    </row>
    <row r="36" spans="1:74" ht="15.75" x14ac:dyDescent="0.25">
      <c r="A36" s="52" t="s">
        <v>1258</v>
      </c>
      <c r="B36" s="56"/>
      <c r="C36" s="128" t="s">
        <v>111</v>
      </c>
      <c r="D36" s="7" t="s">
        <v>22</v>
      </c>
      <c r="E36" s="7" t="s">
        <v>178</v>
      </c>
      <c r="F36" s="64" t="s">
        <v>132</v>
      </c>
      <c r="G36" s="62">
        <v>1</v>
      </c>
      <c r="I36" s="10" t="s">
        <v>110</v>
      </c>
      <c r="J36" s="11" t="s">
        <v>1327</v>
      </c>
      <c r="K36" s="74" t="s">
        <v>510</v>
      </c>
      <c r="L36" s="176"/>
      <c r="M36" s="176">
        <v>1000</v>
      </c>
      <c r="N36" s="78" t="s">
        <v>1383</v>
      </c>
      <c r="O36" s="83" t="s">
        <v>524</v>
      </c>
      <c r="P36" s="78" t="s">
        <v>10799</v>
      </c>
      <c r="R36" s="80"/>
      <c r="S36" s="92"/>
      <c r="T36" s="275" t="s">
        <v>1263</v>
      </c>
      <c r="U36" s="278" t="s">
        <v>1287</v>
      </c>
      <c r="W36" s="12" t="str">
        <f t="shared" ref="W36:W62" si="12">IF(COUNTIF(N36,"spare"),"","Mqtt1")</f>
        <v>Mqtt1</v>
      </c>
      <c r="X36" s="196"/>
      <c r="Y36" s="6" t="str">
        <f>LOWER(SUBSTITUTE(SUBSTITUTE(IF(COUNTIF(N36,"spare"),"",_xlfn.CONCAT("marpower/",IF(X36&lt;&gt;"",N36&amp;"/"&amp;X36,N36&amp;"-general")))," ","-"),"_","-"))</f>
        <v>marpower/210000-bilge-fifi-general</v>
      </c>
      <c r="Z36" s="103" t="str">
        <f>IF(COUNTIF(N36,"spare"),"","$."&amp;_xlfn.REGEXREPLACE(_xlfn.REGEXREPLACE(IF(X36="",J36,_xlfn.REGEXREPLACE(J36,".*_","")),"^BILGE_",""),"\.","_"))</f>
        <v>$.LEVEL_SUB_PUMP1_ALARM</v>
      </c>
      <c r="AB36" s="6"/>
      <c r="AM36" s="114">
        <f t="shared" si="8"/>
        <v>36</v>
      </c>
      <c r="AR36" s="127" t="s">
        <v>115</v>
      </c>
      <c r="AT36" s="128" t="s">
        <v>17</v>
      </c>
      <c r="AU36" s="7"/>
      <c r="AV36" s="129" t="s">
        <v>112</v>
      </c>
      <c r="AW36" s="126" t="str">
        <f t="shared" si="11"/>
        <v>Please consult operation manual for more information</v>
      </c>
      <c r="AX36" s="137"/>
      <c r="BB36" s="147" t="str">
        <f>IF(ISNUMBER(AM36),"1","")</f>
        <v>1</v>
      </c>
      <c r="BS36" s="6"/>
      <c r="BT36" s="11"/>
    </row>
    <row r="37" spans="1:74" ht="15.75" x14ac:dyDescent="0.25">
      <c r="A37" s="52" t="s">
        <v>1258</v>
      </c>
      <c r="B37" s="56"/>
      <c r="C37" s="128" t="s">
        <v>111</v>
      </c>
      <c r="D37" s="7" t="s">
        <v>22</v>
      </c>
      <c r="E37" s="7" t="s">
        <v>178</v>
      </c>
      <c r="F37" s="64" t="s">
        <v>132</v>
      </c>
      <c r="G37" s="62">
        <v>2</v>
      </c>
      <c r="I37" s="10" t="s">
        <v>110</v>
      </c>
      <c r="J37" s="71" t="s">
        <v>1328</v>
      </c>
      <c r="K37" s="74" t="s">
        <v>510</v>
      </c>
      <c r="L37" s="176"/>
      <c r="M37" s="176">
        <v>1000</v>
      </c>
      <c r="N37" s="78" t="s">
        <v>1383</v>
      </c>
      <c r="O37" s="83" t="s">
        <v>525</v>
      </c>
      <c r="P37" s="80" t="s">
        <v>10800</v>
      </c>
      <c r="R37" s="80"/>
      <c r="S37" s="92"/>
      <c r="T37" s="276"/>
      <c r="U37" s="279"/>
      <c r="W37" s="12" t="str">
        <f t="shared" si="12"/>
        <v>Mqtt1</v>
      </c>
      <c r="X37" s="196"/>
      <c r="Y37" s="6" t="str">
        <f t="shared" ref="Y37:Y47" si="13">LOWER(SUBSTITUTE(SUBSTITUTE(IF(COUNTIF(N37,"spare"),"",_xlfn.CONCAT("marpower/",IF(X37&lt;&gt;"",N37&amp;"/"&amp;X37,N37&amp;"-general")))," ","-"),"_","-"))</f>
        <v>marpower/210000-bilge-fifi-general</v>
      </c>
      <c r="Z37" s="103" t="str">
        <f t="shared" ref="Z37:Z56" si="14">IF(COUNTIF(N37,"spare"),"","$."&amp;_xlfn.REGEXREPLACE(_xlfn.REGEXREPLACE(IF(X37="",J37,_xlfn.REGEXREPLACE(J37,".*_","")),"^BILGE_",""),"\.","_"))</f>
        <v>$.LEVEL_SUB_PUMP2_ALARM</v>
      </c>
      <c r="AB37" s="6"/>
      <c r="AM37" s="114">
        <f t="shared" si="8"/>
        <v>37</v>
      </c>
      <c r="AR37" s="127" t="s">
        <v>115</v>
      </c>
      <c r="AT37" s="128" t="s">
        <v>17</v>
      </c>
      <c r="AU37" s="7"/>
      <c r="AV37" s="129" t="s">
        <v>112</v>
      </c>
      <c r="AW37" s="126" t="str">
        <f t="shared" si="11"/>
        <v>Please consult operation manual for more information</v>
      </c>
      <c r="AX37" s="137"/>
      <c r="BB37" s="147" t="str">
        <f t="shared" ref="BB37:BB100" si="15">IF(ISNUMBER(AM37),"1","")</f>
        <v>1</v>
      </c>
      <c r="BS37" s="6"/>
      <c r="BT37" s="11"/>
    </row>
    <row r="38" spans="1:74" ht="15.75" x14ac:dyDescent="0.25">
      <c r="A38" s="52" t="s">
        <v>1258</v>
      </c>
      <c r="B38" s="56"/>
      <c r="C38" s="128" t="s">
        <v>111</v>
      </c>
      <c r="D38" s="7" t="s">
        <v>22</v>
      </c>
      <c r="E38" s="7" t="s">
        <v>178</v>
      </c>
      <c r="F38" s="64" t="s">
        <v>132</v>
      </c>
      <c r="G38" s="62">
        <v>3</v>
      </c>
      <c r="I38" s="10" t="s">
        <v>110</v>
      </c>
      <c r="J38" s="71" t="s">
        <v>1329</v>
      </c>
      <c r="K38" s="74" t="s">
        <v>510</v>
      </c>
      <c r="L38" s="176"/>
      <c r="M38" s="176">
        <v>1000</v>
      </c>
      <c r="N38" s="78" t="s">
        <v>1383</v>
      </c>
      <c r="O38" s="83" t="s">
        <v>526</v>
      </c>
      <c r="P38" s="80" t="s">
        <v>10801</v>
      </c>
      <c r="R38" s="80"/>
      <c r="S38" s="92"/>
      <c r="T38" s="277"/>
      <c r="U38" s="280"/>
      <c r="W38" s="12" t="str">
        <f t="shared" si="12"/>
        <v>Mqtt1</v>
      </c>
      <c r="X38" s="196"/>
      <c r="Y38" s="6" t="str">
        <f t="shared" si="13"/>
        <v>marpower/210000-bilge-fifi-general</v>
      </c>
      <c r="Z38" s="103" t="str">
        <f t="shared" si="14"/>
        <v>$.LEVEL_SUB_PUMP3_ALARM</v>
      </c>
      <c r="AB38" s="6"/>
      <c r="AM38" s="114">
        <f t="shared" si="8"/>
        <v>38</v>
      </c>
      <c r="AR38" s="127" t="s">
        <v>115</v>
      </c>
      <c r="AT38" s="128" t="s">
        <v>17</v>
      </c>
      <c r="AU38" s="7"/>
      <c r="AV38" s="129" t="s">
        <v>112</v>
      </c>
      <c r="AW38" s="126" t="str">
        <f t="shared" si="11"/>
        <v>Please consult operation manual for more information</v>
      </c>
      <c r="AX38" s="137"/>
      <c r="BB38" s="147" t="str">
        <f t="shared" si="15"/>
        <v>1</v>
      </c>
      <c r="BS38" s="6"/>
      <c r="BT38" s="11"/>
    </row>
    <row r="39" spans="1:74" ht="15.75" x14ac:dyDescent="0.25">
      <c r="A39" s="52" t="s">
        <v>413</v>
      </c>
      <c r="B39" s="56"/>
      <c r="C39" s="128" t="s">
        <v>111</v>
      </c>
      <c r="D39" s="7" t="s">
        <v>22</v>
      </c>
      <c r="E39" s="7" t="s">
        <v>178</v>
      </c>
      <c r="F39" s="64" t="s">
        <v>132</v>
      </c>
      <c r="G39" s="62">
        <v>4</v>
      </c>
      <c r="I39" s="10" t="s">
        <v>110</v>
      </c>
      <c r="J39" s="71" t="s">
        <v>8891</v>
      </c>
      <c r="K39" s="74" t="s">
        <v>510</v>
      </c>
      <c r="L39" s="176"/>
      <c r="M39" s="176">
        <v>1000</v>
      </c>
      <c r="N39" s="78" t="s">
        <v>1383</v>
      </c>
      <c r="O39" s="83">
        <v>21001001</v>
      </c>
      <c r="P39" s="80" t="s">
        <v>550</v>
      </c>
      <c r="R39" s="80"/>
      <c r="S39" s="92"/>
      <c r="T39" s="228" t="s">
        <v>697</v>
      </c>
      <c r="U39" s="223" t="s">
        <v>921</v>
      </c>
      <c r="W39" s="12" t="str">
        <f t="shared" si="12"/>
        <v>Mqtt1</v>
      </c>
      <c r="X39" s="196"/>
      <c r="Y39" s="6" t="str">
        <f t="shared" si="13"/>
        <v>marpower/210000-bilge-fifi-general</v>
      </c>
      <c r="Z39" s="103" t="str">
        <f t="shared" si="14"/>
        <v>$.GEN_SERV_PUMP1_REMAVAIL</v>
      </c>
      <c r="AB39" s="6"/>
      <c r="AM39" s="114" t="str">
        <f t="shared" si="8"/>
        <v/>
      </c>
      <c r="AR39" s="127"/>
      <c r="AT39" s="128"/>
      <c r="AU39" s="7"/>
      <c r="AV39" s="129"/>
      <c r="AW39" s="126" t="str">
        <f t="shared" si="11"/>
        <v/>
      </c>
      <c r="AX39" s="137"/>
      <c r="BB39" s="147" t="str">
        <f t="shared" si="15"/>
        <v/>
      </c>
      <c r="BS39" s="6"/>
      <c r="BT39" s="11"/>
    </row>
    <row r="40" spans="1:74" ht="15.75" x14ac:dyDescent="0.25">
      <c r="A40" s="52" t="s">
        <v>413</v>
      </c>
      <c r="B40" s="56"/>
      <c r="C40" s="128" t="s">
        <v>111</v>
      </c>
      <c r="D40" s="7" t="s">
        <v>22</v>
      </c>
      <c r="E40" s="7" t="s">
        <v>178</v>
      </c>
      <c r="F40" s="64" t="s">
        <v>132</v>
      </c>
      <c r="G40" s="62">
        <v>5</v>
      </c>
      <c r="I40" s="10" t="s">
        <v>110</v>
      </c>
      <c r="J40" s="71" t="s">
        <v>8892</v>
      </c>
      <c r="K40" s="74" t="s">
        <v>510</v>
      </c>
      <c r="L40" s="176"/>
      <c r="M40" s="176">
        <v>1000</v>
      </c>
      <c r="N40" s="78" t="s">
        <v>1383</v>
      </c>
      <c r="O40" s="283">
        <v>21001002</v>
      </c>
      <c r="P40" s="78" t="s">
        <v>551</v>
      </c>
      <c r="R40" s="80"/>
      <c r="S40" s="92"/>
      <c r="T40" s="228" t="s">
        <v>698</v>
      </c>
      <c r="U40" s="223" t="s">
        <v>921</v>
      </c>
      <c r="W40" s="12" t="str">
        <f t="shared" si="12"/>
        <v>Mqtt1</v>
      </c>
      <c r="X40" s="196"/>
      <c r="Y40" s="6" t="str">
        <f t="shared" si="13"/>
        <v>marpower/210000-bilge-fifi-general</v>
      </c>
      <c r="Z40" s="103" t="str">
        <f t="shared" si="14"/>
        <v>$.GEN_SERV_PUMP2_REMAVAIL</v>
      </c>
      <c r="AB40" s="6"/>
      <c r="AM40" s="114" t="str">
        <f t="shared" si="8"/>
        <v/>
      </c>
      <c r="AR40" s="127"/>
      <c r="AT40" s="128"/>
      <c r="AU40" s="7"/>
      <c r="AV40" s="129"/>
      <c r="AW40" s="126" t="str">
        <f t="shared" si="11"/>
        <v/>
      </c>
      <c r="AX40" s="137"/>
      <c r="BB40" s="147" t="str">
        <f t="shared" si="15"/>
        <v/>
      </c>
      <c r="BS40" s="6"/>
      <c r="BT40" s="11"/>
    </row>
    <row r="41" spans="1:74" ht="15.75" x14ac:dyDescent="0.25">
      <c r="A41" s="52" t="s">
        <v>413</v>
      </c>
      <c r="B41" s="56"/>
      <c r="C41" s="128" t="s">
        <v>111</v>
      </c>
      <c r="D41" s="7" t="s">
        <v>22</v>
      </c>
      <c r="E41" s="7" t="s">
        <v>178</v>
      </c>
      <c r="F41" s="64" t="s">
        <v>132</v>
      </c>
      <c r="G41" s="62">
        <v>6</v>
      </c>
      <c r="I41" s="10" t="s">
        <v>110</v>
      </c>
      <c r="J41" s="71" t="s">
        <v>456</v>
      </c>
      <c r="K41" s="74" t="s">
        <v>510</v>
      </c>
      <c r="L41" s="176"/>
      <c r="M41" s="176">
        <v>1000</v>
      </c>
      <c r="N41" s="78" t="s">
        <v>1383</v>
      </c>
      <c r="O41" s="288"/>
      <c r="P41" s="78" t="s">
        <v>552</v>
      </c>
      <c r="R41" s="80"/>
      <c r="S41" s="92"/>
      <c r="T41" s="303" t="s">
        <v>699</v>
      </c>
      <c r="U41" s="278" t="s">
        <v>8266</v>
      </c>
      <c r="W41" s="12" t="str">
        <f t="shared" si="12"/>
        <v>Mqtt1</v>
      </c>
      <c r="X41" s="196"/>
      <c r="Y41" s="6" t="str">
        <f t="shared" si="13"/>
        <v>marpower/210000-bilge-fifi-general</v>
      </c>
      <c r="Z41" s="103" t="str">
        <f t="shared" si="14"/>
        <v>$.GEN_SERV_PUMP2_FIELD_START</v>
      </c>
      <c r="AB41" s="6"/>
      <c r="AM41" s="114" t="str">
        <f t="shared" si="8"/>
        <v/>
      </c>
      <c r="AR41" s="127"/>
      <c r="AT41" s="128"/>
      <c r="AU41" s="7"/>
      <c r="AV41" s="129"/>
      <c r="AW41" s="126" t="str">
        <f t="shared" si="11"/>
        <v/>
      </c>
      <c r="AX41" s="137"/>
      <c r="BB41" s="147" t="str">
        <f t="shared" si="15"/>
        <v/>
      </c>
      <c r="BS41" s="6"/>
      <c r="BT41" s="11"/>
    </row>
    <row r="42" spans="1:74" ht="15.75" x14ac:dyDescent="0.25">
      <c r="A42" s="52" t="s">
        <v>413</v>
      </c>
      <c r="B42" s="56"/>
      <c r="C42" s="128" t="s">
        <v>111</v>
      </c>
      <c r="D42" s="7" t="s">
        <v>22</v>
      </c>
      <c r="E42" s="7" t="s">
        <v>178</v>
      </c>
      <c r="F42" s="64" t="s">
        <v>132</v>
      </c>
      <c r="G42" s="62">
        <v>7</v>
      </c>
      <c r="I42" s="10" t="s">
        <v>110</v>
      </c>
      <c r="J42" s="71" t="s">
        <v>457</v>
      </c>
      <c r="K42" s="74" t="s">
        <v>510</v>
      </c>
      <c r="L42" s="176"/>
      <c r="M42" s="176">
        <v>1000</v>
      </c>
      <c r="N42" s="78" t="s">
        <v>1383</v>
      </c>
      <c r="O42" s="284"/>
      <c r="P42" s="78" t="s">
        <v>553</v>
      </c>
      <c r="R42" s="80"/>
      <c r="S42" s="92"/>
      <c r="T42" s="316"/>
      <c r="U42" s="280"/>
      <c r="W42" s="12" t="str">
        <f t="shared" si="12"/>
        <v>Mqtt1</v>
      </c>
      <c r="X42" s="196"/>
      <c r="Y42" s="6" t="str">
        <f t="shared" si="13"/>
        <v>marpower/210000-bilge-fifi-general</v>
      </c>
      <c r="Z42" s="103" t="str">
        <f t="shared" si="14"/>
        <v>$.GEN_SERV_PUMP2_FIELD_STOP</v>
      </c>
      <c r="AB42" s="6"/>
      <c r="AM42" s="114" t="str">
        <f t="shared" si="8"/>
        <v/>
      </c>
      <c r="AR42" s="127"/>
      <c r="AT42" s="128"/>
      <c r="AU42" s="7"/>
      <c r="AV42" s="129"/>
      <c r="AW42" s="126" t="str">
        <f t="shared" si="11"/>
        <v/>
      </c>
      <c r="AX42" s="137"/>
      <c r="BB42" s="147" t="str">
        <f t="shared" si="15"/>
        <v/>
      </c>
      <c r="BS42" s="6"/>
      <c r="BT42" s="11"/>
    </row>
    <row r="43" spans="1:74" ht="15.75" x14ac:dyDescent="0.25">
      <c r="A43" s="52" t="s">
        <v>413</v>
      </c>
      <c r="B43" s="56"/>
      <c r="C43" s="128" t="s">
        <v>111</v>
      </c>
      <c r="D43" s="7" t="s">
        <v>22</v>
      </c>
      <c r="E43" s="7" t="s">
        <v>178</v>
      </c>
      <c r="F43" s="64" t="s">
        <v>132</v>
      </c>
      <c r="G43" s="62">
        <v>8</v>
      </c>
      <c r="I43" s="10" t="s">
        <v>110</v>
      </c>
      <c r="J43" s="71" t="s">
        <v>8893</v>
      </c>
      <c r="K43" s="74" t="s">
        <v>510</v>
      </c>
      <c r="L43" s="176"/>
      <c r="M43" s="176">
        <v>1000</v>
      </c>
      <c r="N43" s="78" t="s">
        <v>1383</v>
      </c>
      <c r="O43" s="283">
        <v>21001004</v>
      </c>
      <c r="P43" s="78" t="s">
        <v>554</v>
      </c>
      <c r="R43" s="80"/>
      <c r="S43" s="92"/>
      <c r="T43" s="303" t="s">
        <v>700</v>
      </c>
      <c r="U43" s="278" t="s">
        <v>8263</v>
      </c>
      <c r="W43" s="12" t="str">
        <f t="shared" si="12"/>
        <v>Mqtt1</v>
      </c>
      <c r="X43" s="196"/>
      <c r="Y43" s="6" t="str">
        <f t="shared" si="13"/>
        <v>marpower/210000-bilge-fifi-general</v>
      </c>
      <c r="Z43" s="103" t="str">
        <f t="shared" si="14"/>
        <v>$.STRIP_PUMP_REMAVAIL</v>
      </c>
      <c r="AB43" s="6"/>
      <c r="AM43" s="114" t="str">
        <f t="shared" si="8"/>
        <v/>
      </c>
      <c r="AR43" s="127"/>
      <c r="AT43" s="128"/>
      <c r="AU43" s="7"/>
      <c r="AV43" s="129"/>
      <c r="AW43" s="126" t="str">
        <f t="shared" si="11"/>
        <v/>
      </c>
      <c r="AX43" s="137"/>
      <c r="BB43" s="147" t="str">
        <f t="shared" si="15"/>
        <v/>
      </c>
      <c r="BS43" s="6"/>
      <c r="BT43" s="11"/>
    </row>
    <row r="44" spans="1:74" ht="15.75" x14ac:dyDescent="0.25">
      <c r="A44" s="52" t="s">
        <v>413</v>
      </c>
      <c r="B44" s="56"/>
      <c r="C44" s="128" t="s">
        <v>111</v>
      </c>
      <c r="D44" s="7" t="s">
        <v>22</v>
      </c>
      <c r="E44" s="7" t="s">
        <v>424</v>
      </c>
      <c r="F44" s="64" t="s">
        <v>132</v>
      </c>
      <c r="G44" s="62">
        <v>1</v>
      </c>
      <c r="I44" s="10" t="s">
        <v>110</v>
      </c>
      <c r="J44" s="71" t="s">
        <v>458</v>
      </c>
      <c r="K44" s="74" t="s">
        <v>510</v>
      </c>
      <c r="L44" s="176"/>
      <c r="M44" s="176">
        <v>1000</v>
      </c>
      <c r="N44" s="78" t="s">
        <v>1383</v>
      </c>
      <c r="O44" s="288"/>
      <c r="P44" s="78" t="s">
        <v>555</v>
      </c>
      <c r="R44" s="80"/>
      <c r="S44" s="92"/>
      <c r="T44" s="304"/>
      <c r="U44" s="280"/>
      <c r="W44" s="12" t="str">
        <f t="shared" si="12"/>
        <v>Mqtt1</v>
      </c>
      <c r="X44" s="196"/>
      <c r="Y44" s="6" t="str">
        <f t="shared" si="13"/>
        <v>marpower/210000-bilge-fifi-general</v>
      </c>
      <c r="Z44" s="103" t="str">
        <f t="shared" si="14"/>
        <v>$.STRIP_PUMP_RUNNING</v>
      </c>
      <c r="AB44" s="6"/>
      <c r="AM44" s="114" t="str">
        <f t="shared" si="8"/>
        <v/>
      </c>
      <c r="AR44" s="127"/>
      <c r="AT44" s="128"/>
      <c r="AU44" s="7"/>
      <c r="AV44" s="129"/>
      <c r="AW44" s="126" t="str">
        <f t="shared" si="11"/>
        <v/>
      </c>
      <c r="AX44" s="137"/>
      <c r="BB44" s="147" t="str">
        <f t="shared" si="15"/>
        <v/>
      </c>
      <c r="BS44" s="6"/>
      <c r="BT44" s="11"/>
    </row>
    <row r="45" spans="1:74" ht="15.75" x14ac:dyDescent="0.25">
      <c r="A45" s="52" t="s">
        <v>6863</v>
      </c>
      <c r="B45" s="56"/>
      <c r="C45" s="128" t="s">
        <v>111</v>
      </c>
      <c r="D45" s="7" t="s">
        <v>22</v>
      </c>
      <c r="E45" s="7" t="s">
        <v>424</v>
      </c>
      <c r="F45" s="64" t="s">
        <v>132</v>
      </c>
      <c r="G45" s="62">
        <v>2</v>
      </c>
      <c r="I45" s="10" t="s">
        <v>110</v>
      </c>
      <c r="J45" s="71" t="s">
        <v>928</v>
      </c>
      <c r="K45" s="74" t="s">
        <v>510</v>
      </c>
      <c r="L45" s="176"/>
      <c r="M45" s="176">
        <v>1000</v>
      </c>
      <c r="N45" s="78" t="s">
        <v>1393</v>
      </c>
      <c r="O45" s="83"/>
      <c r="P45" s="78" t="s">
        <v>925</v>
      </c>
      <c r="R45" s="80"/>
      <c r="S45" s="92"/>
      <c r="T45" s="228" t="s">
        <v>920</v>
      </c>
      <c r="U45" s="221" t="s">
        <v>921</v>
      </c>
      <c r="W45" s="12" t="str">
        <f t="shared" si="12"/>
        <v>Mqtt1</v>
      </c>
      <c r="X45" s="196"/>
      <c r="Y45" s="6" t="str">
        <f>LOWER(SUBSTITUTE(SUBSTITUTE(IF(COUNTIF(N45,"spare"),"",_xlfn.CONCAT("marpower/",IF(X45&lt;&gt;"",N45&amp;"/"&amp;X45,N45)))," ","-"),"_","-"))</f>
        <v>marpower/090000-doors-hatches</v>
      </c>
      <c r="Z45" s="103" t="str">
        <f>IF(COUNTIF(N45,"spare"),"","$."&amp;_xlfn.REGEXREPLACE(IF(X45="",J45,_xlfn.REGEXREPLACE(J45,".*_","")),"\.","_"))</f>
        <v>$.WTID_TECH_ROOM_ACCESS_DOOR</v>
      </c>
      <c r="AB45" s="6"/>
      <c r="AM45" s="114" t="str">
        <f t="shared" si="8"/>
        <v/>
      </c>
      <c r="AR45" s="127"/>
      <c r="AT45" s="128"/>
      <c r="AU45" s="7"/>
      <c r="AV45" s="129"/>
      <c r="AW45" s="126" t="str">
        <f t="shared" si="11"/>
        <v/>
      </c>
      <c r="AX45" s="137"/>
      <c r="BB45" s="147" t="str">
        <f t="shared" si="15"/>
        <v/>
      </c>
      <c r="BS45" s="6"/>
      <c r="BT45" s="11"/>
    </row>
    <row r="46" spans="1:74" ht="15.75" x14ac:dyDescent="0.25">
      <c r="A46" s="52" t="s">
        <v>11909</v>
      </c>
      <c r="B46" s="56"/>
      <c r="C46" s="128" t="s">
        <v>111</v>
      </c>
      <c r="D46" s="7" t="s">
        <v>22</v>
      </c>
      <c r="E46" s="7" t="s">
        <v>424</v>
      </c>
      <c r="F46" s="64" t="s">
        <v>132</v>
      </c>
      <c r="G46" s="62">
        <v>3</v>
      </c>
      <c r="I46" s="10" t="s">
        <v>110</v>
      </c>
      <c r="J46" s="71" t="s">
        <v>8894</v>
      </c>
      <c r="K46" s="74" t="s">
        <v>510</v>
      </c>
      <c r="L46" s="176"/>
      <c r="M46" s="176">
        <v>1000</v>
      </c>
      <c r="N46" s="78" t="s">
        <v>1383</v>
      </c>
      <c r="O46" s="283">
        <v>21001005</v>
      </c>
      <c r="P46" s="78" t="s">
        <v>556</v>
      </c>
      <c r="R46" s="80"/>
      <c r="S46" s="92"/>
      <c r="T46" s="303" t="s">
        <v>700</v>
      </c>
      <c r="U46" s="278" t="s">
        <v>8263</v>
      </c>
      <c r="W46" s="12" t="str">
        <f t="shared" si="12"/>
        <v>Mqtt1</v>
      </c>
      <c r="X46" s="196"/>
      <c r="Y46" s="6" t="str">
        <f t="shared" si="13"/>
        <v>marpower/210000-bilge-fifi-general</v>
      </c>
      <c r="Z46" s="103" t="str">
        <f t="shared" si="14"/>
        <v>$.CHAIN_LOCK_PUMP_REMAVAIL</v>
      </c>
      <c r="AB46" s="6"/>
      <c r="AM46" s="114" t="str">
        <f t="shared" si="8"/>
        <v/>
      </c>
      <c r="AR46" s="127"/>
      <c r="AT46" s="128"/>
      <c r="AU46" s="7"/>
      <c r="AV46" s="129"/>
      <c r="AW46" s="126" t="str">
        <f t="shared" si="11"/>
        <v/>
      </c>
      <c r="AX46" s="137"/>
      <c r="BB46" s="147" t="str">
        <f t="shared" si="15"/>
        <v/>
      </c>
      <c r="BS46" s="6"/>
      <c r="BT46" s="11"/>
    </row>
    <row r="47" spans="1:74" ht="15.75" x14ac:dyDescent="0.25">
      <c r="A47" s="52" t="s">
        <v>11909</v>
      </c>
      <c r="B47" s="56"/>
      <c r="C47" s="128" t="s">
        <v>111</v>
      </c>
      <c r="D47" s="7" t="s">
        <v>22</v>
      </c>
      <c r="E47" s="7" t="s">
        <v>424</v>
      </c>
      <c r="F47" s="64" t="s">
        <v>132</v>
      </c>
      <c r="G47" s="62">
        <v>4</v>
      </c>
      <c r="I47" s="10" t="s">
        <v>110</v>
      </c>
      <c r="J47" s="71" t="s">
        <v>459</v>
      </c>
      <c r="K47" s="74" t="s">
        <v>510</v>
      </c>
      <c r="L47" s="176"/>
      <c r="M47" s="176">
        <v>1000</v>
      </c>
      <c r="N47" s="78" t="s">
        <v>1383</v>
      </c>
      <c r="O47" s="288"/>
      <c r="P47" s="78" t="s">
        <v>557</v>
      </c>
      <c r="R47" s="80"/>
      <c r="S47" s="92"/>
      <c r="T47" s="304"/>
      <c r="U47" s="280"/>
      <c r="W47" s="12" t="str">
        <f t="shared" si="12"/>
        <v>Mqtt1</v>
      </c>
      <c r="X47" s="196"/>
      <c r="Y47" s="6" t="str">
        <f t="shared" si="13"/>
        <v>marpower/210000-bilge-fifi-general</v>
      </c>
      <c r="Z47" s="103" t="str">
        <f t="shared" si="14"/>
        <v>$.CHAIN_LOCK_PUMP_RUNNING</v>
      </c>
      <c r="AB47" s="6"/>
      <c r="AM47" s="114" t="str">
        <f t="shared" si="8"/>
        <v/>
      </c>
      <c r="AR47" s="127"/>
      <c r="AT47" s="128"/>
      <c r="AU47" s="7"/>
      <c r="AV47" s="129"/>
      <c r="AW47" s="126" t="str">
        <f t="shared" si="11"/>
        <v/>
      </c>
      <c r="AX47" s="137"/>
      <c r="BB47" s="147" t="str">
        <f t="shared" si="15"/>
        <v/>
      </c>
      <c r="BS47" s="6"/>
      <c r="BT47" s="11"/>
    </row>
    <row r="48" spans="1:74" ht="15.75" x14ac:dyDescent="0.25">
      <c r="A48" s="52" t="s">
        <v>1258</v>
      </c>
      <c r="B48" s="56"/>
      <c r="C48" s="128" t="s">
        <v>111</v>
      </c>
      <c r="D48" s="7" t="s">
        <v>22</v>
      </c>
      <c r="E48" s="7" t="s">
        <v>424</v>
      </c>
      <c r="F48" s="64" t="s">
        <v>132</v>
      </c>
      <c r="G48" s="62">
        <v>5</v>
      </c>
      <c r="I48" s="10" t="s">
        <v>110</v>
      </c>
      <c r="J48" s="71" t="str">
        <f>CONCATENATE("Spare_",E48,"_",G48)</f>
        <v>Spare_DI21_5</v>
      </c>
      <c r="K48" s="74" t="s">
        <v>510</v>
      </c>
      <c r="L48" s="176"/>
      <c r="M48" s="176">
        <v>1000</v>
      </c>
      <c r="N48" s="78" t="s">
        <v>515</v>
      </c>
      <c r="O48" s="83"/>
      <c r="P48" s="78" t="str">
        <f>CONCATENATE("Spare Yard ",T48,"_",I48,"_",K48)</f>
        <v>Spare Yard _True_+CB.1</v>
      </c>
      <c r="R48" s="80"/>
      <c r="S48" s="92"/>
      <c r="T48" s="228"/>
      <c r="U48" s="221"/>
      <c r="W48" s="12" t="str">
        <f t="shared" si="12"/>
        <v/>
      </c>
      <c r="X48" s="196"/>
      <c r="Y48" s="6" t="str">
        <f t="shared" ref="Y48:Y50" si="16">LOWER(SUBSTITUTE(SUBSTITUTE(IF(COUNTIF(N48,"spare"),"",_xlfn.CONCAT("marpower/",IF(X48&lt;&gt;"",N48&amp;"/"&amp;X48,N48&amp;"-general")))," ","-"),"_","-"))</f>
        <v/>
      </c>
      <c r="Z48" s="103" t="str">
        <f t="shared" ref="Z48:Z57" si="17">IF(COUNTIF(N48,"spare"),"","$."&amp;MID(J48,FIND("~",SUBSTITUTE(J48,"_","~",LEN(J48)-LEN(SUBSTITUTE(J48,"_",""))))+1,LEN(J48)-FIND("~",SUBSTITUTE(J48,"_","~",LEN(J48)-LEN(SUBSTITUTE(J48,"_",""))))))</f>
        <v/>
      </c>
      <c r="AB48" s="6"/>
      <c r="AM48" s="114" t="str">
        <f t="shared" si="8"/>
        <v/>
      </c>
      <c r="AR48" s="127"/>
      <c r="AT48" s="128"/>
      <c r="AU48" s="7"/>
      <c r="AV48" s="129"/>
      <c r="AW48" s="126" t="str">
        <f t="shared" si="11"/>
        <v/>
      </c>
      <c r="AX48" s="137"/>
      <c r="BB48" s="147" t="str">
        <f t="shared" si="15"/>
        <v/>
      </c>
      <c r="BS48" s="6"/>
      <c r="BT48" s="11"/>
    </row>
    <row r="49" spans="1:72" ht="15.75" x14ac:dyDescent="0.25">
      <c r="A49" s="52" t="s">
        <v>413</v>
      </c>
      <c r="B49" s="56"/>
      <c r="C49" s="128" t="s">
        <v>111</v>
      </c>
      <c r="D49" s="7" t="s">
        <v>22</v>
      </c>
      <c r="E49" s="7" t="s">
        <v>424</v>
      </c>
      <c r="F49" s="64" t="s">
        <v>132</v>
      </c>
      <c r="G49" s="62">
        <v>6</v>
      </c>
      <c r="I49" s="10" t="s">
        <v>110</v>
      </c>
      <c r="J49" s="71" t="s">
        <v>8895</v>
      </c>
      <c r="K49" s="74" t="s">
        <v>510</v>
      </c>
      <c r="L49" s="176"/>
      <c r="M49" s="176">
        <v>1000</v>
      </c>
      <c r="N49" s="78" t="s">
        <v>1383</v>
      </c>
      <c r="O49" s="283" t="s">
        <v>527</v>
      </c>
      <c r="P49" s="78" t="s">
        <v>558</v>
      </c>
      <c r="R49" s="80"/>
      <c r="S49" s="92"/>
      <c r="T49" s="303" t="s">
        <v>701</v>
      </c>
      <c r="U49" s="278" t="s">
        <v>1201</v>
      </c>
      <c r="W49" s="12" t="str">
        <f t="shared" si="12"/>
        <v>Mqtt1</v>
      </c>
      <c r="X49" s="196"/>
      <c r="Y49" s="6" t="str">
        <f t="shared" si="16"/>
        <v>marpower/210000-bilge-fifi-general</v>
      </c>
      <c r="Z49" s="103" t="str">
        <f t="shared" si="14"/>
        <v>$.SUBMERS_PUMP1_REMAVAIL</v>
      </c>
      <c r="AB49" s="6"/>
      <c r="AM49" s="114" t="str">
        <f t="shared" si="8"/>
        <v/>
      </c>
      <c r="AR49" s="127"/>
      <c r="AT49" s="128"/>
      <c r="AU49" s="7"/>
      <c r="AV49" s="129"/>
      <c r="AW49" s="126" t="str">
        <f t="shared" si="11"/>
        <v/>
      </c>
      <c r="AX49" s="137"/>
      <c r="BB49" s="147" t="str">
        <f t="shared" si="15"/>
        <v/>
      </c>
      <c r="BS49" s="6"/>
      <c r="BT49" s="11"/>
    </row>
    <row r="50" spans="1:72" ht="15.75" x14ac:dyDescent="0.25">
      <c r="A50" s="52" t="s">
        <v>413</v>
      </c>
      <c r="B50" s="56"/>
      <c r="C50" s="128" t="s">
        <v>111</v>
      </c>
      <c r="D50" s="7" t="s">
        <v>22</v>
      </c>
      <c r="E50" s="7" t="s">
        <v>424</v>
      </c>
      <c r="F50" s="64" t="s">
        <v>132</v>
      </c>
      <c r="G50" s="62">
        <v>7</v>
      </c>
      <c r="I50" s="10" t="s">
        <v>110</v>
      </c>
      <c r="J50" s="71" t="s">
        <v>460</v>
      </c>
      <c r="K50" s="74" t="s">
        <v>510</v>
      </c>
      <c r="L50" s="176"/>
      <c r="M50" s="176">
        <v>1000</v>
      </c>
      <c r="N50" s="78" t="s">
        <v>1383</v>
      </c>
      <c r="O50" s="288"/>
      <c r="P50" s="78" t="s">
        <v>559</v>
      </c>
      <c r="R50" s="80"/>
      <c r="S50" s="92"/>
      <c r="T50" s="304"/>
      <c r="U50" s="280"/>
      <c r="W50" s="12" t="str">
        <f t="shared" si="12"/>
        <v>Mqtt1</v>
      </c>
      <c r="X50" s="196"/>
      <c r="Y50" s="6" t="str">
        <f t="shared" si="16"/>
        <v>marpower/210000-bilge-fifi-general</v>
      </c>
      <c r="Z50" s="103" t="str">
        <f t="shared" si="14"/>
        <v>$.SUBMERS_PUMP1_RUNNING</v>
      </c>
      <c r="AB50" s="6"/>
      <c r="AM50" s="114" t="str">
        <f t="shared" si="8"/>
        <v/>
      </c>
      <c r="AR50" s="127"/>
      <c r="AT50" s="128"/>
      <c r="AU50" s="7"/>
      <c r="AV50" s="129"/>
      <c r="AW50" s="126" t="str">
        <f t="shared" si="11"/>
        <v/>
      </c>
      <c r="AX50" s="137"/>
      <c r="BB50" s="147" t="str">
        <f t="shared" si="15"/>
        <v/>
      </c>
      <c r="BS50" s="6"/>
      <c r="BT50" s="11"/>
    </row>
    <row r="51" spans="1:72" ht="15.75" x14ac:dyDescent="0.25">
      <c r="A51" s="52" t="s">
        <v>414</v>
      </c>
      <c r="B51" s="56"/>
      <c r="C51" s="128" t="s">
        <v>111</v>
      </c>
      <c r="D51" s="7" t="s">
        <v>22</v>
      </c>
      <c r="E51" s="7" t="s">
        <v>424</v>
      </c>
      <c r="F51" s="64" t="s">
        <v>132</v>
      </c>
      <c r="G51" s="62">
        <v>8</v>
      </c>
      <c r="I51" s="10" t="s">
        <v>110</v>
      </c>
      <c r="J51" s="71" t="str">
        <f>CONCATENATE("Spare_",E51,"_",G51)</f>
        <v>Spare_DI21_8</v>
      </c>
      <c r="K51" s="74" t="s">
        <v>510</v>
      </c>
      <c r="L51" s="176"/>
      <c r="M51" s="176">
        <v>1000</v>
      </c>
      <c r="N51" s="78" t="s">
        <v>515</v>
      </c>
      <c r="O51" s="284"/>
      <c r="P51" s="78" t="str">
        <f>CONCATENATE("Spare Yard ",T51,"_",I51,"_",K51)</f>
        <v>Spare Yard _True_+CB.1</v>
      </c>
      <c r="R51" s="80"/>
      <c r="S51" s="92"/>
      <c r="T51" s="220"/>
      <c r="U51" s="221"/>
      <c r="W51" s="12" t="str">
        <f t="shared" si="12"/>
        <v/>
      </c>
      <c r="X51" s="196"/>
      <c r="Y51" s="6" t="str">
        <f t="shared" ref="Y51" si="18">IF(COUNTIF(N51,"spare"),"",IF(X51&lt;&gt;"",N51&amp;"/"&amp;X51,N51&amp;" GENERAL"))</f>
        <v/>
      </c>
      <c r="Z51" s="103" t="str">
        <f t="shared" si="14"/>
        <v/>
      </c>
      <c r="AB51" s="6"/>
      <c r="AM51" s="114" t="str">
        <f t="shared" si="8"/>
        <v/>
      </c>
      <c r="AR51" s="127"/>
      <c r="AT51" s="128"/>
      <c r="AU51" s="7"/>
      <c r="AV51" s="129"/>
      <c r="AW51" s="126" t="str">
        <f t="shared" si="11"/>
        <v/>
      </c>
      <c r="AX51" s="137"/>
      <c r="AY51" s="141"/>
      <c r="BB51" s="147" t="str">
        <f t="shared" si="15"/>
        <v/>
      </c>
      <c r="BS51" s="6"/>
      <c r="BT51" s="11"/>
    </row>
    <row r="52" spans="1:72" ht="15.75" x14ac:dyDescent="0.25">
      <c r="A52" s="52" t="s">
        <v>413</v>
      </c>
      <c r="B52" s="56"/>
      <c r="C52" s="128" t="s">
        <v>111</v>
      </c>
      <c r="D52" s="7" t="s">
        <v>22</v>
      </c>
      <c r="E52" s="7" t="s">
        <v>425</v>
      </c>
      <c r="F52" s="64" t="s">
        <v>132</v>
      </c>
      <c r="G52" s="62">
        <v>1</v>
      </c>
      <c r="I52" s="10" t="s">
        <v>110</v>
      </c>
      <c r="J52" s="71" t="s">
        <v>8896</v>
      </c>
      <c r="K52" s="74" t="s">
        <v>510</v>
      </c>
      <c r="L52" s="176"/>
      <c r="M52" s="176">
        <v>1000</v>
      </c>
      <c r="N52" s="78" t="s">
        <v>1383</v>
      </c>
      <c r="O52" s="283" t="s">
        <v>528</v>
      </c>
      <c r="P52" s="78" t="s">
        <v>560</v>
      </c>
      <c r="R52" s="80"/>
      <c r="S52" s="92"/>
      <c r="T52" s="303" t="s">
        <v>702</v>
      </c>
      <c r="U52" s="278" t="s">
        <v>873</v>
      </c>
      <c r="W52" s="12" t="str">
        <f t="shared" si="12"/>
        <v>Mqtt1</v>
      </c>
      <c r="X52" s="196"/>
      <c r="Y52" s="6" t="str">
        <f t="shared" ref="Y52:Y57" si="19">LOWER(SUBSTITUTE(SUBSTITUTE(IF(COUNTIF(N52,"spare"),"",_xlfn.CONCAT("marpower/",IF(X52&lt;&gt;"",N52&amp;"/"&amp;X52,N52&amp;"-general")))," ","-"),"_","-"))</f>
        <v>marpower/210000-bilge-fifi-general</v>
      </c>
      <c r="Z52" s="103" t="str">
        <f t="shared" si="14"/>
        <v>$.SUBMERS_PUMP2_REMAVAIL</v>
      </c>
      <c r="AB52" s="6"/>
      <c r="AM52" s="114" t="str">
        <f t="shared" si="8"/>
        <v/>
      </c>
      <c r="AR52" s="127"/>
      <c r="AT52" s="128"/>
      <c r="AU52" s="7"/>
      <c r="AV52" s="129"/>
      <c r="AW52" s="126" t="str">
        <f t="shared" si="11"/>
        <v/>
      </c>
      <c r="AX52" s="137"/>
      <c r="BB52" s="147" t="str">
        <f t="shared" si="15"/>
        <v/>
      </c>
      <c r="BS52" s="6"/>
      <c r="BT52" s="11"/>
    </row>
    <row r="53" spans="1:72" ht="15.75" x14ac:dyDescent="0.25">
      <c r="A53" s="52" t="s">
        <v>413</v>
      </c>
      <c r="B53" s="56"/>
      <c r="C53" s="128" t="s">
        <v>111</v>
      </c>
      <c r="D53" s="7" t="s">
        <v>22</v>
      </c>
      <c r="E53" s="7" t="s">
        <v>425</v>
      </c>
      <c r="F53" s="64" t="s">
        <v>132</v>
      </c>
      <c r="G53" s="62">
        <v>2</v>
      </c>
      <c r="I53" s="10" t="s">
        <v>110</v>
      </c>
      <c r="J53" s="71" t="s">
        <v>461</v>
      </c>
      <c r="K53" s="74" t="s">
        <v>510</v>
      </c>
      <c r="L53" s="176"/>
      <c r="M53" s="176">
        <v>1000</v>
      </c>
      <c r="N53" s="78" t="s">
        <v>1383</v>
      </c>
      <c r="O53" s="288"/>
      <c r="P53" s="78" t="s">
        <v>561</v>
      </c>
      <c r="R53" s="80"/>
      <c r="S53" s="92"/>
      <c r="T53" s="304"/>
      <c r="U53" s="280"/>
      <c r="W53" s="12" t="str">
        <f t="shared" si="12"/>
        <v>Mqtt1</v>
      </c>
      <c r="X53" s="196"/>
      <c r="Y53" s="6" t="str">
        <f t="shared" si="19"/>
        <v>marpower/210000-bilge-fifi-general</v>
      </c>
      <c r="Z53" s="103" t="str">
        <f t="shared" si="14"/>
        <v>$.SUBMERS_PUMP2_RUNNING</v>
      </c>
      <c r="AB53" s="6"/>
      <c r="AM53" s="114" t="str">
        <f t="shared" si="8"/>
        <v/>
      </c>
      <c r="AR53" s="127"/>
      <c r="AT53" s="128"/>
      <c r="AU53" s="7"/>
      <c r="AV53" s="129"/>
      <c r="AW53" s="126" t="str">
        <f t="shared" si="11"/>
        <v/>
      </c>
      <c r="AX53" s="137"/>
      <c r="BB53" s="147" t="str">
        <f t="shared" si="15"/>
        <v/>
      </c>
      <c r="BS53" s="6"/>
      <c r="BT53" s="11"/>
    </row>
    <row r="54" spans="1:72" ht="15.75" x14ac:dyDescent="0.25">
      <c r="A54" s="52" t="s">
        <v>414</v>
      </c>
      <c r="B54" s="56"/>
      <c r="C54" s="128" t="s">
        <v>111</v>
      </c>
      <c r="D54" s="7" t="s">
        <v>22</v>
      </c>
      <c r="E54" s="7" t="s">
        <v>425</v>
      </c>
      <c r="F54" s="64" t="s">
        <v>132</v>
      </c>
      <c r="G54" s="62">
        <v>3</v>
      </c>
      <c r="I54" s="10" t="s">
        <v>110</v>
      </c>
      <c r="J54" s="71" t="str">
        <f>CONCATENATE("Spare_",E54,"_",G54)</f>
        <v>Spare_DI22_3</v>
      </c>
      <c r="K54" s="74" t="s">
        <v>510</v>
      </c>
      <c r="L54" s="176"/>
      <c r="M54" s="176">
        <v>1000</v>
      </c>
      <c r="N54" s="78" t="s">
        <v>515</v>
      </c>
      <c r="O54" s="284"/>
      <c r="P54" s="78" t="str">
        <f>CONCATENATE("Spare Yard ",T54,"_",I54,"_",K54)</f>
        <v>Spare Yard _True_+CB.1</v>
      </c>
      <c r="R54" s="80"/>
      <c r="S54" s="92"/>
      <c r="T54" s="220"/>
      <c r="U54" s="221"/>
      <c r="W54" s="12" t="str">
        <f t="shared" si="12"/>
        <v/>
      </c>
      <c r="X54" s="196"/>
      <c r="Y54" s="6" t="str">
        <f t="shared" si="19"/>
        <v/>
      </c>
      <c r="Z54" s="103" t="str">
        <f t="shared" si="14"/>
        <v/>
      </c>
      <c r="AB54" s="6"/>
      <c r="AM54" s="114" t="str">
        <f t="shared" si="8"/>
        <v/>
      </c>
      <c r="AR54" s="127"/>
      <c r="AT54" s="128"/>
      <c r="AU54" s="7"/>
      <c r="AV54" s="129"/>
      <c r="AW54" s="126" t="str">
        <f t="shared" si="11"/>
        <v/>
      </c>
      <c r="AX54" s="137"/>
      <c r="BB54" s="147" t="str">
        <f t="shared" si="15"/>
        <v/>
      </c>
      <c r="BS54" s="6"/>
      <c r="BT54" s="11"/>
    </row>
    <row r="55" spans="1:72" ht="15.75" x14ac:dyDescent="0.25">
      <c r="A55" s="52" t="s">
        <v>413</v>
      </c>
      <c r="B55" s="56"/>
      <c r="C55" s="128" t="s">
        <v>111</v>
      </c>
      <c r="D55" s="7" t="s">
        <v>22</v>
      </c>
      <c r="E55" s="7" t="s">
        <v>425</v>
      </c>
      <c r="F55" s="64" t="s">
        <v>132</v>
      </c>
      <c r="G55" s="62">
        <v>4</v>
      </c>
      <c r="I55" s="10" t="s">
        <v>110</v>
      </c>
      <c r="J55" s="71" t="s">
        <v>8897</v>
      </c>
      <c r="K55" s="74" t="s">
        <v>510</v>
      </c>
      <c r="L55" s="176"/>
      <c r="M55" s="176">
        <v>1000</v>
      </c>
      <c r="N55" s="78" t="s">
        <v>1383</v>
      </c>
      <c r="O55" s="283" t="s">
        <v>1134</v>
      </c>
      <c r="P55" s="78" t="s">
        <v>562</v>
      </c>
      <c r="R55" s="80"/>
      <c r="S55" s="92"/>
      <c r="T55" s="303" t="s">
        <v>701</v>
      </c>
      <c r="U55" s="278" t="s">
        <v>1201</v>
      </c>
      <c r="W55" s="12" t="str">
        <f t="shared" si="12"/>
        <v>Mqtt1</v>
      </c>
      <c r="X55" s="196"/>
      <c r="Y55" s="6" t="str">
        <f t="shared" si="19"/>
        <v>marpower/210000-bilge-fifi-general</v>
      </c>
      <c r="Z55" s="103" t="str">
        <f t="shared" si="14"/>
        <v>$.SUBMERS_PUMP3_REMAVAIL</v>
      </c>
      <c r="AB55" s="6"/>
      <c r="AM55" s="114" t="str">
        <f t="shared" si="8"/>
        <v/>
      </c>
      <c r="AR55" s="127"/>
      <c r="AT55" s="128"/>
      <c r="AU55" s="7"/>
      <c r="AV55" s="129"/>
      <c r="AW55" s="126" t="str">
        <f t="shared" si="11"/>
        <v/>
      </c>
      <c r="AX55" s="137"/>
      <c r="BB55" s="147" t="str">
        <f t="shared" si="15"/>
        <v/>
      </c>
      <c r="BS55" s="6"/>
      <c r="BT55" s="11"/>
    </row>
    <row r="56" spans="1:72" ht="15.75" x14ac:dyDescent="0.25">
      <c r="A56" s="52" t="s">
        <v>413</v>
      </c>
      <c r="B56" s="56"/>
      <c r="C56" s="128" t="s">
        <v>111</v>
      </c>
      <c r="D56" s="7" t="s">
        <v>22</v>
      </c>
      <c r="E56" s="7" t="s">
        <v>425</v>
      </c>
      <c r="F56" s="64" t="s">
        <v>132</v>
      </c>
      <c r="G56" s="62">
        <v>5</v>
      </c>
      <c r="I56" s="10" t="s">
        <v>110</v>
      </c>
      <c r="J56" s="71" t="s">
        <v>462</v>
      </c>
      <c r="K56" s="74" t="s">
        <v>510</v>
      </c>
      <c r="L56" s="176"/>
      <c r="M56" s="176">
        <v>1000</v>
      </c>
      <c r="N56" s="78" t="s">
        <v>1383</v>
      </c>
      <c r="O56" s="288"/>
      <c r="P56" s="78" t="s">
        <v>563</v>
      </c>
      <c r="R56" s="80"/>
      <c r="S56" s="92"/>
      <c r="T56" s="304"/>
      <c r="U56" s="280"/>
      <c r="W56" s="12" t="str">
        <f t="shared" si="12"/>
        <v>Mqtt1</v>
      </c>
      <c r="X56" s="196"/>
      <c r="Y56" s="6" t="str">
        <f t="shared" si="19"/>
        <v>marpower/210000-bilge-fifi-general</v>
      </c>
      <c r="Z56" s="103" t="str">
        <f t="shared" si="14"/>
        <v>$.SUBMERS_PUMP3_RUNNING</v>
      </c>
      <c r="AB56" s="6"/>
      <c r="AM56" s="114" t="str">
        <f t="shared" si="8"/>
        <v/>
      </c>
      <c r="AR56" s="127"/>
      <c r="AT56" s="128"/>
      <c r="AU56" s="7"/>
      <c r="AV56" s="129"/>
      <c r="AW56" s="126" t="str">
        <f t="shared" si="11"/>
        <v/>
      </c>
      <c r="AX56" s="137"/>
      <c r="BB56" s="147" t="str">
        <f t="shared" si="15"/>
        <v/>
      </c>
      <c r="BS56" s="6"/>
      <c r="BT56" s="11"/>
    </row>
    <row r="57" spans="1:72" ht="15.75" x14ac:dyDescent="0.25">
      <c r="A57" s="52" t="s">
        <v>414</v>
      </c>
      <c r="B57" s="56"/>
      <c r="C57" s="128" t="s">
        <v>111</v>
      </c>
      <c r="D57" s="7" t="s">
        <v>22</v>
      </c>
      <c r="E57" s="7" t="s">
        <v>425</v>
      </c>
      <c r="F57" s="64" t="s">
        <v>132</v>
      </c>
      <c r="G57" s="62">
        <v>6</v>
      </c>
      <c r="I57" s="10" t="s">
        <v>110</v>
      </c>
      <c r="J57" s="71" t="str">
        <f>CONCATENATE("Spare_",E57,"_",G57)</f>
        <v>Spare_DI22_6</v>
      </c>
      <c r="K57" s="74" t="s">
        <v>510</v>
      </c>
      <c r="L57" s="176"/>
      <c r="M57" s="176">
        <v>1000</v>
      </c>
      <c r="N57" s="78" t="s">
        <v>515</v>
      </c>
      <c r="O57" s="284"/>
      <c r="P57" s="78" t="str">
        <f>CONCATENATE("Spare Yard ",T57,"_",I57,"_",K57)</f>
        <v>Spare Yard _True_+CB.1</v>
      </c>
      <c r="R57" s="80"/>
      <c r="S57" s="92"/>
      <c r="T57" s="220"/>
      <c r="U57" s="221"/>
      <c r="W57" s="12" t="str">
        <f t="shared" si="12"/>
        <v/>
      </c>
      <c r="X57" s="196"/>
      <c r="Y57" s="6" t="str">
        <f t="shared" si="19"/>
        <v/>
      </c>
      <c r="Z57" s="103" t="str">
        <f t="shared" si="17"/>
        <v/>
      </c>
      <c r="AB57" s="6"/>
      <c r="AM57" s="114" t="str">
        <f t="shared" si="8"/>
        <v/>
      </c>
      <c r="AR57" s="127"/>
      <c r="AT57" s="128"/>
      <c r="AU57" s="7"/>
      <c r="AV57" s="129"/>
      <c r="AW57" s="126" t="str">
        <f t="shared" si="11"/>
        <v/>
      </c>
      <c r="AX57" s="137"/>
      <c r="BB57" s="147" t="str">
        <f t="shared" si="15"/>
        <v/>
      </c>
      <c r="BS57" s="6"/>
      <c r="BT57" s="11"/>
    </row>
    <row r="58" spans="1:72" ht="15.75" x14ac:dyDescent="0.25">
      <c r="A58" s="52" t="s">
        <v>730</v>
      </c>
      <c r="B58" s="56"/>
      <c r="C58" s="128" t="s">
        <v>111</v>
      </c>
      <c r="D58" s="7" t="s">
        <v>22</v>
      </c>
      <c r="E58" s="7" t="s">
        <v>425</v>
      </c>
      <c r="F58" s="64" t="s">
        <v>132</v>
      </c>
      <c r="G58" s="62">
        <v>7</v>
      </c>
      <c r="I58" s="10" t="s">
        <v>110</v>
      </c>
      <c r="J58" s="71" t="s">
        <v>463</v>
      </c>
      <c r="K58" s="74" t="s">
        <v>510</v>
      </c>
      <c r="L58" s="176"/>
      <c r="M58" s="176">
        <v>1000</v>
      </c>
      <c r="N58" s="78" t="s">
        <v>1384</v>
      </c>
      <c r="O58" s="83" t="s">
        <v>529</v>
      </c>
      <c r="P58" s="78" t="s">
        <v>564</v>
      </c>
      <c r="S58" s="92"/>
      <c r="T58" s="220" t="s">
        <v>703</v>
      </c>
      <c r="U58" s="223" t="s">
        <v>873</v>
      </c>
      <c r="W58" s="12" t="str">
        <f t="shared" si="12"/>
        <v>Mqtt1</v>
      </c>
      <c r="X58" s="196"/>
      <c r="Y58" s="6" t="str">
        <f>LOWER(SUBSTITUTE(SUBSTITUTE(IF(COUNTIF(N58,"spare"),"",_xlfn.CONCAT("marpower/",IF(X58&lt;&gt;"",N58&amp;"/"&amp;X58,N58)))," ","-"),"_","-"))</f>
        <v>marpower/250000-fresh-water</v>
      </c>
      <c r="Z58" s="103" t="str">
        <f>IF(COUNTIF(N58,"spare"),"","$."&amp;_xlfn.REGEXREPLACE(_xlfn.REGEXREPLACE(IF(X58="",J58,_xlfn.REGEXREPLACE(J58,".*_","")),"^FRESH_WAT(ER)?_",""),"\.","_"))</f>
        <v>$.MAK1_ALARM</v>
      </c>
      <c r="AB58" s="6"/>
      <c r="AM58" s="114">
        <f t="shared" si="8"/>
        <v>58</v>
      </c>
      <c r="AR58" s="127" t="s">
        <v>115</v>
      </c>
      <c r="AT58" s="128" t="s">
        <v>17</v>
      </c>
      <c r="AU58" s="7"/>
      <c r="AV58" s="129" t="s">
        <v>112</v>
      </c>
      <c r="AW58" s="126" t="str">
        <f t="shared" si="11"/>
        <v>Please consult operation manual for more information</v>
      </c>
      <c r="AX58" s="137"/>
      <c r="AY58" s="141"/>
      <c r="BB58" s="147" t="str">
        <f t="shared" si="15"/>
        <v>1</v>
      </c>
      <c r="BS58" s="6"/>
      <c r="BT58" s="11"/>
    </row>
    <row r="59" spans="1:72" ht="15.75" x14ac:dyDescent="0.25">
      <c r="A59" s="52" t="s">
        <v>730</v>
      </c>
      <c r="B59" s="56"/>
      <c r="C59" s="128" t="s">
        <v>111</v>
      </c>
      <c r="D59" s="7" t="s">
        <v>22</v>
      </c>
      <c r="E59" s="7" t="s">
        <v>425</v>
      </c>
      <c r="F59" s="64" t="s">
        <v>132</v>
      </c>
      <c r="G59" s="62">
        <v>8</v>
      </c>
      <c r="I59" s="10" t="s">
        <v>110</v>
      </c>
      <c r="J59" s="71" t="s">
        <v>464</v>
      </c>
      <c r="K59" s="74" t="s">
        <v>510</v>
      </c>
      <c r="L59" s="176"/>
      <c r="M59" s="176">
        <v>1000</v>
      </c>
      <c r="N59" s="78" t="s">
        <v>1384</v>
      </c>
      <c r="O59" s="83" t="s">
        <v>530</v>
      </c>
      <c r="P59" s="78" t="s">
        <v>565</v>
      </c>
      <c r="S59" s="92"/>
      <c r="T59" s="220" t="s">
        <v>704</v>
      </c>
      <c r="U59" s="223" t="s">
        <v>873</v>
      </c>
      <c r="W59" s="12" t="str">
        <f t="shared" si="12"/>
        <v>Mqtt1</v>
      </c>
      <c r="X59" s="196"/>
      <c r="Y59" s="6" t="str">
        <f t="shared" ref="Y59:Y121" si="20">LOWER(SUBSTITUTE(SUBSTITUTE(IF(COUNTIF(N59,"spare"),"",_xlfn.CONCAT("marpower/",IF(X59&lt;&gt;"",N59&amp;"/"&amp;X59,N59)))," ","-"),"_","-"))</f>
        <v>marpower/250000-fresh-water</v>
      </c>
      <c r="Z59" s="103" t="str">
        <f t="shared" ref="Z59:Z60" si="21">IF(COUNTIF(N59,"spare"),"","$."&amp;_xlfn.REGEXREPLACE(_xlfn.REGEXREPLACE(IF(X59="",J59,_xlfn.REGEXREPLACE(J59,".*_","")),"^FRESH_WAT(ER)?_",""),"\.","_"))</f>
        <v>$.MAK2_ALARM</v>
      </c>
      <c r="AB59" s="6"/>
      <c r="AM59" s="114">
        <f t="shared" si="8"/>
        <v>59</v>
      </c>
      <c r="AR59" s="127" t="s">
        <v>115</v>
      </c>
      <c r="AT59" s="128" t="s">
        <v>17</v>
      </c>
      <c r="AU59" s="7"/>
      <c r="AV59" s="129" t="s">
        <v>112</v>
      </c>
      <c r="AW59" s="126" t="str">
        <f t="shared" si="11"/>
        <v>Please consult operation manual for more information</v>
      </c>
      <c r="AX59" s="137"/>
      <c r="BB59" s="147" t="str">
        <f t="shared" si="15"/>
        <v>1</v>
      </c>
      <c r="BS59" s="6"/>
      <c r="BT59" s="11"/>
    </row>
    <row r="60" spans="1:72" ht="15.75" x14ac:dyDescent="0.25">
      <c r="A60" s="52" t="s">
        <v>730</v>
      </c>
      <c r="B60" s="56"/>
      <c r="C60" s="128" t="s">
        <v>111</v>
      </c>
      <c r="D60" s="7" t="s">
        <v>22</v>
      </c>
      <c r="E60" s="7" t="s">
        <v>426</v>
      </c>
      <c r="F60" s="64" t="s">
        <v>132</v>
      </c>
      <c r="G60" s="62">
        <v>1</v>
      </c>
      <c r="I60" s="10" t="s">
        <v>110</v>
      </c>
      <c r="J60" s="71" t="s">
        <v>969</v>
      </c>
      <c r="K60" s="74" t="s">
        <v>510</v>
      </c>
      <c r="L60" s="176"/>
      <c r="M60" s="176">
        <v>1000</v>
      </c>
      <c r="N60" s="78" t="s">
        <v>1384</v>
      </c>
      <c r="O60" s="83">
        <v>25001017</v>
      </c>
      <c r="P60" s="78" t="s">
        <v>566</v>
      </c>
      <c r="S60" s="92"/>
      <c r="T60" s="220" t="s">
        <v>705</v>
      </c>
      <c r="U60" s="223" t="s">
        <v>921</v>
      </c>
      <c r="W60" s="12" t="str">
        <f t="shared" si="12"/>
        <v>Mqtt1</v>
      </c>
      <c r="X60" s="196"/>
      <c r="Y60" s="6" t="str">
        <f t="shared" si="20"/>
        <v>marpower/250000-fresh-water</v>
      </c>
      <c r="Z60" s="103" t="str">
        <f t="shared" si="21"/>
        <v>$.CHLORINE_UNIT_ALARM</v>
      </c>
      <c r="AB60" s="6"/>
      <c r="AM60" s="114">
        <f t="shared" si="8"/>
        <v>60</v>
      </c>
      <c r="AR60" s="127" t="s">
        <v>110</v>
      </c>
      <c r="AT60" s="128" t="s">
        <v>17</v>
      </c>
      <c r="AU60" s="7"/>
      <c r="AV60" s="129" t="s">
        <v>112</v>
      </c>
      <c r="AW60" s="126" t="str">
        <f t="shared" si="11"/>
        <v>Please consult operation manual for more information</v>
      </c>
      <c r="AX60" s="137"/>
      <c r="BB60" s="147" t="str">
        <f t="shared" si="15"/>
        <v>1</v>
      </c>
      <c r="BS60" s="6"/>
      <c r="BT60" s="11"/>
    </row>
    <row r="61" spans="1:72" ht="15.75" x14ac:dyDescent="0.25">
      <c r="A61" s="52" t="s">
        <v>416</v>
      </c>
      <c r="B61" s="56"/>
      <c r="C61" s="128" t="s">
        <v>111</v>
      </c>
      <c r="D61" s="7" t="s">
        <v>22</v>
      </c>
      <c r="E61" s="7" t="s">
        <v>426</v>
      </c>
      <c r="F61" s="64" t="s">
        <v>132</v>
      </c>
      <c r="G61" s="62">
        <v>2</v>
      </c>
      <c r="I61" s="10" t="s">
        <v>110</v>
      </c>
      <c r="J61" s="71" t="s">
        <v>8898</v>
      </c>
      <c r="K61" s="74" t="s">
        <v>510</v>
      </c>
      <c r="L61" s="176"/>
      <c r="M61" s="176">
        <v>1000</v>
      </c>
      <c r="N61" s="78" t="s">
        <v>1385</v>
      </c>
      <c r="O61" s="283">
        <v>34001001</v>
      </c>
      <c r="P61" s="78" t="s">
        <v>1082</v>
      </c>
      <c r="S61" s="92"/>
      <c r="T61" s="275" t="s">
        <v>879</v>
      </c>
      <c r="U61" s="278" t="s">
        <v>1201</v>
      </c>
      <c r="W61" s="12" t="str">
        <f t="shared" ref="W61:W86" si="22">IF(COUNTIF(N61,"spare"),"","Mqtt1")</f>
        <v>Mqtt1</v>
      </c>
      <c r="X61" s="196"/>
      <c r="Y61" s="6" t="str">
        <f t="shared" si="20"/>
        <v>marpower/340000-sewage</v>
      </c>
      <c r="Z61" s="103" t="str">
        <f>IF(COUNTIF(N61,"spare"),"","$."&amp;_xlfn.REGEXREPLACE(_xlfn.REGEXREPLACE(IF(X61="",J61,_xlfn.REGEXREPLACE(J61,".*_","")),"^SEW_",""),"\.","_"))</f>
        <v>$.TRANS_PUMP_BLCK_WAT_REMAVAIL</v>
      </c>
      <c r="AB61" s="6"/>
      <c r="AM61" s="114" t="str">
        <f t="shared" si="8"/>
        <v/>
      </c>
      <c r="AR61" s="127"/>
      <c r="AT61" s="128"/>
      <c r="AU61" s="7"/>
      <c r="AV61" s="129"/>
      <c r="AW61" s="126" t="str">
        <f t="shared" si="11"/>
        <v/>
      </c>
      <c r="AX61" s="137"/>
      <c r="AY61" s="141"/>
      <c r="BB61" s="147" t="str">
        <f t="shared" si="15"/>
        <v/>
      </c>
      <c r="BS61" s="6"/>
      <c r="BT61" s="11"/>
    </row>
    <row r="62" spans="1:72" ht="15.75" x14ac:dyDescent="0.25">
      <c r="A62" s="52" t="s">
        <v>10094</v>
      </c>
      <c r="B62" s="56"/>
      <c r="C62" s="128" t="s">
        <v>111</v>
      </c>
      <c r="D62" s="7" t="s">
        <v>22</v>
      </c>
      <c r="E62" s="7" t="s">
        <v>426</v>
      </c>
      <c r="F62" s="64" t="s">
        <v>132</v>
      </c>
      <c r="G62" s="62">
        <v>3</v>
      </c>
      <c r="I62" s="10" t="s">
        <v>110</v>
      </c>
      <c r="J62" s="71" t="s">
        <v>465</v>
      </c>
      <c r="K62" s="74" t="s">
        <v>510</v>
      </c>
      <c r="L62" s="176"/>
      <c r="M62" s="176">
        <v>1000</v>
      </c>
      <c r="N62" s="78" t="s">
        <v>1385</v>
      </c>
      <c r="O62" s="284"/>
      <c r="P62" s="78" t="s">
        <v>1083</v>
      </c>
      <c r="S62" s="92"/>
      <c r="T62" s="277"/>
      <c r="U62" s="280"/>
      <c r="W62" s="12" t="str">
        <f t="shared" si="12"/>
        <v>Mqtt1</v>
      </c>
      <c r="X62" s="196"/>
      <c r="Y62" s="6" t="str">
        <f t="shared" si="20"/>
        <v>marpower/340000-sewage</v>
      </c>
      <c r="Z62" s="103" t="str">
        <f>IF(COUNTIF(N62,"spare"),"","$."&amp;_xlfn.REGEXREPLACE(_xlfn.REGEXREPLACE(IF(X62="",J62,_xlfn.REGEXREPLACE(J62,".*_","")),"^SEW_",""),"\.","_"))</f>
        <v>$.TRANS_PUMP_BLCK_WAT_RUNNING</v>
      </c>
      <c r="AB62" s="6"/>
      <c r="AM62" s="114" t="str">
        <f t="shared" si="8"/>
        <v/>
      </c>
      <c r="AR62" s="127"/>
      <c r="AT62" s="128"/>
      <c r="AU62" s="7"/>
      <c r="AV62" s="129"/>
      <c r="AW62" s="126" t="str">
        <f t="shared" si="11"/>
        <v/>
      </c>
      <c r="AX62" s="137"/>
      <c r="BB62" s="147" t="str">
        <f t="shared" si="15"/>
        <v/>
      </c>
      <c r="BS62" s="6"/>
      <c r="BT62" s="11"/>
    </row>
    <row r="63" spans="1:72" ht="15.75" x14ac:dyDescent="0.25">
      <c r="A63" s="52" t="s">
        <v>416</v>
      </c>
      <c r="B63" s="56"/>
      <c r="C63" s="128" t="s">
        <v>111</v>
      </c>
      <c r="D63" s="7" t="s">
        <v>22</v>
      </c>
      <c r="E63" s="7" t="s">
        <v>426</v>
      </c>
      <c r="F63" s="64" t="s">
        <v>132</v>
      </c>
      <c r="G63" s="62">
        <v>4</v>
      </c>
      <c r="I63" s="10" t="s">
        <v>110</v>
      </c>
      <c r="J63" s="71" t="s">
        <v>8899</v>
      </c>
      <c r="K63" s="74" t="s">
        <v>510</v>
      </c>
      <c r="L63" s="176"/>
      <c r="M63" s="176">
        <v>1000</v>
      </c>
      <c r="N63" s="78" t="s">
        <v>1385</v>
      </c>
      <c r="O63" s="283">
        <v>34001002</v>
      </c>
      <c r="P63" s="78" t="s">
        <v>1080</v>
      </c>
      <c r="S63" s="92"/>
      <c r="T63" s="275" t="s">
        <v>874</v>
      </c>
      <c r="U63" s="278" t="s">
        <v>8266</v>
      </c>
      <c r="W63" s="12" t="str">
        <f t="shared" si="22"/>
        <v>Mqtt1</v>
      </c>
      <c r="X63" s="196"/>
      <c r="Y63" s="6" t="str">
        <f t="shared" si="20"/>
        <v>marpower/340000-sewage</v>
      </c>
      <c r="Z63" s="103" t="str">
        <f t="shared" ref="Z63:Z66" si="23">IF(COUNTIF(N63,"spare"),"","$."&amp;_xlfn.REGEXREPLACE(_xlfn.REGEXREPLACE(IF(X63="",J63,_xlfn.REGEXREPLACE(J63,".*_","")),"^SEW_",""),"\.","_"))</f>
        <v>$.TRANS_PUMP_GREY_WAT_REMAVAIL</v>
      </c>
      <c r="AB63" s="6"/>
      <c r="AM63" s="114" t="str">
        <f t="shared" si="8"/>
        <v/>
      </c>
      <c r="AR63" s="127"/>
      <c r="AT63" s="128"/>
      <c r="AU63" s="7"/>
      <c r="AV63" s="129"/>
      <c r="AW63" s="126" t="str">
        <f t="shared" si="11"/>
        <v/>
      </c>
      <c r="AX63" s="137"/>
      <c r="BB63" s="147" t="str">
        <f t="shared" si="15"/>
        <v/>
      </c>
      <c r="BS63" s="6"/>
      <c r="BT63" s="11"/>
    </row>
    <row r="64" spans="1:72" ht="15.75" x14ac:dyDescent="0.25">
      <c r="A64" s="52" t="s">
        <v>416</v>
      </c>
      <c r="B64" s="56"/>
      <c r="C64" s="128" t="s">
        <v>111</v>
      </c>
      <c r="D64" s="7" t="s">
        <v>22</v>
      </c>
      <c r="E64" s="7" t="s">
        <v>426</v>
      </c>
      <c r="F64" s="64" t="s">
        <v>132</v>
      </c>
      <c r="G64" s="62">
        <v>5</v>
      </c>
      <c r="I64" s="10" t="s">
        <v>110</v>
      </c>
      <c r="J64" s="71" t="s">
        <v>466</v>
      </c>
      <c r="K64" s="74" t="s">
        <v>510</v>
      </c>
      <c r="L64" s="176"/>
      <c r="M64" s="176">
        <v>1000</v>
      </c>
      <c r="N64" s="78" t="s">
        <v>1385</v>
      </c>
      <c r="O64" s="284"/>
      <c r="P64" s="78" t="s">
        <v>1081</v>
      </c>
      <c r="S64" s="92"/>
      <c r="T64" s="277"/>
      <c r="U64" s="280"/>
      <c r="W64" s="12" t="str">
        <f t="shared" si="22"/>
        <v>Mqtt1</v>
      </c>
      <c r="X64" s="196"/>
      <c r="Y64" s="6" t="str">
        <f t="shared" si="20"/>
        <v>marpower/340000-sewage</v>
      </c>
      <c r="Z64" s="103" t="str">
        <f t="shared" si="23"/>
        <v>$.TRANS_PUMP_GREY_WAT_RUNNING</v>
      </c>
      <c r="AB64" s="6"/>
      <c r="AM64" s="114" t="str">
        <f t="shared" si="8"/>
        <v/>
      </c>
      <c r="AR64" s="127"/>
      <c r="AT64" s="128"/>
      <c r="AU64" s="7"/>
      <c r="AV64" s="129"/>
      <c r="AW64" s="126" t="str">
        <f t="shared" si="11"/>
        <v/>
      </c>
      <c r="AX64" s="137"/>
      <c r="BB64" s="147" t="str">
        <f t="shared" si="15"/>
        <v/>
      </c>
      <c r="BS64" s="6"/>
      <c r="BT64" s="11"/>
    </row>
    <row r="65" spans="1:72" ht="15.75" x14ac:dyDescent="0.25">
      <c r="A65" s="52" t="s">
        <v>416</v>
      </c>
      <c r="B65" s="56"/>
      <c r="C65" s="128" t="s">
        <v>111</v>
      </c>
      <c r="D65" s="7" t="s">
        <v>22</v>
      </c>
      <c r="E65" s="7" t="s">
        <v>426</v>
      </c>
      <c r="F65" s="64" t="s">
        <v>132</v>
      </c>
      <c r="G65" s="62">
        <v>6</v>
      </c>
      <c r="I65" s="10" t="s">
        <v>110</v>
      </c>
      <c r="J65" s="71" t="s">
        <v>8900</v>
      </c>
      <c r="K65" s="74" t="s">
        <v>510</v>
      </c>
      <c r="L65" s="176"/>
      <c r="M65" s="176">
        <v>1000</v>
      </c>
      <c r="N65" s="78" t="s">
        <v>1385</v>
      </c>
      <c r="O65" s="283">
        <v>34001003</v>
      </c>
      <c r="P65" s="78" t="s">
        <v>880</v>
      </c>
      <c r="R65" s="80"/>
      <c r="S65" s="92"/>
      <c r="T65" s="275" t="s">
        <v>879</v>
      </c>
      <c r="U65" s="278" t="s">
        <v>1201</v>
      </c>
      <c r="W65" s="12" t="str">
        <f t="shared" si="22"/>
        <v>Mqtt1</v>
      </c>
      <c r="X65" s="196"/>
      <c r="Y65" s="6" t="str">
        <f t="shared" si="20"/>
        <v>marpower/340000-sewage</v>
      </c>
      <c r="Z65" s="103" t="str">
        <f t="shared" si="23"/>
        <v>$.PUMP_FWD_GREY_WAT_REMAVAIL</v>
      </c>
      <c r="AB65" s="6"/>
      <c r="AM65" s="114" t="str">
        <f t="shared" si="8"/>
        <v/>
      </c>
      <c r="AR65" s="127"/>
      <c r="AT65" s="128"/>
      <c r="AU65" s="7"/>
      <c r="AV65" s="129"/>
      <c r="AW65" s="126" t="str">
        <f t="shared" si="11"/>
        <v/>
      </c>
      <c r="AX65" s="137"/>
      <c r="BB65" s="147" t="str">
        <f t="shared" si="15"/>
        <v/>
      </c>
      <c r="BS65" s="6"/>
      <c r="BT65" s="11"/>
    </row>
    <row r="66" spans="1:72" ht="15.75" x14ac:dyDescent="0.25">
      <c r="A66" s="52" t="s">
        <v>416</v>
      </c>
      <c r="B66" s="56"/>
      <c r="C66" s="128" t="s">
        <v>111</v>
      </c>
      <c r="D66" s="7" t="s">
        <v>22</v>
      </c>
      <c r="E66" s="7" t="s">
        <v>426</v>
      </c>
      <c r="F66" s="64" t="s">
        <v>132</v>
      </c>
      <c r="G66" s="62">
        <v>7</v>
      </c>
      <c r="I66" s="10" t="s">
        <v>110</v>
      </c>
      <c r="J66" s="71" t="s">
        <v>467</v>
      </c>
      <c r="K66" s="74" t="s">
        <v>510</v>
      </c>
      <c r="L66" s="176"/>
      <c r="M66" s="176">
        <v>1000</v>
      </c>
      <c r="N66" s="78" t="s">
        <v>1385</v>
      </c>
      <c r="O66" s="284"/>
      <c r="P66" s="78" t="s">
        <v>881</v>
      </c>
      <c r="R66" s="80"/>
      <c r="S66" s="92"/>
      <c r="T66" s="277"/>
      <c r="U66" s="280"/>
      <c r="W66" s="12" t="str">
        <f t="shared" si="22"/>
        <v>Mqtt1</v>
      </c>
      <c r="X66" s="196"/>
      <c r="Y66" s="6" t="str">
        <f t="shared" si="20"/>
        <v>marpower/340000-sewage</v>
      </c>
      <c r="Z66" s="103" t="str">
        <f t="shared" si="23"/>
        <v>$.PUMP_FWD_GREY_WAT_RUNNING</v>
      </c>
      <c r="AB66" s="6"/>
      <c r="AM66" s="114" t="str">
        <f t="shared" ref="AM66:AM129" si="24">IF(ISBLANK(AT66),"",ROW())</f>
        <v/>
      </c>
      <c r="AR66" s="127"/>
      <c r="AT66" s="128"/>
      <c r="AU66" s="7"/>
      <c r="AV66" s="129"/>
      <c r="AW66" s="126" t="str">
        <f t="shared" si="11"/>
        <v/>
      </c>
      <c r="AX66" s="137"/>
      <c r="BB66" s="147" t="str">
        <f t="shared" si="15"/>
        <v/>
      </c>
      <c r="BS66" s="6"/>
      <c r="BT66" s="11"/>
    </row>
    <row r="67" spans="1:72" ht="15.75" x14ac:dyDescent="0.25">
      <c r="A67" s="52" t="s">
        <v>1400</v>
      </c>
      <c r="B67" s="56"/>
      <c r="C67" s="128" t="s">
        <v>111</v>
      </c>
      <c r="D67" s="7" t="s">
        <v>22</v>
      </c>
      <c r="E67" s="7" t="s">
        <v>426</v>
      </c>
      <c r="F67" s="64" t="s">
        <v>132</v>
      </c>
      <c r="G67" s="62">
        <v>8</v>
      </c>
      <c r="I67" s="10" t="s">
        <v>110</v>
      </c>
      <c r="J67" s="11" t="s">
        <v>1404</v>
      </c>
      <c r="K67" s="74" t="s">
        <v>510</v>
      </c>
      <c r="L67" s="176"/>
      <c r="M67" s="176">
        <v>1000</v>
      </c>
      <c r="N67" s="78" t="s">
        <v>1384</v>
      </c>
      <c r="O67" s="83">
        <v>25001150</v>
      </c>
      <c r="P67" s="80" t="s">
        <v>1405</v>
      </c>
      <c r="R67" s="80"/>
      <c r="S67" s="92"/>
      <c r="T67" s="220" t="s">
        <v>1403</v>
      </c>
      <c r="U67" s="221" t="s">
        <v>921</v>
      </c>
      <c r="W67" s="12" t="str">
        <f t="shared" si="22"/>
        <v>Mqtt1</v>
      </c>
      <c r="X67" s="196"/>
      <c r="Y67" s="6" t="str">
        <f t="shared" si="20"/>
        <v>marpower/250000-fresh-water</v>
      </c>
      <c r="Z67" s="103" t="str">
        <f>IF(COUNTIF(N67,"spare"),"","$."&amp;_xlfn.REGEXREPLACE(_xlfn.REGEXREPLACE(IF(X67="",J67,_xlfn.REGEXREPLACE(J67,".*_","")),"^FRESH_WAT(ER)?_",""),"\.","_"))</f>
        <v>$.CIRC_PUMP_RUNNING</v>
      </c>
      <c r="AB67" s="6"/>
      <c r="AM67" s="114" t="str">
        <f t="shared" si="24"/>
        <v/>
      </c>
      <c r="AR67" s="127"/>
      <c r="AT67" s="128"/>
      <c r="AU67" s="7"/>
      <c r="AV67" s="129"/>
      <c r="AW67" s="126" t="str">
        <f t="shared" si="11"/>
        <v/>
      </c>
      <c r="AX67" s="137"/>
      <c r="BB67" s="147" t="str">
        <f t="shared" si="15"/>
        <v/>
      </c>
      <c r="BS67" s="6"/>
      <c r="BT67" s="11"/>
    </row>
    <row r="68" spans="1:72" ht="15.75" x14ac:dyDescent="0.25">
      <c r="A68" s="52" t="s">
        <v>416</v>
      </c>
      <c r="B68" s="56"/>
      <c r="C68" s="128" t="s">
        <v>111</v>
      </c>
      <c r="D68" s="7" t="s">
        <v>22</v>
      </c>
      <c r="E68" s="7" t="s">
        <v>427</v>
      </c>
      <c r="F68" s="64" t="s">
        <v>132</v>
      </c>
      <c r="G68" s="62">
        <v>1</v>
      </c>
      <c r="I68" s="10" t="s">
        <v>110</v>
      </c>
      <c r="J68" s="11" t="s">
        <v>468</v>
      </c>
      <c r="K68" s="74" t="s">
        <v>510</v>
      </c>
      <c r="L68" s="176"/>
      <c r="M68" s="176">
        <v>1000</v>
      </c>
      <c r="N68" s="78" t="s">
        <v>1385</v>
      </c>
      <c r="O68" s="83"/>
      <c r="P68" s="78" t="s">
        <v>567</v>
      </c>
      <c r="R68" s="80"/>
      <c r="S68" s="92"/>
      <c r="T68" s="275" t="s">
        <v>1300</v>
      </c>
      <c r="U68" s="278" t="s">
        <v>1201</v>
      </c>
      <c r="W68" s="12" t="str">
        <f t="shared" si="22"/>
        <v>Mqtt1</v>
      </c>
      <c r="X68" s="196"/>
      <c r="Y68" s="6" t="str">
        <f>LOWER(SUBSTITUTE(SUBSTITUTE(IF(COUNTIF(N68,"spare"),"",_xlfn.CONCAT("marpower/",IF(X68&lt;&gt;"",N68&amp;"/"&amp;X68,N68)))," ","-"),"_","-"))</f>
        <v>marpower/340000-sewage</v>
      </c>
      <c r="Z68" s="103" t="str">
        <f>IF(COUNTIF(N68,"spare"),"","$."&amp;_xlfn.REGEXREPLACE(_xlfn.REGEXREPLACE(IF(X68="",J68,_xlfn.REGEXREPLACE(J68,".*_","")),"^SEW_",""),"\.","_"))</f>
        <v>$.TREAT_RELEASE</v>
      </c>
      <c r="AB68" s="6"/>
      <c r="AM68" s="114" t="str">
        <f t="shared" si="24"/>
        <v/>
      </c>
      <c r="AR68" s="127"/>
      <c r="AT68" s="128"/>
      <c r="AU68" s="7"/>
      <c r="AV68" s="129"/>
      <c r="AW68" s="126" t="str">
        <f t="shared" si="11"/>
        <v/>
      </c>
      <c r="AX68" s="137"/>
      <c r="BB68" s="147" t="str">
        <f t="shared" si="15"/>
        <v/>
      </c>
      <c r="BS68" s="6"/>
      <c r="BT68" s="11"/>
    </row>
    <row r="69" spans="1:72" ht="15.75" x14ac:dyDescent="0.25">
      <c r="A69" s="52" t="s">
        <v>11881</v>
      </c>
      <c r="B69" s="56"/>
      <c r="C69" s="128" t="s">
        <v>111</v>
      </c>
      <c r="D69" s="7" t="s">
        <v>22</v>
      </c>
      <c r="E69" s="7" t="s">
        <v>427</v>
      </c>
      <c r="F69" s="64" t="s">
        <v>132</v>
      </c>
      <c r="G69" s="62">
        <v>2</v>
      </c>
      <c r="I69" s="10" t="s">
        <v>110</v>
      </c>
      <c r="J69" s="11" t="s">
        <v>1279</v>
      </c>
      <c r="K69" s="74" t="s">
        <v>510</v>
      </c>
      <c r="L69" s="176"/>
      <c r="M69" s="176">
        <v>1000</v>
      </c>
      <c r="N69" s="78" t="s">
        <v>1385</v>
      </c>
      <c r="O69" s="83"/>
      <c r="P69" s="80" t="s">
        <v>1280</v>
      </c>
      <c r="R69" s="80"/>
      <c r="S69" s="92"/>
      <c r="T69" s="276"/>
      <c r="U69" s="279"/>
      <c r="W69" s="12" t="str">
        <f t="shared" si="22"/>
        <v>Mqtt1</v>
      </c>
      <c r="X69" s="196"/>
      <c r="Y69" s="6" t="str">
        <f t="shared" si="20"/>
        <v>marpower/340000-sewage</v>
      </c>
      <c r="Z69" s="103" t="str">
        <f>IF(COUNTIF(N69,"spare"),"","$."&amp;_xlfn.REGEXREPLACE(_xlfn.REGEXREPLACE(IF(X69="",J69,_xlfn.REGEXREPLACE(J69,".*_","")),"^SEW_",""),"\.","_"))</f>
        <v>$.TREAT_GEN_WARNING_ALARM</v>
      </c>
      <c r="AB69" s="6"/>
      <c r="AM69" s="114">
        <f t="shared" si="24"/>
        <v>69</v>
      </c>
      <c r="AR69" s="127" t="s">
        <v>115</v>
      </c>
      <c r="AT69" s="128" t="s">
        <v>17</v>
      </c>
      <c r="AU69" s="7"/>
      <c r="AV69" s="129" t="s">
        <v>112</v>
      </c>
      <c r="AW69" s="126" t="str">
        <f t="shared" si="11"/>
        <v>Please consult operation manual for more information</v>
      </c>
      <c r="AX69" s="137"/>
      <c r="BB69" s="147" t="str">
        <f t="shared" si="15"/>
        <v>1</v>
      </c>
      <c r="BS69" s="6"/>
      <c r="BT69" s="11"/>
    </row>
    <row r="70" spans="1:72" ht="15.75" x14ac:dyDescent="0.25">
      <c r="A70" s="52" t="s">
        <v>1400</v>
      </c>
      <c r="B70" s="56"/>
      <c r="C70" s="128" t="s">
        <v>111</v>
      </c>
      <c r="D70" s="7" t="s">
        <v>22</v>
      </c>
      <c r="E70" s="7" t="s">
        <v>427</v>
      </c>
      <c r="F70" s="64" t="s">
        <v>132</v>
      </c>
      <c r="G70" s="62">
        <v>3</v>
      </c>
      <c r="I70" s="10" t="s">
        <v>110</v>
      </c>
      <c r="J70" s="71" t="str">
        <f>UPPER(SUBSTITUTE(P70," ","_"))</f>
        <v>SEWAGE_TREATMENT_PLANT_GENERAL_ALARM</v>
      </c>
      <c r="K70" s="74" t="s">
        <v>510</v>
      </c>
      <c r="L70" s="176"/>
      <c r="M70" s="176">
        <v>1000</v>
      </c>
      <c r="N70" s="78" t="s">
        <v>1385</v>
      </c>
      <c r="O70" s="83"/>
      <c r="P70" s="80" t="s">
        <v>1420</v>
      </c>
      <c r="R70" s="80"/>
      <c r="S70" s="92"/>
      <c r="T70" s="276"/>
      <c r="U70" s="279"/>
      <c r="W70" s="12" t="str">
        <f t="shared" si="22"/>
        <v>Mqtt1</v>
      </c>
      <c r="X70" s="196"/>
      <c r="Y70" s="6" t="str">
        <f t="shared" si="20"/>
        <v>marpower/340000-sewage</v>
      </c>
      <c r="Z70" s="103" t="str">
        <f>IF(COUNTIF(N70,"spare"),"","$."&amp;_xlfn.REGEXREPLACE(_xlfn.REGEXREPLACE(IF(X70="",J70,_xlfn.REGEXREPLACE(J70,".*_","")),"^SEW_",""),"\.","_"))</f>
        <v>$.SEWAGE_TREATMENT_PLANT_GENERAL_ALARM</v>
      </c>
      <c r="AB70" s="6"/>
      <c r="AM70" s="114" t="str">
        <f t="shared" si="24"/>
        <v/>
      </c>
      <c r="AR70" s="127"/>
      <c r="AT70" s="128"/>
      <c r="AU70" s="7"/>
      <c r="AV70" s="129"/>
      <c r="AW70" s="126" t="str">
        <f t="shared" si="11"/>
        <v/>
      </c>
      <c r="AX70" s="137"/>
      <c r="BB70" s="147" t="str">
        <f t="shared" si="15"/>
        <v/>
      </c>
      <c r="BS70" s="6"/>
      <c r="BT70" s="11"/>
    </row>
    <row r="71" spans="1:72" ht="15.75" x14ac:dyDescent="0.25">
      <c r="A71" s="52" t="s">
        <v>416</v>
      </c>
      <c r="B71" s="56"/>
      <c r="C71" s="128" t="s">
        <v>111</v>
      </c>
      <c r="D71" s="7" t="s">
        <v>22</v>
      </c>
      <c r="E71" s="7" t="s">
        <v>427</v>
      </c>
      <c r="F71" s="64" t="s">
        <v>132</v>
      </c>
      <c r="G71" s="62">
        <v>4</v>
      </c>
      <c r="I71" s="10" t="s">
        <v>110</v>
      </c>
      <c r="J71" s="11" t="s">
        <v>8881</v>
      </c>
      <c r="K71" s="74" t="s">
        <v>510</v>
      </c>
      <c r="L71" s="176"/>
      <c r="M71" s="176">
        <v>1000</v>
      </c>
      <c r="N71" s="78" t="s">
        <v>1385</v>
      </c>
      <c r="O71" s="83"/>
      <c r="P71" s="80" t="s">
        <v>1285</v>
      </c>
      <c r="R71" s="80"/>
      <c r="S71" s="92"/>
      <c r="T71" s="277"/>
      <c r="U71" s="280"/>
      <c r="W71" s="12" t="str">
        <f t="shared" si="22"/>
        <v>Mqtt1</v>
      </c>
      <c r="X71" s="196"/>
      <c r="Y71" s="6" t="str">
        <f t="shared" si="20"/>
        <v>marpower/340000-sewage</v>
      </c>
      <c r="Z71" s="103" t="str">
        <f>IF(COUNTIF(N71,"spare"),"","$."&amp;_xlfn.REGEXREPLACE(_xlfn.REGEXREPLACE(IF(X71="",J71,_xlfn.REGEXREPLACE(J71,".*_","")),"^SEW_",""),"\.","_"))</f>
        <v>$.TREAT_DRYRUNNPROT</v>
      </c>
      <c r="AB71" s="6"/>
      <c r="AM71" s="114" t="str">
        <f t="shared" si="24"/>
        <v/>
      </c>
      <c r="AR71" s="127"/>
      <c r="AT71" s="128"/>
      <c r="AU71" s="7"/>
      <c r="AV71" s="129"/>
      <c r="AW71" s="126" t="str">
        <f t="shared" si="11"/>
        <v/>
      </c>
      <c r="AX71" s="137"/>
      <c r="BB71" s="147" t="str">
        <f t="shared" si="15"/>
        <v/>
      </c>
      <c r="BS71" s="6"/>
      <c r="BT71" s="11"/>
    </row>
    <row r="72" spans="1:72" ht="15.75" x14ac:dyDescent="0.25">
      <c r="A72" s="52" t="s">
        <v>1258</v>
      </c>
      <c r="B72" s="56"/>
      <c r="C72" s="128" t="s">
        <v>111</v>
      </c>
      <c r="D72" s="7" t="s">
        <v>22</v>
      </c>
      <c r="E72" s="7" t="s">
        <v>427</v>
      </c>
      <c r="F72" s="64" t="s">
        <v>132</v>
      </c>
      <c r="G72" s="62">
        <v>5</v>
      </c>
      <c r="I72" s="10" t="s">
        <v>110</v>
      </c>
      <c r="J72" s="71" t="s">
        <v>469</v>
      </c>
      <c r="K72" s="74" t="s">
        <v>510</v>
      </c>
      <c r="L72" s="176"/>
      <c r="M72" s="176">
        <v>1000</v>
      </c>
      <c r="N72" s="78" t="s">
        <v>1386</v>
      </c>
      <c r="P72" s="78" t="s">
        <v>568</v>
      </c>
      <c r="R72" s="80"/>
      <c r="T72" s="220" t="s">
        <v>1301</v>
      </c>
      <c r="U72" s="223" t="s">
        <v>1287</v>
      </c>
      <c r="W72" s="12" t="str">
        <f t="shared" si="22"/>
        <v>Mqtt1</v>
      </c>
      <c r="X72" s="196"/>
      <c r="Y72" s="6" t="str">
        <f t="shared" si="20"/>
        <v>marpower/750000-deck-equip</v>
      </c>
      <c r="Z72" s="103" t="str">
        <f>IF(COUNTIF(N72,"spare"),"","$."&amp;_xlfn.REGEXREPLACE(IF(X72="",J72,_xlfn.REGEXREPLACE(J72,".*_","")),"\.","_"))</f>
        <v>$.PASS_HATCH_CL_LOCK</v>
      </c>
      <c r="AB72" s="6"/>
      <c r="AM72" s="114" t="str">
        <f t="shared" si="24"/>
        <v/>
      </c>
      <c r="AR72" s="127"/>
      <c r="AT72" s="128"/>
      <c r="AU72" s="7"/>
      <c r="AV72" s="129"/>
      <c r="AW72" s="126" t="str">
        <f t="shared" si="11"/>
        <v/>
      </c>
      <c r="AX72" s="137"/>
      <c r="BB72" s="147" t="str">
        <f t="shared" si="15"/>
        <v/>
      </c>
      <c r="BS72" s="6"/>
      <c r="BT72" s="11"/>
    </row>
    <row r="73" spans="1:72" ht="15.75" x14ac:dyDescent="0.25">
      <c r="A73" s="52" t="s">
        <v>416</v>
      </c>
      <c r="B73" s="56"/>
      <c r="C73" s="128" t="s">
        <v>111</v>
      </c>
      <c r="D73" s="7" t="s">
        <v>22</v>
      </c>
      <c r="E73" s="7" t="s">
        <v>427</v>
      </c>
      <c r="F73" s="64" t="s">
        <v>132</v>
      </c>
      <c r="G73" s="62">
        <v>6</v>
      </c>
      <c r="I73" s="10" t="s">
        <v>110</v>
      </c>
      <c r="J73" s="71" t="s">
        <v>752</v>
      </c>
      <c r="K73" s="74" t="s">
        <v>510</v>
      </c>
      <c r="L73" s="176"/>
      <c r="M73" s="176">
        <v>1000</v>
      </c>
      <c r="N73" s="78" t="s">
        <v>1386</v>
      </c>
      <c r="P73" s="78" t="s">
        <v>751</v>
      </c>
      <c r="R73" s="80"/>
      <c r="T73" s="233" t="s">
        <v>706</v>
      </c>
      <c r="U73" s="223" t="s">
        <v>873</v>
      </c>
      <c r="W73" s="12" t="str">
        <f t="shared" si="22"/>
        <v>Mqtt1</v>
      </c>
      <c r="X73" s="196"/>
      <c r="Y73" s="6" t="str">
        <f t="shared" si="20"/>
        <v>marpower/750000-deck-equip</v>
      </c>
      <c r="Z73" s="103" t="str">
        <f>IF(COUNTIF(N73,"spare"),"","$."&amp;_xlfn.REGEXREPLACE(IF(X73="",J73,_xlfn.REGEXREPLACE(J73,".*_","")),"\.","_"))</f>
        <v>$.SBL_SB_CLOSED_LOCKED</v>
      </c>
      <c r="AB73" s="6"/>
      <c r="AM73" s="114" t="str">
        <f t="shared" si="24"/>
        <v/>
      </c>
      <c r="AR73" s="127"/>
      <c r="AT73" s="128"/>
      <c r="AU73" s="7"/>
      <c r="AV73" s="129"/>
      <c r="AW73" s="126" t="str">
        <f t="shared" si="11"/>
        <v/>
      </c>
      <c r="AX73" s="137"/>
      <c r="BB73" s="147" t="str">
        <f t="shared" si="15"/>
        <v/>
      </c>
      <c r="BS73" s="6"/>
      <c r="BT73" s="11"/>
    </row>
    <row r="74" spans="1:72" ht="15.75" x14ac:dyDescent="0.25">
      <c r="A74" s="52" t="s">
        <v>9461</v>
      </c>
      <c r="B74" s="56"/>
      <c r="C74" s="128" t="s">
        <v>111</v>
      </c>
      <c r="D74" s="7" t="s">
        <v>22</v>
      </c>
      <c r="E74" s="7" t="s">
        <v>427</v>
      </c>
      <c r="F74" s="64" t="s">
        <v>132</v>
      </c>
      <c r="G74" s="62">
        <v>7</v>
      </c>
      <c r="I74" s="10" t="s">
        <v>110</v>
      </c>
      <c r="J74" s="71" t="s">
        <v>9464</v>
      </c>
      <c r="K74" s="74" t="s">
        <v>510</v>
      </c>
      <c r="L74" s="176"/>
      <c r="M74" s="176">
        <v>1000</v>
      </c>
      <c r="N74" s="78" t="s">
        <v>1393</v>
      </c>
      <c r="P74" s="80" t="s">
        <v>9462</v>
      </c>
      <c r="R74" s="80"/>
      <c r="T74" s="229" t="s">
        <v>708</v>
      </c>
      <c r="U74" s="226" t="s">
        <v>1287</v>
      </c>
      <c r="W74" s="12" t="str">
        <f t="shared" si="22"/>
        <v>Mqtt1</v>
      </c>
      <c r="X74" s="196"/>
      <c r="Y74" s="6" t="str">
        <f t="shared" si="20"/>
        <v>marpower/090000-doors-hatches</v>
      </c>
      <c r="Z74" s="103" t="str">
        <f>IF(COUNTIF(N74,"spare"),"","$."&amp;_xlfn.REGEXREPLACE(IF(X74="",J74,_xlfn.REGEXREPLACE(J74,".*_","")),"\.","_"))</f>
        <v>$.MAIN_DECKH_VENT_HATCH_SB_OPENED</v>
      </c>
      <c r="AB74" s="6"/>
      <c r="AM74" s="114">
        <f t="shared" si="24"/>
        <v>74</v>
      </c>
      <c r="AR74" s="127" t="s">
        <v>115</v>
      </c>
      <c r="AT74" s="128" t="s">
        <v>17</v>
      </c>
      <c r="AU74" s="7"/>
      <c r="AV74" s="129" t="s">
        <v>112</v>
      </c>
      <c r="AW74" s="126" t="str">
        <f t="shared" si="11"/>
        <v>Please consult operation manual for more information</v>
      </c>
      <c r="AX74" s="137"/>
      <c r="BB74" s="147" t="str">
        <f t="shared" si="15"/>
        <v>1</v>
      </c>
      <c r="BS74" s="6"/>
      <c r="BT74" s="11"/>
    </row>
    <row r="75" spans="1:72" ht="15.75" x14ac:dyDescent="0.25">
      <c r="A75" s="52" t="s">
        <v>8225</v>
      </c>
      <c r="B75" s="56"/>
      <c r="C75" s="128" t="s">
        <v>111</v>
      </c>
      <c r="D75" s="7" t="s">
        <v>22</v>
      </c>
      <c r="E75" s="7" t="s">
        <v>427</v>
      </c>
      <c r="F75" s="64" t="s">
        <v>132</v>
      </c>
      <c r="G75" s="62">
        <v>8</v>
      </c>
      <c r="I75" s="10" t="s">
        <v>110</v>
      </c>
      <c r="J75" s="71" t="str">
        <f>UPPER(SUBSTITUTE(P75," ","_"))</f>
        <v>SEWAGE_TREATMENT_PLANT_ON</v>
      </c>
      <c r="K75" s="74" t="s">
        <v>510</v>
      </c>
      <c r="L75" s="176"/>
      <c r="M75" s="176">
        <v>1000</v>
      </c>
      <c r="N75" s="78" t="s">
        <v>1385</v>
      </c>
      <c r="O75" s="83"/>
      <c r="P75" s="80" t="s">
        <v>1421</v>
      </c>
      <c r="R75" s="80"/>
      <c r="S75" s="92"/>
      <c r="T75" s="220" t="s">
        <v>1300</v>
      </c>
      <c r="U75" s="223" t="s">
        <v>1201</v>
      </c>
      <c r="W75" s="12" t="str">
        <f t="shared" si="22"/>
        <v>Mqtt1</v>
      </c>
      <c r="X75" s="196"/>
      <c r="Y75" s="6" t="str">
        <f t="shared" si="20"/>
        <v>marpower/340000-sewage</v>
      </c>
      <c r="Z75" s="103" t="str">
        <f>IF(COUNTIF(N75,"spare"),"","$."&amp;_xlfn.REGEXREPLACE(_xlfn.REGEXREPLACE(IF(X75="",J75,_xlfn.REGEXREPLACE(J75,".*_","")),"^SEW_",""),"\.","_"))</f>
        <v>$.SEWAGE_TREATMENT_PLANT_ON</v>
      </c>
      <c r="AB75" s="6"/>
      <c r="AM75" s="114" t="str">
        <f t="shared" si="24"/>
        <v/>
      </c>
      <c r="AR75" s="127"/>
      <c r="AT75" s="128"/>
      <c r="AU75" s="7"/>
      <c r="AV75" s="129"/>
      <c r="AW75" s="126" t="str">
        <f t="shared" si="11"/>
        <v/>
      </c>
      <c r="AX75" s="137"/>
      <c r="BB75" s="147" t="str">
        <f t="shared" si="15"/>
        <v/>
      </c>
      <c r="BS75" s="6"/>
      <c r="BT75" s="11"/>
    </row>
    <row r="76" spans="1:72" ht="15.75" x14ac:dyDescent="0.25">
      <c r="A76" s="52" t="s">
        <v>416</v>
      </c>
      <c r="B76" s="56"/>
      <c r="C76" s="128" t="s">
        <v>111</v>
      </c>
      <c r="D76" s="7" t="s">
        <v>22</v>
      </c>
      <c r="E76" s="7" t="s">
        <v>428</v>
      </c>
      <c r="F76" s="64" t="s">
        <v>132</v>
      </c>
      <c r="G76" s="62">
        <v>1</v>
      </c>
      <c r="I76" s="10" t="s">
        <v>110</v>
      </c>
      <c r="J76" s="71" t="s">
        <v>8882</v>
      </c>
      <c r="K76" s="74" t="s">
        <v>510</v>
      </c>
      <c r="L76" s="176"/>
      <c r="M76" s="176">
        <v>1000</v>
      </c>
      <c r="N76" s="78" t="s">
        <v>1393</v>
      </c>
      <c r="O76" s="83"/>
      <c r="P76" s="88" t="s">
        <v>569</v>
      </c>
      <c r="R76" s="80"/>
      <c r="S76" s="92"/>
      <c r="T76" s="220" t="s">
        <v>707</v>
      </c>
      <c r="U76" s="223" t="s">
        <v>921</v>
      </c>
      <c r="W76" s="12" t="str">
        <f t="shared" si="22"/>
        <v>Mqtt1</v>
      </c>
      <c r="X76" s="196"/>
      <c r="Y76" s="6" t="str">
        <f t="shared" si="20"/>
        <v>marpower/090000-doors-hatches</v>
      </c>
      <c r="Z76" s="103" t="str">
        <f>IF(COUNTIF(N76,"spare"),"","$."&amp;_xlfn.REGEXREPLACE(IF(X76="",J76,_xlfn.REGEXREPLACE(J76,".*_","")),"\.","_"))</f>
        <v>$.TECH_CORRIDOR_ESC_HATCH_SB_OPEN</v>
      </c>
      <c r="AB76" s="6"/>
      <c r="AM76" s="114" t="str">
        <f t="shared" si="24"/>
        <v/>
      </c>
      <c r="AR76" s="127"/>
      <c r="AT76" s="128"/>
      <c r="AU76" s="7"/>
      <c r="AV76" s="129"/>
      <c r="AW76" s="126" t="str">
        <f t="shared" si="11"/>
        <v/>
      </c>
      <c r="AX76" s="137"/>
      <c r="BB76" s="147" t="str">
        <f t="shared" si="15"/>
        <v/>
      </c>
      <c r="BS76" s="6"/>
      <c r="BT76" s="11"/>
    </row>
    <row r="77" spans="1:72" ht="15.75" x14ac:dyDescent="0.25">
      <c r="A77" s="52" t="s">
        <v>1258</v>
      </c>
      <c r="B77" s="56"/>
      <c r="C77" s="128" t="s">
        <v>111</v>
      </c>
      <c r="D77" s="7" t="s">
        <v>22</v>
      </c>
      <c r="E77" s="7" t="s">
        <v>428</v>
      </c>
      <c r="F77" s="64" t="s">
        <v>132</v>
      </c>
      <c r="G77" s="62">
        <v>2</v>
      </c>
      <c r="I77" s="10" t="s">
        <v>110</v>
      </c>
      <c r="J77" s="71" t="s">
        <v>8883</v>
      </c>
      <c r="K77" s="74" t="s">
        <v>510</v>
      </c>
      <c r="L77" s="176"/>
      <c r="M77" s="176">
        <v>1000</v>
      </c>
      <c r="N77" s="78" t="s">
        <v>1393</v>
      </c>
      <c r="O77" s="83"/>
      <c r="P77" s="80" t="s">
        <v>570</v>
      </c>
      <c r="R77" s="80"/>
      <c r="S77" s="92"/>
      <c r="T77" s="275" t="s">
        <v>1263</v>
      </c>
      <c r="U77" s="278" t="s">
        <v>1287</v>
      </c>
      <c r="W77" s="12" t="str">
        <f t="shared" si="22"/>
        <v>Mqtt1</v>
      </c>
      <c r="X77" s="196"/>
      <c r="Y77" s="6" t="str">
        <f t="shared" si="20"/>
        <v>marpower/090000-doors-hatches</v>
      </c>
      <c r="Z77" s="103" t="str">
        <f>IF(COUNTIF(N77,"spare"),"","$."&amp;_xlfn.REGEXREPLACE(IF(X77="",J77,_xlfn.REGEXREPLACE(J77,".*_","")),"\.","_"))</f>
        <v>$.TECH_ROOM_ESC_HATCH_PS_OPEN</v>
      </c>
      <c r="AB77" s="6"/>
      <c r="AM77" s="114" t="str">
        <f t="shared" si="24"/>
        <v/>
      </c>
      <c r="AR77" s="127"/>
      <c r="AT77" s="128"/>
      <c r="AU77" s="7"/>
      <c r="AV77" s="129"/>
      <c r="AW77" s="126" t="str">
        <f t="shared" si="11"/>
        <v/>
      </c>
      <c r="AX77" s="137"/>
      <c r="BB77" s="147" t="str">
        <f t="shared" si="15"/>
        <v/>
      </c>
      <c r="BS77" s="6"/>
      <c r="BT77" s="11"/>
    </row>
    <row r="78" spans="1:72" ht="15.75" x14ac:dyDescent="0.25">
      <c r="A78" s="52" t="s">
        <v>9441</v>
      </c>
      <c r="B78" s="56"/>
      <c r="C78" s="128" t="s">
        <v>111</v>
      </c>
      <c r="D78" s="7" t="s">
        <v>22</v>
      </c>
      <c r="E78" s="7" t="s">
        <v>428</v>
      </c>
      <c r="F78" s="64" t="s">
        <v>132</v>
      </c>
      <c r="G78" s="62">
        <v>3</v>
      </c>
      <c r="I78" s="10" t="s">
        <v>110</v>
      </c>
      <c r="J78" s="71" t="s">
        <v>13844</v>
      </c>
      <c r="K78" s="74" t="s">
        <v>510</v>
      </c>
      <c r="L78" s="176"/>
      <c r="M78" s="176">
        <v>1000</v>
      </c>
      <c r="N78" s="78" t="s">
        <v>13845</v>
      </c>
      <c r="O78" s="83"/>
      <c r="P78" s="80" t="s">
        <v>13843</v>
      </c>
      <c r="R78" s="80"/>
      <c r="S78" s="92"/>
      <c r="T78" s="277"/>
      <c r="U78" s="280"/>
      <c r="W78" s="12" t="str">
        <f t="shared" si="22"/>
        <v>Mqtt1</v>
      </c>
      <c r="X78" s="196"/>
      <c r="Y78" s="6" t="str">
        <f>LOWER(SUBSTITUTE(SUBSTITUTE(IF(COUNTIF(N78,"spare"),"",_xlfn.CONCAT("marpower/",IF(X78&lt;&gt;"",N78&amp;"/"&amp;X78,N78)))," ","-"),"_","-"))</f>
        <v>marpower/termodinamica</v>
      </c>
      <c r="Z78" s="103" t="str">
        <f>IF(COUNTIF(N78,"spare"),"","$."&amp;_xlfn.REGEXREPLACE(_xlfn.REGEXREPLACE(IF(X78="",J78,_xlfn.REGEXREPLACE(J78,".*_","")),"^THERMO_",""),"\.","_"))</f>
        <v>$.TERMO_ECOMODE</v>
      </c>
      <c r="AB78" s="6"/>
      <c r="AM78" s="114" t="str">
        <f t="shared" si="24"/>
        <v/>
      </c>
      <c r="AR78" s="127"/>
      <c r="AT78" s="128"/>
      <c r="AU78" s="7"/>
      <c r="AV78" s="129"/>
      <c r="AW78" s="126" t="str">
        <f t="shared" si="11"/>
        <v/>
      </c>
      <c r="AX78" s="137"/>
      <c r="BB78" s="147" t="str">
        <f t="shared" si="15"/>
        <v/>
      </c>
      <c r="BS78" s="6"/>
      <c r="BT78" s="11"/>
    </row>
    <row r="79" spans="1:72" ht="15.75" x14ac:dyDescent="0.25">
      <c r="A79" s="52" t="s">
        <v>9461</v>
      </c>
      <c r="B79" s="56"/>
      <c r="C79" s="128" t="s">
        <v>111</v>
      </c>
      <c r="D79" s="7" t="s">
        <v>22</v>
      </c>
      <c r="E79" s="7" t="s">
        <v>428</v>
      </c>
      <c r="F79" s="64" t="s">
        <v>132</v>
      </c>
      <c r="G79" s="62">
        <v>4</v>
      </c>
      <c r="I79" s="10" t="s">
        <v>110</v>
      </c>
      <c r="J79" s="71" t="s">
        <v>9465</v>
      </c>
      <c r="K79" s="74" t="s">
        <v>510</v>
      </c>
      <c r="L79" s="176"/>
      <c r="M79" s="176">
        <v>1000</v>
      </c>
      <c r="N79" s="78" t="s">
        <v>1393</v>
      </c>
      <c r="O79" s="83"/>
      <c r="P79" s="80" t="s">
        <v>9463</v>
      </c>
      <c r="R79" s="80"/>
      <c r="S79" s="92"/>
      <c r="T79" s="218" t="s">
        <v>709</v>
      </c>
      <c r="U79" s="227" t="s">
        <v>1287</v>
      </c>
      <c r="W79" s="12" t="str">
        <f t="shared" si="22"/>
        <v>Mqtt1</v>
      </c>
      <c r="X79" s="196"/>
      <c r="Y79" s="6" t="str">
        <f t="shared" si="20"/>
        <v>marpower/090000-doors-hatches</v>
      </c>
      <c r="Z79" s="103" t="str">
        <f>IF(COUNTIF(N79,"spare"),"","$."&amp;_xlfn.REGEXREPLACE(IF(X79="",J79,_xlfn.REGEXREPLACE(J79,".*_","")),"\.","_"))</f>
        <v>$.MAIN_DECKH_VENT_HATCH_PS_OPENED</v>
      </c>
      <c r="AB79" s="6"/>
      <c r="AM79" s="114" t="str">
        <f t="shared" si="24"/>
        <v/>
      </c>
      <c r="AR79" s="127"/>
      <c r="AT79" s="128"/>
      <c r="AU79" s="7"/>
      <c r="AV79" s="129"/>
      <c r="AW79" s="126" t="str">
        <f t="shared" si="11"/>
        <v/>
      </c>
      <c r="AX79" s="137"/>
      <c r="BB79" s="147" t="str">
        <f t="shared" si="15"/>
        <v/>
      </c>
      <c r="BS79" s="6"/>
      <c r="BT79" s="11"/>
    </row>
    <row r="80" spans="1:72" ht="15.75" x14ac:dyDescent="0.25">
      <c r="A80" s="52" t="s">
        <v>6863</v>
      </c>
      <c r="B80" s="56"/>
      <c r="C80" s="128" t="s">
        <v>111</v>
      </c>
      <c r="D80" s="7" t="s">
        <v>22</v>
      </c>
      <c r="E80" s="7" t="s">
        <v>428</v>
      </c>
      <c r="F80" s="64" t="s">
        <v>132</v>
      </c>
      <c r="G80" s="62">
        <v>5</v>
      </c>
      <c r="I80" s="10" t="s">
        <v>110</v>
      </c>
      <c r="J80" s="71" t="s">
        <v>8901</v>
      </c>
      <c r="K80" s="74" t="s">
        <v>510</v>
      </c>
      <c r="L80" s="176"/>
      <c r="M80" s="176">
        <v>1000</v>
      </c>
      <c r="N80" s="78" t="s">
        <v>1397</v>
      </c>
      <c r="O80" s="83"/>
      <c r="P80" s="78" t="s">
        <v>6894</v>
      </c>
      <c r="R80" s="80"/>
      <c r="S80" s="92"/>
      <c r="T80" s="275" t="s">
        <v>6893</v>
      </c>
      <c r="U80" s="278" t="s">
        <v>921</v>
      </c>
      <c r="W80" s="12" t="str">
        <f t="shared" si="22"/>
        <v>Mqtt1</v>
      </c>
      <c r="X80" s="196"/>
      <c r="Y80" s="6" t="str">
        <f t="shared" si="20"/>
        <v>marpower/220000-novec</v>
      </c>
      <c r="Z80" s="103" t="str">
        <f>IF(COUNTIF(N80,"spare"),"","$."&amp;_xlfn.REGEXREPLACE(_xlfn.REGEXREPLACE(IF(X80="",J80,_xlfn.REGEXREPLACE(J80,".*_","")),"^NOVEC_",""),"\.","_"))</f>
        <v>$.PRESSURE_SWITCH1_ACTIVE</v>
      </c>
      <c r="AB80" s="6"/>
      <c r="AM80" s="114" t="str">
        <f t="shared" si="24"/>
        <v/>
      </c>
      <c r="AR80" s="127"/>
      <c r="AT80" s="128"/>
      <c r="AU80" s="7"/>
      <c r="AV80" s="129"/>
      <c r="AW80" s="126" t="str">
        <f t="shared" ref="AW80:AW143" si="25">IF(ISNUMBER(AM80),"Please consult operation manual for more information","")</f>
        <v/>
      </c>
      <c r="AX80" s="137"/>
      <c r="BB80" s="147" t="str">
        <f t="shared" si="15"/>
        <v/>
      </c>
      <c r="BS80" s="6"/>
      <c r="BT80" s="11"/>
    </row>
    <row r="81" spans="1:72" ht="15.75" x14ac:dyDescent="0.25">
      <c r="A81" s="52" t="s">
        <v>6863</v>
      </c>
      <c r="B81" s="205"/>
      <c r="C81" s="128" t="s">
        <v>111</v>
      </c>
      <c r="D81" s="7" t="s">
        <v>22</v>
      </c>
      <c r="E81" s="7" t="s">
        <v>428</v>
      </c>
      <c r="F81" s="64" t="s">
        <v>132</v>
      </c>
      <c r="G81" s="62">
        <v>6</v>
      </c>
      <c r="I81" s="10" t="s">
        <v>110</v>
      </c>
      <c r="J81" s="71" t="s">
        <v>8902</v>
      </c>
      <c r="K81" s="74" t="s">
        <v>510</v>
      </c>
      <c r="L81" s="176"/>
      <c r="M81" s="176">
        <v>1000</v>
      </c>
      <c r="N81" s="78" t="s">
        <v>1397</v>
      </c>
      <c r="O81" s="83"/>
      <c r="P81" s="78" t="s">
        <v>6895</v>
      </c>
      <c r="R81" s="80"/>
      <c r="S81" s="92"/>
      <c r="T81" s="277"/>
      <c r="U81" s="280"/>
      <c r="W81" s="12" t="str">
        <f t="shared" si="22"/>
        <v>Mqtt1</v>
      </c>
      <c r="X81" s="196"/>
      <c r="Y81" s="6" t="str">
        <f t="shared" si="20"/>
        <v>marpower/220000-novec</v>
      </c>
      <c r="Z81" s="103" t="str">
        <f>IF(COUNTIF(N81,"spare"),"","$."&amp;_xlfn.REGEXREPLACE(_xlfn.REGEXREPLACE(IF(X81="",J81,_xlfn.REGEXREPLACE(J81,".*_","")),"^NOVEC_",""),"\.","_"))</f>
        <v>$.PRESSURE_SWITCH2_ACTIVE</v>
      </c>
      <c r="AB81" s="6"/>
      <c r="AM81" s="114" t="str">
        <f t="shared" si="24"/>
        <v/>
      </c>
      <c r="AR81" s="127"/>
      <c r="AT81" s="128"/>
      <c r="AU81" s="7"/>
      <c r="AV81" s="129"/>
      <c r="AW81" s="126" t="str">
        <f t="shared" si="25"/>
        <v/>
      </c>
      <c r="AX81" s="137"/>
      <c r="BB81" s="147" t="str">
        <f t="shared" si="15"/>
        <v/>
      </c>
      <c r="BS81" s="6"/>
      <c r="BT81" s="11"/>
    </row>
    <row r="82" spans="1:72" ht="15.75" x14ac:dyDescent="0.25">
      <c r="A82" s="52" t="s">
        <v>1258</v>
      </c>
      <c r="B82" s="56"/>
      <c r="C82" s="128" t="s">
        <v>111</v>
      </c>
      <c r="D82" s="7" t="s">
        <v>22</v>
      </c>
      <c r="E82" s="7" t="s">
        <v>428</v>
      </c>
      <c r="F82" s="64" t="s">
        <v>132</v>
      </c>
      <c r="G82" s="62">
        <v>7</v>
      </c>
      <c r="I82" s="10" t="s">
        <v>110</v>
      </c>
      <c r="J82" s="71" t="s">
        <v>8884</v>
      </c>
      <c r="K82" s="74" t="s">
        <v>510</v>
      </c>
      <c r="L82" s="176"/>
      <c r="M82" s="176">
        <v>1000</v>
      </c>
      <c r="N82" s="78" t="s">
        <v>1393</v>
      </c>
      <c r="O82" s="83"/>
      <c r="P82" s="80" t="s">
        <v>571</v>
      </c>
      <c r="R82" s="80"/>
      <c r="S82" s="92"/>
      <c r="T82" s="275" t="s">
        <v>1264</v>
      </c>
      <c r="U82" s="278" t="s">
        <v>6876</v>
      </c>
      <c r="W82" s="12" t="str">
        <f t="shared" si="22"/>
        <v>Mqtt1</v>
      </c>
      <c r="X82" s="196"/>
      <c r="Y82" s="6" t="str">
        <f t="shared" si="20"/>
        <v>marpower/090000-doors-hatches</v>
      </c>
      <c r="Z82" s="103" t="str">
        <f t="shared" ref="Z82:Z89" si="26">IF(COUNTIF(N82,"spare"),"","$."&amp;_xlfn.REGEXREPLACE(IF(X82="",J82,_xlfn.REGEXREPLACE(J82,".*_","")),"\.","_"))</f>
        <v>$.LAZA_ACCESS_HATCH_SB_FWD_OPEN</v>
      </c>
      <c r="AB82" s="6"/>
      <c r="AM82" s="114" t="str">
        <f t="shared" si="24"/>
        <v/>
      </c>
      <c r="AR82" s="127"/>
      <c r="AT82" s="128"/>
      <c r="AU82" s="7"/>
      <c r="AV82" s="129"/>
      <c r="AW82" s="126" t="str">
        <f t="shared" si="25"/>
        <v/>
      </c>
      <c r="AX82" s="137"/>
      <c r="BB82" s="147" t="str">
        <f t="shared" si="15"/>
        <v/>
      </c>
      <c r="BS82" s="6"/>
      <c r="BT82" s="11"/>
    </row>
    <row r="83" spans="1:72" ht="15.75" x14ac:dyDescent="0.25">
      <c r="A83" s="52" t="s">
        <v>1258</v>
      </c>
      <c r="B83" s="56"/>
      <c r="C83" s="128" t="s">
        <v>111</v>
      </c>
      <c r="D83" s="7" t="s">
        <v>22</v>
      </c>
      <c r="E83" s="7" t="s">
        <v>428</v>
      </c>
      <c r="F83" s="64" t="s">
        <v>132</v>
      </c>
      <c r="G83" s="62">
        <v>8</v>
      </c>
      <c r="I83" s="10" t="s">
        <v>110</v>
      </c>
      <c r="J83" s="71" t="s">
        <v>8885</v>
      </c>
      <c r="K83" s="74" t="s">
        <v>510</v>
      </c>
      <c r="L83" s="176"/>
      <c r="M83" s="176">
        <v>1000</v>
      </c>
      <c r="N83" s="78" t="s">
        <v>1393</v>
      </c>
      <c r="O83" s="83"/>
      <c r="P83" s="80" t="s">
        <v>572</v>
      </c>
      <c r="R83" s="80"/>
      <c r="S83" s="92"/>
      <c r="T83" s="276"/>
      <c r="U83" s="279"/>
      <c r="W83" s="12" t="str">
        <f t="shared" si="22"/>
        <v>Mqtt1</v>
      </c>
      <c r="X83" s="196"/>
      <c r="Y83" s="6" t="str">
        <f t="shared" si="20"/>
        <v>marpower/090000-doors-hatches</v>
      </c>
      <c r="Z83" s="103" t="str">
        <f t="shared" si="26"/>
        <v>$.LAZA_ACCESS_HATCH_PS_FWD_OPEN</v>
      </c>
      <c r="AB83" s="6"/>
      <c r="AM83" s="114" t="str">
        <f t="shared" si="24"/>
        <v/>
      </c>
      <c r="AR83" s="127"/>
      <c r="AT83" s="128"/>
      <c r="AU83" s="7"/>
      <c r="AV83" s="129"/>
      <c r="AW83" s="126" t="str">
        <f t="shared" si="25"/>
        <v/>
      </c>
      <c r="AX83" s="137"/>
      <c r="BB83" s="147" t="str">
        <f t="shared" si="15"/>
        <v/>
      </c>
      <c r="BS83" s="6"/>
      <c r="BT83" s="11"/>
    </row>
    <row r="84" spans="1:72" ht="15.75" x14ac:dyDescent="0.25">
      <c r="A84" s="52" t="s">
        <v>1258</v>
      </c>
      <c r="B84" s="56"/>
      <c r="C84" s="128" t="s">
        <v>111</v>
      </c>
      <c r="D84" s="7" t="s">
        <v>22</v>
      </c>
      <c r="E84" s="7" t="s">
        <v>429</v>
      </c>
      <c r="F84" s="64" t="s">
        <v>132</v>
      </c>
      <c r="G84" s="62">
        <v>1</v>
      </c>
      <c r="I84" s="10" t="s">
        <v>110</v>
      </c>
      <c r="J84" s="71" t="s">
        <v>8886</v>
      </c>
      <c r="K84" s="74" t="s">
        <v>510</v>
      </c>
      <c r="L84" s="176"/>
      <c r="M84" s="176">
        <v>1000</v>
      </c>
      <c r="N84" s="78" t="s">
        <v>1393</v>
      </c>
      <c r="O84" s="83"/>
      <c r="P84" s="80" t="s">
        <v>573</v>
      </c>
      <c r="R84" s="80"/>
      <c r="S84" s="92"/>
      <c r="T84" s="276"/>
      <c r="U84" s="279"/>
      <c r="W84" s="12" t="str">
        <f t="shared" si="22"/>
        <v>Mqtt1</v>
      </c>
      <c r="X84" s="196"/>
      <c r="Y84" s="6" t="str">
        <f t="shared" si="20"/>
        <v>marpower/090000-doors-hatches</v>
      </c>
      <c r="Z84" s="103" t="str">
        <f t="shared" si="26"/>
        <v>$.LAZA_ACCESS_HATCH_SB_MID_OPEN</v>
      </c>
      <c r="AB84" s="6"/>
      <c r="AM84" s="114" t="str">
        <f t="shared" si="24"/>
        <v/>
      </c>
      <c r="AR84" s="127"/>
      <c r="AT84" s="128"/>
      <c r="AU84" s="7"/>
      <c r="AV84" s="129"/>
      <c r="AW84" s="126" t="str">
        <f t="shared" si="25"/>
        <v/>
      </c>
      <c r="AX84" s="137"/>
      <c r="BB84" s="147" t="str">
        <f t="shared" si="15"/>
        <v/>
      </c>
      <c r="BS84" s="6"/>
      <c r="BT84" s="11"/>
    </row>
    <row r="85" spans="1:72" ht="15.75" x14ac:dyDescent="0.25">
      <c r="A85" s="52" t="s">
        <v>1258</v>
      </c>
      <c r="B85" s="56"/>
      <c r="C85" s="128" t="s">
        <v>111</v>
      </c>
      <c r="D85" s="7" t="s">
        <v>22</v>
      </c>
      <c r="E85" s="7" t="s">
        <v>429</v>
      </c>
      <c r="F85" s="64" t="s">
        <v>132</v>
      </c>
      <c r="G85" s="62">
        <v>2</v>
      </c>
      <c r="I85" s="10" t="s">
        <v>110</v>
      </c>
      <c r="J85" s="71" t="s">
        <v>8887</v>
      </c>
      <c r="K85" s="74" t="s">
        <v>510</v>
      </c>
      <c r="L85" s="176"/>
      <c r="M85" s="176">
        <v>1000</v>
      </c>
      <c r="N85" s="78" t="s">
        <v>1393</v>
      </c>
      <c r="O85" s="83"/>
      <c r="P85" s="78" t="s">
        <v>574</v>
      </c>
      <c r="R85" s="80"/>
      <c r="S85" s="92"/>
      <c r="T85" s="276"/>
      <c r="U85" s="279"/>
      <c r="W85" s="12" t="str">
        <f t="shared" si="22"/>
        <v>Mqtt1</v>
      </c>
      <c r="X85" s="196"/>
      <c r="Y85" s="6" t="str">
        <f t="shared" si="20"/>
        <v>marpower/090000-doors-hatches</v>
      </c>
      <c r="Z85" s="103" t="str">
        <f t="shared" si="26"/>
        <v>$.LAZA_ACCESS_HATCH_PS_MID_OPEN</v>
      </c>
      <c r="AB85" s="6"/>
      <c r="AM85" s="114" t="str">
        <f t="shared" si="24"/>
        <v/>
      </c>
      <c r="AR85" s="127"/>
      <c r="AT85" s="128"/>
      <c r="AU85" s="7"/>
      <c r="AV85" s="129"/>
      <c r="AW85" s="126" t="str">
        <f t="shared" si="25"/>
        <v/>
      </c>
      <c r="AX85" s="137"/>
      <c r="BB85" s="147" t="str">
        <f t="shared" si="15"/>
        <v/>
      </c>
      <c r="BS85" s="6"/>
      <c r="BT85" s="11"/>
    </row>
    <row r="86" spans="1:72" ht="15.75" x14ac:dyDescent="0.25">
      <c r="A86" s="52" t="s">
        <v>1258</v>
      </c>
      <c r="B86" s="56"/>
      <c r="C86" s="128" t="s">
        <v>111</v>
      </c>
      <c r="D86" s="7" t="s">
        <v>22</v>
      </c>
      <c r="E86" s="7" t="s">
        <v>429</v>
      </c>
      <c r="F86" s="64" t="s">
        <v>132</v>
      </c>
      <c r="G86" s="62">
        <v>3</v>
      </c>
      <c r="I86" s="10" t="s">
        <v>110</v>
      </c>
      <c r="J86" s="71" t="s">
        <v>8888</v>
      </c>
      <c r="K86" s="74" t="s">
        <v>510</v>
      </c>
      <c r="L86" s="176"/>
      <c r="M86" s="176">
        <v>1000</v>
      </c>
      <c r="N86" s="78" t="s">
        <v>1393</v>
      </c>
      <c r="O86" s="83"/>
      <c r="P86" s="80" t="s">
        <v>575</v>
      </c>
      <c r="R86" s="80"/>
      <c r="S86" s="92"/>
      <c r="T86" s="276"/>
      <c r="U86" s="279"/>
      <c r="W86" s="12" t="str">
        <f t="shared" si="22"/>
        <v>Mqtt1</v>
      </c>
      <c r="X86" s="196"/>
      <c r="Y86" s="6" t="str">
        <f t="shared" si="20"/>
        <v>marpower/090000-doors-hatches</v>
      </c>
      <c r="Z86" s="103" t="str">
        <f t="shared" si="26"/>
        <v>$.LAZA_ACCESS_HATCH_SB_AFT_OPEN</v>
      </c>
      <c r="AB86" s="6"/>
      <c r="AM86" s="114" t="str">
        <f t="shared" si="24"/>
        <v/>
      </c>
      <c r="AR86" s="127"/>
      <c r="AT86" s="128"/>
      <c r="AU86" s="7"/>
      <c r="AV86" s="129"/>
      <c r="AW86" s="126" t="str">
        <f t="shared" si="25"/>
        <v/>
      </c>
      <c r="AX86" s="137"/>
      <c r="BB86" s="147" t="str">
        <f t="shared" si="15"/>
        <v/>
      </c>
      <c r="BS86" s="6"/>
      <c r="BT86" s="11"/>
    </row>
    <row r="87" spans="1:72" ht="15.75" x14ac:dyDescent="0.25">
      <c r="A87" s="52" t="s">
        <v>1258</v>
      </c>
      <c r="B87" s="56"/>
      <c r="C87" s="128" t="s">
        <v>111</v>
      </c>
      <c r="D87" s="7" t="s">
        <v>22</v>
      </c>
      <c r="E87" s="7" t="s">
        <v>429</v>
      </c>
      <c r="F87" s="64" t="s">
        <v>132</v>
      </c>
      <c r="G87" s="62">
        <v>4</v>
      </c>
      <c r="I87" s="10" t="s">
        <v>110</v>
      </c>
      <c r="J87" s="71" t="s">
        <v>8889</v>
      </c>
      <c r="K87" s="74" t="s">
        <v>510</v>
      </c>
      <c r="L87" s="176"/>
      <c r="M87" s="176">
        <v>1000</v>
      </c>
      <c r="N87" s="78" t="s">
        <v>1393</v>
      </c>
      <c r="O87" s="83"/>
      <c r="P87" s="80" t="s">
        <v>576</v>
      </c>
      <c r="R87" s="80"/>
      <c r="S87" s="92"/>
      <c r="T87" s="276"/>
      <c r="U87" s="279"/>
      <c r="W87" s="12" t="str">
        <f t="shared" ref="W87:W150" si="27">IF(COUNTIF(N87,"spare"),"","Mqtt1")</f>
        <v>Mqtt1</v>
      </c>
      <c r="X87" s="196"/>
      <c r="Y87" s="6" t="str">
        <f t="shared" si="20"/>
        <v>marpower/090000-doors-hatches</v>
      </c>
      <c r="Z87" s="103" t="str">
        <f t="shared" si="26"/>
        <v>$.LAZA_ACCESS_HATCH_PS_AFT_OPEN</v>
      </c>
      <c r="AB87" s="6"/>
      <c r="AM87" s="114" t="str">
        <f t="shared" si="24"/>
        <v/>
      </c>
      <c r="AR87" s="127"/>
      <c r="AT87" s="128"/>
      <c r="AU87" s="7"/>
      <c r="AV87" s="129"/>
      <c r="AW87" s="126" t="str">
        <f t="shared" si="25"/>
        <v/>
      </c>
      <c r="AX87" s="137"/>
      <c r="BB87" s="147" t="str">
        <f t="shared" si="15"/>
        <v/>
      </c>
      <c r="BS87" s="6"/>
      <c r="BT87" s="11"/>
    </row>
    <row r="88" spans="1:72" ht="15.75" x14ac:dyDescent="0.25">
      <c r="A88" s="52" t="s">
        <v>1258</v>
      </c>
      <c r="B88" s="56"/>
      <c r="C88" s="128" t="s">
        <v>111</v>
      </c>
      <c r="D88" s="7" t="s">
        <v>22</v>
      </c>
      <c r="E88" s="7" t="s">
        <v>429</v>
      </c>
      <c r="F88" s="64" t="s">
        <v>132</v>
      </c>
      <c r="G88" s="62">
        <v>5</v>
      </c>
      <c r="I88" s="10" t="s">
        <v>110</v>
      </c>
      <c r="J88" s="71" t="s">
        <v>8890</v>
      </c>
      <c r="K88" s="74" t="s">
        <v>510</v>
      </c>
      <c r="L88" s="176"/>
      <c r="M88" s="176">
        <v>1000</v>
      </c>
      <c r="N88" s="78" t="s">
        <v>1393</v>
      </c>
      <c r="O88" s="83"/>
      <c r="P88" s="80" t="s">
        <v>577</v>
      </c>
      <c r="R88" s="80"/>
      <c r="S88" s="92"/>
      <c r="T88" s="277"/>
      <c r="U88" s="280"/>
      <c r="W88" s="12" t="str">
        <f t="shared" si="27"/>
        <v>Mqtt1</v>
      </c>
      <c r="X88" s="196"/>
      <c r="Y88" s="6" t="str">
        <f>LOWER(SUBSTITUTE(SUBSTITUTE(IF(COUNTIF(N88,"spare"),"",_xlfn.CONCAT("marpower/",IF(X88&lt;&gt;"",N88&amp;"/"&amp;X88,N88)))," ","-"),"_","-"))</f>
        <v>marpower/090000-doors-hatches</v>
      </c>
      <c r="Z88" s="103" t="str">
        <f t="shared" si="26"/>
        <v>$.AFT_DECKH_VENT_HATCH_OPEN</v>
      </c>
      <c r="AB88" s="6"/>
      <c r="AM88" s="114" t="str">
        <f t="shared" si="24"/>
        <v/>
      </c>
      <c r="AR88" s="127"/>
      <c r="AT88" s="128"/>
      <c r="AU88" s="7"/>
      <c r="AV88" s="129"/>
      <c r="AW88" s="126" t="str">
        <f t="shared" si="25"/>
        <v/>
      </c>
      <c r="AX88" s="137"/>
      <c r="BB88" s="147" t="str">
        <f t="shared" si="15"/>
        <v/>
      </c>
      <c r="BS88" s="6"/>
      <c r="BT88" s="11"/>
    </row>
    <row r="89" spans="1:72" ht="15.75" x14ac:dyDescent="0.25">
      <c r="A89" s="52" t="s">
        <v>8225</v>
      </c>
      <c r="B89" s="56"/>
      <c r="C89" s="128" t="s">
        <v>111</v>
      </c>
      <c r="D89" s="7" t="s">
        <v>22</v>
      </c>
      <c r="E89" s="7" t="s">
        <v>429</v>
      </c>
      <c r="F89" s="64" t="s">
        <v>132</v>
      </c>
      <c r="G89" s="62">
        <v>6</v>
      </c>
      <c r="I89" s="10" t="s">
        <v>110</v>
      </c>
      <c r="J89" s="71" t="s">
        <v>8226</v>
      </c>
      <c r="K89" s="74" t="s">
        <v>510</v>
      </c>
      <c r="L89" s="176"/>
      <c r="M89" s="176">
        <v>1000</v>
      </c>
      <c r="N89" s="78" t="s">
        <v>1393</v>
      </c>
      <c r="O89" s="83"/>
      <c r="P89" s="78" t="s">
        <v>1321</v>
      </c>
      <c r="R89" s="80"/>
      <c r="S89" s="92"/>
      <c r="T89" s="220" t="s">
        <v>706</v>
      </c>
      <c r="U89" s="223" t="s">
        <v>873</v>
      </c>
      <c r="W89" s="12" t="str">
        <f t="shared" si="27"/>
        <v>Mqtt1</v>
      </c>
      <c r="X89" s="196"/>
      <c r="Y89" s="6" t="str">
        <f t="shared" si="20"/>
        <v>marpower/090000-doors-hatches</v>
      </c>
      <c r="Z89" s="103" t="str">
        <f t="shared" si="26"/>
        <v>$.PLATFROM_CLOSED_LOCKED</v>
      </c>
      <c r="AB89" s="6"/>
      <c r="AM89" s="114" t="str">
        <f t="shared" si="24"/>
        <v/>
      </c>
      <c r="AR89" s="127"/>
      <c r="AT89" s="128"/>
      <c r="AU89" s="7"/>
      <c r="AV89" s="129"/>
      <c r="AW89" s="126" t="str">
        <f t="shared" si="25"/>
        <v/>
      </c>
      <c r="AX89" s="137"/>
      <c r="BB89" s="147" t="str">
        <f t="shared" si="15"/>
        <v/>
      </c>
      <c r="BS89" s="6"/>
      <c r="BT89" s="11"/>
    </row>
    <row r="90" spans="1:72" ht="15.75" x14ac:dyDescent="0.25">
      <c r="A90" s="52" t="s">
        <v>1258</v>
      </c>
      <c r="B90" s="56"/>
      <c r="C90" s="128" t="s">
        <v>111</v>
      </c>
      <c r="D90" s="7" t="s">
        <v>22</v>
      </c>
      <c r="E90" s="7" t="s">
        <v>429</v>
      </c>
      <c r="F90" s="64" t="s">
        <v>132</v>
      </c>
      <c r="G90" s="62">
        <v>7</v>
      </c>
      <c r="I90" s="10" t="s">
        <v>110</v>
      </c>
      <c r="J90" s="71" t="s">
        <v>8903</v>
      </c>
      <c r="K90" s="74" t="s">
        <v>510</v>
      </c>
      <c r="L90" s="176"/>
      <c r="M90" s="176">
        <v>1000</v>
      </c>
      <c r="N90" s="78" t="s">
        <v>1387</v>
      </c>
      <c r="O90" s="83"/>
      <c r="P90" s="78" t="s">
        <v>875</v>
      </c>
      <c r="R90" s="80"/>
      <c r="S90" s="92"/>
      <c r="T90" s="275" t="s">
        <v>1283</v>
      </c>
      <c r="U90" s="278" t="s">
        <v>921</v>
      </c>
      <c r="W90" s="12" t="str">
        <f t="shared" si="27"/>
        <v>Mqtt1</v>
      </c>
      <c r="X90" s="196"/>
      <c r="Y90" s="6" t="str">
        <f>LOWER(SUBSTITUTE(SUBSTITUTE(IF(COUNTIF(N90,"spare"),"",_xlfn.CONCAT("marpower/",IF(X90&lt;&gt;"",N90&amp;"/"&amp;X90,N90)))," ","-"),"_","-"))</f>
        <v>marpower/350000-ventilation</v>
      </c>
      <c r="Z90" s="103" t="str">
        <f t="shared" ref="Z90:Z99" si="28">IF(COUNTIF(N90,"spare"),"","$."&amp;_xlfn.REGEXREPLACE(_xlfn.REGEXREPLACE(IF(X90="",J90,_xlfn.REGEXREPLACE(J90,".*_","")),"^VENT_",""),"\.","_"))</f>
        <v>$.SUPP_TECH_SPACE_REMAVAIL</v>
      </c>
      <c r="AB90" s="6"/>
      <c r="AM90" s="114" t="str">
        <f t="shared" si="24"/>
        <v/>
      </c>
      <c r="AR90" s="127"/>
      <c r="AT90" s="128"/>
      <c r="AU90" s="7"/>
      <c r="AV90" s="129"/>
      <c r="AW90" s="126" t="str">
        <f t="shared" si="25"/>
        <v/>
      </c>
      <c r="AX90" s="137"/>
      <c r="BB90" s="147" t="str">
        <f t="shared" si="15"/>
        <v/>
      </c>
      <c r="BS90" s="6"/>
      <c r="BT90" s="11"/>
    </row>
    <row r="91" spans="1:72" ht="15.75" x14ac:dyDescent="0.25">
      <c r="A91" s="52" t="s">
        <v>1258</v>
      </c>
      <c r="B91" s="56"/>
      <c r="C91" s="128" t="s">
        <v>111</v>
      </c>
      <c r="D91" s="7" t="s">
        <v>22</v>
      </c>
      <c r="E91" s="7" t="s">
        <v>429</v>
      </c>
      <c r="F91" s="64" t="s">
        <v>132</v>
      </c>
      <c r="G91" s="62">
        <v>8</v>
      </c>
      <c r="I91" s="10" t="s">
        <v>110</v>
      </c>
      <c r="J91" s="71" t="s">
        <v>877</v>
      </c>
      <c r="K91" s="74" t="s">
        <v>510</v>
      </c>
      <c r="L91" s="176"/>
      <c r="M91" s="176">
        <v>1000</v>
      </c>
      <c r="N91" s="78" t="s">
        <v>1387</v>
      </c>
      <c r="O91" s="83"/>
      <c r="P91" s="78" t="s">
        <v>876</v>
      </c>
      <c r="R91" s="80"/>
      <c r="S91" s="92"/>
      <c r="T91" s="277"/>
      <c r="U91" s="280"/>
      <c r="W91" s="12" t="str">
        <f t="shared" si="27"/>
        <v>Mqtt1</v>
      </c>
      <c r="X91" s="196"/>
      <c r="Y91" s="6" t="str">
        <f t="shared" si="20"/>
        <v>marpower/350000-ventilation</v>
      </c>
      <c r="Z91" s="103" t="str">
        <f t="shared" si="28"/>
        <v>$.SUPP_TECH_SPACE_RUNNING</v>
      </c>
      <c r="AB91" s="6"/>
      <c r="AM91" s="114" t="str">
        <f t="shared" si="24"/>
        <v/>
      </c>
      <c r="AR91" s="127"/>
      <c r="AT91" s="128"/>
      <c r="AU91" s="7"/>
      <c r="AV91" s="129"/>
      <c r="AW91" s="126" t="str">
        <f t="shared" si="25"/>
        <v/>
      </c>
      <c r="AX91" s="137"/>
      <c r="BB91" s="147" t="str">
        <f t="shared" si="15"/>
        <v/>
      </c>
      <c r="BS91" s="6"/>
      <c r="BT91" s="11"/>
    </row>
    <row r="92" spans="1:72" ht="15.75" x14ac:dyDescent="0.25">
      <c r="A92" s="52" t="s">
        <v>1258</v>
      </c>
      <c r="B92" s="56"/>
      <c r="C92" s="128" t="s">
        <v>111</v>
      </c>
      <c r="D92" s="7" t="s">
        <v>22</v>
      </c>
      <c r="E92" s="7" t="s">
        <v>430</v>
      </c>
      <c r="F92" s="64" t="s">
        <v>132</v>
      </c>
      <c r="G92" s="62">
        <v>1</v>
      </c>
      <c r="I92" s="10" t="s">
        <v>110</v>
      </c>
      <c r="J92" s="71" t="s">
        <v>8904</v>
      </c>
      <c r="K92" s="74" t="s">
        <v>510</v>
      </c>
      <c r="L92" s="176"/>
      <c r="M92" s="176">
        <v>1000</v>
      </c>
      <c r="N92" s="78" t="s">
        <v>1387</v>
      </c>
      <c r="O92" s="83"/>
      <c r="P92" s="78" t="s">
        <v>882</v>
      </c>
      <c r="R92" s="80"/>
      <c r="S92" s="92"/>
      <c r="T92" s="275" t="s">
        <v>1284</v>
      </c>
      <c r="U92" s="278" t="s">
        <v>921</v>
      </c>
      <c r="W92" s="12" t="str">
        <f t="shared" si="27"/>
        <v>Mqtt1</v>
      </c>
      <c r="X92" s="196"/>
      <c r="Y92" s="6" t="str">
        <f t="shared" si="20"/>
        <v>marpower/350000-ventilation</v>
      </c>
      <c r="Z92" s="103" t="str">
        <f t="shared" si="28"/>
        <v>$.EXTR_TECH_SPACE_REMAVAIL</v>
      </c>
      <c r="AA92" s="104"/>
      <c r="AC92" s="105"/>
      <c r="AD92" s="105"/>
      <c r="AE92" s="71"/>
      <c r="AF92" s="71"/>
      <c r="AG92" s="71"/>
      <c r="AH92" s="71"/>
      <c r="AI92" s="115"/>
      <c r="AK92" s="116"/>
      <c r="AL92" s="116"/>
      <c r="AM92" s="114" t="str">
        <f t="shared" si="24"/>
        <v/>
      </c>
      <c r="AR92" s="127"/>
      <c r="AT92" s="128"/>
      <c r="AU92" s="7"/>
      <c r="AV92" s="129"/>
      <c r="AW92" s="126" t="str">
        <f t="shared" si="25"/>
        <v/>
      </c>
      <c r="AX92" s="137"/>
      <c r="BB92" s="147" t="str">
        <f t="shared" si="15"/>
        <v/>
      </c>
      <c r="BS92" s="6"/>
      <c r="BT92" s="11"/>
    </row>
    <row r="93" spans="1:72" ht="15.75" x14ac:dyDescent="0.25">
      <c r="A93" s="52" t="s">
        <v>1258</v>
      </c>
      <c r="B93" s="56"/>
      <c r="C93" s="128" t="s">
        <v>111</v>
      </c>
      <c r="D93" s="7" t="s">
        <v>22</v>
      </c>
      <c r="E93" s="7" t="s">
        <v>430</v>
      </c>
      <c r="F93" s="64" t="s">
        <v>132</v>
      </c>
      <c r="G93" s="62">
        <v>2</v>
      </c>
      <c r="I93" s="10" t="s">
        <v>110</v>
      </c>
      <c r="J93" s="71" t="s">
        <v>884</v>
      </c>
      <c r="K93" s="74" t="s">
        <v>510</v>
      </c>
      <c r="L93" s="176"/>
      <c r="M93" s="176">
        <v>1000</v>
      </c>
      <c r="N93" s="78" t="s">
        <v>1387</v>
      </c>
      <c r="O93" s="83"/>
      <c r="P93" s="78" t="s">
        <v>883</v>
      </c>
      <c r="R93" s="80"/>
      <c r="S93" s="92"/>
      <c r="T93" s="277"/>
      <c r="U93" s="280"/>
      <c r="W93" s="12" t="str">
        <f t="shared" si="27"/>
        <v>Mqtt1</v>
      </c>
      <c r="X93" s="196"/>
      <c r="Y93" s="6" t="str">
        <f t="shared" si="20"/>
        <v>marpower/350000-ventilation</v>
      </c>
      <c r="Z93" s="103" t="str">
        <f t="shared" si="28"/>
        <v>$.EXTR_TECH_SPACE_RUNNING</v>
      </c>
      <c r="AA93" s="104"/>
      <c r="AC93" s="105"/>
      <c r="AD93" s="105"/>
      <c r="AE93" s="71"/>
      <c r="AF93" s="71"/>
      <c r="AG93" s="71"/>
      <c r="AH93" s="71"/>
      <c r="AI93" s="115"/>
      <c r="AK93" s="116"/>
      <c r="AL93" s="116"/>
      <c r="AM93" s="114" t="str">
        <f t="shared" si="24"/>
        <v/>
      </c>
      <c r="AR93" s="127"/>
      <c r="AT93" s="128"/>
      <c r="AU93" s="7"/>
      <c r="AV93" s="129"/>
      <c r="AW93" s="126" t="str">
        <f t="shared" si="25"/>
        <v/>
      </c>
      <c r="AX93" s="137"/>
      <c r="BB93" s="147" t="str">
        <f t="shared" si="15"/>
        <v/>
      </c>
      <c r="BS93" s="6"/>
      <c r="BT93" s="11"/>
    </row>
    <row r="94" spans="1:72" ht="15.75" x14ac:dyDescent="0.25">
      <c r="A94" s="52" t="s">
        <v>750</v>
      </c>
      <c r="B94" s="56"/>
      <c r="C94" s="128" t="s">
        <v>111</v>
      </c>
      <c r="D94" s="7" t="s">
        <v>22</v>
      </c>
      <c r="E94" s="7" t="s">
        <v>430</v>
      </c>
      <c r="F94" s="64" t="s">
        <v>132</v>
      </c>
      <c r="G94" s="62">
        <v>3</v>
      </c>
      <c r="I94" s="10" t="s">
        <v>110</v>
      </c>
      <c r="J94" s="71" t="s">
        <v>889</v>
      </c>
      <c r="K94" s="74" t="s">
        <v>510</v>
      </c>
      <c r="L94" s="176"/>
      <c r="M94" s="176">
        <v>1000</v>
      </c>
      <c r="N94" s="78" t="s">
        <v>1387</v>
      </c>
      <c r="O94" s="83"/>
      <c r="P94" s="78" t="s">
        <v>886</v>
      </c>
      <c r="R94" s="80"/>
      <c r="S94" s="92"/>
      <c r="T94" s="275" t="s">
        <v>973</v>
      </c>
      <c r="U94" s="278" t="s">
        <v>873</v>
      </c>
      <c r="W94" s="12" t="str">
        <f t="shared" si="27"/>
        <v>Mqtt1</v>
      </c>
      <c r="X94" s="196"/>
      <c r="Y94" s="6" t="str">
        <f t="shared" si="20"/>
        <v>marpower/350000-ventilation</v>
      </c>
      <c r="Z94" s="103" t="str">
        <f t="shared" si="28"/>
        <v>$.BATT_VENT_AFT_PS_ON_RUN</v>
      </c>
      <c r="AA94" s="104"/>
      <c r="AC94" s="105"/>
      <c r="AD94" s="105"/>
      <c r="AE94" s="71"/>
      <c r="AF94" s="71"/>
      <c r="AG94" s="71"/>
      <c r="AH94" s="71"/>
      <c r="AI94" s="115"/>
      <c r="AK94" s="116"/>
      <c r="AL94" s="116"/>
      <c r="AM94" s="114" t="str">
        <f t="shared" si="24"/>
        <v/>
      </c>
      <c r="AR94" s="127"/>
      <c r="AT94" s="128"/>
      <c r="AU94" s="7"/>
      <c r="AV94" s="129"/>
      <c r="AW94" s="126" t="str">
        <f t="shared" si="25"/>
        <v/>
      </c>
      <c r="AX94" s="137"/>
      <c r="BB94" s="147" t="str">
        <f t="shared" si="15"/>
        <v/>
      </c>
      <c r="BS94" s="6"/>
      <c r="BT94" s="11"/>
    </row>
    <row r="95" spans="1:72" ht="15.75" x14ac:dyDescent="0.25">
      <c r="A95" s="52" t="s">
        <v>750</v>
      </c>
      <c r="B95" s="56"/>
      <c r="C95" s="128" t="s">
        <v>111</v>
      </c>
      <c r="D95" s="7" t="s">
        <v>22</v>
      </c>
      <c r="E95" s="7" t="s">
        <v>430</v>
      </c>
      <c r="F95" s="64" t="s">
        <v>132</v>
      </c>
      <c r="G95" s="62">
        <v>4</v>
      </c>
      <c r="I95" s="10" t="s">
        <v>110</v>
      </c>
      <c r="J95" s="71" t="s">
        <v>890</v>
      </c>
      <c r="K95" s="74" t="s">
        <v>510</v>
      </c>
      <c r="L95" s="176"/>
      <c r="M95" s="176">
        <v>1000</v>
      </c>
      <c r="N95" s="78" t="s">
        <v>1387</v>
      </c>
      <c r="O95" s="83"/>
      <c r="P95" s="78" t="s">
        <v>887</v>
      </c>
      <c r="R95" s="80"/>
      <c r="S95" s="92"/>
      <c r="T95" s="276"/>
      <c r="U95" s="279"/>
      <c r="W95" s="12" t="str">
        <f t="shared" si="27"/>
        <v>Mqtt1</v>
      </c>
      <c r="X95" s="196"/>
      <c r="Y95" s="6" t="str">
        <f t="shared" si="20"/>
        <v>marpower/350000-ventilation</v>
      </c>
      <c r="Z95" s="103" t="str">
        <f t="shared" si="28"/>
        <v>$.BATT_VENT_AFT_PS_ON_FAULT</v>
      </c>
      <c r="AA95" s="104"/>
      <c r="AC95" s="105"/>
      <c r="AD95" s="105"/>
      <c r="AE95" s="71"/>
      <c r="AF95" s="71"/>
      <c r="AG95" s="71"/>
      <c r="AH95" s="71"/>
      <c r="AI95" s="115"/>
      <c r="AK95" s="116"/>
      <c r="AL95" s="116"/>
      <c r="AM95" s="114">
        <f t="shared" si="24"/>
        <v>95</v>
      </c>
      <c r="AR95" s="127" t="s">
        <v>115</v>
      </c>
      <c r="AT95" s="128" t="s">
        <v>17</v>
      </c>
      <c r="AU95" s="7"/>
      <c r="AV95" s="129" t="s">
        <v>112</v>
      </c>
      <c r="AW95" s="126" t="str">
        <f t="shared" si="25"/>
        <v>Please consult operation manual for more information</v>
      </c>
      <c r="AX95" s="137"/>
      <c r="BB95" s="147" t="str">
        <f t="shared" si="15"/>
        <v>1</v>
      </c>
      <c r="BS95" s="6"/>
      <c r="BT95" s="11"/>
    </row>
    <row r="96" spans="1:72" ht="15.75" x14ac:dyDescent="0.25">
      <c r="A96" s="52" t="s">
        <v>750</v>
      </c>
      <c r="B96" s="56"/>
      <c r="C96" s="128" t="s">
        <v>111</v>
      </c>
      <c r="D96" s="7" t="s">
        <v>22</v>
      </c>
      <c r="E96" s="7" t="s">
        <v>430</v>
      </c>
      <c r="F96" s="64" t="s">
        <v>132</v>
      </c>
      <c r="G96" s="62">
        <v>5</v>
      </c>
      <c r="I96" s="10" t="s">
        <v>110</v>
      </c>
      <c r="J96" s="71" t="s">
        <v>891</v>
      </c>
      <c r="K96" s="74" t="s">
        <v>510</v>
      </c>
      <c r="L96" s="176"/>
      <c r="M96" s="176">
        <v>1000</v>
      </c>
      <c r="N96" s="78" t="s">
        <v>1387</v>
      </c>
      <c r="O96" s="83"/>
      <c r="P96" s="78" t="s">
        <v>888</v>
      </c>
      <c r="R96" s="80"/>
      <c r="S96" s="92"/>
      <c r="T96" s="277"/>
      <c r="U96" s="280"/>
      <c r="W96" s="12" t="str">
        <f t="shared" si="27"/>
        <v>Mqtt1</v>
      </c>
      <c r="X96" s="196"/>
      <c r="Y96" s="6" t="str">
        <f t="shared" si="20"/>
        <v>marpower/350000-ventilation</v>
      </c>
      <c r="Z96" s="103" t="str">
        <f t="shared" si="28"/>
        <v>$.BATT_VENT_AFT_PS_ON_READY</v>
      </c>
      <c r="AA96" s="104"/>
      <c r="AC96" s="105"/>
      <c r="AD96" s="105"/>
      <c r="AE96" s="71"/>
      <c r="AF96" s="71"/>
      <c r="AG96" s="71"/>
      <c r="AH96" s="71"/>
      <c r="AI96" s="115"/>
      <c r="AK96" s="116"/>
      <c r="AL96" s="116"/>
      <c r="AM96" s="114" t="str">
        <f t="shared" si="24"/>
        <v/>
      </c>
      <c r="AR96" s="127"/>
      <c r="AT96" s="128"/>
      <c r="AU96" s="7"/>
      <c r="AV96" s="129"/>
      <c r="AW96" s="126" t="str">
        <f t="shared" si="25"/>
        <v/>
      </c>
      <c r="AX96" s="137"/>
      <c r="BB96" s="147" t="str">
        <f t="shared" si="15"/>
        <v/>
      </c>
      <c r="BS96" s="6"/>
      <c r="BT96" s="11"/>
    </row>
    <row r="97" spans="1:72" ht="15.75" x14ac:dyDescent="0.25">
      <c r="A97" s="52" t="s">
        <v>750</v>
      </c>
      <c r="B97" s="56"/>
      <c r="C97" s="128" t="s">
        <v>111</v>
      </c>
      <c r="D97" s="7" t="s">
        <v>22</v>
      </c>
      <c r="E97" s="7" t="s">
        <v>430</v>
      </c>
      <c r="F97" s="64" t="s">
        <v>132</v>
      </c>
      <c r="G97" s="62">
        <v>6</v>
      </c>
      <c r="I97" s="10" t="s">
        <v>110</v>
      </c>
      <c r="J97" s="71" t="s">
        <v>896</v>
      </c>
      <c r="K97" s="74" t="s">
        <v>510</v>
      </c>
      <c r="L97" s="176"/>
      <c r="M97" s="176">
        <v>1000</v>
      </c>
      <c r="N97" s="78" t="s">
        <v>1387</v>
      </c>
      <c r="O97" s="83"/>
      <c r="P97" s="78" t="s">
        <v>899</v>
      </c>
      <c r="R97" s="80"/>
      <c r="S97" s="92"/>
      <c r="T97" s="275" t="s">
        <v>972</v>
      </c>
      <c r="U97" s="278" t="s">
        <v>873</v>
      </c>
      <c r="W97" s="12" t="str">
        <f t="shared" si="27"/>
        <v>Mqtt1</v>
      </c>
      <c r="X97" s="196"/>
      <c r="Y97" s="6" t="str">
        <f t="shared" si="20"/>
        <v>marpower/350000-ventilation</v>
      </c>
      <c r="Z97" s="103" t="str">
        <f t="shared" si="28"/>
        <v>$.BATT_VENT_AFT_SB_ON_RUN</v>
      </c>
      <c r="AA97" s="104"/>
      <c r="AC97" s="105"/>
      <c r="AD97" s="105"/>
      <c r="AE97" s="71"/>
      <c r="AF97" s="71"/>
      <c r="AG97" s="71"/>
      <c r="AH97" s="71"/>
      <c r="AI97" s="115"/>
      <c r="AK97" s="116"/>
      <c r="AL97" s="116"/>
      <c r="AM97" s="114" t="str">
        <f t="shared" si="24"/>
        <v/>
      </c>
      <c r="AR97" s="127"/>
      <c r="AT97" s="128"/>
      <c r="AU97" s="7"/>
      <c r="AV97" s="129"/>
      <c r="AW97" s="126" t="str">
        <f t="shared" si="25"/>
        <v/>
      </c>
      <c r="AX97" s="137"/>
      <c r="BB97" s="147" t="str">
        <f t="shared" si="15"/>
        <v/>
      </c>
      <c r="BS97" s="6"/>
      <c r="BT97" s="11"/>
    </row>
    <row r="98" spans="1:72" ht="15.75" x14ac:dyDescent="0.25">
      <c r="A98" s="52" t="s">
        <v>750</v>
      </c>
      <c r="B98" s="56"/>
      <c r="C98" s="128" t="s">
        <v>111</v>
      </c>
      <c r="D98" s="7" t="s">
        <v>22</v>
      </c>
      <c r="E98" s="7" t="s">
        <v>430</v>
      </c>
      <c r="F98" s="64" t="s">
        <v>132</v>
      </c>
      <c r="G98" s="62">
        <v>7</v>
      </c>
      <c r="I98" s="10" t="s">
        <v>110</v>
      </c>
      <c r="J98" s="71" t="s">
        <v>897</v>
      </c>
      <c r="K98" s="74" t="s">
        <v>510</v>
      </c>
      <c r="L98" s="176"/>
      <c r="M98" s="176">
        <v>1000</v>
      </c>
      <c r="N98" s="78" t="s">
        <v>1387</v>
      </c>
      <c r="O98" s="83"/>
      <c r="P98" s="78" t="s">
        <v>900</v>
      </c>
      <c r="R98" s="80"/>
      <c r="S98" s="92"/>
      <c r="T98" s="276"/>
      <c r="U98" s="279"/>
      <c r="W98" s="12" t="str">
        <f t="shared" si="27"/>
        <v>Mqtt1</v>
      </c>
      <c r="X98" s="196"/>
      <c r="Y98" s="6" t="str">
        <f t="shared" si="20"/>
        <v>marpower/350000-ventilation</v>
      </c>
      <c r="Z98" s="103" t="str">
        <f t="shared" si="28"/>
        <v>$.BATT_VENT_AFT_SB_ON_FAULT</v>
      </c>
      <c r="AA98" s="104"/>
      <c r="AC98" s="105"/>
      <c r="AD98" s="105"/>
      <c r="AE98" s="71"/>
      <c r="AF98" s="71"/>
      <c r="AG98" s="71"/>
      <c r="AH98" s="71"/>
      <c r="AI98" s="115"/>
      <c r="AK98" s="116"/>
      <c r="AL98" s="116"/>
      <c r="AM98" s="114">
        <f t="shared" si="24"/>
        <v>98</v>
      </c>
      <c r="AR98" s="127" t="s">
        <v>115</v>
      </c>
      <c r="AT98" s="128" t="s">
        <v>17</v>
      </c>
      <c r="AU98" s="7"/>
      <c r="AV98" s="129" t="s">
        <v>112</v>
      </c>
      <c r="AW98" s="126" t="str">
        <f t="shared" si="25"/>
        <v>Please consult operation manual for more information</v>
      </c>
      <c r="AX98" s="137"/>
      <c r="BB98" s="147" t="str">
        <f t="shared" si="15"/>
        <v>1</v>
      </c>
      <c r="BS98" s="6"/>
      <c r="BT98" s="11"/>
    </row>
    <row r="99" spans="1:72" ht="15.75" x14ac:dyDescent="0.25">
      <c r="A99" s="52" t="s">
        <v>750</v>
      </c>
      <c r="B99" s="56"/>
      <c r="C99" s="128" t="s">
        <v>111</v>
      </c>
      <c r="D99" s="7" t="s">
        <v>22</v>
      </c>
      <c r="E99" s="7" t="s">
        <v>430</v>
      </c>
      <c r="F99" s="64" t="s">
        <v>132</v>
      </c>
      <c r="G99" s="62">
        <v>8</v>
      </c>
      <c r="I99" s="10" t="s">
        <v>110</v>
      </c>
      <c r="J99" s="71" t="s">
        <v>898</v>
      </c>
      <c r="K99" s="74" t="s">
        <v>510</v>
      </c>
      <c r="L99" s="176"/>
      <c r="M99" s="176">
        <v>1000</v>
      </c>
      <c r="N99" s="78" t="s">
        <v>1387</v>
      </c>
      <c r="O99" s="83"/>
      <c r="P99" s="78" t="s">
        <v>901</v>
      </c>
      <c r="R99" s="80"/>
      <c r="S99" s="92"/>
      <c r="T99" s="277"/>
      <c r="U99" s="280"/>
      <c r="W99" s="12" t="str">
        <f t="shared" si="27"/>
        <v>Mqtt1</v>
      </c>
      <c r="X99" s="196"/>
      <c r="Y99" s="6" t="str">
        <f t="shared" si="20"/>
        <v>marpower/350000-ventilation</v>
      </c>
      <c r="Z99" s="103" t="str">
        <f t="shared" si="28"/>
        <v>$.BATT_VENT_AFT_SB_ON_READY</v>
      </c>
      <c r="AA99" s="104"/>
      <c r="AC99" s="105"/>
      <c r="AD99" s="105"/>
      <c r="AE99" s="71"/>
      <c r="AF99" s="71"/>
      <c r="AG99" s="71"/>
      <c r="AH99" s="71"/>
      <c r="AI99" s="115"/>
      <c r="AK99" s="116"/>
      <c r="AL99" s="116"/>
      <c r="AM99" s="114" t="str">
        <f t="shared" si="24"/>
        <v/>
      </c>
      <c r="AR99" s="127"/>
      <c r="AT99" s="128"/>
      <c r="AU99" s="7"/>
      <c r="AV99" s="129"/>
      <c r="AW99" s="126" t="str">
        <f t="shared" si="25"/>
        <v/>
      </c>
      <c r="AX99" s="137"/>
      <c r="BB99" s="147" t="str">
        <f t="shared" si="15"/>
        <v/>
      </c>
      <c r="BS99" s="6"/>
      <c r="BT99" s="11"/>
    </row>
    <row r="100" spans="1:72" ht="15.75" x14ac:dyDescent="0.25">
      <c r="A100" s="52" t="s">
        <v>750</v>
      </c>
      <c r="B100" s="56"/>
      <c r="C100" s="128" t="s">
        <v>111</v>
      </c>
      <c r="D100" s="7" t="s">
        <v>22</v>
      </c>
      <c r="E100" s="7" t="s">
        <v>431</v>
      </c>
      <c r="F100" s="64" t="s">
        <v>132</v>
      </c>
      <c r="G100" s="62">
        <v>1</v>
      </c>
      <c r="I100" s="10" t="s">
        <v>110</v>
      </c>
      <c r="J100" s="71" t="s">
        <v>963</v>
      </c>
      <c r="K100" s="74" t="s">
        <v>510</v>
      </c>
      <c r="L100" s="176"/>
      <c r="M100" s="176">
        <v>1000</v>
      </c>
      <c r="N100" s="78" t="s">
        <v>1388</v>
      </c>
      <c r="O100" s="83" t="s">
        <v>966</v>
      </c>
      <c r="P100" s="78" t="s">
        <v>964</v>
      </c>
      <c r="R100" s="80"/>
      <c r="S100" s="92"/>
      <c r="T100" s="217" t="s">
        <v>1281</v>
      </c>
      <c r="U100" s="223" t="s">
        <v>921</v>
      </c>
      <c r="W100" s="12" t="str">
        <f t="shared" si="27"/>
        <v>Mqtt1</v>
      </c>
      <c r="X100" s="196"/>
      <c r="Y100" s="6" t="str">
        <f>LOWER(SUBSTITUTE(SUBSTITUTE(IF(COUNTIF(N100,"spare"),"",_xlfn.CONCAT("marpower/",IF(X100&lt;&gt;"",N100&amp;"/"&amp;X100,N100)))," ","-"),"_","-"))</f>
        <v>marpower/250000-techwater</v>
      </c>
      <c r="Z100" s="103" t="str">
        <f>IF(COUNTIF(N100,"spare"),"","$."&amp;_xlfn.REGEXREPLACE(_xlfn.REGEXREPLACE(IF(X100="",J100,_xlfn.REGEXREPLACE(J100,".*_","")),"^TECH_WAT(ER)?_",""),"\.","_"))</f>
        <v>$.DRAIN_VLV_Y01_POS_OVERBOARD</v>
      </c>
      <c r="AA100" s="104"/>
      <c r="AC100" s="105"/>
      <c r="AD100" s="105"/>
      <c r="AE100" s="71"/>
      <c r="AF100" s="71"/>
      <c r="AG100" s="71"/>
      <c r="AH100" s="71"/>
      <c r="AI100" s="115"/>
      <c r="AK100" s="116"/>
      <c r="AL100" s="116"/>
      <c r="AM100" s="114" t="str">
        <f t="shared" si="24"/>
        <v/>
      </c>
      <c r="AR100" s="127"/>
      <c r="AT100" s="128"/>
      <c r="AU100" s="7"/>
      <c r="AV100" s="129"/>
      <c r="AW100" s="126" t="str">
        <f t="shared" si="25"/>
        <v/>
      </c>
      <c r="AX100" s="137"/>
      <c r="BB100" s="147" t="str">
        <f t="shared" si="15"/>
        <v/>
      </c>
      <c r="BS100" s="6"/>
      <c r="BT100" s="11"/>
    </row>
    <row r="101" spans="1:72" ht="15.75" x14ac:dyDescent="0.25">
      <c r="A101" s="52" t="s">
        <v>8225</v>
      </c>
      <c r="B101" s="56"/>
      <c r="C101" s="128" t="s">
        <v>111</v>
      </c>
      <c r="D101" s="7" t="s">
        <v>22</v>
      </c>
      <c r="E101" s="7" t="s">
        <v>431</v>
      </c>
      <c r="F101" s="64" t="s">
        <v>132</v>
      </c>
      <c r="G101" s="62">
        <v>2</v>
      </c>
      <c r="I101" s="10" t="s">
        <v>110</v>
      </c>
      <c r="J101" s="71" t="s">
        <v>8227</v>
      </c>
      <c r="K101" s="74" t="s">
        <v>510</v>
      </c>
      <c r="L101" s="176"/>
      <c r="M101" s="176">
        <v>1000</v>
      </c>
      <c r="N101" s="78" t="s">
        <v>8228</v>
      </c>
      <c r="O101" s="83"/>
      <c r="P101" s="78" t="s">
        <v>8229</v>
      </c>
      <c r="R101" s="80"/>
      <c r="S101" s="92"/>
      <c r="T101" s="219" t="s">
        <v>8230</v>
      </c>
      <c r="U101" s="226" t="s">
        <v>1026</v>
      </c>
      <c r="W101" s="12" t="str">
        <f t="shared" si="27"/>
        <v>Mqtt1</v>
      </c>
      <c r="X101" s="196"/>
      <c r="Y101" s="6" t="str">
        <f t="shared" si="20"/>
        <v>marpower/hpu</v>
      </c>
      <c r="Z101" s="103" t="str">
        <f>IF(COUNTIF(N101,"spare"),"","$."&amp;_xlfn.REGEXREPLACE(_xlfn.REGEXREPLACE(IF(X101="",J101,_xlfn.REGEXREPLACE(J101,".*_","")),"^HYDRAULIC_",""),"\.","_"))</f>
        <v>$.SPARE_DI</v>
      </c>
      <c r="AA101" s="104"/>
      <c r="AC101" s="105"/>
      <c r="AD101" s="105"/>
      <c r="AE101" s="71"/>
      <c r="AF101" s="71"/>
      <c r="AG101" s="71"/>
      <c r="AH101" s="71"/>
      <c r="AI101" s="115"/>
      <c r="AK101" s="116"/>
      <c r="AL101" s="116"/>
      <c r="AM101" s="114" t="str">
        <f t="shared" si="24"/>
        <v/>
      </c>
      <c r="AR101" s="127"/>
      <c r="AT101" s="128"/>
      <c r="AU101" s="7"/>
      <c r="AV101" s="129"/>
      <c r="AW101" s="126" t="str">
        <f t="shared" si="25"/>
        <v/>
      </c>
      <c r="AX101" s="137"/>
      <c r="BB101" s="147" t="str">
        <f t="shared" ref="BB101:BB164" si="29">IF(ISNUMBER(AM101),"1","")</f>
        <v/>
      </c>
      <c r="BS101" s="6"/>
      <c r="BT101" s="11"/>
    </row>
    <row r="102" spans="1:72" ht="15.75" x14ac:dyDescent="0.25">
      <c r="A102" s="52" t="s">
        <v>750</v>
      </c>
      <c r="B102" s="56"/>
      <c r="C102" s="128" t="s">
        <v>111</v>
      </c>
      <c r="D102" s="7" t="s">
        <v>22</v>
      </c>
      <c r="E102" s="7" t="s">
        <v>431</v>
      </c>
      <c r="F102" s="64" t="s">
        <v>132</v>
      </c>
      <c r="G102" s="62">
        <v>3</v>
      </c>
      <c r="I102" s="10" t="s">
        <v>110</v>
      </c>
      <c r="J102" s="71" t="s">
        <v>970</v>
      </c>
      <c r="K102" s="74" t="s">
        <v>510</v>
      </c>
      <c r="L102" s="176"/>
      <c r="M102" s="176">
        <v>1000</v>
      </c>
      <c r="N102" s="78" t="s">
        <v>1388</v>
      </c>
      <c r="O102" s="83">
        <v>25004035</v>
      </c>
      <c r="P102" s="78" t="s">
        <v>566</v>
      </c>
      <c r="R102" s="80"/>
      <c r="S102" s="92"/>
      <c r="T102" s="220" t="s">
        <v>971</v>
      </c>
      <c r="U102" s="223" t="s">
        <v>921</v>
      </c>
      <c r="W102" s="12" t="str">
        <f t="shared" si="27"/>
        <v>Mqtt1</v>
      </c>
      <c r="X102" s="196"/>
      <c r="Y102" s="6" t="str">
        <f>LOWER(SUBSTITUTE(SUBSTITUTE(IF(COUNTIF(N102,"spare"),"",_xlfn.CONCAT("marpower/",IF(X102&lt;&gt;"",N102&amp;"/"&amp;X102,N102)))," ","-"),"_","-"))</f>
        <v>marpower/250000-techwater</v>
      </c>
      <c r="Z102" s="103" t="str">
        <f>IF(COUNTIF(N102,"spare"),"","$."&amp;_xlfn.REGEXREPLACE(_xlfn.REGEXREPLACE(IF(X102="",J102,_xlfn.REGEXREPLACE(J102,".*_","")),"^TECH_WAT(ER)?_",""),"\.","_"))</f>
        <v>$.CHLORINE_UNIT_ALARM</v>
      </c>
      <c r="AA102" s="104"/>
      <c r="AC102" s="105"/>
      <c r="AD102" s="105"/>
      <c r="AE102" s="71"/>
      <c r="AF102" s="71"/>
      <c r="AG102" s="71"/>
      <c r="AH102" s="71"/>
      <c r="AI102" s="115"/>
      <c r="AK102" s="116"/>
      <c r="AL102" s="116"/>
      <c r="AM102" s="114">
        <f t="shared" si="24"/>
        <v>102</v>
      </c>
      <c r="AR102" s="127" t="s">
        <v>110</v>
      </c>
      <c r="AT102" s="128" t="s">
        <v>17</v>
      </c>
      <c r="AU102" s="7"/>
      <c r="AV102" s="129" t="s">
        <v>112</v>
      </c>
      <c r="AW102" s="126" t="str">
        <f t="shared" si="25"/>
        <v>Please consult operation manual for more information</v>
      </c>
      <c r="AX102" s="137"/>
      <c r="BB102" s="147" t="str">
        <f t="shared" si="29"/>
        <v>1</v>
      </c>
      <c r="BS102" s="6"/>
      <c r="BT102" s="11"/>
    </row>
    <row r="103" spans="1:72" ht="15.75" x14ac:dyDescent="0.25">
      <c r="A103" s="52" t="s">
        <v>1014</v>
      </c>
      <c r="B103" s="56"/>
      <c r="C103" s="128" t="s">
        <v>111</v>
      </c>
      <c r="D103" s="7" t="s">
        <v>22</v>
      </c>
      <c r="E103" s="7" t="s">
        <v>431</v>
      </c>
      <c r="F103" s="64" t="s">
        <v>132</v>
      </c>
      <c r="G103" s="62">
        <v>4</v>
      </c>
      <c r="I103" s="10" t="s">
        <v>110</v>
      </c>
      <c r="J103" s="71" t="s">
        <v>1015</v>
      </c>
      <c r="K103" s="74" t="s">
        <v>510</v>
      </c>
      <c r="L103" s="176"/>
      <c r="M103" s="176">
        <v>1000</v>
      </c>
      <c r="N103" s="78" t="s">
        <v>1388</v>
      </c>
      <c r="O103" s="83" t="s">
        <v>1019</v>
      </c>
      <c r="P103" s="78" t="s">
        <v>1017</v>
      </c>
      <c r="R103" s="80"/>
      <c r="S103" s="92"/>
      <c r="T103" s="275" t="s">
        <v>1204</v>
      </c>
      <c r="U103" s="278" t="s">
        <v>873</v>
      </c>
      <c r="W103" s="12" t="str">
        <f t="shared" si="27"/>
        <v>Mqtt1</v>
      </c>
      <c r="X103" s="196"/>
      <c r="Y103" s="6" t="str">
        <f t="shared" si="20"/>
        <v>marpower/250000-techwater</v>
      </c>
      <c r="Z103" s="103" t="str">
        <f>IF(COUNTIF(N103,"spare"),"","$."&amp;_xlfn.REGEXREPLACE(_xlfn.REGEXREPLACE(IF(X103="",J103,_xlfn.REGEXREPLACE(J103,".*_","")),"^TECH_WAT(ER)?_",""),"\.","_"))</f>
        <v>$.MTS_INLET_FIRE_FLAP_RELEASED</v>
      </c>
      <c r="AA103" s="104"/>
      <c r="AC103" s="105"/>
      <c r="AD103" s="105"/>
      <c r="AE103" s="71"/>
      <c r="AF103" s="71"/>
      <c r="AG103" s="71"/>
      <c r="AH103" s="71"/>
      <c r="AI103" s="115"/>
      <c r="AK103" s="116"/>
      <c r="AL103" s="116"/>
      <c r="AM103" s="114">
        <f t="shared" si="24"/>
        <v>103</v>
      </c>
      <c r="AR103" s="127" t="s">
        <v>110</v>
      </c>
      <c r="AT103" s="128" t="s">
        <v>17</v>
      </c>
      <c r="AU103" s="7"/>
      <c r="AV103" s="129" t="s">
        <v>112</v>
      </c>
      <c r="AW103" s="126" t="str">
        <f t="shared" si="25"/>
        <v>Please consult operation manual for more information</v>
      </c>
      <c r="AX103" s="137"/>
      <c r="BB103" s="147" t="str">
        <f t="shared" si="29"/>
        <v>1</v>
      </c>
      <c r="BS103" s="6"/>
      <c r="BT103" s="11"/>
    </row>
    <row r="104" spans="1:72" ht="15.75" x14ac:dyDescent="0.25">
      <c r="A104" s="52" t="s">
        <v>1014</v>
      </c>
      <c r="B104" s="56"/>
      <c r="C104" s="128" t="s">
        <v>111</v>
      </c>
      <c r="D104" s="7" t="s">
        <v>22</v>
      </c>
      <c r="E104" s="7" t="s">
        <v>431</v>
      </c>
      <c r="F104" s="64" t="s">
        <v>132</v>
      </c>
      <c r="G104" s="62">
        <v>5</v>
      </c>
      <c r="I104" s="10" t="s">
        <v>110</v>
      </c>
      <c r="J104" s="71" t="s">
        <v>1021</v>
      </c>
      <c r="K104" s="74" t="s">
        <v>510</v>
      </c>
      <c r="L104" s="176"/>
      <c r="M104" s="176">
        <v>1000</v>
      </c>
      <c r="N104" s="78" t="s">
        <v>1388</v>
      </c>
      <c r="O104" s="83" t="s">
        <v>1019</v>
      </c>
      <c r="P104" s="78" t="s">
        <v>1023</v>
      </c>
      <c r="R104" s="80"/>
      <c r="S104" s="92"/>
      <c r="T104" s="277"/>
      <c r="U104" s="280"/>
      <c r="W104" s="12" t="str">
        <f t="shared" si="27"/>
        <v>Mqtt1</v>
      </c>
      <c r="X104" s="196"/>
      <c r="Y104" s="6" t="str">
        <f t="shared" si="20"/>
        <v>marpower/250000-techwater</v>
      </c>
      <c r="Z104" s="103" t="str">
        <f>IF(COUNTIF(N104,"spare"),"","$."&amp;_xlfn.REGEXREPLACE(_xlfn.REGEXREPLACE(IF(X104="",J104,_xlfn.REGEXREPLACE(J104,".*_","")),"^TECH_WAT(ER)?_",""),"\.","_"))</f>
        <v>$.MTS_INLET_FIRE_FLAP_FULLY_RESET</v>
      </c>
      <c r="AA104" s="104"/>
      <c r="AC104" s="105"/>
      <c r="AD104" s="105"/>
      <c r="AE104" s="71"/>
      <c r="AF104" s="71"/>
      <c r="AG104" s="71"/>
      <c r="AH104" s="71"/>
      <c r="AI104" s="115"/>
      <c r="AK104" s="116"/>
      <c r="AL104" s="116"/>
      <c r="AM104" s="114">
        <f t="shared" si="24"/>
        <v>104</v>
      </c>
      <c r="AR104" s="127" t="s">
        <v>110</v>
      </c>
      <c r="AT104" s="128" t="s">
        <v>17</v>
      </c>
      <c r="AU104" s="7"/>
      <c r="AV104" s="129" t="s">
        <v>112</v>
      </c>
      <c r="AW104" s="126" t="str">
        <f t="shared" si="25"/>
        <v>Please consult operation manual for more information</v>
      </c>
      <c r="AX104" s="137"/>
      <c r="BB104" s="147" t="str">
        <f t="shared" si="29"/>
        <v>1</v>
      </c>
      <c r="BS104" s="6"/>
      <c r="BT104" s="11"/>
    </row>
    <row r="105" spans="1:72" ht="15.75" x14ac:dyDescent="0.25">
      <c r="A105" s="52" t="s">
        <v>1014</v>
      </c>
      <c r="B105" s="56"/>
      <c r="C105" s="128" t="s">
        <v>111</v>
      </c>
      <c r="D105" s="7" t="s">
        <v>22</v>
      </c>
      <c r="E105" s="7" t="s">
        <v>431</v>
      </c>
      <c r="F105" s="64" t="s">
        <v>132</v>
      </c>
      <c r="G105" s="62">
        <v>6</v>
      </c>
      <c r="I105" s="10" t="s">
        <v>110</v>
      </c>
      <c r="J105" s="71" t="s">
        <v>1016</v>
      </c>
      <c r="K105" s="74" t="s">
        <v>510</v>
      </c>
      <c r="L105" s="176"/>
      <c r="M105" s="176">
        <v>1000</v>
      </c>
      <c r="N105" s="78" t="s">
        <v>1388</v>
      </c>
      <c r="O105" s="83" t="s">
        <v>1020</v>
      </c>
      <c r="P105" s="78" t="s">
        <v>1018</v>
      </c>
      <c r="R105" s="80"/>
      <c r="S105" s="92"/>
      <c r="T105" s="275" t="s">
        <v>1205</v>
      </c>
      <c r="U105" s="278" t="s">
        <v>873</v>
      </c>
      <c r="W105" s="12" t="str">
        <f t="shared" si="27"/>
        <v>Mqtt1</v>
      </c>
      <c r="X105" s="196"/>
      <c r="Y105" s="6" t="str">
        <f t="shared" si="20"/>
        <v>marpower/250000-techwater</v>
      </c>
      <c r="Z105" s="103" t="str">
        <f>IF(COUNTIF(N105,"spare"),"","$."&amp;_xlfn.REGEXREPLACE(_xlfn.REGEXREPLACE(IF(X105="",J105,_xlfn.REGEXREPLACE(J105,".*_","")),"^TECH_WAT(ER)?_",""),"\.","_"))</f>
        <v>$.MTS_EXHAUST_FIRE_FLAP_RELEASED</v>
      </c>
      <c r="AA105" s="104"/>
      <c r="AC105" s="105"/>
      <c r="AD105" s="105"/>
      <c r="AE105" s="71"/>
      <c r="AF105" s="71"/>
      <c r="AG105" s="71"/>
      <c r="AH105" s="71"/>
      <c r="AI105" s="115"/>
      <c r="AK105" s="116"/>
      <c r="AL105" s="116"/>
      <c r="AM105" s="114">
        <f t="shared" si="24"/>
        <v>105</v>
      </c>
      <c r="AR105" s="127" t="s">
        <v>110</v>
      </c>
      <c r="AT105" s="128" t="s">
        <v>17</v>
      </c>
      <c r="AU105" s="7"/>
      <c r="AV105" s="129" t="s">
        <v>112</v>
      </c>
      <c r="AW105" s="126" t="str">
        <f t="shared" si="25"/>
        <v>Please consult operation manual for more information</v>
      </c>
      <c r="AX105" s="137"/>
      <c r="BB105" s="147" t="str">
        <f t="shared" si="29"/>
        <v>1</v>
      </c>
      <c r="BS105" s="6"/>
      <c r="BT105" s="11"/>
    </row>
    <row r="106" spans="1:72" ht="15.75" x14ac:dyDescent="0.25">
      <c r="A106" s="52" t="s">
        <v>1014</v>
      </c>
      <c r="B106" s="56"/>
      <c r="C106" s="128" t="s">
        <v>111</v>
      </c>
      <c r="D106" s="7" t="s">
        <v>22</v>
      </c>
      <c r="E106" s="7" t="s">
        <v>431</v>
      </c>
      <c r="F106" s="64" t="s">
        <v>132</v>
      </c>
      <c r="G106" s="62">
        <v>7</v>
      </c>
      <c r="I106" s="10" t="s">
        <v>110</v>
      </c>
      <c r="J106" s="71" t="s">
        <v>1022</v>
      </c>
      <c r="K106" s="74" t="s">
        <v>510</v>
      </c>
      <c r="L106" s="176"/>
      <c r="M106" s="176">
        <v>1000</v>
      </c>
      <c r="N106" s="78" t="s">
        <v>1388</v>
      </c>
      <c r="O106" s="83" t="s">
        <v>1020</v>
      </c>
      <c r="P106" s="78" t="s">
        <v>1024</v>
      </c>
      <c r="R106" s="80"/>
      <c r="S106" s="92"/>
      <c r="T106" s="277"/>
      <c r="U106" s="280"/>
      <c r="W106" s="12" t="str">
        <f t="shared" si="27"/>
        <v>Mqtt1</v>
      </c>
      <c r="X106" s="196"/>
      <c r="Y106" s="6" t="str">
        <f t="shared" si="20"/>
        <v>marpower/250000-techwater</v>
      </c>
      <c r="Z106" s="103" t="str">
        <f>IF(COUNTIF(N106,"spare"),"","$."&amp;_xlfn.REGEXREPLACE(_xlfn.REGEXREPLACE(IF(X106="",J106,_xlfn.REGEXREPLACE(J106,".*_","")),"^TECH_WAT(ER)?_",""),"\.","_"))</f>
        <v>$.MTS_EXHAUST_FIRE_FLAP_FULLY_RESET</v>
      </c>
      <c r="AA106" s="104"/>
      <c r="AC106" s="105"/>
      <c r="AD106" s="105"/>
      <c r="AE106" s="71"/>
      <c r="AF106" s="71"/>
      <c r="AG106" s="71"/>
      <c r="AH106" s="71"/>
      <c r="AI106" s="115"/>
      <c r="AK106" s="116"/>
      <c r="AL106" s="116"/>
      <c r="AM106" s="114">
        <f t="shared" si="24"/>
        <v>106</v>
      </c>
      <c r="AR106" s="127" t="s">
        <v>110</v>
      </c>
      <c r="AT106" s="128" t="s">
        <v>17</v>
      </c>
      <c r="AU106" s="7"/>
      <c r="AV106" s="129" t="s">
        <v>112</v>
      </c>
      <c r="AW106" s="126" t="str">
        <f t="shared" si="25"/>
        <v>Please consult operation manual for more information</v>
      </c>
      <c r="AX106" s="137"/>
      <c r="BB106" s="147" t="str">
        <f t="shared" si="29"/>
        <v>1</v>
      </c>
      <c r="BS106" s="6"/>
      <c r="BT106" s="11"/>
    </row>
    <row r="107" spans="1:72" ht="15.75" x14ac:dyDescent="0.25">
      <c r="A107" s="52" t="s">
        <v>1165</v>
      </c>
      <c r="B107" s="56"/>
      <c r="C107" s="128" t="s">
        <v>111</v>
      </c>
      <c r="D107" s="7" t="s">
        <v>22</v>
      </c>
      <c r="E107" s="7" t="s">
        <v>431</v>
      </c>
      <c r="F107" s="64" t="s">
        <v>132</v>
      </c>
      <c r="G107" s="62">
        <v>8</v>
      </c>
      <c r="I107" s="10" t="s">
        <v>110</v>
      </c>
      <c r="J107" s="71" t="s">
        <v>8907</v>
      </c>
      <c r="K107" s="74" t="s">
        <v>510</v>
      </c>
      <c r="L107" s="176"/>
      <c r="M107" s="176">
        <v>1000</v>
      </c>
      <c r="N107" s="78" t="s">
        <v>1168</v>
      </c>
      <c r="O107" s="83"/>
      <c r="P107" s="78" t="s">
        <v>1046</v>
      </c>
      <c r="R107" s="80"/>
      <c r="S107" s="172"/>
      <c r="T107" s="186" t="s">
        <v>1180</v>
      </c>
      <c r="U107" s="83" t="s">
        <v>727</v>
      </c>
      <c r="W107" s="12" t="str">
        <f t="shared" si="27"/>
        <v>Mqtt1</v>
      </c>
      <c r="X107" s="196"/>
      <c r="Y107" s="6" t="str">
        <f t="shared" si="20"/>
        <v>marpower/kvm-switching</v>
      </c>
      <c r="Z107" s="103" t="str">
        <f>IF(COUNTIF(N107,"spare"),"","$."&amp;_xlfn.REGEXREPLACE(IF(X107="",J107,_xlfn.REGEXREPLACE(J107,".*_","")),"\.","_"))</f>
        <v>$.HELM_PS_OUT_DISP_ONOFF</v>
      </c>
      <c r="AA107" s="104"/>
      <c r="AC107" s="105"/>
      <c r="AD107" s="105"/>
      <c r="AE107" s="71"/>
      <c r="AF107" s="71"/>
      <c r="AG107" s="71"/>
      <c r="AH107" s="71"/>
      <c r="AI107" s="115"/>
      <c r="AK107" s="116"/>
      <c r="AL107" s="116"/>
      <c r="AM107" s="114" t="str">
        <f t="shared" si="24"/>
        <v/>
      </c>
      <c r="AR107" s="127"/>
      <c r="AT107" s="128"/>
      <c r="AU107" s="7"/>
      <c r="AV107" s="129"/>
      <c r="AW107" s="126" t="str">
        <f t="shared" si="25"/>
        <v/>
      </c>
      <c r="AX107" s="137"/>
      <c r="BB107" s="147" t="str">
        <f t="shared" si="29"/>
        <v/>
      </c>
      <c r="BS107" s="6"/>
      <c r="BT107" s="11"/>
    </row>
    <row r="108" spans="1:72" ht="15.75" x14ac:dyDescent="0.25">
      <c r="A108" s="52" t="s">
        <v>1165</v>
      </c>
      <c r="B108" s="56"/>
      <c r="C108" s="128" t="s">
        <v>111</v>
      </c>
      <c r="D108" s="7" t="s">
        <v>22</v>
      </c>
      <c r="E108" s="7" t="s">
        <v>432</v>
      </c>
      <c r="F108" s="64" t="s">
        <v>132</v>
      </c>
      <c r="G108" s="62">
        <v>1</v>
      </c>
      <c r="I108" s="10" t="s">
        <v>110</v>
      </c>
      <c r="J108" s="71" t="s">
        <v>1051</v>
      </c>
      <c r="K108" s="74" t="s">
        <v>510</v>
      </c>
      <c r="L108" s="176"/>
      <c r="M108" s="176">
        <v>1000</v>
      </c>
      <c r="N108" s="78" t="s">
        <v>1168</v>
      </c>
      <c r="O108" s="83"/>
      <c r="P108" s="78" t="s">
        <v>1047</v>
      </c>
      <c r="R108" s="80"/>
      <c r="S108" s="172"/>
      <c r="T108" s="220" t="s">
        <v>1322</v>
      </c>
      <c r="U108" s="99" t="s">
        <v>727</v>
      </c>
      <c r="W108" s="12" t="str">
        <f t="shared" si="27"/>
        <v>Mqtt1</v>
      </c>
      <c r="X108" s="196"/>
      <c r="Y108" s="6" t="str">
        <f t="shared" si="20"/>
        <v>marpower/kvm-switching</v>
      </c>
      <c r="Z108" s="103" t="str">
        <f>IF(COUNTIF(N108,"spare"),"","$."&amp;_xlfn.REGEXREPLACE(IF(X108="",J108,_xlfn.REGEXREPLACE(J108,".*_","")),"\.","_"))</f>
        <v>$.HELM_PS_OUT_DISP_TOGG</v>
      </c>
      <c r="AA108" s="104"/>
      <c r="AC108" s="105"/>
      <c r="AD108" s="105"/>
      <c r="AE108" s="71"/>
      <c r="AF108" s="71"/>
      <c r="AG108" s="71"/>
      <c r="AH108" s="71"/>
      <c r="AI108" s="115"/>
      <c r="AK108" s="116"/>
      <c r="AL108" s="116"/>
      <c r="AM108" s="114" t="str">
        <f t="shared" si="24"/>
        <v/>
      </c>
      <c r="AR108" s="127"/>
      <c r="AT108" s="128"/>
      <c r="AU108" s="7"/>
      <c r="AV108" s="129"/>
      <c r="AW108" s="126" t="str">
        <f t="shared" si="25"/>
        <v/>
      </c>
      <c r="AX108" s="137"/>
      <c r="BB108" s="147" t="str">
        <f t="shared" si="29"/>
        <v/>
      </c>
      <c r="BS108" s="6"/>
      <c r="BT108" s="11"/>
    </row>
    <row r="109" spans="1:72" ht="15.75" x14ac:dyDescent="0.25">
      <c r="A109" s="52" t="s">
        <v>1165</v>
      </c>
      <c r="B109" s="56"/>
      <c r="C109" s="128" t="s">
        <v>111</v>
      </c>
      <c r="D109" s="7" t="s">
        <v>22</v>
      </c>
      <c r="E109" s="7" t="s">
        <v>432</v>
      </c>
      <c r="F109" s="64" t="s">
        <v>132</v>
      </c>
      <c r="G109" s="62">
        <v>2</v>
      </c>
      <c r="I109" s="10" t="s">
        <v>110</v>
      </c>
      <c r="J109" s="71" t="s">
        <v>8908</v>
      </c>
      <c r="K109" s="74" t="s">
        <v>510</v>
      </c>
      <c r="L109" s="176"/>
      <c r="M109" s="176">
        <v>1000</v>
      </c>
      <c r="N109" s="78" t="s">
        <v>1168</v>
      </c>
      <c r="O109" s="83"/>
      <c r="P109" s="78" t="s">
        <v>1048</v>
      </c>
      <c r="R109" s="80"/>
      <c r="S109" s="92"/>
      <c r="T109" s="186" t="s">
        <v>1180</v>
      </c>
      <c r="U109" s="99" t="s">
        <v>727</v>
      </c>
      <c r="W109" s="12" t="str">
        <f t="shared" si="27"/>
        <v>Mqtt1</v>
      </c>
      <c r="X109" s="196"/>
      <c r="Y109" s="6" t="str">
        <f t="shared" si="20"/>
        <v>marpower/kvm-switching</v>
      </c>
      <c r="Z109" s="103" t="str">
        <f>IF(COUNTIF(N109,"spare"),"","$."&amp;_xlfn.REGEXREPLACE(IF(X109="",J109,_xlfn.REGEXREPLACE(J109,".*_","")),"\.","_"))</f>
        <v>$.HELM_PS_IN_DISP_ONOFF</v>
      </c>
      <c r="AA109" s="104"/>
      <c r="AC109" s="105"/>
      <c r="AD109" s="105"/>
      <c r="AE109" s="71"/>
      <c r="AF109" s="71"/>
      <c r="AG109" s="71"/>
      <c r="AH109" s="71"/>
      <c r="AI109" s="115"/>
      <c r="AK109" s="116"/>
      <c r="AL109" s="116"/>
      <c r="AM109" s="114" t="str">
        <f t="shared" si="24"/>
        <v/>
      </c>
      <c r="AR109" s="127"/>
      <c r="AT109" s="128"/>
      <c r="AU109" s="7"/>
      <c r="AV109" s="129"/>
      <c r="AW109" s="126" t="str">
        <f t="shared" si="25"/>
        <v/>
      </c>
      <c r="AX109" s="137"/>
      <c r="BB109" s="147" t="str">
        <f t="shared" si="29"/>
        <v/>
      </c>
      <c r="BS109" s="6"/>
      <c r="BT109" s="11"/>
    </row>
    <row r="110" spans="1:72" ht="15.75" x14ac:dyDescent="0.25">
      <c r="A110" s="52" t="s">
        <v>1165</v>
      </c>
      <c r="B110" s="56"/>
      <c r="C110" s="128" t="s">
        <v>111</v>
      </c>
      <c r="D110" s="7" t="s">
        <v>22</v>
      </c>
      <c r="E110" s="7" t="s">
        <v>432</v>
      </c>
      <c r="F110" s="64" t="s">
        <v>132</v>
      </c>
      <c r="G110" s="62">
        <v>3</v>
      </c>
      <c r="I110" s="10" t="s">
        <v>110</v>
      </c>
      <c r="J110" s="71" t="s">
        <v>1052</v>
      </c>
      <c r="K110" s="74" t="s">
        <v>510</v>
      </c>
      <c r="L110" s="176"/>
      <c r="M110" s="176">
        <v>1000</v>
      </c>
      <c r="N110" s="78" t="s">
        <v>1168</v>
      </c>
      <c r="O110" s="83"/>
      <c r="P110" s="78" t="s">
        <v>1049</v>
      </c>
      <c r="R110" s="80"/>
      <c r="S110" s="92"/>
      <c r="T110" s="291" t="s">
        <v>1169</v>
      </c>
      <c r="U110" s="288" t="s">
        <v>727</v>
      </c>
      <c r="W110" s="12" t="str">
        <f t="shared" si="27"/>
        <v>Mqtt1</v>
      </c>
      <c r="X110" s="196"/>
      <c r="Y110" s="6" t="str">
        <f t="shared" si="20"/>
        <v>marpower/kvm-switching</v>
      </c>
      <c r="Z110" s="103" t="str">
        <f>IF(COUNTIF(N110,"spare"),"","$."&amp;_xlfn.REGEXREPLACE(IF(X110="",J110,_xlfn.REGEXREPLACE(J110,".*_","")),"\.","_"))</f>
        <v>$.HELM_PS_IN_DISP_TOGG</v>
      </c>
      <c r="AA110" s="104"/>
      <c r="AC110" s="105"/>
      <c r="AD110" s="105"/>
      <c r="AE110" s="71"/>
      <c r="AF110" s="71"/>
      <c r="AG110" s="71"/>
      <c r="AH110" s="71"/>
      <c r="AI110" s="115"/>
      <c r="AK110" s="116"/>
      <c r="AL110" s="116"/>
      <c r="AM110" s="114" t="str">
        <f t="shared" si="24"/>
        <v/>
      </c>
      <c r="AR110" s="127"/>
      <c r="AT110" s="128"/>
      <c r="AU110" s="7"/>
      <c r="AV110" s="129"/>
      <c r="AW110" s="126" t="str">
        <f t="shared" si="25"/>
        <v/>
      </c>
      <c r="AX110" s="137"/>
      <c r="BB110" s="147" t="str">
        <f t="shared" si="29"/>
        <v/>
      </c>
      <c r="BS110" s="6"/>
      <c r="BT110" s="11"/>
    </row>
    <row r="111" spans="1:72" ht="15.75" x14ac:dyDescent="0.25">
      <c r="A111" s="52" t="s">
        <v>1165</v>
      </c>
      <c r="B111" s="56"/>
      <c r="C111" s="128" t="s">
        <v>111</v>
      </c>
      <c r="D111" s="7" t="s">
        <v>22</v>
      </c>
      <c r="E111" s="7" t="s">
        <v>432</v>
      </c>
      <c r="F111" s="64" t="s">
        <v>132</v>
      </c>
      <c r="G111" s="62">
        <v>4</v>
      </c>
      <c r="I111" s="10" t="s">
        <v>110</v>
      </c>
      <c r="J111" s="71" t="s">
        <v>1053</v>
      </c>
      <c r="K111" s="74" t="s">
        <v>510</v>
      </c>
      <c r="L111" s="176"/>
      <c r="M111" s="176">
        <v>1000</v>
      </c>
      <c r="N111" s="78" t="s">
        <v>1168</v>
      </c>
      <c r="O111" s="83"/>
      <c r="P111" s="78" t="s">
        <v>1050</v>
      </c>
      <c r="R111" s="80"/>
      <c r="S111" s="92"/>
      <c r="T111" s="292"/>
      <c r="U111" s="284"/>
      <c r="W111" s="12" t="str">
        <f t="shared" si="27"/>
        <v>Mqtt1</v>
      </c>
      <c r="X111" s="196"/>
      <c r="Y111" s="6" t="str">
        <f t="shared" si="20"/>
        <v>marpower/kvm-switching</v>
      </c>
      <c r="Z111" s="103" t="str">
        <f>IF(COUNTIF(N111,"spare"),"","$."&amp;_xlfn.REGEXREPLACE(IF(X111="",J111,_xlfn.REGEXREPLACE(J111,".*_","")),"\.","_"))</f>
        <v>$.HELM_PS_IN_DISP_AMCS</v>
      </c>
      <c r="AA111" s="104"/>
      <c r="AC111" s="105"/>
      <c r="AD111" s="105"/>
      <c r="AE111" s="71"/>
      <c r="AF111" s="71"/>
      <c r="AG111" s="71"/>
      <c r="AH111" s="71"/>
      <c r="AI111" s="115"/>
      <c r="AK111" s="116"/>
      <c r="AL111" s="116"/>
      <c r="AM111" s="114" t="str">
        <f t="shared" si="24"/>
        <v/>
      </c>
      <c r="AR111" s="127"/>
      <c r="AT111" s="128"/>
      <c r="AU111" s="7"/>
      <c r="AV111" s="129"/>
      <c r="AW111" s="126" t="str">
        <f t="shared" si="25"/>
        <v/>
      </c>
      <c r="AX111" s="137"/>
      <c r="BB111" s="147" t="str">
        <f t="shared" si="29"/>
        <v/>
      </c>
      <c r="BS111" s="6"/>
      <c r="BT111" s="11"/>
    </row>
    <row r="112" spans="1:72" ht="15.75" x14ac:dyDescent="0.25">
      <c r="A112" s="52" t="s">
        <v>1165</v>
      </c>
      <c r="B112" s="56"/>
      <c r="C112" s="128" t="s">
        <v>111</v>
      </c>
      <c r="D112" s="7" t="s">
        <v>22</v>
      </c>
      <c r="E112" s="7" t="s">
        <v>432</v>
      </c>
      <c r="F112" s="64" t="s">
        <v>132</v>
      </c>
      <c r="G112" s="62">
        <v>5</v>
      </c>
      <c r="I112" s="10" t="s">
        <v>110</v>
      </c>
      <c r="J112" s="71" t="s">
        <v>8938</v>
      </c>
      <c r="K112" s="74" t="s">
        <v>510</v>
      </c>
      <c r="L112" s="176"/>
      <c r="M112" s="176">
        <v>1000</v>
      </c>
      <c r="N112" s="78" t="s">
        <v>1382</v>
      </c>
      <c r="O112" s="83"/>
      <c r="P112" s="78" t="s">
        <v>1062</v>
      </c>
      <c r="R112" s="80"/>
      <c r="S112" s="92"/>
      <c r="T112" s="187" t="s">
        <v>1303</v>
      </c>
      <c r="U112" s="83" t="s">
        <v>1304</v>
      </c>
      <c r="W112" s="12" t="str">
        <f t="shared" si="27"/>
        <v>Mqtt1</v>
      </c>
      <c r="X112" s="196"/>
      <c r="Y112" s="6" t="str">
        <f>LOWER(SUBSTITUTE(SUBSTITUTE(IF(COUNTIF(N112,"spare"),"",_xlfn.CONCAT("marpower/",IF(X112&lt;&gt;"",N112&amp;"/"&amp;X112,N112)))," ","-"),"_","-"))</f>
        <v>marpower/450000-amcs</v>
      </c>
      <c r="Z112" s="103" t="str">
        <f>IF(COUNTIF(N112,"spare"),"","$."&amp;_xlfn.REGEXREPLACE(_xlfn.REGEXREPLACE(IF(X112="",D112&amp;"_"&amp;J112,J112),"^Amcs_",""),"\.","_"))</f>
        <v>$.KEB1_HELM_PS_AMCS_MUTE</v>
      </c>
      <c r="AA112" s="104"/>
      <c r="AC112" s="105"/>
      <c r="AD112" s="105"/>
      <c r="AE112" s="71"/>
      <c r="AF112" s="71"/>
      <c r="AG112" s="71"/>
      <c r="AH112" s="71"/>
      <c r="AI112" s="115"/>
      <c r="AK112" s="116"/>
      <c r="AL112" s="116"/>
      <c r="AM112" s="114" t="str">
        <f t="shared" si="24"/>
        <v/>
      </c>
      <c r="AR112" s="127"/>
      <c r="AT112" s="128"/>
      <c r="AU112" s="7"/>
      <c r="AV112" s="129"/>
      <c r="AW112" s="126" t="str">
        <f t="shared" si="25"/>
        <v/>
      </c>
      <c r="AX112" s="137"/>
      <c r="BB112" s="147" t="str">
        <f t="shared" si="29"/>
        <v/>
      </c>
      <c r="BS112" s="6"/>
      <c r="BT112" s="11"/>
    </row>
    <row r="113" spans="1:72" ht="15.75" x14ac:dyDescent="0.25">
      <c r="A113" s="52" t="s">
        <v>1165</v>
      </c>
      <c r="B113" s="56"/>
      <c r="C113" s="128" t="s">
        <v>111</v>
      </c>
      <c r="D113" s="7" t="s">
        <v>22</v>
      </c>
      <c r="E113" s="7" t="s">
        <v>432</v>
      </c>
      <c r="F113" s="64" t="s">
        <v>132</v>
      </c>
      <c r="G113" s="62">
        <v>6</v>
      </c>
      <c r="I113" s="10" t="s">
        <v>110</v>
      </c>
      <c r="J113" s="11" t="s">
        <v>8937</v>
      </c>
      <c r="K113" s="74" t="s">
        <v>510</v>
      </c>
      <c r="L113" s="176"/>
      <c r="M113" s="176">
        <v>1000</v>
      </c>
      <c r="N113" s="78" t="s">
        <v>1382</v>
      </c>
      <c r="O113" s="83"/>
      <c r="P113" s="78" t="s">
        <v>1063</v>
      </c>
      <c r="R113" s="80"/>
      <c r="S113" s="92"/>
      <c r="T113" s="186" t="s">
        <v>1180</v>
      </c>
      <c r="U113" s="83" t="s">
        <v>727</v>
      </c>
      <c r="W113" s="12" t="str">
        <f t="shared" si="27"/>
        <v>Mqtt1</v>
      </c>
      <c r="X113" s="196"/>
      <c r="Y113" s="6" t="str">
        <f t="shared" si="20"/>
        <v>marpower/450000-amcs</v>
      </c>
      <c r="Z113" s="103" t="str">
        <f>IF(COUNTIF(N113,"spare"),"","$."&amp;_xlfn.REGEXREPLACE(_xlfn.REGEXREPLACE(IF(X113="",D113&amp;"_"&amp;J113,J113),"^Amcs_",""),"\.","_"))</f>
        <v>$.KEB1_HELM_PS_BACKLIGHT_UPDOWN</v>
      </c>
      <c r="AA113" s="104"/>
      <c r="AC113" s="105"/>
      <c r="AD113" s="105"/>
      <c r="AE113" s="71"/>
      <c r="AF113" s="71"/>
      <c r="AG113" s="71"/>
      <c r="AH113" s="71"/>
      <c r="AI113" s="115"/>
      <c r="AK113" s="116"/>
      <c r="AL113" s="116"/>
      <c r="AM113" s="114" t="str">
        <f t="shared" si="24"/>
        <v/>
      </c>
      <c r="AR113" s="127"/>
      <c r="AT113" s="128"/>
      <c r="AU113" s="7"/>
      <c r="AV113" s="129"/>
      <c r="AW113" s="126" t="str">
        <f t="shared" si="25"/>
        <v/>
      </c>
      <c r="AX113" s="137"/>
      <c r="BB113" s="147" t="str">
        <f t="shared" si="29"/>
        <v/>
      </c>
      <c r="BS113" s="6"/>
      <c r="BT113" s="11"/>
    </row>
    <row r="114" spans="1:72" ht="15.75" x14ac:dyDescent="0.25">
      <c r="A114" s="52" t="s">
        <v>1165</v>
      </c>
      <c r="B114" s="56"/>
      <c r="C114" s="128" t="s">
        <v>111</v>
      </c>
      <c r="D114" s="7" t="s">
        <v>22</v>
      </c>
      <c r="E114" s="7" t="s">
        <v>432</v>
      </c>
      <c r="F114" s="64" t="s">
        <v>132</v>
      </c>
      <c r="G114" s="62">
        <v>7</v>
      </c>
      <c r="I114" s="10" t="s">
        <v>110</v>
      </c>
      <c r="J114" s="71" t="s">
        <v>1070</v>
      </c>
      <c r="K114" s="74" t="s">
        <v>510</v>
      </c>
      <c r="L114" s="176"/>
      <c r="M114" s="176">
        <v>1000</v>
      </c>
      <c r="N114" s="78" t="s">
        <v>1382</v>
      </c>
      <c r="O114" s="83"/>
      <c r="P114" s="78" t="s">
        <v>1071</v>
      </c>
      <c r="R114" s="80"/>
      <c r="S114" s="92"/>
      <c r="T114" s="187" t="s">
        <v>1303</v>
      </c>
      <c r="U114" s="83" t="s">
        <v>1304</v>
      </c>
      <c r="W114" s="12" t="str">
        <f t="shared" si="27"/>
        <v>Mqtt1</v>
      </c>
      <c r="X114" s="196"/>
      <c r="Y114" s="6" t="str">
        <f t="shared" si="20"/>
        <v>marpower/450000-amcs</v>
      </c>
      <c r="Z114" s="103" t="str">
        <f>IF(COUNTIF(N114,"spare"),"","$."&amp;_xlfn.REGEXREPLACE(_xlfn.REGEXREPLACE(IF(X114="",D114&amp;"_"&amp;J114,J114),"^Amcs_",""),"\.","_"))</f>
        <v>$.KEB1_HELM_PS_CREW_CALL</v>
      </c>
      <c r="AA114" s="104"/>
      <c r="AC114" s="105"/>
      <c r="AD114" s="105"/>
      <c r="AE114" s="71"/>
      <c r="AF114" s="71"/>
      <c r="AG114" s="71"/>
      <c r="AH114" s="71"/>
      <c r="AI114" s="115"/>
      <c r="AK114" s="116"/>
      <c r="AL114" s="116"/>
      <c r="AM114" s="114">
        <f t="shared" si="24"/>
        <v>114</v>
      </c>
      <c r="AR114" s="127" t="s">
        <v>110</v>
      </c>
      <c r="AT114" s="128" t="s">
        <v>17</v>
      </c>
      <c r="AU114" s="7"/>
      <c r="AV114" s="129" t="s">
        <v>112</v>
      </c>
      <c r="AW114" s="126" t="str">
        <f t="shared" si="25"/>
        <v>Please consult operation manual for more information</v>
      </c>
      <c r="AX114" s="137"/>
      <c r="BB114" s="147" t="str">
        <f t="shared" si="29"/>
        <v>1</v>
      </c>
      <c r="BS114" s="6"/>
      <c r="BT114" s="11"/>
    </row>
    <row r="115" spans="1:72" ht="15.75" x14ac:dyDescent="0.25">
      <c r="A115" s="52" t="s">
        <v>1165</v>
      </c>
      <c r="B115" s="56"/>
      <c r="C115" s="128" t="s">
        <v>111</v>
      </c>
      <c r="D115" s="7" t="s">
        <v>22</v>
      </c>
      <c r="E115" s="7" t="s">
        <v>432</v>
      </c>
      <c r="F115" s="64" t="s">
        <v>132</v>
      </c>
      <c r="G115" s="62">
        <v>8</v>
      </c>
      <c r="I115" s="10" t="s">
        <v>110</v>
      </c>
      <c r="J115" s="71" t="s">
        <v>1178</v>
      </c>
      <c r="K115" s="74" t="s">
        <v>510</v>
      </c>
      <c r="L115" s="176"/>
      <c r="M115" s="176">
        <v>1000</v>
      </c>
      <c r="N115" s="78" t="s">
        <v>1168</v>
      </c>
      <c r="O115" s="83"/>
      <c r="P115" s="78" t="s">
        <v>1179</v>
      </c>
      <c r="R115" s="80"/>
      <c r="S115" s="92"/>
      <c r="T115" s="187" t="s">
        <v>716</v>
      </c>
      <c r="U115" s="99" t="s">
        <v>727</v>
      </c>
      <c r="W115" s="12" t="str">
        <f t="shared" si="27"/>
        <v>Mqtt1</v>
      </c>
      <c r="X115" s="196"/>
      <c r="Y115" s="6" t="str">
        <f>LOWER(SUBSTITUTE(SUBSTITUTE(IF(COUNTIF(N115,"spare"),"",_xlfn.CONCAT("marpower/",IF(X115&lt;&gt;"",N115&amp;"/"&amp;X115,N115)))," ","-"),"_","-"))</f>
        <v>marpower/kvm-switching</v>
      </c>
      <c r="Z115" s="103" t="str">
        <f>IF(COUNTIF(N115,"spare"),"","$."&amp;_xlfn.REGEXREPLACE(IF(X115="",J115,_xlfn.REGEXREPLACE(J115,".*_","")),"\.","_"))</f>
        <v>$.SHIPS_OFF_DISP_TOGG</v>
      </c>
      <c r="AA115" s="104"/>
      <c r="AC115" s="105"/>
      <c r="AD115" s="105"/>
      <c r="AE115" s="71"/>
      <c r="AF115" s="71"/>
      <c r="AG115" s="71"/>
      <c r="AH115" s="71"/>
      <c r="AI115" s="115"/>
      <c r="AK115" s="116"/>
      <c r="AL115" s="116"/>
      <c r="AM115" s="114" t="str">
        <f t="shared" si="24"/>
        <v/>
      </c>
      <c r="AR115" s="127"/>
      <c r="AT115" s="128"/>
      <c r="AU115" s="7"/>
      <c r="AV115" s="129"/>
      <c r="AW115" s="126" t="str">
        <f t="shared" si="25"/>
        <v/>
      </c>
      <c r="AX115" s="137"/>
      <c r="BB115" s="147" t="str">
        <f t="shared" si="29"/>
        <v/>
      </c>
      <c r="BS115" s="6"/>
      <c r="BT115" s="11"/>
    </row>
    <row r="116" spans="1:72" ht="15.75" x14ac:dyDescent="0.25">
      <c r="A116" s="52" t="s">
        <v>11909</v>
      </c>
      <c r="B116" s="56"/>
      <c r="C116" s="128" t="s">
        <v>111</v>
      </c>
      <c r="D116" s="7" t="s">
        <v>22</v>
      </c>
      <c r="E116" s="7" t="s">
        <v>433</v>
      </c>
      <c r="F116" s="64" t="s">
        <v>132</v>
      </c>
      <c r="G116" s="62">
        <v>1</v>
      </c>
      <c r="I116" s="10" t="s">
        <v>110</v>
      </c>
      <c r="J116" s="11" t="s">
        <v>1234</v>
      </c>
      <c r="K116" s="74" t="s">
        <v>510</v>
      </c>
      <c r="L116" s="176"/>
      <c r="M116" s="176">
        <v>1000</v>
      </c>
      <c r="N116" s="78" t="s">
        <v>1389</v>
      </c>
      <c r="O116" s="83"/>
      <c r="P116" s="78" t="s">
        <v>1198</v>
      </c>
      <c r="R116" s="80"/>
      <c r="S116" s="92"/>
      <c r="T116" s="275" t="s">
        <v>1200</v>
      </c>
      <c r="U116" s="285" t="s">
        <v>1201</v>
      </c>
      <c r="W116" s="12" t="str">
        <f t="shared" si="27"/>
        <v>Mqtt1</v>
      </c>
      <c r="X116" s="196"/>
      <c r="Y116" s="6" t="str">
        <f>LOWER(SUBSTITUTE(SUBSTITUTE(IF(COUNTIF(N116,"spare"),"",_xlfn.CONCAT("marpower/",IF(X116&lt;&gt;"",N116&amp;"/"&amp;X116,N116&amp;"-general")))," ","-"),"_","-"))</f>
        <v>marpower/450000-24vdc-system-general</v>
      </c>
      <c r="Z116" s="103" t="str">
        <f>IF(COUNTIF(N116,"spare"),"","$."&amp;_xlfn.REGEXREPLACE(_xlfn.REGEXREPLACE(IF(X116="",J116,_xlfn.REGEXREPLACE(J116,".*_","")),"^DB_",""),"\.","_"))</f>
        <v>$.GEN_SERVICE_14E1_01V01_FAULT</v>
      </c>
      <c r="AA116" s="104"/>
      <c r="AC116" s="105"/>
      <c r="AD116" s="105"/>
      <c r="AE116" s="71"/>
      <c r="AF116" s="71"/>
      <c r="AG116" s="71"/>
      <c r="AH116" s="71"/>
      <c r="AI116" s="115"/>
      <c r="AK116" s="116"/>
      <c r="AL116" s="116"/>
      <c r="AM116" s="114">
        <f t="shared" si="24"/>
        <v>116</v>
      </c>
      <c r="AR116" s="127" t="s">
        <v>115</v>
      </c>
      <c r="AT116" s="128" t="s">
        <v>17</v>
      </c>
      <c r="AU116" s="7"/>
      <c r="AV116" s="129" t="s">
        <v>112</v>
      </c>
      <c r="AW116" s="126" t="str">
        <f t="shared" si="25"/>
        <v>Please consult operation manual for more information</v>
      </c>
      <c r="AX116" s="137"/>
      <c r="BB116" s="147" t="str">
        <f t="shared" si="29"/>
        <v>1</v>
      </c>
      <c r="BS116" s="6"/>
      <c r="BT116" s="11"/>
    </row>
    <row r="117" spans="1:72" ht="15.75" x14ac:dyDescent="0.25">
      <c r="A117" s="52" t="s">
        <v>11909</v>
      </c>
      <c r="B117" s="56"/>
      <c r="C117" s="128" t="s">
        <v>111</v>
      </c>
      <c r="D117" s="7" t="s">
        <v>22</v>
      </c>
      <c r="E117" s="7" t="s">
        <v>433</v>
      </c>
      <c r="F117" s="64" t="s">
        <v>132</v>
      </c>
      <c r="G117" s="62">
        <v>2</v>
      </c>
      <c r="I117" s="10" t="s">
        <v>110</v>
      </c>
      <c r="J117" s="11" t="s">
        <v>1235</v>
      </c>
      <c r="K117" s="74" t="s">
        <v>510</v>
      </c>
      <c r="L117" s="176"/>
      <c r="M117" s="176">
        <v>1000</v>
      </c>
      <c r="N117" s="78" t="s">
        <v>1389</v>
      </c>
      <c r="O117" s="83"/>
      <c r="P117" s="78" t="s">
        <v>1199</v>
      </c>
      <c r="R117" s="80"/>
      <c r="S117" s="92"/>
      <c r="T117" s="276"/>
      <c r="U117" s="286"/>
      <c r="W117" s="12" t="str">
        <f t="shared" si="27"/>
        <v>Mqtt1</v>
      </c>
      <c r="X117" s="196"/>
      <c r="Y117" s="6" t="str">
        <f t="shared" ref="Y117:Y119" si="30">LOWER(SUBSTITUTE(SUBSTITUTE(IF(COUNTIF(N117,"spare"),"",_xlfn.CONCAT("marpower/",IF(X117&lt;&gt;"",N117&amp;"/"&amp;X117,N117&amp;"-general")))," ","-"),"_","-"))</f>
        <v>marpower/450000-24vdc-system-general</v>
      </c>
      <c r="Z117" s="103" t="str">
        <f>IF(COUNTIF(N117,"spare"),"","$."&amp;_xlfn.REGEXREPLACE(_xlfn.REGEXREPLACE(IF(X117="",J117,_xlfn.REGEXREPLACE(J117,".*_","")),"^DB_",""),"\.","_"))</f>
        <v>$.GEN_SERVICE_14E1_01V02_FAULT</v>
      </c>
      <c r="AA117" s="104"/>
      <c r="AC117" s="105"/>
      <c r="AD117" s="105"/>
      <c r="AE117" s="71"/>
      <c r="AF117" s="71"/>
      <c r="AG117" s="71"/>
      <c r="AH117" s="71"/>
      <c r="AI117" s="115"/>
      <c r="AK117" s="116"/>
      <c r="AL117" s="116"/>
      <c r="AM117" s="114">
        <f t="shared" si="24"/>
        <v>117</v>
      </c>
      <c r="AR117" s="127" t="s">
        <v>115</v>
      </c>
      <c r="AT117" s="128" t="s">
        <v>17</v>
      </c>
      <c r="AU117" s="7"/>
      <c r="AV117" s="129" t="s">
        <v>112</v>
      </c>
      <c r="AW117" s="126" t="str">
        <f t="shared" si="25"/>
        <v>Please consult operation manual for more information</v>
      </c>
      <c r="AX117" s="137"/>
      <c r="BB117" s="147" t="str">
        <f t="shared" si="29"/>
        <v>1</v>
      </c>
      <c r="BS117" s="6"/>
      <c r="BT117" s="11"/>
    </row>
    <row r="118" spans="1:72" ht="15.75" x14ac:dyDescent="0.25">
      <c r="A118" s="52" t="s">
        <v>11909</v>
      </c>
      <c r="B118" s="56"/>
      <c r="C118" s="128" t="s">
        <v>111</v>
      </c>
      <c r="D118" s="7" t="s">
        <v>22</v>
      </c>
      <c r="E118" s="7" t="s">
        <v>433</v>
      </c>
      <c r="F118" s="64" t="s">
        <v>132</v>
      </c>
      <c r="G118" s="62">
        <v>3</v>
      </c>
      <c r="I118" s="10" t="s">
        <v>110</v>
      </c>
      <c r="J118" s="11" t="s">
        <v>1236</v>
      </c>
      <c r="K118" s="74" t="s">
        <v>510</v>
      </c>
      <c r="L118" s="176"/>
      <c r="M118" s="176">
        <v>1000</v>
      </c>
      <c r="N118" s="78" t="s">
        <v>1389</v>
      </c>
      <c r="O118" s="83"/>
      <c r="P118" s="78" t="s">
        <v>1202</v>
      </c>
      <c r="R118" s="80"/>
      <c r="S118" s="92"/>
      <c r="T118" s="276"/>
      <c r="U118" s="286"/>
      <c r="W118" s="12" t="str">
        <f t="shared" si="27"/>
        <v>Mqtt1</v>
      </c>
      <c r="X118" s="196"/>
      <c r="Y118" s="6" t="str">
        <f t="shared" si="30"/>
        <v>marpower/450000-24vdc-system-general</v>
      </c>
      <c r="Z118" s="103" t="str">
        <f>IF(COUNTIF(N118,"spare"),"","$."&amp;_xlfn.REGEXREPLACE(_xlfn.REGEXREPLACE(IF(X118="",J118,_xlfn.REGEXREPLACE(J118,".*_","")),"^DB_",""),"\.","_"))</f>
        <v>$.GEN_SERVICE_14E1_02V01_FAULT</v>
      </c>
      <c r="AA118" s="104"/>
      <c r="AC118" s="105"/>
      <c r="AD118" s="105"/>
      <c r="AE118" s="71"/>
      <c r="AF118" s="71"/>
      <c r="AG118" s="71"/>
      <c r="AH118" s="71"/>
      <c r="AI118" s="115"/>
      <c r="AK118" s="116"/>
      <c r="AL118" s="116"/>
      <c r="AM118" s="114">
        <f t="shared" si="24"/>
        <v>118</v>
      </c>
      <c r="AR118" s="127" t="s">
        <v>115</v>
      </c>
      <c r="AT118" s="128" t="s">
        <v>17</v>
      </c>
      <c r="AU118" s="7"/>
      <c r="AV118" s="129" t="s">
        <v>112</v>
      </c>
      <c r="AW118" s="126" t="str">
        <f t="shared" si="25"/>
        <v>Please consult operation manual for more information</v>
      </c>
      <c r="AX118" s="137"/>
      <c r="BB118" s="147" t="str">
        <f t="shared" si="29"/>
        <v>1</v>
      </c>
      <c r="BS118" s="6"/>
      <c r="BT118" s="11"/>
    </row>
    <row r="119" spans="1:72" ht="15.75" x14ac:dyDescent="0.25">
      <c r="A119" s="52" t="s">
        <v>11909</v>
      </c>
      <c r="B119" s="56"/>
      <c r="C119" s="128" t="s">
        <v>111</v>
      </c>
      <c r="D119" s="7" t="s">
        <v>22</v>
      </c>
      <c r="E119" s="7" t="s">
        <v>433</v>
      </c>
      <c r="F119" s="64" t="s">
        <v>132</v>
      </c>
      <c r="G119" s="62">
        <v>4</v>
      </c>
      <c r="I119" s="10" t="s">
        <v>110</v>
      </c>
      <c r="J119" s="11" t="s">
        <v>1237</v>
      </c>
      <c r="K119" s="74" t="s">
        <v>510</v>
      </c>
      <c r="L119" s="176"/>
      <c r="M119" s="176">
        <v>1000</v>
      </c>
      <c r="N119" s="78" t="s">
        <v>1389</v>
      </c>
      <c r="O119" s="83"/>
      <c r="P119" s="78" t="s">
        <v>1203</v>
      </c>
      <c r="R119" s="80"/>
      <c r="S119" s="92"/>
      <c r="T119" s="277"/>
      <c r="U119" s="287"/>
      <c r="W119" s="12" t="str">
        <f t="shared" si="27"/>
        <v>Mqtt1</v>
      </c>
      <c r="X119" s="196"/>
      <c r="Y119" s="6" t="str">
        <f t="shared" si="30"/>
        <v>marpower/450000-24vdc-system-general</v>
      </c>
      <c r="Z119" s="103" t="str">
        <f>IF(COUNTIF(N119,"spare"),"","$."&amp;_xlfn.REGEXREPLACE(_xlfn.REGEXREPLACE(IF(X119="",J119,_xlfn.REGEXREPLACE(J119,".*_","")),"^DB_",""),"\.","_"))</f>
        <v>$.GEN_SERVICE_14E1_02V02_FAULT</v>
      </c>
      <c r="AA119" s="104"/>
      <c r="AC119" s="105"/>
      <c r="AD119" s="105"/>
      <c r="AE119" s="71"/>
      <c r="AF119" s="71"/>
      <c r="AG119" s="71"/>
      <c r="AH119" s="71"/>
      <c r="AI119" s="115"/>
      <c r="AK119" s="116"/>
      <c r="AL119" s="116"/>
      <c r="AM119" s="114">
        <f t="shared" si="24"/>
        <v>119</v>
      </c>
      <c r="AR119" s="127" t="s">
        <v>115</v>
      </c>
      <c r="AT119" s="128" t="s">
        <v>17</v>
      </c>
      <c r="AU119" s="7"/>
      <c r="AV119" s="129" t="s">
        <v>112</v>
      </c>
      <c r="AW119" s="126" t="str">
        <f t="shared" si="25"/>
        <v>Please consult operation manual for more information</v>
      </c>
      <c r="AX119" s="137"/>
      <c r="BB119" s="147" t="str">
        <f t="shared" si="29"/>
        <v>1</v>
      </c>
      <c r="BS119" s="6"/>
      <c r="BT119" s="11"/>
    </row>
    <row r="120" spans="1:72" ht="15.75" x14ac:dyDescent="0.25">
      <c r="A120" s="52" t="s">
        <v>1315</v>
      </c>
      <c r="B120" s="56"/>
      <c r="C120" s="128" t="s">
        <v>111</v>
      </c>
      <c r="D120" s="7" t="s">
        <v>22</v>
      </c>
      <c r="E120" s="7" t="s">
        <v>433</v>
      </c>
      <c r="F120" s="64" t="s">
        <v>132</v>
      </c>
      <c r="G120" s="62">
        <v>5</v>
      </c>
      <c r="I120" s="10" t="s">
        <v>110</v>
      </c>
      <c r="J120" s="71" t="s">
        <v>1330</v>
      </c>
      <c r="K120" s="74" t="s">
        <v>510</v>
      </c>
      <c r="L120" s="176"/>
      <c r="M120" s="176">
        <v>1000</v>
      </c>
      <c r="N120" s="78" t="s">
        <v>1390</v>
      </c>
      <c r="O120" s="83" t="s">
        <v>6959</v>
      </c>
      <c r="P120" s="78" t="s">
        <v>1332</v>
      </c>
      <c r="R120" s="80"/>
      <c r="S120" s="92"/>
      <c r="T120" s="275" t="s">
        <v>1324</v>
      </c>
      <c r="U120" s="283" t="s">
        <v>873</v>
      </c>
      <c r="W120" s="12" t="str">
        <f t="shared" si="27"/>
        <v>Mqtt1</v>
      </c>
      <c r="X120" s="196"/>
      <c r="Y120" s="6" t="str">
        <f t="shared" si="20"/>
        <v>marpower/380000-seawater</v>
      </c>
      <c r="Z120" s="103" t="str">
        <f>IF(COUNTIF(N120,"spare"),"","$."&amp;_xlfn.REGEXREPLACE(_xlfn.REGEXREPLACE(IF(X120="",J120,_xlfn.REGEXREPLACE(J120,".*_","")),"^SEA_WAT(ER)?_",""),"\.","_"))</f>
        <v>$.COOL_PMP1_RUNNING</v>
      </c>
      <c r="AA120" s="104"/>
      <c r="AC120" s="105"/>
      <c r="AD120" s="105"/>
      <c r="AE120" s="71"/>
      <c r="AF120" s="71"/>
      <c r="AG120" s="71"/>
      <c r="AH120" s="71"/>
      <c r="AI120" s="115"/>
      <c r="AK120" s="116"/>
      <c r="AL120" s="116"/>
      <c r="AM120" s="114" t="str">
        <f t="shared" si="24"/>
        <v/>
      </c>
      <c r="AR120" s="127"/>
      <c r="AT120" s="128"/>
      <c r="AU120" s="7"/>
      <c r="AV120" s="129"/>
      <c r="AW120" s="126" t="str">
        <f t="shared" si="25"/>
        <v/>
      </c>
      <c r="AX120" s="137"/>
      <c r="BB120" s="147" t="str">
        <f t="shared" si="29"/>
        <v/>
      </c>
      <c r="BS120" s="6"/>
      <c r="BT120" s="11"/>
    </row>
    <row r="121" spans="1:72" ht="15.75" x14ac:dyDescent="0.25">
      <c r="A121" s="52" t="s">
        <v>1315</v>
      </c>
      <c r="B121" s="56"/>
      <c r="C121" s="128" t="s">
        <v>111</v>
      </c>
      <c r="D121" s="7" t="s">
        <v>22</v>
      </c>
      <c r="E121" s="7" t="s">
        <v>433</v>
      </c>
      <c r="F121" s="64" t="s">
        <v>132</v>
      </c>
      <c r="G121" s="62">
        <v>6</v>
      </c>
      <c r="I121" s="10" t="s">
        <v>110</v>
      </c>
      <c r="J121" s="71" t="s">
        <v>1331</v>
      </c>
      <c r="K121" s="74" t="s">
        <v>510</v>
      </c>
      <c r="L121" s="176"/>
      <c r="M121" s="176">
        <v>1000</v>
      </c>
      <c r="N121" s="78" t="s">
        <v>1390</v>
      </c>
      <c r="O121" s="83" t="s">
        <v>6959</v>
      </c>
      <c r="P121" s="78" t="s">
        <v>1333</v>
      </c>
      <c r="R121" s="80"/>
      <c r="S121" s="92"/>
      <c r="T121" s="277"/>
      <c r="U121" s="284"/>
      <c r="W121" s="12" t="str">
        <f t="shared" si="27"/>
        <v>Mqtt1</v>
      </c>
      <c r="X121" s="196"/>
      <c r="Y121" s="6" t="str">
        <f t="shared" si="20"/>
        <v>marpower/380000-seawater</v>
      </c>
      <c r="Z121" s="103" t="str">
        <f>IF(COUNTIF(N121,"spare"),"","$."&amp;_xlfn.REGEXREPLACE(_xlfn.REGEXREPLACE(IF(X121="",J121,_xlfn.REGEXREPLACE(J121,".*_","")),"^SEA_WAT(ER)?_",""),"\.","_"))</f>
        <v>$.COOL_PMP1_REMOTE</v>
      </c>
      <c r="AA121" s="104"/>
      <c r="AC121" s="105"/>
      <c r="AD121" s="105"/>
      <c r="AE121" s="71"/>
      <c r="AF121" s="71"/>
      <c r="AG121" s="71"/>
      <c r="AH121" s="71"/>
      <c r="AI121" s="115"/>
      <c r="AK121" s="116"/>
      <c r="AL121" s="116"/>
      <c r="AM121" s="114" t="str">
        <f t="shared" si="24"/>
        <v/>
      </c>
      <c r="AR121" s="127"/>
      <c r="AT121" s="128"/>
      <c r="AU121" s="7"/>
      <c r="AV121" s="129"/>
      <c r="AW121" s="126" t="str">
        <f t="shared" si="25"/>
        <v/>
      </c>
      <c r="AX121" s="137"/>
      <c r="BB121" s="147" t="str">
        <f t="shared" si="29"/>
        <v/>
      </c>
      <c r="BS121" s="6"/>
      <c r="BT121" s="11"/>
    </row>
    <row r="122" spans="1:72" ht="15.75" x14ac:dyDescent="0.25">
      <c r="A122" s="52" t="s">
        <v>11909</v>
      </c>
      <c r="B122" s="56"/>
      <c r="C122" s="128" t="s">
        <v>111</v>
      </c>
      <c r="D122" s="7" t="s">
        <v>22</v>
      </c>
      <c r="E122" s="7" t="s">
        <v>433</v>
      </c>
      <c r="F122" s="64" t="s">
        <v>132</v>
      </c>
      <c r="G122" s="62">
        <v>7</v>
      </c>
      <c r="I122" s="10" t="s">
        <v>110</v>
      </c>
      <c r="J122" s="11" t="s">
        <v>8941</v>
      </c>
      <c r="K122" s="74" t="s">
        <v>510</v>
      </c>
      <c r="L122" s="176"/>
      <c r="M122" s="176">
        <v>1000</v>
      </c>
      <c r="N122" s="78" t="s">
        <v>1389</v>
      </c>
      <c r="O122" s="83"/>
      <c r="P122" s="78" t="s">
        <v>6870</v>
      </c>
      <c r="R122" s="80"/>
      <c r="S122" s="92"/>
      <c r="T122" s="275" t="s">
        <v>6869</v>
      </c>
      <c r="U122" s="283" t="s">
        <v>1201</v>
      </c>
      <c r="W122" s="12" t="str">
        <f t="shared" si="27"/>
        <v>Mqtt1</v>
      </c>
      <c r="X122" s="196"/>
      <c r="Y122" s="6" t="str">
        <f t="shared" ref="Y122:Y123" si="31">LOWER(SUBSTITUTE(SUBSTITUTE(IF(COUNTIF(N122,"spare"),"",_xlfn.CONCAT("marpower/",IF(X122&lt;&gt;"",N122&amp;"/"&amp;X122,N122&amp;"-general")))," ","-"),"_","-"))</f>
        <v>marpower/450000-24vdc-system-general</v>
      </c>
      <c r="Z122" s="103" t="str">
        <f>IF(COUNTIF(N122,"spare"),"","$."&amp;_xlfn.REGEXREPLACE(_xlfn.REGEXREPLACE(IF(X122="",J122,_xlfn.REGEXREPLACE(J122,".*_","")),"^DB_",""),"\.","_"))</f>
        <v>$.EMERGENCY_14E2_VOLTFAULT</v>
      </c>
      <c r="AA122" s="104"/>
      <c r="AC122" s="105"/>
      <c r="AD122" s="105"/>
      <c r="AE122" s="71"/>
      <c r="AF122" s="71"/>
      <c r="AG122" s="71"/>
      <c r="AH122" s="71"/>
      <c r="AI122" s="115"/>
      <c r="AK122" s="116"/>
      <c r="AL122" s="116"/>
      <c r="AM122" s="114" t="str">
        <f t="shared" si="24"/>
        <v/>
      </c>
      <c r="AR122" s="127"/>
      <c r="AT122" s="128"/>
      <c r="AU122" s="7"/>
      <c r="AV122" s="129"/>
      <c r="AW122" s="126" t="str">
        <f t="shared" si="25"/>
        <v/>
      </c>
      <c r="AX122" s="137"/>
      <c r="BB122" s="147" t="str">
        <f t="shared" si="29"/>
        <v/>
      </c>
      <c r="BS122" s="6"/>
      <c r="BT122" s="11"/>
    </row>
    <row r="123" spans="1:72" ht="15.75" x14ac:dyDescent="0.25">
      <c r="A123" s="52" t="s">
        <v>11909</v>
      </c>
      <c r="B123" s="56"/>
      <c r="C123" s="128" t="s">
        <v>111</v>
      </c>
      <c r="D123" s="7" t="s">
        <v>22</v>
      </c>
      <c r="E123" s="7" t="s">
        <v>433</v>
      </c>
      <c r="F123" s="64" t="s">
        <v>132</v>
      </c>
      <c r="G123" s="62">
        <v>8</v>
      </c>
      <c r="I123" s="10" t="s">
        <v>110</v>
      </c>
      <c r="J123" s="11" t="s">
        <v>8942</v>
      </c>
      <c r="K123" s="74" t="s">
        <v>510</v>
      </c>
      <c r="L123" s="176"/>
      <c r="M123" s="176">
        <v>1000</v>
      </c>
      <c r="N123" s="78" t="s">
        <v>1389</v>
      </c>
      <c r="O123" s="83"/>
      <c r="P123" s="78" t="s">
        <v>6871</v>
      </c>
      <c r="R123" s="80"/>
      <c r="S123" s="92"/>
      <c r="T123" s="277"/>
      <c r="U123" s="284"/>
      <c r="W123" s="12" t="str">
        <f t="shared" si="27"/>
        <v>Mqtt1</v>
      </c>
      <c r="X123" s="196"/>
      <c r="Y123" s="6" t="str">
        <f t="shared" si="31"/>
        <v>marpower/450000-24vdc-system-general</v>
      </c>
      <c r="Z123" s="103" t="str">
        <f>IF(COUNTIF(N123,"spare"),"","$."&amp;_xlfn.REGEXREPLACE(_xlfn.REGEXREPLACE(IF(X123="",J123,_xlfn.REGEXREPLACE(J123,".*_","")),"^DB_",""),"\.","_"))</f>
        <v>$.EMERGENCY_14E2_ISOFAULT</v>
      </c>
      <c r="AA123" s="104"/>
      <c r="AC123" s="105"/>
      <c r="AD123" s="105"/>
      <c r="AE123" s="71"/>
      <c r="AF123" s="71"/>
      <c r="AG123" s="71"/>
      <c r="AH123" s="71"/>
      <c r="AI123" s="115"/>
      <c r="AK123" s="116"/>
      <c r="AL123" s="116"/>
      <c r="AM123" s="114" t="str">
        <f t="shared" si="24"/>
        <v/>
      </c>
      <c r="AR123" s="127"/>
      <c r="AT123" s="128"/>
      <c r="AU123" s="7"/>
      <c r="AV123" s="129"/>
      <c r="AW123" s="126" t="str">
        <f t="shared" si="25"/>
        <v/>
      </c>
      <c r="AX123" s="137"/>
      <c r="BB123" s="147" t="str">
        <f t="shared" si="29"/>
        <v/>
      </c>
      <c r="BS123" s="6"/>
      <c r="BT123" s="11"/>
    </row>
    <row r="124" spans="1:72" ht="15.75" x14ac:dyDescent="0.25">
      <c r="A124" s="52" t="s">
        <v>1165</v>
      </c>
      <c r="B124" s="56"/>
      <c r="C124" s="128" t="s">
        <v>111</v>
      </c>
      <c r="D124" s="7" t="s">
        <v>22</v>
      </c>
      <c r="E124" s="7" t="s">
        <v>434</v>
      </c>
      <c r="F124" s="64" t="s">
        <v>132</v>
      </c>
      <c r="G124" s="62">
        <v>1</v>
      </c>
      <c r="I124" s="10" t="s">
        <v>110</v>
      </c>
      <c r="J124" s="71" t="s">
        <v>8943</v>
      </c>
      <c r="K124" s="74" t="s">
        <v>510</v>
      </c>
      <c r="L124" s="176"/>
      <c r="M124" s="176">
        <v>1000</v>
      </c>
      <c r="N124" s="78" t="s">
        <v>1391</v>
      </c>
      <c r="O124" s="83"/>
      <c r="P124" s="78" t="s">
        <v>1221</v>
      </c>
      <c r="R124" s="80"/>
      <c r="S124" s="92"/>
      <c r="T124" s="289" t="s">
        <v>1305</v>
      </c>
      <c r="U124" s="283" t="s">
        <v>1201</v>
      </c>
      <c r="W124" s="12" t="str">
        <f t="shared" si="27"/>
        <v>Mqtt1</v>
      </c>
      <c r="X124" s="196"/>
      <c r="Y124" s="6" t="str">
        <f t="shared" ref="Y124:Y134" si="32">LOWER(SUBSTITUTE(SUBSTITUTE(IF(COUNTIF(N124,"spare"),"",_xlfn.CONCAT("marpower/",IF(X124&lt;&gt;"",N124&amp;"/"&amp;X124,N124)))," ","-"),"_","-"))</f>
        <v>marpower/150000-pcs</v>
      </c>
      <c r="Z124" s="103" t="str">
        <f t="shared" ref="Z124:Z135" si="33">IF(COUNTIF(N124,"spare"),"","$."&amp;_xlfn.REGEXREPLACE(_xlfn.REGEXREPLACE(IF(X124="",J124,_xlfn.REGEXREPLACE(J124,".*_","")),"^PCS_",""),"\.","_"))</f>
        <v>$.CB_10_COMALARM</v>
      </c>
      <c r="AA124" s="104"/>
      <c r="AC124" s="105"/>
      <c r="AD124" s="105"/>
      <c r="AE124" s="71"/>
      <c r="AF124" s="71"/>
      <c r="AG124" s="71"/>
      <c r="AH124" s="71"/>
      <c r="AI124" s="115"/>
      <c r="AK124" s="116"/>
      <c r="AL124" s="116"/>
      <c r="AM124" s="114">
        <f t="shared" si="24"/>
        <v>124</v>
      </c>
      <c r="AR124" s="127" t="s">
        <v>115</v>
      </c>
      <c r="AT124" s="128" t="s">
        <v>17</v>
      </c>
      <c r="AU124" s="7"/>
      <c r="AV124" s="129" t="s">
        <v>112</v>
      </c>
      <c r="AW124" s="126" t="str">
        <f t="shared" si="25"/>
        <v>Please consult operation manual for more information</v>
      </c>
      <c r="AX124" s="137"/>
      <c r="AY124" s="140">
        <v>1</v>
      </c>
      <c r="BB124" s="147" t="str">
        <f t="shared" si="29"/>
        <v>1</v>
      </c>
      <c r="BS124" s="6"/>
      <c r="BT124" s="11"/>
    </row>
    <row r="125" spans="1:72" ht="15.75" x14ac:dyDescent="0.25">
      <c r="A125" s="52" t="s">
        <v>1165</v>
      </c>
      <c r="B125" s="56"/>
      <c r="C125" s="128" t="s">
        <v>111</v>
      </c>
      <c r="D125" s="7" t="s">
        <v>22</v>
      </c>
      <c r="E125" s="7" t="s">
        <v>434</v>
      </c>
      <c r="F125" s="64" t="s">
        <v>132</v>
      </c>
      <c r="G125" s="62">
        <v>2</v>
      </c>
      <c r="I125" s="10" t="s">
        <v>110</v>
      </c>
      <c r="J125" s="71" t="s">
        <v>8944</v>
      </c>
      <c r="K125" s="74" t="s">
        <v>510</v>
      </c>
      <c r="L125" s="176"/>
      <c r="M125" s="176">
        <v>1000</v>
      </c>
      <c r="N125" s="78" t="s">
        <v>1391</v>
      </c>
      <c r="O125" s="83"/>
      <c r="P125" s="78" t="s">
        <v>1210</v>
      </c>
      <c r="R125" s="80"/>
      <c r="S125" s="92"/>
      <c r="T125" s="276"/>
      <c r="U125" s="288"/>
      <c r="W125" s="12" t="str">
        <f t="shared" si="27"/>
        <v>Mqtt1</v>
      </c>
      <c r="X125" s="196"/>
      <c r="Y125" s="6" t="str">
        <f>LOWER(SUBSTITUTE(SUBSTITUTE(IF(COUNTIF(N125,"spare"),"",_xlfn.CONCAT("marpower/",IF(X125&lt;&gt;"",N125&amp;"/"&amp;X125,N125)))," ","-"),"_","-"))</f>
        <v>marpower/150000-pcs</v>
      </c>
      <c r="Z125" s="103" t="str">
        <f t="shared" si="33"/>
        <v>$.CB_10_24VDCSERVFAIL</v>
      </c>
      <c r="AA125" s="104"/>
      <c r="AC125" s="105"/>
      <c r="AD125" s="105"/>
      <c r="AE125" s="71"/>
      <c r="AF125" s="71"/>
      <c r="AG125" s="71"/>
      <c r="AH125" s="71"/>
      <c r="AI125" s="115"/>
      <c r="AK125" s="116"/>
      <c r="AL125" s="116"/>
      <c r="AM125" s="114">
        <f t="shared" si="24"/>
        <v>125</v>
      </c>
      <c r="AR125" s="127" t="s">
        <v>115</v>
      </c>
      <c r="AT125" s="128" t="s">
        <v>17</v>
      </c>
      <c r="AU125" s="7"/>
      <c r="AV125" s="129" t="s">
        <v>112</v>
      </c>
      <c r="AW125" s="126" t="str">
        <f t="shared" si="25"/>
        <v>Please consult operation manual for more information</v>
      </c>
      <c r="AX125" s="137"/>
      <c r="BB125" s="147" t="str">
        <f t="shared" si="29"/>
        <v>1</v>
      </c>
      <c r="BS125" s="6"/>
      <c r="BT125" s="11"/>
    </row>
    <row r="126" spans="1:72" ht="15.75" x14ac:dyDescent="0.25">
      <c r="A126" s="52" t="s">
        <v>1165</v>
      </c>
      <c r="B126" s="56"/>
      <c r="C126" s="128" t="s">
        <v>111</v>
      </c>
      <c r="D126" s="7" t="s">
        <v>22</v>
      </c>
      <c r="E126" s="7" t="s">
        <v>434</v>
      </c>
      <c r="F126" s="64" t="s">
        <v>132</v>
      </c>
      <c r="G126" s="62">
        <v>3</v>
      </c>
      <c r="I126" s="10" t="s">
        <v>110</v>
      </c>
      <c r="J126" s="71" t="s">
        <v>8945</v>
      </c>
      <c r="K126" s="74" t="s">
        <v>510</v>
      </c>
      <c r="L126" s="176"/>
      <c r="M126" s="176">
        <v>1000</v>
      </c>
      <c r="N126" s="78" t="s">
        <v>1391</v>
      </c>
      <c r="O126" s="83"/>
      <c r="P126" s="78" t="s">
        <v>1211</v>
      </c>
      <c r="R126" s="80"/>
      <c r="S126" s="92"/>
      <c r="T126" s="276"/>
      <c r="U126" s="288"/>
      <c r="W126" s="12" t="str">
        <f t="shared" si="27"/>
        <v>Mqtt1</v>
      </c>
      <c r="X126" s="196"/>
      <c r="Y126" s="6" t="str">
        <f t="shared" si="32"/>
        <v>marpower/150000-pcs</v>
      </c>
      <c r="Z126" s="103" t="str">
        <f t="shared" si="33"/>
        <v>$.CB_10_24VDCEMERGFAIL</v>
      </c>
      <c r="AA126" s="104"/>
      <c r="AC126" s="105"/>
      <c r="AD126" s="105"/>
      <c r="AE126" s="71"/>
      <c r="AF126" s="71"/>
      <c r="AG126" s="71"/>
      <c r="AH126" s="71"/>
      <c r="AI126" s="115"/>
      <c r="AK126" s="116"/>
      <c r="AL126" s="116"/>
      <c r="AM126" s="114">
        <f t="shared" si="24"/>
        <v>126</v>
      </c>
      <c r="AR126" s="127" t="s">
        <v>115</v>
      </c>
      <c r="AT126" s="128" t="s">
        <v>17</v>
      </c>
      <c r="AU126" s="7"/>
      <c r="AV126" s="129" t="s">
        <v>112</v>
      </c>
      <c r="AW126" s="126" t="str">
        <f t="shared" si="25"/>
        <v>Please consult operation manual for more information</v>
      </c>
      <c r="AX126" s="137"/>
      <c r="BB126" s="147" t="str">
        <f t="shared" si="29"/>
        <v>1</v>
      </c>
      <c r="BS126" s="6"/>
      <c r="BT126" s="11"/>
    </row>
    <row r="127" spans="1:72" ht="15.75" x14ac:dyDescent="0.25">
      <c r="A127" s="52" t="s">
        <v>1165</v>
      </c>
      <c r="B127" s="56"/>
      <c r="C127" s="128" t="s">
        <v>111</v>
      </c>
      <c r="D127" s="7" t="s">
        <v>22</v>
      </c>
      <c r="E127" s="7" t="s">
        <v>434</v>
      </c>
      <c r="F127" s="64" t="s">
        <v>132</v>
      </c>
      <c r="G127" s="62">
        <v>4</v>
      </c>
      <c r="I127" s="10" t="s">
        <v>110</v>
      </c>
      <c r="J127" s="71" t="s">
        <v>8946</v>
      </c>
      <c r="K127" s="74" t="s">
        <v>510</v>
      </c>
      <c r="L127" s="176"/>
      <c r="M127" s="176">
        <v>1000</v>
      </c>
      <c r="N127" s="78" t="s">
        <v>1391</v>
      </c>
      <c r="O127" s="83"/>
      <c r="P127" s="78" t="s">
        <v>1212</v>
      </c>
      <c r="R127" s="80"/>
      <c r="S127" s="92"/>
      <c r="T127" s="276"/>
      <c r="U127" s="288"/>
      <c r="W127" s="12" t="str">
        <f t="shared" si="27"/>
        <v>Mqtt1</v>
      </c>
      <c r="X127" s="196"/>
      <c r="Y127" s="6" t="str">
        <f t="shared" si="32"/>
        <v>marpower/150000-pcs</v>
      </c>
      <c r="Z127" s="103" t="str">
        <f t="shared" si="33"/>
        <v>$.CB_10_POWERDISTRINS</v>
      </c>
      <c r="AA127" s="104"/>
      <c r="AC127" s="105"/>
      <c r="AD127" s="105"/>
      <c r="AE127" s="71"/>
      <c r="AF127" s="71"/>
      <c r="AG127" s="71"/>
      <c r="AH127" s="71"/>
      <c r="AI127" s="115"/>
      <c r="AK127" s="116"/>
      <c r="AL127" s="116"/>
      <c r="AM127" s="114">
        <f t="shared" si="24"/>
        <v>127</v>
      </c>
      <c r="AR127" s="127" t="s">
        <v>115</v>
      </c>
      <c r="AT127" s="128" t="s">
        <v>17</v>
      </c>
      <c r="AU127" s="7"/>
      <c r="AV127" s="129" t="s">
        <v>112</v>
      </c>
      <c r="AW127" s="126" t="str">
        <f t="shared" si="25"/>
        <v>Please consult operation manual for more information</v>
      </c>
      <c r="AX127" s="137"/>
      <c r="BB127" s="147" t="str">
        <f t="shared" si="29"/>
        <v>1</v>
      </c>
      <c r="BS127" s="6"/>
      <c r="BT127" s="11"/>
    </row>
    <row r="128" spans="1:72" ht="15.75" x14ac:dyDescent="0.25">
      <c r="A128" s="52" t="s">
        <v>1165</v>
      </c>
      <c r="B128" s="56"/>
      <c r="C128" s="128" t="s">
        <v>111</v>
      </c>
      <c r="D128" s="7" t="s">
        <v>22</v>
      </c>
      <c r="E128" s="7" t="s">
        <v>434</v>
      </c>
      <c r="F128" s="64" t="s">
        <v>132</v>
      </c>
      <c r="G128" s="62">
        <v>5</v>
      </c>
      <c r="I128" s="10" t="s">
        <v>110</v>
      </c>
      <c r="J128" s="71" t="s">
        <v>8947</v>
      </c>
      <c r="K128" s="74" t="s">
        <v>510</v>
      </c>
      <c r="L128" s="176"/>
      <c r="M128" s="176">
        <v>1000</v>
      </c>
      <c r="N128" s="78" t="s">
        <v>1391</v>
      </c>
      <c r="O128" s="83"/>
      <c r="P128" s="78" t="s">
        <v>1213</v>
      </c>
      <c r="R128" s="80"/>
      <c r="S128" s="92"/>
      <c r="T128" s="276"/>
      <c r="U128" s="288"/>
      <c r="W128" s="12" t="str">
        <f t="shared" si="27"/>
        <v>Mqtt1</v>
      </c>
      <c r="X128" s="196"/>
      <c r="Y128" s="6" t="str">
        <f t="shared" si="32"/>
        <v>marpower/150000-pcs</v>
      </c>
      <c r="Z128" s="103" t="str">
        <f t="shared" si="33"/>
        <v>$.CB_10_HYDRPRESSALARM</v>
      </c>
      <c r="AA128" s="104"/>
      <c r="AC128" s="105"/>
      <c r="AD128" s="105"/>
      <c r="AE128" s="71"/>
      <c r="AF128" s="71"/>
      <c r="AG128" s="71"/>
      <c r="AH128" s="71"/>
      <c r="AI128" s="115"/>
      <c r="AK128" s="116"/>
      <c r="AL128" s="116"/>
      <c r="AM128" s="114">
        <f t="shared" si="24"/>
        <v>128</v>
      </c>
      <c r="AR128" s="127" t="s">
        <v>115</v>
      </c>
      <c r="AT128" s="128" t="s">
        <v>17</v>
      </c>
      <c r="AU128" s="7"/>
      <c r="AV128" s="129" t="s">
        <v>112</v>
      </c>
      <c r="AW128" s="126" t="str">
        <f t="shared" si="25"/>
        <v>Please consult operation manual for more information</v>
      </c>
      <c r="AX128" s="137"/>
      <c r="BB128" s="147" t="str">
        <f t="shared" si="29"/>
        <v>1</v>
      </c>
      <c r="BS128" s="6"/>
      <c r="BT128" s="11"/>
    </row>
    <row r="129" spans="1:72" ht="15.75" x14ac:dyDescent="0.25">
      <c r="A129" s="52" t="s">
        <v>1165</v>
      </c>
      <c r="B129" s="56"/>
      <c r="C129" s="128" t="s">
        <v>111</v>
      </c>
      <c r="D129" s="7" t="s">
        <v>22</v>
      </c>
      <c r="E129" s="7" t="s">
        <v>434</v>
      </c>
      <c r="F129" s="64" t="s">
        <v>132</v>
      </c>
      <c r="G129" s="62">
        <v>6</v>
      </c>
      <c r="I129" s="10" t="s">
        <v>110</v>
      </c>
      <c r="J129" s="71" t="s">
        <v>8948</v>
      </c>
      <c r="K129" s="74" t="s">
        <v>510</v>
      </c>
      <c r="L129" s="176"/>
      <c r="M129" s="176">
        <v>1000</v>
      </c>
      <c r="N129" s="78" t="s">
        <v>1391</v>
      </c>
      <c r="O129" s="83"/>
      <c r="P129" s="78" t="s">
        <v>1214</v>
      </c>
      <c r="R129" s="80"/>
      <c r="S129" s="92"/>
      <c r="T129" s="276"/>
      <c r="U129" s="288"/>
      <c r="W129" s="12" t="str">
        <f t="shared" si="27"/>
        <v>Mqtt1</v>
      </c>
      <c r="X129" s="196"/>
      <c r="Y129" s="6" t="str">
        <f t="shared" si="32"/>
        <v>marpower/150000-pcs</v>
      </c>
      <c r="Z129" s="103" t="str">
        <f t="shared" si="33"/>
        <v>$.CB_10_OILLEVALARMSEALTANK</v>
      </c>
      <c r="AA129" s="104"/>
      <c r="AC129" s="105"/>
      <c r="AD129" s="105"/>
      <c r="AE129" s="71"/>
      <c r="AF129" s="71"/>
      <c r="AG129" s="71"/>
      <c r="AH129" s="71"/>
      <c r="AI129" s="115"/>
      <c r="AK129" s="116"/>
      <c r="AL129" s="116"/>
      <c r="AM129" s="114">
        <f t="shared" si="24"/>
        <v>129</v>
      </c>
      <c r="AR129" s="127" t="s">
        <v>115</v>
      </c>
      <c r="AT129" s="128" t="s">
        <v>17</v>
      </c>
      <c r="AU129" s="7"/>
      <c r="AV129" s="129" t="s">
        <v>112</v>
      </c>
      <c r="AW129" s="126" t="str">
        <f t="shared" si="25"/>
        <v>Please consult operation manual for more information</v>
      </c>
      <c r="AX129" s="137"/>
      <c r="BB129" s="147" t="str">
        <f t="shared" si="29"/>
        <v>1</v>
      </c>
      <c r="BS129" s="6"/>
      <c r="BT129" s="11"/>
    </row>
    <row r="130" spans="1:72" ht="15.75" x14ac:dyDescent="0.25">
      <c r="A130" s="52" t="s">
        <v>1165</v>
      </c>
      <c r="B130" s="56"/>
      <c r="C130" s="128" t="s">
        <v>111</v>
      </c>
      <c r="D130" s="7" t="s">
        <v>22</v>
      </c>
      <c r="E130" s="7" t="s">
        <v>434</v>
      </c>
      <c r="F130" s="64" t="s">
        <v>132</v>
      </c>
      <c r="G130" s="62">
        <v>7</v>
      </c>
      <c r="I130" s="10" t="s">
        <v>110</v>
      </c>
      <c r="J130" s="71" t="s">
        <v>8949</v>
      </c>
      <c r="K130" s="74" t="s">
        <v>510</v>
      </c>
      <c r="L130" s="176"/>
      <c r="M130" s="176">
        <v>1000</v>
      </c>
      <c r="N130" s="78" t="s">
        <v>1391</v>
      </c>
      <c r="O130" s="83"/>
      <c r="P130" s="78" t="s">
        <v>1215</v>
      </c>
      <c r="R130" s="80"/>
      <c r="S130" s="92"/>
      <c r="T130" s="276"/>
      <c r="U130" s="288"/>
      <c r="W130" s="12" t="str">
        <f t="shared" si="27"/>
        <v>Mqtt1</v>
      </c>
      <c r="X130" s="196"/>
      <c r="Y130" s="6" t="str">
        <f t="shared" si="32"/>
        <v>marpower/150000-pcs</v>
      </c>
      <c r="Z130" s="103" t="str">
        <f t="shared" si="33"/>
        <v>$.CB_10_GEAROILLEVALARM</v>
      </c>
      <c r="AA130" s="104"/>
      <c r="AC130" s="105"/>
      <c r="AD130" s="105"/>
      <c r="AE130" s="71"/>
      <c r="AF130" s="71"/>
      <c r="AG130" s="71"/>
      <c r="AH130" s="71"/>
      <c r="AI130" s="115"/>
      <c r="AK130" s="116"/>
      <c r="AL130" s="116"/>
      <c r="AM130" s="114">
        <f t="shared" ref="AM130:AM171" si="34">IF(ISBLANK(AT130),"",ROW())</f>
        <v>130</v>
      </c>
      <c r="AR130" s="127" t="s">
        <v>115</v>
      </c>
      <c r="AT130" s="128" t="s">
        <v>17</v>
      </c>
      <c r="AU130" s="7"/>
      <c r="AV130" s="129" t="s">
        <v>112</v>
      </c>
      <c r="AW130" s="126" t="str">
        <f t="shared" si="25"/>
        <v>Please consult operation manual for more information</v>
      </c>
      <c r="AX130" s="137"/>
      <c r="BB130" s="147" t="str">
        <f t="shared" si="29"/>
        <v>1</v>
      </c>
      <c r="BS130" s="6"/>
      <c r="BT130" s="11"/>
    </row>
    <row r="131" spans="1:72" ht="15.75" x14ac:dyDescent="0.25">
      <c r="A131" s="52" t="s">
        <v>1165</v>
      </c>
      <c r="B131" s="56"/>
      <c r="C131" s="128" t="s">
        <v>111</v>
      </c>
      <c r="D131" s="7" t="s">
        <v>22</v>
      </c>
      <c r="E131" s="7" t="s">
        <v>434</v>
      </c>
      <c r="F131" s="64" t="s">
        <v>132</v>
      </c>
      <c r="G131" s="62">
        <v>8</v>
      </c>
      <c r="I131" s="10" t="s">
        <v>110</v>
      </c>
      <c r="J131" s="71" t="s">
        <v>8950</v>
      </c>
      <c r="K131" s="74" t="s">
        <v>510</v>
      </c>
      <c r="L131" s="176"/>
      <c r="M131" s="176">
        <v>1000</v>
      </c>
      <c r="N131" s="78" t="s">
        <v>1391</v>
      </c>
      <c r="O131" s="83"/>
      <c r="P131" s="78" t="s">
        <v>1216</v>
      </c>
      <c r="R131" s="80"/>
      <c r="S131" s="92"/>
      <c r="T131" s="276"/>
      <c r="U131" s="288"/>
      <c r="W131" s="12" t="str">
        <f t="shared" si="27"/>
        <v>Mqtt1</v>
      </c>
      <c r="X131" s="196"/>
      <c r="Y131" s="6" t="str">
        <f t="shared" si="32"/>
        <v>marpower/150000-pcs</v>
      </c>
      <c r="Z131" s="103" t="str">
        <f t="shared" si="33"/>
        <v>$.CB_10_GEAROILTEMPALARM</v>
      </c>
      <c r="AA131" s="104"/>
      <c r="AC131" s="105"/>
      <c r="AD131" s="105"/>
      <c r="AE131" s="71"/>
      <c r="AF131" s="71"/>
      <c r="AG131" s="71"/>
      <c r="AH131" s="71"/>
      <c r="AI131" s="115"/>
      <c r="AK131" s="116"/>
      <c r="AL131" s="116"/>
      <c r="AM131" s="114">
        <f t="shared" si="34"/>
        <v>131</v>
      </c>
      <c r="AR131" s="127" t="s">
        <v>115</v>
      </c>
      <c r="AT131" s="128" t="s">
        <v>17</v>
      </c>
      <c r="AU131" s="7"/>
      <c r="AV131" s="129" t="s">
        <v>112</v>
      </c>
      <c r="AW131" s="126" t="str">
        <f t="shared" si="25"/>
        <v>Please consult operation manual for more information</v>
      </c>
      <c r="AX131" s="137"/>
      <c r="BB131" s="147" t="str">
        <f t="shared" si="29"/>
        <v>1</v>
      </c>
      <c r="BS131" s="6"/>
      <c r="BT131" s="11"/>
    </row>
    <row r="132" spans="1:72" ht="15.75" x14ac:dyDescent="0.25">
      <c r="A132" s="52" t="s">
        <v>1165</v>
      </c>
      <c r="B132" s="56"/>
      <c r="C132" s="128" t="s">
        <v>111</v>
      </c>
      <c r="D132" s="7" t="s">
        <v>22</v>
      </c>
      <c r="E132" s="7" t="s">
        <v>435</v>
      </c>
      <c r="F132" s="64" t="s">
        <v>132</v>
      </c>
      <c r="G132" s="62">
        <v>1</v>
      </c>
      <c r="I132" s="10" t="s">
        <v>110</v>
      </c>
      <c r="J132" s="71" t="s">
        <v>8951</v>
      </c>
      <c r="K132" s="74" t="s">
        <v>510</v>
      </c>
      <c r="L132" s="176"/>
      <c r="M132" s="176">
        <v>1000</v>
      </c>
      <c r="N132" s="78" t="s">
        <v>1391</v>
      </c>
      <c r="O132" s="83"/>
      <c r="P132" s="78" t="s">
        <v>1217</v>
      </c>
      <c r="R132" s="80"/>
      <c r="S132" s="92"/>
      <c r="T132" s="276"/>
      <c r="U132" s="288"/>
      <c r="W132" s="12" t="str">
        <f t="shared" si="27"/>
        <v>Mqtt1</v>
      </c>
      <c r="X132" s="196"/>
      <c r="Y132" s="6" t="str">
        <f t="shared" si="32"/>
        <v>marpower/150000-pcs</v>
      </c>
      <c r="Z132" s="103" t="str">
        <f t="shared" si="33"/>
        <v>$.CB_10_OVERSPEEDALARM</v>
      </c>
      <c r="AA132" s="104"/>
      <c r="AC132" s="105"/>
      <c r="AD132" s="105"/>
      <c r="AE132" s="71"/>
      <c r="AF132" s="71"/>
      <c r="AG132" s="71"/>
      <c r="AH132" s="71"/>
      <c r="AI132" s="115"/>
      <c r="AK132" s="116"/>
      <c r="AL132" s="116"/>
      <c r="AM132" s="114">
        <f t="shared" si="34"/>
        <v>132</v>
      </c>
      <c r="AR132" s="127" t="s">
        <v>115</v>
      </c>
      <c r="AT132" s="128" t="s">
        <v>17</v>
      </c>
      <c r="AU132" s="7"/>
      <c r="AV132" s="129" t="s">
        <v>112</v>
      </c>
      <c r="AW132" s="126" t="str">
        <f t="shared" si="25"/>
        <v>Please consult operation manual for more information</v>
      </c>
      <c r="AX132" s="137"/>
      <c r="BB132" s="147" t="str">
        <f t="shared" si="29"/>
        <v>1</v>
      </c>
      <c r="BS132" s="6"/>
      <c r="BT132" s="11"/>
    </row>
    <row r="133" spans="1:72" ht="15.75" x14ac:dyDescent="0.25">
      <c r="A133" s="52" t="s">
        <v>1165</v>
      </c>
      <c r="B133" s="56"/>
      <c r="C133" s="128" t="s">
        <v>111</v>
      </c>
      <c r="D133" s="7" t="s">
        <v>22</v>
      </c>
      <c r="E133" s="7" t="s">
        <v>435</v>
      </c>
      <c r="F133" s="64" t="s">
        <v>132</v>
      </c>
      <c r="G133" s="62">
        <v>2</v>
      </c>
      <c r="I133" s="10" t="s">
        <v>110</v>
      </c>
      <c r="J133" s="71" t="s">
        <v>8952</v>
      </c>
      <c r="K133" s="74" t="s">
        <v>510</v>
      </c>
      <c r="L133" s="176"/>
      <c r="M133" s="176">
        <v>1000</v>
      </c>
      <c r="N133" s="78" t="s">
        <v>1391</v>
      </c>
      <c r="O133" s="83"/>
      <c r="P133" s="78" t="s">
        <v>1218</v>
      </c>
      <c r="R133" s="80"/>
      <c r="S133" s="92"/>
      <c r="T133" s="276"/>
      <c r="U133" s="288"/>
      <c r="W133" s="12" t="str">
        <f t="shared" si="27"/>
        <v>Mqtt1</v>
      </c>
      <c r="X133" s="196"/>
      <c r="Y133" s="6" t="str">
        <f t="shared" si="32"/>
        <v>marpower/150000-pcs</v>
      </c>
      <c r="Z133" s="103" t="str">
        <f t="shared" si="33"/>
        <v>$.CB_10_OVERLOADALARM</v>
      </c>
      <c r="AA133" s="104"/>
      <c r="AC133" s="105"/>
      <c r="AD133" s="105"/>
      <c r="AE133" s="71"/>
      <c r="AF133" s="71"/>
      <c r="AG133" s="71"/>
      <c r="AH133" s="71"/>
      <c r="AI133" s="115"/>
      <c r="AK133" s="116"/>
      <c r="AL133" s="116"/>
      <c r="AM133" s="114">
        <f t="shared" si="34"/>
        <v>133</v>
      </c>
      <c r="AR133" s="127" t="s">
        <v>115</v>
      </c>
      <c r="AT133" s="128" t="s">
        <v>17</v>
      </c>
      <c r="AU133" s="7"/>
      <c r="AV133" s="129" t="s">
        <v>112</v>
      </c>
      <c r="AW133" s="126" t="str">
        <f t="shared" si="25"/>
        <v>Please consult operation manual for more information</v>
      </c>
      <c r="AX133" s="137"/>
      <c r="BB133" s="147" t="str">
        <f t="shared" si="29"/>
        <v>1</v>
      </c>
      <c r="BS133" s="6"/>
      <c r="BT133" s="11"/>
    </row>
    <row r="134" spans="1:72" ht="15.75" x14ac:dyDescent="0.25">
      <c r="A134" s="52" t="s">
        <v>1165</v>
      </c>
      <c r="B134" s="56"/>
      <c r="C134" s="128" t="s">
        <v>111</v>
      </c>
      <c r="D134" s="7" t="s">
        <v>22</v>
      </c>
      <c r="E134" s="7" t="s">
        <v>435</v>
      </c>
      <c r="F134" s="64" t="s">
        <v>132</v>
      </c>
      <c r="G134" s="62">
        <v>3</v>
      </c>
      <c r="I134" s="10" t="s">
        <v>110</v>
      </c>
      <c r="J134" s="71" t="s">
        <v>8953</v>
      </c>
      <c r="K134" s="74" t="s">
        <v>510</v>
      </c>
      <c r="L134" s="176"/>
      <c r="M134" s="176">
        <v>1000</v>
      </c>
      <c r="N134" s="78" t="s">
        <v>1391</v>
      </c>
      <c r="O134" s="83"/>
      <c r="P134" s="78" t="s">
        <v>1219</v>
      </c>
      <c r="R134" s="80"/>
      <c r="S134" s="92"/>
      <c r="T134" s="276"/>
      <c r="U134" s="288"/>
      <c r="W134" s="12" t="str">
        <f t="shared" si="27"/>
        <v>Mqtt1</v>
      </c>
      <c r="X134" s="196"/>
      <c r="Y134" s="6" t="str">
        <f t="shared" si="32"/>
        <v>marpower/150000-pcs</v>
      </c>
      <c r="Z134" s="103" t="str">
        <f t="shared" si="33"/>
        <v>$.CB_10_AZIFOLLUPFAILALARM</v>
      </c>
      <c r="AA134" s="104"/>
      <c r="AC134" s="105"/>
      <c r="AD134" s="105"/>
      <c r="AE134" s="71"/>
      <c r="AF134" s="71"/>
      <c r="AG134" s="71"/>
      <c r="AH134" s="71"/>
      <c r="AI134" s="115"/>
      <c r="AK134" s="116"/>
      <c r="AL134" s="116"/>
      <c r="AM134" s="114">
        <f t="shared" si="34"/>
        <v>134</v>
      </c>
      <c r="AR134" s="127" t="s">
        <v>115</v>
      </c>
      <c r="AT134" s="128" t="s">
        <v>17</v>
      </c>
      <c r="AU134" s="7"/>
      <c r="AV134" s="129" t="s">
        <v>112</v>
      </c>
      <c r="AW134" s="126" t="str">
        <f t="shared" si="25"/>
        <v>Please consult operation manual for more information</v>
      </c>
      <c r="AX134" s="137"/>
      <c r="BB134" s="147" t="str">
        <f t="shared" si="29"/>
        <v>1</v>
      </c>
      <c r="BS134" s="6"/>
      <c r="BT134" s="11"/>
    </row>
    <row r="135" spans="1:72" ht="15.75" x14ac:dyDescent="0.25">
      <c r="A135" s="52" t="s">
        <v>1165</v>
      </c>
      <c r="B135" s="56"/>
      <c r="C135" s="128" t="s">
        <v>111</v>
      </c>
      <c r="D135" s="7" t="s">
        <v>22</v>
      </c>
      <c r="E135" s="7" t="s">
        <v>435</v>
      </c>
      <c r="F135" s="64" t="s">
        <v>132</v>
      </c>
      <c r="G135" s="62">
        <v>4</v>
      </c>
      <c r="I135" s="10" t="s">
        <v>110</v>
      </c>
      <c r="J135" s="71" t="s">
        <v>8954</v>
      </c>
      <c r="K135" s="74" t="s">
        <v>510</v>
      </c>
      <c r="L135" s="176"/>
      <c r="M135" s="176">
        <v>1000</v>
      </c>
      <c r="N135" s="78" t="s">
        <v>1391</v>
      </c>
      <c r="O135" s="83"/>
      <c r="P135" s="78" t="s">
        <v>1220</v>
      </c>
      <c r="R135" s="80"/>
      <c r="S135" s="92"/>
      <c r="T135" s="277"/>
      <c r="U135" s="284"/>
      <c r="W135" s="12" t="str">
        <f t="shared" si="27"/>
        <v>Mqtt1</v>
      </c>
      <c r="X135" s="196"/>
      <c r="Y135" s="6" t="str">
        <f>LOWER(SUBSTITUTE(SUBSTITUTE(IF(COUNTIF(N135,"spare"),"",_xlfn.CONCAT("marpower/",IF(X135&lt;&gt;"",N135&amp;"/"&amp;X135,N135)))," ","-"),"_","-"))</f>
        <v>marpower/150000-pcs</v>
      </c>
      <c r="Z135" s="103" t="str">
        <f t="shared" si="33"/>
        <v>$.CB_10_PITCHFOLLUPFAILALARM</v>
      </c>
      <c r="AA135" s="104"/>
      <c r="AC135" s="105"/>
      <c r="AD135" s="105"/>
      <c r="AE135" s="71"/>
      <c r="AF135" s="71"/>
      <c r="AG135" s="71"/>
      <c r="AH135" s="71"/>
      <c r="AI135" s="115"/>
      <c r="AK135" s="116"/>
      <c r="AL135" s="116"/>
      <c r="AM135" s="114">
        <f t="shared" si="34"/>
        <v>135</v>
      </c>
      <c r="AR135" s="127" t="s">
        <v>115</v>
      </c>
      <c r="AT135" s="128" t="s">
        <v>17</v>
      </c>
      <c r="AU135" s="7"/>
      <c r="AV135" s="129" t="s">
        <v>112</v>
      </c>
      <c r="AW135" s="126" t="str">
        <f t="shared" si="25"/>
        <v>Please consult operation manual for more information</v>
      </c>
      <c r="AX135" s="137"/>
      <c r="BB135" s="147" t="str">
        <f t="shared" si="29"/>
        <v>1</v>
      </c>
      <c r="BS135" s="6"/>
      <c r="BT135" s="11"/>
    </row>
    <row r="136" spans="1:72" ht="15.75" x14ac:dyDescent="0.25">
      <c r="A136" s="52" t="s">
        <v>9461</v>
      </c>
      <c r="B136" s="56"/>
      <c r="C136" s="128" t="s">
        <v>111</v>
      </c>
      <c r="D136" s="7" t="s">
        <v>22</v>
      </c>
      <c r="E136" s="7" t="s">
        <v>435</v>
      </c>
      <c r="F136" s="64" t="s">
        <v>132</v>
      </c>
      <c r="G136" s="62">
        <v>5</v>
      </c>
      <c r="I136" s="10" t="s">
        <v>110</v>
      </c>
      <c r="J136" s="71" t="s">
        <v>9466</v>
      </c>
      <c r="K136" s="74" t="s">
        <v>510</v>
      </c>
      <c r="L136" s="176"/>
      <c r="M136" s="176">
        <v>1000</v>
      </c>
      <c r="N136" s="78" t="s">
        <v>1393</v>
      </c>
      <c r="O136" s="83"/>
      <c r="P136" s="78" t="s">
        <v>1346</v>
      </c>
      <c r="R136" s="80"/>
      <c r="S136" s="92"/>
      <c r="T136" s="275" t="s">
        <v>1349</v>
      </c>
      <c r="U136" s="283" t="s">
        <v>6876</v>
      </c>
      <c r="W136" s="12" t="str">
        <f t="shared" si="27"/>
        <v>Mqtt1</v>
      </c>
      <c r="X136" s="196"/>
      <c r="Y136" s="6" t="str">
        <f>LOWER(SUBSTITUTE(SUBSTITUTE(IF(COUNTIF(N136,"spare"),"",_xlfn.CONCAT("marpower/",IF(X136&lt;&gt;"",N136&amp;"/"&amp;X136,N136)))," ","-"),"_","-"))</f>
        <v>marpower/090000-doors-hatches</v>
      </c>
      <c r="Z136" s="103" t="str">
        <f>IF(COUNTIF(N136,"spare"),"","$."&amp;_xlfn.REGEXREPLACE(IF(X136="",J136,_xlfn.REGEXREPLACE(J136,".*_","")),"\.","_"))</f>
        <v>$.DECK_SLIDE_WIND_DRIVE_FAIL</v>
      </c>
      <c r="AA136" s="104"/>
      <c r="AC136" s="105"/>
      <c r="AD136" s="105"/>
      <c r="AE136" s="71"/>
      <c r="AF136" s="71"/>
      <c r="AG136" s="71"/>
      <c r="AH136" s="71"/>
      <c r="AI136" s="115"/>
      <c r="AK136" s="116"/>
      <c r="AL136" s="116"/>
      <c r="AM136" s="114">
        <f t="shared" si="34"/>
        <v>136</v>
      </c>
      <c r="AR136" s="127" t="s">
        <v>115</v>
      </c>
      <c r="AT136" s="128" t="s">
        <v>17</v>
      </c>
      <c r="AU136" s="7"/>
      <c r="AV136" s="129" t="s">
        <v>112</v>
      </c>
      <c r="AW136" s="126" t="str">
        <f t="shared" si="25"/>
        <v>Please consult operation manual for more information</v>
      </c>
      <c r="AX136" s="137"/>
      <c r="BB136" s="147" t="str">
        <f t="shared" si="29"/>
        <v>1</v>
      </c>
      <c r="BS136" s="6"/>
      <c r="BT136" s="11"/>
    </row>
    <row r="137" spans="1:72" ht="15.75" x14ac:dyDescent="0.25">
      <c r="A137" s="52" t="s">
        <v>1340</v>
      </c>
      <c r="B137" s="56"/>
      <c r="C137" s="128" t="s">
        <v>111</v>
      </c>
      <c r="D137" s="7" t="s">
        <v>22</v>
      </c>
      <c r="E137" s="7" t="s">
        <v>435</v>
      </c>
      <c r="F137" s="64" t="s">
        <v>132</v>
      </c>
      <c r="G137" s="62">
        <v>6</v>
      </c>
      <c r="I137" s="10" t="s">
        <v>110</v>
      </c>
      <c r="J137" s="71" t="s">
        <v>8905</v>
      </c>
      <c r="K137" s="74" t="s">
        <v>510</v>
      </c>
      <c r="L137" s="176"/>
      <c r="M137" s="176">
        <v>1000</v>
      </c>
      <c r="N137" s="78" t="s">
        <v>1393</v>
      </c>
      <c r="O137" s="83"/>
      <c r="P137" s="78" t="s">
        <v>1345</v>
      </c>
      <c r="R137" s="80"/>
      <c r="S137" s="92"/>
      <c r="T137" s="276"/>
      <c r="U137" s="288"/>
      <c r="W137" s="12" t="str">
        <f t="shared" si="27"/>
        <v>Mqtt1</v>
      </c>
      <c r="X137" s="196"/>
      <c r="Y137" s="6" t="str">
        <f t="shared" ref="Y137:Y154" si="35">LOWER(SUBSTITUTE(SUBSTITUTE(IF(COUNTIF(N137,"spare"),"",_xlfn.CONCAT("marpower/",IF(X137&lt;&gt;"",N137&amp;"/"&amp;X137,N137)))," ","-"),"_","-"))</f>
        <v>marpower/090000-doors-hatches</v>
      </c>
      <c r="Z137" s="103" t="str">
        <f>IF(COUNTIF(N137,"spare"),"","$."&amp;_xlfn.REGEXREPLACE(IF(X137="",J137,_xlfn.REGEXREPLACE(J137,".*_","")),"\.","_"))</f>
        <v>$.DECK_SLIDE_WIND_REMAVAIL</v>
      </c>
      <c r="AA137" s="104"/>
      <c r="AC137" s="105"/>
      <c r="AD137" s="105"/>
      <c r="AE137" s="71"/>
      <c r="AF137" s="71"/>
      <c r="AG137" s="71"/>
      <c r="AH137" s="71"/>
      <c r="AI137" s="115"/>
      <c r="AK137" s="116"/>
      <c r="AL137" s="116"/>
      <c r="AM137" s="114" t="str">
        <f t="shared" si="34"/>
        <v/>
      </c>
      <c r="AR137" s="127"/>
      <c r="AT137" s="128"/>
      <c r="AU137" s="7"/>
      <c r="AV137" s="129"/>
      <c r="AW137" s="126" t="str">
        <f t="shared" si="25"/>
        <v/>
      </c>
      <c r="AX137" s="137"/>
      <c r="BB137" s="147" t="str">
        <f t="shared" si="29"/>
        <v/>
      </c>
      <c r="BS137" s="6"/>
      <c r="BT137" s="11"/>
    </row>
    <row r="138" spans="1:72" ht="15.75" x14ac:dyDescent="0.25">
      <c r="A138" s="52" t="s">
        <v>1340</v>
      </c>
      <c r="B138" s="56"/>
      <c r="C138" s="128" t="s">
        <v>111</v>
      </c>
      <c r="D138" s="7" t="s">
        <v>22</v>
      </c>
      <c r="E138" s="7" t="s">
        <v>435</v>
      </c>
      <c r="F138" s="64" t="s">
        <v>132</v>
      </c>
      <c r="G138" s="62">
        <v>7</v>
      </c>
      <c r="I138" s="10" t="s">
        <v>110</v>
      </c>
      <c r="J138" s="71" t="s">
        <v>1347</v>
      </c>
      <c r="K138" s="74" t="s">
        <v>510</v>
      </c>
      <c r="L138" s="176"/>
      <c r="M138" s="176">
        <v>1000</v>
      </c>
      <c r="N138" s="78" t="s">
        <v>1393</v>
      </c>
      <c r="O138" s="83"/>
      <c r="P138" s="78" t="s">
        <v>1344</v>
      </c>
      <c r="R138" s="80"/>
      <c r="S138" s="92"/>
      <c r="T138" s="277"/>
      <c r="U138" s="284"/>
      <c r="W138" s="12" t="str">
        <f t="shared" si="27"/>
        <v>Mqtt1</v>
      </c>
      <c r="X138" s="196"/>
      <c r="Y138" s="6" t="str">
        <f t="shared" si="35"/>
        <v>marpower/090000-doors-hatches</v>
      </c>
      <c r="Z138" s="103" t="str">
        <f>IF(COUNTIF(N138,"spare"),"","$."&amp;_xlfn.REGEXREPLACE(IF(X138="",J138,_xlfn.REGEXREPLACE(J138,".*_","")),"\.","_"))</f>
        <v>$.DECK_SLIDE_WIND_DRIVE_RUNN</v>
      </c>
      <c r="AA138" s="104"/>
      <c r="AC138" s="105"/>
      <c r="AD138" s="105"/>
      <c r="AE138" s="71"/>
      <c r="AF138" s="71"/>
      <c r="AG138" s="71"/>
      <c r="AH138" s="71"/>
      <c r="AI138" s="115"/>
      <c r="AK138" s="116"/>
      <c r="AL138" s="116"/>
      <c r="AM138" s="114" t="str">
        <f t="shared" si="34"/>
        <v/>
      </c>
      <c r="AR138" s="127"/>
      <c r="AT138" s="128"/>
      <c r="AU138" s="7"/>
      <c r="AV138" s="129"/>
      <c r="AW138" s="126" t="str">
        <f t="shared" si="25"/>
        <v/>
      </c>
      <c r="AX138" s="137"/>
      <c r="BB138" s="147" t="str">
        <f t="shared" si="29"/>
        <v/>
      </c>
      <c r="BS138" s="6"/>
      <c r="BT138" s="11"/>
    </row>
    <row r="139" spans="1:72" ht="15.75" x14ac:dyDescent="0.25">
      <c r="A139" s="52" t="s">
        <v>11909</v>
      </c>
      <c r="B139" s="56"/>
      <c r="C139" s="128" t="s">
        <v>111</v>
      </c>
      <c r="D139" s="7" t="s">
        <v>22</v>
      </c>
      <c r="E139" s="7" t="s">
        <v>435</v>
      </c>
      <c r="F139" s="64" t="s">
        <v>132</v>
      </c>
      <c r="G139" s="62">
        <v>8</v>
      </c>
      <c r="I139" s="10" t="s">
        <v>110</v>
      </c>
      <c r="J139" s="11" t="s">
        <v>8955</v>
      </c>
      <c r="K139" s="74" t="s">
        <v>510</v>
      </c>
      <c r="L139" s="176"/>
      <c r="M139" s="176">
        <v>1000</v>
      </c>
      <c r="N139" s="78" t="s">
        <v>1389</v>
      </c>
      <c r="O139" s="83"/>
      <c r="P139" s="78" t="s">
        <v>6873</v>
      </c>
      <c r="R139" s="80"/>
      <c r="S139" s="92"/>
      <c r="T139" s="217" t="s">
        <v>6869</v>
      </c>
      <c r="U139" s="99" t="s">
        <v>1201</v>
      </c>
      <c r="W139" s="12" t="str">
        <f t="shared" si="27"/>
        <v>Mqtt1</v>
      </c>
      <c r="X139" s="196"/>
      <c r="Y139" s="6" t="str">
        <f>LOWER(SUBSTITUTE(SUBSTITUTE(IF(COUNTIF(N139,"spare"),"",_xlfn.CONCAT("marpower/",IF(X139&lt;&gt;"",N139&amp;"/"&amp;X139,N139&amp;"-general")))," ","-"),"_","-"))</f>
        <v>marpower/450000-24vdc-system-general</v>
      </c>
      <c r="Z139" s="103" t="str">
        <f>IF(COUNTIF(N139,"spare"),"","$."&amp;_xlfn.REGEXREPLACE(_xlfn.REGEXREPLACE(IF(X139="",J139,_xlfn.REGEXREPLACE(J139,".*_","")),"^DB_",""),"\.","_"))</f>
        <v>$.EMERGENCY_14E2_CONSALARM</v>
      </c>
      <c r="AA139" s="104"/>
      <c r="AC139" s="105"/>
      <c r="AD139" s="105"/>
      <c r="AE139" s="71"/>
      <c r="AF139" s="71"/>
      <c r="AG139" s="71"/>
      <c r="AH139" s="71"/>
      <c r="AI139" s="115"/>
      <c r="AK139" s="116"/>
      <c r="AL139" s="116"/>
      <c r="AM139" s="114" t="str">
        <f t="shared" si="34"/>
        <v/>
      </c>
      <c r="AR139" s="127"/>
      <c r="AT139" s="128"/>
      <c r="AU139" s="7"/>
      <c r="AV139" s="129"/>
      <c r="AW139" s="126" t="str">
        <f t="shared" si="25"/>
        <v/>
      </c>
      <c r="AX139" s="137"/>
      <c r="BB139" s="147" t="str">
        <f t="shared" si="29"/>
        <v/>
      </c>
      <c r="BS139" s="6"/>
      <c r="BT139" s="11"/>
    </row>
    <row r="140" spans="1:72" ht="15.75" x14ac:dyDescent="0.25">
      <c r="A140" s="52" t="s">
        <v>11909</v>
      </c>
      <c r="B140" s="205"/>
      <c r="C140" s="128" t="s">
        <v>111</v>
      </c>
      <c r="D140" s="7" t="s">
        <v>22</v>
      </c>
      <c r="E140" s="7" t="s">
        <v>436</v>
      </c>
      <c r="F140" s="64" t="s">
        <v>132</v>
      </c>
      <c r="G140" s="62">
        <v>1</v>
      </c>
      <c r="I140" s="10" t="s">
        <v>110</v>
      </c>
      <c r="J140" s="11" t="s">
        <v>493</v>
      </c>
      <c r="K140" s="74" t="s">
        <v>510</v>
      </c>
      <c r="L140" s="176"/>
      <c r="M140" s="176">
        <v>1000</v>
      </c>
      <c r="N140" s="78" t="s">
        <v>1383</v>
      </c>
      <c r="O140" s="181" t="s">
        <v>1125</v>
      </c>
      <c r="P140" s="78" t="s">
        <v>635</v>
      </c>
      <c r="R140" s="80"/>
      <c r="S140" s="92"/>
      <c r="T140" s="275" t="s">
        <v>1281</v>
      </c>
      <c r="U140" s="283" t="s">
        <v>1201</v>
      </c>
      <c r="W140" s="12" t="str">
        <f t="shared" si="27"/>
        <v>Mqtt1</v>
      </c>
      <c r="X140" s="196"/>
      <c r="Y140" s="6" t="str">
        <f>LOWER(SUBSTITUTE(SUBSTITUTE(IF(COUNTIF(N140,"spare"),"",_xlfn.CONCAT("marpower/",IF(X140&lt;&gt;"",N140&amp;"/"&amp;X140,N140&amp;"-general")))," ","-"),"_","-"))</f>
        <v>marpower/210000-bilge-fifi-general</v>
      </c>
      <c r="Z140" s="103" t="str">
        <f>IF(COUNTIF(N140,"spare"),"","$."&amp;_xlfn.REGEXREPLACE(_xlfn.REGEXREPLACE(IF(X140="",J140,_xlfn.REGEXREPLACE(J140,".*_","")),"^BILGE_",""),"\.","_"))</f>
        <v>$.FRAME68_ALARM</v>
      </c>
      <c r="AA140" s="104"/>
      <c r="AC140" s="105"/>
      <c r="AD140" s="105"/>
      <c r="AE140" s="71"/>
      <c r="AF140" s="71"/>
      <c r="AG140" s="71"/>
      <c r="AH140" s="71"/>
      <c r="AI140" s="115"/>
      <c r="AK140" s="116"/>
      <c r="AL140" s="116"/>
      <c r="AM140" s="114">
        <f t="shared" si="34"/>
        <v>140</v>
      </c>
      <c r="AR140" s="127" t="s">
        <v>115</v>
      </c>
      <c r="AS140" s="78">
        <v>10</v>
      </c>
      <c r="AT140" s="128" t="s">
        <v>17</v>
      </c>
      <c r="AU140" s="7" t="s">
        <v>9</v>
      </c>
      <c r="AV140" s="129" t="s">
        <v>173</v>
      </c>
      <c r="AW140" s="126" t="str">
        <f t="shared" si="25"/>
        <v>Please consult operation manual for more information</v>
      </c>
      <c r="AX140" s="137"/>
      <c r="BB140" s="147" t="str">
        <f t="shared" si="29"/>
        <v>1</v>
      </c>
      <c r="BS140" s="6"/>
      <c r="BT140" s="11"/>
    </row>
    <row r="141" spans="1:72" ht="15.75" x14ac:dyDescent="0.25">
      <c r="A141" s="52" t="s">
        <v>11909</v>
      </c>
      <c r="B141" s="205"/>
      <c r="C141" s="128" t="s">
        <v>111</v>
      </c>
      <c r="D141" s="7" t="s">
        <v>22</v>
      </c>
      <c r="E141" s="7" t="s">
        <v>436</v>
      </c>
      <c r="F141" s="64" t="s">
        <v>132</v>
      </c>
      <c r="G141" s="62">
        <v>2</v>
      </c>
      <c r="I141" s="10" t="s">
        <v>110</v>
      </c>
      <c r="J141" s="11" t="s">
        <v>494</v>
      </c>
      <c r="K141" s="74" t="s">
        <v>510</v>
      </c>
      <c r="L141" s="176"/>
      <c r="M141" s="176">
        <v>1000</v>
      </c>
      <c r="N141" s="78" t="s">
        <v>1383</v>
      </c>
      <c r="O141" s="83" t="s">
        <v>1133</v>
      </c>
      <c r="P141" s="78" t="s">
        <v>636</v>
      </c>
      <c r="R141" s="80"/>
      <c r="S141" s="92"/>
      <c r="T141" s="276"/>
      <c r="U141" s="288"/>
      <c r="W141" s="12" t="str">
        <f t="shared" si="27"/>
        <v>Mqtt1</v>
      </c>
      <c r="X141" s="196"/>
      <c r="Y141" s="6" t="str">
        <f>LOWER(SUBSTITUTE(SUBSTITUTE(IF(COUNTIF(N141,"spare"),"",_xlfn.CONCAT("marpower/",IF(X141&lt;&gt;"",N141&amp;"/"&amp;X141,N141&amp;"-general")))," ","-"),"_","-"))</f>
        <v>marpower/210000-bilge-fifi-general</v>
      </c>
      <c r="Z141" s="103" t="str">
        <f>IF(COUNTIF(N141,"spare"),"","$."&amp;_xlfn.REGEXREPLACE(_xlfn.REGEXREPLACE(IF(X141="",J141,_xlfn.REGEXREPLACE(J141,".*_","")),"^BILGE_",""),"\.","_"))</f>
        <v>$.FRAME53_ALARM</v>
      </c>
      <c r="AA141" s="104"/>
      <c r="AC141" s="105"/>
      <c r="AD141" s="105"/>
      <c r="AE141" s="71"/>
      <c r="AF141" s="71"/>
      <c r="AG141" s="71"/>
      <c r="AH141" s="71"/>
      <c r="AI141" s="115"/>
      <c r="AK141" s="116"/>
      <c r="AL141" s="116"/>
      <c r="AM141" s="114">
        <f t="shared" si="34"/>
        <v>141</v>
      </c>
      <c r="AR141" s="127" t="s">
        <v>115</v>
      </c>
      <c r="AS141" s="78">
        <v>10</v>
      </c>
      <c r="AT141" s="128" t="s">
        <v>17</v>
      </c>
      <c r="AU141" s="7" t="s">
        <v>9</v>
      </c>
      <c r="AV141" s="129" t="s">
        <v>173</v>
      </c>
      <c r="AW141" s="126" t="str">
        <f t="shared" si="25"/>
        <v>Please consult operation manual for more information</v>
      </c>
      <c r="AX141" s="137"/>
      <c r="BB141" s="147" t="str">
        <f t="shared" si="29"/>
        <v>1</v>
      </c>
      <c r="BS141" s="6"/>
      <c r="BT141" s="11"/>
    </row>
    <row r="142" spans="1:72" ht="15.75" x14ac:dyDescent="0.25">
      <c r="A142" s="52" t="s">
        <v>11909</v>
      </c>
      <c r="B142" s="214"/>
      <c r="C142" s="128" t="s">
        <v>111</v>
      </c>
      <c r="D142" s="7" t="s">
        <v>22</v>
      </c>
      <c r="E142" s="7" t="s">
        <v>436</v>
      </c>
      <c r="F142" s="64" t="s">
        <v>132</v>
      </c>
      <c r="G142" s="62">
        <v>3</v>
      </c>
      <c r="I142" s="10" t="s">
        <v>110</v>
      </c>
      <c r="J142" s="11" t="s">
        <v>1290</v>
      </c>
      <c r="K142" s="74" t="s">
        <v>510</v>
      </c>
      <c r="L142" s="176"/>
      <c r="M142" s="176">
        <v>1000</v>
      </c>
      <c r="N142" s="78" t="s">
        <v>1383</v>
      </c>
      <c r="O142" s="181" t="s">
        <v>1126</v>
      </c>
      <c r="P142" s="80" t="s">
        <v>1288</v>
      </c>
      <c r="R142" s="80"/>
      <c r="S142" s="92"/>
      <c r="T142" s="276"/>
      <c r="U142" s="288"/>
      <c r="W142" s="12" t="str">
        <f t="shared" si="27"/>
        <v>Mqtt1</v>
      </c>
      <c r="X142" s="196"/>
      <c r="Y142" s="6" t="str">
        <f>LOWER(SUBSTITUTE(SUBSTITUTE(IF(COUNTIF(N142,"spare"),"",_xlfn.CONCAT("marpower/",IF(X142&lt;&gt;"",N142&amp;"/"&amp;X142,N142&amp;"-general")))," ","-"),"_","-"))</f>
        <v>marpower/210000-bilge-fifi-general</v>
      </c>
      <c r="Z142" s="103" t="str">
        <f>IF(COUNTIF(N142,"spare"),"","$."&amp;_xlfn.REGEXREPLACE(_xlfn.REGEXREPLACE(IF(X142="",J142,_xlfn.REGEXREPLACE(J142,".*_","")),"^BILGE_",""),"\.","_"))</f>
        <v>$.BATT_COMP_5_ALARM</v>
      </c>
      <c r="AA142" s="104"/>
      <c r="AC142" s="105"/>
      <c r="AD142" s="105"/>
      <c r="AE142" s="71"/>
      <c r="AF142" s="71"/>
      <c r="AG142" s="71"/>
      <c r="AH142" s="71"/>
      <c r="AI142" s="115"/>
      <c r="AK142" s="116"/>
      <c r="AL142" s="116"/>
      <c r="AM142" s="114">
        <f t="shared" si="34"/>
        <v>142</v>
      </c>
      <c r="AR142" s="127" t="s">
        <v>115</v>
      </c>
      <c r="AS142" s="78">
        <v>10</v>
      </c>
      <c r="AT142" s="128" t="s">
        <v>17</v>
      </c>
      <c r="AU142" s="7" t="s">
        <v>9</v>
      </c>
      <c r="AV142" s="129" t="s">
        <v>173</v>
      </c>
      <c r="AW142" s="126" t="str">
        <f t="shared" si="25"/>
        <v>Please consult operation manual for more information</v>
      </c>
      <c r="AX142" s="137"/>
      <c r="BB142" s="147" t="str">
        <f t="shared" si="29"/>
        <v>1</v>
      </c>
      <c r="BS142" s="6"/>
      <c r="BT142" s="11"/>
    </row>
    <row r="143" spans="1:72" ht="15.75" x14ac:dyDescent="0.25">
      <c r="A143" s="52" t="s">
        <v>11909</v>
      </c>
      <c r="B143" s="205"/>
      <c r="C143" s="128" t="s">
        <v>111</v>
      </c>
      <c r="D143" s="7" t="s">
        <v>22</v>
      </c>
      <c r="E143" s="7" t="s">
        <v>436</v>
      </c>
      <c r="F143" s="64" t="s">
        <v>132</v>
      </c>
      <c r="G143" s="62">
        <v>4</v>
      </c>
      <c r="I143" s="10" t="s">
        <v>110</v>
      </c>
      <c r="J143" s="11" t="s">
        <v>1291</v>
      </c>
      <c r="K143" s="74" t="s">
        <v>510</v>
      </c>
      <c r="L143" s="176"/>
      <c r="M143" s="176">
        <v>1000</v>
      </c>
      <c r="N143" s="78" t="s">
        <v>1383</v>
      </c>
      <c r="O143" s="83" t="s">
        <v>1127</v>
      </c>
      <c r="P143" s="80" t="s">
        <v>1289</v>
      </c>
      <c r="R143" s="80"/>
      <c r="S143" s="92"/>
      <c r="T143" s="277"/>
      <c r="U143" s="284"/>
      <c r="W143" s="12" t="str">
        <f t="shared" si="27"/>
        <v>Mqtt1</v>
      </c>
      <c r="X143" s="196"/>
      <c r="Y143" s="6" t="str">
        <f>LOWER(SUBSTITUTE(SUBSTITUTE(IF(COUNTIF(N143,"spare"),"",_xlfn.CONCAT("marpower/",IF(X143&lt;&gt;"",N143&amp;"/"&amp;X143,N143&amp;"-general")))," ","-"),"_","-"))</f>
        <v>marpower/210000-bilge-fifi-general</v>
      </c>
      <c r="Z143" s="103" t="str">
        <f>IF(COUNTIF(N143,"spare"),"","$."&amp;_xlfn.REGEXREPLACE(_xlfn.REGEXREPLACE(IF(X143="",J143,_xlfn.REGEXREPLACE(J143,".*_","")),"^BILGE_",""),"\.","_"))</f>
        <v>$.BATT_COMP_6_ALARM</v>
      </c>
      <c r="AA143" s="104"/>
      <c r="AC143" s="105"/>
      <c r="AD143" s="105"/>
      <c r="AE143" s="71"/>
      <c r="AF143" s="71"/>
      <c r="AG143" s="71"/>
      <c r="AH143" s="71"/>
      <c r="AI143" s="115"/>
      <c r="AK143" s="116"/>
      <c r="AL143" s="116"/>
      <c r="AM143" s="114">
        <f t="shared" si="34"/>
        <v>143</v>
      </c>
      <c r="AR143" s="127" t="s">
        <v>115</v>
      </c>
      <c r="AS143" s="78">
        <v>10</v>
      </c>
      <c r="AT143" s="128" t="s">
        <v>17</v>
      </c>
      <c r="AU143" s="7" t="s">
        <v>9</v>
      </c>
      <c r="AV143" s="129" t="s">
        <v>173</v>
      </c>
      <c r="AW143" s="126" t="str">
        <f t="shared" si="25"/>
        <v>Please consult operation manual for more information</v>
      </c>
      <c r="AX143" s="137"/>
      <c r="BB143" s="147" t="str">
        <f t="shared" si="29"/>
        <v>1</v>
      </c>
      <c r="BS143" s="6"/>
      <c r="BT143" s="11"/>
    </row>
    <row r="144" spans="1:72" ht="15.75" x14ac:dyDescent="0.25">
      <c r="A144" s="52" t="s">
        <v>1340</v>
      </c>
      <c r="B144" s="56"/>
      <c r="C144" s="128" t="s">
        <v>111</v>
      </c>
      <c r="D144" s="7" t="s">
        <v>22</v>
      </c>
      <c r="E144" s="7" t="s">
        <v>436</v>
      </c>
      <c r="F144" s="64" t="s">
        <v>132</v>
      </c>
      <c r="G144" s="62">
        <v>5</v>
      </c>
      <c r="I144" s="10" t="s">
        <v>110</v>
      </c>
      <c r="J144" s="11" t="s">
        <v>8956</v>
      </c>
      <c r="K144" s="74" t="s">
        <v>510</v>
      </c>
      <c r="L144" s="176"/>
      <c r="M144" s="176">
        <v>1000</v>
      </c>
      <c r="N144" s="78" t="s">
        <v>1393</v>
      </c>
      <c r="O144" s="83"/>
      <c r="P144" s="80" t="s">
        <v>1354</v>
      </c>
      <c r="R144" s="80"/>
      <c r="S144" s="92"/>
      <c r="T144" s="275" t="s">
        <v>1353</v>
      </c>
      <c r="U144" s="283" t="s">
        <v>873</v>
      </c>
      <c r="W144" s="12" t="str">
        <f t="shared" si="27"/>
        <v>Mqtt1</v>
      </c>
      <c r="X144" s="196"/>
      <c r="Y144" s="6" t="str">
        <f t="shared" si="35"/>
        <v>marpower/090000-doors-hatches</v>
      </c>
      <c r="Z144" s="103" t="str">
        <f t="shared" ref="Z144:Z151" si="36">IF(COUNTIF(N144,"spare"),"","$."&amp;_xlfn.REGEXREPLACE(IF(X144="",J144,_xlfn.REGEXREPLACE(J144,".*_","")),"\.","_"))</f>
        <v>$.W_TIGHT_HATCH_RM35_SEALINFLATED</v>
      </c>
      <c r="AA144" s="104"/>
      <c r="AC144" s="105"/>
      <c r="AD144" s="105"/>
      <c r="AE144" s="71"/>
      <c r="AF144" s="71"/>
      <c r="AG144" s="71"/>
      <c r="AH144" s="71"/>
      <c r="AI144" s="115"/>
      <c r="AK144" s="116"/>
      <c r="AL144" s="116"/>
      <c r="AM144" s="114" t="str">
        <f t="shared" si="34"/>
        <v/>
      </c>
      <c r="AR144" s="127"/>
      <c r="AT144" s="128"/>
      <c r="AU144" s="7"/>
      <c r="AV144" s="129"/>
      <c r="AW144" s="126" t="str">
        <f t="shared" ref="AW144:AW183" si="37">IF(ISNUMBER(AM144),"Please consult operation manual for more information","")</f>
        <v/>
      </c>
      <c r="AX144" s="137"/>
      <c r="BB144" s="147" t="str">
        <f t="shared" si="29"/>
        <v/>
      </c>
      <c r="BS144" s="6"/>
      <c r="BT144" s="11"/>
    </row>
    <row r="145" spans="1:72" ht="15.75" x14ac:dyDescent="0.25">
      <c r="A145" s="52" t="s">
        <v>1340</v>
      </c>
      <c r="B145" s="56"/>
      <c r="C145" s="128" t="s">
        <v>111</v>
      </c>
      <c r="D145" s="7" t="s">
        <v>22</v>
      </c>
      <c r="E145" s="7" t="s">
        <v>436</v>
      </c>
      <c r="F145" s="64" t="s">
        <v>132</v>
      </c>
      <c r="G145" s="62">
        <v>6</v>
      </c>
      <c r="I145" s="10" t="s">
        <v>110</v>
      </c>
      <c r="J145" s="11" t="s">
        <v>8957</v>
      </c>
      <c r="K145" s="74" t="s">
        <v>510</v>
      </c>
      <c r="L145" s="176"/>
      <c r="M145" s="176">
        <v>1000</v>
      </c>
      <c r="N145" s="78" t="s">
        <v>1393</v>
      </c>
      <c r="O145" s="83"/>
      <c r="P145" s="80" t="s">
        <v>1355</v>
      </c>
      <c r="R145" s="80"/>
      <c r="S145" s="92"/>
      <c r="T145" s="276"/>
      <c r="U145" s="288"/>
      <c r="W145" s="12" t="str">
        <f t="shared" si="27"/>
        <v>Mqtt1</v>
      </c>
      <c r="X145" s="196"/>
      <c r="Y145" s="6" t="str">
        <f t="shared" si="35"/>
        <v>marpower/090000-doors-hatches</v>
      </c>
      <c r="Z145" s="103" t="str">
        <f t="shared" si="36"/>
        <v>$.W_TIGHT_HATCH_RM35_DOOROPEN</v>
      </c>
      <c r="AA145" s="104"/>
      <c r="AC145" s="105"/>
      <c r="AD145" s="105"/>
      <c r="AE145" s="71"/>
      <c r="AF145" s="71"/>
      <c r="AG145" s="71"/>
      <c r="AH145" s="71"/>
      <c r="AI145" s="115"/>
      <c r="AK145" s="116"/>
      <c r="AL145" s="116"/>
      <c r="AM145" s="114">
        <f t="shared" si="34"/>
        <v>145</v>
      </c>
      <c r="AR145" s="127" t="s">
        <v>115</v>
      </c>
      <c r="AT145" s="128" t="s">
        <v>17</v>
      </c>
      <c r="AU145" s="7" t="s">
        <v>9</v>
      </c>
      <c r="AV145" s="129" t="s">
        <v>112</v>
      </c>
      <c r="AW145" s="126" t="str">
        <f t="shared" si="37"/>
        <v>Please consult operation manual for more information</v>
      </c>
      <c r="AX145" s="137"/>
      <c r="BB145" s="147" t="str">
        <f t="shared" si="29"/>
        <v>1</v>
      </c>
      <c r="BS145" s="6"/>
      <c r="BT145" s="11"/>
    </row>
    <row r="146" spans="1:72" ht="15.75" x14ac:dyDescent="0.25">
      <c r="A146" s="52" t="s">
        <v>1340</v>
      </c>
      <c r="B146" s="56"/>
      <c r="C146" s="128" t="s">
        <v>111</v>
      </c>
      <c r="D146" s="7" t="s">
        <v>22</v>
      </c>
      <c r="E146" s="7" t="s">
        <v>436</v>
      </c>
      <c r="F146" s="64" t="s">
        <v>132</v>
      </c>
      <c r="G146" s="62">
        <v>7</v>
      </c>
      <c r="I146" s="10" t="s">
        <v>110</v>
      </c>
      <c r="J146" s="11" t="s">
        <v>8958</v>
      </c>
      <c r="K146" s="74" t="s">
        <v>510</v>
      </c>
      <c r="L146" s="176"/>
      <c r="M146" s="176">
        <v>1000</v>
      </c>
      <c r="N146" s="78" t="s">
        <v>1393</v>
      </c>
      <c r="O146" s="83"/>
      <c r="P146" s="80" t="s">
        <v>1356</v>
      </c>
      <c r="R146" s="80"/>
      <c r="S146" s="92"/>
      <c r="T146" s="276"/>
      <c r="U146" s="288"/>
      <c r="W146" s="12" t="str">
        <f t="shared" si="27"/>
        <v>Mqtt1</v>
      </c>
      <c r="X146" s="196"/>
      <c r="Y146" s="6" t="str">
        <f>LOWER(SUBSTITUTE(SUBSTITUTE(IF(COUNTIF(N146,"spare"),"",_xlfn.CONCAT("marpower/",IF(X146&lt;&gt;"",N146&amp;"/"&amp;X146,N146)))," ","-"),"_","-"))</f>
        <v>marpower/090000-doors-hatches</v>
      </c>
      <c r="Z146" s="103" t="str">
        <f t="shared" si="36"/>
        <v>$.W_TIGHT_HATCH_RM35_POSPROGSWITCH</v>
      </c>
      <c r="AA146" s="104"/>
      <c r="AC146" s="105"/>
      <c r="AD146" s="105"/>
      <c r="AE146" s="71"/>
      <c r="AF146" s="71"/>
      <c r="AG146" s="71"/>
      <c r="AH146" s="71"/>
      <c r="AI146" s="115"/>
      <c r="AK146" s="116"/>
      <c r="AL146" s="116"/>
      <c r="AM146" s="114" t="str">
        <f t="shared" si="34"/>
        <v/>
      </c>
      <c r="AR146" s="127"/>
      <c r="AT146" s="128"/>
      <c r="AU146" s="7"/>
      <c r="AV146" s="129"/>
      <c r="AW146" s="126" t="str">
        <f t="shared" si="37"/>
        <v/>
      </c>
      <c r="AX146" s="137"/>
      <c r="BB146" s="147" t="str">
        <f t="shared" si="29"/>
        <v/>
      </c>
      <c r="BS146" s="6"/>
      <c r="BT146" s="11"/>
    </row>
    <row r="147" spans="1:72" ht="15.75" x14ac:dyDescent="0.25">
      <c r="A147" s="52" t="s">
        <v>1340</v>
      </c>
      <c r="B147" s="56"/>
      <c r="C147" s="128" t="s">
        <v>111</v>
      </c>
      <c r="D147" s="7" t="s">
        <v>22</v>
      </c>
      <c r="E147" s="7" t="s">
        <v>436</v>
      </c>
      <c r="F147" s="64" t="s">
        <v>132</v>
      </c>
      <c r="G147" s="62">
        <v>8</v>
      </c>
      <c r="I147" s="10" t="s">
        <v>110</v>
      </c>
      <c r="J147" s="11" t="s">
        <v>8959</v>
      </c>
      <c r="K147" s="74" t="s">
        <v>510</v>
      </c>
      <c r="L147" s="176"/>
      <c r="M147" s="176">
        <v>1000</v>
      </c>
      <c r="N147" s="78" t="s">
        <v>1393</v>
      </c>
      <c r="O147" s="83"/>
      <c r="P147" s="80" t="s">
        <v>1357</v>
      </c>
      <c r="R147" s="80"/>
      <c r="S147" s="92"/>
      <c r="T147" s="277"/>
      <c r="U147" s="284"/>
      <c r="W147" s="12" t="str">
        <f t="shared" si="27"/>
        <v>Mqtt1</v>
      </c>
      <c r="X147" s="196"/>
      <c r="Y147" s="6" t="str">
        <f t="shared" si="35"/>
        <v>marpower/090000-doors-hatches</v>
      </c>
      <c r="Z147" s="103" t="str">
        <f t="shared" si="36"/>
        <v>$.W_TIGHT_HATCH_RM35_COMMONALARM</v>
      </c>
      <c r="AA147" s="104"/>
      <c r="AC147" s="105"/>
      <c r="AD147" s="105"/>
      <c r="AE147" s="71"/>
      <c r="AF147" s="71"/>
      <c r="AG147" s="71"/>
      <c r="AH147" s="71"/>
      <c r="AI147" s="115"/>
      <c r="AK147" s="116"/>
      <c r="AL147" s="116"/>
      <c r="AM147" s="114">
        <f>IF(ISBLANK(AT147),"",ROW())</f>
        <v>147</v>
      </c>
      <c r="AR147" s="127" t="s">
        <v>115</v>
      </c>
      <c r="AT147" s="128" t="s">
        <v>17</v>
      </c>
      <c r="AU147" s="7" t="s">
        <v>9</v>
      </c>
      <c r="AV147" s="129" t="s">
        <v>112</v>
      </c>
      <c r="AW147" s="126" t="str">
        <f t="shared" si="37"/>
        <v>Please consult operation manual for more information</v>
      </c>
      <c r="AX147" s="137"/>
      <c r="BB147" s="147" t="str">
        <f t="shared" si="29"/>
        <v>1</v>
      </c>
      <c r="BS147" s="6"/>
      <c r="BT147" s="11"/>
    </row>
    <row r="148" spans="1:72" ht="15.75" x14ac:dyDescent="0.25">
      <c r="A148" s="52" t="s">
        <v>1340</v>
      </c>
      <c r="B148" s="56"/>
      <c r="C148" s="128" t="s">
        <v>111</v>
      </c>
      <c r="D148" s="7" t="s">
        <v>22</v>
      </c>
      <c r="E148" s="7" t="s">
        <v>437</v>
      </c>
      <c r="F148" s="64" t="s">
        <v>132</v>
      </c>
      <c r="G148" s="62">
        <v>1</v>
      </c>
      <c r="I148" s="10" t="s">
        <v>110</v>
      </c>
      <c r="J148" s="11" t="s">
        <v>8960</v>
      </c>
      <c r="K148" s="74" t="s">
        <v>510</v>
      </c>
      <c r="L148" s="176"/>
      <c r="M148" s="176">
        <v>1000</v>
      </c>
      <c r="N148" s="78" t="s">
        <v>1393</v>
      </c>
      <c r="O148" s="83"/>
      <c r="P148" s="80" t="s">
        <v>1358</v>
      </c>
      <c r="R148" s="80"/>
      <c r="S148" s="92"/>
      <c r="T148" s="275" t="s">
        <v>1362</v>
      </c>
      <c r="U148" s="283" t="s">
        <v>873</v>
      </c>
      <c r="W148" s="12" t="str">
        <f t="shared" si="27"/>
        <v>Mqtt1</v>
      </c>
      <c r="X148" s="196"/>
      <c r="Y148" s="6" t="str">
        <f t="shared" si="35"/>
        <v>marpower/090000-doors-hatches</v>
      </c>
      <c r="Z148" s="103" t="str">
        <f t="shared" si="36"/>
        <v>$.W_TIGHT_HATCH_RM36_SEALINFLATED</v>
      </c>
      <c r="AA148" s="104"/>
      <c r="AC148" s="105"/>
      <c r="AD148" s="105"/>
      <c r="AE148" s="71"/>
      <c r="AF148" s="71"/>
      <c r="AG148" s="71"/>
      <c r="AH148" s="71"/>
      <c r="AI148" s="115"/>
      <c r="AK148" s="116"/>
      <c r="AL148" s="116"/>
      <c r="AM148" s="114" t="str">
        <f t="shared" si="34"/>
        <v/>
      </c>
      <c r="AR148" s="127"/>
      <c r="AT148" s="128"/>
      <c r="AU148" s="7"/>
      <c r="AV148" s="129"/>
      <c r="AW148" s="126" t="str">
        <f t="shared" si="37"/>
        <v/>
      </c>
      <c r="AX148" s="137"/>
      <c r="BB148" s="147" t="str">
        <f t="shared" si="29"/>
        <v/>
      </c>
      <c r="BS148" s="6"/>
      <c r="BT148" s="11"/>
    </row>
    <row r="149" spans="1:72" ht="15.75" x14ac:dyDescent="0.25">
      <c r="A149" s="52" t="s">
        <v>1340</v>
      </c>
      <c r="B149" s="56"/>
      <c r="C149" s="128" t="s">
        <v>111</v>
      </c>
      <c r="D149" s="7" t="s">
        <v>22</v>
      </c>
      <c r="E149" s="7" t="s">
        <v>437</v>
      </c>
      <c r="F149" s="64" t="s">
        <v>132</v>
      </c>
      <c r="G149" s="62">
        <v>2</v>
      </c>
      <c r="I149" s="10" t="s">
        <v>110</v>
      </c>
      <c r="J149" s="11" t="s">
        <v>8961</v>
      </c>
      <c r="K149" s="74" t="s">
        <v>510</v>
      </c>
      <c r="L149" s="176"/>
      <c r="M149" s="176">
        <v>1000</v>
      </c>
      <c r="N149" s="78" t="s">
        <v>1393</v>
      </c>
      <c r="O149" s="83"/>
      <c r="P149" s="80" t="s">
        <v>1359</v>
      </c>
      <c r="R149" s="80"/>
      <c r="S149" s="92"/>
      <c r="T149" s="276"/>
      <c r="U149" s="288"/>
      <c r="W149" s="12" t="str">
        <f t="shared" si="27"/>
        <v>Mqtt1</v>
      </c>
      <c r="X149" s="196"/>
      <c r="Y149" s="6" t="str">
        <f t="shared" si="35"/>
        <v>marpower/090000-doors-hatches</v>
      </c>
      <c r="Z149" s="103" t="str">
        <f t="shared" si="36"/>
        <v>$.W_TIGHT_HATCH_RM36_DOOROPEN</v>
      </c>
      <c r="AA149" s="104"/>
      <c r="AC149" s="105"/>
      <c r="AD149" s="105"/>
      <c r="AE149" s="71"/>
      <c r="AF149" s="71"/>
      <c r="AG149" s="71"/>
      <c r="AH149" s="71"/>
      <c r="AI149" s="115"/>
      <c r="AK149" s="116"/>
      <c r="AL149" s="116"/>
      <c r="AM149" s="114">
        <f t="shared" si="34"/>
        <v>149</v>
      </c>
      <c r="AR149" s="127" t="s">
        <v>115</v>
      </c>
      <c r="AT149" s="128" t="s">
        <v>17</v>
      </c>
      <c r="AU149" s="7" t="s">
        <v>9</v>
      </c>
      <c r="AV149" s="129" t="s">
        <v>112</v>
      </c>
      <c r="AW149" s="126" t="str">
        <f t="shared" si="37"/>
        <v>Please consult operation manual for more information</v>
      </c>
      <c r="AX149" s="137"/>
      <c r="BB149" s="147" t="str">
        <f t="shared" si="29"/>
        <v>1</v>
      </c>
      <c r="BS149" s="6"/>
      <c r="BT149" s="11"/>
    </row>
    <row r="150" spans="1:72" ht="15.75" x14ac:dyDescent="0.25">
      <c r="A150" s="52" t="s">
        <v>1340</v>
      </c>
      <c r="B150" s="56"/>
      <c r="C150" s="128" t="s">
        <v>111</v>
      </c>
      <c r="D150" s="7" t="s">
        <v>22</v>
      </c>
      <c r="E150" s="7" t="s">
        <v>437</v>
      </c>
      <c r="F150" s="64" t="s">
        <v>132</v>
      </c>
      <c r="G150" s="62">
        <v>3</v>
      </c>
      <c r="I150" s="10" t="s">
        <v>110</v>
      </c>
      <c r="J150" s="11" t="s">
        <v>8962</v>
      </c>
      <c r="K150" s="74" t="s">
        <v>510</v>
      </c>
      <c r="L150" s="176"/>
      <c r="M150" s="176">
        <v>1000</v>
      </c>
      <c r="N150" s="78" t="s">
        <v>1393</v>
      </c>
      <c r="O150" s="83"/>
      <c r="P150" s="80" t="s">
        <v>1360</v>
      </c>
      <c r="R150" s="80"/>
      <c r="S150" s="92"/>
      <c r="T150" s="276"/>
      <c r="U150" s="288"/>
      <c r="W150" s="12" t="str">
        <f t="shared" si="27"/>
        <v>Mqtt1</v>
      </c>
      <c r="X150" s="196"/>
      <c r="Y150" s="6" t="str">
        <f t="shared" si="35"/>
        <v>marpower/090000-doors-hatches</v>
      </c>
      <c r="Z150" s="103" t="str">
        <f t="shared" si="36"/>
        <v>$.W_TIGHT_HATCH_RM36_POSPROGSWITCH</v>
      </c>
      <c r="AA150" s="104"/>
      <c r="AC150" s="105"/>
      <c r="AD150" s="105"/>
      <c r="AE150" s="71"/>
      <c r="AF150" s="71"/>
      <c r="AG150" s="71"/>
      <c r="AH150" s="71"/>
      <c r="AI150" s="115"/>
      <c r="AK150" s="116"/>
      <c r="AL150" s="116"/>
      <c r="AM150" s="114" t="str">
        <f t="shared" si="34"/>
        <v/>
      </c>
      <c r="AR150" s="127"/>
      <c r="AT150" s="128"/>
      <c r="AU150" s="7"/>
      <c r="AV150" s="129"/>
      <c r="AW150" s="126" t="str">
        <f t="shared" si="37"/>
        <v/>
      </c>
      <c r="AX150" s="137"/>
      <c r="BB150" s="147" t="str">
        <f t="shared" si="29"/>
        <v/>
      </c>
      <c r="BS150" s="6"/>
      <c r="BT150" s="11"/>
    </row>
    <row r="151" spans="1:72" ht="15.75" x14ac:dyDescent="0.25">
      <c r="A151" s="52" t="s">
        <v>1340</v>
      </c>
      <c r="B151" s="56"/>
      <c r="C151" s="128" t="s">
        <v>111</v>
      </c>
      <c r="D151" s="7" t="s">
        <v>22</v>
      </c>
      <c r="E151" s="7" t="s">
        <v>437</v>
      </c>
      <c r="F151" s="64" t="s">
        <v>132</v>
      </c>
      <c r="G151" s="62">
        <v>4</v>
      </c>
      <c r="I151" s="10" t="s">
        <v>110</v>
      </c>
      <c r="J151" s="11" t="s">
        <v>8963</v>
      </c>
      <c r="K151" s="74" t="s">
        <v>510</v>
      </c>
      <c r="L151" s="176"/>
      <c r="M151" s="176">
        <v>1000</v>
      </c>
      <c r="N151" s="78" t="s">
        <v>1393</v>
      </c>
      <c r="O151" s="83"/>
      <c r="P151" s="80" t="s">
        <v>1361</v>
      </c>
      <c r="R151" s="80"/>
      <c r="S151" s="92"/>
      <c r="T151" s="277"/>
      <c r="U151" s="284"/>
      <c r="W151" s="12" t="str">
        <f t="shared" ref="W151:W214" si="38">IF(COUNTIF(N151,"spare"),"","Mqtt1")</f>
        <v>Mqtt1</v>
      </c>
      <c r="X151" s="196"/>
      <c r="Y151" s="6" t="str">
        <f t="shared" si="35"/>
        <v>marpower/090000-doors-hatches</v>
      </c>
      <c r="Z151" s="103" t="str">
        <f t="shared" si="36"/>
        <v>$.W_TIGHT_HATCH_RM36_COMMONALARM</v>
      </c>
      <c r="AA151" s="104"/>
      <c r="AC151" s="105"/>
      <c r="AD151" s="105"/>
      <c r="AE151" s="71"/>
      <c r="AF151" s="71"/>
      <c r="AG151" s="71"/>
      <c r="AH151" s="71"/>
      <c r="AI151" s="115"/>
      <c r="AK151" s="116"/>
      <c r="AL151" s="116"/>
      <c r="AM151" s="114">
        <f t="shared" si="34"/>
        <v>151</v>
      </c>
      <c r="AR151" s="127" t="s">
        <v>115</v>
      </c>
      <c r="AT151" s="128" t="s">
        <v>17</v>
      </c>
      <c r="AU151" s="7" t="s">
        <v>9</v>
      </c>
      <c r="AV151" s="129" t="s">
        <v>112</v>
      </c>
      <c r="AW151" s="126" t="str">
        <f t="shared" si="37"/>
        <v>Please consult operation manual for more information</v>
      </c>
      <c r="AX151" s="137"/>
      <c r="BB151" s="147" t="str">
        <f t="shared" si="29"/>
        <v>1</v>
      </c>
      <c r="BS151" s="6"/>
      <c r="BT151" s="11"/>
    </row>
    <row r="152" spans="1:72" ht="15.75" x14ac:dyDescent="0.25">
      <c r="A152" s="52" t="s">
        <v>8225</v>
      </c>
      <c r="B152" s="205"/>
      <c r="C152" s="128" t="s">
        <v>111</v>
      </c>
      <c r="D152" s="7" t="s">
        <v>22</v>
      </c>
      <c r="E152" s="7" t="s">
        <v>437</v>
      </c>
      <c r="F152" s="64" t="s">
        <v>132</v>
      </c>
      <c r="G152" s="62">
        <v>5</v>
      </c>
      <c r="I152" s="10" t="s">
        <v>110</v>
      </c>
      <c r="J152" s="71" t="s">
        <v>8964</v>
      </c>
      <c r="K152" s="74" t="s">
        <v>510</v>
      </c>
      <c r="L152" s="176"/>
      <c r="M152" s="176">
        <v>1000</v>
      </c>
      <c r="N152" s="78" t="s">
        <v>4862</v>
      </c>
      <c r="O152" s="83"/>
      <c r="P152" s="78" t="s">
        <v>6904</v>
      </c>
      <c r="R152" s="80"/>
      <c r="S152" s="92"/>
      <c r="T152" s="281" t="s">
        <v>1301</v>
      </c>
      <c r="U152" s="283" t="s">
        <v>1287</v>
      </c>
      <c r="W152" s="12" t="str">
        <f t="shared" si="38"/>
        <v>Mqtt1</v>
      </c>
      <c r="X152" s="196"/>
      <c r="Y152" s="6" t="str">
        <f t="shared" si="35"/>
        <v>marpower/450000-burglar</v>
      </c>
      <c r="Z152" s="103" t="str">
        <f>IF(COUNTIF(N152,"spare"),"","$."&amp;_xlfn.REGEXREPLACE(_xlfn.REGEXREPLACE(IF(X152="",J152,_xlfn.REGEXREPLACE(J152,".*_","")),"^BURGLAR_",""),"\.","_"))</f>
        <v>$.206U01_ALARM</v>
      </c>
      <c r="AB152" s="6"/>
      <c r="AI152" s="115"/>
      <c r="AK152" s="116"/>
      <c r="AL152" s="116"/>
      <c r="AM152" s="114" t="str">
        <f t="shared" si="34"/>
        <v/>
      </c>
      <c r="AR152" s="127"/>
      <c r="AT152" s="128"/>
      <c r="AU152" s="7"/>
      <c r="AV152" s="129"/>
      <c r="AW152" s="126" t="str">
        <f t="shared" si="37"/>
        <v/>
      </c>
      <c r="AX152" s="137"/>
      <c r="BB152" s="147" t="str">
        <f t="shared" si="29"/>
        <v/>
      </c>
      <c r="BS152" s="6"/>
      <c r="BT152" s="11"/>
    </row>
    <row r="153" spans="1:72" ht="15.75" x14ac:dyDescent="0.25">
      <c r="A153" s="52" t="s">
        <v>8225</v>
      </c>
      <c r="B153" s="205"/>
      <c r="C153" s="128" t="s">
        <v>111</v>
      </c>
      <c r="D153" s="7" t="s">
        <v>22</v>
      </c>
      <c r="E153" s="7" t="s">
        <v>437</v>
      </c>
      <c r="F153" s="64" t="s">
        <v>132</v>
      </c>
      <c r="G153" s="62">
        <v>6</v>
      </c>
      <c r="I153" s="10" t="s">
        <v>110</v>
      </c>
      <c r="J153" s="71" t="s">
        <v>8965</v>
      </c>
      <c r="K153" s="74" t="s">
        <v>510</v>
      </c>
      <c r="L153" s="176"/>
      <c r="M153" s="176">
        <v>1000</v>
      </c>
      <c r="N153" s="78" t="s">
        <v>4862</v>
      </c>
      <c r="O153" s="83"/>
      <c r="P153" s="78" t="s">
        <v>6905</v>
      </c>
      <c r="R153" s="80"/>
      <c r="S153" s="92"/>
      <c r="T153" s="282"/>
      <c r="U153" s="284"/>
      <c r="W153" s="12" t="str">
        <f t="shared" si="38"/>
        <v>Mqtt1</v>
      </c>
      <c r="X153" s="196"/>
      <c r="Y153" s="6" t="str">
        <f t="shared" si="35"/>
        <v>marpower/450000-burglar</v>
      </c>
      <c r="Z153" s="103" t="str">
        <f t="shared" ref="Z153:Z154" si="39">IF(COUNTIF(N153,"spare"),"","$."&amp;_xlfn.REGEXREPLACE(_xlfn.REGEXREPLACE(IF(X153="",J153,_xlfn.REGEXREPLACE(J153,".*_","")),"^BURGLAR_",""),"\.","_"))</f>
        <v>$.206U02_ALARM</v>
      </c>
      <c r="AB153" s="6"/>
      <c r="AI153" s="115"/>
      <c r="AK153" s="116"/>
      <c r="AL153" s="116"/>
      <c r="AM153" s="114" t="str">
        <f t="shared" si="34"/>
        <v/>
      </c>
      <c r="AR153" s="127"/>
      <c r="AT153" s="128"/>
      <c r="AU153" s="7"/>
      <c r="AV153" s="129"/>
      <c r="AW153" s="126" t="str">
        <f t="shared" si="37"/>
        <v/>
      </c>
      <c r="AX153" s="137"/>
      <c r="BB153" s="147" t="str">
        <f t="shared" si="29"/>
        <v/>
      </c>
      <c r="BS153" s="6"/>
      <c r="BT153" s="11"/>
    </row>
    <row r="154" spans="1:72" ht="15.75" x14ac:dyDescent="0.25">
      <c r="A154" s="52" t="s">
        <v>8225</v>
      </c>
      <c r="B154" s="205"/>
      <c r="C154" s="128" t="s">
        <v>111</v>
      </c>
      <c r="D154" s="7" t="s">
        <v>22</v>
      </c>
      <c r="E154" s="7" t="s">
        <v>437</v>
      </c>
      <c r="F154" s="64" t="s">
        <v>132</v>
      </c>
      <c r="G154" s="62">
        <v>7</v>
      </c>
      <c r="I154" s="10" t="s">
        <v>110</v>
      </c>
      <c r="J154" s="71" t="s">
        <v>8966</v>
      </c>
      <c r="K154" s="74" t="s">
        <v>510</v>
      </c>
      <c r="L154" s="176"/>
      <c r="M154" s="176">
        <v>1000</v>
      </c>
      <c r="N154" s="78" t="s">
        <v>4862</v>
      </c>
      <c r="O154" s="83"/>
      <c r="P154" s="78" t="s">
        <v>6906</v>
      </c>
      <c r="R154" s="80"/>
      <c r="S154" s="92"/>
      <c r="T154" s="171" t="s">
        <v>4863</v>
      </c>
      <c r="U154" s="99" t="s">
        <v>921</v>
      </c>
      <c r="W154" s="12" t="str">
        <f t="shared" si="38"/>
        <v>Mqtt1</v>
      </c>
      <c r="X154" s="196"/>
      <c r="Y154" s="6" t="str">
        <f t="shared" si="35"/>
        <v>marpower/450000-burglar</v>
      </c>
      <c r="Z154" s="103" t="str">
        <f t="shared" si="39"/>
        <v>$.206U03_ALARM</v>
      </c>
      <c r="AB154" s="6"/>
      <c r="AI154" s="115"/>
      <c r="AK154" s="116"/>
      <c r="AL154" s="116"/>
      <c r="AM154" s="114" t="str">
        <f t="shared" si="34"/>
        <v/>
      </c>
      <c r="AR154" s="127"/>
      <c r="AT154" s="128"/>
      <c r="AU154" s="7"/>
      <c r="AV154" s="129"/>
      <c r="AW154" s="126" t="str">
        <f t="shared" si="37"/>
        <v/>
      </c>
      <c r="AX154" s="137"/>
      <c r="BB154" s="147" t="str">
        <f t="shared" si="29"/>
        <v/>
      </c>
      <c r="BS154" s="6"/>
      <c r="BT154" s="11"/>
    </row>
    <row r="155" spans="1:72" ht="15.75" x14ac:dyDescent="0.25">
      <c r="A155" s="52" t="s">
        <v>11909</v>
      </c>
      <c r="B155" s="205"/>
      <c r="C155" s="128" t="s">
        <v>111</v>
      </c>
      <c r="D155" s="7" t="s">
        <v>22</v>
      </c>
      <c r="E155" s="7" t="s">
        <v>437</v>
      </c>
      <c r="F155" s="64" t="s">
        <v>132</v>
      </c>
      <c r="G155" s="62">
        <v>8</v>
      </c>
      <c r="I155" s="10" t="s">
        <v>110</v>
      </c>
      <c r="J155" s="71" t="s">
        <v>8967</v>
      </c>
      <c r="K155" s="74" t="s">
        <v>510</v>
      </c>
      <c r="L155" s="176"/>
      <c r="M155" s="176">
        <v>1000</v>
      </c>
      <c r="N155" s="78" t="s">
        <v>1389</v>
      </c>
      <c r="O155" s="83"/>
      <c r="P155" s="78" t="s">
        <v>6874</v>
      </c>
      <c r="R155" s="80"/>
      <c r="S155" s="92"/>
      <c r="T155" s="170" t="s">
        <v>6869</v>
      </c>
      <c r="U155" s="99" t="s">
        <v>1201</v>
      </c>
      <c r="W155" s="12" t="str">
        <f t="shared" si="38"/>
        <v>Mqtt1</v>
      </c>
      <c r="X155" s="196"/>
      <c r="Y155" s="6" t="str">
        <f t="shared" ref="Y155:Y160" si="40">LOWER(SUBSTITUTE(SUBSTITUTE(IF(COUNTIF(N155,"spare"),"",_xlfn.CONCAT("marpower/",IF(X155&lt;&gt;"",N155&amp;"/"&amp;X155,N155&amp;"-general")))," ","-"),"_","-"))</f>
        <v>marpower/450000-24vdc-system-general</v>
      </c>
      <c r="Z155" s="103" t="str">
        <f t="shared" ref="Z155:Z160" si="41">IF(COUNTIF(N155,"spare"),"","$."&amp;_xlfn.REGEXREPLACE(_xlfn.REGEXREPLACE(IF(X155="",J155,_xlfn.REGEXREPLACE(J155,".*_","")),"^DB_",""),"\.","_"))</f>
        <v>$.EMERGENCY_14E2_TEMPALARM</v>
      </c>
      <c r="AB155" s="6"/>
      <c r="AK155" s="116"/>
      <c r="AL155" s="116"/>
      <c r="AM155" s="114" t="str">
        <f t="shared" si="34"/>
        <v/>
      </c>
      <c r="AR155" s="127"/>
      <c r="AT155" s="128"/>
      <c r="AU155" s="7"/>
      <c r="AV155" s="129"/>
      <c r="AW155" s="126" t="str">
        <f t="shared" si="37"/>
        <v/>
      </c>
      <c r="AX155" s="137"/>
      <c r="BB155" s="147" t="str">
        <f t="shared" si="29"/>
        <v/>
      </c>
      <c r="BS155" s="6"/>
      <c r="BT155" s="11"/>
    </row>
    <row r="156" spans="1:72" ht="15.75" x14ac:dyDescent="0.25">
      <c r="A156" s="52" t="s">
        <v>11909</v>
      </c>
      <c r="B156" s="205"/>
      <c r="C156" s="128" t="s">
        <v>111</v>
      </c>
      <c r="D156" s="7" t="s">
        <v>22</v>
      </c>
      <c r="E156" s="7" t="s">
        <v>438</v>
      </c>
      <c r="F156" s="64" t="s">
        <v>132</v>
      </c>
      <c r="G156" s="62">
        <v>1</v>
      </c>
      <c r="I156" s="10" t="s">
        <v>110</v>
      </c>
      <c r="J156" s="71" t="s">
        <v>8968</v>
      </c>
      <c r="K156" s="74" t="s">
        <v>510</v>
      </c>
      <c r="L156" s="176"/>
      <c r="M156" s="176">
        <v>1000</v>
      </c>
      <c r="N156" s="78" t="s">
        <v>1389</v>
      </c>
      <c r="O156" s="83"/>
      <c r="P156" s="78" t="s">
        <v>6877</v>
      </c>
      <c r="R156" s="80"/>
      <c r="S156" s="92"/>
      <c r="T156" s="171" t="s">
        <v>6875</v>
      </c>
      <c r="U156" s="83" t="s">
        <v>6876</v>
      </c>
      <c r="W156" s="12" t="str">
        <f t="shared" si="38"/>
        <v>Mqtt1</v>
      </c>
      <c r="X156" s="196"/>
      <c r="Y156" s="6" t="str">
        <f t="shared" si="40"/>
        <v>marpower/450000-24vdc-system-general</v>
      </c>
      <c r="Z156" s="103" t="str">
        <f t="shared" si="41"/>
        <v>$.EMERGENCY_14E2_EMCONS1FAIL</v>
      </c>
      <c r="AB156" s="6"/>
      <c r="AI156" s="115"/>
      <c r="AK156" s="116"/>
      <c r="AL156" s="116"/>
      <c r="AM156" s="114" t="str">
        <f t="shared" si="34"/>
        <v/>
      </c>
      <c r="AR156" s="127"/>
      <c r="AT156" s="128"/>
      <c r="AU156" s="7"/>
      <c r="AV156" s="129"/>
      <c r="AW156" s="126" t="str">
        <f t="shared" si="37"/>
        <v/>
      </c>
      <c r="AX156" s="137"/>
      <c r="BB156" s="147" t="str">
        <f t="shared" si="29"/>
        <v/>
      </c>
      <c r="BS156" s="6"/>
      <c r="BT156" s="11"/>
    </row>
    <row r="157" spans="1:72" ht="15.75" x14ac:dyDescent="0.25">
      <c r="A157" s="52" t="s">
        <v>11909</v>
      </c>
      <c r="B157" s="205"/>
      <c r="C157" s="128" t="s">
        <v>111</v>
      </c>
      <c r="D157" s="7" t="s">
        <v>22</v>
      </c>
      <c r="E157" s="7" t="s">
        <v>438</v>
      </c>
      <c r="F157" s="64" t="s">
        <v>132</v>
      </c>
      <c r="G157" s="62">
        <v>2</v>
      </c>
      <c r="I157" s="10" t="s">
        <v>110</v>
      </c>
      <c r="J157" s="71" t="s">
        <v>8969</v>
      </c>
      <c r="K157" s="74" t="s">
        <v>510</v>
      </c>
      <c r="L157" s="176"/>
      <c r="M157" s="176">
        <v>1000</v>
      </c>
      <c r="N157" s="78" t="s">
        <v>1389</v>
      </c>
      <c r="O157" s="83"/>
      <c r="P157" s="78" t="s">
        <v>6879</v>
      </c>
      <c r="R157" s="80"/>
      <c r="S157" s="92"/>
      <c r="T157" s="171" t="s">
        <v>6878</v>
      </c>
      <c r="U157" s="83" t="s">
        <v>6876</v>
      </c>
      <c r="W157" s="12" t="str">
        <f t="shared" si="38"/>
        <v>Mqtt1</v>
      </c>
      <c r="X157" s="196"/>
      <c r="Y157" s="6" t="str">
        <f t="shared" si="40"/>
        <v>marpower/450000-24vdc-system-general</v>
      </c>
      <c r="Z157" s="103" t="str">
        <f t="shared" si="41"/>
        <v>$.EMERGENCY_14E2_EMCONS2FAIL</v>
      </c>
      <c r="AB157" s="6"/>
      <c r="AI157" s="115"/>
      <c r="AK157" s="116"/>
      <c r="AL157" s="116"/>
      <c r="AM157" s="114" t="str">
        <f t="shared" si="34"/>
        <v/>
      </c>
      <c r="AR157" s="127"/>
      <c r="AT157" s="128"/>
      <c r="AU157" s="7"/>
      <c r="AV157" s="129"/>
      <c r="AW157" s="126" t="str">
        <f t="shared" si="37"/>
        <v/>
      </c>
      <c r="AX157" s="137"/>
      <c r="BB157" s="147" t="str">
        <f t="shared" si="29"/>
        <v/>
      </c>
      <c r="BS157" s="6"/>
      <c r="BT157" s="11"/>
    </row>
    <row r="158" spans="1:72" ht="15.75" x14ac:dyDescent="0.25">
      <c r="A158" s="52" t="s">
        <v>11909</v>
      </c>
      <c r="B158" s="205"/>
      <c r="C158" s="128" t="s">
        <v>111</v>
      </c>
      <c r="D158" s="7" t="s">
        <v>22</v>
      </c>
      <c r="E158" s="7" t="s">
        <v>438</v>
      </c>
      <c r="F158" s="64" t="s">
        <v>132</v>
      </c>
      <c r="G158" s="62">
        <v>3</v>
      </c>
      <c r="I158" s="10" t="s">
        <v>110</v>
      </c>
      <c r="J158" s="11" t="s">
        <v>8970</v>
      </c>
      <c r="K158" s="74" t="s">
        <v>510</v>
      </c>
      <c r="L158" s="176"/>
      <c r="M158" s="176">
        <v>1000</v>
      </c>
      <c r="N158" s="78" t="s">
        <v>1389</v>
      </c>
      <c r="O158" s="83"/>
      <c r="P158" s="78" t="s">
        <v>6889</v>
      </c>
      <c r="R158" s="80"/>
      <c r="S158" s="92"/>
      <c r="T158" s="281" t="s">
        <v>6888</v>
      </c>
      <c r="U158" s="283" t="s">
        <v>873</v>
      </c>
      <c r="W158" s="12" t="str">
        <f t="shared" si="38"/>
        <v>Mqtt1</v>
      </c>
      <c r="X158" s="196"/>
      <c r="Y158" s="6" t="str">
        <f t="shared" si="40"/>
        <v>marpower/450000-24vdc-system-general</v>
      </c>
      <c r="Z158" s="103" t="str">
        <f t="shared" si="41"/>
        <v>$.GMDSS_14E3_VOLTFAULT</v>
      </c>
      <c r="AB158" s="6"/>
      <c r="AK158" s="116"/>
      <c r="AL158" s="116"/>
      <c r="AM158" s="114" t="str">
        <f t="shared" si="34"/>
        <v/>
      </c>
      <c r="AR158" s="127"/>
      <c r="AT158" s="128"/>
      <c r="AU158" s="7"/>
      <c r="AV158" s="129"/>
      <c r="AW158" s="126" t="str">
        <f t="shared" si="37"/>
        <v/>
      </c>
      <c r="AX158" s="137"/>
      <c r="BB158" s="147" t="str">
        <f t="shared" si="29"/>
        <v/>
      </c>
      <c r="BS158" s="6"/>
      <c r="BT158" s="11"/>
    </row>
    <row r="159" spans="1:72" ht="15.75" x14ac:dyDescent="0.25">
      <c r="A159" s="52" t="s">
        <v>11909</v>
      </c>
      <c r="B159" s="205"/>
      <c r="C159" s="128" t="s">
        <v>111</v>
      </c>
      <c r="D159" s="7" t="s">
        <v>22</v>
      </c>
      <c r="E159" s="7" t="s">
        <v>438</v>
      </c>
      <c r="F159" s="64" t="s">
        <v>132</v>
      </c>
      <c r="G159" s="62">
        <v>4</v>
      </c>
      <c r="I159" s="10" t="s">
        <v>110</v>
      </c>
      <c r="J159" s="11" t="s">
        <v>8971</v>
      </c>
      <c r="K159" s="74" t="s">
        <v>510</v>
      </c>
      <c r="L159" s="176"/>
      <c r="M159" s="176">
        <v>1000</v>
      </c>
      <c r="N159" s="78" t="s">
        <v>1389</v>
      </c>
      <c r="O159" s="83"/>
      <c r="P159" s="78" t="s">
        <v>6890</v>
      </c>
      <c r="R159" s="80"/>
      <c r="S159" s="92"/>
      <c r="T159" s="290"/>
      <c r="U159" s="288"/>
      <c r="W159" s="12" t="str">
        <f t="shared" si="38"/>
        <v>Mqtt1</v>
      </c>
      <c r="X159" s="196"/>
      <c r="Y159" s="6" t="str">
        <f t="shared" si="40"/>
        <v>marpower/450000-24vdc-system-general</v>
      </c>
      <c r="Z159" s="103" t="str">
        <f t="shared" si="41"/>
        <v>$.GMDSS_14E3_ISOFAULT</v>
      </c>
      <c r="AB159" s="6"/>
      <c r="AK159" s="116"/>
      <c r="AL159" s="116"/>
      <c r="AM159" s="114" t="str">
        <f t="shared" si="34"/>
        <v/>
      </c>
      <c r="AR159" s="127"/>
      <c r="AT159" s="128"/>
      <c r="AU159" s="7"/>
      <c r="AV159" s="129"/>
      <c r="AW159" s="126" t="str">
        <f t="shared" si="37"/>
        <v/>
      </c>
      <c r="AX159" s="137"/>
      <c r="BB159" s="147" t="str">
        <f t="shared" si="29"/>
        <v/>
      </c>
      <c r="BS159" s="6"/>
      <c r="BT159" s="11"/>
    </row>
    <row r="160" spans="1:72" ht="15.75" x14ac:dyDescent="0.25">
      <c r="A160" s="52" t="s">
        <v>11909</v>
      </c>
      <c r="B160" s="205"/>
      <c r="C160" s="128" t="s">
        <v>111</v>
      </c>
      <c r="D160" s="7" t="s">
        <v>22</v>
      </c>
      <c r="E160" s="7" t="s">
        <v>438</v>
      </c>
      <c r="F160" s="64" t="s">
        <v>132</v>
      </c>
      <c r="G160" s="62">
        <v>5</v>
      </c>
      <c r="I160" s="10" t="s">
        <v>110</v>
      </c>
      <c r="J160" s="71" t="s">
        <v>8972</v>
      </c>
      <c r="K160" s="74" t="s">
        <v>510</v>
      </c>
      <c r="L160" s="176"/>
      <c r="M160" s="176">
        <v>1000</v>
      </c>
      <c r="N160" s="78" t="s">
        <v>1389</v>
      </c>
      <c r="O160" s="83"/>
      <c r="P160" s="78" t="s">
        <v>6891</v>
      </c>
      <c r="R160" s="80"/>
      <c r="S160" s="92"/>
      <c r="T160" s="282"/>
      <c r="U160" s="284"/>
      <c r="W160" s="12" t="str">
        <f t="shared" si="38"/>
        <v>Mqtt1</v>
      </c>
      <c r="X160" s="196"/>
      <c r="Y160" s="6" t="str">
        <f t="shared" si="40"/>
        <v>marpower/450000-24vdc-system-general</v>
      </c>
      <c r="Z160" s="103" t="str">
        <f t="shared" si="41"/>
        <v>$.GMDSS_14E3_CHARGERALARM</v>
      </c>
      <c r="AB160" s="6"/>
      <c r="AI160" s="115"/>
      <c r="AK160" s="116"/>
      <c r="AL160" s="116"/>
      <c r="AM160" s="114" t="str">
        <f t="shared" si="34"/>
        <v/>
      </c>
      <c r="AR160" s="127"/>
      <c r="AT160" s="128"/>
      <c r="AU160" s="7"/>
      <c r="AV160" s="129"/>
      <c r="AW160" s="126" t="str">
        <f t="shared" si="37"/>
        <v/>
      </c>
      <c r="AX160" s="137"/>
      <c r="BB160" s="147" t="str">
        <f t="shared" si="29"/>
        <v/>
      </c>
      <c r="BS160" s="6"/>
      <c r="BT160" s="11"/>
    </row>
    <row r="161" spans="1:72" ht="15.75" x14ac:dyDescent="0.25">
      <c r="A161" s="52" t="s">
        <v>10059</v>
      </c>
      <c r="B161" s="205"/>
      <c r="C161" s="128" t="s">
        <v>111</v>
      </c>
      <c r="D161" s="7" t="s">
        <v>22</v>
      </c>
      <c r="E161" s="7" t="s">
        <v>438</v>
      </c>
      <c r="F161" s="64" t="s">
        <v>132</v>
      </c>
      <c r="G161" s="62">
        <v>6</v>
      </c>
      <c r="I161" s="10" t="s">
        <v>110</v>
      </c>
      <c r="J161" s="71" t="str">
        <f>CONCATENATE("Spare_",E161,"_",G161)</f>
        <v>Spare_DI35_6</v>
      </c>
      <c r="K161" s="74" t="s">
        <v>510</v>
      </c>
      <c r="L161" s="176"/>
      <c r="M161" s="176">
        <v>1000</v>
      </c>
      <c r="N161" s="78" t="s">
        <v>515</v>
      </c>
      <c r="O161" s="83"/>
      <c r="P161" s="78" t="str">
        <f>CONCATENATE("Spare Yard ",T161,"_",I161,"_",K161)</f>
        <v>Spare Yard _True_+CB.1</v>
      </c>
      <c r="R161" s="80"/>
      <c r="S161" s="92"/>
      <c r="W161" s="12" t="str">
        <f t="shared" si="38"/>
        <v/>
      </c>
      <c r="X161" s="196"/>
      <c r="Y161" s="6" t="str">
        <f t="shared" ref="Y161:Y163" si="42">LOWER(SUBSTITUTE(SUBSTITUTE(IF(COUNTIF(N161,"spare"),"",_xlfn.CONCAT("marpower/",IF(X161&lt;&gt;"",N161&amp;"/"&amp;X161,N161)))," ","-"),"_","-"))</f>
        <v/>
      </c>
      <c r="Z161" s="103" t="str">
        <f t="shared" ref="Z161:Z162" si="43">IF(COUNTIF(N161,"spare"),"","$."&amp;_xlfn.REGEXREPLACE(_xlfn.REGEXREPLACE(IF(X161="",J161,_xlfn.REGEXREPLACE(J161,".*_","")),"^DB_",""),"\.","_"))</f>
        <v/>
      </c>
      <c r="AB161" s="6"/>
      <c r="AI161" s="115"/>
      <c r="AK161" s="116"/>
      <c r="AL161" s="116"/>
      <c r="AM161" s="114" t="str">
        <f t="shared" si="34"/>
        <v/>
      </c>
      <c r="AR161" s="127"/>
      <c r="AT161" s="128"/>
      <c r="AU161" s="7"/>
      <c r="AV161" s="129"/>
      <c r="AW161" s="126" t="str">
        <f t="shared" si="37"/>
        <v/>
      </c>
      <c r="AX161" s="137"/>
      <c r="BB161" s="147" t="str">
        <f t="shared" si="29"/>
        <v/>
      </c>
      <c r="BS161" s="6"/>
      <c r="BT161" s="11"/>
    </row>
    <row r="162" spans="1:72" ht="15.75" x14ac:dyDescent="0.25">
      <c r="A162" s="52" t="s">
        <v>10059</v>
      </c>
      <c r="B162" s="205"/>
      <c r="C162" s="128" t="s">
        <v>111</v>
      </c>
      <c r="D162" s="7" t="s">
        <v>22</v>
      </c>
      <c r="E162" s="7" t="s">
        <v>438</v>
      </c>
      <c r="F162" s="64" t="s">
        <v>132</v>
      </c>
      <c r="G162" s="62">
        <v>7</v>
      </c>
      <c r="I162" s="10" t="s">
        <v>110</v>
      </c>
      <c r="J162" s="71" t="str">
        <f>CONCATENATE("Spare_",E162,"_",G162)</f>
        <v>Spare_DI35_7</v>
      </c>
      <c r="K162" s="74" t="s">
        <v>510</v>
      </c>
      <c r="L162" s="176"/>
      <c r="M162" s="176">
        <v>1000</v>
      </c>
      <c r="N162" s="78" t="s">
        <v>515</v>
      </c>
      <c r="O162" s="83"/>
      <c r="P162" s="78" t="str">
        <f>CONCATENATE("Spare Yard ",T162,"_",I162,"_",K162)</f>
        <v>Spare Yard _True_+CB.1</v>
      </c>
      <c r="R162" s="80"/>
      <c r="S162" s="92"/>
      <c r="W162" s="12" t="str">
        <f t="shared" si="38"/>
        <v/>
      </c>
      <c r="X162" s="196"/>
      <c r="Y162" s="6" t="str">
        <f t="shared" si="42"/>
        <v/>
      </c>
      <c r="Z162" s="103" t="str">
        <f t="shared" si="43"/>
        <v/>
      </c>
      <c r="AB162" s="6"/>
      <c r="AI162" s="115"/>
      <c r="AK162" s="116"/>
      <c r="AL162" s="116"/>
      <c r="AM162" s="114" t="str">
        <f t="shared" si="34"/>
        <v/>
      </c>
      <c r="AR162" s="127"/>
      <c r="AT162" s="128"/>
      <c r="AU162" s="7"/>
      <c r="AV162" s="129"/>
      <c r="AW162" s="126" t="str">
        <f t="shared" si="37"/>
        <v/>
      </c>
      <c r="AX162" s="137"/>
      <c r="BB162" s="147" t="str">
        <f t="shared" si="29"/>
        <v/>
      </c>
      <c r="BS162" s="6"/>
      <c r="BT162" s="11"/>
    </row>
    <row r="163" spans="1:72" ht="15.75" x14ac:dyDescent="0.25">
      <c r="A163" s="52" t="s">
        <v>6897</v>
      </c>
      <c r="B163" s="205"/>
      <c r="C163" s="128" t="s">
        <v>111</v>
      </c>
      <c r="D163" s="7" t="s">
        <v>22</v>
      </c>
      <c r="E163" s="7" t="s">
        <v>438</v>
      </c>
      <c r="F163" s="64" t="s">
        <v>132</v>
      </c>
      <c r="G163" s="62">
        <v>8</v>
      </c>
      <c r="I163" s="10" t="s">
        <v>110</v>
      </c>
      <c r="J163" s="71" t="s">
        <v>8975</v>
      </c>
      <c r="K163" s="74" t="s">
        <v>510</v>
      </c>
      <c r="L163" s="176"/>
      <c r="M163" s="176">
        <v>1000</v>
      </c>
      <c r="N163" s="78" t="s">
        <v>1390</v>
      </c>
      <c r="O163" s="83">
        <v>38001014</v>
      </c>
      <c r="P163" s="78" t="s">
        <v>6956</v>
      </c>
      <c r="R163" s="80"/>
      <c r="S163" s="92"/>
      <c r="T163" s="171" t="s">
        <v>6957</v>
      </c>
      <c r="U163" s="83" t="s">
        <v>6958</v>
      </c>
      <c r="W163" s="12" t="str">
        <f t="shared" si="38"/>
        <v>Mqtt1</v>
      </c>
      <c r="X163" s="196"/>
      <c r="Y163" s="6" t="str">
        <f t="shared" si="42"/>
        <v>marpower/380000-seawater</v>
      </c>
      <c r="Z163" s="103" t="str">
        <f>IF(COUNTIF(N163,"spare"),"","$."&amp;_xlfn.REGEXREPLACE(_xlfn.REGEXREPLACE(IF(X163="",J163,_xlfn.REGEXREPLACE(J163,".*_","")),"^SEA_WAT(ER)?_",""),"\.","_"))</f>
        <v>$.VACUUMALARM</v>
      </c>
      <c r="AB163" s="6"/>
      <c r="AI163" s="115"/>
      <c r="AK163" s="116"/>
      <c r="AL163" s="116"/>
      <c r="AM163" s="114">
        <f t="shared" si="34"/>
        <v>163</v>
      </c>
      <c r="AR163" s="127" t="s">
        <v>115</v>
      </c>
      <c r="AT163" s="128" t="s">
        <v>17</v>
      </c>
      <c r="AU163" s="7"/>
      <c r="AV163" s="129" t="s">
        <v>112</v>
      </c>
      <c r="AW163" s="126" t="str">
        <f t="shared" si="37"/>
        <v>Please consult operation manual for more information</v>
      </c>
      <c r="AX163" s="137"/>
      <c r="BB163" s="147" t="str">
        <f t="shared" si="29"/>
        <v>1</v>
      </c>
      <c r="BS163" s="6"/>
      <c r="BT163" s="11"/>
    </row>
    <row r="164" spans="1:72" ht="15.75" x14ac:dyDescent="0.25">
      <c r="A164" s="52" t="s">
        <v>11909</v>
      </c>
      <c r="B164" s="205"/>
      <c r="C164" s="128" t="s">
        <v>111</v>
      </c>
      <c r="D164" s="7" t="s">
        <v>22</v>
      </c>
      <c r="E164" s="7" t="s">
        <v>439</v>
      </c>
      <c r="F164" s="64" t="s">
        <v>132</v>
      </c>
      <c r="G164" s="62">
        <v>1</v>
      </c>
      <c r="I164" s="10" t="s">
        <v>110</v>
      </c>
      <c r="J164" s="71" t="s">
        <v>8973</v>
      </c>
      <c r="K164" s="74" t="s">
        <v>510</v>
      </c>
      <c r="L164" s="176"/>
      <c r="M164" s="176">
        <v>1000</v>
      </c>
      <c r="N164" s="78" t="s">
        <v>1389</v>
      </c>
      <c r="O164" s="83"/>
      <c r="P164" s="78" t="s">
        <v>6965</v>
      </c>
      <c r="R164" s="80"/>
      <c r="S164" s="92"/>
      <c r="T164" s="281" t="s">
        <v>1200</v>
      </c>
      <c r="U164" s="283" t="s">
        <v>1201</v>
      </c>
      <c r="W164" s="12" t="str">
        <f t="shared" si="38"/>
        <v>Mqtt1</v>
      </c>
      <c r="X164" s="196"/>
      <c r="Y164" s="6" t="str">
        <f t="shared" ref="Y164:Y165" si="44">LOWER(SUBSTITUTE(SUBSTITUTE(IF(COUNTIF(N164,"spare"),"",_xlfn.CONCAT("marpower/",IF(X164&lt;&gt;"",N164&amp;"/"&amp;X164,N164&amp;"-general")))," ","-"),"_","-"))</f>
        <v>marpower/450000-24vdc-system-general</v>
      </c>
      <c r="Z164" s="103" t="str">
        <f>IF(COUNTIF(N164,"spare"),"","$."&amp;_xlfn.REGEXREPLACE(_xlfn.REGEXREPLACE(IF(X164="",J164,_xlfn.REGEXREPLACE(J164,".*_","")),"^DB_",""),"\.","_"))</f>
        <v>$.GEN_SERVICE_14E1_ISOFAULT</v>
      </c>
      <c r="AB164" s="6"/>
      <c r="AK164" s="116"/>
      <c r="AL164" s="116"/>
      <c r="AM164" s="114" t="str">
        <f t="shared" si="34"/>
        <v/>
      </c>
      <c r="AR164" s="127"/>
      <c r="AT164" s="128"/>
      <c r="AU164" s="7"/>
      <c r="AV164" s="129"/>
      <c r="AW164" s="126" t="str">
        <f t="shared" si="37"/>
        <v/>
      </c>
      <c r="AX164" s="137"/>
      <c r="BB164" s="147" t="str">
        <f t="shared" si="29"/>
        <v/>
      </c>
      <c r="BS164" s="6"/>
      <c r="BT164" s="11"/>
    </row>
    <row r="165" spans="1:72" ht="15.75" x14ac:dyDescent="0.25">
      <c r="A165" s="52" t="s">
        <v>11909</v>
      </c>
      <c r="B165" s="206"/>
      <c r="C165" s="128" t="s">
        <v>111</v>
      </c>
      <c r="D165" s="7" t="s">
        <v>22</v>
      </c>
      <c r="E165" s="7" t="s">
        <v>439</v>
      </c>
      <c r="F165" s="64" t="s">
        <v>132</v>
      </c>
      <c r="G165" s="62">
        <v>2</v>
      </c>
      <c r="I165" s="10" t="s">
        <v>110</v>
      </c>
      <c r="J165" s="71" t="s">
        <v>8974</v>
      </c>
      <c r="K165" s="74" t="s">
        <v>510</v>
      </c>
      <c r="L165" s="176"/>
      <c r="M165" s="176">
        <v>1000</v>
      </c>
      <c r="N165" s="78" t="s">
        <v>1389</v>
      </c>
      <c r="O165" s="83"/>
      <c r="P165" s="78" t="s">
        <v>6967</v>
      </c>
      <c r="R165" s="80"/>
      <c r="S165" s="92"/>
      <c r="T165" s="282"/>
      <c r="U165" s="284"/>
      <c r="W165" s="12" t="str">
        <f t="shared" si="38"/>
        <v>Mqtt1</v>
      </c>
      <c r="X165" s="196"/>
      <c r="Y165" s="6" t="str">
        <f t="shared" si="44"/>
        <v>marpower/450000-24vdc-system-general</v>
      </c>
      <c r="Z165" s="103" t="str">
        <f>IF(COUNTIF(N165,"spare"),"","$."&amp;_xlfn.REGEXREPLACE(_xlfn.REGEXREPLACE(IF(X165="",J165,_xlfn.REGEXREPLACE(J165,".*_","")),"^DB_",""),"\.","_"))</f>
        <v>$.GEN_SERVICE_14E1_TEMPALARM</v>
      </c>
      <c r="AB165" s="6"/>
      <c r="AM165" s="114" t="str">
        <f t="shared" si="34"/>
        <v/>
      </c>
      <c r="AR165" s="127"/>
      <c r="AT165" s="128"/>
      <c r="AU165" s="7"/>
      <c r="AV165" s="129"/>
      <c r="AW165" s="126" t="str">
        <f t="shared" si="37"/>
        <v/>
      </c>
      <c r="AX165" s="137"/>
      <c r="BB165" s="147" t="str">
        <f t="shared" ref="BB165:BB204" si="45">IF(ISNUMBER(AM165),"1","")</f>
        <v/>
      </c>
      <c r="BS165" s="6"/>
      <c r="BT165" s="11"/>
    </row>
    <row r="166" spans="1:72" ht="15.75" x14ac:dyDescent="0.25">
      <c r="A166" s="52" t="s">
        <v>8225</v>
      </c>
      <c r="B166" s="205"/>
      <c r="C166" s="128" t="s">
        <v>111</v>
      </c>
      <c r="D166" s="7" t="s">
        <v>22</v>
      </c>
      <c r="E166" s="7" t="s">
        <v>439</v>
      </c>
      <c r="F166" s="64" t="s">
        <v>132</v>
      </c>
      <c r="G166" s="62">
        <v>3</v>
      </c>
      <c r="I166" s="10" t="s">
        <v>110</v>
      </c>
      <c r="J166" s="71" t="s">
        <v>495</v>
      </c>
      <c r="K166" s="74" t="s">
        <v>510</v>
      </c>
      <c r="L166" s="176"/>
      <c r="M166" s="176">
        <v>1000</v>
      </c>
      <c r="N166" s="78" t="s">
        <v>1383</v>
      </c>
      <c r="O166" s="83" t="s">
        <v>10073</v>
      </c>
      <c r="P166" s="78" t="s">
        <v>637</v>
      </c>
      <c r="R166" s="80"/>
      <c r="S166" s="92"/>
      <c r="T166" s="234" t="s">
        <v>8231</v>
      </c>
      <c r="U166" s="181" t="s">
        <v>921</v>
      </c>
      <c r="W166" s="12" t="str">
        <f t="shared" si="38"/>
        <v>Mqtt1</v>
      </c>
      <c r="X166" s="196"/>
      <c r="Y166" s="6" t="str">
        <f>LOWER(SUBSTITUTE(SUBSTITUTE(IF(COUNTIF(N166,"spare"),"",_xlfn.CONCAT("marpower/",IF(X166&lt;&gt;"",N166&amp;"/"&amp;X166,N166&amp;"-general")))," ","-"),"_","-"))</f>
        <v>marpower/210000-bilge-fifi-general</v>
      </c>
      <c r="Z166" s="103" t="str">
        <f>IF(COUNTIF(N166,"spare"),"","$."&amp;_xlfn.REGEXREPLACE(_xlfn.REGEXREPLACE(IF(X166="",J166,_xlfn.REGEXREPLACE(J166,".*_","")),"^BILGE_",""),"\.","_"))</f>
        <v>$.FRAME48_ALARM</v>
      </c>
      <c r="AB166" s="6"/>
      <c r="AM166" s="114" t="str">
        <f t="shared" si="34"/>
        <v/>
      </c>
      <c r="AR166" s="127"/>
      <c r="AT166" s="128"/>
      <c r="AU166" s="7"/>
      <c r="AV166" s="129"/>
      <c r="AW166" s="126" t="str">
        <f t="shared" si="37"/>
        <v/>
      </c>
      <c r="AX166" s="137"/>
      <c r="BB166" s="147" t="str">
        <f t="shared" si="45"/>
        <v/>
      </c>
      <c r="BS166" s="6"/>
      <c r="BT166" s="11"/>
    </row>
    <row r="167" spans="1:72" ht="15.75" x14ac:dyDescent="0.25">
      <c r="A167" s="52" t="s">
        <v>8225</v>
      </c>
      <c r="B167" s="205"/>
      <c r="C167" s="128" t="s">
        <v>111</v>
      </c>
      <c r="D167" s="7" t="s">
        <v>22</v>
      </c>
      <c r="E167" s="7" t="s">
        <v>439</v>
      </c>
      <c r="F167" s="64" t="s">
        <v>132</v>
      </c>
      <c r="G167" s="62">
        <v>4</v>
      </c>
      <c r="I167" s="10" t="s">
        <v>110</v>
      </c>
      <c r="J167" s="71" t="s">
        <v>496</v>
      </c>
      <c r="K167" s="74" t="s">
        <v>510</v>
      </c>
      <c r="L167" s="176"/>
      <c r="M167" s="176">
        <v>1000</v>
      </c>
      <c r="N167" s="78" t="s">
        <v>1383</v>
      </c>
      <c r="O167" s="83" t="s">
        <v>10074</v>
      </c>
      <c r="P167" s="78" t="s">
        <v>638</v>
      </c>
      <c r="R167" s="80"/>
      <c r="S167" s="92"/>
      <c r="T167" s="234" t="s">
        <v>8232</v>
      </c>
      <c r="U167" s="181" t="s">
        <v>921</v>
      </c>
      <c r="W167" s="12" t="str">
        <f t="shared" si="38"/>
        <v>Mqtt1</v>
      </c>
      <c r="X167" s="196"/>
      <c r="Y167" s="6" t="str">
        <f t="shared" ref="Y167:Y168" si="46">LOWER(SUBSTITUTE(SUBSTITUTE(IF(COUNTIF(N167,"spare"),"",_xlfn.CONCAT("marpower/",IF(X167&lt;&gt;"",N167&amp;"/"&amp;X167,N167&amp;"-general")))," ","-"),"_","-"))</f>
        <v>marpower/210000-bilge-fifi-general</v>
      </c>
      <c r="Z167" s="103" t="str">
        <f>IF(COUNTIF(N167,"spare"),"","$."&amp;_xlfn.REGEXREPLACE(_xlfn.REGEXREPLACE(IF(X167="",J167,_xlfn.REGEXREPLACE(J167,".*_","")),"^BILGE_",""),"\.","_"))</f>
        <v>$.FRAME46_ALARM</v>
      </c>
      <c r="AB167" s="6"/>
      <c r="AM167" s="114" t="str">
        <f t="shared" si="34"/>
        <v/>
      </c>
      <c r="AR167" s="127"/>
      <c r="AT167" s="128"/>
      <c r="AU167" s="7"/>
      <c r="AV167" s="129"/>
      <c r="AW167" s="126" t="str">
        <f t="shared" si="37"/>
        <v/>
      </c>
      <c r="AX167" s="137"/>
      <c r="BB167" s="147" t="str">
        <f t="shared" si="45"/>
        <v/>
      </c>
      <c r="BS167" s="6"/>
      <c r="BT167" s="11"/>
    </row>
    <row r="168" spans="1:72" ht="15.75" x14ac:dyDescent="0.25">
      <c r="A168" s="52" t="s">
        <v>8225</v>
      </c>
      <c r="B168" s="205"/>
      <c r="C168" s="128" t="s">
        <v>111</v>
      </c>
      <c r="D168" s="7" t="s">
        <v>22</v>
      </c>
      <c r="E168" s="7" t="s">
        <v>439</v>
      </c>
      <c r="F168" s="64" t="s">
        <v>132</v>
      </c>
      <c r="G168" s="62">
        <v>5</v>
      </c>
      <c r="I168" s="10" t="s">
        <v>110</v>
      </c>
      <c r="J168" s="71" t="s">
        <v>501</v>
      </c>
      <c r="K168" s="74" t="s">
        <v>510</v>
      </c>
      <c r="L168" s="176"/>
      <c r="M168" s="176">
        <v>1000</v>
      </c>
      <c r="N168" s="78" t="s">
        <v>1383</v>
      </c>
      <c r="O168" s="83"/>
      <c r="P168" s="78" t="s">
        <v>643</v>
      </c>
      <c r="S168" s="92"/>
      <c r="T168" s="234" t="s">
        <v>8233</v>
      </c>
      <c r="U168" s="181" t="s">
        <v>921</v>
      </c>
      <c r="V168" s="97"/>
      <c r="W168" s="12" t="str">
        <f t="shared" si="38"/>
        <v>Mqtt1</v>
      </c>
      <c r="X168" s="196"/>
      <c r="Y168" s="6" t="str">
        <f t="shared" si="46"/>
        <v>marpower/210000-bilge-fifi-general</v>
      </c>
      <c r="Z168" s="103" t="str">
        <f>IF(COUNTIF(N168,"spare"),"","$."&amp;_xlfn.REGEXREPLACE(_xlfn.REGEXREPLACE(IF(X168="",J168,_xlfn.REGEXREPLACE(J168,".*_","")),"^BILGE_",""),"\.","_"))</f>
        <v>$.FRAME47SB_ALARM</v>
      </c>
      <c r="AA168" s="104"/>
      <c r="AC168" s="105"/>
      <c r="AD168" s="105"/>
      <c r="AE168" s="71"/>
      <c r="AF168" s="71"/>
      <c r="AG168" s="71"/>
      <c r="AH168" s="71"/>
      <c r="AI168" s="117"/>
      <c r="AK168" s="116"/>
      <c r="AL168" s="116"/>
      <c r="AM168" s="114" t="str">
        <f t="shared" si="34"/>
        <v/>
      </c>
      <c r="AR168" s="127"/>
      <c r="AT168" s="128"/>
      <c r="AU168" s="7"/>
      <c r="AV168" s="129"/>
      <c r="AW168" s="126" t="str">
        <f t="shared" si="37"/>
        <v/>
      </c>
      <c r="AX168" s="137"/>
      <c r="AZ168" s="145"/>
      <c r="BA168" s="145"/>
      <c r="BB168" s="147" t="str">
        <f t="shared" si="45"/>
        <v/>
      </c>
      <c r="BC168" s="154"/>
      <c r="BD168" s="133"/>
      <c r="BG168" s="133"/>
      <c r="BJ168" s="133"/>
      <c r="BM168" s="133"/>
      <c r="BP168" s="133"/>
      <c r="BQ168" s="155"/>
      <c r="BR168" s="104"/>
      <c r="BS168" s="62"/>
      <c r="BT168" s="71"/>
    </row>
    <row r="169" spans="1:72" ht="15.75" x14ac:dyDescent="0.25">
      <c r="A169" s="52" t="s">
        <v>8225</v>
      </c>
      <c r="B169" s="205"/>
      <c r="C169" s="128" t="s">
        <v>111</v>
      </c>
      <c r="D169" s="7" t="s">
        <v>22</v>
      </c>
      <c r="E169" s="7" t="s">
        <v>439</v>
      </c>
      <c r="F169" s="64" t="s">
        <v>132</v>
      </c>
      <c r="G169" s="62">
        <v>6</v>
      </c>
      <c r="I169" s="10" t="s">
        <v>110</v>
      </c>
      <c r="J169" s="71" t="s">
        <v>8976</v>
      </c>
      <c r="K169" s="74" t="s">
        <v>510</v>
      </c>
      <c r="L169" s="176"/>
      <c r="M169" s="176">
        <v>1000</v>
      </c>
      <c r="N169" s="78" t="s">
        <v>8228</v>
      </c>
      <c r="O169" s="83"/>
      <c r="P169" s="78" t="s">
        <v>8229</v>
      </c>
      <c r="R169" s="80"/>
      <c r="S169" s="92"/>
      <c r="T169" s="329" t="s">
        <v>8230</v>
      </c>
      <c r="U169" s="332" t="s">
        <v>1026</v>
      </c>
      <c r="W169" s="12" t="str">
        <f t="shared" si="38"/>
        <v>Mqtt1</v>
      </c>
      <c r="X169" s="196"/>
      <c r="Y169" s="6" t="str">
        <f t="shared" ref="Y169:Y171" si="47">LOWER(SUBSTITUTE(SUBSTITUTE(IF(COUNTIF(N169,"spare"),"",_xlfn.CONCAT("marpower/",IF(X169&lt;&gt;"",N169&amp;"/"&amp;X169,N169)))," ","-"),"_","-"))</f>
        <v>marpower/hpu</v>
      </c>
      <c r="Z169" s="103" t="str">
        <f>IF(COUNTIF(N169,"spare"),"","$."&amp;_xlfn.REGEXREPLACE(_xlfn.REGEXREPLACE(IF(X169="",J169,_xlfn.REGEXREPLACE(J169,".*_","")),"^HYDRAULIC_",""),"\.","_"))</f>
        <v>$.SPARE_DI36_6</v>
      </c>
      <c r="AA169" s="104"/>
      <c r="AC169" s="105"/>
      <c r="AD169" s="105"/>
      <c r="AE169" s="71"/>
      <c r="AF169" s="71"/>
      <c r="AG169" s="71"/>
      <c r="AH169" s="71"/>
      <c r="AI169" s="117"/>
      <c r="AK169" s="116"/>
      <c r="AL169" s="116"/>
      <c r="AM169" s="114" t="str">
        <f t="shared" si="34"/>
        <v/>
      </c>
      <c r="AR169" s="127"/>
      <c r="AT169" s="128"/>
      <c r="AU169" s="7"/>
      <c r="AV169" s="129"/>
      <c r="AW169" s="126" t="str">
        <f t="shared" si="37"/>
        <v/>
      </c>
      <c r="AX169" s="137"/>
      <c r="AY169" s="141"/>
      <c r="BB169" s="147" t="str">
        <f t="shared" si="45"/>
        <v/>
      </c>
      <c r="BQ169" s="155"/>
      <c r="BS169" s="6"/>
      <c r="BT169" s="11"/>
    </row>
    <row r="170" spans="1:72" ht="15.75" x14ac:dyDescent="0.25">
      <c r="A170" s="52" t="s">
        <v>8225</v>
      </c>
      <c r="B170" s="205"/>
      <c r="C170" s="128" t="s">
        <v>111</v>
      </c>
      <c r="D170" s="7" t="s">
        <v>22</v>
      </c>
      <c r="E170" s="7" t="s">
        <v>439</v>
      </c>
      <c r="F170" s="64" t="s">
        <v>132</v>
      </c>
      <c r="G170" s="62">
        <v>7</v>
      </c>
      <c r="I170" s="10" t="s">
        <v>110</v>
      </c>
      <c r="J170" s="71" t="s">
        <v>8977</v>
      </c>
      <c r="K170" s="74" t="s">
        <v>510</v>
      </c>
      <c r="L170" s="176"/>
      <c r="M170" s="176">
        <v>1000</v>
      </c>
      <c r="N170" s="78" t="s">
        <v>8228</v>
      </c>
      <c r="O170" s="83"/>
      <c r="P170" s="78" t="s">
        <v>8229</v>
      </c>
      <c r="R170" s="80"/>
      <c r="S170" s="92"/>
      <c r="T170" s="330"/>
      <c r="U170" s="332"/>
      <c r="W170" s="12" t="str">
        <f t="shared" si="38"/>
        <v>Mqtt1</v>
      </c>
      <c r="X170" s="196"/>
      <c r="Y170" s="6" t="str">
        <f t="shared" si="47"/>
        <v>marpower/hpu</v>
      </c>
      <c r="Z170" s="103" t="str">
        <f>IF(COUNTIF(N170,"spare"),"","$."&amp;_xlfn.REGEXREPLACE(_xlfn.REGEXREPLACE(IF(X170="",J170,_xlfn.REGEXREPLACE(J170,".*_","")),"^HYDRAULIC_",""),"\.","_"))</f>
        <v>$.SPARE_DI36_7</v>
      </c>
      <c r="AA170" s="104"/>
      <c r="AC170" s="105"/>
      <c r="AD170" s="105"/>
      <c r="AE170" s="71"/>
      <c r="AF170" s="71"/>
      <c r="AG170" s="71"/>
      <c r="AH170" s="71"/>
      <c r="AI170" s="117"/>
      <c r="AK170" s="116"/>
      <c r="AL170" s="116"/>
      <c r="AM170" s="114" t="str">
        <f t="shared" si="34"/>
        <v/>
      </c>
      <c r="AR170" s="127"/>
      <c r="AT170" s="128"/>
      <c r="AU170" s="7"/>
      <c r="AV170" s="129"/>
      <c r="AW170" s="126" t="str">
        <f t="shared" si="37"/>
        <v/>
      </c>
      <c r="AX170" s="137"/>
      <c r="BB170" s="147" t="str">
        <f t="shared" si="45"/>
        <v/>
      </c>
      <c r="BQ170" s="155"/>
      <c r="BS170" s="6"/>
      <c r="BT170" s="11"/>
    </row>
    <row r="171" spans="1:72" ht="15.75" x14ac:dyDescent="0.25">
      <c r="A171" s="52" t="s">
        <v>8225</v>
      </c>
      <c r="B171" s="205"/>
      <c r="C171" s="128" t="s">
        <v>111</v>
      </c>
      <c r="D171" s="7" t="s">
        <v>22</v>
      </c>
      <c r="E171" s="7" t="s">
        <v>439</v>
      </c>
      <c r="F171" s="64" t="s">
        <v>132</v>
      </c>
      <c r="G171" s="62">
        <v>8</v>
      </c>
      <c r="I171" s="10" t="s">
        <v>110</v>
      </c>
      <c r="J171" s="71" t="s">
        <v>8978</v>
      </c>
      <c r="K171" s="74" t="s">
        <v>510</v>
      </c>
      <c r="L171" s="176"/>
      <c r="M171" s="176">
        <v>1000</v>
      </c>
      <c r="N171" s="78" t="s">
        <v>8228</v>
      </c>
      <c r="O171" s="83"/>
      <c r="P171" s="78" t="s">
        <v>8229</v>
      </c>
      <c r="R171" s="80"/>
      <c r="S171" s="92"/>
      <c r="T171" s="331"/>
      <c r="U171" s="332"/>
      <c r="W171" s="12" t="str">
        <f t="shared" si="38"/>
        <v>Mqtt1</v>
      </c>
      <c r="X171" s="196"/>
      <c r="Y171" s="6" t="str">
        <f t="shared" si="47"/>
        <v>marpower/hpu</v>
      </c>
      <c r="Z171" s="103" t="str">
        <f>IF(COUNTIF(N171,"spare"),"","$."&amp;_xlfn.REGEXREPLACE(_xlfn.REGEXREPLACE(IF(X171="",J171,_xlfn.REGEXREPLACE(J171,".*_","")),"^HYDRAULIC_",""),"\.","_"))</f>
        <v>$.SPARE_DI36_8</v>
      </c>
      <c r="AA171" s="104"/>
      <c r="AC171" s="105"/>
      <c r="AD171" s="105"/>
      <c r="AE171" s="71"/>
      <c r="AF171" s="71"/>
      <c r="AG171" s="71"/>
      <c r="AH171" s="71"/>
      <c r="AI171" s="117"/>
      <c r="AK171" s="116"/>
      <c r="AL171" s="116"/>
      <c r="AM171" s="114" t="str">
        <f t="shared" si="34"/>
        <v/>
      </c>
      <c r="AR171" s="127"/>
      <c r="AT171" s="128"/>
      <c r="AU171" s="7"/>
      <c r="AV171" s="129"/>
      <c r="AW171" s="126" t="str">
        <f t="shared" si="37"/>
        <v/>
      </c>
      <c r="AX171" s="137"/>
      <c r="BB171" s="147" t="str">
        <f t="shared" si="45"/>
        <v/>
      </c>
      <c r="BQ171" s="155"/>
      <c r="BS171" s="6"/>
      <c r="BT171" s="11"/>
    </row>
    <row r="172" spans="1:72" ht="15.75" x14ac:dyDescent="0.25">
      <c r="A172" s="52" t="s">
        <v>1258</v>
      </c>
      <c r="B172" s="56"/>
      <c r="C172" s="128" t="s">
        <v>118</v>
      </c>
      <c r="D172" s="7" t="s">
        <v>22</v>
      </c>
      <c r="E172" s="7" t="s">
        <v>170</v>
      </c>
      <c r="F172" s="64" t="s">
        <v>171</v>
      </c>
      <c r="G172" s="62">
        <v>1</v>
      </c>
      <c r="I172" s="10" t="s">
        <v>110</v>
      </c>
      <c r="J172" s="11" t="s">
        <v>9007</v>
      </c>
      <c r="K172" s="74" t="s">
        <v>510</v>
      </c>
      <c r="L172" s="176"/>
      <c r="M172" s="176">
        <v>1000</v>
      </c>
      <c r="N172" s="78" t="s">
        <v>1384</v>
      </c>
      <c r="O172" s="83" t="s">
        <v>6916</v>
      </c>
      <c r="P172" s="78" t="s">
        <v>578</v>
      </c>
      <c r="R172" s="80"/>
      <c r="S172" s="92"/>
      <c r="T172" s="217" t="s">
        <v>1272</v>
      </c>
      <c r="U172" s="223" t="s">
        <v>6876</v>
      </c>
      <c r="W172" s="12" t="str">
        <f t="shared" si="38"/>
        <v>Mqtt1</v>
      </c>
      <c r="X172" s="196"/>
      <c r="Y172" s="6" t="str">
        <f>LOWER(SUBSTITUTE(SUBSTITUTE(IF(COUNTIF(N172,"spare"),"",_xlfn.CONCAT("marpower/",IF(X172&lt;&gt;"",N172&amp;"/"&amp;X172,N172)))," ","-"),"_","-"))</f>
        <v>marpower/250000-fresh-water</v>
      </c>
      <c r="Z172" s="103" t="str">
        <f t="shared" ref="Z172:Z192" si="48">IF(COUNTIF(N172,"spare"),"","$."&amp;_xlfn.REGEXREPLACE(_xlfn.REGEXREPLACE(IF(X172="",J172,_xlfn.REGEXREPLACE(J172,".*_","")),"^FRESH_WAT(ER)?_",""),"\.","_"))</f>
        <v>$.COLDWATER_LOWER_SALOON_FLOW</v>
      </c>
      <c r="AB172" s="6"/>
      <c r="AI172" s="53">
        <v>0.05</v>
      </c>
      <c r="AJ172" s="78">
        <v>35</v>
      </c>
      <c r="AK172" s="113" t="s">
        <v>1417</v>
      </c>
      <c r="AM172" s="114" t="str">
        <f t="shared" ref="AM172:AM243" si="49">IF(ISBLANK(AT172),"",ROW())</f>
        <v/>
      </c>
      <c r="AR172" s="127"/>
      <c r="AT172" s="128"/>
      <c r="AU172" s="7"/>
      <c r="AV172" s="129"/>
      <c r="AW172" s="126" t="str">
        <f t="shared" si="37"/>
        <v/>
      </c>
      <c r="AX172" s="137"/>
      <c r="BB172" s="147" t="str">
        <f t="shared" si="45"/>
        <v/>
      </c>
      <c r="BS172" s="6"/>
      <c r="BT172" s="11"/>
    </row>
    <row r="173" spans="1:72" ht="15.75" x14ac:dyDescent="0.25">
      <c r="A173" s="52" t="s">
        <v>730</v>
      </c>
      <c r="B173" s="56"/>
      <c r="C173" s="128" t="s">
        <v>118</v>
      </c>
      <c r="D173" s="7" t="s">
        <v>22</v>
      </c>
      <c r="E173" s="7" t="s">
        <v>170</v>
      </c>
      <c r="F173" s="64" t="s">
        <v>171</v>
      </c>
      <c r="G173" s="62">
        <v>2</v>
      </c>
      <c r="I173" s="10" t="s">
        <v>110</v>
      </c>
      <c r="J173" s="11" t="s">
        <v>9008</v>
      </c>
      <c r="K173" s="74" t="s">
        <v>510</v>
      </c>
      <c r="L173" s="176"/>
      <c r="M173" s="176">
        <v>1000</v>
      </c>
      <c r="N173" s="78" t="s">
        <v>1384</v>
      </c>
      <c r="O173" s="181" t="s">
        <v>6917</v>
      </c>
      <c r="P173" s="78" t="s">
        <v>579</v>
      </c>
      <c r="R173" s="80"/>
      <c r="S173" s="92"/>
      <c r="T173" s="275" t="s">
        <v>1274</v>
      </c>
      <c r="U173" s="278" t="s">
        <v>6876</v>
      </c>
      <c r="W173" s="12" t="str">
        <f t="shared" si="38"/>
        <v>Mqtt1</v>
      </c>
      <c r="X173" s="196"/>
      <c r="Y173" s="6" t="str">
        <f t="shared" ref="Y173:Y235" si="50">LOWER(SUBSTITUTE(SUBSTITUTE(IF(COUNTIF(N173,"spare"),"",_xlfn.CONCAT("marpower/",IF(X173&lt;&gt;"",N173&amp;"/"&amp;X173,N173)))," ","-"),"_","-"))</f>
        <v>marpower/250000-fresh-water</v>
      </c>
      <c r="Z173" s="103" t="str">
        <f t="shared" si="48"/>
        <v>$.COLDWATER_DAYHEAD_FLOW</v>
      </c>
      <c r="AB173" s="6"/>
      <c r="AI173" s="53">
        <v>0.05</v>
      </c>
      <c r="AJ173" s="78">
        <v>35</v>
      </c>
      <c r="AK173" s="113" t="s">
        <v>1417</v>
      </c>
      <c r="AM173" s="114" t="str">
        <f t="shared" si="49"/>
        <v/>
      </c>
      <c r="AR173" s="127"/>
      <c r="AT173" s="128"/>
      <c r="AU173" s="7"/>
      <c r="AV173" s="129"/>
      <c r="AW173" s="126" t="str">
        <f t="shared" si="37"/>
        <v/>
      </c>
      <c r="AX173" s="137"/>
      <c r="BB173" s="147" t="str">
        <f t="shared" si="45"/>
        <v/>
      </c>
      <c r="BS173" s="6"/>
      <c r="BT173" s="11"/>
    </row>
    <row r="174" spans="1:72" ht="15.75" x14ac:dyDescent="0.25">
      <c r="A174" s="52" t="s">
        <v>1258</v>
      </c>
      <c r="B174" s="56"/>
      <c r="C174" s="128" t="s">
        <v>118</v>
      </c>
      <c r="D174" s="7" t="s">
        <v>22</v>
      </c>
      <c r="E174" s="7" t="s">
        <v>170</v>
      </c>
      <c r="F174" s="64" t="s">
        <v>171</v>
      </c>
      <c r="G174" s="62">
        <v>3</v>
      </c>
      <c r="I174" s="10" t="s">
        <v>110</v>
      </c>
      <c r="J174" s="11" t="s">
        <v>9009</v>
      </c>
      <c r="K174" s="74" t="s">
        <v>510</v>
      </c>
      <c r="L174" s="176"/>
      <c r="M174" s="176">
        <v>1000</v>
      </c>
      <c r="N174" s="78" t="s">
        <v>1384</v>
      </c>
      <c r="O174" s="83" t="s">
        <v>6918</v>
      </c>
      <c r="P174" s="88" t="s">
        <v>580</v>
      </c>
      <c r="R174" s="80"/>
      <c r="S174" s="92"/>
      <c r="T174" s="276"/>
      <c r="U174" s="279"/>
      <c r="W174" s="12" t="str">
        <f t="shared" si="38"/>
        <v>Mqtt1</v>
      </c>
      <c r="X174" s="196"/>
      <c r="Y174" s="6" t="str">
        <f t="shared" si="50"/>
        <v>marpower/250000-fresh-water</v>
      </c>
      <c r="Z174" s="103" t="str">
        <f t="shared" si="48"/>
        <v>$.HOTWATER_GUEST_CABIN_SB_FLOW</v>
      </c>
      <c r="AB174" s="6"/>
      <c r="AI174" s="53">
        <v>0.05</v>
      </c>
      <c r="AJ174" s="78">
        <v>35</v>
      </c>
      <c r="AK174" s="113" t="s">
        <v>1417</v>
      </c>
      <c r="AM174" s="114" t="str">
        <f t="shared" si="49"/>
        <v/>
      </c>
      <c r="AR174" s="127"/>
      <c r="AT174" s="128"/>
      <c r="AU174" s="7"/>
      <c r="AV174" s="129"/>
      <c r="AW174" s="126" t="str">
        <f t="shared" si="37"/>
        <v/>
      </c>
      <c r="AX174" s="137"/>
      <c r="BB174" s="147" t="str">
        <f t="shared" si="45"/>
        <v/>
      </c>
      <c r="BS174" s="6"/>
      <c r="BT174" s="11"/>
    </row>
    <row r="175" spans="1:72" ht="15.75" x14ac:dyDescent="0.25">
      <c r="A175" s="52" t="s">
        <v>1258</v>
      </c>
      <c r="B175" s="56"/>
      <c r="C175" s="128" t="s">
        <v>118</v>
      </c>
      <c r="D175" s="7" t="s">
        <v>22</v>
      </c>
      <c r="E175" s="7" t="s">
        <v>170</v>
      </c>
      <c r="F175" s="64" t="s">
        <v>171</v>
      </c>
      <c r="G175" s="62">
        <v>4</v>
      </c>
      <c r="I175" s="10" t="s">
        <v>110</v>
      </c>
      <c r="J175" s="71" t="s">
        <v>9010</v>
      </c>
      <c r="K175" s="74" t="s">
        <v>510</v>
      </c>
      <c r="L175" s="176"/>
      <c r="M175" s="176">
        <v>1000</v>
      </c>
      <c r="N175" s="78" t="s">
        <v>1384</v>
      </c>
      <c r="O175" s="83" t="s">
        <v>6919</v>
      </c>
      <c r="P175" s="78" t="s">
        <v>581</v>
      </c>
      <c r="R175" s="80"/>
      <c r="S175" s="92"/>
      <c r="T175" s="276"/>
      <c r="U175" s="279"/>
      <c r="W175" s="12" t="str">
        <f t="shared" si="38"/>
        <v>Mqtt1</v>
      </c>
      <c r="X175" s="196"/>
      <c r="Y175" s="6" t="str">
        <f t="shared" si="50"/>
        <v>marpower/250000-fresh-water</v>
      </c>
      <c r="Z175" s="103" t="str">
        <f t="shared" si="48"/>
        <v>$.COLDWATER_GUEST_CABIN_SB_FLOW</v>
      </c>
      <c r="AB175" s="6"/>
      <c r="AI175" s="53">
        <v>0.05</v>
      </c>
      <c r="AJ175" s="78">
        <v>35</v>
      </c>
      <c r="AK175" s="113" t="s">
        <v>1417</v>
      </c>
      <c r="AM175" s="114" t="str">
        <f t="shared" si="49"/>
        <v/>
      </c>
      <c r="AR175" s="127"/>
      <c r="AT175" s="128"/>
      <c r="AU175" s="7"/>
      <c r="AV175" s="129"/>
      <c r="AW175" s="126" t="str">
        <f t="shared" si="37"/>
        <v/>
      </c>
      <c r="AX175" s="137"/>
      <c r="BB175" s="147" t="str">
        <f t="shared" si="45"/>
        <v/>
      </c>
      <c r="BS175" s="6"/>
      <c r="BT175" s="11"/>
    </row>
    <row r="176" spans="1:72" ht="15.75" x14ac:dyDescent="0.25">
      <c r="A176" s="52" t="s">
        <v>1258</v>
      </c>
      <c r="B176" s="56"/>
      <c r="C176" s="128" t="s">
        <v>118</v>
      </c>
      <c r="D176" s="7" t="s">
        <v>22</v>
      </c>
      <c r="E176" s="7" t="s">
        <v>174</v>
      </c>
      <c r="F176" s="64" t="s">
        <v>171</v>
      </c>
      <c r="G176" s="62">
        <v>1</v>
      </c>
      <c r="I176" s="10" t="s">
        <v>110</v>
      </c>
      <c r="J176" s="11" t="s">
        <v>9011</v>
      </c>
      <c r="K176" s="74" t="s">
        <v>510</v>
      </c>
      <c r="L176" s="176"/>
      <c r="M176" s="176">
        <v>1000</v>
      </c>
      <c r="N176" s="78" t="s">
        <v>1384</v>
      </c>
      <c r="O176" s="83" t="s">
        <v>6920</v>
      </c>
      <c r="P176" s="78" t="s">
        <v>582</v>
      </c>
      <c r="R176" s="80"/>
      <c r="S176" s="92"/>
      <c r="T176" s="276"/>
      <c r="U176" s="279"/>
      <c r="W176" s="12" t="str">
        <f t="shared" si="38"/>
        <v>Mqtt1</v>
      </c>
      <c r="X176" s="196"/>
      <c r="Y176" s="6" t="str">
        <f t="shared" si="50"/>
        <v>marpower/250000-fresh-water</v>
      </c>
      <c r="Z176" s="103" t="str">
        <f t="shared" si="48"/>
        <v>$.HOTWATER_GUEST_CABIN_PS_FWD_FLOW</v>
      </c>
      <c r="AB176" s="6"/>
      <c r="AI176" s="53">
        <v>0.05</v>
      </c>
      <c r="AJ176" s="78">
        <v>35</v>
      </c>
      <c r="AK176" s="113" t="s">
        <v>1417</v>
      </c>
      <c r="AM176" s="114" t="str">
        <f t="shared" si="49"/>
        <v/>
      </c>
      <c r="AR176" s="127"/>
      <c r="AT176" s="128"/>
      <c r="AU176" s="7"/>
      <c r="AV176" s="129"/>
      <c r="AW176" s="126" t="str">
        <f t="shared" si="37"/>
        <v/>
      </c>
      <c r="AX176" s="137"/>
      <c r="BB176" s="147" t="str">
        <f t="shared" si="45"/>
        <v/>
      </c>
      <c r="BS176" s="6"/>
      <c r="BT176" s="11"/>
    </row>
    <row r="177" spans="1:72" ht="15.75" x14ac:dyDescent="0.25">
      <c r="A177" s="52" t="s">
        <v>1258</v>
      </c>
      <c r="B177" s="56"/>
      <c r="C177" s="128" t="s">
        <v>118</v>
      </c>
      <c r="D177" s="7" t="s">
        <v>22</v>
      </c>
      <c r="E177" s="7" t="s">
        <v>174</v>
      </c>
      <c r="F177" s="64" t="s">
        <v>171</v>
      </c>
      <c r="G177" s="62">
        <v>2</v>
      </c>
      <c r="I177" s="10" t="s">
        <v>110</v>
      </c>
      <c r="J177" s="11" t="s">
        <v>9012</v>
      </c>
      <c r="K177" s="74" t="s">
        <v>510</v>
      </c>
      <c r="L177" s="176"/>
      <c r="M177" s="176">
        <v>1000</v>
      </c>
      <c r="N177" s="78" t="s">
        <v>1384</v>
      </c>
      <c r="O177" s="83" t="s">
        <v>6921</v>
      </c>
      <c r="P177" s="78" t="s">
        <v>583</v>
      </c>
      <c r="R177" s="80"/>
      <c r="S177" s="92"/>
      <c r="T177" s="276"/>
      <c r="U177" s="279"/>
      <c r="W177" s="12" t="str">
        <f t="shared" si="38"/>
        <v>Mqtt1</v>
      </c>
      <c r="X177" s="196"/>
      <c r="Y177" s="6" t="str">
        <f t="shared" si="50"/>
        <v>marpower/250000-fresh-water</v>
      </c>
      <c r="Z177" s="103" t="str">
        <f t="shared" si="48"/>
        <v>$.COLDWATER_GUEST_CABIN_PS_FWD_FLOW</v>
      </c>
      <c r="AB177" s="6"/>
      <c r="AI177" s="53">
        <v>0.05</v>
      </c>
      <c r="AJ177" s="78">
        <v>35</v>
      </c>
      <c r="AK177" s="113" t="s">
        <v>1417</v>
      </c>
      <c r="AM177" s="114" t="str">
        <f t="shared" si="49"/>
        <v/>
      </c>
      <c r="AR177" s="127"/>
      <c r="AT177" s="128"/>
      <c r="AU177" s="7"/>
      <c r="AV177" s="129"/>
      <c r="AW177" s="126" t="str">
        <f t="shared" si="37"/>
        <v/>
      </c>
      <c r="AX177" s="137"/>
      <c r="BB177" s="147" t="str">
        <f t="shared" si="45"/>
        <v/>
      </c>
      <c r="BS177" s="6"/>
      <c r="BT177" s="11"/>
    </row>
    <row r="178" spans="1:72" ht="15.75" x14ac:dyDescent="0.25">
      <c r="A178" s="52" t="s">
        <v>1258</v>
      </c>
      <c r="B178" s="56"/>
      <c r="C178" s="128" t="s">
        <v>118</v>
      </c>
      <c r="D178" s="7" t="s">
        <v>22</v>
      </c>
      <c r="E178" s="7" t="s">
        <v>174</v>
      </c>
      <c r="F178" s="64" t="s">
        <v>171</v>
      </c>
      <c r="G178" s="62">
        <v>3</v>
      </c>
      <c r="I178" s="10" t="s">
        <v>110</v>
      </c>
      <c r="J178" s="11" t="s">
        <v>9013</v>
      </c>
      <c r="K178" s="74" t="s">
        <v>510</v>
      </c>
      <c r="L178" s="176"/>
      <c r="M178" s="176">
        <v>1000</v>
      </c>
      <c r="N178" s="78" t="s">
        <v>1384</v>
      </c>
      <c r="O178" s="83" t="s">
        <v>6922</v>
      </c>
      <c r="P178" s="78" t="s">
        <v>584</v>
      </c>
      <c r="R178" s="80"/>
      <c r="S178" s="92"/>
      <c r="T178" s="276"/>
      <c r="U178" s="279"/>
      <c r="W178" s="12" t="str">
        <f t="shared" si="38"/>
        <v>Mqtt1</v>
      </c>
      <c r="X178" s="196"/>
      <c r="Y178" s="6" t="str">
        <f t="shared" si="50"/>
        <v>marpower/250000-fresh-water</v>
      </c>
      <c r="Z178" s="103" t="str">
        <f t="shared" si="48"/>
        <v>$.HOTWATER_GUEST_CABIN_PS_AFT_FLOW</v>
      </c>
      <c r="AB178" s="6"/>
      <c r="AI178" s="53">
        <v>0.05</v>
      </c>
      <c r="AJ178" s="78">
        <v>35</v>
      </c>
      <c r="AK178" s="113" t="s">
        <v>1417</v>
      </c>
      <c r="AM178" s="114" t="str">
        <f t="shared" si="49"/>
        <v/>
      </c>
      <c r="AR178" s="127"/>
      <c r="AT178" s="128"/>
      <c r="AU178" s="7"/>
      <c r="AV178" s="129"/>
      <c r="AW178" s="126" t="str">
        <f t="shared" si="37"/>
        <v/>
      </c>
      <c r="AX178" s="137"/>
      <c r="BB178" s="147" t="str">
        <f t="shared" si="45"/>
        <v/>
      </c>
      <c r="BS178" s="6"/>
      <c r="BT178" s="11"/>
    </row>
    <row r="179" spans="1:72" ht="15.75" x14ac:dyDescent="0.25">
      <c r="A179" s="52" t="s">
        <v>1258</v>
      </c>
      <c r="B179" s="56"/>
      <c r="C179" s="128" t="s">
        <v>118</v>
      </c>
      <c r="D179" s="7" t="s">
        <v>22</v>
      </c>
      <c r="E179" s="7" t="s">
        <v>174</v>
      </c>
      <c r="F179" s="64" t="s">
        <v>171</v>
      </c>
      <c r="G179" s="62">
        <v>4</v>
      </c>
      <c r="I179" s="10" t="s">
        <v>110</v>
      </c>
      <c r="J179" s="11" t="s">
        <v>9014</v>
      </c>
      <c r="K179" s="74" t="s">
        <v>510</v>
      </c>
      <c r="L179" s="176"/>
      <c r="M179" s="176">
        <v>1000</v>
      </c>
      <c r="N179" s="78" t="s">
        <v>1384</v>
      </c>
      <c r="O179" s="83" t="s">
        <v>6923</v>
      </c>
      <c r="P179" s="78" t="s">
        <v>585</v>
      </c>
      <c r="R179" s="80"/>
      <c r="S179" s="92"/>
      <c r="T179" s="277"/>
      <c r="U179" s="280"/>
      <c r="W179" s="12" t="str">
        <f t="shared" si="38"/>
        <v>Mqtt1</v>
      </c>
      <c r="X179" s="196"/>
      <c r="Y179" s="6" t="str">
        <f t="shared" si="50"/>
        <v>marpower/250000-fresh-water</v>
      </c>
      <c r="Z179" s="103" t="str">
        <f t="shared" si="48"/>
        <v>$.COLDWATER_GUEST_CABIN_PS_AFT_FLOW</v>
      </c>
      <c r="AB179" s="6"/>
      <c r="AI179" s="53">
        <v>0.05</v>
      </c>
      <c r="AJ179" s="78">
        <v>35</v>
      </c>
      <c r="AK179" s="113" t="s">
        <v>1417</v>
      </c>
      <c r="AM179" s="114" t="str">
        <f t="shared" si="49"/>
        <v/>
      </c>
      <c r="AR179" s="127"/>
      <c r="AT179" s="128"/>
      <c r="AU179" s="7"/>
      <c r="AV179" s="129"/>
      <c r="AW179" s="126" t="str">
        <f t="shared" si="37"/>
        <v/>
      </c>
      <c r="AX179" s="137"/>
      <c r="BB179" s="147" t="str">
        <f t="shared" si="45"/>
        <v/>
      </c>
      <c r="BS179" s="6"/>
      <c r="BT179" s="11"/>
    </row>
    <row r="180" spans="1:72" ht="15.75" x14ac:dyDescent="0.25">
      <c r="A180" s="52" t="s">
        <v>1258</v>
      </c>
      <c r="B180" s="56"/>
      <c r="C180" s="128" t="s">
        <v>118</v>
      </c>
      <c r="D180" s="7" t="s">
        <v>22</v>
      </c>
      <c r="E180" s="7" t="s">
        <v>176</v>
      </c>
      <c r="F180" s="64" t="s">
        <v>171</v>
      </c>
      <c r="G180" s="62">
        <v>1</v>
      </c>
      <c r="I180" s="10" t="s">
        <v>110</v>
      </c>
      <c r="J180" s="11" t="s">
        <v>9015</v>
      </c>
      <c r="K180" s="74" t="s">
        <v>510</v>
      </c>
      <c r="L180" s="176"/>
      <c r="M180" s="176">
        <v>1000</v>
      </c>
      <c r="N180" s="78" t="s">
        <v>1384</v>
      </c>
      <c r="O180" s="181" t="s">
        <v>6924</v>
      </c>
      <c r="P180" s="78" t="s">
        <v>586</v>
      </c>
      <c r="R180" s="80"/>
      <c r="S180" s="92"/>
      <c r="T180" s="275" t="s">
        <v>1272</v>
      </c>
      <c r="U180" s="278" t="s">
        <v>6876</v>
      </c>
      <c r="W180" s="12" t="str">
        <f t="shared" si="38"/>
        <v>Mqtt1</v>
      </c>
      <c r="X180" s="196"/>
      <c r="Y180" s="6" t="str">
        <f t="shared" si="50"/>
        <v>marpower/250000-fresh-water</v>
      </c>
      <c r="Z180" s="103" t="str">
        <f t="shared" si="48"/>
        <v>$.HOTWATER_MASTER_CABIN_SB_FLOW</v>
      </c>
      <c r="AB180" s="6"/>
      <c r="AI180" s="53">
        <v>0.05</v>
      </c>
      <c r="AJ180" s="78">
        <v>35</v>
      </c>
      <c r="AK180" s="113" t="s">
        <v>1417</v>
      </c>
      <c r="AM180" s="114" t="str">
        <f t="shared" si="49"/>
        <v/>
      </c>
      <c r="AR180" s="127"/>
      <c r="AT180" s="128"/>
      <c r="AU180" s="7"/>
      <c r="AV180" s="129"/>
      <c r="AW180" s="126" t="str">
        <f t="shared" si="37"/>
        <v/>
      </c>
      <c r="AX180" s="137"/>
      <c r="BB180" s="147" t="str">
        <f t="shared" si="45"/>
        <v/>
      </c>
      <c r="BS180" s="6"/>
      <c r="BT180" s="11"/>
    </row>
    <row r="181" spans="1:72" ht="15.75" x14ac:dyDescent="0.25">
      <c r="A181" s="52" t="s">
        <v>1258</v>
      </c>
      <c r="B181" s="56"/>
      <c r="C181" s="128" t="s">
        <v>118</v>
      </c>
      <c r="D181" s="7" t="s">
        <v>22</v>
      </c>
      <c r="E181" s="7" t="s">
        <v>176</v>
      </c>
      <c r="F181" s="64" t="s">
        <v>171</v>
      </c>
      <c r="G181" s="62">
        <v>2</v>
      </c>
      <c r="I181" s="10" t="s">
        <v>110</v>
      </c>
      <c r="J181" s="11" t="s">
        <v>9016</v>
      </c>
      <c r="K181" s="74" t="s">
        <v>510</v>
      </c>
      <c r="L181" s="176"/>
      <c r="M181" s="176">
        <v>1000</v>
      </c>
      <c r="N181" s="78" t="s">
        <v>1384</v>
      </c>
      <c r="O181" s="83" t="s">
        <v>6925</v>
      </c>
      <c r="P181" s="78" t="s">
        <v>587</v>
      </c>
      <c r="R181" s="80"/>
      <c r="S181" s="92"/>
      <c r="T181" s="276"/>
      <c r="U181" s="279"/>
      <c r="W181" s="12" t="str">
        <f t="shared" si="38"/>
        <v>Mqtt1</v>
      </c>
      <c r="X181" s="196"/>
      <c r="Y181" s="6" t="str">
        <f t="shared" si="50"/>
        <v>marpower/250000-fresh-water</v>
      </c>
      <c r="Z181" s="103" t="str">
        <f t="shared" si="48"/>
        <v>$.COLDWATER_MASTER_CABIN_SB_FLOW</v>
      </c>
      <c r="AB181" s="6"/>
      <c r="AI181" s="53">
        <v>0.05</v>
      </c>
      <c r="AJ181" s="78">
        <v>35</v>
      </c>
      <c r="AK181" s="113" t="s">
        <v>1417</v>
      </c>
      <c r="AM181" s="114" t="str">
        <f t="shared" si="49"/>
        <v/>
      </c>
      <c r="AR181" s="127"/>
      <c r="AT181" s="128"/>
      <c r="AU181" s="7"/>
      <c r="AV181" s="129"/>
      <c r="AW181" s="126" t="str">
        <f t="shared" si="37"/>
        <v/>
      </c>
      <c r="AX181" s="137"/>
      <c r="BB181" s="147" t="str">
        <f t="shared" si="45"/>
        <v/>
      </c>
      <c r="BS181" s="6"/>
      <c r="BT181" s="11"/>
    </row>
    <row r="182" spans="1:72" ht="15.75" x14ac:dyDescent="0.25">
      <c r="A182" s="52" t="s">
        <v>1258</v>
      </c>
      <c r="B182" s="56"/>
      <c r="C182" s="128" t="s">
        <v>118</v>
      </c>
      <c r="D182" s="7" t="s">
        <v>22</v>
      </c>
      <c r="E182" s="7" t="s">
        <v>176</v>
      </c>
      <c r="F182" s="64" t="s">
        <v>171</v>
      </c>
      <c r="G182" s="62">
        <v>3</v>
      </c>
      <c r="I182" s="10" t="s">
        <v>110</v>
      </c>
      <c r="J182" s="11" t="s">
        <v>9017</v>
      </c>
      <c r="K182" s="74" t="s">
        <v>510</v>
      </c>
      <c r="L182" s="176"/>
      <c r="M182" s="176">
        <v>1000</v>
      </c>
      <c r="N182" s="78" t="s">
        <v>1384</v>
      </c>
      <c r="O182" s="83" t="s">
        <v>6926</v>
      </c>
      <c r="P182" s="78" t="s">
        <v>588</v>
      </c>
      <c r="R182" s="80"/>
      <c r="S182" s="92"/>
      <c r="T182" s="276"/>
      <c r="U182" s="279"/>
      <c r="W182" s="12" t="str">
        <f t="shared" si="38"/>
        <v>Mqtt1</v>
      </c>
      <c r="X182" s="196"/>
      <c r="Y182" s="6" t="str">
        <f>LOWER(SUBSTITUTE(SUBSTITUTE(IF(COUNTIF(N182,"spare"),"",_xlfn.CONCAT("marpower/",IF(X182&lt;&gt;"",N182&amp;"/"&amp;X182,N182)))," ","-"),"_","-"))</f>
        <v>marpower/250000-fresh-water</v>
      </c>
      <c r="Z182" s="103" t="str">
        <f t="shared" si="48"/>
        <v>$.HOTWATER_MASTER_CABIN_PS_FLOW</v>
      </c>
      <c r="AB182" s="6"/>
      <c r="AI182" s="53">
        <v>0.05</v>
      </c>
      <c r="AJ182" s="78">
        <v>35</v>
      </c>
      <c r="AK182" s="113" t="s">
        <v>1417</v>
      </c>
      <c r="AM182" s="114" t="str">
        <f t="shared" si="49"/>
        <v/>
      </c>
      <c r="AR182" s="127"/>
      <c r="AT182" s="128"/>
      <c r="AU182" s="7"/>
      <c r="AV182" s="129"/>
      <c r="AW182" s="126" t="str">
        <f t="shared" si="37"/>
        <v/>
      </c>
      <c r="AX182" s="137"/>
      <c r="BB182" s="147" t="str">
        <f t="shared" si="45"/>
        <v/>
      </c>
      <c r="BS182" s="6"/>
      <c r="BT182" s="11"/>
    </row>
    <row r="183" spans="1:72" ht="15.75" x14ac:dyDescent="0.25">
      <c r="A183" s="52" t="s">
        <v>1258</v>
      </c>
      <c r="B183" s="56"/>
      <c r="C183" s="128" t="s">
        <v>118</v>
      </c>
      <c r="D183" s="7" t="s">
        <v>22</v>
      </c>
      <c r="E183" s="7" t="s">
        <v>176</v>
      </c>
      <c r="F183" s="64" t="s">
        <v>171</v>
      </c>
      <c r="G183" s="62">
        <v>4</v>
      </c>
      <c r="I183" s="10" t="s">
        <v>110</v>
      </c>
      <c r="J183" s="11" t="s">
        <v>9018</v>
      </c>
      <c r="K183" s="74" t="s">
        <v>510</v>
      </c>
      <c r="L183" s="176"/>
      <c r="M183" s="176">
        <v>1000</v>
      </c>
      <c r="N183" s="78" t="s">
        <v>1384</v>
      </c>
      <c r="O183" s="83" t="s">
        <v>6927</v>
      </c>
      <c r="P183" s="78" t="s">
        <v>589</v>
      </c>
      <c r="R183" s="80"/>
      <c r="S183" s="92"/>
      <c r="T183" s="277"/>
      <c r="U183" s="280"/>
      <c r="W183" s="12" t="str">
        <f t="shared" si="38"/>
        <v>Mqtt1</v>
      </c>
      <c r="X183" s="196"/>
      <c r="Y183" s="6" t="str">
        <f t="shared" si="50"/>
        <v>marpower/250000-fresh-water</v>
      </c>
      <c r="Z183" s="103" t="str">
        <f t="shared" si="48"/>
        <v>$.COLDWATER_MASTER_CABIN_PS_FLOW</v>
      </c>
      <c r="AB183" s="6"/>
      <c r="AI183" s="53">
        <v>0.05</v>
      </c>
      <c r="AJ183" s="78">
        <v>35</v>
      </c>
      <c r="AK183" s="113" t="s">
        <v>1417</v>
      </c>
      <c r="AM183" s="114" t="str">
        <f t="shared" si="49"/>
        <v/>
      </c>
      <c r="AR183" s="127"/>
      <c r="AT183" s="128"/>
      <c r="AU183" s="7"/>
      <c r="AV183" s="129"/>
      <c r="AW183" s="126" t="str">
        <f t="shared" si="37"/>
        <v/>
      </c>
      <c r="AX183" s="137"/>
      <c r="BB183" s="147" t="str">
        <f t="shared" si="45"/>
        <v/>
      </c>
      <c r="BS183" s="6"/>
      <c r="BT183" s="11"/>
    </row>
    <row r="184" spans="1:72" ht="15.75" x14ac:dyDescent="0.25">
      <c r="A184" s="52" t="s">
        <v>1258</v>
      </c>
      <c r="B184" s="56"/>
      <c r="C184" s="128" t="s">
        <v>118</v>
      </c>
      <c r="D184" s="7" t="s">
        <v>22</v>
      </c>
      <c r="E184" s="7" t="s">
        <v>440</v>
      </c>
      <c r="F184" s="64" t="s">
        <v>171</v>
      </c>
      <c r="G184" s="62">
        <v>1</v>
      </c>
      <c r="I184" s="10" t="s">
        <v>110</v>
      </c>
      <c r="J184" s="11" t="s">
        <v>9019</v>
      </c>
      <c r="K184" s="74" t="s">
        <v>510</v>
      </c>
      <c r="L184" s="176"/>
      <c r="M184" s="176">
        <v>1000</v>
      </c>
      <c r="N184" s="78" t="s">
        <v>1384</v>
      </c>
      <c r="O184" s="181" t="s">
        <v>1265</v>
      </c>
      <c r="P184" s="78" t="s">
        <v>590</v>
      </c>
      <c r="R184" s="80"/>
      <c r="S184" s="92"/>
      <c r="T184" s="275" t="s">
        <v>1275</v>
      </c>
      <c r="U184" s="278" t="s">
        <v>1026</v>
      </c>
      <c r="W184" s="12" t="str">
        <f t="shared" si="38"/>
        <v>Mqtt1</v>
      </c>
      <c r="X184" s="196"/>
      <c r="Y184" s="6" t="str">
        <f t="shared" si="50"/>
        <v>marpower/250000-fresh-water</v>
      </c>
      <c r="Z184" s="103" t="str">
        <f t="shared" si="48"/>
        <v>$.HOTWATER_LAZARET_FLOW</v>
      </c>
      <c r="AB184" s="6"/>
      <c r="AI184" s="53">
        <v>0.05</v>
      </c>
      <c r="AJ184" s="78">
        <v>35</v>
      </c>
      <c r="AK184" s="113" t="s">
        <v>1417</v>
      </c>
      <c r="AM184" s="114" t="str">
        <f t="shared" si="49"/>
        <v/>
      </c>
      <c r="AR184" s="127"/>
      <c r="AT184" s="128"/>
      <c r="AU184" s="7"/>
      <c r="AV184" s="129"/>
      <c r="AW184" s="126" t="str">
        <f t="shared" ref="AW184:AW243" si="51">IF(ISNUMBER(AM184),"Please consult operation manual for more information","")</f>
        <v/>
      </c>
      <c r="AX184" s="137"/>
      <c r="BB184" s="147" t="str">
        <f t="shared" si="45"/>
        <v/>
      </c>
      <c r="BS184" s="6"/>
      <c r="BT184" s="11"/>
    </row>
    <row r="185" spans="1:72" ht="15.75" x14ac:dyDescent="0.25">
      <c r="A185" s="52" t="s">
        <v>1258</v>
      </c>
      <c r="B185" s="56"/>
      <c r="C185" s="128" t="s">
        <v>118</v>
      </c>
      <c r="D185" s="7" t="s">
        <v>22</v>
      </c>
      <c r="E185" s="7" t="s">
        <v>440</v>
      </c>
      <c r="F185" s="64" t="s">
        <v>171</v>
      </c>
      <c r="G185" s="62">
        <v>2</v>
      </c>
      <c r="I185" s="10" t="s">
        <v>110</v>
      </c>
      <c r="J185" s="11" t="s">
        <v>9020</v>
      </c>
      <c r="K185" s="74" t="s">
        <v>510</v>
      </c>
      <c r="L185" s="176"/>
      <c r="M185" s="176">
        <v>1000</v>
      </c>
      <c r="N185" s="78" t="s">
        <v>1384</v>
      </c>
      <c r="O185" s="83" t="s">
        <v>6928</v>
      </c>
      <c r="P185" s="78" t="s">
        <v>591</v>
      </c>
      <c r="R185" s="80"/>
      <c r="S185" s="92"/>
      <c r="T185" s="276"/>
      <c r="U185" s="279"/>
      <c r="W185" s="12" t="str">
        <f t="shared" si="38"/>
        <v>Mqtt1</v>
      </c>
      <c r="X185" s="196"/>
      <c r="Y185" s="6" t="str">
        <f t="shared" si="50"/>
        <v>marpower/250000-fresh-water</v>
      </c>
      <c r="Z185" s="103" t="str">
        <f t="shared" si="48"/>
        <v>$.COLDWATER_LAZARET_FLOW</v>
      </c>
      <c r="AB185" s="6"/>
      <c r="AI185" s="53">
        <v>0.05</v>
      </c>
      <c r="AJ185" s="78">
        <v>35</v>
      </c>
      <c r="AK185" s="113" t="s">
        <v>1417</v>
      </c>
      <c r="AM185" s="114" t="str">
        <f t="shared" si="49"/>
        <v/>
      </c>
      <c r="AR185" s="127"/>
      <c r="AT185" s="128"/>
      <c r="AU185" s="7"/>
      <c r="AV185" s="129"/>
      <c r="AW185" s="126" t="str">
        <f t="shared" si="51"/>
        <v/>
      </c>
      <c r="AX185" s="137"/>
      <c r="BB185" s="147" t="str">
        <f t="shared" si="45"/>
        <v/>
      </c>
      <c r="BS185" s="6"/>
      <c r="BT185" s="11"/>
    </row>
    <row r="186" spans="1:72" ht="15.75" x14ac:dyDescent="0.25">
      <c r="A186" s="52" t="s">
        <v>1258</v>
      </c>
      <c r="B186" s="56"/>
      <c r="C186" s="128" t="s">
        <v>118</v>
      </c>
      <c r="D186" s="7" t="s">
        <v>22</v>
      </c>
      <c r="E186" s="7" t="s">
        <v>440</v>
      </c>
      <c r="F186" s="64" t="s">
        <v>171</v>
      </c>
      <c r="G186" s="62">
        <v>3</v>
      </c>
      <c r="I186" s="10" t="s">
        <v>110</v>
      </c>
      <c r="J186" s="11" t="s">
        <v>9021</v>
      </c>
      <c r="K186" s="74" t="s">
        <v>510</v>
      </c>
      <c r="L186" s="176"/>
      <c r="M186" s="176">
        <v>1000</v>
      </c>
      <c r="N186" s="78" t="s">
        <v>1384</v>
      </c>
      <c r="O186" s="83">
        <v>25001124</v>
      </c>
      <c r="P186" s="78" t="s">
        <v>592</v>
      </c>
      <c r="R186" s="80"/>
      <c r="S186" s="92"/>
      <c r="T186" s="277"/>
      <c r="U186" s="280"/>
      <c r="W186" s="12" t="str">
        <f t="shared" si="38"/>
        <v>Mqtt1</v>
      </c>
      <c r="X186" s="196"/>
      <c r="Y186" s="6" t="str">
        <f t="shared" si="50"/>
        <v>marpower/250000-fresh-water</v>
      </c>
      <c r="Z186" s="103" t="str">
        <f t="shared" si="48"/>
        <v>$.COLDWATER_WATER_SOFTNER_FLOW</v>
      </c>
      <c r="AB186" s="6"/>
      <c r="AI186" s="53">
        <v>0.1</v>
      </c>
      <c r="AJ186" s="78">
        <v>75</v>
      </c>
      <c r="AK186" s="113" t="s">
        <v>1417</v>
      </c>
      <c r="AM186" s="114" t="str">
        <f t="shared" si="49"/>
        <v/>
      </c>
      <c r="AR186" s="127"/>
      <c r="AT186" s="128"/>
      <c r="AU186" s="7"/>
      <c r="AV186" s="129"/>
      <c r="AW186" s="126" t="str">
        <f t="shared" si="51"/>
        <v/>
      </c>
      <c r="AX186" s="137"/>
      <c r="BB186" s="147" t="str">
        <f t="shared" si="45"/>
        <v/>
      </c>
      <c r="BS186" s="6"/>
      <c r="BT186" s="11"/>
    </row>
    <row r="187" spans="1:72" ht="15.75" x14ac:dyDescent="0.25">
      <c r="A187" s="52" t="s">
        <v>1258</v>
      </c>
      <c r="B187" s="56"/>
      <c r="C187" s="128" t="s">
        <v>118</v>
      </c>
      <c r="D187" s="7" t="s">
        <v>22</v>
      </c>
      <c r="E187" s="7" t="s">
        <v>440</v>
      </c>
      <c r="F187" s="64" t="s">
        <v>171</v>
      </c>
      <c r="G187" s="62">
        <v>4</v>
      </c>
      <c r="I187" s="10" t="s">
        <v>110</v>
      </c>
      <c r="J187" s="11" t="s">
        <v>9022</v>
      </c>
      <c r="K187" s="74" t="s">
        <v>510</v>
      </c>
      <c r="L187" s="176"/>
      <c r="M187" s="176">
        <v>1000</v>
      </c>
      <c r="N187" s="78" t="s">
        <v>1384</v>
      </c>
      <c r="O187" s="83" t="s">
        <v>531</v>
      </c>
      <c r="P187" s="78" t="s">
        <v>593</v>
      </c>
      <c r="R187" s="80"/>
      <c r="S187" s="92"/>
      <c r="T187" s="217" t="s">
        <v>1276</v>
      </c>
      <c r="U187" s="223" t="s">
        <v>6876</v>
      </c>
      <c r="W187" s="12" t="str">
        <f t="shared" si="38"/>
        <v>Mqtt1</v>
      </c>
      <c r="X187" s="196"/>
      <c r="Y187" s="6" t="str">
        <f t="shared" si="50"/>
        <v>marpower/250000-fresh-water</v>
      </c>
      <c r="Z187" s="103" t="str">
        <f t="shared" si="48"/>
        <v>$.HOTWATER_MAIN_TECH_SPACE_FLOW</v>
      </c>
      <c r="AB187" s="6"/>
      <c r="AI187" s="53">
        <v>5</v>
      </c>
      <c r="AJ187" s="78">
        <v>300</v>
      </c>
      <c r="AK187" s="113" t="s">
        <v>1417</v>
      </c>
      <c r="AM187" s="114" t="str">
        <f t="shared" si="49"/>
        <v/>
      </c>
      <c r="AR187" s="127"/>
      <c r="AT187" s="128"/>
      <c r="AU187" s="7"/>
      <c r="AV187" s="129"/>
      <c r="AW187" s="126" t="str">
        <f t="shared" si="51"/>
        <v/>
      </c>
      <c r="AX187" s="137"/>
      <c r="BB187" s="147" t="str">
        <f t="shared" si="45"/>
        <v/>
      </c>
      <c r="BS187" s="6"/>
      <c r="BT187" s="11"/>
    </row>
    <row r="188" spans="1:72" ht="15.75" x14ac:dyDescent="0.25">
      <c r="A188" s="52" t="s">
        <v>1258</v>
      </c>
      <c r="B188" s="56"/>
      <c r="C188" s="128" t="s">
        <v>118</v>
      </c>
      <c r="D188" s="7" t="s">
        <v>22</v>
      </c>
      <c r="E188" s="7" t="s">
        <v>441</v>
      </c>
      <c r="F188" s="64" t="s">
        <v>171</v>
      </c>
      <c r="G188" s="62">
        <v>1</v>
      </c>
      <c r="I188" s="10" t="s">
        <v>110</v>
      </c>
      <c r="J188" s="11" t="s">
        <v>9023</v>
      </c>
      <c r="K188" s="74" t="s">
        <v>510</v>
      </c>
      <c r="L188" s="176"/>
      <c r="M188" s="176">
        <v>1000</v>
      </c>
      <c r="N188" s="78" t="s">
        <v>1384</v>
      </c>
      <c r="O188" s="83" t="s">
        <v>6929</v>
      </c>
      <c r="P188" s="78" t="s">
        <v>594</v>
      </c>
      <c r="R188" s="80"/>
      <c r="S188" s="92"/>
      <c r="T188" s="217" t="s">
        <v>1277</v>
      </c>
      <c r="U188" s="223" t="s">
        <v>1201</v>
      </c>
      <c r="W188" s="12" t="str">
        <f t="shared" si="38"/>
        <v>Mqtt1</v>
      </c>
      <c r="X188" s="196"/>
      <c r="Y188" s="6" t="str">
        <f t="shared" si="50"/>
        <v>marpower/250000-fresh-water</v>
      </c>
      <c r="Z188" s="103" t="str">
        <f t="shared" si="48"/>
        <v>$.COLDWATER_MAIN_TECH_SPACE_FLOW</v>
      </c>
      <c r="AB188" s="6"/>
      <c r="AI188" s="53">
        <v>0.05</v>
      </c>
      <c r="AJ188" s="78">
        <v>35</v>
      </c>
      <c r="AK188" s="113" t="s">
        <v>1417</v>
      </c>
      <c r="AM188" s="114" t="str">
        <f t="shared" si="49"/>
        <v/>
      </c>
      <c r="AR188" s="127"/>
      <c r="AT188" s="128"/>
      <c r="AU188" s="7"/>
      <c r="AV188" s="129"/>
      <c r="AW188" s="126" t="str">
        <f t="shared" si="51"/>
        <v/>
      </c>
      <c r="AX188" s="137"/>
      <c r="BB188" s="147" t="str">
        <f t="shared" si="45"/>
        <v/>
      </c>
      <c r="BS188" s="6"/>
      <c r="BT188" s="11"/>
    </row>
    <row r="189" spans="1:72" ht="15.75" x14ac:dyDescent="0.25">
      <c r="A189" s="52" t="s">
        <v>1258</v>
      </c>
      <c r="B189" s="56"/>
      <c r="C189" s="128" t="s">
        <v>118</v>
      </c>
      <c r="D189" s="7" t="s">
        <v>22</v>
      </c>
      <c r="E189" s="7" t="s">
        <v>441</v>
      </c>
      <c r="F189" s="64" t="s">
        <v>171</v>
      </c>
      <c r="G189" s="62">
        <v>2</v>
      </c>
      <c r="I189" s="10" t="s">
        <v>110</v>
      </c>
      <c r="J189" s="11" t="s">
        <v>9024</v>
      </c>
      <c r="K189" s="74" t="s">
        <v>510</v>
      </c>
      <c r="L189" s="176"/>
      <c r="M189" s="176">
        <v>1000</v>
      </c>
      <c r="N189" s="78" t="s">
        <v>1384</v>
      </c>
      <c r="O189" s="83" t="s">
        <v>532</v>
      </c>
      <c r="P189" s="78" t="s">
        <v>595</v>
      </c>
      <c r="R189" s="80"/>
      <c r="S189" s="92"/>
      <c r="T189" s="217" t="s">
        <v>1276</v>
      </c>
      <c r="U189" s="223" t="s">
        <v>6876</v>
      </c>
      <c r="W189" s="12" t="str">
        <f t="shared" si="38"/>
        <v>Mqtt1</v>
      </c>
      <c r="X189" s="196"/>
      <c r="Y189" s="6" t="str">
        <f t="shared" si="50"/>
        <v>marpower/250000-fresh-water</v>
      </c>
      <c r="Z189" s="103" t="str">
        <f t="shared" si="48"/>
        <v>$.COLDWATER_MAIN_TECH_SPACE_FR45_FLOW</v>
      </c>
      <c r="AB189" s="6"/>
      <c r="AI189" s="53">
        <v>5</v>
      </c>
      <c r="AJ189" s="78">
        <v>300</v>
      </c>
      <c r="AK189" s="113" t="s">
        <v>1417</v>
      </c>
      <c r="AM189" s="114" t="str">
        <f t="shared" si="49"/>
        <v/>
      </c>
      <c r="AR189" s="127"/>
      <c r="AT189" s="128"/>
      <c r="AU189" s="7"/>
      <c r="AV189" s="129"/>
      <c r="AW189" s="126" t="str">
        <f t="shared" si="51"/>
        <v/>
      </c>
      <c r="AX189" s="137"/>
      <c r="BB189" s="147" t="str">
        <f t="shared" si="45"/>
        <v/>
      </c>
      <c r="BS189" s="6"/>
      <c r="BT189" s="11"/>
    </row>
    <row r="190" spans="1:72" ht="15.75" x14ac:dyDescent="0.25">
      <c r="A190" s="52" t="s">
        <v>730</v>
      </c>
      <c r="B190" s="56"/>
      <c r="C190" s="128" t="s">
        <v>118</v>
      </c>
      <c r="D190" s="7" t="s">
        <v>22</v>
      </c>
      <c r="E190" s="7" t="s">
        <v>441</v>
      </c>
      <c r="F190" s="64" t="s">
        <v>171</v>
      </c>
      <c r="G190" s="62">
        <v>3</v>
      </c>
      <c r="I190" s="10" t="s">
        <v>110</v>
      </c>
      <c r="J190" s="71" t="s">
        <v>9026</v>
      </c>
      <c r="K190" s="74" t="s">
        <v>510</v>
      </c>
      <c r="L190" s="176"/>
      <c r="M190" s="176">
        <v>1000</v>
      </c>
      <c r="N190" s="78" t="s">
        <v>1384</v>
      </c>
      <c r="O190" s="83" t="s">
        <v>533</v>
      </c>
      <c r="P190" s="78" t="s">
        <v>596</v>
      </c>
      <c r="R190" s="80"/>
      <c r="S190" s="92"/>
      <c r="T190" s="217" t="s">
        <v>710</v>
      </c>
      <c r="U190" s="223" t="s">
        <v>921</v>
      </c>
      <c r="W190" s="12" t="str">
        <f t="shared" si="38"/>
        <v>Mqtt1</v>
      </c>
      <c r="X190" s="196"/>
      <c r="Y190" s="6" t="str">
        <f t="shared" si="50"/>
        <v>marpower/250000-fresh-water</v>
      </c>
      <c r="Z190" s="103" t="str">
        <f t="shared" si="48"/>
        <v>$.TANK_1_FR_45_PS_LEVEL</v>
      </c>
      <c r="AB190" s="6"/>
      <c r="AI190" s="53">
        <v>4</v>
      </c>
      <c r="AJ190" s="78">
        <v>20</v>
      </c>
      <c r="AK190" s="113" t="s">
        <v>729</v>
      </c>
      <c r="AL190" s="113">
        <v>2</v>
      </c>
      <c r="AM190" s="114" t="str">
        <f t="shared" si="49"/>
        <v/>
      </c>
      <c r="AR190" s="127"/>
      <c r="AT190" s="128"/>
      <c r="AU190" s="7"/>
      <c r="AV190" s="129"/>
      <c r="AW190" s="126" t="str">
        <f t="shared" si="51"/>
        <v/>
      </c>
      <c r="AX190" s="137"/>
      <c r="BB190" s="147" t="str">
        <f t="shared" si="45"/>
        <v/>
      </c>
      <c r="BS190" s="6"/>
      <c r="BT190" s="11"/>
    </row>
    <row r="191" spans="1:72" ht="15.75" x14ac:dyDescent="0.25">
      <c r="A191" s="52" t="s">
        <v>730</v>
      </c>
      <c r="B191" s="56"/>
      <c r="C191" s="128" t="s">
        <v>118</v>
      </c>
      <c r="D191" s="7" t="s">
        <v>22</v>
      </c>
      <c r="E191" s="7" t="s">
        <v>441</v>
      </c>
      <c r="F191" s="64" t="s">
        <v>171</v>
      </c>
      <c r="G191" s="62">
        <v>4</v>
      </c>
      <c r="I191" s="10" t="s">
        <v>110</v>
      </c>
      <c r="J191" s="71" t="s">
        <v>9027</v>
      </c>
      <c r="K191" s="74" t="s">
        <v>510</v>
      </c>
      <c r="L191" s="176"/>
      <c r="M191" s="176">
        <v>1000</v>
      </c>
      <c r="N191" s="78" t="s">
        <v>1384</v>
      </c>
      <c r="O191" s="83" t="s">
        <v>534</v>
      </c>
      <c r="P191" s="78" t="s">
        <v>597</v>
      </c>
      <c r="R191" s="80"/>
      <c r="S191" s="92"/>
      <c r="T191" s="217" t="s">
        <v>711</v>
      </c>
      <c r="U191" s="223" t="s">
        <v>921</v>
      </c>
      <c r="W191" s="12" t="str">
        <f t="shared" si="38"/>
        <v>Mqtt1</v>
      </c>
      <c r="X191" s="196"/>
      <c r="Y191" s="6" t="str">
        <f t="shared" si="50"/>
        <v>marpower/250000-fresh-water</v>
      </c>
      <c r="Z191" s="103" t="str">
        <f t="shared" si="48"/>
        <v>$.TANK_2_FR_45_SB_LEVEL</v>
      </c>
      <c r="AB191" s="6"/>
      <c r="AI191" s="53">
        <v>4</v>
      </c>
      <c r="AJ191" s="78">
        <v>20</v>
      </c>
      <c r="AK191" s="113" t="s">
        <v>729</v>
      </c>
      <c r="AL191" s="113">
        <v>2</v>
      </c>
      <c r="AM191" s="114" t="str">
        <f t="shared" si="49"/>
        <v/>
      </c>
      <c r="AR191" s="127"/>
      <c r="AT191" s="128"/>
      <c r="AU191" s="7"/>
      <c r="AV191" s="129"/>
      <c r="AW191" s="126" t="str">
        <f t="shared" si="51"/>
        <v/>
      </c>
      <c r="AX191" s="137"/>
      <c r="BB191" s="147" t="str">
        <f t="shared" si="45"/>
        <v/>
      </c>
      <c r="BS191" s="6"/>
      <c r="BT191" s="11"/>
    </row>
    <row r="192" spans="1:72" ht="15.75" x14ac:dyDescent="0.25">
      <c r="A192" s="52" t="s">
        <v>1258</v>
      </c>
      <c r="B192" s="56"/>
      <c r="C192" s="128" t="s">
        <v>118</v>
      </c>
      <c r="D192" s="7" t="s">
        <v>22</v>
      </c>
      <c r="E192" s="7" t="s">
        <v>442</v>
      </c>
      <c r="F192" s="64" t="s">
        <v>171</v>
      </c>
      <c r="G192" s="62">
        <v>1</v>
      </c>
      <c r="I192" s="10" t="s">
        <v>110</v>
      </c>
      <c r="J192" s="11" t="s">
        <v>9025</v>
      </c>
      <c r="K192" s="74" t="s">
        <v>510</v>
      </c>
      <c r="L192" s="176"/>
      <c r="M192" s="176">
        <v>1000</v>
      </c>
      <c r="N192" s="78" t="s">
        <v>1384</v>
      </c>
      <c r="O192" s="181" t="s">
        <v>1306</v>
      </c>
      <c r="P192" s="80" t="s">
        <v>1273</v>
      </c>
      <c r="T192" s="217" t="s">
        <v>1274</v>
      </c>
      <c r="U192" s="223" t="s">
        <v>6876</v>
      </c>
      <c r="W192" s="12" t="str">
        <f t="shared" si="38"/>
        <v>Mqtt1</v>
      </c>
      <c r="X192" s="196"/>
      <c r="Y192" s="6" t="str">
        <f>LOWER(SUBSTITUTE(SUBSTITUTE(IF(COUNTIF(N192,"spare"),"",_xlfn.CONCAT("marpower/",IF(X192&lt;&gt;"",N192&amp;"/"&amp;X192,N192)))," ","-"),"_","-"))</f>
        <v>marpower/250000-fresh-water</v>
      </c>
      <c r="Z192" s="103" t="str">
        <f t="shared" si="48"/>
        <v>$.HOTWATER_DAYHEAD_FLOW</v>
      </c>
      <c r="AB192" s="6"/>
      <c r="AI192" s="53">
        <v>0.05</v>
      </c>
      <c r="AJ192" s="78">
        <v>35</v>
      </c>
      <c r="AK192" s="113" t="s">
        <v>1417</v>
      </c>
      <c r="AM192" s="114" t="str">
        <f t="shared" si="49"/>
        <v/>
      </c>
      <c r="AR192" s="127"/>
      <c r="AT192" s="128"/>
      <c r="AU192" s="7"/>
      <c r="AV192" s="129"/>
      <c r="AW192" s="126" t="str">
        <f t="shared" si="51"/>
        <v/>
      </c>
      <c r="AX192" s="137"/>
      <c r="BB192" s="147" t="str">
        <f t="shared" si="45"/>
        <v/>
      </c>
      <c r="BS192" s="6"/>
      <c r="BT192" s="11"/>
    </row>
    <row r="193" spans="1:72" ht="15.75" x14ac:dyDescent="0.25">
      <c r="A193" s="52" t="s">
        <v>6563</v>
      </c>
      <c r="B193" s="56"/>
      <c r="C193" s="128" t="s">
        <v>118</v>
      </c>
      <c r="D193" s="7" t="s">
        <v>22</v>
      </c>
      <c r="E193" s="7" t="s">
        <v>442</v>
      </c>
      <c r="F193" s="64" t="s">
        <v>171</v>
      </c>
      <c r="G193" s="62">
        <v>2</v>
      </c>
      <c r="I193" s="10" t="s">
        <v>110</v>
      </c>
      <c r="J193" s="71" t="s">
        <v>9028</v>
      </c>
      <c r="K193" s="74" t="s">
        <v>510</v>
      </c>
      <c r="L193" s="176"/>
      <c r="M193" s="176">
        <v>1000</v>
      </c>
      <c r="N193" s="78" t="s">
        <v>1383</v>
      </c>
      <c r="O193" s="85">
        <v>21001050</v>
      </c>
      <c r="P193" s="80" t="s">
        <v>657</v>
      </c>
      <c r="T193" s="220" t="s">
        <v>720</v>
      </c>
      <c r="U193" s="221" t="s">
        <v>921</v>
      </c>
      <c r="W193" s="12" t="str">
        <f t="shared" si="38"/>
        <v>Mqtt1</v>
      </c>
      <c r="X193" s="196"/>
      <c r="Y193" s="6" t="str">
        <f t="shared" ref="Y193" si="52">LOWER(SUBSTITUTE(SUBSTITUTE(IF(COUNTIF(N193,"spare"),"",_xlfn.CONCAT("marpower/",IF(X193&lt;&gt;"",N193&amp;"/"&amp;X193,N193&amp;"-general")))," ","-"),"_","-"))</f>
        <v>marpower/210000-bilge-fifi-general</v>
      </c>
      <c r="Z193" s="103" t="str">
        <f>IF(COUNTIF(N193,"spare"),"","$."&amp;_xlfn.REGEXREPLACE(_xlfn.REGEXREPLACE(IF(X193="",J193,_xlfn.REGEXREPLACE(J193,".*_","")),"^BILGE_",""),"\.","_"))</f>
        <v>$.TANK_LEVEL</v>
      </c>
      <c r="AB193" s="6"/>
      <c r="AI193" s="53">
        <v>4</v>
      </c>
      <c r="AJ193" s="78">
        <v>20</v>
      </c>
      <c r="AK193" s="113" t="s">
        <v>729</v>
      </c>
      <c r="AL193" s="113">
        <v>2</v>
      </c>
      <c r="AM193" s="114" t="str">
        <f t="shared" si="49"/>
        <v/>
      </c>
      <c r="AR193" s="127"/>
      <c r="AT193" s="128"/>
      <c r="AU193" s="7"/>
      <c r="AV193" s="129"/>
      <c r="AW193" s="126" t="str">
        <f t="shared" si="51"/>
        <v/>
      </c>
      <c r="AX193" s="137"/>
      <c r="BB193" s="147" t="str">
        <f t="shared" si="45"/>
        <v/>
      </c>
      <c r="BS193" s="6"/>
      <c r="BT193" s="11"/>
    </row>
    <row r="194" spans="1:72" ht="15.75" x14ac:dyDescent="0.25">
      <c r="A194" s="52" t="s">
        <v>1258</v>
      </c>
      <c r="B194" s="56"/>
      <c r="C194" s="128" t="s">
        <v>118</v>
      </c>
      <c r="D194" s="7" t="s">
        <v>22</v>
      </c>
      <c r="E194" s="7" t="s">
        <v>442</v>
      </c>
      <c r="F194" s="64" t="s">
        <v>171</v>
      </c>
      <c r="G194" s="62">
        <v>3</v>
      </c>
      <c r="I194" s="10" t="s">
        <v>110</v>
      </c>
      <c r="J194" s="11" t="s">
        <v>470</v>
      </c>
      <c r="K194" s="74" t="s">
        <v>510</v>
      </c>
      <c r="L194" s="176"/>
      <c r="M194" s="176">
        <v>1000</v>
      </c>
      <c r="N194" s="80" t="s">
        <v>1382</v>
      </c>
      <c r="O194" s="285" t="s">
        <v>535</v>
      </c>
      <c r="P194" s="80" t="s">
        <v>598</v>
      </c>
      <c r="R194" s="80"/>
      <c r="S194" s="92"/>
      <c r="T194" s="275" t="s">
        <v>1301</v>
      </c>
      <c r="U194" s="278" t="s">
        <v>1287</v>
      </c>
      <c r="W194" s="12" t="str">
        <f t="shared" si="38"/>
        <v>Mqtt1</v>
      </c>
      <c r="X194" s="196"/>
      <c r="Y194" s="6" t="str">
        <f t="shared" si="50"/>
        <v>marpower/450000-amcs</v>
      </c>
      <c r="Z194" s="103" t="str">
        <f>IF(COUNTIF(N194,"spare"),"","$."&amp;_xlfn.REGEXREPLACE(_xlfn.REGEXREPLACE(IF(X194="",D194&amp;"_"&amp;J194,J194),"^Amcs_",""),"\.","_"))</f>
        <v>$.KEB1_ACC_SENSOR_2_OUTPX</v>
      </c>
      <c r="AB194" s="6"/>
      <c r="AI194" s="53">
        <v>4</v>
      </c>
      <c r="AJ194" s="78">
        <v>20</v>
      </c>
      <c r="AK194" s="113" t="s">
        <v>729</v>
      </c>
      <c r="AM194" s="114" t="str">
        <f t="shared" si="49"/>
        <v/>
      </c>
      <c r="AR194" s="127"/>
      <c r="AT194" s="128"/>
      <c r="AU194" s="7"/>
      <c r="AV194" s="129"/>
      <c r="AW194" s="126" t="str">
        <f t="shared" si="51"/>
        <v/>
      </c>
      <c r="AX194" s="137"/>
      <c r="BB194" s="147" t="str">
        <f t="shared" si="45"/>
        <v/>
      </c>
      <c r="BS194" s="6"/>
      <c r="BT194" s="11"/>
    </row>
    <row r="195" spans="1:72" ht="15.75" x14ac:dyDescent="0.25">
      <c r="A195" s="52" t="s">
        <v>1258</v>
      </c>
      <c r="B195" s="56"/>
      <c r="C195" s="128" t="s">
        <v>118</v>
      </c>
      <c r="D195" s="7" t="s">
        <v>22</v>
      </c>
      <c r="E195" s="7" t="s">
        <v>442</v>
      </c>
      <c r="F195" s="64" t="s">
        <v>171</v>
      </c>
      <c r="G195" s="62">
        <v>4</v>
      </c>
      <c r="I195" s="10" t="s">
        <v>110</v>
      </c>
      <c r="J195" s="71" t="s">
        <v>471</v>
      </c>
      <c r="K195" s="74" t="s">
        <v>510</v>
      </c>
      <c r="L195" s="176"/>
      <c r="M195" s="176">
        <v>1000</v>
      </c>
      <c r="N195" s="80" t="s">
        <v>1382</v>
      </c>
      <c r="O195" s="288"/>
      <c r="P195" s="78" t="s">
        <v>599</v>
      </c>
      <c r="R195" s="80"/>
      <c r="S195" s="92"/>
      <c r="T195" s="304"/>
      <c r="U195" s="279"/>
      <c r="W195" s="12" t="str">
        <f t="shared" si="38"/>
        <v>Mqtt1</v>
      </c>
      <c r="X195" s="196"/>
      <c r="Y195" s="6" t="str">
        <f t="shared" si="50"/>
        <v>marpower/450000-amcs</v>
      </c>
      <c r="Z195" s="103" t="str">
        <f>IF(COUNTIF(N195,"spare"),"","$."&amp;_xlfn.REGEXREPLACE(_xlfn.REGEXREPLACE(IF(X195="",D195&amp;"_"&amp;J195,J195),"^Amcs_",""),"\.","_"))</f>
        <v>$.KEB1_ACC_SENSOR_2_OUTPY</v>
      </c>
      <c r="AB195" s="6"/>
      <c r="AI195" s="53">
        <v>4</v>
      </c>
      <c r="AJ195" s="78">
        <v>20</v>
      </c>
      <c r="AK195" s="113" t="s">
        <v>729</v>
      </c>
      <c r="AM195" s="114" t="str">
        <f t="shared" si="49"/>
        <v/>
      </c>
      <c r="AR195" s="127"/>
      <c r="AT195" s="128"/>
      <c r="AU195" s="7"/>
      <c r="AV195" s="129"/>
      <c r="AW195" s="126" t="str">
        <f t="shared" si="51"/>
        <v/>
      </c>
      <c r="AX195" s="137"/>
      <c r="BB195" s="147" t="str">
        <f t="shared" si="45"/>
        <v/>
      </c>
      <c r="BS195" s="6"/>
      <c r="BT195" s="11"/>
    </row>
    <row r="196" spans="1:72" ht="15.75" x14ac:dyDescent="0.25">
      <c r="A196" s="52" t="s">
        <v>1258</v>
      </c>
      <c r="B196" s="56"/>
      <c r="C196" s="128" t="s">
        <v>118</v>
      </c>
      <c r="D196" s="7" t="s">
        <v>22</v>
      </c>
      <c r="E196" s="7" t="s">
        <v>443</v>
      </c>
      <c r="F196" s="64" t="s">
        <v>171</v>
      </c>
      <c r="G196" s="62">
        <v>1</v>
      </c>
      <c r="I196" s="10" t="s">
        <v>110</v>
      </c>
      <c r="J196" s="71" t="s">
        <v>472</v>
      </c>
      <c r="K196" s="74" t="s">
        <v>510</v>
      </c>
      <c r="L196" s="176"/>
      <c r="M196" s="176">
        <v>1000</v>
      </c>
      <c r="N196" s="80" t="s">
        <v>1382</v>
      </c>
      <c r="O196" s="284"/>
      <c r="P196" s="78" t="s">
        <v>600</v>
      </c>
      <c r="R196" s="80"/>
      <c r="S196" s="92"/>
      <c r="T196" s="316"/>
      <c r="U196" s="280"/>
      <c r="W196" s="12" t="str">
        <f t="shared" si="38"/>
        <v>Mqtt1</v>
      </c>
      <c r="X196" s="196"/>
      <c r="Y196" s="6" t="str">
        <f t="shared" si="50"/>
        <v>marpower/450000-amcs</v>
      </c>
      <c r="Z196" s="103" t="str">
        <f>IF(COUNTIF(N196,"spare"),"","$."&amp;_xlfn.REGEXREPLACE(_xlfn.REGEXREPLACE(IF(X196="",D196&amp;"_"&amp;J196,J196),"^Amcs_",""),"\.","_"))</f>
        <v>$.KEB1_ACC_SENSOR_2_OUTPZ</v>
      </c>
      <c r="AB196" s="6"/>
      <c r="AI196" s="53">
        <v>4</v>
      </c>
      <c r="AJ196" s="78">
        <v>20</v>
      </c>
      <c r="AK196" s="113" t="s">
        <v>729</v>
      </c>
      <c r="AM196" s="114" t="str">
        <f t="shared" si="49"/>
        <v/>
      </c>
      <c r="AR196" s="127"/>
      <c r="AT196" s="128"/>
      <c r="AU196" s="7"/>
      <c r="AV196" s="129"/>
      <c r="AW196" s="126" t="str">
        <f t="shared" si="51"/>
        <v/>
      </c>
      <c r="AX196" s="137"/>
      <c r="BB196" s="147" t="str">
        <f t="shared" si="45"/>
        <v/>
      </c>
      <c r="BS196" s="6"/>
      <c r="BT196" s="11"/>
    </row>
    <row r="197" spans="1:72" ht="15.75" x14ac:dyDescent="0.25">
      <c r="A197" s="52" t="s">
        <v>730</v>
      </c>
      <c r="B197" s="56"/>
      <c r="C197" s="128" t="s">
        <v>118</v>
      </c>
      <c r="D197" s="7" t="s">
        <v>22</v>
      </c>
      <c r="E197" s="7" t="s">
        <v>443</v>
      </c>
      <c r="F197" s="64" t="s">
        <v>171</v>
      </c>
      <c r="G197" s="62">
        <v>2</v>
      </c>
      <c r="I197" s="10" t="s">
        <v>110</v>
      </c>
      <c r="J197" s="71" t="s">
        <v>473</v>
      </c>
      <c r="K197" s="74" t="s">
        <v>510</v>
      </c>
      <c r="L197" s="176"/>
      <c r="M197" s="176">
        <v>1000</v>
      </c>
      <c r="N197" s="78" t="s">
        <v>1392</v>
      </c>
      <c r="O197" s="83">
        <v>29001019</v>
      </c>
      <c r="P197" s="78" t="s">
        <v>601</v>
      </c>
      <c r="R197" s="80"/>
      <c r="S197" s="92"/>
      <c r="T197" s="217" t="s">
        <v>713</v>
      </c>
      <c r="U197" s="221" t="s">
        <v>921</v>
      </c>
      <c r="W197" s="12" t="str">
        <f t="shared" si="38"/>
        <v>Mqtt1</v>
      </c>
      <c r="X197" s="196"/>
      <c r="Y197" s="6" t="str">
        <f t="shared" si="50"/>
        <v>marpower/290000-pneumatic-</v>
      </c>
      <c r="Z197" s="103" t="str">
        <f>IF(COUNTIF(N197,"spare"),"","$."&amp;_xlfn.REGEXREPLACE(_xlfn.REGEXREPLACE(IF(X197="",J197,_xlfn.REGEXREPLACE(J197,".*_","")),"^PNEUMATIC_",""),"\.","_"))</f>
        <v>$.PRESSURE</v>
      </c>
      <c r="AB197" s="6"/>
      <c r="AI197" s="78">
        <v>0</v>
      </c>
      <c r="AJ197" s="78">
        <v>16</v>
      </c>
      <c r="AK197" s="116" t="s">
        <v>728</v>
      </c>
      <c r="AL197" s="118"/>
      <c r="AM197" s="114">
        <f t="shared" si="49"/>
        <v>197</v>
      </c>
      <c r="AP197" s="78">
        <v>6</v>
      </c>
      <c r="AR197" s="127"/>
      <c r="AS197" s="78">
        <v>3</v>
      </c>
      <c r="AT197" s="128" t="s">
        <v>17</v>
      </c>
      <c r="AU197" s="7"/>
      <c r="AV197" s="129" t="s">
        <v>112</v>
      </c>
      <c r="AW197" s="126" t="str">
        <f t="shared" si="51"/>
        <v>Please consult operation manual for more information</v>
      </c>
      <c r="AX197" s="137"/>
      <c r="BB197" s="147" t="str">
        <f t="shared" si="45"/>
        <v>1</v>
      </c>
      <c r="BS197" s="6"/>
      <c r="BT197" s="11"/>
    </row>
    <row r="198" spans="1:72" ht="15.75" x14ac:dyDescent="0.25">
      <c r="A198" s="52" t="s">
        <v>1258</v>
      </c>
      <c r="B198" s="56"/>
      <c r="C198" s="128" t="s">
        <v>118</v>
      </c>
      <c r="D198" s="7" t="s">
        <v>22</v>
      </c>
      <c r="E198" s="7" t="s">
        <v>443</v>
      </c>
      <c r="F198" s="64" t="s">
        <v>171</v>
      </c>
      <c r="G198" s="62">
        <v>3</v>
      </c>
      <c r="I198" s="10" t="s">
        <v>110</v>
      </c>
      <c r="J198" s="11" t="s">
        <v>9029</v>
      </c>
      <c r="K198" s="74" t="s">
        <v>510</v>
      </c>
      <c r="L198" s="176"/>
      <c r="M198" s="176">
        <v>1000</v>
      </c>
      <c r="N198" s="78" t="s">
        <v>1385</v>
      </c>
      <c r="O198" s="181" t="s">
        <v>536</v>
      </c>
      <c r="P198" s="78" t="s">
        <v>1088</v>
      </c>
      <c r="R198" s="80"/>
      <c r="S198" s="92"/>
      <c r="T198" s="217" t="s">
        <v>1281</v>
      </c>
      <c r="U198" s="221" t="s">
        <v>1201</v>
      </c>
      <c r="W198" s="12" t="str">
        <f t="shared" si="38"/>
        <v>Mqtt1</v>
      </c>
      <c r="X198" s="196"/>
      <c r="Y198" s="6" t="str">
        <f t="shared" si="50"/>
        <v>marpower/340000-sewage</v>
      </c>
      <c r="Z198" s="103" t="str">
        <f>IF(COUNTIF(N198,"spare"),"","$."&amp;_xlfn.REGEXREPLACE(_xlfn.REGEXREPLACE(IF(X198="",J198,_xlfn.REGEXREPLACE(J198,".*_","")),"^SEW_",""),"\.","_"))</f>
        <v>$.GREY_WATER_TANK_AFT_SB_LEVEL</v>
      </c>
      <c r="AB198" s="6"/>
      <c r="AI198" s="53">
        <v>4</v>
      </c>
      <c r="AJ198" s="78">
        <v>20</v>
      </c>
      <c r="AK198" s="113" t="s">
        <v>729</v>
      </c>
      <c r="AL198" s="113">
        <v>2</v>
      </c>
      <c r="AM198" s="114" t="str">
        <f t="shared" si="49"/>
        <v/>
      </c>
      <c r="AR198" s="127"/>
      <c r="AT198" s="128"/>
      <c r="AU198" s="7"/>
      <c r="AV198" s="129"/>
      <c r="AW198" s="126" t="str">
        <f t="shared" si="51"/>
        <v/>
      </c>
      <c r="AX198" s="137"/>
      <c r="BB198" s="147" t="str">
        <f t="shared" si="45"/>
        <v/>
      </c>
      <c r="BS198" s="6"/>
      <c r="BT198" s="11"/>
    </row>
    <row r="199" spans="1:72" ht="15.75" x14ac:dyDescent="0.25">
      <c r="A199" s="52" t="s">
        <v>1258</v>
      </c>
      <c r="B199" s="56"/>
      <c r="C199" s="128" t="s">
        <v>118</v>
      </c>
      <c r="D199" s="7" t="s">
        <v>22</v>
      </c>
      <c r="E199" s="7" t="s">
        <v>443</v>
      </c>
      <c r="F199" s="64" t="s">
        <v>171</v>
      </c>
      <c r="G199" s="62">
        <v>4</v>
      </c>
      <c r="I199" s="10" t="s">
        <v>110</v>
      </c>
      <c r="J199" s="11" t="s">
        <v>9030</v>
      </c>
      <c r="K199" s="74" t="s">
        <v>510</v>
      </c>
      <c r="L199" s="176"/>
      <c r="M199" s="176">
        <v>1000</v>
      </c>
      <c r="N199" s="78" t="s">
        <v>1385</v>
      </c>
      <c r="O199" s="83" t="s">
        <v>537</v>
      </c>
      <c r="P199" s="78" t="s">
        <v>1087</v>
      </c>
      <c r="R199" s="80"/>
      <c r="S199" s="92"/>
      <c r="T199" s="275" t="s">
        <v>1277</v>
      </c>
      <c r="U199" s="278" t="s">
        <v>1201</v>
      </c>
      <c r="W199" s="12" t="str">
        <f t="shared" si="38"/>
        <v>Mqtt1</v>
      </c>
      <c r="X199" s="196"/>
      <c r="Y199" s="6" t="str">
        <f t="shared" si="50"/>
        <v>marpower/340000-sewage</v>
      </c>
      <c r="Z199" s="103" t="str">
        <f>IF(COUNTIF(N199,"spare"),"","$."&amp;_xlfn.REGEXREPLACE(_xlfn.REGEXREPLACE(IF(X199="",J199,_xlfn.REGEXREPLACE(J199,".*_","")),"^SEW_",""),"\.","_"))</f>
        <v>$.BLACK_GREY_WATER_TANK_AFT_PS_LEVEL</v>
      </c>
      <c r="AB199" s="6"/>
      <c r="AI199" s="53">
        <v>4</v>
      </c>
      <c r="AJ199" s="78">
        <v>20</v>
      </c>
      <c r="AK199" s="113" t="s">
        <v>729</v>
      </c>
      <c r="AL199" s="113">
        <v>2</v>
      </c>
      <c r="AM199" s="114" t="str">
        <f t="shared" si="49"/>
        <v/>
      </c>
      <c r="AR199" s="127"/>
      <c r="AT199" s="128"/>
      <c r="AU199" s="7"/>
      <c r="AV199" s="129"/>
      <c r="AW199" s="126" t="str">
        <f t="shared" si="51"/>
        <v/>
      </c>
      <c r="AX199" s="137"/>
      <c r="BB199" s="147" t="str">
        <f t="shared" si="45"/>
        <v/>
      </c>
      <c r="BS199" s="6"/>
      <c r="BT199" s="11"/>
    </row>
    <row r="200" spans="1:72" ht="15.75" x14ac:dyDescent="0.25">
      <c r="A200" s="52" t="s">
        <v>1258</v>
      </c>
      <c r="B200" s="56"/>
      <c r="C200" s="128" t="s">
        <v>118</v>
      </c>
      <c r="D200" s="7" t="s">
        <v>22</v>
      </c>
      <c r="E200" s="7" t="s">
        <v>444</v>
      </c>
      <c r="F200" s="64" t="s">
        <v>171</v>
      </c>
      <c r="G200" s="62">
        <v>1</v>
      </c>
      <c r="I200" s="10" t="s">
        <v>110</v>
      </c>
      <c r="J200" s="11" t="s">
        <v>9031</v>
      </c>
      <c r="K200" s="74" t="s">
        <v>510</v>
      </c>
      <c r="L200" s="176"/>
      <c r="M200" s="176">
        <v>1000</v>
      </c>
      <c r="N200" s="78" t="s">
        <v>1385</v>
      </c>
      <c r="O200" s="83" t="s">
        <v>538</v>
      </c>
      <c r="P200" s="78" t="s">
        <v>602</v>
      </c>
      <c r="R200" s="80"/>
      <c r="S200" s="92"/>
      <c r="T200" s="277"/>
      <c r="U200" s="280"/>
      <c r="W200" s="12" t="str">
        <f t="shared" si="38"/>
        <v>Mqtt1</v>
      </c>
      <c r="X200" s="196"/>
      <c r="Y200" s="6" t="str">
        <f t="shared" si="50"/>
        <v>marpower/340000-sewage</v>
      </c>
      <c r="Z200" s="103" t="str">
        <f>IF(COUNTIF(N200,"spare"),"","$."&amp;_xlfn.REGEXREPLACE(_xlfn.REGEXREPLACE(IF(X200="",J200,_xlfn.REGEXREPLACE(J200,".*_","")),"^SEW_",""),"\.","_"))</f>
        <v>$.SLUDGE_TANK_PS_LEVEL</v>
      </c>
      <c r="AB200" s="6"/>
      <c r="AI200" s="53">
        <v>4</v>
      </c>
      <c r="AJ200" s="78">
        <v>20</v>
      </c>
      <c r="AK200" s="113" t="s">
        <v>729</v>
      </c>
      <c r="AL200" s="113">
        <v>2</v>
      </c>
      <c r="AM200" s="114" t="str">
        <f t="shared" si="49"/>
        <v/>
      </c>
      <c r="AR200" s="127"/>
      <c r="AT200" s="128"/>
      <c r="AU200" s="7"/>
      <c r="AV200" s="129"/>
      <c r="AW200" s="126" t="str">
        <f t="shared" si="51"/>
        <v/>
      </c>
      <c r="AX200" s="137"/>
      <c r="BB200" s="147" t="str">
        <f t="shared" si="45"/>
        <v/>
      </c>
      <c r="BS200" s="6"/>
      <c r="BT200" s="11"/>
    </row>
    <row r="201" spans="1:72" ht="15.75" x14ac:dyDescent="0.25">
      <c r="A201" s="52" t="s">
        <v>750</v>
      </c>
      <c r="B201" s="56"/>
      <c r="C201" s="128" t="s">
        <v>118</v>
      </c>
      <c r="D201" s="7" t="s">
        <v>22</v>
      </c>
      <c r="E201" s="7" t="s">
        <v>444</v>
      </c>
      <c r="F201" s="64" t="s">
        <v>171</v>
      </c>
      <c r="G201" s="62">
        <v>2</v>
      </c>
      <c r="I201" s="10" t="s">
        <v>110</v>
      </c>
      <c r="J201" s="11" t="s">
        <v>940</v>
      </c>
      <c r="K201" s="74" t="s">
        <v>510</v>
      </c>
      <c r="L201" s="176"/>
      <c r="M201" s="176">
        <v>1000</v>
      </c>
      <c r="N201" s="78" t="s">
        <v>1393</v>
      </c>
      <c r="O201" s="83"/>
      <c r="P201" s="80" t="s">
        <v>938</v>
      </c>
      <c r="R201" s="80"/>
      <c r="S201" s="92"/>
      <c r="T201" s="220" t="s">
        <v>708</v>
      </c>
      <c r="U201" s="223" t="s">
        <v>873</v>
      </c>
      <c r="W201" s="12" t="str">
        <f t="shared" si="38"/>
        <v>Mqtt1</v>
      </c>
      <c r="X201" s="196"/>
      <c r="Y201" s="6" t="str">
        <f t="shared" si="50"/>
        <v>marpower/090000-doors-hatches</v>
      </c>
      <c r="Z201" s="103" t="str">
        <f>IF(COUNTIF(N201,"spare"),"","$."&amp;_xlfn.REGEXREPLACE(IF(X201="",J201,_xlfn.REGEXREPLACE(J201,".*_","")),"\.","_"))</f>
        <v>$.MAIN_DECKH_VENT_HATCH_SB_PERC</v>
      </c>
      <c r="AB201" s="6"/>
      <c r="AI201" s="53">
        <v>0</v>
      </c>
      <c r="AJ201" s="78">
        <v>100</v>
      </c>
      <c r="AK201" s="113" t="s">
        <v>917</v>
      </c>
      <c r="AM201" s="114" t="str">
        <f t="shared" si="49"/>
        <v/>
      </c>
      <c r="AR201" s="127"/>
      <c r="AT201" s="128"/>
      <c r="AU201" s="7"/>
      <c r="AV201" s="129"/>
      <c r="AW201" s="126" t="str">
        <f t="shared" si="51"/>
        <v/>
      </c>
      <c r="AX201" s="137"/>
      <c r="BB201" s="147" t="str">
        <f t="shared" si="45"/>
        <v/>
      </c>
      <c r="BS201" s="6"/>
      <c r="BT201" s="11"/>
    </row>
    <row r="202" spans="1:72" ht="15.75" x14ac:dyDescent="0.25">
      <c r="A202" s="52" t="s">
        <v>750</v>
      </c>
      <c r="B202" s="56"/>
      <c r="C202" s="128" t="s">
        <v>118</v>
      </c>
      <c r="D202" s="7" t="s">
        <v>22</v>
      </c>
      <c r="E202" s="7" t="s">
        <v>444</v>
      </c>
      <c r="F202" s="64" t="s">
        <v>171</v>
      </c>
      <c r="G202" s="62">
        <v>3</v>
      </c>
      <c r="I202" s="10" t="s">
        <v>110</v>
      </c>
      <c r="J202" s="11" t="s">
        <v>941</v>
      </c>
      <c r="K202" s="74" t="s">
        <v>510</v>
      </c>
      <c r="L202" s="176"/>
      <c r="M202" s="176">
        <v>1000</v>
      </c>
      <c r="N202" s="78" t="s">
        <v>1393</v>
      </c>
      <c r="O202" s="83"/>
      <c r="P202" s="78" t="s">
        <v>939</v>
      </c>
      <c r="R202" s="80"/>
      <c r="S202" s="92"/>
      <c r="T202" s="220" t="s">
        <v>709</v>
      </c>
      <c r="U202" s="223" t="s">
        <v>873</v>
      </c>
      <c r="W202" s="12" t="str">
        <f t="shared" si="38"/>
        <v>Mqtt1</v>
      </c>
      <c r="X202" s="196"/>
      <c r="Y202" s="6" t="str">
        <f>LOWER(SUBSTITUTE(SUBSTITUTE(IF(COUNTIF(N202,"spare"),"",_xlfn.CONCAT("marpower/",IF(X202&lt;&gt;"",N202&amp;"/"&amp;X202,N202)))," ","-"),"_","-"))</f>
        <v>marpower/090000-doors-hatches</v>
      </c>
      <c r="Z202" s="103" t="str">
        <f>IF(COUNTIF(N202,"spare"),"","$."&amp;_xlfn.REGEXREPLACE(IF(X202="",J202,_xlfn.REGEXREPLACE(J202,".*_","")),"\.","_"))</f>
        <v>$.MAIN_DECKH_VENT_HATCH_PS_PERC</v>
      </c>
      <c r="AB202" s="6"/>
      <c r="AI202" s="53">
        <v>0</v>
      </c>
      <c r="AJ202" s="78">
        <v>100</v>
      </c>
      <c r="AK202" s="113" t="s">
        <v>917</v>
      </c>
      <c r="AM202" s="114" t="str">
        <f t="shared" si="49"/>
        <v/>
      </c>
      <c r="AR202" s="127"/>
      <c r="AT202" s="128"/>
      <c r="AU202" s="7"/>
      <c r="AV202" s="129"/>
      <c r="AW202" s="126" t="str">
        <f t="shared" si="51"/>
        <v/>
      </c>
      <c r="AX202" s="137"/>
      <c r="BB202" s="147" t="str">
        <f t="shared" si="45"/>
        <v/>
      </c>
      <c r="BS202" s="6"/>
      <c r="BT202" s="11"/>
    </row>
    <row r="203" spans="1:72" ht="15.75" x14ac:dyDescent="0.25">
      <c r="A203" s="52" t="s">
        <v>8225</v>
      </c>
      <c r="B203" s="56"/>
      <c r="C203" s="128" t="s">
        <v>118</v>
      </c>
      <c r="D203" s="7" t="s">
        <v>22</v>
      </c>
      <c r="E203" s="7" t="s">
        <v>444</v>
      </c>
      <c r="F203" s="64" t="s">
        <v>171</v>
      </c>
      <c r="G203" s="62">
        <v>4</v>
      </c>
      <c r="I203" s="10" t="s">
        <v>110</v>
      </c>
      <c r="J203" s="11" t="s">
        <v>942</v>
      </c>
      <c r="K203" s="74" t="s">
        <v>510</v>
      </c>
      <c r="L203" s="176"/>
      <c r="M203" s="176">
        <v>1000</v>
      </c>
      <c r="N203" s="78" t="s">
        <v>1393</v>
      </c>
      <c r="O203" s="83"/>
      <c r="P203" s="78" t="s">
        <v>937</v>
      </c>
      <c r="R203" s="80"/>
      <c r="S203" s="92"/>
      <c r="T203" s="220" t="s">
        <v>1264</v>
      </c>
      <c r="U203" s="221" t="s">
        <v>1287</v>
      </c>
      <c r="W203" s="12" t="str">
        <f t="shared" si="38"/>
        <v>Mqtt1</v>
      </c>
      <c r="X203" s="196"/>
      <c r="Y203" s="6" t="str">
        <f t="shared" si="50"/>
        <v>marpower/090000-doors-hatches</v>
      </c>
      <c r="Z203" s="103" t="str">
        <f>IF(COUNTIF(N203,"spare"),"","$."&amp;_xlfn.REGEXREPLACE(IF(X203="",J203,_xlfn.REGEXREPLACE(J203,".*_","")),"\.","_"))</f>
        <v>$.AFT_DECKH_VENT_HATCH_PERC</v>
      </c>
      <c r="AB203" s="6"/>
      <c r="AI203" s="53">
        <v>0</v>
      </c>
      <c r="AJ203" s="78">
        <v>100</v>
      </c>
      <c r="AK203" s="113" t="s">
        <v>917</v>
      </c>
      <c r="AM203" s="114" t="str">
        <f t="shared" si="49"/>
        <v/>
      </c>
      <c r="AR203" s="127"/>
      <c r="AT203" s="128"/>
      <c r="AU203" s="7"/>
      <c r="AV203" s="129"/>
      <c r="AW203" s="126" t="str">
        <f t="shared" si="51"/>
        <v/>
      </c>
      <c r="AX203" s="137"/>
      <c r="BB203" s="147" t="str">
        <f t="shared" si="45"/>
        <v/>
      </c>
      <c r="BS203" s="6"/>
      <c r="BT203" s="11"/>
    </row>
    <row r="204" spans="1:72" ht="15.75" x14ac:dyDescent="0.25">
      <c r="A204" s="52" t="s">
        <v>10094</v>
      </c>
      <c r="B204" s="56"/>
      <c r="C204" s="128" t="s">
        <v>118</v>
      </c>
      <c r="D204" s="7" t="s">
        <v>22</v>
      </c>
      <c r="E204" s="7" t="s">
        <v>445</v>
      </c>
      <c r="F204" s="64" t="s">
        <v>171</v>
      </c>
      <c r="G204" s="62">
        <v>1</v>
      </c>
      <c r="I204" s="10" t="s">
        <v>110</v>
      </c>
      <c r="J204" s="71" t="s">
        <v>10092</v>
      </c>
      <c r="K204" s="74" t="s">
        <v>510</v>
      </c>
      <c r="L204" s="176"/>
      <c r="M204" s="176">
        <v>1000</v>
      </c>
      <c r="N204" s="78" t="s">
        <v>1388</v>
      </c>
      <c r="O204" s="83"/>
      <c r="P204" s="80" t="s">
        <v>968</v>
      </c>
      <c r="R204" s="80"/>
      <c r="S204" s="92"/>
      <c r="T204" s="220" t="s">
        <v>1281</v>
      </c>
      <c r="U204" s="223" t="s">
        <v>1201</v>
      </c>
      <c r="W204" s="12" t="str">
        <f t="shared" si="38"/>
        <v>Mqtt1</v>
      </c>
      <c r="X204" s="196"/>
      <c r="Y204" s="6" t="str">
        <f>LOWER(SUBSTITUTE(SUBSTITUTE(IF(COUNTIF(N204,"spare"),"",_xlfn.CONCAT("marpower/",IF(X204&lt;&gt;"",N204&amp;"/"&amp;X204,N204)))," ","-"),"_","-"))</f>
        <v>marpower/250000-techwater</v>
      </c>
      <c r="Z204" s="272" t="str">
        <f>IF(COUNTIF(N204,"spare"),"","$."&amp;_xlfn.REGEXREPLACE(_xlfn.REGEXREPLACE(IF(X204="",J204,_xlfn.REGEXREPLACE(J204,".*_","")),"^TECH_WAT(ER)?_",""),"\.","_"))</f>
        <v>$.SALINITY1</v>
      </c>
      <c r="AB204" s="6"/>
      <c r="AI204" s="53">
        <v>0</v>
      </c>
      <c r="AJ204" s="268">
        <v>12800</v>
      </c>
      <c r="AK204" s="113" t="s">
        <v>10095</v>
      </c>
      <c r="AM204" s="114" t="str">
        <f t="shared" si="49"/>
        <v/>
      </c>
      <c r="AR204" s="127"/>
      <c r="AT204" s="128"/>
      <c r="AU204" s="7"/>
      <c r="AV204" s="129"/>
      <c r="AW204" s="126" t="str">
        <f t="shared" si="51"/>
        <v/>
      </c>
      <c r="AX204" s="137"/>
      <c r="BB204" s="147" t="str">
        <f t="shared" si="45"/>
        <v/>
      </c>
      <c r="BS204" s="6"/>
      <c r="BT204" s="11"/>
    </row>
    <row r="205" spans="1:72" ht="15.75" x14ac:dyDescent="0.25">
      <c r="A205" s="52" t="s">
        <v>750</v>
      </c>
      <c r="B205" s="56"/>
      <c r="C205" s="128" t="s">
        <v>118</v>
      </c>
      <c r="D205" s="7" t="s">
        <v>22</v>
      </c>
      <c r="E205" s="7" t="s">
        <v>445</v>
      </c>
      <c r="F205" s="64" t="s">
        <v>171</v>
      </c>
      <c r="G205" s="62">
        <v>2</v>
      </c>
      <c r="I205" s="10" t="s">
        <v>110</v>
      </c>
      <c r="J205" s="71" t="s">
        <v>985</v>
      </c>
      <c r="K205" s="74" t="s">
        <v>510</v>
      </c>
      <c r="L205" s="176"/>
      <c r="M205" s="176">
        <v>1000</v>
      </c>
      <c r="N205" s="78" t="s">
        <v>1388</v>
      </c>
      <c r="O205" s="83" t="s">
        <v>980</v>
      </c>
      <c r="P205" s="78" t="s">
        <v>10072</v>
      </c>
      <c r="R205" s="80"/>
      <c r="S205" s="92"/>
      <c r="T205" s="220" t="s">
        <v>983</v>
      </c>
      <c r="U205" s="223" t="s">
        <v>921</v>
      </c>
      <c r="W205" s="12" t="str">
        <f t="shared" si="38"/>
        <v>Mqtt1</v>
      </c>
      <c r="X205" s="196"/>
      <c r="Y205" s="6" t="str">
        <f t="shared" si="50"/>
        <v>marpower/250000-techwater</v>
      </c>
      <c r="Z205" s="103" t="str">
        <f>IF(COUNTIF(N205,"spare"),"","$."&amp;_xlfn.REGEXREPLACE(_xlfn.REGEXREPLACE(IF(X205="",J205,_xlfn.REGEXREPLACE(J205,".*_","")),"^TECH_WAT(ER)?_",""),"\.","_"))</f>
        <v>$.TANK1_LEVEL</v>
      </c>
      <c r="AB205" s="6"/>
      <c r="AI205" s="53">
        <v>4</v>
      </c>
      <c r="AJ205" s="78">
        <v>20</v>
      </c>
      <c r="AK205" s="113" t="s">
        <v>9469</v>
      </c>
      <c r="AL205" s="113">
        <v>2</v>
      </c>
      <c r="AM205" s="114"/>
      <c r="AR205" s="127"/>
      <c r="AT205" s="128"/>
      <c r="AU205" s="7"/>
      <c r="AV205" s="129"/>
      <c r="AW205" s="126" t="str">
        <f t="shared" si="51"/>
        <v/>
      </c>
      <c r="AX205" s="137"/>
      <c r="BB205" s="147" t="str">
        <f t="shared" ref="BB205:BB243" si="53">IF(ISNUMBER(AM205),"1","")</f>
        <v/>
      </c>
      <c r="BS205" s="6"/>
      <c r="BT205" s="11"/>
    </row>
    <row r="206" spans="1:72" ht="15.75" x14ac:dyDescent="0.25">
      <c r="A206" s="52" t="s">
        <v>750</v>
      </c>
      <c r="B206" s="56"/>
      <c r="C206" s="128" t="s">
        <v>118</v>
      </c>
      <c r="D206" s="7" t="s">
        <v>22</v>
      </c>
      <c r="E206" s="7" t="s">
        <v>445</v>
      </c>
      <c r="F206" s="64" t="s">
        <v>171</v>
      </c>
      <c r="G206" s="62">
        <v>3</v>
      </c>
      <c r="I206" s="10" t="s">
        <v>110</v>
      </c>
      <c r="J206" s="71" t="s">
        <v>986</v>
      </c>
      <c r="K206" s="74" t="s">
        <v>510</v>
      </c>
      <c r="L206" s="176"/>
      <c r="M206" s="176">
        <v>1000</v>
      </c>
      <c r="N206" s="78" t="s">
        <v>1388</v>
      </c>
      <c r="O206" s="83" t="s">
        <v>981</v>
      </c>
      <c r="P206" s="78" t="s">
        <v>982</v>
      </c>
      <c r="R206" s="80"/>
      <c r="S206" s="92"/>
      <c r="T206" s="220" t="s">
        <v>984</v>
      </c>
      <c r="U206" s="223" t="s">
        <v>921</v>
      </c>
      <c r="W206" s="12" t="str">
        <f t="shared" si="38"/>
        <v>Mqtt1</v>
      </c>
      <c r="X206" s="196"/>
      <c r="Y206" s="6" t="str">
        <f t="shared" si="50"/>
        <v>marpower/250000-techwater</v>
      </c>
      <c r="Z206" s="103" t="str">
        <f>IF(COUNTIF(N206,"spare"),"","$."&amp;_xlfn.REGEXREPLACE(_xlfn.REGEXREPLACE(IF(X206="",J206,_xlfn.REGEXREPLACE(J206,".*_","")),"^TECH_WAT(ER)?_",""),"\.","_"))</f>
        <v>$.TANK2_LEVEL</v>
      </c>
      <c r="AB206" s="6"/>
      <c r="AI206" s="53">
        <v>4</v>
      </c>
      <c r="AJ206" s="78">
        <v>20</v>
      </c>
      <c r="AK206" s="113" t="s">
        <v>9469</v>
      </c>
      <c r="AL206" s="113">
        <v>2</v>
      </c>
      <c r="AM206" s="114"/>
      <c r="AR206" s="127"/>
      <c r="AT206" s="128"/>
      <c r="AU206" s="7"/>
      <c r="AV206" s="129"/>
      <c r="AW206" s="126" t="str">
        <f t="shared" si="51"/>
        <v/>
      </c>
      <c r="AX206" s="137"/>
      <c r="BB206" s="147" t="str">
        <f t="shared" si="53"/>
        <v/>
      </c>
      <c r="BS206" s="6"/>
      <c r="BT206" s="11"/>
    </row>
    <row r="207" spans="1:72" ht="15.75" x14ac:dyDescent="0.25">
      <c r="A207" s="52" t="s">
        <v>11912</v>
      </c>
      <c r="B207" s="56"/>
      <c r="C207" s="128" t="s">
        <v>118</v>
      </c>
      <c r="D207" s="7" t="s">
        <v>22</v>
      </c>
      <c r="E207" s="7" t="s">
        <v>445</v>
      </c>
      <c r="F207" s="64" t="s">
        <v>171</v>
      </c>
      <c r="G207" s="62">
        <v>4</v>
      </c>
      <c r="I207" s="10" t="s">
        <v>110</v>
      </c>
      <c r="J207" s="11" t="s">
        <v>9032</v>
      </c>
      <c r="K207" s="74" t="s">
        <v>510</v>
      </c>
      <c r="L207" s="176"/>
      <c r="M207" s="176">
        <v>1000</v>
      </c>
      <c r="N207" s="78" t="s">
        <v>1388</v>
      </c>
      <c r="O207" s="181" t="s">
        <v>987</v>
      </c>
      <c r="P207" s="78" t="s">
        <v>13066</v>
      </c>
      <c r="R207" s="80"/>
      <c r="S207" s="92"/>
      <c r="T207" s="220" t="s">
        <v>1276</v>
      </c>
      <c r="U207" s="223" t="s">
        <v>6876</v>
      </c>
      <c r="W207" s="12" t="str">
        <f t="shared" si="38"/>
        <v>Mqtt1</v>
      </c>
      <c r="X207" s="196"/>
      <c r="Y207" s="6" t="str">
        <f t="shared" si="50"/>
        <v>marpower/250000-techwater</v>
      </c>
      <c r="Z207" s="103" t="str">
        <f>IF(COUNTIF(N207,"spare"),"","$."&amp;_xlfn.REGEXREPLACE(_xlfn.REGEXREPLACE(IF(X207="",J207,_xlfn.REGEXREPLACE(J207,".*_","")),"^TECH_WAT(ER)?_",""),"\.","_"))</f>
        <v>$.CHARCOAL_FILTER_B01_FLOW</v>
      </c>
      <c r="AB207" s="6"/>
      <c r="AI207" s="53">
        <v>0.2</v>
      </c>
      <c r="AJ207" s="78">
        <v>150</v>
      </c>
      <c r="AK207" s="113" t="s">
        <v>1417</v>
      </c>
      <c r="AM207" s="114" t="str">
        <f t="shared" si="49"/>
        <v/>
      </c>
      <c r="AR207" s="127"/>
      <c r="AT207" s="128"/>
      <c r="AU207" s="7"/>
      <c r="AV207" s="129"/>
      <c r="AW207" s="126" t="str">
        <f t="shared" si="51"/>
        <v/>
      </c>
      <c r="AX207" s="137"/>
      <c r="BB207" s="147" t="str">
        <f t="shared" si="53"/>
        <v/>
      </c>
      <c r="BS207" s="6"/>
      <c r="BT207" s="11"/>
    </row>
    <row r="208" spans="1:72" ht="15.75" x14ac:dyDescent="0.25">
      <c r="A208" s="52" t="s">
        <v>9447</v>
      </c>
      <c r="B208" s="56"/>
      <c r="C208" s="128" t="s">
        <v>118</v>
      </c>
      <c r="D208" s="7" t="s">
        <v>22</v>
      </c>
      <c r="E208" s="7" t="s">
        <v>446</v>
      </c>
      <c r="F208" s="64" t="s">
        <v>171</v>
      </c>
      <c r="G208" s="62">
        <v>1</v>
      </c>
      <c r="I208" s="10" t="s">
        <v>110</v>
      </c>
      <c r="J208" s="71" t="s">
        <v>9451</v>
      </c>
      <c r="K208" s="74" t="s">
        <v>510</v>
      </c>
      <c r="L208" s="176"/>
      <c r="M208" s="176">
        <v>1000</v>
      </c>
      <c r="N208" s="78" t="s">
        <v>1383</v>
      </c>
      <c r="O208" s="83" t="s">
        <v>9449</v>
      </c>
      <c r="P208" s="78" t="s">
        <v>9450</v>
      </c>
      <c r="R208" s="80"/>
      <c r="S208" s="92"/>
      <c r="T208" s="220" t="s">
        <v>1272</v>
      </c>
      <c r="U208" s="223" t="s">
        <v>6876</v>
      </c>
      <c r="W208" s="12" t="str">
        <f t="shared" si="38"/>
        <v>Mqtt1</v>
      </c>
      <c r="X208" s="196"/>
      <c r="Y208" s="6" t="str">
        <f t="shared" ref="Y208" si="54">LOWER(SUBSTITUTE(SUBSTITUTE(IF(COUNTIF(N208,"spare"),"",_xlfn.CONCAT("marpower/",IF(X208&lt;&gt;"",N208&amp;"/"&amp;X208,N208&amp;"-general")))," ","-"),"_","-"))</f>
        <v>marpower/210000-bilge-fifi-general</v>
      </c>
      <c r="Z208" s="103" t="str">
        <f>IF(COUNTIF(N208,"spare"),"","$."&amp;_xlfn.REGEXREPLACE(_xlfn.REGEXREPLACE(IF(X208="",J208,_xlfn.REGEXREPLACE(J208,".*_","")),"^BILGE_",""),"\.","_"))</f>
        <v>$.PRESS_SENSOR_AFT_PS_BATTERY</v>
      </c>
      <c r="AB208" s="6"/>
      <c r="AI208" s="53">
        <v>0</v>
      </c>
      <c r="AJ208" s="78">
        <v>100</v>
      </c>
      <c r="AK208" s="113" t="s">
        <v>728</v>
      </c>
      <c r="AL208" s="113">
        <v>2</v>
      </c>
      <c r="AM208" s="114" t="str">
        <f t="shared" si="49"/>
        <v/>
      </c>
      <c r="AR208" s="127"/>
      <c r="AT208" s="128"/>
      <c r="AU208" s="7"/>
      <c r="AV208" s="129"/>
      <c r="AW208" s="126" t="str">
        <f t="shared" si="51"/>
        <v/>
      </c>
      <c r="AX208" s="137"/>
      <c r="BB208" s="147" t="str">
        <f t="shared" si="53"/>
        <v/>
      </c>
      <c r="BS208" s="6"/>
      <c r="BT208" s="11"/>
    </row>
    <row r="209" spans="1:72" ht="15.75" x14ac:dyDescent="0.25">
      <c r="A209" s="52" t="s">
        <v>1258</v>
      </c>
      <c r="B209" s="56"/>
      <c r="C209" s="128" t="s">
        <v>118</v>
      </c>
      <c r="D209" s="7" t="s">
        <v>22</v>
      </c>
      <c r="E209" s="7" t="s">
        <v>446</v>
      </c>
      <c r="F209" s="64" t="s">
        <v>171</v>
      </c>
      <c r="G209" s="62">
        <v>2</v>
      </c>
      <c r="I209" s="10" t="s">
        <v>110</v>
      </c>
      <c r="J209" s="11" t="s">
        <v>9034</v>
      </c>
      <c r="K209" s="74" t="s">
        <v>510</v>
      </c>
      <c r="L209" s="176"/>
      <c r="M209" s="176">
        <v>1000</v>
      </c>
      <c r="N209" s="78" t="s">
        <v>1388</v>
      </c>
      <c r="O209" s="83">
        <v>25004038</v>
      </c>
      <c r="P209" s="78" t="s">
        <v>6961</v>
      </c>
      <c r="R209" s="80"/>
      <c r="S209" s="92"/>
      <c r="T209" s="275" t="s">
        <v>1276</v>
      </c>
      <c r="U209" s="278" t="s">
        <v>6876</v>
      </c>
      <c r="W209" s="12" t="str">
        <f t="shared" si="38"/>
        <v>Mqtt1</v>
      </c>
      <c r="X209" s="196"/>
      <c r="Y209" s="6" t="str">
        <f t="shared" si="50"/>
        <v>marpower/250000-techwater</v>
      </c>
      <c r="Z209" s="103" t="str">
        <f>IF(COUNTIF(N209,"spare"),"","$."&amp;_xlfn.REGEXREPLACE(_xlfn.REGEXREPLACE(IF(X209="",J209,_xlfn.REGEXREPLACE(J209,".*_","")),"^TECH_WAT(ER)?_",""),"\.","_"))</f>
        <v>$.CHARCOAL_FILTER_B01_TEMP</v>
      </c>
      <c r="AB209" s="6"/>
      <c r="AI209" s="53">
        <v>-40</v>
      </c>
      <c r="AJ209" s="78">
        <v>150</v>
      </c>
      <c r="AK209" s="113" t="s">
        <v>1159</v>
      </c>
      <c r="AM209" s="114" t="str">
        <f t="shared" si="49"/>
        <v/>
      </c>
      <c r="AR209" s="127"/>
      <c r="AT209" s="128"/>
      <c r="AU209" s="7"/>
      <c r="AV209" s="129"/>
      <c r="AW209" s="126" t="str">
        <f t="shared" si="51"/>
        <v/>
      </c>
      <c r="AX209" s="137"/>
      <c r="BB209" s="147" t="str">
        <f t="shared" si="53"/>
        <v/>
      </c>
      <c r="BS209" s="6"/>
      <c r="BT209" s="11"/>
    </row>
    <row r="210" spans="1:72" ht="15.75" x14ac:dyDescent="0.25">
      <c r="A210" s="52" t="s">
        <v>1258</v>
      </c>
      <c r="B210" s="56"/>
      <c r="C210" s="128" t="s">
        <v>118</v>
      </c>
      <c r="D210" s="7" t="s">
        <v>22</v>
      </c>
      <c r="E210" s="7" t="s">
        <v>446</v>
      </c>
      <c r="F210" s="64" t="s">
        <v>171</v>
      </c>
      <c r="G210" s="62">
        <v>3</v>
      </c>
      <c r="I210" s="10" t="s">
        <v>110</v>
      </c>
      <c r="J210" s="11" t="s">
        <v>9468</v>
      </c>
      <c r="K210" s="74" t="s">
        <v>510</v>
      </c>
      <c r="L210" s="176"/>
      <c r="M210" s="176">
        <v>1000</v>
      </c>
      <c r="N210" s="78" t="s">
        <v>1388</v>
      </c>
      <c r="O210" s="83" t="s">
        <v>998</v>
      </c>
      <c r="P210" s="78" t="s">
        <v>997</v>
      </c>
      <c r="R210" s="80"/>
      <c r="S210" s="92"/>
      <c r="T210" s="277"/>
      <c r="U210" s="280"/>
      <c r="W210" s="12" t="str">
        <f t="shared" si="38"/>
        <v>Mqtt1</v>
      </c>
      <c r="X210" s="196"/>
      <c r="Y210" s="6" t="str">
        <f t="shared" si="50"/>
        <v>marpower/250000-techwater</v>
      </c>
      <c r="Z210" s="103" t="str">
        <f>IF(COUNTIF(N210,"spare"),"","$."&amp;_xlfn.REGEXREPLACE(_xlfn.REGEXREPLACE(IF(X210="",J210,_xlfn.REGEXREPLACE(J210,".*_","")),"^TECH_WAT(ER)?_",""),"\.","_"))</f>
        <v>$.ADIABATIC_COOL_B03_FLOW</v>
      </c>
      <c r="AB210" s="6"/>
      <c r="AI210" s="53">
        <v>0.05</v>
      </c>
      <c r="AJ210" s="78">
        <v>35</v>
      </c>
      <c r="AK210" s="113" t="s">
        <v>1417</v>
      </c>
      <c r="AM210" s="114" t="str">
        <f t="shared" si="49"/>
        <v/>
      </c>
      <c r="AR210" s="127"/>
      <c r="AT210" s="128"/>
      <c r="AU210" s="7"/>
      <c r="AV210" s="129"/>
      <c r="AW210" s="126" t="str">
        <f t="shared" si="51"/>
        <v/>
      </c>
      <c r="AX210" s="137"/>
      <c r="BB210" s="147" t="str">
        <f t="shared" si="53"/>
        <v/>
      </c>
      <c r="BS210" s="6"/>
      <c r="BT210" s="11"/>
    </row>
    <row r="211" spans="1:72" ht="15.75" x14ac:dyDescent="0.25">
      <c r="A211" s="52" t="s">
        <v>1400</v>
      </c>
      <c r="B211" s="56"/>
      <c r="C211" s="128" t="s">
        <v>118</v>
      </c>
      <c r="D211" s="7" t="s">
        <v>22</v>
      </c>
      <c r="E211" s="7" t="s">
        <v>446</v>
      </c>
      <c r="F211" s="64" t="s">
        <v>171</v>
      </c>
      <c r="G211" s="62">
        <v>4</v>
      </c>
      <c r="I211" s="10" t="s">
        <v>110</v>
      </c>
      <c r="J211" s="11" t="s">
        <v>9035</v>
      </c>
      <c r="K211" s="74" t="s">
        <v>510</v>
      </c>
      <c r="N211" s="78" t="s">
        <v>1384</v>
      </c>
      <c r="O211" s="83">
        <v>25001139</v>
      </c>
      <c r="P211" s="78" t="s">
        <v>1407</v>
      </c>
      <c r="T211" s="220" t="s">
        <v>1406</v>
      </c>
      <c r="U211" s="223" t="s">
        <v>921</v>
      </c>
      <c r="W211" s="12" t="str">
        <f t="shared" si="38"/>
        <v>Mqtt1</v>
      </c>
      <c r="X211" s="196"/>
      <c r="Y211" s="6" t="str">
        <f t="shared" si="50"/>
        <v>marpower/250000-fresh-water</v>
      </c>
      <c r="Z211" s="103" t="str">
        <f>IF(COUNTIF(N211,"spare"),"","$."&amp;_xlfn.REGEXREPLACE(_xlfn.REGEXREPLACE(IF(X211="",J211,_xlfn.REGEXREPLACE(J211,".*_","")),"^FRESH_WAT(ER)?_",""),"\.","_"))</f>
        <v>$.TECHNICAL_ROOM_ENERG_REC_FLOW</v>
      </c>
      <c r="AB211" s="6"/>
      <c r="AI211" s="53">
        <v>0.1</v>
      </c>
      <c r="AJ211" s="78">
        <v>75</v>
      </c>
      <c r="AK211" s="113" t="s">
        <v>1417</v>
      </c>
      <c r="AM211" s="114" t="str">
        <f t="shared" si="49"/>
        <v/>
      </c>
      <c r="AR211" s="127"/>
      <c r="AT211" s="128"/>
      <c r="AU211" s="7"/>
      <c r="AV211" s="129"/>
      <c r="AW211" s="126" t="str">
        <f t="shared" si="51"/>
        <v/>
      </c>
      <c r="AX211" s="137"/>
      <c r="BB211" s="147" t="str">
        <f t="shared" si="53"/>
        <v/>
      </c>
      <c r="BS211" s="6"/>
      <c r="BT211" s="11"/>
    </row>
    <row r="212" spans="1:72" ht="15.75" x14ac:dyDescent="0.25">
      <c r="A212" s="52" t="s">
        <v>6897</v>
      </c>
      <c r="B212" s="56"/>
      <c r="C212" s="201" t="s">
        <v>118</v>
      </c>
      <c r="D212" s="201" t="s">
        <v>22</v>
      </c>
      <c r="E212" s="201" t="s">
        <v>447</v>
      </c>
      <c r="F212" s="202" t="s">
        <v>171</v>
      </c>
      <c r="G212" s="203">
        <v>1</v>
      </c>
      <c r="H212" s="203"/>
      <c r="I212" s="204" t="s">
        <v>110</v>
      </c>
      <c r="J212" s="71" t="s">
        <v>6901</v>
      </c>
      <c r="K212" s="74" t="s">
        <v>510</v>
      </c>
      <c r="N212" s="80" t="s">
        <v>6898</v>
      </c>
      <c r="O212" s="99">
        <v>30001021</v>
      </c>
      <c r="P212" s="78" t="s">
        <v>6899</v>
      </c>
      <c r="T212" s="217" t="s">
        <v>6900</v>
      </c>
      <c r="U212" s="223" t="s">
        <v>921</v>
      </c>
      <c r="W212" s="12" t="str">
        <f t="shared" si="38"/>
        <v>Mqtt1</v>
      </c>
      <c r="X212" s="196"/>
      <c r="Y212" s="6" t="str">
        <f t="shared" si="50"/>
        <v>marpower/300000-dirty-oil</v>
      </c>
      <c r="Z212" s="103" t="str">
        <f>IF(COUNTIF(N212,"spare"),"","$."&amp;_xlfn.REGEXREPLACE(_xlfn.REGEXREPLACE(IF(X212="",J212,_xlfn.REGEXREPLACE(J212,".*_","")),"^DIRTY_OIL_",""),"\.","_"))</f>
        <v>$.SLUDGE_TANK_LEVEL</v>
      </c>
      <c r="AB212" s="6"/>
      <c r="AI212" s="53">
        <v>4</v>
      </c>
      <c r="AJ212" s="78">
        <v>20</v>
      </c>
      <c r="AK212" s="113" t="s">
        <v>729</v>
      </c>
      <c r="AL212" s="113">
        <v>2</v>
      </c>
      <c r="AM212" s="114" t="str">
        <f t="shared" ref="AM212:AM215" si="55">IF(ISBLANK(AT212),"",ROW())</f>
        <v/>
      </c>
      <c r="AR212" s="127"/>
      <c r="AT212" s="128"/>
      <c r="AU212" s="7"/>
      <c r="AV212" s="129"/>
      <c r="AW212" s="126" t="str">
        <f t="shared" ref="AW212:AW215" si="56">IF(ISNUMBER(AM212),"Please consult operation manual for more information","")</f>
        <v/>
      </c>
      <c r="AX212" s="137"/>
      <c r="BB212" s="147" t="str">
        <f t="shared" ref="BB212:BB215" si="57">IF(ISNUMBER(AM212),"1","")</f>
        <v/>
      </c>
      <c r="BS212" s="6"/>
      <c r="BT212" s="11"/>
    </row>
    <row r="213" spans="1:72" ht="15.75" x14ac:dyDescent="0.25">
      <c r="A213" s="52" t="s">
        <v>1258</v>
      </c>
      <c r="B213" s="56"/>
      <c r="C213" s="128" t="s">
        <v>118</v>
      </c>
      <c r="D213" s="7" t="s">
        <v>22</v>
      </c>
      <c r="E213" s="7" t="s">
        <v>447</v>
      </c>
      <c r="F213" s="64" t="s">
        <v>171</v>
      </c>
      <c r="G213" s="62">
        <v>2</v>
      </c>
      <c r="I213" s="10" t="s">
        <v>110</v>
      </c>
      <c r="J213" s="11" t="s">
        <v>9036</v>
      </c>
      <c r="K213" s="74" t="s">
        <v>510</v>
      </c>
      <c r="L213" s="176"/>
      <c r="M213" s="176">
        <v>1000</v>
      </c>
      <c r="N213" s="78" t="s">
        <v>1388</v>
      </c>
      <c r="O213" s="181" t="s">
        <v>1004</v>
      </c>
      <c r="P213" s="78" t="s">
        <v>1003</v>
      </c>
      <c r="R213" s="80"/>
      <c r="S213" s="92"/>
      <c r="T213" s="217" t="s">
        <v>1276</v>
      </c>
      <c r="U213" s="223" t="s">
        <v>6876</v>
      </c>
      <c r="W213" s="12" t="str">
        <f t="shared" si="38"/>
        <v>Mqtt1</v>
      </c>
      <c r="X213" s="196"/>
      <c r="Y213" s="6" t="str">
        <f t="shared" si="50"/>
        <v>marpower/250000-techwater</v>
      </c>
      <c r="Z213" s="103" t="str">
        <f>IF(COUNTIF(N213,"spare"),"","$."&amp;_xlfn.REGEXREPLACE(_xlfn.REGEXREPLACE(IF(X213="",J213,_xlfn.REGEXREPLACE(J213,".*_","")),"^TECH_WAT(ER)?_",""),"\.","_"))</f>
        <v>$.ADIABATIC_COOL_B09_FLOW</v>
      </c>
      <c r="AB213" s="6"/>
      <c r="AI213" s="53">
        <v>0.05</v>
      </c>
      <c r="AJ213" s="78">
        <v>35</v>
      </c>
      <c r="AK213" s="113" t="s">
        <v>1417</v>
      </c>
      <c r="AM213" s="114" t="str">
        <f t="shared" si="55"/>
        <v/>
      </c>
      <c r="AR213" s="127"/>
      <c r="AT213" s="128"/>
      <c r="AU213" s="7"/>
      <c r="AV213" s="129"/>
      <c r="AW213" s="126" t="str">
        <f t="shared" si="56"/>
        <v/>
      </c>
      <c r="AX213" s="137"/>
      <c r="BB213" s="147" t="str">
        <f t="shared" si="57"/>
        <v/>
      </c>
      <c r="BS213" s="6"/>
      <c r="BT213" s="11"/>
    </row>
    <row r="214" spans="1:72" ht="15.75" x14ac:dyDescent="0.25">
      <c r="A214" s="52" t="s">
        <v>11909</v>
      </c>
      <c r="B214" s="56"/>
      <c r="C214" s="128" t="s">
        <v>118</v>
      </c>
      <c r="D214" s="7" t="s">
        <v>22</v>
      </c>
      <c r="E214" s="7" t="s">
        <v>447</v>
      </c>
      <c r="F214" s="64" t="s">
        <v>171</v>
      </c>
      <c r="G214" s="62">
        <v>3</v>
      </c>
      <c r="I214" s="10" t="s">
        <v>110</v>
      </c>
      <c r="J214" s="71" t="s">
        <v>6864</v>
      </c>
      <c r="K214" s="74" t="s">
        <v>510</v>
      </c>
      <c r="L214" s="176"/>
      <c r="M214" s="176">
        <v>1000</v>
      </c>
      <c r="N214" s="78" t="s">
        <v>1389</v>
      </c>
      <c r="O214" s="83"/>
      <c r="P214" s="78" t="s">
        <v>6866</v>
      </c>
      <c r="R214" s="80"/>
      <c r="S214" s="92"/>
      <c r="T214" s="275" t="s">
        <v>6868</v>
      </c>
      <c r="U214" s="278" t="s">
        <v>921</v>
      </c>
      <c r="W214" s="12" t="str">
        <f t="shared" si="38"/>
        <v>Mqtt1</v>
      </c>
      <c r="X214" s="196"/>
      <c r="Y214" s="6" t="str">
        <f t="shared" ref="Y214:Y219" si="58">LOWER(SUBSTITUTE(SUBSTITUTE(IF(COUNTIF(N214,"spare"),"",_xlfn.CONCAT("marpower/",IF(X214&lt;&gt;"",N214&amp;"/"&amp;X214,N214&amp;"-general")))," ","-"),"_","-"))</f>
        <v>marpower/450000-24vdc-system-general</v>
      </c>
      <c r="Z214" s="103" t="str">
        <f t="shared" ref="Z214:Z219" si="59">IF(COUNTIF(N214,"spare"),"","$."&amp;_xlfn.REGEXREPLACE(_xlfn.REGEXREPLACE(IF(X214="",J214,_xlfn.REGEXREPLACE(J214,".*_","")),"^DB_",""),"\.","_"))</f>
        <v>$.EMERG_14E2_VOLTAGE</v>
      </c>
      <c r="AB214" s="6"/>
      <c r="AI214" s="53">
        <v>0</v>
      </c>
      <c r="AJ214" s="78">
        <v>30</v>
      </c>
      <c r="AK214" s="113" t="s">
        <v>1424</v>
      </c>
      <c r="AM214" s="114" t="str">
        <f t="shared" si="55"/>
        <v/>
      </c>
      <c r="AR214" s="127"/>
      <c r="AT214" s="128"/>
      <c r="AU214" s="7"/>
      <c r="AV214" s="129"/>
      <c r="AW214" s="126" t="str">
        <f t="shared" si="56"/>
        <v/>
      </c>
      <c r="AX214" s="137"/>
      <c r="BB214" s="147" t="str">
        <f t="shared" si="57"/>
        <v/>
      </c>
      <c r="BS214" s="6"/>
      <c r="BT214" s="11"/>
    </row>
    <row r="215" spans="1:72" ht="15.75" x14ac:dyDescent="0.25">
      <c r="A215" s="52" t="s">
        <v>11909</v>
      </c>
      <c r="B215" s="56"/>
      <c r="C215" s="128" t="s">
        <v>118</v>
      </c>
      <c r="D215" s="7" t="s">
        <v>22</v>
      </c>
      <c r="E215" s="7" t="s">
        <v>447</v>
      </c>
      <c r="F215" s="64" t="s">
        <v>171</v>
      </c>
      <c r="G215" s="62">
        <v>4</v>
      </c>
      <c r="I215" s="10" t="s">
        <v>110</v>
      </c>
      <c r="J215" s="71" t="s">
        <v>6865</v>
      </c>
      <c r="K215" s="74" t="s">
        <v>510</v>
      </c>
      <c r="L215" s="177"/>
      <c r="M215" s="176">
        <v>1000</v>
      </c>
      <c r="N215" s="78" t="s">
        <v>1389</v>
      </c>
      <c r="O215" s="83"/>
      <c r="P215" s="78" t="s">
        <v>6867</v>
      </c>
      <c r="R215" s="80"/>
      <c r="S215" s="92"/>
      <c r="T215" s="277"/>
      <c r="U215" s="280"/>
      <c r="W215" s="12" t="str">
        <f t="shared" ref="W215:W243" si="60">IF(COUNTIF(N215,"spare"),"","Mqtt1")</f>
        <v>Mqtt1</v>
      </c>
      <c r="X215" s="196"/>
      <c r="Y215" s="6" t="str">
        <f t="shared" si="58"/>
        <v>marpower/450000-24vdc-system-general</v>
      </c>
      <c r="Z215" s="103" t="str">
        <f t="shared" si="59"/>
        <v>$.EMERG_14E2_CURRENT</v>
      </c>
      <c r="AB215" s="6"/>
      <c r="AI215" s="53">
        <v>-150</v>
      </c>
      <c r="AJ215" s="78">
        <v>150</v>
      </c>
      <c r="AK215" s="113" t="s">
        <v>1423</v>
      </c>
      <c r="AM215" s="114" t="str">
        <f t="shared" si="55"/>
        <v/>
      </c>
      <c r="AR215" s="127"/>
      <c r="AT215" s="128"/>
      <c r="AU215" s="7"/>
      <c r="AV215" s="129"/>
      <c r="AW215" s="126" t="str">
        <f t="shared" si="56"/>
        <v/>
      </c>
      <c r="AX215" s="137"/>
      <c r="BB215" s="147" t="str">
        <f t="shared" si="57"/>
        <v/>
      </c>
      <c r="BS215" s="6"/>
      <c r="BT215" s="11"/>
    </row>
    <row r="216" spans="1:72" ht="15.75" x14ac:dyDescent="0.25">
      <c r="A216" s="52" t="s">
        <v>11909</v>
      </c>
      <c r="B216" s="56"/>
      <c r="C216" s="128" t="s">
        <v>118</v>
      </c>
      <c r="D216" s="128" t="s">
        <v>22</v>
      </c>
      <c r="E216" s="128" t="s">
        <v>448</v>
      </c>
      <c r="F216" s="64" t="s">
        <v>171</v>
      </c>
      <c r="G216" s="128">
        <v>1</v>
      </c>
      <c r="H216" s="128"/>
      <c r="I216" s="128" t="s">
        <v>110</v>
      </c>
      <c r="J216" s="71" t="s">
        <v>6883</v>
      </c>
      <c r="K216" s="74" t="s">
        <v>510</v>
      </c>
      <c r="N216" s="78" t="s">
        <v>1389</v>
      </c>
      <c r="P216" s="78" t="s">
        <v>6886</v>
      </c>
      <c r="T216" s="275" t="s">
        <v>6884</v>
      </c>
      <c r="U216" s="278" t="s">
        <v>873</v>
      </c>
      <c r="W216" s="12" t="str">
        <f t="shared" si="60"/>
        <v>Mqtt1</v>
      </c>
      <c r="X216" s="196"/>
      <c r="Y216" s="6" t="str">
        <f t="shared" si="58"/>
        <v>marpower/450000-24vdc-system-general</v>
      </c>
      <c r="Z216" s="103" t="str">
        <f t="shared" si="59"/>
        <v>$.GMDSS_14E3_VOLTAGE</v>
      </c>
      <c r="AB216" s="6"/>
      <c r="AI216" s="53">
        <v>0</v>
      </c>
      <c r="AJ216" s="78">
        <v>30</v>
      </c>
      <c r="AK216" s="113" t="s">
        <v>1424</v>
      </c>
      <c r="AM216" s="114" t="str">
        <f t="shared" ref="AM216:AM219" si="61">IF(ISBLANK(AT216),"",ROW())</f>
        <v/>
      </c>
      <c r="AR216" s="127"/>
      <c r="AT216" s="128"/>
      <c r="AU216" s="7"/>
      <c r="AV216" s="129"/>
      <c r="AW216" s="126" t="str">
        <f t="shared" ref="AW216:AW219" si="62">IF(ISNUMBER(AM216),"Please consult operation manual for more information","")</f>
        <v/>
      </c>
      <c r="AX216" s="137"/>
      <c r="BB216" s="147" t="str">
        <f t="shared" ref="BB216:BB219" si="63">IF(ISNUMBER(AM216),"1","")</f>
        <v/>
      </c>
      <c r="BS216" s="6"/>
      <c r="BT216" s="11"/>
    </row>
    <row r="217" spans="1:72" ht="15.75" x14ac:dyDescent="0.25">
      <c r="A217" s="52" t="s">
        <v>11909</v>
      </c>
      <c r="B217" s="56"/>
      <c r="C217" s="128" t="s">
        <v>118</v>
      </c>
      <c r="D217" s="128" t="s">
        <v>22</v>
      </c>
      <c r="E217" s="128" t="s">
        <v>448</v>
      </c>
      <c r="F217" s="64" t="s">
        <v>171</v>
      </c>
      <c r="G217" s="128">
        <v>2</v>
      </c>
      <c r="H217" s="128"/>
      <c r="I217" s="128" t="s">
        <v>110</v>
      </c>
      <c r="J217" s="71" t="s">
        <v>6882</v>
      </c>
      <c r="K217" s="74" t="s">
        <v>510</v>
      </c>
      <c r="L217" s="176"/>
      <c r="M217" s="176">
        <v>1000</v>
      </c>
      <c r="N217" s="78" t="s">
        <v>1389</v>
      </c>
      <c r="O217" s="181"/>
      <c r="P217" s="78" t="s">
        <v>6887</v>
      </c>
      <c r="R217" s="80"/>
      <c r="S217" s="92"/>
      <c r="T217" s="276"/>
      <c r="U217" s="279"/>
      <c r="W217" s="12" t="str">
        <f t="shared" si="60"/>
        <v>Mqtt1</v>
      </c>
      <c r="X217" s="196"/>
      <c r="Y217" s="6" t="str">
        <f t="shared" si="58"/>
        <v>marpower/450000-24vdc-system-general</v>
      </c>
      <c r="Z217" s="103" t="str">
        <f t="shared" si="59"/>
        <v>$.GMDSS_14E3_CURRENT</v>
      </c>
      <c r="AB217" s="6"/>
      <c r="AI217" s="53">
        <v>-150</v>
      </c>
      <c r="AJ217" s="78">
        <v>150</v>
      </c>
      <c r="AK217" s="113" t="s">
        <v>1423</v>
      </c>
      <c r="AM217" s="114" t="str">
        <f t="shared" si="61"/>
        <v/>
      </c>
      <c r="AR217" s="127"/>
      <c r="AT217" s="128"/>
      <c r="AU217" s="7"/>
      <c r="AV217" s="129"/>
      <c r="AW217" s="126" t="str">
        <f t="shared" si="62"/>
        <v/>
      </c>
      <c r="AX217" s="137"/>
      <c r="BB217" s="147" t="str">
        <f t="shared" si="63"/>
        <v/>
      </c>
      <c r="BS217" s="6"/>
      <c r="BT217" s="11"/>
    </row>
    <row r="218" spans="1:72" ht="15.75" x14ac:dyDescent="0.25">
      <c r="A218" s="52" t="s">
        <v>11909</v>
      </c>
      <c r="B218" s="56"/>
      <c r="C218" s="128" t="s">
        <v>118</v>
      </c>
      <c r="D218" s="128" t="s">
        <v>22</v>
      </c>
      <c r="E218" s="128" t="s">
        <v>448</v>
      </c>
      <c r="F218" s="64" t="s">
        <v>171</v>
      </c>
      <c r="G218" s="128">
        <v>3</v>
      </c>
      <c r="H218" s="128"/>
      <c r="I218" s="128" t="s">
        <v>110</v>
      </c>
      <c r="J218" s="71" t="s">
        <v>9458</v>
      </c>
      <c r="K218" s="74" t="s">
        <v>510</v>
      </c>
      <c r="L218" s="176"/>
      <c r="M218" s="176">
        <v>1000</v>
      </c>
      <c r="N218" s="78" t="s">
        <v>1389</v>
      </c>
      <c r="O218" s="83"/>
      <c r="P218" s="78" t="s">
        <v>6885</v>
      </c>
      <c r="R218" s="80"/>
      <c r="S218" s="92"/>
      <c r="T218" s="277"/>
      <c r="U218" s="280"/>
      <c r="W218" s="12" t="str">
        <f t="shared" si="60"/>
        <v>Mqtt1</v>
      </c>
      <c r="X218" s="196"/>
      <c r="Y218" s="6" t="str">
        <f t="shared" si="58"/>
        <v>marpower/450000-24vdc-system-general</v>
      </c>
      <c r="Z218" s="103" t="str">
        <f t="shared" si="59"/>
        <v>$.GMDSS_14E3_EARTHFAULT</v>
      </c>
      <c r="AB218" s="6"/>
      <c r="AI218" s="53">
        <v>1</v>
      </c>
      <c r="AJ218" s="78">
        <v>200</v>
      </c>
      <c r="AK218" s="113" t="s">
        <v>10075</v>
      </c>
      <c r="AM218" s="114">
        <f t="shared" si="61"/>
        <v>218</v>
      </c>
      <c r="AP218" s="78">
        <v>50</v>
      </c>
      <c r="AR218" s="127"/>
      <c r="AT218" s="128" t="s">
        <v>17</v>
      </c>
      <c r="AU218" s="7"/>
      <c r="AV218" s="129" t="s">
        <v>112</v>
      </c>
      <c r="AW218" s="126" t="str">
        <f t="shared" si="62"/>
        <v>Please consult operation manual for more information</v>
      </c>
      <c r="AX218" s="137"/>
      <c r="BB218" s="147" t="str">
        <f t="shared" si="63"/>
        <v>1</v>
      </c>
      <c r="BS218" s="6"/>
      <c r="BT218" s="11"/>
    </row>
    <row r="219" spans="1:72" ht="15.75" x14ac:dyDescent="0.25">
      <c r="A219" s="52" t="s">
        <v>11909</v>
      </c>
      <c r="B219" s="56"/>
      <c r="C219" s="128" t="s">
        <v>118</v>
      </c>
      <c r="D219" s="128" t="s">
        <v>22</v>
      </c>
      <c r="E219" s="128" t="s">
        <v>448</v>
      </c>
      <c r="F219" s="64" t="s">
        <v>171</v>
      </c>
      <c r="G219" s="128">
        <v>4</v>
      </c>
      <c r="H219" s="128"/>
      <c r="I219" s="128" t="s">
        <v>110</v>
      </c>
      <c r="J219" s="71" t="s">
        <v>9037</v>
      </c>
      <c r="K219" s="74" t="s">
        <v>510</v>
      </c>
      <c r="L219" s="177"/>
      <c r="M219" s="176">
        <v>1000</v>
      </c>
      <c r="N219" s="80" t="s">
        <v>1389</v>
      </c>
      <c r="O219" s="83"/>
      <c r="P219" s="78" t="s">
        <v>6872</v>
      </c>
      <c r="R219" s="80"/>
      <c r="S219" s="92"/>
      <c r="T219" s="217" t="s">
        <v>6869</v>
      </c>
      <c r="U219" s="223" t="s">
        <v>1201</v>
      </c>
      <c r="W219" s="12" t="str">
        <f t="shared" ref="W219:W238" si="64">IF(COUNTIF(N219,"spare"),"","Mqtt1")</f>
        <v>Mqtt1</v>
      </c>
      <c r="X219" s="196"/>
      <c r="Y219" s="6" t="str">
        <f t="shared" si="58"/>
        <v>marpower/450000-24vdc-system-general</v>
      </c>
      <c r="Z219" s="103" t="str">
        <f t="shared" si="59"/>
        <v>$.EMERG_14E2_EARTHFAULT</v>
      </c>
      <c r="AB219" s="6"/>
      <c r="AI219" s="53">
        <v>1</v>
      </c>
      <c r="AJ219" s="78">
        <v>200</v>
      </c>
      <c r="AK219" s="113" t="s">
        <v>10075</v>
      </c>
      <c r="AM219" s="114">
        <f t="shared" si="61"/>
        <v>219</v>
      </c>
      <c r="AP219" s="78">
        <v>50</v>
      </c>
      <c r="AR219" s="127"/>
      <c r="AT219" s="128" t="s">
        <v>17</v>
      </c>
      <c r="AU219" s="7"/>
      <c r="AV219" s="129" t="s">
        <v>112</v>
      </c>
      <c r="AW219" s="126" t="str">
        <f t="shared" si="62"/>
        <v>Please consult operation manual for more information</v>
      </c>
      <c r="AX219" s="137"/>
      <c r="BB219" s="147" t="str">
        <f t="shared" si="63"/>
        <v>1</v>
      </c>
      <c r="BS219" s="6"/>
      <c r="BT219" s="11"/>
    </row>
    <row r="220" spans="1:72" ht="15.75" x14ac:dyDescent="0.25">
      <c r="A220" s="52" t="s">
        <v>6897</v>
      </c>
      <c r="B220" s="56"/>
      <c r="C220" s="128" t="s">
        <v>118</v>
      </c>
      <c r="D220" s="128" t="s">
        <v>22</v>
      </c>
      <c r="E220" s="128" t="s">
        <v>449</v>
      </c>
      <c r="F220" s="64" t="s">
        <v>171</v>
      </c>
      <c r="G220" s="128">
        <v>1</v>
      </c>
      <c r="H220" s="128"/>
      <c r="I220" s="128" t="s">
        <v>110</v>
      </c>
      <c r="J220" s="71" t="s">
        <v>9459</v>
      </c>
      <c r="K220" s="74" t="s">
        <v>510</v>
      </c>
      <c r="N220" s="80" t="s">
        <v>1390</v>
      </c>
      <c r="O220" s="83" t="s">
        <v>6955</v>
      </c>
      <c r="P220" s="78" t="s">
        <v>9460</v>
      </c>
      <c r="T220" s="275" t="s">
        <v>6954</v>
      </c>
      <c r="U220" s="278" t="s">
        <v>873</v>
      </c>
      <c r="W220" s="12" t="str">
        <f t="shared" si="64"/>
        <v>Mqtt1</v>
      </c>
      <c r="X220" s="196"/>
      <c r="Y220" s="6" t="str">
        <f t="shared" si="50"/>
        <v>marpower/380000-seawater</v>
      </c>
      <c r="Z220" s="103" t="str">
        <f>IF(COUNTIF(N220,"spare"),"","$."&amp;_xlfn.REGEXREPLACE(_xlfn.REGEXREPLACE(IF(X220="",J220,_xlfn.REGEXREPLACE(J220,".*_","")),"^SEA_WAT(ER)?_",""),"\.","_"))</f>
        <v>$.FLOW</v>
      </c>
      <c r="AB220" s="6"/>
      <c r="AI220" s="53">
        <v>0</v>
      </c>
      <c r="AJ220" s="78">
        <v>300</v>
      </c>
      <c r="AK220" s="113" t="s">
        <v>1417</v>
      </c>
      <c r="AM220" s="114">
        <f t="shared" ref="AM220:AM223" si="65">IF(ISBLANK(AT220),"",ROW())</f>
        <v>220</v>
      </c>
      <c r="AP220" s="78">
        <v>30</v>
      </c>
      <c r="AR220" s="127"/>
      <c r="AT220" s="128" t="s">
        <v>17</v>
      </c>
      <c r="AU220" s="7"/>
      <c r="AV220" s="129" t="s">
        <v>112</v>
      </c>
      <c r="AW220" s="126" t="str">
        <f t="shared" ref="AW220:AW223" si="66">IF(ISNUMBER(AM220),"Please consult operation manual for more information","")</f>
        <v>Please consult operation manual for more information</v>
      </c>
      <c r="AX220" s="137"/>
      <c r="BB220" s="147" t="str">
        <f t="shared" ref="BB220:BB223" si="67">IF(ISNUMBER(AM220),"1","")</f>
        <v>1</v>
      </c>
      <c r="BS220" s="6"/>
      <c r="BT220" s="11"/>
    </row>
    <row r="221" spans="1:72" ht="15.75" x14ac:dyDescent="0.25">
      <c r="A221" s="52" t="s">
        <v>10059</v>
      </c>
      <c r="B221" s="56"/>
      <c r="C221" s="128" t="s">
        <v>118</v>
      </c>
      <c r="D221" s="128" t="s">
        <v>22</v>
      </c>
      <c r="E221" s="128" t="s">
        <v>449</v>
      </c>
      <c r="F221" s="64" t="s">
        <v>171</v>
      </c>
      <c r="G221" s="128">
        <v>2</v>
      </c>
      <c r="H221" s="128"/>
      <c r="I221" s="128" t="s">
        <v>110</v>
      </c>
      <c r="J221" s="71" t="s">
        <v>10079</v>
      </c>
      <c r="K221" s="74" t="s">
        <v>510</v>
      </c>
      <c r="L221" s="176"/>
      <c r="M221" s="176"/>
      <c r="N221" s="80" t="s">
        <v>10077</v>
      </c>
      <c r="O221" s="181" t="s">
        <v>10078</v>
      </c>
      <c r="P221" s="78" t="s">
        <v>10076</v>
      </c>
      <c r="R221" s="80"/>
      <c r="S221" s="92"/>
      <c r="T221" s="277"/>
      <c r="U221" s="280"/>
      <c r="W221" s="12" t="str">
        <f t="shared" si="64"/>
        <v>Mqtt1</v>
      </c>
      <c r="X221" s="196"/>
      <c r="Y221" s="6" t="str">
        <f t="shared" si="50"/>
        <v>marpower/340000-tankage</v>
      </c>
      <c r="Z221" s="103" t="str">
        <f>IF(COUNTIF(N221,"spare"),"","$."&amp;_xlfn.REGEXREPLACE(_xlfn.REGEXREPLACE(IF(X221="",J221,_xlfn.REGEXREPLACE(J221,".*_","")),"^TANKAGE(ER)?_",""),"\.","_"))</f>
        <v>$.HOTWATER11_LEVEL</v>
      </c>
      <c r="AB221" s="6"/>
      <c r="AI221" s="53">
        <v>4</v>
      </c>
      <c r="AJ221" s="78">
        <v>20</v>
      </c>
      <c r="AK221" s="113" t="s">
        <v>729</v>
      </c>
      <c r="AL221" s="113">
        <v>2</v>
      </c>
      <c r="AM221" s="114" t="str">
        <f t="shared" si="65"/>
        <v/>
      </c>
      <c r="AR221" s="127"/>
      <c r="AT221" s="128"/>
      <c r="AU221" s="7"/>
      <c r="AV221" s="129"/>
      <c r="AW221" s="126" t="str">
        <f t="shared" si="66"/>
        <v/>
      </c>
      <c r="AX221" s="137"/>
      <c r="BB221" s="147" t="str">
        <f t="shared" si="67"/>
        <v/>
      </c>
      <c r="BS221" s="6"/>
      <c r="BT221" s="11"/>
    </row>
    <row r="222" spans="1:72" ht="15.75" x14ac:dyDescent="0.25">
      <c r="A222" s="52" t="s">
        <v>11909</v>
      </c>
      <c r="B222" s="56"/>
      <c r="C222" s="128" t="s">
        <v>118</v>
      </c>
      <c r="D222" s="128" t="s">
        <v>22</v>
      </c>
      <c r="E222" s="128" t="s">
        <v>449</v>
      </c>
      <c r="F222" s="64" t="s">
        <v>171</v>
      </c>
      <c r="G222" s="128">
        <v>3</v>
      </c>
      <c r="H222" s="128"/>
      <c r="I222" s="128" t="s">
        <v>110</v>
      </c>
      <c r="J222" s="128" t="s">
        <v>9038</v>
      </c>
      <c r="K222" s="74" t="s">
        <v>510</v>
      </c>
      <c r="L222" s="176"/>
      <c r="M222" s="176">
        <v>1000</v>
      </c>
      <c r="N222" s="78" t="s">
        <v>1389</v>
      </c>
      <c r="O222" s="83"/>
      <c r="P222" s="78" t="s">
        <v>6966</v>
      </c>
      <c r="R222" s="80"/>
      <c r="S222" s="92"/>
      <c r="T222" s="219" t="s">
        <v>1200</v>
      </c>
      <c r="U222" s="223" t="s">
        <v>1201</v>
      </c>
      <c r="W222" s="12" t="str">
        <f t="shared" si="64"/>
        <v>Mqtt1</v>
      </c>
      <c r="X222" s="196"/>
      <c r="Y222" s="6" t="str">
        <f>LOWER(SUBSTITUTE(SUBSTITUTE(IF(COUNTIF(N222,"spare"),"",_xlfn.CONCAT("marpower/",IF(X222&lt;&gt;"",N222&amp;"/"&amp;X222,N222&amp;"-general")))," ","-"),"_","-"))</f>
        <v>marpower/450000-24vdc-system-general</v>
      </c>
      <c r="Z222" s="103" t="str">
        <f>IF(COUNTIF(N222,"spare"),"","$."&amp;_xlfn.REGEXREPLACE(_xlfn.REGEXREPLACE(IF(X222="",J222,_xlfn.REGEXREPLACE(J222,".*_","")),"^DB_",""),"\.","_"))</f>
        <v>$.GEN_SERVICE_14E1_EARTHFAULTMON</v>
      </c>
      <c r="AB222" s="6"/>
      <c r="AI222" s="53">
        <v>1</v>
      </c>
      <c r="AJ222" s="78">
        <v>200</v>
      </c>
      <c r="AK222" s="113" t="s">
        <v>10075</v>
      </c>
      <c r="AM222" s="114">
        <f t="shared" si="65"/>
        <v>222</v>
      </c>
      <c r="AP222" s="78">
        <v>50</v>
      </c>
      <c r="AR222" s="127"/>
      <c r="AT222" s="128" t="s">
        <v>17</v>
      </c>
      <c r="AU222" s="7"/>
      <c r="AV222" s="129" t="s">
        <v>112</v>
      </c>
      <c r="AW222" s="126" t="str">
        <f t="shared" si="66"/>
        <v>Please consult operation manual for more information</v>
      </c>
      <c r="AX222" s="137"/>
      <c r="BB222" s="147" t="str">
        <f t="shared" si="67"/>
        <v>1</v>
      </c>
      <c r="BS222" s="6"/>
      <c r="BT222" s="11"/>
    </row>
    <row r="223" spans="1:72" ht="15.75" x14ac:dyDescent="0.25">
      <c r="A223" s="52" t="s">
        <v>8225</v>
      </c>
      <c r="B223" s="56"/>
      <c r="C223" s="128" t="s">
        <v>118</v>
      </c>
      <c r="D223" s="128" t="s">
        <v>22</v>
      </c>
      <c r="E223" s="128" t="s">
        <v>449</v>
      </c>
      <c r="F223" s="64" t="s">
        <v>171</v>
      </c>
      <c r="G223" s="128">
        <v>4</v>
      </c>
      <c r="H223" s="128"/>
      <c r="I223" s="128" t="s">
        <v>110</v>
      </c>
      <c r="J223" s="128" t="s">
        <v>9039</v>
      </c>
      <c r="K223" s="74" t="s">
        <v>510</v>
      </c>
      <c r="L223" s="177"/>
      <c r="M223" s="176">
        <v>1000</v>
      </c>
      <c r="N223" s="78" t="s">
        <v>1388</v>
      </c>
      <c r="O223" s="83" t="s">
        <v>990</v>
      </c>
      <c r="P223" s="78" t="s">
        <v>991</v>
      </c>
      <c r="R223" s="80"/>
      <c r="S223" s="92"/>
      <c r="T223" s="219" t="s">
        <v>1276</v>
      </c>
      <c r="U223" s="223" t="s">
        <v>6876</v>
      </c>
      <c r="W223" s="12" t="str">
        <f t="shared" ref="W223:W233" si="68">IF(COUNTIF(N223,"spare"),"","Mqtt1")</f>
        <v>Mqtt1</v>
      </c>
      <c r="X223" s="196"/>
      <c r="Y223" s="6" t="str">
        <f t="shared" si="50"/>
        <v>marpower/250000-techwater</v>
      </c>
      <c r="Z223" s="103" t="str">
        <f t="shared" ref="Z223:Z224" si="69">IF(COUNTIF(N223,"spare"),"","$."&amp;_xlfn.REGEXREPLACE(_xlfn.REGEXREPLACE(IF(X223="",J223,_xlfn.REGEXREPLACE(J223,".*_","")),"^TECH_WAT(ER)?_",""),"\.","_"))</f>
        <v>$.REEL_FOR_DECKWASH_B05_FLOW</v>
      </c>
      <c r="AB223" s="6"/>
      <c r="AI223" s="53">
        <v>0.2</v>
      </c>
      <c r="AJ223" s="78">
        <v>150</v>
      </c>
      <c r="AK223" s="113" t="s">
        <v>1417</v>
      </c>
      <c r="AM223" s="114" t="str">
        <f t="shared" si="65"/>
        <v/>
      </c>
      <c r="AR223" s="127"/>
      <c r="AT223" s="128"/>
      <c r="AU223" s="7"/>
      <c r="AV223" s="129"/>
      <c r="AW223" s="126" t="str">
        <f t="shared" si="66"/>
        <v/>
      </c>
      <c r="AX223" s="137"/>
      <c r="BB223" s="147" t="str">
        <f t="shared" si="67"/>
        <v/>
      </c>
      <c r="BS223" s="6"/>
      <c r="BT223" s="11"/>
    </row>
    <row r="224" spans="1:72" ht="15.75" x14ac:dyDescent="0.25">
      <c r="A224" s="52" t="s">
        <v>9461</v>
      </c>
      <c r="B224" s="56"/>
      <c r="C224" s="128" t="s">
        <v>118</v>
      </c>
      <c r="D224" s="128" t="s">
        <v>22</v>
      </c>
      <c r="E224" s="128" t="s">
        <v>6880</v>
      </c>
      <c r="F224" s="64" t="s">
        <v>171</v>
      </c>
      <c r="G224" s="128">
        <v>1</v>
      </c>
      <c r="H224" s="128"/>
      <c r="I224" s="128" t="s">
        <v>110</v>
      </c>
      <c r="J224" s="128" t="s">
        <v>9040</v>
      </c>
      <c r="K224" s="74" t="s">
        <v>510</v>
      </c>
      <c r="L224" s="177"/>
      <c r="M224" s="176"/>
      <c r="N224" s="78" t="s">
        <v>1388</v>
      </c>
      <c r="O224" s="83" t="s">
        <v>989</v>
      </c>
      <c r="P224" s="78" t="s">
        <v>992</v>
      </c>
      <c r="R224" s="80"/>
      <c r="S224" s="92"/>
      <c r="T224" s="217" t="s">
        <v>1264</v>
      </c>
      <c r="U224" s="223" t="s">
        <v>6876</v>
      </c>
      <c r="W224" s="12" t="str">
        <f t="shared" si="64"/>
        <v>Mqtt1</v>
      </c>
      <c r="X224" s="196"/>
      <c r="Y224" s="6" t="str">
        <f t="shared" si="50"/>
        <v>marpower/250000-techwater</v>
      </c>
      <c r="Z224" s="103" t="str">
        <f t="shared" si="69"/>
        <v>$.REEL_FOR_DECKWASH_B06_FLOW</v>
      </c>
      <c r="AB224" s="6"/>
      <c r="AI224" s="53">
        <v>0.2</v>
      </c>
      <c r="AJ224" s="78">
        <v>150</v>
      </c>
      <c r="AK224" s="113" t="s">
        <v>1417</v>
      </c>
      <c r="AM224" s="114"/>
      <c r="AR224" s="127"/>
      <c r="AT224" s="128"/>
      <c r="AU224" s="7"/>
      <c r="AV224" s="129"/>
      <c r="AW224" s="126"/>
      <c r="AX224" s="137"/>
      <c r="BB224" s="147"/>
      <c r="BS224" s="6"/>
      <c r="BT224" s="11"/>
    </row>
    <row r="225" spans="1:74" ht="15.75" x14ac:dyDescent="0.25">
      <c r="A225" s="52" t="s">
        <v>9461</v>
      </c>
      <c r="B225" s="56"/>
      <c r="C225" s="128" t="s">
        <v>118</v>
      </c>
      <c r="D225" s="128" t="s">
        <v>22</v>
      </c>
      <c r="E225" s="128" t="s">
        <v>6880</v>
      </c>
      <c r="F225" s="64" t="s">
        <v>171</v>
      </c>
      <c r="G225" s="128">
        <v>2</v>
      </c>
      <c r="H225" s="128"/>
      <c r="I225" s="128" t="s">
        <v>110</v>
      </c>
      <c r="J225" s="128" t="s">
        <v>9041</v>
      </c>
      <c r="K225" s="74" t="s">
        <v>510</v>
      </c>
      <c r="L225" s="177"/>
      <c r="M225" s="176"/>
      <c r="N225" s="78" t="s">
        <v>1383</v>
      </c>
      <c r="O225" s="83" t="s">
        <v>8236</v>
      </c>
      <c r="P225" s="78" t="s">
        <v>8242</v>
      </c>
      <c r="R225" s="80"/>
      <c r="S225" s="92"/>
      <c r="T225" s="275" t="s">
        <v>1277</v>
      </c>
      <c r="U225" s="278" t="s">
        <v>1201</v>
      </c>
      <c r="W225" s="12" t="str">
        <f t="shared" si="68"/>
        <v>Mqtt1</v>
      </c>
      <c r="X225" s="196"/>
      <c r="Y225" s="6" t="str">
        <f t="shared" ref="Y225:Y227" si="70">LOWER(SUBSTITUTE(SUBSTITUTE(IF(COUNTIF(N225,"spare"),"",_xlfn.CONCAT("marpower/",IF(X225&lt;&gt;"",N225&amp;"/"&amp;X225,N225&amp;"-general")))," ","-"),"_","-"))</f>
        <v>marpower/210000-bilge-fifi-general</v>
      </c>
      <c r="Z225" s="103" t="str">
        <f>IF(COUNTIF(N225,"spare"),"","$."&amp;_xlfn.REGEXREPLACE(_xlfn.REGEXREPLACE(IF(X225="",J225,_xlfn.REGEXREPLACE(J225,".*_","")),"^BILGE_",""),"\.","_"))</f>
        <v>$.PRESSURE_SENSOR_210010691</v>
      </c>
      <c r="AB225" s="6"/>
      <c r="AI225" s="53">
        <v>0</v>
      </c>
      <c r="AJ225" s="78">
        <v>10</v>
      </c>
      <c r="AK225" s="113" t="s">
        <v>172</v>
      </c>
      <c r="AM225" s="114"/>
      <c r="AR225" s="127"/>
      <c r="AT225" s="128"/>
      <c r="AU225" s="7"/>
      <c r="AV225" s="129"/>
      <c r="AW225" s="126"/>
      <c r="AX225" s="137"/>
      <c r="BB225" s="147"/>
      <c r="BS225" s="6"/>
      <c r="BT225" s="11"/>
    </row>
    <row r="226" spans="1:74" ht="15.75" x14ac:dyDescent="0.25">
      <c r="A226" s="52" t="s">
        <v>9461</v>
      </c>
      <c r="B226" s="56"/>
      <c r="C226" s="128" t="s">
        <v>118</v>
      </c>
      <c r="D226" s="128" t="s">
        <v>22</v>
      </c>
      <c r="E226" s="128" t="s">
        <v>6880</v>
      </c>
      <c r="F226" s="64" t="s">
        <v>171</v>
      </c>
      <c r="G226" s="128">
        <v>3</v>
      </c>
      <c r="H226" s="128"/>
      <c r="I226" s="128" t="s">
        <v>110</v>
      </c>
      <c r="J226" s="128" t="s">
        <v>9042</v>
      </c>
      <c r="K226" s="74" t="s">
        <v>510</v>
      </c>
      <c r="L226" s="177"/>
      <c r="M226" s="176"/>
      <c r="N226" s="78" t="s">
        <v>1383</v>
      </c>
      <c r="O226" s="83" t="s">
        <v>8237</v>
      </c>
      <c r="P226" s="78" t="s">
        <v>8243</v>
      </c>
      <c r="R226" s="80"/>
      <c r="S226" s="92"/>
      <c r="T226" s="276"/>
      <c r="U226" s="279"/>
      <c r="W226" s="12" t="str">
        <f t="shared" si="64"/>
        <v>Mqtt1</v>
      </c>
      <c r="X226" s="196"/>
      <c r="Y226" s="6" t="str">
        <f t="shared" si="70"/>
        <v>marpower/210000-bilge-fifi-general</v>
      </c>
      <c r="Z226" s="103" t="str">
        <f>IF(COUNTIF(N226,"spare"),"","$."&amp;_xlfn.REGEXREPLACE(_xlfn.REGEXREPLACE(IF(X226="",J226,_xlfn.REGEXREPLACE(J226,".*_","")),"^BILGE_",""),"\.","_"))</f>
        <v>$.PRESSURE_SENSOR_210010692</v>
      </c>
      <c r="AB226" s="6"/>
      <c r="AI226" s="53">
        <v>0</v>
      </c>
      <c r="AJ226" s="78">
        <v>10</v>
      </c>
      <c r="AK226" s="113" t="s">
        <v>172</v>
      </c>
      <c r="AM226" s="114"/>
      <c r="AR226" s="127"/>
      <c r="AT226" s="128"/>
      <c r="AU226" s="7"/>
      <c r="AV226" s="129"/>
      <c r="AW226" s="126"/>
      <c r="AX226" s="137"/>
      <c r="BB226" s="147"/>
      <c r="BS226" s="6"/>
      <c r="BT226" s="11"/>
    </row>
    <row r="227" spans="1:74" ht="15.75" x14ac:dyDescent="0.25">
      <c r="A227" s="52" t="s">
        <v>9461</v>
      </c>
      <c r="B227" s="56"/>
      <c r="C227" s="128" t="s">
        <v>118</v>
      </c>
      <c r="D227" s="128" t="s">
        <v>22</v>
      </c>
      <c r="E227" s="128" t="s">
        <v>6880</v>
      </c>
      <c r="F227" s="64" t="s">
        <v>171</v>
      </c>
      <c r="G227" s="128">
        <v>4</v>
      </c>
      <c r="H227" s="128"/>
      <c r="I227" s="128" t="s">
        <v>110</v>
      </c>
      <c r="J227" s="128" t="s">
        <v>9043</v>
      </c>
      <c r="K227" s="74" t="s">
        <v>510</v>
      </c>
      <c r="L227" s="177"/>
      <c r="M227" s="176"/>
      <c r="N227" s="78" t="s">
        <v>1383</v>
      </c>
      <c r="O227" s="83" t="s">
        <v>8238</v>
      </c>
      <c r="P227" s="78" t="s">
        <v>8244</v>
      </c>
      <c r="R227" s="80"/>
      <c r="S227" s="92"/>
      <c r="T227" s="276"/>
      <c r="U227" s="279"/>
      <c r="W227" s="12" t="str">
        <f t="shared" si="68"/>
        <v>Mqtt1</v>
      </c>
      <c r="X227" s="196"/>
      <c r="Y227" s="6" t="str">
        <f t="shared" si="70"/>
        <v>marpower/210000-bilge-fifi-general</v>
      </c>
      <c r="Z227" s="103" t="str">
        <f>IF(COUNTIF(N227,"spare"),"","$."&amp;_xlfn.REGEXREPLACE(_xlfn.REGEXREPLACE(IF(X227="",J227,_xlfn.REGEXREPLACE(J227,".*_","")),"^BILGE_",""),"\.","_"))</f>
        <v>$.PRESSURE_SENSOR_210010693</v>
      </c>
      <c r="AB227" s="6"/>
      <c r="AI227" s="53">
        <v>0</v>
      </c>
      <c r="AJ227" s="78">
        <v>10</v>
      </c>
      <c r="AK227" s="113" t="s">
        <v>172</v>
      </c>
      <c r="AM227" s="114"/>
      <c r="AR227" s="127"/>
      <c r="AT227" s="128"/>
      <c r="AU227" s="7"/>
      <c r="AV227" s="129"/>
      <c r="AW227" s="126"/>
      <c r="AX227" s="137"/>
      <c r="BB227" s="147"/>
      <c r="BS227" s="6"/>
      <c r="BT227" s="11"/>
    </row>
    <row r="228" spans="1:74" ht="15.75" x14ac:dyDescent="0.25">
      <c r="A228" s="52" t="s">
        <v>9461</v>
      </c>
      <c r="B228" s="56"/>
      <c r="C228" s="128" t="s">
        <v>118</v>
      </c>
      <c r="D228" s="128" t="s">
        <v>22</v>
      </c>
      <c r="E228" s="128" t="s">
        <v>6953</v>
      </c>
      <c r="F228" s="64" t="s">
        <v>171</v>
      </c>
      <c r="G228" s="128">
        <v>1</v>
      </c>
      <c r="H228" s="128"/>
      <c r="I228" s="128" t="s">
        <v>110</v>
      </c>
      <c r="J228" s="128" t="s">
        <v>9044</v>
      </c>
      <c r="K228" s="74" t="s">
        <v>510</v>
      </c>
      <c r="L228" s="177"/>
      <c r="M228" s="176"/>
      <c r="N228" s="78" t="s">
        <v>1384</v>
      </c>
      <c r="O228" s="83" t="s">
        <v>8239</v>
      </c>
      <c r="P228" s="78" t="s">
        <v>8245</v>
      </c>
      <c r="R228" s="80"/>
      <c r="S228" s="92"/>
      <c r="T228" s="277"/>
      <c r="U228" s="280"/>
      <c r="W228" s="12" t="str">
        <f t="shared" si="64"/>
        <v>Mqtt1</v>
      </c>
      <c r="X228" s="196"/>
      <c r="Y228" s="6" t="str">
        <f t="shared" si="50"/>
        <v>marpower/250000-fresh-water</v>
      </c>
      <c r="Z228" s="103" t="str">
        <f>IF(COUNTIF(N228,"spare"),"","$."&amp;_xlfn.REGEXREPLACE(_xlfn.REGEXREPLACE(IF(X228="",J228,_xlfn.REGEXREPLACE(J228,".*_","")),"^FRESH_WAT(ER)?_",""),"\.","_"))</f>
        <v>$.FLOW_SENSOR_25001137C1</v>
      </c>
      <c r="AB228" s="6"/>
      <c r="AI228" s="53">
        <v>0.2</v>
      </c>
      <c r="AJ228" s="78">
        <v>150</v>
      </c>
      <c r="AK228" s="113" t="s">
        <v>1417</v>
      </c>
      <c r="AM228" s="114"/>
      <c r="AR228" s="127"/>
      <c r="AT228" s="128"/>
      <c r="AU228" s="7"/>
      <c r="AV228" s="129"/>
      <c r="AW228" s="126"/>
      <c r="AX228" s="137"/>
      <c r="BB228" s="147"/>
      <c r="BS228" s="6"/>
      <c r="BT228" s="11"/>
    </row>
    <row r="229" spans="1:74" ht="15.75" x14ac:dyDescent="0.25">
      <c r="A229" s="52" t="s">
        <v>9461</v>
      </c>
      <c r="B229" s="56"/>
      <c r="C229" s="128" t="s">
        <v>118</v>
      </c>
      <c r="D229" s="128" t="s">
        <v>22</v>
      </c>
      <c r="E229" s="128" t="s">
        <v>6953</v>
      </c>
      <c r="F229" s="64" t="s">
        <v>171</v>
      </c>
      <c r="G229" s="128">
        <v>2</v>
      </c>
      <c r="H229" s="128"/>
      <c r="I229" s="128" t="s">
        <v>110</v>
      </c>
      <c r="J229" s="128" t="s">
        <v>9045</v>
      </c>
      <c r="K229" s="74" t="s">
        <v>510</v>
      </c>
      <c r="L229" s="177"/>
      <c r="M229" s="176"/>
      <c r="N229" s="78" t="s">
        <v>1384</v>
      </c>
      <c r="O229" s="83" t="s">
        <v>8240</v>
      </c>
      <c r="P229" s="78" t="s">
        <v>8246</v>
      </c>
      <c r="R229" s="80"/>
      <c r="S229" s="92"/>
      <c r="T229" s="325" t="s">
        <v>1275</v>
      </c>
      <c r="U229" s="327" t="s">
        <v>1026</v>
      </c>
      <c r="W229" s="12" t="str">
        <f t="shared" si="68"/>
        <v>Mqtt1</v>
      </c>
      <c r="X229" s="196"/>
      <c r="Y229" s="6" t="str">
        <f>LOWER(SUBSTITUTE(SUBSTITUTE(IF(COUNTIF(N229,"spare"),"",_xlfn.CONCAT("marpower/",IF(X229&lt;&gt;"",N229&amp;"/"&amp;X229,N229)))," ","-"),"_","-"))</f>
        <v>marpower/250000-fresh-water</v>
      </c>
      <c r="Z229" s="103" t="str">
        <f>IF(COUNTIF(N229,"spare"),"","$."&amp;_xlfn.REGEXREPLACE(_xlfn.REGEXREPLACE(IF(X229="",J229,_xlfn.REGEXREPLACE(J229,".*_","")),"^FRESH_WAT(ER)?_",""),"\.","_"))</f>
        <v>$.FLOW_SENSOR_25001037C3</v>
      </c>
      <c r="AB229" s="6"/>
      <c r="AI229" s="53">
        <v>0.2</v>
      </c>
      <c r="AJ229" s="78">
        <v>150</v>
      </c>
      <c r="AK229" s="113" t="s">
        <v>1417</v>
      </c>
      <c r="AM229" s="114"/>
      <c r="AR229" s="127"/>
      <c r="AT229" s="128"/>
      <c r="AU229" s="7"/>
      <c r="AV229" s="129"/>
      <c r="AW229" s="126"/>
      <c r="AX229" s="137"/>
      <c r="BB229" s="147"/>
      <c r="BS229" s="6"/>
      <c r="BT229" s="11"/>
    </row>
    <row r="230" spans="1:74" ht="15.75" x14ac:dyDescent="0.25">
      <c r="A230" s="52" t="s">
        <v>9461</v>
      </c>
      <c r="B230" s="56"/>
      <c r="C230" s="128" t="s">
        <v>118</v>
      </c>
      <c r="D230" s="128" t="s">
        <v>22</v>
      </c>
      <c r="E230" s="128" t="s">
        <v>6953</v>
      </c>
      <c r="F230" s="64" t="s">
        <v>171</v>
      </c>
      <c r="G230" s="128">
        <v>3</v>
      </c>
      <c r="H230" s="128"/>
      <c r="I230" s="128" t="s">
        <v>110</v>
      </c>
      <c r="J230" s="128" t="s">
        <v>9046</v>
      </c>
      <c r="K230" s="74" t="s">
        <v>510</v>
      </c>
      <c r="L230" s="177"/>
      <c r="M230" s="176"/>
      <c r="N230" s="78" t="s">
        <v>1384</v>
      </c>
      <c r="O230" s="83" t="s">
        <v>8241</v>
      </c>
      <c r="P230" s="78" t="s">
        <v>8247</v>
      </c>
      <c r="R230" s="80"/>
      <c r="S230" s="92"/>
      <c r="T230" s="326"/>
      <c r="U230" s="328"/>
      <c r="W230" s="12" t="str">
        <f t="shared" si="64"/>
        <v>Mqtt1</v>
      </c>
      <c r="X230" s="196"/>
      <c r="Y230" s="6" t="str">
        <f t="shared" si="50"/>
        <v>marpower/250000-fresh-water</v>
      </c>
      <c r="Z230" s="103" t="str">
        <f>IF(COUNTIF(N230,"spare"),"","$."&amp;_xlfn.REGEXREPLACE(_xlfn.REGEXREPLACE(IF(X230="",J230,_xlfn.REGEXREPLACE(J230,".*_","")),"^FRESH_WAT(ER)?_",""),"\.","_"))</f>
        <v>$.FLOW_SENSOR_25001037C4</v>
      </c>
      <c r="AB230" s="6"/>
      <c r="AI230" s="53">
        <v>0.2</v>
      </c>
      <c r="AJ230" s="78">
        <v>150</v>
      </c>
      <c r="AK230" s="113" t="s">
        <v>1417</v>
      </c>
      <c r="AM230" s="114"/>
      <c r="AR230" s="127"/>
      <c r="AT230" s="128"/>
      <c r="AU230" s="7"/>
      <c r="AV230" s="129"/>
      <c r="AW230" s="126"/>
      <c r="AX230" s="137"/>
      <c r="BB230" s="147"/>
      <c r="BS230" s="6"/>
      <c r="BT230" s="11"/>
    </row>
    <row r="231" spans="1:74" ht="15.75" x14ac:dyDescent="0.25">
      <c r="A231" s="259" t="s">
        <v>9461</v>
      </c>
      <c r="B231" s="260"/>
      <c r="C231" s="261" t="s">
        <v>118</v>
      </c>
      <c r="D231" s="261" t="s">
        <v>22</v>
      </c>
      <c r="E231" s="261" t="s">
        <v>6953</v>
      </c>
      <c r="F231" s="253" t="s">
        <v>171</v>
      </c>
      <c r="G231" s="261">
        <v>4</v>
      </c>
      <c r="H231" s="261"/>
      <c r="I231" s="261" t="s">
        <v>110</v>
      </c>
      <c r="J231" s="252" t="s">
        <v>9452</v>
      </c>
      <c r="K231" s="256" t="s">
        <v>510</v>
      </c>
      <c r="L231" s="262"/>
      <c r="M231" s="255">
        <v>1000</v>
      </c>
      <c r="N231" s="257" t="s">
        <v>1383</v>
      </c>
      <c r="O231" s="258" t="s">
        <v>9453</v>
      </c>
      <c r="P231" s="257" t="s">
        <v>9454</v>
      </c>
      <c r="R231" s="80"/>
      <c r="S231" s="92"/>
      <c r="T231" s="275" t="s">
        <v>1272</v>
      </c>
      <c r="U231" s="278" t="s">
        <v>6876</v>
      </c>
      <c r="W231" s="12" t="str">
        <f t="shared" si="68"/>
        <v>Mqtt1</v>
      </c>
      <c r="X231" s="196"/>
      <c r="Y231" s="6" t="str">
        <f t="shared" ref="Y231" si="71">LOWER(SUBSTITUTE(SUBSTITUTE(IF(COUNTIF(N231,"spare"),"",_xlfn.CONCAT("marpower/",IF(X231&lt;&gt;"",N231&amp;"/"&amp;X231,N231&amp;"-general")))," ","-"),"_","-"))</f>
        <v>marpower/210000-bilge-fifi-general</v>
      </c>
      <c r="Z231" s="103" t="str">
        <f>IF(COUNTIF(N231,"spare"),"","$."&amp;_xlfn.REGEXREPLACE(_xlfn.REGEXREPLACE(IF(X231="",J231,_xlfn.REGEXREPLACE(J231,".*_","")),"^BILGE_",""),"\.","_"))</f>
        <v>$.PRESS_SENSOR_AFT_SB_BATTERY</v>
      </c>
      <c r="AB231" s="6"/>
      <c r="AI231" s="53">
        <v>4</v>
      </c>
      <c r="AJ231" s="78">
        <v>20</v>
      </c>
      <c r="AK231" s="113" t="s">
        <v>9469</v>
      </c>
      <c r="AL231" s="113">
        <v>2</v>
      </c>
      <c r="AM231" s="114"/>
      <c r="AR231" s="127"/>
      <c r="AT231" s="128"/>
      <c r="AU231" s="7"/>
      <c r="AV231" s="129"/>
      <c r="AW231" s="126"/>
      <c r="AX231" s="137"/>
      <c r="BB231" s="147"/>
      <c r="BS231" s="6"/>
      <c r="BT231" s="11"/>
    </row>
    <row r="232" spans="1:74" ht="15.75" x14ac:dyDescent="0.25">
      <c r="A232" s="259" t="s">
        <v>10059</v>
      </c>
      <c r="B232" s="263"/>
      <c r="C232" s="264" t="s">
        <v>118</v>
      </c>
      <c r="D232" s="264" t="s">
        <v>22</v>
      </c>
      <c r="E232" s="264" t="s">
        <v>8234</v>
      </c>
      <c r="F232" s="253" t="s">
        <v>171</v>
      </c>
      <c r="G232" s="264">
        <v>1</v>
      </c>
      <c r="H232" s="264"/>
      <c r="I232" s="264" t="s">
        <v>110</v>
      </c>
      <c r="J232" s="255" t="s">
        <v>10061</v>
      </c>
      <c r="K232" s="256" t="s">
        <v>510</v>
      </c>
      <c r="L232" s="262"/>
      <c r="M232" s="255">
        <v>1000</v>
      </c>
      <c r="N232" s="257" t="s">
        <v>1379</v>
      </c>
      <c r="O232" s="258" t="s">
        <v>10064</v>
      </c>
      <c r="P232" s="257" t="s">
        <v>10062</v>
      </c>
      <c r="Q232" s="237"/>
      <c r="R232" s="237"/>
      <c r="S232" s="238"/>
      <c r="T232" s="276"/>
      <c r="U232" s="279"/>
      <c r="V232" s="239"/>
      <c r="W232" s="12" t="str">
        <f t="shared" si="68"/>
        <v>Mqtt1</v>
      </c>
      <c r="X232" s="265"/>
      <c r="Y232" s="6" t="str">
        <f t="shared" si="50"/>
        <v>marpower/450000-gas-detection</v>
      </c>
      <c r="Z232" s="103" t="str">
        <f>IF(COUNTIF(N232,"spare"),"","$."&amp;_xlfn.REGEXREPLACE(_xlfn.REGEXREPLACE(IF(X232="",J232,_xlfn.REGEXREPLACE(J232,".*_","")),"^GAS_DET(ECTION)?_",""),"\.","_"))</f>
        <v>$.45008030_03</v>
      </c>
      <c r="AA232" s="240"/>
      <c r="AB232" s="241"/>
      <c r="AC232" s="242"/>
      <c r="AD232" s="242"/>
      <c r="AE232" s="236"/>
      <c r="AF232" s="236"/>
      <c r="AG232" s="236"/>
      <c r="AH232" s="236"/>
      <c r="AI232" s="53">
        <v>0</v>
      </c>
      <c r="AJ232" s="80">
        <v>100</v>
      </c>
      <c r="AK232" s="113" t="s">
        <v>10097</v>
      </c>
      <c r="AL232" s="243"/>
      <c r="AM232" s="114">
        <f t="shared" ref="AM232:AM233" si="72">IF(ISBLANK(AT232),"",ROW())</f>
        <v>232</v>
      </c>
      <c r="AN232" s="237"/>
      <c r="AO232" s="269">
        <v>20</v>
      </c>
      <c r="AQ232" s="237"/>
      <c r="AR232" s="237"/>
      <c r="AS232" s="237"/>
      <c r="AT232" s="270" t="s">
        <v>17</v>
      </c>
      <c r="AU232" s="241"/>
      <c r="AV232" s="271" t="s">
        <v>112</v>
      </c>
      <c r="AW232" s="126" t="str">
        <f t="shared" ref="AW232:AW233" si="73">IF(ISNUMBER(AM232),"Please consult operation manual for more information","")</f>
        <v>Please consult operation manual for more information</v>
      </c>
      <c r="AX232" s="245"/>
      <c r="AY232" s="246"/>
      <c r="AZ232" s="247"/>
      <c r="BA232" s="247"/>
      <c r="BB232" s="246"/>
      <c r="BC232" s="248"/>
      <c r="BD232" s="249"/>
      <c r="BE232" s="249"/>
      <c r="BF232" s="249"/>
      <c r="BG232" s="249"/>
      <c r="BH232" s="249"/>
      <c r="BI232" s="249"/>
      <c r="BJ232" s="249"/>
      <c r="BK232" s="249"/>
      <c r="BL232" s="249"/>
      <c r="BM232" s="249"/>
      <c r="BN232" s="249"/>
      <c r="BO232" s="249"/>
      <c r="BP232" s="249"/>
      <c r="BQ232" s="249"/>
      <c r="BR232" s="240"/>
      <c r="BS232" s="241"/>
      <c r="BT232" s="236"/>
      <c r="BU232" s="241"/>
      <c r="BV232" s="241"/>
    </row>
    <row r="233" spans="1:74" ht="15.75" x14ac:dyDescent="0.25">
      <c r="A233" s="259" t="s">
        <v>10059</v>
      </c>
      <c r="B233" s="263"/>
      <c r="C233" s="264" t="s">
        <v>118</v>
      </c>
      <c r="D233" s="264" t="s">
        <v>22</v>
      </c>
      <c r="E233" s="264" t="s">
        <v>8234</v>
      </c>
      <c r="F233" s="253" t="s">
        <v>171</v>
      </c>
      <c r="G233" s="264">
        <v>2</v>
      </c>
      <c r="H233" s="264"/>
      <c r="I233" s="264" t="s">
        <v>110</v>
      </c>
      <c r="J233" s="255" t="s">
        <v>10060</v>
      </c>
      <c r="K233" s="256" t="s">
        <v>510</v>
      </c>
      <c r="L233" s="262"/>
      <c r="M233" s="255">
        <v>1000</v>
      </c>
      <c r="N233" s="257" t="s">
        <v>1379</v>
      </c>
      <c r="O233" s="258" t="s">
        <v>10065</v>
      </c>
      <c r="P233" s="257" t="s">
        <v>10063</v>
      </c>
      <c r="Q233" s="237"/>
      <c r="R233" s="237"/>
      <c r="S233" s="238"/>
      <c r="T233" s="277"/>
      <c r="U233" s="280"/>
      <c r="V233" s="239"/>
      <c r="W233" s="12" t="str">
        <f t="shared" si="68"/>
        <v>Mqtt1</v>
      </c>
      <c r="X233" s="265"/>
      <c r="Y233" s="6" t="str">
        <f t="shared" si="50"/>
        <v>marpower/450000-gas-detection</v>
      </c>
      <c r="Z233" s="103" t="str">
        <f>IF(COUNTIF(N233,"spare"),"","$."&amp;_xlfn.REGEXREPLACE(_xlfn.REGEXREPLACE(IF(X233="",J233,_xlfn.REGEXREPLACE(J233,".*_","")),"^GAS_DET(ECTION)?_",""),"\.","_"))</f>
        <v>$.45008030_04</v>
      </c>
      <c r="AA233" s="240"/>
      <c r="AB233" s="241"/>
      <c r="AC233" s="242"/>
      <c r="AD233" s="242"/>
      <c r="AE233" s="236"/>
      <c r="AF233" s="236"/>
      <c r="AG233" s="236"/>
      <c r="AH233" s="236"/>
      <c r="AI233" s="53">
        <v>0</v>
      </c>
      <c r="AJ233" s="80">
        <v>100</v>
      </c>
      <c r="AK233" s="113" t="s">
        <v>10097</v>
      </c>
      <c r="AL233" s="243"/>
      <c r="AM233" s="114">
        <f t="shared" si="72"/>
        <v>233</v>
      </c>
      <c r="AN233" s="237"/>
      <c r="AO233" s="269">
        <v>20</v>
      </c>
      <c r="AQ233" s="237"/>
      <c r="AR233" s="237"/>
      <c r="AS233" s="237"/>
      <c r="AT233" s="270" t="s">
        <v>17</v>
      </c>
      <c r="AU233" s="241"/>
      <c r="AV233" s="271" t="s">
        <v>112</v>
      </c>
      <c r="AW233" s="126" t="str">
        <f t="shared" si="73"/>
        <v>Please consult operation manual for more information</v>
      </c>
      <c r="AX233" s="245"/>
      <c r="AY233" s="246"/>
      <c r="AZ233" s="247"/>
      <c r="BA233" s="247"/>
      <c r="BB233" s="246"/>
      <c r="BC233" s="248"/>
      <c r="BD233" s="249"/>
      <c r="BE233" s="249"/>
      <c r="BF233" s="249"/>
      <c r="BG233" s="249"/>
      <c r="BH233" s="249"/>
      <c r="BI233" s="249"/>
      <c r="BJ233" s="249"/>
      <c r="BK233" s="249"/>
      <c r="BL233" s="249"/>
      <c r="BM233" s="249"/>
      <c r="BN233" s="249"/>
      <c r="BO233" s="249"/>
      <c r="BP233" s="249"/>
      <c r="BQ233" s="249"/>
      <c r="BR233" s="240"/>
      <c r="BS233" s="241"/>
      <c r="BT233" s="236"/>
      <c r="BU233" s="241"/>
      <c r="BV233" s="241"/>
    </row>
    <row r="234" spans="1:74" ht="15.75" x14ac:dyDescent="0.25">
      <c r="A234" s="259" t="s">
        <v>10059</v>
      </c>
      <c r="B234" s="263"/>
      <c r="C234" s="264" t="s">
        <v>118</v>
      </c>
      <c r="D234" s="264" t="s">
        <v>22</v>
      </c>
      <c r="E234" s="264" t="s">
        <v>8234</v>
      </c>
      <c r="F234" s="253" t="s">
        <v>171</v>
      </c>
      <c r="G234" s="264">
        <v>3</v>
      </c>
      <c r="H234" s="264"/>
      <c r="I234" s="264" t="s">
        <v>110</v>
      </c>
      <c r="J234" s="71" t="s">
        <v>10080</v>
      </c>
      <c r="K234" s="74" t="s">
        <v>510</v>
      </c>
      <c r="L234" s="176"/>
      <c r="M234" s="176"/>
      <c r="N234" s="80" t="s">
        <v>10077</v>
      </c>
      <c r="O234" s="181" t="s">
        <v>10084</v>
      </c>
      <c r="P234" s="78" t="s">
        <v>10081</v>
      </c>
      <c r="Q234" s="237"/>
      <c r="R234" s="237"/>
      <c r="S234" s="238"/>
      <c r="T234" s="266" t="s">
        <v>10086</v>
      </c>
      <c r="U234" s="267" t="s">
        <v>921</v>
      </c>
      <c r="V234" s="239"/>
      <c r="W234" s="12" t="str">
        <f t="shared" ref="W234:W235" si="74">IF(COUNTIF(N234,"spare"),"","Mqtt1")</f>
        <v>Mqtt1</v>
      </c>
      <c r="X234" s="265"/>
      <c r="Y234" s="6" t="str">
        <f t="shared" si="50"/>
        <v>marpower/340000-tankage</v>
      </c>
      <c r="Z234" s="103" t="str">
        <f>IF(COUNTIF(N234,"spare"),"","$."&amp;_xlfn.REGEXREPLACE(_xlfn.REGEXREPLACE(IF(X234="",J234,_xlfn.REGEXREPLACE(J234,".*_","")),"^TANKAGE(ER)?_",""),"\.","_"))</f>
        <v>$.HOTWATER13_LEVEL</v>
      </c>
      <c r="AA234" s="240"/>
      <c r="AB234" s="241"/>
      <c r="AC234" s="242"/>
      <c r="AD234" s="242"/>
      <c r="AE234" s="236"/>
      <c r="AF234" s="236"/>
      <c r="AG234" s="236"/>
      <c r="AH234" s="236"/>
      <c r="AI234" s="53">
        <v>4</v>
      </c>
      <c r="AJ234" s="80">
        <v>20</v>
      </c>
      <c r="AK234" s="113" t="s">
        <v>9469</v>
      </c>
      <c r="AL234" s="243">
        <v>2</v>
      </c>
      <c r="AM234" s="250"/>
      <c r="AN234" s="237"/>
      <c r="AO234" s="237"/>
      <c r="AP234" s="237"/>
      <c r="AQ234" s="237"/>
      <c r="AR234" s="237"/>
      <c r="AS234" s="237"/>
      <c r="AT234" s="235"/>
      <c r="AU234" s="241"/>
      <c r="AV234" s="251"/>
      <c r="AW234" s="244"/>
      <c r="AX234" s="245"/>
      <c r="AY234" s="246"/>
      <c r="AZ234" s="247"/>
      <c r="BA234" s="247"/>
      <c r="BB234" s="246"/>
      <c r="BC234" s="248"/>
      <c r="BD234" s="249"/>
      <c r="BE234" s="249"/>
      <c r="BF234" s="249"/>
      <c r="BG234" s="249"/>
      <c r="BH234" s="249"/>
      <c r="BI234" s="249"/>
      <c r="BJ234" s="249"/>
      <c r="BK234" s="249"/>
      <c r="BL234" s="249"/>
      <c r="BM234" s="249"/>
      <c r="BN234" s="249"/>
      <c r="BO234" s="249"/>
      <c r="BP234" s="249"/>
      <c r="BQ234" s="249"/>
      <c r="BR234" s="240"/>
      <c r="BS234" s="241"/>
      <c r="BT234" s="236"/>
      <c r="BU234" s="241"/>
      <c r="BV234" s="241"/>
    </row>
    <row r="235" spans="1:74" ht="15.75" x14ac:dyDescent="0.25">
      <c r="A235" s="259" t="s">
        <v>10059</v>
      </c>
      <c r="B235" s="263"/>
      <c r="C235" s="264" t="s">
        <v>118</v>
      </c>
      <c r="D235" s="264" t="s">
        <v>22</v>
      </c>
      <c r="E235" s="264" t="s">
        <v>8234</v>
      </c>
      <c r="F235" s="253" t="s">
        <v>171</v>
      </c>
      <c r="G235" s="264">
        <v>4</v>
      </c>
      <c r="H235" s="264"/>
      <c r="I235" s="264" t="s">
        <v>110</v>
      </c>
      <c r="J235" s="71" t="s">
        <v>10083</v>
      </c>
      <c r="K235" s="74" t="s">
        <v>510</v>
      </c>
      <c r="L235" s="176"/>
      <c r="M235" s="176"/>
      <c r="N235" s="80" t="s">
        <v>10077</v>
      </c>
      <c r="O235" s="181" t="s">
        <v>10085</v>
      </c>
      <c r="P235" s="78" t="s">
        <v>10082</v>
      </c>
      <c r="Q235" s="237"/>
      <c r="R235" s="237"/>
      <c r="S235" s="238"/>
      <c r="T235" s="266" t="s">
        <v>10087</v>
      </c>
      <c r="U235" s="267" t="s">
        <v>921</v>
      </c>
      <c r="V235" s="239"/>
      <c r="W235" s="12" t="str">
        <f t="shared" si="74"/>
        <v>Mqtt1</v>
      </c>
      <c r="X235" s="265"/>
      <c r="Y235" s="6" t="str">
        <f t="shared" si="50"/>
        <v>marpower/340000-tankage</v>
      </c>
      <c r="Z235" s="103" t="str">
        <f>IF(COUNTIF(N235,"spare"),"","$."&amp;_xlfn.REGEXREPLACE(_xlfn.REGEXREPLACE(IF(X235="",J235,_xlfn.REGEXREPLACE(J235,".*_","")),"^TANKAGE(ER)?_",""),"\.","_"))</f>
        <v>$.HOTWATER15_LEVEL</v>
      </c>
      <c r="AA235" s="240"/>
      <c r="AB235" s="241"/>
      <c r="AC235" s="242"/>
      <c r="AD235" s="242"/>
      <c r="AE235" s="236"/>
      <c r="AF235" s="236"/>
      <c r="AG235" s="236"/>
      <c r="AH235" s="236"/>
      <c r="AI235" s="53">
        <v>4</v>
      </c>
      <c r="AJ235" s="80">
        <v>20</v>
      </c>
      <c r="AK235" s="113" t="s">
        <v>9469</v>
      </c>
      <c r="AL235" s="243">
        <v>2</v>
      </c>
      <c r="AM235" s="250"/>
      <c r="AN235" s="237"/>
      <c r="AO235" s="237"/>
      <c r="AP235" s="237"/>
      <c r="AQ235" s="237"/>
      <c r="AR235" s="237"/>
      <c r="AS235" s="237"/>
      <c r="AT235" s="235"/>
      <c r="AU235" s="241"/>
      <c r="AV235" s="251"/>
      <c r="AW235" s="244"/>
      <c r="AX235" s="245"/>
      <c r="AY235" s="246"/>
      <c r="AZ235" s="247"/>
      <c r="BA235" s="247"/>
      <c r="BB235" s="246"/>
      <c r="BC235" s="248"/>
      <c r="BD235" s="249"/>
      <c r="BE235" s="249"/>
      <c r="BF235" s="249"/>
      <c r="BG235" s="249"/>
      <c r="BH235" s="249"/>
      <c r="BI235" s="249"/>
      <c r="BJ235" s="249"/>
      <c r="BK235" s="249"/>
      <c r="BL235" s="249"/>
      <c r="BM235" s="249"/>
      <c r="BN235" s="249"/>
      <c r="BO235" s="249"/>
      <c r="BP235" s="249"/>
      <c r="BQ235" s="249"/>
      <c r="BR235" s="240"/>
      <c r="BS235" s="241"/>
      <c r="BT235" s="236"/>
      <c r="BU235" s="241"/>
      <c r="BV235" s="241"/>
    </row>
    <row r="236" spans="1:74" ht="15.75" x14ac:dyDescent="0.25">
      <c r="A236" s="259" t="s">
        <v>11909</v>
      </c>
      <c r="B236" s="260"/>
      <c r="C236" s="261" t="s">
        <v>118</v>
      </c>
      <c r="D236" s="261" t="s">
        <v>22</v>
      </c>
      <c r="E236" s="264" t="s">
        <v>8235</v>
      </c>
      <c r="F236" s="253" t="s">
        <v>746</v>
      </c>
      <c r="G236" s="261">
        <v>1</v>
      </c>
      <c r="H236" s="261"/>
      <c r="I236" s="261" t="s">
        <v>110</v>
      </c>
      <c r="J236" s="261" t="s">
        <v>9054</v>
      </c>
      <c r="K236" s="256" t="s">
        <v>510</v>
      </c>
      <c r="L236" s="262"/>
      <c r="M236" s="255">
        <v>1000</v>
      </c>
      <c r="N236" s="257" t="s">
        <v>1394</v>
      </c>
      <c r="O236" s="258"/>
      <c r="P236" s="257" t="s">
        <v>603</v>
      </c>
      <c r="R236" s="80"/>
      <c r="S236" s="92"/>
      <c r="T236" s="230" t="s">
        <v>1307</v>
      </c>
      <c r="U236" s="223" t="s">
        <v>1297</v>
      </c>
      <c r="W236" s="12" t="str">
        <f t="shared" si="64"/>
        <v>Mqtt1</v>
      </c>
      <c r="X236" s="196"/>
      <c r="Y236" s="6" t="str">
        <f>LOWER(SUBSTITUTE(SUBSTITUTE(IF(COUNTIF(N236,"spare"),"",_xlfn.CONCAT("marpower/",IF(X236&lt;&gt;"",N236&amp;"/"&amp;X236,N236&amp;"-general")))," ","-"),"_","-"))</f>
        <v>marpower/150000-propulsion-general</v>
      </c>
      <c r="Z236" s="103" t="str">
        <f>IF(COUNTIF(N236,"spare"),"","$."&amp;_xlfn.REGEXREPLACE(IF(X236="",J236,_xlfn.REGEXREPLACE(J236,".*_","")),"\.","_"))</f>
        <v>$.STERN_THRUST_BEARING_DE_TEMP</v>
      </c>
      <c r="AB236" s="6"/>
      <c r="AI236" s="53">
        <v>0</v>
      </c>
      <c r="AJ236" s="78">
        <v>150</v>
      </c>
      <c r="AK236" s="113" t="s">
        <v>1159</v>
      </c>
      <c r="AM236" s="114">
        <f t="shared" si="49"/>
        <v>236</v>
      </c>
      <c r="AN236" s="78">
        <v>90</v>
      </c>
      <c r="AO236" s="78">
        <v>80</v>
      </c>
      <c r="AR236" s="127"/>
      <c r="AT236" s="128" t="s">
        <v>17</v>
      </c>
      <c r="AU236" s="7"/>
      <c r="AV236" s="129" t="s">
        <v>112</v>
      </c>
      <c r="AW236" s="126" t="str">
        <f t="shared" si="51"/>
        <v>Please consult operation manual for more information</v>
      </c>
      <c r="AX236" s="137"/>
      <c r="BB236" s="147" t="str">
        <f t="shared" si="53"/>
        <v>1</v>
      </c>
      <c r="BS236" s="6"/>
      <c r="BT236" s="11"/>
    </row>
    <row r="237" spans="1:74" ht="15.75" x14ac:dyDescent="0.25">
      <c r="A237" s="259" t="s">
        <v>11909</v>
      </c>
      <c r="B237" s="260"/>
      <c r="C237" s="261" t="s">
        <v>118</v>
      </c>
      <c r="D237" s="261" t="s">
        <v>22</v>
      </c>
      <c r="E237" s="264" t="s">
        <v>8235</v>
      </c>
      <c r="F237" s="253" t="s">
        <v>746</v>
      </c>
      <c r="G237" s="261">
        <v>2</v>
      </c>
      <c r="H237" s="261"/>
      <c r="I237" s="261" t="s">
        <v>110</v>
      </c>
      <c r="J237" s="252" t="s">
        <v>9055</v>
      </c>
      <c r="K237" s="256" t="s">
        <v>510</v>
      </c>
      <c r="L237" s="262"/>
      <c r="M237" s="255">
        <v>1000</v>
      </c>
      <c r="N237" s="257" t="s">
        <v>1394</v>
      </c>
      <c r="O237" s="258"/>
      <c r="P237" s="257" t="s">
        <v>604</v>
      </c>
      <c r="R237" s="80"/>
      <c r="S237" s="92"/>
      <c r="T237" s="230" t="s">
        <v>1308</v>
      </c>
      <c r="U237" s="223" t="s">
        <v>1297</v>
      </c>
      <c r="W237" s="12" t="str">
        <f t="shared" si="64"/>
        <v>Mqtt1</v>
      </c>
      <c r="X237" s="196"/>
      <c r="Y237" s="6" t="str">
        <f>LOWER(SUBSTITUTE(SUBSTITUTE(IF(COUNTIF(N237,"spare"),"",_xlfn.CONCAT("marpower/",IF(X237&lt;&gt;"",N237&amp;"/"&amp;X237,N237&amp;"-general")))," ","-"),"_","-"))</f>
        <v>marpower/150000-propulsion-general</v>
      </c>
      <c r="Z237" s="103" t="str">
        <f>IF(COUNTIF(N237,"spare"),"","$."&amp;_xlfn.REGEXREPLACE(IF(X237="",J237,_xlfn.REGEXREPLACE(J237,".*_","")),"\.","_"))</f>
        <v>$.STERN_THRUST_BEARING_NDE_TEMP</v>
      </c>
      <c r="AB237" s="6"/>
      <c r="AI237" s="53">
        <v>0</v>
      </c>
      <c r="AJ237" s="78">
        <v>150</v>
      </c>
      <c r="AK237" s="113" t="s">
        <v>1159</v>
      </c>
      <c r="AM237" s="114">
        <f t="shared" si="49"/>
        <v>237</v>
      </c>
      <c r="AN237" s="78">
        <v>90</v>
      </c>
      <c r="AO237" s="78">
        <v>80</v>
      </c>
      <c r="AR237" s="127"/>
      <c r="AT237" s="128" t="s">
        <v>17</v>
      </c>
      <c r="AU237" s="7"/>
      <c r="AV237" s="129" t="s">
        <v>112</v>
      </c>
      <c r="AW237" s="126" t="str">
        <f t="shared" si="51"/>
        <v>Please consult operation manual for more information</v>
      </c>
      <c r="AX237" s="137"/>
      <c r="BB237" s="147" t="str">
        <f t="shared" si="53"/>
        <v>1</v>
      </c>
      <c r="BS237" s="6"/>
      <c r="BT237" s="11"/>
    </row>
    <row r="238" spans="1:74" ht="15.75" x14ac:dyDescent="0.25">
      <c r="A238" s="259" t="s">
        <v>8225</v>
      </c>
      <c r="B238" s="260"/>
      <c r="C238" s="261" t="s">
        <v>118</v>
      </c>
      <c r="D238" s="261" t="s">
        <v>22</v>
      </c>
      <c r="E238" s="264" t="s">
        <v>8235</v>
      </c>
      <c r="F238" s="253" t="s">
        <v>746</v>
      </c>
      <c r="G238" s="261">
        <v>3</v>
      </c>
      <c r="H238" s="261"/>
      <c r="I238" s="261" t="s">
        <v>110</v>
      </c>
      <c r="J238" s="252" t="str">
        <f>CONCATENATE("Spare_",E238,"_",G238)</f>
        <v>Spare_AI36_3</v>
      </c>
      <c r="K238" s="256" t="s">
        <v>510</v>
      </c>
      <c r="L238" s="262"/>
      <c r="M238" s="255">
        <v>1000</v>
      </c>
      <c r="N238" s="257" t="s">
        <v>515</v>
      </c>
      <c r="O238" s="258"/>
      <c r="P238" s="257" t="str">
        <f>CONCATENATE("Spare Yard ",T238,"_",I238,"_",K238)</f>
        <v>Spare Yard _True_+CB.1</v>
      </c>
      <c r="R238" s="80"/>
      <c r="S238" s="92"/>
      <c r="T238" s="170"/>
      <c r="U238" s="99"/>
      <c r="W238" s="12" t="str">
        <f t="shared" si="64"/>
        <v/>
      </c>
      <c r="X238" s="196"/>
      <c r="Y238" s="6" t="str">
        <f t="shared" ref="Y238:Y243" si="75">LOWER(SUBSTITUTE(SUBSTITUTE(IF(COUNTIF(N238,"spare"),"",_xlfn.CONCAT("marpower/",IF(X238&lt;&gt;"",N238&amp;"/"&amp;X238,N238)))," ","-"),"_","-"))</f>
        <v/>
      </c>
      <c r="Z238" s="103" t="str">
        <f t="shared" ref="Z238:Z243" si="76">IF(COUNTIF(N238,"spare"),"","$."&amp;_xlfn.REGEXREPLACE(IF(X238="",J238,_xlfn.REGEXREPLACE(J238,".*_","")),"\.","_"))</f>
        <v/>
      </c>
      <c r="AB238" s="6"/>
      <c r="AI238" s="53">
        <v>4</v>
      </c>
      <c r="AJ238" s="78">
        <v>20</v>
      </c>
      <c r="AK238" s="113" t="s">
        <v>1159</v>
      </c>
      <c r="AM238" s="114" t="str">
        <f t="shared" si="49"/>
        <v/>
      </c>
      <c r="AR238" s="127"/>
      <c r="AT238" s="128"/>
      <c r="AU238" s="7"/>
      <c r="AV238" s="129"/>
      <c r="AW238" s="126" t="str">
        <f t="shared" si="51"/>
        <v/>
      </c>
      <c r="AX238" s="137"/>
      <c r="BB238" s="147" t="str">
        <f t="shared" si="53"/>
        <v/>
      </c>
      <c r="BS238" s="6"/>
      <c r="BT238" s="11"/>
    </row>
    <row r="239" spans="1:74" ht="15.75" x14ac:dyDescent="0.25">
      <c r="A239" s="259" t="s">
        <v>8225</v>
      </c>
      <c r="B239" s="260"/>
      <c r="C239" s="261" t="s">
        <v>118</v>
      </c>
      <c r="D239" s="261" t="s">
        <v>22</v>
      </c>
      <c r="E239" s="264" t="s">
        <v>8235</v>
      </c>
      <c r="F239" s="253" t="s">
        <v>746</v>
      </c>
      <c r="G239" s="261">
        <v>4</v>
      </c>
      <c r="H239" s="261"/>
      <c r="I239" s="261" t="s">
        <v>110</v>
      </c>
      <c r="J239" s="252" t="s">
        <v>9047</v>
      </c>
      <c r="K239" s="256" t="s">
        <v>510</v>
      </c>
      <c r="L239" s="255"/>
      <c r="M239" s="255">
        <v>1000</v>
      </c>
      <c r="N239" s="257" t="s">
        <v>1384</v>
      </c>
      <c r="O239" s="258" t="s">
        <v>1415</v>
      </c>
      <c r="P239" s="257" t="s">
        <v>1416</v>
      </c>
      <c r="R239" s="80"/>
      <c r="S239" s="92"/>
      <c r="T239" s="171" t="s">
        <v>1414</v>
      </c>
      <c r="U239" s="83" t="s">
        <v>921</v>
      </c>
      <c r="W239" s="12" t="str">
        <f t="shared" si="60"/>
        <v>Mqtt1</v>
      </c>
      <c r="X239" s="196"/>
      <c r="Y239" s="6" t="str">
        <f>LOWER(SUBSTITUTE(SUBSTITUTE(IF(COUNTIF(N239,"spare"),"",_xlfn.CONCAT("marpower/",IF(X239&lt;&gt;"",N239&amp;"/"&amp;X239,N239)))," ","-"),"_","-"))</f>
        <v>marpower/250000-fresh-water</v>
      </c>
      <c r="Z239" s="103" t="str">
        <f t="shared" si="76"/>
        <v>$.ENERGY_REC_SYSTEM_TEMP7</v>
      </c>
      <c r="AB239" s="6"/>
      <c r="AI239" s="53">
        <v>-40</v>
      </c>
      <c r="AJ239" s="78">
        <v>150</v>
      </c>
      <c r="AK239" s="113" t="s">
        <v>1159</v>
      </c>
      <c r="AM239" s="114" t="str">
        <f t="shared" si="49"/>
        <v/>
      </c>
      <c r="AR239" s="127"/>
      <c r="AT239" s="128"/>
      <c r="AU239" s="7"/>
      <c r="AV239" s="129"/>
      <c r="AW239" s="126" t="str">
        <f t="shared" si="51"/>
        <v/>
      </c>
      <c r="AX239" s="137"/>
      <c r="BB239" s="147" t="str">
        <f t="shared" si="53"/>
        <v/>
      </c>
      <c r="BS239" s="6"/>
      <c r="BT239" s="11"/>
    </row>
    <row r="240" spans="1:74" ht="15.75" x14ac:dyDescent="0.25">
      <c r="A240" s="259" t="s">
        <v>8225</v>
      </c>
      <c r="B240" s="260"/>
      <c r="C240" s="261" t="s">
        <v>118</v>
      </c>
      <c r="D240" s="261" t="s">
        <v>22</v>
      </c>
      <c r="E240" s="264" t="s">
        <v>10056</v>
      </c>
      <c r="F240" s="253" t="s">
        <v>746</v>
      </c>
      <c r="G240" s="261">
        <v>1</v>
      </c>
      <c r="H240" s="261"/>
      <c r="I240" s="261" t="s">
        <v>110</v>
      </c>
      <c r="J240" s="252" t="s">
        <v>9048</v>
      </c>
      <c r="K240" s="256" t="s">
        <v>510</v>
      </c>
      <c r="L240" s="255"/>
      <c r="M240" s="255">
        <v>1000</v>
      </c>
      <c r="N240" s="257" t="s">
        <v>1384</v>
      </c>
      <c r="O240" s="258" t="s">
        <v>1309</v>
      </c>
      <c r="P240" s="257" t="s">
        <v>1311</v>
      </c>
      <c r="R240" s="80"/>
      <c r="S240" s="92"/>
      <c r="T240" s="303" t="s">
        <v>712</v>
      </c>
      <c r="U240" s="283" t="s">
        <v>873</v>
      </c>
      <c r="W240" s="12" t="str">
        <f t="shared" si="60"/>
        <v>Mqtt1</v>
      </c>
      <c r="X240" s="196"/>
      <c r="Y240" s="6" t="str">
        <f t="shared" si="75"/>
        <v>marpower/250000-fresh-water</v>
      </c>
      <c r="Z240" s="103" t="str">
        <f t="shared" si="76"/>
        <v>$.ENERGY_REC_SYSTEM_TEMP4</v>
      </c>
      <c r="AB240" s="6"/>
      <c r="AI240" s="53">
        <v>-40</v>
      </c>
      <c r="AJ240" s="78">
        <v>150</v>
      </c>
      <c r="AK240" s="113" t="s">
        <v>1159</v>
      </c>
      <c r="AM240" s="114" t="str">
        <f t="shared" si="49"/>
        <v/>
      </c>
      <c r="AR240" s="127"/>
      <c r="AT240" s="128"/>
      <c r="AU240" s="7"/>
      <c r="AV240" s="129"/>
      <c r="AW240" s="126" t="str">
        <f t="shared" si="51"/>
        <v/>
      </c>
      <c r="AX240" s="137"/>
      <c r="BB240" s="147" t="str">
        <f t="shared" si="53"/>
        <v/>
      </c>
      <c r="BS240" s="6"/>
      <c r="BT240" s="11"/>
    </row>
    <row r="241" spans="1:74" ht="15.75" x14ac:dyDescent="0.25">
      <c r="A241" s="259" t="s">
        <v>8225</v>
      </c>
      <c r="B241" s="260"/>
      <c r="C241" s="261" t="s">
        <v>118</v>
      </c>
      <c r="D241" s="261" t="s">
        <v>22</v>
      </c>
      <c r="E241" s="264" t="s">
        <v>10056</v>
      </c>
      <c r="F241" s="253" t="s">
        <v>746</v>
      </c>
      <c r="G241" s="261">
        <v>2</v>
      </c>
      <c r="H241" s="261"/>
      <c r="I241" s="261" t="s">
        <v>110</v>
      </c>
      <c r="J241" s="252" t="s">
        <v>9049</v>
      </c>
      <c r="K241" s="256" t="s">
        <v>510</v>
      </c>
      <c r="L241" s="255"/>
      <c r="M241" s="255">
        <v>1000</v>
      </c>
      <c r="N241" s="257" t="s">
        <v>1384</v>
      </c>
      <c r="O241" s="258" t="s">
        <v>1310</v>
      </c>
      <c r="P241" s="257" t="s">
        <v>1312</v>
      </c>
      <c r="R241" s="80"/>
      <c r="S241" s="92"/>
      <c r="T241" s="316"/>
      <c r="U241" s="284"/>
      <c r="W241" s="12" t="str">
        <f t="shared" si="60"/>
        <v>Mqtt1</v>
      </c>
      <c r="X241" s="196"/>
      <c r="Y241" s="6" t="str">
        <f t="shared" si="75"/>
        <v>marpower/250000-fresh-water</v>
      </c>
      <c r="Z241" s="103" t="str">
        <f t="shared" si="76"/>
        <v>$.ENERGY_REC_SYSTEM_TEMP5</v>
      </c>
      <c r="AB241" s="6"/>
      <c r="AI241" s="53">
        <v>-40</v>
      </c>
      <c r="AJ241" s="78">
        <v>150</v>
      </c>
      <c r="AK241" s="113" t="s">
        <v>1159</v>
      </c>
      <c r="AM241" s="114" t="str">
        <f t="shared" si="49"/>
        <v/>
      </c>
      <c r="AR241" s="127"/>
      <c r="AT241" s="128"/>
      <c r="AU241" s="7"/>
      <c r="AV241" s="129"/>
      <c r="AW241" s="126" t="str">
        <f t="shared" si="51"/>
        <v/>
      </c>
      <c r="AX241" s="137"/>
      <c r="BB241" s="147" t="str">
        <f t="shared" si="53"/>
        <v/>
      </c>
      <c r="BS241" s="6"/>
      <c r="BT241" s="11"/>
    </row>
    <row r="242" spans="1:74" ht="15.75" x14ac:dyDescent="0.25">
      <c r="A242" s="259" t="s">
        <v>8225</v>
      </c>
      <c r="B242" s="260"/>
      <c r="C242" s="261" t="s">
        <v>118</v>
      </c>
      <c r="D242" s="261" t="s">
        <v>22</v>
      </c>
      <c r="E242" s="264" t="s">
        <v>10056</v>
      </c>
      <c r="F242" s="253" t="s">
        <v>746</v>
      </c>
      <c r="G242" s="261">
        <v>3</v>
      </c>
      <c r="H242" s="261"/>
      <c r="I242" s="261" t="s">
        <v>110</v>
      </c>
      <c r="J242" s="252" t="s">
        <v>9050</v>
      </c>
      <c r="K242" s="256" t="s">
        <v>510</v>
      </c>
      <c r="L242" s="255"/>
      <c r="M242" s="255">
        <v>1000</v>
      </c>
      <c r="N242" s="257" t="s">
        <v>1384</v>
      </c>
      <c r="O242" s="258" t="s">
        <v>1408</v>
      </c>
      <c r="P242" s="257" t="s">
        <v>1409</v>
      </c>
      <c r="R242" s="80"/>
      <c r="S242" s="92"/>
      <c r="T242" s="171" t="s">
        <v>1410</v>
      </c>
      <c r="U242" s="83" t="s">
        <v>921</v>
      </c>
      <c r="W242" s="12" t="str">
        <f t="shared" si="60"/>
        <v>Mqtt1</v>
      </c>
      <c r="X242" s="196"/>
      <c r="Y242" s="6" t="str">
        <f t="shared" si="75"/>
        <v>marpower/250000-fresh-water</v>
      </c>
      <c r="Z242" s="103" t="str">
        <f t="shared" si="76"/>
        <v>$.ENERGY_REC_SYSTEM_TEMP8</v>
      </c>
      <c r="AB242" s="6"/>
      <c r="AI242" s="53">
        <v>-40</v>
      </c>
      <c r="AJ242" s="78">
        <v>150</v>
      </c>
      <c r="AK242" s="113" t="s">
        <v>1159</v>
      </c>
      <c r="AM242" s="114" t="str">
        <f t="shared" si="49"/>
        <v/>
      </c>
      <c r="AR242" s="127"/>
      <c r="AT242" s="128"/>
      <c r="AU242" s="7"/>
      <c r="AV242" s="129"/>
      <c r="AW242" s="126" t="str">
        <f t="shared" si="51"/>
        <v/>
      </c>
      <c r="AX242" s="137"/>
      <c r="BB242" s="147" t="str">
        <f t="shared" si="53"/>
        <v/>
      </c>
      <c r="BS242" s="6"/>
      <c r="BT242" s="11"/>
    </row>
    <row r="243" spans="1:74" ht="15.75" x14ac:dyDescent="0.25">
      <c r="A243" s="259" t="s">
        <v>8225</v>
      </c>
      <c r="B243" s="260"/>
      <c r="C243" s="261" t="s">
        <v>118</v>
      </c>
      <c r="D243" s="261" t="s">
        <v>22</v>
      </c>
      <c r="E243" s="264" t="s">
        <v>10056</v>
      </c>
      <c r="F243" s="253" t="s">
        <v>746</v>
      </c>
      <c r="G243" s="261">
        <v>4</v>
      </c>
      <c r="H243" s="261"/>
      <c r="I243" s="261" t="s">
        <v>110</v>
      </c>
      <c r="J243" s="252" t="s">
        <v>9051</v>
      </c>
      <c r="K243" s="256" t="s">
        <v>510</v>
      </c>
      <c r="L243" s="255"/>
      <c r="M243" s="255">
        <v>1000</v>
      </c>
      <c r="N243" s="257" t="s">
        <v>1384</v>
      </c>
      <c r="O243" s="258" t="s">
        <v>1412</v>
      </c>
      <c r="P243" s="257" t="s">
        <v>1413</v>
      </c>
      <c r="R243" s="80"/>
      <c r="S243" s="92"/>
      <c r="T243" s="171" t="s">
        <v>1411</v>
      </c>
      <c r="U243" s="83" t="s">
        <v>921</v>
      </c>
      <c r="W243" s="12" t="str">
        <f t="shared" si="60"/>
        <v>Mqtt1</v>
      </c>
      <c r="X243" s="196"/>
      <c r="Y243" s="6" t="str">
        <f t="shared" si="75"/>
        <v>marpower/250000-fresh-water</v>
      </c>
      <c r="Z243" s="103" t="str">
        <f t="shared" si="76"/>
        <v>$.ENERGY_REC_SYSTEM_TEMP6</v>
      </c>
      <c r="AB243" s="6"/>
      <c r="AI243" s="53">
        <v>-40</v>
      </c>
      <c r="AJ243" s="78">
        <v>150</v>
      </c>
      <c r="AK243" s="113" t="s">
        <v>1159</v>
      </c>
      <c r="AM243" s="114" t="str">
        <f t="shared" si="49"/>
        <v/>
      </c>
      <c r="AR243" s="127"/>
      <c r="AT243" s="128"/>
      <c r="AU243" s="7"/>
      <c r="AV243" s="129"/>
      <c r="AW243" s="126" t="str">
        <f t="shared" si="51"/>
        <v/>
      </c>
      <c r="AX243" s="137"/>
      <c r="BB243" s="147" t="str">
        <f t="shared" si="53"/>
        <v/>
      </c>
      <c r="BS243" s="6"/>
      <c r="BT243" s="11"/>
    </row>
    <row r="244" spans="1:74" ht="15.75" x14ac:dyDescent="0.25">
      <c r="A244" s="57" t="s">
        <v>730</v>
      </c>
      <c r="B244" s="57"/>
      <c r="C244" s="61" t="s">
        <v>111</v>
      </c>
      <c r="D244" s="61" t="s">
        <v>22</v>
      </c>
      <c r="E244" s="61" t="s">
        <v>450</v>
      </c>
      <c r="F244" s="65" t="s">
        <v>130</v>
      </c>
      <c r="G244" s="67">
        <v>1</v>
      </c>
      <c r="H244" s="67"/>
      <c r="I244" s="67" t="s">
        <v>110</v>
      </c>
      <c r="J244" s="72" t="s">
        <v>474</v>
      </c>
      <c r="K244" s="75" t="s">
        <v>510</v>
      </c>
      <c r="L244" s="79"/>
      <c r="M244" s="79">
        <v>1000</v>
      </c>
      <c r="N244" s="79" t="s">
        <v>1382</v>
      </c>
      <c r="O244" s="86"/>
      <c r="P244" s="79" t="s">
        <v>605</v>
      </c>
      <c r="Q244" s="79"/>
      <c r="R244" s="91"/>
      <c r="S244" s="93"/>
      <c r="T244" s="211"/>
      <c r="U244" s="86"/>
      <c r="V244" s="98"/>
      <c r="W244" s="106" t="str">
        <f t="shared" ref="W244" si="77">IF(COUNTIF(N244,"spare"),"","Mqtt1")</f>
        <v>Mqtt1</v>
      </c>
      <c r="X244" s="197"/>
      <c r="Y244" s="197" t="str">
        <f>SUBSTITUTE(LOWER(SUBSTITUTE(IF(COUNTIF(N244,"spare"),"",_xlfn.CONCAT("marpower/",IF(X244&lt;&gt;"",N244&amp;"/"&amp;X244,N244)))," ","-")),"_","-")</f>
        <v>marpower/450000-amcs</v>
      </c>
      <c r="Z244" s="197" t="str">
        <f>IF(COUNTIF(N244,"spare"),"","$."&amp;_xlfn.REGEXREPLACE(_xlfn.REGEXREPLACE(IF(X244="",D244&amp;"_"&amp;J244,J244),"^Amcs_",""),"\.","_"))</f>
        <v>$.KEB1_AmcsPlcPowerModule2FuseBlown</v>
      </c>
      <c r="AA244" s="106"/>
      <c r="AB244" s="107"/>
      <c r="AC244" s="108"/>
      <c r="AD244" s="108"/>
      <c r="AE244" s="109"/>
      <c r="AF244" s="109"/>
      <c r="AG244" s="109"/>
      <c r="AH244" s="109"/>
      <c r="AI244" s="119"/>
      <c r="AJ244" s="79"/>
      <c r="AK244" s="120"/>
      <c r="AL244" s="120"/>
      <c r="AM244" s="121">
        <f t="shared" ref="AM244:AM265" si="78">IF(ISBLANK(AT244),"",ROW())</f>
        <v>244</v>
      </c>
      <c r="AN244" s="79"/>
      <c r="AO244" s="79"/>
      <c r="AP244" s="79"/>
      <c r="AQ244" s="79"/>
      <c r="AR244" s="130" t="s">
        <v>110</v>
      </c>
      <c r="AS244" s="79"/>
      <c r="AT244" s="61" t="s">
        <v>17</v>
      </c>
      <c r="AU244" s="61"/>
      <c r="AV244" s="131" t="s">
        <v>112</v>
      </c>
      <c r="AW244" s="132" t="str">
        <f t="shared" ref="AW244:AW265" si="79">IF(ISNUMBER(AM244),"Please consult operation manual for more information","")</f>
        <v>Please consult operation manual for more information</v>
      </c>
      <c r="AX244" s="138"/>
      <c r="AY244" s="142"/>
      <c r="AZ244" s="146"/>
      <c r="BA244" s="146"/>
      <c r="BB244" s="148" t="str">
        <f>IF(ISNUMBER(AM244),"1","")</f>
        <v>1</v>
      </c>
      <c r="BC244" s="156"/>
      <c r="BD244" s="157"/>
      <c r="BE244" s="131"/>
      <c r="BF244" s="131"/>
      <c r="BG244" s="157"/>
      <c r="BH244" s="131"/>
      <c r="BI244" s="131"/>
      <c r="BJ244" s="157"/>
      <c r="BK244" s="131"/>
      <c r="BL244" s="131"/>
      <c r="BM244" s="157"/>
      <c r="BN244" s="131"/>
      <c r="BO244" s="131"/>
      <c r="BP244" s="157"/>
      <c r="BQ244" s="131"/>
      <c r="BR244" s="106"/>
      <c r="BS244" s="107"/>
      <c r="BT244" s="109"/>
      <c r="BU244" s="67"/>
      <c r="BV244" s="67"/>
    </row>
    <row r="245" spans="1:74" ht="15.75" x14ac:dyDescent="0.25">
      <c r="A245" s="57" t="s">
        <v>730</v>
      </c>
      <c r="B245" s="57"/>
      <c r="C245" s="61" t="s">
        <v>111</v>
      </c>
      <c r="D245" s="61" t="s">
        <v>22</v>
      </c>
      <c r="E245" s="61" t="s">
        <v>450</v>
      </c>
      <c r="F245" s="65" t="s">
        <v>130</v>
      </c>
      <c r="G245" s="67">
        <v>2</v>
      </c>
      <c r="H245" s="67"/>
      <c r="I245" s="67" t="s">
        <v>110</v>
      </c>
      <c r="J245" s="72" t="s">
        <v>475</v>
      </c>
      <c r="K245" s="75" t="s">
        <v>510</v>
      </c>
      <c r="L245" s="79"/>
      <c r="M245" s="79">
        <v>1000</v>
      </c>
      <c r="N245" s="79" t="s">
        <v>1382</v>
      </c>
      <c r="O245" s="86"/>
      <c r="P245" s="79" t="s">
        <v>606</v>
      </c>
      <c r="Q245" s="79"/>
      <c r="R245" s="91"/>
      <c r="S245" s="93"/>
      <c r="T245" s="211"/>
      <c r="U245" s="86"/>
      <c r="V245" s="98"/>
      <c r="W245" s="106" t="str">
        <f t="shared" ref="W245:W246" si="80">IF(COUNTIF(N245,"spare"),"","Mqtt1")</f>
        <v>Mqtt1</v>
      </c>
      <c r="X245" s="197"/>
      <c r="Y245" s="197" t="str">
        <f>SUBSTITUTE(LOWER(SUBSTITUTE(IF(COUNTIF(N245,"spare"),"",_xlfn.CONCAT("marpower/",IF(X245&lt;&gt;"",N245&amp;"/"&amp;X245,N245)))," ","-")),"_","-")</f>
        <v>marpower/450000-amcs</v>
      </c>
      <c r="Z245" s="197" t="str">
        <f>IF(COUNTIF(N245,"spare"),"","$."&amp;_xlfn.REGEXREPLACE(_xlfn.REGEXREPLACE(IF(X245="",D245&amp;"_"&amp;J245,J245),"^Amcs_",""),"\.","_"))</f>
        <v>$.KEB1_AmcsPlcPowerModule2PowerFailure</v>
      </c>
      <c r="AA245" s="106"/>
      <c r="AB245" s="107"/>
      <c r="AC245" s="108"/>
      <c r="AD245" s="108"/>
      <c r="AE245" s="109"/>
      <c r="AF245" s="109"/>
      <c r="AG245" s="109"/>
      <c r="AH245" s="109"/>
      <c r="AI245" s="119"/>
      <c r="AJ245" s="79"/>
      <c r="AK245" s="120"/>
      <c r="AL245" s="120"/>
      <c r="AM245" s="121">
        <f t="shared" si="78"/>
        <v>245</v>
      </c>
      <c r="AN245" s="79"/>
      <c r="AO245" s="79"/>
      <c r="AP245" s="79"/>
      <c r="AQ245" s="79"/>
      <c r="AR245" s="130" t="s">
        <v>110</v>
      </c>
      <c r="AS245" s="79"/>
      <c r="AT245" s="61" t="s">
        <v>17</v>
      </c>
      <c r="AU245" s="61"/>
      <c r="AV245" s="131" t="s">
        <v>112</v>
      </c>
      <c r="AW245" s="132" t="str">
        <f t="shared" si="79"/>
        <v>Please consult operation manual for more information</v>
      </c>
      <c r="AX245" s="138"/>
      <c r="AY245" s="142"/>
      <c r="AZ245" s="146"/>
      <c r="BA245" s="146"/>
      <c r="BB245" s="148" t="str">
        <f>IF(ISNUMBER(AM245),"1","")</f>
        <v>1</v>
      </c>
      <c r="BC245" s="156"/>
      <c r="BD245" s="157"/>
      <c r="BE245" s="131"/>
      <c r="BF245" s="131"/>
      <c r="BG245" s="157"/>
      <c r="BH245" s="131"/>
      <c r="BI245" s="131"/>
      <c r="BJ245" s="157"/>
      <c r="BK245" s="131"/>
      <c r="BL245" s="131"/>
      <c r="BM245" s="157"/>
      <c r="BN245" s="131"/>
      <c r="BO245" s="131"/>
      <c r="BP245" s="157"/>
      <c r="BQ245" s="131"/>
      <c r="BR245" s="106"/>
      <c r="BS245" s="107"/>
      <c r="BT245" s="109"/>
      <c r="BU245" s="67"/>
      <c r="BV245" s="67"/>
    </row>
    <row r="246" spans="1:74" ht="15.75" x14ac:dyDescent="0.25">
      <c r="A246" s="52" t="s">
        <v>10094</v>
      </c>
      <c r="B246" s="56"/>
      <c r="C246" s="128" t="s">
        <v>118</v>
      </c>
      <c r="D246" s="7" t="s">
        <v>22</v>
      </c>
      <c r="E246" s="7" t="s">
        <v>451</v>
      </c>
      <c r="F246" s="64" t="s">
        <v>175</v>
      </c>
      <c r="G246" s="62">
        <v>1</v>
      </c>
      <c r="I246" s="10" t="s">
        <v>110</v>
      </c>
      <c r="J246" s="71" t="s">
        <v>892</v>
      </c>
      <c r="K246" s="74" t="s">
        <v>510</v>
      </c>
      <c r="L246" s="176"/>
      <c r="M246" s="176">
        <v>1000</v>
      </c>
      <c r="N246" s="78" t="s">
        <v>1387</v>
      </c>
      <c r="O246" s="83"/>
      <c r="P246" s="78" t="s">
        <v>893</v>
      </c>
      <c r="R246" s="80"/>
      <c r="S246" s="92"/>
      <c r="T246" s="217" t="s">
        <v>1313</v>
      </c>
      <c r="U246" s="223" t="s">
        <v>921</v>
      </c>
      <c r="W246" s="12" t="str">
        <f t="shared" si="80"/>
        <v>Mqtt1</v>
      </c>
      <c r="X246" s="196"/>
      <c r="Y246" s="6" t="str">
        <f t="shared" ref="Y246:Y252" si="81">LOWER(SUBSTITUTE(SUBSTITUTE(IF(COUNTIF(N246,"spare"),"",_xlfn.CONCAT("marpower/",IF(X246&lt;&gt;"",N246&amp;"/"&amp;X246,N246)))," ","-"),"_","-"))</f>
        <v>marpower/350000-ventilation</v>
      </c>
      <c r="Z246" s="272" t="str">
        <f>IF(COUNTIF(N246,"spare"),"","$."&amp;_xlfn.REGEXREPLACE(_xlfn.REGEXREPLACE(IF(X246="",J246,_xlfn.REGEXREPLACE(J246,".*_","")),"^VENT_",""),"\.","_"))</f>
        <v>$.BATT_VENT_AFT_PS_SPEED</v>
      </c>
      <c r="AB246" s="6"/>
      <c r="AI246" s="53">
        <v>0</v>
      </c>
      <c r="AJ246" s="78">
        <v>100</v>
      </c>
      <c r="AK246" s="113" t="s">
        <v>917</v>
      </c>
      <c r="AM246" s="114" t="str">
        <f t="shared" si="78"/>
        <v/>
      </c>
      <c r="AR246" s="127"/>
      <c r="AT246" s="128"/>
      <c r="AU246" s="7"/>
      <c r="AV246" s="129"/>
      <c r="AW246" s="126" t="str">
        <f t="shared" si="79"/>
        <v/>
      </c>
      <c r="AX246" s="137"/>
      <c r="BB246" s="147" t="str">
        <f>IF(ISNUMBER(AM246),"1","")</f>
        <v/>
      </c>
      <c r="BS246" s="6"/>
      <c r="BT246" s="11"/>
    </row>
    <row r="247" spans="1:74" ht="15.75" x14ac:dyDescent="0.25">
      <c r="A247" s="52" t="s">
        <v>10094</v>
      </c>
      <c r="B247" s="56"/>
      <c r="C247" s="128" t="s">
        <v>118</v>
      </c>
      <c r="D247" s="7" t="s">
        <v>22</v>
      </c>
      <c r="E247" s="7" t="s">
        <v>451</v>
      </c>
      <c r="F247" s="64" t="s">
        <v>175</v>
      </c>
      <c r="G247" s="62">
        <v>2</v>
      </c>
      <c r="I247" s="10" t="s">
        <v>110</v>
      </c>
      <c r="J247" s="71" t="s">
        <v>894</v>
      </c>
      <c r="K247" s="74" t="s">
        <v>510</v>
      </c>
      <c r="L247" s="176"/>
      <c r="M247" s="176">
        <v>1000</v>
      </c>
      <c r="N247" s="78" t="s">
        <v>1387</v>
      </c>
      <c r="O247" s="83"/>
      <c r="P247" s="78" t="s">
        <v>895</v>
      </c>
      <c r="R247" s="80"/>
      <c r="S247" s="92"/>
      <c r="T247" s="217" t="s">
        <v>993</v>
      </c>
      <c r="U247" s="223" t="s">
        <v>921</v>
      </c>
      <c r="W247" s="12" t="str">
        <f t="shared" ref="W247:W297" si="82">IF(COUNTIF(N247,"spare"),"","Mqtt1")</f>
        <v>Mqtt1</v>
      </c>
      <c r="X247" s="196"/>
      <c r="Y247" s="6" t="str">
        <f t="shared" si="81"/>
        <v>marpower/350000-ventilation</v>
      </c>
      <c r="Z247" s="103" t="str">
        <f>IF(COUNTIF(N247,"spare"),"","$."&amp;_xlfn.REGEXREPLACE(_xlfn.REGEXREPLACE(IF(X247="",J247,_xlfn.REGEXREPLACE(J247,".*_","")),"^VENT_",""),"\.","_"))</f>
        <v>$.BATT_VENT_AFT_SB_SPEED</v>
      </c>
      <c r="AB247" s="6"/>
      <c r="AI247" s="53">
        <v>0</v>
      </c>
      <c r="AJ247" s="78">
        <v>100</v>
      </c>
      <c r="AK247" s="113" t="s">
        <v>917</v>
      </c>
      <c r="AM247" s="114" t="str">
        <f t="shared" si="78"/>
        <v/>
      </c>
      <c r="AR247" s="127"/>
      <c r="AT247" s="128"/>
      <c r="AU247" s="7"/>
      <c r="AV247" s="129"/>
      <c r="AW247" s="126" t="str">
        <f t="shared" si="79"/>
        <v/>
      </c>
      <c r="AX247" s="137"/>
      <c r="BB247" s="147" t="str">
        <f t="shared" ref="BB247:BB281" si="83">IF(ISNUMBER(AM247),"1","")</f>
        <v/>
      </c>
      <c r="BS247" s="6"/>
      <c r="BT247" s="11"/>
    </row>
    <row r="248" spans="1:74" ht="15.75" x14ac:dyDescent="0.25">
      <c r="A248" s="52" t="s">
        <v>1258</v>
      </c>
      <c r="B248" s="56"/>
      <c r="C248" s="128" t="s">
        <v>118</v>
      </c>
      <c r="D248" s="7" t="s">
        <v>22</v>
      </c>
      <c r="E248" s="7" t="s">
        <v>451</v>
      </c>
      <c r="F248" s="64" t="s">
        <v>175</v>
      </c>
      <c r="G248" s="62">
        <v>3</v>
      </c>
      <c r="I248" s="10" t="s">
        <v>110</v>
      </c>
      <c r="J248" s="11" t="s">
        <v>9052</v>
      </c>
      <c r="K248" s="74" t="s">
        <v>510</v>
      </c>
      <c r="L248" s="176"/>
      <c r="M248" s="176">
        <v>1000</v>
      </c>
      <c r="N248" s="80" t="s">
        <v>1385</v>
      </c>
      <c r="O248" s="83" t="s">
        <v>537</v>
      </c>
      <c r="P248" s="188" t="s">
        <v>6902</v>
      </c>
      <c r="R248" s="80"/>
      <c r="S248" s="92"/>
      <c r="T248" s="275" t="s">
        <v>1314</v>
      </c>
      <c r="U248" s="278" t="s">
        <v>873</v>
      </c>
      <c r="W248" s="12" t="str">
        <f t="shared" si="82"/>
        <v>Mqtt1</v>
      </c>
      <c r="X248" s="196"/>
      <c r="Y248" s="6" t="str">
        <f t="shared" si="81"/>
        <v>marpower/340000-sewage</v>
      </c>
      <c r="Z248" s="103" t="str">
        <f>IF(COUNTIF(N248,"spare"),"","$."&amp;_xlfn.REGEXREPLACE(_xlfn.REGEXREPLACE(IF(X248="",J248,_xlfn.REGEXREPLACE(J248,".*_","")),"^SEW_",""),"\.","_"))</f>
        <v>$.TREAT_HOLDING_TANK_LEVEL</v>
      </c>
      <c r="AB248" s="6"/>
      <c r="AK248" s="113" t="s">
        <v>1252</v>
      </c>
      <c r="AM248" s="114" t="str">
        <f t="shared" si="78"/>
        <v/>
      </c>
      <c r="AR248" s="127"/>
      <c r="AT248" s="128"/>
      <c r="AU248" s="7"/>
      <c r="AV248" s="129"/>
      <c r="AW248" s="126" t="str">
        <f t="shared" si="79"/>
        <v/>
      </c>
      <c r="AX248" s="137"/>
      <c r="BB248" s="147" t="str">
        <f t="shared" si="83"/>
        <v/>
      </c>
      <c r="BS248" s="6"/>
      <c r="BT248" s="11"/>
    </row>
    <row r="249" spans="1:74" ht="15.75" x14ac:dyDescent="0.25">
      <c r="A249" s="52" t="s">
        <v>1258</v>
      </c>
      <c r="B249" s="56"/>
      <c r="C249" s="128" t="s">
        <v>118</v>
      </c>
      <c r="D249" s="7" t="s">
        <v>22</v>
      </c>
      <c r="E249" s="7" t="s">
        <v>451</v>
      </c>
      <c r="F249" s="64" t="s">
        <v>175</v>
      </c>
      <c r="G249" s="62">
        <v>4</v>
      </c>
      <c r="I249" s="10" t="s">
        <v>110</v>
      </c>
      <c r="J249" s="11" t="s">
        <v>9053</v>
      </c>
      <c r="K249" s="74" t="s">
        <v>510</v>
      </c>
      <c r="L249" s="176"/>
      <c r="M249" s="176">
        <v>1000</v>
      </c>
      <c r="N249" s="80" t="s">
        <v>1385</v>
      </c>
      <c r="O249" s="83" t="s">
        <v>538</v>
      </c>
      <c r="P249" s="188" t="s">
        <v>6903</v>
      </c>
      <c r="R249" s="80"/>
      <c r="S249" s="92"/>
      <c r="T249" s="277"/>
      <c r="U249" s="280"/>
      <c r="W249" s="12" t="str">
        <f t="shared" si="82"/>
        <v>Mqtt1</v>
      </c>
      <c r="X249" s="196"/>
      <c r="Y249" s="6" t="str">
        <f t="shared" si="81"/>
        <v>marpower/340000-sewage</v>
      </c>
      <c r="Z249" s="103" t="str">
        <f>IF(COUNTIF(N249,"spare"),"","$."&amp;_xlfn.REGEXREPLACE(_xlfn.REGEXREPLACE(IF(X249="",J249,_xlfn.REGEXREPLACE(J249,".*_","")),"^SEW_",""),"\.","_"))</f>
        <v>$.TREAT_SLUDGE_TANK_LEVEL</v>
      </c>
      <c r="AB249" s="6"/>
      <c r="AK249" s="113" t="s">
        <v>1252</v>
      </c>
      <c r="AM249" s="114" t="str">
        <f t="shared" si="78"/>
        <v/>
      </c>
      <c r="AR249" s="127"/>
      <c r="AT249" s="128"/>
      <c r="AU249" s="7"/>
      <c r="AV249" s="129"/>
      <c r="AW249" s="126" t="str">
        <f t="shared" si="79"/>
        <v/>
      </c>
      <c r="AX249" s="137"/>
      <c r="BB249" s="147" t="str">
        <f t="shared" si="83"/>
        <v/>
      </c>
      <c r="BS249" s="6"/>
      <c r="BT249" s="11"/>
    </row>
    <row r="250" spans="1:74" ht="15.75" x14ac:dyDescent="0.25">
      <c r="A250" s="52" t="s">
        <v>8225</v>
      </c>
      <c r="B250" s="56"/>
      <c r="C250" s="128" t="s">
        <v>111</v>
      </c>
      <c r="D250" s="7" t="s">
        <v>22</v>
      </c>
      <c r="E250" s="7" t="s">
        <v>452</v>
      </c>
      <c r="F250" s="64" t="s">
        <v>193</v>
      </c>
      <c r="G250" s="62">
        <v>1</v>
      </c>
      <c r="I250" s="10" t="s">
        <v>110</v>
      </c>
      <c r="J250" s="71" t="s">
        <v>8979</v>
      </c>
      <c r="K250" s="74" t="s">
        <v>510</v>
      </c>
      <c r="L250" s="176"/>
      <c r="M250" s="176">
        <v>1000</v>
      </c>
      <c r="N250" s="78" t="s">
        <v>1387</v>
      </c>
      <c r="O250" s="83"/>
      <c r="P250" s="78" t="s">
        <v>1339</v>
      </c>
      <c r="R250" s="80"/>
      <c r="S250" s="92"/>
      <c r="T250" s="220" t="s">
        <v>8248</v>
      </c>
      <c r="U250" s="223" t="s">
        <v>1201</v>
      </c>
      <c r="W250" s="12" t="str">
        <f t="shared" si="82"/>
        <v>Mqtt1</v>
      </c>
      <c r="X250" s="196"/>
      <c r="Y250" s="6" t="str">
        <f t="shared" si="81"/>
        <v>marpower/350000-ventilation</v>
      </c>
      <c r="Z250" s="103" t="str">
        <f>IF(COUNTIF(N250,"spare"),"","$."&amp;_xlfn.REGEXREPLACE(_xlfn.REGEXREPLACE(IF(X250="",J250,_xlfn.REGEXREPLACE(J250,".*_","")),"^VENT_",""),"\.","_"))</f>
        <v>$.EXTR_TECH_SPACE_STARTSTOP</v>
      </c>
      <c r="AB250" s="6"/>
      <c r="AM250" s="114" t="str">
        <f t="shared" si="78"/>
        <v/>
      </c>
      <c r="AR250" s="127"/>
      <c r="AT250" s="128"/>
      <c r="AU250" s="7"/>
      <c r="AV250" s="129"/>
      <c r="AW250" s="126" t="str">
        <f t="shared" si="79"/>
        <v/>
      </c>
      <c r="AX250" s="137"/>
      <c r="BB250" s="147" t="str">
        <f t="shared" si="83"/>
        <v/>
      </c>
      <c r="BS250" s="6"/>
      <c r="BT250" s="11"/>
    </row>
    <row r="251" spans="1:74" ht="15.75" x14ac:dyDescent="0.25">
      <c r="A251" s="52" t="s">
        <v>1258</v>
      </c>
      <c r="B251" s="56"/>
      <c r="C251" s="128" t="s">
        <v>111</v>
      </c>
      <c r="D251" s="7" t="s">
        <v>22</v>
      </c>
      <c r="E251" s="7" t="s">
        <v>452</v>
      </c>
      <c r="F251" s="64" t="s">
        <v>193</v>
      </c>
      <c r="G251" s="62">
        <v>2</v>
      </c>
      <c r="I251" s="10" t="s">
        <v>110</v>
      </c>
      <c r="J251" s="11" t="s">
        <v>8980</v>
      </c>
      <c r="K251" s="74" t="s">
        <v>510</v>
      </c>
      <c r="L251" s="176"/>
      <c r="M251" s="176">
        <v>1000</v>
      </c>
      <c r="N251" s="78" t="s">
        <v>1383</v>
      </c>
      <c r="O251" s="84">
        <v>21001004</v>
      </c>
      <c r="P251" s="80" t="s">
        <v>1261</v>
      </c>
      <c r="R251" s="80"/>
      <c r="S251" s="172"/>
      <c r="T251" s="220" t="s">
        <v>700</v>
      </c>
      <c r="U251" s="221" t="s">
        <v>8263</v>
      </c>
      <c r="W251" s="12" t="str">
        <f t="shared" si="82"/>
        <v>Mqtt1</v>
      </c>
      <c r="X251" s="196"/>
      <c r="Y251" s="6" t="str">
        <f t="shared" ref="Y251:Y258" si="84">LOWER(SUBSTITUTE(SUBSTITUTE(IF(COUNTIF(N251,"spare"),"",_xlfn.CONCAT("marpower/",IF(X251&lt;&gt;"",N251&amp;"/"&amp;X251,N251&amp;"-general")))," ","-"),"_","-"))</f>
        <v>marpower/210000-bilge-fifi-general</v>
      </c>
      <c r="Z251" s="103" t="str">
        <f>IF(COUNTIF(N251,"spare"),"","$."&amp;_xlfn.REGEXREPLACE(_xlfn.REGEXREPLACE(IF(X251="",J251,_xlfn.REGEXREPLACE(J251,".*_","")),"^BILGE_",""),"\.","_"))</f>
        <v>$.STRIP_PUMP_STARTSTOP</v>
      </c>
      <c r="AB251" s="6"/>
      <c r="AM251" s="114" t="str">
        <f t="shared" si="78"/>
        <v/>
      </c>
      <c r="AR251" s="127"/>
      <c r="AT251" s="128"/>
      <c r="AU251" s="7"/>
      <c r="AV251" s="129"/>
      <c r="AW251" s="126" t="str">
        <f t="shared" si="79"/>
        <v/>
      </c>
      <c r="AX251" s="137"/>
      <c r="AY251" s="141"/>
      <c r="BB251" s="147" t="str">
        <f t="shared" si="83"/>
        <v/>
      </c>
      <c r="BS251" s="6"/>
      <c r="BT251" s="11"/>
    </row>
    <row r="252" spans="1:74" ht="15.75" x14ac:dyDescent="0.25">
      <c r="A252" s="52" t="s">
        <v>1315</v>
      </c>
      <c r="B252" s="56"/>
      <c r="C252" s="128" t="s">
        <v>111</v>
      </c>
      <c r="D252" s="7" t="s">
        <v>22</v>
      </c>
      <c r="E252" s="7" t="s">
        <v>452</v>
      </c>
      <c r="F252" s="64" t="s">
        <v>193</v>
      </c>
      <c r="G252" s="62">
        <v>3</v>
      </c>
      <c r="I252" s="10" t="s">
        <v>110</v>
      </c>
      <c r="J252" s="11" t="s">
        <v>8981</v>
      </c>
      <c r="K252" s="74" t="s">
        <v>510</v>
      </c>
      <c r="L252" s="176"/>
      <c r="M252" s="176">
        <v>1000</v>
      </c>
      <c r="N252" s="78" t="s">
        <v>1390</v>
      </c>
      <c r="O252" s="83" t="s">
        <v>6959</v>
      </c>
      <c r="P252" s="80" t="s">
        <v>1323</v>
      </c>
      <c r="R252" s="80"/>
      <c r="S252" s="172"/>
      <c r="T252" s="220" t="s">
        <v>1324</v>
      </c>
      <c r="U252" s="223" t="s">
        <v>873</v>
      </c>
      <c r="W252" s="12" t="str">
        <f t="shared" si="82"/>
        <v>Mqtt1</v>
      </c>
      <c r="X252" s="196"/>
      <c r="Y252" s="6" t="str">
        <f t="shared" si="81"/>
        <v>marpower/380000-seawater</v>
      </c>
      <c r="Z252" s="103" t="str">
        <f>IF(COUNTIF(N252,"spare"),"","$."&amp;_xlfn.REGEXREPLACE(_xlfn.REGEXREPLACE(IF(X252="",J252,_xlfn.REGEXREPLACE(J252,".*_","")),"^SEA_WAT(ER)?_",""),"\.","_"))</f>
        <v>$.COOL_PMP1_STARTSTOP</v>
      </c>
      <c r="AB252" s="6"/>
      <c r="AM252" s="114" t="str">
        <f t="shared" si="78"/>
        <v/>
      </c>
      <c r="AR252" s="127"/>
      <c r="AT252" s="128"/>
      <c r="AU252" s="7"/>
      <c r="AV252" s="129"/>
      <c r="AW252" s="126" t="str">
        <f t="shared" si="79"/>
        <v/>
      </c>
      <c r="AX252" s="137"/>
      <c r="BB252" s="147" t="str">
        <f t="shared" si="83"/>
        <v/>
      </c>
      <c r="BS252" s="6"/>
      <c r="BT252" s="11"/>
    </row>
    <row r="253" spans="1:74" ht="15.75" x14ac:dyDescent="0.25">
      <c r="A253" s="52" t="s">
        <v>1258</v>
      </c>
      <c r="B253" s="56"/>
      <c r="C253" s="128" t="s">
        <v>111</v>
      </c>
      <c r="D253" s="7" t="s">
        <v>22</v>
      </c>
      <c r="E253" s="7" t="s">
        <v>452</v>
      </c>
      <c r="F253" s="64" t="s">
        <v>193</v>
      </c>
      <c r="G253" s="62">
        <v>4</v>
      </c>
      <c r="I253" s="10" t="s">
        <v>110</v>
      </c>
      <c r="J253" s="11" t="s">
        <v>8982</v>
      </c>
      <c r="K253" s="74" t="s">
        <v>510</v>
      </c>
      <c r="L253" s="176"/>
      <c r="M253" s="176">
        <v>1000</v>
      </c>
      <c r="N253" s="78" t="s">
        <v>1383</v>
      </c>
      <c r="O253" s="84">
        <v>21001005</v>
      </c>
      <c r="P253" s="80" t="s">
        <v>1262</v>
      </c>
      <c r="R253" s="80"/>
      <c r="S253" s="172"/>
      <c r="T253" s="220" t="s">
        <v>700</v>
      </c>
      <c r="U253" s="221" t="s">
        <v>8263</v>
      </c>
      <c r="W253" s="12" t="str">
        <f t="shared" si="82"/>
        <v>Mqtt1</v>
      </c>
      <c r="X253" s="196"/>
      <c r="Y253" s="6" t="str">
        <f t="shared" si="84"/>
        <v>marpower/210000-bilge-fifi-general</v>
      </c>
      <c r="Z253" s="103" t="str">
        <f t="shared" ref="Z253:Z258" si="85">IF(COUNTIF(N253,"spare"),"","$."&amp;_xlfn.REGEXREPLACE(_xlfn.REGEXREPLACE(IF(X253="",J253,_xlfn.REGEXREPLACE(J253,".*_","")),"^BILGE_",""),"\.","_"))</f>
        <v>$.CHAIN_LOCK_PUMP_STARTSTOP</v>
      </c>
      <c r="AB253" s="6"/>
      <c r="AM253" s="114" t="str">
        <f t="shared" si="78"/>
        <v/>
      </c>
      <c r="AR253" s="127"/>
      <c r="AT253" s="128"/>
      <c r="AU253" s="7"/>
      <c r="AV253" s="129"/>
      <c r="AW253" s="126" t="str">
        <f t="shared" si="79"/>
        <v/>
      </c>
      <c r="AX253" s="137"/>
      <c r="BB253" s="147" t="str">
        <f t="shared" si="83"/>
        <v/>
      </c>
      <c r="BS253" s="6"/>
      <c r="BT253" s="11"/>
    </row>
    <row r="254" spans="1:74" ht="15.75" x14ac:dyDescent="0.25">
      <c r="A254" s="52" t="s">
        <v>1315</v>
      </c>
      <c r="B254" s="207"/>
      <c r="C254" s="128" t="s">
        <v>111</v>
      </c>
      <c r="D254" s="7" t="s">
        <v>22</v>
      </c>
      <c r="E254" s="7" t="s">
        <v>452</v>
      </c>
      <c r="F254" s="64" t="s">
        <v>193</v>
      </c>
      <c r="G254" s="62">
        <v>5</v>
      </c>
      <c r="I254" s="10" t="s">
        <v>110</v>
      </c>
      <c r="J254" s="11" t="s">
        <v>9056</v>
      </c>
      <c r="K254" s="74" t="s">
        <v>510</v>
      </c>
      <c r="L254" s="176"/>
      <c r="M254" s="176">
        <v>1000</v>
      </c>
      <c r="N254" s="78" t="s">
        <v>1383</v>
      </c>
      <c r="O254" s="83"/>
      <c r="P254" s="80" t="s">
        <v>8267</v>
      </c>
      <c r="R254" s="80"/>
      <c r="S254" s="172"/>
      <c r="T254" s="220"/>
      <c r="U254" s="221"/>
      <c r="W254" s="12" t="str">
        <f t="shared" si="82"/>
        <v>Mqtt1</v>
      </c>
      <c r="X254" s="196"/>
      <c r="Y254" s="6" t="str">
        <f t="shared" si="84"/>
        <v>marpower/210000-bilge-fifi-general</v>
      </c>
      <c r="Z254" s="103" t="str">
        <f t="shared" si="85"/>
        <v>$.GEN_SERV_PUMP1_FDBCK_FAULT</v>
      </c>
      <c r="AB254" s="6"/>
      <c r="AM254" s="114" t="str">
        <f t="shared" si="78"/>
        <v/>
      </c>
      <c r="AR254" s="127"/>
      <c r="AT254" s="128"/>
      <c r="AU254" s="7"/>
      <c r="AV254" s="129"/>
      <c r="AW254" s="126" t="str">
        <f t="shared" si="79"/>
        <v/>
      </c>
      <c r="AX254" s="137"/>
      <c r="BB254" s="147" t="str">
        <f t="shared" si="83"/>
        <v/>
      </c>
      <c r="BS254" s="6"/>
      <c r="BT254" s="11"/>
    </row>
    <row r="255" spans="1:74" ht="15.75" x14ac:dyDescent="0.25">
      <c r="A255" s="52" t="s">
        <v>1258</v>
      </c>
      <c r="B255" s="56"/>
      <c r="C255" s="128" t="s">
        <v>111</v>
      </c>
      <c r="D255" s="7" t="s">
        <v>22</v>
      </c>
      <c r="E255" s="7" t="s">
        <v>452</v>
      </c>
      <c r="F255" s="64" t="s">
        <v>193</v>
      </c>
      <c r="G255" s="62">
        <v>6</v>
      </c>
      <c r="I255" s="10" t="s">
        <v>110</v>
      </c>
      <c r="J255" s="11" t="s">
        <v>8983</v>
      </c>
      <c r="K255" s="74" t="s">
        <v>510</v>
      </c>
      <c r="L255" s="176"/>
      <c r="M255" s="176">
        <v>1000</v>
      </c>
      <c r="N255" s="78" t="s">
        <v>1383</v>
      </c>
      <c r="O255" s="83" t="s">
        <v>1123</v>
      </c>
      <c r="P255" s="80" t="s">
        <v>1257</v>
      </c>
      <c r="R255" s="80"/>
      <c r="S255" s="92"/>
      <c r="T255" s="220" t="s">
        <v>701</v>
      </c>
      <c r="U255" s="221" t="s">
        <v>1201</v>
      </c>
      <c r="W255" s="12" t="str">
        <f t="shared" si="82"/>
        <v>Mqtt1</v>
      </c>
      <c r="X255" s="196"/>
      <c r="Y255" s="6" t="str">
        <f t="shared" si="84"/>
        <v>marpower/210000-bilge-fifi-general</v>
      </c>
      <c r="Z255" s="103" t="str">
        <f t="shared" si="85"/>
        <v>$.SUBMERS_PUMP1_STARTSTOP</v>
      </c>
      <c r="AB255" s="6"/>
      <c r="AM255" s="114" t="str">
        <f t="shared" si="78"/>
        <v/>
      </c>
      <c r="AR255" s="127"/>
      <c r="AT255" s="128"/>
      <c r="AU255" s="7"/>
      <c r="AV255" s="129"/>
      <c r="AW255" s="126" t="str">
        <f t="shared" si="79"/>
        <v/>
      </c>
      <c r="AX255" s="137"/>
      <c r="AY255" s="141"/>
      <c r="BB255" s="147" t="str">
        <f t="shared" si="83"/>
        <v/>
      </c>
      <c r="BS255" s="6"/>
      <c r="BT255" s="11"/>
    </row>
    <row r="256" spans="1:74" ht="15.75" x14ac:dyDescent="0.25">
      <c r="A256" s="52" t="s">
        <v>1258</v>
      </c>
      <c r="B256" s="56"/>
      <c r="C256" s="128" t="s">
        <v>111</v>
      </c>
      <c r="D256" s="7" t="s">
        <v>22</v>
      </c>
      <c r="E256" s="7" t="s">
        <v>452</v>
      </c>
      <c r="F256" s="64" t="s">
        <v>193</v>
      </c>
      <c r="G256" s="62">
        <v>7</v>
      </c>
      <c r="I256" s="10" t="s">
        <v>110</v>
      </c>
      <c r="J256" s="11" t="s">
        <v>8984</v>
      </c>
      <c r="K256" s="74" t="s">
        <v>510</v>
      </c>
      <c r="L256" s="176"/>
      <c r="M256" s="176">
        <v>1000</v>
      </c>
      <c r="N256" s="78" t="s">
        <v>1383</v>
      </c>
      <c r="O256" s="83" t="s">
        <v>1131</v>
      </c>
      <c r="P256" s="80" t="s">
        <v>1260</v>
      </c>
      <c r="R256" s="80"/>
      <c r="S256" s="92"/>
      <c r="T256" s="220" t="s">
        <v>702</v>
      </c>
      <c r="U256" s="221" t="s">
        <v>873</v>
      </c>
      <c r="W256" s="12" t="str">
        <f t="shared" si="82"/>
        <v>Mqtt1</v>
      </c>
      <c r="X256" s="196"/>
      <c r="Y256" s="6" t="str">
        <f t="shared" si="84"/>
        <v>marpower/210000-bilge-fifi-general</v>
      </c>
      <c r="Z256" s="103" t="str">
        <f t="shared" si="85"/>
        <v>$.SUBMERS_PUMP2_STARTSTOP</v>
      </c>
      <c r="AB256" s="6"/>
      <c r="AM256" s="114" t="str">
        <f t="shared" si="78"/>
        <v/>
      </c>
      <c r="AR256" s="127"/>
      <c r="AT256" s="128"/>
      <c r="AU256" s="7"/>
      <c r="AV256" s="129"/>
      <c r="AW256" s="126" t="str">
        <f t="shared" si="79"/>
        <v/>
      </c>
      <c r="AX256" s="137"/>
      <c r="BB256" s="147" t="str">
        <f t="shared" si="83"/>
        <v/>
      </c>
      <c r="BS256" s="6"/>
      <c r="BT256" s="11"/>
    </row>
    <row r="257" spans="1:72" ht="15.75" x14ac:dyDescent="0.25">
      <c r="A257" s="52" t="s">
        <v>1258</v>
      </c>
      <c r="B257" s="56"/>
      <c r="C257" s="128" t="s">
        <v>111</v>
      </c>
      <c r="D257" s="7" t="s">
        <v>22</v>
      </c>
      <c r="E257" s="7" t="s">
        <v>452</v>
      </c>
      <c r="F257" s="64" t="s">
        <v>193</v>
      </c>
      <c r="G257" s="62">
        <v>8</v>
      </c>
      <c r="I257" s="10" t="s">
        <v>110</v>
      </c>
      <c r="J257" s="11" t="s">
        <v>8985</v>
      </c>
      <c r="K257" s="74" t="s">
        <v>510</v>
      </c>
      <c r="L257" s="176"/>
      <c r="M257" s="176">
        <v>1000</v>
      </c>
      <c r="N257" s="78" t="s">
        <v>1383</v>
      </c>
      <c r="O257" s="83" t="s">
        <v>1134</v>
      </c>
      <c r="P257" s="80" t="s">
        <v>1259</v>
      </c>
      <c r="R257" s="80"/>
      <c r="S257" s="92"/>
      <c r="T257" s="220" t="s">
        <v>701</v>
      </c>
      <c r="U257" s="221" t="s">
        <v>1201</v>
      </c>
      <c r="W257" s="12" t="str">
        <f t="shared" si="82"/>
        <v>Mqtt1</v>
      </c>
      <c r="X257" s="196"/>
      <c r="Y257" s="6" t="str">
        <f t="shared" si="84"/>
        <v>marpower/210000-bilge-fifi-general</v>
      </c>
      <c r="Z257" s="103" t="str">
        <f t="shared" si="85"/>
        <v>$.SUBMERS_PUMP3_STARTSTOP</v>
      </c>
      <c r="AB257" s="6"/>
      <c r="AM257" s="114" t="str">
        <f t="shared" si="78"/>
        <v/>
      </c>
      <c r="AR257" s="127"/>
      <c r="AT257" s="128"/>
      <c r="AU257" s="7"/>
      <c r="AV257" s="129"/>
      <c r="AW257" s="126" t="str">
        <f t="shared" si="79"/>
        <v/>
      </c>
      <c r="AX257" s="137"/>
      <c r="BB257" s="147" t="str">
        <f t="shared" si="83"/>
        <v/>
      </c>
      <c r="BS257" s="6"/>
      <c r="BT257" s="11"/>
    </row>
    <row r="258" spans="1:72" ht="15.75" x14ac:dyDescent="0.25">
      <c r="A258" s="52" t="s">
        <v>8225</v>
      </c>
      <c r="B258" s="56"/>
      <c r="C258" s="128" t="s">
        <v>111</v>
      </c>
      <c r="D258" s="7" t="s">
        <v>22</v>
      </c>
      <c r="E258" s="7" t="s">
        <v>452</v>
      </c>
      <c r="F258" s="64" t="s">
        <v>193</v>
      </c>
      <c r="G258" s="62">
        <v>9</v>
      </c>
      <c r="I258" s="10" t="s">
        <v>110</v>
      </c>
      <c r="J258" s="71" t="s">
        <v>476</v>
      </c>
      <c r="K258" s="74" t="s">
        <v>510</v>
      </c>
      <c r="L258" s="176"/>
      <c r="M258" s="176">
        <v>1000</v>
      </c>
      <c r="N258" s="78" t="s">
        <v>1383</v>
      </c>
      <c r="O258" s="83">
        <v>21001007</v>
      </c>
      <c r="P258" s="80" t="s">
        <v>608</v>
      </c>
      <c r="R258" s="80"/>
      <c r="S258" s="92"/>
      <c r="T258" s="220" t="s">
        <v>6896</v>
      </c>
      <c r="U258" s="221" t="s">
        <v>1201</v>
      </c>
      <c r="W258" s="12" t="str">
        <f t="shared" si="82"/>
        <v>Mqtt1</v>
      </c>
      <c r="X258" s="196"/>
      <c r="Y258" s="6" t="str">
        <f t="shared" si="84"/>
        <v>marpower/210000-bilge-fifi-general</v>
      </c>
      <c r="Z258" s="103" t="str">
        <f t="shared" si="85"/>
        <v>$.SEPARATOR_START</v>
      </c>
      <c r="AB258" s="6"/>
      <c r="AM258" s="114" t="str">
        <f t="shared" si="78"/>
        <v/>
      </c>
      <c r="AR258" s="127"/>
      <c r="AT258" s="128"/>
      <c r="AU258" s="7"/>
      <c r="AV258" s="129"/>
      <c r="AW258" s="126" t="str">
        <f t="shared" si="79"/>
        <v/>
      </c>
      <c r="AX258" s="137"/>
      <c r="BB258" s="147" t="str">
        <f t="shared" si="83"/>
        <v/>
      </c>
      <c r="BS258" s="6"/>
      <c r="BT258" s="11"/>
    </row>
    <row r="259" spans="1:72" ht="15.75" x14ac:dyDescent="0.25">
      <c r="A259" s="52" t="s">
        <v>1258</v>
      </c>
      <c r="B259" s="56"/>
      <c r="C259" s="128" t="s">
        <v>111</v>
      </c>
      <c r="D259" s="7" t="s">
        <v>22</v>
      </c>
      <c r="E259" s="7" t="s">
        <v>452</v>
      </c>
      <c r="F259" s="64" t="s">
        <v>193</v>
      </c>
      <c r="G259" s="62">
        <v>10</v>
      </c>
      <c r="I259" s="10" t="s">
        <v>110</v>
      </c>
      <c r="J259" s="11" t="s">
        <v>9057</v>
      </c>
      <c r="K259" s="74" t="s">
        <v>510</v>
      </c>
      <c r="L259" s="176"/>
      <c r="M259" s="176">
        <v>1000</v>
      </c>
      <c r="N259" s="80" t="s">
        <v>1382</v>
      </c>
      <c r="O259" s="83"/>
      <c r="P259" s="80" t="s">
        <v>1286</v>
      </c>
      <c r="R259" s="80"/>
      <c r="S259" s="92"/>
      <c r="T259" s="217" t="s">
        <v>1301</v>
      </c>
      <c r="U259" s="221" t="s">
        <v>1299</v>
      </c>
      <c r="W259" s="12" t="str">
        <f t="shared" si="82"/>
        <v>Mqtt1</v>
      </c>
      <c r="X259" s="196"/>
      <c r="Y259" s="6" t="str">
        <f t="shared" ref="Y259:Y297" si="86">LOWER(SUBSTITUTE(SUBSTITUTE(IF(COUNTIF(N259,"spare"),"",_xlfn.CONCAT("marpower/",IF(X259&lt;&gt;"",N259&amp;"/"&amp;X259,N259)))," ","-"),"_","-"))</f>
        <v>marpower/450000-amcs</v>
      </c>
      <c r="Z259" s="103" t="str">
        <f>IF(COUNTIF(N259,"spare"),"","$."&amp;_xlfn.REGEXREPLACE(_xlfn.REGEXREPLACE(IF(X259="",D259&amp;"_"&amp;J259,J259),"^Amcs_",""),"\.","_"))</f>
        <v>$.KEB1_ZEROING_ACC_SENSOR1_ACTIVATE</v>
      </c>
      <c r="AB259" s="6"/>
      <c r="AM259" s="114" t="str">
        <f t="shared" si="78"/>
        <v/>
      </c>
      <c r="AR259" s="127"/>
      <c r="AT259" s="128"/>
      <c r="AU259" s="7"/>
      <c r="AV259" s="129"/>
      <c r="AW259" s="126" t="str">
        <f t="shared" si="79"/>
        <v/>
      </c>
      <c r="AX259" s="137"/>
      <c r="AY259" s="141"/>
      <c r="BB259" s="147" t="str">
        <f t="shared" si="83"/>
        <v/>
      </c>
      <c r="BS259" s="6"/>
      <c r="BT259" s="11"/>
    </row>
    <row r="260" spans="1:72" ht="15.75" x14ac:dyDescent="0.25">
      <c r="A260" s="52" t="s">
        <v>1340</v>
      </c>
      <c r="B260" s="56"/>
      <c r="C260" s="128" t="s">
        <v>111</v>
      </c>
      <c r="D260" s="7" t="s">
        <v>22</v>
      </c>
      <c r="E260" s="7" t="s">
        <v>452</v>
      </c>
      <c r="F260" s="64" t="s">
        <v>193</v>
      </c>
      <c r="G260" s="62">
        <v>11</v>
      </c>
      <c r="I260" s="10" t="s">
        <v>110</v>
      </c>
      <c r="J260" s="71" t="s">
        <v>8909</v>
      </c>
      <c r="K260" s="74" t="s">
        <v>510</v>
      </c>
      <c r="L260" s="176"/>
      <c r="M260" s="176">
        <v>1000</v>
      </c>
      <c r="N260" s="78" t="s">
        <v>1393</v>
      </c>
      <c r="O260" s="83"/>
      <c r="P260" s="78" t="s">
        <v>1348</v>
      </c>
      <c r="R260" s="80"/>
      <c r="S260" s="92"/>
      <c r="T260" s="220" t="s">
        <v>1349</v>
      </c>
      <c r="U260" s="223" t="s">
        <v>6876</v>
      </c>
      <c r="W260" s="12" t="str">
        <f t="shared" si="82"/>
        <v>Mqtt1</v>
      </c>
      <c r="X260" s="196"/>
      <c r="Y260" s="6" t="str">
        <f t="shared" si="86"/>
        <v>marpower/090000-doors-hatches</v>
      </c>
      <c r="Z260" s="103" t="str">
        <f>IF(COUNTIF(N260,"spare"),"","$."&amp;_xlfn.REGEXREPLACE(IF(X260="",J260,_xlfn.REGEXREPLACE(J260,".*_","")),"\.","_"))</f>
        <v>$.DECK_SLIDE_WIND_ONOFF</v>
      </c>
      <c r="AB260" s="6"/>
      <c r="AM260" s="114" t="str">
        <f t="shared" si="78"/>
        <v/>
      </c>
      <c r="AR260" s="127"/>
      <c r="AT260" s="128"/>
      <c r="AU260" s="7"/>
      <c r="AV260" s="129"/>
      <c r="AW260" s="126" t="str">
        <f t="shared" si="79"/>
        <v/>
      </c>
      <c r="AX260" s="137"/>
      <c r="BB260" s="147" t="str">
        <f t="shared" si="83"/>
        <v/>
      </c>
      <c r="BS260" s="6"/>
      <c r="BT260" s="11"/>
    </row>
    <row r="261" spans="1:72" ht="15.75" x14ac:dyDescent="0.25">
      <c r="A261" s="52" t="s">
        <v>414</v>
      </c>
      <c r="B261" s="56"/>
      <c r="C261" s="128" t="s">
        <v>111</v>
      </c>
      <c r="D261" s="7" t="s">
        <v>22</v>
      </c>
      <c r="E261" s="7" t="s">
        <v>452</v>
      </c>
      <c r="F261" s="64" t="s">
        <v>193</v>
      </c>
      <c r="G261" s="62">
        <v>12</v>
      </c>
      <c r="I261" s="10" t="s">
        <v>110</v>
      </c>
      <c r="J261" s="71" t="s">
        <v>9058</v>
      </c>
      <c r="K261" s="74" t="s">
        <v>510</v>
      </c>
      <c r="L261" s="176"/>
      <c r="M261" s="176">
        <v>1000</v>
      </c>
      <c r="N261" s="80" t="s">
        <v>1382</v>
      </c>
      <c r="O261" s="83"/>
      <c r="P261" s="80" t="s">
        <v>611</v>
      </c>
      <c r="R261" s="80"/>
      <c r="S261" s="92"/>
      <c r="T261" s="217" t="s">
        <v>1317</v>
      </c>
      <c r="U261" s="221"/>
      <c r="W261" s="12" t="str">
        <f t="shared" si="82"/>
        <v>Mqtt1</v>
      </c>
      <c r="X261" s="196"/>
      <c r="Y261" s="6" t="str">
        <f t="shared" si="86"/>
        <v>marpower/450000-amcs</v>
      </c>
      <c r="Z261" s="103" t="str">
        <f>IF(COUNTIF(N261,"spare"),"","$."&amp;_xlfn.REGEXREPLACE(_xlfn.REGEXREPLACE(IF(X261="",D261&amp;"_"&amp;J261,J261),"^Amcs_",""),"\.","_"))</f>
        <v>$.KEB1_ACTIVATE_HULL_MEASUREMENT_ONOFF</v>
      </c>
      <c r="AB261" s="6"/>
      <c r="AM261" s="114" t="str">
        <f t="shared" si="78"/>
        <v/>
      </c>
      <c r="AR261" s="127"/>
      <c r="AT261" s="128"/>
      <c r="AU261" s="7"/>
      <c r="AV261" s="129"/>
      <c r="AW261" s="126" t="str">
        <f t="shared" si="79"/>
        <v/>
      </c>
      <c r="AX261" s="137"/>
      <c r="BB261" s="147" t="str">
        <f t="shared" si="83"/>
        <v/>
      </c>
      <c r="BS261" s="6"/>
      <c r="BT261" s="11"/>
    </row>
    <row r="262" spans="1:72" ht="15.75" x14ac:dyDescent="0.25">
      <c r="A262" s="52" t="s">
        <v>418</v>
      </c>
      <c r="B262" s="56"/>
      <c r="C262" s="128" t="s">
        <v>111</v>
      </c>
      <c r="D262" s="7" t="s">
        <v>22</v>
      </c>
      <c r="E262" s="7" t="s">
        <v>452</v>
      </c>
      <c r="F262" s="64" t="s">
        <v>193</v>
      </c>
      <c r="G262" s="62">
        <v>13</v>
      </c>
      <c r="I262" s="10" t="s">
        <v>110</v>
      </c>
      <c r="J262" s="71" t="s">
        <v>8986</v>
      </c>
      <c r="K262" s="74" t="s">
        <v>510</v>
      </c>
      <c r="L262" s="176"/>
      <c r="M262" s="176">
        <v>1000</v>
      </c>
      <c r="N262" s="78" t="s">
        <v>1385</v>
      </c>
      <c r="O262" s="83">
        <v>34001001</v>
      </c>
      <c r="P262" s="78" t="s">
        <v>1086</v>
      </c>
      <c r="R262" s="80"/>
      <c r="S262" s="92"/>
      <c r="T262" s="220" t="s">
        <v>878</v>
      </c>
      <c r="U262" s="223" t="s">
        <v>8265</v>
      </c>
      <c r="W262" s="12" t="str">
        <f t="shared" si="82"/>
        <v>Mqtt1</v>
      </c>
      <c r="X262" s="196"/>
      <c r="Y262" s="6" t="str">
        <f t="shared" si="86"/>
        <v>marpower/340000-sewage</v>
      </c>
      <c r="Z262" s="103" t="str">
        <f>IF(COUNTIF(N262,"spare"),"","$."&amp;_xlfn.REGEXREPLACE(_xlfn.REGEXREPLACE(IF(X262="",J262,_xlfn.REGEXREPLACE(J262,".*_","")),"^SEW_",""),"\.","_"))</f>
        <v>$.TRANS_PUMP_BLCK_WAT_STARTSTOP</v>
      </c>
      <c r="AB262" s="6"/>
      <c r="AM262" s="114" t="str">
        <f t="shared" si="78"/>
        <v/>
      </c>
      <c r="AR262" s="127"/>
      <c r="AT262" s="128"/>
      <c r="AU262" s="7"/>
      <c r="AV262" s="129"/>
      <c r="AW262" s="126" t="str">
        <f t="shared" si="79"/>
        <v/>
      </c>
      <c r="AX262" s="137"/>
      <c r="BB262" s="147" t="str">
        <f t="shared" si="83"/>
        <v/>
      </c>
      <c r="BS262" s="6"/>
      <c r="BT262" s="11"/>
    </row>
    <row r="263" spans="1:72" ht="15.75" x14ac:dyDescent="0.25">
      <c r="A263" s="52" t="s">
        <v>416</v>
      </c>
      <c r="B263" s="56"/>
      <c r="C263" s="128" t="s">
        <v>111</v>
      </c>
      <c r="D263" s="7" t="s">
        <v>22</v>
      </c>
      <c r="E263" s="7" t="s">
        <v>452</v>
      </c>
      <c r="F263" s="64" t="s">
        <v>193</v>
      </c>
      <c r="G263" s="62">
        <v>14</v>
      </c>
      <c r="I263" s="10" t="s">
        <v>110</v>
      </c>
      <c r="J263" s="71" t="s">
        <v>8987</v>
      </c>
      <c r="K263" s="74" t="s">
        <v>510</v>
      </c>
      <c r="L263" s="176"/>
      <c r="M263" s="176">
        <v>1000</v>
      </c>
      <c r="N263" s="78" t="s">
        <v>1385</v>
      </c>
      <c r="O263" s="83">
        <v>34001002</v>
      </c>
      <c r="P263" s="78" t="s">
        <v>1085</v>
      </c>
      <c r="Q263" s="89"/>
      <c r="R263" s="80"/>
      <c r="S263" s="92"/>
      <c r="T263" s="220" t="s">
        <v>874</v>
      </c>
      <c r="U263" s="223" t="s">
        <v>8266</v>
      </c>
      <c r="W263" s="12" t="str">
        <f t="shared" si="82"/>
        <v>Mqtt1</v>
      </c>
      <c r="X263" s="196"/>
      <c r="Y263" s="6" t="str">
        <f t="shared" si="86"/>
        <v>marpower/340000-sewage</v>
      </c>
      <c r="Z263" s="103" t="str">
        <f>IF(COUNTIF(N263,"spare"),"","$."&amp;_xlfn.REGEXREPLACE(_xlfn.REGEXREPLACE(IF(X263="",J263,_xlfn.REGEXREPLACE(J263,".*_","")),"^SEW_",""),"\.","_"))</f>
        <v>$.TRANS_PUMP_GREY_WAT_STARTSTOP</v>
      </c>
      <c r="AB263" s="6"/>
      <c r="AM263" s="114" t="str">
        <f t="shared" si="78"/>
        <v/>
      </c>
      <c r="AR263" s="127"/>
      <c r="AT263" s="128"/>
      <c r="AU263" s="7"/>
      <c r="AV263" s="129"/>
      <c r="AW263" s="126" t="str">
        <f t="shared" si="79"/>
        <v/>
      </c>
      <c r="AX263" s="137"/>
      <c r="AY263" s="141"/>
      <c r="BB263" s="147" t="str">
        <f t="shared" si="83"/>
        <v/>
      </c>
      <c r="BS263" s="6"/>
      <c r="BT263" s="11"/>
    </row>
    <row r="264" spans="1:72" ht="15.75" x14ac:dyDescent="0.25">
      <c r="A264" s="52" t="s">
        <v>416</v>
      </c>
      <c r="B264" s="56"/>
      <c r="C264" s="128" t="s">
        <v>111</v>
      </c>
      <c r="D264" s="7" t="s">
        <v>22</v>
      </c>
      <c r="E264" s="7" t="s">
        <v>452</v>
      </c>
      <c r="F264" s="64" t="s">
        <v>193</v>
      </c>
      <c r="G264" s="62">
        <v>15</v>
      </c>
      <c r="I264" s="10" t="s">
        <v>110</v>
      </c>
      <c r="J264" s="71" t="s">
        <v>8988</v>
      </c>
      <c r="K264" s="74" t="s">
        <v>510</v>
      </c>
      <c r="L264" s="176"/>
      <c r="M264" s="176">
        <v>1000</v>
      </c>
      <c r="N264" s="78" t="s">
        <v>1385</v>
      </c>
      <c r="O264" s="83">
        <v>34001003</v>
      </c>
      <c r="P264" s="78" t="s">
        <v>1084</v>
      </c>
      <c r="R264" s="80"/>
      <c r="S264" s="92"/>
      <c r="T264" s="220" t="s">
        <v>878</v>
      </c>
      <c r="U264" s="223" t="s">
        <v>8265</v>
      </c>
      <c r="W264" s="12" t="str">
        <f t="shared" si="82"/>
        <v>Mqtt1</v>
      </c>
      <c r="X264" s="196"/>
      <c r="Y264" s="6" t="str">
        <f t="shared" si="86"/>
        <v>marpower/340000-sewage</v>
      </c>
      <c r="Z264" s="103" t="str">
        <f>IF(COUNTIF(N264,"spare"),"","$."&amp;_xlfn.REGEXREPLACE(_xlfn.REGEXREPLACE(IF(X264="",J264,_xlfn.REGEXREPLACE(J264,".*_","")),"^SEW_",""),"\.","_"))</f>
        <v>$.PUMP_FWD_GREY_WAT_STARTSTOP</v>
      </c>
      <c r="AB264" s="6"/>
      <c r="AM264" s="114" t="str">
        <f t="shared" si="78"/>
        <v/>
      </c>
      <c r="AR264" s="127"/>
      <c r="AT264" s="128"/>
      <c r="AU264" s="7"/>
      <c r="AV264" s="129"/>
      <c r="AW264" s="126" t="str">
        <f t="shared" si="79"/>
        <v/>
      </c>
      <c r="AX264" s="137"/>
      <c r="BB264" s="147" t="str">
        <f t="shared" si="83"/>
        <v/>
      </c>
      <c r="BS264" s="6"/>
      <c r="BT264" s="11"/>
    </row>
    <row r="265" spans="1:72" ht="15.75" x14ac:dyDescent="0.25">
      <c r="A265" s="52" t="s">
        <v>1400</v>
      </c>
      <c r="B265" s="56"/>
      <c r="C265" s="128" t="s">
        <v>111</v>
      </c>
      <c r="D265" s="7" t="s">
        <v>22</v>
      </c>
      <c r="E265" s="7" t="s">
        <v>452</v>
      </c>
      <c r="F265" s="64" t="s">
        <v>193</v>
      </c>
      <c r="G265" s="62">
        <v>16</v>
      </c>
      <c r="I265" s="10" t="s">
        <v>110</v>
      </c>
      <c r="J265" s="11" t="s">
        <v>8910</v>
      </c>
      <c r="K265" s="74" t="s">
        <v>510</v>
      </c>
      <c r="L265" s="176"/>
      <c r="M265" s="176">
        <v>1000</v>
      </c>
      <c r="N265" s="78" t="s">
        <v>1384</v>
      </c>
      <c r="O265" s="83">
        <v>25001150</v>
      </c>
      <c r="P265" s="80" t="s">
        <v>1402</v>
      </c>
      <c r="R265" s="80"/>
      <c r="S265" s="92"/>
      <c r="T265" s="220" t="s">
        <v>1403</v>
      </c>
      <c r="U265" s="221" t="s">
        <v>921</v>
      </c>
      <c r="W265" s="12" t="str">
        <f t="shared" si="82"/>
        <v>Mqtt1</v>
      </c>
      <c r="X265" s="196"/>
      <c r="Y265" s="6" t="str">
        <f t="shared" si="86"/>
        <v>marpower/250000-fresh-water</v>
      </c>
      <c r="Z265" s="103" t="str">
        <f>IF(COUNTIF(N265,"spare"),"","$."&amp;_xlfn.REGEXREPLACE(_xlfn.REGEXREPLACE(IF(X265="",J265,_xlfn.REGEXREPLACE(J265,".*_","")),"^FRESH_WAT(ER)?_",""),"\.","_"))</f>
        <v>$.CIRC_PUMP_ONOFF</v>
      </c>
      <c r="AB265" s="6"/>
      <c r="AM265" s="114" t="str">
        <f t="shared" si="78"/>
        <v/>
      </c>
      <c r="AR265" s="127"/>
      <c r="AT265" s="128"/>
      <c r="AU265" s="7"/>
      <c r="AV265" s="129"/>
      <c r="AW265" s="126" t="str">
        <f t="shared" si="79"/>
        <v/>
      </c>
      <c r="AX265" s="137"/>
      <c r="BB265" s="147" t="str">
        <f t="shared" si="83"/>
        <v/>
      </c>
      <c r="BS265" s="6"/>
      <c r="BT265" s="11"/>
    </row>
    <row r="266" spans="1:72" ht="15.75" x14ac:dyDescent="0.25">
      <c r="A266" s="52" t="s">
        <v>8225</v>
      </c>
      <c r="B266" s="56"/>
      <c r="C266" s="128" t="s">
        <v>111</v>
      </c>
      <c r="D266" s="7" t="s">
        <v>22</v>
      </c>
      <c r="E266" s="7" t="s">
        <v>885</v>
      </c>
      <c r="F266" s="64" t="s">
        <v>193</v>
      </c>
      <c r="G266" s="62">
        <v>1</v>
      </c>
      <c r="I266" s="10" t="s">
        <v>110</v>
      </c>
      <c r="J266" s="11" t="s">
        <v>8911</v>
      </c>
      <c r="K266" s="74" t="s">
        <v>510</v>
      </c>
      <c r="L266" s="176"/>
      <c r="M266" s="176">
        <v>1000</v>
      </c>
      <c r="N266" s="78" t="s">
        <v>4862</v>
      </c>
      <c r="O266" s="84"/>
      <c r="P266" s="80" t="s">
        <v>4865</v>
      </c>
      <c r="R266" s="80"/>
      <c r="S266" s="92"/>
      <c r="T266" s="220" t="s">
        <v>4864</v>
      </c>
      <c r="U266" s="221" t="s">
        <v>6958</v>
      </c>
      <c r="W266" s="12" t="str">
        <f t="shared" si="82"/>
        <v>Mqtt1</v>
      </c>
      <c r="X266" s="196"/>
      <c r="Y266" s="6" t="str">
        <f t="shared" si="86"/>
        <v>marpower/450000-burglar</v>
      </c>
      <c r="Z266" s="103" t="str">
        <f>IF(COUNTIF(N266,"spare"),"","$."&amp;_xlfn.REGEXREPLACE(_xlfn.REGEXREPLACE(IF(X266="",J266,_xlfn.REGEXREPLACE(J266,".*_","")),"^BURGLAR_",""),"\.","_"))</f>
        <v>$.ALARM_SYSTEM_ONOFF</v>
      </c>
      <c r="AB266" s="6"/>
      <c r="AM266" s="114" t="str">
        <f t="shared" ref="AM266:AM281" si="87">IF(ISBLANK(AT266),"",ROW())</f>
        <v/>
      </c>
      <c r="AR266" s="127"/>
      <c r="AT266" s="128"/>
      <c r="AU266" s="7"/>
      <c r="AV266" s="129"/>
      <c r="AW266" s="126" t="str">
        <f t="shared" ref="AW266:AW281" si="88">IF(ISNUMBER(AM266),"Please consult operation manual for more information","")</f>
        <v/>
      </c>
      <c r="AX266" s="137"/>
      <c r="BB266" s="147" t="str">
        <f t="shared" si="83"/>
        <v/>
      </c>
      <c r="BS266" s="6"/>
      <c r="BT266" s="11"/>
    </row>
    <row r="267" spans="1:72" ht="15.75" x14ac:dyDescent="0.25">
      <c r="A267" s="52" t="s">
        <v>750</v>
      </c>
      <c r="B267" s="56"/>
      <c r="C267" s="128" t="s">
        <v>111</v>
      </c>
      <c r="D267" s="7" t="s">
        <v>22</v>
      </c>
      <c r="E267" s="7" t="s">
        <v>885</v>
      </c>
      <c r="F267" s="64" t="s">
        <v>193</v>
      </c>
      <c r="G267" s="62">
        <v>2</v>
      </c>
      <c r="I267" s="10" t="s">
        <v>110</v>
      </c>
      <c r="J267" s="71" t="s">
        <v>8912</v>
      </c>
      <c r="K267" s="74" t="s">
        <v>510</v>
      </c>
      <c r="L267" s="176"/>
      <c r="M267" s="176">
        <v>1000</v>
      </c>
      <c r="N267" s="78" t="s">
        <v>1387</v>
      </c>
      <c r="O267" s="84" t="s">
        <v>1124</v>
      </c>
      <c r="P267" s="78" t="s">
        <v>949</v>
      </c>
      <c r="R267" s="80"/>
      <c r="S267" s="92"/>
      <c r="T267" s="275" t="s">
        <v>1025</v>
      </c>
      <c r="U267" s="278" t="s">
        <v>1026</v>
      </c>
      <c r="W267" s="12" t="str">
        <f t="shared" si="82"/>
        <v>Mqtt1</v>
      </c>
      <c r="X267" s="196"/>
      <c r="Y267" s="6" t="str">
        <f t="shared" si="86"/>
        <v>marpower/350000-ventilation</v>
      </c>
      <c r="Z267" s="103" t="str">
        <f t="shared" ref="Z267:Z284" si="89">IF(COUNTIF(N267,"spare"),"","$."&amp;_xlfn.REGEXREPLACE(_xlfn.REGEXREPLACE(IF(X267="",J267,_xlfn.REGEXREPLACE(J267,".*_","")),"^VENT_",""),"\.","_"))</f>
        <v>$.FP_FR10_PS_ONOFF</v>
      </c>
      <c r="AB267" s="6"/>
      <c r="AM267" s="114" t="str">
        <f t="shared" si="87"/>
        <v/>
      </c>
      <c r="AR267" s="127"/>
      <c r="AT267" s="128"/>
      <c r="AU267" s="7"/>
      <c r="AV267" s="129"/>
      <c r="AW267" s="126" t="str">
        <f t="shared" si="88"/>
        <v/>
      </c>
      <c r="AX267" s="137"/>
      <c r="AY267" s="141"/>
      <c r="BB267" s="147" t="str">
        <f t="shared" si="83"/>
        <v/>
      </c>
      <c r="BS267" s="6"/>
      <c r="BT267" s="11"/>
    </row>
    <row r="268" spans="1:72" ht="15.75" x14ac:dyDescent="0.25">
      <c r="A268" s="52" t="s">
        <v>750</v>
      </c>
      <c r="B268" s="56"/>
      <c r="C268" s="128" t="s">
        <v>111</v>
      </c>
      <c r="D268" s="7" t="s">
        <v>22</v>
      </c>
      <c r="E268" s="7" t="s">
        <v>885</v>
      </c>
      <c r="F268" s="64" t="s">
        <v>193</v>
      </c>
      <c r="G268" s="62">
        <v>3</v>
      </c>
      <c r="I268" s="10" t="s">
        <v>110</v>
      </c>
      <c r="J268" s="71" t="s">
        <v>8926</v>
      </c>
      <c r="K268" s="74" t="s">
        <v>510</v>
      </c>
      <c r="L268" s="176"/>
      <c r="M268" s="176">
        <v>1000</v>
      </c>
      <c r="N268" s="78" t="s">
        <v>1387</v>
      </c>
      <c r="O268" s="84" t="s">
        <v>1124</v>
      </c>
      <c r="P268" s="78" t="s">
        <v>950</v>
      </c>
      <c r="R268" s="80"/>
      <c r="S268" s="92"/>
      <c r="T268" s="276"/>
      <c r="U268" s="279"/>
      <c r="W268" s="12" t="str">
        <f t="shared" si="82"/>
        <v>Mqtt1</v>
      </c>
      <c r="X268" s="196"/>
      <c r="Y268" s="6" t="str">
        <f t="shared" si="86"/>
        <v>marpower/350000-ventilation</v>
      </c>
      <c r="Z268" s="103" t="str">
        <f t="shared" si="89"/>
        <v>$.FP_FR10_PS_SPEED_LOWHIGH</v>
      </c>
      <c r="AB268" s="6"/>
      <c r="AM268" s="114" t="str">
        <f t="shared" si="87"/>
        <v/>
      </c>
      <c r="AR268" s="127"/>
      <c r="AT268" s="128"/>
      <c r="AU268" s="7"/>
      <c r="AV268" s="129"/>
      <c r="AW268" s="126" t="str">
        <f t="shared" si="88"/>
        <v/>
      </c>
      <c r="AX268" s="137"/>
      <c r="BB268" s="147" t="str">
        <f t="shared" si="83"/>
        <v/>
      </c>
      <c r="BS268" s="6"/>
      <c r="BT268" s="11"/>
    </row>
    <row r="269" spans="1:72" ht="15.75" x14ac:dyDescent="0.25">
      <c r="A269" s="52" t="s">
        <v>750</v>
      </c>
      <c r="B269" s="56"/>
      <c r="C269" s="128" t="s">
        <v>111</v>
      </c>
      <c r="D269" s="7" t="s">
        <v>22</v>
      </c>
      <c r="E269" s="7" t="s">
        <v>885</v>
      </c>
      <c r="F269" s="64" t="s">
        <v>193</v>
      </c>
      <c r="G269" s="62">
        <v>4</v>
      </c>
      <c r="I269" s="10" t="s">
        <v>110</v>
      </c>
      <c r="J269" s="71" t="s">
        <v>8913</v>
      </c>
      <c r="K269" s="74" t="s">
        <v>510</v>
      </c>
      <c r="L269" s="176"/>
      <c r="M269" s="176">
        <v>1000</v>
      </c>
      <c r="N269" s="78" t="s">
        <v>1387</v>
      </c>
      <c r="O269" s="84" t="s">
        <v>1132</v>
      </c>
      <c r="P269" s="78" t="s">
        <v>951</v>
      </c>
      <c r="R269" s="80"/>
      <c r="S269" s="92"/>
      <c r="T269" s="276"/>
      <c r="U269" s="279"/>
      <c r="W269" s="12" t="str">
        <f t="shared" si="82"/>
        <v>Mqtt1</v>
      </c>
      <c r="X269" s="196"/>
      <c r="Y269" s="6" t="str">
        <f t="shared" si="86"/>
        <v>marpower/350000-ventilation</v>
      </c>
      <c r="Z269" s="103" t="str">
        <f t="shared" si="89"/>
        <v>$.LOCK_FR19_PS_ONOFF</v>
      </c>
      <c r="AB269" s="6"/>
      <c r="AM269" s="114" t="str">
        <f t="shared" si="87"/>
        <v/>
      </c>
      <c r="AR269" s="127"/>
      <c r="AT269" s="128"/>
      <c r="AU269" s="7"/>
      <c r="AV269" s="129"/>
      <c r="AW269" s="126" t="str">
        <f t="shared" si="88"/>
        <v/>
      </c>
      <c r="AX269" s="137"/>
      <c r="BB269" s="147" t="str">
        <f t="shared" si="83"/>
        <v/>
      </c>
      <c r="BS269" s="6"/>
      <c r="BT269" s="11"/>
    </row>
    <row r="270" spans="1:72" ht="15.75" x14ac:dyDescent="0.25">
      <c r="A270" s="52" t="s">
        <v>750</v>
      </c>
      <c r="B270" s="56"/>
      <c r="C270" s="128" t="s">
        <v>111</v>
      </c>
      <c r="D270" s="7" t="s">
        <v>22</v>
      </c>
      <c r="E270" s="7" t="s">
        <v>885</v>
      </c>
      <c r="F270" s="64" t="s">
        <v>193</v>
      </c>
      <c r="G270" s="62">
        <v>5</v>
      </c>
      <c r="I270" s="10" t="s">
        <v>110</v>
      </c>
      <c r="J270" s="71" t="s">
        <v>8927</v>
      </c>
      <c r="K270" s="74" t="s">
        <v>510</v>
      </c>
      <c r="L270" s="176"/>
      <c r="M270" s="176">
        <v>1000</v>
      </c>
      <c r="N270" s="78" t="s">
        <v>1387</v>
      </c>
      <c r="O270" s="84" t="s">
        <v>1132</v>
      </c>
      <c r="P270" s="78" t="s">
        <v>952</v>
      </c>
      <c r="R270" s="80"/>
      <c r="S270" s="92"/>
      <c r="T270" s="276"/>
      <c r="U270" s="279"/>
      <c r="W270" s="12" t="str">
        <f t="shared" si="82"/>
        <v>Mqtt1</v>
      </c>
      <c r="X270" s="196"/>
      <c r="Y270" s="6" t="str">
        <f t="shared" si="86"/>
        <v>marpower/350000-ventilation</v>
      </c>
      <c r="Z270" s="103" t="str">
        <f t="shared" si="89"/>
        <v>$.LOCK_FR19_PS_SPEED_LOWHIGH</v>
      </c>
      <c r="AB270" s="6"/>
      <c r="AM270" s="114" t="str">
        <f t="shared" si="87"/>
        <v/>
      </c>
      <c r="AR270" s="127"/>
      <c r="AT270" s="128"/>
      <c r="AU270" s="7"/>
      <c r="AV270" s="129"/>
      <c r="AW270" s="126" t="str">
        <f t="shared" si="88"/>
        <v/>
      </c>
      <c r="AX270" s="137"/>
      <c r="BB270" s="147" t="str">
        <f t="shared" si="83"/>
        <v/>
      </c>
      <c r="BS270" s="6"/>
      <c r="BT270" s="11"/>
    </row>
    <row r="271" spans="1:72" ht="15.75" x14ac:dyDescent="0.25">
      <c r="A271" s="52" t="s">
        <v>750</v>
      </c>
      <c r="B271" s="56"/>
      <c r="C271" s="128" t="s">
        <v>111</v>
      </c>
      <c r="D271" s="7" t="s">
        <v>22</v>
      </c>
      <c r="E271" s="7" t="s">
        <v>885</v>
      </c>
      <c r="F271" s="64" t="s">
        <v>193</v>
      </c>
      <c r="G271" s="62">
        <v>6</v>
      </c>
      <c r="I271" s="10" t="s">
        <v>110</v>
      </c>
      <c r="J271" s="71" t="s">
        <v>8914</v>
      </c>
      <c r="K271" s="74" t="s">
        <v>510</v>
      </c>
      <c r="L271" s="176"/>
      <c r="M271" s="176">
        <v>1000</v>
      </c>
      <c r="N271" s="78" t="s">
        <v>1387</v>
      </c>
      <c r="O271" s="84" t="s">
        <v>1135</v>
      </c>
      <c r="P271" s="78" t="s">
        <v>953</v>
      </c>
      <c r="Q271" s="89"/>
      <c r="R271" s="80"/>
      <c r="S271" s="92"/>
      <c r="T271" s="276"/>
      <c r="U271" s="279"/>
      <c r="W271" s="12" t="str">
        <f t="shared" si="82"/>
        <v>Mqtt1</v>
      </c>
      <c r="X271" s="196"/>
      <c r="Y271" s="6" t="str">
        <f t="shared" si="86"/>
        <v>marpower/350000-ventilation</v>
      </c>
      <c r="Z271" s="103" t="str">
        <f t="shared" si="89"/>
        <v>$.LOCK_FR27_PS_ONOFF</v>
      </c>
      <c r="AB271" s="6"/>
      <c r="AM271" s="114" t="str">
        <f t="shared" si="87"/>
        <v/>
      </c>
      <c r="AR271" s="127"/>
      <c r="AT271" s="128"/>
      <c r="AU271" s="7"/>
      <c r="AV271" s="129"/>
      <c r="AW271" s="126" t="str">
        <f t="shared" si="88"/>
        <v/>
      </c>
      <c r="AX271" s="137"/>
      <c r="AY271" s="141"/>
      <c r="BB271" s="147" t="str">
        <f t="shared" si="83"/>
        <v/>
      </c>
      <c r="BS271" s="6"/>
      <c r="BT271" s="11"/>
    </row>
    <row r="272" spans="1:72" ht="15.75" x14ac:dyDescent="0.25">
      <c r="A272" s="52" t="s">
        <v>750</v>
      </c>
      <c r="B272" s="56"/>
      <c r="C272" s="128" t="s">
        <v>111</v>
      </c>
      <c r="D272" s="7" t="s">
        <v>22</v>
      </c>
      <c r="E272" s="7" t="s">
        <v>885</v>
      </c>
      <c r="F272" s="64" t="s">
        <v>193</v>
      </c>
      <c r="G272" s="62">
        <v>7</v>
      </c>
      <c r="I272" s="10" t="s">
        <v>110</v>
      </c>
      <c r="J272" s="71" t="s">
        <v>8928</v>
      </c>
      <c r="K272" s="74" t="s">
        <v>510</v>
      </c>
      <c r="L272" s="176"/>
      <c r="M272" s="176">
        <v>1000</v>
      </c>
      <c r="N272" s="78" t="s">
        <v>1387</v>
      </c>
      <c r="O272" s="84" t="s">
        <v>1135</v>
      </c>
      <c r="P272" s="78" t="s">
        <v>954</v>
      </c>
      <c r="R272" s="80"/>
      <c r="S272" s="92"/>
      <c r="T272" s="276"/>
      <c r="U272" s="279"/>
      <c r="W272" s="12" t="str">
        <f t="shared" si="82"/>
        <v>Mqtt1</v>
      </c>
      <c r="X272" s="196"/>
      <c r="Y272" s="6" t="str">
        <f t="shared" si="86"/>
        <v>marpower/350000-ventilation</v>
      </c>
      <c r="Z272" s="103" t="str">
        <f t="shared" si="89"/>
        <v>$.LOCK_FR27_PS_SPEED_LOWHIGH</v>
      </c>
      <c r="AB272" s="6"/>
      <c r="AM272" s="114" t="str">
        <f t="shared" si="87"/>
        <v/>
      </c>
      <c r="AR272" s="127"/>
      <c r="AT272" s="128"/>
      <c r="AU272" s="7"/>
      <c r="AV272" s="129"/>
      <c r="AW272" s="126" t="str">
        <f t="shared" si="88"/>
        <v/>
      </c>
      <c r="AX272" s="137"/>
      <c r="BB272" s="147" t="str">
        <f t="shared" si="83"/>
        <v/>
      </c>
      <c r="BS272" s="6"/>
      <c r="BT272" s="11"/>
    </row>
    <row r="273" spans="1:72" ht="15.75" x14ac:dyDescent="0.25">
      <c r="A273" s="52" t="s">
        <v>750</v>
      </c>
      <c r="B273" s="56"/>
      <c r="C273" s="128" t="s">
        <v>111</v>
      </c>
      <c r="D273" s="7" t="s">
        <v>22</v>
      </c>
      <c r="E273" s="7" t="s">
        <v>885</v>
      </c>
      <c r="F273" s="64" t="s">
        <v>193</v>
      </c>
      <c r="G273" s="62">
        <v>8</v>
      </c>
      <c r="I273" s="10" t="s">
        <v>110</v>
      </c>
      <c r="J273" s="71" t="s">
        <v>8915</v>
      </c>
      <c r="K273" s="74" t="s">
        <v>510</v>
      </c>
      <c r="L273" s="176"/>
      <c r="M273" s="176">
        <v>1000</v>
      </c>
      <c r="N273" s="78" t="s">
        <v>1387</v>
      </c>
      <c r="O273" s="84" t="s">
        <v>1136</v>
      </c>
      <c r="P273" s="78" t="s">
        <v>955</v>
      </c>
      <c r="R273" s="80"/>
      <c r="S273" s="92"/>
      <c r="T273" s="276"/>
      <c r="U273" s="279"/>
      <c r="W273" s="12" t="str">
        <f t="shared" si="82"/>
        <v>Mqtt1</v>
      </c>
      <c r="X273" s="196"/>
      <c r="Y273" s="6" t="str">
        <f t="shared" si="86"/>
        <v>marpower/350000-ventilation</v>
      </c>
      <c r="Z273" s="103" t="str">
        <f t="shared" si="89"/>
        <v>$.LOCK_FR27_SB_ONOFF</v>
      </c>
      <c r="AB273" s="6"/>
      <c r="AM273" s="114" t="str">
        <f t="shared" si="87"/>
        <v/>
      </c>
      <c r="AR273" s="127"/>
      <c r="AT273" s="128"/>
      <c r="AU273" s="7"/>
      <c r="AV273" s="129"/>
      <c r="AW273" s="126" t="str">
        <f t="shared" si="88"/>
        <v/>
      </c>
      <c r="AX273" s="137"/>
      <c r="BB273" s="147" t="str">
        <f t="shared" si="83"/>
        <v/>
      </c>
      <c r="BS273" s="6"/>
      <c r="BT273" s="11"/>
    </row>
    <row r="274" spans="1:72" ht="15.75" x14ac:dyDescent="0.25">
      <c r="A274" s="52" t="s">
        <v>750</v>
      </c>
      <c r="B274" s="56"/>
      <c r="C274" s="128" t="s">
        <v>111</v>
      </c>
      <c r="D274" s="7" t="s">
        <v>22</v>
      </c>
      <c r="E274" s="7" t="s">
        <v>885</v>
      </c>
      <c r="F274" s="64" t="s">
        <v>193</v>
      </c>
      <c r="G274" s="62">
        <v>9</v>
      </c>
      <c r="I274" s="10" t="s">
        <v>110</v>
      </c>
      <c r="J274" s="71" t="s">
        <v>8929</v>
      </c>
      <c r="K274" s="74" t="s">
        <v>510</v>
      </c>
      <c r="L274" s="176"/>
      <c r="M274" s="176">
        <v>1000</v>
      </c>
      <c r="N274" s="78" t="s">
        <v>1387</v>
      </c>
      <c r="O274" s="84" t="s">
        <v>1136</v>
      </c>
      <c r="P274" s="78" t="s">
        <v>956</v>
      </c>
      <c r="R274" s="80"/>
      <c r="S274" s="92"/>
      <c r="T274" s="276"/>
      <c r="U274" s="279"/>
      <c r="W274" s="12" t="str">
        <f t="shared" si="82"/>
        <v>Mqtt1</v>
      </c>
      <c r="X274" s="196"/>
      <c r="Y274" s="6" t="str">
        <f t="shared" si="86"/>
        <v>marpower/350000-ventilation</v>
      </c>
      <c r="Z274" s="103" t="str">
        <f t="shared" si="89"/>
        <v>$.LOCK_FR27_SB_SPEED_LOWHIGH</v>
      </c>
      <c r="AB274" s="6"/>
      <c r="AM274" s="114" t="str">
        <f t="shared" si="87"/>
        <v/>
      </c>
      <c r="AR274" s="127"/>
      <c r="AT274" s="128"/>
      <c r="AU274" s="7"/>
      <c r="AV274" s="129"/>
      <c r="AW274" s="126" t="str">
        <f t="shared" si="88"/>
        <v/>
      </c>
      <c r="AX274" s="137"/>
      <c r="BB274" s="147" t="str">
        <f t="shared" si="83"/>
        <v/>
      </c>
      <c r="BS274" s="6"/>
      <c r="BT274" s="11"/>
    </row>
    <row r="275" spans="1:72" ht="15.75" x14ac:dyDescent="0.25">
      <c r="A275" s="52" t="s">
        <v>750</v>
      </c>
      <c r="B275" s="56"/>
      <c r="C275" s="128" t="s">
        <v>111</v>
      </c>
      <c r="D275" s="7" t="s">
        <v>22</v>
      </c>
      <c r="E275" s="7" t="s">
        <v>885</v>
      </c>
      <c r="F275" s="64" t="s">
        <v>193</v>
      </c>
      <c r="G275" s="62">
        <v>10</v>
      </c>
      <c r="I275" s="10" t="s">
        <v>110</v>
      </c>
      <c r="J275" s="71" t="s">
        <v>8916</v>
      </c>
      <c r="K275" s="74" t="s">
        <v>510</v>
      </c>
      <c r="L275" s="176"/>
      <c r="M275" s="176">
        <v>1000</v>
      </c>
      <c r="N275" s="78" t="s">
        <v>1387</v>
      </c>
      <c r="O275" s="84" t="s">
        <v>1137</v>
      </c>
      <c r="P275" s="78" t="s">
        <v>957</v>
      </c>
      <c r="R275" s="80"/>
      <c r="S275" s="92"/>
      <c r="T275" s="276"/>
      <c r="U275" s="279"/>
      <c r="W275" s="12" t="str">
        <f t="shared" si="82"/>
        <v>Mqtt1</v>
      </c>
      <c r="X275" s="196"/>
      <c r="Y275" s="6" t="str">
        <f t="shared" si="86"/>
        <v>marpower/350000-ventilation</v>
      </c>
      <c r="Z275" s="103" t="str">
        <f t="shared" si="89"/>
        <v>$.LOCK_FR40_PS_ONOFF</v>
      </c>
      <c r="AB275" s="6"/>
      <c r="AM275" s="114" t="str">
        <f t="shared" si="87"/>
        <v/>
      </c>
      <c r="AR275" s="127"/>
      <c r="AT275" s="128"/>
      <c r="AU275" s="7"/>
      <c r="AV275" s="129"/>
      <c r="AW275" s="126" t="str">
        <f t="shared" si="88"/>
        <v/>
      </c>
      <c r="AX275" s="137"/>
      <c r="AY275" s="141"/>
      <c r="BB275" s="147" t="str">
        <f t="shared" si="83"/>
        <v/>
      </c>
      <c r="BS275" s="6"/>
      <c r="BT275" s="11"/>
    </row>
    <row r="276" spans="1:72" ht="15.75" x14ac:dyDescent="0.25">
      <c r="A276" s="52" t="s">
        <v>750</v>
      </c>
      <c r="B276" s="56"/>
      <c r="C276" s="128" t="s">
        <v>111</v>
      </c>
      <c r="D276" s="7" t="s">
        <v>22</v>
      </c>
      <c r="E276" s="7" t="s">
        <v>885</v>
      </c>
      <c r="F276" s="64" t="s">
        <v>193</v>
      </c>
      <c r="G276" s="62">
        <v>11</v>
      </c>
      <c r="I276" s="10" t="s">
        <v>110</v>
      </c>
      <c r="J276" s="71" t="s">
        <v>8930</v>
      </c>
      <c r="K276" s="74" t="s">
        <v>510</v>
      </c>
      <c r="L276" s="176"/>
      <c r="M276" s="176">
        <v>1000</v>
      </c>
      <c r="N276" s="78" t="s">
        <v>1387</v>
      </c>
      <c r="O276" s="84" t="s">
        <v>1137</v>
      </c>
      <c r="P276" s="78" t="s">
        <v>958</v>
      </c>
      <c r="R276" s="80"/>
      <c r="S276" s="92"/>
      <c r="T276" s="276"/>
      <c r="U276" s="279"/>
      <c r="W276" s="12" t="str">
        <f t="shared" si="82"/>
        <v>Mqtt1</v>
      </c>
      <c r="X276" s="196"/>
      <c r="Y276" s="6" t="str">
        <f t="shared" si="86"/>
        <v>marpower/350000-ventilation</v>
      </c>
      <c r="Z276" s="103" t="str">
        <f t="shared" si="89"/>
        <v>$.LOCK_FR40_PS_SPEED_LOWHIGH</v>
      </c>
      <c r="AB276" s="6"/>
      <c r="AM276" s="114" t="str">
        <f t="shared" si="87"/>
        <v/>
      </c>
      <c r="AR276" s="127"/>
      <c r="AT276" s="128"/>
      <c r="AU276" s="7"/>
      <c r="AV276" s="129"/>
      <c r="AW276" s="126" t="str">
        <f t="shared" si="88"/>
        <v/>
      </c>
      <c r="AX276" s="137"/>
      <c r="BB276" s="147" t="str">
        <f t="shared" si="83"/>
        <v/>
      </c>
      <c r="BS276" s="6"/>
      <c r="BT276" s="11"/>
    </row>
    <row r="277" spans="1:72" ht="15.75" x14ac:dyDescent="0.25">
      <c r="A277" s="52" t="s">
        <v>750</v>
      </c>
      <c r="B277" s="56"/>
      <c r="C277" s="128" t="s">
        <v>111</v>
      </c>
      <c r="D277" s="7" t="s">
        <v>22</v>
      </c>
      <c r="E277" s="7" t="s">
        <v>885</v>
      </c>
      <c r="F277" s="64" t="s">
        <v>193</v>
      </c>
      <c r="G277" s="62">
        <v>12</v>
      </c>
      <c r="I277" s="10" t="s">
        <v>110</v>
      </c>
      <c r="J277" s="71" t="s">
        <v>8917</v>
      </c>
      <c r="K277" s="74" t="s">
        <v>510</v>
      </c>
      <c r="L277" s="176"/>
      <c r="M277" s="176">
        <v>1000</v>
      </c>
      <c r="N277" s="78" t="s">
        <v>1387</v>
      </c>
      <c r="O277" s="84" t="s">
        <v>1139</v>
      </c>
      <c r="P277" s="78" t="s">
        <v>959</v>
      </c>
      <c r="R277" s="80"/>
      <c r="S277" s="92"/>
      <c r="T277" s="276"/>
      <c r="U277" s="279"/>
      <c r="W277" s="12" t="str">
        <f t="shared" si="82"/>
        <v>Mqtt1</v>
      </c>
      <c r="X277" s="196"/>
      <c r="Y277" s="6" t="str">
        <f t="shared" si="86"/>
        <v>marpower/350000-ventilation</v>
      </c>
      <c r="Z277" s="103" t="str">
        <f t="shared" si="89"/>
        <v>$.LOCK_FR40_SB_ONOFF</v>
      </c>
      <c r="AB277" s="6"/>
      <c r="AM277" s="114" t="str">
        <f t="shared" si="87"/>
        <v/>
      </c>
      <c r="AR277" s="127"/>
      <c r="AT277" s="128"/>
      <c r="AU277" s="7"/>
      <c r="AV277" s="129"/>
      <c r="AW277" s="126" t="str">
        <f t="shared" si="88"/>
        <v/>
      </c>
      <c r="AX277" s="137"/>
      <c r="BB277" s="147" t="str">
        <f t="shared" si="83"/>
        <v/>
      </c>
      <c r="BS277" s="6"/>
      <c r="BT277" s="11"/>
    </row>
    <row r="278" spans="1:72" ht="15.75" x14ac:dyDescent="0.25">
      <c r="A278" s="52" t="s">
        <v>750</v>
      </c>
      <c r="B278" s="56"/>
      <c r="C278" s="128" t="s">
        <v>111</v>
      </c>
      <c r="D278" s="7" t="s">
        <v>22</v>
      </c>
      <c r="E278" s="7" t="s">
        <v>885</v>
      </c>
      <c r="F278" s="64" t="s">
        <v>193</v>
      </c>
      <c r="G278" s="62">
        <v>13</v>
      </c>
      <c r="I278" s="10" t="s">
        <v>110</v>
      </c>
      <c r="J278" s="71" t="s">
        <v>8931</v>
      </c>
      <c r="K278" s="74" t="s">
        <v>510</v>
      </c>
      <c r="L278" s="176"/>
      <c r="M278" s="176">
        <v>1000</v>
      </c>
      <c r="N278" s="78" t="s">
        <v>1387</v>
      </c>
      <c r="O278" s="84" t="s">
        <v>1139</v>
      </c>
      <c r="P278" s="78" t="s">
        <v>960</v>
      </c>
      <c r="R278" s="80"/>
      <c r="S278" s="92"/>
      <c r="T278" s="276"/>
      <c r="U278" s="279"/>
      <c r="W278" s="12" t="str">
        <f t="shared" si="82"/>
        <v>Mqtt1</v>
      </c>
      <c r="X278" s="196"/>
      <c r="Y278" s="6" t="str">
        <f t="shared" si="86"/>
        <v>marpower/350000-ventilation</v>
      </c>
      <c r="Z278" s="103" t="str">
        <f t="shared" si="89"/>
        <v>$.LOCK_FR40_SB_SPEED_LOWHIGH</v>
      </c>
      <c r="AB278" s="6"/>
      <c r="AM278" s="114" t="str">
        <f t="shared" si="87"/>
        <v/>
      </c>
      <c r="AR278" s="127"/>
      <c r="AT278" s="128"/>
      <c r="AU278" s="7"/>
      <c r="AV278" s="129"/>
      <c r="AW278" s="126" t="str">
        <f t="shared" si="88"/>
        <v/>
      </c>
      <c r="AX278" s="137"/>
      <c r="BB278" s="147" t="str">
        <f t="shared" si="83"/>
        <v/>
      </c>
      <c r="BS278" s="6"/>
      <c r="BT278" s="11"/>
    </row>
    <row r="279" spans="1:72" ht="15.75" x14ac:dyDescent="0.25">
      <c r="A279" s="52" t="s">
        <v>750</v>
      </c>
      <c r="B279" s="56"/>
      <c r="C279" s="128" t="s">
        <v>111</v>
      </c>
      <c r="D279" s="7" t="s">
        <v>22</v>
      </c>
      <c r="E279" s="7" t="s">
        <v>885</v>
      </c>
      <c r="F279" s="64" t="s">
        <v>193</v>
      </c>
      <c r="G279" s="62">
        <v>14</v>
      </c>
      <c r="I279" s="10" t="s">
        <v>110</v>
      </c>
      <c r="J279" s="71" t="s">
        <v>8918</v>
      </c>
      <c r="K279" s="74" t="s">
        <v>510</v>
      </c>
      <c r="L279" s="176"/>
      <c r="M279" s="176">
        <v>1000</v>
      </c>
      <c r="N279" s="78" t="s">
        <v>1387</v>
      </c>
      <c r="O279" s="84" t="s">
        <v>1141</v>
      </c>
      <c r="P279" s="78" t="s">
        <v>961</v>
      </c>
      <c r="Q279" s="89"/>
      <c r="R279" s="80"/>
      <c r="S279" s="92"/>
      <c r="T279" s="276"/>
      <c r="U279" s="279"/>
      <c r="W279" s="12" t="str">
        <f t="shared" si="82"/>
        <v>Mqtt1</v>
      </c>
      <c r="X279" s="196"/>
      <c r="Y279" s="6" t="str">
        <f t="shared" si="86"/>
        <v>marpower/350000-ventilation</v>
      </c>
      <c r="Z279" s="103" t="str">
        <f t="shared" si="89"/>
        <v>$.LOCK_FR48_PS_ONOFF</v>
      </c>
      <c r="AB279" s="6"/>
      <c r="AM279" s="114" t="str">
        <f t="shared" si="87"/>
        <v/>
      </c>
      <c r="AR279" s="127"/>
      <c r="AT279" s="128"/>
      <c r="AU279" s="7"/>
      <c r="AV279" s="129"/>
      <c r="AW279" s="126" t="str">
        <f t="shared" si="88"/>
        <v/>
      </c>
      <c r="AX279" s="137"/>
      <c r="AY279" s="141"/>
      <c r="BB279" s="147" t="str">
        <f t="shared" si="83"/>
        <v/>
      </c>
      <c r="BS279" s="6"/>
      <c r="BT279" s="11"/>
    </row>
    <row r="280" spans="1:72" ht="15.75" x14ac:dyDescent="0.25">
      <c r="A280" s="52" t="s">
        <v>750</v>
      </c>
      <c r="B280" s="56"/>
      <c r="C280" s="128" t="s">
        <v>111</v>
      </c>
      <c r="D280" s="7" t="s">
        <v>22</v>
      </c>
      <c r="E280" s="7" t="s">
        <v>885</v>
      </c>
      <c r="F280" s="64" t="s">
        <v>193</v>
      </c>
      <c r="G280" s="62">
        <v>15</v>
      </c>
      <c r="I280" s="10" t="s">
        <v>110</v>
      </c>
      <c r="J280" s="71" t="s">
        <v>8932</v>
      </c>
      <c r="K280" s="74" t="s">
        <v>510</v>
      </c>
      <c r="L280" s="176"/>
      <c r="M280" s="176">
        <v>1000</v>
      </c>
      <c r="N280" s="78" t="s">
        <v>1387</v>
      </c>
      <c r="O280" s="84" t="s">
        <v>1141</v>
      </c>
      <c r="P280" s="78" t="s">
        <v>1079</v>
      </c>
      <c r="R280" s="80"/>
      <c r="S280" s="92"/>
      <c r="T280" s="276"/>
      <c r="U280" s="279"/>
      <c r="W280" s="12" t="str">
        <f t="shared" si="82"/>
        <v>Mqtt1</v>
      </c>
      <c r="X280" s="196"/>
      <c r="Y280" s="6" t="str">
        <f t="shared" si="86"/>
        <v>marpower/350000-ventilation</v>
      </c>
      <c r="Z280" s="103" t="str">
        <f t="shared" si="89"/>
        <v>$.LOCK_FR48_PS_SPEED_LOWHIGH</v>
      </c>
      <c r="AB280" s="6"/>
      <c r="AM280" s="114" t="str">
        <f t="shared" si="87"/>
        <v/>
      </c>
      <c r="AR280" s="127"/>
      <c r="AT280" s="128"/>
      <c r="AU280" s="7"/>
      <c r="AV280" s="129"/>
      <c r="AW280" s="126" t="str">
        <f t="shared" si="88"/>
        <v/>
      </c>
      <c r="AX280" s="137"/>
      <c r="BB280" s="147" t="str">
        <f t="shared" si="83"/>
        <v/>
      </c>
      <c r="BS280" s="6"/>
      <c r="BT280" s="11"/>
    </row>
    <row r="281" spans="1:72" ht="15.75" x14ac:dyDescent="0.25">
      <c r="A281" s="52" t="s">
        <v>750</v>
      </c>
      <c r="B281" s="56"/>
      <c r="C281" s="128" t="s">
        <v>111</v>
      </c>
      <c r="D281" s="7" t="s">
        <v>22</v>
      </c>
      <c r="E281" s="7" t="s">
        <v>885</v>
      </c>
      <c r="F281" s="64" t="s">
        <v>193</v>
      </c>
      <c r="G281" s="62">
        <v>16</v>
      </c>
      <c r="I281" s="10" t="s">
        <v>110</v>
      </c>
      <c r="J281" s="71" t="s">
        <v>8919</v>
      </c>
      <c r="K281" s="74" t="s">
        <v>510</v>
      </c>
      <c r="L281" s="176"/>
      <c r="M281" s="176">
        <v>1000</v>
      </c>
      <c r="N281" s="78" t="s">
        <v>1387</v>
      </c>
      <c r="O281" s="84" t="s">
        <v>1143</v>
      </c>
      <c r="P281" s="78" t="s">
        <v>948</v>
      </c>
      <c r="R281" s="80"/>
      <c r="S281" s="92"/>
      <c r="T281" s="276"/>
      <c r="U281" s="279"/>
      <c r="W281" s="12" t="str">
        <f t="shared" si="82"/>
        <v>Mqtt1</v>
      </c>
      <c r="X281" s="196"/>
      <c r="Y281" s="6" t="str">
        <f t="shared" si="86"/>
        <v>marpower/350000-ventilation</v>
      </c>
      <c r="Z281" s="103" t="str">
        <f t="shared" si="89"/>
        <v>$.LAZ_FR73_PS_ONOFF</v>
      </c>
      <c r="AB281" s="6"/>
      <c r="AM281" s="114" t="str">
        <f t="shared" si="87"/>
        <v/>
      </c>
      <c r="AR281" s="127"/>
      <c r="AT281" s="128"/>
      <c r="AU281" s="7"/>
      <c r="AV281" s="129"/>
      <c r="AW281" s="126" t="str">
        <f t="shared" si="88"/>
        <v/>
      </c>
      <c r="AX281" s="137"/>
      <c r="BB281" s="147" t="str">
        <f t="shared" si="83"/>
        <v/>
      </c>
      <c r="BS281" s="6"/>
      <c r="BT281" s="11"/>
    </row>
    <row r="282" spans="1:72" ht="15.75" x14ac:dyDescent="0.25">
      <c r="A282" s="52" t="s">
        <v>1164</v>
      </c>
      <c r="B282" s="56"/>
      <c r="C282" s="128" t="s">
        <v>111</v>
      </c>
      <c r="D282" s="7" t="s">
        <v>22</v>
      </c>
      <c r="E282" s="7" t="s">
        <v>943</v>
      </c>
      <c r="F282" s="64" t="s">
        <v>193</v>
      </c>
      <c r="G282" s="62">
        <v>1</v>
      </c>
      <c r="I282" s="10" t="s">
        <v>110</v>
      </c>
      <c r="J282" s="71" t="s">
        <v>8933</v>
      </c>
      <c r="K282" s="74" t="s">
        <v>510</v>
      </c>
      <c r="L282" s="176"/>
      <c r="M282" s="176">
        <v>1000</v>
      </c>
      <c r="N282" s="78" t="s">
        <v>1387</v>
      </c>
      <c r="O282" s="84" t="s">
        <v>1143</v>
      </c>
      <c r="P282" s="78" t="s">
        <v>947</v>
      </c>
      <c r="R282" s="80"/>
      <c r="S282" s="92"/>
      <c r="T282" s="276"/>
      <c r="U282" s="279"/>
      <c r="W282" s="12" t="str">
        <f t="shared" si="82"/>
        <v>Mqtt1</v>
      </c>
      <c r="X282" s="196"/>
      <c r="Y282" s="6" t="str">
        <f t="shared" si="86"/>
        <v>marpower/350000-ventilation</v>
      </c>
      <c r="Z282" s="103" t="str">
        <f t="shared" si="89"/>
        <v>$.LAZ_FR73_PS_SPEED_LOWHIGH</v>
      </c>
      <c r="AB282" s="6"/>
      <c r="AM282" s="114" t="str">
        <f t="shared" ref="AM282:AM297" si="90">IF(ISBLANK(AT282),"",ROW())</f>
        <v/>
      </c>
      <c r="AR282" s="127"/>
      <c r="AT282" s="128"/>
      <c r="AU282" s="7"/>
      <c r="AV282" s="129"/>
      <c r="AW282" s="126" t="str">
        <f t="shared" ref="AW282:AW297" si="91">IF(ISNUMBER(AM282),"Please consult operation manual for more information","")</f>
        <v/>
      </c>
      <c r="AX282" s="137"/>
      <c r="BB282" s="147" t="str">
        <f t="shared" ref="BB282:BB297" si="92">IF(ISNUMBER(AM282),"1","")</f>
        <v/>
      </c>
      <c r="BS282" s="6"/>
      <c r="BT282" s="11"/>
    </row>
    <row r="283" spans="1:72" ht="15.75" x14ac:dyDescent="0.25">
      <c r="A283" s="52" t="s">
        <v>1164</v>
      </c>
      <c r="B283" s="56"/>
      <c r="C283" s="128" t="s">
        <v>111</v>
      </c>
      <c r="D283" s="7" t="s">
        <v>22</v>
      </c>
      <c r="E283" s="7" t="s">
        <v>943</v>
      </c>
      <c r="F283" s="64" t="s">
        <v>193</v>
      </c>
      <c r="G283" s="62">
        <v>2</v>
      </c>
      <c r="I283" s="10" t="s">
        <v>110</v>
      </c>
      <c r="J283" s="71" t="s">
        <v>8920</v>
      </c>
      <c r="K283" s="74" t="s">
        <v>510</v>
      </c>
      <c r="L283" s="176"/>
      <c r="M283" s="176">
        <v>1000</v>
      </c>
      <c r="N283" s="78" t="s">
        <v>1387</v>
      </c>
      <c r="O283" s="84" t="s">
        <v>1145</v>
      </c>
      <c r="P283" s="78" t="s">
        <v>945</v>
      </c>
      <c r="R283" s="80"/>
      <c r="S283" s="92"/>
      <c r="T283" s="276"/>
      <c r="U283" s="279"/>
      <c r="W283" s="12" t="str">
        <f t="shared" si="82"/>
        <v>Mqtt1</v>
      </c>
      <c r="X283" s="196"/>
      <c r="Y283" s="6" t="str">
        <f t="shared" si="86"/>
        <v>marpower/350000-ventilation</v>
      </c>
      <c r="Z283" s="103" t="str">
        <f t="shared" si="89"/>
        <v>$.LAZ_FR73_SB_ONOFF</v>
      </c>
      <c r="AB283" s="6"/>
      <c r="AM283" s="114" t="str">
        <f t="shared" si="90"/>
        <v/>
      </c>
      <c r="AR283" s="127"/>
      <c r="AT283" s="128"/>
      <c r="AU283" s="7"/>
      <c r="AV283" s="129"/>
      <c r="AW283" s="126" t="str">
        <f t="shared" si="91"/>
        <v/>
      </c>
      <c r="AX283" s="137"/>
      <c r="AY283" s="141"/>
      <c r="BB283" s="147" t="str">
        <f t="shared" si="92"/>
        <v/>
      </c>
      <c r="BS283" s="6"/>
      <c r="BT283" s="11"/>
    </row>
    <row r="284" spans="1:72" ht="15.75" x14ac:dyDescent="0.25">
      <c r="A284" s="52" t="s">
        <v>1164</v>
      </c>
      <c r="B284" s="56"/>
      <c r="C284" s="128" t="s">
        <v>111</v>
      </c>
      <c r="D284" s="7" t="s">
        <v>22</v>
      </c>
      <c r="E284" s="7" t="s">
        <v>943</v>
      </c>
      <c r="F284" s="64" t="s">
        <v>193</v>
      </c>
      <c r="G284" s="62">
        <v>3</v>
      </c>
      <c r="I284" s="10" t="s">
        <v>110</v>
      </c>
      <c r="J284" s="71" t="s">
        <v>8934</v>
      </c>
      <c r="K284" s="74" t="s">
        <v>510</v>
      </c>
      <c r="L284" s="176"/>
      <c r="M284" s="176">
        <v>1000</v>
      </c>
      <c r="N284" s="78" t="s">
        <v>1387</v>
      </c>
      <c r="O284" s="84" t="s">
        <v>1145</v>
      </c>
      <c r="P284" s="78" t="s">
        <v>946</v>
      </c>
      <c r="R284" s="80"/>
      <c r="S284" s="92"/>
      <c r="T284" s="277"/>
      <c r="U284" s="280"/>
      <c r="W284" s="12" t="str">
        <f t="shared" si="82"/>
        <v>Mqtt1</v>
      </c>
      <c r="X284" s="196"/>
      <c r="Y284" s="6" t="str">
        <f t="shared" si="86"/>
        <v>marpower/350000-ventilation</v>
      </c>
      <c r="Z284" s="103" t="str">
        <f t="shared" si="89"/>
        <v>$.LAZ_FR73_SB_SPEED_LOWHIGH</v>
      </c>
      <c r="AB284" s="6"/>
      <c r="AM284" s="114" t="str">
        <f t="shared" si="90"/>
        <v/>
      </c>
      <c r="AR284" s="127"/>
      <c r="AT284" s="128"/>
      <c r="AU284" s="7"/>
      <c r="AV284" s="129"/>
      <c r="AW284" s="126" t="str">
        <f t="shared" si="91"/>
        <v/>
      </c>
      <c r="AX284" s="137"/>
      <c r="BB284" s="147" t="str">
        <f t="shared" si="92"/>
        <v/>
      </c>
      <c r="BS284" s="6"/>
      <c r="BT284" s="11"/>
    </row>
    <row r="285" spans="1:72" ht="15.75" x14ac:dyDescent="0.25">
      <c r="A285" s="52" t="s">
        <v>1258</v>
      </c>
      <c r="B285" s="56"/>
      <c r="C285" s="128" t="s">
        <v>111</v>
      </c>
      <c r="D285" s="7" t="s">
        <v>22</v>
      </c>
      <c r="E285" s="7" t="s">
        <v>943</v>
      </c>
      <c r="F285" s="64" t="s">
        <v>193</v>
      </c>
      <c r="G285" s="62">
        <v>4</v>
      </c>
      <c r="I285" s="10" t="s">
        <v>110</v>
      </c>
      <c r="J285" s="71" t="s">
        <v>9004</v>
      </c>
      <c r="K285" s="74" t="s">
        <v>510</v>
      </c>
      <c r="L285" s="176"/>
      <c r="M285" s="176">
        <v>1000</v>
      </c>
      <c r="N285" s="78" t="s">
        <v>1388</v>
      </c>
      <c r="O285" s="182" t="s">
        <v>975</v>
      </c>
      <c r="P285" s="78" t="s">
        <v>974</v>
      </c>
      <c r="R285" s="80"/>
      <c r="S285" s="92"/>
      <c r="T285" s="220" t="s">
        <v>1269</v>
      </c>
      <c r="U285" s="221" t="s">
        <v>8264</v>
      </c>
      <c r="W285" s="12" t="str">
        <f t="shared" si="82"/>
        <v>Mqtt1</v>
      </c>
      <c r="X285" s="196"/>
      <c r="Y285" s="6" t="str">
        <f t="shared" si="86"/>
        <v>marpower/250000-techwater</v>
      </c>
      <c r="Z285" s="103" t="str">
        <f>IF(COUNTIF(N285,"spare"),"","$."&amp;_xlfn.REGEXREPLACE(_xlfn.REGEXREPLACE(IF(X285="",J285,_xlfn.REGEXREPLACE(J285,".*_","")),"^TECH_WAT(ER)?_",""),"\.","_"))</f>
        <v>$.VALVE_COLD_AIR_FR68_Y03_OPENCLOSE</v>
      </c>
      <c r="AB285" s="6"/>
      <c r="AM285" s="114" t="str">
        <f t="shared" si="90"/>
        <v/>
      </c>
      <c r="AR285" s="127"/>
      <c r="AT285" s="128"/>
      <c r="AU285" s="7"/>
      <c r="AV285" s="129"/>
      <c r="AW285" s="126" t="str">
        <f t="shared" si="91"/>
        <v/>
      </c>
      <c r="AX285" s="137"/>
      <c r="BB285" s="147" t="str">
        <f t="shared" si="92"/>
        <v/>
      </c>
      <c r="BS285" s="6"/>
      <c r="BT285" s="11"/>
    </row>
    <row r="286" spans="1:72" ht="15.75" x14ac:dyDescent="0.25">
      <c r="A286" s="52" t="s">
        <v>1258</v>
      </c>
      <c r="B286" s="56"/>
      <c r="C286" s="128" t="s">
        <v>111</v>
      </c>
      <c r="D286" s="7" t="s">
        <v>22</v>
      </c>
      <c r="E286" s="7" t="s">
        <v>943</v>
      </c>
      <c r="F286" s="64" t="s">
        <v>193</v>
      </c>
      <c r="G286" s="62">
        <v>5</v>
      </c>
      <c r="I286" s="10" t="s">
        <v>110</v>
      </c>
      <c r="J286" s="71" t="s">
        <v>9005</v>
      </c>
      <c r="K286" s="74" t="s">
        <v>510</v>
      </c>
      <c r="L286" s="176"/>
      <c r="M286" s="176">
        <v>1000</v>
      </c>
      <c r="N286" s="78" t="s">
        <v>1388</v>
      </c>
      <c r="O286" s="84" t="s">
        <v>978</v>
      </c>
      <c r="P286" s="78" t="s">
        <v>976</v>
      </c>
      <c r="R286" s="80"/>
      <c r="S286" s="92"/>
      <c r="T286" s="220" t="s">
        <v>1270</v>
      </c>
      <c r="U286" s="221" t="s">
        <v>8264</v>
      </c>
      <c r="W286" s="12" t="str">
        <f t="shared" si="82"/>
        <v>Mqtt1</v>
      </c>
      <c r="X286" s="196"/>
      <c r="Y286" s="6" t="str">
        <f t="shared" si="86"/>
        <v>marpower/250000-techwater</v>
      </c>
      <c r="Z286" s="103" t="str">
        <f>IF(COUNTIF(N286,"spare"),"","$."&amp;_xlfn.REGEXREPLACE(_xlfn.REGEXREPLACE(IF(X286="",J286,_xlfn.REGEXREPLACE(J286,".*_","")),"^TECH_WAT(ER)?_",""),"\.","_"))</f>
        <v>$.VALVE_COLD_AIR_FR32_Y04_OPENCLOSE</v>
      </c>
      <c r="AB286" s="6"/>
      <c r="AM286" s="114" t="str">
        <f t="shared" si="90"/>
        <v/>
      </c>
      <c r="AR286" s="127"/>
      <c r="AT286" s="128"/>
      <c r="AU286" s="7"/>
      <c r="AV286" s="129"/>
      <c r="AW286" s="126" t="str">
        <f t="shared" si="91"/>
        <v/>
      </c>
      <c r="AX286" s="137"/>
      <c r="BB286" s="147" t="str">
        <f t="shared" si="92"/>
        <v/>
      </c>
      <c r="BS286" s="6"/>
      <c r="BT286" s="11"/>
    </row>
    <row r="287" spans="1:72" ht="15.75" x14ac:dyDescent="0.25">
      <c r="A287" s="52" t="s">
        <v>1258</v>
      </c>
      <c r="B287" s="56"/>
      <c r="C287" s="128" t="s">
        <v>111</v>
      </c>
      <c r="D287" s="7" t="s">
        <v>22</v>
      </c>
      <c r="E287" s="7" t="s">
        <v>943</v>
      </c>
      <c r="F287" s="64" t="s">
        <v>193</v>
      </c>
      <c r="G287" s="62">
        <v>6</v>
      </c>
      <c r="I287" s="10" t="s">
        <v>110</v>
      </c>
      <c r="J287" s="71" t="s">
        <v>9006</v>
      </c>
      <c r="K287" s="74" t="s">
        <v>510</v>
      </c>
      <c r="L287" s="176"/>
      <c r="M287" s="176">
        <v>1000</v>
      </c>
      <c r="N287" s="78" t="s">
        <v>1388</v>
      </c>
      <c r="O287" s="84" t="s">
        <v>979</v>
      </c>
      <c r="P287" s="78" t="s">
        <v>977</v>
      </c>
      <c r="Q287" s="89"/>
      <c r="R287" s="80"/>
      <c r="S287" s="92"/>
      <c r="T287" s="220" t="s">
        <v>1271</v>
      </c>
      <c r="U287" s="221" t="s">
        <v>8264</v>
      </c>
      <c r="W287" s="12" t="str">
        <f t="shared" si="82"/>
        <v>Mqtt1</v>
      </c>
      <c r="X287" s="196"/>
      <c r="Y287" s="6" t="str">
        <f t="shared" si="86"/>
        <v>marpower/250000-techwater</v>
      </c>
      <c r="Z287" s="103" t="str">
        <f>IF(COUNTIF(N287,"spare"),"","$."&amp;_xlfn.REGEXREPLACE(_xlfn.REGEXREPLACE(IF(X287="",J287,_xlfn.REGEXREPLACE(J287,".*_","")),"^TECH_WAT(ER)?_",""),"\.","_"))</f>
        <v>$.VALVE_COLD_AIR_FR32_Y05_OPENCLOSE</v>
      </c>
      <c r="AB287" s="6"/>
      <c r="AM287" s="114" t="str">
        <f t="shared" si="90"/>
        <v/>
      </c>
      <c r="AR287" s="127"/>
      <c r="AT287" s="128"/>
      <c r="AU287" s="7"/>
      <c r="AV287" s="129"/>
      <c r="AW287" s="126" t="str">
        <f t="shared" si="91"/>
        <v/>
      </c>
      <c r="AX287" s="137"/>
      <c r="AY287" s="141"/>
      <c r="BB287" s="147" t="str">
        <f t="shared" si="92"/>
        <v/>
      </c>
      <c r="BS287" s="6"/>
      <c r="BT287" s="11"/>
    </row>
    <row r="288" spans="1:72" ht="15.75" x14ac:dyDescent="0.25">
      <c r="A288" s="52" t="s">
        <v>1165</v>
      </c>
      <c r="B288" s="56"/>
      <c r="C288" s="128" t="s">
        <v>111</v>
      </c>
      <c r="D288" s="7" t="s">
        <v>22</v>
      </c>
      <c r="E288" s="7" t="s">
        <v>943</v>
      </c>
      <c r="F288" s="64" t="s">
        <v>193</v>
      </c>
      <c r="G288" s="62">
        <v>7</v>
      </c>
      <c r="I288" s="10" t="s">
        <v>110</v>
      </c>
      <c r="J288" s="71" t="s">
        <v>1066</v>
      </c>
      <c r="K288" s="74" t="s">
        <v>510</v>
      </c>
      <c r="L288" s="176"/>
      <c r="M288" s="176">
        <v>1000</v>
      </c>
      <c r="N288" s="78" t="s">
        <v>1168</v>
      </c>
      <c r="O288" s="83"/>
      <c r="P288" s="78" t="s">
        <v>1068</v>
      </c>
      <c r="R288" s="80"/>
      <c r="S288" s="92"/>
      <c r="T288" s="187" t="s">
        <v>1166</v>
      </c>
      <c r="U288" s="99" t="s">
        <v>1167</v>
      </c>
      <c r="W288" s="12" t="str">
        <f t="shared" si="82"/>
        <v>Mqtt1</v>
      </c>
      <c r="X288" s="196"/>
      <c r="Y288" s="6" t="str">
        <f t="shared" si="86"/>
        <v>marpower/kvm-switching</v>
      </c>
      <c r="Z288" s="103" t="str">
        <f>IF(COUNTIF(N288,"spare"),"","$."&amp;_xlfn.REGEXREPLACE(IF(X288="",J288,_xlfn.REGEXREPLACE(J288,".*_","")),"\.","_"))</f>
        <v>$.HELM_PS_IN_MOUSE_TOGG</v>
      </c>
      <c r="AB288" s="6"/>
      <c r="AM288" s="114" t="str">
        <f t="shared" si="90"/>
        <v/>
      </c>
      <c r="AR288" s="127"/>
      <c r="AT288" s="128"/>
      <c r="AU288" s="7"/>
      <c r="AV288" s="129"/>
      <c r="AW288" s="126" t="str">
        <f t="shared" si="91"/>
        <v/>
      </c>
      <c r="AX288" s="137"/>
      <c r="BB288" s="147" t="str">
        <f t="shared" si="92"/>
        <v/>
      </c>
      <c r="BS288" s="6"/>
      <c r="BT288" s="11"/>
    </row>
    <row r="289" spans="1:74" ht="15.75" x14ac:dyDescent="0.25">
      <c r="A289" s="52" t="s">
        <v>1258</v>
      </c>
      <c r="B289" s="56"/>
      <c r="C289" s="128" t="s">
        <v>111</v>
      </c>
      <c r="D289" s="7" t="s">
        <v>22</v>
      </c>
      <c r="E289" s="7" t="s">
        <v>943</v>
      </c>
      <c r="F289" s="64" t="s">
        <v>193</v>
      </c>
      <c r="G289" s="62">
        <v>8</v>
      </c>
      <c r="I289" s="10" t="s">
        <v>110</v>
      </c>
      <c r="J289" s="71" t="s">
        <v>8939</v>
      </c>
      <c r="K289" s="74" t="s">
        <v>510</v>
      </c>
      <c r="L289" s="176"/>
      <c r="M289" s="176">
        <v>1000</v>
      </c>
      <c r="N289" s="78" t="s">
        <v>1382</v>
      </c>
      <c r="O289" s="83"/>
      <c r="P289" s="78" t="s">
        <v>1073</v>
      </c>
      <c r="R289" s="80"/>
      <c r="S289" s="92"/>
      <c r="T289" s="189" t="s">
        <v>1318</v>
      </c>
      <c r="U289" s="83" t="s">
        <v>1201</v>
      </c>
      <c r="W289" s="12" t="str">
        <f t="shared" si="82"/>
        <v>Mqtt1</v>
      </c>
      <c r="X289" s="196"/>
      <c r="Y289" s="6" t="str">
        <f t="shared" si="86"/>
        <v>marpower/450000-amcs</v>
      </c>
      <c r="Z289" s="103" t="str">
        <f>IF(COUNTIF(N289,"spare"),"","$."&amp;_xlfn.REGEXREPLACE(_xlfn.REGEXREPLACE(IF(X289="",D289&amp;"_"&amp;J289,J289),"^Amcs_",""),"\.","_"))</f>
        <v>$.KEB1_HELM_PS_AMCS_MUTEFB</v>
      </c>
      <c r="AB289" s="6"/>
      <c r="AM289" s="114" t="str">
        <f t="shared" si="90"/>
        <v/>
      </c>
      <c r="AR289" s="127"/>
      <c r="AT289" s="128"/>
      <c r="AU289" s="7"/>
      <c r="AV289" s="129"/>
      <c r="AW289" s="126" t="str">
        <f t="shared" si="91"/>
        <v/>
      </c>
      <c r="AX289" s="137"/>
      <c r="BB289" s="147" t="str">
        <f t="shared" si="92"/>
        <v/>
      </c>
      <c r="BS289" s="6"/>
      <c r="BT289" s="11"/>
    </row>
    <row r="290" spans="1:74" ht="15.75" x14ac:dyDescent="0.25">
      <c r="A290" s="52" t="s">
        <v>1258</v>
      </c>
      <c r="B290" s="56"/>
      <c r="C290" s="128" t="s">
        <v>111</v>
      </c>
      <c r="D290" s="7" t="s">
        <v>22</v>
      </c>
      <c r="E290" s="7" t="s">
        <v>943</v>
      </c>
      <c r="F290" s="64" t="s">
        <v>193</v>
      </c>
      <c r="G290" s="62">
        <v>9</v>
      </c>
      <c r="I290" s="10" t="s">
        <v>110</v>
      </c>
      <c r="J290" s="71" t="s">
        <v>9059</v>
      </c>
      <c r="K290" s="74" t="s">
        <v>510</v>
      </c>
      <c r="L290" s="176"/>
      <c r="M290" s="176">
        <v>1000</v>
      </c>
      <c r="N290" s="78" t="s">
        <v>1395</v>
      </c>
      <c r="O290" s="84"/>
      <c r="P290" s="80" t="s">
        <v>609</v>
      </c>
      <c r="R290" s="80"/>
      <c r="S290" s="92"/>
      <c r="T290" s="275" t="s">
        <v>699</v>
      </c>
      <c r="U290" s="278" t="s">
        <v>8266</v>
      </c>
      <c r="W290" s="12" t="str">
        <f t="shared" si="82"/>
        <v>Mqtt1</v>
      </c>
      <c r="X290" s="196"/>
      <c r="Y290" s="6" t="str">
        <f t="shared" si="86"/>
        <v>marpower/210000-general-service</v>
      </c>
      <c r="Z290" s="103" t="str">
        <f>IF(COUNTIF(N290,"spare"),"","$."&amp;_xlfn.REGEXREPLACE(_xlfn.REGEXREPLACE(IF(X290="",J290,_xlfn.REGEXREPLACE(J290,".*_","")),"^GEN_SERV(ICE)?_",""),"\.","_"))</f>
        <v>$.PUMP2_FLD_AVAILFDBCK</v>
      </c>
      <c r="AB290" s="6"/>
      <c r="AM290" s="114" t="str">
        <f t="shared" si="90"/>
        <v/>
      </c>
      <c r="AR290" s="127"/>
      <c r="AT290" s="128"/>
      <c r="AU290" s="7"/>
      <c r="AV290" s="129"/>
      <c r="AW290" s="126" t="str">
        <f t="shared" si="91"/>
        <v/>
      </c>
      <c r="AX290" s="137"/>
      <c r="BB290" s="147" t="str">
        <f t="shared" si="92"/>
        <v/>
      </c>
      <c r="BS290" s="6"/>
      <c r="BT290" s="11"/>
    </row>
    <row r="291" spans="1:74" ht="15.75" x14ac:dyDescent="0.25">
      <c r="A291" s="52" t="s">
        <v>1258</v>
      </c>
      <c r="B291" s="56"/>
      <c r="C291" s="128" t="s">
        <v>111</v>
      </c>
      <c r="D291" s="7" t="s">
        <v>22</v>
      </c>
      <c r="E291" s="7" t="s">
        <v>943</v>
      </c>
      <c r="F291" s="64" t="s">
        <v>193</v>
      </c>
      <c r="G291" s="62">
        <v>10</v>
      </c>
      <c r="I291" s="10" t="s">
        <v>110</v>
      </c>
      <c r="J291" s="71" t="s">
        <v>9060</v>
      </c>
      <c r="K291" s="74" t="s">
        <v>510</v>
      </c>
      <c r="L291" s="176"/>
      <c r="M291" s="176">
        <v>1000</v>
      </c>
      <c r="N291" s="78" t="s">
        <v>1395</v>
      </c>
      <c r="O291" s="84"/>
      <c r="P291" s="80" t="s">
        <v>607</v>
      </c>
      <c r="R291" s="80"/>
      <c r="S291" s="92"/>
      <c r="T291" s="276"/>
      <c r="U291" s="279"/>
      <c r="W291" s="12" t="str">
        <f t="shared" si="82"/>
        <v>Mqtt1</v>
      </c>
      <c r="X291" s="196"/>
      <c r="Y291" s="6" t="str">
        <f t="shared" si="86"/>
        <v>marpower/210000-general-service</v>
      </c>
      <c r="Z291" s="103" t="str">
        <f>IF(COUNTIF(N291,"spare"),"","$."&amp;_xlfn.REGEXREPLACE(_xlfn.REGEXREPLACE(IF(X291="",J291,_xlfn.REGEXREPLACE(J291,".*_","")),"^GEN_SERV(ICE)?_",""),"\.","_"))</f>
        <v>$.PUMP2_FLD_RUNFDBCK</v>
      </c>
      <c r="AB291" s="6"/>
      <c r="AM291" s="114" t="str">
        <f t="shared" si="90"/>
        <v/>
      </c>
      <c r="AR291" s="127"/>
      <c r="AT291" s="128"/>
      <c r="AU291" s="7"/>
      <c r="AV291" s="129"/>
      <c r="AW291" s="126" t="str">
        <f t="shared" si="91"/>
        <v/>
      </c>
      <c r="AX291" s="137"/>
      <c r="AY291" s="141"/>
      <c r="BB291" s="147" t="str">
        <f t="shared" si="92"/>
        <v/>
      </c>
      <c r="BS291" s="6"/>
      <c r="BT291" s="11"/>
    </row>
    <row r="292" spans="1:74" ht="15.75" x14ac:dyDescent="0.25">
      <c r="A292" s="52" t="s">
        <v>1258</v>
      </c>
      <c r="B292" s="56"/>
      <c r="C292" s="128" t="s">
        <v>111</v>
      </c>
      <c r="D292" s="7" t="s">
        <v>22</v>
      </c>
      <c r="E292" s="7" t="s">
        <v>943</v>
      </c>
      <c r="F292" s="64" t="s">
        <v>193</v>
      </c>
      <c r="G292" s="62">
        <v>11</v>
      </c>
      <c r="I292" s="10" t="s">
        <v>110</v>
      </c>
      <c r="J292" s="71" t="s">
        <v>9061</v>
      </c>
      <c r="K292" s="74" t="s">
        <v>510</v>
      </c>
      <c r="L292" s="176"/>
      <c r="M292" s="176">
        <v>1000</v>
      </c>
      <c r="N292" s="78" t="s">
        <v>1395</v>
      </c>
      <c r="O292" s="84"/>
      <c r="P292" s="80" t="s">
        <v>610</v>
      </c>
      <c r="R292" s="80"/>
      <c r="S292" s="92"/>
      <c r="T292" s="277"/>
      <c r="U292" s="280"/>
      <c r="W292" s="12" t="str">
        <f t="shared" si="82"/>
        <v>Mqtt1</v>
      </c>
      <c r="X292" s="196"/>
      <c r="Y292" s="6" t="str">
        <f t="shared" si="86"/>
        <v>marpower/210000-general-service</v>
      </c>
      <c r="Z292" s="103" t="str">
        <f>IF(COUNTIF(N292,"spare"),"","$."&amp;_xlfn.REGEXREPLACE(_xlfn.REGEXREPLACE(IF(X292="",J292,_xlfn.REGEXREPLACE(J292,".*_","")),"^GEN_SERV(ICE)?_",""),"\.","_"))</f>
        <v>$.PUMP2_FLD_FAULTFDBCK</v>
      </c>
      <c r="AB292" s="6"/>
      <c r="AM292" s="114" t="str">
        <f t="shared" si="90"/>
        <v/>
      </c>
      <c r="AR292" s="127"/>
      <c r="AT292" s="128"/>
      <c r="AU292" s="7"/>
      <c r="AV292" s="129"/>
      <c r="AW292" s="126" t="str">
        <f t="shared" si="91"/>
        <v/>
      </c>
      <c r="AX292" s="137"/>
      <c r="BB292" s="147" t="str">
        <f t="shared" si="92"/>
        <v/>
      </c>
      <c r="BS292" s="6"/>
      <c r="BT292" s="11"/>
    </row>
    <row r="293" spans="1:74" ht="15.75" x14ac:dyDescent="0.25">
      <c r="A293" s="52" t="s">
        <v>1164</v>
      </c>
      <c r="B293" s="56"/>
      <c r="C293" s="128" t="s">
        <v>111</v>
      </c>
      <c r="D293" s="7" t="s">
        <v>22</v>
      </c>
      <c r="E293" s="7" t="s">
        <v>943</v>
      </c>
      <c r="F293" s="64" t="s">
        <v>193</v>
      </c>
      <c r="G293" s="62">
        <v>12</v>
      </c>
      <c r="I293" s="10" t="s">
        <v>110</v>
      </c>
      <c r="J293" s="71" t="s">
        <v>8921</v>
      </c>
      <c r="K293" s="74" t="s">
        <v>510</v>
      </c>
      <c r="L293" s="176"/>
      <c r="M293" s="176">
        <v>1000</v>
      </c>
      <c r="N293" s="78" t="s">
        <v>1393</v>
      </c>
      <c r="O293" s="83"/>
      <c r="P293" s="78" t="s">
        <v>1350</v>
      </c>
      <c r="R293" s="80"/>
      <c r="S293" s="92"/>
      <c r="T293" s="275" t="s">
        <v>6892</v>
      </c>
      <c r="U293" s="278" t="s">
        <v>6876</v>
      </c>
      <c r="W293" s="12" t="str">
        <f t="shared" si="82"/>
        <v>Mqtt1</v>
      </c>
      <c r="X293" s="196"/>
      <c r="Y293" s="6" t="str">
        <f t="shared" si="86"/>
        <v>marpower/090000-doors-hatches</v>
      </c>
      <c r="Z293" s="103" t="str">
        <f>IF(COUNTIF(N293,"spare"),"","$."&amp;_xlfn.REGEXREPLACE(IF(X293="",J293,_xlfn.REGEXREPLACE(J293,".*_","")),"\.","_"))</f>
        <v>$.AFT_SLIDE_WIND_ONOFF</v>
      </c>
      <c r="AB293" s="6"/>
      <c r="AM293" s="114" t="str">
        <f t="shared" si="90"/>
        <v/>
      </c>
      <c r="AR293" s="127"/>
      <c r="AT293" s="128"/>
      <c r="AU293" s="7"/>
      <c r="AV293" s="129"/>
      <c r="AW293" s="126" t="str">
        <f t="shared" si="91"/>
        <v/>
      </c>
      <c r="AX293" s="137"/>
      <c r="BB293" s="147" t="str">
        <f t="shared" si="92"/>
        <v/>
      </c>
      <c r="BS293" s="6"/>
      <c r="BT293" s="11"/>
    </row>
    <row r="294" spans="1:74" ht="15.75" x14ac:dyDescent="0.25">
      <c r="A294" s="52" t="s">
        <v>1164</v>
      </c>
      <c r="B294" s="56"/>
      <c r="C294" s="128" t="s">
        <v>111</v>
      </c>
      <c r="D294" s="7" t="s">
        <v>22</v>
      </c>
      <c r="E294" s="7" t="s">
        <v>943</v>
      </c>
      <c r="F294" s="64" t="s">
        <v>193</v>
      </c>
      <c r="G294" s="62">
        <v>13</v>
      </c>
      <c r="I294" s="10" t="s">
        <v>110</v>
      </c>
      <c r="J294" s="71" t="s">
        <v>8922</v>
      </c>
      <c r="K294" s="74" t="s">
        <v>510</v>
      </c>
      <c r="L294" s="176"/>
      <c r="M294" s="176">
        <v>1000</v>
      </c>
      <c r="N294" s="78" t="s">
        <v>1393</v>
      </c>
      <c r="O294" s="83"/>
      <c r="P294" s="78" t="s">
        <v>1351</v>
      </c>
      <c r="R294" s="80"/>
      <c r="S294" s="92"/>
      <c r="T294" s="276"/>
      <c r="U294" s="279"/>
      <c r="W294" s="12" t="str">
        <f t="shared" si="82"/>
        <v>Mqtt1</v>
      </c>
      <c r="X294" s="196"/>
      <c r="Y294" s="6" t="str">
        <f t="shared" si="86"/>
        <v>marpower/090000-doors-hatches</v>
      </c>
      <c r="Z294" s="103" t="str">
        <f>IF(COUNTIF(N294,"spare"),"","$."&amp;_xlfn.REGEXREPLACE(IF(X294="",J294,_xlfn.REGEXREPLACE(J294,".*_","")),"\.","_"))</f>
        <v>$.PS_SLIDE_WIND_ONOFF</v>
      </c>
      <c r="AB294" s="6"/>
      <c r="AM294" s="114" t="str">
        <f t="shared" si="90"/>
        <v/>
      </c>
      <c r="AR294" s="127"/>
      <c r="AT294" s="128"/>
      <c r="AU294" s="7"/>
      <c r="AV294" s="129"/>
      <c r="AW294" s="126" t="str">
        <f t="shared" si="91"/>
        <v/>
      </c>
      <c r="AX294" s="137"/>
      <c r="BB294" s="147" t="str">
        <f t="shared" si="92"/>
        <v/>
      </c>
      <c r="BS294" s="6"/>
      <c r="BT294" s="11"/>
    </row>
    <row r="295" spans="1:74" ht="15.75" x14ac:dyDescent="0.25">
      <c r="A295" s="52" t="s">
        <v>1164</v>
      </c>
      <c r="B295" s="56"/>
      <c r="C295" s="128" t="s">
        <v>111</v>
      </c>
      <c r="D295" s="7" t="s">
        <v>22</v>
      </c>
      <c r="E295" s="7" t="s">
        <v>943</v>
      </c>
      <c r="F295" s="64" t="s">
        <v>193</v>
      </c>
      <c r="G295" s="62">
        <v>14</v>
      </c>
      <c r="I295" s="10" t="s">
        <v>110</v>
      </c>
      <c r="J295" s="71" t="s">
        <v>8923</v>
      </c>
      <c r="K295" s="74" t="s">
        <v>510</v>
      </c>
      <c r="L295" s="176"/>
      <c r="M295" s="176">
        <v>1000</v>
      </c>
      <c r="N295" s="78" t="s">
        <v>1393</v>
      </c>
      <c r="O295" s="83"/>
      <c r="P295" s="78" t="s">
        <v>1352</v>
      </c>
      <c r="Q295" s="89"/>
      <c r="R295" s="80"/>
      <c r="S295" s="92"/>
      <c r="T295" s="277"/>
      <c r="U295" s="280"/>
      <c r="W295" s="12" t="str">
        <f t="shared" si="82"/>
        <v>Mqtt1</v>
      </c>
      <c r="X295" s="196"/>
      <c r="Y295" s="6" t="str">
        <f t="shared" si="86"/>
        <v>marpower/090000-doors-hatches</v>
      </c>
      <c r="Z295" s="103" t="str">
        <f>IF(COUNTIF(N295,"spare"),"","$."&amp;_xlfn.REGEXREPLACE(IF(X295="",J295,_xlfn.REGEXREPLACE(J295,".*_","")),"\.","_"))</f>
        <v>$.SB_SLIDE_WIND_ONOFF</v>
      </c>
      <c r="AB295" s="6"/>
      <c r="AM295" s="114" t="str">
        <f t="shared" si="90"/>
        <v/>
      </c>
      <c r="AR295" s="127"/>
      <c r="AT295" s="128"/>
      <c r="AU295" s="7"/>
      <c r="AV295" s="129"/>
      <c r="AW295" s="126" t="str">
        <f t="shared" si="91"/>
        <v/>
      </c>
      <c r="AX295" s="137"/>
      <c r="AY295" s="141"/>
      <c r="BB295" s="147" t="str">
        <f t="shared" si="92"/>
        <v/>
      </c>
      <c r="BS295" s="6"/>
      <c r="BT295" s="11"/>
    </row>
    <row r="296" spans="1:74" ht="15.75" x14ac:dyDescent="0.25">
      <c r="A296" s="52" t="s">
        <v>6897</v>
      </c>
      <c r="B296" s="56"/>
      <c r="C296" s="128" t="s">
        <v>111</v>
      </c>
      <c r="D296" s="7" t="s">
        <v>22</v>
      </c>
      <c r="E296" s="7" t="s">
        <v>943</v>
      </c>
      <c r="F296" s="64" t="s">
        <v>193</v>
      </c>
      <c r="G296" s="62">
        <v>15</v>
      </c>
      <c r="I296" s="10" t="s">
        <v>110</v>
      </c>
      <c r="J296" s="71" t="s">
        <v>8989</v>
      </c>
      <c r="K296" s="74" t="s">
        <v>510</v>
      </c>
      <c r="L296" s="176"/>
      <c r="M296" s="176">
        <v>1000</v>
      </c>
      <c r="N296" s="78" t="s">
        <v>1387</v>
      </c>
      <c r="O296" s="84"/>
      <c r="P296" s="78" t="s">
        <v>6914</v>
      </c>
      <c r="R296" s="80"/>
      <c r="S296" s="92"/>
      <c r="T296" s="220" t="s">
        <v>6915</v>
      </c>
      <c r="U296" s="221" t="s">
        <v>1201</v>
      </c>
      <c r="W296" s="12" t="str">
        <f t="shared" si="82"/>
        <v>Mqtt1</v>
      </c>
      <c r="X296" s="196"/>
      <c r="Y296" s="6" t="str">
        <f t="shared" si="86"/>
        <v>marpower/350000-ventilation</v>
      </c>
      <c r="Z296" s="103" t="str">
        <f>IF(COUNTIF(N296,"spare"),"","$."&amp;_xlfn.REGEXREPLACE(_xlfn.REGEXREPLACE(IF(X296="",J296,_xlfn.REGEXREPLACE(J296,".*_","")),"^VENT_",""),"\.","_"))</f>
        <v>$.SUPP_TECH_SPACE_STARTSTOP</v>
      </c>
      <c r="AB296" s="6"/>
      <c r="AM296" s="114" t="str">
        <f t="shared" si="90"/>
        <v/>
      </c>
      <c r="AR296" s="127"/>
      <c r="AT296" s="128"/>
      <c r="AU296" s="7"/>
      <c r="AV296" s="129"/>
      <c r="AW296" s="126" t="str">
        <f t="shared" si="91"/>
        <v/>
      </c>
      <c r="AX296" s="137"/>
      <c r="BB296" s="147" t="str">
        <f t="shared" si="92"/>
        <v/>
      </c>
      <c r="BS296" s="6"/>
      <c r="BT296" s="11"/>
    </row>
    <row r="297" spans="1:74" ht="15.75" x14ac:dyDescent="0.25">
      <c r="A297" s="52" t="s">
        <v>11912</v>
      </c>
      <c r="B297" s="56"/>
      <c r="C297" s="128" t="s">
        <v>111</v>
      </c>
      <c r="D297" s="7" t="s">
        <v>22</v>
      </c>
      <c r="E297" s="7" t="s">
        <v>943</v>
      </c>
      <c r="F297" s="64" t="s">
        <v>193</v>
      </c>
      <c r="G297" s="62">
        <v>16</v>
      </c>
      <c r="I297" s="10" t="s">
        <v>110</v>
      </c>
      <c r="J297" s="71" t="s">
        <v>13063</v>
      </c>
      <c r="K297" s="74" t="s">
        <v>510</v>
      </c>
      <c r="L297" s="176"/>
      <c r="M297" s="176">
        <v>1000</v>
      </c>
      <c r="N297" s="78" t="s">
        <v>1393</v>
      </c>
      <c r="O297" s="84"/>
      <c r="P297" s="78" t="s">
        <v>13064</v>
      </c>
      <c r="R297" s="80"/>
      <c r="S297" s="92"/>
      <c r="T297" s="220"/>
      <c r="U297" s="221"/>
      <c r="W297" s="12" t="str">
        <f t="shared" si="82"/>
        <v>Mqtt1</v>
      </c>
      <c r="X297" s="196"/>
      <c r="Y297" s="6" t="str">
        <f t="shared" si="86"/>
        <v>marpower/090000-doors-hatches</v>
      </c>
      <c r="Z297" s="103" t="str">
        <f>IF(COUNTIF(N297,"spare"),"","$."&amp;_xlfn.REGEXREPLACE(IF(X297="",J297,_xlfn.REGEXREPLACE(J297,".*_","")),"\.","_"))</f>
        <v>$.WTD_PNEUMATIC_SUPPORT_ONOFF</v>
      </c>
      <c r="AB297" s="6"/>
      <c r="AM297" s="114" t="str">
        <f t="shared" si="90"/>
        <v/>
      </c>
      <c r="AR297" s="127"/>
      <c r="AT297" s="128"/>
      <c r="AU297" s="7"/>
      <c r="AV297" s="129"/>
      <c r="AW297" s="126" t="str">
        <f t="shared" si="91"/>
        <v/>
      </c>
      <c r="AX297" s="137"/>
      <c r="BB297" s="147" t="str">
        <f t="shared" si="92"/>
        <v/>
      </c>
      <c r="BS297" s="6"/>
      <c r="BT297" s="11"/>
    </row>
    <row r="298" spans="1:74" x14ac:dyDescent="0.25">
      <c r="A298" s="50"/>
      <c r="B298" s="54" t="s">
        <v>110</v>
      </c>
      <c r="C298" s="59"/>
      <c r="D298" s="59"/>
      <c r="E298" s="59"/>
      <c r="F298" s="59"/>
      <c r="G298" s="59"/>
      <c r="H298" s="59"/>
      <c r="I298" s="59"/>
      <c r="J298" s="68"/>
      <c r="K298" s="50"/>
      <c r="L298" s="54"/>
      <c r="M298" s="54"/>
      <c r="N298" s="54"/>
      <c r="O298" s="81"/>
      <c r="P298" s="54" t="s">
        <v>612</v>
      </c>
      <c r="Q298" s="54"/>
      <c r="R298" s="54"/>
      <c r="S298" s="54"/>
      <c r="T298" s="151"/>
      <c r="U298" s="81"/>
      <c r="V298" s="68"/>
      <c r="W298" s="50"/>
      <c r="X298" s="198"/>
      <c r="Y298" s="54"/>
      <c r="Z298" s="100" t="str">
        <f t="shared" ref="Z298:Z302" si="93">IF(COUNTIF(N298,"spare"),"","$."&amp;_xlfn.REGEXREPLACE(_xlfn.REGEXREPLACE(J298,"^Amcs",""),"\.","_"))</f>
        <v>$.</v>
      </c>
      <c r="AA298" s="50"/>
      <c r="AB298" s="54"/>
      <c r="AC298" s="100"/>
      <c r="AD298" s="100"/>
      <c r="AE298" s="68"/>
      <c r="AF298" s="68"/>
      <c r="AG298" s="68"/>
      <c r="AH298" s="68"/>
      <c r="AI298" s="54"/>
      <c r="AJ298" s="54"/>
      <c r="AK298" s="110"/>
      <c r="AL298" s="110"/>
      <c r="AM298" s="54"/>
      <c r="AN298" s="54"/>
      <c r="AO298" s="54"/>
      <c r="AP298" s="54"/>
      <c r="AQ298" s="54"/>
      <c r="AR298" s="54"/>
      <c r="AS298" s="54"/>
      <c r="AT298" s="81"/>
      <c r="AU298" s="81"/>
      <c r="AV298" s="81"/>
      <c r="AW298" s="81"/>
      <c r="AX298" s="81"/>
      <c r="AY298" s="81"/>
      <c r="AZ298" s="81"/>
      <c r="BA298" s="81"/>
      <c r="BB298" s="81"/>
      <c r="BC298" s="81"/>
      <c r="BD298" s="81"/>
      <c r="BE298" s="81"/>
      <c r="BF298" s="150"/>
      <c r="BG298" s="81"/>
      <c r="BH298" s="81"/>
      <c r="BI298" s="81"/>
      <c r="BJ298" s="150"/>
      <c r="BK298" s="81"/>
      <c r="BL298" s="81"/>
      <c r="BM298" s="81"/>
      <c r="BN298" s="150"/>
      <c r="BO298" s="81"/>
      <c r="BP298" s="81"/>
      <c r="BQ298" s="81"/>
      <c r="BR298" s="151"/>
      <c r="BS298" s="81"/>
      <c r="BT298" s="150"/>
      <c r="BU298" s="81"/>
      <c r="BV298" s="81"/>
    </row>
    <row r="299" spans="1:74" x14ac:dyDescent="0.25">
      <c r="A299" s="50"/>
      <c r="B299" s="54" t="s">
        <v>110</v>
      </c>
      <c r="C299" s="59"/>
      <c r="D299" s="59"/>
      <c r="E299" s="59"/>
      <c r="F299" s="59"/>
      <c r="G299" s="59"/>
      <c r="H299" s="59"/>
      <c r="I299" s="59"/>
      <c r="J299" s="68"/>
      <c r="K299" s="50"/>
      <c r="L299" s="54"/>
      <c r="M299" s="54"/>
      <c r="N299" s="54"/>
      <c r="O299" s="81"/>
      <c r="P299" s="54" t="s">
        <v>613</v>
      </c>
      <c r="Q299" s="54"/>
      <c r="R299" s="54"/>
      <c r="S299" s="54"/>
      <c r="T299" s="151"/>
      <c r="U299" s="81"/>
      <c r="V299" s="68"/>
      <c r="W299" s="50"/>
      <c r="X299" s="198"/>
      <c r="Y299" s="54"/>
      <c r="Z299" s="100" t="str">
        <f t="shared" si="93"/>
        <v>$.</v>
      </c>
      <c r="AA299" s="50"/>
      <c r="AB299" s="54"/>
      <c r="AC299" s="100"/>
      <c r="AD299" s="100"/>
      <c r="AE299" s="68"/>
      <c r="AF299" s="68"/>
      <c r="AG299" s="68"/>
      <c r="AH299" s="68"/>
      <c r="AI299" s="54"/>
      <c r="AJ299" s="54"/>
      <c r="AK299" s="110"/>
      <c r="AL299" s="110"/>
      <c r="AM299" s="54"/>
      <c r="AN299" s="54"/>
      <c r="AO299" s="54"/>
      <c r="AP299" s="54"/>
      <c r="AQ299" s="54"/>
      <c r="AR299" s="54"/>
      <c r="AS299" s="54"/>
      <c r="AT299" s="81"/>
      <c r="AU299" s="81"/>
      <c r="AV299" s="81"/>
      <c r="AW299" s="81"/>
      <c r="AX299" s="81"/>
      <c r="AY299" s="81"/>
      <c r="AZ299" s="81"/>
      <c r="BA299" s="81"/>
      <c r="BB299" s="81"/>
      <c r="BC299" s="81"/>
      <c r="BD299" s="81"/>
      <c r="BE299" s="81"/>
      <c r="BF299" s="150"/>
      <c r="BG299" s="81"/>
      <c r="BH299" s="81"/>
      <c r="BI299" s="81"/>
      <c r="BJ299" s="150"/>
      <c r="BK299" s="81"/>
      <c r="BL299" s="81"/>
      <c r="BM299" s="81"/>
      <c r="BN299" s="150"/>
      <c r="BO299" s="81"/>
      <c r="BP299" s="81"/>
      <c r="BQ299" s="81"/>
      <c r="BR299" s="151"/>
      <c r="BS299" s="81"/>
      <c r="BT299" s="150"/>
      <c r="BU299" s="81"/>
      <c r="BV299" s="81"/>
    </row>
    <row r="300" spans="1:74" x14ac:dyDescent="0.25">
      <c r="A300" s="50"/>
      <c r="B300" s="54" t="s">
        <v>110</v>
      </c>
      <c r="C300" s="59"/>
      <c r="D300" s="59"/>
      <c r="E300" s="59"/>
      <c r="F300" s="59"/>
      <c r="G300" s="59"/>
      <c r="H300" s="59"/>
      <c r="I300" s="59"/>
      <c r="J300" s="68"/>
      <c r="K300" s="50"/>
      <c r="L300" s="54"/>
      <c r="M300" s="54"/>
      <c r="N300" s="54"/>
      <c r="O300" s="81"/>
      <c r="P300" s="54" t="s">
        <v>614</v>
      </c>
      <c r="Q300" s="54"/>
      <c r="R300" s="54"/>
      <c r="S300" s="54"/>
      <c r="T300" s="151"/>
      <c r="U300" s="81"/>
      <c r="V300" s="68"/>
      <c r="W300" s="50"/>
      <c r="X300" s="198"/>
      <c r="Y300" s="54"/>
      <c r="Z300" s="100" t="str">
        <f t="shared" si="93"/>
        <v>$.</v>
      </c>
      <c r="AA300" s="50"/>
      <c r="AB300" s="54"/>
      <c r="AC300" s="100"/>
      <c r="AD300" s="100"/>
      <c r="AE300" s="68"/>
      <c r="AF300" s="68"/>
      <c r="AG300" s="68"/>
      <c r="AH300" s="68"/>
      <c r="AI300" s="54"/>
      <c r="AJ300" s="54"/>
      <c r="AK300" s="110"/>
      <c r="AL300" s="110"/>
      <c r="AM300" s="54"/>
      <c r="AN300" s="54"/>
      <c r="AO300" s="54"/>
      <c r="AP300" s="54"/>
      <c r="AQ300" s="54"/>
      <c r="AR300" s="54"/>
      <c r="AS300" s="54"/>
      <c r="AT300" s="81"/>
      <c r="AU300" s="81"/>
      <c r="AV300" s="81"/>
      <c r="AW300" s="81"/>
      <c r="AX300" s="81"/>
      <c r="AY300" s="81"/>
      <c r="AZ300" s="81"/>
      <c r="BA300" s="81"/>
      <c r="BB300" s="81"/>
      <c r="BC300" s="81"/>
      <c r="BD300" s="81"/>
      <c r="BE300" s="81"/>
      <c r="BF300" s="150"/>
      <c r="BG300" s="81"/>
      <c r="BH300" s="81"/>
      <c r="BI300" s="81"/>
      <c r="BJ300" s="150"/>
      <c r="BK300" s="81"/>
      <c r="BL300" s="81"/>
      <c r="BM300" s="81"/>
      <c r="BN300" s="150"/>
      <c r="BO300" s="81"/>
      <c r="BP300" s="81"/>
      <c r="BQ300" s="81"/>
      <c r="BR300" s="151"/>
      <c r="BS300" s="81"/>
      <c r="BT300" s="150"/>
      <c r="BU300" s="81"/>
      <c r="BV300" s="81"/>
    </row>
    <row r="301" spans="1:74" x14ac:dyDescent="0.25">
      <c r="A301" s="50"/>
      <c r="B301" s="54" t="s">
        <v>110</v>
      </c>
      <c r="C301" s="59"/>
      <c r="D301" s="59"/>
      <c r="E301" s="59"/>
      <c r="F301" s="59"/>
      <c r="G301" s="59"/>
      <c r="H301" s="59"/>
      <c r="I301" s="59"/>
      <c r="J301" s="68"/>
      <c r="K301" s="50"/>
      <c r="L301" s="54"/>
      <c r="M301" s="54"/>
      <c r="N301" s="54"/>
      <c r="O301" s="81"/>
      <c r="P301" s="54" t="s">
        <v>615</v>
      </c>
      <c r="Q301" s="54"/>
      <c r="R301" s="54"/>
      <c r="S301" s="54"/>
      <c r="T301" s="151"/>
      <c r="U301" s="81"/>
      <c r="V301" s="68"/>
      <c r="W301" s="50"/>
      <c r="X301" s="198"/>
      <c r="Y301" s="54"/>
      <c r="Z301" s="100" t="str">
        <f t="shared" si="93"/>
        <v>$.</v>
      </c>
      <c r="AA301" s="50"/>
      <c r="AB301" s="54"/>
      <c r="AC301" s="100"/>
      <c r="AD301" s="100"/>
      <c r="AE301" s="68"/>
      <c r="AF301" s="68"/>
      <c r="AG301" s="68"/>
      <c r="AH301" s="68"/>
      <c r="AI301" s="54"/>
      <c r="AJ301" s="54"/>
      <c r="AK301" s="110"/>
      <c r="AL301" s="110"/>
      <c r="AM301" s="54"/>
      <c r="AN301" s="54"/>
      <c r="AO301" s="54"/>
      <c r="AP301" s="54"/>
      <c r="AQ301" s="54"/>
      <c r="AR301" s="54"/>
      <c r="AS301" s="54"/>
      <c r="AT301" s="81"/>
      <c r="AU301" s="81"/>
      <c r="AV301" s="81"/>
      <c r="AW301" s="81"/>
      <c r="AX301" s="81"/>
      <c r="AY301" s="81"/>
      <c r="AZ301" s="81"/>
      <c r="BA301" s="81"/>
      <c r="BB301" s="81"/>
      <c r="BC301" s="81"/>
      <c r="BD301" s="81"/>
      <c r="BE301" s="81"/>
      <c r="BF301" s="150"/>
      <c r="BG301" s="81"/>
      <c r="BH301" s="81"/>
      <c r="BI301" s="81"/>
      <c r="BJ301" s="150"/>
      <c r="BK301" s="81"/>
      <c r="BL301" s="81"/>
      <c r="BM301" s="81"/>
      <c r="BN301" s="150"/>
      <c r="BO301" s="81"/>
      <c r="BP301" s="81"/>
      <c r="BQ301" s="81"/>
      <c r="BR301" s="151"/>
      <c r="BS301" s="81"/>
      <c r="BT301" s="150"/>
      <c r="BU301" s="81"/>
      <c r="BV301" s="81"/>
    </row>
    <row r="302" spans="1:74" x14ac:dyDescent="0.25">
      <c r="A302" s="50"/>
      <c r="B302" s="54" t="s">
        <v>110</v>
      </c>
      <c r="C302" s="59"/>
      <c r="D302" s="59"/>
      <c r="E302" s="59"/>
      <c r="F302" s="59"/>
      <c r="G302" s="59"/>
      <c r="H302" s="59"/>
      <c r="I302" s="59"/>
      <c r="J302" s="68"/>
      <c r="K302" s="50"/>
      <c r="L302" s="54"/>
      <c r="M302" s="54"/>
      <c r="N302" s="54"/>
      <c r="O302" s="81"/>
      <c r="P302" s="54" t="s">
        <v>616</v>
      </c>
      <c r="Q302" s="54"/>
      <c r="R302" s="54"/>
      <c r="S302" s="54"/>
      <c r="T302" s="151"/>
      <c r="U302" s="81"/>
      <c r="V302" s="68"/>
      <c r="W302" s="50"/>
      <c r="X302" s="198"/>
      <c r="Y302" s="54"/>
      <c r="Z302" s="100" t="str">
        <f t="shared" si="93"/>
        <v>$.</v>
      </c>
      <c r="AA302" s="50"/>
      <c r="AB302" s="54"/>
      <c r="AC302" s="100"/>
      <c r="AD302" s="100"/>
      <c r="AE302" s="68"/>
      <c r="AF302" s="68"/>
      <c r="AG302" s="68"/>
      <c r="AH302" s="68"/>
      <c r="AI302" s="54"/>
      <c r="AJ302" s="54"/>
      <c r="AK302" s="110"/>
      <c r="AL302" s="110"/>
      <c r="AM302" s="54"/>
      <c r="AN302" s="54"/>
      <c r="AO302" s="54"/>
      <c r="AP302" s="54"/>
      <c r="AQ302" s="54"/>
      <c r="AR302" s="54"/>
      <c r="AS302" s="54"/>
      <c r="AT302" s="81"/>
      <c r="AU302" s="81"/>
      <c r="AV302" s="81"/>
      <c r="AW302" s="81"/>
      <c r="AX302" s="81"/>
      <c r="AY302" s="81"/>
      <c r="AZ302" s="81"/>
      <c r="BA302" s="81"/>
      <c r="BB302" s="81"/>
      <c r="BC302" s="81"/>
      <c r="BD302" s="81"/>
      <c r="BE302" s="81"/>
      <c r="BF302" s="150"/>
      <c r="BG302" s="81"/>
      <c r="BH302" s="81"/>
      <c r="BI302" s="81"/>
      <c r="BJ302" s="150"/>
      <c r="BK302" s="81"/>
      <c r="BL302" s="81"/>
      <c r="BM302" s="81"/>
      <c r="BN302" s="150"/>
      <c r="BO302" s="81"/>
      <c r="BP302" s="81"/>
      <c r="BQ302" s="81"/>
      <c r="BR302" s="151"/>
      <c r="BS302" s="81"/>
      <c r="BT302" s="150"/>
      <c r="BU302" s="81"/>
      <c r="BV302" s="81"/>
    </row>
    <row r="303" spans="1:74" ht="15.75" x14ac:dyDescent="0.25">
      <c r="A303" s="51" t="s">
        <v>9456</v>
      </c>
      <c r="B303" s="55"/>
      <c r="C303" s="51" t="s">
        <v>111</v>
      </c>
      <c r="D303" s="55" t="s">
        <v>24</v>
      </c>
      <c r="E303" s="60" t="s">
        <v>1149</v>
      </c>
      <c r="F303" s="63" t="s">
        <v>1150</v>
      </c>
      <c r="G303" s="66">
        <v>0</v>
      </c>
      <c r="H303" s="60"/>
      <c r="I303" s="60" t="s">
        <v>110</v>
      </c>
      <c r="J303" s="69" t="s">
        <v>1151</v>
      </c>
      <c r="K303" s="73" t="s">
        <v>511</v>
      </c>
      <c r="L303" s="77"/>
      <c r="M303" s="77">
        <v>1000</v>
      </c>
      <c r="N303" s="77" t="s">
        <v>1382</v>
      </c>
      <c r="O303" s="82"/>
      <c r="P303" s="60" t="s">
        <v>1238</v>
      </c>
      <c r="Q303" s="60"/>
      <c r="R303" s="90"/>
      <c r="S303" s="60"/>
      <c r="T303" s="210"/>
      <c r="U303" s="82"/>
      <c r="V303" s="95"/>
      <c r="W303" s="94" t="str">
        <f t="shared" ref="W303" si="94">IF(COUNTIF(N303,"spare"),"","Mqtt1")</f>
        <v>Mqtt1</v>
      </c>
      <c r="X303" s="273"/>
      <c r="Y303" s="273" t="str">
        <f>SUBSTITUTE(LOWER(SUBSTITUTE(IF(COUNTIF(N303,"spare"),"",_xlfn.CONCAT("marpower/",IF(X303&lt;&gt;"",N303&amp;"/"&amp;X303,N303)))," ","-")),"_","-")</f>
        <v>marpower/450000-amcs</v>
      </c>
      <c r="Z303" s="101" t="str">
        <f t="shared" ref="Z303:Z309" si="95">IF(COUNTIF(N303,"spare"),"","$."&amp;_xlfn.REGEXREPLACE(_xlfn.REGEXREPLACE(IF(X303="",D303&amp;"_"&amp;J303,J303),"^Amcs_",""),"\.","_"))</f>
        <v>$.KEB2_GFDEnabled</v>
      </c>
      <c r="AA303" s="94"/>
      <c r="AB303" s="90"/>
      <c r="AC303" s="101"/>
      <c r="AD303" s="101"/>
      <c r="AE303" s="102"/>
      <c r="AF303" s="102"/>
      <c r="AG303" s="102"/>
      <c r="AH303" s="95"/>
      <c r="AI303" s="94"/>
      <c r="AJ303" s="66"/>
      <c r="AK303" s="111"/>
      <c r="AL303" s="111"/>
      <c r="AM303" s="112" t="str">
        <f>IF(ISBLANK(AT303),"",ROW())</f>
        <v/>
      </c>
      <c r="AN303" s="66"/>
      <c r="AO303" s="66"/>
      <c r="AP303" s="66"/>
      <c r="AQ303" s="66"/>
      <c r="AR303" s="125"/>
      <c r="AS303" s="66"/>
      <c r="AT303" s="60"/>
      <c r="AU303" s="60"/>
      <c r="AV303" s="66"/>
      <c r="AW303" s="126"/>
      <c r="AX303" s="126"/>
      <c r="AY303" s="139"/>
      <c r="AZ303" s="143"/>
      <c r="BA303" s="143"/>
      <c r="BB303" s="139" t="str">
        <f>IF(ISNUMBER(AM303),"1","")</f>
        <v/>
      </c>
      <c r="BC303" s="152"/>
      <c r="BD303" s="90"/>
      <c r="BE303" s="66"/>
      <c r="BF303" s="66"/>
      <c r="BG303" s="90"/>
      <c r="BH303" s="66"/>
      <c r="BI303" s="66"/>
      <c r="BJ303" s="90"/>
      <c r="BK303" s="66"/>
      <c r="BL303" s="66"/>
      <c r="BM303" s="90"/>
      <c r="BN303" s="66"/>
      <c r="BO303" s="66"/>
      <c r="BP303" s="90"/>
      <c r="BQ303" s="66"/>
      <c r="BR303" s="94"/>
      <c r="BS303" s="90"/>
      <c r="BT303" s="95"/>
      <c r="BU303" s="66"/>
      <c r="BV303" s="66"/>
    </row>
    <row r="304" spans="1:74" ht="15.75" x14ac:dyDescent="0.25">
      <c r="A304" s="51" t="s">
        <v>9456</v>
      </c>
      <c r="B304" s="55"/>
      <c r="C304" s="51" t="s">
        <v>111</v>
      </c>
      <c r="D304" s="55" t="s">
        <v>24</v>
      </c>
      <c r="E304" s="60" t="s">
        <v>1149</v>
      </c>
      <c r="F304" s="63" t="s">
        <v>1150</v>
      </c>
      <c r="G304" s="66">
        <v>2</v>
      </c>
      <c r="H304" s="60"/>
      <c r="I304" s="60" t="s">
        <v>110</v>
      </c>
      <c r="J304" s="70" t="s">
        <v>1152</v>
      </c>
      <c r="K304" s="73" t="s">
        <v>511</v>
      </c>
      <c r="L304" s="77"/>
      <c r="M304" s="77">
        <v>1000</v>
      </c>
      <c r="N304" s="77" t="s">
        <v>1382</v>
      </c>
      <c r="O304" s="82"/>
      <c r="P304" s="60" t="s">
        <v>1239</v>
      </c>
      <c r="Q304" s="60"/>
      <c r="R304" s="90"/>
      <c r="S304" s="60"/>
      <c r="T304" s="210"/>
      <c r="U304" s="82"/>
      <c r="V304" s="95"/>
      <c r="W304" s="94" t="str">
        <f t="shared" ref="W304:W340" si="96">IF(COUNTIF(N304,"spare"),"","Mqtt1")</f>
        <v>Mqtt1</v>
      </c>
      <c r="X304" s="273"/>
      <c r="Y304" s="273" t="str">
        <f t="shared" ref="Y304:Y312" si="97">SUBSTITUTE(LOWER(SUBSTITUTE(IF(COUNTIF(N304,"spare"),"",_xlfn.CONCAT("marpower/",IF(X304&lt;&gt;"",N304&amp;"/"&amp;X304,N304)))," ","-")),"_","-")</f>
        <v>marpower/450000-amcs</v>
      </c>
      <c r="Z304" s="101" t="str">
        <f t="shared" si="95"/>
        <v>$.KEB2_FieldVoltageAvailable</v>
      </c>
      <c r="AA304" s="94"/>
      <c r="AB304" s="90"/>
      <c r="AC304" s="101"/>
      <c r="AD304" s="101"/>
      <c r="AE304" s="102"/>
      <c r="AF304" s="102"/>
      <c r="AG304" s="102"/>
      <c r="AH304" s="95"/>
      <c r="AI304" s="94"/>
      <c r="AJ304" s="66"/>
      <c r="AK304" s="111"/>
      <c r="AL304" s="111"/>
      <c r="AM304" s="112" t="str">
        <f t="shared" ref="AM304:AM308" si="98">IF(ISBLANK(AT304),"",ROW())</f>
        <v/>
      </c>
      <c r="AN304" s="66"/>
      <c r="AO304" s="66"/>
      <c r="AP304" s="66"/>
      <c r="AQ304" s="66"/>
      <c r="AR304" s="125"/>
      <c r="AS304" s="66"/>
      <c r="AT304" s="60"/>
      <c r="AU304" s="60"/>
      <c r="AV304" s="66"/>
      <c r="AW304" s="126"/>
      <c r="AX304" s="126"/>
      <c r="AY304" s="139"/>
      <c r="AZ304" s="143"/>
      <c r="BA304" s="143"/>
      <c r="BB304" s="139" t="str">
        <f t="shared" ref="BB304:BB308" si="99">IF(ISNUMBER(AM304),"1","")</f>
        <v/>
      </c>
      <c r="BC304" s="152"/>
      <c r="BD304" s="90"/>
      <c r="BE304" s="66"/>
      <c r="BF304" s="66"/>
      <c r="BG304" s="90"/>
      <c r="BH304" s="66"/>
      <c r="BI304" s="66"/>
      <c r="BJ304" s="90"/>
      <c r="BK304" s="66"/>
      <c r="BL304" s="66"/>
      <c r="BM304" s="90"/>
      <c r="BN304" s="66"/>
      <c r="BO304" s="66"/>
      <c r="BP304" s="90"/>
      <c r="BQ304" s="66"/>
      <c r="BR304" s="94"/>
      <c r="BS304" s="90"/>
      <c r="BT304" s="95"/>
      <c r="BU304" s="66"/>
      <c r="BV304" s="66"/>
    </row>
    <row r="305" spans="1:74" ht="15.75" x14ac:dyDescent="0.25">
      <c r="A305" s="51" t="s">
        <v>9456</v>
      </c>
      <c r="B305" s="55"/>
      <c r="C305" s="51" t="s">
        <v>111</v>
      </c>
      <c r="D305" s="55" t="s">
        <v>24</v>
      </c>
      <c r="E305" s="60" t="s">
        <v>1149</v>
      </c>
      <c r="F305" s="63" t="s">
        <v>1150</v>
      </c>
      <c r="G305" s="66">
        <v>4</v>
      </c>
      <c r="H305" s="60"/>
      <c r="I305" s="60" t="s">
        <v>110</v>
      </c>
      <c r="J305" s="70" t="s">
        <v>1153</v>
      </c>
      <c r="K305" s="73" t="s">
        <v>511</v>
      </c>
      <c r="L305" s="77"/>
      <c r="M305" s="77">
        <v>1000</v>
      </c>
      <c r="N305" s="77" t="s">
        <v>1382</v>
      </c>
      <c r="O305" s="82"/>
      <c r="P305" s="60" t="s">
        <v>1240</v>
      </c>
      <c r="Q305" s="60"/>
      <c r="R305" s="90"/>
      <c r="S305" s="60"/>
      <c r="T305" s="210"/>
      <c r="U305" s="82"/>
      <c r="V305" s="95"/>
      <c r="W305" s="94" t="str">
        <f t="shared" si="96"/>
        <v>Mqtt1</v>
      </c>
      <c r="X305" s="273"/>
      <c r="Y305" s="273" t="str">
        <f t="shared" si="97"/>
        <v>marpower/450000-amcs</v>
      </c>
      <c r="Z305" s="101" t="str">
        <f t="shared" si="95"/>
        <v>$.KEB2_PA24V</v>
      </c>
      <c r="AA305" s="94"/>
      <c r="AB305" s="90"/>
      <c r="AC305" s="101"/>
      <c r="AD305" s="101"/>
      <c r="AE305" s="102"/>
      <c r="AF305" s="102"/>
      <c r="AG305" s="102"/>
      <c r="AH305" s="95"/>
      <c r="AI305" s="94"/>
      <c r="AJ305" s="66"/>
      <c r="AK305" s="111"/>
      <c r="AL305" s="111"/>
      <c r="AM305" s="112">
        <f t="shared" si="98"/>
        <v>305</v>
      </c>
      <c r="AN305" s="66"/>
      <c r="AO305" s="66"/>
      <c r="AP305" s="66"/>
      <c r="AQ305" s="66"/>
      <c r="AR305" s="125" t="s">
        <v>110</v>
      </c>
      <c r="AS305" s="66"/>
      <c r="AT305" s="60" t="s">
        <v>17</v>
      </c>
      <c r="AU305" s="60"/>
      <c r="AV305" s="66" t="s">
        <v>112</v>
      </c>
      <c r="AW305" s="126" t="s">
        <v>135</v>
      </c>
      <c r="AX305" s="126"/>
      <c r="AY305" s="139"/>
      <c r="AZ305" s="143"/>
      <c r="BA305" s="143"/>
      <c r="BB305" s="139" t="str">
        <f t="shared" si="99"/>
        <v>1</v>
      </c>
      <c r="BC305" s="152"/>
      <c r="BD305" s="90"/>
      <c r="BE305" s="66"/>
      <c r="BF305" s="66"/>
      <c r="BG305" s="90"/>
      <c r="BH305" s="66"/>
      <c r="BI305" s="66"/>
      <c r="BJ305" s="90"/>
      <c r="BK305" s="66"/>
      <c r="BL305" s="66"/>
      <c r="BM305" s="90"/>
      <c r="BN305" s="66"/>
      <c r="BO305" s="66"/>
      <c r="BP305" s="90"/>
      <c r="BQ305" s="66"/>
      <c r="BR305" s="94"/>
      <c r="BS305" s="90"/>
      <c r="BT305" s="95"/>
      <c r="BU305" s="66"/>
      <c r="BV305" s="66"/>
    </row>
    <row r="306" spans="1:74" ht="15.75" x14ac:dyDescent="0.25">
      <c r="A306" s="51" t="s">
        <v>9456</v>
      </c>
      <c r="B306" s="55"/>
      <c r="C306" s="51" t="s">
        <v>111</v>
      </c>
      <c r="D306" s="55" t="s">
        <v>24</v>
      </c>
      <c r="E306" s="60" t="s">
        <v>1149</v>
      </c>
      <c r="F306" s="63" t="s">
        <v>1150</v>
      </c>
      <c r="G306" s="66">
        <v>5</v>
      </c>
      <c r="H306" s="60"/>
      <c r="I306" s="60" t="s">
        <v>110</v>
      </c>
      <c r="J306" s="70" t="s">
        <v>1154</v>
      </c>
      <c r="K306" s="73" t="s">
        <v>511</v>
      </c>
      <c r="L306" s="77"/>
      <c r="M306" s="77">
        <v>1000</v>
      </c>
      <c r="N306" s="77" t="s">
        <v>1382</v>
      </c>
      <c r="O306" s="82"/>
      <c r="P306" s="60" t="s">
        <v>1241</v>
      </c>
      <c r="Q306" s="60"/>
      <c r="R306" s="90"/>
      <c r="S306" s="60"/>
      <c r="T306" s="210"/>
      <c r="U306" s="82"/>
      <c r="V306" s="95"/>
      <c r="W306" s="94" t="str">
        <f t="shared" si="96"/>
        <v>Mqtt1</v>
      </c>
      <c r="X306" s="273"/>
      <c r="Y306" s="273" t="str">
        <f t="shared" si="97"/>
        <v>marpower/450000-amcs</v>
      </c>
      <c r="Z306" s="101" t="str">
        <f t="shared" si="95"/>
        <v>$.KEB2_MA24V</v>
      </c>
      <c r="AA306" s="94"/>
      <c r="AB306" s="90"/>
      <c r="AC306" s="101"/>
      <c r="AD306" s="101"/>
      <c r="AE306" s="102"/>
      <c r="AF306" s="102"/>
      <c r="AG306" s="102"/>
      <c r="AH306" s="95"/>
      <c r="AI306" s="94"/>
      <c r="AJ306" s="66"/>
      <c r="AK306" s="111"/>
      <c r="AL306" s="111"/>
      <c r="AM306" s="112">
        <f t="shared" si="98"/>
        <v>306</v>
      </c>
      <c r="AN306" s="66"/>
      <c r="AO306" s="66"/>
      <c r="AP306" s="66"/>
      <c r="AQ306" s="66"/>
      <c r="AR306" s="125" t="s">
        <v>110</v>
      </c>
      <c r="AS306" s="66"/>
      <c r="AT306" s="60" t="s">
        <v>17</v>
      </c>
      <c r="AU306" s="60"/>
      <c r="AV306" s="66" t="s">
        <v>112</v>
      </c>
      <c r="AW306" s="126" t="s">
        <v>135</v>
      </c>
      <c r="AX306" s="126"/>
      <c r="AY306" s="139"/>
      <c r="AZ306" s="143"/>
      <c r="BA306" s="143"/>
      <c r="BB306" s="139" t="str">
        <f t="shared" si="99"/>
        <v>1</v>
      </c>
      <c r="BC306" s="152"/>
      <c r="BD306" s="90"/>
      <c r="BE306" s="66"/>
      <c r="BF306" s="66"/>
      <c r="BG306" s="90"/>
      <c r="BH306" s="66"/>
      <c r="BI306" s="66"/>
      <c r="BJ306" s="90"/>
      <c r="BK306" s="66"/>
      <c r="BL306" s="66"/>
      <c r="BM306" s="90"/>
      <c r="BN306" s="66"/>
      <c r="BO306" s="66"/>
      <c r="BP306" s="90"/>
      <c r="BQ306" s="66"/>
      <c r="BR306" s="94"/>
      <c r="BS306" s="90"/>
      <c r="BT306" s="95"/>
      <c r="BU306" s="66"/>
      <c r="BV306" s="66"/>
    </row>
    <row r="307" spans="1:74" ht="15.75" x14ac:dyDescent="0.25">
      <c r="A307" s="51" t="s">
        <v>9456</v>
      </c>
      <c r="B307" s="55"/>
      <c r="C307" s="51" t="s">
        <v>111</v>
      </c>
      <c r="D307" s="55" t="s">
        <v>24</v>
      </c>
      <c r="E307" s="60" t="s">
        <v>1149</v>
      </c>
      <c r="F307" s="63" t="s">
        <v>1150</v>
      </c>
      <c r="G307" s="66">
        <v>6</v>
      </c>
      <c r="H307" s="60"/>
      <c r="I307" s="60" t="s">
        <v>110</v>
      </c>
      <c r="J307" s="70" t="s">
        <v>1155</v>
      </c>
      <c r="K307" s="73" t="s">
        <v>511</v>
      </c>
      <c r="L307" s="77"/>
      <c r="M307" s="77">
        <v>1000</v>
      </c>
      <c r="N307" s="77" t="s">
        <v>1382</v>
      </c>
      <c r="O307" s="82"/>
      <c r="P307" s="60" t="s">
        <v>1242</v>
      </c>
      <c r="Q307" s="60"/>
      <c r="R307" s="90"/>
      <c r="S307" s="60"/>
      <c r="T307" s="210"/>
      <c r="U307" s="82"/>
      <c r="V307" s="95"/>
      <c r="W307" s="94" t="str">
        <f t="shared" si="96"/>
        <v>Mqtt1</v>
      </c>
      <c r="X307" s="273"/>
      <c r="Y307" s="273" t="str">
        <f t="shared" si="97"/>
        <v>marpower/450000-amcs</v>
      </c>
      <c r="Z307" s="101" t="str">
        <f t="shared" si="95"/>
        <v>$.KEB2_PA0V</v>
      </c>
      <c r="AA307" s="94"/>
      <c r="AB307" s="90"/>
      <c r="AC307" s="101"/>
      <c r="AD307" s="101"/>
      <c r="AE307" s="102"/>
      <c r="AF307" s="102"/>
      <c r="AG307" s="102"/>
      <c r="AH307" s="95"/>
      <c r="AI307" s="94"/>
      <c r="AJ307" s="66"/>
      <c r="AK307" s="111"/>
      <c r="AL307" s="111"/>
      <c r="AM307" s="112">
        <f t="shared" si="98"/>
        <v>307</v>
      </c>
      <c r="AN307" s="66"/>
      <c r="AO307" s="66"/>
      <c r="AP307" s="66"/>
      <c r="AQ307" s="66"/>
      <c r="AR307" s="125" t="s">
        <v>110</v>
      </c>
      <c r="AS307" s="66"/>
      <c r="AT307" s="60" t="s">
        <v>17</v>
      </c>
      <c r="AU307" s="60"/>
      <c r="AV307" s="66" t="s">
        <v>112</v>
      </c>
      <c r="AW307" s="126" t="s">
        <v>135</v>
      </c>
      <c r="AX307" s="126"/>
      <c r="AY307" s="139"/>
      <c r="AZ307" s="143"/>
      <c r="BA307" s="143"/>
      <c r="BB307" s="139" t="str">
        <f t="shared" si="99"/>
        <v>1</v>
      </c>
      <c r="BC307" s="152"/>
      <c r="BD307" s="90"/>
      <c r="BE307" s="66"/>
      <c r="BF307" s="66"/>
      <c r="BG307" s="90"/>
      <c r="BH307" s="66"/>
      <c r="BI307" s="66"/>
      <c r="BJ307" s="90"/>
      <c r="BK307" s="66"/>
      <c r="BL307" s="66"/>
      <c r="BM307" s="90"/>
      <c r="BN307" s="66"/>
      <c r="BO307" s="66"/>
      <c r="BP307" s="90"/>
      <c r="BQ307" s="66"/>
      <c r="BR307" s="94"/>
      <c r="BS307" s="90"/>
      <c r="BT307" s="95"/>
      <c r="BU307" s="66"/>
      <c r="BV307" s="66"/>
    </row>
    <row r="308" spans="1:74" ht="15.75" x14ac:dyDescent="0.25">
      <c r="A308" s="51" t="s">
        <v>9456</v>
      </c>
      <c r="B308" s="55"/>
      <c r="C308" s="51" t="s">
        <v>111</v>
      </c>
      <c r="D308" s="55" t="s">
        <v>24</v>
      </c>
      <c r="E308" s="60" t="s">
        <v>1149</v>
      </c>
      <c r="F308" s="63" t="s">
        <v>1150</v>
      </c>
      <c r="G308" s="66">
        <v>7</v>
      </c>
      <c r="H308" s="60"/>
      <c r="I308" s="60" t="s">
        <v>110</v>
      </c>
      <c r="J308" s="70" t="s">
        <v>1156</v>
      </c>
      <c r="K308" s="73" t="s">
        <v>511</v>
      </c>
      <c r="L308" s="77"/>
      <c r="M308" s="77">
        <v>1000</v>
      </c>
      <c r="N308" s="77" t="s">
        <v>1382</v>
      </c>
      <c r="O308" s="82"/>
      <c r="P308" s="60" t="s">
        <v>1243</v>
      </c>
      <c r="Q308" s="60"/>
      <c r="R308" s="90"/>
      <c r="S308" s="60"/>
      <c r="T308" s="210"/>
      <c r="U308" s="82"/>
      <c r="V308" s="95"/>
      <c r="W308" s="94" t="str">
        <f t="shared" si="96"/>
        <v>Mqtt1</v>
      </c>
      <c r="X308" s="273"/>
      <c r="Y308" s="273" t="str">
        <f t="shared" si="97"/>
        <v>marpower/450000-amcs</v>
      </c>
      <c r="Z308" s="101" t="str">
        <f t="shared" si="95"/>
        <v>$.KEB2_MA0V</v>
      </c>
      <c r="AA308" s="94"/>
      <c r="AB308" s="90"/>
      <c r="AC308" s="101"/>
      <c r="AD308" s="101"/>
      <c r="AE308" s="102"/>
      <c r="AF308" s="102"/>
      <c r="AG308" s="102"/>
      <c r="AH308" s="95"/>
      <c r="AI308" s="94"/>
      <c r="AJ308" s="66"/>
      <c r="AK308" s="111"/>
      <c r="AL308" s="111"/>
      <c r="AM308" s="112">
        <f t="shared" si="98"/>
        <v>308</v>
      </c>
      <c r="AN308" s="66"/>
      <c r="AO308" s="66"/>
      <c r="AP308" s="66"/>
      <c r="AQ308" s="66"/>
      <c r="AR308" s="125" t="s">
        <v>110</v>
      </c>
      <c r="AS308" s="66"/>
      <c r="AT308" s="60" t="s">
        <v>17</v>
      </c>
      <c r="AU308" s="60"/>
      <c r="AV308" s="66" t="s">
        <v>112</v>
      </c>
      <c r="AW308" s="126" t="s">
        <v>135</v>
      </c>
      <c r="AX308" s="126"/>
      <c r="AY308" s="139"/>
      <c r="AZ308" s="143"/>
      <c r="BA308" s="143"/>
      <c r="BB308" s="139" t="str">
        <f t="shared" si="99"/>
        <v>1</v>
      </c>
      <c r="BC308" s="152"/>
      <c r="BD308" s="90"/>
      <c r="BE308" s="66"/>
      <c r="BF308" s="66"/>
      <c r="BG308" s="90"/>
      <c r="BH308" s="66"/>
      <c r="BI308" s="66"/>
      <c r="BJ308" s="90"/>
      <c r="BK308" s="66"/>
      <c r="BL308" s="66"/>
      <c r="BM308" s="90"/>
      <c r="BN308" s="66"/>
      <c r="BO308" s="66"/>
      <c r="BP308" s="90"/>
      <c r="BQ308" s="66"/>
      <c r="BR308" s="94"/>
      <c r="BS308" s="90"/>
      <c r="BT308" s="95"/>
      <c r="BU308" s="66"/>
      <c r="BV308" s="66"/>
    </row>
    <row r="309" spans="1:74" ht="15.75" x14ac:dyDescent="0.25">
      <c r="A309" s="51" t="s">
        <v>9456</v>
      </c>
      <c r="B309" s="55"/>
      <c r="C309" s="51" t="s">
        <v>111</v>
      </c>
      <c r="D309" s="55" t="s">
        <v>24</v>
      </c>
      <c r="E309" s="60" t="s">
        <v>131</v>
      </c>
      <c r="F309" s="63" t="s">
        <v>132</v>
      </c>
      <c r="G309" s="66">
        <v>1</v>
      </c>
      <c r="H309" s="60"/>
      <c r="I309" s="60" t="s">
        <v>110</v>
      </c>
      <c r="J309" s="70" t="s">
        <v>133</v>
      </c>
      <c r="K309" s="73" t="s">
        <v>511</v>
      </c>
      <c r="L309" s="77"/>
      <c r="M309" s="77">
        <v>1000</v>
      </c>
      <c r="N309" s="77" t="s">
        <v>1382</v>
      </c>
      <c r="O309" s="82"/>
      <c r="P309" s="60" t="s">
        <v>1251</v>
      </c>
      <c r="Q309" s="60"/>
      <c r="R309" s="90"/>
      <c r="S309" s="60"/>
      <c r="T309" s="210"/>
      <c r="U309" s="82"/>
      <c r="V309" s="95"/>
      <c r="W309" s="94" t="str">
        <f t="shared" si="96"/>
        <v>Mqtt1</v>
      </c>
      <c r="X309" s="273"/>
      <c r="Y309" s="273" t="str">
        <f t="shared" si="97"/>
        <v>marpower/450000-amcs</v>
      </c>
      <c r="Z309" s="101" t="str">
        <f t="shared" si="95"/>
        <v>$.KEB2_AmcsPowerSupplyFailure</v>
      </c>
      <c r="AA309" s="94"/>
      <c r="AB309" s="90"/>
      <c r="AC309" s="101"/>
      <c r="AD309" s="101"/>
      <c r="AE309" s="102"/>
      <c r="AF309" s="102"/>
      <c r="AG309" s="102"/>
      <c r="AH309" s="95"/>
      <c r="AI309" s="94"/>
      <c r="AJ309" s="66"/>
      <c r="AK309" s="111"/>
      <c r="AL309" s="111"/>
      <c r="AM309" s="112">
        <f t="shared" ref="AM309:AM372" si="100">IF(ISBLANK(AT309),"",ROW())</f>
        <v>309</v>
      </c>
      <c r="AN309" s="66"/>
      <c r="AO309" s="66"/>
      <c r="AP309" s="66"/>
      <c r="AQ309" s="66"/>
      <c r="AR309" s="125" t="s">
        <v>115</v>
      </c>
      <c r="AS309" s="66"/>
      <c r="AT309" s="60" t="s">
        <v>17</v>
      </c>
      <c r="AU309" s="60"/>
      <c r="AV309" s="66" t="s">
        <v>112</v>
      </c>
      <c r="AW309" s="126" t="s">
        <v>134</v>
      </c>
      <c r="AX309" s="126"/>
      <c r="AY309" s="139"/>
      <c r="AZ309" s="143"/>
      <c r="BA309" s="143"/>
      <c r="BB309" s="139" t="str">
        <f>IF(ISNUMBER(AM309),"1","")</f>
        <v>1</v>
      </c>
      <c r="BC309" s="152"/>
      <c r="BD309" s="90"/>
      <c r="BE309" s="66"/>
      <c r="BF309" s="66"/>
      <c r="BG309" s="90"/>
      <c r="BH309" s="66"/>
      <c r="BI309" s="66"/>
      <c r="BJ309" s="90"/>
      <c r="BK309" s="66"/>
      <c r="BL309" s="66"/>
      <c r="BM309" s="90"/>
      <c r="BN309" s="66"/>
      <c r="BO309" s="66"/>
      <c r="BP309" s="90"/>
      <c r="BQ309" s="66"/>
      <c r="BR309" s="94"/>
      <c r="BS309" s="90"/>
      <c r="BT309" s="95"/>
      <c r="BU309" s="66"/>
      <c r="BV309" s="66"/>
    </row>
    <row r="310" spans="1:74" ht="15.75" x14ac:dyDescent="0.25">
      <c r="A310" s="51" t="s">
        <v>730</v>
      </c>
      <c r="B310" s="55"/>
      <c r="C310" s="51" t="s">
        <v>111</v>
      </c>
      <c r="D310" s="55" t="s">
        <v>24</v>
      </c>
      <c r="E310" s="60" t="s">
        <v>131</v>
      </c>
      <c r="F310" s="63" t="s">
        <v>132</v>
      </c>
      <c r="G310" s="66">
        <v>2</v>
      </c>
      <c r="H310" s="60"/>
      <c r="I310" s="60" t="s">
        <v>110</v>
      </c>
      <c r="J310" s="70" t="str">
        <f>CONCATENATE("Spare_",E310,"_",G310)</f>
        <v>Spare_DI00_2</v>
      </c>
      <c r="K310" s="73" t="s">
        <v>511</v>
      </c>
      <c r="L310" s="77"/>
      <c r="M310" s="77">
        <v>1000</v>
      </c>
      <c r="N310" s="77" t="s">
        <v>515</v>
      </c>
      <c r="O310" s="82"/>
      <c r="P310" s="60" t="s">
        <v>146</v>
      </c>
      <c r="Q310" s="60"/>
      <c r="R310" s="90"/>
      <c r="S310" s="60"/>
      <c r="T310" s="210"/>
      <c r="U310" s="82"/>
      <c r="V310" s="95"/>
      <c r="W310" s="94" t="str">
        <f t="shared" si="96"/>
        <v/>
      </c>
      <c r="X310" s="152"/>
      <c r="Y310" s="273" t="str">
        <f t="shared" si="97"/>
        <v/>
      </c>
      <c r="Z310" s="101" t="str">
        <f t="shared" ref="Z310:Z340" si="101">IF(COUNTIF(N310,"spare"),"","$."&amp;_xlfn.REGEXREPLACE(_xlfn.REGEXREPLACE(J310,"^Amcs",""),"\.","_"))</f>
        <v/>
      </c>
      <c r="AA310" s="94"/>
      <c r="AB310" s="90"/>
      <c r="AC310" s="101"/>
      <c r="AD310" s="101"/>
      <c r="AE310" s="102"/>
      <c r="AF310" s="102"/>
      <c r="AG310" s="102"/>
      <c r="AH310" s="95"/>
      <c r="AI310" s="94"/>
      <c r="AJ310" s="66"/>
      <c r="AK310" s="111"/>
      <c r="AL310" s="111"/>
      <c r="AM310" s="112" t="str">
        <f t="shared" si="100"/>
        <v/>
      </c>
      <c r="AN310" s="66"/>
      <c r="AO310" s="66"/>
      <c r="AP310" s="66"/>
      <c r="AQ310" s="66"/>
      <c r="AR310" s="125"/>
      <c r="AS310" s="66"/>
      <c r="AT310" s="60"/>
      <c r="AU310" s="60"/>
      <c r="AV310" s="66"/>
      <c r="AW310" s="126"/>
      <c r="AX310" s="126"/>
      <c r="AY310" s="139"/>
      <c r="AZ310" s="143"/>
      <c r="BA310" s="143"/>
      <c r="BB310" s="139" t="str">
        <f t="shared" ref="BB310:BB342" si="102">IF(ISNUMBER(AM310),"1","")</f>
        <v/>
      </c>
      <c r="BC310" s="152"/>
      <c r="BD310" s="90"/>
      <c r="BE310" s="66"/>
      <c r="BF310" s="66"/>
      <c r="BG310" s="90"/>
      <c r="BH310" s="66"/>
      <c r="BI310" s="66"/>
      <c r="BJ310" s="90"/>
      <c r="BK310" s="66"/>
      <c r="BL310" s="66"/>
      <c r="BM310" s="90"/>
      <c r="BN310" s="66"/>
      <c r="BO310" s="66"/>
      <c r="BP310" s="90"/>
      <c r="BQ310" s="66"/>
      <c r="BR310" s="94"/>
      <c r="BS310" s="90"/>
      <c r="BT310" s="95"/>
      <c r="BU310" s="66"/>
      <c r="BV310" s="66"/>
    </row>
    <row r="311" spans="1:74" ht="15.75" x14ac:dyDescent="0.25">
      <c r="A311" s="51" t="s">
        <v>747</v>
      </c>
      <c r="B311" s="55"/>
      <c r="C311" s="51" t="s">
        <v>111</v>
      </c>
      <c r="D311" s="55" t="s">
        <v>24</v>
      </c>
      <c r="E311" s="60" t="s">
        <v>131</v>
      </c>
      <c r="F311" s="63" t="s">
        <v>132</v>
      </c>
      <c r="G311" s="66">
        <v>3</v>
      </c>
      <c r="H311" s="60"/>
      <c r="I311" s="60" t="s">
        <v>110</v>
      </c>
      <c r="J311" s="70" t="str">
        <f>CONCATENATE("Spare_",E311,"_",G311)</f>
        <v>Spare_DI00_3</v>
      </c>
      <c r="K311" s="73" t="s">
        <v>511</v>
      </c>
      <c r="L311" s="77"/>
      <c r="M311" s="77">
        <v>1000</v>
      </c>
      <c r="N311" s="77" t="s">
        <v>515</v>
      </c>
      <c r="O311" s="82"/>
      <c r="P311" s="60" t="s">
        <v>146</v>
      </c>
      <c r="Q311" s="60"/>
      <c r="R311" s="90"/>
      <c r="S311" s="60"/>
      <c r="T311" s="210"/>
      <c r="U311" s="82"/>
      <c r="V311" s="95"/>
      <c r="W311" s="94" t="str">
        <f t="shared" si="96"/>
        <v/>
      </c>
      <c r="X311" s="152"/>
      <c r="Y311" s="273" t="str">
        <f t="shared" si="97"/>
        <v/>
      </c>
      <c r="Z311" s="101" t="str">
        <f t="shared" si="101"/>
        <v/>
      </c>
      <c r="AA311" s="94"/>
      <c r="AB311" s="90"/>
      <c r="AC311" s="101"/>
      <c r="AD311" s="101"/>
      <c r="AE311" s="102"/>
      <c r="AF311" s="102"/>
      <c r="AG311" s="102"/>
      <c r="AH311" s="95"/>
      <c r="AI311" s="94"/>
      <c r="AJ311" s="66"/>
      <c r="AK311" s="111"/>
      <c r="AL311" s="111"/>
      <c r="AM311" s="112" t="str">
        <f t="shared" si="100"/>
        <v/>
      </c>
      <c r="AN311" s="66"/>
      <c r="AO311" s="66"/>
      <c r="AP311" s="66"/>
      <c r="AQ311" s="66"/>
      <c r="AR311" s="125"/>
      <c r="AS311" s="66"/>
      <c r="AT311" s="60"/>
      <c r="AU311" s="60"/>
      <c r="AV311" s="66"/>
      <c r="AW311" s="126" t="str">
        <f t="shared" ref="AW311:AW374" si="103">IF(ISNUMBER(AM311),"Please consult operation manual for more information","")</f>
        <v/>
      </c>
      <c r="AX311" s="126"/>
      <c r="AY311" s="139"/>
      <c r="AZ311" s="143"/>
      <c r="BA311" s="143"/>
      <c r="BB311" s="139" t="str">
        <f t="shared" si="102"/>
        <v/>
      </c>
      <c r="BC311" s="152"/>
      <c r="BD311" s="90"/>
      <c r="BE311" s="66"/>
      <c r="BF311" s="66"/>
      <c r="BG311" s="90"/>
      <c r="BH311" s="66"/>
      <c r="BI311" s="66"/>
      <c r="BJ311" s="90"/>
      <c r="BK311" s="66"/>
      <c r="BL311" s="66"/>
      <c r="BM311" s="90"/>
      <c r="BN311" s="66"/>
      <c r="BO311" s="66"/>
      <c r="BP311" s="90"/>
      <c r="BQ311" s="66"/>
      <c r="BR311" s="94"/>
      <c r="BS311" s="90"/>
      <c r="BT311" s="95"/>
      <c r="BU311" s="66"/>
      <c r="BV311" s="66"/>
    </row>
    <row r="312" spans="1:74" ht="15.75" x14ac:dyDescent="0.25">
      <c r="A312" s="51" t="s">
        <v>747</v>
      </c>
      <c r="B312" s="55"/>
      <c r="C312" s="51" t="s">
        <v>111</v>
      </c>
      <c r="D312" s="55" t="s">
        <v>24</v>
      </c>
      <c r="E312" s="60" t="s">
        <v>131</v>
      </c>
      <c r="F312" s="63" t="s">
        <v>132</v>
      </c>
      <c r="G312" s="66">
        <v>4</v>
      </c>
      <c r="H312" s="60"/>
      <c r="I312" s="60" t="s">
        <v>110</v>
      </c>
      <c r="J312" s="70" t="str">
        <f>CONCATENATE("Spare_",E312,"_",G312)</f>
        <v>Spare_DI00_4</v>
      </c>
      <c r="K312" s="73" t="s">
        <v>511</v>
      </c>
      <c r="L312" s="77"/>
      <c r="M312" s="77">
        <v>1000</v>
      </c>
      <c r="N312" s="77" t="s">
        <v>515</v>
      </c>
      <c r="O312" s="82"/>
      <c r="P312" s="60" t="s">
        <v>146</v>
      </c>
      <c r="Q312" s="60"/>
      <c r="R312" s="90"/>
      <c r="S312" s="60"/>
      <c r="T312" s="210"/>
      <c r="U312" s="82"/>
      <c r="V312" s="95"/>
      <c r="W312" s="94" t="str">
        <f t="shared" si="96"/>
        <v/>
      </c>
      <c r="X312" s="152"/>
      <c r="Y312" s="273" t="str">
        <f t="shared" si="97"/>
        <v/>
      </c>
      <c r="Z312" s="101" t="str">
        <f t="shared" si="101"/>
        <v/>
      </c>
      <c r="AA312" s="94"/>
      <c r="AB312" s="90"/>
      <c r="AC312" s="101"/>
      <c r="AD312" s="101"/>
      <c r="AE312" s="102"/>
      <c r="AF312" s="102"/>
      <c r="AG312" s="102"/>
      <c r="AH312" s="95"/>
      <c r="AI312" s="94"/>
      <c r="AJ312" s="66"/>
      <c r="AK312" s="111"/>
      <c r="AL312" s="111"/>
      <c r="AM312" s="112" t="str">
        <f t="shared" si="100"/>
        <v/>
      </c>
      <c r="AN312" s="66"/>
      <c r="AO312" s="66"/>
      <c r="AP312" s="66"/>
      <c r="AQ312" s="66"/>
      <c r="AR312" s="125"/>
      <c r="AS312" s="66"/>
      <c r="AT312" s="60"/>
      <c r="AU312" s="60"/>
      <c r="AV312" s="66"/>
      <c r="AW312" s="126" t="str">
        <f t="shared" si="103"/>
        <v/>
      </c>
      <c r="AX312" s="126"/>
      <c r="AY312" s="139"/>
      <c r="AZ312" s="143"/>
      <c r="BA312" s="143"/>
      <c r="BB312" s="139" t="str">
        <f t="shared" si="102"/>
        <v/>
      </c>
      <c r="BC312" s="152"/>
      <c r="BD312" s="90"/>
      <c r="BE312" s="66"/>
      <c r="BF312" s="66"/>
      <c r="BG312" s="90"/>
      <c r="BH312" s="66"/>
      <c r="BI312" s="66"/>
      <c r="BJ312" s="90"/>
      <c r="BK312" s="66"/>
      <c r="BL312" s="66"/>
      <c r="BM312" s="90"/>
      <c r="BN312" s="66"/>
      <c r="BO312" s="66"/>
      <c r="BP312" s="90"/>
      <c r="BQ312" s="66"/>
      <c r="BR312" s="94"/>
      <c r="BS312" s="90"/>
      <c r="BT312" s="95"/>
      <c r="BU312" s="66"/>
      <c r="BV312" s="66"/>
    </row>
    <row r="313" spans="1:74" ht="15.75" x14ac:dyDescent="0.25">
      <c r="A313" s="51" t="s">
        <v>9456</v>
      </c>
      <c r="B313" s="55"/>
      <c r="C313" s="51" t="s">
        <v>111</v>
      </c>
      <c r="D313" s="55" t="s">
        <v>24</v>
      </c>
      <c r="E313" s="60" t="s">
        <v>131</v>
      </c>
      <c r="F313" s="63" t="s">
        <v>132</v>
      </c>
      <c r="G313" s="66">
        <v>5</v>
      </c>
      <c r="H313" s="60"/>
      <c r="I313" s="60" t="s">
        <v>110</v>
      </c>
      <c r="J313" s="70" t="s">
        <v>187</v>
      </c>
      <c r="K313" s="73" t="s">
        <v>511</v>
      </c>
      <c r="L313" s="77"/>
      <c r="M313" s="77">
        <v>1000</v>
      </c>
      <c r="N313" s="77" t="s">
        <v>1382</v>
      </c>
      <c r="O313" s="82"/>
      <c r="P313" s="60" t="s">
        <v>154</v>
      </c>
      <c r="Q313" s="60"/>
      <c r="R313" s="90"/>
      <c r="S313" s="60"/>
      <c r="T313" s="210"/>
      <c r="U313" s="82"/>
      <c r="V313" s="95"/>
      <c r="W313" s="94" t="str">
        <f t="shared" si="96"/>
        <v>Mqtt1</v>
      </c>
      <c r="X313" s="152"/>
      <c r="Y313" s="273" t="str">
        <f>SUBSTITUTE(LOWER(SUBSTITUTE(IF(COUNTIF(N313,"spare"),"",_xlfn.CONCAT("marpower/",IF(X313&lt;&gt;"",N313&amp;"/"&amp;X313,N313)))," ","-")),"_","-")</f>
        <v>marpower/450000-amcs</v>
      </c>
      <c r="Z313" s="101" t="str">
        <f t="shared" ref="Z313:Z319" si="104">IF(COUNTIF(N313,"spare"),"","$."&amp;_xlfn.REGEXREPLACE(_xlfn.REGEXREPLACE(IF(X313="",D313&amp;"_"&amp;J313,J313),"^Amcs_",""),"\.","_"))</f>
        <v>$.KEB2_BridgeBuzzersPowerSupplyFailure</v>
      </c>
      <c r="AA313" s="94"/>
      <c r="AB313" s="90"/>
      <c r="AC313" s="101"/>
      <c r="AD313" s="101"/>
      <c r="AE313" s="102"/>
      <c r="AF313" s="102"/>
      <c r="AG313" s="102"/>
      <c r="AH313" s="95"/>
      <c r="AI313" s="94"/>
      <c r="AJ313" s="66"/>
      <c r="AK313" s="111"/>
      <c r="AL313" s="111"/>
      <c r="AM313" s="112">
        <f t="shared" si="100"/>
        <v>313</v>
      </c>
      <c r="AN313" s="66"/>
      <c r="AO313" s="66"/>
      <c r="AP313" s="66"/>
      <c r="AQ313" s="66"/>
      <c r="AR313" s="125" t="s">
        <v>115</v>
      </c>
      <c r="AS313" s="66"/>
      <c r="AT313" s="60" t="s">
        <v>17</v>
      </c>
      <c r="AU313" s="60"/>
      <c r="AV313" s="66" t="s">
        <v>112</v>
      </c>
      <c r="AW313" s="126" t="str">
        <f t="shared" si="103"/>
        <v>Please consult operation manual for more information</v>
      </c>
      <c r="AX313" s="126"/>
      <c r="AY313" s="139"/>
      <c r="AZ313" s="143"/>
      <c r="BA313" s="143"/>
      <c r="BB313" s="139" t="str">
        <f t="shared" si="102"/>
        <v>1</v>
      </c>
      <c r="BC313" s="152"/>
      <c r="BD313" s="90"/>
      <c r="BE313" s="66"/>
      <c r="BF313" s="66"/>
      <c r="BG313" s="90"/>
      <c r="BH313" s="66"/>
      <c r="BI313" s="66"/>
      <c r="BJ313" s="90"/>
      <c r="BK313" s="66"/>
      <c r="BL313" s="66"/>
      <c r="BM313" s="90"/>
      <c r="BN313" s="66"/>
      <c r="BO313" s="66"/>
      <c r="BP313" s="90"/>
      <c r="BQ313" s="66"/>
      <c r="BR313" s="94"/>
      <c r="BS313" s="90"/>
      <c r="BT313" s="95"/>
      <c r="BU313" s="66"/>
      <c r="BV313" s="66"/>
    </row>
    <row r="314" spans="1:74" ht="15.75" x14ac:dyDescent="0.25">
      <c r="A314" s="51" t="s">
        <v>9456</v>
      </c>
      <c r="B314" s="55"/>
      <c r="C314" s="51" t="s">
        <v>111</v>
      </c>
      <c r="D314" s="55" t="s">
        <v>24</v>
      </c>
      <c r="E314" s="60" t="s">
        <v>131</v>
      </c>
      <c r="F314" s="63" t="s">
        <v>132</v>
      </c>
      <c r="G314" s="66">
        <v>6</v>
      </c>
      <c r="H314" s="60"/>
      <c r="I314" s="60" t="s">
        <v>110</v>
      </c>
      <c r="J314" s="70" t="s">
        <v>186</v>
      </c>
      <c r="K314" s="73" t="s">
        <v>511</v>
      </c>
      <c r="L314" s="77"/>
      <c r="M314" s="77">
        <v>1000</v>
      </c>
      <c r="N314" s="77" t="s">
        <v>1382</v>
      </c>
      <c r="O314" s="82"/>
      <c r="P314" s="60" t="s">
        <v>150</v>
      </c>
      <c r="Q314" s="60"/>
      <c r="R314" s="90"/>
      <c r="S314" s="60"/>
      <c r="T314" s="210"/>
      <c r="U314" s="82"/>
      <c r="V314" s="95"/>
      <c r="W314" s="94" t="str">
        <f t="shared" si="96"/>
        <v>Mqtt1</v>
      </c>
      <c r="X314" s="152" t="s">
        <v>10418</v>
      </c>
      <c r="Y314" s="273" t="str">
        <f>SUBSTITUTE(LOWER(SUBSTITUTE(IF(COUNTIF(N314,"spare"),"",_xlfn.CONCAT("marpower/",IF(X314&lt;&gt;"",N314&amp;"/"&amp;X314,N314)))," ","-")),"_","-")</f>
        <v>marpower/450000-amcs/alarm-panel</v>
      </c>
      <c r="Z314" s="101" t="str">
        <f t="shared" si="104"/>
        <v>$.BridgeAlarmPanelSilenceButton</v>
      </c>
      <c r="AA314" s="94"/>
      <c r="AB314" s="90"/>
      <c r="AC314" s="101"/>
      <c r="AD314" s="101"/>
      <c r="AE314" s="102"/>
      <c r="AF314" s="102"/>
      <c r="AG314" s="102"/>
      <c r="AH314" s="95"/>
      <c r="AI314" s="94"/>
      <c r="AJ314" s="66"/>
      <c r="AK314" s="111"/>
      <c r="AL314" s="111"/>
      <c r="AM314" s="112" t="str">
        <f t="shared" si="100"/>
        <v/>
      </c>
      <c r="AN314" s="66"/>
      <c r="AO314" s="66"/>
      <c r="AP314" s="66"/>
      <c r="AQ314" s="66"/>
      <c r="AR314" s="125"/>
      <c r="AS314" s="66"/>
      <c r="AT314" s="60"/>
      <c r="AU314" s="60"/>
      <c r="AV314" s="66"/>
      <c r="AW314" s="126" t="str">
        <f t="shared" si="103"/>
        <v/>
      </c>
      <c r="AX314" s="126"/>
      <c r="AY314" s="139"/>
      <c r="AZ314" s="143"/>
      <c r="BA314" s="143"/>
      <c r="BB314" s="139" t="str">
        <f t="shared" si="102"/>
        <v/>
      </c>
      <c r="BC314" s="152"/>
      <c r="BD314" s="90"/>
      <c r="BE314" s="66"/>
      <c r="BF314" s="66"/>
      <c r="BG314" s="90"/>
      <c r="BH314" s="66"/>
      <c r="BI314" s="66"/>
      <c r="BJ314" s="90"/>
      <c r="BK314" s="66"/>
      <c r="BL314" s="66"/>
      <c r="BM314" s="90"/>
      <c r="BN314" s="66"/>
      <c r="BO314" s="66"/>
      <c r="BP314" s="90"/>
      <c r="BQ314" s="66"/>
      <c r="BR314" s="94"/>
      <c r="BS314" s="90"/>
      <c r="BT314" s="95"/>
      <c r="BU314" s="66"/>
      <c r="BV314" s="66"/>
    </row>
    <row r="315" spans="1:74" ht="15.75" x14ac:dyDescent="0.25">
      <c r="A315" s="51" t="s">
        <v>9456</v>
      </c>
      <c r="B315" s="55"/>
      <c r="C315" s="51" t="s">
        <v>111</v>
      </c>
      <c r="D315" s="55" t="s">
        <v>24</v>
      </c>
      <c r="E315" s="60" t="s">
        <v>131</v>
      </c>
      <c r="F315" s="63" t="s">
        <v>132</v>
      </c>
      <c r="G315" s="66">
        <v>7</v>
      </c>
      <c r="H315" s="60"/>
      <c r="I315" s="60" t="s">
        <v>110</v>
      </c>
      <c r="J315" s="70" t="s">
        <v>477</v>
      </c>
      <c r="K315" s="73" t="s">
        <v>511</v>
      </c>
      <c r="L315" s="77"/>
      <c r="M315" s="77">
        <v>1000</v>
      </c>
      <c r="N315" s="77" t="s">
        <v>1382</v>
      </c>
      <c r="O315" s="82"/>
      <c r="P315" s="60" t="s">
        <v>617</v>
      </c>
      <c r="Q315" s="60"/>
      <c r="R315" s="90"/>
      <c r="S315" s="60"/>
      <c r="T315" s="210"/>
      <c r="U315" s="82"/>
      <c r="V315" s="95"/>
      <c r="W315" s="94" t="str">
        <f t="shared" si="96"/>
        <v>Mqtt1</v>
      </c>
      <c r="X315" s="152"/>
      <c r="Y315" s="273" t="str">
        <f t="shared" ref="Y315:Y342" si="105">SUBSTITUTE(LOWER(SUBSTITUTE(IF(COUNTIF(N315,"spare"),"",_xlfn.CONCAT("marpower/",IF(X315&lt;&gt;"",N315&amp;"/"&amp;X315,N315)))," ","-")),"_","-")</f>
        <v>marpower/450000-amcs</v>
      </c>
      <c r="Z315" s="101" t="str">
        <f t="shared" si="104"/>
        <v>$.KEB2_OperatorBuzzersPowerSupplyFailure</v>
      </c>
      <c r="AA315" s="94"/>
      <c r="AB315" s="90"/>
      <c r="AC315" s="101"/>
      <c r="AD315" s="101"/>
      <c r="AE315" s="102"/>
      <c r="AF315" s="102"/>
      <c r="AG315" s="102"/>
      <c r="AH315" s="95"/>
      <c r="AI315" s="94"/>
      <c r="AJ315" s="66"/>
      <c r="AK315" s="111"/>
      <c r="AL315" s="111"/>
      <c r="AM315" s="112">
        <f t="shared" si="100"/>
        <v>315</v>
      </c>
      <c r="AN315" s="66"/>
      <c r="AO315" s="66"/>
      <c r="AP315" s="66"/>
      <c r="AQ315" s="66"/>
      <c r="AR315" s="125" t="s">
        <v>115</v>
      </c>
      <c r="AS315" s="66"/>
      <c r="AT315" s="60" t="s">
        <v>17</v>
      </c>
      <c r="AU315" s="60"/>
      <c r="AV315" s="66" t="s">
        <v>112</v>
      </c>
      <c r="AW315" s="126" t="str">
        <f t="shared" si="103"/>
        <v>Please consult operation manual for more information</v>
      </c>
      <c r="AX315" s="126"/>
      <c r="AY315" s="139"/>
      <c r="AZ315" s="143"/>
      <c r="BA315" s="143"/>
      <c r="BB315" s="139" t="str">
        <f t="shared" si="102"/>
        <v>1</v>
      </c>
      <c r="BC315" s="152"/>
      <c r="BD315" s="90"/>
      <c r="BE315" s="66"/>
      <c r="BF315" s="66"/>
      <c r="BG315" s="90"/>
      <c r="BH315" s="66"/>
      <c r="BI315" s="66"/>
      <c r="BJ315" s="90"/>
      <c r="BK315" s="66"/>
      <c r="BL315" s="66"/>
      <c r="BM315" s="90"/>
      <c r="BN315" s="66"/>
      <c r="BO315" s="66"/>
      <c r="BP315" s="90"/>
      <c r="BQ315" s="66"/>
      <c r="BR315" s="94"/>
      <c r="BS315" s="90"/>
      <c r="BT315" s="95"/>
      <c r="BU315" s="66"/>
      <c r="BV315" s="66"/>
    </row>
    <row r="316" spans="1:74" ht="15.75" x14ac:dyDescent="0.25">
      <c r="A316" s="51" t="s">
        <v>9456</v>
      </c>
      <c r="B316" s="55"/>
      <c r="C316" s="51" t="s">
        <v>111</v>
      </c>
      <c r="D316" s="55" t="s">
        <v>24</v>
      </c>
      <c r="E316" s="60" t="s">
        <v>131</v>
      </c>
      <c r="F316" s="63" t="s">
        <v>132</v>
      </c>
      <c r="G316" s="66">
        <v>8</v>
      </c>
      <c r="H316" s="60"/>
      <c r="I316" s="60" t="s">
        <v>110</v>
      </c>
      <c r="J316" s="70" t="s">
        <v>478</v>
      </c>
      <c r="K316" s="73" t="s">
        <v>511</v>
      </c>
      <c r="L316" s="77"/>
      <c r="M316" s="77">
        <v>1000</v>
      </c>
      <c r="N316" s="77" t="s">
        <v>1382</v>
      </c>
      <c r="O316" s="82"/>
      <c r="P316" s="60" t="s">
        <v>618</v>
      </c>
      <c r="Q316" s="60"/>
      <c r="R316" s="90"/>
      <c r="S316" s="60"/>
      <c r="T316" s="210"/>
      <c r="U316" s="82"/>
      <c r="V316" s="95"/>
      <c r="W316" s="94" t="str">
        <f t="shared" si="96"/>
        <v>Mqtt1</v>
      </c>
      <c r="X316" s="152" t="s">
        <v>10418</v>
      </c>
      <c r="Y316" s="273" t="str">
        <f t="shared" si="105"/>
        <v>marpower/450000-amcs/alarm-panel</v>
      </c>
      <c r="Z316" s="101" t="str">
        <f t="shared" si="104"/>
        <v>$.OperatorAlarmPanelSilenceButton</v>
      </c>
      <c r="AA316" s="94"/>
      <c r="AB316" s="90"/>
      <c r="AC316" s="101"/>
      <c r="AD316" s="101"/>
      <c r="AE316" s="102"/>
      <c r="AF316" s="102"/>
      <c r="AG316" s="102"/>
      <c r="AH316" s="95"/>
      <c r="AI316" s="94"/>
      <c r="AJ316" s="66"/>
      <c r="AK316" s="111"/>
      <c r="AL316" s="111"/>
      <c r="AM316" s="112" t="str">
        <f t="shared" si="100"/>
        <v/>
      </c>
      <c r="AN316" s="66"/>
      <c r="AO316" s="66"/>
      <c r="AP316" s="66"/>
      <c r="AQ316" s="66"/>
      <c r="AR316" s="125"/>
      <c r="AS316" s="66"/>
      <c r="AT316" s="60"/>
      <c r="AU316" s="60"/>
      <c r="AV316" s="66"/>
      <c r="AW316" s="126" t="str">
        <f t="shared" si="103"/>
        <v/>
      </c>
      <c r="AX316" s="126"/>
      <c r="AY316" s="139"/>
      <c r="AZ316" s="143"/>
      <c r="BA316" s="143"/>
      <c r="BB316" s="139" t="str">
        <f t="shared" si="102"/>
        <v/>
      </c>
      <c r="BC316" s="152"/>
      <c r="BD316" s="90"/>
      <c r="BE316" s="66"/>
      <c r="BF316" s="66"/>
      <c r="BG316" s="90"/>
      <c r="BH316" s="66"/>
      <c r="BI316" s="66"/>
      <c r="BJ316" s="90"/>
      <c r="BK316" s="66"/>
      <c r="BL316" s="66"/>
      <c r="BM316" s="90"/>
      <c r="BN316" s="66"/>
      <c r="BO316" s="66"/>
      <c r="BP316" s="90"/>
      <c r="BQ316" s="66"/>
      <c r="BR316" s="94"/>
      <c r="BS316" s="90"/>
      <c r="BT316" s="95"/>
      <c r="BU316" s="66"/>
      <c r="BV316" s="66"/>
    </row>
    <row r="317" spans="1:74" ht="15.75" x14ac:dyDescent="0.25">
      <c r="A317" s="51" t="s">
        <v>9456</v>
      </c>
      <c r="B317" s="55"/>
      <c r="C317" s="51" t="s">
        <v>111</v>
      </c>
      <c r="D317" s="55" t="s">
        <v>24</v>
      </c>
      <c r="E317" s="60" t="s">
        <v>147</v>
      </c>
      <c r="F317" s="63" t="s">
        <v>132</v>
      </c>
      <c r="G317" s="66">
        <v>1</v>
      </c>
      <c r="H317" s="60"/>
      <c r="I317" s="60" t="s">
        <v>110</v>
      </c>
      <c r="J317" s="70" t="s">
        <v>479</v>
      </c>
      <c r="K317" s="73" t="s">
        <v>511</v>
      </c>
      <c r="L317" s="77"/>
      <c r="M317" s="77">
        <v>1000</v>
      </c>
      <c r="N317" s="77" t="s">
        <v>1382</v>
      </c>
      <c r="O317" s="82"/>
      <c r="P317" s="60" t="s">
        <v>619</v>
      </c>
      <c r="Q317" s="60"/>
      <c r="R317" s="90"/>
      <c r="S317" s="60"/>
      <c r="T317" s="210"/>
      <c r="U317" s="82"/>
      <c r="V317" s="95"/>
      <c r="W317" s="94" t="str">
        <f t="shared" si="96"/>
        <v>Mqtt1</v>
      </c>
      <c r="X317" s="152" t="s">
        <v>10418</v>
      </c>
      <c r="Y317" s="273" t="str">
        <f t="shared" si="105"/>
        <v>marpower/450000-amcs/alarm-panel</v>
      </c>
      <c r="Z317" s="101" t="str">
        <f t="shared" si="104"/>
        <v>$.UmsCabin1Silence</v>
      </c>
      <c r="AA317" s="94"/>
      <c r="AB317" s="90"/>
      <c r="AC317" s="101"/>
      <c r="AD317" s="101"/>
      <c r="AE317" s="102"/>
      <c r="AF317" s="102"/>
      <c r="AG317" s="102"/>
      <c r="AH317" s="95"/>
      <c r="AI317" s="94"/>
      <c r="AJ317" s="66"/>
      <c r="AK317" s="111"/>
      <c r="AL317" s="111"/>
      <c r="AM317" s="112" t="str">
        <f t="shared" si="100"/>
        <v/>
      </c>
      <c r="AN317" s="66"/>
      <c r="AO317" s="66"/>
      <c r="AP317" s="66"/>
      <c r="AQ317" s="66"/>
      <c r="AR317" s="125"/>
      <c r="AS317" s="66"/>
      <c r="AT317" s="60"/>
      <c r="AU317" s="60"/>
      <c r="AV317" s="66"/>
      <c r="AW317" s="126" t="str">
        <f>IF(ISNUMBER(AM317),"Please consult operation manual for more information","")</f>
        <v/>
      </c>
      <c r="AX317" s="126"/>
      <c r="AY317" s="139"/>
      <c r="AZ317" s="143"/>
      <c r="BA317" s="143"/>
      <c r="BB317" s="139" t="str">
        <f t="shared" si="102"/>
        <v/>
      </c>
      <c r="BC317" s="152"/>
      <c r="BD317" s="90"/>
      <c r="BE317" s="66"/>
      <c r="BF317" s="66"/>
      <c r="BG317" s="90"/>
      <c r="BH317" s="66"/>
      <c r="BI317" s="66"/>
      <c r="BJ317" s="90"/>
      <c r="BK317" s="66"/>
      <c r="BL317" s="66"/>
      <c r="BM317" s="90"/>
      <c r="BN317" s="66"/>
      <c r="BO317" s="66"/>
      <c r="BP317" s="90"/>
      <c r="BQ317" s="66"/>
      <c r="BR317" s="94"/>
      <c r="BS317" s="90"/>
      <c r="BT317" s="95"/>
      <c r="BU317" s="66"/>
      <c r="BV317" s="66"/>
    </row>
    <row r="318" spans="1:74" ht="15.75" x14ac:dyDescent="0.25">
      <c r="A318" s="51" t="s">
        <v>9456</v>
      </c>
      <c r="B318" s="55"/>
      <c r="C318" s="51" t="s">
        <v>111</v>
      </c>
      <c r="D318" s="55" t="s">
        <v>24</v>
      </c>
      <c r="E318" s="60" t="s">
        <v>147</v>
      </c>
      <c r="F318" s="63" t="s">
        <v>132</v>
      </c>
      <c r="G318" s="66">
        <v>2</v>
      </c>
      <c r="H318" s="60"/>
      <c r="I318" s="60" t="s">
        <v>110</v>
      </c>
      <c r="J318" s="70" t="s">
        <v>480</v>
      </c>
      <c r="K318" s="73" t="s">
        <v>511</v>
      </c>
      <c r="L318" s="77"/>
      <c r="M318" s="77">
        <v>1000</v>
      </c>
      <c r="N318" s="77" t="s">
        <v>1382</v>
      </c>
      <c r="O318" s="82"/>
      <c r="P318" s="60" t="s">
        <v>620</v>
      </c>
      <c r="Q318" s="60"/>
      <c r="R318" s="90"/>
      <c r="S318" s="60"/>
      <c r="T318" s="210"/>
      <c r="U318" s="82"/>
      <c r="V318" s="95"/>
      <c r="W318" s="94" t="str">
        <f t="shared" si="96"/>
        <v>Mqtt1</v>
      </c>
      <c r="X318" s="152" t="s">
        <v>10418</v>
      </c>
      <c r="Y318" s="273" t="str">
        <f t="shared" si="105"/>
        <v>marpower/450000-amcs/alarm-panel</v>
      </c>
      <c r="Z318" s="101" t="str">
        <f t="shared" si="104"/>
        <v>$.UmsCabin2Silence</v>
      </c>
      <c r="AA318" s="94"/>
      <c r="AB318" s="90"/>
      <c r="AC318" s="101"/>
      <c r="AD318" s="101"/>
      <c r="AE318" s="102"/>
      <c r="AF318" s="102"/>
      <c r="AG318" s="102"/>
      <c r="AH318" s="95"/>
      <c r="AI318" s="94"/>
      <c r="AJ318" s="66"/>
      <c r="AK318" s="111"/>
      <c r="AL318" s="111"/>
      <c r="AM318" s="112" t="str">
        <f t="shared" si="100"/>
        <v/>
      </c>
      <c r="AN318" s="66"/>
      <c r="AO318" s="66"/>
      <c r="AP318" s="66"/>
      <c r="AQ318" s="66"/>
      <c r="AR318" s="125"/>
      <c r="AS318" s="66"/>
      <c r="AT318" s="60"/>
      <c r="AU318" s="60"/>
      <c r="AV318" s="66"/>
      <c r="AW318" s="126" t="str">
        <f>IF(ISNUMBER(AM318),"Please consult operation manual for more information","")</f>
        <v/>
      </c>
      <c r="AX318" s="126"/>
      <c r="AY318" s="139"/>
      <c r="AZ318" s="143"/>
      <c r="BA318" s="143"/>
      <c r="BB318" s="139" t="str">
        <f t="shared" si="102"/>
        <v/>
      </c>
      <c r="BC318" s="152"/>
      <c r="BD318" s="90"/>
      <c r="BE318" s="66"/>
      <c r="BF318" s="66"/>
      <c r="BG318" s="90"/>
      <c r="BH318" s="66"/>
      <c r="BI318" s="66"/>
      <c r="BJ318" s="90"/>
      <c r="BK318" s="66"/>
      <c r="BL318" s="66"/>
      <c r="BM318" s="90"/>
      <c r="BN318" s="66"/>
      <c r="BO318" s="66"/>
      <c r="BP318" s="90"/>
      <c r="BQ318" s="66"/>
      <c r="BR318" s="94"/>
      <c r="BS318" s="90"/>
      <c r="BT318" s="95"/>
      <c r="BU318" s="66"/>
      <c r="BV318" s="66"/>
    </row>
    <row r="319" spans="1:74" ht="15.75" x14ac:dyDescent="0.25">
      <c r="A319" s="51" t="s">
        <v>9456</v>
      </c>
      <c r="B319" s="55"/>
      <c r="C319" s="51" t="s">
        <v>111</v>
      </c>
      <c r="D319" s="55" t="s">
        <v>24</v>
      </c>
      <c r="E319" s="60" t="s">
        <v>147</v>
      </c>
      <c r="F319" s="63" t="s">
        <v>132</v>
      </c>
      <c r="G319" s="66">
        <v>3</v>
      </c>
      <c r="H319" s="60"/>
      <c r="I319" s="60" t="s">
        <v>110</v>
      </c>
      <c r="J319" s="70" t="s">
        <v>481</v>
      </c>
      <c r="K319" s="73" t="s">
        <v>511</v>
      </c>
      <c r="L319" s="77"/>
      <c r="M319" s="77">
        <v>1000</v>
      </c>
      <c r="N319" s="77" t="s">
        <v>1382</v>
      </c>
      <c r="O319" s="82"/>
      <c r="P319" s="60" t="s">
        <v>621</v>
      </c>
      <c r="Q319" s="60"/>
      <c r="R319" s="90"/>
      <c r="S319" s="60"/>
      <c r="T319" s="210"/>
      <c r="U319" s="82"/>
      <c r="V319" s="95"/>
      <c r="W319" s="94" t="str">
        <f t="shared" si="96"/>
        <v>Mqtt1</v>
      </c>
      <c r="X319" s="152" t="s">
        <v>10418</v>
      </c>
      <c r="Y319" s="273" t="str">
        <f t="shared" si="105"/>
        <v>marpower/450000-amcs/alarm-panel</v>
      </c>
      <c r="Z319" s="101" t="str">
        <f t="shared" si="104"/>
        <v>$.UmsCabin3Silence</v>
      </c>
      <c r="AA319" s="94"/>
      <c r="AB319" s="90"/>
      <c r="AC319" s="101"/>
      <c r="AD319" s="101"/>
      <c r="AE319" s="102"/>
      <c r="AF319" s="102"/>
      <c r="AG319" s="102"/>
      <c r="AH319" s="95"/>
      <c r="AI319" s="94"/>
      <c r="AJ319" s="66"/>
      <c r="AK319" s="111"/>
      <c r="AL319" s="111"/>
      <c r="AM319" s="112" t="str">
        <f t="shared" si="100"/>
        <v/>
      </c>
      <c r="AN319" s="66"/>
      <c r="AO319" s="66"/>
      <c r="AP319" s="66"/>
      <c r="AQ319" s="66"/>
      <c r="AR319" s="125"/>
      <c r="AS319" s="66"/>
      <c r="AT319" s="60"/>
      <c r="AU319" s="60"/>
      <c r="AV319" s="66"/>
      <c r="AW319" s="126" t="str">
        <f>IF(ISNUMBER(AM319),"Please consult operation manual for more information","")</f>
        <v/>
      </c>
      <c r="AX319" s="126"/>
      <c r="AY319" s="139"/>
      <c r="AZ319" s="143"/>
      <c r="BA319" s="143"/>
      <c r="BB319" s="139" t="str">
        <f t="shared" si="102"/>
        <v/>
      </c>
      <c r="BC319" s="152"/>
      <c r="BD319" s="90"/>
      <c r="BE319" s="66"/>
      <c r="BF319" s="66"/>
      <c r="BG319" s="90"/>
      <c r="BH319" s="66"/>
      <c r="BI319" s="66"/>
      <c r="BJ319" s="90"/>
      <c r="BK319" s="66"/>
      <c r="BL319" s="66"/>
      <c r="BM319" s="90"/>
      <c r="BN319" s="66"/>
      <c r="BO319" s="66"/>
      <c r="BP319" s="90"/>
      <c r="BQ319" s="66"/>
      <c r="BR319" s="94"/>
      <c r="BS319" s="90"/>
      <c r="BT319" s="95"/>
      <c r="BU319" s="66"/>
      <c r="BV319" s="66"/>
    </row>
    <row r="320" spans="1:74" ht="15.75" x14ac:dyDescent="0.25">
      <c r="A320" s="51" t="s">
        <v>413</v>
      </c>
      <c r="B320" s="55"/>
      <c r="C320" s="51" t="s">
        <v>111</v>
      </c>
      <c r="D320" s="55" t="s">
        <v>24</v>
      </c>
      <c r="E320" s="60" t="s">
        <v>147</v>
      </c>
      <c r="F320" s="63" t="s">
        <v>132</v>
      </c>
      <c r="G320" s="66">
        <v>4</v>
      </c>
      <c r="H320" s="60"/>
      <c r="I320" s="60" t="s">
        <v>110</v>
      </c>
      <c r="J320" s="70" t="str">
        <f>CONCATENATE("Spare_",E320,"_",G320)</f>
        <v>Spare_DI01_4</v>
      </c>
      <c r="K320" s="73" t="s">
        <v>511</v>
      </c>
      <c r="L320" s="77"/>
      <c r="M320" s="77">
        <v>1000</v>
      </c>
      <c r="N320" s="77" t="s">
        <v>515</v>
      </c>
      <c r="O320" s="82"/>
      <c r="P320" s="60" t="s">
        <v>146</v>
      </c>
      <c r="Q320" s="60"/>
      <c r="R320" s="90"/>
      <c r="S320" s="60"/>
      <c r="T320" s="210"/>
      <c r="U320" s="82"/>
      <c r="V320" s="95"/>
      <c r="W320" s="94" t="str">
        <f t="shared" si="96"/>
        <v/>
      </c>
      <c r="X320" s="152"/>
      <c r="Y320" s="273" t="str">
        <f t="shared" si="105"/>
        <v/>
      </c>
      <c r="Z320" s="101" t="str">
        <f t="shared" si="101"/>
        <v/>
      </c>
      <c r="AA320" s="94"/>
      <c r="AB320" s="90"/>
      <c r="AC320" s="101"/>
      <c r="AD320" s="101"/>
      <c r="AE320" s="102"/>
      <c r="AF320" s="102"/>
      <c r="AG320" s="102"/>
      <c r="AH320" s="95"/>
      <c r="AI320" s="94"/>
      <c r="AJ320" s="66"/>
      <c r="AK320" s="111"/>
      <c r="AL320" s="111"/>
      <c r="AM320" s="112" t="str">
        <f t="shared" si="100"/>
        <v/>
      </c>
      <c r="AN320" s="66"/>
      <c r="AO320" s="66"/>
      <c r="AP320" s="66"/>
      <c r="AQ320" s="66"/>
      <c r="AR320" s="125"/>
      <c r="AS320" s="66"/>
      <c r="AT320" s="60"/>
      <c r="AU320" s="60"/>
      <c r="AV320" s="66"/>
      <c r="AW320" s="126" t="str">
        <f>IF(ISNUMBER(AM320),"Please consult operation manual for more information","")</f>
        <v/>
      </c>
      <c r="AX320" s="126"/>
      <c r="AY320" s="139"/>
      <c r="AZ320" s="143"/>
      <c r="BA320" s="143"/>
      <c r="BB320" s="139" t="str">
        <f t="shared" si="102"/>
        <v/>
      </c>
      <c r="BC320" s="152"/>
      <c r="BD320" s="90"/>
      <c r="BE320" s="66"/>
      <c r="BF320" s="66"/>
      <c r="BG320" s="90"/>
      <c r="BH320" s="66"/>
      <c r="BI320" s="66"/>
      <c r="BJ320" s="90"/>
      <c r="BK320" s="66"/>
      <c r="BL320" s="66"/>
      <c r="BM320" s="90"/>
      <c r="BN320" s="66"/>
      <c r="BO320" s="66"/>
      <c r="BP320" s="90"/>
      <c r="BQ320" s="66"/>
      <c r="BR320" s="94"/>
      <c r="BS320" s="90"/>
      <c r="BT320" s="95"/>
      <c r="BU320" s="66"/>
      <c r="BV320" s="66"/>
    </row>
    <row r="321" spans="1:74" ht="15.75" x14ac:dyDescent="0.25">
      <c r="A321" s="51" t="s">
        <v>413</v>
      </c>
      <c r="B321" s="55"/>
      <c r="C321" s="51" t="s">
        <v>111</v>
      </c>
      <c r="D321" s="55" t="s">
        <v>24</v>
      </c>
      <c r="E321" s="60" t="s">
        <v>147</v>
      </c>
      <c r="F321" s="63" t="s">
        <v>132</v>
      </c>
      <c r="G321" s="66">
        <v>5</v>
      </c>
      <c r="H321" s="60"/>
      <c r="I321" s="60" t="s">
        <v>110</v>
      </c>
      <c r="J321" s="70" t="str">
        <f>CONCATENATE("Spare_",E321,"_",G321)</f>
        <v>Spare_DI01_5</v>
      </c>
      <c r="K321" s="73" t="s">
        <v>511</v>
      </c>
      <c r="L321" s="77"/>
      <c r="M321" s="77">
        <v>1000</v>
      </c>
      <c r="N321" s="77" t="s">
        <v>515</v>
      </c>
      <c r="O321" s="82"/>
      <c r="P321" s="60" t="s">
        <v>146</v>
      </c>
      <c r="Q321" s="60"/>
      <c r="R321" s="90"/>
      <c r="S321" s="60"/>
      <c r="T321" s="210"/>
      <c r="U321" s="82"/>
      <c r="V321" s="95"/>
      <c r="W321" s="94" t="str">
        <f t="shared" si="96"/>
        <v/>
      </c>
      <c r="X321" s="152"/>
      <c r="Y321" s="273" t="str">
        <f t="shared" si="105"/>
        <v/>
      </c>
      <c r="Z321" s="101" t="str">
        <f t="shared" si="101"/>
        <v/>
      </c>
      <c r="AA321" s="94"/>
      <c r="AB321" s="90"/>
      <c r="AC321" s="101"/>
      <c r="AD321" s="101"/>
      <c r="AE321" s="102"/>
      <c r="AF321" s="102"/>
      <c r="AG321" s="102"/>
      <c r="AH321" s="95"/>
      <c r="AI321" s="94"/>
      <c r="AJ321" s="66"/>
      <c r="AK321" s="111"/>
      <c r="AL321" s="111"/>
      <c r="AM321" s="112" t="str">
        <f t="shared" si="100"/>
        <v/>
      </c>
      <c r="AN321" s="66"/>
      <c r="AO321" s="66"/>
      <c r="AP321" s="66"/>
      <c r="AQ321" s="66"/>
      <c r="AR321" s="125"/>
      <c r="AS321" s="66"/>
      <c r="AT321" s="60"/>
      <c r="AU321" s="60"/>
      <c r="AV321" s="66"/>
      <c r="AW321" s="126"/>
      <c r="AX321" s="126"/>
      <c r="AY321" s="139"/>
      <c r="AZ321" s="143"/>
      <c r="BA321" s="143"/>
      <c r="BB321" s="139" t="str">
        <f t="shared" si="102"/>
        <v/>
      </c>
      <c r="BC321" s="152"/>
      <c r="BD321" s="90"/>
      <c r="BE321" s="66"/>
      <c r="BF321" s="66"/>
      <c r="BG321" s="90"/>
      <c r="BH321" s="66"/>
      <c r="BI321" s="66"/>
      <c r="BJ321" s="90"/>
      <c r="BK321" s="66"/>
      <c r="BL321" s="66"/>
      <c r="BM321" s="90"/>
      <c r="BN321" s="66"/>
      <c r="BO321" s="66"/>
      <c r="BP321" s="90"/>
      <c r="BQ321" s="66"/>
      <c r="BR321" s="94"/>
      <c r="BS321" s="90"/>
      <c r="BT321" s="95"/>
      <c r="BU321" s="66"/>
      <c r="BV321" s="66"/>
    </row>
    <row r="322" spans="1:74" ht="15.75" x14ac:dyDescent="0.25">
      <c r="A322" s="51" t="s">
        <v>413</v>
      </c>
      <c r="B322" s="55"/>
      <c r="C322" s="51" t="s">
        <v>111</v>
      </c>
      <c r="D322" s="55" t="s">
        <v>24</v>
      </c>
      <c r="E322" s="60" t="s">
        <v>147</v>
      </c>
      <c r="F322" s="63" t="s">
        <v>132</v>
      </c>
      <c r="G322" s="66">
        <v>6</v>
      </c>
      <c r="H322" s="60"/>
      <c r="I322" s="60" t="s">
        <v>110</v>
      </c>
      <c r="J322" s="70" t="str">
        <f>CONCATENATE("Spare_",E322,"_",G322)</f>
        <v>Spare_DI01_6</v>
      </c>
      <c r="K322" s="73" t="s">
        <v>511</v>
      </c>
      <c r="L322" s="77"/>
      <c r="M322" s="77">
        <v>1000</v>
      </c>
      <c r="N322" s="77" t="s">
        <v>515</v>
      </c>
      <c r="O322" s="82"/>
      <c r="P322" s="60" t="s">
        <v>146</v>
      </c>
      <c r="Q322" s="60"/>
      <c r="R322" s="90"/>
      <c r="S322" s="60"/>
      <c r="T322" s="210"/>
      <c r="U322" s="82"/>
      <c r="V322" s="95"/>
      <c r="W322" s="94" t="str">
        <f t="shared" si="96"/>
        <v/>
      </c>
      <c r="X322" s="152"/>
      <c r="Y322" s="273" t="str">
        <f t="shared" si="105"/>
        <v/>
      </c>
      <c r="Z322" s="101" t="str">
        <f t="shared" si="101"/>
        <v/>
      </c>
      <c r="AA322" s="94"/>
      <c r="AB322" s="90"/>
      <c r="AC322" s="101"/>
      <c r="AD322" s="101"/>
      <c r="AE322" s="102"/>
      <c r="AF322" s="102"/>
      <c r="AG322" s="102"/>
      <c r="AH322" s="95"/>
      <c r="AI322" s="94"/>
      <c r="AJ322" s="66"/>
      <c r="AK322" s="111"/>
      <c r="AL322" s="111"/>
      <c r="AM322" s="112" t="str">
        <f t="shared" si="100"/>
        <v/>
      </c>
      <c r="AN322" s="66"/>
      <c r="AO322" s="66"/>
      <c r="AP322" s="66"/>
      <c r="AQ322" s="66"/>
      <c r="AR322" s="125"/>
      <c r="AS322" s="66"/>
      <c r="AT322" s="60"/>
      <c r="AU322" s="60"/>
      <c r="AV322" s="66"/>
      <c r="AW322" s="126"/>
      <c r="AX322" s="126"/>
      <c r="AY322" s="139"/>
      <c r="AZ322" s="143"/>
      <c r="BA322" s="143"/>
      <c r="BB322" s="139" t="str">
        <f t="shared" si="102"/>
        <v/>
      </c>
      <c r="BC322" s="152"/>
      <c r="BD322" s="90"/>
      <c r="BE322" s="66"/>
      <c r="BF322" s="66"/>
      <c r="BG322" s="90"/>
      <c r="BH322" s="66"/>
      <c r="BI322" s="66"/>
      <c r="BJ322" s="90"/>
      <c r="BK322" s="66"/>
      <c r="BL322" s="66"/>
      <c r="BM322" s="90"/>
      <c r="BN322" s="66"/>
      <c r="BO322" s="66"/>
      <c r="BP322" s="90"/>
      <c r="BQ322" s="66"/>
      <c r="BR322" s="94"/>
      <c r="BS322" s="90"/>
      <c r="BT322" s="95"/>
      <c r="BU322" s="66"/>
      <c r="BV322" s="66"/>
    </row>
    <row r="323" spans="1:74" ht="15.75" x14ac:dyDescent="0.25">
      <c r="A323" s="51" t="s">
        <v>413</v>
      </c>
      <c r="B323" s="55"/>
      <c r="C323" s="51" t="s">
        <v>111</v>
      </c>
      <c r="D323" s="55" t="s">
        <v>24</v>
      </c>
      <c r="E323" s="60" t="s">
        <v>147</v>
      </c>
      <c r="F323" s="63" t="s">
        <v>132</v>
      </c>
      <c r="G323" s="66">
        <v>7</v>
      </c>
      <c r="H323" s="60"/>
      <c r="I323" s="60" t="s">
        <v>110</v>
      </c>
      <c r="J323" s="70" t="str">
        <f>CONCATENATE("Spare_",E323,"_",G323)</f>
        <v>Spare_DI01_7</v>
      </c>
      <c r="K323" s="73" t="s">
        <v>511</v>
      </c>
      <c r="L323" s="77"/>
      <c r="M323" s="77">
        <v>1000</v>
      </c>
      <c r="N323" s="77" t="s">
        <v>515</v>
      </c>
      <c r="O323" s="82"/>
      <c r="P323" s="60" t="s">
        <v>146</v>
      </c>
      <c r="Q323" s="60"/>
      <c r="R323" s="90"/>
      <c r="S323" s="60"/>
      <c r="T323" s="210"/>
      <c r="U323" s="82"/>
      <c r="V323" s="95"/>
      <c r="W323" s="94" t="str">
        <f t="shared" si="96"/>
        <v/>
      </c>
      <c r="X323" s="152"/>
      <c r="Y323" s="273" t="str">
        <f t="shared" si="105"/>
        <v/>
      </c>
      <c r="Z323" s="101" t="str">
        <f t="shared" si="101"/>
        <v/>
      </c>
      <c r="AA323" s="94"/>
      <c r="AB323" s="90"/>
      <c r="AC323" s="101"/>
      <c r="AD323" s="101"/>
      <c r="AE323" s="102"/>
      <c r="AF323" s="102"/>
      <c r="AG323" s="102"/>
      <c r="AH323" s="95"/>
      <c r="AI323" s="94"/>
      <c r="AJ323" s="66"/>
      <c r="AK323" s="111"/>
      <c r="AL323" s="111"/>
      <c r="AM323" s="112" t="str">
        <f t="shared" si="100"/>
        <v/>
      </c>
      <c r="AN323" s="66"/>
      <c r="AO323" s="66"/>
      <c r="AP323" s="66"/>
      <c r="AQ323" s="66"/>
      <c r="AR323" s="125"/>
      <c r="AS323" s="66"/>
      <c r="AT323" s="60"/>
      <c r="AU323" s="60"/>
      <c r="AV323" s="66"/>
      <c r="AW323" s="126" t="str">
        <f t="shared" ref="AW323:AW340" si="106">IF(ISNUMBER(AM323),"Please consult operation manual for more information","")</f>
        <v/>
      </c>
      <c r="AX323" s="126"/>
      <c r="AY323" s="139"/>
      <c r="AZ323" s="143"/>
      <c r="BA323" s="143"/>
      <c r="BB323" s="139" t="str">
        <f t="shared" si="102"/>
        <v/>
      </c>
      <c r="BC323" s="152"/>
      <c r="BD323" s="90"/>
      <c r="BE323" s="66"/>
      <c r="BF323" s="66"/>
      <c r="BG323" s="90"/>
      <c r="BH323" s="66"/>
      <c r="BI323" s="66"/>
      <c r="BJ323" s="90"/>
      <c r="BK323" s="66"/>
      <c r="BL323" s="66"/>
      <c r="BM323" s="90"/>
      <c r="BN323" s="66"/>
      <c r="BO323" s="66"/>
      <c r="BP323" s="90"/>
      <c r="BQ323" s="66"/>
      <c r="BR323" s="94"/>
      <c r="BS323" s="90"/>
      <c r="BT323" s="95"/>
      <c r="BU323" s="66"/>
      <c r="BV323" s="66"/>
    </row>
    <row r="324" spans="1:74" ht="15.75" x14ac:dyDescent="0.25">
      <c r="A324" s="51" t="s">
        <v>413</v>
      </c>
      <c r="B324" s="55"/>
      <c r="C324" s="51" t="s">
        <v>111</v>
      </c>
      <c r="D324" s="55" t="s">
        <v>24</v>
      </c>
      <c r="E324" s="60" t="s">
        <v>147</v>
      </c>
      <c r="F324" s="63" t="s">
        <v>132</v>
      </c>
      <c r="G324" s="66">
        <v>8</v>
      </c>
      <c r="H324" s="60"/>
      <c r="I324" s="60" t="s">
        <v>110</v>
      </c>
      <c r="J324" s="70" t="str">
        <f>CONCATENATE("Spare_",E324,"_",G324)</f>
        <v>Spare_DI01_8</v>
      </c>
      <c r="K324" s="73" t="s">
        <v>511</v>
      </c>
      <c r="L324" s="77"/>
      <c r="M324" s="77">
        <v>1000</v>
      </c>
      <c r="N324" s="77" t="s">
        <v>515</v>
      </c>
      <c r="O324" s="82"/>
      <c r="P324" s="60" t="s">
        <v>146</v>
      </c>
      <c r="Q324" s="60"/>
      <c r="R324" s="90"/>
      <c r="S324" s="60"/>
      <c r="T324" s="210"/>
      <c r="U324" s="82"/>
      <c r="V324" s="95"/>
      <c r="W324" s="94" t="str">
        <f t="shared" si="96"/>
        <v/>
      </c>
      <c r="X324" s="152"/>
      <c r="Y324" s="273" t="str">
        <f t="shared" si="105"/>
        <v/>
      </c>
      <c r="Z324" s="101" t="str">
        <f t="shared" si="101"/>
        <v/>
      </c>
      <c r="AA324" s="94"/>
      <c r="AB324" s="90"/>
      <c r="AC324" s="101"/>
      <c r="AD324" s="101"/>
      <c r="AE324" s="102"/>
      <c r="AF324" s="102"/>
      <c r="AG324" s="102"/>
      <c r="AH324" s="95"/>
      <c r="AI324" s="94"/>
      <c r="AJ324" s="66"/>
      <c r="AK324" s="111"/>
      <c r="AL324" s="111"/>
      <c r="AM324" s="112" t="str">
        <f t="shared" si="100"/>
        <v/>
      </c>
      <c r="AN324" s="66"/>
      <c r="AO324" s="66"/>
      <c r="AP324" s="66"/>
      <c r="AQ324" s="66"/>
      <c r="AR324" s="125"/>
      <c r="AS324" s="66"/>
      <c r="AT324" s="60"/>
      <c r="AU324" s="60"/>
      <c r="AV324" s="66"/>
      <c r="AW324" s="126" t="str">
        <f t="shared" si="106"/>
        <v/>
      </c>
      <c r="AX324" s="126"/>
      <c r="AY324" s="139"/>
      <c r="AZ324" s="143"/>
      <c r="BA324" s="143"/>
      <c r="BB324" s="139" t="str">
        <f t="shared" si="102"/>
        <v/>
      </c>
      <c r="BC324" s="152"/>
      <c r="BD324" s="90"/>
      <c r="BE324" s="66"/>
      <c r="BF324" s="66"/>
      <c r="BG324" s="90"/>
      <c r="BH324" s="66"/>
      <c r="BI324" s="66"/>
      <c r="BJ324" s="90"/>
      <c r="BK324" s="66"/>
      <c r="BL324" s="66"/>
      <c r="BM324" s="90"/>
      <c r="BN324" s="66"/>
      <c r="BO324" s="66"/>
      <c r="BP324" s="90"/>
      <c r="BQ324" s="66"/>
      <c r="BR324" s="94"/>
      <c r="BS324" s="90"/>
      <c r="BT324" s="95"/>
      <c r="BU324" s="66"/>
      <c r="BV324" s="66"/>
    </row>
    <row r="325" spans="1:74" ht="15.75" x14ac:dyDescent="0.25">
      <c r="A325" s="51" t="s">
        <v>9456</v>
      </c>
      <c r="B325" s="55"/>
      <c r="C325" s="51" t="s">
        <v>111</v>
      </c>
      <c r="D325" s="55" t="s">
        <v>24</v>
      </c>
      <c r="E325" s="60" t="s">
        <v>155</v>
      </c>
      <c r="F325" s="63" t="s">
        <v>156</v>
      </c>
      <c r="G325" s="66">
        <v>1</v>
      </c>
      <c r="H325" s="60"/>
      <c r="I325" s="60" t="s">
        <v>110</v>
      </c>
      <c r="J325" s="70" t="s">
        <v>482</v>
      </c>
      <c r="K325" s="73" t="s">
        <v>511</v>
      </c>
      <c r="L325" s="77"/>
      <c r="M325" s="77">
        <v>1000</v>
      </c>
      <c r="N325" s="77" t="s">
        <v>1382</v>
      </c>
      <c r="O325" s="82"/>
      <c r="P325" s="60" t="s">
        <v>622</v>
      </c>
      <c r="Q325" s="60"/>
      <c r="R325" s="90"/>
      <c r="S325" s="60"/>
      <c r="T325" s="210"/>
      <c r="U325" s="82"/>
      <c r="V325" s="95"/>
      <c r="W325" s="94" t="str">
        <f t="shared" si="96"/>
        <v>Mqtt1</v>
      </c>
      <c r="X325" s="152" t="s">
        <v>6861</v>
      </c>
      <c r="Y325" s="273" t="str">
        <f t="shared" si="105"/>
        <v>marpower/450000-amcs/ums</v>
      </c>
      <c r="Z325" s="101" t="str">
        <f t="shared" ref="Z325:Z338" si="107">IF(COUNTIF(N325,"spare"),"","$."&amp;_xlfn.REGEXREPLACE(_xlfn.REGEXREPLACE(IF(X325="",D325&amp;"_"&amp;J325,J325),"^Amcs_",""),"\.","_"))</f>
        <v>$.UmsCabin1Buzzer</v>
      </c>
      <c r="AA325" s="94"/>
      <c r="AB325" s="90"/>
      <c r="AC325" s="101"/>
      <c r="AD325" s="101"/>
      <c r="AE325" s="102"/>
      <c r="AF325" s="102"/>
      <c r="AG325" s="102"/>
      <c r="AH325" s="95"/>
      <c r="AI325" s="94"/>
      <c r="AJ325" s="66"/>
      <c r="AK325" s="111"/>
      <c r="AL325" s="111"/>
      <c r="AM325" s="112" t="str">
        <f t="shared" si="100"/>
        <v/>
      </c>
      <c r="AN325" s="66"/>
      <c r="AO325" s="66"/>
      <c r="AP325" s="66"/>
      <c r="AQ325" s="66"/>
      <c r="AR325" s="125"/>
      <c r="AS325" s="66"/>
      <c r="AT325" s="60"/>
      <c r="AU325" s="60"/>
      <c r="AV325" s="66"/>
      <c r="AW325" s="126" t="str">
        <f t="shared" si="106"/>
        <v/>
      </c>
      <c r="AX325" s="126"/>
      <c r="AY325" s="139"/>
      <c r="AZ325" s="143"/>
      <c r="BA325" s="143"/>
      <c r="BB325" s="139" t="str">
        <f t="shared" si="102"/>
        <v/>
      </c>
      <c r="BC325" s="152"/>
      <c r="BD325" s="90"/>
      <c r="BE325" s="66"/>
      <c r="BF325" s="66"/>
      <c r="BG325" s="90"/>
      <c r="BH325" s="66"/>
      <c r="BI325" s="66"/>
      <c r="BJ325" s="90"/>
      <c r="BK325" s="66"/>
      <c r="BL325" s="66"/>
      <c r="BM325" s="90"/>
      <c r="BN325" s="66"/>
      <c r="BO325" s="66"/>
      <c r="BP325" s="90"/>
      <c r="BQ325" s="66"/>
      <c r="BR325" s="94"/>
      <c r="BS325" s="90"/>
      <c r="BT325" s="95"/>
      <c r="BU325" s="66"/>
      <c r="BV325" s="66"/>
    </row>
    <row r="326" spans="1:74" ht="15.75" x14ac:dyDescent="0.25">
      <c r="A326" s="51" t="s">
        <v>9456</v>
      </c>
      <c r="B326" s="55"/>
      <c r="C326" s="51" t="s">
        <v>111</v>
      </c>
      <c r="D326" s="55" t="s">
        <v>24</v>
      </c>
      <c r="E326" s="60" t="s">
        <v>155</v>
      </c>
      <c r="F326" s="63" t="s">
        <v>156</v>
      </c>
      <c r="G326" s="66">
        <v>2</v>
      </c>
      <c r="H326" s="60"/>
      <c r="I326" s="60" t="s">
        <v>110</v>
      </c>
      <c r="J326" s="70" t="s">
        <v>483</v>
      </c>
      <c r="K326" s="73" t="s">
        <v>511</v>
      </c>
      <c r="L326" s="77"/>
      <c r="M326" s="77">
        <v>1000</v>
      </c>
      <c r="N326" s="77" t="s">
        <v>1382</v>
      </c>
      <c r="O326" s="82"/>
      <c r="P326" s="60" t="s">
        <v>623</v>
      </c>
      <c r="Q326" s="60"/>
      <c r="R326" s="90"/>
      <c r="S326" s="60"/>
      <c r="T326" s="210"/>
      <c r="U326" s="82"/>
      <c r="V326" s="95"/>
      <c r="W326" s="94" t="str">
        <f t="shared" si="96"/>
        <v>Mqtt1</v>
      </c>
      <c r="X326" s="152" t="s">
        <v>6861</v>
      </c>
      <c r="Y326" s="273" t="str">
        <f t="shared" si="105"/>
        <v>marpower/450000-amcs/ums</v>
      </c>
      <c r="Z326" s="101" t="str">
        <f t="shared" si="107"/>
        <v>$.UmsCabin2Buzzer</v>
      </c>
      <c r="AA326" s="94"/>
      <c r="AB326" s="90"/>
      <c r="AC326" s="101"/>
      <c r="AD326" s="101"/>
      <c r="AE326" s="102"/>
      <c r="AF326" s="102"/>
      <c r="AG326" s="102"/>
      <c r="AH326" s="95"/>
      <c r="AI326" s="94"/>
      <c r="AJ326" s="66"/>
      <c r="AK326" s="111"/>
      <c r="AL326" s="111"/>
      <c r="AM326" s="112" t="str">
        <f t="shared" si="100"/>
        <v/>
      </c>
      <c r="AN326" s="66"/>
      <c r="AO326" s="66"/>
      <c r="AP326" s="66"/>
      <c r="AQ326" s="66"/>
      <c r="AR326" s="125"/>
      <c r="AS326" s="66"/>
      <c r="AT326" s="60"/>
      <c r="AU326" s="60"/>
      <c r="AV326" s="66"/>
      <c r="AW326" s="126" t="str">
        <f t="shared" si="106"/>
        <v/>
      </c>
      <c r="AX326" s="126"/>
      <c r="AY326" s="139"/>
      <c r="AZ326" s="143"/>
      <c r="BA326" s="143"/>
      <c r="BB326" s="139" t="str">
        <f t="shared" si="102"/>
        <v/>
      </c>
      <c r="BC326" s="152"/>
      <c r="BD326" s="90"/>
      <c r="BE326" s="66"/>
      <c r="BF326" s="66"/>
      <c r="BG326" s="90"/>
      <c r="BH326" s="66"/>
      <c r="BI326" s="66"/>
      <c r="BJ326" s="90"/>
      <c r="BK326" s="66"/>
      <c r="BL326" s="66"/>
      <c r="BM326" s="90"/>
      <c r="BN326" s="66"/>
      <c r="BO326" s="66"/>
      <c r="BP326" s="90"/>
      <c r="BQ326" s="66"/>
      <c r="BR326" s="94"/>
      <c r="BS326" s="90"/>
      <c r="BT326" s="95"/>
      <c r="BU326" s="66"/>
      <c r="BV326" s="66"/>
    </row>
    <row r="327" spans="1:74" ht="15.75" x14ac:dyDescent="0.25">
      <c r="A327" s="51" t="s">
        <v>9456</v>
      </c>
      <c r="B327" s="55"/>
      <c r="C327" s="51" t="s">
        <v>111</v>
      </c>
      <c r="D327" s="55" t="s">
        <v>24</v>
      </c>
      <c r="E327" s="60" t="s">
        <v>155</v>
      </c>
      <c r="F327" s="63" t="s">
        <v>156</v>
      </c>
      <c r="G327" s="66">
        <v>3</v>
      </c>
      <c r="H327" s="60"/>
      <c r="I327" s="60" t="s">
        <v>110</v>
      </c>
      <c r="J327" s="70" t="s">
        <v>484</v>
      </c>
      <c r="K327" s="73" t="s">
        <v>511</v>
      </c>
      <c r="L327" s="77"/>
      <c r="M327" s="77">
        <v>1000</v>
      </c>
      <c r="N327" s="77" t="s">
        <v>1382</v>
      </c>
      <c r="O327" s="82"/>
      <c r="P327" s="60" t="s">
        <v>624</v>
      </c>
      <c r="Q327" s="60"/>
      <c r="R327" s="90"/>
      <c r="S327" s="60"/>
      <c r="T327" s="210"/>
      <c r="U327" s="82"/>
      <c r="V327" s="95"/>
      <c r="W327" s="94" t="str">
        <f t="shared" si="96"/>
        <v>Mqtt1</v>
      </c>
      <c r="X327" s="152" t="s">
        <v>6861</v>
      </c>
      <c r="Y327" s="273" t="str">
        <f t="shared" si="105"/>
        <v>marpower/450000-amcs/ums</v>
      </c>
      <c r="Z327" s="101" t="str">
        <f t="shared" si="107"/>
        <v>$.UmsCabin3Buzzer</v>
      </c>
      <c r="AA327" s="94"/>
      <c r="AB327" s="90"/>
      <c r="AC327" s="101"/>
      <c r="AD327" s="101"/>
      <c r="AE327" s="102"/>
      <c r="AF327" s="102"/>
      <c r="AG327" s="102"/>
      <c r="AH327" s="95"/>
      <c r="AI327" s="94"/>
      <c r="AJ327" s="66"/>
      <c r="AK327" s="111"/>
      <c r="AL327" s="111"/>
      <c r="AM327" s="112" t="str">
        <f t="shared" si="100"/>
        <v/>
      </c>
      <c r="AN327" s="66"/>
      <c r="AO327" s="66"/>
      <c r="AP327" s="66"/>
      <c r="AQ327" s="66"/>
      <c r="AR327" s="125"/>
      <c r="AS327" s="66"/>
      <c r="AT327" s="60"/>
      <c r="AU327" s="60"/>
      <c r="AV327" s="66"/>
      <c r="AW327" s="126" t="str">
        <f t="shared" si="106"/>
        <v/>
      </c>
      <c r="AX327" s="126"/>
      <c r="AY327" s="139"/>
      <c r="AZ327" s="143"/>
      <c r="BA327" s="143"/>
      <c r="BB327" s="139" t="str">
        <f t="shared" si="102"/>
        <v/>
      </c>
      <c r="BC327" s="152"/>
      <c r="BD327" s="90"/>
      <c r="BE327" s="66"/>
      <c r="BF327" s="66"/>
      <c r="BG327" s="90"/>
      <c r="BH327" s="66"/>
      <c r="BI327" s="66"/>
      <c r="BJ327" s="90"/>
      <c r="BK327" s="66"/>
      <c r="BL327" s="66"/>
      <c r="BM327" s="90"/>
      <c r="BN327" s="66"/>
      <c r="BO327" s="66"/>
      <c r="BP327" s="90"/>
      <c r="BQ327" s="66"/>
      <c r="BR327" s="94"/>
      <c r="BS327" s="90"/>
      <c r="BT327" s="95"/>
      <c r="BU327" s="66"/>
      <c r="BV327" s="66"/>
    </row>
    <row r="328" spans="1:74" ht="15.75" x14ac:dyDescent="0.25">
      <c r="A328" s="51" t="s">
        <v>9456</v>
      </c>
      <c r="B328" s="55"/>
      <c r="C328" s="51" t="s">
        <v>111</v>
      </c>
      <c r="D328" s="55" t="s">
        <v>24</v>
      </c>
      <c r="E328" s="60" t="s">
        <v>155</v>
      </c>
      <c r="F328" s="63" t="s">
        <v>156</v>
      </c>
      <c r="G328" s="66">
        <v>4</v>
      </c>
      <c r="H328" s="60"/>
      <c r="I328" s="60" t="s">
        <v>110</v>
      </c>
      <c r="J328" s="70" t="s">
        <v>189</v>
      </c>
      <c r="K328" s="73" t="s">
        <v>511</v>
      </c>
      <c r="L328" s="77"/>
      <c r="M328" s="77">
        <v>1000</v>
      </c>
      <c r="N328" s="77" t="s">
        <v>1382</v>
      </c>
      <c r="O328" s="82"/>
      <c r="P328" s="60" t="s">
        <v>166</v>
      </c>
      <c r="Q328" s="60"/>
      <c r="R328" s="90"/>
      <c r="S328" s="60"/>
      <c r="T328" s="210"/>
      <c r="U328" s="82"/>
      <c r="V328" s="95"/>
      <c r="W328" s="94" t="str">
        <f t="shared" si="96"/>
        <v>Mqtt1</v>
      </c>
      <c r="X328" s="152" t="s">
        <v>10418</v>
      </c>
      <c r="Y328" s="273" t="str">
        <f t="shared" si="105"/>
        <v>marpower/450000-amcs/alarm-panel</v>
      </c>
      <c r="Z328" s="101" t="str">
        <f t="shared" si="107"/>
        <v>$.BridgeAlarmPanelSilenceLight</v>
      </c>
      <c r="AA328" s="94"/>
      <c r="AB328" s="90"/>
      <c r="AC328" s="101"/>
      <c r="AD328" s="101"/>
      <c r="AE328" s="102"/>
      <c r="AF328" s="102"/>
      <c r="AG328" s="102"/>
      <c r="AH328" s="95"/>
      <c r="AI328" s="94"/>
      <c r="AJ328" s="66"/>
      <c r="AK328" s="111"/>
      <c r="AL328" s="111"/>
      <c r="AM328" s="112" t="str">
        <f t="shared" si="100"/>
        <v/>
      </c>
      <c r="AN328" s="66"/>
      <c r="AO328" s="66"/>
      <c r="AP328" s="66"/>
      <c r="AQ328" s="66"/>
      <c r="AR328" s="125"/>
      <c r="AS328" s="66"/>
      <c r="AT328" s="60"/>
      <c r="AU328" s="60"/>
      <c r="AV328" s="66"/>
      <c r="AW328" s="126" t="str">
        <f t="shared" si="106"/>
        <v/>
      </c>
      <c r="AX328" s="126"/>
      <c r="AY328" s="139"/>
      <c r="AZ328" s="143"/>
      <c r="BA328" s="143"/>
      <c r="BB328" s="139" t="str">
        <f t="shared" si="102"/>
        <v/>
      </c>
      <c r="BC328" s="152"/>
      <c r="BD328" s="90"/>
      <c r="BE328" s="66"/>
      <c r="BF328" s="66"/>
      <c r="BG328" s="90"/>
      <c r="BH328" s="66"/>
      <c r="BI328" s="66"/>
      <c r="BJ328" s="90"/>
      <c r="BK328" s="66"/>
      <c r="BL328" s="66"/>
      <c r="BM328" s="90"/>
      <c r="BN328" s="66"/>
      <c r="BO328" s="66"/>
      <c r="BP328" s="90"/>
      <c r="BQ328" s="66"/>
      <c r="BR328" s="94"/>
      <c r="BS328" s="90"/>
      <c r="BT328" s="95"/>
      <c r="BU328" s="66"/>
      <c r="BV328" s="66"/>
    </row>
    <row r="329" spans="1:74" ht="15.75" x14ac:dyDescent="0.25">
      <c r="A329" s="51" t="s">
        <v>9456</v>
      </c>
      <c r="B329" s="55"/>
      <c r="C329" s="51" t="s">
        <v>111</v>
      </c>
      <c r="D329" s="55" t="s">
        <v>24</v>
      </c>
      <c r="E329" s="60" t="s">
        <v>155</v>
      </c>
      <c r="F329" s="63" t="s">
        <v>156</v>
      </c>
      <c r="G329" s="66">
        <v>5</v>
      </c>
      <c r="H329" s="60"/>
      <c r="I329" s="60" t="s">
        <v>110</v>
      </c>
      <c r="J329" s="70" t="s">
        <v>485</v>
      </c>
      <c r="K329" s="73" t="s">
        <v>511</v>
      </c>
      <c r="L329" s="77"/>
      <c r="M329" s="77">
        <v>1000</v>
      </c>
      <c r="N329" s="77" t="s">
        <v>1382</v>
      </c>
      <c r="O329" s="82"/>
      <c r="P329" s="60" t="s">
        <v>625</v>
      </c>
      <c r="Q329" s="60"/>
      <c r="R329" s="90"/>
      <c r="S329" s="60"/>
      <c r="T329" s="210"/>
      <c r="U329" s="82"/>
      <c r="V329" s="95"/>
      <c r="W329" s="94" t="str">
        <f t="shared" si="96"/>
        <v>Mqtt1</v>
      </c>
      <c r="X329" s="152" t="s">
        <v>10418</v>
      </c>
      <c r="Y329" s="273" t="str">
        <f t="shared" si="105"/>
        <v>marpower/450000-amcs/alarm-panel</v>
      </c>
      <c r="Z329" s="101" t="str">
        <f t="shared" si="107"/>
        <v>$.OperatorAlarmPanelSilenceLight</v>
      </c>
      <c r="AA329" s="94"/>
      <c r="AB329" s="90"/>
      <c r="AC329" s="101"/>
      <c r="AD329" s="101"/>
      <c r="AE329" s="102"/>
      <c r="AF329" s="102"/>
      <c r="AG329" s="102"/>
      <c r="AH329" s="95"/>
      <c r="AI329" s="94"/>
      <c r="AJ329" s="66"/>
      <c r="AK329" s="111"/>
      <c r="AL329" s="111"/>
      <c r="AM329" s="112" t="str">
        <f t="shared" si="100"/>
        <v/>
      </c>
      <c r="AN329" s="66"/>
      <c r="AO329" s="66"/>
      <c r="AP329" s="66"/>
      <c r="AQ329" s="66"/>
      <c r="AR329" s="125"/>
      <c r="AS329" s="66"/>
      <c r="AT329" s="60"/>
      <c r="AU329" s="60"/>
      <c r="AV329" s="66"/>
      <c r="AW329" s="126" t="str">
        <f t="shared" si="106"/>
        <v/>
      </c>
      <c r="AX329" s="126"/>
      <c r="AY329" s="139"/>
      <c r="AZ329" s="143"/>
      <c r="BA329" s="143"/>
      <c r="BB329" s="139" t="str">
        <f t="shared" si="102"/>
        <v/>
      </c>
      <c r="BC329" s="152"/>
      <c r="BD329" s="90"/>
      <c r="BE329" s="66"/>
      <c r="BF329" s="66"/>
      <c r="BG329" s="90"/>
      <c r="BH329" s="66"/>
      <c r="BI329" s="66"/>
      <c r="BJ329" s="90"/>
      <c r="BK329" s="66"/>
      <c r="BL329" s="66"/>
      <c r="BM329" s="90"/>
      <c r="BN329" s="66"/>
      <c r="BO329" s="66"/>
      <c r="BP329" s="90"/>
      <c r="BQ329" s="66"/>
      <c r="BR329" s="94"/>
      <c r="BS329" s="90"/>
      <c r="BT329" s="95"/>
      <c r="BU329" s="66"/>
      <c r="BV329" s="66"/>
    </row>
    <row r="330" spans="1:74" ht="15.75" x14ac:dyDescent="0.25">
      <c r="A330" s="51" t="s">
        <v>9456</v>
      </c>
      <c r="B330" s="55"/>
      <c r="C330" s="51" t="s">
        <v>111</v>
      </c>
      <c r="D330" s="55" t="s">
        <v>24</v>
      </c>
      <c r="E330" s="60" t="s">
        <v>155</v>
      </c>
      <c r="F330" s="63" t="s">
        <v>156</v>
      </c>
      <c r="G330" s="66">
        <v>6</v>
      </c>
      <c r="H330" s="60"/>
      <c r="I330" s="60" t="s">
        <v>110</v>
      </c>
      <c r="J330" s="70" t="s">
        <v>453</v>
      </c>
      <c r="K330" s="73" t="s">
        <v>511</v>
      </c>
      <c r="L330" s="77"/>
      <c r="M330" s="77">
        <v>1000</v>
      </c>
      <c r="N330" s="77" t="s">
        <v>1382</v>
      </c>
      <c r="O330" s="82"/>
      <c r="P330" s="60" t="s">
        <v>547</v>
      </c>
      <c r="Q330" s="60"/>
      <c r="R330" s="90"/>
      <c r="S330" s="60"/>
      <c r="T330" s="210"/>
      <c r="U330" s="82"/>
      <c r="V330" s="95"/>
      <c r="W330" s="94" t="str">
        <f t="shared" si="96"/>
        <v>Mqtt1</v>
      </c>
      <c r="X330" s="273"/>
      <c r="Y330" s="273" t="str">
        <f t="shared" si="105"/>
        <v>marpower/450000-amcs</v>
      </c>
      <c r="Z330" s="274" t="str">
        <f t="shared" si="107"/>
        <v>$.KEB2_MachinerySpaceBuzzerHorn</v>
      </c>
      <c r="AA330" s="94"/>
      <c r="AB330" s="90"/>
      <c r="AC330" s="101"/>
      <c r="AD330" s="101"/>
      <c r="AE330" s="102"/>
      <c r="AF330" s="102"/>
      <c r="AG330" s="102"/>
      <c r="AH330" s="95"/>
      <c r="AI330" s="94"/>
      <c r="AJ330" s="66"/>
      <c r="AK330" s="111"/>
      <c r="AL330" s="111"/>
      <c r="AM330" s="112" t="str">
        <f t="shared" si="100"/>
        <v/>
      </c>
      <c r="AN330" s="66"/>
      <c r="AO330" s="66"/>
      <c r="AP330" s="66"/>
      <c r="AQ330" s="66"/>
      <c r="AR330" s="125"/>
      <c r="AS330" s="66"/>
      <c r="AT330" s="60"/>
      <c r="AU330" s="60"/>
      <c r="AV330" s="66"/>
      <c r="AW330" s="126" t="str">
        <f t="shared" si="106"/>
        <v/>
      </c>
      <c r="AX330" s="126"/>
      <c r="AY330" s="139"/>
      <c r="AZ330" s="143"/>
      <c r="BA330" s="143"/>
      <c r="BB330" s="139" t="str">
        <f t="shared" si="102"/>
        <v/>
      </c>
      <c r="BC330" s="152"/>
      <c r="BD330" s="90"/>
      <c r="BE330" s="66"/>
      <c r="BF330" s="66"/>
      <c r="BG330" s="90"/>
      <c r="BH330" s="66"/>
      <c r="BI330" s="66"/>
      <c r="BJ330" s="90"/>
      <c r="BK330" s="66"/>
      <c r="BL330" s="66"/>
      <c r="BM330" s="90"/>
      <c r="BN330" s="66"/>
      <c r="BO330" s="66"/>
      <c r="BP330" s="90"/>
      <c r="BQ330" s="66"/>
      <c r="BR330" s="94"/>
      <c r="BS330" s="90"/>
      <c r="BT330" s="95"/>
      <c r="BU330" s="66"/>
      <c r="BV330" s="66"/>
    </row>
    <row r="331" spans="1:74" ht="15.75" x14ac:dyDescent="0.25">
      <c r="A331" s="51" t="s">
        <v>9456</v>
      </c>
      <c r="B331" s="55"/>
      <c r="C331" s="51" t="s">
        <v>111</v>
      </c>
      <c r="D331" s="55" t="s">
        <v>24</v>
      </c>
      <c r="E331" s="60" t="s">
        <v>155</v>
      </c>
      <c r="F331" s="63" t="s">
        <v>156</v>
      </c>
      <c r="G331" s="66">
        <v>7</v>
      </c>
      <c r="H331" s="60"/>
      <c r="I331" s="60" t="s">
        <v>110</v>
      </c>
      <c r="J331" s="70" t="s">
        <v>190</v>
      </c>
      <c r="K331" s="73" t="s">
        <v>511</v>
      </c>
      <c r="L331" s="77"/>
      <c r="M331" s="77">
        <v>1000</v>
      </c>
      <c r="N331" s="77" t="s">
        <v>1382</v>
      </c>
      <c r="O331" s="82"/>
      <c r="P331" s="60" t="s">
        <v>626</v>
      </c>
      <c r="Q331" s="60"/>
      <c r="R331" s="90"/>
      <c r="S331" s="60"/>
      <c r="T331" s="210"/>
      <c r="U331" s="82"/>
      <c r="V331" s="95"/>
      <c r="W331" s="94" t="str">
        <f t="shared" si="96"/>
        <v>Mqtt1</v>
      </c>
      <c r="X331" s="152"/>
      <c r="Y331" s="273" t="str">
        <f t="shared" si="105"/>
        <v>marpower/450000-amcs</v>
      </c>
      <c r="Z331" s="101" t="str">
        <f t="shared" si="107"/>
        <v>$.KEB2_BridgeAlarmPanelBuzzer</v>
      </c>
      <c r="AA331" s="94"/>
      <c r="AB331" s="90"/>
      <c r="AC331" s="101"/>
      <c r="AD331" s="101"/>
      <c r="AE331" s="102"/>
      <c r="AF331" s="102"/>
      <c r="AG331" s="102"/>
      <c r="AH331" s="95"/>
      <c r="AI331" s="94"/>
      <c r="AJ331" s="66"/>
      <c r="AK331" s="111"/>
      <c r="AL331" s="111"/>
      <c r="AM331" s="112" t="str">
        <f t="shared" si="100"/>
        <v/>
      </c>
      <c r="AN331" s="66"/>
      <c r="AO331" s="66"/>
      <c r="AP331" s="66"/>
      <c r="AQ331" s="66"/>
      <c r="AR331" s="125"/>
      <c r="AS331" s="66"/>
      <c r="AT331" s="60"/>
      <c r="AU331" s="60"/>
      <c r="AV331" s="66"/>
      <c r="AW331" s="126" t="str">
        <f t="shared" si="106"/>
        <v/>
      </c>
      <c r="AX331" s="126"/>
      <c r="AY331" s="139"/>
      <c r="AZ331" s="143"/>
      <c r="BA331" s="143"/>
      <c r="BB331" s="139" t="str">
        <f t="shared" si="102"/>
        <v/>
      </c>
      <c r="BC331" s="152"/>
      <c r="BD331" s="90"/>
      <c r="BE331" s="66"/>
      <c r="BF331" s="66"/>
      <c r="BG331" s="90"/>
      <c r="BH331" s="66"/>
      <c r="BI331" s="66"/>
      <c r="BJ331" s="90"/>
      <c r="BK331" s="66"/>
      <c r="BL331" s="66"/>
      <c r="BM331" s="90"/>
      <c r="BN331" s="66"/>
      <c r="BO331" s="66"/>
      <c r="BP331" s="90"/>
      <c r="BQ331" s="66"/>
      <c r="BR331" s="94"/>
      <c r="BS331" s="90"/>
      <c r="BT331" s="95"/>
      <c r="BU331" s="66"/>
      <c r="BV331" s="66"/>
    </row>
    <row r="332" spans="1:74" ht="15.75" x14ac:dyDescent="0.25">
      <c r="A332" s="51" t="s">
        <v>9456</v>
      </c>
      <c r="B332" s="55"/>
      <c r="C332" s="51" t="s">
        <v>111</v>
      </c>
      <c r="D332" s="55" t="s">
        <v>24</v>
      </c>
      <c r="E332" s="60" t="s">
        <v>155</v>
      </c>
      <c r="F332" s="63" t="s">
        <v>156</v>
      </c>
      <c r="G332" s="66">
        <v>8</v>
      </c>
      <c r="H332" s="60"/>
      <c r="I332" s="60" t="s">
        <v>110</v>
      </c>
      <c r="J332" s="70" t="s">
        <v>486</v>
      </c>
      <c r="K332" s="73" t="s">
        <v>511</v>
      </c>
      <c r="L332" s="77"/>
      <c r="M332" s="77">
        <v>1000</v>
      </c>
      <c r="N332" s="77" t="s">
        <v>1382</v>
      </c>
      <c r="O332" s="82"/>
      <c r="P332" s="60" t="s">
        <v>627</v>
      </c>
      <c r="Q332" s="60"/>
      <c r="R332" s="90"/>
      <c r="S332" s="60"/>
      <c r="T332" s="210"/>
      <c r="U332" s="82"/>
      <c r="V332" s="95"/>
      <c r="W332" s="94" t="str">
        <f t="shared" si="96"/>
        <v>Mqtt1</v>
      </c>
      <c r="X332" s="152" t="s">
        <v>10418</v>
      </c>
      <c r="Y332" s="273" t="str">
        <f t="shared" si="105"/>
        <v>marpower/450000-amcs/alarm-panel</v>
      </c>
      <c r="Z332" s="101" t="str">
        <f t="shared" si="107"/>
        <v>$.OperatorAlarmPanelBuzzer</v>
      </c>
      <c r="AA332" s="94"/>
      <c r="AB332" s="90"/>
      <c r="AC332" s="101"/>
      <c r="AD332" s="101"/>
      <c r="AE332" s="102"/>
      <c r="AF332" s="102"/>
      <c r="AG332" s="102"/>
      <c r="AH332" s="95"/>
      <c r="AI332" s="94"/>
      <c r="AJ332" s="66"/>
      <c r="AK332" s="111"/>
      <c r="AL332" s="111"/>
      <c r="AM332" s="112" t="str">
        <f t="shared" si="100"/>
        <v/>
      </c>
      <c r="AN332" s="66"/>
      <c r="AO332" s="66"/>
      <c r="AP332" s="66"/>
      <c r="AQ332" s="66"/>
      <c r="AR332" s="125"/>
      <c r="AS332" s="66"/>
      <c r="AT332" s="60"/>
      <c r="AU332" s="60"/>
      <c r="AV332" s="66"/>
      <c r="AW332" s="126" t="str">
        <f t="shared" si="106"/>
        <v/>
      </c>
      <c r="AX332" s="126"/>
      <c r="AY332" s="139"/>
      <c r="AZ332" s="143"/>
      <c r="BA332" s="143"/>
      <c r="BB332" s="139" t="str">
        <f t="shared" si="102"/>
        <v/>
      </c>
      <c r="BC332" s="152"/>
      <c r="BD332" s="90"/>
      <c r="BE332" s="66"/>
      <c r="BF332" s="66"/>
      <c r="BG332" s="90"/>
      <c r="BH332" s="66"/>
      <c r="BI332" s="66"/>
      <c r="BJ332" s="90"/>
      <c r="BK332" s="66"/>
      <c r="BL332" s="66"/>
      <c r="BM332" s="90"/>
      <c r="BN332" s="66"/>
      <c r="BO332" s="66"/>
      <c r="BP332" s="90"/>
      <c r="BQ332" s="66"/>
      <c r="BR332" s="94"/>
      <c r="BS332" s="90"/>
      <c r="BT332" s="95"/>
      <c r="BU332" s="66"/>
      <c r="BV332" s="66"/>
    </row>
    <row r="333" spans="1:74" ht="15.75" x14ac:dyDescent="0.25">
      <c r="A333" s="51" t="s">
        <v>9456</v>
      </c>
      <c r="B333" s="55"/>
      <c r="C333" s="51" t="s">
        <v>111</v>
      </c>
      <c r="D333" s="55" t="s">
        <v>24</v>
      </c>
      <c r="E333" s="60" t="s">
        <v>169</v>
      </c>
      <c r="F333" s="63" t="s">
        <v>156</v>
      </c>
      <c r="G333" s="66">
        <v>1</v>
      </c>
      <c r="H333" s="60"/>
      <c r="I333" s="60" t="s">
        <v>110</v>
      </c>
      <c r="J333" s="70" t="s">
        <v>487</v>
      </c>
      <c r="K333" s="73" t="s">
        <v>511</v>
      </c>
      <c r="L333" s="77"/>
      <c r="M333" s="77">
        <v>1000</v>
      </c>
      <c r="N333" s="77" t="s">
        <v>1382</v>
      </c>
      <c r="O333" s="82"/>
      <c r="P333" s="60" t="s">
        <v>628</v>
      </c>
      <c r="Q333" s="60"/>
      <c r="R333" s="90"/>
      <c r="S333" s="60"/>
      <c r="T333" s="210"/>
      <c r="U333" s="82"/>
      <c r="V333" s="95"/>
      <c r="W333" s="94" t="str">
        <f t="shared" si="96"/>
        <v>Mqtt1</v>
      </c>
      <c r="X333" s="152" t="s">
        <v>6861</v>
      </c>
      <c r="Y333" s="273" t="str">
        <f t="shared" si="105"/>
        <v>marpower/450000-amcs/ums</v>
      </c>
      <c r="Z333" s="101" t="str">
        <f t="shared" si="107"/>
        <v>$.UMSCabin1Duty</v>
      </c>
      <c r="AA333" s="94"/>
      <c r="AB333" s="90"/>
      <c r="AC333" s="101"/>
      <c r="AD333" s="101"/>
      <c r="AE333" s="102"/>
      <c r="AF333" s="102"/>
      <c r="AG333" s="102"/>
      <c r="AH333" s="95"/>
      <c r="AI333" s="94"/>
      <c r="AJ333" s="66"/>
      <c r="AK333" s="111"/>
      <c r="AL333" s="111"/>
      <c r="AM333" s="112" t="str">
        <f t="shared" si="100"/>
        <v/>
      </c>
      <c r="AN333" s="66"/>
      <c r="AO333" s="66"/>
      <c r="AP333" s="66"/>
      <c r="AQ333" s="66"/>
      <c r="AR333" s="125"/>
      <c r="AS333" s="66"/>
      <c r="AT333" s="60"/>
      <c r="AU333" s="60"/>
      <c r="AV333" s="66"/>
      <c r="AW333" s="126" t="str">
        <f t="shared" si="106"/>
        <v/>
      </c>
      <c r="AX333" s="126"/>
      <c r="AY333" s="139"/>
      <c r="AZ333" s="143"/>
      <c r="BA333" s="143"/>
      <c r="BB333" s="139" t="str">
        <f t="shared" si="102"/>
        <v/>
      </c>
      <c r="BC333" s="152"/>
      <c r="BD333" s="90"/>
      <c r="BE333" s="66"/>
      <c r="BF333" s="66"/>
      <c r="BG333" s="90"/>
      <c r="BH333" s="66"/>
      <c r="BI333" s="66"/>
      <c r="BJ333" s="90"/>
      <c r="BK333" s="66"/>
      <c r="BL333" s="66"/>
      <c r="BM333" s="90"/>
      <c r="BN333" s="66"/>
      <c r="BO333" s="66"/>
      <c r="BP333" s="90"/>
      <c r="BQ333" s="66"/>
      <c r="BR333" s="94"/>
      <c r="BS333" s="90"/>
      <c r="BT333" s="95"/>
      <c r="BU333" s="66"/>
      <c r="BV333" s="66"/>
    </row>
    <row r="334" spans="1:74" ht="15.75" x14ac:dyDescent="0.25">
      <c r="A334" s="51" t="s">
        <v>9456</v>
      </c>
      <c r="B334" s="55"/>
      <c r="C334" s="51" t="s">
        <v>111</v>
      </c>
      <c r="D334" s="55" t="s">
        <v>24</v>
      </c>
      <c r="E334" s="60" t="s">
        <v>169</v>
      </c>
      <c r="F334" s="63" t="s">
        <v>156</v>
      </c>
      <c r="G334" s="66">
        <v>2</v>
      </c>
      <c r="H334" s="60"/>
      <c r="I334" s="60" t="s">
        <v>110</v>
      </c>
      <c r="J334" s="70" t="s">
        <v>488</v>
      </c>
      <c r="K334" s="73" t="s">
        <v>511</v>
      </c>
      <c r="L334" s="77"/>
      <c r="M334" s="77">
        <v>1000</v>
      </c>
      <c r="N334" s="77" t="s">
        <v>1382</v>
      </c>
      <c r="O334" s="82"/>
      <c r="P334" s="60" t="s">
        <v>629</v>
      </c>
      <c r="Q334" s="60"/>
      <c r="R334" s="90"/>
      <c r="S334" s="60"/>
      <c r="T334" s="210"/>
      <c r="U334" s="82"/>
      <c r="V334" s="95"/>
      <c r="W334" s="94" t="str">
        <f t="shared" si="96"/>
        <v>Mqtt1</v>
      </c>
      <c r="X334" s="152" t="s">
        <v>6861</v>
      </c>
      <c r="Y334" s="273" t="str">
        <f t="shared" si="105"/>
        <v>marpower/450000-amcs/ums</v>
      </c>
      <c r="Z334" s="101" t="str">
        <f t="shared" si="107"/>
        <v>$.UMSCabin1AlarmLed</v>
      </c>
      <c r="AA334" s="94"/>
      <c r="AB334" s="90"/>
      <c r="AC334" s="101"/>
      <c r="AD334" s="101"/>
      <c r="AE334" s="102"/>
      <c r="AF334" s="102"/>
      <c r="AG334" s="102"/>
      <c r="AH334" s="95"/>
      <c r="AI334" s="94"/>
      <c r="AJ334" s="66"/>
      <c r="AK334" s="111"/>
      <c r="AL334" s="111"/>
      <c r="AM334" s="112" t="str">
        <f t="shared" si="100"/>
        <v/>
      </c>
      <c r="AN334" s="66"/>
      <c r="AO334" s="66"/>
      <c r="AP334" s="66"/>
      <c r="AQ334" s="66"/>
      <c r="AR334" s="125"/>
      <c r="AS334" s="66"/>
      <c r="AT334" s="60"/>
      <c r="AU334" s="60"/>
      <c r="AV334" s="66"/>
      <c r="AW334" s="126" t="str">
        <f t="shared" si="106"/>
        <v/>
      </c>
      <c r="AX334" s="126"/>
      <c r="AY334" s="139"/>
      <c r="AZ334" s="143"/>
      <c r="BA334" s="143"/>
      <c r="BB334" s="139" t="str">
        <f t="shared" si="102"/>
        <v/>
      </c>
      <c r="BC334" s="152"/>
      <c r="BD334" s="90"/>
      <c r="BE334" s="66"/>
      <c r="BF334" s="66"/>
      <c r="BG334" s="90"/>
      <c r="BH334" s="66"/>
      <c r="BI334" s="66"/>
      <c r="BJ334" s="90"/>
      <c r="BK334" s="66"/>
      <c r="BL334" s="66"/>
      <c r="BM334" s="90"/>
      <c r="BN334" s="66"/>
      <c r="BO334" s="66"/>
      <c r="BP334" s="90"/>
      <c r="BQ334" s="66"/>
      <c r="BR334" s="94"/>
      <c r="BS334" s="90"/>
      <c r="BT334" s="95"/>
      <c r="BU334" s="66"/>
      <c r="BV334" s="66"/>
    </row>
    <row r="335" spans="1:74" ht="15.75" x14ac:dyDescent="0.25">
      <c r="A335" s="51" t="s">
        <v>9456</v>
      </c>
      <c r="B335" s="55"/>
      <c r="C335" s="51" t="s">
        <v>111</v>
      </c>
      <c r="D335" s="55" t="s">
        <v>24</v>
      </c>
      <c r="E335" s="60" t="s">
        <v>169</v>
      </c>
      <c r="F335" s="63" t="s">
        <v>156</v>
      </c>
      <c r="G335" s="66">
        <v>3</v>
      </c>
      <c r="H335" s="60"/>
      <c r="I335" s="60" t="s">
        <v>110</v>
      </c>
      <c r="J335" s="70" t="s">
        <v>489</v>
      </c>
      <c r="K335" s="73" t="s">
        <v>511</v>
      </c>
      <c r="L335" s="77"/>
      <c r="M335" s="77">
        <v>1000</v>
      </c>
      <c r="N335" s="77" t="s">
        <v>1382</v>
      </c>
      <c r="O335" s="82"/>
      <c r="P335" s="60" t="s">
        <v>630</v>
      </c>
      <c r="Q335" s="60"/>
      <c r="R335" s="90"/>
      <c r="S335" s="60"/>
      <c r="T335" s="210"/>
      <c r="U335" s="82"/>
      <c r="V335" s="95"/>
      <c r="W335" s="94" t="str">
        <f t="shared" si="96"/>
        <v>Mqtt1</v>
      </c>
      <c r="X335" s="152" t="s">
        <v>6861</v>
      </c>
      <c r="Y335" s="273" t="str">
        <f t="shared" si="105"/>
        <v>marpower/450000-amcs/ums</v>
      </c>
      <c r="Z335" s="101" t="str">
        <f t="shared" si="107"/>
        <v>$.UMSCabin2Duty</v>
      </c>
      <c r="AA335" s="94"/>
      <c r="AB335" s="90"/>
      <c r="AC335" s="101"/>
      <c r="AD335" s="101"/>
      <c r="AE335" s="102"/>
      <c r="AF335" s="102"/>
      <c r="AG335" s="102"/>
      <c r="AH335" s="95"/>
      <c r="AI335" s="94"/>
      <c r="AJ335" s="66"/>
      <c r="AK335" s="111"/>
      <c r="AL335" s="111"/>
      <c r="AM335" s="112" t="str">
        <f t="shared" si="100"/>
        <v/>
      </c>
      <c r="AN335" s="66"/>
      <c r="AO335" s="66"/>
      <c r="AP335" s="66"/>
      <c r="AQ335" s="66"/>
      <c r="AR335" s="125"/>
      <c r="AS335" s="66"/>
      <c r="AT335" s="60"/>
      <c r="AU335" s="60"/>
      <c r="AV335" s="66"/>
      <c r="AW335" s="126" t="str">
        <f t="shared" si="106"/>
        <v/>
      </c>
      <c r="AX335" s="126"/>
      <c r="AY335" s="139"/>
      <c r="AZ335" s="143"/>
      <c r="BA335" s="143"/>
      <c r="BB335" s="139" t="str">
        <f t="shared" si="102"/>
        <v/>
      </c>
      <c r="BC335" s="152"/>
      <c r="BD335" s="90"/>
      <c r="BE335" s="66"/>
      <c r="BF335" s="66"/>
      <c r="BG335" s="90"/>
      <c r="BH335" s="66"/>
      <c r="BI335" s="66"/>
      <c r="BJ335" s="90"/>
      <c r="BK335" s="66"/>
      <c r="BL335" s="66"/>
      <c r="BM335" s="90"/>
      <c r="BN335" s="66"/>
      <c r="BO335" s="66"/>
      <c r="BP335" s="90"/>
      <c r="BQ335" s="66"/>
      <c r="BR335" s="94"/>
      <c r="BS335" s="90"/>
      <c r="BT335" s="95"/>
      <c r="BU335" s="66"/>
      <c r="BV335" s="66"/>
    </row>
    <row r="336" spans="1:74" ht="15.75" x14ac:dyDescent="0.25">
      <c r="A336" s="51" t="s">
        <v>9456</v>
      </c>
      <c r="B336" s="55"/>
      <c r="C336" s="51" t="s">
        <v>111</v>
      </c>
      <c r="D336" s="55" t="s">
        <v>24</v>
      </c>
      <c r="E336" s="60" t="s">
        <v>169</v>
      </c>
      <c r="F336" s="63" t="s">
        <v>156</v>
      </c>
      <c r="G336" s="66">
        <v>4</v>
      </c>
      <c r="H336" s="60"/>
      <c r="I336" s="60" t="s">
        <v>110</v>
      </c>
      <c r="J336" s="70" t="s">
        <v>490</v>
      </c>
      <c r="K336" s="73" t="s">
        <v>511</v>
      </c>
      <c r="L336" s="77"/>
      <c r="M336" s="77">
        <v>1000</v>
      </c>
      <c r="N336" s="77" t="s">
        <v>1382</v>
      </c>
      <c r="O336" s="82"/>
      <c r="P336" s="60" t="s">
        <v>631</v>
      </c>
      <c r="Q336" s="60"/>
      <c r="R336" s="90"/>
      <c r="S336" s="60"/>
      <c r="T336" s="210"/>
      <c r="U336" s="82"/>
      <c r="V336" s="95"/>
      <c r="W336" s="94" t="str">
        <f t="shared" si="96"/>
        <v>Mqtt1</v>
      </c>
      <c r="X336" s="152" t="s">
        <v>6861</v>
      </c>
      <c r="Y336" s="273" t="str">
        <f t="shared" si="105"/>
        <v>marpower/450000-amcs/ums</v>
      </c>
      <c r="Z336" s="101" t="str">
        <f t="shared" si="107"/>
        <v>$.UMSCabin2AlarmLed</v>
      </c>
      <c r="AA336" s="94"/>
      <c r="AB336" s="90"/>
      <c r="AC336" s="101"/>
      <c r="AD336" s="101"/>
      <c r="AE336" s="102"/>
      <c r="AF336" s="102"/>
      <c r="AG336" s="102"/>
      <c r="AH336" s="95"/>
      <c r="AI336" s="94"/>
      <c r="AJ336" s="66"/>
      <c r="AK336" s="111"/>
      <c r="AL336" s="111"/>
      <c r="AM336" s="112" t="str">
        <f t="shared" si="100"/>
        <v/>
      </c>
      <c r="AN336" s="66"/>
      <c r="AO336" s="66"/>
      <c r="AP336" s="66"/>
      <c r="AQ336" s="66"/>
      <c r="AR336" s="125"/>
      <c r="AS336" s="66"/>
      <c r="AT336" s="60"/>
      <c r="AU336" s="60"/>
      <c r="AV336" s="66"/>
      <c r="AW336" s="126" t="str">
        <f t="shared" si="106"/>
        <v/>
      </c>
      <c r="AX336" s="126"/>
      <c r="AY336" s="139"/>
      <c r="AZ336" s="143"/>
      <c r="BA336" s="143"/>
      <c r="BB336" s="139" t="str">
        <f t="shared" si="102"/>
        <v/>
      </c>
      <c r="BC336" s="152"/>
      <c r="BD336" s="90"/>
      <c r="BE336" s="66"/>
      <c r="BF336" s="66"/>
      <c r="BG336" s="90"/>
      <c r="BH336" s="66"/>
      <c r="BI336" s="66"/>
      <c r="BJ336" s="90"/>
      <c r="BK336" s="66"/>
      <c r="BL336" s="66"/>
      <c r="BM336" s="90"/>
      <c r="BN336" s="66"/>
      <c r="BO336" s="66"/>
      <c r="BP336" s="90"/>
      <c r="BQ336" s="66"/>
      <c r="BR336" s="94"/>
      <c r="BS336" s="90"/>
      <c r="BT336" s="95"/>
      <c r="BU336" s="66"/>
      <c r="BV336" s="66"/>
    </row>
    <row r="337" spans="1:74" ht="15.75" x14ac:dyDescent="0.25">
      <c r="A337" s="51" t="s">
        <v>9456</v>
      </c>
      <c r="B337" s="55"/>
      <c r="C337" s="51" t="s">
        <v>111</v>
      </c>
      <c r="D337" s="55" t="s">
        <v>24</v>
      </c>
      <c r="E337" s="60" t="s">
        <v>169</v>
      </c>
      <c r="F337" s="63" t="s">
        <v>156</v>
      </c>
      <c r="G337" s="66">
        <v>5</v>
      </c>
      <c r="H337" s="60"/>
      <c r="I337" s="60" t="s">
        <v>110</v>
      </c>
      <c r="J337" s="70" t="s">
        <v>491</v>
      </c>
      <c r="K337" s="73" t="s">
        <v>511</v>
      </c>
      <c r="L337" s="77"/>
      <c r="M337" s="77">
        <v>1000</v>
      </c>
      <c r="N337" s="77" t="s">
        <v>1382</v>
      </c>
      <c r="O337" s="82"/>
      <c r="P337" s="60" t="s">
        <v>632</v>
      </c>
      <c r="Q337" s="60"/>
      <c r="R337" s="90"/>
      <c r="S337" s="60"/>
      <c r="T337" s="210"/>
      <c r="U337" s="82"/>
      <c r="V337" s="95"/>
      <c r="W337" s="94" t="str">
        <f t="shared" si="96"/>
        <v>Mqtt1</v>
      </c>
      <c r="X337" s="152" t="s">
        <v>6861</v>
      </c>
      <c r="Y337" s="273" t="str">
        <f t="shared" si="105"/>
        <v>marpower/450000-amcs/ums</v>
      </c>
      <c r="Z337" s="101" t="str">
        <f t="shared" si="107"/>
        <v>$.UMSCabin3Duty</v>
      </c>
      <c r="AA337" s="94"/>
      <c r="AB337" s="90"/>
      <c r="AC337" s="101"/>
      <c r="AD337" s="101"/>
      <c r="AE337" s="102"/>
      <c r="AF337" s="102"/>
      <c r="AG337" s="102"/>
      <c r="AH337" s="95"/>
      <c r="AI337" s="94"/>
      <c r="AJ337" s="66"/>
      <c r="AK337" s="111"/>
      <c r="AL337" s="111"/>
      <c r="AM337" s="112" t="str">
        <f t="shared" si="100"/>
        <v/>
      </c>
      <c r="AN337" s="66"/>
      <c r="AO337" s="66"/>
      <c r="AP337" s="66"/>
      <c r="AQ337" s="66"/>
      <c r="AR337" s="125"/>
      <c r="AS337" s="66"/>
      <c r="AT337" s="60"/>
      <c r="AU337" s="60"/>
      <c r="AV337" s="66"/>
      <c r="AW337" s="126" t="str">
        <f t="shared" si="106"/>
        <v/>
      </c>
      <c r="AX337" s="126"/>
      <c r="AY337" s="139"/>
      <c r="AZ337" s="143"/>
      <c r="BA337" s="143"/>
      <c r="BB337" s="139" t="str">
        <f t="shared" si="102"/>
        <v/>
      </c>
      <c r="BC337" s="152"/>
      <c r="BD337" s="90"/>
      <c r="BE337" s="66"/>
      <c r="BF337" s="66"/>
      <c r="BG337" s="90"/>
      <c r="BH337" s="66"/>
      <c r="BI337" s="66"/>
      <c r="BJ337" s="90"/>
      <c r="BK337" s="66"/>
      <c r="BL337" s="66"/>
      <c r="BM337" s="90"/>
      <c r="BN337" s="66"/>
      <c r="BO337" s="66"/>
      <c r="BP337" s="90"/>
      <c r="BQ337" s="66"/>
      <c r="BR337" s="94"/>
      <c r="BS337" s="90"/>
      <c r="BT337" s="95"/>
      <c r="BU337" s="66"/>
      <c r="BV337" s="66"/>
    </row>
    <row r="338" spans="1:74" ht="15.75" x14ac:dyDescent="0.25">
      <c r="A338" s="51" t="s">
        <v>9456</v>
      </c>
      <c r="B338" s="55"/>
      <c r="C338" s="51" t="s">
        <v>111</v>
      </c>
      <c r="D338" s="55" t="s">
        <v>24</v>
      </c>
      <c r="E338" s="60" t="s">
        <v>169</v>
      </c>
      <c r="F338" s="63" t="s">
        <v>156</v>
      </c>
      <c r="G338" s="66">
        <v>6</v>
      </c>
      <c r="H338" s="60"/>
      <c r="I338" s="60" t="s">
        <v>110</v>
      </c>
      <c r="J338" s="70" t="s">
        <v>492</v>
      </c>
      <c r="K338" s="73" t="s">
        <v>511</v>
      </c>
      <c r="L338" s="77"/>
      <c r="M338" s="77">
        <v>1000</v>
      </c>
      <c r="N338" s="77" t="s">
        <v>1382</v>
      </c>
      <c r="O338" s="82"/>
      <c r="P338" s="60" t="s">
        <v>633</v>
      </c>
      <c r="Q338" s="60"/>
      <c r="R338" s="90"/>
      <c r="S338" s="60"/>
      <c r="T338" s="210"/>
      <c r="U338" s="82"/>
      <c r="V338" s="95"/>
      <c r="W338" s="94" t="str">
        <f t="shared" si="96"/>
        <v>Mqtt1</v>
      </c>
      <c r="X338" s="152" t="s">
        <v>6861</v>
      </c>
      <c r="Y338" s="273" t="str">
        <f t="shared" si="105"/>
        <v>marpower/450000-amcs/ums</v>
      </c>
      <c r="Z338" s="101" t="str">
        <f t="shared" si="107"/>
        <v>$.UMSCabin3AlarmLed</v>
      </c>
      <c r="AA338" s="94"/>
      <c r="AB338" s="90"/>
      <c r="AC338" s="101"/>
      <c r="AD338" s="101"/>
      <c r="AE338" s="102"/>
      <c r="AF338" s="102"/>
      <c r="AG338" s="102"/>
      <c r="AH338" s="95"/>
      <c r="AI338" s="94"/>
      <c r="AJ338" s="66"/>
      <c r="AK338" s="111"/>
      <c r="AL338" s="111"/>
      <c r="AM338" s="112" t="str">
        <f t="shared" si="100"/>
        <v/>
      </c>
      <c r="AN338" s="66"/>
      <c r="AO338" s="66"/>
      <c r="AP338" s="66"/>
      <c r="AQ338" s="66"/>
      <c r="AR338" s="125"/>
      <c r="AS338" s="66"/>
      <c r="AT338" s="60"/>
      <c r="AU338" s="60"/>
      <c r="AV338" s="66"/>
      <c r="AW338" s="126" t="str">
        <f t="shared" si="106"/>
        <v/>
      </c>
      <c r="AX338" s="126"/>
      <c r="AY338" s="139"/>
      <c r="AZ338" s="143"/>
      <c r="BA338" s="143"/>
      <c r="BB338" s="139" t="str">
        <f t="shared" si="102"/>
        <v/>
      </c>
      <c r="BC338" s="152"/>
      <c r="BD338" s="90"/>
      <c r="BE338" s="66"/>
      <c r="BF338" s="66"/>
      <c r="BG338" s="90"/>
      <c r="BH338" s="66"/>
      <c r="BI338" s="66"/>
      <c r="BJ338" s="90"/>
      <c r="BK338" s="66"/>
      <c r="BL338" s="66"/>
      <c r="BM338" s="90"/>
      <c r="BN338" s="66"/>
      <c r="BO338" s="66"/>
      <c r="BP338" s="90"/>
      <c r="BQ338" s="66"/>
      <c r="BR338" s="94"/>
      <c r="BS338" s="90"/>
      <c r="BT338" s="95"/>
      <c r="BU338" s="66"/>
      <c r="BV338" s="66"/>
    </row>
    <row r="339" spans="1:74" ht="15.75" x14ac:dyDescent="0.25">
      <c r="A339" s="51" t="s">
        <v>422</v>
      </c>
      <c r="B339" s="55"/>
      <c r="C339" s="51" t="s">
        <v>111</v>
      </c>
      <c r="D339" s="55" t="s">
        <v>24</v>
      </c>
      <c r="E339" s="60" t="s">
        <v>169</v>
      </c>
      <c r="F339" s="63" t="s">
        <v>156</v>
      </c>
      <c r="G339" s="66">
        <v>7</v>
      </c>
      <c r="H339" s="60"/>
      <c r="I339" s="60" t="s">
        <v>110</v>
      </c>
      <c r="J339" s="70" t="str">
        <f>CONCATENATE("Spare_",E339,"_",G339)</f>
        <v>Spare_DO01_7</v>
      </c>
      <c r="K339" s="73" t="s">
        <v>511</v>
      </c>
      <c r="L339" s="77"/>
      <c r="M339" s="77">
        <v>1000</v>
      </c>
      <c r="N339" s="77" t="s">
        <v>515</v>
      </c>
      <c r="O339" s="82"/>
      <c r="P339" s="60" t="s">
        <v>146</v>
      </c>
      <c r="Q339" s="60"/>
      <c r="R339" s="90"/>
      <c r="S339" s="60"/>
      <c r="T339" s="210"/>
      <c r="U339" s="82"/>
      <c r="V339" s="95"/>
      <c r="W339" s="94" t="str">
        <f t="shared" si="96"/>
        <v/>
      </c>
      <c r="X339" s="152"/>
      <c r="Y339" s="273" t="str">
        <f t="shared" si="105"/>
        <v/>
      </c>
      <c r="Z339" s="101" t="str">
        <f t="shared" si="101"/>
        <v/>
      </c>
      <c r="AA339" s="94"/>
      <c r="AB339" s="90"/>
      <c r="AC339" s="101"/>
      <c r="AD339" s="101"/>
      <c r="AE339" s="102"/>
      <c r="AF339" s="102"/>
      <c r="AG339" s="102"/>
      <c r="AH339" s="95"/>
      <c r="AI339" s="94"/>
      <c r="AJ339" s="66"/>
      <c r="AK339" s="111"/>
      <c r="AL339" s="111"/>
      <c r="AM339" s="112" t="str">
        <f t="shared" si="100"/>
        <v/>
      </c>
      <c r="AN339" s="66"/>
      <c r="AO339" s="66"/>
      <c r="AP339" s="66"/>
      <c r="AQ339" s="66"/>
      <c r="AR339" s="125"/>
      <c r="AS339" s="66"/>
      <c r="AT339" s="60"/>
      <c r="AU339" s="60"/>
      <c r="AV339" s="66"/>
      <c r="AW339" s="126" t="str">
        <f t="shared" si="106"/>
        <v/>
      </c>
      <c r="AX339" s="126"/>
      <c r="AY339" s="139"/>
      <c r="AZ339" s="143"/>
      <c r="BA339" s="143"/>
      <c r="BB339" s="139" t="str">
        <f t="shared" si="102"/>
        <v/>
      </c>
      <c r="BC339" s="152"/>
      <c r="BD339" s="90"/>
      <c r="BE339" s="66"/>
      <c r="BF339" s="66"/>
      <c r="BG339" s="90"/>
      <c r="BH339" s="66"/>
      <c r="BI339" s="66"/>
      <c r="BJ339" s="90"/>
      <c r="BK339" s="66"/>
      <c r="BL339" s="66"/>
      <c r="BM339" s="90"/>
      <c r="BN339" s="66"/>
      <c r="BO339" s="66"/>
      <c r="BP339" s="90"/>
      <c r="BQ339" s="66"/>
      <c r="BR339" s="94"/>
      <c r="BS339" s="90"/>
      <c r="BT339" s="95"/>
      <c r="BU339" s="66"/>
      <c r="BV339" s="66"/>
    </row>
    <row r="340" spans="1:74" ht="15.75" x14ac:dyDescent="0.25">
      <c r="A340" s="51" t="s">
        <v>422</v>
      </c>
      <c r="B340" s="55"/>
      <c r="C340" s="51" t="s">
        <v>111</v>
      </c>
      <c r="D340" s="55" t="s">
        <v>24</v>
      </c>
      <c r="E340" s="60" t="s">
        <v>169</v>
      </c>
      <c r="F340" s="63" t="s">
        <v>156</v>
      </c>
      <c r="G340" s="66">
        <v>8</v>
      </c>
      <c r="H340" s="60"/>
      <c r="I340" s="60" t="s">
        <v>110</v>
      </c>
      <c r="J340" s="70" t="str">
        <f>CONCATENATE("Spare_",E340,"_",G340)</f>
        <v>Spare_DO01_8</v>
      </c>
      <c r="K340" s="73" t="s">
        <v>511</v>
      </c>
      <c r="L340" s="77"/>
      <c r="M340" s="77">
        <v>1000</v>
      </c>
      <c r="N340" s="77" t="s">
        <v>515</v>
      </c>
      <c r="O340" s="82"/>
      <c r="P340" s="60" t="s">
        <v>146</v>
      </c>
      <c r="Q340" s="60"/>
      <c r="R340" s="90"/>
      <c r="S340" s="60"/>
      <c r="T340" s="210"/>
      <c r="U340" s="82"/>
      <c r="V340" s="95"/>
      <c r="W340" s="94" t="str">
        <f t="shared" si="96"/>
        <v/>
      </c>
      <c r="X340" s="152"/>
      <c r="Y340" s="273" t="str">
        <f t="shared" si="105"/>
        <v/>
      </c>
      <c r="Z340" s="101" t="str">
        <f t="shared" si="101"/>
        <v/>
      </c>
      <c r="AA340" s="94"/>
      <c r="AB340" s="90"/>
      <c r="AC340" s="101"/>
      <c r="AD340" s="101"/>
      <c r="AE340" s="102"/>
      <c r="AF340" s="102"/>
      <c r="AG340" s="102"/>
      <c r="AH340" s="95"/>
      <c r="AI340" s="94"/>
      <c r="AJ340" s="66"/>
      <c r="AK340" s="111"/>
      <c r="AL340" s="111"/>
      <c r="AM340" s="112" t="str">
        <f t="shared" si="100"/>
        <v/>
      </c>
      <c r="AN340" s="66"/>
      <c r="AO340" s="66"/>
      <c r="AP340" s="66"/>
      <c r="AQ340" s="66"/>
      <c r="AR340" s="125"/>
      <c r="AS340" s="66"/>
      <c r="AT340" s="60"/>
      <c r="AU340" s="60"/>
      <c r="AV340" s="66"/>
      <c r="AW340" s="126" t="str">
        <f t="shared" si="106"/>
        <v/>
      </c>
      <c r="AX340" s="126"/>
      <c r="AY340" s="139"/>
      <c r="AZ340" s="143"/>
      <c r="BA340" s="143"/>
      <c r="BB340" s="139" t="str">
        <f t="shared" si="102"/>
        <v/>
      </c>
      <c r="BC340" s="152"/>
      <c r="BD340" s="90"/>
      <c r="BE340" s="66"/>
      <c r="BF340" s="66"/>
      <c r="BG340" s="90"/>
      <c r="BH340" s="66"/>
      <c r="BI340" s="66"/>
      <c r="BJ340" s="90"/>
      <c r="BK340" s="66"/>
      <c r="BL340" s="66"/>
      <c r="BM340" s="90"/>
      <c r="BN340" s="66"/>
      <c r="BO340" s="66"/>
      <c r="BP340" s="90"/>
      <c r="BQ340" s="66"/>
      <c r="BR340" s="94"/>
      <c r="BS340" s="90"/>
      <c r="BT340" s="95"/>
      <c r="BU340" s="66"/>
      <c r="BV340" s="66"/>
    </row>
    <row r="341" spans="1:74" ht="15.75" x14ac:dyDescent="0.25">
      <c r="A341" s="51" t="s">
        <v>10094</v>
      </c>
      <c r="B341" s="55"/>
      <c r="C341" s="51" t="s">
        <v>111</v>
      </c>
      <c r="D341" s="55" t="s">
        <v>24</v>
      </c>
      <c r="E341" s="60" t="s">
        <v>129</v>
      </c>
      <c r="F341" s="63" t="s">
        <v>130</v>
      </c>
      <c r="G341" s="66">
        <v>1</v>
      </c>
      <c r="H341" s="60"/>
      <c r="I341" s="60" t="s">
        <v>110</v>
      </c>
      <c r="J341" s="70" t="s">
        <v>454</v>
      </c>
      <c r="K341" s="73" t="s">
        <v>511</v>
      </c>
      <c r="L341" s="77"/>
      <c r="M341" s="77">
        <v>1000</v>
      </c>
      <c r="N341" s="77" t="s">
        <v>1382</v>
      </c>
      <c r="O341" s="82"/>
      <c r="P341" s="60" t="s">
        <v>1157</v>
      </c>
      <c r="Q341" s="60"/>
      <c r="R341" s="90"/>
      <c r="S341" s="60"/>
      <c r="T341" s="210"/>
      <c r="U341" s="82"/>
      <c r="V341" s="95"/>
      <c r="W341" s="94"/>
      <c r="X341" s="273"/>
      <c r="Y341" s="273" t="str">
        <f t="shared" si="105"/>
        <v>marpower/450000-amcs</v>
      </c>
      <c r="Z341" s="101" t="str">
        <f>IF(COUNTIF(N341,"spare"),"","$."&amp;_xlfn.REGEXREPLACE(_xlfn.REGEXREPLACE(IF(X341="",D341&amp;"_"&amp;J341,J341),"^Amcs_",""),"\.","_"))</f>
        <v>$.KEB2_AmcsPlcPowerModule1InternalFuseBlown</v>
      </c>
      <c r="AA341" s="94"/>
      <c r="AB341" s="90"/>
      <c r="AC341" s="101"/>
      <c r="AD341" s="101"/>
      <c r="AE341" s="102"/>
      <c r="AF341" s="102"/>
      <c r="AG341" s="102"/>
      <c r="AH341" s="95"/>
      <c r="AI341" s="94"/>
      <c r="AJ341" s="66"/>
      <c r="AK341" s="111"/>
      <c r="AL341" s="111"/>
      <c r="AM341" s="112">
        <f t="shared" si="100"/>
        <v>341</v>
      </c>
      <c r="AN341" s="66"/>
      <c r="AO341" s="66"/>
      <c r="AP341" s="66"/>
      <c r="AQ341" s="66"/>
      <c r="AR341" s="125" t="s">
        <v>110</v>
      </c>
      <c r="AS341" s="66"/>
      <c r="AT341" s="60" t="s">
        <v>17</v>
      </c>
      <c r="AU341" s="60"/>
      <c r="AV341" s="66" t="s">
        <v>112</v>
      </c>
      <c r="AW341" s="126" t="str">
        <f t="shared" si="103"/>
        <v>Please consult operation manual for more information</v>
      </c>
      <c r="AX341" s="126"/>
      <c r="AY341" s="139"/>
      <c r="AZ341" s="143"/>
      <c r="BA341" s="143"/>
      <c r="BB341" s="139" t="str">
        <f t="shared" si="102"/>
        <v>1</v>
      </c>
      <c r="BC341" s="152"/>
      <c r="BD341" s="90"/>
      <c r="BE341" s="66"/>
      <c r="BF341" s="66"/>
      <c r="BG341" s="90"/>
      <c r="BH341" s="66"/>
      <c r="BI341" s="66"/>
      <c r="BJ341" s="90"/>
      <c r="BK341" s="66"/>
      <c r="BL341" s="66"/>
      <c r="BM341" s="90"/>
      <c r="BN341" s="66"/>
      <c r="BO341" s="66"/>
      <c r="BP341" s="90"/>
      <c r="BQ341" s="66"/>
      <c r="BR341" s="94"/>
      <c r="BS341" s="90"/>
      <c r="BT341" s="95"/>
      <c r="BU341" s="66"/>
      <c r="BV341" s="66"/>
    </row>
    <row r="342" spans="1:74" ht="15.75" x14ac:dyDescent="0.25">
      <c r="A342" s="51" t="s">
        <v>10094</v>
      </c>
      <c r="B342" s="55"/>
      <c r="C342" s="51" t="s">
        <v>111</v>
      </c>
      <c r="D342" s="55" t="s">
        <v>24</v>
      </c>
      <c r="E342" s="60" t="s">
        <v>129</v>
      </c>
      <c r="F342" s="63" t="s">
        <v>130</v>
      </c>
      <c r="G342" s="66">
        <v>2</v>
      </c>
      <c r="H342" s="60"/>
      <c r="I342" s="60" t="s">
        <v>110</v>
      </c>
      <c r="J342" s="70" t="s">
        <v>455</v>
      </c>
      <c r="K342" s="73" t="s">
        <v>511</v>
      </c>
      <c r="L342" s="77"/>
      <c r="M342" s="77">
        <v>1000</v>
      </c>
      <c r="N342" s="77" t="s">
        <v>1382</v>
      </c>
      <c r="O342" s="82"/>
      <c r="P342" s="60" t="s">
        <v>1158</v>
      </c>
      <c r="Q342" s="60"/>
      <c r="R342" s="90"/>
      <c r="S342" s="60"/>
      <c r="T342" s="210"/>
      <c r="U342" s="82"/>
      <c r="V342" s="95"/>
      <c r="W342" s="94"/>
      <c r="X342" s="273"/>
      <c r="Y342" s="273" t="str">
        <f t="shared" si="105"/>
        <v>marpower/450000-amcs</v>
      </c>
      <c r="Z342" s="101" t="str">
        <f>IF(COUNTIF(N342,"spare"),"","$."&amp;_xlfn.REGEXREPLACE(_xlfn.REGEXREPLACE(IF(X342="",D342&amp;"_"&amp;J342,J342),"^Amcs_",""),"\.","_"))</f>
        <v>$.KEB2_AmcsPlcPowerModule1PowerFailure</v>
      </c>
      <c r="AA342" s="94"/>
      <c r="AB342" s="90"/>
      <c r="AC342" s="101"/>
      <c r="AD342" s="101"/>
      <c r="AE342" s="102"/>
      <c r="AF342" s="102"/>
      <c r="AG342" s="102"/>
      <c r="AH342" s="95"/>
      <c r="AI342" s="94"/>
      <c r="AJ342" s="66"/>
      <c r="AK342" s="111"/>
      <c r="AL342" s="111"/>
      <c r="AM342" s="112">
        <f t="shared" si="100"/>
        <v>342</v>
      </c>
      <c r="AN342" s="66"/>
      <c r="AO342" s="66"/>
      <c r="AP342" s="66"/>
      <c r="AQ342" s="66"/>
      <c r="AR342" s="125" t="s">
        <v>110</v>
      </c>
      <c r="AS342" s="66"/>
      <c r="AT342" s="60" t="s">
        <v>17</v>
      </c>
      <c r="AU342" s="60"/>
      <c r="AV342" s="66" t="s">
        <v>112</v>
      </c>
      <c r="AW342" s="126" t="str">
        <f t="shared" si="103"/>
        <v>Please consult operation manual for more information</v>
      </c>
      <c r="AX342" s="126"/>
      <c r="AY342" s="139"/>
      <c r="AZ342" s="143"/>
      <c r="BA342" s="143"/>
      <c r="BB342" s="139" t="str">
        <f t="shared" si="102"/>
        <v>1</v>
      </c>
      <c r="BC342" s="152"/>
      <c r="BD342" s="90"/>
      <c r="BE342" s="66"/>
      <c r="BF342" s="66"/>
      <c r="BG342" s="90"/>
      <c r="BH342" s="66"/>
      <c r="BI342" s="66"/>
      <c r="BJ342" s="90"/>
      <c r="BK342" s="66"/>
      <c r="BL342" s="66"/>
      <c r="BM342" s="90"/>
      <c r="BN342" s="66"/>
      <c r="BO342" s="66"/>
      <c r="BP342" s="90"/>
      <c r="BQ342" s="66"/>
      <c r="BR342" s="94"/>
      <c r="BS342" s="90"/>
      <c r="BT342" s="95"/>
      <c r="BU342" s="66"/>
      <c r="BV342" s="66"/>
    </row>
    <row r="343" spans="1:74" ht="15.75" x14ac:dyDescent="0.25">
      <c r="A343" s="52" t="s">
        <v>1258</v>
      </c>
      <c r="B343" s="56"/>
      <c r="C343" s="128" t="s">
        <v>111</v>
      </c>
      <c r="D343" s="7" t="s">
        <v>24</v>
      </c>
      <c r="E343" s="7" t="s">
        <v>178</v>
      </c>
      <c r="F343" s="64" t="s">
        <v>132</v>
      </c>
      <c r="G343" s="62">
        <v>1</v>
      </c>
      <c r="I343" s="10" t="s">
        <v>110</v>
      </c>
      <c r="J343" s="71" t="s">
        <v>1334</v>
      </c>
      <c r="K343" s="74" t="s">
        <v>511</v>
      </c>
      <c r="L343" s="176"/>
      <c r="M343" s="176">
        <v>1000</v>
      </c>
      <c r="N343" s="78" t="s">
        <v>1390</v>
      </c>
      <c r="O343" s="83" t="s">
        <v>6960</v>
      </c>
      <c r="P343" s="78" t="s">
        <v>1336</v>
      </c>
      <c r="R343" s="80"/>
      <c r="S343" s="92"/>
      <c r="T343" s="275" t="s">
        <v>1326</v>
      </c>
      <c r="U343" s="278" t="s">
        <v>873</v>
      </c>
      <c r="W343" s="12" t="str">
        <f t="shared" ref="W343" si="108">IF(COUNTIF(N343,"spare"),"","Mqtt1")</f>
        <v>Mqtt1</v>
      </c>
      <c r="X343" s="196"/>
      <c r="Y343" s="6" t="str">
        <f t="shared" ref="Y343:Y346" si="109">LOWER(SUBSTITUTE(SUBSTITUTE(IF(COUNTIF(N343,"spare"),"",_xlfn.CONCAT("marpower/",IF(X343&lt;&gt;"",N343&amp;"/"&amp;X343,N343)))," ","-"),"_","-"))</f>
        <v>marpower/380000-seawater</v>
      </c>
      <c r="Z343" s="103" t="str">
        <f>IF(COUNTIF(N343,"spare"),"","$."&amp;_xlfn.REGEXREPLACE(_xlfn.REGEXREPLACE(IF(X343="",J343,_xlfn.REGEXREPLACE(J343,".*_","")),"^SEA_WAT(ER)?_",""),"\.","_"))</f>
        <v>$.COOL_PMP2_RUNNING</v>
      </c>
      <c r="AB343" s="6"/>
      <c r="AM343" s="114" t="str">
        <f t="shared" si="100"/>
        <v/>
      </c>
      <c r="AR343" s="127"/>
      <c r="AT343" s="128"/>
      <c r="AU343" s="7"/>
      <c r="AV343" s="129"/>
      <c r="AW343" s="126" t="str">
        <f t="shared" si="103"/>
        <v/>
      </c>
      <c r="AX343" s="137"/>
      <c r="BB343" s="147" t="str">
        <f>IF(ISNUMBER(AM343),"1","")</f>
        <v/>
      </c>
      <c r="BS343" s="6"/>
      <c r="BT343" s="11"/>
    </row>
    <row r="344" spans="1:74" ht="15.75" x14ac:dyDescent="0.25">
      <c r="A344" s="52" t="s">
        <v>1258</v>
      </c>
      <c r="B344" s="56"/>
      <c r="C344" s="128" t="s">
        <v>111</v>
      </c>
      <c r="D344" s="7" t="s">
        <v>24</v>
      </c>
      <c r="E344" s="7" t="s">
        <v>178</v>
      </c>
      <c r="F344" s="64" t="s">
        <v>132</v>
      </c>
      <c r="G344" s="62">
        <v>2</v>
      </c>
      <c r="I344" s="10" t="s">
        <v>110</v>
      </c>
      <c r="J344" s="71" t="s">
        <v>1335</v>
      </c>
      <c r="K344" s="74" t="s">
        <v>511</v>
      </c>
      <c r="L344" s="176"/>
      <c r="M344" s="176">
        <v>1000</v>
      </c>
      <c r="N344" s="78" t="s">
        <v>1390</v>
      </c>
      <c r="O344" s="83" t="s">
        <v>6960</v>
      </c>
      <c r="P344" s="78" t="s">
        <v>1337</v>
      </c>
      <c r="R344" s="80"/>
      <c r="S344" s="92"/>
      <c r="T344" s="277"/>
      <c r="U344" s="280"/>
      <c r="W344" s="12" t="str">
        <f t="shared" ref="W344:W407" si="110">IF(COUNTIF(N344,"spare"),"","Mqtt1")</f>
        <v>Mqtt1</v>
      </c>
      <c r="X344" s="196"/>
      <c r="Y344" s="6" t="str">
        <f t="shared" si="109"/>
        <v>marpower/380000-seawater</v>
      </c>
      <c r="Z344" s="103" t="str">
        <f>IF(COUNTIF(N344,"spare"),"","$."&amp;_xlfn.REGEXREPLACE(_xlfn.REGEXREPLACE(IF(X344="",J344,_xlfn.REGEXREPLACE(J344,".*_","")),"^SEA_WAT(ER)?_",""),"\.","_"))</f>
        <v>$.COOL_PMP2_REMOTE</v>
      </c>
      <c r="AB344" s="6"/>
      <c r="AM344" s="114" t="str">
        <f t="shared" si="100"/>
        <v/>
      </c>
      <c r="AR344" s="127"/>
      <c r="AT344" s="128"/>
      <c r="AU344" s="7"/>
      <c r="AV344" s="129"/>
      <c r="AW344" s="126" t="str">
        <f t="shared" si="103"/>
        <v/>
      </c>
      <c r="AX344" s="137"/>
      <c r="BB344" s="147" t="str">
        <f t="shared" ref="BB344:BB407" si="111">IF(ISNUMBER(AM344),"1","")</f>
        <v/>
      </c>
      <c r="BS344" s="6"/>
      <c r="BT344" s="11"/>
    </row>
    <row r="345" spans="1:74" ht="15.75" x14ac:dyDescent="0.25">
      <c r="A345" s="52" t="s">
        <v>8225</v>
      </c>
      <c r="B345" s="56"/>
      <c r="C345" s="128" t="s">
        <v>111</v>
      </c>
      <c r="D345" s="7" t="s">
        <v>24</v>
      </c>
      <c r="E345" s="7" t="s">
        <v>178</v>
      </c>
      <c r="F345" s="64" t="s">
        <v>132</v>
      </c>
      <c r="G345" s="62">
        <v>3</v>
      </c>
      <c r="I345" s="10" t="s">
        <v>110</v>
      </c>
      <c r="J345" s="11" t="str">
        <f>CONCATENATE("Spare_",E345,"_",G345)</f>
        <v>Spare_DI20_3</v>
      </c>
      <c r="K345" s="74" t="s">
        <v>511</v>
      </c>
      <c r="L345" s="176"/>
      <c r="M345" s="176">
        <v>1000</v>
      </c>
      <c r="N345" s="80" t="s">
        <v>515</v>
      </c>
      <c r="O345" s="181"/>
      <c r="P345" s="80" t="str">
        <f>CONCATENATE("Spare Yard ",T345,"_",I345,"_",K345)</f>
        <v>Spare Yard _True_+CB.2</v>
      </c>
      <c r="R345" s="80"/>
      <c r="S345" s="172"/>
      <c r="T345" s="232"/>
      <c r="U345" s="223"/>
      <c r="W345" s="12" t="str">
        <f t="shared" si="110"/>
        <v/>
      </c>
      <c r="X345" s="196"/>
      <c r="Y345" s="6" t="str">
        <f t="shared" si="109"/>
        <v/>
      </c>
      <c r="Z345" s="103" t="str">
        <f t="shared" ref="Z345:Z363" si="112">IF(COUNTIF(N345,"spare"),"","$."&amp;_xlfn.REGEXREPLACE(_xlfn.REGEXREPLACE(J345,"^Amcs",""),"\.","_"))</f>
        <v/>
      </c>
      <c r="AB345" s="6"/>
      <c r="AM345" s="114">
        <f t="shared" si="100"/>
        <v>345</v>
      </c>
      <c r="AR345" s="127" t="s">
        <v>115</v>
      </c>
      <c r="AS345" s="78">
        <v>10</v>
      </c>
      <c r="AT345" s="128" t="s">
        <v>17</v>
      </c>
      <c r="AU345" s="7" t="s">
        <v>9</v>
      </c>
      <c r="AV345" s="129" t="s">
        <v>173</v>
      </c>
      <c r="AW345" s="126" t="str">
        <f t="shared" si="103"/>
        <v>Please consult operation manual for more information</v>
      </c>
      <c r="AX345" s="137"/>
      <c r="BB345" s="147" t="str">
        <f t="shared" si="111"/>
        <v>1</v>
      </c>
      <c r="BS345" s="6"/>
      <c r="BT345" s="11"/>
    </row>
    <row r="346" spans="1:74" ht="15.75" x14ac:dyDescent="0.25">
      <c r="A346" s="52" t="s">
        <v>8225</v>
      </c>
      <c r="B346" s="56"/>
      <c r="C346" s="128" t="s">
        <v>111</v>
      </c>
      <c r="D346" s="7" t="s">
        <v>24</v>
      </c>
      <c r="E346" s="7" t="s">
        <v>178</v>
      </c>
      <c r="F346" s="64" t="s">
        <v>132</v>
      </c>
      <c r="G346" s="62">
        <v>4</v>
      </c>
      <c r="I346" s="10" t="s">
        <v>110</v>
      </c>
      <c r="J346" s="11" t="str">
        <f>CONCATENATE("Spare_",E346,"_",G346)</f>
        <v>Spare_DI20_4</v>
      </c>
      <c r="K346" s="74" t="s">
        <v>511</v>
      </c>
      <c r="L346" s="176"/>
      <c r="M346" s="176">
        <v>1000</v>
      </c>
      <c r="N346" s="80" t="s">
        <v>515</v>
      </c>
      <c r="O346" s="83"/>
      <c r="P346" s="80" t="str">
        <f>CONCATENATE("Spare Yard ",T346,"_",I346,"_",K346)</f>
        <v>Spare Yard _True_+CB.2</v>
      </c>
      <c r="R346" s="80"/>
      <c r="S346" s="172"/>
      <c r="T346" s="232"/>
      <c r="U346" s="223"/>
      <c r="W346" s="12" t="str">
        <f t="shared" si="110"/>
        <v/>
      </c>
      <c r="X346" s="196"/>
      <c r="Y346" s="6" t="str">
        <f t="shared" si="109"/>
        <v/>
      </c>
      <c r="Z346" s="103" t="str">
        <f t="shared" si="112"/>
        <v/>
      </c>
      <c r="AB346" s="6"/>
      <c r="AM346" s="114">
        <f t="shared" si="100"/>
        <v>346</v>
      </c>
      <c r="AR346" s="127" t="s">
        <v>115</v>
      </c>
      <c r="AS346" s="78">
        <v>10</v>
      </c>
      <c r="AT346" s="128" t="s">
        <v>17</v>
      </c>
      <c r="AU346" s="7" t="s">
        <v>9</v>
      </c>
      <c r="AV346" s="129" t="s">
        <v>173</v>
      </c>
      <c r="AW346" s="126" t="str">
        <f t="shared" si="103"/>
        <v>Please consult operation manual for more information</v>
      </c>
      <c r="AX346" s="137"/>
      <c r="BB346" s="147" t="str">
        <f t="shared" si="111"/>
        <v>1</v>
      </c>
      <c r="BS346" s="6"/>
      <c r="BT346" s="11"/>
    </row>
    <row r="347" spans="1:74" ht="15.75" x14ac:dyDescent="0.25">
      <c r="A347" s="52" t="s">
        <v>1258</v>
      </c>
      <c r="B347" s="56"/>
      <c r="C347" s="128" t="s">
        <v>111</v>
      </c>
      <c r="D347" s="7" t="s">
        <v>24</v>
      </c>
      <c r="E347" s="7" t="s">
        <v>178</v>
      </c>
      <c r="F347" s="64" t="s">
        <v>132</v>
      </c>
      <c r="G347" s="62">
        <v>5</v>
      </c>
      <c r="I347" s="10" t="s">
        <v>110</v>
      </c>
      <c r="J347" s="11" t="s">
        <v>497</v>
      </c>
      <c r="K347" s="74" t="s">
        <v>511</v>
      </c>
      <c r="L347" s="176"/>
      <c r="M347" s="176">
        <v>1000</v>
      </c>
      <c r="N347" s="78" t="s">
        <v>1383</v>
      </c>
      <c r="O347" s="83" t="s">
        <v>1138</v>
      </c>
      <c r="P347" s="78" t="s">
        <v>639</v>
      </c>
      <c r="R347" s="80"/>
      <c r="S347" s="172"/>
      <c r="T347" s="332" t="s">
        <v>1292</v>
      </c>
      <c r="U347" s="333" t="s">
        <v>6876</v>
      </c>
      <c r="W347" s="12" t="str">
        <f t="shared" si="110"/>
        <v>Mqtt1</v>
      </c>
      <c r="X347" s="196"/>
      <c r="Y347" s="6" t="str">
        <f t="shared" ref="Y347:Y350" si="113">LOWER(SUBSTITUTE(SUBSTITUTE(IF(COUNTIF(N347,"spare"),"",_xlfn.CONCAT("marpower/",IF(X347&lt;&gt;"",N347&amp;"/"&amp;X347,N347&amp;"-general")))," ","-"),"_","-"))</f>
        <v>marpower/210000-bilge-fifi-general</v>
      </c>
      <c r="Z347" s="103" t="str">
        <f>IF(COUNTIF(N347,"spare"),"","$."&amp;_xlfn.REGEXREPLACE(_xlfn.REGEXREPLACE(IF(X347="",J347,_xlfn.REGEXREPLACE(J347,".*_","")),"^BILGE_",""),"\.","_"))</f>
        <v>$.FRAME38_ALARM</v>
      </c>
      <c r="AB347" s="6"/>
      <c r="AM347" s="114">
        <f t="shared" si="100"/>
        <v>347</v>
      </c>
      <c r="AR347" s="127" t="s">
        <v>115</v>
      </c>
      <c r="AS347" s="78">
        <v>10</v>
      </c>
      <c r="AT347" s="128" t="s">
        <v>17</v>
      </c>
      <c r="AU347" s="7" t="s">
        <v>9</v>
      </c>
      <c r="AV347" s="129" t="s">
        <v>173</v>
      </c>
      <c r="AW347" s="126" t="str">
        <f t="shared" si="103"/>
        <v>Please consult operation manual for more information</v>
      </c>
      <c r="AX347" s="137"/>
      <c r="BB347" s="147" t="str">
        <f t="shared" si="111"/>
        <v>1</v>
      </c>
      <c r="BS347" s="6"/>
      <c r="BT347" s="11"/>
    </row>
    <row r="348" spans="1:74" ht="15.75" x14ac:dyDescent="0.25">
      <c r="A348" s="52" t="s">
        <v>8225</v>
      </c>
      <c r="B348" s="56"/>
      <c r="C348" s="128" t="s">
        <v>111</v>
      </c>
      <c r="D348" s="7" t="s">
        <v>24</v>
      </c>
      <c r="E348" s="7" t="s">
        <v>178</v>
      </c>
      <c r="F348" s="64" t="s">
        <v>132</v>
      </c>
      <c r="G348" s="62">
        <v>6</v>
      </c>
      <c r="I348" s="10" t="s">
        <v>110</v>
      </c>
      <c r="J348" s="11" t="s">
        <v>498</v>
      </c>
      <c r="K348" s="74" t="s">
        <v>511</v>
      </c>
      <c r="L348" s="176"/>
      <c r="M348" s="176">
        <v>1000</v>
      </c>
      <c r="N348" s="78" t="s">
        <v>1383</v>
      </c>
      <c r="O348" s="181" t="s">
        <v>1140</v>
      </c>
      <c r="P348" s="78" t="s">
        <v>640</v>
      </c>
      <c r="R348" s="80"/>
      <c r="S348" s="172"/>
      <c r="T348" s="332"/>
      <c r="U348" s="333"/>
      <c r="W348" s="12" t="str">
        <f t="shared" si="110"/>
        <v>Mqtt1</v>
      </c>
      <c r="X348" s="196"/>
      <c r="Y348" s="6" t="str">
        <f t="shared" si="113"/>
        <v>marpower/210000-bilge-fifi-general</v>
      </c>
      <c r="Z348" s="103" t="str">
        <f>IF(COUNTIF(N348,"spare"),"","$."&amp;_xlfn.REGEXREPLACE(_xlfn.REGEXREPLACE(IF(X348="",J348,_xlfn.REGEXREPLACE(J348,".*_","")),"^BILGE_",""),"\.","_"))</f>
        <v>$.FRAME30_ALARM</v>
      </c>
      <c r="AB348" s="6"/>
      <c r="AM348" s="114">
        <f t="shared" si="100"/>
        <v>348</v>
      </c>
      <c r="AR348" s="127" t="s">
        <v>115</v>
      </c>
      <c r="AS348" s="78">
        <v>10</v>
      </c>
      <c r="AT348" s="128" t="s">
        <v>17</v>
      </c>
      <c r="AU348" s="7" t="s">
        <v>9</v>
      </c>
      <c r="AV348" s="129" t="s">
        <v>173</v>
      </c>
      <c r="AW348" s="126" t="str">
        <f t="shared" si="103"/>
        <v>Please consult operation manual for more information</v>
      </c>
      <c r="AX348" s="137"/>
      <c r="BB348" s="147" t="str">
        <f t="shared" si="111"/>
        <v>1</v>
      </c>
      <c r="BS348" s="6"/>
      <c r="BT348" s="11"/>
    </row>
    <row r="349" spans="1:74" ht="15.75" x14ac:dyDescent="0.25">
      <c r="A349" s="52" t="s">
        <v>8225</v>
      </c>
      <c r="B349" s="56"/>
      <c r="C349" s="128" t="s">
        <v>111</v>
      </c>
      <c r="D349" s="7" t="s">
        <v>24</v>
      </c>
      <c r="E349" s="7" t="s">
        <v>178</v>
      </c>
      <c r="F349" s="64" t="s">
        <v>132</v>
      </c>
      <c r="G349" s="62">
        <v>7</v>
      </c>
      <c r="I349" s="10" t="s">
        <v>110</v>
      </c>
      <c r="J349" s="11" t="s">
        <v>499</v>
      </c>
      <c r="K349" s="74" t="s">
        <v>511</v>
      </c>
      <c r="L349" s="176"/>
      <c r="M349" s="176">
        <v>1000</v>
      </c>
      <c r="N349" s="78" t="s">
        <v>1383</v>
      </c>
      <c r="O349" s="181" t="s">
        <v>1142</v>
      </c>
      <c r="P349" s="78" t="s">
        <v>641</v>
      </c>
      <c r="R349" s="80"/>
      <c r="S349" s="172"/>
      <c r="T349" s="332"/>
      <c r="U349" s="333"/>
      <c r="W349" s="12" t="str">
        <f t="shared" si="110"/>
        <v>Mqtt1</v>
      </c>
      <c r="X349" s="196"/>
      <c r="Y349" s="6" t="str">
        <f t="shared" si="113"/>
        <v>marpower/210000-bilge-fifi-general</v>
      </c>
      <c r="Z349" s="103" t="str">
        <f>IF(COUNTIF(N349,"spare"),"","$."&amp;_xlfn.REGEXREPLACE(_xlfn.REGEXREPLACE(IF(X349="",J349,_xlfn.REGEXREPLACE(J349,".*_","")),"^BILGE_",""),"\.","_"))</f>
        <v>$.FRAME15_ALARM</v>
      </c>
      <c r="AB349" s="6"/>
      <c r="AM349" s="114">
        <f t="shared" si="100"/>
        <v>349</v>
      </c>
      <c r="AR349" s="127" t="s">
        <v>115</v>
      </c>
      <c r="AS349" s="78">
        <v>10</v>
      </c>
      <c r="AT349" s="128" t="s">
        <v>17</v>
      </c>
      <c r="AU349" s="7" t="s">
        <v>9</v>
      </c>
      <c r="AV349" s="129" t="s">
        <v>173</v>
      </c>
      <c r="AW349" s="126" t="str">
        <f t="shared" si="103"/>
        <v>Please consult operation manual for more information</v>
      </c>
      <c r="AX349" s="137"/>
      <c r="BB349" s="147" t="str">
        <f t="shared" si="111"/>
        <v>1</v>
      </c>
      <c r="BS349" s="6"/>
      <c r="BT349" s="11"/>
    </row>
    <row r="350" spans="1:74" ht="15.75" x14ac:dyDescent="0.25">
      <c r="A350" s="52" t="s">
        <v>8225</v>
      </c>
      <c r="B350" s="56"/>
      <c r="C350" s="128" t="s">
        <v>111</v>
      </c>
      <c r="D350" s="7" t="s">
        <v>24</v>
      </c>
      <c r="E350" s="7" t="s">
        <v>178</v>
      </c>
      <c r="F350" s="64" t="s">
        <v>132</v>
      </c>
      <c r="G350" s="62">
        <v>8</v>
      </c>
      <c r="I350" s="10" t="s">
        <v>110</v>
      </c>
      <c r="J350" s="11" t="s">
        <v>500</v>
      </c>
      <c r="K350" s="74" t="s">
        <v>511</v>
      </c>
      <c r="L350" s="176"/>
      <c r="M350" s="176">
        <v>1000</v>
      </c>
      <c r="N350" s="78" t="s">
        <v>1383</v>
      </c>
      <c r="O350" s="181" t="s">
        <v>1144</v>
      </c>
      <c r="P350" s="78" t="s">
        <v>642</v>
      </c>
      <c r="R350" s="80"/>
      <c r="S350" s="172"/>
      <c r="T350" s="332"/>
      <c r="U350" s="333"/>
      <c r="W350" s="12" t="str">
        <f t="shared" si="110"/>
        <v>Mqtt1</v>
      </c>
      <c r="X350" s="196"/>
      <c r="Y350" s="6" t="str">
        <f t="shared" si="113"/>
        <v>marpower/210000-bilge-fifi-general</v>
      </c>
      <c r="Z350" s="103" t="str">
        <f>IF(COUNTIF(N350,"spare"),"","$."&amp;_xlfn.REGEXREPLACE(_xlfn.REGEXREPLACE(IF(X350="",J350,_xlfn.REGEXREPLACE(J350,".*_","")),"^BILGE_",""),"\.","_"))</f>
        <v>$.FRAME13_ALARM</v>
      </c>
      <c r="AB350" s="6"/>
      <c r="AM350" s="114">
        <f t="shared" si="100"/>
        <v>350</v>
      </c>
      <c r="AR350" s="127" t="s">
        <v>115</v>
      </c>
      <c r="AS350" s="78">
        <v>10</v>
      </c>
      <c r="AT350" s="128" t="s">
        <v>17</v>
      </c>
      <c r="AU350" s="7" t="s">
        <v>9</v>
      </c>
      <c r="AV350" s="129" t="s">
        <v>173</v>
      </c>
      <c r="AW350" s="126" t="str">
        <f t="shared" si="103"/>
        <v>Please consult operation manual for more information</v>
      </c>
      <c r="AX350" s="137"/>
      <c r="BB350" s="147" t="str">
        <f t="shared" si="111"/>
        <v>1</v>
      </c>
      <c r="BS350" s="6"/>
      <c r="BT350" s="11"/>
    </row>
    <row r="351" spans="1:74" ht="15.75" x14ac:dyDescent="0.25">
      <c r="A351" s="52" t="s">
        <v>8225</v>
      </c>
      <c r="B351" s="56"/>
      <c r="C351" s="128" t="s">
        <v>111</v>
      </c>
      <c r="D351" s="7" t="s">
        <v>24</v>
      </c>
      <c r="E351" s="7" t="s">
        <v>424</v>
      </c>
      <c r="F351" s="64" t="s">
        <v>132</v>
      </c>
      <c r="G351" s="62">
        <v>1</v>
      </c>
      <c r="I351" s="10" t="s">
        <v>110</v>
      </c>
      <c r="J351" s="11" t="str">
        <f>CONCATENATE("Spare_",E351,"_",G351)</f>
        <v>Spare_DI21_1</v>
      </c>
      <c r="K351" s="74" t="s">
        <v>511</v>
      </c>
      <c r="L351" s="176"/>
      <c r="M351" s="176">
        <v>1000</v>
      </c>
      <c r="N351" s="80" t="s">
        <v>515</v>
      </c>
      <c r="O351" s="83"/>
      <c r="P351" s="78" t="str">
        <f>CONCATENATE("Spare Yard ",T351,"_",I351,"_",K351)</f>
        <v>Spare Yard _True_+CB.2</v>
      </c>
      <c r="R351" s="80"/>
      <c r="S351" s="172"/>
      <c r="T351" s="232"/>
      <c r="U351" s="223"/>
      <c r="W351" s="12" t="str">
        <f t="shared" si="110"/>
        <v/>
      </c>
      <c r="X351" s="196"/>
      <c r="Y351" s="6" t="str">
        <f t="shared" ref="Y351" si="114">LOWER(SUBSTITUTE(SUBSTITUTE(IF(COUNTIF(N351,"spare"),"",_xlfn.CONCAT("marpower/",IF(X351&lt;&gt;"",N351&amp;"/"&amp;X351,N351)))," ","-"),"_","-"))</f>
        <v/>
      </c>
      <c r="Z351" s="103" t="str">
        <f t="shared" si="112"/>
        <v/>
      </c>
      <c r="AB351" s="6"/>
      <c r="AM351" s="114">
        <f t="shared" si="100"/>
        <v>351</v>
      </c>
      <c r="AR351" s="127" t="s">
        <v>115</v>
      </c>
      <c r="AS351" s="78">
        <v>10</v>
      </c>
      <c r="AT351" s="128" t="s">
        <v>17</v>
      </c>
      <c r="AU351" s="7" t="s">
        <v>9</v>
      </c>
      <c r="AV351" s="129" t="s">
        <v>173</v>
      </c>
      <c r="AW351" s="126" t="str">
        <f t="shared" si="103"/>
        <v>Please consult operation manual for more information</v>
      </c>
      <c r="AX351" s="137"/>
      <c r="BB351" s="147" t="str">
        <f t="shared" si="111"/>
        <v>1</v>
      </c>
      <c r="BS351" s="6"/>
      <c r="BT351" s="11"/>
    </row>
    <row r="352" spans="1:74" ht="15.75" x14ac:dyDescent="0.25">
      <c r="A352" s="52" t="s">
        <v>1340</v>
      </c>
      <c r="B352" s="56"/>
      <c r="C352" s="128" t="s">
        <v>111</v>
      </c>
      <c r="D352" s="7" t="s">
        <v>24</v>
      </c>
      <c r="E352" s="7" t="s">
        <v>424</v>
      </c>
      <c r="F352" s="64" t="s">
        <v>132</v>
      </c>
      <c r="G352" s="62">
        <v>2</v>
      </c>
      <c r="I352" s="10" t="s">
        <v>110</v>
      </c>
      <c r="J352" s="71" t="s">
        <v>9062</v>
      </c>
      <c r="K352" s="74" t="s">
        <v>511</v>
      </c>
      <c r="N352" s="78" t="s">
        <v>1393</v>
      </c>
      <c r="P352" s="78" t="s">
        <v>1342</v>
      </c>
      <c r="T352" s="217" t="s">
        <v>1343</v>
      </c>
      <c r="U352" s="221" t="s">
        <v>921</v>
      </c>
      <c r="W352" s="12" t="str">
        <f t="shared" si="110"/>
        <v>Mqtt1</v>
      </c>
      <c r="X352" s="196"/>
      <c r="Y352" s="6" t="str">
        <f t="shared" ref="Y352:Y353" si="115">LOWER(SUBSTITUTE(SUBSTITUTE(IF(COUNTIF(N352,"spare"),"",_xlfn.CONCAT("marpower/",IF(X352&lt;&gt;"",N352&amp;"/"&amp;X352,N352)))," ","-"),"_","-"))</f>
        <v>marpower/090000-doors-hatches</v>
      </c>
      <c r="Z352" s="103" t="str">
        <f>IF(COUNTIF(N352,"spare"),"","$."&amp;_xlfn.REGEXREPLACE(IF(X352="",J352,_xlfn.REGEXREPLACE(J352,".*_","")),"\.","_"))</f>
        <v>$.FIRE_SLIDE_DOOR_GALL_CREW_OPEN</v>
      </c>
      <c r="AB352" s="6"/>
      <c r="AM352" s="114" t="str">
        <f t="shared" si="100"/>
        <v/>
      </c>
      <c r="AR352" s="127"/>
      <c r="AT352" s="128"/>
      <c r="AU352" s="7"/>
      <c r="AV352" s="129"/>
      <c r="AW352" s="126" t="str">
        <f t="shared" si="103"/>
        <v/>
      </c>
      <c r="AX352" s="137"/>
      <c r="BB352" s="147" t="str">
        <f t="shared" si="111"/>
        <v/>
      </c>
      <c r="BS352" s="6"/>
      <c r="BT352" s="11"/>
    </row>
    <row r="353" spans="1:72" ht="15.75" x14ac:dyDescent="0.25">
      <c r="A353" s="52" t="s">
        <v>730</v>
      </c>
      <c r="B353" s="56"/>
      <c r="C353" s="128" t="s">
        <v>111</v>
      </c>
      <c r="D353" s="7" t="s">
        <v>24</v>
      </c>
      <c r="E353" s="7" t="s">
        <v>424</v>
      </c>
      <c r="F353" s="64" t="s">
        <v>132</v>
      </c>
      <c r="G353" s="62">
        <v>3</v>
      </c>
      <c r="I353" s="10" t="s">
        <v>110</v>
      </c>
      <c r="J353" s="71" t="str">
        <f>CONCATENATE("Spare_",E353,"_",G353)</f>
        <v>Spare_DI21_3</v>
      </c>
      <c r="K353" s="74" t="s">
        <v>511</v>
      </c>
      <c r="N353" s="80" t="s">
        <v>515</v>
      </c>
      <c r="P353" s="78" t="str">
        <f>CONCATENATE("Spare Yard ",T353,"_",I353,"_",K353)</f>
        <v>Spare Yard _True_+CB.2</v>
      </c>
      <c r="T353" s="220"/>
      <c r="U353" s="221"/>
      <c r="W353" s="12" t="str">
        <f t="shared" si="110"/>
        <v/>
      </c>
      <c r="X353" s="196"/>
      <c r="Y353" s="6" t="str">
        <f t="shared" si="115"/>
        <v/>
      </c>
      <c r="Z353" s="103" t="str">
        <f t="shared" si="112"/>
        <v/>
      </c>
      <c r="AB353" s="6"/>
      <c r="AM353" s="114" t="str">
        <f t="shared" si="100"/>
        <v/>
      </c>
      <c r="AR353" s="127"/>
      <c r="AT353" s="128"/>
      <c r="AU353" s="7"/>
      <c r="AV353" s="129"/>
      <c r="AW353" s="126" t="str">
        <f t="shared" si="103"/>
        <v/>
      </c>
      <c r="AX353" s="137"/>
      <c r="BB353" s="147" t="str">
        <f t="shared" si="111"/>
        <v/>
      </c>
      <c r="BS353" s="6"/>
      <c r="BT353" s="11"/>
    </row>
    <row r="354" spans="1:72" ht="15.75" x14ac:dyDescent="0.25">
      <c r="A354" s="52" t="s">
        <v>1258</v>
      </c>
      <c r="B354" s="56"/>
      <c r="C354" s="128" t="s">
        <v>111</v>
      </c>
      <c r="D354" s="7" t="s">
        <v>24</v>
      </c>
      <c r="E354" s="7" t="s">
        <v>424</v>
      </c>
      <c r="F354" s="64" t="s">
        <v>132</v>
      </c>
      <c r="G354" s="62">
        <v>4</v>
      </c>
      <c r="I354" s="10" t="s">
        <v>110</v>
      </c>
      <c r="J354" s="11" t="s">
        <v>502</v>
      </c>
      <c r="K354" s="74" t="s">
        <v>511</v>
      </c>
      <c r="L354" s="176"/>
      <c r="M354" s="176">
        <v>1000</v>
      </c>
      <c r="N354" s="78" t="s">
        <v>1383</v>
      </c>
      <c r="O354" s="83" t="s">
        <v>1128</v>
      </c>
      <c r="P354" s="78" t="s">
        <v>644</v>
      </c>
      <c r="R354" s="80"/>
      <c r="S354" s="92"/>
      <c r="T354" s="275" t="s">
        <v>1292</v>
      </c>
      <c r="U354" s="278" t="s">
        <v>6876</v>
      </c>
      <c r="W354" s="12" t="str">
        <f t="shared" si="110"/>
        <v>Mqtt1</v>
      </c>
      <c r="X354" s="196"/>
      <c r="Y354" s="6" t="str">
        <f t="shared" ref="Y354:Y358" si="116">LOWER(SUBSTITUTE(SUBSTITUTE(IF(COUNTIF(N354,"spare"),"",_xlfn.CONCAT("marpower/",IF(X354&lt;&gt;"",N354&amp;"/"&amp;X354,N354&amp;"-general")))," ","-"),"_","-"))</f>
        <v>marpower/210000-bilge-fifi-general</v>
      </c>
      <c r="Z354" s="103" t="str">
        <f>IF(COUNTIF(N354,"spare"),"","$."&amp;_xlfn.REGEXREPLACE(_xlfn.REGEXREPLACE(IF(X354="",J354,_xlfn.REGEXREPLACE(J354,".*_","")),"^BILGE_",""),"\.","_"))</f>
        <v>$.FRAME38PS_ALARM</v>
      </c>
      <c r="AB354" s="6"/>
      <c r="AM354" s="114">
        <f t="shared" si="100"/>
        <v>354</v>
      </c>
      <c r="AR354" s="127" t="s">
        <v>115</v>
      </c>
      <c r="AS354" s="78">
        <v>10</v>
      </c>
      <c r="AT354" s="128" t="s">
        <v>17</v>
      </c>
      <c r="AU354" s="7" t="s">
        <v>9</v>
      </c>
      <c r="AV354" s="129" t="s">
        <v>173</v>
      </c>
      <c r="AW354" s="126" t="str">
        <f t="shared" si="103"/>
        <v>Please consult operation manual for more information</v>
      </c>
      <c r="AX354" s="137"/>
      <c r="BB354" s="147" t="str">
        <f t="shared" si="111"/>
        <v>1</v>
      </c>
      <c r="BS354" s="6"/>
      <c r="BT354" s="11"/>
    </row>
    <row r="355" spans="1:72" ht="15.75" x14ac:dyDescent="0.25">
      <c r="A355" s="52" t="s">
        <v>1258</v>
      </c>
      <c r="B355" s="56"/>
      <c r="C355" s="128" t="s">
        <v>111</v>
      </c>
      <c r="D355" s="7" t="s">
        <v>24</v>
      </c>
      <c r="E355" s="7" t="s">
        <v>424</v>
      </c>
      <c r="F355" s="64" t="s">
        <v>132</v>
      </c>
      <c r="G355" s="62">
        <v>5</v>
      </c>
      <c r="I355" s="10" t="s">
        <v>110</v>
      </c>
      <c r="J355" s="11" t="s">
        <v>503</v>
      </c>
      <c r="K355" s="74" t="s">
        <v>511</v>
      </c>
      <c r="L355" s="176"/>
      <c r="M355" s="176">
        <v>1000</v>
      </c>
      <c r="N355" s="78" t="s">
        <v>1383</v>
      </c>
      <c r="O355" s="83" t="s">
        <v>1129</v>
      </c>
      <c r="P355" s="78" t="s">
        <v>645</v>
      </c>
      <c r="R355" s="80"/>
      <c r="S355" s="92"/>
      <c r="T355" s="277"/>
      <c r="U355" s="280"/>
      <c r="W355" s="12" t="str">
        <f t="shared" si="110"/>
        <v>Mqtt1</v>
      </c>
      <c r="X355" s="196"/>
      <c r="Y355" s="6" t="str">
        <f t="shared" si="116"/>
        <v>marpower/210000-bilge-fifi-general</v>
      </c>
      <c r="Z355" s="103" t="str">
        <f>IF(COUNTIF(N355,"spare"),"","$."&amp;_xlfn.REGEXREPLACE(_xlfn.REGEXREPLACE(IF(X355="",J355,_xlfn.REGEXREPLACE(J355,".*_","")),"^BILGE_",""),"\.","_"))</f>
        <v>$.FRAME38SB_ALARM</v>
      </c>
      <c r="AB355" s="6"/>
      <c r="AM355" s="114">
        <f t="shared" si="100"/>
        <v>355</v>
      </c>
      <c r="AR355" s="127" t="s">
        <v>115</v>
      </c>
      <c r="AS355" s="78">
        <v>10</v>
      </c>
      <c r="AT355" s="128" t="s">
        <v>17</v>
      </c>
      <c r="AU355" s="7" t="s">
        <v>9</v>
      </c>
      <c r="AV355" s="129" t="s">
        <v>173</v>
      </c>
      <c r="AW355" s="126" t="str">
        <f t="shared" si="103"/>
        <v>Please consult operation manual for more information</v>
      </c>
      <c r="AX355" s="137"/>
      <c r="BB355" s="147" t="str">
        <f t="shared" si="111"/>
        <v>1</v>
      </c>
      <c r="BS355" s="6"/>
      <c r="BT355" s="11"/>
    </row>
    <row r="356" spans="1:72" ht="15.75" x14ac:dyDescent="0.25">
      <c r="A356" s="52" t="s">
        <v>730</v>
      </c>
      <c r="B356" s="56"/>
      <c r="C356" s="128" t="s">
        <v>111</v>
      </c>
      <c r="D356" s="7" t="s">
        <v>24</v>
      </c>
      <c r="E356" s="7" t="s">
        <v>424</v>
      </c>
      <c r="F356" s="64" t="s">
        <v>132</v>
      </c>
      <c r="G356" s="62">
        <v>6</v>
      </c>
      <c r="I356" s="10" t="s">
        <v>110</v>
      </c>
      <c r="J356" s="71" t="s">
        <v>8906</v>
      </c>
      <c r="K356" s="74" t="s">
        <v>511</v>
      </c>
      <c r="L356" s="176"/>
      <c r="M356" s="176">
        <v>1000</v>
      </c>
      <c r="N356" s="78" t="s">
        <v>1383</v>
      </c>
      <c r="O356" s="184">
        <v>21001003</v>
      </c>
      <c r="P356" s="80" t="s">
        <v>646</v>
      </c>
      <c r="R356" s="80"/>
      <c r="S356" s="92"/>
      <c r="T356" s="233" t="s">
        <v>714</v>
      </c>
      <c r="U356" s="223" t="s">
        <v>921</v>
      </c>
      <c r="W356" s="12" t="str">
        <f t="shared" si="110"/>
        <v>Mqtt1</v>
      </c>
      <c r="X356" s="196"/>
      <c r="Y356" s="6" t="str">
        <f t="shared" si="116"/>
        <v>marpower/210000-bilge-fifi-general</v>
      </c>
      <c r="Z356" s="103" t="str">
        <f>IF(COUNTIF(N356,"spare"),"","$."&amp;_xlfn.REGEXREPLACE(_xlfn.REGEXREPLACE(IF(X356="",J356,_xlfn.REGEXREPLACE(J356,".*_","")),"^BILGE_",""),"\.","_"))</f>
        <v>$.BCKUP_GEN_SERV_PUMP_REMAVAIL</v>
      </c>
      <c r="AB356" s="6"/>
      <c r="AM356" s="114" t="str">
        <f t="shared" si="100"/>
        <v/>
      </c>
      <c r="AR356" s="127"/>
      <c r="AT356" s="128"/>
      <c r="AU356" s="7"/>
      <c r="AV356" s="129"/>
      <c r="AW356" s="126" t="str">
        <f t="shared" si="103"/>
        <v/>
      </c>
      <c r="AX356" s="137"/>
      <c r="BB356" s="147" t="str">
        <f t="shared" si="111"/>
        <v/>
      </c>
      <c r="BS356" s="6"/>
      <c r="BT356" s="11"/>
    </row>
    <row r="357" spans="1:72" ht="15.75" x14ac:dyDescent="0.25">
      <c r="A357" s="52" t="s">
        <v>1258</v>
      </c>
      <c r="B357" s="56"/>
      <c r="C357" s="128" t="s">
        <v>111</v>
      </c>
      <c r="D357" s="7" t="s">
        <v>24</v>
      </c>
      <c r="E357" s="7" t="s">
        <v>424</v>
      </c>
      <c r="F357" s="64" t="s">
        <v>132</v>
      </c>
      <c r="G357" s="62">
        <v>7</v>
      </c>
      <c r="I357" s="10" t="s">
        <v>110</v>
      </c>
      <c r="J357" s="71" t="str">
        <f>CONCATENATE("Spare_",E357,"_",G357)</f>
        <v>Spare_DI21_7</v>
      </c>
      <c r="K357" s="74" t="s">
        <v>511</v>
      </c>
      <c r="L357" s="176"/>
      <c r="M357" s="176">
        <v>1000</v>
      </c>
      <c r="N357" s="78" t="s">
        <v>515</v>
      </c>
      <c r="O357" s="183"/>
      <c r="P357" s="78" t="str">
        <f>CONCATENATE("Spare Yard ",T357,"_",I357,"_",K357)</f>
        <v>Spare Yard _True_+CB.2</v>
      </c>
      <c r="R357" s="80"/>
      <c r="S357" s="92"/>
      <c r="T357" s="212"/>
      <c r="W357" s="12" t="str">
        <f t="shared" si="110"/>
        <v/>
      </c>
      <c r="X357" s="196"/>
      <c r="Y357" s="6" t="str">
        <f t="shared" si="116"/>
        <v/>
      </c>
      <c r="Z357" s="103" t="str">
        <f t="shared" si="112"/>
        <v/>
      </c>
      <c r="AB357" s="6"/>
      <c r="AM357" s="114" t="str">
        <f t="shared" si="100"/>
        <v/>
      </c>
      <c r="AR357" s="127"/>
      <c r="AT357" s="128"/>
      <c r="AU357" s="7"/>
      <c r="AV357" s="129"/>
      <c r="AW357" s="126" t="str">
        <f t="shared" si="103"/>
        <v/>
      </c>
      <c r="AX357" s="137"/>
      <c r="BB357" s="147" t="str">
        <f t="shared" si="111"/>
        <v/>
      </c>
      <c r="BS357" s="6"/>
      <c r="BT357" s="11"/>
    </row>
    <row r="358" spans="1:72" ht="15.75" x14ac:dyDescent="0.25">
      <c r="A358" s="52" t="s">
        <v>1258</v>
      </c>
      <c r="B358" s="56"/>
      <c r="C358" s="128" t="s">
        <v>111</v>
      </c>
      <c r="D358" s="7" t="s">
        <v>24</v>
      </c>
      <c r="E358" s="7" t="s">
        <v>424</v>
      </c>
      <c r="F358" s="64" t="s">
        <v>132</v>
      </c>
      <c r="G358" s="62">
        <v>8</v>
      </c>
      <c r="I358" s="10" t="s">
        <v>110</v>
      </c>
      <c r="J358" s="71" t="str">
        <f>CONCATENATE("Spare_",E358,"_",G358)</f>
        <v>Spare_DI21_8</v>
      </c>
      <c r="K358" s="74" t="s">
        <v>511</v>
      </c>
      <c r="L358" s="176"/>
      <c r="M358" s="176">
        <v>1000</v>
      </c>
      <c r="N358" s="78" t="s">
        <v>515</v>
      </c>
      <c r="O358" s="183"/>
      <c r="P358" s="78" t="str">
        <f>CONCATENATE("Spare Yard ",T358,"_",I358,"_",K358)</f>
        <v>Spare Yard _True_+CB.2</v>
      </c>
      <c r="R358" s="80"/>
      <c r="S358" s="92"/>
      <c r="T358" s="212"/>
      <c r="W358" s="12" t="str">
        <f t="shared" si="110"/>
        <v/>
      </c>
      <c r="X358" s="196"/>
      <c r="Y358" s="6" t="str">
        <f t="shared" si="116"/>
        <v/>
      </c>
      <c r="Z358" s="103" t="str">
        <f t="shared" si="112"/>
        <v/>
      </c>
      <c r="AB358" s="6"/>
      <c r="AM358" s="114" t="str">
        <f t="shared" si="100"/>
        <v/>
      </c>
      <c r="AR358" s="127"/>
      <c r="AT358" s="128"/>
      <c r="AU358" s="7"/>
      <c r="AV358" s="129"/>
      <c r="AW358" s="126" t="str">
        <f t="shared" si="103"/>
        <v/>
      </c>
      <c r="AX358" s="137"/>
      <c r="AY358" s="141"/>
      <c r="BB358" s="147" t="str">
        <f t="shared" si="111"/>
        <v/>
      </c>
      <c r="BS358" s="6"/>
      <c r="BT358" s="11"/>
    </row>
    <row r="359" spans="1:72" ht="15.75" x14ac:dyDescent="0.25">
      <c r="A359" s="52" t="s">
        <v>1165</v>
      </c>
      <c r="B359" s="56"/>
      <c r="C359" s="128" t="s">
        <v>111</v>
      </c>
      <c r="D359" s="7" t="s">
        <v>24</v>
      </c>
      <c r="E359" s="7" t="s">
        <v>425</v>
      </c>
      <c r="F359" s="64" t="s">
        <v>132</v>
      </c>
      <c r="G359" s="62">
        <v>1</v>
      </c>
      <c r="I359" s="10" t="s">
        <v>110</v>
      </c>
      <c r="J359" s="71" t="s">
        <v>1170</v>
      </c>
      <c r="K359" s="74" t="s">
        <v>511</v>
      </c>
      <c r="L359" s="176"/>
      <c r="M359" s="176">
        <v>1000</v>
      </c>
      <c r="N359" s="78" t="s">
        <v>1168</v>
      </c>
      <c r="O359" s="83"/>
      <c r="P359" s="78" t="s">
        <v>1171</v>
      </c>
      <c r="T359" s="186" t="s">
        <v>718</v>
      </c>
      <c r="U359" s="83" t="s">
        <v>727</v>
      </c>
      <c r="W359" s="12" t="str">
        <f t="shared" si="110"/>
        <v>Mqtt1</v>
      </c>
      <c r="X359" s="196"/>
      <c r="Y359" s="6" t="str">
        <f t="shared" ref="Y359:Y372" si="117">LOWER(SUBSTITUTE(SUBSTITUTE(IF(COUNTIF(N359,"spare"),"",_xlfn.CONCAT("marpower/",IF(X359&lt;&gt;"",N359&amp;"/"&amp;X359,N359)))," ","-"),"_","-"))</f>
        <v>marpower/kvm-switching</v>
      </c>
      <c r="Z359" s="103" t="str">
        <f>IF(COUNTIF(N359,"spare"),"","$."&amp;_xlfn.REGEXREPLACE(IF(X359="",J359,_xlfn.REGEXREPLACE(J359,".*_","")),"\.","_"))</f>
        <v>$.CAPT_CAB_DISP_TOGG</v>
      </c>
      <c r="AB359" s="6"/>
      <c r="AM359" s="114" t="str">
        <f t="shared" si="100"/>
        <v/>
      </c>
      <c r="AR359" s="127"/>
      <c r="AT359" s="128"/>
      <c r="AU359" s="7"/>
      <c r="AV359" s="129"/>
      <c r="AW359" s="126" t="str">
        <f t="shared" si="103"/>
        <v/>
      </c>
      <c r="AX359" s="137"/>
      <c r="BB359" s="147" t="str">
        <f t="shared" si="111"/>
        <v/>
      </c>
      <c r="BS359" s="6"/>
      <c r="BT359" s="11"/>
    </row>
    <row r="360" spans="1:72" ht="15.75" x14ac:dyDescent="0.25">
      <c r="A360" s="52" t="s">
        <v>1165</v>
      </c>
      <c r="B360" s="56"/>
      <c r="C360" s="128" t="s">
        <v>111</v>
      </c>
      <c r="D360" s="7" t="s">
        <v>24</v>
      </c>
      <c r="E360" s="7" t="s">
        <v>425</v>
      </c>
      <c r="F360" s="64" t="s">
        <v>132</v>
      </c>
      <c r="G360" s="62">
        <v>2</v>
      </c>
      <c r="I360" s="10" t="s">
        <v>110</v>
      </c>
      <c r="J360" s="71" t="s">
        <v>1173</v>
      </c>
      <c r="K360" s="74" t="s">
        <v>511</v>
      </c>
      <c r="L360" s="176"/>
      <c r="M360" s="176">
        <v>1000</v>
      </c>
      <c r="N360" s="78" t="s">
        <v>1168</v>
      </c>
      <c r="O360" s="83"/>
      <c r="P360" s="78" t="s">
        <v>1174</v>
      </c>
      <c r="T360" s="187" t="s">
        <v>717</v>
      </c>
      <c r="U360" s="99" t="s">
        <v>727</v>
      </c>
      <c r="W360" s="12" t="str">
        <f t="shared" si="110"/>
        <v>Mqtt1</v>
      </c>
      <c r="X360" s="196"/>
      <c r="Y360" s="6" t="str">
        <f t="shared" si="117"/>
        <v>marpower/kvm-switching</v>
      </c>
      <c r="Z360" s="103" t="str">
        <f>IF(COUNTIF(N360,"spare"),"","$."&amp;_xlfn.REGEXREPLACE(IF(X360="",J360,_xlfn.REGEXREPLACE(J360,".*_","")),"\.","_"))</f>
        <v>$.MISSION_RM_DISP_TOGG</v>
      </c>
      <c r="AB360" s="6"/>
      <c r="AM360" s="114" t="str">
        <f t="shared" si="100"/>
        <v/>
      </c>
      <c r="AR360" s="127"/>
      <c r="AT360" s="128"/>
      <c r="AU360" s="7"/>
      <c r="AV360" s="129"/>
      <c r="AW360" s="126" t="str">
        <f t="shared" si="103"/>
        <v/>
      </c>
      <c r="AX360" s="137"/>
      <c r="BB360" s="147" t="str">
        <f t="shared" si="111"/>
        <v/>
      </c>
      <c r="BS360" s="6"/>
      <c r="BT360" s="11"/>
    </row>
    <row r="361" spans="1:72" ht="15.75" x14ac:dyDescent="0.25">
      <c r="A361" s="52" t="s">
        <v>1165</v>
      </c>
      <c r="B361" s="56"/>
      <c r="C361" s="128" t="s">
        <v>111</v>
      </c>
      <c r="D361" s="7" t="s">
        <v>24</v>
      </c>
      <c r="E361" s="7" t="s">
        <v>425</v>
      </c>
      <c r="F361" s="64" t="s">
        <v>132</v>
      </c>
      <c r="G361" s="62">
        <v>3</v>
      </c>
      <c r="I361" s="10" t="s">
        <v>110</v>
      </c>
      <c r="J361" s="71" t="s">
        <v>1175</v>
      </c>
      <c r="K361" s="74" t="s">
        <v>511</v>
      </c>
      <c r="L361" s="176"/>
      <c r="M361" s="176">
        <v>1000</v>
      </c>
      <c r="N361" s="78" t="s">
        <v>1168</v>
      </c>
      <c r="O361" s="83"/>
      <c r="P361" s="78" t="s">
        <v>1176</v>
      </c>
      <c r="T361" s="187" t="s">
        <v>1177</v>
      </c>
      <c r="U361" s="99" t="s">
        <v>727</v>
      </c>
      <c r="W361" s="12" t="str">
        <f t="shared" si="110"/>
        <v>Mqtt1</v>
      </c>
      <c r="X361" s="196"/>
      <c r="Y361" s="6" t="str">
        <f t="shared" si="117"/>
        <v>marpower/kvm-switching</v>
      </c>
      <c r="Z361" s="103" t="str">
        <f>IF(COUNTIF(N361,"spare"),"","$."&amp;_xlfn.REGEXREPLACE(IF(X361="",J361,_xlfn.REGEXREPLACE(J361,".*_","")),"\.","_"))</f>
        <v>$.CREW_MESS_DISP_TOGG</v>
      </c>
      <c r="AB361" s="6"/>
      <c r="AM361" s="114" t="str">
        <f t="shared" si="100"/>
        <v/>
      </c>
      <c r="AR361" s="127"/>
      <c r="AT361" s="128"/>
      <c r="AU361" s="7"/>
      <c r="AV361" s="129"/>
      <c r="AW361" s="126" t="str">
        <f t="shared" si="103"/>
        <v/>
      </c>
      <c r="AX361" s="137"/>
      <c r="BB361" s="147" t="str">
        <f t="shared" si="111"/>
        <v/>
      </c>
      <c r="BS361" s="6"/>
      <c r="BT361" s="11"/>
    </row>
    <row r="362" spans="1:72" ht="15.75" x14ac:dyDescent="0.25">
      <c r="A362" s="52" t="s">
        <v>1165</v>
      </c>
      <c r="B362" s="56"/>
      <c r="C362" s="128" t="s">
        <v>111</v>
      </c>
      <c r="D362" s="7" t="s">
        <v>24</v>
      </c>
      <c r="E362" s="7" t="s">
        <v>425</v>
      </c>
      <c r="F362" s="64" t="s">
        <v>132</v>
      </c>
      <c r="G362" s="62">
        <v>4</v>
      </c>
      <c r="I362" s="10" t="s">
        <v>110</v>
      </c>
      <c r="J362" s="71" t="str">
        <f>CONCATENATE("Spare_",E362,"_",G362)</f>
        <v>Spare_DI22_4</v>
      </c>
      <c r="K362" s="74" t="s">
        <v>511</v>
      </c>
      <c r="L362" s="176"/>
      <c r="M362" s="176">
        <v>1000</v>
      </c>
      <c r="N362" s="78" t="s">
        <v>515</v>
      </c>
      <c r="O362" s="83"/>
      <c r="P362" s="78" t="str">
        <f>CONCATENATE("Spare Yard ",T362,"_",I362,"_",K362)</f>
        <v>Spare Yard _True_+CB.2</v>
      </c>
      <c r="W362" s="12" t="str">
        <f t="shared" si="110"/>
        <v/>
      </c>
      <c r="X362" s="196"/>
      <c r="Y362" s="6" t="str">
        <f t="shared" si="117"/>
        <v/>
      </c>
      <c r="Z362" s="103" t="str">
        <f t="shared" si="112"/>
        <v/>
      </c>
      <c r="AB362" s="6"/>
      <c r="AM362" s="114" t="str">
        <f t="shared" si="100"/>
        <v/>
      </c>
      <c r="AR362" s="127"/>
      <c r="AT362" s="128"/>
      <c r="AU362" s="7"/>
      <c r="AV362" s="129"/>
      <c r="AW362" s="126" t="str">
        <f t="shared" si="103"/>
        <v/>
      </c>
      <c r="AX362" s="137"/>
      <c r="BB362" s="147" t="str">
        <f t="shared" si="111"/>
        <v/>
      </c>
      <c r="BS362" s="6"/>
      <c r="BT362" s="11"/>
    </row>
    <row r="363" spans="1:72" ht="15.75" x14ac:dyDescent="0.25">
      <c r="A363" s="52" t="s">
        <v>1165</v>
      </c>
      <c r="B363" s="56"/>
      <c r="C363" s="128" t="s">
        <v>111</v>
      </c>
      <c r="D363" s="7" t="s">
        <v>24</v>
      </c>
      <c r="E363" s="7" t="s">
        <v>425</v>
      </c>
      <c r="F363" s="64" t="s">
        <v>132</v>
      </c>
      <c r="G363" s="62">
        <v>5</v>
      </c>
      <c r="I363" s="10" t="s">
        <v>110</v>
      </c>
      <c r="J363" s="71" t="str">
        <f>CONCATENATE("Spare_",E363,"_",G363)</f>
        <v>Spare_DI22_5</v>
      </c>
      <c r="K363" s="74" t="s">
        <v>511</v>
      </c>
      <c r="L363" s="176"/>
      <c r="M363" s="176">
        <v>1000</v>
      </c>
      <c r="N363" s="78" t="s">
        <v>515</v>
      </c>
      <c r="O363" s="83"/>
      <c r="P363" s="78" t="str">
        <f>CONCATENATE("Spare Yard ",T363,"_",I363,"_",K363)</f>
        <v>Spare Yard _True_+CB.2</v>
      </c>
      <c r="T363" s="220"/>
      <c r="U363" s="221"/>
      <c r="W363" s="12" t="str">
        <f t="shared" si="110"/>
        <v/>
      </c>
      <c r="X363" s="196"/>
      <c r="Y363" s="6" t="str">
        <f t="shared" si="117"/>
        <v/>
      </c>
      <c r="Z363" s="103" t="str">
        <f t="shared" si="112"/>
        <v/>
      </c>
      <c r="AB363" s="6"/>
      <c r="AM363" s="114" t="str">
        <f t="shared" si="100"/>
        <v/>
      </c>
      <c r="AR363" s="127"/>
      <c r="AT363" s="128"/>
      <c r="AU363" s="7"/>
      <c r="AV363" s="129"/>
      <c r="AW363" s="126" t="str">
        <f t="shared" si="103"/>
        <v/>
      </c>
      <c r="AX363" s="137"/>
      <c r="BB363" s="147" t="str">
        <f t="shared" si="111"/>
        <v/>
      </c>
      <c r="BS363" s="6"/>
      <c r="BT363" s="11"/>
    </row>
    <row r="364" spans="1:72" ht="15.75" x14ac:dyDescent="0.25">
      <c r="A364" s="52" t="s">
        <v>1258</v>
      </c>
      <c r="B364" s="56"/>
      <c r="C364" s="128" t="s">
        <v>111</v>
      </c>
      <c r="D364" s="7" t="s">
        <v>24</v>
      </c>
      <c r="E364" s="7" t="s">
        <v>425</v>
      </c>
      <c r="F364" s="64" t="s">
        <v>132</v>
      </c>
      <c r="G364" s="62">
        <v>6</v>
      </c>
      <c r="I364" s="10" t="s">
        <v>110</v>
      </c>
      <c r="J364" s="11" t="s">
        <v>9063</v>
      </c>
      <c r="K364" s="74" t="s">
        <v>511</v>
      </c>
      <c r="L364" s="176"/>
      <c r="M364" s="176">
        <v>1000</v>
      </c>
      <c r="N364" s="78" t="s">
        <v>1386</v>
      </c>
      <c r="O364" s="83" t="s">
        <v>539</v>
      </c>
      <c r="P364" s="78" t="s">
        <v>647</v>
      </c>
      <c r="R364" s="80"/>
      <c r="S364" s="92"/>
      <c r="T364" s="275" t="s">
        <v>1293</v>
      </c>
      <c r="U364" s="278" t="s">
        <v>6876</v>
      </c>
      <c r="W364" s="12" t="str">
        <f t="shared" si="110"/>
        <v>Mqtt1</v>
      </c>
      <c r="X364" s="196"/>
      <c r="Y364" s="6" t="str">
        <f t="shared" si="117"/>
        <v>marpower/750000-deck-equip</v>
      </c>
      <c r="Z364" s="103" t="str">
        <f t="shared" ref="Z364:Z372" si="118">IF(COUNTIF(N364,"spare"),"","$."&amp;_xlfn.REGEXREPLACE(IF(X364="",J364,_xlfn.REGEXREPLACE(J364,".*_","")),"\.","_"))</f>
        <v>$.DECK_CRANE_GENALARM</v>
      </c>
      <c r="AB364" s="6"/>
      <c r="AM364" s="114">
        <f t="shared" si="100"/>
        <v>364</v>
      </c>
      <c r="AR364" s="127" t="s">
        <v>115</v>
      </c>
      <c r="AT364" s="128" t="s">
        <v>17</v>
      </c>
      <c r="AU364" s="7"/>
      <c r="AV364" s="129" t="s">
        <v>112</v>
      </c>
      <c r="AW364" s="126" t="str">
        <f t="shared" si="103"/>
        <v>Please consult operation manual for more information</v>
      </c>
      <c r="AX364" s="137"/>
      <c r="BB364" s="147" t="str">
        <f t="shared" si="111"/>
        <v>1</v>
      </c>
      <c r="BS364" s="6"/>
      <c r="BT364" s="11"/>
    </row>
    <row r="365" spans="1:72" ht="15.75" x14ac:dyDescent="0.25">
      <c r="A365" s="52" t="s">
        <v>1258</v>
      </c>
      <c r="B365" s="56"/>
      <c r="C365" s="128" t="s">
        <v>111</v>
      </c>
      <c r="D365" s="7" t="s">
        <v>24</v>
      </c>
      <c r="E365" s="7" t="s">
        <v>425</v>
      </c>
      <c r="F365" s="64" t="s">
        <v>132</v>
      </c>
      <c r="G365" s="62">
        <v>7</v>
      </c>
      <c r="I365" s="10" t="s">
        <v>110</v>
      </c>
      <c r="J365" s="71" t="s">
        <v>504</v>
      </c>
      <c r="K365" s="74" t="s">
        <v>511</v>
      </c>
      <c r="L365" s="176"/>
      <c r="M365" s="176">
        <v>1000</v>
      </c>
      <c r="N365" s="78" t="s">
        <v>1386</v>
      </c>
      <c r="O365" s="83" t="s">
        <v>540</v>
      </c>
      <c r="P365" s="78" t="s">
        <v>648</v>
      </c>
      <c r="R365" s="80"/>
      <c r="S365" s="92"/>
      <c r="T365" s="276"/>
      <c r="U365" s="279"/>
      <c r="W365" s="12" t="str">
        <f t="shared" si="110"/>
        <v>Mqtt1</v>
      </c>
      <c r="X365" s="196"/>
      <c r="Y365" s="6" t="str">
        <f t="shared" si="117"/>
        <v>marpower/750000-deck-equip</v>
      </c>
      <c r="Z365" s="103" t="str">
        <f t="shared" si="118"/>
        <v>$.MOB_TENDER_HATCH_CL_LOCK</v>
      </c>
      <c r="AB365" s="6"/>
      <c r="AM365" s="114" t="str">
        <f t="shared" si="100"/>
        <v/>
      </c>
      <c r="AR365" s="127"/>
      <c r="AT365" s="128"/>
      <c r="AU365" s="7"/>
      <c r="AV365" s="129"/>
      <c r="AW365" s="126" t="str">
        <f t="shared" si="103"/>
        <v/>
      </c>
      <c r="AX365" s="137"/>
      <c r="AY365" s="141"/>
      <c r="BB365" s="147" t="str">
        <f t="shared" si="111"/>
        <v/>
      </c>
      <c r="BS365" s="6"/>
      <c r="BT365" s="11"/>
    </row>
    <row r="366" spans="1:72" ht="15.75" x14ac:dyDescent="0.25">
      <c r="A366" s="52" t="s">
        <v>1258</v>
      </c>
      <c r="B366" s="56"/>
      <c r="C366" s="128" t="s">
        <v>111</v>
      </c>
      <c r="D366" s="7" t="s">
        <v>24</v>
      </c>
      <c r="E366" s="7" t="s">
        <v>425</v>
      </c>
      <c r="F366" s="64" t="s">
        <v>132</v>
      </c>
      <c r="G366" s="62">
        <v>8</v>
      </c>
      <c r="I366" s="10" t="s">
        <v>110</v>
      </c>
      <c r="J366" s="71" t="s">
        <v>505</v>
      </c>
      <c r="K366" s="74" t="s">
        <v>511</v>
      </c>
      <c r="L366" s="176"/>
      <c r="M366" s="176">
        <v>1000</v>
      </c>
      <c r="N366" s="78" t="s">
        <v>1386</v>
      </c>
      <c r="O366" s="83" t="s">
        <v>541</v>
      </c>
      <c r="P366" s="78" t="s">
        <v>649</v>
      </c>
      <c r="R366" s="80"/>
      <c r="S366" s="92"/>
      <c r="T366" s="276"/>
      <c r="U366" s="279"/>
      <c r="W366" s="12" t="str">
        <f t="shared" si="110"/>
        <v>Mqtt1</v>
      </c>
      <c r="X366" s="196"/>
      <c r="Y366" s="6" t="str">
        <f t="shared" si="117"/>
        <v>marpower/750000-deck-equip</v>
      </c>
      <c r="Z366" s="103" t="str">
        <f t="shared" si="118"/>
        <v>$.GUEST_TENDER_HATCH_CL_LOCK</v>
      </c>
      <c r="AB366" s="6"/>
      <c r="AM366" s="114" t="str">
        <f t="shared" si="100"/>
        <v/>
      </c>
      <c r="AR366" s="127"/>
      <c r="AT366" s="128"/>
      <c r="AU366" s="7"/>
      <c r="AV366" s="129"/>
      <c r="AW366" s="126" t="str">
        <f t="shared" si="103"/>
        <v/>
      </c>
      <c r="AX366" s="137"/>
      <c r="BB366" s="147" t="str">
        <f t="shared" si="111"/>
        <v/>
      </c>
      <c r="BS366" s="6"/>
      <c r="BT366" s="11"/>
    </row>
    <row r="367" spans="1:72" ht="15.75" x14ac:dyDescent="0.25">
      <c r="A367" s="52" t="s">
        <v>1258</v>
      </c>
      <c r="B367" s="56"/>
      <c r="C367" s="128" t="s">
        <v>111</v>
      </c>
      <c r="D367" s="7" t="s">
        <v>24</v>
      </c>
      <c r="E367" s="7" t="s">
        <v>426</v>
      </c>
      <c r="F367" s="64" t="s">
        <v>132</v>
      </c>
      <c r="G367" s="62">
        <v>1</v>
      </c>
      <c r="I367" s="10" t="s">
        <v>110</v>
      </c>
      <c r="J367" s="11" t="s">
        <v>9064</v>
      </c>
      <c r="K367" s="74" t="s">
        <v>511</v>
      </c>
      <c r="L367" s="176"/>
      <c r="M367" s="176">
        <v>1000</v>
      </c>
      <c r="N367" s="78" t="s">
        <v>1393</v>
      </c>
      <c r="O367" s="83"/>
      <c r="P367" s="78" t="s">
        <v>650</v>
      </c>
      <c r="R367" s="80"/>
      <c r="S367" s="92"/>
      <c r="T367" s="276"/>
      <c r="U367" s="279"/>
      <c r="W367" s="12" t="str">
        <f t="shared" si="110"/>
        <v>Mqtt1</v>
      </c>
      <c r="X367" s="196"/>
      <c r="Y367" s="6" t="str">
        <f t="shared" si="117"/>
        <v>marpower/090000-doors-hatches</v>
      </c>
      <c r="Z367" s="103" t="str">
        <f t="shared" si="118"/>
        <v>$.SAIL_STOR_HATCH_OPEN</v>
      </c>
      <c r="AB367" s="6"/>
      <c r="AM367" s="114" t="str">
        <f t="shared" si="100"/>
        <v/>
      </c>
      <c r="AR367" s="127"/>
      <c r="AT367" s="128"/>
      <c r="AU367" s="7"/>
      <c r="AV367" s="129"/>
      <c r="AW367" s="126" t="str">
        <f t="shared" si="103"/>
        <v/>
      </c>
      <c r="AX367" s="137"/>
      <c r="BB367" s="147" t="str">
        <f t="shared" si="111"/>
        <v/>
      </c>
      <c r="BS367" s="6"/>
      <c r="BT367" s="11"/>
    </row>
    <row r="368" spans="1:72" ht="15.75" x14ac:dyDescent="0.25">
      <c r="A368" s="52" t="s">
        <v>1258</v>
      </c>
      <c r="B368" s="56"/>
      <c r="C368" s="128" t="s">
        <v>111</v>
      </c>
      <c r="D368" s="7" t="s">
        <v>24</v>
      </c>
      <c r="E368" s="7" t="s">
        <v>426</v>
      </c>
      <c r="F368" s="64" t="s">
        <v>132</v>
      </c>
      <c r="G368" s="62">
        <v>2</v>
      </c>
      <c r="I368" s="10" t="s">
        <v>110</v>
      </c>
      <c r="J368" s="11" t="s">
        <v>9065</v>
      </c>
      <c r="K368" s="74" t="s">
        <v>511</v>
      </c>
      <c r="L368" s="176"/>
      <c r="M368" s="176">
        <v>1000</v>
      </c>
      <c r="N368" s="78" t="s">
        <v>1393</v>
      </c>
      <c r="O368" s="83"/>
      <c r="P368" s="78" t="s">
        <v>651</v>
      </c>
      <c r="R368" s="80"/>
      <c r="S368" s="92"/>
      <c r="T368" s="276"/>
      <c r="U368" s="279"/>
      <c r="W368" s="12" t="str">
        <f t="shared" si="110"/>
        <v>Mqtt1</v>
      </c>
      <c r="X368" s="196"/>
      <c r="Y368" s="6" t="str">
        <f t="shared" si="117"/>
        <v>marpower/090000-doors-hatches</v>
      </c>
      <c r="Z368" s="103" t="str">
        <f t="shared" si="118"/>
        <v>$.FOREPEAK_ACC_HATCH_OPEN</v>
      </c>
      <c r="AB368" s="6"/>
      <c r="AM368" s="114" t="str">
        <f t="shared" si="100"/>
        <v/>
      </c>
      <c r="AR368" s="127"/>
      <c r="AT368" s="128"/>
      <c r="AU368" s="7"/>
      <c r="AV368" s="129"/>
      <c r="AW368" s="126" t="str">
        <f t="shared" si="103"/>
        <v/>
      </c>
      <c r="AX368" s="137"/>
      <c r="AY368" s="141"/>
      <c r="BB368" s="147" t="str">
        <f t="shared" si="111"/>
        <v/>
      </c>
      <c r="BS368" s="6"/>
      <c r="BT368" s="11"/>
    </row>
    <row r="369" spans="1:72" ht="15.75" x14ac:dyDescent="0.25">
      <c r="A369" s="52" t="s">
        <v>1258</v>
      </c>
      <c r="B369" s="56"/>
      <c r="C369" s="128" t="s">
        <v>111</v>
      </c>
      <c r="D369" s="7" t="s">
        <v>24</v>
      </c>
      <c r="E369" s="7" t="s">
        <v>426</v>
      </c>
      <c r="F369" s="64" t="s">
        <v>132</v>
      </c>
      <c r="G369" s="62">
        <v>3</v>
      </c>
      <c r="I369" s="10" t="s">
        <v>110</v>
      </c>
      <c r="J369" s="11" t="s">
        <v>9066</v>
      </c>
      <c r="K369" s="74" t="s">
        <v>511</v>
      </c>
      <c r="L369" s="176"/>
      <c r="M369" s="176">
        <v>1000</v>
      </c>
      <c r="N369" s="78" t="s">
        <v>1393</v>
      </c>
      <c r="O369" s="83"/>
      <c r="P369" s="78" t="s">
        <v>652</v>
      </c>
      <c r="R369" s="80"/>
      <c r="S369" s="92"/>
      <c r="T369" s="276"/>
      <c r="U369" s="279"/>
      <c r="W369" s="12" t="str">
        <f t="shared" si="110"/>
        <v>Mqtt1</v>
      </c>
      <c r="X369" s="196"/>
      <c r="Y369" s="6" t="str">
        <f t="shared" si="117"/>
        <v>marpower/090000-doors-hatches</v>
      </c>
      <c r="Z369" s="103" t="str">
        <f t="shared" si="118"/>
        <v>$.DINGHY_STOR_ACC_FWD_OPEN</v>
      </c>
      <c r="AB369" s="6"/>
      <c r="AM369" s="114" t="str">
        <f t="shared" si="100"/>
        <v/>
      </c>
      <c r="AR369" s="127"/>
      <c r="AT369" s="128"/>
      <c r="AU369" s="7"/>
      <c r="AV369" s="129"/>
      <c r="AW369" s="126" t="str">
        <f t="shared" si="103"/>
        <v/>
      </c>
      <c r="AX369" s="137"/>
      <c r="BB369" s="147" t="str">
        <f t="shared" si="111"/>
        <v/>
      </c>
      <c r="BS369" s="6"/>
      <c r="BT369" s="11"/>
    </row>
    <row r="370" spans="1:72" ht="15.75" x14ac:dyDescent="0.25">
      <c r="A370" s="52" t="s">
        <v>1258</v>
      </c>
      <c r="B370" s="56"/>
      <c r="C370" s="128" t="s">
        <v>111</v>
      </c>
      <c r="D370" s="7" t="s">
        <v>24</v>
      </c>
      <c r="E370" s="7" t="s">
        <v>426</v>
      </c>
      <c r="F370" s="64" t="s">
        <v>132</v>
      </c>
      <c r="G370" s="62">
        <v>4</v>
      </c>
      <c r="I370" s="10" t="s">
        <v>110</v>
      </c>
      <c r="J370" s="11" t="s">
        <v>9067</v>
      </c>
      <c r="K370" s="74" t="s">
        <v>511</v>
      </c>
      <c r="L370" s="176"/>
      <c r="M370" s="176">
        <v>1000</v>
      </c>
      <c r="N370" s="78" t="s">
        <v>1393</v>
      </c>
      <c r="O370" s="83"/>
      <c r="P370" s="78" t="s">
        <v>653</v>
      </c>
      <c r="R370" s="80"/>
      <c r="S370" s="92"/>
      <c r="T370" s="276"/>
      <c r="U370" s="279"/>
      <c r="W370" s="12" t="str">
        <f t="shared" si="110"/>
        <v>Mqtt1</v>
      </c>
      <c r="X370" s="196"/>
      <c r="Y370" s="6" t="str">
        <f t="shared" si="117"/>
        <v>marpower/090000-doors-hatches</v>
      </c>
      <c r="Z370" s="103" t="str">
        <f t="shared" si="118"/>
        <v>$.CRANE_HATCH_AFT_OPEN</v>
      </c>
      <c r="AB370" s="6"/>
      <c r="AM370" s="114" t="str">
        <f t="shared" si="100"/>
        <v/>
      </c>
      <c r="AR370" s="127"/>
      <c r="AT370" s="128"/>
      <c r="AU370" s="7"/>
      <c r="AV370" s="129"/>
      <c r="AW370" s="126" t="str">
        <f t="shared" si="103"/>
        <v/>
      </c>
      <c r="AX370" s="137"/>
      <c r="BB370" s="147" t="str">
        <f t="shared" si="111"/>
        <v/>
      </c>
      <c r="BS370" s="6"/>
      <c r="BT370" s="11"/>
    </row>
    <row r="371" spans="1:72" ht="15.75" x14ac:dyDescent="0.25">
      <c r="A371" s="52" t="s">
        <v>1258</v>
      </c>
      <c r="B371" s="56"/>
      <c r="C371" s="128" t="s">
        <v>111</v>
      </c>
      <c r="D371" s="7" t="s">
        <v>24</v>
      </c>
      <c r="E371" s="7" t="s">
        <v>426</v>
      </c>
      <c r="F371" s="64" t="s">
        <v>132</v>
      </c>
      <c r="G371" s="62">
        <v>5</v>
      </c>
      <c r="I371" s="10" t="s">
        <v>110</v>
      </c>
      <c r="J371" s="11" t="s">
        <v>9068</v>
      </c>
      <c r="K371" s="74" t="s">
        <v>511</v>
      </c>
      <c r="L371" s="176"/>
      <c r="M371" s="176">
        <v>1000</v>
      </c>
      <c r="N371" s="78" t="s">
        <v>1393</v>
      </c>
      <c r="O371" s="83"/>
      <c r="P371" s="88" t="s">
        <v>654</v>
      </c>
      <c r="R371" s="80"/>
      <c r="S371" s="92"/>
      <c r="T371" s="277"/>
      <c r="U371" s="280"/>
      <c r="W371" s="12" t="str">
        <f t="shared" si="110"/>
        <v>Mqtt1</v>
      </c>
      <c r="X371" s="196"/>
      <c r="Y371" s="6" t="str">
        <f t="shared" si="117"/>
        <v>marpower/090000-doors-hatches</v>
      </c>
      <c r="Z371" s="103" t="str">
        <f t="shared" si="118"/>
        <v>$.FORESHIP_STOR_AREA_ACC_HATCH_OPEN</v>
      </c>
      <c r="AB371" s="6"/>
      <c r="AM371" s="114" t="str">
        <f t="shared" si="100"/>
        <v/>
      </c>
      <c r="AR371" s="127"/>
      <c r="AT371" s="128"/>
      <c r="AU371" s="7"/>
      <c r="AV371" s="129"/>
      <c r="AW371" s="126" t="str">
        <f t="shared" si="103"/>
        <v/>
      </c>
      <c r="AX371" s="137"/>
      <c r="BB371" s="147" t="str">
        <f t="shared" si="111"/>
        <v/>
      </c>
      <c r="BS371" s="6"/>
      <c r="BT371" s="11"/>
    </row>
    <row r="372" spans="1:72" ht="15.75" x14ac:dyDescent="0.25">
      <c r="A372" s="52" t="s">
        <v>8225</v>
      </c>
      <c r="B372" s="56"/>
      <c r="C372" s="128" t="s">
        <v>111</v>
      </c>
      <c r="D372" s="7" t="s">
        <v>24</v>
      </c>
      <c r="E372" s="7" t="s">
        <v>426</v>
      </c>
      <c r="F372" s="64" t="s">
        <v>132</v>
      </c>
      <c r="G372" s="62">
        <v>6</v>
      </c>
      <c r="I372" s="10" t="s">
        <v>110</v>
      </c>
      <c r="J372" s="11" t="s">
        <v>9069</v>
      </c>
      <c r="K372" s="74" t="s">
        <v>511</v>
      </c>
      <c r="L372" s="176"/>
      <c r="M372" s="176">
        <v>1000</v>
      </c>
      <c r="N372" s="78" t="s">
        <v>1393</v>
      </c>
      <c r="O372" s="83"/>
      <c r="P372" s="78" t="s">
        <v>655</v>
      </c>
      <c r="R372" s="80"/>
      <c r="S372" s="92"/>
      <c r="T372" s="217" t="s">
        <v>1278</v>
      </c>
      <c r="U372" s="223" t="s">
        <v>1287</v>
      </c>
      <c r="W372" s="12" t="str">
        <f t="shared" si="110"/>
        <v>Mqtt1</v>
      </c>
      <c r="X372" s="196"/>
      <c r="Y372" s="6" t="str">
        <f t="shared" si="117"/>
        <v>marpower/090000-doors-hatches</v>
      </c>
      <c r="Z372" s="103" t="str">
        <f t="shared" si="118"/>
        <v>$.CREW_ESCAPE_HATCH_OPEN</v>
      </c>
      <c r="AB372" s="6"/>
      <c r="AM372" s="114" t="str">
        <f t="shared" si="100"/>
        <v/>
      </c>
      <c r="AR372" s="127"/>
      <c r="AT372" s="128"/>
      <c r="AU372" s="7"/>
      <c r="AV372" s="129"/>
      <c r="AW372" s="126" t="str">
        <f t="shared" si="103"/>
        <v/>
      </c>
      <c r="AX372" s="137"/>
      <c r="BB372" s="147" t="str">
        <f t="shared" si="111"/>
        <v/>
      </c>
      <c r="BS372" s="6"/>
      <c r="BT372" s="11"/>
    </row>
    <row r="373" spans="1:72" ht="15.75" x14ac:dyDescent="0.25">
      <c r="A373" s="52" t="s">
        <v>10059</v>
      </c>
      <c r="B373" s="56"/>
      <c r="C373" s="128" t="s">
        <v>111</v>
      </c>
      <c r="D373" s="7" t="s">
        <v>24</v>
      </c>
      <c r="E373" s="7" t="s">
        <v>426</v>
      </c>
      <c r="F373" s="64" t="s">
        <v>132</v>
      </c>
      <c r="G373" s="62">
        <v>7</v>
      </c>
      <c r="I373" s="10" t="s">
        <v>110</v>
      </c>
      <c r="J373" s="71" t="str">
        <f>CONCATENATE("Spare_",E373,"_",G373)</f>
        <v>Spare_DI23_7</v>
      </c>
      <c r="K373" s="74" t="s">
        <v>511</v>
      </c>
      <c r="L373" s="176"/>
      <c r="M373" s="176">
        <v>1000</v>
      </c>
      <c r="N373" s="78" t="s">
        <v>515</v>
      </c>
      <c r="O373" s="83"/>
      <c r="P373" s="78" t="str">
        <f>CONCATENATE("Spare Yard ",T373,"_",I373,"_",K373)</f>
        <v>Spare Yard _True_+CB.2</v>
      </c>
      <c r="R373" s="80"/>
      <c r="S373" s="92"/>
      <c r="T373" s="220"/>
      <c r="U373" s="223"/>
      <c r="W373" s="12" t="str">
        <f t="shared" si="110"/>
        <v/>
      </c>
      <c r="X373" s="196"/>
      <c r="Y373" s="6" t="str">
        <f t="shared" ref="Y373:Y374" si="119">IF(COUNTIF(N373,"spare"),"",N373&amp;"/"&amp;X373)</f>
        <v/>
      </c>
      <c r="Z373" s="103" t="str">
        <f t="shared" ref="Z373:Z374" si="120">IF(COUNTIF(N373,"spare"),"","$."&amp;_xlfn.REGEXREPLACE(_xlfn.REGEXREPLACE(J373,"^Amcs",""),"\.","_"))</f>
        <v/>
      </c>
      <c r="AB373" s="6"/>
      <c r="AM373" s="114" t="str">
        <f t="shared" ref="AM373:AM436" si="121">IF(ISBLANK(AT373),"",ROW())</f>
        <v/>
      </c>
      <c r="AR373" s="127"/>
      <c r="AT373" s="128"/>
      <c r="AU373" s="7"/>
      <c r="AV373" s="129"/>
      <c r="AW373" s="126" t="str">
        <f t="shared" si="103"/>
        <v/>
      </c>
      <c r="AX373" s="137"/>
      <c r="BB373" s="147" t="str">
        <f t="shared" si="111"/>
        <v/>
      </c>
      <c r="BS373" s="6"/>
      <c r="BT373" s="11"/>
    </row>
    <row r="374" spans="1:72" ht="15.75" x14ac:dyDescent="0.25">
      <c r="A374" s="52" t="s">
        <v>8225</v>
      </c>
      <c r="B374" s="56"/>
      <c r="C374" s="128" t="s">
        <v>111</v>
      </c>
      <c r="D374" s="7" t="s">
        <v>24</v>
      </c>
      <c r="E374" s="7" t="s">
        <v>426</v>
      </c>
      <c r="F374" s="64" t="s">
        <v>132</v>
      </c>
      <c r="G374" s="62">
        <v>8</v>
      </c>
      <c r="I374" s="10" t="s">
        <v>110</v>
      </c>
      <c r="J374" s="71" t="str">
        <f>CONCATENATE("Spare_",E374,"_",G374)</f>
        <v>Spare_DI23_8</v>
      </c>
      <c r="K374" s="74" t="s">
        <v>511</v>
      </c>
      <c r="L374" s="176"/>
      <c r="M374" s="176">
        <v>1000</v>
      </c>
      <c r="N374" s="78" t="s">
        <v>515</v>
      </c>
      <c r="O374" s="83"/>
      <c r="P374" s="78" t="str">
        <f>CONCATENATE("Spare Yard ",T374,"_",I374,"_",K374)</f>
        <v>Spare Yard _True_+CB.2</v>
      </c>
      <c r="R374" s="80"/>
      <c r="S374" s="92"/>
      <c r="T374" s="220"/>
      <c r="U374" s="221"/>
      <c r="W374" s="12" t="str">
        <f t="shared" si="110"/>
        <v/>
      </c>
      <c r="X374" s="196"/>
      <c r="Y374" s="6" t="str">
        <f t="shared" si="119"/>
        <v/>
      </c>
      <c r="Z374" s="103" t="str">
        <f t="shared" si="120"/>
        <v/>
      </c>
      <c r="AB374" s="6"/>
      <c r="AM374" s="114">
        <f t="shared" si="121"/>
        <v>374</v>
      </c>
      <c r="AR374" s="127" t="s">
        <v>115</v>
      </c>
      <c r="AT374" s="128" t="s">
        <v>17</v>
      </c>
      <c r="AU374" s="7"/>
      <c r="AV374" s="129" t="s">
        <v>112</v>
      </c>
      <c r="AW374" s="126" t="str">
        <f t="shared" si="103"/>
        <v>Please consult operation manual for more information</v>
      </c>
      <c r="AX374" s="137"/>
      <c r="BB374" s="147" t="str">
        <f t="shared" si="111"/>
        <v>1</v>
      </c>
      <c r="BS374" s="6"/>
      <c r="BT374" s="11"/>
    </row>
    <row r="375" spans="1:72" ht="15.75" x14ac:dyDescent="0.25">
      <c r="A375" s="52" t="s">
        <v>6897</v>
      </c>
      <c r="B375" s="56"/>
      <c r="C375" s="128" t="s">
        <v>111</v>
      </c>
      <c r="D375" s="7" t="s">
        <v>24</v>
      </c>
      <c r="E375" s="7" t="s">
        <v>427</v>
      </c>
      <c r="F375" s="64" t="s">
        <v>132</v>
      </c>
      <c r="G375" s="62">
        <v>1</v>
      </c>
      <c r="I375" s="10" t="s">
        <v>110</v>
      </c>
      <c r="J375" s="71" t="s">
        <v>9070</v>
      </c>
      <c r="K375" s="74" t="s">
        <v>511</v>
      </c>
      <c r="L375" s="176"/>
      <c r="M375" s="176">
        <v>1000</v>
      </c>
      <c r="N375" s="78" t="s">
        <v>6911</v>
      </c>
      <c r="O375" s="83"/>
      <c r="P375" s="78" t="s">
        <v>6910</v>
      </c>
      <c r="R375" s="80"/>
      <c r="S375" s="92"/>
      <c r="T375" s="220" t="s">
        <v>4866</v>
      </c>
      <c r="U375" s="223" t="s">
        <v>1026</v>
      </c>
      <c r="W375" s="12" t="str">
        <f t="shared" si="110"/>
        <v>Mqtt1</v>
      </c>
      <c r="X375" s="196"/>
      <c r="Y375" s="6" t="str">
        <f t="shared" ref="Y375" si="122">LOWER(SUBSTITUTE(SUBSTITUTE(IF(COUNTIF(N375,"spare"),"",_xlfn.CONCAT("marpower/",IF(X375&lt;&gt;"",N375&amp;"/"&amp;X375,N375&amp;"-general")))," ","-"),"_","-"))</f>
        <v>marpower/450000-navigation-lights-general</v>
      </c>
      <c r="Z375" s="103" t="str" cm="1">
        <f t="array" ref="Z375">IF(COUNTIF(N375,"spare"),"","$."&amp;_xlfn.REGEXREPLACE(IF(X375="",J375,_xlfn.REGEXEXTRACT(J375,"(Status|Ctrl|OpTime)")),"\.","_"))</f>
        <v>$.NAV_LIGHTS_COMMONALARM</v>
      </c>
      <c r="AB375" s="6"/>
      <c r="AM375" s="114">
        <f t="shared" si="121"/>
        <v>375</v>
      </c>
      <c r="AR375" s="127" t="s">
        <v>115</v>
      </c>
      <c r="AT375" s="128" t="s">
        <v>17</v>
      </c>
      <c r="AU375" s="7" t="s">
        <v>9</v>
      </c>
      <c r="AV375" s="129" t="s">
        <v>112</v>
      </c>
      <c r="AW375" s="126" t="str">
        <f t="shared" ref="AW375:AW438" si="123">IF(ISNUMBER(AM375),"Please consult operation manual for more information","")</f>
        <v>Please consult operation manual for more information</v>
      </c>
      <c r="AX375" s="137"/>
      <c r="BB375" s="147" t="str">
        <f t="shared" si="111"/>
        <v>1</v>
      </c>
      <c r="BS375" s="6"/>
      <c r="BT375" s="11"/>
    </row>
    <row r="376" spans="1:72" ht="15.75" x14ac:dyDescent="0.25">
      <c r="A376" s="52" t="s">
        <v>1258</v>
      </c>
      <c r="B376" s="56"/>
      <c r="C376" s="128" t="s">
        <v>111</v>
      </c>
      <c r="D376" s="7" t="s">
        <v>24</v>
      </c>
      <c r="E376" s="7" t="s">
        <v>427</v>
      </c>
      <c r="F376" s="64" t="s">
        <v>132</v>
      </c>
      <c r="G376" s="62">
        <v>2</v>
      </c>
      <c r="I376" s="10" t="s">
        <v>110</v>
      </c>
      <c r="J376" s="71" t="s">
        <v>902</v>
      </c>
      <c r="K376" s="74" t="s">
        <v>511</v>
      </c>
      <c r="L376" s="176"/>
      <c r="M376" s="176">
        <v>1000</v>
      </c>
      <c r="N376" s="80" t="s">
        <v>1387</v>
      </c>
      <c r="O376" s="83"/>
      <c r="P376" s="78" t="s">
        <v>905</v>
      </c>
      <c r="R376" s="80"/>
      <c r="S376" s="92"/>
      <c r="T376" s="275" t="s">
        <v>918</v>
      </c>
      <c r="U376" s="278" t="s">
        <v>1201</v>
      </c>
      <c r="W376" s="12" t="str">
        <f t="shared" si="110"/>
        <v>Mqtt1</v>
      </c>
      <c r="X376" s="196"/>
      <c r="Y376" s="6" t="str">
        <f t="shared" ref="Y376:Y395" si="124">LOWER(SUBSTITUTE(SUBSTITUTE(IF(COUNTIF(N376,"spare"),"",_xlfn.CONCAT("marpower/",IF(X376&lt;&gt;"",N376&amp;"/"&amp;X376,N376)))," ","-"),"_","-"))</f>
        <v>marpower/350000-ventilation</v>
      </c>
      <c r="Z376" s="103" t="str">
        <f t="shared" ref="Z376:Z381" si="125">IF(COUNTIF(N376,"spare"),"","$."&amp;_xlfn.REGEXREPLACE(_xlfn.REGEXREPLACE(IF(X376="",J376,_xlfn.REGEXREPLACE(J376,".*_","")),"^VENT_",""),"\.","_"))</f>
        <v>$.BATT_VENT_FWD_PS_ON_RUN</v>
      </c>
      <c r="AB376" s="6"/>
      <c r="AM376" s="114" t="str">
        <f t="shared" si="121"/>
        <v/>
      </c>
      <c r="AR376" s="127"/>
      <c r="AT376" s="128"/>
      <c r="AU376" s="7"/>
      <c r="AV376" s="129"/>
      <c r="AW376" s="126" t="str">
        <f t="shared" si="123"/>
        <v/>
      </c>
      <c r="AX376" s="137"/>
      <c r="BB376" s="147" t="str">
        <f t="shared" si="111"/>
        <v/>
      </c>
      <c r="BS376" s="6"/>
      <c r="BT376" s="11"/>
    </row>
    <row r="377" spans="1:72" ht="15.75" x14ac:dyDescent="0.25">
      <c r="A377" s="52" t="s">
        <v>1258</v>
      </c>
      <c r="B377" s="56"/>
      <c r="C377" s="128" t="s">
        <v>111</v>
      </c>
      <c r="D377" s="7" t="s">
        <v>24</v>
      </c>
      <c r="E377" s="7" t="s">
        <v>427</v>
      </c>
      <c r="F377" s="64" t="s">
        <v>132</v>
      </c>
      <c r="G377" s="62">
        <v>3</v>
      </c>
      <c r="I377" s="10" t="s">
        <v>110</v>
      </c>
      <c r="J377" s="71" t="s">
        <v>903</v>
      </c>
      <c r="K377" s="74" t="s">
        <v>511</v>
      </c>
      <c r="L377" s="176"/>
      <c r="M377" s="176">
        <v>1000</v>
      </c>
      <c r="N377" s="80" t="s">
        <v>1387</v>
      </c>
      <c r="O377" s="83"/>
      <c r="P377" s="78" t="s">
        <v>906</v>
      </c>
      <c r="R377" s="80"/>
      <c r="S377" s="92"/>
      <c r="T377" s="276"/>
      <c r="U377" s="279"/>
      <c r="W377" s="12" t="str">
        <f t="shared" si="110"/>
        <v>Mqtt1</v>
      </c>
      <c r="X377" s="196"/>
      <c r="Y377" s="6" t="str">
        <f t="shared" si="124"/>
        <v>marpower/350000-ventilation</v>
      </c>
      <c r="Z377" s="103" t="str">
        <f t="shared" si="125"/>
        <v>$.BATT_VENT_FWD_PS_ON_FAULT</v>
      </c>
      <c r="AB377" s="6"/>
      <c r="AM377" s="114">
        <f t="shared" si="121"/>
        <v>377</v>
      </c>
      <c r="AR377" s="127" t="s">
        <v>115</v>
      </c>
      <c r="AT377" s="128" t="s">
        <v>17</v>
      </c>
      <c r="AU377" s="7"/>
      <c r="AV377" s="129" t="s">
        <v>112</v>
      </c>
      <c r="AW377" s="126" t="str">
        <f t="shared" si="123"/>
        <v>Please consult operation manual for more information</v>
      </c>
      <c r="AX377" s="137"/>
      <c r="BB377" s="147" t="str">
        <f t="shared" si="111"/>
        <v>1</v>
      </c>
      <c r="BS377" s="6"/>
      <c r="BT377" s="11"/>
    </row>
    <row r="378" spans="1:72" ht="15.75" x14ac:dyDescent="0.25">
      <c r="A378" s="52" t="s">
        <v>1258</v>
      </c>
      <c r="B378" s="56"/>
      <c r="C378" s="128" t="s">
        <v>111</v>
      </c>
      <c r="D378" s="7" t="s">
        <v>24</v>
      </c>
      <c r="E378" s="7" t="s">
        <v>427</v>
      </c>
      <c r="F378" s="64" t="s">
        <v>132</v>
      </c>
      <c r="G378" s="62">
        <v>4</v>
      </c>
      <c r="I378" s="10" t="s">
        <v>110</v>
      </c>
      <c r="J378" s="71" t="s">
        <v>904</v>
      </c>
      <c r="K378" s="74" t="s">
        <v>511</v>
      </c>
      <c r="L378" s="176"/>
      <c r="M378" s="176">
        <v>1000</v>
      </c>
      <c r="N378" s="80" t="s">
        <v>1387</v>
      </c>
      <c r="O378" s="83"/>
      <c r="P378" s="78" t="s">
        <v>907</v>
      </c>
      <c r="R378" s="80"/>
      <c r="S378" s="92"/>
      <c r="T378" s="277"/>
      <c r="U378" s="280"/>
      <c r="W378" s="12" t="str">
        <f t="shared" si="110"/>
        <v>Mqtt1</v>
      </c>
      <c r="X378" s="196"/>
      <c r="Y378" s="6" t="str">
        <f t="shared" si="124"/>
        <v>marpower/350000-ventilation</v>
      </c>
      <c r="Z378" s="103" t="str">
        <f t="shared" si="125"/>
        <v>$.BATT_VENT_FWD_PS_ON_READY</v>
      </c>
      <c r="AB378" s="6"/>
      <c r="AM378" s="114" t="str">
        <f t="shared" si="121"/>
        <v/>
      </c>
      <c r="AR378" s="127"/>
      <c r="AT378" s="128"/>
      <c r="AU378" s="7"/>
      <c r="AV378" s="129"/>
      <c r="AW378" s="126" t="str">
        <f t="shared" si="123"/>
        <v/>
      </c>
      <c r="AX378" s="137"/>
      <c r="BB378" s="147" t="str">
        <f t="shared" si="111"/>
        <v/>
      </c>
      <c r="BS378" s="6"/>
      <c r="BT378" s="11"/>
    </row>
    <row r="379" spans="1:72" ht="15.75" x14ac:dyDescent="0.25">
      <c r="A379" s="52" t="s">
        <v>1258</v>
      </c>
      <c r="B379" s="56"/>
      <c r="C379" s="128" t="s">
        <v>111</v>
      </c>
      <c r="D379" s="7" t="s">
        <v>24</v>
      </c>
      <c r="E379" s="7" t="s">
        <v>427</v>
      </c>
      <c r="F379" s="64" t="s">
        <v>132</v>
      </c>
      <c r="G379" s="62">
        <v>5</v>
      </c>
      <c r="I379" s="10" t="s">
        <v>110</v>
      </c>
      <c r="J379" s="71" t="s">
        <v>908</v>
      </c>
      <c r="K379" s="74" t="s">
        <v>511</v>
      </c>
      <c r="L379" s="176"/>
      <c r="M379" s="176">
        <v>1000</v>
      </c>
      <c r="N379" s="80" t="s">
        <v>1387</v>
      </c>
      <c r="O379" s="83"/>
      <c r="P379" s="78" t="s">
        <v>911</v>
      </c>
      <c r="R379" s="80"/>
      <c r="S379" s="92"/>
      <c r="T379" s="275" t="s">
        <v>919</v>
      </c>
      <c r="U379" s="278" t="s">
        <v>1201</v>
      </c>
      <c r="W379" s="12" t="str">
        <f t="shared" si="110"/>
        <v>Mqtt1</v>
      </c>
      <c r="X379" s="196"/>
      <c r="Y379" s="6" t="str">
        <f t="shared" si="124"/>
        <v>marpower/350000-ventilation</v>
      </c>
      <c r="Z379" s="103" t="str">
        <f t="shared" si="125"/>
        <v>$.BATT_VENT_FWD_SB_ON_RUN</v>
      </c>
      <c r="AB379" s="6"/>
      <c r="AM379" s="114" t="str">
        <f t="shared" si="121"/>
        <v/>
      </c>
      <c r="AR379" s="127"/>
      <c r="AT379" s="128"/>
      <c r="AU379" s="7"/>
      <c r="AV379" s="129"/>
      <c r="AW379" s="126" t="str">
        <f t="shared" si="123"/>
        <v/>
      </c>
      <c r="AX379" s="137"/>
      <c r="BB379" s="147" t="str">
        <f t="shared" si="111"/>
        <v/>
      </c>
      <c r="BS379" s="6"/>
      <c r="BT379" s="11"/>
    </row>
    <row r="380" spans="1:72" ht="15.75" x14ac:dyDescent="0.25">
      <c r="A380" s="52" t="s">
        <v>1258</v>
      </c>
      <c r="B380" s="56"/>
      <c r="C380" s="128" t="s">
        <v>111</v>
      </c>
      <c r="D380" s="7" t="s">
        <v>24</v>
      </c>
      <c r="E380" s="7" t="s">
        <v>427</v>
      </c>
      <c r="F380" s="64" t="s">
        <v>132</v>
      </c>
      <c r="G380" s="62">
        <v>6</v>
      </c>
      <c r="I380" s="10" t="s">
        <v>110</v>
      </c>
      <c r="J380" s="71" t="s">
        <v>909</v>
      </c>
      <c r="K380" s="74" t="s">
        <v>511</v>
      </c>
      <c r="L380" s="176"/>
      <c r="M380" s="176">
        <v>1000</v>
      </c>
      <c r="N380" s="80" t="s">
        <v>1387</v>
      </c>
      <c r="O380" s="83"/>
      <c r="P380" s="78" t="s">
        <v>912</v>
      </c>
      <c r="R380" s="80"/>
      <c r="S380" s="92"/>
      <c r="T380" s="276"/>
      <c r="U380" s="279"/>
      <c r="W380" s="12" t="str">
        <f t="shared" si="110"/>
        <v>Mqtt1</v>
      </c>
      <c r="X380" s="196"/>
      <c r="Y380" s="6" t="str">
        <f t="shared" si="124"/>
        <v>marpower/350000-ventilation</v>
      </c>
      <c r="Z380" s="103" t="str">
        <f t="shared" si="125"/>
        <v>$.BATT_VENT_FWD_SB_ON_FAULT</v>
      </c>
      <c r="AB380" s="6"/>
      <c r="AM380" s="114">
        <f t="shared" si="121"/>
        <v>380</v>
      </c>
      <c r="AR380" s="127" t="s">
        <v>115</v>
      </c>
      <c r="AT380" s="128" t="s">
        <v>17</v>
      </c>
      <c r="AU380" s="7"/>
      <c r="AV380" s="129" t="s">
        <v>112</v>
      </c>
      <c r="AW380" s="126" t="str">
        <f t="shared" si="123"/>
        <v>Please consult operation manual for more information</v>
      </c>
      <c r="AX380" s="137"/>
      <c r="BB380" s="147" t="str">
        <f t="shared" si="111"/>
        <v>1</v>
      </c>
      <c r="BS380" s="6"/>
      <c r="BT380" s="11"/>
    </row>
    <row r="381" spans="1:72" ht="15.75" x14ac:dyDescent="0.25">
      <c r="A381" s="52" t="s">
        <v>1258</v>
      </c>
      <c r="B381" s="56"/>
      <c r="C381" s="128" t="s">
        <v>111</v>
      </c>
      <c r="D381" s="7" t="s">
        <v>24</v>
      </c>
      <c r="E381" s="7" t="s">
        <v>427</v>
      </c>
      <c r="F381" s="64" t="s">
        <v>132</v>
      </c>
      <c r="G381" s="62">
        <v>7</v>
      </c>
      <c r="I381" s="10" t="s">
        <v>110</v>
      </c>
      <c r="J381" s="71" t="s">
        <v>910</v>
      </c>
      <c r="K381" s="74" t="s">
        <v>511</v>
      </c>
      <c r="L381" s="176"/>
      <c r="M381" s="176">
        <v>1000</v>
      </c>
      <c r="N381" s="80" t="s">
        <v>1387</v>
      </c>
      <c r="O381" s="83"/>
      <c r="P381" s="78" t="s">
        <v>913</v>
      </c>
      <c r="R381" s="80"/>
      <c r="S381" s="92"/>
      <c r="T381" s="277"/>
      <c r="U381" s="280"/>
      <c r="W381" s="12" t="str">
        <f t="shared" si="110"/>
        <v>Mqtt1</v>
      </c>
      <c r="X381" s="196"/>
      <c r="Y381" s="6" t="str">
        <f t="shared" si="124"/>
        <v>marpower/350000-ventilation</v>
      </c>
      <c r="Z381" s="103" t="str">
        <f t="shared" si="125"/>
        <v>$.BATT_VENT_FWD_SB_ON_READY</v>
      </c>
      <c r="AB381" s="6"/>
      <c r="AM381" s="114" t="str">
        <f t="shared" si="121"/>
        <v/>
      </c>
      <c r="AR381" s="127"/>
      <c r="AT381" s="128"/>
      <c r="AU381" s="7"/>
      <c r="AV381" s="129"/>
      <c r="AW381" s="126" t="str">
        <f t="shared" si="123"/>
        <v/>
      </c>
      <c r="AX381" s="137"/>
      <c r="BB381" s="147" t="str">
        <f t="shared" si="111"/>
        <v/>
      </c>
      <c r="BS381" s="6"/>
      <c r="BT381" s="11"/>
    </row>
    <row r="382" spans="1:72" ht="15.75" x14ac:dyDescent="0.25">
      <c r="A382" s="52" t="s">
        <v>6863</v>
      </c>
      <c r="B382" s="56"/>
      <c r="C382" s="128" t="s">
        <v>111</v>
      </c>
      <c r="D382" s="7" t="s">
        <v>24</v>
      </c>
      <c r="E382" s="7" t="s">
        <v>427</v>
      </c>
      <c r="F382" s="64" t="s">
        <v>132</v>
      </c>
      <c r="G382" s="62">
        <v>8</v>
      </c>
      <c r="I382" s="10" t="s">
        <v>110</v>
      </c>
      <c r="J382" s="71" t="str">
        <f>CONCATENATE("Spare_",E382,"_",G382)</f>
        <v>Spare_DI24_8</v>
      </c>
      <c r="K382" s="74" t="s">
        <v>511</v>
      </c>
      <c r="L382" s="176"/>
      <c r="M382" s="176">
        <v>1000</v>
      </c>
      <c r="N382" s="78" t="s">
        <v>515</v>
      </c>
      <c r="O382" s="83"/>
      <c r="P382" s="78" t="str">
        <f>CONCATENATE("Spare Yard ",T382,"_",I382,"_",K382)</f>
        <v>Spare Yard _True_+CB.2</v>
      </c>
      <c r="R382" s="80"/>
      <c r="S382" s="92"/>
      <c r="T382" s="220"/>
      <c r="U382" s="221"/>
      <c r="W382" s="12" t="str">
        <f t="shared" si="110"/>
        <v/>
      </c>
      <c r="X382" s="196"/>
      <c r="Y382" s="6" t="str">
        <f t="shared" si="124"/>
        <v/>
      </c>
      <c r="Z382" s="103" t="str">
        <f t="shared" ref="Z382:Z396" si="126">IF(COUNTIF(N382,"spare"),"","$."&amp;_xlfn.REGEXREPLACE(_xlfn.REGEXREPLACE(J382,"^Amcs",""),"\.","_"))</f>
        <v/>
      </c>
      <c r="AB382" s="6"/>
      <c r="AM382" s="114" t="str">
        <f t="shared" si="121"/>
        <v/>
      </c>
      <c r="AR382" s="127"/>
      <c r="AT382" s="128"/>
      <c r="AU382" s="7"/>
      <c r="AV382" s="129"/>
      <c r="AW382" s="126" t="str">
        <f t="shared" si="123"/>
        <v/>
      </c>
      <c r="AX382" s="137"/>
      <c r="BB382" s="147" t="str">
        <f t="shared" si="111"/>
        <v/>
      </c>
      <c r="BS382" s="6"/>
      <c r="BT382" s="11"/>
    </row>
    <row r="383" spans="1:72" ht="15.75" x14ac:dyDescent="0.25">
      <c r="A383" s="52" t="s">
        <v>750</v>
      </c>
      <c r="B383" s="56"/>
      <c r="C383" s="128" t="s">
        <v>111</v>
      </c>
      <c r="D383" s="7" t="s">
        <v>24</v>
      </c>
      <c r="E383" s="7" t="s">
        <v>428</v>
      </c>
      <c r="F383" s="64" t="s">
        <v>132</v>
      </c>
      <c r="G383" s="62">
        <v>1</v>
      </c>
      <c r="I383" s="10" t="s">
        <v>110</v>
      </c>
      <c r="J383" s="11" t="s">
        <v>9071</v>
      </c>
      <c r="K383" s="74" t="s">
        <v>511</v>
      </c>
      <c r="L383" s="176"/>
      <c r="M383" s="176">
        <v>1000</v>
      </c>
      <c r="N383" s="78" t="s">
        <v>1393</v>
      </c>
      <c r="O383" s="83"/>
      <c r="P383" s="78" t="s">
        <v>926</v>
      </c>
      <c r="R383" s="80"/>
      <c r="S383" s="92"/>
      <c r="T383" s="217" t="s">
        <v>922</v>
      </c>
      <c r="U383" s="221" t="s">
        <v>921</v>
      </c>
      <c r="W383" s="12" t="str">
        <f t="shared" si="110"/>
        <v>Mqtt1</v>
      </c>
      <c r="X383" s="196"/>
      <c r="Y383" s="6" t="str">
        <f t="shared" si="124"/>
        <v>marpower/090000-doors-hatches</v>
      </c>
      <c r="Z383" s="103" t="str">
        <f t="shared" ref="Z383:Z390" si="127">IF(COUNTIF(N383,"spare"),"","$."&amp;_xlfn.REGEXREPLACE(IF(X383="",J383,_xlfn.REGEXREPLACE(J383,".*_","")),"\.","_"))</f>
        <v>$.WTID_FWD_CORRIDOR_DOOR_OPEN</v>
      </c>
      <c r="AB383" s="6"/>
      <c r="AM383" s="114" t="str">
        <f t="shared" si="121"/>
        <v/>
      </c>
      <c r="AR383" s="127"/>
      <c r="AT383" s="128"/>
      <c r="AU383" s="7"/>
      <c r="AV383" s="129"/>
      <c r="AW383" s="126" t="str">
        <f t="shared" si="123"/>
        <v/>
      </c>
      <c r="AX383" s="137"/>
      <c r="BB383" s="147" t="str">
        <f t="shared" si="111"/>
        <v/>
      </c>
      <c r="BS383" s="6"/>
      <c r="BT383" s="11"/>
    </row>
    <row r="384" spans="1:72" ht="15.75" x14ac:dyDescent="0.25">
      <c r="A384" s="52" t="s">
        <v>750</v>
      </c>
      <c r="B384" s="56"/>
      <c r="C384" s="128" t="s">
        <v>111</v>
      </c>
      <c r="D384" s="7" t="s">
        <v>24</v>
      </c>
      <c r="E384" s="7" t="s">
        <v>428</v>
      </c>
      <c r="F384" s="64" t="s">
        <v>132</v>
      </c>
      <c r="G384" s="62">
        <v>2</v>
      </c>
      <c r="I384" s="10" t="s">
        <v>110</v>
      </c>
      <c r="J384" s="11" t="s">
        <v>9072</v>
      </c>
      <c r="K384" s="74" t="s">
        <v>511</v>
      </c>
      <c r="L384" s="176"/>
      <c r="M384" s="176">
        <v>1000</v>
      </c>
      <c r="N384" s="78" t="s">
        <v>1393</v>
      </c>
      <c r="O384" s="83"/>
      <c r="P384" s="78" t="s">
        <v>927</v>
      </c>
      <c r="R384" s="80"/>
      <c r="S384" s="92"/>
      <c r="T384" s="217" t="s">
        <v>923</v>
      </c>
      <c r="U384" s="221" t="s">
        <v>921</v>
      </c>
      <c r="W384" s="12" t="str">
        <f t="shared" si="110"/>
        <v>Mqtt1</v>
      </c>
      <c r="X384" s="196"/>
      <c r="Y384" s="6" t="str">
        <f t="shared" si="124"/>
        <v>marpower/090000-doors-hatches</v>
      </c>
      <c r="Z384" s="103" t="str">
        <f t="shared" si="127"/>
        <v>$.WTID_AFT_CORRIDOR_DOOR_OPEN</v>
      </c>
      <c r="AB384" s="6"/>
      <c r="AM384" s="114" t="str">
        <f t="shared" si="121"/>
        <v/>
      </c>
      <c r="AR384" s="127"/>
      <c r="AT384" s="128"/>
      <c r="AU384" s="7"/>
      <c r="AV384" s="129"/>
      <c r="AW384" s="126" t="str">
        <f t="shared" si="123"/>
        <v/>
      </c>
      <c r="AX384" s="137"/>
      <c r="BB384" s="147" t="str">
        <f t="shared" si="111"/>
        <v/>
      </c>
      <c r="BS384" s="6"/>
      <c r="BT384" s="11"/>
    </row>
    <row r="385" spans="1:72" ht="15.75" x14ac:dyDescent="0.25">
      <c r="A385" s="52" t="s">
        <v>9461</v>
      </c>
      <c r="B385" s="56"/>
      <c r="C385" s="128" t="s">
        <v>111</v>
      </c>
      <c r="D385" s="7" t="s">
        <v>24</v>
      </c>
      <c r="E385" s="7" t="s">
        <v>428</v>
      </c>
      <c r="F385" s="64" t="s">
        <v>132</v>
      </c>
      <c r="G385" s="62">
        <v>3</v>
      </c>
      <c r="I385" s="10" t="s">
        <v>110</v>
      </c>
      <c r="J385" s="11" t="s">
        <v>9074</v>
      </c>
      <c r="K385" s="74" t="s">
        <v>511</v>
      </c>
      <c r="L385" s="176"/>
      <c r="M385" s="176">
        <v>1000</v>
      </c>
      <c r="N385" s="78" t="s">
        <v>1393</v>
      </c>
      <c r="O385" s="83"/>
      <c r="P385" s="78" t="s">
        <v>924</v>
      </c>
      <c r="R385" s="80"/>
      <c r="S385" s="92"/>
      <c r="T385" s="275" t="s">
        <v>1294</v>
      </c>
      <c r="U385" s="321" t="s">
        <v>1201</v>
      </c>
      <c r="W385" s="12" t="str">
        <f t="shared" si="110"/>
        <v>Mqtt1</v>
      </c>
      <c r="X385" s="196"/>
      <c r="Y385" s="6" t="str">
        <f t="shared" si="124"/>
        <v>marpower/090000-doors-hatches</v>
      </c>
      <c r="Z385" s="103" t="str">
        <f t="shared" si="127"/>
        <v>$.WTSD_DOORCLOSE</v>
      </c>
      <c r="AB385" s="6"/>
      <c r="AM385" s="114">
        <f t="shared" si="121"/>
        <v>385</v>
      </c>
      <c r="AR385" s="127" t="s">
        <v>115</v>
      </c>
      <c r="AT385" s="128" t="s">
        <v>17</v>
      </c>
      <c r="AU385" s="7"/>
      <c r="AV385" s="129" t="s">
        <v>112</v>
      </c>
      <c r="AW385" s="126" t="str">
        <f t="shared" si="123"/>
        <v>Please consult operation manual for more information</v>
      </c>
      <c r="AX385" s="137"/>
      <c r="BB385" s="147" t="str">
        <f t="shared" si="111"/>
        <v>1</v>
      </c>
      <c r="BS385" s="6"/>
      <c r="BT385" s="11"/>
    </row>
    <row r="386" spans="1:72" ht="15.75" x14ac:dyDescent="0.25">
      <c r="A386" s="52" t="s">
        <v>1258</v>
      </c>
      <c r="B386" s="56"/>
      <c r="C386" s="128" t="s">
        <v>111</v>
      </c>
      <c r="D386" s="7" t="s">
        <v>24</v>
      </c>
      <c r="E386" s="7" t="s">
        <v>428</v>
      </c>
      <c r="F386" s="64" t="s">
        <v>132</v>
      </c>
      <c r="G386" s="62">
        <v>4</v>
      </c>
      <c r="I386" s="10" t="s">
        <v>110</v>
      </c>
      <c r="J386" s="11" t="s">
        <v>9073</v>
      </c>
      <c r="K386" s="74" t="s">
        <v>511</v>
      </c>
      <c r="L386" s="176"/>
      <c r="M386" s="176">
        <v>1000</v>
      </c>
      <c r="N386" s="78" t="s">
        <v>1393</v>
      </c>
      <c r="O386" s="83"/>
      <c r="P386" s="78" t="s">
        <v>932</v>
      </c>
      <c r="R386" s="80"/>
      <c r="S386" s="92"/>
      <c r="T386" s="277"/>
      <c r="U386" s="323"/>
      <c r="W386" s="12" t="str">
        <f t="shared" si="110"/>
        <v>Mqtt1</v>
      </c>
      <c r="X386" s="196"/>
      <c r="Y386" s="6" t="str">
        <f t="shared" si="124"/>
        <v>marpower/090000-doors-hatches</v>
      </c>
      <c r="Z386" s="103" t="str">
        <f t="shared" si="127"/>
        <v>$.WTSD_MAINBACKUPPWRFAIL</v>
      </c>
      <c r="AB386" s="6"/>
      <c r="AM386" s="114">
        <f t="shared" si="121"/>
        <v>386</v>
      </c>
      <c r="AR386" s="127" t="s">
        <v>115</v>
      </c>
      <c r="AT386" s="128" t="s">
        <v>17</v>
      </c>
      <c r="AU386" s="7"/>
      <c r="AV386" s="129" t="s">
        <v>112</v>
      </c>
      <c r="AW386" s="126" t="str">
        <f t="shared" si="123"/>
        <v>Please consult operation manual for more information</v>
      </c>
      <c r="AX386" s="137"/>
      <c r="BB386" s="147" t="str">
        <f t="shared" si="111"/>
        <v>1</v>
      </c>
      <c r="BS386" s="6"/>
      <c r="BT386" s="11"/>
    </row>
    <row r="387" spans="1:72" ht="15.75" x14ac:dyDescent="0.25">
      <c r="A387" s="52" t="s">
        <v>1258</v>
      </c>
      <c r="B387" s="56"/>
      <c r="C387" s="128" t="s">
        <v>111</v>
      </c>
      <c r="D387" s="7" t="s">
        <v>24</v>
      </c>
      <c r="E387" s="7" t="s">
        <v>428</v>
      </c>
      <c r="F387" s="64" t="s">
        <v>132</v>
      </c>
      <c r="G387" s="62">
        <v>5</v>
      </c>
      <c r="I387" s="10" t="s">
        <v>110</v>
      </c>
      <c r="J387" s="11" t="s">
        <v>9075</v>
      </c>
      <c r="K387" s="74" t="s">
        <v>511</v>
      </c>
      <c r="L387" s="176"/>
      <c r="M387" s="176">
        <v>1000</v>
      </c>
      <c r="N387" s="78" t="s">
        <v>1393</v>
      </c>
      <c r="O387" s="83"/>
      <c r="P387" s="78" t="s">
        <v>1027</v>
      </c>
      <c r="R387" s="80"/>
      <c r="S387" s="92"/>
      <c r="T387" s="217" t="s">
        <v>1296</v>
      </c>
      <c r="U387" s="231" t="s">
        <v>1201</v>
      </c>
      <c r="W387" s="12" t="str">
        <f t="shared" si="110"/>
        <v>Mqtt1</v>
      </c>
      <c r="X387" s="196"/>
      <c r="Y387" s="6" t="str">
        <f t="shared" si="124"/>
        <v>marpower/090000-doors-hatches</v>
      </c>
      <c r="Z387" s="103" t="str">
        <f t="shared" si="127"/>
        <v>$.ALL_HULL_VALVES_CLOSE</v>
      </c>
      <c r="AB387" s="6"/>
      <c r="AM387" s="114" t="str">
        <f t="shared" si="121"/>
        <v/>
      </c>
      <c r="AR387" s="127"/>
      <c r="AT387" s="128"/>
      <c r="AU387" s="7"/>
      <c r="AV387" s="129"/>
      <c r="AW387" s="126" t="str">
        <f t="shared" si="123"/>
        <v/>
      </c>
      <c r="AX387" s="137"/>
      <c r="BB387" s="147" t="str">
        <f t="shared" si="111"/>
        <v/>
      </c>
      <c r="BS387" s="6"/>
      <c r="BT387" s="11"/>
    </row>
    <row r="388" spans="1:72" ht="15.75" x14ac:dyDescent="0.25">
      <c r="A388" s="52" t="s">
        <v>1258</v>
      </c>
      <c r="B388" s="56"/>
      <c r="C388" s="128" t="s">
        <v>111</v>
      </c>
      <c r="D388" s="7" t="s">
        <v>24</v>
      </c>
      <c r="E388" s="7" t="s">
        <v>428</v>
      </c>
      <c r="F388" s="64" t="s">
        <v>132</v>
      </c>
      <c r="G388" s="62">
        <v>6</v>
      </c>
      <c r="I388" s="10" t="s">
        <v>110</v>
      </c>
      <c r="J388" s="11" t="s">
        <v>9076</v>
      </c>
      <c r="K388" s="74" t="s">
        <v>511</v>
      </c>
      <c r="L388" s="176"/>
      <c r="M388" s="176">
        <v>1000</v>
      </c>
      <c r="N388" s="78" t="s">
        <v>1393</v>
      </c>
      <c r="O388" s="83"/>
      <c r="P388" s="78" t="s">
        <v>930</v>
      </c>
      <c r="R388" s="80"/>
      <c r="S388" s="92"/>
      <c r="T388" s="275" t="s">
        <v>1294</v>
      </c>
      <c r="U388" s="321" t="s">
        <v>1201</v>
      </c>
      <c r="W388" s="12" t="str">
        <f t="shared" si="110"/>
        <v>Mqtt1</v>
      </c>
      <c r="X388" s="196"/>
      <c r="Y388" s="6" t="str">
        <f t="shared" si="124"/>
        <v>marpower/090000-doors-hatches</v>
      </c>
      <c r="Z388" s="103" t="str">
        <f t="shared" si="127"/>
        <v>$.WTSD_DOOROPENED</v>
      </c>
      <c r="AB388" s="6"/>
      <c r="AM388" s="114" t="str">
        <f t="shared" si="121"/>
        <v/>
      </c>
      <c r="AR388" s="127"/>
      <c r="AT388" s="128"/>
      <c r="AU388" s="7"/>
      <c r="AV388" s="129"/>
      <c r="AW388" s="126" t="str">
        <f t="shared" si="123"/>
        <v/>
      </c>
      <c r="AX388" s="137"/>
      <c r="BB388" s="147" t="str">
        <f t="shared" si="111"/>
        <v/>
      </c>
      <c r="BS388" s="6"/>
      <c r="BT388" s="11"/>
    </row>
    <row r="389" spans="1:72" ht="15.75" x14ac:dyDescent="0.25">
      <c r="A389" s="52" t="s">
        <v>1258</v>
      </c>
      <c r="B389" s="56"/>
      <c r="C389" s="128" t="s">
        <v>111</v>
      </c>
      <c r="D389" s="7" t="s">
        <v>24</v>
      </c>
      <c r="E389" s="7" t="s">
        <v>428</v>
      </c>
      <c r="F389" s="64" t="s">
        <v>132</v>
      </c>
      <c r="G389" s="62">
        <v>7</v>
      </c>
      <c r="I389" s="10" t="s">
        <v>110</v>
      </c>
      <c r="J389" s="11" t="s">
        <v>9077</v>
      </c>
      <c r="K389" s="74" t="s">
        <v>511</v>
      </c>
      <c r="L389" s="176"/>
      <c r="M389" s="176">
        <v>1000</v>
      </c>
      <c r="N389" s="78" t="s">
        <v>1393</v>
      </c>
      <c r="O389" s="83"/>
      <c r="P389" s="78" t="s">
        <v>929</v>
      </c>
      <c r="R389" s="80"/>
      <c r="S389" s="92"/>
      <c r="T389" s="276"/>
      <c r="U389" s="322"/>
      <c r="W389" s="12" t="str">
        <f t="shared" si="110"/>
        <v>Mqtt1</v>
      </c>
      <c r="X389" s="196"/>
      <c r="Y389" s="6" t="str">
        <f t="shared" si="124"/>
        <v>marpower/090000-doors-hatches</v>
      </c>
      <c r="Z389" s="103" t="str">
        <f t="shared" si="127"/>
        <v>$.WTSD_DOORCLOSED</v>
      </c>
      <c r="AB389" s="6"/>
      <c r="AM389" s="114" t="str">
        <f t="shared" si="121"/>
        <v/>
      </c>
      <c r="AR389" s="127"/>
      <c r="AT389" s="128"/>
      <c r="AU389" s="7"/>
      <c r="AV389" s="129"/>
      <c r="AW389" s="126" t="str">
        <f t="shared" si="123"/>
        <v/>
      </c>
      <c r="AX389" s="137"/>
      <c r="BB389" s="147" t="str">
        <f t="shared" si="111"/>
        <v/>
      </c>
      <c r="BS389" s="6"/>
      <c r="BT389" s="11"/>
    </row>
    <row r="390" spans="1:72" ht="15.75" x14ac:dyDescent="0.25">
      <c r="A390" s="52" t="s">
        <v>1258</v>
      </c>
      <c r="B390" s="56"/>
      <c r="C390" s="128" t="s">
        <v>111</v>
      </c>
      <c r="D390" s="7" t="s">
        <v>24</v>
      </c>
      <c r="E390" s="7" t="s">
        <v>428</v>
      </c>
      <c r="F390" s="64" t="s">
        <v>132</v>
      </c>
      <c r="G390" s="62">
        <v>8</v>
      </c>
      <c r="I390" s="10" t="s">
        <v>110</v>
      </c>
      <c r="J390" s="11" t="s">
        <v>9078</v>
      </c>
      <c r="K390" s="74" t="s">
        <v>511</v>
      </c>
      <c r="L390" s="176"/>
      <c r="M390" s="176">
        <v>1000</v>
      </c>
      <c r="N390" s="78" t="s">
        <v>1393</v>
      </c>
      <c r="O390" s="83"/>
      <c r="P390" s="78" t="s">
        <v>931</v>
      </c>
      <c r="R390" s="80"/>
      <c r="S390" s="92"/>
      <c r="T390" s="277"/>
      <c r="U390" s="323"/>
      <c r="W390" s="12" t="str">
        <f t="shared" si="110"/>
        <v>Mqtt1</v>
      </c>
      <c r="X390" s="196"/>
      <c r="Y390" s="6" t="str">
        <f t="shared" si="124"/>
        <v>marpower/090000-doors-hatches</v>
      </c>
      <c r="Z390" s="103" t="str">
        <f t="shared" si="127"/>
        <v>$.WTSD_LOWAIRPRESS</v>
      </c>
      <c r="AB390" s="6"/>
      <c r="AM390" s="114">
        <f t="shared" si="121"/>
        <v>390</v>
      </c>
      <c r="AR390" s="127" t="s">
        <v>115</v>
      </c>
      <c r="AT390" s="128" t="s">
        <v>17</v>
      </c>
      <c r="AU390" s="7"/>
      <c r="AV390" s="129" t="s">
        <v>112</v>
      </c>
      <c r="AW390" s="126" t="str">
        <f t="shared" si="123"/>
        <v>Please consult operation manual for more information</v>
      </c>
      <c r="AX390" s="137"/>
      <c r="BB390" s="147" t="str">
        <f t="shared" si="111"/>
        <v>1</v>
      </c>
      <c r="BS390" s="6"/>
      <c r="BT390" s="11"/>
    </row>
    <row r="391" spans="1:72" ht="15.75" x14ac:dyDescent="0.25">
      <c r="A391" s="52" t="s">
        <v>750</v>
      </c>
      <c r="B391" s="56"/>
      <c r="C391" s="128" t="s">
        <v>111</v>
      </c>
      <c r="D391" s="7" t="s">
        <v>24</v>
      </c>
      <c r="E391" s="7" t="s">
        <v>429</v>
      </c>
      <c r="F391" s="64" t="s">
        <v>132</v>
      </c>
      <c r="G391" s="62">
        <v>1</v>
      </c>
      <c r="I391" s="10" t="s">
        <v>110</v>
      </c>
      <c r="J391" s="71" t="s">
        <v>9079</v>
      </c>
      <c r="K391" s="74" t="s">
        <v>511</v>
      </c>
      <c r="L391" s="176"/>
      <c r="M391" s="176">
        <v>1000</v>
      </c>
      <c r="N391" s="78" t="s">
        <v>6853</v>
      </c>
      <c r="O391" s="83"/>
      <c r="P391" s="78" t="s">
        <v>933</v>
      </c>
      <c r="R391" s="80"/>
      <c r="S391" s="92"/>
      <c r="T391" s="275" t="s">
        <v>995</v>
      </c>
      <c r="U391" s="278" t="s">
        <v>1201</v>
      </c>
      <c r="W391" s="12" t="str">
        <f t="shared" si="110"/>
        <v>Mqtt1</v>
      </c>
      <c r="X391" s="196"/>
      <c r="Y391" s="6" t="str">
        <f t="shared" si="124"/>
        <v>marpower/170000-steering-system</v>
      </c>
      <c r="Z391" s="103" t="str">
        <f>IF(COUNTIF(N391,"spare"),"","$."&amp;_xlfn.REGEXREPLACE(_xlfn.REGEXREPLACE(IF(X391="",J391,_xlfn.REGEXREPLACE(J391,".*_","")),"^STEER_",""),"\.","_"))</f>
        <v>$.OILLEVELTOOLOW</v>
      </c>
      <c r="AB391" s="6"/>
      <c r="AM391" s="114">
        <f t="shared" si="121"/>
        <v>391</v>
      </c>
      <c r="AR391" s="127" t="s">
        <v>115</v>
      </c>
      <c r="AT391" s="128" t="s">
        <v>17</v>
      </c>
      <c r="AU391" s="7"/>
      <c r="AV391" s="129" t="s">
        <v>112</v>
      </c>
      <c r="AW391" s="126" t="str">
        <f t="shared" si="123"/>
        <v>Please consult operation manual for more information</v>
      </c>
      <c r="AX391" s="137"/>
      <c r="BB391" s="147" t="str">
        <f t="shared" si="111"/>
        <v>1</v>
      </c>
      <c r="BS391" s="6"/>
      <c r="BT391" s="11"/>
    </row>
    <row r="392" spans="1:72" ht="15.75" x14ac:dyDescent="0.25">
      <c r="A392" s="52" t="s">
        <v>750</v>
      </c>
      <c r="B392" s="56"/>
      <c r="C392" s="128" t="s">
        <v>111</v>
      </c>
      <c r="D392" s="7" t="s">
        <v>24</v>
      </c>
      <c r="E392" s="7" t="s">
        <v>429</v>
      </c>
      <c r="F392" s="64" t="s">
        <v>132</v>
      </c>
      <c r="G392" s="62">
        <v>2</v>
      </c>
      <c r="I392" s="10" t="s">
        <v>110</v>
      </c>
      <c r="J392" s="71" t="s">
        <v>9080</v>
      </c>
      <c r="K392" s="74" t="s">
        <v>511</v>
      </c>
      <c r="L392" s="176"/>
      <c r="M392" s="176">
        <v>1000</v>
      </c>
      <c r="N392" s="78" t="s">
        <v>6853</v>
      </c>
      <c r="O392" s="83"/>
      <c r="P392" s="78" t="s">
        <v>934</v>
      </c>
      <c r="R392" s="80"/>
      <c r="S392" s="92"/>
      <c r="T392" s="276"/>
      <c r="U392" s="279"/>
      <c r="W392" s="12" t="str">
        <f t="shared" si="110"/>
        <v>Mqtt1</v>
      </c>
      <c r="X392" s="196"/>
      <c r="Y392" s="6" t="str">
        <f t="shared" si="124"/>
        <v>marpower/170000-steering-system</v>
      </c>
      <c r="Z392" s="103" t="str">
        <f>IF(COUNTIF(N392,"spare"),"","$."&amp;_xlfn.REGEXREPLACE(_xlfn.REGEXREPLACE(IF(X392="",J392,_xlfn.REGEXREPLACE(J392,".*_","")),"^STEER_",""),"\.","_"))</f>
        <v>$.OILFILTERCLOGGED</v>
      </c>
      <c r="AB392" s="6"/>
      <c r="AM392" s="114">
        <f t="shared" si="121"/>
        <v>392</v>
      </c>
      <c r="AR392" s="127" t="s">
        <v>115</v>
      </c>
      <c r="AT392" s="128" t="s">
        <v>17</v>
      </c>
      <c r="AU392" s="7"/>
      <c r="AV392" s="129" t="s">
        <v>112</v>
      </c>
      <c r="AW392" s="126" t="str">
        <f t="shared" si="123"/>
        <v>Please consult operation manual for more information</v>
      </c>
      <c r="AX392" s="137"/>
      <c r="BB392" s="147" t="str">
        <f t="shared" si="111"/>
        <v>1</v>
      </c>
      <c r="BS392" s="6"/>
      <c r="BT392" s="11"/>
    </row>
    <row r="393" spans="1:72" ht="15.75" x14ac:dyDescent="0.25">
      <c r="A393" s="52" t="s">
        <v>750</v>
      </c>
      <c r="B393" s="56"/>
      <c r="C393" s="128" t="s">
        <v>111</v>
      </c>
      <c r="D393" s="7" t="s">
        <v>24</v>
      </c>
      <c r="E393" s="7" t="s">
        <v>429</v>
      </c>
      <c r="F393" s="64" t="s">
        <v>132</v>
      </c>
      <c r="G393" s="62">
        <v>3</v>
      </c>
      <c r="I393" s="10" t="s">
        <v>110</v>
      </c>
      <c r="J393" s="71" t="s">
        <v>9081</v>
      </c>
      <c r="K393" s="74" t="s">
        <v>511</v>
      </c>
      <c r="L393" s="176"/>
      <c r="M393" s="176">
        <v>1000</v>
      </c>
      <c r="N393" s="78" t="s">
        <v>6853</v>
      </c>
      <c r="O393" s="83"/>
      <c r="P393" s="78" t="s">
        <v>935</v>
      </c>
      <c r="R393" s="80"/>
      <c r="S393" s="92"/>
      <c r="T393" s="276"/>
      <c r="U393" s="279"/>
      <c r="W393" s="12" t="str">
        <f t="shared" si="110"/>
        <v>Mqtt1</v>
      </c>
      <c r="X393" s="196"/>
      <c r="Y393" s="6" t="str">
        <f t="shared" si="124"/>
        <v>marpower/170000-steering-system</v>
      </c>
      <c r="Z393" s="103" t="str">
        <f>IF(COUNTIF(N393,"spare"),"","$."&amp;_xlfn.REGEXREPLACE(_xlfn.REGEXREPLACE(IF(X393="",J393,_xlfn.REGEXREPLACE(J393,".*_","")),"^STEER_",""),"\.","_"))</f>
        <v>$.24VMONITORING</v>
      </c>
      <c r="AB393" s="6"/>
      <c r="AM393" s="114">
        <f t="shared" si="121"/>
        <v>393</v>
      </c>
      <c r="AR393" s="127" t="s">
        <v>115</v>
      </c>
      <c r="AT393" s="128" t="s">
        <v>17</v>
      </c>
      <c r="AU393" s="7"/>
      <c r="AV393" s="129" t="s">
        <v>112</v>
      </c>
      <c r="AW393" s="126" t="str">
        <f t="shared" si="123"/>
        <v>Please consult operation manual for more information</v>
      </c>
      <c r="AX393" s="137"/>
      <c r="BB393" s="147" t="str">
        <f t="shared" si="111"/>
        <v>1</v>
      </c>
      <c r="BS393" s="6"/>
      <c r="BT393" s="11"/>
    </row>
    <row r="394" spans="1:72" ht="15.75" x14ac:dyDescent="0.25">
      <c r="A394" s="52" t="s">
        <v>750</v>
      </c>
      <c r="B394" s="56"/>
      <c r="C394" s="128" t="s">
        <v>111</v>
      </c>
      <c r="D394" s="7" t="s">
        <v>24</v>
      </c>
      <c r="E394" s="7" t="s">
        <v>429</v>
      </c>
      <c r="F394" s="64" t="s">
        <v>132</v>
      </c>
      <c r="G394" s="62">
        <v>4</v>
      </c>
      <c r="I394" s="10" t="s">
        <v>110</v>
      </c>
      <c r="J394" s="71" t="s">
        <v>9082</v>
      </c>
      <c r="K394" s="74" t="s">
        <v>511</v>
      </c>
      <c r="L394" s="176"/>
      <c r="M394" s="176">
        <v>1000</v>
      </c>
      <c r="N394" s="78" t="s">
        <v>6853</v>
      </c>
      <c r="O394" s="83"/>
      <c r="P394" s="78" t="s">
        <v>936</v>
      </c>
      <c r="R394" s="80"/>
      <c r="S394" s="92"/>
      <c r="T394" s="277"/>
      <c r="U394" s="280"/>
      <c r="W394" s="12" t="str">
        <f t="shared" si="110"/>
        <v>Mqtt1</v>
      </c>
      <c r="X394" s="196"/>
      <c r="Y394" s="6" t="str">
        <f t="shared" si="124"/>
        <v>marpower/170000-steering-system</v>
      </c>
      <c r="Z394" s="103" t="str">
        <f>IF(COUNTIF(N394,"spare"),"","$."&amp;_xlfn.REGEXREPLACE(_xlfn.REGEXREPLACE(IF(X394="",J394,_xlfn.REGEXREPLACE(J394,".*_","")),"^STEER_",""),"\.","_"))</f>
        <v>$.FREQ_DR_POWERFAIL</v>
      </c>
      <c r="AB394" s="6"/>
      <c r="AM394" s="114">
        <f t="shared" si="121"/>
        <v>394</v>
      </c>
      <c r="AR394" s="127" t="s">
        <v>115</v>
      </c>
      <c r="AT394" s="128" t="s">
        <v>17</v>
      </c>
      <c r="AU394" s="7"/>
      <c r="AV394" s="129" t="s">
        <v>112</v>
      </c>
      <c r="AW394" s="126" t="str">
        <f t="shared" si="123"/>
        <v>Please consult operation manual for more information</v>
      </c>
      <c r="AX394" s="137"/>
      <c r="BB394" s="147" t="str">
        <f t="shared" si="111"/>
        <v>1</v>
      </c>
      <c r="BS394" s="6"/>
      <c r="BT394" s="11"/>
    </row>
    <row r="395" spans="1:72" ht="15.75" x14ac:dyDescent="0.25">
      <c r="A395" s="52" t="s">
        <v>750</v>
      </c>
      <c r="B395" s="56"/>
      <c r="C395" s="128" t="s">
        <v>111</v>
      </c>
      <c r="D395" s="7" t="s">
        <v>24</v>
      </c>
      <c r="E395" s="7" t="s">
        <v>429</v>
      </c>
      <c r="F395" s="64" t="s">
        <v>132</v>
      </c>
      <c r="G395" s="62">
        <v>5</v>
      </c>
      <c r="I395" s="10" t="s">
        <v>110</v>
      </c>
      <c r="J395" s="71" t="s">
        <v>962</v>
      </c>
      <c r="K395" s="74" t="s">
        <v>511</v>
      </c>
      <c r="L395" s="176"/>
      <c r="M395" s="176">
        <v>1000</v>
      </c>
      <c r="N395" s="78" t="s">
        <v>1388</v>
      </c>
      <c r="O395" s="83" t="s">
        <v>967</v>
      </c>
      <c r="P395" s="78" t="s">
        <v>965</v>
      </c>
      <c r="R395" s="80"/>
      <c r="S395" s="172"/>
      <c r="T395" s="232" t="s">
        <v>994</v>
      </c>
      <c r="U395" s="223" t="s">
        <v>1201</v>
      </c>
      <c r="W395" s="12" t="str">
        <f t="shared" si="110"/>
        <v>Mqtt1</v>
      </c>
      <c r="X395" s="196"/>
      <c r="Y395" s="6" t="str">
        <f t="shared" si="124"/>
        <v>marpower/250000-techwater</v>
      </c>
      <c r="Z395" s="103" t="str">
        <f>IF(COUNTIF(N395,"spare"),"","$."&amp;_xlfn.REGEXREPLACE(_xlfn.REGEXREPLACE(IF(X395="",J395,_xlfn.REGEXREPLACE(J395,".*_","")),"^TECH_WAT(ER)?_",""),"\.","_"))</f>
        <v>$.DRAIN_VLV_Y02_POS_OVERBOARD</v>
      </c>
      <c r="AB395" s="6"/>
      <c r="AM395" s="114" t="str">
        <f t="shared" si="121"/>
        <v/>
      </c>
      <c r="AR395" s="127"/>
      <c r="AT395" s="128"/>
      <c r="AU395" s="7"/>
      <c r="AV395" s="129"/>
      <c r="AW395" s="126" t="str">
        <f t="shared" si="123"/>
        <v/>
      </c>
      <c r="AX395" s="137"/>
      <c r="BB395" s="147" t="str">
        <f t="shared" si="111"/>
        <v/>
      </c>
      <c r="BS395" s="6"/>
      <c r="BT395" s="11"/>
    </row>
    <row r="396" spans="1:72" ht="15.75" x14ac:dyDescent="0.25">
      <c r="A396" s="52" t="s">
        <v>8225</v>
      </c>
      <c r="B396" s="56"/>
      <c r="C396" s="128" t="s">
        <v>111</v>
      </c>
      <c r="D396" s="128" t="s">
        <v>24</v>
      </c>
      <c r="E396" s="128" t="s">
        <v>429</v>
      </c>
      <c r="F396" s="208" t="s">
        <v>132</v>
      </c>
      <c r="G396" s="62">
        <v>6</v>
      </c>
      <c r="I396" s="10" t="s">
        <v>110</v>
      </c>
      <c r="J396" s="71" t="str">
        <f>CONCATENATE("Spare_",E396,"_",G396)</f>
        <v>Spare_DI26_6</v>
      </c>
      <c r="K396" s="74" t="s">
        <v>511</v>
      </c>
      <c r="L396" s="176"/>
      <c r="M396" s="176">
        <v>1000</v>
      </c>
      <c r="N396" s="78" t="s">
        <v>515</v>
      </c>
      <c r="O396" s="181"/>
      <c r="P396" s="78" t="str">
        <f>CONCATENATE("Spare Yard ",T396,"_",I396,"_",K396)</f>
        <v>Spare Yard _True_+CB.2</v>
      </c>
      <c r="R396" s="80"/>
      <c r="S396" s="172"/>
      <c r="T396" s="232"/>
      <c r="U396" s="223"/>
      <c r="W396" s="12" t="str">
        <f t="shared" si="110"/>
        <v/>
      </c>
      <c r="X396" s="196"/>
      <c r="Y396" s="6" t="str">
        <f t="shared" ref="Y396" si="128">IF(COUNTIF(N396,"spare"),"",N396&amp;"/"&amp;X396)</f>
        <v/>
      </c>
      <c r="Z396" s="103" t="str">
        <f t="shared" si="126"/>
        <v/>
      </c>
      <c r="AB396" s="6"/>
      <c r="AM396" s="114" t="str">
        <f t="shared" si="121"/>
        <v/>
      </c>
      <c r="AR396" s="127"/>
      <c r="AT396" s="128"/>
      <c r="AU396" s="7"/>
      <c r="AV396" s="129"/>
      <c r="AW396" s="126" t="str">
        <f t="shared" si="123"/>
        <v/>
      </c>
      <c r="AX396" s="137"/>
      <c r="BB396" s="147" t="str">
        <f t="shared" si="111"/>
        <v/>
      </c>
      <c r="BS396" s="6"/>
      <c r="BT396" s="11"/>
    </row>
    <row r="397" spans="1:72" ht="15.75" x14ac:dyDescent="0.25">
      <c r="A397" s="52" t="s">
        <v>1033</v>
      </c>
      <c r="B397" s="56"/>
      <c r="C397" s="128" t="s">
        <v>111</v>
      </c>
      <c r="D397" s="7" t="s">
        <v>24</v>
      </c>
      <c r="E397" s="7" t="s">
        <v>429</v>
      </c>
      <c r="F397" s="64" t="s">
        <v>132</v>
      </c>
      <c r="G397" s="62">
        <v>7</v>
      </c>
      <c r="I397" s="10" t="s">
        <v>110</v>
      </c>
      <c r="J397" s="71" t="s">
        <v>9083</v>
      </c>
      <c r="K397" s="74" t="s">
        <v>511</v>
      </c>
      <c r="L397" s="176"/>
      <c r="M397" s="176">
        <v>1000</v>
      </c>
      <c r="N397" s="78" t="s">
        <v>1397</v>
      </c>
      <c r="O397" s="83"/>
      <c r="P397" s="180" t="s">
        <v>1005</v>
      </c>
      <c r="R397" s="80"/>
      <c r="S397" s="92"/>
      <c r="T397" s="275" t="s">
        <v>1006</v>
      </c>
      <c r="U397" s="278" t="s">
        <v>921</v>
      </c>
      <c r="W397" s="12" t="str">
        <f t="shared" si="110"/>
        <v>Mqtt1</v>
      </c>
      <c r="X397" s="196"/>
      <c r="Y397" s="6" t="str">
        <f t="shared" ref="Y397:Y415" si="129">LOWER(SUBSTITUTE(SUBSTITUTE(IF(COUNTIF(N397,"spare"),"",_xlfn.CONCAT("marpower/",IF(X397&lt;&gt;"",N397&amp;"/"&amp;X397,N397)))," ","-"),"_","-"))</f>
        <v>marpower/220000-novec</v>
      </c>
      <c r="Z397" s="103" t="str">
        <f>IF(COUNTIF(N397,"spare"),"","$."&amp;_xlfn.REGEXREPLACE(_xlfn.REGEXREPLACE(IF(X397="",J397,_xlfn.REGEXREPLACE(J397,".*_","")),"^NOVEC_",""),"\.","_"))</f>
        <v>$.RELEASEDALARM</v>
      </c>
      <c r="AB397" s="6"/>
      <c r="AM397" s="114">
        <f t="shared" si="121"/>
        <v>397</v>
      </c>
      <c r="AR397" s="127" t="s">
        <v>115</v>
      </c>
      <c r="AT397" s="128" t="s">
        <v>17</v>
      </c>
      <c r="AU397" s="7" t="s">
        <v>9</v>
      </c>
      <c r="AV397" s="129" t="s">
        <v>112</v>
      </c>
      <c r="AW397" s="126" t="str">
        <f t="shared" si="123"/>
        <v>Please consult operation manual for more information</v>
      </c>
      <c r="AX397" s="137"/>
      <c r="BB397" s="147" t="str">
        <f t="shared" si="111"/>
        <v>1</v>
      </c>
      <c r="BS397" s="6"/>
      <c r="BT397" s="11"/>
    </row>
    <row r="398" spans="1:72" ht="15.75" x14ac:dyDescent="0.25">
      <c r="A398" s="52" t="s">
        <v>9461</v>
      </c>
      <c r="B398" s="56"/>
      <c r="C398" s="128" t="s">
        <v>111</v>
      </c>
      <c r="D398" s="7" t="s">
        <v>24</v>
      </c>
      <c r="E398" s="7" t="s">
        <v>429</v>
      </c>
      <c r="F398" s="64" t="s">
        <v>132</v>
      </c>
      <c r="G398" s="62">
        <v>8</v>
      </c>
      <c r="I398" s="10" t="s">
        <v>110</v>
      </c>
      <c r="J398" s="71" t="s">
        <v>9084</v>
      </c>
      <c r="K398" s="74" t="s">
        <v>511</v>
      </c>
      <c r="L398" s="176"/>
      <c r="M398" s="176">
        <v>1000</v>
      </c>
      <c r="N398" s="78" t="s">
        <v>1397</v>
      </c>
      <c r="O398" s="83"/>
      <c r="P398" s="88" t="s">
        <v>1037</v>
      </c>
      <c r="R398" s="80"/>
      <c r="S398" s="92"/>
      <c r="T398" s="277"/>
      <c r="U398" s="280"/>
      <c r="W398" s="12" t="str">
        <f t="shared" si="110"/>
        <v>Mqtt1</v>
      </c>
      <c r="X398" s="196"/>
      <c r="Y398" s="6" t="str">
        <f t="shared" si="129"/>
        <v>marpower/220000-novec</v>
      </c>
      <c r="Z398" s="103" t="str">
        <f>IF(COUNTIF(N398,"spare"),"","$."&amp;_xlfn.REGEXREPLACE(_xlfn.REGEXREPLACE(IF(X398="",J398,_xlfn.REGEXREPLACE(J398,".*_","")),"^NOVEC_",""),"\.","_"))</f>
        <v>$.BREAKERTRIPPEDALARM</v>
      </c>
      <c r="AB398" s="6"/>
      <c r="AM398" s="114">
        <f t="shared" si="121"/>
        <v>398</v>
      </c>
      <c r="AR398" s="127" t="s">
        <v>115</v>
      </c>
      <c r="AT398" s="128" t="s">
        <v>17</v>
      </c>
      <c r="AU398" s="7"/>
      <c r="AV398" s="129" t="s">
        <v>112</v>
      </c>
      <c r="AW398" s="126" t="str">
        <f t="shared" si="123"/>
        <v>Please consult operation manual for more information</v>
      </c>
      <c r="AX398" s="137"/>
      <c r="BB398" s="147" t="str">
        <f t="shared" si="111"/>
        <v>1</v>
      </c>
      <c r="BS398" s="6"/>
      <c r="BT398" s="11"/>
    </row>
    <row r="399" spans="1:72" ht="15.75" x14ac:dyDescent="0.25">
      <c r="A399" s="52" t="s">
        <v>1258</v>
      </c>
      <c r="B399" s="56"/>
      <c r="C399" s="128" t="s">
        <v>111</v>
      </c>
      <c r="D399" s="7" t="s">
        <v>24</v>
      </c>
      <c r="E399" s="7" t="s">
        <v>430</v>
      </c>
      <c r="F399" s="64" t="s">
        <v>132</v>
      </c>
      <c r="G399" s="62">
        <v>1</v>
      </c>
      <c r="I399" s="10" t="s">
        <v>110</v>
      </c>
      <c r="J399" s="11" t="s">
        <v>9085</v>
      </c>
      <c r="K399" s="74" t="s">
        <v>511</v>
      </c>
      <c r="L399" s="176"/>
      <c r="M399" s="176">
        <v>1000</v>
      </c>
      <c r="N399" s="78" t="s">
        <v>1393</v>
      </c>
      <c r="O399" s="83"/>
      <c r="P399" s="78" t="s">
        <v>1039</v>
      </c>
      <c r="R399" s="80"/>
      <c r="S399" s="92"/>
      <c r="T399" s="275" t="s">
        <v>1295</v>
      </c>
      <c r="U399" s="321" t="s">
        <v>873</v>
      </c>
      <c r="W399" s="12" t="str">
        <f t="shared" si="110"/>
        <v>Mqtt1</v>
      </c>
      <c r="X399" s="196"/>
      <c r="Y399" s="6" t="str">
        <f t="shared" si="129"/>
        <v>marpower/090000-doors-hatches</v>
      </c>
      <c r="Z399" s="103" t="str">
        <f>IF(COUNTIF(N399,"spare"),"","$."&amp;_xlfn.REGEXREPLACE(IF(X399="",J399,_xlfn.REGEXREPLACE(J399,".*_","")),"\.","_"))</f>
        <v>$.SOS_LOCK_SUPPLY14E11FAIL</v>
      </c>
      <c r="AA399" s="104"/>
      <c r="AC399" s="105"/>
      <c r="AD399" s="105"/>
      <c r="AE399" s="71"/>
      <c r="AF399" s="71"/>
      <c r="AG399" s="71"/>
      <c r="AH399" s="71"/>
      <c r="AI399" s="115"/>
      <c r="AK399" s="116"/>
      <c r="AL399" s="116"/>
      <c r="AM399" s="114">
        <f t="shared" si="121"/>
        <v>399</v>
      </c>
      <c r="AR399" s="127" t="s">
        <v>115</v>
      </c>
      <c r="AT399" s="128" t="s">
        <v>17</v>
      </c>
      <c r="AU399" s="7"/>
      <c r="AV399" s="129" t="s">
        <v>112</v>
      </c>
      <c r="AW399" s="126" t="str">
        <f t="shared" si="123"/>
        <v>Please consult operation manual for more information</v>
      </c>
      <c r="AX399" s="137"/>
      <c r="BB399" s="147" t="str">
        <f t="shared" si="111"/>
        <v>1</v>
      </c>
      <c r="BS399" s="6"/>
      <c r="BT399" s="11"/>
    </row>
    <row r="400" spans="1:72" ht="15.75" x14ac:dyDescent="0.25">
      <c r="A400" s="52" t="s">
        <v>1258</v>
      </c>
      <c r="B400" s="56"/>
      <c r="C400" s="128" t="s">
        <v>111</v>
      </c>
      <c r="D400" s="7" t="s">
        <v>24</v>
      </c>
      <c r="E400" s="7" t="s">
        <v>430</v>
      </c>
      <c r="F400" s="64" t="s">
        <v>132</v>
      </c>
      <c r="G400" s="62">
        <v>2</v>
      </c>
      <c r="I400" s="10" t="s">
        <v>110</v>
      </c>
      <c r="J400" s="11" t="s">
        <v>9086</v>
      </c>
      <c r="K400" s="74" t="s">
        <v>511</v>
      </c>
      <c r="L400" s="176"/>
      <c r="M400" s="176">
        <v>1000</v>
      </c>
      <c r="N400" s="78" t="s">
        <v>1393</v>
      </c>
      <c r="O400" s="83"/>
      <c r="P400" s="78" t="s">
        <v>1040</v>
      </c>
      <c r="R400" s="80"/>
      <c r="S400" s="92"/>
      <c r="T400" s="276"/>
      <c r="U400" s="322"/>
      <c r="W400" s="12" t="str">
        <f t="shared" si="110"/>
        <v>Mqtt1</v>
      </c>
      <c r="X400" s="196"/>
      <c r="Y400" s="6" t="str">
        <f t="shared" si="129"/>
        <v>marpower/090000-doors-hatches</v>
      </c>
      <c r="Z400" s="103" t="str">
        <f>IF(COUNTIF(N400,"spare"),"","$."&amp;_xlfn.REGEXREPLACE(IF(X400="",J400,_xlfn.REGEXREPLACE(J400,".*_","")),"\.","_"))</f>
        <v>$.SOS_LOCK_SUPPLY14E12FAIL</v>
      </c>
      <c r="AA400" s="104"/>
      <c r="AC400" s="105"/>
      <c r="AD400" s="105"/>
      <c r="AE400" s="71"/>
      <c r="AF400" s="71"/>
      <c r="AG400" s="71"/>
      <c r="AH400" s="71"/>
      <c r="AI400" s="115"/>
      <c r="AK400" s="116"/>
      <c r="AL400" s="116"/>
      <c r="AM400" s="114">
        <f t="shared" si="121"/>
        <v>400</v>
      </c>
      <c r="AR400" s="127" t="s">
        <v>115</v>
      </c>
      <c r="AT400" s="128" t="s">
        <v>17</v>
      </c>
      <c r="AU400" s="7"/>
      <c r="AV400" s="129" t="s">
        <v>112</v>
      </c>
      <c r="AW400" s="126" t="str">
        <f t="shared" si="123"/>
        <v>Please consult operation manual for more information</v>
      </c>
      <c r="AX400" s="137"/>
      <c r="BB400" s="147" t="str">
        <f t="shared" si="111"/>
        <v>1</v>
      </c>
      <c r="BS400" s="6"/>
      <c r="BT400" s="11"/>
    </row>
    <row r="401" spans="1:72" ht="15.75" x14ac:dyDescent="0.25">
      <c r="A401" s="52" t="s">
        <v>1258</v>
      </c>
      <c r="B401" s="56"/>
      <c r="C401" s="128" t="s">
        <v>111</v>
      </c>
      <c r="D401" s="7" t="s">
        <v>24</v>
      </c>
      <c r="E401" s="7" t="s">
        <v>430</v>
      </c>
      <c r="F401" s="64" t="s">
        <v>132</v>
      </c>
      <c r="G401" s="62">
        <v>3</v>
      </c>
      <c r="I401" s="10" t="s">
        <v>110</v>
      </c>
      <c r="J401" s="11" t="s">
        <v>9087</v>
      </c>
      <c r="K401" s="74" t="s">
        <v>511</v>
      </c>
      <c r="L401" s="176"/>
      <c r="M401" s="176">
        <v>1000</v>
      </c>
      <c r="N401" s="78" t="s">
        <v>1393</v>
      </c>
      <c r="O401" s="83"/>
      <c r="P401" s="78" t="s">
        <v>1041</v>
      </c>
      <c r="R401" s="80"/>
      <c r="S401" s="92"/>
      <c r="T401" s="276"/>
      <c r="U401" s="322"/>
      <c r="W401" s="12" t="str">
        <f t="shared" si="110"/>
        <v>Mqtt1</v>
      </c>
      <c r="X401" s="196"/>
      <c r="Y401" s="6" t="str">
        <f t="shared" si="129"/>
        <v>marpower/090000-doors-hatches</v>
      </c>
      <c r="Z401" s="103" t="str">
        <f>IF(COUNTIF(N401,"spare"),"","$."&amp;_xlfn.REGEXREPLACE(IF(X401="",J401,_xlfn.REGEXREPLACE(J401,".*_","")),"\.","_"))</f>
        <v>$.SOS_LOCK_SUPPLY14E13FAIL</v>
      </c>
      <c r="AA401" s="104"/>
      <c r="AC401" s="105"/>
      <c r="AD401" s="105"/>
      <c r="AE401" s="71"/>
      <c r="AF401" s="71"/>
      <c r="AG401" s="71"/>
      <c r="AH401" s="71"/>
      <c r="AI401" s="115"/>
      <c r="AK401" s="116"/>
      <c r="AL401" s="116"/>
      <c r="AM401" s="114">
        <f t="shared" si="121"/>
        <v>401</v>
      </c>
      <c r="AR401" s="127" t="s">
        <v>115</v>
      </c>
      <c r="AT401" s="128" t="s">
        <v>17</v>
      </c>
      <c r="AU401" s="7"/>
      <c r="AV401" s="129" t="s">
        <v>112</v>
      </c>
      <c r="AW401" s="126" t="str">
        <f t="shared" si="123"/>
        <v>Please consult operation manual for more information</v>
      </c>
      <c r="AX401" s="137"/>
      <c r="BB401" s="147" t="str">
        <f t="shared" si="111"/>
        <v>1</v>
      </c>
      <c r="BS401" s="6"/>
      <c r="BT401" s="11"/>
    </row>
    <row r="402" spans="1:72" ht="15.75" x14ac:dyDescent="0.25">
      <c r="A402" s="52" t="s">
        <v>1258</v>
      </c>
      <c r="B402" s="56"/>
      <c r="C402" s="128" t="s">
        <v>111</v>
      </c>
      <c r="D402" s="7" t="s">
        <v>24</v>
      </c>
      <c r="E402" s="7" t="s">
        <v>430</v>
      </c>
      <c r="F402" s="64" t="s">
        <v>132</v>
      </c>
      <c r="G402" s="62">
        <v>4</v>
      </c>
      <c r="I402" s="10" t="s">
        <v>110</v>
      </c>
      <c r="J402" s="11" t="s">
        <v>9088</v>
      </c>
      <c r="K402" s="74" t="s">
        <v>511</v>
      </c>
      <c r="L402" s="176"/>
      <c r="M402" s="176">
        <v>1000</v>
      </c>
      <c r="N402" s="78" t="s">
        <v>1387</v>
      </c>
      <c r="O402" s="83"/>
      <c r="P402" s="78" t="s">
        <v>1038</v>
      </c>
      <c r="R402" s="80"/>
      <c r="S402" s="92"/>
      <c r="T402" s="277"/>
      <c r="U402" s="323"/>
      <c r="W402" s="12" t="str">
        <f t="shared" si="110"/>
        <v>Mqtt1</v>
      </c>
      <c r="X402" s="196"/>
      <c r="Y402" s="6" t="str">
        <f t="shared" si="129"/>
        <v>marpower/350000-ventilation</v>
      </c>
      <c r="Z402" s="103" t="str">
        <f>IF(COUNTIF(N402,"spare"),"","$."&amp;_xlfn.REGEXREPLACE(_xlfn.REGEXREPLACE(IF(X402="",J402,_xlfn.REGEXREPLACE(J402,".*_","")),"^VENT_",""),"\.","_"))</f>
        <v>$.MTS_VENT_EMERGSTOPACTIVE</v>
      </c>
      <c r="AA402" s="104"/>
      <c r="AC402" s="105"/>
      <c r="AD402" s="105"/>
      <c r="AE402" s="71"/>
      <c r="AF402" s="71"/>
      <c r="AG402" s="71"/>
      <c r="AH402" s="71"/>
      <c r="AI402" s="115"/>
      <c r="AK402" s="116"/>
      <c r="AL402" s="116"/>
      <c r="AM402" s="114">
        <f t="shared" si="121"/>
        <v>402</v>
      </c>
      <c r="AR402" s="127" t="s">
        <v>115</v>
      </c>
      <c r="AT402" s="128" t="s">
        <v>17</v>
      </c>
      <c r="AU402" s="7"/>
      <c r="AV402" s="129" t="s">
        <v>112</v>
      </c>
      <c r="AW402" s="126" t="str">
        <f t="shared" si="123"/>
        <v>Please consult operation manual for more information</v>
      </c>
      <c r="AX402" s="137"/>
      <c r="BB402" s="147" t="str">
        <f t="shared" si="111"/>
        <v>1</v>
      </c>
      <c r="BS402" s="6"/>
      <c r="BT402" s="11"/>
    </row>
    <row r="403" spans="1:72" ht="15.75" x14ac:dyDescent="0.25">
      <c r="A403" s="52" t="s">
        <v>1258</v>
      </c>
      <c r="B403" s="56"/>
      <c r="C403" s="128" t="s">
        <v>111</v>
      </c>
      <c r="D403" s="7" t="s">
        <v>24</v>
      </c>
      <c r="E403" s="7" t="s">
        <v>430</v>
      </c>
      <c r="F403" s="64" t="s">
        <v>132</v>
      </c>
      <c r="G403" s="62">
        <v>5</v>
      </c>
      <c r="I403" s="10" t="s">
        <v>110</v>
      </c>
      <c r="J403" s="11" t="s">
        <v>9089</v>
      </c>
      <c r="K403" s="74" t="s">
        <v>511</v>
      </c>
      <c r="L403" s="176"/>
      <c r="M403" s="176">
        <v>1000</v>
      </c>
      <c r="N403" s="78" t="s">
        <v>1387</v>
      </c>
      <c r="O403" s="83"/>
      <c r="P403" s="78" t="s">
        <v>1042</v>
      </c>
      <c r="R403" s="80"/>
      <c r="S403" s="92"/>
      <c r="T403" s="275" t="s">
        <v>1296</v>
      </c>
      <c r="U403" s="321" t="s">
        <v>1201</v>
      </c>
      <c r="W403" s="12" t="str">
        <f t="shared" si="110"/>
        <v>Mqtt1</v>
      </c>
      <c r="X403" s="196"/>
      <c r="Y403" s="6" t="str">
        <f t="shared" si="129"/>
        <v>marpower/350000-ventilation</v>
      </c>
      <c r="Z403" s="103" t="str">
        <f>IF(COUNTIF(N403,"spare"),"","$."&amp;_xlfn.REGEXREPLACE(_xlfn.REGEXREPLACE(IF(X403="",J403,_xlfn.REGEXREPLACE(J403,".*_","")),"^VENT_",""),"\.","_"))</f>
        <v>$.ACC_VENT_EMERGSTOPACTIVE</v>
      </c>
      <c r="AA403" s="104"/>
      <c r="AC403" s="105"/>
      <c r="AD403" s="105"/>
      <c r="AE403" s="71"/>
      <c r="AF403" s="71"/>
      <c r="AG403" s="71"/>
      <c r="AH403" s="71"/>
      <c r="AI403" s="115"/>
      <c r="AK403" s="116"/>
      <c r="AL403" s="116"/>
      <c r="AM403" s="114">
        <f t="shared" si="121"/>
        <v>403</v>
      </c>
      <c r="AR403" s="127" t="s">
        <v>115</v>
      </c>
      <c r="AT403" s="128" t="s">
        <v>17</v>
      </c>
      <c r="AU403" s="7"/>
      <c r="AV403" s="129" t="s">
        <v>112</v>
      </c>
      <c r="AW403" s="126" t="str">
        <f t="shared" si="123"/>
        <v>Please consult operation manual for more information</v>
      </c>
      <c r="AX403" s="137"/>
      <c r="BB403" s="147" t="str">
        <f t="shared" si="111"/>
        <v>1</v>
      </c>
      <c r="BS403" s="6"/>
      <c r="BT403" s="11"/>
    </row>
    <row r="404" spans="1:72" ht="15.75" x14ac:dyDescent="0.25">
      <c r="A404" s="52" t="s">
        <v>1258</v>
      </c>
      <c r="B404" s="56"/>
      <c r="C404" s="128" t="s">
        <v>111</v>
      </c>
      <c r="D404" s="7" t="s">
        <v>24</v>
      </c>
      <c r="E404" s="7" t="s">
        <v>430</v>
      </c>
      <c r="F404" s="64" t="s">
        <v>132</v>
      </c>
      <c r="G404" s="62">
        <v>6</v>
      </c>
      <c r="I404" s="10" t="s">
        <v>110</v>
      </c>
      <c r="J404" s="11" t="s">
        <v>9090</v>
      </c>
      <c r="K404" s="74" t="s">
        <v>511</v>
      </c>
      <c r="L404" s="176"/>
      <c r="M404" s="176">
        <v>1000</v>
      </c>
      <c r="N404" s="78" t="s">
        <v>1387</v>
      </c>
      <c r="O404" s="83"/>
      <c r="P404" s="78" t="s">
        <v>1043</v>
      </c>
      <c r="R404" s="80"/>
      <c r="S404" s="92"/>
      <c r="T404" s="276"/>
      <c r="U404" s="322"/>
      <c r="W404" s="12" t="str">
        <f t="shared" si="110"/>
        <v>Mqtt1</v>
      </c>
      <c r="X404" s="196"/>
      <c r="Y404" s="6" t="str">
        <f t="shared" si="129"/>
        <v>marpower/350000-ventilation</v>
      </c>
      <c r="Z404" s="103" t="str">
        <f>IF(COUNTIF(N404,"spare"),"","$."&amp;_xlfn.REGEXREPLACE(_xlfn.REGEXREPLACE(IF(X404="",J404,_xlfn.REGEXREPLACE(J404,".*_","")),"^VENT_",""),"\.","_"))</f>
        <v>$.GAL_VENT_EMERGSTOPACTIVE</v>
      </c>
      <c r="AA404" s="104"/>
      <c r="AC404" s="105"/>
      <c r="AD404" s="105"/>
      <c r="AE404" s="71"/>
      <c r="AF404" s="71"/>
      <c r="AG404" s="71"/>
      <c r="AH404" s="71"/>
      <c r="AI404" s="115"/>
      <c r="AK404" s="116"/>
      <c r="AL404" s="116"/>
      <c r="AM404" s="114">
        <f t="shared" si="121"/>
        <v>404</v>
      </c>
      <c r="AR404" s="127" t="s">
        <v>115</v>
      </c>
      <c r="AT404" s="128" t="s">
        <v>17</v>
      </c>
      <c r="AU404" s="7"/>
      <c r="AV404" s="129" t="s">
        <v>112</v>
      </c>
      <c r="AW404" s="126" t="str">
        <f t="shared" si="123"/>
        <v>Please consult operation manual for more information</v>
      </c>
      <c r="AX404" s="137"/>
      <c r="BB404" s="147" t="str">
        <f t="shared" si="111"/>
        <v>1</v>
      </c>
      <c r="BS404" s="6"/>
      <c r="BT404" s="11"/>
    </row>
    <row r="405" spans="1:72" ht="15.75" x14ac:dyDescent="0.25">
      <c r="A405" s="52" t="s">
        <v>1258</v>
      </c>
      <c r="B405" s="56"/>
      <c r="C405" s="128" t="s">
        <v>111</v>
      </c>
      <c r="D405" s="7" t="s">
        <v>24</v>
      </c>
      <c r="E405" s="7" t="s">
        <v>430</v>
      </c>
      <c r="F405" s="64" t="s">
        <v>132</v>
      </c>
      <c r="G405" s="62">
        <v>7</v>
      </c>
      <c r="I405" s="10" t="s">
        <v>110</v>
      </c>
      <c r="J405" s="11" t="s">
        <v>9091</v>
      </c>
      <c r="K405" s="74" t="s">
        <v>511</v>
      </c>
      <c r="L405" s="176"/>
      <c r="M405" s="176">
        <v>1000</v>
      </c>
      <c r="N405" s="78" t="s">
        <v>1393</v>
      </c>
      <c r="O405" s="83"/>
      <c r="P405" s="80" t="s">
        <v>1298</v>
      </c>
      <c r="R405" s="80"/>
      <c r="S405" s="92"/>
      <c r="T405" s="277"/>
      <c r="U405" s="323"/>
      <c r="W405" s="12" t="str">
        <f t="shared" si="110"/>
        <v>Mqtt1</v>
      </c>
      <c r="X405" s="196"/>
      <c r="Y405" s="6" t="str">
        <f t="shared" si="129"/>
        <v>marpower/090000-doors-hatches</v>
      </c>
      <c r="Z405" s="103" t="str">
        <f>IF(COUNTIF(N405,"spare"),"","$."&amp;_xlfn.REGEXREPLACE(IF(X405="",J405,_xlfn.REGEXREPLACE(J405,".*_","")),"\.","_"))</f>
        <v>$.HAZ_CONSUMERS_EMERGSTOPACTIVE</v>
      </c>
      <c r="AA405" s="104"/>
      <c r="AC405" s="105"/>
      <c r="AD405" s="105"/>
      <c r="AE405" s="71"/>
      <c r="AF405" s="71"/>
      <c r="AG405" s="71"/>
      <c r="AH405" s="71"/>
      <c r="AI405" s="115"/>
      <c r="AK405" s="116"/>
      <c r="AL405" s="116"/>
      <c r="AM405" s="114">
        <f t="shared" si="121"/>
        <v>405</v>
      </c>
      <c r="AR405" s="127" t="s">
        <v>115</v>
      </c>
      <c r="AT405" s="128" t="s">
        <v>17</v>
      </c>
      <c r="AU405" s="7"/>
      <c r="AV405" s="129" t="s">
        <v>112</v>
      </c>
      <c r="AW405" s="126" t="str">
        <f t="shared" si="123"/>
        <v>Please consult operation manual for more information</v>
      </c>
      <c r="AX405" s="137"/>
      <c r="BB405" s="147" t="str">
        <f t="shared" si="111"/>
        <v>1</v>
      </c>
      <c r="BS405" s="6"/>
      <c r="BT405" s="11"/>
    </row>
    <row r="406" spans="1:72" ht="15.75" x14ac:dyDescent="0.25">
      <c r="A406" s="52" t="s">
        <v>11912</v>
      </c>
      <c r="B406" s="56"/>
      <c r="C406" s="128" t="s">
        <v>111</v>
      </c>
      <c r="D406" s="7" t="s">
        <v>24</v>
      </c>
      <c r="E406" s="7" t="s">
        <v>430</v>
      </c>
      <c r="F406" s="64" t="s">
        <v>132</v>
      </c>
      <c r="G406" s="62">
        <v>8</v>
      </c>
      <c r="I406" s="10" t="s">
        <v>110</v>
      </c>
      <c r="J406" s="71" t="s">
        <v>1341</v>
      </c>
      <c r="K406" s="74" t="s">
        <v>511</v>
      </c>
      <c r="L406" s="176"/>
      <c r="M406" s="176">
        <v>1000</v>
      </c>
      <c r="N406" s="78" t="s">
        <v>6853</v>
      </c>
      <c r="O406" s="83"/>
      <c r="P406" s="78" t="s">
        <v>936</v>
      </c>
      <c r="R406" s="80"/>
      <c r="S406" s="92"/>
      <c r="T406" s="217" t="s">
        <v>995</v>
      </c>
      <c r="U406" s="223" t="s">
        <v>1201</v>
      </c>
      <c r="W406" s="12" t="str">
        <f t="shared" si="110"/>
        <v>Mqtt1</v>
      </c>
      <c r="X406" s="196"/>
      <c r="Y406" s="6" t="str">
        <f t="shared" si="129"/>
        <v>marpower/170000-steering-system</v>
      </c>
      <c r="Z406" s="103" t="str">
        <f>IF(COUNTIF(N406,"spare"),"","$."&amp;_xlfn.REGEXREPLACE(_xlfn.REGEXREPLACE(IF(X406="",J406,_xlfn.REGEXREPLACE(J406,".*_","")),"^STEER_",""),"\.","_"))</f>
        <v>$.FREQ_DR_FAIL</v>
      </c>
      <c r="AA406" s="104"/>
      <c r="AC406" s="105"/>
      <c r="AD406" s="105"/>
      <c r="AE406" s="71"/>
      <c r="AF406" s="71"/>
      <c r="AG406" s="71"/>
      <c r="AH406" s="71"/>
      <c r="AI406" s="115"/>
      <c r="AK406" s="116"/>
      <c r="AL406" s="116"/>
      <c r="AM406" s="114">
        <f t="shared" si="121"/>
        <v>406</v>
      </c>
      <c r="AR406" s="127" t="s">
        <v>115</v>
      </c>
      <c r="AT406" s="128" t="s">
        <v>17</v>
      </c>
      <c r="AU406" s="7"/>
      <c r="AV406" s="129" t="s">
        <v>112</v>
      </c>
      <c r="AW406" s="126" t="str">
        <f t="shared" si="123"/>
        <v>Please consult operation manual for more information</v>
      </c>
      <c r="AX406" s="137"/>
      <c r="BB406" s="147" t="str">
        <f t="shared" si="111"/>
        <v>1</v>
      </c>
      <c r="BS406" s="6"/>
      <c r="BT406" s="11"/>
    </row>
    <row r="407" spans="1:72" ht="15.75" x14ac:dyDescent="0.25">
      <c r="A407" s="52" t="s">
        <v>1340</v>
      </c>
      <c r="B407" s="56"/>
      <c r="C407" s="128" t="s">
        <v>111</v>
      </c>
      <c r="D407" s="7" t="s">
        <v>24</v>
      </c>
      <c r="E407" s="7" t="s">
        <v>431</v>
      </c>
      <c r="F407" s="64" t="s">
        <v>132</v>
      </c>
      <c r="G407" s="62">
        <v>1</v>
      </c>
      <c r="I407" s="10" t="s">
        <v>110</v>
      </c>
      <c r="J407" s="71" t="s">
        <v>9092</v>
      </c>
      <c r="K407" s="74" t="s">
        <v>511</v>
      </c>
      <c r="L407" s="176"/>
      <c r="M407" s="176">
        <v>1000</v>
      </c>
      <c r="N407" s="78" t="s">
        <v>1379</v>
      </c>
      <c r="O407" s="83"/>
      <c r="P407" s="78" t="s">
        <v>1380</v>
      </c>
      <c r="R407" s="80"/>
      <c r="S407" s="92"/>
      <c r="T407" s="217" t="s">
        <v>1378</v>
      </c>
      <c r="U407" s="223" t="s">
        <v>921</v>
      </c>
      <c r="W407" s="12" t="str">
        <f t="shared" si="110"/>
        <v>Mqtt1</v>
      </c>
      <c r="X407" s="196"/>
      <c r="Y407" s="6" t="str">
        <f t="shared" si="129"/>
        <v>marpower/450000-gas-detection</v>
      </c>
      <c r="Z407" s="103" t="str">
        <f>IF(COUNTIF(N407,"spare"),"","$."&amp;_xlfn.REGEXREPLACE(_xlfn.REGEXREPLACE(IF(X407="",J407,_xlfn.REGEXREPLACE(J407,".*_","")),"^GAS_DET(ECTION)?_",""),"\.","_"))</f>
        <v>$.LVL_SWITCHACTIVE</v>
      </c>
      <c r="AA407" s="104"/>
      <c r="AC407" s="105"/>
      <c r="AD407" s="105"/>
      <c r="AE407" s="71"/>
      <c r="AF407" s="71"/>
      <c r="AG407" s="71"/>
      <c r="AH407" s="71"/>
      <c r="AI407" s="115"/>
      <c r="AK407" s="116"/>
      <c r="AL407" s="116"/>
      <c r="AM407" s="114">
        <f t="shared" si="121"/>
        <v>407</v>
      </c>
      <c r="AR407" s="127" t="s">
        <v>115</v>
      </c>
      <c r="AT407" s="128" t="s">
        <v>17</v>
      </c>
      <c r="AU407" s="7" t="s">
        <v>9</v>
      </c>
      <c r="AV407" s="129" t="s">
        <v>112</v>
      </c>
      <c r="AW407" s="126" t="str">
        <f t="shared" si="123"/>
        <v>Please consult operation manual for more information</v>
      </c>
      <c r="AX407" s="137"/>
      <c r="BB407" s="147" t="str">
        <f t="shared" si="111"/>
        <v>1</v>
      </c>
      <c r="BS407" s="6"/>
      <c r="BT407" s="11"/>
    </row>
    <row r="408" spans="1:72" ht="15.75" x14ac:dyDescent="0.25">
      <c r="A408" s="52" t="s">
        <v>1044</v>
      </c>
      <c r="B408" s="56"/>
      <c r="C408" s="128" t="s">
        <v>111</v>
      </c>
      <c r="D408" s="7" t="s">
        <v>24</v>
      </c>
      <c r="E408" s="7" t="s">
        <v>431</v>
      </c>
      <c r="F408" s="64" t="s">
        <v>132</v>
      </c>
      <c r="G408" s="62">
        <v>2</v>
      </c>
      <c r="I408" s="10" t="s">
        <v>110</v>
      </c>
      <c r="J408" s="71" t="s">
        <v>8924</v>
      </c>
      <c r="K408" s="74" t="s">
        <v>511</v>
      </c>
      <c r="L408" s="176"/>
      <c r="M408" s="176">
        <v>1000</v>
      </c>
      <c r="N408" s="78" t="s">
        <v>1168</v>
      </c>
      <c r="O408" s="83"/>
      <c r="P408" s="78" t="s">
        <v>1057</v>
      </c>
      <c r="R408" s="80"/>
      <c r="S408" s="92"/>
      <c r="T408" s="220" t="s">
        <v>1181</v>
      </c>
      <c r="U408" s="223" t="s">
        <v>727</v>
      </c>
      <c r="W408" s="12" t="str">
        <f t="shared" ref="W408:W471" si="130">IF(COUNTIF(N408,"spare"),"","Mqtt1")</f>
        <v>Mqtt1</v>
      </c>
      <c r="X408" s="196"/>
      <c r="Y408" s="6" t="str">
        <f t="shared" si="129"/>
        <v>marpower/kvm-switching</v>
      </c>
      <c r="Z408" s="103" t="str">
        <f>IF(COUNTIF(N408,"spare"),"","$."&amp;_xlfn.REGEXREPLACE(IF(X408="",J408,_xlfn.REGEXREPLACE(J408,".*_","")),"\.","_"))</f>
        <v>$.HELM_SB_OUT_DISP_ONOFF</v>
      </c>
      <c r="AA408" s="104"/>
      <c r="AC408" s="105"/>
      <c r="AD408" s="105"/>
      <c r="AE408" s="71"/>
      <c r="AF408" s="71"/>
      <c r="AG408" s="71"/>
      <c r="AH408" s="71"/>
      <c r="AI408" s="115"/>
      <c r="AK408" s="116"/>
      <c r="AL408" s="116"/>
      <c r="AM408" s="114" t="str">
        <f t="shared" si="121"/>
        <v/>
      </c>
      <c r="AR408" s="127"/>
      <c r="AT408" s="128"/>
      <c r="AU408" s="7"/>
      <c r="AV408" s="129"/>
      <c r="AW408" s="126" t="str">
        <f t="shared" si="123"/>
        <v/>
      </c>
      <c r="AX408" s="137"/>
      <c r="BB408" s="147" t="str">
        <f t="shared" ref="BB408:BB471" si="131">IF(ISNUMBER(AM408),"1","")</f>
        <v/>
      </c>
      <c r="BS408" s="6"/>
      <c r="BT408" s="11"/>
    </row>
    <row r="409" spans="1:72" ht="15.75" x14ac:dyDescent="0.25">
      <c r="A409" s="52" t="s">
        <v>1044</v>
      </c>
      <c r="B409" s="56"/>
      <c r="C409" s="128" t="s">
        <v>111</v>
      </c>
      <c r="D409" s="7" t="s">
        <v>24</v>
      </c>
      <c r="E409" s="7" t="s">
        <v>431</v>
      </c>
      <c r="F409" s="64" t="s">
        <v>132</v>
      </c>
      <c r="G409" s="62">
        <v>3</v>
      </c>
      <c r="I409" s="10" t="s">
        <v>110</v>
      </c>
      <c r="J409" s="71" t="s">
        <v>1054</v>
      </c>
      <c r="K409" s="74" t="s">
        <v>511</v>
      </c>
      <c r="L409" s="176"/>
      <c r="M409" s="176">
        <v>1000</v>
      </c>
      <c r="N409" s="78" t="s">
        <v>1168</v>
      </c>
      <c r="O409" s="83"/>
      <c r="P409" s="78" t="s">
        <v>1058</v>
      </c>
      <c r="R409" s="80"/>
      <c r="S409" s="92"/>
      <c r="T409" s="220" t="s">
        <v>715</v>
      </c>
      <c r="U409" s="223" t="s">
        <v>727</v>
      </c>
      <c r="W409" s="12" t="str">
        <f t="shared" si="130"/>
        <v>Mqtt1</v>
      </c>
      <c r="X409" s="196"/>
      <c r="Y409" s="6" t="str">
        <f t="shared" si="129"/>
        <v>marpower/kvm-switching</v>
      </c>
      <c r="Z409" s="103" t="str">
        <f>IF(COUNTIF(N409,"spare"),"","$."&amp;_xlfn.REGEXREPLACE(IF(X409="",J409,_xlfn.REGEXREPLACE(J409,".*_","")),"\.","_"))</f>
        <v>$.HELM_SB_OUT_DISP_TOGG</v>
      </c>
      <c r="AA409" s="104"/>
      <c r="AC409" s="105"/>
      <c r="AD409" s="105"/>
      <c r="AE409" s="71"/>
      <c r="AF409" s="71"/>
      <c r="AG409" s="71"/>
      <c r="AH409" s="71"/>
      <c r="AI409" s="115"/>
      <c r="AK409" s="116"/>
      <c r="AL409" s="116"/>
      <c r="AM409" s="114" t="str">
        <f t="shared" si="121"/>
        <v/>
      </c>
      <c r="AR409" s="127"/>
      <c r="AT409" s="128"/>
      <c r="AU409" s="7"/>
      <c r="AV409" s="129"/>
      <c r="AW409" s="126" t="str">
        <f t="shared" si="123"/>
        <v/>
      </c>
      <c r="AX409" s="137"/>
      <c r="BB409" s="147" t="str">
        <f t="shared" si="131"/>
        <v/>
      </c>
      <c r="BS409" s="6"/>
      <c r="BT409" s="11"/>
    </row>
    <row r="410" spans="1:72" ht="15.75" x14ac:dyDescent="0.25">
      <c r="A410" s="52" t="s">
        <v>1044</v>
      </c>
      <c r="B410" s="56"/>
      <c r="C410" s="128" t="s">
        <v>111</v>
      </c>
      <c r="D410" s="7" t="s">
        <v>24</v>
      </c>
      <c r="E410" s="7" t="s">
        <v>431</v>
      </c>
      <c r="F410" s="64" t="s">
        <v>132</v>
      </c>
      <c r="G410" s="62">
        <v>4</v>
      </c>
      <c r="I410" s="10" t="s">
        <v>110</v>
      </c>
      <c r="J410" s="71" t="s">
        <v>8925</v>
      </c>
      <c r="K410" s="74" t="s">
        <v>511</v>
      </c>
      <c r="L410" s="176"/>
      <c r="M410" s="176">
        <v>1000</v>
      </c>
      <c r="N410" s="78" t="s">
        <v>1168</v>
      </c>
      <c r="O410" s="83"/>
      <c r="P410" s="78" t="s">
        <v>1059</v>
      </c>
      <c r="R410" s="80"/>
      <c r="S410" s="92"/>
      <c r="T410" s="218" t="s">
        <v>1181</v>
      </c>
      <c r="U410" s="225" t="s">
        <v>727</v>
      </c>
      <c r="W410" s="12" t="str">
        <f t="shared" si="130"/>
        <v>Mqtt1</v>
      </c>
      <c r="X410" s="196"/>
      <c r="Y410" s="6" t="str">
        <f t="shared" si="129"/>
        <v>marpower/kvm-switching</v>
      </c>
      <c r="Z410" s="103" t="str">
        <f>IF(COUNTIF(N410,"spare"),"","$."&amp;_xlfn.REGEXREPLACE(IF(X410="",J410,_xlfn.REGEXREPLACE(J410,".*_","")),"\.","_"))</f>
        <v>$.HELM_SB_IN_DISP_ONOFF</v>
      </c>
      <c r="AA410" s="104"/>
      <c r="AC410" s="105"/>
      <c r="AD410" s="105"/>
      <c r="AE410" s="71"/>
      <c r="AF410" s="71"/>
      <c r="AG410" s="71"/>
      <c r="AH410" s="71"/>
      <c r="AI410" s="115"/>
      <c r="AK410" s="116"/>
      <c r="AL410" s="116"/>
      <c r="AM410" s="114" t="str">
        <f t="shared" si="121"/>
        <v/>
      </c>
      <c r="AR410" s="127"/>
      <c r="AT410" s="128"/>
      <c r="AU410" s="7"/>
      <c r="AV410" s="129"/>
      <c r="AW410" s="126" t="str">
        <f t="shared" si="123"/>
        <v/>
      </c>
      <c r="AX410" s="137"/>
      <c r="BB410" s="147" t="str">
        <f t="shared" si="131"/>
        <v/>
      </c>
      <c r="BS410" s="6"/>
      <c r="BT410" s="11"/>
    </row>
    <row r="411" spans="1:72" ht="15.75" x14ac:dyDescent="0.25">
      <c r="A411" s="52" t="s">
        <v>1044</v>
      </c>
      <c r="B411" s="56"/>
      <c r="C411" s="128" t="s">
        <v>111</v>
      </c>
      <c r="D411" s="7" t="s">
        <v>24</v>
      </c>
      <c r="E411" s="7" t="s">
        <v>431</v>
      </c>
      <c r="F411" s="64" t="s">
        <v>132</v>
      </c>
      <c r="G411" s="62">
        <v>5</v>
      </c>
      <c r="I411" s="10" t="s">
        <v>110</v>
      </c>
      <c r="J411" s="71" t="s">
        <v>1055</v>
      </c>
      <c r="K411" s="74" t="s">
        <v>511</v>
      </c>
      <c r="L411" s="176"/>
      <c r="M411" s="176">
        <v>1000</v>
      </c>
      <c r="N411" s="78" t="s">
        <v>1168</v>
      </c>
      <c r="O411" s="83"/>
      <c r="P411" s="78" t="s">
        <v>1060</v>
      </c>
      <c r="R411" s="80"/>
      <c r="S411" s="92"/>
      <c r="T411" s="275" t="s">
        <v>1182</v>
      </c>
      <c r="U411" s="278" t="s">
        <v>727</v>
      </c>
      <c r="W411" s="12" t="str">
        <f t="shared" si="130"/>
        <v>Mqtt1</v>
      </c>
      <c r="X411" s="196"/>
      <c r="Y411" s="6" t="str">
        <f t="shared" si="129"/>
        <v>marpower/kvm-switching</v>
      </c>
      <c r="Z411" s="103" t="str">
        <f>IF(COUNTIF(N411,"spare"),"","$."&amp;_xlfn.REGEXREPLACE(IF(X411="",J411,_xlfn.REGEXREPLACE(J411,".*_","")),"\.","_"))</f>
        <v>$.HELM_SB_IN_DISP_TOGG</v>
      </c>
      <c r="AA411" s="104"/>
      <c r="AC411" s="105"/>
      <c r="AD411" s="105"/>
      <c r="AE411" s="71"/>
      <c r="AF411" s="71"/>
      <c r="AG411" s="71"/>
      <c r="AH411" s="71"/>
      <c r="AI411" s="115"/>
      <c r="AK411" s="116"/>
      <c r="AL411" s="116"/>
      <c r="AM411" s="114" t="str">
        <f t="shared" si="121"/>
        <v/>
      </c>
      <c r="AR411" s="127"/>
      <c r="AT411" s="128"/>
      <c r="AU411" s="7"/>
      <c r="AV411" s="129"/>
      <c r="AW411" s="126" t="str">
        <f t="shared" si="123"/>
        <v/>
      </c>
      <c r="AX411" s="137"/>
      <c r="BB411" s="147" t="str">
        <f t="shared" si="131"/>
        <v/>
      </c>
      <c r="BS411" s="6"/>
      <c r="BT411" s="11"/>
    </row>
    <row r="412" spans="1:72" ht="15.75" x14ac:dyDescent="0.25">
      <c r="A412" s="52" t="s">
        <v>1044</v>
      </c>
      <c r="B412" s="56"/>
      <c r="C412" s="128" t="s">
        <v>111</v>
      </c>
      <c r="D412" s="7" t="s">
        <v>24</v>
      </c>
      <c r="E412" s="7" t="s">
        <v>431</v>
      </c>
      <c r="F412" s="64" t="s">
        <v>132</v>
      </c>
      <c r="G412" s="62">
        <v>6</v>
      </c>
      <c r="I412" s="10" t="s">
        <v>110</v>
      </c>
      <c r="J412" s="71" t="s">
        <v>1056</v>
      </c>
      <c r="K412" s="74" t="s">
        <v>511</v>
      </c>
      <c r="L412" s="176"/>
      <c r="M412" s="176">
        <v>1000</v>
      </c>
      <c r="N412" s="78" t="s">
        <v>1382</v>
      </c>
      <c r="O412" s="83"/>
      <c r="P412" s="78" t="s">
        <v>1061</v>
      </c>
      <c r="R412" s="80"/>
      <c r="S412" s="92"/>
      <c r="T412" s="277"/>
      <c r="U412" s="280"/>
      <c r="W412" s="12" t="str">
        <f t="shared" si="130"/>
        <v>Mqtt1</v>
      </c>
      <c r="X412" s="196"/>
      <c r="Y412" s="6" t="str">
        <f t="shared" si="129"/>
        <v>marpower/450000-amcs</v>
      </c>
      <c r="Z412" s="103" t="str">
        <f>IF(COUNTIF(N412,"spare"),"","$."&amp;_xlfn.REGEXREPLACE(_xlfn.REGEXREPLACE(IF(X412="",D412&amp;"_"&amp;J412,J412),"^Amcs_",""),"\.","_"))</f>
        <v>$.KEB2_HELM_SB_IN_DISP_AMCS</v>
      </c>
      <c r="AA412" s="104"/>
      <c r="AC412" s="105"/>
      <c r="AD412" s="105"/>
      <c r="AE412" s="71"/>
      <c r="AF412" s="71"/>
      <c r="AG412" s="71"/>
      <c r="AH412" s="71"/>
      <c r="AI412" s="115"/>
      <c r="AK412" s="116"/>
      <c r="AL412" s="116"/>
      <c r="AM412" s="114" t="str">
        <f t="shared" si="121"/>
        <v/>
      </c>
      <c r="AR412" s="127"/>
      <c r="AT412" s="128"/>
      <c r="AU412" s="7"/>
      <c r="AV412" s="129"/>
      <c r="AW412" s="126" t="str">
        <f t="shared" si="123"/>
        <v/>
      </c>
      <c r="AX412" s="137"/>
      <c r="BB412" s="147" t="str">
        <f t="shared" si="131"/>
        <v/>
      </c>
      <c r="BS412" s="6"/>
      <c r="BT412" s="11"/>
    </row>
    <row r="413" spans="1:72" ht="15.75" x14ac:dyDescent="0.25">
      <c r="A413" s="52" t="s">
        <v>1044</v>
      </c>
      <c r="B413" s="56"/>
      <c r="C413" s="128" t="s">
        <v>111</v>
      </c>
      <c r="D413" s="7" t="s">
        <v>24</v>
      </c>
      <c r="E413" s="7" t="s">
        <v>431</v>
      </c>
      <c r="F413" s="64" t="s">
        <v>132</v>
      </c>
      <c r="G413" s="62">
        <v>7</v>
      </c>
      <c r="I413" s="10" t="s">
        <v>110</v>
      </c>
      <c r="J413" s="11" t="s">
        <v>9093</v>
      </c>
      <c r="K413" s="74" t="s">
        <v>511</v>
      </c>
      <c r="L413" s="176"/>
      <c r="M413" s="176">
        <v>1000</v>
      </c>
      <c r="N413" s="78" t="s">
        <v>1382</v>
      </c>
      <c r="O413" s="83"/>
      <c r="P413" s="78" t="s">
        <v>1065</v>
      </c>
      <c r="R413" s="80"/>
      <c r="S413" s="92"/>
      <c r="T413" s="217" t="s">
        <v>1296</v>
      </c>
      <c r="U413" s="223" t="s">
        <v>1201</v>
      </c>
      <c r="W413" s="12" t="str">
        <f t="shared" si="130"/>
        <v>Mqtt1</v>
      </c>
      <c r="X413" s="196"/>
      <c r="Y413" s="6" t="str">
        <f t="shared" si="129"/>
        <v>marpower/450000-amcs</v>
      </c>
      <c r="Z413" s="103" t="str">
        <f>IF(COUNTIF(N413,"spare"),"","$."&amp;_xlfn.REGEXREPLACE(_xlfn.REGEXREPLACE(IF(X413="",D413&amp;"_"&amp;J413,J413),"^Amcs_",""),"\.","_"))</f>
        <v>$.KEB2_HELM_SB_AMCSMUTE</v>
      </c>
      <c r="AA413" s="104"/>
      <c r="AC413" s="105"/>
      <c r="AD413" s="105"/>
      <c r="AE413" s="71"/>
      <c r="AF413" s="71"/>
      <c r="AG413" s="71"/>
      <c r="AH413" s="71"/>
      <c r="AI413" s="115"/>
      <c r="AK413" s="116"/>
      <c r="AL413" s="116"/>
      <c r="AM413" s="114" t="str">
        <f t="shared" si="121"/>
        <v/>
      </c>
      <c r="AR413" s="127"/>
      <c r="AT413" s="128"/>
      <c r="AU413" s="7"/>
      <c r="AV413" s="129"/>
      <c r="AW413" s="126" t="str">
        <f t="shared" si="123"/>
        <v/>
      </c>
      <c r="AX413" s="137"/>
      <c r="BB413" s="147" t="str">
        <f t="shared" si="131"/>
        <v/>
      </c>
      <c r="BS413" s="6"/>
      <c r="BT413" s="11"/>
    </row>
    <row r="414" spans="1:72" ht="15.75" x14ac:dyDescent="0.25">
      <c r="A414" s="52" t="s">
        <v>1044</v>
      </c>
      <c r="B414" s="56"/>
      <c r="C414" s="128" t="s">
        <v>111</v>
      </c>
      <c r="D414" s="7" t="s">
        <v>24</v>
      </c>
      <c r="E414" s="7" t="s">
        <v>431</v>
      </c>
      <c r="F414" s="64" t="s">
        <v>132</v>
      </c>
      <c r="G414" s="62">
        <v>8</v>
      </c>
      <c r="I414" s="10" t="s">
        <v>110</v>
      </c>
      <c r="J414" s="71" t="s">
        <v>8935</v>
      </c>
      <c r="K414" s="74" t="s">
        <v>511</v>
      </c>
      <c r="L414" s="176"/>
      <c r="M414" s="176">
        <v>1000</v>
      </c>
      <c r="N414" s="78" t="s">
        <v>1382</v>
      </c>
      <c r="O414" s="83"/>
      <c r="P414" s="78" t="s">
        <v>1064</v>
      </c>
      <c r="R414" s="80"/>
      <c r="S414" s="92"/>
      <c r="T414" s="220" t="s">
        <v>1181</v>
      </c>
      <c r="U414" s="223" t="s">
        <v>727</v>
      </c>
      <c r="W414" s="12" t="str">
        <f t="shared" si="130"/>
        <v>Mqtt1</v>
      </c>
      <c r="X414" s="196"/>
      <c r="Y414" s="6" t="str">
        <f t="shared" si="129"/>
        <v>marpower/450000-amcs</v>
      </c>
      <c r="Z414" s="103" t="str">
        <f>IF(COUNTIF(N414,"spare"),"","$."&amp;_xlfn.REGEXREPLACE(_xlfn.REGEXREPLACE(IF(X414="",D414&amp;"_"&amp;J414,J414),"^Amcs_",""),"\.","_"))</f>
        <v>$.KEB2_HELM_SB_BACKLIGHT_UPDOWN</v>
      </c>
      <c r="AA414" s="104"/>
      <c r="AC414" s="105"/>
      <c r="AD414" s="105"/>
      <c r="AE414" s="71"/>
      <c r="AF414" s="71"/>
      <c r="AG414" s="71"/>
      <c r="AH414" s="71"/>
      <c r="AI414" s="115"/>
      <c r="AK414" s="116"/>
      <c r="AL414" s="116"/>
      <c r="AM414" s="114" t="str">
        <f t="shared" si="121"/>
        <v/>
      </c>
      <c r="AR414" s="127"/>
      <c r="AT414" s="128"/>
      <c r="AU414" s="7"/>
      <c r="AV414" s="129"/>
      <c r="AW414" s="126" t="str">
        <f t="shared" si="123"/>
        <v/>
      </c>
      <c r="AX414" s="137"/>
      <c r="BB414" s="147" t="str">
        <f t="shared" si="131"/>
        <v/>
      </c>
      <c r="BS414" s="6"/>
      <c r="BT414" s="11"/>
    </row>
    <row r="415" spans="1:72" ht="15.75" x14ac:dyDescent="0.25">
      <c r="A415" s="52" t="s">
        <v>1044</v>
      </c>
      <c r="B415" s="56"/>
      <c r="C415" s="128" t="s">
        <v>111</v>
      </c>
      <c r="D415" s="7" t="s">
        <v>24</v>
      </c>
      <c r="E415" s="7" t="s">
        <v>432</v>
      </c>
      <c r="F415" s="64" t="s">
        <v>132</v>
      </c>
      <c r="G415" s="62">
        <v>1</v>
      </c>
      <c r="I415" s="10" t="s">
        <v>110</v>
      </c>
      <c r="J415" s="11" t="s">
        <v>8936</v>
      </c>
      <c r="K415" s="74" t="s">
        <v>511</v>
      </c>
      <c r="L415" s="176"/>
      <c r="M415" s="176">
        <v>1000</v>
      </c>
      <c r="N415" s="78" t="s">
        <v>1382</v>
      </c>
      <c r="O415" s="83"/>
      <c r="P415" s="78" t="s">
        <v>1072</v>
      </c>
      <c r="R415" s="80"/>
      <c r="S415" s="92"/>
      <c r="T415" s="217" t="s">
        <v>1302</v>
      </c>
      <c r="U415" s="221"/>
      <c r="W415" s="12" t="str">
        <f t="shared" si="130"/>
        <v>Mqtt1</v>
      </c>
      <c r="X415" s="196"/>
      <c r="Y415" s="6" t="str">
        <f t="shared" si="129"/>
        <v>marpower/450000-amcs</v>
      </c>
      <c r="Z415" s="103" t="str">
        <f>IF(COUNTIF(N415,"spare"),"","$."&amp;_xlfn.REGEXREPLACE(_xlfn.REGEXREPLACE(IF(X415="",D415&amp;"_"&amp;J415,J415),"^Amcs_",""),"\.","_"))</f>
        <v>$.KEB2_HELM_SB_CREWCALL</v>
      </c>
      <c r="AA415" s="104"/>
      <c r="AC415" s="105"/>
      <c r="AD415" s="105"/>
      <c r="AE415" s="71"/>
      <c r="AF415" s="71"/>
      <c r="AG415" s="71"/>
      <c r="AH415" s="71"/>
      <c r="AI415" s="115"/>
      <c r="AK415" s="116"/>
      <c r="AL415" s="116"/>
      <c r="AM415" s="114" t="str">
        <f t="shared" si="121"/>
        <v/>
      </c>
      <c r="AR415" s="127"/>
      <c r="AT415" s="128"/>
      <c r="AU415" s="7"/>
      <c r="AV415" s="129"/>
      <c r="AW415" s="126" t="str">
        <f t="shared" si="123"/>
        <v/>
      </c>
      <c r="AX415" s="137"/>
      <c r="BB415" s="147" t="str">
        <f t="shared" si="131"/>
        <v/>
      </c>
      <c r="BS415" s="6"/>
      <c r="BT415" s="11"/>
    </row>
    <row r="416" spans="1:72" ht="15.75" x14ac:dyDescent="0.25">
      <c r="A416" s="52" t="s">
        <v>11909</v>
      </c>
      <c r="B416" s="56"/>
      <c r="C416" s="128" t="s">
        <v>111</v>
      </c>
      <c r="D416" s="7" t="s">
        <v>24</v>
      </c>
      <c r="E416" s="7" t="s">
        <v>432</v>
      </c>
      <c r="F416" s="64" t="s">
        <v>132</v>
      </c>
      <c r="G416" s="62">
        <v>2</v>
      </c>
      <c r="I416" s="10" t="s">
        <v>110</v>
      </c>
      <c r="J416" s="11" t="s">
        <v>9094</v>
      </c>
      <c r="K416" s="74" t="s">
        <v>511</v>
      </c>
      <c r="L416" s="176"/>
      <c r="M416" s="176">
        <v>1000</v>
      </c>
      <c r="N416" s="78" t="s">
        <v>1396</v>
      </c>
      <c r="O416" s="83"/>
      <c r="P416" s="78" t="s">
        <v>8249</v>
      </c>
      <c r="R416" s="80"/>
      <c r="S416" s="92"/>
      <c r="T416" s="220" t="s">
        <v>1296</v>
      </c>
      <c r="U416" s="221" t="s">
        <v>1201</v>
      </c>
      <c r="W416" s="12" t="str">
        <f t="shared" si="130"/>
        <v>Mqtt1</v>
      </c>
      <c r="X416" s="196"/>
      <c r="Y416" s="6" t="str">
        <f t="shared" ref="Y416" si="132">LOWER(SUBSTITUTE(SUBSTITUTE(IF(COUNTIF(N416,"spare"),"",_xlfn.CONCAT("marpower/",IF(X416&lt;&gt;"",N416&amp;"/"&amp;X416,N416&amp;"-general")))," ","-"),"_","-"))</f>
        <v>marpower/450000-firedetection-general</v>
      </c>
      <c r="Z416" s="103" t="str">
        <f>IF(COUNTIF(N416,"spare"),"","$."&amp;_xlfn.REGEXREPLACE(_xlfn.REGEXREPLACE(IF(X416="",J416,_xlfn.REGEXREPLACE(J416,".*_","")),"^FIRE_",""),"\.","_"))</f>
        <v>$.DOOR_POWERSUPPLYFAIL</v>
      </c>
      <c r="AA416" s="104"/>
      <c r="AC416" s="105"/>
      <c r="AD416" s="105"/>
      <c r="AE416" s="71"/>
      <c r="AF416" s="71"/>
      <c r="AG416" s="71"/>
      <c r="AH416" s="71"/>
      <c r="AI416" s="115"/>
      <c r="AK416" s="116"/>
      <c r="AL416" s="116"/>
      <c r="AM416" s="114" t="str">
        <f t="shared" si="121"/>
        <v/>
      </c>
      <c r="AR416" s="127"/>
      <c r="AT416" s="128"/>
      <c r="AU416" s="7"/>
      <c r="AV416" s="129"/>
      <c r="AW416" s="126" t="str">
        <f t="shared" si="123"/>
        <v/>
      </c>
      <c r="AX416" s="137"/>
      <c r="BB416" s="147" t="str">
        <f t="shared" si="131"/>
        <v/>
      </c>
      <c r="BS416" s="6"/>
      <c r="BT416" s="11"/>
    </row>
    <row r="417" spans="1:72" ht="15.75" x14ac:dyDescent="0.25">
      <c r="A417" s="52" t="s">
        <v>1258</v>
      </c>
      <c r="B417" s="56"/>
      <c r="C417" s="128" t="s">
        <v>111</v>
      </c>
      <c r="D417" s="7" t="s">
        <v>24</v>
      </c>
      <c r="E417" s="7" t="s">
        <v>432</v>
      </c>
      <c r="F417" s="64" t="s">
        <v>132</v>
      </c>
      <c r="G417" s="62">
        <v>3</v>
      </c>
      <c r="I417" s="10" t="s">
        <v>110</v>
      </c>
      <c r="J417" s="71" t="str">
        <f>CONCATENATE("Spare_",E417,"_",G417)</f>
        <v>Spare_DI29_3</v>
      </c>
      <c r="K417" s="74" t="s">
        <v>511</v>
      </c>
      <c r="L417" s="176"/>
      <c r="M417" s="176">
        <v>1000</v>
      </c>
      <c r="N417" s="78" t="s">
        <v>515</v>
      </c>
      <c r="O417" s="83"/>
      <c r="P417" s="78" t="str">
        <f>CONCATENATE("Spare Yard ",T417,"_",I417,"_",K417)</f>
        <v>Spare Yard _True_+CB.2</v>
      </c>
      <c r="R417" s="80"/>
      <c r="S417" s="92"/>
      <c r="T417" s="220"/>
      <c r="U417" s="221"/>
      <c r="W417" s="12" t="str">
        <f t="shared" si="130"/>
        <v/>
      </c>
      <c r="X417" s="196"/>
      <c r="Y417" s="6" t="str">
        <f t="shared" ref="Y417" si="133">IF(COUNTIF(N417,"spare"),"",N417&amp;"/"&amp;X417)</f>
        <v/>
      </c>
      <c r="Z417" s="103" t="str">
        <f t="shared" ref="Z417:Z430" si="134">IF(COUNTIF(N417,"spare"),"","$."&amp;_xlfn.REGEXREPLACE(_xlfn.REGEXREPLACE(J417,"^Amcs",""),"\.","_"))</f>
        <v/>
      </c>
      <c r="AA417" s="104"/>
      <c r="AC417" s="105"/>
      <c r="AD417" s="105"/>
      <c r="AE417" s="71"/>
      <c r="AF417" s="71"/>
      <c r="AG417" s="71"/>
      <c r="AH417" s="71"/>
      <c r="AI417" s="115"/>
      <c r="AK417" s="116"/>
      <c r="AL417" s="116"/>
      <c r="AM417" s="114" t="str">
        <f t="shared" si="121"/>
        <v/>
      </c>
      <c r="AR417" s="127"/>
      <c r="AT417" s="128"/>
      <c r="AU417" s="7"/>
      <c r="AV417" s="129"/>
      <c r="AW417" s="126" t="str">
        <f t="shared" si="123"/>
        <v/>
      </c>
      <c r="AX417" s="137"/>
      <c r="BB417" s="147" t="str">
        <f t="shared" si="131"/>
        <v/>
      </c>
      <c r="BS417" s="6"/>
      <c r="BT417" s="11"/>
    </row>
    <row r="418" spans="1:72" ht="15.75" x14ac:dyDescent="0.25">
      <c r="A418" s="52" t="s">
        <v>1258</v>
      </c>
      <c r="B418" s="56"/>
      <c r="C418" s="128" t="s">
        <v>111</v>
      </c>
      <c r="D418" s="7" t="s">
        <v>24</v>
      </c>
      <c r="E418" s="7" t="s">
        <v>432</v>
      </c>
      <c r="F418" s="64" t="s">
        <v>132</v>
      </c>
      <c r="G418" s="62">
        <v>4</v>
      </c>
      <c r="I418" s="10" t="s">
        <v>110</v>
      </c>
      <c r="J418" s="71" t="s">
        <v>1077</v>
      </c>
      <c r="K418" s="74" t="s">
        <v>511</v>
      </c>
      <c r="L418" s="176"/>
      <c r="M418" s="176">
        <v>1000</v>
      </c>
      <c r="N418" s="78" t="s">
        <v>1387</v>
      </c>
      <c r="O418" s="83" t="s">
        <v>1209</v>
      </c>
      <c r="P418" s="78" t="s">
        <v>1075</v>
      </c>
      <c r="R418" s="80"/>
      <c r="S418" s="92"/>
      <c r="T418" s="275" t="s">
        <v>1207</v>
      </c>
      <c r="U418" s="321" t="s">
        <v>921</v>
      </c>
      <c r="W418" s="12" t="str">
        <f t="shared" si="130"/>
        <v>Mqtt1</v>
      </c>
      <c r="X418" s="196"/>
      <c r="Y418" s="6" t="str">
        <f t="shared" ref="Y418:Y456" si="135">LOWER(SUBSTITUTE(SUBSTITUTE(IF(COUNTIF(N418,"spare"),"",_xlfn.CONCAT("marpower/",IF(X418&lt;&gt;"",N418&amp;"/"&amp;X418,N418)))," ","-"),"_","-"))</f>
        <v>marpower/350000-ventilation</v>
      </c>
      <c r="Z418" s="103" t="str">
        <f t="shared" ref="Z418:Z423" si="136">IF(COUNTIF(N418,"spare"),"","$."&amp;_xlfn.REGEXREPLACE(_xlfn.REGEXREPLACE(IF(X418="",J418,_xlfn.REGEXREPLACE(J418,".*_","")),"^VENT_",""),"\.","_"))</f>
        <v>$.FWD_OXICELL_FIRE_FLAP_RELEASED</v>
      </c>
      <c r="AA418" s="104"/>
      <c r="AC418" s="105"/>
      <c r="AD418" s="105"/>
      <c r="AE418" s="71"/>
      <c r="AF418" s="71"/>
      <c r="AG418" s="71"/>
      <c r="AH418" s="71"/>
      <c r="AI418" s="115"/>
      <c r="AK418" s="116"/>
      <c r="AL418" s="116"/>
      <c r="AM418" s="114">
        <f t="shared" si="121"/>
        <v>418</v>
      </c>
      <c r="AR418" s="127" t="s">
        <v>115</v>
      </c>
      <c r="AT418" s="128" t="s">
        <v>17</v>
      </c>
      <c r="AU418" s="7"/>
      <c r="AV418" s="129" t="s">
        <v>112</v>
      </c>
      <c r="AW418" s="126" t="str">
        <f t="shared" si="123"/>
        <v>Please consult operation manual for more information</v>
      </c>
      <c r="AX418" s="137"/>
      <c r="BB418" s="147" t="str">
        <f t="shared" si="131"/>
        <v>1</v>
      </c>
      <c r="BS418" s="6"/>
      <c r="BT418" s="11"/>
    </row>
    <row r="419" spans="1:72" ht="15.75" x14ac:dyDescent="0.25">
      <c r="A419" s="52" t="s">
        <v>1258</v>
      </c>
      <c r="B419" s="56"/>
      <c r="C419" s="128" t="s">
        <v>111</v>
      </c>
      <c r="D419" s="7" t="s">
        <v>24</v>
      </c>
      <c r="E419" s="7" t="s">
        <v>432</v>
      </c>
      <c r="F419" s="64" t="s">
        <v>132</v>
      </c>
      <c r="G419" s="62">
        <v>5</v>
      </c>
      <c r="I419" s="10" t="s">
        <v>110</v>
      </c>
      <c r="J419" s="71" t="s">
        <v>1078</v>
      </c>
      <c r="K419" s="74" t="s">
        <v>511</v>
      </c>
      <c r="L419" s="176"/>
      <c r="M419" s="176">
        <v>1000</v>
      </c>
      <c r="N419" s="78" t="s">
        <v>1387</v>
      </c>
      <c r="O419" s="83" t="s">
        <v>1209</v>
      </c>
      <c r="P419" s="78" t="s">
        <v>1076</v>
      </c>
      <c r="R419" s="80"/>
      <c r="S419" s="92"/>
      <c r="T419" s="277"/>
      <c r="U419" s="280"/>
      <c r="W419" s="12" t="str">
        <f t="shared" si="130"/>
        <v>Mqtt1</v>
      </c>
      <c r="X419" s="196"/>
      <c r="Y419" s="6" t="str">
        <f t="shared" si="135"/>
        <v>marpower/350000-ventilation</v>
      </c>
      <c r="Z419" s="103" t="str">
        <f t="shared" si="136"/>
        <v>$.FWD_OXYCELL_FIRE_FLAP_FULLY_RESET</v>
      </c>
      <c r="AA419" s="104"/>
      <c r="AC419" s="105"/>
      <c r="AD419" s="105"/>
      <c r="AE419" s="71"/>
      <c r="AF419" s="71"/>
      <c r="AG419" s="71"/>
      <c r="AH419" s="71"/>
      <c r="AI419" s="115"/>
      <c r="AK419" s="116"/>
      <c r="AL419" s="116"/>
      <c r="AM419" s="114">
        <f t="shared" si="121"/>
        <v>419</v>
      </c>
      <c r="AR419" s="127" t="s">
        <v>115</v>
      </c>
      <c r="AT419" s="128" t="s">
        <v>17</v>
      </c>
      <c r="AU419" s="7"/>
      <c r="AV419" s="129" t="s">
        <v>112</v>
      </c>
      <c r="AW419" s="126" t="str">
        <f t="shared" si="123"/>
        <v>Please consult operation manual for more information</v>
      </c>
      <c r="AX419" s="137"/>
      <c r="BB419" s="147" t="str">
        <f t="shared" si="131"/>
        <v>1</v>
      </c>
      <c r="BS419" s="6"/>
      <c r="BT419" s="11"/>
    </row>
    <row r="420" spans="1:72" ht="15.75" x14ac:dyDescent="0.25">
      <c r="A420" s="52" t="s">
        <v>1044</v>
      </c>
      <c r="B420" s="56"/>
      <c r="C420" s="128" t="s">
        <v>111</v>
      </c>
      <c r="D420" s="7" t="s">
        <v>24</v>
      </c>
      <c r="E420" s="7" t="s">
        <v>432</v>
      </c>
      <c r="F420" s="64" t="s">
        <v>132</v>
      </c>
      <c r="G420" s="62">
        <v>6</v>
      </c>
      <c r="I420" s="10" t="s">
        <v>110</v>
      </c>
      <c r="J420" s="11" t="s">
        <v>1374</v>
      </c>
      <c r="K420" s="74" t="s">
        <v>511</v>
      </c>
      <c r="L420" s="176"/>
      <c r="M420" s="176">
        <v>1000</v>
      </c>
      <c r="N420" s="78" t="s">
        <v>1387</v>
      </c>
      <c r="O420" s="83" t="s">
        <v>1208</v>
      </c>
      <c r="P420" s="78" t="s">
        <v>1370</v>
      </c>
      <c r="R420" s="80"/>
      <c r="S420" s="92"/>
      <c r="T420" s="275" t="s">
        <v>1206</v>
      </c>
      <c r="U420" s="278" t="s">
        <v>873</v>
      </c>
      <c r="W420" s="12" t="str">
        <f t="shared" si="130"/>
        <v>Mqtt1</v>
      </c>
      <c r="X420" s="196"/>
      <c r="Y420" s="6" t="str">
        <f t="shared" si="135"/>
        <v>marpower/350000-ventilation</v>
      </c>
      <c r="Z420" s="103" t="str">
        <f t="shared" si="136"/>
        <v>$.GALLEY_HOOD_IN_FIRE_FLAP_RELEASED</v>
      </c>
      <c r="AA420" s="104"/>
      <c r="AC420" s="105"/>
      <c r="AD420" s="105"/>
      <c r="AE420" s="71"/>
      <c r="AF420" s="71"/>
      <c r="AG420" s="71"/>
      <c r="AH420" s="71"/>
      <c r="AI420" s="115"/>
      <c r="AK420" s="116"/>
      <c r="AL420" s="116"/>
      <c r="AM420" s="114">
        <f t="shared" si="121"/>
        <v>420</v>
      </c>
      <c r="AR420" s="127" t="s">
        <v>115</v>
      </c>
      <c r="AT420" s="128" t="s">
        <v>17</v>
      </c>
      <c r="AU420" s="7"/>
      <c r="AV420" s="129" t="s">
        <v>112</v>
      </c>
      <c r="AW420" s="126" t="str">
        <f t="shared" si="123"/>
        <v>Please consult operation manual for more information</v>
      </c>
      <c r="AX420" s="137"/>
      <c r="BB420" s="147" t="str">
        <f t="shared" si="131"/>
        <v>1</v>
      </c>
      <c r="BS420" s="6"/>
      <c r="BT420" s="11"/>
    </row>
    <row r="421" spans="1:72" ht="15.75" x14ac:dyDescent="0.25">
      <c r="A421" s="52" t="s">
        <v>1044</v>
      </c>
      <c r="B421" s="56"/>
      <c r="C421" s="128" t="s">
        <v>111</v>
      </c>
      <c r="D421" s="7" t="s">
        <v>24</v>
      </c>
      <c r="E421" s="7" t="s">
        <v>432</v>
      </c>
      <c r="F421" s="64" t="s">
        <v>132</v>
      </c>
      <c r="G421" s="62">
        <v>7</v>
      </c>
      <c r="I421" s="10" t="s">
        <v>110</v>
      </c>
      <c r="J421" s="11" t="s">
        <v>1375</v>
      </c>
      <c r="K421" s="74" t="s">
        <v>511</v>
      </c>
      <c r="L421" s="176"/>
      <c r="M421" s="176">
        <v>1000</v>
      </c>
      <c r="N421" s="78" t="s">
        <v>1387</v>
      </c>
      <c r="O421" s="83" t="s">
        <v>1208</v>
      </c>
      <c r="P421" s="78" t="s">
        <v>1371</v>
      </c>
      <c r="R421" s="80"/>
      <c r="S421" s="92"/>
      <c r="T421" s="276"/>
      <c r="U421" s="279"/>
      <c r="W421" s="12" t="str">
        <f t="shared" si="130"/>
        <v>Mqtt1</v>
      </c>
      <c r="X421" s="196"/>
      <c r="Y421" s="6" t="str">
        <f t="shared" si="135"/>
        <v>marpower/350000-ventilation</v>
      </c>
      <c r="Z421" s="103" t="str">
        <f t="shared" si="136"/>
        <v>$.GALLEY_HOOD_IN_FIRE_FLAP_FULLY_RESET</v>
      </c>
      <c r="AA421" s="104"/>
      <c r="AC421" s="105"/>
      <c r="AD421" s="105"/>
      <c r="AE421" s="71"/>
      <c r="AF421" s="71"/>
      <c r="AG421" s="71"/>
      <c r="AH421" s="71"/>
      <c r="AI421" s="115"/>
      <c r="AK421" s="116"/>
      <c r="AL421" s="116"/>
      <c r="AM421" s="114">
        <f t="shared" si="121"/>
        <v>421</v>
      </c>
      <c r="AR421" s="127" t="s">
        <v>115</v>
      </c>
      <c r="AT421" s="128" t="s">
        <v>17</v>
      </c>
      <c r="AU421" s="7"/>
      <c r="AV421" s="129" t="s">
        <v>112</v>
      </c>
      <c r="AW421" s="126" t="str">
        <f t="shared" si="123"/>
        <v>Please consult operation manual for more information</v>
      </c>
      <c r="AX421" s="137"/>
      <c r="BB421" s="147" t="str">
        <f t="shared" si="131"/>
        <v>1</v>
      </c>
      <c r="BS421" s="6"/>
      <c r="BT421" s="11"/>
    </row>
    <row r="422" spans="1:72" ht="15.75" x14ac:dyDescent="0.25">
      <c r="A422" s="52" t="s">
        <v>1165</v>
      </c>
      <c r="B422" s="56"/>
      <c r="C422" s="128" t="s">
        <v>111</v>
      </c>
      <c r="D422" s="7" t="s">
        <v>24</v>
      </c>
      <c r="E422" s="7" t="s">
        <v>432</v>
      </c>
      <c r="F422" s="64" t="s">
        <v>132</v>
      </c>
      <c r="G422" s="62">
        <v>8</v>
      </c>
      <c r="I422" s="10" t="s">
        <v>110</v>
      </c>
      <c r="J422" s="11" t="s">
        <v>1376</v>
      </c>
      <c r="K422" s="74" t="s">
        <v>511</v>
      </c>
      <c r="L422" s="176"/>
      <c r="M422" s="176">
        <v>1000</v>
      </c>
      <c r="N422" s="78" t="s">
        <v>1387</v>
      </c>
      <c r="O422" s="83" t="s">
        <v>1369</v>
      </c>
      <c r="P422" s="78" t="s">
        <v>1372</v>
      </c>
      <c r="R422" s="80"/>
      <c r="S422" s="92"/>
      <c r="T422" s="276"/>
      <c r="U422" s="279"/>
      <c r="W422" s="12" t="str">
        <f t="shared" si="130"/>
        <v>Mqtt1</v>
      </c>
      <c r="X422" s="196"/>
      <c r="Y422" s="6" t="str">
        <f t="shared" si="135"/>
        <v>marpower/350000-ventilation</v>
      </c>
      <c r="Z422" s="103" t="str">
        <f t="shared" si="136"/>
        <v>$.GALLEY_HOOD_OUT_FIRE_FLAP_RELEASED</v>
      </c>
      <c r="AA422" s="104"/>
      <c r="AC422" s="105"/>
      <c r="AD422" s="105"/>
      <c r="AE422" s="71"/>
      <c r="AF422" s="71"/>
      <c r="AG422" s="71"/>
      <c r="AH422" s="71"/>
      <c r="AI422" s="115"/>
      <c r="AK422" s="116"/>
      <c r="AL422" s="116"/>
      <c r="AM422" s="114">
        <f t="shared" si="121"/>
        <v>422</v>
      </c>
      <c r="AR422" s="127" t="s">
        <v>115</v>
      </c>
      <c r="AT422" s="128" t="s">
        <v>17</v>
      </c>
      <c r="AU422" s="7"/>
      <c r="AV422" s="129" t="s">
        <v>112</v>
      </c>
      <c r="AW422" s="126" t="str">
        <f t="shared" si="123"/>
        <v>Please consult operation manual for more information</v>
      </c>
      <c r="AX422" s="137"/>
      <c r="BB422" s="147" t="str">
        <f t="shared" si="131"/>
        <v>1</v>
      </c>
      <c r="BS422" s="6"/>
      <c r="BT422" s="11"/>
    </row>
    <row r="423" spans="1:72" ht="15.75" x14ac:dyDescent="0.25">
      <c r="A423" s="52" t="s">
        <v>1165</v>
      </c>
      <c r="B423" s="56"/>
      <c r="C423" s="128" t="s">
        <v>111</v>
      </c>
      <c r="D423" s="7" t="s">
        <v>24</v>
      </c>
      <c r="E423" s="7" t="s">
        <v>433</v>
      </c>
      <c r="F423" s="64" t="s">
        <v>132</v>
      </c>
      <c r="G423" s="62">
        <v>1</v>
      </c>
      <c r="I423" s="10" t="s">
        <v>110</v>
      </c>
      <c r="J423" s="11" t="s">
        <v>1377</v>
      </c>
      <c r="K423" s="74" t="s">
        <v>511</v>
      </c>
      <c r="L423" s="176"/>
      <c r="M423" s="176">
        <v>1000</v>
      </c>
      <c r="N423" s="78" t="s">
        <v>1387</v>
      </c>
      <c r="O423" s="83" t="s">
        <v>1369</v>
      </c>
      <c r="P423" s="78" t="s">
        <v>1373</v>
      </c>
      <c r="R423" s="80"/>
      <c r="S423" s="92"/>
      <c r="T423" s="277"/>
      <c r="U423" s="280"/>
      <c r="W423" s="12" t="str">
        <f t="shared" si="130"/>
        <v>Mqtt1</v>
      </c>
      <c r="X423" s="196"/>
      <c r="Y423" s="6" t="str">
        <f t="shared" si="135"/>
        <v>marpower/350000-ventilation</v>
      </c>
      <c r="Z423" s="103" t="str">
        <f t="shared" si="136"/>
        <v>$.GALLEY_HOOD_OUT_FIRE_FLAP_FULLY_RESET</v>
      </c>
      <c r="AA423" s="104"/>
      <c r="AC423" s="105"/>
      <c r="AD423" s="105"/>
      <c r="AE423" s="71"/>
      <c r="AF423" s="71"/>
      <c r="AG423" s="71"/>
      <c r="AH423" s="71"/>
      <c r="AI423" s="115"/>
      <c r="AK423" s="116"/>
      <c r="AL423" s="116"/>
      <c r="AM423" s="114">
        <f t="shared" si="121"/>
        <v>423</v>
      </c>
      <c r="AR423" s="127" t="s">
        <v>115</v>
      </c>
      <c r="AT423" s="128" t="s">
        <v>17</v>
      </c>
      <c r="AU423" s="7"/>
      <c r="AV423" s="129" t="s">
        <v>112</v>
      </c>
      <c r="AW423" s="126" t="str">
        <f t="shared" si="123"/>
        <v>Please consult operation manual for more information</v>
      </c>
      <c r="AX423" s="137"/>
      <c r="BB423" s="147" t="str">
        <f t="shared" si="131"/>
        <v>1</v>
      </c>
      <c r="BS423" s="6"/>
      <c r="BT423" s="11"/>
    </row>
    <row r="424" spans="1:72" ht="15.75" x14ac:dyDescent="0.25">
      <c r="A424" s="52" t="s">
        <v>1340</v>
      </c>
      <c r="B424" s="56"/>
      <c r="C424" s="128" t="s">
        <v>111</v>
      </c>
      <c r="D424" s="7" t="s">
        <v>24</v>
      </c>
      <c r="E424" s="7" t="s">
        <v>433</v>
      </c>
      <c r="F424" s="64" t="s">
        <v>132</v>
      </c>
      <c r="G424" s="62">
        <v>2</v>
      </c>
      <c r="I424" s="10" t="s">
        <v>110</v>
      </c>
      <c r="J424" s="11" t="s">
        <v>9095</v>
      </c>
      <c r="K424" s="74" t="s">
        <v>511</v>
      </c>
      <c r="L424" s="176"/>
      <c r="M424" s="176">
        <v>1000</v>
      </c>
      <c r="N424" s="78" t="s">
        <v>1393</v>
      </c>
      <c r="O424" s="83"/>
      <c r="P424" s="80" t="s">
        <v>1365</v>
      </c>
      <c r="R424" s="80"/>
      <c r="S424" s="92"/>
      <c r="T424" s="275" t="s">
        <v>1368</v>
      </c>
      <c r="U424" s="278" t="s">
        <v>921</v>
      </c>
      <c r="W424" s="12" t="str">
        <f t="shared" si="130"/>
        <v>Mqtt1</v>
      </c>
      <c r="X424" s="196"/>
      <c r="Y424" s="6" t="str">
        <f t="shared" si="135"/>
        <v>marpower/090000-doors-hatches</v>
      </c>
      <c r="Z424" s="103" t="str">
        <f>IF(COUNTIF(N424,"spare"),"","$."&amp;_xlfn.REGEXREPLACE(IF(X424="",J424,_xlfn.REGEXREPLACE(J424,".*_","")),"\.","_"))</f>
        <v>$.W_TIGHT_DOOR_RM19_SEALINFLATED</v>
      </c>
      <c r="AA424" s="104"/>
      <c r="AC424" s="105"/>
      <c r="AD424" s="105"/>
      <c r="AE424" s="71"/>
      <c r="AF424" s="71"/>
      <c r="AG424" s="71"/>
      <c r="AH424" s="71"/>
      <c r="AI424" s="115"/>
      <c r="AK424" s="116"/>
      <c r="AL424" s="116"/>
      <c r="AM424" s="114" t="str">
        <f t="shared" si="121"/>
        <v/>
      </c>
      <c r="AR424" s="127"/>
      <c r="AT424" s="128"/>
      <c r="AU424" s="7"/>
      <c r="AV424" s="129"/>
      <c r="AW424" s="126" t="str">
        <f t="shared" si="123"/>
        <v/>
      </c>
      <c r="AX424" s="137"/>
      <c r="BB424" s="147" t="str">
        <f t="shared" si="131"/>
        <v/>
      </c>
      <c r="BS424" s="6"/>
      <c r="BT424" s="11"/>
    </row>
    <row r="425" spans="1:72" ht="15.75" x14ac:dyDescent="0.25">
      <c r="A425" s="52" t="s">
        <v>1340</v>
      </c>
      <c r="B425" s="56"/>
      <c r="C425" s="128" t="s">
        <v>111</v>
      </c>
      <c r="D425" s="7" t="s">
        <v>24</v>
      </c>
      <c r="E425" s="7" t="s">
        <v>433</v>
      </c>
      <c r="F425" s="64" t="s">
        <v>132</v>
      </c>
      <c r="G425" s="62">
        <v>3</v>
      </c>
      <c r="I425" s="10" t="s">
        <v>110</v>
      </c>
      <c r="J425" s="11" t="s">
        <v>1363</v>
      </c>
      <c r="K425" s="74" t="s">
        <v>511</v>
      </c>
      <c r="L425" s="176"/>
      <c r="M425" s="176">
        <v>1000</v>
      </c>
      <c r="N425" s="78" t="s">
        <v>1393</v>
      </c>
      <c r="O425" s="83"/>
      <c r="P425" s="80" t="s">
        <v>1366</v>
      </c>
      <c r="R425" s="80"/>
      <c r="S425" s="92"/>
      <c r="T425" s="276"/>
      <c r="U425" s="279"/>
      <c r="W425" s="12" t="str">
        <f t="shared" si="130"/>
        <v>Mqtt1</v>
      </c>
      <c r="X425" s="196"/>
      <c r="Y425" s="6" t="str">
        <f t="shared" si="135"/>
        <v>marpower/090000-doors-hatches</v>
      </c>
      <c r="Z425" s="103" t="str">
        <f>IF(COUNTIF(N425,"spare"),"","$."&amp;_xlfn.REGEXREPLACE(IF(X425="",J425,_xlfn.REGEXREPLACE(J425,".*_","")),"\.","_"))</f>
        <v>$.W_TIGHT_DOOR_RM19_DOOR_OPEN</v>
      </c>
      <c r="AA425" s="104"/>
      <c r="AC425" s="105"/>
      <c r="AD425" s="105"/>
      <c r="AE425" s="71"/>
      <c r="AF425" s="71"/>
      <c r="AG425" s="71"/>
      <c r="AH425" s="71"/>
      <c r="AI425" s="115"/>
      <c r="AK425" s="116"/>
      <c r="AL425" s="116"/>
      <c r="AM425" s="114" t="str">
        <f t="shared" si="121"/>
        <v/>
      </c>
      <c r="AR425" s="127"/>
      <c r="AT425" s="128"/>
      <c r="AU425" s="7"/>
      <c r="AV425" s="129"/>
      <c r="AW425" s="126" t="str">
        <f t="shared" si="123"/>
        <v/>
      </c>
      <c r="AX425" s="137"/>
      <c r="BB425" s="147" t="str">
        <f t="shared" si="131"/>
        <v/>
      </c>
      <c r="BS425" s="6"/>
      <c r="BT425" s="11"/>
    </row>
    <row r="426" spans="1:72" ht="15.75" x14ac:dyDescent="0.25">
      <c r="A426" s="52" t="s">
        <v>1340</v>
      </c>
      <c r="B426" s="56"/>
      <c r="C426" s="128" t="s">
        <v>111</v>
      </c>
      <c r="D426" s="7" t="s">
        <v>24</v>
      </c>
      <c r="E426" s="7" t="s">
        <v>433</v>
      </c>
      <c r="F426" s="64" t="s">
        <v>132</v>
      </c>
      <c r="G426" s="62">
        <v>4</v>
      </c>
      <c r="I426" s="10" t="s">
        <v>110</v>
      </c>
      <c r="J426" s="11" t="s">
        <v>1364</v>
      </c>
      <c r="K426" s="74" t="s">
        <v>511</v>
      </c>
      <c r="L426" s="176"/>
      <c r="M426" s="176">
        <v>1000</v>
      </c>
      <c r="N426" s="78" t="s">
        <v>1393</v>
      </c>
      <c r="O426" s="83"/>
      <c r="P426" s="80" t="s">
        <v>1367</v>
      </c>
      <c r="R426" s="80"/>
      <c r="S426" s="92"/>
      <c r="T426" s="277"/>
      <c r="U426" s="280"/>
      <c r="W426" s="12" t="str">
        <f t="shared" si="130"/>
        <v>Mqtt1</v>
      </c>
      <c r="X426" s="196"/>
      <c r="Y426" s="6" t="str">
        <f t="shared" si="135"/>
        <v>marpower/090000-doors-hatches</v>
      </c>
      <c r="Z426" s="103" t="str">
        <f>IF(COUNTIF(N426,"spare"),"","$."&amp;_xlfn.REGEXREPLACE(IF(X426="",J426,_xlfn.REGEXREPLACE(J426,".*_","")),"\.","_"))</f>
        <v>$.W_TIGHT_DOOR_RM19_POS_PROG_SWITCH</v>
      </c>
      <c r="AA426" s="104"/>
      <c r="AC426" s="105"/>
      <c r="AD426" s="105"/>
      <c r="AE426" s="71"/>
      <c r="AF426" s="71"/>
      <c r="AG426" s="71"/>
      <c r="AH426" s="71"/>
      <c r="AI426" s="115"/>
      <c r="AK426" s="116"/>
      <c r="AL426" s="116"/>
      <c r="AM426" s="114" t="str">
        <f t="shared" si="121"/>
        <v/>
      </c>
      <c r="AR426" s="127"/>
      <c r="AT426" s="128"/>
      <c r="AU426" s="7"/>
      <c r="AV426" s="129"/>
      <c r="AW426" s="126" t="str">
        <f t="shared" si="123"/>
        <v/>
      </c>
      <c r="AX426" s="137"/>
      <c r="BB426" s="147" t="str">
        <f t="shared" si="131"/>
        <v/>
      </c>
      <c r="BS426" s="6"/>
      <c r="BT426" s="11"/>
    </row>
    <row r="427" spans="1:72" ht="15.75" x14ac:dyDescent="0.25">
      <c r="A427" s="52" t="s">
        <v>1422</v>
      </c>
      <c r="B427" s="56"/>
      <c r="C427" s="128" t="s">
        <v>111</v>
      </c>
      <c r="D427" s="7" t="s">
        <v>24</v>
      </c>
      <c r="E427" s="7" t="s">
        <v>433</v>
      </c>
      <c r="F427" s="64" t="s">
        <v>132</v>
      </c>
      <c r="G427" s="62">
        <v>5</v>
      </c>
      <c r="I427" s="10" t="s">
        <v>110</v>
      </c>
      <c r="J427" s="71" t="s">
        <v>9096</v>
      </c>
      <c r="K427" s="74" t="s">
        <v>511</v>
      </c>
      <c r="L427" s="176"/>
      <c r="M427" s="176">
        <v>1000</v>
      </c>
      <c r="N427" s="78" t="s">
        <v>4862</v>
      </c>
      <c r="O427" s="83"/>
      <c r="P427" s="78" t="s">
        <v>6907</v>
      </c>
      <c r="R427" s="80"/>
      <c r="S427" s="92"/>
      <c r="T427" s="281" t="s">
        <v>4866</v>
      </c>
      <c r="U427" s="283" t="s">
        <v>1026</v>
      </c>
      <c r="W427" s="12" t="str">
        <f t="shared" si="130"/>
        <v>Mqtt1</v>
      </c>
      <c r="X427" s="196"/>
      <c r="Y427" s="6" t="str">
        <f t="shared" si="135"/>
        <v>marpower/450000-burglar</v>
      </c>
      <c r="Z427" s="103" t="str">
        <f t="shared" ref="Z427:Z429" si="137">IF(COUNTIF(N427,"spare"),"","$."&amp;_xlfn.REGEXREPLACE(_xlfn.REGEXREPLACE(IF(X427="",J427,_xlfn.REGEXREPLACE(J427,".*_","")),"^BURGLAR_",""),"\.","_"))</f>
        <v>$.206U04_ALARM</v>
      </c>
      <c r="AA427" s="104"/>
      <c r="AC427" s="105"/>
      <c r="AD427" s="105"/>
      <c r="AE427" s="71"/>
      <c r="AF427" s="71"/>
      <c r="AG427" s="71"/>
      <c r="AH427" s="71"/>
      <c r="AI427" s="115"/>
      <c r="AK427" s="116"/>
      <c r="AL427" s="116"/>
      <c r="AM427" s="114" t="str">
        <f t="shared" si="121"/>
        <v/>
      </c>
      <c r="AR427" s="127"/>
      <c r="AT427" s="128"/>
      <c r="AU427" s="7"/>
      <c r="AV427" s="129"/>
      <c r="AW427" s="126" t="str">
        <f t="shared" si="123"/>
        <v/>
      </c>
      <c r="AX427" s="137"/>
      <c r="BB427" s="147" t="str">
        <f t="shared" si="131"/>
        <v/>
      </c>
      <c r="BS427" s="6"/>
      <c r="BT427" s="11"/>
    </row>
    <row r="428" spans="1:72" ht="15.75" x14ac:dyDescent="0.25">
      <c r="A428" s="52" t="s">
        <v>1422</v>
      </c>
      <c r="B428" s="56"/>
      <c r="C428" s="128" t="s">
        <v>111</v>
      </c>
      <c r="D428" s="7" t="s">
        <v>24</v>
      </c>
      <c r="E428" s="7" t="s">
        <v>433</v>
      </c>
      <c r="F428" s="64" t="s">
        <v>132</v>
      </c>
      <c r="G428" s="62">
        <v>6</v>
      </c>
      <c r="I428" s="10" t="s">
        <v>110</v>
      </c>
      <c r="J428" s="71" t="s">
        <v>9097</v>
      </c>
      <c r="K428" s="74" t="s">
        <v>511</v>
      </c>
      <c r="L428" s="176"/>
      <c r="M428" s="176">
        <v>1000</v>
      </c>
      <c r="N428" s="78" t="s">
        <v>4862</v>
      </c>
      <c r="O428" s="83"/>
      <c r="P428" s="78" t="s">
        <v>6908</v>
      </c>
      <c r="R428" s="80"/>
      <c r="S428" s="92"/>
      <c r="T428" s="290"/>
      <c r="U428" s="288"/>
      <c r="W428" s="12" t="str">
        <f t="shared" si="130"/>
        <v>Mqtt1</v>
      </c>
      <c r="X428" s="196"/>
      <c r="Y428" s="6" t="str">
        <f t="shared" si="135"/>
        <v>marpower/450000-burglar</v>
      </c>
      <c r="Z428" s="103" t="str">
        <f t="shared" si="137"/>
        <v>$.206U05_ALARM</v>
      </c>
      <c r="AA428" s="104"/>
      <c r="AC428" s="105"/>
      <c r="AD428" s="105"/>
      <c r="AE428" s="71"/>
      <c r="AF428" s="71"/>
      <c r="AG428" s="71"/>
      <c r="AH428" s="71"/>
      <c r="AI428" s="115"/>
      <c r="AK428" s="116"/>
      <c r="AL428" s="116"/>
      <c r="AM428" s="114" t="str">
        <f t="shared" si="121"/>
        <v/>
      </c>
      <c r="AR428" s="127"/>
      <c r="AT428" s="128"/>
      <c r="AU428" s="7"/>
      <c r="AV428" s="129"/>
      <c r="AW428" s="126" t="str">
        <f t="shared" si="123"/>
        <v/>
      </c>
      <c r="AX428" s="137"/>
      <c r="BB428" s="147" t="str">
        <f t="shared" si="131"/>
        <v/>
      </c>
      <c r="BS428" s="6"/>
      <c r="BT428" s="11"/>
    </row>
    <row r="429" spans="1:72" ht="15.75" x14ac:dyDescent="0.25">
      <c r="A429" s="52" t="s">
        <v>1422</v>
      </c>
      <c r="B429" s="56"/>
      <c r="C429" s="128" t="s">
        <v>111</v>
      </c>
      <c r="D429" s="7" t="s">
        <v>24</v>
      </c>
      <c r="E429" s="7" t="s">
        <v>433</v>
      </c>
      <c r="F429" s="64" t="s">
        <v>132</v>
      </c>
      <c r="G429" s="62">
        <v>7</v>
      </c>
      <c r="I429" s="10" t="s">
        <v>110</v>
      </c>
      <c r="J429" s="71" t="s">
        <v>9098</v>
      </c>
      <c r="K429" s="74" t="s">
        <v>511</v>
      </c>
      <c r="L429" s="176"/>
      <c r="M429" s="176">
        <v>1000</v>
      </c>
      <c r="N429" s="78" t="s">
        <v>4862</v>
      </c>
      <c r="O429" s="83"/>
      <c r="P429" s="78" t="s">
        <v>6909</v>
      </c>
      <c r="R429" s="80"/>
      <c r="S429" s="92"/>
      <c r="T429" s="282"/>
      <c r="U429" s="284"/>
      <c r="W429" s="12" t="str">
        <f t="shared" si="130"/>
        <v>Mqtt1</v>
      </c>
      <c r="X429" s="196"/>
      <c r="Y429" s="6" t="str">
        <f t="shared" si="135"/>
        <v>marpower/450000-burglar</v>
      </c>
      <c r="Z429" s="103" t="str">
        <f t="shared" si="137"/>
        <v>$.206U06_ALARM</v>
      </c>
      <c r="AA429" s="104"/>
      <c r="AC429" s="105"/>
      <c r="AD429" s="105"/>
      <c r="AE429" s="71"/>
      <c r="AF429" s="71"/>
      <c r="AG429" s="71"/>
      <c r="AH429" s="71"/>
      <c r="AI429" s="115"/>
      <c r="AK429" s="116"/>
      <c r="AL429" s="116"/>
      <c r="AM429" s="114" t="str">
        <f t="shared" si="121"/>
        <v/>
      </c>
      <c r="AR429" s="127"/>
      <c r="AT429" s="128"/>
      <c r="AU429" s="7"/>
      <c r="AV429" s="129"/>
      <c r="AW429" s="126" t="str">
        <f t="shared" si="123"/>
        <v/>
      </c>
      <c r="AX429" s="137"/>
      <c r="BB429" s="147" t="str">
        <f t="shared" si="131"/>
        <v/>
      </c>
      <c r="BS429" s="6"/>
      <c r="BT429" s="11"/>
    </row>
    <row r="430" spans="1:72" ht="15.75" x14ac:dyDescent="0.25">
      <c r="A430" s="52" t="s">
        <v>417</v>
      </c>
      <c r="B430" s="56"/>
      <c r="C430" s="128" t="s">
        <v>111</v>
      </c>
      <c r="D430" s="7" t="s">
        <v>24</v>
      </c>
      <c r="E430" s="7" t="s">
        <v>433</v>
      </c>
      <c r="F430" s="64" t="s">
        <v>132</v>
      </c>
      <c r="G430" s="62">
        <v>8</v>
      </c>
      <c r="I430" s="10" t="s">
        <v>110</v>
      </c>
      <c r="J430" s="71" t="str">
        <f>CONCATENATE("Spare_",E430,"_",G430)</f>
        <v>Spare_DI30_8</v>
      </c>
      <c r="K430" s="74" t="s">
        <v>511</v>
      </c>
      <c r="L430" s="176"/>
      <c r="M430" s="176">
        <v>1000</v>
      </c>
      <c r="N430" s="78" t="s">
        <v>515</v>
      </c>
      <c r="O430" s="83"/>
      <c r="P430" s="78" t="str">
        <f t="shared" ref="P430" si="138">CONCATENATE("Spare Yard ",T430,"_",I430,"_",K430)</f>
        <v>Spare Yard _True_+CB.2</v>
      </c>
      <c r="R430" s="80"/>
      <c r="S430" s="92"/>
      <c r="W430" s="12" t="str">
        <f t="shared" si="130"/>
        <v/>
      </c>
      <c r="X430" s="196"/>
      <c r="Y430" s="6" t="str">
        <f t="shared" si="135"/>
        <v/>
      </c>
      <c r="Z430" s="103" t="str">
        <f t="shared" si="134"/>
        <v/>
      </c>
      <c r="AA430" s="104"/>
      <c r="AC430" s="105"/>
      <c r="AD430" s="105"/>
      <c r="AE430" s="71"/>
      <c r="AF430" s="71"/>
      <c r="AG430" s="71"/>
      <c r="AH430" s="71"/>
      <c r="AI430" s="115"/>
      <c r="AK430" s="116"/>
      <c r="AL430" s="116"/>
      <c r="AM430" s="114" t="str">
        <f t="shared" si="121"/>
        <v/>
      </c>
      <c r="AR430" s="127"/>
      <c r="AT430" s="128"/>
      <c r="AU430" s="7"/>
      <c r="AV430" s="129"/>
      <c r="AW430" s="126" t="str">
        <f t="shared" si="123"/>
        <v/>
      </c>
      <c r="AX430" s="137"/>
      <c r="BB430" s="147" t="str">
        <f t="shared" si="131"/>
        <v/>
      </c>
      <c r="BS430" s="6"/>
      <c r="BT430" s="11"/>
    </row>
    <row r="431" spans="1:72" ht="15.75" x14ac:dyDescent="0.25">
      <c r="A431" s="52" t="s">
        <v>1165</v>
      </c>
      <c r="B431" s="56"/>
      <c r="C431" s="128" t="s">
        <v>111</v>
      </c>
      <c r="D431" s="7" t="s">
        <v>24</v>
      </c>
      <c r="E431" s="7" t="s">
        <v>434</v>
      </c>
      <c r="F431" s="64" t="s">
        <v>132</v>
      </c>
      <c r="G431" s="62">
        <v>1</v>
      </c>
      <c r="I431" s="10" t="s">
        <v>110</v>
      </c>
      <c r="J431" s="71" t="s">
        <v>8992</v>
      </c>
      <c r="K431" s="74" t="s">
        <v>510</v>
      </c>
      <c r="L431" s="176"/>
      <c r="M431" s="176">
        <v>1000</v>
      </c>
      <c r="N431" s="78" t="s">
        <v>1391</v>
      </c>
      <c r="O431" s="83"/>
      <c r="P431" s="78" t="s">
        <v>1222</v>
      </c>
      <c r="R431" s="80"/>
      <c r="S431" s="92"/>
      <c r="T431" s="289" t="s">
        <v>1319</v>
      </c>
      <c r="U431" s="278" t="s">
        <v>1201</v>
      </c>
      <c r="W431" s="12" t="str">
        <f t="shared" si="130"/>
        <v>Mqtt1</v>
      </c>
      <c r="X431" s="196"/>
      <c r="Y431" s="6" t="str">
        <f t="shared" si="135"/>
        <v>marpower/150000-pcs</v>
      </c>
      <c r="Z431" s="103" t="str">
        <f t="shared" ref="Z431:Z442" si="139">IF(COUNTIF(N431,"spare"),"","$."&amp;_xlfn.REGEXREPLACE(_xlfn.REGEXREPLACE(IF(X431="",J431,_xlfn.REGEXREPLACE(J431,".*_","")),"^PCS_",""),"\.","_"))</f>
        <v>$.CB_11_COMALARM</v>
      </c>
      <c r="AA431" s="104"/>
      <c r="AC431" s="105"/>
      <c r="AD431" s="105"/>
      <c r="AE431" s="71"/>
      <c r="AF431" s="71"/>
      <c r="AG431" s="71"/>
      <c r="AH431" s="71"/>
      <c r="AI431" s="115"/>
      <c r="AK431" s="116"/>
      <c r="AL431" s="116"/>
      <c r="AM431" s="114">
        <f t="shared" si="121"/>
        <v>431</v>
      </c>
      <c r="AR431" s="127" t="s">
        <v>115</v>
      </c>
      <c r="AT431" s="128" t="s">
        <v>17</v>
      </c>
      <c r="AU431" s="7"/>
      <c r="AV431" s="129" t="s">
        <v>112</v>
      </c>
      <c r="AW431" s="126" t="str">
        <f t="shared" si="123"/>
        <v>Please consult operation manual for more information</v>
      </c>
      <c r="AX431" s="137"/>
      <c r="AY431" s="140">
        <v>1</v>
      </c>
      <c r="BB431" s="147" t="str">
        <f t="shared" si="131"/>
        <v>1</v>
      </c>
      <c r="BS431" s="6"/>
      <c r="BT431" s="11"/>
    </row>
    <row r="432" spans="1:72" ht="15.75" x14ac:dyDescent="0.25">
      <c r="A432" s="52" t="s">
        <v>1165</v>
      </c>
      <c r="B432" s="56"/>
      <c r="C432" s="128" t="s">
        <v>111</v>
      </c>
      <c r="D432" s="7" t="s">
        <v>24</v>
      </c>
      <c r="E432" s="7" t="s">
        <v>434</v>
      </c>
      <c r="F432" s="64" t="s">
        <v>132</v>
      </c>
      <c r="G432" s="62">
        <v>2</v>
      </c>
      <c r="I432" s="10" t="s">
        <v>110</v>
      </c>
      <c r="J432" s="71" t="s">
        <v>8993</v>
      </c>
      <c r="K432" s="74" t="s">
        <v>510</v>
      </c>
      <c r="L432" s="178"/>
      <c r="M432" s="176">
        <v>1000</v>
      </c>
      <c r="N432" s="78" t="s">
        <v>1391</v>
      </c>
      <c r="O432" s="83"/>
      <c r="P432" s="78" t="s">
        <v>1223</v>
      </c>
      <c r="R432" s="80"/>
      <c r="S432" s="92"/>
      <c r="T432" s="319"/>
      <c r="U432" s="279"/>
      <c r="W432" s="12" t="str">
        <f t="shared" si="130"/>
        <v>Mqtt1</v>
      </c>
      <c r="X432" s="196"/>
      <c r="Y432" s="6" t="str">
        <f t="shared" si="135"/>
        <v>marpower/150000-pcs</v>
      </c>
      <c r="Z432" s="103" t="str">
        <f t="shared" si="139"/>
        <v>$.CB_11_24VDCSERVFAIL</v>
      </c>
      <c r="AA432" s="104"/>
      <c r="AC432" s="105"/>
      <c r="AD432" s="105"/>
      <c r="AE432" s="71"/>
      <c r="AF432" s="71"/>
      <c r="AG432" s="71"/>
      <c r="AH432" s="71"/>
      <c r="AI432" s="115"/>
      <c r="AK432" s="116"/>
      <c r="AL432" s="116"/>
      <c r="AM432" s="114">
        <f t="shared" si="121"/>
        <v>432</v>
      </c>
      <c r="AR432" s="127" t="s">
        <v>115</v>
      </c>
      <c r="AT432" s="128" t="s">
        <v>17</v>
      </c>
      <c r="AU432" s="7"/>
      <c r="AV432" s="129" t="s">
        <v>112</v>
      </c>
      <c r="AW432" s="126" t="str">
        <f t="shared" si="123"/>
        <v>Please consult operation manual for more information</v>
      </c>
      <c r="AX432" s="137"/>
      <c r="BB432" s="147" t="str">
        <f t="shared" si="131"/>
        <v>1</v>
      </c>
      <c r="BS432" s="6"/>
      <c r="BT432" s="11"/>
    </row>
    <row r="433" spans="1:72" ht="15.75" x14ac:dyDescent="0.25">
      <c r="A433" s="52" t="s">
        <v>1165</v>
      </c>
      <c r="B433" s="56"/>
      <c r="C433" s="128" t="s">
        <v>111</v>
      </c>
      <c r="D433" s="7" t="s">
        <v>24</v>
      </c>
      <c r="E433" s="7" t="s">
        <v>434</v>
      </c>
      <c r="F433" s="64" t="s">
        <v>132</v>
      </c>
      <c r="G433" s="62">
        <v>3</v>
      </c>
      <c r="I433" s="10" t="s">
        <v>110</v>
      </c>
      <c r="J433" s="71" t="s">
        <v>8994</v>
      </c>
      <c r="K433" s="74" t="s">
        <v>510</v>
      </c>
      <c r="L433" s="178"/>
      <c r="M433" s="176">
        <v>1000</v>
      </c>
      <c r="N433" s="78" t="s">
        <v>1391</v>
      </c>
      <c r="O433" s="83"/>
      <c r="P433" s="78" t="s">
        <v>1224</v>
      </c>
      <c r="R433" s="80"/>
      <c r="S433" s="92"/>
      <c r="T433" s="319"/>
      <c r="U433" s="279"/>
      <c r="W433" s="12" t="str">
        <f t="shared" si="130"/>
        <v>Mqtt1</v>
      </c>
      <c r="X433" s="196"/>
      <c r="Y433" s="6" t="str">
        <f t="shared" si="135"/>
        <v>marpower/150000-pcs</v>
      </c>
      <c r="Z433" s="103" t="str">
        <f t="shared" si="139"/>
        <v>$.CB_11_24VDCEMERGFAIL</v>
      </c>
      <c r="AA433" s="104"/>
      <c r="AC433" s="105"/>
      <c r="AD433" s="105"/>
      <c r="AE433" s="71"/>
      <c r="AF433" s="71"/>
      <c r="AG433" s="71"/>
      <c r="AH433" s="71"/>
      <c r="AI433" s="115"/>
      <c r="AK433" s="116"/>
      <c r="AL433" s="116"/>
      <c r="AM433" s="114">
        <f t="shared" si="121"/>
        <v>433</v>
      </c>
      <c r="AR433" s="127" t="s">
        <v>115</v>
      </c>
      <c r="AT433" s="128" t="s">
        <v>17</v>
      </c>
      <c r="AU433" s="7"/>
      <c r="AV433" s="129" t="s">
        <v>112</v>
      </c>
      <c r="AW433" s="126" t="str">
        <f t="shared" si="123"/>
        <v>Please consult operation manual for more information</v>
      </c>
      <c r="AX433" s="137"/>
      <c r="BB433" s="147" t="str">
        <f t="shared" si="131"/>
        <v>1</v>
      </c>
      <c r="BS433" s="6"/>
      <c r="BT433" s="11"/>
    </row>
    <row r="434" spans="1:72" ht="15.75" x14ac:dyDescent="0.25">
      <c r="A434" s="52" t="s">
        <v>1165</v>
      </c>
      <c r="B434" s="56"/>
      <c r="C434" s="128" t="s">
        <v>111</v>
      </c>
      <c r="D434" s="7" t="s">
        <v>24</v>
      </c>
      <c r="E434" s="7" t="s">
        <v>434</v>
      </c>
      <c r="F434" s="64" t="s">
        <v>132</v>
      </c>
      <c r="G434" s="62">
        <v>4</v>
      </c>
      <c r="I434" s="10" t="s">
        <v>110</v>
      </c>
      <c r="J434" s="71" t="s">
        <v>8995</v>
      </c>
      <c r="K434" s="74" t="s">
        <v>510</v>
      </c>
      <c r="L434" s="178"/>
      <c r="M434" s="176">
        <v>1000</v>
      </c>
      <c r="N434" s="78" t="s">
        <v>1391</v>
      </c>
      <c r="O434" s="83"/>
      <c r="P434" s="78" t="s">
        <v>1225</v>
      </c>
      <c r="R434" s="80"/>
      <c r="S434" s="92"/>
      <c r="T434" s="319"/>
      <c r="U434" s="279"/>
      <c r="W434" s="12" t="str">
        <f t="shared" si="130"/>
        <v>Mqtt1</v>
      </c>
      <c r="X434" s="196"/>
      <c r="Y434" s="6" t="str">
        <f t="shared" si="135"/>
        <v>marpower/150000-pcs</v>
      </c>
      <c r="Z434" s="103" t="str">
        <f t="shared" si="139"/>
        <v>$.CB_11_POWERDISTRINS</v>
      </c>
      <c r="AA434" s="104"/>
      <c r="AC434" s="105"/>
      <c r="AD434" s="105"/>
      <c r="AE434" s="71"/>
      <c r="AF434" s="71"/>
      <c r="AG434" s="71"/>
      <c r="AH434" s="71"/>
      <c r="AI434" s="115"/>
      <c r="AK434" s="116"/>
      <c r="AL434" s="116"/>
      <c r="AM434" s="114">
        <f t="shared" si="121"/>
        <v>434</v>
      </c>
      <c r="AR434" s="127" t="s">
        <v>115</v>
      </c>
      <c r="AT434" s="128" t="s">
        <v>17</v>
      </c>
      <c r="AU434" s="7"/>
      <c r="AV434" s="129" t="s">
        <v>112</v>
      </c>
      <c r="AW434" s="126" t="str">
        <f t="shared" si="123"/>
        <v>Please consult operation manual for more information</v>
      </c>
      <c r="AX434" s="137"/>
      <c r="BB434" s="147" t="str">
        <f t="shared" si="131"/>
        <v>1</v>
      </c>
      <c r="BS434" s="6"/>
      <c r="BT434" s="11"/>
    </row>
    <row r="435" spans="1:72" ht="15.75" x14ac:dyDescent="0.25">
      <c r="A435" s="52" t="s">
        <v>1165</v>
      </c>
      <c r="B435" s="56"/>
      <c r="C435" s="128" t="s">
        <v>111</v>
      </c>
      <c r="D435" s="7" t="s">
        <v>24</v>
      </c>
      <c r="E435" s="7" t="s">
        <v>434</v>
      </c>
      <c r="F435" s="64" t="s">
        <v>132</v>
      </c>
      <c r="G435" s="62">
        <v>5</v>
      </c>
      <c r="I435" s="10" t="s">
        <v>110</v>
      </c>
      <c r="J435" s="71" t="s">
        <v>8996</v>
      </c>
      <c r="K435" s="74" t="s">
        <v>510</v>
      </c>
      <c r="L435" s="178"/>
      <c r="M435" s="176">
        <v>1000</v>
      </c>
      <c r="N435" s="78" t="s">
        <v>1391</v>
      </c>
      <c r="O435" s="83"/>
      <c r="P435" s="78" t="s">
        <v>1226</v>
      </c>
      <c r="R435" s="80"/>
      <c r="S435" s="92"/>
      <c r="T435" s="319"/>
      <c r="U435" s="279"/>
      <c r="W435" s="12" t="str">
        <f t="shared" si="130"/>
        <v>Mqtt1</v>
      </c>
      <c r="X435" s="196"/>
      <c r="Y435" s="6" t="str">
        <f t="shared" si="135"/>
        <v>marpower/150000-pcs</v>
      </c>
      <c r="Z435" s="103" t="str">
        <f t="shared" si="139"/>
        <v>$.CB_11_HYDRPRESSALARM</v>
      </c>
      <c r="AA435" s="104"/>
      <c r="AC435" s="105"/>
      <c r="AD435" s="105"/>
      <c r="AE435" s="71"/>
      <c r="AF435" s="71"/>
      <c r="AG435" s="71"/>
      <c r="AH435" s="71"/>
      <c r="AI435" s="115"/>
      <c r="AK435" s="116"/>
      <c r="AL435" s="116"/>
      <c r="AM435" s="114">
        <f t="shared" si="121"/>
        <v>435</v>
      </c>
      <c r="AR435" s="127" t="s">
        <v>115</v>
      </c>
      <c r="AT435" s="128" t="s">
        <v>17</v>
      </c>
      <c r="AU435" s="7"/>
      <c r="AV435" s="129" t="s">
        <v>112</v>
      </c>
      <c r="AW435" s="126" t="str">
        <f t="shared" si="123"/>
        <v>Please consult operation manual for more information</v>
      </c>
      <c r="AX435" s="137"/>
      <c r="BB435" s="147" t="str">
        <f t="shared" si="131"/>
        <v>1</v>
      </c>
      <c r="BS435" s="6"/>
      <c r="BT435" s="11"/>
    </row>
    <row r="436" spans="1:72" ht="15.75" x14ac:dyDescent="0.25">
      <c r="A436" s="52" t="s">
        <v>1165</v>
      </c>
      <c r="B436" s="56"/>
      <c r="C436" s="128" t="s">
        <v>111</v>
      </c>
      <c r="D436" s="7" t="s">
        <v>24</v>
      </c>
      <c r="E436" s="7" t="s">
        <v>434</v>
      </c>
      <c r="F436" s="64" t="s">
        <v>132</v>
      </c>
      <c r="G436" s="62">
        <v>6</v>
      </c>
      <c r="I436" s="10" t="s">
        <v>110</v>
      </c>
      <c r="J436" s="71" t="s">
        <v>8997</v>
      </c>
      <c r="K436" s="74" t="s">
        <v>510</v>
      </c>
      <c r="L436" s="178"/>
      <c r="M436" s="176">
        <v>1000</v>
      </c>
      <c r="N436" s="78" t="s">
        <v>1391</v>
      </c>
      <c r="O436" s="83"/>
      <c r="P436" s="78" t="s">
        <v>1227</v>
      </c>
      <c r="R436" s="80"/>
      <c r="S436" s="92"/>
      <c r="T436" s="319"/>
      <c r="U436" s="279"/>
      <c r="W436" s="12" t="str">
        <f t="shared" si="130"/>
        <v>Mqtt1</v>
      </c>
      <c r="X436" s="196"/>
      <c r="Y436" s="6" t="str">
        <f t="shared" si="135"/>
        <v>marpower/150000-pcs</v>
      </c>
      <c r="Z436" s="103" t="str">
        <f t="shared" si="139"/>
        <v>$.CB_11_OILLEVALARMSEALTANK</v>
      </c>
      <c r="AA436" s="104"/>
      <c r="AC436" s="105"/>
      <c r="AD436" s="105"/>
      <c r="AE436" s="71"/>
      <c r="AF436" s="71"/>
      <c r="AG436" s="71"/>
      <c r="AH436" s="71"/>
      <c r="AI436" s="115"/>
      <c r="AK436" s="116"/>
      <c r="AL436" s="116"/>
      <c r="AM436" s="114">
        <f t="shared" si="121"/>
        <v>436</v>
      </c>
      <c r="AR436" s="127" t="s">
        <v>115</v>
      </c>
      <c r="AT436" s="128" t="s">
        <v>17</v>
      </c>
      <c r="AU436" s="7"/>
      <c r="AV436" s="129" t="s">
        <v>112</v>
      </c>
      <c r="AW436" s="126" t="str">
        <f t="shared" si="123"/>
        <v>Please consult operation manual for more information</v>
      </c>
      <c r="AX436" s="137"/>
      <c r="BB436" s="147" t="str">
        <f t="shared" si="131"/>
        <v>1</v>
      </c>
      <c r="BS436" s="6"/>
      <c r="BT436" s="11"/>
    </row>
    <row r="437" spans="1:72" ht="15.75" x14ac:dyDescent="0.25">
      <c r="A437" s="52" t="s">
        <v>1165</v>
      </c>
      <c r="B437" s="56"/>
      <c r="C437" s="128" t="s">
        <v>111</v>
      </c>
      <c r="D437" s="7" t="s">
        <v>24</v>
      </c>
      <c r="E437" s="7" t="s">
        <v>434</v>
      </c>
      <c r="F437" s="64" t="s">
        <v>132</v>
      </c>
      <c r="G437" s="62">
        <v>7</v>
      </c>
      <c r="I437" s="10" t="s">
        <v>110</v>
      </c>
      <c r="J437" s="71" t="s">
        <v>8998</v>
      </c>
      <c r="K437" s="74" t="s">
        <v>510</v>
      </c>
      <c r="L437" s="178"/>
      <c r="M437" s="176">
        <v>1000</v>
      </c>
      <c r="N437" s="78" t="s">
        <v>1391</v>
      </c>
      <c r="O437" s="83"/>
      <c r="P437" s="78" t="s">
        <v>1228</v>
      </c>
      <c r="R437" s="80"/>
      <c r="S437" s="92"/>
      <c r="T437" s="319"/>
      <c r="U437" s="279"/>
      <c r="W437" s="12" t="str">
        <f t="shared" si="130"/>
        <v>Mqtt1</v>
      </c>
      <c r="X437" s="196"/>
      <c r="Y437" s="6" t="str">
        <f t="shared" si="135"/>
        <v>marpower/150000-pcs</v>
      </c>
      <c r="Z437" s="103" t="str">
        <f t="shared" si="139"/>
        <v>$.CB_11_GEAROILLEVALARM</v>
      </c>
      <c r="AA437" s="104"/>
      <c r="AC437" s="105"/>
      <c r="AD437" s="105"/>
      <c r="AE437" s="71"/>
      <c r="AF437" s="71"/>
      <c r="AG437" s="71"/>
      <c r="AH437" s="71"/>
      <c r="AI437" s="115"/>
      <c r="AK437" s="116"/>
      <c r="AL437" s="116"/>
      <c r="AM437" s="114">
        <f t="shared" ref="AM437:AM478" si="140">IF(ISBLANK(AT437),"",ROW())</f>
        <v>437</v>
      </c>
      <c r="AR437" s="127" t="s">
        <v>115</v>
      </c>
      <c r="AT437" s="128" t="s">
        <v>17</v>
      </c>
      <c r="AU437" s="7"/>
      <c r="AV437" s="129" t="s">
        <v>112</v>
      </c>
      <c r="AW437" s="126" t="str">
        <f t="shared" si="123"/>
        <v>Please consult operation manual for more information</v>
      </c>
      <c r="AX437" s="137"/>
      <c r="BB437" s="147" t="str">
        <f t="shared" si="131"/>
        <v>1</v>
      </c>
      <c r="BS437" s="6"/>
      <c r="BT437" s="11"/>
    </row>
    <row r="438" spans="1:72" ht="15.75" x14ac:dyDescent="0.25">
      <c r="A438" s="52" t="s">
        <v>1165</v>
      </c>
      <c r="B438" s="56"/>
      <c r="C438" s="128" t="s">
        <v>111</v>
      </c>
      <c r="D438" s="7" t="s">
        <v>24</v>
      </c>
      <c r="E438" s="7" t="s">
        <v>434</v>
      </c>
      <c r="F438" s="64" t="s">
        <v>132</v>
      </c>
      <c r="G438" s="62">
        <v>8</v>
      </c>
      <c r="I438" s="10" t="s">
        <v>110</v>
      </c>
      <c r="J438" s="71" t="s">
        <v>8999</v>
      </c>
      <c r="K438" s="74" t="s">
        <v>510</v>
      </c>
      <c r="L438" s="176"/>
      <c r="M438" s="176">
        <v>1000</v>
      </c>
      <c r="N438" s="78" t="s">
        <v>1391</v>
      </c>
      <c r="O438" s="83"/>
      <c r="P438" s="78" t="s">
        <v>1229</v>
      </c>
      <c r="R438" s="80"/>
      <c r="S438" s="92"/>
      <c r="T438" s="319"/>
      <c r="U438" s="279"/>
      <c r="W438" s="12" t="str">
        <f t="shared" si="130"/>
        <v>Mqtt1</v>
      </c>
      <c r="X438" s="196"/>
      <c r="Y438" s="6" t="str">
        <f t="shared" si="135"/>
        <v>marpower/150000-pcs</v>
      </c>
      <c r="Z438" s="103" t="str">
        <f t="shared" si="139"/>
        <v>$.CB_11_GEAROILTEMPALARM</v>
      </c>
      <c r="AA438" s="104"/>
      <c r="AC438" s="105"/>
      <c r="AD438" s="105"/>
      <c r="AE438" s="71"/>
      <c r="AF438" s="71"/>
      <c r="AG438" s="71"/>
      <c r="AH438" s="71"/>
      <c r="AI438" s="115"/>
      <c r="AK438" s="116"/>
      <c r="AL438" s="116"/>
      <c r="AM438" s="114">
        <f t="shared" si="140"/>
        <v>438</v>
      </c>
      <c r="AR438" s="127" t="s">
        <v>115</v>
      </c>
      <c r="AT438" s="128" t="s">
        <v>17</v>
      </c>
      <c r="AU438" s="7"/>
      <c r="AV438" s="129" t="s">
        <v>112</v>
      </c>
      <c r="AW438" s="126" t="str">
        <f t="shared" si="123"/>
        <v>Please consult operation manual for more information</v>
      </c>
      <c r="AX438" s="137"/>
      <c r="BB438" s="147" t="str">
        <f t="shared" si="131"/>
        <v>1</v>
      </c>
      <c r="BS438" s="6"/>
      <c r="BT438" s="11"/>
    </row>
    <row r="439" spans="1:72" ht="15.75" x14ac:dyDescent="0.25">
      <c r="A439" s="52" t="s">
        <v>1165</v>
      </c>
      <c r="B439" s="56"/>
      <c r="C439" s="128" t="s">
        <v>111</v>
      </c>
      <c r="D439" s="7" t="s">
        <v>24</v>
      </c>
      <c r="E439" s="7" t="s">
        <v>435</v>
      </c>
      <c r="F439" s="64" t="s">
        <v>132</v>
      </c>
      <c r="G439" s="62">
        <v>1</v>
      </c>
      <c r="I439" s="10" t="s">
        <v>110</v>
      </c>
      <c r="J439" s="71" t="s">
        <v>9000</v>
      </c>
      <c r="K439" s="74" t="s">
        <v>510</v>
      </c>
      <c r="L439" s="176"/>
      <c r="M439" s="176">
        <v>1000</v>
      </c>
      <c r="N439" s="78" t="s">
        <v>1391</v>
      </c>
      <c r="O439" s="83"/>
      <c r="P439" s="78" t="s">
        <v>1230</v>
      </c>
      <c r="R439" s="80"/>
      <c r="S439" s="92"/>
      <c r="T439" s="319"/>
      <c r="U439" s="279"/>
      <c r="W439" s="12" t="str">
        <f t="shared" si="130"/>
        <v>Mqtt1</v>
      </c>
      <c r="X439" s="196"/>
      <c r="Y439" s="6" t="str">
        <f t="shared" si="135"/>
        <v>marpower/150000-pcs</v>
      </c>
      <c r="Z439" s="103" t="str">
        <f t="shared" si="139"/>
        <v>$.CB_11_OVERSPALARM</v>
      </c>
      <c r="AA439" s="104"/>
      <c r="AC439" s="105"/>
      <c r="AD439" s="105"/>
      <c r="AE439" s="71"/>
      <c r="AF439" s="71"/>
      <c r="AG439" s="71"/>
      <c r="AH439" s="71"/>
      <c r="AI439" s="115"/>
      <c r="AK439" s="116"/>
      <c r="AL439" s="116"/>
      <c r="AM439" s="114">
        <f t="shared" si="140"/>
        <v>439</v>
      </c>
      <c r="AR439" s="127" t="s">
        <v>115</v>
      </c>
      <c r="AT439" s="128" t="s">
        <v>17</v>
      </c>
      <c r="AU439" s="7"/>
      <c r="AV439" s="129" t="s">
        <v>112</v>
      </c>
      <c r="AW439" s="126" t="str">
        <f t="shared" ref="AW439:AW478" si="141">IF(ISNUMBER(AM439),"Please consult operation manual for more information","")</f>
        <v>Please consult operation manual for more information</v>
      </c>
      <c r="AX439" s="137"/>
      <c r="BB439" s="147" t="str">
        <f t="shared" si="131"/>
        <v>1</v>
      </c>
      <c r="BS439" s="6"/>
      <c r="BT439" s="11"/>
    </row>
    <row r="440" spans="1:72" ht="15.75" x14ac:dyDescent="0.25">
      <c r="A440" s="52" t="s">
        <v>1165</v>
      </c>
      <c r="B440" s="56"/>
      <c r="C440" s="128" t="s">
        <v>111</v>
      </c>
      <c r="D440" s="7" t="s">
        <v>24</v>
      </c>
      <c r="E440" s="7" t="s">
        <v>435</v>
      </c>
      <c r="F440" s="64" t="s">
        <v>132</v>
      </c>
      <c r="G440" s="62">
        <v>2</v>
      </c>
      <c r="I440" s="10" t="s">
        <v>110</v>
      </c>
      <c r="J440" s="71" t="s">
        <v>9001</v>
      </c>
      <c r="K440" s="74" t="s">
        <v>510</v>
      </c>
      <c r="L440" s="176"/>
      <c r="M440" s="176">
        <v>1000</v>
      </c>
      <c r="N440" s="78" t="s">
        <v>1391</v>
      </c>
      <c r="O440" s="83"/>
      <c r="P440" s="78" t="s">
        <v>1231</v>
      </c>
      <c r="R440" s="80"/>
      <c r="S440" s="92"/>
      <c r="T440" s="319"/>
      <c r="U440" s="279"/>
      <c r="W440" s="12" t="str">
        <f t="shared" si="130"/>
        <v>Mqtt1</v>
      </c>
      <c r="X440" s="196"/>
      <c r="Y440" s="6" t="str">
        <f t="shared" si="135"/>
        <v>marpower/150000-pcs</v>
      </c>
      <c r="Z440" s="103" t="str">
        <f t="shared" si="139"/>
        <v>$.CB_11_OVERLALARM</v>
      </c>
      <c r="AA440" s="104"/>
      <c r="AC440" s="105"/>
      <c r="AD440" s="105"/>
      <c r="AE440" s="71"/>
      <c r="AF440" s="71"/>
      <c r="AG440" s="71"/>
      <c r="AH440" s="71"/>
      <c r="AI440" s="115"/>
      <c r="AK440" s="116"/>
      <c r="AL440" s="116"/>
      <c r="AM440" s="114">
        <f t="shared" si="140"/>
        <v>440</v>
      </c>
      <c r="AR440" s="127" t="s">
        <v>115</v>
      </c>
      <c r="AT440" s="128" t="s">
        <v>17</v>
      </c>
      <c r="AU440" s="7"/>
      <c r="AV440" s="129" t="s">
        <v>112</v>
      </c>
      <c r="AW440" s="126" t="str">
        <f t="shared" si="141"/>
        <v>Please consult operation manual for more information</v>
      </c>
      <c r="AX440" s="137"/>
      <c r="BB440" s="147" t="str">
        <f t="shared" si="131"/>
        <v>1</v>
      </c>
      <c r="BS440" s="6"/>
      <c r="BT440" s="11"/>
    </row>
    <row r="441" spans="1:72" ht="15.75" x14ac:dyDescent="0.25">
      <c r="A441" s="52" t="s">
        <v>1165</v>
      </c>
      <c r="B441" s="56"/>
      <c r="C441" s="128" t="s">
        <v>111</v>
      </c>
      <c r="D441" s="7" t="s">
        <v>24</v>
      </c>
      <c r="E441" s="7" t="s">
        <v>435</v>
      </c>
      <c r="F441" s="64" t="s">
        <v>132</v>
      </c>
      <c r="G441" s="62">
        <v>3</v>
      </c>
      <c r="I441" s="10" t="s">
        <v>110</v>
      </c>
      <c r="J441" s="71" t="s">
        <v>9002</v>
      </c>
      <c r="K441" s="74" t="s">
        <v>510</v>
      </c>
      <c r="L441" s="176"/>
      <c r="M441" s="176">
        <v>1000</v>
      </c>
      <c r="N441" s="78" t="s">
        <v>1391</v>
      </c>
      <c r="O441" s="83"/>
      <c r="P441" s="78" t="s">
        <v>1232</v>
      </c>
      <c r="R441" s="80"/>
      <c r="S441" s="92"/>
      <c r="T441" s="319"/>
      <c r="U441" s="279"/>
      <c r="W441" s="12" t="str">
        <f t="shared" si="130"/>
        <v>Mqtt1</v>
      </c>
      <c r="X441" s="196"/>
      <c r="Y441" s="6" t="str">
        <f t="shared" si="135"/>
        <v>marpower/150000-pcs</v>
      </c>
      <c r="Z441" s="103" t="str">
        <f t="shared" si="139"/>
        <v>$.CB_11_AZIFOLLUPFAILALARM</v>
      </c>
      <c r="AA441" s="104"/>
      <c r="AC441" s="105"/>
      <c r="AD441" s="105"/>
      <c r="AE441" s="71"/>
      <c r="AF441" s="71"/>
      <c r="AG441" s="71"/>
      <c r="AH441" s="71"/>
      <c r="AI441" s="115"/>
      <c r="AK441" s="116"/>
      <c r="AL441" s="116"/>
      <c r="AM441" s="114">
        <f t="shared" si="140"/>
        <v>441</v>
      </c>
      <c r="AR441" s="127" t="s">
        <v>115</v>
      </c>
      <c r="AT441" s="128" t="s">
        <v>17</v>
      </c>
      <c r="AU441" s="7"/>
      <c r="AV441" s="129" t="s">
        <v>112</v>
      </c>
      <c r="AW441" s="126" t="str">
        <f t="shared" si="141"/>
        <v>Please consult operation manual for more information</v>
      </c>
      <c r="AX441" s="137"/>
      <c r="BB441" s="147" t="str">
        <f t="shared" si="131"/>
        <v>1</v>
      </c>
      <c r="BS441" s="6"/>
      <c r="BT441" s="11"/>
    </row>
    <row r="442" spans="1:72" ht="15.75" x14ac:dyDescent="0.25">
      <c r="A442" s="52" t="s">
        <v>1165</v>
      </c>
      <c r="B442" s="56"/>
      <c r="C442" s="128" t="s">
        <v>111</v>
      </c>
      <c r="D442" s="7" t="s">
        <v>24</v>
      </c>
      <c r="E442" s="7" t="s">
        <v>435</v>
      </c>
      <c r="F442" s="64" t="s">
        <v>132</v>
      </c>
      <c r="G442" s="62">
        <v>4</v>
      </c>
      <c r="I442" s="10" t="s">
        <v>110</v>
      </c>
      <c r="J442" s="71" t="s">
        <v>9003</v>
      </c>
      <c r="K442" s="74" t="s">
        <v>510</v>
      </c>
      <c r="L442" s="176"/>
      <c r="M442" s="176">
        <v>1000</v>
      </c>
      <c r="N442" s="78" t="s">
        <v>1391</v>
      </c>
      <c r="O442" s="83"/>
      <c r="P442" s="78" t="s">
        <v>1233</v>
      </c>
      <c r="R442" s="80"/>
      <c r="S442" s="92"/>
      <c r="T442" s="320"/>
      <c r="U442" s="280"/>
      <c r="W442" s="12" t="str">
        <f t="shared" si="130"/>
        <v>Mqtt1</v>
      </c>
      <c r="X442" s="196"/>
      <c r="Y442" s="6" t="str">
        <f t="shared" si="135"/>
        <v>marpower/150000-pcs</v>
      </c>
      <c r="Z442" s="103" t="str">
        <f t="shared" si="139"/>
        <v>$.CB_11_PITCHFOLLUPFAILALARM</v>
      </c>
      <c r="AA442" s="104"/>
      <c r="AC442" s="105"/>
      <c r="AD442" s="105"/>
      <c r="AE442" s="71"/>
      <c r="AF442" s="71"/>
      <c r="AG442" s="71"/>
      <c r="AH442" s="71"/>
      <c r="AI442" s="115"/>
      <c r="AK442" s="116"/>
      <c r="AL442" s="116"/>
      <c r="AM442" s="114">
        <f t="shared" si="140"/>
        <v>442</v>
      </c>
      <c r="AR442" s="127" t="s">
        <v>115</v>
      </c>
      <c r="AT442" s="128" t="s">
        <v>17</v>
      </c>
      <c r="AU442" s="7"/>
      <c r="AV442" s="129" t="s">
        <v>112</v>
      </c>
      <c r="AW442" s="126" t="str">
        <f t="shared" si="141"/>
        <v>Please consult operation manual for more information</v>
      </c>
      <c r="AX442" s="137"/>
      <c r="BB442" s="147" t="str">
        <f t="shared" si="131"/>
        <v>1</v>
      </c>
      <c r="BS442" s="6"/>
      <c r="BT442" s="11"/>
    </row>
    <row r="443" spans="1:72" ht="15.75" x14ac:dyDescent="0.25">
      <c r="A443" s="52" t="s">
        <v>1422</v>
      </c>
      <c r="B443" s="56"/>
      <c r="C443" s="128" t="s">
        <v>111</v>
      </c>
      <c r="D443" s="7" t="s">
        <v>24</v>
      </c>
      <c r="E443" s="7" t="s">
        <v>435</v>
      </c>
      <c r="F443" s="64" t="s">
        <v>132</v>
      </c>
      <c r="G443" s="62">
        <v>5</v>
      </c>
      <c r="I443" s="10" t="s">
        <v>110</v>
      </c>
      <c r="J443" s="71" t="s">
        <v>9099</v>
      </c>
      <c r="K443" s="74" t="s">
        <v>511</v>
      </c>
      <c r="L443" s="176"/>
      <c r="M443" s="176">
        <v>1000</v>
      </c>
      <c r="N443" s="78" t="s">
        <v>1387</v>
      </c>
      <c r="O443" s="83" t="s">
        <v>3692</v>
      </c>
      <c r="P443" s="78" t="s">
        <v>3695</v>
      </c>
      <c r="R443" s="80"/>
      <c r="S443" s="92"/>
      <c r="T443" s="275" t="s">
        <v>3694</v>
      </c>
      <c r="U443" s="278" t="s">
        <v>1201</v>
      </c>
      <c r="W443" s="12" t="str">
        <f t="shared" si="130"/>
        <v>Mqtt1</v>
      </c>
      <c r="X443" s="196"/>
      <c r="Y443" s="6" t="str">
        <f t="shared" si="135"/>
        <v>marpower/350000-ventilation</v>
      </c>
      <c r="Z443" s="103" t="str">
        <f>IF(COUNTIF(N443,"spare"),"","$."&amp;_xlfn.REGEXREPLACE(_xlfn.REGEXREPLACE(IF(X443="",J443,_xlfn.REGEXREPLACE(J443,".*_","")),"^VENT_",""),"\.","_"))</f>
        <v>$.HVAC_SUPPLY_VALVE_20311_CLOSED</v>
      </c>
      <c r="AA443" s="104"/>
      <c r="AC443" s="105"/>
      <c r="AD443" s="105"/>
      <c r="AE443" s="71"/>
      <c r="AF443" s="71"/>
      <c r="AG443" s="71"/>
      <c r="AH443" s="71"/>
      <c r="AI443" s="115"/>
      <c r="AK443" s="116"/>
      <c r="AL443" s="116"/>
      <c r="AM443" s="114" t="str">
        <f t="shared" si="140"/>
        <v/>
      </c>
      <c r="AR443" s="127"/>
      <c r="AT443" s="128"/>
      <c r="AU443" s="7"/>
      <c r="AV443" s="129"/>
      <c r="AW443" s="126" t="str">
        <f t="shared" si="141"/>
        <v/>
      </c>
      <c r="AX443" s="137"/>
      <c r="BB443" s="147" t="str">
        <f t="shared" si="131"/>
        <v/>
      </c>
      <c r="BS443" s="6"/>
      <c r="BT443" s="11"/>
    </row>
    <row r="444" spans="1:72" ht="15.75" x14ac:dyDescent="0.25">
      <c r="A444" s="52" t="s">
        <v>1422</v>
      </c>
      <c r="B444" s="56"/>
      <c r="C444" s="128" t="s">
        <v>111</v>
      </c>
      <c r="D444" s="7" t="s">
        <v>24</v>
      </c>
      <c r="E444" s="7" t="s">
        <v>435</v>
      </c>
      <c r="F444" s="64" t="s">
        <v>132</v>
      </c>
      <c r="G444" s="62">
        <v>6</v>
      </c>
      <c r="I444" s="10" t="s">
        <v>110</v>
      </c>
      <c r="J444" s="71" t="s">
        <v>9100</v>
      </c>
      <c r="K444" s="74" t="s">
        <v>511</v>
      </c>
      <c r="L444" s="176"/>
      <c r="M444" s="176">
        <v>1000</v>
      </c>
      <c r="N444" s="78" t="s">
        <v>1387</v>
      </c>
      <c r="O444" s="83" t="s">
        <v>3692</v>
      </c>
      <c r="P444" s="78" t="s">
        <v>3696</v>
      </c>
      <c r="R444" s="80"/>
      <c r="S444" s="92"/>
      <c r="T444" s="276"/>
      <c r="U444" s="279"/>
      <c r="W444" s="12" t="str">
        <f t="shared" si="130"/>
        <v>Mqtt1</v>
      </c>
      <c r="X444" s="196"/>
      <c r="Y444" s="6" t="str">
        <f t="shared" si="135"/>
        <v>marpower/350000-ventilation</v>
      </c>
      <c r="Z444" s="103" t="str">
        <f>IF(COUNTIF(N444,"spare"),"","$."&amp;_xlfn.REGEXREPLACE(_xlfn.REGEXREPLACE(IF(X444="",J444,_xlfn.REGEXREPLACE(J444,".*_","")),"^VENT_",""),"\.","_"))</f>
        <v>$.HVAC_SUPPLY_VALVE_20311_OPENED</v>
      </c>
      <c r="AA444" s="104"/>
      <c r="AC444" s="105"/>
      <c r="AD444" s="105"/>
      <c r="AE444" s="71"/>
      <c r="AF444" s="71"/>
      <c r="AG444" s="71"/>
      <c r="AH444" s="71"/>
      <c r="AI444" s="115"/>
      <c r="AK444" s="116"/>
      <c r="AL444" s="116"/>
      <c r="AM444" s="114" t="str">
        <f t="shared" si="140"/>
        <v/>
      </c>
      <c r="AR444" s="127"/>
      <c r="AT444" s="128"/>
      <c r="AU444" s="7"/>
      <c r="AV444" s="129"/>
      <c r="AW444" s="126" t="str">
        <f t="shared" si="141"/>
        <v/>
      </c>
      <c r="AX444" s="137"/>
      <c r="BB444" s="147" t="str">
        <f t="shared" si="131"/>
        <v/>
      </c>
      <c r="BS444" s="6"/>
      <c r="BT444" s="11"/>
    </row>
    <row r="445" spans="1:72" ht="15.75" x14ac:dyDescent="0.25">
      <c r="A445" s="52" t="s">
        <v>1422</v>
      </c>
      <c r="B445" s="56"/>
      <c r="C445" s="128" t="s">
        <v>111</v>
      </c>
      <c r="D445" s="7" t="s">
        <v>24</v>
      </c>
      <c r="E445" s="7" t="s">
        <v>435</v>
      </c>
      <c r="F445" s="64" t="s">
        <v>132</v>
      </c>
      <c r="G445" s="62">
        <v>7</v>
      </c>
      <c r="I445" s="10" t="s">
        <v>110</v>
      </c>
      <c r="J445" s="71" t="s">
        <v>9101</v>
      </c>
      <c r="K445" s="74" t="s">
        <v>511</v>
      </c>
      <c r="L445" s="176"/>
      <c r="M445" s="176">
        <v>1000</v>
      </c>
      <c r="N445" s="78" t="s">
        <v>1387</v>
      </c>
      <c r="O445" s="83" t="s">
        <v>3693</v>
      </c>
      <c r="P445" s="78" t="s">
        <v>3697</v>
      </c>
      <c r="R445" s="80"/>
      <c r="S445" s="92"/>
      <c r="T445" s="275" t="s">
        <v>4015</v>
      </c>
      <c r="U445" s="278" t="s">
        <v>1201</v>
      </c>
      <c r="W445" s="12" t="str">
        <f t="shared" si="130"/>
        <v>Mqtt1</v>
      </c>
      <c r="X445" s="196"/>
      <c r="Y445" s="6" t="str">
        <f t="shared" si="135"/>
        <v>marpower/350000-ventilation</v>
      </c>
      <c r="Z445" s="103" t="str">
        <f>IF(COUNTIF(N445,"spare"),"","$."&amp;_xlfn.REGEXREPLACE(_xlfn.REGEXREPLACE(IF(X445="",J445,_xlfn.REGEXREPLACE(J445,".*_","")),"^VENT_",""),"\.","_"))</f>
        <v>$.HVAC_SUPPLY_VALVE_20312_CLOSED</v>
      </c>
      <c r="AA445" s="104"/>
      <c r="AC445" s="105"/>
      <c r="AD445" s="105"/>
      <c r="AE445" s="71"/>
      <c r="AF445" s="71"/>
      <c r="AG445" s="71"/>
      <c r="AH445" s="71"/>
      <c r="AI445" s="115"/>
      <c r="AK445" s="116"/>
      <c r="AL445" s="116"/>
      <c r="AM445" s="114" t="str">
        <f t="shared" si="140"/>
        <v/>
      </c>
      <c r="AR445" s="127"/>
      <c r="AT445" s="128"/>
      <c r="AU445" s="7"/>
      <c r="AV445" s="129"/>
      <c r="AW445" s="126" t="str">
        <f t="shared" si="141"/>
        <v/>
      </c>
      <c r="AX445" s="137"/>
      <c r="BB445" s="147" t="str">
        <f t="shared" si="131"/>
        <v/>
      </c>
      <c r="BS445" s="6"/>
      <c r="BT445" s="11"/>
    </row>
    <row r="446" spans="1:72" ht="15.75" x14ac:dyDescent="0.25">
      <c r="A446" s="52" t="s">
        <v>1422</v>
      </c>
      <c r="B446" s="56"/>
      <c r="C446" s="128" t="s">
        <v>111</v>
      </c>
      <c r="D446" s="7" t="s">
        <v>24</v>
      </c>
      <c r="E446" s="7" t="s">
        <v>435</v>
      </c>
      <c r="F446" s="64" t="s">
        <v>132</v>
      </c>
      <c r="G446" s="62">
        <v>8</v>
      </c>
      <c r="I446" s="10" t="s">
        <v>110</v>
      </c>
      <c r="J446" s="71" t="s">
        <v>9102</v>
      </c>
      <c r="K446" s="74" t="s">
        <v>511</v>
      </c>
      <c r="L446" s="176"/>
      <c r="M446" s="176">
        <v>1000</v>
      </c>
      <c r="N446" s="78" t="s">
        <v>1387</v>
      </c>
      <c r="O446" s="83" t="s">
        <v>3693</v>
      </c>
      <c r="P446" s="78" t="s">
        <v>3698</v>
      </c>
      <c r="R446" s="80"/>
      <c r="S446" s="92"/>
      <c r="T446" s="276"/>
      <c r="U446" s="279"/>
      <c r="W446" s="12" t="str">
        <f t="shared" si="130"/>
        <v>Mqtt1</v>
      </c>
      <c r="X446" s="196"/>
      <c r="Y446" s="6" t="str">
        <f t="shared" si="135"/>
        <v>marpower/350000-ventilation</v>
      </c>
      <c r="Z446" s="103" t="str">
        <f>IF(COUNTIF(N446,"spare"),"","$."&amp;_xlfn.REGEXREPLACE(_xlfn.REGEXREPLACE(IF(X446="",J446,_xlfn.REGEXREPLACE(J446,".*_","")),"^VENT_",""),"\.","_"))</f>
        <v>$.HVAC_SUPPLY_VALVE_20312_OPENED</v>
      </c>
      <c r="AA446" s="104"/>
      <c r="AC446" s="105"/>
      <c r="AD446" s="105"/>
      <c r="AE446" s="71"/>
      <c r="AF446" s="71"/>
      <c r="AG446" s="71"/>
      <c r="AH446" s="71"/>
      <c r="AI446" s="115"/>
      <c r="AK446" s="116"/>
      <c r="AL446" s="116"/>
      <c r="AM446" s="114" t="str">
        <f t="shared" si="140"/>
        <v/>
      </c>
      <c r="AR446" s="127"/>
      <c r="AT446" s="128"/>
      <c r="AU446" s="7"/>
      <c r="AV446" s="129"/>
      <c r="AW446" s="126" t="str">
        <f t="shared" si="141"/>
        <v/>
      </c>
      <c r="AX446" s="137"/>
      <c r="BB446" s="147" t="str">
        <f t="shared" si="131"/>
        <v/>
      </c>
      <c r="BS446" s="6"/>
      <c r="BT446" s="11"/>
    </row>
    <row r="447" spans="1:72" ht="15.75" x14ac:dyDescent="0.25">
      <c r="A447" s="52" t="s">
        <v>9461</v>
      </c>
      <c r="B447" s="207"/>
      <c r="C447" s="128" t="s">
        <v>111</v>
      </c>
      <c r="D447" s="7" t="s">
        <v>24</v>
      </c>
      <c r="E447" s="7" t="s">
        <v>436</v>
      </c>
      <c r="F447" s="64" t="s">
        <v>132</v>
      </c>
      <c r="G447" s="62">
        <v>1</v>
      </c>
      <c r="I447" s="10" t="s">
        <v>110</v>
      </c>
      <c r="J447" s="71" t="str">
        <f>CONCATENATE("Spare_",E447,"_",G447)</f>
        <v>Spare_DI33_1</v>
      </c>
      <c r="K447" s="74" t="s">
        <v>511</v>
      </c>
      <c r="L447" s="176"/>
      <c r="M447" s="176">
        <v>1000</v>
      </c>
      <c r="N447" s="80" t="s">
        <v>1168</v>
      </c>
      <c r="O447" s="83"/>
      <c r="P447" s="188" t="s">
        <v>1419</v>
      </c>
      <c r="R447" s="80"/>
      <c r="S447" s="92"/>
      <c r="T447" s="275" t="s">
        <v>1418</v>
      </c>
      <c r="U447" s="221"/>
      <c r="W447" s="12" t="str">
        <f t="shared" si="130"/>
        <v>Mqtt1</v>
      </c>
      <c r="X447" s="196"/>
      <c r="Y447" s="6" t="str">
        <f t="shared" si="135"/>
        <v>marpower/kvm-switching</v>
      </c>
      <c r="Z447" s="103" t="str">
        <f>IF(COUNTIF(N447,"spare"),"","$."&amp;_xlfn.REGEXREPLACE(IF(X447="",J447,_xlfn.REGEXREPLACE(J447,".*_","")),"\.","_"))</f>
        <v>$.Spare_DI33_1</v>
      </c>
      <c r="AA447" s="104"/>
      <c r="AC447" s="105"/>
      <c r="AD447" s="105"/>
      <c r="AE447" s="71"/>
      <c r="AF447" s="71"/>
      <c r="AG447" s="71"/>
      <c r="AH447" s="71"/>
      <c r="AI447" s="115"/>
      <c r="AK447" s="116"/>
      <c r="AL447" s="116"/>
      <c r="AM447" s="114" t="str">
        <f t="shared" si="140"/>
        <v/>
      </c>
      <c r="AR447" s="127"/>
      <c r="AT447" s="128"/>
      <c r="AU447" s="7"/>
      <c r="AV447" s="129"/>
      <c r="AW447" s="126" t="str">
        <f t="shared" si="141"/>
        <v/>
      </c>
      <c r="AX447" s="137"/>
      <c r="BB447" s="147" t="str">
        <f t="shared" si="131"/>
        <v/>
      </c>
      <c r="BS447" s="6"/>
      <c r="BT447" s="11"/>
    </row>
    <row r="448" spans="1:72" ht="15.75" x14ac:dyDescent="0.25">
      <c r="A448" s="52" t="s">
        <v>9461</v>
      </c>
      <c r="B448" s="207"/>
      <c r="C448" s="128" t="s">
        <v>111</v>
      </c>
      <c r="D448" s="7" t="s">
        <v>24</v>
      </c>
      <c r="E448" s="7" t="s">
        <v>436</v>
      </c>
      <c r="F448" s="64" t="s">
        <v>132</v>
      </c>
      <c r="G448" s="62">
        <v>2</v>
      </c>
      <c r="I448" s="10" t="s">
        <v>110</v>
      </c>
      <c r="J448" s="71" t="str">
        <f>CONCATENATE("Spare_",E448,"_",G448)</f>
        <v>Spare_DI33_2</v>
      </c>
      <c r="K448" s="74" t="s">
        <v>511</v>
      </c>
      <c r="L448" s="176"/>
      <c r="M448" s="176">
        <v>1000</v>
      </c>
      <c r="N448" s="80" t="s">
        <v>1168</v>
      </c>
      <c r="O448" s="83"/>
      <c r="P448" s="188" t="s">
        <v>6912</v>
      </c>
      <c r="R448" s="80"/>
      <c r="S448" s="92"/>
      <c r="T448" s="276"/>
      <c r="U448" s="221"/>
      <c r="W448" s="12" t="str">
        <f t="shared" si="130"/>
        <v>Mqtt1</v>
      </c>
      <c r="X448" s="196"/>
      <c r="Y448" s="6" t="str">
        <f t="shared" si="135"/>
        <v>marpower/kvm-switching</v>
      </c>
      <c r="Z448" s="103" t="str">
        <f>IF(COUNTIF(N448,"spare"),"","$."&amp;_xlfn.REGEXREPLACE(IF(X448="",J448,_xlfn.REGEXREPLACE(J448,".*_","")),"\.","_"))</f>
        <v>$.Spare_DI33_2</v>
      </c>
      <c r="AA448" s="104"/>
      <c r="AC448" s="105"/>
      <c r="AD448" s="105"/>
      <c r="AE448" s="71"/>
      <c r="AF448" s="71"/>
      <c r="AG448" s="71"/>
      <c r="AH448" s="71"/>
      <c r="AI448" s="115"/>
      <c r="AK448" s="116"/>
      <c r="AL448" s="116"/>
      <c r="AM448" s="114" t="str">
        <f t="shared" si="140"/>
        <v/>
      </c>
      <c r="AR448" s="127"/>
      <c r="AT448" s="128"/>
      <c r="AU448" s="7"/>
      <c r="AV448" s="129"/>
      <c r="AW448" s="126" t="str">
        <f t="shared" si="141"/>
        <v/>
      </c>
      <c r="AX448" s="137"/>
      <c r="BB448" s="147" t="str">
        <f t="shared" si="131"/>
        <v/>
      </c>
      <c r="BS448" s="6"/>
      <c r="BT448" s="11"/>
    </row>
    <row r="449" spans="1:72" ht="15.75" x14ac:dyDescent="0.25">
      <c r="A449" s="52" t="s">
        <v>9461</v>
      </c>
      <c r="B449" s="207"/>
      <c r="C449" s="128" t="s">
        <v>111</v>
      </c>
      <c r="D449" s="7" t="s">
        <v>24</v>
      </c>
      <c r="E449" s="7" t="s">
        <v>436</v>
      </c>
      <c r="F449" s="64" t="s">
        <v>132</v>
      </c>
      <c r="G449" s="62">
        <v>3</v>
      </c>
      <c r="I449" s="10" t="s">
        <v>110</v>
      </c>
      <c r="J449" s="71" t="str">
        <f>CONCATENATE("Spare_",E449,"_",G449)</f>
        <v>Spare_DI33_3</v>
      </c>
      <c r="K449" s="74" t="s">
        <v>511</v>
      </c>
      <c r="L449" s="176"/>
      <c r="M449" s="176">
        <v>1000</v>
      </c>
      <c r="N449" s="80" t="s">
        <v>1168</v>
      </c>
      <c r="O449" s="83"/>
      <c r="P449" s="188" t="s">
        <v>6913</v>
      </c>
      <c r="R449" s="80"/>
      <c r="S449" s="92"/>
      <c r="T449" s="277"/>
      <c r="U449" s="221"/>
      <c r="W449" s="12" t="str">
        <f t="shared" si="130"/>
        <v>Mqtt1</v>
      </c>
      <c r="X449" s="196"/>
      <c r="Y449" s="6" t="str">
        <f t="shared" si="135"/>
        <v>marpower/kvm-switching</v>
      </c>
      <c r="Z449" s="103" t="str">
        <f>IF(COUNTIF(N449,"spare"),"","$."&amp;_xlfn.REGEXREPLACE(IF(X449="",J449,_xlfn.REGEXREPLACE(J449,".*_","")),"\.","_"))</f>
        <v>$.Spare_DI33_3</v>
      </c>
      <c r="AA449" s="104"/>
      <c r="AC449" s="105"/>
      <c r="AD449" s="105"/>
      <c r="AE449" s="71"/>
      <c r="AF449" s="71"/>
      <c r="AG449" s="71"/>
      <c r="AH449" s="71"/>
      <c r="AI449" s="115"/>
      <c r="AK449" s="116"/>
      <c r="AL449" s="116"/>
      <c r="AM449" s="114" t="str">
        <f t="shared" si="140"/>
        <v/>
      </c>
      <c r="AR449" s="127"/>
      <c r="AT449" s="128"/>
      <c r="AU449" s="7"/>
      <c r="AV449" s="129"/>
      <c r="AW449" s="126" t="str">
        <f t="shared" si="141"/>
        <v/>
      </c>
      <c r="AX449" s="137"/>
      <c r="BB449" s="147" t="str">
        <f t="shared" si="131"/>
        <v/>
      </c>
      <c r="BS449" s="6"/>
      <c r="BT449" s="11"/>
    </row>
    <row r="450" spans="1:72" ht="15.75" x14ac:dyDescent="0.25">
      <c r="A450" s="52" t="s">
        <v>11909</v>
      </c>
      <c r="B450" s="56"/>
      <c r="C450" s="128" t="s">
        <v>111</v>
      </c>
      <c r="D450" s="7" t="s">
        <v>24</v>
      </c>
      <c r="E450" s="7" t="s">
        <v>436</v>
      </c>
      <c r="F450" s="64" t="s">
        <v>132</v>
      </c>
      <c r="G450" s="62">
        <v>4</v>
      </c>
      <c r="I450" s="10" t="s">
        <v>110</v>
      </c>
      <c r="J450" s="71" t="s">
        <v>9103</v>
      </c>
      <c r="K450" s="74" t="s">
        <v>511</v>
      </c>
      <c r="L450" s="176"/>
      <c r="M450" s="176">
        <v>1000</v>
      </c>
      <c r="N450" s="78" t="s">
        <v>1393</v>
      </c>
      <c r="O450" s="83"/>
      <c r="P450" s="78" t="s">
        <v>8250</v>
      </c>
      <c r="R450" s="80"/>
      <c r="S450" s="92"/>
      <c r="T450" s="220" t="s">
        <v>8255</v>
      </c>
      <c r="U450" s="221" t="s">
        <v>921</v>
      </c>
      <c r="W450" s="12" t="str">
        <f t="shared" si="130"/>
        <v>Mqtt1</v>
      </c>
      <c r="X450" s="196"/>
      <c r="Y450" s="6" t="str">
        <f t="shared" si="135"/>
        <v>marpower/090000-doors-hatches</v>
      </c>
      <c r="Z450" s="103" t="str">
        <f>IF(COUNTIF(N450,"spare"),"","$."&amp;_xlfn.REGEXREPLACE(IF(X450="",J450,_xlfn.REGEXREPLACE(J450,".*_","")),"\.","_"))</f>
        <v>$.FIRE_DOOR_GALLEY_KEEL_OPEN</v>
      </c>
      <c r="AA450" s="104"/>
      <c r="AC450" s="105"/>
      <c r="AD450" s="105"/>
      <c r="AE450" s="71"/>
      <c r="AF450" s="71"/>
      <c r="AG450" s="71"/>
      <c r="AH450" s="71"/>
      <c r="AI450" s="115"/>
      <c r="AK450" s="116"/>
      <c r="AL450" s="116"/>
      <c r="AM450" s="114" t="str">
        <f t="shared" si="140"/>
        <v/>
      </c>
      <c r="AR450" s="127"/>
      <c r="AT450" s="128"/>
      <c r="AU450" s="7"/>
      <c r="AV450" s="129"/>
      <c r="AW450" s="126" t="str">
        <f t="shared" si="141"/>
        <v/>
      </c>
      <c r="AX450" s="137"/>
      <c r="BB450" s="147" t="str">
        <f t="shared" si="131"/>
        <v/>
      </c>
      <c r="BS450" s="6"/>
      <c r="BT450" s="11"/>
    </row>
    <row r="451" spans="1:72" ht="15.75" x14ac:dyDescent="0.25">
      <c r="A451" s="52" t="s">
        <v>11909</v>
      </c>
      <c r="B451" s="56"/>
      <c r="C451" s="128" t="s">
        <v>111</v>
      </c>
      <c r="D451" s="7" t="s">
        <v>24</v>
      </c>
      <c r="E451" s="7" t="s">
        <v>436</v>
      </c>
      <c r="F451" s="64" t="s">
        <v>132</v>
      </c>
      <c r="G451" s="62">
        <v>5</v>
      </c>
      <c r="I451" s="10" t="s">
        <v>110</v>
      </c>
      <c r="J451" s="71" t="s">
        <v>9104</v>
      </c>
      <c r="K451" s="74" t="s">
        <v>511</v>
      </c>
      <c r="L451" s="176"/>
      <c r="M451" s="176">
        <v>1000</v>
      </c>
      <c r="N451" s="78" t="s">
        <v>1396</v>
      </c>
      <c r="O451" s="83"/>
      <c r="P451" s="78" t="s">
        <v>8251</v>
      </c>
      <c r="R451" s="80"/>
      <c r="S451" s="92"/>
      <c r="T451" s="275" t="s">
        <v>872</v>
      </c>
      <c r="U451" s="278" t="s">
        <v>873</v>
      </c>
      <c r="W451" s="12" t="str">
        <f t="shared" si="130"/>
        <v>Mqtt1</v>
      </c>
      <c r="X451" s="196"/>
      <c r="Y451" s="6" t="str">
        <f t="shared" ref="Y450:Y454" si="142">LOWER(SUBSTITUTE(SUBSTITUTE(IF(COUNTIF(N451,"spare"),"",_xlfn.CONCAT("marpower/",IF(X451&lt;&gt;"",N451&amp;"/"&amp;X451,N451&amp;"-general")))," ","-"),"_","-"))</f>
        <v>marpower/450000-firedetection-general</v>
      </c>
      <c r="Z451" s="103" t="str">
        <f>IF(COUNTIF(N451,"spare"),"","$."&amp;_xlfn.REGEXREPLACE(_xlfn.REGEXREPLACE(IF(X451="",J451,_xlfn.REGEXREPLACE(J451,".*_","")),"^FIRE_",""),"\.","_"))</f>
        <v>$.AUXILIARY_SYSTEM_SERVICESUPPLYFAIL</v>
      </c>
      <c r="AA451" s="104"/>
      <c r="AC451" s="105"/>
      <c r="AD451" s="105"/>
      <c r="AE451" s="71"/>
      <c r="AF451" s="71"/>
      <c r="AG451" s="71"/>
      <c r="AH451" s="71"/>
      <c r="AI451" s="115"/>
      <c r="AK451" s="116"/>
      <c r="AL451" s="116"/>
      <c r="AM451" s="114" t="str">
        <f t="shared" si="140"/>
        <v/>
      </c>
      <c r="AR451" s="127"/>
      <c r="AT451" s="128"/>
      <c r="AU451" s="7"/>
      <c r="AV451" s="129"/>
      <c r="AW451" s="126" t="str">
        <f t="shared" si="141"/>
        <v/>
      </c>
      <c r="AX451" s="137"/>
      <c r="BB451" s="147" t="str">
        <f t="shared" si="131"/>
        <v/>
      </c>
      <c r="BS451" s="6"/>
      <c r="BT451" s="11"/>
    </row>
    <row r="452" spans="1:72" ht="15.75" x14ac:dyDescent="0.25">
      <c r="A452" s="52" t="s">
        <v>11909</v>
      </c>
      <c r="B452" s="56"/>
      <c r="C452" s="128" t="s">
        <v>111</v>
      </c>
      <c r="D452" s="7" t="s">
        <v>24</v>
      </c>
      <c r="E452" s="7" t="s">
        <v>436</v>
      </c>
      <c r="F452" s="64" t="s">
        <v>132</v>
      </c>
      <c r="G452" s="62">
        <v>6</v>
      </c>
      <c r="I452" s="10" t="s">
        <v>110</v>
      </c>
      <c r="J452" s="71" t="s">
        <v>9105</v>
      </c>
      <c r="K452" s="74" t="s">
        <v>511</v>
      </c>
      <c r="L452" s="176"/>
      <c r="M452" s="176">
        <v>1000</v>
      </c>
      <c r="N452" s="78" t="s">
        <v>1396</v>
      </c>
      <c r="O452" s="83"/>
      <c r="P452" s="78" t="s">
        <v>8252</v>
      </c>
      <c r="R452" s="80"/>
      <c r="S452" s="92"/>
      <c r="T452" s="276"/>
      <c r="U452" s="279"/>
      <c r="W452" s="12" t="str">
        <f t="shared" si="130"/>
        <v>Mqtt1</v>
      </c>
      <c r="X452" s="196"/>
      <c r="Y452" s="6" t="str">
        <f t="shared" si="142"/>
        <v>marpower/450000-firedetection-general</v>
      </c>
      <c r="Z452" s="103" t="str">
        <f>IF(COUNTIF(N452,"spare"),"","$."&amp;_xlfn.REGEXREPLACE(_xlfn.REGEXREPLACE(IF(X452="",J452,_xlfn.REGEXREPLACE(J452,".*_","")),"^FIRE_",""),"\.","_"))</f>
        <v>$.AUXILIARY_SYSTEM_EMERGENCYSUPPLYFAIL</v>
      </c>
      <c r="AA452" s="104"/>
      <c r="AC452" s="105"/>
      <c r="AD452" s="105"/>
      <c r="AE452" s="71"/>
      <c r="AF452" s="71"/>
      <c r="AG452" s="71"/>
      <c r="AH452" s="71"/>
      <c r="AI452" s="115"/>
      <c r="AK452" s="116"/>
      <c r="AL452" s="116"/>
      <c r="AM452" s="114" t="str">
        <f t="shared" si="140"/>
        <v/>
      </c>
      <c r="AR452" s="127"/>
      <c r="AT452" s="128"/>
      <c r="AU452" s="7"/>
      <c r="AV452" s="129"/>
      <c r="AW452" s="126" t="str">
        <f t="shared" si="141"/>
        <v/>
      </c>
      <c r="AX452" s="137"/>
      <c r="BB452" s="147" t="str">
        <f t="shared" si="131"/>
        <v/>
      </c>
      <c r="BS452" s="6"/>
      <c r="BT452" s="11"/>
    </row>
    <row r="453" spans="1:72" ht="15.75" x14ac:dyDescent="0.25">
      <c r="A453" s="52" t="s">
        <v>11909</v>
      </c>
      <c r="B453" s="56"/>
      <c r="C453" s="128" t="s">
        <v>111</v>
      </c>
      <c r="D453" s="7" t="s">
        <v>24</v>
      </c>
      <c r="E453" s="7" t="s">
        <v>436</v>
      </c>
      <c r="F453" s="64" t="s">
        <v>132</v>
      </c>
      <c r="G453" s="62">
        <v>7</v>
      </c>
      <c r="I453" s="10" t="s">
        <v>110</v>
      </c>
      <c r="J453" s="71" t="s">
        <v>871</v>
      </c>
      <c r="K453" s="74" t="s">
        <v>511</v>
      </c>
      <c r="L453" s="176"/>
      <c r="M453" s="176">
        <v>1000</v>
      </c>
      <c r="N453" s="78" t="s">
        <v>1396</v>
      </c>
      <c r="O453" s="83"/>
      <c r="P453" s="78" t="s">
        <v>8253</v>
      </c>
      <c r="R453" s="80"/>
      <c r="S453" s="92"/>
      <c r="T453" s="276"/>
      <c r="U453" s="279"/>
      <c r="W453" s="12" t="str">
        <f t="shared" si="130"/>
        <v>Mqtt1</v>
      </c>
      <c r="X453" s="196"/>
      <c r="Y453" s="6" t="str">
        <f t="shared" si="142"/>
        <v>marpower/450000-firedetection-general</v>
      </c>
      <c r="Z453" s="103" t="str">
        <f>IF(COUNTIF(N453,"spare"),"","$."&amp;_xlfn.REGEXREPLACE(_xlfn.REGEXREPLACE(IF(X453="",J453,_xlfn.REGEXREPLACE(J453,".*_","")),"^FIRE_",""),"\.","_"))</f>
        <v>$.DETECT_FAULT</v>
      </c>
      <c r="AA453" s="104"/>
      <c r="AC453" s="105"/>
      <c r="AD453" s="105"/>
      <c r="AE453" s="71"/>
      <c r="AF453" s="71"/>
      <c r="AG453" s="71"/>
      <c r="AH453" s="71"/>
      <c r="AI453" s="115"/>
      <c r="AK453" s="116"/>
      <c r="AL453" s="116"/>
      <c r="AM453" s="114" t="str">
        <f t="shared" si="140"/>
        <v/>
      </c>
      <c r="AR453" s="127"/>
      <c r="AT453" s="128"/>
      <c r="AU453" s="7"/>
      <c r="AV453" s="129"/>
      <c r="AW453" s="126" t="str">
        <f t="shared" si="141"/>
        <v/>
      </c>
      <c r="AX453" s="137"/>
      <c r="BB453" s="147" t="str">
        <f t="shared" si="131"/>
        <v/>
      </c>
      <c r="BS453" s="6"/>
      <c r="BT453" s="11"/>
    </row>
    <row r="454" spans="1:72" ht="15.75" x14ac:dyDescent="0.25">
      <c r="A454" s="52" t="s">
        <v>11909</v>
      </c>
      <c r="B454" s="56"/>
      <c r="C454" s="128" t="s">
        <v>111</v>
      </c>
      <c r="D454" s="7" t="s">
        <v>24</v>
      </c>
      <c r="E454" s="7" t="s">
        <v>436</v>
      </c>
      <c r="F454" s="64" t="s">
        <v>132</v>
      </c>
      <c r="G454" s="62">
        <v>8</v>
      </c>
      <c r="I454" s="10" t="s">
        <v>110</v>
      </c>
      <c r="J454" s="71" t="s">
        <v>9106</v>
      </c>
      <c r="K454" s="74" t="s">
        <v>511</v>
      </c>
      <c r="L454" s="176"/>
      <c r="M454" s="176">
        <v>1000</v>
      </c>
      <c r="N454" s="78" t="s">
        <v>1396</v>
      </c>
      <c r="O454" s="83"/>
      <c r="P454" s="78" t="s">
        <v>8254</v>
      </c>
      <c r="R454" s="80"/>
      <c r="S454" s="92"/>
      <c r="T454" s="277"/>
      <c r="U454" s="280"/>
      <c r="W454" s="12" t="str">
        <f t="shared" si="130"/>
        <v>Mqtt1</v>
      </c>
      <c r="X454" s="196"/>
      <c r="Y454" s="6" t="str">
        <f t="shared" si="142"/>
        <v>marpower/450000-firedetection-general</v>
      </c>
      <c r="Z454" s="103" t="str">
        <f>IF(COUNTIF(N454,"spare"),"","$."&amp;_xlfn.REGEXREPLACE(_xlfn.REGEXREPLACE(IF(X454="",J454,_xlfn.REGEXREPLACE(J454,".*_","")),"^FIRE_",""),"\.","_"))</f>
        <v>$.DOORS_RELEASE</v>
      </c>
      <c r="AA454" s="104"/>
      <c r="AC454" s="105"/>
      <c r="AD454" s="105"/>
      <c r="AE454" s="71"/>
      <c r="AF454" s="71"/>
      <c r="AG454" s="71"/>
      <c r="AH454" s="71"/>
      <c r="AI454" s="115"/>
      <c r="AK454" s="116"/>
      <c r="AL454" s="116"/>
      <c r="AM454" s="114" t="str">
        <f t="shared" si="140"/>
        <v/>
      </c>
      <c r="AR454" s="127"/>
      <c r="AT454" s="128"/>
      <c r="AU454" s="7"/>
      <c r="AV454" s="129"/>
      <c r="AW454" s="126" t="str">
        <f t="shared" si="141"/>
        <v/>
      </c>
      <c r="AX454" s="137"/>
      <c r="BB454" s="147" t="str">
        <f t="shared" si="131"/>
        <v/>
      </c>
      <c r="BS454" s="6"/>
      <c r="BT454" s="11"/>
    </row>
    <row r="455" spans="1:72" ht="15.75" x14ac:dyDescent="0.25">
      <c r="A455" s="52" t="s">
        <v>8269</v>
      </c>
      <c r="B455" s="56"/>
      <c r="C455" s="128" t="s">
        <v>111</v>
      </c>
      <c r="D455" s="7" t="s">
        <v>24</v>
      </c>
      <c r="E455" s="7" t="s">
        <v>437</v>
      </c>
      <c r="F455" s="64" t="s">
        <v>132</v>
      </c>
      <c r="G455" s="62">
        <v>1</v>
      </c>
      <c r="I455" s="10" t="s">
        <v>110</v>
      </c>
      <c r="J455" s="71" t="s">
        <v>9107</v>
      </c>
      <c r="K455" s="74" t="s">
        <v>511</v>
      </c>
      <c r="L455" s="176"/>
      <c r="M455" s="176">
        <v>1000</v>
      </c>
      <c r="N455" s="78" t="s">
        <v>1393</v>
      </c>
      <c r="O455" s="83" t="s">
        <v>8801</v>
      </c>
      <c r="P455" s="78" t="s">
        <v>10089</v>
      </c>
      <c r="R455" s="80"/>
      <c r="S455" s="92"/>
      <c r="W455" s="12" t="str">
        <f t="shared" si="130"/>
        <v>Mqtt1</v>
      </c>
      <c r="X455" s="196"/>
      <c r="Y455" s="6" t="str">
        <f t="shared" si="135"/>
        <v>marpower/090000-doors-hatches</v>
      </c>
      <c r="Z455" s="103" t="str">
        <f>IF(COUNTIF(N455,"spare"),"","$."&amp;_xlfn.REGEXREPLACE(IF(X455="",J455,_xlfn.REGEXREPLACE(J455,".*_","")),"\.","_"))</f>
        <v>$.HATCH_ANCHOR_SENSOR1_OPEN</v>
      </c>
      <c r="AA455" s="104"/>
      <c r="AC455" s="105"/>
      <c r="AD455" s="105"/>
      <c r="AE455" s="71"/>
      <c r="AF455" s="71"/>
      <c r="AG455" s="71"/>
      <c r="AH455" s="71"/>
      <c r="AI455" s="115"/>
      <c r="AK455" s="116"/>
      <c r="AL455" s="116"/>
      <c r="AM455" s="114" t="str">
        <f t="shared" si="140"/>
        <v/>
      </c>
      <c r="AR455" s="127"/>
      <c r="AT455" s="128"/>
      <c r="AU455" s="7"/>
      <c r="AV455" s="129"/>
      <c r="AW455" s="126" t="str">
        <f t="shared" si="141"/>
        <v/>
      </c>
      <c r="AX455" s="137"/>
      <c r="BB455" s="147" t="str">
        <f t="shared" si="131"/>
        <v/>
      </c>
      <c r="BS455" s="6"/>
      <c r="BT455" s="11"/>
    </row>
    <row r="456" spans="1:72" ht="15.75" x14ac:dyDescent="0.25">
      <c r="A456" s="52" t="s">
        <v>8269</v>
      </c>
      <c r="B456" s="56"/>
      <c r="C456" s="128" t="s">
        <v>111</v>
      </c>
      <c r="D456" s="7" t="s">
        <v>24</v>
      </c>
      <c r="E456" s="7" t="s">
        <v>437</v>
      </c>
      <c r="F456" s="64" t="s">
        <v>132</v>
      </c>
      <c r="G456" s="62">
        <v>2</v>
      </c>
      <c r="I456" s="10" t="s">
        <v>110</v>
      </c>
      <c r="J456" s="71" t="s">
        <v>9108</v>
      </c>
      <c r="K456" s="74" t="s">
        <v>511</v>
      </c>
      <c r="L456" s="176"/>
      <c r="M456" s="176">
        <v>1000</v>
      </c>
      <c r="N456" s="78" t="s">
        <v>1393</v>
      </c>
      <c r="O456" s="83" t="s">
        <v>8802</v>
      </c>
      <c r="P456" s="78" t="s">
        <v>10090</v>
      </c>
      <c r="R456" s="80"/>
      <c r="S456" s="92"/>
      <c r="W456" s="12" t="str">
        <f t="shared" si="130"/>
        <v>Mqtt1</v>
      </c>
      <c r="X456" s="196"/>
      <c r="Y456" s="6" t="str">
        <f t="shared" si="135"/>
        <v>marpower/090000-doors-hatches</v>
      </c>
      <c r="Z456" s="103" t="str">
        <f>IF(COUNTIF(N456,"spare"),"","$."&amp;_xlfn.REGEXREPLACE(IF(X456="",J456,_xlfn.REGEXREPLACE(J456,".*_","")),"\.","_"))</f>
        <v>$.HATCH_ANCHOR_SENSOR2_OPEN</v>
      </c>
      <c r="AA456" s="104"/>
      <c r="AC456" s="105"/>
      <c r="AD456" s="105"/>
      <c r="AE456" s="71"/>
      <c r="AF456" s="71"/>
      <c r="AG456" s="71"/>
      <c r="AH456" s="71"/>
      <c r="AI456" s="115"/>
      <c r="AK456" s="116"/>
      <c r="AL456" s="116"/>
      <c r="AM456" s="114" t="str">
        <f t="shared" si="140"/>
        <v/>
      </c>
      <c r="AR456" s="127"/>
      <c r="AT456" s="128"/>
      <c r="AU456" s="7"/>
      <c r="AV456" s="129"/>
      <c r="AW456" s="126" t="str">
        <f t="shared" si="141"/>
        <v/>
      </c>
      <c r="AX456" s="137"/>
      <c r="BB456" s="147" t="str">
        <f t="shared" si="131"/>
        <v/>
      </c>
      <c r="BS456" s="6"/>
      <c r="BT456" s="11"/>
    </row>
    <row r="457" spans="1:72" ht="15.75" x14ac:dyDescent="0.25">
      <c r="A457" s="52" t="s">
        <v>417</v>
      </c>
      <c r="B457" s="56"/>
      <c r="C457" s="128" t="s">
        <v>111</v>
      </c>
      <c r="D457" s="7" t="s">
        <v>24</v>
      </c>
      <c r="E457" s="7" t="s">
        <v>437</v>
      </c>
      <c r="F457" s="64" t="s">
        <v>132</v>
      </c>
      <c r="G457" s="62">
        <v>3</v>
      </c>
      <c r="I457" s="10" t="s">
        <v>110</v>
      </c>
      <c r="J457" s="71" t="str">
        <f t="shared" ref="J457:J478" si="143">CONCATENATE("Spare_",E457,"_",G457)</f>
        <v>Spare_DI34_3</v>
      </c>
      <c r="K457" s="74" t="s">
        <v>511</v>
      </c>
      <c r="L457" s="176"/>
      <c r="M457" s="176">
        <v>1000</v>
      </c>
      <c r="N457" s="78" t="s">
        <v>515</v>
      </c>
      <c r="O457" s="83"/>
      <c r="P457" s="78" t="str">
        <f t="shared" ref="P457:P478" si="144">CONCATENATE("Spare Yard ",T457,"_",I457,"_",K457)</f>
        <v>Spare Yard _True_+CB.2</v>
      </c>
      <c r="R457" s="80"/>
      <c r="S457" s="92"/>
      <c r="W457" s="12" t="str">
        <f t="shared" si="130"/>
        <v/>
      </c>
      <c r="X457" s="196"/>
      <c r="Y457" s="6" t="str">
        <f t="shared" ref="Y457:Y478" si="145">LOWER(SUBSTITUTE(SUBSTITUTE(IF(COUNTIF(N457,"spare"),"",_xlfn.CONCAT("marpower/",IF(X457&lt;&gt;"",N457&amp;"/"&amp;X457,N457&amp;"-general")))," ","-"),"_","-"))</f>
        <v/>
      </c>
      <c r="Z457" s="103" t="str">
        <f t="shared" ref="Z457:Z470" si="146">IF(COUNTIF(N457,"spare"),"","$."&amp;MID(J457,FIND("~",SUBSTITUTE(J457,"_","~",LEN(J457)-LEN(SUBSTITUTE(J457,"_",""))))+1,LEN(J457)-FIND("~",SUBSTITUTE(J457,"_","~",LEN(J457)-LEN(SUBSTITUTE(J457,"_",""))))))</f>
        <v/>
      </c>
      <c r="AA457" s="104"/>
      <c r="AC457" s="105"/>
      <c r="AD457" s="105"/>
      <c r="AE457" s="71"/>
      <c r="AF457" s="71"/>
      <c r="AG457" s="71"/>
      <c r="AH457" s="71"/>
      <c r="AI457" s="115"/>
      <c r="AK457" s="116"/>
      <c r="AL457" s="116"/>
      <c r="AM457" s="114" t="str">
        <f t="shared" si="140"/>
        <v/>
      </c>
      <c r="AR457" s="127"/>
      <c r="AT457" s="128"/>
      <c r="AU457" s="7"/>
      <c r="AV457" s="129"/>
      <c r="AW457" s="126" t="str">
        <f t="shared" si="141"/>
        <v/>
      </c>
      <c r="AX457" s="137"/>
      <c r="BB457" s="147" t="str">
        <f t="shared" si="131"/>
        <v/>
      </c>
      <c r="BS457" s="6"/>
      <c r="BT457" s="11"/>
    </row>
    <row r="458" spans="1:72" ht="15.75" x14ac:dyDescent="0.25">
      <c r="A458" s="52" t="s">
        <v>417</v>
      </c>
      <c r="B458" s="56"/>
      <c r="C458" s="128" t="s">
        <v>111</v>
      </c>
      <c r="D458" s="7" t="s">
        <v>24</v>
      </c>
      <c r="E458" s="7" t="s">
        <v>437</v>
      </c>
      <c r="F458" s="64" t="s">
        <v>132</v>
      </c>
      <c r="G458" s="62">
        <v>4</v>
      </c>
      <c r="I458" s="10" t="s">
        <v>110</v>
      </c>
      <c r="J458" s="71" t="str">
        <f t="shared" si="143"/>
        <v>Spare_DI34_4</v>
      </c>
      <c r="K458" s="74" t="s">
        <v>511</v>
      </c>
      <c r="L458" s="176"/>
      <c r="M458" s="176">
        <v>1000</v>
      </c>
      <c r="N458" s="78" t="s">
        <v>515</v>
      </c>
      <c r="O458" s="83"/>
      <c r="P458" s="78" t="str">
        <f t="shared" si="144"/>
        <v>Spare Yard _True_+CB.2</v>
      </c>
      <c r="R458" s="80"/>
      <c r="S458" s="92"/>
      <c r="W458" s="12" t="str">
        <f t="shared" si="130"/>
        <v/>
      </c>
      <c r="X458" s="196"/>
      <c r="Y458" s="6" t="str">
        <f t="shared" si="145"/>
        <v/>
      </c>
      <c r="Z458" s="103" t="str">
        <f t="shared" si="146"/>
        <v/>
      </c>
      <c r="AA458" s="104"/>
      <c r="AC458" s="105"/>
      <c r="AD458" s="105"/>
      <c r="AE458" s="71"/>
      <c r="AF458" s="71"/>
      <c r="AG458" s="71"/>
      <c r="AH458" s="71"/>
      <c r="AI458" s="115"/>
      <c r="AK458" s="116"/>
      <c r="AL458" s="116"/>
      <c r="AM458" s="114" t="str">
        <f t="shared" si="140"/>
        <v/>
      </c>
      <c r="AR458" s="127"/>
      <c r="AT458" s="128"/>
      <c r="AU458" s="7"/>
      <c r="AV458" s="129"/>
      <c r="AW458" s="126" t="str">
        <f t="shared" si="141"/>
        <v/>
      </c>
      <c r="AX458" s="137"/>
      <c r="BB458" s="147" t="str">
        <f t="shared" si="131"/>
        <v/>
      </c>
      <c r="BS458" s="6"/>
      <c r="BT458" s="11"/>
    </row>
    <row r="459" spans="1:72" ht="15.75" x14ac:dyDescent="0.25">
      <c r="A459" s="52" t="s">
        <v>417</v>
      </c>
      <c r="B459" s="56"/>
      <c r="C459" s="128" t="s">
        <v>111</v>
      </c>
      <c r="D459" s="7" t="s">
        <v>24</v>
      </c>
      <c r="E459" s="7" t="s">
        <v>437</v>
      </c>
      <c r="F459" s="64" t="s">
        <v>132</v>
      </c>
      <c r="G459" s="62">
        <v>5</v>
      </c>
      <c r="I459" s="10" t="s">
        <v>110</v>
      </c>
      <c r="J459" s="71" t="str">
        <f t="shared" si="143"/>
        <v>Spare_DI34_5</v>
      </c>
      <c r="K459" s="74" t="s">
        <v>511</v>
      </c>
      <c r="L459" s="176"/>
      <c r="M459" s="176">
        <v>1000</v>
      </c>
      <c r="N459" s="78" t="s">
        <v>515</v>
      </c>
      <c r="O459" s="83"/>
      <c r="P459" s="78" t="str">
        <f t="shared" si="144"/>
        <v>Spare Yard _True_+CB.2</v>
      </c>
      <c r="R459" s="80"/>
      <c r="S459" s="92"/>
      <c r="W459" s="12" t="str">
        <f t="shared" si="130"/>
        <v/>
      </c>
      <c r="X459" s="196"/>
      <c r="Y459" s="6" t="str">
        <f t="shared" si="145"/>
        <v/>
      </c>
      <c r="Z459" s="103" t="str">
        <f t="shared" si="146"/>
        <v/>
      </c>
      <c r="AB459" s="6"/>
      <c r="AI459" s="115"/>
      <c r="AK459" s="116"/>
      <c r="AL459" s="116"/>
      <c r="AM459" s="114" t="str">
        <f t="shared" si="140"/>
        <v/>
      </c>
      <c r="AR459" s="127"/>
      <c r="AT459" s="128"/>
      <c r="AU459" s="7"/>
      <c r="AV459" s="129"/>
      <c r="AW459" s="126" t="str">
        <f t="shared" si="141"/>
        <v/>
      </c>
      <c r="AX459" s="137"/>
      <c r="BB459" s="147" t="str">
        <f t="shared" si="131"/>
        <v/>
      </c>
      <c r="BS459" s="6"/>
      <c r="BT459" s="11"/>
    </row>
    <row r="460" spans="1:72" ht="15.75" x14ac:dyDescent="0.25">
      <c r="A460" s="52" t="s">
        <v>417</v>
      </c>
      <c r="B460" s="56"/>
      <c r="C460" s="128" t="s">
        <v>111</v>
      </c>
      <c r="D460" s="7" t="s">
        <v>24</v>
      </c>
      <c r="E460" s="7" t="s">
        <v>437</v>
      </c>
      <c r="F460" s="64" t="s">
        <v>132</v>
      </c>
      <c r="G460" s="62">
        <v>6</v>
      </c>
      <c r="I460" s="10" t="s">
        <v>110</v>
      </c>
      <c r="J460" s="71" t="str">
        <f t="shared" si="143"/>
        <v>Spare_DI34_6</v>
      </c>
      <c r="K460" s="74" t="s">
        <v>511</v>
      </c>
      <c r="L460" s="176"/>
      <c r="M460" s="176">
        <v>1000</v>
      </c>
      <c r="N460" s="78" t="s">
        <v>515</v>
      </c>
      <c r="O460" s="83"/>
      <c r="P460" s="78" t="str">
        <f t="shared" si="144"/>
        <v>Spare Yard _True_+CB.2</v>
      </c>
      <c r="R460" s="80"/>
      <c r="S460" s="92"/>
      <c r="W460" s="12" t="str">
        <f t="shared" si="130"/>
        <v/>
      </c>
      <c r="X460" s="196"/>
      <c r="Y460" s="6" t="str">
        <f t="shared" si="145"/>
        <v/>
      </c>
      <c r="Z460" s="103" t="str">
        <f t="shared" si="146"/>
        <v/>
      </c>
      <c r="AB460" s="6"/>
      <c r="AI460" s="115"/>
      <c r="AK460" s="116"/>
      <c r="AL460" s="116"/>
      <c r="AM460" s="114" t="str">
        <f t="shared" si="140"/>
        <v/>
      </c>
      <c r="AR460" s="127"/>
      <c r="AT460" s="128"/>
      <c r="AU460" s="7"/>
      <c r="AV460" s="129"/>
      <c r="AW460" s="126" t="str">
        <f t="shared" si="141"/>
        <v/>
      </c>
      <c r="AX460" s="137"/>
      <c r="BB460" s="147" t="str">
        <f t="shared" si="131"/>
        <v/>
      </c>
      <c r="BS460" s="6"/>
      <c r="BT460" s="11"/>
    </row>
    <row r="461" spans="1:72" ht="15.75" x14ac:dyDescent="0.25">
      <c r="A461" s="52" t="s">
        <v>417</v>
      </c>
      <c r="B461" s="56"/>
      <c r="C461" s="128" t="s">
        <v>111</v>
      </c>
      <c r="D461" s="7" t="s">
        <v>24</v>
      </c>
      <c r="E461" s="7" t="s">
        <v>437</v>
      </c>
      <c r="F461" s="64" t="s">
        <v>132</v>
      </c>
      <c r="G461" s="62">
        <v>7</v>
      </c>
      <c r="I461" s="10" t="s">
        <v>110</v>
      </c>
      <c r="J461" s="71" t="str">
        <f t="shared" si="143"/>
        <v>Spare_DI34_7</v>
      </c>
      <c r="K461" s="74" t="s">
        <v>511</v>
      </c>
      <c r="L461" s="176"/>
      <c r="M461" s="176">
        <v>1000</v>
      </c>
      <c r="N461" s="78" t="s">
        <v>515</v>
      </c>
      <c r="O461" s="83"/>
      <c r="P461" s="78" t="str">
        <f t="shared" si="144"/>
        <v>Spare Yard _True_+CB.2</v>
      </c>
      <c r="R461" s="80"/>
      <c r="S461" s="92"/>
      <c r="W461" s="12" t="str">
        <f t="shared" si="130"/>
        <v/>
      </c>
      <c r="X461" s="196"/>
      <c r="Y461" s="6" t="str">
        <f t="shared" si="145"/>
        <v/>
      </c>
      <c r="Z461" s="103" t="str">
        <f t="shared" si="146"/>
        <v/>
      </c>
      <c r="AB461" s="6"/>
      <c r="AI461" s="115"/>
      <c r="AK461" s="116"/>
      <c r="AL461" s="116"/>
      <c r="AM461" s="114" t="str">
        <f t="shared" si="140"/>
        <v/>
      </c>
      <c r="AR461" s="127"/>
      <c r="AT461" s="128"/>
      <c r="AU461" s="7"/>
      <c r="AV461" s="129"/>
      <c r="AW461" s="126" t="str">
        <f t="shared" si="141"/>
        <v/>
      </c>
      <c r="AX461" s="137"/>
      <c r="BB461" s="147" t="str">
        <f t="shared" si="131"/>
        <v/>
      </c>
      <c r="BS461" s="6"/>
      <c r="BT461" s="11"/>
    </row>
    <row r="462" spans="1:72" ht="15.75" x14ac:dyDescent="0.25">
      <c r="A462" s="52" t="s">
        <v>417</v>
      </c>
      <c r="B462" s="56"/>
      <c r="C462" s="128" t="s">
        <v>111</v>
      </c>
      <c r="D462" s="7" t="s">
        <v>24</v>
      </c>
      <c r="E462" s="7" t="s">
        <v>437</v>
      </c>
      <c r="F462" s="64" t="s">
        <v>132</v>
      </c>
      <c r="G462" s="62">
        <v>8</v>
      </c>
      <c r="I462" s="10" t="s">
        <v>110</v>
      </c>
      <c r="J462" s="71" t="str">
        <f t="shared" si="143"/>
        <v>Spare_DI34_8</v>
      </c>
      <c r="K462" s="74" t="s">
        <v>511</v>
      </c>
      <c r="L462" s="176"/>
      <c r="M462" s="176">
        <v>1000</v>
      </c>
      <c r="N462" s="78" t="s">
        <v>515</v>
      </c>
      <c r="O462" s="83"/>
      <c r="P462" s="78" t="str">
        <f t="shared" si="144"/>
        <v>Spare Yard _True_+CB.2</v>
      </c>
      <c r="R462" s="80"/>
      <c r="S462" s="92"/>
      <c r="W462" s="12" t="str">
        <f t="shared" si="130"/>
        <v/>
      </c>
      <c r="X462" s="196"/>
      <c r="Y462" s="6" t="str">
        <f t="shared" si="145"/>
        <v/>
      </c>
      <c r="Z462" s="103" t="str">
        <f t="shared" si="146"/>
        <v/>
      </c>
      <c r="AB462" s="6"/>
      <c r="AK462" s="116"/>
      <c r="AL462" s="116"/>
      <c r="AM462" s="114" t="str">
        <f t="shared" si="140"/>
        <v/>
      </c>
      <c r="AR462" s="127"/>
      <c r="AT462" s="128"/>
      <c r="AU462" s="7"/>
      <c r="AV462" s="129"/>
      <c r="AW462" s="126" t="str">
        <f t="shared" si="141"/>
        <v/>
      </c>
      <c r="AX462" s="137"/>
      <c r="BB462" s="147" t="str">
        <f t="shared" si="131"/>
        <v/>
      </c>
      <c r="BS462" s="6"/>
      <c r="BT462" s="11"/>
    </row>
    <row r="463" spans="1:72" ht="15.75" x14ac:dyDescent="0.25">
      <c r="A463" s="52" t="s">
        <v>417</v>
      </c>
      <c r="B463" s="56"/>
      <c r="C463" s="128" t="s">
        <v>111</v>
      </c>
      <c r="D463" s="7" t="s">
        <v>24</v>
      </c>
      <c r="E463" s="7" t="s">
        <v>438</v>
      </c>
      <c r="F463" s="64" t="s">
        <v>132</v>
      </c>
      <c r="G463" s="62">
        <v>1</v>
      </c>
      <c r="I463" s="10" t="s">
        <v>110</v>
      </c>
      <c r="J463" s="71" t="str">
        <f t="shared" si="143"/>
        <v>Spare_DI35_1</v>
      </c>
      <c r="K463" s="74" t="s">
        <v>511</v>
      </c>
      <c r="L463" s="176"/>
      <c r="M463" s="176">
        <v>1000</v>
      </c>
      <c r="N463" s="78" t="s">
        <v>515</v>
      </c>
      <c r="O463" s="83"/>
      <c r="P463" s="78" t="str">
        <f t="shared" si="144"/>
        <v>Spare Yard _True_+CB.2</v>
      </c>
      <c r="R463" s="80"/>
      <c r="S463" s="92"/>
      <c r="W463" s="12" t="str">
        <f t="shared" si="130"/>
        <v/>
      </c>
      <c r="X463" s="196"/>
      <c r="Y463" s="6" t="str">
        <f t="shared" si="145"/>
        <v/>
      </c>
      <c r="Z463" s="103" t="str">
        <f t="shared" si="146"/>
        <v/>
      </c>
      <c r="AB463" s="6"/>
      <c r="AI463" s="115"/>
      <c r="AK463" s="116"/>
      <c r="AL463" s="116"/>
      <c r="AM463" s="114" t="str">
        <f t="shared" si="140"/>
        <v/>
      </c>
      <c r="AR463" s="127"/>
      <c r="AT463" s="128"/>
      <c r="AU463" s="7"/>
      <c r="AV463" s="129"/>
      <c r="AW463" s="126" t="str">
        <f t="shared" si="141"/>
        <v/>
      </c>
      <c r="AX463" s="137"/>
      <c r="BB463" s="147" t="str">
        <f t="shared" si="131"/>
        <v/>
      </c>
      <c r="BS463" s="6"/>
      <c r="BT463" s="11"/>
    </row>
    <row r="464" spans="1:72" ht="15.75" x14ac:dyDescent="0.25">
      <c r="A464" s="52" t="s">
        <v>417</v>
      </c>
      <c r="B464" s="56"/>
      <c r="C464" s="128" t="s">
        <v>111</v>
      </c>
      <c r="D464" s="7" t="s">
        <v>24</v>
      </c>
      <c r="E464" s="7" t="s">
        <v>438</v>
      </c>
      <c r="F464" s="64" t="s">
        <v>132</v>
      </c>
      <c r="G464" s="62">
        <v>2</v>
      </c>
      <c r="I464" s="10" t="s">
        <v>110</v>
      </c>
      <c r="J464" s="71" t="str">
        <f t="shared" si="143"/>
        <v>Spare_DI35_2</v>
      </c>
      <c r="K464" s="74" t="s">
        <v>511</v>
      </c>
      <c r="L464" s="176"/>
      <c r="M464" s="176">
        <v>1000</v>
      </c>
      <c r="N464" s="78" t="s">
        <v>515</v>
      </c>
      <c r="O464" s="83"/>
      <c r="P464" s="78" t="str">
        <f t="shared" si="144"/>
        <v>Spare Yard _True_+CB.2</v>
      </c>
      <c r="R464" s="80"/>
      <c r="S464" s="92"/>
      <c r="W464" s="12" t="str">
        <f t="shared" si="130"/>
        <v/>
      </c>
      <c r="X464" s="196"/>
      <c r="Y464" s="6" t="str">
        <f t="shared" si="145"/>
        <v/>
      </c>
      <c r="Z464" s="103" t="str">
        <f t="shared" si="146"/>
        <v/>
      </c>
      <c r="AB464" s="6"/>
      <c r="AI464" s="115"/>
      <c r="AK464" s="116"/>
      <c r="AL464" s="116"/>
      <c r="AM464" s="114" t="str">
        <f t="shared" si="140"/>
        <v/>
      </c>
      <c r="AR464" s="127"/>
      <c r="AT464" s="128"/>
      <c r="AU464" s="7"/>
      <c r="AV464" s="129"/>
      <c r="AW464" s="126" t="str">
        <f t="shared" si="141"/>
        <v/>
      </c>
      <c r="AX464" s="137"/>
      <c r="BB464" s="147" t="str">
        <f t="shared" si="131"/>
        <v/>
      </c>
      <c r="BS464" s="6"/>
      <c r="BT464" s="11"/>
    </row>
    <row r="465" spans="1:72" ht="15.75" x14ac:dyDescent="0.25">
      <c r="A465" s="52" t="s">
        <v>417</v>
      </c>
      <c r="B465" s="56"/>
      <c r="C465" s="128" t="s">
        <v>111</v>
      </c>
      <c r="D465" s="7" t="s">
        <v>24</v>
      </c>
      <c r="E465" s="7" t="s">
        <v>438</v>
      </c>
      <c r="F465" s="64" t="s">
        <v>132</v>
      </c>
      <c r="G465" s="62">
        <v>3</v>
      </c>
      <c r="I465" s="10" t="s">
        <v>110</v>
      </c>
      <c r="J465" s="71" t="str">
        <f t="shared" si="143"/>
        <v>Spare_DI35_3</v>
      </c>
      <c r="K465" s="74" t="s">
        <v>511</v>
      </c>
      <c r="L465" s="176"/>
      <c r="M465" s="176">
        <v>1000</v>
      </c>
      <c r="N465" s="78" t="s">
        <v>515</v>
      </c>
      <c r="O465" s="83"/>
      <c r="P465" s="78" t="str">
        <f t="shared" si="144"/>
        <v>Spare Yard _True_+CB.2</v>
      </c>
      <c r="R465" s="80"/>
      <c r="S465" s="92"/>
      <c r="W465" s="12" t="str">
        <f t="shared" si="130"/>
        <v/>
      </c>
      <c r="X465" s="196"/>
      <c r="Y465" s="6" t="str">
        <f t="shared" si="145"/>
        <v/>
      </c>
      <c r="Z465" s="103" t="str">
        <f t="shared" si="146"/>
        <v/>
      </c>
      <c r="AB465" s="6"/>
      <c r="AK465" s="116"/>
      <c r="AL465" s="116"/>
      <c r="AM465" s="114" t="str">
        <f t="shared" si="140"/>
        <v/>
      </c>
      <c r="AR465" s="127"/>
      <c r="AT465" s="128"/>
      <c r="AU465" s="7"/>
      <c r="AV465" s="129"/>
      <c r="AW465" s="126" t="str">
        <f t="shared" si="141"/>
        <v/>
      </c>
      <c r="AX465" s="137"/>
      <c r="BB465" s="147" t="str">
        <f t="shared" si="131"/>
        <v/>
      </c>
      <c r="BS465" s="6"/>
      <c r="BT465" s="11"/>
    </row>
    <row r="466" spans="1:72" ht="15.75" x14ac:dyDescent="0.25">
      <c r="A466" s="52" t="s">
        <v>417</v>
      </c>
      <c r="B466" s="56"/>
      <c r="C466" s="128" t="s">
        <v>111</v>
      </c>
      <c r="D466" s="7" t="s">
        <v>24</v>
      </c>
      <c r="E466" s="7" t="s">
        <v>438</v>
      </c>
      <c r="F466" s="64" t="s">
        <v>132</v>
      </c>
      <c r="G466" s="62">
        <v>4</v>
      </c>
      <c r="I466" s="10" t="s">
        <v>110</v>
      </c>
      <c r="J466" s="71" t="str">
        <f t="shared" si="143"/>
        <v>Spare_DI35_4</v>
      </c>
      <c r="K466" s="74" t="s">
        <v>511</v>
      </c>
      <c r="L466" s="176"/>
      <c r="M466" s="176">
        <v>1000</v>
      </c>
      <c r="N466" s="78" t="s">
        <v>515</v>
      </c>
      <c r="O466" s="83"/>
      <c r="P466" s="78" t="str">
        <f t="shared" si="144"/>
        <v>Spare Yard _True_+CB.2</v>
      </c>
      <c r="R466" s="80"/>
      <c r="S466" s="92"/>
      <c r="W466" s="12" t="str">
        <f t="shared" si="130"/>
        <v/>
      </c>
      <c r="X466" s="196"/>
      <c r="Y466" s="6" t="str">
        <f t="shared" si="145"/>
        <v/>
      </c>
      <c r="Z466" s="103" t="str">
        <f t="shared" si="146"/>
        <v/>
      </c>
      <c r="AB466" s="6"/>
      <c r="AK466" s="116"/>
      <c r="AL466" s="116"/>
      <c r="AM466" s="114" t="str">
        <f t="shared" si="140"/>
        <v/>
      </c>
      <c r="AR466" s="127"/>
      <c r="AT466" s="128"/>
      <c r="AU466" s="7"/>
      <c r="AV466" s="129"/>
      <c r="AW466" s="126" t="str">
        <f t="shared" si="141"/>
        <v/>
      </c>
      <c r="AX466" s="137"/>
      <c r="BB466" s="147" t="str">
        <f t="shared" si="131"/>
        <v/>
      </c>
      <c r="BS466" s="6"/>
      <c r="BT466" s="11"/>
    </row>
    <row r="467" spans="1:72" ht="15.75" x14ac:dyDescent="0.25">
      <c r="A467" s="52" t="s">
        <v>417</v>
      </c>
      <c r="B467" s="56"/>
      <c r="C467" s="128" t="s">
        <v>111</v>
      </c>
      <c r="D467" s="7" t="s">
        <v>24</v>
      </c>
      <c r="E467" s="7" t="s">
        <v>438</v>
      </c>
      <c r="F467" s="64" t="s">
        <v>132</v>
      </c>
      <c r="G467" s="62">
        <v>5</v>
      </c>
      <c r="I467" s="10" t="s">
        <v>110</v>
      </c>
      <c r="J467" s="71" t="str">
        <f t="shared" si="143"/>
        <v>Spare_DI35_5</v>
      </c>
      <c r="K467" s="74" t="s">
        <v>511</v>
      </c>
      <c r="L467" s="176"/>
      <c r="M467" s="176">
        <v>1000</v>
      </c>
      <c r="N467" s="78" t="s">
        <v>515</v>
      </c>
      <c r="O467" s="83"/>
      <c r="P467" s="78" t="str">
        <f t="shared" si="144"/>
        <v>Spare Yard _True_+CB.2</v>
      </c>
      <c r="R467" s="80"/>
      <c r="S467" s="92"/>
      <c r="W467" s="12" t="str">
        <f t="shared" si="130"/>
        <v/>
      </c>
      <c r="X467" s="196"/>
      <c r="Y467" s="6" t="str">
        <f t="shared" si="145"/>
        <v/>
      </c>
      <c r="Z467" s="103" t="str">
        <f t="shared" si="146"/>
        <v/>
      </c>
      <c r="AB467" s="6"/>
      <c r="AI467" s="115"/>
      <c r="AK467" s="116"/>
      <c r="AL467" s="116"/>
      <c r="AM467" s="114" t="str">
        <f t="shared" si="140"/>
        <v/>
      </c>
      <c r="AR467" s="127"/>
      <c r="AT467" s="128"/>
      <c r="AU467" s="7"/>
      <c r="AV467" s="129"/>
      <c r="AW467" s="126" t="str">
        <f t="shared" si="141"/>
        <v/>
      </c>
      <c r="AX467" s="137"/>
      <c r="BB467" s="147" t="str">
        <f t="shared" si="131"/>
        <v/>
      </c>
      <c r="BS467" s="6"/>
      <c r="BT467" s="11"/>
    </row>
    <row r="468" spans="1:72" ht="15.75" x14ac:dyDescent="0.25">
      <c r="A468" s="52" t="s">
        <v>417</v>
      </c>
      <c r="B468" s="56"/>
      <c r="C468" s="128" t="s">
        <v>111</v>
      </c>
      <c r="D468" s="7" t="s">
        <v>24</v>
      </c>
      <c r="E468" s="7" t="s">
        <v>438</v>
      </c>
      <c r="F468" s="64" t="s">
        <v>132</v>
      </c>
      <c r="G468" s="62">
        <v>6</v>
      </c>
      <c r="I468" s="10" t="s">
        <v>110</v>
      </c>
      <c r="J468" s="71" t="str">
        <f t="shared" si="143"/>
        <v>Spare_DI35_6</v>
      </c>
      <c r="K468" s="74" t="s">
        <v>511</v>
      </c>
      <c r="L468" s="176"/>
      <c r="M468" s="176">
        <v>1000</v>
      </c>
      <c r="N468" s="78" t="s">
        <v>515</v>
      </c>
      <c r="O468" s="83"/>
      <c r="P468" s="78" t="str">
        <f t="shared" si="144"/>
        <v>Spare Yard _True_+CB.2</v>
      </c>
      <c r="R468" s="80"/>
      <c r="S468" s="92"/>
      <c r="W468" s="12" t="str">
        <f t="shared" si="130"/>
        <v/>
      </c>
      <c r="X468" s="196"/>
      <c r="Y468" s="6" t="str">
        <f t="shared" si="145"/>
        <v/>
      </c>
      <c r="Z468" s="103" t="str">
        <f t="shared" si="146"/>
        <v/>
      </c>
      <c r="AB468" s="6"/>
      <c r="AI468" s="115"/>
      <c r="AK468" s="116"/>
      <c r="AL468" s="116"/>
      <c r="AM468" s="114" t="str">
        <f t="shared" si="140"/>
        <v/>
      </c>
      <c r="AR468" s="127"/>
      <c r="AT468" s="128"/>
      <c r="AU468" s="7"/>
      <c r="AV468" s="129"/>
      <c r="AW468" s="126" t="str">
        <f t="shared" si="141"/>
        <v/>
      </c>
      <c r="AX468" s="137"/>
      <c r="BB468" s="147" t="str">
        <f t="shared" si="131"/>
        <v/>
      </c>
      <c r="BS468" s="6"/>
      <c r="BT468" s="11"/>
    </row>
    <row r="469" spans="1:72" ht="15.75" x14ac:dyDescent="0.25">
      <c r="A469" s="52" t="s">
        <v>417</v>
      </c>
      <c r="B469" s="56"/>
      <c r="C469" s="128" t="s">
        <v>111</v>
      </c>
      <c r="D469" s="7" t="s">
        <v>24</v>
      </c>
      <c r="E469" s="7" t="s">
        <v>438</v>
      </c>
      <c r="F469" s="64" t="s">
        <v>132</v>
      </c>
      <c r="G469" s="62">
        <v>7</v>
      </c>
      <c r="I469" s="10" t="s">
        <v>110</v>
      </c>
      <c r="J469" s="71" t="str">
        <f t="shared" si="143"/>
        <v>Spare_DI35_7</v>
      </c>
      <c r="K469" s="74" t="s">
        <v>511</v>
      </c>
      <c r="L469" s="176"/>
      <c r="M469" s="176">
        <v>1000</v>
      </c>
      <c r="N469" s="78" t="s">
        <v>515</v>
      </c>
      <c r="O469" s="83"/>
      <c r="P469" s="78" t="str">
        <f t="shared" si="144"/>
        <v>Spare Yard _True_+CB.2</v>
      </c>
      <c r="R469" s="80"/>
      <c r="S469" s="92"/>
      <c r="W469" s="12" t="str">
        <f t="shared" si="130"/>
        <v/>
      </c>
      <c r="X469" s="196"/>
      <c r="Y469" s="6" t="str">
        <f t="shared" si="145"/>
        <v/>
      </c>
      <c r="Z469" s="103" t="str">
        <f t="shared" si="146"/>
        <v/>
      </c>
      <c r="AB469" s="6"/>
      <c r="AI469" s="115"/>
      <c r="AK469" s="116"/>
      <c r="AL469" s="116"/>
      <c r="AM469" s="114" t="str">
        <f t="shared" si="140"/>
        <v/>
      </c>
      <c r="AR469" s="127"/>
      <c r="AT469" s="128"/>
      <c r="AU469" s="7"/>
      <c r="AV469" s="129"/>
      <c r="AW469" s="126" t="str">
        <f t="shared" si="141"/>
        <v/>
      </c>
      <c r="AX469" s="137"/>
      <c r="BB469" s="147" t="str">
        <f t="shared" si="131"/>
        <v/>
      </c>
      <c r="BS469" s="6"/>
      <c r="BT469" s="11"/>
    </row>
    <row r="470" spans="1:72" ht="15.75" x14ac:dyDescent="0.25">
      <c r="A470" s="52" t="s">
        <v>417</v>
      </c>
      <c r="B470" s="56"/>
      <c r="C470" s="128" t="s">
        <v>111</v>
      </c>
      <c r="D470" s="7" t="s">
        <v>24</v>
      </c>
      <c r="E470" s="7" t="s">
        <v>438</v>
      </c>
      <c r="F470" s="64" t="s">
        <v>132</v>
      </c>
      <c r="G470" s="62">
        <v>8</v>
      </c>
      <c r="I470" s="10" t="s">
        <v>110</v>
      </c>
      <c r="J470" s="71" t="str">
        <f t="shared" si="143"/>
        <v>Spare_DI35_8</v>
      </c>
      <c r="K470" s="74" t="s">
        <v>511</v>
      </c>
      <c r="L470" s="176"/>
      <c r="M470" s="176">
        <v>1000</v>
      </c>
      <c r="N470" s="78" t="s">
        <v>515</v>
      </c>
      <c r="O470" s="83"/>
      <c r="P470" s="78" t="str">
        <f t="shared" si="144"/>
        <v>Spare Yard _True_+CB.2</v>
      </c>
      <c r="R470" s="80"/>
      <c r="S470" s="92"/>
      <c r="W470" s="12" t="str">
        <f t="shared" si="130"/>
        <v/>
      </c>
      <c r="X470" s="196"/>
      <c r="Y470" s="6" t="str">
        <f t="shared" si="145"/>
        <v/>
      </c>
      <c r="Z470" s="103" t="str">
        <f t="shared" si="146"/>
        <v/>
      </c>
      <c r="AB470" s="6"/>
      <c r="AI470" s="115"/>
      <c r="AK470" s="116"/>
      <c r="AL470" s="116"/>
      <c r="AM470" s="114" t="str">
        <f t="shared" si="140"/>
        <v/>
      </c>
      <c r="AR470" s="127"/>
      <c r="AT470" s="128"/>
      <c r="AU470" s="7"/>
      <c r="AV470" s="129"/>
      <c r="AW470" s="126" t="str">
        <f t="shared" si="141"/>
        <v/>
      </c>
      <c r="AX470" s="137"/>
      <c r="BB470" s="147" t="str">
        <f t="shared" si="131"/>
        <v/>
      </c>
      <c r="BS470" s="6"/>
      <c r="BT470" s="11"/>
    </row>
    <row r="471" spans="1:72" ht="15.75" x14ac:dyDescent="0.25">
      <c r="A471" s="52" t="s">
        <v>417</v>
      </c>
      <c r="B471" s="56"/>
      <c r="C471" s="128" t="s">
        <v>111</v>
      </c>
      <c r="D471" s="7" t="s">
        <v>24</v>
      </c>
      <c r="E471" s="7" t="s">
        <v>439</v>
      </c>
      <c r="F471" s="64" t="s">
        <v>132</v>
      </c>
      <c r="G471" s="62">
        <v>1</v>
      </c>
      <c r="I471" s="10" t="s">
        <v>110</v>
      </c>
      <c r="J471" s="71" t="str">
        <f t="shared" si="143"/>
        <v>Spare_DI36_1</v>
      </c>
      <c r="K471" s="74" t="s">
        <v>511</v>
      </c>
      <c r="L471" s="176"/>
      <c r="M471" s="176">
        <v>1000</v>
      </c>
      <c r="N471" s="78" t="s">
        <v>515</v>
      </c>
      <c r="O471" s="83"/>
      <c r="P471" s="78" t="str">
        <f t="shared" si="144"/>
        <v>Spare Yard _True_+CB.2</v>
      </c>
      <c r="R471" s="80"/>
      <c r="S471" s="92"/>
      <c r="W471" s="12" t="str">
        <f t="shared" si="130"/>
        <v/>
      </c>
      <c r="X471" s="196"/>
      <c r="Y471" s="6" t="str">
        <f t="shared" si="145"/>
        <v/>
      </c>
      <c r="Z471" s="103" t="str">
        <f t="shared" ref="Z471:Z478" si="147">IF(COUNTIF(N471,"spare"),"","$."&amp;MID(J471,FIND("~",SUBSTITUTE(J471,"_","~",LEN(J471)-LEN(SUBSTITUTE(J471,"_",""))))+1,LEN(J471)-FIND("~",SUBSTITUTE(J471,"_","~",LEN(J471)-LEN(SUBSTITUTE(J471,"_",""))))))</f>
        <v/>
      </c>
      <c r="AB471" s="6"/>
      <c r="AK471" s="116"/>
      <c r="AL471" s="116"/>
      <c r="AM471" s="114" t="str">
        <f t="shared" si="140"/>
        <v/>
      </c>
      <c r="AR471" s="127"/>
      <c r="AT471" s="128"/>
      <c r="AU471" s="7"/>
      <c r="AV471" s="129"/>
      <c r="AW471" s="126" t="str">
        <f t="shared" si="141"/>
        <v/>
      </c>
      <c r="AX471" s="137"/>
      <c r="BB471" s="147" t="str">
        <f t="shared" si="131"/>
        <v/>
      </c>
      <c r="BS471" s="6"/>
      <c r="BT471" s="11"/>
    </row>
    <row r="472" spans="1:72" ht="15.75" x14ac:dyDescent="0.25">
      <c r="A472" s="52" t="s">
        <v>417</v>
      </c>
      <c r="B472" s="56"/>
      <c r="C472" s="128" t="s">
        <v>111</v>
      </c>
      <c r="D472" s="7" t="s">
        <v>24</v>
      </c>
      <c r="E472" s="7" t="s">
        <v>439</v>
      </c>
      <c r="F472" s="64" t="s">
        <v>132</v>
      </c>
      <c r="G472" s="62">
        <v>2</v>
      </c>
      <c r="I472" s="10" t="s">
        <v>110</v>
      </c>
      <c r="J472" s="71" t="str">
        <f t="shared" si="143"/>
        <v>Spare_DI36_2</v>
      </c>
      <c r="K472" s="74" t="s">
        <v>511</v>
      </c>
      <c r="L472" s="176"/>
      <c r="M472" s="176">
        <v>1000</v>
      </c>
      <c r="N472" s="78" t="s">
        <v>515</v>
      </c>
      <c r="O472" s="83"/>
      <c r="P472" s="78" t="str">
        <f t="shared" si="144"/>
        <v>Spare Yard _True_+CB.2</v>
      </c>
      <c r="R472" s="80"/>
      <c r="S472" s="92"/>
      <c r="W472" s="12" t="str">
        <f t="shared" ref="W472:W526" si="148">IF(COUNTIF(N472,"spare"),"","Mqtt1")</f>
        <v/>
      </c>
      <c r="X472" s="196"/>
      <c r="Y472" s="6" t="str">
        <f t="shared" si="145"/>
        <v/>
      </c>
      <c r="Z472" s="103" t="str">
        <f t="shared" si="147"/>
        <v/>
      </c>
      <c r="AB472" s="6"/>
      <c r="AM472" s="114" t="str">
        <f t="shared" si="140"/>
        <v/>
      </c>
      <c r="AR472" s="127"/>
      <c r="AT472" s="128"/>
      <c r="AU472" s="7"/>
      <c r="AV472" s="129"/>
      <c r="AW472" s="126" t="str">
        <f t="shared" si="141"/>
        <v/>
      </c>
      <c r="AX472" s="137"/>
      <c r="BB472" s="147" t="str">
        <f t="shared" ref="BB472:BB511" si="149">IF(ISNUMBER(AM472),"1","")</f>
        <v/>
      </c>
      <c r="BS472" s="6"/>
      <c r="BT472" s="11"/>
    </row>
    <row r="473" spans="1:72" ht="15.75" x14ac:dyDescent="0.25">
      <c r="A473" s="52" t="s">
        <v>417</v>
      </c>
      <c r="B473" s="56"/>
      <c r="C473" s="128" t="s">
        <v>111</v>
      </c>
      <c r="D473" s="7" t="s">
        <v>24</v>
      </c>
      <c r="E473" s="7" t="s">
        <v>439</v>
      </c>
      <c r="F473" s="64" t="s">
        <v>132</v>
      </c>
      <c r="G473" s="62">
        <v>3</v>
      </c>
      <c r="I473" s="10" t="s">
        <v>110</v>
      </c>
      <c r="J473" s="71" t="str">
        <f t="shared" si="143"/>
        <v>Spare_DI36_3</v>
      </c>
      <c r="K473" s="74" t="s">
        <v>511</v>
      </c>
      <c r="L473" s="176"/>
      <c r="M473" s="176">
        <v>1000</v>
      </c>
      <c r="N473" s="78" t="s">
        <v>515</v>
      </c>
      <c r="O473" s="83"/>
      <c r="P473" s="78" t="str">
        <f t="shared" si="144"/>
        <v>Spare Yard _True_+CB.2</v>
      </c>
      <c r="R473" s="80"/>
      <c r="S473" s="92"/>
      <c r="T473" s="220"/>
      <c r="U473" s="221"/>
      <c r="W473" s="12" t="str">
        <f t="shared" si="148"/>
        <v/>
      </c>
      <c r="X473" s="196"/>
      <c r="Y473" s="6" t="str">
        <f t="shared" si="145"/>
        <v/>
      </c>
      <c r="Z473" s="103" t="str">
        <f t="shared" si="147"/>
        <v/>
      </c>
      <c r="AB473" s="6"/>
      <c r="AM473" s="114" t="str">
        <f t="shared" si="140"/>
        <v/>
      </c>
      <c r="AR473" s="127"/>
      <c r="AT473" s="128"/>
      <c r="AU473" s="7"/>
      <c r="AV473" s="129"/>
      <c r="AW473" s="126" t="str">
        <f t="shared" si="141"/>
        <v/>
      </c>
      <c r="AX473" s="137"/>
      <c r="BB473" s="147" t="str">
        <f t="shared" si="149"/>
        <v/>
      </c>
      <c r="BS473" s="6"/>
      <c r="BT473" s="11"/>
    </row>
    <row r="474" spans="1:72" ht="15.75" x14ac:dyDescent="0.25">
      <c r="A474" s="52" t="s">
        <v>417</v>
      </c>
      <c r="B474" s="56"/>
      <c r="C474" s="128" t="s">
        <v>111</v>
      </c>
      <c r="D474" s="7" t="s">
        <v>24</v>
      </c>
      <c r="E474" s="7" t="s">
        <v>439</v>
      </c>
      <c r="F474" s="64" t="s">
        <v>132</v>
      </c>
      <c r="G474" s="62">
        <v>4</v>
      </c>
      <c r="I474" s="10" t="s">
        <v>110</v>
      </c>
      <c r="J474" s="71" t="str">
        <f t="shared" si="143"/>
        <v>Spare_DI36_4</v>
      </c>
      <c r="K474" s="74" t="s">
        <v>511</v>
      </c>
      <c r="L474" s="176"/>
      <c r="M474" s="176">
        <v>1000</v>
      </c>
      <c r="N474" s="78" t="s">
        <v>515</v>
      </c>
      <c r="O474" s="83"/>
      <c r="P474" s="78" t="str">
        <f t="shared" si="144"/>
        <v>Spare Yard _True_+CB.2</v>
      </c>
      <c r="R474" s="80"/>
      <c r="S474" s="92"/>
      <c r="T474" s="220"/>
      <c r="U474" s="221"/>
      <c r="W474" s="12" t="str">
        <f t="shared" si="148"/>
        <v/>
      </c>
      <c r="X474" s="196"/>
      <c r="Y474" s="6" t="str">
        <f t="shared" si="145"/>
        <v/>
      </c>
      <c r="Z474" s="103" t="str">
        <f t="shared" si="147"/>
        <v/>
      </c>
      <c r="AB474" s="6"/>
      <c r="AM474" s="114" t="str">
        <f t="shared" si="140"/>
        <v/>
      </c>
      <c r="AR474" s="127"/>
      <c r="AT474" s="128"/>
      <c r="AU474" s="7"/>
      <c r="AV474" s="129"/>
      <c r="AW474" s="126" t="str">
        <f t="shared" si="141"/>
        <v/>
      </c>
      <c r="AX474" s="137"/>
      <c r="BB474" s="147" t="str">
        <f t="shared" si="149"/>
        <v/>
      </c>
      <c r="BS474" s="6"/>
      <c r="BT474" s="11"/>
    </row>
    <row r="475" spans="1:72" ht="15.75" x14ac:dyDescent="0.25">
      <c r="A475" s="52" t="s">
        <v>417</v>
      </c>
      <c r="B475" s="56"/>
      <c r="C475" s="128" t="s">
        <v>111</v>
      </c>
      <c r="D475" s="7" t="s">
        <v>24</v>
      </c>
      <c r="E475" s="7" t="s">
        <v>439</v>
      </c>
      <c r="F475" s="64" t="s">
        <v>132</v>
      </c>
      <c r="G475" s="62">
        <v>5</v>
      </c>
      <c r="I475" s="10" t="s">
        <v>110</v>
      </c>
      <c r="J475" s="71" t="str">
        <f t="shared" si="143"/>
        <v>Spare_DI36_5</v>
      </c>
      <c r="K475" s="74" t="s">
        <v>511</v>
      </c>
      <c r="L475" s="176"/>
      <c r="M475" s="176">
        <v>1000</v>
      </c>
      <c r="N475" s="78" t="s">
        <v>515</v>
      </c>
      <c r="O475" s="83"/>
      <c r="P475" s="78" t="str">
        <f t="shared" si="144"/>
        <v>Spare Yard _True_+CB.2</v>
      </c>
      <c r="S475" s="92"/>
      <c r="T475" s="222"/>
      <c r="U475" s="221"/>
      <c r="V475" s="97"/>
      <c r="W475" s="12" t="str">
        <f t="shared" si="148"/>
        <v/>
      </c>
      <c r="X475" s="196"/>
      <c r="Y475" s="6" t="str">
        <f t="shared" si="145"/>
        <v/>
      </c>
      <c r="Z475" s="103" t="str">
        <f t="shared" si="147"/>
        <v/>
      </c>
      <c r="AA475" s="104"/>
      <c r="AC475" s="105"/>
      <c r="AD475" s="105"/>
      <c r="AE475" s="71"/>
      <c r="AF475" s="71"/>
      <c r="AG475" s="71"/>
      <c r="AH475" s="71"/>
      <c r="AI475" s="117"/>
      <c r="AK475" s="116"/>
      <c r="AL475" s="116"/>
      <c r="AM475" s="114" t="str">
        <f t="shared" si="140"/>
        <v/>
      </c>
      <c r="AR475" s="127"/>
      <c r="AT475" s="128"/>
      <c r="AU475" s="7"/>
      <c r="AV475" s="129"/>
      <c r="AW475" s="126" t="str">
        <f t="shared" si="141"/>
        <v/>
      </c>
      <c r="AX475" s="137"/>
      <c r="AZ475" s="145"/>
      <c r="BA475" s="145"/>
      <c r="BB475" s="147" t="str">
        <f t="shared" si="149"/>
        <v/>
      </c>
      <c r="BC475" s="154"/>
      <c r="BD475" s="133"/>
      <c r="BG475" s="133"/>
      <c r="BJ475" s="133"/>
      <c r="BM475" s="133"/>
      <c r="BP475" s="133"/>
      <c r="BQ475" s="155"/>
      <c r="BR475" s="104"/>
      <c r="BS475" s="62"/>
      <c r="BT475" s="71"/>
    </row>
    <row r="476" spans="1:72" ht="15.75" x14ac:dyDescent="0.25">
      <c r="A476" s="52" t="s">
        <v>417</v>
      </c>
      <c r="B476" s="56"/>
      <c r="C476" s="128" t="s">
        <v>111</v>
      </c>
      <c r="D476" s="7" t="s">
        <v>24</v>
      </c>
      <c r="E476" s="7" t="s">
        <v>439</v>
      </c>
      <c r="F476" s="64" t="s">
        <v>132</v>
      </c>
      <c r="G476" s="62">
        <v>6</v>
      </c>
      <c r="I476" s="10" t="s">
        <v>110</v>
      </c>
      <c r="J476" s="71" t="str">
        <f t="shared" si="143"/>
        <v>Spare_DI36_6</v>
      </c>
      <c r="K476" s="74" t="s">
        <v>511</v>
      </c>
      <c r="L476" s="176"/>
      <c r="M476" s="176">
        <v>1000</v>
      </c>
      <c r="N476" s="78" t="s">
        <v>515</v>
      </c>
      <c r="O476" s="83"/>
      <c r="P476" s="78" t="str">
        <f t="shared" si="144"/>
        <v>Spare Yard _True_+CB.2</v>
      </c>
      <c r="R476" s="80"/>
      <c r="S476" s="92"/>
      <c r="T476" s="220"/>
      <c r="U476" s="221"/>
      <c r="W476" s="12" t="str">
        <f t="shared" si="148"/>
        <v/>
      </c>
      <c r="X476" s="196"/>
      <c r="Y476" s="6" t="str">
        <f t="shared" si="145"/>
        <v/>
      </c>
      <c r="Z476" s="103" t="str">
        <f t="shared" si="147"/>
        <v/>
      </c>
      <c r="AA476" s="104"/>
      <c r="AC476" s="105"/>
      <c r="AD476" s="105"/>
      <c r="AE476" s="71"/>
      <c r="AF476" s="71"/>
      <c r="AG476" s="71"/>
      <c r="AH476" s="71"/>
      <c r="AI476" s="117"/>
      <c r="AK476" s="116"/>
      <c r="AL476" s="116"/>
      <c r="AM476" s="114" t="str">
        <f t="shared" si="140"/>
        <v/>
      </c>
      <c r="AR476" s="127"/>
      <c r="AT476" s="128"/>
      <c r="AU476" s="7"/>
      <c r="AV476" s="129"/>
      <c r="AW476" s="126" t="str">
        <f t="shared" si="141"/>
        <v/>
      </c>
      <c r="AX476" s="137"/>
      <c r="AY476" s="141"/>
      <c r="BB476" s="147" t="str">
        <f t="shared" si="149"/>
        <v/>
      </c>
      <c r="BQ476" s="155"/>
      <c r="BS476" s="6"/>
      <c r="BT476" s="11"/>
    </row>
    <row r="477" spans="1:72" ht="15.75" x14ac:dyDescent="0.25">
      <c r="A477" s="52" t="s">
        <v>417</v>
      </c>
      <c r="B477" s="56"/>
      <c r="C477" s="128" t="s">
        <v>111</v>
      </c>
      <c r="D477" s="7" t="s">
        <v>24</v>
      </c>
      <c r="E477" s="7" t="s">
        <v>439</v>
      </c>
      <c r="F477" s="64" t="s">
        <v>132</v>
      </c>
      <c r="G477" s="62">
        <v>7</v>
      </c>
      <c r="I477" s="10" t="s">
        <v>110</v>
      </c>
      <c r="J477" s="71" t="str">
        <f t="shared" si="143"/>
        <v>Spare_DI36_7</v>
      </c>
      <c r="K477" s="74" t="s">
        <v>511</v>
      </c>
      <c r="L477" s="176"/>
      <c r="M477" s="176">
        <v>1000</v>
      </c>
      <c r="N477" s="78" t="s">
        <v>515</v>
      </c>
      <c r="O477" s="83"/>
      <c r="P477" s="78" t="str">
        <f t="shared" si="144"/>
        <v>Spare Yard _True_+CB.2</v>
      </c>
      <c r="R477" s="80"/>
      <c r="S477" s="92"/>
      <c r="T477" s="220"/>
      <c r="U477" s="221"/>
      <c r="W477" s="12" t="str">
        <f t="shared" si="148"/>
        <v/>
      </c>
      <c r="X477" s="196"/>
      <c r="Y477" s="6" t="str">
        <f t="shared" si="145"/>
        <v/>
      </c>
      <c r="Z477" s="103" t="str">
        <f t="shared" si="147"/>
        <v/>
      </c>
      <c r="AA477" s="104"/>
      <c r="AC477" s="105"/>
      <c r="AD477" s="105"/>
      <c r="AE477" s="71"/>
      <c r="AF477" s="71"/>
      <c r="AG477" s="71"/>
      <c r="AH477" s="71"/>
      <c r="AI477" s="117"/>
      <c r="AK477" s="116"/>
      <c r="AL477" s="116"/>
      <c r="AM477" s="114" t="str">
        <f t="shared" si="140"/>
        <v/>
      </c>
      <c r="AR477" s="127"/>
      <c r="AT477" s="128"/>
      <c r="AU477" s="7"/>
      <c r="AV477" s="129"/>
      <c r="AW477" s="126" t="str">
        <f t="shared" si="141"/>
        <v/>
      </c>
      <c r="AX477" s="137"/>
      <c r="BB477" s="147" t="str">
        <f t="shared" si="149"/>
        <v/>
      </c>
      <c r="BQ477" s="155"/>
      <c r="BS477" s="6"/>
      <c r="BT477" s="11"/>
    </row>
    <row r="478" spans="1:72" ht="15.75" x14ac:dyDescent="0.25">
      <c r="A478" s="52" t="s">
        <v>417</v>
      </c>
      <c r="B478" s="56"/>
      <c r="C478" s="128" t="s">
        <v>111</v>
      </c>
      <c r="D478" s="7" t="s">
        <v>24</v>
      </c>
      <c r="E478" s="7" t="s">
        <v>439</v>
      </c>
      <c r="F478" s="64" t="s">
        <v>132</v>
      </c>
      <c r="G478" s="62">
        <v>8</v>
      </c>
      <c r="I478" s="10" t="s">
        <v>110</v>
      </c>
      <c r="J478" s="71" t="str">
        <f t="shared" si="143"/>
        <v>Spare_DI36_8</v>
      </c>
      <c r="K478" s="74" t="s">
        <v>511</v>
      </c>
      <c r="L478" s="176"/>
      <c r="M478" s="176">
        <v>1000</v>
      </c>
      <c r="N478" s="78" t="s">
        <v>515</v>
      </c>
      <c r="O478" s="83"/>
      <c r="P478" s="78" t="str">
        <f t="shared" si="144"/>
        <v>Spare Yard _True_+CB.2</v>
      </c>
      <c r="R478" s="80"/>
      <c r="S478" s="92"/>
      <c r="T478" s="220"/>
      <c r="U478" s="221"/>
      <c r="W478" s="12" t="str">
        <f t="shared" si="148"/>
        <v/>
      </c>
      <c r="X478" s="196"/>
      <c r="Y478" s="6" t="str">
        <f t="shared" si="145"/>
        <v/>
      </c>
      <c r="Z478" s="103" t="str">
        <f t="shared" si="147"/>
        <v/>
      </c>
      <c r="AA478" s="104"/>
      <c r="AC478" s="105"/>
      <c r="AD478" s="105"/>
      <c r="AE478" s="71"/>
      <c r="AF478" s="71"/>
      <c r="AG478" s="71"/>
      <c r="AH478" s="71"/>
      <c r="AI478" s="117"/>
      <c r="AK478" s="116"/>
      <c r="AL478" s="116"/>
      <c r="AM478" s="114" t="str">
        <f t="shared" si="140"/>
        <v/>
      </c>
      <c r="AR478" s="127"/>
      <c r="AT478" s="128"/>
      <c r="AU478" s="7"/>
      <c r="AV478" s="129"/>
      <c r="AW478" s="126" t="str">
        <f t="shared" si="141"/>
        <v/>
      </c>
      <c r="AX478" s="137"/>
      <c r="BB478" s="147" t="str">
        <f t="shared" si="149"/>
        <v/>
      </c>
      <c r="BQ478" s="155"/>
      <c r="BS478" s="6"/>
      <c r="BT478" s="11"/>
    </row>
    <row r="479" spans="1:72" ht="15.75" x14ac:dyDescent="0.25">
      <c r="A479" s="52" t="s">
        <v>417</v>
      </c>
      <c r="B479" s="56"/>
      <c r="C479" s="128" t="s">
        <v>118</v>
      </c>
      <c r="D479" s="7" t="s">
        <v>24</v>
      </c>
      <c r="E479" s="7" t="s">
        <v>170</v>
      </c>
      <c r="F479" s="64" t="s">
        <v>171</v>
      </c>
      <c r="G479" s="62">
        <v>1</v>
      </c>
      <c r="I479" s="10" t="s">
        <v>110</v>
      </c>
      <c r="J479" s="71" t="s">
        <v>9109</v>
      </c>
      <c r="K479" s="74" t="s">
        <v>511</v>
      </c>
      <c r="L479" s="176"/>
      <c r="M479" s="176">
        <v>1000</v>
      </c>
      <c r="N479" s="78" t="s">
        <v>1383</v>
      </c>
      <c r="O479" s="83" t="s">
        <v>1130</v>
      </c>
      <c r="P479" s="78" t="s">
        <v>656</v>
      </c>
      <c r="R479" s="80"/>
      <c r="S479" s="92"/>
      <c r="T479" s="217" t="s">
        <v>719</v>
      </c>
      <c r="U479" s="223" t="s">
        <v>921</v>
      </c>
      <c r="W479" s="12" t="str">
        <f t="shared" si="148"/>
        <v>Mqtt1</v>
      </c>
      <c r="X479" s="196"/>
      <c r="Y479" s="6" t="str">
        <f t="shared" ref="Y479:Y480" si="150">LOWER(SUBSTITUTE(SUBSTITUTE(IF(COUNTIF(N479,"spare"),"",_xlfn.CONCAT("marpower/",IF(X479&lt;&gt;"",N479&amp;"/"&amp;X479,N479&amp;"-general")))," ","-"),"_","-"))</f>
        <v>marpower/210000-bilge-fifi-general</v>
      </c>
      <c r="Z479" s="103" t="str">
        <f>IF(COUNTIF(N479,"spare"),"","$."&amp;_xlfn.REGEXREPLACE(_xlfn.REGEXREPLACE(IF(X479="",J479,_xlfn.REGEXREPLACE(J479,".*_","")),"^BILGE_",""),"\.","_"))</f>
        <v>$.CHAIN_LOCK_PRESSSENSOR</v>
      </c>
      <c r="AB479" s="6"/>
      <c r="AI479" s="123">
        <v>0</v>
      </c>
      <c r="AJ479" s="78">
        <v>1</v>
      </c>
      <c r="AK479" s="124" t="s">
        <v>172</v>
      </c>
      <c r="AM479" s="114">
        <f t="shared" ref="AM479:AM532" si="151">IF(ISBLANK(AT479),"",ROW())</f>
        <v>479</v>
      </c>
      <c r="AO479" s="78">
        <v>1</v>
      </c>
      <c r="AR479" s="127"/>
      <c r="AS479" s="78">
        <v>20</v>
      </c>
      <c r="AT479" s="128" t="s">
        <v>17</v>
      </c>
      <c r="AU479" s="7"/>
      <c r="AV479" s="129" t="s">
        <v>112</v>
      </c>
      <c r="AW479" s="126" t="str">
        <f t="shared" ref="AW479:AW534" si="152">IF(ISNUMBER(AM479),"Please consult operation manual for more information","")</f>
        <v>Please consult operation manual for more information</v>
      </c>
      <c r="AX479" s="137"/>
      <c r="BB479" s="147" t="str">
        <f t="shared" si="149"/>
        <v>1</v>
      </c>
      <c r="BS479" s="6"/>
      <c r="BT479" s="11"/>
    </row>
    <row r="480" spans="1:72" ht="15.75" x14ac:dyDescent="0.25">
      <c r="A480" s="52" t="s">
        <v>8225</v>
      </c>
      <c r="B480" s="56"/>
      <c r="C480" s="128" t="s">
        <v>118</v>
      </c>
      <c r="D480" s="7" t="s">
        <v>24</v>
      </c>
      <c r="E480" s="7" t="s">
        <v>170</v>
      </c>
      <c r="F480" s="64" t="s">
        <v>171</v>
      </c>
      <c r="G480" s="62">
        <v>2</v>
      </c>
      <c r="I480" s="10" t="s">
        <v>110</v>
      </c>
      <c r="J480" s="71" t="s">
        <v>9110</v>
      </c>
      <c r="K480" s="74" t="s">
        <v>511</v>
      </c>
      <c r="L480" s="176"/>
      <c r="M480" s="176">
        <v>1000</v>
      </c>
      <c r="N480" s="78" t="s">
        <v>1383</v>
      </c>
      <c r="O480" s="83" t="s">
        <v>8256</v>
      </c>
      <c r="P480" s="78" t="s">
        <v>8257</v>
      </c>
      <c r="R480" s="80"/>
      <c r="S480" s="92"/>
      <c r="T480" s="224" t="s">
        <v>1292</v>
      </c>
      <c r="U480" s="223" t="s">
        <v>6876</v>
      </c>
      <c r="W480" s="12" t="str">
        <f t="shared" si="148"/>
        <v>Mqtt1</v>
      </c>
      <c r="X480" s="196"/>
      <c r="Y480" s="6" t="str">
        <f t="shared" si="150"/>
        <v>marpower/210000-bilge-fifi-general</v>
      </c>
      <c r="Z480" s="103" t="str">
        <f>IF(COUNTIF(N480,"spare"),"","$."&amp;_xlfn.REGEXREPLACE(_xlfn.REGEXREPLACE(IF(X480="",J480,_xlfn.REGEXREPLACE(J480,".*_","")),"^BILGE_",""),"\.","_"))</f>
        <v>$.FOREPEAK_TEMPSENSOR</v>
      </c>
      <c r="AB480" s="6"/>
      <c r="AI480" s="123">
        <v>0</v>
      </c>
      <c r="AJ480" s="78">
        <v>1</v>
      </c>
      <c r="AK480" s="124" t="s">
        <v>172</v>
      </c>
      <c r="AM480" s="114">
        <f t="shared" si="151"/>
        <v>480</v>
      </c>
      <c r="AO480" s="78">
        <v>1</v>
      </c>
      <c r="AR480" s="127"/>
      <c r="AS480" s="78">
        <v>20</v>
      </c>
      <c r="AT480" s="128" t="s">
        <v>17</v>
      </c>
      <c r="AU480" s="7"/>
      <c r="AV480" s="129" t="s">
        <v>112</v>
      </c>
      <c r="AW480" s="126" t="str">
        <f t="shared" si="152"/>
        <v>Please consult operation manual for more information</v>
      </c>
      <c r="AX480" s="137"/>
      <c r="BB480" s="147" t="str">
        <f t="shared" si="149"/>
        <v>1</v>
      </c>
      <c r="BS480" s="6"/>
      <c r="BT480" s="11"/>
    </row>
    <row r="481" spans="1:72" ht="15.75" x14ac:dyDescent="0.25">
      <c r="A481" s="52" t="s">
        <v>730</v>
      </c>
      <c r="B481" s="56"/>
      <c r="C481" s="128" t="s">
        <v>118</v>
      </c>
      <c r="D481" s="7" t="s">
        <v>24</v>
      </c>
      <c r="E481" s="7" t="s">
        <v>170</v>
      </c>
      <c r="F481" s="64" t="s">
        <v>171</v>
      </c>
      <c r="G481" s="62">
        <v>3</v>
      </c>
      <c r="I481" s="10" t="s">
        <v>110</v>
      </c>
      <c r="J481" s="71" t="s">
        <v>9111</v>
      </c>
      <c r="K481" s="74" t="s">
        <v>511</v>
      </c>
      <c r="L481" s="176"/>
      <c r="M481" s="176">
        <v>1000</v>
      </c>
      <c r="N481" s="78" t="s">
        <v>1384</v>
      </c>
      <c r="O481" s="83" t="s">
        <v>6930</v>
      </c>
      <c r="P481" s="78" t="s">
        <v>658</v>
      </c>
      <c r="R481" s="80"/>
      <c r="S481" s="92"/>
      <c r="T481" s="317" t="s">
        <v>721</v>
      </c>
      <c r="U481" s="278" t="s">
        <v>873</v>
      </c>
      <c r="W481" s="12" t="str">
        <f t="shared" si="148"/>
        <v>Mqtt1</v>
      </c>
      <c r="X481" s="196"/>
      <c r="Y481" s="6" t="str">
        <f t="shared" ref="Y481:Y482" si="153">LOWER(SUBSTITUTE(SUBSTITUTE(IF(COUNTIF(N481,"spare"),"",_xlfn.CONCAT("marpower/",IF(X481&lt;&gt;"",N481&amp;"/"&amp;X481,N481)))," ","-"),"_","-"))</f>
        <v>marpower/250000-fresh-water</v>
      </c>
      <c r="Z481" s="103" t="str">
        <f>IF(COUNTIF(N481,"spare"),"","$."&amp;_xlfn.REGEXREPLACE(_xlfn.REGEXREPLACE(IF(X481="",J481,_xlfn.REGEXREPLACE(J481,".*_","")),"^FRESH_WAT(ER)?_",""),"\.","_"))</f>
        <v>$.HOTWATER_CREW_MESS_FLOW</v>
      </c>
      <c r="AB481" s="6"/>
      <c r="AI481" s="53">
        <v>0.05</v>
      </c>
      <c r="AJ481" s="78">
        <v>35</v>
      </c>
      <c r="AK481" s="113" t="s">
        <v>1417</v>
      </c>
      <c r="AM481" s="114" t="str">
        <f t="shared" si="151"/>
        <v/>
      </c>
      <c r="AR481" s="127"/>
      <c r="AT481" s="128"/>
      <c r="AU481" s="7"/>
      <c r="AV481" s="129"/>
      <c r="AW481" s="126" t="str">
        <f t="shared" si="152"/>
        <v/>
      </c>
      <c r="AX481" s="137"/>
      <c r="BB481" s="147" t="str">
        <f t="shared" si="149"/>
        <v/>
      </c>
      <c r="BS481" s="6"/>
      <c r="BT481" s="11"/>
    </row>
    <row r="482" spans="1:72" ht="15.75" x14ac:dyDescent="0.25">
      <c r="A482" s="52" t="s">
        <v>730</v>
      </c>
      <c r="B482" s="56"/>
      <c r="C482" s="128" t="s">
        <v>118</v>
      </c>
      <c r="D482" s="7" t="s">
        <v>24</v>
      </c>
      <c r="E482" s="7" t="s">
        <v>170</v>
      </c>
      <c r="F482" s="64" t="s">
        <v>171</v>
      </c>
      <c r="G482" s="62">
        <v>4</v>
      </c>
      <c r="I482" s="10" t="s">
        <v>110</v>
      </c>
      <c r="J482" s="71" t="s">
        <v>9112</v>
      </c>
      <c r="K482" s="74" t="s">
        <v>511</v>
      </c>
      <c r="L482" s="176"/>
      <c r="M482" s="176">
        <v>1000</v>
      </c>
      <c r="N482" s="78" t="s">
        <v>1384</v>
      </c>
      <c r="O482" s="83" t="s">
        <v>6931</v>
      </c>
      <c r="P482" s="78" t="s">
        <v>659</v>
      </c>
      <c r="R482" s="80"/>
      <c r="S482" s="92"/>
      <c r="T482" s="318"/>
      <c r="U482" s="280"/>
      <c r="W482" s="12" t="str">
        <f t="shared" si="148"/>
        <v>Mqtt1</v>
      </c>
      <c r="X482" s="196"/>
      <c r="Y482" s="6" t="str">
        <f t="shared" si="153"/>
        <v>marpower/250000-fresh-water</v>
      </c>
      <c r="Z482" s="103" t="str">
        <f>IF(COUNTIF(N482,"spare"),"","$."&amp;_xlfn.REGEXREPLACE(_xlfn.REGEXREPLACE(IF(X482="",J482,_xlfn.REGEXREPLACE(J482,".*_","")),"^FRESH_WAT(ER)?_",""),"\.","_"))</f>
        <v>$.COLDWATER_CREW_MESS_FLOW</v>
      </c>
      <c r="AB482" s="6"/>
      <c r="AI482" s="53">
        <v>0.05</v>
      </c>
      <c r="AJ482" s="78">
        <v>35</v>
      </c>
      <c r="AK482" s="113" t="s">
        <v>1417</v>
      </c>
      <c r="AM482" s="114" t="str">
        <f t="shared" si="151"/>
        <v/>
      </c>
      <c r="AR482" s="127"/>
      <c r="AT482" s="128"/>
      <c r="AU482" s="7"/>
      <c r="AV482" s="129"/>
      <c r="AW482" s="126" t="str">
        <f t="shared" si="152"/>
        <v/>
      </c>
      <c r="AX482" s="137"/>
      <c r="BB482" s="147" t="str">
        <f t="shared" si="149"/>
        <v/>
      </c>
      <c r="BS482" s="6"/>
      <c r="BT482" s="11"/>
    </row>
    <row r="483" spans="1:72" ht="15.75" x14ac:dyDescent="0.25">
      <c r="A483" s="52" t="s">
        <v>9461</v>
      </c>
      <c r="B483" s="56"/>
      <c r="C483" s="128" t="s">
        <v>118</v>
      </c>
      <c r="D483" s="7" t="s">
        <v>24</v>
      </c>
      <c r="E483" s="7" t="s">
        <v>174</v>
      </c>
      <c r="F483" s="64" t="s">
        <v>171</v>
      </c>
      <c r="G483" s="62">
        <v>1</v>
      </c>
      <c r="I483" s="10" t="s">
        <v>110</v>
      </c>
      <c r="J483" s="71" t="s">
        <v>9113</v>
      </c>
      <c r="K483" s="74" t="s">
        <v>511</v>
      </c>
      <c r="L483" s="176"/>
      <c r="M483" s="176">
        <v>1000</v>
      </c>
      <c r="N483" s="78" t="s">
        <v>1383</v>
      </c>
      <c r="O483" s="83" t="s">
        <v>8258</v>
      </c>
      <c r="P483" s="78" t="s">
        <v>8259</v>
      </c>
      <c r="R483" s="80"/>
      <c r="S483" s="92"/>
      <c r="T483" s="317" t="s">
        <v>1292</v>
      </c>
      <c r="U483" s="278" t="s">
        <v>6876</v>
      </c>
      <c r="W483" s="12" t="str">
        <f t="shared" si="148"/>
        <v>Mqtt1</v>
      </c>
      <c r="X483" s="196"/>
      <c r="Y483" s="6" t="str">
        <f t="shared" ref="Y483:Y484" si="154">LOWER(SUBSTITUTE(SUBSTITUTE(IF(COUNTIF(N483,"spare"),"",_xlfn.CONCAT("marpower/",IF(X483&lt;&gt;"",N483&amp;"/"&amp;X483,N483&amp;"-general")))," ","-"),"_","-"))</f>
        <v>marpower/210000-bilge-fifi-general</v>
      </c>
      <c r="Z483" s="103" t="str">
        <f>IF(COUNTIF(N483,"spare"),"","$."&amp;_xlfn.REGEXREPLACE(_xlfn.REGEXREPLACE(IF(X483="",J483,_xlfn.REGEXREPLACE(J483,".*_","")),"^BILGE_",""),"\.","_"))</f>
        <v>$.PRESS_SENSOR_FWD_PS_BATTERY</v>
      </c>
      <c r="AB483" s="6"/>
      <c r="AI483" s="53">
        <v>4</v>
      </c>
      <c r="AJ483" s="78">
        <v>20</v>
      </c>
      <c r="AK483" s="113" t="s">
        <v>9469</v>
      </c>
      <c r="AL483" s="113">
        <v>2</v>
      </c>
      <c r="AM483" s="114" t="str">
        <f t="shared" si="151"/>
        <v/>
      </c>
      <c r="AR483" s="127"/>
      <c r="AT483" s="128"/>
      <c r="AU483" s="7"/>
      <c r="AV483" s="129"/>
      <c r="AW483" s="126" t="str">
        <f t="shared" si="152"/>
        <v/>
      </c>
      <c r="AX483" s="137"/>
      <c r="BB483" s="147" t="str">
        <f t="shared" si="149"/>
        <v/>
      </c>
      <c r="BS483" s="6"/>
      <c r="BT483" s="11"/>
    </row>
    <row r="484" spans="1:72" ht="15.75" x14ac:dyDescent="0.25">
      <c r="A484" s="52" t="s">
        <v>9461</v>
      </c>
      <c r="B484" s="56"/>
      <c r="C484" s="128" t="s">
        <v>118</v>
      </c>
      <c r="D484" s="7" t="s">
        <v>24</v>
      </c>
      <c r="E484" s="7" t="s">
        <v>174</v>
      </c>
      <c r="F484" s="64" t="s">
        <v>171</v>
      </c>
      <c r="G484" s="62">
        <v>2</v>
      </c>
      <c r="I484" s="10" t="s">
        <v>110</v>
      </c>
      <c r="J484" s="71" t="s">
        <v>9114</v>
      </c>
      <c r="K484" s="74" t="s">
        <v>511</v>
      </c>
      <c r="L484" s="176"/>
      <c r="M484" s="176">
        <v>1000</v>
      </c>
      <c r="N484" s="78" t="s">
        <v>1383</v>
      </c>
      <c r="O484" s="83" t="s">
        <v>8260</v>
      </c>
      <c r="P484" s="78" t="s">
        <v>8261</v>
      </c>
      <c r="R484" s="80"/>
      <c r="S484" s="92"/>
      <c r="T484" s="318"/>
      <c r="U484" s="280"/>
      <c r="W484" s="12" t="str">
        <f t="shared" si="148"/>
        <v>Mqtt1</v>
      </c>
      <c r="X484" s="196"/>
      <c r="Y484" s="6" t="str">
        <f t="shared" si="154"/>
        <v>marpower/210000-bilge-fifi-general</v>
      </c>
      <c r="Z484" s="103" t="str">
        <f>IF(COUNTIF(N484,"spare"),"","$."&amp;_xlfn.REGEXREPLACE(_xlfn.REGEXREPLACE(IF(X484="",J484,_xlfn.REGEXREPLACE(J484,".*_","")),"^BILGE_",""),"\.","_"))</f>
        <v>$.PRESS_SENSOR_FWD_SB_BATTERY</v>
      </c>
      <c r="AB484" s="6"/>
      <c r="AI484" s="53">
        <v>4</v>
      </c>
      <c r="AJ484" s="78">
        <v>20</v>
      </c>
      <c r="AK484" s="113" t="s">
        <v>9469</v>
      </c>
      <c r="AL484" s="113">
        <v>2</v>
      </c>
      <c r="AM484" s="114" t="str">
        <f t="shared" si="151"/>
        <v/>
      </c>
      <c r="AR484" s="127"/>
      <c r="AT484" s="128"/>
      <c r="AU484" s="7"/>
      <c r="AV484" s="129"/>
      <c r="AW484" s="126" t="str">
        <f t="shared" si="152"/>
        <v/>
      </c>
      <c r="AX484" s="137"/>
      <c r="BB484" s="147" t="str">
        <f t="shared" si="149"/>
        <v/>
      </c>
      <c r="BS484" s="6"/>
      <c r="BT484" s="11"/>
    </row>
    <row r="485" spans="1:72" ht="15.75" x14ac:dyDescent="0.25">
      <c r="A485" s="52" t="s">
        <v>730</v>
      </c>
      <c r="B485" s="56"/>
      <c r="C485" s="128" t="s">
        <v>118</v>
      </c>
      <c r="D485" s="7" t="s">
        <v>24</v>
      </c>
      <c r="E485" s="7" t="s">
        <v>174</v>
      </c>
      <c r="F485" s="64" t="s">
        <v>171</v>
      </c>
      <c r="G485" s="62">
        <v>3</v>
      </c>
      <c r="I485" s="10" t="s">
        <v>110</v>
      </c>
      <c r="J485" s="71" t="s">
        <v>9115</v>
      </c>
      <c r="K485" s="74" t="s">
        <v>511</v>
      </c>
      <c r="L485" s="176"/>
      <c r="M485" s="176">
        <v>1000</v>
      </c>
      <c r="N485" s="78" t="s">
        <v>1384</v>
      </c>
      <c r="O485" s="83" t="s">
        <v>6932</v>
      </c>
      <c r="P485" s="78" t="s">
        <v>660</v>
      </c>
      <c r="R485" s="80"/>
      <c r="S485" s="92"/>
      <c r="T485" s="317" t="s">
        <v>722</v>
      </c>
      <c r="U485" s="278" t="s">
        <v>873</v>
      </c>
      <c r="W485" s="12" t="str">
        <f t="shared" si="148"/>
        <v>Mqtt1</v>
      </c>
      <c r="X485" s="196"/>
      <c r="Y485" s="6" t="str">
        <f t="shared" ref="Y485:Y513" si="155">LOWER(SUBSTITUTE(SUBSTITUTE(IF(COUNTIF(N485,"spare"),"",_xlfn.CONCAT("marpower/",IF(X485&lt;&gt;"",N485&amp;"/"&amp;X485,N485)))," ","-"),"_","-"))</f>
        <v>marpower/250000-fresh-water</v>
      </c>
      <c r="Z485" s="103" t="str">
        <f>IF(COUNTIF(N485,"spare"),"","$."&amp;_xlfn.REGEXREPLACE(_xlfn.REGEXREPLACE(IF(X485="",J485,_xlfn.REGEXREPLACE(J485,".*_","")),"^FRESH_WAT(ER)?_",""),"\.","_"))</f>
        <v>$.HOTWATER_GALLEY_2_FLOW</v>
      </c>
      <c r="AB485" s="6"/>
      <c r="AI485" s="53">
        <v>0.05</v>
      </c>
      <c r="AJ485" s="78">
        <v>35</v>
      </c>
      <c r="AK485" s="113" t="s">
        <v>1417</v>
      </c>
      <c r="AM485" s="114" t="str">
        <f t="shared" si="151"/>
        <v/>
      </c>
      <c r="AR485" s="127"/>
      <c r="AT485" s="128"/>
      <c r="AU485" s="7"/>
      <c r="AV485" s="129"/>
      <c r="AW485" s="126" t="str">
        <f t="shared" si="152"/>
        <v/>
      </c>
      <c r="AX485" s="137"/>
      <c r="BB485" s="147" t="str">
        <f t="shared" si="149"/>
        <v/>
      </c>
      <c r="BS485" s="6"/>
      <c r="BT485" s="11"/>
    </row>
    <row r="486" spans="1:72" ht="15.75" x14ac:dyDescent="0.25">
      <c r="A486" s="52" t="s">
        <v>730</v>
      </c>
      <c r="B486" s="56"/>
      <c r="C486" s="128" t="s">
        <v>118</v>
      </c>
      <c r="D486" s="7" t="s">
        <v>24</v>
      </c>
      <c r="E486" s="7" t="s">
        <v>174</v>
      </c>
      <c r="F486" s="64" t="s">
        <v>171</v>
      </c>
      <c r="G486" s="62">
        <v>4</v>
      </c>
      <c r="I486" s="10" t="s">
        <v>110</v>
      </c>
      <c r="J486" s="71" t="s">
        <v>9116</v>
      </c>
      <c r="K486" s="74" t="s">
        <v>511</v>
      </c>
      <c r="L486" s="176"/>
      <c r="M486" s="176">
        <v>1000</v>
      </c>
      <c r="N486" s="78" t="s">
        <v>1384</v>
      </c>
      <c r="O486" s="83" t="s">
        <v>6933</v>
      </c>
      <c r="P486" s="78" t="s">
        <v>661</v>
      </c>
      <c r="R486" s="80"/>
      <c r="S486" s="92"/>
      <c r="T486" s="318"/>
      <c r="U486" s="280"/>
      <c r="W486" s="12" t="str">
        <f t="shared" si="148"/>
        <v>Mqtt1</v>
      </c>
      <c r="X486" s="196"/>
      <c r="Y486" s="6" t="str">
        <f t="shared" si="155"/>
        <v>marpower/250000-fresh-water</v>
      </c>
      <c r="Z486" s="103" t="str">
        <f>IF(COUNTIF(N486,"spare"),"","$."&amp;_xlfn.REGEXREPLACE(_xlfn.REGEXREPLACE(IF(X486="",J486,_xlfn.REGEXREPLACE(J486,".*_","")),"^FRESH_WAT(ER)?_",""),"\.","_"))</f>
        <v>$.COLDWATER_GALLEY_2_FLOW</v>
      </c>
      <c r="AB486" s="6"/>
      <c r="AI486" s="53">
        <v>0.05</v>
      </c>
      <c r="AJ486" s="78">
        <v>35</v>
      </c>
      <c r="AK486" s="113" t="s">
        <v>1417</v>
      </c>
      <c r="AM486" s="114" t="str">
        <f t="shared" si="151"/>
        <v/>
      </c>
      <c r="AR486" s="127"/>
      <c r="AT486" s="128"/>
      <c r="AU486" s="7"/>
      <c r="AV486" s="129"/>
      <c r="AW486" s="126" t="str">
        <f t="shared" si="152"/>
        <v/>
      </c>
      <c r="AX486" s="137"/>
      <c r="BB486" s="147" t="str">
        <f t="shared" si="149"/>
        <v/>
      </c>
      <c r="BS486" s="6"/>
      <c r="BT486" s="11"/>
    </row>
    <row r="487" spans="1:72" ht="15.75" x14ac:dyDescent="0.25">
      <c r="A487" s="52" t="s">
        <v>9447</v>
      </c>
      <c r="B487" s="56"/>
      <c r="C487" s="128" t="s">
        <v>118</v>
      </c>
      <c r="D487" s="7" t="s">
        <v>24</v>
      </c>
      <c r="E487" s="7" t="s">
        <v>176</v>
      </c>
      <c r="F487" s="64" t="s">
        <v>171</v>
      </c>
      <c r="G487" s="62">
        <v>1</v>
      </c>
      <c r="I487" s="10" t="s">
        <v>110</v>
      </c>
      <c r="J487" s="11" t="s">
        <v>9033</v>
      </c>
      <c r="K487" s="74" t="s">
        <v>511</v>
      </c>
      <c r="L487" s="176"/>
      <c r="M487" s="176">
        <v>1000</v>
      </c>
      <c r="N487" s="78" t="s">
        <v>1388</v>
      </c>
      <c r="O487" s="83" t="s">
        <v>6962</v>
      </c>
      <c r="P487" s="78" t="s">
        <v>988</v>
      </c>
      <c r="R487" s="80"/>
      <c r="S487" s="92"/>
      <c r="T487" s="220" t="s">
        <v>1316</v>
      </c>
      <c r="U487" s="223" t="s">
        <v>1287</v>
      </c>
      <c r="W487" s="12" t="str">
        <f t="shared" si="148"/>
        <v>Mqtt1</v>
      </c>
      <c r="X487" s="196"/>
      <c r="Y487" s="6" t="str">
        <f t="shared" si="155"/>
        <v>marpower/250000-techwater</v>
      </c>
      <c r="Z487" s="103" t="str">
        <f>IF(COUNTIF(N487,"spare"),"","$."&amp;_xlfn.REGEXREPLACE(_xlfn.REGEXREPLACE(IF(X487="",J487,_xlfn.REGEXREPLACE(J487,".*_","")),"^TECH_WAT(ER)?_",""),"\.","_"))</f>
        <v>$.REEL_FOR_DECKWASH_B04_FLOW</v>
      </c>
      <c r="AB487" s="6"/>
      <c r="AI487" s="53">
        <v>0.2</v>
      </c>
      <c r="AJ487" s="78">
        <v>150</v>
      </c>
      <c r="AK487" s="113" t="s">
        <v>1417</v>
      </c>
      <c r="AM487" s="114" t="str">
        <f t="shared" si="151"/>
        <v/>
      </c>
      <c r="AR487" s="127"/>
      <c r="AT487" s="128"/>
      <c r="AU487" s="7"/>
      <c r="AV487" s="129"/>
      <c r="AW487" s="126" t="str">
        <f t="shared" si="152"/>
        <v/>
      </c>
      <c r="AX487" s="137"/>
      <c r="BB487" s="147" t="str">
        <f t="shared" si="149"/>
        <v/>
      </c>
      <c r="BS487" s="6"/>
      <c r="BT487" s="11"/>
    </row>
    <row r="488" spans="1:72" ht="16.5" customHeight="1" x14ac:dyDescent="0.25">
      <c r="A488" s="52" t="s">
        <v>730</v>
      </c>
      <c r="B488" s="56"/>
      <c r="C488" s="128" t="s">
        <v>118</v>
      </c>
      <c r="D488" s="7" t="s">
        <v>24</v>
      </c>
      <c r="E488" s="7" t="s">
        <v>176</v>
      </c>
      <c r="F488" s="64" t="s">
        <v>171</v>
      </c>
      <c r="G488" s="62">
        <v>2</v>
      </c>
      <c r="I488" s="10" t="s">
        <v>110</v>
      </c>
      <c r="J488" s="71" t="s">
        <v>9117</v>
      </c>
      <c r="K488" s="74" t="s">
        <v>511</v>
      </c>
      <c r="L488" s="176"/>
      <c r="M488" s="176">
        <v>1000</v>
      </c>
      <c r="N488" s="78" t="s">
        <v>1384</v>
      </c>
      <c r="O488" s="87"/>
      <c r="P488" s="78" t="s">
        <v>662</v>
      </c>
      <c r="R488" s="80"/>
      <c r="S488" s="92"/>
      <c r="T488" s="317" t="s">
        <v>723</v>
      </c>
      <c r="U488" s="278" t="s">
        <v>873</v>
      </c>
      <c r="W488" s="12" t="str">
        <f t="shared" si="148"/>
        <v>Mqtt1</v>
      </c>
      <c r="X488" s="196"/>
      <c r="Y488" s="6" t="str">
        <f t="shared" si="155"/>
        <v>marpower/250000-fresh-water</v>
      </c>
      <c r="Z488" s="103" t="str">
        <f t="shared" ref="Z488:Z509" si="156">IF(COUNTIF(N488,"spare"),"","$."&amp;_xlfn.REGEXREPLACE(_xlfn.REGEXREPLACE(IF(X488="",J488,_xlfn.REGEXREPLACE(J488,".*_","")),"^FRESH_WAT(ER)?_",""),"\.","_"))</f>
        <v>$.HOTWATER_GUEST_BATHR_PS_FWD_FLOW</v>
      </c>
      <c r="AB488" s="6"/>
      <c r="AI488" s="53">
        <v>0.05</v>
      </c>
      <c r="AJ488" s="78">
        <v>35</v>
      </c>
      <c r="AK488" s="113" t="s">
        <v>1417</v>
      </c>
      <c r="AM488" s="114" t="str">
        <f t="shared" si="151"/>
        <v/>
      </c>
      <c r="AR488" s="127"/>
      <c r="AT488" s="128"/>
      <c r="AU488" s="7"/>
      <c r="AV488" s="129"/>
      <c r="AW488" s="126" t="str">
        <f t="shared" si="152"/>
        <v/>
      </c>
      <c r="AX488" s="137"/>
      <c r="BB488" s="147" t="str">
        <f t="shared" si="149"/>
        <v/>
      </c>
      <c r="BS488" s="6"/>
      <c r="BT488" s="11"/>
    </row>
    <row r="489" spans="1:72" ht="15.75" x14ac:dyDescent="0.25">
      <c r="A489" s="52" t="s">
        <v>730</v>
      </c>
      <c r="B489" s="56"/>
      <c r="C489" s="128" t="s">
        <v>118</v>
      </c>
      <c r="D489" s="7" t="s">
        <v>24</v>
      </c>
      <c r="E489" s="7" t="s">
        <v>176</v>
      </c>
      <c r="F489" s="64" t="s">
        <v>171</v>
      </c>
      <c r="G489" s="62">
        <v>3</v>
      </c>
      <c r="I489" s="10" t="s">
        <v>110</v>
      </c>
      <c r="J489" s="71" t="s">
        <v>9118</v>
      </c>
      <c r="K489" s="74" t="s">
        <v>511</v>
      </c>
      <c r="L489" s="176"/>
      <c r="M489" s="176">
        <v>1000</v>
      </c>
      <c r="N489" s="78" t="s">
        <v>1384</v>
      </c>
      <c r="O489" s="83" t="s">
        <v>6934</v>
      </c>
      <c r="P489" s="78" t="s">
        <v>663</v>
      </c>
      <c r="R489" s="80"/>
      <c r="S489" s="92"/>
      <c r="T489" s="318"/>
      <c r="U489" s="280"/>
      <c r="W489" s="12" t="str">
        <f t="shared" si="148"/>
        <v>Mqtt1</v>
      </c>
      <c r="X489" s="196"/>
      <c r="Y489" s="6" t="str">
        <f t="shared" si="155"/>
        <v>marpower/250000-fresh-water</v>
      </c>
      <c r="Z489" s="103" t="str">
        <f t="shared" si="156"/>
        <v>$.COLDWATER_GUEST_BATHR_PS_FWD_FLOW</v>
      </c>
      <c r="AB489" s="6"/>
      <c r="AI489" s="53">
        <v>0.05</v>
      </c>
      <c r="AJ489" s="78">
        <v>35</v>
      </c>
      <c r="AK489" s="113" t="s">
        <v>1417</v>
      </c>
      <c r="AM489" s="114" t="str">
        <f t="shared" si="151"/>
        <v/>
      </c>
      <c r="AR489" s="127"/>
      <c r="AT489" s="128"/>
      <c r="AU489" s="7"/>
      <c r="AV489" s="129"/>
      <c r="AW489" s="126" t="str">
        <f t="shared" si="152"/>
        <v/>
      </c>
      <c r="AX489" s="137"/>
      <c r="BB489" s="147" t="str">
        <f t="shared" si="149"/>
        <v/>
      </c>
      <c r="BS489" s="6"/>
      <c r="BT489" s="11"/>
    </row>
    <row r="490" spans="1:72" ht="15.75" x14ac:dyDescent="0.25">
      <c r="A490" s="52" t="s">
        <v>730</v>
      </c>
      <c r="B490" s="56"/>
      <c r="C490" s="128" t="s">
        <v>118</v>
      </c>
      <c r="D490" s="7" t="s">
        <v>24</v>
      </c>
      <c r="E490" s="7" t="s">
        <v>176</v>
      </c>
      <c r="F490" s="64" t="s">
        <v>171</v>
      </c>
      <c r="G490" s="62">
        <v>4</v>
      </c>
      <c r="I490" s="10" t="s">
        <v>110</v>
      </c>
      <c r="J490" s="11" t="s">
        <v>9119</v>
      </c>
      <c r="K490" s="74" t="s">
        <v>511</v>
      </c>
      <c r="L490" s="176"/>
      <c r="M490" s="176">
        <v>1000</v>
      </c>
      <c r="N490" s="78" t="s">
        <v>1384</v>
      </c>
      <c r="O490" s="83" t="s">
        <v>6935</v>
      </c>
      <c r="P490" s="78" t="s">
        <v>664</v>
      </c>
      <c r="R490" s="80"/>
      <c r="S490" s="92"/>
      <c r="T490" s="317" t="s">
        <v>724</v>
      </c>
      <c r="U490" s="278" t="s">
        <v>873</v>
      </c>
      <c r="W490" s="12" t="str">
        <f t="shared" si="148"/>
        <v>Mqtt1</v>
      </c>
      <c r="X490" s="196"/>
      <c r="Y490" s="6" t="str">
        <f t="shared" si="155"/>
        <v>marpower/250000-fresh-water</v>
      </c>
      <c r="Z490" s="103" t="str">
        <f t="shared" si="156"/>
        <v>$.HOTWATER_LAUNDRY_PS_1_FLOW</v>
      </c>
      <c r="AB490" s="6"/>
      <c r="AI490" s="53">
        <v>0.05</v>
      </c>
      <c r="AJ490" s="78">
        <v>35</v>
      </c>
      <c r="AK490" s="113" t="s">
        <v>1417</v>
      </c>
      <c r="AM490" s="114" t="str">
        <f t="shared" si="151"/>
        <v/>
      </c>
      <c r="AR490" s="127"/>
      <c r="AT490" s="128"/>
      <c r="AU490" s="7"/>
      <c r="AV490" s="129"/>
      <c r="AW490" s="126" t="str">
        <f t="shared" si="152"/>
        <v/>
      </c>
      <c r="AX490" s="137"/>
      <c r="BB490" s="147" t="str">
        <f t="shared" si="149"/>
        <v/>
      </c>
      <c r="BS490" s="6"/>
      <c r="BT490" s="11"/>
    </row>
    <row r="491" spans="1:72" ht="15.75" x14ac:dyDescent="0.25">
      <c r="A491" s="52" t="s">
        <v>730</v>
      </c>
      <c r="B491" s="56"/>
      <c r="C491" s="128" t="s">
        <v>118</v>
      </c>
      <c r="D491" s="7" t="s">
        <v>24</v>
      </c>
      <c r="E491" s="7" t="s">
        <v>440</v>
      </c>
      <c r="F491" s="64" t="s">
        <v>171</v>
      </c>
      <c r="G491" s="62">
        <v>1</v>
      </c>
      <c r="I491" s="10" t="s">
        <v>110</v>
      </c>
      <c r="J491" s="11" t="s">
        <v>9120</v>
      </c>
      <c r="K491" s="74" t="s">
        <v>511</v>
      </c>
      <c r="L491" s="176"/>
      <c r="M491" s="176">
        <v>1000</v>
      </c>
      <c r="N491" s="78" t="s">
        <v>1384</v>
      </c>
      <c r="O491" s="83" t="s">
        <v>6936</v>
      </c>
      <c r="P491" s="78" t="s">
        <v>665</v>
      </c>
      <c r="R491" s="80"/>
      <c r="S491" s="92"/>
      <c r="T491" s="318"/>
      <c r="U491" s="280"/>
      <c r="W491" s="12" t="str">
        <f t="shared" si="148"/>
        <v>Mqtt1</v>
      </c>
      <c r="X491" s="196"/>
      <c r="Y491" s="6" t="str">
        <f t="shared" si="155"/>
        <v>marpower/250000-fresh-water</v>
      </c>
      <c r="Z491" s="103" t="str">
        <f t="shared" si="156"/>
        <v>$.COLDWATER_LAUNDRY_PS_FLOW</v>
      </c>
      <c r="AB491" s="6"/>
      <c r="AI491" s="53">
        <v>0.05</v>
      </c>
      <c r="AJ491" s="78">
        <v>35</v>
      </c>
      <c r="AK491" s="113" t="s">
        <v>1417</v>
      </c>
      <c r="AM491" s="114" t="str">
        <f t="shared" si="151"/>
        <v/>
      </c>
      <c r="AR491" s="127"/>
      <c r="AT491" s="128"/>
      <c r="AU491" s="7"/>
      <c r="AV491" s="129"/>
      <c r="AW491" s="126" t="str">
        <f t="shared" si="152"/>
        <v/>
      </c>
      <c r="AX491" s="137"/>
      <c r="BB491" s="147" t="str">
        <f t="shared" si="149"/>
        <v/>
      </c>
      <c r="BS491" s="6"/>
      <c r="BT491" s="11"/>
    </row>
    <row r="492" spans="1:72" ht="15.75" x14ac:dyDescent="0.25">
      <c r="A492" s="52" t="s">
        <v>10416</v>
      </c>
      <c r="B492" s="56"/>
      <c r="C492" s="128" t="s">
        <v>118</v>
      </c>
      <c r="D492" s="7" t="s">
        <v>24</v>
      </c>
      <c r="E492" s="7" t="s">
        <v>440</v>
      </c>
      <c r="F492" s="64" t="s">
        <v>171</v>
      </c>
      <c r="G492" s="62">
        <v>2</v>
      </c>
      <c r="I492" s="10" t="s">
        <v>110</v>
      </c>
      <c r="J492" s="11" t="str">
        <f>CONCATENATE("Spare_",E492,"_",G492)</f>
        <v>Spare_AI23_2</v>
      </c>
      <c r="K492" s="74" t="s">
        <v>511</v>
      </c>
      <c r="L492" s="176"/>
      <c r="M492" s="176">
        <v>1000</v>
      </c>
      <c r="N492" s="78" t="s">
        <v>515</v>
      </c>
      <c r="O492" s="83"/>
      <c r="P492" s="78" t="s">
        <v>10057</v>
      </c>
      <c r="R492" s="80"/>
      <c r="S492" s="92"/>
      <c r="T492" s="217"/>
      <c r="U492" s="221"/>
      <c r="W492" s="12" t="str">
        <f t="shared" si="148"/>
        <v/>
      </c>
      <c r="X492" s="196"/>
      <c r="Y492" s="6" t="str">
        <f t="shared" si="155"/>
        <v/>
      </c>
      <c r="Z492" s="103" t="str">
        <f t="shared" si="156"/>
        <v/>
      </c>
      <c r="AB492" s="6"/>
      <c r="AI492" s="53">
        <v>4</v>
      </c>
      <c r="AJ492" s="78">
        <v>20</v>
      </c>
      <c r="AK492" s="113" t="s">
        <v>9469</v>
      </c>
      <c r="AM492" s="114" t="str">
        <f t="shared" si="151"/>
        <v/>
      </c>
      <c r="AR492" s="127"/>
      <c r="AT492" s="128"/>
      <c r="AU492" s="7"/>
      <c r="AV492" s="129"/>
      <c r="AW492" s="126" t="str">
        <f t="shared" si="152"/>
        <v/>
      </c>
      <c r="AX492" s="137"/>
      <c r="BB492" s="147" t="str">
        <f t="shared" si="149"/>
        <v/>
      </c>
      <c r="BS492" s="6"/>
      <c r="BT492" s="11"/>
    </row>
    <row r="493" spans="1:72" ht="15.75" x14ac:dyDescent="0.25">
      <c r="A493" s="52" t="s">
        <v>1258</v>
      </c>
      <c r="B493" s="56"/>
      <c r="C493" s="128" t="s">
        <v>118</v>
      </c>
      <c r="D493" s="7" t="s">
        <v>24</v>
      </c>
      <c r="E493" s="7" t="s">
        <v>440</v>
      </c>
      <c r="F493" s="64" t="s">
        <v>171</v>
      </c>
      <c r="G493" s="62">
        <v>3</v>
      </c>
      <c r="I493" s="10" t="s">
        <v>110</v>
      </c>
      <c r="J493" s="11" t="s">
        <v>9121</v>
      </c>
      <c r="K493" s="74" t="s">
        <v>511</v>
      </c>
      <c r="L493" s="176"/>
      <c r="M493" s="176">
        <v>1000</v>
      </c>
      <c r="N493" s="78" t="s">
        <v>1384</v>
      </c>
      <c r="O493" s="83" t="s">
        <v>6937</v>
      </c>
      <c r="P493" s="78" t="s">
        <v>666</v>
      </c>
      <c r="R493" s="80"/>
      <c r="S493" s="92"/>
      <c r="T493" s="317" t="s">
        <v>1267</v>
      </c>
      <c r="U493" s="278" t="s">
        <v>6876</v>
      </c>
      <c r="W493" s="12" t="str">
        <f t="shared" si="148"/>
        <v>Mqtt1</v>
      </c>
      <c r="X493" s="196"/>
      <c r="Y493" s="6" t="str">
        <f t="shared" si="155"/>
        <v>marpower/250000-fresh-water</v>
      </c>
      <c r="Z493" s="103" t="str">
        <f t="shared" si="156"/>
        <v>$.HOTWATER_CAPTAINS_CABIN_FLOW</v>
      </c>
      <c r="AB493" s="6"/>
      <c r="AI493" s="53">
        <v>0.05</v>
      </c>
      <c r="AJ493" s="78">
        <v>35</v>
      </c>
      <c r="AK493" s="113" t="s">
        <v>1417</v>
      </c>
      <c r="AM493" s="114" t="str">
        <f t="shared" si="151"/>
        <v/>
      </c>
      <c r="AR493" s="127"/>
      <c r="AT493" s="128"/>
      <c r="AU493" s="7"/>
      <c r="AV493" s="129"/>
      <c r="AW493" s="126" t="str">
        <f t="shared" si="152"/>
        <v/>
      </c>
      <c r="AX493" s="137"/>
      <c r="BB493" s="147" t="str">
        <f t="shared" si="149"/>
        <v/>
      </c>
      <c r="BS493" s="6"/>
      <c r="BT493" s="11"/>
    </row>
    <row r="494" spans="1:72" ht="15.75" x14ac:dyDescent="0.25">
      <c r="A494" s="52" t="s">
        <v>1258</v>
      </c>
      <c r="B494" s="56"/>
      <c r="C494" s="128" t="s">
        <v>118</v>
      </c>
      <c r="D494" s="7" t="s">
        <v>24</v>
      </c>
      <c r="E494" s="7" t="s">
        <v>440</v>
      </c>
      <c r="F494" s="64" t="s">
        <v>171</v>
      </c>
      <c r="G494" s="62">
        <v>4</v>
      </c>
      <c r="I494" s="10" t="s">
        <v>110</v>
      </c>
      <c r="J494" s="11" t="s">
        <v>9122</v>
      </c>
      <c r="K494" s="74" t="s">
        <v>511</v>
      </c>
      <c r="L494" s="176"/>
      <c r="M494" s="176">
        <v>1000</v>
      </c>
      <c r="N494" s="78" t="s">
        <v>1384</v>
      </c>
      <c r="O494" s="83" t="s">
        <v>6938</v>
      </c>
      <c r="P494" s="78" t="s">
        <v>667</v>
      </c>
      <c r="R494" s="80"/>
      <c r="S494" s="92"/>
      <c r="T494" s="318"/>
      <c r="U494" s="280"/>
      <c r="W494" s="12" t="str">
        <f t="shared" si="148"/>
        <v>Mqtt1</v>
      </c>
      <c r="X494" s="196"/>
      <c r="Y494" s="6" t="str">
        <f t="shared" si="155"/>
        <v>marpower/250000-fresh-water</v>
      </c>
      <c r="Z494" s="103" t="str">
        <f t="shared" si="156"/>
        <v>$.COLDWATER_CAPTAINS_CABIN_FLOW</v>
      </c>
      <c r="AB494" s="6"/>
      <c r="AI494" s="53">
        <v>0.05</v>
      </c>
      <c r="AJ494" s="78">
        <v>35</v>
      </c>
      <c r="AK494" s="113" t="s">
        <v>1417</v>
      </c>
      <c r="AM494" s="114" t="str">
        <f t="shared" si="151"/>
        <v/>
      </c>
      <c r="AR494" s="127"/>
      <c r="AT494" s="128"/>
      <c r="AU494" s="7"/>
      <c r="AV494" s="129"/>
      <c r="AW494" s="126" t="str">
        <f t="shared" si="152"/>
        <v/>
      </c>
      <c r="AX494" s="137"/>
      <c r="BB494" s="147" t="str">
        <f t="shared" si="149"/>
        <v/>
      </c>
      <c r="BS494" s="6"/>
      <c r="BT494" s="11"/>
    </row>
    <row r="495" spans="1:72" ht="15.75" x14ac:dyDescent="0.25">
      <c r="A495" s="52" t="s">
        <v>1258</v>
      </c>
      <c r="B495" s="56"/>
      <c r="C495" s="128" t="s">
        <v>118</v>
      </c>
      <c r="D495" s="7" t="s">
        <v>24</v>
      </c>
      <c r="E495" s="7" t="s">
        <v>441</v>
      </c>
      <c r="F495" s="64" t="s">
        <v>171</v>
      </c>
      <c r="G495" s="62">
        <v>1</v>
      </c>
      <c r="I495" s="10" t="s">
        <v>110</v>
      </c>
      <c r="J495" s="11" t="s">
        <v>9123</v>
      </c>
      <c r="K495" s="74" t="s">
        <v>511</v>
      </c>
      <c r="L495" s="176"/>
      <c r="M495" s="176">
        <v>1000</v>
      </c>
      <c r="N495" s="78" t="s">
        <v>1384</v>
      </c>
      <c r="O495" s="83" t="s">
        <v>6939</v>
      </c>
      <c r="P495" s="78" t="s">
        <v>668</v>
      </c>
      <c r="R495" s="80"/>
      <c r="S495" s="92"/>
      <c r="T495" s="317" t="s">
        <v>1266</v>
      </c>
      <c r="U495" s="278" t="s">
        <v>1026</v>
      </c>
      <c r="W495" s="12" t="str">
        <f t="shared" si="148"/>
        <v>Mqtt1</v>
      </c>
      <c r="X495" s="196"/>
      <c r="Y495" s="6" t="str">
        <f t="shared" si="155"/>
        <v>marpower/250000-fresh-water</v>
      </c>
      <c r="Z495" s="103" t="str">
        <f t="shared" si="156"/>
        <v>$.HOTWATER_CREW_CABIN_SB_AFT_FLOW</v>
      </c>
      <c r="AB495" s="6"/>
      <c r="AI495" s="53">
        <v>0.05</v>
      </c>
      <c r="AJ495" s="78">
        <v>35</v>
      </c>
      <c r="AK495" s="113" t="s">
        <v>1417</v>
      </c>
      <c r="AM495" s="114" t="str">
        <f t="shared" si="151"/>
        <v/>
      </c>
      <c r="AR495" s="127"/>
      <c r="AT495" s="128"/>
      <c r="AU495" s="7"/>
      <c r="AV495" s="129"/>
      <c r="AW495" s="126" t="str">
        <f t="shared" si="152"/>
        <v/>
      </c>
      <c r="AX495" s="137"/>
      <c r="BB495" s="147" t="str">
        <f t="shared" si="149"/>
        <v/>
      </c>
      <c r="BS495" s="6"/>
      <c r="BT495" s="11"/>
    </row>
    <row r="496" spans="1:72" ht="15.75" x14ac:dyDescent="0.25">
      <c r="A496" s="52" t="s">
        <v>1258</v>
      </c>
      <c r="B496" s="56"/>
      <c r="C496" s="128" t="s">
        <v>118</v>
      </c>
      <c r="D496" s="7" t="s">
        <v>24</v>
      </c>
      <c r="E496" s="7" t="s">
        <v>441</v>
      </c>
      <c r="F496" s="64" t="s">
        <v>171</v>
      </c>
      <c r="G496" s="62">
        <v>2</v>
      </c>
      <c r="I496" s="10" t="s">
        <v>110</v>
      </c>
      <c r="J496" s="11" t="s">
        <v>9124</v>
      </c>
      <c r="K496" s="74" t="s">
        <v>511</v>
      </c>
      <c r="L496" s="176"/>
      <c r="M496" s="176">
        <v>1000</v>
      </c>
      <c r="N496" s="78" t="s">
        <v>1384</v>
      </c>
      <c r="O496" s="83" t="s">
        <v>6940</v>
      </c>
      <c r="P496" s="78" t="s">
        <v>669</v>
      </c>
      <c r="R496" s="80"/>
      <c r="S496" s="92"/>
      <c r="T496" s="324"/>
      <c r="U496" s="279"/>
      <c r="W496" s="12" t="str">
        <f t="shared" si="148"/>
        <v>Mqtt1</v>
      </c>
      <c r="X496" s="196"/>
      <c r="Y496" s="6" t="str">
        <f t="shared" si="155"/>
        <v>marpower/250000-fresh-water</v>
      </c>
      <c r="Z496" s="103" t="str">
        <f t="shared" si="156"/>
        <v>$.COLDWATER_CREW_CABIN_SB_AFT_FLOW</v>
      </c>
      <c r="AB496" s="6"/>
      <c r="AI496" s="53">
        <v>0.05</v>
      </c>
      <c r="AJ496" s="78">
        <v>35</v>
      </c>
      <c r="AK496" s="113" t="s">
        <v>1417</v>
      </c>
      <c r="AM496" s="114" t="str">
        <f t="shared" si="151"/>
        <v/>
      </c>
      <c r="AR496" s="127"/>
      <c r="AT496" s="128"/>
      <c r="AU496" s="7"/>
      <c r="AV496" s="129"/>
      <c r="AW496" s="126" t="str">
        <f t="shared" si="152"/>
        <v/>
      </c>
      <c r="AX496" s="137"/>
      <c r="BB496" s="147" t="str">
        <f t="shared" si="149"/>
        <v/>
      </c>
      <c r="BS496" s="6"/>
      <c r="BT496" s="11"/>
    </row>
    <row r="497" spans="1:72" ht="15.75" x14ac:dyDescent="0.25">
      <c r="A497" s="52" t="s">
        <v>1258</v>
      </c>
      <c r="B497" s="56"/>
      <c r="C497" s="128" t="s">
        <v>118</v>
      </c>
      <c r="D497" s="7" t="s">
        <v>24</v>
      </c>
      <c r="E497" s="7" t="s">
        <v>441</v>
      </c>
      <c r="F497" s="64" t="s">
        <v>171</v>
      </c>
      <c r="G497" s="62">
        <v>3</v>
      </c>
      <c r="I497" s="10" t="s">
        <v>110</v>
      </c>
      <c r="J497" s="11" t="s">
        <v>9125</v>
      </c>
      <c r="K497" s="74" t="s">
        <v>511</v>
      </c>
      <c r="L497" s="176"/>
      <c r="M497" s="176">
        <v>1000</v>
      </c>
      <c r="N497" s="78" t="s">
        <v>1384</v>
      </c>
      <c r="O497" s="83" t="s">
        <v>6941</v>
      </c>
      <c r="P497" s="78" t="s">
        <v>670</v>
      </c>
      <c r="R497" s="80"/>
      <c r="S497" s="92"/>
      <c r="T497" s="318"/>
      <c r="U497" s="280"/>
      <c r="W497" s="12" t="str">
        <f t="shared" si="148"/>
        <v>Mqtt1</v>
      </c>
      <c r="X497" s="196"/>
      <c r="Y497" s="6" t="str">
        <f t="shared" si="155"/>
        <v>marpower/250000-fresh-water</v>
      </c>
      <c r="Z497" s="103" t="str">
        <f t="shared" si="156"/>
        <v>$.HOTWATER_CREW_CABIN_SB_MID_FLOW</v>
      </c>
      <c r="AB497" s="6"/>
      <c r="AI497" s="53">
        <v>0.05</v>
      </c>
      <c r="AJ497" s="78">
        <v>35</v>
      </c>
      <c r="AK497" s="113" t="s">
        <v>1417</v>
      </c>
      <c r="AM497" s="114" t="str">
        <f t="shared" si="151"/>
        <v/>
      </c>
      <c r="AR497" s="127"/>
      <c r="AT497" s="128"/>
      <c r="AU497" s="7"/>
      <c r="AV497" s="129"/>
      <c r="AW497" s="126" t="str">
        <f t="shared" si="152"/>
        <v/>
      </c>
      <c r="AX497" s="137"/>
      <c r="BB497" s="147" t="str">
        <f t="shared" si="149"/>
        <v/>
      </c>
      <c r="BS497" s="6"/>
      <c r="BT497" s="11"/>
    </row>
    <row r="498" spans="1:72" ht="15.75" x14ac:dyDescent="0.25">
      <c r="A498" s="52" t="s">
        <v>1258</v>
      </c>
      <c r="B498" s="56"/>
      <c r="C498" s="128" t="s">
        <v>118</v>
      </c>
      <c r="D498" s="7" t="s">
        <v>24</v>
      </c>
      <c r="E498" s="7" t="s">
        <v>441</v>
      </c>
      <c r="F498" s="64" t="s">
        <v>171</v>
      </c>
      <c r="G498" s="62">
        <v>4</v>
      </c>
      <c r="I498" s="10" t="s">
        <v>110</v>
      </c>
      <c r="J498" s="11" t="s">
        <v>9126</v>
      </c>
      <c r="K498" s="74" t="s">
        <v>511</v>
      </c>
      <c r="L498" s="176"/>
      <c r="M498" s="176">
        <v>1000</v>
      </c>
      <c r="N498" s="78" t="s">
        <v>1384</v>
      </c>
      <c r="O498" s="83" t="s">
        <v>6942</v>
      </c>
      <c r="P498" s="78" t="s">
        <v>671</v>
      </c>
      <c r="R498" s="80"/>
      <c r="S498" s="92"/>
      <c r="T498" s="275" t="s">
        <v>1267</v>
      </c>
      <c r="U498" s="278" t="s">
        <v>6876</v>
      </c>
      <c r="W498" s="12" t="str">
        <f t="shared" si="148"/>
        <v>Mqtt1</v>
      </c>
      <c r="X498" s="196"/>
      <c r="Y498" s="6" t="str">
        <f t="shared" si="155"/>
        <v>marpower/250000-fresh-water</v>
      </c>
      <c r="Z498" s="103" t="str">
        <f t="shared" si="156"/>
        <v>$.COLDWATER_CREW_CABIN_SB_MID_FLOW</v>
      </c>
      <c r="AB498" s="6"/>
      <c r="AI498" s="53">
        <v>0.05</v>
      </c>
      <c r="AJ498" s="78">
        <v>35</v>
      </c>
      <c r="AK498" s="113" t="s">
        <v>1417</v>
      </c>
      <c r="AM498" s="114" t="str">
        <f t="shared" si="151"/>
        <v/>
      </c>
      <c r="AR498" s="127"/>
      <c r="AT498" s="128"/>
      <c r="AU498" s="7"/>
      <c r="AV498" s="129"/>
      <c r="AW498" s="126" t="str">
        <f t="shared" si="152"/>
        <v/>
      </c>
      <c r="AX498" s="137"/>
      <c r="BB498" s="147" t="str">
        <f t="shared" si="149"/>
        <v/>
      </c>
      <c r="BS498" s="6"/>
      <c r="BT498" s="11"/>
    </row>
    <row r="499" spans="1:72" ht="15.75" x14ac:dyDescent="0.25">
      <c r="A499" s="52" t="s">
        <v>1258</v>
      </c>
      <c r="B499" s="56"/>
      <c r="C499" s="128" t="s">
        <v>118</v>
      </c>
      <c r="D499" s="7" t="s">
        <v>24</v>
      </c>
      <c r="E499" s="7" t="s">
        <v>442</v>
      </c>
      <c r="F499" s="64" t="s">
        <v>171</v>
      </c>
      <c r="G499" s="62">
        <v>1</v>
      </c>
      <c r="I499" s="10" t="s">
        <v>110</v>
      </c>
      <c r="J499" s="11" t="s">
        <v>9127</v>
      </c>
      <c r="K499" s="74" t="s">
        <v>511</v>
      </c>
      <c r="L499" s="176"/>
      <c r="M499" s="176">
        <v>1000</v>
      </c>
      <c r="N499" s="78" t="s">
        <v>1384</v>
      </c>
      <c r="O499" s="83" t="s">
        <v>6943</v>
      </c>
      <c r="P499" s="78" t="s">
        <v>672</v>
      </c>
      <c r="R499" s="80"/>
      <c r="S499" s="92"/>
      <c r="T499" s="276"/>
      <c r="U499" s="279"/>
      <c r="W499" s="12" t="str">
        <f t="shared" si="148"/>
        <v>Mqtt1</v>
      </c>
      <c r="X499" s="196"/>
      <c r="Y499" s="6" t="str">
        <f t="shared" si="155"/>
        <v>marpower/250000-fresh-water</v>
      </c>
      <c r="Z499" s="103" t="str">
        <f t="shared" si="156"/>
        <v>$.HOTWATER_CREW_CABIN_PS_MID_FLOW</v>
      </c>
      <c r="AB499" s="6"/>
      <c r="AI499" s="53">
        <v>0.05</v>
      </c>
      <c r="AJ499" s="78">
        <v>35</v>
      </c>
      <c r="AK499" s="113" t="s">
        <v>1417</v>
      </c>
      <c r="AM499" s="114" t="str">
        <f t="shared" si="151"/>
        <v/>
      </c>
      <c r="AR499" s="127"/>
      <c r="AT499" s="128"/>
      <c r="AU499" s="7"/>
      <c r="AV499" s="129"/>
      <c r="AW499" s="126" t="str">
        <f t="shared" si="152"/>
        <v/>
      </c>
      <c r="AX499" s="137"/>
      <c r="BB499" s="147" t="str">
        <f t="shared" si="149"/>
        <v/>
      </c>
      <c r="BS499" s="6"/>
      <c r="BT499" s="11"/>
    </row>
    <row r="500" spans="1:72" ht="15.75" x14ac:dyDescent="0.25">
      <c r="A500" s="52" t="s">
        <v>1258</v>
      </c>
      <c r="B500" s="56"/>
      <c r="C500" s="128" t="s">
        <v>118</v>
      </c>
      <c r="D500" s="7" t="s">
        <v>24</v>
      </c>
      <c r="E500" s="7" t="s">
        <v>442</v>
      </c>
      <c r="F500" s="64" t="s">
        <v>171</v>
      </c>
      <c r="G500" s="62">
        <v>2</v>
      </c>
      <c r="I500" s="10" t="s">
        <v>110</v>
      </c>
      <c r="J500" s="11" t="s">
        <v>9128</v>
      </c>
      <c r="K500" s="74" t="s">
        <v>511</v>
      </c>
      <c r="L500" s="176"/>
      <c r="M500" s="176">
        <v>1000</v>
      </c>
      <c r="N500" s="78" t="s">
        <v>1384</v>
      </c>
      <c r="O500" s="83" t="s">
        <v>6944</v>
      </c>
      <c r="P500" s="78" t="s">
        <v>673</v>
      </c>
      <c r="R500" s="80"/>
      <c r="S500" s="92"/>
      <c r="T500" s="276"/>
      <c r="U500" s="279"/>
      <c r="W500" s="12" t="str">
        <f t="shared" si="148"/>
        <v>Mqtt1</v>
      </c>
      <c r="X500" s="196"/>
      <c r="Y500" s="6" t="str">
        <f t="shared" si="155"/>
        <v>marpower/250000-fresh-water</v>
      </c>
      <c r="Z500" s="103" t="str">
        <f t="shared" si="156"/>
        <v>$.COLDWATER_CREW_CABIN_PS_MID_FLOW</v>
      </c>
      <c r="AB500" s="6"/>
      <c r="AI500" s="53">
        <v>0.05</v>
      </c>
      <c r="AJ500" s="78">
        <v>35</v>
      </c>
      <c r="AK500" s="113" t="s">
        <v>1417</v>
      </c>
      <c r="AM500" s="114" t="str">
        <f t="shared" si="151"/>
        <v/>
      </c>
      <c r="AR500" s="127"/>
      <c r="AT500" s="128"/>
      <c r="AU500" s="7"/>
      <c r="AV500" s="129"/>
      <c r="AW500" s="126" t="str">
        <f t="shared" si="152"/>
        <v/>
      </c>
      <c r="AX500" s="137"/>
      <c r="BB500" s="147" t="str">
        <f t="shared" si="149"/>
        <v/>
      </c>
      <c r="BS500" s="6"/>
      <c r="BT500" s="11"/>
    </row>
    <row r="501" spans="1:72" ht="15.75" x14ac:dyDescent="0.25">
      <c r="A501" s="52" t="s">
        <v>1258</v>
      </c>
      <c r="B501" s="56"/>
      <c r="C501" s="128" t="s">
        <v>118</v>
      </c>
      <c r="D501" s="7" t="s">
        <v>24</v>
      </c>
      <c r="E501" s="7" t="s">
        <v>442</v>
      </c>
      <c r="F501" s="64" t="s">
        <v>171</v>
      </c>
      <c r="G501" s="62">
        <v>3</v>
      </c>
      <c r="I501" s="10" t="s">
        <v>110</v>
      </c>
      <c r="J501" s="11" t="s">
        <v>9129</v>
      </c>
      <c r="K501" s="74" t="s">
        <v>511</v>
      </c>
      <c r="L501" s="176"/>
      <c r="M501" s="176">
        <v>1000</v>
      </c>
      <c r="N501" s="78" t="s">
        <v>1384</v>
      </c>
      <c r="O501" s="83" t="s">
        <v>6945</v>
      </c>
      <c r="P501" s="78" t="s">
        <v>674</v>
      </c>
      <c r="R501" s="80"/>
      <c r="S501" s="92"/>
      <c r="T501" s="276"/>
      <c r="U501" s="279"/>
      <c r="W501" s="12" t="str">
        <f t="shared" si="148"/>
        <v>Mqtt1</v>
      </c>
      <c r="X501" s="196"/>
      <c r="Y501" s="6" t="str">
        <f t="shared" si="155"/>
        <v>marpower/250000-fresh-water</v>
      </c>
      <c r="Z501" s="103" t="str">
        <f t="shared" si="156"/>
        <v>$.HOTWATER_CREW_CABIN_SB_FWD_FLOW</v>
      </c>
      <c r="AB501" s="6"/>
      <c r="AI501" s="53">
        <v>0.05</v>
      </c>
      <c r="AJ501" s="78">
        <v>35</v>
      </c>
      <c r="AK501" s="113" t="s">
        <v>1417</v>
      </c>
      <c r="AM501" s="114" t="str">
        <f t="shared" si="151"/>
        <v/>
      </c>
      <c r="AR501" s="127"/>
      <c r="AT501" s="128"/>
      <c r="AU501" s="7"/>
      <c r="AV501" s="129"/>
      <c r="AW501" s="126" t="str">
        <f t="shared" si="152"/>
        <v/>
      </c>
      <c r="AX501" s="137"/>
      <c r="BB501" s="147" t="str">
        <f t="shared" si="149"/>
        <v/>
      </c>
      <c r="BS501" s="6"/>
      <c r="BT501" s="11"/>
    </row>
    <row r="502" spans="1:72" ht="15.75" x14ac:dyDescent="0.25">
      <c r="A502" s="52" t="s">
        <v>1258</v>
      </c>
      <c r="B502" s="56"/>
      <c r="C502" s="128" t="s">
        <v>118</v>
      </c>
      <c r="D502" s="7" t="s">
        <v>24</v>
      </c>
      <c r="E502" s="7" t="s">
        <v>442</v>
      </c>
      <c r="F502" s="64" t="s">
        <v>171</v>
      </c>
      <c r="G502" s="62">
        <v>4</v>
      </c>
      <c r="I502" s="10" t="s">
        <v>110</v>
      </c>
      <c r="J502" s="11" t="s">
        <v>9130</v>
      </c>
      <c r="K502" s="74" t="s">
        <v>511</v>
      </c>
      <c r="L502" s="176"/>
      <c r="M502" s="176">
        <v>1000</v>
      </c>
      <c r="N502" s="78" t="s">
        <v>1384</v>
      </c>
      <c r="O502" s="83" t="s">
        <v>6946</v>
      </c>
      <c r="P502" s="78" t="s">
        <v>675</v>
      </c>
      <c r="R502" s="80"/>
      <c r="S502" s="92"/>
      <c r="T502" s="277"/>
      <c r="U502" s="280"/>
      <c r="W502" s="12" t="str">
        <f t="shared" si="148"/>
        <v>Mqtt1</v>
      </c>
      <c r="X502" s="196"/>
      <c r="Y502" s="6" t="str">
        <f t="shared" si="155"/>
        <v>marpower/250000-fresh-water</v>
      </c>
      <c r="Z502" s="103" t="str">
        <f t="shared" si="156"/>
        <v>$.COLDWATER_CREW_CABIN_SB_FWD_FLOW</v>
      </c>
      <c r="AB502" s="6"/>
      <c r="AI502" s="53">
        <v>0.05</v>
      </c>
      <c r="AJ502" s="78">
        <v>35</v>
      </c>
      <c r="AK502" s="113" t="s">
        <v>1417</v>
      </c>
      <c r="AM502" s="114" t="str">
        <f t="shared" si="151"/>
        <v/>
      </c>
      <c r="AR502" s="127"/>
      <c r="AT502" s="128"/>
      <c r="AU502" s="7"/>
      <c r="AV502" s="129"/>
      <c r="AW502" s="126" t="str">
        <f t="shared" si="152"/>
        <v/>
      </c>
      <c r="AX502" s="137"/>
      <c r="BB502" s="147" t="str">
        <f t="shared" si="149"/>
        <v/>
      </c>
      <c r="BS502" s="6"/>
      <c r="BT502" s="11"/>
    </row>
    <row r="503" spans="1:72" ht="15.75" x14ac:dyDescent="0.25">
      <c r="A503" s="52" t="s">
        <v>1258</v>
      </c>
      <c r="B503" s="56"/>
      <c r="C503" s="128" t="s">
        <v>118</v>
      </c>
      <c r="D503" s="7" t="s">
        <v>24</v>
      </c>
      <c r="E503" s="7" t="s">
        <v>443</v>
      </c>
      <c r="F503" s="64" t="s">
        <v>171</v>
      </c>
      <c r="G503" s="62">
        <v>1</v>
      </c>
      <c r="I503" s="10" t="s">
        <v>110</v>
      </c>
      <c r="J503" s="185" t="s">
        <v>9131</v>
      </c>
      <c r="K503" s="74" t="s">
        <v>511</v>
      </c>
      <c r="L503" s="176"/>
      <c r="M503" s="176">
        <v>1000</v>
      </c>
      <c r="N503" s="78" t="s">
        <v>1384</v>
      </c>
      <c r="O503" s="83" t="s">
        <v>6947</v>
      </c>
      <c r="P503" s="78" t="s">
        <v>676</v>
      </c>
      <c r="R503" s="80"/>
      <c r="S503" s="92"/>
      <c r="T503" s="317" t="s">
        <v>1266</v>
      </c>
      <c r="U503" s="278" t="s">
        <v>1026</v>
      </c>
      <c r="W503" s="12" t="str">
        <f t="shared" si="148"/>
        <v>Mqtt1</v>
      </c>
      <c r="X503" s="196"/>
      <c r="Y503" s="6" t="str">
        <f t="shared" si="155"/>
        <v>marpower/250000-fresh-water</v>
      </c>
      <c r="Z503" s="103" t="str">
        <f t="shared" si="156"/>
        <v>$.HOTWATER_CREW_CABIN_PS_FWD_FLOW</v>
      </c>
      <c r="AB503" s="6"/>
      <c r="AI503" s="53">
        <v>0.05</v>
      </c>
      <c r="AJ503" s="78">
        <v>35</v>
      </c>
      <c r="AK503" s="113" t="s">
        <v>1417</v>
      </c>
      <c r="AM503" s="114" t="str">
        <f t="shared" si="151"/>
        <v/>
      </c>
      <c r="AR503" s="127"/>
      <c r="AT503" s="128"/>
      <c r="AU503" s="7"/>
      <c r="AV503" s="129"/>
      <c r="AW503" s="126" t="str">
        <f t="shared" si="152"/>
        <v/>
      </c>
      <c r="AX503" s="137"/>
      <c r="BB503" s="147" t="str">
        <f t="shared" si="149"/>
        <v/>
      </c>
      <c r="BS503" s="6"/>
      <c r="BT503" s="11"/>
    </row>
    <row r="504" spans="1:72" ht="15.75" x14ac:dyDescent="0.25">
      <c r="A504" s="52" t="s">
        <v>1258</v>
      </c>
      <c r="B504" s="56"/>
      <c r="C504" s="128" t="s">
        <v>118</v>
      </c>
      <c r="D504" s="7" t="s">
        <v>24</v>
      </c>
      <c r="E504" s="7" t="s">
        <v>443</v>
      </c>
      <c r="F504" s="64" t="s">
        <v>171</v>
      </c>
      <c r="G504" s="62">
        <v>2</v>
      </c>
      <c r="I504" s="10" t="s">
        <v>110</v>
      </c>
      <c r="J504" s="11" t="s">
        <v>9132</v>
      </c>
      <c r="K504" s="74" t="s">
        <v>511</v>
      </c>
      <c r="L504" s="176"/>
      <c r="M504" s="176">
        <v>1000</v>
      </c>
      <c r="N504" s="78" t="s">
        <v>1384</v>
      </c>
      <c r="O504" s="83" t="s">
        <v>6948</v>
      </c>
      <c r="P504" s="78" t="s">
        <v>677</v>
      </c>
      <c r="R504" s="80"/>
      <c r="S504" s="92"/>
      <c r="T504" s="318"/>
      <c r="U504" s="280"/>
      <c r="W504" s="12" t="str">
        <f t="shared" si="148"/>
        <v>Mqtt1</v>
      </c>
      <c r="X504" s="196"/>
      <c r="Y504" s="6" t="str">
        <f t="shared" si="155"/>
        <v>marpower/250000-fresh-water</v>
      </c>
      <c r="Z504" s="103" t="str">
        <f t="shared" si="156"/>
        <v>$.COLDWATER_CREW_CABIN_PS_FWD_FLOW</v>
      </c>
      <c r="AB504" s="6"/>
      <c r="AI504" s="53">
        <v>0.05</v>
      </c>
      <c r="AJ504" s="78">
        <v>35</v>
      </c>
      <c r="AK504" s="113" t="s">
        <v>1417</v>
      </c>
      <c r="AM504" s="114" t="str">
        <f t="shared" si="151"/>
        <v/>
      </c>
      <c r="AR504" s="127"/>
      <c r="AT504" s="128"/>
      <c r="AU504" s="7"/>
      <c r="AV504" s="129"/>
      <c r="AW504" s="126" t="str">
        <f t="shared" si="152"/>
        <v/>
      </c>
      <c r="AX504" s="137"/>
      <c r="BB504" s="147" t="str">
        <f t="shared" si="149"/>
        <v/>
      </c>
      <c r="BS504" s="6"/>
      <c r="BT504" s="11"/>
    </row>
    <row r="505" spans="1:72" ht="15.75" x14ac:dyDescent="0.25">
      <c r="A505" s="52" t="s">
        <v>1258</v>
      </c>
      <c r="B505" s="56"/>
      <c r="C505" s="128" t="s">
        <v>118</v>
      </c>
      <c r="D505" s="7" t="s">
        <v>24</v>
      </c>
      <c r="E505" s="7" t="s">
        <v>443</v>
      </c>
      <c r="F505" s="64" t="s">
        <v>171</v>
      </c>
      <c r="G505" s="62">
        <v>3</v>
      </c>
      <c r="I505" s="10" t="s">
        <v>110</v>
      </c>
      <c r="J505" s="11" t="s">
        <v>9133</v>
      </c>
      <c r="K505" s="74" t="s">
        <v>511</v>
      </c>
      <c r="L505" s="176"/>
      <c r="M505" s="176">
        <v>1000</v>
      </c>
      <c r="N505" s="78" t="s">
        <v>1384</v>
      </c>
      <c r="O505" s="83" t="s">
        <v>6949</v>
      </c>
      <c r="P505" s="78" t="s">
        <v>678</v>
      </c>
      <c r="R505" s="80"/>
      <c r="S505" s="92"/>
      <c r="T505" s="317" t="s">
        <v>1268</v>
      </c>
      <c r="U505" s="278" t="s">
        <v>1287</v>
      </c>
      <c r="W505" s="12" t="str">
        <f t="shared" si="148"/>
        <v>Mqtt1</v>
      </c>
      <c r="X505" s="196"/>
      <c r="Y505" s="6" t="str">
        <f t="shared" si="155"/>
        <v>marpower/250000-fresh-water</v>
      </c>
      <c r="Z505" s="103" t="str">
        <f t="shared" si="156"/>
        <v>$.HOTWATER_DECKHOUSE_FLOW</v>
      </c>
      <c r="AB505" s="6"/>
      <c r="AI505" s="53">
        <v>0.05</v>
      </c>
      <c r="AJ505" s="78">
        <v>35</v>
      </c>
      <c r="AK505" s="113" t="s">
        <v>1417</v>
      </c>
      <c r="AM505" s="114" t="str">
        <f t="shared" si="151"/>
        <v/>
      </c>
      <c r="AR505" s="127"/>
      <c r="AT505" s="128"/>
      <c r="AU505" s="7"/>
      <c r="AV505" s="129"/>
      <c r="AW505" s="126" t="str">
        <f t="shared" si="152"/>
        <v/>
      </c>
      <c r="AX505" s="137"/>
      <c r="BB505" s="147" t="str">
        <f t="shared" si="149"/>
        <v/>
      </c>
      <c r="BS505" s="6"/>
      <c r="BT505" s="11"/>
    </row>
    <row r="506" spans="1:72" ht="15.75" x14ac:dyDescent="0.25">
      <c r="A506" s="52" t="s">
        <v>1258</v>
      </c>
      <c r="B506" s="56"/>
      <c r="C506" s="128" t="s">
        <v>118</v>
      </c>
      <c r="D506" s="7" t="s">
        <v>24</v>
      </c>
      <c r="E506" s="7" t="s">
        <v>443</v>
      </c>
      <c r="F506" s="64" t="s">
        <v>171</v>
      </c>
      <c r="G506" s="62">
        <v>4</v>
      </c>
      <c r="I506" s="10" t="s">
        <v>110</v>
      </c>
      <c r="J506" s="11" t="s">
        <v>9134</v>
      </c>
      <c r="K506" s="74" t="s">
        <v>511</v>
      </c>
      <c r="L506" s="176"/>
      <c r="M506" s="176">
        <v>1000</v>
      </c>
      <c r="N506" s="78" t="s">
        <v>1384</v>
      </c>
      <c r="O506" s="83" t="s">
        <v>6950</v>
      </c>
      <c r="P506" s="78" t="s">
        <v>679</v>
      </c>
      <c r="R506" s="80"/>
      <c r="S506" s="92"/>
      <c r="T506" s="324"/>
      <c r="U506" s="279"/>
      <c r="W506" s="12" t="str">
        <f t="shared" si="148"/>
        <v>Mqtt1</v>
      </c>
      <c r="X506" s="196"/>
      <c r="Y506" s="6" t="str">
        <f t="shared" si="155"/>
        <v>marpower/250000-fresh-water</v>
      </c>
      <c r="Z506" s="103" t="str">
        <f t="shared" si="156"/>
        <v>$.COLDWATER_DECKHOUSE_FLOW</v>
      </c>
      <c r="AB506" s="6"/>
      <c r="AI506" s="53">
        <v>0.05</v>
      </c>
      <c r="AJ506" s="78">
        <v>35</v>
      </c>
      <c r="AK506" s="113" t="s">
        <v>1417</v>
      </c>
      <c r="AM506" s="114" t="str">
        <f t="shared" si="151"/>
        <v/>
      </c>
      <c r="AR506" s="127"/>
      <c r="AT506" s="128"/>
      <c r="AU506" s="7"/>
      <c r="AV506" s="129"/>
      <c r="AW506" s="126" t="str">
        <f t="shared" si="152"/>
        <v/>
      </c>
      <c r="AX506" s="137"/>
      <c r="BB506" s="147" t="str">
        <f t="shared" si="149"/>
        <v/>
      </c>
      <c r="BS506" s="6"/>
      <c r="BT506" s="11"/>
    </row>
    <row r="507" spans="1:72" ht="15.75" x14ac:dyDescent="0.25">
      <c r="A507" s="52" t="s">
        <v>1258</v>
      </c>
      <c r="B507" s="56"/>
      <c r="C507" s="128" t="s">
        <v>118</v>
      </c>
      <c r="D507" s="7" t="s">
        <v>24</v>
      </c>
      <c r="E507" s="7" t="s">
        <v>444</v>
      </c>
      <c r="F507" s="64" t="s">
        <v>171</v>
      </c>
      <c r="G507" s="62">
        <v>1</v>
      </c>
      <c r="I507" s="10" t="s">
        <v>110</v>
      </c>
      <c r="J507" s="11" t="s">
        <v>9135</v>
      </c>
      <c r="K507" s="74" t="s">
        <v>511</v>
      </c>
      <c r="L507" s="176"/>
      <c r="M507" s="176">
        <v>1000</v>
      </c>
      <c r="N507" s="78" t="s">
        <v>1384</v>
      </c>
      <c r="O507" s="83" t="s">
        <v>6951</v>
      </c>
      <c r="P507" s="78" t="s">
        <v>680</v>
      </c>
      <c r="R507" s="80"/>
      <c r="S507" s="92"/>
      <c r="T507" s="324"/>
      <c r="U507" s="279"/>
      <c r="W507" s="12" t="str">
        <f t="shared" si="148"/>
        <v>Mqtt1</v>
      </c>
      <c r="X507" s="196"/>
      <c r="Y507" s="6" t="str">
        <f t="shared" si="155"/>
        <v>marpower/250000-fresh-water</v>
      </c>
      <c r="Z507" s="103" t="str">
        <f t="shared" si="156"/>
        <v>$.HOTWATER_DECK_FR48_SB_TECH_COR_FLOW</v>
      </c>
      <c r="AB507" s="6"/>
      <c r="AI507" s="53">
        <v>0.05</v>
      </c>
      <c r="AJ507" s="78">
        <v>35</v>
      </c>
      <c r="AK507" s="113" t="s">
        <v>1417</v>
      </c>
      <c r="AM507" s="114" t="str">
        <f t="shared" si="151"/>
        <v/>
      </c>
      <c r="AR507" s="127"/>
      <c r="AT507" s="128"/>
      <c r="AU507" s="7"/>
      <c r="AV507" s="129"/>
      <c r="AW507" s="126" t="str">
        <f t="shared" si="152"/>
        <v/>
      </c>
      <c r="AX507" s="137"/>
      <c r="BB507" s="147" t="str">
        <f t="shared" si="149"/>
        <v/>
      </c>
      <c r="BS507" s="6"/>
      <c r="BT507" s="11"/>
    </row>
    <row r="508" spans="1:72" ht="15.75" x14ac:dyDescent="0.25">
      <c r="A508" s="52" t="s">
        <v>1258</v>
      </c>
      <c r="B508" s="56"/>
      <c r="C508" s="128" t="s">
        <v>118</v>
      </c>
      <c r="D508" s="7" t="s">
        <v>24</v>
      </c>
      <c r="E508" s="7" t="s">
        <v>444</v>
      </c>
      <c r="F508" s="64" t="s">
        <v>171</v>
      </c>
      <c r="G508" s="62">
        <v>2</v>
      </c>
      <c r="I508" s="10" t="s">
        <v>110</v>
      </c>
      <c r="J508" s="11" t="s">
        <v>9136</v>
      </c>
      <c r="K508" s="74" t="s">
        <v>511</v>
      </c>
      <c r="L508" s="176"/>
      <c r="M508" s="176">
        <v>1000</v>
      </c>
      <c r="N508" s="78" t="s">
        <v>1384</v>
      </c>
      <c r="O508" s="83" t="s">
        <v>6952</v>
      </c>
      <c r="P508" s="78" t="s">
        <v>681</v>
      </c>
      <c r="R508" s="80"/>
      <c r="S508" s="92"/>
      <c r="T508" s="318"/>
      <c r="U508" s="280"/>
      <c r="W508" s="12" t="str">
        <f t="shared" si="148"/>
        <v>Mqtt1</v>
      </c>
      <c r="X508" s="196"/>
      <c r="Y508" s="6" t="str">
        <f t="shared" si="155"/>
        <v>marpower/250000-fresh-water</v>
      </c>
      <c r="Z508" s="103" t="str">
        <f t="shared" si="156"/>
        <v>$.COLDWATER_DECK_FR48_SB_TECH_COR_FLOW</v>
      </c>
      <c r="AB508" s="6"/>
      <c r="AI508" s="53">
        <v>0.05</v>
      </c>
      <c r="AJ508" s="78">
        <v>35</v>
      </c>
      <c r="AK508" s="113" t="s">
        <v>1417</v>
      </c>
      <c r="AM508" s="114" t="str">
        <f t="shared" si="151"/>
        <v/>
      </c>
      <c r="AR508" s="127"/>
      <c r="AT508" s="128"/>
      <c r="AU508" s="7"/>
      <c r="AV508" s="129"/>
      <c r="AW508" s="126" t="str">
        <f t="shared" si="152"/>
        <v/>
      </c>
      <c r="AX508" s="137"/>
      <c r="BB508" s="147" t="str">
        <f t="shared" si="149"/>
        <v/>
      </c>
      <c r="BS508" s="6"/>
      <c r="BT508" s="11"/>
    </row>
    <row r="509" spans="1:72" ht="15.75" x14ac:dyDescent="0.25">
      <c r="A509" s="52" t="s">
        <v>730</v>
      </c>
      <c r="B509" s="56"/>
      <c r="C509" s="128" t="s">
        <v>118</v>
      </c>
      <c r="D509" s="7" t="s">
        <v>24</v>
      </c>
      <c r="E509" s="7" t="s">
        <v>444</v>
      </c>
      <c r="F509" s="64" t="s">
        <v>171</v>
      </c>
      <c r="G509" s="62">
        <v>3</v>
      </c>
      <c r="I509" s="10" t="s">
        <v>110</v>
      </c>
      <c r="J509" s="71" t="s">
        <v>9137</v>
      </c>
      <c r="K509" s="74" t="s">
        <v>511</v>
      </c>
      <c r="L509" s="176"/>
      <c r="M509" s="176">
        <v>1000</v>
      </c>
      <c r="N509" s="78" t="s">
        <v>1384</v>
      </c>
      <c r="O509" s="83">
        <v>250010036</v>
      </c>
      <c r="P509" s="78" t="s">
        <v>682</v>
      </c>
      <c r="R509" s="80"/>
      <c r="S509" s="92"/>
      <c r="T509" s="217" t="s">
        <v>725</v>
      </c>
      <c r="U509" s="223" t="s">
        <v>921</v>
      </c>
      <c r="W509" s="12" t="str">
        <f t="shared" si="148"/>
        <v>Mqtt1</v>
      </c>
      <c r="X509" s="196"/>
      <c r="Y509" s="6" t="str">
        <f t="shared" si="155"/>
        <v>marpower/250000-fresh-water</v>
      </c>
      <c r="Z509" s="103" t="str">
        <f t="shared" si="156"/>
        <v>$.FR_46_SYSTEM_BEH_PRES_PUMPS_PRESS</v>
      </c>
      <c r="AB509" s="6"/>
      <c r="AI509" s="53">
        <v>4</v>
      </c>
      <c r="AJ509" s="78">
        <v>20</v>
      </c>
      <c r="AK509" s="113" t="s">
        <v>729</v>
      </c>
      <c r="AM509" s="114" t="str">
        <f t="shared" si="151"/>
        <v/>
      </c>
      <c r="AR509" s="127"/>
      <c r="AT509" s="128"/>
      <c r="AU509" s="7"/>
      <c r="AV509" s="129"/>
      <c r="AW509" s="126" t="str">
        <f t="shared" si="152"/>
        <v/>
      </c>
      <c r="AX509" s="137"/>
      <c r="BB509" s="147" t="str">
        <f t="shared" si="149"/>
        <v/>
      </c>
      <c r="BS509" s="6"/>
      <c r="BT509" s="11"/>
    </row>
    <row r="510" spans="1:72" ht="15.75" x14ac:dyDescent="0.25">
      <c r="A510" s="52" t="s">
        <v>1258</v>
      </c>
      <c r="B510" s="56"/>
      <c r="C510" s="128" t="s">
        <v>118</v>
      </c>
      <c r="D510" s="7" t="s">
        <v>24</v>
      </c>
      <c r="E510" s="7" t="s">
        <v>444</v>
      </c>
      <c r="F510" s="64" t="s">
        <v>171</v>
      </c>
      <c r="G510" s="62">
        <v>4</v>
      </c>
      <c r="I510" s="10" t="s">
        <v>110</v>
      </c>
      <c r="J510" s="11" t="s">
        <v>506</v>
      </c>
      <c r="K510" s="74" t="s">
        <v>511</v>
      </c>
      <c r="L510" s="176"/>
      <c r="M510" s="176">
        <v>1000</v>
      </c>
      <c r="N510" s="80" t="s">
        <v>1382</v>
      </c>
      <c r="O510" s="283" t="s">
        <v>542</v>
      </c>
      <c r="P510" s="78" t="s">
        <v>683</v>
      </c>
      <c r="R510" s="80"/>
      <c r="S510" s="92"/>
      <c r="T510" s="303" t="s">
        <v>726</v>
      </c>
      <c r="U510" s="278" t="s">
        <v>1287</v>
      </c>
      <c r="W510" s="12" t="str">
        <f t="shared" si="148"/>
        <v>Mqtt1</v>
      </c>
      <c r="X510" s="196"/>
      <c r="Y510" s="6" t="str">
        <f t="shared" si="155"/>
        <v>marpower/450000-amcs</v>
      </c>
      <c r="Z510" s="103" t="str">
        <f>IF(COUNTIF(N510,"spare"),"","$."&amp;_xlfn.REGEXREPLACE(_xlfn.REGEXREPLACE(IF(X510="",D510&amp;"_"&amp;J510,J510),"^Amcs_",""),"\.","_"))</f>
        <v>$.KEB2_ACC_SENSOR_1_OUTPX</v>
      </c>
      <c r="AB510" s="6"/>
      <c r="AI510" s="53">
        <v>4</v>
      </c>
      <c r="AJ510" s="78">
        <v>20</v>
      </c>
      <c r="AK510" s="113" t="s">
        <v>729</v>
      </c>
      <c r="AM510" s="114" t="str">
        <f t="shared" si="151"/>
        <v/>
      </c>
      <c r="AR510" s="127"/>
      <c r="AT510" s="128"/>
      <c r="AU510" s="7"/>
      <c r="AV510" s="129"/>
      <c r="AW510" s="126" t="str">
        <f t="shared" si="152"/>
        <v/>
      </c>
      <c r="AX510" s="137"/>
      <c r="BB510" s="147" t="str">
        <f t="shared" si="149"/>
        <v/>
      </c>
      <c r="BS510" s="6"/>
      <c r="BT510" s="11"/>
    </row>
    <row r="511" spans="1:72" ht="15.75" x14ac:dyDescent="0.25">
      <c r="A511" s="52" t="s">
        <v>1258</v>
      </c>
      <c r="B511" s="56"/>
      <c r="C511" s="128" t="s">
        <v>118</v>
      </c>
      <c r="D511" s="7" t="s">
        <v>24</v>
      </c>
      <c r="E511" s="7" t="s">
        <v>445</v>
      </c>
      <c r="F511" s="64" t="s">
        <v>171</v>
      </c>
      <c r="G511" s="62">
        <v>1</v>
      </c>
      <c r="I511" s="10" t="s">
        <v>110</v>
      </c>
      <c r="J511" s="71" t="s">
        <v>507</v>
      </c>
      <c r="K511" s="74" t="s">
        <v>511</v>
      </c>
      <c r="L511" s="176"/>
      <c r="M511" s="176">
        <v>1000</v>
      </c>
      <c r="N511" s="80" t="s">
        <v>1382</v>
      </c>
      <c r="O511" s="288"/>
      <c r="P511" s="78" t="s">
        <v>684</v>
      </c>
      <c r="R511" s="80"/>
      <c r="S511" s="92"/>
      <c r="T511" s="304"/>
      <c r="U511" s="279"/>
      <c r="W511" s="12" t="str">
        <f t="shared" si="148"/>
        <v>Mqtt1</v>
      </c>
      <c r="X511" s="196"/>
      <c r="Y511" s="6" t="str">
        <f t="shared" si="155"/>
        <v>marpower/450000-amcs</v>
      </c>
      <c r="Z511" s="103" t="str">
        <f>IF(COUNTIF(N511,"spare"),"","$."&amp;_xlfn.REGEXREPLACE(_xlfn.REGEXREPLACE(IF(X511="",D511&amp;"_"&amp;J511,J511),"^Amcs_",""),"\.","_"))</f>
        <v>$.KEB2_ACC_SENSOR_1_OUTPY</v>
      </c>
      <c r="AB511" s="6"/>
      <c r="AI511" s="53">
        <v>4</v>
      </c>
      <c r="AJ511" s="78">
        <v>20</v>
      </c>
      <c r="AK511" s="113" t="s">
        <v>729</v>
      </c>
      <c r="AM511" s="114" t="str">
        <f t="shared" si="151"/>
        <v/>
      </c>
      <c r="AR511" s="127"/>
      <c r="AT511" s="128"/>
      <c r="AU511" s="7"/>
      <c r="AV511" s="129"/>
      <c r="AW511" s="126" t="str">
        <f t="shared" si="152"/>
        <v/>
      </c>
      <c r="AX511" s="137"/>
      <c r="BB511" s="147" t="str">
        <f t="shared" si="149"/>
        <v/>
      </c>
      <c r="BS511" s="6"/>
      <c r="BT511" s="11"/>
    </row>
    <row r="512" spans="1:72" ht="15.75" x14ac:dyDescent="0.25">
      <c r="A512" s="52" t="s">
        <v>1258</v>
      </c>
      <c r="B512" s="56"/>
      <c r="C512" s="128" t="s">
        <v>118</v>
      </c>
      <c r="D512" s="7" t="s">
        <v>24</v>
      </c>
      <c r="E512" s="7" t="s">
        <v>445</v>
      </c>
      <c r="F512" s="64" t="s">
        <v>171</v>
      </c>
      <c r="G512" s="62">
        <v>2</v>
      </c>
      <c r="I512" s="10" t="s">
        <v>110</v>
      </c>
      <c r="J512" s="71" t="s">
        <v>508</v>
      </c>
      <c r="K512" s="74" t="s">
        <v>511</v>
      </c>
      <c r="L512" s="176"/>
      <c r="M512" s="176">
        <v>1000</v>
      </c>
      <c r="N512" s="80" t="s">
        <v>1382</v>
      </c>
      <c r="O512" s="284"/>
      <c r="P512" s="78" t="s">
        <v>685</v>
      </c>
      <c r="R512" s="80"/>
      <c r="S512" s="92"/>
      <c r="T512" s="316"/>
      <c r="U512" s="280"/>
      <c r="W512" s="12" t="str">
        <f t="shared" si="148"/>
        <v>Mqtt1</v>
      </c>
      <c r="X512" s="196"/>
      <c r="Y512" s="6" t="str">
        <f t="shared" si="155"/>
        <v>marpower/450000-amcs</v>
      </c>
      <c r="Z512" s="103" t="str">
        <f>IF(COUNTIF(N512,"spare"),"","$."&amp;_xlfn.REGEXREPLACE(_xlfn.REGEXREPLACE(IF(X512="",D512&amp;"_"&amp;J512,J512),"^Amcs_",""),"\.","_"))</f>
        <v>$.KEB2_ACC_SENSOR_1_OUTPZ</v>
      </c>
      <c r="AB512" s="6"/>
      <c r="AI512" s="53">
        <v>4</v>
      </c>
      <c r="AJ512" s="78">
        <v>20</v>
      </c>
      <c r="AK512" s="113" t="s">
        <v>729</v>
      </c>
      <c r="AM512" s="114" t="str">
        <f t="shared" si="151"/>
        <v/>
      </c>
      <c r="AR512" s="127"/>
      <c r="AT512" s="128"/>
      <c r="AU512" s="7"/>
      <c r="AV512" s="129"/>
      <c r="AW512" s="126" t="str">
        <f t="shared" si="152"/>
        <v/>
      </c>
      <c r="AX512" s="137"/>
      <c r="BB512" s="147" t="str">
        <f t="shared" ref="BB512:BB526" si="157">IF(ISNUMBER(AM512),"1","")</f>
        <v/>
      </c>
      <c r="BS512" s="6"/>
      <c r="BT512" s="11"/>
    </row>
    <row r="513" spans="1:74" ht="15.75" x14ac:dyDescent="0.25">
      <c r="A513" s="52" t="s">
        <v>1258</v>
      </c>
      <c r="B513" s="56"/>
      <c r="C513" s="128" t="s">
        <v>118</v>
      </c>
      <c r="D513" s="7" t="s">
        <v>24</v>
      </c>
      <c r="E513" s="7" t="s">
        <v>445</v>
      </c>
      <c r="F513" s="64" t="s">
        <v>171</v>
      </c>
      <c r="G513" s="62">
        <v>3</v>
      </c>
      <c r="I513" s="10" t="s">
        <v>110</v>
      </c>
      <c r="J513" s="11" t="s">
        <v>9138</v>
      </c>
      <c r="K513" s="74" t="s">
        <v>511</v>
      </c>
      <c r="L513" s="176"/>
      <c r="M513" s="176">
        <v>1000</v>
      </c>
      <c r="N513" s="78" t="s">
        <v>1385</v>
      </c>
      <c r="O513" s="83" t="s">
        <v>543</v>
      </c>
      <c r="P513" s="78" t="s">
        <v>686</v>
      </c>
      <c r="R513" s="80"/>
      <c r="S513" s="92"/>
      <c r="T513" s="217" t="s">
        <v>1282</v>
      </c>
      <c r="U513" s="223" t="s">
        <v>1026</v>
      </c>
      <c r="W513" s="12" t="str">
        <f t="shared" si="148"/>
        <v>Mqtt1</v>
      </c>
      <c r="X513" s="196"/>
      <c r="Y513" s="6" t="str">
        <f t="shared" si="155"/>
        <v>marpower/340000-sewage</v>
      </c>
      <c r="Z513" s="103" t="str">
        <f>IF(COUNTIF(N513,"spare"),"","$."&amp;_xlfn.REGEXREPLACE(_xlfn.REGEXREPLACE(IF(X513="",J513,_xlfn.REGEXREPLACE(J513,".*_","")),"^SEW_",""),"\.","_"))</f>
        <v>$.GREY_WATER_TANK_FWD_SB_LEVEL</v>
      </c>
      <c r="AB513" s="6"/>
      <c r="AI513" s="53">
        <v>4</v>
      </c>
      <c r="AJ513" s="78">
        <v>20</v>
      </c>
      <c r="AK513" s="113" t="s">
        <v>729</v>
      </c>
      <c r="AL513" s="113">
        <v>2</v>
      </c>
      <c r="AM513" s="114" t="str">
        <f t="shared" si="151"/>
        <v/>
      </c>
      <c r="AR513" s="127"/>
      <c r="AT513" s="128"/>
      <c r="AU513" s="7"/>
      <c r="AV513" s="129"/>
      <c r="AW513" s="126" t="str">
        <f t="shared" si="152"/>
        <v/>
      </c>
      <c r="AX513" s="137"/>
      <c r="BB513" s="147" t="str">
        <f t="shared" si="157"/>
        <v/>
      </c>
      <c r="BS513" s="6"/>
      <c r="BT513" s="11"/>
    </row>
    <row r="514" spans="1:74" ht="15.75" x14ac:dyDescent="0.25">
      <c r="A514" s="52" t="s">
        <v>8225</v>
      </c>
      <c r="B514" s="56"/>
      <c r="C514" s="128" t="s">
        <v>118</v>
      </c>
      <c r="D514" s="7" t="s">
        <v>24</v>
      </c>
      <c r="E514" s="7" t="s">
        <v>445</v>
      </c>
      <c r="F514" s="64" t="s">
        <v>171</v>
      </c>
      <c r="G514" s="62">
        <v>4</v>
      </c>
      <c r="I514" s="10" t="s">
        <v>110</v>
      </c>
      <c r="J514" s="11" t="str">
        <f>CONCATENATE("Spare_",E514,"_",G514)</f>
        <v>Spare_AI28_4</v>
      </c>
      <c r="K514" s="74" t="s">
        <v>511</v>
      </c>
      <c r="L514" s="176"/>
      <c r="M514" s="176">
        <v>1000</v>
      </c>
      <c r="N514" s="80" t="s">
        <v>515</v>
      </c>
      <c r="O514" s="83"/>
      <c r="P514" s="78" t="str">
        <f>CONCATENATE("Spare Yard ",T514,"_",I514,"_",K514)</f>
        <v>Spare Yard _True_+CB.2</v>
      </c>
      <c r="R514" s="80"/>
      <c r="S514" s="92"/>
      <c r="T514" s="218"/>
      <c r="U514" s="225"/>
      <c r="W514" s="12" t="str">
        <f t="shared" si="148"/>
        <v/>
      </c>
      <c r="X514" s="196"/>
      <c r="Y514" s="6" t="str">
        <f t="shared" ref="Y514" si="158">IF(COUNTIF(N514,"spare"),"",N514&amp;"/"&amp;X514)</f>
        <v/>
      </c>
      <c r="Z514" s="103" t="str">
        <f t="shared" ref="Z514" si="159">IF(COUNTIF(N514,"spare"),"","$."&amp;_xlfn.REGEXREPLACE(_xlfn.REGEXREPLACE(J514,"^Amcs",""),"\.","_"))</f>
        <v/>
      </c>
      <c r="AB514" s="6"/>
      <c r="AI514" s="53">
        <v>0.2</v>
      </c>
      <c r="AJ514" s="78">
        <v>150</v>
      </c>
      <c r="AK514" s="113" t="s">
        <v>1417</v>
      </c>
      <c r="AM514" s="114" t="str">
        <f t="shared" si="151"/>
        <v/>
      </c>
      <c r="AR514" s="127"/>
      <c r="AT514" s="128"/>
      <c r="AU514" s="7"/>
      <c r="AV514" s="129"/>
      <c r="AW514" s="126" t="str">
        <f t="shared" si="152"/>
        <v/>
      </c>
      <c r="AX514" s="137"/>
      <c r="BB514" s="147" t="str">
        <f t="shared" si="157"/>
        <v/>
      </c>
      <c r="BS514" s="6"/>
      <c r="BT514" s="11"/>
    </row>
    <row r="515" spans="1:74" ht="15.75" x14ac:dyDescent="0.25">
      <c r="A515" s="52" t="s">
        <v>10094</v>
      </c>
      <c r="B515" s="56"/>
      <c r="C515" s="128" t="s">
        <v>118</v>
      </c>
      <c r="D515" s="7" t="s">
        <v>24</v>
      </c>
      <c r="E515" s="7" t="s">
        <v>446</v>
      </c>
      <c r="F515" s="64" t="s">
        <v>171</v>
      </c>
      <c r="G515" s="62">
        <v>1</v>
      </c>
      <c r="I515" s="10" t="s">
        <v>110</v>
      </c>
      <c r="J515" s="11" t="s">
        <v>10093</v>
      </c>
      <c r="K515" s="74" t="s">
        <v>511</v>
      </c>
      <c r="L515" s="176"/>
      <c r="M515" s="176">
        <v>1000</v>
      </c>
      <c r="N515" s="80" t="s">
        <v>1388</v>
      </c>
      <c r="O515" s="83"/>
      <c r="P515" s="78" t="s">
        <v>8262</v>
      </c>
      <c r="R515" s="80"/>
      <c r="S515" s="92"/>
      <c r="T515" s="216" t="s">
        <v>994</v>
      </c>
      <c r="U515" s="225" t="s">
        <v>1201</v>
      </c>
      <c r="W515" s="12" t="str">
        <f t="shared" si="148"/>
        <v>Mqtt1</v>
      </c>
      <c r="X515" s="196"/>
      <c r="Y515" s="6" t="str">
        <f t="shared" ref="Y515:Y526" si="160">LOWER(SUBSTITUTE(SUBSTITUTE(IF(COUNTIF(N515,"spare"),"",_xlfn.CONCAT("marpower/",IF(X515&lt;&gt;"",N515&amp;"/"&amp;X515,N515)))," ","-"),"_","-"))</f>
        <v>marpower/250000-techwater</v>
      </c>
      <c r="Z515" s="272" t="str">
        <f>IF(COUNTIF(N515,"spare"),"","$."&amp;_xlfn.REGEXREPLACE(_xlfn.REGEXREPLACE(IF(X515="",J515,_xlfn.REGEXREPLACE(J515,".*_","")),"^TECH_WAT(ER)?_",""),"\.","_"))</f>
        <v>$.SALINITY2</v>
      </c>
      <c r="AB515" s="6"/>
      <c r="AI515" s="53">
        <v>0</v>
      </c>
      <c r="AJ515" s="78">
        <v>12800</v>
      </c>
      <c r="AK515" s="113" t="s">
        <v>10095</v>
      </c>
      <c r="AM515" s="114" t="str">
        <f t="shared" si="151"/>
        <v/>
      </c>
      <c r="AR515" s="127"/>
      <c r="AT515" s="128"/>
      <c r="AU515" s="7"/>
      <c r="AV515" s="129"/>
      <c r="AW515" s="126" t="str">
        <f t="shared" si="152"/>
        <v/>
      </c>
      <c r="AX515" s="137"/>
      <c r="BB515" s="147" t="str">
        <f t="shared" si="157"/>
        <v/>
      </c>
      <c r="BS515" s="6"/>
      <c r="BT515" s="11"/>
    </row>
    <row r="516" spans="1:74" ht="15.75" x14ac:dyDescent="0.25">
      <c r="A516" s="52" t="s">
        <v>10055</v>
      </c>
      <c r="B516" s="56"/>
      <c r="C516" s="128" t="s">
        <v>118</v>
      </c>
      <c r="D516" s="7" t="s">
        <v>24</v>
      </c>
      <c r="E516" s="7" t="s">
        <v>446</v>
      </c>
      <c r="F516" s="64" t="s">
        <v>171</v>
      </c>
      <c r="G516" s="62">
        <v>2</v>
      </c>
      <c r="I516" s="10" t="s">
        <v>110</v>
      </c>
      <c r="J516" s="11" t="s">
        <v>9139</v>
      </c>
      <c r="K516" s="74" t="s">
        <v>511</v>
      </c>
      <c r="L516" s="176"/>
      <c r="M516" s="176">
        <v>1000</v>
      </c>
      <c r="N516" s="80" t="s">
        <v>1388</v>
      </c>
      <c r="O516" s="83" t="s">
        <v>1000</v>
      </c>
      <c r="P516" s="78" t="s">
        <v>999</v>
      </c>
      <c r="R516" s="80"/>
      <c r="S516" s="92"/>
      <c r="T516" s="275" t="s">
        <v>1278</v>
      </c>
      <c r="U516" s="278" t="s">
        <v>1287</v>
      </c>
      <c r="W516" s="12" t="str">
        <f t="shared" si="148"/>
        <v>Mqtt1</v>
      </c>
      <c r="X516" s="196"/>
      <c r="Y516" s="6" t="str">
        <f t="shared" si="160"/>
        <v>marpower/250000-techwater</v>
      </c>
      <c r="Z516" s="103" t="str">
        <f>IF(COUNTIF(N516,"spare"),"","$."&amp;_xlfn.REGEXREPLACE(_xlfn.REGEXREPLACE(IF(X516="",J516,_xlfn.REGEXREPLACE(J516,".*_","")),"^TECH_WAT(ER)?_",""),"\.","_"))</f>
        <v>$.ADIABATIC_COOL_B07_FLOW</v>
      </c>
      <c r="AB516" s="6"/>
      <c r="AI516" s="53">
        <v>0.05</v>
      </c>
      <c r="AJ516" s="78">
        <v>35</v>
      </c>
      <c r="AK516" s="113" t="s">
        <v>1417</v>
      </c>
      <c r="AM516" s="114" t="str">
        <f t="shared" si="151"/>
        <v/>
      </c>
      <c r="AR516" s="127"/>
      <c r="AT516" s="128"/>
      <c r="AU516" s="7"/>
      <c r="AV516" s="129"/>
      <c r="AW516" s="126" t="str">
        <f t="shared" si="152"/>
        <v/>
      </c>
      <c r="AX516" s="137"/>
      <c r="BB516" s="147" t="str">
        <f t="shared" si="157"/>
        <v/>
      </c>
      <c r="BS516" s="6"/>
      <c r="BT516" s="11"/>
    </row>
    <row r="517" spans="1:74" ht="15.75" x14ac:dyDescent="0.25">
      <c r="A517" s="52" t="s">
        <v>10055</v>
      </c>
      <c r="B517" s="56"/>
      <c r="C517" s="128" t="s">
        <v>118</v>
      </c>
      <c r="D517" s="7" t="s">
        <v>24</v>
      </c>
      <c r="E517" s="7" t="s">
        <v>446</v>
      </c>
      <c r="F517" s="64" t="s">
        <v>171</v>
      </c>
      <c r="G517" s="62">
        <v>3</v>
      </c>
      <c r="I517" s="10" t="s">
        <v>110</v>
      </c>
      <c r="J517" s="11" t="s">
        <v>9140</v>
      </c>
      <c r="K517" s="74" t="s">
        <v>511</v>
      </c>
      <c r="L517" s="176"/>
      <c r="M517" s="176">
        <v>1000</v>
      </c>
      <c r="N517" s="78" t="s">
        <v>1388</v>
      </c>
      <c r="O517" s="83" t="s">
        <v>1002</v>
      </c>
      <c r="P517" s="78" t="s">
        <v>1001</v>
      </c>
      <c r="R517" s="80"/>
      <c r="S517" s="92"/>
      <c r="T517" s="277"/>
      <c r="U517" s="280"/>
      <c r="W517" s="12" t="str">
        <f t="shared" si="148"/>
        <v>Mqtt1</v>
      </c>
      <c r="X517" s="196"/>
      <c r="Y517" s="6" t="str">
        <f t="shared" si="160"/>
        <v>marpower/250000-techwater</v>
      </c>
      <c r="Z517" s="103" t="str">
        <f>IF(COUNTIF(N517,"spare"),"","$."&amp;_xlfn.REGEXREPLACE(_xlfn.REGEXREPLACE(IF(X517="",J517,_xlfn.REGEXREPLACE(J517,".*_","")),"^TECH_WAT(ER)?_",""),"\.","_"))</f>
        <v>$.ADIABATIC_COOL_B08_FLOW</v>
      </c>
      <c r="AB517" s="6"/>
      <c r="AI517" s="53">
        <v>0.05</v>
      </c>
      <c r="AJ517" s="78">
        <v>35</v>
      </c>
      <c r="AK517" s="113" t="s">
        <v>1417</v>
      </c>
      <c r="AM517" s="114" t="str">
        <f t="shared" si="151"/>
        <v/>
      </c>
      <c r="AR517" s="127"/>
      <c r="AT517" s="128"/>
      <c r="AU517" s="7"/>
      <c r="AV517" s="129"/>
      <c r="AW517" s="126" t="str">
        <f t="shared" si="152"/>
        <v/>
      </c>
      <c r="AX517" s="137"/>
      <c r="BB517" s="147" t="str">
        <f t="shared" si="157"/>
        <v/>
      </c>
      <c r="BS517" s="6"/>
      <c r="BT517" s="11"/>
    </row>
    <row r="518" spans="1:74" ht="15.75" x14ac:dyDescent="0.25">
      <c r="A518" s="52" t="s">
        <v>10055</v>
      </c>
      <c r="B518" s="56"/>
      <c r="C518" s="128" t="s">
        <v>118</v>
      </c>
      <c r="D518" s="7" t="s">
        <v>24</v>
      </c>
      <c r="E518" s="7" t="s">
        <v>446</v>
      </c>
      <c r="F518" s="253" t="s">
        <v>171</v>
      </c>
      <c r="G518" s="254">
        <v>4</v>
      </c>
      <c r="H518" s="254"/>
      <c r="I518" s="255" t="s">
        <v>110</v>
      </c>
      <c r="J518" s="252" t="s">
        <v>6963</v>
      </c>
      <c r="K518" s="256" t="s">
        <v>511</v>
      </c>
      <c r="L518" s="255"/>
      <c r="M518" s="255">
        <v>1000</v>
      </c>
      <c r="N518" s="257" t="s">
        <v>1379</v>
      </c>
      <c r="O518" s="258"/>
      <c r="P518" s="257" t="s">
        <v>1381</v>
      </c>
      <c r="R518" s="80"/>
      <c r="S518" s="92"/>
      <c r="T518" s="217" t="s">
        <v>1378</v>
      </c>
      <c r="U518" s="223" t="s">
        <v>921</v>
      </c>
      <c r="W518" s="12" t="str">
        <f t="shared" si="148"/>
        <v>Mqtt1</v>
      </c>
      <c r="X518" s="196"/>
      <c r="Y518" s="6" t="str">
        <f t="shared" si="160"/>
        <v>marpower/450000-gas-detection</v>
      </c>
      <c r="Z518" s="103" t="str">
        <f t="shared" ref="Z518:Z520" si="161">IF(COUNTIF(N518,"spare"),"","$."&amp;_xlfn.REGEXREPLACE(_xlfn.REGEXREPLACE(IF(X518="",J518,_xlfn.REGEXREPLACE(J518,".*_","")),"^GAS_DET(ECTION)?_",""),"\.","_"))</f>
        <v>$.PERCT</v>
      </c>
      <c r="AB518" s="6"/>
      <c r="AI518" s="53">
        <v>0</v>
      </c>
      <c r="AJ518" s="78">
        <v>100</v>
      </c>
      <c r="AK518" s="113" t="s">
        <v>10097</v>
      </c>
      <c r="AM518" s="114">
        <f t="shared" si="151"/>
        <v>518</v>
      </c>
      <c r="AO518" s="78">
        <v>20</v>
      </c>
      <c r="AR518" s="127"/>
      <c r="AT518" s="128" t="s">
        <v>17</v>
      </c>
      <c r="AU518" s="7"/>
      <c r="AV518" s="129" t="s">
        <v>112</v>
      </c>
      <c r="AW518" s="126" t="str">
        <f t="shared" si="152"/>
        <v>Please consult operation manual for more information</v>
      </c>
      <c r="AX518" s="137"/>
      <c r="BB518" s="147" t="str">
        <f t="shared" si="157"/>
        <v>1</v>
      </c>
      <c r="BS518" s="6"/>
      <c r="BT518" s="11"/>
    </row>
    <row r="519" spans="1:74" ht="15.75" x14ac:dyDescent="0.25">
      <c r="A519" s="52" t="s">
        <v>10094</v>
      </c>
      <c r="B519" s="56"/>
      <c r="C519" s="128" t="s">
        <v>118</v>
      </c>
      <c r="D519" s="7" t="s">
        <v>24</v>
      </c>
      <c r="E519" s="7" t="s">
        <v>447</v>
      </c>
      <c r="F519" s="253" t="s">
        <v>171</v>
      </c>
      <c r="G519" s="254">
        <v>1</v>
      </c>
      <c r="H519" s="254"/>
      <c r="I519" s="255" t="s">
        <v>110</v>
      </c>
      <c r="J519" s="252" t="s">
        <v>10066</v>
      </c>
      <c r="K519" s="256" t="s">
        <v>511</v>
      </c>
      <c r="L519" s="255"/>
      <c r="M519" s="255">
        <v>1000</v>
      </c>
      <c r="N519" s="257" t="s">
        <v>1379</v>
      </c>
      <c r="O519" s="258" t="s">
        <v>10070</v>
      </c>
      <c r="P519" s="257" t="s">
        <v>10068</v>
      </c>
      <c r="R519" s="80"/>
      <c r="S519" s="92"/>
      <c r="T519" s="275" t="s">
        <v>1282</v>
      </c>
      <c r="U519" s="321" t="s">
        <v>1026</v>
      </c>
      <c r="W519" s="12" t="str">
        <f t="shared" si="148"/>
        <v>Mqtt1</v>
      </c>
      <c r="X519" s="196"/>
      <c r="Y519" s="6" t="str">
        <f t="shared" si="160"/>
        <v>marpower/450000-gas-detection</v>
      </c>
      <c r="Z519" s="103" t="str">
        <f t="shared" si="161"/>
        <v>$.45008030_01</v>
      </c>
      <c r="AB519" s="6"/>
      <c r="AI519" s="53">
        <v>0</v>
      </c>
      <c r="AJ519" s="78">
        <v>100</v>
      </c>
      <c r="AK519" s="113" t="s">
        <v>10098</v>
      </c>
      <c r="AM519" s="114">
        <f t="shared" si="151"/>
        <v>519</v>
      </c>
      <c r="AO519" s="78">
        <v>20</v>
      </c>
      <c r="AR519" s="127"/>
      <c r="AT519" s="128" t="s">
        <v>17</v>
      </c>
      <c r="AU519" s="7"/>
      <c r="AV519" s="129" t="s">
        <v>112</v>
      </c>
      <c r="AW519" s="126" t="str">
        <f t="shared" si="152"/>
        <v>Please consult operation manual for more information</v>
      </c>
      <c r="AX519" s="137"/>
      <c r="BB519" s="147" t="str">
        <f t="shared" si="157"/>
        <v>1</v>
      </c>
      <c r="BS519" s="6"/>
      <c r="BT519" s="11"/>
    </row>
    <row r="520" spans="1:74" ht="15.75" x14ac:dyDescent="0.25">
      <c r="A520" s="52" t="s">
        <v>10094</v>
      </c>
      <c r="B520" s="56"/>
      <c r="C520" s="128" t="s">
        <v>118</v>
      </c>
      <c r="D520" s="7" t="s">
        <v>24</v>
      </c>
      <c r="E520" s="7" t="s">
        <v>447</v>
      </c>
      <c r="F520" s="253" t="s">
        <v>171</v>
      </c>
      <c r="G520" s="254">
        <v>2</v>
      </c>
      <c r="H520" s="254"/>
      <c r="I520" s="255" t="s">
        <v>110</v>
      </c>
      <c r="J520" s="252" t="s">
        <v>10067</v>
      </c>
      <c r="K520" s="256" t="s">
        <v>511</v>
      </c>
      <c r="L520" s="255"/>
      <c r="M520" s="255">
        <v>1000</v>
      </c>
      <c r="N520" s="257" t="s">
        <v>1379</v>
      </c>
      <c r="O520" s="258" t="s">
        <v>10071</v>
      </c>
      <c r="P520" s="257" t="s">
        <v>10069</v>
      </c>
      <c r="R520" s="80"/>
      <c r="S520" s="92"/>
      <c r="T520" s="277"/>
      <c r="U520" s="323"/>
      <c r="W520" s="12" t="str">
        <f t="shared" si="148"/>
        <v>Mqtt1</v>
      </c>
      <c r="X520" s="196"/>
      <c r="Y520" s="6" t="str">
        <f t="shared" si="160"/>
        <v>marpower/450000-gas-detection</v>
      </c>
      <c r="Z520" s="103" t="str">
        <f t="shared" si="161"/>
        <v>$.45008030_02</v>
      </c>
      <c r="AB520" s="6"/>
      <c r="AI520" s="53">
        <v>0</v>
      </c>
      <c r="AJ520" s="78">
        <v>100</v>
      </c>
      <c r="AK520" s="113" t="s">
        <v>10097</v>
      </c>
      <c r="AM520" s="114">
        <f t="shared" si="151"/>
        <v>520</v>
      </c>
      <c r="AO520" s="78">
        <v>20</v>
      </c>
      <c r="AR520" s="127"/>
      <c r="AT520" s="128" t="s">
        <v>17</v>
      </c>
      <c r="AU520" s="7"/>
      <c r="AV520" s="129" t="s">
        <v>112</v>
      </c>
      <c r="AW520" s="126" t="str">
        <f t="shared" si="152"/>
        <v>Please consult operation manual for more information</v>
      </c>
      <c r="AX520" s="137"/>
      <c r="BB520" s="147" t="str">
        <f t="shared" si="157"/>
        <v>1</v>
      </c>
      <c r="BS520" s="6"/>
      <c r="BT520" s="11"/>
    </row>
    <row r="521" spans="1:74" ht="15.75" x14ac:dyDescent="0.25">
      <c r="A521" s="52" t="s">
        <v>10094</v>
      </c>
      <c r="B521" s="56"/>
      <c r="C521" s="128" t="s">
        <v>118</v>
      </c>
      <c r="D521" s="7" t="s">
        <v>24</v>
      </c>
      <c r="E521" s="7" t="s">
        <v>447</v>
      </c>
      <c r="F521" s="253" t="s">
        <v>171</v>
      </c>
      <c r="G521" s="254">
        <v>3</v>
      </c>
      <c r="H521" s="254"/>
      <c r="I521" s="255" t="s">
        <v>110</v>
      </c>
      <c r="J521" s="71" t="str">
        <f t="shared" ref="J521:J522" si="162">CONCATENATE("Spare_",E521,"_",G521)</f>
        <v>Spare_AI30_3</v>
      </c>
      <c r="K521" s="256" t="s">
        <v>511</v>
      </c>
      <c r="L521" s="255"/>
      <c r="M521" s="255">
        <v>1000</v>
      </c>
      <c r="N521" s="257" t="s">
        <v>515</v>
      </c>
      <c r="O521" s="258"/>
      <c r="P521" s="257" t="s">
        <v>10057</v>
      </c>
      <c r="R521" s="80"/>
      <c r="S521" s="92"/>
      <c r="T521" s="230"/>
      <c r="U521" s="221"/>
      <c r="W521" s="12" t="str">
        <f t="shared" si="148"/>
        <v/>
      </c>
      <c r="X521" s="196"/>
      <c r="Y521" s="6" t="str">
        <f t="shared" si="160"/>
        <v/>
      </c>
      <c r="Z521" s="103" t="str">
        <f t="shared" ref="Z521:Z526" si="163">IF(COUNTIF(N521,"spare"),"","$."&amp;_xlfn.REGEXREPLACE(_xlfn.REGEXREPLACE(J521,"^Amcs",""),"\.","_"))</f>
        <v/>
      </c>
      <c r="AB521" s="6"/>
      <c r="AI521" s="53">
        <v>4</v>
      </c>
      <c r="AJ521" s="78">
        <v>20</v>
      </c>
      <c r="AK521" s="113" t="s">
        <v>1159</v>
      </c>
      <c r="AM521" s="114" t="str">
        <f t="shared" si="151"/>
        <v/>
      </c>
      <c r="AR521" s="127"/>
      <c r="AT521" s="128"/>
      <c r="AU521" s="7"/>
      <c r="AV521" s="129"/>
      <c r="AW521" s="126" t="str">
        <f t="shared" si="152"/>
        <v/>
      </c>
      <c r="AX521" s="137"/>
      <c r="BB521" s="147" t="str">
        <f t="shared" si="157"/>
        <v/>
      </c>
      <c r="BS521" s="6"/>
      <c r="BT521" s="11"/>
    </row>
    <row r="522" spans="1:74" ht="15.75" x14ac:dyDescent="0.25">
      <c r="A522" s="52" t="s">
        <v>10094</v>
      </c>
      <c r="B522" s="56"/>
      <c r="C522" s="128" t="s">
        <v>118</v>
      </c>
      <c r="D522" s="7" t="s">
        <v>24</v>
      </c>
      <c r="E522" s="7" t="s">
        <v>447</v>
      </c>
      <c r="F522" s="253" t="s">
        <v>171</v>
      </c>
      <c r="G522" s="254">
        <v>4</v>
      </c>
      <c r="H522" s="254"/>
      <c r="I522" s="255" t="s">
        <v>110</v>
      </c>
      <c r="J522" s="71" t="str">
        <f t="shared" si="162"/>
        <v>Spare_AI30_4</v>
      </c>
      <c r="K522" s="256" t="s">
        <v>511</v>
      </c>
      <c r="L522" s="255"/>
      <c r="M522" s="255">
        <v>1000</v>
      </c>
      <c r="N522" s="257" t="s">
        <v>515</v>
      </c>
      <c r="O522" s="258"/>
      <c r="P522" s="257" t="s">
        <v>10057</v>
      </c>
      <c r="R522" s="80"/>
      <c r="S522" s="92"/>
      <c r="T522" s="220"/>
      <c r="U522" s="221"/>
      <c r="W522" s="12" t="str">
        <f t="shared" si="148"/>
        <v/>
      </c>
      <c r="X522" s="196"/>
      <c r="Y522" s="6" t="str">
        <f t="shared" si="160"/>
        <v/>
      </c>
      <c r="Z522" s="103" t="str">
        <f t="shared" si="163"/>
        <v/>
      </c>
      <c r="AB522" s="6"/>
      <c r="AI522" s="53">
        <v>4</v>
      </c>
      <c r="AJ522" s="78">
        <v>20</v>
      </c>
      <c r="AK522" s="113" t="s">
        <v>1159</v>
      </c>
      <c r="AM522" s="114" t="str">
        <f t="shared" si="151"/>
        <v/>
      </c>
      <c r="AR522" s="127"/>
      <c r="AT522" s="128"/>
      <c r="AU522" s="7"/>
      <c r="AV522" s="129"/>
      <c r="AW522" s="126" t="str">
        <f t="shared" si="152"/>
        <v/>
      </c>
      <c r="AX522" s="137"/>
      <c r="BB522" s="147" t="str">
        <f t="shared" si="157"/>
        <v/>
      </c>
      <c r="BS522" s="6"/>
      <c r="BT522" s="11"/>
    </row>
    <row r="523" spans="1:74" ht="15.75" x14ac:dyDescent="0.25">
      <c r="A523" s="52" t="s">
        <v>11909</v>
      </c>
      <c r="B523" s="56"/>
      <c r="C523" s="128" t="s">
        <v>118</v>
      </c>
      <c r="D523" s="7" t="s">
        <v>24</v>
      </c>
      <c r="E523" s="7" t="s">
        <v>448</v>
      </c>
      <c r="F523" s="253" t="s">
        <v>746</v>
      </c>
      <c r="G523" s="254">
        <v>1</v>
      </c>
      <c r="H523" s="254"/>
      <c r="I523" s="255" t="s">
        <v>110</v>
      </c>
      <c r="J523" s="252" t="s">
        <v>9141</v>
      </c>
      <c r="K523" s="256" t="s">
        <v>511</v>
      </c>
      <c r="L523" s="255"/>
      <c r="M523" s="255">
        <v>1000</v>
      </c>
      <c r="N523" s="257" t="s">
        <v>1394</v>
      </c>
      <c r="O523" s="258"/>
      <c r="P523" s="257" t="s">
        <v>1160</v>
      </c>
      <c r="R523" s="80"/>
      <c r="S523" s="92"/>
      <c r="T523" s="220"/>
      <c r="U523" s="221"/>
      <c r="W523" s="12" t="str">
        <f t="shared" si="148"/>
        <v>Mqtt1</v>
      </c>
      <c r="X523" s="196"/>
      <c r="Y523" s="6" t="str">
        <f>LOWER(SUBSTITUTE(SUBSTITUTE(IF(COUNTIF(N523,"spare"),"",_xlfn.CONCAT("marpower/",IF(X523&lt;&gt;"",N523&amp;"/"&amp;X523,N523&amp;"-general")))," ","-"),"_","-"))</f>
        <v>marpower/150000-propulsion-general</v>
      </c>
      <c r="Z523" s="103" t="str">
        <f>IF(COUNTIF(N523,"spare"),"","$."&amp;_xlfn.REGEXREPLACE(IF(X523="",J523,_xlfn.REGEXREPLACE(J523,".*_","")),"\.","_"))</f>
        <v>$.BOW_THRUST_BEARING_DE_TEMP</v>
      </c>
      <c r="AB523" s="6"/>
      <c r="AI523" s="53">
        <v>4</v>
      </c>
      <c r="AJ523" s="78">
        <v>20</v>
      </c>
      <c r="AK523" s="113" t="s">
        <v>1159</v>
      </c>
      <c r="AM523" s="114" t="str">
        <f t="shared" si="151"/>
        <v/>
      </c>
      <c r="AR523" s="127"/>
      <c r="AT523" s="128"/>
      <c r="AU523" s="7"/>
      <c r="AV523" s="129"/>
      <c r="AW523" s="126" t="str">
        <f t="shared" si="152"/>
        <v/>
      </c>
      <c r="AX523" s="137"/>
      <c r="BB523" s="147" t="str">
        <f t="shared" si="157"/>
        <v/>
      </c>
      <c r="BS523" s="6"/>
      <c r="BT523" s="11"/>
    </row>
    <row r="524" spans="1:74" ht="15.75" x14ac:dyDescent="0.25">
      <c r="A524" s="52" t="s">
        <v>11909</v>
      </c>
      <c r="B524" s="56"/>
      <c r="C524" s="128" t="s">
        <v>118</v>
      </c>
      <c r="D524" s="7" t="s">
        <v>24</v>
      </c>
      <c r="E524" s="7" t="s">
        <v>448</v>
      </c>
      <c r="F524" s="253" t="s">
        <v>746</v>
      </c>
      <c r="G524" s="254">
        <v>2</v>
      </c>
      <c r="H524" s="254"/>
      <c r="I524" s="255" t="s">
        <v>110</v>
      </c>
      <c r="J524" s="252" t="s">
        <v>9142</v>
      </c>
      <c r="K524" s="256" t="s">
        <v>511</v>
      </c>
      <c r="L524" s="255"/>
      <c r="M524" s="255">
        <v>1000</v>
      </c>
      <c r="N524" s="257" t="s">
        <v>1394</v>
      </c>
      <c r="O524" s="258"/>
      <c r="P524" s="257" t="s">
        <v>1161</v>
      </c>
      <c r="R524" s="80"/>
      <c r="S524" s="92"/>
      <c r="T524" s="220"/>
      <c r="U524" s="221"/>
      <c r="W524" s="12" t="str">
        <f t="shared" si="148"/>
        <v>Mqtt1</v>
      </c>
      <c r="X524" s="196"/>
      <c r="Y524" s="6" t="str">
        <f>LOWER(SUBSTITUTE(SUBSTITUTE(IF(COUNTIF(N524,"spare"),"",_xlfn.CONCAT("marpower/",IF(X524&lt;&gt;"",N524&amp;"/"&amp;X524,N524&amp;"-general")))," ","-"),"_","-"))</f>
        <v>marpower/150000-propulsion-general</v>
      </c>
      <c r="Z524" s="103" t="str">
        <f>IF(COUNTIF(N524,"spare"),"","$."&amp;_xlfn.REGEXREPLACE(IF(X524="",J524,_xlfn.REGEXREPLACE(J524,".*_","")),"\.","_"))</f>
        <v>$.BOW_THRUST_BEARING_NDE_TEMP</v>
      </c>
      <c r="AB524" s="6"/>
      <c r="AI524" s="53">
        <v>4</v>
      </c>
      <c r="AJ524" s="78">
        <v>20</v>
      </c>
      <c r="AK524" s="113" t="s">
        <v>1159</v>
      </c>
      <c r="AM524" s="114" t="str">
        <f t="shared" si="151"/>
        <v/>
      </c>
      <c r="AR524" s="127"/>
      <c r="AT524" s="128"/>
      <c r="AU524" s="7"/>
      <c r="AV524" s="129"/>
      <c r="AW524" s="126" t="str">
        <f t="shared" si="152"/>
        <v/>
      </c>
      <c r="AX524" s="137"/>
      <c r="BB524" s="147" t="str">
        <f t="shared" si="157"/>
        <v/>
      </c>
      <c r="BS524" s="6"/>
      <c r="BT524" s="11"/>
    </row>
    <row r="525" spans="1:74" ht="15.75" x14ac:dyDescent="0.25">
      <c r="A525" s="52" t="s">
        <v>10055</v>
      </c>
      <c r="B525" s="56"/>
      <c r="C525" s="128" t="s">
        <v>118</v>
      </c>
      <c r="D525" s="7" t="s">
        <v>24</v>
      </c>
      <c r="E525" s="7" t="s">
        <v>448</v>
      </c>
      <c r="F525" s="253" t="s">
        <v>746</v>
      </c>
      <c r="G525" s="254">
        <v>3</v>
      </c>
      <c r="H525" s="254"/>
      <c r="I525" s="255" t="s">
        <v>110</v>
      </c>
      <c r="J525" s="252" t="s">
        <v>1032</v>
      </c>
      <c r="K525" s="256" t="s">
        <v>511</v>
      </c>
      <c r="L525" s="255"/>
      <c r="M525" s="255">
        <v>1000</v>
      </c>
      <c r="N525" s="257" t="s">
        <v>1382</v>
      </c>
      <c r="O525" s="258"/>
      <c r="P525" s="257" t="s">
        <v>1031</v>
      </c>
      <c r="R525" s="80"/>
      <c r="S525" s="92"/>
      <c r="W525" s="12" t="str">
        <f t="shared" si="148"/>
        <v>Mqtt1</v>
      </c>
      <c r="X525" s="196"/>
      <c r="Y525" s="6" t="str">
        <f t="shared" si="160"/>
        <v>marpower/450000-amcs</v>
      </c>
      <c r="Z525" s="103" t="str">
        <f>IF(COUNTIF(N525,"spare"),"","$."&amp;_xlfn.REGEXREPLACE(_xlfn.REGEXREPLACE(IF(X525="",D525&amp;"_"&amp;J525,J525),"^Amcs_",""),"\.","_"))</f>
        <v>$.KEB2_CABINET_INTERNAL_TEMP</v>
      </c>
      <c r="AB525" s="6"/>
      <c r="AI525" s="53">
        <v>4</v>
      </c>
      <c r="AJ525" s="78">
        <v>20</v>
      </c>
      <c r="AK525" s="113" t="s">
        <v>1159</v>
      </c>
      <c r="AM525" s="114" t="str">
        <f t="shared" si="151"/>
        <v/>
      </c>
      <c r="AR525" s="127"/>
      <c r="AT525" s="128"/>
      <c r="AU525" s="7"/>
      <c r="AV525" s="129"/>
      <c r="AW525" s="126" t="str">
        <f t="shared" si="152"/>
        <v/>
      </c>
      <c r="AX525" s="137"/>
      <c r="BB525" s="147" t="str">
        <f t="shared" si="157"/>
        <v/>
      </c>
      <c r="BS525" s="6"/>
      <c r="BT525" s="11"/>
    </row>
    <row r="526" spans="1:74" ht="15.75" x14ac:dyDescent="0.25">
      <c r="A526" s="52" t="s">
        <v>10055</v>
      </c>
      <c r="B526" s="56"/>
      <c r="C526" s="128" t="s">
        <v>118</v>
      </c>
      <c r="D526" s="7" t="s">
        <v>24</v>
      </c>
      <c r="E526" s="7" t="s">
        <v>448</v>
      </c>
      <c r="F526" s="253" t="s">
        <v>746</v>
      </c>
      <c r="G526" s="254">
        <v>4</v>
      </c>
      <c r="H526" s="254"/>
      <c r="I526" s="255" t="s">
        <v>110</v>
      </c>
      <c r="J526" s="71" t="str">
        <f t="shared" ref="J526" si="164">CONCATENATE("Spare_",E526,"_",G526)</f>
        <v>Spare_AI31_4</v>
      </c>
      <c r="K526" s="256" t="s">
        <v>511</v>
      </c>
      <c r="L526" s="255"/>
      <c r="M526" s="255">
        <v>1000</v>
      </c>
      <c r="N526" s="257" t="s">
        <v>515</v>
      </c>
      <c r="O526" s="258"/>
      <c r="P526" s="257" t="s">
        <v>10057</v>
      </c>
      <c r="R526" s="80"/>
      <c r="S526" s="92"/>
      <c r="W526" s="12" t="str">
        <f t="shared" si="148"/>
        <v/>
      </c>
      <c r="X526" s="196"/>
      <c r="Y526" s="6" t="str">
        <f t="shared" si="160"/>
        <v/>
      </c>
      <c r="Z526" s="103" t="str">
        <f t="shared" si="163"/>
        <v/>
      </c>
      <c r="AB526" s="6"/>
      <c r="AI526" s="53">
        <v>4</v>
      </c>
      <c r="AJ526" s="78">
        <v>20</v>
      </c>
      <c r="AK526" s="113" t="s">
        <v>1159</v>
      </c>
      <c r="AM526" s="114" t="str">
        <f t="shared" si="151"/>
        <v/>
      </c>
      <c r="AR526" s="127"/>
      <c r="AT526" s="128"/>
      <c r="AU526" s="7"/>
      <c r="AV526" s="129"/>
      <c r="AW526" s="126" t="str">
        <f t="shared" si="152"/>
        <v/>
      </c>
      <c r="AX526" s="137"/>
      <c r="BB526" s="147" t="str">
        <f t="shared" si="157"/>
        <v/>
      </c>
      <c r="BS526" s="6"/>
      <c r="BT526" s="11"/>
    </row>
    <row r="527" spans="1:74" ht="15.75" x14ac:dyDescent="0.25">
      <c r="A527" s="57" t="s">
        <v>11881</v>
      </c>
      <c r="B527" s="57"/>
      <c r="C527" s="61" t="s">
        <v>111</v>
      </c>
      <c r="D527" s="61" t="s">
        <v>24</v>
      </c>
      <c r="E527" s="61" t="s">
        <v>450</v>
      </c>
      <c r="F527" s="65" t="s">
        <v>130</v>
      </c>
      <c r="G527" s="67">
        <v>1</v>
      </c>
      <c r="H527" s="67"/>
      <c r="I527" s="67" t="s">
        <v>110</v>
      </c>
      <c r="J527" s="72" t="s">
        <v>474</v>
      </c>
      <c r="K527" s="75" t="s">
        <v>511</v>
      </c>
      <c r="L527" s="79"/>
      <c r="M527" s="79">
        <v>1000</v>
      </c>
      <c r="N527" s="79" t="s">
        <v>1382</v>
      </c>
      <c r="O527" s="86"/>
      <c r="P527" s="79" t="s">
        <v>687</v>
      </c>
      <c r="Q527" s="79"/>
      <c r="R527" s="91"/>
      <c r="S527" s="93"/>
      <c r="T527" s="211"/>
      <c r="U527" s="86"/>
      <c r="V527" s="98"/>
      <c r="W527" s="106"/>
      <c r="X527" s="197"/>
      <c r="Y527" s="197" t="str">
        <f t="shared" ref="Y527:Y528" si="165">SUBSTITUTE(LOWER(SUBSTITUTE(IF(COUNTIF(N527,"spare"),"",_xlfn.CONCAT("marpower/",IF(X527&lt;&gt;"",N527&amp;"/"&amp;X527,N527)))," ","-")),"_","-")</f>
        <v>marpower/450000-amcs</v>
      </c>
      <c r="Z527" s="108" t="str">
        <f>IF(COUNTIF(N527,"spare"),"","$."&amp;_xlfn.REGEXREPLACE(_xlfn.REGEXREPLACE(IF(X527="",D527&amp;"_"&amp;J527,J527),"^Amcs_",""),"\.","_"))</f>
        <v>$.KEB2_AmcsPlcPowerModule2FuseBlown</v>
      </c>
      <c r="AA527" s="106"/>
      <c r="AB527" s="107"/>
      <c r="AC527" s="108"/>
      <c r="AD527" s="108"/>
      <c r="AE527" s="109"/>
      <c r="AF527" s="109"/>
      <c r="AG527" s="109"/>
      <c r="AH527" s="109"/>
      <c r="AI527" s="119"/>
      <c r="AJ527" s="79"/>
      <c r="AK527" s="120"/>
      <c r="AL527" s="120"/>
      <c r="AM527" s="121">
        <f t="shared" si="151"/>
        <v>527</v>
      </c>
      <c r="AN527" s="79"/>
      <c r="AO527" s="79"/>
      <c r="AP527" s="79"/>
      <c r="AQ527" s="79"/>
      <c r="AR527" s="130" t="s">
        <v>110</v>
      </c>
      <c r="AS527" s="79"/>
      <c r="AT527" s="60" t="s">
        <v>17</v>
      </c>
      <c r="AU527" s="61"/>
      <c r="AV527" s="131" t="s">
        <v>112</v>
      </c>
      <c r="AW527" s="132" t="str">
        <f t="shared" si="152"/>
        <v>Please consult operation manual for more information</v>
      </c>
      <c r="AX527" s="138"/>
      <c r="AY527" s="142"/>
      <c r="AZ527" s="146"/>
      <c r="BA527" s="146"/>
      <c r="BB527" s="148" t="str">
        <f>IF(ISNUMBER(AM527),"1","")</f>
        <v>1</v>
      </c>
      <c r="BC527" s="156"/>
      <c r="BD527" s="157"/>
      <c r="BE527" s="131"/>
      <c r="BF527" s="131"/>
      <c r="BG527" s="157"/>
      <c r="BH527" s="131"/>
      <c r="BI527" s="131"/>
      <c r="BJ527" s="157"/>
      <c r="BK527" s="131"/>
      <c r="BL527" s="131"/>
      <c r="BM527" s="157"/>
      <c r="BN527" s="131"/>
      <c r="BO527" s="131"/>
      <c r="BP527" s="157"/>
      <c r="BQ527" s="131"/>
      <c r="BR527" s="106"/>
      <c r="BS527" s="107"/>
      <c r="BT527" s="109"/>
      <c r="BU527" s="67"/>
      <c r="BV527" s="67"/>
    </row>
    <row r="528" spans="1:74" ht="15.75" x14ac:dyDescent="0.25">
      <c r="A528" s="57" t="s">
        <v>11881</v>
      </c>
      <c r="B528" s="57"/>
      <c r="C528" s="61" t="s">
        <v>111</v>
      </c>
      <c r="D528" s="61" t="s">
        <v>24</v>
      </c>
      <c r="E528" s="61" t="s">
        <v>450</v>
      </c>
      <c r="F528" s="65" t="s">
        <v>130</v>
      </c>
      <c r="G528" s="67">
        <v>2</v>
      </c>
      <c r="H528" s="67"/>
      <c r="I528" s="67" t="s">
        <v>110</v>
      </c>
      <c r="J528" s="72" t="s">
        <v>475</v>
      </c>
      <c r="K528" s="75" t="s">
        <v>511</v>
      </c>
      <c r="L528" s="79"/>
      <c r="M528" s="79">
        <v>1000</v>
      </c>
      <c r="N528" s="79" t="s">
        <v>1382</v>
      </c>
      <c r="O528" s="86"/>
      <c r="P528" s="79" t="s">
        <v>634</v>
      </c>
      <c r="Q528" s="79"/>
      <c r="R528" s="91"/>
      <c r="S528" s="93"/>
      <c r="T528" s="211"/>
      <c r="U528" s="86"/>
      <c r="V528" s="98"/>
      <c r="W528" s="106"/>
      <c r="X528" s="197"/>
      <c r="Y528" s="197" t="str">
        <f t="shared" si="165"/>
        <v>marpower/450000-amcs</v>
      </c>
      <c r="Z528" s="108" t="str">
        <f>IF(COUNTIF(N528,"spare"),"","$."&amp;_xlfn.REGEXREPLACE(_xlfn.REGEXREPLACE(IF(X528="",D528&amp;"_"&amp;J528,J528),"^Amcs_",""),"\.","_"))</f>
        <v>$.KEB2_AmcsPlcPowerModule2PowerFailure</v>
      </c>
      <c r="AA528" s="106"/>
      <c r="AB528" s="107"/>
      <c r="AC528" s="108"/>
      <c r="AD528" s="108"/>
      <c r="AE528" s="109"/>
      <c r="AF528" s="109"/>
      <c r="AG528" s="109"/>
      <c r="AH528" s="109"/>
      <c r="AI528" s="119"/>
      <c r="AJ528" s="79"/>
      <c r="AK528" s="120"/>
      <c r="AL528" s="120"/>
      <c r="AM528" s="121">
        <f t="shared" si="151"/>
        <v>528</v>
      </c>
      <c r="AN528" s="79"/>
      <c r="AO528" s="79"/>
      <c r="AP528" s="79"/>
      <c r="AQ528" s="79"/>
      <c r="AR528" s="130" t="s">
        <v>110</v>
      </c>
      <c r="AS528" s="79"/>
      <c r="AT528" s="60" t="s">
        <v>17</v>
      </c>
      <c r="AU528" s="61"/>
      <c r="AV528" s="131" t="s">
        <v>112</v>
      </c>
      <c r="AW528" s="132" t="str">
        <f t="shared" si="152"/>
        <v>Please consult operation manual for more information</v>
      </c>
      <c r="AX528" s="138"/>
      <c r="AY528" s="142"/>
      <c r="AZ528" s="146"/>
      <c r="BA528" s="146"/>
      <c r="BB528" s="148" t="str">
        <f>IF(ISNUMBER(AM528),"1","")</f>
        <v>1</v>
      </c>
      <c r="BC528" s="156"/>
      <c r="BD528" s="157"/>
      <c r="BE528" s="131"/>
      <c r="BF528" s="131"/>
      <c r="BG528" s="157"/>
      <c r="BH528" s="131"/>
      <c r="BI528" s="131"/>
      <c r="BJ528" s="157"/>
      <c r="BK528" s="131"/>
      <c r="BL528" s="131"/>
      <c r="BM528" s="157"/>
      <c r="BN528" s="131"/>
      <c r="BO528" s="131"/>
      <c r="BP528" s="157"/>
      <c r="BQ528" s="131"/>
      <c r="BR528" s="106"/>
      <c r="BS528" s="107"/>
      <c r="BT528" s="109"/>
      <c r="BU528" s="67"/>
      <c r="BV528" s="67"/>
    </row>
    <row r="529" spans="1:72" ht="15.75" x14ac:dyDescent="0.25">
      <c r="A529" s="52" t="s">
        <v>10094</v>
      </c>
      <c r="B529" s="56"/>
      <c r="C529" s="128" t="s">
        <v>118</v>
      </c>
      <c r="D529" s="7" t="s">
        <v>24</v>
      </c>
      <c r="E529" s="7" t="s">
        <v>451</v>
      </c>
      <c r="F529" s="64" t="s">
        <v>175</v>
      </c>
      <c r="G529" s="62">
        <v>1</v>
      </c>
      <c r="I529" s="10" t="s">
        <v>110</v>
      </c>
      <c r="J529" s="71" t="s">
        <v>10091</v>
      </c>
      <c r="K529" s="74" t="s">
        <v>511</v>
      </c>
      <c r="L529" s="176"/>
      <c r="M529" s="176">
        <v>1000</v>
      </c>
      <c r="N529" s="80" t="s">
        <v>1387</v>
      </c>
      <c r="O529" s="83"/>
      <c r="P529" s="78" t="s">
        <v>915</v>
      </c>
      <c r="R529" s="80"/>
      <c r="S529" s="92"/>
      <c r="T529" s="217" t="s">
        <v>918</v>
      </c>
      <c r="U529" s="99" t="s">
        <v>1201</v>
      </c>
      <c r="W529" s="12" t="str">
        <f t="shared" ref="W529" si="166">IF(COUNTIF(N529,"spare"),"","Mqtt1")</f>
        <v>Mqtt1</v>
      </c>
      <c r="X529" s="196"/>
      <c r="Y529" s="6" t="str">
        <f t="shared" ref="Y529:Y548" si="167">LOWER(SUBSTITUTE(SUBSTITUTE(IF(COUNTIF(N529,"spare"),"",_xlfn.CONCAT("marpower/",IF(X529&lt;&gt;"",N529&amp;"/"&amp;X529,N529)))," ","-"),"_","-"))</f>
        <v>marpower/350000-ventilation</v>
      </c>
      <c r="Z529" s="103" t="str">
        <f>IF(COUNTIF(N529,"spare"),"","$."&amp;_xlfn.REGEXREPLACE(_xlfn.REGEXREPLACE(IF(X529="",J529,_xlfn.REGEXREPLACE(J529,".*_","")),"^VENT_",""),"\.","_"))</f>
        <v>$.BATT_VENT_FWD_PS_SPEED</v>
      </c>
      <c r="AB529" s="6"/>
      <c r="AI529" s="53">
        <v>0</v>
      </c>
      <c r="AJ529" s="78">
        <v>100</v>
      </c>
      <c r="AK529" s="113" t="s">
        <v>917</v>
      </c>
      <c r="AM529" s="114" t="str">
        <f t="shared" si="151"/>
        <v/>
      </c>
      <c r="AR529" s="127"/>
      <c r="AT529" s="128"/>
      <c r="AU529" s="7"/>
      <c r="AV529" s="129"/>
      <c r="AW529" s="126" t="str">
        <f t="shared" si="152"/>
        <v/>
      </c>
      <c r="AX529" s="137"/>
      <c r="BB529" s="147" t="str">
        <f>IF(ISNUMBER(AM529),"1","")</f>
        <v/>
      </c>
      <c r="BS529" s="6"/>
      <c r="BT529" s="11"/>
    </row>
    <row r="530" spans="1:72" ht="15.75" x14ac:dyDescent="0.25">
      <c r="A530" s="52" t="s">
        <v>1258</v>
      </c>
      <c r="B530" s="56"/>
      <c r="C530" s="128" t="s">
        <v>118</v>
      </c>
      <c r="D530" s="7" t="s">
        <v>24</v>
      </c>
      <c r="E530" s="7" t="s">
        <v>451</v>
      </c>
      <c r="F530" s="64" t="s">
        <v>175</v>
      </c>
      <c r="G530" s="62">
        <v>2</v>
      </c>
      <c r="I530" s="10" t="s">
        <v>110</v>
      </c>
      <c r="J530" s="71" t="s">
        <v>914</v>
      </c>
      <c r="K530" s="74" t="s">
        <v>511</v>
      </c>
      <c r="L530" s="176"/>
      <c r="M530" s="176">
        <v>1000</v>
      </c>
      <c r="N530" s="80" t="s">
        <v>1387</v>
      </c>
      <c r="O530" s="83"/>
      <c r="P530" s="78" t="s">
        <v>916</v>
      </c>
      <c r="R530" s="80"/>
      <c r="S530" s="92"/>
      <c r="T530" s="217" t="s">
        <v>919</v>
      </c>
      <c r="U530" s="99" t="s">
        <v>1201</v>
      </c>
      <c r="W530" s="12" t="str">
        <f t="shared" ref="W530:W548" si="168">IF(COUNTIF(N530,"spare"),"","Mqtt1")</f>
        <v>Mqtt1</v>
      </c>
      <c r="X530" s="196"/>
      <c r="Y530" s="6" t="str">
        <f t="shared" si="167"/>
        <v>marpower/350000-ventilation</v>
      </c>
      <c r="Z530" s="103" t="str">
        <f>IF(COUNTIF(N530,"spare"),"","$."&amp;_xlfn.REGEXREPLACE(_xlfn.REGEXREPLACE(IF(X530="",J530,_xlfn.REGEXREPLACE(J530,".*_","")),"^VENT_",""),"\.","_"))</f>
        <v>$.BATT_VENT_FWD_SB_SPEED</v>
      </c>
      <c r="AB530" s="6"/>
      <c r="AI530" s="53">
        <v>0</v>
      </c>
      <c r="AJ530" s="78">
        <v>100</v>
      </c>
      <c r="AK530" s="113" t="s">
        <v>917</v>
      </c>
      <c r="AM530" s="114" t="str">
        <f t="shared" si="151"/>
        <v/>
      </c>
      <c r="AR530" s="127"/>
      <c r="AT530" s="128"/>
      <c r="AU530" s="7"/>
      <c r="AV530" s="129"/>
      <c r="AW530" s="126" t="str">
        <f t="shared" si="152"/>
        <v/>
      </c>
      <c r="AX530" s="137"/>
      <c r="BB530" s="147" t="str">
        <f t="shared" ref="BB530:BB548" si="169">IF(ISNUMBER(AM530),"1","")</f>
        <v/>
      </c>
      <c r="BS530" s="6"/>
      <c r="BT530" s="11"/>
    </row>
    <row r="531" spans="1:72" ht="15.75" x14ac:dyDescent="0.25">
      <c r="A531" s="52" t="s">
        <v>417</v>
      </c>
      <c r="B531" s="56"/>
      <c r="C531" s="128" t="s">
        <v>118</v>
      </c>
      <c r="D531" s="7" t="s">
        <v>24</v>
      </c>
      <c r="E531" s="7" t="s">
        <v>451</v>
      </c>
      <c r="F531" s="64" t="s">
        <v>175</v>
      </c>
      <c r="G531" s="62">
        <v>3</v>
      </c>
      <c r="I531" s="10" t="s">
        <v>110</v>
      </c>
      <c r="J531" s="71" t="str">
        <f>CONCATENATE("Spare_",E531,"_",G531)</f>
        <v>Spare_AO60_3</v>
      </c>
      <c r="K531" s="74" t="s">
        <v>511</v>
      </c>
      <c r="L531" s="176"/>
      <c r="M531" s="176">
        <v>1000</v>
      </c>
      <c r="N531" s="78" t="s">
        <v>515</v>
      </c>
      <c r="O531" s="83"/>
      <c r="P531" s="78" t="str">
        <f>CONCATENATE("Spare Yard ",T531,"_",I531,"_",K531)</f>
        <v>Spare Yard _True_+CB.2</v>
      </c>
      <c r="R531" s="80"/>
      <c r="S531" s="92"/>
      <c r="T531" s="220"/>
      <c r="W531" s="12" t="str">
        <f t="shared" si="168"/>
        <v/>
      </c>
      <c r="X531" s="196"/>
      <c r="Y531" s="6" t="str">
        <f t="shared" si="167"/>
        <v/>
      </c>
      <c r="Z531" s="103" t="str">
        <f t="shared" ref="Z531:Z533" si="170">IF(COUNTIF(N531,"spare"),"","$."&amp;_xlfn.REGEXREPLACE(_xlfn.REGEXREPLACE(J531,"^Amcs",""),"\.","_"))</f>
        <v/>
      </c>
      <c r="AB531" s="6"/>
      <c r="AK531" s="113" t="s">
        <v>1252</v>
      </c>
      <c r="AM531" s="114" t="str">
        <f t="shared" si="151"/>
        <v/>
      </c>
      <c r="AR531" s="127"/>
      <c r="AT531" s="128"/>
      <c r="AU531" s="7"/>
      <c r="AV531" s="129"/>
      <c r="AW531" s="126" t="str">
        <f t="shared" si="152"/>
        <v/>
      </c>
      <c r="AX531" s="137"/>
      <c r="BB531" s="147" t="str">
        <f t="shared" si="169"/>
        <v/>
      </c>
      <c r="BS531" s="6"/>
      <c r="BT531" s="11"/>
    </row>
    <row r="532" spans="1:72" ht="15.75" x14ac:dyDescent="0.25">
      <c r="A532" s="52" t="s">
        <v>417</v>
      </c>
      <c r="B532" s="56"/>
      <c r="C532" s="128" t="s">
        <v>118</v>
      </c>
      <c r="D532" s="7" t="s">
        <v>24</v>
      </c>
      <c r="E532" s="7" t="s">
        <v>451</v>
      </c>
      <c r="F532" s="64" t="s">
        <v>175</v>
      </c>
      <c r="G532" s="62">
        <v>4</v>
      </c>
      <c r="I532" s="10" t="s">
        <v>110</v>
      </c>
      <c r="J532" s="71" t="str">
        <f>CONCATENATE("Spare_",E532,"_",G532)</f>
        <v>Spare_AO60_4</v>
      </c>
      <c r="K532" s="74" t="s">
        <v>511</v>
      </c>
      <c r="L532" s="176"/>
      <c r="M532" s="176">
        <v>1000</v>
      </c>
      <c r="N532" s="78" t="s">
        <v>515</v>
      </c>
      <c r="O532" s="83"/>
      <c r="P532" s="78" t="str">
        <f>CONCATENATE("Spare Yard ",T532,"_",I532,"_",K532)</f>
        <v>Spare Yard _True_+CB.2</v>
      </c>
      <c r="R532" s="80"/>
      <c r="S532" s="92"/>
      <c r="T532" s="220"/>
      <c r="W532" s="12" t="str">
        <f t="shared" si="168"/>
        <v/>
      </c>
      <c r="X532" s="196"/>
      <c r="Y532" s="6" t="str">
        <f t="shared" si="167"/>
        <v/>
      </c>
      <c r="Z532" s="103" t="str">
        <f t="shared" si="170"/>
        <v/>
      </c>
      <c r="AB532" s="6"/>
      <c r="AK532" s="113" t="s">
        <v>1252</v>
      </c>
      <c r="AM532" s="114" t="str">
        <f t="shared" si="151"/>
        <v/>
      </c>
      <c r="AR532" s="127"/>
      <c r="AT532" s="128"/>
      <c r="AU532" s="7"/>
      <c r="AV532" s="129"/>
      <c r="AW532" s="126" t="str">
        <f t="shared" si="152"/>
        <v/>
      </c>
      <c r="AX532" s="137"/>
      <c r="BB532" s="147" t="str">
        <f t="shared" si="169"/>
        <v/>
      </c>
      <c r="BS532" s="6"/>
      <c r="BT532" s="11"/>
    </row>
    <row r="533" spans="1:72" ht="15.75" x14ac:dyDescent="0.25">
      <c r="A533" s="52" t="s">
        <v>1315</v>
      </c>
      <c r="B533" s="56"/>
      <c r="C533" s="128" t="s">
        <v>111</v>
      </c>
      <c r="D533" s="7" t="s">
        <v>24</v>
      </c>
      <c r="E533" s="7" t="s">
        <v>452</v>
      </c>
      <c r="F533" s="64" t="s">
        <v>193</v>
      </c>
      <c r="G533" s="62">
        <v>1</v>
      </c>
      <c r="I533" s="10" t="s">
        <v>110</v>
      </c>
      <c r="J533" s="71" t="str">
        <f>CONCATENATE("Spare_",E533,"_",G533)</f>
        <v>Spare_DO60_1</v>
      </c>
      <c r="K533" s="74" t="s">
        <v>511</v>
      </c>
      <c r="L533" s="176"/>
      <c r="M533" s="176">
        <v>1000</v>
      </c>
      <c r="N533" s="78" t="s">
        <v>515</v>
      </c>
      <c r="O533" s="83"/>
      <c r="P533" s="78" t="str">
        <f>CONCATENATE("Spare Yard ",T533,"_",I533,"_",K533)</f>
        <v>Spare Yard _True_+CB.2</v>
      </c>
      <c r="R533" s="80"/>
      <c r="S533" s="92"/>
      <c r="T533" s="217"/>
      <c r="W533" s="12" t="str">
        <f t="shared" si="168"/>
        <v/>
      </c>
      <c r="X533" s="196"/>
      <c r="Y533" s="6" t="str">
        <f t="shared" si="167"/>
        <v/>
      </c>
      <c r="Z533" s="103" t="str">
        <f t="shared" si="170"/>
        <v/>
      </c>
      <c r="AB533" s="6"/>
      <c r="AM533" s="114" t="str">
        <f t="shared" ref="AM533:AM548" si="171">IF(ISBLANK(AT533),"",ROW())</f>
        <v/>
      </c>
      <c r="AR533" s="127"/>
      <c r="AT533" s="128"/>
      <c r="AU533" s="7"/>
      <c r="AV533" s="129"/>
      <c r="AW533" s="126" t="str">
        <f t="shared" si="152"/>
        <v/>
      </c>
      <c r="AX533" s="137"/>
      <c r="BB533" s="147" t="str">
        <f t="shared" si="169"/>
        <v/>
      </c>
      <c r="BS533" s="6"/>
      <c r="BT533" s="11"/>
    </row>
    <row r="534" spans="1:72" ht="15.75" x14ac:dyDescent="0.25">
      <c r="A534" s="52" t="s">
        <v>1258</v>
      </c>
      <c r="B534" s="56"/>
      <c r="C534" s="128" t="s">
        <v>111</v>
      </c>
      <c r="D534" s="7" t="s">
        <v>24</v>
      </c>
      <c r="E534" s="7" t="s">
        <v>452</v>
      </c>
      <c r="F534" s="64" t="s">
        <v>193</v>
      </c>
      <c r="G534" s="62">
        <v>2</v>
      </c>
      <c r="I534" s="10" t="s">
        <v>110</v>
      </c>
      <c r="J534" s="11" t="s">
        <v>9143</v>
      </c>
      <c r="K534" s="74" t="s">
        <v>511</v>
      </c>
      <c r="L534" s="176"/>
      <c r="M534" s="176">
        <v>1000</v>
      </c>
      <c r="N534" s="78" t="s">
        <v>1393</v>
      </c>
      <c r="O534" s="83"/>
      <c r="P534" s="78" t="s">
        <v>1028</v>
      </c>
      <c r="R534" s="80"/>
      <c r="S534" s="92"/>
      <c r="T534" s="275" t="s">
        <v>1296</v>
      </c>
      <c r="U534" s="285" t="s">
        <v>1201</v>
      </c>
      <c r="W534" s="12" t="str">
        <f t="shared" si="168"/>
        <v>Mqtt1</v>
      </c>
      <c r="X534" s="196"/>
      <c r="Y534" s="6" t="str">
        <f t="shared" si="167"/>
        <v>marpower/090000-doors-hatches</v>
      </c>
      <c r="Z534" s="103" t="str">
        <f>IF(COUNTIF(N534,"spare"),"","$."&amp;_xlfn.REGEXREPLACE(IF(X534="",J534,_xlfn.REGEXREPLACE(J534,".*_","")),"\.","_"))</f>
        <v>$.HULL_VALVES_ALLGREENCLOSED</v>
      </c>
      <c r="AB534" s="6"/>
      <c r="AM534" s="114" t="str">
        <f t="shared" si="171"/>
        <v/>
      </c>
      <c r="AR534" s="127"/>
      <c r="AT534" s="128"/>
      <c r="AU534" s="7"/>
      <c r="AV534" s="129"/>
      <c r="AW534" s="126" t="str">
        <f t="shared" si="152"/>
        <v/>
      </c>
      <c r="AX534" s="137"/>
      <c r="AY534" s="141"/>
      <c r="BB534" s="147" t="str">
        <f t="shared" si="169"/>
        <v/>
      </c>
      <c r="BS534" s="6"/>
      <c r="BT534" s="11"/>
    </row>
    <row r="535" spans="1:72" ht="15.75" x14ac:dyDescent="0.25">
      <c r="A535" s="52" t="s">
        <v>1258</v>
      </c>
      <c r="B535" s="56"/>
      <c r="C535" s="128" t="s">
        <v>111</v>
      </c>
      <c r="D535" s="7" t="s">
        <v>24</v>
      </c>
      <c r="E535" s="7" t="s">
        <v>452</v>
      </c>
      <c r="F535" s="64" t="s">
        <v>193</v>
      </c>
      <c r="G535" s="62">
        <v>3</v>
      </c>
      <c r="I535" s="10" t="s">
        <v>110</v>
      </c>
      <c r="J535" s="11" t="s">
        <v>9144</v>
      </c>
      <c r="K535" s="74" t="s">
        <v>511</v>
      </c>
      <c r="L535" s="176"/>
      <c r="M535" s="176">
        <v>1000</v>
      </c>
      <c r="N535" s="78" t="s">
        <v>1393</v>
      </c>
      <c r="O535" s="83"/>
      <c r="P535" s="78" t="s">
        <v>1029</v>
      </c>
      <c r="R535" s="80"/>
      <c r="S535" s="92"/>
      <c r="T535" s="277"/>
      <c r="U535" s="287"/>
      <c r="W535" s="12" t="str">
        <f t="shared" si="168"/>
        <v>Mqtt1</v>
      </c>
      <c r="X535" s="196"/>
      <c r="Y535" s="6" t="str">
        <f t="shared" si="167"/>
        <v>marpower/090000-doors-hatches</v>
      </c>
      <c r="Z535" s="103" t="str">
        <f>IF(COUNTIF(N535,"spare"),"","$."&amp;_xlfn.REGEXREPLACE(IF(X535="",J535,_xlfn.REGEXREPLACE(J535,".*_","")),"\.","_"))</f>
        <v>$.HULL_VALVES_REDOPENED</v>
      </c>
      <c r="AB535" s="6"/>
      <c r="AM535" s="114" t="str">
        <f t="shared" si="171"/>
        <v/>
      </c>
      <c r="AR535" s="127"/>
      <c r="AT535" s="128"/>
      <c r="AU535" s="7"/>
      <c r="AV535" s="129"/>
      <c r="AW535" s="126" t="str">
        <f t="shared" ref="AW535:AW548" si="172">IF(ISNUMBER(AM535),"Please consult operation manual for more information","")</f>
        <v/>
      </c>
      <c r="AX535" s="137"/>
      <c r="BB535" s="147" t="str">
        <f t="shared" si="169"/>
        <v/>
      </c>
      <c r="BS535" s="6"/>
      <c r="BT535" s="11"/>
    </row>
    <row r="536" spans="1:72" ht="15.75" x14ac:dyDescent="0.25">
      <c r="A536" s="52" t="s">
        <v>1033</v>
      </c>
      <c r="B536" s="56"/>
      <c r="C536" s="128" t="s">
        <v>111</v>
      </c>
      <c r="D536" s="7" t="s">
        <v>24</v>
      </c>
      <c r="E536" s="7" t="s">
        <v>452</v>
      </c>
      <c r="F536" s="64" t="s">
        <v>193</v>
      </c>
      <c r="G536" s="62">
        <v>4</v>
      </c>
      <c r="I536" s="10" t="s">
        <v>110</v>
      </c>
      <c r="J536" s="71" t="s">
        <v>1034</v>
      </c>
      <c r="K536" s="74" t="s">
        <v>511</v>
      </c>
      <c r="L536" s="176"/>
      <c r="M536" s="176">
        <v>1000</v>
      </c>
      <c r="N536" s="80" t="s">
        <v>1382</v>
      </c>
      <c r="O536" s="83"/>
      <c r="P536" s="78" t="s">
        <v>1035</v>
      </c>
      <c r="R536" s="80"/>
      <c r="S536" s="92"/>
      <c r="T536" s="220" t="s">
        <v>1317</v>
      </c>
      <c r="W536" s="12" t="str">
        <f t="shared" si="168"/>
        <v>Mqtt1</v>
      </c>
      <c r="X536" s="196"/>
      <c r="Y536" s="6" t="str">
        <f t="shared" si="167"/>
        <v>marpower/450000-amcs</v>
      </c>
      <c r="Z536" s="103" t="str">
        <f>IF(COUNTIF(N536,"spare"),"","$."&amp;_xlfn.REGEXREPLACE(_xlfn.REGEXREPLACE(IF(X536="",D536&amp;"_"&amp;J536,J536),"^Amcs_",""),"\.","_"))</f>
        <v>$.KEB2_CABINET_INTERNAL_FAN_CONTROL</v>
      </c>
      <c r="AB536" s="6"/>
      <c r="AM536" s="114" t="str">
        <f t="shared" si="171"/>
        <v/>
      </c>
      <c r="AR536" s="127"/>
      <c r="AT536" s="128"/>
      <c r="AU536" s="7"/>
      <c r="AV536" s="129"/>
      <c r="AW536" s="126" t="str">
        <f t="shared" si="172"/>
        <v/>
      </c>
      <c r="AX536" s="137"/>
      <c r="BB536" s="147" t="str">
        <f t="shared" si="169"/>
        <v/>
      </c>
      <c r="BS536" s="6"/>
      <c r="BT536" s="11"/>
    </row>
    <row r="537" spans="1:72" ht="15.75" x14ac:dyDescent="0.25">
      <c r="A537" s="52" t="s">
        <v>1315</v>
      </c>
      <c r="B537" s="56"/>
      <c r="C537" s="128" t="s">
        <v>111</v>
      </c>
      <c r="D537" s="7" t="s">
        <v>24</v>
      </c>
      <c r="E537" s="7" t="s">
        <v>452</v>
      </c>
      <c r="F537" s="64" t="s">
        <v>193</v>
      </c>
      <c r="G537" s="62">
        <v>5</v>
      </c>
      <c r="I537" s="10" t="s">
        <v>110</v>
      </c>
      <c r="J537" s="11" t="s">
        <v>8990</v>
      </c>
      <c r="K537" s="74" t="s">
        <v>511</v>
      </c>
      <c r="L537" s="176"/>
      <c r="M537" s="176">
        <v>1000</v>
      </c>
      <c r="N537" s="78" t="s">
        <v>1390</v>
      </c>
      <c r="O537" s="83" t="s">
        <v>6960</v>
      </c>
      <c r="P537" s="80" t="s">
        <v>1325</v>
      </c>
      <c r="R537" s="80"/>
      <c r="S537" s="172"/>
      <c r="T537" s="220" t="s">
        <v>1326</v>
      </c>
      <c r="U537" s="99" t="s">
        <v>873</v>
      </c>
      <c r="W537" s="12" t="str">
        <f t="shared" si="168"/>
        <v>Mqtt1</v>
      </c>
      <c r="X537" s="196"/>
      <c r="Y537" s="6" t="str">
        <f t="shared" si="167"/>
        <v>marpower/380000-seawater</v>
      </c>
      <c r="Z537" s="103" t="str">
        <f>IF(COUNTIF(N537,"spare"),"","$."&amp;_xlfn.REGEXREPLACE(_xlfn.REGEXREPLACE(IF(X537="",J537,_xlfn.REGEXREPLACE(J537,".*_","")),"^SEA_WAT(ER)?_",""),"\.","_"))</f>
        <v>$.COOL_PMP2_STARTSTOP</v>
      </c>
      <c r="AB537" s="6"/>
      <c r="AM537" s="114" t="str">
        <f t="shared" si="171"/>
        <v/>
      </c>
      <c r="AR537" s="127"/>
      <c r="AT537" s="128"/>
      <c r="AU537" s="7"/>
      <c r="AV537" s="129"/>
      <c r="AW537" s="126" t="str">
        <f t="shared" si="172"/>
        <v/>
      </c>
      <c r="AX537" s="137"/>
      <c r="BB537" s="147" t="str">
        <f t="shared" si="169"/>
        <v/>
      </c>
      <c r="BS537" s="6"/>
      <c r="BT537" s="11"/>
    </row>
    <row r="538" spans="1:72" ht="15.75" x14ac:dyDescent="0.25">
      <c r="A538" s="52" t="s">
        <v>1044</v>
      </c>
      <c r="B538" s="56"/>
      <c r="C538" s="128" t="s">
        <v>111</v>
      </c>
      <c r="D538" s="7" t="s">
        <v>24</v>
      </c>
      <c r="E538" s="7" t="s">
        <v>452</v>
      </c>
      <c r="F538" s="64" t="s">
        <v>193</v>
      </c>
      <c r="G538" s="62">
        <v>6</v>
      </c>
      <c r="I538" s="10" t="s">
        <v>110</v>
      </c>
      <c r="J538" s="71" t="s">
        <v>1067</v>
      </c>
      <c r="K538" s="74" t="s">
        <v>511</v>
      </c>
      <c r="L538" s="176"/>
      <c r="M538" s="176">
        <v>1000</v>
      </c>
      <c r="N538" s="78" t="s">
        <v>1168</v>
      </c>
      <c r="O538" s="83"/>
      <c r="P538" s="78" t="s">
        <v>1069</v>
      </c>
      <c r="Q538" s="89"/>
      <c r="R538" s="80"/>
      <c r="S538" s="92"/>
      <c r="T538" s="186" t="s">
        <v>1172</v>
      </c>
      <c r="U538" s="83" t="s">
        <v>1167</v>
      </c>
      <c r="W538" s="12" t="str">
        <f t="shared" si="168"/>
        <v>Mqtt1</v>
      </c>
      <c r="X538" s="196"/>
      <c r="Y538" s="6" t="str">
        <f t="shared" si="167"/>
        <v>marpower/kvm-switching</v>
      </c>
      <c r="Z538" s="103" t="str">
        <f>IF(COUNTIF(N538,"spare"),"","$."&amp;_xlfn.REGEXREPLACE(IF(X538="",J538,_xlfn.REGEXREPLACE(J538,".*_","")),"\.","_"))</f>
        <v>$.HELM_SB_IN_MOUSE_TOGG</v>
      </c>
      <c r="AB538" s="6"/>
      <c r="AM538" s="114" t="str">
        <f t="shared" si="171"/>
        <v/>
      </c>
      <c r="AR538" s="127"/>
      <c r="AT538" s="128"/>
      <c r="AU538" s="7"/>
      <c r="AV538" s="129"/>
      <c r="AW538" s="126" t="str">
        <f t="shared" si="172"/>
        <v/>
      </c>
      <c r="AX538" s="137"/>
      <c r="AY538" s="141"/>
      <c r="BB538" s="147" t="str">
        <f t="shared" si="169"/>
        <v/>
      </c>
      <c r="BS538" s="6"/>
      <c r="BT538" s="11"/>
    </row>
    <row r="539" spans="1:72" ht="15.75" x14ac:dyDescent="0.25">
      <c r="A539" s="52" t="s">
        <v>1258</v>
      </c>
      <c r="B539" s="56"/>
      <c r="C539" s="128" t="s">
        <v>111</v>
      </c>
      <c r="D539" s="7" t="s">
        <v>24</v>
      </c>
      <c r="E539" s="7" t="s">
        <v>452</v>
      </c>
      <c r="F539" s="64" t="s">
        <v>193</v>
      </c>
      <c r="G539" s="62">
        <v>7</v>
      </c>
      <c r="I539" s="10" t="s">
        <v>110</v>
      </c>
      <c r="J539" s="11" t="s">
        <v>8991</v>
      </c>
      <c r="K539" s="74" t="s">
        <v>511</v>
      </c>
      <c r="L539" s="176"/>
      <c r="M539" s="176">
        <v>1000</v>
      </c>
      <c r="N539" s="80" t="s">
        <v>1382</v>
      </c>
      <c r="P539" s="80" t="s">
        <v>1398</v>
      </c>
      <c r="R539" s="80"/>
      <c r="S539" s="92"/>
      <c r="T539" s="220" t="s">
        <v>1316</v>
      </c>
      <c r="U539" s="181" t="s">
        <v>1287</v>
      </c>
      <c r="W539" s="12" t="str">
        <f t="shared" si="168"/>
        <v>Mqtt1</v>
      </c>
      <c r="X539" s="196"/>
      <c r="Y539" s="6" t="str">
        <f t="shared" si="167"/>
        <v>marpower/450000-amcs</v>
      </c>
      <c r="Z539" s="103" t="str">
        <f>IF(COUNTIF(N539,"spare"),"","$."&amp;_xlfn.REGEXREPLACE(_xlfn.REGEXREPLACE(IF(X539="",D539&amp;"_"&amp;J539,J539),"^Amcs_",""),"\.","_"))</f>
        <v>$.KEB2_ACC_SENSOR_ZEROING2</v>
      </c>
      <c r="AB539" s="6"/>
      <c r="AM539" s="114" t="str">
        <f t="shared" si="171"/>
        <v/>
      </c>
      <c r="AR539" s="127"/>
      <c r="AT539" s="128"/>
      <c r="AU539" s="7"/>
      <c r="AV539" s="129"/>
      <c r="AW539" s="126" t="str">
        <f t="shared" si="172"/>
        <v/>
      </c>
      <c r="AX539" s="137"/>
      <c r="BB539" s="147" t="str">
        <f t="shared" si="169"/>
        <v/>
      </c>
      <c r="BS539" s="6"/>
      <c r="BT539" s="11"/>
    </row>
    <row r="540" spans="1:72" ht="15.75" x14ac:dyDescent="0.25">
      <c r="A540" s="52" t="s">
        <v>1044</v>
      </c>
      <c r="B540" s="56"/>
      <c r="C540" s="128" t="s">
        <v>111</v>
      </c>
      <c r="D540" s="7" t="s">
        <v>24</v>
      </c>
      <c r="E540" s="7" t="s">
        <v>452</v>
      </c>
      <c r="F540" s="64" t="s">
        <v>193</v>
      </c>
      <c r="G540" s="62">
        <v>8</v>
      </c>
      <c r="I540" s="10" t="s">
        <v>110</v>
      </c>
      <c r="J540" s="71" t="s">
        <v>8940</v>
      </c>
      <c r="K540" s="74" t="s">
        <v>511</v>
      </c>
      <c r="L540" s="176"/>
      <c r="M540" s="176">
        <v>1000</v>
      </c>
      <c r="N540" s="78" t="s">
        <v>1382</v>
      </c>
      <c r="O540" s="83"/>
      <c r="P540" s="78" t="s">
        <v>1074</v>
      </c>
      <c r="R540" s="80"/>
      <c r="S540" s="92"/>
      <c r="T540" s="186" t="s">
        <v>1320</v>
      </c>
      <c r="W540" s="12" t="str">
        <f t="shared" si="168"/>
        <v>Mqtt1</v>
      </c>
      <c r="X540" s="196"/>
      <c r="Y540" s="6" t="str">
        <f t="shared" si="167"/>
        <v>marpower/450000-amcs</v>
      </c>
      <c r="Z540" s="103" t="str">
        <f>IF(COUNTIF(N540,"spare"),"","$."&amp;_xlfn.REGEXREPLACE(_xlfn.REGEXREPLACE(IF(X540="",D540&amp;"_"&amp;J540,J540),"^Amcs_",""),"\.","_"))</f>
        <v>$.KEB2_HELM_SB_AMCS_MUTEFB</v>
      </c>
      <c r="AB540" s="6"/>
      <c r="AM540" s="114" t="str">
        <f t="shared" si="171"/>
        <v/>
      </c>
      <c r="AR540" s="127"/>
      <c r="AT540" s="128"/>
      <c r="AU540" s="7"/>
      <c r="AV540" s="129"/>
      <c r="AW540" s="126" t="str">
        <f t="shared" si="172"/>
        <v/>
      </c>
      <c r="AX540" s="137"/>
      <c r="BB540" s="147" t="str">
        <f t="shared" si="169"/>
        <v/>
      </c>
      <c r="BS540" s="6"/>
      <c r="BT540" s="11"/>
    </row>
    <row r="541" spans="1:72" ht="15.75" x14ac:dyDescent="0.25">
      <c r="A541" s="52" t="s">
        <v>1165</v>
      </c>
      <c r="B541" s="56"/>
      <c r="C541" s="128" t="s">
        <v>111</v>
      </c>
      <c r="D541" s="7" t="s">
        <v>24</v>
      </c>
      <c r="E541" s="7" t="s">
        <v>452</v>
      </c>
      <c r="F541" s="64" t="s">
        <v>193</v>
      </c>
      <c r="G541" s="62">
        <v>9</v>
      </c>
      <c r="I541" s="10" t="s">
        <v>110</v>
      </c>
      <c r="J541" s="71" t="str">
        <f t="shared" ref="J541:J548" si="173">CONCATENATE("Spare_",E541,"_",G541)</f>
        <v>Spare_DO60_9</v>
      </c>
      <c r="K541" s="74" t="s">
        <v>511</v>
      </c>
      <c r="L541" s="176"/>
      <c r="M541" s="176">
        <v>1000</v>
      </c>
      <c r="N541" s="78" t="s">
        <v>515</v>
      </c>
      <c r="P541" s="78" t="str">
        <f>CONCATENATE("Spare Yard ",T541,"_",I541,"_",K541)</f>
        <v>Spare Yard _True_+CB.2</v>
      </c>
      <c r="R541" s="80"/>
      <c r="S541" s="92"/>
      <c r="W541" s="12" t="str">
        <f t="shared" si="168"/>
        <v/>
      </c>
      <c r="X541" s="196"/>
      <c r="Y541" s="6" t="str">
        <f t="shared" si="167"/>
        <v/>
      </c>
      <c r="Z541" s="103" t="str">
        <f t="shared" ref="Z541:Z548" si="174">IF(COUNTIF(N541,"spare"),"","$."&amp;J541)</f>
        <v/>
      </c>
      <c r="AB541" s="6"/>
      <c r="AM541" s="114" t="str">
        <f t="shared" si="171"/>
        <v/>
      </c>
      <c r="AR541" s="127"/>
      <c r="AT541" s="128"/>
      <c r="AU541" s="7"/>
      <c r="AV541" s="129"/>
      <c r="AW541" s="126" t="str">
        <f t="shared" si="172"/>
        <v/>
      </c>
      <c r="AX541" s="137"/>
      <c r="BB541" s="147" t="str">
        <f t="shared" si="169"/>
        <v/>
      </c>
      <c r="BS541" s="6"/>
      <c r="BT541" s="11"/>
    </row>
    <row r="542" spans="1:72" ht="15.75" x14ac:dyDescent="0.25">
      <c r="A542" s="52" t="s">
        <v>1165</v>
      </c>
      <c r="B542" s="56"/>
      <c r="C542" s="128" t="s">
        <v>111</v>
      </c>
      <c r="D542" s="7" t="s">
        <v>24</v>
      </c>
      <c r="E542" s="7" t="s">
        <v>452</v>
      </c>
      <c r="F542" s="64" t="s">
        <v>193</v>
      </c>
      <c r="G542" s="62">
        <v>10</v>
      </c>
      <c r="I542" s="10" t="s">
        <v>110</v>
      </c>
      <c r="J542" s="71" t="str">
        <f t="shared" si="173"/>
        <v>Spare_DO60_10</v>
      </c>
      <c r="K542" s="74" t="s">
        <v>511</v>
      </c>
      <c r="L542" s="176"/>
      <c r="M542" s="176">
        <v>1000</v>
      </c>
      <c r="N542" s="78" t="s">
        <v>515</v>
      </c>
      <c r="P542" s="78" t="str">
        <f>CONCATENATE("Spare Yard ",T542,"_",I542,"_",K542)</f>
        <v>Spare Yard _True_+CB.2</v>
      </c>
      <c r="R542" s="80"/>
      <c r="S542" s="92"/>
      <c r="W542" s="12" t="str">
        <f t="shared" si="168"/>
        <v/>
      </c>
      <c r="X542" s="196"/>
      <c r="Y542" s="6" t="str">
        <f t="shared" si="167"/>
        <v/>
      </c>
      <c r="Z542" s="103" t="str">
        <f t="shared" si="174"/>
        <v/>
      </c>
      <c r="AB542" s="6"/>
      <c r="AM542" s="114" t="str">
        <f t="shared" si="171"/>
        <v/>
      </c>
      <c r="AR542" s="127"/>
      <c r="AT542" s="128"/>
      <c r="AU542" s="7"/>
      <c r="AV542" s="129"/>
      <c r="AW542" s="126" t="str">
        <f t="shared" si="172"/>
        <v/>
      </c>
      <c r="AX542" s="137"/>
      <c r="AY542" s="141"/>
      <c r="BB542" s="147" t="str">
        <f t="shared" si="169"/>
        <v/>
      </c>
      <c r="BS542" s="6"/>
      <c r="BT542" s="11"/>
    </row>
    <row r="543" spans="1:72" ht="15.75" x14ac:dyDescent="0.25">
      <c r="A543" s="52" t="s">
        <v>8225</v>
      </c>
      <c r="B543" s="56"/>
      <c r="C543" s="128" t="s">
        <v>111</v>
      </c>
      <c r="D543" s="7" t="s">
        <v>24</v>
      </c>
      <c r="E543" s="7" t="s">
        <v>452</v>
      </c>
      <c r="F543" s="64" t="s">
        <v>193</v>
      </c>
      <c r="G543" s="62">
        <v>11</v>
      </c>
      <c r="I543" s="10" t="s">
        <v>110</v>
      </c>
      <c r="J543" s="71" t="str">
        <f t="shared" si="173"/>
        <v>Spare_DO60_11</v>
      </c>
      <c r="K543" s="74" t="s">
        <v>511</v>
      </c>
      <c r="L543" s="176"/>
      <c r="M543" s="176">
        <v>1000</v>
      </c>
      <c r="N543" s="78" t="s">
        <v>515</v>
      </c>
      <c r="O543" s="83"/>
      <c r="P543" s="78" t="str">
        <f t="shared" ref="P543:P544" si="175">CONCATENATE("Spare Yard ",T543,"_",I543,"_",K543)</f>
        <v>Spare Yard _True_+CB.2</v>
      </c>
      <c r="R543" s="80"/>
      <c r="S543" s="92"/>
      <c r="W543" s="12" t="str">
        <f t="shared" si="168"/>
        <v/>
      </c>
      <c r="X543" s="196"/>
      <c r="Y543" s="6" t="str">
        <f t="shared" si="167"/>
        <v/>
      </c>
      <c r="Z543" s="103" t="str">
        <f t="shared" si="174"/>
        <v/>
      </c>
      <c r="AB543" s="6"/>
      <c r="AM543" s="114" t="str">
        <f t="shared" si="171"/>
        <v/>
      </c>
      <c r="AR543" s="127"/>
      <c r="AT543" s="128"/>
      <c r="AU543" s="7"/>
      <c r="AV543" s="129"/>
      <c r="AW543" s="126" t="str">
        <f t="shared" si="172"/>
        <v/>
      </c>
      <c r="AX543" s="137"/>
      <c r="BB543" s="147" t="str">
        <f t="shared" si="169"/>
        <v/>
      </c>
      <c r="BS543" s="6"/>
      <c r="BT543" s="11"/>
    </row>
    <row r="544" spans="1:72" ht="15.75" x14ac:dyDescent="0.25">
      <c r="A544" s="52" t="s">
        <v>8225</v>
      </c>
      <c r="B544" s="56"/>
      <c r="C544" s="128" t="s">
        <v>111</v>
      </c>
      <c r="D544" s="7" t="s">
        <v>24</v>
      </c>
      <c r="E544" s="7" t="s">
        <v>452</v>
      </c>
      <c r="F544" s="64" t="s">
        <v>193</v>
      </c>
      <c r="G544" s="62">
        <v>12</v>
      </c>
      <c r="I544" s="10" t="s">
        <v>110</v>
      </c>
      <c r="J544" s="71" t="str">
        <f t="shared" si="173"/>
        <v>Spare_DO60_12</v>
      </c>
      <c r="K544" s="74" t="s">
        <v>511</v>
      </c>
      <c r="L544" s="176"/>
      <c r="M544" s="176">
        <v>1000</v>
      </c>
      <c r="N544" s="78" t="s">
        <v>515</v>
      </c>
      <c r="O544" s="83"/>
      <c r="P544" s="78" t="str">
        <f t="shared" si="175"/>
        <v>Spare Yard _True_+CB.2</v>
      </c>
      <c r="R544" s="80"/>
      <c r="S544" s="92"/>
      <c r="W544" s="12" t="str">
        <f t="shared" si="168"/>
        <v/>
      </c>
      <c r="X544" s="196"/>
      <c r="Y544" s="6" t="str">
        <f t="shared" si="167"/>
        <v/>
      </c>
      <c r="Z544" s="103" t="str">
        <f t="shared" si="174"/>
        <v/>
      </c>
      <c r="AB544" s="6"/>
      <c r="AM544" s="114" t="str">
        <f t="shared" si="171"/>
        <v/>
      </c>
      <c r="AR544" s="127"/>
      <c r="AT544" s="128"/>
      <c r="AU544" s="7"/>
      <c r="AV544" s="129"/>
      <c r="AW544" s="126" t="str">
        <f t="shared" si="172"/>
        <v/>
      </c>
      <c r="AX544" s="137"/>
      <c r="BB544" s="147" t="str">
        <f t="shared" si="169"/>
        <v/>
      </c>
      <c r="BS544" s="6"/>
      <c r="BT544" s="11"/>
    </row>
    <row r="545" spans="1:74" ht="15.75" x14ac:dyDescent="0.25">
      <c r="A545" s="52" t="s">
        <v>419</v>
      </c>
      <c r="B545" s="56"/>
      <c r="C545" s="128" t="s">
        <v>111</v>
      </c>
      <c r="D545" s="7" t="s">
        <v>24</v>
      </c>
      <c r="E545" s="7" t="s">
        <v>452</v>
      </c>
      <c r="F545" s="64" t="s">
        <v>193</v>
      </c>
      <c r="G545" s="62">
        <v>13</v>
      </c>
      <c r="I545" s="10" t="s">
        <v>110</v>
      </c>
      <c r="J545" s="71" t="str">
        <f t="shared" si="173"/>
        <v>Spare_DO60_13</v>
      </c>
      <c r="K545" s="74" t="s">
        <v>511</v>
      </c>
      <c r="L545" s="176"/>
      <c r="M545" s="176">
        <v>1000</v>
      </c>
      <c r="N545" s="78" t="s">
        <v>515</v>
      </c>
      <c r="O545" s="83"/>
      <c r="P545" s="78" t="str">
        <f>CONCATENATE("Spare Yard ",T545,"_",I545,"_",K545)</f>
        <v>Spare Yard _True_+CB.2</v>
      </c>
      <c r="R545" s="80"/>
      <c r="S545" s="92"/>
      <c r="W545" s="12" t="str">
        <f t="shared" si="168"/>
        <v/>
      </c>
      <c r="X545" s="196"/>
      <c r="Y545" s="6" t="str">
        <f t="shared" si="167"/>
        <v/>
      </c>
      <c r="Z545" s="103" t="str">
        <f t="shared" si="174"/>
        <v/>
      </c>
      <c r="AB545" s="6"/>
      <c r="AM545" s="114" t="str">
        <f t="shared" si="171"/>
        <v/>
      </c>
      <c r="AR545" s="127"/>
      <c r="AT545" s="128"/>
      <c r="AU545" s="7"/>
      <c r="AV545" s="129"/>
      <c r="AW545" s="126" t="str">
        <f t="shared" si="172"/>
        <v/>
      </c>
      <c r="AX545" s="137"/>
      <c r="BB545" s="147" t="str">
        <f t="shared" si="169"/>
        <v/>
      </c>
      <c r="BS545" s="6"/>
      <c r="BT545" s="11"/>
    </row>
    <row r="546" spans="1:74" ht="15.75" x14ac:dyDescent="0.25">
      <c r="A546" s="52" t="s">
        <v>419</v>
      </c>
      <c r="B546" s="56"/>
      <c r="C546" s="128" t="s">
        <v>111</v>
      </c>
      <c r="D546" s="7" t="s">
        <v>24</v>
      </c>
      <c r="E546" s="7" t="s">
        <v>452</v>
      </c>
      <c r="F546" s="64" t="s">
        <v>193</v>
      </c>
      <c r="G546" s="62">
        <v>14</v>
      </c>
      <c r="I546" s="10" t="s">
        <v>110</v>
      </c>
      <c r="J546" s="71" t="str">
        <f t="shared" si="173"/>
        <v>Spare_DO60_14</v>
      </c>
      <c r="K546" s="74" t="s">
        <v>511</v>
      </c>
      <c r="L546" s="176"/>
      <c r="M546" s="176">
        <v>1000</v>
      </c>
      <c r="N546" s="78" t="s">
        <v>515</v>
      </c>
      <c r="O546" s="83"/>
      <c r="P546" s="78" t="str">
        <f>CONCATENATE("Spare Yard ",T546,"_",I546,"_",K546)</f>
        <v>Spare Yard _True_+CB.2</v>
      </c>
      <c r="Q546" s="89"/>
      <c r="R546" s="80"/>
      <c r="S546" s="92"/>
      <c r="W546" s="12" t="str">
        <f t="shared" si="168"/>
        <v/>
      </c>
      <c r="X546" s="196"/>
      <c r="Y546" s="6" t="str">
        <f t="shared" si="167"/>
        <v/>
      </c>
      <c r="Z546" s="103" t="str">
        <f t="shared" si="174"/>
        <v/>
      </c>
      <c r="AB546" s="6"/>
      <c r="AM546" s="114" t="str">
        <f t="shared" si="171"/>
        <v/>
      </c>
      <c r="AR546" s="127"/>
      <c r="AT546" s="128"/>
      <c r="AU546" s="7"/>
      <c r="AV546" s="129"/>
      <c r="AW546" s="126" t="str">
        <f t="shared" si="172"/>
        <v/>
      </c>
      <c r="AX546" s="137"/>
      <c r="AY546" s="141"/>
      <c r="BB546" s="147" t="str">
        <f t="shared" si="169"/>
        <v/>
      </c>
      <c r="BS546" s="6"/>
      <c r="BT546" s="11"/>
    </row>
    <row r="547" spans="1:74" ht="15.75" x14ac:dyDescent="0.25">
      <c r="A547" s="52" t="s">
        <v>419</v>
      </c>
      <c r="B547" s="56"/>
      <c r="C547" s="128" t="s">
        <v>111</v>
      </c>
      <c r="D547" s="7" t="s">
        <v>24</v>
      </c>
      <c r="E547" s="7" t="s">
        <v>452</v>
      </c>
      <c r="F547" s="64" t="s">
        <v>193</v>
      </c>
      <c r="G547" s="62">
        <v>15</v>
      </c>
      <c r="I547" s="10" t="s">
        <v>110</v>
      </c>
      <c r="J547" s="71" t="str">
        <f t="shared" si="173"/>
        <v>Spare_DO60_15</v>
      </c>
      <c r="K547" s="74" t="s">
        <v>511</v>
      </c>
      <c r="L547" s="176"/>
      <c r="M547" s="176">
        <v>1000</v>
      </c>
      <c r="N547" s="78" t="s">
        <v>515</v>
      </c>
      <c r="O547" s="83"/>
      <c r="P547" s="78" t="str">
        <f>CONCATENATE("Spare Yard ",T547,"_",I547,"_",K547)</f>
        <v>Spare Yard _True_+CB.2</v>
      </c>
      <c r="R547" s="80"/>
      <c r="S547" s="92"/>
      <c r="W547" s="12" t="str">
        <f t="shared" si="168"/>
        <v/>
      </c>
      <c r="X547" s="196"/>
      <c r="Y547" s="6" t="str">
        <f t="shared" si="167"/>
        <v/>
      </c>
      <c r="Z547" s="103" t="str">
        <f t="shared" si="174"/>
        <v/>
      </c>
      <c r="AB547" s="6"/>
      <c r="AM547" s="114" t="str">
        <f t="shared" si="171"/>
        <v/>
      </c>
      <c r="AR547" s="127"/>
      <c r="AT547" s="128"/>
      <c r="AU547" s="7"/>
      <c r="AV547" s="129"/>
      <c r="AW547" s="126" t="str">
        <f t="shared" si="172"/>
        <v/>
      </c>
      <c r="AX547" s="137"/>
      <c r="BB547" s="147" t="str">
        <f t="shared" si="169"/>
        <v/>
      </c>
      <c r="BS547" s="6"/>
      <c r="BT547" s="11"/>
    </row>
    <row r="548" spans="1:74" ht="15.75" x14ac:dyDescent="0.25">
      <c r="A548" s="52" t="s">
        <v>419</v>
      </c>
      <c r="B548" s="56"/>
      <c r="C548" s="128" t="s">
        <v>111</v>
      </c>
      <c r="D548" s="7" t="s">
        <v>24</v>
      </c>
      <c r="E548" s="7" t="s">
        <v>452</v>
      </c>
      <c r="F548" s="64" t="s">
        <v>193</v>
      </c>
      <c r="G548" s="62">
        <v>16</v>
      </c>
      <c r="I548" s="10" t="s">
        <v>110</v>
      </c>
      <c r="J548" s="71" t="str">
        <f t="shared" si="173"/>
        <v>Spare_DO60_16</v>
      </c>
      <c r="K548" s="74" t="s">
        <v>511</v>
      </c>
      <c r="L548" s="176"/>
      <c r="M548" s="176">
        <v>1000</v>
      </c>
      <c r="N548" s="78" t="s">
        <v>515</v>
      </c>
      <c r="O548" s="83"/>
      <c r="P548" s="78" t="str">
        <f>CONCATENATE("Spare Yard ",T548,"_",I548,"_",K548)</f>
        <v>Spare Yard _True_+CB.2</v>
      </c>
      <c r="R548" s="80"/>
      <c r="S548" s="92"/>
      <c r="W548" s="12" t="str">
        <f t="shared" si="168"/>
        <v/>
      </c>
      <c r="X548" s="196"/>
      <c r="Y548" s="6" t="str">
        <f t="shared" si="167"/>
        <v/>
      </c>
      <c r="Z548" s="103" t="str">
        <f t="shared" si="174"/>
        <v/>
      </c>
      <c r="AB548" s="6"/>
      <c r="AM548" s="114" t="str">
        <f t="shared" si="171"/>
        <v/>
      </c>
      <c r="AR548" s="127"/>
      <c r="AT548" s="128"/>
      <c r="AU548" s="7"/>
      <c r="AV548" s="129"/>
      <c r="AW548" s="126" t="str">
        <f t="shared" si="172"/>
        <v/>
      </c>
      <c r="AX548" s="137"/>
      <c r="BB548" s="147" t="str">
        <f t="shared" si="169"/>
        <v/>
      </c>
      <c r="BS548" s="6"/>
      <c r="BT548" s="11"/>
    </row>
    <row r="549" spans="1:74" x14ac:dyDescent="0.25">
      <c r="A549" s="50"/>
      <c r="B549" s="54" t="s">
        <v>110</v>
      </c>
      <c r="C549" s="59"/>
      <c r="D549" s="59"/>
      <c r="E549" s="59"/>
      <c r="F549" s="59"/>
      <c r="G549" s="59"/>
      <c r="H549" s="59"/>
      <c r="I549" s="59"/>
      <c r="J549" s="68"/>
      <c r="K549" s="50"/>
      <c r="L549" s="54"/>
      <c r="M549" s="179">
        <v>1000</v>
      </c>
      <c r="N549" s="54"/>
      <c r="O549" s="81"/>
      <c r="P549" s="54" t="s">
        <v>688</v>
      </c>
      <c r="Q549" s="54"/>
      <c r="R549" s="54"/>
      <c r="S549" s="54"/>
      <c r="T549" s="151"/>
      <c r="U549" s="81"/>
      <c r="V549" s="68"/>
      <c r="W549" s="50"/>
      <c r="X549" s="198"/>
      <c r="Y549" s="54"/>
      <c r="Z549" s="100"/>
      <c r="AA549" s="50"/>
      <c r="AB549" s="54"/>
      <c r="AC549" s="100"/>
      <c r="AD549" s="100"/>
      <c r="AE549" s="68"/>
      <c r="AF549" s="68"/>
      <c r="AG549" s="68"/>
      <c r="AH549" s="68"/>
      <c r="AI549" s="54"/>
      <c r="AJ549" s="54"/>
      <c r="AK549" s="110"/>
      <c r="AL549" s="110"/>
      <c r="AM549" s="54"/>
      <c r="AN549" s="54"/>
      <c r="AO549" s="54"/>
      <c r="AP549" s="54"/>
      <c r="AQ549" s="54"/>
      <c r="AR549" s="54"/>
      <c r="AS549" s="54"/>
      <c r="AT549" s="81"/>
      <c r="AU549" s="81"/>
      <c r="AV549" s="81"/>
      <c r="AW549" s="81"/>
      <c r="AX549" s="81"/>
      <c r="AY549" s="81"/>
      <c r="AZ549" s="81"/>
      <c r="BA549" s="81"/>
      <c r="BB549" s="81"/>
      <c r="BC549" s="81"/>
      <c r="BD549" s="81"/>
      <c r="BE549" s="81"/>
      <c r="BF549" s="150"/>
      <c r="BG549" s="81"/>
      <c r="BH549" s="81"/>
      <c r="BI549" s="81"/>
      <c r="BJ549" s="150"/>
      <c r="BK549" s="81"/>
      <c r="BL549" s="81"/>
      <c r="BM549" s="81"/>
      <c r="BN549" s="150"/>
      <c r="BO549" s="81"/>
      <c r="BP549" s="81"/>
      <c r="BQ549" s="81"/>
      <c r="BR549" s="151"/>
      <c r="BS549" s="81"/>
      <c r="BT549" s="150"/>
      <c r="BU549" s="81"/>
      <c r="BV549" s="81"/>
    </row>
    <row r="550" spans="1:74" x14ac:dyDescent="0.25">
      <c r="A550" s="50"/>
      <c r="B550" s="54" t="s">
        <v>110</v>
      </c>
      <c r="C550" s="59"/>
      <c r="D550" s="59"/>
      <c r="E550" s="59"/>
      <c r="F550" s="59"/>
      <c r="G550" s="59"/>
      <c r="H550" s="59"/>
      <c r="I550" s="59"/>
      <c r="J550" s="68"/>
      <c r="K550" s="50"/>
      <c r="L550" s="54"/>
      <c r="M550" s="179">
        <v>1000</v>
      </c>
      <c r="N550" s="54"/>
      <c r="O550" s="81"/>
      <c r="P550" s="54" t="s">
        <v>689</v>
      </c>
      <c r="Q550" s="54"/>
      <c r="R550" s="54"/>
      <c r="S550" s="54"/>
      <c r="T550" s="151"/>
      <c r="U550" s="81"/>
      <c r="V550" s="68"/>
      <c r="W550" s="50"/>
      <c r="X550" s="198"/>
      <c r="Y550" s="54"/>
      <c r="Z550" s="100"/>
      <c r="AA550" s="50"/>
      <c r="AB550" s="54"/>
      <c r="AC550" s="100"/>
      <c r="AD550" s="100"/>
      <c r="AE550" s="68"/>
      <c r="AF550" s="68"/>
      <c r="AG550" s="68"/>
      <c r="AH550" s="68"/>
      <c r="AI550" s="54"/>
      <c r="AJ550" s="54"/>
      <c r="AK550" s="110"/>
      <c r="AL550" s="110"/>
      <c r="AM550" s="54"/>
      <c r="AN550" s="54"/>
      <c r="AO550" s="54"/>
      <c r="AP550" s="54"/>
      <c r="AQ550" s="54"/>
      <c r="AR550" s="54"/>
      <c r="AS550" s="54"/>
      <c r="AT550" s="81"/>
      <c r="AU550" s="81"/>
      <c r="AV550" s="81"/>
      <c r="AW550" s="81"/>
      <c r="AX550" s="81"/>
      <c r="AY550" s="81"/>
      <c r="AZ550" s="81"/>
      <c r="BA550" s="81"/>
      <c r="BB550" s="81"/>
      <c r="BC550" s="81"/>
      <c r="BD550" s="81"/>
      <c r="BE550" s="81"/>
      <c r="BF550" s="150"/>
      <c r="BG550" s="81"/>
      <c r="BH550" s="81"/>
      <c r="BI550" s="81"/>
      <c r="BJ550" s="150"/>
      <c r="BK550" s="81"/>
      <c r="BL550" s="81"/>
      <c r="BM550" s="81"/>
      <c r="BN550" s="150"/>
      <c r="BO550" s="81"/>
      <c r="BP550" s="81"/>
      <c r="BQ550" s="81"/>
      <c r="BR550" s="151"/>
      <c r="BS550" s="81"/>
      <c r="BT550" s="150"/>
      <c r="BU550" s="81"/>
      <c r="BV550" s="81"/>
    </row>
    <row r="551" spans="1:74" x14ac:dyDescent="0.25">
      <c r="A551" s="50"/>
      <c r="B551" s="54" t="s">
        <v>110</v>
      </c>
      <c r="C551" s="59"/>
      <c r="D551" s="59"/>
      <c r="E551" s="59"/>
      <c r="F551" s="59"/>
      <c r="G551" s="59"/>
      <c r="H551" s="59"/>
      <c r="I551" s="59"/>
      <c r="J551" s="68"/>
      <c r="K551" s="50"/>
      <c r="L551" s="54"/>
      <c r="M551" s="179">
        <v>1000</v>
      </c>
      <c r="N551" s="54"/>
      <c r="O551" s="81"/>
      <c r="P551" s="54" t="s">
        <v>690</v>
      </c>
      <c r="Q551" s="54"/>
      <c r="R551" s="54"/>
      <c r="S551" s="54"/>
      <c r="T551" s="151"/>
      <c r="U551" s="81"/>
      <c r="V551" s="68"/>
      <c r="W551" s="50"/>
      <c r="X551" s="198"/>
      <c r="Y551" s="54"/>
      <c r="Z551" s="100"/>
      <c r="AA551" s="50"/>
      <c r="AB551" s="54"/>
      <c r="AC551" s="100"/>
      <c r="AD551" s="100"/>
      <c r="AE551" s="68"/>
      <c r="AF551" s="68"/>
      <c r="AG551" s="68"/>
      <c r="AH551" s="68"/>
      <c r="AI551" s="54"/>
      <c r="AJ551" s="54"/>
      <c r="AK551" s="110"/>
      <c r="AL551" s="110"/>
      <c r="AM551" s="54"/>
      <c r="AN551" s="54"/>
      <c r="AO551" s="54"/>
      <c r="AP551" s="54"/>
      <c r="AQ551" s="54"/>
      <c r="AR551" s="54"/>
      <c r="AS551" s="54"/>
      <c r="AT551" s="81"/>
      <c r="AU551" s="81"/>
      <c r="AV551" s="81"/>
      <c r="AW551" s="81"/>
      <c r="AX551" s="81"/>
      <c r="AY551" s="81"/>
      <c r="AZ551" s="81"/>
      <c r="BA551" s="81"/>
      <c r="BB551" s="81"/>
      <c r="BC551" s="81"/>
      <c r="BD551" s="81"/>
      <c r="BE551" s="81"/>
      <c r="BF551" s="150"/>
      <c r="BG551" s="81"/>
      <c r="BH551" s="81"/>
      <c r="BI551" s="81"/>
      <c r="BJ551" s="150"/>
      <c r="BK551" s="81"/>
      <c r="BL551" s="81"/>
      <c r="BM551" s="81"/>
      <c r="BN551" s="150"/>
      <c r="BO551" s="81"/>
      <c r="BP551" s="81"/>
      <c r="BQ551" s="81"/>
      <c r="BR551" s="151"/>
      <c r="BS551" s="81"/>
      <c r="BT551" s="150"/>
      <c r="BU551" s="81"/>
      <c r="BV551" s="81"/>
    </row>
    <row r="552" spans="1:74" x14ac:dyDescent="0.25">
      <c r="A552" s="50"/>
      <c r="B552" s="54" t="s">
        <v>110</v>
      </c>
      <c r="C552" s="59"/>
      <c r="D552" s="59"/>
      <c r="E552" s="59"/>
      <c r="F552" s="59"/>
      <c r="G552" s="59"/>
      <c r="H552" s="59"/>
      <c r="I552" s="59"/>
      <c r="J552" s="68"/>
      <c r="K552" s="50"/>
      <c r="L552" s="54"/>
      <c r="M552" s="179">
        <v>1000</v>
      </c>
      <c r="N552" s="54"/>
      <c r="O552" s="81"/>
      <c r="P552" s="54" t="s">
        <v>691</v>
      </c>
      <c r="Q552" s="54"/>
      <c r="R552" s="54"/>
      <c r="S552" s="54"/>
      <c r="T552" s="151"/>
      <c r="U552" s="81"/>
      <c r="V552" s="68"/>
      <c r="W552" s="50"/>
      <c r="X552" s="198"/>
      <c r="Y552" s="54"/>
      <c r="Z552" s="100"/>
      <c r="AA552" s="50"/>
      <c r="AB552" s="54"/>
      <c r="AC552" s="100"/>
      <c r="AD552" s="100"/>
      <c r="AE552" s="68"/>
      <c r="AF552" s="68"/>
      <c r="AG552" s="68"/>
      <c r="AH552" s="68"/>
      <c r="AI552" s="54"/>
      <c r="AJ552" s="54"/>
      <c r="AK552" s="110"/>
      <c r="AL552" s="110"/>
      <c r="AM552" s="54"/>
      <c r="AN552" s="54"/>
      <c r="AO552" s="54"/>
      <c r="AP552" s="54"/>
      <c r="AQ552" s="54"/>
      <c r="AR552" s="54"/>
      <c r="AS552" s="54"/>
      <c r="AT552" s="81"/>
      <c r="AU552" s="81"/>
      <c r="AV552" s="81"/>
      <c r="AW552" s="81"/>
      <c r="AX552" s="81"/>
      <c r="AY552" s="81"/>
      <c r="AZ552" s="81"/>
      <c r="BA552" s="81"/>
      <c r="BB552" s="81"/>
      <c r="BC552" s="81"/>
      <c r="BD552" s="81"/>
      <c r="BE552" s="81"/>
      <c r="BF552" s="150"/>
      <c r="BG552" s="81"/>
      <c r="BH552" s="81"/>
      <c r="BI552" s="81"/>
      <c r="BJ552" s="150"/>
      <c r="BK552" s="81"/>
      <c r="BL552" s="81"/>
      <c r="BM552" s="81"/>
      <c r="BN552" s="150"/>
      <c r="BO552" s="81"/>
      <c r="BP552" s="81"/>
      <c r="BQ552" s="81"/>
      <c r="BR552" s="151"/>
      <c r="BS552" s="81"/>
      <c r="BT552" s="150"/>
      <c r="BU552" s="81"/>
      <c r="BV552" s="81"/>
    </row>
    <row r="553" spans="1:74" x14ac:dyDescent="0.25">
      <c r="A553" s="50"/>
      <c r="B553" s="54" t="s">
        <v>110</v>
      </c>
      <c r="C553" s="59"/>
      <c r="D553" s="59"/>
      <c r="E553" s="59"/>
      <c r="F553" s="59"/>
      <c r="G553" s="59"/>
      <c r="H553" s="59"/>
      <c r="I553" s="59"/>
      <c r="J553" s="68"/>
      <c r="K553" s="50"/>
      <c r="L553" s="54"/>
      <c r="M553" s="179">
        <v>1000</v>
      </c>
      <c r="N553" s="54"/>
      <c r="O553" s="81"/>
      <c r="P553" s="54" t="s">
        <v>692</v>
      </c>
      <c r="Q553" s="54"/>
      <c r="R553" s="54"/>
      <c r="S553" s="54"/>
      <c r="T553" s="151"/>
      <c r="U553" s="81"/>
      <c r="V553" s="68"/>
      <c r="W553" s="50"/>
      <c r="X553" s="198"/>
      <c r="Y553" s="54"/>
      <c r="Z553" s="100"/>
      <c r="AA553" s="50"/>
      <c r="AB553" s="54"/>
      <c r="AC553" s="100"/>
      <c r="AD553" s="100"/>
      <c r="AE553" s="68"/>
      <c r="AF553" s="68"/>
      <c r="AG553" s="68"/>
      <c r="AH553" s="68"/>
      <c r="AI553" s="54"/>
      <c r="AJ553" s="54"/>
      <c r="AK553" s="110"/>
      <c r="AL553" s="110"/>
      <c r="AM553" s="54"/>
      <c r="AN553" s="54"/>
      <c r="AO553" s="54"/>
      <c r="AP553" s="54"/>
      <c r="AQ553" s="54"/>
      <c r="AR553" s="54"/>
      <c r="AS553" s="54"/>
      <c r="AT553" s="81"/>
      <c r="AU553" s="81"/>
      <c r="AV553" s="81"/>
      <c r="AW553" s="81"/>
      <c r="AX553" s="81"/>
      <c r="AY553" s="81"/>
      <c r="AZ553" s="81"/>
      <c r="BA553" s="81"/>
      <c r="BB553" s="81"/>
      <c r="BC553" s="81"/>
      <c r="BD553" s="81"/>
      <c r="BE553" s="81"/>
      <c r="BF553" s="150"/>
      <c r="BG553" s="81"/>
      <c r="BH553" s="81"/>
      <c r="BI553" s="81"/>
      <c r="BJ553" s="150"/>
      <c r="BK553" s="81"/>
      <c r="BL553" s="81"/>
      <c r="BM553" s="81"/>
      <c r="BN553" s="150"/>
      <c r="BO553" s="81"/>
      <c r="BP553" s="81"/>
      <c r="BQ553" s="81"/>
      <c r="BR553" s="151"/>
      <c r="BS553" s="81"/>
      <c r="BT553" s="150"/>
      <c r="BU553" s="81"/>
      <c r="BV553" s="81"/>
    </row>
    <row r="554" spans="1:74" ht="15.75" x14ac:dyDescent="0.25">
      <c r="A554" s="52" t="s">
        <v>11881</v>
      </c>
      <c r="B554" s="56"/>
      <c r="C554" s="7" t="s">
        <v>111</v>
      </c>
      <c r="D554" s="7" t="s">
        <v>753</v>
      </c>
      <c r="E554" s="7"/>
      <c r="F554" s="64"/>
      <c r="G554" s="6"/>
      <c r="H554" s="6"/>
      <c r="I554" s="10" t="s">
        <v>110</v>
      </c>
      <c r="J554" s="11" t="s">
        <v>754</v>
      </c>
      <c r="K554" s="161" t="s">
        <v>511</v>
      </c>
      <c r="L554" s="176"/>
      <c r="M554" s="176">
        <v>1000</v>
      </c>
      <c r="N554" s="80" t="s">
        <v>6911</v>
      </c>
      <c r="O554" s="162"/>
      <c r="P554" s="80" t="s">
        <v>755</v>
      </c>
      <c r="Q554" s="80"/>
      <c r="R554" s="80"/>
      <c r="S554" s="163"/>
      <c r="T554" s="213"/>
      <c r="U554" s="162"/>
      <c r="V554" s="164"/>
      <c r="W554" s="12" t="str">
        <f t="shared" ref="W554" si="176">IF(COUNTIF(N554,"spare"),"","Mqtt1")</f>
        <v>Mqtt1</v>
      </c>
      <c r="X554" s="196" t="s">
        <v>9145</v>
      </c>
      <c r="Y554" s="6" t="str">
        <f t="shared" ref="Y554:Y617" si="177">LOWER(SUBSTITUTE(SUBSTITUTE(IF(COUNTIF(N554,"spare"),"",_xlfn.CONCAT("marpower/",IF(X554&lt;&gt;"",N554&amp;"/"&amp;X554,N554)))," ","-"),"_","-"))</f>
        <v>marpower/450000-navigation-lights/hoistable-anchor</v>
      </c>
      <c r="Z554" s="103" t="str" cm="1">
        <f t="array" ref="Z554">IF(COUNTIF(N554,"spare"),"","$."&amp;_xlfn.REGEXREPLACE(IF(X554="",J554,_xlfn.REGEXEXTRACT(J554,"(Status|Ctrl|OpTime)")),"\.","_"))</f>
        <v>$.Status</v>
      </c>
      <c r="AA554" s="12">
        <v>1</v>
      </c>
      <c r="AB554" s="6" t="s">
        <v>194</v>
      </c>
      <c r="AC554" s="103">
        <v>0</v>
      </c>
      <c r="AJ554" s="80"/>
      <c r="AN554" s="80"/>
      <c r="AO554" s="80"/>
      <c r="AP554" s="80"/>
      <c r="AQ554" s="80"/>
      <c r="AR554" s="127"/>
      <c r="AS554" s="80"/>
      <c r="AT554" s="7"/>
      <c r="AU554" s="7"/>
      <c r="AV554" s="165"/>
      <c r="AW554" s="166"/>
      <c r="AX554" s="137"/>
      <c r="AY554" s="147"/>
      <c r="AZ554" s="167"/>
      <c r="BA554" s="167"/>
      <c r="BB554" s="147" t="str">
        <f t="shared" ref="BB554:BB585" si="178">IF(ISNUMBER(AM554),"1","")</f>
        <v/>
      </c>
      <c r="BC554" s="168"/>
      <c r="BD554" s="165"/>
      <c r="BE554" s="165"/>
      <c r="BF554" s="165"/>
      <c r="BG554" s="165"/>
      <c r="BH554" s="165"/>
      <c r="BI554" s="165"/>
      <c r="BJ554" s="165"/>
      <c r="BK554" s="165"/>
      <c r="BL554" s="165"/>
      <c r="BM554" s="165"/>
      <c r="BN554" s="165"/>
      <c r="BO554" s="165"/>
      <c r="BP554" s="165"/>
      <c r="BQ554" s="165"/>
      <c r="BS554" s="6"/>
      <c r="BT554" s="11"/>
      <c r="BU554" s="6"/>
      <c r="BV554" s="6"/>
    </row>
    <row r="555" spans="1:74" ht="15.75" x14ac:dyDescent="0.25">
      <c r="A555" s="52" t="s">
        <v>748</v>
      </c>
      <c r="B555" s="56" t="s">
        <v>110</v>
      </c>
      <c r="C555" s="7" t="s">
        <v>111</v>
      </c>
      <c r="D555" s="7" t="s">
        <v>753</v>
      </c>
      <c r="E555" s="7"/>
      <c r="F555" s="64"/>
      <c r="G555" s="6"/>
      <c r="H555" s="6"/>
      <c r="I555" s="10" t="s">
        <v>110</v>
      </c>
      <c r="J555" s="11" t="s">
        <v>515</v>
      </c>
      <c r="K555" s="161" t="s">
        <v>511</v>
      </c>
      <c r="L555" s="176"/>
      <c r="M555" s="176">
        <v>1000</v>
      </c>
      <c r="N555" s="78" t="s">
        <v>515</v>
      </c>
      <c r="O555" s="162"/>
      <c r="P555" s="80" t="s">
        <v>515</v>
      </c>
      <c r="Q555" s="80"/>
      <c r="R555" s="80"/>
      <c r="S555" s="163"/>
      <c r="T555" s="213"/>
      <c r="U555" s="162"/>
      <c r="V555" s="164"/>
      <c r="W555" s="12" t="str">
        <f t="shared" ref="W555:W618" si="179">IF(COUNTIF(N555,"spare"),"","Mqtt1")</f>
        <v/>
      </c>
      <c r="X555" s="196"/>
      <c r="Y555" s="6" t="str">
        <f t="shared" si="177"/>
        <v/>
      </c>
      <c r="Z555" s="103" t="str">
        <f t="shared" ref="Z555" si="180">IF(COUNTIF(N555,"spare"),"","$."&amp;MID(J555,FIND("~",SUBSTITUTE(J555,"_","~",LEN(J555)-LEN(SUBSTITUTE(J555,"_",""))))+1,LEN(J555)-FIND("~",SUBSTITUTE(J555,"_","~",LEN(J555)-LEN(SUBSTITUTE(J555,"_",""))))))</f>
        <v/>
      </c>
      <c r="AA555" s="12">
        <v>1</v>
      </c>
      <c r="AB555" s="6" t="s">
        <v>194</v>
      </c>
      <c r="AC555" s="103">
        <v>1</v>
      </c>
      <c r="AJ555" s="80"/>
      <c r="AN555" s="80"/>
      <c r="AO555" s="80"/>
      <c r="AP555" s="80"/>
      <c r="AQ555" s="80"/>
      <c r="AR555" s="127"/>
      <c r="AS555" s="80"/>
      <c r="AT555" s="7"/>
      <c r="AU555" s="7"/>
      <c r="AV555" s="165"/>
      <c r="AW555" s="166"/>
      <c r="AX555" s="137"/>
      <c r="AY555" s="147"/>
      <c r="AZ555" s="167"/>
      <c r="BA555" s="167"/>
      <c r="BB555" s="147" t="str">
        <f t="shared" si="178"/>
        <v/>
      </c>
      <c r="BC555" s="168"/>
      <c r="BD555" s="165"/>
      <c r="BE555" s="165"/>
      <c r="BF555" s="165"/>
      <c r="BG555" s="165"/>
      <c r="BH555" s="165"/>
      <c r="BI555" s="165"/>
      <c r="BJ555" s="165"/>
      <c r="BK555" s="165"/>
      <c r="BL555" s="165"/>
      <c r="BM555" s="165"/>
      <c r="BN555" s="165"/>
      <c r="BO555" s="165"/>
      <c r="BP555" s="165"/>
      <c r="BQ555" s="165"/>
      <c r="BS555" s="6"/>
      <c r="BT555" s="11"/>
      <c r="BU555" s="6"/>
      <c r="BV555" s="6"/>
    </row>
    <row r="556" spans="1:74" ht="15.75" x14ac:dyDescent="0.25">
      <c r="A556" s="52" t="s">
        <v>748</v>
      </c>
      <c r="B556" s="56"/>
      <c r="C556" s="7" t="s">
        <v>111</v>
      </c>
      <c r="D556" s="7" t="s">
        <v>753</v>
      </c>
      <c r="E556" s="7"/>
      <c r="F556" s="64"/>
      <c r="G556" s="6"/>
      <c r="H556" s="6"/>
      <c r="I556" s="10" t="s">
        <v>110</v>
      </c>
      <c r="J556" s="11" t="s">
        <v>756</v>
      </c>
      <c r="K556" s="161" t="s">
        <v>511</v>
      </c>
      <c r="L556" s="176"/>
      <c r="M556" s="176">
        <v>1000</v>
      </c>
      <c r="N556" s="80" t="s">
        <v>6911</v>
      </c>
      <c r="O556" s="162"/>
      <c r="P556" s="80" t="s">
        <v>757</v>
      </c>
      <c r="Q556" s="80"/>
      <c r="R556" s="80"/>
      <c r="S556" s="163"/>
      <c r="T556" s="213"/>
      <c r="U556" s="162"/>
      <c r="V556" s="164"/>
      <c r="W556" s="12" t="str">
        <f t="shared" si="179"/>
        <v>Mqtt1</v>
      </c>
      <c r="X556" s="196" t="s">
        <v>10419</v>
      </c>
      <c r="Y556" s="6" t="str">
        <f t="shared" si="177"/>
        <v>marpower/450000-navigation-lights/starboard-bow</v>
      </c>
      <c r="Z556" s="103" t="str" cm="1">
        <f t="array" ref="Z556">IF(COUNTIF(N556,"spare"),"","$."&amp;_xlfn.REGEXREPLACE(IF(X556="",J556,_xlfn.REGEXEXTRACT(J556,"(Status|Ctrl|OpTime)")),"\.","_"))</f>
        <v>$.Status</v>
      </c>
      <c r="AA556" s="12">
        <v>1</v>
      </c>
      <c r="AB556" s="6" t="s">
        <v>194</v>
      </c>
      <c r="AC556" s="103">
        <v>2</v>
      </c>
      <c r="AJ556" s="80"/>
      <c r="AN556" s="80"/>
      <c r="AO556" s="80"/>
      <c r="AP556" s="80"/>
      <c r="AQ556" s="80"/>
      <c r="AR556" s="127"/>
      <c r="AS556" s="80"/>
      <c r="AT556" s="7"/>
      <c r="AU556" s="7"/>
      <c r="AV556" s="165"/>
      <c r="AW556" s="166"/>
      <c r="AX556" s="137"/>
      <c r="AY556" s="147"/>
      <c r="AZ556" s="167"/>
      <c r="BA556" s="167"/>
      <c r="BB556" s="147" t="str">
        <f t="shared" si="178"/>
        <v/>
      </c>
      <c r="BC556" s="168"/>
      <c r="BD556" s="165"/>
      <c r="BE556" s="165"/>
      <c r="BF556" s="165"/>
      <c r="BG556" s="165"/>
      <c r="BH556" s="165"/>
      <c r="BI556" s="165"/>
      <c r="BJ556" s="165"/>
      <c r="BK556" s="165"/>
      <c r="BL556" s="165"/>
      <c r="BM556" s="165"/>
      <c r="BN556" s="165"/>
      <c r="BO556" s="165"/>
      <c r="BP556" s="165"/>
      <c r="BQ556" s="165"/>
      <c r="BS556" s="6"/>
      <c r="BT556" s="11"/>
      <c r="BU556" s="6"/>
      <c r="BV556" s="6"/>
    </row>
    <row r="557" spans="1:74" ht="15.75" x14ac:dyDescent="0.25">
      <c r="A557" s="52" t="s">
        <v>748</v>
      </c>
      <c r="B557" s="56"/>
      <c r="C557" s="7" t="s">
        <v>111</v>
      </c>
      <c r="D557" s="7" t="s">
        <v>753</v>
      </c>
      <c r="E557" s="7"/>
      <c r="F557" s="64"/>
      <c r="G557" s="6"/>
      <c r="H557" s="6"/>
      <c r="I557" s="10" t="s">
        <v>110</v>
      </c>
      <c r="J557" s="11" t="s">
        <v>758</v>
      </c>
      <c r="K557" s="161" t="s">
        <v>511</v>
      </c>
      <c r="L557" s="176"/>
      <c r="M557" s="176">
        <v>1000</v>
      </c>
      <c r="N557" s="80" t="s">
        <v>6911</v>
      </c>
      <c r="O557" s="162"/>
      <c r="P557" s="80" t="s">
        <v>759</v>
      </c>
      <c r="Q557" s="80"/>
      <c r="R557" s="80"/>
      <c r="S557" s="163"/>
      <c r="T557" s="213"/>
      <c r="U557" s="162"/>
      <c r="V557" s="164"/>
      <c r="W557" s="12" t="str">
        <f t="shared" si="179"/>
        <v>Mqtt1</v>
      </c>
      <c r="X557" s="196" t="s">
        <v>10420</v>
      </c>
      <c r="Y557" s="6" t="str">
        <f t="shared" si="177"/>
        <v>marpower/450000-navigation-lights/portside-bow</v>
      </c>
      <c r="Z557" s="103" t="str" cm="1">
        <f t="array" ref="Z557">IF(COUNTIF(N557,"spare"),"","$."&amp;_xlfn.REGEXREPLACE(IF(X557="",J557,_xlfn.REGEXEXTRACT(J557,"(Status|Ctrl|OpTime)")),"\.","_"))</f>
        <v>$.Status</v>
      </c>
      <c r="AA557" s="12">
        <v>1</v>
      </c>
      <c r="AB557" s="6" t="s">
        <v>194</v>
      </c>
      <c r="AC557" s="103">
        <v>3</v>
      </c>
      <c r="AJ557" s="80"/>
      <c r="AN557" s="80"/>
      <c r="AO557" s="80"/>
      <c r="AP557" s="80"/>
      <c r="AQ557" s="80"/>
      <c r="AR557" s="127"/>
      <c r="AS557" s="80"/>
      <c r="AT557" s="7"/>
      <c r="AU557" s="7"/>
      <c r="AV557" s="165"/>
      <c r="AW557" s="166"/>
      <c r="AX557" s="137"/>
      <c r="AY557" s="147"/>
      <c r="AZ557" s="167"/>
      <c r="BA557" s="167"/>
      <c r="BB557" s="147" t="str">
        <f t="shared" si="178"/>
        <v/>
      </c>
      <c r="BC557" s="168"/>
      <c r="BD557" s="165"/>
      <c r="BE557" s="165"/>
      <c r="BF557" s="165"/>
      <c r="BG557" s="165"/>
      <c r="BH557" s="165"/>
      <c r="BI557" s="165"/>
      <c r="BJ557" s="165"/>
      <c r="BK557" s="165"/>
      <c r="BL557" s="165"/>
      <c r="BM557" s="165"/>
      <c r="BN557" s="165"/>
      <c r="BO557" s="165"/>
      <c r="BP557" s="165"/>
      <c r="BQ557" s="165"/>
      <c r="BS557" s="6"/>
      <c r="BT557" s="11"/>
      <c r="BU557" s="6"/>
      <c r="BV557" s="6"/>
    </row>
    <row r="558" spans="1:74" ht="15.75" x14ac:dyDescent="0.25">
      <c r="A558" s="52" t="s">
        <v>748</v>
      </c>
      <c r="B558" s="56"/>
      <c r="C558" s="7" t="s">
        <v>111</v>
      </c>
      <c r="D558" s="7" t="s">
        <v>753</v>
      </c>
      <c r="E558" s="7"/>
      <c r="F558" s="64"/>
      <c r="G558" s="6"/>
      <c r="H558" s="6"/>
      <c r="I558" s="10" t="s">
        <v>110</v>
      </c>
      <c r="J558" s="11" t="s">
        <v>760</v>
      </c>
      <c r="K558" s="161" t="s">
        <v>511</v>
      </c>
      <c r="L558" s="176"/>
      <c r="M558" s="176">
        <v>1000</v>
      </c>
      <c r="N558" s="80" t="s">
        <v>6911</v>
      </c>
      <c r="O558" s="162"/>
      <c r="P558" s="80" t="s">
        <v>1089</v>
      </c>
      <c r="Q558" s="80"/>
      <c r="R558" s="80"/>
      <c r="S558" s="163"/>
      <c r="T558" s="213"/>
      <c r="U558" s="162"/>
      <c r="V558" s="164"/>
      <c r="W558" s="12" t="str">
        <f t="shared" si="179"/>
        <v>Mqtt1</v>
      </c>
      <c r="X558" s="196" t="s">
        <v>10421</v>
      </c>
      <c r="Y558" s="6" t="str">
        <f t="shared" si="177"/>
        <v>marpower/450000-navigation-lights/sb-nav-spr-main</v>
      </c>
      <c r="Z558" s="103" t="str" cm="1">
        <f t="array" ref="Z558">IF(COUNTIF(N558,"spare"),"","$."&amp;_xlfn.REGEXREPLACE(IF(X558="",J558,_xlfn.REGEXEXTRACT(J558,"(Status|Ctrl|OpTime)")),"\.","_"))</f>
        <v>$.Status</v>
      </c>
      <c r="AA558" s="12">
        <v>1</v>
      </c>
      <c r="AB558" s="6" t="s">
        <v>194</v>
      </c>
      <c r="AC558" s="103">
        <v>4</v>
      </c>
      <c r="AJ558" s="80"/>
      <c r="AN558" s="80"/>
      <c r="AO558" s="80"/>
      <c r="AP558" s="80"/>
      <c r="AQ558" s="80"/>
      <c r="AR558" s="127"/>
      <c r="AS558" s="80"/>
      <c r="AT558" s="7"/>
      <c r="AU558" s="7"/>
      <c r="AV558" s="165"/>
      <c r="AW558" s="166"/>
      <c r="AX558" s="137"/>
      <c r="AY558" s="147"/>
      <c r="AZ558" s="167"/>
      <c r="BA558" s="167"/>
      <c r="BB558" s="147" t="str">
        <f t="shared" si="178"/>
        <v/>
      </c>
      <c r="BC558" s="168"/>
      <c r="BD558" s="165"/>
      <c r="BE558" s="165"/>
      <c r="BF558" s="165"/>
      <c r="BG558" s="165"/>
      <c r="BH558" s="165"/>
      <c r="BI558" s="165"/>
      <c r="BJ558" s="165"/>
      <c r="BK558" s="165"/>
      <c r="BL558" s="165"/>
      <c r="BM558" s="165"/>
      <c r="BN558" s="165"/>
      <c r="BO558" s="165"/>
      <c r="BP558" s="165"/>
      <c r="BQ558" s="165"/>
      <c r="BS558" s="6"/>
      <c r="BT558" s="11"/>
      <c r="BU558" s="6"/>
      <c r="BV558" s="6"/>
    </row>
    <row r="559" spans="1:74" ht="15.75" x14ac:dyDescent="0.25">
      <c r="A559" s="52" t="s">
        <v>748</v>
      </c>
      <c r="B559" s="56"/>
      <c r="C559" s="7" t="s">
        <v>111</v>
      </c>
      <c r="D559" s="7" t="s">
        <v>753</v>
      </c>
      <c r="E559" s="7"/>
      <c r="F559" s="64"/>
      <c r="G559" s="6"/>
      <c r="H559" s="6"/>
      <c r="I559" s="10" t="s">
        <v>110</v>
      </c>
      <c r="J559" s="11" t="s">
        <v>761</v>
      </c>
      <c r="K559" s="161" t="s">
        <v>511</v>
      </c>
      <c r="L559" s="176"/>
      <c r="M559" s="176">
        <v>1000</v>
      </c>
      <c r="N559" s="80" t="s">
        <v>6911</v>
      </c>
      <c r="O559" s="162"/>
      <c r="P559" s="80" t="s">
        <v>1090</v>
      </c>
      <c r="Q559" s="80"/>
      <c r="R559" s="80"/>
      <c r="S559" s="163"/>
      <c r="T559" s="213"/>
      <c r="U559" s="162"/>
      <c r="V559" s="164"/>
      <c r="W559" s="12" t="str">
        <f t="shared" si="179"/>
        <v>Mqtt1</v>
      </c>
      <c r="X559" s="196" t="s">
        <v>10422</v>
      </c>
      <c r="Y559" s="6" t="str">
        <f t="shared" si="177"/>
        <v>marpower/450000-navigation-lights/sb-nav-spr-backup</v>
      </c>
      <c r="Z559" s="103" t="str" cm="1">
        <f t="array" ref="Z559">IF(COUNTIF(N559,"spare"),"","$."&amp;_xlfn.REGEXREPLACE(IF(X559="",J559,_xlfn.REGEXEXTRACT(J559,"(Status|Ctrl|OpTime)")),"\.","_"))</f>
        <v>$.Status</v>
      </c>
      <c r="AA559" s="12">
        <v>1</v>
      </c>
      <c r="AB559" s="6" t="s">
        <v>194</v>
      </c>
      <c r="AC559" s="103">
        <v>5</v>
      </c>
      <c r="AJ559" s="80"/>
      <c r="AN559" s="80"/>
      <c r="AO559" s="80"/>
      <c r="AP559" s="80"/>
      <c r="AQ559" s="80"/>
      <c r="AR559" s="127"/>
      <c r="AS559" s="80"/>
      <c r="AT559" s="7"/>
      <c r="AU559" s="7"/>
      <c r="AV559" s="165"/>
      <c r="AW559" s="166"/>
      <c r="AX559" s="137"/>
      <c r="AY559" s="147"/>
      <c r="AZ559" s="167"/>
      <c r="BA559" s="167"/>
      <c r="BB559" s="147" t="str">
        <f t="shared" si="178"/>
        <v/>
      </c>
      <c r="BC559" s="168"/>
      <c r="BD559" s="165"/>
      <c r="BE559" s="165"/>
      <c r="BF559" s="165"/>
      <c r="BG559" s="165"/>
      <c r="BH559" s="165"/>
      <c r="BI559" s="165"/>
      <c r="BJ559" s="165"/>
      <c r="BK559" s="165"/>
      <c r="BL559" s="165"/>
      <c r="BM559" s="165"/>
      <c r="BN559" s="165"/>
      <c r="BO559" s="165"/>
      <c r="BP559" s="165"/>
      <c r="BQ559" s="165"/>
      <c r="BS559" s="6"/>
      <c r="BT559" s="11"/>
      <c r="BU559" s="6"/>
      <c r="BV559" s="6"/>
    </row>
    <row r="560" spans="1:74" ht="15.75" x14ac:dyDescent="0.25">
      <c r="A560" s="52" t="s">
        <v>748</v>
      </c>
      <c r="B560" s="56"/>
      <c r="C560" s="7" t="s">
        <v>111</v>
      </c>
      <c r="D560" s="7" t="s">
        <v>753</v>
      </c>
      <c r="E560" s="7"/>
      <c r="F560" s="64"/>
      <c r="G560" s="6"/>
      <c r="H560" s="6"/>
      <c r="I560" s="10" t="s">
        <v>110</v>
      </c>
      <c r="J560" s="11" t="s">
        <v>762</v>
      </c>
      <c r="K560" s="161" t="s">
        <v>511</v>
      </c>
      <c r="L560" s="176"/>
      <c r="M560" s="176">
        <v>1000</v>
      </c>
      <c r="N560" s="80" t="s">
        <v>6911</v>
      </c>
      <c r="O560" s="162"/>
      <c r="P560" s="80" t="s">
        <v>1091</v>
      </c>
      <c r="Q560" s="80"/>
      <c r="R560" s="80"/>
      <c r="S560" s="163"/>
      <c r="T560" s="213"/>
      <c r="U560" s="162"/>
      <c r="V560" s="164"/>
      <c r="W560" s="12" t="str">
        <f t="shared" si="179"/>
        <v>Mqtt1</v>
      </c>
      <c r="X560" s="196" t="s">
        <v>10423</v>
      </c>
      <c r="Y560" s="6" t="str">
        <f t="shared" si="177"/>
        <v>marpower/450000-navigation-lights/ps-nav-spr-main</v>
      </c>
      <c r="Z560" s="103" t="str" cm="1">
        <f t="array" ref="Z560">IF(COUNTIF(N560,"spare"),"","$."&amp;_xlfn.REGEXREPLACE(IF(X560="",J560,_xlfn.REGEXEXTRACT(J560,"(Status|Ctrl|OpTime)")),"\.","_"))</f>
        <v>$.Status</v>
      </c>
      <c r="AA560" s="12">
        <v>1</v>
      </c>
      <c r="AB560" s="6" t="s">
        <v>194</v>
      </c>
      <c r="AC560" s="103">
        <v>6</v>
      </c>
      <c r="AJ560" s="80"/>
      <c r="AN560" s="80"/>
      <c r="AO560" s="80"/>
      <c r="AP560" s="80"/>
      <c r="AQ560" s="80"/>
      <c r="AR560" s="127"/>
      <c r="AS560" s="80"/>
      <c r="AT560" s="7"/>
      <c r="AU560" s="7"/>
      <c r="AV560" s="165"/>
      <c r="AW560" s="166"/>
      <c r="AX560" s="137"/>
      <c r="AY560" s="147"/>
      <c r="AZ560" s="167"/>
      <c r="BA560" s="167"/>
      <c r="BB560" s="147" t="str">
        <f t="shared" si="178"/>
        <v/>
      </c>
      <c r="BC560" s="168"/>
      <c r="BD560" s="165"/>
      <c r="BE560" s="165"/>
      <c r="BF560" s="165"/>
      <c r="BG560" s="165"/>
      <c r="BH560" s="165"/>
      <c r="BI560" s="165"/>
      <c r="BJ560" s="165"/>
      <c r="BK560" s="165"/>
      <c r="BL560" s="165"/>
      <c r="BM560" s="165"/>
      <c r="BN560" s="165"/>
      <c r="BO560" s="165"/>
      <c r="BP560" s="165"/>
      <c r="BQ560" s="165"/>
      <c r="BS560" s="6"/>
      <c r="BT560" s="11"/>
      <c r="BU560" s="6"/>
      <c r="BV560" s="6"/>
    </row>
    <row r="561" spans="1:74" ht="15.75" x14ac:dyDescent="0.25">
      <c r="A561" s="52" t="s">
        <v>748</v>
      </c>
      <c r="B561" s="56"/>
      <c r="C561" s="7" t="s">
        <v>111</v>
      </c>
      <c r="D561" s="7" t="s">
        <v>753</v>
      </c>
      <c r="E561" s="7"/>
      <c r="F561" s="64"/>
      <c r="G561" s="6"/>
      <c r="H561" s="6"/>
      <c r="I561" s="10" t="s">
        <v>110</v>
      </c>
      <c r="J561" s="11" t="s">
        <v>763</v>
      </c>
      <c r="K561" s="161" t="s">
        <v>511</v>
      </c>
      <c r="L561" s="176"/>
      <c r="M561" s="176">
        <v>1000</v>
      </c>
      <c r="N561" s="80" t="s">
        <v>6911</v>
      </c>
      <c r="O561" s="162"/>
      <c r="P561" s="80" t="s">
        <v>1092</v>
      </c>
      <c r="Q561" s="80"/>
      <c r="R561" s="80"/>
      <c r="S561" s="163"/>
      <c r="T561" s="213"/>
      <c r="U561" s="162"/>
      <c r="V561" s="164"/>
      <c r="W561" s="12" t="str">
        <f t="shared" si="179"/>
        <v>Mqtt1</v>
      </c>
      <c r="X561" s="196" t="s">
        <v>10424</v>
      </c>
      <c r="Y561" s="6" t="str">
        <f t="shared" si="177"/>
        <v>marpower/450000-navigation-lights/ps-nav-spr-backup</v>
      </c>
      <c r="Z561" s="103" t="str" cm="1">
        <f t="array" ref="Z561">IF(COUNTIF(N561,"spare"),"","$."&amp;_xlfn.REGEXREPLACE(IF(X561="",J561,_xlfn.REGEXEXTRACT(J561,"(Status|Ctrl|OpTime)")),"\.","_"))</f>
        <v>$.Status</v>
      </c>
      <c r="AA561" s="12">
        <v>1</v>
      </c>
      <c r="AB561" s="6" t="s">
        <v>194</v>
      </c>
      <c r="AC561" s="103">
        <v>7</v>
      </c>
      <c r="AJ561" s="80"/>
      <c r="AN561" s="80"/>
      <c r="AO561" s="80"/>
      <c r="AP561" s="80"/>
      <c r="AQ561" s="80"/>
      <c r="AR561" s="127"/>
      <c r="AS561" s="80"/>
      <c r="AT561" s="7"/>
      <c r="AU561" s="7"/>
      <c r="AV561" s="165"/>
      <c r="AW561" s="166"/>
      <c r="AX561" s="137"/>
      <c r="AY561" s="147"/>
      <c r="AZ561" s="167"/>
      <c r="BA561" s="167"/>
      <c r="BB561" s="147" t="str">
        <f t="shared" si="178"/>
        <v/>
      </c>
      <c r="BC561" s="168"/>
      <c r="BD561" s="165"/>
      <c r="BE561" s="165"/>
      <c r="BF561" s="165"/>
      <c r="BG561" s="165"/>
      <c r="BH561" s="165"/>
      <c r="BI561" s="165"/>
      <c r="BJ561" s="165"/>
      <c r="BK561" s="165"/>
      <c r="BL561" s="165"/>
      <c r="BM561" s="165"/>
      <c r="BN561" s="165"/>
      <c r="BO561" s="165"/>
      <c r="BP561" s="165"/>
      <c r="BQ561" s="165"/>
      <c r="BS561" s="6"/>
      <c r="BT561" s="11"/>
      <c r="BU561" s="6"/>
      <c r="BV561" s="6"/>
    </row>
    <row r="562" spans="1:74" ht="15.75" x14ac:dyDescent="0.25">
      <c r="A562" s="52" t="s">
        <v>748</v>
      </c>
      <c r="B562" s="56"/>
      <c r="C562" s="7" t="s">
        <v>111</v>
      </c>
      <c r="D562" s="7" t="s">
        <v>753</v>
      </c>
      <c r="E562" s="7"/>
      <c r="F562" s="64"/>
      <c r="G562" s="6"/>
      <c r="H562" s="6"/>
      <c r="I562" s="10" t="s">
        <v>110</v>
      </c>
      <c r="J562" s="11" t="s">
        <v>764</v>
      </c>
      <c r="K562" s="161" t="s">
        <v>511</v>
      </c>
      <c r="L562" s="176"/>
      <c r="M562" s="176">
        <v>1000</v>
      </c>
      <c r="N562" s="80" t="s">
        <v>6911</v>
      </c>
      <c r="O562" s="162"/>
      <c r="P562" s="80" t="s">
        <v>765</v>
      </c>
      <c r="Q562" s="80"/>
      <c r="R562" s="80"/>
      <c r="S562" s="163"/>
      <c r="T562" s="213"/>
      <c r="U562" s="162"/>
      <c r="V562" s="164"/>
      <c r="W562" s="12" t="str">
        <f t="shared" si="179"/>
        <v>Mqtt1</v>
      </c>
      <c r="X562" s="196" t="s">
        <v>10425</v>
      </c>
      <c r="Y562" s="6" t="str">
        <f t="shared" si="177"/>
        <v>marpower/450000-navigation-lights/anchor-aft-main</v>
      </c>
      <c r="Z562" s="103" t="str" cm="1">
        <f t="array" ref="Z562">IF(COUNTIF(N562,"spare"),"","$."&amp;_xlfn.REGEXREPLACE(IF(X562="",J562,_xlfn.REGEXEXTRACT(J562,"(Status|Ctrl|OpTime)")),"\.","_"))</f>
        <v>$.Status</v>
      </c>
      <c r="AA562" s="12">
        <v>1</v>
      </c>
      <c r="AB562" s="6" t="s">
        <v>194</v>
      </c>
      <c r="AC562" s="103">
        <v>8</v>
      </c>
      <c r="AJ562" s="80"/>
      <c r="AN562" s="80"/>
      <c r="AO562" s="80"/>
      <c r="AP562" s="80"/>
      <c r="AQ562" s="80"/>
      <c r="AR562" s="127"/>
      <c r="AS562" s="80"/>
      <c r="AT562" s="7"/>
      <c r="AU562" s="7"/>
      <c r="AV562" s="165"/>
      <c r="AW562" s="166"/>
      <c r="AX562" s="137"/>
      <c r="AY562" s="147"/>
      <c r="AZ562" s="167"/>
      <c r="BA562" s="167"/>
      <c r="BB562" s="147" t="str">
        <f t="shared" si="178"/>
        <v/>
      </c>
      <c r="BC562" s="168"/>
      <c r="BD562" s="165"/>
      <c r="BE562" s="165"/>
      <c r="BF562" s="165"/>
      <c r="BG562" s="165"/>
      <c r="BH562" s="165"/>
      <c r="BI562" s="165"/>
      <c r="BJ562" s="165"/>
      <c r="BK562" s="165"/>
      <c r="BL562" s="165"/>
      <c r="BM562" s="165"/>
      <c r="BN562" s="165"/>
      <c r="BO562" s="165"/>
      <c r="BP562" s="165"/>
      <c r="BQ562" s="165"/>
      <c r="BS562" s="6"/>
      <c r="BT562" s="11"/>
      <c r="BU562" s="6"/>
      <c r="BV562" s="6"/>
    </row>
    <row r="563" spans="1:74" ht="15.75" x14ac:dyDescent="0.25">
      <c r="A563" s="52" t="s">
        <v>748</v>
      </c>
      <c r="B563" s="56"/>
      <c r="C563" s="7" t="s">
        <v>111</v>
      </c>
      <c r="D563" s="7" t="s">
        <v>753</v>
      </c>
      <c r="E563" s="7"/>
      <c r="F563" s="64"/>
      <c r="G563" s="6"/>
      <c r="H563" s="6"/>
      <c r="I563" s="10" t="s">
        <v>110</v>
      </c>
      <c r="J563" s="11" t="s">
        <v>766</v>
      </c>
      <c r="K563" s="161" t="s">
        <v>511</v>
      </c>
      <c r="L563" s="176"/>
      <c r="M563" s="176">
        <v>1000</v>
      </c>
      <c r="N563" s="80" t="s">
        <v>6911</v>
      </c>
      <c r="O563" s="162"/>
      <c r="P563" s="80" t="s">
        <v>767</v>
      </c>
      <c r="Q563" s="80"/>
      <c r="R563" s="80"/>
      <c r="S563" s="163"/>
      <c r="T563" s="213"/>
      <c r="U563" s="162"/>
      <c r="V563" s="164"/>
      <c r="W563" s="12" t="str">
        <f t="shared" si="179"/>
        <v>Mqtt1</v>
      </c>
      <c r="X563" s="196" t="s">
        <v>10426</v>
      </c>
      <c r="Y563" s="6" t="str">
        <f t="shared" si="177"/>
        <v>marpower/450000-navigation-lights/anchor-aft-backup</v>
      </c>
      <c r="Z563" s="103" t="str" cm="1">
        <f t="array" ref="Z563">IF(COUNTIF(N563,"spare"),"","$."&amp;_xlfn.REGEXREPLACE(IF(X563="",J563,_xlfn.REGEXEXTRACT(J563,"(Status|Ctrl|OpTime)")),"\.","_"))</f>
        <v>$.Status</v>
      </c>
      <c r="AA563" s="12">
        <v>1</v>
      </c>
      <c r="AB563" s="6" t="s">
        <v>194</v>
      </c>
      <c r="AC563" s="103">
        <v>9</v>
      </c>
      <c r="AJ563" s="80"/>
      <c r="AN563" s="80"/>
      <c r="AO563" s="80"/>
      <c r="AP563" s="80"/>
      <c r="AQ563" s="80"/>
      <c r="AR563" s="127"/>
      <c r="AS563" s="80"/>
      <c r="AT563" s="7"/>
      <c r="AU563" s="7"/>
      <c r="AV563" s="165"/>
      <c r="AW563" s="166"/>
      <c r="AX563" s="137"/>
      <c r="AY563" s="147"/>
      <c r="AZ563" s="167"/>
      <c r="BA563" s="167"/>
      <c r="BB563" s="147" t="str">
        <f t="shared" si="178"/>
        <v/>
      </c>
      <c r="BC563" s="168"/>
      <c r="BD563" s="165"/>
      <c r="BE563" s="165"/>
      <c r="BF563" s="165"/>
      <c r="BG563" s="165"/>
      <c r="BH563" s="165"/>
      <c r="BI563" s="165"/>
      <c r="BJ563" s="165"/>
      <c r="BK563" s="165"/>
      <c r="BL563" s="165"/>
      <c r="BM563" s="165"/>
      <c r="BN563" s="165"/>
      <c r="BO563" s="165"/>
      <c r="BP563" s="165"/>
      <c r="BQ563" s="165"/>
      <c r="BS563" s="6"/>
      <c r="BT563" s="11"/>
      <c r="BU563" s="6"/>
      <c r="BV563" s="6"/>
    </row>
    <row r="564" spans="1:74" ht="15.75" x14ac:dyDescent="0.25">
      <c r="A564" s="52" t="s">
        <v>748</v>
      </c>
      <c r="B564" s="56"/>
      <c r="C564" s="7" t="s">
        <v>111</v>
      </c>
      <c r="D564" s="7" t="s">
        <v>753</v>
      </c>
      <c r="E564" s="7"/>
      <c r="F564" s="64"/>
      <c r="G564" s="6"/>
      <c r="H564" s="6"/>
      <c r="I564" s="10" t="s">
        <v>110</v>
      </c>
      <c r="J564" s="11" t="s">
        <v>768</v>
      </c>
      <c r="K564" s="161" t="s">
        <v>511</v>
      </c>
      <c r="L564" s="176"/>
      <c r="M564" s="176">
        <v>1000</v>
      </c>
      <c r="N564" s="80" t="s">
        <v>6911</v>
      </c>
      <c r="O564" s="162"/>
      <c r="P564" s="80" t="s">
        <v>769</v>
      </c>
      <c r="Q564" s="80"/>
      <c r="R564" s="80"/>
      <c r="S564" s="163"/>
      <c r="T564" s="213"/>
      <c r="U564" s="162"/>
      <c r="V564" s="164"/>
      <c r="W564" s="12" t="str">
        <f t="shared" si="179"/>
        <v>Mqtt1</v>
      </c>
      <c r="X564" s="196" t="s">
        <v>10427</v>
      </c>
      <c r="Y564" s="6" t="str">
        <f t="shared" si="177"/>
        <v>marpower/450000-navigation-lights/steam-main-main</v>
      </c>
      <c r="Z564" s="103" t="str" cm="1">
        <f t="array" ref="Z564">IF(COUNTIF(N564,"spare"),"","$."&amp;_xlfn.REGEXREPLACE(IF(X564="",J564,_xlfn.REGEXEXTRACT(J564,"(Status|Ctrl|OpTime)")),"\.","_"))</f>
        <v>$.Status</v>
      </c>
      <c r="AA564" s="12">
        <v>1</v>
      </c>
      <c r="AB564" s="6" t="s">
        <v>194</v>
      </c>
      <c r="AC564" s="103">
        <v>10</v>
      </c>
      <c r="AJ564" s="80"/>
      <c r="AN564" s="80"/>
      <c r="AO564" s="80"/>
      <c r="AP564" s="80"/>
      <c r="AQ564" s="80"/>
      <c r="AR564" s="127"/>
      <c r="AS564" s="80"/>
      <c r="AT564" s="7"/>
      <c r="AU564" s="7"/>
      <c r="AV564" s="165"/>
      <c r="AW564" s="166"/>
      <c r="AX564" s="137"/>
      <c r="AY564" s="147"/>
      <c r="AZ564" s="167"/>
      <c r="BA564" s="167"/>
      <c r="BB564" s="147" t="str">
        <f t="shared" si="178"/>
        <v/>
      </c>
      <c r="BC564" s="168"/>
      <c r="BD564" s="165"/>
      <c r="BE564" s="165"/>
      <c r="BF564" s="165"/>
      <c r="BG564" s="165"/>
      <c r="BH564" s="165"/>
      <c r="BI564" s="165"/>
      <c r="BJ564" s="165"/>
      <c r="BK564" s="165"/>
      <c r="BL564" s="165"/>
      <c r="BM564" s="165"/>
      <c r="BN564" s="165"/>
      <c r="BO564" s="165"/>
      <c r="BP564" s="165"/>
      <c r="BQ564" s="165"/>
      <c r="BS564" s="6"/>
      <c r="BT564" s="11"/>
      <c r="BU564" s="6"/>
      <c r="BV564" s="6"/>
    </row>
    <row r="565" spans="1:74" ht="15.75" x14ac:dyDescent="0.25">
      <c r="A565" s="52" t="s">
        <v>748</v>
      </c>
      <c r="B565" s="56"/>
      <c r="C565" s="7" t="s">
        <v>111</v>
      </c>
      <c r="D565" s="7" t="s">
        <v>753</v>
      </c>
      <c r="E565" s="7"/>
      <c r="F565" s="64"/>
      <c r="G565" s="6"/>
      <c r="H565" s="6"/>
      <c r="I565" s="10" t="s">
        <v>110</v>
      </c>
      <c r="J565" s="11" t="s">
        <v>770</v>
      </c>
      <c r="K565" s="161" t="s">
        <v>511</v>
      </c>
      <c r="L565" s="176"/>
      <c r="M565" s="176">
        <v>1000</v>
      </c>
      <c r="N565" s="80" t="s">
        <v>6911</v>
      </c>
      <c r="O565" s="162"/>
      <c r="P565" s="80" t="s">
        <v>771</v>
      </c>
      <c r="Q565" s="80"/>
      <c r="R565" s="80"/>
      <c r="S565" s="163"/>
      <c r="T565" s="213"/>
      <c r="U565" s="162"/>
      <c r="V565" s="164"/>
      <c r="W565" s="12" t="str">
        <f t="shared" si="179"/>
        <v>Mqtt1</v>
      </c>
      <c r="X565" s="196" t="s">
        <v>10428</v>
      </c>
      <c r="Y565" s="6" t="str">
        <f t="shared" si="177"/>
        <v>marpower/450000-navigation-lights/steam-main-backup</v>
      </c>
      <c r="Z565" s="103" t="str" cm="1">
        <f t="array" ref="Z565">IF(COUNTIF(N565,"spare"),"","$."&amp;_xlfn.REGEXREPLACE(IF(X565="",J565,_xlfn.REGEXEXTRACT(J565,"(Status|Ctrl|OpTime)")),"\.","_"))</f>
        <v>$.Status</v>
      </c>
      <c r="AA565" s="12">
        <v>1</v>
      </c>
      <c r="AB565" s="6" t="s">
        <v>194</v>
      </c>
      <c r="AC565" s="103">
        <v>11</v>
      </c>
      <c r="AJ565" s="80"/>
      <c r="AN565" s="80"/>
      <c r="AO565" s="80"/>
      <c r="AP565" s="80"/>
      <c r="AQ565" s="80"/>
      <c r="AR565" s="127"/>
      <c r="AS565" s="80"/>
      <c r="AT565" s="7"/>
      <c r="AU565" s="7"/>
      <c r="AV565" s="165"/>
      <c r="AW565" s="166"/>
      <c r="AX565" s="137"/>
      <c r="AY565" s="147"/>
      <c r="AZ565" s="167"/>
      <c r="BA565" s="167"/>
      <c r="BB565" s="147" t="str">
        <f t="shared" si="178"/>
        <v/>
      </c>
      <c r="BC565" s="168"/>
      <c r="BD565" s="165"/>
      <c r="BE565" s="165"/>
      <c r="BF565" s="165"/>
      <c r="BG565" s="165"/>
      <c r="BH565" s="165"/>
      <c r="BI565" s="165"/>
      <c r="BJ565" s="165"/>
      <c r="BK565" s="165"/>
      <c r="BL565" s="165"/>
      <c r="BM565" s="165"/>
      <c r="BN565" s="165"/>
      <c r="BO565" s="165"/>
      <c r="BP565" s="165"/>
      <c r="BQ565" s="165"/>
      <c r="BS565" s="6"/>
      <c r="BT565" s="11"/>
      <c r="BU565" s="6"/>
      <c r="BV565" s="6"/>
    </row>
    <row r="566" spans="1:74" ht="15.75" x14ac:dyDescent="0.25">
      <c r="A566" s="52" t="s">
        <v>748</v>
      </c>
      <c r="B566" s="56"/>
      <c r="C566" s="7" t="s">
        <v>111</v>
      </c>
      <c r="D566" s="7" t="s">
        <v>753</v>
      </c>
      <c r="E566" s="7"/>
      <c r="F566" s="64"/>
      <c r="G566" s="6"/>
      <c r="H566" s="6"/>
      <c r="I566" s="10" t="s">
        <v>110</v>
      </c>
      <c r="J566" s="11" t="s">
        <v>772</v>
      </c>
      <c r="K566" s="161" t="s">
        <v>511</v>
      </c>
      <c r="L566" s="176"/>
      <c r="M566" s="176">
        <v>1000</v>
      </c>
      <c r="N566" s="80" t="s">
        <v>6911</v>
      </c>
      <c r="O566" s="162"/>
      <c r="P566" s="80" t="s">
        <v>773</v>
      </c>
      <c r="Q566" s="80"/>
      <c r="R566" s="80"/>
      <c r="S566" s="163"/>
      <c r="T566" s="213"/>
      <c r="U566" s="162"/>
      <c r="V566" s="164"/>
      <c r="W566" s="12" t="str">
        <f t="shared" si="179"/>
        <v>Mqtt1</v>
      </c>
      <c r="X566" s="196" t="s">
        <v>10429</v>
      </c>
      <c r="Y566" s="6" t="str">
        <f t="shared" si="177"/>
        <v>marpower/450000-navigation-lights/steam-mizz-main</v>
      </c>
      <c r="Z566" s="103" t="str" cm="1">
        <f t="array" ref="Z566">IF(COUNTIF(N566,"spare"),"","$."&amp;_xlfn.REGEXREPLACE(IF(X566="",J566,_xlfn.REGEXEXTRACT(J566,"(Status|Ctrl|OpTime)")),"\.","_"))</f>
        <v>$.Status</v>
      </c>
      <c r="AA566" s="12">
        <v>1</v>
      </c>
      <c r="AB566" s="6" t="s">
        <v>194</v>
      </c>
      <c r="AC566" s="103">
        <v>12</v>
      </c>
      <c r="AJ566" s="80"/>
      <c r="AN566" s="80"/>
      <c r="AO566" s="80"/>
      <c r="AP566" s="80"/>
      <c r="AQ566" s="80"/>
      <c r="AR566" s="127"/>
      <c r="AS566" s="80"/>
      <c r="AT566" s="7"/>
      <c r="AU566" s="7"/>
      <c r="AV566" s="165"/>
      <c r="AW566" s="166"/>
      <c r="AX566" s="137"/>
      <c r="AY566" s="169"/>
      <c r="AZ566" s="167"/>
      <c r="BA566" s="167"/>
      <c r="BB566" s="147" t="str">
        <f t="shared" si="178"/>
        <v/>
      </c>
      <c r="BC566" s="168"/>
      <c r="BD566" s="165"/>
      <c r="BE566" s="165"/>
      <c r="BF566" s="165"/>
      <c r="BG566" s="165"/>
      <c r="BH566" s="165"/>
      <c r="BI566" s="165"/>
      <c r="BJ566" s="165"/>
      <c r="BK566" s="165"/>
      <c r="BL566" s="165"/>
      <c r="BM566" s="165"/>
      <c r="BN566" s="165"/>
      <c r="BO566" s="165"/>
      <c r="BP566" s="165"/>
      <c r="BQ566" s="165"/>
      <c r="BS566" s="6"/>
      <c r="BT566" s="11"/>
      <c r="BU566" s="6"/>
      <c r="BV566" s="6"/>
    </row>
    <row r="567" spans="1:74" ht="15.75" x14ac:dyDescent="0.25">
      <c r="A567" s="52" t="s">
        <v>748</v>
      </c>
      <c r="B567" s="56"/>
      <c r="C567" s="7" t="s">
        <v>111</v>
      </c>
      <c r="D567" s="7" t="s">
        <v>753</v>
      </c>
      <c r="E567" s="7"/>
      <c r="F567" s="64"/>
      <c r="G567" s="6"/>
      <c r="H567" s="6"/>
      <c r="I567" s="10" t="s">
        <v>110</v>
      </c>
      <c r="J567" s="11" t="s">
        <v>774</v>
      </c>
      <c r="K567" s="161" t="s">
        <v>511</v>
      </c>
      <c r="L567" s="176"/>
      <c r="M567" s="176">
        <v>1000</v>
      </c>
      <c r="N567" s="80" t="s">
        <v>6911</v>
      </c>
      <c r="O567" s="162"/>
      <c r="P567" s="80" t="s">
        <v>775</v>
      </c>
      <c r="Q567" s="80"/>
      <c r="R567" s="80"/>
      <c r="S567" s="163"/>
      <c r="T567" s="213"/>
      <c r="U567" s="162"/>
      <c r="V567" s="164"/>
      <c r="W567" s="12" t="str">
        <f t="shared" si="179"/>
        <v>Mqtt1</v>
      </c>
      <c r="X567" s="196" t="s">
        <v>10430</v>
      </c>
      <c r="Y567" s="6" t="str">
        <f t="shared" si="177"/>
        <v>marpower/450000-navigation-lights/steam-mizz-backup</v>
      </c>
      <c r="Z567" s="103" t="str" cm="1">
        <f t="array" ref="Z567">IF(COUNTIF(N567,"spare"),"","$."&amp;_xlfn.REGEXREPLACE(IF(X567="",J567,_xlfn.REGEXEXTRACT(J567,"(Status|Ctrl|OpTime)")),"\.","_"))</f>
        <v>$.Status</v>
      </c>
      <c r="AA567" s="12">
        <v>1</v>
      </c>
      <c r="AB567" s="6" t="s">
        <v>194</v>
      </c>
      <c r="AC567" s="103">
        <v>13</v>
      </c>
      <c r="AJ567" s="80"/>
      <c r="AN567" s="80"/>
      <c r="AO567" s="80"/>
      <c r="AP567" s="80"/>
      <c r="AQ567" s="80"/>
      <c r="AR567" s="127"/>
      <c r="AS567" s="80"/>
      <c r="AT567" s="7"/>
      <c r="AU567" s="7"/>
      <c r="AV567" s="165"/>
      <c r="AW567" s="166"/>
      <c r="AX567" s="137"/>
      <c r="AY567" s="147"/>
      <c r="AZ567" s="167"/>
      <c r="BA567" s="167"/>
      <c r="BB567" s="147" t="str">
        <f t="shared" si="178"/>
        <v/>
      </c>
      <c r="BC567" s="168"/>
      <c r="BD567" s="165"/>
      <c r="BE567" s="165"/>
      <c r="BF567" s="165"/>
      <c r="BG567" s="165"/>
      <c r="BH567" s="165"/>
      <c r="BI567" s="165"/>
      <c r="BJ567" s="165"/>
      <c r="BK567" s="165"/>
      <c r="BL567" s="165"/>
      <c r="BM567" s="165"/>
      <c r="BN567" s="165"/>
      <c r="BO567" s="165"/>
      <c r="BP567" s="165"/>
      <c r="BQ567" s="165"/>
      <c r="BS567" s="6"/>
      <c r="BT567" s="11"/>
      <c r="BU567" s="6"/>
      <c r="BV567" s="6"/>
    </row>
    <row r="568" spans="1:74" ht="15.75" x14ac:dyDescent="0.25">
      <c r="A568" s="52" t="s">
        <v>748</v>
      </c>
      <c r="B568" s="56"/>
      <c r="C568" s="7" t="s">
        <v>111</v>
      </c>
      <c r="D568" s="7" t="s">
        <v>753</v>
      </c>
      <c r="E568" s="7"/>
      <c r="F568" s="64"/>
      <c r="G568" s="6"/>
      <c r="H568" s="6"/>
      <c r="I568" s="10" t="s">
        <v>110</v>
      </c>
      <c r="J568" s="11" t="s">
        <v>776</v>
      </c>
      <c r="K568" s="161" t="s">
        <v>511</v>
      </c>
      <c r="L568" s="176"/>
      <c r="M568" s="176">
        <v>1000</v>
      </c>
      <c r="N568" s="80" t="s">
        <v>6911</v>
      </c>
      <c r="O568" s="162"/>
      <c r="P568" s="80" t="s">
        <v>1093</v>
      </c>
      <c r="Q568" s="80"/>
      <c r="R568" s="80"/>
      <c r="S568" s="163"/>
      <c r="T568" s="213"/>
      <c r="U568" s="162"/>
      <c r="V568" s="164"/>
      <c r="W568" s="12" t="str">
        <f t="shared" si="179"/>
        <v>Mqtt1</v>
      </c>
      <c r="X568" s="196" t="s">
        <v>10431</v>
      </c>
      <c r="Y568" s="6" t="str">
        <f t="shared" si="177"/>
        <v>marpower/450000-navigation-lights/nuc-sb180-main</v>
      </c>
      <c r="Z568" s="103" t="str" cm="1">
        <f t="array" ref="Z568">IF(COUNTIF(N568,"spare"),"","$."&amp;_xlfn.REGEXREPLACE(IF(X568="",J568,_xlfn.REGEXEXTRACT(J568,"(Status|Ctrl|OpTime)")),"\.","_"))</f>
        <v>$.Status</v>
      </c>
      <c r="AA568" s="12">
        <v>1</v>
      </c>
      <c r="AB568" s="6" t="s">
        <v>194</v>
      </c>
      <c r="AC568" s="103">
        <v>14</v>
      </c>
      <c r="AJ568" s="80"/>
      <c r="AN568" s="80"/>
      <c r="AO568" s="80"/>
      <c r="AP568" s="80"/>
      <c r="AQ568" s="80"/>
      <c r="AR568" s="127"/>
      <c r="AS568" s="80"/>
      <c r="AT568" s="7"/>
      <c r="AU568" s="7"/>
      <c r="AV568" s="165"/>
      <c r="AW568" s="166"/>
      <c r="AX568" s="137"/>
      <c r="AY568" s="147"/>
      <c r="AZ568" s="167"/>
      <c r="BA568" s="167"/>
      <c r="BB568" s="147" t="str">
        <f t="shared" si="178"/>
        <v/>
      </c>
      <c r="BC568" s="168"/>
      <c r="BD568" s="165"/>
      <c r="BE568" s="165"/>
      <c r="BF568" s="165"/>
      <c r="BG568" s="165"/>
      <c r="BH568" s="165"/>
      <c r="BI568" s="165"/>
      <c r="BJ568" s="165"/>
      <c r="BK568" s="165"/>
      <c r="BL568" s="165"/>
      <c r="BM568" s="165"/>
      <c r="BN568" s="165"/>
      <c r="BO568" s="165"/>
      <c r="BP568" s="165"/>
      <c r="BQ568" s="165"/>
      <c r="BS568" s="6"/>
      <c r="BT568" s="11"/>
      <c r="BU568" s="6"/>
      <c r="BV568" s="6"/>
    </row>
    <row r="569" spans="1:74" ht="15.75" x14ac:dyDescent="0.25">
      <c r="A569" s="52" t="s">
        <v>748</v>
      </c>
      <c r="B569" s="56"/>
      <c r="C569" s="7" t="s">
        <v>111</v>
      </c>
      <c r="D569" s="7" t="s">
        <v>753</v>
      </c>
      <c r="E569" s="7"/>
      <c r="F569" s="64"/>
      <c r="G569" s="6"/>
      <c r="H569" s="6"/>
      <c r="I569" s="10" t="s">
        <v>110</v>
      </c>
      <c r="J569" s="11" t="s">
        <v>777</v>
      </c>
      <c r="K569" s="161" t="s">
        <v>511</v>
      </c>
      <c r="L569" s="176"/>
      <c r="M569" s="176">
        <v>1000</v>
      </c>
      <c r="N569" s="80" t="s">
        <v>6911</v>
      </c>
      <c r="O569" s="162"/>
      <c r="P569" s="80" t="s">
        <v>1094</v>
      </c>
      <c r="Q569" s="80"/>
      <c r="R569" s="80"/>
      <c r="S569" s="163"/>
      <c r="T569" s="213"/>
      <c r="U569" s="162"/>
      <c r="V569" s="164"/>
      <c r="W569" s="12" t="str">
        <f t="shared" si="179"/>
        <v>Mqtt1</v>
      </c>
      <c r="X569" s="196" t="s">
        <v>10432</v>
      </c>
      <c r="Y569" s="6" t="str">
        <f t="shared" si="177"/>
        <v>marpower/450000-navigation-lights/nuc-sb180-backup</v>
      </c>
      <c r="Z569" s="103" t="str" cm="1">
        <f t="array" ref="Z569">IF(COUNTIF(N569,"spare"),"","$."&amp;_xlfn.REGEXREPLACE(IF(X569="",J569,_xlfn.REGEXEXTRACT(J569,"(Status|Ctrl|OpTime)")),"\.","_"))</f>
        <v>$.Status</v>
      </c>
      <c r="AA569" s="12">
        <v>1</v>
      </c>
      <c r="AB569" s="6" t="s">
        <v>194</v>
      </c>
      <c r="AC569" s="103">
        <v>15</v>
      </c>
      <c r="AJ569" s="80"/>
      <c r="AN569" s="80"/>
      <c r="AO569" s="80"/>
      <c r="AP569" s="80"/>
      <c r="AQ569" s="80"/>
      <c r="AR569" s="127"/>
      <c r="AS569" s="80"/>
      <c r="AT569" s="7"/>
      <c r="AU569" s="7"/>
      <c r="AV569" s="165"/>
      <c r="AW569" s="166"/>
      <c r="AX569" s="137"/>
      <c r="AY569" s="147"/>
      <c r="AZ569" s="167"/>
      <c r="BA569" s="167"/>
      <c r="BB569" s="147" t="str">
        <f t="shared" si="178"/>
        <v/>
      </c>
      <c r="BC569" s="168"/>
      <c r="BD569" s="165"/>
      <c r="BE569" s="165"/>
      <c r="BF569" s="165"/>
      <c r="BG569" s="165"/>
      <c r="BH569" s="165"/>
      <c r="BI569" s="165"/>
      <c r="BJ569" s="165"/>
      <c r="BK569" s="165"/>
      <c r="BL569" s="165"/>
      <c r="BM569" s="165"/>
      <c r="BN569" s="165"/>
      <c r="BO569" s="165"/>
      <c r="BP569" s="165"/>
      <c r="BQ569" s="165"/>
      <c r="BS569" s="6"/>
      <c r="BT569" s="11"/>
      <c r="BU569" s="6"/>
      <c r="BV569" s="6"/>
    </row>
    <row r="570" spans="1:74" ht="15.75" x14ac:dyDescent="0.25">
      <c r="A570" s="52" t="s">
        <v>748</v>
      </c>
      <c r="B570" s="56"/>
      <c r="C570" s="7" t="s">
        <v>111</v>
      </c>
      <c r="D570" s="7" t="s">
        <v>753</v>
      </c>
      <c r="E570" s="7"/>
      <c r="F570" s="64"/>
      <c r="G570" s="6"/>
      <c r="H570" s="6"/>
      <c r="I570" s="10" t="s">
        <v>110</v>
      </c>
      <c r="J570" s="11" t="s">
        <v>778</v>
      </c>
      <c r="K570" s="161" t="s">
        <v>511</v>
      </c>
      <c r="L570" s="176"/>
      <c r="M570" s="176">
        <v>1000</v>
      </c>
      <c r="N570" s="80" t="s">
        <v>6911</v>
      </c>
      <c r="O570" s="162"/>
      <c r="P570" s="80" t="s">
        <v>1095</v>
      </c>
      <c r="Q570" s="80"/>
      <c r="R570" s="80"/>
      <c r="S570" s="163"/>
      <c r="T570" s="213"/>
      <c r="U570" s="162"/>
      <c r="V570" s="164"/>
      <c r="W570" s="12" t="str">
        <f t="shared" si="179"/>
        <v>Mqtt1</v>
      </c>
      <c r="X570" s="196" t="s">
        <v>10433</v>
      </c>
      <c r="Y570" s="6" t="str">
        <f t="shared" si="177"/>
        <v>marpower/450000-navigation-lights/nuc-ps180-main</v>
      </c>
      <c r="Z570" s="103" t="str" cm="1">
        <f t="array" ref="Z570">IF(COUNTIF(N570,"spare"),"","$."&amp;_xlfn.REGEXREPLACE(IF(X570="",J570,_xlfn.REGEXEXTRACT(J570,"(Status|Ctrl|OpTime)")),"\.","_"))</f>
        <v>$.Status</v>
      </c>
      <c r="AA570" s="12">
        <v>1</v>
      </c>
      <c r="AB570" s="6" t="s">
        <v>194</v>
      </c>
      <c r="AC570" s="103">
        <v>16</v>
      </c>
      <c r="AJ570" s="80"/>
      <c r="AN570" s="80"/>
      <c r="AO570" s="80"/>
      <c r="AP570" s="80"/>
      <c r="AQ570" s="80"/>
      <c r="AR570" s="127"/>
      <c r="AS570" s="80"/>
      <c r="AT570" s="7"/>
      <c r="AU570" s="7"/>
      <c r="AV570" s="165"/>
      <c r="AW570" s="166"/>
      <c r="AX570" s="137"/>
      <c r="AY570" s="147"/>
      <c r="AZ570" s="167"/>
      <c r="BA570" s="167"/>
      <c r="BB570" s="147" t="str">
        <f t="shared" si="178"/>
        <v/>
      </c>
      <c r="BC570" s="168"/>
      <c r="BD570" s="165"/>
      <c r="BE570" s="165"/>
      <c r="BF570" s="165"/>
      <c r="BG570" s="165"/>
      <c r="BH570" s="165"/>
      <c r="BI570" s="165"/>
      <c r="BJ570" s="165"/>
      <c r="BK570" s="165"/>
      <c r="BL570" s="165"/>
      <c r="BM570" s="165"/>
      <c r="BN570" s="165"/>
      <c r="BO570" s="165"/>
      <c r="BP570" s="165"/>
      <c r="BQ570" s="165"/>
      <c r="BS570" s="6"/>
      <c r="BT570" s="11"/>
      <c r="BU570" s="6"/>
      <c r="BV570" s="6"/>
    </row>
    <row r="571" spans="1:74" ht="15.75" x14ac:dyDescent="0.25">
      <c r="A571" s="52" t="s">
        <v>748</v>
      </c>
      <c r="B571" s="56"/>
      <c r="C571" s="7" t="s">
        <v>111</v>
      </c>
      <c r="D571" s="7" t="s">
        <v>753</v>
      </c>
      <c r="E571" s="7"/>
      <c r="F571" s="64"/>
      <c r="G571" s="6"/>
      <c r="H571" s="6"/>
      <c r="I571" s="10" t="s">
        <v>110</v>
      </c>
      <c r="J571" s="11" t="s">
        <v>779</v>
      </c>
      <c r="K571" s="161" t="s">
        <v>511</v>
      </c>
      <c r="L571" s="176"/>
      <c r="M571" s="176">
        <v>1000</v>
      </c>
      <c r="N571" s="80" t="s">
        <v>6911</v>
      </c>
      <c r="O571" s="162"/>
      <c r="P571" s="80" t="s">
        <v>1096</v>
      </c>
      <c r="Q571" s="80"/>
      <c r="R571" s="80"/>
      <c r="S571" s="163"/>
      <c r="T571" s="213"/>
      <c r="U571" s="162"/>
      <c r="V571" s="164"/>
      <c r="W571" s="12" t="str">
        <f t="shared" si="179"/>
        <v>Mqtt1</v>
      </c>
      <c r="X571" s="196" t="s">
        <v>10434</v>
      </c>
      <c r="Y571" s="6" t="str">
        <f t="shared" si="177"/>
        <v>marpower/450000-navigation-lights/nuc-ps180-backup</v>
      </c>
      <c r="Z571" s="103" t="str" cm="1">
        <f t="array" ref="Z571">IF(COUNTIF(N571,"spare"),"","$."&amp;_xlfn.REGEXREPLACE(IF(X571="",J571,_xlfn.REGEXEXTRACT(J571,"(Status|Ctrl|OpTime)")),"\.","_"))</f>
        <v>$.Status</v>
      </c>
      <c r="AA571" s="12">
        <v>1</v>
      </c>
      <c r="AB571" s="6" t="s">
        <v>194</v>
      </c>
      <c r="AC571" s="103">
        <v>17</v>
      </c>
      <c r="AJ571" s="80"/>
      <c r="AN571" s="80"/>
      <c r="AO571" s="80"/>
      <c r="AP571" s="80"/>
      <c r="AQ571" s="80"/>
      <c r="AR571" s="127"/>
      <c r="AS571" s="80"/>
      <c r="AT571" s="7"/>
      <c r="AU571" s="7"/>
      <c r="AV571" s="165"/>
      <c r="AW571" s="166"/>
      <c r="AX571" s="137"/>
      <c r="AY571" s="147"/>
      <c r="AZ571" s="167"/>
      <c r="BA571" s="167"/>
      <c r="BB571" s="147" t="str">
        <f t="shared" si="178"/>
        <v/>
      </c>
      <c r="BC571" s="168"/>
      <c r="BD571" s="165"/>
      <c r="BE571" s="165"/>
      <c r="BF571" s="165"/>
      <c r="BG571" s="165"/>
      <c r="BH571" s="165"/>
      <c r="BI571" s="165"/>
      <c r="BJ571" s="165"/>
      <c r="BK571" s="165"/>
      <c r="BL571" s="165"/>
      <c r="BM571" s="165"/>
      <c r="BN571" s="165"/>
      <c r="BO571" s="165"/>
      <c r="BP571" s="165"/>
      <c r="BQ571" s="165"/>
      <c r="BS571" s="6"/>
      <c r="BT571" s="11"/>
      <c r="BU571" s="6"/>
      <c r="BV571" s="6"/>
    </row>
    <row r="572" spans="1:74" ht="15.75" x14ac:dyDescent="0.25">
      <c r="A572" s="52" t="s">
        <v>748</v>
      </c>
      <c r="B572" s="56"/>
      <c r="C572" s="7" t="s">
        <v>111</v>
      </c>
      <c r="D572" s="7" t="s">
        <v>753</v>
      </c>
      <c r="E572" s="7"/>
      <c r="F572" s="64"/>
      <c r="G572" s="6"/>
      <c r="H572" s="6"/>
      <c r="I572" s="10" t="s">
        <v>110</v>
      </c>
      <c r="J572" s="11" t="s">
        <v>780</v>
      </c>
      <c r="K572" s="161" t="s">
        <v>511</v>
      </c>
      <c r="L572" s="176"/>
      <c r="M572" s="176">
        <v>1000</v>
      </c>
      <c r="N572" s="80" t="s">
        <v>6911</v>
      </c>
      <c r="O572" s="162"/>
      <c r="P572" s="80" t="s">
        <v>1097</v>
      </c>
      <c r="Q572" s="80"/>
      <c r="R572" s="80"/>
      <c r="S572" s="163"/>
      <c r="T572" s="213"/>
      <c r="U572" s="162"/>
      <c r="V572" s="164"/>
      <c r="W572" s="12" t="str">
        <f t="shared" si="179"/>
        <v>Mqtt1</v>
      </c>
      <c r="X572" s="196" t="s">
        <v>10435</v>
      </c>
      <c r="Y572" s="6" t="str">
        <f t="shared" si="177"/>
        <v>marpower/450000-navigation-lights/sailing-sb180-main</v>
      </c>
      <c r="Z572" s="103" t="str" cm="1">
        <f t="array" ref="Z572">IF(COUNTIF(N572,"spare"),"","$."&amp;_xlfn.REGEXREPLACE(IF(X572="",J572,_xlfn.REGEXEXTRACT(J572,"(Status|Ctrl|OpTime)")),"\.","_"))</f>
        <v>$.Status</v>
      </c>
      <c r="AA572" s="12">
        <v>1</v>
      </c>
      <c r="AB572" s="6" t="s">
        <v>194</v>
      </c>
      <c r="AC572" s="103">
        <v>18</v>
      </c>
      <c r="AJ572" s="80"/>
      <c r="AN572" s="80"/>
      <c r="AO572" s="80"/>
      <c r="AP572" s="80"/>
      <c r="AQ572" s="80"/>
      <c r="AR572" s="127"/>
      <c r="AS572" s="80"/>
      <c r="AT572" s="7"/>
      <c r="AU572" s="7"/>
      <c r="AV572" s="165"/>
      <c r="AW572" s="166"/>
      <c r="AX572" s="137"/>
      <c r="AY572" s="147"/>
      <c r="AZ572" s="167"/>
      <c r="BA572" s="167"/>
      <c r="BB572" s="147" t="str">
        <f t="shared" si="178"/>
        <v/>
      </c>
      <c r="BC572" s="168"/>
      <c r="BD572" s="165"/>
      <c r="BE572" s="165"/>
      <c r="BF572" s="165"/>
      <c r="BG572" s="165"/>
      <c r="BH572" s="165"/>
      <c r="BI572" s="165"/>
      <c r="BJ572" s="165"/>
      <c r="BK572" s="165"/>
      <c r="BL572" s="165"/>
      <c r="BM572" s="165"/>
      <c r="BN572" s="165"/>
      <c r="BO572" s="165"/>
      <c r="BP572" s="165"/>
      <c r="BQ572" s="165"/>
      <c r="BS572" s="6"/>
      <c r="BT572" s="11"/>
      <c r="BU572" s="6"/>
      <c r="BV572" s="6"/>
    </row>
    <row r="573" spans="1:74" ht="15.75" x14ac:dyDescent="0.25">
      <c r="A573" s="52" t="s">
        <v>748</v>
      </c>
      <c r="B573" s="56"/>
      <c r="C573" s="7" t="s">
        <v>111</v>
      </c>
      <c r="D573" s="7" t="s">
        <v>753</v>
      </c>
      <c r="E573" s="7"/>
      <c r="F573" s="64"/>
      <c r="G573" s="6"/>
      <c r="H573" s="6"/>
      <c r="I573" s="10" t="s">
        <v>110</v>
      </c>
      <c r="J573" s="11" t="s">
        <v>781</v>
      </c>
      <c r="K573" s="161" t="s">
        <v>511</v>
      </c>
      <c r="L573" s="176"/>
      <c r="M573" s="176">
        <v>1000</v>
      </c>
      <c r="N573" s="80" t="s">
        <v>6911</v>
      </c>
      <c r="O573" s="162"/>
      <c r="P573" s="80" t="s">
        <v>1098</v>
      </c>
      <c r="Q573" s="80"/>
      <c r="R573" s="80"/>
      <c r="S573" s="163"/>
      <c r="T573" s="213"/>
      <c r="U573" s="162"/>
      <c r="V573" s="164"/>
      <c r="W573" s="12" t="str">
        <f t="shared" si="179"/>
        <v>Mqtt1</v>
      </c>
      <c r="X573" s="196" t="s">
        <v>10436</v>
      </c>
      <c r="Y573" s="6" t="str">
        <f t="shared" si="177"/>
        <v>marpower/450000-navigation-lights/sailing-sb180-backup</v>
      </c>
      <c r="Z573" s="103" t="str" cm="1">
        <f t="array" ref="Z573">IF(COUNTIF(N573,"spare"),"","$."&amp;_xlfn.REGEXREPLACE(IF(X573="",J573,_xlfn.REGEXEXTRACT(J573,"(Status|Ctrl|OpTime)")),"\.","_"))</f>
        <v>$.Status</v>
      </c>
      <c r="AA573" s="12">
        <v>1</v>
      </c>
      <c r="AB573" s="6" t="s">
        <v>194</v>
      </c>
      <c r="AC573" s="103">
        <v>19</v>
      </c>
      <c r="AJ573" s="80"/>
      <c r="AN573" s="80"/>
      <c r="AO573" s="80"/>
      <c r="AP573" s="80"/>
      <c r="AQ573" s="80"/>
      <c r="AR573" s="127"/>
      <c r="AS573" s="80"/>
      <c r="AT573" s="7"/>
      <c r="AU573" s="7"/>
      <c r="AV573" s="165"/>
      <c r="AW573" s="166"/>
      <c r="AX573" s="137"/>
      <c r="AY573" s="169"/>
      <c r="AZ573" s="167"/>
      <c r="BA573" s="167"/>
      <c r="BB573" s="147" t="str">
        <f t="shared" si="178"/>
        <v/>
      </c>
      <c r="BC573" s="168"/>
      <c r="BD573" s="165"/>
      <c r="BE573" s="165"/>
      <c r="BF573" s="165"/>
      <c r="BG573" s="165"/>
      <c r="BH573" s="165"/>
      <c r="BI573" s="165"/>
      <c r="BJ573" s="165"/>
      <c r="BK573" s="165"/>
      <c r="BL573" s="165"/>
      <c r="BM573" s="165"/>
      <c r="BN573" s="165"/>
      <c r="BO573" s="165"/>
      <c r="BP573" s="165"/>
      <c r="BQ573" s="165"/>
      <c r="BS573" s="6"/>
      <c r="BT573" s="11"/>
      <c r="BU573" s="6"/>
      <c r="BV573" s="6"/>
    </row>
    <row r="574" spans="1:74" ht="15.75" x14ac:dyDescent="0.25">
      <c r="A574" s="52" t="s">
        <v>750</v>
      </c>
      <c r="B574" s="56"/>
      <c r="C574" s="7" t="s">
        <v>111</v>
      </c>
      <c r="D574" s="7" t="s">
        <v>753</v>
      </c>
      <c r="E574" s="7"/>
      <c r="F574" s="64"/>
      <c r="G574" s="6"/>
      <c r="H574" s="6"/>
      <c r="I574" s="10" t="s">
        <v>110</v>
      </c>
      <c r="J574" s="11" t="s">
        <v>1007</v>
      </c>
      <c r="K574" s="161" t="s">
        <v>511</v>
      </c>
      <c r="L574" s="176"/>
      <c r="M574" s="176">
        <v>1000</v>
      </c>
      <c r="N574" s="80" t="s">
        <v>6911</v>
      </c>
      <c r="O574" s="162"/>
      <c r="P574" s="80" t="s">
        <v>1099</v>
      </c>
      <c r="Q574" s="80"/>
      <c r="R574" s="80"/>
      <c r="S574" s="163"/>
      <c r="T574" s="213"/>
      <c r="U574" s="162"/>
      <c r="V574" s="164"/>
      <c r="W574" s="12" t="str">
        <f t="shared" si="179"/>
        <v>Mqtt1</v>
      </c>
      <c r="X574" s="196" t="s">
        <v>10437</v>
      </c>
      <c r="Y574" s="6" t="str">
        <f t="shared" si="177"/>
        <v>marpower/450000-navigation-lights/sailing-ps180-main</v>
      </c>
      <c r="Z574" s="103" t="str" cm="1">
        <f t="array" ref="Z574">IF(COUNTIF(N574,"spare"),"","$."&amp;_xlfn.REGEXREPLACE(IF(X574="",J574,_xlfn.REGEXEXTRACT(J574,"(Status|Ctrl|OpTime)")),"\.","_"))</f>
        <v>$.Status</v>
      </c>
      <c r="AA574" s="12">
        <v>1</v>
      </c>
      <c r="AB574" s="6" t="s">
        <v>194</v>
      </c>
      <c r="AC574" s="103">
        <v>20</v>
      </c>
      <c r="AJ574" s="80"/>
      <c r="AN574" s="80"/>
      <c r="AO574" s="80"/>
      <c r="AP574" s="80"/>
      <c r="AQ574" s="80"/>
      <c r="AR574" s="127"/>
      <c r="AS574" s="80"/>
      <c r="AT574" s="7"/>
      <c r="AU574" s="7"/>
      <c r="AV574" s="165"/>
      <c r="AW574" s="166"/>
      <c r="AX574" s="137"/>
      <c r="AY574" s="147"/>
      <c r="AZ574" s="167"/>
      <c r="BA574" s="167"/>
      <c r="BB574" s="147" t="str">
        <f t="shared" si="178"/>
        <v/>
      </c>
      <c r="BC574" s="168"/>
      <c r="BD574" s="165"/>
      <c r="BE574" s="165"/>
      <c r="BF574" s="165"/>
      <c r="BG574" s="165"/>
      <c r="BH574" s="165"/>
      <c r="BI574" s="165"/>
      <c r="BJ574" s="165"/>
      <c r="BK574" s="165"/>
      <c r="BL574" s="165"/>
      <c r="BM574" s="165"/>
      <c r="BN574" s="165"/>
      <c r="BO574" s="165"/>
      <c r="BP574" s="165"/>
      <c r="BQ574" s="165"/>
      <c r="BS574" s="6"/>
      <c r="BT574" s="11"/>
      <c r="BU574" s="6"/>
      <c r="BV574" s="6"/>
    </row>
    <row r="575" spans="1:74" ht="15.75" x14ac:dyDescent="0.25">
      <c r="A575" s="52" t="s">
        <v>750</v>
      </c>
      <c r="B575" s="56"/>
      <c r="C575" s="7" t="s">
        <v>111</v>
      </c>
      <c r="D575" s="7" t="s">
        <v>753</v>
      </c>
      <c r="E575" s="7"/>
      <c r="F575" s="64"/>
      <c r="G575" s="6"/>
      <c r="H575" s="6"/>
      <c r="I575" s="10" t="s">
        <v>110</v>
      </c>
      <c r="J575" s="11" t="s">
        <v>1008</v>
      </c>
      <c r="K575" s="161" t="s">
        <v>511</v>
      </c>
      <c r="L575" s="176"/>
      <c r="M575" s="176">
        <v>1000</v>
      </c>
      <c r="N575" s="80" t="s">
        <v>6911</v>
      </c>
      <c r="O575" s="162"/>
      <c r="P575" s="80" t="s">
        <v>1100</v>
      </c>
      <c r="Q575" s="80"/>
      <c r="R575" s="80"/>
      <c r="S575" s="163"/>
      <c r="T575" s="213"/>
      <c r="U575" s="162"/>
      <c r="V575" s="164"/>
      <c r="W575" s="12" t="str">
        <f t="shared" si="179"/>
        <v>Mqtt1</v>
      </c>
      <c r="X575" s="196" t="s">
        <v>10438</v>
      </c>
      <c r="Y575" s="6" t="str">
        <f t="shared" si="177"/>
        <v>marpower/450000-navigation-lights/sailing-ps180-backup</v>
      </c>
      <c r="Z575" s="103" t="str" cm="1">
        <f t="array" ref="Z575">IF(COUNTIF(N575,"spare"),"","$."&amp;_xlfn.REGEXREPLACE(IF(X575="",J575,_xlfn.REGEXEXTRACT(J575,"(Status|Ctrl|OpTime)")),"\.","_"))</f>
        <v>$.Status</v>
      </c>
      <c r="AA575" s="12">
        <v>1</v>
      </c>
      <c r="AB575" s="6" t="s">
        <v>194</v>
      </c>
      <c r="AC575" s="103">
        <v>21</v>
      </c>
      <c r="AJ575" s="80"/>
      <c r="AN575" s="80"/>
      <c r="AO575" s="80"/>
      <c r="AP575" s="80"/>
      <c r="AQ575" s="80"/>
      <c r="AR575" s="127"/>
      <c r="AS575" s="80"/>
      <c r="AT575" s="7"/>
      <c r="AU575" s="7"/>
      <c r="AV575" s="165"/>
      <c r="AW575" s="166"/>
      <c r="AX575" s="137"/>
      <c r="AY575" s="147"/>
      <c r="AZ575" s="167"/>
      <c r="BA575" s="167"/>
      <c r="BB575" s="147" t="str">
        <f t="shared" si="178"/>
        <v/>
      </c>
      <c r="BC575" s="168"/>
      <c r="BD575" s="165"/>
      <c r="BE575" s="165"/>
      <c r="BF575" s="165"/>
      <c r="BG575" s="165"/>
      <c r="BH575" s="165"/>
      <c r="BI575" s="165"/>
      <c r="BJ575" s="165"/>
      <c r="BK575" s="165"/>
      <c r="BL575" s="165"/>
      <c r="BM575" s="165"/>
      <c r="BN575" s="165"/>
      <c r="BO575" s="165"/>
      <c r="BP575" s="165"/>
      <c r="BQ575" s="165"/>
      <c r="BS575" s="6"/>
      <c r="BT575" s="11"/>
      <c r="BU575" s="6"/>
      <c r="BV575" s="6"/>
    </row>
    <row r="576" spans="1:74" ht="15.75" x14ac:dyDescent="0.25">
      <c r="A576" s="52" t="s">
        <v>748</v>
      </c>
      <c r="B576" s="56"/>
      <c r="C576" s="7" t="s">
        <v>111</v>
      </c>
      <c r="D576" s="7" t="s">
        <v>753</v>
      </c>
      <c r="E576" s="7"/>
      <c r="F576" s="64"/>
      <c r="G576" s="6"/>
      <c r="H576" s="6"/>
      <c r="I576" s="10" t="s">
        <v>110</v>
      </c>
      <c r="J576" s="11" t="s">
        <v>782</v>
      </c>
      <c r="K576" s="161" t="s">
        <v>511</v>
      </c>
      <c r="L576" s="176"/>
      <c r="M576" s="176">
        <v>1000</v>
      </c>
      <c r="N576" s="80" t="s">
        <v>6911</v>
      </c>
      <c r="O576" s="162"/>
      <c r="P576" s="80" t="s">
        <v>783</v>
      </c>
      <c r="Q576" s="80"/>
      <c r="R576" s="80"/>
      <c r="S576" s="163"/>
      <c r="T576" s="213"/>
      <c r="U576" s="162"/>
      <c r="V576" s="164"/>
      <c r="W576" s="12" t="str">
        <f t="shared" si="179"/>
        <v>Mqtt1</v>
      </c>
      <c r="X576" s="196" t="s">
        <v>10439</v>
      </c>
      <c r="Y576" s="6" t="str">
        <f t="shared" si="177"/>
        <v>marpower/450000-navigation-lights/nuc-and-sailing-main</v>
      </c>
      <c r="Z576" s="103" t="str" cm="1">
        <f t="array" ref="Z576">IF(COUNTIF(N576,"spare"),"","$."&amp;_xlfn.REGEXREPLACE(IF(X576="",J576,_xlfn.REGEXEXTRACT(J576,"(Status|Ctrl|OpTime)")),"\.","_"))</f>
        <v>$.Status</v>
      </c>
      <c r="AA576" s="12">
        <v>1</v>
      </c>
      <c r="AB576" s="6" t="s">
        <v>194</v>
      </c>
      <c r="AC576" s="103">
        <v>22</v>
      </c>
      <c r="AJ576" s="80"/>
      <c r="AN576" s="80"/>
      <c r="AO576" s="80"/>
      <c r="AP576" s="80"/>
      <c r="AQ576" s="80"/>
      <c r="AR576" s="127"/>
      <c r="AS576" s="80"/>
      <c r="AT576" s="7"/>
      <c r="AU576" s="7"/>
      <c r="AV576" s="165"/>
      <c r="AW576" s="166"/>
      <c r="AX576" s="137"/>
      <c r="AY576" s="169"/>
      <c r="AZ576" s="167"/>
      <c r="BA576" s="167"/>
      <c r="BB576" s="147" t="str">
        <f t="shared" si="178"/>
        <v/>
      </c>
      <c r="BC576" s="168"/>
      <c r="BD576" s="165"/>
      <c r="BE576" s="165"/>
      <c r="BF576" s="165"/>
      <c r="BG576" s="165"/>
      <c r="BH576" s="165"/>
      <c r="BI576" s="165"/>
      <c r="BJ576" s="165"/>
      <c r="BK576" s="165"/>
      <c r="BL576" s="165"/>
      <c r="BM576" s="165"/>
      <c r="BN576" s="165"/>
      <c r="BO576" s="165"/>
      <c r="BP576" s="165"/>
      <c r="BQ576" s="165"/>
      <c r="BS576" s="6"/>
      <c r="BT576" s="11"/>
      <c r="BU576" s="6"/>
      <c r="BV576" s="6"/>
    </row>
    <row r="577" spans="1:74" ht="15.75" x14ac:dyDescent="0.25">
      <c r="A577" s="52" t="s">
        <v>748</v>
      </c>
      <c r="B577" s="56"/>
      <c r="C577" s="7" t="s">
        <v>111</v>
      </c>
      <c r="D577" s="7" t="s">
        <v>753</v>
      </c>
      <c r="E577" s="7"/>
      <c r="F577" s="64"/>
      <c r="G577" s="6"/>
      <c r="H577" s="6"/>
      <c r="I577" s="10" t="s">
        <v>110</v>
      </c>
      <c r="J577" s="11" t="s">
        <v>784</v>
      </c>
      <c r="K577" s="161" t="s">
        <v>511</v>
      </c>
      <c r="L577" s="176"/>
      <c r="M577" s="176">
        <v>1000</v>
      </c>
      <c r="N577" s="80" t="s">
        <v>6911</v>
      </c>
      <c r="O577" s="162"/>
      <c r="P577" s="80" t="s">
        <v>785</v>
      </c>
      <c r="Q577" s="80"/>
      <c r="R577" s="80"/>
      <c r="S577" s="163"/>
      <c r="T577" s="213"/>
      <c r="U577" s="162"/>
      <c r="V577" s="164"/>
      <c r="W577" s="12" t="str">
        <f t="shared" si="179"/>
        <v>Mqtt1</v>
      </c>
      <c r="X577" s="196" t="s">
        <v>10440</v>
      </c>
      <c r="Y577" s="6" t="str">
        <f t="shared" si="177"/>
        <v>marpower/450000-navigation-lights/nuc-and-sailing-backup</v>
      </c>
      <c r="Z577" s="103" t="str" cm="1">
        <f t="array" ref="Z577">IF(COUNTIF(N577,"spare"),"","$."&amp;_xlfn.REGEXREPLACE(IF(X577="",J577,_xlfn.REGEXEXTRACT(J577,"(Status|Ctrl|OpTime)")),"\.","_"))</f>
        <v>$.Status</v>
      </c>
      <c r="AA577" s="12">
        <v>1</v>
      </c>
      <c r="AB577" s="6" t="s">
        <v>194</v>
      </c>
      <c r="AC577" s="103">
        <v>23</v>
      </c>
      <c r="AJ577" s="80"/>
      <c r="AN577" s="80"/>
      <c r="AO577" s="80"/>
      <c r="AP577" s="80"/>
      <c r="AQ577" s="80"/>
      <c r="AR577" s="127"/>
      <c r="AS577" s="80"/>
      <c r="AT577" s="7"/>
      <c r="AU577" s="7"/>
      <c r="AV577" s="165"/>
      <c r="AW577" s="166"/>
      <c r="AX577" s="137"/>
      <c r="AY577" s="147"/>
      <c r="AZ577" s="167"/>
      <c r="BA577" s="167"/>
      <c r="BB577" s="147" t="str">
        <f t="shared" si="178"/>
        <v/>
      </c>
      <c r="BC577" s="168"/>
      <c r="BD577" s="165"/>
      <c r="BE577" s="165"/>
      <c r="BF577" s="165"/>
      <c r="BG577" s="165"/>
      <c r="BH577" s="165"/>
      <c r="BI577" s="165"/>
      <c r="BJ577" s="165"/>
      <c r="BK577" s="165"/>
      <c r="BL577" s="165"/>
      <c r="BM577" s="165"/>
      <c r="BN577" s="165"/>
      <c r="BO577" s="165"/>
      <c r="BP577" s="165"/>
      <c r="BQ577" s="165"/>
      <c r="BS577" s="6"/>
      <c r="BT577" s="11"/>
      <c r="BU577" s="6"/>
      <c r="BV577" s="6"/>
    </row>
    <row r="578" spans="1:74" ht="15.75" x14ac:dyDescent="0.25">
      <c r="A578" s="52" t="s">
        <v>748</v>
      </c>
      <c r="B578" s="56"/>
      <c r="C578" s="7" t="s">
        <v>111</v>
      </c>
      <c r="D578" s="7" t="s">
        <v>753</v>
      </c>
      <c r="E578" s="7"/>
      <c r="F578" s="64"/>
      <c r="G578" s="6"/>
      <c r="H578" s="6"/>
      <c r="I578" s="10" t="s">
        <v>110</v>
      </c>
      <c r="J578" s="11" t="s">
        <v>786</v>
      </c>
      <c r="K578" s="161" t="s">
        <v>511</v>
      </c>
      <c r="L578" s="176"/>
      <c r="M578" s="176">
        <v>1000</v>
      </c>
      <c r="N578" s="80" t="s">
        <v>6911</v>
      </c>
      <c r="O578" s="162"/>
      <c r="P578" s="80" t="s">
        <v>787</v>
      </c>
      <c r="Q578" s="80"/>
      <c r="R578" s="80"/>
      <c r="S578" s="163"/>
      <c r="T578" s="213"/>
      <c r="U578" s="162"/>
      <c r="V578" s="164"/>
      <c r="W578" s="12" t="str">
        <f t="shared" si="179"/>
        <v>Mqtt1</v>
      </c>
      <c r="X578" s="196" t="s">
        <v>10441</v>
      </c>
      <c r="Y578" s="6" t="str">
        <f t="shared" si="177"/>
        <v>marpower/450000-navigation-lights/stern-main</v>
      </c>
      <c r="Z578" s="103" t="str" cm="1">
        <f t="array" ref="Z578">IF(COUNTIF(N578,"spare"),"","$."&amp;_xlfn.REGEXREPLACE(IF(X578="",J578,_xlfn.REGEXEXTRACT(J578,"(Status|Ctrl|OpTime)")),"\.","_"))</f>
        <v>$.Status</v>
      </c>
      <c r="AA578" s="12">
        <v>1</v>
      </c>
      <c r="AB578" s="6" t="s">
        <v>194</v>
      </c>
      <c r="AC578" s="103">
        <v>24</v>
      </c>
      <c r="AJ578" s="80"/>
      <c r="AN578" s="80"/>
      <c r="AO578" s="80"/>
      <c r="AP578" s="80"/>
      <c r="AQ578" s="80"/>
      <c r="AR578" s="127"/>
      <c r="AS578" s="80"/>
      <c r="AT578" s="7"/>
      <c r="AU578" s="7"/>
      <c r="AV578" s="165"/>
      <c r="AW578" s="166"/>
      <c r="AX578" s="137"/>
      <c r="AY578" s="147"/>
      <c r="AZ578" s="167"/>
      <c r="BA578" s="167"/>
      <c r="BB578" s="147" t="str">
        <f t="shared" si="178"/>
        <v/>
      </c>
      <c r="BC578" s="168"/>
      <c r="BD578" s="165"/>
      <c r="BE578" s="165"/>
      <c r="BF578" s="165"/>
      <c r="BG578" s="165"/>
      <c r="BH578" s="165"/>
      <c r="BI578" s="165"/>
      <c r="BJ578" s="165"/>
      <c r="BK578" s="165"/>
      <c r="BL578" s="165"/>
      <c r="BM578" s="165"/>
      <c r="BN578" s="165"/>
      <c r="BO578" s="165"/>
      <c r="BP578" s="165"/>
      <c r="BQ578" s="165"/>
      <c r="BS578" s="6"/>
      <c r="BT578" s="11"/>
      <c r="BU578" s="6"/>
      <c r="BV578" s="6"/>
    </row>
    <row r="579" spans="1:74" ht="15.75" x14ac:dyDescent="0.25">
      <c r="A579" s="52" t="s">
        <v>748</v>
      </c>
      <c r="B579" s="56"/>
      <c r="C579" s="7" t="s">
        <v>111</v>
      </c>
      <c r="D579" s="7" t="s">
        <v>753</v>
      </c>
      <c r="E579" s="7"/>
      <c r="F579" s="64"/>
      <c r="G579" s="6"/>
      <c r="H579" s="6"/>
      <c r="I579" s="10" t="s">
        <v>110</v>
      </c>
      <c r="J579" s="11" t="s">
        <v>788</v>
      </c>
      <c r="K579" s="161" t="s">
        <v>511</v>
      </c>
      <c r="L579" s="176"/>
      <c r="M579" s="176">
        <v>1000</v>
      </c>
      <c r="N579" s="80" t="s">
        <v>6911</v>
      </c>
      <c r="O579" s="162"/>
      <c r="P579" s="80" t="s">
        <v>789</v>
      </c>
      <c r="Q579" s="80"/>
      <c r="R579" s="80"/>
      <c r="S579" s="163"/>
      <c r="T579" s="213"/>
      <c r="U579" s="162"/>
      <c r="V579" s="164"/>
      <c r="W579" s="12" t="str">
        <f t="shared" si="179"/>
        <v>Mqtt1</v>
      </c>
      <c r="X579" s="196" t="s">
        <v>10442</v>
      </c>
      <c r="Y579" s="6" t="str">
        <f t="shared" si="177"/>
        <v>marpower/450000-navigation-lights/stern-backup</v>
      </c>
      <c r="Z579" s="103" t="str" cm="1">
        <f t="array" ref="Z579">IF(COUNTIF(N579,"spare"),"","$."&amp;_xlfn.REGEXREPLACE(IF(X579="",J579,_xlfn.REGEXEXTRACT(J579,"(Status|Ctrl|OpTime)")),"\.","_"))</f>
        <v>$.Status</v>
      </c>
      <c r="AA579" s="12">
        <v>1</v>
      </c>
      <c r="AB579" s="6" t="s">
        <v>194</v>
      </c>
      <c r="AC579" s="103">
        <v>25</v>
      </c>
      <c r="AJ579" s="80"/>
      <c r="AN579" s="80"/>
      <c r="AO579" s="80"/>
      <c r="AP579" s="80"/>
      <c r="AQ579" s="80"/>
      <c r="AR579" s="127"/>
      <c r="AS579" s="80"/>
      <c r="AT579" s="7"/>
      <c r="AU579" s="7"/>
      <c r="AV579" s="165"/>
      <c r="AW579" s="166"/>
      <c r="AX579" s="137"/>
      <c r="AY579" s="147"/>
      <c r="AZ579" s="167"/>
      <c r="BA579" s="167"/>
      <c r="BB579" s="147" t="str">
        <f t="shared" si="178"/>
        <v/>
      </c>
      <c r="BC579" s="168"/>
      <c r="BD579" s="165"/>
      <c r="BE579" s="165"/>
      <c r="BF579" s="165"/>
      <c r="BG579" s="165"/>
      <c r="BH579" s="165"/>
      <c r="BI579" s="165"/>
      <c r="BJ579" s="165"/>
      <c r="BK579" s="165"/>
      <c r="BL579" s="165"/>
      <c r="BM579" s="165"/>
      <c r="BN579" s="165"/>
      <c r="BO579" s="165"/>
      <c r="BP579" s="165"/>
      <c r="BQ579" s="165"/>
      <c r="BS579" s="6"/>
      <c r="BT579" s="11"/>
      <c r="BU579" s="6"/>
      <c r="BV579" s="6"/>
    </row>
    <row r="580" spans="1:74" ht="15.75" x14ac:dyDescent="0.25">
      <c r="A580" s="52" t="s">
        <v>748</v>
      </c>
      <c r="B580" s="56" t="s">
        <v>110</v>
      </c>
      <c r="C580" s="7" t="s">
        <v>111</v>
      </c>
      <c r="D580" s="7" t="s">
        <v>753</v>
      </c>
      <c r="E580" s="7"/>
      <c r="F580" s="64"/>
      <c r="G580" s="6"/>
      <c r="H580" s="6"/>
      <c r="I580" s="10" t="s">
        <v>110</v>
      </c>
      <c r="J580" s="11" t="s">
        <v>515</v>
      </c>
      <c r="K580" s="161" t="s">
        <v>511</v>
      </c>
      <c r="L580" s="176"/>
      <c r="M580" s="176">
        <v>1000</v>
      </c>
      <c r="N580" s="78" t="s">
        <v>515</v>
      </c>
      <c r="O580" s="162"/>
      <c r="P580" s="80" t="s">
        <v>515</v>
      </c>
      <c r="Q580" s="80"/>
      <c r="R580" s="80"/>
      <c r="S580" s="163"/>
      <c r="T580" s="213"/>
      <c r="U580" s="162"/>
      <c r="V580" s="164"/>
      <c r="W580" s="12" t="str">
        <f t="shared" si="179"/>
        <v/>
      </c>
      <c r="X580" s="196"/>
      <c r="Y580" s="6" t="str">
        <f t="shared" si="177"/>
        <v/>
      </c>
      <c r="Z580" s="103" t="str">
        <f t="shared" ref="Z580:Z616" si="181">IF(COUNTIF(N580,"spare"),"","$."&amp;MID(J580,FIND("~",SUBSTITUTE(J580,"_","~",LEN(J580)-LEN(SUBSTITUTE(J580,"_",""))))+1,LEN(J580)-FIND("~",SUBSTITUTE(J580,"_","~",LEN(J580)-LEN(SUBSTITUTE(J580,"_",""))))))</f>
        <v/>
      </c>
      <c r="AA580" s="12">
        <v>1</v>
      </c>
      <c r="AB580" s="6" t="s">
        <v>194</v>
      </c>
      <c r="AC580" s="103">
        <v>26</v>
      </c>
      <c r="AJ580" s="80"/>
      <c r="AN580" s="80"/>
      <c r="AO580" s="80"/>
      <c r="AP580" s="80"/>
      <c r="AQ580" s="80"/>
      <c r="AR580" s="127"/>
      <c r="AS580" s="80"/>
      <c r="AT580" s="7"/>
      <c r="AU580" s="7"/>
      <c r="AV580" s="165"/>
      <c r="AW580" s="166"/>
      <c r="AX580" s="137"/>
      <c r="AY580" s="147"/>
      <c r="AZ580" s="167"/>
      <c r="BA580" s="167"/>
      <c r="BB580" s="147" t="str">
        <f t="shared" si="178"/>
        <v/>
      </c>
      <c r="BC580" s="168"/>
      <c r="BD580" s="165"/>
      <c r="BE580" s="165"/>
      <c r="BF580" s="165"/>
      <c r="BG580" s="165"/>
      <c r="BH580" s="165"/>
      <c r="BI580" s="165"/>
      <c r="BJ580" s="165"/>
      <c r="BK580" s="165"/>
      <c r="BL580" s="165"/>
      <c r="BM580" s="165"/>
      <c r="BN580" s="165"/>
      <c r="BO580" s="165"/>
      <c r="BP580" s="165"/>
      <c r="BQ580" s="165"/>
      <c r="BS580" s="6"/>
      <c r="BT580" s="11"/>
      <c r="BU580" s="6"/>
      <c r="BV580" s="6"/>
    </row>
    <row r="581" spans="1:74" ht="15.75" x14ac:dyDescent="0.25">
      <c r="A581" s="52" t="s">
        <v>748</v>
      </c>
      <c r="B581" s="56" t="s">
        <v>110</v>
      </c>
      <c r="C581" s="7" t="s">
        <v>111</v>
      </c>
      <c r="D581" s="7" t="s">
        <v>753</v>
      </c>
      <c r="E581" s="7"/>
      <c r="F581" s="64"/>
      <c r="G581" s="6"/>
      <c r="H581" s="6"/>
      <c r="I581" s="10" t="s">
        <v>110</v>
      </c>
      <c r="J581" s="11" t="s">
        <v>515</v>
      </c>
      <c r="K581" s="161" t="s">
        <v>511</v>
      </c>
      <c r="L581" s="176"/>
      <c r="M581" s="176">
        <v>1000</v>
      </c>
      <c r="N581" s="78" t="s">
        <v>515</v>
      </c>
      <c r="O581" s="162"/>
      <c r="P581" s="80" t="s">
        <v>515</v>
      </c>
      <c r="Q581" s="80"/>
      <c r="R581" s="80"/>
      <c r="S581" s="163"/>
      <c r="T581" s="213"/>
      <c r="U581" s="162"/>
      <c r="V581" s="164"/>
      <c r="W581" s="12" t="str">
        <f t="shared" si="179"/>
        <v/>
      </c>
      <c r="X581" s="196"/>
      <c r="Y581" s="6" t="str">
        <f t="shared" si="177"/>
        <v/>
      </c>
      <c r="Z581" s="103" t="str">
        <f t="shared" si="181"/>
        <v/>
      </c>
      <c r="AA581" s="12">
        <v>1</v>
      </c>
      <c r="AB581" s="6" t="s">
        <v>194</v>
      </c>
      <c r="AC581" s="103">
        <v>27</v>
      </c>
      <c r="AJ581" s="80"/>
      <c r="AN581" s="80"/>
      <c r="AO581" s="80"/>
      <c r="AP581" s="80"/>
      <c r="AQ581" s="80"/>
      <c r="AR581" s="127"/>
      <c r="AS581" s="80"/>
      <c r="AT581" s="7"/>
      <c r="AU581" s="7"/>
      <c r="AV581" s="165"/>
      <c r="AW581" s="166"/>
      <c r="AX581" s="137"/>
      <c r="AY581" s="147"/>
      <c r="AZ581" s="167"/>
      <c r="BA581" s="167"/>
      <c r="BB581" s="147" t="str">
        <f t="shared" si="178"/>
        <v/>
      </c>
      <c r="BC581" s="168"/>
      <c r="BD581" s="165"/>
      <c r="BE581" s="165"/>
      <c r="BF581" s="165"/>
      <c r="BG581" s="165"/>
      <c r="BH581" s="165"/>
      <c r="BI581" s="165"/>
      <c r="BJ581" s="165"/>
      <c r="BK581" s="165"/>
      <c r="BL581" s="165"/>
      <c r="BM581" s="165"/>
      <c r="BN581" s="165"/>
      <c r="BO581" s="165"/>
      <c r="BP581" s="165"/>
      <c r="BQ581" s="165"/>
      <c r="BS581" s="6"/>
      <c r="BT581" s="11"/>
      <c r="BU581" s="6"/>
      <c r="BV581" s="6"/>
    </row>
    <row r="582" spans="1:74" ht="15.75" x14ac:dyDescent="0.25">
      <c r="A582" s="52" t="s">
        <v>11881</v>
      </c>
      <c r="B582" s="56"/>
      <c r="C582" s="7" t="s">
        <v>111</v>
      </c>
      <c r="D582" s="7" t="s">
        <v>753</v>
      </c>
      <c r="E582" s="7"/>
      <c r="F582" s="64"/>
      <c r="G582" s="6"/>
      <c r="H582" s="6"/>
      <c r="I582" s="10" t="s">
        <v>110</v>
      </c>
      <c r="J582" s="11" t="s">
        <v>790</v>
      </c>
      <c r="K582" s="161" t="s">
        <v>511</v>
      </c>
      <c r="L582" s="176"/>
      <c r="M582" s="176">
        <v>1000</v>
      </c>
      <c r="N582" s="80" t="s">
        <v>6911</v>
      </c>
      <c r="O582" s="162"/>
      <c r="P582" s="80" t="s">
        <v>791</v>
      </c>
      <c r="Q582" s="80"/>
      <c r="R582" s="80"/>
      <c r="S582" s="163"/>
      <c r="T582" s="213"/>
      <c r="U582" s="162"/>
      <c r="V582" s="164"/>
      <c r="W582" s="12" t="str">
        <f t="shared" si="179"/>
        <v>Mqtt1</v>
      </c>
      <c r="X582" s="196" t="s">
        <v>9145</v>
      </c>
      <c r="Y582" s="6" t="str">
        <f t="shared" si="177"/>
        <v>marpower/450000-navigation-lights/hoistable-anchor</v>
      </c>
      <c r="Z582" s="103" t="str" cm="1">
        <f t="array" ref="Z582">IF(COUNTIF(N582,"spare"),"","$."&amp;_xlfn.REGEXREPLACE(IF(X582="",J582,_xlfn.REGEXEXTRACT(J582,"(Status|Ctrl|OpTime)")),"\.","_"))</f>
        <v>$.Ctrl</v>
      </c>
      <c r="AA582" s="12">
        <v>1</v>
      </c>
      <c r="AB582" s="6" t="s">
        <v>194</v>
      </c>
      <c r="AC582" s="103">
        <v>300</v>
      </c>
      <c r="AJ582" s="80"/>
      <c r="AN582" s="80"/>
      <c r="AO582" s="80"/>
      <c r="AP582" s="80"/>
      <c r="AQ582" s="80"/>
      <c r="AR582" s="127"/>
      <c r="AS582" s="80"/>
      <c r="AT582" s="7"/>
      <c r="AU582" s="7"/>
      <c r="AV582" s="165"/>
      <c r="AW582" s="166"/>
      <c r="AX582" s="137"/>
      <c r="AY582" s="147"/>
      <c r="AZ582" s="167"/>
      <c r="BA582" s="167"/>
      <c r="BB582" s="147" t="str">
        <f t="shared" si="178"/>
        <v/>
      </c>
      <c r="BC582" s="168"/>
      <c r="BD582" s="165"/>
      <c r="BE582" s="165"/>
      <c r="BF582" s="165"/>
      <c r="BG582" s="165"/>
      <c r="BH582" s="165"/>
      <c r="BI582" s="165"/>
      <c r="BJ582" s="165"/>
      <c r="BK582" s="165"/>
      <c r="BL582" s="165"/>
      <c r="BM582" s="165"/>
      <c r="BN582" s="165"/>
      <c r="BO582" s="165"/>
      <c r="BP582" s="165"/>
      <c r="BQ582" s="165"/>
      <c r="BS582" s="6"/>
      <c r="BT582" s="11"/>
      <c r="BU582" s="6"/>
      <c r="BV582" s="6"/>
    </row>
    <row r="583" spans="1:74" ht="15.75" x14ac:dyDescent="0.25">
      <c r="A583" s="52" t="s">
        <v>748</v>
      </c>
      <c r="B583" s="56" t="s">
        <v>110</v>
      </c>
      <c r="C583" s="7" t="s">
        <v>111</v>
      </c>
      <c r="D583" s="7" t="s">
        <v>753</v>
      </c>
      <c r="E583" s="7"/>
      <c r="F583" s="64"/>
      <c r="G583" s="6"/>
      <c r="H583" s="6"/>
      <c r="I583" s="10" t="s">
        <v>110</v>
      </c>
      <c r="J583" s="11" t="s">
        <v>515</v>
      </c>
      <c r="K583" s="161" t="s">
        <v>511</v>
      </c>
      <c r="L583" s="176"/>
      <c r="M583" s="176">
        <v>1000</v>
      </c>
      <c r="N583" s="78" t="s">
        <v>515</v>
      </c>
      <c r="O583" s="162"/>
      <c r="P583" s="80" t="s">
        <v>515</v>
      </c>
      <c r="Q583" s="80"/>
      <c r="R583" s="80"/>
      <c r="S583" s="163"/>
      <c r="T583" s="213"/>
      <c r="U583" s="162"/>
      <c r="V583" s="164"/>
      <c r="W583" s="12" t="str">
        <f t="shared" si="179"/>
        <v/>
      </c>
      <c r="X583" s="196"/>
      <c r="Y583" s="6" t="str">
        <f t="shared" si="177"/>
        <v/>
      </c>
      <c r="Z583" s="103" t="str">
        <f t="shared" ref="Z583" si="182">IF(COUNTIF(N583,"spare"),"","$."&amp;MID(J583,FIND("~",SUBSTITUTE(J583,"_","~",LEN(J583)-LEN(SUBSTITUTE(J583,"_",""))))+1,LEN(J583)-FIND("~",SUBSTITUTE(J583,"_","~",LEN(J583)-LEN(SUBSTITUTE(J583,"_",""))))))</f>
        <v/>
      </c>
      <c r="AA583" s="12">
        <v>1</v>
      </c>
      <c r="AB583" s="6" t="s">
        <v>194</v>
      </c>
      <c r="AC583" s="103">
        <v>301</v>
      </c>
      <c r="AJ583" s="80"/>
      <c r="AN583" s="80"/>
      <c r="AO583" s="80"/>
      <c r="AP583" s="80"/>
      <c r="AQ583" s="80"/>
      <c r="AR583" s="127"/>
      <c r="AS583" s="80"/>
      <c r="AT583" s="7"/>
      <c r="AU583" s="7"/>
      <c r="AV583" s="165"/>
      <c r="AW583" s="166"/>
      <c r="AX583" s="137"/>
      <c r="AY583" s="147"/>
      <c r="AZ583" s="167"/>
      <c r="BA583" s="167"/>
      <c r="BB583" s="147" t="str">
        <f t="shared" si="178"/>
        <v/>
      </c>
      <c r="BC583" s="168"/>
      <c r="BD583" s="165"/>
      <c r="BE583" s="165"/>
      <c r="BF583" s="165"/>
      <c r="BG583" s="165"/>
      <c r="BH583" s="165"/>
      <c r="BI583" s="165"/>
      <c r="BJ583" s="165"/>
      <c r="BK583" s="165"/>
      <c r="BL583" s="165"/>
      <c r="BM583" s="165"/>
      <c r="BN583" s="165"/>
      <c r="BO583" s="165"/>
      <c r="BP583" s="165"/>
      <c r="BQ583" s="165"/>
      <c r="BS583" s="6"/>
      <c r="BT583" s="11"/>
      <c r="BU583" s="6"/>
      <c r="BV583" s="6"/>
    </row>
    <row r="584" spans="1:74" ht="15.75" x14ac:dyDescent="0.25">
      <c r="A584" s="52" t="s">
        <v>748</v>
      </c>
      <c r="B584" s="56"/>
      <c r="C584" s="7" t="s">
        <v>111</v>
      </c>
      <c r="D584" s="7" t="s">
        <v>753</v>
      </c>
      <c r="E584" s="7"/>
      <c r="F584" s="64"/>
      <c r="G584" s="6"/>
      <c r="H584" s="6"/>
      <c r="I584" s="10" t="s">
        <v>110</v>
      </c>
      <c r="J584" s="11" t="s">
        <v>792</v>
      </c>
      <c r="K584" s="161" t="s">
        <v>511</v>
      </c>
      <c r="L584" s="176"/>
      <c r="M584" s="176">
        <v>1000</v>
      </c>
      <c r="N584" s="80" t="s">
        <v>6911</v>
      </c>
      <c r="O584" s="162"/>
      <c r="P584" s="80" t="s">
        <v>793</v>
      </c>
      <c r="Q584" s="80"/>
      <c r="R584" s="80"/>
      <c r="S584" s="163"/>
      <c r="T584" s="213"/>
      <c r="U584" s="162"/>
      <c r="V584" s="164"/>
      <c r="W584" s="12" t="str">
        <f t="shared" si="179"/>
        <v>Mqtt1</v>
      </c>
      <c r="X584" s="196" t="s">
        <v>10419</v>
      </c>
      <c r="Y584" s="6" t="str">
        <f t="shared" si="177"/>
        <v>marpower/450000-navigation-lights/starboard-bow</v>
      </c>
      <c r="Z584" s="103" t="str" cm="1">
        <f t="array" ref="Z584">IF(COUNTIF(N584,"spare"),"","$."&amp;_xlfn.REGEXREPLACE(IF(X584="",J584,_xlfn.REGEXEXTRACT(J584,"(Status|Ctrl|OpTime)")),"\.","_"))</f>
        <v>$.Ctrl</v>
      </c>
      <c r="AA584" s="12">
        <v>1</v>
      </c>
      <c r="AB584" s="6" t="s">
        <v>194</v>
      </c>
      <c r="AC584" s="103">
        <v>302</v>
      </c>
      <c r="AJ584" s="80"/>
      <c r="AN584" s="80"/>
      <c r="AO584" s="80"/>
      <c r="AP584" s="80"/>
      <c r="AQ584" s="80"/>
      <c r="AR584" s="127"/>
      <c r="AS584" s="80"/>
      <c r="AT584" s="7"/>
      <c r="AU584" s="7"/>
      <c r="AV584" s="165"/>
      <c r="AW584" s="166"/>
      <c r="AX584" s="137"/>
      <c r="AY584" s="147"/>
      <c r="AZ584" s="167"/>
      <c r="BA584" s="167"/>
      <c r="BB584" s="147" t="str">
        <f t="shared" si="178"/>
        <v/>
      </c>
      <c r="BC584" s="168"/>
      <c r="BD584" s="165"/>
      <c r="BE584" s="165"/>
      <c r="BF584" s="165"/>
      <c r="BG584" s="165"/>
      <c r="BH584" s="165"/>
      <c r="BI584" s="165"/>
      <c r="BJ584" s="165"/>
      <c r="BK584" s="165"/>
      <c r="BL584" s="165"/>
      <c r="BM584" s="165"/>
      <c r="BN584" s="165"/>
      <c r="BO584" s="165"/>
      <c r="BP584" s="165"/>
      <c r="BQ584" s="165"/>
      <c r="BS584" s="6"/>
      <c r="BT584" s="11"/>
      <c r="BU584" s="6"/>
      <c r="BV584" s="6"/>
    </row>
    <row r="585" spans="1:74" ht="15.75" x14ac:dyDescent="0.25">
      <c r="A585" s="52" t="s">
        <v>748</v>
      </c>
      <c r="B585" s="56"/>
      <c r="C585" s="7" t="s">
        <v>111</v>
      </c>
      <c r="D585" s="7" t="s">
        <v>753</v>
      </c>
      <c r="E585" s="7"/>
      <c r="F585" s="64"/>
      <c r="G585" s="6"/>
      <c r="H585" s="6"/>
      <c r="I585" s="10" t="s">
        <v>110</v>
      </c>
      <c r="J585" s="11" t="s">
        <v>794</v>
      </c>
      <c r="K585" s="161" t="s">
        <v>511</v>
      </c>
      <c r="L585" s="176"/>
      <c r="M585" s="176">
        <v>1000</v>
      </c>
      <c r="N585" s="80" t="s">
        <v>6911</v>
      </c>
      <c r="O585" s="162"/>
      <c r="P585" s="80" t="s">
        <v>795</v>
      </c>
      <c r="Q585" s="80"/>
      <c r="R585" s="80"/>
      <c r="S585" s="163"/>
      <c r="T585" s="213"/>
      <c r="U585" s="162"/>
      <c r="V585" s="164"/>
      <c r="W585" s="12" t="str">
        <f t="shared" si="179"/>
        <v>Mqtt1</v>
      </c>
      <c r="X585" s="196" t="s">
        <v>10420</v>
      </c>
      <c r="Y585" s="6" t="str">
        <f t="shared" si="177"/>
        <v>marpower/450000-navigation-lights/portside-bow</v>
      </c>
      <c r="Z585" s="103" t="str" cm="1">
        <f t="array" ref="Z585">IF(COUNTIF(N585,"spare"),"","$."&amp;_xlfn.REGEXREPLACE(IF(X585="",J585,_xlfn.REGEXEXTRACT(J585,"(Status|Ctrl|OpTime)")),"\.","_"))</f>
        <v>$.Ctrl</v>
      </c>
      <c r="AA585" s="12">
        <v>1</v>
      </c>
      <c r="AB585" s="6" t="s">
        <v>194</v>
      </c>
      <c r="AC585" s="103">
        <v>303</v>
      </c>
      <c r="AJ585" s="80"/>
      <c r="AN585" s="80"/>
      <c r="AO585" s="80"/>
      <c r="AP585" s="80"/>
      <c r="AQ585" s="80"/>
      <c r="AR585" s="127"/>
      <c r="AS585" s="80"/>
      <c r="AT585" s="7"/>
      <c r="AU585" s="7"/>
      <c r="AV585" s="165"/>
      <c r="AW585" s="166"/>
      <c r="AX585" s="137"/>
      <c r="AY585" s="147"/>
      <c r="AZ585" s="167"/>
      <c r="BA585" s="167"/>
      <c r="BB585" s="147" t="str">
        <f t="shared" si="178"/>
        <v/>
      </c>
      <c r="BC585" s="168"/>
      <c r="BD585" s="165"/>
      <c r="BE585" s="165"/>
      <c r="BF585" s="165"/>
      <c r="BG585" s="165"/>
      <c r="BH585" s="165"/>
      <c r="BI585" s="165"/>
      <c r="BJ585" s="165"/>
      <c r="BK585" s="165"/>
      <c r="BL585" s="165"/>
      <c r="BM585" s="165"/>
      <c r="BN585" s="165"/>
      <c r="BO585" s="165"/>
      <c r="BP585" s="165"/>
      <c r="BQ585" s="165"/>
      <c r="BS585" s="6"/>
      <c r="BT585" s="11"/>
      <c r="BU585" s="6"/>
      <c r="BV585" s="6"/>
    </row>
    <row r="586" spans="1:74" ht="15.75" x14ac:dyDescent="0.25">
      <c r="A586" s="52" t="s">
        <v>748</v>
      </c>
      <c r="B586" s="56"/>
      <c r="C586" s="7" t="s">
        <v>111</v>
      </c>
      <c r="D586" s="7" t="s">
        <v>753</v>
      </c>
      <c r="E586" s="7"/>
      <c r="F586" s="64"/>
      <c r="G586" s="6"/>
      <c r="H586" s="6"/>
      <c r="I586" s="10" t="s">
        <v>110</v>
      </c>
      <c r="J586" s="11" t="s">
        <v>796</v>
      </c>
      <c r="K586" s="161" t="s">
        <v>511</v>
      </c>
      <c r="L586" s="176"/>
      <c r="M586" s="176">
        <v>1000</v>
      </c>
      <c r="N586" s="80" t="s">
        <v>6911</v>
      </c>
      <c r="O586" s="162"/>
      <c r="P586" s="80" t="s">
        <v>1101</v>
      </c>
      <c r="Q586" s="80"/>
      <c r="R586" s="80"/>
      <c r="S586" s="163"/>
      <c r="T586" s="213"/>
      <c r="U586" s="162"/>
      <c r="V586" s="164"/>
      <c r="W586" s="12" t="str">
        <f t="shared" si="179"/>
        <v>Mqtt1</v>
      </c>
      <c r="X586" s="196" t="s">
        <v>10421</v>
      </c>
      <c r="Y586" s="6" t="str">
        <f t="shared" si="177"/>
        <v>marpower/450000-navigation-lights/sb-nav-spr-main</v>
      </c>
      <c r="Z586" s="103" t="str" cm="1">
        <f t="array" ref="Z586">IF(COUNTIF(N586,"spare"),"","$."&amp;_xlfn.REGEXREPLACE(IF(X586="",J586,_xlfn.REGEXEXTRACT(J586,"(Status|Ctrl|OpTime)")),"\.","_"))</f>
        <v>$.Ctrl</v>
      </c>
      <c r="AA586" s="12">
        <v>1</v>
      </c>
      <c r="AB586" s="6" t="s">
        <v>194</v>
      </c>
      <c r="AC586" s="103">
        <v>304</v>
      </c>
      <c r="AJ586" s="80"/>
      <c r="AN586" s="80"/>
      <c r="AO586" s="80"/>
      <c r="AP586" s="80"/>
      <c r="AQ586" s="80"/>
      <c r="AR586" s="127"/>
      <c r="AS586" s="80"/>
      <c r="AT586" s="7"/>
      <c r="AU586" s="7"/>
      <c r="AV586" s="165"/>
      <c r="AW586" s="166"/>
      <c r="AX586" s="137"/>
      <c r="AY586" s="147"/>
      <c r="AZ586" s="167"/>
      <c r="BA586" s="167"/>
      <c r="BB586" s="147" t="str">
        <f t="shared" ref="BB586:BB642" si="183">IF(ISNUMBER(AM586),"1","")</f>
        <v/>
      </c>
      <c r="BC586" s="168"/>
      <c r="BD586" s="165"/>
      <c r="BE586" s="165"/>
      <c r="BF586" s="165"/>
      <c r="BG586" s="165"/>
      <c r="BH586" s="165"/>
      <c r="BI586" s="165"/>
      <c r="BJ586" s="165"/>
      <c r="BK586" s="165"/>
      <c r="BL586" s="165"/>
      <c r="BM586" s="165"/>
      <c r="BN586" s="165"/>
      <c r="BO586" s="165"/>
      <c r="BP586" s="165"/>
      <c r="BQ586" s="165"/>
      <c r="BS586" s="6"/>
      <c r="BT586" s="11"/>
      <c r="BU586" s="6"/>
      <c r="BV586" s="6"/>
    </row>
    <row r="587" spans="1:74" ht="15.75" x14ac:dyDescent="0.25">
      <c r="A587" s="52" t="s">
        <v>748</v>
      </c>
      <c r="B587" s="56"/>
      <c r="C587" s="7" t="s">
        <v>111</v>
      </c>
      <c r="D587" s="7" t="s">
        <v>753</v>
      </c>
      <c r="E587" s="7"/>
      <c r="F587" s="64"/>
      <c r="G587" s="6"/>
      <c r="H587" s="6"/>
      <c r="I587" s="10" t="s">
        <v>110</v>
      </c>
      <c r="J587" s="11" t="s">
        <v>797</v>
      </c>
      <c r="K587" s="161" t="s">
        <v>511</v>
      </c>
      <c r="L587" s="176"/>
      <c r="M587" s="176">
        <v>1000</v>
      </c>
      <c r="N587" s="80" t="s">
        <v>6911</v>
      </c>
      <c r="O587" s="162"/>
      <c r="P587" s="80" t="s">
        <v>1102</v>
      </c>
      <c r="Q587" s="80"/>
      <c r="R587" s="80"/>
      <c r="S587" s="163"/>
      <c r="T587" s="213"/>
      <c r="U587" s="162"/>
      <c r="V587" s="164"/>
      <c r="W587" s="12" t="str">
        <f t="shared" si="179"/>
        <v>Mqtt1</v>
      </c>
      <c r="X587" s="196" t="s">
        <v>10422</v>
      </c>
      <c r="Y587" s="6" t="str">
        <f t="shared" si="177"/>
        <v>marpower/450000-navigation-lights/sb-nav-spr-backup</v>
      </c>
      <c r="Z587" s="103" t="str" cm="1">
        <f t="array" ref="Z587">IF(COUNTIF(N587,"spare"),"","$."&amp;_xlfn.REGEXREPLACE(IF(X587="",J587,_xlfn.REGEXEXTRACT(J587,"(Status|Ctrl|OpTime)")),"\.","_"))</f>
        <v>$.Ctrl</v>
      </c>
      <c r="AA587" s="12">
        <v>1</v>
      </c>
      <c r="AB587" s="6" t="s">
        <v>194</v>
      </c>
      <c r="AC587" s="103">
        <v>305</v>
      </c>
      <c r="AJ587" s="80"/>
      <c r="AN587" s="80"/>
      <c r="AO587" s="80"/>
      <c r="AP587" s="80"/>
      <c r="AQ587" s="80"/>
      <c r="AR587" s="127"/>
      <c r="AS587" s="80"/>
      <c r="AT587" s="7"/>
      <c r="AU587" s="7"/>
      <c r="AV587" s="165"/>
      <c r="AW587" s="166"/>
      <c r="AX587" s="137"/>
      <c r="AY587" s="147"/>
      <c r="AZ587" s="167"/>
      <c r="BA587" s="167"/>
      <c r="BB587" s="147" t="str">
        <f t="shared" si="183"/>
        <v/>
      </c>
      <c r="BC587" s="168"/>
      <c r="BD587" s="165"/>
      <c r="BE587" s="165"/>
      <c r="BF587" s="165"/>
      <c r="BG587" s="165"/>
      <c r="BH587" s="165"/>
      <c r="BI587" s="165"/>
      <c r="BJ587" s="165"/>
      <c r="BK587" s="165"/>
      <c r="BL587" s="165"/>
      <c r="BM587" s="165"/>
      <c r="BN587" s="165"/>
      <c r="BO587" s="165"/>
      <c r="BP587" s="165"/>
      <c r="BQ587" s="165"/>
      <c r="BS587" s="6"/>
      <c r="BT587" s="11"/>
      <c r="BU587" s="6"/>
      <c r="BV587" s="6"/>
    </row>
    <row r="588" spans="1:74" ht="15.75" x14ac:dyDescent="0.25">
      <c r="A588" s="52" t="s">
        <v>748</v>
      </c>
      <c r="B588" s="56"/>
      <c r="C588" s="7" t="s">
        <v>111</v>
      </c>
      <c r="D588" s="7" t="s">
        <v>753</v>
      </c>
      <c r="E588" s="7"/>
      <c r="F588" s="64"/>
      <c r="G588" s="6"/>
      <c r="H588" s="6"/>
      <c r="I588" s="10" t="s">
        <v>110</v>
      </c>
      <c r="J588" s="11" t="s">
        <v>798</v>
      </c>
      <c r="K588" s="161" t="s">
        <v>511</v>
      </c>
      <c r="L588" s="176"/>
      <c r="M588" s="176">
        <v>1000</v>
      </c>
      <c r="N588" s="80" t="s">
        <v>6911</v>
      </c>
      <c r="O588" s="162"/>
      <c r="P588" s="80" t="s">
        <v>1103</v>
      </c>
      <c r="Q588" s="80"/>
      <c r="R588" s="80"/>
      <c r="S588" s="163"/>
      <c r="T588" s="213"/>
      <c r="U588" s="162"/>
      <c r="V588" s="164"/>
      <c r="W588" s="12" t="str">
        <f t="shared" si="179"/>
        <v>Mqtt1</v>
      </c>
      <c r="X588" s="196" t="s">
        <v>10423</v>
      </c>
      <c r="Y588" s="6" t="str">
        <f t="shared" si="177"/>
        <v>marpower/450000-navigation-lights/ps-nav-spr-main</v>
      </c>
      <c r="Z588" s="103" t="str" cm="1">
        <f t="array" ref="Z588">IF(COUNTIF(N588,"spare"),"","$."&amp;_xlfn.REGEXREPLACE(IF(X588="",J588,_xlfn.REGEXEXTRACT(J588,"(Status|Ctrl|OpTime)")),"\.","_"))</f>
        <v>$.Ctrl</v>
      </c>
      <c r="AA588" s="12">
        <v>1</v>
      </c>
      <c r="AB588" s="6" t="s">
        <v>194</v>
      </c>
      <c r="AC588" s="103">
        <v>306</v>
      </c>
      <c r="AJ588" s="80"/>
      <c r="AN588" s="80"/>
      <c r="AO588" s="80"/>
      <c r="AP588" s="80"/>
      <c r="AQ588" s="80"/>
      <c r="AR588" s="127"/>
      <c r="AS588" s="80"/>
      <c r="AT588" s="7"/>
      <c r="AU588" s="7"/>
      <c r="AV588" s="165"/>
      <c r="AW588" s="166"/>
      <c r="AX588" s="137"/>
      <c r="AY588" s="147"/>
      <c r="AZ588" s="167"/>
      <c r="BA588" s="167"/>
      <c r="BB588" s="147" t="str">
        <f t="shared" si="183"/>
        <v/>
      </c>
      <c r="BC588" s="168"/>
      <c r="BD588" s="165"/>
      <c r="BE588" s="165"/>
      <c r="BF588" s="165"/>
      <c r="BG588" s="165"/>
      <c r="BH588" s="165"/>
      <c r="BI588" s="165"/>
      <c r="BJ588" s="165"/>
      <c r="BK588" s="165"/>
      <c r="BL588" s="165"/>
      <c r="BM588" s="165"/>
      <c r="BN588" s="165"/>
      <c r="BO588" s="165"/>
      <c r="BP588" s="165"/>
      <c r="BQ588" s="165"/>
      <c r="BS588" s="6"/>
      <c r="BT588" s="11"/>
      <c r="BU588" s="6"/>
      <c r="BV588" s="6"/>
    </row>
    <row r="589" spans="1:74" ht="15.75" x14ac:dyDescent="0.25">
      <c r="A589" s="52" t="s">
        <v>748</v>
      </c>
      <c r="B589" s="56"/>
      <c r="C589" s="7" t="s">
        <v>111</v>
      </c>
      <c r="D589" s="7" t="s">
        <v>753</v>
      </c>
      <c r="E589" s="7"/>
      <c r="F589" s="64"/>
      <c r="G589" s="6"/>
      <c r="H589" s="6"/>
      <c r="I589" s="10" t="s">
        <v>110</v>
      </c>
      <c r="J589" s="11" t="s">
        <v>799</v>
      </c>
      <c r="K589" s="161" t="s">
        <v>511</v>
      </c>
      <c r="L589" s="176"/>
      <c r="M589" s="176">
        <v>1000</v>
      </c>
      <c r="N589" s="80" t="s">
        <v>6911</v>
      </c>
      <c r="O589" s="162"/>
      <c r="P589" s="80" t="s">
        <v>1104</v>
      </c>
      <c r="Q589" s="80"/>
      <c r="R589" s="80"/>
      <c r="S589" s="163"/>
      <c r="T589" s="213"/>
      <c r="U589" s="162"/>
      <c r="V589" s="164"/>
      <c r="W589" s="12" t="str">
        <f t="shared" si="179"/>
        <v>Mqtt1</v>
      </c>
      <c r="X589" s="196" t="s">
        <v>10424</v>
      </c>
      <c r="Y589" s="6" t="str">
        <f t="shared" si="177"/>
        <v>marpower/450000-navigation-lights/ps-nav-spr-backup</v>
      </c>
      <c r="Z589" s="103" t="str" cm="1">
        <f t="array" ref="Z589">IF(COUNTIF(N589,"spare"),"","$."&amp;_xlfn.REGEXREPLACE(IF(X589="",J589,_xlfn.REGEXEXTRACT(J589,"(Status|Ctrl|OpTime)")),"\.","_"))</f>
        <v>$.Ctrl</v>
      </c>
      <c r="AA589" s="12">
        <v>1</v>
      </c>
      <c r="AB589" s="6" t="s">
        <v>194</v>
      </c>
      <c r="AC589" s="103">
        <v>307</v>
      </c>
      <c r="AJ589" s="80"/>
      <c r="AN589" s="80"/>
      <c r="AO589" s="80"/>
      <c r="AP589" s="80"/>
      <c r="AQ589" s="80"/>
      <c r="AR589" s="127"/>
      <c r="AS589" s="80"/>
      <c r="AT589" s="7"/>
      <c r="AU589" s="7"/>
      <c r="AV589" s="165"/>
      <c r="AW589" s="166"/>
      <c r="AX589" s="137"/>
      <c r="AY589" s="147"/>
      <c r="AZ589" s="167"/>
      <c r="BA589" s="167"/>
      <c r="BB589" s="147" t="str">
        <f t="shared" si="183"/>
        <v/>
      </c>
      <c r="BC589" s="168"/>
      <c r="BD589" s="165"/>
      <c r="BE589" s="165"/>
      <c r="BF589" s="165"/>
      <c r="BG589" s="165"/>
      <c r="BH589" s="165"/>
      <c r="BI589" s="165"/>
      <c r="BJ589" s="165"/>
      <c r="BK589" s="165"/>
      <c r="BL589" s="165"/>
      <c r="BM589" s="165"/>
      <c r="BN589" s="165"/>
      <c r="BO589" s="165"/>
      <c r="BP589" s="165"/>
      <c r="BQ589" s="165"/>
      <c r="BS589" s="6"/>
      <c r="BT589" s="11"/>
      <c r="BU589" s="6"/>
      <c r="BV589" s="6"/>
    </row>
    <row r="590" spans="1:74" ht="15.75" x14ac:dyDescent="0.25">
      <c r="A590" s="52" t="s">
        <v>748</v>
      </c>
      <c r="B590" s="56"/>
      <c r="C590" s="7" t="s">
        <v>111</v>
      </c>
      <c r="D590" s="7" t="s">
        <v>753</v>
      </c>
      <c r="E590" s="7"/>
      <c r="F590" s="64"/>
      <c r="G590" s="6"/>
      <c r="H590" s="6"/>
      <c r="I590" s="10" t="s">
        <v>110</v>
      </c>
      <c r="J590" s="11" t="s">
        <v>800</v>
      </c>
      <c r="K590" s="161" t="s">
        <v>511</v>
      </c>
      <c r="L590" s="176"/>
      <c r="M590" s="176">
        <v>1000</v>
      </c>
      <c r="N590" s="80" t="s">
        <v>6911</v>
      </c>
      <c r="O590" s="162"/>
      <c r="P590" s="80" t="s">
        <v>801</v>
      </c>
      <c r="Q590" s="80"/>
      <c r="R590" s="80"/>
      <c r="S590" s="163"/>
      <c r="T590" s="213"/>
      <c r="U590" s="162"/>
      <c r="V590" s="164"/>
      <c r="W590" s="12" t="str">
        <f t="shared" si="179"/>
        <v>Mqtt1</v>
      </c>
      <c r="X590" s="196" t="s">
        <v>10425</v>
      </c>
      <c r="Y590" s="6" t="str">
        <f t="shared" si="177"/>
        <v>marpower/450000-navigation-lights/anchor-aft-main</v>
      </c>
      <c r="Z590" s="103" t="str" cm="1">
        <f t="array" ref="Z590">IF(COUNTIF(N590,"spare"),"","$."&amp;_xlfn.REGEXREPLACE(IF(X590="",J590,_xlfn.REGEXEXTRACT(J590,"(Status|Ctrl|OpTime)")),"\.","_"))</f>
        <v>$.Ctrl</v>
      </c>
      <c r="AA590" s="12">
        <v>1</v>
      </c>
      <c r="AB590" s="6" t="s">
        <v>194</v>
      </c>
      <c r="AC590" s="103">
        <v>308</v>
      </c>
      <c r="AJ590" s="80"/>
      <c r="AN590" s="80"/>
      <c r="AO590" s="80"/>
      <c r="AP590" s="80"/>
      <c r="AQ590" s="80"/>
      <c r="AR590" s="127"/>
      <c r="AS590" s="80"/>
      <c r="AT590" s="7"/>
      <c r="AU590" s="7"/>
      <c r="AV590" s="165"/>
      <c r="AW590" s="166"/>
      <c r="AX590" s="137"/>
      <c r="AY590" s="147"/>
      <c r="AZ590" s="167"/>
      <c r="BA590" s="167"/>
      <c r="BB590" s="147" t="str">
        <f t="shared" si="183"/>
        <v/>
      </c>
      <c r="BC590" s="168"/>
      <c r="BD590" s="165"/>
      <c r="BE590" s="165"/>
      <c r="BF590" s="165"/>
      <c r="BG590" s="165"/>
      <c r="BH590" s="165"/>
      <c r="BI590" s="165"/>
      <c r="BJ590" s="165"/>
      <c r="BK590" s="165"/>
      <c r="BL590" s="165"/>
      <c r="BM590" s="165"/>
      <c r="BN590" s="165"/>
      <c r="BO590" s="165"/>
      <c r="BP590" s="165"/>
      <c r="BQ590" s="165"/>
      <c r="BS590" s="6"/>
      <c r="BT590" s="11"/>
      <c r="BU590" s="6"/>
      <c r="BV590" s="6"/>
    </row>
    <row r="591" spans="1:74" ht="15.75" x14ac:dyDescent="0.25">
      <c r="A591" s="52" t="s">
        <v>748</v>
      </c>
      <c r="B591" s="56"/>
      <c r="C591" s="7" t="s">
        <v>111</v>
      </c>
      <c r="D591" s="7" t="s">
        <v>753</v>
      </c>
      <c r="E591" s="7"/>
      <c r="F591" s="64"/>
      <c r="G591" s="6"/>
      <c r="H591" s="6"/>
      <c r="I591" s="10" t="s">
        <v>110</v>
      </c>
      <c r="J591" s="11" t="s">
        <v>802</v>
      </c>
      <c r="K591" s="161" t="s">
        <v>511</v>
      </c>
      <c r="L591" s="176"/>
      <c r="M591" s="176">
        <v>1000</v>
      </c>
      <c r="N591" s="80" t="s">
        <v>6911</v>
      </c>
      <c r="O591" s="162"/>
      <c r="P591" s="80" t="s">
        <v>803</v>
      </c>
      <c r="Q591" s="80"/>
      <c r="R591" s="80"/>
      <c r="S591" s="163"/>
      <c r="T591" s="213"/>
      <c r="U591" s="162"/>
      <c r="V591" s="164"/>
      <c r="W591" s="12" t="str">
        <f t="shared" si="179"/>
        <v>Mqtt1</v>
      </c>
      <c r="X591" s="196" t="s">
        <v>10426</v>
      </c>
      <c r="Y591" s="6" t="str">
        <f t="shared" si="177"/>
        <v>marpower/450000-navigation-lights/anchor-aft-backup</v>
      </c>
      <c r="Z591" s="103" t="str" cm="1">
        <f t="array" ref="Z591">IF(COUNTIF(N591,"spare"),"","$."&amp;_xlfn.REGEXREPLACE(IF(X591="",J591,_xlfn.REGEXEXTRACT(J591,"(Status|Ctrl|OpTime)")),"\.","_"))</f>
        <v>$.Ctrl</v>
      </c>
      <c r="AA591" s="12">
        <v>1</v>
      </c>
      <c r="AB591" s="6" t="s">
        <v>194</v>
      </c>
      <c r="AC591" s="103">
        <v>309</v>
      </c>
      <c r="AJ591" s="80"/>
      <c r="AN591" s="80"/>
      <c r="AO591" s="80"/>
      <c r="AP591" s="80"/>
      <c r="AQ591" s="80"/>
      <c r="AR591" s="127"/>
      <c r="AS591" s="80"/>
      <c r="AT591" s="7"/>
      <c r="AU591" s="7"/>
      <c r="AV591" s="165"/>
      <c r="AW591" s="166"/>
      <c r="AX591" s="137"/>
      <c r="AY591" s="147"/>
      <c r="AZ591" s="167"/>
      <c r="BA591" s="167"/>
      <c r="BB591" s="147" t="str">
        <f t="shared" si="183"/>
        <v/>
      </c>
      <c r="BC591" s="168"/>
      <c r="BD591" s="165"/>
      <c r="BE591" s="165"/>
      <c r="BF591" s="165"/>
      <c r="BG591" s="165"/>
      <c r="BH591" s="165"/>
      <c r="BI591" s="165"/>
      <c r="BJ591" s="165"/>
      <c r="BK591" s="165"/>
      <c r="BL591" s="165"/>
      <c r="BM591" s="165"/>
      <c r="BN591" s="165"/>
      <c r="BO591" s="165"/>
      <c r="BP591" s="165"/>
      <c r="BQ591" s="165"/>
      <c r="BS591" s="6"/>
      <c r="BT591" s="11"/>
      <c r="BU591" s="6"/>
      <c r="BV591" s="6"/>
    </row>
    <row r="592" spans="1:74" ht="15.75" x14ac:dyDescent="0.25">
      <c r="A592" s="52" t="s">
        <v>748</v>
      </c>
      <c r="B592" s="56"/>
      <c r="C592" s="7" t="s">
        <v>111</v>
      </c>
      <c r="D592" s="7" t="s">
        <v>753</v>
      </c>
      <c r="E592" s="7"/>
      <c r="F592" s="64"/>
      <c r="G592" s="6"/>
      <c r="H592" s="6"/>
      <c r="I592" s="10" t="s">
        <v>110</v>
      </c>
      <c r="J592" s="11" t="s">
        <v>804</v>
      </c>
      <c r="K592" s="161" t="s">
        <v>511</v>
      </c>
      <c r="L592" s="176"/>
      <c r="M592" s="176">
        <v>1000</v>
      </c>
      <c r="N592" s="80" t="s">
        <v>6911</v>
      </c>
      <c r="O592" s="162"/>
      <c r="P592" s="80" t="s">
        <v>805</v>
      </c>
      <c r="Q592" s="80"/>
      <c r="R592" s="80"/>
      <c r="S592" s="163"/>
      <c r="T592" s="213"/>
      <c r="U592" s="162"/>
      <c r="V592" s="164"/>
      <c r="W592" s="12" t="str">
        <f t="shared" si="179"/>
        <v>Mqtt1</v>
      </c>
      <c r="X592" s="196" t="s">
        <v>10427</v>
      </c>
      <c r="Y592" s="6" t="str">
        <f t="shared" si="177"/>
        <v>marpower/450000-navigation-lights/steam-main-main</v>
      </c>
      <c r="Z592" s="103" t="str" cm="1">
        <f t="array" ref="Z592">IF(COUNTIF(N592,"spare"),"","$."&amp;_xlfn.REGEXREPLACE(IF(X592="",J592,_xlfn.REGEXEXTRACT(J592,"(Status|Ctrl|OpTime)")),"\.","_"))</f>
        <v>$.Ctrl</v>
      </c>
      <c r="AA592" s="12">
        <v>1</v>
      </c>
      <c r="AB592" s="6" t="s">
        <v>194</v>
      </c>
      <c r="AC592" s="103">
        <v>310</v>
      </c>
      <c r="AJ592" s="80"/>
      <c r="AN592" s="80"/>
      <c r="AO592" s="80"/>
      <c r="AP592" s="80"/>
      <c r="AQ592" s="80"/>
      <c r="AR592" s="127"/>
      <c r="AS592" s="80"/>
      <c r="AT592" s="7"/>
      <c r="AU592" s="7"/>
      <c r="AV592" s="165"/>
      <c r="AW592" s="166"/>
      <c r="AX592" s="137"/>
      <c r="AY592" s="147"/>
      <c r="AZ592" s="167"/>
      <c r="BA592" s="167"/>
      <c r="BB592" s="147" t="str">
        <f t="shared" si="183"/>
        <v/>
      </c>
      <c r="BC592" s="168"/>
      <c r="BD592" s="165"/>
      <c r="BE592" s="165"/>
      <c r="BF592" s="165"/>
      <c r="BG592" s="165"/>
      <c r="BH592" s="165"/>
      <c r="BI592" s="165"/>
      <c r="BJ592" s="165"/>
      <c r="BK592" s="165"/>
      <c r="BL592" s="165"/>
      <c r="BM592" s="165"/>
      <c r="BN592" s="165"/>
      <c r="BO592" s="165"/>
      <c r="BP592" s="165"/>
      <c r="BQ592" s="165"/>
      <c r="BS592" s="6"/>
      <c r="BT592" s="11"/>
      <c r="BU592" s="6"/>
      <c r="BV592" s="6"/>
    </row>
    <row r="593" spans="1:74" ht="15.75" x14ac:dyDescent="0.25">
      <c r="A593" s="52" t="s">
        <v>748</v>
      </c>
      <c r="B593" s="56"/>
      <c r="C593" s="7" t="s">
        <v>111</v>
      </c>
      <c r="D593" s="7" t="s">
        <v>753</v>
      </c>
      <c r="E593" s="7"/>
      <c r="F593" s="64"/>
      <c r="G593" s="6"/>
      <c r="H593" s="6"/>
      <c r="I593" s="10" t="s">
        <v>110</v>
      </c>
      <c r="J593" s="11" t="s">
        <v>806</v>
      </c>
      <c r="K593" s="161" t="s">
        <v>511</v>
      </c>
      <c r="L593" s="176"/>
      <c r="M593" s="176">
        <v>1000</v>
      </c>
      <c r="N593" s="80" t="s">
        <v>6911</v>
      </c>
      <c r="O593" s="162"/>
      <c r="P593" s="80" t="s">
        <v>807</v>
      </c>
      <c r="Q593" s="80"/>
      <c r="R593" s="80"/>
      <c r="S593" s="163"/>
      <c r="T593" s="213"/>
      <c r="U593" s="162"/>
      <c r="V593" s="164"/>
      <c r="W593" s="12" t="str">
        <f t="shared" si="179"/>
        <v>Mqtt1</v>
      </c>
      <c r="X593" s="196" t="s">
        <v>10428</v>
      </c>
      <c r="Y593" s="6" t="str">
        <f t="shared" si="177"/>
        <v>marpower/450000-navigation-lights/steam-main-backup</v>
      </c>
      <c r="Z593" s="103" t="str" cm="1">
        <f t="array" ref="Z593">IF(COUNTIF(N593,"spare"),"","$."&amp;_xlfn.REGEXREPLACE(IF(X593="",J593,_xlfn.REGEXEXTRACT(J593,"(Status|Ctrl|OpTime)")),"\.","_"))</f>
        <v>$.Ctrl</v>
      </c>
      <c r="AA593" s="12">
        <v>1</v>
      </c>
      <c r="AB593" s="6" t="s">
        <v>194</v>
      </c>
      <c r="AC593" s="103">
        <v>311</v>
      </c>
      <c r="AJ593" s="80"/>
      <c r="AN593" s="80"/>
      <c r="AO593" s="80"/>
      <c r="AP593" s="80"/>
      <c r="AQ593" s="80"/>
      <c r="AR593" s="127"/>
      <c r="AS593" s="80"/>
      <c r="AT593" s="7"/>
      <c r="AU593" s="7"/>
      <c r="AV593" s="165"/>
      <c r="AW593" s="166"/>
      <c r="AX593" s="137"/>
      <c r="AY593" s="147"/>
      <c r="AZ593" s="167"/>
      <c r="BA593" s="167"/>
      <c r="BB593" s="147" t="str">
        <f t="shared" si="183"/>
        <v/>
      </c>
      <c r="BC593" s="168"/>
      <c r="BD593" s="165"/>
      <c r="BE593" s="165"/>
      <c r="BF593" s="165"/>
      <c r="BG593" s="165"/>
      <c r="BH593" s="165"/>
      <c r="BI593" s="165"/>
      <c r="BJ593" s="165"/>
      <c r="BK593" s="165"/>
      <c r="BL593" s="165"/>
      <c r="BM593" s="165"/>
      <c r="BN593" s="165"/>
      <c r="BO593" s="165"/>
      <c r="BP593" s="165"/>
      <c r="BQ593" s="165"/>
      <c r="BS593" s="6"/>
      <c r="BT593" s="11"/>
      <c r="BU593" s="6"/>
      <c r="BV593" s="6"/>
    </row>
    <row r="594" spans="1:74" ht="15.75" x14ac:dyDescent="0.25">
      <c r="A594" s="52" t="s">
        <v>748</v>
      </c>
      <c r="B594" s="56"/>
      <c r="C594" s="7" t="s">
        <v>111</v>
      </c>
      <c r="D594" s="7" t="s">
        <v>753</v>
      </c>
      <c r="E594" s="7"/>
      <c r="F594" s="64"/>
      <c r="G594" s="6"/>
      <c r="H594" s="6"/>
      <c r="I594" s="10" t="s">
        <v>110</v>
      </c>
      <c r="J594" s="11" t="s">
        <v>808</v>
      </c>
      <c r="K594" s="161" t="s">
        <v>511</v>
      </c>
      <c r="L594" s="176"/>
      <c r="M594" s="176">
        <v>1000</v>
      </c>
      <c r="N594" s="80" t="s">
        <v>6911</v>
      </c>
      <c r="O594" s="162"/>
      <c r="P594" s="80" t="s">
        <v>809</v>
      </c>
      <c r="Q594" s="80"/>
      <c r="R594" s="80"/>
      <c r="S594" s="163"/>
      <c r="T594" s="213"/>
      <c r="U594" s="162"/>
      <c r="V594" s="164"/>
      <c r="W594" s="12" t="str">
        <f t="shared" si="179"/>
        <v>Mqtt1</v>
      </c>
      <c r="X594" s="196" t="s">
        <v>10429</v>
      </c>
      <c r="Y594" s="6" t="str">
        <f t="shared" si="177"/>
        <v>marpower/450000-navigation-lights/steam-mizz-main</v>
      </c>
      <c r="Z594" s="103" t="str" cm="1">
        <f t="array" ref="Z594">IF(COUNTIF(N594,"spare"),"","$."&amp;_xlfn.REGEXREPLACE(IF(X594="",J594,_xlfn.REGEXEXTRACT(J594,"(Status|Ctrl|OpTime)")),"\.","_"))</f>
        <v>$.Ctrl</v>
      </c>
      <c r="AA594" s="12">
        <v>1</v>
      </c>
      <c r="AB594" s="6" t="s">
        <v>194</v>
      </c>
      <c r="AC594" s="103">
        <v>312</v>
      </c>
      <c r="AJ594" s="80"/>
      <c r="AN594" s="80"/>
      <c r="AO594" s="80"/>
      <c r="AP594" s="80"/>
      <c r="AQ594" s="80"/>
      <c r="AR594" s="127"/>
      <c r="AS594" s="80"/>
      <c r="AT594" s="7"/>
      <c r="AU594" s="7"/>
      <c r="AV594" s="165"/>
      <c r="AW594" s="166"/>
      <c r="AX594" s="137"/>
      <c r="AY594" s="169"/>
      <c r="AZ594" s="167"/>
      <c r="BA594" s="167"/>
      <c r="BB594" s="147" t="str">
        <f t="shared" si="183"/>
        <v/>
      </c>
      <c r="BC594" s="168"/>
      <c r="BD594" s="165"/>
      <c r="BE594" s="165"/>
      <c r="BF594" s="165"/>
      <c r="BG594" s="165"/>
      <c r="BH594" s="165"/>
      <c r="BI594" s="165"/>
      <c r="BJ594" s="165"/>
      <c r="BK594" s="165"/>
      <c r="BL594" s="165"/>
      <c r="BM594" s="165"/>
      <c r="BN594" s="165"/>
      <c r="BO594" s="165"/>
      <c r="BP594" s="165"/>
      <c r="BQ594" s="165"/>
      <c r="BS594" s="6"/>
      <c r="BT594" s="11"/>
      <c r="BU594" s="6"/>
      <c r="BV594" s="6"/>
    </row>
    <row r="595" spans="1:74" ht="15.75" x14ac:dyDescent="0.25">
      <c r="A595" s="52" t="s">
        <v>748</v>
      </c>
      <c r="B595" s="56"/>
      <c r="C595" s="7" t="s">
        <v>111</v>
      </c>
      <c r="D595" s="7" t="s">
        <v>753</v>
      </c>
      <c r="E595" s="7"/>
      <c r="F595" s="64"/>
      <c r="G595" s="6"/>
      <c r="H595" s="6"/>
      <c r="I595" s="10" t="s">
        <v>110</v>
      </c>
      <c r="J595" s="11" t="s">
        <v>810</v>
      </c>
      <c r="K595" s="161" t="s">
        <v>511</v>
      </c>
      <c r="L595" s="176"/>
      <c r="M595" s="176">
        <v>1000</v>
      </c>
      <c r="N595" s="80" t="s">
        <v>6911</v>
      </c>
      <c r="O595" s="162"/>
      <c r="P595" s="80" t="s">
        <v>811</v>
      </c>
      <c r="Q595" s="80"/>
      <c r="R595" s="80"/>
      <c r="S595" s="163"/>
      <c r="T595" s="213"/>
      <c r="U595" s="162"/>
      <c r="V595" s="164"/>
      <c r="W595" s="12" t="str">
        <f t="shared" si="179"/>
        <v>Mqtt1</v>
      </c>
      <c r="X595" s="196" t="s">
        <v>10430</v>
      </c>
      <c r="Y595" s="6" t="str">
        <f t="shared" si="177"/>
        <v>marpower/450000-navigation-lights/steam-mizz-backup</v>
      </c>
      <c r="Z595" s="103" t="str" cm="1">
        <f t="array" ref="Z595">IF(COUNTIF(N595,"spare"),"","$."&amp;_xlfn.REGEXREPLACE(IF(X595="",J595,_xlfn.REGEXEXTRACT(J595,"(Status|Ctrl|OpTime)")),"\.","_"))</f>
        <v>$.Ctrl</v>
      </c>
      <c r="AA595" s="12">
        <v>1</v>
      </c>
      <c r="AB595" s="6" t="s">
        <v>194</v>
      </c>
      <c r="AC595" s="103">
        <v>313</v>
      </c>
      <c r="AJ595" s="80"/>
      <c r="AN595" s="80"/>
      <c r="AO595" s="80"/>
      <c r="AP595" s="80"/>
      <c r="AQ595" s="80"/>
      <c r="AR595" s="127"/>
      <c r="AS595" s="80"/>
      <c r="AT595" s="7"/>
      <c r="AU595" s="7"/>
      <c r="AV595" s="165"/>
      <c r="AW595" s="166"/>
      <c r="AX595" s="137"/>
      <c r="AY595" s="147"/>
      <c r="AZ595" s="167"/>
      <c r="BA595" s="167"/>
      <c r="BB595" s="147" t="str">
        <f t="shared" si="183"/>
        <v/>
      </c>
      <c r="BC595" s="168"/>
      <c r="BD595" s="165"/>
      <c r="BE595" s="165"/>
      <c r="BF595" s="165"/>
      <c r="BG595" s="165"/>
      <c r="BH595" s="165"/>
      <c r="BI595" s="165"/>
      <c r="BJ595" s="165"/>
      <c r="BK595" s="165"/>
      <c r="BL595" s="165"/>
      <c r="BM595" s="165"/>
      <c r="BN595" s="165"/>
      <c r="BO595" s="165"/>
      <c r="BP595" s="165"/>
      <c r="BQ595" s="165"/>
      <c r="BS595" s="6"/>
      <c r="BT595" s="11"/>
      <c r="BU595" s="6"/>
      <c r="BV595" s="6"/>
    </row>
    <row r="596" spans="1:74" ht="15.75" x14ac:dyDescent="0.25">
      <c r="A596" s="52" t="s">
        <v>748</v>
      </c>
      <c r="B596" s="56"/>
      <c r="C596" s="7" t="s">
        <v>111</v>
      </c>
      <c r="D596" s="7" t="s">
        <v>753</v>
      </c>
      <c r="E596" s="7"/>
      <c r="F596" s="64"/>
      <c r="G596" s="6"/>
      <c r="H596" s="6"/>
      <c r="I596" s="10" t="s">
        <v>110</v>
      </c>
      <c r="J596" s="11" t="s">
        <v>812</v>
      </c>
      <c r="K596" s="161" t="s">
        <v>511</v>
      </c>
      <c r="L596" s="176"/>
      <c r="M596" s="176">
        <v>1000</v>
      </c>
      <c r="N596" s="80" t="s">
        <v>6911</v>
      </c>
      <c r="O596" s="162"/>
      <c r="P596" s="80" t="s">
        <v>1105</v>
      </c>
      <c r="Q596" s="80"/>
      <c r="R596" s="80"/>
      <c r="S596" s="163"/>
      <c r="T596" s="213"/>
      <c r="U596" s="162"/>
      <c r="V596" s="164"/>
      <c r="W596" s="12" t="str">
        <f t="shared" si="179"/>
        <v>Mqtt1</v>
      </c>
      <c r="X596" s="196" t="s">
        <v>10431</v>
      </c>
      <c r="Y596" s="6" t="str">
        <f t="shared" si="177"/>
        <v>marpower/450000-navigation-lights/nuc-sb180-main</v>
      </c>
      <c r="Z596" s="103" t="str" cm="1">
        <f t="array" ref="Z596">IF(COUNTIF(N596,"spare"),"","$."&amp;_xlfn.REGEXREPLACE(IF(X596="",J596,_xlfn.REGEXEXTRACT(J596,"(Status|Ctrl|OpTime)")),"\.","_"))</f>
        <v>$.Ctrl</v>
      </c>
      <c r="AA596" s="12">
        <v>1</v>
      </c>
      <c r="AB596" s="6" t="s">
        <v>194</v>
      </c>
      <c r="AC596" s="103">
        <v>314</v>
      </c>
      <c r="AJ596" s="80"/>
      <c r="AN596" s="80"/>
      <c r="AO596" s="80"/>
      <c r="AP596" s="80"/>
      <c r="AQ596" s="80"/>
      <c r="AR596" s="127"/>
      <c r="AS596" s="80"/>
      <c r="AT596" s="7"/>
      <c r="AU596" s="7"/>
      <c r="AV596" s="165"/>
      <c r="AW596" s="166"/>
      <c r="AX596" s="137"/>
      <c r="AY596" s="147"/>
      <c r="AZ596" s="167"/>
      <c r="BA596" s="167"/>
      <c r="BB596" s="147" t="str">
        <f t="shared" si="183"/>
        <v/>
      </c>
      <c r="BC596" s="168"/>
      <c r="BD596" s="165"/>
      <c r="BE596" s="165"/>
      <c r="BF596" s="165"/>
      <c r="BG596" s="165"/>
      <c r="BH596" s="165"/>
      <c r="BI596" s="165"/>
      <c r="BJ596" s="165"/>
      <c r="BK596" s="165"/>
      <c r="BL596" s="165"/>
      <c r="BM596" s="165"/>
      <c r="BN596" s="165"/>
      <c r="BO596" s="165"/>
      <c r="BP596" s="165"/>
      <c r="BQ596" s="165"/>
      <c r="BS596" s="6"/>
      <c r="BT596" s="11"/>
      <c r="BU596" s="6"/>
      <c r="BV596" s="6"/>
    </row>
    <row r="597" spans="1:74" ht="15.75" x14ac:dyDescent="0.25">
      <c r="A597" s="52" t="s">
        <v>748</v>
      </c>
      <c r="B597" s="56"/>
      <c r="C597" s="7" t="s">
        <v>111</v>
      </c>
      <c r="D597" s="7" t="s">
        <v>753</v>
      </c>
      <c r="E597" s="7"/>
      <c r="F597" s="64"/>
      <c r="G597" s="6"/>
      <c r="H597" s="6"/>
      <c r="I597" s="10" t="s">
        <v>110</v>
      </c>
      <c r="J597" s="11" t="s">
        <v>813</v>
      </c>
      <c r="K597" s="161" t="s">
        <v>511</v>
      </c>
      <c r="L597" s="176"/>
      <c r="M597" s="176">
        <v>1000</v>
      </c>
      <c r="N597" s="80" t="s">
        <v>6911</v>
      </c>
      <c r="O597" s="162"/>
      <c r="P597" s="80" t="s">
        <v>1106</v>
      </c>
      <c r="Q597" s="80"/>
      <c r="R597" s="80"/>
      <c r="S597" s="163"/>
      <c r="T597" s="213"/>
      <c r="U597" s="162"/>
      <c r="V597" s="164"/>
      <c r="W597" s="12" t="str">
        <f t="shared" si="179"/>
        <v>Mqtt1</v>
      </c>
      <c r="X597" s="196" t="s">
        <v>10432</v>
      </c>
      <c r="Y597" s="6" t="str">
        <f t="shared" si="177"/>
        <v>marpower/450000-navigation-lights/nuc-sb180-backup</v>
      </c>
      <c r="Z597" s="103" t="str" cm="1">
        <f t="array" ref="Z597">IF(COUNTIF(N597,"spare"),"","$."&amp;_xlfn.REGEXREPLACE(IF(X597="",J597,_xlfn.REGEXEXTRACT(J597,"(Status|Ctrl|OpTime)")),"\.","_"))</f>
        <v>$.Ctrl</v>
      </c>
      <c r="AA597" s="12">
        <v>1</v>
      </c>
      <c r="AB597" s="6" t="s">
        <v>194</v>
      </c>
      <c r="AC597" s="103">
        <v>315</v>
      </c>
      <c r="AJ597" s="80"/>
      <c r="AN597" s="80"/>
      <c r="AO597" s="80"/>
      <c r="AP597" s="80"/>
      <c r="AQ597" s="80"/>
      <c r="AR597" s="127"/>
      <c r="AS597" s="80"/>
      <c r="AT597" s="7"/>
      <c r="AU597" s="7"/>
      <c r="AV597" s="165"/>
      <c r="AW597" s="166"/>
      <c r="AX597" s="137"/>
      <c r="AY597" s="147"/>
      <c r="AZ597" s="167"/>
      <c r="BA597" s="167"/>
      <c r="BB597" s="147" t="str">
        <f t="shared" si="183"/>
        <v/>
      </c>
      <c r="BC597" s="168"/>
      <c r="BD597" s="165"/>
      <c r="BE597" s="165"/>
      <c r="BF597" s="165"/>
      <c r="BG597" s="165"/>
      <c r="BH597" s="165"/>
      <c r="BI597" s="165"/>
      <c r="BJ597" s="165"/>
      <c r="BK597" s="165"/>
      <c r="BL597" s="165"/>
      <c r="BM597" s="165"/>
      <c r="BN597" s="165"/>
      <c r="BO597" s="165"/>
      <c r="BP597" s="165"/>
      <c r="BQ597" s="165"/>
      <c r="BS597" s="6"/>
      <c r="BT597" s="11"/>
      <c r="BU597" s="6"/>
      <c r="BV597" s="6"/>
    </row>
    <row r="598" spans="1:74" ht="15.75" x14ac:dyDescent="0.25">
      <c r="A598" s="52" t="s">
        <v>748</v>
      </c>
      <c r="B598" s="56"/>
      <c r="C598" s="7" t="s">
        <v>111</v>
      </c>
      <c r="D598" s="7" t="s">
        <v>753</v>
      </c>
      <c r="E598" s="7"/>
      <c r="F598" s="64"/>
      <c r="G598" s="6"/>
      <c r="H598" s="6"/>
      <c r="I598" s="10" t="s">
        <v>110</v>
      </c>
      <c r="J598" s="11" t="s">
        <v>814</v>
      </c>
      <c r="K598" s="161" t="s">
        <v>511</v>
      </c>
      <c r="L598" s="176"/>
      <c r="M598" s="176">
        <v>1000</v>
      </c>
      <c r="N598" s="80" t="s">
        <v>6911</v>
      </c>
      <c r="O598" s="162"/>
      <c r="P598" s="80" t="s">
        <v>1107</v>
      </c>
      <c r="Q598" s="80"/>
      <c r="R598" s="80"/>
      <c r="S598" s="163"/>
      <c r="T598" s="213"/>
      <c r="U598" s="162"/>
      <c r="V598" s="164"/>
      <c r="W598" s="12" t="str">
        <f t="shared" si="179"/>
        <v>Mqtt1</v>
      </c>
      <c r="X598" s="196" t="s">
        <v>10433</v>
      </c>
      <c r="Y598" s="6" t="str">
        <f t="shared" si="177"/>
        <v>marpower/450000-navigation-lights/nuc-ps180-main</v>
      </c>
      <c r="Z598" s="103" t="str" cm="1">
        <f t="array" ref="Z598">IF(COUNTIF(N598,"spare"),"","$."&amp;_xlfn.REGEXREPLACE(IF(X598="",J598,_xlfn.REGEXEXTRACT(J598,"(Status|Ctrl|OpTime)")),"\.","_"))</f>
        <v>$.Ctrl</v>
      </c>
      <c r="AA598" s="12">
        <v>1</v>
      </c>
      <c r="AB598" s="6" t="s">
        <v>194</v>
      </c>
      <c r="AC598" s="103">
        <v>316</v>
      </c>
      <c r="AJ598" s="80"/>
      <c r="AN598" s="80"/>
      <c r="AO598" s="80"/>
      <c r="AP598" s="80"/>
      <c r="AQ598" s="80"/>
      <c r="AR598" s="127"/>
      <c r="AS598" s="80"/>
      <c r="AT598" s="7"/>
      <c r="AU598" s="7"/>
      <c r="AV598" s="165"/>
      <c r="AW598" s="166"/>
      <c r="AX598" s="137"/>
      <c r="AY598" s="147"/>
      <c r="AZ598" s="167"/>
      <c r="BA598" s="167"/>
      <c r="BB598" s="147" t="str">
        <f t="shared" si="183"/>
        <v/>
      </c>
      <c r="BC598" s="168"/>
      <c r="BD598" s="165"/>
      <c r="BE598" s="165"/>
      <c r="BF598" s="165"/>
      <c r="BG598" s="165"/>
      <c r="BH598" s="165"/>
      <c r="BI598" s="165"/>
      <c r="BJ598" s="165"/>
      <c r="BK598" s="165"/>
      <c r="BL598" s="165"/>
      <c r="BM598" s="165"/>
      <c r="BN598" s="165"/>
      <c r="BO598" s="165"/>
      <c r="BP598" s="165"/>
      <c r="BQ598" s="165"/>
      <c r="BS598" s="6"/>
      <c r="BT598" s="11"/>
      <c r="BU598" s="6"/>
      <c r="BV598" s="6"/>
    </row>
    <row r="599" spans="1:74" ht="15.75" x14ac:dyDescent="0.25">
      <c r="A599" s="52" t="s">
        <v>748</v>
      </c>
      <c r="B599" s="56"/>
      <c r="C599" s="7" t="s">
        <v>111</v>
      </c>
      <c r="D599" s="7" t="s">
        <v>753</v>
      </c>
      <c r="E599" s="7"/>
      <c r="F599" s="64"/>
      <c r="G599" s="6"/>
      <c r="H599" s="6"/>
      <c r="I599" s="10" t="s">
        <v>110</v>
      </c>
      <c r="J599" s="11" t="s">
        <v>815</v>
      </c>
      <c r="K599" s="161" t="s">
        <v>511</v>
      </c>
      <c r="L599" s="176"/>
      <c r="M599" s="176">
        <v>1000</v>
      </c>
      <c r="N599" s="80" t="s">
        <v>6911</v>
      </c>
      <c r="O599" s="162"/>
      <c r="P599" s="80" t="s">
        <v>1108</v>
      </c>
      <c r="Q599" s="80"/>
      <c r="R599" s="80"/>
      <c r="S599" s="163"/>
      <c r="T599" s="213"/>
      <c r="U599" s="162"/>
      <c r="V599" s="164"/>
      <c r="W599" s="12" t="str">
        <f t="shared" si="179"/>
        <v>Mqtt1</v>
      </c>
      <c r="X599" s="196" t="s">
        <v>10434</v>
      </c>
      <c r="Y599" s="6" t="str">
        <f t="shared" si="177"/>
        <v>marpower/450000-navigation-lights/nuc-ps180-backup</v>
      </c>
      <c r="Z599" s="103" t="str" cm="1">
        <f t="array" ref="Z599">IF(COUNTIF(N599,"spare"),"","$."&amp;_xlfn.REGEXREPLACE(IF(X599="",J599,_xlfn.REGEXEXTRACT(J599,"(Status|Ctrl|OpTime)")),"\.","_"))</f>
        <v>$.Ctrl</v>
      </c>
      <c r="AA599" s="12">
        <v>1</v>
      </c>
      <c r="AB599" s="6" t="s">
        <v>194</v>
      </c>
      <c r="AC599" s="103">
        <v>317</v>
      </c>
      <c r="AJ599" s="80"/>
      <c r="AN599" s="80"/>
      <c r="AO599" s="80"/>
      <c r="AP599" s="80"/>
      <c r="AQ599" s="80"/>
      <c r="AR599" s="127"/>
      <c r="AS599" s="80"/>
      <c r="AT599" s="7"/>
      <c r="AU599" s="7"/>
      <c r="AV599" s="165"/>
      <c r="AW599" s="166"/>
      <c r="AX599" s="137"/>
      <c r="AY599" s="147"/>
      <c r="AZ599" s="167"/>
      <c r="BA599" s="167"/>
      <c r="BB599" s="147" t="str">
        <f t="shared" si="183"/>
        <v/>
      </c>
      <c r="BC599" s="168"/>
      <c r="BD599" s="165"/>
      <c r="BE599" s="165"/>
      <c r="BF599" s="165"/>
      <c r="BG599" s="165"/>
      <c r="BH599" s="165"/>
      <c r="BI599" s="165"/>
      <c r="BJ599" s="165"/>
      <c r="BK599" s="165"/>
      <c r="BL599" s="165"/>
      <c r="BM599" s="165"/>
      <c r="BN599" s="165"/>
      <c r="BO599" s="165"/>
      <c r="BP599" s="165"/>
      <c r="BQ599" s="165"/>
      <c r="BS599" s="6"/>
      <c r="BT599" s="11"/>
      <c r="BU599" s="6"/>
      <c r="BV599" s="6"/>
    </row>
    <row r="600" spans="1:74" ht="15.75" x14ac:dyDescent="0.25">
      <c r="A600" s="52" t="s">
        <v>748</v>
      </c>
      <c r="B600" s="56"/>
      <c r="C600" s="7" t="s">
        <v>111</v>
      </c>
      <c r="D600" s="7" t="s">
        <v>753</v>
      </c>
      <c r="E600" s="7"/>
      <c r="F600" s="64"/>
      <c r="G600" s="6"/>
      <c r="H600" s="6"/>
      <c r="I600" s="10" t="s">
        <v>110</v>
      </c>
      <c r="J600" s="11" t="s">
        <v>816</v>
      </c>
      <c r="K600" s="161" t="s">
        <v>511</v>
      </c>
      <c r="L600" s="176"/>
      <c r="M600" s="176">
        <v>1000</v>
      </c>
      <c r="N600" s="80" t="s">
        <v>6911</v>
      </c>
      <c r="O600" s="162"/>
      <c r="P600" s="80" t="s">
        <v>1109</v>
      </c>
      <c r="Q600" s="80"/>
      <c r="R600" s="80"/>
      <c r="S600" s="163"/>
      <c r="T600" s="213"/>
      <c r="U600" s="162"/>
      <c r="V600" s="164"/>
      <c r="W600" s="12" t="str">
        <f t="shared" si="179"/>
        <v>Mqtt1</v>
      </c>
      <c r="X600" s="196" t="s">
        <v>10435</v>
      </c>
      <c r="Y600" s="6" t="str">
        <f t="shared" si="177"/>
        <v>marpower/450000-navigation-lights/sailing-sb180-main</v>
      </c>
      <c r="Z600" s="103" t="str" cm="1">
        <f t="array" ref="Z600">IF(COUNTIF(N600,"spare"),"","$."&amp;_xlfn.REGEXREPLACE(IF(X600="",J600,_xlfn.REGEXEXTRACT(J600,"(Status|Ctrl|OpTime)")),"\.","_"))</f>
        <v>$.Ctrl</v>
      </c>
      <c r="AA600" s="12">
        <v>1</v>
      </c>
      <c r="AB600" s="6" t="s">
        <v>194</v>
      </c>
      <c r="AC600" s="103">
        <v>318</v>
      </c>
      <c r="AJ600" s="80"/>
      <c r="AN600" s="80"/>
      <c r="AO600" s="80"/>
      <c r="AP600" s="80"/>
      <c r="AQ600" s="80"/>
      <c r="AR600" s="127"/>
      <c r="AS600" s="80"/>
      <c r="AT600" s="7"/>
      <c r="AU600" s="7"/>
      <c r="AV600" s="165"/>
      <c r="AW600" s="166"/>
      <c r="AX600" s="137"/>
      <c r="AY600" s="147"/>
      <c r="AZ600" s="167"/>
      <c r="BA600" s="167"/>
      <c r="BB600" s="147" t="str">
        <f t="shared" si="183"/>
        <v/>
      </c>
      <c r="BC600" s="168"/>
      <c r="BD600" s="165"/>
      <c r="BE600" s="165"/>
      <c r="BF600" s="165"/>
      <c r="BG600" s="165"/>
      <c r="BH600" s="165"/>
      <c r="BI600" s="165"/>
      <c r="BJ600" s="165"/>
      <c r="BK600" s="165"/>
      <c r="BL600" s="165"/>
      <c r="BM600" s="165"/>
      <c r="BN600" s="165"/>
      <c r="BO600" s="165"/>
      <c r="BP600" s="165"/>
      <c r="BQ600" s="165"/>
      <c r="BS600" s="6"/>
      <c r="BT600" s="11"/>
      <c r="BU600" s="6"/>
      <c r="BV600" s="6"/>
    </row>
    <row r="601" spans="1:74" ht="15.75" x14ac:dyDescent="0.25">
      <c r="A601" s="52" t="s">
        <v>748</v>
      </c>
      <c r="B601" s="56"/>
      <c r="C601" s="7" t="s">
        <v>111</v>
      </c>
      <c r="D601" s="7" t="s">
        <v>753</v>
      </c>
      <c r="E601" s="7"/>
      <c r="F601" s="64"/>
      <c r="G601" s="6"/>
      <c r="H601" s="6"/>
      <c r="I601" s="10" t="s">
        <v>110</v>
      </c>
      <c r="J601" s="11" t="s">
        <v>817</v>
      </c>
      <c r="K601" s="161" t="s">
        <v>511</v>
      </c>
      <c r="L601" s="176"/>
      <c r="M601" s="176">
        <v>1000</v>
      </c>
      <c r="N601" s="80" t="s">
        <v>6911</v>
      </c>
      <c r="O601" s="162"/>
      <c r="P601" s="80" t="s">
        <v>1110</v>
      </c>
      <c r="Q601" s="80"/>
      <c r="R601" s="80"/>
      <c r="S601" s="163"/>
      <c r="T601" s="213"/>
      <c r="U601" s="162"/>
      <c r="V601" s="164"/>
      <c r="W601" s="12" t="str">
        <f t="shared" si="179"/>
        <v>Mqtt1</v>
      </c>
      <c r="X601" s="196" t="s">
        <v>10436</v>
      </c>
      <c r="Y601" s="6" t="str">
        <f t="shared" si="177"/>
        <v>marpower/450000-navigation-lights/sailing-sb180-backup</v>
      </c>
      <c r="Z601" s="103" t="str" cm="1">
        <f t="array" ref="Z601">IF(COUNTIF(N601,"spare"),"","$."&amp;_xlfn.REGEXREPLACE(IF(X601="",J601,_xlfn.REGEXEXTRACT(J601,"(Status|Ctrl|OpTime)")),"\.","_"))</f>
        <v>$.Ctrl</v>
      </c>
      <c r="AA601" s="12">
        <v>1</v>
      </c>
      <c r="AB601" s="6" t="s">
        <v>194</v>
      </c>
      <c r="AC601" s="103">
        <v>319</v>
      </c>
      <c r="AJ601" s="80"/>
      <c r="AN601" s="80"/>
      <c r="AO601" s="80"/>
      <c r="AP601" s="80"/>
      <c r="AQ601" s="80"/>
      <c r="AR601" s="127"/>
      <c r="AS601" s="80"/>
      <c r="AT601" s="7"/>
      <c r="AU601" s="7"/>
      <c r="AV601" s="165"/>
      <c r="AW601" s="166"/>
      <c r="AX601" s="137"/>
      <c r="AY601" s="169"/>
      <c r="AZ601" s="167"/>
      <c r="BA601" s="167"/>
      <c r="BB601" s="147" t="str">
        <f t="shared" si="183"/>
        <v/>
      </c>
      <c r="BC601" s="168"/>
      <c r="BD601" s="165"/>
      <c r="BE601" s="165"/>
      <c r="BF601" s="165"/>
      <c r="BG601" s="165"/>
      <c r="BH601" s="165"/>
      <c r="BI601" s="165"/>
      <c r="BJ601" s="165"/>
      <c r="BK601" s="165"/>
      <c r="BL601" s="165"/>
      <c r="BM601" s="165"/>
      <c r="BN601" s="165"/>
      <c r="BO601" s="165"/>
      <c r="BP601" s="165"/>
      <c r="BQ601" s="165"/>
      <c r="BS601" s="6"/>
      <c r="BT601" s="11"/>
      <c r="BU601" s="6"/>
      <c r="BV601" s="6"/>
    </row>
    <row r="602" spans="1:74" ht="15.75" x14ac:dyDescent="0.25">
      <c r="A602" s="52" t="s">
        <v>750</v>
      </c>
      <c r="B602" s="56"/>
      <c r="C602" s="7" t="s">
        <v>111</v>
      </c>
      <c r="D602" s="7" t="s">
        <v>753</v>
      </c>
      <c r="E602" s="7"/>
      <c r="F602" s="64"/>
      <c r="G602" s="6"/>
      <c r="H602" s="6"/>
      <c r="I602" s="10" t="s">
        <v>110</v>
      </c>
      <c r="J602" s="11" t="s">
        <v>1009</v>
      </c>
      <c r="K602" s="161" t="s">
        <v>511</v>
      </c>
      <c r="L602" s="176"/>
      <c r="M602" s="176">
        <v>1000</v>
      </c>
      <c r="N602" s="80" t="s">
        <v>6911</v>
      </c>
      <c r="O602" s="162"/>
      <c r="P602" s="80" t="s">
        <v>1111</v>
      </c>
      <c r="Q602" s="80"/>
      <c r="R602" s="80"/>
      <c r="S602" s="163"/>
      <c r="T602" s="213"/>
      <c r="U602" s="162"/>
      <c r="V602" s="164"/>
      <c r="W602" s="12" t="str">
        <f t="shared" si="179"/>
        <v>Mqtt1</v>
      </c>
      <c r="X602" s="196" t="s">
        <v>10437</v>
      </c>
      <c r="Y602" s="6" t="str">
        <f t="shared" si="177"/>
        <v>marpower/450000-navigation-lights/sailing-ps180-main</v>
      </c>
      <c r="Z602" s="103" t="str" cm="1">
        <f t="array" ref="Z602">IF(COUNTIF(N602,"spare"),"","$."&amp;_xlfn.REGEXREPLACE(IF(X602="",J602,_xlfn.REGEXEXTRACT(J602,"(Status|Ctrl|OpTime)")),"\.","_"))</f>
        <v>$.Ctrl</v>
      </c>
      <c r="AA602" s="12">
        <v>1</v>
      </c>
      <c r="AB602" s="6" t="s">
        <v>194</v>
      </c>
      <c r="AC602" s="103">
        <v>320</v>
      </c>
      <c r="AJ602" s="80"/>
      <c r="AN602" s="80"/>
      <c r="AO602" s="80"/>
      <c r="AP602" s="80"/>
      <c r="AQ602" s="80"/>
      <c r="AR602" s="127"/>
      <c r="AS602" s="80"/>
      <c r="AT602" s="7"/>
      <c r="AU602" s="7"/>
      <c r="AV602" s="165"/>
      <c r="AW602" s="166"/>
      <c r="AX602" s="137"/>
      <c r="AY602" s="147"/>
      <c r="AZ602" s="167"/>
      <c r="BA602" s="167"/>
      <c r="BB602" s="147" t="str">
        <f t="shared" si="183"/>
        <v/>
      </c>
      <c r="BC602" s="168"/>
      <c r="BD602" s="165"/>
      <c r="BE602" s="165"/>
      <c r="BF602" s="165"/>
      <c r="BG602" s="165"/>
      <c r="BH602" s="165"/>
      <c r="BI602" s="165"/>
      <c r="BJ602" s="165"/>
      <c r="BK602" s="165"/>
      <c r="BL602" s="165"/>
      <c r="BM602" s="165"/>
      <c r="BN602" s="165"/>
      <c r="BO602" s="165"/>
      <c r="BP602" s="165"/>
      <c r="BQ602" s="165"/>
      <c r="BS602" s="6"/>
      <c r="BT602" s="11"/>
      <c r="BU602" s="6"/>
      <c r="BV602" s="6"/>
    </row>
    <row r="603" spans="1:74" ht="15.75" x14ac:dyDescent="0.25">
      <c r="A603" s="52" t="s">
        <v>750</v>
      </c>
      <c r="B603" s="56"/>
      <c r="C603" s="7" t="s">
        <v>111</v>
      </c>
      <c r="D603" s="7" t="s">
        <v>753</v>
      </c>
      <c r="E603" s="7"/>
      <c r="F603" s="64"/>
      <c r="G603" s="6"/>
      <c r="H603" s="6"/>
      <c r="I603" s="10" t="s">
        <v>110</v>
      </c>
      <c r="J603" s="11" t="s">
        <v>1010</v>
      </c>
      <c r="K603" s="161" t="s">
        <v>511</v>
      </c>
      <c r="L603" s="176"/>
      <c r="M603" s="176">
        <v>1000</v>
      </c>
      <c r="N603" s="80" t="s">
        <v>6911</v>
      </c>
      <c r="O603" s="162"/>
      <c r="P603" s="80" t="s">
        <v>1112</v>
      </c>
      <c r="Q603" s="80"/>
      <c r="R603" s="80"/>
      <c r="S603" s="163"/>
      <c r="T603" s="213"/>
      <c r="U603" s="162"/>
      <c r="V603" s="164"/>
      <c r="W603" s="12" t="str">
        <f t="shared" si="179"/>
        <v>Mqtt1</v>
      </c>
      <c r="X603" s="196" t="s">
        <v>10438</v>
      </c>
      <c r="Y603" s="6" t="str">
        <f t="shared" si="177"/>
        <v>marpower/450000-navigation-lights/sailing-ps180-backup</v>
      </c>
      <c r="Z603" s="103" t="str" cm="1">
        <f t="array" ref="Z603">IF(COUNTIF(N603,"spare"),"","$."&amp;_xlfn.REGEXREPLACE(IF(X603="",J603,_xlfn.REGEXEXTRACT(J603,"(Status|Ctrl|OpTime)")),"\.","_"))</f>
        <v>$.Ctrl</v>
      </c>
      <c r="AA603" s="12">
        <v>1</v>
      </c>
      <c r="AB603" s="6" t="s">
        <v>194</v>
      </c>
      <c r="AC603" s="103">
        <v>321</v>
      </c>
      <c r="AJ603" s="80"/>
      <c r="AN603" s="80"/>
      <c r="AO603" s="80"/>
      <c r="AP603" s="80"/>
      <c r="AQ603" s="80"/>
      <c r="AR603" s="127"/>
      <c r="AS603" s="80"/>
      <c r="AT603" s="7"/>
      <c r="AU603" s="7"/>
      <c r="AV603" s="165"/>
      <c r="AW603" s="166"/>
      <c r="AX603" s="137"/>
      <c r="AY603" s="147"/>
      <c r="AZ603" s="167"/>
      <c r="BA603" s="167"/>
      <c r="BB603" s="147" t="str">
        <f t="shared" si="183"/>
        <v/>
      </c>
      <c r="BC603" s="168"/>
      <c r="BD603" s="165"/>
      <c r="BE603" s="165"/>
      <c r="BF603" s="165"/>
      <c r="BG603" s="165"/>
      <c r="BH603" s="165"/>
      <c r="BI603" s="165"/>
      <c r="BJ603" s="165"/>
      <c r="BK603" s="165"/>
      <c r="BL603" s="165"/>
      <c r="BM603" s="165"/>
      <c r="BN603" s="165"/>
      <c r="BO603" s="165"/>
      <c r="BP603" s="165"/>
      <c r="BQ603" s="165"/>
      <c r="BS603" s="6"/>
      <c r="BT603" s="11"/>
      <c r="BU603" s="6"/>
      <c r="BV603" s="6"/>
    </row>
    <row r="604" spans="1:74" ht="15.75" x14ac:dyDescent="0.25">
      <c r="A604" s="52" t="s">
        <v>748</v>
      </c>
      <c r="B604" s="56"/>
      <c r="C604" s="7" t="s">
        <v>111</v>
      </c>
      <c r="D604" s="7" t="s">
        <v>753</v>
      </c>
      <c r="E604" s="7"/>
      <c r="F604" s="64"/>
      <c r="G604" s="6"/>
      <c r="H604" s="6"/>
      <c r="I604" s="10" t="s">
        <v>110</v>
      </c>
      <c r="J604" s="11" t="s">
        <v>818</v>
      </c>
      <c r="K604" s="161" t="s">
        <v>511</v>
      </c>
      <c r="L604" s="176"/>
      <c r="M604" s="176">
        <v>1000</v>
      </c>
      <c r="N604" s="80" t="s">
        <v>6911</v>
      </c>
      <c r="O604" s="162"/>
      <c r="P604" s="80" t="s">
        <v>819</v>
      </c>
      <c r="Q604" s="80"/>
      <c r="R604" s="80"/>
      <c r="S604" s="163"/>
      <c r="T604" s="213"/>
      <c r="U604" s="162"/>
      <c r="V604" s="164"/>
      <c r="W604" s="12" t="str">
        <f t="shared" si="179"/>
        <v>Mqtt1</v>
      </c>
      <c r="X604" s="196" t="s">
        <v>10439</v>
      </c>
      <c r="Y604" s="6" t="str">
        <f t="shared" si="177"/>
        <v>marpower/450000-navigation-lights/nuc-and-sailing-main</v>
      </c>
      <c r="Z604" s="103" t="str" cm="1">
        <f t="array" ref="Z604">IF(COUNTIF(N604,"spare"),"","$."&amp;_xlfn.REGEXREPLACE(IF(X604="",J604,_xlfn.REGEXEXTRACT(J604,"(Status|Ctrl|OpTime)")),"\.","_"))</f>
        <v>$.Ctrl</v>
      </c>
      <c r="AA604" s="12">
        <v>1</v>
      </c>
      <c r="AB604" s="6" t="s">
        <v>194</v>
      </c>
      <c r="AC604" s="103">
        <v>322</v>
      </c>
      <c r="AJ604" s="80"/>
      <c r="AN604" s="80"/>
      <c r="AO604" s="80"/>
      <c r="AP604" s="80"/>
      <c r="AQ604" s="80"/>
      <c r="AR604" s="127"/>
      <c r="AS604" s="80"/>
      <c r="AT604" s="7"/>
      <c r="AU604" s="7"/>
      <c r="AV604" s="165"/>
      <c r="AW604" s="166"/>
      <c r="AX604" s="137"/>
      <c r="AY604" s="169"/>
      <c r="AZ604" s="167"/>
      <c r="BA604" s="167"/>
      <c r="BB604" s="147" t="str">
        <f t="shared" si="183"/>
        <v/>
      </c>
      <c r="BC604" s="168"/>
      <c r="BD604" s="165"/>
      <c r="BE604" s="165"/>
      <c r="BF604" s="165"/>
      <c r="BG604" s="165"/>
      <c r="BH604" s="165"/>
      <c r="BI604" s="165"/>
      <c r="BJ604" s="165"/>
      <c r="BK604" s="165"/>
      <c r="BL604" s="165"/>
      <c r="BM604" s="165"/>
      <c r="BN604" s="165"/>
      <c r="BO604" s="165"/>
      <c r="BP604" s="165"/>
      <c r="BQ604" s="165"/>
      <c r="BS604" s="6"/>
      <c r="BT604" s="11"/>
      <c r="BU604" s="6"/>
      <c r="BV604" s="6"/>
    </row>
    <row r="605" spans="1:74" ht="15.75" x14ac:dyDescent="0.25">
      <c r="A605" s="52" t="s">
        <v>748</v>
      </c>
      <c r="B605" s="56"/>
      <c r="C605" s="7" t="s">
        <v>111</v>
      </c>
      <c r="D605" s="7" t="s">
        <v>753</v>
      </c>
      <c r="E605" s="7"/>
      <c r="F605" s="64"/>
      <c r="G605" s="6"/>
      <c r="H605" s="6"/>
      <c r="I605" s="10" t="s">
        <v>110</v>
      </c>
      <c r="J605" s="11" t="s">
        <v>820</v>
      </c>
      <c r="K605" s="161" t="s">
        <v>511</v>
      </c>
      <c r="L605" s="176"/>
      <c r="M605" s="176">
        <v>1000</v>
      </c>
      <c r="N605" s="80" t="s">
        <v>6911</v>
      </c>
      <c r="O605" s="162"/>
      <c r="P605" s="80" t="s">
        <v>821</v>
      </c>
      <c r="Q605" s="80"/>
      <c r="R605" s="80"/>
      <c r="S605" s="163"/>
      <c r="T605" s="213"/>
      <c r="U605" s="162"/>
      <c r="V605" s="164"/>
      <c r="W605" s="12" t="str">
        <f t="shared" si="179"/>
        <v>Mqtt1</v>
      </c>
      <c r="X605" s="196" t="s">
        <v>10440</v>
      </c>
      <c r="Y605" s="6" t="str">
        <f t="shared" si="177"/>
        <v>marpower/450000-navigation-lights/nuc-and-sailing-backup</v>
      </c>
      <c r="Z605" s="103" t="str" cm="1">
        <f t="array" ref="Z605">IF(COUNTIF(N605,"spare"),"","$."&amp;_xlfn.REGEXREPLACE(IF(X605="",J605,_xlfn.REGEXEXTRACT(J605,"(Status|Ctrl|OpTime)")),"\.","_"))</f>
        <v>$.Ctrl</v>
      </c>
      <c r="AA605" s="12">
        <v>1</v>
      </c>
      <c r="AB605" s="6" t="s">
        <v>194</v>
      </c>
      <c r="AC605" s="103">
        <v>323</v>
      </c>
      <c r="AJ605" s="80"/>
      <c r="AN605" s="80"/>
      <c r="AO605" s="80"/>
      <c r="AP605" s="80"/>
      <c r="AQ605" s="80"/>
      <c r="AR605" s="127"/>
      <c r="AS605" s="80"/>
      <c r="AT605" s="7"/>
      <c r="AU605" s="7"/>
      <c r="AV605" s="165"/>
      <c r="AW605" s="166"/>
      <c r="AX605" s="137"/>
      <c r="AY605" s="147"/>
      <c r="AZ605" s="167"/>
      <c r="BA605" s="167"/>
      <c r="BB605" s="147" t="str">
        <f t="shared" si="183"/>
        <v/>
      </c>
      <c r="BC605" s="168"/>
      <c r="BD605" s="165"/>
      <c r="BE605" s="165"/>
      <c r="BF605" s="165"/>
      <c r="BG605" s="165"/>
      <c r="BH605" s="165"/>
      <c r="BI605" s="165"/>
      <c r="BJ605" s="165"/>
      <c r="BK605" s="165"/>
      <c r="BL605" s="165"/>
      <c r="BM605" s="165"/>
      <c r="BN605" s="165"/>
      <c r="BO605" s="165"/>
      <c r="BP605" s="165"/>
      <c r="BQ605" s="165"/>
      <c r="BS605" s="6"/>
      <c r="BT605" s="11"/>
      <c r="BU605" s="6"/>
      <c r="BV605" s="6"/>
    </row>
    <row r="606" spans="1:74" ht="15.75" x14ac:dyDescent="0.25">
      <c r="A606" s="52" t="s">
        <v>748</v>
      </c>
      <c r="B606" s="56"/>
      <c r="C606" s="7" t="s">
        <v>111</v>
      </c>
      <c r="D606" s="7" t="s">
        <v>753</v>
      </c>
      <c r="E606" s="7"/>
      <c r="F606" s="64"/>
      <c r="G606" s="6"/>
      <c r="H606" s="6"/>
      <c r="I606" s="10" t="s">
        <v>110</v>
      </c>
      <c r="J606" s="11" t="s">
        <v>822</v>
      </c>
      <c r="K606" s="161" t="s">
        <v>511</v>
      </c>
      <c r="L606" s="176"/>
      <c r="M606" s="176">
        <v>1000</v>
      </c>
      <c r="N606" s="80" t="s">
        <v>6911</v>
      </c>
      <c r="O606" s="162"/>
      <c r="P606" s="80" t="s">
        <v>823</v>
      </c>
      <c r="Q606" s="80"/>
      <c r="R606" s="80"/>
      <c r="S606" s="163"/>
      <c r="T606" s="213"/>
      <c r="U606" s="162"/>
      <c r="V606" s="164"/>
      <c r="W606" s="12" t="str">
        <f t="shared" si="179"/>
        <v>Mqtt1</v>
      </c>
      <c r="X606" s="196" t="s">
        <v>10441</v>
      </c>
      <c r="Y606" s="6" t="str">
        <f t="shared" si="177"/>
        <v>marpower/450000-navigation-lights/stern-main</v>
      </c>
      <c r="Z606" s="103" t="str" cm="1">
        <f t="array" ref="Z606">IF(COUNTIF(N606,"spare"),"","$."&amp;_xlfn.REGEXREPLACE(IF(X606="",J606,_xlfn.REGEXEXTRACT(J606,"(Status|Ctrl|OpTime)")),"\.","_"))</f>
        <v>$.Ctrl</v>
      </c>
      <c r="AA606" s="12">
        <v>1</v>
      </c>
      <c r="AB606" s="6" t="s">
        <v>194</v>
      </c>
      <c r="AC606" s="103">
        <v>324</v>
      </c>
      <c r="AJ606" s="80"/>
      <c r="AN606" s="80"/>
      <c r="AO606" s="80"/>
      <c r="AP606" s="80"/>
      <c r="AQ606" s="80"/>
      <c r="AR606" s="127"/>
      <c r="AS606" s="80"/>
      <c r="AT606" s="7"/>
      <c r="AU606" s="7"/>
      <c r="AV606" s="165"/>
      <c r="AW606" s="166"/>
      <c r="AX606" s="137"/>
      <c r="AY606" s="147"/>
      <c r="AZ606" s="167"/>
      <c r="BA606" s="167"/>
      <c r="BB606" s="147" t="str">
        <f t="shared" si="183"/>
        <v/>
      </c>
      <c r="BC606" s="168"/>
      <c r="BD606" s="165"/>
      <c r="BE606" s="165"/>
      <c r="BF606" s="165"/>
      <c r="BG606" s="165"/>
      <c r="BH606" s="165"/>
      <c r="BI606" s="165"/>
      <c r="BJ606" s="165"/>
      <c r="BK606" s="165"/>
      <c r="BL606" s="165"/>
      <c r="BM606" s="165"/>
      <c r="BN606" s="165"/>
      <c r="BO606" s="165"/>
      <c r="BP606" s="165"/>
      <c r="BQ606" s="165"/>
      <c r="BS606" s="6"/>
      <c r="BT606" s="11"/>
      <c r="BU606" s="6"/>
      <c r="BV606" s="6"/>
    </row>
    <row r="607" spans="1:74" ht="15.75" x14ac:dyDescent="0.25">
      <c r="A607" s="52" t="s">
        <v>748</v>
      </c>
      <c r="B607" s="56"/>
      <c r="C607" s="7" t="s">
        <v>111</v>
      </c>
      <c r="D607" s="7" t="s">
        <v>753</v>
      </c>
      <c r="E607" s="7"/>
      <c r="F607" s="64"/>
      <c r="G607" s="6"/>
      <c r="H607" s="6"/>
      <c r="I607" s="10" t="s">
        <v>110</v>
      </c>
      <c r="J607" s="11" t="s">
        <v>824</v>
      </c>
      <c r="K607" s="161" t="s">
        <v>511</v>
      </c>
      <c r="L607" s="176"/>
      <c r="M607" s="176">
        <v>1000</v>
      </c>
      <c r="N607" s="80" t="s">
        <v>6911</v>
      </c>
      <c r="O607" s="162"/>
      <c r="P607" s="80" t="s">
        <v>825</v>
      </c>
      <c r="Q607" s="80"/>
      <c r="R607" s="80"/>
      <c r="S607" s="163"/>
      <c r="T607" s="213"/>
      <c r="U607" s="162"/>
      <c r="V607" s="164"/>
      <c r="W607" s="12" t="str">
        <f t="shared" si="179"/>
        <v>Mqtt1</v>
      </c>
      <c r="X607" s="196" t="s">
        <v>10442</v>
      </c>
      <c r="Y607" s="6" t="str">
        <f t="shared" si="177"/>
        <v>marpower/450000-navigation-lights/stern-backup</v>
      </c>
      <c r="Z607" s="103" t="str" cm="1">
        <f t="array" ref="Z607">IF(COUNTIF(N607,"spare"),"","$."&amp;_xlfn.REGEXREPLACE(IF(X607="",J607,_xlfn.REGEXEXTRACT(J607,"(Status|Ctrl|OpTime)")),"\.","_"))</f>
        <v>$.Ctrl</v>
      </c>
      <c r="AA607" s="12">
        <v>1</v>
      </c>
      <c r="AB607" s="6" t="s">
        <v>194</v>
      </c>
      <c r="AC607" s="103">
        <v>325</v>
      </c>
      <c r="AJ607" s="80"/>
      <c r="AN607" s="80"/>
      <c r="AO607" s="80"/>
      <c r="AP607" s="80"/>
      <c r="AQ607" s="80"/>
      <c r="AR607" s="127"/>
      <c r="AS607" s="80"/>
      <c r="AT607" s="7"/>
      <c r="AU607" s="7"/>
      <c r="AV607" s="165"/>
      <c r="AW607" s="166"/>
      <c r="AX607" s="137"/>
      <c r="AY607" s="147"/>
      <c r="AZ607" s="167"/>
      <c r="BA607" s="167"/>
      <c r="BB607" s="147" t="str">
        <f t="shared" si="183"/>
        <v/>
      </c>
      <c r="BC607" s="168"/>
      <c r="BD607" s="165"/>
      <c r="BE607" s="165"/>
      <c r="BF607" s="165"/>
      <c r="BG607" s="165"/>
      <c r="BH607" s="165"/>
      <c r="BI607" s="165"/>
      <c r="BJ607" s="165"/>
      <c r="BK607" s="165"/>
      <c r="BL607" s="165"/>
      <c r="BM607" s="165"/>
      <c r="BN607" s="165"/>
      <c r="BO607" s="165"/>
      <c r="BP607" s="165"/>
      <c r="BQ607" s="165"/>
      <c r="BS607" s="6"/>
      <c r="BT607" s="11"/>
      <c r="BU607" s="6"/>
      <c r="BV607" s="6"/>
    </row>
    <row r="608" spans="1:74" ht="15.75" x14ac:dyDescent="0.25">
      <c r="A608" s="52" t="s">
        <v>748</v>
      </c>
      <c r="B608" s="56" t="s">
        <v>110</v>
      </c>
      <c r="C608" s="7" t="s">
        <v>111</v>
      </c>
      <c r="D608" s="7" t="s">
        <v>753</v>
      </c>
      <c r="E608" s="7"/>
      <c r="F608" s="64"/>
      <c r="G608" s="6"/>
      <c r="H608" s="6"/>
      <c r="I608" s="10" t="s">
        <v>110</v>
      </c>
      <c r="J608" s="11" t="s">
        <v>515</v>
      </c>
      <c r="K608" s="161" t="s">
        <v>511</v>
      </c>
      <c r="L608" s="176"/>
      <c r="M608" s="176">
        <v>1000</v>
      </c>
      <c r="N608" s="78" t="s">
        <v>515</v>
      </c>
      <c r="O608" s="162"/>
      <c r="P608" s="80" t="s">
        <v>515</v>
      </c>
      <c r="Q608" s="80"/>
      <c r="R608" s="80"/>
      <c r="S608" s="163"/>
      <c r="T608" s="213"/>
      <c r="U608" s="162"/>
      <c r="V608" s="164"/>
      <c r="W608" s="12" t="str">
        <f t="shared" si="179"/>
        <v/>
      </c>
      <c r="X608" s="196"/>
      <c r="Y608" s="6" t="str">
        <f t="shared" si="177"/>
        <v/>
      </c>
      <c r="Z608" s="103" t="str">
        <f t="shared" si="181"/>
        <v/>
      </c>
      <c r="AA608" s="12">
        <v>1</v>
      </c>
      <c r="AB608" s="6" t="s">
        <v>194</v>
      </c>
      <c r="AC608" s="103">
        <v>326</v>
      </c>
      <c r="AJ608" s="80"/>
      <c r="AN608" s="80"/>
      <c r="AO608" s="80"/>
      <c r="AP608" s="80"/>
      <c r="AQ608" s="80"/>
      <c r="AR608" s="127"/>
      <c r="AS608" s="80"/>
      <c r="AT608" s="7"/>
      <c r="AU608" s="7"/>
      <c r="AV608" s="165"/>
      <c r="AW608" s="166"/>
      <c r="AX608" s="137"/>
      <c r="AY608" s="147"/>
      <c r="AZ608" s="167"/>
      <c r="BA608" s="167"/>
      <c r="BB608" s="147" t="str">
        <f t="shared" si="183"/>
        <v/>
      </c>
      <c r="BC608" s="168"/>
      <c r="BD608" s="165"/>
      <c r="BE608" s="165"/>
      <c r="BF608" s="165"/>
      <c r="BG608" s="165"/>
      <c r="BH608" s="165"/>
      <c r="BI608" s="165"/>
      <c r="BJ608" s="165"/>
      <c r="BK608" s="165"/>
      <c r="BL608" s="165"/>
      <c r="BM608" s="165"/>
      <c r="BN608" s="165"/>
      <c r="BO608" s="165"/>
      <c r="BP608" s="165"/>
      <c r="BQ608" s="165"/>
      <c r="BS608" s="6"/>
      <c r="BT608" s="11"/>
      <c r="BU608" s="6"/>
      <c r="BV608" s="6"/>
    </row>
    <row r="609" spans="1:74" ht="15.75" x14ac:dyDescent="0.25">
      <c r="A609" s="52" t="s">
        <v>748</v>
      </c>
      <c r="B609" s="56" t="s">
        <v>110</v>
      </c>
      <c r="C609" s="7" t="s">
        <v>111</v>
      </c>
      <c r="D609" s="7" t="s">
        <v>753</v>
      </c>
      <c r="E609" s="7"/>
      <c r="F609" s="64"/>
      <c r="G609" s="6"/>
      <c r="H609" s="6"/>
      <c r="I609" s="10" t="s">
        <v>110</v>
      </c>
      <c r="J609" s="11" t="s">
        <v>515</v>
      </c>
      <c r="K609" s="161" t="s">
        <v>511</v>
      </c>
      <c r="L609" s="176"/>
      <c r="M609" s="176">
        <v>1000</v>
      </c>
      <c r="N609" s="78" t="s">
        <v>515</v>
      </c>
      <c r="O609" s="162"/>
      <c r="P609" s="80" t="s">
        <v>515</v>
      </c>
      <c r="Q609" s="80"/>
      <c r="R609" s="80"/>
      <c r="S609" s="163"/>
      <c r="T609" s="213"/>
      <c r="U609" s="162"/>
      <c r="V609" s="164"/>
      <c r="W609" s="12" t="str">
        <f t="shared" si="179"/>
        <v/>
      </c>
      <c r="X609" s="196"/>
      <c r="Y609" s="6" t="str">
        <f t="shared" si="177"/>
        <v/>
      </c>
      <c r="Z609" s="103" t="str">
        <f t="shared" si="181"/>
        <v/>
      </c>
      <c r="AA609" s="12">
        <v>1</v>
      </c>
      <c r="AB609" s="6" t="s">
        <v>194</v>
      </c>
      <c r="AC609" s="103">
        <v>327</v>
      </c>
      <c r="AJ609" s="80"/>
      <c r="AN609" s="80"/>
      <c r="AO609" s="80"/>
      <c r="AP609" s="80"/>
      <c r="AQ609" s="80"/>
      <c r="AR609" s="127"/>
      <c r="AS609" s="80"/>
      <c r="AT609" s="7"/>
      <c r="AU609" s="7"/>
      <c r="AV609" s="165"/>
      <c r="AW609" s="166"/>
      <c r="AX609" s="137"/>
      <c r="AY609" s="147"/>
      <c r="AZ609" s="167"/>
      <c r="BA609" s="167"/>
      <c r="BB609" s="147" t="str">
        <f t="shared" si="183"/>
        <v/>
      </c>
      <c r="BC609" s="168"/>
      <c r="BD609" s="165"/>
      <c r="BE609" s="165"/>
      <c r="BF609" s="165"/>
      <c r="BG609" s="165"/>
      <c r="BH609" s="165"/>
      <c r="BI609" s="165"/>
      <c r="BJ609" s="165"/>
      <c r="BK609" s="165"/>
      <c r="BL609" s="165"/>
      <c r="BM609" s="165"/>
      <c r="BN609" s="165"/>
      <c r="BO609" s="165"/>
      <c r="BP609" s="165"/>
      <c r="BQ609" s="165"/>
      <c r="BS609" s="6"/>
      <c r="BT609" s="11"/>
      <c r="BU609" s="6"/>
      <c r="BV609" s="6"/>
    </row>
    <row r="610" spans="1:74" ht="15.75" x14ac:dyDescent="0.25">
      <c r="A610" s="52" t="s">
        <v>748</v>
      </c>
      <c r="B610" s="56"/>
      <c r="C610" s="7" t="s">
        <v>111</v>
      </c>
      <c r="D610" s="7" t="s">
        <v>753</v>
      </c>
      <c r="E610" s="7"/>
      <c r="F610" s="64"/>
      <c r="G610" s="6"/>
      <c r="H610" s="6"/>
      <c r="I610" s="10" t="s">
        <v>110</v>
      </c>
      <c r="J610" s="11" t="s">
        <v>9146</v>
      </c>
      <c r="K610" s="161" t="s">
        <v>511</v>
      </c>
      <c r="L610" s="176"/>
      <c r="M610" s="176">
        <v>1000</v>
      </c>
      <c r="N610" s="80" t="s">
        <v>6911</v>
      </c>
      <c r="O610" s="162"/>
      <c r="P610" s="80" t="s">
        <v>826</v>
      </c>
      <c r="Q610" s="80"/>
      <c r="R610" s="80"/>
      <c r="S610" s="163"/>
      <c r="T610" s="213"/>
      <c r="U610" s="162"/>
      <c r="V610" s="164"/>
      <c r="W610" s="12" t="str">
        <f t="shared" si="179"/>
        <v>Mqtt1</v>
      </c>
      <c r="X610" s="196"/>
      <c r="Y610" s="6" t="str">
        <f>LOWER(SUBSTITUTE(SUBSTITUTE(IF(COUNTIF(N610,"spare"),"",_xlfn.CONCAT("marpower/",IF(X610&lt;&gt;"",N610&amp;"/"&amp;X610,N610&amp;"-general")))," ","-"),"_","-"))</f>
        <v>marpower/450000-navigation-lights-general</v>
      </c>
      <c r="Z610" s="103" t="str" cm="1">
        <f t="array" ref="Z610">IF(COUNTIF(N610,"spare"),"","$."&amp;_xlfn.REGEXREPLACE(IF(X610="",J610,_xlfn.REGEXEXTRACT(J610,"(Status|Ctrl|OpTime)")),"\.","_"))</f>
        <v>$.PowerMain_On</v>
      </c>
      <c r="AA610" s="12">
        <v>1</v>
      </c>
      <c r="AB610" s="6" t="s">
        <v>194</v>
      </c>
      <c r="AC610" s="103">
        <v>1000</v>
      </c>
      <c r="AJ610" s="80"/>
      <c r="AN610" s="80"/>
      <c r="AO610" s="80"/>
      <c r="AP610" s="80"/>
      <c r="AQ610" s="80"/>
      <c r="AR610" s="127"/>
      <c r="AS610" s="80"/>
      <c r="AT610" s="7"/>
      <c r="AU610" s="7"/>
      <c r="AV610" s="165"/>
      <c r="AW610" s="166"/>
      <c r="AX610" s="137"/>
      <c r="AY610" s="147"/>
      <c r="AZ610" s="167"/>
      <c r="BA610" s="167"/>
      <c r="BB610" s="147" t="str">
        <f t="shared" si="183"/>
        <v/>
      </c>
      <c r="BC610" s="168"/>
      <c r="BD610" s="165"/>
      <c r="BE610" s="165"/>
      <c r="BF610" s="165"/>
      <c r="BG610" s="165"/>
      <c r="BH610" s="165"/>
      <c r="BI610" s="165"/>
      <c r="BJ610" s="165"/>
      <c r="BK610" s="165"/>
      <c r="BL610" s="165"/>
      <c r="BM610" s="165"/>
      <c r="BN610" s="165"/>
      <c r="BO610" s="165"/>
      <c r="BP610" s="165"/>
      <c r="BQ610" s="165"/>
      <c r="BS610" s="6"/>
      <c r="BT610" s="11"/>
      <c r="BU610" s="6"/>
      <c r="BV610" s="6"/>
    </row>
    <row r="611" spans="1:74" ht="15.75" x14ac:dyDescent="0.25">
      <c r="A611" s="52" t="s">
        <v>748</v>
      </c>
      <c r="B611" s="56"/>
      <c r="C611" s="7" t="s">
        <v>111</v>
      </c>
      <c r="D611" s="7" t="s">
        <v>753</v>
      </c>
      <c r="E611" s="7"/>
      <c r="F611" s="64"/>
      <c r="G611" s="6"/>
      <c r="H611" s="6"/>
      <c r="I611" s="10" t="s">
        <v>110</v>
      </c>
      <c r="J611" s="11" t="s">
        <v>9147</v>
      </c>
      <c r="K611" s="161" t="s">
        <v>511</v>
      </c>
      <c r="L611" s="176"/>
      <c r="M611" s="176">
        <v>1000</v>
      </c>
      <c r="N611" s="80" t="s">
        <v>6911</v>
      </c>
      <c r="O611" s="162"/>
      <c r="P611" s="80" t="s">
        <v>827</v>
      </c>
      <c r="Q611" s="80"/>
      <c r="R611" s="80"/>
      <c r="S611" s="163"/>
      <c r="T611" s="213"/>
      <c r="U611" s="162"/>
      <c r="V611" s="164"/>
      <c r="W611" s="12" t="str">
        <f t="shared" si="179"/>
        <v>Mqtt1</v>
      </c>
      <c r="X611" s="196"/>
      <c r="Y611" s="6" t="str">
        <f>LOWER(SUBSTITUTE(SUBSTITUTE(IF(COUNTIF(N611,"spare"),"",_xlfn.CONCAT("marpower/",IF(X611&lt;&gt;"",N611&amp;"/"&amp;X611,N611&amp;"-general")))," ","-"),"_","-"))</f>
        <v>marpower/450000-navigation-lights-general</v>
      </c>
      <c r="Z611" s="103" t="str" cm="1">
        <f t="array" ref="Z611">IF(COUNTIF(N611,"spare"),"","$."&amp;_xlfn.REGEXREPLACE(IF(X611="",J611,_xlfn.REGEXEXTRACT(J611,"(Status|Ctrl|OpTime)")),"\.","_"))</f>
        <v>$.PowerEmergency_On</v>
      </c>
      <c r="AA611" s="12">
        <v>1</v>
      </c>
      <c r="AB611" s="6" t="s">
        <v>194</v>
      </c>
      <c r="AC611" s="103">
        <v>1001</v>
      </c>
      <c r="AJ611" s="80"/>
      <c r="AN611" s="80"/>
      <c r="AO611" s="80"/>
      <c r="AP611" s="80"/>
      <c r="AQ611" s="80"/>
      <c r="AR611" s="127"/>
      <c r="AS611" s="80"/>
      <c r="AT611" s="7"/>
      <c r="AU611" s="7"/>
      <c r="AV611" s="165"/>
      <c r="AW611" s="166"/>
      <c r="AX611" s="137"/>
      <c r="AY611" s="147"/>
      <c r="AZ611" s="167"/>
      <c r="BA611" s="167"/>
      <c r="BB611" s="147" t="str">
        <f t="shared" si="183"/>
        <v/>
      </c>
      <c r="BC611" s="168"/>
      <c r="BD611" s="165"/>
      <c r="BE611" s="165"/>
      <c r="BF611" s="165"/>
      <c r="BG611" s="165"/>
      <c r="BH611" s="165"/>
      <c r="BI611" s="165"/>
      <c r="BJ611" s="165"/>
      <c r="BK611" s="165"/>
      <c r="BL611" s="165"/>
      <c r="BM611" s="165"/>
      <c r="BN611" s="165"/>
      <c r="BO611" s="165"/>
      <c r="BP611" s="165"/>
      <c r="BQ611" s="165"/>
      <c r="BS611" s="6"/>
      <c r="BT611" s="11"/>
      <c r="BU611" s="6"/>
      <c r="BV611" s="6"/>
    </row>
    <row r="612" spans="1:74" ht="15.75" x14ac:dyDescent="0.25">
      <c r="A612" s="52" t="s">
        <v>748</v>
      </c>
      <c r="B612" s="56"/>
      <c r="C612" s="7" t="s">
        <v>111</v>
      </c>
      <c r="D612" s="7" t="s">
        <v>753</v>
      </c>
      <c r="E612" s="7"/>
      <c r="F612" s="64"/>
      <c r="G612" s="6"/>
      <c r="H612" s="6"/>
      <c r="I612" s="10" t="s">
        <v>110</v>
      </c>
      <c r="J612" s="11" t="s">
        <v>9148</v>
      </c>
      <c r="K612" s="161" t="s">
        <v>511</v>
      </c>
      <c r="L612" s="176"/>
      <c r="M612" s="176">
        <v>1000</v>
      </c>
      <c r="N612" s="80" t="s">
        <v>6911</v>
      </c>
      <c r="O612" s="162"/>
      <c r="P612" s="80" t="s">
        <v>828</v>
      </c>
      <c r="Q612" s="80"/>
      <c r="R612" s="80"/>
      <c r="S612" s="163"/>
      <c r="T612" s="213"/>
      <c r="U612" s="162"/>
      <c r="V612" s="164"/>
      <c r="W612" s="12" t="str">
        <f t="shared" si="179"/>
        <v>Mqtt1</v>
      </c>
      <c r="X612" s="196"/>
      <c r="Y612" s="6" t="str">
        <f>LOWER(SUBSTITUTE(SUBSTITUTE(IF(COUNTIF(N612,"spare"),"",_xlfn.CONCAT("marpower/",IF(X612&lt;&gt;"",N612&amp;"/"&amp;X612,N612&amp;"-general")))," ","-"),"_","-"))</f>
        <v>marpower/450000-navigation-lights-general</v>
      </c>
      <c r="Z612" s="103" t="str" cm="1">
        <f t="array" ref="Z612">IF(COUNTIF(N612,"spare"),"","$."&amp;_xlfn.REGEXREPLACE(IF(X612="",J612,_xlfn.REGEXEXTRACT(J612,"(Status|Ctrl|OpTime)")),"\.","_"))</f>
        <v>$.PowerLamps_On</v>
      </c>
      <c r="AA612" s="12">
        <v>1</v>
      </c>
      <c r="AB612" s="6" t="s">
        <v>194</v>
      </c>
      <c r="AC612" s="103">
        <v>1002</v>
      </c>
      <c r="AJ612" s="80"/>
      <c r="AN612" s="80"/>
      <c r="AO612" s="80"/>
      <c r="AP612" s="80"/>
      <c r="AQ612" s="80"/>
      <c r="AR612" s="127"/>
      <c r="AS612" s="80"/>
      <c r="AT612" s="7"/>
      <c r="AU612" s="7"/>
      <c r="AV612" s="165"/>
      <c r="AW612" s="166"/>
      <c r="AX612" s="137"/>
      <c r="AY612" s="147"/>
      <c r="AZ612" s="167"/>
      <c r="BA612" s="167"/>
      <c r="BB612" s="147" t="str">
        <f t="shared" si="183"/>
        <v/>
      </c>
      <c r="BC612" s="168"/>
      <c r="BD612" s="165"/>
      <c r="BE612" s="165"/>
      <c r="BF612" s="165"/>
      <c r="BG612" s="165"/>
      <c r="BH612" s="165"/>
      <c r="BI612" s="165"/>
      <c r="BJ612" s="165"/>
      <c r="BK612" s="165"/>
      <c r="BL612" s="165"/>
      <c r="BM612" s="165"/>
      <c r="BN612" s="165"/>
      <c r="BO612" s="165"/>
      <c r="BP612" s="165"/>
      <c r="BQ612" s="165"/>
      <c r="BS612" s="6"/>
      <c r="BT612" s="11"/>
      <c r="BU612" s="6"/>
      <c r="BV612" s="6"/>
    </row>
    <row r="613" spans="1:74" ht="15.75" x14ac:dyDescent="0.25">
      <c r="A613" s="52" t="s">
        <v>748</v>
      </c>
      <c r="B613" s="56"/>
      <c r="C613" s="7" t="s">
        <v>111</v>
      </c>
      <c r="D613" s="7" t="s">
        <v>753</v>
      </c>
      <c r="E613" s="7"/>
      <c r="F613" s="64"/>
      <c r="G613" s="6"/>
      <c r="H613" s="6"/>
      <c r="I613" s="10" t="s">
        <v>110</v>
      </c>
      <c r="J613" s="11" t="s">
        <v>9149</v>
      </c>
      <c r="K613" s="161" t="s">
        <v>511</v>
      </c>
      <c r="L613" s="176"/>
      <c r="M613" s="176">
        <v>1000</v>
      </c>
      <c r="N613" s="80" t="s">
        <v>6911</v>
      </c>
      <c r="O613" s="162"/>
      <c r="P613" s="80" t="s">
        <v>829</v>
      </c>
      <c r="Q613" s="80"/>
      <c r="R613" s="80"/>
      <c r="S613" s="163"/>
      <c r="T613" s="213"/>
      <c r="U613" s="162"/>
      <c r="V613" s="164"/>
      <c r="W613" s="12" t="str">
        <f t="shared" si="179"/>
        <v>Mqtt1</v>
      </c>
      <c r="X613" s="196"/>
      <c r="Y613" s="6" t="str">
        <f>LOWER(SUBSTITUTE(SUBSTITUTE(IF(COUNTIF(N613,"spare"),"",_xlfn.CONCAT("marpower/",IF(X613&lt;&gt;"",N613&amp;"/"&amp;X613,N613&amp;"-general")))," ","-"),"_","-"))</f>
        <v>marpower/450000-navigation-lights-general</v>
      </c>
      <c r="Z613" s="103" t="str" cm="1">
        <f t="array" ref="Z613">IF(COUNTIF(N613,"spare"),"","$."&amp;_xlfn.REGEXREPLACE(IF(X613="",J613,_xlfn.REGEXEXTRACT(J613,"(Status|Ctrl|OpTime)")),"\.","_"))</f>
        <v>$.ManualOperation_Active</v>
      </c>
      <c r="AA613" s="12">
        <v>1</v>
      </c>
      <c r="AB613" s="6" t="s">
        <v>194</v>
      </c>
      <c r="AC613" s="103">
        <v>1003</v>
      </c>
      <c r="AJ613" s="80"/>
      <c r="AN613" s="80"/>
      <c r="AO613" s="80"/>
      <c r="AP613" s="80"/>
      <c r="AQ613" s="80"/>
      <c r="AR613" s="127"/>
      <c r="AS613" s="80"/>
      <c r="AT613" s="7"/>
      <c r="AU613" s="7"/>
      <c r="AV613" s="165"/>
      <c r="AW613" s="166"/>
      <c r="AX613" s="137"/>
      <c r="AY613" s="147"/>
      <c r="AZ613" s="167"/>
      <c r="BA613" s="167"/>
      <c r="BB613" s="147" t="str">
        <f t="shared" si="183"/>
        <v/>
      </c>
      <c r="BC613" s="168"/>
      <c r="BD613" s="165"/>
      <c r="BE613" s="165"/>
      <c r="BF613" s="165"/>
      <c r="BG613" s="165"/>
      <c r="BH613" s="165"/>
      <c r="BI613" s="165"/>
      <c r="BJ613" s="165"/>
      <c r="BK613" s="165"/>
      <c r="BL613" s="165"/>
      <c r="BM613" s="165"/>
      <c r="BN613" s="165"/>
      <c r="BO613" s="165"/>
      <c r="BP613" s="165"/>
      <c r="BQ613" s="165"/>
      <c r="BS613" s="6"/>
      <c r="BT613" s="11"/>
      <c r="BU613" s="6"/>
      <c r="BV613" s="6"/>
    </row>
    <row r="614" spans="1:74" ht="15.75" x14ac:dyDescent="0.25">
      <c r="A614" s="52" t="s">
        <v>748</v>
      </c>
      <c r="B614" s="56"/>
      <c r="C614" s="7" t="s">
        <v>111</v>
      </c>
      <c r="D614" s="7" t="s">
        <v>753</v>
      </c>
      <c r="E614" s="7"/>
      <c r="F614" s="64"/>
      <c r="G614" s="6"/>
      <c r="H614" s="6"/>
      <c r="I614" s="10" t="s">
        <v>110</v>
      </c>
      <c r="J614" s="11" t="s">
        <v>9150</v>
      </c>
      <c r="K614" s="161" t="s">
        <v>511</v>
      </c>
      <c r="L614" s="176"/>
      <c r="M614" s="176">
        <v>1000</v>
      </c>
      <c r="N614" s="80" t="s">
        <v>6911</v>
      </c>
      <c r="O614" s="162"/>
      <c r="P614" s="80" t="s">
        <v>830</v>
      </c>
      <c r="Q614" s="80"/>
      <c r="R614" s="80"/>
      <c r="S614" s="163"/>
      <c r="T614" s="213"/>
      <c r="U614" s="162"/>
      <c r="V614" s="164"/>
      <c r="W614" s="12" t="str">
        <f t="shared" si="179"/>
        <v>Mqtt1</v>
      </c>
      <c r="X614" s="196"/>
      <c r="Y614" s="6" t="str">
        <f>LOWER(SUBSTITUTE(SUBSTITUTE(IF(COUNTIF(N614,"spare"),"",_xlfn.CONCAT("marpower/",IF(X614&lt;&gt;"",N614&amp;"/"&amp;X614,N614&amp;"-general")))," ","-"),"_","-"))</f>
        <v>marpower/450000-navigation-lights-general</v>
      </c>
      <c r="Z614" s="103" t="str" cm="1">
        <f t="array" ref="Z614">IF(COUNTIF(N614,"spare"),"","$."&amp;_xlfn.REGEXREPLACE(IF(X614="",J614,_xlfn.REGEXEXTRACT(J614,"(Status|Ctrl|OpTime)")),"\.","_"))</f>
        <v>$.Communication_Error</v>
      </c>
      <c r="AA614" s="12">
        <v>1</v>
      </c>
      <c r="AB614" s="6" t="s">
        <v>194</v>
      </c>
      <c r="AC614" s="103">
        <v>2000</v>
      </c>
      <c r="AJ614" s="80"/>
      <c r="AN614" s="80"/>
      <c r="AO614" s="80"/>
      <c r="AP614" s="80"/>
      <c r="AQ614" s="80"/>
      <c r="AR614" s="127"/>
      <c r="AS614" s="80"/>
      <c r="AT614" s="7"/>
      <c r="AU614" s="7"/>
      <c r="AV614" s="165"/>
      <c r="AW614" s="166"/>
      <c r="AX614" s="137"/>
      <c r="AY614" s="147"/>
      <c r="AZ614" s="167"/>
      <c r="BA614" s="167"/>
      <c r="BB614" s="147" t="str">
        <f t="shared" si="183"/>
        <v/>
      </c>
      <c r="BC614" s="168"/>
      <c r="BD614" s="165"/>
      <c r="BE614" s="165"/>
      <c r="BF614" s="165"/>
      <c r="BG614" s="165"/>
      <c r="BH614" s="165"/>
      <c r="BI614" s="165"/>
      <c r="BJ614" s="165"/>
      <c r="BK614" s="165"/>
      <c r="BL614" s="165"/>
      <c r="BM614" s="165"/>
      <c r="BN614" s="165"/>
      <c r="BO614" s="165"/>
      <c r="BP614" s="165"/>
      <c r="BQ614" s="165"/>
      <c r="BS614" s="6"/>
      <c r="BT614" s="11"/>
      <c r="BU614" s="6"/>
      <c r="BV614" s="6"/>
    </row>
    <row r="615" spans="1:74" ht="15.75" x14ac:dyDescent="0.25">
      <c r="A615" s="52" t="s">
        <v>748</v>
      </c>
      <c r="B615" s="56"/>
      <c r="C615" s="7" t="s">
        <v>831</v>
      </c>
      <c r="D615" s="7" t="s">
        <v>753</v>
      </c>
      <c r="E615" s="7"/>
      <c r="F615" s="64"/>
      <c r="G615" s="6"/>
      <c r="H615" s="6"/>
      <c r="I615" s="10" t="s">
        <v>110</v>
      </c>
      <c r="J615" s="11" t="s">
        <v>832</v>
      </c>
      <c r="K615" s="161" t="s">
        <v>511</v>
      </c>
      <c r="L615" s="176"/>
      <c r="M615" s="176">
        <v>1000</v>
      </c>
      <c r="N615" s="80" t="s">
        <v>6911</v>
      </c>
      <c r="O615" s="162"/>
      <c r="P615" s="80" t="s">
        <v>833</v>
      </c>
      <c r="Q615" s="80"/>
      <c r="R615" s="80"/>
      <c r="S615" s="163"/>
      <c r="T615" s="213"/>
      <c r="U615" s="162"/>
      <c r="V615" s="164"/>
      <c r="W615" s="12" t="str">
        <f t="shared" si="179"/>
        <v>Mqtt1</v>
      </c>
      <c r="X615" s="196" t="s">
        <v>9145</v>
      </c>
      <c r="Y615" s="6" t="str">
        <f t="shared" si="177"/>
        <v>marpower/450000-navigation-lights/hoistable-anchor</v>
      </c>
      <c r="Z615" s="103" t="str" cm="1">
        <f t="array" ref="Z615">IF(COUNTIF(N615,"spare"),"","$."&amp;_xlfn.REGEXREPLACE(IF(X615="",J615,_xlfn.REGEXEXTRACT(J615,"(Status|Ctrl|OpTime)")),"\.","_"))</f>
        <v>$.OpTime</v>
      </c>
      <c r="AA615" s="12">
        <v>1</v>
      </c>
      <c r="AB615" s="6" t="s">
        <v>195</v>
      </c>
      <c r="AC615" s="103">
        <v>40000</v>
      </c>
      <c r="AJ615" s="80"/>
      <c r="AK615" s="113" t="s">
        <v>834</v>
      </c>
      <c r="AN615" s="80"/>
      <c r="AO615" s="80"/>
      <c r="AP615" s="80"/>
      <c r="AQ615" s="80"/>
      <c r="AR615" s="127"/>
      <c r="AS615" s="80"/>
      <c r="AT615" s="7"/>
      <c r="AU615" s="7"/>
      <c r="AV615" s="165"/>
      <c r="AW615" s="166"/>
      <c r="AX615" s="137"/>
      <c r="AY615" s="147"/>
      <c r="AZ615" s="167"/>
      <c r="BA615" s="167"/>
      <c r="BB615" s="147" t="str">
        <f t="shared" si="183"/>
        <v/>
      </c>
      <c r="BC615" s="168"/>
      <c r="BD615" s="165"/>
      <c r="BE615" s="165"/>
      <c r="BF615" s="165"/>
      <c r="BG615" s="165"/>
      <c r="BH615" s="165"/>
      <c r="BI615" s="165"/>
      <c r="BJ615" s="165"/>
      <c r="BK615" s="165"/>
      <c r="BL615" s="165"/>
      <c r="BM615" s="165"/>
      <c r="BN615" s="165"/>
      <c r="BO615" s="165"/>
      <c r="BP615" s="165"/>
      <c r="BQ615" s="165"/>
      <c r="BS615" s="6"/>
      <c r="BT615" s="11"/>
      <c r="BU615" s="6"/>
      <c r="BV615" s="6"/>
    </row>
    <row r="616" spans="1:74" ht="15.75" x14ac:dyDescent="0.25">
      <c r="A616" s="52" t="s">
        <v>748</v>
      </c>
      <c r="B616" s="56" t="s">
        <v>110</v>
      </c>
      <c r="C616" s="7" t="s">
        <v>831</v>
      </c>
      <c r="D616" s="7" t="s">
        <v>753</v>
      </c>
      <c r="E616" s="7"/>
      <c r="F616" s="64"/>
      <c r="G616" s="6"/>
      <c r="H616" s="6"/>
      <c r="I616" s="10" t="s">
        <v>110</v>
      </c>
      <c r="J616" s="11" t="s">
        <v>515</v>
      </c>
      <c r="K616" s="161" t="s">
        <v>511</v>
      </c>
      <c r="L616" s="176"/>
      <c r="M616" s="176">
        <v>1000</v>
      </c>
      <c r="N616" s="78" t="s">
        <v>515</v>
      </c>
      <c r="O616" s="162"/>
      <c r="P616" s="80" t="s">
        <v>515</v>
      </c>
      <c r="Q616" s="80"/>
      <c r="R616" s="80"/>
      <c r="S616" s="163"/>
      <c r="T616" s="213"/>
      <c r="U616" s="162"/>
      <c r="V616" s="164"/>
      <c r="W616" s="12" t="str">
        <f t="shared" si="179"/>
        <v/>
      </c>
      <c r="X616" s="196"/>
      <c r="Y616" s="6" t="str">
        <f t="shared" si="177"/>
        <v/>
      </c>
      <c r="Z616" s="103" t="str">
        <f t="shared" si="181"/>
        <v/>
      </c>
      <c r="AA616" s="12">
        <v>1</v>
      </c>
      <c r="AB616" s="6" t="s">
        <v>195</v>
      </c>
      <c r="AC616" s="103">
        <v>40002</v>
      </c>
      <c r="AJ616" s="80"/>
      <c r="AK616" s="113" t="s">
        <v>834</v>
      </c>
      <c r="AN616" s="80"/>
      <c r="AO616" s="80"/>
      <c r="AP616" s="80"/>
      <c r="AQ616" s="80"/>
      <c r="AR616" s="127"/>
      <c r="AS616" s="80"/>
      <c r="AT616" s="7"/>
      <c r="AU616" s="7"/>
      <c r="AV616" s="165"/>
      <c r="AW616" s="166"/>
      <c r="AX616" s="137"/>
      <c r="AY616" s="147"/>
      <c r="AZ616" s="167"/>
      <c r="BA616" s="167"/>
      <c r="BB616" s="147" t="str">
        <f t="shared" si="183"/>
        <v/>
      </c>
      <c r="BC616" s="168"/>
      <c r="BD616" s="165"/>
      <c r="BE616" s="165"/>
      <c r="BF616" s="165"/>
      <c r="BG616" s="165"/>
      <c r="BH616" s="165"/>
      <c r="BI616" s="165"/>
      <c r="BJ616" s="165"/>
      <c r="BK616" s="165"/>
      <c r="BL616" s="165"/>
      <c r="BM616" s="165"/>
      <c r="BN616" s="165"/>
      <c r="BO616" s="165"/>
      <c r="BP616" s="165"/>
      <c r="BQ616" s="165"/>
      <c r="BS616" s="6"/>
      <c r="BT616" s="11"/>
      <c r="BU616" s="6"/>
      <c r="BV616" s="6"/>
    </row>
    <row r="617" spans="1:74" ht="15.75" x14ac:dyDescent="0.25">
      <c r="A617" s="52" t="s">
        <v>748</v>
      </c>
      <c r="B617" s="56"/>
      <c r="C617" s="7" t="s">
        <v>831</v>
      </c>
      <c r="D617" s="7" t="s">
        <v>753</v>
      </c>
      <c r="E617" s="7"/>
      <c r="F617" s="64"/>
      <c r="G617" s="6"/>
      <c r="H617" s="6"/>
      <c r="I617" s="10" t="s">
        <v>110</v>
      </c>
      <c r="J617" s="11" t="s">
        <v>835</v>
      </c>
      <c r="K617" s="161" t="s">
        <v>511</v>
      </c>
      <c r="L617" s="176"/>
      <c r="M617" s="176">
        <v>1000</v>
      </c>
      <c r="N617" s="80" t="s">
        <v>6911</v>
      </c>
      <c r="O617" s="162"/>
      <c r="P617" s="80" t="s">
        <v>836</v>
      </c>
      <c r="Q617" s="80"/>
      <c r="R617" s="80"/>
      <c r="S617" s="163"/>
      <c r="T617" s="213"/>
      <c r="U617" s="162"/>
      <c r="V617" s="164"/>
      <c r="W617" s="12" t="str">
        <f t="shared" si="179"/>
        <v>Mqtt1</v>
      </c>
      <c r="X617" s="196" t="s">
        <v>10419</v>
      </c>
      <c r="Y617" s="6" t="str">
        <f t="shared" si="177"/>
        <v>marpower/450000-navigation-lights/starboard-bow</v>
      </c>
      <c r="Z617" s="103" t="str" cm="1">
        <f t="array" ref="Z617">IF(COUNTIF(N617,"spare"),"","$."&amp;_xlfn.REGEXREPLACE(IF(X617="",J617,_xlfn.REGEXEXTRACT(J617,"(Status|Ctrl|OpTime)")),"\.","_"))</f>
        <v>$.OpTime</v>
      </c>
      <c r="AA617" s="12">
        <v>1</v>
      </c>
      <c r="AB617" s="6" t="s">
        <v>195</v>
      </c>
      <c r="AC617" s="103">
        <v>40004</v>
      </c>
      <c r="AJ617" s="80"/>
      <c r="AK617" s="113" t="s">
        <v>834</v>
      </c>
      <c r="AN617" s="80"/>
      <c r="AO617" s="80"/>
      <c r="AP617" s="80"/>
      <c r="AQ617" s="80"/>
      <c r="AR617" s="127"/>
      <c r="AS617" s="80"/>
      <c r="AT617" s="7"/>
      <c r="AU617" s="7"/>
      <c r="AV617" s="165"/>
      <c r="AW617" s="166"/>
      <c r="AX617" s="137"/>
      <c r="AY617" s="147"/>
      <c r="AZ617" s="167"/>
      <c r="BA617" s="167"/>
      <c r="BB617" s="147" t="str">
        <f t="shared" si="183"/>
        <v/>
      </c>
      <c r="BC617" s="168"/>
      <c r="BD617" s="165"/>
      <c r="BE617" s="165"/>
      <c r="BF617" s="165"/>
      <c r="BG617" s="165"/>
      <c r="BH617" s="165"/>
      <c r="BI617" s="165"/>
      <c r="BJ617" s="165"/>
      <c r="BK617" s="165"/>
      <c r="BL617" s="165"/>
      <c r="BM617" s="165"/>
      <c r="BN617" s="165"/>
      <c r="BO617" s="165"/>
      <c r="BP617" s="165"/>
      <c r="BQ617" s="165"/>
      <c r="BS617" s="6"/>
      <c r="BT617" s="11"/>
      <c r="BU617" s="6"/>
      <c r="BV617" s="6"/>
    </row>
    <row r="618" spans="1:74" ht="15.75" x14ac:dyDescent="0.25">
      <c r="A618" s="52" t="s">
        <v>748</v>
      </c>
      <c r="B618" s="56"/>
      <c r="C618" s="7" t="s">
        <v>831</v>
      </c>
      <c r="D618" s="7" t="s">
        <v>753</v>
      </c>
      <c r="E618" s="7"/>
      <c r="F618" s="64"/>
      <c r="G618" s="6"/>
      <c r="H618" s="6"/>
      <c r="I618" s="10" t="s">
        <v>110</v>
      </c>
      <c r="J618" s="11" t="s">
        <v>837</v>
      </c>
      <c r="K618" s="161" t="s">
        <v>511</v>
      </c>
      <c r="L618" s="176"/>
      <c r="M618" s="176">
        <v>1000</v>
      </c>
      <c r="N618" s="80" t="s">
        <v>6911</v>
      </c>
      <c r="O618" s="162"/>
      <c r="P618" s="80" t="s">
        <v>838</v>
      </c>
      <c r="Q618" s="80"/>
      <c r="R618" s="80"/>
      <c r="S618" s="163"/>
      <c r="T618" s="213"/>
      <c r="U618" s="162"/>
      <c r="V618" s="164"/>
      <c r="W618" s="12" t="str">
        <f t="shared" si="179"/>
        <v>Mqtt1</v>
      </c>
      <c r="X618" s="196" t="s">
        <v>10420</v>
      </c>
      <c r="Y618" s="6" t="str">
        <f t="shared" ref="Y618:Y642" si="184">LOWER(SUBSTITUTE(SUBSTITUTE(IF(COUNTIF(N618,"spare"),"",_xlfn.CONCAT("marpower/",IF(X618&lt;&gt;"",N618&amp;"/"&amp;X618,N618)))," ","-"),"_","-"))</f>
        <v>marpower/450000-navigation-lights/portside-bow</v>
      </c>
      <c r="Z618" s="103" t="str" cm="1">
        <f t="array" ref="Z618">IF(COUNTIF(N618,"spare"),"","$."&amp;_xlfn.REGEXREPLACE(IF(X618="",J618,_xlfn.REGEXEXTRACT(J618,"(Status|Ctrl|OpTime)")),"\.","_"))</f>
        <v>$.OpTime</v>
      </c>
      <c r="AA618" s="12">
        <v>1</v>
      </c>
      <c r="AB618" s="6" t="s">
        <v>195</v>
      </c>
      <c r="AC618" s="103">
        <v>40006</v>
      </c>
      <c r="AJ618" s="80"/>
      <c r="AK618" s="113" t="s">
        <v>834</v>
      </c>
      <c r="AN618" s="80"/>
      <c r="AO618" s="80"/>
      <c r="AP618" s="80"/>
      <c r="AQ618" s="80"/>
      <c r="AR618" s="127"/>
      <c r="AS618" s="80"/>
      <c r="AT618" s="7"/>
      <c r="AU618" s="7"/>
      <c r="AV618" s="165"/>
      <c r="AW618" s="166"/>
      <c r="AX618" s="137"/>
      <c r="AY618" s="147"/>
      <c r="AZ618" s="167"/>
      <c r="BA618" s="167"/>
      <c r="BB618" s="147" t="str">
        <f t="shared" si="183"/>
        <v/>
      </c>
      <c r="BC618" s="168"/>
      <c r="BD618" s="165"/>
      <c r="BE618" s="165"/>
      <c r="BF618" s="165"/>
      <c r="BG618" s="165"/>
      <c r="BH618" s="165"/>
      <c r="BI618" s="165"/>
      <c r="BJ618" s="165"/>
      <c r="BK618" s="165"/>
      <c r="BL618" s="165"/>
      <c r="BM618" s="165"/>
      <c r="BN618" s="165"/>
      <c r="BO618" s="165"/>
      <c r="BP618" s="165"/>
      <c r="BQ618" s="165"/>
      <c r="BS618" s="6"/>
      <c r="BT618" s="11"/>
      <c r="BU618" s="6"/>
      <c r="BV618" s="6"/>
    </row>
    <row r="619" spans="1:74" ht="15.75" x14ac:dyDescent="0.25">
      <c r="A619" s="52" t="s">
        <v>748</v>
      </c>
      <c r="B619" s="56"/>
      <c r="C619" s="7" t="s">
        <v>831</v>
      </c>
      <c r="D619" s="7" t="s">
        <v>753</v>
      </c>
      <c r="E619" s="7"/>
      <c r="F619" s="64"/>
      <c r="G619" s="6"/>
      <c r="H619" s="6"/>
      <c r="I619" s="10" t="s">
        <v>110</v>
      </c>
      <c r="J619" s="11" t="s">
        <v>839</v>
      </c>
      <c r="K619" s="161" t="s">
        <v>511</v>
      </c>
      <c r="L619" s="176"/>
      <c r="M619" s="176">
        <v>1000</v>
      </c>
      <c r="N619" s="80" t="s">
        <v>6911</v>
      </c>
      <c r="O619" s="162"/>
      <c r="P619" s="80" t="s">
        <v>1113</v>
      </c>
      <c r="Q619" s="80"/>
      <c r="R619" s="80"/>
      <c r="S619" s="163"/>
      <c r="T619" s="213"/>
      <c r="U619" s="162"/>
      <c r="V619" s="164"/>
      <c r="W619" s="12" t="str">
        <f t="shared" ref="W619:W642" si="185">IF(COUNTIF(N619,"spare"),"","Mqtt1")</f>
        <v>Mqtt1</v>
      </c>
      <c r="X619" s="196" t="s">
        <v>10421</v>
      </c>
      <c r="Y619" s="6" t="str">
        <f t="shared" si="184"/>
        <v>marpower/450000-navigation-lights/sb-nav-spr-main</v>
      </c>
      <c r="Z619" s="103" t="str" cm="1">
        <f t="array" ref="Z619">IF(COUNTIF(N619,"spare"),"","$."&amp;_xlfn.REGEXREPLACE(IF(X619="",J619,_xlfn.REGEXEXTRACT(J619,"(Status|Ctrl|OpTime)")),"\.","_"))</f>
        <v>$.OpTime</v>
      </c>
      <c r="AA619" s="12">
        <v>1</v>
      </c>
      <c r="AB619" s="6" t="s">
        <v>195</v>
      </c>
      <c r="AC619" s="103">
        <v>40008</v>
      </c>
      <c r="AJ619" s="80"/>
      <c r="AK619" s="113" t="s">
        <v>834</v>
      </c>
      <c r="AN619" s="80"/>
      <c r="AO619" s="80"/>
      <c r="AP619" s="80"/>
      <c r="AQ619" s="80"/>
      <c r="AR619" s="127"/>
      <c r="AS619" s="80"/>
      <c r="AT619" s="7"/>
      <c r="AU619" s="7"/>
      <c r="AV619" s="165"/>
      <c r="AW619" s="166"/>
      <c r="AX619" s="137"/>
      <c r="AY619" s="147"/>
      <c r="AZ619" s="167"/>
      <c r="BA619" s="167"/>
      <c r="BB619" s="147" t="str">
        <f t="shared" si="183"/>
        <v/>
      </c>
      <c r="BC619" s="168"/>
      <c r="BD619" s="165"/>
      <c r="BE619" s="165"/>
      <c r="BF619" s="165"/>
      <c r="BG619" s="165"/>
      <c r="BH619" s="165"/>
      <c r="BI619" s="165"/>
      <c r="BJ619" s="165"/>
      <c r="BK619" s="165"/>
      <c r="BL619" s="165"/>
      <c r="BM619" s="165"/>
      <c r="BN619" s="165"/>
      <c r="BO619" s="165"/>
      <c r="BP619" s="165"/>
      <c r="BQ619" s="165"/>
      <c r="BS619" s="6"/>
      <c r="BT619" s="11"/>
      <c r="BU619" s="6"/>
      <c r="BV619" s="6"/>
    </row>
    <row r="620" spans="1:74" ht="15.75" x14ac:dyDescent="0.25">
      <c r="A620" s="52" t="s">
        <v>748</v>
      </c>
      <c r="B620" s="56"/>
      <c r="C620" s="7" t="s">
        <v>831</v>
      </c>
      <c r="D620" s="7" t="s">
        <v>753</v>
      </c>
      <c r="E620" s="7"/>
      <c r="F620" s="64"/>
      <c r="G620" s="6"/>
      <c r="H620" s="6"/>
      <c r="I620" s="10" t="s">
        <v>110</v>
      </c>
      <c r="J620" s="11" t="s">
        <v>840</v>
      </c>
      <c r="K620" s="161" t="s">
        <v>511</v>
      </c>
      <c r="L620" s="176"/>
      <c r="M620" s="176">
        <v>1000</v>
      </c>
      <c r="N620" s="80" t="s">
        <v>6911</v>
      </c>
      <c r="O620" s="162"/>
      <c r="P620" s="80" t="s">
        <v>1114</v>
      </c>
      <c r="Q620" s="80"/>
      <c r="R620" s="80"/>
      <c r="S620" s="163"/>
      <c r="T620" s="213"/>
      <c r="U620" s="162"/>
      <c r="V620" s="164"/>
      <c r="W620" s="12" t="str">
        <f t="shared" si="185"/>
        <v>Mqtt1</v>
      </c>
      <c r="X620" s="196" t="s">
        <v>10422</v>
      </c>
      <c r="Y620" s="6" t="str">
        <f t="shared" si="184"/>
        <v>marpower/450000-navigation-lights/sb-nav-spr-backup</v>
      </c>
      <c r="Z620" s="103" t="str" cm="1">
        <f t="array" ref="Z620">IF(COUNTIF(N620,"spare"),"","$."&amp;_xlfn.REGEXREPLACE(IF(X620="",J620,_xlfn.REGEXEXTRACT(J620,"(Status|Ctrl|OpTime)")),"\.","_"))</f>
        <v>$.OpTime</v>
      </c>
      <c r="AA620" s="12">
        <v>1</v>
      </c>
      <c r="AB620" s="6" t="s">
        <v>195</v>
      </c>
      <c r="AC620" s="103">
        <v>40010</v>
      </c>
      <c r="AJ620" s="80"/>
      <c r="AK620" s="113" t="s">
        <v>834</v>
      </c>
      <c r="AN620" s="80"/>
      <c r="AO620" s="80"/>
      <c r="AP620" s="80"/>
      <c r="AQ620" s="80"/>
      <c r="AR620" s="127"/>
      <c r="AS620" s="80"/>
      <c r="AT620" s="7"/>
      <c r="AU620" s="7"/>
      <c r="AV620" s="165"/>
      <c r="AW620" s="166"/>
      <c r="AX620" s="137"/>
      <c r="AY620" s="147"/>
      <c r="AZ620" s="167"/>
      <c r="BA620" s="167"/>
      <c r="BB620" s="147" t="str">
        <f t="shared" si="183"/>
        <v/>
      </c>
      <c r="BC620" s="168"/>
      <c r="BD620" s="165"/>
      <c r="BE620" s="165"/>
      <c r="BF620" s="165"/>
      <c r="BG620" s="165"/>
      <c r="BH620" s="165"/>
      <c r="BI620" s="165"/>
      <c r="BJ620" s="165"/>
      <c r="BK620" s="165"/>
      <c r="BL620" s="165"/>
      <c r="BM620" s="165"/>
      <c r="BN620" s="165"/>
      <c r="BO620" s="165"/>
      <c r="BP620" s="165"/>
      <c r="BQ620" s="165"/>
      <c r="BS620" s="6"/>
      <c r="BT620" s="11"/>
      <c r="BU620" s="6"/>
      <c r="BV620" s="6"/>
    </row>
    <row r="621" spans="1:74" ht="15.75" x14ac:dyDescent="0.25">
      <c r="A621" s="52" t="s">
        <v>748</v>
      </c>
      <c r="B621" s="56"/>
      <c r="C621" s="7" t="s">
        <v>831</v>
      </c>
      <c r="D621" s="7" t="s">
        <v>753</v>
      </c>
      <c r="E621" s="7"/>
      <c r="F621" s="64"/>
      <c r="G621" s="6"/>
      <c r="H621" s="6"/>
      <c r="I621" s="10" t="s">
        <v>110</v>
      </c>
      <c r="J621" s="11" t="s">
        <v>841</v>
      </c>
      <c r="K621" s="161" t="s">
        <v>511</v>
      </c>
      <c r="L621" s="176"/>
      <c r="M621" s="176">
        <v>1000</v>
      </c>
      <c r="N621" s="80" t="s">
        <v>6911</v>
      </c>
      <c r="O621" s="162"/>
      <c r="P621" s="80" t="s">
        <v>1119</v>
      </c>
      <c r="Q621" s="80"/>
      <c r="R621" s="80"/>
      <c r="S621" s="163"/>
      <c r="T621" s="213"/>
      <c r="U621" s="162"/>
      <c r="V621" s="164"/>
      <c r="W621" s="12" t="str">
        <f t="shared" si="185"/>
        <v>Mqtt1</v>
      </c>
      <c r="X621" s="196" t="s">
        <v>10423</v>
      </c>
      <c r="Y621" s="6" t="str">
        <f t="shared" si="184"/>
        <v>marpower/450000-navigation-lights/ps-nav-spr-main</v>
      </c>
      <c r="Z621" s="103" t="str" cm="1">
        <f t="array" ref="Z621">IF(COUNTIF(N621,"spare"),"","$."&amp;_xlfn.REGEXREPLACE(IF(X621="",J621,_xlfn.REGEXEXTRACT(J621,"(Status|Ctrl|OpTime)")),"\.","_"))</f>
        <v>$.OpTime</v>
      </c>
      <c r="AA621" s="12">
        <v>1</v>
      </c>
      <c r="AB621" s="6" t="s">
        <v>195</v>
      </c>
      <c r="AC621" s="103">
        <v>40012</v>
      </c>
      <c r="AJ621" s="80"/>
      <c r="AK621" s="113" t="s">
        <v>834</v>
      </c>
      <c r="AN621" s="80"/>
      <c r="AO621" s="80"/>
      <c r="AP621" s="80"/>
      <c r="AQ621" s="80"/>
      <c r="AR621" s="127"/>
      <c r="AS621" s="80"/>
      <c r="AT621" s="7"/>
      <c r="AU621" s="7"/>
      <c r="AV621" s="165"/>
      <c r="AW621" s="166"/>
      <c r="AX621" s="137"/>
      <c r="AY621" s="147"/>
      <c r="AZ621" s="167"/>
      <c r="BA621" s="167"/>
      <c r="BB621" s="147" t="str">
        <f t="shared" si="183"/>
        <v/>
      </c>
      <c r="BC621" s="168"/>
      <c r="BD621" s="165"/>
      <c r="BE621" s="165"/>
      <c r="BF621" s="165"/>
      <c r="BG621" s="165"/>
      <c r="BH621" s="165"/>
      <c r="BI621" s="165"/>
      <c r="BJ621" s="165"/>
      <c r="BK621" s="165"/>
      <c r="BL621" s="165"/>
      <c r="BM621" s="165"/>
      <c r="BN621" s="165"/>
      <c r="BO621" s="165"/>
      <c r="BP621" s="165"/>
      <c r="BQ621" s="165"/>
      <c r="BS621" s="6"/>
      <c r="BT621" s="11"/>
      <c r="BU621" s="6"/>
      <c r="BV621" s="6"/>
    </row>
    <row r="622" spans="1:74" ht="15.75" x14ac:dyDescent="0.25">
      <c r="A622" s="52" t="s">
        <v>748</v>
      </c>
      <c r="B622" s="56"/>
      <c r="C622" s="7" t="s">
        <v>831</v>
      </c>
      <c r="D622" s="7" t="s">
        <v>753</v>
      </c>
      <c r="E622" s="7"/>
      <c r="F622" s="64"/>
      <c r="G622" s="6"/>
      <c r="H622" s="6"/>
      <c r="I622" s="10" t="s">
        <v>110</v>
      </c>
      <c r="J622" s="11" t="s">
        <v>842</v>
      </c>
      <c r="K622" s="161" t="s">
        <v>511</v>
      </c>
      <c r="L622" s="176"/>
      <c r="M622" s="176">
        <v>1000</v>
      </c>
      <c r="N622" s="80" t="s">
        <v>6911</v>
      </c>
      <c r="O622" s="162"/>
      <c r="P622" s="80" t="s">
        <v>1120</v>
      </c>
      <c r="Q622" s="80"/>
      <c r="R622" s="80"/>
      <c r="S622" s="163"/>
      <c r="T622" s="213"/>
      <c r="U622" s="162"/>
      <c r="V622" s="164"/>
      <c r="W622" s="12" t="str">
        <f t="shared" si="185"/>
        <v>Mqtt1</v>
      </c>
      <c r="X622" s="196" t="s">
        <v>10424</v>
      </c>
      <c r="Y622" s="6" t="str">
        <f t="shared" si="184"/>
        <v>marpower/450000-navigation-lights/ps-nav-spr-backup</v>
      </c>
      <c r="Z622" s="103" t="str" cm="1">
        <f t="array" ref="Z622">IF(COUNTIF(N622,"spare"),"","$."&amp;_xlfn.REGEXREPLACE(IF(X622="",J622,_xlfn.REGEXEXTRACT(J622,"(Status|Ctrl|OpTime)")),"\.","_"))</f>
        <v>$.OpTime</v>
      </c>
      <c r="AA622" s="12">
        <v>1</v>
      </c>
      <c r="AB622" s="6" t="s">
        <v>195</v>
      </c>
      <c r="AC622" s="103">
        <v>40014</v>
      </c>
      <c r="AJ622" s="80"/>
      <c r="AK622" s="113" t="s">
        <v>834</v>
      </c>
      <c r="AN622" s="80"/>
      <c r="AO622" s="80"/>
      <c r="AP622" s="80"/>
      <c r="AQ622" s="80"/>
      <c r="AR622" s="127"/>
      <c r="AS622" s="80"/>
      <c r="AT622" s="7"/>
      <c r="AU622" s="7"/>
      <c r="AV622" s="165"/>
      <c r="AW622" s="166"/>
      <c r="AX622" s="137"/>
      <c r="AY622" s="147"/>
      <c r="AZ622" s="167"/>
      <c r="BA622" s="167"/>
      <c r="BB622" s="147" t="str">
        <f t="shared" si="183"/>
        <v/>
      </c>
      <c r="BC622" s="168"/>
      <c r="BD622" s="165"/>
      <c r="BE622" s="165"/>
      <c r="BF622" s="165"/>
      <c r="BG622" s="165"/>
      <c r="BH622" s="165"/>
      <c r="BI622" s="165"/>
      <c r="BJ622" s="165"/>
      <c r="BK622" s="165"/>
      <c r="BL622" s="165"/>
      <c r="BM622" s="165"/>
      <c r="BN622" s="165"/>
      <c r="BO622" s="165"/>
      <c r="BP622" s="165"/>
      <c r="BQ622" s="165"/>
      <c r="BS622" s="6"/>
      <c r="BT622" s="11"/>
      <c r="BU622" s="6"/>
      <c r="BV622" s="6"/>
    </row>
    <row r="623" spans="1:74" ht="15.75" x14ac:dyDescent="0.25">
      <c r="A623" s="52" t="s">
        <v>748</v>
      </c>
      <c r="B623" s="56"/>
      <c r="C623" s="7" t="s">
        <v>831</v>
      </c>
      <c r="D623" s="7" t="s">
        <v>753</v>
      </c>
      <c r="E623" s="7"/>
      <c r="F623" s="64"/>
      <c r="G623" s="6"/>
      <c r="H623" s="6"/>
      <c r="I623" s="10" t="s">
        <v>110</v>
      </c>
      <c r="J623" s="11" t="s">
        <v>843</v>
      </c>
      <c r="K623" s="161" t="s">
        <v>511</v>
      </c>
      <c r="L623" s="176"/>
      <c r="M623" s="176">
        <v>1000</v>
      </c>
      <c r="N623" s="80" t="s">
        <v>6911</v>
      </c>
      <c r="O623" s="162"/>
      <c r="P623" s="80" t="s">
        <v>844</v>
      </c>
      <c r="Q623" s="80"/>
      <c r="R623" s="80"/>
      <c r="S623" s="163"/>
      <c r="T623" s="213"/>
      <c r="U623" s="162"/>
      <c r="V623" s="164"/>
      <c r="W623" s="12" t="str">
        <f t="shared" si="185"/>
        <v>Mqtt1</v>
      </c>
      <c r="X623" s="196" t="s">
        <v>10425</v>
      </c>
      <c r="Y623" s="6" t="str">
        <f t="shared" si="184"/>
        <v>marpower/450000-navigation-lights/anchor-aft-main</v>
      </c>
      <c r="Z623" s="103" t="str" cm="1">
        <f t="array" ref="Z623">IF(COUNTIF(N623,"spare"),"","$."&amp;_xlfn.REGEXREPLACE(IF(X623="",J623,_xlfn.REGEXEXTRACT(J623,"(Status|Ctrl|OpTime)")),"\.","_"))</f>
        <v>$.OpTime</v>
      </c>
      <c r="AA623" s="12">
        <v>1</v>
      </c>
      <c r="AB623" s="6" t="s">
        <v>195</v>
      </c>
      <c r="AC623" s="103">
        <v>40016</v>
      </c>
      <c r="AJ623" s="80"/>
      <c r="AK623" s="113" t="s">
        <v>834</v>
      </c>
      <c r="AN623" s="80"/>
      <c r="AO623" s="80"/>
      <c r="AP623" s="80"/>
      <c r="AQ623" s="80"/>
      <c r="AR623" s="127"/>
      <c r="AS623" s="80"/>
      <c r="AT623" s="7"/>
      <c r="AU623" s="7"/>
      <c r="AV623" s="165"/>
      <c r="AW623" s="166"/>
      <c r="AX623" s="137"/>
      <c r="AY623" s="147"/>
      <c r="AZ623" s="167"/>
      <c r="BA623" s="167"/>
      <c r="BB623" s="147" t="str">
        <f t="shared" si="183"/>
        <v/>
      </c>
      <c r="BC623" s="168"/>
      <c r="BD623" s="165"/>
      <c r="BE623" s="165"/>
      <c r="BF623" s="165"/>
      <c r="BG623" s="165"/>
      <c r="BH623" s="165"/>
      <c r="BI623" s="165"/>
      <c r="BJ623" s="165"/>
      <c r="BK623" s="165"/>
      <c r="BL623" s="165"/>
      <c r="BM623" s="165"/>
      <c r="BN623" s="165"/>
      <c r="BO623" s="165"/>
      <c r="BP623" s="165"/>
      <c r="BQ623" s="165"/>
      <c r="BS623" s="6"/>
      <c r="BT623" s="11"/>
      <c r="BU623" s="6"/>
      <c r="BV623" s="6"/>
    </row>
    <row r="624" spans="1:74" ht="15.75" x14ac:dyDescent="0.25">
      <c r="A624" s="52" t="s">
        <v>748</v>
      </c>
      <c r="B624" s="56"/>
      <c r="C624" s="7" t="s">
        <v>831</v>
      </c>
      <c r="D624" s="7" t="s">
        <v>753</v>
      </c>
      <c r="E624" s="7"/>
      <c r="F624" s="64"/>
      <c r="G624" s="6"/>
      <c r="H624" s="6"/>
      <c r="I624" s="10" t="s">
        <v>110</v>
      </c>
      <c r="J624" s="11" t="s">
        <v>845</v>
      </c>
      <c r="K624" s="161" t="s">
        <v>511</v>
      </c>
      <c r="L624" s="176"/>
      <c r="M624" s="176">
        <v>1000</v>
      </c>
      <c r="N624" s="80" t="s">
        <v>6911</v>
      </c>
      <c r="O624" s="162"/>
      <c r="P624" s="80" t="s">
        <v>846</v>
      </c>
      <c r="Q624" s="80"/>
      <c r="R624" s="80"/>
      <c r="S624" s="163"/>
      <c r="T624" s="213"/>
      <c r="U624" s="162"/>
      <c r="V624" s="164"/>
      <c r="W624" s="12" t="str">
        <f t="shared" si="185"/>
        <v>Mqtt1</v>
      </c>
      <c r="X624" s="196" t="s">
        <v>10426</v>
      </c>
      <c r="Y624" s="6" t="str">
        <f t="shared" si="184"/>
        <v>marpower/450000-navigation-lights/anchor-aft-backup</v>
      </c>
      <c r="Z624" s="103" t="str" cm="1">
        <f t="array" ref="Z624">IF(COUNTIF(N624,"spare"),"","$."&amp;_xlfn.REGEXREPLACE(IF(X624="",J624,_xlfn.REGEXEXTRACT(J624,"(Status|Ctrl|OpTime)")),"\.","_"))</f>
        <v>$.OpTime</v>
      </c>
      <c r="AA624" s="12">
        <v>1</v>
      </c>
      <c r="AB624" s="6" t="s">
        <v>195</v>
      </c>
      <c r="AC624" s="103">
        <v>40018</v>
      </c>
      <c r="AJ624" s="80"/>
      <c r="AK624" s="113" t="s">
        <v>834</v>
      </c>
      <c r="AN624" s="80"/>
      <c r="AO624" s="80"/>
      <c r="AP624" s="80"/>
      <c r="AQ624" s="80"/>
      <c r="AR624" s="127"/>
      <c r="AS624" s="80"/>
      <c r="AT624" s="7"/>
      <c r="AU624" s="7"/>
      <c r="AV624" s="165"/>
      <c r="AW624" s="166"/>
      <c r="AX624" s="137"/>
      <c r="AY624" s="147"/>
      <c r="AZ624" s="167"/>
      <c r="BA624" s="167"/>
      <c r="BB624" s="147" t="str">
        <f t="shared" si="183"/>
        <v/>
      </c>
      <c r="BC624" s="168"/>
      <c r="BD624" s="165"/>
      <c r="BE624" s="165"/>
      <c r="BF624" s="165"/>
      <c r="BG624" s="165"/>
      <c r="BH624" s="165"/>
      <c r="BI624" s="165"/>
      <c r="BJ624" s="165"/>
      <c r="BK624" s="165"/>
      <c r="BL624" s="165"/>
      <c r="BM624" s="165"/>
      <c r="BN624" s="165"/>
      <c r="BO624" s="165"/>
      <c r="BP624" s="165"/>
      <c r="BQ624" s="165"/>
      <c r="BS624" s="6"/>
      <c r="BT624" s="11"/>
      <c r="BU624" s="6"/>
      <c r="BV624" s="6"/>
    </row>
    <row r="625" spans="1:74" ht="15.75" x14ac:dyDescent="0.25">
      <c r="A625" s="52" t="s">
        <v>748</v>
      </c>
      <c r="B625" s="56"/>
      <c r="C625" s="7" t="s">
        <v>831</v>
      </c>
      <c r="D625" s="7" t="s">
        <v>753</v>
      </c>
      <c r="E625" s="7"/>
      <c r="F625" s="64"/>
      <c r="G625" s="6"/>
      <c r="H625" s="6"/>
      <c r="I625" s="10" t="s">
        <v>110</v>
      </c>
      <c r="J625" s="11" t="s">
        <v>847</v>
      </c>
      <c r="K625" s="161" t="s">
        <v>511</v>
      </c>
      <c r="L625" s="176"/>
      <c r="M625" s="176">
        <v>1000</v>
      </c>
      <c r="N625" s="80" t="s">
        <v>6911</v>
      </c>
      <c r="O625" s="162"/>
      <c r="P625" s="80" t="s">
        <v>848</v>
      </c>
      <c r="Q625" s="80"/>
      <c r="R625" s="80"/>
      <c r="S625" s="163"/>
      <c r="T625" s="213"/>
      <c r="U625" s="162"/>
      <c r="V625" s="164"/>
      <c r="W625" s="12" t="str">
        <f t="shared" si="185"/>
        <v>Mqtt1</v>
      </c>
      <c r="X625" s="196" t="s">
        <v>10427</v>
      </c>
      <c r="Y625" s="6" t="str">
        <f t="shared" si="184"/>
        <v>marpower/450000-navigation-lights/steam-main-main</v>
      </c>
      <c r="Z625" s="103" t="str" cm="1">
        <f t="array" ref="Z625">IF(COUNTIF(N625,"spare"),"","$."&amp;_xlfn.REGEXREPLACE(IF(X625="",J625,_xlfn.REGEXEXTRACT(J625,"(Status|Ctrl|OpTime)")),"\.","_"))</f>
        <v>$.OpTime</v>
      </c>
      <c r="AA625" s="12">
        <v>1</v>
      </c>
      <c r="AB625" s="6" t="s">
        <v>195</v>
      </c>
      <c r="AC625" s="103">
        <v>40020</v>
      </c>
      <c r="AJ625" s="80"/>
      <c r="AK625" s="113" t="s">
        <v>834</v>
      </c>
      <c r="AN625" s="80"/>
      <c r="AO625" s="80"/>
      <c r="AP625" s="80"/>
      <c r="AQ625" s="80"/>
      <c r="AR625" s="127"/>
      <c r="AS625" s="80"/>
      <c r="AT625" s="7"/>
      <c r="AU625" s="7"/>
      <c r="AV625" s="165"/>
      <c r="AW625" s="166"/>
      <c r="AX625" s="137"/>
      <c r="AY625" s="147"/>
      <c r="AZ625" s="167"/>
      <c r="BA625" s="167"/>
      <c r="BB625" s="147" t="str">
        <f t="shared" si="183"/>
        <v/>
      </c>
      <c r="BC625" s="168"/>
      <c r="BD625" s="165"/>
      <c r="BE625" s="165"/>
      <c r="BF625" s="165"/>
      <c r="BG625" s="165"/>
      <c r="BH625" s="165"/>
      <c r="BI625" s="165"/>
      <c r="BJ625" s="165"/>
      <c r="BK625" s="165"/>
      <c r="BL625" s="165"/>
      <c r="BM625" s="165"/>
      <c r="BN625" s="165"/>
      <c r="BO625" s="165"/>
      <c r="BP625" s="165"/>
      <c r="BQ625" s="165"/>
      <c r="BS625" s="6"/>
      <c r="BT625" s="11"/>
      <c r="BU625" s="6"/>
      <c r="BV625" s="6"/>
    </row>
    <row r="626" spans="1:74" ht="15.75" x14ac:dyDescent="0.25">
      <c r="A626" s="52" t="s">
        <v>748</v>
      </c>
      <c r="B626" s="56"/>
      <c r="C626" s="7" t="s">
        <v>831</v>
      </c>
      <c r="D626" s="7" t="s">
        <v>753</v>
      </c>
      <c r="E626" s="7"/>
      <c r="F626" s="64"/>
      <c r="G626" s="6"/>
      <c r="H626" s="6"/>
      <c r="I626" s="10" t="s">
        <v>110</v>
      </c>
      <c r="J626" s="11" t="s">
        <v>849</v>
      </c>
      <c r="K626" s="161" t="s">
        <v>511</v>
      </c>
      <c r="L626" s="176"/>
      <c r="M626" s="176">
        <v>1000</v>
      </c>
      <c r="N626" s="80" t="s">
        <v>6911</v>
      </c>
      <c r="O626" s="162"/>
      <c r="P626" s="80" t="s">
        <v>850</v>
      </c>
      <c r="Q626" s="80"/>
      <c r="R626" s="80"/>
      <c r="S626" s="163"/>
      <c r="T626" s="213"/>
      <c r="U626" s="162"/>
      <c r="V626" s="164"/>
      <c r="W626" s="12" t="str">
        <f t="shared" si="185"/>
        <v>Mqtt1</v>
      </c>
      <c r="X626" s="196" t="s">
        <v>10428</v>
      </c>
      <c r="Y626" s="6" t="str">
        <f t="shared" si="184"/>
        <v>marpower/450000-navigation-lights/steam-main-backup</v>
      </c>
      <c r="Z626" s="103" t="str" cm="1">
        <f t="array" ref="Z626">IF(COUNTIF(N626,"spare"),"","$."&amp;_xlfn.REGEXREPLACE(IF(X626="",J626,_xlfn.REGEXEXTRACT(J626,"(Status|Ctrl|OpTime)")),"\.","_"))</f>
        <v>$.OpTime</v>
      </c>
      <c r="AA626" s="12">
        <v>1</v>
      </c>
      <c r="AB626" s="6" t="s">
        <v>195</v>
      </c>
      <c r="AC626" s="103">
        <v>40022</v>
      </c>
      <c r="AJ626" s="80"/>
      <c r="AK626" s="113" t="s">
        <v>834</v>
      </c>
      <c r="AN626" s="80"/>
      <c r="AO626" s="80"/>
      <c r="AP626" s="80"/>
      <c r="AQ626" s="80"/>
      <c r="AR626" s="127"/>
      <c r="AS626" s="80"/>
      <c r="AT626" s="7"/>
      <c r="AU626" s="7"/>
      <c r="AV626" s="165"/>
      <c r="AW626" s="166"/>
      <c r="AX626" s="137"/>
      <c r="AY626" s="147"/>
      <c r="AZ626" s="167"/>
      <c r="BA626" s="167"/>
      <c r="BB626" s="147" t="str">
        <f t="shared" si="183"/>
        <v/>
      </c>
      <c r="BC626" s="168"/>
      <c r="BD626" s="165"/>
      <c r="BE626" s="165"/>
      <c r="BF626" s="165"/>
      <c r="BG626" s="165"/>
      <c r="BH626" s="165"/>
      <c r="BI626" s="165"/>
      <c r="BJ626" s="165"/>
      <c r="BK626" s="165"/>
      <c r="BL626" s="165"/>
      <c r="BM626" s="165"/>
      <c r="BN626" s="165"/>
      <c r="BO626" s="165"/>
      <c r="BP626" s="165"/>
      <c r="BQ626" s="165"/>
      <c r="BS626" s="6"/>
      <c r="BT626" s="11"/>
      <c r="BU626" s="6"/>
      <c r="BV626" s="6"/>
    </row>
    <row r="627" spans="1:74" ht="15.75" x14ac:dyDescent="0.25">
      <c r="A627" s="52" t="s">
        <v>748</v>
      </c>
      <c r="B627" s="56"/>
      <c r="C627" s="7" t="s">
        <v>831</v>
      </c>
      <c r="D627" s="7" t="s">
        <v>753</v>
      </c>
      <c r="E627" s="7"/>
      <c r="F627" s="64"/>
      <c r="G627" s="6"/>
      <c r="H627" s="6"/>
      <c r="I627" s="10" t="s">
        <v>110</v>
      </c>
      <c r="J627" s="11" t="s">
        <v>851</v>
      </c>
      <c r="K627" s="161" t="s">
        <v>511</v>
      </c>
      <c r="L627" s="176"/>
      <c r="M627" s="176">
        <v>1000</v>
      </c>
      <c r="N627" s="80" t="s">
        <v>6911</v>
      </c>
      <c r="O627" s="162"/>
      <c r="P627" s="80" t="s">
        <v>852</v>
      </c>
      <c r="Q627" s="80"/>
      <c r="R627" s="80"/>
      <c r="S627" s="163"/>
      <c r="T627" s="213"/>
      <c r="U627" s="162"/>
      <c r="V627" s="164"/>
      <c r="W627" s="12" t="str">
        <f t="shared" si="185"/>
        <v>Mqtt1</v>
      </c>
      <c r="X627" s="196" t="s">
        <v>10429</v>
      </c>
      <c r="Y627" s="6" t="str">
        <f t="shared" si="184"/>
        <v>marpower/450000-navigation-lights/steam-mizz-main</v>
      </c>
      <c r="Z627" s="103" t="str" cm="1">
        <f t="array" ref="Z627">IF(COUNTIF(N627,"spare"),"","$."&amp;_xlfn.REGEXREPLACE(IF(X627="",J627,_xlfn.REGEXEXTRACT(J627,"(Status|Ctrl|OpTime)")),"\.","_"))</f>
        <v>$.OpTime</v>
      </c>
      <c r="AA627" s="12">
        <v>1</v>
      </c>
      <c r="AB627" s="6" t="s">
        <v>195</v>
      </c>
      <c r="AC627" s="103">
        <v>40024</v>
      </c>
      <c r="AJ627" s="80"/>
      <c r="AK627" s="113" t="s">
        <v>834</v>
      </c>
      <c r="AN627" s="80"/>
      <c r="AO627" s="80"/>
      <c r="AP627" s="80"/>
      <c r="AQ627" s="80"/>
      <c r="AR627" s="127"/>
      <c r="AS627" s="80"/>
      <c r="AT627" s="7"/>
      <c r="AU627" s="7"/>
      <c r="AV627" s="165"/>
      <c r="AW627" s="166"/>
      <c r="AX627" s="137"/>
      <c r="AY627" s="169"/>
      <c r="AZ627" s="167"/>
      <c r="BA627" s="167"/>
      <c r="BB627" s="147" t="str">
        <f t="shared" si="183"/>
        <v/>
      </c>
      <c r="BC627" s="168"/>
      <c r="BD627" s="165"/>
      <c r="BE627" s="165"/>
      <c r="BF627" s="165"/>
      <c r="BG627" s="165"/>
      <c r="BH627" s="165"/>
      <c r="BI627" s="165"/>
      <c r="BJ627" s="165"/>
      <c r="BK627" s="165"/>
      <c r="BL627" s="165"/>
      <c r="BM627" s="165"/>
      <c r="BN627" s="165"/>
      <c r="BO627" s="165"/>
      <c r="BP627" s="165"/>
      <c r="BQ627" s="165"/>
      <c r="BS627" s="6"/>
      <c r="BT627" s="11"/>
      <c r="BU627" s="6"/>
      <c r="BV627" s="6"/>
    </row>
    <row r="628" spans="1:74" ht="15.75" x14ac:dyDescent="0.25">
      <c r="A628" s="52" t="s">
        <v>748</v>
      </c>
      <c r="B628" s="56"/>
      <c r="C628" s="7" t="s">
        <v>831</v>
      </c>
      <c r="D628" s="7" t="s">
        <v>753</v>
      </c>
      <c r="E628" s="7"/>
      <c r="F628" s="64"/>
      <c r="G628" s="6"/>
      <c r="H628" s="6"/>
      <c r="I628" s="10" t="s">
        <v>110</v>
      </c>
      <c r="J628" s="11" t="s">
        <v>853</v>
      </c>
      <c r="K628" s="161" t="s">
        <v>511</v>
      </c>
      <c r="L628" s="176"/>
      <c r="M628" s="176">
        <v>1000</v>
      </c>
      <c r="N628" s="80" t="s">
        <v>6911</v>
      </c>
      <c r="O628" s="162"/>
      <c r="P628" s="80" t="s">
        <v>854</v>
      </c>
      <c r="Q628" s="80"/>
      <c r="R628" s="80"/>
      <c r="S628" s="163"/>
      <c r="T628" s="213"/>
      <c r="U628" s="162"/>
      <c r="V628" s="164"/>
      <c r="W628" s="12" t="str">
        <f t="shared" si="185"/>
        <v>Mqtt1</v>
      </c>
      <c r="X628" s="196" t="s">
        <v>10430</v>
      </c>
      <c r="Y628" s="6" t="str">
        <f t="shared" si="184"/>
        <v>marpower/450000-navigation-lights/steam-mizz-backup</v>
      </c>
      <c r="Z628" s="103" t="str" cm="1">
        <f t="array" ref="Z628">IF(COUNTIF(N628,"spare"),"","$."&amp;_xlfn.REGEXREPLACE(IF(X628="",J628,_xlfn.REGEXEXTRACT(J628,"(Status|Ctrl|OpTime)")),"\.","_"))</f>
        <v>$.OpTime</v>
      </c>
      <c r="AA628" s="12">
        <v>1</v>
      </c>
      <c r="AB628" s="6" t="s">
        <v>195</v>
      </c>
      <c r="AC628" s="103">
        <v>40026</v>
      </c>
      <c r="AJ628" s="80"/>
      <c r="AK628" s="113" t="s">
        <v>834</v>
      </c>
      <c r="AN628" s="80"/>
      <c r="AO628" s="80"/>
      <c r="AP628" s="80"/>
      <c r="AQ628" s="80"/>
      <c r="AR628" s="127"/>
      <c r="AS628" s="80"/>
      <c r="AT628" s="7"/>
      <c r="AU628" s="7"/>
      <c r="AV628" s="165"/>
      <c r="AW628" s="166"/>
      <c r="AX628" s="137"/>
      <c r="AY628" s="147"/>
      <c r="AZ628" s="167"/>
      <c r="BA628" s="167"/>
      <c r="BB628" s="147" t="str">
        <f t="shared" si="183"/>
        <v/>
      </c>
      <c r="BC628" s="168"/>
      <c r="BD628" s="165"/>
      <c r="BE628" s="165"/>
      <c r="BF628" s="165"/>
      <c r="BG628" s="165"/>
      <c r="BH628" s="165"/>
      <c r="BI628" s="165"/>
      <c r="BJ628" s="165"/>
      <c r="BK628" s="165"/>
      <c r="BL628" s="165"/>
      <c r="BM628" s="165"/>
      <c r="BN628" s="165"/>
      <c r="BO628" s="165"/>
      <c r="BP628" s="165"/>
      <c r="BQ628" s="165"/>
      <c r="BS628" s="6"/>
      <c r="BT628" s="11"/>
      <c r="BU628" s="6"/>
      <c r="BV628" s="6"/>
    </row>
    <row r="629" spans="1:74" ht="15.75" x14ac:dyDescent="0.25">
      <c r="A629" s="52" t="s">
        <v>748</v>
      </c>
      <c r="B629" s="56"/>
      <c r="C629" s="7" t="s">
        <v>831</v>
      </c>
      <c r="D629" s="7" t="s">
        <v>753</v>
      </c>
      <c r="E629" s="7"/>
      <c r="F629" s="64"/>
      <c r="G629" s="6"/>
      <c r="H629" s="6"/>
      <c r="I629" s="10" t="s">
        <v>110</v>
      </c>
      <c r="J629" s="11" t="s">
        <v>855</v>
      </c>
      <c r="K629" s="161" t="s">
        <v>511</v>
      </c>
      <c r="L629" s="176"/>
      <c r="M629" s="176">
        <v>1000</v>
      </c>
      <c r="N629" s="80" t="s">
        <v>6911</v>
      </c>
      <c r="O629" s="162"/>
      <c r="P629" s="80" t="s">
        <v>856</v>
      </c>
      <c r="Q629" s="80"/>
      <c r="R629" s="80"/>
      <c r="S629" s="163"/>
      <c r="T629" s="213"/>
      <c r="U629" s="162"/>
      <c r="V629" s="164"/>
      <c r="W629" s="12" t="str">
        <f t="shared" si="185"/>
        <v>Mqtt1</v>
      </c>
      <c r="X629" s="196" t="s">
        <v>10431</v>
      </c>
      <c r="Y629" s="6" t="str">
        <f t="shared" si="184"/>
        <v>marpower/450000-navigation-lights/nuc-sb180-main</v>
      </c>
      <c r="Z629" s="103" t="str" cm="1">
        <f t="array" ref="Z629">IF(COUNTIF(N629,"spare"),"","$."&amp;_xlfn.REGEXREPLACE(IF(X629="",J629,_xlfn.REGEXEXTRACT(J629,"(Status|Ctrl|OpTime)")),"\.","_"))</f>
        <v>$.OpTime</v>
      </c>
      <c r="AA629" s="12">
        <v>1</v>
      </c>
      <c r="AB629" s="6" t="s">
        <v>195</v>
      </c>
      <c r="AC629" s="103">
        <v>40028</v>
      </c>
      <c r="AJ629" s="80"/>
      <c r="AK629" s="113" t="s">
        <v>834</v>
      </c>
      <c r="AN629" s="80"/>
      <c r="AO629" s="80"/>
      <c r="AP629" s="80"/>
      <c r="AQ629" s="80"/>
      <c r="AR629" s="127"/>
      <c r="AS629" s="80"/>
      <c r="AT629" s="7"/>
      <c r="AU629" s="7"/>
      <c r="AV629" s="165"/>
      <c r="AW629" s="166"/>
      <c r="AX629" s="137"/>
      <c r="AY629" s="147"/>
      <c r="AZ629" s="167"/>
      <c r="BA629" s="167"/>
      <c r="BB629" s="147" t="str">
        <f t="shared" si="183"/>
        <v/>
      </c>
      <c r="BC629" s="168"/>
      <c r="BD629" s="165"/>
      <c r="BE629" s="165"/>
      <c r="BF629" s="165"/>
      <c r="BG629" s="165"/>
      <c r="BH629" s="165"/>
      <c r="BI629" s="165"/>
      <c r="BJ629" s="165"/>
      <c r="BK629" s="165"/>
      <c r="BL629" s="165"/>
      <c r="BM629" s="165"/>
      <c r="BN629" s="165"/>
      <c r="BO629" s="165"/>
      <c r="BP629" s="165"/>
      <c r="BQ629" s="165"/>
      <c r="BS629" s="6"/>
      <c r="BT629" s="11"/>
      <c r="BU629" s="6"/>
      <c r="BV629" s="6"/>
    </row>
    <row r="630" spans="1:74" ht="15.75" x14ac:dyDescent="0.25">
      <c r="A630" s="52" t="s">
        <v>748</v>
      </c>
      <c r="B630" s="56"/>
      <c r="C630" s="7" t="s">
        <v>831</v>
      </c>
      <c r="D630" s="7" t="s">
        <v>753</v>
      </c>
      <c r="E630" s="7"/>
      <c r="F630" s="64"/>
      <c r="G630" s="6"/>
      <c r="H630" s="6"/>
      <c r="I630" s="10" t="s">
        <v>110</v>
      </c>
      <c r="J630" s="11" t="s">
        <v>857</v>
      </c>
      <c r="K630" s="161" t="s">
        <v>511</v>
      </c>
      <c r="L630" s="176"/>
      <c r="M630" s="176">
        <v>1000</v>
      </c>
      <c r="N630" s="80" t="s">
        <v>6911</v>
      </c>
      <c r="O630" s="162"/>
      <c r="P630" s="80" t="s">
        <v>858</v>
      </c>
      <c r="Q630" s="80"/>
      <c r="R630" s="80"/>
      <c r="S630" s="163"/>
      <c r="T630" s="213"/>
      <c r="U630" s="162"/>
      <c r="V630" s="164"/>
      <c r="W630" s="12" t="str">
        <f t="shared" si="185"/>
        <v>Mqtt1</v>
      </c>
      <c r="X630" s="196" t="s">
        <v>10432</v>
      </c>
      <c r="Y630" s="6" t="str">
        <f t="shared" si="184"/>
        <v>marpower/450000-navigation-lights/nuc-sb180-backup</v>
      </c>
      <c r="Z630" s="103" t="str" cm="1">
        <f t="array" ref="Z630">IF(COUNTIF(N630,"spare"),"","$."&amp;_xlfn.REGEXREPLACE(IF(X630="",J630,_xlfn.REGEXEXTRACT(J630,"(Status|Ctrl|OpTime)")),"\.","_"))</f>
        <v>$.OpTime</v>
      </c>
      <c r="AA630" s="12">
        <v>1</v>
      </c>
      <c r="AB630" s="6" t="s">
        <v>195</v>
      </c>
      <c r="AC630" s="103">
        <v>40030</v>
      </c>
      <c r="AJ630" s="80"/>
      <c r="AK630" s="113" t="s">
        <v>834</v>
      </c>
      <c r="AN630" s="80"/>
      <c r="AO630" s="80"/>
      <c r="AP630" s="80"/>
      <c r="AQ630" s="80"/>
      <c r="AR630" s="127"/>
      <c r="AS630" s="80"/>
      <c r="AT630" s="7"/>
      <c r="AU630" s="7"/>
      <c r="AV630" s="165"/>
      <c r="AW630" s="166"/>
      <c r="AX630" s="137"/>
      <c r="AY630" s="147"/>
      <c r="AZ630" s="167"/>
      <c r="BA630" s="167"/>
      <c r="BB630" s="147" t="str">
        <f t="shared" si="183"/>
        <v/>
      </c>
      <c r="BC630" s="168"/>
      <c r="BD630" s="165"/>
      <c r="BE630" s="165"/>
      <c r="BF630" s="165"/>
      <c r="BG630" s="165"/>
      <c r="BH630" s="165"/>
      <c r="BI630" s="165"/>
      <c r="BJ630" s="165"/>
      <c r="BK630" s="165"/>
      <c r="BL630" s="165"/>
      <c r="BM630" s="165"/>
      <c r="BN630" s="165"/>
      <c r="BO630" s="165"/>
      <c r="BP630" s="165"/>
      <c r="BQ630" s="165"/>
      <c r="BS630" s="6"/>
      <c r="BT630" s="11"/>
      <c r="BU630" s="6"/>
      <c r="BV630" s="6"/>
    </row>
    <row r="631" spans="1:74" ht="15.75" x14ac:dyDescent="0.25">
      <c r="A631" s="52" t="s">
        <v>748</v>
      </c>
      <c r="B631" s="56"/>
      <c r="C631" s="7" t="s">
        <v>831</v>
      </c>
      <c r="D631" s="7" t="s">
        <v>753</v>
      </c>
      <c r="E631" s="7"/>
      <c r="F631" s="64"/>
      <c r="G631" s="6"/>
      <c r="H631" s="6"/>
      <c r="I631" s="10" t="s">
        <v>110</v>
      </c>
      <c r="J631" s="11" t="s">
        <v>859</v>
      </c>
      <c r="K631" s="161" t="s">
        <v>511</v>
      </c>
      <c r="L631" s="176"/>
      <c r="M631" s="176">
        <v>1000</v>
      </c>
      <c r="N631" s="80" t="s">
        <v>6911</v>
      </c>
      <c r="O631" s="162"/>
      <c r="P631" s="80" t="s">
        <v>1121</v>
      </c>
      <c r="Q631" s="80"/>
      <c r="R631" s="80"/>
      <c r="S631" s="163"/>
      <c r="T631" s="213"/>
      <c r="U631" s="162"/>
      <c r="V631" s="164"/>
      <c r="W631" s="12" t="str">
        <f t="shared" si="185"/>
        <v>Mqtt1</v>
      </c>
      <c r="X631" s="196" t="s">
        <v>10433</v>
      </c>
      <c r="Y631" s="6" t="str">
        <f t="shared" si="184"/>
        <v>marpower/450000-navigation-lights/nuc-ps180-main</v>
      </c>
      <c r="Z631" s="103" t="str" cm="1">
        <f t="array" ref="Z631">IF(COUNTIF(N631,"spare"),"","$."&amp;_xlfn.REGEXREPLACE(IF(X631="",J631,_xlfn.REGEXEXTRACT(J631,"(Status|Ctrl|OpTime)")),"\.","_"))</f>
        <v>$.OpTime</v>
      </c>
      <c r="AA631" s="12">
        <v>1</v>
      </c>
      <c r="AB631" s="6" t="s">
        <v>195</v>
      </c>
      <c r="AC631" s="103">
        <v>40032</v>
      </c>
      <c r="AJ631" s="80"/>
      <c r="AK631" s="113" t="s">
        <v>834</v>
      </c>
      <c r="AN631" s="80"/>
      <c r="AO631" s="80"/>
      <c r="AP631" s="80"/>
      <c r="AQ631" s="80"/>
      <c r="AR631" s="127"/>
      <c r="AS631" s="80"/>
      <c r="AT631" s="7"/>
      <c r="AU631" s="7"/>
      <c r="AV631" s="165"/>
      <c r="AW631" s="166"/>
      <c r="AX631" s="137"/>
      <c r="AY631" s="147"/>
      <c r="AZ631" s="167"/>
      <c r="BA631" s="167"/>
      <c r="BB631" s="147" t="str">
        <f t="shared" si="183"/>
        <v/>
      </c>
      <c r="BC631" s="168"/>
      <c r="BD631" s="165"/>
      <c r="BE631" s="165"/>
      <c r="BF631" s="165"/>
      <c r="BG631" s="165"/>
      <c r="BH631" s="165"/>
      <c r="BI631" s="165"/>
      <c r="BJ631" s="165"/>
      <c r="BK631" s="165"/>
      <c r="BL631" s="165"/>
      <c r="BM631" s="165"/>
      <c r="BN631" s="165"/>
      <c r="BO631" s="165"/>
      <c r="BP631" s="165"/>
      <c r="BQ631" s="165"/>
      <c r="BS631" s="6"/>
      <c r="BT631" s="11"/>
      <c r="BU631" s="6"/>
      <c r="BV631" s="6"/>
    </row>
    <row r="632" spans="1:74" ht="15.75" x14ac:dyDescent="0.25">
      <c r="A632" s="52" t="s">
        <v>748</v>
      </c>
      <c r="B632" s="56"/>
      <c r="C632" s="7" t="s">
        <v>831</v>
      </c>
      <c r="D632" s="7" t="s">
        <v>753</v>
      </c>
      <c r="E632" s="7"/>
      <c r="F632" s="64"/>
      <c r="G632" s="6"/>
      <c r="H632" s="6"/>
      <c r="I632" s="10" t="s">
        <v>110</v>
      </c>
      <c r="J632" s="11" t="s">
        <v>860</v>
      </c>
      <c r="K632" s="161" t="s">
        <v>511</v>
      </c>
      <c r="L632" s="176"/>
      <c r="M632" s="176">
        <v>1000</v>
      </c>
      <c r="N632" s="80" t="s">
        <v>6911</v>
      </c>
      <c r="O632" s="162"/>
      <c r="P632" s="80" t="s">
        <v>1122</v>
      </c>
      <c r="Q632" s="80"/>
      <c r="R632" s="80"/>
      <c r="S632" s="163"/>
      <c r="T632" s="213"/>
      <c r="U632" s="162"/>
      <c r="V632" s="164"/>
      <c r="W632" s="12" t="str">
        <f t="shared" si="185"/>
        <v>Mqtt1</v>
      </c>
      <c r="X632" s="196" t="s">
        <v>10434</v>
      </c>
      <c r="Y632" s="6" t="str">
        <f t="shared" si="184"/>
        <v>marpower/450000-navigation-lights/nuc-ps180-backup</v>
      </c>
      <c r="Z632" s="103" t="str" cm="1">
        <f t="array" ref="Z632">IF(COUNTIF(N632,"spare"),"","$."&amp;_xlfn.REGEXREPLACE(IF(X632="",J632,_xlfn.REGEXEXTRACT(J632,"(Status|Ctrl|OpTime)")),"\.","_"))</f>
        <v>$.OpTime</v>
      </c>
      <c r="AA632" s="12">
        <v>1</v>
      </c>
      <c r="AB632" s="6" t="s">
        <v>195</v>
      </c>
      <c r="AC632" s="103">
        <v>40034</v>
      </c>
      <c r="AJ632" s="80"/>
      <c r="AK632" s="113" t="s">
        <v>834</v>
      </c>
      <c r="AN632" s="80"/>
      <c r="AO632" s="80"/>
      <c r="AP632" s="80"/>
      <c r="AQ632" s="80"/>
      <c r="AR632" s="127"/>
      <c r="AS632" s="80"/>
      <c r="AT632" s="7"/>
      <c r="AU632" s="7"/>
      <c r="AV632" s="165"/>
      <c r="AW632" s="166"/>
      <c r="AX632" s="137"/>
      <c r="AY632" s="147"/>
      <c r="AZ632" s="167"/>
      <c r="BA632" s="167"/>
      <c r="BB632" s="147" t="str">
        <f t="shared" si="183"/>
        <v/>
      </c>
      <c r="BC632" s="168"/>
      <c r="BD632" s="165"/>
      <c r="BE632" s="165"/>
      <c r="BF632" s="165"/>
      <c r="BG632" s="165"/>
      <c r="BH632" s="165"/>
      <c r="BI632" s="165"/>
      <c r="BJ632" s="165"/>
      <c r="BK632" s="165"/>
      <c r="BL632" s="165"/>
      <c r="BM632" s="165"/>
      <c r="BN632" s="165"/>
      <c r="BO632" s="165"/>
      <c r="BP632" s="165"/>
      <c r="BQ632" s="165"/>
      <c r="BS632" s="6"/>
      <c r="BT632" s="11"/>
      <c r="BU632" s="6"/>
      <c r="BV632" s="6"/>
    </row>
    <row r="633" spans="1:74" ht="15.75" x14ac:dyDescent="0.25">
      <c r="A633" s="52" t="s">
        <v>748</v>
      </c>
      <c r="B633" s="56"/>
      <c r="C633" s="7" t="s">
        <v>831</v>
      </c>
      <c r="D633" s="7" t="s">
        <v>753</v>
      </c>
      <c r="E633" s="7"/>
      <c r="F633" s="64"/>
      <c r="G633" s="6"/>
      <c r="H633" s="6"/>
      <c r="I633" s="10" t="s">
        <v>110</v>
      </c>
      <c r="J633" s="11" t="s">
        <v>861</v>
      </c>
      <c r="K633" s="161" t="s">
        <v>511</v>
      </c>
      <c r="L633" s="176"/>
      <c r="M633" s="176">
        <v>1000</v>
      </c>
      <c r="N633" s="80" t="s">
        <v>6911</v>
      </c>
      <c r="O633" s="162"/>
      <c r="P633" s="80" t="s">
        <v>1115</v>
      </c>
      <c r="Q633" s="80"/>
      <c r="R633" s="80"/>
      <c r="S633" s="163"/>
      <c r="T633" s="213"/>
      <c r="U633" s="162"/>
      <c r="V633" s="164"/>
      <c r="W633" s="12" t="str">
        <f t="shared" si="185"/>
        <v>Mqtt1</v>
      </c>
      <c r="X633" s="196" t="s">
        <v>10435</v>
      </c>
      <c r="Y633" s="6" t="str">
        <f t="shared" si="184"/>
        <v>marpower/450000-navigation-lights/sailing-sb180-main</v>
      </c>
      <c r="Z633" s="103" t="str" cm="1">
        <f t="array" ref="Z633">IF(COUNTIF(N633,"spare"),"","$."&amp;_xlfn.REGEXREPLACE(IF(X633="",J633,_xlfn.REGEXEXTRACT(J633,"(Status|Ctrl|OpTime)")),"\.","_"))</f>
        <v>$.OpTime</v>
      </c>
      <c r="AA633" s="12">
        <v>1</v>
      </c>
      <c r="AB633" s="6" t="s">
        <v>195</v>
      </c>
      <c r="AC633" s="103">
        <v>40036</v>
      </c>
      <c r="AJ633" s="80"/>
      <c r="AK633" s="113" t="s">
        <v>834</v>
      </c>
      <c r="AN633" s="80"/>
      <c r="AO633" s="80"/>
      <c r="AP633" s="80"/>
      <c r="AQ633" s="80"/>
      <c r="AR633" s="127"/>
      <c r="AS633" s="80"/>
      <c r="AT633" s="7"/>
      <c r="AU633" s="7"/>
      <c r="AV633" s="165"/>
      <c r="AW633" s="166"/>
      <c r="AX633" s="137"/>
      <c r="AY633" s="147"/>
      <c r="AZ633" s="167"/>
      <c r="BA633" s="167"/>
      <c r="BB633" s="147" t="str">
        <f t="shared" si="183"/>
        <v/>
      </c>
      <c r="BC633" s="168"/>
      <c r="BD633" s="165"/>
      <c r="BE633" s="165"/>
      <c r="BF633" s="165"/>
      <c r="BG633" s="165"/>
      <c r="BH633" s="165"/>
      <c r="BI633" s="165"/>
      <c r="BJ633" s="165"/>
      <c r="BK633" s="165"/>
      <c r="BL633" s="165"/>
      <c r="BM633" s="165"/>
      <c r="BN633" s="165"/>
      <c r="BO633" s="165"/>
      <c r="BP633" s="165"/>
      <c r="BQ633" s="165"/>
      <c r="BS633" s="6"/>
      <c r="BT633" s="11"/>
      <c r="BU633" s="6"/>
      <c r="BV633" s="6"/>
    </row>
    <row r="634" spans="1:74" ht="15.75" x14ac:dyDescent="0.25">
      <c r="A634" s="52" t="s">
        <v>748</v>
      </c>
      <c r="B634" s="56"/>
      <c r="C634" s="7" t="s">
        <v>831</v>
      </c>
      <c r="D634" s="7" t="s">
        <v>753</v>
      </c>
      <c r="E634" s="7"/>
      <c r="F634" s="64"/>
      <c r="G634" s="6"/>
      <c r="H634" s="6"/>
      <c r="I634" s="10" t="s">
        <v>110</v>
      </c>
      <c r="J634" s="11" t="s">
        <v>862</v>
      </c>
      <c r="K634" s="161" t="s">
        <v>511</v>
      </c>
      <c r="L634" s="176"/>
      <c r="M634" s="176">
        <v>1000</v>
      </c>
      <c r="N634" s="80" t="s">
        <v>6911</v>
      </c>
      <c r="O634" s="162"/>
      <c r="P634" s="80" t="s">
        <v>1116</v>
      </c>
      <c r="Q634" s="80"/>
      <c r="R634" s="80"/>
      <c r="S634" s="163"/>
      <c r="T634" s="213"/>
      <c r="U634" s="162"/>
      <c r="V634" s="164"/>
      <c r="W634" s="12" t="str">
        <f t="shared" si="185"/>
        <v>Mqtt1</v>
      </c>
      <c r="X634" s="196" t="s">
        <v>10436</v>
      </c>
      <c r="Y634" s="6" t="str">
        <f t="shared" si="184"/>
        <v>marpower/450000-navigation-lights/sailing-sb180-backup</v>
      </c>
      <c r="Z634" s="103" t="str" cm="1">
        <f t="array" ref="Z634">IF(COUNTIF(N634,"spare"),"","$."&amp;_xlfn.REGEXREPLACE(IF(X634="",J634,_xlfn.REGEXEXTRACT(J634,"(Status|Ctrl|OpTime)")),"\.","_"))</f>
        <v>$.OpTime</v>
      </c>
      <c r="AA634" s="12">
        <v>1</v>
      </c>
      <c r="AB634" s="6" t="s">
        <v>195</v>
      </c>
      <c r="AC634" s="103">
        <v>40038</v>
      </c>
      <c r="AJ634" s="80"/>
      <c r="AK634" s="113" t="s">
        <v>834</v>
      </c>
      <c r="AN634" s="80"/>
      <c r="AO634" s="80"/>
      <c r="AP634" s="80"/>
      <c r="AQ634" s="80"/>
      <c r="AR634" s="127"/>
      <c r="AS634" s="80"/>
      <c r="AT634" s="7"/>
      <c r="AU634" s="7"/>
      <c r="AV634" s="165"/>
      <c r="AW634" s="166"/>
      <c r="AX634" s="137"/>
      <c r="AY634" s="169"/>
      <c r="AZ634" s="167"/>
      <c r="BA634" s="167"/>
      <c r="BB634" s="147" t="str">
        <f t="shared" si="183"/>
        <v/>
      </c>
      <c r="BC634" s="168"/>
      <c r="BD634" s="165"/>
      <c r="BE634" s="165"/>
      <c r="BF634" s="165"/>
      <c r="BG634" s="165"/>
      <c r="BH634" s="165"/>
      <c r="BI634" s="165"/>
      <c r="BJ634" s="165"/>
      <c r="BK634" s="165"/>
      <c r="BL634" s="165"/>
      <c r="BM634" s="165"/>
      <c r="BN634" s="165"/>
      <c r="BO634" s="165"/>
      <c r="BP634" s="165"/>
      <c r="BQ634" s="165"/>
      <c r="BS634" s="6"/>
      <c r="BT634" s="11"/>
      <c r="BU634" s="6"/>
      <c r="BV634" s="6"/>
    </row>
    <row r="635" spans="1:74" ht="15.75" x14ac:dyDescent="0.25">
      <c r="A635" s="52" t="s">
        <v>750</v>
      </c>
      <c r="B635" s="56"/>
      <c r="C635" s="7" t="s">
        <v>831</v>
      </c>
      <c r="D635" s="7" t="s">
        <v>753</v>
      </c>
      <c r="E635" s="7"/>
      <c r="F635" s="64"/>
      <c r="G635" s="6"/>
      <c r="H635" s="6"/>
      <c r="I635" s="10" t="s">
        <v>110</v>
      </c>
      <c r="J635" s="11" t="s">
        <v>1011</v>
      </c>
      <c r="K635" s="161" t="s">
        <v>511</v>
      </c>
      <c r="L635" s="176"/>
      <c r="M635" s="176">
        <v>1000</v>
      </c>
      <c r="N635" s="80" t="s">
        <v>6911</v>
      </c>
      <c r="O635" s="162"/>
      <c r="P635" s="80" t="s">
        <v>1117</v>
      </c>
      <c r="Q635" s="80"/>
      <c r="R635" s="80"/>
      <c r="S635" s="163"/>
      <c r="T635" s="213"/>
      <c r="U635" s="162"/>
      <c r="V635" s="164"/>
      <c r="W635" s="12" t="str">
        <f t="shared" si="185"/>
        <v>Mqtt1</v>
      </c>
      <c r="X635" s="196" t="s">
        <v>10437</v>
      </c>
      <c r="Y635" s="6" t="str">
        <f t="shared" si="184"/>
        <v>marpower/450000-navigation-lights/sailing-ps180-main</v>
      </c>
      <c r="Z635" s="103" t="str" cm="1">
        <f t="array" ref="Z635">IF(COUNTIF(N635,"spare"),"","$."&amp;_xlfn.REGEXREPLACE(IF(X635="",J635,_xlfn.REGEXEXTRACT(J635,"(Status|Ctrl|OpTime)")),"\.","_"))</f>
        <v>$.OpTime</v>
      </c>
      <c r="AA635" s="12">
        <v>1</v>
      </c>
      <c r="AB635" s="6" t="s">
        <v>195</v>
      </c>
      <c r="AC635" s="103">
        <v>40040</v>
      </c>
      <c r="AJ635" s="80"/>
      <c r="AK635" s="113" t="s">
        <v>834</v>
      </c>
      <c r="AN635" s="80"/>
      <c r="AO635" s="80"/>
      <c r="AP635" s="80"/>
      <c r="AQ635" s="80"/>
      <c r="AR635" s="127"/>
      <c r="AS635" s="80"/>
      <c r="AT635" s="7"/>
      <c r="AU635" s="7"/>
      <c r="AV635" s="165"/>
      <c r="AW635" s="166"/>
      <c r="AX635" s="137"/>
      <c r="AY635" s="147"/>
      <c r="AZ635" s="167"/>
      <c r="BA635" s="167"/>
      <c r="BB635" s="147" t="str">
        <f t="shared" si="183"/>
        <v/>
      </c>
      <c r="BC635" s="168"/>
      <c r="BD635" s="165"/>
      <c r="BE635" s="165"/>
      <c r="BF635" s="165"/>
      <c r="BG635" s="165"/>
      <c r="BH635" s="165"/>
      <c r="BI635" s="165"/>
      <c r="BJ635" s="165"/>
      <c r="BK635" s="165"/>
      <c r="BL635" s="165"/>
      <c r="BM635" s="165"/>
      <c r="BN635" s="165"/>
      <c r="BO635" s="165"/>
      <c r="BP635" s="165"/>
      <c r="BQ635" s="165"/>
      <c r="BS635" s="6"/>
      <c r="BT635" s="11"/>
      <c r="BU635" s="6"/>
      <c r="BV635" s="6"/>
    </row>
    <row r="636" spans="1:74" ht="15.75" x14ac:dyDescent="0.25">
      <c r="A636" s="52" t="s">
        <v>750</v>
      </c>
      <c r="B636" s="56"/>
      <c r="C636" s="7" t="s">
        <v>831</v>
      </c>
      <c r="D636" s="7" t="s">
        <v>753</v>
      </c>
      <c r="E636" s="7"/>
      <c r="F636" s="64"/>
      <c r="G636" s="6"/>
      <c r="H636" s="6"/>
      <c r="I636" s="10" t="s">
        <v>110</v>
      </c>
      <c r="J636" s="11" t="s">
        <v>1012</v>
      </c>
      <c r="K636" s="161" t="s">
        <v>511</v>
      </c>
      <c r="L636" s="176"/>
      <c r="M636" s="176">
        <v>1000</v>
      </c>
      <c r="N636" s="80" t="s">
        <v>6911</v>
      </c>
      <c r="O636" s="162"/>
      <c r="P636" s="80" t="s">
        <v>1118</v>
      </c>
      <c r="Q636" s="80"/>
      <c r="R636" s="80"/>
      <c r="S636" s="163"/>
      <c r="T636" s="213"/>
      <c r="U636" s="162"/>
      <c r="V636" s="164"/>
      <c r="W636" s="12" t="str">
        <f t="shared" si="185"/>
        <v>Mqtt1</v>
      </c>
      <c r="X636" s="196" t="s">
        <v>10438</v>
      </c>
      <c r="Y636" s="6" t="str">
        <f t="shared" si="184"/>
        <v>marpower/450000-navigation-lights/sailing-ps180-backup</v>
      </c>
      <c r="Z636" s="103" t="str" cm="1">
        <f t="array" ref="Z636">IF(COUNTIF(N636,"spare"),"","$."&amp;_xlfn.REGEXREPLACE(IF(X636="",J636,_xlfn.REGEXEXTRACT(J636,"(Status|Ctrl|OpTime)")),"\.","_"))</f>
        <v>$.OpTime</v>
      </c>
      <c r="AA636" s="12">
        <v>1</v>
      </c>
      <c r="AB636" s="6" t="s">
        <v>195</v>
      </c>
      <c r="AC636" s="103">
        <v>40042</v>
      </c>
      <c r="AJ636" s="80"/>
      <c r="AK636" s="113" t="s">
        <v>834</v>
      </c>
      <c r="AN636" s="80"/>
      <c r="AO636" s="80"/>
      <c r="AP636" s="80"/>
      <c r="AQ636" s="80"/>
      <c r="AR636" s="127"/>
      <c r="AS636" s="80"/>
      <c r="AT636" s="7"/>
      <c r="AU636" s="7"/>
      <c r="AV636" s="165"/>
      <c r="AW636" s="166"/>
      <c r="AX636" s="137"/>
      <c r="AY636" s="147"/>
      <c r="AZ636" s="167"/>
      <c r="BA636" s="167"/>
      <c r="BB636" s="147" t="str">
        <f t="shared" si="183"/>
        <v/>
      </c>
      <c r="BC636" s="168"/>
      <c r="BD636" s="165"/>
      <c r="BE636" s="165"/>
      <c r="BF636" s="165"/>
      <c r="BG636" s="165"/>
      <c r="BH636" s="165"/>
      <c r="BI636" s="165"/>
      <c r="BJ636" s="165"/>
      <c r="BK636" s="165"/>
      <c r="BL636" s="165"/>
      <c r="BM636" s="165"/>
      <c r="BN636" s="165"/>
      <c r="BO636" s="165"/>
      <c r="BP636" s="165"/>
      <c r="BQ636" s="165"/>
      <c r="BS636" s="6"/>
      <c r="BT636" s="11"/>
      <c r="BU636" s="6"/>
      <c r="BV636" s="6"/>
    </row>
    <row r="637" spans="1:74" ht="15.75" x14ac:dyDescent="0.25">
      <c r="A637" s="52" t="s">
        <v>748</v>
      </c>
      <c r="B637" s="56"/>
      <c r="C637" s="7" t="s">
        <v>831</v>
      </c>
      <c r="D637" s="7" t="s">
        <v>753</v>
      </c>
      <c r="E637" s="7"/>
      <c r="F637" s="64"/>
      <c r="G637" s="6"/>
      <c r="H637" s="6"/>
      <c r="I637" s="10" t="s">
        <v>110</v>
      </c>
      <c r="J637" s="11" t="s">
        <v>863</v>
      </c>
      <c r="K637" s="161" t="s">
        <v>511</v>
      </c>
      <c r="L637" s="176"/>
      <c r="M637" s="176">
        <v>1000</v>
      </c>
      <c r="N637" s="80" t="s">
        <v>6911</v>
      </c>
      <c r="O637" s="162"/>
      <c r="P637" s="80" t="s">
        <v>864</v>
      </c>
      <c r="Q637" s="80"/>
      <c r="R637" s="80"/>
      <c r="S637" s="163"/>
      <c r="T637" s="213"/>
      <c r="U637" s="162"/>
      <c r="V637" s="164"/>
      <c r="W637" s="12" t="str">
        <f t="shared" si="185"/>
        <v>Mqtt1</v>
      </c>
      <c r="X637" s="196" t="s">
        <v>10439</v>
      </c>
      <c r="Y637" s="6" t="str">
        <f t="shared" si="184"/>
        <v>marpower/450000-navigation-lights/nuc-and-sailing-main</v>
      </c>
      <c r="Z637" s="103" t="str" cm="1">
        <f t="array" ref="Z637">IF(COUNTIF(N637,"spare"),"","$."&amp;_xlfn.REGEXREPLACE(IF(X637="",J637,_xlfn.REGEXEXTRACT(J637,"(Status|Ctrl|OpTime)")),"\.","_"))</f>
        <v>$.OpTime</v>
      </c>
      <c r="AA637" s="12">
        <v>1</v>
      </c>
      <c r="AB637" s="6" t="s">
        <v>195</v>
      </c>
      <c r="AC637" s="103">
        <v>40044</v>
      </c>
      <c r="AJ637" s="80"/>
      <c r="AK637" s="113" t="s">
        <v>834</v>
      </c>
      <c r="AN637" s="80"/>
      <c r="AO637" s="80"/>
      <c r="AP637" s="80"/>
      <c r="AQ637" s="80"/>
      <c r="AR637" s="127"/>
      <c r="AS637" s="80"/>
      <c r="AT637" s="7"/>
      <c r="AU637" s="7"/>
      <c r="AV637" s="165"/>
      <c r="AW637" s="166"/>
      <c r="AX637" s="137"/>
      <c r="AY637" s="169"/>
      <c r="AZ637" s="167"/>
      <c r="BA637" s="167"/>
      <c r="BB637" s="147" t="str">
        <f t="shared" si="183"/>
        <v/>
      </c>
      <c r="BC637" s="168"/>
      <c r="BD637" s="165"/>
      <c r="BE637" s="165"/>
      <c r="BF637" s="165"/>
      <c r="BG637" s="165"/>
      <c r="BH637" s="165"/>
      <c r="BI637" s="165"/>
      <c r="BJ637" s="165"/>
      <c r="BK637" s="165"/>
      <c r="BL637" s="165"/>
      <c r="BM637" s="165"/>
      <c r="BN637" s="165"/>
      <c r="BO637" s="165"/>
      <c r="BP637" s="165"/>
      <c r="BQ637" s="165"/>
      <c r="BS637" s="6"/>
      <c r="BT637" s="11"/>
      <c r="BU637" s="6"/>
      <c r="BV637" s="6"/>
    </row>
    <row r="638" spans="1:74" ht="15.75" x14ac:dyDescent="0.25">
      <c r="A638" s="52" t="s">
        <v>748</v>
      </c>
      <c r="B638" s="56"/>
      <c r="C638" s="7" t="s">
        <v>831</v>
      </c>
      <c r="D638" s="7" t="s">
        <v>753</v>
      </c>
      <c r="E638" s="7"/>
      <c r="F638" s="64"/>
      <c r="G638" s="6"/>
      <c r="H638" s="6"/>
      <c r="I638" s="10" t="s">
        <v>110</v>
      </c>
      <c r="J638" s="11" t="s">
        <v>865</v>
      </c>
      <c r="K638" s="161" t="s">
        <v>511</v>
      </c>
      <c r="L638" s="176"/>
      <c r="M638" s="176">
        <v>1000</v>
      </c>
      <c r="N638" s="80" t="s">
        <v>6911</v>
      </c>
      <c r="O638" s="162"/>
      <c r="P638" s="80" t="s">
        <v>866</v>
      </c>
      <c r="Q638" s="80"/>
      <c r="R638" s="80"/>
      <c r="S638" s="163"/>
      <c r="T638" s="213"/>
      <c r="U638" s="162"/>
      <c r="V638" s="164"/>
      <c r="W638" s="12" t="str">
        <f t="shared" si="185"/>
        <v>Mqtt1</v>
      </c>
      <c r="X638" s="196" t="s">
        <v>10440</v>
      </c>
      <c r="Y638" s="6" t="str">
        <f t="shared" si="184"/>
        <v>marpower/450000-navigation-lights/nuc-and-sailing-backup</v>
      </c>
      <c r="Z638" s="103" t="str" cm="1">
        <f t="array" ref="Z638">IF(COUNTIF(N638,"spare"),"","$."&amp;_xlfn.REGEXREPLACE(IF(X638="",J638,_xlfn.REGEXEXTRACT(J638,"(Status|Ctrl|OpTime)")),"\.","_"))</f>
        <v>$.OpTime</v>
      </c>
      <c r="AA638" s="12">
        <v>1</v>
      </c>
      <c r="AB638" s="6" t="s">
        <v>195</v>
      </c>
      <c r="AC638" s="103">
        <v>40046</v>
      </c>
      <c r="AJ638" s="80"/>
      <c r="AK638" s="113" t="s">
        <v>834</v>
      </c>
      <c r="AN638" s="80"/>
      <c r="AO638" s="80"/>
      <c r="AP638" s="80"/>
      <c r="AQ638" s="80"/>
      <c r="AR638" s="127"/>
      <c r="AS638" s="80"/>
      <c r="AT638" s="7"/>
      <c r="AU638" s="7"/>
      <c r="AV638" s="165"/>
      <c r="AW638" s="166"/>
      <c r="AX638" s="137"/>
      <c r="AY638" s="147"/>
      <c r="AZ638" s="167"/>
      <c r="BA638" s="167"/>
      <c r="BB638" s="147" t="str">
        <f t="shared" si="183"/>
        <v/>
      </c>
      <c r="BC638" s="168"/>
      <c r="BD638" s="165"/>
      <c r="BE638" s="165"/>
      <c r="BF638" s="165"/>
      <c r="BG638" s="165"/>
      <c r="BH638" s="165"/>
      <c r="BI638" s="165"/>
      <c r="BJ638" s="165"/>
      <c r="BK638" s="165"/>
      <c r="BL638" s="165"/>
      <c r="BM638" s="165"/>
      <c r="BN638" s="165"/>
      <c r="BO638" s="165"/>
      <c r="BP638" s="165"/>
      <c r="BQ638" s="165"/>
      <c r="BS638" s="6"/>
      <c r="BT638" s="11"/>
      <c r="BU638" s="6"/>
      <c r="BV638" s="6"/>
    </row>
    <row r="639" spans="1:74" ht="15.75" x14ac:dyDescent="0.25">
      <c r="A639" s="52" t="s">
        <v>748</v>
      </c>
      <c r="B639" s="56"/>
      <c r="C639" s="7" t="s">
        <v>831</v>
      </c>
      <c r="D639" s="7" t="s">
        <v>753</v>
      </c>
      <c r="E639" s="7"/>
      <c r="F639" s="64"/>
      <c r="G639" s="6"/>
      <c r="H639" s="6"/>
      <c r="I639" s="10" t="s">
        <v>110</v>
      </c>
      <c r="J639" s="11" t="s">
        <v>867</v>
      </c>
      <c r="K639" s="161" t="s">
        <v>511</v>
      </c>
      <c r="L639" s="176"/>
      <c r="M639" s="176">
        <v>1000</v>
      </c>
      <c r="N639" s="80" t="s">
        <v>6911</v>
      </c>
      <c r="O639" s="162"/>
      <c r="P639" s="80" t="s">
        <v>868</v>
      </c>
      <c r="Q639" s="80"/>
      <c r="R639" s="80"/>
      <c r="S639" s="163"/>
      <c r="T639" s="213"/>
      <c r="U639" s="162"/>
      <c r="V639" s="164"/>
      <c r="W639" s="12" t="str">
        <f t="shared" si="185"/>
        <v>Mqtt1</v>
      </c>
      <c r="X639" s="196" t="s">
        <v>10441</v>
      </c>
      <c r="Y639" s="6" t="str">
        <f t="shared" si="184"/>
        <v>marpower/450000-navigation-lights/stern-main</v>
      </c>
      <c r="Z639" s="103" t="str" cm="1">
        <f t="array" ref="Z639">IF(COUNTIF(N639,"spare"),"","$."&amp;_xlfn.REGEXREPLACE(IF(X639="",J639,_xlfn.REGEXEXTRACT(J639,"(Status|Ctrl|OpTime)")),"\.","_"))</f>
        <v>$.OpTime</v>
      </c>
      <c r="AA639" s="12">
        <v>1</v>
      </c>
      <c r="AB639" s="6" t="s">
        <v>195</v>
      </c>
      <c r="AC639" s="103">
        <v>40048</v>
      </c>
      <c r="AJ639" s="80"/>
      <c r="AK639" s="113" t="s">
        <v>834</v>
      </c>
      <c r="AN639" s="80"/>
      <c r="AO639" s="80"/>
      <c r="AP639" s="80"/>
      <c r="AQ639" s="80"/>
      <c r="AR639" s="127"/>
      <c r="AS639" s="80"/>
      <c r="AT639" s="7"/>
      <c r="AU639" s="7"/>
      <c r="AV639" s="165"/>
      <c r="AW639" s="166"/>
      <c r="AX639" s="137"/>
      <c r="AY639" s="147"/>
      <c r="AZ639" s="167"/>
      <c r="BA639" s="167"/>
      <c r="BB639" s="147" t="str">
        <f t="shared" si="183"/>
        <v/>
      </c>
      <c r="BC639" s="168"/>
      <c r="BD639" s="165"/>
      <c r="BE639" s="165"/>
      <c r="BF639" s="165"/>
      <c r="BG639" s="165"/>
      <c r="BH639" s="165"/>
      <c r="BI639" s="165"/>
      <c r="BJ639" s="165"/>
      <c r="BK639" s="165"/>
      <c r="BL639" s="165"/>
      <c r="BM639" s="165"/>
      <c r="BN639" s="165"/>
      <c r="BO639" s="165"/>
      <c r="BP639" s="165"/>
      <c r="BQ639" s="165"/>
      <c r="BS639" s="6"/>
      <c r="BT639" s="11"/>
      <c r="BU639" s="6"/>
      <c r="BV639" s="6"/>
    </row>
    <row r="640" spans="1:74" ht="15.75" x14ac:dyDescent="0.25">
      <c r="A640" s="52" t="s">
        <v>748</v>
      </c>
      <c r="B640" s="56"/>
      <c r="C640" s="7" t="s">
        <v>831</v>
      </c>
      <c r="D640" s="7" t="s">
        <v>753</v>
      </c>
      <c r="E640" s="7"/>
      <c r="F640" s="64"/>
      <c r="G640" s="6"/>
      <c r="H640" s="6"/>
      <c r="I640" s="10" t="s">
        <v>110</v>
      </c>
      <c r="J640" s="11" t="s">
        <v>869</v>
      </c>
      <c r="K640" s="161" t="s">
        <v>511</v>
      </c>
      <c r="L640" s="176"/>
      <c r="M640" s="176">
        <v>1000</v>
      </c>
      <c r="N640" s="80" t="s">
        <v>6911</v>
      </c>
      <c r="O640" s="162"/>
      <c r="P640" s="80" t="s">
        <v>870</v>
      </c>
      <c r="Q640" s="80"/>
      <c r="R640" s="80"/>
      <c r="S640" s="163"/>
      <c r="T640" s="213"/>
      <c r="U640" s="162"/>
      <c r="V640" s="164"/>
      <c r="W640" s="12" t="str">
        <f t="shared" si="185"/>
        <v>Mqtt1</v>
      </c>
      <c r="X640" s="196" t="s">
        <v>10442</v>
      </c>
      <c r="Y640" s="6" t="str">
        <f t="shared" si="184"/>
        <v>marpower/450000-navigation-lights/stern-backup</v>
      </c>
      <c r="Z640" s="103" t="str" cm="1">
        <f t="array" ref="Z640">IF(COUNTIF(N640,"spare"),"","$."&amp;_xlfn.REGEXREPLACE(IF(X640="",J640,_xlfn.REGEXEXTRACT(J640,"(Status|Ctrl|OpTime)")),"\.","_"))</f>
        <v>$.OpTime</v>
      </c>
      <c r="AA640" s="12">
        <v>1</v>
      </c>
      <c r="AB640" s="6" t="s">
        <v>195</v>
      </c>
      <c r="AC640" s="103">
        <v>40050</v>
      </c>
      <c r="AJ640" s="80"/>
      <c r="AK640" s="113" t="s">
        <v>834</v>
      </c>
      <c r="AN640" s="80"/>
      <c r="AO640" s="80"/>
      <c r="AP640" s="80"/>
      <c r="AQ640" s="80"/>
      <c r="AR640" s="127"/>
      <c r="AS640" s="80"/>
      <c r="AT640" s="7"/>
      <c r="AU640" s="7"/>
      <c r="AV640" s="165"/>
      <c r="AW640" s="166"/>
      <c r="AX640" s="137"/>
      <c r="AY640" s="147"/>
      <c r="AZ640" s="167"/>
      <c r="BA640" s="167"/>
      <c r="BB640" s="147" t="str">
        <f t="shared" si="183"/>
        <v/>
      </c>
      <c r="BC640" s="168"/>
      <c r="BD640" s="165"/>
      <c r="BE640" s="165"/>
      <c r="BF640" s="165"/>
      <c r="BG640" s="165"/>
      <c r="BH640" s="165"/>
      <c r="BI640" s="165"/>
      <c r="BJ640" s="165"/>
      <c r="BK640" s="165"/>
      <c r="BL640" s="165"/>
      <c r="BM640" s="165"/>
      <c r="BN640" s="165"/>
      <c r="BO640" s="165"/>
      <c r="BP640" s="165"/>
      <c r="BQ640" s="165"/>
      <c r="BS640" s="6"/>
      <c r="BT640" s="11"/>
      <c r="BU640" s="6"/>
      <c r="BV640" s="6"/>
    </row>
    <row r="641" spans="1:74" ht="15.75" x14ac:dyDescent="0.25">
      <c r="A641" s="52" t="s">
        <v>748</v>
      </c>
      <c r="B641" s="56" t="s">
        <v>110</v>
      </c>
      <c r="C641" s="7" t="s">
        <v>831</v>
      </c>
      <c r="D641" s="7" t="s">
        <v>753</v>
      </c>
      <c r="E641" s="7"/>
      <c r="F641" s="64"/>
      <c r="G641" s="6"/>
      <c r="H641" s="6"/>
      <c r="I641" s="10" t="s">
        <v>110</v>
      </c>
      <c r="J641" s="11" t="s">
        <v>515</v>
      </c>
      <c r="K641" s="161" t="s">
        <v>511</v>
      </c>
      <c r="L641" s="176"/>
      <c r="M641" s="176">
        <v>1000</v>
      </c>
      <c r="N641" s="78" t="s">
        <v>515</v>
      </c>
      <c r="O641" s="162"/>
      <c r="P641" s="80" t="s">
        <v>515</v>
      </c>
      <c r="Q641" s="80"/>
      <c r="R641" s="80"/>
      <c r="S641" s="163"/>
      <c r="T641" s="213"/>
      <c r="U641" s="162"/>
      <c r="V641" s="164"/>
      <c r="W641" s="12" t="str">
        <f t="shared" si="185"/>
        <v/>
      </c>
      <c r="X641" s="196"/>
      <c r="Y641" s="6" t="str">
        <f t="shared" si="184"/>
        <v/>
      </c>
      <c r="Z641" s="103" t="str">
        <f t="shared" ref="Z641" si="186">IF(COUNTIF(N641,"spare"),"","$."&amp;MID(J641,FIND("~",SUBSTITUTE(J641,"_","~",LEN(J641)-LEN(SUBSTITUTE(J641,"_",""))))+1,LEN(J641)-FIND("~",SUBSTITUTE(J641,"_","~",LEN(J641)-LEN(SUBSTITUTE(J641,"_",""))))))</f>
        <v/>
      </c>
      <c r="AA641" s="12">
        <v>1</v>
      </c>
      <c r="AB641" s="6" t="s">
        <v>195</v>
      </c>
      <c r="AC641" s="103">
        <v>40052</v>
      </c>
      <c r="AJ641" s="80"/>
      <c r="AK641" s="113" t="s">
        <v>834</v>
      </c>
      <c r="AN641" s="80"/>
      <c r="AO641" s="80"/>
      <c r="AP641" s="80"/>
      <c r="AQ641" s="80"/>
      <c r="AR641" s="127"/>
      <c r="AS641" s="80"/>
      <c r="AT641" s="7"/>
      <c r="AU641" s="7"/>
      <c r="AV641" s="165"/>
      <c r="AW641" s="166"/>
      <c r="AX641" s="137"/>
      <c r="AY641" s="147"/>
      <c r="AZ641" s="167"/>
      <c r="BA641" s="167"/>
      <c r="BB641" s="147" t="str">
        <f t="shared" si="183"/>
        <v/>
      </c>
      <c r="BC641" s="168"/>
      <c r="BD641" s="165"/>
      <c r="BE641" s="165"/>
      <c r="BF641" s="165"/>
      <c r="BG641" s="165"/>
      <c r="BH641" s="165"/>
      <c r="BI641" s="165"/>
      <c r="BJ641" s="165"/>
      <c r="BK641" s="165"/>
      <c r="BL641" s="165"/>
      <c r="BM641" s="165"/>
      <c r="BN641" s="165"/>
      <c r="BO641" s="165"/>
      <c r="BP641" s="165"/>
      <c r="BQ641" s="165"/>
      <c r="BS641" s="6"/>
      <c r="BT641" s="11"/>
      <c r="BU641" s="6"/>
      <c r="BV641" s="6"/>
    </row>
    <row r="642" spans="1:74" ht="15.75" x14ac:dyDescent="0.25">
      <c r="A642" s="52" t="s">
        <v>748</v>
      </c>
      <c r="B642" s="56" t="s">
        <v>110</v>
      </c>
      <c r="C642" s="7" t="s">
        <v>831</v>
      </c>
      <c r="D642" s="7" t="s">
        <v>753</v>
      </c>
      <c r="E642" s="7"/>
      <c r="F642" s="64"/>
      <c r="G642" s="6"/>
      <c r="H642" s="6"/>
      <c r="I642" s="10" t="s">
        <v>110</v>
      </c>
      <c r="J642" s="11" t="s">
        <v>515</v>
      </c>
      <c r="K642" s="161" t="s">
        <v>511</v>
      </c>
      <c r="L642" s="176"/>
      <c r="M642" s="176">
        <v>1000</v>
      </c>
      <c r="N642" s="78" t="s">
        <v>515</v>
      </c>
      <c r="O642" s="162"/>
      <c r="P642" s="80" t="s">
        <v>515</v>
      </c>
      <c r="Q642" s="80"/>
      <c r="R642" s="80"/>
      <c r="S642" s="163"/>
      <c r="T642" s="213"/>
      <c r="U642" s="162"/>
      <c r="V642" s="164"/>
      <c r="W642" s="12" t="str">
        <f t="shared" si="185"/>
        <v/>
      </c>
      <c r="X642" s="196"/>
      <c r="Y642" s="6" t="str">
        <f t="shared" si="184"/>
        <v/>
      </c>
      <c r="Z642" s="103" t="str">
        <f t="shared" ref="Z642" si="187">IF(COUNTIF(N642,"spare"),"","$."&amp;J642)</f>
        <v/>
      </c>
      <c r="AA642" s="12">
        <v>1</v>
      </c>
      <c r="AB642" s="6" t="s">
        <v>195</v>
      </c>
      <c r="AC642" s="103">
        <v>40054</v>
      </c>
      <c r="AJ642" s="80"/>
      <c r="AK642" s="113" t="s">
        <v>834</v>
      </c>
      <c r="AN642" s="80"/>
      <c r="AO642" s="80"/>
      <c r="AP642" s="80"/>
      <c r="AQ642" s="80"/>
      <c r="AR642" s="127"/>
      <c r="AS642" s="80"/>
      <c r="AT642" s="7"/>
      <c r="AU642" s="7"/>
      <c r="AV642" s="165"/>
      <c r="AW642" s="166"/>
      <c r="AX642" s="137"/>
      <c r="AY642" s="147"/>
      <c r="AZ642" s="167"/>
      <c r="BA642" s="167"/>
      <c r="BB642" s="147" t="str">
        <f t="shared" si="183"/>
        <v/>
      </c>
      <c r="BC642" s="168"/>
      <c r="BD642" s="165"/>
      <c r="BE642" s="165"/>
      <c r="BF642" s="165"/>
      <c r="BG642" s="165"/>
      <c r="BH642" s="165"/>
      <c r="BI642" s="165"/>
      <c r="BJ642" s="165"/>
      <c r="BK642" s="165"/>
      <c r="BL642" s="165"/>
      <c r="BM642" s="165"/>
      <c r="BN642" s="165"/>
      <c r="BO642" s="165"/>
      <c r="BP642" s="165"/>
      <c r="BQ642" s="165"/>
      <c r="BS642" s="6"/>
      <c r="BT642" s="11"/>
      <c r="BU642" s="6"/>
      <c r="BV642" s="6"/>
    </row>
    <row r="643" spans="1:74" x14ac:dyDescent="0.25">
      <c r="A643" s="50"/>
      <c r="B643" s="54" t="s">
        <v>110</v>
      </c>
      <c r="C643" s="59"/>
      <c r="D643" s="59"/>
      <c r="E643" s="59"/>
      <c r="F643" s="59"/>
      <c r="G643" s="59"/>
      <c r="H643" s="59"/>
      <c r="I643" s="59"/>
      <c r="J643" s="68"/>
      <c r="K643" s="50"/>
      <c r="L643" s="54"/>
      <c r="M643" s="179">
        <v>1000</v>
      </c>
      <c r="N643" s="54"/>
      <c r="O643" s="81"/>
      <c r="P643" s="54" t="s">
        <v>694</v>
      </c>
      <c r="Q643" s="54"/>
      <c r="R643" s="54"/>
      <c r="S643" s="54"/>
      <c r="T643" s="151"/>
      <c r="U643" s="81"/>
      <c r="V643" s="68"/>
      <c r="W643" s="50"/>
      <c r="X643" s="198"/>
      <c r="Y643" s="54"/>
      <c r="Z643" s="100"/>
      <c r="AA643" s="50"/>
      <c r="AB643" s="54"/>
      <c r="AC643" s="100"/>
      <c r="AD643" s="100"/>
      <c r="AE643" s="68"/>
      <c r="AF643" s="68"/>
      <c r="AG643" s="68"/>
      <c r="AH643" s="68"/>
      <c r="AI643" s="54"/>
      <c r="AJ643" s="54"/>
      <c r="AK643" s="110"/>
      <c r="AL643" s="110"/>
      <c r="AM643" s="54"/>
      <c r="AN643" s="54"/>
      <c r="AO643" s="54"/>
      <c r="AP643" s="54"/>
      <c r="AQ643" s="54"/>
      <c r="AR643" s="54"/>
      <c r="AS643" s="54"/>
      <c r="AT643" s="81"/>
      <c r="AU643" s="81"/>
      <c r="AV643" s="81"/>
      <c r="AW643" s="81"/>
      <c r="AX643" s="81"/>
      <c r="AY643" s="81"/>
      <c r="AZ643" s="81"/>
      <c r="BA643" s="81"/>
      <c r="BB643" s="81"/>
      <c r="BC643" s="81"/>
      <c r="BD643" s="81"/>
      <c r="BE643" s="81"/>
      <c r="BF643" s="150"/>
      <c r="BG643" s="81"/>
      <c r="BH643" s="81"/>
      <c r="BI643" s="81"/>
      <c r="BJ643" s="150"/>
      <c r="BK643" s="81"/>
      <c r="BL643" s="81"/>
      <c r="BM643" s="81"/>
      <c r="BN643" s="150"/>
      <c r="BO643" s="81"/>
      <c r="BP643" s="81"/>
      <c r="BQ643" s="81"/>
      <c r="BR643" s="151"/>
      <c r="BS643" s="81"/>
      <c r="BT643" s="150"/>
      <c r="BU643" s="81"/>
      <c r="BV643" s="81"/>
    </row>
    <row r="644" spans="1:74" ht="15.75" x14ac:dyDescent="0.25">
      <c r="A644" s="52" t="s">
        <v>10055</v>
      </c>
      <c r="B644" s="56"/>
      <c r="C644" s="7" t="s">
        <v>9455</v>
      </c>
      <c r="D644" s="7" t="s">
        <v>11877</v>
      </c>
      <c r="E644" s="7"/>
      <c r="F644" s="64"/>
      <c r="G644" s="6"/>
      <c r="H644" s="6"/>
      <c r="I644"/>
      <c r="J644" s="11" t="s">
        <v>6971</v>
      </c>
      <c r="K644" s="161" t="s">
        <v>511</v>
      </c>
      <c r="L644" s="176"/>
      <c r="M644" s="176">
        <v>1000</v>
      </c>
      <c r="N644" s="80" t="s">
        <v>1396</v>
      </c>
      <c r="O644" s="162"/>
      <c r="P644" s="80" t="s">
        <v>6972</v>
      </c>
      <c r="Q644" s="80"/>
      <c r="R644" s="80"/>
      <c r="S644" s="163"/>
      <c r="T644" s="213"/>
      <c r="U644" s="162"/>
      <c r="V644" s="164"/>
      <c r="W644" s="12"/>
      <c r="X644" s="196"/>
      <c r="Y644" s="6"/>
      <c r="Z644" s="103"/>
      <c r="AA644" s="12">
        <v>1</v>
      </c>
      <c r="AB644" s="6" t="s">
        <v>196</v>
      </c>
      <c r="AC644" s="103">
        <v>15</v>
      </c>
      <c r="AJ644" s="80"/>
      <c r="AK644" s="113" t="s">
        <v>11878</v>
      </c>
      <c r="AM644" s="114" t="str">
        <f t="shared" ref="AM644:AM647" si="188">IF(ISBLANK(AT644),"",ROW())</f>
        <v/>
      </c>
      <c r="AN644" s="80"/>
      <c r="AO644" s="80"/>
      <c r="AP644" s="80"/>
      <c r="AQ644" s="80"/>
      <c r="AR644" s="127"/>
      <c r="AS644" s="80"/>
      <c r="AT644" s="7"/>
      <c r="AU644" s="7"/>
      <c r="AV644" s="165"/>
      <c r="AW644" s="126" t="str">
        <f t="shared" ref="AW644:AW707" si="189">IF(ISNUMBER(AM644),"Please consult operation manual for more information","")</f>
        <v/>
      </c>
      <c r="AX644" s="137"/>
      <c r="AY644" s="147"/>
      <c r="AZ644" s="167"/>
      <c r="BA644" s="167"/>
      <c r="BB644" s="147" t="str">
        <f t="shared" ref="BB644:BB650" si="190">IF(ISNUMBER(AM644),"1","")</f>
        <v/>
      </c>
      <c r="BC644" s="168"/>
      <c r="BD644" s="165"/>
      <c r="BE644" s="165"/>
      <c r="BF644" s="165"/>
      <c r="BG644" s="165"/>
      <c r="BH644" s="165"/>
      <c r="BI644" s="165"/>
      <c r="BJ644" s="165"/>
      <c r="BK644" s="165"/>
      <c r="BL644" s="165"/>
      <c r="BM644" s="165"/>
      <c r="BN644" s="165"/>
      <c r="BO644" s="165"/>
      <c r="BP644" s="165"/>
      <c r="BQ644" s="165"/>
      <c r="BS644" s="6"/>
      <c r="BT644" s="11"/>
      <c r="BU644" s="6"/>
      <c r="BV644" s="6"/>
    </row>
    <row r="645" spans="1:74" ht="15.75" x14ac:dyDescent="0.25">
      <c r="A645" s="52" t="s">
        <v>10055</v>
      </c>
      <c r="B645" s="56"/>
      <c r="C645" s="7" t="s">
        <v>111</v>
      </c>
      <c r="D645" s="7" t="s">
        <v>11877</v>
      </c>
      <c r="E645" s="7"/>
      <c r="F645" s="64"/>
      <c r="G645" s="6"/>
      <c r="H645" s="6"/>
      <c r="I645" s="10" t="s">
        <v>110</v>
      </c>
      <c r="J645" s="11" t="s">
        <v>9470</v>
      </c>
      <c r="K645" s="161"/>
      <c r="L645" s="176"/>
      <c r="M645" s="176">
        <v>1000</v>
      </c>
      <c r="O645" s="162"/>
      <c r="P645" s="80" t="s">
        <v>7655</v>
      </c>
      <c r="Q645" s="80" t="s">
        <v>6973</v>
      </c>
      <c r="R645" s="80"/>
      <c r="S645" s="163"/>
      <c r="T645" s="213"/>
      <c r="U645" s="162"/>
      <c r="V645" s="164"/>
      <c r="W645" s="12" t="str">
        <f t="shared" ref="W645" si="191">IF(COUNTIF(N645,"spare"),"","Mqtt1")</f>
        <v>Mqtt1</v>
      </c>
      <c r="X645" s="196" t="s">
        <v>10443</v>
      </c>
      <c r="Y645" s="6" t="str">
        <f>LOWER(SUBSTITUTE(SUBSTITUTE(IF(COUNTIF(N645,"spare"),"",_xlfn.CONCAT("marpower/",IF(X645&lt;&gt;"","450000 FIREDETECTION/"&amp;X645,"450000 FIREDETECTION GENERAL")))," ","-"),"_","-"))</f>
        <v>marpower/450000-firedetection/201h41-s</v>
      </c>
      <c r="Z645" s="103" t="str">
        <f t="shared" ref="Z645:Z654" si="192">IF(COUNTIF(N645,"spare"),"","$."&amp;_xlfn.REGEXREPLACE(IF(X645="",J645,_xlfn.REGEXREPLACE(J645,".*_","")),"^FIRE_",""))</f>
        <v>$.alarm</v>
      </c>
      <c r="AB645" s="6"/>
      <c r="AJ645" s="80"/>
      <c r="AM645" s="114">
        <f t="shared" si="188"/>
        <v>645</v>
      </c>
      <c r="AN645" s="80"/>
      <c r="AO645" s="80"/>
      <c r="AP645" s="80"/>
      <c r="AQ645" s="80"/>
      <c r="AR645" s="127" t="s">
        <v>110</v>
      </c>
      <c r="AS645" s="80"/>
      <c r="AT645" s="128" t="s">
        <v>9</v>
      </c>
      <c r="AU645" s="7"/>
      <c r="AV645" s="129" t="s">
        <v>112</v>
      </c>
      <c r="AW645" s="126" t="str">
        <f t="shared" si="189"/>
        <v>Please consult operation manual for more information</v>
      </c>
      <c r="AX645" s="137"/>
      <c r="AY645" s="147"/>
      <c r="AZ645" s="167"/>
      <c r="BA645" s="167"/>
      <c r="BB645" s="147" t="str">
        <f t="shared" ref="BB645" si="193">IF(ISNUMBER(AM645),"1","")</f>
        <v>1</v>
      </c>
      <c r="BC645" s="168"/>
      <c r="BD645" s="165"/>
      <c r="BE645" s="165"/>
      <c r="BF645" s="165"/>
      <c r="BG645" s="165"/>
      <c r="BH645" s="165"/>
      <c r="BI645" s="165"/>
      <c r="BJ645" s="165"/>
      <c r="BK645" s="165"/>
      <c r="BL645" s="165"/>
      <c r="BM645" s="165"/>
      <c r="BN645" s="165"/>
      <c r="BO645" s="165"/>
      <c r="BP645" s="165"/>
      <c r="BQ645" s="165"/>
      <c r="BS645" s="6"/>
      <c r="BT645" s="11"/>
      <c r="BU645" s="6"/>
      <c r="BV645" s="6"/>
    </row>
    <row r="646" spans="1:74" ht="15.75" x14ac:dyDescent="0.25">
      <c r="A646" s="52" t="s">
        <v>10059</v>
      </c>
      <c r="B646" s="56"/>
      <c r="C646" s="7" t="s">
        <v>111</v>
      </c>
      <c r="D646" s="7" t="s">
        <v>11877</v>
      </c>
      <c r="E646" s="7"/>
      <c r="F646" s="64"/>
      <c r="G646" s="6"/>
      <c r="H646" s="6"/>
      <c r="I646" s="10" t="s">
        <v>110</v>
      </c>
      <c r="J646" s="11" t="s">
        <v>9471</v>
      </c>
      <c r="K646" s="161"/>
      <c r="L646" s="176"/>
      <c r="M646" s="176">
        <v>1000</v>
      </c>
      <c r="O646" s="162"/>
      <c r="P646" s="80" t="s">
        <v>7769</v>
      </c>
      <c r="Q646" s="80" t="s">
        <v>6974</v>
      </c>
      <c r="R646" s="80"/>
      <c r="S646" s="163"/>
      <c r="T646" s="213"/>
      <c r="U646" s="162"/>
      <c r="V646" s="164"/>
      <c r="W646" s="12" t="str">
        <f>IF(COUNTIF(N646,"spare"),"","Mqtt1")</f>
        <v>Mqtt1</v>
      </c>
      <c r="X646" s="196" t="s">
        <v>10443</v>
      </c>
      <c r="Y646" s="6" t="str">
        <f t="shared" ref="Y646:Y654" si="194">LOWER(SUBSTITUTE(SUBSTITUTE(IF(COUNTIF(N646,"spare"),"",_xlfn.CONCAT("marpower/",IF(X646&lt;&gt;"","450000 FIREDETECTION/"&amp;X646,"450000 FIREDETECTION GENERAL")))," ","-"),"_","-"))</f>
        <v>marpower/450000-firedetection/201h41-s</v>
      </c>
      <c r="Z646" s="103" t="str">
        <f t="shared" si="192"/>
        <v>$.prealarm</v>
      </c>
      <c r="AB646" s="6"/>
      <c r="AJ646" s="80"/>
      <c r="AM646" s="114">
        <f t="shared" si="188"/>
        <v>646</v>
      </c>
      <c r="AN646" s="80"/>
      <c r="AO646" s="80"/>
      <c r="AP646" s="80"/>
      <c r="AQ646" s="80"/>
      <c r="AR646" s="127" t="s">
        <v>110</v>
      </c>
      <c r="AT646" s="128" t="s">
        <v>9</v>
      </c>
      <c r="AU646" s="7"/>
      <c r="AV646" s="129" t="s">
        <v>116</v>
      </c>
      <c r="AW646" s="126" t="str">
        <f t="shared" si="189"/>
        <v>Please consult operation manual for more information</v>
      </c>
      <c r="AX646" s="137"/>
      <c r="AY646" s="147"/>
      <c r="AZ646" s="167"/>
      <c r="BA646" s="167"/>
      <c r="BB646" s="147" t="str">
        <f t="shared" si="190"/>
        <v>1</v>
      </c>
      <c r="BC646" s="168"/>
      <c r="BD646" s="165"/>
      <c r="BE646" s="165"/>
      <c r="BF646" s="165"/>
      <c r="BG646" s="165"/>
      <c r="BH646" s="165"/>
      <c r="BI646" s="165"/>
      <c r="BJ646" s="165"/>
      <c r="BK646" s="165"/>
      <c r="BL646" s="165"/>
      <c r="BM646" s="165"/>
      <c r="BN646" s="165"/>
      <c r="BO646" s="165"/>
      <c r="BP646" s="165"/>
      <c r="BQ646" s="165"/>
      <c r="BS646" s="6"/>
      <c r="BT646" s="11"/>
      <c r="BU646" s="6"/>
      <c r="BV646" s="6"/>
    </row>
    <row r="647" spans="1:74" ht="15.75" x14ac:dyDescent="0.25">
      <c r="A647" s="52" t="s">
        <v>10055</v>
      </c>
      <c r="B647" s="56"/>
      <c r="C647" s="7" t="s">
        <v>111</v>
      </c>
      <c r="D647" s="7" t="s">
        <v>11877</v>
      </c>
      <c r="E647" s="7"/>
      <c r="F647" s="64"/>
      <c r="G647" s="6"/>
      <c r="H647" s="6"/>
      <c r="I647" s="10" t="s">
        <v>110</v>
      </c>
      <c r="J647" s="11" t="s">
        <v>9472</v>
      </c>
      <c r="K647" s="161"/>
      <c r="L647" s="176"/>
      <c r="M647" s="176">
        <v>1000</v>
      </c>
      <c r="O647" s="162"/>
      <c r="P647" s="80" t="s">
        <v>7883</v>
      </c>
      <c r="Q647" s="80" t="s">
        <v>6975</v>
      </c>
      <c r="R647" s="80"/>
      <c r="S647" s="163"/>
      <c r="T647" s="213"/>
      <c r="U647" s="162"/>
      <c r="V647" s="164"/>
      <c r="W647" s="12" t="str">
        <f>IF(COUNTIF(N647,"spare"),"","Mqtt1")</f>
        <v>Mqtt1</v>
      </c>
      <c r="X647" s="196" t="s">
        <v>10443</v>
      </c>
      <c r="Y647" s="6" t="str">
        <f t="shared" si="194"/>
        <v>marpower/450000-firedetection/201h41-s</v>
      </c>
      <c r="Z647" s="103" t="str">
        <f t="shared" si="192"/>
        <v>$.fault</v>
      </c>
      <c r="AB647" s="6"/>
      <c r="AJ647" s="80"/>
      <c r="AM647" s="114">
        <f t="shared" si="188"/>
        <v>647</v>
      </c>
      <c r="AN647" s="80"/>
      <c r="AO647" s="80"/>
      <c r="AP647" s="80"/>
      <c r="AQ647" s="80"/>
      <c r="AR647" s="127" t="s">
        <v>110</v>
      </c>
      <c r="AS647" s="80"/>
      <c r="AT647" s="128" t="s">
        <v>9</v>
      </c>
      <c r="AU647" s="7"/>
      <c r="AV647" s="129" t="s">
        <v>112</v>
      </c>
      <c r="AW647" s="126" t="str">
        <f t="shared" si="189"/>
        <v>Please consult operation manual for more information</v>
      </c>
      <c r="AX647" s="137"/>
      <c r="AY647" s="147"/>
      <c r="AZ647" s="167"/>
      <c r="BA647" s="167"/>
      <c r="BB647" s="147" t="str">
        <f t="shared" si="190"/>
        <v>1</v>
      </c>
      <c r="BC647" s="168"/>
      <c r="BD647" s="165"/>
      <c r="BE647" s="165"/>
      <c r="BF647" s="165"/>
      <c r="BG647" s="165"/>
      <c r="BH647" s="165"/>
      <c r="BI647" s="165"/>
      <c r="BJ647" s="165"/>
      <c r="BK647" s="165"/>
      <c r="BL647" s="165"/>
      <c r="BM647" s="165"/>
      <c r="BN647" s="165"/>
      <c r="BO647" s="165"/>
      <c r="BP647" s="165"/>
      <c r="BQ647" s="165"/>
      <c r="BS647" s="6"/>
      <c r="BT647" s="11"/>
      <c r="BU647" s="6"/>
      <c r="BV647" s="6"/>
    </row>
    <row r="648" spans="1:74" ht="15.75" x14ac:dyDescent="0.25">
      <c r="A648" s="52" t="s">
        <v>10055</v>
      </c>
      <c r="B648" s="56"/>
      <c r="C648" s="7" t="s">
        <v>111</v>
      </c>
      <c r="D648" s="7" t="s">
        <v>11877</v>
      </c>
      <c r="E648" s="7"/>
      <c r="F648" s="64"/>
      <c r="G648" s="6"/>
      <c r="H648" s="6"/>
      <c r="I648" s="10" t="s">
        <v>110</v>
      </c>
      <c r="J648" s="11" t="s">
        <v>9473</v>
      </c>
      <c r="K648" s="161"/>
      <c r="L648" s="176"/>
      <c r="M648" s="176">
        <v>1000</v>
      </c>
      <c r="O648" s="162"/>
      <c r="P648" s="80" t="s">
        <v>7997</v>
      </c>
      <c r="Q648" s="80" t="s">
        <v>6976</v>
      </c>
      <c r="R648" s="80"/>
      <c r="S648" s="163"/>
      <c r="T648" s="213"/>
      <c r="U648" s="162"/>
      <c r="V648" s="164"/>
      <c r="W648" s="12" t="str">
        <f>IF(COUNTIF(N648,"spare"),"","Mqtt1")</f>
        <v>Mqtt1</v>
      </c>
      <c r="X648" s="196" t="s">
        <v>10443</v>
      </c>
      <c r="Y648" s="6" t="str">
        <f t="shared" si="194"/>
        <v>marpower/450000-firedetection/201h41-s</v>
      </c>
      <c r="Z648" s="103" t="str">
        <f t="shared" si="192"/>
        <v>$.disabled</v>
      </c>
      <c r="AB648" s="6"/>
      <c r="AJ648" s="80"/>
      <c r="AM648" s="114">
        <f t="shared" ref="AM648:AM711" si="195">IF(ISBLANK(AT648),"",ROW())</f>
        <v>648</v>
      </c>
      <c r="AR648" s="127" t="s">
        <v>110</v>
      </c>
      <c r="AT648" s="128" t="s">
        <v>9</v>
      </c>
      <c r="AU648" s="7"/>
      <c r="AV648" s="129" t="s">
        <v>112</v>
      </c>
      <c r="AW648" s="126" t="str">
        <f t="shared" ref="AW648" si="196">IF(ISNUMBER(AM648),"Please consult operation manual for more information","")</f>
        <v>Please consult operation manual for more information</v>
      </c>
      <c r="AX648" s="137"/>
      <c r="AY648" s="147"/>
      <c r="AZ648" s="167"/>
      <c r="BA648" s="167"/>
      <c r="BB648" s="147" t="str">
        <f t="shared" si="190"/>
        <v>1</v>
      </c>
      <c r="BC648" s="168"/>
      <c r="BD648" s="165"/>
      <c r="BE648" s="165"/>
      <c r="BF648" s="165"/>
      <c r="BG648" s="165"/>
      <c r="BH648" s="165"/>
      <c r="BI648" s="165"/>
      <c r="BJ648" s="165"/>
      <c r="BK648" s="165"/>
      <c r="BL648" s="165"/>
      <c r="BM648" s="165"/>
      <c r="BN648" s="165"/>
      <c r="BO648" s="165"/>
      <c r="BP648" s="165"/>
      <c r="BQ648" s="165"/>
      <c r="BS648" s="6"/>
      <c r="BT648" s="11"/>
      <c r="BU648" s="6"/>
      <c r="BV648" s="6"/>
    </row>
    <row r="649" spans="1:74" ht="15.75" x14ac:dyDescent="0.25">
      <c r="A649" s="52" t="s">
        <v>10055</v>
      </c>
      <c r="B649" s="56"/>
      <c r="C649" s="7" t="s">
        <v>111</v>
      </c>
      <c r="D649" s="7" t="s">
        <v>11877</v>
      </c>
      <c r="E649" s="7"/>
      <c r="F649" s="64"/>
      <c r="G649" s="6"/>
      <c r="H649" s="6"/>
      <c r="I649" s="10" t="s">
        <v>110</v>
      </c>
      <c r="J649" s="11" t="s">
        <v>9474</v>
      </c>
      <c r="K649" s="161"/>
      <c r="L649" s="176"/>
      <c r="M649" s="176">
        <v>1000</v>
      </c>
      <c r="O649" s="162"/>
      <c r="P649" s="80" t="s">
        <v>8111</v>
      </c>
      <c r="Q649" s="80" t="s">
        <v>6977</v>
      </c>
      <c r="R649" s="80"/>
      <c r="S649" s="163"/>
      <c r="T649" s="213"/>
      <c r="U649" s="162"/>
      <c r="V649" s="164"/>
      <c r="W649" s="12" t="str">
        <f>IF(COUNTIF(N649,"spare"),"","Mqtt1")</f>
        <v>Mqtt1</v>
      </c>
      <c r="X649" s="196" t="s">
        <v>10443</v>
      </c>
      <c r="Y649" s="6" t="str">
        <f t="shared" si="194"/>
        <v>marpower/450000-firedetection/201h41-s</v>
      </c>
      <c r="Z649" s="103" t="str">
        <f t="shared" si="192"/>
        <v>$.test</v>
      </c>
      <c r="AB649" s="6"/>
      <c r="AJ649" s="80"/>
      <c r="AM649" s="114" t="str">
        <f t="shared" si="195"/>
        <v/>
      </c>
      <c r="AN649" s="80"/>
      <c r="AO649" s="80"/>
      <c r="AP649" s="80"/>
      <c r="AQ649" s="80"/>
      <c r="AR649" s="127"/>
      <c r="AS649" s="80"/>
      <c r="AT649" s="7"/>
      <c r="AU649" s="7"/>
      <c r="AV649" s="165"/>
      <c r="AW649" s="126" t="str">
        <f t="shared" si="189"/>
        <v/>
      </c>
      <c r="AX649" s="137"/>
      <c r="AY649" s="147"/>
      <c r="AZ649" s="167"/>
      <c r="BA649" s="167"/>
      <c r="BB649" s="147" t="str">
        <f t="shared" si="190"/>
        <v/>
      </c>
      <c r="BC649" s="168"/>
      <c r="BD649" s="165"/>
      <c r="BE649" s="165"/>
      <c r="BF649" s="165"/>
      <c r="BG649" s="165"/>
      <c r="BH649" s="165"/>
      <c r="BI649" s="165"/>
      <c r="BJ649" s="165"/>
      <c r="BK649" s="165"/>
      <c r="BL649" s="165"/>
      <c r="BM649" s="165"/>
      <c r="BN649" s="165"/>
      <c r="BO649" s="165"/>
      <c r="BP649" s="165"/>
      <c r="BQ649" s="165"/>
      <c r="BS649" s="6"/>
      <c r="BT649" s="11"/>
      <c r="BU649" s="6"/>
      <c r="BV649" s="6"/>
    </row>
    <row r="650" spans="1:74" ht="15.75" x14ac:dyDescent="0.25">
      <c r="A650" s="52" t="s">
        <v>10055</v>
      </c>
      <c r="B650" s="56"/>
      <c r="C650" s="7" t="s">
        <v>111</v>
      </c>
      <c r="D650" s="7" t="s">
        <v>11877</v>
      </c>
      <c r="E650" s="7"/>
      <c r="F650" s="64"/>
      <c r="G650" s="6"/>
      <c r="H650" s="6"/>
      <c r="I650" s="10" t="s">
        <v>110</v>
      </c>
      <c r="J650" s="11" t="s">
        <v>9475</v>
      </c>
      <c r="K650" s="161"/>
      <c r="L650" s="176"/>
      <c r="M650" s="176">
        <v>1000</v>
      </c>
      <c r="O650" s="162"/>
      <c r="P650" s="80" t="s">
        <v>7656</v>
      </c>
      <c r="Q650" s="80" t="s">
        <v>6978</v>
      </c>
      <c r="R650" s="80"/>
      <c r="S650" s="163"/>
      <c r="T650" s="213"/>
      <c r="U650" s="162"/>
      <c r="V650" s="164"/>
      <c r="W650" s="12" t="str">
        <f t="shared" ref="W650" si="197">IF(COUNTIF(N650,"spare"),"","Mqtt1")</f>
        <v>Mqtt1</v>
      </c>
      <c r="X650" s="196" t="s">
        <v>10444</v>
      </c>
      <c r="Y650" s="6" t="str">
        <f t="shared" si="194"/>
        <v>marpower/450000-firedetection/201h40-s</v>
      </c>
      <c r="Z650" s="103" t="str">
        <f t="shared" si="192"/>
        <v>$.alarm</v>
      </c>
      <c r="AB650" s="6"/>
      <c r="AJ650" s="80"/>
      <c r="AM650" s="114">
        <f t="shared" si="195"/>
        <v>650</v>
      </c>
      <c r="AN650" s="80"/>
      <c r="AO650" s="80"/>
      <c r="AP650" s="80"/>
      <c r="AQ650" s="80"/>
      <c r="AR650" s="127" t="s">
        <v>110</v>
      </c>
      <c r="AS650" s="80"/>
      <c r="AT650" s="128" t="s">
        <v>9</v>
      </c>
      <c r="AU650" s="7"/>
      <c r="AV650" s="129" t="s">
        <v>112</v>
      </c>
      <c r="AW650" s="126" t="str">
        <f t="shared" ref="AW650:AW653" si="198">IF(ISNUMBER(AM650),"Please consult operation manual for more information","")</f>
        <v>Please consult operation manual for more information</v>
      </c>
      <c r="AX650" s="137"/>
      <c r="AY650" s="147"/>
      <c r="AZ650" s="167"/>
      <c r="BA650" s="167"/>
      <c r="BB650" s="147" t="str">
        <f t="shared" si="190"/>
        <v>1</v>
      </c>
      <c r="BC650" s="168"/>
      <c r="BD650" s="165"/>
      <c r="BE650" s="165"/>
      <c r="BF650" s="165"/>
      <c r="BG650" s="165"/>
      <c r="BH650" s="165"/>
      <c r="BI650" s="165"/>
      <c r="BJ650" s="165"/>
      <c r="BK650" s="165"/>
      <c r="BL650" s="165"/>
      <c r="BM650" s="165"/>
      <c r="BN650" s="165"/>
      <c r="BO650" s="165"/>
      <c r="BP650" s="165"/>
      <c r="BQ650" s="165"/>
      <c r="BS650" s="6"/>
      <c r="BT650" s="11"/>
      <c r="BU650" s="6"/>
      <c r="BV650" s="6"/>
    </row>
    <row r="651" spans="1:74" ht="15.75" x14ac:dyDescent="0.25">
      <c r="A651" s="52" t="s">
        <v>10059</v>
      </c>
      <c r="B651" s="56"/>
      <c r="C651" s="7" t="s">
        <v>111</v>
      </c>
      <c r="D651" s="7" t="s">
        <v>11877</v>
      </c>
      <c r="E651" s="7"/>
      <c r="F651" s="64"/>
      <c r="G651" s="6"/>
      <c r="H651" s="6"/>
      <c r="I651" s="10" t="s">
        <v>110</v>
      </c>
      <c r="J651" s="11" t="s">
        <v>9476</v>
      </c>
      <c r="K651" s="161"/>
      <c r="L651" s="176"/>
      <c r="M651" s="176">
        <v>1000</v>
      </c>
      <c r="O651" s="162"/>
      <c r="P651" s="80" t="s">
        <v>7770</v>
      </c>
      <c r="Q651" s="80" t="s">
        <v>6979</v>
      </c>
      <c r="R651" s="80"/>
      <c r="S651" s="163"/>
      <c r="T651" s="213"/>
      <c r="U651" s="162"/>
      <c r="V651" s="164"/>
      <c r="W651" s="12" t="str">
        <f>IF(COUNTIF(N651,"spare"),"","Mqtt1")</f>
        <v>Mqtt1</v>
      </c>
      <c r="X651" s="196" t="s">
        <v>10444</v>
      </c>
      <c r="Y651" s="6" t="str">
        <f t="shared" si="194"/>
        <v>marpower/450000-firedetection/201h40-s</v>
      </c>
      <c r="Z651" s="103" t="str">
        <f t="shared" si="192"/>
        <v>$.prealarm</v>
      </c>
      <c r="AB651" s="6"/>
      <c r="AJ651" s="80"/>
      <c r="AM651" s="114">
        <f t="shared" si="195"/>
        <v>651</v>
      </c>
      <c r="AN651" s="80"/>
      <c r="AO651" s="80"/>
      <c r="AP651" s="80"/>
      <c r="AQ651" s="80"/>
      <c r="AR651" s="127" t="s">
        <v>110</v>
      </c>
      <c r="AS651" s="80"/>
      <c r="AT651" s="128" t="s">
        <v>9</v>
      </c>
      <c r="AU651" s="7"/>
      <c r="AV651" s="129" t="s">
        <v>116</v>
      </c>
      <c r="AW651" s="126" t="str">
        <f t="shared" si="198"/>
        <v>Please consult operation manual for more information</v>
      </c>
      <c r="AX651" s="137"/>
      <c r="AY651" s="147"/>
      <c r="AZ651" s="167"/>
      <c r="BA651" s="167"/>
      <c r="BB651" s="147" t="str">
        <f t="shared" ref="BB651:BB661" si="199">IF(ISNUMBER(AM651),"1","")</f>
        <v>1</v>
      </c>
      <c r="BC651" s="168"/>
      <c r="BD651" s="165"/>
      <c r="BE651" s="165"/>
      <c r="BF651" s="165"/>
      <c r="BG651" s="165"/>
      <c r="BH651" s="165"/>
      <c r="BI651" s="165"/>
      <c r="BJ651" s="165"/>
      <c r="BK651" s="165"/>
      <c r="BL651" s="165"/>
      <c r="BM651" s="165"/>
      <c r="BN651" s="165"/>
      <c r="BO651" s="165"/>
      <c r="BP651" s="165"/>
      <c r="BQ651" s="165"/>
      <c r="BS651" s="6"/>
      <c r="BT651" s="11"/>
      <c r="BU651" s="6"/>
      <c r="BV651" s="6"/>
    </row>
    <row r="652" spans="1:74" ht="15.75" x14ac:dyDescent="0.25">
      <c r="A652" s="52" t="s">
        <v>10055</v>
      </c>
      <c r="B652" s="56"/>
      <c r="C652" s="7" t="s">
        <v>111</v>
      </c>
      <c r="D652" s="7" t="s">
        <v>11877</v>
      </c>
      <c r="E652" s="7"/>
      <c r="F652" s="64"/>
      <c r="G652" s="6"/>
      <c r="H652" s="6"/>
      <c r="I652" s="10" t="s">
        <v>110</v>
      </c>
      <c r="J652" s="11" t="s">
        <v>9477</v>
      </c>
      <c r="K652" s="161"/>
      <c r="L652" s="176"/>
      <c r="M652" s="176">
        <v>1000</v>
      </c>
      <c r="O652" s="162"/>
      <c r="P652" s="80" t="s">
        <v>7884</v>
      </c>
      <c r="Q652" s="80" t="s">
        <v>6980</v>
      </c>
      <c r="R652" s="80"/>
      <c r="S652" s="163"/>
      <c r="T652" s="213"/>
      <c r="U652" s="162"/>
      <c r="V652" s="164"/>
      <c r="W652" s="12" t="str">
        <f>IF(COUNTIF(N652,"spare"),"","Mqtt1")</f>
        <v>Mqtt1</v>
      </c>
      <c r="X652" s="196" t="s">
        <v>10444</v>
      </c>
      <c r="Y652" s="6" t="str">
        <f t="shared" si="194"/>
        <v>marpower/450000-firedetection/201h40-s</v>
      </c>
      <c r="Z652" s="103" t="str">
        <f t="shared" si="192"/>
        <v>$.fault</v>
      </c>
      <c r="AB652" s="6"/>
      <c r="AJ652" s="80"/>
      <c r="AM652" s="114">
        <f t="shared" si="195"/>
        <v>652</v>
      </c>
      <c r="AN652" s="80"/>
      <c r="AO652" s="80"/>
      <c r="AP652" s="80"/>
      <c r="AQ652" s="80"/>
      <c r="AR652" s="127" t="s">
        <v>110</v>
      </c>
      <c r="AS652" s="80"/>
      <c r="AT652" s="128" t="s">
        <v>9</v>
      </c>
      <c r="AU652" s="7"/>
      <c r="AV652" s="129" t="s">
        <v>112</v>
      </c>
      <c r="AW652" s="126" t="str">
        <f t="shared" si="198"/>
        <v>Please consult operation manual for more information</v>
      </c>
      <c r="AX652" s="137"/>
      <c r="AY652" s="147"/>
      <c r="AZ652" s="167"/>
      <c r="BA652" s="167"/>
      <c r="BB652" s="147" t="str">
        <f t="shared" si="199"/>
        <v>1</v>
      </c>
      <c r="BC652" s="168"/>
      <c r="BD652" s="165"/>
      <c r="BE652" s="165"/>
      <c r="BF652" s="165"/>
      <c r="BG652" s="165"/>
      <c r="BH652" s="165"/>
      <c r="BI652" s="165"/>
      <c r="BJ652" s="165"/>
      <c r="BK652" s="165"/>
      <c r="BL652" s="165"/>
      <c r="BM652" s="165"/>
      <c r="BN652" s="165"/>
      <c r="BO652" s="165"/>
      <c r="BP652" s="165"/>
      <c r="BQ652" s="165"/>
      <c r="BS652" s="6"/>
      <c r="BT652" s="11"/>
      <c r="BU652" s="6"/>
      <c r="BV652" s="6"/>
    </row>
    <row r="653" spans="1:74" ht="15.75" x14ac:dyDescent="0.25">
      <c r="A653" s="52" t="s">
        <v>10055</v>
      </c>
      <c r="B653" s="56"/>
      <c r="C653" s="7" t="s">
        <v>111</v>
      </c>
      <c r="D653" s="7" t="s">
        <v>11877</v>
      </c>
      <c r="E653" s="7"/>
      <c r="F653" s="64"/>
      <c r="G653" s="6"/>
      <c r="H653" s="6"/>
      <c r="I653" s="10" t="s">
        <v>110</v>
      </c>
      <c r="J653" s="11" t="s">
        <v>9478</v>
      </c>
      <c r="K653" s="161"/>
      <c r="L653" s="176"/>
      <c r="M653" s="176">
        <v>1000</v>
      </c>
      <c r="O653" s="162"/>
      <c r="P653" s="80" t="s">
        <v>7998</v>
      </c>
      <c r="Q653" s="80" t="s">
        <v>6981</v>
      </c>
      <c r="R653" s="80"/>
      <c r="S653" s="163"/>
      <c r="T653" s="213"/>
      <c r="U653" s="162"/>
      <c r="V653" s="164"/>
      <c r="W653" s="12" t="str">
        <f>IF(COUNTIF(N653,"spare"),"","Mqtt1")</f>
        <v>Mqtt1</v>
      </c>
      <c r="X653" s="196" t="s">
        <v>10444</v>
      </c>
      <c r="Y653" s="6" t="str">
        <f t="shared" si="194"/>
        <v>marpower/450000-firedetection/201h40-s</v>
      </c>
      <c r="Z653" s="103" t="str">
        <f t="shared" si="192"/>
        <v>$.disabled</v>
      </c>
      <c r="AB653" s="6"/>
      <c r="AJ653" s="80"/>
      <c r="AM653" s="114">
        <f t="shared" si="195"/>
        <v>653</v>
      </c>
      <c r="AN653" s="80"/>
      <c r="AO653" s="80"/>
      <c r="AP653" s="80"/>
      <c r="AQ653" s="80"/>
      <c r="AR653" s="127" t="s">
        <v>110</v>
      </c>
      <c r="AS653" s="80"/>
      <c r="AT653" s="128" t="s">
        <v>9</v>
      </c>
      <c r="AU653" s="7"/>
      <c r="AV653" s="129" t="s">
        <v>112</v>
      </c>
      <c r="AW653" s="126" t="str">
        <f t="shared" si="198"/>
        <v>Please consult operation manual for more information</v>
      </c>
      <c r="AX653" s="137"/>
      <c r="AY653" s="147"/>
      <c r="AZ653" s="167"/>
      <c r="BA653" s="167"/>
      <c r="BB653" s="147" t="str">
        <f t="shared" si="199"/>
        <v>1</v>
      </c>
      <c r="BC653" s="168"/>
      <c r="BD653" s="165"/>
      <c r="BE653" s="165"/>
      <c r="BF653" s="165"/>
      <c r="BG653" s="165"/>
      <c r="BH653" s="165"/>
      <c r="BI653" s="165"/>
      <c r="BJ653" s="165"/>
      <c r="BK653" s="165"/>
      <c r="BL653" s="165"/>
      <c r="BM653" s="165"/>
      <c r="BN653" s="165"/>
      <c r="BO653" s="165"/>
      <c r="BP653" s="165"/>
      <c r="BQ653" s="165"/>
      <c r="BS653" s="6"/>
      <c r="BT653" s="11"/>
      <c r="BU653" s="6"/>
      <c r="BV653" s="6"/>
    </row>
    <row r="654" spans="1:74" ht="15.75" x14ac:dyDescent="0.25">
      <c r="A654" s="52" t="s">
        <v>10055</v>
      </c>
      <c r="B654" s="56"/>
      <c r="C654" s="7" t="s">
        <v>111</v>
      </c>
      <c r="D654" s="7" t="s">
        <v>11877</v>
      </c>
      <c r="E654" s="7"/>
      <c r="F654" s="64"/>
      <c r="G654" s="6"/>
      <c r="H654" s="6"/>
      <c r="I654" s="10" t="s">
        <v>110</v>
      </c>
      <c r="J654" s="11" t="s">
        <v>9479</v>
      </c>
      <c r="K654" s="161"/>
      <c r="L654" s="176"/>
      <c r="M654" s="176">
        <v>1000</v>
      </c>
      <c r="O654" s="162"/>
      <c r="P654" s="80" t="s">
        <v>8112</v>
      </c>
      <c r="Q654" s="80" t="s">
        <v>6982</v>
      </c>
      <c r="R654" s="80"/>
      <c r="S654" s="163"/>
      <c r="T654" s="213"/>
      <c r="U654" s="162"/>
      <c r="V654" s="164"/>
      <c r="W654" s="12" t="str">
        <f>IF(COUNTIF(N654,"spare"),"","Mqtt1")</f>
        <v>Mqtt1</v>
      </c>
      <c r="X654" s="196" t="s">
        <v>10444</v>
      </c>
      <c r="Y654" s="6" t="str">
        <f t="shared" si="194"/>
        <v>marpower/450000-firedetection/201h40-s</v>
      </c>
      <c r="Z654" s="103" t="str">
        <f t="shared" si="192"/>
        <v>$.test</v>
      </c>
      <c r="AB654" s="6"/>
      <c r="AJ654" s="80"/>
      <c r="AM654" s="114" t="str">
        <f t="shared" si="195"/>
        <v/>
      </c>
      <c r="AN654" s="80"/>
      <c r="AO654" s="80"/>
      <c r="AP654" s="80"/>
      <c r="AQ654" s="80"/>
      <c r="AR654" s="127"/>
      <c r="AS654" s="80"/>
      <c r="AT654" s="7"/>
      <c r="AU654" s="7"/>
      <c r="AV654" s="165"/>
      <c r="AW654" s="126" t="str">
        <f t="shared" si="189"/>
        <v/>
      </c>
      <c r="AX654" s="137"/>
      <c r="AY654" s="147"/>
      <c r="AZ654" s="167"/>
      <c r="BA654" s="167"/>
      <c r="BB654" s="147" t="str">
        <f t="shared" si="199"/>
        <v/>
      </c>
      <c r="BC654" s="168"/>
      <c r="BD654" s="165"/>
      <c r="BE654" s="165"/>
      <c r="BF654" s="165"/>
      <c r="BG654" s="165"/>
      <c r="BH654" s="165"/>
      <c r="BI654" s="165"/>
      <c r="BJ654" s="165"/>
      <c r="BK654" s="165"/>
      <c r="BL654" s="165"/>
      <c r="BM654" s="165"/>
      <c r="BN654" s="165"/>
      <c r="BO654" s="165"/>
      <c r="BP654" s="165"/>
      <c r="BQ654" s="165"/>
      <c r="BS654" s="6"/>
      <c r="BT654" s="11"/>
      <c r="BU654" s="6"/>
      <c r="BV654" s="6"/>
    </row>
    <row r="655" spans="1:74" ht="15.75" x14ac:dyDescent="0.25">
      <c r="A655" s="52" t="s">
        <v>10055</v>
      </c>
      <c r="B655" s="56"/>
      <c r="C655" s="7" t="s">
        <v>9455</v>
      </c>
      <c r="D655" s="7" t="s">
        <v>11877</v>
      </c>
      <c r="E655" s="7"/>
      <c r="F655" s="64"/>
      <c r="G655" s="6"/>
      <c r="H655" s="6"/>
      <c r="I655"/>
      <c r="J655" s="11" t="s">
        <v>6983</v>
      </c>
      <c r="K655" s="161" t="s">
        <v>511</v>
      </c>
      <c r="L655" s="176"/>
      <c r="M655" s="176">
        <v>1000</v>
      </c>
      <c r="N655" s="80" t="s">
        <v>1396</v>
      </c>
      <c r="O655" s="162"/>
      <c r="P655" s="80" t="s">
        <v>7459</v>
      </c>
      <c r="Q655" s="80"/>
      <c r="R655" s="80"/>
      <c r="S655" s="163"/>
      <c r="T655" s="213"/>
      <c r="U655" s="162"/>
      <c r="V655" s="164"/>
      <c r="W655" s="12"/>
      <c r="X655" s="196" t="s">
        <v>10445</v>
      </c>
      <c r="Y655" s="6"/>
      <c r="Z655" s="103"/>
      <c r="AA655" s="12">
        <v>1</v>
      </c>
      <c r="AB655" s="6" t="s">
        <v>196</v>
      </c>
      <c r="AC655" s="103">
        <v>16</v>
      </c>
      <c r="AJ655" s="80"/>
      <c r="AK655" s="113" t="s">
        <v>11878</v>
      </c>
      <c r="AM655" s="114" t="str">
        <f t="shared" si="195"/>
        <v/>
      </c>
      <c r="AN655" s="80"/>
      <c r="AO655" s="80"/>
      <c r="AP655" s="80"/>
      <c r="AQ655" s="80"/>
      <c r="AR655" s="127"/>
      <c r="AS655" s="80"/>
      <c r="AT655" s="128"/>
      <c r="AU655" s="7"/>
      <c r="AV655" s="129"/>
      <c r="AW655" s="126"/>
      <c r="AX655" s="137"/>
      <c r="AY655" s="147"/>
      <c r="AZ655" s="167"/>
      <c r="BA655" s="167"/>
      <c r="BB655" s="147" t="str">
        <f t="shared" si="199"/>
        <v/>
      </c>
      <c r="BC655" s="168"/>
      <c r="BD655" s="165"/>
      <c r="BE655" s="165"/>
      <c r="BF655" s="165"/>
      <c r="BG655" s="165"/>
      <c r="BH655" s="165"/>
      <c r="BI655" s="165"/>
      <c r="BJ655" s="165"/>
      <c r="BK655" s="165"/>
      <c r="BL655" s="165"/>
      <c r="BM655" s="165"/>
      <c r="BN655" s="165"/>
      <c r="BO655" s="165"/>
      <c r="BP655" s="165"/>
      <c r="BQ655" s="165"/>
      <c r="BS655" s="6"/>
      <c r="BT655" s="11"/>
      <c r="BU655" s="6"/>
      <c r="BV655" s="6"/>
    </row>
    <row r="656" spans="1:74" ht="15.75" x14ac:dyDescent="0.25">
      <c r="A656" s="52" t="s">
        <v>10055</v>
      </c>
      <c r="B656" s="56"/>
      <c r="C656" s="7" t="s">
        <v>111</v>
      </c>
      <c r="D656" s="7" t="s">
        <v>11877</v>
      </c>
      <c r="E656" s="7"/>
      <c r="F656" s="64"/>
      <c r="G656" s="6"/>
      <c r="H656" s="6"/>
      <c r="I656" s="10" t="s">
        <v>110</v>
      </c>
      <c r="J656" s="11" t="s">
        <v>9480</v>
      </c>
      <c r="K656" s="161"/>
      <c r="L656" s="176"/>
      <c r="M656" s="176">
        <v>1000</v>
      </c>
      <c r="O656" s="162"/>
      <c r="P656" s="80" t="s">
        <v>7657</v>
      </c>
      <c r="Q656" s="80" t="s">
        <v>7039</v>
      </c>
      <c r="R656" s="80"/>
      <c r="S656" s="163"/>
      <c r="T656" s="213"/>
      <c r="U656" s="162"/>
      <c r="V656" s="164"/>
      <c r="W656" s="12" t="str">
        <f t="shared" ref="W656" si="200">IF(COUNTIF(N656,"spare"),"","Mqtt1")</f>
        <v>Mqtt1</v>
      </c>
      <c r="X656" s="196" t="s">
        <v>10446</v>
      </c>
      <c r="Y656" s="6" t="str">
        <f>LOWER(SUBSTITUTE(SUBSTITUTE(IF(COUNTIF(N656,"spare"),"",_xlfn.CONCAT("marpower/",IF(X656&lt;&gt;"","450000 FIREDETECTION/"&amp;X656,"450000 FIREDETECTION GENERAL")))," ","-"),"_","-"))</f>
        <v>marpower/450000-firedetection/201h57-s</v>
      </c>
      <c r="Z656" s="103" t="str">
        <f t="shared" ref="Z656:Z665" si="201">IF(COUNTIF(N656,"spare"),"","$."&amp;_xlfn.REGEXREPLACE(IF(X656="",J656,_xlfn.REGEXREPLACE(J656,".*_","")),"^FIRE_",""))</f>
        <v>$.alarm</v>
      </c>
      <c r="AB656" s="6"/>
      <c r="AJ656" s="80"/>
      <c r="AM656" s="114">
        <f t="shared" si="195"/>
        <v>656</v>
      </c>
      <c r="AN656" s="80"/>
      <c r="AO656" s="80"/>
      <c r="AP656" s="80"/>
      <c r="AQ656" s="80"/>
      <c r="AR656" s="127" t="s">
        <v>110</v>
      </c>
      <c r="AS656" s="80"/>
      <c r="AT656" s="128" t="s">
        <v>9</v>
      </c>
      <c r="AU656" s="7"/>
      <c r="AV656" s="129" t="s">
        <v>112</v>
      </c>
      <c r="AW656" s="126" t="str">
        <f t="shared" ref="AW656:AW670" si="202">IF(ISNUMBER(AM656),"Please consult operation manual for more information","")</f>
        <v>Please consult operation manual for more information</v>
      </c>
      <c r="AX656" s="137"/>
      <c r="AY656" s="147"/>
      <c r="AZ656" s="167"/>
      <c r="BA656" s="167"/>
      <c r="BB656" s="147" t="str">
        <f t="shared" si="199"/>
        <v>1</v>
      </c>
      <c r="BC656" s="168"/>
      <c r="BD656" s="165"/>
      <c r="BE656" s="165"/>
      <c r="BF656" s="165"/>
      <c r="BG656" s="165"/>
      <c r="BH656" s="165"/>
      <c r="BI656" s="165"/>
      <c r="BJ656" s="165"/>
      <c r="BK656" s="165"/>
      <c r="BL656" s="165"/>
      <c r="BM656" s="165"/>
      <c r="BN656" s="165"/>
      <c r="BO656" s="165"/>
      <c r="BP656" s="165"/>
      <c r="BQ656" s="165"/>
      <c r="BS656" s="6"/>
      <c r="BT656" s="11"/>
      <c r="BU656" s="6"/>
      <c r="BV656" s="6"/>
    </row>
    <row r="657" spans="1:74" ht="15.75" x14ac:dyDescent="0.25">
      <c r="A657" s="52" t="s">
        <v>10059</v>
      </c>
      <c r="B657" s="56"/>
      <c r="C657" s="7" t="s">
        <v>111</v>
      </c>
      <c r="D657" s="7" t="s">
        <v>11877</v>
      </c>
      <c r="E657" s="7"/>
      <c r="F657" s="64"/>
      <c r="G657" s="6"/>
      <c r="H657" s="6"/>
      <c r="I657" s="10" t="s">
        <v>110</v>
      </c>
      <c r="J657" s="11" t="s">
        <v>9481</v>
      </c>
      <c r="K657" s="161"/>
      <c r="L657" s="176"/>
      <c r="M657" s="176">
        <v>1000</v>
      </c>
      <c r="O657" s="162"/>
      <c r="P657" s="80" t="s">
        <v>7771</v>
      </c>
      <c r="Q657" s="80" t="s">
        <v>7040</v>
      </c>
      <c r="R657" s="80"/>
      <c r="S657" s="163"/>
      <c r="T657" s="213"/>
      <c r="U657" s="162"/>
      <c r="V657" s="164"/>
      <c r="W657" s="12" t="str">
        <f>IF(COUNTIF(N657,"spare"),"","Mqtt1")</f>
        <v>Mqtt1</v>
      </c>
      <c r="X657" s="196" t="s">
        <v>10446</v>
      </c>
      <c r="Y657" s="6" t="str">
        <f t="shared" ref="Y657:Y665" si="203">LOWER(SUBSTITUTE(SUBSTITUTE(IF(COUNTIF(N657,"spare"),"",_xlfn.CONCAT("marpower/",IF(X657&lt;&gt;"","450000 FIREDETECTION/"&amp;X657,"450000 FIREDETECTION GENERAL")))," ","-"),"_","-"))</f>
        <v>marpower/450000-firedetection/201h57-s</v>
      </c>
      <c r="Z657" s="103" t="str">
        <f t="shared" si="201"/>
        <v>$.prealarm</v>
      </c>
      <c r="AB657" s="6"/>
      <c r="AJ657" s="80"/>
      <c r="AM657" s="114">
        <f t="shared" si="195"/>
        <v>657</v>
      </c>
      <c r="AN657" s="80"/>
      <c r="AO657" s="80"/>
      <c r="AP657" s="80"/>
      <c r="AQ657" s="80"/>
      <c r="AR657" s="127" t="s">
        <v>110</v>
      </c>
      <c r="AS657" s="80"/>
      <c r="AT657" s="128" t="s">
        <v>9</v>
      </c>
      <c r="AU657" s="7"/>
      <c r="AV657" s="129" t="s">
        <v>116</v>
      </c>
      <c r="AW657" s="126" t="str">
        <f t="shared" si="202"/>
        <v>Please consult operation manual for more information</v>
      </c>
      <c r="AX657" s="137"/>
      <c r="AY657" s="147"/>
      <c r="AZ657" s="167"/>
      <c r="BA657" s="167"/>
      <c r="BB657" s="147" t="str">
        <f t="shared" si="199"/>
        <v>1</v>
      </c>
      <c r="BC657" s="168"/>
      <c r="BD657" s="165"/>
      <c r="BE657" s="165"/>
      <c r="BF657" s="165"/>
      <c r="BG657" s="165"/>
      <c r="BH657" s="165"/>
      <c r="BI657" s="165"/>
      <c r="BJ657" s="165"/>
      <c r="BK657" s="165"/>
      <c r="BL657" s="165"/>
      <c r="BM657" s="165"/>
      <c r="BN657" s="165"/>
      <c r="BO657" s="165"/>
      <c r="BP657" s="165"/>
      <c r="BQ657" s="165"/>
      <c r="BS657" s="6"/>
      <c r="BT657" s="11"/>
      <c r="BU657" s="6"/>
      <c r="BV657" s="6"/>
    </row>
    <row r="658" spans="1:74" ht="15.75" x14ac:dyDescent="0.25">
      <c r="A658" s="52" t="s">
        <v>10055</v>
      </c>
      <c r="B658" s="56"/>
      <c r="C658" s="7" t="s">
        <v>111</v>
      </c>
      <c r="D658" s="7" t="s">
        <v>11877</v>
      </c>
      <c r="E658" s="7"/>
      <c r="F658" s="64"/>
      <c r="G658" s="6"/>
      <c r="H658" s="6"/>
      <c r="I658" s="10" t="s">
        <v>110</v>
      </c>
      <c r="J658" s="11" t="s">
        <v>9482</v>
      </c>
      <c r="K658" s="161"/>
      <c r="L658" s="176"/>
      <c r="M658" s="176">
        <v>1000</v>
      </c>
      <c r="O658" s="162"/>
      <c r="P658" s="80" t="s">
        <v>7885</v>
      </c>
      <c r="Q658" s="80" t="s">
        <v>7041</v>
      </c>
      <c r="R658" s="80"/>
      <c r="S658" s="163"/>
      <c r="T658" s="213"/>
      <c r="U658" s="162"/>
      <c r="V658" s="164"/>
      <c r="W658" s="12" t="str">
        <f>IF(COUNTIF(N658,"spare"),"","Mqtt1")</f>
        <v>Mqtt1</v>
      </c>
      <c r="X658" s="196" t="s">
        <v>10446</v>
      </c>
      <c r="Y658" s="6" t="str">
        <f t="shared" si="203"/>
        <v>marpower/450000-firedetection/201h57-s</v>
      </c>
      <c r="Z658" s="103" t="str">
        <f t="shared" si="201"/>
        <v>$.fault</v>
      </c>
      <c r="AB658" s="6"/>
      <c r="AJ658" s="80"/>
      <c r="AM658" s="114">
        <f t="shared" si="195"/>
        <v>658</v>
      </c>
      <c r="AN658" s="80"/>
      <c r="AO658" s="80"/>
      <c r="AP658" s="80"/>
      <c r="AQ658" s="80"/>
      <c r="AR658" s="127" t="s">
        <v>110</v>
      </c>
      <c r="AS658" s="80"/>
      <c r="AT658" s="128" t="s">
        <v>9</v>
      </c>
      <c r="AU658" s="7"/>
      <c r="AV658" s="129" t="s">
        <v>112</v>
      </c>
      <c r="AW658" s="126" t="str">
        <f t="shared" si="202"/>
        <v>Please consult operation manual for more information</v>
      </c>
      <c r="AX658" s="137"/>
      <c r="AY658" s="147"/>
      <c r="AZ658" s="167"/>
      <c r="BA658" s="167"/>
      <c r="BB658" s="147" t="str">
        <f t="shared" si="199"/>
        <v>1</v>
      </c>
      <c r="BC658" s="168"/>
      <c r="BD658" s="165"/>
      <c r="BE658" s="165"/>
      <c r="BF658" s="165"/>
      <c r="BG658" s="165"/>
      <c r="BH658" s="165"/>
      <c r="BI658" s="165"/>
      <c r="BJ658" s="165"/>
      <c r="BK658" s="165"/>
      <c r="BL658" s="165"/>
      <c r="BM658" s="165"/>
      <c r="BN658" s="165"/>
      <c r="BO658" s="165"/>
      <c r="BP658" s="165"/>
      <c r="BQ658" s="165"/>
      <c r="BS658" s="6"/>
      <c r="BT658" s="11"/>
      <c r="BU658" s="6"/>
      <c r="BV658" s="6"/>
    </row>
    <row r="659" spans="1:74" ht="15.75" x14ac:dyDescent="0.25">
      <c r="A659" s="52" t="s">
        <v>10055</v>
      </c>
      <c r="B659" s="56"/>
      <c r="C659" s="7" t="s">
        <v>111</v>
      </c>
      <c r="D659" s="7" t="s">
        <v>11877</v>
      </c>
      <c r="E659" s="7"/>
      <c r="F659" s="64"/>
      <c r="G659" s="6"/>
      <c r="H659" s="6"/>
      <c r="I659" s="10" t="s">
        <v>110</v>
      </c>
      <c r="J659" s="11" t="s">
        <v>9483</v>
      </c>
      <c r="K659" s="161"/>
      <c r="L659" s="176"/>
      <c r="M659" s="176">
        <v>1000</v>
      </c>
      <c r="O659" s="162"/>
      <c r="P659" s="80" t="s">
        <v>7999</v>
      </c>
      <c r="Q659" s="80" t="s">
        <v>7042</v>
      </c>
      <c r="R659" s="80"/>
      <c r="S659" s="163"/>
      <c r="T659" s="213"/>
      <c r="U659" s="162"/>
      <c r="V659" s="164"/>
      <c r="W659" s="12" t="str">
        <f>IF(COUNTIF(N659,"spare"),"","Mqtt1")</f>
        <v>Mqtt1</v>
      </c>
      <c r="X659" s="196" t="s">
        <v>10446</v>
      </c>
      <c r="Y659" s="6" t="str">
        <f t="shared" si="203"/>
        <v>marpower/450000-firedetection/201h57-s</v>
      </c>
      <c r="Z659" s="103" t="str">
        <f t="shared" si="201"/>
        <v>$.disabled</v>
      </c>
      <c r="AB659" s="6"/>
      <c r="AJ659" s="80"/>
      <c r="AM659" s="114">
        <f t="shared" si="195"/>
        <v>659</v>
      </c>
      <c r="AN659" s="80"/>
      <c r="AO659" s="80"/>
      <c r="AP659" s="80"/>
      <c r="AQ659" s="80"/>
      <c r="AR659" s="127" t="s">
        <v>110</v>
      </c>
      <c r="AS659" s="80"/>
      <c r="AT659" s="128" t="s">
        <v>9</v>
      </c>
      <c r="AU659" s="7"/>
      <c r="AV659" s="129" t="s">
        <v>112</v>
      </c>
      <c r="AW659" s="126" t="str">
        <f t="shared" si="202"/>
        <v>Please consult operation manual for more information</v>
      </c>
      <c r="AX659" s="137"/>
      <c r="AY659" s="147"/>
      <c r="AZ659" s="167"/>
      <c r="BA659" s="167"/>
      <c r="BB659" s="147" t="str">
        <f t="shared" si="199"/>
        <v>1</v>
      </c>
      <c r="BC659" s="168"/>
      <c r="BD659" s="165"/>
      <c r="BE659" s="165"/>
      <c r="BF659" s="165"/>
      <c r="BG659" s="165"/>
      <c r="BH659" s="165"/>
      <c r="BI659" s="165"/>
      <c r="BJ659" s="165"/>
      <c r="BK659" s="165"/>
      <c r="BL659" s="165"/>
      <c r="BM659" s="165"/>
      <c r="BN659" s="165"/>
      <c r="BO659" s="165"/>
      <c r="BP659" s="165"/>
      <c r="BQ659" s="165"/>
      <c r="BS659" s="6"/>
      <c r="BT659" s="11"/>
      <c r="BU659" s="6"/>
      <c r="BV659" s="6"/>
    </row>
    <row r="660" spans="1:74" ht="15.75" x14ac:dyDescent="0.25">
      <c r="A660" s="52" t="s">
        <v>10055</v>
      </c>
      <c r="B660" s="56"/>
      <c r="C660" s="7" t="s">
        <v>111</v>
      </c>
      <c r="D660" s="7" t="s">
        <v>11877</v>
      </c>
      <c r="E660" s="7"/>
      <c r="F660" s="64"/>
      <c r="G660" s="6"/>
      <c r="H660" s="6"/>
      <c r="I660" s="10" t="s">
        <v>110</v>
      </c>
      <c r="J660" s="11" t="s">
        <v>9484</v>
      </c>
      <c r="K660" s="161"/>
      <c r="L660" s="176"/>
      <c r="M660" s="176">
        <v>1000</v>
      </c>
      <c r="O660" s="162"/>
      <c r="P660" s="80" t="s">
        <v>8113</v>
      </c>
      <c r="Q660" s="80" t="s">
        <v>7043</v>
      </c>
      <c r="R660" s="80"/>
      <c r="S660" s="163"/>
      <c r="T660" s="213"/>
      <c r="U660" s="162"/>
      <c r="V660" s="164"/>
      <c r="W660" s="12" t="str">
        <f>IF(COUNTIF(N660,"spare"),"","Mqtt1")</f>
        <v>Mqtt1</v>
      </c>
      <c r="X660" s="196" t="s">
        <v>10446</v>
      </c>
      <c r="Y660" s="6" t="str">
        <f t="shared" si="203"/>
        <v>marpower/450000-firedetection/201h57-s</v>
      </c>
      <c r="Z660" s="103" t="str">
        <f t="shared" si="201"/>
        <v>$.test</v>
      </c>
      <c r="AB660" s="6"/>
      <c r="AJ660" s="80"/>
      <c r="AM660" s="114" t="str">
        <f t="shared" si="195"/>
        <v/>
      </c>
      <c r="AN660" s="80"/>
      <c r="AO660" s="80"/>
      <c r="AP660" s="80"/>
      <c r="AQ660" s="80"/>
      <c r="AR660" s="127"/>
      <c r="AS660" s="80"/>
      <c r="AT660" s="7"/>
      <c r="AU660" s="7"/>
      <c r="AV660" s="165"/>
      <c r="AW660" s="126" t="str">
        <f t="shared" si="202"/>
        <v/>
      </c>
      <c r="AX660" s="137"/>
      <c r="AY660" s="147"/>
      <c r="AZ660" s="167"/>
      <c r="BA660" s="167"/>
      <c r="BB660" s="147" t="str">
        <f t="shared" si="199"/>
        <v/>
      </c>
      <c r="BC660" s="168"/>
      <c r="BD660" s="165"/>
      <c r="BE660" s="165"/>
      <c r="BF660" s="165"/>
      <c r="BG660" s="165"/>
      <c r="BH660" s="165"/>
      <c r="BI660" s="165"/>
      <c r="BJ660" s="165"/>
      <c r="BK660" s="165"/>
      <c r="BL660" s="165"/>
      <c r="BM660" s="165"/>
      <c r="BN660" s="165"/>
      <c r="BO660" s="165"/>
      <c r="BP660" s="165"/>
      <c r="BQ660" s="165"/>
      <c r="BS660" s="6"/>
      <c r="BT660" s="11"/>
      <c r="BU660" s="6"/>
      <c r="BV660" s="6"/>
    </row>
    <row r="661" spans="1:74" ht="15.75" x14ac:dyDescent="0.25">
      <c r="A661" s="52" t="s">
        <v>10055</v>
      </c>
      <c r="B661" s="56"/>
      <c r="C661" s="7" t="s">
        <v>111</v>
      </c>
      <c r="D661" s="7" t="s">
        <v>11877</v>
      </c>
      <c r="E661" s="7"/>
      <c r="F661" s="64"/>
      <c r="G661" s="6"/>
      <c r="H661" s="6"/>
      <c r="I661" s="10" t="s">
        <v>110</v>
      </c>
      <c r="J661" s="11" t="s">
        <v>9485</v>
      </c>
      <c r="K661" s="161"/>
      <c r="L661" s="176"/>
      <c r="M661" s="176">
        <v>1000</v>
      </c>
      <c r="O661" s="162"/>
      <c r="P661" s="80" t="s">
        <v>7658</v>
      </c>
      <c r="Q661" s="80" t="s">
        <v>7044</v>
      </c>
      <c r="R661" s="80"/>
      <c r="S661" s="163"/>
      <c r="T661" s="213"/>
      <c r="U661" s="162"/>
      <c r="V661" s="164"/>
      <c r="W661" s="12" t="str">
        <f t="shared" ref="W661" si="204">IF(COUNTIF(N661,"spare"),"","Mqtt1")</f>
        <v>Mqtt1</v>
      </c>
      <c r="X661" s="196" t="s">
        <v>10447</v>
      </c>
      <c r="Y661" s="6" t="str">
        <f t="shared" si="203"/>
        <v>marpower/450000-firedetection/201h38-s</v>
      </c>
      <c r="Z661" s="103" t="str">
        <f t="shared" si="201"/>
        <v>$.alarm</v>
      </c>
      <c r="AB661" s="6"/>
      <c r="AJ661" s="80"/>
      <c r="AM661" s="114">
        <f t="shared" si="195"/>
        <v>661</v>
      </c>
      <c r="AN661" s="80"/>
      <c r="AO661" s="80"/>
      <c r="AP661" s="80"/>
      <c r="AQ661" s="80"/>
      <c r="AR661" s="127" t="s">
        <v>110</v>
      </c>
      <c r="AS661" s="80"/>
      <c r="AT661" s="128" t="s">
        <v>9</v>
      </c>
      <c r="AU661" s="7"/>
      <c r="AV661" s="129" t="s">
        <v>112</v>
      </c>
      <c r="AW661" s="126" t="str">
        <f t="shared" si="202"/>
        <v>Please consult operation manual for more information</v>
      </c>
      <c r="AX661" s="137"/>
      <c r="AY661" s="147"/>
      <c r="AZ661" s="167"/>
      <c r="BA661" s="167"/>
      <c r="BB661" s="147" t="str">
        <f t="shared" si="199"/>
        <v>1</v>
      </c>
      <c r="BC661" s="168"/>
      <c r="BD661" s="165"/>
      <c r="BE661" s="165"/>
      <c r="BF661" s="165"/>
      <c r="BG661" s="165"/>
      <c r="BH661" s="165"/>
      <c r="BI661" s="165"/>
      <c r="BJ661" s="165"/>
      <c r="BK661" s="165"/>
      <c r="BL661" s="165"/>
      <c r="BM661" s="165"/>
      <c r="BN661" s="165"/>
      <c r="BO661" s="165"/>
      <c r="BP661" s="165"/>
      <c r="BQ661" s="165"/>
      <c r="BS661" s="6"/>
      <c r="BT661" s="11"/>
      <c r="BU661" s="6"/>
      <c r="BV661" s="6"/>
    </row>
    <row r="662" spans="1:74" ht="15.75" x14ac:dyDescent="0.25">
      <c r="A662" s="52" t="s">
        <v>10059</v>
      </c>
      <c r="B662" s="56"/>
      <c r="C662" s="7" t="s">
        <v>111</v>
      </c>
      <c r="D662" s="7" t="s">
        <v>11877</v>
      </c>
      <c r="E662" s="7"/>
      <c r="F662" s="64"/>
      <c r="G662" s="6"/>
      <c r="H662" s="6"/>
      <c r="I662" s="10" t="s">
        <v>110</v>
      </c>
      <c r="J662" s="11" t="s">
        <v>9486</v>
      </c>
      <c r="K662" s="161"/>
      <c r="L662" s="176"/>
      <c r="M662" s="176">
        <v>1000</v>
      </c>
      <c r="O662" s="162"/>
      <c r="P662" s="80" t="s">
        <v>7772</v>
      </c>
      <c r="Q662" s="80" t="s">
        <v>7045</v>
      </c>
      <c r="R662" s="80"/>
      <c r="S662" s="163"/>
      <c r="T662" s="213"/>
      <c r="U662" s="162"/>
      <c r="V662" s="164"/>
      <c r="W662" s="12" t="str">
        <f>IF(COUNTIF(N662,"spare"),"","Mqtt1")</f>
        <v>Mqtt1</v>
      </c>
      <c r="X662" s="196" t="s">
        <v>10447</v>
      </c>
      <c r="Y662" s="6" t="str">
        <f t="shared" si="203"/>
        <v>marpower/450000-firedetection/201h38-s</v>
      </c>
      <c r="Z662" s="103" t="str">
        <f t="shared" si="201"/>
        <v>$.prealarm</v>
      </c>
      <c r="AB662" s="6"/>
      <c r="AJ662" s="80"/>
      <c r="AM662" s="114">
        <f t="shared" si="195"/>
        <v>662</v>
      </c>
      <c r="AN662" s="80"/>
      <c r="AO662" s="80"/>
      <c r="AP662" s="80"/>
      <c r="AQ662" s="80"/>
      <c r="AR662" s="127" t="s">
        <v>110</v>
      </c>
      <c r="AS662" s="80"/>
      <c r="AT662" s="128" t="s">
        <v>9</v>
      </c>
      <c r="AU662" s="7"/>
      <c r="AV662" s="129" t="s">
        <v>116</v>
      </c>
      <c r="AW662" s="126" t="str">
        <f t="shared" si="202"/>
        <v>Please consult operation manual for more information</v>
      </c>
      <c r="AX662" s="137"/>
      <c r="AY662" s="147"/>
      <c r="AZ662" s="167"/>
      <c r="BA662" s="167"/>
      <c r="BB662" s="147" t="str">
        <f t="shared" ref="BB662:BB672" si="205">IF(ISNUMBER(AM662),"1","")</f>
        <v>1</v>
      </c>
      <c r="BC662" s="168"/>
      <c r="BD662" s="165"/>
      <c r="BE662" s="165"/>
      <c r="BF662" s="165"/>
      <c r="BG662" s="165"/>
      <c r="BH662" s="165"/>
      <c r="BI662" s="165"/>
      <c r="BJ662" s="165"/>
      <c r="BK662" s="165"/>
      <c r="BL662" s="165"/>
      <c r="BM662" s="165"/>
      <c r="BN662" s="165"/>
      <c r="BO662" s="165"/>
      <c r="BP662" s="165"/>
      <c r="BQ662" s="165"/>
      <c r="BS662" s="6"/>
      <c r="BT662" s="11"/>
      <c r="BU662" s="6"/>
      <c r="BV662" s="6"/>
    </row>
    <row r="663" spans="1:74" ht="15.75" x14ac:dyDescent="0.25">
      <c r="A663" s="52" t="s">
        <v>10055</v>
      </c>
      <c r="B663" s="56"/>
      <c r="C663" s="7" t="s">
        <v>111</v>
      </c>
      <c r="D663" s="7" t="s">
        <v>11877</v>
      </c>
      <c r="E663" s="7"/>
      <c r="F663" s="64"/>
      <c r="G663" s="6"/>
      <c r="H663" s="6"/>
      <c r="I663" s="10" t="s">
        <v>110</v>
      </c>
      <c r="J663" s="11" t="s">
        <v>9487</v>
      </c>
      <c r="K663" s="161"/>
      <c r="L663" s="176"/>
      <c r="M663" s="176">
        <v>1000</v>
      </c>
      <c r="O663" s="162"/>
      <c r="P663" s="80" t="s">
        <v>7886</v>
      </c>
      <c r="Q663" s="80" t="s">
        <v>7046</v>
      </c>
      <c r="R663" s="80"/>
      <c r="S663" s="163"/>
      <c r="T663" s="213"/>
      <c r="U663" s="162"/>
      <c r="V663" s="164"/>
      <c r="W663" s="12" t="str">
        <f>IF(COUNTIF(N663,"spare"),"","Mqtt1")</f>
        <v>Mqtt1</v>
      </c>
      <c r="X663" s="196" t="s">
        <v>10447</v>
      </c>
      <c r="Y663" s="6" t="str">
        <f t="shared" si="203"/>
        <v>marpower/450000-firedetection/201h38-s</v>
      </c>
      <c r="Z663" s="103" t="str">
        <f t="shared" si="201"/>
        <v>$.fault</v>
      </c>
      <c r="AB663" s="6"/>
      <c r="AJ663" s="80"/>
      <c r="AM663" s="114">
        <f t="shared" si="195"/>
        <v>663</v>
      </c>
      <c r="AN663" s="80"/>
      <c r="AO663" s="80"/>
      <c r="AP663" s="80"/>
      <c r="AQ663" s="80"/>
      <c r="AR663" s="127" t="s">
        <v>110</v>
      </c>
      <c r="AS663" s="80"/>
      <c r="AT663" s="128" t="s">
        <v>9</v>
      </c>
      <c r="AU663" s="7"/>
      <c r="AV663" s="129" t="s">
        <v>112</v>
      </c>
      <c r="AW663" s="126" t="str">
        <f t="shared" si="202"/>
        <v>Please consult operation manual for more information</v>
      </c>
      <c r="AX663" s="137"/>
      <c r="AY663" s="147"/>
      <c r="AZ663" s="167"/>
      <c r="BA663" s="167"/>
      <c r="BB663" s="147" t="str">
        <f t="shared" si="205"/>
        <v>1</v>
      </c>
      <c r="BC663" s="168"/>
      <c r="BD663" s="165"/>
      <c r="BE663" s="165"/>
      <c r="BF663" s="165"/>
      <c r="BG663" s="165"/>
      <c r="BH663" s="165"/>
      <c r="BI663" s="165"/>
      <c r="BJ663" s="165"/>
      <c r="BK663" s="165"/>
      <c r="BL663" s="165"/>
      <c r="BM663" s="165"/>
      <c r="BN663" s="165"/>
      <c r="BO663" s="165"/>
      <c r="BP663" s="165"/>
      <c r="BQ663" s="165"/>
      <c r="BS663" s="6"/>
      <c r="BT663" s="11"/>
      <c r="BU663" s="6"/>
      <c r="BV663" s="6"/>
    </row>
    <row r="664" spans="1:74" ht="15.75" x14ac:dyDescent="0.25">
      <c r="A664" s="52" t="s">
        <v>10055</v>
      </c>
      <c r="B664" s="56"/>
      <c r="C664" s="7" t="s">
        <v>111</v>
      </c>
      <c r="D664" s="7" t="s">
        <v>11877</v>
      </c>
      <c r="E664" s="7"/>
      <c r="F664" s="64"/>
      <c r="G664" s="6"/>
      <c r="H664" s="6"/>
      <c r="I664" s="10" t="s">
        <v>110</v>
      </c>
      <c r="J664" s="11" t="s">
        <v>9488</v>
      </c>
      <c r="K664" s="161"/>
      <c r="L664" s="176"/>
      <c r="M664" s="176">
        <v>1000</v>
      </c>
      <c r="O664" s="162"/>
      <c r="P664" s="80" t="s">
        <v>8000</v>
      </c>
      <c r="Q664" s="80" t="s">
        <v>7047</v>
      </c>
      <c r="R664" s="80"/>
      <c r="S664" s="163"/>
      <c r="T664" s="213"/>
      <c r="U664" s="162"/>
      <c r="V664" s="164"/>
      <c r="W664" s="12" t="str">
        <f>IF(COUNTIF(N664,"spare"),"","Mqtt1")</f>
        <v>Mqtt1</v>
      </c>
      <c r="X664" s="196" t="s">
        <v>10447</v>
      </c>
      <c r="Y664" s="6" t="str">
        <f t="shared" si="203"/>
        <v>marpower/450000-firedetection/201h38-s</v>
      </c>
      <c r="Z664" s="103" t="str">
        <f t="shared" si="201"/>
        <v>$.disabled</v>
      </c>
      <c r="AB664" s="6"/>
      <c r="AJ664" s="80"/>
      <c r="AM664" s="114">
        <f t="shared" si="195"/>
        <v>664</v>
      </c>
      <c r="AN664" s="80"/>
      <c r="AO664" s="80"/>
      <c r="AP664" s="80"/>
      <c r="AQ664" s="80"/>
      <c r="AR664" s="127" t="s">
        <v>110</v>
      </c>
      <c r="AS664" s="80"/>
      <c r="AT664" s="128" t="s">
        <v>9</v>
      </c>
      <c r="AU664" s="7"/>
      <c r="AV664" s="129" t="s">
        <v>112</v>
      </c>
      <c r="AW664" s="126" t="str">
        <f t="shared" si="202"/>
        <v>Please consult operation manual for more information</v>
      </c>
      <c r="AX664" s="137"/>
      <c r="AY664" s="147"/>
      <c r="AZ664" s="167"/>
      <c r="BA664" s="167"/>
      <c r="BB664" s="147" t="str">
        <f t="shared" si="205"/>
        <v>1</v>
      </c>
      <c r="BC664" s="168"/>
      <c r="BD664" s="165"/>
      <c r="BE664" s="165"/>
      <c r="BF664" s="165"/>
      <c r="BG664" s="165"/>
      <c r="BH664" s="165"/>
      <c r="BI664" s="165"/>
      <c r="BJ664" s="165"/>
      <c r="BK664" s="165"/>
      <c r="BL664" s="165"/>
      <c r="BM664" s="165"/>
      <c r="BN664" s="165"/>
      <c r="BO664" s="165"/>
      <c r="BP664" s="165"/>
      <c r="BQ664" s="165"/>
      <c r="BS664" s="6"/>
      <c r="BT664" s="11"/>
      <c r="BU664" s="6"/>
      <c r="BV664" s="6"/>
    </row>
    <row r="665" spans="1:74" ht="15.75" x14ac:dyDescent="0.25">
      <c r="A665" s="52" t="s">
        <v>10055</v>
      </c>
      <c r="B665" s="56"/>
      <c r="C665" s="7" t="s">
        <v>111</v>
      </c>
      <c r="D665" s="7" t="s">
        <v>11877</v>
      </c>
      <c r="E665" s="7"/>
      <c r="F665" s="64"/>
      <c r="G665" s="6"/>
      <c r="H665" s="6"/>
      <c r="I665" s="10" t="s">
        <v>110</v>
      </c>
      <c r="J665" s="11" t="s">
        <v>9489</v>
      </c>
      <c r="K665" s="161"/>
      <c r="L665" s="176"/>
      <c r="M665" s="176">
        <v>1000</v>
      </c>
      <c r="O665" s="162"/>
      <c r="P665" s="80" t="s">
        <v>8114</v>
      </c>
      <c r="Q665" s="80" t="s">
        <v>7048</v>
      </c>
      <c r="R665" s="80"/>
      <c r="S665" s="163"/>
      <c r="T665" s="213"/>
      <c r="U665" s="162"/>
      <c r="V665" s="164"/>
      <c r="W665" s="12" t="str">
        <f>IF(COUNTIF(N665,"spare"),"","Mqtt1")</f>
        <v>Mqtt1</v>
      </c>
      <c r="X665" s="196" t="s">
        <v>10447</v>
      </c>
      <c r="Y665" s="6" t="str">
        <f t="shared" si="203"/>
        <v>marpower/450000-firedetection/201h38-s</v>
      </c>
      <c r="Z665" s="103" t="str">
        <f t="shared" si="201"/>
        <v>$.test</v>
      </c>
      <c r="AB665" s="6"/>
      <c r="AJ665" s="80"/>
      <c r="AM665" s="114" t="str">
        <f t="shared" si="195"/>
        <v/>
      </c>
      <c r="AN665" s="80"/>
      <c r="AO665" s="80"/>
      <c r="AP665" s="80"/>
      <c r="AQ665" s="80"/>
      <c r="AR665" s="127"/>
      <c r="AS665" s="80"/>
      <c r="AT665" s="128"/>
      <c r="AU665" s="7"/>
      <c r="AV665" s="129"/>
      <c r="AW665" s="126" t="str">
        <f t="shared" si="202"/>
        <v/>
      </c>
      <c r="AX665" s="137"/>
      <c r="AY665" s="147"/>
      <c r="AZ665" s="167"/>
      <c r="BA665" s="167"/>
      <c r="BB665" s="147" t="str">
        <f t="shared" si="205"/>
        <v/>
      </c>
      <c r="BC665" s="168"/>
      <c r="BD665" s="165"/>
      <c r="BE665" s="165"/>
      <c r="BF665" s="165"/>
      <c r="BG665" s="165"/>
      <c r="BH665" s="165"/>
      <c r="BI665" s="165"/>
      <c r="BJ665" s="165"/>
      <c r="BK665" s="165"/>
      <c r="BL665" s="165"/>
      <c r="BM665" s="165"/>
      <c r="BN665" s="165"/>
      <c r="BO665" s="165"/>
      <c r="BP665" s="165"/>
      <c r="BQ665" s="165"/>
      <c r="BS665" s="6"/>
      <c r="BT665" s="11"/>
      <c r="BU665" s="6"/>
      <c r="BV665" s="6"/>
    </row>
    <row r="666" spans="1:74" ht="15.75" x14ac:dyDescent="0.25">
      <c r="A666" s="52" t="s">
        <v>10055</v>
      </c>
      <c r="B666" s="56"/>
      <c r="C666" s="7" t="s">
        <v>9455</v>
      </c>
      <c r="D666" s="7" t="s">
        <v>11877</v>
      </c>
      <c r="E666" s="7"/>
      <c r="F666" s="64"/>
      <c r="G666" s="6"/>
      <c r="H666" s="6"/>
      <c r="I666"/>
      <c r="J666" s="11" t="s">
        <v>6984</v>
      </c>
      <c r="K666" s="161" t="s">
        <v>511</v>
      </c>
      <c r="L666" s="176"/>
      <c r="M666" s="176">
        <v>1000</v>
      </c>
      <c r="N666" s="80" t="s">
        <v>1396</v>
      </c>
      <c r="O666" s="162"/>
      <c r="P666" s="80" t="s">
        <v>7460</v>
      </c>
      <c r="Q666" s="80"/>
      <c r="R666" s="80"/>
      <c r="S666" s="163"/>
      <c r="T666" s="213"/>
      <c r="U666" s="162"/>
      <c r="V666" s="164"/>
      <c r="W666" s="12"/>
      <c r="X666" s="196" t="s">
        <v>10445</v>
      </c>
      <c r="Y666" s="6"/>
      <c r="Z666" s="103"/>
      <c r="AA666" s="12">
        <v>1</v>
      </c>
      <c r="AB666" s="6" t="s">
        <v>196</v>
      </c>
      <c r="AC666" s="103">
        <v>17</v>
      </c>
      <c r="AJ666" s="80"/>
      <c r="AK666" s="113" t="s">
        <v>11878</v>
      </c>
      <c r="AM666" s="114" t="str">
        <f t="shared" si="195"/>
        <v/>
      </c>
      <c r="AN666" s="80"/>
      <c r="AO666" s="80"/>
      <c r="AP666" s="80"/>
      <c r="AQ666" s="80"/>
      <c r="AR666" s="127"/>
      <c r="AS666" s="80"/>
      <c r="AT666" s="128"/>
      <c r="AU666" s="7"/>
      <c r="AV666" s="129"/>
      <c r="AW666" s="126" t="str">
        <f t="shared" si="202"/>
        <v/>
      </c>
      <c r="AX666" s="137"/>
      <c r="AY666" s="147"/>
      <c r="AZ666" s="167"/>
      <c r="BA666" s="167"/>
      <c r="BB666" s="147" t="str">
        <f t="shared" si="205"/>
        <v/>
      </c>
      <c r="BC666" s="168"/>
      <c r="BD666" s="165"/>
      <c r="BE666" s="165"/>
      <c r="BF666" s="165"/>
      <c r="BG666" s="165"/>
      <c r="BH666" s="165"/>
      <c r="BI666" s="165"/>
      <c r="BJ666" s="165"/>
      <c r="BK666" s="165"/>
      <c r="BL666" s="165"/>
      <c r="BM666" s="165"/>
      <c r="BN666" s="165"/>
      <c r="BO666" s="165"/>
      <c r="BP666" s="165"/>
      <c r="BQ666" s="165"/>
      <c r="BS666" s="6"/>
      <c r="BT666" s="11"/>
      <c r="BU666" s="6"/>
      <c r="BV666" s="6"/>
    </row>
    <row r="667" spans="1:74" ht="15.75" x14ac:dyDescent="0.25">
      <c r="A667" s="52" t="s">
        <v>10055</v>
      </c>
      <c r="B667" s="56"/>
      <c r="C667" s="7" t="s">
        <v>111</v>
      </c>
      <c r="D667" s="7" t="s">
        <v>11877</v>
      </c>
      <c r="E667" s="7"/>
      <c r="F667" s="64"/>
      <c r="G667" s="6"/>
      <c r="H667" s="6"/>
      <c r="I667" s="10" t="s">
        <v>110</v>
      </c>
      <c r="J667" s="11" t="s">
        <v>9490</v>
      </c>
      <c r="K667" s="161"/>
      <c r="L667" s="176"/>
      <c r="M667" s="176">
        <v>1000</v>
      </c>
      <c r="O667" s="162"/>
      <c r="P667" s="80" t="s">
        <v>7659</v>
      </c>
      <c r="Q667" s="80" t="s">
        <v>7049</v>
      </c>
      <c r="R667" s="80"/>
      <c r="S667" s="163"/>
      <c r="T667" s="213"/>
      <c r="U667" s="162"/>
      <c r="V667" s="164"/>
      <c r="W667" s="12" t="str">
        <f t="shared" ref="W667" si="206">IF(COUNTIF(N667,"spare"),"","Mqtt1")</f>
        <v>Mqtt1</v>
      </c>
      <c r="X667" s="196" t="s">
        <v>10448</v>
      </c>
      <c r="Y667" s="6" t="str">
        <f>LOWER(SUBSTITUTE(SUBSTITUTE(IF(COUNTIF(N667,"spare"),"",_xlfn.CONCAT("marpower/",IF(X667&lt;&gt;"","450000 FIREDETECTION/"&amp;X667,"450000 FIREDETECTION GENERAL")))," ","-"),"_","-"))</f>
        <v>marpower/450000-firedetection/201h43-s</v>
      </c>
      <c r="Z667" s="103" t="str">
        <f t="shared" ref="Z667:Z676" si="207">IF(COUNTIF(N667,"spare"),"","$."&amp;_xlfn.REGEXREPLACE(IF(X667="",J667,_xlfn.REGEXREPLACE(J667,".*_","")),"^FIRE_",""))</f>
        <v>$.alarm</v>
      </c>
      <c r="AB667" s="6"/>
      <c r="AJ667" s="80"/>
      <c r="AM667" s="114">
        <f t="shared" si="195"/>
        <v>667</v>
      </c>
      <c r="AN667" s="80"/>
      <c r="AO667" s="80"/>
      <c r="AP667" s="80"/>
      <c r="AQ667" s="80"/>
      <c r="AR667" s="127" t="s">
        <v>110</v>
      </c>
      <c r="AS667" s="80"/>
      <c r="AT667" s="128" t="s">
        <v>9</v>
      </c>
      <c r="AU667" s="7"/>
      <c r="AV667" s="129" t="s">
        <v>112</v>
      </c>
      <c r="AW667" s="126" t="str">
        <f t="shared" si="202"/>
        <v>Please consult operation manual for more information</v>
      </c>
      <c r="AX667" s="137"/>
      <c r="AY667" s="147"/>
      <c r="AZ667" s="167"/>
      <c r="BA667" s="167"/>
      <c r="BB667" s="147" t="str">
        <f t="shared" si="205"/>
        <v>1</v>
      </c>
      <c r="BC667" s="168"/>
      <c r="BD667" s="165"/>
      <c r="BE667" s="165"/>
      <c r="BF667" s="165"/>
      <c r="BG667" s="165"/>
      <c r="BH667" s="165"/>
      <c r="BI667" s="165"/>
      <c r="BJ667" s="165"/>
      <c r="BK667" s="165"/>
      <c r="BL667" s="165"/>
      <c r="BM667" s="165"/>
      <c r="BN667" s="165"/>
      <c r="BO667" s="165"/>
      <c r="BP667" s="165"/>
      <c r="BQ667" s="165"/>
      <c r="BS667" s="6"/>
      <c r="BT667" s="11"/>
      <c r="BU667" s="6"/>
      <c r="BV667" s="6"/>
    </row>
    <row r="668" spans="1:74" ht="15.75" x14ac:dyDescent="0.25">
      <c r="A668" s="52" t="s">
        <v>10059</v>
      </c>
      <c r="B668" s="56"/>
      <c r="C668" s="7" t="s">
        <v>111</v>
      </c>
      <c r="D668" s="7" t="s">
        <v>11877</v>
      </c>
      <c r="E668" s="7"/>
      <c r="F668" s="64"/>
      <c r="G668" s="6"/>
      <c r="H668" s="6"/>
      <c r="I668" s="10" t="s">
        <v>110</v>
      </c>
      <c r="J668" s="11" t="s">
        <v>9491</v>
      </c>
      <c r="K668" s="161"/>
      <c r="L668" s="176"/>
      <c r="M668" s="176">
        <v>1000</v>
      </c>
      <c r="O668" s="162"/>
      <c r="P668" s="80" t="s">
        <v>7773</v>
      </c>
      <c r="Q668" s="80" t="s">
        <v>7051</v>
      </c>
      <c r="R668" s="80"/>
      <c r="S668" s="163"/>
      <c r="T668" s="213"/>
      <c r="U668" s="162"/>
      <c r="V668" s="164"/>
      <c r="W668" s="12" t="str">
        <f>IF(COUNTIF(N668,"spare"),"","Mqtt1")</f>
        <v>Mqtt1</v>
      </c>
      <c r="X668" s="196" t="s">
        <v>10448</v>
      </c>
      <c r="Y668" s="6" t="str">
        <f t="shared" ref="Y668:Y676" si="208">LOWER(SUBSTITUTE(SUBSTITUTE(IF(COUNTIF(N668,"spare"),"",_xlfn.CONCAT("marpower/",IF(X668&lt;&gt;"","450000 FIREDETECTION/"&amp;X668,"450000 FIREDETECTION GENERAL")))," ","-"),"_","-"))</f>
        <v>marpower/450000-firedetection/201h43-s</v>
      </c>
      <c r="Z668" s="103" t="str">
        <f t="shared" si="207"/>
        <v>$.prealarm</v>
      </c>
      <c r="AB668" s="6"/>
      <c r="AJ668" s="80"/>
      <c r="AM668" s="114">
        <f t="shared" si="195"/>
        <v>668</v>
      </c>
      <c r="AN668" s="80"/>
      <c r="AO668" s="80"/>
      <c r="AP668" s="80"/>
      <c r="AQ668" s="80"/>
      <c r="AR668" s="127" t="s">
        <v>110</v>
      </c>
      <c r="AS668" s="80"/>
      <c r="AT668" s="128" t="s">
        <v>9</v>
      </c>
      <c r="AU668" s="7"/>
      <c r="AV668" s="129" t="s">
        <v>116</v>
      </c>
      <c r="AW668" s="126" t="str">
        <f t="shared" si="202"/>
        <v>Please consult operation manual for more information</v>
      </c>
      <c r="AX668" s="137"/>
      <c r="AY668" s="147"/>
      <c r="AZ668" s="167"/>
      <c r="BA668" s="167"/>
      <c r="BB668" s="147" t="str">
        <f t="shared" si="205"/>
        <v>1</v>
      </c>
      <c r="BC668" s="168"/>
      <c r="BD668" s="165"/>
      <c r="BE668" s="165"/>
      <c r="BF668" s="165"/>
      <c r="BG668" s="165"/>
      <c r="BH668" s="165"/>
      <c r="BI668" s="165"/>
      <c r="BJ668" s="165"/>
      <c r="BK668" s="165"/>
      <c r="BL668" s="165"/>
      <c r="BM668" s="165"/>
      <c r="BN668" s="165"/>
      <c r="BO668" s="165"/>
      <c r="BP668" s="165"/>
      <c r="BQ668" s="165"/>
      <c r="BS668" s="6"/>
      <c r="BT668" s="11"/>
      <c r="BU668" s="6"/>
      <c r="BV668" s="6"/>
    </row>
    <row r="669" spans="1:74" ht="15.75" x14ac:dyDescent="0.25">
      <c r="A669" s="52" t="s">
        <v>10055</v>
      </c>
      <c r="B669" s="56"/>
      <c r="C669" s="7" t="s">
        <v>111</v>
      </c>
      <c r="D669" s="7" t="s">
        <v>11877</v>
      </c>
      <c r="E669" s="7"/>
      <c r="F669" s="64"/>
      <c r="G669" s="6"/>
      <c r="H669" s="6"/>
      <c r="I669" s="10" t="s">
        <v>110</v>
      </c>
      <c r="J669" s="11" t="s">
        <v>9492</v>
      </c>
      <c r="K669" s="161"/>
      <c r="L669" s="176"/>
      <c r="M669" s="176">
        <v>1000</v>
      </c>
      <c r="O669" s="162"/>
      <c r="P669" s="80" t="s">
        <v>7887</v>
      </c>
      <c r="Q669" s="80" t="s">
        <v>7052</v>
      </c>
      <c r="R669" s="80"/>
      <c r="S669" s="163"/>
      <c r="T669" s="213"/>
      <c r="U669" s="162"/>
      <c r="V669" s="164"/>
      <c r="W669" s="12" t="str">
        <f>IF(COUNTIF(N669,"spare"),"","Mqtt1")</f>
        <v>Mqtt1</v>
      </c>
      <c r="X669" s="196" t="s">
        <v>10448</v>
      </c>
      <c r="Y669" s="6" t="str">
        <f t="shared" si="208"/>
        <v>marpower/450000-firedetection/201h43-s</v>
      </c>
      <c r="Z669" s="103" t="str">
        <f t="shared" si="207"/>
        <v>$.fault</v>
      </c>
      <c r="AB669" s="6"/>
      <c r="AJ669" s="80"/>
      <c r="AM669" s="114">
        <f t="shared" si="195"/>
        <v>669</v>
      </c>
      <c r="AN669" s="80"/>
      <c r="AO669" s="80"/>
      <c r="AP669" s="80"/>
      <c r="AQ669" s="80"/>
      <c r="AR669" s="127" t="s">
        <v>110</v>
      </c>
      <c r="AS669" s="80"/>
      <c r="AT669" s="128" t="s">
        <v>9</v>
      </c>
      <c r="AU669" s="7"/>
      <c r="AV669" s="129" t="s">
        <v>112</v>
      </c>
      <c r="AW669" s="126" t="str">
        <f t="shared" si="202"/>
        <v>Please consult operation manual for more information</v>
      </c>
      <c r="AX669" s="137"/>
      <c r="AY669" s="147"/>
      <c r="AZ669" s="167"/>
      <c r="BA669" s="167"/>
      <c r="BB669" s="147" t="str">
        <f t="shared" si="205"/>
        <v>1</v>
      </c>
      <c r="BC669" s="168"/>
      <c r="BD669" s="165"/>
      <c r="BE669" s="165"/>
      <c r="BF669" s="165"/>
      <c r="BG669" s="165"/>
      <c r="BH669" s="165"/>
      <c r="BI669" s="165"/>
      <c r="BJ669" s="165"/>
      <c r="BK669" s="165"/>
      <c r="BL669" s="165"/>
      <c r="BM669" s="165"/>
      <c r="BN669" s="165"/>
      <c r="BO669" s="165"/>
      <c r="BP669" s="165"/>
      <c r="BQ669" s="165"/>
      <c r="BS669" s="6"/>
      <c r="BT669" s="11"/>
      <c r="BU669" s="6"/>
      <c r="BV669" s="6"/>
    </row>
    <row r="670" spans="1:74" ht="15.75" x14ac:dyDescent="0.25">
      <c r="A670" s="52" t="s">
        <v>10055</v>
      </c>
      <c r="B670" s="56"/>
      <c r="C670" s="7" t="s">
        <v>111</v>
      </c>
      <c r="D670" s="7" t="s">
        <v>11877</v>
      </c>
      <c r="E670" s="7"/>
      <c r="F670" s="64"/>
      <c r="G670" s="6"/>
      <c r="H670" s="6"/>
      <c r="I670" s="10" t="s">
        <v>110</v>
      </c>
      <c r="J670" s="11" t="s">
        <v>9493</v>
      </c>
      <c r="K670" s="161"/>
      <c r="L670" s="176"/>
      <c r="M670" s="176">
        <v>1000</v>
      </c>
      <c r="O670" s="162"/>
      <c r="P670" s="80" t="s">
        <v>8001</v>
      </c>
      <c r="Q670" s="80" t="s">
        <v>7053</v>
      </c>
      <c r="R670" s="80"/>
      <c r="S670" s="163"/>
      <c r="T670" s="213"/>
      <c r="U670" s="162"/>
      <c r="V670" s="164"/>
      <c r="W670" s="12" t="str">
        <f>IF(COUNTIF(N670,"spare"),"","Mqtt1")</f>
        <v>Mqtt1</v>
      </c>
      <c r="X670" s="196" t="s">
        <v>10448</v>
      </c>
      <c r="Y670" s="6" t="str">
        <f t="shared" si="208"/>
        <v>marpower/450000-firedetection/201h43-s</v>
      </c>
      <c r="Z670" s="103" t="str">
        <f t="shared" si="207"/>
        <v>$.disabled</v>
      </c>
      <c r="AB670" s="6"/>
      <c r="AJ670" s="80"/>
      <c r="AM670" s="114">
        <f t="shared" si="195"/>
        <v>670</v>
      </c>
      <c r="AN670" s="80"/>
      <c r="AO670" s="80"/>
      <c r="AP670" s="80"/>
      <c r="AQ670" s="80"/>
      <c r="AR670" s="127" t="s">
        <v>110</v>
      </c>
      <c r="AS670" s="80"/>
      <c r="AT670" s="128" t="s">
        <v>9</v>
      </c>
      <c r="AU670" s="7"/>
      <c r="AV670" s="129" t="s">
        <v>112</v>
      </c>
      <c r="AW670" s="126" t="str">
        <f t="shared" si="202"/>
        <v>Please consult operation manual for more information</v>
      </c>
      <c r="AX670" s="137"/>
      <c r="AY670" s="147"/>
      <c r="AZ670" s="167"/>
      <c r="BA670" s="167"/>
      <c r="BB670" s="147" t="str">
        <f t="shared" si="205"/>
        <v>1</v>
      </c>
      <c r="BC670" s="168"/>
      <c r="BD670" s="165"/>
      <c r="BE670" s="165"/>
      <c r="BF670" s="165"/>
      <c r="BG670" s="165"/>
      <c r="BH670" s="165"/>
      <c r="BI670" s="165"/>
      <c r="BJ670" s="165"/>
      <c r="BK670" s="165"/>
      <c r="BL670" s="165"/>
      <c r="BM670" s="165"/>
      <c r="BN670" s="165"/>
      <c r="BO670" s="165"/>
      <c r="BP670" s="165"/>
      <c r="BQ670" s="165"/>
      <c r="BS670" s="6"/>
      <c r="BT670" s="11"/>
      <c r="BU670" s="6"/>
      <c r="BV670" s="6"/>
    </row>
    <row r="671" spans="1:74" ht="15.75" x14ac:dyDescent="0.25">
      <c r="A671" s="52" t="s">
        <v>10055</v>
      </c>
      <c r="B671" s="56"/>
      <c r="C671" s="7" t="s">
        <v>111</v>
      </c>
      <c r="D671" s="7" t="s">
        <v>11877</v>
      </c>
      <c r="E671" s="7"/>
      <c r="F671" s="64"/>
      <c r="G671" s="6"/>
      <c r="H671" s="6"/>
      <c r="I671" s="10" t="s">
        <v>110</v>
      </c>
      <c r="J671" s="11" t="s">
        <v>9494</v>
      </c>
      <c r="K671" s="161"/>
      <c r="L671" s="176"/>
      <c r="M671" s="176">
        <v>1000</v>
      </c>
      <c r="O671" s="162"/>
      <c r="P671" s="80" t="s">
        <v>8115</v>
      </c>
      <c r="Q671" s="80" t="s">
        <v>7054</v>
      </c>
      <c r="R671" s="80"/>
      <c r="S671" s="163"/>
      <c r="T671" s="213"/>
      <c r="U671" s="162"/>
      <c r="V671" s="164"/>
      <c r="W671" s="12" t="str">
        <f>IF(COUNTIF(N671,"spare"),"","Mqtt1")</f>
        <v>Mqtt1</v>
      </c>
      <c r="X671" s="196" t="s">
        <v>10448</v>
      </c>
      <c r="Y671" s="6" t="str">
        <f t="shared" si="208"/>
        <v>marpower/450000-firedetection/201h43-s</v>
      </c>
      <c r="Z671" s="103" t="str">
        <f t="shared" si="207"/>
        <v>$.test</v>
      </c>
      <c r="AB671" s="6"/>
      <c r="AJ671" s="80"/>
      <c r="AM671" s="114" t="str">
        <f t="shared" si="195"/>
        <v/>
      </c>
      <c r="AN671" s="80"/>
      <c r="AO671" s="80"/>
      <c r="AP671" s="80"/>
      <c r="AQ671" s="80"/>
      <c r="AR671" s="127"/>
      <c r="AS671" s="80"/>
      <c r="AT671" s="7"/>
      <c r="AU671" s="7"/>
      <c r="AV671" s="165"/>
      <c r="AW671" s="126" t="str">
        <f t="shared" si="189"/>
        <v/>
      </c>
      <c r="AX671" s="137"/>
      <c r="AY671" s="147"/>
      <c r="AZ671" s="167"/>
      <c r="BA671" s="167"/>
      <c r="BB671" s="147" t="str">
        <f t="shared" si="205"/>
        <v/>
      </c>
      <c r="BC671" s="168"/>
      <c r="BD671" s="165"/>
      <c r="BE671" s="165"/>
      <c r="BF671" s="165"/>
      <c r="BG671" s="165"/>
      <c r="BH671" s="165"/>
      <c r="BI671" s="165"/>
      <c r="BJ671" s="165"/>
      <c r="BK671" s="165"/>
      <c r="BL671" s="165"/>
      <c r="BM671" s="165"/>
      <c r="BN671" s="165"/>
      <c r="BO671" s="165"/>
      <c r="BP671" s="165"/>
      <c r="BQ671" s="165"/>
      <c r="BS671" s="6"/>
      <c r="BT671" s="11"/>
      <c r="BU671" s="6"/>
      <c r="BV671" s="6"/>
    </row>
    <row r="672" spans="1:74" ht="15.75" x14ac:dyDescent="0.25">
      <c r="A672" s="52" t="s">
        <v>10055</v>
      </c>
      <c r="B672" s="56"/>
      <c r="C672" s="7" t="s">
        <v>111</v>
      </c>
      <c r="D672" s="7" t="s">
        <v>11877</v>
      </c>
      <c r="E672" s="7"/>
      <c r="F672" s="64"/>
      <c r="G672" s="6"/>
      <c r="H672" s="6"/>
      <c r="I672" s="10" t="s">
        <v>110</v>
      </c>
      <c r="J672" s="11" t="s">
        <v>9495</v>
      </c>
      <c r="K672" s="161"/>
      <c r="L672" s="176"/>
      <c r="M672" s="176">
        <v>1000</v>
      </c>
      <c r="O672" s="162"/>
      <c r="P672" s="80" t="s">
        <v>7660</v>
      </c>
      <c r="Q672" s="80" t="s">
        <v>7050</v>
      </c>
      <c r="R672" s="80"/>
      <c r="S672" s="163"/>
      <c r="T672" s="213"/>
      <c r="U672" s="162"/>
      <c r="V672" s="164"/>
      <c r="W672" s="12" t="str">
        <f t="shared" ref="W672" si="209">IF(COUNTIF(N672,"spare"),"","Mqtt1")</f>
        <v>Mqtt1</v>
      </c>
      <c r="X672" s="196" t="s">
        <v>10449</v>
      </c>
      <c r="Y672" s="6" t="str">
        <f t="shared" si="208"/>
        <v>marpower/450000-firedetection/201h48-s</v>
      </c>
      <c r="Z672" s="103" t="str">
        <f t="shared" si="207"/>
        <v>$.alarm</v>
      </c>
      <c r="AB672" s="6"/>
      <c r="AJ672" s="80"/>
      <c r="AM672" s="114">
        <f t="shared" si="195"/>
        <v>672</v>
      </c>
      <c r="AN672" s="80"/>
      <c r="AO672" s="80"/>
      <c r="AP672" s="80"/>
      <c r="AQ672" s="80"/>
      <c r="AR672" s="127" t="s">
        <v>110</v>
      </c>
      <c r="AS672" s="80"/>
      <c r="AT672" s="128" t="s">
        <v>9</v>
      </c>
      <c r="AU672" s="7"/>
      <c r="AV672" s="129" t="s">
        <v>112</v>
      </c>
      <c r="AW672" s="126" t="str">
        <f t="shared" si="189"/>
        <v>Please consult operation manual for more information</v>
      </c>
      <c r="AX672" s="137"/>
      <c r="AY672" s="147"/>
      <c r="AZ672" s="167"/>
      <c r="BA672" s="167"/>
      <c r="BB672" s="147" t="str">
        <f t="shared" si="205"/>
        <v>1</v>
      </c>
      <c r="BC672" s="168"/>
      <c r="BD672" s="165"/>
      <c r="BE672" s="165"/>
      <c r="BF672" s="165"/>
      <c r="BG672" s="165"/>
      <c r="BH672" s="165"/>
      <c r="BI672" s="165"/>
      <c r="BJ672" s="165"/>
      <c r="BK672" s="165"/>
      <c r="BL672" s="165"/>
      <c r="BM672" s="165"/>
      <c r="BN672" s="165"/>
      <c r="BO672" s="165"/>
      <c r="BP672" s="165"/>
      <c r="BQ672" s="165"/>
      <c r="BS672" s="6"/>
      <c r="BT672" s="11"/>
      <c r="BU672" s="6"/>
      <c r="BV672" s="6"/>
    </row>
    <row r="673" spans="1:74" ht="15.75" x14ac:dyDescent="0.25">
      <c r="A673" s="52" t="s">
        <v>10059</v>
      </c>
      <c r="B673" s="56"/>
      <c r="C673" s="7" t="s">
        <v>111</v>
      </c>
      <c r="D673" s="7" t="s">
        <v>11877</v>
      </c>
      <c r="E673" s="7"/>
      <c r="F673" s="64"/>
      <c r="G673" s="6"/>
      <c r="H673" s="6"/>
      <c r="I673" s="10" t="s">
        <v>110</v>
      </c>
      <c r="J673" s="11" t="s">
        <v>9496</v>
      </c>
      <c r="K673" s="161"/>
      <c r="L673" s="176"/>
      <c r="M673" s="176">
        <v>1000</v>
      </c>
      <c r="O673" s="162"/>
      <c r="P673" s="80" t="s">
        <v>7774</v>
      </c>
      <c r="Q673" s="80" t="s">
        <v>7055</v>
      </c>
      <c r="R673" s="80"/>
      <c r="S673" s="163"/>
      <c r="T673" s="213"/>
      <c r="U673" s="162"/>
      <c r="V673" s="164"/>
      <c r="W673" s="12" t="str">
        <f>IF(COUNTIF(N673,"spare"),"","Mqtt1")</f>
        <v>Mqtt1</v>
      </c>
      <c r="X673" s="196" t="s">
        <v>10449</v>
      </c>
      <c r="Y673" s="6" t="str">
        <f t="shared" si="208"/>
        <v>marpower/450000-firedetection/201h48-s</v>
      </c>
      <c r="Z673" s="103" t="str">
        <f t="shared" si="207"/>
        <v>$.prealarm</v>
      </c>
      <c r="AB673" s="6"/>
      <c r="AJ673" s="80"/>
      <c r="AM673" s="114">
        <f t="shared" si="195"/>
        <v>673</v>
      </c>
      <c r="AN673" s="80"/>
      <c r="AO673" s="80"/>
      <c r="AP673" s="80"/>
      <c r="AQ673" s="80"/>
      <c r="AR673" s="127" t="s">
        <v>110</v>
      </c>
      <c r="AS673" s="80"/>
      <c r="AT673" s="128" t="s">
        <v>9</v>
      </c>
      <c r="AU673" s="7"/>
      <c r="AV673" s="129" t="s">
        <v>116</v>
      </c>
      <c r="AW673" s="126" t="str">
        <f t="shared" si="189"/>
        <v>Please consult operation manual for more information</v>
      </c>
      <c r="AX673" s="137"/>
      <c r="AY673" s="147"/>
      <c r="AZ673" s="167"/>
      <c r="BA673" s="167"/>
      <c r="BB673" s="147" t="str">
        <f t="shared" ref="BB673:BB694" si="210">IF(ISNUMBER(AM673),"1","")</f>
        <v>1</v>
      </c>
      <c r="BC673" s="168"/>
      <c r="BD673" s="165"/>
      <c r="BE673" s="165"/>
      <c r="BF673" s="165"/>
      <c r="BG673" s="165"/>
      <c r="BH673" s="165"/>
      <c r="BI673" s="165"/>
      <c r="BJ673" s="165"/>
      <c r="BK673" s="165"/>
      <c r="BL673" s="165"/>
      <c r="BM673" s="165"/>
      <c r="BN673" s="165"/>
      <c r="BO673" s="165"/>
      <c r="BP673" s="165"/>
      <c r="BQ673" s="165"/>
      <c r="BS673" s="6"/>
      <c r="BT673" s="11"/>
      <c r="BU673" s="6"/>
      <c r="BV673" s="6"/>
    </row>
    <row r="674" spans="1:74" ht="15.75" x14ac:dyDescent="0.25">
      <c r="A674" s="52" t="s">
        <v>10055</v>
      </c>
      <c r="B674" s="56"/>
      <c r="C674" s="7" t="s">
        <v>111</v>
      </c>
      <c r="D674" s="7" t="s">
        <v>11877</v>
      </c>
      <c r="E674" s="7"/>
      <c r="F674" s="64"/>
      <c r="G674" s="6"/>
      <c r="H674" s="6"/>
      <c r="I674" s="10" t="s">
        <v>110</v>
      </c>
      <c r="J674" s="11" t="s">
        <v>9497</v>
      </c>
      <c r="K674" s="161"/>
      <c r="L674" s="176"/>
      <c r="M674" s="176">
        <v>1000</v>
      </c>
      <c r="O674" s="162"/>
      <c r="P674" s="80" t="s">
        <v>7888</v>
      </c>
      <c r="Q674" s="80" t="s">
        <v>7056</v>
      </c>
      <c r="R674" s="80"/>
      <c r="S674" s="163"/>
      <c r="T674" s="213"/>
      <c r="U674" s="162"/>
      <c r="V674" s="164"/>
      <c r="W674" s="12" t="str">
        <f>IF(COUNTIF(N674,"spare"),"","Mqtt1")</f>
        <v>Mqtt1</v>
      </c>
      <c r="X674" s="196" t="s">
        <v>10449</v>
      </c>
      <c r="Y674" s="6" t="str">
        <f t="shared" si="208"/>
        <v>marpower/450000-firedetection/201h48-s</v>
      </c>
      <c r="Z674" s="103" t="str">
        <f t="shared" si="207"/>
        <v>$.fault</v>
      </c>
      <c r="AB674" s="6"/>
      <c r="AJ674" s="80"/>
      <c r="AM674" s="114">
        <f t="shared" si="195"/>
        <v>674</v>
      </c>
      <c r="AN674" s="80"/>
      <c r="AO674" s="80"/>
      <c r="AP674" s="80"/>
      <c r="AQ674" s="80"/>
      <c r="AR674" s="127" t="s">
        <v>110</v>
      </c>
      <c r="AS674" s="80"/>
      <c r="AT674" s="128" t="s">
        <v>9</v>
      </c>
      <c r="AU674" s="7"/>
      <c r="AV674" s="129" t="s">
        <v>112</v>
      </c>
      <c r="AW674" s="126" t="str">
        <f t="shared" si="189"/>
        <v>Please consult operation manual for more information</v>
      </c>
      <c r="AX674" s="137"/>
      <c r="AY674" s="147"/>
      <c r="AZ674" s="167"/>
      <c r="BA674" s="167"/>
      <c r="BB674" s="147" t="str">
        <f t="shared" si="210"/>
        <v>1</v>
      </c>
      <c r="BC674" s="168"/>
      <c r="BD674" s="165"/>
      <c r="BE674" s="165"/>
      <c r="BF674" s="165"/>
      <c r="BG674" s="165"/>
      <c r="BH674" s="165"/>
      <c r="BI674" s="165"/>
      <c r="BJ674" s="165"/>
      <c r="BK674" s="165"/>
      <c r="BL674" s="165"/>
      <c r="BM674" s="165"/>
      <c r="BN674" s="165"/>
      <c r="BO674" s="165"/>
      <c r="BP674" s="165"/>
      <c r="BQ674" s="165"/>
      <c r="BS674" s="6"/>
      <c r="BT674" s="11"/>
      <c r="BU674" s="6"/>
      <c r="BV674" s="6"/>
    </row>
    <row r="675" spans="1:74" ht="15.75" x14ac:dyDescent="0.25">
      <c r="A675" s="52" t="s">
        <v>10055</v>
      </c>
      <c r="B675" s="56"/>
      <c r="C675" s="7" t="s">
        <v>111</v>
      </c>
      <c r="D675" s="7" t="s">
        <v>11877</v>
      </c>
      <c r="E675" s="7"/>
      <c r="F675" s="64"/>
      <c r="G675" s="6"/>
      <c r="H675" s="6"/>
      <c r="I675" s="10" t="s">
        <v>110</v>
      </c>
      <c r="J675" s="11" t="s">
        <v>9498</v>
      </c>
      <c r="K675" s="161"/>
      <c r="L675" s="176"/>
      <c r="M675" s="176">
        <v>1000</v>
      </c>
      <c r="O675" s="162"/>
      <c r="P675" s="80" t="s">
        <v>8002</v>
      </c>
      <c r="Q675" s="80" t="s">
        <v>7057</v>
      </c>
      <c r="R675" s="80"/>
      <c r="S675" s="163"/>
      <c r="T675" s="213"/>
      <c r="U675" s="162"/>
      <c r="V675" s="164"/>
      <c r="W675" s="12" t="str">
        <f>IF(COUNTIF(N675,"spare"),"","Mqtt1")</f>
        <v>Mqtt1</v>
      </c>
      <c r="X675" s="196" t="s">
        <v>10449</v>
      </c>
      <c r="Y675" s="6" t="str">
        <f t="shared" si="208"/>
        <v>marpower/450000-firedetection/201h48-s</v>
      </c>
      <c r="Z675" s="103" t="str">
        <f t="shared" si="207"/>
        <v>$.disabled</v>
      </c>
      <c r="AB675" s="6"/>
      <c r="AJ675" s="80"/>
      <c r="AM675" s="114">
        <f t="shared" si="195"/>
        <v>675</v>
      </c>
      <c r="AN675" s="80"/>
      <c r="AO675" s="80"/>
      <c r="AP675" s="80"/>
      <c r="AQ675" s="80"/>
      <c r="AR675" s="127" t="s">
        <v>110</v>
      </c>
      <c r="AS675" s="80"/>
      <c r="AT675" s="128" t="s">
        <v>9</v>
      </c>
      <c r="AU675" s="7"/>
      <c r="AV675" s="129" t="s">
        <v>112</v>
      </c>
      <c r="AW675" s="126" t="str">
        <f t="shared" si="189"/>
        <v>Please consult operation manual for more information</v>
      </c>
      <c r="AX675" s="137"/>
      <c r="AY675" s="147"/>
      <c r="AZ675" s="167"/>
      <c r="BA675" s="167"/>
      <c r="BB675" s="147" t="str">
        <f t="shared" si="210"/>
        <v>1</v>
      </c>
      <c r="BC675" s="168"/>
      <c r="BD675" s="165"/>
      <c r="BE675" s="165"/>
      <c r="BF675" s="165"/>
      <c r="BG675" s="165"/>
      <c r="BH675" s="165"/>
      <c r="BI675" s="165"/>
      <c r="BJ675" s="165"/>
      <c r="BK675" s="165"/>
      <c r="BL675" s="165"/>
      <c r="BM675" s="165"/>
      <c r="BN675" s="165"/>
      <c r="BO675" s="165"/>
      <c r="BP675" s="165"/>
      <c r="BQ675" s="165"/>
      <c r="BS675" s="6"/>
      <c r="BT675" s="11"/>
      <c r="BU675" s="6"/>
      <c r="BV675" s="6"/>
    </row>
    <row r="676" spans="1:74" ht="15.75" x14ac:dyDescent="0.25">
      <c r="A676" s="52" t="s">
        <v>10055</v>
      </c>
      <c r="B676" s="56"/>
      <c r="C676" s="7" t="s">
        <v>111</v>
      </c>
      <c r="D676" s="7" t="s">
        <v>11877</v>
      </c>
      <c r="E676" s="7"/>
      <c r="F676" s="64"/>
      <c r="G676" s="6"/>
      <c r="H676" s="6"/>
      <c r="I676" s="10" t="s">
        <v>110</v>
      </c>
      <c r="J676" s="11" t="s">
        <v>9499</v>
      </c>
      <c r="K676" s="161"/>
      <c r="L676" s="176"/>
      <c r="M676" s="176">
        <v>1000</v>
      </c>
      <c r="O676" s="162"/>
      <c r="P676" s="80" t="s">
        <v>8116</v>
      </c>
      <c r="Q676" s="80" t="s">
        <v>7058</v>
      </c>
      <c r="R676" s="80"/>
      <c r="S676" s="163"/>
      <c r="T676" s="213"/>
      <c r="U676" s="162"/>
      <c r="V676" s="164"/>
      <c r="W676" s="12" t="str">
        <f>IF(COUNTIF(N676,"spare"),"","Mqtt1")</f>
        <v>Mqtt1</v>
      </c>
      <c r="X676" s="196" t="s">
        <v>10449</v>
      </c>
      <c r="Y676" s="6" t="str">
        <f t="shared" si="208"/>
        <v>marpower/450000-firedetection/201h48-s</v>
      </c>
      <c r="Z676" s="103" t="str">
        <f t="shared" si="207"/>
        <v>$.test</v>
      </c>
      <c r="AB676" s="6"/>
      <c r="AJ676" s="80"/>
      <c r="AM676" s="114" t="str">
        <f t="shared" si="195"/>
        <v/>
      </c>
      <c r="AN676" s="80"/>
      <c r="AO676" s="80"/>
      <c r="AP676" s="80"/>
      <c r="AQ676" s="80"/>
      <c r="AR676" s="127"/>
      <c r="AS676" s="80"/>
      <c r="AT676" s="7"/>
      <c r="AU676" s="7"/>
      <c r="AV676" s="165"/>
      <c r="AW676" s="126" t="str">
        <f t="shared" si="189"/>
        <v/>
      </c>
      <c r="AX676" s="137"/>
      <c r="AY676" s="147"/>
      <c r="AZ676" s="167"/>
      <c r="BA676" s="167"/>
      <c r="BB676" s="147" t="str">
        <f t="shared" si="210"/>
        <v/>
      </c>
      <c r="BC676" s="168"/>
      <c r="BD676" s="165"/>
      <c r="BE676" s="165"/>
      <c r="BF676" s="165"/>
      <c r="BG676" s="165"/>
      <c r="BH676" s="165"/>
      <c r="BI676" s="165"/>
      <c r="BJ676" s="165"/>
      <c r="BK676" s="165"/>
      <c r="BL676" s="165"/>
      <c r="BM676" s="165"/>
      <c r="BN676" s="165"/>
      <c r="BO676" s="165"/>
      <c r="BP676" s="165"/>
      <c r="BQ676" s="165"/>
      <c r="BS676" s="6"/>
      <c r="BT676" s="11"/>
      <c r="BU676" s="6"/>
      <c r="BV676" s="6"/>
    </row>
    <row r="677" spans="1:74" ht="15.75" x14ac:dyDescent="0.25">
      <c r="A677" s="52" t="s">
        <v>10055</v>
      </c>
      <c r="B677" s="56"/>
      <c r="C677" s="7" t="s">
        <v>9455</v>
      </c>
      <c r="D677" s="7" t="s">
        <v>11877</v>
      </c>
      <c r="E677" s="7"/>
      <c r="F677" s="64"/>
      <c r="G677" s="6"/>
      <c r="H677" s="6"/>
      <c r="I677"/>
      <c r="J677" s="11" t="s">
        <v>6985</v>
      </c>
      <c r="K677" s="161" t="s">
        <v>511</v>
      </c>
      <c r="L677" s="176"/>
      <c r="M677" s="176">
        <v>1000</v>
      </c>
      <c r="N677" s="80" t="s">
        <v>1396</v>
      </c>
      <c r="O677" s="162"/>
      <c r="P677" s="80" t="s">
        <v>7461</v>
      </c>
      <c r="Q677" s="80"/>
      <c r="R677" s="80"/>
      <c r="S677" s="163"/>
      <c r="T677" s="213"/>
      <c r="U677" s="162"/>
      <c r="V677" s="164"/>
      <c r="W677" s="12"/>
      <c r="X677" s="196" t="s">
        <v>10445</v>
      </c>
      <c r="Y677" s="6"/>
      <c r="Z677" s="103"/>
      <c r="AA677" s="12">
        <v>1</v>
      </c>
      <c r="AB677" s="6" t="s">
        <v>196</v>
      </c>
      <c r="AC677" s="103">
        <v>18</v>
      </c>
      <c r="AJ677" s="80"/>
      <c r="AK677" s="113" t="s">
        <v>11878</v>
      </c>
      <c r="AM677" s="114" t="str">
        <f t="shared" si="195"/>
        <v/>
      </c>
      <c r="AN677" s="80"/>
      <c r="AO677" s="80"/>
      <c r="AP677" s="80"/>
      <c r="AQ677" s="80"/>
      <c r="AR677" s="127"/>
      <c r="AS677" s="80"/>
      <c r="AT677" s="7"/>
      <c r="AU677" s="7"/>
      <c r="AV677" s="165"/>
      <c r="AW677" s="126" t="str">
        <f t="shared" si="189"/>
        <v/>
      </c>
      <c r="AX677" s="137"/>
      <c r="AY677" s="147"/>
      <c r="AZ677" s="167"/>
      <c r="BA677" s="167"/>
      <c r="BB677" s="147" t="str">
        <f t="shared" si="210"/>
        <v/>
      </c>
      <c r="BC677" s="168"/>
      <c r="BD677" s="165"/>
      <c r="BE677" s="165"/>
      <c r="BF677" s="165"/>
      <c r="BG677" s="165"/>
      <c r="BH677" s="165"/>
      <c r="BI677" s="165"/>
      <c r="BJ677" s="165"/>
      <c r="BK677" s="165"/>
      <c r="BL677" s="165"/>
      <c r="BM677" s="165"/>
      <c r="BN677" s="165"/>
      <c r="BO677" s="165"/>
      <c r="BP677" s="165"/>
      <c r="BQ677" s="165"/>
      <c r="BS677" s="6"/>
      <c r="BT677" s="11"/>
      <c r="BU677" s="6"/>
      <c r="BV677" s="6"/>
    </row>
    <row r="678" spans="1:74" ht="15.75" x14ac:dyDescent="0.25">
      <c r="A678" s="52" t="s">
        <v>10055</v>
      </c>
      <c r="B678" s="56"/>
      <c r="C678" s="7" t="s">
        <v>111</v>
      </c>
      <c r="D678" s="7" t="s">
        <v>11877</v>
      </c>
      <c r="E678" s="7"/>
      <c r="F678" s="64"/>
      <c r="G678" s="6"/>
      <c r="H678" s="6"/>
      <c r="I678" s="10" t="s">
        <v>110</v>
      </c>
      <c r="J678" s="11" t="s">
        <v>9500</v>
      </c>
      <c r="K678" s="161"/>
      <c r="L678" s="176"/>
      <c r="M678" s="176">
        <v>1000</v>
      </c>
      <c r="O678" s="162"/>
      <c r="P678" s="80" t="s">
        <v>7661</v>
      </c>
      <c r="Q678" s="80" t="s">
        <v>7059</v>
      </c>
      <c r="R678" s="80"/>
      <c r="S678" s="163"/>
      <c r="T678" s="213"/>
      <c r="U678" s="162"/>
      <c r="V678" s="164"/>
      <c r="W678" s="12" t="str">
        <f t="shared" ref="W678" si="211">IF(COUNTIF(N678,"spare"),"","Mqtt1")</f>
        <v>Mqtt1</v>
      </c>
      <c r="X678" s="196" t="s">
        <v>10450</v>
      </c>
      <c r="Y678" s="6" t="str">
        <f>LOWER(SUBSTITUTE(SUBSTITUTE(IF(COUNTIF(N678,"spare"),"",_xlfn.CONCAT("marpower/",IF(X678&lt;&gt;"","450000 FIREDETECTION/"&amp;X678,"450000 FIREDETECTION GENERAL")))," ","-"),"_","-"))</f>
        <v>marpower/450000-firedetection/201h59-s</v>
      </c>
      <c r="Z678" s="103" t="str">
        <f t="shared" ref="Z678:Z687" si="212">IF(COUNTIF(N678,"spare"),"","$."&amp;_xlfn.REGEXREPLACE(IF(X678="",J678,_xlfn.REGEXREPLACE(J678,".*_","")),"^FIRE_",""))</f>
        <v>$.alarm</v>
      </c>
      <c r="AB678" s="6"/>
      <c r="AJ678" s="80"/>
      <c r="AM678" s="114">
        <f t="shared" si="195"/>
        <v>678</v>
      </c>
      <c r="AN678" s="80"/>
      <c r="AO678" s="80"/>
      <c r="AP678" s="80"/>
      <c r="AQ678" s="80"/>
      <c r="AR678" s="127" t="s">
        <v>110</v>
      </c>
      <c r="AS678" s="80"/>
      <c r="AT678" s="128" t="s">
        <v>9</v>
      </c>
      <c r="AU678" s="7"/>
      <c r="AV678" s="129" t="s">
        <v>112</v>
      </c>
      <c r="AW678" s="126" t="str">
        <f t="shared" si="189"/>
        <v>Please consult operation manual for more information</v>
      </c>
      <c r="AX678" s="137"/>
      <c r="AY678" s="147"/>
      <c r="AZ678" s="167"/>
      <c r="BA678" s="167"/>
      <c r="BB678" s="147" t="str">
        <f t="shared" si="210"/>
        <v>1</v>
      </c>
      <c r="BC678" s="168"/>
      <c r="BD678" s="165"/>
      <c r="BE678" s="165"/>
      <c r="BF678" s="165"/>
      <c r="BG678" s="165"/>
      <c r="BH678" s="165"/>
      <c r="BI678" s="165"/>
      <c r="BJ678" s="165"/>
      <c r="BK678" s="165"/>
      <c r="BL678" s="165"/>
      <c r="BM678" s="165"/>
      <c r="BN678" s="165"/>
      <c r="BO678" s="165"/>
      <c r="BP678" s="165"/>
      <c r="BQ678" s="165"/>
      <c r="BS678" s="6"/>
      <c r="BT678" s="11"/>
      <c r="BU678" s="6"/>
      <c r="BV678" s="6"/>
    </row>
    <row r="679" spans="1:74" ht="15.75" x14ac:dyDescent="0.25">
      <c r="A679" s="52" t="s">
        <v>10059</v>
      </c>
      <c r="B679" s="56"/>
      <c r="C679" s="7" t="s">
        <v>111</v>
      </c>
      <c r="D679" s="7" t="s">
        <v>11877</v>
      </c>
      <c r="E679" s="7"/>
      <c r="F679" s="64"/>
      <c r="G679" s="6"/>
      <c r="H679" s="6"/>
      <c r="I679" s="10" t="s">
        <v>110</v>
      </c>
      <c r="J679" s="11" t="s">
        <v>9501</v>
      </c>
      <c r="K679" s="161"/>
      <c r="L679" s="176"/>
      <c r="M679" s="176">
        <v>1000</v>
      </c>
      <c r="O679" s="162"/>
      <c r="P679" s="80" t="s">
        <v>7775</v>
      </c>
      <c r="Q679" s="80" t="s">
        <v>7061</v>
      </c>
      <c r="R679" s="80"/>
      <c r="S679" s="163"/>
      <c r="T679" s="213"/>
      <c r="U679" s="162"/>
      <c r="V679" s="164"/>
      <c r="W679" s="12" t="str">
        <f>IF(COUNTIF(N679,"spare"),"","Mqtt1")</f>
        <v>Mqtt1</v>
      </c>
      <c r="X679" s="196" t="s">
        <v>10450</v>
      </c>
      <c r="Y679" s="6" t="str">
        <f t="shared" ref="Y679:Y687" si="213">LOWER(SUBSTITUTE(SUBSTITUTE(IF(COUNTIF(N679,"spare"),"",_xlfn.CONCAT("marpower/",IF(X679&lt;&gt;"","450000 FIREDETECTION/"&amp;X679,"450000 FIREDETECTION GENERAL")))," ","-"),"_","-"))</f>
        <v>marpower/450000-firedetection/201h59-s</v>
      </c>
      <c r="Z679" s="103" t="str">
        <f t="shared" si="212"/>
        <v>$.prealarm</v>
      </c>
      <c r="AB679" s="6"/>
      <c r="AJ679" s="80"/>
      <c r="AM679" s="114">
        <f t="shared" si="195"/>
        <v>679</v>
      </c>
      <c r="AN679" s="80"/>
      <c r="AO679" s="80"/>
      <c r="AP679" s="80"/>
      <c r="AQ679" s="80"/>
      <c r="AR679" s="127" t="s">
        <v>110</v>
      </c>
      <c r="AS679" s="80"/>
      <c r="AT679" s="128" t="s">
        <v>9</v>
      </c>
      <c r="AU679" s="7"/>
      <c r="AV679" s="129" t="s">
        <v>116</v>
      </c>
      <c r="AW679" s="126" t="str">
        <f t="shared" si="189"/>
        <v>Please consult operation manual for more information</v>
      </c>
      <c r="AX679" s="137"/>
      <c r="AY679" s="147"/>
      <c r="AZ679" s="167"/>
      <c r="BA679" s="167"/>
      <c r="BB679" s="147" t="str">
        <f t="shared" si="210"/>
        <v>1</v>
      </c>
      <c r="BC679" s="168"/>
      <c r="BD679" s="165"/>
      <c r="BE679" s="165"/>
      <c r="BF679" s="165"/>
      <c r="BG679" s="165"/>
      <c r="BH679" s="165"/>
      <c r="BI679" s="165"/>
      <c r="BJ679" s="165"/>
      <c r="BK679" s="165"/>
      <c r="BL679" s="165"/>
      <c r="BM679" s="165"/>
      <c r="BN679" s="165"/>
      <c r="BO679" s="165"/>
      <c r="BP679" s="165"/>
      <c r="BQ679" s="165"/>
      <c r="BS679" s="6"/>
      <c r="BT679" s="11"/>
      <c r="BU679" s="6"/>
      <c r="BV679" s="6"/>
    </row>
    <row r="680" spans="1:74" ht="15.75" x14ac:dyDescent="0.25">
      <c r="A680" s="52" t="s">
        <v>10055</v>
      </c>
      <c r="B680" s="56"/>
      <c r="C680" s="7" t="s">
        <v>111</v>
      </c>
      <c r="D680" s="7" t="s">
        <v>11877</v>
      </c>
      <c r="E680" s="7"/>
      <c r="F680" s="64"/>
      <c r="G680" s="6"/>
      <c r="H680" s="6"/>
      <c r="I680" s="10" t="s">
        <v>110</v>
      </c>
      <c r="J680" s="11" t="s">
        <v>9502</v>
      </c>
      <c r="K680" s="161"/>
      <c r="L680" s="176"/>
      <c r="M680" s="176">
        <v>1000</v>
      </c>
      <c r="O680" s="162"/>
      <c r="P680" s="80" t="s">
        <v>7889</v>
      </c>
      <c r="Q680" s="80" t="s">
        <v>7062</v>
      </c>
      <c r="R680" s="80"/>
      <c r="S680" s="163"/>
      <c r="T680" s="213"/>
      <c r="U680" s="162"/>
      <c r="V680" s="164"/>
      <c r="W680" s="12" t="str">
        <f>IF(COUNTIF(N680,"spare"),"","Mqtt1")</f>
        <v>Mqtt1</v>
      </c>
      <c r="X680" s="196" t="s">
        <v>10450</v>
      </c>
      <c r="Y680" s="6" t="str">
        <f t="shared" si="213"/>
        <v>marpower/450000-firedetection/201h59-s</v>
      </c>
      <c r="Z680" s="103" t="str">
        <f t="shared" si="212"/>
        <v>$.fault</v>
      </c>
      <c r="AB680" s="6"/>
      <c r="AJ680" s="80"/>
      <c r="AM680" s="114">
        <f t="shared" si="195"/>
        <v>680</v>
      </c>
      <c r="AN680" s="80"/>
      <c r="AO680" s="80"/>
      <c r="AP680" s="80"/>
      <c r="AQ680" s="80"/>
      <c r="AR680" s="127" t="s">
        <v>110</v>
      </c>
      <c r="AS680" s="80"/>
      <c r="AT680" s="128" t="s">
        <v>9</v>
      </c>
      <c r="AU680" s="7"/>
      <c r="AV680" s="129" t="s">
        <v>112</v>
      </c>
      <c r="AW680" s="126" t="str">
        <f t="shared" si="189"/>
        <v>Please consult operation manual for more information</v>
      </c>
      <c r="AX680" s="137"/>
      <c r="AY680" s="147"/>
      <c r="AZ680" s="167"/>
      <c r="BA680" s="167"/>
      <c r="BB680" s="147" t="str">
        <f t="shared" si="210"/>
        <v>1</v>
      </c>
      <c r="BC680" s="168"/>
      <c r="BD680" s="165"/>
      <c r="BE680" s="165"/>
      <c r="BF680" s="165"/>
      <c r="BG680" s="165"/>
      <c r="BH680" s="165"/>
      <c r="BI680" s="165"/>
      <c r="BJ680" s="165"/>
      <c r="BK680" s="165"/>
      <c r="BL680" s="165"/>
      <c r="BM680" s="165"/>
      <c r="BN680" s="165"/>
      <c r="BO680" s="165"/>
      <c r="BP680" s="165"/>
      <c r="BQ680" s="165"/>
      <c r="BS680" s="6"/>
      <c r="BT680" s="11"/>
      <c r="BU680" s="6"/>
      <c r="BV680" s="6"/>
    </row>
    <row r="681" spans="1:74" ht="15.75" x14ac:dyDescent="0.25">
      <c r="A681" s="52" t="s">
        <v>10055</v>
      </c>
      <c r="B681" s="56"/>
      <c r="C681" s="7" t="s">
        <v>111</v>
      </c>
      <c r="D681" s="7" t="s">
        <v>11877</v>
      </c>
      <c r="E681" s="7"/>
      <c r="F681" s="64"/>
      <c r="G681" s="6"/>
      <c r="H681" s="6"/>
      <c r="I681" s="10" t="s">
        <v>110</v>
      </c>
      <c r="J681" s="11" t="s">
        <v>9503</v>
      </c>
      <c r="K681" s="161"/>
      <c r="L681" s="176"/>
      <c r="M681" s="176">
        <v>1000</v>
      </c>
      <c r="O681" s="162"/>
      <c r="P681" s="80" t="s">
        <v>8003</v>
      </c>
      <c r="Q681" s="80" t="s">
        <v>7063</v>
      </c>
      <c r="R681" s="80"/>
      <c r="S681" s="163"/>
      <c r="T681" s="213"/>
      <c r="U681" s="162"/>
      <c r="V681" s="164"/>
      <c r="W681" s="12" t="str">
        <f>IF(COUNTIF(N681,"spare"),"","Mqtt1")</f>
        <v>Mqtt1</v>
      </c>
      <c r="X681" s="196" t="s">
        <v>10450</v>
      </c>
      <c r="Y681" s="6" t="str">
        <f t="shared" si="213"/>
        <v>marpower/450000-firedetection/201h59-s</v>
      </c>
      <c r="Z681" s="103" t="str">
        <f t="shared" si="212"/>
        <v>$.disabled</v>
      </c>
      <c r="AB681" s="6"/>
      <c r="AJ681" s="80"/>
      <c r="AM681" s="114">
        <f t="shared" si="195"/>
        <v>681</v>
      </c>
      <c r="AN681" s="80"/>
      <c r="AO681" s="80"/>
      <c r="AP681" s="80"/>
      <c r="AQ681" s="80"/>
      <c r="AR681" s="127" t="s">
        <v>110</v>
      </c>
      <c r="AS681" s="80"/>
      <c r="AT681" s="128" t="s">
        <v>9</v>
      </c>
      <c r="AU681" s="7"/>
      <c r="AV681" s="129" t="s">
        <v>112</v>
      </c>
      <c r="AW681" s="126" t="str">
        <f t="shared" si="189"/>
        <v>Please consult operation manual for more information</v>
      </c>
      <c r="AX681" s="137"/>
      <c r="AY681" s="147"/>
      <c r="AZ681" s="167"/>
      <c r="BA681" s="167"/>
      <c r="BB681" s="147" t="str">
        <f t="shared" si="210"/>
        <v>1</v>
      </c>
      <c r="BC681" s="168"/>
      <c r="BD681" s="165"/>
      <c r="BE681" s="165"/>
      <c r="BF681" s="165"/>
      <c r="BG681" s="165"/>
      <c r="BH681" s="165"/>
      <c r="BI681" s="165"/>
      <c r="BJ681" s="165"/>
      <c r="BK681" s="165"/>
      <c r="BL681" s="165"/>
      <c r="BM681" s="165"/>
      <c r="BN681" s="165"/>
      <c r="BO681" s="165"/>
      <c r="BP681" s="165"/>
      <c r="BQ681" s="165"/>
      <c r="BS681" s="6"/>
      <c r="BT681" s="11"/>
      <c r="BU681" s="6"/>
      <c r="BV681" s="6"/>
    </row>
    <row r="682" spans="1:74" ht="15.75" x14ac:dyDescent="0.25">
      <c r="A682" s="52" t="s">
        <v>10055</v>
      </c>
      <c r="B682" s="56"/>
      <c r="C682" s="7" t="s">
        <v>111</v>
      </c>
      <c r="D682" s="7" t="s">
        <v>11877</v>
      </c>
      <c r="E682" s="7"/>
      <c r="F682" s="64"/>
      <c r="G682" s="6"/>
      <c r="H682" s="6"/>
      <c r="I682" s="10" t="s">
        <v>110</v>
      </c>
      <c r="J682" s="11" t="s">
        <v>9504</v>
      </c>
      <c r="K682" s="161"/>
      <c r="L682" s="176"/>
      <c r="M682" s="176">
        <v>1000</v>
      </c>
      <c r="O682" s="162"/>
      <c r="P682" s="80" t="s">
        <v>8117</v>
      </c>
      <c r="Q682" s="80" t="s">
        <v>7064</v>
      </c>
      <c r="R682" s="80"/>
      <c r="S682" s="163"/>
      <c r="T682" s="213"/>
      <c r="U682" s="162"/>
      <c r="V682" s="164"/>
      <c r="W682" s="12" t="str">
        <f>IF(COUNTIF(N682,"spare"),"","Mqtt1")</f>
        <v>Mqtt1</v>
      </c>
      <c r="X682" s="196" t="s">
        <v>10450</v>
      </c>
      <c r="Y682" s="6" t="str">
        <f t="shared" si="213"/>
        <v>marpower/450000-firedetection/201h59-s</v>
      </c>
      <c r="Z682" s="103" t="str">
        <f t="shared" si="212"/>
        <v>$.test</v>
      </c>
      <c r="AB682" s="6"/>
      <c r="AJ682" s="80"/>
      <c r="AM682" s="114" t="str">
        <f t="shared" si="195"/>
        <v/>
      </c>
      <c r="AN682" s="80"/>
      <c r="AO682" s="80"/>
      <c r="AP682" s="80"/>
      <c r="AQ682" s="80"/>
      <c r="AR682" s="127"/>
      <c r="AS682" s="80"/>
      <c r="AT682" s="7"/>
      <c r="AU682" s="7"/>
      <c r="AV682" s="165"/>
      <c r="AW682" s="126" t="str">
        <f t="shared" si="189"/>
        <v/>
      </c>
      <c r="AX682" s="137"/>
      <c r="AY682" s="147"/>
      <c r="AZ682" s="167"/>
      <c r="BA682" s="167"/>
      <c r="BB682" s="147" t="str">
        <f t="shared" si="210"/>
        <v/>
      </c>
      <c r="BC682" s="168"/>
      <c r="BD682" s="165"/>
      <c r="BE682" s="165"/>
      <c r="BF682" s="165"/>
      <c r="BG682" s="165"/>
      <c r="BH682" s="165"/>
      <c r="BI682" s="165"/>
      <c r="BJ682" s="165"/>
      <c r="BK682" s="165"/>
      <c r="BL682" s="165"/>
      <c r="BM682" s="165"/>
      <c r="BN682" s="165"/>
      <c r="BO682" s="165"/>
      <c r="BP682" s="165"/>
      <c r="BQ682" s="165"/>
      <c r="BS682" s="6"/>
      <c r="BT682" s="11"/>
      <c r="BU682" s="6"/>
      <c r="BV682" s="6"/>
    </row>
    <row r="683" spans="1:74" ht="15.75" x14ac:dyDescent="0.25">
      <c r="A683" s="52" t="s">
        <v>10055</v>
      </c>
      <c r="B683" s="56"/>
      <c r="C683" s="7" t="s">
        <v>111</v>
      </c>
      <c r="D683" s="7" t="s">
        <v>11877</v>
      </c>
      <c r="E683" s="7"/>
      <c r="F683" s="64"/>
      <c r="G683" s="6"/>
      <c r="H683" s="6"/>
      <c r="I683" s="10" t="s">
        <v>110</v>
      </c>
      <c r="J683" s="11" t="s">
        <v>9505</v>
      </c>
      <c r="K683" s="161"/>
      <c r="L683" s="176"/>
      <c r="M683" s="176">
        <v>1000</v>
      </c>
      <c r="O683" s="162"/>
      <c r="P683" s="80" t="s">
        <v>7662</v>
      </c>
      <c r="Q683" s="80" t="s">
        <v>7060</v>
      </c>
      <c r="R683" s="80"/>
      <c r="S683" s="163"/>
      <c r="T683" s="213"/>
      <c r="U683" s="162"/>
      <c r="V683" s="164"/>
      <c r="W683" s="12" t="str">
        <f t="shared" ref="W683" si="214">IF(COUNTIF(N683,"spare"),"","Mqtt1")</f>
        <v>Mqtt1</v>
      </c>
      <c r="X683" s="196" t="s">
        <v>10451</v>
      </c>
      <c r="Y683" s="6" t="str">
        <f t="shared" si="213"/>
        <v>marpower/450000-firedetection/201h54-s</v>
      </c>
      <c r="Z683" s="103" t="str">
        <f t="shared" si="212"/>
        <v>$.alarm</v>
      </c>
      <c r="AB683" s="6"/>
      <c r="AJ683" s="80"/>
      <c r="AM683" s="114">
        <f t="shared" si="195"/>
        <v>683</v>
      </c>
      <c r="AN683" s="80"/>
      <c r="AO683" s="80"/>
      <c r="AP683" s="80"/>
      <c r="AQ683" s="80"/>
      <c r="AR683" s="127" t="s">
        <v>110</v>
      </c>
      <c r="AS683" s="80"/>
      <c r="AT683" s="128" t="s">
        <v>9</v>
      </c>
      <c r="AU683" s="7"/>
      <c r="AV683" s="129" t="s">
        <v>112</v>
      </c>
      <c r="AW683" s="126" t="str">
        <f t="shared" si="189"/>
        <v>Please consult operation manual for more information</v>
      </c>
      <c r="AX683" s="137"/>
      <c r="AY683" s="147"/>
      <c r="AZ683" s="167"/>
      <c r="BA683" s="167"/>
      <c r="BB683" s="147" t="str">
        <f t="shared" si="210"/>
        <v>1</v>
      </c>
      <c r="BC683" s="168"/>
      <c r="BD683" s="165"/>
      <c r="BE683" s="165"/>
      <c r="BF683" s="165"/>
      <c r="BG683" s="165"/>
      <c r="BH683" s="165"/>
      <c r="BI683" s="165"/>
      <c r="BJ683" s="165"/>
      <c r="BK683" s="165"/>
      <c r="BL683" s="165"/>
      <c r="BM683" s="165"/>
      <c r="BN683" s="165"/>
      <c r="BO683" s="165"/>
      <c r="BP683" s="165"/>
      <c r="BQ683" s="165"/>
      <c r="BS683" s="6"/>
      <c r="BT683" s="11"/>
      <c r="BU683" s="6"/>
      <c r="BV683" s="6"/>
    </row>
    <row r="684" spans="1:74" ht="15.75" x14ac:dyDescent="0.25">
      <c r="A684" s="52" t="s">
        <v>10059</v>
      </c>
      <c r="B684" s="56"/>
      <c r="C684" s="7" t="s">
        <v>111</v>
      </c>
      <c r="D684" s="7" t="s">
        <v>11877</v>
      </c>
      <c r="E684" s="7"/>
      <c r="F684" s="64"/>
      <c r="G684" s="6"/>
      <c r="H684" s="6"/>
      <c r="I684" s="10" t="s">
        <v>110</v>
      </c>
      <c r="J684" s="11" t="s">
        <v>9506</v>
      </c>
      <c r="K684" s="161"/>
      <c r="L684" s="176"/>
      <c r="M684" s="176">
        <v>1000</v>
      </c>
      <c r="O684" s="162"/>
      <c r="P684" s="80" t="s">
        <v>7776</v>
      </c>
      <c r="Q684" s="80" t="s">
        <v>7065</v>
      </c>
      <c r="R684" s="80"/>
      <c r="S684" s="163"/>
      <c r="T684" s="213"/>
      <c r="U684" s="162"/>
      <c r="V684" s="164"/>
      <c r="W684" s="12" t="str">
        <f>IF(COUNTIF(N684,"spare"),"","Mqtt1")</f>
        <v>Mqtt1</v>
      </c>
      <c r="X684" s="196" t="s">
        <v>10451</v>
      </c>
      <c r="Y684" s="6" t="str">
        <f t="shared" si="213"/>
        <v>marpower/450000-firedetection/201h54-s</v>
      </c>
      <c r="Z684" s="103" t="str">
        <f t="shared" si="212"/>
        <v>$.prealarm</v>
      </c>
      <c r="AB684" s="6"/>
      <c r="AJ684" s="80"/>
      <c r="AM684" s="114">
        <f t="shared" si="195"/>
        <v>684</v>
      </c>
      <c r="AN684" s="80"/>
      <c r="AO684" s="80"/>
      <c r="AP684" s="80"/>
      <c r="AQ684" s="80"/>
      <c r="AR684" s="127" t="s">
        <v>110</v>
      </c>
      <c r="AS684" s="80"/>
      <c r="AT684" s="128" t="s">
        <v>9</v>
      </c>
      <c r="AU684" s="7"/>
      <c r="AV684" s="129" t="s">
        <v>116</v>
      </c>
      <c r="AW684" s="126" t="str">
        <f t="shared" si="189"/>
        <v>Please consult operation manual for more information</v>
      </c>
      <c r="AX684" s="137"/>
      <c r="AY684" s="147"/>
      <c r="AZ684" s="167"/>
      <c r="BA684" s="167"/>
      <c r="BB684" s="147" t="str">
        <f t="shared" si="210"/>
        <v>1</v>
      </c>
      <c r="BC684" s="168"/>
      <c r="BD684" s="165"/>
      <c r="BE684" s="165"/>
      <c r="BF684" s="165"/>
      <c r="BG684" s="165"/>
      <c r="BH684" s="165"/>
      <c r="BI684" s="165"/>
      <c r="BJ684" s="165"/>
      <c r="BK684" s="165"/>
      <c r="BL684" s="165"/>
      <c r="BM684" s="165"/>
      <c r="BN684" s="165"/>
      <c r="BO684" s="165"/>
      <c r="BP684" s="165"/>
      <c r="BQ684" s="165"/>
      <c r="BS684" s="6"/>
      <c r="BT684" s="11"/>
      <c r="BU684" s="6"/>
      <c r="BV684" s="6"/>
    </row>
    <row r="685" spans="1:74" ht="15.75" x14ac:dyDescent="0.25">
      <c r="A685" s="52" t="s">
        <v>10055</v>
      </c>
      <c r="B685" s="56"/>
      <c r="C685" s="7" t="s">
        <v>111</v>
      </c>
      <c r="D685" s="7" t="s">
        <v>11877</v>
      </c>
      <c r="E685" s="7"/>
      <c r="F685" s="64"/>
      <c r="G685" s="6"/>
      <c r="H685" s="6"/>
      <c r="I685" s="10" t="s">
        <v>110</v>
      </c>
      <c r="J685" s="11" t="s">
        <v>9507</v>
      </c>
      <c r="K685" s="161"/>
      <c r="L685" s="176"/>
      <c r="M685" s="176">
        <v>1000</v>
      </c>
      <c r="O685" s="162"/>
      <c r="P685" s="80" t="s">
        <v>7890</v>
      </c>
      <c r="Q685" s="80" t="s">
        <v>7066</v>
      </c>
      <c r="R685" s="80"/>
      <c r="S685" s="163"/>
      <c r="T685" s="213"/>
      <c r="U685" s="162"/>
      <c r="V685" s="164"/>
      <c r="W685" s="12" t="str">
        <f>IF(COUNTIF(N685,"spare"),"","Mqtt1")</f>
        <v>Mqtt1</v>
      </c>
      <c r="X685" s="196" t="s">
        <v>10451</v>
      </c>
      <c r="Y685" s="6" t="str">
        <f t="shared" si="213"/>
        <v>marpower/450000-firedetection/201h54-s</v>
      </c>
      <c r="Z685" s="103" t="str">
        <f t="shared" si="212"/>
        <v>$.fault</v>
      </c>
      <c r="AB685" s="6"/>
      <c r="AJ685" s="80"/>
      <c r="AM685" s="114">
        <f t="shared" si="195"/>
        <v>685</v>
      </c>
      <c r="AN685" s="80"/>
      <c r="AO685" s="80"/>
      <c r="AP685" s="80"/>
      <c r="AQ685" s="80"/>
      <c r="AR685" s="127" t="s">
        <v>110</v>
      </c>
      <c r="AS685" s="80"/>
      <c r="AT685" s="128" t="s">
        <v>9</v>
      </c>
      <c r="AU685" s="7"/>
      <c r="AV685" s="129" t="s">
        <v>112</v>
      </c>
      <c r="AW685" s="126" t="str">
        <f t="shared" si="189"/>
        <v>Please consult operation manual for more information</v>
      </c>
      <c r="AX685" s="137"/>
      <c r="AY685" s="147"/>
      <c r="AZ685" s="167"/>
      <c r="BA685" s="167"/>
      <c r="BB685" s="147" t="str">
        <f t="shared" si="210"/>
        <v>1</v>
      </c>
      <c r="BC685" s="168"/>
      <c r="BD685" s="165"/>
      <c r="BE685" s="165"/>
      <c r="BF685" s="165"/>
      <c r="BG685" s="165"/>
      <c r="BH685" s="165"/>
      <c r="BI685" s="165"/>
      <c r="BJ685" s="165"/>
      <c r="BK685" s="165"/>
      <c r="BL685" s="165"/>
      <c r="BM685" s="165"/>
      <c r="BN685" s="165"/>
      <c r="BO685" s="165"/>
      <c r="BP685" s="165"/>
      <c r="BQ685" s="165"/>
      <c r="BS685" s="6"/>
      <c r="BT685" s="11"/>
      <c r="BU685" s="6"/>
      <c r="BV685" s="6"/>
    </row>
    <row r="686" spans="1:74" ht="15.75" x14ac:dyDescent="0.25">
      <c r="A686" s="52" t="s">
        <v>10055</v>
      </c>
      <c r="B686" s="56"/>
      <c r="C686" s="7" t="s">
        <v>111</v>
      </c>
      <c r="D686" s="7" t="s">
        <v>11877</v>
      </c>
      <c r="E686" s="7"/>
      <c r="F686" s="64"/>
      <c r="G686" s="6"/>
      <c r="H686" s="6"/>
      <c r="I686" s="10" t="s">
        <v>110</v>
      </c>
      <c r="J686" s="11" t="s">
        <v>9508</v>
      </c>
      <c r="K686" s="161"/>
      <c r="L686" s="176"/>
      <c r="M686" s="176">
        <v>1000</v>
      </c>
      <c r="O686" s="162"/>
      <c r="P686" s="80" t="s">
        <v>8004</v>
      </c>
      <c r="Q686" s="80" t="s">
        <v>7067</v>
      </c>
      <c r="R686" s="80"/>
      <c r="S686" s="163"/>
      <c r="T686" s="213"/>
      <c r="U686" s="162"/>
      <c r="V686" s="164"/>
      <c r="W686" s="12" t="str">
        <f>IF(COUNTIF(N686,"spare"),"","Mqtt1")</f>
        <v>Mqtt1</v>
      </c>
      <c r="X686" s="196" t="s">
        <v>10451</v>
      </c>
      <c r="Y686" s="6" t="str">
        <f t="shared" si="213"/>
        <v>marpower/450000-firedetection/201h54-s</v>
      </c>
      <c r="Z686" s="103" t="str">
        <f t="shared" si="212"/>
        <v>$.disabled</v>
      </c>
      <c r="AB686" s="6"/>
      <c r="AJ686" s="80"/>
      <c r="AM686" s="114">
        <f t="shared" si="195"/>
        <v>686</v>
      </c>
      <c r="AN686" s="80"/>
      <c r="AO686" s="80"/>
      <c r="AP686" s="80"/>
      <c r="AQ686" s="80"/>
      <c r="AR686" s="127" t="s">
        <v>110</v>
      </c>
      <c r="AS686" s="80"/>
      <c r="AT686" s="128" t="s">
        <v>9</v>
      </c>
      <c r="AU686" s="7"/>
      <c r="AV686" s="129" t="s">
        <v>112</v>
      </c>
      <c r="AW686" s="126" t="str">
        <f t="shared" si="189"/>
        <v>Please consult operation manual for more information</v>
      </c>
      <c r="AX686" s="137"/>
      <c r="AY686" s="147"/>
      <c r="AZ686" s="167"/>
      <c r="BA686" s="167"/>
      <c r="BB686" s="147" t="str">
        <f t="shared" si="210"/>
        <v>1</v>
      </c>
      <c r="BC686" s="168"/>
      <c r="BD686" s="165"/>
      <c r="BE686" s="165"/>
      <c r="BF686" s="165"/>
      <c r="BG686" s="165"/>
      <c r="BH686" s="165"/>
      <c r="BI686" s="165"/>
      <c r="BJ686" s="165"/>
      <c r="BK686" s="165"/>
      <c r="BL686" s="165"/>
      <c r="BM686" s="165"/>
      <c r="BN686" s="165"/>
      <c r="BO686" s="165"/>
      <c r="BP686" s="165"/>
      <c r="BQ686" s="165"/>
      <c r="BS686" s="6"/>
      <c r="BT686" s="11"/>
      <c r="BU686" s="6"/>
      <c r="BV686" s="6"/>
    </row>
    <row r="687" spans="1:74" ht="15.75" x14ac:dyDescent="0.25">
      <c r="A687" s="52" t="s">
        <v>10055</v>
      </c>
      <c r="B687" s="56"/>
      <c r="C687" s="7" t="s">
        <v>111</v>
      </c>
      <c r="D687" s="7" t="s">
        <v>11877</v>
      </c>
      <c r="E687" s="7"/>
      <c r="F687" s="64"/>
      <c r="G687" s="6"/>
      <c r="H687" s="6"/>
      <c r="I687" s="10" t="s">
        <v>110</v>
      </c>
      <c r="J687" s="11" t="s">
        <v>9509</v>
      </c>
      <c r="K687" s="161"/>
      <c r="L687" s="176"/>
      <c r="M687" s="176">
        <v>1000</v>
      </c>
      <c r="O687" s="162"/>
      <c r="P687" s="80" t="s">
        <v>8118</v>
      </c>
      <c r="Q687" s="80" t="s">
        <v>7068</v>
      </c>
      <c r="R687" s="80"/>
      <c r="S687" s="163"/>
      <c r="T687" s="213"/>
      <c r="U687" s="162"/>
      <c r="V687" s="164"/>
      <c r="W687" s="12" t="str">
        <f>IF(COUNTIF(N687,"spare"),"","Mqtt1")</f>
        <v>Mqtt1</v>
      </c>
      <c r="X687" s="196" t="s">
        <v>10451</v>
      </c>
      <c r="Y687" s="6" t="str">
        <f t="shared" si="213"/>
        <v>marpower/450000-firedetection/201h54-s</v>
      </c>
      <c r="Z687" s="103" t="str">
        <f t="shared" si="212"/>
        <v>$.test</v>
      </c>
      <c r="AB687" s="6"/>
      <c r="AJ687" s="80"/>
      <c r="AM687" s="114" t="str">
        <f t="shared" si="195"/>
        <v/>
      </c>
      <c r="AN687" s="80"/>
      <c r="AO687" s="80"/>
      <c r="AP687" s="80"/>
      <c r="AQ687" s="80"/>
      <c r="AR687" s="127"/>
      <c r="AS687" s="80"/>
      <c r="AT687" s="7"/>
      <c r="AU687" s="7"/>
      <c r="AV687" s="165"/>
      <c r="AW687" s="126" t="str">
        <f t="shared" si="189"/>
        <v/>
      </c>
      <c r="AX687" s="137"/>
      <c r="AY687" s="147"/>
      <c r="AZ687" s="167"/>
      <c r="BA687" s="167"/>
      <c r="BB687" s="147" t="str">
        <f t="shared" si="210"/>
        <v/>
      </c>
      <c r="BC687" s="168"/>
      <c r="BD687" s="165"/>
      <c r="BE687" s="165"/>
      <c r="BF687" s="165"/>
      <c r="BG687" s="165"/>
      <c r="BH687" s="165"/>
      <c r="BI687" s="165"/>
      <c r="BJ687" s="165"/>
      <c r="BK687" s="165"/>
      <c r="BL687" s="165"/>
      <c r="BM687" s="165"/>
      <c r="BN687" s="165"/>
      <c r="BO687" s="165"/>
      <c r="BP687" s="165"/>
      <c r="BQ687" s="165"/>
      <c r="BS687" s="6"/>
      <c r="BT687" s="11"/>
      <c r="BU687" s="6"/>
      <c r="BV687" s="6"/>
    </row>
    <row r="688" spans="1:74" ht="15.75" x14ac:dyDescent="0.25">
      <c r="A688" s="52" t="s">
        <v>10055</v>
      </c>
      <c r="B688" s="56"/>
      <c r="C688" s="7" t="s">
        <v>9455</v>
      </c>
      <c r="D688" s="7" t="s">
        <v>11877</v>
      </c>
      <c r="E688" s="7"/>
      <c r="F688" s="64"/>
      <c r="G688" s="6"/>
      <c r="H688" s="6"/>
      <c r="I688"/>
      <c r="J688" s="11" t="s">
        <v>6986</v>
      </c>
      <c r="K688" s="161" t="s">
        <v>511</v>
      </c>
      <c r="L688" s="176"/>
      <c r="M688" s="176">
        <v>1000</v>
      </c>
      <c r="N688" s="80" t="s">
        <v>1396</v>
      </c>
      <c r="O688" s="162"/>
      <c r="P688" s="80" t="s">
        <v>7462</v>
      </c>
      <c r="Q688" s="80"/>
      <c r="R688" s="80"/>
      <c r="S688" s="163"/>
      <c r="T688" s="213"/>
      <c r="U688" s="162"/>
      <c r="V688" s="164"/>
      <c r="W688" s="12"/>
      <c r="X688" s="196" t="s">
        <v>10445</v>
      </c>
      <c r="Y688" s="6"/>
      <c r="Z688" s="103"/>
      <c r="AA688" s="12">
        <v>1</v>
      </c>
      <c r="AB688" s="6" t="s">
        <v>196</v>
      </c>
      <c r="AC688" s="103">
        <v>19</v>
      </c>
      <c r="AJ688" s="80"/>
      <c r="AK688" s="113" t="s">
        <v>11878</v>
      </c>
      <c r="AM688" s="114" t="str">
        <f t="shared" si="195"/>
        <v/>
      </c>
      <c r="AN688" s="80"/>
      <c r="AO688" s="80"/>
      <c r="AP688" s="80"/>
      <c r="AQ688" s="80"/>
      <c r="AR688" s="127"/>
      <c r="AS688" s="80"/>
      <c r="AT688" s="128"/>
      <c r="AU688" s="7"/>
      <c r="AV688" s="129"/>
      <c r="AW688" s="126" t="str">
        <f t="shared" si="189"/>
        <v/>
      </c>
      <c r="AX688" s="137"/>
      <c r="AY688" s="147"/>
      <c r="AZ688" s="167"/>
      <c r="BA688" s="167"/>
      <c r="BB688" s="147" t="str">
        <f t="shared" si="210"/>
        <v/>
      </c>
      <c r="BC688" s="168"/>
      <c r="BD688" s="165"/>
      <c r="BE688" s="165"/>
      <c r="BF688" s="165"/>
      <c r="BG688" s="165"/>
      <c r="BH688" s="165"/>
      <c r="BI688" s="165"/>
      <c r="BJ688" s="165"/>
      <c r="BK688" s="165"/>
      <c r="BL688" s="165"/>
      <c r="BM688" s="165"/>
      <c r="BN688" s="165"/>
      <c r="BO688" s="165"/>
      <c r="BP688" s="165"/>
      <c r="BQ688" s="165"/>
      <c r="BS688" s="6"/>
      <c r="BT688" s="11"/>
      <c r="BU688" s="6"/>
      <c r="BV688" s="6"/>
    </row>
    <row r="689" spans="1:74" ht="15.75" x14ac:dyDescent="0.25">
      <c r="A689" s="52" t="s">
        <v>10055</v>
      </c>
      <c r="B689" s="56"/>
      <c r="C689" s="7" t="s">
        <v>111</v>
      </c>
      <c r="D689" s="7" t="s">
        <v>11877</v>
      </c>
      <c r="E689" s="7"/>
      <c r="F689" s="64"/>
      <c r="G689" s="6"/>
      <c r="H689" s="6"/>
      <c r="I689" s="10" t="s">
        <v>110</v>
      </c>
      <c r="J689" s="11" t="s">
        <v>9510</v>
      </c>
      <c r="K689" s="161"/>
      <c r="L689" s="176"/>
      <c r="M689" s="176">
        <v>1000</v>
      </c>
      <c r="O689" s="162"/>
      <c r="P689" s="80" t="s">
        <v>7663</v>
      </c>
      <c r="Q689" s="80" t="s">
        <v>7069</v>
      </c>
      <c r="R689" s="80"/>
      <c r="S689" s="163"/>
      <c r="T689" s="213"/>
      <c r="U689" s="162"/>
      <c r="V689" s="164"/>
      <c r="W689" s="12" t="str">
        <f t="shared" ref="W689" si="215">IF(COUNTIF(N689,"spare"),"","Mqtt1")</f>
        <v>Mqtt1</v>
      </c>
      <c r="X689" s="196" t="s">
        <v>10452</v>
      </c>
      <c r="Y689" s="6" t="str">
        <f>LOWER(SUBSTITUTE(SUBSTITUTE(IF(COUNTIF(N689,"spare"),"",_xlfn.CONCAT("marpower/",IF(X689&lt;&gt;"","450000 FIREDETECTION/"&amp;X689,"450000 FIREDETECTION GENERAL")))," ","-"),"_","-"))</f>
        <v>marpower/450000-firedetection/201h55-s</v>
      </c>
      <c r="Z689" s="103" t="str">
        <f t="shared" ref="Z689:Z698" si="216">IF(COUNTIF(N689,"spare"),"","$."&amp;_xlfn.REGEXREPLACE(IF(X689="",J689,_xlfn.REGEXREPLACE(J689,".*_","")),"^FIRE_",""))</f>
        <v>$.alarm</v>
      </c>
      <c r="AB689" s="6"/>
      <c r="AJ689" s="80"/>
      <c r="AM689" s="114">
        <f t="shared" si="195"/>
        <v>689</v>
      </c>
      <c r="AN689" s="80"/>
      <c r="AO689" s="80"/>
      <c r="AP689" s="80"/>
      <c r="AQ689" s="80"/>
      <c r="AR689" s="127" t="s">
        <v>110</v>
      </c>
      <c r="AS689" s="80"/>
      <c r="AT689" s="128" t="s">
        <v>9</v>
      </c>
      <c r="AU689" s="7"/>
      <c r="AV689" s="129" t="s">
        <v>112</v>
      </c>
      <c r="AW689" s="126" t="str">
        <f t="shared" si="189"/>
        <v>Please consult operation manual for more information</v>
      </c>
      <c r="AX689" s="137"/>
      <c r="AY689" s="147"/>
      <c r="AZ689" s="167"/>
      <c r="BA689" s="167"/>
      <c r="BB689" s="147" t="str">
        <f t="shared" si="210"/>
        <v>1</v>
      </c>
      <c r="BC689" s="168"/>
      <c r="BD689" s="165"/>
      <c r="BE689" s="165"/>
      <c r="BF689" s="165"/>
      <c r="BG689" s="165"/>
      <c r="BH689" s="165"/>
      <c r="BI689" s="165"/>
      <c r="BJ689" s="165"/>
      <c r="BK689" s="165"/>
      <c r="BL689" s="165"/>
      <c r="BM689" s="165"/>
      <c r="BN689" s="165"/>
      <c r="BO689" s="165"/>
      <c r="BP689" s="165"/>
      <c r="BQ689" s="165"/>
      <c r="BS689" s="6"/>
      <c r="BT689" s="11"/>
      <c r="BU689" s="6"/>
      <c r="BV689" s="6"/>
    </row>
    <row r="690" spans="1:74" ht="15.75" x14ac:dyDescent="0.25">
      <c r="A690" s="52" t="s">
        <v>10059</v>
      </c>
      <c r="B690" s="56"/>
      <c r="C690" s="7" t="s">
        <v>111</v>
      </c>
      <c r="D690" s="7" t="s">
        <v>11877</v>
      </c>
      <c r="E690" s="7"/>
      <c r="F690" s="64"/>
      <c r="G690" s="6"/>
      <c r="H690" s="6"/>
      <c r="I690" s="10" t="s">
        <v>110</v>
      </c>
      <c r="J690" s="11" t="s">
        <v>9511</v>
      </c>
      <c r="K690" s="161"/>
      <c r="L690" s="176"/>
      <c r="M690" s="176">
        <v>1000</v>
      </c>
      <c r="O690" s="162"/>
      <c r="P690" s="80" t="s">
        <v>7777</v>
      </c>
      <c r="Q690" s="80" t="s">
        <v>7070</v>
      </c>
      <c r="R690" s="80"/>
      <c r="S690" s="163"/>
      <c r="T690" s="213"/>
      <c r="U690" s="162"/>
      <c r="V690" s="164"/>
      <c r="W690" s="12" t="str">
        <f>IF(COUNTIF(N690,"spare"),"","Mqtt1")</f>
        <v>Mqtt1</v>
      </c>
      <c r="X690" s="196" t="s">
        <v>10452</v>
      </c>
      <c r="Y690" s="6" t="str">
        <f t="shared" ref="Y690:Y698" si="217">LOWER(SUBSTITUTE(SUBSTITUTE(IF(COUNTIF(N690,"spare"),"",_xlfn.CONCAT("marpower/",IF(X690&lt;&gt;"","450000 FIREDETECTION/"&amp;X690,"450000 FIREDETECTION GENERAL")))," ","-"),"_","-"))</f>
        <v>marpower/450000-firedetection/201h55-s</v>
      </c>
      <c r="Z690" s="103" t="str">
        <f t="shared" si="216"/>
        <v>$.prealarm</v>
      </c>
      <c r="AB690" s="6"/>
      <c r="AJ690" s="80"/>
      <c r="AM690" s="114">
        <f t="shared" si="195"/>
        <v>690</v>
      </c>
      <c r="AN690" s="80"/>
      <c r="AO690" s="80"/>
      <c r="AP690" s="80"/>
      <c r="AQ690" s="80"/>
      <c r="AR690" s="127" t="s">
        <v>110</v>
      </c>
      <c r="AS690" s="80"/>
      <c r="AT690" s="128" t="s">
        <v>9</v>
      </c>
      <c r="AU690" s="7"/>
      <c r="AV690" s="129" t="s">
        <v>116</v>
      </c>
      <c r="AW690" s="126" t="str">
        <f t="shared" si="189"/>
        <v>Please consult operation manual for more information</v>
      </c>
      <c r="AX690" s="137"/>
      <c r="AY690" s="147"/>
      <c r="AZ690" s="167"/>
      <c r="BA690" s="167"/>
      <c r="BB690" s="147" t="str">
        <f t="shared" si="210"/>
        <v>1</v>
      </c>
      <c r="BC690" s="168"/>
      <c r="BD690" s="165"/>
      <c r="BE690" s="165"/>
      <c r="BF690" s="165"/>
      <c r="BG690" s="165"/>
      <c r="BH690" s="165"/>
      <c r="BI690" s="165"/>
      <c r="BJ690" s="165"/>
      <c r="BK690" s="165"/>
      <c r="BL690" s="165"/>
      <c r="BM690" s="165"/>
      <c r="BN690" s="165"/>
      <c r="BO690" s="165"/>
      <c r="BP690" s="165"/>
      <c r="BQ690" s="165"/>
      <c r="BS690" s="6"/>
      <c r="BT690" s="11"/>
      <c r="BU690" s="6"/>
      <c r="BV690" s="6"/>
    </row>
    <row r="691" spans="1:74" ht="15.75" x14ac:dyDescent="0.25">
      <c r="A691" s="52" t="s">
        <v>10055</v>
      </c>
      <c r="B691" s="56"/>
      <c r="C691" s="7" t="s">
        <v>111</v>
      </c>
      <c r="D691" s="7" t="s">
        <v>11877</v>
      </c>
      <c r="E691" s="7"/>
      <c r="F691" s="64"/>
      <c r="G691" s="6"/>
      <c r="H691" s="6"/>
      <c r="I691" s="10" t="s">
        <v>110</v>
      </c>
      <c r="J691" s="11" t="s">
        <v>9512</v>
      </c>
      <c r="K691" s="161"/>
      <c r="L691" s="176"/>
      <c r="M691" s="176">
        <v>1000</v>
      </c>
      <c r="O691" s="162"/>
      <c r="P691" s="80" t="s">
        <v>7891</v>
      </c>
      <c r="Q691" s="80" t="s">
        <v>7071</v>
      </c>
      <c r="R691" s="80"/>
      <c r="S691" s="163"/>
      <c r="T691" s="213"/>
      <c r="U691" s="162"/>
      <c r="V691" s="164"/>
      <c r="W691" s="12" t="str">
        <f>IF(COUNTIF(N691,"spare"),"","Mqtt1")</f>
        <v>Mqtt1</v>
      </c>
      <c r="X691" s="196" t="s">
        <v>10452</v>
      </c>
      <c r="Y691" s="6" t="str">
        <f t="shared" si="217"/>
        <v>marpower/450000-firedetection/201h55-s</v>
      </c>
      <c r="Z691" s="103" t="str">
        <f t="shared" si="216"/>
        <v>$.fault</v>
      </c>
      <c r="AB691" s="6"/>
      <c r="AJ691" s="80"/>
      <c r="AM691" s="114">
        <f t="shared" si="195"/>
        <v>691</v>
      </c>
      <c r="AN691" s="80"/>
      <c r="AO691" s="80"/>
      <c r="AP691" s="80"/>
      <c r="AQ691" s="80"/>
      <c r="AR691" s="127" t="s">
        <v>110</v>
      </c>
      <c r="AS691" s="80"/>
      <c r="AT691" s="128" t="s">
        <v>9</v>
      </c>
      <c r="AU691" s="7"/>
      <c r="AV691" s="129" t="s">
        <v>112</v>
      </c>
      <c r="AW691" s="126" t="str">
        <f t="shared" si="189"/>
        <v>Please consult operation manual for more information</v>
      </c>
      <c r="AX691" s="137"/>
      <c r="AY691" s="147"/>
      <c r="AZ691" s="167"/>
      <c r="BA691" s="167"/>
      <c r="BB691" s="147" t="str">
        <f t="shared" si="210"/>
        <v>1</v>
      </c>
      <c r="BC691" s="168"/>
      <c r="BD691" s="165"/>
      <c r="BE691" s="165"/>
      <c r="BF691" s="165"/>
      <c r="BG691" s="165"/>
      <c r="BH691" s="165"/>
      <c r="BI691" s="165"/>
      <c r="BJ691" s="165"/>
      <c r="BK691" s="165"/>
      <c r="BL691" s="165"/>
      <c r="BM691" s="165"/>
      <c r="BN691" s="165"/>
      <c r="BO691" s="165"/>
      <c r="BP691" s="165"/>
      <c r="BQ691" s="165"/>
      <c r="BS691" s="6"/>
      <c r="BT691" s="11"/>
      <c r="BU691" s="6"/>
      <c r="BV691" s="6"/>
    </row>
    <row r="692" spans="1:74" ht="15.75" x14ac:dyDescent="0.25">
      <c r="A692" s="52" t="s">
        <v>10055</v>
      </c>
      <c r="B692" s="56"/>
      <c r="C692" s="7" t="s">
        <v>111</v>
      </c>
      <c r="D692" s="7" t="s">
        <v>11877</v>
      </c>
      <c r="E692" s="7"/>
      <c r="F692" s="64"/>
      <c r="G692" s="6"/>
      <c r="H692" s="6"/>
      <c r="I692" s="10" t="s">
        <v>110</v>
      </c>
      <c r="J692" s="11" t="s">
        <v>9513</v>
      </c>
      <c r="K692" s="161"/>
      <c r="L692" s="176"/>
      <c r="M692" s="176">
        <v>1000</v>
      </c>
      <c r="O692" s="162"/>
      <c r="P692" s="80" t="s">
        <v>8005</v>
      </c>
      <c r="Q692" s="80" t="s">
        <v>7072</v>
      </c>
      <c r="R692" s="80"/>
      <c r="S692" s="163"/>
      <c r="T692" s="213"/>
      <c r="U692" s="162"/>
      <c r="V692" s="164"/>
      <c r="W692" s="12" t="str">
        <f>IF(COUNTIF(N692,"spare"),"","Mqtt1")</f>
        <v>Mqtt1</v>
      </c>
      <c r="X692" s="196" t="s">
        <v>10452</v>
      </c>
      <c r="Y692" s="6" t="str">
        <f t="shared" si="217"/>
        <v>marpower/450000-firedetection/201h55-s</v>
      </c>
      <c r="Z692" s="103" t="str">
        <f t="shared" si="216"/>
        <v>$.disabled</v>
      </c>
      <c r="AB692" s="6"/>
      <c r="AJ692" s="80"/>
      <c r="AM692" s="114">
        <f t="shared" si="195"/>
        <v>692</v>
      </c>
      <c r="AN692" s="80"/>
      <c r="AO692" s="80"/>
      <c r="AP692" s="80"/>
      <c r="AQ692" s="80"/>
      <c r="AR692" s="127" t="s">
        <v>110</v>
      </c>
      <c r="AS692" s="80"/>
      <c r="AT692" s="128" t="s">
        <v>9</v>
      </c>
      <c r="AU692" s="7"/>
      <c r="AV692" s="129" t="s">
        <v>112</v>
      </c>
      <c r="AW692" s="126" t="str">
        <f t="shared" si="189"/>
        <v>Please consult operation manual for more information</v>
      </c>
      <c r="AX692" s="137"/>
      <c r="AY692" s="147"/>
      <c r="AZ692" s="167"/>
      <c r="BA692" s="167"/>
      <c r="BB692" s="147" t="str">
        <f t="shared" si="210"/>
        <v>1</v>
      </c>
      <c r="BC692" s="168"/>
      <c r="BD692" s="165"/>
      <c r="BE692" s="165"/>
      <c r="BF692" s="165"/>
      <c r="BG692" s="165"/>
      <c r="BH692" s="165"/>
      <c r="BI692" s="165"/>
      <c r="BJ692" s="165"/>
      <c r="BK692" s="165"/>
      <c r="BL692" s="165"/>
      <c r="BM692" s="165"/>
      <c r="BN692" s="165"/>
      <c r="BO692" s="165"/>
      <c r="BP692" s="165"/>
      <c r="BQ692" s="165"/>
      <c r="BS692" s="6"/>
      <c r="BT692" s="11"/>
      <c r="BU692" s="6"/>
      <c r="BV692" s="6"/>
    </row>
    <row r="693" spans="1:74" ht="15.75" x14ac:dyDescent="0.25">
      <c r="A693" s="52" t="s">
        <v>10055</v>
      </c>
      <c r="B693" s="56"/>
      <c r="C693" s="7" t="s">
        <v>111</v>
      </c>
      <c r="D693" s="7" t="s">
        <v>11877</v>
      </c>
      <c r="E693" s="7"/>
      <c r="F693" s="64"/>
      <c r="G693" s="6"/>
      <c r="H693" s="6"/>
      <c r="I693" s="10" t="s">
        <v>110</v>
      </c>
      <c r="J693" s="11" t="s">
        <v>9514</v>
      </c>
      <c r="K693" s="161"/>
      <c r="L693" s="176"/>
      <c r="M693" s="176">
        <v>1000</v>
      </c>
      <c r="O693" s="162"/>
      <c r="P693" s="80" t="s">
        <v>8119</v>
      </c>
      <c r="Q693" s="80" t="s">
        <v>7073</v>
      </c>
      <c r="R693" s="80"/>
      <c r="S693" s="163"/>
      <c r="T693" s="213"/>
      <c r="U693" s="162"/>
      <c r="V693" s="164"/>
      <c r="W693" s="12" t="str">
        <f>IF(COUNTIF(N693,"spare"),"","Mqtt1")</f>
        <v>Mqtt1</v>
      </c>
      <c r="X693" s="196" t="s">
        <v>10452</v>
      </c>
      <c r="Y693" s="6" t="str">
        <f t="shared" si="217"/>
        <v>marpower/450000-firedetection/201h55-s</v>
      </c>
      <c r="Z693" s="103" t="str">
        <f t="shared" si="216"/>
        <v>$.test</v>
      </c>
      <c r="AB693" s="6"/>
      <c r="AJ693" s="80"/>
      <c r="AM693" s="114" t="str">
        <f t="shared" si="195"/>
        <v/>
      </c>
      <c r="AN693" s="80"/>
      <c r="AO693" s="80"/>
      <c r="AP693" s="80"/>
      <c r="AQ693" s="80"/>
      <c r="AR693" s="127"/>
      <c r="AS693" s="80"/>
      <c r="AT693" s="7"/>
      <c r="AU693" s="7"/>
      <c r="AV693" s="165"/>
      <c r="AW693" s="126" t="str">
        <f t="shared" si="189"/>
        <v/>
      </c>
      <c r="AX693" s="137"/>
      <c r="AY693" s="147"/>
      <c r="AZ693" s="167"/>
      <c r="BA693" s="167"/>
      <c r="BB693" s="147" t="str">
        <f t="shared" si="210"/>
        <v/>
      </c>
      <c r="BC693" s="168"/>
      <c r="BD693" s="165"/>
      <c r="BE693" s="165"/>
      <c r="BF693" s="165"/>
      <c r="BG693" s="165"/>
      <c r="BH693" s="165"/>
      <c r="BI693" s="165"/>
      <c r="BJ693" s="165"/>
      <c r="BK693" s="165"/>
      <c r="BL693" s="165"/>
      <c r="BM693" s="165"/>
      <c r="BN693" s="165"/>
      <c r="BO693" s="165"/>
      <c r="BP693" s="165"/>
      <c r="BQ693" s="165"/>
      <c r="BS693" s="6"/>
      <c r="BT693" s="11"/>
      <c r="BU693" s="6"/>
      <c r="BV693" s="6"/>
    </row>
    <row r="694" spans="1:74" ht="15.75" x14ac:dyDescent="0.25">
      <c r="A694" s="52" t="s">
        <v>10055</v>
      </c>
      <c r="B694" s="56"/>
      <c r="C694" s="7" t="s">
        <v>111</v>
      </c>
      <c r="D694" s="7" t="s">
        <v>11877</v>
      </c>
      <c r="E694" s="7"/>
      <c r="F694" s="64"/>
      <c r="G694" s="6"/>
      <c r="H694" s="6"/>
      <c r="I694" s="10" t="s">
        <v>110</v>
      </c>
      <c r="J694" s="11" t="s">
        <v>9515</v>
      </c>
      <c r="K694" s="161"/>
      <c r="L694" s="176"/>
      <c r="M694" s="176">
        <v>1000</v>
      </c>
      <c r="O694" s="162"/>
      <c r="P694" s="80" t="s">
        <v>7664</v>
      </c>
      <c r="Q694" s="80" t="s">
        <v>7074</v>
      </c>
      <c r="R694" s="80"/>
      <c r="S694" s="163"/>
      <c r="T694" s="213"/>
      <c r="U694" s="162"/>
      <c r="V694" s="164"/>
      <c r="W694" s="12" t="str">
        <f t="shared" ref="W694" si="218">IF(COUNTIF(N694,"spare"),"","Mqtt1")</f>
        <v>Mqtt1</v>
      </c>
      <c r="X694" s="196" t="s">
        <v>10453</v>
      </c>
      <c r="Y694" s="6" t="str">
        <f t="shared" si="217"/>
        <v>marpower/450000-firedetection/201h53-s</v>
      </c>
      <c r="Z694" s="103" t="str">
        <f t="shared" si="216"/>
        <v>$.alarm</v>
      </c>
      <c r="AB694" s="6"/>
      <c r="AJ694" s="80"/>
      <c r="AM694" s="114">
        <f t="shared" si="195"/>
        <v>694</v>
      </c>
      <c r="AN694" s="80"/>
      <c r="AO694" s="80"/>
      <c r="AP694" s="80"/>
      <c r="AQ694" s="80"/>
      <c r="AR694" s="127" t="s">
        <v>110</v>
      </c>
      <c r="AS694" s="80"/>
      <c r="AT694" s="128" t="s">
        <v>9</v>
      </c>
      <c r="AU694" s="7"/>
      <c r="AV694" s="129" t="s">
        <v>112</v>
      </c>
      <c r="AW694" s="126" t="str">
        <f t="shared" si="189"/>
        <v>Please consult operation manual for more information</v>
      </c>
      <c r="AX694" s="137"/>
      <c r="AY694" s="147"/>
      <c r="AZ694" s="167"/>
      <c r="BA694" s="167"/>
      <c r="BB694" s="147" t="str">
        <f t="shared" si="210"/>
        <v>1</v>
      </c>
      <c r="BC694" s="168"/>
      <c r="BD694" s="165"/>
      <c r="BE694" s="165"/>
      <c r="BF694" s="165"/>
      <c r="BG694" s="165"/>
      <c r="BH694" s="165"/>
      <c r="BI694" s="165"/>
      <c r="BJ694" s="165"/>
      <c r="BK694" s="165"/>
      <c r="BL694" s="165"/>
      <c r="BM694" s="165"/>
      <c r="BN694" s="165"/>
      <c r="BO694" s="165"/>
      <c r="BP694" s="165"/>
      <c r="BQ694" s="165"/>
      <c r="BS694" s="6"/>
      <c r="BT694" s="11"/>
      <c r="BU694" s="6"/>
      <c r="BV694" s="6"/>
    </row>
    <row r="695" spans="1:74" ht="15.75" x14ac:dyDescent="0.25">
      <c r="A695" s="52" t="s">
        <v>10059</v>
      </c>
      <c r="B695" s="56"/>
      <c r="C695" s="7" t="s">
        <v>111</v>
      </c>
      <c r="D695" s="7" t="s">
        <v>11877</v>
      </c>
      <c r="E695" s="7"/>
      <c r="F695" s="64"/>
      <c r="G695" s="6"/>
      <c r="H695" s="6"/>
      <c r="I695" s="10" t="s">
        <v>110</v>
      </c>
      <c r="J695" s="11" t="s">
        <v>9516</v>
      </c>
      <c r="K695" s="161"/>
      <c r="L695" s="176"/>
      <c r="M695" s="176">
        <v>1000</v>
      </c>
      <c r="O695" s="162"/>
      <c r="P695" s="80" t="s">
        <v>7778</v>
      </c>
      <c r="Q695" s="80" t="s">
        <v>7075</v>
      </c>
      <c r="R695" s="80"/>
      <c r="S695" s="163"/>
      <c r="T695" s="213"/>
      <c r="U695" s="162"/>
      <c r="V695" s="164"/>
      <c r="W695" s="12" t="str">
        <f>IF(COUNTIF(N695,"spare"),"","Mqtt1")</f>
        <v>Mqtt1</v>
      </c>
      <c r="X695" s="196" t="s">
        <v>10453</v>
      </c>
      <c r="Y695" s="6" t="str">
        <f t="shared" si="217"/>
        <v>marpower/450000-firedetection/201h53-s</v>
      </c>
      <c r="Z695" s="103" t="str">
        <f t="shared" si="216"/>
        <v>$.prealarm</v>
      </c>
      <c r="AB695" s="6"/>
      <c r="AJ695" s="80"/>
      <c r="AM695" s="114">
        <f t="shared" si="195"/>
        <v>695</v>
      </c>
      <c r="AN695" s="80"/>
      <c r="AO695" s="80"/>
      <c r="AP695" s="80"/>
      <c r="AQ695" s="80"/>
      <c r="AR695" s="127" t="s">
        <v>110</v>
      </c>
      <c r="AS695" s="80"/>
      <c r="AT695" s="128" t="s">
        <v>9</v>
      </c>
      <c r="AU695" s="7"/>
      <c r="AV695" s="129" t="s">
        <v>116</v>
      </c>
      <c r="AW695" s="126" t="str">
        <f t="shared" si="189"/>
        <v>Please consult operation manual for more information</v>
      </c>
      <c r="AX695" s="137"/>
      <c r="AY695" s="147"/>
      <c r="AZ695" s="167"/>
      <c r="BA695" s="167"/>
      <c r="BB695" s="147" t="str">
        <f t="shared" ref="BB695:BB727" si="219">IF(ISNUMBER(AM695),"1","")</f>
        <v>1</v>
      </c>
      <c r="BC695" s="168"/>
      <c r="BD695" s="165"/>
      <c r="BE695" s="165"/>
      <c r="BF695" s="165"/>
      <c r="BG695" s="165"/>
      <c r="BH695" s="165"/>
      <c r="BI695" s="165"/>
      <c r="BJ695" s="165"/>
      <c r="BK695" s="165"/>
      <c r="BL695" s="165"/>
      <c r="BM695" s="165"/>
      <c r="BN695" s="165"/>
      <c r="BO695" s="165"/>
      <c r="BP695" s="165"/>
      <c r="BQ695" s="165"/>
      <c r="BS695" s="6"/>
      <c r="BT695" s="11"/>
      <c r="BU695" s="6"/>
      <c r="BV695" s="6"/>
    </row>
    <row r="696" spans="1:74" ht="15.75" x14ac:dyDescent="0.25">
      <c r="A696" s="52" t="s">
        <v>10055</v>
      </c>
      <c r="B696" s="56"/>
      <c r="C696" s="7" t="s">
        <v>111</v>
      </c>
      <c r="D696" s="7" t="s">
        <v>11877</v>
      </c>
      <c r="E696" s="7"/>
      <c r="F696" s="64"/>
      <c r="G696" s="6"/>
      <c r="H696" s="6"/>
      <c r="I696" s="10" t="s">
        <v>110</v>
      </c>
      <c r="J696" s="11" t="s">
        <v>9517</v>
      </c>
      <c r="K696" s="161"/>
      <c r="L696" s="176"/>
      <c r="M696" s="176">
        <v>1000</v>
      </c>
      <c r="O696" s="162"/>
      <c r="P696" s="80" t="s">
        <v>7892</v>
      </c>
      <c r="Q696" s="80" t="s">
        <v>7076</v>
      </c>
      <c r="R696" s="80"/>
      <c r="S696" s="163"/>
      <c r="T696" s="213"/>
      <c r="U696" s="162"/>
      <c r="V696" s="164"/>
      <c r="W696" s="12" t="str">
        <f>IF(COUNTIF(N696,"spare"),"","Mqtt1")</f>
        <v>Mqtt1</v>
      </c>
      <c r="X696" s="196" t="s">
        <v>10453</v>
      </c>
      <c r="Y696" s="6" t="str">
        <f t="shared" si="217"/>
        <v>marpower/450000-firedetection/201h53-s</v>
      </c>
      <c r="Z696" s="103" t="str">
        <f t="shared" si="216"/>
        <v>$.fault</v>
      </c>
      <c r="AB696" s="6"/>
      <c r="AJ696" s="80"/>
      <c r="AM696" s="114">
        <f t="shared" si="195"/>
        <v>696</v>
      </c>
      <c r="AN696" s="80"/>
      <c r="AO696" s="80"/>
      <c r="AP696" s="80"/>
      <c r="AQ696" s="80"/>
      <c r="AR696" s="127" t="s">
        <v>110</v>
      </c>
      <c r="AS696" s="80"/>
      <c r="AT696" s="128" t="s">
        <v>9</v>
      </c>
      <c r="AU696" s="7"/>
      <c r="AV696" s="129" t="s">
        <v>112</v>
      </c>
      <c r="AW696" s="126" t="str">
        <f t="shared" si="189"/>
        <v>Please consult operation manual for more information</v>
      </c>
      <c r="AX696" s="137"/>
      <c r="AY696" s="147"/>
      <c r="AZ696" s="167"/>
      <c r="BA696" s="167"/>
      <c r="BB696" s="147" t="str">
        <f t="shared" si="219"/>
        <v>1</v>
      </c>
      <c r="BC696" s="168"/>
      <c r="BD696" s="165"/>
      <c r="BE696" s="165"/>
      <c r="BF696" s="165"/>
      <c r="BG696" s="165"/>
      <c r="BH696" s="165"/>
      <c r="BI696" s="165"/>
      <c r="BJ696" s="165"/>
      <c r="BK696" s="165"/>
      <c r="BL696" s="165"/>
      <c r="BM696" s="165"/>
      <c r="BN696" s="165"/>
      <c r="BO696" s="165"/>
      <c r="BP696" s="165"/>
      <c r="BQ696" s="165"/>
      <c r="BS696" s="6"/>
      <c r="BT696" s="11"/>
      <c r="BU696" s="6"/>
      <c r="BV696" s="6"/>
    </row>
    <row r="697" spans="1:74" ht="15.75" x14ac:dyDescent="0.25">
      <c r="A697" s="52" t="s">
        <v>10055</v>
      </c>
      <c r="B697" s="56"/>
      <c r="C697" s="7" t="s">
        <v>111</v>
      </c>
      <c r="D697" s="7" t="s">
        <v>11877</v>
      </c>
      <c r="E697" s="7"/>
      <c r="F697" s="64"/>
      <c r="G697" s="6"/>
      <c r="H697" s="6"/>
      <c r="I697" s="10" t="s">
        <v>110</v>
      </c>
      <c r="J697" s="11" t="s">
        <v>9518</v>
      </c>
      <c r="K697" s="161"/>
      <c r="L697" s="176"/>
      <c r="M697" s="176">
        <v>1000</v>
      </c>
      <c r="O697" s="162"/>
      <c r="P697" s="80" t="s">
        <v>8006</v>
      </c>
      <c r="Q697" s="80" t="s">
        <v>7077</v>
      </c>
      <c r="R697" s="80"/>
      <c r="S697" s="163"/>
      <c r="T697" s="213"/>
      <c r="U697" s="162"/>
      <c r="V697" s="164"/>
      <c r="W697" s="12" t="str">
        <f>IF(COUNTIF(N697,"spare"),"","Mqtt1")</f>
        <v>Mqtt1</v>
      </c>
      <c r="X697" s="196" t="s">
        <v>10453</v>
      </c>
      <c r="Y697" s="6" t="str">
        <f t="shared" si="217"/>
        <v>marpower/450000-firedetection/201h53-s</v>
      </c>
      <c r="Z697" s="103" t="str">
        <f t="shared" si="216"/>
        <v>$.disabled</v>
      </c>
      <c r="AB697" s="6"/>
      <c r="AJ697" s="80"/>
      <c r="AM697" s="114">
        <f t="shared" si="195"/>
        <v>697</v>
      </c>
      <c r="AN697" s="80"/>
      <c r="AO697" s="80"/>
      <c r="AP697" s="80"/>
      <c r="AQ697" s="80"/>
      <c r="AR697" s="127" t="s">
        <v>110</v>
      </c>
      <c r="AS697" s="80"/>
      <c r="AT697" s="128" t="s">
        <v>9</v>
      </c>
      <c r="AU697" s="7"/>
      <c r="AV697" s="129" t="s">
        <v>112</v>
      </c>
      <c r="AW697" s="126" t="str">
        <f t="shared" si="189"/>
        <v>Please consult operation manual for more information</v>
      </c>
      <c r="AX697" s="137"/>
      <c r="AY697" s="147"/>
      <c r="AZ697" s="167"/>
      <c r="BA697" s="167"/>
      <c r="BB697" s="147" t="str">
        <f t="shared" si="219"/>
        <v>1</v>
      </c>
      <c r="BC697" s="168"/>
      <c r="BD697" s="165"/>
      <c r="BE697" s="165"/>
      <c r="BF697" s="165"/>
      <c r="BG697" s="165"/>
      <c r="BH697" s="165"/>
      <c r="BI697" s="165"/>
      <c r="BJ697" s="165"/>
      <c r="BK697" s="165"/>
      <c r="BL697" s="165"/>
      <c r="BM697" s="165"/>
      <c r="BN697" s="165"/>
      <c r="BO697" s="165"/>
      <c r="BP697" s="165"/>
      <c r="BQ697" s="165"/>
      <c r="BS697" s="6"/>
      <c r="BT697" s="11"/>
      <c r="BU697" s="6"/>
      <c r="BV697" s="6"/>
    </row>
    <row r="698" spans="1:74" ht="15.75" x14ac:dyDescent="0.25">
      <c r="A698" s="52" t="s">
        <v>10055</v>
      </c>
      <c r="B698" s="56"/>
      <c r="C698" s="7" t="s">
        <v>111</v>
      </c>
      <c r="D698" s="7" t="s">
        <v>11877</v>
      </c>
      <c r="E698" s="7"/>
      <c r="F698" s="64"/>
      <c r="G698" s="6"/>
      <c r="H698" s="6"/>
      <c r="I698" s="10" t="s">
        <v>110</v>
      </c>
      <c r="J698" s="11" t="s">
        <v>9519</v>
      </c>
      <c r="K698" s="161"/>
      <c r="L698" s="176"/>
      <c r="M698" s="176">
        <v>1000</v>
      </c>
      <c r="O698" s="162"/>
      <c r="P698" s="80" t="s">
        <v>8120</v>
      </c>
      <c r="Q698" s="80" t="s">
        <v>7078</v>
      </c>
      <c r="R698" s="80"/>
      <c r="S698" s="163"/>
      <c r="T698" s="213"/>
      <c r="U698" s="162"/>
      <c r="V698" s="164"/>
      <c r="W698" s="12" t="str">
        <f>IF(COUNTIF(N698,"spare"),"","Mqtt1")</f>
        <v>Mqtt1</v>
      </c>
      <c r="X698" s="196" t="s">
        <v>10453</v>
      </c>
      <c r="Y698" s="6" t="str">
        <f t="shared" si="217"/>
        <v>marpower/450000-firedetection/201h53-s</v>
      </c>
      <c r="Z698" s="103" t="str">
        <f t="shared" si="216"/>
        <v>$.test</v>
      </c>
      <c r="AB698" s="6"/>
      <c r="AJ698" s="80"/>
      <c r="AM698" s="114" t="str">
        <f t="shared" si="195"/>
        <v/>
      </c>
      <c r="AN698" s="80"/>
      <c r="AO698" s="80"/>
      <c r="AP698" s="80"/>
      <c r="AQ698" s="80"/>
      <c r="AR698" s="127"/>
      <c r="AS698" s="80"/>
      <c r="AT698" s="128"/>
      <c r="AU698" s="7"/>
      <c r="AV698" s="129"/>
      <c r="AW698" s="126" t="str">
        <f t="shared" si="189"/>
        <v/>
      </c>
      <c r="AX698" s="137"/>
      <c r="AY698" s="147"/>
      <c r="AZ698" s="167"/>
      <c r="BA698" s="167"/>
      <c r="BB698" s="147" t="str">
        <f t="shared" si="219"/>
        <v/>
      </c>
      <c r="BC698" s="168"/>
      <c r="BD698" s="165"/>
      <c r="BE698" s="165"/>
      <c r="BF698" s="165"/>
      <c r="BG698" s="165"/>
      <c r="BH698" s="165"/>
      <c r="BI698" s="165"/>
      <c r="BJ698" s="165"/>
      <c r="BK698" s="165"/>
      <c r="BL698" s="165"/>
      <c r="BM698" s="165"/>
      <c r="BN698" s="165"/>
      <c r="BO698" s="165"/>
      <c r="BP698" s="165"/>
      <c r="BQ698" s="165"/>
      <c r="BS698" s="6"/>
      <c r="BT698" s="11"/>
      <c r="BU698" s="6"/>
      <c r="BV698" s="6"/>
    </row>
    <row r="699" spans="1:74" ht="15.75" x14ac:dyDescent="0.25">
      <c r="A699" s="52" t="s">
        <v>10055</v>
      </c>
      <c r="B699" s="56"/>
      <c r="C699" s="7" t="s">
        <v>9455</v>
      </c>
      <c r="D699" s="7" t="s">
        <v>11877</v>
      </c>
      <c r="E699" s="7"/>
      <c r="F699" s="64"/>
      <c r="G699" s="6"/>
      <c r="H699" s="6"/>
      <c r="I699"/>
      <c r="J699" s="11" t="s">
        <v>6987</v>
      </c>
      <c r="K699" s="161" t="s">
        <v>511</v>
      </c>
      <c r="L699" s="176"/>
      <c r="M699" s="176">
        <v>1000</v>
      </c>
      <c r="N699" s="80" t="s">
        <v>1396</v>
      </c>
      <c r="O699" s="162"/>
      <c r="P699" s="80" t="s">
        <v>7463</v>
      </c>
      <c r="Q699" s="80"/>
      <c r="R699" s="80"/>
      <c r="S699" s="163"/>
      <c r="T699" s="213"/>
      <c r="U699" s="162"/>
      <c r="V699" s="164"/>
      <c r="W699" s="12"/>
      <c r="X699" s="196" t="s">
        <v>10445</v>
      </c>
      <c r="Y699" s="6"/>
      <c r="Z699" s="103"/>
      <c r="AA699" s="12">
        <v>1</v>
      </c>
      <c r="AB699" s="6" t="s">
        <v>196</v>
      </c>
      <c r="AC699" s="103">
        <v>20</v>
      </c>
      <c r="AJ699" s="80"/>
      <c r="AK699" s="113" t="s">
        <v>11878</v>
      </c>
      <c r="AM699" s="114" t="str">
        <f t="shared" si="195"/>
        <v/>
      </c>
      <c r="AN699" s="80"/>
      <c r="AO699" s="80"/>
      <c r="AP699" s="80"/>
      <c r="AQ699" s="80"/>
      <c r="AR699" s="127"/>
      <c r="AS699" s="80"/>
      <c r="AT699" s="128"/>
      <c r="AU699" s="7"/>
      <c r="AV699" s="129"/>
      <c r="AW699" s="126" t="str">
        <f t="shared" si="189"/>
        <v/>
      </c>
      <c r="AX699" s="137"/>
      <c r="AY699" s="147"/>
      <c r="AZ699" s="167"/>
      <c r="BA699" s="167"/>
      <c r="BB699" s="147" t="str">
        <f t="shared" si="219"/>
        <v/>
      </c>
      <c r="BC699" s="168"/>
      <c r="BD699" s="165"/>
      <c r="BE699" s="165"/>
      <c r="BF699" s="165"/>
      <c r="BG699" s="165"/>
      <c r="BH699" s="165"/>
      <c r="BI699" s="165"/>
      <c r="BJ699" s="165"/>
      <c r="BK699" s="165"/>
      <c r="BL699" s="165"/>
      <c r="BM699" s="165"/>
      <c r="BN699" s="165"/>
      <c r="BO699" s="165"/>
      <c r="BP699" s="165"/>
      <c r="BQ699" s="165"/>
      <c r="BS699" s="6"/>
      <c r="BT699" s="11"/>
      <c r="BU699" s="6"/>
      <c r="BV699" s="6"/>
    </row>
    <row r="700" spans="1:74" ht="15.75" x14ac:dyDescent="0.25">
      <c r="A700" s="52" t="s">
        <v>10055</v>
      </c>
      <c r="B700" s="56"/>
      <c r="C700" s="7" t="s">
        <v>111</v>
      </c>
      <c r="D700" s="7" t="s">
        <v>11877</v>
      </c>
      <c r="E700" s="7"/>
      <c r="F700" s="64"/>
      <c r="G700" s="6"/>
      <c r="H700" s="6"/>
      <c r="I700" s="10" t="s">
        <v>110</v>
      </c>
      <c r="J700" s="11" t="s">
        <v>9520</v>
      </c>
      <c r="K700" s="161"/>
      <c r="L700" s="176"/>
      <c r="M700" s="176">
        <v>1000</v>
      </c>
      <c r="O700" s="162"/>
      <c r="P700" s="80" t="s">
        <v>7665</v>
      </c>
      <c r="Q700" s="80" t="s">
        <v>7079</v>
      </c>
      <c r="R700" s="80"/>
      <c r="S700" s="163"/>
      <c r="T700" s="213"/>
      <c r="U700" s="162"/>
      <c r="V700" s="164"/>
      <c r="W700" s="12" t="str">
        <f t="shared" ref="W700" si="220">IF(COUNTIF(N700,"spare"),"","Mqtt1")</f>
        <v>Mqtt1</v>
      </c>
      <c r="X700" s="196" t="s">
        <v>10454</v>
      </c>
      <c r="Y700" s="6" t="str">
        <f>LOWER(SUBSTITUTE(SUBSTITUTE(IF(COUNTIF(N700,"spare"),"",_xlfn.CONCAT("marpower/",IF(X700&lt;&gt;"","450000 FIREDETECTION/"&amp;X700,"450000 FIREDETECTION GENERAL")))," ","-"),"_","-"))</f>
        <v>marpower/450000-firedetection/201h10-s</v>
      </c>
      <c r="Z700" s="103" t="str">
        <f t="shared" ref="Z700:Z709" si="221">IF(COUNTIF(N700,"spare"),"","$."&amp;_xlfn.REGEXREPLACE(IF(X700="",J700,_xlfn.REGEXREPLACE(J700,".*_","")),"^FIRE_",""))</f>
        <v>$.alarm</v>
      </c>
      <c r="AB700" s="6"/>
      <c r="AJ700" s="80"/>
      <c r="AM700" s="114">
        <f t="shared" si="195"/>
        <v>700</v>
      </c>
      <c r="AN700" s="80"/>
      <c r="AO700" s="80"/>
      <c r="AP700" s="80"/>
      <c r="AQ700" s="80"/>
      <c r="AR700" s="127" t="s">
        <v>110</v>
      </c>
      <c r="AS700" s="80"/>
      <c r="AT700" s="128" t="s">
        <v>9</v>
      </c>
      <c r="AU700" s="7"/>
      <c r="AV700" s="129" t="s">
        <v>112</v>
      </c>
      <c r="AW700" s="126" t="str">
        <f t="shared" si="189"/>
        <v>Please consult operation manual for more information</v>
      </c>
      <c r="AX700" s="137"/>
      <c r="AY700" s="147"/>
      <c r="AZ700" s="167"/>
      <c r="BA700" s="167"/>
      <c r="BB700" s="147" t="str">
        <f t="shared" si="219"/>
        <v>1</v>
      </c>
      <c r="BC700" s="168"/>
      <c r="BD700" s="165"/>
      <c r="BE700" s="165"/>
      <c r="BF700" s="165"/>
      <c r="BG700" s="165"/>
      <c r="BH700" s="165"/>
      <c r="BI700" s="165"/>
      <c r="BJ700" s="165"/>
      <c r="BK700" s="165"/>
      <c r="BL700" s="165"/>
      <c r="BM700" s="165"/>
      <c r="BN700" s="165"/>
      <c r="BO700" s="165"/>
      <c r="BP700" s="165"/>
      <c r="BQ700" s="165"/>
      <c r="BS700" s="6"/>
      <c r="BT700" s="11"/>
      <c r="BU700" s="6"/>
      <c r="BV700" s="6"/>
    </row>
    <row r="701" spans="1:74" ht="15.75" x14ac:dyDescent="0.25">
      <c r="A701" s="52" t="s">
        <v>10059</v>
      </c>
      <c r="B701" s="56"/>
      <c r="C701" s="7" t="s">
        <v>111</v>
      </c>
      <c r="D701" s="7" t="s">
        <v>11877</v>
      </c>
      <c r="E701" s="7"/>
      <c r="F701" s="64"/>
      <c r="G701" s="6"/>
      <c r="H701" s="6"/>
      <c r="I701" s="10" t="s">
        <v>110</v>
      </c>
      <c r="J701" s="11" t="s">
        <v>9521</v>
      </c>
      <c r="K701" s="161"/>
      <c r="L701" s="176"/>
      <c r="M701" s="176">
        <v>1000</v>
      </c>
      <c r="O701" s="162"/>
      <c r="P701" s="80" t="s">
        <v>7779</v>
      </c>
      <c r="Q701" s="80" t="s">
        <v>7080</v>
      </c>
      <c r="R701" s="80"/>
      <c r="S701" s="163"/>
      <c r="T701" s="213"/>
      <c r="U701" s="162"/>
      <c r="V701" s="164"/>
      <c r="W701" s="12" t="str">
        <f>IF(COUNTIF(N701,"spare"),"","Mqtt1")</f>
        <v>Mqtt1</v>
      </c>
      <c r="X701" s="196" t="s">
        <v>10454</v>
      </c>
      <c r="Y701" s="6" t="str">
        <f t="shared" ref="Y701:Y709" si="222">LOWER(SUBSTITUTE(SUBSTITUTE(IF(COUNTIF(N701,"spare"),"",_xlfn.CONCAT("marpower/",IF(X701&lt;&gt;"","450000 FIREDETECTION/"&amp;X701,"450000 FIREDETECTION GENERAL")))," ","-"),"_","-"))</f>
        <v>marpower/450000-firedetection/201h10-s</v>
      </c>
      <c r="Z701" s="103" t="str">
        <f t="shared" si="221"/>
        <v>$.prealarm</v>
      </c>
      <c r="AB701" s="6"/>
      <c r="AJ701" s="80"/>
      <c r="AM701" s="114">
        <f t="shared" si="195"/>
        <v>701</v>
      </c>
      <c r="AN701" s="80"/>
      <c r="AO701" s="80"/>
      <c r="AP701" s="80"/>
      <c r="AQ701" s="80"/>
      <c r="AR701" s="127" t="s">
        <v>110</v>
      </c>
      <c r="AS701" s="80"/>
      <c r="AT701" s="128" t="s">
        <v>9</v>
      </c>
      <c r="AU701" s="7"/>
      <c r="AV701" s="129" t="s">
        <v>116</v>
      </c>
      <c r="AW701" s="126" t="str">
        <f t="shared" si="189"/>
        <v>Please consult operation manual for more information</v>
      </c>
      <c r="AX701" s="137"/>
      <c r="AY701" s="147"/>
      <c r="AZ701" s="167"/>
      <c r="BA701" s="167"/>
      <c r="BB701" s="147" t="str">
        <f t="shared" si="219"/>
        <v>1</v>
      </c>
      <c r="BC701" s="168"/>
      <c r="BD701" s="165"/>
      <c r="BE701" s="165"/>
      <c r="BF701" s="165"/>
      <c r="BG701" s="165"/>
      <c r="BH701" s="165"/>
      <c r="BI701" s="165"/>
      <c r="BJ701" s="165"/>
      <c r="BK701" s="165"/>
      <c r="BL701" s="165"/>
      <c r="BM701" s="165"/>
      <c r="BN701" s="165"/>
      <c r="BO701" s="165"/>
      <c r="BP701" s="165"/>
      <c r="BQ701" s="165"/>
      <c r="BS701" s="6"/>
      <c r="BT701" s="11"/>
      <c r="BU701" s="6"/>
      <c r="BV701" s="6"/>
    </row>
    <row r="702" spans="1:74" ht="15.75" x14ac:dyDescent="0.25">
      <c r="A702" s="52" t="s">
        <v>10055</v>
      </c>
      <c r="B702" s="56"/>
      <c r="C702" s="7" t="s">
        <v>111</v>
      </c>
      <c r="D702" s="7" t="s">
        <v>11877</v>
      </c>
      <c r="E702" s="7"/>
      <c r="F702" s="64"/>
      <c r="G702" s="6"/>
      <c r="H702" s="6"/>
      <c r="I702" s="10" t="s">
        <v>110</v>
      </c>
      <c r="J702" s="11" t="s">
        <v>9522</v>
      </c>
      <c r="K702" s="161"/>
      <c r="L702" s="176"/>
      <c r="M702" s="176">
        <v>1000</v>
      </c>
      <c r="O702" s="162"/>
      <c r="P702" s="80" t="s">
        <v>7893</v>
      </c>
      <c r="Q702" s="80" t="s">
        <v>7081</v>
      </c>
      <c r="R702" s="80"/>
      <c r="S702" s="163"/>
      <c r="T702" s="213"/>
      <c r="U702" s="162"/>
      <c r="V702" s="164"/>
      <c r="W702" s="12" t="str">
        <f>IF(COUNTIF(N702,"spare"),"","Mqtt1")</f>
        <v>Mqtt1</v>
      </c>
      <c r="X702" s="196" t="s">
        <v>10454</v>
      </c>
      <c r="Y702" s="6" t="str">
        <f t="shared" si="222"/>
        <v>marpower/450000-firedetection/201h10-s</v>
      </c>
      <c r="Z702" s="103" t="str">
        <f t="shared" si="221"/>
        <v>$.fault</v>
      </c>
      <c r="AB702" s="6"/>
      <c r="AJ702" s="80"/>
      <c r="AM702" s="114">
        <f t="shared" si="195"/>
        <v>702</v>
      </c>
      <c r="AN702" s="80"/>
      <c r="AO702" s="80"/>
      <c r="AP702" s="80"/>
      <c r="AQ702" s="80"/>
      <c r="AR702" s="127" t="s">
        <v>110</v>
      </c>
      <c r="AS702" s="80"/>
      <c r="AT702" s="128" t="s">
        <v>9</v>
      </c>
      <c r="AU702" s="7"/>
      <c r="AV702" s="129" t="s">
        <v>112</v>
      </c>
      <c r="AW702" s="126" t="str">
        <f t="shared" si="189"/>
        <v>Please consult operation manual for more information</v>
      </c>
      <c r="AX702" s="137"/>
      <c r="AY702" s="147"/>
      <c r="AZ702" s="167"/>
      <c r="BA702" s="167"/>
      <c r="BB702" s="147" t="str">
        <f t="shared" si="219"/>
        <v>1</v>
      </c>
      <c r="BC702" s="168"/>
      <c r="BD702" s="165"/>
      <c r="BE702" s="165"/>
      <c r="BF702" s="165"/>
      <c r="BG702" s="165"/>
      <c r="BH702" s="165"/>
      <c r="BI702" s="165"/>
      <c r="BJ702" s="165"/>
      <c r="BK702" s="165"/>
      <c r="BL702" s="165"/>
      <c r="BM702" s="165"/>
      <c r="BN702" s="165"/>
      <c r="BO702" s="165"/>
      <c r="BP702" s="165"/>
      <c r="BQ702" s="165"/>
      <c r="BS702" s="6"/>
      <c r="BT702" s="11"/>
      <c r="BU702" s="6"/>
      <c r="BV702" s="6"/>
    </row>
    <row r="703" spans="1:74" ht="15.75" x14ac:dyDescent="0.25">
      <c r="A703" s="52" t="s">
        <v>10055</v>
      </c>
      <c r="B703" s="56"/>
      <c r="C703" s="7" t="s">
        <v>111</v>
      </c>
      <c r="D703" s="7" t="s">
        <v>11877</v>
      </c>
      <c r="E703" s="7"/>
      <c r="F703" s="64"/>
      <c r="G703" s="6"/>
      <c r="H703" s="6"/>
      <c r="I703" s="10" t="s">
        <v>110</v>
      </c>
      <c r="J703" s="11" t="s">
        <v>9523</v>
      </c>
      <c r="K703" s="161"/>
      <c r="L703" s="176"/>
      <c r="M703" s="176">
        <v>1000</v>
      </c>
      <c r="O703" s="162"/>
      <c r="P703" s="80" t="s">
        <v>8007</v>
      </c>
      <c r="Q703" s="80" t="s">
        <v>7082</v>
      </c>
      <c r="R703" s="80"/>
      <c r="S703" s="163"/>
      <c r="T703" s="213"/>
      <c r="U703" s="162"/>
      <c r="V703" s="164"/>
      <c r="W703" s="12" t="str">
        <f>IF(COUNTIF(N703,"spare"),"","Mqtt1")</f>
        <v>Mqtt1</v>
      </c>
      <c r="X703" s="196" t="s">
        <v>10454</v>
      </c>
      <c r="Y703" s="6" t="str">
        <f t="shared" si="222"/>
        <v>marpower/450000-firedetection/201h10-s</v>
      </c>
      <c r="Z703" s="103" t="str">
        <f t="shared" si="221"/>
        <v>$.disabled</v>
      </c>
      <c r="AB703" s="6"/>
      <c r="AJ703" s="80"/>
      <c r="AM703" s="114">
        <f t="shared" si="195"/>
        <v>703</v>
      </c>
      <c r="AN703" s="80"/>
      <c r="AO703" s="80"/>
      <c r="AP703" s="80"/>
      <c r="AQ703" s="80"/>
      <c r="AR703" s="127" t="s">
        <v>110</v>
      </c>
      <c r="AS703" s="80"/>
      <c r="AT703" s="128" t="s">
        <v>9</v>
      </c>
      <c r="AU703" s="7"/>
      <c r="AV703" s="129" t="s">
        <v>112</v>
      </c>
      <c r="AW703" s="126" t="str">
        <f t="shared" si="189"/>
        <v>Please consult operation manual for more information</v>
      </c>
      <c r="AX703" s="137"/>
      <c r="AY703" s="147"/>
      <c r="AZ703" s="167"/>
      <c r="BA703" s="167"/>
      <c r="BB703" s="147" t="str">
        <f t="shared" si="219"/>
        <v>1</v>
      </c>
      <c r="BC703" s="168"/>
      <c r="BD703" s="165"/>
      <c r="BE703" s="165"/>
      <c r="BF703" s="165"/>
      <c r="BG703" s="165"/>
      <c r="BH703" s="165"/>
      <c r="BI703" s="165"/>
      <c r="BJ703" s="165"/>
      <c r="BK703" s="165"/>
      <c r="BL703" s="165"/>
      <c r="BM703" s="165"/>
      <c r="BN703" s="165"/>
      <c r="BO703" s="165"/>
      <c r="BP703" s="165"/>
      <c r="BQ703" s="165"/>
      <c r="BS703" s="6"/>
      <c r="BT703" s="11"/>
      <c r="BU703" s="6"/>
      <c r="BV703" s="6"/>
    </row>
    <row r="704" spans="1:74" ht="15.75" x14ac:dyDescent="0.25">
      <c r="A704" s="52" t="s">
        <v>10055</v>
      </c>
      <c r="B704" s="56"/>
      <c r="C704" s="7" t="s">
        <v>111</v>
      </c>
      <c r="D704" s="7" t="s">
        <v>11877</v>
      </c>
      <c r="E704" s="7"/>
      <c r="F704" s="64"/>
      <c r="G704" s="6"/>
      <c r="H704" s="6"/>
      <c r="I704" s="10" t="s">
        <v>110</v>
      </c>
      <c r="J704" s="11" t="s">
        <v>9524</v>
      </c>
      <c r="K704" s="161"/>
      <c r="L704" s="176"/>
      <c r="M704" s="176">
        <v>1000</v>
      </c>
      <c r="O704" s="162"/>
      <c r="P704" s="80" t="s">
        <v>8121</v>
      </c>
      <c r="Q704" s="80" t="s">
        <v>7083</v>
      </c>
      <c r="R704" s="80"/>
      <c r="S704" s="163"/>
      <c r="T704" s="213"/>
      <c r="U704" s="162"/>
      <c r="V704" s="164"/>
      <c r="W704" s="12" t="str">
        <f>IF(COUNTIF(N704,"spare"),"","Mqtt1")</f>
        <v>Mqtt1</v>
      </c>
      <c r="X704" s="196" t="s">
        <v>10454</v>
      </c>
      <c r="Y704" s="6" t="str">
        <f t="shared" si="222"/>
        <v>marpower/450000-firedetection/201h10-s</v>
      </c>
      <c r="Z704" s="103" t="str">
        <f t="shared" si="221"/>
        <v>$.test</v>
      </c>
      <c r="AB704" s="6"/>
      <c r="AJ704" s="80"/>
      <c r="AM704" s="114" t="str">
        <f t="shared" si="195"/>
        <v/>
      </c>
      <c r="AN704" s="80"/>
      <c r="AO704" s="80"/>
      <c r="AP704" s="80"/>
      <c r="AQ704" s="80"/>
      <c r="AR704" s="127"/>
      <c r="AS704" s="80"/>
      <c r="AT704" s="7"/>
      <c r="AU704" s="7"/>
      <c r="AV704" s="165"/>
      <c r="AW704" s="126" t="str">
        <f t="shared" si="189"/>
        <v/>
      </c>
      <c r="AX704" s="137"/>
      <c r="AY704" s="147"/>
      <c r="AZ704" s="167"/>
      <c r="BA704" s="167"/>
      <c r="BB704" s="147" t="str">
        <f t="shared" si="219"/>
        <v/>
      </c>
      <c r="BC704" s="168"/>
      <c r="BD704" s="165"/>
      <c r="BE704" s="165"/>
      <c r="BF704" s="165"/>
      <c r="BG704" s="165"/>
      <c r="BH704" s="165"/>
      <c r="BI704" s="165"/>
      <c r="BJ704" s="165"/>
      <c r="BK704" s="165"/>
      <c r="BL704" s="165"/>
      <c r="BM704" s="165"/>
      <c r="BN704" s="165"/>
      <c r="BO704" s="165"/>
      <c r="BP704" s="165"/>
      <c r="BQ704" s="165"/>
      <c r="BS704" s="6"/>
      <c r="BT704" s="11"/>
      <c r="BU704" s="6"/>
      <c r="BV704" s="6"/>
    </row>
    <row r="705" spans="1:74" ht="15.75" x14ac:dyDescent="0.25">
      <c r="A705" s="52" t="s">
        <v>10055</v>
      </c>
      <c r="B705" s="56"/>
      <c r="C705" s="7" t="s">
        <v>111</v>
      </c>
      <c r="D705" s="7" t="s">
        <v>11877</v>
      </c>
      <c r="E705" s="7"/>
      <c r="F705" s="64"/>
      <c r="G705" s="6"/>
      <c r="H705" s="6"/>
      <c r="I705" s="10" t="s">
        <v>110</v>
      </c>
      <c r="J705" s="11" t="s">
        <v>9525</v>
      </c>
      <c r="K705" s="161"/>
      <c r="L705" s="176"/>
      <c r="M705" s="176">
        <v>1000</v>
      </c>
      <c r="O705" s="162"/>
      <c r="P705" s="80" t="s">
        <v>7666</v>
      </c>
      <c r="Q705" s="80" t="s">
        <v>7084</v>
      </c>
      <c r="R705" s="80"/>
      <c r="S705" s="163"/>
      <c r="T705" s="213"/>
      <c r="U705" s="162"/>
      <c r="V705" s="164"/>
      <c r="W705" s="12" t="str">
        <f t="shared" ref="W705" si="223">IF(COUNTIF(N705,"spare"),"","Mqtt1")</f>
        <v>Mqtt1</v>
      </c>
      <c r="X705" s="196" t="s">
        <v>10455</v>
      </c>
      <c r="Y705" s="6" t="str">
        <f t="shared" si="222"/>
        <v>marpower/450000-firedetection/201h8-s</v>
      </c>
      <c r="Z705" s="103" t="str">
        <f t="shared" si="221"/>
        <v>$.alarm</v>
      </c>
      <c r="AB705" s="6"/>
      <c r="AJ705" s="80"/>
      <c r="AM705" s="114">
        <f t="shared" si="195"/>
        <v>705</v>
      </c>
      <c r="AN705" s="80"/>
      <c r="AO705" s="80"/>
      <c r="AP705" s="80"/>
      <c r="AQ705" s="80"/>
      <c r="AR705" s="127" t="s">
        <v>110</v>
      </c>
      <c r="AS705" s="80"/>
      <c r="AT705" s="128" t="s">
        <v>9</v>
      </c>
      <c r="AU705" s="7"/>
      <c r="AV705" s="129" t="s">
        <v>112</v>
      </c>
      <c r="AW705" s="126" t="str">
        <f t="shared" si="189"/>
        <v>Please consult operation manual for more information</v>
      </c>
      <c r="AX705" s="137"/>
      <c r="AY705" s="147"/>
      <c r="AZ705" s="167"/>
      <c r="BA705" s="167"/>
      <c r="BB705" s="147" t="str">
        <f t="shared" si="219"/>
        <v>1</v>
      </c>
      <c r="BC705" s="168"/>
      <c r="BD705" s="165"/>
      <c r="BE705" s="165"/>
      <c r="BF705" s="165"/>
      <c r="BG705" s="165"/>
      <c r="BH705" s="165"/>
      <c r="BI705" s="165"/>
      <c r="BJ705" s="165"/>
      <c r="BK705" s="165"/>
      <c r="BL705" s="165"/>
      <c r="BM705" s="165"/>
      <c r="BN705" s="165"/>
      <c r="BO705" s="165"/>
      <c r="BP705" s="165"/>
      <c r="BQ705" s="165"/>
      <c r="BS705" s="6"/>
      <c r="BT705" s="11"/>
      <c r="BU705" s="6"/>
      <c r="BV705" s="6"/>
    </row>
    <row r="706" spans="1:74" ht="15.75" x14ac:dyDescent="0.25">
      <c r="A706" s="52" t="s">
        <v>10059</v>
      </c>
      <c r="B706" s="56"/>
      <c r="C706" s="7" t="s">
        <v>111</v>
      </c>
      <c r="D706" s="7" t="s">
        <v>11877</v>
      </c>
      <c r="E706" s="7"/>
      <c r="F706" s="64"/>
      <c r="G706" s="6"/>
      <c r="H706" s="6"/>
      <c r="I706" s="10" t="s">
        <v>110</v>
      </c>
      <c r="J706" s="11" t="s">
        <v>9526</v>
      </c>
      <c r="K706" s="161"/>
      <c r="L706" s="176"/>
      <c r="M706" s="176">
        <v>1000</v>
      </c>
      <c r="O706" s="162"/>
      <c r="P706" s="80" t="s">
        <v>7780</v>
      </c>
      <c r="Q706" s="80" t="s">
        <v>7085</v>
      </c>
      <c r="R706" s="80"/>
      <c r="S706" s="163"/>
      <c r="T706" s="213"/>
      <c r="U706" s="162"/>
      <c r="V706" s="164"/>
      <c r="W706" s="12" t="str">
        <f>IF(COUNTIF(N706,"spare"),"","Mqtt1")</f>
        <v>Mqtt1</v>
      </c>
      <c r="X706" s="196" t="s">
        <v>10455</v>
      </c>
      <c r="Y706" s="6" t="str">
        <f t="shared" si="222"/>
        <v>marpower/450000-firedetection/201h8-s</v>
      </c>
      <c r="Z706" s="103" t="str">
        <f t="shared" si="221"/>
        <v>$.prealarm</v>
      </c>
      <c r="AB706" s="6"/>
      <c r="AJ706" s="80"/>
      <c r="AM706" s="114">
        <f t="shared" si="195"/>
        <v>706</v>
      </c>
      <c r="AN706" s="80"/>
      <c r="AO706" s="80"/>
      <c r="AP706" s="80"/>
      <c r="AQ706" s="80"/>
      <c r="AR706" s="127" t="s">
        <v>110</v>
      </c>
      <c r="AS706" s="80"/>
      <c r="AT706" s="128" t="s">
        <v>9</v>
      </c>
      <c r="AU706" s="7"/>
      <c r="AV706" s="129" t="s">
        <v>116</v>
      </c>
      <c r="AW706" s="126" t="str">
        <f t="shared" si="189"/>
        <v>Please consult operation manual for more information</v>
      </c>
      <c r="AX706" s="137"/>
      <c r="AY706" s="147"/>
      <c r="AZ706" s="167"/>
      <c r="BA706" s="167"/>
      <c r="BB706" s="147" t="str">
        <f t="shared" si="219"/>
        <v>1</v>
      </c>
      <c r="BC706" s="168"/>
      <c r="BD706" s="165"/>
      <c r="BE706" s="165"/>
      <c r="BF706" s="165"/>
      <c r="BG706" s="165"/>
      <c r="BH706" s="165"/>
      <c r="BI706" s="165"/>
      <c r="BJ706" s="165"/>
      <c r="BK706" s="165"/>
      <c r="BL706" s="165"/>
      <c r="BM706" s="165"/>
      <c r="BN706" s="165"/>
      <c r="BO706" s="165"/>
      <c r="BP706" s="165"/>
      <c r="BQ706" s="165"/>
      <c r="BS706" s="6"/>
      <c r="BT706" s="11"/>
      <c r="BU706" s="6"/>
      <c r="BV706" s="6"/>
    </row>
    <row r="707" spans="1:74" ht="15.75" x14ac:dyDescent="0.25">
      <c r="A707" s="52" t="s">
        <v>10055</v>
      </c>
      <c r="B707" s="56"/>
      <c r="C707" s="7" t="s">
        <v>111</v>
      </c>
      <c r="D707" s="7" t="s">
        <v>11877</v>
      </c>
      <c r="E707" s="7"/>
      <c r="F707" s="64"/>
      <c r="G707" s="6"/>
      <c r="H707" s="6"/>
      <c r="I707" s="10" t="s">
        <v>110</v>
      </c>
      <c r="J707" s="11" t="s">
        <v>9527</v>
      </c>
      <c r="K707" s="161"/>
      <c r="L707" s="176"/>
      <c r="M707" s="176">
        <v>1000</v>
      </c>
      <c r="O707" s="162"/>
      <c r="P707" s="80" t="s">
        <v>7894</v>
      </c>
      <c r="Q707" s="80" t="s">
        <v>7086</v>
      </c>
      <c r="R707" s="80"/>
      <c r="S707" s="163"/>
      <c r="T707" s="213"/>
      <c r="U707" s="162"/>
      <c r="V707" s="164"/>
      <c r="W707" s="12" t="str">
        <f>IF(COUNTIF(N707,"spare"),"","Mqtt1")</f>
        <v>Mqtt1</v>
      </c>
      <c r="X707" s="196" t="s">
        <v>10455</v>
      </c>
      <c r="Y707" s="6" t="str">
        <f t="shared" si="222"/>
        <v>marpower/450000-firedetection/201h8-s</v>
      </c>
      <c r="Z707" s="103" t="str">
        <f t="shared" si="221"/>
        <v>$.fault</v>
      </c>
      <c r="AB707" s="6"/>
      <c r="AJ707" s="80"/>
      <c r="AM707" s="114">
        <f t="shared" si="195"/>
        <v>707</v>
      </c>
      <c r="AN707" s="80"/>
      <c r="AO707" s="80"/>
      <c r="AP707" s="80"/>
      <c r="AQ707" s="80"/>
      <c r="AR707" s="127" t="s">
        <v>110</v>
      </c>
      <c r="AS707" s="80"/>
      <c r="AT707" s="128" t="s">
        <v>9</v>
      </c>
      <c r="AU707" s="7"/>
      <c r="AV707" s="129" t="s">
        <v>112</v>
      </c>
      <c r="AW707" s="126" t="str">
        <f t="shared" si="189"/>
        <v>Please consult operation manual for more information</v>
      </c>
      <c r="AX707" s="137"/>
      <c r="AY707" s="147"/>
      <c r="AZ707" s="167"/>
      <c r="BA707" s="167"/>
      <c r="BB707" s="147" t="str">
        <f t="shared" si="219"/>
        <v>1</v>
      </c>
      <c r="BC707" s="168"/>
      <c r="BD707" s="165"/>
      <c r="BE707" s="165"/>
      <c r="BF707" s="165"/>
      <c r="BG707" s="165"/>
      <c r="BH707" s="165"/>
      <c r="BI707" s="165"/>
      <c r="BJ707" s="165"/>
      <c r="BK707" s="165"/>
      <c r="BL707" s="165"/>
      <c r="BM707" s="165"/>
      <c r="BN707" s="165"/>
      <c r="BO707" s="165"/>
      <c r="BP707" s="165"/>
      <c r="BQ707" s="165"/>
      <c r="BS707" s="6"/>
      <c r="BT707" s="11"/>
      <c r="BU707" s="6"/>
      <c r="BV707" s="6"/>
    </row>
    <row r="708" spans="1:74" ht="15.75" x14ac:dyDescent="0.25">
      <c r="A708" s="52" t="s">
        <v>10055</v>
      </c>
      <c r="B708" s="56"/>
      <c r="C708" s="7" t="s">
        <v>111</v>
      </c>
      <c r="D708" s="7" t="s">
        <v>11877</v>
      </c>
      <c r="E708" s="7"/>
      <c r="F708" s="64"/>
      <c r="G708" s="6"/>
      <c r="H708" s="6"/>
      <c r="I708" s="10" t="s">
        <v>110</v>
      </c>
      <c r="J708" s="11" t="s">
        <v>9528</v>
      </c>
      <c r="K708" s="161"/>
      <c r="L708" s="176"/>
      <c r="M708" s="176">
        <v>1000</v>
      </c>
      <c r="O708" s="162"/>
      <c r="P708" s="80" t="s">
        <v>8008</v>
      </c>
      <c r="Q708" s="80" t="s">
        <v>7087</v>
      </c>
      <c r="R708" s="80"/>
      <c r="S708" s="163"/>
      <c r="T708" s="213"/>
      <c r="U708" s="162"/>
      <c r="V708" s="164"/>
      <c r="W708" s="12" t="str">
        <f>IF(COUNTIF(N708,"spare"),"","Mqtt1")</f>
        <v>Mqtt1</v>
      </c>
      <c r="X708" s="196" t="s">
        <v>10455</v>
      </c>
      <c r="Y708" s="6" t="str">
        <f t="shared" si="222"/>
        <v>marpower/450000-firedetection/201h8-s</v>
      </c>
      <c r="Z708" s="103" t="str">
        <f t="shared" si="221"/>
        <v>$.disabled</v>
      </c>
      <c r="AB708" s="6"/>
      <c r="AJ708" s="80"/>
      <c r="AM708" s="114">
        <f t="shared" si="195"/>
        <v>708</v>
      </c>
      <c r="AN708" s="80"/>
      <c r="AO708" s="80"/>
      <c r="AP708" s="80"/>
      <c r="AQ708" s="80"/>
      <c r="AR708" s="127" t="s">
        <v>110</v>
      </c>
      <c r="AS708" s="80"/>
      <c r="AT708" s="128" t="s">
        <v>9</v>
      </c>
      <c r="AU708" s="7"/>
      <c r="AV708" s="129" t="s">
        <v>112</v>
      </c>
      <c r="AW708" s="126" t="str">
        <f t="shared" ref="AW708:AW771" si="224">IF(ISNUMBER(AM708),"Please consult operation manual for more information","")</f>
        <v>Please consult operation manual for more information</v>
      </c>
      <c r="AX708" s="137"/>
      <c r="AY708" s="147"/>
      <c r="AZ708" s="167"/>
      <c r="BA708" s="167"/>
      <c r="BB708" s="147" t="str">
        <f t="shared" si="219"/>
        <v>1</v>
      </c>
      <c r="BC708" s="168"/>
      <c r="BD708" s="165"/>
      <c r="BE708" s="165"/>
      <c r="BF708" s="165"/>
      <c r="BG708" s="165"/>
      <c r="BH708" s="165"/>
      <c r="BI708" s="165"/>
      <c r="BJ708" s="165"/>
      <c r="BK708" s="165"/>
      <c r="BL708" s="165"/>
      <c r="BM708" s="165"/>
      <c r="BN708" s="165"/>
      <c r="BO708" s="165"/>
      <c r="BP708" s="165"/>
      <c r="BQ708" s="165"/>
      <c r="BS708" s="6"/>
      <c r="BT708" s="11"/>
      <c r="BU708" s="6"/>
      <c r="BV708" s="6"/>
    </row>
    <row r="709" spans="1:74" ht="15.75" x14ac:dyDescent="0.25">
      <c r="A709" s="52" t="s">
        <v>10055</v>
      </c>
      <c r="B709" s="56"/>
      <c r="C709" s="7" t="s">
        <v>111</v>
      </c>
      <c r="D709" s="7" t="s">
        <v>11877</v>
      </c>
      <c r="E709" s="7"/>
      <c r="F709" s="64"/>
      <c r="G709" s="6"/>
      <c r="H709" s="6"/>
      <c r="I709" s="10" t="s">
        <v>110</v>
      </c>
      <c r="J709" s="11" t="s">
        <v>9529</v>
      </c>
      <c r="K709" s="161"/>
      <c r="L709" s="176"/>
      <c r="M709" s="176">
        <v>1000</v>
      </c>
      <c r="O709" s="162"/>
      <c r="P709" s="80" t="s">
        <v>8122</v>
      </c>
      <c r="Q709" s="80" t="s">
        <v>7088</v>
      </c>
      <c r="R709" s="80"/>
      <c r="S709" s="163"/>
      <c r="T709" s="213"/>
      <c r="U709" s="162"/>
      <c r="V709" s="164"/>
      <c r="W709" s="12" t="str">
        <f>IF(COUNTIF(N709,"spare"),"","Mqtt1")</f>
        <v>Mqtt1</v>
      </c>
      <c r="X709" s="196" t="s">
        <v>10455</v>
      </c>
      <c r="Y709" s="6" t="str">
        <f t="shared" si="222"/>
        <v>marpower/450000-firedetection/201h8-s</v>
      </c>
      <c r="Z709" s="103" t="str">
        <f t="shared" si="221"/>
        <v>$.test</v>
      </c>
      <c r="AB709" s="6"/>
      <c r="AJ709" s="80"/>
      <c r="AM709" s="114" t="str">
        <f t="shared" si="195"/>
        <v/>
      </c>
      <c r="AN709" s="80"/>
      <c r="AO709" s="80"/>
      <c r="AP709" s="80"/>
      <c r="AQ709" s="80"/>
      <c r="AR709" s="127"/>
      <c r="AS709" s="80"/>
      <c r="AT709" s="7"/>
      <c r="AU709" s="7"/>
      <c r="AV709" s="165"/>
      <c r="AW709" s="126" t="str">
        <f t="shared" si="224"/>
        <v/>
      </c>
      <c r="AX709" s="137"/>
      <c r="AY709" s="147"/>
      <c r="AZ709" s="167"/>
      <c r="BA709" s="167"/>
      <c r="BB709" s="147" t="str">
        <f t="shared" si="219"/>
        <v/>
      </c>
      <c r="BC709" s="168"/>
      <c r="BD709" s="165"/>
      <c r="BE709" s="165"/>
      <c r="BF709" s="165"/>
      <c r="BG709" s="165"/>
      <c r="BH709" s="165"/>
      <c r="BI709" s="165"/>
      <c r="BJ709" s="165"/>
      <c r="BK709" s="165"/>
      <c r="BL709" s="165"/>
      <c r="BM709" s="165"/>
      <c r="BN709" s="165"/>
      <c r="BO709" s="165"/>
      <c r="BP709" s="165"/>
      <c r="BQ709" s="165"/>
      <c r="BS709" s="6"/>
      <c r="BT709" s="11"/>
      <c r="BU709" s="6"/>
      <c r="BV709" s="6"/>
    </row>
    <row r="710" spans="1:74" ht="15.75" x14ac:dyDescent="0.25">
      <c r="A710" s="52" t="s">
        <v>10055</v>
      </c>
      <c r="B710" s="56"/>
      <c r="C710" s="7" t="s">
        <v>9455</v>
      </c>
      <c r="D710" s="7" t="s">
        <v>11877</v>
      </c>
      <c r="E710" s="7"/>
      <c r="F710" s="64"/>
      <c r="G710" s="6"/>
      <c r="H710" s="6"/>
      <c r="I710"/>
      <c r="J710" s="11" t="s">
        <v>6988</v>
      </c>
      <c r="K710" s="161" t="s">
        <v>511</v>
      </c>
      <c r="L710" s="176"/>
      <c r="M710" s="176">
        <v>1000</v>
      </c>
      <c r="N710" s="80" t="s">
        <v>1396</v>
      </c>
      <c r="O710" s="162"/>
      <c r="P710" s="80" t="s">
        <v>7464</v>
      </c>
      <c r="Q710" s="80"/>
      <c r="R710" s="80"/>
      <c r="S710" s="163"/>
      <c r="T710" s="213"/>
      <c r="U710" s="162"/>
      <c r="V710" s="164"/>
      <c r="W710" s="12"/>
      <c r="X710" s="196" t="s">
        <v>10445</v>
      </c>
      <c r="Y710" s="6"/>
      <c r="Z710" s="103"/>
      <c r="AA710" s="12">
        <v>1</v>
      </c>
      <c r="AB710" s="6" t="s">
        <v>196</v>
      </c>
      <c r="AC710" s="103">
        <v>21</v>
      </c>
      <c r="AJ710" s="80"/>
      <c r="AK710" s="113" t="s">
        <v>11878</v>
      </c>
      <c r="AM710" s="114" t="str">
        <f t="shared" si="195"/>
        <v/>
      </c>
      <c r="AN710" s="80"/>
      <c r="AO710" s="80"/>
      <c r="AP710" s="80"/>
      <c r="AQ710" s="80"/>
      <c r="AR710" s="127"/>
      <c r="AS710" s="80"/>
      <c r="AT710" s="7"/>
      <c r="AU710" s="7"/>
      <c r="AV710" s="165"/>
      <c r="AW710" s="126" t="str">
        <f t="shared" si="224"/>
        <v/>
      </c>
      <c r="AX710" s="137"/>
      <c r="AY710" s="147"/>
      <c r="AZ710" s="167"/>
      <c r="BA710" s="167"/>
      <c r="BB710" s="147" t="str">
        <f t="shared" si="219"/>
        <v/>
      </c>
      <c r="BC710" s="168"/>
      <c r="BD710" s="165"/>
      <c r="BE710" s="165"/>
      <c r="BF710" s="165"/>
      <c r="BG710" s="165"/>
      <c r="BH710" s="165"/>
      <c r="BI710" s="165"/>
      <c r="BJ710" s="165"/>
      <c r="BK710" s="165"/>
      <c r="BL710" s="165"/>
      <c r="BM710" s="165"/>
      <c r="BN710" s="165"/>
      <c r="BO710" s="165"/>
      <c r="BP710" s="165"/>
      <c r="BQ710" s="165"/>
      <c r="BS710" s="6"/>
      <c r="BT710" s="11"/>
      <c r="BU710" s="6"/>
      <c r="BV710" s="6"/>
    </row>
    <row r="711" spans="1:74" ht="15.75" x14ac:dyDescent="0.25">
      <c r="A711" s="52" t="s">
        <v>10055</v>
      </c>
      <c r="B711" s="56"/>
      <c r="C711" s="7" t="s">
        <v>111</v>
      </c>
      <c r="D711" s="7" t="s">
        <v>11877</v>
      </c>
      <c r="E711" s="7"/>
      <c r="F711" s="64"/>
      <c r="G711" s="6"/>
      <c r="H711" s="6"/>
      <c r="I711" s="10" t="s">
        <v>110</v>
      </c>
      <c r="J711" s="11" t="s">
        <v>9530</v>
      </c>
      <c r="K711" s="161"/>
      <c r="L711" s="176"/>
      <c r="M711" s="176">
        <v>1000</v>
      </c>
      <c r="O711" s="162"/>
      <c r="P711" s="80" t="s">
        <v>7667</v>
      </c>
      <c r="Q711" s="80" t="s">
        <v>7089</v>
      </c>
      <c r="R711" s="80"/>
      <c r="S711" s="163"/>
      <c r="T711" s="213"/>
      <c r="U711" s="162"/>
      <c r="V711" s="164"/>
      <c r="W711" s="12" t="str">
        <f t="shared" ref="W711" si="225">IF(COUNTIF(N711,"spare"),"","Mqtt1")</f>
        <v>Mqtt1</v>
      </c>
      <c r="X711" s="196" t="s">
        <v>10456</v>
      </c>
      <c r="Y711" s="6" t="str">
        <f>LOWER(SUBSTITUTE(SUBSTITUTE(IF(COUNTIF(N711,"spare"),"",_xlfn.CONCAT("marpower/",IF(X711&lt;&gt;"","450000 FIREDETECTION/"&amp;X711,"450000 FIREDETECTION GENERAL")))," ","-"),"_","-"))</f>
        <v>marpower/450000-firedetection/201h9-s</v>
      </c>
      <c r="Z711" s="103" t="str">
        <f t="shared" ref="Z711:Z720" si="226">IF(COUNTIF(N711,"spare"),"","$."&amp;_xlfn.REGEXREPLACE(IF(X711="",J711,_xlfn.REGEXREPLACE(J711,".*_","")),"^FIRE_",""))</f>
        <v>$.alarm</v>
      </c>
      <c r="AB711" s="6"/>
      <c r="AJ711" s="80"/>
      <c r="AM711" s="114">
        <f t="shared" si="195"/>
        <v>711</v>
      </c>
      <c r="AN711" s="80"/>
      <c r="AO711" s="80"/>
      <c r="AP711" s="80"/>
      <c r="AQ711" s="80"/>
      <c r="AR711" s="127" t="s">
        <v>110</v>
      </c>
      <c r="AS711" s="80"/>
      <c r="AT711" s="128" t="s">
        <v>9</v>
      </c>
      <c r="AU711" s="7"/>
      <c r="AV711" s="129" t="s">
        <v>112</v>
      </c>
      <c r="AW711" s="126" t="str">
        <f t="shared" si="224"/>
        <v>Please consult operation manual for more information</v>
      </c>
      <c r="AX711" s="137"/>
      <c r="AY711" s="147"/>
      <c r="AZ711" s="167"/>
      <c r="BA711" s="167"/>
      <c r="BB711" s="147" t="str">
        <f t="shared" si="219"/>
        <v>1</v>
      </c>
      <c r="BC711" s="168"/>
      <c r="BD711" s="165"/>
      <c r="BE711" s="165"/>
      <c r="BF711" s="165"/>
      <c r="BG711" s="165"/>
      <c r="BH711" s="165"/>
      <c r="BI711" s="165"/>
      <c r="BJ711" s="165"/>
      <c r="BK711" s="165"/>
      <c r="BL711" s="165"/>
      <c r="BM711" s="165"/>
      <c r="BN711" s="165"/>
      <c r="BO711" s="165"/>
      <c r="BP711" s="165"/>
      <c r="BQ711" s="165"/>
      <c r="BS711" s="6"/>
      <c r="BT711" s="11"/>
      <c r="BU711" s="6"/>
      <c r="BV711" s="6"/>
    </row>
    <row r="712" spans="1:74" ht="15.75" x14ac:dyDescent="0.25">
      <c r="A712" s="52" t="s">
        <v>10059</v>
      </c>
      <c r="B712" s="56"/>
      <c r="C712" s="7" t="s">
        <v>111</v>
      </c>
      <c r="D712" s="7" t="s">
        <v>11877</v>
      </c>
      <c r="E712" s="7"/>
      <c r="F712" s="64"/>
      <c r="G712" s="6"/>
      <c r="H712" s="6"/>
      <c r="I712" s="10" t="s">
        <v>110</v>
      </c>
      <c r="J712" s="11" t="s">
        <v>9531</v>
      </c>
      <c r="K712" s="161"/>
      <c r="L712" s="176"/>
      <c r="M712" s="176">
        <v>1000</v>
      </c>
      <c r="O712" s="162"/>
      <c r="P712" s="80" t="s">
        <v>7781</v>
      </c>
      <c r="Q712" s="80" t="s">
        <v>7090</v>
      </c>
      <c r="R712" s="80"/>
      <c r="S712" s="163"/>
      <c r="T712" s="213"/>
      <c r="U712" s="162"/>
      <c r="V712" s="164"/>
      <c r="W712" s="12" t="str">
        <f>IF(COUNTIF(N712,"spare"),"","Mqtt1")</f>
        <v>Mqtt1</v>
      </c>
      <c r="X712" s="196" t="s">
        <v>10456</v>
      </c>
      <c r="Y712" s="6" t="str">
        <f t="shared" ref="Y712:Y720" si="227">LOWER(SUBSTITUTE(SUBSTITUTE(IF(COUNTIF(N712,"spare"),"",_xlfn.CONCAT("marpower/",IF(X712&lt;&gt;"","450000 FIREDETECTION/"&amp;X712,"450000 FIREDETECTION GENERAL")))," ","-"),"_","-"))</f>
        <v>marpower/450000-firedetection/201h9-s</v>
      </c>
      <c r="Z712" s="103" t="str">
        <f t="shared" si="226"/>
        <v>$.prealarm</v>
      </c>
      <c r="AB712" s="6"/>
      <c r="AJ712" s="80"/>
      <c r="AM712" s="114">
        <f t="shared" ref="AM712:AM775" si="228">IF(ISBLANK(AT712),"",ROW())</f>
        <v>712</v>
      </c>
      <c r="AN712" s="80"/>
      <c r="AO712" s="80"/>
      <c r="AP712" s="80"/>
      <c r="AQ712" s="80"/>
      <c r="AR712" s="127" t="s">
        <v>110</v>
      </c>
      <c r="AS712" s="80"/>
      <c r="AT712" s="128" t="s">
        <v>9</v>
      </c>
      <c r="AU712" s="7"/>
      <c r="AV712" s="129" t="s">
        <v>116</v>
      </c>
      <c r="AW712" s="126" t="str">
        <f t="shared" si="224"/>
        <v>Please consult operation manual for more information</v>
      </c>
      <c r="AX712" s="137"/>
      <c r="AY712" s="147"/>
      <c r="AZ712" s="167"/>
      <c r="BA712" s="167"/>
      <c r="BB712" s="147" t="str">
        <f t="shared" si="219"/>
        <v>1</v>
      </c>
      <c r="BC712" s="168"/>
      <c r="BD712" s="165"/>
      <c r="BE712" s="165"/>
      <c r="BF712" s="165"/>
      <c r="BG712" s="165"/>
      <c r="BH712" s="165"/>
      <c r="BI712" s="165"/>
      <c r="BJ712" s="165"/>
      <c r="BK712" s="165"/>
      <c r="BL712" s="165"/>
      <c r="BM712" s="165"/>
      <c r="BN712" s="165"/>
      <c r="BO712" s="165"/>
      <c r="BP712" s="165"/>
      <c r="BQ712" s="165"/>
      <c r="BS712" s="6"/>
      <c r="BT712" s="11"/>
      <c r="BU712" s="6"/>
      <c r="BV712" s="6"/>
    </row>
    <row r="713" spans="1:74" ht="15.75" x14ac:dyDescent="0.25">
      <c r="A713" s="52" t="s">
        <v>10055</v>
      </c>
      <c r="B713" s="56"/>
      <c r="C713" s="7" t="s">
        <v>111</v>
      </c>
      <c r="D713" s="7" t="s">
        <v>11877</v>
      </c>
      <c r="E713" s="7"/>
      <c r="F713" s="64"/>
      <c r="G713" s="6"/>
      <c r="H713" s="6"/>
      <c r="I713" s="10" t="s">
        <v>110</v>
      </c>
      <c r="J713" s="11" t="s">
        <v>9532</v>
      </c>
      <c r="K713" s="161"/>
      <c r="L713" s="176"/>
      <c r="M713" s="176">
        <v>1000</v>
      </c>
      <c r="O713" s="162"/>
      <c r="P713" s="80" t="s">
        <v>7895</v>
      </c>
      <c r="Q713" s="80" t="s">
        <v>7091</v>
      </c>
      <c r="R713" s="80"/>
      <c r="S713" s="163"/>
      <c r="T713" s="213"/>
      <c r="U713" s="162"/>
      <c r="V713" s="164"/>
      <c r="W713" s="12" t="str">
        <f>IF(COUNTIF(N713,"spare"),"","Mqtt1")</f>
        <v>Mqtt1</v>
      </c>
      <c r="X713" s="196" t="s">
        <v>10456</v>
      </c>
      <c r="Y713" s="6" t="str">
        <f t="shared" si="227"/>
        <v>marpower/450000-firedetection/201h9-s</v>
      </c>
      <c r="Z713" s="103" t="str">
        <f t="shared" si="226"/>
        <v>$.fault</v>
      </c>
      <c r="AB713" s="6"/>
      <c r="AJ713" s="80"/>
      <c r="AM713" s="114">
        <f t="shared" si="228"/>
        <v>713</v>
      </c>
      <c r="AN713" s="80"/>
      <c r="AO713" s="80"/>
      <c r="AP713" s="80"/>
      <c r="AQ713" s="80"/>
      <c r="AR713" s="127" t="s">
        <v>110</v>
      </c>
      <c r="AS713" s="80"/>
      <c r="AT713" s="128" t="s">
        <v>9</v>
      </c>
      <c r="AU713" s="7"/>
      <c r="AV713" s="129" t="s">
        <v>112</v>
      </c>
      <c r="AW713" s="126" t="str">
        <f t="shared" si="224"/>
        <v>Please consult operation manual for more information</v>
      </c>
      <c r="AX713" s="137"/>
      <c r="AY713" s="147"/>
      <c r="AZ713" s="167"/>
      <c r="BA713" s="167"/>
      <c r="BB713" s="147" t="str">
        <f t="shared" si="219"/>
        <v>1</v>
      </c>
      <c r="BC713" s="168"/>
      <c r="BD713" s="165"/>
      <c r="BE713" s="165"/>
      <c r="BF713" s="165"/>
      <c r="BG713" s="165"/>
      <c r="BH713" s="165"/>
      <c r="BI713" s="165"/>
      <c r="BJ713" s="165"/>
      <c r="BK713" s="165"/>
      <c r="BL713" s="165"/>
      <c r="BM713" s="165"/>
      <c r="BN713" s="165"/>
      <c r="BO713" s="165"/>
      <c r="BP713" s="165"/>
      <c r="BQ713" s="165"/>
      <c r="BS713" s="6"/>
      <c r="BT713" s="11"/>
      <c r="BU713" s="6"/>
      <c r="BV713" s="6"/>
    </row>
    <row r="714" spans="1:74" ht="15.75" x14ac:dyDescent="0.25">
      <c r="A714" s="52" t="s">
        <v>10055</v>
      </c>
      <c r="B714" s="56"/>
      <c r="C714" s="7" t="s">
        <v>111</v>
      </c>
      <c r="D714" s="7" t="s">
        <v>11877</v>
      </c>
      <c r="E714" s="7"/>
      <c r="F714" s="64"/>
      <c r="G714" s="6"/>
      <c r="H714" s="6"/>
      <c r="I714" s="10" t="s">
        <v>110</v>
      </c>
      <c r="J714" s="11" t="s">
        <v>9533</v>
      </c>
      <c r="K714" s="161"/>
      <c r="L714" s="176"/>
      <c r="M714" s="176">
        <v>1000</v>
      </c>
      <c r="O714" s="162"/>
      <c r="P714" s="80" t="s">
        <v>8009</v>
      </c>
      <c r="Q714" s="80" t="s">
        <v>7092</v>
      </c>
      <c r="R714" s="80"/>
      <c r="S714" s="163"/>
      <c r="T714" s="213"/>
      <c r="U714" s="162"/>
      <c r="V714" s="164"/>
      <c r="W714" s="12" t="str">
        <f>IF(COUNTIF(N714,"spare"),"","Mqtt1")</f>
        <v>Mqtt1</v>
      </c>
      <c r="X714" s="196" t="s">
        <v>10456</v>
      </c>
      <c r="Y714" s="6" t="str">
        <f t="shared" si="227"/>
        <v>marpower/450000-firedetection/201h9-s</v>
      </c>
      <c r="Z714" s="103" t="str">
        <f t="shared" si="226"/>
        <v>$.disabled</v>
      </c>
      <c r="AB714" s="6"/>
      <c r="AJ714" s="80"/>
      <c r="AM714" s="114">
        <f t="shared" si="228"/>
        <v>714</v>
      </c>
      <c r="AN714" s="80"/>
      <c r="AO714" s="80"/>
      <c r="AP714" s="80"/>
      <c r="AQ714" s="80"/>
      <c r="AR714" s="127" t="s">
        <v>110</v>
      </c>
      <c r="AS714" s="80"/>
      <c r="AT714" s="128" t="s">
        <v>9</v>
      </c>
      <c r="AU714" s="7"/>
      <c r="AV714" s="129" t="s">
        <v>112</v>
      </c>
      <c r="AW714" s="126" t="str">
        <f t="shared" si="224"/>
        <v>Please consult operation manual for more information</v>
      </c>
      <c r="AX714" s="137"/>
      <c r="AY714" s="147"/>
      <c r="AZ714" s="167"/>
      <c r="BA714" s="167"/>
      <c r="BB714" s="147" t="str">
        <f t="shared" si="219"/>
        <v>1</v>
      </c>
      <c r="BC714" s="168"/>
      <c r="BD714" s="165"/>
      <c r="BE714" s="165"/>
      <c r="BF714" s="165"/>
      <c r="BG714" s="165"/>
      <c r="BH714" s="165"/>
      <c r="BI714" s="165"/>
      <c r="BJ714" s="165"/>
      <c r="BK714" s="165"/>
      <c r="BL714" s="165"/>
      <c r="BM714" s="165"/>
      <c r="BN714" s="165"/>
      <c r="BO714" s="165"/>
      <c r="BP714" s="165"/>
      <c r="BQ714" s="165"/>
      <c r="BS714" s="6"/>
      <c r="BT714" s="11"/>
      <c r="BU714" s="6"/>
      <c r="BV714" s="6"/>
    </row>
    <row r="715" spans="1:74" ht="15.75" x14ac:dyDescent="0.25">
      <c r="A715" s="52" t="s">
        <v>10055</v>
      </c>
      <c r="B715" s="56"/>
      <c r="C715" s="7" t="s">
        <v>111</v>
      </c>
      <c r="D715" s="7" t="s">
        <v>11877</v>
      </c>
      <c r="E715" s="7"/>
      <c r="F715" s="64"/>
      <c r="G715" s="6"/>
      <c r="H715" s="6"/>
      <c r="I715" s="10" t="s">
        <v>110</v>
      </c>
      <c r="J715" s="11" t="s">
        <v>9534</v>
      </c>
      <c r="K715" s="161"/>
      <c r="L715" s="176"/>
      <c r="M715" s="176">
        <v>1000</v>
      </c>
      <c r="O715" s="162"/>
      <c r="P715" s="80" t="s">
        <v>8123</v>
      </c>
      <c r="Q715" s="80" t="s">
        <v>7093</v>
      </c>
      <c r="R715" s="80"/>
      <c r="S715" s="163"/>
      <c r="T715" s="213"/>
      <c r="U715" s="162"/>
      <c r="V715" s="164"/>
      <c r="W715" s="12" t="str">
        <f>IF(COUNTIF(N715,"spare"),"","Mqtt1")</f>
        <v>Mqtt1</v>
      </c>
      <c r="X715" s="196" t="s">
        <v>10456</v>
      </c>
      <c r="Y715" s="6" t="str">
        <f t="shared" si="227"/>
        <v>marpower/450000-firedetection/201h9-s</v>
      </c>
      <c r="Z715" s="103" t="str">
        <f t="shared" si="226"/>
        <v>$.test</v>
      </c>
      <c r="AB715" s="6"/>
      <c r="AJ715" s="80"/>
      <c r="AM715" s="114" t="str">
        <f t="shared" si="228"/>
        <v/>
      </c>
      <c r="AN715" s="80"/>
      <c r="AO715" s="80"/>
      <c r="AP715" s="80"/>
      <c r="AQ715" s="80"/>
      <c r="AR715" s="127"/>
      <c r="AS715" s="80"/>
      <c r="AT715" s="7"/>
      <c r="AU715" s="7"/>
      <c r="AV715" s="165"/>
      <c r="AW715" s="126" t="str">
        <f t="shared" si="224"/>
        <v/>
      </c>
      <c r="AX715" s="137"/>
      <c r="AY715" s="147"/>
      <c r="AZ715" s="167"/>
      <c r="BA715" s="167"/>
      <c r="BB715" s="147" t="str">
        <f t="shared" si="219"/>
        <v/>
      </c>
      <c r="BC715" s="168"/>
      <c r="BD715" s="165"/>
      <c r="BE715" s="165"/>
      <c r="BF715" s="165"/>
      <c r="BG715" s="165"/>
      <c r="BH715" s="165"/>
      <c r="BI715" s="165"/>
      <c r="BJ715" s="165"/>
      <c r="BK715" s="165"/>
      <c r="BL715" s="165"/>
      <c r="BM715" s="165"/>
      <c r="BN715" s="165"/>
      <c r="BO715" s="165"/>
      <c r="BP715" s="165"/>
      <c r="BQ715" s="165"/>
      <c r="BS715" s="6"/>
      <c r="BT715" s="11"/>
      <c r="BU715" s="6"/>
      <c r="BV715" s="6"/>
    </row>
    <row r="716" spans="1:74" ht="15.75" x14ac:dyDescent="0.25">
      <c r="A716" s="52" t="s">
        <v>10055</v>
      </c>
      <c r="B716" s="56"/>
      <c r="C716" s="7" t="s">
        <v>111</v>
      </c>
      <c r="D716" s="7" t="s">
        <v>11877</v>
      </c>
      <c r="E716" s="7"/>
      <c r="F716" s="64"/>
      <c r="G716" s="6"/>
      <c r="H716" s="6"/>
      <c r="I716" s="10" t="s">
        <v>110</v>
      </c>
      <c r="J716" s="11" t="s">
        <v>9535</v>
      </c>
      <c r="K716" s="161"/>
      <c r="L716" s="176"/>
      <c r="M716" s="176">
        <v>1000</v>
      </c>
      <c r="O716" s="162"/>
      <c r="P716" s="80" t="s">
        <v>7668</v>
      </c>
      <c r="Q716" s="80" t="s">
        <v>7094</v>
      </c>
      <c r="R716" s="80"/>
      <c r="S716" s="163"/>
      <c r="T716" s="213"/>
      <c r="U716" s="162"/>
      <c r="V716" s="164"/>
      <c r="W716" s="12" t="str">
        <f t="shared" ref="W716" si="229">IF(COUNTIF(N716,"spare"),"","Mqtt1")</f>
        <v>Mqtt1</v>
      </c>
      <c r="X716" s="196" t="s">
        <v>10457</v>
      </c>
      <c r="Y716" s="6" t="str">
        <f t="shared" si="227"/>
        <v>marpower/450000-firedetection/201h7-s</v>
      </c>
      <c r="Z716" s="103" t="str">
        <f t="shared" si="226"/>
        <v>$.alarm</v>
      </c>
      <c r="AB716" s="6"/>
      <c r="AJ716" s="80"/>
      <c r="AM716" s="114">
        <f t="shared" si="228"/>
        <v>716</v>
      </c>
      <c r="AN716" s="80"/>
      <c r="AO716" s="80"/>
      <c r="AP716" s="80"/>
      <c r="AQ716" s="80"/>
      <c r="AR716" s="127" t="s">
        <v>110</v>
      </c>
      <c r="AS716" s="80"/>
      <c r="AT716" s="128" t="s">
        <v>9</v>
      </c>
      <c r="AU716" s="7"/>
      <c r="AV716" s="129" t="s">
        <v>112</v>
      </c>
      <c r="AW716" s="126" t="str">
        <f t="shared" si="224"/>
        <v>Please consult operation manual for more information</v>
      </c>
      <c r="AX716" s="137"/>
      <c r="AY716" s="147"/>
      <c r="AZ716" s="167"/>
      <c r="BA716" s="167"/>
      <c r="BB716" s="147" t="str">
        <f t="shared" si="219"/>
        <v>1</v>
      </c>
      <c r="BC716" s="168"/>
      <c r="BD716" s="165"/>
      <c r="BE716" s="165"/>
      <c r="BF716" s="165"/>
      <c r="BG716" s="165"/>
      <c r="BH716" s="165"/>
      <c r="BI716" s="165"/>
      <c r="BJ716" s="165"/>
      <c r="BK716" s="165"/>
      <c r="BL716" s="165"/>
      <c r="BM716" s="165"/>
      <c r="BN716" s="165"/>
      <c r="BO716" s="165"/>
      <c r="BP716" s="165"/>
      <c r="BQ716" s="165"/>
      <c r="BS716" s="6"/>
      <c r="BT716" s="11"/>
      <c r="BU716" s="6"/>
      <c r="BV716" s="6"/>
    </row>
    <row r="717" spans="1:74" ht="15.75" x14ac:dyDescent="0.25">
      <c r="A717" s="52" t="s">
        <v>10059</v>
      </c>
      <c r="B717" s="56"/>
      <c r="C717" s="7" t="s">
        <v>111</v>
      </c>
      <c r="D717" s="7" t="s">
        <v>11877</v>
      </c>
      <c r="E717" s="7"/>
      <c r="F717" s="64"/>
      <c r="G717" s="6"/>
      <c r="H717" s="6"/>
      <c r="I717" s="10" t="s">
        <v>110</v>
      </c>
      <c r="J717" s="11" t="s">
        <v>9536</v>
      </c>
      <c r="K717" s="161"/>
      <c r="L717" s="176"/>
      <c r="M717" s="176">
        <v>1000</v>
      </c>
      <c r="O717" s="162"/>
      <c r="P717" s="80" t="s">
        <v>7782</v>
      </c>
      <c r="Q717" s="80" t="s">
        <v>7095</v>
      </c>
      <c r="R717" s="80"/>
      <c r="S717" s="163"/>
      <c r="T717" s="213"/>
      <c r="U717" s="162"/>
      <c r="V717" s="164"/>
      <c r="W717" s="12" t="str">
        <f>IF(COUNTIF(N717,"spare"),"","Mqtt1")</f>
        <v>Mqtt1</v>
      </c>
      <c r="X717" s="196" t="s">
        <v>10457</v>
      </c>
      <c r="Y717" s="6" t="str">
        <f t="shared" si="227"/>
        <v>marpower/450000-firedetection/201h7-s</v>
      </c>
      <c r="Z717" s="103" t="str">
        <f t="shared" si="226"/>
        <v>$.prealarm</v>
      </c>
      <c r="AB717" s="6"/>
      <c r="AJ717" s="80"/>
      <c r="AM717" s="114">
        <f t="shared" si="228"/>
        <v>717</v>
      </c>
      <c r="AN717" s="80"/>
      <c r="AO717" s="80"/>
      <c r="AP717" s="80"/>
      <c r="AQ717" s="80"/>
      <c r="AR717" s="127" t="s">
        <v>110</v>
      </c>
      <c r="AS717" s="80"/>
      <c r="AT717" s="128" t="s">
        <v>9</v>
      </c>
      <c r="AU717" s="7"/>
      <c r="AV717" s="129" t="s">
        <v>116</v>
      </c>
      <c r="AW717" s="126" t="str">
        <f t="shared" si="224"/>
        <v>Please consult operation manual for more information</v>
      </c>
      <c r="AX717" s="137"/>
      <c r="AY717" s="147"/>
      <c r="AZ717" s="167"/>
      <c r="BA717" s="167"/>
      <c r="BB717" s="147" t="str">
        <f t="shared" si="219"/>
        <v>1</v>
      </c>
      <c r="BC717" s="168"/>
      <c r="BD717" s="165"/>
      <c r="BE717" s="165"/>
      <c r="BF717" s="165"/>
      <c r="BG717" s="165"/>
      <c r="BH717" s="165"/>
      <c r="BI717" s="165"/>
      <c r="BJ717" s="165"/>
      <c r="BK717" s="165"/>
      <c r="BL717" s="165"/>
      <c r="BM717" s="165"/>
      <c r="BN717" s="165"/>
      <c r="BO717" s="165"/>
      <c r="BP717" s="165"/>
      <c r="BQ717" s="165"/>
      <c r="BS717" s="6"/>
      <c r="BT717" s="11"/>
      <c r="BU717" s="6"/>
      <c r="BV717" s="6"/>
    </row>
    <row r="718" spans="1:74" ht="15.75" x14ac:dyDescent="0.25">
      <c r="A718" s="52" t="s">
        <v>10055</v>
      </c>
      <c r="B718" s="56"/>
      <c r="C718" s="7" t="s">
        <v>111</v>
      </c>
      <c r="D718" s="7" t="s">
        <v>11877</v>
      </c>
      <c r="E718" s="7"/>
      <c r="F718" s="64"/>
      <c r="G718" s="6"/>
      <c r="H718" s="6"/>
      <c r="I718" s="10" t="s">
        <v>110</v>
      </c>
      <c r="J718" s="11" t="s">
        <v>9537</v>
      </c>
      <c r="K718" s="161"/>
      <c r="L718" s="176"/>
      <c r="M718" s="176">
        <v>1000</v>
      </c>
      <c r="O718" s="162"/>
      <c r="P718" s="80" t="s">
        <v>7896</v>
      </c>
      <c r="Q718" s="80" t="s">
        <v>7096</v>
      </c>
      <c r="R718" s="80"/>
      <c r="S718" s="163"/>
      <c r="T718" s="213"/>
      <c r="U718" s="162"/>
      <c r="V718" s="164"/>
      <c r="W718" s="12" t="str">
        <f>IF(COUNTIF(N718,"spare"),"","Mqtt1")</f>
        <v>Mqtt1</v>
      </c>
      <c r="X718" s="196" t="s">
        <v>10457</v>
      </c>
      <c r="Y718" s="6" t="str">
        <f t="shared" si="227"/>
        <v>marpower/450000-firedetection/201h7-s</v>
      </c>
      <c r="Z718" s="103" t="str">
        <f t="shared" si="226"/>
        <v>$.fault</v>
      </c>
      <c r="AB718" s="6"/>
      <c r="AJ718" s="80"/>
      <c r="AM718" s="114">
        <f t="shared" si="228"/>
        <v>718</v>
      </c>
      <c r="AN718" s="80"/>
      <c r="AO718" s="80"/>
      <c r="AP718" s="80"/>
      <c r="AQ718" s="80"/>
      <c r="AR718" s="127" t="s">
        <v>110</v>
      </c>
      <c r="AS718" s="80"/>
      <c r="AT718" s="128" t="s">
        <v>9</v>
      </c>
      <c r="AU718" s="7"/>
      <c r="AV718" s="129" t="s">
        <v>112</v>
      </c>
      <c r="AW718" s="126" t="str">
        <f t="shared" si="224"/>
        <v>Please consult operation manual for more information</v>
      </c>
      <c r="AX718" s="137"/>
      <c r="AY718" s="147"/>
      <c r="AZ718" s="167"/>
      <c r="BA718" s="167"/>
      <c r="BB718" s="147" t="str">
        <f t="shared" si="219"/>
        <v>1</v>
      </c>
      <c r="BC718" s="168"/>
      <c r="BD718" s="165"/>
      <c r="BE718" s="165"/>
      <c r="BF718" s="165"/>
      <c r="BG718" s="165"/>
      <c r="BH718" s="165"/>
      <c r="BI718" s="165"/>
      <c r="BJ718" s="165"/>
      <c r="BK718" s="165"/>
      <c r="BL718" s="165"/>
      <c r="BM718" s="165"/>
      <c r="BN718" s="165"/>
      <c r="BO718" s="165"/>
      <c r="BP718" s="165"/>
      <c r="BQ718" s="165"/>
      <c r="BS718" s="6"/>
      <c r="BT718" s="11"/>
      <c r="BU718" s="6"/>
      <c r="BV718" s="6"/>
    </row>
    <row r="719" spans="1:74" ht="15.75" x14ac:dyDescent="0.25">
      <c r="A719" s="52" t="s">
        <v>10055</v>
      </c>
      <c r="B719" s="56"/>
      <c r="C719" s="7" t="s">
        <v>111</v>
      </c>
      <c r="D719" s="7" t="s">
        <v>11877</v>
      </c>
      <c r="E719" s="7"/>
      <c r="F719" s="64"/>
      <c r="G719" s="6"/>
      <c r="H719" s="6"/>
      <c r="I719" s="10" t="s">
        <v>110</v>
      </c>
      <c r="J719" s="11" t="s">
        <v>9538</v>
      </c>
      <c r="K719" s="161"/>
      <c r="L719" s="176"/>
      <c r="M719" s="176">
        <v>1000</v>
      </c>
      <c r="O719" s="162"/>
      <c r="P719" s="80" t="s">
        <v>8010</v>
      </c>
      <c r="Q719" s="80" t="s">
        <v>7097</v>
      </c>
      <c r="R719" s="80"/>
      <c r="S719" s="163"/>
      <c r="T719" s="213"/>
      <c r="U719" s="162"/>
      <c r="V719" s="164"/>
      <c r="W719" s="12" t="str">
        <f>IF(COUNTIF(N719,"spare"),"","Mqtt1")</f>
        <v>Mqtt1</v>
      </c>
      <c r="X719" s="196" t="s">
        <v>10457</v>
      </c>
      <c r="Y719" s="6" t="str">
        <f t="shared" si="227"/>
        <v>marpower/450000-firedetection/201h7-s</v>
      </c>
      <c r="Z719" s="103" t="str">
        <f t="shared" si="226"/>
        <v>$.disabled</v>
      </c>
      <c r="AB719" s="6"/>
      <c r="AJ719" s="80"/>
      <c r="AM719" s="114">
        <f t="shared" si="228"/>
        <v>719</v>
      </c>
      <c r="AN719" s="80"/>
      <c r="AO719" s="80"/>
      <c r="AP719" s="80"/>
      <c r="AQ719" s="80"/>
      <c r="AR719" s="127" t="s">
        <v>110</v>
      </c>
      <c r="AS719" s="80"/>
      <c r="AT719" s="128" t="s">
        <v>9</v>
      </c>
      <c r="AU719" s="7"/>
      <c r="AV719" s="129" t="s">
        <v>112</v>
      </c>
      <c r="AW719" s="126" t="str">
        <f t="shared" si="224"/>
        <v>Please consult operation manual for more information</v>
      </c>
      <c r="AX719" s="137"/>
      <c r="AY719" s="147"/>
      <c r="AZ719" s="167"/>
      <c r="BA719" s="167"/>
      <c r="BB719" s="147" t="str">
        <f t="shared" si="219"/>
        <v>1</v>
      </c>
      <c r="BC719" s="168"/>
      <c r="BD719" s="165"/>
      <c r="BE719" s="165"/>
      <c r="BF719" s="165"/>
      <c r="BG719" s="165"/>
      <c r="BH719" s="165"/>
      <c r="BI719" s="165"/>
      <c r="BJ719" s="165"/>
      <c r="BK719" s="165"/>
      <c r="BL719" s="165"/>
      <c r="BM719" s="165"/>
      <c r="BN719" s="165"/>
      <c r="BO719" s="165"/>
      <c r="BP719" s="165"/>
      <c r="BQ719" s="165"/>
      <c r="BS719" s="6"/>
      <c r="BT719" s="11"/>
      <c r="BU719" s="6"/>
      <c r="BV719" s="6"/>
    </row>
    <row r="720" spans="1:74" ht="15.75" x14ac:dyDescent="0.25">
      <c r="A720" s="52" t="s">
        <v>10055</v>
      </c>
      <c r="B720" s="56"/>
      <c r="C720" s="7" t="s">
        <v>111</v>
      </c>
      <c r="D720" s="7" t="s">
        <v>11877</v>
      </c>
      <c r="E720" s="7"/>
      <c r="F720" s="64"/>
      <c r="G720" s="6"/>
      <c r="H720" s="6"/>
      <c r="I720" s="10" t="s">
        <v>110</v>
      </c>
      <c r="J720" s="11" t="s">
        <v>9539</v>
      </c>
      <c r="K720" s="161"/>
      <c r="L720" s="176"/>
      <c r="M720" s="176">
        <v>1000</v>
      </c>
      <c r="O720" s="162"/>
      <c r="P720" s="80" t="s">
        <v>8124</v>
      </c>
      <c r="Q720" s="80" t="s">
        <v>7098</v>
      </c>
      <c r="R720" s="80"/>
      <c r="S720" s="163"/>
      <c r="T720" s="213"/>
      <c r="U720" s="162"/>
      <c r="V720" s="164"/>
      <c r="W720" s="12" t="str">
        <f>IF(COUNTIF(N720,"spare"),"","Mqtt1")</f>
        <v>Mqtt1</v>
      </c>
      <c r="X720" s="196" t="s">
        <v>10457</v>
      </c>
      <c r="Y720" s="6" t="str">
        <f t="shared" si="227"/>
        <v>marpower/450000-firedetection/201h7-s</v>
      </c>
      <c r="Z720" s="103" t="str">
        <f t="shared" si="226"/>
        <v>$.test</v>
      </c>
      <c r="AB720" s="6"/>
      <c r="AJ720" s="80"/>
      <c r="AM720" s="114" t="str">
        <f t="shared" si="228"/>
        <v/>
      </c>
      <c r="AN720" s="80"/>
      <c r="AO720" s="80"/>
      <c r="AP720" s="80"/>
      <c r="AQ720" s="80"/>
      <c r="AR720" s="127"/>
      <c r="AS720" s="80"/>
      <c r="AT720" s="7"/>
      <c r="AU720" s="7"/>
      <c r="AV720" s="165"/>
      <c r="AW720" s="126" t="str">
        <f t="shared" si="224"/>
        <v/>
      </c>
      <c r="AX720" s="137"/>
      <c r="AY720" s="147"/>
      <c r="AZ720" s="167"/>
      <c r="BA720" s="167"/>
      <c r="BB720" s="147" t="str">
        <f t="shared" si="219"/>
        <v/>
      </c>
      <c r="BC720" s="168"/>
      <c r="BD720" s="165"/>
      <c r="BE720" s="165"/>
      <c r="BF720" s="165"/>
      <c r="BG720" s="165"/>
      <c r="BH720" s="165"/>
      <c r="BI720" s="165"/>
      <c r="BJ720" s="165"/>
      <c r="BK720" s="165"/>
      <c r="BL720" s="165"/>
      <c r="BM720" s="165"/>
      <c r="BN720" s="165"/>
      <c r="BO720" s="165"/>
      <c r="BP720" s="165"/>
      <c r="BQ720" s="165"/>
      <c r="BS720" s="6"/>
      <c r="BT720" s="11"/>
      <c r="BU720" s="6"/>
      <c r="BV720" s="6"/>
    </row>
    <row r="721" spans="1:74" ht="15.75" x14ac:dyDescent="0.25">
      <c r="A721" s="52" t="s">
        <v>10055</v>
      </c>
      <c r="B721" s="56"/>
      <c r="C721" s="7" t="s">
        <v>9455</v>
      </c>
      <c r="D721" s="7" t="s">
        <v>11877</v>
      </c>
      <c r="E721" s="7"/>
      <c r="F721" s="64"/>
      <c r="G721" s="6"/>
      <c r="H721" s="6"/>
      <c r="I721"/>
      <c r="J721" s="11" t="s">
        <v>6989</v>
      </c>
      <c r="K721" s="161" t="s">
        <v>511</v>
      </c>
      <c r="L721" s="176"/>
      <c r="M721" s="176">
        <v>1000</v>
      </c>
      <c r="N721" s="80" t="s">
        <v>1396</v>
      </c>
      <c r="O721" s="162"/>
      <c r="P721" s="80" t="s">
        <v>7465</v>
      </c>
      <c r="Q721" s="80"/>
      <c r="R721" s="80"/>
      <c r="S721" s="163"/>
      <c r="T721" s="213"/>
      <c r="U721" s="162"/>
      <c r="V721" s="164"/>
      <c r="W721" s="12"/>
      <c r="X721" s="196" t="s">
        <v>10445</v>
      </c>
      <c r="Y721" s="6"/>
      <c r="Z721" s="103"/>
      <c r="AA721" s="12">
        <v>1</v>
      </c>
      <c r="AB721" s="6" t="s">
        <v>196</v>
      </c>
      <c r="AC721" s="103">
        <v>22</v>
      </c>
      <c r="AJ721" s="80"/>
      <c r="AK721" s="113" t="s">
        <v>11878</v>
      </c>
      <c r="AM721" s="114" t="str">
        <f t="shared" si="228"/>
        <v/>
      </c>
      <c r="AN721" s="80"/>
      <c r="AO721" s="80"/>
      <c r="AP721" s="80"/>
      <c r="AQ721" s="80"/>
      <c r="AR721" s="127"/>
      <c r="AS721" s="80"/>
      <c r="AT721" s="128"/>
      <c r="AU721" s="7"/>
      <c r="AV721" s="129"/>
      <c r="AW721" s="126" t="str">
        <f t="shared" si="224"/>
        <v/>
      </c>
      <c r="AX721" s="137"/>
      <c r="AY721" s="147"/>
      <c r="AZ721" s="167"/>
      <c r="BA721" s="167"/>
      <c r="BB721" s="147" t="str">
        <f t="shared" si="219"/>
        <v/>
      </c>
      <c r="BC721" s="168"/>
      <c r="BD721" s="165"/>
      <c r="BE721" s="165"/>
      <c r="BF721" s="165"/>
      <c r="BG721" s="165"/>
      <c r="BH721" s="165"/>
      <c r="BI721" s="165"/>
      <c r="BJ721" s="165"/>
      <c r="BK721" s="165"/>
      <c r="BL721" s="165"/>
      <c r="BM721" s="165"/>
      <c r="BN721" s="165"/>
      <c r="BO721" s="165"/>
      <c r="BP721" s="165"/>
      <c r="BQ721" s="165"/>
      <c r="BS721" s="6"/>
      <c r="BT721" s="11"/>
      <c r="BU721" s="6"/>
      <c r="BV721" s="6"/>
    </row>
    <row r="722" spans="1:74" ht="15.75" x14ac:dyDescent="0.25">
      <c r="A722" s="52" t="s">
        <v>10055</v>
      </c>
      <c r="B722" s="56"/>
      <c r="C722" s="7" t="s">
        <v>111</v>
      </c>
      <c r="D722" s="7" t="s">
        <v>11877</v>
      </c>
      <c r="E722" s="7"/>
      <c r="F722" s="64"/>
      <c r="G722" s="6"/>
      <c r="H722" s="6"/>
      <c r="I722" s="10" t="s">
        <v>110</v>
      </c>
      <c r="J722" s="11" t="s">
        <v>9540</v>
      </c>
      <c r="K722" s="161"/>
      <c r="L722" s="176"/>
      <c r="M722" s="176">
        <v>1000</v>
      </c>
      <c r="O722" s="162"/>
      <c r="P722" s="80" t="s">
        <v>7669</v>
      </c>
      <c r="Q722" s="80" t="s">
        <v>7099</v>
      </c>
      <c r="R722" s="80"/>
      <c r="S722" s="163"/>
      <c r="T722" s="213"/>
      <c r="U722" s="162"/>
      <c r="V722" s="164"/>
      <c r="W722" s="12" t="str">
        <f t="shared" ref="W722" si="230">IF(COUNTIF(N722,"spare"),"","Mqtt1")</f>
        <v>Mqtt1</v>
      </c>
      <c r="X722" s="196" t="s">
        <v>10458</v>
      </c>
      <c r="Y722" s="6" t="str">
        <f>LOWER(SUBSTITUTE(SUBSTITUTE(IF(COUNTIF(N722,"spare"),"",_xlfn.CONCAT("marpower/",IF(X722&lt;&gt;"","450000 FIREDETECTION/"&amp;X722,"450000 FIREDETECTION GENERAL")))," ","-"),"_","-"))</f>
        <v>marpower/450000-firedetection/201h44-s</v>
      </c>
      <c r="Z722" s="103" t="str">
        <f t="shared" ref="Z722:Z731" si="231">IF(COUNTIF(N722,"spare"),"","$."&amp;_xlfn.REGEXREPLACE(IF(X722="",J722,_xlfn.REGEXREPLACE(J722,".*_","")),"^FIRE_",""))</f>
        <v>$.alarm</v>
      </c>
      <c r="AB722" s="6"/>
      <c r="AJ722" s="80"/>
      <c r="AM722" s="114">
        <f t="shared" si="228"/>
        <v>722</v>
      </c>
      <c r="AN722" s="80"/>
      <c r="AO722" s="80"/>
      <c r="AP722" s="80"/>
      <c r="AQ722" s="80"/>
      <c r="AR722" s="127" t="s">
        <v>110</v>
      </c>
      <c r="AS722" s="80"/>
      <c r="AT722" s="128" t="s">
        <v>9</v>
      </c>
      <c r="AU722" s="7"/>
      <c r="AV722" s="129" t="s">
        <v>112</v>
      </c>
      <c r="AW722" s="126" t="str">
        <f t="shared" si="224"/>
        <v>Please consult operation manual for more information</v>
      </c>
      <c r="AX722" s="137"/>
      <c r="AY722" s="147"/>
      <c r="AZ722" s="167"/>
      <c r="BA722" s="167"/>
      <c r="BB722" s="147" t="str">
        <f t="shared" si="219"/>
        <v>1</v>
      </c>
      <c r="BC722" s="168"/>
      <c r="BD722" s="165"/>
      <c r="BE722" s="165"/>
      <c r="BF722" s="165"/>
      <c r="BG722" s="165"/>
      <c r="BH722" s="165"/>
      <c r="BI722" s="165"/>
      <c r="BJ722" s="165"/>
      <c r="BK722" s="165"/>
      <c r="BL722" s="165"/>
      <c r="BM722" s="165"/>
      <c r="BN722" s="165"/>
      <c r="BO722" s="165"/>
      <c r="BP722" s="165"/>
      <c r="BQ722" s="165"/>
      <c r="BS722" s="6"/>
      <c r="BT722" s="11"/>
      <c r="BU722" s="6"/>
      <c r="BV722" s="6"/>
    </row>
    <row r="723" spans="1:74" ht="15.75" x14ac:dyDescent="0.25">
      <c r="A723" s="52" t="s">
        <v>10059</v>
      </c>
      <c r="B723" s="56"/>
      <c r="C723" s="7" t="s">
        <v>111</v>
      </c>
      <c r="D723" s="7" t="s">
        <v>11877</v>
      </c>
      <c r="E723" s="7"/>
      <c r="F723" s="64"/>
      <c r="G723" s="6"/>
      <c r="H723" s="6"/>
      <c r="I723" s="10" t="s">
        <v>110</v>
      </c>
      <c r="J723" s="11" t="s">
        <v>9541</v>
      </c>
      <c r="K723" s="161"/>
      <c r="L723" s="176"/>
      <c r="M723" s="176">
        <v>1000</v>
      </c>
      <c r="O723" s="162"/>
      <c r="P723" s="80" t="s">
        <v>7783</v>
      </c>
      <c r="Q723" s="80" t="s">
        <v>7100</v>
      </c>
      <c r="R723" s="80"/>
      <c r="S723" s="163"/>
      <c r="T723" s="213"/>
      <c r="U723" s="162"/>
      <c r="V723" s="164"/>
      <c r="W723" s="12" t="str">
        <f>IF(COUNTIF(N723,"spare"),"","Mqtt1")</f>
        <v>Mqtt1</v>
      </c>
      <c r="X723" s="196" t="s">
        <v>10458</v>
      </c>
      <c r="Y723" s="6" t="str">
        <f t="shared" ref="Y723:Y731" si="232">LOWER(SUBSTITUTE(SUBSTITUTE(IF(COUNTIF(N723,"spare"),"",_xlfn.CONCAT("marpower/",IF(X723&lt;&gt;"","450000 FIREDETECTION/"&amp;X723,"450000 FIREDETECTION GENERAL")))," ","-"),"_","-"))</f>
        <v>marpower/450000-firedetection/201h44-s</v>
      </c>
      <c r="Z723" s="103" t="str">
        <f t="shared" si="231"/>
        <v>$.prealarm</v>
      </c>
      <c r="AB723" s="6"/>
      <c r="AJ723" s="80"/>
      <c r="AM723" s="114">
        <f t="shared" si="228"/>
        <v>723</v>
      </c>
      <c r="AN723" s="80"/>
      <c r="AO723" s="80"/>
      <c r="AP723" s="80"/>
      <c r="AQ723" s="80"/>
      <c r="AR723" s="127" t="s">
        <v>110</v>
      </c>
      <c r="AS723" s="80"/>
      <c r="AT723" s="128" t="s">
        <v>9</v>
      </c>
      <c r="AU723" s="7"/>
      <c r="AV723" s="129" t="s">
        <v>116</v>
      </c>
      <c r="AW723" s="126" t="str">
        <f t="shared" si="224"/>
        <v>Please consult operation manual for more information</v>
      </c>
      <c r="AX723" s="137"/>
      <c r="AY723" s="147"/>
      <c r="AZ723" s="167"/>
      <c r="BA723" s="167"/>
      <c r="BB723" s="147" t="str">
        <f t="shared" si="219"/>
        <v>1</v>
      </c>
      <c r="BC723" s="168"/>
      <c r="BD723" s="165"/>
      <c r="BE723" s="165"/>
      <c r="BF723" s="165"/>
      <c r="BG723" s="165"/>
      <c r="BH723" s="165"/>
      <c r="BI723" s="165"/>
      <c r="BJ723" s="165"/>
      <c r="BK723" s="165"/>
      <c r="BL723" s="165"/>
      <c r="BM723" s="165"/>
      <c r="BN723" s="165"/>
      <c r="BO723" s="165"/>
      <c r="BP723" s="165"/>
      <c r="BQ723" s="165"/>
      <c r="BS723" s="6"/>
      <c r="BT723" s="11"/>
      <c r="BU723" s="6"/>
      <c r="BV723" s="6"/>
    </row>
    <row r="724" spans="1:74" ht="15.75" x14ac:dyDescent="0.25">
      <c r="A724" s="52" t="s">
        <v>10055</v>
      </c>
      <c r="B724" s="56"/>
      <c r="C724" s="7" t="s">
        <v>111</v>
      </c>
      <c r="D724" s="7" t="s">
        <v>11877</v>
      </c>
      <c r="E724" s="7"/>
      <c r="F724" s="64"/>
      <c r="G724" s="6"/>
      <c r="H724" s="6"/>
      <c r="I724" s="10" t="s">
        <v>110</v>
      </c>
      <c r="J724" s="11" t="s">
        <v>9542</v>
      </c>
      <c r="K724" s="161"/>
      <c r="L724" s="176"/>
      <c r="M724" s="176">
        <v>1000</v>
      </c>
      <c r="O724" s="162"/>
      <c r="P724" s="80" t="s">
        <v>7897</v>
      </c>
      <c r="Q724" s="80" t="s">
        <v>7101</v>
      </c>
      <c r="R724" s="80"/>
      <c r="S724" s="163"/>
      <c r="T724" s="213"/>
      <c r="U724" s="162"/>
      <c r="V724" s="164"/>
      <c r="W724" s="12" t="str">
        <f>IF(COUNTIF(N724,"spare"),"","Mqtt1")</f>
        <v>Mqtt1</v>
      </c>
      <c r="X724" s="196" t="s">
        <v>10458</v>
      </c>
      <c r="Y724" s="6" t="str">
        <f t="shared" si="232"/>
        <v>marpower/450000-firedetection/201h44-s</v>
      </c>
      <c r="Z724" s="103" t="str">
        <f t="shared" si="231"/>
        <v>$.fault</v>
      </c>
      <c r="AB724" s="6"/>
      <c r="AJ724" s="80"/>
      <c r="AM724" s="114">
        <f t="shared" si="228"/>
        <v>724</v>
      </c>
      <c r="AN724" s="80"/>
      <c r="AO724" s="80"/>
      <c r="AP724" s="80"/>
      <c r="AQ724" s="80"/>
      <c r="AR724" s="127" t="s">
        <v>110</v>
      </c>
      <c r="AS724" s="80"/>
      <c r="AT724" s="128" t="s">
        <v>9</v>
      </c>
      <c r="AU724" s="7"/>
      <c r="AV724" s="129" t="s">
        <v>112</v>
      </c>
      <c r="AW724" s="126" t="str">
        <f t="shared" si="224"/>
        <v>Please consult operation manual for more information</v>
      </c>
      <c r="AX724" s="137"/>
      <c r="AY724" s="147"/>
      <c r="AZ724" s="167"/>
      <c r="BA724" s="167"/>
      <c r="BB724" s="147" t="str">
        <f t="shared" si="219"/>
        <v>1</v>
      </c>
      <c r="BC724" s="168"/>
      <c r="BD724" s="165"/>
      <c r="BE724" s="165"/>
      <c r="BF724" s="165"/>
      <c r="BG724" s="165"/>
      <c r="BH724" s="165"/>
      <c r="BI724" s="165"/>
      <c r="BJ724" s="165"/>
      <c r="BK724" s="165"/>
      <c r="BL724" s="165"/>
      <c r="BM724" s="165"/>
      <c r="BN724" s="165"/>
      <c r="BO724" s="165"/>
      <c r="BP724" s="165"/>
      <c r="BQ724" s="165"/>
      <c r="BS724" s="6"/>
      <c r="BT724" s="11"/>
      <c r="BU724" s="6"/>
      <c r="BV724" s="6"/>
    </row>
    <row r="725" spans="1:74" ht="15.75" x14ac:dyDescent="0.25">
      <c r="A725" s="52" t="s">
        <v>10055</v>
      </c>
      <c r="B725" s="56"/>
      <c r="C725" s="7" t="s">
        <v>111</v>
      </c>
      <c r="D725" s="7" t="s">
        <v>11877</v>
      </c>
      <c r="E725" s="7"/>
      <c r="F725" s="64"/>
      <c r="G725" s="6"/>
      <c r="H725" s="6"/>
      <c r="I725" s="10" t="s">
        <v>110</v>
      </c>
      <c r="J725" s="11" t="s">
        <v>9543</v>
      </c>
      <c r="K725" s="161"/>
      <c r="L725" s="176"/>
      <c r="M725" s="176">
        <v>1000</v>
      </c>
      <c r="O725" s="162"/>
      <c r="P725" s="80" t="s">
        <v>8011</v>
      </c>
      <c r="Q725" s="80" t="s">
        <v>7102</v>
      </c>
      <c r="R725" s="80"/>
      <c r="S725" s="163"/>
      <c r="T725" s="213"/>
      <c r="U725" s="162"/>
      <c r="V725" s="164"/>
      <c r="W725" s="12" t="str">
        <f>IF(COUNTIF(N725,"spare"),"","Mqtt1")</f>
        <v>Mqtt1</v>
      </c>
      <c r="X725" s="196" t="s">
        <v>10458</v>
      </c>
      <c r="Y725" s="6" t="str">
        <f t="shared" si="232"/>
        <v>marpower/450000-firedetection/201h44-s</v>
      </c>
      <c r="Z725" s="103" t="str">
        <f t="shared" si="231"/>
        <v>$.disabled</v>
      </c>
      <c r="AB725" s="6"/>
      <c r="AJ725" s="80"/>
      <c r="AM725" s="114">
        <f t="shared" si="228"/>
        <v>725</v>
      </c>
      <c r="AN725" s="80"/>
      <c r="AO725" s="80"/>
      <c r="AP725" s="80"/>
      <c r="AQ725" s="80"/>
      <c r="AR725" s="127" t="s">
        <v>110</v>
      </c>
      <c r="AS725" s="80"/>
      <c r="AT725" s="128" t="s">
        <v>9</v>
      </c>
      <c r="AU725" s="7"/>
      <c r="AV725" s="129" t="s">
        <v>112</v>
      </c>
      <c r="AW725" s="126" t="str">
        <f t="shared" si="224"/>
        <v>Please consult operation manual for more information</v>
      </c>
      <c r="AX725" s="137"/>
      <c r="AY725" s="147"/>
      <c r="AZ725" s="167"/>
      <c r="BA725" s="167"/>
      <c r="BB725" s="147" t="str">
        <f t="shared" si="219"/>
        <v>1</v>
      </c>
      <c r="BC725" s="168"/>
      <c r="BD725" s="165"/>
      <c r="BE725" s="165"/>
      <c r="BF725" s="165"/>
      <c r="BG725" s="165"/>
      <c r="BH725" s="165"/>
      <c r="BI725" s="165"/>
      <c r="BJ725" s="165"/>
      <c r="BK725" s="165"/>
      <c r="BL725" s="165"/>
      <c r="BM725" s="165"/>
      <c r="BN725" s="165"/>
      <c r="BO725" s="165"/>
      <c r="BP725" s="165"/>
      <c r="BQ725" s="165"/>
      <c r="BS725" s="6"/>
      <c r="BT725" s="11"/>
      <c r="BU725" s="6"/>
      <c r="BV725" s="6"/>
    </row>
    <row r="726" spans="1:74" ht="15.75" x14ac:dyDescent="0.25">
      <c r="A726" s="52" t="s">
        <v>10055</v>
      </c>
      <c r="B726" s="56"/>
      <c r="C726" s="7" t="s">
        <v>111</v>
      </c>
      <c r="D726" s="7" t="s">
        <v>11877</v>
      </c>
      <c r="E726" s="7"/>
      <c r="F726" s="64"/>
      <c r="G726" s="6"/>
      <c r="H726" s="6"/>
      <c r="I726" s="10" t="s">
        <v>110</v>
      </c>
      <c r="J726" s="11" t="s">
        <v>9544</v>
      </c>
      <c r="K726" s="161"/>
      <c r="L726" s="176"/>
      <c r="M726" s="176">
        <v>1000</v>
      </c>
      <c r="O726" s="162"/>
      <c r="P726" s="80" t="s">
        <v>8125</v>
      </c>
      <c r="Q726" s="80" t="s">
        <v>7103</v>
      </c>
      <c r="R726" s="80"/>
      <c r="S726" s="163"/>
      <c r="T726" s="213"/>
      <c r="U726" s="162"/>
      <c r="V726" s="164"/>
      <c r="W726" s="12" t="str">
        <f>IF(COUNTIF(N726,"spare"),"","Mqtt1")</f>
        <v>Mqtt1</v>
      </c>
      <c r="X726" s="196" t="s">
        <v>10458</v>
      </c>
      <c r="Y726" s="6" t="str">
        <f t="shared" si="232"/>
        <v>marpower/450000-firedetection/201h44-s</v>
      </c>
      <c r="Z726" s="103" t="str">
        <f t="shared" si="231"/>
        <v>$.test</v>
      </c>
      <c r="AB726" s="6"/>
      <c r="AJ726" s="80"/>
      <c r="AM726" s="114" t="str">
        <f t="shared" si="228"/>
        <v/>
      </c>
      <c r="AN726" s="80"/>
      <c r="AO726" s="80"/>
      <c r="AP726" s="80"/>
      <c r="AQ726" s="80"/>
      <c r="AR726" s="127"/>
      <c r="AS726" s="80"/>
      <c r="AT726" s="7"/>
      <c r="AU726" s="7"/>
      <c r="AV726" s="165"/>
      <c r="AW726" s="126" t="str">
        <f t="shared" si="224"/>
        <v/>
      </c>
      <c r="AX726" s="137"/>
      <c r="AY726" s="147"/>
      <c r="AZ726" s="167"/>
      <c r="BA726" s="167"/>
      <c r="BB726" s="147" t="str">
        <f t="shared" si="219"/>
        <v/>
      </c>
      <c r="BC726" s="168"/>
      <c r="BD726" s="165"/>
      <c r="BE726" s="165"/>
      <c r="BF726" s="165"/>
      <c r="BG726" s="165"/>
      <c r="BH726" s="165"/>
      <c r="BI726" s="165"/>
      <c r="BJ726" s="165"/>
      <c r="BK726" s="165"/>
      <c r="BL726" s="165"/>
      <c r="BM726" s="165"/>
      <c r="BN726" s="165"/>
      <c r="BO726" s="165"/>
      <c r="BP726" s="165"/>
      <c r="BQ726" s="165"/>
      <c r="BS726" s="6"/>
      <c r="BT726" s="11"/>
      <c r="BU726" s="6"/>
      <c r="BV726" s="6"/>
    </row>
    <row r="727" spans="1:74" ht="15.75" x14ac:dyDescent="0.25">
      <c r="A727" s="52" t="s">
        <v>10055</v>
      </c>
      <c r="B727" s="56"/>
      <c r="C727" s="7" t="s">
        <v>111</v>
      </c>
      <c r="D727" s="7" t="s">
        <v>11877</v>
      </c>
      <c r="E727" s="7"/>
      <c r="F727" s="64"/>
      <c r="G727" s="6"/>
      <c r="H727" s="6"/>
      <c r="I727" s="10" t="s">
        <v>110</v>
      </c>
      <c r="J727" s="11" t="s">
        <v>9545</v>
      </c>
      <c r="K727" s="161"/>
      <c r="L727" s="176"/>
      <c r="M727" s="176">
        <v>1000</v>
      </c>
      <c r="O727" s="162"/>
      <c r="P727" s="80" t="s">
        <v>7670</v>
      </c>
      <c r="Q727" s="80" t="s">
        <v>7104</v>
      </c>
      <c r="R727" s="80"/>
      <c r="S727" s="163"/>
      <c r="T727" s="213"/>
      <c r="U727" s="162"/>
      <c r="V727" s="164"/>
      <c r="W727" s="12" t="str">
        <f t="shared" ref="W727" si="233">IF(COUNTIF(N727,"spare"),"","Mqtt1")</f>
        <v>Mqtt1</v>
      </c>
      <c r="X727" s="196" t="s">
        <v>10459</v>
      </c>
      <c r="Y727" s="6" t="str">
        <f t="shared" si="232"/>
        <v>marpower/450000-firedetection/201h52-s</v>
      </c>
      <c r="Z727" s="103" t="str">
        <f t="shared" si="231"/>
        <v>$.alarm</v>
      </c>
      <c r="AB727" s="6"/>
      <c r="AJ727" s="80"/>
      <c r="AM727" s="114">
        <f t="shared" si="228"/>
        <v>727</v>
      </c>
      <c r="AN727" s="80"/>
      <c r="AO727" s="80"/>
      <c r="AP727" s="80"/>
      <c r="AQ727" s="80"/>
      <c r="AR727" s="127" t="s">
        <v>110</v>
      </c>
      <c r="AS727" s="80"/>
      <c r="AT727" s="128" t="s">
        <v>9</v>
      </c>
      <c r="AU727" s="7"/>
      <c r="AV727" s="129" t="s">
        <v>112</v>
      </c>
      <c r="AW727" s="126" t="str">
        <f t="shared" si="224"/>
        <v>Please consult operation manual for more information</v>
      </c>
      <c r="AX727" s="137"/>
      <c r="AY727" s="147"/>
      <c r="AZ727" s="167"/>
      <c r="BA727" s="167"/>
      <c r="BB727" s="147" t="str">
        <f t="shared" si="219"/>
        <v>1</v>
      </c>
      <c r="BC727" s="168"/>
      <c r="BD727" s="165"/>
      <c r="BE727" s="165"/>
      <c r="BF727" s="165"/>
      <c r="BG727" s="165"/>
      <c r="BH727" s="165"/>
      <c r="BI727" s="165"/>
      <c r="BJ727" s="165"/>
      <c r="BK727" s="165"/>
      <c r="BL727" s="165"/>
      <c r="BM727" s="165"/>
      <c r="BN727" s="165"/>
      <c r="BO727" s="165"/>
      <c r="BP727" s="165"/>
      <c r="BQ727" s="165"/>
      <c r="BS727" s="6"/>
      <c r="BT727" s="11"/>
      <c r="BU727" s="6"/>
      <c r="BV727" s="6"/>
    </row>
    <row r="728" spans="1:74" ht="15.75" x14ac:dyDescent="0.25">
      <c r="A728" s="52" t="s">
        <v>10059</v>
      </c>
      <c r="B728" s="56"/>
      <c r="C728" s="7" t="s">
        <v>111</v>
      </c>
      <c r="D728" s="7" t="s">
        <v>11877</v>
      </c>
      <c r="E728" s="7"/>
      <c r="F728" s="64"/>
      <c r="G728" s="6"/>
      <c r="H728" s="6"/>
      <c r="I728" s="10" t="s">
        <v>110</v>
      </c>
      <c r="J728" s="11" t="s">
        <v>9546</v>
      </c>
      <c r="K728" s="161"/>
      <c r="L728" s="176"/>
      <c r="M728" s="176">
        <v>1000</v>
      </c>
      <c r="O728" s="162"/>
      <c r="P728" s="80" t="s">
        <v>7784</v>
      </c>
      <c r="Q728" s="80" t="s">
        <v>7105</v>
      </c>
      <c r="R728" s="80"/>
      <c r="S728" s="163"/>
      <c r="T728" s="213"/>
      <c r="U728" s="162"/>
      <c r="V728" s="164"/>
      <c r="W728" s="12" t="str">
        <f>IF(COUNTIF(N728,"spare"),"","Mqtt1")</f>
        <v>Mqtt1</v>
      </c>
      <c r="X728" s="196" t="s">
        <v>10459</v>
      </c>
      <c r="Y728" s="6" t="str">
        <f t="shared" si="232"/>
        <v>marpower/450000-firedetection/201h52-s</v>
      </c>
      <c r="Z728" s="103" t="str">
        <f t="shared" si="231"/>
        <v>$.prealarm</v>
      </c>
      <c r="AB728" s="6"/>
      <c r="AJ728" s="80"/>
      <c r="AM728" s="114">
        <f t="shared" si="228"/>
        <v>728</v>
      </c>
      <c r="AN728" s="80"/>
      <c r="AO728" s="80"/>
      <c r="AP728" s="80"/>
      <c r="AQ728" s="80"/>
      <c r="AR728" s="127" t="s">
        <v>110</v>
      </c>
      <c r="AS728" s="80"/>
      <c r="AT728" s="128" t="s">
        <v>9</v>
      </c>
      <c r="AU728" s="7"/>
      <c r="AV728" s="129" t="s">
        <v>116</v>
      </c>
      <c r="AW728" s="126" t="str">
        <f t="shared" si="224"/>
        <v>Please consult operation manual for more information</v>
      </c>
      <c r="AX728" s="137"/>
      <c r="AY728" s="147"/>
      <c r="AZ728" s="167"/>
      <c r="BA728" s="167"/>
      <c r="BB728" s="147" t="str">
        <f t="shared" ref="BB728:BB791" si="234">IF(ISNUMBER(AM728),"1","")</f>
        <v>1</v>
      </c>
      <c r="BC728" s="168"/>
      <c r="BD728" s="165"/>
      <c r="BE728" s="165"/>
      <c r="BF728" s="165"/>
      <c r="BG728" s="165"/>
      <c r="BH728" s="165"/>
      <c r="BI728" s="165"/>
      <c r="BJ728" s="165"/>
      <c r="BK728" s="165"/>
      <c r="BL728" s="165"/>
      <c r="BM728" s="165"/>
      <c r="BN728" s="165"/>
      <c r="BO728" s="165"/>
      <c r="BP728" s="165"/>
      <c r="BQ728" s="165"/>
      <c r="BS728" s="6"/>
      <c r="BT728" s="11"/>
      <c r="BU728" s="6"/>
      <c r="BV728" s="6"/>
    </row>
    <row r="729" spans="1:74" ht="15.75" x14ac:dyDescent="0.25">
      <c r="A729" s="52" t="s">
        <v>10055</v>
      </c>
      <c r="B729" s="56"/>
      <c r="C729" s="7" t="s">
        <v>111</v>
      </c>
      <c r="D729" s="7" t="s">
        <v>11877</v>
      </c>
      <c r="E729" s="7"/>
      <c r="F729" s="64"/>
      <c r="G729" s="6"/>
      <c r="H729" s="6"/>
      <c r="I729" s="10" t="s">
        <v>110</v>
      </c>
      <c r="J729" s="11" t="s">
        <v>9547</v>
      </c>
      <c r="K729" s="161"/>
      <c r="L729" s="176"/>
      <c r="M729" s="176">
        <v>1000</v>
      </c>
      <c r="O729" s="162"/>
      <c r="P729" s="80" t="s">
        <v>7898</v>
      </c>
      <c r="Q729" s="80" t="s">
        <v>7106</v>
      </c>
      <c r="R729" s="80"/>
      <c r="S729" s="163"/>
      <c r="T729" s="213"/>
      <c r="U729" s="162"/>
      <c r="V729" s="164"/>
      <c r="W729" s="12" t="str">
        <f>IF(COUNTIF(N729,"spare"),"","Mqtt1")</f>
        <v>Mqtt1</v>
      </c>
      <c r="X729" s="196" t="s">
        <v>10459</v>
      </c>
      <c r="Y729" s="6" t="str">
        <f t="shared" si="232"/>
        <v>marpower/450000-firedetection/201h52-s</v>
      </c>
      <c r="Z729" s="103" t="str">
        <f t="shared" si="231"/>
        <v>$.fault</v>
      </c>
      <c r="AB729" s="6"/>
      <c r="AJ729" s="80"/>
      <c r="AM729" s="114">
        <f t="shared" si="228"/>
        <v>729</v>
      </c>
      <c r="AN729" s="80"/>
      <c r="AO729" s="80"/>
      <c r="AP729" s="80"/>
      <c r="AQ729" s="80"/>
      <c r="AR729" s="127" t="s">
        <v>110</v>
      </c>
      <c r="AS729" s="80"/>
      <c r="AT729" s="128" t="s">
        <v>9</v>
      </c>
      <c r="AU729" s="7"/>
      <c r="AV729" s="129" t="s">
        <v>112</v>
      </c>
      <c r="AW729" s="126" t="str">
        <f t="shared" si="224"/>
        <v>Please consult operation manual for more information</v>
      </c>
      <c r="AX729" s="137"/>
      <c r="AY729" s="147"/>
      <c r="AZ729" s="167"/>
      <c r="BA729" s="167"/>
      <c r="BB729" s="147" t="str">
        <f t="shared" si="234"/>
        <v>1</v>
      </c>
      <c r="BC729" s="168"/>
      <c r="BD729" s="165"/>
      <c r="BE729" s="165"/>
      <c r="BF729" s="165"/>
      <c r="BG729" s="165"/>
      <c r="BH729" s="165"/>
      <c r="BI729" s="165"/>
      <c r="BJ729" s="165"/>
      <c r="BK729" s="165"/>
      <c r="BL729" s="165"/>
      <c r="BM729" s="165"/>
      <c r="BN729" s="165"/>
      <c r="BO729" s="165"/>
      <c r="BP729" s="165"/>
      <c r="BQ729" s="165"/>
      <c r="BS729" s="6"/>
      <c r="BT729" s="11"/>
      <c r="BU729" s="6"/>
      <c r="BV729" s="6"/>
    </row>
    <row r="730" spans="1:74" ht="15.75" x14ac:dyDescent="0.25">
      <c r="A730" s="52" t="s">
        <v>10055</v>
      </c>
      <c r="B730" s="56"/>
      <c r="C730" s="7" t="s">
        <v>111</v>
      </c>
      <c r="D730" s="7" t="s">
        <v>11877</v>
      </c>
      <c r="E730" s="7"/>
      <c r="F730" s="64"/>
      <c r="G730" s="6"/>
      <c r="H730" s="6"/>
      <c r="I730" s="10" t="s">
        <v>110</v>
      </c>
      <c r="J730" s="11" t="s">
        <v>9548</v>
      </c>
      <c r="K730" s="161"/>
      <c r="L730" s="176"/>
      <c r="M730" s="176">
        <v>1000</v>
      </c>
      <c r="O730" s="162"/>
      <c r="P730" s="80" t="s">
        <v>8012</v>
      </c>
      <c r="Q730" s="80" t="s">
        <v>7107</v>
      </c>
      <c r="R730" s="80"/>
      <c r="S730" s="163"/>
      <c r="T730" s="213"/>
      <c r="U730" s="162"/>
      <c r="V730" s="164"/>
      <c r="W730" s="12" t="str">
        <f>IF(COUNTIF(N730,"spare"),"","Mqtt1")</f>
        <v>Mqtt1</v>
      </c>
      <c r="X730" s="196" t="s">
        <v>10459</v>
      </c>
      <c r="Y730" s="6" t="str">
        <f t="shared" si="232"/>
        <v>marpower/450000-firedetection/201h52-s</v>
      </c>
      <c r="Z730" s="103" t="str">
        <f t="shared" si="231"/>
        <v>$.disabled</v>
      </c>
      <c r="AB730" s="6"/>
      <c r="AJ730" s="80"/>
      <c r="AM730" s="114">
        <f t="shared" si="228"/>
        <v>730</v>
      </c>
      <c r="AN730" s="80"/>
      <c r="AO730" s="80"/>
      <c r="AP730" s="80"/>
      <c r="AQ730" s="80"/>
      <c r="AR730" s="127" t="s">
        <v>110</v>
      </c>
      <c r="AS730" s="80"/>
      <c r="AT730" s="128" t="s">
        <v>9</v>
      </c>
      <c r="AU730" s="7"/>
      <c r="AV730" s="129" t="s">
        <v>112</v>
      </c>
      <c r="AW730" s="126" t="str">
        <f t="shared" si="224"/>
        <v>Please consult operation manual for more information</v>
      </c>
      <c r="AX730" s="137"/>
      <c r="AY730" s="147"/>
      <c r="AZ730" s="167"/>
      <c r="BA730" s="167"/>
      <c r="BB730" s="147" t="str">
        <f t="shared" si="234"/>
        <v>1</v>
      </c>
      <c r="BC730" s="168"/>
      <c r="BD730" s="165"/>
      <c r="BE730" s="165"/>
      <c r="BF730" s="165"/>
      <c r="BG730" s="165"/>
      <c r="BH730" s="165"/>
      <c r="BI730" s="165"/>
      <c r="BJ730" s="165"/>
      <c r="BK730" s="165"/>
      <c r="BL730" s="165"/>
      <c r="BM730" s="165"/>
      <c r="BN730" s="165"/>
      <c r="BO730" s="165"/>
      <c r="BP730" s="165"/>
      <c r="BQ730" s="165"/>
      <c r="BS730" s="6"/>
      <c r="BT730" s="11"/>
      <c r="BU730" s="6"/>
      <c r="BV730" s="6"/>
    </row>
    <row r="731" spans="1:74" ht="15.75" x14ac:dyDescent="0.25">
      <c r="A731" s="52" t="s">
        <v>10055</v>
      </c>
      <c r="B731" s="56"/>
      <c r="C731" s="7" t="s">
        <v>111</v>
      </c>
      <c r="D731" s="7" t="s">
        <v>11877</v>
      </c>
      <c r="E731" s="7"/>
      <c r="F731" s="64"/>
      <c r="G731" s="6"/>
      <c r="H731" s="6"/>
      <c r="I731" s="10" t="s">
        <v>110</v>
      </c>
      <c r="J731" s="11" t="s">
        <v>9549</v>
      </c>
      <c r="K731" s="161"/>
      <c r="L731" s="176"/>
      <c r="M731" s="176">
        <v>1000</v>
      </c>
      <c r="O731" s="162"/>
      <c r="P731" s="80" t="s">
        <v>8126</v>
      </c>
      <c r="Q731" s="80" t="s">
        <v>7108</v>
      </c>
      <c r="R731" s="80"/>
      <c r="S731" s="163"/>
      <c r="T731" s="213"/>
      <c r="U731" s="162"/>
      <c r="V731" s="164"/>
      <c r="W731" s="12" t="str">
        <f>IF(COUNTIF(N731,"spare"),"","Mqtt1")</f>
        <v>Mqtt1</v>
      </c>
      <c r="X731" s="196" t="s">
        <v>10459</v>
      </c>
      <c r="Y731" s="6" t="str">
        <f t="shared" si="232"/>
        <v>marpower/450000-firedetection/201h52-s</v>
      </c>
      <c r="Z731" s="103" t="str">
        <f t="shared" si="231"/>
        <v>$.test</v>
      </c>
      <c r="AB731" s="6"/>
      <c r="AJ731" s="80"/>
      <c r="AM731" s="114" t="str">
        <f t="shared" si="228"/>
        <v/>
      </c>
      <c r="AN731" s="80"/>
      <c r="AO731" s="80"/>
      <c r="AP731" s="80"/>
      <c r="AQ731" s="80"/>
      <c r="AR731" s="127"/>
      <c r="AS731" s="80"/>
      <c r="AT731" s="128"/>
      <c r="AU731" s="7"/>
      <c r="AV731" s="129"/>
      <c r="AW731" s="126" t="str">
        <f t="shared" si="224"/>
        <v/>
      </c>
      <c r="AX731" s="137"/>
      <c r="AY731" s="147"/>
      <c r="AZ731" s="167"/>
      <c r="BA731" s="167"/>
      <c r="BB731" s="147" t="str">
        <f t="shared" si="234"/>
        <v/>
      </c>
      <c r="BC731" s="168"/>
      <c r="BD731" s="165"/>
      <c r="BE731" s="165"/>
      <c r="BF731" s="165"/>
      <c r="BG731" s="165"/>
      <c r="BH731" s="165"/>
      <c r="BI731" s="165"/>
      <c r="BJ731" s="165"/>
      <c r="BK731" s="165"/>
      <c r="BL731" s="165"/>
      <c r="BM731" s="165"/>
      <c r="BN731" s="165"/>
      <c r="BO731" s="165"/>
      <c r="BP731" s="165"/>
      <c r="BQ731" s="165"/>
      <c r="BS731" s="6"/>
      <c r="BT731" s="11"/>
      <c r="BU731" s="6"/>
      <c r="BV731" s="6"/>
    </row>
    <row r="732" spans="1:74" ht="15.75" x14ac:dyDescent="0.25">
      <c r="A732" s="52" t="s">
        <v>10055</v>
      </c>
      <c r="B732" s="56"/>
      <c r="C732" s="7" t="s">
        <v>9455</v>
      </c>
      <c r="D732" s="7" t="s">
        <v>11877</v>
      </c>
      <c r="E732" s="7"/>
      <c r="F732" s="64"/>
      <c r="G732" s="6"/>
      <c r="H732" s="6"/>
      <c r="I732"/>
      <c r="J732" s="11" t="s">
        <v>6990</v>
      </c>
      <c r="K732" s="161" t="s">
        <v>511</v>
      </c>
      <c r="L732" s="176"/>
      <c r="M732" s="176">
        <v>1000</v>
      </c>
      <c r="N732" s="80" t="s">
        <v>1396</v>
      </c>
      <c r="O732" s="162"/>
      <c r="P732" s="80" t="s">
        <v>7466</v>
      </c>
      <c r="Q732" s="80"/>
      <c r="R732" s="80"/>
      <c r="S732" s="163"/>
      <c r="T732" s="213"/>
      <c r="U732" s="162"/>
      <c r="V732" s="164"/>
      <c r="W732" s="12"/>
      <c r="X732" s="196" t="s">
        <v>10445</v>
      </c>
      <c r="Y732" s="6"/>
      <c r="Z732" s="103"/>
      <c r="AA732" s="12">
        <v>1</v>
      </c>
      <c r="AB732" s="6" t="s">
        <v>196</v>
      </c>
      <c r="AC732" s="103">
        <v>23</v>
      </c>
      <c r="AJ732" s="80"/>
      <c r="AK732" s="113" t="s">
        <v>11878</v>
      </c>
      <c r="AM732" s="114" t="str">
        <f t="shared" si="228"/>
        <v/>
      </c>
      <c r="AN732" s="80"/>
      <c r="AO732" s="80"/>
      <c r="AP732" s="80"/>
      <c r="AQ732" s="80"/>
      <c r="AR732" s="127"/>
      <c r="AS732" s="80"/>
      <c r="AT732" s="128"/>
      <c r="AU732" s="7"/>
      <c r="AV732" s="129"/>
      <c r="AW732" s="126" t="str">
        <f t="shared" si="224"/>
        <v/>
      </c>
      <c r="AX732" s="137"/>
      <c r="AY732" s="147"/>
      <c r="AZ732" s="167"/>
      <c r="BA732" s="167"/>
      <c r="BB732" s="147" t="str">
        <f t="shared" si="234"/>
        <v/>
      </c>
      <c r="BC732" s="168"/>
      <c r="BD732" s="165"/>
      <c r="BE732" s="165"/>
      <c r="BF732" s="165"/>
      <c r="BG732" s="165"/>
      <c r="BH732" s="165"/>
      <c r="BI732" s="165"/>
      <c r="BJ732" s="165"/>
      <c r="BK732" s="165"/>
      <c r="BL732" s="165"/>
      <c r="BM732" s="165"/>
      <c r="BN732" s="165"/>
      <c r="BO732" s="165"/>
      <c r="BP732" s="165"/>
      <c r="BQ732" s="165"/>
      <c r="BS732" s="6"/>
      <c r="BT732" s="11"/>
      <c r="BU732" s="6"/>
      <c r="BV732" s="6"/>
    </row>
    <row r="733" spans="1:74" ht="15.75" x14ac:dyDescent="0.25">
      <c r="A733" s="52" t="s">
        <v>10055</v>
      </c>
      <c r="B733" s="56"/>
      <c r="C733" s="7" t="s">
        <v>111</v>
      </c>
      <c r="D733" s="7" t="s">
        <v>11877</v>
      </c>
      <c r="E733" s="7"/>
      <c r="F733" s="64"/>
      <c r="G733" s="6"/>
      <c r="H733" s="6"/>
      <c r="I733" s="10" t="s">
        <v>110</v>
      </c>
      <c r="J733" s="11" t="s">
        <v>9550</v>
      </c>
      <c r="K733" s="161"/>
      <c r="L733" s="176"/>
      <c r="M733" s="176">
        <v>1000</v>
      </c>
      <c r="O733" s="162"/>
      <c r="P733" s="80" t="s">
        <v>7671</v>
      </c>
      <c r="Q733" s="80" t="s">
        <v>7109</v>
      </c>
      <c r="R733" s="80"/>
      <c r="S733" s="163"/>
      <c r="T733" s="213"/>
      <c r="U733" s="162"/>
      <c r="V733" s="164"/>
      <c r="W733" s="12" t="str">
        <f t="shared" ref="W733" si="235">IF(COUNTIF(N733,"spare"),"","Mqtt1")</f>
        <v>Mqtt1</v>
      </c>
      <c r="X733" s="196" t="s">
        <v>10460</v>
      </c>
      <c r="Y733" s="6" t="str">
        <f>LOWER(SUBSTITUTE(SUBSTITUTE(IF(COUNTIF(N733,"spare"),"",_xlfn.CONCAT("marpower/",IF(X733&lt;&gt;"","450000 FIREDETECTION/"&amp;X733,"450000 FIREDETECTION GENERAL")))," ","-"),"_","-"))</f>
        <v>marpower/450000-firedetection/201h51-s</v>
      </c>
      <c r="Z733" s="103" t="str">
        <f t="shared" ref="Z733:Z742" si="236">IF(COUNTIF(N733,"spare"),"","$."&amp;_xlfn.REGEXREPLACE(IF(X733="",J733,_xlfn.REGEXREPLACE(J733,".*_","")),"^FIRE_",""))</f>
        <v>$.alarm</v>
      </c>
      <c r="AB733" s="6"/>
      <c r="AJ733" s="80"/>
      <c r="AM733" s="114">
        <f t="shared" si="228"/>
        <v>733</v>
      </c>
      <c r="AN733" s="80"/>
      <c r="AO733" s="80"/>
      <c r="AP733" s="80"/>
      <c r="AQ733" s="80"/>
      <c r="AR733" s="127" t="s">
        <v>110</v>
      </c>
      <c r="AS733" s="80"/>
      <c r="AT733" s="128" t="s">
        <v>9</v>
      </c>
      <c r="AU733" s="7"/>
      <c r="AV733" s="129" t="s">
        <v>112</v>
      </c>
      <c r="AW733" s="126" t="str">
        <f t="shared" si="224"/>
        <v>Please consult operation manual for more information</v>
      </c>
      <c r="AX733" s="137"/>
      <c r="AY733" s="147"/>
      <c r="AZ733" s="167"/>
      <c r="BA733" s="167"/>
      <c r="BB733" s="147" t="str">
        <f t="shared" si="234"/>
        <v>1</v>
      </c>
      <c r="BC733" s="168"/>
      <c r="BD733" s="165"/>
      <c r="BE733" s="165"/>
      <c r="BF733" s="165"/>
      <c r="BG733" s="165"/>
      <c r="BH733" s="165"/>
      <c r="BI733" s="165"/>
      <c r="BJ733" s="165"/>
      <c r="BK733" s="165"/>
      <c r="BL733" s="165"/>
      <c r="BM733" s="165"/>
      <c r="BN733" s="165"/>
      <c r="BO733" s="165"/>
      <c r="BP733" s="165"/>
      <c r="BQ733" s="165"/>
      <c r="BS733" s="6"/>
      <c r="BT733" s="11"/>
      <c r="BU733" s="6"/>
      <c r="BV733" s="6"/>
    </row>
    <row r="734" spans="1:74" ht="15.75" x14ac:dyDescent="0.25">
      <c r="A734" s="52" t="s">
        <v>10059</v>
      </c>
      <c r="B734" s="56"/>
      <c r="C734" s="7" t="s">
        <v>111</v>
      </c>
      <c r="D734" s="7" t="s">
        <v>11877</v>
      </c>
      <c r="E734" s="7"/>
      <c r="F734" s="64"/>
      <c r="G734" s="6"/>
      <c r="H734" s="6"/>
      <c r="I734" s="10" t="s">
        <v>110</v>
      </c>
      <c r="J734" s="11" t="s">
        <v>9551</v>
      </c>
      <c r="K734" s="161"/>
      <c r="L734" s="176"/>
      <c r="M734" s="176">
        <v>1000</v>
      </c>
      <c r="O734" s="162"/>
      <c r="P734" s="80" t="s">
        <v>7785</v>
      </c>
      <c r="Q734" s="80" t="s">
        <v>7451</v>
      </c>
      <c r="R734" s="80"/>
      <c r="S734" s="163"/>
      <c r="T734" s="213"/>
      <c r="U734" s="162"/>
      <c r="V734" s="164"/>
      <c r="W734" s="12" t="str">
        <f>IF(COUNTIF(N734,"spare"),"","Mqtt1")</f>
        <v>Mqtt1</v>
      </c>
      <c r="X734" s="196" t="s">
        <v>10460</v>
      </c>
      <c r="Y734" s="6" t="str">
        <f t="shared" ref="Y734:Y742" si="237">LOWER(SUBSTITUTE(SUBSTITUTE(IF(COUNTIF(N734,"spare"),"",_xlfn.CONCAT("marpower/",IF(X734&lt;&gt;"","450000 FIREDETECTION/"&amp;X734,"450000 FIREDETECTION GENERAL")))," ","-"),"_","-"))</f>
        <v>marpower/450000-firedetection/201h51-s</v>
      </c>
      <c r="Z734" s="103" t="str">
        <f t="shared" si="236"/>
        <v>$.prealarm</v>
      </c>
      <c r="AB734" s="6"/>
      <c r="AJ734" s="80"/>
      <c r="AM734" s="114">
        <f t="shared" si="228"/>
        <v>734</v>
      </c>
      <c r="AN734" s="80"/>
      <c r="AO734" s="80"/>
      <c r="AP734" s="80"/>
      <c r="AQ734" s="80"/>
      <c r="AR734" s="127" t="s">
        <v>110</v>
      </c>
      <c r="AS734" s="80"/>
      <c r="AT734" s="128" t="s">
        <v>9</v>
      </c>
      <c r="AU734" s="7"/>
      <c r="AV734" s="129" t="s">
        <v>116</v>
      </c>
      <c r="AW734" s="126" t="str">
        <f t="shared" si="224"/>
        <v>Please consult operation manual for more information</v>
      </c>
      <c r="AX734" s="137"/>
      <c r="AY734" s="147"/>
      <c r="AZ734" s="167"/>
      <c r="BA734" s="167"/>
      <c r="BB734" s="147" t="str">
        <f t="shared" si="234"/>
        <v>1</v>
      </c>
      <c r="BC734" s="168"/>
      <c r="BD734" s="165"/>
      <c r="BE734" s="165"/>
      <c r="BF734" s="165"/>
      <c r="BG734" s="165"/>
      <c r="BH734" s="165"/>
      <c r="BI734" s="165"/>
      <c r="BJ734" s="165"/>
      <c r="BK734" s="165"/>
      <c r="BL734" s="165"/>
      <c r="BM734" s="165"/>
      <c r="BN734" s="165"/>
      <c r="BO734" s="165"/>
      <c r="BP734" s="165"/>
      <c r="BQ734" s="165"/>
      <c r="BS734" s="6"/>
      <c r="BT734" s="11"/>
      <c r="BU734" s="6"/>
      <c r="BV734" s="6"/>
    </row>
    <row r="735" spans="1:74" ht="15.75" x14ac:dyDescent="0.25">
      <c r="A735" s="52" t="s">
        <v>10055</v>
      </c>
      <c r="B735" s="56"/>
      <c r="C735" s="7" t="s">
        <v>111</v>
      </c>
      <c r="D735" s="7" t="s">
        <v>11877</v>
      </c>
      <c r="E735" s="7"/>
      <c r="F735" s="64"/>
      <c r="G735" s="6"/>
      <c r="H735" s="6"/>
      <c r="I735" s="10" t="s">
        <v>110</v>
      </c>
      <c r="J735" s="11" t="s">
        <v>9552</v>
      </c>
      <c r="K735" s="161"/>
      <c r="L735" s="176"/>
      <c r="M735" s="176">
        <v>1000</v>
      </c>
      <c r="O735" s="162"/>
      <c r="P735" s="80" t="s">
        <v>7899</v>
      </c>
      <c r="Q735" s="80" t="s">
        <v>7452</v>
      </c>
      <c r="R735" s="80"/>
      <c r="S735" s="163"/>
      <c r="T735" s="213"/>
      <c r="U735" s="162"/>
      <c r="V735" s="164"/>
      <c r="W735" s="12" t="str">
        <f>IF(COUNTIF(N735,"spare"),"","Mqtt1")</f>
        <v>Mqtt1</v>
      </c>
      <c r="X735" s="196" t="s">
        <v>10460</v>
      </c>
      <c r="Y735" s="6" t="str">
        <f t="shared" si="237"/>
        <v>marpower/450000-firedetection/201h51-s</v>
      </c>
      <c r="Z735" s="103" t="str">
        <f t="shared" si="236"/>
        <v>$.fault</v>
      </c>
      <c r="AB735" s="6"/>
      <c r="AJ735" s="80"/>
      <c r="AM735" s="114">
        <f t="shared" si="228"/>
        <v>735</v>
      </c>
      <c r="AN735" s="80"/>
      <c r="AO735" s="80"/>
      <c r="AP735" s="80"/>
      <c r="AQ735" s="80"/>
      <c r="AR735" s="127" t="s">
        <v>110</v>
      </c>
      <c r="AS735" s="80"/>
      <c r="AT735" s="128" t="s">
        <v>9</v>
      </c>
      <c r="AU735" s="7"/>
      <c r="AV735" s="129" t="s">
        <v>112</v>
      </c>
      <c r="AW735" s="126" t="str">
        <f t="shared" si="224"/>
        <v>Please consult operation manual for more information</v>
      </c>
      <c r="AX735" s="137"/>
      <c r="AY735" s="147"/>
      <c r="AZ735" s="167"/>
      <c r="BA735" s="167"/>
      <c r="BB735" s="147" t="str">
        <f t="shared" si="234"/>
        <v>1</v>
      </c>
      <c r="BC735" s="168"/>
      <c r="BD735" s="165"/>
      <c r="BE735" s="165"/>
      <c r="BF735" s="165"/>
      <c r="BG735" s="165"/>
      <c r="BH735" s="165"/>
      <c r="BI735" s="165"/>
      <c r="BJ735" s="165"/>
      <c r="BK735" s="165"/>
      <c r="BL735" s="165"/>
      <c r="BM735" s="165"/>
      <c r="BN735" s="165"/>
      <c r="BO735" s="165"/>
      <c r="BP735" s="165"/>
      <c r="BQ735" s="165"/>
      <c r="BS735" s="6"/>
      <c r="BT735" s="11"/>
      <c r="BU735" s="6"/>
      <c r="BV735" s="6"/>
    </row>
    <row r="736" spans="1:74" ht="15.75" x14ac:dyDescent="0.25">
      <c r="A736" s="52" t="s">
        <v>10055</v>
      </c>
      <c r="B736" s="56"/>
      <c r="C736" s="7" t="s">
        <v>111</v>
      </c>
      <c r="D736" s="7" t="s">
        <v>11877</v>
      </c>
      <c r="E736" s="7"/>
      <c r="F736" s="64"/>
      <c r="G736" s="6"/>
      <c r="H736" s="6"/>
      <c r="I736" s="10" t="s">
        <v>110</v>
      </c>
      <c r="J736" s="11" t="s">
        <v>9553</v>
      </c>
      <c r="K736" s="161"/>
      <c r="L736" s="176"/>
      <c r="M736" s="176">
        <v>1000</v>
      </c>
      <c r="O736" s="162"/>
      <c r="P736" s="80" t="s">
        <v>8013</v>
      </c>
      <c r="Q736" s="80" t="s">
        <v>7453</v>
      </c>
      <c r="R736" s="80"/>
      <c r="S736" s="163"/>
      <c r="T736" s="213"/>
      <c r="U736" s="162"/>
      <c r="V736" s="164"/>
      <c r="W736" s="12" t="str">
        <f>IF(COUNTIF(N736,"spare"),"","Mqtt1")</f>
        <v>Mqtt1</v>
      </c>
      <c r="X736" s="196" t="s">
        <v>10460</v>
      </c>
      <c r="Y736" s="6" t="str">
        <f t="shared" si="237"/>
        <v>marpower/450000-firedetection/201h51-s</v>
      </c>
      <c r="Z736" s="103" t="str">
        <f t="shared" si="236"/>
        <v>$.disabled</v>
      </c>
      <c r="AB736" s="6"/>
      <c r="AJ736" s="80"/>
      <c r="AM736" s="114">
        <f t="shared" si="228"/>
        <v>736</v>
      </c>
      <c r="AN736" s="80"/>
      <c r="AO736" s="80"/>
      <c r="AP736" s="80"/>
      <c r="AQ736" s="80"/>
      <c r="AR736" s="127" t="s">
        <v>110</v>
      </c>
      <c r="AS736" s="80"/>
      <c r="AT736" s="128" t="s">
        <v>9</v>
      </c>
      <c r="AU736" s="7"/>
      <c r="AV736" s="129" t="s">
        <v>112</v>
      </c>
      <c r="AW736" s="126" t="str">
        <f t="shared" si="224"/>
        <v>Please consult operation manual for more information</v>
      </c>
      <c r="AX736" s="137"/>
      <c r="AY736" s="147"/>
      <c r="AZ736" s="167"/>
      <c r="BA736" s="167"/>
      <c r="BB736" s="147" t="str">
        <f t="shared" si="234"/>
        <v>1</v>
      </c>
      <c r="BC736" s="168"/>
      <c r="BD736" s="165"/>
      <c r="BE736" s="165"/>
      <c r="BF736" s="165"/>
      <c r="BG736" s="165"/>
      <c r="BH736" s="165"/>
      <c r="BI736" s="165"/>
      <c r="BJ736" s="165"/>
      <c r="BK736" s="165"/>
      <c r="BL736" s="165"/>
      <c r="BM736" s="165"/>
      <c r="BN736" s="165"/>
      <c r="BO736" s="165"/>
      <c r="BP736" s="165"/>
      <c r="BQ736" s="165"/>
      <c r="BS736" s="6"/>
      <c r="BT736" s="11"/>
      <c r="BU736" s="6"/>
      <c r="BV736" s="6"/>
    </row>
    <row r="737" spans="1:74" ht="15.75" x14ac:dyDescent="0.25">
      <c r="A737" s="52" t="s">
        <v>10055</v>
      </c>
      <c r="B737" s="56"/>
      <c r="C737" s="7" t="s">
        <v>111</v>
      </c>
      <c r="D737" s="7" t="s">
        <v>11877</v>
      </c>
      <c r="E737" s="7"/>
      <c r="F737" s="64"/>
      <c r="G737" s="6"/>
      <c r="H737" s="6"/>
      <c r="I737" s="10" t="s">
        <v>110</v>
      </c>
      <c r="J737" s="11" t="s">
        <v>9554</v>
      </c>
      <c r="K737" s="161"/>
      <c r="L737" s="176"/>
      <c r="M737" s="176">
        <v>1000</v>
      </c>
      <c r="O737" s="162"/>
      <c r="P737" s="80" t="s">
        <v>8127</v>
      </c>
      <c r="Q737" s="80" t="s">
        <v>7454</v>
      </c>
      <c r="R737" s="80"/>
      <c r="S737" s="163"/>
      <c r="T737" s="213"/>
      <c r="U737" s="162"/>
      <c r="V737" s="164"/>
      <c r="W737" s="12" t="str">
        <f>IF(COUNTIF(N737,"spare"),"","Mqtt1")</f>
        <v>Mqtt1</v>
      </c>
      <c r="X737" s="196" t="s">
        <v>10460</v>
      </c>
      <c r="Y737" s="6" t="str">
        <f t="shared" si="237"/>
        <v>marpower/450000-firedetection/201h51-s</v>
      </c>
      <c r="Z737" s="103" t="str">
        <f t="shared" si="236"/>
        <v>$.test</v>
      </c>
      <c r="AB737" s="6"/>
      <c r="AJ737" s="80"/>
      <c r="AM737" s="114" t="str">
        <f t="shared" si="228"/>
        <v/>
      </c>
      <c r="AN737" s="80"/>
      <c r="AO737" s="80"/>
      <c r="AP737" s="80"/>
      <c r="AQ737" s="80"/>
      <c r="AR737" s="127"/>
      <c r="AS737" s="80"/>
      <c r="AT737" s="7"/>
      <c r="AU737" s="7"/>
      <c r="AV737" s="165"/>
      <c r="AW737" s="126" t="str">
        <f t="shared" si="224"/>
        <v/>
      </c>
      <c r="AX737" s="137"/>
      <c r="AY737" s="147"/>
      <c r="AZ737" s="167"/>
      <c r="BA737" s="167"/>
      <c r="BB737" s="147" t="str">
        <f t="shared" si="234"/>
        <v/>
      </c>
      <c r="BC737" s="168"/>
      <c r="BD737" s="165"/>
      <c r="BE737" s="165"/>
      <c r="BF737" s="165"/>
      <c r="BG737" s="165"/>
      <c r="BH737" s="165"/>
      <c r="BI737" s="165"/>
      <c r="BJ737" s="165"/>
      <c r="BK737" s="165"/>
      <c r="BL737" s="165"/>
      <c r="BM737" s="165"/>
      <c r="BN737" s="165"/>
      <c r="BO737" s="165"/>
      <c r="BP737" s="165"/>
      <c r="BQ737" s="165"/>
      <c r="BS737" s="6"/>
      <c r="BT737" s="11"/>
      <c r="BU737" s="6"/>
      <c r="BV737" s="6"/>
    </row>
    <row r="738" spans="1:74" ht="15.75" x14ac:dyDescent="0.25">
      <c r="A738" s="52" t="s">
        <v>10055</v>
      </c>
      <c r="B738" s="56"/>
      <c r="C738" s="7" t="s">
        <v>111</v>
      </c>
      <c r="D738" s="7" t="s">
        <v>11877</v>
      </c>
      <c r="E738" s="7"/>
      <c r="F738" s="64"/>
      <c r="G738" s="6"/>
      <c r="H738" s="6"/>
      <c r="I738" s="10" t="s">
        <v>110</v>
      </c>
      <c r="J738" s="11" t="s">
        <v>9555</v>
      </c>
      <c r="K738" s="161"/>
      <c r="L738" s="176"/>
      <c r="M738" s="176">
        <v>1000</v>
      </c>
      <c r="O738" s="162"/>
      <c r="P738" s="80" t="s">
        <v>7672</v>
      </c>
      <c r="Q738" s="80" t="s">
        <v>7110</v>
      </c>
      <c r="R738" s="80"/>
      <c r="S738" s="163"/>
      <c r="T738" s="213"/>
      <c r="U738" s="162"/>
      <c r="V738" s="164"/>
      <c r="W738" s="12" t="str">
        <f t="shared" ref="W738" si="238">IF(COUNTIF(N738,"spare"),"","Mqtt1")</f>
        <v>Mqtt1</v>
      </c>
      <c r="X738" s="196" t="s">
        <v>10461</v>
      </c>
      <c r="Y738" s="6" t="str">
        <f t="shared" si="237"/>
        <v>marpower/450000-firedetection/201h50-s</v>
      </c>
      <c r="Z738" s="103" t="str">
        <f t="shared" si="236"/>
        <v>$.alarm</v>
      </c>
      <c r="AB738" s="6"/>
      <c r="AJ738" s="80"/>
      <c r="AM738" s="114">
        <f t="shared" si="228"/>
        <v>738</v>
      </c>
      <c r="AN738" s="80"/>
      <c r="AO738" s="80"/>
      <c r="AP738" s="80"/>
      <c r="AQ738" s="80"/>
      <c r="AR738" s="127" t="s">
        <v>110</v>
      </c>
      <c r="AS738" s="80"/>
      <c r="AT738" s="128" t="s">
        <v>9</v>
      </c>
      <c r="AU738" s="7"/>
      <c r="AV738" s="129" t="s">
        <v>112</v>
      </c>
      <c r="AW738" s="126" t="str">
        <f t="shared" si="224"/>
        <v>Please consult operation manual for more information</v>
      </c>
      <c r="AX738" s="137"/>
      <c r="AY738" s="147"/>
      <c r="AZ738" s="167"/>
      <c r="BA738" s="167"/>
      <c r="BB738" s="147" t="str">
        <f t="shared" si="234"/>
        <v>1</v>
      </c>
      <c r="BC738" s="168"/>
      <c r="BD738" s="165"/>
      <c r="BE738" s="165"/>
      <c r="BF738" s="165"/>
      <c r="BG738" s="165"/>
      <c r="BH738" s="165"/>
      <c r="BI738" s="165"/>
      <c r="BJ738" s="165"/>
      <c r="BK738" s="165"/>
      <c r="BL738" s="165"/>
      <c r="BM738" s="165"/>
      <c r="BN738" s="165"/>
      <c r="BO738" s="165"/>
      <c r="BP738" s="165"/>
      <c r="BQ738" s="165"/>
      <c r="BS738" s="6"/>
      <c r="BT738" s="11"/>
      <c r="BU738" s="6"/>
      <c r="BV738" s="6"/>
    </row>
    <row r="739" spans="1:74" ht="15.75" x14ac:dyDescent="0.25">
      <c r="A739" s="52" t="s">
        <v>10059</v>
      </c>
      <c r="B739" s="56"/>
      <c r="C739" s="7" t="s">
        <v>111</v>
      </c>
      <c r="D739" s="7" t="s">
        <v>11877</v>
      </c>
      <c r="E739" s="7"/>
      <c r="F739" s="64"/>
      <c r="G739" s="6"/>
      <c r="H739" s="6"/>
      <c r="I739" s="10" t="s">
        <v>110</v>
      </c>
      <c r="J739" s="11" t="s">
        <v>9556</v>
      </c>
      <c r="K739" s="161"/>
      <c r="L739" s="176"/>
      <c r="M739" s="176">
        <v>1000</v>
      </c>
      <c r="O739" s="162"/>
      <c r="P739" s="80" t="s">
        <v>7786</v>
      </c>
      <c r="Q739" s="80" t="s">
        <v>7455</v>
      </c>
      <c r="R739" s="80"/>
      <c r="S739" s="163"/>
      <c r="T739" s="213"/>
      <c r="U739" s="162"/>
      <c r="V739" s="164"/>
      <c r="W739" s="12" t="str">
        <f>IF(COUNTIF(N739,"spare"),"","Mqtt1")</f>
        <v>Mqtt1</v>
      </c>
      <c r="X739" s="196" t="s">
        <v>10461</v>
      </c>
      <c r="Y739" s="6" t="str">
        <f t="shared" si="237"/>
        <v>marpower/450000-firedetection/201h50-s</v>
      </c>
      <c r="Z739" s="103" t="str">
        <f t="shared" si="236"/>
        <v>$.prealarm</v>
      </c>
      <c r="AB739" s="6"/>
      <c r="AJ739" s="80"/>
      <c r="AM739" s="114">
        <f t="shared" si="228"/>
        <v>739</v>
      </c>
      <c r="AN739" s="80"/>
      <c r="AO739" s="80"/>
      <c r="AP739" s="80"/>
      <c r="AQ739" s="80"/>
      <c r="AR739" s="127" t="s">
        <v>110</v>
      </c>
      <c r="AS739" s="80"/>
      <c r="AT739" s="128" t="s">
        <v>9</v>
      </c>
      <c r="AU739" s="7"/>
      <c r="AV739" s="129" t="s">
        <v>116</v>
      </c>
      <c r="AW739" s="126" t="str">
        <f t="shared" si="224"/>
        <v>Please consult operation manual for more information</v>
      </c>
      <c r="AX739" s="137"/>
      <c r="AY739" s="147"/>
      <c r="AZ739" s="167"/>
      <c r="BA739" s="167"/>
      <c r="BB739" s="147" t="str">
        <f t="shared" si="234"/>
        <v>1</v>
      </c>
      <c r="BC739" s="168"/>
      <c r="BD739" s="165"/>
      <c r="BE739" s="165"/>
      <c r="BF739" s="165"/>
      <c r="BG739" s="165"/>
      <c r="BH739" s="165"/>
      <c r="BI739" s="165"/>
      <c r="BJ739" s="165"/>
      <c r="BK739" s="165"/>
      <c r="BL739" s="165"/>
      <c r="BM739" s="165"/>
      <c r="BN739" s="165"/>
      <c r="BO739" s="165"/>
      <c r="BP739" s="165"/>
      <c r="BQ739" s="165"/>
      <c r="BS739" s="6"/>
      <c r="BT739" s="11"/>
      <c r="BU739" s="6"/>
      <c r="BV739" s="6"/>
    </row>
    <row r="740" spans="1:74" ht="15.75" x14ac:dyDescent="0.25">
      <c r="A740" s="52" t="s">
        <v>10055</v>
      </c>
      <c r="B740" s="56"/>
      <c r="C740" s="7" t="s">
        <v>111</v>
      </c>
      <c r="D740" s="7" t="s">
        <v>11877</v>
      </c>
      <c r="E740" s="7"/>
      <c r="F740" s="64"/>
      <c r="G740" s="6"/>
      <c r="H740" s="6"/>
      <c r="I740" s="10" t="s">
        <v>110</v>
      </c>
      <c r="J740" s="11" t="s">
        <v>9557</v>
      </c>
      <c r="K740" s="161"/>
      <c r="L740" s="176"/>
      <c r="M740" s="176">
        <v>1000</v>
      </c>
      <c r="O740" s="162"/>
      <c r="P740" s="80" t="s">
        <v>7900</v>
      </c>
      <c r="Q740" s="80" t="s">
        <v>7456</v>
      </c>
      <c r="R740" s="80"/>
      <c r="S740" s="163"/>
      <c r="T740" s="213"/>
      <c r="U740" s="162"/>
      <c r="V740" s="164"/>
      <c r="W740" s="12" t="str">
        <f>IF(COUNTIF(N740,"spare"),"","Mqtt1")</f>
        <v>Mqtt1</v>
      </c>
      <c r="X740" s="196" t="s">
        <v>10461</v>
      </c>
      <c r="Y740" s="6" t="str">
        <f t="shared" si="237"/>
        <v>marpower/450000-firedetection/201h50-s</v>
      </c>
      <c r="Z740" s="103" t="str">
        <f t="shared" si="236"/>
        <v>$.fault</v>
      </c>
      <c r="AB740" s="6"/>
      <c r="AJ740" s="80"/>
      <c r="AM740" s="114">
        <f t="shared" si="228"/>
        <v>740</v>
      </c>
      <c r="AN740" s="80"/>
      <c r="AO740" s="80"/>
      <c r="AP740" s="80"/>
      <c r="AQ740" s="80"/>
      <c r="AR740" s="127" t="s">
        <v>110</v>
      </c>
      <c r="AS740" s="80"/>
      <c r="AT740" s="128" t="s">
        <v>9</v>
      </c>
      <c r="AU740" s="7"/>
      <c r="AV740" s="129" t="s">
        <v>112</v>
      </c>
      <c r="AW740" s="126" t="str">
        <f t="shared" si="224"/>
        <v>Please consult operation manual for more information</v>
      </c>
      <c r="AX740" s="137"/>
      <c r="AY740" s="147"/>
      <c r="AZ740" s="167"/>
      <c r="BA740" s="167"/>
      <c r="BB740" s="147" t="str">
        <f t="shared" si="234"/>
        <v>1</v>
      </c>
      <c r="BC740" s="168"/>
      <c r="BD740" s="165"/>
      <c r="BE740" s="165"/>
      <c r="BF740" s="165"/>
      <c r="BG740" s="165"/>
      <c r="BH740" s="165"/>
      <c r="BI740" s="165"/>
      <c r="BJ740" s="165"/>
      <c r="BK740" s="165"/>
      <c r="BL740" s="165"/>
      <c r="BM740" s="165"/>
      <c r="BN740" s="165"/>
      <c r="BO740" s="165"/>
      <c r="BP740" s="165"/>
      <c r="BQ740" s="165"/>
      <c r="BS740" s="6"/>
      <c r="BT740" s="11"/>
      <c r="BU740" s="6"/>
      <c r="BV740" s="6"/>
    </row>
    <row r="741" spans="1:74" ht="15.75" x14ac:dyDescent="0.25">
      <c r="A741" s="52" t="s">
        <v>10055</v>
      </c>
      <c r="B741" s="56"/>
      <c r="C741" s="7" t="s">
        <v>111</v>
      </c>
      <c r="D741" s="7" t="s">
        <v>11877</v>
      </c>
      <c r="E741" s="7"/>
      <c r="F741" s="64"/>
      <c r="G741" s="6"/>
      <c r="H741" s="6"/>
      <c r="I741" s="10" t="s">
        <v>110</v>
      </c>
      <c r="J741" s="11" t="s">
        <v>9558</v>
      </c>
      <c r="K741" s="161"/>
      <c r="L741" s="176"/>
      <c r="M741" s="176">
        <v>1000</v>
      </c>
      <c r="O741" s="162"/>
      <c r="P741" s="80" t="s">
        <v>8014</v>
      </c>
      <c r="Q741" s="80" t="s">
        <v>7457</v>
      </c>
      <c r="R741" s="80"/>
      <c r="S741" s="163"/>
      <c r="T741" s="213"/>
      <c r="U741" s="162"/>
      <c r="V741" s="164"/>
      <c r="W741" s="12" t="str">
        <f>IF(COUNTIF(N741,"spare"),"","Mqtt1")</f>
        <v>Mqtt1</v>
      </c>
      <c r="X741" s="196" t="s">
        <v>10461</v>
      </c>
      <c r="Y741" s="6" t="str">
        <f t="shared" si="237"/>
        <v>marpower/450000-firedetection/201h50-s</v>
      </c>
      <c r="Z741" s="103" t="str">
        <f t="shared" si="236"/>
        <v>$.disabled</v>
      </c>
      <c r="AB741" s="6"/>
      <c r="AJ741" s="80"/>
      <c r="AM741" s="114">
        <f t="shared" si="228"/>
        <v>741</v>
      </c>
      <c r="AN741" s="80"/>
      <c r="AO741" s="80"/>
      <c r="AP741" s="80"/>
      <c r="AQ741" s="80"/>
      <c r="AR741" s="127" t="s">
        <v>110</v>
      </c>
      <c r="AS741" s="80"/>
      <c r="AT741" s="128" t="s">
        <v>9</v>
      </c>
      <c r="AU741" s="7"/>
      <c r="AV741" s="129" t="s">
        <v>112</v>
      </c>
      <c r="AW741" s="126" t="str">
        <f t="shared" si="224"/>
        <v>Please consult operation manual for more information</v>
      </c>
      <c r="AX741" s="137"/>
      <c r="AY741" s="147"/>
      <c r="AZ741" s="167"/>
      <c r="BA741" s="167"/>
      <c r="BB741" s="147" t="str">
        <f t="shared" si="234"/>
        <v>1</v>
      </c>
      <c r="BC741" s="168"/>
      <c r="BD741" s="165"/>
      <c r="BE741" s="165"/>
      <c r="BF741" s="165"/>
      <c r="BG741" s="165"/>
      <c r="BH741" s="165"/>
      <c r="BI741" s="165"/>
      <c r="BJ741" s="165"/>
      <c r="BK741" s="165"/>
      <c r="BL741" s="165"/>
      <c r="BM741" s="165"/>
      <c r="BN741" s="165"/>
      <c r="BO741" s="165"/>
      <c r="BP741" s="165"/>
      <c r="BQ741" s="165"/>
      <c r="BS741" s="6"/>
      <c r="BT741" s="11"/>
      <c r="BU741" s="6"/>
      <c r="BV741" s="6"/>
    </row>
    <row r="742" spans="1:74" ht="15.75" x14ac:dyDescent="0.25">
      <c r="A742" s="52" t="s">
        <v>10055</v>
      </c>
      <c r="B742" s="56"/>
      <c r="C742" s="7" t="s">
        <v>111</v>
      </c>
      <c r="D742" s="7" t="s">
        <v>11877</v>
      </c>
      <c r="E742" s="7"/>
      <c r="F742" s="64"/>
      <c r="G742" s="6"/>
      <c r="H742" s="6"/>
      <c r="I742" s="10" t="s">
        <v>110</v>
      </c>
      <c r="J742" s="11" t="s">
        <v>9559</v>
      </c>
      <c r="K742" s="161"/>
      <c r="L742" s="176"/>
      <c r="M742" s="176">
        <v>1000</v>
      </c>
      <c r="O742" s="162"/>
      <c r="P742" s="80" t="s">
        <v>8128</v>
      </c>
      <c r="Q742" s="80" t="s">
        <v>7458</v>
      </c>
      <c r="R742" s="80"/>
      <c r="S742" s="163"/>
      <c r="T742" s="213"/>
      <c r="U742" s="162"/>
      <c r="V742" s="164"/>
      <c r="W742" s="12" t="str">
        <f>IF(COUNTIF(N742,"spare"),"","Mqtt1")</f>
        <v>Mqtt1</v>
      </c>
      <c r="X742" s="196" t="s">
        <v>10461</v>
      </c>
      <c r="Y742" s="6" t="str">
        <f t="shared" si="237"/>
        <v>marpower/450000-firedetection/201h50-s</v>
      </c>
      <c r="Z742" s="103" t="str">
        <f t="shared" si="236"/>
        <v>$.test</v>
      </c>
      <c r="AB742" s="6"/>
      <c r="AJ742" s="80"/>
      <c r="AM742" s="114" t="str">
        <f t="shared" si="228"/>
        <v/>
      </c>
      <c r="AN742" s="80"/>
      <c r="AO742" s="80"/>
      <c r="AP742" s="80"/>
      <c r="AQ742" s="80"/>
      <c r="AR742" s="127"/>
      <c r="AS742" s="80"/>
      <c r="AT742" s="7"/>
      <c r="AU742" s="7"/>
      <c r="AV742" s="165"/>
      <c r="AW742" s="126" t="str">
        <f t="shared" si="224"/>
        <v/>
      </c>
      <c r="AX742" s="137"/>
      <c r="AY742" s="147"/>
      <c r="AZ742" s="167"/>
      <c r="BA742" s="167"/>
      <c r="BB742" s="147" t="str">
        <f t="shared" si="234"/>
        <v/>
      </c>
      <c r="BC742" s="168"/>
      <c r="BD742" s="165"/>
      <c r="BE742" s="165"/>
      <c r="BF742" s="165"/>
      <c r="BG742" s="165"/>
      <c r="BH742" s="165"/>
      <c r="BI742" s="165"/>
      <c r="BJ742" s="165"/>
      <c r="BK742" s="165"/>
      <c r="BL742" s="165"/>
      <c r="BM742" s="165"/>
      <c r="BN742" s="165"/>
      <c r="BO742" s="165"/>
      <c r="BP742" s="165"/>
      <c r="BQ742" s="165"/>
      <c r="BS742" s="6"/>
      <c r="BT742" s="11"/>
      <c r="BU742" s="6"/>
      <c r="BV742" s="6"/>
    </row>
    <row r="743" spans="1:74" ht="15.75" x14ac:dyDescent="0.25">
      <c r="A743" s="52" t="s">
        <v>10055</v>
      </c>
      <c r="B743" s="56"/>
      <c r="C743" s="7" t="s">
        <v>9455</v>
      </c>
      <c r="D743" s="7" t="s">
        <v>11877</v>
      </c>
      <c r="E743" s="7"/>
      <c r="F743" s="64"/>
      <c r="G743" s="6"/>
      <c r="H743" s="6"/>
      <c r="I743"/>
      <c r="J743" s="11" t="s">
        <v>6991</v>
      </c>
      <c r="K743" s="161" t="s">
        <v>511</v>
      </c>
      <c r="L743" s="176"/>
      <c r="M743" s="176">
        <v>1000</v>
      </c>
      <c r="N743" s="80" t="s">
        <v>1396</v>
      </c>
      <c r="O743" s="162"/>
      <c r="P743" s="80" t="s">
        <v>7467</v>
      </c>
      <c r="Q743" s="80"/>
      <c r="R743" s="80"/>
      <c r="S743" s="163"/>
      <c r="T743" s="213"/>
      <c r="U743" s="162"/>
      <c r="V743" s="164"/>
      <c r="W743" s="12"/>
      <c r="X743" s="196" t="s">
        <v>10445</v>
      </c>
      <c r="Y743" s="6"/>
      <c r="Z743" s="103"/>
      <c r="AA743" s="12">
        <v>1</v>
      </c>
      <c r="AB743" s="6" t="s">
        <v>196</v>
      </c>
      <c r="AC743" s="103">
        <v>24</v>
      </c>
      <c r="AJ743" s="80"/>
      <c r="AK743" s="113" t="s">
        <v>11878</v>
      </c>
      <c r="AM743" s="114" t="str">
        <f t="shared" si="228"/>
        <v/>
      </c>
      <c r="AN743" s="80"/>
      <c r="AO743" s="80"/>
      <c r="AP743" s="80"/>
      <c r="AQ743" s="80"/>
      <c r="AR743" s="127"/>
      <c r="AS743" s="80"/>
      <c r="AT743" s="7"/>
      <c r="AU743" s="7"/>
      <c r="AV743" s="165"/>
      <c r="AW743" s="126" t="str">
        <f t="shared" si="224"/>
        <v/>
      </c>
      <c r="AX743" s="137"/>
      <c r="AY743" s="147"/>
      <c r="AZ743" s="167"/>
      <c r="BA743" s="167"/>
      <c r="BB743" s="147" t="str">
        <f t="shared" si="234"/>
        <v/>
      </c>
      <c r="BC743" s="168"/>
      <c r="BD743" s="165"/>
      <c r="BE743" s="165"/>
      <c r="BF743" s="165"/>
      <c r="BG743" s="165"/>
      <c r="BH743" s="165"/>
      <c r="BI743" s="165"/>
      <c r="BJ743" s="165"/>
      <c r="BK743" s="165"/>
      <c r="BL743" s="165"/>
      <c r="BM743" s="165"/>
      <c r="BN743" s="165"/>
      <c r="BO743" s="165"/>
      <c r="BP743" s="165"/>
      <c r="BQ743" s="165"/>
      <c r="BS743" s="6"/>
      <c r="BT743" s="11"/>
      <c r="BU743" s="6"/>
      <c r="BV743" s="6"/>
    </row>
    <row r="744" spans="1:74" ht="15.75" x14ac:dyDescent="0.25">
      <c r="A744" s="52" t="s">
        <v>10055</v>
      </c>
      <c r="B744" s="56"/>
      <c r="C744" s="7" t="s">
        <v>111</v>
      </c>
      <c r="D744" s="7" t="s">
        <v>11877</v>
      </c>
      <c r="E744" s="7"/>
      <c r="F744" s="64"/>
      <c r="G744" s="6"/>
      <c r="H744" s="6"/>
      <c r="I744" s="10" t="s">
        <v>110</v>
      </c>
      <c r="J744" s="11" t="s">
        <v>9560</v>
      </c>
      <c r="K744" s="161"/>
      <c r="L744" s="176"/>
      <c r="M744" s="176">
        <v>1000</v>
      </c>
      <c r="O744" s="162"/>
      <c r="P744" s="80" t="s">
        <v>7673</v>
      </c>
      <c r="Q744" s="80" t="s">
        <v>7111</v>
      </c>
      <c r="R744" s="80"/>
      <c r="S744" s="163"/>
      <c r="T744" s="213"/>
      <c r="U744" s="162"/>
      <c r="V744" s="164"/>
      <c r="W744" s="12" t="str">
        <f t="shared" ref="W744" si="239">IF(COUNTIF(N744,"spare"),"","Mqtt1")</f>
        <v>Mqtt1</v>
      </c>
      <c r="X744" s="196" t="s">
        <v>10462</v>
      </c>
      <c r="Y744" s="6" t="str">
        <f>LOWER(SUBSTITUTE(SUBSTITUTE(IF(COUNTIF(N744,"spare"),"",_xlfn.CONCAT("marpower/",IF(X744&lt;&gt;"","450000 FIREDETECTION/"&amp;X744,"450000 FIREDETECTION GENERAL")))," ","-"),"_","-"))</f>
        <v>marpower/450000-firedetection/201h47-s</v>
      </c>
      <c r="Z744" s="103" t="str">
        <f t="shared" ref="Z744:Z753" si="240">IF(COUNTIF(N744,"spare"),"","$."&amp;_xlfn.REGEXREPLACE(IF(X744="",J744,_xlfn.REGEXREPLACE(J744,".*_","")),"^FIRE_",""))</f>
        <v>$.alarm</v>
      </c>
      <c r="AB744" s="6"/>
      <c r="AJ744" s="80"/>
      <c r="AM744" s="114">
        <f t="shared" si="228"/>
        <v>744</v>
      </c>
      <c r="AN744" s="80"/>
      <c r="AO744" s="80"/>
      <c r="AP744" s="80"/>
      <c r="AQ744" s="80"/>
      <c r="AR744" s="127" t="s">
        <v>110</v>
      </c>
      <c r="AS744" s="80"/>
      <c r="AT744" s="128" t="s">
        <v>9</v>
      </c>
      <c r="AU744" s="7"/>
      <c r="AV744" s="129" t="s">
        <v>112</v>
      </c>
      <c r="AW744" s="126" t="str">
        <f t="shared" si="224"/>
        <v>Please consult operation manual for more information</v>
      </c>
      <c r="AX744" s="137"/>
      <c r="AY744" s="147"/>
      <c r="AZ744" s="167"/>
      <c r="BA744" s="167"/>
      <c r="BB744" s="147" t="str">
        <f t="shared" si="234"/>
        <v>1</v>
      </c>
      <c r="BC744" s="168"/>
      <c r="BD744" s="165"/>
      <c r="BE744" s="165"/>
      <c r="BF744" s="165"/>
      <c r="BG744" s="165"/>
      <c r="BH744" s="165"/>
      <c r="BI744" s="165"/>
      <c r="BJ744" s="165"/>
      <c r="BK744" s="165"/>
      <c r="BL744" s="165"/>
      <c r="BM744" s="165"/>
      <c r="BN744" s="165"/>
      <c r="BO744" s="165"/>
      <c r="BP744" s="165"/>
      <c r="BQ744" s="165"/>
      <c r="BS744" s="6"/>
      <c r="BT744" s="11"/>
      <c r="BU744" s="6"/>
      <c r="BV744" s="6"/>
    </row>
    <row r="745" spans="1:74" ht="15.75" x14ac:dyDescent="0.25">
      <c r="A745" s="52" t="s">
        <v>10059</v>
      </c>
      <c r="B745" s="56"/>
      <c r="C745" s="7" t="s">
        <v>111</v>
      </c>
      <c r="D745" s="7" t="s">
        <v>11877</v>
      </c>
      <c r="E745" s="7"/>
      <c r="F745" s="64"/>
      <c r="G745" s="6"/>
      <c r="H745" s="6"/>
      <c r="I745" s="10" t="s">
        <v>110</v>
      </c>
      <c r="J745" s="11" t="s">
        <v>9561</v>
      </c>
      <c r="K745" s="161"/>
      <c r="L745" s="176"/>
      <c r="M745" s="176">
        <v>1000</v>
      </c>
      <c r="O745" s="162"/>
      <c r="P745" s="80" t="s">
        <v>7787</v>
      </c>
      <c r="Q745" s="80" t="s">
        <v>7443</v>
      </c>
      <c r="R745" s="80"/>
      <c r="S745" s="163"/>
      <c r="T745" s="213"/>
      <c r="U745" s="162"/>
      <c r="V745" s="164"/>
      <c r="W745" s="12" t="str">
        <f>IF(COUNTIF(N745,"spare"),"","Mqtt1")</f>
        <v>Mqtt1</v>
      </c>
      <c r="X745" s="196" t="s">
        <v>10462</v>
      </c>
      <c r="Y745" s="6" t="str">
        <f t="shared" ref="Y745:Y753" si="241">LOWER(SUBSTITUTE(SUBSTITUTE(IF(COUNTIF(N745,"spare"),"",_xlfn.CONCAT("marpower/",IF(X745&lt;&gt;"","450000 FIREDETECTION/"&amp;X745,"450000 FIREDETECTION GENERAL")))," ","-"),"_","-"))</f>
        <v>marpower/450000-firedetection/201h47-s</v>
      </c>
      <c r="Z745" s="103" t="str">
        <f t="shared" si="240"/>
        <v>$.prealarm</v>
      </c>
      <c r="AB745" s="6"/>
      <c r="AJ745" s="80"/>
      <c r="AM745" s="114">
        <f t="shared" si="228"/>
        <v>745</v>
      </c>
      <c r="AN745" s="80"/>
      <c r="AO745" s="80"/>
      <c r="AP745" s="80"/>
      <c r="AQ745" s="80"/>
      <c r="AR745" s="127" t="s">
        <v>110</v>
      </c>
      <c r="AS745" s="80"/>
      <c r="AT745" s="128" t="s">
        <v>9</v>
      </c>
      <c r="AU745" s="7"/>
      <c r="AV745" s="129" t="s">
        <v>116</v>
      </c>
      <c r="AW745" s="126" t="str">
        <f t="shared" si="224"/>
        <v>Please consult operation manual for more information</v>
      </c>
      <c r="AX745" s="137"/>
      <c r="AY745" s="147"/>
      <c r="AZ745" s="167"/>
      <c r="BA745" s="167"/>
      <c r="BB745" s="147" t="str">
        <f t="shared" si="234"/>
        <v>1</v>
      </c>
      <c r="BC745" s="168"/>
      <c r="BD745" s="165"/>
      <c r="BE745" s="165"/>
      <c r="BF745" s="165"/>
      <c r="BG745" s="165"/>
      <c r="BH745" s="165"/>
      <c r="BI745" s="165"/>
      <c r="BJ745" s="165"/>
      <c r="BK745" s="165"/>
      <c r="BL745" s="165"/>
      <c r="BM745" s="165"/>
      <c r="BN745" s="165"/>
      <c r="BO745" s="165"/>
      <c r="BP745" s="165"/>
      <c r="BQ745" s="165"/>
      <c r="BS745" s="6"/>
      <c r="BT745" s="11"/>
      <c r="BU745" s="6"/>
      <c r="BV745" s="6"/>
    </row>
    <row r="746" spans="1:74" ht="15.75" x14ac:dyDescent="0.25">
      <c r="A746" s="52" t="s">
        <v>10055</v>
      </c>
      <c r="B746" s="56"/>
      <c r="C746" s="7" t="s">
        <v>111</v>
      </c>
      <c r="D746" s="7" t="s">
        <v>11877</v>
      </c>
      <c r="E746" s="7"/>
      <c r="F746" s="64"/>
      <c r="G746" s="6"/>
      <c r="H746" s="6"/>
      <c r="I746" s="10" t="s">
        <v>110</v>
      </c>
      <c r="J746" s="11" t="s">
        <v>9562</v>
      </c>
      <c r="K746" s="161"/>
      <c r="L746" s="176"/>
      <c r="M746" s="176">
        <v>1000</v>
      </c>
      <c r="O746" s="162"/>
      <c r="P746" s="80" t="s">
        <v>7901</v>
      </c>
      <c r="Q746" s="80" t="s">
        <v>7444</v>
      </c>
      <c r="R746" s="80"/>
      <c r="S746" s="163"/>
      <c r="T746" s="213"/>
      <c r="U746" s="162"/>
      <c r="V746" s="164"/>
      <c r="W746" s="12" t="str">
        <f>IF(COUNTIF(N746,"spare"),"","Mqtt1")</f>
        <v>Mqtt1</v>
      </c>
      <c r="X746" s="196" t="s">
        <v>10462</v>
      </c>
      <c r="Y746" s="6" t="str">
        <f t="shared" si="241"/>
        <v>marpower/450000-firedetection/201h47-s</v>
      </c>
      <c r="Z746" s="103" t="str">
        <f t="shared" si="240"/>
        <v>$.fault</v>
      </c>
      <c r="AB746" s="6"/>
      <c r="AJ746" s="80"/>
      <c r="AM746" s="114">
        <f t="shared" si="228"/>
        <v>746</v>
      </c>
      <c r="AN746" s="80"/>
      <c r="AO746" s="80"/>
      <c r="AP746" s="80"/>
      <c r="AQ746" s="80"/>
      <c r="AR746" s="127" t="s">
        <v>110</v>
      </c>
      <c r="AS746" s="80"/>
      <c r="AT746" s="128" t="s">
        <v>9</v>
      </c>
      <c r="AU746" s="7"/>
      <c r="AV746" s="129" t="s">
        <v>112</v>
      </c>
      <c r="AW746" s="126" t="str">
        <f t="shared" si="224"/>
        <v>Please consult operation manual for more information</v>
      </c>
      <c r="AX746" s="137"/>
      <c r="AY746" s="147"/>
      <c r="AZ746" s="167"/>
      <c r="BA746" s="167"/>
      <c r="BB746" s="147" t="str">
        <f t="shared" si="234"/>
        <v>1</v>
      </c>
      <c r="BC746" s="168"/>
      <c r="BD746" s="165"/>
      <c r="BE746" s="165"/>
      <c r="BF746" s="165"/>
      <c r="BG746" s="165"/>
      <c r="BH746" s="165"/>
      <c r="BI746" s="165"/>
      <c r="BJ746" s="165"/>
      <c r="BK746" s="165"/>
      <c r="BL746" s="165"/>
      <c r="BM746" s="165"/>
      <c r="BN746" s="165"/>
      <c r="BO746" s="165"/>
      <c r="BP746" s="165"/>
      <c r="BQ746" s="165"/>
      <c r="BS746" s="6"/>
      <c r="BT746" s="11"/>
      <c r="BU746" s="6"/>
      <c r="BV746" s="6"/>
    </row>
    <row r="747" spans="1:74" ht="15.75" x14ac:dyDescent="0.25">
      <c r="A747" s="52" t="s">
        <v>10055</v>
      </c>
      <c r="B747" s="56"/>
      <c r="C747" s="7" t="s">
        <v>111</v>
      </c>
      <c r="D747" s="7" t="s">
        <v>11877</v>
      </c>
      <c r="E747" s="7"/>
      <c r="F747" s="64"/>
      <c r="G747" s="6"/>
      <c r="H747" s="6"/>
      <c r="I747" s="10" t="s">
        <v>110</v>
      </c>
      <c r="J747" s="11" t="s">
        <v>9563</v>
      </c>
      <c r="K747" s="161"/>
      <c r="L747" s="176"/>
      <c r="M747" s="176">
        <v>1000</v>
      </c>
      <c r="O747" s="162"/>
      <c r="P747" s="80" t="s">
        <v>8015</v>
      </c>
      <c r="Q747" s="80" t="s">
        <v>7445</v>
      </c>
      <c r="R747" s="80"/>
      <c r="S747" s="163"/>
      <c r="T747" s="213"/>
      <c r="U747" s="162"/>
      <c r="V747" s="164"/>
      <c r="W747" s="12" t="str">
        <f>IF(COUNTIF(N747,"spare"),"","Mqtt1")</f>
        <v>Mqtt1</v>
      </c>
      <c r="X747" s="196" t="s">
        <v>10462</v>
      </c>
      <c r="Y747" s="6" t="str">
        <f t="shared" si="241"/>
        <v>marpower/450000-firedetection/201h47-s</v>
      </c>
      <c r="Z747" s="103" t="str">
        <f t="shared" si="240"/>
        <v>$.disabled</v>
      </c>
      <c r="AB747" s="6"/>
      <c r="AJ747" s="80"/>
      <c r="AM747" s="114">
        <f t="shared" si="228"/>
        <v>747</v>
      </c>
      <c r="AN747" s="80"/>
      <c r="AO747" s="80"/>
      <c r="AP747" s="80"/>
      <c r="AQ747" s="80"/>
      <c r="AR747" s="127" t="s">
        <v>110</v>
      </c>
      <c r="AS747" s="80"/>
      <c r="AT747" s="128" t="s">
        <v>9</v>
      </c>
      <c r="AU747" s="7"/>
      <c r="AV747" s="129" t="s">
        <v>112</v>
      </c>
      <c r="AW747" s="126" t="str">
        <f t="shared" si="224"/>
        <v>Please consult operation manual for more information</v>
      </c>
      <c r="AX747" s="137"/>
      <c r="AY747" s="147"/>
      <c r="AZ747" s="167"/>
      <c r="BA747" s="167"/>
      <c r="BB747" s="147" t="str">
        <f t="shared" si="234"/>
        <v>1</v>
      </c>
      <c r="BC747" s="168"/>
      <c r="BD747" s="165"/>
      <c r="BE747" s="165"/>
      <c r="BF747" s="165"/>
      <c r="BG747" s="165"/>
      <c r="BH747" s="165"/>
      <c r="BI747" s="165"/>
      <c r="BJ747" s="165"/>
      <c r="BK747" s="165"/>
      <c r="BL747" s="165"/>
      <c r="BM747" s="165"/>
      <c r="BN747" s="165"/>
      <c r="BO747" s="165"/>
      <c r="BP747" s="165"/>
      <c r="BQ747" s="165"/>
      <c r="BS747" s="6"/>
      <c r="BT747" s="11"/>
      <c r="BU747" s="6"/>
      <c r="BV747" s="6"/>
    </row>
    <row r="748" spans="1:74" ht="15.75" x14ac:dyDescent="0.25">
      <c r="A748" s="52" t="s">
        <v>10055</v>
      </c>
      <c r="B748" s="56"/>
      <c r="C748" s="7" t="s">
        <v>111</v>
      </c>
      <c r="D748" s="7" t="s">
        <v>11877</v>
      </c>
      <c r="E748" s="7"/>
      <c r="F748" s="64"/>
      <c r="G748" s="6"/>
      <c r="H748" s="6"/>
      <c r="I748" s="10" t="s">
        <v>110</v>
      </c>
      <c r="J748" s="11" t="s">
        <v>9564</v>
      </c>
      <c r="K748" s="161"/>
      <c r="L748" s="176"/>
      <c r="M748" s="176">
        <v>1000</v>
      </c>
      <c r="O748" s="162"/>
      <c r="P748" s="80" t="s">
        <v>8129</v>
      </c>
      <c r="Q748" s="80" t="s">
        <v>7446</v>
      </c>
      <c r="R748" s="80"/>
      <c r="S748" s="163"/>
      <c r="T748" s="213"/>
      <c r="U748" s="162"/>
      <c r="V748" s="164"/>
      <c r="W748" s="12" t="str">
        <f>IF(COUNTIF(N748,"spare"),"","Mqtt1")</f>
        <v>Mqtt1</v>
      </c>
      <c r="X748" s="196" t="s">
        <v>10462</v>
      </c>
      <c r="Y748" s="6" t="str">
        <f t="shared" si="241"/>
        <v>marpower/450000-firedetection/201h47-s</v>
      </c>
      <c r="Z748" s="103" t="str">
        <f t="shared" si="240"/>
        <v>$.test</v>
      </c>
      <c r="AB748" s="6"/>
      <c r="AJ748" s="80"/>
      <c r="AM748" s="114" t="str">
        <f t="shared" si="228"/>
        <v/>
      </c>
      <c r="AN748" s="80"/>
      <c r="AO748" s="80"/>
      <c r="AP748" s="80"/>
      <c r="AQ748" s="80"/>
      <c r="AR748" s="127"/>
      <c r="AS748" s="80"/>
      <c r="AT748" s="7"/>
      <c r="AU748" s="7"/>
      <c r="AV748" s="165"/>
      <c r="AW748" s="126" t="str">
        <f t="shared" si="224"/>
        <v/>
      </c>
      <c r="AX748" s="137"/>
      <c r="AY748" s="147"/>
      <c r="AZ748" s="167"/>
      <c r="BA748" s="167"/>
      <c r="BB748" s="147" t="str">
        <f t="shared" si="234"/>
        <v/>
      </c>
      <c r="BC748" s="168"/>
      <c r="BD748" s="165"/>
      <c r="BE748" s="165"/>
      <c r="BF748" s="165"/>
      <c r="BG748" s="165"/>
      <c r="BH748" s="165"/>
      <c r="BI748" s="165"/>
      <c r="BJ748" s="165"/>
      <c r="BK748" s="165"/>
      <c r="BL748" s="165"/>
      <c r="BM748" s="165"/>
      <c r="BN748" s="165"/>
      <c r="BO748" s="165"/>
      <c r="BP748" s="165"/>
      <c r="BQ748" s="165"/>
      <c r="BS748" s="6"/>
      <c r="BT748" s="11"/>
      <c r="BU748" s="6"/>
      <c r="BV748" s="6"/>
    </row>
    <row r="749" spans="1:74" ht="15.75" x14ac:dyDescent="0.25">
      <c r="A749" s="52" t="s">
        <v>10055</v>
      </c>
      <c r="B749" s="56"/>
      <c r="C749" s="7" t="s">
        <v>111</v>
      </c>
      <c r="D749" s="7" t="s">
        <v>11877</v>
      </c>
      <c r="E749" s="7"/>
      <c r="F749" s="64"/>
      <c r="G749" s="6"/>
      <c r="H749" s="6"/>
      <c r="I749" s="10" t="s">
        <v>110</v>
      </c>
      <c r="J749" s="11" t="s">
        <v>9565</v>
      </c>
      <c r="K749" s="161"/>
      <c r="L749" s="176"/>
      <c r="M749" s="176">
        <v>1000</v>
      </c>
      <c r="O749" s="162"/>
      <c r="P749" s="80" t="s">
        <v>7674</v>
      </c>
      <c r="Q749" s="80" t="s">
        <v>7112</v>
      </c>
      <c r="R749" s="80"/>
      <c r="S749" s="163"/>
      <c r="T749" s="213"/>
      <c r="U749" s="162"/>
      <c r="V749" s="164"/>
      <c r="W749" s="12" t="str">
        <f t="shared" ref="W749" si="242">IF(COUNTIF(N749,"spare"),"","Mqtt1")</f>
        <v>Mqtt1</v>
      </c>
      <c r="X749" s="196" t="s">
        <v>10463</v>
      </c>
      <c r="Y749" s="6" t="str">
        <f t="shared" si="241"/>
        <v>marpower/450000-firedetection/201h46-s</v>
      </c>
      <c r="Z749" s="103" t="str">
        <f t="shared" si="240"/>
        <v>$.alarm</v>
      </c>
      <c r="AB749" s="6"/>
      <c r="AJ749" s="80"/>
      <c r="AM749" s="114">
        <f t="shared" si="228"/>
        <v>749</v>
      </c>
      <c r="AN749" s="80"/>
      <c r="AO749" s="80"/>
      <c r="AP749" s="80"/>
      <c r="AQ749" s="80"/>
      <c r="AR749" s="127" t="s">
        <v>110</v>
      </c>
      <c r="AS749" s="80"/>
      <c r="AT749" s="128" t="s">
        <v>9</v>
      </c>
      <c r="AU749" s="7"/>
      <c r="AV749" s="129" t="s">
        <v>112</v>
      </c>
      <c r="AW749" s="126" t="str">
        <f t="shared" si="224"/>
        <v>Please consult operation manual for more information</v>
      </c>
      <c r="AX749" s="137"/>
      <c r="AY749" s="147"/>
      <c r="AZ749" s="167"/>
      <c r="BA749" s="167"/>
      <c r="BB749" s="147" t="str">
        <f t="shared" si="234"/>
        <v>1</v>
      </c>
      <c r="BC749" s="168"/>
      <c r="BD749" s="165"/>
      <c r="BE749" s="165"/>
      <c r="BF749" s="165"/>
      <c r="BG749" s="165"/>
      <c r="BH749" s="165"/>
      <c r="BI749" s="165"/>
      <c r="BJ749" s="165"/>
      <c r="BK749" s="165"/>
      <c r="BL749" s="165"/>
      <c r="BM749" s="165"/>
      <c r="BN749" s="165"/>
      <c r="BO749" s="165"/>
      <c r="BP749" s="165"/>
      <c r="BQ749" s="165"/>
      <c r="BS749" s="6"/>
      <c r="BT749" s="11"/>
      <c r="BU749" s="6"/>
      <c r="BV749" s="6"/>
    </row>
    <row r="750" spans="1:74" ht="15.75" x14ac:dyDescent="0.25">
      <c r="A750" s="52" t="s">
        <v>10059</v>
      </c>
      <c r="B750" s="56"/>
      <c r="C750" s="7" t="s">
        <v>111</v>
      </c>
      <c r="D750" s="7" t="s">
        <v>11877</v>
      </c>
      <c r="E750" s="7"/>
      <c r="F750" s="64"/>
      <c r="G750" s="6"/>
      <c r="H750" s="6"/>
      <c r="I750" s="10" t="s">
        <v>110</v>
      </c>
      <c r="J750" s="11" t="s">
        <v>9566</v>
      </c>
      <c r="K750" s="161"/>
      <c r="L750" s="176"/>
      <c r="M750" s="176">
        <v>1000</v>
      </c>
      <c r="O750" s="162"/>
      <c r="P750" s="80" t="s">
        <v>7788</v>
      </c>
      <c r="Q750" s="80" t="s">
        <v>7447</v>
      </c>
      <c r="R750" s="80"/>
      <c r="S750" s="163"/>
      <c r="T750" s="213"/>
      <c r="U750" s="162"/>
      <c r="V750" s="164"/>
      <c r="W750" s="12" t="str">
        <f>IF(COUNTIF(N750,"spare"),"","Mqtt1")</f>
        <v>Mqtt1</v>
      </c>
      <c r="X750" s="196" t="s">
        <v>10463</v>
      </c>
      <c r="Y750" s="6" t="str">
        <f t="shared" si="241"/>
        <v>marpower/450000-firedetection/201h46-s</v>
      </c>
      <c r="Z750" s="103" t="str">
        <f t="shared" si="240"/>
        <v>$.prealarm</v>
      </c>
      <c r="AB750" s="6"/>
      <c r="AJ750" s="80"/>
      <c r="AM750" s="114">
        <f t="shared" si="228"/>
        <v>750</v>
      </c>
      <c r="AN750" s="80"/>
      <c r="AO750" s="80"/>
      <c r="AP750" s="80"/>
      <c r="AQ750" s="80"/>
      <c r="AR750" s="127" t="s">
        <v>110</v>
      </c>
      <c r="AS750" s="80"/>
      <c r="AT750" s="128" t="s">
        <v>9</v>
      </c>
      <c r="AU750" s="7"/>
      <c r="AV750" s="129" t="s">
        <v>116</v>
      </c>
      <c r="AW750" s="126" t="str">
        <f t="shared" si="224"/>
        <v>Please consult operation manual for more information</v>
      </c>
      <c r="AX750" s="137"/>
      <c r="AY750" s="147"/>
      <c r="AZ750" s="167"/>
      <c r="BA750" s="167"/>
      <c r="BB750" s="147" t="str">
        <f t="shared" si="234"/>
        <v>1</v>
      </c>
      <c r="BC750" s="168"/>
      <c r="BD750" s="165"/>
      <c r="BE750" s="165"/>
      <c r="BF750" s="165"/>
      <c r="BG750" s="165"/>
      <c r="BH750" s="165"/>
      <c r="BI750" s="165"/>
      <c r="BJ750" s="165"/>
      <c r="BK750" s="165"/>
      <c r="BL750" s="165"/>
      <c r="BM750" s="165"/>
      <c r="BN750" s="165"/>
      <c r="BO750" s="165"/>
      <c r="BP750" s="165"/>
      <c r="BQ750" s="165"/>
      <c r="BS750" s="6"/>
      <c r="BT750" s="11"/>
      <c r="BU750" s="6"/>
      <c r="BV750" s="6"/>
    </row>
    <row r="751" spans="1:74" ht="15.75" x14ac:dyDescent="0.25">
      <c r="A751" s="52" t="s">
        <v>10055</v>
      </c>
      <c r="B751" s="56"/>
      <c r="C751" s="7" t="s">
        <v>111</v>
      </c>
      <c r="D751" s="7" t="s">
        <v>11877</v>
      </c>
      <c r="E751" s="7"/>
      <c r="F751" s="64"/>
      <c r="G751" s="6"/>
      <c r="H751" s="6"/>
      <c r="I751" s="10" t="s">
        <v>110</v>
      </c>
      <c r="J751" s="11" t="s">
        <v>9567</v>
      </c>
      <c r="K751" s="161"/>
      <c r="L751" s="176"/>
      <c r="M751" s="176">
        <v>1000</v>
      </c>
      <c r="O751" s="162"/>
      <c r="P751" s="80" t="s">
        <v>7902</v>
      </c>
      <c r="Q751" s="80" t="s">
        <v>7448</v>
      </c>
      <c r="R751" s="80"/>
      <c r="S751" s="163"/>
      <c r="T751" s="213"/>
      <c r="U751" s="162"/>
      <c r="V751" s="164"/>
      <c r="W751" s="12" t="str">
        <f>IF(COUNTIF(N751,"spare"),"","Mqtt1")</f>
        <v>Mqtt1</v>
      </c>
      <c r="X751" s="196" t="s">
        <v>10463</v>
      </c>
      <c r="Y751" s="6" t="str">
        <f t="shared" si="241"/>
        <v>marpower/450000-firedetection/201h46-s</v>
      </c>
      <c r="Z751" s="103" t="str">
        <f t="shared" si="240"/>
        <v>$.fault</v>
      </c>
      <c r="AB751" s="6"/>
      <c r="AJ751" s="80"/>
      <c r="AM751" s="114">
        <f t="shared" si="228"/>
        <v>751</v>
      </c>
      <c r="AN751" s="80"/>
      <c r="AO751" s="80"/>
      <c r="AP751" s="80"/>
      <c r="AQ751" s="80"/>
      <c r="AR751" s="127" t="s">
        <v>110</v>
      </c>
      <c r="AS751" s="80"/>
      <c r="AT751" s="128" t="s">
        <v>9</v>
      </c>
      <c r="AU751" s="7"/>
      <c r="AV751" s="129" t="s">
        <v>112</v>
      </c>
      <c r="AW751" s="126" t="str">
        <f t="shared" si="224"/>
        <v>Please consult operation manual for more information</v>
      </c>
      <c r="AX751" s="137"/>
      <c r="AY751" s="147"/>
      <c r="AZ751" s="167"/>
      <c r="BA751" s="167"/>
      <c r="BB751" s="147" t="str">
        <f t="shared" si="234"/>
        <v>1</v>
      </c>
      <c r="BC751" s="168"/>
      <c r="BD751" s="165"/>
      <c r="BE751" s="165"/>
      <c r="BF751" s="165"/>
      <c r="BG751" s="165"/>
      <c r="BH751" s="165"/>
      <c r="BI751" s="165"/>
      <c r="BJ751" s="165"/>
      <c r="BK751" s="165"/>
      <c r="BL751" s="165"/>
      <c r="BM751" s="165"/>
      <c r="BN751" s="165"/>
      <c r="BO751" s="165"/>
      <c r="BP751" s="165"/>
      <c r="BQ751" s="165"/>
      <c r="BS751" s="6"/>
      <c r="BT751" s="11"/>
      <c r="BU751" s="6"/>
      <c r="BV751" s="6"/>
    </row>
    <row r="752" spans="1:74" ht="15.75" x14ac:dyDescent="0.25">
      <c r="A752" s="52" t="s">
        <v>10055</v>
      </c>
      <c r="B752" s="56"/>
      <c r="C752" s="7" t="s">
        <v>111</v>
      </c>
      <c r="D752" s="7" t="s">
        <v>11877</v>
      </c>
      <c r="E752" s="7"/>
      <c r="F752" s="64"/>
      <c r="G752" s="6"/>
      <c r="H752" s="6"/>
      <c r="I752" s="10" t="s">
        <v>110</v>
      </c>
      <c r="J752" s="11" t="s">
        <v>9568</v>
      </c>
      <c r="K752" s="161"/>
      <c r="L752" s="176"/>
      <c r="M752" s="176">
        <v>1000</v>
      </c>
      <c r="O752" s="162"/>
      <c r="P752" s="80" t="s">
        <v>8016</v>
      </c>
      <c r="Q752" s="80" t="s">
        <v>7449</v>
      </c>
      <c r="R752" s="80"/>
      <c r="S752" s="163"/>
      <c r="T752" s="213"/>
      <c r="U752" s="162"/>
      <c r="V752" s="164"/>
      <c r="W752" s="12" t="str">
        <f>IF(COUNTIF(N752,"spare"),"","Mqtt1")</f>
        <v>Mqtt1</v>
      </c>
      <c r="X752" s="196" t="s">
        <v>10463</v>
      </c>
      <c r="Y752" s="6" t="str">
        <f t="shared" si="241"/>
        <v>marpower/450000-firedetection/201h46-s</v>
      </c>
      <c r="Z752" s="103" t="str">
        <f t="shared" si="240"/>
        <v>$.disabled</v>
      </c>
      <c r="AB752" s="6"/>
      <c r="AJ752" s="80"/>
      <c r="AM752" s="114">
        <f t="shared" si="228"/>
        <v>752</v>
      </c>
      <c r="AN752" s="80"/>
      <c r="AO752" s="80"/>
      <c r="AP752" s="80"/>
      <c r="AQ752" s="80"/>
      <c r="AR752" s="127" t="s">
        <v>110</v>
      </c>
      <c r="AS752" s="80"/>
      <c r="AT752" s="128" t="s">
        <v>9</v>
      </c>
      <c r="AU752" s="7"/>
      <c r="AV752" s="129" t="s">
        <v>112</v>
      </c>
      <c r="AW752" s="126" t="str">
        <f t="shared" si="224"/>
        <v>Please consult operation manual for more information</v>
      </c>
      <c r="AX752" s="137"/>
      <c r="AY752" s="147"/>
      <c r="AZ752" s="167"/>
      <c r="BA752" s="167"/>
      <c r="BB752" s="147" t="str">
        <f t="shared" si="234"/>
        <v>1</v>
      </c>
      <c r="BC752" s="168"/>
      <c r="BD752" s="165"/>
      <c r="BE752" s="165"/>
      <c r="BF752" s="165"/>
      <c r="BG752" s="165"/>
      <c r="BH752" s="165"/>
      <c r="BI752" s="165"/>
      <c r="BJ752" s="165"/>
      <c r="BK752" s="165"/>
      <c r="BL752" s="165"/>
      <c r="BM752" s="165"/>
      <c r="BN752" s="165"/>
      <c r="BO752" s="165"/>
      <c r="BP752" s="165"/>
      <c r="BQ752" s="165"/>
      <c r="BS752" s="6"/>
      <c r="BT752" s="11"/>
      <c r="BU752" s="6"/>
      <c r="BV752" s="6"/>
    </row>
    <row r="753" spans="1:74" ht="15.75" x14ac:dyDescent="0.25">
      <c r="A753" s="52" t="s">
        <v>10055</v>
      </c>
      <c r="B753" s="56"/>
      <c r="C753" s="7" t="s">
        <v>111</v>
      </c>
      <c r="D753" s="7" t="s">
        <v>11877</v>
      </c>
      <c r="E753" s="7"/>
      <c r="F753" s="64"/>
      <c r="G753" s="6"/>
      <c r="H753" s="6"/>
      <c r="I753" s="10" t="s">
        <v>110</v>
      </c>
      <c r="J753" s="11" t="s">
        <v>9569</v>
      </c>
      <c r="K753" s="161"/>
      <c r="L753" s="176"/>
      <c r="M753" s="176">
        <v>1000</v>
      </c>
      <c r="O753" s="162"/>
      <c r="P753" s="80" t="s">
        <v>8130</v>
      </c>
      <c r="Q753" s="80" t="s">
        <v>7450</v>
      </c>
      <c r="R753" s="80"/>
      <c r="S753" s="163"/>
      <c r="T753" s="213"/>
      <c r="U753" s="162"/>
      <c r="V753" s="164"/>
      <c r="W753" s="12" t="str">
        <f>IF(COUNTIF(N753,"spare"),"","Mqtt1")</f>
        <v>Mqtt1</v>
      </c>
      <c r="X753" s="196" t="s">
        <v>10463</v>
      </c>
      <c r="Y753" s="6" t="str">
        <f t="shared" si="241"/>
        <v>marpower/450000-firedetection/201h46-s</v>
      </c>
      <c r="Z753" s="103" t="str">
        <f t="shared" si="240"/>
        <v>$.test</v>
      </c>
      <c r="AB753" s="6"/>
      <c r="AJ753" s="80"/>
      <c r="AM753" s="114" t="str">
        <f t="shared" si="228"/>
        <v/>
      </c>
      <c r="AN753" s="80"/>
      <c r="AO753" s="80"/>
      <c r="AP753" s="80"/>
      <c r="AQ753" s="80"/>
      <c r="AR753" s="127"/>
      <c r="AS753" s="80"/>
      <c r="AT753" s="7"/>
      <c r="AU753" s="7"/>
      <c r="AV753" s="165"/>
      <c r="AW753" s="126" t="str">
        <f t="shared" si="224"/>
        <v/>
      </c>
      <c r="AX753" s="137"/>
      <c r="AY753" s="147"/>
      <c r="AZ753" s="167"/>
      <c r="BA753" s="167"/>
      <c r="BB753" s="147" t="str">
        <f t="shared" si="234"/>
        <v/>
      </c>
      <c r="BC753" s="168"/>
      <c r="BD753" s="165"/>
      <c r="BE753" s="165"/>
      <c r="BF753" s="165"/>
      <c r="BG753" s="165"/>
      <c r="BH753" s="165"/>
      <c r="BI753" s="165"/>
      <c r="BJ753" s="165"/>
      <c r="BK753" s="165"/>
      <c r="BL753" s="165"/>
      <c r="BM753" s="165"/>
      <c r="BN753" s="165"/>
      <c r="BO753" s="165"/>
      <c r="BP753" s="165"/>
      <c r="BQ753" s="165"/>
      <c r="BS753" s="6"/>
      <c r="BT753" s="11"/>
      <c r="BU753" s="6"/>
      <c r="BV753" s="6"/>
    </row>
    <row r="754" spans="1:74" ht="15.75" x14ac:dyDescent="0.25">
      <c r="A754" s="52" t="s">
        <v>10055</v>
      </c>
      <c r="B754" s="56"/>
      <c r="C754" s="7" t="s">
        <v>9455</v>
      </c>
      <c r="D754" s="7" t="s">
        <v>11877</v>
      </c>
      <c r="E754" s="7"/>
      <c r="F754" s="64"/>
      <c r="G754" s="6"/>
      <c r="H754" s="6"/>
      <c r="I754"/>
      <c r="J754" s="11" t="s">
        <v>6992</v>
      </c>
      <c r="K754" s="161" t="s">
        <v>511</v>
      </c>
      <c r="L754" s="176"/>
      <c r="M754" s="176">
        <v>1000</v>
      </c>
      <c r="N754" s="80" t="s">
        <v>1396</v>
      </c>
      <c r="O754" s="162"/>
      <c r="P754" s="80" t="s">
        <v>7468</v>
      </c>
      <c r="Q754" s="80"/>
      <c r="R754" s="80"/>
      <c r="S754" s="163"/>
      <c r="T754" s="213"/>
      <c r="U754" s="162"/>
      <c r="V754" s="164"/>
      <c r="W754" s="12"/>
      <c r="X754" s="196" t="s">
        <v>10445</v>
      </c>
      <c r="Y754" s="6"/>
      <c r="Z754" s="103"/>
      <c r="AA754" s="12">
        <v>1</v>
      </c>
      <c r="AB754" s="6" t="s">
        <v>196</v>
      </c>
      <c r="AC754" s="103">
        <v>25</v>
      </c>
      <c r="AJ754" s="80"/>
      <c r="AK754" s="113" t="s">
        <v>11878</v>
      </c>
      <c r="AM754" s="114" t="str">
        <f t="shared" si="228"/>
        <v/>
      </c>
      <c r="AN754" s="80"/>
      <c r="AO754" s="80"/>
      <c r="AP754" s="80"/>
      <c r="AQ754" s="80"/>
      <c r="AR754" s="127"/>
      <c r="AS754" s="80"/>
      <c r="AT754" s="128"/>
      <c r="AU754" s="7"/>
      <c r="AV754" s="129"/>
      <c r="AW754" s="126" t="str">
        <f t="shared" si="224"/>
        <v/>
      </c>
      <c r="AX754" s="137"/>
      <c r="AY754" s="147"/>
      <c r="AZ754" s="167"/>
      <c r="BA754" s="167"/>
      <c r="BB754" s="147" t="str">
        <f t="shared" si="234"/>
        <v/>
      </c>
      <c r="BC754" s="168"/>
      <c r="BD754" s="165"/>
      <c r="BE754" s="165"/>
      <c r="BF754" s="165"/>
      <c r="BG754" s="165"/>
      <c r="BH754" s="165"/>
      <c r="BI754" s="165"/>
      <c r="BJ754" s="165"/>
      <c r="BK754" s="165"/>
      <c r="BL754" s="165"/>
      <c r="BM754" s="165"/>
      <c r="BN754" s="165"/>
      <c r="BO754" s="165"/>
      <c r="BP754" s="165"/>
      <c r="BQ754" s="165"/>
      <c r="BS754" s="6"/>
      <c r="BT754" s="11"/>
      <c r="BU754" s="6"/>
      <c r="BV754" s="6"/>
    </row>
    <row r="755" spans="1:74" ht="15.75" x14ac:dyDescent="0.25">
      <c r="A755" s="52" t="s">
        <v>10055</v>
      </c>
      <c r="B755" s="56"/>
      <c r="C755" s="7" t="s">
        <v>111</v>
      </c>
      <c r="D755" s="7" t="s">
        <v>11877</v>
      </c>
      <c r="E755" s="7"/>
      <c r="F755" s="64"/>
      <c r="G755" s="6"/>
      <c r="H755" s="6"/>
      <c r="I755" s="10" t="s">
        <v>110</v>
      </c>
      <c r="J755" s="11" t="s">
        <v>9570</v>
      </c>
      <c r="K755" s="161"/>
      <c r="L755" s="176"/>
      <c r="M755" s="176">
        <v>1000</v>
      </c>
      <c r="O755" s="162"/>
      <c r="P755" s="80" t="s">
        <v>7675</v>
      </c>
      <c r="Q755" s="80" t="s">
        <v>7113</v>
      </c>
      <c r="R755" s="80"/>
      <c r="S755" s="163"/>
      <c r="T755" s="213"/>
      <c r="U755" s="162"/>
      <c r="V755" s="164"/>
      <c r="W755" s="12" t="str">
        <f t="shared" ref="W755" si="243">IF(COUNTIF(N755,"spare"),"","Mqtt1")</f>
        <v>Mqtt1</v>
      </c>
      <c r="X755" s="196" t="s">
        <v>10464</v>
      </c>
      <c r="Y755" s="6" t="str">
        <f>LOWER(SUBSTITUTE(SUBSTITUTE(IF(COUNTIF(N755,"spare"),"",_xlfn.CONCAT("marpower/",IF(X755&lt;&gt;"","450000 FIREDETECTION/"&amp;X755,"450000 FIREDETECTION GENERAL")))," ","-"),"_","-"))</f>
        <v>marpower/450000-firedetection/201h64-s</v>
      </c>
      <c r="Z755" s="103" t="str">
        <f t="shared" ref="Z755:Z764" si="244">IF(COUNTIF(N755,"spare"),"","$."&amp;_xlfn.REGEXREPLACE(IF(X755="",J755,_xlfn.REGEXREPLACE(J755,".*_","")),"^FIRE_",""))</f>
        <v>$.alarm</v>
      </c>
      <c r="AB755" s="6"/>
      <c r="AJ755" s="80"/>
      <c r="AM755" s="114">
        <f t="shared" si="228"/>
        <v>755</v>
      </c>
      <c r="AN755" s="80"/>
      <c r="AO755" s="80"/>
      <c r="AP755" s="80"/>
      <c r="AQ755" s="80"/>
      <c r="AR755" s="127" t="s">
        <v>110</v>
      </c>
      <c r="AS755" s="80"/>
      <c r="AT755" s="128" t="s">
        <v>9</v>
      </c>
      <c r="AU755" s="7"/>
      <c r="AV755" s="129" t="s">
        <v>112</v>
      </c>
      <c r="AW755" s="126" t="str">
        <f t="shared" si="224"/>
        <v>Please consult operation manual for more information</v>
      </c>
      <c r="AX755" s="137"/>
      <c r="AY755" s="147"/>
      <c r="AZ755" s="167"/>
      <c r="BA755" s="167"/>
      <c r="BB755" s="147" t="str">
        <f t="shared" si="234"/>
        <v>1</v>
      </c>
      <c r="BC755" s="168"/>
      <c r="BD755" s="165"/>
      <c r="BE755" s="165"/>
      <c r="BF755" s="165"/>
      <c r="BG755" s="165"/>
      <c r="BH755" s="165"/>
      <c r="BI755" s="165"/>
      <c r="BJ755" s="165"/>
      <c r="BK755" s="165"/>
      <c r="BL755" s="165"/>
      <c r="BM755" s="165"/>
      <c r="BN755" s="165"/>
      <c r="BO755" s="165"/>
      <c r="BP755" s="165"/>
      <c r="BQ755" s="165"/>
      <c r="BS755" s="6"/>
      <c r="BT755" s="11"/>
      <c r="BU755" s="6"/>
      <c r="BV755" s="6"/>
    </row>
    <row r="756" spans="1:74" ht="15.75" x14ac:dyDescent="0.25">
      <c r="A756" s="52" t="s">
        <v>10059</v>
      </c>
      <c r="B756" s="56"/>
      <c r="C756" s="7" t="s">
        <v>111</v>
      </c>
      <c r="D756" s="7" t="s">
        <v>11877</v>
      </c>
      <c r="E756" s="7"/>
      <c r="F756" s="64"/>
      <c r="G756" s="6"/>
      <c r="H756" s="6"/>
      <c r="I756" s="10" t="s">
        <v>110</v>
      </c>
      <c r="J756" s="11" t="s">
        <v>9571</v>
      </c>
      <c r="K756" s="161"/>
      <c r="L756" s="176"/>
      <c r="M756" s="176">
        <v>1000</v>
      </c>
      <c r="O756" s="162"/>
      <c r="P756" s="80" t="s">
        <v>7789</v>
      </c>
      <c r="Q756" s="80" t="s">
        <v>7435</v>
      </c>
      <c r="R756" s="80"/>
      <c r="S756" s="163"/>
      <c r="T756" s="213"/>
      <c r="U756" s="162"/>
      <c r="V756" s="164"/>
      <c r="W756" s="12" t="str">
        <f>IF(COUNTIF(N756,"spare"),"","Mqtt1")</f>
        <v>Mqtt1</v>
      </c>
      <c r="X756" s="196" t="s">
        <v>10464</v>
      </c>
      <c r="Y756" s="6" t="str">
        <f t="shared" ref="Y756:Y764" si="245">LOWER(SUBSTITUTE(SUBSTITUTE(IF(COUNTIF(N756,"spare"),"",_xlfn.CONCAT("marpower/",IF(X756&lt;&gt;"","450000 FIREDETECTION/"&amp;X756,"450000 FIREDETECTION GENERAL")))," ","-"),"_","-"))</f>
        <v>marpower/450000-firedetection/201h64-s</v>
      </c>
      <c r="Z756" s="103" t="str">
        <f t="shared" si="244"/>
        <v>$.prealarm</v>
      </c>
      <c r="AB756" s="6"/>
      <c r="AJ756" s="80"/>
      <c r="AM756" s="114">
        <f t="shared" si="228"/>
        <v>756</v>
      </c>
      <c r="AN756" s="80"/>
      <c r="AO756" s="80"/>
      <c r="AP756" s="80"/>
      <c r="AQ756" s="80"/>
      <c r="AR756" s="127" t="s">
        <v>110</v>
      </c>
      <c r="AS756" s="80"/>
      <c r="AT756" s="128" t="s">
        <v>9</v>
      </c>
      <c r="AU756" s="7"/>
      <c r="AV756" s="129" t="s">
        <v>116</v>
      </c>
      <c r="AW756" s="126" t="str">
        <f t="shared" si="224"/>
        <v>Please consult operation manual for more information</v>
      </c>
      <c r="AX756" s="137"/>
      <c r="AY756" s="147"/>
      <c r="AZ756" s="167"/>
      <c r="BA756" s="167"/>
      <c r="BB756" s="147" t="str">
        <f t="shared" si="234"/>
        <v>1</v>
      </c>
      <c r="BC756" s="168"/>
      <c r="BD756" s="165"/>
      <c r="BE756" s="165"/>
      <c r="BF756" s="165"/>
      <c r="BG756" s="165"/>
      <c r="BH756" s="165"/>
      <c r="BI756" s="165"/>
      <c r="BJ756" s="165"/>
      <c r="BK756" s="165"/>
      <c r="BL756" s="165"/>
      <c r="BM756" s="165"/>
      <c r="BN756" s="165"/>
      <c r="BO756" s="165"/>
      <c r="BP756" s="165"/>
      <c r="BQ756" s="165"/>
      <c r="BS756" s="6"/>
      <c r="BT756" s="11"/>
      <c r="BU756" s="6"/>
      <c r="BV756" s="6"/>
    </row>
    <row r="757" spans="1:74" ht="15.75" x14ac:dyDescent="0.25">
      <c r="A757" s="52" t="s">
        <v>10055</v>
      </c>
      <c r="B757" s="56"/>
      <c r="C757" s="7" t="s">
        <v>111</v>
      </c>
      <c r="D757" s="7" t="s">
        <v>11877</v>
      </c>
      <c r="E757" s="7"/>
      <c r="F757" s="64"/>
      <c r="G757" s="6"/>
      <c r="H757" s="6"/>
      <c r="I757" s="10" t="s">
        <v>110</v>
      </c>
      <c r="J757" s="11" t="s">
        <v>9572</v>
      </c>
      <c r="K757" s="161"/>
      <c r="L757" s="176"/>
      <c r="M757" s="176">
        <v>1000</v>
      </c>
      <c r="O757" s="162"/>
      <c r="P757" s="80" t="s">
        <v>7903</v>
      </c>
      <c r="Q757" s="80" t="s">
        <v>7436</v>
      </c>
      <c r="R757" s="80"/>
      <c r="S757" s="163"/>
      <c r="T757" s="213"/>
      <c r="U757" s="162"/>
      <c r="V757" s="164"/>
      <c r="W757" s="12" t="str">
        <f>IF(COUNTIF(N757,"spare"),"","Mqtt1")</f>
        <v>Mqtt1</v>
      </c>
      <c r="X757" s="196" t="s">
        <v>10464</v>
      </c>
      <c r="Y757" s="6" t="str">
        <f t="shared" si="245"/>
        <v>marpower/450000-firedetection/201h64-s</v>
      </c>
      <c r="Z757" s="103" t="str">
        <f t="shared" si="244"/>
        <v>$.fault</v>
      </c>
      <c r="AB757" s="6"/>
      <c r="AJ757" s="80"/>
      <c r="AM757" s="114">
        <f t="shared" si="228"/>
        <v>757</v>
      </c>
      <c r="AN757" s="80"/>
      <c r="AO757" s="80"/>
      <c r="AP757" s="80"/>
      <c r="AQ757" s="80"/>
      <c r="AR757" s="127" t="s">
        <v>110</v>
      </c>
      <c r="AS757" s="80"/>
      <c r="AT757" s="128" t="s">
        <v>9</v>
      </c>
      <c r="AU757" s="7"/>
      <c r="AV757" s="129" t="s">
        <v>112</v>
      </c>
      <c r="AW757" s="126" t="str">
        <f t="shared" si="224"/>
        <v>Please consult operation manual for more information</v>
      </c>
      <c r="AX757" s="137"/>
      <c r="AY757" s="147"/>
      <c r="AZ757" s="167"/>
      <c r="BA757" s="167"/>
      <c r="BB757" s="147" t="str">
        <f t="shared" si="234"/>
        <v>1</v>
      </c>
      <c r="BC757" s="168"/>
      <c r="BD757" s="165"/>
      <c r="BE757" s="165"/>
      <c r="BF757" s="165"/>
      <c r="BG757" s="165"/>
      <c r="BH757" s="165"/>
      <c r="BI757" s="165"/>
      <c r="BJ757" s="165"/>
      <c r="BK757" s="165"/>
      <c r="BL757" s="165"/>
      <c r="BM757" s="165"/>
      <c r="BN757" s="165"/>
      <c r="BO757" s="165"/>
      <c r="BP757" s="165"/>
      <c r="BQ757" s="165"/>
      <c r="BS757" s="6"/>
      <c r="BT757" s="11"/>
      <c r="BU757" s="6"/>
      <c r="BV757" s="6"/>
    </row>
    <row r="758" spans="1:74" ht="15.75" x14ac:dyDescent="0.25">
      <c r="A758" s="52" t="s">
        <v>10055</v>
      </c>
      <c r="B758" s="56"/>
      <c r="C758" s="7" t="s">
        <v>111</v>
      </c>
      <c r="D758" s="7" t="s">
        <v>11877</v>
      </c>
      <c r="E758" s="7"/>
      <c r="F758" s="64"/>
      <c r="G758" s="6"/>
      <c r="H758" s="6"/>
      <c r="I758" s="10" t="s">
        <v>110</v>
      </c>
      <c r="J758" s="11" t="s">
        <v>9573</v>
      </c>
      <c r="K758" s="161"/>
      <c r="L758" s="176"/>
      <c r="M758" s="176">
        <v>1000</v>
      </c>
      <c r="O758" s="162"/>
      <c r="P758" s="80" t="s">
        <v>8017</v>
      </c>
      <c r="Q758" s="80" t="s">
        <v>7437</v>
      </c>
      <c r="R758" s="80"/>
      <c r="S758" s="163"/>
      <c r="T758" s="213"/>
      <c r="U758" s="162"/>
      <c r="V758" s="164"/>
      <c r="W758" s="12" t="str">
        <f>IF(COUNTIF(N758,"spare"),"","Mqtt1")</f>
        <v>Mqtt1</v>
      </c>
      <c r="X758" s="196" t="s">
        <v>10464</v>
      </c>
      <c r="Y758" s="6" t="str">
        <f t="shared" si="245"/>
        <v>marpower/450000-firedetection/201h64-s</v>
      </c>
      <c r="Z758" s="103" t="str">
        <f t="shared" si="244"/>
        <v>$.disabled</v>
      </c>
      <c r="AB758" s="6"/>
      <c r="AJ758" s="80"/>
      <c r="AM758" s="114">
        <f t="shared" si="228"/>
        <v>758</v>
      </c>
      <c r="AN758" s="80"/>
      <c r="AO758" s="80"/>
      <c r="AP758" s="80"/>
      <c r="AQ758" s="80"/>
      <c r="AR758" s="127" t="s">
        <v>110</v>
      </c>
      <c r="AS758" s="80"/>
      <c r="AT758" s="128" t="s">
        <v>9</v>
      </c>
      <c r="AU758" s="7"/>
      <c r="AV758" s="129" t="s">
        <v>112</v>
      </c>
      <c r="AW758" s="126" t="str">
        <f t="shared" si="224"/>
        <v>Please consult operation manual for more information</v>
      </c>
      <c r="AX758" s="137"/>
      <c r="AY758" s="147"/>
      <c r="AZ758" s="167"/>
      <c r="BA758" s="167"/>
      <c r="BB758" s="147" t="str">
        <f t="shared" si="234"/>
        <v>1</v>
      </c>
      <c r="BC758" s="168"/>
      <c r="BD758" s="165"/>
      <c r="BE758" s="165"/>
      <c r="BF758" s="165"/>
      <c r="BG758" s="165"/>
      <c r="BH758" s="165"/>
      <c r="BI758" s="165"/>
      <c r="BJ758" s="165"/>
      <c r="BK758" s="165"/>
      <c r="BL758" s="165"/>
      <c r="BM758" s="165"/>
      <c r="BN758" s="165"/>
      <c r="BO758" s="165"/>
      <c r="BP758" s="165"/>
      <c r="BQ758" s="165"/>
      <c r="BS758" s="6"/>
      <c r="BT758" s="11"/>
      <c r="BU758" s="6"/>
      <c r="BV758" s="6"/>
    </row>
    <row r="759" spans="1:74" ht="15.75" x14ac:dyDescent="0.25">
      <c r="A759" s="52" t="s">
        <v>10055</v>
      </c>
      <c r="B759" s="56"/>
      <c r="C759" s="7" t="s">
        <v>111</v>
      </c>
      <c r="D759" s="7" t="s">
        <v>11877</v>
      </c>
      <c r="E759" s="7"/>
      <c r="F759" s="64"/>
      <c r="G759" s="6"/>
      <c r="H759" s="6"/>
      <c r="I759" s="10" t="s">
        <v>110</v>
      </c>
      <c r="J759" s="11" t="s">
        <v>9574</v>
      </c>
      <c r="K759" s="161"/>
      <c r="L759" s="176"/>
      <c r="M759" s="176">
        <v>1000</v>
      </c>
      <c r="O759" s="162"/>
      <c r="P759" s="80" t="s">
        <v>8131</v>
      </c>
      <c r="Q759" s="80" t="s">
        <v>7438</v>
      </c>
      <c r="R759" s="80"/>
      <c r="S759" s="163"/>
      <c r="T759" s="213"/>
      <c r="U759" s="162"/>
      <c r="V759" s="164"/>
      <c r="W759" s="12" t="str">
        <f>IF(COUNTIF(N759,"spare"),"","Mqtt1")</f>
        <v>Mqtt1</v>
      </c>
      <c r="X759" s="196" t="s">
        <v>10464</v>
      </c>
      <c r="Y759" s="6" t="str">
        <f t="shared" si="245"/>
        <v>marpower/450000-firedetection/201h64-s</v>
      </c>
      <c r="Z759" s="103" t="str">
        <f t="shared" si="244"/>
        <v>$.test</v>
      </c>
      <c r="AB759" s="6"/>
      <c r="AJ759" s="80"/>
      <c r="AM759" s="114" t="str">
        <f t="shared" si="228"/>
        <v/>
      </c>
      <c r="AN759" s="80"/>
      <c r="AO759" s="80"/>
      <c r="AP759" s="80"/>
      <c r="AQ759" s="80"/>
      <c r="AR759" s="127"/>
      <c r="AS759" s="80"/>
      <c r="AT759" s="7"/>
      <c r="AU759" s="7"/>
      <c r="AV759" s="165"/>
      <c r="AW759" s="126" t="str">
        <f t="shared" si="224"/>
        <v/>
      </c>
      <c r="AX759" s="137"/>
      <c r="AY759" s="147"/>
      <c r="AZ759" s="167"/>
      <c r="BA759" s="167"/>
      <c r="BB759" s="147" t="str">
        <f t="shared" si="234"/>
        <v/>
      </c>
      <c r="BC759" s="168"/>
      <c r="BD759" s="165"/>
      <c r="BE759" s="165"/>
      <c r="BF759" s="165"/>
      <c r="BG759" s="165"/>
      <c r="BH759" s="165"/>
      <c r="BI759" s="165"/>
      <c r="BJ759" s="165"/>
      <c r="BK759" s="165"/>
      <c r="BL759" s="165"/>
      <c r="BM759" s="165"/>
      <c r="BN759" s="165"/>
      <c r="BO759" s="165"/>
      <c r="BP759" s="165"/>
      <c r="BQ759" s="165"/>
      <c r="BS759" s="6"/>
      <c r="BT759" s="11"/>
      <c r="BU759" s="6"/>
      <c r="BV759" s="6"/>
    </row>
    <row r="760" spans="1:74" ht="15.75" x14ac:dyDescent="0.25">
      <c r="A760" s="52" t="s">
        <v>10055</v>
      </c>
      <c r="B760" s="56"/>
      <c r="C760" s="7" t="s">
        <v>111</v>
      </c>
      <c r="D760" s="7" t="s">
        <v>11877</v>
      </c>
      <c r="E760" s="7"/>
      <c r="F760" s="64"/>
      <c r="G760" s="6"/>
      <c r="H760" s="6"/>
      <c r="I760" s="10" t="s">
        <v>110</v>
      </c>
      <c r="J760" s="11" t="s">
        <v>9575</v>
      </c>
      <c r="K760" s="161"/>
      <c r="L760" s="176"/>
      <c r="M760" s="176">
        <v>1000</v>
      </c>
      <c r="O760" s="162"/>
      <c r="P760" s="80" t="s">
        <v>7676</v>
      </c>
      <c r="Q760" s="80" t="s">
        <v>7114</v>
      </c>
      <c r="R760" s="80"/>
      <c r="S760" s="163"/>
      <c r="T760" s="213"/>
      <c r="U760" s="162"/>
      <c r="V760" s="164"/>
      <c r="W760" s="12" t="str">
        <f t="shared" ref="W760" si="246">IF(COUNTIF(N760,"spare"),"","Mqtt1")</f>
        <v>Mqtt1</v>
      </c>
      <c r="X760" s="196" t="s">
        <v>10465</v>
      </c>
      <c r="Y760" s="6" t="str">
        <f t="shared" si="245"/>
        <v>marpower/450000-firedetection/201h61-s</v>
      </c>
      <c r="Z760" s="103" t="str">
        <f t="shared" si="244"/>
        <v>$.alarm</v>
      </c>
      <c r="AB760" s="6"/>
      <c r="AJ760" s="80"/>
      <c r="AM760" s="114">
        <f t="shared" si="228"/>
        <v>760</v>
      </c>
      <c r="AN760" s="80"/>
      <c r="AO760" s="80"/>
      <c r="AP760" s="80"/>
      <c r="AQ760" s="80"/>
      <c r="AR760" s="127" t="s">
        <v>110</v>
      </c>
      <c r="AS760" s="80"/>
      <c r="AT760" s="128" t="s">
        <v>9</v>
      </c>
      <c r="AU760" s="7"/>
      <c r="AV760" s="129" t="s">
        <v>112</v>
      </c>
      <c r="AW760" s="126" t="str">
        <f t="shared" si="224"/>
        <v>Please consult operation manual for more information</v>
      </c>
      <c r="AX760" s="137"/>
      <c r="AY760" s="147"/>
      <c r="AZ760" s="167"/>
      <c r="BA760" s="167"/>
      <c r="BB760" s="147" t="str">
        <f t="shared" si="234"/>
        <v>1</v>
      </c>
      <c r="BC760" s="168"/>
      <c r="BD760" s="165"/>
      <c r="BE760" s="165"/>
      <c r="BF760" s="165"/>
      <c r="BG760" s="165"/>
      <c r="BH760" s="165"/>
      <c r="BI760" s="165"/>
      <c r="BJ760" s="165"/>
      <c r="BK760" s="165"/>
      <c r="BL760" s="165"/>
      <c r="BM760" s="165"/>
      <c r="BN760" s="165"/>
      <c r="BO760" s="165"/>
      <c r="BP760" s="165"/>
      <c r="BQ760" s="165"/>
      <c r="BS760" s="6"/>
      <c r="BT760" s="11"/>
      <c r="BU760" s="6"/>
      <c r="BV760" s="6"/>
    </row>
    <row r="761" spans="1:74" ht="15.75" x14ac:dyDescent="0.25">
      <c r="A761" s="52" t="s">
        <v>10059</v>
      </c>
      <c r="B761" s="56"/>
      <c r="C761" s="7" t="s">
        <v>111</v>
      </c>
      <c r="D761" s="7" t="s">
        <v>11877</v>
      </c>
      <c r="E761" s="7"/>
      <c r="F761" s="64"/>
      <c r="G761" s="6"/>
      <c r="H761" s="6"/>
      <c r="I761" s="10" t="s">
        <v>110</v>
      </c>
      <c r="J761" s="11" t="s">
        <v>9576</v>
      </c>
      <c r="K761" s="161"/>
      <c r="L761" s="176"/>
      <c r="M761" s="176">
        <v>1000</v>
      </c>
      <c r="O761" s="162"/>
      <c r="P761" s="80" t="s">
        <v>7790</v>
      </c>
      <c r="Q761" s="80" t="s">
        <v>7439</v>
      </c>
      <c r="R761" s="80"/>
      <c r="S761" s="163"/>
      <c r="T761" s="213"/>
      <c r="U761" s="162"/>
      <c r="V761" s="164"/>
      <c r="W761" s="12" t="str">
        <f>IF(COUNTIF(N761,"spare"),"","Mqtt1")</f>
        <v>Mqtt1</v>
      </c>
      <c r="X761" s="196" t="s">
        <v>10465</v>
      </c>
      <c r="Y761" s="6" t="str">
        <f t="shared" si="245"/>
        <v>marpower/450000-firedetection/201h61-s</v>
      </c>
      <c r="Z761" s="103" t="str">
        <f t="shared" si="244"/>
        <v>$.prealarm</v>
      </c>
      <c r="AB761" s="6"/>
      <c r="AJ761" s="80"/>
      <c r="AM761" s="114">
        <f t="shared" si="228"/>
        <v>761</v>
      </c>
      <c r="AN761" s="80"/>
      <c r="AO761" s="80"/>
      <c r="AP761" s="80"/>
      <c r="AQ761" s="80"/>
      <c r="AR761" s="127" t="s">
        <v>110</v>
      </c>
      <c r="AS761" s="80"/>
      <c r="AT761" s="128" t="s">
        <v>9</v>
      </c>
      <c r="AU761" s="7"/>
      <c r="AV761" s="129" t="s">
        <v>116</v>
      </c>
      <c r="AW761" s="126" t="str">
        <f t="shared" si="224"/>
        <v>Please consult operation manual for more information</v>
      </c>
      <c r="AX761" s="137"/>
      <c r="AY761" s="147"/>
      <c r="AZ761" s="167"/>
      <c r="BA761" s="167"/>
      <c r="BB761" s="147" t="str">
        <f t="shared" si="234"/>
        <v>1</v>
      </c>
      <c r="BC761" s="168"/>
      <c r="BD761" s="165"/>
      <c r="BE761" s="165"/>
      <c r="BF761" s="165"/>
      <c r="BG761" s="165"/>
      <c r="BH761" s="165"/>
      <c r="BI761" s="165"/>
      <c r="BJ761" s="165"/>
      <c r="BK761" s="165"/>
      <c r="BL761" s="165"/>
      <c r="BM761" s="165"/>
      <c r="BN761" s="165"/>
      <c r="BO761" s="165"/>
      <c r="BP761" s="165"/>
      <c r="BQ761" s="165"/>
      <c r="BS761" s="6"/>
      <c r="BT761" s="11"/>
      <c r="BU761" s="6"/>
      <c r="BV761" s="6"/>
    </row>
    <row r="762" spans="1:74" ht="15.75" x14ac:dyDescent="0.25">
      <c r="A762" s="52" t="s">
        <v>10055</v>
      </c>
      <c r="B762" s="56"/>
      <c r="C762" s="7" t="s">
        <v>111</v>
      </c>
      <c r="D762" s="7" t="s">
        <v>11877</v>
      </c>
      <c r="E762" s="7"/>
      <c r="F762" s="64"/>
      <c r="G762" s="6"/>
      <c r="H762" s="6"/>
      <c r="I762" s="10" t="s">
        <v>110</v>
      </c>
      <c r="J762" s="11" t="s">
        <v>9577</v>
      </c>
      <c r="K762" s="161"/>
      <c r="L762" s="176"/>
      <c r="M762" s="176">
        <v>1000</v>
      </c>
      <c r="O762" s="162"/>
      <c r="P762" s="80" t="s">
        <v>7904</v>
      </c>
      <c r="Q762" s="80" t="s">
        <v>7440</v>
      </c>
      <c r="R762" s="80"/>
      <c r="S762" s="163"/>
      <c r="T762" s="213"/>
      <c r="U762" s="162"/>
      <c r="V762" s="164"/>
      <c r="W762" s="12" t="str">
        <f>IF(COUNTIF(N762,"spare"),"","Mqtt1")</f>
        <v>Mqtt1</v>
      </c>
      <c r="X762" s="196" t="s">
        <v>10465</v>
      </c>
      <c r="Y762" s="6" t="str">
        <f t="shared" si="245"/>
        <v>marpower/450000-firedetection/201h61-s</v>
      </c>
      <c r="Z762" s="103" t="str">
        <f t="shared" si="244"/>
        <v>$.fault</v>
      </c>
      <c r="AB762" s="6"/>
      <c r="AJ762" s="80"/>
      <c r="AM762" s="114">
        <f t="shared" si="228"/>
        <v>762</v>
      </c>
      <c r="AN762" s="80"/>
      <c r="AO762" s="80"/>
      <c r="AP762" s="80"/>
      <c r="AQ762" s="80"/>
      <c r="AR762" s="127" t="s">
        <v>110</v>
      </c>
      <c r="AS762" s="80"/>
      <c r="AT762" s="128" t="s">
        <v>9</v>
      </c>
      <c r="AU762" s="7"/>
      <c r="AV762" s="129" t="s">
        <v>112</v>
      </c>
      <c r="AW762" s="126" t="str">
        <f t="shared" si="224"/>
        <v>Please consult operation manual for more information</v>
      </c>
      <c r="AX762" s="137"/>
      <c r="AY762" s="147"/>
      <c r="AZ762" s="167"/>
      <c r="BA762" s="167"/>
      <c r="BB762" s="147" t="str">
        <f t="shared" si="234"/>
        <v>1</v>
      </c>
      <c r="BC762" s="168"/>
      <c r="BD762" s="165"/>
      <c r="BE762" s="165"/>
      <c r="BF762" s="165"/>
      <c r="BG762" s="165"/>
      <c r="BH762" s="165"/>
      <c r="BI762" s="165"/>
      <c r="BJ762" s="165"/>
      <c r="BK762" s="165"/>
      <c r="BL762" s="165"/>
      <c r="BM762" s="165"/>
      <c r="BN762" s="165"/>
      <c r="BO762" s="165"/>
      <c r="BP762" s="165"/>
      <c r="BQ762" s="165"/>
      <c r="BS762" s="6"/>
      <c r="BT762" s="11"/>
      <c r="BU762" s="6"/>
      <c r="BV762" s="6"/>
    </row>
    <row r="763" spans="1:74" ht="15.75" x14ac:dyDescent="0.25">
      <c r="A763" s="52" t="s">
        <v>10055</v>
      </c>
      <c r="B763" s="56"/>
      <c r="C763" s="7" t="s">
        <v>111</v>
      </c>
      <c r="D763" s="7" t="s">
        <v>11877</v>
      </c>
      <c r="E763" s="7"/>
      <c r="F763" s="64"/>
      <c r="G763" s="6"/>
      <c r="H763" s="6"/>
      <c r="I763" s="10" t="s">
        <v>110</v>
      </c>
      <c r="J763" s="11" t="s">
        <v>9578</v>
      </c>
      <c r="K763" s="161"/>
      <c r="L763" s="176"/>
      <c r="M763" s="176">
        <v>1000</v>
      </c>
      <c r="O763" s="162"/>
      <c r="P763" s="80" t="s">
        <v>8018</v>
      </c>
      <c r="Q763" s="80" t="s">
        <v>7441</v>
      </c>
      <c r="R763" s="80"/>
      <c r="S763" s="163"/>
      <c r="T763" s="213"/>
      <c r="U763" s="162"/>
      <c r="V763" s="164"/>
      <c r="W763" s="12" t="str">
        <f>IF(COUNTIF(N763,"spare"),"","Mqtt1")</f>
        <v>Mqtt1</v>
      </c>
      <c r="X763" s="196" t="s">
        <v>10465</v>
      </c>
      <c r="Y763" s="6" t="str">
        <f t="shared" si="245"/>
        <v>marpower/450000-firedetection/201h61-s</v>
      </c>
      <c r="Z763" s="103" t="str">
        <f t="shared" si="244"/>
        <v>$.disabled</v>
      </c>
      <c r="AB763" s="6"/>
      <c r="AJ763" s="80"/>
      <c r="AM763" s="114">
        <f t="shared" si="228"/>
        <v>763</v>
      </c>
      <c r="AN763" s="80"/>
      <c r="AO763" s="80"/>
      <c r="AP763" s="80"/>
      <c r="AQ763" s="80"/>
      <c r="AR763" s="127" t="s">
        <v>110</v>
      </c>
      <c r="AS763" s="80"/>
      <c r="AT763" s="128" t="s">
        <v>9</v>
      </c>
      <c r="AU763" s="7"/>
      <c r="AV763" s="129" t="s">
        <v>112</v>
      </c>
      <c r="AW763" s="126" t="str">
        <f t="shared" si="224"/>
        <v>Please consult operation manual for more information</v>
      </c>
      <c r="AX763" s="137"/>
      <c r="AY763" s="147"/>
      <c r="AZ763" s="167"/>
      <c r="BA763" s="167"/>
      <c r="BB763" s="147" t="str">
        <f t="shared" si="234"/>
        <v>1</v>
      </c>
      <c r="BC763" s="168"/>
      <c r="BD763" s="165"/>
      <c r="BE763" s="165"/>
      <c r="BF763" s="165"/>
      <c r="BG763" s="165"/>
      <c r="BH763" s="165"/>
      <c r="BI763" s="165"/>
      <c r="BJ763" s="165"/>
      <c r="BK763" s="165"/>
      <c r="BL763" s="165"/>
      <c r="BM763" s="165"/>
      <c r="BN763" s="165"/>
      <c r="BO763" s="165"/>
      <c r="BP763" s="165"/>
      <c r="BQ763" s="165"/>
      <c r="BS763" s="6"/>
      <c r="BT763" s="11"/>
      <c r="BU763" s="6"/>
      <c r="BV763" s="6"/>
    </row>
    <row r="764" spans="1:74" ht="15.75" x14ac:dyDescent="0.25">
      <c r="A764" s="52" t="s">
        <v>10055</v>
      </c>
      <c r="B764" s="56"/>
      <c r="C764" s="7" t="s">
        <v>111</v>
      </c>
      <c r="D764" s="7" t="s">
        <v>11877</v>
      </c>
      <c r="E764" s="7"/>
      <c r="F764" s="64"/>
      <c r="G764" s="6"/>
      <c r="H764" s="6"/>
      <c r="I764" s="10" t="s">
        <v>110</v>
      </c>
      <c r="J764" s="11" t="s">
        <v>9579</v>
      </c>
      <c r="K764" s="161"/>
      <c r="L764" s="176"/>
      <c r="M764" s="176">
        <v>1000</v>
      </c>
      <c r="O764" s="162"/>
      <c r="P764" s="80" t="s">
        <v>8132</v>
      </c>
      <c r="Q764" s="80" t="s">
        <v>7442</v>
      </c>
      <c r="R764" s="80"/>
      <c r="S764" s="163"/>
      <c r="T764" s="213"/>
      <c r="U764" s="162"/>
      <c r="V764" s="164"/>
      <c r="W764" s="12" t="str">
        <f>IF(COUNTIF(N764,"spare"),"","Mqtt1")</f>
        <v>Mqtt1</v>
      </c>
      <c r="X764" s="196" t="s">
        <v>10465</v>
      </c>
      <c r="Y764" s="6" t="str">
        <f t="shared" si="245"/>
        <v>marpower/450000-firedetection/201h61-s</v>
      </c>
      <c r="Z764" s="103" t="str">
        <f t="shared" si="244"/>
        <v>$.test</v>
      </c>
      <c r="AB764" s="6"/>
      <c r="AJ764" s="80"/>
      <c r="AM764" s="114" t="str">
        <f t="shared" si="228"/>
        <v/>
      </c>
      <c r="AN764" s="80"/>
      <c r="AO764" s="80"/>
      <c r="AP764" s="80"/>
      <c r="AQ764" s="80"/>
      <c r="AR764" s="127"/>
      <c r="AS764" s="80"/>
      <c r="AT764" s="128"/>
      <c r="AU764" s="7"/>
      <c r="AV764" s="129"/>
      <c r="AW764" s="126" t="str">
        <f t="shared" si="224"/>
        <v/>
      </c>
      <c r="AX764" s="137"/>
      <c r="AY764" s="147"/>
      <c r="AZ764" s="167"/>
      <c r="BA764" s="167"/>
      <c r="BB764" s="147" t="str">
        <f t="shared" si="234"/>
        <v/>
      </c>
      <c r="BC764" s="168"/>
      <c r="BD764" s="165"/>
      <c r="BE764" s="165"/>
      <c r="BF764" s="165"/>
      <c r="BG764" s="165"/>
      <c r="BH764" s="165"/>
      <c r="BI764" s="165"/>
      <c r="BJ764" s="165"/>
      <c r="BK764" s="165"/>
      <c r="BL764" s="165"/>
      <c r="BM764" s="165"/>
      <c r="BN764" s="165"/>
      <c r="BO764" s="165"/>
      <c r="BP764" s="165"/>
      <c r="BQ764" s="165"/>
      <c r="BS764" s="6"/>
      <c r="BT764" s="11"/>
      <c r="BU764" s="6"/>
      <c r="BV764" s="6"/>
    </row>
    <row r="765" spans="1:74" ht="15.75" x14ac:dyDescent="0.25">
      <c r="A765" s="52" t="s">
        <v>10055</v>
      </c>
      <c r="B765" s="56"/>
      <c r="C765" s="7" t="s">
        <v>9455</v>
      </c>
      <c r="D765" s="7" t="s">
        <v>11877</v>
      </c>
      <c r="E765" s="7"/>
      <c r="F765" s="64"/>
      <c r="G765" s="6"/>
      <c r="H765" s="6"/>
      <c r="I765"/>
      <c r="J765" s="11" t="s">
        <v>6993</v>
      </c>
      <c r="K765" s="161" t="s">
        <v>511</v>
      </c>
      <c r="L765" s="176"/>
      <c r="M765" s="176">
        <v>1000</v>
      </c>
      <c r="N765" s="80" t="s">
        <v>1396</v>
      </c>
      <c r="O765" s="162"/>
      <c r="P765" s="80" t="s">
        <v>7469</v>
      </c>
      <c r="Q765" s="80"/>
      <c r="R765" s="80"/>
      <c r="S765" s="163"/>
      <c r="T765" s="213"/>
      <c r="U765" s="162"/>
      <c r="V765" s="164"/>
      <c r="W765" s="12"/>
      <c r="X765" s="196" t="s">
        <v>10445</v>
      </c>
      <c r="Y765" s="6"/>
      <c r="Z765" s="103"/>
      <c r="AA765" s="12">
        <v>1</v>
      </c>
      <c r="AB765" s="6" t="s">
        <v>196</v>
      </c>
      <c r="AC765" s="103">
        <v>26</v>
      </c>
      <c r="AJ765" s="80"/>
      <c r="AK765" s="113" t="s">
        <v>11878</v>
      </c>
      <c r="AM765" s="114" t="str">
        <f t="shared" si="228"/>
        <v/>
      </c>
      <c r="AN765" s="80"/>
      <c r="AO765" s="80"/>
      <c r="AP765" s="80"/>
      <c r="AQ765" s="80"/>
      <c r="AR765" s="127"/>
      <c r="AS765" s="80"/>
      <c r="AT765" s="128"/>
      <c r="AU765" s="7"/>
      <c r="AV765" s="129"/>
      <c r="AW765" s="126" t="str">
        <f t="shared" si="224"/>
        <v/>
      </c>
      <c r="AX765" s="137"/>
      <c r="AY765" s="147"/>
      <c r="AZ765" s="167"/>
      <c r="BA765" s="167"/>
      <c r="BB765" s="147" t="str">
        <f t="shared" si="234"/>
        <v/>
      </c>
      <c r="BC765" s="168"/>
      <c r="BD765" s="165"/>
      <c r="BE765" s="165"/>
      <c r="BF765" s="165"/>
      <c r="BG765" s="165"/>
      <c r="BH765" s="165"/>
      <c r="BI765" s="165"/>
      <c r="BJ765" s="165"/>
      <c r="BK765" s="165"/>
      <c r="BL765" s="165"/>
      <c r="BM765" s="165"/>
      <c r="BN765" s="165"/>
      <c r="BO765" s="165"/>
      <c r="BP765" s="165"/>
      <c r="BQ765" s="165"/>
      <c r="BS765" s="6"/>
      <c r="BT765" s="11"/>
      <c r="BU765" s="6"/>
      <c r="BV765" s="6"/>
    </row>
    <row r="766" spans="1:74" ht="15.75" x14ac:dyDescent="0.25">
      <c r="A766" s="52" t="s">
        <v>10055</v>
      </c>
      <c r="B766" s="56"/>
      <c r="C766" s="7" t="s">
        <v>111</v>
      </c>
      <c r="D766" s="7" t="s">
        <v>11877</v>
      </c>
      <c r="E766" s="7"/>
      <c r="F766" s="64"/>
      <c r="G766" s="6"/>
      <c r="H766" s="6"/>
      <c r="I766" s="10" t="s">
        <v>110</v>
      </c>
      <c r="J766" s="11" t="s">
        <v>9580</v>
      </c>
      <c r="K766" s="161"/>
      <c r="L766" s="176"/>
      <c r="M766" s="176">
        <v>1000</v>
      </c>
      <c r="O766" s="162"/>
      <c r="P766" s="80" t="s">
        <v>7677</v>
      </c>
      <c r="Q766" s="80" t="s">
        <v>7115</v>
      </c>
      <c r="R766" s="80"/>
      <c r="S766" s="163"/>
      <c r="T766" s="213"/>
      <c r="U766" s="162"/>
      <c r="V766" s="164"/>
      <c r="W766" s="12" t="str">
        <f t="shared" ref="W766" si="247">IF(COUNTIF(N766,"spare"),"","Mqtt1")</f>
        <v>Mqtt1</v>
      </c>
      <c r="X766" s="196" t="s">
        <v>10466</v>
      </c>
      <c r="Y766" s="6" t="str">
        <f>LOWER(SUBSTITUTE(SUBSTITUTE(IF(COUNTIF(N766,"spare"),"",_xlfn.CONCAT("marpower/",IF(X766&lt;&gt;"","450000 FIREDETECTION/"&amp;X766,"450000 FIREDETECTION GENERAL")))," ","-"),"_","-"))</f>
        <v>marpower/450000-firedetection/201h60-s</v>
      </c>
      <c r="Z766" s="103" t="str">
        <f t="shared" ref="Z766:Z775" si="248">IF(COUNTIF(N766,"spare"),"","$."&amp;_xlfn.REGEXREPLACE(IF(X766="",J766,_xlfn.REGEXREPLACE(J766,".*_","")),"^FIRE_",""))</f>
        <v>$.alarm</v>
      </c>
      <c r="AB766" s="6"/>
      <c r="AJ766" s="80"/>
      <c r="AM766" s="114">
        <f t="shared" si="228"/>
        <v>766</v>
      </c>
      <c r="AN766" s="80"/>
      <c r="AO766" s="80"/>
      <c r="AP766" s="80"/>
      <c r="AQ766" s="80"/>
      <c r="AR766" s="127" t="s">
        <v>110</v>
      </c>
      <c r="AS766" s="80"/>
      <c r="AT766" s="128" t="s">
        <v>9</v>
      </c>
      <c r="AU766" s="7"/>
      <c r="AV766" s="129" t="s">
        <v>112</v>
      </c>
      <c r="AW766" s="126" t="str">
        <f t="shared" si="224"/>
        <v>Please consult operation manual for more information</v>
      </c>
      <c r="AX766" s="137"/>
      <c r="AY766" s="147"/>
      <c r="AZ766" s="167"/>
      <c r="BA766" s="167"/>
      <c r="BB766" s="147" t="str">
        <f t="shared" si="234"/>
        <v>1</v>
      </c>
      <c r="BC766" s="168"/>
      <c r="BD766" s="165"/>
      <c r="BE766" s="165"/>
      <c r="BF766" s="165"/>
      <c r="BG766" s="165"/>
      <c r="BH766" s="165"/>
      <c r="BI766" s="165"/>
      <c r="BJ766" s="165"/>
      <c r="BK766" s="165"/>
      <c r="BL766" s="165"/>
      <c r="BM766" s="165"/>
      <c r="BN766" s="165"/>
      <c r="BO766" s="165"/>
      <c r="BP766" s="165"/>
      <c r="BQ766" s="165"/>
      <c r="BS766" s="6"/>
      <c r="BT766" s="11"/>
      <c r="BU766" s="6"/>
      <c r="BV766" s="6"/>
    </row>
    <row r="767" spans="1:74" ht="15.75" x14ac:dyDescent="0.25">
      <c r="A767" s="52" t="s">
        <v>10059</v>
      </c>
      <c r="B767" s="56"/>
      <c r="C767" s="7" t="s">
        <v>111</v>
      </c>
      <c r="D767" s="7" t="s">
        <v>11877</v>
      </c>
      <c r="E767" s="7"/>
      <c r="F767" s="64"/>
      <c r="G767" s="6"/>
      <c r="H767" s="6"/>
      <c r="I767" s="10" t="s">
        <v>110</v>
      </c>
      <c r="J767" s="11" t="s">
        <v>9581</v>
      </c>
      <c r="K767" s="161"/>
      <c r="L767" s="176"/>
      <c r="M767" s="176">
        <v>1000</v>
      </c>
      <c r="O767" s="162"/>
      <c r="P767" s="80" t="s">
        <v>7791</v>
      </c>
      <c r="Q767" s="80" t="s">
        <v>7427</v>
      </c>
      <c r="R767" s="80"/>
      <c r="S767" s="163"/>
      <c r="T767" s="213"/>
      <c r="U767" s="162"/>
      <c r="V767" s="164"/>
      <c r="W767" s="12" t="str">
        <f>IF(COUNTIF(N767,"spare"),"","Mqtt1")</f>
        <v>Mqtt1</v>
      </c>
      <c r="X767" s="196" t="s">
        <v>10466</v>
      </c>
      <c r="Y767" s="6" t="str">
        <f t="shared" ref="Y767:Y775" si="249">LOWER(SUBSTITUTE(SUBSTITUTE(IF(COUNTIF(N767,"spare"),"",_xlfn.CONCAT("marpower/",IF(X767&lt;&gt;"","450000 FIREDETECTION/"&amp;X767,"450000 FIREDETECTION GENERAL")))," ","-"),"_","-"))</f>
        <v>marpower/450000-firedetection/201h60-s</v>
      </c>
      <c r="Z767" s="103" t="str">
        <f t="shared" si="248"/>
        <v>$.prealarm</v>
      </c>
      <c r="AB767" s="6"/>
      <c r="AJ767" s="80"/>
      <c r="AM767" s="114">
        <f t="shared" si="228"/>
        <v>767</v>
      </c>
      <c r="AN767" s="80"/>
      <c r="AO767" s="80"/>
      <c r="AP767" s="80"/>
      <c r="AQ767" s="80"/>
      <c r="AR767" s="127" t="s">
        <v>110</v>
      </c>
      <c r="AS767" s="80"/>
      <c r="AT767" s="128" t="s">
        <v>9</v>
      </c>
      <c r="AU767" s="7"/>
      <c r="AV767" s="129" t="s">
        <v>116</v>
      </c>
      <c r="AW767" s="126" t="str">
        <f t="shared" si="224"/>
        <v>Please consult operation manual for more information</v>
      </c>
      <c r="AX767" s="137"/>
      <c r="AY767" s="147"/>
      <c r="AZ767" s="167"/>
      <c r="BA767" s="167"/>
      <c r="BB767" s="147" t="str">
        <f t="shared" si="234"/>
        <v>1</v>
      </c>
      <c r="BC767" s="168"/>
      <c r="BD767" s="165"/>
      <c r="BE767" s="165"/>
      <c r="BF767" s="165"/>
      <c r="BG767" s="165"/>
      <c r="BH767" s="165"/>
      <c r="BI767" s="165"/>
      <c r="BJ767" s="165"/>
      <c r="BK767" s="165"/>
      <c r="BL767" s="165"/>
      <c r="BM767" s="165"/>
      <c r="BN767" s="165"/>
      <c r="BO767" s="165"/>
      <c r="BP767" s="165"/>
      <c r="BQ767" s="165"/>
      <c r="BS767" s="6"/>
      <c r="BT767" s="11"/>
      <c r="BU767" s="6"/>
      <c r="BV767" s="6"/>
    </row>
    <row r="768" spans="1:74" ht="15.75" x14ac:dyDescent="0.25">
      <c r="A768" s="52" t="s">
        <v>10055</v>
      </c>
      <c r="B768" s="56"/>
      <c r="C768" s="7" t="s">
        <v>111</v>
      </c>
      <c r="D768" s="7" t="s">
        <v>11877</v>
      </c>
      <c r="E768" s="7"/>
      <c r="F768" s="64"/>
      <c r="G768" s="6"/>
      <c r="H768" s="6"/>
      <c r="I768" s="10" t="s">
        <v>110</v>
      </c>
      <c r="J768" s="11" t="s">
        <v>9582</v>
      </c>
      <c r="K768" s="161"/>
      <c r="L768" s="176"/>
      <c r="M768" s="176">
        <v>1000</v>
      </c>
      <c r="O768" s="162"/>
      <c r="P768" s="80" t="s">
        <v>7905</v>
      </c>
      <c r="Q768" s="80" t="s">
        <v>7428</v>
      </c>
      <c r="R768" s="80"/>
      <c r="S768" s="163"/>
      <c r="T768" s="213"/>
      <c r="U768" s="162"/>
      <c r="V768" s="164"/>
      <c r="W768" s="12" t="str">
        <f>IF(COUNTIF(N768,"spare"),"","Mqtt1")</f>
        <v>Mqtt1</v>
      </c>
      <c r="X768" s="196" t="s">
        <v>10466</v>
      </c>
      <c r="Y768" s="6" t="str">
        <f t="shared" si="249"/>
        <v>marpower/450000-firedetection/201h60-s</v>
      </c>
      <c r="Z768" s="103" t="str">
        <f t="shared" si="248"/>
        <v>$.fault</v>
      </c>
      <c r="AB768" s="6"/>
      <c r="AJ768" s="80"/>
      <c r="AM768" s="114">
        <f t="shared" si="228"/>
        <v>768</v>
      </c>
      <c r="AN768" s="80"/>
      <c r="AO768" s="80"/>
      <c r="AP768" s="80"/>
      <c r="AQ768" s="80"/>
      <c r="AR768" s="127" t="s">
        <v>110</v>
      </c>
      <c r="AS768" s="80"/>
      <c r="AT768" s="128" t="s">
        <v>9</v>
      </c>
      <c r="AU768" s="7"/>
      <c r="AV768" s="129" t="s">
        <v>112</v>
      </c>
      <c r="AW768" s="126" t="str">
        <f t="shared" si="224"/>
        <v>Please consult operation manual for more information</v>
      </c>
      <c r="AX768" s="137"/>
      <c r="AY768" s="147"/>
      <c r="AZ768" s="167"/>
      <c r="BA768" s="167"/>
      <c r="BB768" s="147" t="str">
        <f t="shared" si="234"/>
        <v>1</v>
      </c>
      <c r="BC768" s="168"/>
      <c r="BD768" s="165"/>
      <c r="BE768" s="165"/>
      <c r="BF768" s="165"/>
      <c r="BG768" s="165"/>
      <c r="BH768" s="165"/>
      <c r="BI768" s="165"/>
      <c r="BJ768" s="165"/>
      <c r="BK768" s="165"/>
      <c r="BL768" s="165"/>
      <c r="BM768" s="165"/>
      <c r="BN768" s="165"/>
      <c r="BO768" s="165"/>
      <c r="BP768" s="165"/>
      <c r="BQ768" s="165"/>
      <c r="BS768" s="6"/>
      <c r="BT768" s="11"/>
      <c r="BU768" s="6"/>
      <c r="BV768" s="6"/>
    </row>
    <row r="769" spans="1:74" ht="15.75" x14ac:dyDescent="0.25">
      <c r="A769" s="52" t="s">
        <v>10055</v>
      </c>
      <c r="B769" s="56"/>
      <c r="C769" s="7" t="s">
        <v>111</v>
      </c>
      <c r="D769" s="7" t="s">
        <v>11877</v>
      </c>
      <c r="E769" s="7"/>
      <c r="F769" s="64"/>
      <c r="G769" s="6"/>
      <c r="H769" s="6"/>
      <c r="I769" s="10" t="s">
        <v>110</v>
      </c>
      <c r="J769" s="11" t="s">
        <v>9583</v>
      </c>
      <c r="K769" s="161"/>
      <c r="L769" s="176"/>
      <c r="M769" s="176">
        <v>1000</v>
      </c>
      <c r="O769" s="162"/>
      <c r="P769" s="80" t="s">
        <v>8019</v>
      </c>
      <c r="Q769" s="80" t="s">
        <v>7429</v>
      </c>
      <c r="R769" s="80"/>
      <c r="S769" s="163"/>
      <c r="T769" s="213"/>
      <c r="U769" s="162"/>
      <c r="V769" s="164"/>
      <c r="W769" s="12" t="str">
        <f>IF(COUNTIF(N769,"spare"),"","Mqtt1")</f>
        <v>Mqtt1</v>
      </c>
      <c r="X769" s="196" t="s">
        <v>10466</v>
      </c>
      <c r="Y769" s="6" t="str">
        <f t="shared" si="249"/>
        <v>marpower/450000-firedetection/201h60-s</v>
      </c>
      <c r="Z769" s="103" t="str">
        <f t="shared" si="248"/>
        <v>$.disabled</v>
      </c>
      <c r="AB769" s="6"/>
      <c r="AJ769" s="80"/>
      <c r="AM769" s="114">
        <f t="shared" si="228"/>
        <v>769</v>
      </c>
      <c r="AN769" s="80"/>
      <c r="AO769" s="80"/>
      <c r="AP769" s="80"/>
      <c r="AQ769" s="80"/>
      <c r="AR769" s="127" t="s">
        <v>110</v>
      </c>
      <c r="AS769" s="80"/>
      <c r="AT769" s="128" t="s">
        <v>9</v>
      </c>
      <c r="AU769" s="7"/>
      <c r="AV769" s="129" t="s">
        <v>112</v>
      </c>
      <c r="AW769" s="126" t="str">
        <f t="shared" si="224"/>
        <v>Please consult operation manual for more information</v>
      </c>
      <c r="AX769" s="137"/>
      <c r="AY769" s="147"/>
      <c r="AZ769" s="167"/>
      <c r="BA769" s="167"/>
      <c r="BB769" s="147" t="str">
        <f t="shared" si="234"/>
        <v>1</v>
      </c>
      <c r="BC769" s="168"/>
      <c r="BD769" s="165"/>
      <c r="BE769" s="165"/>
      <c r="BF769" s="165"/>
      <c r="BG769" s="165"/>
      <c r="BH769" s="165"/>
      <c r="BI769" s="165"/>
      <c r="BJ769" s="165"/>
      <c r="BK769" s="165"/>
      <c r="BL769" s="165"/>
      <c r="BM769" s="165"/>
      <c r="BN769" s="165"/>
      <c r="BO769" s="165"/>
      <c r="BP769" s="165"/>
      <c r="BQ769" s="165"/>
      <c r="BS769" s="6"/>
      <c r="BT769" s="11"/>
      <c r="BU769" s="6"/>
      <c r="BV769" s="6"/>
    </row>
    <row r="770" spans="1:74" ht="15.75" x14ac:dyDescent="0.25">
      <c r="A770" s="52" t="s">
        <v>10055</v>
      </c>
      <c r="B770" s="56"/>
      <c r="C770" s="7" t="s">
        <v>111</v>
      </c>
      <c r="D770" s="7" t="s">
        <v>11877</v>
      </c>
      <c r="E770" s="7"/>
      <c r="F770" s="64"/>
      <c r="G770" s="6"/>
      <c r="H770" s="6"/>
      <c r="I770" s="10" t="s">
        <v>110</v>
      </c>
      <c r="J770" s="11" t="s">
        <v>9584</v>
      </c>
      <c r="K770" s="161"/>
      <c r="L770" s="176"/>
      <c r="M770" s="176">
        <v>1000</v>
      </c>
      <c r="O770" s="162"/>
      <c r="P770" s="80" t="s">
        <v>8133</v>
      </c>
      <c r="Q770" s="80" t="s">
        <v>7430</v>
      </c>
      <c r="R770" s="80"/>
      <c r="S770" s="163"/>
      <c r="T770" s="213"/>
      <c r="U770" s="162"/>
      <c r="V770" s="164"/>
      <c r="W770" s="12" t="str">
        <f>IF(COUNTIF(N770,"spare"),"","Mqtt1")</f>
        <v>Mqtt1</v>
      </c>
      <c r="X770" s="196" t="s">
        <v>10466</v>
      </c>
      <c r="Y770" s="6" t="str">
        <f t="shared" si="249"/>
        <v>marpower/450000-firedetection/201h60-s</v>
      </c>
      <c r="Z770" s="103" t="str">
        <f t="shared" si="248"/>
        <v>$.test</v>
      </c>
      <c r="AB770" s="6"/>
      <c r="AJ770" s="80"/>
      <c r="AM770" s="114" t="str">
        <f t="shared" si="228"/>
        <v/>
      </c>
      <c r="AN770" s="80"/>
      <c r="AO770" s="80"/>
      <c r="AP770" s="80"/>
      <c r="AQ770" s="80"/>
      <c r="AR770" s="127"/>
      <c r="AS770" s="80"/>
      <c r="AT770" s="7"/>
      <c r="AU770" s="7"/>
      <c r="AV770" s="165"/>
      <c r="AW770" s="126" t="str">
        <f t="shared" si="224"/>
        <v/>
      </c>
      <c r="AX770" s="137"/>
      <c r="AY770" s="147"/>
      <c r="AZ770" s="167"/>
      <c r="BA770" s="167"/>
      <c r="BB770" s="147" t="str">
        <f t="shared" si="234"/>
        <v/>
      </c>
      <c r="BC770" s="168"/>
      <c r="BD770" s="165"/>
      <c r="BE770" s="165"/>
      <c r="BF770" s="165"/>
      <c r="BG770" s="165"/>
      <c r="BH770" s="165"/>
      <c r="BI770" s="165"/>
      <c r="BJ770" s="165"/>
      <c r="BK770" s="165"/>
      <c r="BL770" s="165"/>
      <c r="BM770" s="165"/>
      <c r="BN770" s="165"/>
      <c r="BO770" s="165"/>
      <c r="BP770" s="165"/>
      <c r="BQ770" s="165"/>
      <c r="BS770" s="6"/>
      <c r="BT770" s="11"/>
      <c r="BU770" s="6"/>
      <c r="BV770" s="6"/>
    </row>
    <row r="771" spans="1:74" ht="15.75" x14ac:dyDescent="0.25">
      <c r="A771" s="52" t="s">
        <v>10055</v>
      </c>
      <c r="B771" s="56"/>
      <c r="C771" s="7" t="s">
        <v>111</v>
      </c>
      <c r="D771" s="7" t="s">
        <v>11877</v>
      </c>
      <c r="E771" s="7"/>
      <c r="F771" s="64"/>
      <c r="G771" s="6"/>
      <c r="H771" s="6"/>
      <c r="I771" s="10" t="s">
        <v>110</v>
      </c>
      <c r="J771" s="11" t="s">
        <v>9585</v>
      </c>
      <c r="K771" s="161"/>
      <c r="L771" s="176"/>
      <c r="M771" s="176">
        <v>1000</v>
      </c>
      <c r="O771" s="162"/>
      <c r="P771" s="80" t="s">
        <v>7678</v>
      </c>
      <c r="Q771" s="80" t="s">
        <v>7116</v>
      </c>
      <c r="R771" s="80"/>
      <c r="S771" s="163"/>
      <c r="T771" s="213"/>
      <c r="U771" s="162"/>
      <c r="V771" s="164"/>
      <c r="W771" s="12" t="str">
        <f t="shared" ref="W771" si="250">IF(COUNTIF(N771,"spare"),"","Mqtt1")</f>
        <v>Mqtt1</v>
      </c>
      <c r="X771" s="196" t="s">
        <v>10467</v>
      </c>
      <c r="Y771" s="6" t="str">
        <f t="shared" si="249"/>
        <v>marpower/450000-firedetection/201h62-s</v>
      </c>
      <c r="Z771" s="103" t="str">
        <f t="shared" si="248"/>
        <v>$.alarm</v>
      </c>
      <c r="AB771" s="6"/>
      <c r="AJ771" s="80"/>
      <c r="AM771" s="114">
        <f t="shared" si="228"/>
        <v>771</v>
      </c>
      <c r="AN771" s="80"/>
      <c r="AO771" s="80"/>
      <c r="AP771" s="80"/>
      <c r="AQ771" s="80"/>
      <c r="AR771" s="127" t="s">
        <v>110</v>
      </c>
      <c r="AS771" s="80"/>
      <c r="AT771" s="128" t="s">
        <v>9</v>
      </c>
      <c r="AU771" s="7"/>
      <c r="AV771" s="129" t="s">
        <v>112</v>
      </c>
      <c r="AW771" s="126" t="str">
        <f t="shared" si="224"/>
        <v>Please consult operation manual for more information</v>
      </c>
      <c r="AX771" s="137"/>
      <c r="AY771" s="147"/>
      <c r="AZ771" s="167"/>
      <c r="BA771" s="167"/>
      <c r="BB771" s="147" t="str">
        <f t="shared" si="234"/>
        <v>1</v>
      </c>
      <c r="BC771" s="168"/>
      <c r="BD771" s="165"/>
      <c r="BE771" s="165"/>
      <c r="BF771" s="165"/>
      <c r="BG771" s="165"/>
      <c r="BH771" s="165"/>
      <c r="BI771" s="165"/>
      <c r="BJ771" s="165"/>
      <c r="BK771" s="165"/>
      <c r="BL771" s="165"/>
      <c r="BM771" s="165"/>
      <c r="BN771" s="165"/>
      <c r="BO771" s="165"/>
      <c r="BP771" s="165"/>
      <c r="BQ771" s="165"/>
      <c r="BS771" s="6"/>
      <c r="BT771" s="11"/>
      <c r="BU771" s="6"/>
      <c r="BV771" s="6"/>
    </row>
    <row r="772" spans="1:74" ht="15.75" x14ac:dyDescent="0.25">
      <c r="A772" s="52" t="s">
        <v>10059</v>
      </c>
      <c r="B772" s="56"/>
      <c r="C772" s="7" t="s">
        <v>111</v>
      </c>
      <c r="D772" s="7" t="s">
        <v>11877</v>
      </c>
      <c r="E772" s="7"/>
      <c r="F772" s="64"/>
      <c r="G772" s="6"/>
      <c r="H772" s="6"/>
      <c r="I772" s="10" t="s">
        <v>110</v>
      </c>
      <c r="J772" s="11" t="s">
        <v>9586</v>
      </c>
      <c r="K772" s="161"/>
      <c r="L772" s="176"/>
      <c r="M772" s="176">
        <v>1000</v>
      </c>
      <c r="O772" s="162"/>
      <c r="P772" s="80" t="s">
        <v>7792</v>
      </c>
      <c r="Q772" s="80" t="s">
        <v>7431</v>
      </c>
      <c r="R772" s="80"/>
      <c r="S772" s="163"/>
      <c r="T772" s="213"/>
      <c r="U772" s="162"/>
      <c r="V772" s="164"/>
      <c r="W772" s="12" t="str">
        <f>IF(COUNTIF(N772,"spare"),"","Mqtt1")</f>
        <v>Mqtt1</v>
      </c>
      <c r="X772" s="196" t="s">
        <v>10467</v>
      </c>
      <c r="Y772" s="6" t="str">
        <f t="shared" si="249"/>
        <v>marpower/450000-firedetection/201h62-s</v>
      </c>
      <c r="Z772" s="103" t="str">
        <f t="shared" si="248"/>
        <v>$.prealarm</v>
      </c>
      <c r="AB772" s="6"/>
      <c r="AJ772" s="80"/>
      <c r="AM772" s="114">
        <f t="shared" si="228"/>
        <v>772</v>
      </c>
      <c r="AN772" s="80"/>
      <c r="AO772" s="80"/>
      <c r="AP772" s="80"/>
      <c r="AQ772" s="80"/>
      <c r="AR772" s="127" t="s">
        <v>110</v>
      </c>
      <c r="AS772" s="80"/>
      <c r="AT772" s="128" t="s">
        <v>9</v>
      </c>
      <c r="AU772" s="7"/>
      <c r="AV772" s="129" t="s">
        <v>116</v>
      </c>
      <c r="AW772" s="126" t="str">
        <f t="shared" ref="AW772:AW835" si="251">IF(ISNUMBER(AM772),"Please consult operation manual for more information","")</f>
        <v>Please consult operation manual for more information</v>
      </c>
      <c r="AX772" s="137"/>
      <c r="AY772" s="147"/>
      <c r="AZ772" s="167"/>
      <c r="BA772" s="167"/>
      <c r="BB772" s="147" t="str">
        <f t="shared" si="234"/>
        <v>1</v>
      </c>
      <c r="BC772" s="168"/>
      <c r="BD772" s="165"/>
      <c r="BE772" s="165"/>
      <c r="BF772" s="165"/>
      <c r="BG772" s="165"/>
      <c r="BH772" s="165"/>
      <c r="BI772" s="165"/>
      <c r="BJ772" s="165"/>
      <c r="BK772" s="165"/>
      <c r="BL772" s="165"/>
      <c r="BM772" s="165"/>
      <c r="BN772" s="165"/>
      <c r="BO772" s="165"/>
      <c r="BP772" s="165"/>
      <c r="BQ772" s="165"/>
      <c r="BS772" s="6"/>
      <c r="BT772" s="11"/>
      <c r="BU772" s="6"/>
      <c r="BV772" s="6"/>
    </row>
    <row r="773" spans="1:74" ht="15.75" x14ac:dyDescent="0.25">
      <c r="A773" s="52" t="s">
        <v>10055</v>
      </c>
      <c r="B773" s="56"/>
      <c r="C773" s="7" t="s">
        <v>111</v>
      </c>
      <c r="D773" s="7" t="s">
        <v>11877</v>
      </c>
      <c r="E773" s="7"/>
      <c r="F773" s="64"/>
      <c r="G773" s="6"/>
      <c r="H773" s="6"/>
      <c r="I773" s="10" t="s">
        <v>110</v>
      </c>
      <c r="J773" s="11" t="s">
        <v>9587</v>
      </c>
      <c r="K773" s="161"/>
      <c r="L773" s="176"/>
      <c r="M773" s="176">
        <v>1000</v>
      </c>
      <c r="O773" s="162"/>
      <c r="P773" s="80" t="s">
        <v>7906</v>
      </c>
      <c r="Q773" s="80" t="s">
        <v>7432</v>
      </c>
      <c r="R773" s="80"/>
      <c r="S773" s="163"/>
      <c r="T773" s="213"/>
      <c r="U773" s="162"/>
      <c r="V773" s="164"/>
      <c r="W773" s="12" t="str">
        <f>IF(COUNTIF(N773,"spare"),"","Mqtt1")</f>
        <v>Mqtt1</v>
      </c>
      <c r="X773" s="196" t="s">
        <v>10467</v>
      </c>
      <c r="Y773" s="6" t="str">
        <f t="shared" si="249"/>
        <v>marpower/450000-firedetection/201h62-s</v>
      </c>
      <c r="Z773" s="103" t="str">
        <f t="shared" si="248"/>
        <v>$.fault</v>
      </c>
      <c r="AB773" s="6"/>
      <c r="AJ773" s="80"/>
      <c r="AM773" s="114">
        <f t="shared" si="228"/>
        <v>773</v>
      </c>
      <c r="AN773" s="80"/>
      <c r="AO773" s="80"/>
      <c r="AP773" s="80"/>
      <c r="AQ773" s="80"/>
      <c r="AR773" s="127" t="s">
        <v>110</v>
      </c>
      <c r="AS773" s="80"/>
      <c r="AT773" s="128" t="s">
        <v>9</v>
      </c>
      <c r="AU773" s="7"/>
      <c r="AV773" s="129" t="s">
        <v>112</v>
      </c>
      <c r="AW773" s="126" t="str">
        <f t="shared" si="251"/>
        <v>Please consult operation manual for more information</v>
      </c>
      <c r="AX773" s="137"/>
      <c r="AY773" s="147"/>
      <c r="AZ773" s="167"/>
      <c r="BA773" s="167"/>
      <c r="BB773" s="147" t="str">
        <f t="shared" si="234"/>
        <v>1</v>
      </c>
      <c r="BC773" s="168"/>
      <c r="BD773" s="165"/>
      <c r="BE773" s="165"/>
      <c r="BF773" s="165"/>
      <c r="BG773" s="165"/>
      <c r="BH773" s="165"/>
      <c r="BI773" s="165"/>
      <c r="BJ773" s="165"/>
      <c r="BK773" s="165"/>
      <c r="BL773" s="165"/>
      <c r="BM773" s="165"/>
      <c r="BN773" s="165"/>
      <c r="BO773" s="165"/>
      <c r="BP773" s="165"/>
      <c r="BQ773" s="165"/>
      <c r="BS773" s="6"/>
      <c r="BT773" s="11"/>
      <c r="BU773" s="6"/>
      <c r="BV773" s="6"/>
    </row>
    <row r="774" spans="1:74" ht="15.75" x14ac:dyDescent="0.25">
      <c r="A774" s="52" t="s">
        <v>10055</v>
      </c>
      <c r="B774" s="56"/>
      <c r="C774" s="7" t="s">
        <v>111</v>
      </c>
      <c r="D774" s="7" t="s">
        <v>11877</v>
      </c>
      <c r="E774" s="7"/>
      <c r="F774" s="64"/>
      <c r="G774" s="6"/>
      <c r="H774" s="6"/>
      <c r="I774" s="10" t="s">
        <v>110</v>
      </c>
      <c r="J774" s="11" t="s">
        <v>9588</v>
      </c>
      <c r="K774" s="161"/>
      <c r="L774" s="176"/>
      <c r="M774" s="176">
        <v>1000</v>
      </c>
      <c r="O774" s="162"/>
      <c r="P774" s="80" t="s">
        <v>8020</v>
      </c>
      <c r="Q774" s="80" t="s">
        <v>7433</v>
      </c>
      <c r="R774" s="80"/>
      <c r="S774" s="163"/>
      <c r="T774" s="213"/>
      <c r="U774" s="162"/>
      <c r="V774" s="164"/>
      <c r="W774" s="12" t="str">
        <f>IF(COUNTIF(N774,"spare"),"","Mqtt1")</f>
        <v>Mqtt1</v>
      </c>
      <c r="X774" s="196" t="s">
        <v>10467</v>
      </c>
      <c r="Y774" s="6" t="str">
        <f t="shared" si="249"/>
        <v>marpower/450000-firedetection/201h62-s</v>
      </c>
      <c r="Z774" s="103" t="str">
        <f t="shared" si="248"/>
        <v>$.disabled</v>
      </c>
      <c r="AB774" s="6"/>
      <c r="AJ774" s="80"/>
      <c r="AM774" s="114">
        <f t="shared" si="228"/>
        <v>774</v>
      </c>
      <c r="AN774" s="80"/>
      <c r="AO774" s="80"/>
      <c r="AP774" s="80"/>
      <c r="AQ774" s="80"/>
      <c r="AR774" s="127" t="s">
        <v>110</v>
      </c>
      <c r="AS774" s="80"/>
      <c r="AT774" s="128" t="s">
        <v>9</v>
      </c>
      <c r="AU774" s="7"/>
      <c r="AV774" s="129" t="s">
        <v>112</v>
      </c>
      <c r="AW774" s="126" t="str">
        <f t="shared" si="251"/>
        <v>Please consult operation manual for more information</v>
      </c>
      <c r="AX774" s="137"/>
      <c r="AY774" s="147"/>
      <c r="AZ774" s="167"/>
      <c r="BA774" s="167"/>
      <c r="BB774" s="147" t="str">
        <f t="shared" si="234"/>
        <v>1</v>
      </c>
      <c r="BC774" s="168"/>
      <c r="BD774" s="165"/>
      <c r="BE774" s="165"/>
      <c r="BF774" s="165"/>
      <c r="BG774" s="165"/>
      <c r="BH774" s="165"/>
      <c r="BI774" s="165"/>
      <c r="BJ774" s="165"/>
      <c r="BK774" s="165"/>
      <c r="BL774" s="165"/>
      <c r="BM774" s="165"/>
      <c r="BN774" s="165"/>
      <c r="BO774" s="165"/>
      <c r="BP774" s="165"/>
      <c r="BQ774" s="165"/>
      <c r="BS774" s="6"/>
      <c r="BT774" s="11"/>
      <c r="BU774" s="6"/>
      <c r="BV774" s="6"/>
    </row>
    <row r="775" spans="1:74" ht="15.75" x14ac:dyDescent="0.25">
      <c r="A775" s="52" t="s">
        <v>10055</v>
      </c>
      <c r="B775" s="56"/>
      <c r="C775" s="7" t="s">
        <v>111</v>
      </c>
      <c r="D775" s="7" t="s">
        <v>11877</v>
      </c>
      <c r="E775" s="7"/>
      <c r="F775" s="64"/>
      <c r="G775" s="6"/>
      <c r="H775" s="6"/>
      <c r="I775" s="10" t="s">
        <v>110</v>
      </c>
      <c r="J775" s="11" t="s">
        <v>9589</v>
      </c>
      <c r="K775" s="161"/>
      <c r="L775" s="176"/>
      <c r="M775" s="176">
        <v>1000</v>
      </c>
      <c r="O775" s="162"/>
      <c r="P775" s="80" t="s">
        <v>8134</v>
      </c>
      <c r="Q775" s="80" t="s">
        <v>7434</v>
      </c>
      <c r="R775" s="80"/>
      <c r="S775" s="163"/>
      <c r="T775" s="213"/>
      <c r="U775" s="162"/>
      <c r="V775" s="164"/>
      <c r="W775" s="12" t="str">
        <f>IF(COUNTIF(N775,"spare"),"","Mqtt1")</f>
        <v>Mqtt1</v>
      </c>
      <c r="X775" s="196" t="s">
        <v>10467</v>
      </c>
      <c r="Y775" s="6" t="str">
        <f t="shared" si="249"/>
        <v>marpower/450000-firedetection/201h62-s</v>
      </c>
      <c r="Z775" s="103" t="str">
        <f t="shared" si="248"/>
        <v>$.test</v>
      </c>
      <c r="AB775" s="6"/>
      <c r="AJ775" s="80"/>
      <c r="AM775" s="114" t="str">
        <f t="shared" si="228"/>
        <v/>
      </c>
      <c r="AN775" s="80"/>
      <c r="AO775" s="80"/>
      <c r="AP775" s="80"/>
      <c r="AQ775" s="80"/>
      <c r="AR775" s="127"/>
      <c r="AS775" s="80"/>
      <c r="AT775" s="7"/>
      <c r="AU775" s="7"/>
      <c r="AV775" s="165"/>
      <c r="AW775" s="126" t="str">
        <f t="shared" si="251"/>
        <v/>
      </c>
      <c r="AX775" s="137"/>
      <c r="AY775" s="147"/>
      <c r="AZ775" s="167"/>
      <c r="BA775" s="167"/>
      <c r="BB775" s="147" t="str">
        <f t="shared" si="234"/>
        <v/>
      </c>
      <c r="BC775" s="168"/>
      <c r="BD775" s="165"/>
      <c r="BE775" s="165"/>
      <c r="BF775" s="165"/>
      <c r="BG775" s="165"/>
      <c r="BH775" s="165"/>
      <c r="BI775" s="165"/>
      <c r="BJ775" s="165"/>
      <c r="BK775" s="165"/>
      <c r="BL775" s="165"/>
      <c r="BM775" s="165"/>
      <c r="BN775" s="165"/>
      <c r="BO775" s="165"/>
      <c r="BP775" s="165"/>
      <c r="BQ775" s="165"/>
      <c r="BS775" s="6"/>
      <c r="BT775" s="11"/>
      <c r="BU775" s="6"/>
      <c r="BV775" s="6"/>
    </row>
    <row r="776" spans="1:74" ht="15.75" x14ac:dyDescent="0.25">
      <c r="A776" s="52" t="s">
        <v>10055</v>
      </c>
      <c r="B776" s="56"/>
      <c r="C776" s="7" t="s">
        <v>9455</v>
      </c>
      <c r="D776" s="7" t="s">
        <v>11877</v>
      </c>
      <c r="E776" s="7"/>
      <c r="F776" s="64"/>
      <c r="G776" s="6"/>
      <c r="H776" s="6"/>
      <c r="I776"/>
      <c r="J776" s="11" t="s">
        <v>6994</v>
      </c>
      <c r="K776" s="161" t="s">
        <v>511</v>
      </c>
      <c r="L776" s="176"/>
      <c r="M776" s="176">
        <v>1000</v>
      </c>
      <c r="N776" s="80" t="s">
        <v>1396</v>
      </c>
      <c r="O776" s="162"/>
      <c r="P776" s="80" t="s">
        <v>7470</v>
      </c>
      <c r="Q776" s="80"/>
      <c r="R776" s="80"/>
      <c r="S776" s="163"/>
      <c r="T776" s="213"/>
      <c r="U776" s="162"/>
      <c r="V776" s="164"/>
      <c r="W776" s="12"/>
      <c r="X776" s="196" t="s">
        <v>10445</v>
      </c>
      <c r="Y776" s="6"/>
      <c r="Z776" s="103"/>
      <c r="AA776" s="12">
        <v>1</v>
      </c>
      <c r="AB776" s="6" t="s">
        <v>196</v>
      </c>
      <c r="AC776" s="103">
        <v>27</v>
      </c>
      <c r="AJ776" s="80"/>
      <c r="AK776" s="113" t="s">
        <v>11878</v>
      </c>
      <c r="AM776" s="114" t="str">
        <f t="shared" ref="AM776:AM839" si="252">IF(ISBLANK(AT776),"",ROW())</f>
        <v/>
      </c>
      <c r="AN776" s="80"/>
      <c r="AO776" s="80"/>
      <c r="AP776" s="80"/>
      <c r="AQ776" s="80"/>
      <c r="AR776" s="127"/>
      <c r="AS776" s="80"/>
      <c r="AT776" s="7"/>
      <c r="AU776" s="7"/>
      <c r="AV776" s="165"/>
      <c r="AW776" s="126" t="str">
        <f t="shared" si="251"/>
        <v/>
      </c>
      <c r="AX776" s="137"/>
      <c r="AY776" s="147"/>
      <c r="AZ776" s="167"/>
      <c r="BA776" s="167"/>
      <c r="BB776" s="147" t="str">
        <f t="shared" si="234"/>
        <v/>
      </c>
      <c r="BC776" s="168"/>
      <c r="BD776" s="165"/>
      <c r="BE776" s="165"/>
      <c r="BF776" s="165"/>
      <c r="BG776" s="165"/>
      <c r="BH776" s="165"/>
      <c r="BI776" s="165"/>
      <c r="BJ776" s="165"/>
      <c r="BK776" s="165"/>
      <c r="BL776" s="165"/>
      <c r="BM776" s="165"/>
      <c r="BN776" s="165"/>
      <c r="BO776" s="165"/>
      <c r="BP776" s="165"/>
      <c r="BQ776" s="165"/>
      <c r="BS776" s="6"/>
      <c r="BT776" s="11"/>
      <c r="BU776" s="6"/>
      <c r="BV776" s="6"/>
    </row>
    <row r="777" spans="1:74" ht="15.75" x14ac:dyDescent="0.25">
      <c r="A777" s="52" t="s">
        <v>10055</v>
      </c>
      <c r="B777" s="56"/>
      <c r="C777" s="7" t="s">
        <v>111</v>
      </c>
      <c r="D777" s="7" t="s">
        <v>11877</v>
      </c>
      <c r="E777" s="7"/>
      <c r="F777" s="64"/>
      <c r="G777" s="6"/>
      <c r="H777" s="6"/>
      <c r="I777" s="10" t="s">
        <v>110</v>
      </c>
      <c r="J777" s="11" t="s">
        <v>9590</v>
      </c>
      <c r="K777" s="161"/>
      <c r="L777" s="176"/>
      <c r="M777" s="176">
        <v>1000</v>
      </c>
      <c r="O777" s="162"/>
      <c r="P777" s="80" t="s">
        <v>7679</v>
      </c>
      <c r="Q777" s="80" t="s">
        <v>7117</v>
      </c>
      <c r="R777" s="80"/>
      <c r="S777" s="163"/>
      <c r="T777" s="213"/>
      <c r="U777" s="162"/>
      <c r="V777" s="164"/>
      <c r="W777" s="12" t="str">
        <f t="shared" ref="W777" si="253">IF(COUNTIF(N777,"spare"),"","Mqtt1")</f>
        <v>Mqtt1</v>
      </c>
      <c r="X777" s="196" t="s">
        <v>10468</v>
      </c>
      <c r="Y777" s="6" t="str">
        <f>LOWER(SUBSTITUTE(SUBSTITUTE(IF(COUNTIF(N777,"spare"),"",_xlfn.CONCAT("marpower/",IF(X777&lt;&gt;"","450000 FIREDETECTION/"&amp;X777,"450000 FIREDETECTION GENERAL")))," ","-"),"_","-"))</f>
        <v>marpower/450000-firedetection/201h63-s</v>
      </c>
      <c r="Z777" s="103" t="str">
        <f t="shared" ref="Z777:Z786" si="254">IF(COUNTIF(N777,"spare"),"","$."&amp;_xlfn.REGEXREPLACE(IF(X777="",J777,_xlfn.REGEXREPLACE(J777,".*_","")),"^FIRE_",""))</f>
        <v>$.alarm</v>
      </c>
      <c r="AB777" s="6"/>
      <c r="AJ777" s="80"/>
      <c r="AM777" s="114">
        <f t="shared" si="252"/>
        <v>777</v>
      </c>
      <c r="AN777" s="80"/>
      <c r="AO777" s="80"/>
      <c r="AP777" s="80"/>
      <c r="AQ777" s="80"/>
      <c r="AR777" s="127" t="s">
        <v>110</v>
      </c>
      <c r="AS777" s="80"/>
      <c r="AT777" s="128" t="s">
        <v>9</v>
      </c>
      <c r="AU777" s="7"/>
      <c r="AV777" s="129" t="s">
        <v>112</v>
      </c>
      <c r="AW777" s="126" t="str">
        <f t="shared" si="251"/>
        <v>Please consult operation manual for more information</v>
      </c>
      <c r="AX777" s="137"/>
      <c r="AY777" s="147"/>
      <c r="AZ777" s="167"/>
      <c r="BA777" s="167"/>
      <c r="BB777" s="147" t="str">
        <f t="shared" si="234"/>
        <v>1</v>
      </c>
      <c r="BC777" s="168"/>
      <c r="BD777" s="165"/>
      <c r="BE777" s="165"/>
      <c r="BF777" s="165"/>
      <c r="BG777" s="165"/>
      <c r="BH777" s="165"/>
      <c r="BI777" s="165"/>
      <c r="BJ777" s="165"/>
      <c r="BK777" s="165"/>
      <c r="BL777" s="165"/>
      <c r="BM777" s="165"/>
      <c r="BN777" s="165"/>
      <c r="BO777" s="165"/>
      <c r="BP777" s="165"/>
      <c r="BQ777" s="165"/>
      <c r="BS777" s="6"/>
      <c r="BT777" s="11"/>
      <c r="BU777" s="6"/>
      <c r="BV777" s="6"/>
    </row>
    <row r="778" spans="1:74" ht="15.75" x14ac:dyDescent="0.25">
      <c r="A778" s="52" t="s">
        <v>10059</v>
      </c>
      <c r="B778" s="56"/>
      <c r="C778" s="7" t="s">
        <v>111</v>
      </c>
      <c r="D778" s="7" t="s">
        <v>11877</v>
      </c>
      <c r="E778" s="7"/>
      <c r="F778" s="64"/>
      <c r="G778" s="6"/>
      <c r="H778" s="6"/>
      <c r="I778" s="10" t="s">
        <v>110</v>
      </c>
      <c r="J778" s="11" t="s">
        <v>9591</v>
      </c>
      <c r="K778" s="161"/>
      <c r="L778" s="176"/>
      <c r="M778" s="176">
        <v>1000</v>
      </c>
      <c r="O778" s="162"/>
      <c r="P778" s="80" t="s">
        <v>7793</v>
      </c>
      <c r="Q778" s="80" t="s">
        <v>7419</v>
      </c>
      <c r="R778" s="80"/>
      <c r="S778" s="163"/>
      <c r="T778" s="213"/>
      <c r="U778" s="162"/>
      <c r="V778" s="164"/>
      <c r="W778" s="12" t="str">
        <f>IF(COUNTIF(N778,"spare"),"","Mqtt1")</f>
        <v>Mqtt1</v>
      </c>
      <c r="X778" s="196" t="s">
        <v>10468</v>
      </c>
      <c r="Y778" s="6" t="str">
        <f t="shared" ref="Y778:Y786" si="255">LOWER(SUBSTITUTE(SUBSTITUTE(IF(COUNTIF(N778,"spare"),"",_xlfn.CONCAT("marpower/",IF(X778&lt;&gt;"","450000 FIREDETECTION/"&amp;X778,"450000 FIREDETECTION GENERAL")))," ","-"),"_","-"))</f>
        <v>marpower/450000-firedetection/201h63-s</v>
      </c>
      <c r="Z778" s="103" t="str">
        <f t="shared" si="254"/>
        <v>$.prealarm</v>
      </c>
      <c r="AB778" s="6"/>
      <c r="AJ778" s="80"/>
      <c r="AM778" s="114">
        <f t="shared" si="252"/>
        <v>778</v>
      </c>
      <c r="AN778" s="80"/>
      <c r="AO778" s="80"/>
      <c r="AP778" s="80"/>
      <c r="AQ778" s="80"/>
      <c r="AR778" s="127" t="s">
        <v>110</v>
      </c>
      <c r="AS778" s="80"/>
      <c r="AT778" s="128" t="s">
        <v>9</v>
      </c>
      <c r="AU778" s="7"/>
      <c r="AV778" s="129" t="s">
        <v>116</v>
      </c>
      <c r="AW778" s="126" t="str">
        <f t="shared" si="251"/>
        <v>Please consult operation manual for more information</v>
      </c>
      <c r="AX778" s="137"/>
      <c r="AY778" s="147"/>
      <c r="AZ778" s="167"/>
      <c r="BA778" s="167"/>
      <c r="BB778" s="147" t="str">
        <f t="shared" si="234"/>
        <v>1</v>
      </c>
      <c r="BC778" s="168"/>
      <c r="BD778" s="165"/>
      <c r="BE778" s="165"/>
      <c r="BF778" s="165"/>
      <c r="BG778" s="165"/>
      <c r="BH778" s="165"/>
      <c r="BI778" s="165"/>
      <c r="BJ778" s="165"/>
      <c r="BK778" s="165"/>
      <c r="BL778" s="165"/>
      <c r="BM778" s="165"/>
      <c r="BN778" s="165"/>
      <c r="BO778" s="165"/>
      <c r="BP778" s="165"/>
      <c r="BQ778" s="165"/>
      <c r="BS778" s="6"/>
      <c r="BT778" s="11"/>
      <c r="BU778" s="6"/>
      <c r="BV778" s="6"/>
    </row>
    <row r="779" spans="1:74" ht="15.75" x14ac:dyDescent="0.25">
      <c r="A779" s="52" t="s">
        <v>10055</v>
      </c>
      <c r="B779" s="56"/>
      <c r="C779" s="7" t="s">
        <v>111</v>
      </c>
      <c r="D779" s="7" t="s">
        <v>11877</v>
      </c>
      <c r="E779" s="7"/>
      <c r="F779" s="64"/>
      <c r="G779" s="6"/>
      <c r="H779" s="6"/>
      <c r="I779" s="10" t="s">
        <v>110</v>
      </c>
      <c r="J779" s="11" t="s">
        <v>9592</v>
      </c>
      <c r="K779" s="161"/>
      <c r="L779" s="176"/>
      <c r="M779" s="176">
        <v>1000</v>
      </c>
      <c r="O779" s="162"/>
      <c r="P779" s="80" t="s">
        <v>7907</v>
      </c>
      <c r="Q779" s="80" t="s">
        <v>7420</v>
      </c>
      <c r="R779" s="80"/>
      <c r="S779" s="163"/>
      <c r="T779" s="213"/>
      <c r="U779" s="162"/>
      <c r="V779" s="164"/>
      <c r="W779" s="12" t="str">
        <f>IF(COUNTIF(N779,"spare"),"","Mqtt1")</f>
        <v>Mqtt1</v>
      </c>
      <c r="X779" s="196" t="s">
        <v>10468</v>
      </c>
      <c r="Y779" s="6" t="str">
        <f t="shared" si="255"/>
        <v>marpower/450000-firedetection/201h63-s</v>
      </c>
      <c r="Z779" s="103" t="str">
        <f t="shared" si="254"/>
        <v>$.fault</v>
      </c>
      <c r="AB779" s="6"/>
      <c r="AJ779" s="80"/>
      <c r="AM779" s="114">
        <f t="shared" si="252"/>
        <v>779</v>
      </c>
      <c r="AN779" s="80"/>
      <c r="AO779" s="80"/>
      <c r="AP779" s="80"/>
      <c r="AQ779" s="80"/>
      <c r="AR779" s="127" t="s">
        <v>110</v>
      </c>
      <c r="AS779" s="80"/>
      <c r="AT779" s="128" t="s">
        <v>9</v>
      </c>
      <c r="AU779" s="7"/>
      <c r="AV779" s="129" t="s">
        <v>112</v>
      </c>
      <c r="AW779" s="126" t="str">
        <f t="shared" si="251"/>
        <v>Please consult operation manual for more information</v>
      </c>
      <c r="AX779" s="137"/>
      <c r="AY779" s="147"/>
      <c r="AZ779" s="167"/>
      <c r="BA779" s="167"/>
      <c r="BB779" s="147" t="str">
        <f t="shared" si="234"/>
        <v>1</v>
      </c>
      <c r="BC779" s="168"/>
      <c r="BD779" s="165"/>
      <c r="BE779" s="165"/>
      <c r="BF779" s="165"/>
      <c r="BG779" s="165"/>
      <c r="BH779" s="165"/>
      <c r="BI779" s="165"/>
      <c r="BJ779" s="165"/>
      <c r="BK779" s="165"/>
      <c r="BL779" s="165"/>
      <c r="BM779" s="165"/>
      <c r="BN779" s="165"/>
      <c r="BO779" s="165"/>
      <c r="BP779" s="165"/>
      <c r="BQ779" s="165"/>
      <c r="BS779" s="6"/>
      <c r="BT779" s="11"/>
      <c r="BU779" s="6"/>
      <c r="BV779" s="6"/>
    </row>
    <row r="780" spans="1:74" ht="15.75" x14ac:dyDescent="0.25">
      <c r="A780" s="52" t="s">
        <v>10055</v>
      </c>
      <c r="B780" s="56"/>
      <c r="C780" s="7" t="s">
        <v>111</v>
      </c>
      <c r="D780" s="7" t="s">
        <v>11877</v>
      </c>
      <c r="E780" s="7"/>
      <c r="F780" s="64"/>
      <c r="G780" s="6"/>
      <c r="H780" s="6"/>
      <c r="I780" s="10" t="s">
        <v>110</v>
      </c>
      <c r="J780" s="11" t="s">
        <v>9593</v>
      </c>
      <c r="K780" s="161"/>
      <c r="L780" s="176"/>
      <c r="M780" s="176">
        <v>1000</v>
      </c>
      <c r="O780" s="162"/>
      <c r="P780" s="80" t="s">
        <v>8021</v>
      </c>
      <c r="Q780" s="80" t="s">
        <v>7421</v>
      </c>
      <c r="R780" s="80"/>
      <c r="S780" s="163"/>
      <c r="T780" s="213"/>
      <c r="U780" s="162"/>
      <c r="V780" s="164"/>
      <c r="W780" s="12" t="str">
        <f>IF(COUNTIF(N780,"spare"),"","Mqtt1")</f>
        <v>Mqtt1</v>
      </c>
      <c r="X780" s="196" t="s">
        <v>10468</v>
      </c>
      <c r="Y780" s="6" t="str">
        <f t="shared" si="255"/>
        <v>marpower/450000-firedetection/201h63-s</v>
      </c>
      <c r="Z780" s="103" t="str">
        <f t="shared" si="254"/>
        <v>$.disabled</v>
      </c>
      <c r="AB780" s="6"/>
      <c r="AJ780" s="80"/>
      <c r="AM780" s="114">
        <f t="shared" si="252"/>
        <v>780</v>
      </c>
      <c r="AN780" s="80"/>
      <c r="AO780" s="80"/>
      <c r="AP780" s="80"/>
      <c r="AQ780" s="80"/>
      <c r="AR780" s="127" t="s">
        <v>110</v>
      </c>
      <c r="AS780" s="80"/>
      <c r="AT780" s="128" t="s">
        <v>9</v>
      </c>
      <c r="AU780" s="7"/>
      <c r="AV780" s="129" t="s">
        <v>112</v>
      </c>
      <c r="AW780" s="126" t="str">
        <f t="shared" si="251"/>
        <v>Please consult operation manual for more information</v>
      </c>
      <c r="AX780" s="137"/>
      <c r="AY780" s="147"/>
      <c r="AZ780" s="167"/>
      <c r="BA780" s="167"/>
      <c r="BB780" s="147" t="str">
        <f t="shared" si="234"/>
        <v>1</v>
      </c>
      <c r="BC780" s="168"/>
      <c r="BD780" s="165"/>
      <c r="BE780" s="165"/>
      <c r="BF780" s="165"/>
      <c r="BG780" s="165"/>
      <c r="BH780" s="165"/>
      <c r="BI780" s="165"/>
      <c r="BJ780" s="165"/>
      <c r="BK780" s="165"/>
      <c r="BL780" s="165"/>
      <c r="BM780" s="165"/>
      <c r="BN780" s="165"/>
      <c r="BO780" s="165"/>
      <c r="BP780" s="165"/>
      <c r="BQ780" s="165"/>
      <c r="BS780" s="6"/>
      <c r="BT780" s="11"/>
      <c r="BU780" s="6"/>
      <c r="BV780" s="6"/>
    </row>
    <row r="781" spans="1:74" ht="15.75" x14ac:dyDescent="0.25">
      <c r="A781" s="52" t="s">
        <v>10055</v>
      </c>
      <c r="B781" s="56"/>
      <c r="C781" s="7" t="s">
        <v>111</v>
      </c>
      <c r="D781" s="7" t="s">
        <v>11877</v>
      </c>
      <c r="E781" s="7"/>
      <c r="F781" s="64"/>
      <c r="G781" s="6"/>
      <c r="H781" s="6"/>
      <c r="I781" s="10" t="s">
        <v>110</v>
      </c>
      <c r="J781" s="11" t="s">
        <v>9594</v>
      </c>
      <c r="K781" s="161"/>
      <c r="L781" s="176"/>
      <c r="M781" s="176">
        <v>1000</v>
      </c>
      <c r="O781" s="162"/>
      <c r="P781" s="80" t="s">
        <v>8135</v>
      </c>
      <c r="Q781" s="80" t="s">
        <v>7422</v>
      </c>
      <c r="R781" s="80"/>
      <c r="S781" s="163"/>
      <c r="T781" s="213"/>
      <c r="U781" s="162"/>
      <c r="V781" s="164"/>
      <c r="W781" s="12" t="str">
        <f>IF(COUNTIF(N781,"spare"),"","Mqtt1")</f>
        <v>Mqtt1</v>
      </c>
      <c r="X781" s="196" t="s">
        <v>10468</v>
      </c>
      <c r="Y781" s="6" t="str">
        <f t="shared" si="255"/>
        <v>marpower/450000-firedetection/201h63-s</v>
      </c>
      <c r="Z781" s="103" t="str">
        <f t="shared" si="254"/>
        <v>$.test</v>
      </c>
      <c r="AB781" s="6"/>
      <c r="AJ781" s="80"/>
      <c r="AM781" s="114" t="str">
        <f t="shared" si="252"/>
        <v/>
      </c>
      <c r="AN781" s="80"/>
      <c r="AO781" s="80"/>
      <c r="AP781" s="80"/>
      <c r="AQ781" s="80"/>
      <c r="AR781" s="127"/>
      <c r="AS781" s="80"/>
      <c r="AT781" s="7"/>
      <c r="AU781" s="7"/>
      <c r="AV781" s="165"/>
      <c r="AW781" s="126" t="str">
        <f t="shared" si="251"/>
        <v/>
      </c>
      <c r="AX781" s="137"/>
      <c r="AY781" s="147"/>
      <c r="AZ781" s="167"/>
      <c r="BA781" s="167"/>
      <c r="BB781" s="147" t="str">
        <f t="shared" si="234"/>
        <v/>
      </c>
      <c r="BC781" s="168"/>
      <c r="BD781" s="165"/>
      <c r="BE781" s="165"/>
      <c r="BF781" s="165"/>
      <c r="BG781" s="165"/>
      <c r="BH781" s="165"/>
      <c r="BI781" s="165"/>
      <c r="BJ781" s="165"/>
      <c r="BK781" s="165"/>
      <c r="BL781" s="165"/>
      <c r="BM781" s="165"/>
      <c r="BN781" s="165"/>
      <c r="BO781" s="165"/>
      <c r="BP781" s="165"/>
      <c r="BQ781" s="165"/>
      <c r="BS781" s="6"/>
      <c r="BT781" s="11"/>
      <c r="BU781" s="6"/>
      <c r="BV781" s="6"/>
    </row>
    <row r="782" spans="1:74" ht="15.75" x14ac:dyDescent="0.25">
      <c r="A782" s="52" t="s">
        <v>10055</v>
      </c>
      <c r="B782" s="56"/>
      <c r="C782" s="7" t="s">
        <v>111</v>
      </c>
      <c r="D782" s="7" t="s">
        <v>11877</v>
      </c>
      <c r="E782" s="7"/>
      <c r="F782" s="64"/>
      <c r="G782" s="6"/>
      <c r="H782" s="6"/>
      <c r="I782" s="10" t="s">
        <v>110</v>
      </c>
      <c r="J782" s="11" t="s">
        <v>9595</v>
      </c>
      <c r="K782" s="161"/>
      <c r="L782" s="176"/>
      <c r="M782" s="176">
        <v>1000</v>
      </c>
      <c r="O782" s="162"/>
      <c r="P782" s="80" t="s">
        <v>7680</v>
      </c>
      <c r="Q782" s="80" t="s">
        <v>7118</v>
      </c>
      <c r="R782" s="80"/>
      <c r="S782" s="163"/>
      <c r="T782" s="213"/>
      <c r="U782" s="162"/>
      <c r="V782" s="164"/>
      <c r="W782" s="12" t="str">
        <f t="shared" ref="W782" si="256">IF(COUNTIF(N782,"spare"),"","Mqtt1")</f>
        <v>Mqtt1</v>
      </c>
      <c r="X782" s="196" t="s">
        <v>10469</v>
      </c>
      <c r="Y782" s="6" t="str">
        <f t="shared" si="255"/>
        <v>marpower/450000-firedetection/201h63-1-s</v>
      </c>
      <c r="Z782" s="103" t="str">
        <f t="shared" si="254"/>
        <v>$.alarm</v>
      </c>
      <c r="AB782" s="6"/>
      <c r="AJ782" s="80"/>
      <c r="AM782" s="114">
        <f t="shared" si="252"/>
        <v>782</v>
      </c>
      <c r="AN782" s="80"/>
      <c r="AO782" s="80"/>
      <c r="AP782" s="80"/>
      <c r="AQ782" s="80"/>
      <c r="AR782" s="127" t="s">
        <v>110</v>
      </c>
      <c r="AS782" s="80"/>
      <c r="AT782" s="128" t="s">
        <v>9</v>
      </c>
      <c r="AU782" s="7"/>
      <c r="AV782" s="129" t="s">
        <v>112</v>
      </c>
      <c r="AW782" s="126" t="str">
        <f t="shared" si="251"/>
        <v>Please consult operation manual for more information</v>
      </c>
      <c r="AX782" s="137"/>
      <c r="AY782" s="147"/>
      <c r="AZ782" s="167"/>
      <c r="BA782" s="167"/>
      <c r="BB782" s="147" t="str">
        <f t="shared" si="234"/>
        <v>1</v>
      </c>
      <c r="BC782" s="168"/>
      <c r="BD782" s="165"/>
      <c r="BE782" s="165"/>
      <c r="BF782" s="165"/>
      <c r="BG782" s="165"/>
      <c r="BH782" s="165"/>
      <c r="BI782" s="165"/>
      <c r="BJ782" s="165"/>
      <c r="BK782" s="165"/>
      <c r="BL782" s="165"/>
      <c r="BM782" s="165"/>
      <c r="BN782" s="165"/>
      <c r="BO782" s="165"/>
      <c r="BP782" s="165"/>
      <c r="BQ782" s="165"/>
      <c r="BS782" s="6"/>
      <c r="BT782" s="11"/>
      <c r="BU782" s="6"/>
      <c r="BV782" s="6"/>
    </row>
    <row r="783" spans="1:74" ht="15.75" x14ac:dyDescent="0.25">
      <c r="A783" s="52" t="s">
        <v>10059</v>
      </c>
      <c r="B783" s="56"/>
      <c r="C783" s="7" t="s">
        <v>111</v>
      </c>
      <c r="D783" s="7" t="s">
        <v>11877</v>
      </c>
      <c r="E783" s="7"/>
      <c r="F783" s="64"/>
      <c r="G783" s="6"/>
      <c r="H783" s="6"/>
      <c r="I783" s="10" t="s">
        <v>110</v>
      </c>
      <c r="J783" s="11" t="s">
        <v>9596</v>
      </c>
      <c r="K783" s="161"/>
      <c r="L783" s="176"/>
      <c r="M783" s="176">
        <v>1000</v>
      </c>
      <c r="O783" s="162"/>
      <c r="P783" s="80" t="s">
        <v>7794</v>
      </c>
      <c r="Q783" s="80" t="s">
        <v>7423</v>
      </c>
      <c r="R783" s="80"/>
      <c r="S783" s="163"/>
      <c r="T783" s="213"/>
      <c r="U783" s="162"/>
      <c r="V783" s="164"/>
      <c r="W783" s="12" t="str">
        <f>IF(COUNTIF(N783,"spare"),"","Mqtt1")</f>
        <v>Mqtt1</v>
      </c>
      <c r="X783" s="196" t="s">
        <v>10469</v>
      </c>
      <c r="Y783" s="6" t="str">
        <f t="shared" si="255"/>
        <v>marpower/450000-firedetection/201h63-1-s</v>
      </c>
      <c r="Z783" s="103" t="str">
        <f t="shared" si="254"/>
        <v>$.prealarm</v>
      </c>
      <c r="AB783" s="6"/>
      <c r="AJ783" s="80"/>
      <c r="AM783" s="114">
        <f t="shared" si="252"/>
        <v>783</v>
      </c>
      <c r="AN783" s="80"/>
      <c r="AO783" s="80"/>
      <c r="AP783" s="80"/>
      <c r="AQ783" s="80"/>
      <c r="AR783" s="127" t="s">
        <v>110</v>
      </c>
      <c r="AS783" s="80"/>
      <c r="AT783" s="128" t="s">
        <v>9</v>
      </c>
      <c r="AU783" s="7"/>
      <c r="AV783" s="129" t="s">
        <v>116</v>
      </c>
      <c r="AW783" s="126" t="str">
        <f t="shared" si="251"/>
        <v>Please consult operation manual for more information</v>
      </c>
      <c r="AX783" s="137"/>
      <c r="AY783" s="147"/>
      <c r="AZ783" s="167"/>
      <c r="BA783" s="167"/>
      <c r="BB783" s="147" t="str">
        <f t="shared" si="234"/>
        <v>1</v>
      </c>
      <c r="BC783" s="168"/>
      <c r="BD783" s="165"/>
      <c r="BE783" s="165"/>
      <c r="BF783" s="165"/>
      <c r="BG783" s="165"/>
      <c r="BH783" s="165"/>
      <c r="BI783" s="165"/>
      <c r="BJ783" s="165"/>
      <c r="BK783" s="165"/>
      <c r="BL783" s="165"/>
      <c r="BM783" s="165"/>
      <c r="BN783" s="165"/>
      <c r="BO783" s="165"/>
      <c r="BP783" s="165"/>
      <c r="BQ783" s="165"/>
      <c r="BS783" s="6"/>
      <c r="BT783" s="11"/>
      <c r="BU783" s="6"/>
      <c r="BV783" s="6"/>
    </row>
    <row r="784" spans="1:74" ht="15.75" x14ac:dyDescent="0.25">
      <c r="A784" s="52" t="s">
        <v>10055</v>
      </c>
      <c r="B784" s="56"/>
      <c r="C784" s="7" t="s">
        <v>111</v>
      </c>
      <c r="D784" s="7" t="s">
        <v>11877</v>
      </c>
      <c r="E784" s="7"/>
      <c r="F784" s="64"/>
      <c r="G784" s="6"/>
      <c r="H784" s="6"/>
      <c r="I784" s="10" t="s">
        <v>110</v>
      </c>
      <c r="J784" s="11" t="s">
        <v>9597</v>
      </c>
      <c r="K784" s="161"/>
      <c r="L784" s="176"/>
      <c r="M784" s="176">
        <v>1000</v>
      </c>
      <c r="O784" s="162"/>
      <c r="P784" s="80" t="s">
        <v>7908</v>
      </c>
      <c r="Q784" s="80" t="s">
        <v>7424</v>
      </c>
      <c r="R784" s="80"/>
      <c r="S784" s="163"/>
      <c r="T784" s="213"/>
      <c r="U784" s="162"/>
      <c r="V784" s="164"/>
      <c r="W784" s="12" t="str">
        <f>IF(COUNTIF(N784,"spare"),"","Mqtt1")</f>
        <v>Mqtt1</v>
      </c>
      <c r="X784" s="196" t="s">
        <v>10469</v>
      </c>
      <c r="Y784" s="6" t="str">
        <f t="shared" si="255"/>
        <v>marpower/450000-firedetection/201h63-1-s</v>
      </c>
      <c r="Z784" s="103" t="str">
        <f t="shared" si="254"/>
        <v>$.fault</v>
      </c>
      <c r="AB784" s="6"/>
      <c r="AJ784" s="80"/>
      <c r="AM784" s="114">
        <f t="shared" si="252"/>
        <v>784</v>
      </c>
      <c r="AN784" s="80"/>
      <c r="AO784" s="80"/>
      <c r="AP784" s="80"/>
      <c r="AQ784" s="80"/>
      <c r="AR784" s="127" t="s">
        <v>110</v>
      </c>
      <c r="AS784" s="80"/>
      <c r="AT784" s="128" t="s">
        <v>9</v>
      </c>
      <c r="AU784" s="7"/>
      <c r="AV784" s="129" t="s">
        <v>112</v>
      </c>
      <c r="AW784" s="126" t="str">
        <f t="shared" si="251"/>
        <v>Please consult operation manual for more information</v>
      </c>
      <c r="AX784" s="137"/>
      <c r="AY784" s="147"/>
      <c r="AZ784" s="167"/>
      <c r="BA784" s="167"/>
      <c r="BB784" s="147" t="str">
        <f t="shared" si="234"/>
        <v>1</v>
      </c>
      <c r="BC784" s="168"/>
      <c r="BD784" s="165"/>
      <c r="BE784" s="165"/>
      <c r="BF784" s="165"/>
      <c r="BG784" s="165"/>
      <c r="BH784" s="165"/>
      <c r="BI784" s="165"/>
      <c r="BJ784" s="165"/>
      <c r="BK784" s="165"/>
      <c r="BL784" s="165"/>
      <c r="BM784" s="165"/>
      <c r="BN784" s="165"/>
      <c r="BO784" s="165"/>
      <c r="BP784" s="165"/>
      <c r="BQ784" s="165"/>
      <c r="BS784" s="6"/>
      <c r="BT784" s="11"/>
      <c r="BU784" s="6"/>
      <c r="BV784" s="6"/>
    </row>
    <row r="785" spans="1:74" ht="15.75" x14ac:dyDescent="0.25">
      <c r="A785" s="52" t="s">
        <v>10055</v>
      </c>
      <c r="B785" s="56"/>
      <c r="C785" s="7" t="s">
        <v>111</v>
      </c>
      <c r="D785" s="7" t="s">
        <v>11877</v>
      </c>
      <c r="E785" s="7"/>
      <c r="F785" s="64"/>
      <c r="G785" s="6"/>
      <c r="H785" s="6"/>
      <c r="I785" s="10" t="s">
        <v>110</v>
      </c>
      <c r="J785" s="11" t="s">
        <v>9598</v>
      </c>
      <c r="K785" s="161"/>
      <c r="L785" s="176"/>
      <c r="M785" s="176">
        <v>1000</v>
      </c>
      <c r="O785" s="162"/>
      <c r="P785" s="80" t="s">
        <v>8022</v>
      </c>
      <c r="Q785" s="80" t="s">
        <v>7425</v>
      </c>
      <c r="R785" s="80"/>
      <c r="S785" s="163"/>
      <c r="T785" s="213"/>
      <c r="U785" s="162"/>
      <c r="V785" s="164"/>
      <c r="W785" s="12" t="str">
        <f>IF(COUNTIF(N785,"spare"),"","Mqtt1")</f>
        <v>Mqtt1</v>
      </c>
      <c r="X785" s="196" t="s">
        <v>10469</v>
      </c>
      <c r="Y785" s="6" t="str">
        <f t="shared" si="255"/>
        <v>marpower/450000-firedetection/201h63-1-s</v>
      </c>
      <c r="Z785" s="103" t="str">
        <f t="shared" si="254"/>
        <v>$.disabled</v>
      </c>
      <c r="AB785" s="6"/>
      <c r="AJ785" s="80"/>
      <c r="AM785" s="114">
        <f t="shared" si="252"/>
        <v>785</v>
      </c>
      <c r="AN785" s="80"/>
      <c r="AO785" s="80"/>
      <c r="AP785" s="80"/>
      <c r="AQ785" s="80"/>
      <c r="AR785" s="127" t="s">
        <v>110</v>
      </c>
      <c r="AS785" s="80"/>
      <c r="AT785" s="128" t="s">
        <v>9</v>
      </c>
      <c r="AU785" s="7"/>
      <c r="AV785" s="129" t="s">
        <v>112</v>
      </c>
      <c r="AW785" s="126" t="str">
        <f t="shared" si="251"/>
        <v>Please consult operation manual for more information</v>
      </c>
      <c r="AX785" s="137"/>
      <c r="AY785" s="147"/>
      <c r="AZ785" s="167"/>
      <c r="BA785" s="167"/>
      <c r="BB785" s="147" t="str">
        <f t="shared" si="234"/>
        <v>1</v>
      </c>
      <c r="BC785" s="168"/>
      <c r="BD785" s="165"/>
      <c r="BE785" s="165"/>
      <c r="BF785" s="165"/>
      <c r="BG785" s="165"/>
      <c r="BH785" s="165"/>
      <c r="BI785" s="165"/>
      <c r="BJ785" s="165"/>
      <c r="BK785" s="165"/>
      <c r="BL785" s="165"/>
      <c r="BM785" s="165"/>
      <c r="BN785" s="165"/>
      <c r="BO785" s="165"/>
      <c r="BP785" s="165"/>
      <c r="BQ785" s="165"/>
      <c r="BS785" s="6"/>
      <c r="BT785" s="11"/>
      <c r="BU785" s="6"/>
      <c r="BV785" s="6"/>
    </row>
    <row r="786" spans="1:74" ht="15.75" x14ac:dyDescent="0.25">
      <c r="A786" s="52" t="s">
        <v>10055</v>
      </c>
      <c r="B786" s="56"/>
      <c r="C786" s="7" t="s">
        <v>111</v>
      </c>
      <c r="D786" s="7" t="s">
        <v>11877</v>
      </c>
      <c r="E786" s="7"/>
      <c r="F786" s="64"/>
      <c r="G786" s="6"/>
      <c r="H786" s="6"/>
      <c r="I786" s="10" t="s">
        <v>110</v>
      </c>
      <c r="J786" s="11" t="s">
        <v>9599</v>
      </c>
      <c r="K786" s="161"/>
      <c r="L786" s="176"/>
      <c r="M786" s="176">
        <v>1000</v>
      </c>
      <c r="O786" s="162"/>
      <c r="P786" s="80" t="s">
        <v>8136</v>
      </c>
      <c r="Q786" s="80" t="s">
        <v>7426</v>
      </c>
      <c r="R786" s="80"/>
      <c r="S786" s="163"/>
      <c r="T786" s="213"/>
      <c r="U786" s="162"/>
      <c r="V786" s="164"/>
      <c r="W786" s="12" t="str">
        <f>IF(COUNTIF(N786,"spare"),"","Mqtt1")</f>
        <v>Mqtt1</v>
      </c>
      <c r="X786" s="196" t="s">
        <v>10469</v>
      </c>
      <c r="Y786" s="6" t="str">
        <f t="shared" si="255"/>
        <v>marpower/450000-firedetection/201h63-1-s</v>
      </c>
      <c r="Z786" s="103" t="str">
        <f t="shared" si="254"/>
        <v>$.test</v>
      </c>
      <c r="AB786" s="6"/>
      <c r="AJ786" s="80"/>
      <c r="AM786" s="114" t="str">
        <f t="shared" si="252"/>
        <v/>
      </c>
      <c r="AN786" s="80"/>
      <c r="AO786" s="80"/>
      <c r="AP786" s="80"/>
      <c r="AQ786" s="80"/>
      <c r="AR786" s="127"/>
      <c r="AS786" s="80"/>
      <c r="AT786" s="7"/>
      <c r="AU786" s="7"/>
      <c r="AV786" s="165"/>
      <c r="AW786" s="126" t="str">
        <f t="shared" si="251"/>
        <v/>
      </c>
      <c r="AX786" s="137"/>
      <c r="AY786" s="147"/>
      <c r="AZ786" s="167"/>
      <c r="BA786" s="167"/>
      <c r="BB786" s="147" t="str">
        <f t="shared" si="234"/>
        <v/>
      </c>
      <c r="BC786" s="168"/>
      <c r="BD786" s="165"/>
      <c r="BE786" s="165"/>
      <c r="BF786" s="165"/>
      <c r="BG786" s="165"/>
      <c r="BH786" s="165"/>
      <c r="BI786" s="165"/>
      <c r="BJ786" s="165"/>
      <c r="BK786" s="165"/>
      <c r="BL786" s="165"/>
      <c r="BM786" s="165"/>
      <c r="BN786" s="165"/>
      <c r="BO786" s="165"/>
      <c r="BP786" s="165"/>
      <c r="BQ786" s="165"/>
      <c r="BS786" s="6"/>
      <c r="BT786" s="11"/>
      <c r="BU786" s="6"/>
      <c r="BV786" s="6"/>
    </row>
    <row r="787" spans="1:74" ht="15.75" x14ac:dyDescent="0.25">
      <c r="A787" s="52" t="s">
        <v>10055</v>
      </c>
      <c r="B787" s="56"/>
      <c r="C787" s="7" t="s">
        <v>9455</v>
      </c>
      <c r="D787" s="7" t="s">
        <v>11877</v>
      </c>
      <c r="E787" s="7"/>
      <c r="F787" s="64"/>
      <c r="G787" s="6"/>
      <c r="H787" s="6"/>
      <c r="I787"/>
      <c r="J787" s="11" t="s">
        <v>6995</v>
      </c>
      <c r="K787" s="161" t="s">
        <v>511</v>
      </c>
      <c r="L787" s="176"/>
      <c r="M787" s="176">
        <v>1000</v>
      </c>
      <c r="N787" s="80" t="s">
        <v>1396</v>
      </c>
      <c r="O787" s="162"/>
      <c r="P787" s="80" t="s">
        <v>7471</v>
      </c>
      <c r="Q787" s="80"/>
      <c r="R787" s="80"/>
      <c r="S787" s="163"/>
      <c r="T787" s="213"/>
      <c r="U787" s="162"/>
      <c r="V787" s="164"/>
      <c r="W787" s="12"/>
      <c r="X787" s="196" t="s">
        <v>10445</v>
      </c>
      <c r="Y787" s="6"/>
      <c r="Z787" s="103"/>
      <c r="AA787" s="12">
        <v>1</v>
      </c>
      <c r="AB787" s="6" t="s">
        <v>196</v>
      </c>
      <c r="AC787" s="103">
        <v>28</v>
      </c>
      <c r="AJ787" s="80"/>
      <c r="AK787" s="113" t="s">
        <v>11878</v>
      </c>
      <c r="AM787" s="114" t="str">
        <f t="shared" si="252"/>
        <v/>
      </c>
      <c r="AN787" s="80"/>
      <c r="AO787" s="80"/>
      <c r="AP787" s="80"/>
      <c r="AQ787" s="80"/>
      <c r="AR787" s="127"/>
      <c r="AS787" s="80"/>
      <c r="AT787" s="128"/>
      <c r="AU787" s="7"/>
      <c r="AV787" s="129"/>
      <c r="AW787" s="126" t="str">
        <f t="shared" si="251"/>
        <v/>
      </c>
      <c r="AX787" s="137"/>
      <c r="AY787" s="147"/>
      <c r="AZ787" s="167"/>
      <c r="BA787" s="167"/>
      <c r="BB787" s="147" t="str">
        <f t="shared" si="234"/>
        <v/>
      </c>
      <c r="BC787" s="168"/>
      <c r="BD787" s="165"/>
      <c r="BE787" s="165"/>
      <c r="BF787" s="165"/>
      <c r="BG787" s="165"/>
      <c r="BH787" s="165"/>
      <c r="BI787" s="165"/>
      <c r="BJ787" s="165"/>
      <c r="BK787" s="165"/>
      <c r="BL787" s="165"/>
      <c r="BM787" s="165"/>
      <c r="BN787" s="165"/>
      <c r="BO787" s="165"/>
      <c r="BP787" s="165"/>
      <c r="BQ787" s="165"/>
      <c r="BS787" s="6"/>
      <c r="BT787" s="11"/>
      <c r="BU787" s="6"/>
      <c r="BV787" s="6"/>
    </row>
    <row r="788" spans="1:74" ht="15.75" x14ac:dyDescent="0.25">
      <c r="A788" s="52" t="s">
        <v>10055</v>
      </c>
      <c r="B788" s="56"/>
      <c r="C788" s="7" t="s">
        <v>111</v>
      </c>
      <c r="D788" s="7" t="s">
        <v>11877</v>
      </c>
      <c r="E788" s="7"/>
      <c r="F788" s="64"/>
      <c r="G788" s="6"/>
      <c r="H788" s="6"/>
      <c r="I788" s="10" t="s">
        <v>110</v>
      </c>
      <c r="J788" s="11" t="s">
        <v>9600</v>
      </c>
      <c r="K788" s="161"/>
      <c r="L788" s="176"/>
      <c r="M788" s="176">
        <v>1000</v>
      </c>
      <c r="O788" s="162"/>
      <c r="P788" s="80" t="s">
        <v>7681</v>
      </c>
      <c r="Q788" s="80" t="s">
        <v>7119</v>
      </c>
      <c r="R788" s="80"/>
      <c r="S788" s="163"/>
      <c r="T788" s="213"/>
      <c r="U788" s="162"/>
      <c r="V788" s="164"/>
      <c r="W788" s="12" t="str">
        <f t="shared" ref="W788" si="257">IF(COUNTIF(N788,"spare"),"","Mqtt1")</f>
        <v>Mqtt1</v>
      </c>
      <c r="X788" s="196" t="s">
        <v>10470</v>
      </c>
      <c r="Y788" s="6" t="str">
        <f>LOWER(SUBSTITUTE(SUBSTITUTE(IF(COUNTIF(N788,"spare"),"",_xlfn.CONCAT("marpower/",IF(X788&lt;&gt;"","450000 FIREDETECTION/"&amp;X788,"450000 FIREDETECTION GENERAL")))," ","-"),"_","-"))</f>
        <v>marpower/450000-firedetection/201h16-s</v>
      </c>
      <c r="Z788" s="103" t="str">
        <f t="shared" ref="Z788:Z797" si="258">IF(COUNTIF(N788,"spare"),"","$."&amp;_xlfn.REGEXREPLACE(IF(X788="",J788,_xlfn.REGEXREPLACE(J788,".*_","")),"^FIRE_",""))</f>
        <v>$.alarm</v>
      </c>
      <c r="AB788" s="6"/>
      <c r="AJ788" s="80"/>
      <c r="AM788" s="114">
        <f t="shared" si="252"/>
        <v>788</v>
      </c>
      <c r="AN788" s="80"/>
      <c r="AO788" s="80"/>
      <c r="AP788" s="80"/>
      <c r="AQ788" s="80"/>
      <c r="AR788" s="127" t="s">
        <v>110</v>
      </c>
      <c r="AS788" s="80"/>
      <c r="AT788" s="128" t="s">
        <v>9</v>
      </c>
      <c r="AU788" s="7"/>
      <c r="AV788" s="129" t="s">
        <v>112</v>
      </c>
      <c r="AW788" s="126" t="str">
        <f t="shared" si="251"/>
        <v>Please consult operation manual for more information</v>
      </c>
      <c r="AX788" s="137"/>
      <c r="AY788" s="147"/>
      <c r="AZ788" s="167"/>
      <c r="BA788" s="167"/>
      <c r="BB788" s="147" t="str">
        <f t="shared" si="234"/>
        <v>1</v>
      </c>
      <c r="BC788" s="168"/>
      <c r="BD788" s="165"/>
      <c r="BE788" s="165"/>
      <c r="BF788" s="165"/>
      <c r="BG788" s="165"/>
      <c r="BH788" s="165"/>
      <c r="BI788" s="165"/>
      <c r="BJ788" s="165"/>
      <c r="BK788" s="165"/>
      <c r="BL788" s="165"/>
      <c r="BM788" s="165"/>
      <c r="BN788" s="165"/>
      <c r="BO788" s="165"/>
      <c r="BP788" s="165"/>
      <c r="BQ788" s="165"/>
      <c r="BS788" s="6"/>
      <c r="BT788" s="11"/>
      <c r="BU788" s="6"/>
      <c r="BV788" s="6"/>
    </row>
    <row r="789" spans="1:74" ht="15.75" x14ac:dyDescent="0.25">
      <c r="A789" s="52" t="s">
        <v>10059</v>
      </c>
      <c r="B789" s="56"/>
      <c r="C789" s="7" t="s">
        <v>111</v>
      </c>
      <c r="D789" s="7" t="s">
        <v>11877</v>
      </c>
      <c r="E789" s="7"/>
      <c r="F789" s="64"/>
      <c r="G789" s="6"/>
      <c r="H789" s="6"/>
      <c r="I789" s="10" t="s">
        <v>110</v>
      </c>
      <c r="J789" s="11" t="s">
        <v>9601</v>
      </c>
      <c r="K789" s="161"/>
      <c r="L789" s="176"/>
      <c r="M789" s="176">
        <v>1000</v>
      </c>
      <c r="O789" s="162"/>
      <c r="P789" s="80" t="s">
        <v>7795</v>
      </c>
      <c r="Q789" s="80" t="s">
        <v>7411</v>
      </c>
      <c r="R789" s="80"/>
      <c r="S789" s="163"/>
      <c r="T789" s="213"/>
      <c r="U789" s="162"/>
      <c r="V789" s="164"/>
      <c r="W789" s="12" t="str">
        <f>IF(COUNTIF(N789,"spare"),"","Mqtt1")</f>
        <v>Mqtt1</v>
      </c>
      <c r="X789" s="196" t="s">
        <v>10470</v>
      </c>
      <c r="Y789" s="6" t="str">
        <f t="shared" ref="Y789:Y797" si="259">LOWER(SUBSTITUTE(SUBSTITUTE(IF(COUNTIF(N789,"spare"),"",_xlfn.CONCAT("marpower/",IF(X789&lt;&gt;"","450000 FIREDETECTION/"&amp;X789,"450000 FIREDETECTION GENERAL")))," ","-"),"_","-"))</f>
        <v>marpower/450000-firedetection/201h16-s</v>
      </c>
      <c r="Z789" s="103" t="str">
        <f t="shared" si="258"/>
        <v>$.prealarm</v>
      </c>
      <c r="AB789" s="6"/>
      <c r="AJ789" s="80"/>
      <c r="AM789" s="114">
        <f t="shared" si="252"/>
        <v>789</v>
      </c>
      <c r="AN789" s="80"/>
      <c r="AO789" s="80"/>
      <c r="AP789" s="80"/>
      <c r="AQ789" s="80"/>
      <c r="AR789" s="127" t="s">
        <v>110</v>
      </c>
      <c r="AS789" s="80"/>
      <c r="AT789" s="128" t="s">
        <v>9</v>
      </c>
      <c r="AU789" s="7"/>
      <c r="AV789" s="129" t="s">
        <v>116</v>
      </c>
      <c r="AW789" s="126" t="str">
        <f t="shared" si="251"/>
        <v>Please consult operation manual for more information</v>
      </c>
      <c r="AX789" s="137"/>
      <c r="AY789" s="147"/>
      <c r="AZ789" s="167"/>
      <c r="BA789" s="167"/>
      <c r="BB789" s="147" t="str">
        <f t="shared" si="234"/>
        <v>1</v>
      </c>
      <c r="BC789" s="168"/>
      <c r="BD789" s="165"/>
      <c r="BE789" s="165"/>
      <c r="BF789" s="165"/>
      <c r="BG789" s="165"/>
      <c r="BH789" s="165"/>
      <c r="BI789" s="165"/>
      <c r="BJ789" s="165"/>
      <c r="BK789" s="165"/>
      <c r="BL789" s="165"/>
      <c r="BM789" s="165"/>
      <c r="BN789" s="165"/>
      <c r="BO789" s="165"/>
      <c r="BP789" s="165"/>
      <c r="BQ789" s="165"/>
      <c r="BS789" s="6"/>
      <c r="BT789" s="11"/>
      <c r="BU789" s="6"/>
      <c r="BV789" s="6"/>
    </row>
    <row r="790" spans="1:74" ht="15.75" x14ac:dyDescent="0.25">
      <c r="A790" s="52" t="s">
        <v>10055</v>
      </c>
      <c r="B790" s="56"/>
      <c r="C790" s="7" t="s">
        <v>111</v>
      </c>
      <c r="D790" s="7" t="s">
        <v>11877</v>
      </c>
      <c r="E790" s="7"/>
      <c r="F790" s="64"/>
      <c r="G790" s="6"/>
      <c r="H790" s="6"/>
      <c r="I790" s="10" t="s">
        <v>110</v>
      </c>
      <c r="J790" s="11" t="s">
        <v>9602</v>
      </c>
      <c r="K790" s="161"/>
      <c r="L790" s="176"/>
      <c r="M790" s="176">
        <v>1000</v>
      </c>
      <c r="O790" s="162"/>
      <c r="P790" s="80" t="s">
        <v>7909</v>
      </c>
      <c r="Q790" s="80" t="s">
        <v>7412</v>
      </c>
      <c r="R790" s="80"/>
      <c r="S790" s="163"/>
      <c r="T790" s="213"/>
      <c r="U790" s="162"/>
      <c r="V790" s="164"/>
      <c r="W790" s="12" t="str">
        <f>IF(COUNTIF(N790,"spare"),"","Mqtt1")</f>
        <v>Mqtt1</v>
      </c>
      <c r="X790" s="196" t="s">
        <v>10470</v>
      </c>
      <c r="Y790" s="6" t="str">
        <f t="shared" si="259"/>
        <v>marpower/450000-firedetection/201h16-s</v>
      </c>
      <c r="Z790" s="103" t="str">
        <f t="shared" si="258"/>
        <v>$.fault</v>
      </c>
      <c r="AB790" s="6"/>
      <c r="AJ790" s="80"/>
      <c r="AM790" s="114">
        <f t="shared" si="252"/>
        <v>790</v>
      </c>
      <c r="AN790" s="80"/>
      <c r="AO790" s="80"/>
      <c r="AP790" s="80"/>
      <c r="AQ790" s="80"/>
      <c r="AR790" s="127" t="s">
        <v>110</v>
      </c>
      <c r="AS790" s="80"/>
      <c r="AT790" s="128" t="s">
        <v>9</v>
      </c>
      <c r="AU790" s="7"/>
      <c r="AV790" s="129" t="s">
        <v>112</v>
      </c>
      <c r="AW790" s="126" t="str">
        <f t="shared" si="251"/>
        <v>Please consult operation manual for more information</v>
      </c>
      <c r="AX790" s="137"/>
      <c r="AY790" s="147"/>
      <c r="AZ790" s="167"/>
      <c r="BA790" s="167"/>
      <c r="BB790" s="147" t="str">
        <f t="shared" si="234"/>
        <v>1</v>
      </c>
      <c r="BC790" s="168"/>
      <c r="BD790" s="165"/>
      <c r="BE790" s="165"/>
      <c r="BF790" s="165"/>
      <c r="BG790" s="165"/>
      <c r="BH790" s="165"/>
      <c r="BI790" s="165"/>
      <c r="BJ790" s="165"/>
      <c r="BK790" s="165"/>
      <c r="BL790" s="165"/>
      <c r="BM790" s="165"/>
      <c r="BN790" s="165"/>
      <c r="BO790" s="165"/>
      <c r="BP790" s="165"/>
      <c r="BQ790" s="165"/>
      <c r="BS790" s="6"/>
      <c r="BT790" s="11"/>
      <c r="BU790" s="6"/>
      <c r="BV790" s="6"/>
    </row>
    <row r="791" spans="1:74" ht="15.75" x14ac:dyDescent="0.25">
      <c r="A791" s="52" t="s">
        <v>10055</v>
      </c>
      <c r="B791" s="56"/>
      <c r="C791" s="7" t="s">
        <v>111</v>
      </c>
      <c r="D791" s="7" t="s">
        <v>11877</v>
      </c>
      <c r="E791" s="7"/>
      <c r="F791" s="64"/>
      <c r="G791" s="6"/>
      <c r="H791" s="6"/>
      <c r="I791" s="10" t="s">
        <v>110</v>
      </c>
      <c r="J791" s="11" t="s">
        <v>9603</v>
      </c>
      <c r="K791" s="161"/>
      <c r="L791" s="176"/>
      <c r="M791" s="176">
        <v>1000</v>
      </c>
      <c r="O791" s="162"/>
      <c r="P791" s="80" t="s">
        <v>8023</v>
      </c>
      <c r="Q791" s="80" t="s">
        <v>7413</v>
      </c>
      <c r="R791" s="80"/>
      <c r="S791" s="163"/>
      <c r="T791" s="213"/>
      <c r="U791" s="162"/>
      <c r="V791" s="164"/>
      <c r="W791" s="12" t="str">
        <f>IF(COUNTIF(N791,"spare"),"","Mqtt1")</f>
        <v>Mqtt1</v>
      </c>
      <c r="X791" s="196" t="s">
        <v>10470</v>
      </c>
      <c r="Y791" s="6" t="str">
        <f t="shared" si="259"/>
        <v>marpower/450000-firedetection/201h16-s</v>
      </c>
      <c r="Z791" s="103" t="str">
        <f t="shared" si="258"/>
        <v>$.disabled</v>
      </c>
      <c r="AB791" s="6"/>
      <c r="AJ791" s="80"/>
      <c r="AM791" s="114">
        <f t="shared" si="252"/>
        <v>791</v>
      </c>
      <c r="AN791" s="80"/>
      <c r="AO791" s="80"/>
      <c r="AP791" s="80"/>
      <c r="AQ791" s="80"/>
      <c r="AR791" s="127" t="s">
        <v>110</v>
      </c>
      <c r="AS791" s="80"/>
      <c r="AT791" s="128" t="s">
        <v>9</v>
      </c>
      <c r="AU791" s="7"/>
      <c r="AV791" s="129" t="s">
        <v>112</v>
      </c>
      <c r="AW791" s="126" t="str">
        <f t="shared" si="251"/>
        <v>Please consult operation manual for more information</v>
      </c>
      <c r="AX791" s="137"/>
      <c r="AY791" s="147"/>
      <c r="AZ791" s="167"/>
      <c r="BA791" s="167"/>
      <c r="BB791" s="147" t="str">
        <f t="shared" si="234"/>
        <v>1</v>
      </c>
      <c r="BC791" s="168"/>
      <c r="BD791" s="165"/>
      <c r="BE791" s="165"/>
      <c r="BF791" s="165"/>
      <c r="BG791" s="165"/>
      <c r="BH791" s="165"/>
      <c r="BI791" s="165"/>
      <c r="BJ791" s="165"/>
      <c r="BK791" s="165"/>
      <c r="BL791" s="165"/>
      <c r="BM791" s="165"/>
      <c r="BN791" s="165"/>
      <c r="BO791" s="165"/>
      <c r="BP791" s="165"/>
      <c r="BQ791" s="165"/>
      <c r="BS791" s="6"/>
      <c r="BT791" s="11"/>
      <c r="BU791" s="6"/>
      <c r="BV791" s="6"/>
    </row>
    <row r="792" spans="1:74" ht="15.75" x14ac:dyDescent="0.25">
      <c r="A792" s="52" t="s">
        <v>10055</v>
      </c>
      <c r="B792" s="56"/>
      <c r="C792" s="7" t="s">
        <v>111</v>
      </c>
      <c r="D792" s="7" t="s">
        <v>11877</v>
      </c>
      <c r="E792" s="7"/>
      <c r="F792" s="64"/>
      <c r="G792" s="6"/>
      <c r="H792" s="6"/>
      <c r="I792" s="10" t="s">
        <v>110</v>
      </c>
      <c r="J792" s="11" t="s">
        <v>9604</v>
      </c>
      <c r="K792" s="161"/>
      <c r="L792" s="176"/>
      <c r="M792" s="176">
        <v>1000</v>
      </c>
      <c r="O792" s="162"/>
      <c r="P792" s="80" t="s">
        <v>8137</v>
      </c>
      <c r="Q792" s="80" t="s">
        <v>7414</v>
      </c>
      <c r="R792" s="80"/>
      <c r="S792" s="163"/>
      <c r="T792" s="213"/>
      <c r="U792" s="162"/>
      <c r="V792" s="164"/>
      <c r="W792" s="12" t="str">
        <f>IF(COUNTIF(N792,"spare"),"","Mqtt1")</f>
        <v>Mqtt1</v>
      </c>
      <c r="X792" s="196" t="s">
        <v>10470</v>
      </c>
      <c r="Y792" s="6" t="str">
        <f t="shared" si="259"/>
        <v>marpower/450000-firedetection/201h16-s</v>
      </c>
      <c r="Z792" s="103" t="str">
        <f t="shared" si="258"/>
        <v>$.test</v>
      </c>
      <c r="AB792" s="6"/>
      <c r="AJ792" s="80"/>
      <c r="AM792" s="114" t="str">
        <f t="shared" si="252"/>
        <v/>
      </c>
      <c r="AN792" s="80"/>
      <c r="AO792" s="80"/>
      <c r="AP792" s="80"/>
      <c r="AQ792" s="80"/>
      <c r="AR792" s="127"/>
      <c r="AS792" s="80"/>
      <c r="AT792" s="7"/>
      <c r="AU792" s="7"/>
      <c r="AV792" s="165"/>
      <c r="AW792" s="126" t="str">
        <f t="shared" si="251"/>
        <v/>
      </c>
      <c r="AX792" s="137"/>
      <c r="AY792" s="147"/>
      <c r="AZ792" s="167"/>
      <c r="BA792" s="167"/>
      <c r="BB792" s="147" t="str">
        <f t="shared" ref="BB792:BB855" si="260">IF(ISNUMBER(AM792),"1","")</f>
        <v/>
      </c>
      <c r="BC792" s="168"/>
      <c r="BD792" s="165"/>
      <c r="BE792" s="165"/>
      <c r="BF792" s="165"/>
      <c r="BG792" s="165"/>
      <c r="BH792" s="165"/>
      <c r="BI792" s="165"/>
      <c r="BJ792" s="165"/>
      <c r="BK792" s="165"/>
      <c r="BL792" s="165"/>
      <c r="BM792" s="165"/>
      <c r="BN792" s="165"/>
      <c r="BO792" s="165"/>
      <c r="BP792" s="165"/>
      <c r="BQ792" s="165"/>
      <c r="BS792" s="6"/>
      <c r="BT792" s="11"/>
      <c r="BU792" s="6"/>
      <c r="BV792" s="6"/>
    </row>
    <row r="793" spans="1:74" ht="15.75" x14ac:dyDescent="0.25">
      <c r="A793" s="52" t="s">
        <v>10055</v>
      </c>
      <c r="B793" s="56"/>
      <c r="C793" s="7" t="s">
        <v>111</v>
      </c>
      <c r="D793" s="7" t="s">
        <v>11877</v>
      </c>
      <c r="E793" s="7"/>
      <c r="F793" s="64"/>
      <c r="G793" s="6"/>
      <c r="H793" s="6"/>
      <c r="I793" s="10" t="s">
        <v>110</v>
      </c>
      <c r="J793" s="11" t="s">
        <v>9605</v>
      </c>
      <c r="K793" s="161"/>
      <c r="L793" s="176"/>
      <c r="M793" s="176">
        <v>1000</v>
      </c>
      <c r="O793" s="162"/>
      <c r="P793" s="80" t="s">
        <v>7682</v>
      </c>
      <c r="Q793" s="80" t="s">
        <v>7120</v>
      </c>
      <c r="R793" s="80"/>
      <c r="S793" s="163"/>
      <c r="T793" s="213"/>
      <c r="U793" s="162"/>
      <c r="V793" s="164"/>
      <c r="W793" s="12" t="str">
        <f t="shared" ref="W793" si="261">IF(COUNTIF(N793,"spare"),"","Mqtt1")</f>
        <v>Mqtt1</v>
      </c>
      <c r="X793" s="196" t="s">
        <v>10471</v>
      </c>
      <c r="Y793" s="6" t="str">
        <f t="shared" si="259"/>
        <v>marpower/450000-firedetection/201h21-s</v>
      </c>
      <c r="Z793" s="103" t="str">
        <f t="shared" si="258"/>
        <v>$.alarm</v>
      </c>
      <c r="AB793" s="6"/>
      <c r="AJ793" s="80"/>
      <c r="AM793" s="114">
        <f t="shared" si="252"/>
        <v>793</v>
      </c>
      <c r="AN793" s="80"/>
      <c r="AO793" s="80"/>
      <c r="AP793" s="80"/>
      <c r="AQ793" s="80"/>
      <c r="AR793" s="127" t="s">
        <v>110</v>
      </c>
      <c r="AS793" s="80"/>
      <c r="AT793" s="128" t="s">
        <v>9</v>
      </c>
      <c r="AU793" s="7"/>
      <c r="AV793" s="129" t="s">
        <v>112</v>
      </c>
      <c r="AW793" s="126" t="str">
        <f t="shared" si="251"/>
        <v>Please consult operation manual for more information</v>
      </c>
      <c r="AX793" s="137"/>
      <c r="AY793" s="147"/>
      <c r="AZ793" s="167"/>
      <c r="BA793" s="167"/>
      <c r="BB793" s="147" t="str">
        <f t="shared" si="260"/>
        <v>1</v>
      </c>
      <c r="BC793" s="168"/>
      <c r="BD793" s="165"/>
      <c r="BE793" s="165"/>
      <c r="BF793" s="165"/>
      <c r="BG793" s="165"/>
      <c r="BH793" s="165"/>
      <c r="BI793" s="165"/>
      <c r="BJ793" s="165"/>
      <c r="BK793" s="165"/>
      <c r="BL793" s="165"/>
      <c r="BM793" s="165"/>
      <c r="BN793" s="165"/>
      <c r="BO793" s="165"/>
      <c r="BP793" s="165"/>
      <c r="BQ793" s="165"/>
      <c r="BS793" s="6"/>
      <c r="BT793" s="11"/>
      <c r="BU793" s="6"/>
      <c r="BV793" s="6"/>
    </row>
    <row r="794" spans="1:74" ht="15.75" x14ac:dyDescent="0.25">
      <c r="A794" s="52" t="s">
        <v>10059</v>
      </c>
      <c r="B794" s="56"/>
      <c r="C794" s="7" t="s">
        <v>111</v>
      </c>
      <c r="D794" s="7" t="s">
        <v>11877</v>
      </c>
      <c r="E794" s="7"/>
      <c r="F794" s="64"/>
      <c r="G794" s="6"/>
      <c r="H794" s="6"/>
      <c r="I794" s="10" t="s">
        <v>110</v>
      </c>
      <c r="J794" s="11" t="s">
        <v>9606</v>
      </c>
      <c r="K794" s="161"/>
      <c r="L794" s="176"/>
      <c r="M794" s="176">
        <v>1000</v>
      </c>
      <c r="O794" s="162"/>
      <c r="P794" s="80" t="s">
        <v>7796</v>
      </c>
      <c r="Q794" s="80" t="s">
        <v>7415</v>
      </c>
      <c r="R794" s="80"/>
      <c r="S794" s="163"/>
      <c r="T794" s="213"/>
      <c r="U794" s="162"/>
      <c r="V794" s="164"/>
      <c r="W794" s="12" t="str">
        <f>IF(COUNTIF(N794,"spare"),"","Mqtt1")</f>
        <v>Mqtt1</v>
      </c>
      <c r="X794" s="196" t="s">
        <v>10471</v>
      </c>
      <c r="Y794" s="6" t="str">
        <f t="shared" si="259"/>
        <v>marpower/450000-firedetection/201h21-s</v>
      </c>
      <c r="Z794" s="103" t="str">
        <f t="shared" si="258"/>
        <v>$.prealarm</v>
      </c>
      <c r="AB794" s="6"/>
      <c r="AJ794" s="80"/>
      <c r="AM794" s="114">
        <f t="shared" si="252"/>
        <v>794</v>
      </c>
      <c r="AN794" s="80"/>
      <c r="AO794" s="80"/>
      <c r="AP794" s="80"/>
      <c r="AQ794" s="80"/>
      <c r="AR794" s="127" t="s">
        <v>110</v>
      </c>
      <c r="AS794" s="80"/>
      <c r="AT794" s="128" t="s">
        <v>9</v>
      </c>
      <c r="AU794" s="7"/>
      <c r="AV794" s="129" t="s">
        <v>116</v>
      </c>
      <c r="AW794" s="126" t="str">
        <f t="shared" si="251"/>
        <v>Please consult operation manual for more information</v>
      </c>
      <c r="AX794" s="137"/>
      <c r="AY794" s="147"/>
      <c r="AZ794" s="167"/>
      <c r="BA794" s="167"/>
      <c r="BB794" s="147" t="str">
        <f t="shared" si="260"/>
        <v>1</v>
      </c>
      <c r="BC794" s="168"/>
      <c r="BD794" s="165"/>
      <c r="BE794" s="165"/>
      <c r="BF794" s="165"/>
      <c r="BG794" s="165"/>
      <c r="BH794" s="165"/>
      <c r="BI794" s="165"/>
      <c r="BJ794" s="165"/>
      <c r="BK794" s="165"/>
      <c r="BL794" s="165"/>
      <c r="BM794" s="165"/>
      <c r="BN794" s="165"/>
      <c r="BO794" s="165"/>
      <c r="BP794" s="165"/>
      <c r="BQ794" s="165"/>
      <c r="BS794" s="6"/>
      <c r="BT794" s="11"/>
      <c r="BU794" s="6"/>
      <c r="BV794" s="6"/>
    </row>
    <row r="795" spans="1:74" ht="15.75" x14ac:dyDescent="0.25">
      <c r="A795" s="52" t="s">
        <v>10055</v>
      </c>
      <c r="B795" s="56"/>
      <c r="C795" s="7" t="s">
        <v>111</v>
      </c>
      <c r="D795" s="7" t="s">
        <v>11877</v>
      </c>
      <c r="E795" s="7"/>
      <c r="F795" s="64"/>
      <c r="G795" s="6"/>
      <c r="H795" s="6"/>
      <c r="I795" s="10" t="s">
        <v>110</v>
      </c>
      <c r="J795" s="11" t="s">
        <v>9607</v>
      </c>
      <c r="K795" s="161"/>
      <c r="L795" s="176"/>
      <c r="M795" s="176">
        <v>1000</v>
      </c>
      <c r="O795" s="162"/>
      <c r="P795" s="80" t="s">
        <v>7910</v>
      </c>
      <c r="Q795" s="80" t="s">
        <v>7416</v>
      </c>
      <c r="R795" s="80"/>
      <c r="S795" s="163"/>
      <c r="T795" s="213"/>
      <c r="U795" s="162"/>
      <c r="V795" s="164"/>
      <c r="W795" s="12" t="str">
        <f>IF(COUNTIF(N795,"spare"),"","Mqtt1")</f>
        <v>Mqtt1</v>
      </c>
      <c r="X795" s="196" t="s">
        <v>10471</v>
      </c>
      <c r="Y795" s="6" t="str">
        <f t="shared" si="259"/>
        <v>marpower/450000-firedetection/201h21-s</v>
      </c>
      <c r="Z795" s="103" t="str">
        <f t="shared" si="258"/>
        <v>$.fault</v>
      </c>
      <c r="AB795" s="6"/>
      <c r="AJ795" s="80"/>
      <c r="AM795" s="114">
        <f t="shared" si="252"/>
        <v>795</v>
      </c>
      <c r="AN795" s="80"/>
      <c r="AO795" s="80"/>
      <c r="AP795" s="80"/>
      <c r="AQ795" s="80"/>
      <c r="AR795" s="127" t="s">
        <v>110</v>
      </c>
      <c r="AS795" s="80"/>
      <c r="AT795" s="128" t="s">
        <v>9</v>
      </c>
      <c r="AU795" s="7"/>
      <c r="AV795" s="129" t="s">
        <v>112</v>
      </c>
      <c r="AW795" s="126" t="str">
        <f t="shared" si="251"/>
        <v>Please consult operation manual for more information</v>
      </c>
      <c r="AX795" s="137"/>
      <c r="AY795" s="147"/>
      <c r="AZ795" s="167"/>
      <c r="BA795" s="167"/>
      <c r="BB795" s="147" t="str">
        <f t="shared" si="260"/>
        <v>1</v>
      </c>
      <c r="BC795" s="168"/>
      <c r="BD795" s="165"/>
      <c r="BE795" s="165"/>
      <c r="BF795" s="165"/>
      <c r="BG795" s="165"/>
      <c r="BH795" s="165"/>
      <c r="BI795" s="165"/>
      <c r="BJ795" s="165"/>
      <c r="BK795" s="165"/>
      <c r="BL795" s="165"/>
      <c r="BM795" s="165"/>
      <c r="BN795" s="165"/>
      <c r="BO795" s="165"/>
      <c r="BP795" s="165"/>
      <c r="BQ795" s="165"/>
      <c r="BS795" s="6"/>
      <c r="BT795" s="11"/>
      <c r="BU795" s="6"/>
      <c r="BV795" s="6"/>
    </row>
    <row r="796" spans="1:74" ht="15.75" x14ac:dyDescent="0.25">
      <c r="A796" s="52" t="s">
        <v>10055</v>
      </c>
      <c r="B796" s="56"/>
      <c r="C796" s="7" t="s">
        <v>111</v>
      </c>
      <c r="D796" s="7" t="s">
        <v>11877</v>
      </c>
      <c r="E796" s="7"/>
      <c r="F796" s="64"/>
      <c r="G796" s="6"/>
      <c r="H796" s="6"/>
      <c r="I796" s="10" t="s">
        <v>110</v>
      </c>
      <c r="J796" s="11" t="s">
        <v>9608</v>
      </c>
      <c r="K796" s="161"/>
      <c r="L796" s="176"/>
      <c r="M796" s="176">
        <v>1000</v>
      </c>
      <c r="O796" s="162"/>
      <c r="P796" s="80" t="s">
        <v>8024</v>
      </c>
      <c r="Q796" s="80" t="s">
        <v>7417</v>
      </c>
      <c r="R796" s="80"/>
      <c r="S796" s="163"/>
      <c r="T796" s="213"/>
      <c r="U796" s="162"/>
      <c r="V796" s="164"/>
      <c r="W796" s="12" t="str">
        <f>IF(COUNTIF(N796,"spare"),"","Mqtt1")</f>
        <v>Mqtt1</v>
      </c>
      <c r="X796" s="196" t="s">
        <v>10471</v>
      </c>
      <c r="Y796" s="6" t="str">
        <f t="shared" si="259"/>
        <v>marpower/450000-firedetection/201h21-s</v>
      </c>
      <c r="Z796" s="103" t="str">
        <f t="shared" si="258"/>
        <v>$.disabled</v>
      </c>
      <c r="AB796" s="6"/>
      <c r="AJ796" s="80"/>
      <c r="AM796" s="114">
        <f t="shared" si="252"/>
        <v>796</v>
      </c>
      <c r="AN796" s="80"/>
      <c r="AO796" s="80"/>
      <c r="AP796" s="80"/>
      <c r="AQ796" s="80"/>
      <c r="AR796" s="127" t="s">
        <v>110</v>
      </c>
      <c r="AS796" s="80"/>
      <c r="AT796" s="128" t="s">
        <v>9</v>
      </c>
      <c r="AU796" s="7"/>
      <c r="AV796" s="129" t="s">
        <v>112</v>
      </c>
      <c r="AW796" s="126" t="str">
        <f t="shared" si="251"/>
        <v>Please consult operation manual for more information</v>
      </c>
      <c r="AX796" s="137"/>
      <c r="AY796" s="147"/>
      <c r="AZ796" s="167"/>
      <c r="BA796" s="167"/>
      <c r="BB796" s="147" t="str">
        <f t="shared" si="260"/>
        <v>1</v>
      </c>
      <c r="BC796" s="168"/>
      <c r="BD796" s="165"/>
      <c r="BE796" s="165"/>
      <c r="BF796" s="165"/>
      <c r="BG796" s="165"/>
      <c r="BH796" s="165"/>
      <c r="BI796" s="165"/>
      <c r="BJ796" s="165"/>
      <c r="BK796" s="165"/>
      <c r="BL796" s="165"/>
      <c r="BM796" s="165"/>
      <c r="BN796" s="165"/>
      <c r="BO796" s="165"/>
      <c r="BP796" s="165"/>
      <c r="BQ796" s="165"/>
      <c r="BS796" s="6"/>
      <c r="BT796" s="11"/>
      <c r="BU796" s="6"/>
      <c r="BV796" s="6"/>
    </row>
    <row r="797" spans="1:74" ht="15.75" x14ac:dyDescent="0.25">
      <c r="A797" s="52" t="s">
        <v>10055</v>
      </c>
      <c r="B797" s="56"/>
      <c r="C797" s="7" t="s">
        <v>111</v>
      </c>
      <c r="D797" s="7" t="s">
        <v>11877</v>
      </c>
      <c r="E797" s="7"/>
      <c r="F797" s="64"/>
      <c r="G797" s="6"/>
      <c r="H797" s="6"/>
      <c r="I797" s="10" t="s">
        <v>110</v>
      </c>
      <c r="J797" s="11" t="s">
        <v>9609</v>
      </c>
      <c r="K797" s="161"/>
      <c r="L797" s="176"/>
      <c r="M797" s="176">
        <v>1000</v>
      </c>
      <c r="O797" s="162"/>
      <c r="P797" s="80" t="s">
        <v>8138</v>
      </c>
      <c r="Q797" s="80" t="s">
        <v>7418</v>
      </c>
      <c r="R797" s="80"/>
      <c r="S797" s="163"/>
      <c r="T797" s="213"/>
      <c r="U797" s="162"/>
      <c r="V797" s="164"/>
      <c r="W797" s="12" t="str">
        <f>IF(COUNTIF(N797,"spare"),"","Mqtt1")</f>
        <v>Mqtt1</v>
      </c>
      <c r="X797" s="196" t="s">
        <v>10471</v>
      </c>
      <c r="Y797" s="6" t="str">
        <f t="shared" si="259"/>
        <v>marpower/450000-firedetection/201h21-s</v>
      </c>
      <c r="Z797" s="103" t="str">
        <f t="shared" si="258"/>
        <v>$.test</v>
      </c>
      <c r="AB797" s="6"/>
      <c r="AJ797" s="80"/>
      <c r="AM797" s="114" t="str">
        <f t="shared" si="252"/>
        <v/>
      </c>
      <c r="AN797" s="80"/>
      <c r="AO797" s="80"/>
      <c r="AP797" s="80"/>
      <c r="AQ797" s="80"/>
      <c r="AR797" s="127"/>
      <c r="AS797" s="80"/>
      <c r="AT797" s="128"/>
      <c r="AU797" s="7"/>
      <c r="AV797" s="129"/>
      <c r="AW797" s="126" t="str">
        <f t="shared" si="251"/>
        <v/>
      </c>
      <c r="AX797" s="137"/>
      <c r="AY797" s="147"/>
      <c r="AZ797" s="167"/>
      <c r="BA797" s="167"/>
      <c r="BB797" s="147" t="str">
        <f t="shared" si="260"/>
        <v/>
      </c>
      <c r="BC797" s="168"/>
      <c r="BD797" s="165"/>
      <c r="BE797" s="165"/>
      <c r="BF797" s="165"/>
      <c r="BG797" s="165"/>
      <c r="BH797" s="165"/>
      <c r="BI797" s="165"/>
      <c r="BJ797" s="165"/>
      <c r="BK797" s="165"/>
      <c r="BL797" s="165"/>
      <c r="BM797" s="165"/>
      <c r="BN797" s="165"/>
      <c r="BO797" s="165"/>
      <c r="BP797" s="165"/>
      <c r="BQ797" s="165"/>
      <c r="BS797" s="6"/>
      <c r="BT797" s="11"/>
      <c r="BU797" s="6"/>
      <c r="BV797" s="6"/>
    </row>
    <row r="798" spans="1:74" ht="15.75" x14ac:dyDescent="0.25">
      <c r="A798" s="52" t="s">
        <v>10055</v>
      </c>
      <c r="B798" s="56"/>
      <c r="C798" s="7" t="s">
        <v>9455</v>
      </c>
      <c r="D798" s="7" t="s">
        <v>11877</v>
      </c>
      <c r="E798" s="7"/>
      <c r="F798" s="64"/>
      <c r="G798" s="6"/>
      <c r="H798" s="6"/>
      <c r="I798"/>
      <c r="J798" s="11" t="s">
        <v>6996</v>
      </c>
      <c r="K798" s="161" t="s">
        <v>511</v>
      </c>
      <c r="L798" s="176"/>
      <c r="M798" s="176">
        <v>1000</v>
      </c>
      <c r="N798" s="80" t="s">
        <v>1396</v>
      </c>
      <c r="O798" s="162"/>
      <c r="P798" s="80" t="s">
        <v>7472</v>
      </c>
      <c r="Q798" s="80"/>
      <c r="R798" s="80"/>
      <c r="S798" s="163"/>
      <c r="T798" s="213"/>
      <c r="U798" s="162"/>
      <c r="V798" s="164"/>
      <c r="W798" s="12"/>
      <c r="X798" s="196" t="s">
        <v>10445</v>
      </c>
      <c r="Y798" s="6"/>
      <c r="Z798" s="103"/>
      <c r="AA798" s="12">
        <v>1</v>
      </c>
      <c r="AB798" s="6" t="s">
        <v>196</v>
      </c>
      <c r="AC798" s="103">
        <v>29</v>
      </c>
      <c r="AJ798" s="80"/>
      <c r="AK798" s="113" t="s">
        <v>11878</v>
      </c>
      <c r="AM798" s="114" t="str">
        <f t="shared" si="252"/>
        <v/>
      </c>
      <c r="AN798" s="80"/>
      <c r="AO798" s="80"/>
      <c r="AP798" s="80"/>
      <c r="AQ798" s="80"/>
      <c r="AR798" s="127"/>
      <c r="AS798" s="80"/>
      <c r="AT798" s="128"/>
      <c r="AU798" s="7"/>
      <c r="AV798" s="129"/>
      <c r="AW798" s="126" t="str">
        <f t="shared" si="251"/>
        <v/>
      </c>
      <c r="AX798" s="137"/>
      <c r="AY798" s="147"/>
      <c r="AZ798" s="167"/>
      <c r="BA798" s="167"/>
      <c r="BB798" s="147" t="str">
        <f t="shared" si="260"/>
        <v/>
      </c>
      <c r="BC798" s="168"/>
      <c r="BD798" s="165"/>
      <c r="BE798" s="165"/>
      <c r="BF798" s="165"/>
      <c r="BG798" s="165"/>
      <c r="BH798" s="165"/>
      <c r="BI798" s="165"/>
      <c r="BJ798" s="165"/>
      <c r="BK798" s="165"/>
      <c r="BL798" s="165"/>
      <c r="BM798" s="165"/>
      <c r="BN798" s="165"/>
      <c r="BO798" s="165"/>
      <c r="BP798" s="165"/>
      <c r="BQ798" s="165"/>
      <c r="BS798" s="6"/>
      <c r="BT798" s="11"/>
      <c r="BU798" s="6"/>
      <c r="BV798" s="6"/>
    </row>
    <row r="799" spans="1:74" ht="15.75" x14ac:dyDescent="0.25">
      <c r="A799" s="52" t="s">
        <v>10055</v>
      </c>
      <c r="B799" s="56"/>
      <c r="C799" s="7" t="s">
        <v>111</v>
      </c>
      <c r="D799" s="7" t="s">
        <v>11877</v>
      </c>
      <c r="E799" s="7"/>
      <c r="F799" s="64"/>
      <c r="G799" s="6"/>
      <c r="H799" s="6"/>
      <c r="I799" s="10" t="s">
        <v>110</v>
      </c>
      <c r="J799" s="11" t="s">
        <v>9610</v>
      </c>
      <c r="K799" s="161"/>
      <c r="L799" s="176"/>
      <c r="M799" s="176">
        <v>1000</v>
      </c>
      <c r="O799" s="162"/>
      <c r="P799" s="80" t="s">
        <v>7683</v>
      </c>
      <c r="Q799" s="80" t="s">
        <v>7121</v>
      </c>
      <c r="R799" s="80"/>
      <c r="S799" s="163"/>
      <c r="T799" s="213"/>
      <c r="U799" s="162"/>
      <c r="V799" s="164"/>
      <c r="W799" s="12" t="str">
        <f t="shared" ref="W799" si="262">IF(COUNTIF(N799,"spare"),"","Mqtt1")</f>
        <v>Mqtt1</v>
      </c>
      <c r="X799" s="196" t="s">
        <v>10472</v>
      </c>
      <c r="Y799" s="6" t="str">
        <f>LOWER(SUBSTITUTE(SUBSTITUTE(IF(COUNTIF(N799,"spare"),"",_xlfn.CONCAT("marpower/",IF(X799&lt;&gt;"","450000 FIREDETECTION/"&amp;X799,"450000 FIREDETECTION GENERAL")))," ","-"),"_","-"))</f>
        <v>marpower/450000-firedetection/201h25-s</v>
      </c>
      <c r="Z799" s="103" t="str">
        <f t="shared" ref="Z799:Z808" si="263">IF(COUNTIF(N799,"spare"),"","$."&amp;_xlfn.REGEXREPLACE(IF(X799="",J799,_xlfn.REGEXREPLACE(J799,".*_","")),"^FIRE_",""))</f>
        <v>$.alarm</v>
      </c>
      <c r="AB799" s="6"/>
      <c r="AJ799" s="80"/>
      <c r="AM799" s="114">
        <f t="shared" si="252"/>
        <v>799</v>
      </c>
      <c r="AN799" s="80"/>
      <c r="AO799" s="80"/>
      <c r="AP799" s="80"/>
      <c r="AQ799" s="80"/>
      <c r="AR799" s="127" t="s">
        <v>110</v>
      </c>
      <c r="AS799" s="80"/>
      <c r="AT799" s="128" t="s">
        <v>9</v>
      </c>
      <c r="AU799" s="7"/>
      <c r="AV799" s="129" t="s">
        <v>112</v>
      </c>
      <c r="AW799" s="126" t="str">
        <f t="shared" si="251"/>
        <v>Please consult operation manual for more information</v>
      </c>
      <c r="AX799" s="137"/>
      <c r="AY799" s="147"/>
      <c r="AZ799" s="167"/>
      <c r="BA799" s="167"/>
      <c r="BB799" s="147" t="str">
        <f t="shared" si="260"/>
        <v>1</v>
      </c>
      <c r="BC799" s="168"/>
      <c r="BD799" s="165"/>
      <c r="BE799" s="165"/>
      <c r="BF799" s="165"/>
      <c r="BG799" s="165"/>
      <c r="BH799" s="165"/>
      <c r="BI799" s="165"/>
      <c r="BJ799" s="165"/>
      <c r="BK799" s="165"/>
      <c r="BL799" s="165"/>
      <c r="BM799" s="165"/>
      <c r="BN799" s="165"/>
      <c r="BO799" s="165"/>
      <c r="BP799" s="165"/>
      <c r="BQ799" s="165"/>
      <c r="BS799" s="6"/>
      <c r="BT799" s="11"/>
      <c r="BU799" s="6"/>
      <c r="BV799" s="6"/>
    </row>
    <row r="800" spans="1:74" ht="15.75" x14ac:dyDescent="0.25">
      <c r="A800" s="52" t="s">
        <v>10059</v>
      </c>
      <c r="B800" s="56"/>
      <c r="C800" s="7" t="s">
        <v>111</v>
      </c>
      <c r="D800" s="7" t="s">
        <v>11877</v>
      </c>
      <c r="E800" s="7"/>
      <c r="F800" s="64"/>
      <c r="G800" s="6"/>
      <c r="H800" s="6"/>
      <c r="I800" s="10" t="s">
        <v>110</v>
      </c>
      <c r="J800" s="11" t="s">
        <v>9611</v>
      </c>
      <c r="K800" s="161"/>
      <c r="L800" s="176"/>
      <c r="M800" s="176">
        <v>1000</v>
      </c>
      <c r="O800" s="162"/>
      <c r="P800" s="80" t="s">
        <v>7797</v>
      </c>
      <c r="Q800" s="80" t="s">
        <v>7403</v>
      </c>
      <c r="R800" s="80"/>
      <c r="S800" s="163"/>
      <c r="T800" s="213"/>
      <c r="U800" s="162"/>
      <c r="V800" s="164"/>
      <c r="W800" s="12" t="str">
        <f>IF(COUNTIF(N800,"spare"),"","Mqtt1")</f>
        <v>Mqtt1</v>
      </c>
      <c r="X800" s="196" t="s">
        <v>10472</v>
      </c>
      <c r="Y800" s="6" t="str">
        <f t="shared" ref="Y800:Y808" si="264">LOWER(SUBSTITUTE(SUBSTITUTE(IF(COUNTIF(N800,"spare"),"",_xlfn.CONCAT("marpower/",IF(X800&lt;&gt;"","450000 FIREDETECTION/"&amp;X800,"450000 FIREDETECTION GENERAL")))," ","-"),"_","-"))</f>
        <v>marpower/450000-firedetection/201h25-s</v>
      </c>
      <c r="Z800" s="103" t="str">
        <f t="shared" si="263"/>
        <v>$.prealarm</v>
      </c>
      <c r="AB800" s="6"/>
      <c r="AJ800" s="80"/>
      <c r="AM800" s="114">
        <f t="shared" si="252"/>
        <v>800</v>
      </c>
      <c r="AN800" s="80"/>
      <c r="AO800" s="80"/>
      <c r="AP800" s="80"/>
      <c r="AQ800" s="80"/>
      <c r="AR800" s="127" t="s">
        <v>110</v>
      </c>
      <c r="AS800" s="80"/>
      <c r="AT800" s="128" t="s">
        <v>9</v>
      </c>
      <c r="AU800" s="7"/>
      <c r="AV800" s="129" t="s">
        <v>116</v>
      </c>
      <c r="AW800" s="126" t="str">
        <f t="shared" si="251"/>
        <v>Please consult operation manual for more information</v>
      </c>
      <c r="AX800" s="137"/>
      <c r="AY800" s="147"/>
      <c r="AZ800" s="167"/>
      <c r="BA800" s="167"/>
      <c r="BB800" s="147" t="str">
        <f t="shared" si="260"/>
        <v>1</v>
      </c>
      <c r="BC800" s="168"/>
      <c r="BD800" s="165"/>
      <c r="BE800" s="165"/>
      <c r="BF800" s="165"/>
      <c r="BG800" s="165"/>
      <c r="BH800" s="165"/>
      <c r="BI800" s="165"/>
      <c r="BJ800" s="165"/>
      <c r="BK800" s="165"/>
      <c r="BL800" s="165"/>
      <c r="BM800" s="165"/>
      <c r="BN800" s="165"/>
      <c r="BO800" s="165"/>
      <c r="BP800" s="165"/>
      <c r="BQ800" s="165"/>
      <c r="BS800" s="6"/>
      <c r="BT800" s="11"/>
      <c r="BU800" s="6"/>
      <c r="BV800" s="6"/>
    </row>
    <row r="801" spans="1:74" ht="15.75" x14ac:dyDescent="0.25">
      <c r="A801" s="52" t="s">
        <v>10055</v>
      </c>
      <c r="B801" s="56"/>
      <c r="C801" s="7" t="s">
        <v>111</v>
      </c>
      <c r="D801" s="7" t="s">
        <v>11877</v>
      </c>
      <c r="E801" s="7"/>
      <c r="F801" s="64"/>
      <c r="G801" s="6"/>
      <c r="H801" s="6"/>
      <c r="I801" s="10" t="s">
        <v>110</v>
      </c>
      <c r="J801" s="11" t="s">
        <v>9612</v>
      </c>
      <c r="K801" s="161"/>
      <c r="L801" s="176"/>
      <c r="M801" s="176">
        <v>1000</v>
      </c>
      <c r="O801" s="162"/>
      <c r="P801" s="80" t="s">
        <v>7911</v>
      </c>
      <c r="Q801" s="80" t="s">
        <v>7404</v>
      </c>
      <c r="R801" s="80"/>
      <c r="S801" s="163"/>
      <c r="T801" s="213"/>
      <c r="U801" s="162"/>
      <c r="V801" s="164"/>
      <c r="W801" s="12" t="str">
        <f>IF(COUNTIF(N801,"spare"),"","Mqtt1")</f>
        <v>Mqtt1</v>
      </c>
      <c r="X801" s="196" t="s">
        <v>10472</v>
      </c>
      <c r="Y801" s="6" t="str">
        <f t="shared" si="264"/>
        <v>marpower/450000-firedetection/201h25-s</v>
      </c>
      <c r="Z801" s="103" t="str">
        <f t="shared" si="263"/>
        <v>$.fault</v>
      </c>
      <c r="AB801" s="6"/>
      <c r="AJ801" s="80"/>
      <c r="AM801" s="114">
        <f t="shared" si="252"/>
        <v>801</v>
      </c>
      <c r="AN801" s="80"/>
      <c r="AO801" s="80"/>
      <c r="AP801" s="80"/>
      <c r="AQ801" s="80"/>
      <c r="AR801" s="127" t="s">
        <v>110</v>
      </c>
      <c r="AS801" s="80"/>
      <c r="AT801" s="128" t="s">
        <v>9</v>
      </c>
      <c r="AU801" s="7"/>
      <c r="AV801" s="129" t="s">
        <v>112</v>
      </c>
      <c r="AW801" s="126" t="str">
        <f t="shared" si="251"/>
        <v>Please consult operation manual for more information</v>
      </c>
      <c r="AX801" s="137"/>
      <c r="AY801" s="147"/>
      <c r="AZ801" s="167"/>
      <c r="BA801" s="167"/>
      <c r="BB801" s="147" t="str">
        <f t="shared" si="260"/>
        <v>1</v>
      </c>
      <c r="BC801" s="168"/>
      <c r="BD801" s="165"/>
      <c r="BE801" s="165"/>
      <c r="BF801" s="165"/>
      <c r="BG801" s="165"/>
      <c r="BH801" s="165"/>
      <c r="BI801" s="165"/>
      <c r="BJ801" s="165"/>
      <c r="BK801" s="165"/>
      <c r="BL801" s="165"/>
      <c r="BM801" s="165"/>
      <c r="BN801" s="165"/>
      <c r="BO801" s="165"/>
      <c r="BP801" s="165"/>
      <c r="BQ801" s="165"/>
      <c r="BS801" s="6"/>
      <c r="BT801" s="11"/>
      <c r="BU801" s="6"/>
      <c r="BV801" s="6"/>
    </row>
    <row r="802" spans="1:74" ht="15.75" x14ac:dyDescent="0.25">
      <c r="A802" s="52" t="s">
        <v>10055</v>
      </c>
      <c r="B802" s="56"/>
      <c r="C802" s="7" t="s">
        <v>111</v>
      </c>
      <c r="D802" s="7" t="s">
        <v>11877</v>
      </c>
      <c r="E802" s="7"/>
      <c r="F802" s="64"/>
      <c r="G802" s="6"/>
      <c r="H802" s="6"/>
      <c r="I802" s="10" t="s">
        <v>110</v>
      </c>
      <c r="J802" s="11" t="s">
        <v>9613</v>
      </c>
      <c r="K802" s="161"/>
      <c r="L802" s="176"/>
      <c r="M802" s="176">
        <v>1000</v>
      </c>
      <c r="O802" s="162"/>
      <c r="P802" s="80" t="s">
        <v>8025</v>
      </c>
      <c r="Q802" s="80" t="s">
        <v>7405</v>
      </c>
      <c r="R802" s="80"/>
      <c r="S802" s="163"/>
      <c r="T802" s="213"/>
      <c r="U802" s="162"/>
      <c r="V802" s="164"/>
      <c r="W802" s="12" t="str">
        <f>IF(COUNTIF(N802,"spare"),"","Mqtt1")</f>
        <v>Mqtt1</v>
      </c>
      <c r="X802" s="196" t="s">
        <v>10472</v>
      </c>
      <c r="Y802" s="6" t="str">
        <f t="shared" si="264"/>
        <v>marpower/450000-firedetection/201h25-s</v>
      </c>
      <c r="Z802" s="103" t="str">
        <f t="shared" si="263"/>
        <v>$.disabled</v>
      </c>
      <c r="AB802" s="6"/>
      <c r="AJ802" s="80"/>
      <c r="AM802" s="114">
        <f t="shared" si="252"/>
        <v>802</v>
      </c>
      <c r="AN802" s="80"/>
      <c r="AO802" s="80"/>
      <c r="AP802" s="80"/>
      <c r="AQ802" s="80"/>
      <c r="AR802" s="127" t="s">
        <v>110</v>
      </c>
      <c r="AS802" s="80"/>
      <c r="AT802" s="128" t="s">
        <v>9</v>
      </c>
      <c r="AU802" s="7"/>
      <c r="AV802" s="129" t="s">
        <v>112</v>
      </c>
      <c r="AW802" s="126" t="str">
        <f t="shared" si="251"/>
        <v>Please consult operation manual for more information</v>
      </c>
      <c r="AX802" s="137"/>
      <c r="AY802" s="147"/>
      <c r="AZ802" s="167"/>
      <c r="BA802" s="167"/>
      <c r="BB802" s="147" t="str">
        <f t="shared" si="260"/>
        <v>1</v>
      </c>
      <c r="BC802" s="168"/>
      <c r="BD802" s="165"/>
      <c r="BE802" s="165"/>
      <c r="BF802" s="165"/>
      <c r="BG802" s="165"/>
      <c r="BH802" s="165"/>
      <c r="BI802" s="165"/>
      <c r="BJ802" s="165"/>
      <c r="BK802" s="165"/>
      <c r="BL802" s="165"/>
      <c r="BM802" s="165"/>
      <c r="BN802" s="165"/>
      <c r="BO802" s="165"/>
      <c r="BP802" s="165"/>
      <c r="BQ802" s="165"/>
      <c r="BS802" s="6"/>
      <c r="BT802" s="11"/>
      <c r="BU802" s="6"/>
      <c r="BV802" s="6"/>
    </row>
    <row r="803" spans="1:74" ht="15.75" x14ac:dyDescent="0.25">
      <c r="A803" s="52" t="s">
        <v>10055</v>
      </c>
      <c r="B803" s="56"/>
      <c r="C803" s="7" t="s">
        <v>111</v>
      </c>
      <c r="D803" s="7" t="s">
        <v>11877</v>
      </c>
      <c r="E803" s="7"/>
      <c r="F803" s="64"/>
      <c r="G803" s="6"/>
      <c r="H803" s="6"/>
      <c r="I803" s="10" t="s">
        <v>110</v>
      </c>
      <c r="J803" s="11" t="s">
        <v>9614</v>
      </c>
      <c r="K803" s="161"/>
      <c r="L803" s="176"/>
      <c r="M803" s="176">
        <v>1000</v>
      </c>
      <c r="O803" s="162"/>
      <c r="P803" s="80" t="s">
        <v>8139</v>
      </c>
      <c r="Q803" s="80" t="s">
        <v>7406</v>
      </c>
      <c r="R803" s="80"/>
      <c r="S803" s="163"/>
      <c r="T803" s="213"/>
      <c r="U803" s="162"/>
      <c r="V803" s="164"/>
      <c r="W803" s="12" t="str">
        <f>IF(COUNTIF(N803,"spare"),"","Mqtt1")</f>
        <v>Mqtt1</v>
      </c>
      <c r="X803" s="196" t="s">
        <v>10472</v>
      </c>
      <c r="Y803" s="6" t="str">
        <f t="shared" si="264"/>
        <v>marpower/450000-firedetection/201h25-s</v>
      </c>
      <c r="Z803" s="103" t="str">
        <f t="shared" si="263"/>
        <v>$.test</v>
      </c>
      <c r="AB803" s="6"/>
      <c r="AJ803" s="80"/>
      <c r="AM803" s="114" t="str">
        <f t="shared" si="252"/>
        <v/>
      </c>
      <c r="AN803" s="80"/>
      <c r="AO803" s="80"/>
      <c r="AP803" s="80"/>
      <c r="AQ803" s="80"/>
      <c r="AR803" s="127"/>
      <c r="AS803" s="80"/>
      <c r="AT803" s="7"/>
      <c r="AU803" s="7"/>
      <c r="AV803" s="165"/>
      <c r="AW803" s="126" t="str">
        <f t="shared" si="251"/>
        <v/>
      </c>
      <c r="AX803" s="137"/>
      <c r="AY803" s="147"/>
      <c r="AZ803" s="167"/>
      <c r="BA803" s="167"/>
      <c r="BB803" s="147" t="str">
        <f t="shared" si="260"/>
        <v/>
      </c>
      <c r="BC803" s="168"/>
      <c r="BD803" s="165"/>
      <c r="BE803" s="165"/>
      <c r="BF803" s="165"/>
      <c r="BG803" s="165"/>
      <c r="BH803" s="165"/>
      <c r="BI803" s="165"/>
      <c r="BJ803" s="165"/>
      <c r="BK803" s="165"/>
      <c r="BL803" s="165"/>
      <c r="BM803" s="165"/>
      <c r="BN803" s="165"/>
      <c r="BO803" s="165"/>
      <c r="BP803" s="165"/>
      <c r="BQ803" s="165"/>
      <c r="BS803" s="6"/>
      <c r="BT803" s="11"/>
      <c r="BU803" s="6"/>
      <c r="BV803" s="6"/>
    </row>
    <row r="804" spans="1:74" ht="15.75" x14ac:dyDescent="0.25">
      <c r="A804" s="52" t="s">
        <v>10055</v>
      </c>
      <c r="B804" s="56"/>
      <c r="C804" s="7" t="s">
        <v>111</v>
      </c>
      <c r="D804" s="7" t="s">
        <v>11877</v>
      </c>
      <c r="E804" s="7"/>
      <c r="F804" s="64"/>
      <c r="G804" s="6"/>
      <c r="H804" s="6"/>
      <c r="I804" s="10" t="s">
        <v>110</v>
      </c>
      <c r="J804" s="11" t="s">
        <v>9615</v>
      </c>
      <c r="K804" s="161"/>
      <c r="L804" s="176"/>
      <c r="M804" s="176">
        <v>1000</v>
      </c>
      <c r="O804" s="162"/>
      <c r="P804" s="80" t="s">
        <v>7684</v>
      </c>
      <c r="Q804" s="80" t="s">
        <v>7122</v>
      </c>
      <c r="R804" s="80"/>
      <c r="S804" s="163"/>
      <c r="T804" s="213"/>
      <c r="U804" s="162"/>
      <c r="V804" s="164"/>
      <c r="W804" s="12" t="str">
        <f t="shared" ref="W804" si="265">IF(COUNTIF(N804,"spare"),"","Mqtt1")</f>
        <v>Mqtt1</v>
      </c>
      <c r="X804" s="196" t="s">
        <v>10473</v>
      </c>
      <c r="Y804" s="6" t="str">
        <f t="shared" si="264"/>
        <v>marpower/450000-firedetection/201h5-s</v>
      </c>
      <c r="Z804" s="103" t="str">
        <f t="shared" si="263"/>
        <v>$.alarm</v>
      </c>
      <c r="AB804" s="6"/>
      <c r="AJ804" s="80"/>
      <c r="AM804" s="114">
        <f t="shared" si="252"/>
        <v>804</v>
      </c>
      <c r="AN804" s="80"/>
      <c r="AO804" s="80"/>
      <c r="AP804" s="80"/>
      <c r="AQ804" s="80"/>
      <c r="AR804" s="127" t="s">
        <v>110</v>
      </c>
      <c r="AS804" s="80"/>
      <c r="AT804" s="128" t="s">
        <v>9</v>
      </c>
      <c r="AU804" s="7"/>
      <c r="AV804" s="129" t="s">
        <v>112</v>
      </c>
      <c r="AW804" s="126" t="str">
        <f t="shared" si="251"/>
        <v>Please consult operation manual for more information</v>
      </c>
      <c r="AX804" s="137"/>
      <c r="AY804" s="147"/>
      <c r="AZ804" s="167"/>
      <c r="BA804" s="167"/>
      <c r="BB804" s="147" t="str">
        <f t="shared" si="260"/>
        <v>1</v>
      </c>
      <c r="BC804" s="168"/>
      <c r="BD804" s="165"/>
      <c r="BE804" s="165"/>
      <c r="BF804" s="165"/>
      <c r="BG804" s="165"/>
      <c r="BH804" s="165"/>
      <c r="BI804" s="165"/>
      <c r="BJ804" s="165"/>
      <c r="BK804" s="165"/>
      <c r="BL804" s="165"/>
      <c r="BM804" s="165"/>
      <c r="BN804" s="165"/>
      <c r="BO804" s="165"/>
      <c r="BP804" s="165"/>
      <c r="BQ804" s="165"/>
      <c r="BS804" s="6"/>
      <c r="BT804" s="11"/>
      <c r="BU804" s="6"/>
      <c r="BV804" s="6"/>
    </row>
    <row r="805" spans="1:74" ht="15.75" x14ac:dyDescent="0.25">
      <c r="A805" s="52" t="s">
        <v>10059</v>
      </c>
      <c r="B805" s="56"/>
      <c r="C805" s="7" t="s">
        <v>111</v>
      </c>
      <c r="D805" s="7" t="s">
        <v>11877</v>
      </c>
      <c r="E805" s="7"/>
      <c r="F805" s="64"/>
      <c r="G805" s="6"/>
      <c r="H805" s="6"/>
      <c r="I805" s="10" t="s">
        <v>110</v>
      </c>
      <c r="J805" s="11" t="s">
        <v>9616</v>
      </c>
      <c r="K805" s="161"/>
      <c r="L805" s="176"/>
      <c r="M805" s="176">
        <v>1000</v>
      </c>
      <c r="O805" s="162"/>
      <c r="P805" s="80" t="s">
        <v>7798</v>
      </c>
      <c r="Q805" s="80" t="s">
        <v>7407</v>
      </c>
      <c r="R805" s="80"/>
      <c r="S805" s="163"/>
      <c r="T805" s="213"/>
      <c r="U805" s="162"/>
      <c r="V805" s="164"/>
      <c r="W805" s="12" t="str">
        <f>IF(COUNTIF(N805,"spare"),"","Mqtt1")</f>
        <v>Mqtt1</v>
      </c>
      <c r="X805" s="196" t="s">
        <v>10473</v>
      </c>
      <c r="Y805" s="6" t="str">
        <f t="shared" si="264"/>
        <v>marpower/450000-firedetection/201h5-s</v>
      </c>
      <c r="Z805" s="103" t="str">
        <f t="shared" si="263"/>
        <v>$.prealarm</v>
      </c>
      <c r="AB805" s="6"/>
      <c r="AJ805" s="80"/>
      <c r="AM805" s="114">
        <f t="shared" si="252"/>
        <v>805</v>
      </c>
      <c r="AN805" s="80"/>
      <c r="AO805" s="80"/>
      <c r="AP805" s="80"/>
      <c r="AQ805" s="80"/>
      <c r="AR805" s="127" t="s">
        <v>110</v>
      </c>
      <c r="AS805" s="80"/>
      <c r="AT805" s="128" t="s">
        <v>9</v>
      </c>
      <c r="AU805" s="7"/>
      <c r="AV805" s="129" t="s">
        <v>116</v>
      </c>
      <c r="AW805" s="126" t="str">
        <f t="shared" si="251"/>
        <v>Please consult operation manual for more information</v>
      </c>
      <c r="AX805" s="137"/>
      <c r="AY805" s="147"/>
      <c r="AZ805" s="167"/>
      <c r="BA805" s="167"/>
      <c r="BB805" s="147" t="str">
        <f t="shared" si="260"/>
        <v>1</v>
      </c>
      <c r="BC805" s="168"/>
      <c r="BD805" s="165"/>
      <c r="BE805" s="165"/>
      <c r="BF805" s="165"/>
      <c r="BG805" s="165"/>
      <c r="BH805" s="165"/>
      <c r="BI805" s="165"/>
      <c r="BJ805" s="165"/>
      <c r="BK805" s="165"/>
      <c r="BL805" s="165"/>
      <c r="BM805" s="165"/>
      <c r="BN805" s="165"/>
      <c r="BO805" s="165"/>
      <c r="BP805" s="165"/>
      <c r="BQ805" s="165"/>
      <c r="BS805" s="6"/>
      <c r="BT805" s="11"/>
      <c r="BU805" s="6"/>
      <c r="BV805" s="6"/>
    </row>
    <row r="806" spans="1:74" ht="15.75" x14ac:dyDescent="0.25">
      <c r="A806" s="52" t="s">
        <v>10055</v>
      </c>
      <c r="B806" s="56"/>
      <c r="C806" s="7" t="s">
        <v>111</v>
      </c>
      <c r="D806" s="7" t="s">
        <v>11877</v>
      </c>
      <c r="E806" s="7"/>
      <c r="F806" s="64"/>
      <c r="G806" s="6"/>
      <c r="H806" s="6"/>
      <c r="I806" s="10" t="s">
        <v>110</v>
      </c>
      <c r="J806" s="11" t="s">
        <v>9617</v>
      </c>
      <c r="K806" s="161"/>
      <c r="L806" s="176"/>
      <c r="M806" s="176">
        <v>1000</v>
      </c>
      <c r="O806" s="162"/>
      <c r="P806" s="80" t="s">
        <v>7912</v>
      </c>
      <c r="Q806" s="80" t="s">
        <v>7408</v>
      </c>
      <c r="R806" s="80"/>
      <c r="S806" s="163"/>
      <c r="T806" s="213"/>
      <c r="U806" s="162"/>
      <c r="V806" s="164"/>
      <c r="W806" s="12" t="str">
        <f>IF(COUNTIF(N806,"spare"),"","Mqtt1")</f>
        <v>Mqtt1</v>
      </c>
      <c r="X806" s="196" t="s">
        <v>10473</v>
      </c>
      <c r="Y806" s="6" t="str">
        <f t="shared" si="264"/>
        <v>marpower/450000-firedetection/201h5-s</v>
      </c>
      <c r="Z806" s="103" t="str">
        <f t="shared" si="263"/>
        <v>$.fault</v>
      </c>
      <c r="AB806" s="6"/>
      <c r="AJ806" s="80"/>
      <c r="AM806" s="114">
        <f t="shared" si="252"/>
        <v>806</v>
      </c>
      <c r="AN806" s="80"/>
      <c r="AO806" s="80"/>
      <c r="AP806" s="80"/>
      <c r="AQ806" s="80"/>
      <c r="AR806" s="127" t="s">
        <v>110</v>
      </c>
      <c r="AS806" s="80"/>
      <c r="AT806" s="128" t="s">
        <v>9</v>
      </c>
      <c r="AU806" s="7"/>
      <c r="AV806" s="129" t="s">
        <v>112</v>
      </c>
      <c r="AW806" s="126" t="str">
        <f t="shared" si="251"/>
        <v>Please consult operation manual for more information</v>
      </c>
      <c r="AX806" s="137"/>
      <c r="AY806" s="147"/>
      <c r="AZ806" s="167"/>
      <c r="BA806" s="167"/>
      <c r="BB806" s="147" t="str">
        <f t="shared" si="260"/>
        <v>1</v>
      </c>
      <c r="BC806" s="168"/>
      <c r="BD806" s="165"/>
      <c r="BE806" s="165"/>
      <c r="BF806" s="165"/>
      <c r="BG806" s="165"/>
      <c r="BH806" s="165"/>
      <c r="BI806" s="165"/>
      <c r="BJ806" s="165"/>
      <c r="BK806" s="165"/>
      <c r="BL806" s="165"/>
      <c r="BM806" s="165"/>
      <c r="BN806" s="165"/>
      <c r="BO806" s="165"/>
      <c r="BP806" s="165"/>
      <c r="BQ806" s="165"/>
      <c r="BS806" s="6"/>
      <c r="BT806" s="11"/>
      <c r="BU806" s="6"/>
      <c r="BV806" s="6"/>
    </row>
    <row r="807" spans="1:74" ht="15.75" x14ac:dyDescent="0.25">
      <c r="A807" s="52" t="s">
        <v>10055</v>
      </c>
      <c r="B807" s="56"/>
      <c r="C807" s="7" t="s">
        <v>111</v>
      </c>
      <c r="D807" s="7" t="s">
        <v>11877</v>
      </c>
      <c r="E807" s="7"/>
      <c r="F807" s="64"/>
      <c r="G807" s="6"/>
      <c r="H807" s="6"/>
      <c r="I807" s="10" t="s">
        <v>110</v>
      </c>
      <c r="J807" s="11" t="s">
        <v>9618</v>
      </c>
      <c r="K807" s="161"/>
      <c r="L807" s="176"/>
      <c r="M807" s="176">
        <v>1000</v>
      </c>
      <c r="O807" s="162"/>
      <c r="P807" s="80" t="s">
        <v>8026</v>
      </c>
      <c r="Q807" s="80" t="s">
        <v>7409</v>
      </c>
      <c r="R807" s="80"/>
      <c r="S807" s="163"/>
      <c r="T807" s="213"/>
      <c r="U807" s="162"/>
      <c r="V807" s="164"/>
      <c r="W807" s="12" t="str">
        <f>IF(COUNTIF(N807,"spare"),"","Mqtt1")</f>
        <v>Mqtt1</v>
      </c>
      <c r="X807" s="196" t="s">
        <v>10473</v>
      </c>
      <c r="Y807" s="6" t="str">
        <f t="shared" si="264"/>
        <v>marpower/450000-firedetection/201h5-s</v>
      </c>
      <c r="Z807" s="103" t="str">
        <f t="shared" si="263"/>
        <v>$.disabled</v>
      </c>
      <c r="AB807" s="6"/>
      <c r="AJ807" s="80"/>
      <c r="AM807" s="114">
        <f t="shared" si="252"/>
        <v>807</v>
      </c>
      <c r="AN807" s="80"/>
      <c r="AO807" s="80"/>
      <c r="AP807" s="80"/>
      <c r="AQ807" s="80"/>
      <c r="AR807" s="127" t="s">
        <v>110</v>
      </c>
      <c r="AS807" s="80"/>
      <c r="AT807" s="128" t="s">
        <v>9</v>
      </c>
      <c r="AU807" s="7"/>
      <c r="AV807" s="129" t="s">
        <v>112</v>
      </c>
      <c r="AW807" s="126" t="str">
        <f t="shared" si="251"/>
        <v>Please consult operation manual for more information</v>
      </c>
      <c r="AX807" s="137"/>
      <c r="AY807" s="147"/>
      <c r="AZ807" s="167"/>
      <c r="BA807" s="167"/>
      <c r="BB807" s="147" t="str">
        <f t="shared" si="260"/>
        <v>1</v>
      </c>
      <c r="BC807" s="168"/>
      <c r="BD807" s="165"/>
      <c r="BE807" s="165"/>
      <c r="BF807" s="165"/>
      <c r="BG807" s="165"/>
      <c r="BH807" s="165"/>
      <c r="BI807" s="165"/>
      <c r="BJ807" s="165"/>
      <c r="BK807" s="165"/>
      <c r="BL807" s="165"/>
      <c r="BM807" s="165"/>
      <c r="BN807" s="165"/>
      <c r="BO807" s="165"/>
      <c r="BP807" s="165"/>
      <c r="BQ807" s="165"/>
      <c r="BS807" s="6"/>
      <c r="BT807" s="11"/>
      <c r="BU807" s="6"/>
      <c r="BV807" s="6"/>
    </row>
    <row r="808" spans="1:74" ht="15.75" x14ac:dyDescent="0.25">
      <c r="A808" s="52" t="s">
        <v>10055</v>
      </c>
      <c r="B808" s="56"/>
      <c r="C808" s="7" t="s">
        <v>111</v>
      </c>
      <c r="D808" s="7" t="s">
        <v>11877</v>
      </c>
      <c r="E808" s="7"/>
      <c r="F808" s="64"/>
      <c r="G808" s="6"/>
      <c r="H808" s="6"/>
      <c r="I808" s="10" t="s">
        <v>110</v>
      </c>
      <c r="J808" s="11" t="s">
        <v>9619</v>
      </c>
      <c r="K808" s="161"/>
      <c r="L808" s="176"/>
      <c r="M808" s="176">
        <v>1000</v>
      </c>
      <c r="O808" s="162"/>
      <c r="P808" s="80" t="s">
        <v>8140</v>
      </c>
      <c r="Q808" s="80" t="s">
        <v>7410</v>
      </c>
      <c r="R808" s="80"/>
      <c r="S808" s="163"/>
      <c r="T808" s="213"/>
      <c r="U808" s="162"/>
      <c r="V808" s="164"/>
      <c r="W808" s="12" t="str">
        <f>IF(COUNTIF(N808,"spare"),"","Mqtt1")</f>
        <v>Mqtt1</v>
      </c>
      <c r="X808" s="196" t="s">
        <v>10473</v>
      </c>
      <c r="Y808" s="6" t="str">
        <f t="shared" si="264"/>
        <v>marpower/450000-firedetection/201h5-s</v>
      </c>
      <c r="Z808" s="103" t="str">
        <f t="shared" si="263"/>
        <v>$.test</v>
      </c>
      <c r="AB808" s="6"/>
      <c r="AJ808" s="80"/>
      <c r="AM808" s="114" t="str">
        <f t="shared" si="252"/>
        <v/>
      </c>
      <c r="AN808" s="80"/>
      <c r="AO808" s="80"/>
      <c r="AP808" s="80"/>
      <c r="AQ808" s="80"/>
      <c r="AR808" s="127"/>
      <c r="AS808" s="80"/>
      <c r="AT808" s="7"/>
      <c r="AU808" s="7"/>
      <c r="AV808" s="165"/>
      <c r="AW808" s="126" t="str">
        <f t="shared" si="251"/>
        <v/>
      </c>
      <c r="AX808" s="137"/>
      <c r="AY808" s="147"/>
      <c r="AZ808" s="167"/>
      <c r="BA808" s="167"/>
      <c r="BB808" s="147" t="str">
        <f t="shared" si="260"/>
        <v/>
      </c>
      <c r="BC808" s="168"/>
      <c r="BD808" s="165"/>
      <c r="BE808" s="165"/>
      <c r="BF808" s="165"/>
      <c r="BG808" s="165"/>
      <c r="BH808" s="165"/>
      <c r="BI808" s="165"/>
      <c r="BJ808" s="165"/>
      <c r="BK808" s="165"/>
      <c r="BL808" s="165"/>
      <c r="BM808" s="165"/>
      <c r="BN808" s="165"/>
      <c r="BO808" s="165"/>
      <c r="BP808" s="165"/>
      <c r="BQ808" s="165"/>
      <c r="BS808" s="6"/>
      <c r="BT808" s="11"/>
      <c r="BU808" s="6"/>
      <c r="BV808" s="6"/>
    </row>
    <row r="809" spans="1:74" ht="15.75" x14ac:dyDescent="0.25">
      <c r="A809" s="52" t="s">
        <v>10055</v>
      </c>
      <c r="B809" s="56"/>
      <c r="C809" s="7" t="s">
        <v>9455</v>
      </c>
      <c r="D809" s="7" t="s">
        <v>11877</v>
      </c>
      <c r="E809" s="7"/>
      <c r="F809" s="64"/>
      <c r="G809" s="6"/>
      <c r="H809" s="6"/>
      <c r="I809"/>
      <c r="J809" s="11" t="s">
        <v>6997</v>
      </c>
      <c r="K809" s="161" t="s">
        <v>511</v>
      </c>
      <c r="L809" s="176"/>
      <c r="M809" s="176">
        <v>1000</v>
      </c>
      <c r="N809" s="80" t="s">
        <v>1396</v>
      </c>
      <c r="O809" s="162"/>
      <c r="P809" s="80" t="s">
        <v>7473</v>
      </c>
      <c r="Q809" s="80"/>
      <c r="R809" s="80"/>
      <c r="S809" s="163"/>
      <c r="T809" s="213"/>
      <c r="U809" s="162"/>
      <c r="V809" s="164"/>
      <c r="W809" s="12"/>
      <c r="X809" s="196" t="s">
        <v>10445</v>
      </c>
      <c r="Y809" s="6"/>
      <c r="Z809" s="103"/>
      <c r="AA809" s="12">
        <v>1</v>
      </c>
      <c r="AB809" s="6" t="s">
        <v>196</v>
      </c>
      <c r="AC809" s="103">
        <v>30</v>
      </c>
      <c r="AJ809" s="80"/>
      <c r="AK809" s="113" t="s">
        <v>11878</v>
      </c>
      <c r="AM809" s="114" t="str">
        <f t="shared" si="252"/>
        <v/>
      </c>
      <c r="AN809" s="80"/>
      <c r="AO809" s="80"/>
      <c r="AP809" s="80"/>
      <c r="AQ809" s="80"/>
      <c r="AR809" s="127"/>
      <c r="AS809" s="80"/>
      <c r="AT809" s="7"/>
      <c r="AU809" s="7"/>
      <c r="AV809" s="165"/>
      <c r="AW809" s="126" t="str">
        <f t="shared" si="251"/>
        <v/>
      </c>
      <c r="AX809" s="137"/>
      <c r="AY809" s="147"/>
      <c r="AZ809" s="167"/>
      <c r="BA809" s="167"/>
      <c r="BB809" s="147" t="str">
        <f t="shared" si="260"/>
        <v/>
      </c>
      <c r="BC809" s="168"/>
      <c r="BD809" s="165"/>
      <c r="BE809" s="165"/>
      <c r="BF809" s="165"/>
      <c r="BG809" s="165"/>
      <c r="BH809" s="165"/>
      <c r="BI809" s="165"/>
      <c r="BJ809" s="165"/>
      <c r="BK809" s="165"/>
      <c r="BL809" s="165"/>
      <c r="BM809" s="165"/>
      <c r="BN809" s="165"/>
      <c r="BO809" s="165"/>
      <c r="BP809" s="165"/>
      <c r="BQ809" s="165"/>
      <c r="BS809" s="6"/>
      <c r="BT809" s="11"/>
      <c r="BU809" s="6"/>
      <c r="BV809" s="6"/>
    </row>
    <row r="810" spans="1:74" ht="15.75" x14ac:dyDescent="0.25">
      <c r="A810" s="52" t="s">
        <v>10055</v>
      </c>
      <c r="B810" s="56"/>
      <c r="C810" s="7" t="s">
        <v>111</v>
      </c>
      <c r="D810" s="7" t="s">
        <v>11877</v>
      </c>
      <c r="E810" s="7"/>
      <c r="F810" s="64"/>
      <c r="G810" s="6"/>
      <c r="H810" s="6"/>
      <c r="I810" s="10" t="s">
        <v>110</v>
      </c>
      <c r="J810" s="11" t="s">
        <v>9620</v>
      </c>
      <c r="K810" s="161"/>
      <c r="L810" s="176"/>
      <c r="M810" s="176">
        <v>1000</v>
      </c>
      <c r="O810" s="162"/>
      <c r="P810" s="80" t="s">
        <v>7685</v>
      </c>
      <c r="Q810" s="80" t="s">
        <v>7123</v>
      </c>
      <c r="R810" s="80"/>
      <c r="S810" s="163"/>
      <c r="T810" s="213"/>
      <c r="U810" s="162"/>
      <c r="V810" s="164"/>
      <c r="W810" s="12" t="str">
        <f t="shared" ref="W810" si="266">IF(COUNTIF(N810,"spare"),"","Mqtt1")</f>
        <v>Mqtt1</v>
      </c>
      <c r="X810" s="196" t="s">
        <v>10474</v>
      </c>
      <c r="Y810" s="6" t="str">
        <f>LOWER(SUBSTITUTE(SUBSTITUTE(IF(COUNTIF(N810,"spare"),"",_xlfn.CONCAT("marpower/",IF(X810&lt;&gt;"","450000 FIREDETECTION/"&amp;X810,"450000 FIREDETECTION GENERAL")))," ","-"),"_","-"))</f>
        <v>marpower/450000-firedetection/201h6-s</v>
      </c>
      <c r="Z810" s="103" t="str">
        <f t="shared" ref="Z810:Z819" si="267">IF(COUNTIF(N810,"spare"),"","$."&amp;_xlfn.REGEXREPLACE(IF(X810="",J810,_xlfn.REGEXREPLACE(J810,".*_","")),"^FIRE_",""))</f>
        <v>$.alarm</v>
      </c>
      <c r="AB810" s="6"/>
      <c r="AJ810" s="80"/>
      <c r="AM810" s="114">
        <f t="shared" si="252"/>
        <v>810</v>
      </c>
      <c r="AN810" s="80"/>
      <c r="AO810" s="80"/>
      <c r="AP810" s="80"/>
      <c r="AQ810" s="80"/>
      <c r="AR810" s="127" t="s">
        <v>110</v>
      </c>
      <c r="AS810" s="80"/>
      <c r="AT810" s="128" t="s">
        <v>9</v>
      </c>
      <c r="AU810" s="7"/>
      <c r="AV810" s="129" t="s">
        <v>112</v>
      </c>
      <c r="AW810" s="126" t="str">
        <f t="shared" si="251"/>
        <v>Please consult operation manual for more information</v>
      </c>
      <c r="AX810" s="137"/>
      <c r="AY810" s="147"/>
      <c r="AZ810" s="167"/>
      <c r="BA810" s="167"/>
      <c r="BB810" s="147" t="str">
        <f t="shared" si="260"/>
        <v>1</v>
      </c>
      <c r="BC810" s="168"/>
      <c r="BD810" s="165"/>
      <c r="BE810" s="165"/>
      <c r="BF810" s="165"/>
      <c r="BG810" s="165"/>
      <c r="BH810" s="165"/>
      <c r="BI810" s="165"/>
      <c r="BJ810" s="165"/>
      <c r="BK810" s="165"/>
      <c r="BL810" s="165"/>
      <c r="BM810" s="165"/>
      <c r="BN810" s="165"/>
      <c r="BO810" s="165"/>
      <c r="BP810" s="165"/>
      <c r="BQ810" s="165"/>
      <c r="BS810" s="6"/>
      <c r="BT810" s="11"/>
      <c r="BU810" s="6"/>
      <c r="BV810" s="6"/>
    </row>
    <row r="811" spans="1:74" ht="15.75" x14ac:dyDescent="0.25">
      <c r="A811" s="52" t="s">
        <v>10059</v>
      </c>
      <c r="B811" s="56"/>
      <c r="C811" s="7" t="s">
        <v>111</v>
      </c>
      <c r="D811" s="7" t="s">
        <v>11877</v>
      </c>
      <c r="E811" s="7"/>
      <c r="F811" s="64"/>
      <c r="G811" s="6"/>
      <c r="H811" s="6"/>
      <c r="I811" s="10" t="s">
        <v>110</v>
      </c>
      <c r="J811" s="11" t="s">
        <v>9621</v>
      </c>
      <c r="K811" s="161"/>
      <c r="L811" s="176"/>
      <c r="M811" s="176">
        <v>1000</v>
      </c>
      <c r="O811" s="162"/>
      <c r="P811" s="80" t="s">
        <v>7799</v>
      </c>
      <c r="Q811" s="80" t="s">
        <v>7395</v>
      </c>
      <c r="R811" s="80"/>
      <c r="S811" s="163"/>
      <c r="T811" s="213"/>
      <c r="U811" s="162"/>
      <c r="V811" s="164"/>
      <c r="W811" s="12" t="str">
        <f>IF(COUNTIF(N811,"spare"),"","Mqtt1")</f>
        <v>Mqtt1</v>
      </c>
      <c r="X811" s="196" t="s">
        <v>10474</v>
      </c>
      <c r="Y811" s="6" t="str">
        <f t="shared" ref="Y811:Y819" si="268">LOWER(SUBSTITUTE(SUBSTITUTE(IF(COUNTIF(N811,"spare"),"",_xlfn.CONCAT("marpower/",IF(X811&lt;&gt;"","450000 FIREDETECTION/"&amp;X811,"450000 FIREDETECTION GENERAL")))," ","-"),"_","-"))</f>
        <v>marpower/450000-firedetection/201h6-s</v>
      </c>
      <c r="Z811" s="103" t="str">
        <f t="shared" si="267"/>
        <v>$.prealarm</v>
      </c>
      <c r="AB811" s="6"/>
      <c r="AJ811" s="80"/>
      <c r="AM811" s="114">
        <f t="shared" si="252"/>
        <v>811</v>
      </c>
      <c r="AN811" s="80"/>
      <c r="AO811" s="80"/>
      <c r="AP811" s="80"/>
      <c r="AQ811" s="80"/>
      <c r="AR811" s="127" t="s">
        <v>110</v>
      </c>
      <c r="AS811" s="80"/>
      <c r="AT811" s="128" t="s">
        <v>9</v>
      </c>
      <c r="AU811" s="7"/>
      <c r="AV811" s="129" t="s">
        <v>116</v>
      </c>
      <c r="AW811" s="126" t="str">
        <f t="shared" si="251"/>
        <v>Please consult operation manual for more information</v>
      </c>
      <c r="AX811" s="137"/>
      <c r="AY811" s="147"/>
      <c r="AZ811" s="167"/>
      <c r="BA811" s="167"/>
      <c r="BB811" s="147" t="str">
        <f t="shared" si="260"/>
        <v>1</v>
      </c>
      <c r="BC811" s="168"/>
      <c r="BD811" s="165"/>
      <c r="BE811" s="165"/>
      <c r="BF811" s="165"/>
      <c r="BG811" s="165"/>
      <c r="BH811" s="165"/>
      <c r="BI811" s="165"/>
      <c r="BJ811" s="165"/>
      <c r="BK811" s="165"/>
      <c r="BL811" s="165"/>
      <c r="BM811" s="165"/>
      <c r="BN811" s="165"/>
      <c r="BO811" s="165"/>
      <c r="BP811" s="165"/>
      <c r="BQ811" s="165"/>
      <c r="BS811" s="6"/>
      <c r="BT811" s="11"/>
      <c r="BU811" s="6"/>
      <c r="BV811" s="6"/>
    </row>
    <row r="812" spans="1:74" ht="15.75" x14ac:dyDescent="0.25">
      <c r="A812" s="52" t="s">
        <v>10055</v>
      </c>
      <c r="B812" s="56"/>
      <c r="C812" s="7" t="s">
        <v>111</v>
      </c>
      <c r="D812" s="7" t="s">
        <v>11877</v>
      </c>
      <c r="E812" s="7"/>
      <c r="F812" s="64"/>
      <c r="G812" s="6"/>
      <c r="H812" s="6"/>
      <c r="I812" s="10" t="s">
        <v>110</v>
      </c>
      <c r="J812" s="11" t="s">
        <v>9622</v>
      </c>
      <c r="K812" s="161"/>
      <c r="L812" s="176"/>
      <c r="M812" s="176">
        <v>1000</v>
      </c>
      <c r="O812" s="162"/>
      <c r="P812" s="80" t="s">
        <v>7913</v>
      </c>
      <c r="Q812" s="80" t="s">
        <v>7396</v>
      </c>
      <c r="R812" s="80"/>
      <c r="S812" s="163"/>
      <c r="T812" s="213"/>
      <c r="U812" s="162"/>
      <c r="V812" s="164"/>
      <c r="W812" s="12" t="str">
        <f>IF(COUNTIF(N812,"spare"),"","Mqtt1")</f>
        <v>Mqtt1</v>
      </c>
      <c r="X812" s="196" t="s">
        <v>10474</v>
      </c>
      <c r="Y812" s="6" t="str">
        <f t="shared" si="268"/>
        <v>marpower/450000-firedetection/201h6-s</v>
      </c>
      <c r="Z812" s="103" t="str">
        <f t="shared" si="267"/>
        <v>$.fault</v>
      </c>
      <c r="AB812" s="6"/>
      <c r="AJ812" s="80"/>
      <c r="AM812" s="114">
        <f t="shared" si="252"/>
        <v>812</v>
      </c>
      <c r="AN812" s="80"/>
      <c r="AO812" s="80"/>
      <c r="AP812" s="80"/>
      <c r="AQ812" s="80"/>
      <c r="AR812" s="127" t="s">
        <v>110</v>
      </c>
      <c r="AS812" s="80"/>
      <c r="AT812" s="128" t="s">
        <v>9</v>
      </c>
      <c r="AU812" s="7"/>
      <c r="AV812" s="129" t="s">
        <v>112</v>
      </c>
      <c r="AW812" s="126" t="str">
        <f t="shared" si="251"/>
        <v>Please consult operation manual for more information</v>
      </c>
      <c r="AX812" s="137"/>
      <c r="AY812" s="147"/>
      <c r="AZ812" s="167"/>
      <c r="BA812" s="167"/>
      <c r="BB812" s="147" t="str">
        <f t="shared" si="260"/>
        <v>1</v>
      </c>
      <c r="BC812" s="168"/>
      <c r="BD812" s="165"/>
      <c r="BE812" s="165"/>
      <c r="BF812" s="165"/>
      <c r="BG812" s="165"/>
      <c r="BH812" s="165"/>
      <c r="BI812" s="165"/>
      <c r="BJ812" s="165"/>
      <c r="BK812" s="165"/>
      <c r="BL812" s="165"/>
      <c r="BM812" s="165"/>
      <c r="BN812" s="165"/>
      <c r="BO812" s="165"/>
      <c r="BP812" s="165"/>
      <c r="BQ812" s="165"/>
      <c r="BS812" s="6"/>
      <c r="BT812" s="11"/>
      <c r="BU812" s="6"/>
      <c r="BV812" s="6"/>
    </row>
    <row r="813" spans="1:74" ht="15.75" x14ac:dyDescent="0.25">
      <c r="A813" s="52" t="s">
        <v>10055</v>
      </c>
      <c r="B813" s="56"/>
      <c r="C813" s="7" t="s">
        <v>111</v>
      </c>
      <c r="D813" s="7" t="s">
        <v>11877</v>
      </c>
      <c r="E813" s="7"/>
      <c r="F813" s="64"/>
      <c r="G813" s="6"/>
      <c r="H813" s="6"/>
      <c r="I813" s="10" t="s">
        <v>110</v>
      </c>
      <c r="J813" s="11" t="s">
        <v>9623</v>
      </c>
      <c r="K813" s="161"/>
      <c r="L813" s="176"/>
      <c r="M813" s="176">
        <v>1000</v>
      </c>
      <c r="O813" s="162"/>
      <c r="P813" s="80" t="s">
        <v>8027</v>
      </c>
      <c r="Q813" s="80" t="s">
        <v>7397</v>
      </c>
      <c r="R813" s="80"/>
      <c r="S813" s="163"/>
      <c r="T813" s="213"/>
      <c r="U813" s="162"/>
      <c r="V813" s="164"/>
      <c r="W813" s="12" t="str">
        <f>IF(COUNTIF(N813,"spare"),"","Mqtt1")</f>
        <v>Mqtt1</v>
      </c>
      <c r="X813" s="196" t="s">
        <v>10474</v>
      </c>
      <c r="Y813" s="6" t="str">
        <f t="shared" si="268"/>
        <v>marpower/450000-firedetection/201h6-s</v>
      </c>
      <c r="Z813" s="103" t="str">
        <f t="shared" si="267"/>
        <v>$.disabled</v>
      </c>
      <c r="AB813" s="6"/>
      <c r="AJ813" s="80"/>
      <c r="AM813" s="114">
        <f t="shared" si="252"/>
        <v>813</v>
      </c>
      <c r="AN813" s="80"/>
      <c r="AO813" s="80"/>
      <c r="AP813" s="80"/>
      <c r="AQ813" s="80"/>
      <c r="AR813" s="127" t="s">
        <v>110</v>
      </c>
      <c r="AS813" s="80"/>
      <c r="AT813" s="128" t="s">
        <v>9</v>
      </c>
      <c r="AU813" s="7"/>
      <c r="AV813" s="129" t="s">
        <v>112</v>
      </c>
      <c r="AW813" s="126" t="str">
        <f t="shared" si="251"/>
        <v>Please consult operation manual for more information</v>
      </c>
      <c r="AX813" s="137"/>
      <c r="AY813" s="147"/>
      <c r="AZ813" s="167"/>
      <c r="BA813" s="167"/>
      <c r="BB813" s="147" t="str">
        <f t="shared" si="260"/>
        <v>1</v>
      </c>
      <c r="BC813" s="168"/>
      <c r="BD813" s="165"/>
      <c r="BE813" s="165"/>
      <c r="BF813" s="165"/>
      <c r="BG813" s="165"/>
      <c r="BH813" s="165"/>
      <c r="BI813" s="165"/>
      <c r="BJ813" s="165"/>
      <c r="BK813" s="165"/>
      <c r="BL813" s="165"/>
      <c r="BM813" s="165"/>
      <c r="BN813" s="165"/>
      <c r="BO813" s="165"/>
      <c r="BP813" s="165"/>
      <c r="BQ813" s="165"/>
      <c r="BS813" s="6"/>
      <c r="BT813" s="11"/>
      <c r="BU813" s="6"/>
      <c r="BV813" s="6"/>
    </row>
    <row r="814" spans="1:74" ht="15.75" x14ac:dyDescent="0.25">
      <c r="A814" s="52" t="s">
        <v>10055</v>
      </c>
      <c r="B814" s="56"/>
      <c r="C814" s="7" t="s">
        <v>111</v>
      </c>
      <c r="D814" s="7" t="s">
        <v>11877</v>
      </c>
      <c r="E814" s="7"/>
      <c r="F814" s="64"/>
      <c r="G814" s="6"/>
      <c r="H814" s="6"/>
      <c r="I814" s="10" t="s">
        <v>110</v>
      </c>
      <c r="J814" s="11" t="s">
        <v>9624</v>
      </c>
      <c r="K814" s="161"/>
      <c r="L814" s="176"/>
      <c r="M814" s="176">
        <v>1000</v>
      </c>
      <c r="O814" s="162"/>
      <c r="P814" s="80" t="s">
        <v>8141</v>
      </c>
      <c r="Q814" s="80" t="s">
        <v>7398</v>
      </c>
      <c r="R814" s="80"/>
      <c r="S814" s="163"/>
      <c r="T814" s="213"/>
      <c r="U814" s="162"/>
      <c r="V814" s="164"/>
      <c r="W814" s="12" t="str">
        <f>IF(COUNTIF(N814,"spare"),"","Mqtt1")</f>
        <v>Mqtt1</v>
      </c>
      <c r="X814" s="196" t="s">
        <v>10474</v>
      </c>
      <c r="Y814" s="6" t="str">
        <f t="shared" si="268"/>
        <v>marpower/450000-firedetection/201h6-s</v>
      </c>
      <c r="Z814" s="103" t="str">
        <f t="shared" si="267"/>
        <v>$.test</v>
      </c>
      <c r="AB814" s="6"/>
      <c r="AJ814" s="80"/>
      <c r="AM814" s="114" t="str">
        <f t="shared" si="252"/>
        <v/>
      </c>
      <c r="AN814" s="80"/>
      <c r="AO814" s="80"/>
      <c r="AP814" s="80"/>
      <c r="AQ814" s="80"/>
      <c r="AR814" s="127"/>
      <c r="AS814" s="80"/>
      <c r="AT814" s="7"/>
      <c r="AU814" s="7"/>
      <c r="AV814" s="165"/>
      <c r="AW814" s="126" t="str">
        <f t="shared" si="251"/>
        <v/>
      </c>
      <c r="AX814" s="137"/>
      <c r="AY814" s="147"/>
      <c r="AZ814" s="167"/>
      <c r="BA814" s="167"/>
      <c r="BB814" s="147" t="str">
        <f t="shared" si="260"/>
        <v/>
      </c>
      <c r="BC814" s="168"/>
      <c r="BD814" s="165"/>
      <c r="BE814" s="165"/>
      <c r="BF814" s="165"/>
      <c r="BG814" s="165"/>
      <c r="BH814" s="165"/>
      <c r="BI814" s="165"/>
      <c r="BJ814" s="165"/>
      <c r="BK814" s="165"/>
      <c r="BL814" s="165"/>
      <c r="BM814" s="165"/>
      <c r="BN814" s="165"/>
      <c r="BO814" s="165"/>
      <c r="BP814" s="165"/>
      <c r="BQ814" s="165"/>
      <c r="BS814" s="6"/>
      <c r="BT814" s="11"/>
      <c r="BU814" s="6"/>
      <c r="BV814" s="6"/>
    </row>
    <row r="815" spans="1:74" ht="15.75" x14ac:dyDescent="0.25">
      <c r="A815" s="52" t="s">
        <v>10055</v>
      </c>
      <c r="B815" s="56"/>
      <c r="C815" s="7" t="s">
        <v>111</v>
      </c>
      <c r="D815" s="7" t="s">
        <v>11877</v>
      </c>
      <c r="E815" s="7"/>
      <c r="F815" s="64"/>
      <c r="G815" s="6"/>
      <c r="H815" s="6"/>
      <c r="I815" s="10" t="s">
        <v>110</v>
      </c>
      <c r="J815" s="11" t="s">
        <v>9625</v>
      </c>
      <c r="K815" s="161"/>
      <c r="L815" s="176"/>
      <c r="M815" s="176">
        <v>1000</v>
      </c>
      <c r="O815" s="162"/>
      <c r="P815" s="80" t="s">
        <v>7686</v>
      </c>
      <c r="Q815" s="80" t="s">
        <v>7124</v>
      </c>
      <c r="R815" s="80"/>
      <c r="S815" s="163"/>
      <c r="T815" s="213"/>
      <c r="U815" s="162"/>
      <c r="V815" s="164"/>
      <c r="W815" s="12" t="str">
        <f t="shared" ref="W815" si="269">IF(COUNTIF(N815,"spare"),"","Mqtt1")</f>
        <v>Mqtt1</v>
      </c>
      <c r="X815" s="196" t="s">
        <v>10475</v>
      </c>
      <c r="Y815" s="6" t="str">
        <f t="shared" si="268"/>
        <v>marpower/450000-firedetection/201h1-s</v>
      </c>
      <c r="Z815" s="103" t="str">
        <f t="shared" si="267"/>
        <v>$.alarm</v>
      </c>
      <c r="AB815" s="6"/>
      <c r="AJ815" s="80"/>
      <c r="AM815" s="114">
        <f t="shared" si="252"/>
        <v>815</v>
      </c>
      <c r="AN815" s="80"/>
      <c r="AO815" s="80"/>
      <c r="AP815" s="80"/>
      <c r="AQ815" s="80"/>
      <c r="AR815" s="127" t="s">
        <v>110</v>
      </c>
      <c r="AS815" s="80"/>
      <c r="AT815" s="128" t="s">
        <v>9</v>
      </c>
      <c r="AU815" s="7"/>
      <c r="AV815" s="129" t="s">
        <v>112</v>
      </c>
      <c r="AW815" s="126" t="str">
        <f t="shared" si="251"/>
        <v>Please consult operation manual for more information</v>
      </c>
      <c r="AX815" s="137"/>
      <c r="AY815" s="147"/>
      <c r="AZ815" s="167"/>
      <c r="BA815" s="167"/>
      <c r="BB815" s="147" t="str">
        <f t="shared" si="260"/>
        <v>1</v>
      </c>
      <c r="BC815" s="168"/>
      <c r="BD815" s="165"/>
      <c r="BE815" s="165"/>
      <c r="BF815" s="165"/>
      <c r="BG815" s="165"/>
      <c r="BH815" s="165"/>
      <c r="BI815" s="165"/>
      <c r="BJ815" s="165"/>
      <c r="BK815" s="165"/>
      <c r="BL815" s="165"/>
      <c r="BM815" s="165"/>
      <c r="BN815" s="165"/>
      <c r="BO815" s="165"/>
      <c r="BP815" s="165"/>
      <c r="BQ815" s="165"/>
      <c r="BS815" s="6"/>
      <c r="BT815" s="11"/>
      <c r="BU815" s="6"/>
      <c r="BV815" s="6"/>
    </row>
    <row r="816" spans="1:74" ht="15.75" x14ac:dyDescent="0.25">
      <c r="A816" s="52" t="s">
        <v>10059</v>
      </c>
      <c r="B816" s="56"/>
      <c r="C816" s="7" t="s">
        <v>111</v>
      </c>
      <c r="D816" s="7" t="s">
        <v>11877</v>
      </c>
      <c r="E816" s="7"/>
      <c r="F816" s="64"/>
      <c r="G816" s="6"/>
      <c r="H816" s="6"/>
      <c r="I816" s="10" t="s">
        <v>110</v>
      </c>
      <c r="J816" s="11" t="s">
        <v>9626</v>
      </c>
      <c r="K816" s="161"/>
      <c r="L816" s="176"/>
      <c r="M816" s="176">
        <v>1000</v>
      </c>
      <c r="O816" s="162"/>
      <c r="P816" s="80" t="s">
        <v>7800</v>
      </c>
      <c r="Q816" s="80" t="s">
        <v>7399</v>
      </c>
      <c r="R816" s="80"/>
      <c r="S816" s="163"/>
      <c r="T816" s="213"/>
      <c r="U816" s="162"/>
      <c r="V816" s="164"/>
      <c r="W816" s="12" t="str">
        <f>IF(COUNTIF(N816,"spare"),"","Mqtt1")</f>
        <v>Mqtt1</v>
      </c>
      <c r="X816" s="196" t="s">
        <v>10475</v>
      </c>
      <c r="Y816" s="6" t="str">
        <f t="shared" si="268"/>
        <v>marpower/450000-firedetection/201h1-s</v>
      </c>
      <c r="Z816" s="103" t="str">
        <f t="shared" si="267"/>
        <v>$.prealarm</v>
      </c>
      <c r="AB816" s="6"/>
      <c r="AJ816" s="80"/>
      <c r="AM816" s="114">
        <f t="shared" si="252"/>
        <v>816</v>
      </c>
      <c r="AN816" s="80"/>
      <c r="AO816" s="80"/>
      <c r="AP816" s="80"/>
      <c r="AQ816" s="80"/>
      <c r="AR816" s="127" t="s">
        <v>110</v>
      </c>
      <c r="AS816" s="80"/>
      <c r="AT816" s="128" t="s">
        <v>9</v>
      </c>
      <c r="AU816" s="7"/>
      <c r="AV816" s="129" t="s">
        <v>116</v>
      </c>
      <c r="AW816" s="126" t="str">
        <f t="shared" si="251"/>
        <v>Please consult operation manual for more information</v>
      </c>
      <c r="AX816" s="137"/>
      <c r="AY816" s="147"/>
      <c r="AZ816" s="167"/>
      <c r="BA816" s="167"/>
      <c r="BB816" s="147" t="str">
        <f t="shared" si="260"/>
        <v>1</v>
      </c>
      <c r="BC816" s="168"/>
      <c r="BD816" s="165"/>
      <c r="BE816" s="165"/>
      <c r="BF816" s="165"/>
      <c r="BG816" s="165"/>
      <c r="BH816" s="165"/>
      <c r="BI816" s="165"/>
      <c r="BJ816" s="165"/>
      <c r="BK816" s="165"/>
      <c r="BL816" s="165"/>
      <c r="BM816" s="165"/>
      <c r="BN816" s="165"/>
      <c r="BO816" s="165"/>
      <c r="BP816" s="165"/>
      <c r="BQ816" s="165"/>
      <c r="BS816" s="6"/>
      <c r="BT816" s="11"/>
      <c r="BU816" s="6"/>
      <c r="BV816" s="6"/>
    </row>
    <row r="817" spans="1:74" ht="15.75" x14ac:dyDescent="0.25">
      <c r="A817" s="52" t="s">
        <v>10055</v>
      </c>
      <c r="B817" s="56"/>
      <c r="C817" s="7" t="s">
        <v>111</v>
      </c>
      <c r="D817" s="7" t="s">
        <v>11877</v>
      </c>
      <c r="E817" s="7"/>
      <c r="F817" s="64"/>
      <c r="G817" s="6"/>
      <c r="H817" s="6"/>
      <c r="I817" s="10" t="s">
        <v>110</v>
      </c>
      <c r="J817" s="11" t="s">
        <v>9627</v>
      </c>
      <c r="K817" s="161"/>
      <c r="L817" s="176"/>
      <c r="M817" s="176">
        <v>1000</v>
      </c>
      <c r="O817" s="162"/>
      <c r="P817" s="80" t="s">
        <v>7914</v>
      </c>
      <c r="Q817" s="80" t="s">
        <v>7400</v>
      </c>
      <c r="R817" s="80"/>
      <c r="S817" s="163"/>
      <c r="T817" s="213"/>
      <c r="U817" s="162"/>
      <c r="V817" s="164"/>
      <c r="W817" s="12" t="str">
        <f>IF(COUNTIF(N817,"spare"),"","Mqtt1")</f>
        <v>Mqtt1</v>
      </c>
      <c r="X817" s="196" t="s">
        <v>10475</v>
      </c>
      <c r="Y817" s="6" t="str">
        <f t="shared" si="268"/>
        <v>marpower/450000-firedetection/201h1-s</v>
      </c>
      <c r="Z817" s="103" t="str">
        <f t="shared" si="267"/>
        <v>$.fault</v>
      </c>
      <c r="AB817" s="6"/>
      <c r="AJ817" s="80"/>
      <c r="AM817" s="114">
        <f t="shared" si="252"/>
        <v>817</v>
      </c>
      <c r="AN817" s="80"/>
      <c r="AO817" s="80"/>
      <c r="AP817" s="80"/>
      <c r="AQ817" s="80"/>
      <c r="AR817" s="127" t="s">
        <v>110</v>
      </c>
      <c r="AS817" s="80"/>
      <c r="AT817" s="128" t="s">
        <v>9</v>
      </c>
      <c r="AU817" s="7"/>
      <c r="AV817" s="129" t="s">
        <v>112</v>
      </c>
      <c r="AW817" s="126" t="str">
        <f t="shared" si="251"/>
        <v>Please consult operation manual for more information</v>
      </c>
      <c r="AX817" s="137"/>
      <c r="AY817" s="147"/>
      <c r="AZ817" s="167"/>
      <c r="BA817" s="167"/>
      <c r="BB817" s="147" t="str">
        <f t="shared" si="260"/>
        <v>1</v>
      </c>
      <c r="BC817" s="168"/>
      <c r="BD817" s="165"/>
      <c r="BE817" s="165"/>
      <c r="BF817" s="165"/>
      <c r="BG817" s="165"/>
      <c r="BH817" s="165"/>
      <c r="BI817" s="165"/>
      <c r="BJ817" s="165"/>
      <c r="BK817" s="165"/>
      <c r="BL817" s="165"/>
      <c r="BM817" s="165"/>
      <c r="BN817" s="165"/>
      <c r="BO817" s="165"/>
      <c r="BP817" s="165"/>
      <c r="BQ817" s="165"/>
      <c r="BS817" s="6"/>
      <c r="BT817" s="11"/>
      <c r="BU817" s="6"/>
      <c r="BV817" s="6"/>
    </row>
    <row r="818" spans="1:74" ht="15.75" x14ac:dyDescent="0.25">
      <c r="A818" s="52" t="s">
        <v>10055</v>
      </c>
      <c r="B818" s="56"/>
      <c r="C818" s="7" t="s">
        <v>111</v>
      </c>
      <c r="D818" s="7" t="s">
        <v>11877</v>
      </c>
      <c r="E818" s="7"/>
      <c r="F818" s="64"/>
      <c r="G818" s="6"/>
      <c r="H818" s="6"/>
      <c r="I818" s="10" t="s">
        <v>110</v>
      </c>
      <c r="J818" s="11" t="s">
        <v>9628</v>
      </c>
      <c r="K818" s="161"/>
      <c r="L818" s="176"/>
      <c r="M818" s="176">
        <v>1000</v>
      </c>
      <c r="O818" s="162"/>
      <c r="P818" s="80" t="s">
        <v>8028</v>
      </c>
      <c r="Q818" s="80" t="s">
        <v>7401</v>
      </c>
      <c r="R818" s="80"/>
      <c r="S818" s="163"/>
      <c r="T818" s="213"/>
      <c r="U818" s="162"/>
      <c r="V818" s="164"/>
      <c r="W818" s="12" t="str">
        <f>IF(COUNTIF(N818,"spare"),"","Mqtt1")</f>
        <v>Mqtt1</v>
      </c>
      <c r="X818" s="196" t="s">
        <v>10475</v>
      </c>
      <c r="Y818" s="6" t="str">
        <f t="shared" si="268"/>
        <v>marpower/450000-firedetection/201h1-s</v>
      </c>
      <c r="Z818" s="103" t="str">
        <f t="shared" si="267"/>
        <v>$.disabled</v>
      </c>
      <c r="AB818" s="6"/>
      <c r="AJ818" s="80"/>
      <c r="AM818" s="114">
        <f t="shared" si="252"/>
        <v>818</v>
      </c>
      <c r="AN818" s="80"/>
      <c r="AO818" s="80"/>
      <c r="AP818" s="80"/>
      <c r="AQ818" s="80"/>
      <c r="AR818" s="127" t="s">
        <v>110</v>
      </c>
      <c r="AS818" s="80"/>
      <c r="AT818" s="128" t="s">
        <v>9</v>
      </c>
      <c r="AU818" s="7"/>
      <c r="AV818" s="129" t="s">
        <v>112</v>
      </c>
      <c r="AW818" s="126" t="str">
        <f t="shared" si="251"/>
        <v>Please consult operation manual for more information</v>
      </c>
      <c r="AX818" s="137"/>
      <c r="AY818" s="147"/>
      <c r="AZ818" s="167"/>
      <c r="BA818" s="167"/>
      <c r="BB818" s="147" t="str">
        <f t="shared" si="260"/>
        <v>1</v>
      </c>
      <c r="BC818" s="168"/>
      <c r="BD818" s="165"/>
      <c r="BE818" s="165"/>
      <c r="BF818" s="165"/>
      <c r="BG818" s="165"/>
      <c r="BH818" s="165"/>
      <c r="BI818" s="165"/>
      <c r="BJ818" s="165"/>
      <c r="BK818" s="165"/>
      <c r="BL818" s="165"/>
      <c r="BM818" s="165"/>
      <c r="BN818" s="165"/>
      <c r="BO818" s="165"/>
      <c r="BP818" s="165"/>
      <c r="BQ818" s="165"/>
      <c r="BS818" s="6"/>
      <c r="BT818" s="11"/>
      <c r="BU818" s="6"/>
      <c r="BV818" s="6"/>
    </row>
    <row r="819" spans="1:74" ht="15.75" x14ac:dyDescent="0.25">
      <c r="A819" s="52" t="s">
        <v>10055</v>
      </c>
      <c r="B819" s="56"/>
      <c r="C819" s="7" t="s">
        <v>111</v>
      </c>
      <c r="D819" s="7" t="s">
        <v>11877</v>
      </c>
      <c r="E819" s="7"/>
      <c r="F819" s="64"/>
      <c r="G819" s="6"/>
      <c r="H819" s="6"/>
      <c r="I819" s="10" t="s">
        <v>110</v>
      </c>
      <c r="J819" s="11" t="s">
        <v>9629</v>
      </c>
      <c r="K819" s="161"/>
      <c r="L819" s="176"/>
      <c r="M819" s="176">
        <v>1000</v>
      </c>
      <c r="O819" s="162"/>
      <c r="P819" s="80" t="s">
        <v>8142</v>
      </c>
      <c r="Q819" s="80" t="s">
        <v>7402</v>
      </c>
      <c r="R819" s="80"/>
      <c r="S819" s="163"/>
      <c r="T819" s="213"/>
      <c r="U819" s="162"/>
      <c r="V819" s="164"/>
      <c r="W819" s="12" t="str">
        <f>IF(COUNTIF(N819,"spare"),"","Mqtt1")</f>
        <v>Mqtt1</v>
      </c>
      <c r="X819" s="196" t="s">
        <v>10475</v>
      </c>
      <c r="Y819" s="6" t="str">
        <f t="shared" si="268"/>
        <v>marpower/450000-firedetection/201h1-s</v>
      </c>
      <c r="Z819" s="103" t="str">
        <f t="shared" si="267"/>
        <v>$.test</v>
      </c>
      <c r="AB819" s="6"/>
      <c r="AJ819" s="80"/>
      <c r="AM819" s="114" t="str">
        <f t="shared" si="252"/>
        <v/>
      </c>
      <c r="AN819" s="80"/>
      <c r="AO819" s="80"/>
      <c r="AP819" s="80"/>
      <c r="AQ819" s="80"/>
      <c r="AR819" s="127"/>
      <c r="AS819" s="80"/>
      <c r="AT819" s="7"/>
      <c r="AU819" s="7"/>
      <c r="AV819" s="165"/>
      <c r="AW819" s="126" t="str">
        <f t="shared" si="251"/>
        <v/>
      </c>
      <c r="AX819" s="137"/>
      <c r="AY819" s="147"/>
      <c r="AZ819" s="167"/>
      <c r="BA819" s="167"/>
      <c r="BB819" s="147" t="str">
        <f t="shared" si="260"/>
        <v/>
      </c>
      <c r="BC819" s="168"/>
      <c r="BD819" s="165"/>
      <c r="BE819" s="165"/>
      <c r="BF819" s="165"/>
      <c r="BG819" s="165"/>
      <c r="BH819" s="165"/>
      <c r="BI819" s="165"/>
      <c r="BJ819" s="165"/>
      <c r="BK819" s="165"/>
      <c r="BL819" s="165"/>
      <c r="BM819" s="165"/>
      <c r="BN819" s="165"/>
      <c r="BO819" s="165"/>
      <c r="BP819" s="165"/>
      <c r="BQ819" s="165"/>
      <c r="BS819" s="6"/>
      <c r="BT819" s="11"/>
      <c r="BU819" s="6"/>
      <c r="BV819" s="6"/>
    </row>
    <row r="820" spans="1:74" ht="15.75" x14ac:dyDescent="0.25">
      <c r="A820" s="52" t="s">
        <v>10055</v>
      </c>
      <c r="B820" s="56"/>
      <c r="C820" s="7" t="s">
        <v>9455</v>
      </c>
      <c r="D820" s="7" t="s">
        <v>11877</v>
      </c>
      <c r="E820" s="7"/>
      <c r="F820" s="64"/>
      <c r="G820" s="6"/>
      <c r="H820" s="6"/>
      <c r="I820"/>
      <c r="J820" s="11" t="s">
        <v>6998</v>
      </c>
      <c r="K820" s="161" t="s">
        <v>511</v>
      </c>
      <c r="L820" s="176"/>
      <c r="M820" s="176">
        <v>1000</v>
      </c>
      <c r="N820" s="80" t="s">
        <v>1396</v>
      </c>
      <c r="O820" s="162"/>
      <c r="P820" s="80" t="s">
        <v>7474</v>
      </c>
      <c r="Q820" s="80"/>
      <c r="R820" s="80"/>
      <c r="S820" s="163"/>
      <c r="T820" s="213"/>
      <c r="U820" s="162"/>
      <c r="V820" s="164"/>
      <c r="W820" s="12"/>
      <c r="X820" s="196" t="s">
        <v>10445</v>
      </c>
      <c r="Y820" s="6"/>
      <c r="Z820" s="103"/>
      <c r="AA820" s="12">
        <v>1</v>
      </c>
      <c r="AB820" s="6" t="s">
        <v>196</v>
      </c>
      <c r="AC820" s="103">
        <v>31</v>
      </c>
      <c r="AJ820" s="80"/>
      <c r="AK820" s="113" t="s">
        <v>11878</v>
      </c>
      <c r="AM820" s="114" t="str">
        <f t="shared" si="252"/>
        <v/>
      </c>
      <c r="AN820" s="80"/>
      <c r="AO820" s="80"/>
      <c r="AP820" s="80"/>
      <c r="AQ820" s="80"/>
      <c r="AR820" s="127"/>
      <c r="AS820" s="80"/>
      <c r="AT820" s="128"/>
      <c r="AU820" s="7"/>
      <c r="AV820" s="129"/>
      <c r="AW820" s="126" t="str">
        <f t="shared" si="251"/>
        <v/>
      </c>
      <c r="AX820" s="137"/>
      <c r="AY820" s="147"/>
      <c r="AZ820" s="167"/>
      <c r="BA820" s="167"/>
      <c r="BB820" s="147" t="str">
        <f t="shared" si="260"/>
        <v/>
      </c>
      <c r="BC820" s="168"/>
      <c r="BD820" s="165"/>
      <c r="BE820" s="165"/>
      <c r="BF820" s="165"/>
      <c r="BG820" s="165"/>
      <c r="BH820" s="165"/>
      <c r="BI820" s="165"/>
      <c r="BJ820" s="165"/>
      <c r="BK820" s="165"/>
      <c r="BL820" s="165"/>
      <c r="BM820" s="165"/>
      <c r="BN820" s="165"/>
      <c r="BO820" s="165"/>
      <c r="BP820" s="165"/>
      <c r="BQ820" s="165"/>
      <c r="BS820" s="6"/>
      <c r="BT820" s="11"/>
      <c r="BU820" s="6"/>
      <c r="BV820" s="6"/>
    </row>
    <row r="821" spans="1:74" ht="15.75" x14ac:dyDescent="0.25">
      <c r="A821" s="52" t="s">
        <v>10055</v>
      </c>
      <c r="B821" s="56"/>
      <c r="C821" s="7" t="s">
        <v>111</v>
      </c>
      <c r="D821" s="7" t="s">
        <v>11877</v>
      </c>
      <c r="E821" s="7"/>
      <c r="F821" s="64"/>
      <c r="G821" s="6"/>
      <c r="H821" s="6"/>
      <c r="I821" s="10" t="s">
        <v>110</v>
      </c>
      <c r="J821" s="11" t="s">
        <v>9630</v>
      </c>
      <c r="K821" s="161"/>
      <c r="L821" s="176"/>
      <c r="M821" s="176">
        <v>1000</v>
      </c>
      <c r="O821" s="162"/>
      <c r="P821" s="80" t="s">
        <v>7687</v>
      </c>
      <c r="Q821" s="80" t="s">
        <v>7125</v>
      </c>
      <c r="R821" s="80"/>
      <c r="S821" s="163"/>
      <c r="T821" s="213"/>
      <c r="U821" s="162"/>
      <c r="V821" s="164"/>
      <c r="W821" s="12" t="str">
        <f t="shared" ref="W821" si="270">IF(COUNTIF(N821,"spare"),"","Mqtt1")</f>
        <v>Mqtt1</v>
      </c>
      <c r="X821" s="196" t="s">
        <v>10476</v>
      </c>
      <c r="Y821" s="6" t="str">
        <f>LOWER(SUBSTITUTE(SUBSTITUTE(IF(COUNTIF(N821,"spare"),"",_xlfn.CONCAT("marpower/",IF(X821&lt;&gt;"","450000 FIREDETECTION/"&amp;X821,"450000 FIREDETECTION GENERAL")))," ","-"),"_","-"))</f>
        <v>marpower/450000-firedetection/201h4-s</v>
      </c>
      <c r="Z821" s="103" t="str">
        <f t="shared" ref="Z821:Z830" si="271">IF(COUNTIF(N821,"spare"),"","$."&amp;_xlfn.REGEXREPLACE(IF(X821="",J821,_xlfn.REGEXREPLACE(J821,".*_","")),"^FIRE_",""))</f>
        <v>$.alarm</v>
      </c>
      <c r="AB821" s="6"/>
      <c r="AJ821" s="80"/>
      <c r="AM821" s="114">
        <f t="shared" si="252"/>
        <v>821</v>
      </c>
      <c r="AN821" s="80"/>
      <c r="AO821" s="80"/>
      <c r="AP821" s="80"/>
      <c r="AQ821" s="80"/>
      <c r="AR821" s="127" t="s">
        <v>110</v>
      </c>
      <c r="AS821" s="80"/>
      <c r="AT821" s="128" t="s">
        <v>9</v>
      </c>
      <c r="AU821" s="7"/>
      <c r="AV821" s="129" t="s">
        <v>112</v>
      </c>
      <c r="AW821" s="126" t="str">
        <f t="shared" si="251"/>
        <v>Please consult operation manual for more information</v>
      </c>
      <c r="AX821" s="137"/>
      <c r="AY821" s="147"/>
      <c r="AZ821" s="167"/>
      <c r="BA821" s="167"/>
      <c r="BB821" s="147" t="str">
        <f t="shared" si="260"/>
        <v>1</v>
      </c>
      <c r="BC821" s="168"/>
      <c r="BD821" s="165"/>
      <c r="BE821" s="165"/>
      <c r="BF821" s="165"/>
      <c r="BG821" s="165"/>
      <c r="BH821" s="165"/>
      <c r="BI821" s="165"/>
      <c r="BJ821" s="165"/>
      <c r="BK821" s="165"/>
      <c r="BL821" s="165"/>
      <c r="BM821" s="165"/>
      <c r="BN821" s="165"/>
      <c r="BO821" s="165"/>
      <c r="BP821" s="165"/>
      <c r="BQ821" s="165"/>
      <c r="BS821" s="6"/>
      <c r="BT821" s="11"/>
      <c r="BU821" s="6"/>
      <c r="BV821" s="6"/>
    </row>
    <row r="822" spans="1:74" ht="15.75" x14ac:dyDescent="0.25">
      <c r="A822" s="52" t="s">
        <v>10059</v>
      </c>
      <c r="B822" s="56"/>
      <c r="C822" s="7" t="s">
        <v>111</v>
      </c>
      <c r="D822" s="7" t="s">
        <v>11877</v>
      </c>
      <c r="E822" s="7"/>
      <c r="F822" s="64"/>
      <c r="G822" s="6"/>
      <c r="H822" s="6"/>
      <c r="I822" s="10" t="s">
        <v>110</v>
      </c>
      <c r="J822" s="11" t="s">
        <v>9631</v>
      </c>
      <c r="K822" s="161"/>
      <c r="L822" s="176"/>
      <c r="M822" s="176">
        <v>1000</v>
      </c>
      <c r="O822" s="162"/>
      <c r="P822" s="80" t="s">
        <v>7801</v>
      </c>
      <c r="Q822" s="80" t="s">
        <v>7387</v>
      </c>
      <c r="R822" s="80"/>
      <c r="S822" s="163"/>
      <c r="T822" s="213"/>
      <c r="U822" s="162"/>
      <c r="V822" s="164"/>
      <c r="W822" s="12" t="str">
        <f>IF(COUNTIF(N822,"spare"),"","Mqtt1")</f>
        <v>Mqtt1</v>
      </c>
      <c r="X822" s="196" t="s">
        <v>10476</v>
      </c>
      <c r="Y822" s="6" t="str">
        <f t="shared" ref="Y822:Y830" si="272">LOWER(SUBSTITUTE(SUBSTITUTE(IF(COUNTIF(N822,"spare"),"",_xlfn.CONCAT("marpower/",IF(X822&lt;&gt;"","450000 FIREDETECTION/"&amp;X822,"450000 FIREDETECTION GENERAL")))," ","-"),"_","-"))</f>
        <v>marpower/450000-firedetection/201h4-s</v>
      </c>
      <c r="Z822" s="103" t="str">
        <f t="shared" si="271"/>
        <v>$.prealarm</v>
      </c>
      <c r="AB822" s="6"/>
      <c r="AJ822" s="80"/>
      <c r="AM822" s="114">
        <f t="shared" si="252"/>
        <v>822</v>
      </c>
      <c r="AN822" s="80"/>
      <c r="AO822" s="80"/>
      <c r="AP822" s="80"/>
      <c r="AQ822" s="80"/>
      <c r="AR822" s="127" t="s">
        <v>110</v>
      </c>
      <c r="AS822" s="80"/>
      <c r="AT822" s="128" t="s">
        <v>9</v>
      </c>
      <c r="AU822" s="7"/>
      <c r="AV822" s="129" t="s">
        <v>116</v>
      </c>
      <c r="AW822" s="126" t="str">
        <f t="shared" si="251"/>
        <v>Please consult operation manual for more information</v>
      </c>
      <c r="AX822" s="137"/>
      <c r="AY822" s="147"/>
      <c r="AZ822" s="167"/>
      <c r="BA822" s="167"/>
      <c r="BB822" s="147" t="str">
        <f t="shared" si="260"/>
        <v>1</v>
      </c>
      <c r="BC822" s="168"/>
      <c r="BD822" s="165"/>
      <c r="BE822" s="165"/>
      <c r="BF822" s="165"/>
      <c r="BG822" s="165"/>
      <c r="BH822" s="165"/>
      <c r="BI822" s="165"/>
      <c r="BJ822" s="165"/>
      <c r="BK822" s="165"/>
      <c r="BL822" s="165"/>
      <c r="BM822" s="165"/>
      <c r="BN822" s="165"/>
      <c r="BO822" s="165"/>
      <c r="BP822" s="165"/>
      <c r="BQ822" s="165"/>
      <c r="BS822" s="6"/>
      <c r="BT822" s="11"/>
      <c r="BU822" s="6"/>
      <c r="BV822" s="6"/>
    </row>
    <row r="823" spans="1:74" ht="15.75" x14ac:dyDescent="0.25">
      <c r="A823" s="52" t="s">
        <v>10055</v>
      </c>
      <c r="B823" s="56"/>
      <c r="C823" s="7" t="s">
        <v>111</v>
      </c>
      <c r="D823" s="7" t="s">
        <v>11877</v>
      </c>
      <c r="E823" s="7"/>
      <c r="F823" s="64"/>
      <c r="G823" s="6"/>
      <c r="H823" s="6"/>
      <c r="I823" s="10" t="s">
        <v>110</v>
      </c>
      <c r="J823" s="11" t="s">
        <v>9632</v>
      </c>
      <c r="K823" s="161"/>
      <c r="L823" s="176"/>
      <c r="M823" s="176">
        <v>1000</v>
      </c>
      <c r="O823" s="162"/>
      <c r="P823" s="80" t="s">
        <v>7915</v>
      </c>
      <c r="Q823" s="80" t="s">
        <v>7388</v>
      </c>
      <c r="R823" s="80"/>
      <c r="S823" s="163"/>
      <c r="T823" s="213"/>
      <c r="U823" s="162"/>
      <c r="V823" s="164"/>
      <c r="W823" s="12" t="str">
        <f>IF(COUNTIF(N823,"spare"),"","Mqtt1")</f>
        <v>Mqtt1</v>
      </c>
      <c r="X823" s="196" t="s">
        <v>10476</v>
      </c>
      <c r="Y823" s="6" t="str">
        <f t="shared" si="272"/>
        <v>marpower/450000-firedetection/201h4-s</v>
      </c>
      <c r="Z823" s="103" t="str">
        <f t="shared" si="271"/>
        <v>$.fault</v>
      </c>
      <c r="AB823" s="6"/>
      <c r="AJ823" s="80"/>
      <c r="AM823" s="114">
        <f t="shared" si="252"/>
        <v>823</v>
      </c>
      <c r="AN823" s="80"/>
      <c r="AO823" s="80"/>
      <c r="AP823" s="80"/>
      <c r="AQ823" s="80"/>
      <c r="AR823" s="127" t="s">
        <v>110</v>
      </c>
      <c r="AS823" s="80"/>
      <c r="AT823" s="128" t="s">
        <v>9</v>
      </c>
      <c r="AU823" s="7"/>
      <c r="AV823" s="129" t="s">
        <v>112</v>
      </c>
      <c r="AW823" s="126" t="str">
        <f t="shared" si="251"/>
        <v>Please consult operation manual for more information</v>
      </c>
      <c r="AX823" s="137"/>
      <c r="AY823" s="147"/>
      <c r="AZ823" s="167"/>
      <c r="BA823" s="167"/>
      <c r="BB823" s="147" t="str">
        <f t="shared" si="260"/>
        <v>1</v>
      </c>
      <c r="BC823" s="168"/>
      <c r="BD823" s="165"/>
      <c r="BE823" s="165"/>
      <c r="BF823" s="165"/>
      <c r="BG823" s="165"/>
      <c r="BH823" s="165"/>
      <c r="BI823" s="165"/>
      <c r="BJ823" s="165"/>
      <c r="BK823" s="165"/>
      <c r="BL823" s="165"/>
      <c r="BM823" s="165"/>
      <c r="BN823" s="165"/>
      <c r="BO823" s="165"/>
      <c r="BP823" s="165"/>
      <c r="BQ823" s="165"/>
      <c r="BS823" s="6"/>
      <c r="BT823" s="11"/>
      <c r="BU823" s="6"/>
      <c r="BV823" s="6"/>
    </row>
    <row r="824" spans="1:74" ht="15.75" x14ac:dyDescent="0.25">
      <c r="A824" s="52" t="s">
        <v>10055</v>
      </c>
      <c r="B824" s="56"/>
      <c r="C824" s="7" t="s">
        <v>111</v>
      </c>
      <c r="D824" s="7" t="s">
        <v>11877</v>
      </c>
      <c r="E824" s="7"/>
      <c r="F824" s="64"/>
      <c r="G824" s="6"/>
      <c r="H824" s="6"/>
      <c r="I824" s="10" t="s">
        <v>110</v>
      </c>
      <c r="J824" s="11" t="s">
        <v>9633</v>
      </c>
      <c r="K824" s="161"/>
      <c r="L824" s="176"/>
      <c r="M824" s="176">
        <v>1000</v>
      </c>
      <c r="O824" s="162"/>
      <c r="P824" s="80" t="s">
        <v>8029</v>
      </c>
      <c r="Q824" s="80" t="s">
        <v>7389</v>
      </c>
      <c r="R824" s="80"/>
      <c r="S824" s="163"/>
      <c r="T824" s="213"/>
      <c r="U824" s="162"/>
      <c r="V824" s="164"/>
      <c r="W824" s="12" t="str">
        <f>IF(COUNTIF(N824,"spare"),"","Mqtt1")</f>
        <v>Mqtt1</v>
      </c>
      <c r="X824" s="196" t="s">
        <v>10476</v>
      </c>
      <c r="Y824" s="6" t="str">
        <f t="shared" si="272"/>
        <v>marpower/450000-firedetection/201h4-s</v>
      </c>
      <c r="Z824" s="103" t="str">
        <f t="shared" si="271"/>
        <v>$.disabled</v>
      </c>
      <c r="AB824" s="6"/>
      <c r="AJ824" s="80"/>
      <c r="AM824" s="114">
        <f t="shared" si="252"/>
        <v>824</v>
      </c>
      <c r="AN824" s="80"/>
      <c r="AO824" s="80"/>
      <c r="AP824" s="80"/>
      <c r="AQ824" s="80"/>
      <c r="AR824" s="127" t="s">
        <v>110</v>
      </c>
      <c r="AS824" s="80"/>
      <c r="AT824" s="128" t="s">
        <v>9</v>
      </c>
      <c r="AU824" s="7"/>
      <c r="AV824" s="129" t="s">
        <v>112</v>
      </c>
      <c r="AW824" s="126" t="str">
        <f t="shared" si="251"/>
        <v>Please consult operation manual for more information</v>
      </c>
      <c r="AX824" s="137"/>
      <c r="AY824" s="147"/>
      <c r="AZ824" s="167"/>
      <c r="BA824" s="167"/>
      <c r="BB824" s="147" t="str">
        <f t="shared" si="260"/>
        <v>1</v>
      </c>
      <c r="BC824" s="168"/>
      <c r="BD824" s="165"/>
      <c r="BE824" s="165"/>
      <c r="BF824" s="165"/>
      <c r="BG824" s="165"/>
      <c r="BH824" s="165"/>
      <c r="BI824" s="165"/>
      <c r="BJ824" s="165"/>
      <c r="BK824" s="165"/>
      <c r="BL824" s="165"/>
      <c r="BM824" s="165"/>
      <c r="BN824" s="165"/>
      <c r="BO824" s="165"/>
      <c r="BP824" s="165"/>
      <c r="BQ824" s="165"/>
      <c r="BS824" s="6"/>
      <c r="BT824" s="11"/>
      <c r="BU824" s="6"/>
      <c r="BV824" s="6"/>
    </row>
    <row r="825" spans="1:74" ht="15.75" x14ac:dyDescent="0.25">
      <c r="A825" s="52" t="s">
        <v>10055</v>
      </c>
      <c r="B825" s="56"/>
      <c r="C825" s="7" t="s">
        <v>111</v>
      </c>
      <c r="D825" s="7" t="s">
        <v>11877</v>
      </c>
      <c r="E825" s="7"/>
      <c r="F825" s="64"/>
      <c r="G825" s="6"/>
      <c r="H825" s="6"/>
      <c r="I825" s="10" t="s">
        <v>110</v>
      </c>
      <c r="J825" s="11" t="s">
        <v>9634</v>
      </c>
      <c r="K825" s="161"/>
      <c r="L825" s="176"/>
      <c r="M825" s="176">
        <v>1000</v>
      </c>
      <c r="O825" s="162"/>
      <c r="P825" s="80" t="s">
        <v>8143</v>
      </c>
      <c r="Q825" s="80" t="s">
        <v>7390</v>
      </c>
      <c r="R825" s="80"/>
      <c r="S825" s="163"/>
      <c r="T825" s="213"/>
      <c r="U825" s="162"/>
      <c r="V825" s="164"/>
      <c r="W825" s="12" t="str">
        <f>IF(COUNTIF(N825,"spare"),"","Mqtt1")</f>
        <v>Mqtt1</v>
      </c>
      <c r="X825" s="196" t="s">
        <v>10476</v>
      </c>
      <c r="Y825" s="6" t="str">
        <f t="shared" si="272"/>
        <v>marpower/450000-firedetection/201h4-s</v>
      </c>
      <c r="Z825" s="103" t="str">
        <f t="shared" si="271"/>
        <v>$.test</v>
      </c>
      <c r="AB825" s="6"/>
      <c r="AJ825" s="80"/>
      <c r="AM825" s="114" t="str">
        <f t="shared" si="252"/>
        <v/>
      </c>
      <c r="AN825" s="80"/>
      <c r="AO825" s="80"/>
      <c r="AP825" s="80"/>
      <c r="AQ825" s="80"/>
      <c r="AR825" s="127"/>
      <c r="AS825" s="80"/>
      <c r="AT825" s="7"/>
      <c r="AU825" s="7"/>
      <c r="AV825" s="165"/>
      <c r="AW825" s="126" t="str">
        <f t="shared" si="251"/>
        <v/>
      </c>
      <c r="AX825" s="137"/>
      <c r="AY825" s="147"/>
      <c r="AZ825" s="167"/>
      <c r="BA825" s="167"/>
      <c r="BB825" s="147" t="str">
        <f t="shared" si="260"/>
        <v/>
      </c>
      <c r="BC825" s="168"/>
      <c r="BD825" s="165"/>
      <c r="BE825" s="165"/>
      <c r="BF825" s="165"/>
      <c r="BG825" s="165"/>
      <c r="BH825" s="165"/>
      <c r="BI825" s="165"/>
      <c r="BJ825" s="165"/>
      <c r="BK825" s="165"/>
      <c r="BL825" s="165"/>
      <c r="BM825" s="165"/>
      <c r="BN825" s="165"/>
      <c r="BO825" s="165"/>
      <c r="BP825" s="165"/>
      <c r="BQ825" s="165"/>
      <c r="BS825" s="6"/>
      <c r="BT825" s="11"/>
      <c r="BU825" s="6"/>
      <c r="BV825" s="6"/>
    </row>
    <row r="826" spans="1:74" ht="15.75" x14ac:dyDescent="0.25">
      <c r="A826" s="52" t="s">
        <v>10055</v>
      </c>
      <c r="B826" s="56"/>
      <c r="C826" s="7" t="s">
        <v>111</v>
      </c>
      <c r="D826" s="7" t="s">
        <v>11877</v>
      </c>
      <c r="E826" s="7"/>
      <c r="F826" s="64"/>
      <c r="G826" s="6"/>
      <c r="H826" s="6"/>
      <c r="I826" s="10" t="s">
        <v>110</v>
      </c>
      <c r="J826" s="11" t="s">
        <v>9635</v>
      </c>
      <c r="K826" s="161"/>
      <c r="L826" s="176"/>
      <c r="M826" s="176">
        <v>1000</v>
      </c>
      <c r="O826" s="162"/>
      <c r="P826" s="80" t="s">
        <v>7688</v>
      </c>
      <c r="Q826" s="80" t="s">
        <v>7126</v>
      </c>
      <c r="R826" s="80"/>
      <c r="S826" s="163"/>
      <c r="T826" s="213"/>
      <c r="U826" s="162"/>
      <c r="V826" s="164"/>
      <c r="W826" s="12" t="str">
        <f t="shared" ref="W826" si="273">IF(COUNTIF(N826,"spare"),"","Mqtt1")</f>
        <v>Mqtt1</v>
      </c>
      <c r="X826" s="196" t="s">
        <v>10477</v>
      </c>
      <c r="Y826" s="6" t="str">
        <f t="shared" si="272"/>
        <v>marpower/450000-firedetection/201h23-s</v>
      </c>
      <c r="Z826" s="103" t="str">
        <f t="shared" si="271"/>
        <v>$.alarm</v>
      </c>
      <c r="AB826" s="6"/>
      <c r="AJ826" s="80"/>
      <c r="AM826" s="114">
        <f t="shared" si="252"/>
        <v>826</v>
      </c>
      <c r="AN826" s="80"/>
      <c r="AO826" s="80"/>
      <c r="AP826" s="80"/>
      <c r="AQ826" s="80"/>
      <c r="AR826" s="127" t="s">
        <v>110</v>
      </c>
      <c r="AS826" s="80"/>
      <c r="AT826" s="128" t="s">
        <v>9</v>
      </c>
      <c r="AU826" s="7"/>
      <c r="AV826" s="129" t="s">
        <v>112</v>
      </c>
      <c r="AW826" s="126" t="str">
        <f t="shared" si="251"/>
        <v>Please consult operation manual for more information</v>
      </c>
      <c r="AX826" s="137"/>
      <c r="AY826" s="147"/>
      <c r="AZ826" s="167"/>
      <c r="BA826" s="167"/>
      <c r="BB826" s="147" t="str">
        <f t="shared" si="260"/>
        <v>1</v>
      </c>
      <c r="BC826" s="168"/>
      <c r="BD826" s="165"/>
      <c r="BE826" s="165"/>
      <c r="BF826" s="165"/>
      <c r="BG826" s="165"/>
      <c r="BH826" s="165"/>
      <c r="BI826" s="165"/>
      <c r="BJ826" s="165"/>
      <c r="BK826" s="165"/>
      <c r="BL826" s="165"/>
      <c r="BM826" s="165"/>
      <c r="BN826" s="165"/>
      <c r="BO826" s="165"/>
      <c r="BP826" s="165"/>
      <c r="BQ826" s="165"/>
      <c r="BS826" s="6"/>
      <c r="BT826" s="11"/>
      <c r="BU826" s="6"/>
      <c r="BV826" s="6"/>
    </row>
    <row r="827" spans="1:74" ht="15.75" x14ac:dyDescent="0.25">
      <c r="A827" s="52" t="s">
        <v>10059</v>
      </c>
      <c r="B827" s="56"/>
      <c r="C827" s="7" t="s">
        <v>111</v>
      </c>
      <c r="D827" s="7" t="s">
        <v>11877</v>
      </c>
      <c r="E827" s="7"/>
      <c r="F827" s="64"/>
      <c r="G827" s="6"/>
      <c r="H827" s="6"/>
      <c r="I827" s="10" t="s">
        <v>110</v>
      </c>
      <c r="J827" s="11" t="s">
        <v>9636</v>
      </c>
      <c r="K827" s="161"/>
      <c r="L827" s="176"/>
      <c r="M827" s="176">
        <v>1000</v>
      </c>
      <c r="O827" s="162"/>
      <c r="P827" s="80" t="s">
        <v>7802</v>
      </c>
      <c r="Q827" s="80" t="s">
        <v>7391</v>
      </c>
      <c r="R827" s="80"/>
      <c r="S827" s="163"/>
      <c r="T827" s="213"/>
      <c r="U827" s="162"/>
      <c r="V827" s="164"/>
      <c r="W827" s="12" t="str">
        <f>IF(COUNTIF(N827,"spare"),"","Mqtt1")</f>
        <v>Mqtt1</v>
      </c>
      <c r="X827" s="196" t="s">
        <v>10477</v>
      </c>
      <c r="Y827" s="6" t="str">
        <f t="shared" si="272"/>
        <v>marpower/450000-firedetection/201h23-s</v>
      </c>
      <c r="Z827" s="103" t="str">
        <f t="shared" si="271"/>
        <v>$.prealarm</v>
      </c>
      <c r="AB827" s="6"/>
      <c r="AJ827" s="80"/>
      <c r="AM827" s="114">
        <f t="shared" si="252"/>
        <v>827</v>
      </c>
      <c r="AN827" s="80"/>
      <c r="AO827" s="80"/>
      <c r="AP827" s="80"/>
      <c r="AQ827" s="80"/>
      <c r="AR827" s="127" t="s">
        <v>110</v>
      </c>
      <c r="AS827" s="80"/>
      <c r="AT827" s="128" t="s">
        <v>9</v>
      </c>
      <c r="AU827" s="7"/>
      <c r="AV827" s="129" t="s">
        <v>116</v>
      </c>
      <c r="AW827" s="126" t="str">
        <f t="shared" si="251"/>
        <v>Please consult operation manual for more information</v>
      </c>
      <c r="AX827" s="137"/>
      <c r="AY827" s="147"/>
      <c r="AZ827" s="167"/>
      <c r="BA827" s="167"/>
      <c r="BB827" s="147" t="str">
        <f t="shared" si="260"/>
        <v>1</v>
      </c>
      <c r="BC827" s="168"/>
      <c r="BD827" s="165"/>
      <c r="BE827" s="165"/>
      <c r="BF827" s="165"/>
      <c r="BG827" s="165"/>
      <c r="BH827" s="165"/>
      <c r="BI827" s="165"/>
      <c r="BJ827" s="165"/>
      <c r="BK827" s="165"/>
      <c r="BL827" s="165"/>
      <c r="BM827" s="165"/>
      <c r="BN827" s="165"/>
      <c r="BO827" s="165"/>
      <c r="BP827" s="165"/>
      <c r="BQ827" s="165"/>
      <c r="BS827" s="6"/>
      <c r="BT827" s="11"/>
      <c r="BU827" s="6"/>
      <c r="BV827" s="6"/>
    </row>
    <row r="828" spans="1:74" ht="15.75" x14ac:dyDescent="0.25">
      <c r="A828" s="52" t="s">
        <v>10055</v>
      </c>
      <c r="B828" s="56"/>
      <c r="C828" s="7" t="s">
        <v>111</v>
      </c>
      <c r="D828" s="7" t="s">
        <v>11877</v>
      </c>
      <c r="E828" s="7"/>
      <c r="F828" s="64"/>
      <c r="G828" s="6"/>
      <c r="H828" s="6"/>
      <c r="I828" s="10" t="s">
        <v>110</v>
      </c>
      <c r="J828" s="11" t="s">
        <v>9637</v>
      </c>
      <c r="K828" s="161"/>
      <c r="L828" s="176"/>
      <c r="M828" s="176">
        <v>1000</v>
      </c>
      <c r="O828" s="162"/>
      <c r="P828" s="80" t="s">
        <v>7916</v>
      </c>
      <c r="Q828" s="80" t="s">
        <v>7392</v>
      </c>
      <c r="R828" s="80"/>
      <c r="S828" s="163"/>
      <c r="T828" s="213"/>
      <c r="U828" s="162"/>
      <c r="V828" s="164"/>
      <c r="W828" s="12" t="str">
        <f>IF(COUNTIF(N828,"spare"),"","Mqtt1")</f>
        <v>Mqtt1</v>
      </c>
      <c r="X828" s="196" t="s">
        <v>10477</v>
      </c>
      <c r="Y828" s="6" t="str">
        <f t="shared" si="272"/>
        <v>marpower/450000-firedetection/201h23-s</v>
      </c>
      <c r="Z828" s="103" t="str">
        <f t="shared" si="271"/>
        <v>$.fault</v>
      </c>
      <c r="AB828" s="6"/>
      <c r="AJ828" s="80"/>
      <c r="AM828" s="114">
        <f t="shared" si="252"/>
        <v>828</v>
      </c>
      <c r="AN828" s="80"/>
      <c r="AO828" s="80"/>
      <c r="AP828" s="80"/>
      <c r="AQ828" s="80"/>
      <c r="AR828" s="127" t="s">
        <v>110</v>
      </c>
      <c r="AS828" s="80"/>
      <c r="AT828" s="128" t="s">
        <v>9</v>
      </c>
      <c r="AU828" s="7"/>
      <c r="AV828" s="129" t="s">
        <v>112</v>
      </c>
      <c r="AW828" s="126" t="str">
        <f t="shared" si="251"/>
        <v>Please consult operation manual for more information</v>
      </c>
      <c r="AX828" s="137"/>
      <c r="AY828" s="147"/>
      <c r="AZ828" s="167"/>
      <c r="BA828" s="167"/>
      <c r="BB828" s="147" t="str">
        <f t="shared" si="260"/>
        <v>1</v>
      </c>
      <c r="BC828" s="168"/>
      <c r="BD828" s="165"/>
      <c r="BE828" s="165"/>
      <c r="BF828" s="165"/>
      <c r="BG828" s="165"/>
      <c r="BH828" s="165"/>
      <c r="BI828" s="165"/>
      <c r="BJ828" s="165"/>
      <c r="BK828" s="165"/>
      <c r="BL828" s="165"/>
      <c r="BM828" s="165"/>
      <c r="BN828" s="165"/>
      <c r="BO828" s="165"/>
      <c r="BP828" s="165"/>
      <c r="BQ828" s="165"/>
      <c r="BS828" s="6"/>
      <c r="BT828" s="11"/>
      <c r="BU828" s="6"/>
      <c r="BV828" s="6"/>
    </row>
    <row r="829" spans="1:74" ht="15.75" x14ac:dyDescent="0.25">
      <c r="A829" s="52" t="s">
        <v>10055</v>
      </c>
      <c r="B829" s="56"/>
      <c r="C829" s="7" t="s">
        <v>111</v>
      </c>
      <c r="D829" s="7" t="s">
        <v>11877</v>
      </c>
      <c r="E829" s="7"/>
      <c r="F829" s="64"/>
      <c r="G829" s="6"/>
      <c r="H829" s="6"/>
      <c r="I829" s="10" t="s">
        <v>110</v>
      </c>
      <c r="J829" s="11" t="s">
        <v>9638</v>
      </c>
      <c r="K829" s="161"/>
      <c r="L829" s="176"/>
      <c r="M829" s="176">
        <v>1000</v>
      </c>
      <c r="O829" s="162"/>
      <c r="P829" s="80" t="s">
        <v>8030</v>
      </c>
      <c r="Q829" s="80" t="s">
        <v>7393</v>
      </c>
      <c r="R829" s="80"/>
      <c r="S829" s="163"/>
      <c r="T829" s="213"/>
      <c r="U829" s="162"/>
      <c r="V829" s="164"/>
      <c r="W829" s="12" t="str">
        <f>IF(COUNTIF(N829,"spare"),"","Mqtt1")</f>
        <v>Mqtt1</v>
      </c>
      <c r="X829" s="196" t="s">
        <v>10477</v>
      </c>
      <c r="Y829" s="6" t="str">
        <f t="shared" si="272"/>
        <v>marpower/450000-firedetection/201h23-s</v>
      </c>
      <c r="Z829" s="103" t="str">
        <f t="shared" si="271"/>
        <v>$.disabled</v>
      </c>
      <c r="AB829" s="6"/>
      <c r="AJ829" s="80"/>
      <c r="AM829" s="114">
        <f t="shared" si="252"/>
        <v>829</v>
      </c>
      <c r="AN829" s="80"/>
      <c r="AO829" s="80"/>
      <c r="AP829" s="80"/>
      <c r="AQ829" s="80"/>
      <c r="AR829" s="127" t="s">
        <v>110</v>
      </c>
      <c r="AS829" s="80"/>
      <c r="AT829" s="128" t="s">
        <v>9</v>
      </c>
      <c r="AU829" s="7"/>
      <c r="AV829" s="129" t="s">
        <v>112</v>
      </c>
      <c r="AW829" s="126" t="str">
        <f t="shared" si="251"/>
        <v>Please consult operation manual for more information</v>
      </c>
      <c r="AX829" s="137"/>
      <c r="AY829" s="147"/>
      <c r="AZ829" s="167"/>
      <c r="BA829" s="167"/>
      <c r="BB829" s="147" t="str">
        <f t="shared" si="260"/>
        <v>1</v>
      </c>
      <c r="BC829" s="168"/>
      <c r="BD829" s="165"/>
      <c r="BE829" s="165"/>
      <c r="BF829" s="165"/>
      <c r="BG829" s="165"/>
      <c r="BH829" s="165"/>
      <c r="BI829" s="165"/>
      <c r="BJ829" s="165"/>
      <c r="BK829" s="165"/>
      <c r="BL829" s="165"/>
      <c r="BM829" s="165"/>
      <c r="BN829" s="165"/>
      <c r="BO829" s="165"/>
      <c r="BP829" s="165"/>
      <c r="BQ829" s="165"/>
      <c r="BS829" s="6"/>
      <c r="BT829" s="11"/>
      <c r="BU829" s="6"/>
      <c r="BV829" s="6"/>
    </row>
    <row r="830" spans="1:74" ht="15.75" x14ac:dyDescent="0.25">
      <c r="A830" s="52" t="s">
        <v>10055</v>
      </c>
      <c r="B830" s="56"/>
      <c r="C830" s="7" t="s">
        <v>111</v>
      </c>
      <c r="D830" s="7" t="s">
        <v>11877</v>
      </c>
      <c r="E830" s="7"/>
      <c r="F830" s="64"/>
      <c r="G830" s="6"/>
      <c r="H830" s="6"/>
      <c r="I830" s="10" t="s">
        <v>110</v>
      </c>
      <c r="J830" s="11" t="s">
        <v>9639</v>
      </c>
      <c r="K830" s="161"/>
      <c r="L830" s="176"/>
      <c r="M830" s="176">
        <v>1000</v>
      </c>
      <c r="O830" s="162"/>
      <c r="P830" s="80" t="s">
        <v>8144</v>
      </c>
      <c r="Q830" s="80" t="s">
        <v>7394</v>
      </c>
      <c r="R830" s="80"/>
      <c r="S830" s="163"/>
      <c r="T830" s="213"/>
      <c r="U830" s="162"/>
      <c r="V830" s="164"/>
      <c r="W830" s="12" t="str">
        <f>IF(COUNTIF(N830,"spare"),"","Mqtt1")</f>
        <v>Mqtt1</v>
      </c>
      <c r="X830" s="196" t="s">
        <v>10477</v>
      </c>
      <c r="Y830" s="6" t="str">
        <f t="shared" si="272"/>
        <v>marpower/450000-firedetection/201h23-s</v>
      </c>
      <c r="Z830" s="103" t="str">
        <f t="shared" si="271"/>
        <v>$.test</v>
      </c>
      <c r="AB830" s="6"/>
      <c r="AJ830" s="80"/>
      <c r="AM830" s="114" t="str">
        <f t="shared" si="252"/>
        <v/>
      </c>
      <c r="AN830" s="80"/>
      <c r="AO830" s="80"/>
      <c r="AP830" s="80"/>
      <c r="AQ830" s="80"/>
      <c r="AR830" s="127"/>
      <c r="AS830" s="80"/>
      <c r="AT830" s="128"/>
      <c r="AU830" s="7"/>
      <c r="AV830" s="129"/>
      <c r="AW830" s="126" t="str">
        <f t="shared" si="251"/>
        <v/>
      </c>
      <c r="AX830" s="137"/>
      <c r="AY830" s="147"/>
      <c r="AZ830" s="167"/>
      <c r="BA830" s="167"/>
      <c r="BB830" s="147" t="str">
        <f t="shared" si="260"/>
        <v/>
      </c>
      <c r="BC830" s="168"/>
      <c r="BD830" s="165"/>
      <c r="BE830" s="165"/>
      <c r="BF830" s="165"/>
      <c r="BG830" s="165"/>
      <c r="BH830" s="165"/>
      <c r="BI830" s="165"/>
      <c r="BJ830" s="165"/>
      <c r="BK830" s="165"/>
      <c r="BL830" s="165"/>
      <c r="BM830" s="165"/>
      <c r="BN830" s="165"/>
      <c r="BO830" s="165"/>
      <c r="BP830" s="165"/>
      <c r="BQ830" s="165"/>
      <c r="BS830" s="6"/>
      <c r="BT830" s="11"/>
      <c r="BU830" s="6"/>
      <c r="BV830" s="6"/>
    </row>
    <row r="831" spans="1:74" ht="15.75" x14ac:dyDescent="0.25">
      <c r="A831" s="52" t="s">
        <v>10055</v>
      </c>
      <c r="B831" s="56"/>
      <c r="C831" s="7" t="s">
        <v>9455</v>
      </c>
      <c r="D831" s="7" t="s">
        <v>11877</v>
      </c>
      <c r="E831" s="7"/>
      <c r="F831" s="64"/>
      <c r="G831" s="6"/>
      <c r="H831" s="6"/>
      <c r="I831"/>
      <c r="J831" s="11" t="s">
        <v>6999</v>
      </c>
      <c r="K831" s="161" t="s">
        <v>511</v>
      </c>
      <c r="L831" s="176"/>
      <c r="M831" s="176">
        <v>1000</v>
      </c>
      <c r="N831" s="80" t="s">
        <v>1396</v>
      </c>
      <c r="O831" s="162"/>
      <c r="P831" s="80" t="s">
        <v>7475</v>
      </c>
      <c r="Q831" s="80"/>
      <c r="R831" s="80"/>
      <c r="S831" s="163"/>
      <c r="T831" s="213"/>
      <c r="U831" s="162"/>
      <c r="V831" s="164"/>
      <c r="W831" s="12"/>
      <c r="X831" s="196" t="s">
        <v>10445</v>
      </c>
      <c r="Y831" s="6"/>
      <c r="Z831" s="103"/>
      <c r="AA831" s="12">
        <v>1</v>
      </c>
      <c r="AB831" s="6" t="s">
        <v>196</v>
      </c>
      <c r="AC831" s="103">
        <v>32</v>
      </c>
      <c r="AJ831" s="80"/>
      <c r="AK831" s="113" t="s">
        <v>11878</v>
      </c>
      <c r="AM831" s="114" t="str">
        <f t="shared" si="252"/>
        <v/>
      </c>
      <c r="AN831" s="80"/>
      <c r="AO831" s="80"/>
      <c r="AP831" s="80"/>
      <c r="AQ831" s="80"/>
      <c r="AR831" s="127"/>
      <c r="AS831" s="80"/>
      <c r="AT831" s="128"/>
      <c r="AU831" s="7"/>
      <c r="AV831" s="129"/>
      <c r="AW831" s="126" t="str">
        <f t="shared" si="251"/>
        <v/>
      </c>
      <c r="AX831" s="137"/>
      <c r="AY831" s="147"/>
      <c r="AZ831" s="167"/>
      <c r="BA831" s="167"/>
      <c r="BB831" s="147" t="str">
        <f t="shared" si="260"/>
        <v/>
      </c>
      <c r="BC831" s="168"/>
      <c r="BD831" s="165"/>
      <c r="BE831" s="165"/>
      <c r="BF831" s="165"/>
      <c r="BG831" s="165"/>
      <c r="BH831" s="165"/>
      <c r="BI831" s="165"/>
      <c r="BJ831" s="165"/>
      <c r="BK831" s="165"/>
      <c r="BL831" s="165"/>
      <c r="BM831" s="165"/>
      <c r="BN831" s="165"/>
      <c r="BO831" s="165"/>
      <c r="BP831" s="165"/>
      <c r="BQ831" s="165"/>
      <c r="BS831" s="6"/>
      <c r="BT831" s="11"/>
      <c r="BU831" s="6"/>
      <c r="BV831" s="6"/>
    </row>
    <row r="832" spans="1:74" ht="15.75" x14ac:dyDescent="0.25">
      <c r="A832" s="52" t="s">
        <v>10055</v>
      </c>
      <c r="B832" s="56"/>
      <c r="C832" s="7" t="s">
        <v>111</v>
      </c>
      <c r="D832" s="7" t="s">
        <v>11877</v>
      </c>
      <c r="E832" s="7"/>
      <c r="F832" s="64"/>
      <c r="G832" s="6"/>
      <c r="H832" s="6"/>
      <c r="I832" s="10" t="s">
        <v>110</v>
      </c>
      <c r="J832" s="11" t="s">
        <v>9640</v>
      </c>
      <c r="K832" s="161"/>
      <c r="L832" s="176"/>
      <c r="M832" s="176">
        <v>1000</v>
      </c>
      <c r="O832" s="162"/>
      <c r="P832" s="80" t="s">
        <v>7689</v>
      </c>
      <c r="Q832" s="80" t="s">
        <v>7127</v>
      </c>
      <c r="R832" s="80"/>
      <c r="S832" s="163"/>
      <c r="T832" s="213"/>
      <c r="U832" s="162"/>
      <c r="V832" s="164"/>
      <c r="W832" s="12" t="str">
        <f t="shared" ref="W832" si="274">IF(COUNTIF(N832,"spare"),"","Mqtt1")</f>
        <v>Mqtt1</v>
      </c>
      <c r="X832" s="196" t="s">
        <v>10478</v>
      </c>
      <c r="Y832" s="6" t="str">
        <f>LOWER(SUBSTITUTE(SUBSTITUTE(IF(COUNTIF(N832,"spare"),"",_xlfn.CONCAT("marpower/",IF(X832&lt;&gt;"","450000 FIREDETECTION/"&amp;X832,"450000 FIREDETECTION GENERAL")))," ","-"),"_","-"))</f>
        <v>marpower/450000-firedetection/201h22-s</v>
      </c>
      <c r="Z832" s="103" t="str">
        <f t="shared" ref="Z832:Z841" si="275">IF(COUNTIF(N832,"spare"),"","$."&amp;_xlfn.REGEXREPLACE(IF(X832="",J832,_xlfn.REGEXREPLACE(J832,".*_","")),"^FIRE_",""))</f>
        <v>$.alarm</v>
      </c>
      <c r="AB832" s="6"/>
      <c r="AJ832" s="80"/>
      <c r="AM832" s="114">
        <f t="shared" si="252"/>
        <v>832</v>
      </c>
      <c r="AN832" s="80"/>
      <c r="AO832" s="80"/>
      <c r="AP832" s="80"/>
      <c r="AQ832" s="80"/>
      <c r="AR832" s="127" t="s">
        <v>110</v>
      </c>
      <c r="AS832" s="80"/>
      <c r="AT832" s="128" t="s">
        <v>9</v>
      </c>
      <c r="AU832" s="7"/>
      <c r="AV832" s="129" t="s">
        <v>112</v>
      </c>
      <c r="AW832" s="126" t="str">
        <f t="shared" si="251"/>
        <v>Please consult operation manual for more information</v>
      </c>
      <c r="AX832" s="137"/>
      <c r="AY832" s="147"/>
      <c r="AZ832" s="167"/>
      <c r="BA832" s="167"/>
      <c r="BB832" s="147" t="str">
        <f t="shared" si="260"/>
        <v>1</v>
      </c>
      <c r="BC832" s="168"/>
      <c r="BD832" s="165"/>
      <c r="BE832" s="165"/>
      <c r="BF832" s="165"/>
      <c r="BG832" s="165"/>
      <c r="BH832" s="165"/>
      <c r="BI832" s="165"/>
      <c r="BJ832" s="165"/>
      <c r="BK832" s="165"/>
      <c r="BL832" s="165"/>
      <c r="BM832" s="165"/>
      <c r="BN832" s="165"/>
      <c r="BO832" s="165"/>
      <c r="BP832" s="165"/>
      <c r="BQ832" s="165"/>
      <c r="BS832" s="6"/>
      <c r="BT832" s="11"/>
      <c r="BU832" s="6"/>
      <c r="BV832" s="6"/>
    </row>
    <row r="833" spans="1:74" ht="15.75" x14ac:dyDescent="0.25">
      <c r="A833" s="52" t="s">
        <v>10059</v>
      </c>
      <c r="B833" s="56"/>
      <c r="C833" s="7" t="s">
        <v>111</v>
      </c>
      <c r="D833" s="7" t="s">
        <v>11877</v>
      </c>
      <c r="E833" s="7"/>
      <c r="F833" s="64"/>
      <c r="G833" s="6"/>
      <c r="H833" s="6"/>
      <c r="I833" s="10" t="s">
        <v>110</v>
      </c>
      <c r="J833" s="11" t="s">
        <v>9641</v>
      </c>
      <c r="K833" s="161"/>
      <c r="L833" s="176"/>
      <c r="M833" s="176">
        <v>1000</v>
      </c>
      <c r="O833" s="162"/>
      <c r="P833" s="80" t="s">
        <v>7803</v>
      </c>
      <c r="Q833" s="80" t="s">
        <v>7379</v>
      </c>
      <c r="R833" s="80"/>
      <c r="S833" s="163"/>
      <c r="T833" s="213"/>
      <c r="U833" s="162"/>
      <c r="V833" s="164"/>
      <c r="W833" s="12" t="str">
        <f>IF(COUNTIF(N833,"spare"),"","Mqtt1")</f>
        <v>Mqtt1</v>
      </c>
      <c r="X833" s="196" t="s">
        <v>10478</v>
      </c>
      <c r="Y833" s="6" t="str">
        <f t="shared" ref="Y833:Y841" si="276">LOWER(SUBSTITUTE(SUBSTITUTE(IF(COUNTIF(N833,"spare"),"",_xlfn.CONCAT("marpower/",IF(X833&lt;&gt;"","450000 FIREDETECTION/"&amp;X833,"450000 FIREDETECTION GENERAL")))," ","-"),"_","-"))</f>
        <v>marpower/450000-firedetection/201h22-s</v>
      </c>
      <c r="Z833" s="103" t="str">
        <f t="shared" si="275"/>
        <v>$.prealarm</v>
      </c>
      <c r="AB833" s="6"/>
      <c r="AJ833" s="80"/>
      <c r="AM833" s="114">
        <f t="shared" si="252"/>
        <v>833</v>
      </c>
      <c r="AN833" s="80"/>
      <c r="AO833" s="80"/>
      <c r="AP833" s="80"/>
      <c r="AQ833" s="80"/>
      <c r="AR833" s="127" t="s">
        <v>110</v>
      </c>
      <c r="AS833" s="80"/>
      <c r="AT833" s="128" t="s">
        <v>9</v>
      </c>
      <c r="AU833" s="7"/>
      <c r="AV833" s="129" t="s">
        <v>116</v>
      </c>
      <c r="AW833" s="126" t="str">
        <f t="shared" si="251"/>
        <v>Please consult operation manual for more information</v>
      </c>
      <c r="AX833" s="137"/>
      <c r="AY833" s="147"/>
      <c r="AZ833" s="167"/>
      <c r="BA833" s="167"/>
      <c r="BB833" s="147" t="str">
        <f t="shared" si="260"/>
        <v>1</v>
      </c>
      <c r="BC833" s="168"/>
      <c r="BD833" s="165"/>
      <c r="BE833" s="165"/>
      <c r="BF833" s="165"/>
      <c r="BG833" s="165"/>
      <c r="BH833" s="165"/>
      <c r="BI833" s="165"/>
      <c r="BJ833" s="165"/>
      <c r="BK833" s="165"/>
      <c r="BL833" s="165"/>
      <c r="BM833" s="165"/>
      <c r="BN833" s="165"/>
      <c r="BO833" s="165"/>
      <c r="BP833" s="165"/>
      <c r="BQ833" s="165"/>
      <c r="BS833" s="6"/>
      <c r="BT833" s="11"/>
      <c r="BU833" s="6"/>
      <c r="BV833" s="6"/>
    </row>
    <row r="834" spans="1:74" ht="15.75" x14ac:dyDescent="0.25">
      <c r="A834" s="52" t="s">
        <v>10055</v>
      </c>
      <c r="B834" s="56"/>
      <c r="C834" s="7" t="s">
        <v>111</v>
      </c>
      <c r="D834" s="7" t="s">
        <v>11877</v>
      </c>
      <c r="E834" s="7"/>
      <c r="F834" s="64"/>
      <c r="G834" s="6"/>
      <c r="H834" s="6"/>
      <c r="I834" s="10" t="s">
        <v>110</v>
      </c>
      <c r="J834" s="11" t="s">
        <v>9642</v>
      </c>
      <c r="K834" s="161"/>
      <c r="L834" s="176"/>
      <c r="M834" s="176">
        <v>1000</v>
      </c>
      <c r="O834" s="162"/>
      <c r="P834" s="80" t="s">
        <v>7917</v>
      </c>
      <c r="Q834" s="80" t="s">
        <v>7380</v>
      </c>
      <c r="R834" s="80"/>
      <c r="S834" s="163"/>
      <c r="T834" s="213"/>
      <c r="U834" s="162"/>
      <c r="V834" s="164"/>
      <c r="W834" s="12" t="str">
        <f>IF(COUNTIF(N834,"spare"),"","Mqtt1")</f>
        <v>Mqtt1</v>
      </c>
      <c r="X834" s="196" t="s">
        <v>10478</v>
      </c>
      <c r="Y834" s="6" t="str">
        <f t="shared" si="276"/>
        <v>marpower/450000-firedetection/201h22-s</v>
      </c>
      <c r="Z834" s="103" t="str">
        <f t="shared" si="275"/>
        <v>$.fault</v>
      </c>
      <c r="AB834" s="6"/>
      <c r="AJ834" s="80"/>
      <c r="AM834" s="114">
        <f t="shared" si="252"/>
        <v>834</v>
      </c>
      <c r="AN834" s="80"/>
      <c r="AO834" s="80"/>
      <c r="AP834" s="80"/>
      <c r="AQ834" s="80"/>
      <c r="AR834" s="127" t="s">
        <v>110</v>
      </c>
      <c r="AS834" s="80"/>
      <c r="AT834" s="128" t="s">
        <v>9</v>
      </c>
      <c r="AU834" s="7"/>
      <c r="AV834" s="129" t="s">
        <v>112</v>
      </c>
      <c r="AW834" s="126" t="str">
        <f t="shared" si="251"/>
        <v>Please consult operation manual for more information</v>
      </c>
      <c r="AX834" s="137"/>
      <c r="AY834" s="147"/>
      <c r="AZ834" s="167"/>
      <c r="BA834" s="167"/>
      <c r="BB834" s="147" t="str">
        <f t="shared" si="260"/>
        <v>1</v>
      </c>
      <c r="BC834" s="168"/>
      <c r="BD834" s="165"/>
      <c r="BE834" s="165"/>
      <c r="BF834" s="165"/>
      <c r="BG834" s="165"/>
      <c r="BH834" s="165"/>
      <c r="BI834" s="165"/>
      <c r="BJ834" s="165"/>
      <c r="BK834" s="165"/>
      <c r="BL834" s="165"/>
      <c r="BM834" s="165"/>
      <c r="BN834" s="165"/>
      <c r="BO834" s="165"/>
      <c r="BP834" s="165"/>
      <c r="BQ834" s="165"/>
      <c r="BS834" s="6"/>
      <c r="BT834" s="11"/>
      <c r="BU834" s="6"/>
      <c r="BV834" s="6"/>
    </row>
    <row r="835" spans="1:74" ht="15.75" x14ac:dyDescent="0.25">
      <c r="A835" s="52" t="s">
        <v>10055</v>
      </c>
      <c r="B835" s="56"/>
      <c r="C835" s="7" t="s">
        <v>111</v>
      </c>
      <c r="D835" s="7" t="s">
        <v>11877</v>
      </c>
      <c r="E835" s="7"/>
      <c r="F835" s="64"/>
      <c r="G835" s="6"/>
      <c r="H835" s="6"/>
      <c r="I835" s="10" t="s">
        <v>110</v>
      </c>
      <c r="J835" s="11" t="s">
        <v>9643</v>
      </c>
      <c r="K835" s="161"/>
      <c r="L835" s="176"/>
      <c r="M835" s="176">
        <v>1000</v>
      </c>
      <c r="O835" s="162"/>
      <c r="P835" s="80" t="s">
        <v>8031</v>
      </c>
      <c r="Q835" s="80" t="s">
        <v>7381</v>
      </c>
      <c r="R835" s="80"/>
      <c r="S835" s="163"/>
      <c r="T835" s="213"/>
      <c r="U835" s="162"/>
      <c r="V835" s="164"/>
      <c r="W835" s="12" t="str">
        <f>IF(COUNTIF(N835,"spare"),"","Mqtt1")</f>
        <v>Mqtt1</v>
      </c>
      <c r="X835" s="196" t="s">
        <v>10478</v>
      </c>
      <c r="Y835" s="6" t="str">
        <f t="shared" si="276"/>
        <v>marpower/450000-firedetection/201h22-s</v>
      </c>
      <c r="Z835" s="103" t="str">
        <f t="shared" si="275"/>
        <v>$.disabled</v>
      </c>
      <c r="AB835" s="6"/>
      <c r="AJ835" s="80"/>
      <c r="AM835" s="114">
        <f t="shared" si="252"/>
        <v>835</v>
      </c>
      <c r="AN835" s="80"/>
      <c r="AO835" s="80"/>
      <c r="AP835" s="80"/>
      <c r="AQ835" s="80"/>
      <c r="AR835" s="127" t="s">
        <v>110</v>
      </c>
      <c r="AS835" s="80"/>
      <c r="AT835" s="128" t="s">
        <v>9</v>
      </c>
      <c r="AU835" s="7"/>
      <c r="AV835" s="129" t="s">
        <v>112</v>
      </c>
      <c r="AW835" s="126" t="str">
        <f t="shared" si="251"/>
        <v>Please consult operation manual for more information</v>
      </c>
      <c r="AX835" s="137"/>
      <c r="AY835" s="147"/>
      <c r="AZ835" s="167"/>
      <c r="BA835" s="167"/>
      <c r="BB835" s="147" t="str">
        <f t="shared" si="260"/>
        <v>1</v>
      </c>
      <c r="BC835" s="168"/>
      <c r="BD835" s="165"/>
      <c r="BE835" s="165"/>
      <c r="BF835" s="165"/>
      <c r="BG835" s="165"/>
      <c r="BH835" s="165"/>
      <c r="BI835" s="165"/>
      <c r="BJ835" s="165"/>
      <c r="BK835" s="165"/>
      <c r="BL835" s="165"/>
      <c r="BM835" s="165"/>
      <c r="BN835" s="165"/>
      <c r="BO835" s="165"/>
      <c r="BP835" s="165"/>
      <c r="BQ835" s="165"/>
      <c r="BS835" s="6"/>
      <c r="BT835" s="11"/>
      <c r="BU835" s="6"/>
      <c r="BV835" s="6"/>
    </row>
    <row r="836" spans="1:74" ht="15.75" x14ac:dyDescent="0.25">
      <c r="A836" s="52" t="s">
        <v>10055</v>
      </c>
      <c r="B836" s="56"/>
      <c r="C836" s="7" t="s">
        <v>111</v>
      </c>
      <c r="D836" s="7" t="s">
        <v>11877</v>
      </c>
      <c r="E836" s="7"/>
      <c r="F836" s="64"/>
      <c r="G836" s="6"/>
      <c r="H836" s="6"/>
      <c r="I836" s="10" t="s">
        <v>110</v>
      </c>
      <c r="J836" s="11" t="s">
        <v>9644</v>
      </c>
      <c r="K836" s="161"/>
      <c r="L836" s="176"/>
      <c r="M836" s="176">
        <v>1000</v>
      </c>
      <c r="O836" s="162"/>
      <c r="P836" s="80" t="s">
        <v>8145</v>
      </c>
      <c r="Q836" s="80" t="s">
        <v>7382</v>
      </c>
      <c r="R836" s="80"/>
      <c r="S836" s="163"/>
      <c r="T836" s="213"/>
      <c r="U836" s="162"/>
      <c r="V836" s="164"/>
      <c r="W836" s="12" t="str">
        <f>IF(COUNTIF(N836,"spare"),"","Mqtt1")</f>
        <v>Mqtt1</v>
      </c>
      <c r="X836" s="196" t="s">
        <v>10478</v>
      </c>
      <c r="Y836" s="6" t="str">
        <f t="shared" si="276"/>
        <v>marpower/450000-firedetection/201h22-s</v>
      </c>
      <c r="Z836" s="103" t="str">
        <f t="shared" si="275"/>
        <v>$.test</v>
      </c>
      <c r="AB836" s="6"/>
      <c r="AJ836" s="80"/>
      <c r="AM836" s="114" t="str">
        <f t="shared" si="252"/>
        <v/>
      </c>
      <c r="AN836" s="80"/>
      <c r="AO836" s="80"/>
      <c r="AP836" s="80"/>
      <c r="AQ836" s="80"/>
      <c r="AR836" s="127"/>
      <c r="AS836" s="80"/>
      <c r="AT836" s="7"/>
      <c r="AU836" s="7"/>
      <c r="AV836" s="165"/>
      <c r="AW836" s="126" t="str">
        <f t="shared" ref="AW836:AW899" si="277">IF(ISNUMBER(AM836),"Please consult operation manual for more information","")</f>
        <v/>
      </c>
      <c r="AX836" s="137"/>
      <c r="AY836" s="147"/>
      <c r="AZ836" s="167"/>
      <c r="BA836" s="167"/>
      <c r="BB836" s="147" t="str">
        <f t="shared" si="260"/>
        <v/>
      </c>
      <c r="BC836" s="168"/>
      <c r="BD836" s="165"/>
      <c r="BE836" s="165"/>
      <c r="BF836" s="165"/>
      <c r="BG836" s="165"/>
      <c r="BH836" s="165"/>
      <c r="BI836" s="165"/>
      <c r="BJ836" s="165"/>
      <c r="BK836" s="165"/>
      <c r="BL836" s="165"/>
      <c r="BM836" s="165"/>
      <c r="BN836" s="165"/>
      <c r="BO836" s="165"/>
      <c r="BP836" s="165"/>
      <c r="BQ836" s="165"/>
      <c r="BS836" s="6"/>
      <c r="BT836" s="11"/>
      <c r="BU836" s="6"/>
      <c r="BV836" s="6"/>
    </row>
    <row r="837" spans="1:74" ht="15.75" x14ac:dyDescent="0.25">
      <c r="A837" s="52" t="s">
        <v>10055</v>
      </c>
      <c r="B837" s="56"/>
      <c r="C837" s="7" t="s">
        <v>111</v>
      </c>
      <c r="D837" s="7" t="s">
        <v>11877</v>
      </c>
      <c r="E837" s="7"/>
      <c r="F837" s="64"/>
      <c r="G837" s="6"/>
      <c r="H837" s="6"/>
      <c r="I837" s="10" t="s">
        <v>110</v>
      </c>
      <c r="J837" s="11" t="s">
        <v>9645</v>
      </c>
      <c r="K837" s="161"/>
      <c r="L837" s="176"/>
      <c r="M837" s="176">
        <v>1000</v>
      </c>
      <c r="O837" s="162"/>
      <c r="P837" s="80" t="s">
        <v>7690</v>
      </c>
      <c r="Q837" s="80" t="s">
        <v>7128</v>
      </c>
      <c r="R837" s="80"/>
      <c r="S837" s="163"/>
      <c r="T837" s="213"/>
      <c r="U837" s="162"/>
      <c r="V837" s="164"/>
      <c r="W837" s="12" t="str">
        <f t="shared" ref="W837" si="278">IF(COUNTIF(N837,"spare"),"","Mqtt1")</f>
        <v>Mqtt1</v>
      </c>
      <c r="X837" s="196" t="s">
        <v>10479</v>
      </c>
      <c r="Y837" s="6" t="str">
        <f t="shared" si="276"/>
        <v>marpower/450000-firedetection/201h37-s</v>
      </c>
      <c r="Z837" s="103" t="str">
        <f t="shared" si="275"/>
        <v>$.alarm</v>
      </c>
      <c r="AB837" s="6"/>
      <c r="AJ837" s="80"/>
      <c r="AM837" s="114">
        <f t="shared" si="252"/>
        <v>837</v>
      </c>
      <c r="AN837" s="80"/>
      <c r="AO837" s="80"/>
      <c r="AP837" s="80"/>
      <c r="AQ837" s="80"/>
      <c r="AR837" s="127" t="s">
        <v>110</v>
      </c>
      <c r="AS837" s="80"/>
      <c r="AT837" s="128" t="s">
        <v>9</v>
      </c>
      <c r="AU837" s="7"/>
      <c r="AV837" s="129" t="s">
        <v>112</v>
      </c>
      <c r="AW837" s="126" t="str">
        <f t="shared" si="277"/>
        <v>Please consult operation manual for more information</v>
      </c>
      <c r="AX837" s="137"/>
      <c r="AY837" s="147"/>
      <c r="AZ837" s="167"/>
      <c r="BA837" s="167"/>
      <c r="BB837" s="147" t="str">
        <f t="shared" si="260"/>
        <v>1</v>
      </c>
      <c r="BC837" s="168"/>
      <c r="BD837" s="165"/>
      <c r="BE837" s="165"/>
      <c r="BF837" s="165"/>
      <c r="BG837" s="165"/>
      <c r="BH837" s="165"/>
      <c r="BI837" s="165"/>
      <c r="BJ837" s="165"/>
      <c r="BK837" s="165"/>
      <c r="BL837" s="165"/>
      <c r="BM837" s="165"/>
      <c r="BN837" s="165"/>
      <c r="BO837" s="165"/>
      <c r="BP837" s="165"/>
      <c r="BQ837" s="165"/>
      <c r="BS837" s="6"/>
      <c r="BT837" s="11"/>
      <c r="BU837" s="6"/>
      <c r="BV837" s="6"/>
    </row>
    <row r="838" spans="1:74" ht="15.75" x14ac:dyDescent="0.25">
      <c r="A838" s="52" t="s">
        <v>10059</v>
      </c>
      <c r="B838" s="56"/>
      <c r="C838" s="7" t="s">
        <v>111</v>
      </c>
      <c r="D838" s="7" t="s">
        <v>11877</v>
      </c>
      <c r="E838" s="7"/>
      <c r="F838" s="64"/>
      <c r="G838" s="6"/>
      <c r="H838" s="6"/>
      <c r="I838" s="10" t="s">
        <v>110</v>
      </c>
      <c r="J838" s="11" t="s">
        <v>9646</v>
      </c>
      <c r="K838" s="161"/>
      <c r="L838" s="176"/>
      <c r="M838" s="176">
        <v>1000</v>
      </c>
      <c r="O838" s="162"/>
      <c r="P838" s="80" t="s">
        <v>7804</v>
      </c>
      <c r="Q838" s="80" t="s">
        <v>7383</v>
      </c>
      <c r="R838" s="80"/>
      <c r="S838" s="163"/>
      <c r="T838" s="213"/>
      <c r="U838" s="162"/>
      <c r="V838" s="164"/>
      <c r="W838" s="12" t="str">
        <f>IF(COUNTIF(N838,"spare"),"","Mqtt1")</f>
        <v>Mqtt1</v>
      </c>
      <c r="X838" s="196" t="s">
        <v>10479</v>
      </c>
      <c r="Y838" s="6" t="str">
        <f t="shared" si="276"/>
        <v>marpower/450000-firedetection/201h37-s</v>
      </c>
      <c r="Z838" s="103" t="str">
        <f t="shared" si="275"/>
        <v>$.prealarm</v>
      </c>
      <c r="AB838" s="6"/>
      <c r="AJ838" s="80"/>
      <c r="AM838" s="114">
        <f t="shared" si="252"/>
        <v>838</v>
      </c>
      <c r="AN838" s="80"/>
      <c r="AO838" s="80"/>
      <c r="AP838" s="80"/>
      <c r="AQ838" s="80"/>
      <c r="AR838" s="127" t="s">
        <v>110</v>
      </c>
      <c r="AS838" s="80"/>
      <c r="AT838" s="128" t="s">
        <v>9</v>
      </c>
      <c r="AU838" s="7"/>
      <c r="AV838" s="129" t="s">
        <v>116</v>
      </c>
      <c r="AW838" s="126" t="str">
        <f t="shared" si="277"/>
        <v>Please consult operation manual for more information</v>
      </c>
      <c r="AX838" s="137"/>
      <c r="AY838" s="147"/>
      <c r="AZ838" s="167"/>
      <c r="BA838" s="167"/>
      <c r="BB838" s="147" t="str">
        <f t="shared" si="260"/>
        <v>1</v>
      </c>
      <c r="BC838" s="168"/>
      <c r="BD838" s="165"/>
      <c r="BE838" s="165"/>
      <c r="BF838" s="165"/>
      <c r="BG838" s="165"/>
      <c r="BH838" s="165"/>
      <c r="BI838" s="165"/>
      <c r="BJ838" s="165"/>
      <c r="BK838" s="165"/>
      <c r="BL838" s="165"/>
      <c r="BM838" s="165"/>
      <c r="BN838" s="165"/>
      <c r="BO838" s="165"/>
      <c r="BP838" s="165"/>
      <c r="BQ838" s="165"/>
      <c r="BS838" s="6"/>
      <c r="BT838" s="11"/>
      <c r="BU838" s="6"/>
      <c r="BV838" s="6"/>
    </row>
    <row r="839" spans="1:74" ht="15.75" x14ac:dyDescent="0.25">
      <c r="A839" s="52" t="s">
        <v>10055</v>
      </c>
      <c r="B839" s="56"/>
      <c r="C839" s="7" t="s">
        <v>111</v>
      </c>
      <c r="D839" s="7" t="s">
        <v>11877</v>
      </c>
      <c r="E839" s="7"/>
      <c r="F839" s="64"/>
      <c r="G839" s="6"/>
      <c r="H839" s="6"/>
      <c r="I839" s="10" t="s">
        <v>110</v>
      </c>
      <c r="J839" s="11" t="s">
        <v>9647</v>
      </c>
      <c r="K839" s="161"/>
      <c r="L839" s="176"/>
      <c r="M839" s="176">
        <v>1000</v>
      </c>
      <c r="O839" s="162"/>
      <c r="P839" s="80" t="s">
        <v>7918</v>
      </c>
      <c r="Q839" s="80" t="s">
        <v>7384</v>
      </c>
      <c r="R839" s="80"/>
      <c r="S839" s="163"/>
      <c r="T839" s="213"/>
      <c r="U839" s="162"/>
      <c r="V839" s="164"/>
      <c r="W839" s="12" t="str">
        <f>IF(COUNTIF(N839,"spare"),"","Mqtt1")</f>
        <v>Mqtt1</v>
      </c>
      <c r="X839" s="196" t="s">
        <v>10479</v>
      </c>
      <c r="Y839" s="6" t="str">
        <f t="shared" si="276"/>
        <v>marpower/450000-firedetection/201h37-s</v>
      </c>
      <c r="Z839" s="103" t="str">
        <f t="shared" si="275"/>
        <v>$.fault</v>
      </c>
      <c r="AB839" s="6"/>
      <c r="AJ839" s="80"/>
      <c r="AM839" s="114">
        <f t="shared" si="252"/>
        <v>839</v>
      </c>
      <c r="AN839" s="80"/>
      <c r="AO839" s="80"/>
      <c r="AP839" s="80"/>
      <c r="AQ839" s="80"/>
      <c r="AR839" s="127" t="s">
        <v>110</v>
      </c>
      <c r="AS839" s="80"/>
      <c r="AT839" s="128" t="s">
        <v>9</v>
      </c>
      <c r="AU839" s="7"/>
      <c r="AV839" s="129" t="s">
        <v>112</v>
      </c>
      <c r="AW839" s="126" t="str">
        <f t="shared" si="277"/>
        <v>Please consult operation manual for more information</v>
      </c>
      <c r="AX839" s="137"/>
      <c r="AY839" s="147"/>
      <c r="AZ839" s="167"/>
      <c r="BA839" s="167"/>
      <c r="BB839" s="147" t="str">
        <f t="shared" si="260"/>
        <v>1</v>
      </c>
      <c r="BC839" s="168"/>
      <c r="BD839" s="165"/>
      <c r="BE839" s="165"/>
      <c r="BF839" s="165"/>
      <c r="BG839" s="165"/>
      <c r="BH839" s="165"/>
      <c r="BI839" s="165"/>
      <c r="BJ839" s="165"/>
      <c r="BK839" s="165"/>
      <c r="BL839" s="165"/>
      <c r="BM839" s="165"/>
      <c r="BN839" s="165"/>
      <c r="BO839" s="165"/>
      <c r="BP839" s="165"/>
      <c r="BQ839" s="165"/>
      <c r="BS839" s="6"/>
      <c r="BT839" s="11"/>
      <c r="BU839" s="6"/>
      <c r="BV839" s="6"/>
    </row>
    <row r="840" spans="1:74" ht="15.75" x14ac:dyDescent="0.25">
      <c r="A840" s="52" t="s">
        <v>10055</v>
      </c>
      <c r="B840" s="56"/>
      <c r="C840" s="7" t="s">
        <v>111</v>
      </c>
      <c r="D840" s="7" t="s">
        <v>11877</v>
      </c>
      <c r="E840" s="7"/>
      <c r="F840" s="64"/>
      <c r="G840" s="6"/>
      <c r="H840" s="6"/>
      <c r="I840" s="10" t="s">
        <v>110</v>
      </c>
      <c r="J840" s="11" t="s">
        <v>9648</v>
      </c>
      <c r="K840" s="161"/>
      <c r="L840" s="176"/>
      <c r="M840" s="176">
        <v>1000</v>
      </c>
      <c r="O840" s="162"/>
      <c r="P840" s="80" t="s">
        <v>8032</v>
      </c>
      <c r="Q840" s="80" t="s">
        <v>7385</v>
      </c>
      <c r="R840" s="80"/>
      <c r="S840" s="163"/>
      <c r="T840" s="213"/>
      <c r="U840" s="162"/>
      <c r="V840" s="164"/>
      <c r="W840" s="12" t="str">
        <f>IF(COUNTIF(N840,"spare"),"","Mqtt1")</f>
        <v>Mqtt1</v>
      </c>
      <c r="X840" s="196" t="s">
        <v>10479</v>
      </c>
      <c r="Y840" s="6" t="str">
        <f t="shared" si="276"/>
        <v>marpower/450000-firedetection/201h37-s</v>
      </c>
      <c r="Z840" s="103" t="str">
        <f t="shared" si="275"/>
        <v>$.disabled</v>
      </c>
      <c r="AB840" s="6"/>
      <c r="AJ840" s="80"/>
      <c r="AM840" s="114">
        <f t="shared" ref="AM840:AM903" si="279">IF(ISBLANK(AT840),"",ROW())</f>
        <v>840</v>
      </c>
      <c r="AN840" s="80"/>
      <c r="AO840" s="80"/>
      <c r="AP840" s="80"/>
      <c r="AQ840" s="80"/>
      <c r="AR840" s="127" t="s">
        <v>110</v>
      </c>
      <c r="AS840" s="80"/>
      <c r="AT840" s="128" t="s">
        <v>9</v>
      </c>
      <c r="AU840" s="7"/>
      <c r="AV840" s="129" t="s">
        <v>112</v>
      </c>
      <c r="AW840" s="126" t="str">
        <f t="shared" si="277"/>
        <v>Please consult operation manual for more information</v>
      </c>
      <c r="AX840" s="137"/>
      <c r="AY840" s="147"/>
      <c r="AZ840" s="167"/>
      <c r="BA840" s="167"/>
      <c r="BB840" s="147" t="str">
        <f t="shared" si="260"/>
        <v>1</v>
      </c>
      <c r="BC840" s="168"/>
      <c r="BD840" s="165"/>
      <c r="BE840" s="165"/>
      <c r="BF840" s="165"/>
      <c r="BG840" s="165"/>
      <c r="BH840" s="165"/>
      <c r="BI840" s="165"/>
      <c r="BJ840" s="165"/>
      <c r="BK840" s="165"/>
      <c r="BL840" s="165"/>
      <c r="BM840" s="165"/>
      <c r="BN840" s="165"/>
      <c r="BO840" s="165"/>
      <c r="BP840" s="165"/>
      <c r="BQ840" s="165"/>
      <c r="BS840" s="6"/>
      <c r="BT840" s="11"/>
      <c r="BU840" s="6"/>
      <c r="BV840" s="6"/>
    </row>
    <row r="841" spans="1:74" ht="15.75" x14ac:dyDescent="0.25">
      <c r="A841" s="52" t="s">
        <v>10055</v>
      </c>
      <c r="B841" s="56"/>
      <c r="C841" s="7" t="s">
        <v>111</v>
      </c>
      <c r="D841" s="7" t="s">
        <v>11877</v>
      </c>
      <c r="E841" s="7"/>
      <c r="F841" s="64"/>
      <c r="G841" s="6"/>
      <c r="H841" s="6"/>
      <c r="I841" s="10" t="s">
        <v>110</v>
      </c>
      <c r="J841" s="11" t="s">
        <v>9649</v>
      </c>
      <c r="K841" s="161"/>
      <c r="L841" s="176"/>
      <c r="M841" s="176">
        <v>1000</v>
      </c>
      <c r="O841" s="162"/>
      <c r="P841" s="80" t="s">
        <v>8146</v>
      </c>
      <c r="Q841" s="80" t="s">
        <v>7386</v>
      </c>
      <c r="R841" s="80"/>
      <c r="S841" s="163"/>
      <c r="T841" s="213"/>
      <c r="U841" s="162"/>
      <c r="V841" s="164"/>
      <c r="W841" s="12" t="str">
        <f>IF(COUNTIF(N841,"spare"),"","Mqtt1")</f>
        <v>Mqtt1</v>
      </c>
      <c r="X841" s="196" t="s">
        <v>10479</v>
      </c>
      <c r="Y841" s="6" t="str">
        <f t="shared" si="276"/>
        <v>marpower/450000-firedetection/201h37-s</v>
      </c>
      <c r="Z841" s="103" t="str">
        <f t="shared" si="275"/>
        <v>$.test</v>
      </c>
      <c r="AB841" s="6"/>
      <c r="AJ841" s="80"/>
      <c r="AM841" s="114" t="str">
        <f t="shared" si="279"/>
        <v/>
      </c>
      <c r="AN841" s="80"/>
      <c r="AO841" s="80"/>
      <c r="AP841" s="80"/>
      <c r="AQ841" s="80"/>
      <c r="AR841" s="127"/>
      <c r="AS841" s="80"/>
      <c r="AT841" s="7"/>
      <c r="AU841" s="7"/>
      <c r="AV841" s="165"/>
      <c r="AW841" s="126" t="str">
        <f t="shared" si="277"/>
        <v/>
      </c>
      <c r="AX841" s="137"/>
      <c r="AY841" s="147"/>
      <c r="AZ841" s="167"/>
      <c r="BA841" s="167"/>
      <c r="BB841" s="147" t="str">
        <f t="shared" si="260"/>
        <v/>
      </c>
      <c r="BC841" s="168"/>
      <c r="BD841" s="165"/>
      <c r="BE841" s="165"/>
      <c r="BF841" s="165"/>
      <c r="BG841" s="165"/>
      <c r="BH841" s="165"/>
      <c r="BI841" s="165"/>
      <c r="BJ841" s="165"/>
      <c r="BK841" s="165"/>
      <c r="BL841" s="165"/>
      <c r="BM841" s="165"/>
      <c r="BN841" s="165"/>
      <c r="BO841" s="165"/>
      <c r="BP841" s="165"/>
      <c r="BQ841" s="165"/>
      <c r="BS841" s="6"/>
      <c r="BT841" s="11"/>
      <c r="BU841" s="6"/>
      <c r="BV841" s="6"/>
    </row>
    <row r="842" spans="1:74" ht="15.75" x14ac:dyDescent="0.25">
      <c r="A842" s="52" t="s">
        <v>10055</v>
      </c>
      <c r="B842" s="56"/>
      <c r="C842" s="7" t="s">
        <v>9455</v>
      </c>
      <c r="D842" s="7" t="s">
        <v>11877</v>
      </c>
      <c r="E842" s="7"/>
      <c r="F842" s="64"/>
      <c r="G842" s="6"/>
      <c r="H842" s="6"/>
      <c r="I842"/>
      <c r="J842" s="11" t="s">
        <v>7000</v>
      </c>
      <c r="K842" s="161" t="s">
        <v>511</v>
      </c>
      <c r="L842" s="176"/>
      <c r="M842" s="176">
        <v>1000</v>
      </c>
      <c r="N842" s="80" t="s">
        <v>1396</v>
      </c>
      <c r="O842" s="162"/>
      <c r="P842" s="80" t="s">
        <v>7476</v>
      </c>
      <c r="Q842" s="80"/>
      <c r="R842" s="80"/>
      <c r="S842" s="163"/>
      <c r="T842" s="213"/>
      <c r="U842" s="162"/>
      <c r="V842" s="164"/>
      <c r="W842" s="12"/>
      <c r="X842" s="196" t="s">
        <v>10445</v>
      </c>
      <c r="Y842" s="6"/>
      <c r="Z842" s="103"/>
      <c r="AA842" s="12">
        <v>1</v>
      </c>
      <c r="AB842" s="6" t="s">
        <v>196</v>
      </c>
      <c r="AC842" s="103">
        <v>33</v>
      </c>
      <c r="AJ842" s="80"/>
      <c r="AK842" s="113" t="s">
        <v>11878</v>
      </c>
      <c r="AM842" s="114" t="str">
        <f t="shared" si="279"/>
        <v/>
      </c>
      <c r="AN842" s="80"/>
      <c r="AO842" s="80"/>
      <c r="AP842" s="80"/>
      <c r="AQ842" s="80"/>
      <c r="AR842" s="127"/>
      <c r="AS842" s="80"/>
      <c r="AT842" s="7"/>
      <c r="AU842" s="7"/>
      <c r="AV842" s="165"/>
      <c r="AW842" s="126" t="str">
        <f t="shared" si="277"/>
        <v/>
      </c>
      <c r="AX842" s="137"/>
      <c r="AY842" s="147"/>
      <c r="AZ842" s="167"/>
      <c r="BA842" s="167"/>
      <c r="BB842" s="147" t="str">
        <f t="shared" si="260"/>
        <v/>
      </c>
      <c r="BC842" s="168"/>
      <c r="BD842" s="165"/>
      <c r="BE842" s="165"/>
      <c r="BF842" s="165"/>
      <c r="BG842" s="165"/>
      <c r="BH842" s="165"/>
      <c r="BI842" s="165"/>
      <c r="BJ842" s="165"/>
      <c r="BK842" s="165"/>
      <c r="BL842" s="165"/>
      <c r="BM842" s="165"/>
      <c r="BN842" s="165"/>
      <c r="BO842" s="165"/>
      <c r="BP842" s="165"/>
      <c r="BQ842" s="165"/>
      <c r="BS842" s="6"/>
      <c r="BT842" s="11"/>
      <c r="BU842" s="6"/>
      <c r="BV842" s="6"/>
    </row>
    <row r="843" spans="1:74" ht="15.75" x14ac:dyDescent="0.25">
      <c r="A843" s="52" t="s">
        <v>10055</v>
      </c>
      <c r="B843" s="56"/>
      <c r="C843" s="7" t="s">
        <v>111</v>
      </c>
      <c r="D843" s="7" t="s">
        <v>11877</v>
      </c>
      <c r="E843" s="7"/>
      <c r="F843" s="64"/>
      <c r="G843" s="6"/>
      <c r="H843" s="6"/>
      <c r="I843" s="10" t="s">
        <v>110</v>
      </c>
      <c r="J843" s="11" t="s">
        <v>9650</v>
      </c>
      <c r="K843" s="161"/>
      <c r="L843" s="176"/>
      <c r="M843" s="176">
        <v>1000</v>
      </c>
      <c r="O843" s="162"/>
      <c r="P843" s="80" t="s">
        <v>7691</v>
      </c>
      <c r="Q843" s="80" t="s">
        <v>7129</v>
      </c>
      <c r="R843" s="80"/>
      <c r="S843" s="163"/>
      <c r="T843" s="213"/>
      <c r="U843" s="162"/>
      <c r="V843" s="164"/>
      <c r="W843" s="12" t="str">
        <f t="shared" ref="W843" si="280">IF(COUNTIF(N843,"spare"),"","Mqtt1")</f>
        <v>Mqtt1</v>
      </c>
      <c r="X843" s="196" t="s">
        <v>10480</v>
      </c>
      <c r="Y843" s="6" t="str">
        <f>LOWER(SUBSTITUTE(SUBSTITUTE(IF(COUNTIF(N843,"spare"),"",_xlfn.CONCAT("marpower/",IF(X843&lt;&gt;"","450000 FIREDETECTION/"&amp;X843,"450000 FIREDETECTION GENERAL")))," ","-"),"_","-"))</f>
        <v>marpower/450000-firedetection/201h34-s</v>
      </c>
      <c r="Z843" s="103" t="str">
        <f t="shared" ref="Z843:Z852" si="281">IF(COUNTIF(N843,"spare"),"","$."&amp;_xlfn.REGEXREPLACE(IF(X843="",J843,_xlfn.REGEXREPLACE(J843,".*_","")),"^FIRE_",""))</f>
        <v>$.alarm</v>
      </c>
      <c r="AB843" s="6"/>
      <c r="AJ843" s="80"/>
      <c r="AM843" s="114">
        <f t="shared" si="279"/>
        <v>843</v>
      </c>
      <c r="AN843" s="80"/>
      <c r="AO843" s="80"/>
      <c r="AP843" s="80"/>
      <c r="AQ843" s="80"/>
      <c r="AR843" s="127" t="s">
        <v>110</v>
      </c>
      <c r="AS843" s="80"/>
      <c r="AT843" s="128" t="s">
        <v>9</v>
      </c>
      <c r="AU843" s="7"/>
      <c r="AV843" s="129" t="s">
        <v>112</v>
      </c>
      <c r="AW843" s="126" t="str">
        <f t="shared" si="277"/>
        <v>Please consult operation manual for more information</v>
      </c>
      <c r="AX843" s="137"/>
      <c r="AY843" s="147"/>
      <c r="AZ843" s="167"/>
      <c r="BA843" s="167"/>
      <c r="BB843" s="147" t="str">
        <f t="shared" si="260"/>
        <v>1</v>
      </c>
      <c r="BC843" s="168"/>
      <c r="BD843" s="165"/>
      <c r="BE843" s="165"/>
      <c r="BF843" s="165"/>
      <c r="BG843" s="165"/>
      <c r="BH843" s="165"/>
      <c r="BI843" s="165"/>
      <c r="BJ843" s="165"/>
      <c r="BK843" s="165"/>
      <c r="BL843" s="165"/>
      <c r="BM843" s="165"/>
      <c r="BN843" s="165"/>
      <c r="BO843" s="165"/>
      <c r="BP843" s="165"/>
      <c r="BQ843" s="165"/>
      <c r="BS843" s="6"/>
      <c r="BT843" s="11"/>
      <c r="BU843" s="6"/>
      <c r="BV843" s="6"/>
    </row>
    <row r="844" spans="1:74" ht="15.75" x14ac:dyDescent="0.25">
      <c r="A844" s="52" t="s">
        <v>10059</v>
      </c>
      <c r="B844" s="56"/>
      <c r="C844" s="7" t="s">
        <v>111</v>
      </c>
      <c r="D844" s="7" t="s">
        <v>11877</v>
      </c>
      <c r="E844" s="7"/>
      <c r="F844" s="64"/>
      <c r="G844" s="6"/>
      <c r="H844" s="6"/>
      <c r="I844" s="10" t="s">
        <v>110</v>
      </c>
      <c r="J844" s="11" t="s">
        <v>9651</v>
      </c>
      <c r="K844" s="161"/>
      <c r="L844" s="176"/>
      <c r="M844" s="176">
        <v>1000</v>
      </c>
      <c r="O844" s="162"/>
      <c r="P844" s="80" t="s">
        <v>7805</v>
      </c>
      <c r="Q844" s="80" t="s">
        <v>7371</v>
      </c>
      <c r="R844" s="80"/>
      <c r="S844" s="163"/>
      <c r="T844" s="213"/>
      <c r="U844" s="162"/>
      <c r="V844" s="164"/>
      <c r="W844" s="12" t="str">
        <f>IF(COUNTIF(N844,"spare"),"","Mqtt1")</f>
        <v>Mqtt1</v>
      </c>
      <c r="X844" s="196" t="s">
        <v>10480</v>
      </c>
      <c r="Y844" s="6" t="str">
        <f t="shared" ref="Y844:Y852" si="282">LOWER(SUBSTITUTE(SUBSTITUTE(IF(COUNTIF(N844,"spare"),"",_xlfn.CONCAT("marpower/",IF(X844&lt;&gt;"","450000 FIREDETECTION/"&amp;X844,"450000 FIREDETECTION GENERAL")))," ","-"),"_","-"))</f>
        <v>marpower/450000-firedetection/201h34-s</v>
      </c>
      <c r="Z844" s="103" t="str">
        <f t="shared" si="281"/>
        <v>$.prealarm</v>
      </c>
      <c r="AB844" s="6"/>
      <c r="AJ844" s="80"/>
      <c r="AM844" s="114">
        <f t="shared" si="279"/>
        <v>844</v>
      </c>
      <c r="AN844" s="80"/>
      <c r="AO844" s="80"/>
      <c r="AP844" s="80"/>
      <c r="AQ844" s="80"/>
      <c r="AR844" s="127" t="s">
        <v>110</v>
      </c>
      <c r="AS844" s="80"/>
      <c r="AT844" s="128" t="s">
        <v>9</v>
      </c>
      <c r="AU844" s="7"/>
      <c r="AV844" s="129" t="s">
        <v>116</v>
      </c>
      <c r="AW844" s="126" t="str">
        <f t="shared" si="277"/>
        <v>Please consult operation manual for more information</v>
      </c>
      <c r="AX844" s="137"/>
      <c r="AY844" s="147"/>
      <c r="AZ844" s="167"/>
      <c r="BA844" s="167"/>
      <c r="BB844" s="147" t="str">
        <f t="shared" si="260"/>
        <v>1</v>
      </c>
      <c r="BC844" s="168"/>
      <c r="BD844" s="165"/>
      <c r="BE844" s="165"/>
      <c r="BF844" s="165"/>
      <c r="BG844" s="165"/>
      <c r="BH844" s="165"/>
      <c r="BI844" s="165"/>
      <c r="BJ844" s="165"/>
      <c r="BK844" s="165"/>
      <c r="BL844" s="165"/>
      <c r="BM844" s="165"/>
      <c r="BN844" s="165"/>
      <c r="BO844" s="165"/>
      <c r="BP844" s="165"/>
      <c r="BQ844" s="165"/>
      <c r="BS844" s="6"/>
      <c r="BT844" s="11"/>
      <c r="BU844" s="6"/>
      <c r="BV844" s="6"/>
    </row>
    <row r="845" spans="1:74" ht="15.75" x14ac:dyDescent="0.25">
      <c r="A845" s="52" t="s">
        <v>10055</v>
      </c>
      <c r="B845" s="56"/>
      <c r="C845" s="7" t="s">
        <v>111</v>
      </c>
      <c r="D845" s="7" t="s">
        <v>11877</v>
      </c>
      <c r="E845" s="7"/>
      <c r="F845" s="64"/>
      <c r="G845" s="6"/>
      <c r="H845" s="6"/>
      <c r="I845" s="10" t="s">
        <v>110</v>
      </c>
      <c r="J845" s="11" t="s">
        <v>9652</v>
      </c>
      <c r="K845" s="161"/>
      <c r="L845" s="176"/>
      <c r="M845" s="176">
        <v>1000</v>
      </c>
      <c r="O845" s="162"/>
      <c r="P845" s="80" t="s">
        <v>7919</v>
      </c>
      <c r="Q845" s="80" t="s">
        <v>7372</v>
      </c>
      <c r="R845" s="80"/>
      <c r="S845" s="163"/>
      <c r="T845" s="213"/>
      <c r="U845" s="162"/>
      <c r="V845" s="164"/>
      <c r="W845" s="12" t="str">
        <f>IF(COUNTIF(N845,"spare"),"","Mqtt1")</f>
        <v>Mqtt1</v>
      </c>
      <c r="X845" s="196" t="s">
        <v>10480</v>
      </c>
      <c r="Y845" s="6" t="str">
        <f t="shared" si="282"/>
        <v>marpower/450000-firedetection/201h34-s</v>
      </c>
      <c r="Z845" s="103" t="str">
        <f t="shared" si="281"/>
        <v>$.fault</v>
      </c>
      <c r="AB845" s="6"/>
      <c r="AJ845" s="80"/>
      <c r="AM845" s="114">
        <f t="shared" si="279"/>
        <v>845</v>
      </c>
      <c r="AN845" s="80"/>
      <c r="AO845" s="80"/>
      <c r="AP845" s="80"/>
      <c r="AQ845" s="80"/>
      <c r="AR845" s="127" t="s">
        <v>110</v>
      </c>
      <c r="AS845" s="80"/>
      <c r="AT845" s="128" t="s">
        <v>9</v>
      </c>
      <c r="AU845" s="7"/>
      <c r="AV845" s="129" t="s">
        <v>112</v>
      </c>
      <c r="AW845" s="126" t="str">
        <f t="shared" si="277"/>
        <v>Please consult operation manual for more information</v>
      </c>
      <c r="AX845" s="137"/>
      <c r="AY845" s="147"/>
      <c r="AZ845" s="167"/>
      <c r="BA845" s="167"/>
      <c r="BB845" s="147" t="str">
        <f t="shared" si="260"/>
        <v>1</v>
      </c>
      <c r="BC845" s="168"/>
      <c r="BD845" s="165"/>
      <c r="BE845" s="165"/>
      <c r="BF845" s="165"/>
      <c r="BG845" s="165"/>
      <c r="BH845" s="165"/>
      <c r="BI845" s="165"/>
      <c r="BJ845" s="165"/>
      <c r="BK845" s="165"/>
      <c r="BL845" s="165"/>
      <c r="BM845" s="165"/>
      <c r="BN845" s="165"/>
      <c r="BO845" s="165"/>
      <c r="BP845" s="165"/>
      <c r="BQ845" s="165"/>
      <c r="BS845" s="6"/>
      <c r="BT845" s="11"/>
      <c r="BU845" s="6"/>
      <c r="BV845" s="6"/>
    </row>
    <row r="846" spans="1:74" ht="15.75" x14ac:dyDescent="0.25">
      <c r="A846" s="52" t="s">
        <v>10055</v>
      </c>
      <c r="B846" s="56"/>
      <c r="C846" s="7" t="s">
        <v>111</v>
      </c>
      <c r="D846" s="7" t="s">
        <v>11877</v>
      </c>
      <c r="E846" s="7"/>
      <c r="F846" s="64"/>
      <c r="G846" s="6"/>
      <c r="H846" s="6"/>
      <c r="I846" s="10" t="s">
        <v>110</v>
      </c>
      <c r="J846" s="11" t="s">
        <v>9653</v>
      </c>
      <c r="K846" s="161"/>
      <c r="L846" s="176"/>
      <c r="M846" s="176">
        <v>1000</v>
      </c>
      <c r="O846" s="162"/>
      <c r="P846" s="80" t="s">
        <v>8033</v>
      </c>
      <c r="Q846" s="80" t="s">
        <v>7373</v>
      </c>
      <c r="R846" s="80"/>
      <c r="S846" s="163"/>
      <c r="T846" s="213"/>
      <c r="U846" s="162"/>
      <c r="V846" s="164"/>
      <c r="W846" s="12" t="str">
        <f>IF(COUNTIF(N846,"spare"),"","Mqtt1")</f>
        <v>Mqtt1</v>
      </c>
      <c r="X846" s="196" t="s">
        <v>10480</v>
      </c>
      <c r="Y846" s="6" t="str">
        <f t="shared" si="282"/>
        <v>marpower/450000-firedetection/201h34-s</v>
      </c>
      <c r="Z846" s="103" t="str">
        <f t="shared" si="281"/>
        <v>$.disabled</v>
      </c>
      <c r="AB846" s="6"/>
      <c r="AJ846" s="80"/>
      <c r="AM846" s="114">
        <f t="shared" si="279"/>
        <v>846</v>
      </c>
      <c r="AN846" s="80"/>
      <c r="AO846" s="80"/>
      <c r="AP846" s="80"/>
      <c r="AQ846" s="80"/>
      <c r="AR846" s="127" t="s">
        <v>110</v>
      </c>
      <c r="AS846" s="80"/>
      <c r="AT846" s="128" t="s">
        <v>9</v>
      </c>
      <c r="AU846" s="7"/>
      <c r="AV846" s="129" t="s">
        <v>112</v>
      </c>
      <c r="AW846" s="126" t="str">
        <f t="shared" si="277"/>
        <v>Please consult operation manual for more information</v>
      </c>
      <c r="AX846" s="137"/>
      <c r="AY846" s="147"/>
      <c r="AZ846" s="167"/>
      <c r="BA846" s="167"/>
      <c r="BB846" s="147" t="str">
        <f t="shared" si="260"/>
        <v>1</v>
      </c>
      <c r="BC846" s="168"/>
      <c r="BD846" s="165"/>
      <c r="BE846" s="165"/>
      <c r="BF846" s="165"/>
      <c r="BG846" s="165"/>
      <c r="BH846" s="165"/>
      <c r="BI846" s="165"/>
      <c r="BJ846" s="165"/>
      <c r="BK846" s="165"/>
      <c r="BL846" s="165"/>
      <c r="BM846" s="165"/>
      <c r="BN846" s="165"/>
      <c r="BO846" s="165"/>
      <c r="BP846" s="165"/>
      <c r="BQ846" s="165"/>
      <c r="BS846" s="6"/>
      <c r="BT846" s="11"/>
      <c r="BU846" s="6"/>
      <c r="BV846" s="6"/>
    </row>
    <row r="847" spans="1:74" ht="15.75" x14ac:dyDescent="0.25">
      <c r="A847" s="52" t="s">
        <v>10055</v>
      </c>
      <c r="B847" s="56"/>
      <c r="C847" s="7" t="s">
        <v>111</v>
      </c>
      <c r="D847" s="7" t="s">
        <v>11877</v>
      </c>
      <c r="E847" s="7"/>
      <c r="F847" s="64"/>
      <c r="G847" s="6"/>
      <c r="H847" s="6"/>
      <c r="I847" s="10" t="s">
        <v>110</v>
      </c>
      <c r="J847" s="11" t="s">
        <v>9654</v>
      </c>
      <c r="K847" s="161"/>
      <c r="L847" s="176"/>
      <c r="M847" s="176">
        <v>1000</v>
      </c>
      <c r="O847" s="162"/>
      <c r="P847" s="80" t="s">
        <v>8147</v>
      </c>
      <c r="Q847" s="80" t="s">
        <v>7374</v>
      </c>
      <c r="R847" s="80"/>
      <c r="S847" s="163"/>
      <c r="T847" s="213"/>
      <c r="U847" s="162"/>
      <c r="V847" s="164"/>
      <c r="W847" s="12" t="str">
        <f>IF(COUNTIF(N847,"spare"),"","Mqtt1")</f>
        <v>Mqtt1</v>
      </c>
      <c r="X847" s="196" t="s">
        <v>10480</v>
      </c>
      <c r="Y847" s="6" t="str">
        <f t="shared" si="282"/>
        <v>marpower/450000-firedetection/201h34-s</v>
      </c>
      <c r="Z847" s="103" t="str">
        <f t="shared" si="281"/>
        <v>$.test</v>
      </c>
      <c r="AB847" s="6"/>
      <c r="AJ847" s="80"/>
      <c r="AM847" s="114" t="str">
        <f t="shared" si="279"/>
        <v/>
      </c>
      <c r="AN847" s="80"/>
      <c r="AO847" s="80"/>
      <c r="AP847" s="80"/>
      <c r="AQ847" s="80"/>
      <c r="AR847" s="127"/>
      <c r="AS847" s="80"/>
      <c r="AT847" s="7"/>
      <c r="AU847" s="7"/>
      <c r="AV847" s="165"/>
      <c r="AW847" s="126" t="str">
        <f t="shared" si="277"/>
        <v/>
      </c>
      <c r="AX847" s="137"/>
      <c r="AY847" s="147"/>
      <c r="AZ847" s="167"/>
      <c r="BA847" s="167"/>
      <c r="BB847" s="147" t="str">
        <f t="shared" si="260"/>
        <v/>
      </c>
      <c r="BC847" s="168"/>
      <c r="BD847" s="165"/>
      <c r="BE847" s="165"/>
      <c r="BF847" s="165"/>
      <c r="BG847" s="165"/>
      <c r="BH847" s="165"/>
      <c r="BI847" s="165"/>
      <c r="BJ847" s="165"/>
      <c r="BK847" s="165"/>
      <c r="BL847" s="165"/>
      <c r="BM847" s="165"/>
      <c r="BN847" s="165"/>
      <c r="BO847" s="165"/>
      <c r="BP847" s="165"/>
      <c r="BQ847" s="165"/>
      <c r="BS847" s="6"/>
      <c r="BT847" s="11"/>
      <c r="BU847" s="6"/>
      <c r="BV847" s="6"/>
    </row>
    <row r="848" spans="1:74" ht="15.75" x14ac:dyDescent="0.25">
      <c r="A848" s="52" t="s">
        <v>10055</v>
      </c>
      <c r="B848" s="56"/>
      <c r="C848" s="7" t="s">
        <v>111</v>
      </c>
      <c r="D848" s="7" t="s">
        <v>11877</v>
      </c>
      <c r="E848" s="7"/>
      <c r="F848" s="64"/>
      <c r="G848" s="6"/>
      <c r="H848" s="6"/>
      <c r="I848" s="10" t="s">
        <v>110</v>
      </c>
      <c r="J848" s="11" t="s">
        <v>9655</v>
      </c>
      <c r="K848" s="161"/>
      <c r="L848" s="176"/>
      <c r="M848" s="176">
        <v>1000</v>
      </c>
      <c r="O848" s="162"/>
      <c r="P848" s="80" t="s">
        <v>7692</v>
      </c>
      <c r="Q848" s="80" t="s">
        <v>7130</v>
      </c>
      <c r="R848" s="80"/>
      <c r="S848" s="163"/>
      <c r="T848" s="213"/>
      <c r="U848" s="162"/>
      <c r="V848" s="164"/>
      <c r="W848" s="12" t="str">
        <f t="shared" ref="W848" si="283">IF(COUNTIF(N848,"spare"),"","Mqtt1")</f>
        <v>Mqtt1</v>
      </c>
      <c r="X848" s="196" t="s">
        <v>10481</v>
      </c>
      <c r="Y848" s="6" t="str">
        <f t="shared" si="282"/>
        <v>marpower/450000-firedetection/201h34-1-s</v>
      </c>
      <c r="Z848" s="103" t="str">
        <f t="shared" si="281"/>
        <v>$.alarm</v>
      </c>
      <c r="AB848" s="6"/>
      <c r="AJ848" s="80"/>
      <c r="AM848" s="114">
        <f t="shared" si="279"/>
        <v>848</v>
      </c>
      <c r="AN848" s="80"/>
      <c r="AO848" s="80"/>
      <c r="AP848" s="80"/>
      <c r="AQ848" s="80"/>
      <c r="AR848" s="127" t="s">
        <v>110</v>
      </c>
      <c r="AS848" s="80"/>
      <c r="AT848" s="128" t="s">
        <v>9</v>
      </c>
      <c r="AU848" s="7"/>
      <c r="AV848" s="129" t="s">
        <v>112</v>
      </c>
      <c r="AW848" s="126" t="str">
        <f t="shared" si="277"/>
        <v>Please consult operation manual for more information</v>
      </c>
      <c r="AX848" s="137"/>
      <c r="AY848" s="147"/>
      <c r="AZ848" s="167"/>
      <c r="BA848" s="167"/>
      <c r="BB848" s="147" t="str">
        <f t="shared" si="260"/>
        <v>1</v>
      </c>
      <c r="BC848" s="168"/>
      <c r="BD848" s="165"/>
      <c r="BE848" s="165"/>
      <c r="BF848" s="165"/>
      <c r="BG848" s="165"/>
      <c r="BH848" s="165"/>
      <c r="BI848" s="165"/>
      <c r="BJ848" s="165"/>
      <c r="BK848" s="165"/>
      <c r="BL848" s="165"/>
      <c r="BM848" s="165"/>
      <c r="BN848" s="165"/>
      <c r="BO848" s="165"/>
      <c r="BP848" s="165"/>
      <c r="BQ848" s="165"/>
      <c r="BS848" s="6"/>
      <c r="BT848" s="11"/>
      <c r="BU848" s="6"/>
      <c r="BV848" s="6"/>
    </row>
    <row r="849" spans="1:74" ht="15.75" x14ac:dyDescent="0.25">
      <c r="A849" s="52" t="s">
        <v>10059</v>
      </c>
      <c r="B849" s="56"/>
      <c r="C849" s="7" t="s">
        <v>111</v>
      </c>
      <c r="D849" s="7" t="s">
        <v>11877</v>
      </c>
      <c r="E849" s="7"/>
      <c r="F849" s="64"/>
      <c r="G849" s="6"/>
      <c r="H849" s="6"/>
      <c r="I849" s="10" t="s">
        <v>110</v>
      </c>
      <c r="J849" s="11" t="s">
        <v>9656</v>
      </c>
      <c r="K849" s="161"/>
      <c r="L849" s="176"/>
      <c r="M849" s="176">
        <v>1000</v>
      </c>
      <c r="O849" s="162"/>
      <c r="P849" s="80" t="s">
        <v>7806</v>
      </c>
      <c r="Q849" s="80" t="s">
        <v>7375</v>
      </c>
      <c r="R849" s="80"/>
      <c r="S849" s="163"/>
      <c r="T849" s="213"/>
      <c r="U849" s="162"/>
      <c r="V849" s="164"/>
      <c r="W849" s="12" t="str">
        <f>IF(COUNTIF(N849,"spare"),"","Mqtt1")</f>
        <v>Mqtt1</v>
      </c>
      <c r="X849" s="196" t="s">
        <v>10481</v>
      </c>
      <c r="Y849" s="6" t="str">
        <f t="shared" si="282"/>
        <v>marpower/450000-firedetection/201h34-1-s</v>
      </c>
      <c r="Z849" s="103" t="str">
        <f t="shared" si="281"/>
        <v>$.prealarm</v>
      </c>
      <c r="AB849" s="6"/>
      <c r="AJ849" s="80"/>
      <c r="AM849" s="114">
        <f t="shared" si="279"/>
        <v>849</v>
      </c>
      <c r="AN849" s="80"/>
      <c r="AO849" s="80"/>
      <c r="AP849" s="80"/>
      <c r="AQ849" s="80"/>
      <c r="AR849" s="127" t="s">
        <v>110</v>
      </c>
      <c r="AS849" s="80"/>
      <c r="AT849" s="128" t="s">
        <v>9</v>
      </c>
      <c r="AU849" s="7"/>
      <c r="AV849" s="129" t="s">
        <v>116</v>
      </c>
      <c r="AW849" s="126" t="str">
        <f t="shared" si="277"/>
        <v>Please consult operation manual for more information</v>
      </c>
      <c r="AX849" s="137"/>
      <c r="AY849" s="147"/>
      <c r="AZ849" s="167"/>
      <c r="BA849" s="167"/>
      <c r="BB849" s="147" t="str">
        <f t="shared" si="260"/>
        <v>1</v>
      </c>
      <c r="BC849" s="168"/>
      <c r="BD849" s="165"/>
      <c r="BE849" s="165"/>
      <c r="BF849" s="165"/>
      <c r="BG849" s="165"/>
      <c r="BH849" s="165"/>
      <c r="BI849" s="165"/>
      <c r="BJ849" s="165"/>
      <c r="BK849" s="165"/>
      <c r="BL849" s="165"/>
      <c r="BM849" s="165"/>
      <c r="BN849" s="165"/>
      <c r="BO849" s="165"/>
      <c r="BP849" s="165"/>
      <c r="BQ849" s="165"/>
      <c r="BS849" s="6"/>
      <c r="BT849" s="11"/>
      <c r="BU849" s="6"/>
      <c r="BV849" s="6"/>
    </row>
    <row r="850" spans="1:74" ht="15.75" x14ac:dyDescent="0.25">
      <c r="A850" s="52" t="s">
        <v>10055</v>
      </c>
      <c r="B850" s="56"/>
      <c r="C850" s="7" t="s">
        <v>111</v>
      </c>
      <c r="D850" s="7" t="s">
        <v>11877</v>
      </c>
      <c r="E850" s="7"/>
      <c r="F850" s="64"/>
      <c r="G850" s="6"/>
      <c r="H850" s="6"/>
      <c r="I850" s="10" t="s">
        <v>110</v>
      </c>
      <c r="J850" s="11" t="s">
        <v>9657</v>
      </c>
      <c r="K850" s="161"/>
      <c r="L850" s="176"/>
      <c r="M850" s="176">
        <v>1000</v>
      </c>
      <c r="O850" s="162"/>
      <c r="P850" s="80" t="s">
        <v>7920</v>
      </c>
      <c r="Q850" s="80" t="s">
        <v>7376</v>
      </c>
      <c r="R850" s="80"/>
      <c r="S850" s="163"/>
      <c r="T850" s="213"/>
      <c r="U850" s="162"/>
      <c r="V850" s="164"/>
      <c r="W850" s="12" t="str">
        <f>IF(COUNTIF(N850,"spare"),"","Mqtt1")</f>
        <v>Mqtt1</v>
      </c>
      <c r="X850" s="196" t="s">
        <v>10481</v>
      </c>
      <c r="Y850" s="6" t="str">
        <f t="shared" si="282"/>
        <v>marpower/450000-firedetection/201h34-1-s</v>
      </c>
      <c r="Z850" s="103" t="str">
        <f t="shared" si="281"/>
        <v>$.fault</v>
      </c>
      <c r="AB850" s="6"/>
      <c r="AJ850" s="80"/>
      <c r="AM850" s="114">
        <f t="shared" si="279"/>
        <v>850</v>
      </c>
      <c r="AN850" s="80"/>
      <c r="AO850" s="80"/>
      <c r="AP850" s="80"/>
      <c r="AQ850" s="80"/>
      <c r="AR850" s="127" t="s">
        <v>110</v>
      </c>
      <c r="AS850" s="80"/>
      <c r="AT850" s="128" t="s">
        <v>9</v>
      </c>
      <c r="AU850" s="7"/>
      <c r="AV850" s="129" t="s">
        <v>112</v>
      </c>
      <c r="AW850" s="126" t="str">
        <f t="shared" si="277"/>
        <v>Please consult operation manual for more information</v>
      </c>
      <c r="AX850" s="137"/>
      <c r="AY850" s="147"/>
      <c r="AZ850" s="167"/>
      <c r="BA850" s="167"/>
      <c r="BB850" s="147" t="str">
        <f t="shared" si="260"/>
        <v>1</v>
      </c>
      <c r="BC850" s="168"/>
      <c r="BD850" s="165"/>
      <c r="BE850" s="165"/>
      <c r="BF850" s="165"/>
      <c r="BG850" s="165"/>
      <c r="BH850" s="165"/>
      <c r="BI850" s="165"/>
      <c r="BJ850" s="165"/>
      <c r="BK850" s="165"/>
      <c r="BL850" s="165"/>
      <c r="BM850" s="165"/>
      <c r="BN850" s="165"/>
      <c r="BO850" s="165"/>
      <c r="BP850" s="165"/>
      <c r="BQ850" s="165"/>
      <c r="BS850" s="6"/>
      <c r="BT850" s="11"/>
      <c r="BU850" s="6"/>
      <c r="BV850" s="6"/>
    </row>
    <row r="851" spans="1:74" ht="15.75" x14ac:dyDescent="0.25">
      <c r="A851" s="52" t="s">
        <v>10055</v>
      </c>
      <c r="B851" s="56"/>
      <c r="C851" s="7" t="s">
        <v>111</v>
      </c>
      <c r="D851" s="7" t="s">
        <v>11877</v>
      </c>
      <c r="E851" s="7"/>
      <c r="F851" s="64"/>
      <c r="G851" s="6"/>
      <c r="H851" s="6"/>
      <c r="I851" s="10" t="s">
        <v>110</v>
      </c>
      <c r="J851" s="11" t="s">
        <v>9658</v>
      </c>
      <c r="K851" s="161"/>
      <c r="L851" s="176"/>
      <c r="M851" s="176">
        <v>1000</v>
      </c>
      <c r="O851" s="162"/>
      <c r="P851" s="80" t="s">
        <v>8034</v>
      </c>
      <c r="Q851" s="80" t="s">
        <v>7377</v>
      </c>
      <c r="R851" s="80"/>
      <c r="S851" s="163"/>
      <c r="T851" s="213"/>
      <c r="U851" s="162"/>
      <c r="V851" s="164"/>
      <c r="W851" s="12" t="str">
        <f>IF(COUNTIF(N851,"spare"),"","Mqtt1")</f>
        <v>Mqtt1</v>
      </c>
      <c r="X851" s="196" t="s">
        <v>10481</v>
      </c>
      <c r="Y851" s="6" t="str">
        <f t="shared" si="282"/>
        <v>marpower/450000-firedetection/201h34-1-s</v>
      </c>
      <c r="Z851" s="103" t="str">
        <f t="shared" si="281"/>
        <v>$.disabled</v>
      </c>
      <c r="AB851" s="6"/>
      <c r="AJ851" s="80"/>
      <c r="AM851" s="114">
        <f t="shared" si="279"/>
        <v>851</v>
      </c>
      <c r="AN851" s="80"/>
      <c r="AO851" s="80"/>
      <c r="AP851" s="80"/>
      <c r="AQ851" s="80"/>
      <c r="AR851" s="127" t="s">
        <v>110</v>
      </c>
      <c r="AS851" s="80"/>
      <c r="AT851" s="128" t="s">
        <v>9</v>
      </c>
      <c r="AU851" s="7"/>
      <c r="AV851" s="129" t="s">
        <v>112</v>
      </c>
      <c r="AW851" s="126" t="str">
        <f t="shared" si="277"/>
        <v>Please consult operation manual for more information</v>
      </c>
      <c r="AX851" s="137"/>
      <c r="AY851" s="147"/>
      <c r="AZ851" s="167"/>
      <c r="BA851" s="167"/>
      <c r="BB851" s="147" t="str">
        <f t="shared" si="260"/>
        <v>1</v>
      </c>
      <c r="BC851" s="168"/>
      <c r="BD851" s="165"/>
      <c r="BE851" s="165"/>
      <c r="BF851" s="165"/>
      <c r="BG851" s="165"/>
      <c r="BH851" s="165"/>
      <c r="BI851" s="165"/>
      <c r="BJ851" s="165"/>
      <c r="BK851" s="165"/>
      <c r="BL851" s="165"/>
      <c r="BM851" s="165"/>
      <c r="BN851" s="165"/>
      <c r="BO851" s="165"/>
      <c r="BP851" s="165"/>
      <c r="BQ851" s="165"/>
      <c r="BS851" s="6"/>
      <c r="BT851" s="11"/>
      <c r="BU851" s="6"/>
      <c r="BV851" s="6"/>
    </row>
    <row r="852" spans="1:74" ht="15.75" x14ac:dyDescent="0.25">
      <c r="A852" s="52" t="s">
        <v>10055</v>
      </c>
      <c r="B852" s="56"/>
      <c r="C852" s="7" t="s">
        <v>111</v>
      </c>
      <c r="D852" s="7" t="s">
        <v>11877</v>
      </c>
      <c r="E852" s="7"/>
      <c r="F852" s="64"/>
      <c r="G852" s="6"/>
      <c r="H852" s="6"/>
      <c r="I852" s="10" t="s">
        <v>110</v>
      </c>
      <c r="J852" s="11" t="s">
        <v>9659</v>
      </c>
      <c r="K852" s="161"/>
      <c r="L852" s="176"/>
      <c r="M852" s="176">
        <v>1000</v>
      </c>
      <c r="O852" s="162"/>
      <c r="P852" s="80" t="s">
        <v>8148</v>
      </c>
      <c r="Q852" s="80" t="s">
        <v>7378</v>
      </c>
      <c r="R852" s="80"/>
      <c r="S852" s="163"/>
      <c r="T852" s="213"/>
      <c r="U852" s="162"/>
      <c r="V852" s="164"/>
      <c r="W852" s="12" t="str">
        <f>IF(COUNTIF(N852,"spare"),"","Mqtt1")</f>
        <v>Mqtt1</v>
      </c>
      <c r="X852" s="196" t="s">
        <v>10481</v>
      </c>
      <c r="Y852" s="6" t="str">
        <f t="shared" si="282"/>
        <v>marpower/450000-firedetection/201h34-1-s</v>
      </c>
      <c r="Z852" s="103" t="str">
        <f t="shared" si="281"/>
        <v>$.test</v>
      </c>
      <c r="AB852" s="6"/>
      <c r="AJ852" s="80"/>
      <c r="AM852" s="114" t="str">
        <f t="shared" si="279"/>
        <v/>
      </c>
      <c r="AN852" s="80"/>
      <c r="AO852" s="80"/>
      <c r="AP852" s="80"/>
      <c r="AQ852" s="80"/>
      <c r="AR852" s="127"/>
      <c r="AS852" s="80"/>
      <c r="AT852" s="7"/>
      <c r="AU852" s="7"/>
      <c r="AV852" s="165"/>
      <c r="AW852" s="126" t="str">
        <f t="shared" si="277"/>
        <v/>
      </c>
      <c r="AX852" s="137"/>
      <c r="AY852" s="147"/>
      <c r="AZ852" s="167"/>
      <c r="BA852" s="167"/>
      <c r="BB852" s="147" t="str">
        <f t="shared" si="260"/>
        <v/>
      </c>
      <c r="BC852" s="168"/>
      <c r="BD852" s="165"/>
      <c r="BE852" s="165"/>
      <c r="BF852" s="165"/>
      <c r="BG852" s="165"/>
      <c r="BH852" s="165"/>
      <c r="BI852" s="165"/>
      <c r="BJ852" s="165"/>
      <c r="BK852" s="165"/>
      <c r="BL852" s="165"/>
      <c r="BM852" s="165"/>
      <c r="BN852" s="165"/>
      <c r="BO852" s="165"/>
      <c r="BP852" s="165"/>
      <c r="BQ852" s="165"/>
      <c r="BS852" s="6"/>
      <c r="BT852" s="11"/>
      <c r="BU852" s="6"/>
      <c r="BV852" s="6"/>
    </row>
    <row r="853" spans="1:74" ht="15.75" x14ac:dyDescent="0.25">
      <c r="A853" s="52" t="s">
        <v>10055</v>
      </c>
      <c r="B853" s="56"/>
      <c r="C853" s="7" t="s">
        <v>9455</v>
      </c>
      <c r="D853" s="7" t="s">
        <v>11877</v>
      </c>
      <c r="E853" s="7"/>
      <c r="F853" s="64"/>
      <c r="G853" s="6"/>
      <c r="H853" s="6"/>
      <c r="I853"/>
      <c r="J853" s="11" t="s">
        <v>7001</v>
      </c>
      <c r="K853" s="161" t="s">
        <v>511</v>
      </c>
      <c r="L853" s="176"/>
      <c r="M853" s="176">
        <v>1000</v>
      </c>
      <c r="N853" s="80" t="s">
        <v>1396</v>
      </c>
      <c r="O853" s="162"/>
      <c r="P853" s="80" t="s">
        <v>7477</v>
      </c>
      <c r="Q853" s="80"/>
      <c r="R853" s="80"/>
      <c r="S853" s="163"/>
      <c r="T853" s="213"/>
      <c r="U853" s="162"/>
      <c r="V853" s="164"/>
      <c r="W853" s="12"/>
      <c r="X853" s="196" t="s">
        <v>10445</v>
      </c>
      <c r="Y853" s="6"/>
      <c r="Z853" s="103"/>
      <c r="AA853" s="12">
        <v>1</v>
      </c>
      <c r="AB853" s="6" t="s">
        <v>196</v>
      </c>
      <c r="AC853" s="103">
        <v>34</v>
      </c>
      <c r="AJ853" s="80"/>
      <c r="AK853" s="113" t="s">
        <v>11878</v>
      </c>
      <c r="AM853" s="114" t="str">
        <f t="shared" si="279"/>
        <v/>
      </c>
      <c r="AN853" s="80"/>
      <c r="AO853" s="80"/>
      <c r="AP853" s="80"/>
      <c r="AQ853" s="80"/>
      <c r="AR853" s="127"/>
      <c r="AS853" s="80"/>
      <c r="AT853" s="128"/>
      <c r="AU853" s="7"/>
      <c r="AV853" s="129"/>
      <c r="AW853" s="126" t="str">
        <f t="shared" si="277"/>
        <v/>
      </c>
      <c r="AX853" s="137"/>
      <c r="AY853" s="147"/>
      <c r="AZ853" s="167"/>
      <c r="BA853" s="167"/>
      <c r="BB853" s="147" t="str">
        <f t="shared" si="260"/>
        <v/>
      </c>
      <c r="BC853" s="168"/>
      <c r="BD853" s="165"/>
      <c r="BE853" s="165"/>
      <c r="BF853" s="165"/>
      <c r="BG853" s="165"/>
      <c r="BH853" s="165"/>
      <c r="BI853" s="165"/>
      <c r="BJ853" s="165"/>
      <c r="BK853" s="165"/>
      <c r="BL853" s="165"/>
      <c r="BM853" s="165"/>
      <c r="BN853" s="165"/>
      <c r="BO853" s="165"/>
      <c r="BP853" s="165"/>
      <c r="BQ853" s="165"/>
      <c r="BS853" s="6"/>
      <c r="BT853" s="11"/>
      <c r="BU853" s="6"/>
      <c r="BV853" s="6"/>
    </row>
    <row r="854" spans="1:74" ht="15.75" x14ac:dyDescent="0.25">
      <c r="A854" s="52" t="s">
        <v>10055</v>
      </c>
      <c r="B854" s="56"/>
      <c r="C854" s="7" t="s">
        <v>111</v>
      </c>
      <c r="D854" s="7" t="s">
        <v>11877</v>
      </c>
      <c r="E854" s="7"/>
      <c r="F854" s="64"/>
      <c r="G854" s="6"/>
      <c r="H854" s="6"/>
      <c r="I854" s="10" t="s">
        <v>110</v>
      </c>
      <c r="J854" s="11" t="s">
        <v>9660</v>
      </c>
      <c r="K854" s="161"/>
      <c r="L854" s="176"/>
      <c r="M854" s="176">
        <v>1000</v>
      </c>
      <c r="O854" s="162"/>
      <c r="P854" s="80" t="s">
        <v>7693</v>
      </c>
      <c r="Q854" s="80" t="s">
        <v>7131</v>
      </c>
      <c r="R854" s="80"/>
      <c r="S854" s="163"/>
      <c r="T854" s="213"/>
      <c r="U854" s="162"/>
      <c r="V854" s="164"/>
      <c r="W854" s="12" t="str">
        <f t="shared" ref="W854" si="284">IF(COUNTIF(N854,"spare"),"","Mqtt1")</f>
        <v>Mqtt1</v>
      </c>
      <c r="X854" s="196" t="s">
        <v>10482</v>
      </c>
      <c r="Y854" s="6" t="str">
        <f>LOWER(SUBSTITUTE(SUBSTITUTE(IF(COUNTIF(N854,"spare"),"",_xlfn.CONCAT("marpower/",IF(X854&lt;&gt;"","450000 FIREDETECTION/"&amp;X854,"450000 FIREDETECTION GENERAL")))," ","-"),"_","-"))</f>
        <v>marpower/450000-firedetection/201h33-s</v>
      </c>
      <c r="Z854" s="103" t="str">
        <f t="shared" ref="Z854:Z863" si="285">IF(COUNTIF(N854,"spare"),"","$."&amp;_xlfn.REGEXREPLACE(IF(X854="",J854,_xlfn.REGEXREPLACE(J854,".*_","")),"^FIRE_",""))</f>
        <v>$.alarm</v>
      </c>
      <c r="AB854" s="6"/>
      <c r="AJ854" s="80"/>
      <c r="AM854" s="114">
        <f t="shared" si="279"/>
        <v>854</v>
      </c>
      <c r="AN854" s="80"/>
      <c r="AO854" s="80"/>
      <c r="AP854" s="80"/>
      <c r="AQ854" s="80"/>
      <c r="AR854" s="127" t="s">
        <v>110</v>
      </c>
      <c r="AS854" s="80"/>
      <c r="AT854" s="128" t="s">
        <v>9</v>
      </c>
      <c r="AU854" s="7"/>
      <c r="AV854" s="129" t="s">
        <v>112</v>
      </c>
      <c r="AW854" s="126" t="str">
        <f t="shared" si="277"/>
        <v>Please consult operation manual for more information</v>
      </c>
      <c r="AX854" s="137"/>
      <c r="AY854" s="147"/>
      <c r="AZ854" s="167"/>
      <c r="BA854" s="167"/>
      <c r="BB854" s="147" t="str">
        <f t="shared" si="260"/>
        <v>1</v>
      </c>
      <c r="BC854" s="168"/>
      <c r="BD854" s="165"/>
      <c r="BE854" s="165"/>
      <c r="BF854" s="165"/>
      <c r="BG854" s="165"/>
      <c r="BH854" s="165"/>
      <c r="BI854" s="165"/>
      <c r="BJ854" s="165"/>
      <c r="BK854" s="165"/>
      <c r="BL854" s="165"/>
      <c r="BM854" s="165"/>
      <c r="BN854" s="165"/>
      <c r="BO854" s="165"/>
      <c r="BP854" s="165"/>
      <c r="BQ854" s="165"/>
      <c r="BS854" s="6"/>
      <c r="BT854" s="11"/>
      <c r="BU854" s="6"/>
      <c r="BV854" s="6"/>
    </row>
    <row r="855" spans="1:74" ht="15.75" x14ac:dyDescent="0.25">
      <c r="A855" s="52" t="s">
        <v>10059</v>
      </c>
      <c r="B855" s="56"/>
      <c r="C855" s="7" t="s">
        <v>111</v>
      </c>
      <c r="D855" s="7" t="s">
        <v>11877</v>
      </c>
      <c r="E855" s="7"/>
      <c r="F855" s="64"/>
      <c r="G855" s="6"/>
      <c r="H855" s="6"/>
      <c r="I855" s="10" t="s">
        <v>110</v>
      </c>
      <c r="J855" s="11" t="s">
        <v>9661</v>
      </c>
      <c r="K855" s="161"/>
      <c r="L855" s="176"/>
      <c r="M855" s="176">
        <v>1000</v>
      </c>
      <c r="O855" s="162"/>
      <c r="P855" s="80" t="s">
        <v>7807</v>
      </c>
      <c r="Q855" s="80" t="s">
        <v>7363</v>
      </c>
      <c r="R855" s="80"/>
      <c r="S855" s="163"/>
      <c r="T855" s="213"/>
      <c r="U855" s="162"/>
      <c r="V855" s="164"/>
      <c r="W855" s="12" t="str">
        <f>IF(COUNTIF(N855,"spare"),"","Mqtt1")</f>
        <v>Mqtt1</v>
      </c>
      <c r="X855" s="196" t="s">
        <v>10482</v>
      </c>
      <c r="Y855" s="6" t="str">
        <f t="shared" ref="Y855:Y863" si="286">LOWER(SUBSTITUTE(SUBSTITUTE(IF(COUNTIF(N855,"spare"),"",_xlfn.CONCAT("marpower/",IF(X855&lt;&gt;"","450000 FIREDETECTION/"&amp;X855,"450000 FIREDETECTION GENERAL")))," ","-"),"_","-"))</f>
        <v>marpower/450000-firedetection/201h33-s</v>
      </c>
      <c r="Z855" s="103" t="str">
        <f t="shared" si="285"/>
        <v>$.prealarm</v>
      </c>
      <c r="AB855" s="6"/>
      <c r="AJ855" s="80"/>
      <c r="AM855" s="114">
        <f t="shared" si="279"/>
        <v>855</v>
      </c>
      <c r="AN855" s="80"/>
      <c r="AO855" s="80"/>
      <c r="AP855" s="80"/>
      <c r="AQ855" s="80"/>
      <c r="AR855" s="127" t="s">
        <v>110</v>
      </c>
      <c r="AS855" s="80"/>
      <c r="AT855" s="128" t="s">
        <v>9</v>
      </c>
      <c r="AU855" s="7"/>
      <c r="AV855" s="129" t="s">
        <v>116</v>
      </c>
      <c r="AW855" s="126" t="str">
        <f t="shared" si="277"/>
        <v>Please consult operation manual for more information</v>
      </c>
      <c r="AX855" s="137"/>
      <c r="AY855" s="147"/>
      <c r="AZ855" s="167"/>
      <c r="BA855" s="167"/>
      <c r="BB855" s="147" t="str">
        <f t="shared" si="260"/>
        <v>1</v>
      </c>
      <c r="BC855" s="168"/>
      <c r="BD855" s="165"/>
      <c r="BE855" s="165"/>
      <c r="BF855" s="165"/>
      <c r="BG855" s="165"/>
      <c r="BH855" s="165"/>
      <c r="BI855" s="165"/>
      <c r="BJ855" s="165"/>
      <c r="BK855" s="165"/>
      <c r="BL855" s="165"/>
      <c r="BM855" s="165"/>
      <c r="BN855" s="165"/>
      <c r="BO855" s="165"/>
      <c r="BP855" s="165"/>
      <c r="BQ855" s="165"/>
      <c r="BS855" s="6"/>
      <c r="BT855" s="11"/>
      <c r="BU855" s="6"/>
      <c r="BV855" s="6"/>
    </row>
    <row r="856" spans="1:74" ht="15.75" x14ac:dyDescent="0.25">
      <c r="A856" s="52" t="s">
        <v>10055</v>
      </c>
      <c r="B856" s="56"/>
      <c r="C856" s="7" t="s">
        <v>111</v>
      </c>
      <c r="D856" s="7" t="s">
        <v>11877</v>
      </c>
      <c r="E856" s="7"/>
      <c r="F856" s="64"/>
      <c r="G856" s="6"/>
      <c r="H856" s="6"/>
      <c r="I856" s="10" t="s">
        <v>110</v>
      </c>
      <c r="J856" s="11" t="s">
        <v>9662</v>
      </c>
      <c r="K856" s="161"/>
      <c r="L856" s="176"/>
      <c r="M856" s="176">
        <v>1000</v>
      </c>
      <c r="O856" s="162"/>
      <c r="P856" s="80" t="s">
        <v>7921</v>
      </c>
      <c r="Q856" s="80" t="s">
        <v>7364</v>
      </c>
      <c r="R856" s="80"/>
      <c r="S856" s="163"/>
      <c r="T856" s="213"/>
      <c r="U856" s="162"/>
      <c r="V856" s="164"/>
      <c r="W856" s="12" t="str">
        <f>IF(COUNTIF(N856,"spare"),"","Mqtt1")</f>
        <v>Mqtt1</v>
      </c>
      <c r="X856" s="196" t="s">
        <v>10482</v>
      </c>
      <c r="Y856" s="6" t="str">
        <f t="shared" si="286"/>
        <v>marpower/450000-firedetection/201h33-s</v>
      </c>
      <c r="Z856" s="103" t="str">
        <f t="shared" si="285"/>
        <v>$.fault</v>
      </c>
      <c r="AB856" s="6"/>
      <c r="AJ856" s="80"/>
      <c r="AM856" s="114">
        <f t="shared" si="279"/>
        <v>856</v>
      </c>
      <c r="AN856" s="80"/>
      <c r="AO856" s="80"/>
      <c r="AP856" s="80"/>
      <c r="AQ856" s="80"/>
      <c r="AR856" s="127" t="s">
        <v>110</v>
      </c>
      <c r="AS856" s="80"/>
      <c r="AT856" s="128" t="s">
        <v>9</v>
      </c>
      <c r="AU856" s="7"/>
      <c r="AV856" s="129" t="s">
        <v>112</v>
      </c>
      <c r="AW856" s="126" t="str">
        <f t="shared" si="277"/>
        <v>Please consult operation manual for more information</v>
      </c>
      <c r="AX856" s="137"/>
      <c r="AY856" s="147"/>
      <c r="AZ856" s="167"/>
      <c r="BA856" s="167"/>
      <c r="BB856" s="147" t="str">
        <f t="shared" ref="BB856:BB919" si="287">IF(ISNUMBER(AM856),"1","")</f>
        <v>1</v>
      </c>
      <c r="BC856" s="168"/>
      <c r="BD856" s="165"/>
      <c r="BE856" s="165"/>
      <c r="BF856" s="165"/>
      <c r="BG856" s="165"/>
      <c r="BH856" s="165"/>
      <c r="BI856" s="165"/>
      <c r="BJ856" s="165"/>
      <c r="BK856" s="165"/>
      <c r="BL856" s="165"/>
      <c r="BM856" s="165"/>
      <c r="BN856" s="165"/>
      <c r="BO856" s="165"/>
      <c r="BP856" s="165"/>
      <c r="BQ856" s="165"/>
      <c r="BS856" s="6"/>
      <c r="BT856" s="11"/>
      <c r="BU856" s="6"/>
      <c r="BV856" s="6"/>
    </row>
    <row r="857" spans="1:74" ht="15.75" x14ac:dyDescent="0.25">
      <c r="A857" s="52" t="s">
        <v>10055</v>
      </c>
      <c r="B857" s="56"/>
      <c r="C857" s="7" t="s">
        <v>111</v>
      </c>
      <c r="D857" s="7" t="s">
        <v>11877</v>
      </c>
      <c r="E857" s="7"/>
      <c r="F857" s="64"/>
      <c r="G857" s="6"/>
      <c r="H857" s="6"/>
      <c r="I857" s="10" t="s">
        <v>110</v>
      </c>
      <c r="J857" s="11" t="s">
        <v>9663</v>
      </c>
      <c r="K857" s="161"/>
      <c r="L857" s="176"/>
      <c r="M857" s="176">
        <v>1000</v>
      </c>
      <c r="O857" s="162"/>
      <c r="P857" s="80" t="s">
        <v>8035</v>
      </c>
      <c r="Q857" s="80" t="s">
        <v>7365</v>
      </c>
      <c r="R857" s="80"/>
      <c r="S857" s="163"/>
      <c r="T857" s="213"/>
      <c r="U857" s="162"/>
      <c r="V857" s="164"/>
      <c r="W857" s="12" t="str">
        <f>IF(COUNTIF(N857,"spare"),"","Mqtt1")</f>
        <v>Mqtt1</v>
      </c>
      <c r="X857" s="196" t="s">
        <v>10482</v>
      </c>
      <c r="Y857" s="6" t="str">
        <f t="shared" si="286"/>
        <v>marpower/450000-firedetection/201h33-s</v>
      </c>
      <c r="Z857" s="103" t="str">
        <f t="shared" si="285"/>
        <v>$.disabled</v>
      </c>
      <c r="AB857" s="6"/>
      <c r="AJ857" s="80"/>
      <c r="AM857" s="114">
        <f t="shared" si="279"/>
        <v>857</v>
      </c>
      <c r="AN857" s="80"/>
      <c r="AO857" s="80"/>
      <c r="AP857" s="80"/>
      <c r="AQ857" s="80"/>
      <c r="AR857" s="127" t="s">
        <v>110</v>
      </c>
      <c r="AS857" s="80"/>
      <c r="AT857" s="128" t="s">
        <v>9</v>
      </c>
      <c r="AU857" s="7"/>
      <c r="AV857" s="129" t="s">
        <v>112</v>
      </c>
      <c r="AW857" s="126" t="str">
        <f t="shared" si="277"/>
        <v>Please consult operation manual for more information</v>
      </c>
      <c r="AX857" s="137"/>
      <c r="AY857" s="147"/>
      <c r="AZ857" s="167"/>
      <c r="BA857" s="167"/>
      <c r="BB857" s="147" t="str">
        <f t="shared" si="287"/>
        <v>1</v>
      </c>
      <c r="BC857" s="168"/>
      <c r="BD857" s="165"/>
      <c r="BE857" s="165"/>
      <c r="BF857" s="165"/>
      <c r="BG857" s="165"/>
      <c r="BH857" s="165"/>
      <c r="BI857" s="165"/>
      <c r="BJ857" s="165"/>
      <c r="BK857" s="165"/>
      <c r="BL857" s="165"/>
      <c r="BM857" s="165"/>
      <c r="BN857" s="165"/>
      <c r="BO857" s="165"/>
      <c r="BP857" s="165"/>
      <c r="BQ857" s="165"/>
      <c r="BS857" s="6"/>
      <c r="BT857" s="11"/>
      <c r="BU857" s="6"/>
      <c r="BV857" s="6"/>
    </row>
    <row r="858" spans="1:74" ht="15.75" x14ac:dyDescent="0.25">
      <c r="A858" s="52" t="s">
        <v>10055</v>
      </c>
      <c r="B858" s="56"/>
      <c r="C858" s="7" t="s">
        <v>111</v>
      </c>
      <c r="D858" s="7" t="s">
        <v>11877</v>
      </c>
      <c r="E858" s="7"/>
      <c r="F858" s="64"/>
      <c r="G858" s="6"/>
      <c r="H858" s="6"/>
      <c r="I858" s="10" t="s">
        <v>110</v>
      </c>
      <c r="J858" s="11" t="s">
        <v>9664</v>
      </c>
      <c r="K858" s="161"/>
      <c r="L858" s="176"/>
      <c r="M858" s="176">
        <v>1000</v>
      </c>
      <c r="O858" s="162"/>
      <c r="P858" s="80" t="s">
        <v>8149</v>
      </c>
      <c r="Q858" s="80" t="s">
        <v>7366</v>
      </c>
      <c r="R858" s="80"/>
      <c r="S858" s="163"/>
      <c r="T858" s="213"/>
      <c r="U858" s="162"/>
      <c r="V858" s="164"/>
      <c r="W858" s="12" t="str">
        <f>IF(COUNTIF(N858,"spare"),"","Mqtt1")</f>
        <v>Mqtt1</v>
      </c>
      <c r="X858" s="196" t="s">
        <v>10482</v>
      </c>
      <c r="Y858" s="6" t="str">
        <f t="shared" si="286"/>
        <v>marpower/450000-firedetection/201h33-s</v>
      </c>
      <c r="Z858" s="103" t="str">
        <f t="shared" si="285"/>
        <v>$.test</v>
      </c>
      <c r="AB858" s="6"/>
      <c r="AJ858" s="80"/>
      <c r="AM858" s="114" t="str">
        <f t="shared" si="279"/>
        <v/>
      </c>
      <c r="AN858" s="80"/>
      <c r="AO858" s="80"/>
      <c r="AP858" s="80"/>
      <c r="AQ858" s="80"/>
      <c r="AR858" s="127"/>
      <c r="AS858" s="80"/>
      <c r="AT858" s="7"/>
      <c r="AU858" s="7"/>
      <c r="AV858" s="165"/>
      <c r="AW858" s="126" t="str">
        <f t="shared" si="277"/>
        <v/>
      </c>
      <c r="AX858" s="137"/>
      <c r="AY858" s="147"/>
      <c r="AZ858" s="167"/>
      <c r="BA858" s="167"/>
      <c r="BB858" s="147" t="str">
        <f t="shared" si="287"/>
        <v/>
      </c>
      <c r="BC858" s="168"/>
      <c r="BD858" s="165"/>
      <c r="BE858" s="165"/>
      <c r="BF858" s="165"/>
      <c r="BG858" s="165"/>
      <c r="BH858" s="165"/>
      <c r="BI858" s="165"/>
      <c r="BJ858" s="165"/>
      <c r="BK858" s="165"/>
      <c r="BL858" s="165"/>
      <c r="BM858" s="165"/>
      <c r="BN858" s="165"/>
      <c r="BO858" s="165"/>
      <c r="BP858" s="165"/>
      <c r="BQ858" s="165"/>
      <c r="BS858" s="6"/>
      <c r="BT858" s="11"/>
      <c r="BU858" s="6"/>
      <c r="BV858" s="6"/>
    </row>
    <row r="859" spans="1:74" ht="15.75" x14ac:dyDescent="0.25">
      <c r="A859" s="52" t="s">
        <v>10055</v>
      </c>
      <c r="B859" s="56"/>
      <c r="C859" s="7" t="s">
        <v>111</v>
      </c>
      <c r="D859" s="7" t="s">
        <v>11877</v>
      </c>
      <c r="E859" s="7"/>
      <c r="F859" s="64"/>
      <c r="G859" s="6"/>
      <c r="H859" s="6"/>
      <c r="I859" s="10" t="s">
        <v>110</v>
      </c>
      <c r="J859" s="11" t="s">
        <v>9665</v>
      </c>
      <c r="K859" s="161"/>
      <c r="L859" s="176"/>
      <c r="M859" s="176">
        <v>1000</v>
      </c>
      <c r="O859" s="162"/>
      <c r="P859" s="80" t="s">
        <v>7694</v>
      </c>
      <c r="Q859" s="80" t="s">
        <v>7132</v>
      </c>
      <c r="R859" s="80"/>
      <c r="S859" s="163"/>
      <c r="T859" s="213"/>
      <c r="U859" s="162"/>
      <c r="V859" s="164"/>
      <c r="W859" s="12" t="str">
        <f t="shared" ref="W859" si="288">IF(COUNTIF(N859,"spare"),"","Mqtt1")</f>
        <v>Mqtt1</v>
      </c>
      <c r="X859" s="196" t="s">
        <v>10483</v>
      </c>
      <c r="Y859" s="6" t="str">
        <f t="shared" si="286"/>
        <v>marpower/450000-firedetection/201h31-s</v>
      </c>
      <c r="Z859" s="103" t="str">
        <f t="shared" si="285"/>
        <v>$.alarm</v>
      </c>
      <c r="AB859" s="6"/>
      <c r="AJ859" s="80"/>
      <c r="AM859" s="114">
        <f t="shared" si="279"/>
        <v>859</v>
      </c>
      <c r="AN859" s="80"/>
      <c r="AO859" s="80"/>
      <c r="AP859" s="80"/>
      <c r="AQ859" s="80"/>
      <c r="AR859" s="127" t="s">
        <v>110</v>
      </c>
      <c r="AS859" s="80"/>
      <c r="AT859" s="128" t="s">
        <v>9</v>
      </c>
      <c r="AU859" s="7"/>
      <c r="AV859" s="129" t="s">
        <v>112</v>
      </c>
      <c r="AW859" s="126" t="str">
        <f t="shared" si="277"/>
        <v>Please consult operation manual for more information</v>
      </c>
      <c r="AX859" s="137"/>
      <c r="AY859" s="147"/>
      <c r="AZ859" s="167"/>
      <c r="BA859" s="167"/>
      <c r="BB859" s="147" t="str">
        <f t="shared" si="287"/>
        <v>1</v>
      </c>
      <c r="BC859" s="168"/>
      <c r="BD859" s="165"/>
      <c r="BE859" s="165"/>
      <c r="BF859" s="165"/>
      <c r="BG859" s="165"/>
      <c r="BH859" s="165"/>
      <c r="BI859" s="165"/>
      <c r="BJ859" s="165"/>
      <c r="BK859" s="165"/>
      <c r="BL859" s="165"/>
      <c r="BM859" s="165"/>
      <c r="BN859" s="165"/>
      <c r="BO859" s="165"/>
      <c r="BP859" s="165"/>
      <c r="BQ859" s="165"/>
      <c r="BS859" s="6"/>
      <c r="BT859" s="11"/>
      <c r="BU859" s="6"/>
      <c r="BV859" s="6"/>
    </row>
    <row r="860" spans="1:74" ht="15.75" x14ac:dyDescent="0.25">
      <c r="A860" s="52" t="s">
        <v>10059</v>
      </c>
      <c r="B860" s="56"/>
      <c r="C860" s="7" t="s">
        <v>111</v>
      </c>
      <c r="D860" s="7" t="s">
        <v>11877</v>
      </c>
      <c r="E860" s="7"/>
      <c r="F860" s="64"/>
      <c r="G860" s="6"/>
      <c r="H860" s="6"/>
      <c r="I860" s="10" t="s">
        <v>110</v>
      </c>
      <c r="J860" s="11" t="s">
        <v>9666</v>
      </c>
      <c r="K860" s="161"/>
      <c r="L860" s="176"/>
      <c r="M860" s="176">
        <v>1000</v>
      </c>
      <c r="O860" s="162"/>
      <c r="P860" s="80" t="s">
        <v>7808</v>
      </c>
      <c r="Q860" s="80" t="s">
        <v>7367</v>
      </c>
      <c r="R860" s="80"/>
      <c r="S860" s="163"/>
      <c r="T860" s="213"/>
      <c r="U860" s="162"/>
      <c r="V860" s="164"/>
      <c r="W860" s="12" t="str">
        <f>IF(COUNTIF(N860,"spare"),"","Mqtt1")</f>
        <v>Mqtt1</v>
      </c>
      <c r="X860" s="196" t="s">
        <v>10483</v>
      </c>
      <c r="Y860" s="6" t="str">
        <f t="shared" si="286"/>
        <v>marpower/450000-firedetection/201h31-s</v>
      </c>
      <c r="Z860" s="103" t="str">
        <f t="shared" si="285"/>
        <v>$.prealarm</v>
      </c>
      <c r="AB860" s="6"/>
      <c r="AJ860" s="80"/>
      <c r="AM860" s="114">
        <f t="shared" si="279"/>
        <v>860</v>
      </c>
      <c r="AN860" s="80"/>
      <c r="AO860" s="80"/>
      <c r="AP860" s="80"/>
      <c r="AQ860" s="80"/>
      <c r="AR860" s="127" t="s">
        <v>110</v>
      </c>
      <c r="AS860" s="80"/>
      <c r="AT860" s="128" t="s">
        <v>9</v>
      </c>
      <c r="AU860" s="7"/>
      <c r="AV860" s="129" t="s">
        <v>116</v>
      </c>
      <c r="AW860" s="126" t="str">
        <f t="shared" si="277"/>
        <v>Please consult operation manual for more information</v>
      </c>
      <c r="AX860" s="137"/>
      <c r="AY860" s="147"/>
      <c r="AZ860" s="167"/>
      <c r="BA860" s="167"/>
      <c r="BB860" s="147" t="str">
        <f t="shared" si="287"/>
        <v>1</v>
      </c>
      <c r="BC860" s="168"/>
      <c r="BD860" s="165"/>
      <c r="BE860" s="165"/>
      <c r="BF860" s="165"/>
      <c r="BG860" s="165"/>
      <c r="BH860" s="165"/>
      <c r="BI860" s="165"/>
      <c r="BJ860" s="165"/>
      <c r="BK860" s="165"/>
      <c r="BL860" s="165"/>
      <c r="BM860" s="165"/>
      <c r="BN860" s="165"/>
      <c r="BO860" s="165"/>
      <c r="BP860" s="165"/>
      <c r="BQ860" s="165"/>
      <c r="BS860" s="6"/>
      <c r="BT860" s="11"/>
      <c r="BU860" s="6"/>
      <c r="BV860" s="6"/>
    </row>
    <row r="861" spans="1:74" ht="15.75" x14ac:dyDescent="0.25">
      <c r="A861" s="52" t="s">
        <v>10055</v>
      </c>
      <c r="B861" s="56"/>
      <c r="C861" s="7" t="s">
        <v>111</v>
      </c>
      <c r="D861" s="7" t="s">
        <v>11877</v>
      </c>
      <c r="E861" s="7"/>
      <c r="F861" s="64"/>
      <c r="G861" s="6"/>
      <c r="H861" s="6"/>
      <c r="I861" s="10" t="s">
        <v>110</v>
      </c>
      <c r="J861" s="11" t="s">
        <v>9667</v>
      </c>
      <c r="K861" s="161"/>
      <c r="L861" s="176"/>
      <c r="M861" s="176">
        <v>1000</v>
      </c>
      <c r="O861" s="162"/>
      <c r="P861" s="80" t="s">
        <v>7922</v>
      </c>
      <c r="Q861" s="80" t="s">
        <v>7368</v>
      </c>
      <c r="R861" s="80"/>
      <c r="S861" s="163"/>
      <c r="T861" s="213"/>
      <c r="U861" s="162"/>
      <c r="V861" s="164"/>
      <c r="W861" s="12" t="str">
        <f>IF(COUNTIF(N861,"spare"),"","Mqtt1")</f>
        <v>Mqtt1</v>
      </c>
      <c r="X861" s="196" t="s">
        <v>10483</v>
      </c>
      <c r="Y861" s="6" t="str">
        <f t="shared" si="286"/>
        <v>marpower/450000-firedetection/201h31-s</v>
      </c>
      <c r="Z861" s="103" t="str">
        <f t="shared" si="285"/>
        <v>$.fault</v>
      </c>
      <c r="AB861" s="6"/>
      <c r="AJ861" s="80"/>
      <c r="AM861" s="114">
        <f t="shared" si="279"/>
        <v>861</v>
      </c>
      <c r="AN861" s="80"/>
      <c r="AO861" s="80"/>
      <c r="AP861" s="80"/>
      <c r="AQ861" s="80"/>
      <c r="AR861" s="127" t="s">
        <v>110</v>
      </c>
      <c r="AS861" s="80"/>
      <c r="AT861" s="128" t="s">
        <v>9</v>
      </c>
      <c r="AU861" s="7"/>
      <c r="AV861" s="129" t="s">
        <v>112</v>
      </c>
      <c r="AW861" s="126" t="str">
        <f t="shared" si="277"/>
        <v>Please consult operation manual for more information</v>
      </c>
      <c r="AX861" s="137"/>
      <c r="AY861" s="147"/>
      <c r="AZ861" s="167"/>
      <c r="BA861" s="167"/>
      <c r="BB861" s="147" t="str">
        <f t="shared" si="287"/>
        <v>1</v>
      </c>
      <c r="BC861" s="168"/>
      <c r="BD861" s="165"/>
      <c r="BE861" s="165"/>
      <c r="BF861" s="165"/>
      <c r="BG861" s="165"/>
      <c r="BH861" s="165"/>
      <c r="BI861" s="165"/>
      <c r="BJ861" s="165"/>
      <c r="BK861" s="165"/>
      <c r="BL861" s="165"/>
      <c r="BM861" s="165"/>
      <c r="BN861" s="165"/>
      <c r="BO861" s="165"/>
      <c r="BP861" s="165"/>
      <c r="BQ861" s="165"/>
      <c r="BS861" s="6"/>
      <c r="BT861" s="11"/>
      <c r="BU861" s="6"/>
      <c r="BV861" s="6"/>
    </row>
    <row r="862" spans="1:74" ht="15.75" x14ac:dyDescent="0.25">
      <c r="A862" s="52" t="s">
        <v>10055</v>
      </c>
      <c r="B862" s="56"/>
      <c r="C862" s="7" t="s">
        <v>111</v>
      </c>
      <c r="D862" s="7" t="s">
        <v>11877</v>
      </c>
      <c r="E862" s="7"/>
      <c r="F862" s="64"/>
      <c r="G862" s="6"/>
      <c r="H862" s="6"/>
      <c r="I862" s="10" t="s">
        <v>110</v>
      </c>
      <c r="J862" s="11" t="s">
        <v>9668</v>
      </c>
      <c r="K862" s="161"/>
      <c r="L862" s="176"/>
      <c r="M862" s="176">
        <v>1000</v>
      </c>
      <c r="O862" s="162"/>
      <c r="P862" s="80" t="s">
        <v>8036</v>
      </c>
      <c r="Q862" s="80" t="s">
        <v>7369</v>
      </c>
      <c r="R862" s="80"/>
      <c r="S862" s="163"/>
      <c r="T862" s="213"/>
      <c r="U862" s="162"/>
      <c r="V862" s="164"/>
      <c r="W862" s="12" t="str">
        <f>IF(COUNTIF(N862,"spare"),"","Mqtt1")</f>
        <v>Mqtt1</v>
      </c>
      <c r="X862" s="196" t="s">
        <v>10483</v>
      </c>
      <c r="Y862" s="6" t="str">
        <f t="shared" si="286"/>
        <v>marpower/450000-firedetection/201h31-s</v>
      </c>
      <c r="Z862" s="103" t="str">
        <f t="shared" si="285"/>
        <v>$.disabled</v>
      </c>
      <c r="AB862" s="6"/>
      <c r="AJ862" s="80"/>
      <c r="AM862" s="114">
        <f t="shared" si="279"/>
        <v>862</v>
      </c>
      <c r="AN862" s="80"/>
      <c r="AO862" s="80"/>
      <c r="AP862" s="80"/>
      <c r="AQ862" s="80"/>
      <c r="AR862" s="127" t="s">
        <v>110</v>
      </c>
      <c r="AS862" s="80"/>
      <c r="AT862" s="128" t="s">
        <v>9</v>
      </c>
      <c r="AU862" s="7"/>
      <c r="AV862" s="129" t="s">
        <v>112</v>
      </c>
      <c r="AW862" s="126" t="str">
        <f t="shared" si="277"/>
        <v>Please consult operation manual for more information</v>
      </c>
      <c r="AX862" s="137"/>
      <c r="AY862" s="147"/>
      <c r="AZ862" s="167"/>
      <c r="BA862" s="167"/>
      <c r="BB862" s="147" t="str">
        <f t="shared" si="287"/>
        <v>1</v>
      </c>
      <c r="BC862" s="168"/>
      <c r="BD862" s="165"/>
      <c r="BE862" s="165"/>
      <c r="BF862" s="165"/>
      <c r="BG862" s="165"/>
      <c r="BH862" s="165"/>
      <c r="BI862" s="165"/>
      <c r="BJ862" s="165"/>
      <c r="BK862" s="165"/>
      <c r="BL862" s="165"/>
      <c r="BM862" s="165"/>
      <c r="BN862" s="165"/>
      <c r="BO862" s="165"/>
      <c r="BP862" s="165"/>
      <c r="BQ862" s="165"/>
      <c r="BS862" s="6"/>
      <c r="BT862" s="11"/>
      <c r="BU862" s="6"/>
      <c r="BV862" s="6"/>
    </row>
    <row r="863" spans="1:74" ht="15.75" x14ac:dyDescent="0.25">
      <c r="A863" s="52" t="s">
        <v>10055</v>
      </c>
      <c r="B863" s="56"/>
      <c r="C863" s="7" t="s">
        <v>111</v>
      </c>
      <c r="D863" s="7" t="s">
        <v>11877</v>
      </c>
      <c r="E863" s="7"/>
      <c r="F863" s="64"/>
      <c r="G863" s="6"/>
      <c r="H863" s="6"/>
      <c r="I863" s="10" t="s">
        <v>110</v>
      </c>
      <c r="J863" s="11" t="s">
        <v>9669</v>
      </c>
      <c r="K863" s="161"/>
      <c r="L863" s="176"/>
      <c r="M863" s="176">
        <v>1000</v>
      </c>
      <c r="O863" s="162"/>
      <c r="P863" s="80" t="s">
        <v>8150</v>
      </c>
      <c r="Q863" s="80" t="s">
        <v>7370</v>
      </c>
      <c r="R863" s="80"/>
      <c r="S863" s="163"/>
      <c r="T863" s="213"/>
      <c r="U863" s="162"/>
      <c r="V863" s="164"/>
      <c r="W863" s="12" t="str">
        <f>IF(COUNTIF(N863,"spare"),"","Mqtt1")</f>
        <v>Mqtt1</v>
      </c>
      <c r="X863" s="196" t="s">
        <v>10483</v>
      </c>
      <c r="Y863" s="6" t="str">
        <f t="shared" si="286"/>
        <v>marpower/450000-firedetection/201h31-s</v>
      </c>
      <c r="Z863" s="103" t="str">
        <f t="shared" si="285"/>
        <v>$.test</v>
      </c>
      <c r="AB863" s="6"/>
      <c r="AJ863" s="80"/>
      <c r="AM863" s="114" t="str">
        <f t="shared" si="279"/>
        <v/>
      </c>
      <c r="AN863" s="80"/>
      <c r="AO863" s="80"/>
      <c r="AP863" s="80"/>
      <c r="AQ863" s="80"/>
      <c r="AR863" s="127"/>
      <c r="AS863" s="80"/>
      <c r="AT863" s="128"/>
      <c r="AU863" s="7"/>
      <c r="AV863" s="129"/>
      <c r="AW863" s="126" t="str">
        <f t="shared" si="277"/>
        <v/>
      </c>
      <c r="AX863" s="137"/>
      <c r="AY863" s="147"/>
      <c r="AZ863" s="167"/>
      <c r="BA863" s="167"/>
      <c r="BB863" s="147" t="str">
        <f t="shared" si="287"/>
        <v/>
      </c>
      <c r="BC863" s="168"/>
      <c r="BD863" s="165"/>
      <c r="BE863" s="165"/>
      <c r="BF863" s="165"/>
      <c r="BG863" s="165"/>
      <c r="BH863" s="165"/>
      <c r="BI863" s="165"/>
      <c r="BJ863" s="165"/>
      <c r="BK863" s="165"/>
      <c r="BL863" s="165"/>
      <c r="BM863" s="165"/>
      <c r="BN863" s="165"/>
      <c r="BO863" s="165"/>
      <c r="BP863" s="165"/>
      <c r="BQ863" s="165"/>
      <c r="BS863" s="6"/>
      <c r="BT863" s="11"/>
      <c r="BU863" s="6"/>
      <c r="BV863" s="6"/>
    </row>
    <row r="864" spans="1:74" ht="15.75" x14ac:dyDescent="0.25">
      <c r="A864" s="52" t="s">
        <v>10055</v>
      </c>
      <c r="B864" s="56"/>
      <c r="C864" s="7" t="s">
        <v>9455</v>
      </c>
      <c r="D864" s="7" t="s">
        <v>11877</v>
      </c>
      <c r="E864" s="7"/>
      <c r="F864" s="64"/>
      <c r="G864" s="6"/>
      <c r="H864" s="6"/>
      <c r="I864"/>
      <c r="J864" s="11" t="s">
        <v>7002</v>
      </c>
      <c r="K864" s="161" t="s">
        <v>511</v>
      </c>
      <c r="L864" s="176"/>
      <c r="M864" s="176">
        <v>1000</v>
      </c>
      <c r="N864" s="80" t="s">
        <v>1396</v>
      </c>
      <c r="O864" s="162"/>
      <c r="P864" s="80" t="s">
        <v>7478</v>
      </c>
      <c r="Q864" s="80"/>
      <c r="R864" s="80"/>
      <c r="S864" s="163"/>
      <c r="T864" s="213"/>
      <c r="U864" s="162"/>
      <c r="V864" s="164"/>
      <c r="W864" s="12"/>
      <c r="X864" s="196" t="s">
        <v>10445</v>
      </c>
      <c r="Y864" s="6"/>
      <c r="Z864" s="103"/>
      <c r="AA864" s="12">
        <v>1</v>
      </c>
      <c r="AB864" s="6" t="s">
        <v>196</v>
      </c>
      <c r="AC864" s="103">
        <v>35</v>
      </c>
      <c r="AJ864" s="80"/>
      <c r="AK864" s="113" t="s">
        <v>11878</v>
      </c>
      <c r="AM864" s="114" t="str">
        <f t="shared" si="279"/>
        <v/>
      </c>
      <c r="AN864" s="80"/>
      <c r="AO864" s="80"/>
      <c r="AP864" s="80"/>
      <c r="AQ864" s="80"/>
      <c r="AR864" s="127"/>
      <c r="AS864" s="80"/>
      <c r="AT864" s="128"/>
      <c r="AU864" s="7"/>
      <c r="AV864" s="129"/>
      <c r="AW864" s="126" t="str">
        <f t="shared" si="277"/>
        <v/>
      </c>
      <c r="AX864" s="137"/>
      <c r="AY864" s="147"/>
      <c r="AZ864" s="167"/>
      <c r="BA864" s="167"/>
      <c r="BB864" s="147" t="str">
        <f t="shared" si="287"/>
        <v/>
      </c>
      <c r="BC864" s="168"/>
      <c r="BD864" s="165"/>
      <c r="BE864" s="165"/>
      <c r="BF864" s="165"/>
      <c r="BG864" s="165"/>
      <c r="BH864" s="165"/>
      <c r="BI864" s="165"/>
      <c r="BJ864" s="165"/>
      <c r="BK864" s="165"/>
      <c r="BL864" s="165"/>
      <c r="BM864" s="165"/>
      <c r="BN864" s="165"/>
      <c r="BO864" s="165"/>
      <c r="BP864" s="165"/>
      <c r="BQ864" s="165"/>
      <c r="BS864" s="6"/>
      <c r="BT864" s="11"/>
      <c r="BU864" s="6"/>
      <c r="BV864" s="6"/>
    </row>
    <row r="865" spans="1:74" ht="15.75" x14ac:dyDescent="0.25">
      <c r="A865" s="52" t="s">
        <v>10055</v>
      </c>
      <c r="B865" s="56"/>
      <c r="C865" s="7" t="s">
        <v>111</v>
      </c>
      <c r="D865" s="7" t="s">
        <v>11877</v>
      </c>
      <c r="E865" s="7"/>
      <c r="F865" s="64"/>
      <c r="G865" s="6"/>
      <c r="H865" s="6"/>
      <c r="I865" s="10" t="s">
        <v>110</v>
      </c>
      <c r="J865" s="11" t="s">
        <v>9670</v>
      </c>
      <c r="K865" s="161"/>
      <c r="L865" s="176"/>
      <c r="M865" s="176">
        <v>1000</v>
      </c>
      <c r="O865" s="162"/>
      <c r="P865" s="80" t="s">
        <v>7695</v>
      </c>
      <c r="Q865" s="80" t="s">
        <v>7133</v>
      </c>
      <c r="R865" s="80"/>
      <c r="S865" s="163"/>
      <c r="T865" s="213"/>
      <c r="U865" s="162"/>
      <c r="V865" s="164"/>
      <c r="W865" s="12" t="str">
        <f t="shared" ref="W865" si="289">IF(COUNTIF(N865,"spare"),"","Mqtt1")</f>
        <v>Mqtt1</v>
      </c>
      <c r="X865" s="196" t="s">
        <v>10484</v>
      </c>
      <c r="Y865" s="6" t="str">
        <f>LOWER(SUBSTITUTE(SUBSTITUTE(IF(COUNTIF(N865,"spare"),"",_xlfn.CONCAT("marpower/",IF(X865&lt;&gt;"","450000 FIREDETECTION/"&amp;X865,"450000 FIREDETECTION GENERAL")))," ","-"),"_","-"))</f>
        <v>marpower/450000-firedetection/201h28-s</v>
      </c>
      <c r="Z865" s="103" t="str">
        <f t="shared" ref="Z865:Z874" si="290">IF(COUNTIF(N865,"spare"),"","$."&amp;_xlfn.REGEXREPLACE(IF(X865="",J865,_xlfn.REGEXREPLACE(J865,".*_","")),"^FIRE_",""))</f>
        <v>$.alarm</v>
      </c>
      <c r="AB865" s="6"/>
      <c r="AJ865" s="80"/>
      <c r="AM865" s="114">
        <f t="shared" si="279"/>
        <v>865</v>
      </c>
      <c r="AN865" s="80"/>
      <c r="AO865" s="80"/>
      <c r="AP865" s="80"/>
      <c r="AQ865" s="80"/>
      <c r="AR865" s="127" t="s">
        <v>110</v>
      </c>
      <c r="AS865" s="80"/>
      <c r="AT865" s="128" t="s">
        <v>9</v>
      </c>
      <c r="AU865" s="7"/>
      <c r="AV865" s="129" t="s">
        <v>112</v>
      </c>
      <c r="AW865" s="126" t="str">
        <f t="shared" si="277"/>
        <v>Please consult operation manual for more information</v>
      </c>
      <c r="AX865" s="137"/>
      <c r="AY865" s="147"/>
      <c r="AZ865" s="167"/>
      <c r="BA865" s="167"/>
      <c r="BB865" s="147" t="str">
        <f t="shared" si="287"/>
        <v>1</v>
      </c>
      <c r="BC865" s="168"/>
      <c r="BD865" s="165"/>
      <c r="BE865" s="165"/>
      <c r="BF865" s="165"/>
      <c r="BG865" s="165"/>
      <c r="BH865" s="165"/>
      <c r="BI865" s="165"/>
      <c r="BJ865" s="165"/>
      <c r="BK865" s="165"/>
      <c r="BL865" s="165"/>
      <c r="BM865" s="165"/>
      <c r="BN865" s="165"/>
      <c r="BO865" s="165"/>
      <c r="BP865" s="165"/>
      <c r="BQ865" s="165"/>
      <c r="BS865" s="6"/>
      <c r="BT865" s="11"/>
      <c r="BU865" s="6"/>
      <c r="BV865" s="6"/>
    </row>
    <row r="866" spans="1:74" ht="15.75" x14ac:dyDescent="0.25">
      <c r="A866" s="52" t="s">
        <v>10059</v>
      </c>
      <c r="B866" s="56"/>
      <c r="C866" s="7" t="s">
        <v>111</v>
      </c>
      <c r="D866" s="7" t="s">
        <v>11877</v>
      </c>
      <c r="E866" s="7"/>
      <c r="F866" s="64"/>
      <c r="G866" s="6"/>
      <c r="H866" s="6"/>
      <c r="I866" s="10" t="s">
        <v>110</v>
      </c>
      <c r="J866" s="11" t="s">
        <v>9671</v>
      </c>
      <c r="K866" s="161"/>
      <c r="L866" s="176"/>
      <c r="M866" s="176">
        <v>1000</v>
      </c>
      <c r="O866" s="162"/>
      <c r="P866" s="80" t="s">
        <v>7809</v>
      </c>
      <c r="Q866" s="80" t="s">
        <v>7355</v>
      </c>
      <c r="R866" s="80"/>
      <c r="S866" s="163"/>
      <c r="T866" s="213"/>
      <c r="U866" s="162"/>
      <c r="V866" s="164"/>
      <c r="W866" s="12" t="str">
        <f>IF(COUNTIF(N866,"spare"),"","Mqtt1")</f>
        <v>Mqtt1</v>
      </c>
      <c r="X866" s="196" t="s">
        <v>10484</v>
      </c>
      <c r="Y866" s="6" t="str">
        <f t="shared" ref="Y866:Y874" si="291">LOWER(SUBSTITUTE(SUBSTITUTE(IF(COUNTIF(N866,"spare"),"",_xlfn.CONCAT("marpower/",IF(X866&lt;&gt;"","450000 FIREDETECTION/"&amp;X866,"450000 FIREDETECTION GENERAL")))," ","-"),"_","-"))</f>
        <v>marpower/450000-firedetection/201h28-s</v>
      </c>
      <c r="Z866" s="103" t="str">
        <f t="shared" si="290"/>
        <v>$.prealarm</v>
      </c>
      <c r="AB866" s="6"/>
      <c r="AJ866" s="80"/>
      <c r="AM866" s="114">
        <f t="shared" si="279"/>
        <v>866</v>
      </c>
      <c r="AN866" s="80"/>
      <c r="AO866" s="80"/>
      <c r="AP866" s="80"/>
      <c r="AQ866" s="80"/>
      <c r="AR866" s="127" t="s">
        <v>110</v>
      </c>
      <c r="AS866" s="80"/>
      <c r="AT866" s="128" t="s">
        <v>9</v>
      </c>
      <c r="AU866" s="7"/>
      <c r="AV866" s="129" t="s">
        <v>116</v>
      </c>
      <c r="AW866" s="126" t="str">
        <f t="shared" si="277"/>
        <v>Please consult operation manual for more information</v>
      </c>
      <c r="AX866" s="137"/>
      <c r="AY866" s="147"/>
      <c r="AZ866" s="167"/>
      <c r="BA866" s="167"/>
      <c r="BB866" s="147" t="str">
        <f t="shared" si="287"/>
        <v>1</v>
      </c>
      <c r="BC866" s="168"/>
      <c r="BD866" s="165"/>
      <c r="BE866" s="165"/>
      <c r="BF866" s="165"/>
      <c r="BG866" s="165"/>
      <c r="BH866" s="165"/>
      <c r="BI866" s="165"/>
      <c r="BJ866" s="165"/>
      <c r="BK866" s="165"/>
      <c r="BL866" s="165"/>
      <c r="BM866" s="165"/>
      <c r="BN866" s="165"/>
      <c r="BO866" s="165"/>
      <c r="BP866" s="165"/>
      <c r="BQ866" s="165"/>
      <c r="BS866" s="6"/>
      <c r="BT866" s="11"/>
      <c r="BU866" s="6"/>
      <c r="BV866" s="6"/>
    </row>
    <row r="867" spans="1:74" ht="15.75" x14ac:dyDescent="0.25">
      <c r="A867" s="52" t="s">
        <v>10055</v>
      </c>
      <c r="B867" s="56"/>
      <c r="C867" s="7" t="s">
        <v>111</v>
      </c>
      <c r="D867" s="7" t="s">
        <v>11877</v>
      </c>
      <c r="E867" s="7"/>
      <c r="F867" s="64"/>
      <c r="G867" s="6"/>
      <c r="H867" s="6"/>
      <c r="I867" s="10" t="s">
        <v>110</v>
      </c>
      <c r="J867" s="11" t="s">
        <v>9672</v>
      </c>
      <c r="K867" s="161"/>
      <c r="L867" s="176"/>
      <c r="M867" s="176">
        <v>1000</v>
      </c>
      <c r="O867" s="162"/>
      <c r="P867" s="80" t="s">
        <v>7923</v>
      </c>
      <c r="Q867" s="80" t="s">
        <v>7356</v>
      </c>
      <c r="R867" s="80"/>
      <c r="S867" s="163"/>
      <c r="T867" s="213"/>
      <c r="U867" s="162"/>
      <c r="V867" s="164"/>
      <c r="W867" s="12" t="str">
        <f>IF(COUNTIF(N867,"spare"),"","Mqtt1")</f>
        <v>Mqtt1</v>
      </c>
      <c r="X867" s="196" t="s">
        <v>10484</v>
      </c>
      <c r="Y867" s="6" t="str">
        <f t="shared" si="291"/>
        <v>marpower/450000-firedetection/201h28-s</v>
      </c>
      <c r="Z867" s="103" t="str">
        <f t="shared" si="290"/>
        <v>$.fault</v>
      </c>
      <c r="AB867" s="6"/>
      <c r="AJ867" s="80"/>
      <c r="AM867" s="114">
        <f t="shared" si="279"/>
        <v>867</v>
      </c>
      <c r="AN867" s="80"/>
      <c r="AO867" s="80"/>
      <c r="AP867" s="80"/>
      <c r="AQ867" s="80"/>
      <c r="AR867" s="127" t="s">
        <v>110</v>
      </c>
      <c r="AS867" s="80"/>
      <c r="AT867" s="128" t="s">
        <v>9</v>
      </c>
      <c r="AU867" s="7"/>
      <c r="AV867" s="129" t="s">
        <v>112</v>
      </c>
      <c r="AW867" s="126" t="str">
        <f t="shared" si="277"/>
        <v>Please consult operation manual for more information</v>
      </c>
      <c r="AX867" s="137"/>
      <c r="AY867" s="147"/>
      <c r="AZ867" s="167"/>
      <c r="BA867" s="167"/>
      <c r="BB867" s="147" t="str">
        <f t="shared" si="287"/>
        <v>1</v>
      </c>
      <c r="BC867" s="168"/>
      <c r="BD867" s="165"/>
      <c r="BE867" s="165"/>
      <c r="BF867" s="165"/>
      <c r="BG867" s="165"/>
      <c r="BH867" s="165"/>
      <c r="BI867" s="165"/>
      <c r="BJ867" s="165"/>
      <c r="BK867" s="165"/>
      <c r="BL867" s="165"/>
      <c r="BM867" s="165"/>
      <c r="BN867" s="165"/>
      <c r="BO867" s="165"/>
      <c r="BP867" s="165"/>
      <c r="BQ867" s="165"/>
      <c r="BS867" s="6"/>
      <c r="BT867" s="11"/>
      <c r="BU867" s="6"/>
      <c r="BV867" s="6"/>
    </row>
    <row r="868" spans="1:74" ht="15.75" x14ac:dyDescent="0.25">
      <c r="A868" s="52" t="s">
        <v>10055</v>
      </c>
      <c r="B868" s="56"/>
      <c r="C868" s="7" t="s">
        <v>111</v>
      </c>
      <c r="D868" s="7" t="s">
        <v>11877</v>
      </c>
      <c r="E868" s="7"/>
      <c r="F868" s="64"/>
      <c r="G868" s="6"/>
      <c r="H868" s="6"/>
      <c r="I868" s="10" t="s">
        <v>110</v>
      </c>
      <c r="J868" s="11" t="s">
        <v>9673</v>
      </c>
      <c r="K868" s="161"/>
      <c r="L868" s="176"/>
      <c r="M868" s="176">
        <v>1000</v>
      </c>
      <c r="O868" s="162"/>
      <c r="P868" s="80" t="s">
        <v>8037</v>
      </c>
      <c r="Q868" s="80" t="s">
        <v>7357</v>
      </c>
      <c r="R868" s="80"/>
      <c r="S868" s="163"/>
      <c r="T868" s="213"/>
      <c r="U868" s="162"/>
      <c r="V868" s="164"/>
      <c r="W868" s="12" t="str">
        <f>IF(COUNTIF(N868,"spare"),"","Mqtt1")</f>
        <v>Mqtt1</v>
      </c>
      <c r="X868" s="196" t="s">
        <v>10484</v>
      </c>
      <c r="Y868" s="6" t="str">
        <f t="shared" si="291"/>
        <v>marpower/450000-firedetection/201h28-s</v>
      </c>
      <c r="Z868" s="103" t="str">
        <f t="shared" si="290"/>
        <v>$.disabled</v>
      </c>
      <c r="AB868" s="6"/>
      <c r="AJ868" s="80"/>
      <c r="AM868" s="114">
        <f t="shared" si="279"/>
        <v>868</v>
      </c>
      <c r="AN868" s="80"/>
      <c r="AO868" s="80"/>
      <c r="AP868" s="80"/>
      <c r="AQ868" s="80"/>
      <c r="AR868" s="127" t="s">
        <v>110</v>
      </c>
      <c r="AS868" s="80"/>
      <c r="AT868" s="128" t="s">
        <v>9</v>
      </c>
      <c r="AU868" s="7"/>
      <c r="AV868" s="129" t="s">
        <v>112</v>
      </c>
      <c r="AW868" s="126" t="str">
        <f t="shared" si="277"/>
        <v>Please consult operation manual for more information</v>
      </c>
      <c r="AX868" s="137"/>
      <c r="AY868" s="147"/>
      <c r="AZ868" s="167"/>
      <c r="BA868" s="167"/>
      <c r="BB868" s="147" t="str">
        <f t="shared" si="287"/>
        <v>1</v>
      </c>
      <c r="BC868" s="168"/>
      <c r="BD868" s="165"/>
      <c r="BE868" s="165"/>
      <c r="BF868" s="165"/>
      <c r="BG868" s="165"/>
      <c r="BH868" s="165"/>
      <c r="BI868" s="165"/>
      <c r="BJ868" s="165"/>
      <c r="BK868" s="165"/>
      <c r="BL868" s="165"/>
      <c r="BM868" s="165"/>
      <c r="BN868" s="165"/>
      <c r="BO868" s="165"/>
      <c r="BP868" s="165"/>
      <c r="BQ868" s="165"/>
      <c r="BS868" s="6"/>
      <c r="BT868" s="11"/>
      <c r="BU868" s="6"/>
      <c r="BV868" s="6"/>
    </row>
    <row r="869" spans="1:74" ht="15.75" x14ac:dyDescent="0.25">
      <c r="A869" s="52" t="s">
        <v>10055</v>
      </c>
      <c r="B869" s="56"/>
      <c r="C869" s="7" t="s">
        <v>111</v>
      </c>
      <c r="D869" s="7" t="s">
        <v>11877</v>
      </c>
      <c r="E869" s="7"/>
      <c r="F869" s="64"/>
      <c r="G869" s="6"/>
      <c r="H869" s="6"/>
      <c r="I869" s="10" t="s">
        <v>110</v>
      </c>
      <c r="J869" s="11" t="s">
        <v>9674</v>
      </c>
      <c r="K869" s="161"/>
      <c r="L869" s="176"/>
      <c r="M869" s="176">
        <v>1000</v>
      </c>
      <c r="O869" s="162"/>
      <c r="P869" s="80" t="s">
        <v>8151</v>
      </c>
      <c r="Q869" s="80" t="s">
        <v>7358</v>
      </c>
      <c r="R869" s="80"/>
      <c r="S869" s="163"/>
      <c r="T869" s="213"/>
      <c r="U869" s="162"/>
      <c r="V869" s="164"/>
      <c r="W869" s="12" t="str">
        <f>IF(COUNTIF(N869,"spare"),"","Mqtt1")</f>
        <v>Mqtt1</v>
      </c>
      <c r="X869" s="196" t="s">
        <v>10484</v>
      </c>
      <c r="Y869" s="6" t="str">
        <f t="shared" si="291"/>
        <v>marpower/450000-firedetection/201h28-s</v>
      </c>
      <c r="Z869" s="103" t="str">
        <f t="shared" si="290"/>
        <v>$.test</v>
      </c>
      <c r="AB869" s="6"/>
      <c r="AJ869" s="80"/>
      <c r="AM869" s="114" t="str">
        <f t="shared" si="279"/>
        <v/>
      </c>
      <c r="AN869" s="80"/>
      <c r="AO869" s="80"/>
      <c r="AP869" s="80"/>
      <c r="AQ869" s="80"/>
      <c r="AR869" s="127"/>
      <c r="AS869" s="80"/>
      <c r="AT869" s="7"/>
      <c r="AU869" s="7"/>
      <c r="AV869" s="165"/>
      <c r="AW869" s="126" t="str">
        <f t="shared" si="277"/>
        <v/>
      </c>
      <c r="AX869" s="137"/>
      <c r="AY869" s="147"/>
      <c r="AZ869" s="167"/>
      <c r="BA869" s="167"/>
      <c r="BB869" s="147" t="str">
        <f t="shared" si="287"/>
        <v/>
      </c>
      <c r="BC869" s="168"/>
      <c r="BD869" s="165"/>
      <c r="BE869" s="165"/>
      <c r="BF869" s="165"/>
      <c r="BG869" s="165"/>
      <c r="BH869" s="165"/>
      <c r="BI869" s="165"/>
      <c r="BJ869" s="165"/>
      <c r="BK869" s="165"/>
      <c r="BL869" s="165"/>
      <c r="BM869" s="165"/>
      <c r="BN869" s="165"/>
      <c r="BO869" s="165"/>
      <c r="BP869" s="165"/>
      <c r="BQ869" s="165"/>
      <c r="BS869" s="6"/>
      <c r="BT869" s="11"/>
      <c r="BU869" s="6"/>
      <c r="BV869" s="6"/>
    </row>
    <row r="870" spans="1:74" ht="15.75" x14ac:dyDescent="0.25">
      <c r="A870" s="52" t="s">
        <v>10055</v>
      </c>
      <c r="B870" s="56"/>
      <c r="C870" s="7" t="s">
        <v>111</v>
      </c>
      <c r="D870" s="7" t="s">
        <v>11877</v>
      </c>
      <c r="E870" s="7"/>
      <c r="F870" s="64"/>
      <c r="G870" s="6"/>
      <c r="H870" s="6"/>
      <c r="I870" s="10" t="s">
        <v>110</v>
      </c>
      <c r="J870" s="11" t="s">
        <v>9675</v>
      </c>
      <c r="K870" s="161"/>
      <c r="L870" s="176"/>
      <c r="M870" s="176">
        <v>1000</v>
      </c>
      <c r="O870" s="162"/>
      <c r="P870" s="80" t="s">
        <v>7696</v>
      </c>
      <c r="Q870" s="80" t="s">
        <v>7134</v>
      </c>
      <c r="R870" s="80"/>
      <c r="S870" s="163"/>
      <c r="T870" s="213"/>
      <c r="U870" s="162"/>
      <c r="V870" s="164"/>
      <c r="W870" s="12" t="str">
        <f t="shared" ref="W870" si="292">IF(COUNTIF(N870,"spare"),"","Mqtt1")</f>
        <v>Mqtt1</v>
      </c>
      <c r="X870" s="196" t="s">
        <v>10485</v>
      </c>
      <c r="Y870" s="6" t="str">
        <f t="shared" si="291"/>
        <v>marpower/450000-firedetection/201h30-s</v>
      </c>
      <c r="Z870" s="103" t="str">
        <f t="shared" si="290"/>
        <v>$.alarm</v>
      </c>
      <c r="AB870" s="6"/>
      <c r="AJ870" s="80"/>
      <c r="AM870" s="114">
        <f t="shared" si="279"/>
        <v>870</v>
      </c>
      <c r="AN870" s="80"/>
      <c r="AO870" s="80"/>
      <c r="AP870" s="80"/>
      <c r="AQ870" s="80"/>
      <c r="AR870" s="127" t="s">
        <v>110</v>
      </c>
      <c r="AS870" s="80"/>
      <c r="AT870" s="128" t="s">
        <v>9</v>
      </c>
      <c r="AU870" s="7"/>
      <c r="AV870" s="129" t="s">
        <v>112</v>
      </c>
      <c r="AW870" s="126" t="str">
        <f t="shared" si="277"/>
        <v>Please consult operation manual for more information</v>
      </c>
      <c r="AX870" s="137"/>
      <c r="AY870" s="147"/>
      <c r="AZ870" s="167"/>
      <c r="BA870" s="167"/>
      <c r="BB870" s="147" t="str">
        <f t="shared" si="287"/>
        <v>1</v>
      </c>
      <c r="BC870" s="168"/>
      <c r="BD870" s="165"/>
      <c r="BE870" s="165"/>
      <c r="BF870" s="165"/>
      <c r="BG870" s="165"/>
      <c r="BH870" s="165"/>
      <c r="BI870" s="165"/>
      <c r="BJ870" s="165"/>
      <c r="BK870" s="165"/>
      <c r="BL870" s="165"/>
      <c r="BM870" s="165"/>
      <c r="BN870" s="165"/>
      <c r="BO870" s="165"/>
      <c r="BP870" s="165"/>
      <c r="BQ870" s="165"/>
      <c r="BS870" s="6"/>
      <c r="BT870" s="11"/>
      <c r="BU870" s="6"/>
      <c r="BV870" s="6"/>
    </row>
    <row r="871" spans="1:74" ht="15.75" x14ac:dyDescent="0.25">
      <c r="A871" s="52" t="s">
        <v>10059</v>
      </c>
      <c r="B871" s="56"/>
      <c r="C871" s="7" t="s">
        <v>111</v>
      </c>
      <c r="D871" s="7" t="s">
        <v>11877</v>
      </c>
      <c r="E871" s="7"/>
      <c r="F871" s="64"/>
      <c r="G871" s="6"/>
      <c r="H871" s="6"/>
      <c r="I871" s="10" t="s">
        <v>110</v>
      </c>
      <c r="J871" s="11" t="s">
        <v>9676</v>
      </c>
      <c r="K871" s="161"/>
      <c r="L871" s="176"/>
      <c r="M871" s="176">
        <v>1000</v>
      </c>
      <c r="O871" s="162"/>
      <c r="P871" s="80" t="s">
        <v>7810</v>
      </c>
      <c r="Q871" s="80" t="s">
        <v>7359</v>
      </c>
      <c r="R871" s="80"/>
      <c r="S871" s="163"/>
      <c r="T871" s="213"/>
      <c r="U871" s="162"/>
      <c r="V871" s="164"/>
      <c r="W871" s="12" t="str">
        <f>IF(COUNTIF(N871,"spare"),"","Mqtt1")</f>
        <v>Mqtt1</v>
      </c>
      <c r="X871" s="196" t="s">
        <v>10485</v>
      </c>
      <c r="Y871" s="6" t="str">
        <f t="shared" si="291"/>
        <v>marpower/450000-firedetection/201h30-s</v>
      </c>
      <c r="Z871" s="103" t="str">
        <f t="shared" si="290"/>
        <v>$.prealarm</v>
      </c>
      <c r="AB871" s="6"/>
      <c r="AJ871" s="80"/>
      <c r="AM871" s="114">
        <f t="shared" si="279"/>
        <v>871</v>
      </c>
      <c r="AN871" s="80"/>
      <c r="AO871" s="80"/>
      <c r="AP871" s="80"/>
      <c r="AQ871" s="80"/>
      <c r="AR871" s="127" t="s">
        <v>110</v>
      </c>
      <c r="AS871" s="80"/>
      <c r="AT871" s="128" t="s">
        <v>9</v>
      </c>
      <c r="AU871" s="7"/>
      <c r="AV871" s="129" t="s">
        <v>116</v>
      </c>
      <c r="AW871" s="126" t="str">
        <f t="shared" si="277"/>
        <v>Please consult operation manual for more information</v>
      </c>
      <c r="AX871" s="137"/>
      <c r="AY871" s="147"/>
      <c r="AZ871" s="167"/>
      <c r="BA871" s="167"/>
      <c r="BB871" s="147" t="str">
        <f t="shared" si="287"/>
        <v>1</v>
      </c>
      <c r="BC871" s="168"/>
      <c r="BD871" s="165"/>
      <c r="BE871" s="165"/>
      <c r="BF871" s="165"/>
      <c r="BG871" s="165"/>
      <c r="BH871" s="165"/>
      <c r="BI871" s="165"/>
      <c r="BJ871" s="165"/>
      <c r="BK871" s="165"/>
      <c r="BL871" s="165"/>
      <c r="BM871" s="165"/>
      <c r="BN871" s="165"/>
      <c r="BO871" s="165"/>
      <c r="BP871" s="165"/>
      <c r="BQ871" s="165"/>
      <c r="BS871" s="6"/>
      <c r="BT871" s="11"/>
      <c r="BU871" s="6"/>
      <c r="BV871" s="6"/>
    </row>
    <row r="872" spans="1:74" ht="15.75" x14ac:dyDescent="0.25">
      <c r="A872" s="52" t="s">
        <v>10055</v>
      </c>
      <c r="B872" s="56"/>
      <c r="C872" s="7" t="s">
        <v>111</v>
      </c>
      <c r="D872" s="7" t="s">
        <v>11877</v>
      </c>
      <c r="E872" s="7"/>
      <c r="F872" s="64"/>
      <c r="G872" s="6"/>
      <c r="H872" s="6"/>
      <c r="I872" s="10" t="s">
        <v>110</v>
      </c>
      <c r="J872" s="11" t="s">
        <v>9677</v>
      </c>
      <c r="K872" s="161"/>
      <c r="L872" s="176"/>
      <c r="M872" s="176">
        <v>1000</v>
      </c>
      <c r="O872" s="162"/>
      <c r="P872" s="80" t="s">
        <v>7924</v>
      </c>
      <c r="Q872" s="80" t="s">
        <v>7360</v>
      </c>
      <c r="R872" s="80"/>
      <c r="S872" s="163"/>
      <c r="T872" s="213"/>
      <c r="U872" s="162"/>
      <c r="V872" s="164"/>
      <c r="W872" s="12" t="str">
        <f>IF(COUNTIF(N872,"spare"),"","Mqtt1")</f>
        <v>Mqtt1</v>
      </c>
      <c r="X872" s="196" t="s">
        <v>10485</v>
      </c>
      <c r="Y872" s="6" t="str">
        <f t="shared" si="291"/>
        <v>marpower/450000-firedetection/201h30-s</v>
      </c>
      <c r="Z872" s="103" t="str">
        <f t="shared" si="290"/>
        <v>$.fault</v>
      </c>
      <c r="AB872" s="6"/>
      <c r="AJ872" s="80"/>
      <c r="AM872" s="114">
        <f t="shared" si="279"/>
        <v>872</v>
      </c>
      <c r="AN872" s="80"/>
      <c r="AO872" s="80"/>
      <c r="AP872" s="80"/>
      <c r="AQ872" s="80"/>
      <c r="AR872" s="127" t="s">
        <v>110</v>
      </c>
      <c r="AS872" s="80"/>
      <c r="AT872" s="128" t="s">
        <v>9</v>
      </c>
      <c r="AU872" s="7"/>
      <c r="AV872" s="129" t="s">
        <v>112</v>
      </c>
      <c r="AW872" s="126" t="str">
        <f t="shared" si="277"/>
        <v>Please consult operation manual for more information</v>
      </c>
      <c r="AX872" s="137"/>
      <c r="AY872" s="147"/>
      <c r="AZ872" s="167"/>
      <c r="BA872" s="167"/>
      <c r="BB872" s="147" t="str">
        <f t="shared" si="287"/>
        <v>1</v>
      </c>
      <c r="BC872" s="168"/>
      <c r="BD872" s="165"/>
      <c r="BE872" s="165"/>
      <c r="BF872" s="165"/>
      <c r="BG872" s="165"/>
      <c r="BH872" s="165"/>
      <c r="BI872" s="165"/>
      <c r="BJ872" s="165"/>
      <c r="BK872" s="165"/>
      <c r="BL872" s="165"/>
      <c r="BM872" s="165"/>
      <c r="BN872" s="165"/>
      <c r="BO872" s="165"/>
      <c r="BP872" s="165"/>
      <c r="BQ872" s="165"/>
      <c r="BS872" s="6"/>
      <c r="BT872" s="11"/>
      <c r="BU872" s="6"/>
      <c r="BV872" s="6"/>
    </row>
    <row r="873" spans="1:74" ht="15.75" x14ac:dyDescent="0.25">
      <c r="A873" s="52" t="s">
        <v>10055</v>
      </c>
      <c r="B873" s="56"/>
      <c r="C873" s="7" t="s">
        <v>111</v>
      </c>
      <c r="D873" s="7" t="s">
        <v>11877</v>
      </c>
      <c r="E873" s="7"/>
      <c r="F873" s="64"/>
      <c r="G873" s="6"/>
      <c r="H873" s="6"/>
      <c r="I873" s="10" t="s">
        <v>110</v>
      </c>
      <c r="J873" s="11" t="s">
        <v>9678</v>
      </c>
      <c r="K873" s="161"/>
      <c r="L873" s="176"/>
      <c r="M873" s="176">
        <v>1000</v>
      </c>
      <c r="O873" s="162"/>
      <c r="P873" s="80" t="s">
        <v>8038</v>
      </c>
      <c r="Q873" s="80" t="s">
        <v>7361</v>
      </c>
      <c r="R873" s="80"/>
      <c r="S873" s="163"/>
      <c r="T873" s="213"/>
      <c r="U873" s="162"/>
      <c r="V873" s="164"/>
      <c r="W873" s="12" t="str">
        <f>IF(COUNTIF(N873,"spare"),"","Mqtt1")</f>
        <v>Mqtt1</v>
      </c>
      <c r="X873" s="196" t="s">
        <v>10485</v>
      </c>
      <c r="Y873" s="6" t="str">
        <f t="shared" si="291"/>
        <v>marpower/450000-firedetection/201h30-s</v>
      </c>
      <c r="Z873" s="103" t="str">
        <f t="shared" si="290"/>
        <v>$.disabled</v>
      </c>
      <c r="AB873" s="6"/>
      <c r="AJ873" s="80"/>
      <c r="AM873" s="114">
        <f t="shared" si="279"/>
        <v>873</v>
      </c>
      <c r="AN873" s="80"/>
      <c r="AO873" s="80"/>
      <c r="AP873" s="80"/>
      <c r="AQ873" s="80"/>
      <c r="AR873" s="127" t="s">
        <v>110</v>
      </c>
      <c r="AS873" s="80"/>
      <c r="AT873" s="128" t="s">
        <v>9</v>
      </c>
      <c r="AU873" s="7"/>
      <c r="AV873" s="129" t="s">
        <v>112</v>
      </c>
      <c r="AW873" s="126" t="str">
        <f t="shared" si="277"/>
        <v>Please consult operation manual for more information</v>
      </c>
      <c r="AX873" s="137"/>
      <c r="AY873" s="147"/>
      <c r="AZ873" s="167"/>
      <c r="BA873" s="167"/>
      <c r="BB873" s="147" t="str">
        <f t="shared" si="287"/>
        <v>1</v>
      </c>
      <c r="BC873" s="168"/>
      <c r="BD873" s="165"/>
      <c r="BE873" s="165"/>
      <c r="BF873" s="165"/>
      <c r="BG873" s="165"/>
      <c r="BH873" s="165"/>
      <c r="BI873" s="165"/>
      <c r="BJ873" s="165"/>
      <c r="BK873" s="165"/>
      <c r="BL873" s="165"/>
      <c r="BM873" s="165"/>
      <c r="BN873" s="165"/>
      <c r="BO873" s="165"/>
      <c r="BP873" s="165"/>
      <c r="BQ873" s="165"/>
      <c r="BS873" s="6"/>
      <c r="BT873" s="11"/>
      <c r="BU873" s="6"/>
      <c r="BV873" s="6"/>
    </row>
    <row r="874" spans="1:74" ht="15.75" x14ac:dyDescent="0.25">
      <c r="A874" s="52" t="s">
        <v>10055</v>
      </c>
      <c r="B874" s="56"/>
      <c r="C874" s="7" t="s">
        <v>111</v>
      </c>
      <c r="D874" s="7" t="s">
        <v>11877</v>
      </c>
      <c r="E874" s="7"/>
      <c r="F874" s="64"/>
      <c r="G874" s="6"/>
      <c r="H874" s="6"/>
      <c r="I874" s="10" t="s">
        <v>110</v>
      </c>
      <c r="J874" s="11" t="s">
        <v>9679</v>
      </c>
      <c r="K874" s="161"/>
      <c r="L874" s="176"/>
      <c r="M874" s="176">
        <v>1000</v>
      </c>
      <c r="O874" s="162"/>
      <c r="P874" s="80" t="s">
        <v>8152</v>
      </c>
      <c r="Q874" s="80" t="s">
        <v>7362</v>
      </c>
      <c r="R874" s="80"/>
      <c r="S874" s="163"/>
      <c r="T874" s="213"/>
      <c r="U874" s="162"/>
      <c r="V874" s="164"/>
      <c r="W874" s="12" t="str">
        <f>IF(COUNTIF(N874,"spare"),"","Mqtt1")</f>
        <v>Mqtt1</v>
      </c>
      <c r="X874" s="196" t="s">
        <v>10485</v>
      </c>
      <c r="Y874" s="6" t="str">
        <f t="shared" si="291"/>
        <v>marpower/450000-firedetection/201h30-s</v>
      </c>
      <c r="Z874" s="103" t="str">
        <f t="shared" si="290"/>
        <v>$.test</v>
      </c>
      <c r="AB874" s="6"/>
      <c r="AJ874" s="80"/>
      <c r="AM874" s="114" t="str">
        <f t="shared" si="279"/>
        <v/>
      </c>
      <c r="AN874" s="80"/>
      <c r="AO874" s="80"/>
      <c r="AP874" s="80"/>
      <c r="AQ874" s="80"/>
      <c r="AR874" s="127"/>
      <c r="AS874" s="80"/>
      <c r="AT874" s="7"/>
      <c r="AU874" s="7"/>
      <c r="AV874" s="165"/>
      <c r="AW874" s="126" t="str">
        <f t="shared" si="277"/>
        <v/>
      </c>
      <c r="AX874" s="137"/>
      <c r="AY874" s="147"/>
      <c r="AZ874" s="167"/>
      <c r="BA874" s="167"/>
      <c r="BB874" s="147" t="str">
        <f t="shared" si="287"/>
        <v/>
      </c>
      <c r="BC874" s="168"/>
      <c r="BD874" s="165"/>
      <c r="BE874" s="165"/>
      <c r="BF874" s="165"/>
      <c r="BG874" s="165"/>
      <c r="BH874" s="165"/>
      <c r="BI874" s="165"/>
      <c r="BJ874" s="165"/>
      <c r="BK874" s="165"/>
      <c r="BL874" s="165"/>
      <c r="BM874" s="165"/>
      <c r="BN874" s="165"/>
      <c r="BO874" s="165"/>
      <c r="BP874" s="165"/>
      <c r="BQ874" s="165"/>
      <c r="BS874" s="6"/>
      <c r="BT874" s="11"/>
      <c r="BU874" s="6"/>
      <c r="BV874" s="6"/>
    </row>
    <row r="875" spans="1:74" ht="15.75" x14ac:dyDescent="0.25">
      <c r="A875" s="52" t="s">
        <v>10055</v>
      </c>
      <c r="B875" s="56"/>
      <c r="C875" s="7" t="s">
        <v>9455</v>
      </c>
      <c r="D875" s="7" t="s">
        <v>11877</v>
      </c>
      <c r="E875" s="7"/>
      <c r="F875" s="64"/>
      <c r="G875" s="6"/>
      <c r="H875" s="6"/>
      <c r="I875"/>
      <c r="J875" s="11" t="s">
        <v>7003</v>
      </c>
      <c r="K875" s="161" t="s">
        <v>511</v>
      </c>
      <c r="L875" s="176"/>
      <c r="M875" s="176">
        <v>1000</v>
      </c>
      <c r="N875" s="80" t="s">
        <v>1396</v>
      </c>
      <c r="O875" s="162"/>
      <c r="P875" s="80" t="s">
        <v>7479</v>
      </c>
      <c r="Q875" s="80"/>
      <c r="R875" s="80"/>
      <c r="S875" s="163"/>
      <c r="T875" s="213"/>
      <c r="U875" s="162"/>
      <c r="V875" s="164"/>
      <c r="W875" s="12"/>
      <c r="X875" s="196" t="s">
        <v>10445</v>
      </c>
      <c r="Y875" s="6"/>
      <c r="Z875" s="103"/>
      <c r="AA875" s="12">
        <v>1</v>
      </c>
      <c r="AB875" s="6" t="s">
        <v>196</v>
      </c>
      <c r="AC875" s="103">
        <v>36</v>
      </c>
      <c r="AJ875" s="80"/>
      <c r="AK875" s="113" t="s">
        <v>11878</v>
      </c>
      <c r="AM875" s="114" t="str">
        <f t="shared" si="279"/>
        <v/>
      </c>
      <c r="AN875" s="80"/>
      <c r="AO875" s="80"/>
      <c r="AP875" s="80"/>
      <c r="AQ875" s="80"/>
      <c r="AR875" s="127"/>
      <c r="AS875" s="80"/>
      <c r="AT875" s="7"/>
      <c r="AU875" s="7"/>
      <c r="AV875" s="165"/>
      <c r="AW875" s="126" t="str">
        <f t="shared" si="277"/>
        <v/>
      </c>
      <c r="AX875" s="137"/>
      <c r="AY875" s="147"/>
      <c r="AZ875" s="167"/>
      <c r="BA875" s="167"/>
      <c r="BB875" s="147" t="str">
        <f t="shared" si="287"/>
        <v/>
      </c>
      <c r="BC875" s="168"/>
      <c r="BD875" s="165"/>
      <c r="BE875" s="165"/>
      <c r="BF875" s="165"/>
      <c r="BG875" s="165"/>
      <c r="BH875" s="165"/>
      <c r="BI875" s="165"/>
      <c r="BJ875" s="165"/>
      <c r="BK875" s="165"/>
      <c r="BL875" s="165"/>
      <c r="BM875" s="165"/>
      <c r="BN875" s="165"/>
      <c r="BO875" s="165"/>
      <c r="BP875" s="165"/>
      <c r="BQ875" s="165"/>
      <c r="BS875" s="6"/>
      <c r="BT875" s="11"/>
      <c r="BU875" s="6"/>
      <c r="BV875" s="6"/>
    </row>
    <row r="876" spans="1:74" ht="15.75" x14ac:dyDescent="0.25">
      <c r="A876" s="52" t="s">
        <v>10055</v>
      </c>
      <c r="B876" s="56"/>
      <c r="C876" s="7" t="s">
        <v>111</v>
      </c>
      <c r="D876" s="7" t="s">
        <v>11877</v>
      </c>
      <c r="E876" s="7"/>
      <c r="F876" s="64"/>
      <c r="G876" s="6"/>
      <c r="H876" s="6"/>
      <c r="I876" s="10" t="s">
        <v>110</v>
      </c>
      <c r="J876" s="11" t="s">
        <v>9680</v>
      </c>
      <c r="K876" s="161"/>
      <c r="L876" s="176"/>
      <c r="M876" s="176">
        <v>1000</v>
      </c>
      <c r="O876" s="162"/>
      <c r="P876" s="80" t="s">
        <v>7697</v>
      </c>
      <c r="Q876" s="80" t="s">
        <v>7135</v>
      </c>
      <c r="R876" s="80"/>
      <c r="S876" s="163"/>
      <c r="T876" s="213"/>
      <c r="U876" s="162"/>
      <c r="V876" s="164"/>
      <c r="W876" s="12" t="str">
        <f t="shared" ref="W876" si="293">IF(COUNTIF(N876,"spare"),"","Mqtt1")</f>
        <v>Mqtt1</v>
      </c>
      <c r="X876" s="196" t="s">
        <v>10486</v>
      </c>
      <c r="Y876" s="6" t="str">
        <f>LOWER(SUBSTITUTE(SUBSTITUTE(IF(COUNTIF(N876,"spare"),"",_xlfn.CONCAT("marpower/",IF(X876&lt;&gt;"","450000 FIREDETECTION/"&amp;X876,"450000 FIREDETECTION GENERAL")))," ","-"),"_","-"))</f>
        <v>marpower/450000-firedetection/201h27-s</v>
      </c>
      <c r="Z876" s="103" t="str">
        <f t="shared" ref="Z876:Z885" si="294">IF(COUNTIF(N876,"spare"),"","$."&amp;_xlfn.REGEXREPLACE(IF(X876="",J876,_xlfn.REGEXREPLACE(J876,".*_","")),"^FIRE_",""))</f>
        <v>$.alarm</v>
      </c>
      <c r="AB876" s="6"/>
      <c r="AJ876" s="80"/>
      <c r="AM876" s="114">
        <f t="shared" si="279"/>
        <v>876</v>
      </c>
      <c r="AN876" s="80"/>
      <c r="AO876" s="80"/>
      <c r="AP876" s="80"/>
      <c r="AQ876" s="80"/>
      <c r="AR876" s="127" t="s">
        <v>110</v>
      </c>
      <c r="AS876" s="80"/>
      <c r="AT876" s="128" t="s">
        <v>9</v>
      </c>
      <c r="AU876" s="7"/>
      <c r="AV876" s="129" t="s">
        <v>112</v>
      </c>
      <c r="AW876" s="126" t="str">
        <f t="shared" si="277"/>
        <v>Please consult operation manual for more information</v>
      </c>
      <c r="AX876" s="137"/>
      <c r="AY876" s="147"/>
      <c r="AZ876" s="167"/>
      <c r="BA876" s="167"/>
      <c r="BB876" s="147" t="str">
        <f t="shared" si="287"/>
        <v>1</v>
      </c>
      <c r="BC876" s="168"/>
      <c r="BD876" s="165"/>
      <c r="BE876" s="165"/>
      <c r="BF876" s="165"/>
      <c r="BG876" s="165"/>
      <c r="BH876" s="165"/>
      <c r="BI876" s="165"/>
      <c r="BJ876" s="165"/>
      <c r="BK876" s="165"/>
      <c r="BL876" s="165"/>
      <c r="BM876" s="165"/>
      <c r="BN876" s="165"/>
      <c r="BO876" s="165"/>
      <c r="BP876" s="165"/>
      <c r="BQ876" s="165"/>
      <c r="BS876" s="6"/>
      <c r="BT876" s="11"/>
      <c r="BU876" s="6"/>
      <c r="BV876" s="6"/>
    </row>
    <row r="877" spans="1:74" ht="15.75" x14ac:dyDescent="0.25">
      <c r="A877" s="52" t="s">
        <v>10059</v>
      </c>
      <c r="B877" s="56"/>
      <c r="C877" s="7" t="s">
        <v>111</v>
      </c>
      <c r="D877" s="7" t="s">
        <v>11877</v>
      </c>
      <c r="E877" s="7"/>
      <c r="F877" s="64"/>
      <c r="G877" s="6"/>
      <c r="H877" s="6"/>
      <c r="I877" s="10" t="s">
        <v>110</v>
      </c>
      <c r="J877" s="11" t="s">
        <v>9681</v>
      </c>
      <c r="K877" s="161"/>
      <c r="L877" s="176"/>
      <c r="M877" s="176">
        <v>1000</v>
      </c>
      <c r="O877" s="162"/>
      <c r="P877" s="80" t="s">
        <v>7811</v>
      </c>
      <c r="Q877" s="80" t="s">
        <v>7347</v>
      </c>
      <c r="R877" s="80"/>
      <c r="S877" s="163"/>
      <c r="T877" s="213"/>
      <c r="U877" s="162"/>
      <c r="V877" s="164"/>
      <c r="W877" s="12" t="str">
        <f>IF(COUNTIF(N877,"spare"),"","Mqtt1")</f>
        <v>Mqtt1</v>
      </c>
      <c r="X877" s="196" t="s">
        <v>10486</v>
      </c>
      <c r="Y877" s="6" t="str">
        <f t="shared" ref="Y877:Y885" si="295">LOWER(SUBSTITUTE(SUBSTITUTE(IF(COUNTIF(N877,"spare"),"",_xlfn.CONCAT("marpower/",IF(X877&lt;&gt;"","450000 FIREDETECTION/"&amp;X877,"450000 FIREDETECTION GENERAL")))," ","-"),"_","-"))</f>
        <v>marpower/450000-firedetection/201h27-s</v>
      </c>
      <c r="Z877" s="103" t="str">
        <f t="shared" si="294"/>
        <v>$.prealarm</v>
      </c>
      <c r="AB877" s="6"/>
      <c r="AJ877" s="80"/>
      <c r="AM877" s="114">
        <f t="shared" si="279"/>
        <v>877</v>
      </c>
      <c r="AN877" s="80"/>
      <c r="AO877" s="80"/>
      <c r="AP877" s="80"/>
      <c r="AQ877" s="80"/>
      <c r="AR877" s="127" t="s">
        <v>110</v>
      </c>
      <c r="AS877" s="80"/>
      <c r="AT877" s="128" t="s">
        <v>9</v>
      </c>
      <c r="AU877" s="7"/>
      <c r="AV877" s="129" t="s">
        <v>116</v>
      </c>
      <c r="AW877" s="126" t="str">
        <f t="shared" si="277"/>
        <v>Please consult operation manual for more information</v>
      </c>
      <c r="AX877" s="137"/>
      <c r="AY877" s="147"/>
      <c r="AZ877" s="167"/>
      <c r="BA877" s="167"/>
      <c r="BB877" s="147" t="str">
        <f t="shared" si="287"/>
        <v>1</v>
      </c>
      <c r="BC877" s="168"/>
      <c r="BD877" s="165"/>
      <c r="BE877" s="165"/>
      <c r="BF877" s="165"/>
      <c r="BG877" s="165"/>
      <c r="BH877" s="165"/>
      <c r="BI877" s="165"/>
      <c r="BJ877" s="165"/>
      <c r="BK877" s="165"/>
      <c r="BL877" s="165"/>
      <c r="BM877" s="165"/>
      <c r="BN877" s="165"/>
      <c r="BO877" s="165"/>
      <c r="BP877" s="165"/>
      <c r="BQ877" s="165"/>
      <c r="BS877" s="6"/>
      <c r="BT877" s="11"/>
      <c r="BU877" s="6"/>
      <c r="BV877" s="6"/>
    </row>
    <row r="878" spans="1:74" ht="15.75" x14ac:dyDescent="0.25">
      <c r="A878" s="52" t="s">
        <v>10055</v>
      </c>
      <c r="B878" s="56"/>
      <c r="C878" s="7" t="s">
        <v>111</v>
      </c>
      <c r="D878" s="7" t="s">
        <v>11877</v>
      </c>
      <c r="E878" s="7"/>
      <c r="F878" s="64"/>
      <c r="G878" s="6"/>
      <c r="H878" s="6"/>
      <c r="I878" s="10" t="s">
        <v>110</v>
      </c>
      <c r="J878" s="11" t="s">
        <v>9682</v>
      </c>
      <c r="K878" s="161"/>
      <c r="L878" s="176"/>
      <c r="M878" s="176">
        <v>1000</v>
      </c>
      <c r="O878" s="162"/>
      <c r="P878" s="80" t="s">
        <v>7925</v>
      </c>
      <c r="Q878" s="80" t="s">
        <v>7348</v>
      </c>
      <c r="R878" s="80"/>
      <c r="S878" s="163"/>
      <c r="T878" s="213"/>
      <c r="U878" s="162"/>
      <c r="V878" s="164"/>
      <c r="W878" s="12" t="str">
        <f>IF(COUNTIF(N878,"spare"),"","Mqtt1")</f>
        <v>Mqtt1</v>
      </c>
      <c r="X878" s="196" t="s">
        <v>10486</v>
      </c>
      <c r="Y878" s="6" t="str">
        <f t="shared" si="295"/>
        <v>marpower/450000-firedetection/201h27-s</v>
      </c>
      <c r="Z878" s="103" t="str">
        <f t="shared" si="294"/>
        <v>$.fault</v>
      </c>
      <c r="AB878" s="6"/>
      <c r="AJ878" s="80"/>
      <c r="AM878" s="114">
        <f t="shared" si="279"/>
        <v>878</v>
      </c>
      <c r="AN878" s="80"/>
      <c r="AO878" s="80"/>
      <c r="AP878" s="80"/>
      <c r="AQ878" s="80"/>
      <c r="AR878" s="127" t="s">
        <v>110</v>
      </c>
      <c r="AS878" s="80"/>
      <c r="AT878" s="128" t="s">
        <v>9</v>
      </c>
      <c r="AU878" s="7"/>
      <c r="AV878" s="129" t="s">
        <v>112</v>
      </c>
      <c r="AW878" s="126" t="str">
        <f t="shared" si="277"/>
        <v>Please consult operation manual for more information</v>
      </c>
      <c r="AX878" s="137"/>
      <c r="AY878" s="147"/>
      <c r="AZ878" s="167"/>
      <c r="BA878" s="167"/>
      <c r="BB878" s="147" t="str">
        <f t="shared" si="287"/>
        <v>1</v>
      </c>
      <c r="BC878" s="168"/>
      <c r="BD878" s="165"/>
      <c r="BE878" s="165"/>
      <c r="BF878" s="165"/>
      <c r="BG878" s="165"/>
      <c r="BH878" s="165"/>
      <c r="BI878" s="165"/>
      <c r="BJ878" s="165"/>
      <c r="BK878" s="165"/>
      <c r="BL878" s="165"/>
      <c r="BM878" s="165"/>
      <c r="BN878" s="165"/>
      <c r="BO878" s="165"/>
      <c r="BP878" s="165"/>
      <c r="BQ878" s="165"/>
      <c r="BS878" s="6"/>
      <c r="BT878" s="11"/>
      <c r="BU878" s="6"/>
      <c r="BV878" s="6"/>
    </row>
    <row r="879" spans="1:74" ht="15.75" x14ac:dyDescent="0.25">
      <c r="A879" s="52" t="s">
        <v>10055</v>
      </c>
      <c r="B879" s="56"/>
      <c r="C879" s="7" t="s">
        <v>111</v>
      </c>
      <c r="D879" s="7" t="s">
        <v>11877</v>
      </c>
      <c r="E879" s="7"/>
      <c r="F879" s="64"/>
      <c r="G879" s="6"/>
      <c r="H879" s="6"/>
      <c r="I879" s="10" t="s">
        <v>110</v>
      </c>
      <c r="J879" s="11" t="s">
        <v>9683</v>
      </c>
      <c r="K879" s="161"/>
      <c r="L879" s="176"/>
      <c r="M879" s="176">
        <v>1000</v>
      </c>
      <c r="O879" s="162"/>
      <c r="P879" s="80" t="s">
        <v>8039</v>
      </c>
      <c r="Q879" s="80" t="s">
        <v>7349</v>
      </c>
      <c r="R879" s="80"/>
      <c r="S879" s="163"/>
      <c r="T879" s="213"/>
      <c r="U879" s="162"/>
      <c r="V879" s="164"/>
      <c r="W879" s="12" t="str">
        <f>IF(COUNTIF(N879,"spare"),"","Mqtt1")</f>
        <v>Mqtt1</v>
      </c>
      <c r="X879" s="196" t="s">
        <v>10486</v>
      </c>
      <c r="Y879" s="6" t="str">
        <f t="shared" si="295"/>
        <v>marpower/450000-firedetection/201h27-s</v>
      </c>
      <c r="Z879" s="103" t="str">
        <f t="shared" si="294"/>
        <v>$.disabled</v>
      </c>
      <c r="AB879" s="6"/>
      <c r="AJ879" s="80"/>
      <c r="AM879" s="114">
        <f t="shared" si="279"/>
        <v>879</v>
      </c>
      <c r="AN879" s="80"/>
      <c r="AO879" s="80"/>
      <c r="AP879" s="80"/>
      <c r="AQ879" s="80"/>
      <c r="AR879" s="127" t="s">
        <v>110</v>
      </c>
      <c r="AS879" s="80"/>
      <c r="AT879" s="128" t="s">
        <v>9</v>
      </c>
      <c r="AU879" s="7"/>
      <c r="AV879" s="129" t="s">
        <v>112</v>
      </c>
      <c r="AW879" s="126" t="str">
        <f t="shared" si="277"/>
        <v>Please consult operation manual for more information</v>
      </c>
      <c r="AX879" s="137"/>
      <c r="AY879" s="147"/>
      <c r="AZ879" s="167"/>
      <c r="BA879" s="167"/>
      <c r="BB879" s="147" t="str">
        <f t="shared" si="287"/>
        <v>1</v>
      </c>
      <c r="BC879" s="168"/>
      <c r="BD879" s="165"/>
      <c r="BE879" s="165"/>
      <c r="BF879" s="165"/>
      <c r="BG879" s="165"/>
      <c r="BH879" s="165"/>
      <c r="BI879" s="165"/>
      <c r="BJ879" s="165"/>
      <c r="BK879" s="165"/>
      <c r="BL879" s="165"/>
      <c r="BM879" s="165"/>
      <c r="BN879" s="165"/>
      <c r="BO879" s="165"/>
      <c r="BP879" s="165"/>
      <c r="BQ879" s="165"/>
      <c r="BS879" s="6"/>
      <c r="BT879" s="11"/>
      <c r="BU879" s="6"/>
      <c r="BV879" s="6"/>
    </row>
    <row r="880" spans="1:74" ht="15.75" x14ac:dyDescent="0.25">
      <c r="A880" s="52" t="s">
        <v>10055</v>
      </c>
      <c r="B880" s="56"/>
      <c r="C880" s="7" t="s">
        <v>111</v>
      </c>
      <c r="D880" s="7" t="s">
        <v>11877</v>
      </c>
      <c r="E880" s="7"/>
      <c r="F880" s="64"/>
      <c r="G880" s="6"/>
      <c r="H880" s="6"/>
      <c r="I880" s="10" t="s">
        <v>110</v>
      </c>
      <c r="J880" s="11" t="s">
        <v>9684</v>
      </c>
      <c r="K880" s="161"/>
      <c r="L880" s="176"/>
      <c r="M880" s="176">
        <v>1000</v>
      </c>
      <c r="O880" s="162"/>
      <c r="P880" s="80" t="s">
        <v>8153</v>
      </c>
      <c r="Q880" s="80" t="s">
        <v>7350</v>
      </c>
      <c r="R880" s="80"/>
      <c r="S880" s="163"/>
      <c r="T880" s="213"/>
      <c r="U880" s="162"/>
      <c r="V880" s="164"/>
      <c r="W880" s="12" t="str">
        <f>IF(COUNTIF(N880,"spare"),"","Mqtt1")</f>
        <v>Mqtt1</v>
      </c>
      <c r="X880" s="196" t="s">
        <v>10486</v>
      </c>
      <c r="Y880" s="6" t="str">
        <f t="shared" si="295"/>
        <v>marpower/450000-firedetection/201h27-s</v>
      </c>
      <c r="Z880" s="103" t="str">
        <f t="shared" si="294"/>
        <v>$.test</v>
      </c>
      <c r="AB880" s="6"/>
      <c r="AJ880" s="80"/>
      <c r="AM880" s="114" t="str">
        <f t="shared" si="279"/>
        <v/>
      </c>
      <c r="AN880" s="80"/>
      <c r="AO880" s="80"/>
      <c r="AP880" s="80"/>
      <c r="AQ880" s="80"/>
      <c r="AR880" s="127"/>
      <c r="AS880" s="80"/>
      <c r="AT880" s="7"/>
      <c r="AU880" s="7"/>
      <c r="AV880" s="165"/>
      <c r="AW880" s="126" t="str">
        <f t="shared" si="277"/>
        <v/>
      </c>
      <c r="AX880" s="137"/>
      <c r="AY880" s="147"/>
      <c r="AZ880" s="167"/>
      <c r="BA880" s="167"/>
      <c r="BB880" s="147" t="str">
        <f t="shared" si="287"/>
        <v/>
      </c>
      <c r="BC880" s="168"/>
      <c r="BD880" s="165"/>
      <c r="BE880" s="165"/>
      <c r="BF880" s="165"/>
      <c r="BG880" s="165"/>
      <c r="BH880" s="165"/>
      <c r="BI880" s="165"/>
      <c r="BJ880" s="165"/>
      <c r="BK880" s="165"/>
      <c r="BL880" s="165"/>
      <c r="BM880" s="165"/>
      <c r="BN880" s="165"/>
      <c r="BO880" s="165"/>
      <c r="BP880" s="165"/>
      <c r="BQ880" s="165"/>
      <c r="BS880" s="6"/>
      <c r="BT880" s="11"/>
      <c r="BU880" s="6"/>
      <c r="BV880" s="6"/>
    </row>
    <row r="881" spans="1:74" ht="15.75" x14ac:dyDescent="0.25">
      <c r="A881" s="52" t="s">
        <v>10055</v>
      </c>
      <c r="B881" s="56"/>
      <c r="C881" s="7" t="s">
        <v>111</v>
      </c>
      <c r="D881" s="7" t="s">
        <v>11877</v>
      </c>
      <c r="E881" s="7"/>
      <c r="F881" s="64"/>
      <c r="G881" s="6"/>
      <c r="H881" s="6"/>
      <c r="I881" s="10" t="s">
        <v>110</v>
      </c>
      <c r="J881" s="11" t="s">
        <v>9685</v>
      </c>
      <c r="K881" s="161"/>
      <c r="L881" s="176"/>
      <c r="M881" s="176">
        <v>1000</v>
      </c>
      <c r="O881" s="162"/>
      <c r="P881" s="80" t="s">
        <v>7698</v>
      </c>
      <c r="Q881" s="80" t="s">
        <v>7136</v>
      </c>
      <c r="R881" s="80"/>
      <c r="S881" s="163"/>
      <c r="T881" s="213"/>
      <c r="U881" s="162"/>
      <c r="V881" s="164"/>
      <c r="W881" s="12" t="str">
        <f t="shared" ref="W881" si="296">IF(COUNTIF(N881,"spare"),"","Mqtt1")</f>
        <v>Mqtt1</v>
      </c>
      <c r="X881" s="196" t="s">
        <v>10487</v>
      </c>
      <c r="Y881" s="6" t="str">
        <f t="shared" si="295"/>
        <v>marpower/450000-firedetection/201h26-s</v>
      </c>
      <c r="Z881" s="103" t="str">
        <f t="shared" si="294"/>
        <v>$.alarm</v>
      </c>
      <c r="AB881" s="6"/>
      <c r="AJ881" s="80"/>
      <c r="AM881" s="114">
        <f t="shared" si="279"/>
        <v>881</v>
      </c>
      <c r="AN881" s="80"/>
      <c r="AO881" s="80"/>
      <c r="AP881" s="80"/>
      <c r="AQ881" s="80"/>
      <c r="AR881" s="127" t="s">
        <v>110</v>
      </c>
      <c r="AS881" s="80"/>
      <c r="AT881" s="128" t="s">
        <v>9</v>
      </c>
      <c r="AU881" s="7"/>
      <c r="AV881" s="129" t="s">
        <v>112</v>
      </c>
      <c r="AW881" s="126" t="str">
        <f t="shared" si="277"/>
        <v>Please consult operation manual for more information</v>
      </c>
      <c r="AX881" s="137"/>
      <c r="AY881" s="147"/>
      <c r="AZ881" s="167"/>
      <c r="BA881" s="167"/>
      <c r="BB881" s="147" t="str">
        <f t="shared" si="287"/>
        <v>1</v>
      </c>
      <c r="BC881" s="168"/>
      <c r="BD881" s="165"/>
      <c r="BE881" s="165"/>
      <c r="BF881" s="165"/>
      <c r="BG881" s="165"/>
      <c r="BH881" s="165"/>
      <c r="BI881" s="165"/>
      <c r="BJ881" s="165"/>
      <c r="BK881" s="165"/>
      <c r="BL881" s="165"/>
      <c r="BM881" s="165"/>
      <c r="BN881" s="165"/>
      <c r="BO881" s="165"/>
      <c r="BP881" s="165"/>
      <c r="BQ881" s="165"/>
      <c r="BS881" s="6"/>
      <c r="BT881" s="11"/>
      <c r="BU881" s="6"/>
      <c r="BV881" s="6"/>
    </row>
    <row r="882" spans="1:74" ht="15.75" x14ac:dyDescent="0.25">
      <c r="A882" s="52" t="s">
        <v>10059</v>
      </c>
      <c r="B882" s="56"/>
      <c r="C882" s="7" t="s">
        <v>111</v>
      </c>
      <c r="D882" s="7" t="s">
        <v>11877</v>
      </c>
      <c r="E882" s="7"/>
      <c r="F882" s="64"/>
      <c r="G882" s="6"/>
      <c r="H882" s="6"/>
      <c r="I882" s="10" t="s">
        <v>110</v>
      </c>
      <c r="J882" s="11" t="s">
        <v>9686</v>
      </c>
      <c r="K882" s="161"/>
      <c r="L882" s="176"/>
      <c r="M882" s="176">
        <v>1000</v>
      </c>
      <c r="O882" s="162"/>
      <c r="P882" s="80" t="s">
        <v>7812</v>
      </c>
      <c r="Q882" s="80" t="s">
        <v>7351</v>
      </c>
      <c r="R882" s="80"/>
      <c r="S882" s="163"/>
      <c r="T882" s="213"/>
      <c r="U882" s="162"/>
      <c r="V882" s="164"/>
      <c r="W882" s="12" t="str">
        <f>IF(COUNTIF(N882,"spare"),"","Mqtt1")</f>
        <v>Mqtt1</v>
      </c>
      <c r="X882" s="196" t="s">
        <v>10487</v>
      </c>
      <c r="Y882" s="6" t="str">
        <f t="shared" si="295"/>
        <v>marpower/450000-firedetection/201h26-s</v>
      </c>
      <c r="Z882" s="103" t="str">
        <f t="shared" si="294"/>
        <v>$.prealarm</v>
      </c>
      <c r="AB882" s="6"/>
      <c r="AJ882" s="80"/>
      <c r="AM882" s="114">
        <f t="shared" si="279"/>
        <v>882</v>
      </c>
      <c r="AN882" s="80"/>
      <c r="AO882" s="80"/>
      <c r="AP882" s="80"/>
      <c r="AQ882" s="80"/>
      <c r="AR882" s="127" t="s">
        <v>110</v>
      </c>
      <c r="AS882" s="80"/>
      <c r="AT882" s="128" t="s">
        <v>9</v>
      </c>
      <c r="AU882" s="7"/>
      <c r="AV882" s="129" t="s">
        <v>116</v>
      </c>
      <c r="AW882" s="126" t="str">
        <f t="shared" si="277"/>
        <v>Please consult operation manual for more information</v>
      </c>
      <c r="AX882" s="137"/>
      <c r="AY882" s="147"/>
      <c r="AZ882" s="167"/>
      <c r="BA882" s="167"/>
      <c r="BB882" s="147" t="str">
        <f t="shared" si="287"/>
        <v>1</v>
      </c>
      <c r="BC882" s="168"/>
      <c r="BD882" s="165"/>
      <c r="BE882" s="165"/>
      <c r="BF882" s="165"/>
      <c r="BG882" s="165"/>
      <c r="BH882" s="165"/>
      <c r="BI882" s="165"/>
      <c r="BJ882" s="165"/>
      <c r="BK882" s="165"/>
      <c r="BL882" s="165"/>
      <c r="BM882" s="165"/>
      <c r="BN882" s="165"/>
      <c r="BO882" s="165"/>
      <c r="BP882" s="165"/>
      <c r="BQ882" s="165"/>
      <c r="BS882" s="6"/>
      <c r="BT882" s="11"/>
      <c r="BU882" s="6"/>
      <c r="BV882" s="6"/>
    </row>
    <row r="883" spans="1:74" ht="15.75" x14ac:dyDescent="0.25">
      <c r="A883" s="52" t="s">
        <v>10055</v>
      </c>
      <c r="B883" s="56"/>
      <c r="C883" s="7" t="s">
        <v>111</v>
      </c>
      <c r="D883" s="7" t="s">
        <v>11877</v>
      </c>
      <c r="E883" s="7"/>
      <c r="F883" s="64"/>
      <c r="G883" s="6"/>
      <c r="H883" s="6"/>
      <c r="I883" s="10" t="s">
        <v>110</v>
      </c>
      <c r="J883" s="11" t="s">
        <v>9687</v>
      </c>
      <c r="K883" s="161"/>
      <c r="L883" s="176"/>
      <c r="M883" s="176">
        <v>1000</v>
      </c>
      <c r="O883" s="162"/>
      <c r="P883" s="80" t="s">
        <v>7926</v>
      </c>
      <c r="Q883" s="80" t="s">
        <v>7352</v>
      </c>
      <c r="R883" s="80"/>
      <c r="S883" s="163"/>
      <c r="T883" s="213"/>
      <c r="U883" s="162"/>
      <c r="V883" s="164"/>
      <c r="W883" s="12" t="str">
        <f>IF(COUNTIF(N883,"spare"),"","Mqtt1")</f>
        <v>Mqtt1</v>
      </c>
      <c r="X883" s="196" t="s">
        <v>10487</v>
      </c>
      <c r="Y883" s="6" t="str">
        <f t="shared" si="295"/>
        <v>marpower/450000-firedetection/201h26-s</v>
      </c>
      <c r="Z883" s="103" t="str">
        <f t="shared" si="294"/>
        <v>$.fault</v>
      </c>
      <c r="AB883" s="6"/>
      <c r="AJ883" s="80"/>
      <c r="AM883" s="114">
        <f t="shared" si="279"/>
        <v>883</v>
      </c>
      <c r="AN883" s="80"/>
      <c r="AO883" s="80"/>
      <c r="AP883" s="80"/>
      <c r="AQ883" s="80"/>
      <c r="AR883" s="127" t="s">
        <v>110</v>
      </c>
      <c r="AS883" s="80"/>
      <c r="AT883" s="128" t="s">
        <v>9</v>
      </c>
      <c r="AU883" s="7"/>
      <c r="AV883" s="129" t="s">
        <v>112</v>
      </c>
      <c r="AW883" s="126" t="str">
        <f t="shared" si="277"/>
        <v>Please consult operation manual for more information</v>
      </c>
      <c r="AX883" s="137"/>
      <c r="AY883" s="147"/>
      <c r="AZ883" s="167"/>
      <c r="BA883" s="167"/>
      <c r="BB883" s="147" t="str">
        <f t="shared" si="287"/>
        <v>1</v>
      </c>
      <c r="BC883" s="168"/>
      <c r="BD883" s="165"/>
      <c r="BE883" s="165"/>
      <c r="BF883" s="165"/>
      <c r="BG883" s="165"/>
      <c r="BH883" s="165"/>
      <c r="BI883" s="165"/>
      <c r="BJ883" s="165"/>
      <c r="BK883" s="165"/>
      <c r="BL883" s="165"/>
      <c r="BM883" s="165"/>
      <c r="BN883" s="165"/>
      <c r="BO883" s="165"/>
      <c r="BP883" s="165"/>
      <c r="BQ883" s="165"/>
      <c r="BS883" s="6"/>
      <c r="BT883" s="11"/>
      <c r="BU883" s="6"/>
      <c r="BV883" s="6"/>
    </row>
    <row r="884" spans="1:74" ht="15.75" x14ac:dyDescent="0.25">
      <c r="A884" s="52" t="s">
        <v>10055</v>
      </c>
      <c r="B884" s="56"/>
      <c r="C884" s="7" t="s">
        <v>111</v>
      </c>
      <c r="D884" s="7" t="s">
        <v>11877</v>
      </c>
      <c r="E884" s="7"/>
      <c r="F884" s="64"/>
      <c r="G884" s="6"/>
      <c r="H884" s="6"/>
      <c r="I884" s="10" t="s">
        <v>110</v>
      </c>
      <c r="J884" s="11" t="s">
        <v>9688</v>
      </c>
      <c r="K884" s="161"/>
      <c r="L884" s="176"/>
      <c r="M884" s="176">
        <v>1000</v>
      </c>
      <c r="O884" s="162"/>
      <c r="P884" s="80" t="s">
        <v>8040</v>
      </c>
      <c r="Q884" s="80" t="s">
        <v>7353</v>
      </c>
      <c r="R884" s="80"/>
      <c r="S884" s="163"/>
      <c r="T884" s="213"/>
      <c r="U884" s="162"/>
      <c r="V884" s="164"/>
      <c r="W884" s="12" t="str">
        <f>IF(COUNTIF(N884,"spare"),"","Mqtt1")</f>
        <v>Mqtt1</v>
      </c>
      <c r="X884" s="196" t="s">
        <v>10487</v>
      </c>
      <c r="Y884" s="6" t="str">
        <f t="shared" si="295"/>
        <v>marpower/450000-firedetection/201h26-s</v>
      </c>
      <c r="Z884" s="103" t="str">
        <f t="shared" si="294"/>
        <v>$.disabled</v>
      </c>
      <c r="AB884" s="6"/>
      <c r="AJ884" s="80"/>
      <c r="AM884" s="114">
        <f t="shared" si="279"/>
        <v>884</v>
      </c>
      <c r="AN884" s="80"/>
      <c r="AO884" s="80"/>
      <c r="AP884" s="80"/>
      <c r="AQ884" s="80"/>
      <c r="AR884" s="127" t="s">
        <v>110</v>
      </c>
      <c r="AS884" s="80"/>
      <c r="AT884" s="128" t="s">
        <v>9</v>
      </c>
      <c r="AU884" s="7"/>
      <c r="AV884" s="129" t="s">
        <v>112</v>
      </c>
      <c r="AW884" s="126" t="str">
        <f t="shared" si="277"/>
        <v>Please consult operation manual for more information</v>
      </c>
      <c r="AX884" s="137"/>
      <c r="AY884" s="147"/>
      <c r="AZ884" s="167"/>
      <c r="BA884" s="167"/>
      <c r="BB884" s="147" t="str">
        <f t="shared" si="287"/>
        <v>1</v>
      </c>
      <c r="BC884" s="168"/>
      <c r="BD884" s="165"/>
      <c r="BE884" s="165"/>
      <c r="BF884" s="165"/>
      <c r="BG884" s="165"/>
      <c r="BH884" s="165"/>
      <c r="BI884" s="165"/>
      <c r="BJ884" s="165"/>
      <c r="BK884" s="165"/>
      <c r="BL884" s="165"/>
      <c r="BM884" s="165"/>
      <c r="BN884" s="165"/>
      <c r="BO884" s="165"/>
      <c r="BP884" s="165"/>
      <c r="BQ884" s="165"/>
      <c r="BS884" s="6"/>
      <c r="BT884" s="11"/>
      <c r="BU884" s="6"/>
      <c r="BV884" s="6"/>
    </row>
    <row r="885" spans="1:74" ht="15.75" x14ac:dyDescent="0.25">
      <c r="A885" s="52" t="s">
        <v>10055</v>
      </c>
      <c r="B885" s="56"/>
      <c r="C885" s="7" t="s">
        <v>111</v>
      </c>
      <c r="D885" s="7" t="s">
        <v>11877</v>
      </c>
      <c r="E885" s="7"/>
      <c r="F885" s="64"/>
      <c r="G885" s="6"/>
      <c r="H885" s="6"/>
      <c r="I885" s="10" t="s">
        <v>110</v>
      </c>
      <c r="J885" s="11" t="s">
        <v>9689</v>
      </c>
      <c r="K885" s="161"/>
      <c r="L885" s="176"/>
      <c r="M885" s="176">
        <v>1000</v>
      </c>
      <c r="O885" s="162"/>
      <c r="P885" s="80" t="s">
        <v>8154</v>
      </c>
      <c r="Q885" s="80" t="s">
        <v>7354</v>
      </c>
      <c r="R885" s="80"/>
      <c r="S885" s="163"/>
      <c r="T885" s="213"/>
      <c r="U885" s="162"/>
      <c r="V885" s="164"/>
      <c r="W885" s="12" t="str">
        <f>IF(COUNTIF(N885,"spare"),"","Mqtt1")</f>
        <v>Mqtt1</v>
      </c>
      <c r="X885" s="196" t="s">
        <v>10487</v>
      </c>
      <c r="Y885" s="6" t="str">
        <f t="shared" si="295"/>
        <v>marpower/450000-firedetection/201h26-s</v>
      </c>
      <c r="Z885" s="103" t="str">
        <f t="shared" si="294"/>
        <v>$.test</v>
      </c>
      <c r="AB885" s="6"/>
      <c r="AJ885" s="80"/>
      <c r="AM885" s="114" t="str">
        <f t="shared" si="279"/>
        <v/>
      </c>
      <c r="AN885" s="80"/>
      <c r="AO885" s="80"/>
      <c r="AP885" s="80"/>
      <c r="AQ885" s="80"/>
      <c r="AR885" s="127"/>
      <c r="AS885" s="80"/>
      <c r="AT885" s="7"/>
      <c r="AU885" s="7"/>
      <c r="AV885" s="165"/>
      <c r="AW885" s="126" t="str">
        <f t="shared" si="277"/>
        <v/>
      </c>
      <c r="AX885" s="137"/>
      <c r="AY885" s="147"/>
      <c r="AZ885" s="167"/>
      <c r="BA885" s="167"/>
      <c r="BB885" s="147" t="str">
        <f t="shared" si="287"/>
        <v/>
      </c>
      <c r="BC885" s="168"/>
      <c r="BD885" s="165"/>
      <c r="BE885" s="165"/>
      <c r="BF885" s="165"/>
      <c r="BG885" s="165"/>
      <c r="BH885" s="165"/>
      <c r="BI885" s="165"/>
      <c r="BJ885" s="165"/>
      <c r="BK885" s="165"/>
      <c r="BL885" s="165"/>
      <c r="BM885" s="165"/>
      <c r="BN885" s="165"/>
      <c r="BO885" s="165"/>
      <c r="BP885" s="165"/>
      <c r="BQ885" s="165"/>
      <c r="BS885" s="6"/>
      <c r="BT885" s="11"/>
      <c r="BU885" s="6"/>
      <c r="BV885" s="6"/>
    </row>
    <row r="886" spans="1:74" ht="15.75" x14ac:dyDescent="0.25">
      <c r="A886" s="52" t="s">
        <v>10055</v>
      </c>
      <c r="B886" s="56"/>
      <c r="C886" s="7" t="s">
        <v>9455</v>
      </c>
      <c r="D886" s="7" t="s">
        <v>11877</v>
      </c>
      <c r="E886" s="7"/>
      <c r="F886" s="64"/>
      <c r="G886" s="6"/>
      <c r="H886" s="6"/>
      <c r="I886"/>
      <c r="J886" s="11" t="s">
        <v>7004</v>
      </c>
      <c r="K886" s="161" t="s">
        <v>511</v>
      </c>
      <c r="L886" s="176"/>
      <c r="M886" s="176">
        <v>1000</v>
      </c>
      <c r="N886" s="80" t="s">
        <v>1396</v>
      </c>
      <c r="O886" s="162"/>
      <c r="P886" s="80" t="s">
        <v>7480</v>
      </c>
      <c r="Q886" s="80"/>
      <c r="R886" s="80"/>
      <c r="S886" s="163"/>
      <c r="T886" s="213"/>
      <c r="U886" s="162"/>
      <c r="V886" s="164"/>
      <c r="W886" s="12"/>
      <c r="X886" s="196" t="s">
        <v>10445</v>
      </c>
      <c r="Y886" s="6"/>
      <c r="Z886" s="103"/>
      <c r="AA886" s="12">
        <v>1</v>
      </c>
      <c r="AB886" s="6" t="s">
        <v>196</v>
      </c>
      <c r="AC886" s="103">
        <v>37</v>
      </c>
      <c r="AJ886" s="80"/>
      <c r="AK886" s="113" t="s">
        <v>11878</v>
      </c>
      <c r="AM886" s="114" t="str">
        <f t="shared" si="279"/>
        <v/>
      </c>
      <c r="AN886" s="80"/>
      <c r="AO886" s="80"/>
      <c r="AP886" s="80"/>
      <c r="AQ886" s="80"/>
      <c r="AR886" s="127"/>
      <c r="AS886" s="80"/>
      <c r="AT886" s="128"/>
      <c r="AU886" s="7"/>
      <c r="AV886" s="129"/>
      <c r="AW886" s="126" t="str">
        <f t="shared" si="277"/>
        <v/>
      </c>
      <c r="AX886" s="137"/>
      <c r="AY886" s="147"/>
      <c r="AZ886" s="167"/>
      <c r="BA886" s="167"/>
      <c r="BB886" s="147" t="str">
        <f t="shared" si="287"/>
        <v/>
      </c>
      <c r="BC886" s="168"/>
      <c r="BD886" s="165"/>
      <c r="BE886" s="165"/>
      <c r="BF886" s="165"/>
      <c r="BG886" s="165"/>
      <c r="BH886" s="165"/>
      <c r="BI886" s="165"/>
      <c r="BJ886" s="165"/>
      <c r="BK886" s="165"/>
      <c r="BL886" s="165"/>
      <c r="BM886" s="165"/>
      <c r="BN886" s="165"/>
      <c r="BO886" s="165"/>
      <c r="BP886" s="165"/>
      <c r="BQ886" s="165"/>
      <c r="BS886" s="6"/>
      <c r="BT886" s="11"/>
      <c r="BU886" s="6"/>
      <c r="BV886" s="6"/>
    </row>
    <row r="887" spans="1:74" ht="15.75" x14ac:dyDescent="0.25">
      <c r="A887" s="52" t="s">
        <v>10055</v>
      </c>
      <c r="B887" s="56"/>
      <c r="C887" s="7" t="s">
        <v>111</v>
      </c>
      <c r="D887" s="7" t="s">
        <v>11877</v>
      </c>
      <c r="E887" s="7"/>
      <c r="F887" s="64"/>
      <c r="G887" s="6"/>
      <c r="H887" s="6"/>
      <c r="I887" s="10" t="s">
        <v>110</v>
      </c>
      <c r="J887" s="11" t="s">
        <v>9690</v>
      </c>
      <c r="K887" s="161"/>
      <c r="L887" s="176"/>
      <c r="M887" s="176">
        <v>1000</v>
      </c>
      <c r="O887" s="162"/>
      <c r="P887" s="80" t="s">
        <v>7699</v>
      </c>
      <c r="Q887" s="80" t="s">
        <v>7137</v>
      </c>
      <c r="R887" s="80"/>
      <c r="S887" s="163"/>
      <c r="T887" s="213"/>
      <c r="U887" s="162"/>
      <c r="V887" s="164"/>
      <c r="W887" s="12" t="str">
        <f t="shared" ref="W887" si="297">IF(COUNTIF(N887,"spare"),"","Mqtt1")</f>
        <v>Mqtt1</v>
      </c>
      <c r="X887" s="196" t="s">
        <v>10488</v>
      </c>
      <c r="Y887" s="6" t="str">
        <f>LOWER(SUBSTITUTE(SUBSTITUTE(IF(COUNTIF(N887,"spare"),"",_xlfn.CONCAT("marpower/",IF(X887&lt;&gt;"","450000 FIREDETECTION/"&amp;X887,"450000 FIREDETECTION GENERAL")))," ","-"),"_","-"))</f>
        <v>marpower/450000-firedetection/201h17-s</v>
      </c>
      <c r="Z887" s="103" t="str">
        <f t="shared" ref="Z887:Z896" si="298">IF(COUNTIF(N887,"spare"),"","$."&amp;_xlfn.REGEXREPLACE(IF(X887="",J887,_xlfn.REGEXREPLACE(J887,".*_","")),"^FIRE_",""))</f>
        <v>$.alarm</v>
      </c>
      <c r="AB887" s="6"/>
      <c r="AJ887" s="80"/>
      <c r="AM887" s="114">
        <f t="shared" si="279"/>
        <v>887</v>
      </c>
      <c r="AN887" s="80"/>
      <c r="AO887" s="80"/>
      <c r="AP887" s="80"/>
      <c r="AQ887" s="80"/>
      <c r="AR887" s="127" t="s">
        <v>110</v>
      </c>
      <c r="AS887" s="80"/>
      <c r="AT887" s="128" t="s">
        <v>9</v>
      </c>
      <c r="AU887" s="7"/>
      <c r="AV887" s="129" t="s">
        <v>112</v>
      </c>
      <c r="AW887" s="126" t="str">
        <f t="shared" si="277"/>
        <v>Please consult operation manual for more information</v>
      </c>
      <c r="AX887" s="137"/>
      <c r="AY887" s="147"/>
      <c r="AZ887" s="167"/>
      <c r="BA887" s="167"/>
      <c r="BB887" s="147" t="str">
        <f t="shared" si="287"/>
        <v>1</v>
      </c>
      <c r="BC887" s="168"/>
      <c r="BD887" s="165"/>
      <c r="BE887" s="165"/>
      <c r="BF887" s="165"/>
      <c r="BG887" s="165"/>
      <c r="BH887" s="165"/>
      <c r="BI887" s="165"/>
      <c r="BJ887" s="165"/>
      <c r="BK887" s="165"/>
      <c r="BL887" s="165"/>
      <c r="BM887" s="165"/>
      <c r="BN887" s="165"/>
      <c r="BO887" s="165"/>
      <c r="BP887" s="165"/>
      <c r="BQ887" s="165"/>
      <c r="BS887" s="6"/>
      <c r="BT887" s="11"/>
      <c r="BU887" s="6"/>
      <c r="BV887" s="6"/>
    </row>
    <row r="888" spans="1:74" ht="15.75" x14ac:dyDescent="0.25">
      <c r="A888" s="52" t="s">
        <v>10059</v>
      </c>
      <c r="B888" s="56"/>
      <c r="C888" s="7" t="s">
        <v>111</v>
      </c>
      <c r="D888" s="7" t="s">
        <v>11877</v>
      </c>
      <c r="E888" s="7"/>
      <c r="F888" s="64"/>
      <c r="G888" s="6"/>
      <c r="H888" s="6"/>
      <c r="I888" s="10" t="s">
        <v>110</v>
      </c>
      <c r="J888" s="11" t="s">
        <v>9691</v>
      </c>
      <c r="K888" s="161"/>
      <c r="L888" s="176"/>
      <c r="M888" s="176">
        <v>1000</v>
      </c>
      <c r="O888" s="162"/>
      <c r="P888" s="80" t="s">
        <v>7813</v>
      </c>
      <c r="Q888" s="80" t="s">
        <v>7339</v>
      </c>
      <c r="R888" s="80"/>
      <c r="S888" s="163"/>
      <c r="T888" s="213"/>
      <c r="U888" s="162"/>
      <c r="V888" s="164"/>
      <c r="W888" s="12" t="str">
        <f>IF(COUNTIF(N888,"spare"),"","Mqtt1")</f>
        <v>Mqtt1</v>
      </c>
      <c r="X888" s="196" t="s">
        <v>10488</v>
      </c>
      <c r="Y888" s="6" t="str">
        <f t="shared" ref="Y888:Y896" si="299">LOWER(SUBSTITUTE(SUBSTITUTE(IF(COUNTIF(N888,"spare"),"",_xlfn.CONCAT("marpower/",IF(X888&lt;&gt;"","450000 FIREDETECTION/"&amp;X888,"450000 FIREDETECTION GENERAL")))," ","-"),"_","-"))</f>
        <v>marpower/450000-firedetection/201h17-s</v>
      </c>
      <c r="Z888" s="103" t="str">
        <f t="shared" si="298"/>
        <v>$.prealarm</v>
      </c>
      <c r="AB888" s="6"/>
      <c r="AJ888" s="80"/>
      <c r="AM888" s="114">
        <f t="shared" si="279"/>
        <v>888</v>
      </c>
      <c r="AN888" s="80"/>
      <c r="AO888" s="80"/>
      <c r="AP888" s="80"/>
      <c r="AQ888" s="80"/>
      <c r="AR888" s="127" t="s">
        <v>110</v>
      </c>
      <c r="AS888" s="80"/>
      <c r="AT888" s="128" t="s">
        <v>9</v>
      </c>
      <c r="AU888" s="7"/>
      <c r="AV888" s="129" t="s">
        <v>116</v>
      </c>
      <c r="AW888" s="126" t="str">
        <f t="shared" si="277"/>
        <v>Please consult operation manual for more information</v>
      </c>
      <c r="AX888" s="137"/>
      <c r="AY888" s="147"/>
      <c r="AZ888" s="167"/>
      <c r="BA888" s="167"/>
      <c r="BB888" s="147" t="str">
        <f t="shared" si="287"/>
        <v>1</v>
      </c>
      <c r="BC888" s="168"/>
      <c r="BD888" s="165"/>
      <c r="BE888" s="165"/>
      <c r="BF888" s="165"/>
      <c r="BG888" s="165"/>
      <c r="BH888" s="165"/>
      <c r="BI888" s="165"/>
      <c r="BJ888" s="165"/>
      <c r="BK888" s="165"/>
      <c r="BL888" s="165"/>
      <c r="BM888" s="165"/>
      <c r="BN888" s="165"/>
      <c r="BO888" s="165"/>
      <c r="BP888" s="165"/>
      <c r="BQ888" s="165"/>
      <c r="BS888" s="6"/>
      <c r="BT888" s="11"/>
      <c r="BU888" s="6"/>
      <c r="BV888" s="6"/>
    </row>
    <row r="889" spans="1:74" ht="15.75" x14ac:dyDescent="0.25">
      <c r="A889" s="52" t="s">
        <v>10055</v>
      </c>
      <c r="B889" s="56"/>
      <c r="C889" s="7" t="s">
        <v>111</v>
      </c>
      <c r="D889" s="7" t="s">
        <v>11877</v>
      </c>
      <c r="E889" s="7"/>
      <c r="F889" s="64"/>
      <c r="G889" s="6"/>
      <c r="H889" s="6"/>
      <c r="I889" s="10" t="s">
        <v>110</v>
      </c>
      <c r="J889" s="11" t="s">
        <v>9692</v>
      </c>
      <c r="K889" s="161"/>
      <c r="L889" s="176"/>
      <c r="M889" s="176">
        <v>1000</v>
      </c>
      <c r="O889" s="162"/>
      <c r="P889" s="80" t="s">
        <v>7927</v>
      </c>
      <c r="Q889" s="80" t="s">
        <v>7340</v>
      </c>
      <c r="R889" s="80"/>
      <c r="S889" s="163"/>
      <c r="T889" s="213"/>
      <c r="U889" s="162"/>
      <c r="V889" s="164"/>
      <c r="W889" s="12" t="str">
        <f>IF(COUNTIF(N889,"spare"),"","Mqtt1")</f>
        <v>Mqtt1</v>
      </c>
      <c r="X889" s="196" t="s">
        <v>10488</v>
      </c>
      <c r="Y889" s="6" t="str">
        <f t="shared" si="299"/>
        <v>marpower/450000-firedetection/201h17-s</v>
      </c>
      <c r="Z889" s="103" t="str">
        <f t="shared" si="298"/>
        <v>$.fault</v>
      </c>
      <c r="AB889" s="6"/>
      <c r="AJ889" s="80"/>
      <c r="AM889" s="114">
        <f t="shared" si="279"/>
        <v>889</v>
      </c>
      <c r="AN889" s="80"/>
      <c r="AO889" s="80"/>
      <c r="AP889" s="80"/>
      <c r="AQ889" s="80"/>
      <c r="AR889" s="127" t="s">
        <v>110</v>
      </c>
      <c r="AS889" s="80"/>
      <c r="AT889" s="128" t="s">
        <v>9</v>
      </c>
      <c r="AU889" s="7"/>
      <c r="AV889" s="129" t="s">
        <v>112</v>
      </c>
      <c r="AW889" s="126" t="str">
        <f t="shared" si="277"/>
        <v>Please consult operation manual for more information</v>
      </c>
      <c r="AX889" s="137"/>
      <c r="AY889" s="147"/>
      <c r="AZ889" s="167"/>
      <c r="BA889" s="167"/>
      <c r="BB889" s="147" t="str">
        <f t="shared" si="287"/>
        <v>1</v>
      </c>
      <c r="BC889" s="168"/>
      <c r="BD889" s="165"/>
      <c r="BE889" s="165"/>
      <c r="BF889" s="165"/>
      <c r="BG889" s="165"/>
      <c r="BH889" s="165"/>
      <c r="BI889" s="165"/>
      <c r="BJ889" s="165"/>
      <c r="BK889" s="165"/>
      <c r="BL889" s="165"/>
      <c r="BM889" s="165"/>
      <c r="BN889" s="165"/>
      <c r="BO889" s="165"/>
      <c r="BP889" s="165"/>
      <c r="BQ889" s="165"/>
      <c r="BS889" s="6"/>
      <c r="BT889" s="11"/>
      <c r="BU889" s="6"/>
      <c r="BV889" s="6"/>
    </row>
    <row r="890" spans="1:74" ht="15.75" x14ac:dyDescent="0.25">
      <c r="A890" s="52" t="s">
        <v>10055</v>
      </c>
      <c r="B890" s="56"/>
      <c r="C890" s="7" t="s">
        <v>111</v>
      </c>
      <c r="D890" s="7" t="s">
        <v>11877</v>
      </c>
      <c r="E890" s="7"/>
      <c r="F890" s="64"/>
      <c r="G890" s="6"/>
      <c r="H890" s="6"/>
      <c r="I890" s="10" t="s">
        <v>110</v>
      </c>
      <c r="J890" s="11" t="s">
        <v>9693</v>
      </c>
      <c r="K890" s="161"/>
      <c r="L890" s="176"/>
      <c r="M890" s="176">
        <v>1000</v>
      </c>
      <c r="O890" s="162"/>
      <c r="P890" s="80" t="s">
        <v>8041</v>
      </c>
      <c r="Q890" s="80" t="s">
        <v>7341</v>
      </c>
      <c r="R890" s="80"/>
      <c r="S890" s="163"/>
      <c r="T890" s="213"/>
      <c r="U890" s="162"/>
      <c r="V890" s="164"/>
      <c r="W890" s="12" t="str">
        <f>IF(COUNTIF(N890,"spare"),"","Mqtt1")</f>
        <v>Mqtt1</v>
      </c>
      <c r="X890" s="196" t="s">
        <v>10488</v>
      </c>
      <c r="Y890" s="6" t="str">
        <f t="shared" si="299"/>
        <v>marpower/450000-firedetection/201h17-s</v>
      </c>
      <c r="Z890" s="103" t="str">
        <f t="shared" si="298"/>
        <v>$.disabled</v>
      </c>
      <c r="AB890" s="6"/>
      <c r="AJ890" s="80"/>
      <c r="AM890" s="114">
        <f t="shared" si="279"/>
        <v>890</v>
      </c>
      <c r="AN890" s="80"/>
      <c r="AO890" s="80"/>
      <c r="AP890" s="80"/>
      <c r="AQ890" s="80"/>
      <c r="AR890" s="127" t="s">
        <v>110</v>
      </c>
      <c r="AS890" s="80"/>
      <c r="AT890" s="128" t="s">
        <v>9</v>
      </c>
      <c r="AU890" s="7"/>
      <c r="AV890" s="129" t="s">
        <v>112</v>
      </c>
      <c r="AW890" s="126" t="str">
        <f t="shared" si="277"/>
        <v>Please consult operation manual for more information</v>
      </c>
      <c r="AX890" s="137"/>
      <c r="AY890" s="147"/>
      <c r="AZ890" s="167"/>
      <c r="BA890" s="167"/>
      <c r="BB890" s="147" t="str">
        <f t="shared" si="287"/>
        <v>1</v>
      </c>
      <c r="BC890" s="168"/>
      <c r="BD890" s="165"/>
      <c r="BE890" s="165"/>
      <c r="BF890" s="165"/>
      <c r="BG890" s="165"/>
      <c r="BH890" s="165"/>
      <c r="BI890" s="165"/>
      <c r="BJ890" s="165"/>
      <c r="BK890" s="165"/>
      <c r="BL890" s="165"/>
      <c r="BM890" s="165"/>
      <c r="BN890" s="165"/>
      <c r="BO890" s="165"/>
      <c r="BP890" s="165"/>
      <c r="BQ890" s="165"/>
      <c r="BS890" s="6"/>
      <c r="BT890" s="11"/>
      <c r="BU890" s="6"/>
      <c r="BV890" s="6"/>
    </row>
    <row r="891" spans="1:74" ht="15.75" x14ac:dyDescent="0.25">
      <c r="A891" s="52" t="s">
        <v>10055</v>
      </c>
      <c r="B891" s="56"/>
      <c r="C891" s="7" t="s">
        <v>111</v>
      </c>
      <c r="D891" s="7" t="s">
        <v>11877</v>
      </c>
      <c r="E891" s="7"/>
      <c r="F891" s="64"/>
      <c r="G891" s="6"/>
      <c r="H891" s="6"/>
      <c r="I891" s="10" t="s">
        <v>110</v>
      </c>
      <c r="J891" s="11" t="s">
        <v>9694</v>
      </c>
      <c r="K891" s="161"/>
      <c r="L891" s="176"/>
      <c r="M891" s="176">
        <v>1000</v>
      </c>
      <c r="O891" s="162"/>
      <c r="P891" s="80" t="s">
        <v>8155</v>
      </c>
      <c r="Q891" s="80" t="s">
        <v>7342</v>
      </c>
      <c r="R891" s="80"/>
      <c r="S891" s="163"/>
      <c r="T891" s="213"/>
      <c r="U891" s="162"/>
      <c r="V891" s="164"/>
      <c r="W891" s="12" t="str">
        <f>IF(COUNTIF(N891,"spare"),"","Mqtt1")</f>
        <v>Mqtt1</v>
      </c>
      <c r="X891" s="196" t="s">
        <v>10488</v>
      </c>
      <c r="Y891" s="6" t="str">
        <f t="shared" si="299"/>
        <v>marpower/450000-firedetection/201h17-s</v>
      </c>
      <c r="Z891" s="103" t="str">
        <f t="shared" si="298"/>
        <v>$.test</v>
      </c>
      <c r="AB891" s="6"/>
      <c r="AJ891" s="80"/>
      <c r="AM891" s="114" t="str">
        <f t="shared" si="279"/>
        <v/>
      </c>
      <c r="AN891" s="80"/>
      <c r="AO891" s="80"/>
      <c r="AP891" s="80"/>
      <c r="AQ891" s="80"/>
      <c r="AR891" s="127"/>
      <c r="AS891" s="80"/>
      <c r="AT891" s="7"/>
      <c r="AU891" s="7"/>
      <c r="AV891" s="165"/>
      <c r="AW891" s="126" t="str">
        <f t="shared" si="277"/>
        <v/>
      </c>
      <c r="AX891" s="137"/>
      <c r="AY891" s="147"/>
      <c r="AZ891" s="167"/>
      <c r="BA891" s="167"/>
      <c r="BB891" s="147" t="str">
        <f t="shared" si="287"/>
        <v/>
      </c>
      <c r="BC891" s="168"/>
      <c r="BD891" s="165"/>
      <c r="BE891" s="165"/>
      <c r="BF891" s="165"/>
      <c r="BG891" s="165"/>
      <c r="BH891" s="165"/>
      <c r="BI891" s="165"/>
      <c r="BJ891" s="165"/>
      <c r="BK891" s="165"/>
      <c r="BL891" s="165"/>
      <c r="BM891" s="165"/>
      <c r="BN891" s="165"/>
      <c r="BO891" s="165"/>
      <c r="BP891" s="165"/>
      <c r="BQ891" s="165"/>
      <c r="BS891" s="6"/>
      <c r="BT891" s="11"/>
      <c r="BU891" s="6"/>
      <c r="BV891" s="6"/>
    </row>
    <row r="892" spans="1:74" ht="15.75" x14ac:dyDescent="0.25">
      <c r="A892" s="52" t="s">
        <v>10055</v>
      </c>
      <c r="B892" s="56"/>
      <c r="C892" s="7" t="s">
        <v>111</v>
      </c>
      <c r="D892" s="7" t="s">
        <v>11877</v>
      </c>
      <c r="E892" s="7"/>
      <c r="F892" s="64"/>
      <c r="G892" s="6"/>
      <c r="H892" s="6"/>
      <c r="I892" s="10" t="s">
        <v>110</v>
      </c>
      <c r="J892" s="11" t="s">
        <v>9695</v>
      </c>
      <c r="K892" s="161"/>
      <c r="L892" s="176"/>
      <c r="M892" s="176">
        <v>1000</v>
      </c>
      <c r="O892" s="162"/>
      <c r="P892" s="80" t="s">
        <v>7700</v>
      </c>
      <c r="Q892" s="80" t="s">
        <v>7138</v>
      </c>
      <c r="R892" s="80"/>
      <c r="S892" s="163"/>
      <c r="T892" s="213"/>
      <c r="U892" s="162"/>
      <c r="V892" s="164"/>
      <c r="W892" s="12" t="str">
        <f t="shared" ref="W892" si="300">IF(COUNTIF(N892,"spare"),"","Mqtt1")</f>
        <v>Mqtt1</v>
      </c>
      <c r="X892" s="196" t="s">
        <v>10489</v>
      </c>
      <c r="Y892" s="6" t="str">
        <f t="shared" si="299"/>
        <v>marpower/450000-firedetection/201h15-s</v>
      </c>
      <c r="Z892" s="103" t="str">
        <f t="shared" si="298"/>
        <v>$.alarm</v>
      </c>
      <c r="AB892" s="6"/>
      <c r="AJ892" s="80"/>
      <c r="AM892" s="114">
        <f t="shared" si="279"/>
        <v>892</v>
      </c>
      <c r="AN892" s="80"/>
      <c r="AO892" s="80"/>
      <c r="AP892" s="80"/>
      <c r="AQ892" s="80"/>
      <c r="AR892" s="127" t="s">
        <v>110</v>
      </c>
      <c r="AS892" s="80"/>
      <c r="AT892" s="128" t="s">
        <v>9</v>
      </c>
      <c r="AU892" s="7"/>
      <c r="AV892" s="129" t="s">
        <v>112</v>
      </c>
      <c r="AW892" s="126" t="str">
        <f t="shared" si="277"/>
        <v>Please consult operation manual for more information</v>
      </c>
      <c r="AX892" s="137"/>
      <c r="AY892" s="147"/>
      <c r="AZ892" s="167"/>
      <c r="BA892" s="167"/>
      <c r="BB892" s="147" t="str">
        <f t="shared" si="287"/>
        <v>1</v>
      </c>
      <c r="BC892" s="168"/>
      <c r="BD892" s="165"/>
      <c r="BE892" s="165"/>
      <c r="BF892" s="165"/>
      <c r="BG892" s="165"/>
      <c r="BH892" s="165"/>
      <c r="BI892" s="165"/>
      <c r="BJ892" s="165"/>
      <c r="BK892" s="165"/>
      <c r="BL892" s="165"/>
      <c r="BM892" s="165"/>
      <c r="BN892" s="165"/>
      <c r="BO892" s="165"/>
      <c r="BP892" s="165"/>
      <c r="BQ892" s="165"/>
      <c r="BS892" s="6"/>
      <c r="BT892" s="11"/>
      <c r="BU892" s="6"/>
      <c r="BV892" s="6"/>
    </row>
    <row r="893" spans="1:74" ht="15.75" x14ac:dyDescent="0.25">
      <c r="A893" s="52" t="s">
        <v>10059</v>
      </c>
      <c r="B893" s="56"/>
      <c r="C893" s="7" t="s">
        <v>111</v>
      </c>
      <c r="D893" s="7" t="s">
        <v>11877</v>
      </c>
      <c r="E893" s="7"/>
      <c r="F893" s="64"/>
      <c r="G893" s="6"/>
      <c r="H893" s="6"/>
      <c r="I893" s="10" t="s">
        <v>110</v>
      </c>
      <c r="J893" s="11" t="s">
        <v>9696</v>
      </c>
      <c r="K893" s="161"/>
      <c r="L893" s="176"/>
      <c r="M893" s="176">
        <v>1000</v>
      </c>
      <c r="O893" s="162"/>
      <c r="P893" s="80" t="s">
        <v>7814</v>
      </c>
      <c r="Q893" s="80" t="s">
        <v>7343</v>
      </c>
      <c r="R893" s="80"/>
      <c r="S893" s="163"/>
      <c r="T893" s="213"/>
      <c r="U893" s="162"/>
      <c r="V893" s="164"/>
      <c r="W893" s="12" t="str">
        <f>IF(COUNTIF(N893,"spare"),"","Mqtt1")</f>
        <v>Mqtt1</v>
      </c>
      <c r="X893" s="196" t="s">
        <v>10489</v>
      </c>
      <c r="Y893" s="6" t="str">
        <f t="shared" si="299"/>
        <v>marpower/450000-firedetection/201h15-s</v>
      </c>
      <c r="Z893" s="103" t="str">
        <f t="shared" si="298"/>
        <v>$.prealarm</v>
      </c>
      <c r="AB893" s="6"/>
      <c r="AJ893" s="80"/>
      <c r="AM893" s="114">
        <f t="shared" si="279"/>
        <v>893</v>
      </c>
      <c r="AN893" s="80"/>
      <c r="AO893" s="80"/>
      <c r="AP893" s="80"/>
      <c r="AQ893" s="80"/>
      <c r="AR893" s="127" t="s">
        <v>110</v>
      </c>
      <c r="AS893" s="80"/>
      <c r="AT893" s="128" t="s">
        <v>9</v>
      </c>
      <c r="AU893" s="7"/>
      <c r="AV893" s="129" t="s">
        <v>116</v>
      </c>
      <c r="AW893" s="126" t="str">
        <f t="shared" si="277"/>
        <v>Please consult operation manual for more information</v>
      </c>
      <c r="AX893" s="137"/>
      <c r="AY893" s="147"/>
      <c r="AZ893" s="167"/>
      <c r="BA893" s="167"/>
      <c r="BB893" s="147" t="str">
        <f t="shared" si="287"/>
        <v>1</v>
      </c>
      <c r="BC893" s="168"/>
      <c r="BD893" s="165"/>
      <c r="BE893" s="165"/>
      <c r="BF893" s="165"/>
      <c r="BG893" s="165"/>
      <c r="BH893" s="165"/>
      <c r="BI893" s="165"/>
      <c r="BJ893" s="165"/>
      <c r="BK893" s="165"/>
      <c r="BL893" s="165"/>
      <c r="BM893" s="165"/>
      <c r="BN893" s="165"/>
      <c r="BO893" s="165"/>
      <c r="BP893" s="165"/>
      <c r="BQ893" s="165"/>
      <c r="BS893" s="6"/>
      <c r="BT893" s="11"/>
      <c r="BU893" s="6"/>
      <c r="BV893" s="6"/>
    </row>
    <row r="894" spans="1:74" ht="15.75" x14ac:dyDescent="0.25">
      <c r="A894" s="52" t="s">
        <v>10055</v>
      </c>
      <c r="B894" s="56"/>
      <c r="C894" s="7" t="s">
        <v>111</v>
      </c>
      <c r="D894" s="7" t="s">
        <v>11877</v>
      </c>
      <c r="E894" s="7"/>
      <c r="F894" s="64"/>
      <c r="G894" s="6"/>
      <c r="H894" s="6"/>
      <c r="I894" s="10" t="s">
        <v>110</v>
      </c>
      <c r="J894" s="11" t="s">
        <v>9697</v>
      </c>
      <c r="K894" s="161"/>
      <c r="L894" s="176"/>
      <c r="M894" s="176">
        <v>1000</v>
      </c>
      <c r="O894" s="162"/>
      <c r="P894" s="80" t="s">
        <v>7928</v>
      </c>
      <c r="Q894" s="80" t="s">
        <v>7344</v>
      </c>
      <c r="R894" s="80"/>
      <c r="S894" s="163"/>
      <c r="T894" s="213"/>
      <c r="U894" s="162"/>
      <c r="V894" s="164"/>
      <c r="W894" s="12" t="str">
        <f>IF(COUNTIF(N894,"spare"),"","Mqtt1")</f>
        <v>Mqtt1</v>
      </c>
      <c r="X894" s="196" t="s">
        <v>10489</v>
      </c>
      <c r="Y894" s="6" t="str">
        <f t="shared" si="299"/>
        <v>marpower/450000-firedetection/201h15-s</v>
      </c>
      <c r="Z894" s="103" t="str">
        <f t="shared" si="298"/>
        <v>$.fault</v>
      </c>
      <c r="AB894" s="6"/>
      <c r="AJ894" s="80"/>
      <c r="AM894" s="114">
        <f t="shared" si="279"/>
        <v>894</v>
      </c>
      <c r="AN894" s="80"/>
      <c r="AO894" s="80"/>
      <c r="AP894" s="80"/>
      <c r="AQ894" s="80"/>
      <c r="AR894" s="127" t="s">
        <v>110</v>
      </c>
      <c r="AS894" s="80"/>
      <c r="AT894" s="128" t="s">
        <v>9</v>
      </c>
      <c r="AU894" s="7"/>
      <c r="AV894" s="129" t="s">
        <v>112</v>
      </c>
      <c r="AW894" s="126" t="str">
        <f t="shared" si="277"/>
        <v>Please consult operation manual for more information</v>
      </c>
      <c r="AX894" s="137"/>
      <c r="AY894" s="147"/>
      <c r="AZ894" s="167"/>
      <c r="BA894" s="167"/>
      <c r="BB894" s="147" t="str">
        <f t="shared" si="287"/>
        <v>1</v>
      </c>
      <c r="BC894" s="168"/>
      <c r="BD894" s="165"/>
      <c r="BE894" s="165"/>
      <c r="BF894" s="165"/>
      <c r="BG894" s="165"/>
      <c r="BH894" s="165"/>
      <c r="BI894" s="165"/>
      <c r="BJ894" s="165"/>
      <c r="BK894" s="165"/>
      <c r="BL894" s="165"/>
      <c r="BM894" s="165"/>
      <c r="BN894" s="165"/>
      <c r="BO894" s="165"/>
      <c r="BP894" s="165"/>
      <c r="BQ894" s="165"/>
      <c r="BS894" s="6"/>
      <c r="BT894" s="11"/>
      <c r="BU894" s="6"/>
      <c r="BV894" s="6"/>
    </row>
    <row r="895" spans="1:74" ht="15.75" x14ac:dyDescent="0.25">
      <c r="A895" s="52" t="s">
        <v>10055</v>
      </c>
      <c r="B895" s="56"/>
      <c r="C895" s="7" t="s">
        <v>111</v>
      </c>
      <c r="D895" s="7" t="s">
        <v>11877</v>
      </c>
      <c r="E895" s="7"/>
      <c r="F895" s="64"/>
      <c r="G895" s="6"/>
      <c r="H895" s="6"/>
      <c r="I895" s="10" t="s">
        <v>110</v>
      </c>
      <c r="J895" s="11" t="s">
        <v>9698</v>
      </c>
      <c r="K895" s="161"/>
      <c r="L895" s="176"/>
      <c r="M895" s="176">
        <v>1000</v>
      </c>
      <c r="O895" s="162"/>
      <c r="P895" s="80" t="s">
        <v>8042</v>
      </c>
      <c r="Q895" s="80" t="s">
        <v>7345</v>
      </c>
      <c r="R895" s="80"/>
      <c r="S895" s="163"/>
      <c r="T895" s="213"/>
      <c r="U895" s="162"/>
      <c r="V895" s="164"/>
      <c r="W895" s="12" t="str">
        <f>IF(COUNTIF(N895,"spare"),"","Mqtt1")</f>
        <v>Mqtt1</v>
      </c>
      <c r="X895" s="196" t="s">
        <v>10489</v>
      </c>
      <c r="Y895" s="6" t="str">
        <f t="shared" si="299"/>
        <v>marpower/450000-firedetection/201h15-s</v>
      </c>
      <c r="Z895" s="103" t="str">
        <f t="shared" si="298"/>
        <v>$.disabled</v>
      </c>
      <c r="AB895" s="6"/>
      <c r="AJ895" s="80"/>
      <c r="AM895" s="114">
        <f t="shared" si="279"/>
        <v>895</v>
      </c>
      <c r="AN895" s="80"/>
      <c r="AO895" s="80"/>
      <c r="AP895" s="80"/>
      <c r="AQ895" s="80"/>
      <c r="AR895" s="127" t="s">
        <v>110</v>
      </c>
      <c r="AS895" s="80"/>
      <c r="AT895" s="128" t="s">
        <v>9</v>
      </c>
      <c r="AU895" s="7"/>
      <c r="AV895" s="129" t="s">
        <v>112</v>
      </c>
      <c r="AW895" s="126" t="str">
        <f t="shared" si="277"/>
        <v>Please consult operation manual for more information</v>
      </c>
      <c r="AX895" s="137"/>
      <c r="AY895" s="147"/>
      <c r="AZ895" s="167"/>
      <c r="BA895" s="167"/>
      <c r="BB895" s="147" t="str">
        <f t="shared" si="287"/>
        <v>1</v>
      </c>
      <c r="BC895" s="168"/>
      <c r="BD895" s="165"/>
      <c r="BE895" s="165"/>
      <c r="BF895" s="165"/>
      <c r="BG895" s="165"/>
      <c r="BH895" s="165"/>
      <c r="BI895" s="165"/>
      <c r="BJ895" s="165"/>
      <c r="BK895" s="165"/>
      <c r="BL895" s="165"/>
      <c r="BM895" s="165"/>
      <c r="BN895" s="165"/>
      <c r="BO895" s="165"/>
      <c r="BP895" s="165"/>
      <c r="BQ895" s="165"/>
      <c r="BS895" s="6"/>
      <c r="BT895" s="11"/>
      <c r="BU895" s="6"/>
      <c r="BV895" s="6"/>
    </row>
    <row r="896" spans="1:74" ht="15.75" x14ac:dyDescent="0.25">
      <c r="A896" s="52" t="s">
        <v>10055</v>
      </c>
      <c r="B896" s="56"/>
      <c r="C896" s="7" t="s">
        <v>111</v>
      </c>
      <c r="D896" s="7" t="s">
        <v>11877</v>
      </c>
      <c r="E896" s="7"/>
      <c r="F896" s="64"/>
      <c r="G896" s="6"/>
      <c r="H896" s="6"/>
      <c r="I896" s="10" t="s">
        <v>110</v>
      </c>
      <c r="J896" s="11" t="s">
        <v>9699</v>
      </c>
      <c r="K896" s="161"/>
      <c r="L896" s="176"/>
      <c r="M896" s="176">
        <v>1000</v>
      </c>
      <c r="O896" s="162"/>
      <c r="P896" s="80" t="s">
        <v>8156</v>
      </c>
      <c r="Q896" s="80" t="s">
        <v>7346</v>
      </c>
      <c r="R896" s="80"/>
      <c r="S896" s="163"/>
      <c r="T896" s="213"/>
      <c r="U896" s="162"/>
      <c r="V896" s="164"/>
      <c r="W896" s="12" t="str">
        <f>IF(COUNTIF(N896,"spare"),"","Mqtt1")</f>
        <v>Mqtt1</v>
      </c>
      <c r="X896" s="196" t="s">
        <v>10489</v>
      </c>
      <c r="Y896" s="6" t="str">
        <f t="shared" si="299"/>
        <v>marpower/450000-firedetection/201h15-s</v>
      </c>
      <c r="Z896" s="103" t="str">
        <f t="shared" si="298"/>
        <v>$.test</v>
      </c>
      <c r="AB896" s="6"/>
      <c r="AJ896" s="80"/>
      <c r="AM896" s="114" t="str">
        <f t="shared" si="279"/>
        <v/>
      </c>
      <c r="AN896" s="80"/>
      <c r="AO896" s="80"/>
      <c r="AP896" s="80"/>
      <c r="AQ896" s="80"/>
      <c r="AR896" s="127"/>
      <c r="AS896" s="80"/>
      <c r="AT896" s="128"/>
      <c r="AU896" s="7"/>
      <c r="AV896" s="129"/>
      <c r="AW896" s="126" t="str">
        <f t="shared" si="277"/>
        <v/>
      </c>
      <c r="AX896" s="137"/>
      <c r="AY896" s="147"/>
      <c r="AZ896" s="167"/>
      <c r="BA896" s="167"/>
      <c r="BB896" s="147" t="str">
        <f t="shared" si="287"/>
        <v/>
      </c>
      <c r="BC896" s="168"/>
      <c r="BD896" s="165"/>
      <c r="BE896" s="165"/>
      <c r="BF896" s="165"/>
      <c r="BG896" s="165"/>
      <c r="BH896" s="165"/>
      <c r="BI896" s="165"/>
      <c r="BJ896" s="165"/>
      <c r="BK896" s="165"/>
      <c r="BL896" s="165"/>
      <c r="BM896" s="165"/>
      <c r="BN896" s="165"/>
      <c r="BO896" s="165"/>
      <c r="BP896" s="165"/>
      <c r="BQ896" s="165"/>
      <c r="BS896" s="6"/>
      <c r="BT896" s="11"/>
      <c r="BU896" s="6"/>
      <c r="BV896" s="6"/>
    </row>
    <row r="897" spans="1:74" ht="15.75" x14ac:dyDescent="0.25">
      <c r="A897" s="52" t="s">
        <v>10055</v>
      </c>
      <c r="B897" s="56"/>
      <c r="C897" s="7" t="s">
        <v>9455</v>
      </c>
      <c r="D897" s="7" t="s">
        <v>11877</v>
      </c>
      <c r="E897" s="7"/>
      <c r="F897" s="64"/>
      <c r="G897" s="6"/>
      <c r="H897" s="6"/>
      <c r="I897"/>
      <c r="J897" s="11" t="s">
        <v>7005</v>
      </c>
      <c r="K897" s="161" t="s">
        <v>511</v>
      </c>
      <c r="L897" s="176"/>
      <c r="M897" s="176">
        <v>1000</v>
      </c>
      <c r="N897" s="80" t="s">
        <v>1396</v>
      </c>
      <c r="O897" s="162"/>
      <c r="P897" s="80" t="s">
        <v>7481</v>
      </c>
      <c r="Q897" s="80"/>
      <c r="R897" s="80"/>
      <c r="S897" s="163"/>
      <c r="T897" s="213"/>
      <c r="U897" s="162"/>
      <c r="V897" s="164"/>
      <c r="W897" s="12"/>
      <c r="X897" s="196" t="s">
        <v>10445</v>
      </c>
      <c r="Y897" s="6"/>
      <c r="Z897" s="103"/>
      <c r="AA897" s="12">
        <v>1</v>
      </c>
      <c r="AB897" s="6" t="s">
        <v>196</v>
      </c>
      <c r="AC897" s="103">
        <v>38</v>
      </c>
      <c r="AJ897" s="80"/>
      <c r="AK897" s="113" t="s">
        <v>11878</v>
      </c>
      <c r="AM897" s="114" t="str">
        <f t="shared" si="279"/>
        <v/>
      </c>
      <c r="AN897" s="80"/>
      <c r="AO897" s="80"/>
      <c r="AP897" s="80"/>
      <c r="AQ897" s="80"/>
      <c r="AR897" s="127"/>
      <c r="AS897" s="80"/>
      <c r="AT897" s="128"/>
      <c r="AU897" s="7"/>
      <c r="AV897" s="129"/>
      <c r="AW897" s="126" t="str">
        <f t="shared" si="277"/>
        <v/>
      </c>
      <c r="AX897" s="137"/>
      <c r="AY897" s="147"/>
      <c r="AZ897" s="167"/>
      <c r="BA897" s="167"/>
      <c r="BB897" s="147" t="str">
        <f t="shared" si="287"/>
        <v/>
      </c>
      <c r="BC897" s="168"/>
      <c r="BD897" s="165"/>
      <c r="BE897" s="165"/>
      <c r="BF897" s="165"/>
      <c r="BG897" s="165"/>
      <c r="BH897" s="165"/>
      <c r="BI897" s="165"/>
      <c r="BJ897" s="165"/>
      <c r="BK897" s="165"/>
      <c r="BL897" s="165"/>
      <c r="BM897" s="165"/>
      <c r="BN897" s="165"/>
      <c r="BO897" s="165"/>
      <c r="BP897" s="165"/>
      <c r="BQ897" s="165"/>
      <c r="BS897" s="6"/>
      <c r="BT897" s="11"/>
      <c r="BU897" s="6"/>
      <c r="BV897" s="6"/>
    </row>
    <row r="898" spans="1:74" ht="15.75" x14ac:dyDescent="0.25">
      <c r="A898" s="52" t="s">
        <v>10055</v>
      </c>
      <c r="B898" s="56"/>
      <c r="C898" s="7" t="s">
        <v>111</v>
      </c>
      <c r="D898" s="7" t="s">
        <v>11877</v>
      </c>
      <c r="E898" s="7"/>
      <c r="F898" s="64"/>
      <c r="G898" s="6"/>
      <c r="H898" s="6"/>
      <c r="I898" s="10" t="s">
        <v>110</v>
      </c>
      <c r="J898" s="11" t="s">
        <v>9700</v>
      </c>
      <c r="K898" s="161"/>
      <c r="L898" s="176"/>
      <c r="M898" s="176">
        <v>1000</v>
      </c>
      <c r="O898" s="162"/>
      <c r="P898" s="80" t="s">
        <v>7701</v>
      </c>
      <c r="Q898" s="80" t="s">
        <v>7139</v>
      </c>
      <c r="R898" s="80"/>
      <c r="S898" s="163"/>
      <c r="T898" s="213"/>
      <c r="U898" s="162"/>
      <c r="V898" s="164"/>
      <c r="W898" s="12" t="str">
        <f t="shared" ref="W898" si="301">IF(COUNTIF(N898,"spare"),"","Mqtt1")</f>
        <v>Mqtt1</v>
      </c>
      <c r="X898" s="196" t="s">
        <v>10490</v>
      </c>
      <c r="Y898" s="6" t="str">
        <f>LOWER(SUBSTITUTE(SUBSTITUTE(IF(COUNTIF(N898,"spare"),"",_xlfn.CONCAT("marpower/",IF(X898&lt;&gt;"","450000 FIREDETECTION/"&amp;X898,"450000 FIREDETECTION GENERAL")))," ","-"),"_","-"))</f>
        <v>marpower/450000-firedetection/201h13-s</v>
      </c>
      <c r="Z898" s="103" t="str">
        <f t="shared" ref="Z898:Z907" si="302">IF(COUNTIF(N898,"spare"),"","$."&amp;_xlfn.REGEXREPLACE(IF(X898="",J898,_xlfn.REGEXREPLACE(J898,".*_","")),"^FIRE_",""))</f>
        <v>$.alarm</v>
      </c>
      <c r="AB898" s="6"/>
      <c r="AJ898" s="80"/>
      <c r="AM898" s="114">
        <f t="shared" si="279"/>
        <v>898</v>
      </c>
      <c r="AN898" s="80"/>
      <c r="AO898" s="80"/>
      <c r="AP898" s="80"/>
      <c r="AQ898" s="80"/>
      <c r="AR898" s="127" t="s">
        <v>110</v>
      </c>
      <c r="AS898" s="80"/>
      <c r="AT898" s="128" t="s">
        <v>9</v>
      </c>
      <c r="AU898" s="7"/>
      <c r="AV898" s="129" t="s">
        <v>112</v>
      </c>
      <c r="AW898" s="126" t="str">
        <f t="shared" si="277"/>
        <v>Please consult operation manual for more information</v>
      </c>
      <c r="AX898" s="137"/>
      <c r="AY898" s="147"/>
      <c r="AZ898" s="167"/>
      <c r="BA898" s="167"/>
      <c r="BB898" s="147" t="str">
        <f t="shared" si="287"/>
        <v>1</v>
      </c>
      <c r="BC898" s="168"/>
      <c r="BD898" s="165"/>
      <c r="BE898" s="165"/>
      <c r="BF898" s="165"/>
      <c r="BG898" s="165"/>
      <c r="BH898" s="165"/>
      <c r="BI898" s="165"/>
      <c r="BJ898" s="165"/>
      <c r="BK898" s="165"/>
      <c r="BL898" s="165"/>
      <c r="BM898" s="165"/>
      <c r="BN898" s="165"/>
      <c r="BO898" s="165"/>
      <c r="BP898" s="165"/>
      <c r="BQ898" s="165"/>
      <c r="BS898" s="6"/>
      <c r="BT898" s="11"/>
      <c r="BU898" s="6"/>
      <c r="BV898" s="6"/>
    </row>
    <row r="899" spans="1:74" ht="15.75" x14ac:dyDescent="0.25">
      <c r="A899" s="52" t="s">
        <v>10059</v>
      </c>
      <c r="B899" s="56"/>
      <c r="C899" s="7" t="s">
        <v>111</v>
      </c>
      <c r="D899" s="7" t="s">
        <v>11877</v>
      </c>
      <c r="E899" s="7"/>
      <c r="F899" s="64"/>
      <c r="G899" s="6"/>
      <c r="H899" s="6"/>
      <c r="I899" s="10" t="s">
        <v>110</v>
      </c>
      <c r="J899" s="11" t="s">
        <v>9701</v>
      </c>
      <c r="K899" s="161"/>
      <c r="L899" s="176"/>
      <c r="M899" s="176">
        <v>1000</v>
      </c>
      <c r="O899" s="162"/>
      <c r="P899" s="80" t="s">
        <v>7815</v>
      </c>
      <c r="Q899" s="80" t="s">
        <v>7331</v>
      </c>
      <c r="R899" s="80"/>
      <c r="S899" s="163"/>
      <c r="T899" s="213"/>
      <c r="U899" s="162"/>
      <c r="V899" s="164"/>
      <c r="W899" s="12" t="str">
        <f>IF(COUNTIF(N899,"spare"),"","Mqtt1")</f>
        <v>Mqtt1</v>
      </c>
      <c r="X899" s="196" t="s">
        <v>10490</v>
      </c>
      <c r="Y899" s="6" t="str">
        <f t="shared" ref="Y899:Y907" si="303">LOWER(SUBSTITUTE(SUBSTITUTE(IF(COUNTIF(N899,"spare"),"",_xlfn.CONCAT("marpower/",IF(X899&lt;&gt;"","450000 FIREDETECTION/"&amp;X899,"450000 FIREDETECTION GENERAL")))," ","-"),"_","-"))</f>
        <v>marpower/450000-firedetection/201h13-s</v>
      </c>
      <c r="Z899" s="103" t="str">
        <f t="shared" si="302"/>
        <v>$.prealarm</v>
      </c>
      <c r="AB899" s="6"/>
      <c r="AJ899" s="80"/>
      <c r="AM899" s="114">
        <f t="shared" si="279"/>
        <v>899</v>
      </c>
      <c r="AN899" s="80"/>
      <c r="AO899" s="80"/>
      <c r="AP899" s="80"/>
      <c r="AQ899" s="80"/>
      <c r="AR899" s="127" t="s">
        <v>110</v>
      </c>
      <c r="AS899" s="80"/>
      <c r="AT899" s="128" t="s">
        <v>9</v>
      </c>
      <c r="AU899" s="7"/>
      <c r="AV899" s="129" t="s">
        <v>116</v>
      </c>
      <c r="AW899" s="126" t="str">
        <f t="shared" si="277"/>
        <v>Please consult operation manual for more information</v>
      </c>
      <c r="AX899" s="137"/>
      <c r="AY899" s="147"/>
      <c r="AZ899" s="167"/>
      <c r="BA899" s="167"/>
      <c r="BB899" s="147" t="str">
        <f t="shared" si="287"/>
        <v>1</v>
      </c>
      <c r="BC899" s="168"/>
      <c r="BD899" s="165"/>
      <c r="BE899" s="165"/>
      <c r="BF899" s="165"/>
      <c r="BG899" s="165"/>
      <c r="BH899" s="165"/>
      <c r="BI899" s="165"/>
      <c r="BJ899" s="165"/>
      <c r="BK899" s="165"/>
      <c r="BL899" s="165"/>
      <c r="BM899" s="165"/>
      <c r="BN899" s="165"/>
      <c r="BO899" s="165"/>
      <c r="BP899" s="165"/>
      <c r="BQ899" s="165"/>
      <c r="BS899" s="6"/>
      <c r="BT899" s="11"/>
      <c r="BU899" s="6"/>
      <c r="BV899" s="6"/>
    </row>
    <row r="900" spans="1:74" ht="15.75" x14ac:dyDescent="0.25">
      <c r="A900" s="52" t="s">
        <v>10055</v>
      </c>
      <c r="B900" s="56"/>
      <c r="C900" s="7" t="s">
        <v>111</v>
      </c>
      <c r="D900" s="7" t="s">
        <v>11877</v>
      </c>
      <c r="E900" s="7"/>
      <c r="F900" s="64"/>
      <c r="G900" s="6"/>
      <c r="H900" s="6"/>
      <c r="I900" s="10" t="s">
        <v>110</v>
      </c>
      <c r="J900" s="11" t="s">
        <v>9702</v>
      </c>
      <c r="K900" s="161"/>
      <c r="L900" s="176"/>
      <c r="M900" s="176">
        <v>1000</v>
      </c>
      <c r="O900" s="162"/>
      <c r="P900" s="80" t="s">
        <v>7929</v>
      </c>
      <c r="Q900" s="80" t="s">
        <v>7332</v>
      </c>
      <c r="R900" s="80"/>
      <c r="S900" s="163"/>
      <c r="T900" s="213"/>
      <c r="U900" s="162"/>
      <c r="V900" s="164"/>
      <c r="W900" s="12" t="str">
        <f>IF(COUNTIF(N900,"spare"),"","Mqtt1")</f>
        <v>Mqtt1</v>
      </c>
      <c r="X900" s="196" t="s">
        <v>10490</v>
      </c>
      <c r="Y900" s="6" t="str">
        <f t="shared" si="303"/>
        <v>marpower/450000-firedetection/201h13-s</v>
      </c>
      <c r="Z900" s="103" t="str">
        <f t="shared" si="302"/>
        <v>$.fault</v>
      </c>
      <c r="AB900" s="6"/>
      <c r="AJ900" s="80"/>
      <c r="AM900" s="114">
        <f t="shared" si="279"/>
        <v>900</v>
      </c>
      <c r="AN900" s="80"/>
      <c r="AO900" s="80"/>
      <c r="AP900" s="80"/>
      <c r="AQ900" s="80"/>
      <c r="AR900" s="127" t="s">
        <v>110</v>
      </c>
      <c r="AS900" s="80"/>
      <c r="AT900" s="128" t="s">
        <v>9</v>
      </c>
      <c r="AU900" s="7"/>
      <c r="AV900" s="129" t="s">
        <v>112</v>
      </c>
      <c r="AW900" s="126" t="str">
        <f t="shared" ref="AW900:AW963" si="304">IF(ISNUMBER(AM900),"Please consult operation manual for more information","")</f>
        <v>Please consult operation manual for more information</v>
      </c>
      <c r="AX900" s="137"/>
      <c r="AY900" s="147"/>
      <c r="AZ900" s="167"/>
      <c r="BA900" s="167"/>
      <c r="BB900" s="147" t="str">
        <f t="shared" si="287"/>
        <v>1</v>
      </c>
      <c r="BC900" s="168"/>
      <c r="BD900" s="165"/>
      <c r="BE900" s="165"/>
      <c r="BF900" s="165"/>
      <c r="BG900" s="165"/>
      <c r="BH900" s="165"/>
      <c r="BI900" s="165"/>
      <c r="BJ900" s="165"/>
      <c r="BK900" s="165"/>
      <c r="BL900" s="165"/>
      <c r="BM900" s="165"/>
      <c r="BN900" s="165"/>
      <c r="BO900" s="165"/>
      <c r="BP900" s="165"/>
      <c r="BQ900" s="165"/>
      <c r="BS900" s="6"/>
      <c r="BT900" s="11"/>
      <c r="BU900" s="6"/>
      <c r="BV900" s="6"/>
    </row>
    <row r="901" spans="1:74" ht="15.75" x14ac:dyDescent="0.25">
      <c r="A901" s="52" t="s">
        <v>10055</v>
      </c>
      <c r="B901" s="56"/>
      <c r="C901" s="7" t="s">
        <v>111</v>
      </c>
      <c r="D901" s="7" t="s">
        <v>11877</v>
      </c>
      <c r="E901" s="7"/>
      <c r="F901" s="64"/>
      <c r="G901" s="6"/>
      <c r="H901" s="6"/>
      <c r="I901" s="10" t="s">
        <v>110</v>
      </c>
      <c r="J901" s="11" t="s">
        <v>9703</v>
      </c>
      <c r="K901" s="161"/>
      <c r="L901" s="176"/>
      <c r="M901" s="176">
        <v>1000</v>
      </c>
      <c r="O901" s="162"/>
      <c r="P901" s="80" t="s">
        <v>8043</v>
      </c>
      <c r="Q901" s="80" t="s">
        <v>7333</v>
      </c>
      <c r="R901" s="80"/>
      <c r="S901" s="163"/>
      <c r="T901" s="213"/>
      <c r="U901" s="162"/>
      <c r="V901" s="164"/>
      <c r="W901" s="12" t="str">
        <f>IF(COUNTIF(N901,"spare"),"","Mqtt1")</f>
        <v>Mqtt1</v>
      </c>
      <c r="X901" s="196" t="s">
        <v>10490</v>
      </c>
      <c r="Y901" s="6" t="str">
        <f t="shared" si="303"/>
        <v>marpower/450000-firedetection/201h13-s</v>
      </c>
      <c r="Z901" s="103" t="str">
        <f t="shared" si="302"/>
        <v>$.disabled</v>
      </c>
      <c r="AB901" s="6"/>
      <c r="AJ901" s="80"/>
      <c r="AM901" s="114">
        <f t="shared" si="279"/>
        <v>901</v>
      </c>
      <c r="AN901" s="80"/>
      <c r="AO901" s="80"/>
      <c r="AP901" s="80"/>
      <c r="AQ901" s="80"/>
      <c r="AR901" s="127" t="s">
        <v>110</v>
      </c>
      <c r="AS901" s="80"/>
      <c r="AT901" s="128" t="s">
        <v>9</v>
      </c>
      <c r="AU901" s="7"/>
      <c r="AV901" s="129" t="s">
        <v>112</v>
      </c>
      <c r="AW901" s="126" t="str">
        <f t="shared" si="304"/>
        <v>Please consult operation manual for more information</v>
      </c>
      <c r="AX901" s="137"/>
      <c r="AY901" s="147"/>
      <c r="AZ901" s="167"/>
      <c r="BA901" s="167"/>
      <c r="BB901" s="147" t="str">
        <f t="shared" si="287"/>
        <v>1</v>
      </c>
      <c r="BC901" s="168"/>
      <c r="BD901" s="165"/>
      <c r="BE901" s="165"/>
      <c r="BF901" s="165"/>
      <c r="BG901" s="165"/>
      <c r="BH901" s="165"/>
      <c r="BI901" s="165"/>
      <c r="BJ901" s="165"/>
      <c r="BK901" s="165"/>
      <c r="BL901" s="165"/>
      <c r="BM901" s="165"/>
      <c r="BN901" s="165"/>
      <c r="BO901" s="165"/>
      <c r="BP901" s="165"/>
      <c r="BQ901" s="165"/>
      <c r="BS901" s="6"/>
      <c r="BT901" s="11"/>
      <c r="BU901" s="6"/>
      <c r="BV901" s="6"/>
    </row>
    <row r="902" spans="1:74" ht="15.75" x14ac:dyDescent="0.25">
      <c r="A902" s="52" t="s">
        <v>10055</v>
      </c>
      <c r="B902" s="56"/>
      <c r="C902" s="7" t="s">
        <v>111</v>
      </c>
      <c r="D902" s="7" t="s">
        <v>11877</v>
      </c>
      <c r="E902" s="7"/>
      <c r="F902" s="64"/>
      <c r="G902" s="6"/>
      <c r="H902" s="6"/>
      <c r="I902" s="10" t="s">
        <v>110</v>
      </c>
      <c r="J902" s="11" t="s">
        <v>9704</v>
      </c>
      <c r="K902" s="161"/>
      <c r="L902" s="176"/>
      <c r="M902" s="176">
        <v>1000</v>
      </c>
      <c r="O902" s="162"/>
      <c r="P902" s="80" t="s">
        <v>8157</v>
      </c>
      <c r="Q902" s="80" t="s">
        <v>7334</v>
      </c>
      <c r="R902" s="80"/>
      <c r="S902" s="163"/>
      <c r="T902" s="213"/>
      <c r="U902" s="162"/>
      <c r="V902" s="164"/>
      <c r="W902" s="12" t="str">
        <f>IF(COUNTIF(N902,"spare"),"","Mqtt1")</f>
        <v>Mqtt1</v>
      </c>
      <c r="X902" s="196" t="s">
        <v>10490</v>
      </c>
      <c r="Y902" s="6" t="str">
        <f t="shared" si="303"/>
        <v>marpower/450000-firedetection/201h13-s</v>
      </c>
      <c r="Z902" s="103" t="str">
        <f t="shared" si="302"/>
        <v>$.test</v>
      </c>
      <c r="AB902" s="6"/>
      <c r="AJ902" s="80"/>
      <c r="AM902" s="114" t="str">
        <f t="shared" si="279"/>
        <v/>
      </c>
      <c r="AN902" s="80"/>
      <c r="AO902" s="80"/>
      <c r="AP902" s="80"/>
      <c r="AQ902" s="80"/>
      <c r="AR902" s="127"/>
      <c r="AS902" s="80"/>
      <c r="AT902" s="7"/>
      <c r="AU902" s="7"/>
      <c r="AV902" s="165"/>
      <c r="AW902" s="126" t="str">
        <f t="shared" si="304"/>
        <v/>
      </c>
      <c r="AX902" s="137"/>
      <c r="AY902" s="147"/>
      <c r="AZ902" s="167"/>
      <c r="BA902" s="167"/>
      <c r="BB902" s="147" t="str">
        <f t="shared" si="287"/>
        <v/>
      </c>
      <c r="BC902" s="168"/>
      <c r="BD902" s="165"/>
      <c r="BE902" s="165"/>
      <c r="BF902" s="165"/>
      <c r="BG902" s="165"/>
      <c r="BH902" s="165"/>
      <c r="BI902" s="165"/>
      <c r="BJ902" s="165"/>
      <c r="BK902" s="165"/>
      <c r="BL902" s="165"/>
      <c r="BM902" s="165"/>
      <c r="BN902" s="165"/>
      <c r="BO902" s="165"/>
      <c r="BP902" s="165"/>
      <c r="BQ902" s="165"/>
      <c r="BS902" s="6"/>
      <c r="BT902" s="11"/>
      <c r="BU902" s="6"/>
      <c r="BV902" s="6"/>
    </row>
    <row r="903" spans="1:74" ht="15.75" x14ac:dyDescent="0.25">
      <c r="A903" s="52" t="s">
        <v>10055</v>
      </c>
      <c r="B903" s="56"/>
      <c r="C903" s="7" t="s">
        <v>111</v>
      </c>
      <c r="D903" s="7" t="s">
        <v>11877</v>
      </c>
      <c r="E903" s="7"/>
      <c r="F903" s="64"/>
      <c r="G903" s="6"/>
      <c r="H903" s="6"/>
      <c r="I903" s="10" t="s">
        <v>110</v>
      </c>
      <c r="J903" s="11" t="s">
        <v>9705</v>
      </c>
      <c r="K903" s="161"/>
      <c r="L903" s="176"/>
      <c r="M903" s="176">
        <v>1000</v>
      </c>
      <c r="O903" s="162"/>
      <c r="P903" s="80" t="s">
        <v>7702</v>
      </c>
      <c r="Q903" s="80" t="s">
        <v>7140</v>
      </c>
      <c r="R903" s="80"/>
      <c r="S903" s="163"/>
      <c r="T903" s="213"/>
      <c r="U903" s="162"/>
      <c r="V903" s="164"/>
      <c r="W903" s="12" t="str">
        <f t="shared" ref="W903" si="305">IF(COUNTIF(N903,"spare"),"","Mqtt1")</f>
        <v>Mqtt1</v>
      </c>
      <c r="X903" s="196" t="s">
        <v>10491</v>
      </c>
      <c r="Y903" s="6" t="str">
        <f t="shared" si="303"/>
        <v>marpower/450000-firedetection/201h11-s</v>
      </c>
      <c r="Z903" s="103" t="str">
        <f t="shared" si="302"/>
        <v>$.alarm</v>
      </c>
      <c r="AB903" s="6"/>
      <c r="AJ903" s="80"/>
      <c r="AM903" s="114">
        <f t="shared" si="279"/>
        <v>903</v>
      </c>
      <c r="AN903" s="80"/>
      <c r="AO903" s="80"/>
      <c r="AP903" s="80"/>
      <c r="AQ903" s="80"/>
      <c r="AR903" s="127" t="s">
        <v>110</v>
      </c>
      <c r="AS903" s="80"/>
      <c r="AT903" s="128" t="s">
        <v>9</v>
      </c>
      <c r="AU903" s="7"/>
      <c r="AV903" s="129" t="s">
        <v>112</v>
      </c>
      <c r="AW903" s="126" t="str">
        <f t="shared" si="304"/>
        <v>Please consult operation manual for more information</v>
      </c>
      <c r="AX903" s="137"/>
      <c r="AY903" s="147"/>
      <c r="AZ903" s="167"/>
      <c r="BA903" s="167"/>
      <c r="BB903" s="147" t="str">
        <f t="shared" si="287"/>
        <v>1</v>
      </c>
      <c r="BC903" s="168"/>
      <c r="BD903" s="165"/>
      <c r="BE903" s="165"/>
      <c r="BF903" s="165"/>
      <c r="BG903" s="165"/>
      <c r="BH903" s="165"/>
      <c r="BI903" s="165"/>
      <c r="BJ903" s="165"/>
      <c r="BK903" s="165"/>
      <c r="BL903" s="165"/>
      <c r="BM903" s="165"/>
      <c r="BN903" s="165"/>
      <c r="BO903" s="165"/>
      <c r="BP903" s="165"/>
      <c r="BQ903" s="165"/>
      <c r="BS903" s="6"/>
      <c r="BT903" s="11"/>
      <c r="BU903" s="6"/>
      <c r="BV903" s="6"/>
    </row>
    <row r="904" spans="1:74" ht="15.75" x14ac:dyDescent="0.25">
      <c r="A904" s="52" t="s">
        <v>10059</v>
      </c>
      <c r="B904" s="56"/>
      <c r="C904" s="7" t="s">
        <v>111</v>
      </c>
      <c r="D904" s="7" t="s">
        <v>11877</v>
      </c>
      <c r="E904" s="7"/>
      <c r="F904" s="64"/>
      <c r="G904" s="6"/>
      <c r="H904" s="6"/>
      <c r="I904" s="10" t="s">
        <v>110</v>
      </c>
      <c r="J904" s="11" t="s">
        <v>9706</v>
      </c>
      <c r="K904" s="161"/>
      <c r="L904" s="176"/>
      <c r="M904" s="176">
        <v>1000</v>
      </c>
      <c r="O904" s="162"/>
      <c r="P904" s="80" t="s">
        <v>7816</v>
      </c>
      <c r="Q904" s="80" t="s">
        <v>7335</v>
      </c>
      <c r="R904" s="80"/>
      <c r="S904" s="163"/>
      <c r="T904" s="213"/>
      <c r="U904" s="162"/>
      <c r="V904" s="164"/>
      <c r="W904" s="12" t="str">
        <f>IF(COUNTIF(N904,"spare"),"","Mqtt1")</f>
        <v>Mqtt1</v>
      </c>
      <c r="X904" s="196" t="s">
        <v>10491</v>
      </c>
      <c r="Y904" s="6" t="str">
        <f t="shared" si="303"/>
        <v>marpower/450000-firedetection/201h11-s</v>
      </c>
      <c r="Z904" s="103" t="str">
        <f t="shared" si="302"/>
        <v>$.prealarm</v>
      </c>
      <c r="AB904" s="6"/>
      <c r="AJ904" s="80"/>
      <c r="AM904" s="114">
        <f t="shared" ref="AM904:AM967" si="306">IF(ISBLANK(AT904),"",ROW())</f>
        <v>904</v>
      </c>
      <c r="AN904" s="80"/>
      <c r="AO904" s="80"/>
      <c r="AP904" s="80"/>
      <c r="AQ904" s="80"/>
      <c r="AR904" s="127" t="s">
        <v>110</v>
      </c>
      <c r="AS904" s="80"/>
      <c r="AT904" s="128" t="s">
        <v>9</v>
      </c>
      <c r="AU904" s="7"/>
      <c r="AV904" s="129" t="s">
        <v>116</v>
      </c>
      <c r="AW904" s="126" t="str">
        <f t="shared" si="304"/>
        <v>Please consult operation manual for more information</v>
      </c>
      <c r="AX904" s="137"/>
      <c r="AY904" s="147"/>
      <c r="AZ904" s="167"/>
      <c r="BA904" s="167"/>
      <c r="BB904" s="147" t="str">
        <f t="shared" si="287"/>
        <v>1</v>
      </c>
      <c r="BC904" s="168"/>
      <c r="BD904" s="165"/>
      <c r="BE904" s="165"/>
      <c r="BF904" s="165"/>
      <c r="BG904" s="165"/>
      <c r="BH904" s="165"/>
      <c r="BI904" s="165"/>
      <c r="BJ904" s="165"/>
      <c r="BK904" s="165"/>
      <c r="BL904" s="165"/>
      <c r="BM904" s="165"/>
      <c r="BN904" s="165"/>
      <c r="BO904" s="165"/>
      <c r="BP904" s="165"/>
      <c r="BQ904" s="165"/>
      <c r="BS904" s="6"/>
      <c r="BT904" s="11"/>
      <c r="BU904" s="6"/>
      <c r="BV904" s="6"/>
    </row>
    <row r="905" spans="1:74" ht="15.75" x14ac:dyDescent="0.25">
      <c r="A905" s="52" t="s">
        <v>10055</v>
      </c>
      <c r="B905" s="56"/>
      <c r="C905" s="7" t="s">
        <v>111</v>
      </c>
      <c r="D905" s="7" t="s">
        <v>11877</v>
      </c>
      <c r="E905" s="7"/>
      <c r="F905" s="64"/>
      <c r="G905" s="6"/>
      <c r="H905" s="6"/>
      <c r="I905" s="10" t="s">
        <v>110</v>
      </c>
      <c r="J905" s="11" t="s">
        <v>9707</v>
      </c>
      <c r="K905" s="161"/>
      <c r="L905" s="176"/>
      <c r="M905" s="176">
        <v>1000</v>
      </c>
      <c r="O905" s="162"/>
      <c r="P905" s="80" t="s">
        <v>7930</v>
      </c>
      <c r="Q905" s="80" t="s">
        <v>7336</v>
      </c>
      <c r="R905" s="80"/>
      <c r="S905" s="163"/>
      <c r="T905" s="213"/>
      <c r="U905" s="162"/>
      <c r="V905" s="164"/>
      <c r="W905" s="12" t="str">
        <f>IF(COUNTIF(N905,"spare"),"","Mqtt1")</f>
        <v>Mqtt1</v>
      </c>
      <c r="X905" s="196" t="s">
        <v>10491</v>
      </c>
      <c r="Y905" s="6" t="str">
        <f t="shared" si="303"/>
        <v>marpower/450000-firedetection/201h11-s</v>
      </c>
      <c r="Z905" s="103" t="str">
        <f t="shared" si="302"/>
        <v>$.fault</v>
      </c>
      <c r="AB905" s="6"/>
      <c r="AJ905" s="80"/>
      <c r="AM905" s="114">
        <f t="shared" si="306"/>
        <v>905</v>
      </c>
      <c r="AN905" s="80"/>
      <c r="AO905" s="80"/>
      <c r="AP905" s="80"/>
      <c r="AQ905" s="80"/>
      <c r="AR905" s="127" t="s">
        <v>110</v>
      </c>
      <c r="AS905" s="80"/>
      <c r="AT905" s="128" t="s">
        <v>9</v>
      </c>
      <c r="AU905" s="7"/>
      <c r="AV905" s="129" t="s">
        <v>112</v>
      </c>
      <c r="AW905" s="126" t="str">
        <f t="shared" si="304"/>
        <v>Please consult operation manual for more information</v>
      </c>
      <c r="AX905" s="137"/>
      <c r="AY905" s="147"/>
      <c r="AZ905" s="167"/>
      <c r="BA905" s="167"/>
      <c r="BB905" s="147" t="str">
        <f t="shared" si="287"/>
        <v>1</v>
      </c>
      <c r="BC905" s="168"/>
      <c r="BD905" s="165"/>
      <c r="BE905" s="165"/>
      <c r="BF905" s="165"/>
      <c r="BG905" s="165"/>
      <c r="BH905" s="165"/>
      <c r="BI905" s="165"/>
      <c r="BJ905" s="165"/>
      <c r="BK905" s="165"/>
      <c r="BL905" s="165"/>
      <c r="BM905" s="165"/>
      <c r="BN905" s="165"/>
      <c r="BO905" s="165"/>
      <c r="BP905" s="165"/>
      <c r="BQ905" s="165"/>
      <c r="BS905" s="6"/>
      <c r="BT905" s="11"/>
      <c r="BU905" s="6"/>
      <c r="BV905" s="6"/>
    </row>
    <row r="906" spans="1:74" ht="15.75" x14ac:dyDescent="0.25">
      <c r="A906" s="52" t="s">
        <v>10055</v>
      </c>
      <c r="B906" s="56"/>
      <c r="C906" s="7" t="s">
        <v>111</v>
      </c>
      <c r="D906" s="7" t="s">
        <v>11877</v>
      </c>
      <c r="E906" s="7"/>
      <c r="F906" s="64"/>
      <c r="G906" s="6"/>
      <c r="H906" s="6"/>
      <c r="I906" s="10" t="s">
        <v>110</v>
      </c>
      <c r="J906" s="11" t="s">
        <v>9708</v>
      </c>
      <c r="K906" s="161"/>
      <c r="L906" s="176"/>
      <c r="M906" s="176">
        <v>1000</v>
      </c>
      <c r="O906" s="162"/>
      <c r="P906" s="80" t="s">
        <v>8044</v>
      </c>
      <c r="Q906" s="80" t="s">
        <v>7337</v>
      </c>
      <c r="R906" s="80"/>
      <c r="S906" s="163"/>
      <c r="T906" s="213"/>
      <c r="U906" s="162"/>
      <c r="V906" s="164"/>
      <c r="W906" s="12" t="str">
        <f>IF(COUNTIF(N906,"spare"),"","Mqtt1")</f>
        <v>Mqtt1</v>
      </c>
      <c r="X906" s="196" t="s">
        <v>10491</v>
      </c>
      <c r="Y906" s="6" t="str">
        <f t="shared" si="303"/>
        <v>marpower/450000-firedetection/201h11-s</v>
      </c>
      <c r="Z906" s="103" t="str">
        <f t="shared" si="302"/>
        <v>$.disabled</v>
      </c>
      <c r="AB906" s="6"/>
      <c r="AJ906" s="80"/>
      <c r="AM906" s="114">
        <f t="shared" si="306"/>
        <v>906</v>
      </c>
      <c r="AN906" s="80"/>
      <c r="AO906" s="80"/>
      <c r="AP906" s="80"/>
      <c r="AQ906" s="80"/>
      <c r="AR906" s="127" t="s">
        <v>110</v>
      </c>
      <c r="AS906" s="80"/>
      <c r="AT906" s="128" t="s">
        <v>9</v>
      </c>
      <c r="AU906" s="7"/>
      <c r="AV906" s="129" t="s">
        <v>112</v>
      </c>
      <c r="AW906" s="126" t="str">
        <f t="shared" si="304"/>
        <v>Please consult operation manual for more information</v>
      </c>
      <c r="AX906" s="137"/>
      <c r="AY906" s="147"/>
      <c r="AZ906" s="167"/>
      <c r="BA906" s="167"/>
      <c r="BB906" s="147" t="str">
        <f t="shared" si="287"/>
        <v>1</v>
      </c>
      <c r="BC906" s="168"/>
      <c r="BD906" s="165"/>
      <c r="BE906" s="165"/>
      <c r="BF906" s="165"/>
      <c r="BG906" s="165"/>
      <c r="BH906" s="165"/>
      <c r="BI906" s="165"/>
      <c r="BJ906" s="165"/>
      <c r="BK906" s="165"/>
      <c r="BL906" s="165"/>
      <c r="BM906" s="165"/>
      <c r="BN906" s="165"/>
      <c r="BO906" s="165"/>
      <c r="BP906" s="165"/>
      <c r="BQ906" s="165"/>
      <c r="BS906" s="6"/>
      <c r="BT906" s="11"/>
      <c r="BU906" s="6"/>
      <c r="BV906" s="6"/>
    </row>
    <row r="907" spans="1:74" ht="15.75" x14ac:dyDescent="0.25">
      <c r="A907" s="52" t="s">
        <v>10055</v>
      </c>
      <c r="B907" s="56"/>
      <c r="C907" s="7" t="s">
        <v>111</v>
      </c>
      <c r="D907" s="7" t="s">
        <v>11877</v>
      </c>
      <c r="E907" s="7"/>
      <c r="F907" s="64"/>
      <c r="G907" s="6"/>
      <c r="H907" s="6"/>
      <c r="I907" s="10" t="s">
        <v>110</v>
      </c>
      <c r="J907" s="11" t="s">
        <v>9709</v>
      </c>
      <c r="K907" s="161"/>
      <c r="L907" s="176"/>
      <c r="M907" s="176">
        <v>1000</v>
      </c>
      <c r="O907" s="162"/>
      <c r="P907" s="80" t="s">
        <v>8158</v>
      </c>
      <c r="Q907" s="80" t="s">
        <v>7338</v>
      </c>
      <c r="R907" s="80"/>
      <c r="S907" s="163"/>
      <c r="T907" s="213"/>
      <c r="U907" s="162"/>
      <c r="V907" s="164"/>
      <c r="W907" s="12" t="str">
        <f>IF(COUNTIF(N907,"spare"),"","Mqtt1")</f>
        <v>Mqtt1</v>
      </c>
      <c r="X907" s="196" t="s">
        <v>10491</v>
      </c>
      <c r="Y907" s="6" t="str">
        <f t="shared" si="303"/>
        <v>marpower/450000-firedetection/201h11-s</v>
      </c>
      <c r="Z907" s="103" t="str">
        <f t="shared" si="302"/>
        <v>$.test</v>
      </c>
      <c r="AB907" s="6"/>
      <c r="AJ907" s="80"/>
      <c r="AM907" s="114" t="str">
        <f t="shared" si="306"/>
        <v/>
      </c>
      <c r="AN907" s="80"/>
      <c r="AO907" s="80"/>
      <c r="AP907" s="80"/>
      <c r="AQ907" s="80"/>
      <c r="AR907" s="127"/>
      <c r="AS907" s="80"/>
      <c r="AT907" s="7"/>
      <c r="AU907" s="7"/>
      <c r="AV907" s="165"/>
      <c r="AW907" s="126" t="str">
        <f t="shared" si="304"/>
        <v/>
      </c>
      <c r="AX907" s="137"/>
      <c r="AY907" s="147"/>
      <c r="AZ907" s="167"/>
      <c r="BA907" s="167"/>
      <c r="BB907" s="147" t="str">
        <f t="shared" si="287"/>
        <v/>
      </c>
      <c r="BC907" s="168"/>
      <c r="BD907" s="165"/>
      <c r="BE907" s="165"/>
      <c r="BF907" s="165"/>
      <c r="BG907" s="165"/>
      <c r="BH907" s="165"/>
      <c r="BI907" s="165"/>
      <c r="BJ907" s="165"/>
      <c r="BK907" s="165"/>
      <c r="BL907" s="165"/>
      <c r="BM907" s="165"/>
      <c r="BN907" s="165"/>
      <c r="BO907" s="165"/>
      <c r="BP907" s="165"/>
      <c r="BQ907" s="165"/>
      <c r="BS907" s="6"/>
      <c r="BT907" s="11"/>
      <c r="BU907" s="6"/>
      <c r="BV907" s="6"/>
    </row>
    <row r="908" spans="1:74" ht="15.75" x14ac:dyDescent="0.25">
      <c r="A908" s="52" t="s">
        <v>10055</v>
      </c>
      <c r="B908" s="56"/>
      <c r="C908" s="7" t="s">
        <v>9455</v>
      </c>
      <c r="D908" s="7" t="s">
        <v>11877</v>
      </c>
      <c r="E908" s="7"/>
      <c r="F908" s="64"/>
      <c r="G908" s="6"/>
      <c r="H908" s="6"/>
      <c r="I908"/>
      <c r="J908" s="11" t="s">
        <v>7006</v>
      </c>
      <c r="K908" s="161" t="s">
        <v>511</v>
      </c>
      <c r="L908" s="176"/>
      <c r="M908" s="176">
        <v>1000</v>
      </c>
      <c r="N908" s="80" t="s">
        <v>1396</v>
      </c>
      <c r="O908" s="162"/>
      <c r="P908" s="80" t="s">
        <v>7482</v>
      </c>
      <c r="Q908" s="80"/>
      <c r="R908" s="80"/>
      <c r="S908" s="163"/>
      <c r="T908" s="213"/>
      <c r="U908" s="162"/>
      <c r="V908" s="164"/>
      <c r="W908" s="12"/>
      <c r="X908" s="196" t="s">
        <v>10445</v>
      </c>
      <c r="Y908" s="6"/>
      <c r="Z908" s="103"/>
      <c r="AA908" s="12">
        <v>1</v>
      </c>
      <c r="AB908" s="6" t="s">
        <v>196</v>
      </c>
      <c r="AC908" s="103">
        <v>39</v>
      </c>
      <c r="AJ908" s="80"/>
      <c r="AK908" s="113" t="s">
        <v>11878</v>
      </c>
      <c r="AM908" s="114" t="str">
        <f t="shared" si="306"/>
        <v/>
      </c>
      <c r="AN908" s="80"/>
      <c r="AO908" s="80"/>
      <c r="AP908" s="80"/>
      <c r="AQ908" s="80"/>
      <c r="AR908" s="127"/>
      <c r="AS908" s="80"/>
      <c r="AT908" s="7"/>
      <c r="AU908" s="7"/>
      <c r="AV908" s="165"/>
      <c r="AW908" s="126" t="str">
        <f t="shared" si="304"/>
        <v/>
      </c>
      <c r="AX908" s="137"/>
      <c r="AY908" s="147"/>
      <c r="AZ908" s="167"/>
      <c r="BA908" s="167"/>
      <c r="BB908" s="147" t="str">
        <f t="shared" si="287"/>
        <v/>
      </c>
      <c r="BC908" s="168"/>
      <c r="BD908" s="165"/>
      <c r="BE908" s="165"/>
      <c r="BF908" s="165"/>
      <c r="BG908" s="165"/>
      <c r="BH908" s="165"/>
      <c r="BI908" s="165"/>
      <c r="BJ908" s="165"/>
      <c r="BK908" s="165"/>
      <c r="BL908" s="165"/>
      <c r="BM908" s="165"/>
      <c r="BN908" s="165"/>
      <c r="BO908" s="165"/>
      <c r="BP908" s="165"/>
      <c r="BQ908" s="165"/>
      <c r="BS908" s="6"/>
      <c r="BT908" s="11"/>
      <c r="BU908" s="6"/>
      <c r="BV908" s="6"/>
    </row>
    <row r="909" spans="1:74" ht="15.75" x14ac:dyDescent="0.25">
      <c r="A909" s="52" t="s">
        <v>10055</v>
      </c>
      <c r="B909" s="56"/>
      <c r="C909" s="7" t="s">
        <v>111</v>
      </c>
      <c r="D909" s="7" t="s">
        <v>11877</v>
      </c>
      <c r="E909" s="7"/>
      <c r="F909" s="64"/>
      <c r="G909" s="6"/>
      <c r="H909" s="6"/>
      <c r="I909" s="10" t="s">
        <v>110</v>
      </c>
      <c r="J909" s="11" t="s">
        <v>9710</v>
      </c>
      <c r="K909" s="161"/>
      <c r="L909" s="176"/>
      <c r="M909" s="176">
        <v>1000</v>
      </c>
      <c r="O909" s="162"/>
      <c r="P909" s="80" t="s">
        <v>7703</v>
      </c>
      <c r="Q909" s="80" t="s">
        <v>7141</v>
      </c>
      <c r="R909" s="80"/>
      <c r="S909" s="163"/>
      <c r="T909" s="213"/>
      <c r="U909" s="162"/>
      <c r="V909" s="164"/>
      <c r="W909" s="12" t="str">
        <f t="shared" ref="W909" si="307">IF(COUNTIF(N909,"spare"),"","Mqtt1")</f>
        <v>Mqtt1</v>
      </c>
      <c r="X909" s="196" t="s">
        <v>10492</v>
      </c>
      <c r="Y909" s="6" t="str">
        <f>LOWER(SUBSTITUTE(SUBSTITUTE(IF(COUNTIF(N909,"spare"),"",_xlfn.CONCAT("marpower/",IF(X909&lt;&gt;"","450000 FIREDETECTION/"&amp;X909,"450000 FIREDETECTION GENERAL")))," ","-"),"_","-"))</f>
        <v>marpower/450000-firedetection/201h2-s</v>
      </c>
      <c r="Z909" s="103" t="str">
        <f t="shared" ref="Z909:Z918" si="308">IF(COUNTIF(N909,"spare"),"","$."&amp;_xlfn.REGEXREPLACE(IF(X909="",J909,_xlfn.REGEXREPLACE(J909,".*_","")),"^FIRE_",""))</f>
        <v>$.alarm</v>
      </c>
      <c r="AB909" s="6"/>
      <c r="AJ909" s="80"/>
      <c r="AM909" s="114">
        <f t="shared" si="306"/>
        <v>909</v>
      </c>
      <c r="AN909" s="80"/>
      <c r="AO909" s="80"/>
      <c r="AP909" s="80"/>
      <c r="AQ909" s="80"/>
      <c r="AR909" s="127" t="s">
        <v>110</v>
      </c>
      <c r="AS909" s="80"/>
      <c r="AT909" s="128" t="s">
        <v>9</v>
      </c>
      <c r="AU909" s="7"/>
      <c r="AV909" s="129" t="s">
        <v>112</v>
      </c>
      <c r="AW909" s="126" t="str">
        <f t="shared" si="304"/>
        <v>Please consult operation manual for more information</v>
      </c>
      <c r="AX909" s="137"/>
      <c r="AY909" s="147"/>
      <c r="AZ909" s="167"/>
      <c r="BA909" s="167"/>
      <c r="BB909" s="147" t="str">
        <f t="shared" si="287"/>
        <v>1</v>
      </c>
      <c r="BC909" s="168"/>
      <c r="BD909" s="165"/>
      <c r="BE909" s="165"/>
      <c r="BF909" s="165"/>
      <c r="BG909" s="165"/>
      <c r="BH909" s="165"/>
      <c r="BI909" s="165"/>
      <c r="BJ909" s="165"/>
      <c r="BK909" s="165"/>
      <c r="BL909" s="165"/>
      <c r="BM909" s="165"/>
      <c r="BN909" s="165"/>
      <c r="BO909" s="165"/>
      <c r="BP909" s="165"/>
      <c r="BQ909" s="165"/>
      <c r="BS909" s="6"/>
      <c r="BT909" s="11"/>
      <c r="BU909" s="6"/>
      <c r="BV909" s="6"/>
    </row>
    <row r="910" spans="1:74" ht="15.75" x14ac:dyDescent="0.25">
      <c r="A910" s="52" t="s">
        <v>10059</v>
      </c>
      <c r="B910" s="56"/>
      <c r="C910" s="7" t="s">
        <v>111</v>
      </c>
      <c r="D910" s="7" t="s">
        <v>11877</v>
      </c>
      <c r="E910" s="7"/>
      <c r="F910" s="64"/>
      <c r="G910" s="6"/>
      <c r="H910" s="6"/>
      <c r="I910" s="10" t="s">
        <v>110</v>
      </c>
      <c r="J910" s="11" t="s">
        <v>9711</v>
      </c>
      <c r="K910" s="161"/>
      <c r="L910" s="176"/>
      <c r="M910" s="176">
        <v>1000</v>
      </c>
      <c r="O910" s="162"/>
      <c r="P910" s="80" t="s">
        <v>7817</v>
      </c>
      <c r="Q910" s="80" t="s">
        <v>7323</v>
      </c>
      <c r="R910" s="80"/>
      <c r="S910" s="163"/>
      <c r="T910" s="213"/>
      <c r="U910" s="162"/>
      <c r="V910" s="164"/>
      <c r="W910" s="12" t="str">
        <f>IF(COUNTIF(N910,"spare"),"","Mqtt1")</f>
        <v>Mqtt1</v>
      </c>
      <c r="X910" s="196" t="s">
        <v>10492</v>
      </c>
      <c r="Y910" s="6" t="str">
        <f t="shared" ref="Y910:Y918" si="309">LOWER(SUBSTITUTE(SUBSTITUTE(IF(COUNTIF(N910,"spare"),"",_xlfn.CONCAT("marpower/",IF(X910&lt;&gt;"","450000 FIREDETECTION/"&amp;X910,"450000 FIREDETECTION GENERAL")))," ","-"),"_","-"))</f>
        <v>marpower/450000-firedetection/201h2-s</v>
      </c>
      <c r="Z910" s="103" t="str">
        <f t="shared" si="308"/>
        <v>$.prealarm</v>
      </c>
      <c r="AB910" s="6"/>
      <c r="AJ910" s="80"/>
      <c r="AM910" s="114">
        <f t="shared" si="306"/>
        <v>910</v>
      </c>
      <c r="AN910" s="80"/>
      <c r="AO910" s="80"/>
      <c r="AP910" s="80"/>
      <c r="AQ910" s="80"/>
      <c r="AR910" s="127" t="s">
        <v>110</v>
      </c>
      <c r="AS910" s="80"/>
      <c r="AT910" s="128" t="s">
        <v>9</v>
      </c>
      <c r="AU910" s="7"/>
      <c r="AV910" s="129" t="s">
        <v>116</v>
      </c>
      <c r="AW910" s="126" t="str">
        <f t="shared" si="304"/>
        <v>Please consult operation manual for more information</v>
      </c>
      <c r="AX910" s="137"/>
      <c r="AY910" s="147"/>
      <c r="AZ910" s="167"/>
      <c r="BA910" s="167"/>
      <c r="BB910" s="147" t="str">
        <f t="shared" si="287"/>
        <v>1</v>
      </c>
      <c r="BC910" s="168"/>
      <c r="BD910" s="165"/>
      <c r="BE910" s="165"/>
      <c r="BF910" s="165"/>
      <c r="BG910" s="165"/>
      <c r="BH910" s="165"/>
      <c r="BI910" s="165"/>
      <c r="BJ910" s="165"/>
      <c r="BK910" s="165"/>
      <c r="BL910" s="165"/>
      <c r="BM910" s="165"/>
      <c r="BN910" s="165"/>
      <c r="BO910" s="165"/>
      <c r="BP910" s="165"/>
      <c r="BQ910" s="165"/>
      <c r="BS910" s="6"/>
      <c r="BT910" s="11"/>
      <c r="BU910" s="6"/>
      <c r="BV910" s="6"/>
    </row>
    <row r="911" spans="1:74" ht="15.75" x14ac:dyDescent="0.25">
      <c r="A911" s="52" t="s">
        <v>10055</v>
      </c>
      <c r="B911" s="56"/>
      <c r="C911" s="7" t="s">
        <v>111</v>
      </c>
      <c r="D911" s="7" t="s">
        <v>11877</v>
      </c>
      <c r="E911" s="7"/>
      <c r="F911" s="64"/>
      <c r="G911" s="6"/>
      <c r="H911" s="6"/>
      <c r="I911" s="10" t="s">
        <v>110</v>
      </c>
      <c r="J911" s="11" t="s">
        <v>9712</v>
      </c>
      <c r="K911" s="161"/>
      <c r="L911" s="176"/>
      <c r="M911" s="176">
        <v>1000</v>
      </c>
      <c r="O911" s="162"/>
      <c r="P911" s="80" t="s">
        <v>7931</v>
      </c>
      <c r="Q911" s="80" t="s">
        <v>7324</v>
      </c>
      <c r="R911" s="80"/>
      <c r="S911" s="163"/>
      <c r="T911" s="213"/>
      <c r="U911" s="162"/>
      <c r="V911" s="164"/>
      <c r="W911" s="12" t="str">
        <f>IF(COUNTIF(N911,"spare"),"","Mqtt1")</f>
        <v>Mqtt1</v>
      </c>
      <c r="X911" s="196" t="s">
        <v>10492</v>
      </c>
      <c r="Y911" s="6" t="str">
        <f t="shared" si="309"/>
        <v>marpower/450000-firedetection/201h2-s</v>
      </c>
      <c r="Z911" s="103" t="str">
        <f t="shared" si="308"/>
        <v>$.fault</v>
      </c>
      <c r="AB911" s="6"/>
      <c r="AJ911" s="80"/>
      <c r="AM911" s="114">
        <f t="shared" si="306"/>
        <v>911</v>
      </c>
      <c r="AN911" s="80"/>
      <c r="AO911" s="80"/>
      <c r="AP911" s="80"/>
      <c r="AQ911" s="80"/>
      <c r="AR911" s="127" t="s">
        <v>110</v>
      </c>
      <c r="AS911" s="80"/>
      <c r="AT911" s="128" t="s">
        <v>9</v>
      </c>
      <c r="AU911" s="7"/>
      <c r="AV911" s="129" t="s">
        <v>112</v>
      </c>
      <c r="AW911" s="126" t="str">
        <f t="shared" si="304"/>
        <v>Please consult operation manual for more information</v>
      </c>
      <c r="AX911" s="137"/>
      <c r="AY911" s="147"/>
      <c r="AZ911" s="167"/>
      <c r="BA911" s="167"/>
      <c r="BB911" s="147" t="str">
        <f t="shared" si="287"/>
        <v>1</v>
      </c>
      <c r="BC911" s="168"/>
      <c r="BD911" s="165"/>
      <c r="BE911" s="165"/>
      <c r="BF911" s="165"/>
      <c r="BG911" s="165"/>
      <c r="BH911" s="165"/>
      <c r="BI911" s="165"/>
      <c r="BJ911" s="165"/>
      <c r="BK911" s="165"/>
      <c r="BL911" s="165"/>
      <c r="BM911" s="165"/>
      <c r="BN911" s="165"/>
      <c r="BO911" s="165"/>
      <c r="BP911" s="165"/>
      <c r="BQ911" s="165"/>
      <c r="BS911" s="6"/>
      <c r="BT911" s="11"/>
      <c r="BU911" s="6"/>
      <c r="BV911" s="6"/>
    </row>
    <row r="912" spans="1:74" ht="15.75" x14ac:dyDescent="0.25">
      <c r="A912" s="52" t="s">
        <v>10055</v>
      </c>
      <c r="B912" s="56"/>
      <c r="C912" s="7" t="s">
        <v>111</v>
      </c>
      <c r="D912" s="7" t="s">
        <v>11877</v>
      </c>
      <c r="E912" s="7"/>
      <c r="F912" s="64"/>
      <c r="G912" s="6"/>
      <c r="H912" s="6"/>
      <c r="I912" s="10" t="s">
        <v>110</v>
      </c>
      <c r="J912" s="11" t="s">
        <v>9713</v>
      </c>
      <c r="K912" s="161"/>
      <c r="L912" s="176"/>
      <c r="M912" s="176">
        <v>1000</v>
      </c>
      <c r="O912" s="162"/>
      <c r="P912" s="80" t="s">
        <v>8045</v>
      </c>
      <c r="Q912" s="80" t="s">
        <v>7325</v>
      </c>
      <c r="R912" s="80"/>
      <c r="S912" s="163"/>
      <c r="T912" s="213"/>
      <c r="U912" s="162"/>
      <c r="V912" s="164"/>
      <c r="W912" s="12" t="str">
        <f>IF(COUNTIF(N912,"spare"),"","Mqtt1")</f>
        <v>Mqtt1</v>
      </c>
      <c r="X912" s="196" t="s">
        <v>10492</v>
      </c>
      <c r="Y912" s="6" t="str">
        <f t="shared" si="309"/>
        <v>marpower/450000-firedetection/201h2-s</v>
      </c>
      <c r="Z912" s="103" t="str">
        <f t="shared" si="308"/>
        <v>$.disabled</v>
      </c>
      <c r="AB912" s="6"/>
      <c r="AJ912" s="80"/>
      <c r="AM912" s="114">
        <f t="shared" si="306"/>
        <v>912</v>
      </c>
      <c r="AN912" s="80"/>
      <c r="AO912" s="80"/>
      <c r="AP912" s="80"/>
      <c r="AQ912" s="80"/>
      <c r="AR912" s="127" t="s">
        <v>110</v>
      </c>
      <c r="AS912" s="80"/>
      <c r="AT912" s="128" t="s">
        <v>9</v>
      </c>
      <c r="AU912" s="7"/>
      <c r="AV912" s="129" t="s">
        <v>112</v>
      </c>
      <c r="AW912" s="126" t="str">
        <f t="shared" si="304"/>
        <v>Please consult operation manual for more information</v>
      </c>
      <c r="AX912" s="137"/>
      <c r="AY912" s="147"/>
      <c r="AZ912" s="167"/>
      <c r="BA912" s="167"/>
      <c r="BB912" s="147" t="str">
        <f t="shared" si="287"/>
        <v>1</v>
      </c>
      <c r="BC912" s="168"/>
      <c r="BD912" s="165"/>
      <c r="BE912" s="165"/>
      <c r="BF912" s="165"/>
      <c r="BG912" s="165"/>
      <c r="BH912" s="165"/>
      <c r="BI912" s="165"/>
      <c r="BJ912" s="165"/>
      <c r="BK912" s="165"/>
      <c r="BL912" s="165"/>
      <c r="BM912" s="165"/>
      <c r="BN912" s="165"/>
      <c r="BO912" s="165"/>
      <c r="BP912" s="165"/>
      <c r="BQ912" s="165"/>
      <c r="BS912" s="6"/>
      <c r="BT912" s="11"/>
      <c r="BU912" s="6"/>
      <c r="BV912" s="6"/>
    </row>
    <row r="913" spans="1:74" ht="15.75" x14ac:dyDescent="0.25">
      <c r="A913" s="52" t="s">
        <v>10055</v>
      </c>
      <c r="B913" s="56"/>
      <c r="C913" s="7" t="s">
        <v>111</v>
      </c>
      <c r="D913" s="7" t="s">
        <v>11877</v>
      </c>
      <c r="E913" s="7"/>
      <c r="F913" s="64"/>
      <c r="G913" s="6"/>
      <c r="H913" s="6"/>
      <c r="I913" s="10" t="s">
        <v>110</v>
      </c>
      <c r="J913" s="11" t="s">
        <v>9714</v>
      </c>
      <c r="K913" s="161"/>
      <c r="L913" s="176"/>
      <c r="M913" s="176">
        <v>1000</v>
      </c>
      <c r="O913" s="162"/>
      <c r="P913" s="80" t="s">
        <v>8159</v>
      </c>
      <c r="Q913" s="80" t="s">
        <v>7326</v>
      </c>
      <c r="R913" s="80"/>
      <c r="S913" s="163"/>
      <c r="T913" s="213"/>
      <c r="U913" s="162"/>
      <c r="V913" s="164"/>
      <c r="W913" s="12" t="str">
        <f>IF(COUNTIF(N913,"spare"),"","Mqtt1")</f>
        <v>Mqtt1</v>
      </c>
      <c r="X913" s="196" t="s">
        <v>10492</v>
      </c>
      <c r="Y913" s="6" t="str">
        <f t="shared" si="309"/>
        <v>marpower/450000-firedetection/201h2-s</v>
      </c>
      <c r="Z913" s="103" t="str">
        <f t="shared" si="308"/>
        <v>$.test</v>
      </c>
      <c r="AB913" s="6"/>
      <c r="AJ913" s="80"/>
      <c r="AM913" s="114" t="str">
        <f t="shared" si="306"/>
        <v/>
      </c>
      <c r="AN913" s="80"/>
      <c r="AO913" s="80"/>
      <c r="AP913" s="80"/>
      <c r="AQ913" s="80"/>
      <c r="AR913" s="127"/>
      <c r="AS913" s="80"/>
      <c r="AT913" s="7"/>
      <c r="AU913" s="7"/>
      <c r="AV913" s="165"/>
      <c r="AW913" s="126" t="str">
        <f t="shared" si="304"/>
        <v/>
      </c>
      <c r="AX913" s="137"/>
      <c r="AY913" s="147"/>
      <c r="AZ913" s="167"/>
      <c r="BA913" s="167"/>
      <c r="BB913" s="147" t="str">
        <f t="shared" si="287"/>
        <v/>
      </c>
      <c r="BC913" s="168"/>
      <c r="BD913" s="165"/>
      <c r="BE913" s="165"/>
      <c r="BF913" s="165"/>
      <c r="BG913" s="165"/>
      <c r="BH913" s="165"/>
      <c r="BI913" s="165"/>
      <c r="BJ913" s="165"/>
      <c r="BK913" s="165"/>
      <c r="BL913" s="165"/>
      <c r="BM913" s="165"/>
      <c r="BN913" s="165"/>
      <c r="BO913" s="165"/>
      <c r="BP913" s="165"/>
      <c r="BQ913" s="165"/>
      <c r="BS913" s="6"/>
      <c r="BT913" s="11"/>
      <c r="BU913" s="6"/>
      <c r="BV913" s="6"/>
    </row>
    <row r="914" spans="1:74" ht="15.75" x14ac:dyDescent="0.25">
      <c r="A914" s="52" t="s">
        <v>10055</v>
      </c>
      <c r="B914" s="56"/>
      <c r="C914" s="7" t="s">
        <v>111</v>
      </c>
      <c r="D914" s="7" t="s">
        <v>11877</v>
      </c>
      <c r="E914" s="7"/>
      <c r="F914" s="64"/>
      <c r="G914" s="6"/>
      <c r="H914" s="6"/>
      <c r="I914" s="10" t="s">
        <v>110</v>
      </c>
      <c r="J914" s="11" t="s">
        <v>9715</v>
      </c>
      <c r="K914" s="161"/>
      <c r="L914" s="176"/>
      <c r="M914" s="176">
        <v>1000</v>
      </c>
      <c r="O914" s="162"/>
      <c r="P914" s="80" t="s">
        <v>7704</v>
      </c>
      <c r="Q914" s="80" t="s">
        <v>7142</v>
      </c>
      <c r="R914" s="80"/>
      <c r="S914" s="163"/>
      <c r="T914" s="213"/>
      <c r="U914" s="162"/>
      <c r="V914" s="164"/>
      <c r="W914" s="12" t="str">
        <f t="shared" ref="W914" si="310">IF(COUNTIF(N914,"spare"),"","Mqtt1")</f>
        <v>Mqtt1</v>
      </c>
      <c r="X914" s="196" t="s">
        <v>10493</v>
      </c>
      <c r="Y914" s="6" t="str">
        <f t="shared" si="309"/>
        <v>marpower/450000-firedetection/201h3-s</v>
      </c>
      <c r="Z914" s="103" t="str">
        <f t="shared" si="308"/>
        <v>$.alarm</v>
      </c>
      <c r="AB914" s="6"/>
      <c r="AJ914" s="80"/>
      <c r="AM914" s="114">
        <f t="shared" si="306"/>
        <v>914</v>
      </c>
      <c r="AN914" s="80"/>
      <c r="AO914" s="80"/>
      <c r="AP914" s="80"/>
      <c r="AQ914" s="80"/>
      <c r="AR914" s="127" t="s">
        <v>110</v>
      </c>
      <c r="AS914" s="80"/>
      <c r="AT914" s="128" t="s">
        <v>9</v>
      </c>
      <c r="AU914" s="7"/>
      <c r="AV914" s="129" t="s">
        <v>112</v>
      </c>
      <c r="AW914" s="126" t="str">
        <f t="shared" si="304"/>
        <v>Please consult operation manual for more information</v>
      </c>
      <c r="AX914" s="137"/>
      <c r="AY914" s="147"/>
      <c r="AZ914" s="167"/>
      <c r="BA914" s="167"/>
      <c r="BB914" s="147" t="str">
        <f t="shared" si="287"/>
        <v>1</v>
      </c>
      <c r="BC914" s="168"/>
      <c r="BD914" s="165"/>
      <c r="BE914" s="165"/>
      <c r="BF914" s="165"/>
      <c r="BG914" s="165"/>
      <c r="BH914" s="165"/>
      <c r="BI914" s="165"/>
      <c r="BJ914" s="165"/>
      <c r="BK914" s="165"/>
      <c r="BL914" s="165"/>
      <c r="BM914" s="165"/>
      <c r="BN914" s="165"/>
      <c r="BO914" s="165"/>
      <c r="BP914" s="165"/>
      <c r="BQ914" s="165"/>
      <c r="BS914" s="6"/>
      <c r="BT914" s="11"/>
      <c r="BU914" s="6"/>
      <c r="BV914" s="6"/>
    </row>
    <row r="915" spans="1:74" ht="15.75" x14ac:dyDescent="0.25">
      <c r="A915" s="52" t="s">
        <v>10059</v>
      </c>
      <c r="B915" s="56"/>
      <c r="C915" s="7" t="s">
        <v>111</v>
      </c>
      <c r="D915" s="7" t="s">
        <v>11877</v>
      </c>
      <c r="E915" s="7"/>
      <c r="F915" s="64"/>
      <c r="G915" s="6"/>
      <c r="H915" s="6"/>
      <c r="I915" s="10" t="s">
        <v>110</v>
      </c>
      <c r="J915" s="11" t="s">
        <v>9716</v>
      </c>
      <c r="K915" s="161"/>
      <c r="L915" s="176"/>
      <c r="M915" s="176">
        <v>1000</v>
      </c>
      <c r="O915" s="162"/>
      <c r="P915" s="80" t="s">
        <v>7818</v>
      </c>
      <c r="Q915" s="80" t="s">
        <v>7327</v>
      </c>
      <c r="R915" s="80"/>
      <c r="S915" s="163"/>
      <c r="T915" s="213"/>
      <c r="U915" s="162"/>
      <c r="V915" s="164"/>
      <c r="W915" s="12" t="str">
        <f>IF(COUNTIF(N915,"spare"),"","Mqtt1")</f>
        <v>Mqtt1</v>
      </c>
      <c r="X915" s="196" t="s">
        <v>10493</v>
      </c>
      <c r="Y915" s="6" t="str">
        <f t="shared" si="309"/>
        <v>marpower/450000-firedetection/201h3-s</v>
      </c>
      <c r="Z915" s="103" t="str">
        <f t="shared" si="308"/>
        <v>$.prealarm</v>
      </c>
      <c r="AB915" s="6"/>
      <c r="AJ915" s="80"/>
      <c r="AM915" s="114">
        <f t="shared" si="306"/>
        <v>915</v>
      </c>
      <c r="AN915" s="80"/>
      <c r="AO915" s="80"/>
      <c r="AP915" s="80"/>
      <c r="AQ915" s="80"/>
      <c r="AR915" s="127" t="s">
        <v>110</v>
      </c>
      <c r="AS915" s="80"/>
      <c r="AT915" s="128" t="s">
        <v>9</v>
      </c>
      <c r="AU915" s="7"/>
      <c r="AV915" s="129" t="s">
        <v>116</v>
      </c>
      <c r="AW915" s="126" t="str">
        <f t="shared" si="304"/>
        <v>Please consult operation manual for more information</v>
      </c>
      <c r="AX915" s="137"/>
      <c r="AY915" s="147"/>
      <c r="AZ915" s="167"/>
      <c r="BA915" s="167"/>
      <c r="BB915" s="147" t="str">
        <f t="shared" si="287"/>
        <v>1</v>
      </c>
      <c r="BC915" s="168"/>
      <c r="BD915" s="165"/>
      <c r="BE915" s="165"/>
      <c r="BF915" s="165"/>
      <c r="BG915" s="165"/>
      <c r="BH915" s="165"/>
      <c r="BI915" s="165"/>
      <c r="BJ915" s="165"/>
      <c r="BK915" s="165"/>
      <c r="BL915" s="165"/>
      <c r="BM915" s="165"/>
      <c r="BN915" s="165"/>
      <c r="BO915" s="165"/>
      <c r="BP915" s="165"/>
      <c r="BQ915" s="165"/>
      <c r="BS915" s="6"/>
      <c r="BT915" s="11"/>
      <c r="BU915" s="6"/>
      <c r="BV915" s="6"/>
    </row>
    <row r="916" spans="1:74" ht="15.75" x14ac:dyDescent="0.25">
      <c r="A916" s="52" t="s">
        <v>10055</v>
      </c>
      <c r="B916" s="56"/>
      <c r="C916" s="7" t="s">
        <v>111</v>
      </c>
      <c r="D916" s="7" t="s">
        <v>11877</v>
      </c>
      <c r="E916" s="7"/>
      <c r="F916" s="64"/>
      <c r="G916" s="6"/>
      <c r="H916" s="6"/>
      <c r="I916" s="10" t="s">
        <v>110</v>
      </c>
      <c r="J916" s="11" t="s">
        <v>9717</v>
      </c>
      <c r="K916" s="161"/>
      <c r="L916" s="176"/>
      <c r="M916" s="176">
        <v>1000</v>
      </c>
      <c r="O916" s="162"/>
      <c r="P916" s="80" t="s">
        <v>7932</v>
      </c>
      <c r="Q916" s="80" t="s">
        <v>7328</v>
      </c>
      <c r="R916" s="80"/>
      <c r="S916" s="163"/>
      <c r="T916" s="213"/>
      <c r="U916" s="162"/>
      <c r="V916" s="164"/>
      <c r="W916" s="12" t="str">
        <f>IF(COUNTIF(N916,"spare"),"","Mqtt1")</f>
        <v>Mqtt1</v>
      </c>
      <c r="X916" s="196" t="s">
        <v>10493</v>
      </c>
      <c r="Y916" s="6" t="str">
        <f t="shared" si="309"/>
        <v>marpower/450000-firedetection/201h3-s</v>
      </c>
      <c r="Z916" s="103" t="str">
        <f t="shared" si="308"/>
        <v>$.fault</v>
      </c>
      <c r="AB916" s="6"/>
      <c r="AJ916" s="80"/>
      <c r="AM916" s="114">
        <f t="shared" si="306"/>
        <v>916</v>
      </c>
      <c r="AN916" s="80"/>
      <c r="AO916" s="80"/>
      <c r="AP916" s="80"/>
      <c r="AQ916" s="80"/>
      <c r="AR916" s="127" t="s">
        <v>110</v>
      </c>
      <c r="AS916" s="80"/>
      <c r="AT916" s="128" t="s">
        <v>9</v>
      </c>
      <c r="AU916" s="7"/>
      <c r="AV916" s="129" t="s">
        <v>112</v>
      </c>
      <c r="AW916" s="126" t="str">
        <f t="shared" si="304"/>
        <v>Please consult operation manual for more information</v>
      </c>
      <c r="AX916" s="137"/>
      <c r="AY916" s="147"/>
      <c r="AZ916" s="167"/>
      <c r="BA916" s="167"/>
      <c r="BB916" s="147" t="str">
        <f t="shared" si="287"/>
        <v>1</v>
      </c>
      <c r="BC916" s="168"/>
      <c r="BD916" s="165"/>
      <c r="BE916" s="165"/>
      <c r="BF916" s="165"/>
      <c r="BG916" s="165"/>
      <c r="BH916" s="165"/>
      <c r="BI916" s="165"/>
      <c r="BJ916" s="165"/>
      <c r="BK916" s="165"/>
      <c r="BL916" s="165"/>
      <c r="BM916" s="165"/>
      <c r="BN916" s="165"/>
      <c r="BO916" s="165"/>
      <c r="BP916" s="165"/>
      <c r="BQ916" s="165"/>
      <c r="BS916" s="6"/>
      <c r="BT916" s="11"/>
      <c r="BU916" s="6"/>
      <c r="BV916" s="6"/>
    </row>
    <row r="917" spans="1:74" ht="15.75" x14ac:dyDescent="0.25">
      <c r="A917" s="52" t="s">
        <v>10055</v>
      </c>
      <c r="B917" s="56"/>
      <c r="C917" s="7" t="s">
        <v>111</v>
      </c>
      <c r="D917" s="7" t="s">
        <v>11877</v>
      </c>
      <c r="E917" s="7"/>
      <c r="F917" s="64"/>
      <c r="G917" s="6"/>
      <c r="H917" s="6"/>
      <c r="I917" s="10" t="s">
        <v>110</v>
      </c>
      <c r="J917" s="11" t="s">
        <v>9718</v>
      </c>
      <c r="K917" s="161"/>
      <c r="L917" s="176"/>
      <c r="M917" s="176">
        <v>1000</v>
      </c>
      <c r="O917" s="162"/>
      <c r="P917" s="80" t="s">
        <v>8046</v>
      </c>
      <c r="Q917" s="80" t="s">
        <v>7329</v>
      </c>
      <c r="R917" s="80"/>
      <c r="S917" s="163"/>
      <c r="T917" s="213"/>
      <c r="U917" s="162"/>
      <c r="V917" s="164"/>
      <c r="W917" s="12" t="str">
        <f>IF(COUNTIF(N917,"spare"),"","Mqtt1")</f>
        <v>Mqtt1</v>
      </c>
      <c r="X917" s="196" t="s">
        <v>10493</v>
      </c>
      <c r="Y917" s="6" t="str">
        <f t="shared" si="309"/>
        <v>marpower/450000-firedetection/201h3-s</v>
      </c>
      <c r="Z917" s="103" t="str">
        <f t="shared" si="308"/>
        <v>$.disabled</v>
      </c>
      <c r="AB917" s="6"/>
      <c r="AJ917" s="80"/>
      <c r="AM917" s="114">
        <f t="shared" si="306"/>
        <v>917</v>
      </c>
      <c r="AN917" s="80"/>
      <c r="AO917" s="80"/>
      <c r="AP917" s="80"/>
      <c r="AQ917" s="80"/>
      <c r="AR917" s="127" t="s">
        <v>110</v>
      </c>
      <c r="AS917" s="80"/>
      <c r="AT917" s="128" t="s">
        <v>9</v>
      </c>
      <c r="AU917" s="7"/>
      <c r="AV917" s="129" t="s">
        <v>112</v>
      </c>
      <c r="AW917" s="126" t="str">
        <f t="shared" si="304"/>
        <v>Please consult operation manual for more information</v>
      </c>
      <c r="AX917" s="137"/>
      <c r="AY917" s="147"/>
      <c r="AZ917" s="167"/>
      <c r="BA917" s="167"/>
      <c r="BB917" s="147" t="str">
        <f t="shared" si="287"/>
        <v>1</v>
      </c>
      <c r="BC917" s="168"/>
      <c r="BD917" s="165"/>
      <c r="BE917" s="165"/>
      <c r="BF917" s="165"/>
      <c r="BG917" s="165"/>
      <c r="BH917" s="165"/>
      <c r="BI917" s="165"/>
      <c r="BJ917" s="165"/>
      <c r="BK917" s="165"/>
      <c r="BL917" s="165"/>
      <c r="BM917" s="165"/>
      <c r="BN917" s="165"/>
      <c r="BO917" s="165"/>
      <c r="BP917" s="165"/>
      <c r="BQ917" s="165"/>
      <c r="BS917" s="6"/>
      <c r="BT917" s="11"/>
      <c r="BU917" s="6"/>
      <c r="BV917" s="6"/>
    </row>
    <row r="918" spans="1:74" ht="15.75" x14ac:dyDescent="0.25">
      <c r="A918" s="52" t="s">
        <v>10055</v>
      </c>
      <c r="B918" s="56"/>
      <c r="C918" s="7" t="s">
        <v>111</v>
      </c>
      <c r="D918" s="7" t="s">
        <v>11877</v>
      </c>
      <c r="E918" s="7"/>
      <c r="F918" s="64"/>
      <c r="G918" s="6"/>
      <c r="H918" s="6"/>
      <c r="I918" s="10" t="s">
        <v>110</v>
      </c>
      <c r="J918" s="11" t="s">
        <v>9719</v>
      </c>
      <c r="K918" s="161"/>
      <c r="L918" s="176"/>
      <c r="M918" s="176">
        <v>1000</v>
      </c>
      <c r="O918" s="162"/>
      <c r="P918" s="80" t="s">
        <v>8160</v>
      </c>
      <c r="Q918" s="80" t="s">
        <v>7330</v>
      </c>
      <c r="R918" s="80"/>
      <c r="S918" s="163"/>
      <c r="T918" s="213"/>
      <c r="U918" s="162"/>
      <c r="V918" s="164"/>
      <c r="W918" s="12" t="str">
        <f>IF(COUNTIF(N918,"spare"),"","Mqtt1")</f>
        <v>Mqtt1</v>
      </c>
      <c r="X918" s="196" t="s">
        <v>10493</v>
      </c>
      <c r="Y918" s="6" t="str">
        <f t="shared" si="309"/>
        <v>marpower/450000-firedetection/201h3-s</v>
      </c>
      <c r="Z918" s="103" t="str">
        <f t="shared" si="308"/>
        <v>$.test</v>
      </c>
      <c r="AB918" s="6"/>
      <c r="AJ918" s="80"/>
      <c r="AM918" s="114" t="str">
        <f t="shared" si="306"/>
        <v/>
      </c>
      <c r="AN918" s="80"/>
      <c r="AO918" s="80"/>
      <c r="AP918" s="80"/>
      <c r="AQ918" s="80"/>
      <c r="AR918" s="127"/>
      <c r="AS918" s="80"/>
      <c r="AT918" s="7"/>
      <c r="AU918" s="7"/>
      <c r="AV918" s="165"/>
      <c r="AW918" s="126" t="str">
        <f t="shared" si="304"/>
        <v/>
      </c>
      <c r="AX918" s="137"/>
      <c r="AY918" s="147"/>
      <c r="AZ918" s="167"/>
      <c r="BA918" s="167"/>
      <c r="BB918" s="147" t="str">
        <f t="shared" si="287"/>
        <v/>
      </c>
      <c r="BC918" s="168"/>
      <c r="BD918" s="165"/>
      <c r="BE918" s="165"/>
      <c r="BF918" s="165"/>
      <c r="BG918" s="165"/>
      <c r="BH918" s="165"/>
      <c r="BI918" s="165"/>
      <c r="BJ918" s="165"/>
      <c r="BK918" s="165"/>
      <c r="BL918" s="165"/>
      <c r="BM918" s="165"/>
      <c r="BN918" s="165"/>
      <c r="BO918" s="165"/>
      <c r="BP918" s="165"/>
      <c r="BQ918" s="165"/>
      <c r="BS918" s="6"/>
      <c r="BT918" s="11"/>
      <c r="BU918" s="6"/>
      <c r="BV918" s="6"/>
    </row>
    <row r="919" spans="1:74" ht="15.75" x14ac:dyDescent="0.25">
      <c r="A919" s="52" t="s">
        <v>10055</v>
      </c>
      <c r="B919" s="56"/>
      <c r="C919" s="7" t="s">
        <v>9455</v>
      </c>
      <c r="D919" s="7" t="s">
        <v>11877</v>
      </c>
      <c r="E919" s="7"/>
      <c r="F919" s="64"/>
      <c r="G919" s="6"/>
      <c r="H919" s="6"/>
      <c r="I919"/>
      <c r="J919" s="11" t="s">
        <v>7007</v>
      </c>
      <c r="K919" s="161" t="s">
        <v>511</v>
      </c>
      <c r="L919" s="176"/>
      <c r="M919" s="176">
        <v>1000</v>
      </c>
      <c r="N919" s="80" t="s">
        <v>1396</v>
      </c>
      <c r="O919" s="162"/>
      <c r="P919" s="80" t="s">
        <v>7483</v>
      </c>
      <c r="Q919" s="80"/>
      <c r="R919" s="80"/>
      <c r="S919" s="163"/>
      <c r="T919" s="213"/>
      <c r="U919" s="162"/>
      <c r="V919" s="164"/>
      <c r="W919" s="12"/>
      <c r="X919" s="196" t="s">
        <v>10445</v>
      </c>
      <c r="Y919" s="6"/>
      <c r="Z919" s="103"/>
      <c r="AA919" s="12">
        <v>1</v>
      </c>
      <c r="AB919" s="6" t="s">
        <v>196</v>
      </c>
      <c r="AC919" s="103">
        <v>40</v>
      </c>
      <c r="AJ919" s="80"/>
      <c r="AK919" s="113" t="s">
        <v>11878</v>
      </c>
      <c r="AM919" s="114" t="str">
        <f t="shared" si="306"/>
        <v/>
      </c>
      <c r="AN919" s="80"/>
      <c r="AO919" s="80"/>
      <c r="AP919" s="80"/>
      <c r="AQ919" s="80"/>
      <c r="AR919" s="127"/>
      <c r="AS919" s="80"/>
      <c r="AT919" s="128"/>
      <c r="AU919" s="7"/>
      <c r="AV919" s="129"/>
      <c r="AW919" s="126" t="str">
        <f t="shared" si="304"/>
        <v/>
      </c>
      <c r="AX919" s="137"/>
      <c r="AY919" s="147"/>
      <c r="AZ919" s="167"/>
      <c r="BA919" s="167"/>
      <c r="BB919" s="147" t="str">
        <f t="shared" si="287"/>
        <v/>
      </c>
      <c r="BC919" s="168"/>
      <c r="BD919" s="165"/>
      <c r="BE919" s="165"/>
      <c r="BF919" s="165"/>
      <c r="BG919" s="165"/>
      <c r="BH919" s="165"/>
      <c r="BI919" s="165"/>
      <c r="BJ919" s="165"/>
      <c r="BK919" s="165"/>
      <c r="BL919" s="165"/>
      <c r="BM919" s="165"/>
      <c r="BN919" s="165"/>
      <c r="BO919" s="165"/>
      <c r="BP919" s="165"/>
      <c r="BQ919" s="165"/>
      <c r="BS919" s="6"/>
      <c r="BT919" s="11"/>
      <c r="BU919" s="6"/>
      <c r="BV919" s="6"/>
    </row>
    <row r="920" spans="1:74" ht="15.75" x14ac:dyDescent="0.25">
      <c r="A920" s="52" t="s">
        <v>10055</v>
      </c>
      <c r="B920" s="56"/>
      <c r="C920" s="7" t="s">
        <v>111</v>
      </c>
      <c r="D920" s="7" t="s">
        <v>11877</v>
      </c>
      <c r="E920" s="7"/>
      <c r="F920" s="64"/>
      <c r="G920" s="6"/>
      <c r="H920" s="6"/>
      <c r="I920" s="10" t="s">
        <v>110</v>
      </c>
      <c r="J920" s="11" t="s">
        <v>9720</v>
      </c>
      <c r="K920" s="161"/>
      <c r="L920" s="176"/>
      <c r="M920" s="176">
        <v>1000</v>
      </c>
      <c r="O920" s="162"/>
      <c r="P920" s="80" t="s">
        <v>7705</v>
      </c>
      <c r="Q920" s="80" t="s">
        <v>7143</v>
      </c>
      <c r="R920" s="80"/>
      <c r="S920" s="163"/>
      <c r="T920" s="213"/>
      <c r="U920" s="162"/>
      <c r="V920" s="164"/>
      <c r="W920" s="12" t="str">
        <f t="shared" ref="W920" si="311">IF(COUNTIF(N920,"spare"),"","Mqtt1")</f>
        <v>Mqtt1</v>
      </c>
      <c r="X920" s="196" t="s">
        <v>10494</v>
      </c>
      <c r="Y920" s="6" t="str">
        <f>LOWER(SUBSTITUTE(SUBSTITUTE(IF(COUNTIF(N920,"spare"),"",_xlfn.CONCAT("marpower/",IF(X920&lt;&gt;"","450000 FIREDETECTION/"&amp;X920,"450000 FIREDETECTION GENERAL")))," ","-"),"_","-"))</f>
        <v>marpower/450000-firedetection/201h12-s</v>
      </c>
      <c r="Z920" s="103" t="str">
        <f t="shared" ref="Z920:Z929" si="312">IF(COUNTIF(N920,"spare"),"","$."&amp;_xlfn.REGEXREPLACE(IF(X920="",J920,_xlfn.REGEXREPLACE(J920,".*_","")),"^FIRE_",""))</f>
        <v>$.alarm</v>
      </c>
      <c r="AB920" s="6"/>
      <c r="AJ920" s="80"/>
      <c r="AM920" s="114">
        <f t="shared" si="306"/>
        <v>920</v>
      </c>
      <c r="AN920" s="80"/>
      <c r="AO920" s="80"/>
      <c r="AP920" s="80"/>
      <c r="AQ920" s="80"/>
      <c r="AR920" s="127" t="s">
        <v>110</v>
      </c>
      <c r="AS920" s="80"/>
      <c r="AT920" s="128" t="s">
        <v>9</v>
      </c>
      <c r="AU920" s="7"/>
      <c r="AV920" s="129" t="s">
        <v>112</v>
      </c>
      <c r="AW920" s="126" t="str">
        <f t="shared" si="304"/>
        <v>Please consult operation manual for more information</v>
      </c>
      <c r="AX920" s="137"/>
      <c r="AY920" s="147"/>
      <c r="AZ920" s="167"/>
      <c r="BA920" s="167"/>
      <c r="BB920" s="147" t="str">
        <f t="shared" ref="BB920:BB983" si="313">IF(ISNUMBER(AM920),"1","")</f>
        <v>1</v>
      </c>
      <c r="BC920" s="168"/>
      <c r="BD920" s="165"/>
      <c r="BE920" s="165"/>
      <c r="BF920" s="165"/>
      <c r="BG920" s="165"/>
      <c r="BH920" s="165"/>
      <c r="BI920" s="165"/>
      <c r="BJ920" s="165"/>
      <c r="BK920" s="165"/>
      <c r="BL920" s="165"/>
      <c r="BM920" s="165"/>
      <c r="BN920" s="165"/>
      <c r="BO920" s="165"/>
      <c r="BP920" s="165"/>
      <c r="BQ920" s="165"/>
      <c r="BS920" s="6"/>
      <c r="BT920" s="11"/>
      <c r="BU920" s="6"/>
      <c r="BV920" s="6"/>
    </row>
    <row r="921" spans="1:74" ht="15.75" x14ac:dyDescent="0.25">
      <c r="A921" s="52" t="s">
        <v>10059</v>
      </c>
      <c r="B921" s="56"/>
      <c r="C921" s="7" t="s">
        <v>111</v>
      </c>
      <c r="D921" s="7" t="s">
        <v>11877</v>
      </c>
      <c r="E921" s="7"/>
      <c r="F921" s="64"/>
      <c r="G921" s="6"/>
      <c r="H921" s="6"/>
      <c r="I921" s="10" t="s">
        <v>110</v>
      </c>
      <c r="J921" s="11" t="s">
        <v>9721</v>
      </c>
      <c r="K921" s="161"/>
      <c r="L921" s="176"/>
      <c r="M921" s="176">
        <v>1000</v>
      </c>
      <c r="O921" s="162"/>
      <c r="P921" s="80" t="s">
        <v>7819</v>
      </c>
      <c r="Q921" s="80" t="s">
        <v>7315</v>
      </c>
      <c r="R921" s="80"/>
      <c r="S921" s="163"/>
      <c r="T921" s="213"/>
      <c r="U921" s="162"/>
      <c r="V921" s="164"/>
      <c r="W921" s="12" t="str">
        <f>IF(COUNTIF(N921,"spare"),"","Mqtt1")</f>
        <v>Mqtt1</v>
      </c>
      <c r="X921" s="196" t="s">
        <v>10494</v>
      </c>
      <c r="Y921" s="6" t="str">
        <f t="shared" ref="Y921:Y929" si="314">LOWER(SUBSTITUTE(SUBSTITUTE(IF(COUNTIF(N921,"spare"),"",_xlfn.CONCAT("marpower/",IF(X921&lt;&gt;"","450000 FIREDETECTION/"&amp;X921,"450000 FIREDETECTION GENERAL")))," ","-"),"_","-"))</f>
        <v>marpower/450000-firedetection/201h12-s</v>
      </c>
      <c r="Z921" s="103" t="str">
        <f t="shared" si="312"/>
        <v>$.prealarm</v>
      </c>
      <c r="AB921" s="6"/>
      <c r="AJ921" s="80"/>
      <c r="AM921" s="114">
        <f t="shared" si="306"/>
        <v>921</v>
      </c>
      <c r="AN921" s="80"/>
      <c r="AO921" s="80"/>
      <c r="AP921" s="80"/>
      <c r="AQ921" s="80"/>
      <c r="AR921" s="127" t="s">
        <v>110</v>
      </c>
      <c r="AS921" s="80"/>
      <c r="AT921" s="128" t="s">
        <v>9</v>
      </c>
      <c r="AU921" s="7"/>
      <c r="AV921" s="129" t="s">
        <v>116</v>
      </c>
      <c r="AW921" s="126" t="str">
        <f t="shared" si="304"/>
        <v>Please consult operation manual for more information</v>
      </c>
      <c r="AX921" s="137"/>
      <c r="AY921" s="147"/>
      <c r="AZ921" s="167"/>
      <c r="BA921" s="167"/>
      <c r="BB921" s="147" t="str">
        <f t="shared" si="313"/>
        <v>1</v>
      </c>
      <c r="BC921" s="168"/>
      <c r="BD921" s="165"/>
      <c r="BE921" s="165"/>
      <c r="BF921" s="165"/>
      <c r="BG921" s="165"/>
      <c r="BH921" s="165"/>
      <c r="BI921" s="165"/>
      <c r="BJ921" s="165"/>
      <c r="BK921" s="165"/>
      <c r="BL921" s="165"/>
      <c r="BM921" s="165"/>
      <c r="BN921" s="165"/>
      <c r="BO921" s="165"/>
      <c r="BP921" s="165"/>
      <c r="BQ921" s="165"/>
      <c r="BS921" s="6"/>
      <c r="BT921" s="11"/>
      <c r="BU921" s="6"/>
      <c r="BV921" s="6"/>
    </row>
    <row r="922" spans="1:74" ht="15.75" x14ac:dyDescent="0.25">
      <c r="A922" s="52" t="s">
        <v>10055</v>
      </c>
      <c r="B922" s="56"/>
      <c r="C922" s="7" t="s">
        <v>111</v>
      </c>
      <c r="D922" s="7" t="s">
        <v>11877</v>
      </c>
      <c r="E922" s="7"/>
      <c r="F922" s="64"/>
      <c r="G922" s="6"/>
      <c r="H922" s="6"/>
      <c r="I922" s="10" t="s">
        <v>110</v>
      </c>
      <c r="J922" s="11" t="s">
        <v>9722</v>
      </c>
      <c r="K922" s="161"/>
      <c r="L922" s="176"/>
      <c r="M922" s="176">
        <v>1000</v>
      </c>
      <c r="O922" s="162"/>
      <c r="P922" s="80" t="s">
        <v>7933</v>
      </c>
      <c r="Q922" s="80" t="s">
        <v>7316</v>
      </c>
      <c r="R922" s="80"/>
      <c r="S922" s="163"/>
      <c r="T922" s="213"/>
      <c r="U922" s="162"/>
      <c r="V922" s="164"/>
      <c r="W922" s="12" t="str">
        <f>IF(COUNTIF(N922,"spare"),"","Mqtt1")</f>
        <v>Mqtt1</v>
      </c>
      <c r="X922" s="196" t="s">
        <v>10494</v>
      </c>
      <c r="Y922" s="6" t="str">
        <f t="shared" si="314"/>
        <v>marpower/450000-firedetection/201h12-s</v>
      </c>
      <c r="Z922" s="103" t="str">
        <f t="shared" si="312"/>
        <v>$.fault</v>
      </c>
      <c r="AB922" s="6"/>
      <c r="AJ922" s="80"/>
      <c r="AM922" s="114">
        <f t="shared" si="306"/>
        <v>922</v>
      </c>
      <c r="AN922" s="80"/>
      <c r="AO922" s="80"/>
      <c r="AP922" s="80"/>
      <c r="AQ922" s="80"/>
      <c r="AR922" s="127" t="s">
        <v>110</v>
      </c>
      <c r="AS922" s="80"/>
      <c r="AT922" s="128" t="s">
        <v>9</v>
      </c>
      <c r="AU922" s="7"/>
      <c r="AV922" s="129" t="s">
        <v>112</v>
      </c>
      <c r="AW922" s="126" t="str">
        <f t="shared" si="304"/>
        <v>Please consult operation manual for more information</v>
      </c>
      <c r="AX922" s="137"/>
      <c r="AY922" s="147"/>
      <c r="AZ922" s="167"/>
      <c r="BA922" s="167"/>
      <c r="BB922" s="147" t="str">
        <f t="shared" si="313"/>
        <v>1</v>
      </c>
      <c r="BC922" s="168"/>
      <c r="BD922" s="165"/>
      <c r="BE922" s="165"/>
      <c r="BF922" s="165"/>
      <c r="BG922" s="165"/>
      <c r="BH922" s="165"/>
      <c r="BI922" s="165"/>
      <c r="BJ922" s="165"/>
      <c r="BK922" s="165"/>
      <c r="BL922" s="165"/>
      <c r="BM922" s="165"/>
      <c r="BN922" s="165"/>
      <c r="BO922" s="165"/>
      <c r="BP922" s="165"/>
      <c r="BQ922" s="165"/>
      <c r="BS922" s="6"/>
      <c r="BT922" s="11"/>
      <c r="BU922" s="6"/>
      <c r="BV922" s="6"/>
    </row>
    <row r="923" spans="1:74" ht="15.75" x14ac:dyDescent="0.25">
      <c r="A923" s="52" t="s">
        <v>10055</v>
      </c>
      <c r="B923" s="56"/>
      <c r="C923" s="7" t="s">
        <v>111</v>
      </c>
      <c r="D923" s="7" t="s">
        <v>11877</v>
      </c>
      <c r="E923" s="7"/>
      <c r="F923" s="64"/>
      <c r="G923" s="6"/>
      <c r="H923" s="6"/>
      <c r="I923" s="10" t="s">
        <v>110</v>
      </c>
      <c r="J923" s="11" t="s">
        <v>9723</v>
      </c>
      <c r="K923" s="161"/>
      <c r="L923" s="176"/>
      <c r="M923" s="176">
        <v>1000</v>
      </c>
      <c r="O923" s="162"/>
      <c r="P923" s="80" t="s">
        <v>8047</v>
      </c>
      <c r="Q923" s="80" t="s">
        <v>7317</v>
      </c>
      <c r="R923" s="80"/>
      <c r="S923" s="163"/>
      <c r="T923" s="213"/>
      <c r="U923" s="162"/>
      <c r="V923" s="164"/>
      <c r="W923" s="12" t="str">
        <f>IF(COUNTIF(N923,"spare"),"","Mqtt1")</f>
        <v>Mqtt1</v>
      </c>
      <c r="X923" s="196" t="s">
        <v>10494</v>
      </c>
      <c r="Y923" s="6" t="str">
        <f t="shared" si="314"/>
        <v>marpower/450000-firedetection/201h12-s</v>
      </c>
      <c r="Z923" s="103" t="str">
        <f t="shared" si="312"/>
        <v>$.disabled</v>
      </c>
      <c r="AB923" s="6"/>
      <c r="AJ923" s="80"/>
      <c r="AM923" s="114">
        <f t="shared" si="306"/>
        <v>923</v>
      </c>
      <c r="AN923" s="80"/>
      <c r="AO923" s="80"/>
      <c r="AP923" s="80"/>
      <c r="AQ923" s="80"/>
      <c r="AR923" s="127" t="s">
        <v>110</v>
      </c>
      <c r="AS923" s="80"/>
      <c r="AT923" s="128" t="s">
        <v>9</v>
      </c>
      <c r="AU923" s="7"/>
      <c r="AV923" s="129" t="s">
        <v>112</v>
      </c>
      <c r="AW923" s="126" t="str">
        <f t="shared" si="304"/>
        <v>Please consult operation manual for more information</v>
      </c>
      <c r="AX923" s="137"/>
      <c r="AY923" s="147"/>
      <c r="AZ923" s="167"/>
      <c r="BA923" s="167"/>
      <c r="BB923" s="147" t="str">
        <f t="shared" si="313"/>
        <v>1</v>
      </c>
      <c r="BC923" s="168"/>
      <c r="BD923" s="165"/>
      <c r="BE923" s="165"/>
      <c r="BF923" s="165"/>
      <c r="BG923" s="165"/>
      <c r="BH923" s="165"/>
      <c r="BI923" s="165"/>
      <c r="BJ923" s="165"/>
      <c r="BK923" s="165"/>
      <c r="BL923" s="165"/>
      <c r="BM923" s="165"/>
      <c r="BN923" s="165"/>
      <c r="BO923" s="165"/>
      <c r="BP923" s="165"/>
      <c r="BQ923" s="165"/>
      <c r="BS923" s="6"/>
      <c r="BT923" s="11"/>
      <c r="BU923" s="6"/>
      <c r="BV923" s="6"/>
    </row>
    <row r="924" spans="1:74" ht="15.75" x14ac:dyDescent="0.25">
      <c r="A924" s="52" t="s">
        <v>10055</v>
      </c>
      <c r="B924" s="56"/>
      <c r="C924" s="7" t="s">
        <v>111</v>
      </c>
      <c r="D924" s="7" t="s">
        <v>11877</v>
      </c>
      <c r="E924" s="7"/>
      <c r="F924" s="64"/>
      <c r="G924" s="6"/>
      <c r="H924" s="6"/>
      <c r="I924" s="10" t="s">
        <v>110</v>
      </c>
      <c r="J924" s="11" t="s">
        <v>9724</v>
      </c>
      <c r="K924" s="161"/>
      <c r="L924" s="176"/>
      <c r="M924" s="176">
        <v>1000</v>
      </c>
      <c r="O924" s="162"/>
      <c r="P924" s="80" t="s">
        <v>8161</v>
      </c>
      <c r="Q924" s="80" t="s">
        <v>7318</v>
      </c>
      <c r="R924" s="80"/>
      <c r="S924" s="163"/>
      <c r="T924" s="213"/>
      <c r="U924" s="162"/>
      <c r="V924" s="164"/>
      <c r="W924" s="12" t="str">
        <f>IF(COUNTIF(N924,"spare"),"","Mqtt1")</f>
        <v>Mqtt1</v>
      </c>
      <c r="X924" s="196" t="s">
        <v>10494</v>
      </c>
      <c r="Y924" s="6" t="str">
        <f t="shared" si="314"/>
        <v>marpower/450000-firedetection/201h12-s</v>
      </c>
      <c r="Z924" s="103" t="str">
        <f t="shared" si="312"/>
        <v>$.test</v>
      </c>
      <c r="AB924" s="6"/>
      <c r="AJ924" s="80"/>
      <c r="AM924" s="114" t="str">
        <f t="shared" si="306"/>
        <v/>
      </c>
      <c r="AN924" s="80"/>
      <c r="AO924" s="80"/>
      <c r="AP924" s="80"/>
      <c r="AQ924" s="80"/>
      <c r="AR924" s="127"/>
      <c r="AS924" s="80"/>
      <c r="AT924" s="7"/>
      <c r="AU924" s="7"/>
      <c r="AV924" s="165"/>
      <c r="AW924" s="126" t="str">
        <f t="shared" si="304"/>
        <v/>
      </c>
      <c r="AX924" s="137"/>
      <c r="AY924" s="147"/>
      <c r="AZ924" s="167"/>
      <c r="BA924" s="167"/>
      <c r="BB924" s="147" t="str">
        <f t="shared" si="313"/>
        <v/>
      </c>
      <c r="BC924" s="168"/>
      <c r="BD924" s="165"/>
      <c r="BE924" s="165"/>
      <c r="BF924" s="165"/>
      <c r="BG924" s="165"/>
      <c r="BH924" s="165"/>
      <c r="BI924" s="165"/>
      <c r="BJ924" s="165"/>
      <c r="BK924" s="165"/>
      <c r="BL924" s="165"/>
      <c r="BM924" s="165"/>
      <c r="BN924" s="165"/>
      <c r="BO924" s="165"/>
      <c r="BP924" s="165"/>
      <c r="BQ924" s="165"/>
      <c r="BS924" s="6"/>
      <c r="BT924" s="11"/>
      <c r="BU924" s="6"/>
      <c r="BV924" s="6"/>
    </row>
    <row r="925" spans="1:74" ht="15.75" x14ac:dyDescent="0.25">
      <c r="A925" s="52" t="s">
        <v>10055</v>
      </c>
      <c r="B925" s="56"/>
      <c r="C925" s="7" t="s">
        <v>111</v>
      </c>
      <c r="D925" s="7" t="s">
        <v>11877</v>
      </c>
      <c r="E925" s="7"/>
      <c r="F925" s="64"/>
      <c r="G925" s="6"/>
      <c r="H925" s="6"/>
      <c r="I925" s="10" t="s">
        <v>110</v>
      </c>
      <c r="J925" s="11" t="s">
        <v>9725</v>
      </c>
      <c r="K925" s="161"/>
      <c r="L925" s="176"/>
      <c r="M925" s="176">
        <v>1000</v>
      </c>
      <c r="O925" s="162"/>
      <c r="P925" s="80" t="s">
        <v>7706</v>
      </c>
      <c r="Q925" s="80" t="s">
        <v>7144</v>
      </c>
      <c r="R925" s="80"/>
      <c r="S925" s="163"/>
      <c r="T925" s="213"/>
      <c r="U925" s="162"/>
      <c r="V925" s="164"/>
      <c r="W925" s="12" t="str">
        <f t="shared" ref="W925" si="315">IF(COUNTIF(N925,"spare"),"","Mqtt1")</f>
        <v>Mqtt1</v>
      </c>
      <c r="X925" s="196" t="s">
        <v>10495</v>
      </c>
      <c r="Y925" s="6" t="str">
        <f t="shared" si="314"/>
        <v>marpower/450000-firedetection/201h14-s</v>
      </c>
      <c r="Z925" s="103" t="str">
        <f t="shared" si="312"/>
        <v>$.alarm</v>
      </c>
      <c r="AB925" s="6"/>
      <c r="AJ925" s="80"/>
      <c r="AM925" s="114">
        <f t="shared" si="306"/>
        <v>925</v>
      </c>
      <c r="AN925" s="80"/>
      <c r="AO925" s="80"/>
      <c r="AP925" s="80"/>
      <c r="AQ925" s="80"/>
      <c r="AR925" s="127" t="s">
        <v>110</v>
      </c>
      <c r="AS925" s="80"/>
      <c r="AT925" s="128" t="s">
        <v>9</v>
      </c>
      <c r="AU925" s="7"/>
      <c r="AV925" s="129" t="s">
        <v>112</v>
      </c>
      <c r="AW925" s="126" t="str">
        <f t="shared" si="304"/>
        <v>Please consult operation manual for more information</v>
      </c>
      <c r="AX925" s="137"/>
      <c r="AY925" s="147"/>
      <c r="AZ925" s="167"/>
      <c r="BA925" s="167"/>
      <c r="BB925" s="147" t="str">
        <f t="shared" si="313"/>
        <v>1</v>
      </c>
      <c r="BC925" s="168"/>
      <c r="BD925" s="165"/>
      <c r="BE925" s="165"/>
      <c r="BF925" s="165"/>
      <c r="BG925" s="165"/>
      <c r="BH925" s="165"/>
      <c r="BI925" s="165"/>
      <c r="BJ925" s="165"/>
      <c r="BK925" s="165"/>
      <c r="BL925" s="165"/>
      <c r="BM925" s="165"/>
      <c r="BN925" s="165"/>
      <c r="BO925" s="165"/>
      <c r="BP925" s="165"/>
      <c r="BQ925" s="165"/>
      <c r="BS925" s="6"/>
      <c r="BT925" s="11"/>
      <c r="BU925" s="6"/>
      <c r="BV925" s="6"/>
    </row>
    <row r="926" spans="1:74" ht="15.75" x14ac:dyDescent="0.25">
      <c r="A926" s="52" t="s">
        <v>10059</v>
      </c>
      <c r="B926" s="56"/>
      <c r="C926" s="7" t="s">
        <v>111</v>
      </c>
      <c r="D926" s="7" t="s">
        <v>11877</v>
      </c>
      <c r="E926" s="7"/>
      <c r="F926" s="64"/>
      <c r="G926" s="6"/>
      <c r="H926" s="6"/>
      <c r="I926" s="10" t="s">
        <v>110</v>
      </c>
      <c r="J926" s="11" t="s">
        <v>9726</v>
      </c>
      <c r="K926" s="161"/>
      <c r="L926" s="176"/>
      <c r="M926" s="176">
        <v>1000</v>
      </c>
      <c r="O926" s="162"/>
      <c r="P926" s="80" t="s">
        <v>7820</v>
      </c>
      <c r="Q926" s="80" t="s">
        <v>7319</v>
      </c>
      <c r="R926" s="80"/>
      <c r="S926" s="163"/>
      <c r="T926" s="213"/>
      <c r="U926" s="162"/>
      <c r="V926" s="164"/>
      <c r="W926" s="12" t="str">
        <f>IF(COUNTIF(N926,"spare"),"","Mqtt1")</f>
        <v>Mqtt1</v>
      </c>
      <c r="X926" s="196" t="s">
        <v>10495</v>
      </c>
      <c r="Y926" s="6" t="str">
        <f t="shared" si="314"/>
        <v>marpower/450000-firedetection/201h14-s</v>
      </c>
      <c r="Z926" s="103" t="str">
        <f t="shared" si="312"/>
        <v>$.prealarm</v>
      </c>
      <c r="AB926" s="6"/>
      <c r="AJ926" s="80"/>
      <c r="AM926" s="114">
        <f t="shared" si="306"/>
        <v>926</v>
      </c>
      <c r="AN926" s="80"/>
      <c r="AO926" s="80"/>
      <c r="AP926" s="80"/>
      <c r="AQ926" s="80"/>
      <c r="AR926" s="127" t="s">
        <v>110</v>
      </c>
      <c r="AS926" s="80"/>
      <c r="AT926" s="128" t="s">
        <v>9</v>
      </c>
      <c r="AU926" s="7"/>
      <c r="AV926" s="129" t="s">
        <v>116</v>
      </c>
      <c r="AW926" s="126" t="str">
        <f t="shared" si="304"/>
        <v>Please consult operation manual for more information</v>
      </c>
      <c r="AX926" s="137"/>
      <c r="AY926" s="147"/>
      <c r="AZ926" s="167"/>
      <c r="BA926" s="167"/>
      <c r="BB926" s="147" t="str">
        <f t="shared" si="313"/>
        <v>1</v>
      </c>
      <c r="BC926" s="168"/>
      <c r="BD926" s="165"/>
      <c r="BE926" s="165"/>
      <c r="BF926" s="165"/>
      <c r="BG926" s="165"/>
      <c r="BH926" s="165"/>
      <c r="BI926" s="165"/>
      <c r="BJ926" s="165"/>
      <c r="BK926" s="165"/>
      <c r="BL926" s="165"/>
      <c r="BM926" s="165"/>
      <c r="BN926" s="165"/>
      <c r="BO926" s="165"/>
      <c r="BP926" s="165"/>
      <c r="BQ926" s="165"/>
      <c r="BS926" s="6"/>
      <c r="BT926" s="11"/>
      <c r="BU926" s="6"/>
      <c r="BV926" s="6"/>
    </row>
    <row r="927" spans="1:74" ht="15.75" x14ac:dyDescent="0.25">
      <c r="A927" s="52" t="s">
        <v>10055</v>
      </c>
      <c r="B927" s="56"/>
      <c r="C927" s="7" t="s">
        <v>111</v>
      </c>
      <c r="D927" s="7" t="s">
        <v>11877</v>
      </c>
      <c r="E927" s="7"/>
      <c r="F927" s="64"/>
      <c r="G927" s="6"/>
      <c r="H927" s="6"/>
      <c r="I927" s="10" t="s">
        <v>110</v>
      </c>
      <c r="J927" s="11" t="s">
        <v>9727</v>
      </c>
      <c r="K927" s="161"/>
      <c r="L927" s="176"/>
      <c r="M927" s="176">
        <v>1000</v>
      </c>
      <c r="O927" s="162"/>
      <c r="P927" s="80" t="s">
        <v>7934</v>
      </c>
      <c r="Q927" s="80" t="s">
        <v>7320</v>
      </c>
      <c r="R927" s="80"/>
      <c r="S927" s="163"/>
      <c r="T927" s="213"/>
      <c r="U927" s="162"/>
      <c r="V927" s="164"/>
      <c r="W927" s="12" t="str">
        <f>IF(COUNTIF(N927,"spare"),"","Mqtt1")</f>
        <v>Mqtt1</v>
      </c>
      <c r="X927" s="196" t="s">
        <v>10495</v>
      </c>
      <c r="Y927" s="6" t="str">
        <f t="shared" si="314"/>
        <v>marpower/450000-firedetection/201h14-s</v>
      </c>
      <c r="Z927" s="103" t="str">
        <f t="shared" si="312"/>
        <v>$.fault</v>
      </c>
      <c r="AB927" s="6"/>
      <c r="AJ927" s="80"/>
      <c r="AM927" s="114">
        <f t="shared" si="306"/>
        <v>927</v>
      </c>
      <c r="AN927" s="80"/>
      <c r="AO927" s="80"/>
      <c r="AP927" s="80"/>
      <c r="AQ927" s="80"/>
      <c r="AR927" s="127" t="s">
        <v>110</v>
      </c>
      <c r="AS927" s="80"/>
      <c r="AT927" s="128" t="s">
        <v>9</v>
      </c>
      <c r="AU927" s="7"/>
      <c r="AV927" s="129" t="s">
        <v>112</v>
      </c>
      <c r="AW927" s="126" t="str">
        <f t="shared" si="304"/>
        <v>Please consult operation manual for more information</v>
      </c>
      <c r="AX927" s="137"/>
      <c r="AY927" s="147"/>
      <c r="AZ927" s="167"/>
      <c r="BA927" s="167"/>
      <c r="BB927" s="147" t="str">
        <f t="shared" si="313"/>
        <v>1</v>
      </c>
      <c r="BC927" s="168"/>
      <c r="BD927" s="165"/>
      <c r="BE927" s="165"/>
      <c r="BF927" s="165"/>
      <c r="BG927" s="165"/>
      <c r="BH927" s="165"/>
      <c r="BI927" s="165"/>
      <c r="BJ927" s="165"/>
      <c r="BK927" s="165"/>
      <c r="BL927" s="165"/>
      <c r="BM927" s="165"/>
      <c r="BN927" s="165"/>
      <c r="BO927" s="165"/>
      <c r="BP927" s="165"/>
      <c r="BQ927" s="165"/>
      <c r="BS927" s="6"/>
      <c r="BT927" s="11"/>
      <c r="BU927" s="6"/>
      <c r="BV927" s="6"/>
    </row>
    <row r="928" spans="1:74" ht="15.75" x14ac:dyDescent="0.25">
      <c r="A928" s="52" t="s">
        <v>10055</v>
      </c>
      <c r="B928" s="56"/>
      <c r="C928" s="7" t="s">
        <v>111</v>
      </c>
      <c r="D928" s="7" t="s">
        <v>11877</v>
      </c>
      <c r="E928" s="7"/>
      <c r="F928" s="64"/>
      <c r="G928" s="6"/>
      <c r="H928" s="6"/>
      <c r="I928" s="10" t="s">
        <v>110</v>
      </c>
      <c r="J928" s="11" t="s">
        <v>9728</v>
      </c>
      <c r="K928" s="161"/>
      <c r="L928" s="176"/>
      <c r="M928" s="176">
        <v>1000</v>
      </c>
      <c r="O928" s="162"/>
      <c r="P928" s="80" t="s">
        <v>8048</v>
      </c>
      <c r="Q928" s="80" t="s">
        <v>7321</v>
      </c>
      <c r="R928" s="80"/>
      <c r="S928" s="163"/>
      <c r="T928" s="213"/>
      <c r="U928" s="162"/>
      <c r="V928" s="164"/>
      <c r="W928" s="12" t="str">
        <f>IF(COUNTIF(N928,"spare"),"","Mqtt1")</f>
        <v>Mqtt1</v>
      </c>
      <c r="X928" s="196" t="s">
        <v>10495</v>
      </c>
      <c r="Y928" s="6" t="str">
        <f t="shared" si="314"/>
        <v>marpower/450000-firedetection/201h14-s</v>
      </c>
      <c r="Z928" s="103" t="str">
        <f t="shared" si="312"/>
        <v>$.disabled</v>
      </c>
      <c r="AB928" s="6"/>
      <c r="AJ928" s="80"/>
      <c r="AM928" s="114">
        <f t="shared" si="306"/>
        <v>928</v>
      </c>
      <c r="AN928" s="80"/>
      <c r="AO928" s="80"/>
      <c r="AP928" s="80"/>
      <c r="AQ928" s="80"/>
      <c r="AR928" s="127" t="s">
        <v>110</v>
      </c>
      <c r="AS928" s="80"/>
      <c r="AT928" s="128" t="s">
        <v>9</v>
      </c>
      <c r="AU928" s="7"/>
      <c r="AV928" s="129" t="s">
        <v>112</v>
      </c>
      <c r="AW928" s="126" t="str">
        <f t="shared" si="304"/>
        <v>Please consult operation manual for more information</v>
      </c>
      <c r="AX928" s="137"/>
      <c r="AY928" s="147"/>
      <c r="AZ928" s="167"/>
      <c r="BA928" s="167"/>
      <c r="BB928" s="147" t="str">
        <f t="shared" si="313"/>
        <v>1</v>
      </c>
      <c r="BC928" s="168"/>
      <c r="BD928" s="165"/>
      <c r="BE928" s="165"/>
      <c r="BF928" s="165"/>
      <c r="BG928" s="165"/>
      <c r="BH928" s="165"/>
      <c r="BI928" s="165"/>
      <c r="BJ928" s="165"/>
      <c r="BK928" s="165"/>
      <c r="BL928" s="165"/>
      <c r="BM928" s="165"/>
      <c r="BN928" s="165"/>
      <c r="BO928" s="165"/>
      <c r="BP928" s="165"/>
      <c r="BQ928" s="165"/>
      <c r="BS928" s="6"/>
      <c r="BT928" s="11"/>
      <c r="BU928" s="6"/>
      <c r="BV928" s="6"/>
    </row>
    <row r="929" spans="1:74" ht="15.75" x14ac:dyDescent="0.25">
      <c r="A929" s="52" t="s">
        <v>10055</v>
      </c>
      <c r="B929" s="56"/>
      <c r="C929" s="7" t="s">
        <v>111</v>
      </c>
      <c r="D929" s="7" t="s">
        <v>11877</v>
      </c>
      <c r="E929" s="7"/>
      <c r="F929" s="64"/>
      <c r="G929" s="6"/>
      <c r="H929" s="6"/>
      <c r="I929" s="10" t="s">
        <v>110</v>
      </c>
      <c r="J929" s="11" t="s">
        <v>9729</v>
      </c>
      <c r="K929" s="161"/>
      <c r="L929" s="176"/>
      <c r="M929" s="176">
        <v>1000</v>
      </c>
      <c r="O929" s="162"/>
      <c r="P929" s="80" t="s">
        <v>8162</v>
      </c>
      <c r="Q929" s="80" t="s">
        <v>7322</v>
      </c>
      <c r="R929" s="80"/>
      <c r="S929" s="163"/>
      <c r="T929" s="213"/>
      <c r="U929" s="162"/>
      <c r="V929" s="164"/>
      <c r="W929" s="12" t="str">
        <f>IF(COUNTIF(N929,"spare"),"","Mqtt1")</f>
        <v>Mqtt1</v>
      </c>
      <c r="X929" s="196" t="s">
        <v>10495</v>
      </c>
      <c r="Y929" s="6" t="str">
        <f t="shared" si="314"/>
        <v>marpower/450000-firedetection/201h14-s</v>
      </c>
      <c r="Z929" s="103" t="str">
        <f t="shared" si="312"/>
        <v>$.test</v>
      </c>
      <c r="AB929" s="6"/>
      <c r="AJ929" s="80"/>
      <c r="AM929" s="114" t="str">
        <f t="shared" si="306"/>
        <v/>
      </c>
      <c r="AN929" s="80"/>
      <c r="AO929" s="80"/>
      <c r="AP929" s="80"/>
      <c r="AQ929" s="80"/>
      <c r="AR929" s="127"/>
      <c r="AS929" s="80"/>
      <c r="AT929" s="128"/>
      <c r="AU929" s="7"/>
      <c r="AV929" s="129"/>
      <c r="AW929" s="126" t="str">
        <f t="shared" si="304"/>
        <v/>
      </c>
      <c r="AX929" s="137"/>
      <c r="AY929" s="147"/>
      <c r="AZ929" s="167"/>
      <c r="BA929" s="167"/>
      <c r="BB929" s="147" t="str">
        <f t="shared" si="313"/>
        <v/>
      </c>
      <c r="BC929" s="168"/>
      <c r="BD929" s="165"/>
      <c r="BE929" s="165"/>
      <c r="BF929" s="165"/>
      <c r="BG929" s="165"/>
      <c r="BH929" s="165"/>
      <c r="BI929" s="165"/>
      <c r="BJ929" s="165"/>
      <c r="BK929" s="165"/>
      <c r="BL929" s="165"/>
      <c r="BM929" s="165"/>
      <c r="BN929" s="165"/>
      <c r="BO929" s="165"/>
      <c r="BP929" s="165"/>
      <c r="BQ929" s="165"/>
      <c r="BS929" s="6"/>
      <c r="BT929" s="11"/>
      <c r="BU929" s="6"/>
      <c r="BV929" s="6"/>
    </row>
    <row r="930" spans="1:74" ht="15.75" x14ac:dyDescent="0.25">
      <c r="A930" s="52" t="s">
        <v>10055</v>
      </c>
      <c r="B930" s="56"/>
      <c r="C930" s="7" t="s">
        <v>9455</v>
      </c>
      <c r="D930" s="7" t="s">
        <v>11877</v>
      </c>
      <c r="E930" s="7"/>
      <c r="F930" s="64"/>
      <c r="G930" s="6"/>
      <c r="H930" s="6"/>
      <c r="I930"/>
      <c r="J930" s="11" t="s">
        <v>7008</v>
      </c>
      <c r="K930" s="161" t="s">
        <v>511</v>
      </c>
      <c r="L930" s="176"/>
      <c r="M930" s="176">
        <v>1000</v>
      </c>
      <c r="N930" s="80" t="s">
        <v>1396</v>
      </c>
      <c r="O930" s="162"/>
      <c r="P930" s="80" t="s">
        <v>7484</v>
      </c>
      <c r="Q930" s="80"/>
      <c r="R930" s="80"/>
      <c r="S930" s="163"/>
      <c r="T930" s="213"/>
      <c r="U930" s="162"/>
      <c r="V930" s="164"/>
      <c r="W930" s="12"/>
      <c r="X930" s="196" t="s">
        <v>10445</v>
      </c>
      <c r="Y930" s="6"/>
      <c r="Z930" s="103"/>
      <c r="AA930" s="12">
        <v>1</v>
      </c>
      <c r="AB930" s="6" t="s">
        <v>196</v>
      </c>
      <c r="AC930" s="103">
        <v>41</v>
      </c>
      <c r="AJ930" s="80"/>
      <c r="AK930" s="113" t="s">
        <v>11878</v>
      </c>
      <c r="AM930" s="114" t="str">
        <f t="shared" si="306"/>
        <v/>
      </c>
      <c r="AN930" s="80"/>
      <c r="AO930" s="80"/>
      <c r="AP930" s="80"/>
      <c r="AQ930" s="80"/>
      <c r="AR930" s="127"/>
      <c r="AS930" s="80"/>
      <c r="AT930" s="128"/>
      <c r="AU930" s="7"/>
      <c r="AV930" s="129"/>
      <c r="AW930" s="126" t="str">
        <f t="shared" si="304"/>
        <v/>
      </c>
      <c r="AX930" s="137"/>
      <c r="AY930" s="147"/>
      <c r="AZ930" s="167"/>
      <c r="BA930" s="167"/>
      <c r="BB930" s="147" t="str">
        <f t="shared" si="313"/>
        <v/>
      </c>
      <c r="BC930" s="168"/>
      <c r="BD930" s="165"/>
      <c r="BE930" s="165"/>
      <c r="BF930" s="165"/>
      <c r="BG930" s="165"/>
      <c r="BH930" s="165"/>
      <c r="BI930" s="165"/>
      <c r="BJ930" s="165"/>
      <c r="BK930" s="165"/>
      <c r="BL930" s="165"/>
      <c r="BM930" s="165"/>
      <c r="BN930" s="165"/>
      <c r="BO930" s="165"/>
      <c r="BP930" s="165"/>
      <c r="BQ930" s="165"/>
      <c r="BS930" s="6"/>
      <c r="BT930" s="11"/>
      <c r="BU930" s="6"/>
      <c r="BV930" s="6"/>
    </row>
    <row r="931" spans="1:74" ht="15.75" x14ac:dyDescent="0.25">
      <c r="A931" s="52" t="s">
        <v>10055</v>
      </c>
      <c r="B931" s="56"/>
      <c r="C931" s="7" t="s">
        <v>111</v>
      </c>
      <c r="D931" s="7" t="s">
        <v>11877</v>
      </c>
      <c r="E931" s="7"/>
      <c r="F931" s="64"/>
      <c r="G931" s="6"/>
      <c r="H931" s="6"/>
      <c r="I931" s="10" t="s">
        <v>110</v>
      </c>
      <c r="J931" s="11" t="s">
        <v>9730</v>
      </c>
      <c r="K931" s="161"/>
      <c r="L931" s="176"/>
      <c r="M931" s="176">
        <v>1000</v>
      </c>
      <c r="O931" s="162"/>
      <c r="P931" s="80" t="s">
        <v>7707</v>
      </c>
      <c r="Q931" s="80" t="s">
        <v>7145</v>
      </c>
      <c r="R931" s="80"/>
      <c r="S931" s="163"/>
      <c r="T931" s="213"/>
      <c r="U931" s="162"/>
      <c r="V931" s="164"/>
      <c r="W931" s="12" t="str">
        <f t="shared" ref="W931" si="316">IF(COUNTIF(N931,"spare"),"","Mqtt1")</f>
        <v>Mqtt1</v>
      </c>
      <c r="X931" s="196" t="s">
        <v>10496</v>
      </c>
      <c r="Y931" s="6" t="str">
        <f>LOWER(SUBSTITUTE(SUBSTITUTE(IF(COUNTIF(N931,"spare"),"",_xlfn.CONCAT("marpower/",IF(X931&lt;&gt;"","450000 FIREDETECTION/"&amp;X931,"450000 FIREDETECTION GENERAL")))," ","-"),"_","-"))</f>
        <v>marpower/450000-firedetection/201h18-s</v>
      </c>
      <c r="Z931" s="103" t="str">
        <f t="shared" ref="Z931:Z940" si="317">IF(COUNTIF(N931,"spare"),"","$."&amp;_xlfn.REGEXREPLACE(IF(X931="",J931,_xlfn.REGEXREPLACE(J931,".*_","")),"^FIRE_",""))</f>
        <v>$.alarm</v>
      </c>
      <c r="AB931" s="6"/>
      <c r="AJ931" s="80"/>
      <c r="AM931" s="114">
        <f t="shared" si="306"/>
        <v>931</v>
      </c>
      <c r="AN931" s="80"/>
      <c r="AO931" s="80"/>
      <c r="AP931" s="80"/>
      <c r="AQ931" s="80"/>
      <c r="AR931" s="127" t="s">
        <v>110</v>
      </c>
      <c r="AS931" s="80"/>
      <c r="AT931" s="128" t="s">
        <v>9</v>
      </c>
      <c r="AU931" s="7"/>
      <c r="AV931" s="129" t="s">
        <v>112</v>
      </c>
      <c r="AW931" s="126" t="str">
        <f t="shared" si="304"/>
        <v>Please consult operation manual for more information</v>
      </c>
      <c r="AX931" s="137"/>
      <c r="AY931" s="147"/>
      <c r="AZ931" s="167"/>
      <c r="BA931" s="167"/>
      <c r="BB931" s="147" t="str">
        <f t="shared" si="313"/>
        <v>1</v>
      </c>
      <c r="BC931" s="168"/>
      <c r="BD931" s="165"/>
      <c r="BE931" s="165"/>
      <c r="BF931" s="165"/>
      <c r="BG931" s="165"/>
      <c r="BH931" s="165"/>
      <c r="BI931" s="165"/>
      <c r="BJ931" s="165"/>
      <c r="BK931" s="165"/>
      <c r="BL931" s="165"/>
      <c r="BM931" s="165"/>
      <c r="BN931" s="165"/>
      <c r="BO931" s="165"/>
      <c r="BP931" s="165"/>
      <c r="BQ931" s="165"/>
      <c r="BS931" s="6"/>
      <c r="BT931" s="11"/>
      <c r="BU931" s="6"/>
      <c r="BV931" s="6"/>
    </row>
    <row r="932" spans="1:74" ht="15.75" x14ac:dyDescent="0.25">
      <c r="A932" s="52" t="s">
        <v>10059</v>
      </c>
      <c r="B932" s="56"/>
      <c r="C932" s="7" t="s">
        <v>111</v>
      </c>
      <c r="D932" s="7" t="s">
        <v>11877</v>
      </c>
      <c r="E932" s="7"/>
      <c r="F932" s="64"/>
      <c r="G932" s="6"/>
      <c r="H932" s="6"/>
      <c r="I932" s="10" t="s">
        <v>110</v>
      </c>
      <c r="J932" s="11" t="s">
        <v>9731</v>
      </c>
      <c r="K932" s="161"/>
      <c r="L932" s="176"/>
      <c r="M932" s="176">
        <v>1000</v>
      </c>
      <c r="O932" s="162"/>
      <c r="P932" s="80" t="s">
        <v>7821</v>
      </c>
      <c r="Q932" s="80" t="s">
        <v>7307</v>
      </c>
      <c r="R932" s="80"/>
      <c r="S932" s="163"/>
      <c r="T932" s="213"/>
      <c r="U932" s="162"/>
      <c r="V932" s="164"/>
      <c r="W932" s="12" t="str">
        <f>IF(COUNTIF(N932,"spare"),"","Mqtt1")</f>
        <v>Mqtt1</v>
      </c>
      <c r="X932" s="196" t="s">
        <v>10496</v>
      </c>
      <c r="Y932" s="6" t="str">
        <f t="shared" ref="Y932:Y940" si="318">LOWER(SUBSTITUTE(SUBSTITUTE(IF(COUNTIF(N932,"spare"),"",_xlfn.CONCAT("marpower/",IF(X932&lt;&gt;"","450000 FIREDETECTION/"&amp;X932,"450000 FIREDETECTION GENERAL")))," ","-"),"_","-"))</f>
        <v>marpower/450000-firedetection/201h18-s</v>
      </c>
      <c r="Z932" s="103" t="str">
        <f t="shared" si="317"/>
        <v>$.prealarm</v>
      </c>
      <c r="AB932" s="6"/>
      <c r="AJ932" s="80"/>
      <c r="AM932" s="114">
        <f t="shared" si="306"/>
        <v>932</v>
      </c>
      <c r="AN932" s="80"/>
      <c r="AO932" s="80"/>
      <c r="AP932" s="80"/>
      <c r="AQ932" s="80"/>
      <c r="AR932" s="127" t="s">
        <v>110</v>
      </c>
      <c r="AS932" s="80"/>
      <c r="AT932" s="128" t="s">
        <v>9</v>
      </c>
      <c r="AU932" s="7"/>
      <c r="AV932" s="129" t="s">
        <v>116</v>
      </c>
      <c r="AW932" s="126" t="str">
        <f t="shared" si="304"/>
        <v>Please consult operation manual for more information</v>
      </c>
      <c r="AX932" s="137"/>
      <c r="AY932" s="147"/>
      <c r="AZ932" s="167"/>
      <c r="BA932" s="167"/>
      <c r="BB932" s="147" t="str">
        <f t="shared" si="313"/>
        <v>1</v>
      </c>
      <c r="BC932" s="168"/>
      <c r="BD932" s="165"/>
      <c r="BE932" s="165"/>
      <c r="BF932" s="165"/>
      <c r="BG932" s="165"/>
      <c r="BH932" s="165"/>
      <c r="BI932" s="165"/>
      <c r="BJ932" s="165"/>
      <c r="BK932" s="165"/>
      <c r="BL932" s="165"/>
      <c r="BM932" s="165"/>
      <c r="BN932" s="165"/>
      <c r="BO932" s="165"/>
      <c r="BP932" s="165"/>
      <c r="BQ932" s="165"/>
      <c r="BS932" s="6"/>
      <c r="BT932" s="11"/>
      <c r="BU932" s="6"/>
      <c r="BV932" s="6"/>
    </row>
    <row r="933" spans="1:74" ht="15.75" x14ac:dyDescent="0.25">
      <c r="A933" s="52" t="s">
        <v>10055</v>
      </c>
      <c r="B933" s="56"/>
      <c r="C933" s="7" t="s">
        <v>111</v>
      </c>
      <c r="D933" s="7" t="s">
        <v>11877</v>
      </c>
      <c r="E933" s="7"/>
      <c r="F933" s="64"/>
      <c r="G933" s="6"/>
      <c r="H933" s="6"/>
      <c r="I933" s="10" t="s">
        <v>110</v>
      </c>
      <c r="J933" s="11" t="s">
        <v>9732</v>
      </c>
      <c r="K933" s="161"/>
      <c r="L933" s="176"/>
      <c r="M933" s="176">
        <v>1000</v>
      </c>
      <c r="O933" s="162"/>
      <c r="P933" s="80" t="s">
        <v>7935</v>
      </c>
      <c r="Q933" s="80" t="s">
        <v>7308</v>
      </c>
      <c r="R933" s="80"/>
      <c r="S933" s="163"/>
      <c r="T933" s="213"/>
      <c r="U933" s="162"/>
      <c r="V933" s="164"/>
      <c r="W933" s="12" t="str">
        <f>IF(COUNTIF(N933,"spare"),"","Mqtt1")</f>
        <v>Mqtt1</v>
      </c>
      <c r="X933" s="196" t="s">
        <v>10496</v>
      </c>
      <c r="Y933" s="6" t="str">
        <f t="shared" si="318"/>
        <v>marpower/450000-firedetection/201h18-s</v>
      </c>
      <c r="Z933" s="103" t="str">
        <f t="shared" si="317"/>
        <v>$.fault</v>
      </c>
      <c r="AB933" s="6"/>
      <c r="AJ933" s="80"/>
      <c r="AM933" s="114">
        <f t="shared" si="306"/>
        <v>933</v>
      </c>
      <c r="AN933" s="80"/>
      <c r="AO933" s="80"/>
      <c r="AP933" s="80"/>
      <c r="AQ933" s="80"/>
      <c r="AR933" s="127" t="s">
        <v>110</v>
      </c>
      <c r="AS933" s="80"/>
      <c r="AT933" s="128" t="s">
        <v>9</v>
      </c>
      <c r="AU933" s="7"/>
      <c r="AV933" s="129" t="s">
        <v>112</v>
      </c>
      <c r="AW933" s="126" t="str">
        <f t="shared" si="304"/>
        <v>Please consult operation manual for more information</v>
      </c>
      <c r="AX933" s="137"/>
      <c r="AY933" s="147"/>
      <c r="AZ933" s="167"/>
      <c r="BA933" s="167"/>
      <c r="BB933" s="147" t="str">
        <f t="shared" si="313"/>
        <v>1</v>
      </c>
      <c r="BC933" s="168"/>
      <c r="BD933" s="165"/>
      <c r="BE933" s="165"/>
      <c r="BF933" s="165"/>
      <c r="BG933" s="165"/>
      <c r="BH933" s="165"/>
      <c r="BI933" s="165"/>
      <c r="BJ933" s="165"/>
      <c r="BK933" s="165"/>
      <c r="BL933" s="165"/>
      <c r="BM933" s="165"/>
      <c r="BN933" s="165"/>
      <c r="BO933" s="165"/>
      <c r="BP933" s="165"/>
      <c r="BQ933" s="165"/>
      <c r="BS933" s="6"/>
      <c r="BT933" s="11"/>
      <c r="BU933" s="6"/>
      <c r="BV933" s="6"/>
    </row>
    <row r="934" spans="1:74" ht="15.75" x14ac:dyDescent="0.25">
      <c r="A934" s="52" t="s">
        <v>10055</v>
      </c>
      <c r="B934" s="56"/>
      <c r="C934" s="7" t="s">
        <v>111</v>
      </c>
      <c r="D934" s="7" t="s">
        <v>11877</v>
      </c>
      <c r="E934" s="7"/>
      <c r="F934" s="64"/>
      <c r="G934" s="6"/>
      <c r="H934" s="6"/>
      <c r="I934" s="10" t="s">
        <v>110</v>
      </c>
      <c r="J934" s="11" t="s">
        <v>9733</v>
      </c>
      <c r="K934" s="161"/>
      <c r="L934" s="176"/>
      <c r="M934" s="176">
        <v>1000</v>
      </c>
      <c r="O934" s="162"/>
      <c r="P934" s="80" t="s">
        <v>8049</v>
      </c>
      <c r="Q934" s="80" t="s">
        <v>7309</v>
      </c>
      <c r="R934" s="80"/>
      <c r="S934" s="163"/>
      <c r="T934" s="213"/>
      <c r="U934" s="162"/>
      <c r="V934" s="164"/>
      <c r="W934" s="12" t="str">
        <f>IF(COUNTIF(N934,"spare"),"","Mqtt1")</f>
        <v>Mqtt1</v>
      </c>
      <c r="X934" s="196" t="s">
        <v>10496</v>
      </c>
      <c r="Y934" s="6" t="str">
        <f t="shared" si="318"/>
        <v>marpower/450000-firedetection/201h18-s</v>
      </c>
      <c r="Z934" s="103" t="str">
        <f t="shared" si="317"/>
        <v>$.disabled</v>
      </c>
      <c r="AB934" s="6"/>
      <c r="AJ934" s="80"/>
      <c r="AM934" s="114">
        <f t="shared" si="306"/>
        <v>934</v>
      </c>
      <c r="AN934" s="80"/>
      <c r="AO934" s="80"/>
      <c r="AP934" s="80"/>
      <c r="AQ934" s="80"/>
      <c r="AR934" s="127" t="s">
        <v>110</v>
      </c>
      <c r="AS934" s="80"/>
      <c r="AT934" s="128" t="s">
        <v>9</v>
      </c>
      <c r="AU934" s="7"/>
      <c r="AV934" s="129" t="s">
        <v>112</v>
      </c>
      <c r="AW934" s="126" t="str">
        <f t="shared" si="304"/>
        <v>Please consult operation manual for more information</v>
      </c>
      <c r="AX934" s="137"/>
      <c r="AY934" s="147"/>
      <c r="AZ934" s="167"/>
      <c r="BA934" s="167"/>
      <c r="BB934" s="147" t="str">
        <f t="shared" si="313"/>
        <v>1</v>
      </c>
      <c r="BC934" s="168"/>
      <c r="BD934" s="165"/>
      <c r="BE934" s="165"/>
      <c r="BF934" s="165"/>
      <c r="BG934" s="165"/>
      <c r="BH934" s="165"/>
      <c r="BI934" s="165"/>
      <c r="BJ934" s="165"/>
      <c r="BK934" s="165"/>
      <c r="BL934" s="165"/>
      <c r="BM934" s="165"/>
      <c r="BN934" s="165"/>
      <c r="BO934" s="165"/>
      <c r="BP934" s="165"/>
      <c r="BQ934" s="165"/>
      <c r="BS934" s="6"/>
      <c r="BT934" s="11"/>
      <c r="BU934" s="6"/>
      <c r="BV934" s="6"/>
    </row>
    <row r="935" spans="1:74" ht="15.75" x14ac:dyDescent="0.25">
      <c r="A935" s="52" t="s">
        <v>10055</v>
      </c>
      <c r="B935" s="56"/>
      <c r="C935" s="7" t="s">
        <v>111</v>
      </c>
      <c r="D935" s="7" t="s">
        <v>11877</v>
      </c>
      <c r="E935" s="7"/>
      <c r="F935" s="64"/>
      <c r="G935" s="6"/>
      <c r="H935" s="6"/>
      <c r="I935" s="10" t="s">
        <v>110</v>
      </c>
      <c r="J935" s="11" t="s">
        <v>9734</v>
      </c>
      <c r="K935" s="161"/>
      <c r="L935" s="176"/>
      <c r="M935" s="176">
        <v>1000</v>
      </c>
      <c r="O935" s="162"/>
      <c r="P935" s="80" t="s">
        <v>8163</v>
      </c>
      <c r="Q935" s="80" t="s">
        <v>7310</v>
      </c>
      <c r="R935" s="80"/>
      <c r="S935" s="163"/>
      <c r="T935" s="213"/>
      <c r="U935" s="162"/>
      <c r="V935" s="164"/>
      <c r="W935" s="12" t="str">
        <f>IF(COUNTIF(N935,"spare"),"","Mqtt1")</f>
        <v>Mqtt1</v>
      </c>
      <c r="X935" s="196" t="s">
        <v>10496</v>
      </c>
      <c r="Y935" s="6" t="str">
        <f t="shared" si="318"/>
        <v>marpower/450000-firedetection/201h18-s</v>
      </c>
      <c r="Z935" s="103" t="str">
        <f t="shared" si="317"/>
        <v>$.test</v>
      </c>
      <c r="AB935" s="6"/>
      <c r="AJ935" s="80"/>
      <c r="AM935" s="114" t="str">
        <f t="shared" si="306"/>
        <v/>
      </c>
      <c r="AN935" s="80"/>
      <c r="AO935" s="80"/>
      <c r="AP935" s="80"/>
      <c r="AQ935" s="80"/>
      <c r="AR935" s="127"/>
      <c r="AS935" s="80"/>
      <c r="AT935" s="7"/>
      <c r="AU935" s="7"/>
      <c r="AV935" s="165"/>
      <c r="AW935" s="126" t="str">
        <f t="shared" si="304"/>
        <v/>
      </c>
      <c r="AX935" s="137"/>
      <c r="AY935" s="147"/>
      <c r="AZ935" s="167"/>
      <c r="BA935" s="167"/>
      <c r="BB935" s="147" t="str">
        <f t="shared" si="313"/>
        <v/>
      </c>
      <c r="BC935" s="168"/>
      <c r="BD935" s="165"/>
      <c r="BE935" s="165"/>
      <c r="BF935" s="165"/>
      <c r="BG935" s="165"/>
      <c r="BH935" s="165"/>
      <c r="BI935" s="165"/>
      <c r="BJ935" s="165"/>
      <c r="BK935" s="165"/>
      <c r="BL935" s="165"/>
      <c r="BM935" s="165"/>
      <c r="BN935" s="165"/>
      <c r="BO935" s="165"/>
      <c r="BP935" s="165"/>
      <c r="BQ935" s="165"/>
      <c r="BS935" s="6"/>
      <c r="BT935" s="11"/>
      <c r="BU935" s="6"/>
      <c r="BV935" s="6"/>
    </row>
    <row r="936" spans="1:74" ht="15.75" x14ac:dyDescent="0.25">
      <c r="A936" s="52" t="s">
        <v>10055</v>
      </c>
      <c r="B936" s="56"/>
      <c r="C936" s="7" t="s">
        <v>111</v>
      </c>
      <c r="D936" s="7" t="s">
        <v>11877</v>
      </c>
      <c r="E936" s="7"/>
      <c r="F936" s="64"/>
      <c r="G936" s="6"/>
      <c r="H936" s="6"/>
      <c r="I936" s="10" t="s">
        <v>110</v>
      </c>
      <c r="J936" s="11" t="s">
        <v>9735</v>
      </c>
      <c r="K936" s="161"/>
      <c r="L936" s="176"/>
      <c r="M936" s="176">
        <v>1000</v>
      </c>
      <c r="O936" s="162"/>
      <c r="P936" s="80" t="s">
        <v>7708</v>
      </c>
      <c r="Q936" s="80" t="s">
        <v>7146</v>
      </c>
      <c r="R936" s="80"/>
      <c r="S936" s="163"/>
      <c r="T936" s="213"/>
      <c r="U936" s="162"/>
      <c r="V936" s="164"/>
      <c r="W936" s="12" t="str">
        <f t="shared" ref="W936" si="319">IF(COUNTIF(N936,"spare"),"","Mqtt1")</f>
        <v>Mqtt1</v>
      </c>
      <c r="X936" s="196" t="s">
        <v>10497</v>
      </c>
      <c r="Y936" s="6" t="str">
        <f t="shared" si="318"/>
        <v>marpower/450000-firedetection/201h19-s</v>
      </c>
      <c r="Z936" s="103" t="str">
        <f t="shared" si="317"/>
        <v>$.alarm</v>
      </c>
      <c r="AB936" s="6"/>
      <c r="AJ936" s="80"/>
      <c r="AM936" s="114">
        <f t="shared" si="306"/>
        <v>936</v>
      </c>
      <c r="AN936" s="80"/>
      <c r="AO936" s="80"/>
      <c r="AP936" s="80"/>
      <c r="AQ936" s="80"/>
      <c r="AR936" s="127" t="s">
        <v>110</v>
      </c>
      <c r="AS936" s="80"/>
      <c r="AT936" s="128" t="s">
        <v>9</v>
      </c>
      <c r="AU936" s="7"/>
      <c r="AV936" s="129" t="s">
        <v>112</v>
      </c>
      <c r="AW936" s="126" t="str">
        <f t="shared" si="304"/>
        <v>Please consult operation manual for more information</v>
      </c>
      <c r="AX936" s="137"/>
      <c r="AY936" s="147"/>
      <c r="AZ936" s="167"/>
      <c r="BA936" s="167"/>
      <c r="BB936" s="147" t="str">
        <f t="shared" si="313"/>
        <v>1</v>
      </c>
      <c r="BC936" s="168"/>
      <c r="BD936" s="165"/>
      <c r="BE936" s="165"/>
      <c r="BF936" s="165"/>
      <c r="BG936" s="165"/>
      <c r="BH936" s="165"/>
      <c r="BI936" s="165"/>
      <c r="BJ936" s="165"/>
      <c r="BK936" s="165"/>
      <c r="BL936" s="165"/>
      <c r="BM936" s="165"/>
      <c r="BN936" s="165"/>
      <c r="BO936" s="165"/>
      <c r="BP936" s="165"/>
      <c r="BQ936" s="165"/>
      <c r="BS936" s="6"/>
      <c r="BT936" s="11"/>
      <c r="BU936" s="6"/>
      <c r="BV936" s="6"/>
    </row>
    <row r="937" spans="1:74" ht="15.75" x14ac:dyDescent="0.25">
      <c r="A937" s="52" t="s">
        <v>10059</v>
      </c>
      <c r="B937" s="56"/>
      <c r="C937" s="7" t="s">
        <v>111</v>
      </c>
      <c r="D937" s="7" t="s">
        <v>11877</v>
      </c>
      <c r="E937" s="7"/>
      <c r="F937" s="64"/>
      <c r="G937" s="6"/>
      <c r="H937" s="6"/>
      <c r="I937" s="10" t="s">
        <v>110</v>
      </c>
      <c r="J937" s="11" t="s">
        <v>9736</v>
      </c>
      <c r="K937" s="161"/>
      <c r="L937" s="176"/>
      <c r="M937" s="176">
        <v>1000</v>
      </c>
      <c r="O937" s="162"/>
      <c r="P937" s="80" t="s">
        <v>7822</v>
      </c>
      <c r="Q937" s="80" t="s">
        <v>7311</v>
      </c>
      <c r="R937" s="80"/>
      <c r="S937" s="163"/>
      <c r="T937" s="213"/>
      <c r="U937" s="162"/>
      <c r="V937" s="164"/>
      <c r="W937" s="12" t="str">
        <f>IF(COUNTIF(N937,"spare"),"","Mqtt1")</f>
        <v>Mqtt1</v>
      </c>
      <c r="X937" s="196" t="s">
        <v>10497</v>
      </c>
      <c r="Y937" s="6" t="str">
        <f t="shared" si="318"/>
        <v>marpower/450000-firedetection/201h19-s</v>
      </c>
      <c r="Z937" s="103" t="str">
        <f t="shared" si="317"/>
        <v>$.prealarm</v>
      </c>
      <c r="AB937" s="6"/>
      <c r="AJ937" s="80"/>
      <c r="AM937" s="114">
        <f t="shared" si="306"/>
        <v>937</v>
      </c>
      <c r="AN937" s="80"/>
      <c r="AO937" s="80"/>
      <c r="AP937" s="80"/>
      <c r="AQ937" s="80"/>
      <c r="AR937" s="127" t="s">
        <v>110</v>
      </c>
      <c r="AS937" s="80"/>
      <c r="AT937" s="128" t="s">
        <v>9</v>
      </c>
      <c r="AU937" s="7"/>
      <c r="AV937" s="129" t="s">
        <v>116</v>
      </c>
      <c r="AW937" s="126" t="str">
        <f t="shared" si="304"/>
        <v>Please consult operation manual for more information</v>
      </c>
      <c r="AX937" s="137"/>
      <c r="AY937" s="147"/>
      <c r="AZ937" s="167"/>
      <c r="BA937" s="167"/>
      <c r="BB937" s="147" t="str">
        <f t="shared" si="313"/>
        <v>1</v>
      </c>
      <c r="BC937" s="168"/>
      <c r="BD937" s="165"/>
      <c r="BE937" s="165"/>
      <c r="BF937" s="165"/>
      <c r="BG937" s="165"/>
      <c r="BH937" s="165"/>
      <c r="BI937" s="165"/>
      <c r="BJ937" s="165"/>
      <c r="BK937" s="165"/>
      <c r="BL937" s="165"/>
      <c r="BM937" s="165"/>
      <c r="BN937" s="165"/>
      <c r="BO937" s="165"/>
      <c r="BP937" s="165"/>
      <c r="BQ937" s="165"/>
      <c r="BS937" s="6"/>
      <c r="BT937" s="11"/>
      <c r="BU937" s="6"/>
      <c r="BV937" s="6"/>
    </row>
    <row r="938" spans="1:74" ht="15.75" x14ac:dyDescent="0.25">
      <c r="A938" s="52" t="s">
        <v>10055</v>
      </c>
      <c r="B938" s="56"/>
      <c r="C938" s="7" t="s">
        <v>111</v>
      </c>
      <c r="D938" s="7" t="s">
        <v>11877</v>
      </c>
      <c r="E938" s="7"/>
      <c r="F938" s="64"/>
      <c r="G938" s="6"/>
      <c r="H938" s="6"/>
      <c r="I938" s="10" t="s">
        <v>110</v>
      </c>
      <c r="J938" s="11" t="s">
        <v>9737</v>
      </c>
      <c r="K938" s="161"/>
      <c r="L938" s="176"/>
      <c r="M938" s="176">
        <v>1000</v>
      </c>
      <c r="O938" s="162"/>
      <c r="P938" s="80" t="s">
        <v>7936</v>
      </c>
      <c r="Q938" s="80" t="s">
        <v>7312</v>
      </c>
      <c r="R938" s="80"/>
      <c r="S938" s="163"/>
      <c r="T938" s="213"/>
      <c r="U938" s="162"/>
      <c r="V938" s="164"/>
      <c r="W938" s="12" t="str">
        <f>IF(COUNTIF(N938,"spare"),"","Mqtt1")</f>
        <v>Mqtt1</v>
      </c>
      <c r="X938" s="196" t="s">
        <v>10497</v>
      </c>
      <c r="Y938" s="6" t="str">
        <f t="shared" si="318"/>
        <v>marpower/450000-firedetection/201h19-s</v>
      </c>
      <c r="Z938" s="103" t="str">
        <f t="shared" si="317"/>
        <v>$.fault</v>
      </c>
      <c r="AB938" s="6"/>
      <c r="AJ938" s="80"/>
      <c r="AM938" s="114">
        <f t="shared" si="306"/>
        <v>938</v>
      </c>
      <c r="AN938" s="80"/>
      <c r="AO938" s="80"/>
      <c r="AP938" s="80"/>
      <c r="AQ938" s="80"/>
      <c r="AR938" s="127" t="s">
        <v>110</v>
      </c>
      <c r="AS938" s="80"/>
      <c r="AT938" s="128" t="s">
        <v>9</v>
      </c>
      <c r="AU938" s="7"/>
      <c r="AV938" s="129" t="s">
        <v>112</v>
      </c>
      <c r="AW938" s="126" t="str">
        <f t="shared" si="304"/>
        <v>Please consult operation manual for more information</v>
      </c>
      <c r="AX938" s="137"/>
      <c r="AY938" s="147"/>
      <c r="AZ938" s="167"/>
      <c r="BA938" s="167"/>
      <c r="BB938" s="147" t="str">
        <f t="shared" si="313"/>
        <v>1</v>
      </c>
      <c r="BC938" s="168"/>
      <c r="BD938" s="165"/>
      <c r="BE938" s="165"/>
      <c r="BF938" s="165"/>
      <c r="BG938" s="165"/>
      <c r="BH938" s="165"/>
      <c r="BI938" s="165"/>
      <c r="BJ938" s="165"/>
      <c r="BK938" s="165"/>
      <c r="BL938" s="165"/>
      <c r="BM938" s="165"/>
      <c r="BN938" s="165"/>
      <c r="BO938" s="165"/>
      <c r="BP938" s="165"/>
      <c r="BQ938" s="165"/>
      <c r="BS938" s="6"/>
      <c r="BT938" s="11"/>
      <c r="BU938" s="6"/>
      <c r="BV938" s="6"/>
    </row>
    <row r="939" spans="1:74" ht="15.75" x14ac:dyDescent="0.25">
      <c r="A939" s="52" t="s">
        <v>10055</v>
      </c>
      <c r="B939" s="56"/>
      <c r="C939" s="7" t="s">
        <v>111</v>
      </c>
      <c r="D939" s="7" t="s">
        <v>11877</v>
      </c>
      <c r="E939" s="7"/>
      <c r="F939" s="64"/>
      <c r="G939" s="6"/>
      <c r="H939" s="6"/>
      <c r="I939" s="10" t="s">
        <v>110</v>
      </c>
      <c r="J939" s="11" t="s">
        <v>9738</v>
      </c>
      <c r="K939" s="161"/>
      <c r="L939" s="176"/>
      <c r="M939" s="176">
        <v>1000</v>
      </c>
      <c r="O939" s="162"/>
      <c r="P939" s="80" t="s">
        <v>8050</v>
      </c>
      <c r="Q939" s="80" t="s">
        <v>7313</v>
      </c>
      <c r="R939" s="80"/>
      <c r="S939" s="163"/>
      <c r="T939" s="213"/>
      <c r="U939" s="162"/>
      <c r="V939" s="164"/>
      <c r="W939" s="12" t="str">
        <f>IF(COUNTIF(N939,"spare"),"","Mqtt1")</f>
        <v>Mqtt1</v>
      </c>
      <c r="X939" s="196" t="s">
        <v>10497</v>
      </c>
      <c r="Y939" s="6" t="str">
        <f t="shared" si="318"/>
        <v>marpower/450000-firedetection/201h19-s</v>
      </c>
      <c r="Z939" s="103" t="str">
        <f t="shared" si="317"/>
        <v>$.disabled</v>
      </c>
      <c r="AB939" s="6"/>
      <c r="AJ939" s="80"/>
      <c r="AM939" s="114">
        <f t="shared" si="306"/>
        <v>939</v>
      </c>
      <c r="AN939" s="80"/>
      <c r="AO939" s="80"/>
      <c r="AP939" s="80"/>
      <c r="AQ939" s="80"/>
      <c r="AR939" s="127" t="s">
        <v>110</v>
      </c>
      <c r="AS939" s="80"/>
      <c r="AT939" s="128" t="s">
        <v>9</v>
      </c>
      <c r="AU939" s="7"/>
      <c r="AV939" s="129" t="s">
        <v>112</v>
      </c>
      <c r="AW939" s="126" t="str">
        <f t="shared" si="304"/>
        <v>Please consult operation manual for more information</v>
      </c>
      <c r="AX939" s="137"/>
      <c r="AY939" s="147"/>
      <c r="AZ939" s="167"/>
      <c r="BA939" s="167"/>
      <c r="BB939" s="147" t="str">
        <f t="shared" si="313"/>
        <v>1</v>
      </c>
      <c r="BC939" s="168"/>
      <c r="BD939" s="165"/>
      <c r="BE939" s="165"/>
      <c r="BF939" s="165"/>
      <c r="BG939" s="165"/>
      <c r="BH939" s="165"/>
      <c r="BI939" s="165"/>
      <c r="BJ939" s="165"/>
      <c r="BK939" s="165"/>
      <c r="BL939" s="165"/>
      <c r="BM939" s="165"/>
      <c r="BN939" s="165"/>
      <c r="BO939" s="165"/>
      <c r="BP939" s="165"/>
      <c r="BQ939" s="165"/>
      <c r="BS939" s="6"/>
      <c r="BT939" s="11"/>
      <c r="BU939" s="6"/>
      <c r="BV939" s="6"/>
    </row>
    <row r="940" spans="1:74" ht="15.75" x14ac:dyDescent="0.25">
      <c r="A940" s="52" t="s">
        <v>10055</v>
      </c>
      <c r="B940" s="56"/>
      <c r="C940" s="7" t="s">
        <v>111</v>
      </c>
      <c r="D940" s="7" t="s">
        <v>11877</v>
      </c>
      <c r="E940" s="7"/>
      <c r="F940" s="64"/>
      <c r="G940" s="6"/>
      <c r="H940" s="6"/>
      <c r="I940" s="10" t="s">
        <v>110</v>
      </c>
      <c r="J940" s="11" t="s">
        <v>9739</v>
      </c>
      <c r="K940" s="161"/>
      <c r="L940" s="176"/>
      <c r="M940" s="176">
        <v>1000</v>
      </c>
      <c r="O940" s="162"/>
      <c r="P940" s="80" t="s">
        <v>8164</v>
      </c>
      <c r="Q940" s="80" t="s">
        <v>7314</v>
      </c>
      <c r="R940" s="80"/>
      <c r="S940" s="163"/>
      <c r="T940" s="213"/>
      <c r="U940" s="162"/>
      <c r="V940" s="164"/>
      <c r="W940" s="12" t="str">
        <f>IF(COUNTIF(N940,"spare"),"","Mqtt1")</f>
        <v>Mqtt1</v>
      </c>
      <c r="X940" s="196" t="s">
        <v>10497</v>
      </c>
      <c r="Y940" s="6" t="str">
        <f t="shared" si="318"/>
        <v>marpower/450000-firedetection/201h19-s</v>
      </c>
      <c r="Z940" s="103" t="str">
        <f t="shared" si="317"/>
        <v>$.test</v>
      </c>
      <c r="AB940" s="6"/>
      <c r="AJ940" s="80"/>
      <c r="AM940" s="114" t="str">
        <f t="shared" si="306"/>
        <v/>
      </c>
      <c r="AN940" s="80"/>
      <c r="AO940" s="80"/>
      <c r="AP940" s="80"/>
      <c r="AQ940" s="80"/>
      <c r="AR940" s="127"/>
      <c r="AS940" s="80"/>
      <c r="AT940" s="7"/>
      <c r="AU940" s="7"/>
      <c r="AV940" s="165"/>
      <c r="AW940" s="126" t="str">
        <f t="shared" si="304"/>
        <v/>
      </c>
      <c r="AX940" s="137"/>
      <c r="AY940" s="147"/>
      <c r="AZ940" s="167"/>
      <c r="BA940" s="167"/>
      <c r="BB940" s="147" t="str">
        <f t="shared" si="313"/>
        <v/>
      </c>
      <c r="BC940" s="168"/>
      <c r="BD940" s="165"/>
      <c r="BE940" s="165"/>
      <c r="BF940" s="165"/>
      <c r="BG940" s="165"/>
      <c r="BH940" s="165"/>
      <c r="BI940" s="165"/>
      <c r="BJ940" s="165"/>
      <c r="BK940" s="165"/>
      <c r="BL940" s="165"/>
      <c r="BM940" s="165"/>
      <c r="BN940" s="165"/>
      <c r="BO940" s="165"/>
      <c r="BP940" s="165"/>
      <c r="BQ940" s="165"/>
      <c r="BS940" s="6"/>
      <c r="BT940" s="11"/>
      <c r="BU940" s="6"/>
      <c r="BV940" s="6"/>
    </row>
    <row r="941" spans="1:74" ht="15.75" x14ac:dyDescent="0.25">
      <c r="A941" s="52" t="s">
        <v>10055</v>
      </c>
      <c r="B941" s="56"/>
      <c r="C941" s="7" t="s">
        <v>9455</v>
      </c>
      <c r="D941" s="7" t="s">
        <v>11877</v>
      </c>
      <c r="E941" s="7"/>
      <c r="F941" s="64"/>
      <c r="G941" s="6"/>
      <c r="H941" s="6"/>
      <c r="I941"/>
      <c r="J941" s="11" t="s">
        <v>7009</v>
      </c>
      <c r="K941" s="161" t="s">
        <v>511</v>
      </c>
      <c r="L941" s="176"/>
      <c r="M941" s="176">
        <v>1000</v>
      </c>
      <c r="N941" s="80" t="s">
        <v>1396</v>
      </c>
      <c r="O941" s="162"/>
      <c r="P941" s="80" t="s">
        <v>7485</v>
      </c>
      <c r="Q941" s="80"/>
      <c r="R941" s="80"/>
      <c r="S941" s="163"/>
      <c r="T941" s="213"/>
      <c r="U941" s="162"/>
      <c r="V941" s="164"/>
      <c r="W941" s="12"/>
      <c r="X941" s="196" t="s">
        <v>10445</v>
      </c>
      <c r="Y941" s="6"/>
      <c r="Z941" s="103"/>
      <c r="AA941" s="12">
        <v>1</v>
      </c>
      <c r="AB941" s="6" t="s">
        <v>196</v>
      </c>
      <c r="AC941" s="103">
        <v>42</v>
      </c>
      <c r="AJ941" s="80"/>
      <c r="AK941" s="113" t="s">
        <v>11878</v>
      </c>
      <c r="AM941" s="114" t="str">
        <f t="shared" si="306"/>
        <v/>
      </c>
      <c r="AN941" s="80"/>
      <c r="AO941" s="80"/>
      <c r="AP941" s="80"/>
      <c r="AQ941" s="80"/>
      <c r="AR941" s="127"/>
      <c r="AS941" s="80"/>
      <c r="AT941" s="7"/>
      <c r="AU941" s="7"/>
      <c r="AV941" s="165"/>
      <c r="AW941" s="126" t="str">
        <f t="shared" si="304"/>
        <v/>
      </c>
      <c r="AX941" s="137"/>
      <c r="AY941" s="147"/>
      <c r="AZ941" s="167"/>
      <c r="BA941" s="167"/>
      <c r="BB941" s="147" t="str">
        <f t="shared" si="313"/>
        <v/>
      </c>
      <c r="BC941" s="168"/>
      <c r="BD941" s="165"/>
      <c r="BE941" s="165"/>
      <c r="BF941" s="165"/>
      <c r="BG941" s="165"/>
      <c r="BH941" s="165"/>
      <c r="BI941" s="165"/>
      <c r="BJ941" s="165"/>
      <c r="BK941" s="165"/>
      <c r="BL941" s="165"/>
      <c r="BM941" s="165"/>
      <c r="BN941" s="165"/>
      <c r="BO941" s="165"/>
      <c r="BP941" s="165"/>
      <c r="BQ941" s="165"/>
      <c r="BS941" s="6"/>
      <c r="BT941" s="11"/>
      <c r="BU941" s="6"/>
      <c r="BV941" s="6"/>
    </row>
    <row r="942" spans="1:74" ht="15.75" x14ac:dyDescent="0.25">
      <c r="A942" s="52" t="s">
        <v>10055</v>
      </c>
      <c r="B942" s="56"/>
      <c r="C942" s="7" t="s">
        <v>111</v>
      </c>
      <c r="D942" s="7" t="s">
        <v>11877</v>
      </c>
      <c r="E942" s="7"/>
      <c r="F942" s="64"/>
      <c r="G942" s="6"/>
      <c r="H942" s="6"/>
      <c r="I942" s="10" t="s">
        <v>110</v>
      </c>
      <c r="J942" s="11" t="s">
        <v>9740</v>
      </c>
      <c r="K942" s="161"/>
      <c r="L942" s="176"/>
      <c r="M942" s="176">
        <v>1000</v>
      </c>
      <c r="O942" s="162"/>
      <c r="P942" s="80" t="s">
        <v>7709</v>
      </c>
      <c r="Q942" s="80" t="s">
        <v>7147</v>
      </c>
      <c r="R942" s="80"/>
      <c r="S942" s="163"/>
      <c r="T942" s="213"/>
      <c r="U942" s="162"/>
      <c r="V942" s="164"/>
      <c r="W942" s="12" t="str">
        <f t="shared" ref="W942" si="320">IF(COUNTIF(N942,"spare"),"","Mqtt1")</f>
        <v>Mqtt1</v>
      </c>
      <c r="X942" s="196" t="s">
        <v>10498</v>
      </c>
      <c r="Y942" s="6" t="str">
        <f>LOWER(SUBSTITUTE(SUBSTITUTE(IF(COUNTIF(N942,"spare"),"",_xlfn.CONCAT("marpower/",IF(X942&lt;&gt;"","450000 FIREDETECTION/"&amp;X942,"450000 FIREDETECTION GENERAL")))," ","-"),"_","-"))</f>
        <v>marpower/450000-firedetection/201h42</v>
      </c>
      <c r="Z942" s="103" t="str">
        <f t="shared" ref="Z942:Z951" si="321">IF(COUNTIF(N942,"spare"),"","$."&amp;_xlfn.REGEXREPLACE(IF(X942="",J942,_xlfn.REGEXREPLACE(J942,".*_","")),"^FIRE_",""))</f>
        <v>$.alarm</v>
      </c>
      <c r="AB942" s="6"/>
      <c r="AJ942" s="80"/>
      <c r="AM942" s="114">
        <f t="shared" si="306"/>
        <v>942</v>
      </c>
      <c r="AN942" s="80"/>
      <c r="AO942" s="80"/>
      <c r="AP942" s="80"/>
      <c r="AQ942" s="80"/>
      <c r="AR942" s="127" t="s">
        <v>110</v>
      </c>
      <c r="AS942" s="80"/>
      <c r="AT942" s="128" t="s">
        <v>9</v>
      </c>
      <c r="AU942" s="7"/>
      <c r="AV942" s="129" t="s">
        <v>112</v>
      </c>
      <c r="AW942" s="126" t="str">
        <f t="shared" si="304"/>
        <v>Please consult operation manual for more information</v>
      </c>
      <c r="AX942" s="137"/>
      <c r="AY942" s="147"/>
      <c r="AZ942" s="167"/>
      <c r="BA942" s="167"/>
      <c r="BB942" s="147" t="str">
        <f t="shared" si="313"/>
        <v>1</v>
      </c>
      <c r="BC942" s="168"/>
      <c r="BD942" s="165"/>
      <c r="BE942" s="165"/>
      <c r="BF942" s="165"/>
      <c r="BG942" s="165"/>
      <c r="BH942" s="165"/>
      <c r="BI942" s="165"/>
      <c r="BJ942" s="165"/>
      <c r="BK942" s="165"/>
      <c r="BL942" s="165"/>
      <c r="BM942" s="165"/>
      <c r="BN942" s="165"/>
      <c r="BO942" s="165"/>
      <c r="BP942" s="165"/>
      <c r="BQ942" s="165"/>
      <c r="BS942" s="6"/>
      <c r="BT942" s="11"/>
      <c r="BU942" s="6"/>
      <c r="BV942" s="6"/>
    </row>
    <row r="943" spans="1:74" ht="15.75" x14ac:dyDescent="0.25">
      <c r="A943" s="52" t="s">
        <v>10059</v>
      </c>
      <c r="B943" s="56"/>
      <c r="C943" s="7" t="s">
        <v>111</v>
      </c>
      <c r="D943" s="7" t="s">
        <v>11877</v>
      </c>
      <c r="E943" s="7"/>
      <c r="F943" s="64"/>
      <c r="G943" s="6"/>
      <c r="H943" s="6"/>
      <c r="I943" s="10" t="s">
        <v>110</v>
      </c>
      <c r="J943" s="11" t="s">
        <v>9741</v>
      </c>
      <c r="K943" s="161"/>
      <c r="L943" s="176"/>
      <c r="M943" s="176">
        <v>1000</v>
      </c>
      <c r="O943" s="162"/>
      <c r="P943" s="80" t="s">
        <v>7823</v>
      </c>
      <c r="Q943" s="80" t="s">
        <v>7299</v>
      </c>
      <c r="R943" s="80"/>
      <c r="S943" s="163"/>
      <c r="T943" s="213"/>
      <c r="U943" s="162"/>
      <c r="V943" s="164"/>
      <c r="W943" s="12" t="str">
        <f>IF(COUNTIF(N943,"spare"),"","Mqtt1")</f>
        <v>Mqtt1</v>
      </c>
      <c r="X943" s="196" t="s">
        <v>10498</v>
      </c>
      <c r="Y943" s="6" t="str">
        <f t="shared" ref="Y943:Y951" si="322">LOWER(SUBSTITUTE(SUBSTITUTE(IF(COUNTIF(N943,"spare"),"",_xlfn.CONCAT("marpower/",IF(X943&lt;&gt;"","450000 FIREDETECTION/"&amp;X943,"450000 FIREDETECTION GENERAL")))," ","-"),"_","-"))</f>
        <v>marpower/450000-firedetection/201h42</v>
      </c>
      <c r="Z943" s="103" t="str">
        <f t="shared" si="321"/>
        <v>$.prealarm</v>
      </c>
      <c r="AB943" s="6"/>
      <c r="AJ943" s="80"/>
      <c r="AM943" s="114">
        <f t="shared" si="306"/>
        <v>943</v>
      </c>
      <c r="AN943" s="80"/>
      <c r="AO943" s="80"/>
      <c r="AP943" s="80"/>
      <c r="AQ943" s="80"/>
      <c r="AR943" s="127" t="s">
        <v>110</v>
      </c>
      <c r="AS943" s="80"/>
      <c r="AT943" s="128" t="s">
        <v>9</v>
      </c>
      <c r="AU943" s="7"/>
      <c r="AV943" s="129" t="s">
        <v>116</v>
      </c>
      <c r="AW943" s="126" t="str">
        <f t="shared" si="304"/>
        <v>Please consult operation manual for more information</v>
      </c>
      <c r="AX943" s="137"/>
      <c r="AY943" s="147"/>
      <c r="AZ943" s="167"/>
      <c r="BA943" s="167"/>
      <c r="BB943" s="147" t="str">
        <f t="shared" si="313"/>
        <v>1</v>
      </c>
      <c r="BC943" s="168"/>
      <c r="BD943" s="165"/>
      <c r="BE943" s="165"/>
      <c r="BF943" s="165"/>
      <c r="BG943" s="165"/>
      <c r="BH943" s="165"/>
      <c r="BI943" s="165"/>
      <c r="BJ943" s="165"/>
      <c r="BK943" s="165"/>
      <c r="BL943" s="165"/>
      <c r="BM943" s="165"/>
      <c r="BN943" s="165"/>
      <c r="BO943" s="165"/>
      <c r="BP943" s="165"/>
      <c r="BQ943" s="165"/>
      <c r="BS943" s="6"/>
      <c r="BT943" s="11"/>
      <c r="BU943" s="6"/>
      <c r="BV943" s="6"/>
    </row>
    <row r="944" spans="1:74" ht="15.75" x14ac:dyDescent="0.25">
      <c r="A944" s="52" t="s">
        <v>10055</v>
      </c>
      <c r="B944" s="56"/>
      <c r="C944" s="7" t="s">
        <v>111</v>
      </c>
      <c r="D944" s="7" t="s">
        <v>11877</v>
      </c>
      <c r="E944" s="7"/>
      <c r="F944" s="64"/>
      <c r="G944" s="6"/>
      <c r="H944" s="6"/>
      <c r="I944" s="10" t="s">
        <v>110</v>
      </c>
      <c r="J944" s="11" t="s">
        <v>9742</v>
      </c>
      <c r="K944" s="161"/>
      <c r="L944" s="176"/>
      <c r="M944" s="176">
        <v>1000</v>
      </c>
      <c r="O944" s="162"/>
      <c r="P944" s="80" t="s">
        <v>7937</v>
      </c>
      <c r="Q944" s="80" t="s">
        <v>7300</v>
      </c>
      <c r="R944" s="80"/>
      <c r="S944" s="163"/>
      <c r="T944" s="213"/>
      <c r="U944" s="162"/>
      <c r="V944" s="164"/>
      <c r="W944" s="12" t="str">
        <f>IF(COUNTIF(N944,"spare"),"","Mqtt1")</f>
        <v>Mqtt1</v>
      </c>
      <c r="X944" s="196" t="s">
        <v>10498</v>
      </c>
      <c r="Y944" s="6" t="str">
        <f t="shared" si="322"/>
        <v>marpower/450000-firedetection/201h42</v>
      </c>
      <c r="Z944" s="103" t="str">
        <f t="shared" si="321"/>
        <v>$.fault</v>
      </c>
      <c r="AB944" s="6"/>
      <c r="AJ944" s="80"/>
      <c r="AM944" s="114">
        <f t="shared" si="306"/>
        <v>944</v>
      </c>
      <c r="AN944" s="80"/>
      <c r="AO944" s="80"/>
      <c r="AP944" s="80"/>
      <c r="AQ944" s="80"/>
      <c r="AR944" s="127" t="s">
        <v>110</v>
      </c>
      <c r="AS944" s="80"/>
      <c r="AT944" s="128" t="s">
        <v>9</v>
      </c>
      <c r="AU944" s="7"/>
      <c r="AV944" s="129" t="s">
        <v>112</v>
      </c>
      <c r="AW944" s="126" t="str">
        <f t="shared" si="304"/>
        <v>Please consult operation manual for more information</v>
      </c>
      <c r="AX944" s="137"/>
      <c r="AY944" s="147"/>
      <c r="AZ944" s="167"/>
      <c r="BA944" s="167"/>
      <c r="BB944" s="147" t="str">
        <f t="shared" si="313"/>
        <v>1</v>
      </c>
      <c r="BC944" s="168"/>
      <c r="BD944" s="165"/>
      <c r="BE944" s="165"/>
      <c r="BF944" s="165"/>
      <c r="BG944" s="165"/>
      <c r="BH944" s="165"/>
      <c r="BI944" s="165"/>
      <c r="BJ944" s="165"/>
      <c r="BK944" s="165"/>
      <c r="BL944" s="165"/>
      <c r="BM944" s="165"/>
      <c r="BN944" s="165"/>
      <c r="BO944" s="165"/>
      <c r="BP944" s="165"/>
      <c r="BQ944" s="165"/>
      <c r="BS944" s="6"/>
      <c r="BT944" s="11"/>
      <c r="BU944" s="6"/>
      <c r="BV944" s="6"/>
    </row>
    <row r="945" spans="1:74" ht="15.75" x14ac:dyDescent="0.25">
      <c r="A945" s="52" t="s">
        <v>10055</v>
      </c>
      <c r="B945" s="56"/>
      <c r="C945" s="7" t="s">
        <v>111</v>
      </c>
      <c r="D945" s="7" t="s">
        <v>11877</v>
      </c>
      <c r="E945" s="7"/>
      <c r="F945" s="64"/>
      <c r="G945" s="6"/>
      <c r="H945" s="6"/>
      <c r="I945" s="10" t="s">
        <v>110</v>
      </c>
      <c r="J945" s="11" t="s">
        <v>9743</v>
      </c>
      <c r="K945" s="161"/>
      <c r="L945" s="176"/>
      <c r="M945" s="176">
        <v>1000</v>
      </c>
      <c r="O945" s="162"/>
      <c r="P945" s="80" t="s">
        <v>8051</v>
      </c>
      <c r="Q945" s="80" t="s">
        <v>7301</v>
      </c>
      <c r="R945" s="80"/>
      <c r="S945" s="163"/>
      <c r="T945" s="213"/>
      <c r="U945" s="162"/>
      <c r="V945" s="164"/>
      <c r="W945" s="12" t="str">
        <f>IF(COUNTIF(N945,"spare"),"","Mqtt1")</f>
        <v>Mqtt1</v>
      </c>
      <c r="X945" s="196" t="s">
        <v>10498</v>
      </c>
      <c r="Y945" s="6" t="str">
        <f t="shared" si="322"/>
        <v>marpower/450000-firedetection/201h42</v>
      </c>
      <c r="Z945" s="103" t="str">
        <f t="shared" si="321"/>
        <v>$.disabled</v>
      </c>
      <c r="AB945" s="6"/>
      <c r="AJ945" s="80"/>
      <c r="AM945" s="114">
        <f t="shared" si="306"/>
        <v>945</v>
      </c>
      <c r="AN945" s="80"/>
      <c r="AO945" s="80"/>
      <c r="AP945" s="80"/>
      <c r="AQ945" s="80"/>
      <c r="AR945" s="127" t="s">
        <v>110</v>
      </c>
      <c r="AS945" s="80"/>
      <c r="AT945" s="128" t="s">
        <v>9</v>
      </c>
      <c r="AU945" s="7"/>
      <c r="AV945" s="129" t="s">
        <v>112</v>
      </c>
      <c r="AW945" s="126" t="str">
        <f t="shared" si="304"/>
        <v>Please consult operation manual for more information</v>
      </c>
      <c r="AX945" s="137"/>
      <c r="AY945" s="147"/>
      <c r="AZ945" s="167"/>
      <c r="BA945" s="167"/>
      <c r="BB945" s="147" t="str">
        <f t="shared" si="313"/>
        <v>1</v>
      </c>
      <c r="BC945" s="168"/>
      <c r="BD945" s="165"/>
      <c r="BE945" s="165"/>
      <c r="BF945" s="165"/>
      <c r="BG945" s="165"/>
      <c r="BH945" s="165"/>
      <c r="BI945" s="165"/>
      <c r="BJ945" s="165"/>
      <c r="BK945" s="165"/>
      <c r="BL945" s="165"/>
      <c r="BM945" s="165"/>
      <c r="BN945" s="165"/>
      <c r="BO945" s="165"/>
      <c r="BP945" s="165"/>
      <c r="BQ945" s="165"/>
      <c r="BS945" s="6"/>
      <c r="BT945" s="11"/>
      <c r="BU945" s="6"/>
      <c r="BV945" s="6"/>
    </row>
    <row r="946" spans="1:74" ht="15.75" x14ac:dyDescent="0.25">
      <c r="A946" s="52" t="s">
        <v>10055</v>
      </c>
      <c r="B946" s="56"/>
      <c r="C946" s="7" t="s">
        <v>111</v>
      </c>
      <c r="D946" s="7" t="s">
        <v>11877</v>
      </c>
      <c r="E946" s="7"/>
      <c r="F946" s="64"/>
      <c r="G946" s="6"/>
      <c r="H946" s="6"/>
      <c r="I946" s="10" t="s">
        <v>110</v>
      </c>
      <c r="J946" s="11" t="s">
        <v>9744</v>
      </c>
      <c r="K946" s="161"/>
      <c r="L946" s="176"/>
      <c r="M946" s="176">
        <v>1000</v>
      </c>
      <c r="O946" s="162"/>
      <c r="P946" s="80" t="s">
        <v>8165</v>
      </c>
      <c r="Q946" s="80" t="s">
        <v>7302</v>
      </c>
      <c r="R946" s="80"/>
      <c r="S946" s="163"/>
      <c r="T946" s="213"/>
      <c r="U946" s="162"/>
      <c r="V946" s="164"/>
      <c r="W946" s="12" t="str">
        <f>IF(COUNTIF(N946,"spare"),"","Mqtt1")</f>
        <v>Mqtt1</v>
      </c>
      <c r="X946" s="196" t="s">
        <v>10498</v>
      </c>
      <c r="Y946" s="6" t="str">
        <f t="shared" si="322"/>
        <v>marpower/450000-firedetection/201h42</v>
      </c>
      <c r="Z946" s="103" t="str">
        <f t="shared" si="321"/>
        <v>$.test</v>
      </c>
      <c r="AB946" s="6"/>
      <c r="AJ946" s="80"/>
      <c r="AM946" s="114" t="str">
        <f t="shared" si="306"/>
        <v/>
      </c>
      <c r="AN946" s="80"/>
      <c r="AO946" s="80"/>
      <c r="AP946" s="80"/>
      <c r="AQ946" s="80"/>
      <c r="AR946" s="127"/>
      <c r="AS946" s="80"/>
      <c r="AT946" s="7"/>
      <c r="AU946" s="7"/>
      <c r="AV946" s="165"/>
      <c r="AW946" s="126" t="str">
        <f t="shared" si="304"/>
        <v/>
      </c>
      <c r="AX946" s="137"/>
      <c r="AY946" s="147"/>
      <c r="AZ946" s="167"/>
      <c r="BA946" s="167"/>
      <c r="BB946" s="147" t="str">
        <f t="shared" si="313"/>
        <v/>
      </c>
      <c r="BC946" s="168"/>
      <c r="BD946" s="165"/>
      <c r="BE946" s="165"/>
      <c r="BF946" s="165"/>
      <c r="BG946" s="165"/>
      <c r="BH946" s="165"/>
      <c r="BI946" s="165"/>
      <c r="BJ946" s="165"/>
      <c r="BK946" s="165"/>
      <c r="BL946" s="165"/>
      <c r="BM946" s="165"/>
      <c r="BN946" s="165"/>
      <c r="BO946" s="165"/>
      <c r="BP946" s="165"/>
      <c r="BQ946" s="165"/>
      <c r="BS946" s="6"/>
      <c r="BT946" s="11"/>
      <c r="BU946" s="6"/>
      <c r="BV946" s="6"/>
    </row>
    <row r="947" spans="1:74" ht="15.75" x14ac:dyDescent="0.25">
      <c r="A947" s="52" t="s">
        <v>10055</v>
      </c>
      <c r="B947" s="56"/>
      <c r="C947" s="7" t="s">
        <v>111</v>
      </c>
      <c r="D947" s="7" t="s">
        <v>11877</v>
      </c>
      <c r="E947" s="7"/>
      <c r="F947" s="64"/>
      <c r="G947" s="6"/>
      <c r="H947" s="6"/>
      <c r="I947" s="10" t="s">
        <v>110</v>
      </c>
      <c r="J947" s="11" t="s">
        <v>9745</v>
      </c>
      <c r="K947" s="161"/>
      <c r="L947" s="176"/>
      <c r="M947" s="176">
        <v>1000</v>
      </c>
      <c r="O947" s="162"/>
      <c r="P947" s="80" t="s">
        <v>7710</v>
      </c>
      <c r="Q947" s="80" t="s">
        <v>7148</v>
      </c>
      <c r="R947" s="80"/>
      <c r="S947" s="163"/>
      <c r="T947" s="213"/>
      <c r="U947" s="162"/>
      <c r="V947" s="164"/>
      <c r="W947" s="12" t="str">
        <f t="shared" ref="W947" si="323">IF(COUNTIF(N947,"spare"),"","Mqtt1")</f>
        <v>Mqtt1</v>
      </c>
      <c r="X947" s="196" t="s">
        <v>10499</v>
      </c>
      <c r="Y947" s="6" t="str">
        <f t="shared" si="322"/>
        <v>marpower/450000-firedetection/201h41</v>
      </c>
      <c r="Z947" s="103" t="str">
        <f t="shared" si="321"/>
        <v>$.alarm</v>
      </c>
      <c r="AB947" s="6"/>
      <c r="AJ947" s="80"/>
      <c r="AM947" s="114">
        <f t="shared" si="306"/>
        <v>947</v>
      </c>
      <c r="AN947" s="80"/>
      <c r="AO947" s="80"/>
      <c r="AP947" s="80"/>
      <c r="AQ947" s="80"/>
      <c r="AR947" s="127" t="s">
        <v>110</v>
      </c>
      <c r="AS947" s="80"/>
      <c r="AT947" s="128" t="s">
        <v>9</v>
      </c>
      <c r="AU947" s="7"/>
      <c r="AV947" s="129" t="s">
        <v>112</v>
      </c>
      <c r="AW947" s="126" t="str">
        <f t="shared" si="304"/>
        <v>Please consult operation manual for more information</v>
      </c>
      <c r="AX947" s="137"/>
      <c r="AY947" s="147"/>
      <c r="AZ947" s="167"/>
      <c r="BA947" s="167"/>
      <c r="BB947" s="147" t="str">
        <f t="shared" si="313"/>
        <v>1</v>
      </c>
      <c r="BC947" s="168"/>
      <c r="BD947" s="165"/>
      <c r="BE947" s="165"/>
      <c r="BF947" s="165"/>
      <c r="BG947" s="165"/>
      <c r="BH947" s="165"/>
      <c r="BI947" s="165"/>
      <c r="BJ947" s="165"/>
      <c r="BK947" s="165"/>
      <c r="BL947" s="165"/>
      <c r="BM947" s="165"/>
      <c r="BN947" s="165"/>
      <c r="BO947" s="165"/>
      <c r="BP947" s="165"/>
      <c r="BQ947" s="165"/>
      <c r="BS947" s="6"/>
      <c r="BT947" s="11"/>
      <c r="BU947" s="6"/>
      <c r="BV947" s="6"/>
    </row>
    <row r="948" spans="1:74" ht="15.75" x14ac:dyDescent="0.25">
      <c r="A948" s="52" t="s">
        <v>10059</v>
      </c>
      <c r="B948" s="56"/>
      <c r="C948" s="7" t="s">
        <v>111</v>
      </c>
      <c r="D948" s="7" t="s">
        <v>11877</v>
      </c>
      <c r="E948" s="7"/>
      <c r="F948" s="64"/>
      <c r="G948" s="6"/>
      <c r="H948" s="6"/>
      <c r="I948" s="10" t="s">
        <v>110</v>
      </c>
      <c r="J948" s="11" t="s">
        <v>9746</v>
      </c>
      <c r="K948" s="161"/>
      <c r="L948" s="176"/>
      <c r="M948" s="176">
        <v>1000</v>
      </c>
      <c r="O948" s="162"/>
      <c r="P948" s="80" t="s">
        <v>7824</v>
      </c>
      <c r="Q948" s="80" t="s">
        <v>7303</v>
      </c>
      <c r="R948" s="80"/>
      <c r="S948" s="163"/>
      <c r="T948" s="213"/>
      <c r="U948" s="162"/>
      <c r="V948" s="164"/>
      <c r="W948" s="12" t="str">
        <f>IF(COUNTIF(N948,"spare"),"","Mqtt1")</f>
        <v>Mqtt1</v>
      </c>
      <c r="X948" s="196" t="s">
        <v>10499</v>
      </c>
      <c r="Y948" s="6" t="str">
        <f t="shared" si="322"/>
        <v>marpower/450000-firedetection/201h41</v>
      </c>
      <c r="Z948" s="103" t="str">
        <f t="shared" si="321"/>
        <v>$.prealarm</v>
      </c>
      <c r="AB948" s="6"/>
      <c r="AJ948" s="80"/>
      <c r="AM948" s="114">
        <f t="shared" si="306"/>
        <v>948</v>
      </c>
      <c r="AN948" s="80"/>
      <c r="AO948" s="80"/>
      <c r="AP948" s="80"/>
      <c r="AQ948" s="80"/>
      <c r="AR948" s="127" t="s">
        <v>110</v>
      </c>
      <c r="AS948" s="80"/>
      <c r="AT948" s="128" t="s">
        <v>9</v>
      </c>
      <c r="AU948" s="7"/>
      <c r="AV948" s="129" t="s">
        <v>116</v>
      </c>
      <c r="AW948" s="126" t="str">
        <f t="shared" si="304"/>
        <v>Please consult operation manual for more information</v>
      </c>
      <c r="AX948" s="137"/>
      <c r="AY948" s="147"/>
      <c r="AZ948" s="167"/>
      <c r="BA948" s="167"/>
      <c r="BB948" s="147" t="str">
        <f t="shared" si="313"/>
        <v>1</v>
      </c>
      <c r="BC948" s="168"/>
      <c r="BD948" s="165"/>
      <c r="BE948" s="165"/>
      <c r="BF948" s="165"/>
      <c r="BG948" s="165"/>
      <c r="BH948" s="165"/>
      <c r="BI948" s="165"/>
      <c r="BJ948" s="165"/>
      <c r="BK948" s="165"/>
      <c r="BL948" s="165"/>
      <c r="BM948" s="165"/>
      <c r="BN948" s="165"/>
      <c r="BO948" s="165"/>
      <c r="BP948" s="165"/>
      <c r="BQ948" s="165"/>
      <c r="BS948" s="6"/>
      <c r="BT948" s="11"/>
      <c r="BU948" s="6"/>
      <c r="BV948" s="6"/>
    </row>
    <row r="949" spans="1:74" ht="15.75" x14ac:dyDescent="0.25">
      <c r="A949" s="52" t="s">
        <v>10055</v>
      </c>
      <c r="B949" s="56"/>
      <c r="C949" s="7" t="s">
        <v>111</v>
      </c>
      <c r="D949" s="7" t="s">
        <v>11877</v>
      </c>
      <c r="E949" s="7"/>
      <c r="F949" s="64"/>
      <c r="G949" s="6"/>
      <c r="H949" s="6"/>
      <c r="I949" s="10" t="s">
        <v>110</v>
      </c>
      <c r="J949" s="11" t="s">
        <v>9747</v>
      </c>
      <c r="K949" s="161"/>
      <c r="L949" s="176"/>
      <c r="M949" s="176">
        <v>1000</v>
      </c>
      <c r="O949" s="162"/>
      <c r="P949" s="80" t="s">
        <v>7938</v>
      </c>
      <c r="Q949" s="80" t="s">
        <v>7304</v>
      </c>
      <c r="R949" s="80"/>
      <c r="S949" s="163"/>
      <c r="T949" s="213"/>
      <c r="U949" s="162"/>
      <c r="V949" s="164"/>
      <c r="W949" s="12" t="str">
        <f>IF(COUNTIF(N949,"spare"),"","Mqtt1")</f>
        <v>Mqtt1</v>
      </c>
      <c r="X949" s="196" t="s">
        <v>10499</v>
      </c>
      <c r="Y949" s="6" t="str">
        <f t="shared" si="322"/>
        <v>marpower/450000-firedetection/201h41</v>
      </c>
      <c r="Z949" s="103" t="str">
        <f t="shared" si="321"/>
        <v>$.fault</v>
      </c>
      <c r="AB949" s="6"/>
      <c r="AJ949" s="80"/>
      <c r="AM949" s="114">
        <f t="shared" si="306"/>
        <v>949</v>
      </c>
      <c r="AN949" s="80"/>
      <c r="AO949" s="80"/>
      <c r="AP949" s="80"/>
      <c r="AQ949" s="80"/>
      <c r="AR949" s="127" t="s">
        <v>110</v>
      </c>
      <c r="AS949" s="80"/>
      <c r="AT949" s="128" t="s">
        <v>9</v>
      </c>
      <c r="AU949" s="7"/>
      <c r="AV949" s="129" t="s">
        <v>112</v>
      </c>
      <c r="AW949" s="126" t="str">
        <f t="shared" si="304"/>
        <v>Please consult operation manual for more information</v>
      </c>
      <c r="AX949" s="137"/>
      <c r="AY949" s="147"/>
      <c r="AZ949" s="167"/>
      <c r="BA949" s="167"/>
      <c r="BB949" s="147" t="str">
        <f t="shared" si="313"/>
        <v>1</v>
      </c>
      <c r="BC949" s="168"/>
      <c r="BD949" s="165"/>
      <c r="BE949" s="165"/>
      <c r="BF949" s="165"/>
      <c r="BG949" s="165"/>
      <c r="BH949" s="165"/>
      <c r="BI949" s="165"/>
      <c r="BJ949" s="165"/>
      <c r="BK949" s="165"/>
      <c r="BL949" s="165"/>
      <c r="BM949" s="165"/>
      <c r="BN949" s="165"/>
      <c r="BO949" s="165"/>
      <c r="BP949" s="165"/>
      <c r="BQ949" s="165"/>
      <c r="BS949" s="6"/>
      <c r="BT949" s="11"/>
      <c r="BU949" s="6"/>
      <c r="BV949" s="6"/>
    </row>
    <row r="950" spans="1:74" ht="15.75" x14ac:dyDescent="0.25">
      <c r="A950" s="52" t="s">
        <v>10055</v>
      </c>
      <c r="B950" s="56"/>
      <c r="C950" s="7" t="s">
        <v>111</v>
      </c>
      <c r="D950" s="7" t="s">
        <v>11877</v>
      </c>
      <c r="E950" s="7"/>
      <c r="F950" s="64"/>
      <c r="G950" s="6"/>
      <c r="H950" s="6"/>
      <c r="I950" s="10" t="s">
        <v>110</v>
      </c>
      <c r="J950" s="11" t="s">
        <v>9748</v>
      </c>
      <c r="K950" s="161"/>
      <c r="L950" s="176"/>
      <c r="M950" s="176">
        <v>1000</v>
      </c>
      <c r="O950" s="162"/>
      <c r="P950" s="80" t="s">
        <v>8052</v>
      </c>
      <c r="Q950" s="80" t="s">
        <v>7305</v>
      </c>
      <c r="R950" s="80"/>
      <c r="S950" s="163"/>
      <c r="T950" s="213"/>
      <c r="U950" s="162"/>
      <c r="V950" s="164"/>
      <c r="W950" s="12" t="str">
        <f>IF(COUNTIF(N950,"spare"),"","Mqtt1")</f>
        <v>Mqtt1</v>
      </c>
      <c r="X950" s="196" t="s">
        <v>10499</v>
      </c>
      <c r="Y950" s="6" t="str">
        <f t="shared" si="322"/>
        <v>marpower/450000-firedetection/201h41</v>
      </c>
      <c r="Z950" s="103" t="str">
        <f t="shared" si="321"/>
        <v>$.disabled</v>
      </c>
      <c r="AB950" s="6"/>
      <c r="AJ950" s="80"/>
      <c r="AM950" s="114">
        <f t="shared" si="306"/>
        <v>950</v>
      </c>
      <c r="AN950" s="80"/>
      <c r="AO950" s="80"/>
      <c r="AP950" s="80"/>
      <c r="AQ950" s="80"/>
      <c r="AR950" s="127" t="s">
        <v>110</v>
      </c>
      <c r="AS950" s="80"/>
      <c r="AT950" s="128" t="s">
        <v>9</v>
      </c>
      <c r="AU950" s="7"/>
      <c r="AV950" s="129" t="s">
        <v>112</v>
      </c>
      <c r="AW950" s="126" t="str">
        <f t="shared" si="304"/>
        <v>Please consult operation manual for more information</v>
      </c>
      <c r="AX950" s="137"/>
      <c r="AY950" s="147"/>
      <c r="AZ950" s="167"/>
      <c r="BA950" s="167"/>
      <c r="BB950" s="147" t="str">
        <f t="shared" si="313"/>
        <v>1</v>
      </c>
      <c r="BC950" s="168"/>
      <c r="BD950" s="165"/>
      <c r="BE950" s="165"/>
      <c r="BF950" s="165"/>
      <c r="BG950" s="165"/>
      <c r="BH950" s="165"/>
      <c r="BI950" s="165"/>
      <c r="BJ950" s="165"/>
      <c r="BK950" s="165"/>
      <c r="BL950" s="165"/>
      <c r="BM950" s="165"/>
      <c r="BN950" s="165"/>
      <c r="BO950" s="165"/>
      <c r="BP950" s="165"/>
      <c r="BQ950" s="165"/>
      <c r="BS950" s="6"/>
      <c r="BT950" s="11"/>
      <c r="BU950" s="6"/>
      <c r="BV950" s="6"/>
    </row>
    <row r="951" spans="1:74" ht="15.75" x14ac:dyDescent="0.25">
      <c r="A951" s="52" t="s">
        <v>10055</v>
      </c>
      <c r="B951" s="56"/>
      <c r="C951" s="7" t="s">
        <v>111</v>
      </c>
      <c r="D951" s="7" t="s">
        <v>11877</v>
      </c>
      <c r="E951" s="7"/>
      <c r="F951" s="64"/>
      <c r="G951" s="6"/>
      <c r="H951" s="6"/>
      <c r="I951" s="10" t="s">
        <v>110</v>
      </c>
      <c r="J951" s="11" t="s">
        <v>9749</v>
      </c>
      <c r="K951" s="161"/>
      <c r="L951" s="176"/>
      <c r="M951" s="176">
        <v>1000</v>
      </c>
      <c r="O951" s="162"/>
      <c r="P951" s="80" t="s">
        <v>8166</v>
      </c>
      <c r="Q951" s="80" t="s">
        <v>7306</v>
      </c>
      <c r="R951" s="80"/>
      <c r="S951" s="163"/>
      <c r="T951" s="213"/>
      <c r="U951" s="162"/>
      <c r="V951" s="164"/>
      <c r="W951" s="12" t="str">
        <f>IF(COUNTIF(N951,"spare"),"","Mqtt1")</f>
        <v>Mqtt1</v>
      </c>
      <c r="X951" s="196" t="s">
        <v>10499</v>
      </c>
      <c r="Y951" s="6" t="str">
        <f t="shared" si="322"/>
        <v>marpower/450000-firedetection/201h41</v>
      </c>
      <c r="Z951" s="103" t="str">
        <f t="shared" si="321"/>
        <v>$.test</v>
      </c>
      <c r="AB951" s="6"/>
      <c r="AJ951" s="80"/>
      <c r="AM951" s="114" t="str">
        <f t="shared" si="306"/>
        <v/>
      </c>
      <c r="AN951" s="80"/>
      <c r="AO951" s="80"/>
      <c r="AP951" s="80"/>
      <c r="AQ951" s="80"/>
      <c r="AR951" s="127"/>
      <c r="AS951" s="80"/>
      <c r="AT951" s="7"/>
      <c r="AU951" s="7"/>
      <c r="AV951" s="165"/>
      <c r="AW951" s="126" t="str">
        <f t="shared" si="304"/>
        <v/>
      </c>
      <c r="AX951" s="137"/>
      <c r="AY951" s="147"/>
      <c r="AZ951" s="167"/>
      <c r="BA951" s="167"/>
      <c r="BB951" s="147" t="str">
        <f t="shared" si="313"/>
        <v/>
      </c>
      <c r="BC951" s="168"/>
      <c r="BD951" s="165"/>
      <c r="BE951" s="165"/>
      <c r="BF951" s="165"/>
      <c r="BG951" s="165"/>
      <c r="BH951" s="165"/>
      <c r="BI951" s="165"/>
      <c r="BJ951" s="165"/>
      <c r="BK951" s="165"/>
      <c r="BL951" s="165"/>
      <c r="BM951" s="165"/>
      <c r="BN951" s="165"/>
      <c r="BO951" s="165"/>
      <c r="BP951" s="165"/>
      <c r="BQ951" s="165"/>
      <c r="BS951" s="6"/>
      <c r="BT951" s="11"/>
      <c r="BU951" s="6"/>
      <c r="BV951" s="6"/>
    </row>
    <row r="952" spans="1:74" ht="15.75" x14ac:dyDescent="0.25">
      <c r="A952" s="52" t="s">
        <v>10055</v>
      </c>
      <c r="B952" s="56"/>
      <c r="C952" s="7" t="s">
        <v>9455</v>
      </c>
      <c r="D952" s="7" t="s">
        <v>11877</v>
      </c>
      <c r="E952" s="7"/>
      <c r="F952" s="64"/>
      <c r="G952" s="6"/>
      <c r="H952" s="6"/>
      <c r="I952"/>
      <c r="J952" s="11" t="s">
        <v>7010</v>
      </c>
      <c r="K952" s="161" t="s">
        <v>511</v>
      </c>
      <c r="L952" s="176"/>
      <c r="M952" s="176">
        <v>1000</v>
      </c>
      <c r="N952" s="80" t="s">
        <v>1396</v>
      </c>
      <c r="O952" s="162"/>
      <c r="P952" s="80" t="s">
        <v>7486</v>
      </c>
      <c r="Q952" s="80"/>
      <c r="R952" s="80"/>
      <c r="S952" s="163"/>
      <c r="T952" s="213"/>
      <c r="U952" s="162"/>
      <c r="V952" s="164"/>
      <c r="W952" s="12"/>
      <c r="X952" s="196" t="s">
        <v>10445</v>
      </c>
      <c r="Y952" s="6"/>
      <c r="Z952" s="103"/>
      <c r="AA952" s="12">
        <v>1</v>
      </c>
      <c r="AB952" s="6" t="s">
        <v>196</v>
      </c>
      <c r="AC952" s="103">
        <v>43</v>
      </c>
      <c r="AJ952" s="80"/>
      <c r="AK952" s="113" t="s">
        <v>11878</v>
      </c>
      <c r="AM952" s="114" t="str">
        <f t="shared" si="306"/>
        <v/>
      </c>
      <c r="AN952" s="80"/>
      <c r="AO952" s="80"/>
      <c r="AP952" s="80"/>
      <c r="AQ952" s="80"/>
      <c r="AR952" s="127"/>
      <c r="AS952" s="80"/>
      <c r="AT952" s="128"/>
      <c r="AU952" s="7"/>
      <c r="AV952" s="129"/>
      <c r="AW952" s="126" t="str">
        <f t="shared" si="304"/>
        <v/>
      </c>
      <c r="AX952" s="137"/>
      <c r="AY952" s="147"/>
      <c r="AZ952" s="167"/>
      <c r="BA952" s="167"/>
      <c r="BB952" s="147" t="str">
        <f t="shared" si="313"/>
        <v/>
      </c>
      <c r="BC952" s="168"/>
      <c r="BD952" s="165"/>
      <c r="BE952" s="165"/>
      <c r="BF952" s="165"/>
      <c r="BG952" s="165"/>
      <c r="BH952" s="165"/>
      <c r="BI952" s="165"/>
      <c r="BJ952" s="165"/>
      <c r="BK952" s="165"/>
      <c r="BL952" s="165"/>
      <c r="BM952" s="165"/>
      <c r="BN952" s="165"/>
      <c r="BO952" s="165"/>
      <c r="BP952" s="165"/>
      <c r="BQ952" s="165"/>
      <c r="BS952" s="6"/>
      <c r="BT952" s="11"/>
      <c r="BU952" s="6"/>
      <c r="BV952" s="6"/>
    </row>
    <row r="953" spans="1:74" ht="15.75" x14ac:dyDescent="0.25">
      <c r="A953" s="52" t="s">
        <v>10055</v>
      </c>
      <c r="B953" s="56"/>
      <c r="C953" s="7" t="s">
        <v>111</v>
      </c>
      <c r="D953" s="7" t="s">
        <v>11877</v>
      </c>
      <c r="E953" s="7"/>
      <c r="F953" s="64"/>
      <c r="G953" s="6"/>
      <c r="H953" s="6"/>
      <c r="I953" s="10" t="s">
        <v>110</v>
      </c>
      <c r="J953" s="11" t="s">
        <v>9750</v>
      </c>
      <c r="K953" s="161"/>
      <c r="L953" s="176"/>
      <c r="M953" s="176">
        <v>1000</v>
      </c>
      <c r="O953" s="162"/>
      <c r="P953" s="80" t="s">
        <v>7711</v>
      </c>
      <c r="Q953" s="80" t="s">
        <v>7149</v>
      </c>
      <c r="R953" s="80"/>
      <c r="S953" s="163"/>
      <c r="T953" s="213"/>
      <c r="U953" s="162"/>
      <c r="V953" s="164"/>
      <c r="W953" s="12" t="str">
        <f t="shared" ref="W953" si="324">IF(COUNTIF(N953,"spare"),"","Mqtt1")</f>
        <v>Mqtt1</v>
      </c>
      <c r="X953" s="196" t="s">
        <v>10500</v>
      </c>
      <c r="Y953" s="6" t="str">
        <f>LOWER(SUBSTITUTE(SUBSTITUTE(IF(COUNTIF(N953,"spare"),"",_xlfn.CONCAT("marpower/",IF(X953&lt;&gt;"","450000 FIREDETECTION/"&amp;X953,"450000 FIREDETECTION GENERAL")))," ","-"),"_","-"))</f>
        <v>marpower/450000-firedetection/201h40</v>
      </c>
      <c r="Z953" s="103" t="str">
        <f t="shared" ref="Z953:Z962" si="325">IF(COUNTIF(N953,"spare"),"","$."&amp;_xlfn.REGEXREPLACE(IF(X953="",J953,_xlfn.REGEXREPLACE(J953,".*_","")),"^FIRE_",""))</f>
        <v>$.alarm</v>
      </c>
      <c r="AB953" s="6"/>
      <c r="AJ953" s="80"/>
      <c r="AM953" s="114">
        <f t="shared" si="306"/>
        <v>953</v>
      </c>
      <c r="AN953" s="80"/>
      <c r="AO953" s="80"/>
      <c r="AP953" s="80"/>
      <c r="AQ953" s="80"/>
      <c r="AR953" s="127" t="s">
        <v>110</v>
      </c>
      <c r="AS953" s="80"/>
      <c r="AT953" s="128" t="s">
        <v>9</v>
      </c>
      <c r="AU953" s="7"/>
      <c r="AV953" s="129" t="s">
        <v>112</v>
      </c>
      <c r="AW953" s="126" t="str">
        <f t="shared" si="304"/>
        <v>Please consult operation manual for more information</v>
      </c>
      <c r="AX953" s="137"/>
      <c r="AY953" s="147"/>
      <c r="AZ953" s="167"/>
      <c r="BA953" s="167"/>
      <c r="BB953" s="147" t="str">
        <f t="shared" si="313"/>
        <v>1</v>
      </c>
      <c r="BC953" s="168"/>
      <c r="BD953" s="165"/>
      <c r="BE953" s="165"/>
      <c r="BF953" s="165"/>
      <c r="BG953" s="165"/>
      <c r="BH953" s="165"/>
      <c r="BI953" s="165"/>
      <c r="BJ953" s="165"/>
      <c r="BK953" s="165"/>
      <c r="BL953" s="165"/>
      <c r="BM953" s="165"/>
      <c r="BN953" s="165"/>
      <c r="BO953" s="165"/>
      <c r="BP953" s="165"/>
      <c r="BQ953" s="165"/>
      <c r="BS953" s="6"/>
      <c r="BT953" s="11"/>
      <c r="BU953" s="6"/>
      <c r="BV953" s="6"/>
    </row>
    <row r="954" spans="1:74" ht="15.75" x14ac:dyDescent="0.25">
      <c r="A954" s="52" t="s">
        <v>10059</v>
      </c>
      <c r="B954" s="56"/>
      <c r="C954" s="7" t="s">
        <v>111</v>
      </c>
      <c r="D954" s="7" t="s">
        <v>11877</v>
      </c>
      <c r="E954" s="7"/>
      <c r="F954" s="64"/>
      <c r="G954" s="6"/>
      <c r="H954" s="6"/>
      <c r="I954" s="10" t="s">
        <v>110</v>
      </c>
      <c r="J954" s="11" t="s">
        <v>9751</v>
      </c>
      <c r="K954" s="161"/>
      <c r="L954" s="176"/>
      <c r="M954" s="176">
        <v>1000</v>
      </c>
      <c r="O954" s="162"/>
      <c r="P954" s="80" t="s">
        <v>7825</v>
      </c>
      <c r="Q954" s="80" t="s">
        <v>7291</v>
      </c>
      <c r="R954" s="80"/>
      <c r="S954" s="163"/>
      <c r="T954" s="213"/>
      <c r="U954" s="162"/>
      <c r="V954" s="164"/>
      <c r="W954" s="12" t="str">
        <f>IF(COUNTIF(N954,"spare"),"","Mqtt1")</f>
        <v>Mqtt1</v>
      </c>
      <c r="X954" s="196" t="s">
        <v>10500</v>
      </c>
      <c r="Y954" s="6" t="str">
        <f t="shared" ref="Y954:Y962" si="326">LOWER(SUBSTITUTE(SUBSTITUTE(IF(COUNTIF(N954,"spare"),"",_xlfn.CONCAT("marpower/",IF(X954&lt;&gt;"","450000 FIREDETECTION/"&amp;X954,"450000 FIREDETECTION GENERAL")))," ","-"),"_","-"))</f>
        <v>marpower/450000-firedetection/201h40</v>
      </c>
      <c r="Z954" s="103" t="str">
        <f t="shared" si="325"/>
        <v>$.prealarm</v>
      </c>
      <c r="AB954" s="6"/>
      <c r="AJ954" s="80"/>
      <c r="AM954" s="114">
        <f t="shared" si="306"/>
        <v>954</v>
      </c>
      <c r="AN954" s="80"/>
      <c r="AO954" s="80"/>
      <c r="AP954" s="80"/>
      <c r="AQ954" s="80"/>
      <c r="AR954" s="127" t="s">
        <v>110</v>
      </c>
      <c r="AS954" s="80"/>
      <c r="AT954" s="128" t="s">
        <v>9</v>
      </c>
      <c r="AU954" s="7"/>
      <c r="AV954" s="129" t="s">
        <v>116</v>
      </c>
      <c r="AW954" s="126" t="str">
        <f t="shared" si="304"/>
        <v>Please consult operation manual for more information</v>
      </c>
      <c r="AX954" s="137"/>
      <c r="AY954" s="147"/>
      <c r="AZ954" s="167"/>
      <c r="BA954" s="167"/>
      <c r="BB954" s="147" t="str">
        <f t="shared" si="313"/>
        <v>1</v>
      </c>
      <c r="BC954" s="168"/>
      <c r="BD954" s="165"/>
      <c r="BE954" s="165"/>
      <c r="BF954" s="165"/>
      <c r="BG954" s="165"/>
      <c r="BH954" s="165"/>
      <c r="BI954" s="165"/>
      <c r="BJ954" s="165"/>
      <c r="BK954" s="165"/>
      <c r="BL954" s="165"/>
      <c r="BM954" s="165"/>
      <c r="BN954" s="165"/>
      <c r="BO954" s="165"/>
      <c r="BP954" s="165"/>
      <c r="BQ954" s="165"/>
      <c r="BS954" s="6"/>
      <c r="BT954" s="11"/>
      <c r="BU954" s="6"/>
      <c r="BV954" s="6"/>
    </row>
    <row r="955" spans="1:74" ht="15.75" x14ac:dyDescent="0.25">
      <c r="A955" s="52" t="s">
        <v>10055</v>
      </c>
      <c r="B955" s="56"/>
      <c r="C955" s="7" t="s">
        <v>111</v>
      </c>
      <c r="D955" s="7" t="s">
        <v>11877</v>
      </c>
      <c r="E955" s="7"/>
      <c r="F955" s="64"/>
      <c r="G955" s="6"/>
      <c r="H955" s="6"/>
      <c r="I955" s="10" t="s">
        <v>110</v>
      </c>
      <c r="J955" s="11" t="s">
        <v>9752</v>
      </c>
      <c r="K955" s="161"/>
      <c r="L955" s="176"/>
      <c r="M955" s="176">
        <v>1000</v>
      </c>
      <c r="O955" s="162"/>
      <c r="P955" s="80" t="s">
        <v>7939</v>
      </c>
      <c r="Q955" s="80" t="s">
        <v>7292</v>
      </c>
      <c r="R955" s="80"/>
      <c r="S955" s="163"/>
      <c r="T955" s="213"/>
      <c r="U955" s="162"/>
      <c r="V955" s="164"/>
      <c r="W955" s="12" t="str">
        <f>IF(COUNTIF(N955,"spare"),"","Mqtt1")</f>
        <v>Mqtt1</v>
      </c>
      <c r="X955" s="196" t="s">
        <v>10500</v>
      </c>
      <c r="Y955" s="6" t="str">
        <f t="shared" si="326"/>
        <v>marpower/450000-firedetection/201h40</v>
      </c>
      <c r="Z955" s="103" t="str">
        <f t="shared" si="325"/>
        <v>$.fault</v>
      </c>
      <c r="AB955" s="6"/>
      <c r="AJ955" s="80"/>
      <c r="AM955" s="114">
        <f t="shared" si="306"/>
        <v>955</v>
      </c>
      <c r="AN955" s="80"/>
      <c r="AO955" s="80"/>
      <c r="AP955" s="80"/>
      <c r="AQ955" s="80"/>
      <c r="AR955" s="127" t="s">
        <v>110</v>
      </c>
      <c r="AS955" s="80"/>
      <c r="AT955" s="128" t="s">
        <v>9</v>
      </c>
      <c r="AU955" s="7"/>
      <c r="AV955" s="129" t="s">
        <v>112</v>
      </c>
      <c r="AW955" s="126" t="str">
        <f t="shared" si="304"/>
        <v>Please consult operation manual for more information</v>
      </c>
      <c r="AX955" s="137"/>
      <c r="AY955" s="147"/>
      <c r="AZ955" s="167"/>
      <c r="BA955" s="167"/>
      <c r="BB955" s="147" t="str">
        <f t="shared" si="313"/>
        <v>1</v>
      </c>
      <c r="BC955" s="168"/>
      <c r="BD955" s="165"/>
      <c r="BE955" s="165"/>
      <c r="BF955" s="165"/>
      <c r="BG955" s="165"/>
      <c r="BH955" s="165"/>
      <c r="BI955" s="165"/>
      <c r="BJ955" s="165"/>
      <c r="BK955" s="165"/>
      <c r="BL955" s="165"/>
      <c r="BM955" s="165"/>
      <c r="BN955" s="165"/>
      <c r="BO955" s="165"/>
      <c r="BP955" s="165"/>
      <c r="BQ955" s="165"/>
      <c r="BS955" s="6"/>
      <c r="BT955" s="11"/>
      <c r="BU955" s="6"/>
      <c r="BV955" s="6"/>
    </row>
    <row r="956" spans="1:74" ht="15.75" x14ac:dyDescent="0.25">
      <c r="A956" s="52" t="s">
        <v>10055</v>
      </c>
      <c r="B956" s="56"/>
      <c r="C956" s="7" t="s">
        <v>111</v>
      </c>
      <c r="D956" s="7" t="s">
        <v>11877</v>
      </c>
      <c r="E956" s="7"/>
      <c r="F956" s="64"/>
      <c r="G956" s="6"/>
      <c r="H956" s="6"/>
      <c r="I956" s="10" t="s">
        <v>110</v>
      </c>
      <c r="J956" s="11" t="s">
        <v>9753</v>
      </c>
      <c r="K956" s="161"/>
      <c r="L956" s="176"/>
      <c r="M956" s="176">
        <v>1000</v>
      </c>
      <c r="O956" s="162"/>
      <c r="P956" s="80" t="s">
        <v>8053</v>
      </c>
      <c r="Q956" s="80" t="s">
        <v>7293</v>
      </c>
      <c r="R956" s="80"/>
      <c r="S956" s="163"/>
      <c r="T956" s="213"/>
      <c r="U956" s="162"/>
      <c r="V956" s="164"/>
      <c r="W956" s="12" t="str">
        <f>IF(COUNTIF(N956,"spare"),"","Mqtt1")</f>
        <v>Mqtt1</v>
      </c>
      <c r="X956" s="196" t="s">
        <v>10500</v>
      </c>
      <c r="Y956" s="6" t="str">
        <f t="shared" si="326"/>
        <v>marpower/450000-firedetection/201h40</v>
      </c>
      <c r="Z956" s="103" t="str">
        <f t="shared" si="325"/>
        <v>$.disabled</v>
      </c>
      <c r="AB956" s="6"/>
      <c r="AJ956" s="80"/>
      <c r="AM956" s="114">
        <f t="shared" si="306"/>
        <v>956</v>
      </c>
      <c r="AN956" s="80"/>
      <c r="AO956" s="80"/>
      <c r="AP956" s="80"/>
      <c r="AQ956" s="80"/>
      <c r="AR956" s="127" t="s">
        <v>110</v>
      </c>
      <c r="AS956" s="80"/>
      <c r="AT956" s="128" t="s">
        <v>9</v>
      </c>
      <c r="AU956" s="7"/>
      <c r="AV956" s="129" t="s">
        <v>112</v>
      </c>
      <c r="AW956" s="126" t="str">
        <f t="shared" si="304"/>
        <v>Please consult operation manual for more information</v>
      </c>
      <c r="AX956" s="137"/>
      <c r="AY956" s="147"/>
      <c r="AZ956" s="167"/>
      <c r="BA956" s="167"/>
      <c r="BB956" s="147" t="str">
        <f t="shared" si="313"/>
        <v>1</v>
      </c>
      <c r="BC956" s="168"/>
      <c r="BD956" s="165"/>
      <c r="BE956" s="165"/>
      <c r="BF956" s="165"/>
      <c r="BG956" s="165"/>
      <c r="BH956" s="165"/>
      <c r="BI956" s="165"/>
      <c r="BJ956" s="165"/>
      <c r="BK956" s="165"/>
      <c r="BL956" s="165"/>
      <c r="BM956" s="165"/>
      <c r="BN956" s="165"/>
      <c r="BO956" s="165"/>
      <c r="BP956" s="165"/>
      <c r="BQ956" s="165"/>
      <c r="BS956" s="6"/>
      <c r="BT956" s="11"/>
      <c r="BU956" s="6"/>
      <c r="BV956" s="6"/>
    </row>
    <row r="957" spans="1:74" ht="15.75" x14ac:dyDescent="0.25">
      <c r="A957" s="52" t="s">
        <v>10055</v>
      </c>
      <c r="B957" s="56"/>
      <c r="C957" s="7" t="s">
        <v>111</v>
      </c>
      <c r="D957" s="7" t="s">
        <v>11877</v>
      </c>
      <c r="E957" s="7"/>
      <c r="F957" s="64"/>
      <c r="G957" s="6"/>
      <c r="H957" s="6"/>
      <c r="I957" s="10" t="s">
        <v>110</v>
      </c>
      <c r="J957" s="11" t="s">
        <v>9754</v>
      </c>
      <c r="K957" s="161"/>
      <c r="L957" s="176"/>
      <c r="M957" s="176">
        <v>1000</v>
      </c>
      <c r="O957" s="162"/>
      <c r="P957" s="80" t="s">
        <v>8167</v>
      </c>
      <c r="Q957" s="80" t="s">
        <v>7294</v>
      </c>
      <c r="R957" s="80"/>
      <c r="S957" s="163"/>
      <c r="T957" s="213"/>
      <c r="U957" s="162"/>
      <c r="V957" s="164"/>
      <c r="W957" s="12" t="str">
        <f>IF(COUNTIF(N957,"spare"),"","Mqtt1")</f>
        <v>Mqtt1</v>
      </c>
      <c r="X957" s="196" t="s">
        <v>10500</v>
      </c>
      <c r="Y957" s="6" t="str">
        <f t="shared" si="326"/>
        <v>marpower/450000-firedetection/201h40</v>
      </c>
      <c r="Z957" s="103" t="str">
        <f t="shared" si="325"/>
        <v>$.test</v>
      </c>
      <c r="AB957" s="6"/>
      <c r="AJ957" s="80"/>
      <c r="AM957" s="114" t="str">
        <f t="shared" si="306"/>
        <v/>
      </c>
      <c r="AN957" s="80"/>
      <c r="AO957" s="80"/>
      <c r="AP957" s="80"/>
      <c r="AQ957" s="80"/>
      <c r="AR957" s="127"/>
      <c r="AS957" s="80"/>
      <c r="AT957" s="7"/>
      <c r="AU957" s="7"/>
      <c r="AV957" s="165"/>
      <c r="AW957" s="126" t="str">
        <f t="shared" si="304"/>
        <v/>
      </c>
      <c r="AX957" s="137"/>
      <c r="AY957" s="147"/>
      <c r="AZ957" s="167"/>
      <c r="BA957" s="167"/>
      <c r="BB957" s="147" t="str">
        <f t="shared" si="313"/>
        <v/>
      </c>
      <c r="BC957" s="168"/>
      <c r="BD957" s="165"/>
      <c r="BE957" s="165"/>
      <c r="BF957" s="165"/>
      <c r="BG957" s="165"/>
      <c r="BH957" s="165"/>
      <c r="BI957" s="165"/>
      <c r="BJ957" s="165"/>
      <c r="BK957" s="165"/>
      <c r="BL957" s="165"/>
      <c r="BM957" s="165"/>
      <c r="BN957" s="165"/>
      <c r="BO957" s="165"/>
      <c r="BP957" s="165"/>
      <c r="BQ957" s="165"/>
      <c r="BS957" s="6"/>
      <c r="BT957" s="11"/>
      <c r="BU957" s="6"/>
      <c r="BV957" s="6"/>
    </row>
    <row r="958" spans="1:74" ht="15.75" x14ac:dyDescent="0.25">
      <c r="A958" s="52" t="s">
        <v>10055</v>
      </c>
      <c r="B958" s="56"/>
      <c r="C958" s="7" t="s">
        <v>111</v>
      </c>
      <c r="D958" s="7" t="s">
        <v>11877</v>
      </c>
      <c r="E958" s="7"/>
      <c r="F958" s="64"/>
      <c r="G958" s="6"/>
      <c r="H958" s="6"/>
      <c r="I958" s="10" t="s">
        <v>110</v>
      </c>
      <c r="J958" s="11" t="s">
        <v>9755</v>
      </c>
      <c r="K958" s="161"/>
      <c r="L958" s="176"/>
      <c r="M958" s="176">
        <v>1000</v>
      </c>
      <c r="O958" s="162"/>
      <c r="P958" s="80" t="s">
        <v>7712</v>
      </c>
      <c r="Q958" s="80" t="s">
        <v>7150</v>
      </c>
      <c r="R958" s="80"/>
      <c r="S958" s="163"/>
      <c r="T958" s="213"/>
      <c r="U958" s="162"/>
      <c r="V958" s="164"/>
      <c r="W958" s="12" t="str">
        <f t="shared" ref="W958" si="327">IF(COUNTIF(N958,"spare"),"","Mqtt1")</f>
        <v>Mqtt1</v>
      </c>
      <c r="X958" s="196" t="s">
        <v>10501</v>
      </c>
      <c r="Y958" s="6" t="str">
        <f t="shared" si="326"/>
        <v>marpower/450000-firedetection/201h39</v>
      </c>
      <c r="Z958" s="103" t="str">
        <f t="shared" si="325"/>
        <v>$.alarm</v>
      </c>
      <c r="AB958" s="6"/>
      <c r="AJ958" s="80"/>
      <c r="AM958" s="114">
        <f t="shared" si="306"/>
        <v>958</v>
      </c>
      <c r="AN958" s="80"/>
      <c r="AO958" s="80"/>
      <c r="AP958" s="80"/>
      <c r="AQ958" s="80"/>
      <c r="AR958" s="127" t="s">
        <v>110</v>
      </c>
      <c r="AS958" s="80"/>
      <c r="AT958" s="128" t="s">
        <v>9</v>
      </c>
      <c r="AU958" s="7"/>
      <c r="AV958" s="129" t="s">
        <v>112</v>
      </c>
      <c r="AW958" s="126" t="str">
        <f t="shared" si="304"/>
        <v>Please consult operation manual for more information</v>
      </c>
      <c r="AX958" s="137"/>
      <c r="AY958" s="147"/>
      <c r="AZ958" s="167"/>
      <c r="BA958" s="167"/>
      <c r="BB958" s="147" t="str">
        <f t="shared" si="313"/>
        <v>1</v>
      </c>
      <c r="BC958" s="168"/>
      <c r="BD958" s="165"/>
      <c r="BE958" s="165"/>
      <c r="BF958" s="165"/>
      <c r="BG958" s="165"/>
      <c r="BH958" s="165"/>
      <c r="BI958" s="165"/>
      <c r="BJ958" s="165"/>
      <c r="BK958" s="165"/>
      <c r="BL958" s="165"/>
      <c r="BM958" s="165"/>
      <c r="BN958" s="165"/>
      <c r="BO958" s="165"/>
      <c r="BP958" s="165"/>
      <c r="BQ958" s="165"/>
      <c r="BS958" s="6"/>
      <c r="BT958" s="11"/>
      <c r="BU958" s="6"/>
      <c r="BV958" s="6"/>
    </row>
    <row r="959" spans="1:74" ht="15.75" x14ac:dyDescent="0.25">
      <c r="A959" s="52" t="s">
        <v>10059</v>
      </c>
      <c r="B959" s="56"/>
      <c r="C959" s="7" t="s">
        <v>111</v>
      </c>
      <c r="D959" s="7" t="s">
        <v>11877</v>
      </c>
      <c r="E959" s="7"/>
      <c r="F959" s="64"/>
      <c r="G959" s="6"/>
      <c r="H959" s="6"/>
      <c r="I959" s="10" t="s">
        <v>110</v>
      </c>
      <c r="J959" s="11" t="s">
        <v>9756</v>
      </c>
      <c r="K959" s="161"/>
      <c r="L959" s="176"/>
      <c r="M959" s="176">
        <v>1000</v>
      </c>
      <c r="O959" s="162"/>
      <c r="P959" s="80" t="s">
        <v>7826</v>
      </c>
      <c r="Q959" s="80" t="s">
        <v>7295</v>
      </c>
      <c r="R959" s="80"/>
      <c r="S959" s="163"/>
      <c r="T959" s="213"/>
      <c r="U959" s="162"/>
      <c r="V959" s="164"/>
      <c r="W959" s="12" t="str">
        <f>IF(COUNTIF(N959,"spare"),"","Mqtt1")</f>
        <v>Mqtt1</v>
      </c>
      <c r="X959" s="196" t="s">
        <v>10501</v>
      </c>
      <c r="Y959" s="6" t="str">
        <f t="shared" si="326"/>
        <v>marpower/450000-firedetection/201h39</v>
      </c>
      <c r="Z959" s="103" t="str">
        <f t="shared" si="325"/>
        <v>$.prealarm</v>
      </c>
      <c r="AB959" s="6"/>
      <c r="AJ959" s="80"/>
      <c r="AM959" s="114">
        <f t="shared" si="306"/>
        <v>959</v>
      </c>
      <c r="AN959" s="80"/>
      <c r="AO959" s="80"/>
      <c r="AP959" s="80"/>
      <c r="AQ959" s="80"/>
      <c r="AR959" s="127" t="s">
        <v>110</v>
      </c>
      <c r="AS959" s="80"/>
      <c r="AT959" s="128" t="s">
        <v>9</v>
      </c>
      <c r="AU959" s="7"/>
      <c r="AV959" s="129" t="s">
        <v>116</v>
      </c>
      <c r="AW959" s="126" t="str">
        <f t="shared" si="304"/>
        <v>Please consult operation manual for more information</v>
      </c>
      <c r="AX959" s="137"/>
      <c r="AY959" s="147"/>
      <c r="AZ959" s="167"/>
      <c r="BA959" s="167"/>
      <c r="BB959" s="147" t="str">
        <f t="shared" si="313"/>
        <v>1</v>
      </c>
      <c r="BC959" s="168"/>
      <c r="BD959" s="165"/>
      <c r="BE959" s="165"/>
      <c r="BF959" s="165"/>
      <c r="BG959" s="165"/>
      <c r="BH959" s="165"/>
      <c r="BI959" s="165"/>
      <c r="BJ959" s="165"/>
      <c r="BK959" s="165"/>
      <c r="BL959" s="165"/>
      <c r="BM959" s="165"/>
      <c r="BN959" s="165"/>
      <c r="BO959" s="165"/>
      <c r="BP959" s="165"/>
      <c r="BQ959" s="165"/>
      <c r="BS959" s="6"/>
      <c r="BT959" s="11"/>
      <c r="BU959" s="6"/>
      <c r="BV959" s="6"/>
    </row>
    <row r="960" spans="1:74" ht="15.75" x14ac:dyDescent="0.25">
      <c r="A960" s="52" t="s">
        <v>10055</v>
      </c>
      <c r="B960" s="56"/>
      <c r="C960" s="7" t="s">
        <v>111</v>
      </c>
      <c r="D960" s="7" t="s">
        <v>11877</v>
      </c>
      <c r="E960" s="7"/>
      <c r="F960" s="64"/>
      <c r="G960" s="6"/>
      <c r="H960" s="6"/>
      <c r="I960" s="10" t="s">
        <v>110</v>
      </c>
      <c r="J960" s="11" t="s">
        <v>9757</v>
      </c>
      <c r="K960" s="161"/>
      <c r="L960" s="176"/>
      <c r="M960" s="176">
        <v>1000</v>
      </c>
      <c r="O960" s="162"/>
      <c r="P960" s="80" t="s">
        <v>7940</v>
      </c>
      <c r="Q960" s="80" t="s">
        <v>7296</v>
      </c>
      <c r="R960" s="80"/>
      <c r="S960" s="163"/>
      <c r="T960" s="213"/>
      <c r="U960" s="162"/>
      <c r="V960" s="164"/>
      <c r="W960" s="12" t="str">
        <f>IF(COUNTIF(N960,"spare"),"","Mqtt1")</f>
        <v>Mqtt1</v>
      </c>
      <c r="X960" s="196" t="s">
        <v>10501</v>
      </c>
      <c r="Y960" s="6" t="str">
        <f t="shared" si="326"/>
        <v>marpower/450000-firedetection/201h39</v>
      </c>
      <c r="Z960" s="103" t="str">
        <f t="shared" si="325"/>
        <v>$.fault</v>
      </c>
      <c r="AB960" s="6"/>
      <c r="AJ960" s="80"/>
      <c r="AM960" s="114">
        <f t="shared" si="306"/>
        <v>960</v>
      </c>
      <c r="AN960" s="80"/>
      <c r="AO960" s="80"/>
      <c r="AP960" s="80"/>
      <c r="AQ960" s="80"/>
      <c r="AR960" s="127" t="s">
        <v>110</v>
      </c>
      <c r="AS960" s="80"/>
      <c r="AT960" s="128" t="s">
        <v>9</v>
      </c>
      <c r="AU960" s="7"/>
      <c r="AV960" s="129" t="s">
        <v>112</v>
      </c>
      <c r="AW960" s="126" t="str">
        <f t="shared" si="304"/>
        <v>Please consult operation manual for more information</v>
      </c>
      <c r="AX960" s="137"/>
      <c r="AY960" s="147"/>
      <c r="AZ960" s="167"/>
      <c r="BA960" s="167"/>
      <c r="BB960" s="147" t="str">
        <f t="shared" si="313"/>
        <v>1</v>
      </c>
      <c r="BC960" s="168"/>
      <c r="BD960" s="165"/>
      <c r="BE960" s="165"/>
      <c r="BF960" s="165"/>
      <c r="BG960" s="165"/>
      <c r="BH960" s="165"/>
      <c r="BI960" s="165"/>
      <c r="BJ960" s="165"/>
      <c r="BK960" s="165"/>
      <c r="BL960" s="165"/>
      <c r="BM960" s="165"/>
      <c r="BN960" s="165"/>
      <c r="BO960" s="165"/>
      <c r="BP960" s="165"/>
      <c r="BQ960" s="165"/>
      <c r="BS960" s="6"/>
      <c r="BT960" s="11"/>
      <c r="BU960" s="6"/>
      <c r="BV960" s="6"/>
    </row>
    <row r="961" spans="1:74" ht="15.75" x14ac:dyDescent="0.25">
      <c r="A961" s="52" t="s">
        <v>10055</v>
      </c>
      <c r="B961" s="56"/>
      <c r="C961" s="7" t="s">
        <v>111</v>
      </c>
      <c r="D961" s="7" t="s">
        <v>11877</v>
      </c>
      <c r="E961" s="7"/>
      <c r="F961" s="64"/>
      <c r="G961" s="6"/>
      <c r="H961" s="6"/>
      <c r="I961" s="10" t="s">
        <v>110</v>
      </c>
      <c r="J961" s="11" t="s">
        <v>9758</v>
      </c>
      <c r="K961" s="161"/>
      <c r="L961" s="176"/>
      <c r="M961" s="176">
        <v>1000</v>
      </c>
      <c r="O961" s="162"/>
      <c r="P961" s="80" t="s">
        <v>8054</v>
      </c>
      <c r="Q961" s="80" t="s">
        <v>7297</v>
      </c>
      <c r="R961" s="80"/>
      <c r="S961" s="163"/>
      <c r="T961" s="213"/>
      <c r="U961" s="162"/>
      <c r="V961" s="164"/>
      <c r="W961" s="12" t="str">
        <f>IF(COUNTIF(N961,"spare"),"","Mqtt1")</f>
        <v>Mqtt1</v>
      </c>
      <c r="X961" s="196" t="s">
        <v>10501</v>
      </c>
      <c r="Y961" s="6" t="str">
        <f t="shared" si="326"/>
        <v>marpower/450000-firedetection/201h39</v>
      </c>
      <c r="Z961" s="103" t="str">
        <f t="shared" si="325"/>
        <v>$.disabled</v>
      </c>
      <c r="AB961" s="6"/>
      <c r="AJ961" s="80"/>
      <c r="AM961" s="114">
        <f t="shared" si="306"/>
        <v>961</v>
      </c>
      <c r="AN961" s="80"/>
      <c r="AO961" s="80"/>
      <c r="AP961" s="80"/>
      <c r="AQ961" s="80"/>
      <c r="AR961" s="127" t="s">
        <v>110</v>
      </c>
      <c r="AS961" s="80"/>
      <c r="AT961" s="128" t="s">
        <v>9</v>
      </c>
      <c r="AU961" s="7"/>
      <c r="AV961" s="129" t="s">
        <v>112</v>
      </c>
      <c r="AW961" s="126" t="str">
        <f t="shared" si="304"/>
        <v>Please consult operation manual for more information</v>
      </c>
      <c r="AX961" s="137"/>
      <c r="AY961" s="147"/>
      <c r="AZ961" s="167"/>
      <c r="BA961" s="167"/>
      <c r="BB961" s="147" t="str">
        <f t="shared" si="313"/>
        <v>1</v>
      </c>
      <c r="BC961" s="168"/>
      <c r="BD961" s="165"/>
      <c r="BE961" s="165"/>
      <c r="BF961" s="165"/>
      <c r="BG961" s="165"/>
      <c r="BH961" s="165"/>
      <c r="BI961" s="165"/>
      <c r="BJ961" s="165"/>
      <c r="BK961" s="165"/>
      <c r="BL961" s="165"/>
      <c r="BM961" s="165"/>
      <c r="BN961" s="165"/>
      <c r="BO961" s="165"/>
      <c r="BP961" s="165"/>
      <c r="BQ961" s="165"/>
      <c r="BS961" s="6"/>
      <c r="BT961" s="11"/>
      <c r="BU961" s="6"/>
      <c r="BV961" s="6"/>
    </row>
    <row r="962" spans="1:74" ht="15.75" x14ac:dyDescent="0.25">
      <c r="A962" s="52" t="s">
        <v>10055</v>
      </c>
      <c r="B962" s="56"/>
      <c r="C962" s="7" t="s">
        <v>111</v>
      </c>
      <c r="D962" s="7" t="s">
        <v>11877</v>
      </c>
      <c r="E962" s="7"/>
      <c r="F962" s="64"/>
      <c r="G962" s="6"/>
      <c r="H962" s="6"/>
      <c r="I962" s="10" t="s">
        <v>110</v>
      </c>
      <c r="J962" s="11" t="s">
        <v>9759</v>
      </c>
      <c r="K962" s="161"/>
      <c r="L962" s="176"/>
      <c r="M962" s="176">
        <v>1000</v>
      </c>
      <c r="O962" s="162"/>
      <c r="P962" s="80" t="s">
        <v>8168</v>
      </c>
      <c r="Q962" s="80" t="s">
        <v>7298</v>
      </c>
      <c r="R962" s="80"/>
      <c r="S962" s="163"/>
      <c r="T962" s="213"/>
      <c r="U962" s="162"/>
      <c r="V962" s="164"/>
      <c r="W962" s="12" t="str">
        <f>IF(COUNTIF(N962,"spare"),"","Mqtt1")</f>
        <v>Mqtt1</v>
      </c>
      <c r="X962" s="196" t="s">
        <v>10501</v>
      </c>
      <c r="Y962" s="6" t="str">
        <f t="shared" si="326"/>
        <v>marpower/450000-firedetection/201h39</v>
      </c>
      <c r="Z962" s="103" t="str">
        <f t="shared" si="325"/>
        <v>$.test</v>
      </c>
      <c r="AB962" s="6"/>
      <c r="AJ962" s="80"/>
      <c r="AM962" s="114" t="str">
        <f t="shared" si="306"/>
        <v/>
      </c>
      <c r="AN962" s="80"/>
      <c r="AO962" s="80"/>
      <c r="AP962" s="80"/>
      <c r="AQ962" s="80"/>
      <c r="AR962" s="127"/>
      <c r="AS962" s="80"/>
      <c r="AT962" s="128"/>
      <c r="AU962" s="7"/>
      <c r="AV962" s="129"/>
      <c r="AW962" s="126" t="str">
        <f t="shared" si="304"/>
        <v/>
      </c>
      <c r="AX962" s="137"/>
      <c r="AY962" s="147"/>
      <c r="AZ962" s="167"/>
      <c r="BA962" s="167"/>
      <c r="BB962" s="147" t="str">
        <f t="shared" si="313"/>
        <v/>
      </c>
      <c r="BC962" s="168"/>
      <c r="BD962" s="165"/>
      <c r="BE962" s="165"/>
      <c r="BF962" s="165"/>
      <c r="BG962" s="165"/>
      <c r="BH962" s="165"/>
      <c r="BI962" s="165"/>
      <c r="BJ962" s="165"/>
      <c r="BK962" s="165"/>
      <c r="BL962" s="165"/>
      <c r="BM962" s="165"/>
      <c r="BN962" s="165"/>
      <c r="BO962" s="165"/>
      <c r="BP962" s="165"/>
      <c r="BQ962" s="165"/>
      <c r="BS962" s="6"/>
      <c r="BT962" s="11"/>
      <c r="BU962" s="6"/>
      <c r="BV962" s="6"/>
    </row>
    <row r="963" spans="1:74" ht="15.75" x14ac:dyDescent="0.25">
      <c r="A963" s="52" t="s">
        <v>10055</v>
      </c>
      <c r="B963" s="56"/>
      <c r="C963" s="7" t="s">
        <v>9455</v>
      </c>
      <c r="D963" s="7" t="s">
        <v>11877</v>
      </c>
      <c r="E963" s="7"/>
      <c r="F963" s="64"/>
      <c r="G963" s="6"/>
      <c r="H963" s="6"/>
      <c r="I963"/>
      <c r="J963" s="11" t="s">
        <v>7011</v>
      </c>
      <c r="K963" s="161" t="s">
        <v>511</v>
      </c>
      <c r="L963" s="176"/>
      <c r="M963" s="176">
        <v>1000</v>
      </c>
      <c r="N963" s="80" t="s">
        <v>1396</v>
      </c>
      <c r="O963" s="162"/>
      <c r="P963" s="80" t="s">
        <v>7487</v>
      </c>
      <c r="Q963" s="80"/>
      <c r="R963" s="80"/>
      <c r="S963" s="163"/>
      <c r="T963" s="213"/>
      <c r="U963" s="162"/>
      <c r="V963" s="164"/>
      <c r="W963" s="12"/>
      <c r="X963" s="196" t="s">
        <v>10445</v>
      </c>
      <c r="Y963" s="6"/>
      <c r="Z963" s="103"/>
      <c r="AA963" s="12">
        <v>1</v>
      </c>
      <c r="AB963" s="6" t="s">
        <v>196</v>
      </c>
      <c r="AC963" s="103">
        <v>44</v>
      </c>
      <c r="AJ963" s="80"/>
      <c r="AK963" s="113" t="s">
        <v>11878</v>
      </c>
      <c r="AM963" s="114" t="str">
        <f t="shared" si="306"/>
        <v/>
      </c>
      <c r="AN963" s="80"/>
      <c r="AO963" s="80"/>
      <c r="AP963" s="80"/>
      <c r="AQ963" s="80"/>
      <c r="AR963" s="127"/>
      <c r="AS963" s="80"/>
      <c r="AT963" s="128"/>
      <c r="AU963" s="7"/>
      <c r="AV963" s="129"/>
      <c r="AW963" s="126" t="str">
        <f t="shared" si="304"/>
        <v/>
      </c>
      <c r="AX963" s="137"/>
      <c r="AY963" s="147"/>
      <c r="AZ963" s="167"/>
      <c r="BA963" s="167"/>
      <c r="BB963" s="147" t="str">
        <f t="shared" si="313"/>
        <v/>
      </c>
      <c r="BC963" s="168"/>
      <c r="BD963" s="165"/>
      <c r="BE963" s="165"/>
      <c r="BF963" s="165"/>
      <c r="BG963" s="165"/>
      <c r="BH963" s="165"/>
      <c r="BI963" s="165"/>
      <c r="BJ963" s="165"/>
      <c r="BK963" s="165"/>
      <c r="BL963" s="165"/>
      <c r="BM963" s="165"/>
      <c r="BN963" s="165"/>
      <c r="BO963" s="165"/>
      <c r="BP963" s="165"/>
      <c r="BQ963" s="165"/>
      <c r="BS963" s="6"/>
      <c r="BT963" s="11"/>
      <c r="BU963" s="6"/>
      <c r="BV963" s="6"/>
    </row>
    <row r="964" spans="1:74" ht="15.75" x14ac:dyDescent="0.25">
      <c r="A964" s="52" t="s">
        <v>10055</v>
      </c>
      <c r="B964" s="56"/>
      <c r="C964" s="7" t="s">
        <v>111</v>
      </c>
      <c r="D964" s="7" t="s">
        <v>11877</v>
      </c>
      <c r="E964" s="7"/>
      <c r="F964" s="64"/>
      <c r="G964" s="6"/>
      <c r="H964" s="6"/>
      <c r="I964" s="10" t="s">
        <v>110</v>
      </c>
      <c r="J964" s="11" t="s">
        <v>9760</v>
      </c>
      <c r="K964" s="161"/>
      <c r="L964" s="176"/>
      <c r="M964" s="176">
        <v>1000</v>
      </c>
      <c r="O964" s="162"/>
      <c r="P964" s="80" t="s">
        <v>7713</v>
      </c>
      <c r="Q964" s="80" t="s">
        <v>7151</v>
      </c>
      <c r="R964" s="80"/>
      <c r="S964" s="163"/>
      <c r="T964" s="213"/>
      <c r="U964" s="162"/>
      <c r="V964" s="164"/>
      <c r="W964" s="12" t="str">
        <f t="shared" ref="W964" si="328">IF(COUNTIF(N964,"spare"),"","Mqtt1")</f>
        <v>Mqtt1</v>
      </c>
      <c r="X964" s="196" t="s">
        <v>10502</v>
      </c>
      <c r="Y964" s="6" t="str">
        <f>LOWER(SUBSTITUTE(SUBSTITUTE(IF(COUNTIF(N964,"spare"),"",_xlfn.CONCAT("marpower/",IF(X964&lt;&gt;"","450000 FIREDETECTION/"&amp;X964,"450000 FIREDETECTION GENERAL")))," ","-"),"_","-"))</f>
        <v>marpower/450000-firedetection/201h57</v>
      </c>
      <c r="Z964" s="103" t="str">
        <f t="shared" ref="Z964:Z973" si="329">IF(COUNTIF(N964,"spare"),"","$."&amp;_xlfn.REGEXREPLACE(IF(X964="",J964,_xlfn.REGEXREPLACE(J964,".*_","")),"^FIRE_",""))</f>
        <v>$.alarm</v>
      </c>
      <c r="AB964" s="6"/>
      <c r="AJ964" s="80"/>
      <c r="AM964" s="114">
        <f t="shared" si="306"/>
        <v>964</v>
      </c>
      <c r="AN964" s="80"/>
      <c r="AO964" s="80"/>
      <c r="AP964" s="80"/>
      <c r="AQ964" s="80"/>
      <c r="AR964" s="127" t="s">
        <v>110</v>
      </c>
      <c r="AS964" s="80"/>
      <c r="AT964" s="128" t="s">
        <v>9</v>
      </c>
      <c r="AU964" s="7"/>
      <c r="AV964" s="129" t="s">
        <v>112</v>
      </c>
      <c r="AW964" s="126" t="str">
        <f t="shared" ref="AW964:AW1027" si="330">IF(ISNUMBER(AM964),"Please consult operation manual for more information","")</f>
        <v>Please consult operation manual for more information</v>
      </c>
      <c r="AX964" s="137"/>
      <c r="AY964" s="147"/>
      <c r="AZ964" s="167"/>
      <c r="BA964" s="167"/>
      <c r="BB964" s="147" t="str">
        <f t="shared" si="313"/>
        <v>1</v>
      </c>
      <c r="BC964" s="168"/>
      <c r="BD964" s="165"/>
      <c r="BE964" s="165"/>
      <c r="BF964" s="165"/>
      <c r="BG964" s="165"/>
      <c r="BH964" s="165"/>
      <c r="BI964" s="165"/>
      <c r="BJ964" s="165"/>
      <c r="BK964" s="165"/>
      <c r="BL964" s="165"/>
      <c r="BM964" s="165"/>
      <c r="BN964" s="165"/>
      <c r="BO964" s="165"/>
      <c r="BP964" s="165"/>
      <c r="BQ964" s="165"/>
      <c r="BS964" s="6"/>
      <c r="BT964" s="11"/>
      <c r="BU964" s="6"/>
      <c r="BV964" s="6"/>
    </row>
    <row r="965" spans="1:74" ht="15.75" x14ac:dyDescent="0.25">
      <c r="A965" s="52" t="s">
        <v>10059</v>
      </c>
      <c r="B965" s="56"/>
      <c r="C965" s="7" t="s">
        <v>111</v>
      </c>
      <c r="D965" s="7" t="s">
        <v>11877</v>
      </c>
      <c r="E965" s="7"/>
      <c r="F965" s="64"/>
      <c r="G965" s="6"/>
      <c r="H965" s="6"/>
      <c r="I965" s="10" t="s">
        <v>110</v>
      </c>
      <c r="J965" s="11" t="s">
        <v>9761</v>
      </c>
      <c r="K965" s="161"/>
      <c r="L965" s="176"/>
      <c r="M965" s="176">
        <v>1000</v>
      </c>
      <c r="O965" s="162"/>
      <c r="P965" s="80" t="s">
        <v>7827</v>
      </c>
      <c r="Q965" s="80" t="s">
        <v>7283</v>
      </c>
      <c r="R965" s="80"/>
      <c r="S965" s="163"/>
      <c r="T965" s="213"/>
      <c r="U965" s="162"/>
      <c r="V965" s="164"/>
      <c r="W965" s="12" t="str">
        <f>IF(COUNTIF(N965,"spare"),"","Mqtt1")</f>
        <v>Mqtt1</v>
      </c>
      <c r="X965" s="196" t="s">
        <v>10502</v>
      </c>
      <c r="Y965" s="6" t="str">
        <f t="shared" ref="Y965:Y973" si="331">LOWER(SUBSTITUTE(SUBSTITUTE(IF(COUNTIF(N965,"spare"),"",_xlfn.CONCAT("marpower/",IF(X965&lt;&gt;"","450000 FIREDETECTION/"&amp;X965,"450000 FIREDETECTION GENERAL")))," ","-"),"_","-"))</f>
        <v>marpower/450000-firedetection/201h57</v>
      </c>
      <c r="Z965" s="103" t="str">
        <f t="shared" si="329"/>
        <v>$.prealarm</v>
      </c>
      <c r="AB965" s="6"/>
      <c r="AJ965" s="80"/>
      <c r="AM965" s="114">
        <f t="shared" si="306"/>
        <v>965</v>
      </c>
      <c r="AN965" s="80"/>
      <c r="AO965" s="80"/>
      <c r="AP965" s="80"/>
      <c r="AQ965" s="80"/>
      <c r="AR965" s="127" t="s">
        <v>110</v>
      </c>
      <c r="AS965" s="80"/>
      <c r="AT965" s="128" t="s">
        <v>9</v>
      </c>
      <c r="AU965" s="7"/>
      <c r="AV965" s="129" t="s">
        <v>116</v>
      </c>
      <c r="AW965" s="126" t="str">
        <f t="shared" si="330"/>
        <v>Please consult operation manual for more information</v>
      </c>
      <c r="AX965" s="137"/>
      <c r="AY965" s="147"/>
      <c r="AZ965" s="167"/>
      <c r="BA965" s="167"/>
      <c r="BB965" s="147" t="str">
        <f t="shared" si="313"/>
        <v>1</v>
      </c>
      <c r="BC965" s="168"/>
      <c r="BD965" s="165"/>
      <c r="BE965" s="165"/>
      <c r="BF965" s="165"/>
      <c r="BG965" s="165"/>
      <c r="BH965" s="165"/>
      <c r="BI965" s="165"/>
      <c r="BJ965" s="165"/>
      <c r="BK965" s="165"/>
      <c r="BL965" s="165"/>
      <c r="BM965" s="165"/>
      <c r="BN965" s="165"/>
      <c r="BO965" s="165"/>
      <c r="BP965" s="165"/>
      <c r="BQ965" s="165"/>
      <c r="BS965" s="6"/>
      <c r="BT965" s="11"/>
      <c r="BU965" s="6"/>
      <c r="BV965" s="6"/>
    </row>
    <row r="966" spans="1:74" ht="15.75" x14ac:dyDescent="0.25">
      <c r="A966" s="52" t="s">
        <v>10055</v>
      </c>
      <c r="B966" s="56"/>
      <c r="C966" s="7" t="s">
        <v>111</v>
      </c>
      <c r="D966" s="7" t="s">
        <v>11877</v>
      </c>
      <c r="E966" s="7"/>
      <c r="F966" s="64"/>
      <c r="G966" s="6"/>
      <c r="H966" s="6"/>
      <c r="I966" s="10" t="s">
        <v>110</v>
      </c>
      <c r="J966" s="11" t="s">
        <v>9762</v>
      </c>
      <c r="K966" s="161"/>
      <c r="L966" s="176"/>
      <c r="M966" s="176">
        <v>1000</v>
      </c>
      <c r="O966" s="162"/>
      <c r="P966" s="80" t="s">
        <v>7941</v>
      </c>
      <c r="Q966" s="80" t="s">
        <v>7284</v>
      </c>
      <c r="R966" s="80"/>
      <c r="S966" s="163"/>
      <c r="T966" s="213"/>
      <c r="U966" s="162"/>
      <c r="V966" s="164"/>
      <c r="W966" s="12" t="str">
        <f>IF(COUNTIF(N966,"spare"),"","Mqtt1")</f>
        <v>Mqtt1</v>
      </c>
      <c r="X966" s="196" t="s">
        <v>10502</v>
      </c>
      <c r="Y966" s="6" t="str">
        <f t="shared" si="331"/>
        <v>marpower/450000-firedetection/201h57</v>
      </c>
      <c r="Z966" s="103" t="str">
        <f t="shared" si="329"/>
        <v>$.fault</v>
      </c>
      <c r="AB966" s="6"/>
      <c r="AJ966" s="80"/>
      <c r="AM966" s="114">
        <f t="shared" si="306"/>
        <v>966</v>
      </c>
      <c r="AN966" s="80"/>
      <c r="AO966" s="80"/>
      <c r="AP966" s="80"/>
      <c r="AQ966" s="80"/>
      <c r="AR966" s="127" t="s">
        <v>110</v>
      </c>
      <c r="AS966" s="80"/>
      <c r="AT966" s="128" t="s">
        <v>9</v>
      </c>
      <c r="AU966" s="7"/>
      <c r="AV966" s="129" t="s">
        <v>112</v>
      </c>
      <c r="AW966" s="126" t="str">
        <f t="shared" si="330"/>
        <v>Please consult operation manual for more information</v>
      </c>
      <c r="AX966" s="137"/>
      <c r="AY966" s="147"/>
      <c r="AZ966" s="167"/>
      <c r="BA966" s="167"/>
      <c r="BB966" s="147" t="str">
        <f t="shared" si="313"/>
        <v>1</v>
      </c>
      <c r="BC966" s="168"/>
      <c r="BD966" s="165"/>
      <c r="BE966" s="165"/>
      <c r="BF966" s="165"/>
      <c r="BG966" s="165"/>
      <c r="BH966" s="165"/>
      <c r="BI966" s="165"/>
      <c r="BJ966" s="165"/>
      <c r="BK966" s="165"/>
      <c r="BL966" s="165"/>
      <c r="BM966" s="165"/>
      <c r="BN966" s="165"/>
      <c r="BO966" s="165"/>
      <c r="BP966" s="165"/>
      <c r="BQ966" s="165"/>
      <c r="BS966" s="6"/>
      <c r="BT966" s="11"/>
      <c r="BU966" s="6"/>
      <c r="BV966" s="6"/>
    </row>
    <row r="967" spans="1:74" ht="15.75" x14ac:dyDescent="0.25">
      <c r="A967" s="52" t="s">
        <v>10055</v>
      </c>
      <c r="B967" s="56"/>
      <c r="C967" s="7" t="s">
        <v>111</v>
      </c>
      <c r="D967" s="7" t="s">
        <v>11877</v>
      </c>
      <c r="E967" s="7"/>
      <c r="F967" s="64"/>
      <c r="G967" s="6"/>
      <c r="H967" s="6"/>
      <c r="I967" s="10" t="s">
        <v>110</v>
      </c>
      <c r="J967" s="11" t="s">
        <v>9763</v>
      </c>
      <c r="K967" s="161"/>
      <c r="L967" s="176"/>
      <c r="M967" s="176">
        <v>1000</v>
      </c>
      <c r="O967" s="162"/>
      <c r="P967" s="80" t="s">
        <v>8055</v>
      </c>
      <c r="Q967" s="80" t="s">
        <v>7285</v>
      </c>
      <c r="R967" s="80"/>
      <c r="S967" s="163"/>
      <c r="T967" s="213"/>
      <c r="U967" s="162"/>
      <c r="V967" s="164"/>
      <c r="W967" s="12" t="str">
        <f>IF(COUNTIF(N967,"spare"),"","Mqtt1")</f>
        <v>Mqtt1</v>
      </c>
      <c r="X967" s="196" t="s">
        <v>10502</v>
      </c>
      <c r="Y967" s="6" t="str">
        <f t="shared" si="331"/>
        <v>marpower/450000-firedetection/201h57</v>
      </c>
      <c r="Z967" s="103" t="str">
        <f t="shared" si="329"/>
        <v>$.disabled</v>
      </c>
      <c r="AB967" s="6"/>
      <c r="AJ967" s="80"/>
      <c r="AM967" s="114">
        <f t="shared" si="306"/>
        <v>967</v>
      </c>
      <c r="AN967" s="80"/>
      <c r="AO967" s="80"/>
      <c r="AP967" s="80"/>
      <c r="AQ967" s="80"/>
      <c r="AR967" s="127" t="s">
        <v>110</v>
      </c>
      <c r="AS967" s="80"/>
      <c r="AT967" s="128" t="s">
        <v>9</v>
      </c>
      <c r="AU967" s="7"/>
      <c r="AV967" s="129" t="s">
        <v>112</v>
      </c>
      <c r="AW967" s="126" t="str">
        <f t="shared" si="330"/>
        <v>Please consult operation manual for more information</v>
      </c>
      <c r="AX967" s="137"/>
      <c r="AY967" s="147"/>
      <c r="AZ967" s="167"/>
      <c r="BA967" s="167"/>
      <c r="BB967" s="147" t="str">
        <f t="shared" si="313"/>
        <v>1</v>
      </c>
      <c r="BC967" s="168"/>
      <c r="BD967" s="165"/>
      <c r="BE967" s="165"/>
      <c r="BF967" s="165"/>
      <c r="BG967" s="165"/>
      <c r="BH967" s="165"/>
      <c r="BI967" s="165"/>
      <c r="BJ967" s="165"/>
      <c r="BK967" s="165"/>
      <c r="BL967" s="165"/>
      <c r="BM967" s="165"/>
      <c r="BN967" s="165"/>
      <c r="BO967" s="165"/>
      <c r="BP967" s="165"/>
      <c r="BQ967" s="165"/>
      <c r="BS967" s="6"/>
      <c r="BT967" s="11"/>
      <c r="BU967" s="6"/>
      <c r="BV967" s="6"/>
    </row>
    <row r="968" spans="1:74" ht="15.75" x14ac:dyDescent="0.25">
      <c r="A968" s="52" t="s">
        <v>10055</v>
      </c>
      <c r="B968" s="56"/>
      <c r="C968" s="7" t="s">
        <v>111</v>
      </c>
      <c r="D968" s="7" t="s">
        <v>11877</v>
      </c>
      <c r="E968" s="7"/>
      <c r="F968" s="64"/>
      <c r="G968" s="6"/>
      <c r="H968" s="6"/>
      <c r="I968" s="10" t="s">
        <v>110</v>
      </c>
      <c r="J968" s="11" t="s">
        <v>9764</v>
      </c>
      <c r="K968" s="161"/>
      <c r="L968" s="176"/>
      <c r="M968" s="176">
        <v>1000</v>
      </c>
      <c r="O968" s="162"/>
      <c r="P968" s="80" t="s">
        <v>8169</v>
      </c>
      <c r="Q968" s="80" t="s">
        <v>7286</v>
      </c>
      <c r="R968" s="80"/>
      <c r="S968" s="163"/>
      <c r="T968" s="213"/>
      <c r="U968" s="162"/>
      <c r="V968" s="164"/>
      <c r="W968" s="12" t="str">
        <f>IF(COUNTIF(N968,"spare"),"","Mqtt1")</f>
        <v>Mqtt1</v>
      </c>
      <c r="X968" s="196" t="s">
        <v>10502</v>
      </c>
      <c r="Y968" s="6" t="str">
        <f t="shared" si="331"/>
        <v>marpower/450000-firedetection/201h57</v>
      </c>
      <c r="Z968" s="103" t="str">
        <f t="shared" si="329"/>
        <v>$.test</v>
      </c>
      <c r="AB968" s="6"/>
      <c r="AJ968" s="80"/>
      <c r="AM968" s="114" t="str">
        <f t="shared" ref="AM968:AM1031" si="332">IF(ISBLANK(AT968),"",ROW())</f>
        <v/>
      </c>
      <c r="AN968" s="80"/>
      <c r="AO968" s="80"/>
      <c r="AP968" s="80"/>
      <c r="AQ968" s="80"/>
      <c r="AR968" s="127"/>
      <c r="AS968" s="80"/>
      <c r="AT968" s="7"/>
      <c r="AU968" s="7"/>
      <c r="AV968" s="165"/>
      <c r="AW968" s="126" t="str">
        <f t="shared" si="330"/>
        <v/>
      </c>
      <c r="AX968" s="137"/>
      <c r="AY968" s="147"/>
      <c r="AZ968" s="167"/>
      <c r="BA968" s="167"/>
      <c r="BB968" s="147" t="str">
        <f t="shared" si="313"/>
        <v/>
      </c>
      <c r="BC968" s="168"/>
      <c r="BD968" s="165"/>
      <c r="BE968" s="165"/>
      <c r="BF968" s="165"/>
      <c r="BG968" s="165"/>
      <c r="BH968" s="165"/>
      <c r="BI968" s="165"/>
      <c r="BJ968" s="165"/>
      <c r="BK968" s="165"/>
      <c r="BL968" s="165"/>
      <c r="BM968" s="165"/>
      <c r="BN968" s="165"/>
      <c r="BO968" s="165"/>
      <c r="BP968" s="165"/>
      <c r="BQ968" s="165"/>
      <c r="BS968" s="6"/>
      <c r="BT968" s="11"/>
      <c r="BU968" s="6"/>
      <c r="BV968" s="6"/>
    </row>
    <row r="969" spans="1:74" ht="15.75" x14ac:dyDescent="0.25">
      <c r="A969" s="52" t="s">
        <v>10055</v>
      </c>
      <c r="B969" s="56"/>
      <c r="C969" s="7" t="s">
        <v>111</v>
      </c>
      <c r="D969" s="7" t="s">
        <v>11877</v>
      </c>
      <c r="E969" s="7"/>
      <c r="F969" s="64"/>
      <c r="G969" s="6"/>
      <c r="H969" s="6"/>
      <c r="I969" s="10" t="s">
        <v>110</v>
      </c>
      <c r="J969" s="11" t="s">
        <v>9765</v>
      </c>
      <c r="K969" s="161"/>
      <c r="L969" s="176"/>
      <c r="M969" s="176">
        <v>1000</v>
      </c>
      <c r="O969" s="162"/>
      <c r="P969" s="80" t="s">
        <v>7714</v>
      </c>
      <c r="Q969" s="80" t="s">
        <v>7152</v>
      </c>
      <c r="R969" s="80"/>
      <c r="S969" s="163"/>
      <c r="T969" s="213"/>
      <c r="U969" s="162"/>
      <c r="V969" s="164"/>
      <c r="W969" s="12" t="str">
        <f t="shared" ref="W969" si="333">IF(COUNTIF(N969,"spare"),"","Mqtt1")</f>
        <v>Mqtt1</v>
      </c>
      <c r="X969" s="196" t="s">
        <v>10503</v>
      </c>
      <c r="Y969" s="6" t="str">
        <f t="shared" si="331"/>
        <v>marpower/450000-firedetection/201h56</v>
      </c>
      <c r="Z969" s="103" t="str">
        <f t="shared" si="329"/>
        <v>$.alarm</v>
      </c>
      <c r="AB969" s="6"/>
      <c r="AJ969" s="80"/>
      <c r="AM969" s="114">
        <f t="shared" si="332"/>
        <v>969</v>
      </c>
      <c r="AN969" s="80"/>
      <c r="AO969" s="80"/>
      <c r="AP969" s="80"/>
      <c r="AQ969" s="80"/>
      <c r="AR969" s="127" t="s">
        <v>110</v>
      </c>
      <c r="AS969" s="80"/>
      <c r="AT969" s="128" t="s">
        <v>9</v>
      </c>
      <c r="AU969" s="7"/>
      <c r="AV969" s="129" t="s">
        <v>112</v>
      </c>
      <c r="AW969" s="126" t="str">
        <f t="shared" si="330"/>
        <v>Please consult operation manual for more information</v>
      </c>
      <c r="AX969" s="137"/>
      <c r="AY969" s="147"/>
      <c r="AZ969" s="167"/>
      <c r="BA969" s="167"/>
      <c r="BB969" s="147" t="str">
        <f t="shared" si="313"/>
        <v>1</v>
      </c>
      <c r="BC969" s="168"/>
      <c r="BD969" s="165"/>
      <c r="BE969" s="165"/>
      <c r="BF969" s="165"/>
      <c r="BG969" s="165"/>
      <c r="BH969" s="165"/>
      <c r="BI969" s="165"/>
      <c r="BJ969" s="165"/>
      <c r="BK969" s="165"/>
      <c r="BL969" s="165"/>
      <c r="BM969" s="165"/>
      <c r="BN969" s="165"/>
      <c r="BO969" s="165"/>
      <c r="BP969" s="165"/>
      <c r="BQ969" s="165"/>
      <c r="BS969" s="6"/>
      <c r="BT969" s="11"/>
      <c r="BU969" s="6"/>
      <c r="BV969" s="6"/>
    </row>
    <row r="970" spans="1:74" ht="15.75" x14ac:dyDescent="0.25">
      <c r="A970" s="52" t="s">
        <v>10059</v>
      </c>
      <c r="B970" s="56"/>
      <c r="C970" s="7" t="s">
        <v>111</v>
      </c>
      <c r="D970" s="7" t="s">
        <v>11877</v>
      </c>
      <c r="E970" s="7"/>
      <c r="F970" s="64"/>
      <c r="G970" s="6"/>
      <c r="H970" s="6"/>
      <c r="I970" s="10" t="s">
        <v>110</v>
      </c>
      <c r="J970" s="11" t="s">
        <v>9766</v>
      </c>
      <c r="K970" s="161"/>
      <c r="L970" s="176"/>
      <c r="M970" s="176">
        <v>1000</v>
      </c>
      <c r="O970" s="162"/>
      <c r="P970" s="80" t="s">
        <v>7828</v>
      </c>
      <c r="Q970" s="80" t="s">
        <v>7287</v>
      </c>
      <c r="R970" s="80"/>
      <c r="S970" s="163"/>
      <c r="T970" s="213"/>
      <c r="U970" s="162"/>
      <c r="V970" s="164"/>
      <c r="W970" s="12" t="str">
        <f>IF(COUNTIF(N970,"spare"),"","Mqtt1")</f>
        <v>Mqtt1</v>
      </c>
      <c r="X970" s="196" t="s">
        <v>10503</v>
      </c>
      <c r="Y970" s="6" t="str">
        <f t="shared" si="331"/>
        <v>marpower/450000-firedetection/201h56</v>
      </c>
      <c r="Z970" s="103" t="str">
        <f t="shared" si="329"/>
        <v>$.prealarm</v>
      </c>
      <c r="AB970" s="6"/>
      <c r="AJ970" s="80"/>
      <c r="AM970" s="114">
        <f t="shared" si="332"/>
        <v>970</v>
      </c>
      <c r="AN970" s="80"/>
      <c r="AO970" s="80"/>
      <c r="AP970" s="80"/>
      <c r="AQ970" s="80"/>
      <c r="AR970" s="127" t="s">
        <v>110</v>
      </c>
      <c r="AS970" s="80"/>
      <c r="AT970" s="128" t="s">
        <v>9</v>
      </c>
      <c r="AU970" s="7"/>
      <c r="AV970" s="129" t="s">
        <v>116</v>
      </c>
      <c r="AW970" s="126" t="str">
        <f t="shared" si="330"/>
        <v>Please consult operation manual for more information</v>
      </c>
      <c r="AX970" s="137"/>
      <c r="AY970" s="147"/>
      <c r="AZ970" s="167"/>
      <c r="BA970" s="167"/>
      <c r="BB970" s="147" t="str">
        <f t="shared" si="313"/>
        <v>1</v>
      </c>
      <c r="BC970" s="168"/>
      <c r="BD970" s="165"/>
      <c r="BE970" s="165"/>
      <c r="BF970" s="165"/>
      <c r="BG970" s="165"/>
      <c r="BH970" s="165"/>
      <c r="BI970" s="165"/>
      <c r="BJ970" s="165"/>
      <c r="BK970" s="165"/>
      <c r="BL970" s="165"/>
      <c r="BM970" s="165"/>
      <c r="BN970" s="165"/>
      <c r="BO970" s="165"/>
      <c r="BP970" s="165"/>
      <c r="BQ970" s="165"/>
      <c r="BS970" s="6"/>
      <c r="BT970" s="11"/>
      <c r="BU970" s="6"/>
      <c r="BV970" s="6"/>
    </row>
    <row r="971" spans="1:74" ht="15.75" x14ac:dyDescent="0.25">
      <c r="A971" s="52" t="s">
        <v>10055</v>
      </c>
      <c r="B971" s="56"/>
      <c r="C971" s="7" t="s">
        <v>111</v>
      </c>
      <c r="D971" s="7" t="s">
        <v>11877</v>
      </c>
      <c r="E971" s="7"/>
      <c r="F971" s="64"/>
      <c r="G971" s="6"/>
      <c r="H971" s="6"/>
      <c r="I971" s="10" t="s">
        <v>110</v>
      </c>
      <c r="J971" s="11" t="s">
        <v>9767</v>
      </c>
      <c r="K971" s="161"/>
      <c r="L971" s="176"/>
      <c r="M971" s="176">
        <v>1000</v>
      </c>
      <c r="O971" s="162"/>
      <c r="P971" s="80" t="s">
        <v>7942</v>
      </c>
      <c r="Q971" s="80" t="s">
        <v>7288</v>
      </c>
      <c r="R971" s="80"/>
      <c r="S971" s="163"/>
      <c r="T971" s="213"/>
      <c r="U971" s="162"/>
      <c r="V971" s="164"/>
      <c r="W971" s="12" t="str">
        <f>IF(COUNTIF(N971,"spare"),"","Mqtt1")</f>
        <v>Mqtt1</v>
      </c>
      <c r="X971" s="196" t="s">
        <v>10503</v>
      </c>
      <c r="Y971" s="6" t="str">
        <f t="shared" si="331"/>
        <v>marpower/450000-firedetection/201h56</v>
      </c>
      <c r="Z971" s="103" t="str">
        <f t="shared" si="329"/>
        <v>$.fault</v>
      </c>
      <c r="AB971" s="6"/>
      <c r="AJ971" s="80"/>
      <c r="AM971" s="114">
        <f t="shared" si="332"/>
        <v>971</v>
      </c>
      <c r="AN971" s="80"/>
      <c r="AO971" s="80"/>
      <c r="AP971" s="80"/>
      <c r="AQ971" s="80"/>
      <c r="AR971" s="127" t="s">
        <v>110</v>
      </c>
      <c r="AS971" s="80"/>
      <c r="AT971" s="128" t="s">
        <v>9</v>
      </c>
      <c r="AU971" s="7"/>
      <c r="AV971" s="129" t="s">
        <v>112</v>
      </c>
      <c r="AW971" s="126" t="str">
        <f t="shared" si="330"/>
        <v>Please consult operation manual for more information</v>
      </c>
      <c r="AX971" s="137"/>
      <c r="AY971" s="147"/>
      <c r="AZ971" s="167"/>
      <c r="BA971" s="167"/>
      <c r="BB971" s="147" t="str">
        <f t="shared" si="313"/>
        <v>1</v>
      </c>
      <c r="BC971" s="168"/>
      <c r="BD971" s="165"/>
      <c r="BE971" s="165"/>
      <c r="BF971" s="165"/>
      <c r="BG971" s="165"/>
      <c r="BH971" s="165"/>
      <c r="BI971" s="165"/>
      <c r="BJ971" s="165"/>
      <c r="BK971" s="165"/>
      <c r="BL971" s="165"/>
      <c r="BM971" s="165"/>
      <c r="BN971" s="165"/>
      <c r="BO971" s="165"/>
      <c r="BP971" s="165"/>
      <c r="BQ971" s="165"/>
      <c r="BS971" s="6"/>
      <c r="BT971" s="11"/>
      <c r="BU971" s="6"/>
      <c r="BV971" s="6"/>
    </row>
    <row r="972" spans="1:74" ht="15.75" x14ac:dyDescent="0.25">
      <c r="A972" s="52" t="s">
        <v>10055</v>
      </c>
      <c r="B972" s="56"/>
      <c r="C972" s="7" t="s">
        <v>111</v>
      </c>
      <c r="D972" s="7" t="s">
        <v>11877</v>
      </c>
      <c r="E972" s="7"/>
      <c r="F972" s="64"/>
      <c r="G972" s="6"/>
      <c r="H972" s="6"/>
      <c r="I972" s="10" t="s">
        <v>110</v>
      </c>
      <c r="J972" s="11" t="s">
        <v>9768</v>
      </c>
      <c r="K972" s="161"/>
      <c r="L972" s="176"/>
      <c r="M972" s="176">
        <v>1000</v>
      </c>
      <c r="O972" s="162"/>
      <c r="P972" s="80" t="s">
        <v>8056</v>
      </c>
      <c r="Q972" s="80" t="s">
        <v>7289</v>
      </c>
      <c r="R972" s="80"/>
      <c r="S972" s="163"/>
      <c r="T972" s="213"/>
      <c r="U972" s="162"/>
      <c r="V972" s="164"/>
      <c r="W972" s="12" t="str">
        <f>IF(COUNTIF(N972,"spare"),"","Mqtt1")</f>
        <v>Mqtt1</v>
      </c>
      <c r="X972" s="196" t="s">
        <v>10503</v>
      </c>
      <c r="Y972" s="6" t="str">
        <f t="shared" si="331"/>
        <v>marpower/450000-firedetection/201h56</v>
      </c>
      <c r="Z972" s="103" t="str">
        <f t="shared" si="329"/>
        <v>$.disabled</v>
      </c>
      <c r="AB972" s="6"/>
      <c r="AJ972" s="80"/>
      <c r="AM972" s="114">
        <f t="shared" si="332"/>
        <v>972</v>
      </c>
      <c r="AN972" s="80"/>
      <c r="AO972" s="80"/>
      <c r="AP972" s="80"/>
      <c r="AQ972" s="80"/>
      <c r="AR972" s="127" t="s">
        <v>110</v>
      </c>
      <c r="AS972" s="80"/>
      <c r="AT972" s="128" t="s">
        <v>9</v>
      </c>
      <c r="AU972" s="7"/>
      <c r="AV972" s="129" t="s">
        <v>112</v>
      </c>
      <c r="AW972" s="126" t="str">
        <f t="shared" si="330"/>
        <v>Please consult operation manual for more information</v>
      </c>
      <c r="AX972" s="137"/>
      <c r="AY972" s="147"/>
      <c r="AZ972" s="167"/>
      <c r="BA972" s="167"/>
      <c r="BB972" s="147" t="str">
        <f t="shared" si="313"/>
        <v>1</v>
      </c>
      <c r="BC972" s="168"/>
      <c r="BD972" s="165"/>
      <c r="BE972" s="165"/>
      <c r="BF972" s="165"/>
      <c r="BG972" s="165"/>
      <c r="BH972" s="165"/>
      <c r="BI972" s="165"/>
      <c r="BJ972" s="165"/>
      <c r="BK972" s="165"/>
      <c r="BL972" s="165"/>
      <c r="BM972" s="165"/>
      <c r="BN972" s="165"/>
      <c r="BO972" s="165"/>
      <c r="BP972" s="165"/>
      <c r="BQ972" s="165"/>
      <c r="BS972" s="6"/>
      <c r="BT972" s="11"/>
      <c r="BU972" s="6"/>
      <c r="BV972" s="6"/>
    </row>
    <row r="973" spans="1:74" ht="15.75" x14ac:dyDescent="0.25">
      <c r="A973" s="52" t="s">
        <v>10055</v>
      </c>
      <c r="B973" s="56"/>
      <c r="C973" s="7" t="s">
        <v>111</v>
      </c>
      <c r="D973" s="7" t="s">
        <v>11877</v>
      </c>
      <c r="E973" s="7"/>
      <c r="F973" s="64"/>
      <c r="G973" s="6"/>
      <c r="H973" s="6"/>
      <c r="I973" s="10" t="s">
        <v>110</v>
      </c>
      <c r="J973" s="11" t="s">
        <v>9769</v>
      </c>
      <c r="K973" s="161"/>
      <c r="L973" s="176"/>
      <c r="M973" s="176">
        <v>1000</v>
      </c>
      <c r="O973" s="162"/>
      <c r="P973" s="80" t="s">
        <v>8170</v>
      </c>
      <c r="Q973" s="80" t="s">
        <v>7290</v>
      </c>
      <c r="R973" s="80"/>
      <c r="S973" s="163"/>
      <c r="T973" s="213"/>
      <c r="U973" s="162"/>
      <c r="V973" s="164"/>
      <c r="W973" s="12" t="str">
        <f>IF(COUNTIF(N973,"spare"),"","Mqtt1")</f>
        <v>Mqtt1</v>
      </c>
      <c r="X973" s="196" t="s">
        <v>10503</v>
      </c>
      <c r="Y973" s="6" t="str">
        <f t="shared" si="331"/>
        <v>marpower/450000-firedetection/201h56</v>
      </c>
      <c r="Z973" s="103" t="str">
        <f t="shared" si="329"/>
        <v>$.test</v>
      </c>
      <c r="AB973" s="6"/>
      <c r="AJ973" s="80"/>
      <c r="AM973" s="114" t="str">
        <f t="shared" si="332"/>
        <v/>
      </c>
      <c r="AN973" s="80"/>
      <c r="AO973" s="80"/>
      <c r="AP973" s="80"/>
      <c r="AQ973" s="80"/>
      <c r="AR973" s="127"/>
      <c r="AS973" s="80"/>
      <c r="AT973" s="7"/>
      <c r="AU973" s="7"/>
      <c r="AV973" s="165"/>
      <c r="AW973" s="126" t="str">
        <f t="shared" si="330"/>
        <v/>
      </c>
      <c r="AX973" s="137"/>
      <c r="AY973" s="147"/>
      <c r="AZ973" s="167"/>
      <c r="BA973" s="167"/>
      <c r="BB973" s="147" t="str">
        <f t="shared" si="313"/>
        <v/>
      </c>
      <c r="BC973" s="168"/>
      <c r="BD973" s="165"/>
      <c r="BE973" s="165"/>
      <c r="BF973" s="165"/>
      <c r="BG973" s="165"/>
      <c r="BH973" s="165"/>
      <c r="BI973" s="165"/>
      <c r="BJ973" s="165"/>
      <c r="BK973" s="165"/>
      <c r="BL973" s="165"/>
      <c r="BM973" s="165"/>
      <c r="BN973" s="165"/>
      <c r="BO973" s="165"/>
      <c r="BP973" s="165"/>
      <c r="BQ973" s="165"/>
      <c r="BS973" s="6"/>
      <c r="BT973" s="11"/>
      <c r="BU973" s="6"/>
      <c r="BV973" s="6"/>
    </row>
    <row r="974" spans="1:74" ht="15.75" x14ac:dyDescent="0.25">
      <c r="A974" s="52" t="s">
        <v>10055</v>
      </c>
      <c r="B974" s="56"/>
      <c r="C974" s="7" t="s">
        <v>9455</v>
      </c>
      <c r="D974" s="7" t="s">
        <v>11877</v>
      </c>
      <c r="E974" s="7"/>
      <c r="F974" s="64"/>
      <c r="G974" s="6"/>
      <c r="H974" s="6"/>
      <c r="I974"/>
      <c r="J974" s="11" t="s">
        <v>7012</v>
      </c>
      <c r="K974" s="161" t="s">
        <v>511</v>
      </c>
      <c r="L974" s="176"/>
      <c r="M974" s="176">
        <v>1000</v>
      </c>
      <c r="N974" s="80" t="s">
        <v>1396</v>
      </c>
      <c r="O974" s="162"/>
      <c r="P974" s="80" t="s">
        <v>7488</v>
      </c>
      <c r="Q974" s="80"/>
      <c r="R974" s="80"/>
      <c r="S974" s="163"/>
      <c r="T974" s="213"/>
      <c r="U974" s="162"/>
      <c r="V974" s="164"/>
      <c r="W974" s="12"/>
      <c r="X974" s="196" t="s">
        <v>10445</v>
      </c>
      <c r="Y974" s="6"/>
      <c r="Z974" s="103"/>
      <c r="AA974" s="12">
        <v>1</v>
      </c>
      <c r="AB974" s="6" t="s">
        <v>196</v>
      </c>
      <c r="AC974" s="103">
        <v>45</v>
      </c>
      <c r="AJ974" s="80"/>
      <c r="AK974" s="113" t="s">
        <v>11878</v>
      </c>
      <c r="AM974" s="114" t="str">
        <f t="shared" si="332"/>
        <v/>
      </c>
      <c r="AN974" s="80"/>
      <c r="AO974" s="80"/>
      <c r="AP974" s="80"/>
      <c r="AQ974" s="80"/>
      <c r="AR974" s="127"/>
      <c r="AS974" s="80"/>
      <c r="AT974" s="7"/>
      <c r="AU974" s="7"/>
      <c r="AV974" s="165"/>
      <c r="AW974" s="126" t="str">
        <f t="shared" si="330"/>
        <v/>
      </c>
      <c r="AX974" s="137"/>
      <c r="AY974" s="147"/>
      <c r="AZ974" s="167"/>
      <c r="BA974" s="167"/>
      <c r="BB974" s="147" t="str">
        <f t="shared" si="313"/>
        <v/>
      </c>
      <c r="BC974" s="168"/>
      <c r="BD974" s="165"/>
      <c r="BE974" s="165"/>
      <c r="BF974" s="165"/>
      <c r="BG974" s="165"/>
      <c r="BH974" s="165"/>
      <c r="BI974" s="165"/>
      <c r="BJ974" s="165"/>
      <c r="BK974" s="165"/>
      <c r="BL974" s="165"/>
      <c r="BM974" s="165"/>
      <c r="BN974" s="165"/>
      <c r="BO974" s="165"/>
      <c r="BP974" s="165"/>
      <c r="BQ974" s="165"/>
      <c r="BS974" s="6"/>
      <c r="BT974" s="11"/>
      <c r="BU974" s="6"/>
      <c r="BV974" s="6"/>
    </row>
    <row r="975" spans="1:74" ht="15.75" x14ac:dyDescent="0.25">
      <c r="A975" s="52" t="s">
        <v>10055</v>
      </c>
      <c r="B975" s="56"/>
      <c r="C975" s="7" t="s">
        <v>111</v>
      </c>
      <c r="D975" s="7" t="s">
        <v>11877</v>
      </c>
      <c r="E975" s="7"/>
      <c r="F975" s="64"/>
      <c r="G975" s="6"/>
      <c r="H975" s="6"/>
      <c r="I975" s="10" t="s">
        <v>110</v>
      </c>
      <c r="J975" s="11" t="s">
        <v>9770</v>
      </c>
      <c r="K975" s="161"/>
      <c r="L975" s="176"/>
      <c r="M975" s="176">
        <v>1000</v>
      </c>
      <c r="O975" s="162"/>
      <c r="P975" s="80" t="s">
        <v>7715</v>
      </c>
      <c r="Q975" s="80" t="s">
        <v>7153</v>
      </c>
      <c r="R975" s="80"/>
      <c r="S975" s="163"/>
      <c r="T975" s="213"/>
      <c r="U975" s="162"/>
      <c r="V975" s="164"/>
      <c r="W975" s="12" t="str">
        <f t="shared" ref="W975" si="334">IF(COUNTIF(N975,"spare"),"","Mqtt1")</f>
        <v>Mqtt1</v>
      </c>
      <c r="X975" s="196" t="s">
        <v>10504</v>
      </c>
      <c r="Y975" s="6" t="str">
        <f>LOWER(SUBSTITUTE(SUBSTITUTE(IF(COUNTIF(N975,"spare"),"",_xlfn.CONCAT("marpower/",IF(X975&lt;&gt;"","450000 FIREDETECTION/"&amp;X975,"450000 FIREDETECTION GENERAL")))," ","-"),"_","-"))</f>
        <v>marpower/450000-firedetection/201h45</v>
      </c>
      <c r="Z975" s="103" t="str">
        <f t="shared" ref="Z975:Z984" si="335">IF(COUNTIF(N975,"spare"),"","$."&amp;_xlfn.REGEXREPLACE(IF(X975="",J975,_xlfn.REGEXREPLACE(J975,".*_","")),"^FIRE_",""))</f>
        <v>$.alarm</v>
      </c>
      <c r="AB975" s="6"/>
      <c r="AJ975" s="80"/>
      <c r="AM975" s="114">
        <f t="shared" si="332"/>
        <v>975</v>
      </c>
      <c r="AN975" s="80"/>
      <c r="AO975" s="80"/>
      <c r="AP975" s="80"/>
      <c r="AQ975" s="80"/>
      <c r="AR975" s="127" t="s">
        <v>110</v>
      </c>
      <c r="AS975" s="80"/>
      <c r="AT975" s="128" t="s">
        <v>9</v>
      </c>
      <c r="AU975" s="7"/>
      <c r="AV975" s="129" t="s">
        <v>112</v>
      </c>
      <c r="AW975" s="126" t="str">
        <f t="shared" si="330"/>
        <v>Please consult operation manual for more information</v>
      </c>
      <c r="AX975" s="137"/>
      <c r="AY975" s="147"/>
      <c r="AZ975" s="167"/>
      <c r="BA975" s="167"/>
      <c r="BB975" s="147" t="str">
        <f t="shared" si="313"/>
        <v>1</v>
      </c>
      <c r="BC975" s="168"/>
      <c r="BD975" s="165"/>
      <c r="BE975" s="165"/>
      <c r="BF975" s="165"/>
      <c r="BG975" s="165"/>
      <c r="BH975" s="165"/>
      <c r="BI975" s="165"/>
      <c r="BJ975" s="165"/>
      <c r="BK975" s="165"/>
      <c r="BL975" s="165"/>
      <c r="BM975" s="165"/>
      <c r="BN975" s="165"/>
      <c r="BO975" s="165"/>
      <c r="BP975" s="165"/>
      <c r="BQ975" s="165"/>
      <c r="BS975" s="6"/>
      <c r="BT975" s="11"/>
      <c r="BU975" s="6"/>
      <c r="BV975" s="6"/>
    </row>
    <row r="976" spans="1:74" ht="15.75" x14ac:dyDescent="0.25">
      <c r="A976" s="52" t="s">
        <v>10059</v>
      </c>
      <c r="B976" s="56"/>
      <c r="C976" s="7" t="s">
        <v>111</v>
      </c>
      <c r="D976" s="7" t="s">
        <v>11877</v>
      </c>
      <c r="E976" s="7"/>
      <c r="F976" s="64"/>
      <c r="G976" s="6"/>
      <c r="H976" s="6"/>
      <c r="I976" s="10" t="s">
        <v>110</v>
      </c>
      <c r="J976" s="11" t="s">
        <v>9771</v>
      </c>
      <c r="K976" s="161"/>
      <c r="L976" s="176"/>
      <c r="M976" s="176">
        <v>1000</v>
      </c>
      <c r="O976" s="162"/>
      <c r="P976" s="80" t="s">
        <v>7829</v>
      </c>
      <c r="Q976" s="80" t="s">
        <v>7275</v>
      </c>
      <c r="R976" s="80"/>
      <c r="S976" s="163"/>
      <c r="T976" s="213"/>
      <c r="U976" s="162"/>
      <c r="V976" s="164"/>
      <c r="W976" s="12" t="str">
        <f>IF(COUNTIF(N976,"spare"),"","Mqtt1")</f>
        <v>Mqtt1</v>
      </c>
      <c r="X976" s="196" t="s">
        <v>10504</v>
      </c>
      <c r="Y976" s="6" t="str">
        <f t="shared" ref="Y976:Y984" si="336">LOWER(SUBSTITUTE(SUBSTITUTE(IF(COUNTIF(N976,"spare"),"",_xlfn.CONCAT("marpower/",IF(X976&lt;&gt;"","450000 FIREDETECTION/"&amp;X976,"450000 FIREDETECTION GENERAL")))," ","-"),"_","-"))</f>
        <v>marpower/450000-firedetection/201h45</v>
      </c>
      <c r="Z976" s="103" t="str">
        <f t="shared" si="335"/>
        <v>$.prealarm</v>
      </c>
      <c r="AB976" s="6"/>
      <c r="AJ976" s="80"/>
      <c r="AM976" s="114">
        <f t="shared" si="332"/>
        <v>976</v>
      </c>
      <c r="AN976" s="80"/>
      <c r="AO976" s="80"/>
      <c r="AP976" s="80"/>
      <c r="AQ976" s="80"/>
      <c r="AR976" s="127" t="s">
        <v>110</v>
      </c>
      <c r="AS976" s="80"/>
      <c r="AT976" s="128" t="s">
        <v>9</v>
      </c>
      <c r="AU976" s="7"/>
      <c r="AV976" s="129" t="s">
        <v>116</v>
      </c>
      <c r="AW976" s="126" t="str">
        <f t="shared" si="330"/>
        <v>Please consult operation manual for more information</v>
      </c>
      <c r="AX976" s="137"/>
      <c r="AY976" s="147"/>
      <c r="AZ976" s="167"/>
      <c r="BA976" s="167"/>
      <c r="BB976" s="147" t="str">
        <f t="shared" si="313"/>
        <v>1</v>
      </c>
      <c r="BC976" s="168"/>
      <c r="BD976" s="165"/>
      <c r="BE976" s="165"/>
      <c r="BF976" s="165"/>
      <c r="BG976" s="165"/>
      <c r="BH976" s="165"/>
      <c r="BI976" s="165"/>
      <c r="BJ976" s="165"/>
      <c r="BK976" s="165"/>
      <c r="BL976" s="165"/>
      <c r="BM976" s="165"/>
      <c r="BN976" s="165"/>
      <c r="BO976" s="165"/>
      <c r="BP976" s="165"/>
      <c r="BQ976" s="165"/>
      <c r="BS976" s="6"/>
      <c r="BT976" s="11"/>
      <c r="BU976" s="6"/>
      <c r="BV976" s="6"/>
    </row>
    <row r="977" spans="1:74" ht="15.75" x14ac:dyDescent="0.25">
      <c r="A977" s="52" t="s">
        <v>10055</v>
      </c>
      <c r="B977" s="56"/>
      <c r="C977" s="7" t="s">
        <v>111</v>
      </c>
      <c r="D977" s="7" t="s">
        <v>11877</v>
      </c>
      <c r="E977" s="7"/>
      <c r="F977" s="64"/>
      <c r="G977" s="6"/>
      <c r="H977" s="6"/>
      <c r="I977" s="10" t="s">
        <v>110</v>
      </c>
      <c r="J977" s="11" t="s">
        <v>9772</v>
      </c>
      <c r="K977" s="161"/>
      <c r="L977" s="176"/>
      <c r="M977" s="176">
        <v>1000</v>
      </c>
      <c r="O977" s="162"/>
      <c r="P977" s="80" t="s">
        <v>7943</v>
      </c>
      <c r="Q977" s="80" t="s">
        <v>7276</v>
      </c>
      <c r="R977" s="80"/>
      <c r="S977" s="163"/>
      <c r="T977" s="213"/>
      <c r="U977" s="162"/>
      <c r="V977" s="164"/>
      <c r="W977" s="12" t="str">
        <f>IF(COUNTIF(N977,"spare"),"","Mqtt1")</f>
        <v>Mqtt1</v>
      </c>
      <c r="X977" s="196" t="s">
        <v>10504</v>
      </c>
      <c r="Y977" s="6" t="str">
        <f t="shared" si="336"/>
        <v>marpower/450000-firedetection/201h45</v>
      </c>
      <c r="Z977" s="103" t="str">
        <f t="shared" si="335"/>
        <v>$.fault</v>
      </c>
      <c r="AB977" s="6"/>
      <c r="AJ977" s="80"/>
      <c r="AM977" s="114">
        <f t="shared" si="332"/>
        <v>977</v>
      </c>
      <c r="AN977" s="80"/>
      <c r="AO977" s="80"/>
      <c r="AP977" s="80"/>
      <c r="AQ977" s="80"/>
      <c r="AR977" s="127" t="s">
        <v>110</v>
      </c>
      <c r="AS977" s="80"/>
      <c r="AT977" s="128" t="s">
        <v>9</v>
      </c>
      <c r="AU977" s="7"/>
      <c r="AV977" s="129" t="s">
        <v>112</v>
      </c>
      <c r="AW977" s="126" t="str">
        <f t="shared" si="330"/>
        <v>Please consult operation manual for more information</v>
      </c>
      <c r="AX977" s="137"/>
      <c r="AY977" s="147"/>
      <c r="AZ977" s="167"/>
      <c r="BA977" s="167"/>
      <c r="BB977" s="147" t="str">
        <f t="shared" si="313"/>
        <v>1</v>
      </c>
      <c r="BC977" s="168"/>
      <c r="BD977" s="165"/>
      <c r="BE977" s="165"/>
      <c r="BF977" s="165"/>
      <c r="BG977" s="165"/>
      <c r="BH977" s="165"/>
      <c r="BI977" s="165"/>
      <c r="BJ977" s="165"/>
      <c r="BK977" s="165"/>
      <c r="BL977" s="165"/>
      <c r="BM977" s="165"/>
      <c r="BN977" s="165"/>
      <c r="BO977" s="165"/>
      <c r="BP977" s="165"/>
      <c r="BQ977" s="165"/>
      <c r="BS977" s="6"/>
      <c r="BT977" s="11"/>
      <c r="BU977" s="6"/>
      <c r="BV977" s="6"/>
    </row>
    <row r="978" spans="1:74" ht="15.75" x14ac:dyDescent="0.25">
      <c r="A978" s="52" t="s">
        <v>10055</v>
      </c>
      <c r="B978" s="56"/>
      <c r="C978" s="7" t="s">
        <v>111</v>
      </c>
      <c r="D978" s="7" t="s">
        <v>11877</v>
      </c>
      <c r="E978" s="7"/>
      <c r="F978" s="64"/>
      <c r="G978" s="6"/>
      <c r="H978" s="6"/>
      <c r="I978" s="10" t="s">
        <v>110</v>
      </c>
      <c r="J978" s="11" t="s">
        <v>9773</v>
      </c>
      <c r="K978" s="161"/>
      <c r="L978" s="176"/>
      <c r="M978" s="176">
        <v>1000</v>
      </c>
      <c r="O978" s="162"/>
      <c r="P978" s="80" t="s">
        <v>8057</v>
      </c>
      <c r="Q978" s="80" t="s">
        <v>7277</v>
      </c>
      <c r="R978" s="80"/>
      <c r="S978" s="163"/>
      <c r="T978" s="213"/>
      <c r="U978" s="162"/>
      <c r="V978" s="164"/>
      <c r="W978" s="12" t="str">
        <f>IF(COUNTIF(N978,"spare"),"","Mqtt1")</f>
        <v>Mqtt1</v>
      </c>
      <c r="X978" s="196" t="s">
        <v>10504</v>
      </c>
      <c r="Y978" s="6" t="str">
        <f t="shared" si="336"/>
        <v>marpower/450000-firedetection/201h45</v>
      </c>
      <c r="Z978" s="103" t="str">
        <f t="shared" si="335"/>
        <v>$.disabled</v>
      </c>
      <c r="AB978" s="6"/>
      <c r="AJ978" s="80"/>
      <c r="AM978" s="114">
        <f t="shared" si="332"/>
        <v>978</v>
      </c>
      <c r="AN978" s="80"/>
      <c r="AO978" s="80"/>
      <c r="AP978" s="80"/>
      <c r="AQ978" s="80"/>
      <c r="AR978" s="127" t="s">
        <v>110</v>
      </c>
      <c r="AS978" s="80"/>
      <c r="AT978" s="128" t="s">
        <v>9</v>
      </c>
      <c r="AU978" s="7"/>
      <c r="AV978" s="129" t="s">
        <v>112</v>
      </c>
      <c r="AW978" s="126" t="str">
        <f t="shared" si="330"/>
        <v>Please consult operation manual for more information</v>
      </c>
      <c r="AX978" s="137"/>
      <c r="AY978" s="147"/>
      <c r="AZ978" s="167"/>
      <c r="BA978" s="167"/>
      <c r="BB978" s="147" t="str">
        <f t="shared" si="313"/>
        <v>1</v>
      </c>
      <c r="BC978" s="168"/>
      <c r="BD978" s="165"/>
      <c r="BE978" s="165"/>
      <c r="BF978" s="165"/>
      <c r="BG978" s="165"/>
      <c r="BH978" s="165"/>
      <c r="BI978" s="165"/>
      <c r="BJ978" s="165"/>
      <c r="BK978" s="165"/>
      <c r="BL978" s="165"/>
      <c r="BM978" s="165"/>
      <c r="BN978" s="165"/>
      <c r="BO978" s="165"/>
      <c r="BP978" s="165"/>
      <c r="BQ978" s="165"/>
      <c r="BS978" s="6"/>
      <c r="BT978" s="11"/>
      <c r="BU978" s="6"/>
      <c r="BV978" s="6"/>
    </row>
    <row r="979" spans="1:74" ht="15.75" x14ac:dyDescent="0.25">
      <c r="A979" s="52" t="s">
        <v>10055</v>
      </c>
      <c r="B979" s="56"/>
      <c r="C979" s="7" t="s">
        <v>111</v>
      </c>
      <c r="D979" s="7" t="s">
        <v>11877</v>
      </c>
      <c r="E979" s="7"/>
      <c r="F979" s="64"/>
      <c r="G979" s="6"/>
      <c r="H979" s="6"/>
      <c r="I979" s="10" t="s">
        <v>110</v>
      </c>
      <c r="J979" s="11" t="s">
        <v>9774</v>
      </c>
      <c r="K979" s="161"/>
      <c r="L979" s="176"/>
      <c r="M979" s="176">
        <v>1000</v>
      </c>
      <c r="O979" s="162"/>
      <c r="P979" s="80" t="s">
        <v>8171</v>
      </c>
      <c r="Q979" s="80" t="s">
        <v>7278</v>
      </c>
      <c r="R979" s="80"/>
      <c r="S979" s="163"/>
      <c r="T979" s="213"/>
      <c r="U979" s="162"/>
      <c r="V979" s="164"/>
      <c r="W979" s="12" t="str">
        <f>IF(COUNTIF(N979,"spare"),"","Mqtt1")</f>
        <v>Mqtt1</v>
      </c>
      <c r="X979" s="196" t="s">
        <v>10504</v>
      </c>
      <c r="Y979" s="6" t="str">
        <f t="shared" si="336"/>
        <v>marpower/450000-firedetection/201h45</v>
      </c>
      <c r="Z979" s="103" t="str">
        <f t="shared" si="335"/>
        <v>$.test</v>
      </c>
      <c r="AB979" s="6"/>
      <c r="AJ979" s="80"/>
      <c r="AM979" s="114" t="str">
        <f t="shared" si="332"/>
        <v/>
      </c>
      <c r="AN979" s="80"/>
      <c r="AO979" s="80"/>
      <c r="AP979" s="80"/>
      <c r="AQ979" s="80"/>
      <c r="AR979" s="127"/>
      <c r="AS979" s="80"/>
      <c r="AT979" s="7"/>
      <c r="AU979" s="7"/>
      <c r="AV979" s="165"/>
      <c r="AW979" s="126" t="str">
        <f t="shared" si="330"/>
        <v/>
      </c>
      <c r="AX979" s="137"/>
      <c r="AY979" s="147"/>
      <c r="AZ979" s="167"/>
      <c r="BA979" s="167"/>
      <c r="BB979" s="147" t="str">
        <f t="shared" si="313"/>
        <v/>
      </c>
      <c r="BC979" s="168"/>
      <c r="BD979" s="165"/>
      <c r="BE979" s="165"/>
      <c r="BF979" s="165"/>
      <c r="BG979" s="165"/>
      <c r="BH979" s="165"/>
      <c r="BI979" s="165"/>
      <c r="BJ979" s="165"/>
      <c r="BK979" s="165"/>
      <c r="BL979" s="165"/>
      <c r="BM979" s="165"/>
      <c r="BN979" s="165"/>
      <c r="BO979" s="165"/>
      <c r="BP979" s="165"/>
      <c r="BQ979" s="165"/>
      <c r="BS979" s="6"/>
      <c r="BT979" s="11"/>
      <c r="BU979" s="6"/>
      <c r="BV979" s="6"/>
    </row>
    <row r="980" spans="1:74" ht="15.75" x14ac:dyDescent="0.25">
      <c r="A980" s="52" t="s">
        <v>10055</v>
      </c>
      <c r="B980" s="56"/>
      <c r="C980" s="7" t="s">
        <v>111</v>
      </c>
      <c r="D980" s="7" t="s">
        <v>11877</v>
      </c>
      <c r="E980" s="7"/>
      <c r="F980" s="64"/>
      <c r="G980" s="6"/>
      <c r="H980" s="6"/>
      <c r="I980" s="10" t="s">
        <v>110</v>
      </c>
      <c r="J980" s="11" t="s">
        <v>9775</v>
      </c>
      <c r="K980" s="161"/>
      <c r="L980" s="176"/>
      <c r="M980" s="176">
        <v>1000</v>
      </c>
      <c r="O980" s="162"/>
      <c r="P980" s="80" t="s">
        <v>7716</v>
      </c>
      <c r="Q980" s="80" t="s">
        <v>7154</v>
      </c>
      <c r="R980" s="80"/>
      <c r="S980" s="163"/>
      <c r="T980" s="213"/>
      <c r="U980" s="162"/>
      <c r="V980" s="164"/>
      <c r="W980" s="12" t="str">
        <f t="shared" ref="W980" si="337">IF(COUNTIF(N980,"spare"),"","Mqtt1")</f>
        <v>Mqtt1</v>
      </c>
      <c r="X980" s="196" t="s">
        <v>10505</v>
      </c>
      <c r="Y980" s="6" t="str">
        <f t="shared" si="336"/>
        <v>marpower/450000-firedetection/201h38</v>
      </c>
      <c r="Z980" s="103" t="str">
        <f t="shared" si="335"/>
        <v>$.alarm</v>
      </c>
      <c r="AB980" s="6"/>
      <c r="AJ980" s="80"/>
      <c r="AM980" s="114">
        <f t="shared" si="332"/>
        <v>980</v>
      </c>
      <c r="AN980" s="80"/>
      <c r="AO980" s="80"/>
      <c r="AP980" s="80"/>
      <c r="AQ980" s="80"/>
      <c r="AR980" s="127" t="s">
        <v>110</v>
      </c>
      <c r="AS980" s="80"/>
      <c r="AT980" s="128" t="s">
        <v>9</v>
      </c>
      <c r="AU980" s="7"/>
      <c r="AV980" s="129" t="s">
        <v>112</v>
      </c>
      <c r="AW980" s="126" t="str">
        <f t="shared" si="330"/>
        <v>Please consult operation manual for more information</v>
      </c>
      <c r="AX980" s="137"/>
      <c r="AY980" s="147"/>
      <c r="AZ980" s="167"/>
      <c r="BA980" s="167"/>
      <c r="BB980" s="147" t="str">
        <f t="shared" si="313"/>
        <v>1</v>
      </c>
      <c r="BC980" s="168"/>
      <c r="BD980" s="165"/>
      <c r="BE980" s="165"/>
      <c r="BF980" s="165"/>
      <c r="BG980" s="165"/>
      <c r="BH980" s="165"/>
      <c r="BI980" s="165"/>
      <c r="BJ980" s="165"/>
      <c r="BK980" s="165"/>
      <c r="BL980" s="165"/>
      <c r="BM980" s="165"/>
      <c r="BN980" s="165"/>
      <c r="BO980" s="165"/>
      <c r="BP980" s="165"/>
      <c r="BQ980" s="165"/>
      <c r="BS980" s="6"/>
      <c r="BT980" s="11"/>
      <c r="BU980" s="6"/>
      <c r="BV980" s="6"/>
    </row>
    <row r="981" spans="1:74" ht="15.75" x14ac:dyDescent="0.25">
      <c r="A981" s="52" t="s">
        <v>10059</v>
      </c>
      <c r="B981" s="56"/>
      <c r="C981" s="7" t="s">
        <v>111</v>
      </c>
      <c r="D981" s="7" t="s">
        <v>11877</v>
      </c>
      <c r="E981" s="7"/>
      <c r="F981" s="64"/>
      <c r="G981" s="6"/>
      <c r="H981" s="6"/>
      <c r="I981" s="10" t="s">
        <v>110</v>
      </c>
      <c r="J981" s="11" t="s">
        <v>9776</v>
      </c>
      <c r="K981" s="161"/>
      <c r="L981" s="176"/>
      <c r="M981" s="176">
        <v>1000</v>
      </c>
      <c r="O981" s="162"/>
      <c r="P981" s="80" t="s">
        <v>7830</v>
      </c>
      <c r="Q981" s="80" t="s">
        <v>7279</v>
      </c>
      <c r="R981" s="80"/>
      <c r="S981" s="163"/>
      <c r="T981" s="213"/>
      <c r="U981" s="162"/>
      <c r="V981" s="164"/>
      <c r="W981" s="12" t="str">
        <f>IF(COUNTIF(N981,"spare"),"","Mqtt1")</f>
        <v>Mqtt1</v>
      </c>
      <c r="X981" s="196" t="s">
        <v>10505</v>
      </c>
      <c r="Y981" s="6" t="str">
        <f t="shared" si="336"/>
        <v>marpower/450000-firedetection/201h38</v>
      </c>
      <c r="Z981" s="103" t="str">
        <f t="shared" si="335"/>
        <v>$.prealarm</v>
      </c>
      <c r="AB981" s="6"/>
      <c r="AJ981" s="80"/>
      <c r="AM981" s="114">
        <f t="shared" si="332"/>
        <v>981</v>
      </c>
      <c r="AN981" s="80"/>
      <c r="AO981" s="80"/>
      <c r="AP981" s="80"/>
      <c r="AQ981" s="80"/>
      <c r="AR981" s="127" t="s">
        <v>110</v>
      </c>
      <c r="AS981" s="80"/>
      <c r="AT981" s="128" t="s">
        <v>9</v>
      </c>
      <c r="AU981" s="7"/>
      <c r="AV981" s="129" t="s">
        <v>116</v>
      </c>
      <c r="AW981" s="126" t="str">
        <f t="shared" si="330"/>
        <v>Please consult operation manual for more information</v>
      </c>
      <c r="AX981" s="137"/>
      <c r="AY981" s="147"/>
      <c r="AZ981" s="167"/>
      <c r="BA981" s="167"/>
      <c r="BB981" s="147" t="str">
        <f t="shared" si="313"/>
        <v>1</v>
      </c>
      <c r="BC981" s="168"/>
      <c r="BD981" s="165"/>
      <c r="BE981" s="165"/>
      <c r="BF981" s="165"/>
      <c r="BG981" s="165"/>
      <c r="BH981" s="165"/>
      <c r="BI981" s="165"/>
      <c r="BJ981" s="165"/>
      <c r="BK981" s="165"/>
      <c r="BL981" s="165"/>
      <c r="BM981" s="165"/>
      <c r="BN981" s="165"/>
      <c r="BO981" s="165"/>
      <c r="BP981" s="165"/>
      <c r="BQ981" s="165"/>
      <c r="BS981" s="6"/>
      <c r="BT981" s="11"/>
      <c r="BU981" s="6"/>
      <c r="BV981" s="6"/>
    </row>
    <row r="982" spans="1:74" ht="15.75" x14ac:dyDescent="0.25">
      <c r="A982" s="52" t="s">
        <v>10055</v>
      </c>
      <c r="B982" s="56"/>
      <c r="C982" s="7" t="s">
        <v>111</v>
      </c>
      <c r="D982" s="7" t="s">
        <v>11877</v>
      </c>
      <c r="E982" s="7"/>
      <c r="F982" s="64"/>
      <c r="G982" s="6"/>
      <c r="H982" s="6"/>
      <c r="I982" s="10" t="s">
        <v>110</v>
      </c>
      <c r="J982" s="11" t="s">
        <v>9777</v>
      </c>
      <c r="K982" s="161"/>
      <c r="L982" s="176"/>
      <c r="M982" s="176">
        <v>1000</v>
      </c>
      <c r="O982" s="162"/>
      <c r="P982" s="80" t="s">
        <v>7944</v>
      </c>
      <c r="Q982" s="80" t="s">
        <v>7280</v>
      </c>
      <c r="R982" s="80"/>
      <c r="S982" s="163"/>
      <c r="T982" s="213"/>
      <c r="U982" s="162"/>
      <c r="V982" s="164"/>
      <c r="W982" s="12" t="str">
        <f>IF(COUNTIF(N982,"spare"),"","Mqtt1")</f>
        <v>Mqtt1</v>
      </c>
      <c r="X982" s="196" t="s">
        <v>10505</v>
      </c>
      <c r="Y982" s="6" t="str">
        <f t="shared" si="336"/>
        <v>marpower/450000-firedetection/201h38</v>
      </c>
      <c r="Z982" s="103" t="str">
        <f t="shared" si="335"/>
        <v>$.fault</v>
      </c>
      <c r="AB982" s="6"/>
      <c r="AJ982" s="80"/>
      <c r="AM982" s="114">
        <f t="shared" si="332"/>
        <v>982</v>
      </c>
      <c r="AN982" s="80"/>
      <c r="AO982" s="80"/>
      <c r="AP982" s="80"/>
      <c r="AQ982" s="80"/>
      <c r="AR982" s="127" t="s">
        <v>110</v>
      </c>
      <c r="AS982" s="80"/>
      <c r="AT982" s="128" t="s">
        <v>9</v>
      </c>
      <c r="AU982" s="7"/>
      <c r="AV982" s="129" t="s">
        <v>112</v>
      </c>
      <c r="AW982" s="126" t="str">
        <f t="shared" si="330"/>
        <v>Please consult operation manual for more information</v>
      </c>
      <c r="AX982" s="137"/>
      <c r="AY982" s="147"/>
      <c r="AZ982" s="167"/>
      <c r="BA982" s="167"/>
      <c r="BB982" s="147" t="str">
        <f t="shared" si="313"/>
        <v>1</v>
      </c>
      <c r="BC982" s="168"/>
      <c r="BD982" s="165"/>
      <c r="BE982" s="165"/>
      <c r="BF982" s="165"/>
      <c r="BG982" s="165"/>
      <c r="BH982" s="165"/>
      <c r="BI982" s="165"/>
      <c r="BJ982" s="165"/>
      <c r="BK982" s="165"/>
      <c r="BL982" s="165"/>
      <c r="BM982" s="165"/>
      <c r="BN982" s="165"/>
      <c r="BO982" s="165"/>
      <c r="BP982" s="165"/>
      <c r="BQ982" s="165"/>
      <c r="BS982" s="6"/>
      <c r="BT982" s="11"/>
      <c r="BU982" s="6"/>
      <c r="BV982" s="6"/>
    </row>
    <row r="983" spans="1:74" ht="15.75" x14ac:dyDescent="0.25">
      <c r="A983" s="52" t="s">
        <v>10055</v>
      </c>
      <c r="B983" s="56"/>
      <c r="C983" s="7" t="s">
        <v>111</v>
      </c>
      <c r="D983" s="7" t="s">
        <v>11877</v>
      </c>
      <c r="E983" s="7"/>
      <c r="F983" s="64"/>
      <c r="G983" s="6"/>
      <c r="H983" s="6"/>
      <c r="I983" s="10" t="s">
        <v>110</v>
      </c>
      <c r="J983" s="11" t="s">
        <v>9778</v>
      </c>
      <c r="K983" s="161"/>
      <c r="L983" s="176"/>
      <c r="M983" s="176">
        <v>1000</v>
      </c>
      <c r="O983" s="162"/>
      <c r="P983" s="80" t="s">
        <v>8058</v>
      </c>
      <c r="Q983" s="80" t="s">
        <v>7281</v>
      </c>
      <c r="R983" s="80"/>
      <c r="S983" s="163"/>
      <c r="T983" s="213"/>
      <c r="U983" s="162"/>
      <c r="V983" s="164"/>
      <c r="W983" s="12" t="str">
        <f>IF(COUNTIF(N983,"spare"),"","Mqtt1")</f>
        <v>Mqtt1</v>
      </c>
      <c r="X983" s="196" t="s">
        <v>10505</v>
      </c>
      <c r="Y983" s="6" t="str">
        <f t="shared" si="336"/>
        <v>marpower/450000-firedetection/201h38</v>
      </c>
      <c r="Z983" s="103" t="str">
        <f t="shared" si="335"/>
        <v>$.disabled</v>
      </c>
      <c r="AB983" s="6"/>
      <c r="AJ983" s="80"/>
      <c r="AM983" s="114">
        <f t="shared" si="332"/>
        <v>983</v>
      </c>
      <c r="AN983" s="80"/>
      <c r="AO983" s="80"/>
      <c r="AP983" s="80"/>
      <c r="AQ983" s="80"/>
      <c r="AR983" s="127" t="s">
        <v>110</v>
      </c>
      <c r="AS983" s="80"/>
      <c r="AT983" s="128" t="s">
        <v>9</v>
      </c>
      <c r="AU983" s="7"/>
      <c r="AV983" s="129" t="s">
        <v>112</v>
      </c>
      <c r="AW983" s="126" t="str">
        <f t="shared" si="330"/>
        <v>Please consult operation manual for more information</v>
      </c>
      <c r="AX983" s="137"/>
      <c r="AY983" s="147"/>
      <c r="AZ983" s="167"/>
      <c r="BA983" s="167"/>
      <c r="BB983" s="147" t="str">
        <f t="shared" si="313"/>
        <v>1</v>
      </c>
      <c r="BC983" s="168"/>
      <c r="BD983" s="165"/>
      <c r="BE983" s="165"/>
      <c r="BF983" s="165"/>
      <c r="BG983" s="165"/>
      <c r="BH983" s="165"/>
      <c r="BI983" s="165"/>
      <c r="BJ983" s="165"/>
      <c r="BK983" s="165"/>
      <c r="BL983" s="165"/>
      <c r="BM983" s="165"/>
      <c r="BN983" s="165"/>
      <c r="BO983" s="165"/>
      <c r="BP983" s="165"/>
      <c r="BQ983" s="165"/>
      <c r="BS983" s="6"/>
      <c r="BT983" s="11"/>
      <c r="BU983" s="6"/>
      <c r="BV983" s="6"/>
    </row>
    <row r="984" spans="1:74" ht="15.75" x14ac:dyDescent="0.25">
      <c r="A984" s="52" t="s">
        <v>10055</v>
      </c>
      <c r="B984" s="56"/>
      <c r="C984" s="7" t="s">
        <v>111</v>
      </c>
      <c r="D984" s="7" t="s">
        <v>11877</v>
      </c>
      <c r="E984" s="7"/>
      <c r="F984" s="64"/>
      <c r="G984" s="6"/>
      <c r="H984" s="6"/>
      <c r="I984" s="10" t="s">
        <v>110</v>
      </c>
      <c r="J984" s="11" t="s">
        <v>9779</v>
      </c>
      <c r="K984" s="161"/>
      <c r="L984" s="176"/>
      <c r="M984" s="176">
        <v>1000</v>
      </c>
      <c r="O984" s="162"/>
      <c r="P984" s="80" t="s">
        <v>8172</v>
      </c>
      <c r="Q984" s="80" t="s">
        <v>7282</v>
      </c>
      <c r="R984" s="80"/>
      <c r="S984" s="163"/>
      <c r="T984" s="213"/>
      <c r="U984" s="162"/>
      <c r="V984" s="164"/>
      <c r="W984" s="12" t="str">
        <f>IF(COUNTIF(N984,"spare"),"","Mqtt1")</f>
        <v>Mqtt1</v>
      </c>
      <c r="X984" s="196" t="s">
        <v>10505</v>
      </c>
      <c r="Y984" s="6" t="str">
        <f t="shared" si="336"/>
        <v>marpower/450000-firedetection/201h38</v>
      </c>
      <c r="Z984" s="103" t="str">
        <f t="shared" si="335"/>
        <v>$.test</v>
      </c>
      <c r="AB984" s="6"/>
      <c r="AJ984" s="80"/>
      <c r="AM984" s="114" t="str">
        <f t="shared" si="332"/>
        <v/>
      </c>
      <c r="AN984" s="80"/>
      <c r="AO984" s="80"/>
      <c r="AP984" s="80"/>
      <c r="AQ984" s="80"/>
      <c r="AR984" s="127"/>
      <c r="AS984" s="80"/>
      <c r="AT984" s="7"/>
      <c r="AU984" s="7"/>
      <c r="AV984" s="165"/>
      <c r="AW984" s="126" t="str">
        <f t="shared" si="330"/>
        <v/>
      </c>
      <c r="AX984" s="137"/>
      <c r="AY984" s="147"/>
      <c r="AZ984" s="167"/>
      <c r="BA984" s="167"/>
      <c r="BB984" s="147" t="str">
        <f t="shared" ref="BB984:BB1047" si="338">IF(ISNUMBER(AM984),"1","")</f>
        <v/>
      </c>
      <c r="BC984" s="168"/>
      <c r="BD984" s="165"/>
      <c r="BE984" s="165"/>
      <c r="BF984" s="165"/>
      <c r="BG984" s="165"/>
      <c r="BH984" s="165"/>
      <c r="BI984" s="165"/>
      <c r="BJ984" s="165"/>
      <c r="BK984" s="165"/>
      <c r="BL984" s="165"/>
      <c r="BM984" s="165"/>
      <c r="BN984" s="165"/>
      <c r="BO984" s="165"/>
      <c r="BP984" s="165"/>
      <c r="BQ984" s="165"/>
      <c r="BS984" s="6"/>
      <c r="BT984" s="11"/>
      <c r="BU984" s="6"/>
      <c r="BV984" s="6"/>
    </row>
    <row r="985" spans="1:74" ht="15.75" x14ac:dyDescent="0.25">
      <c r="A985" s="52" t="s">
        <v>10055</v>
      </c>
      <c r="B985" s="56"/>
      <c r="C985" s="7" t="s">
        <v>9455</v>
      </c>
      <c r="D985" s="7" t="s">
        <v>11877</v>
      </c>
      <c r="E985" s="7"/>
      <c r="F985" s="64"/>
      <c r="G985" s="6"/>
      <c r="H985" s="6"/>
      <c r="I985"/>
      <c r="J985" s="11" t="s">
        <v>7013</v>
      </c>
      <c r="K985" s="161" t="s">
        <v>511</v>
      </c>
      <c r="L985" s="176"/>
      <c r="M985" s="176">
        <v>1000</v>
      </c>
      <c r="N985" s="80" t="s">
        <v>1396</v>
      </c>
      <c r="O985" s="162"/>
      <c r="P985" s="80" t="s">
        <v>7489</v>
      </c>
      <c r="Q985" s="80"/>
      <c r="R985" s="80"/>
      <c r="S985" s="163"/>
      <c r="T985" s="213"/>
      <c r="U985" s="162"/>
      <c r="V985" s="164"/>
      <c r="W985" s="12"/>
      <c r="X985" s="196" t="s">
        <v>10445</v>
      </c>
      <c r="Y985" s="6"/>
      <c r="Z985" s="103"/>
      <c r="AA985" s="12">
        <v>1</v>
      </c>
      <c r="AB985" s="6" t="s">
        <v>196</v>
      </c>
      <c r="AC985" s="103">
        <v>46</v>
      </c>
      <c r="AJ985" s="80"/>
      <c r="AK985" s="113" t="s">
        <v>11878</v>
      </c>
      <c r="AM985" s="114" t="str">
        <f t="shared" si="332"/>
        <v/>
      </c>
      <c r="AN985" s="80"/>
      <c r="AO985" s="80"/>
      <c r="AP985" s="80"/>
      <c r="AQ985" s="80"/>
      <c r="AR985" s="127"/>
      <c r="AS985" s="80"/>
      <c r="AT985" s="128"/>
      <c r="AU985" s="7"/>
      <c r="AV985" s="129"/>
      <c r="AW985" s="126" t="str">
        <f t="shared" si="330"/>
        <v/>
      </c>
      <c r="AX985" s="137"/>
      <c r="AY985" s="147"/>
      <c r="AZ985" s="167"/>
      <c r="BA985" s="167"/>
      <c r="BB985" s="147" t="str">
        <f t="shared" si="338"/>
        <v/>
      </c>
      <c r="BC985" s="168"/>
      <c r="BD985" s="165"/>
      <c r="BE985" s="165"/>
      <c r="BF985" s="165"/>
      <c r="BG985" s="165"/>
      <c r="BH985" s="165"/>
      <c r="BI985" s="165"/>
      <c r="BJ985" s="165"/>
      <c r="BK985" s="165"/>
      <c r="BL985" s="165"/>
      <c r="BM985" s="165"/>
      <c r="BN985" s="165"/>
      <c r="BO985" s="165"/>
      <c r="BP985" s="165"/>
      <c r="BQ985" s="165"/>
      <c r="BS985" s="6"/>
      <c r="BT985" s="11"/>
      <c r="BU985" s="6"/>
      <c r="BV985" s="6"/>
    </row>
    <row r="986" spans="1:74" ht="15.75" x14ac:dyDescent="0.25">
      <c r="A986" s="52" t="s">
        <v>10055</v>
      </c>
      <c r="B986" s="56"/>
      <c r="C986" s="7" t="s">
        <v>111</v>
      </c>
      <c r="D986" s="7" t="s">
        <v>11877</v>
      </c>
      <c r="E986" s="7"/>
      <c r="F986" s="64"/>
      <c r="G986" s="6"/>
      <c r="H986" s="6"/>
      <c r="I986" s="10" t="s">
        <v>110</v>
      </c>
      <c r="J986" s="11" t="s">
        <v>9780</v>
      </c>
      <c r="K986" s="161"/>
      <c r="L986" s="176"/>
      <c r="M986" s="176">
        <v>1000</v>
      </c>
      <c r="O986" s="162"/>
      <c r="P986" s="80" t="s">
        <v>7717</v>
      </c>
      <c r="Q986" s="80" t="s">
        <v>7155</v>
      </c>
      <c r="R986" s="80"/>
      <c r="S986" s="163"/>
      <c r="T986" s="213"/>
      <c r="U986" s="162"/>
      <c r="V986" s="164"/>
      <c r="W986" s="12" t="str">
        <f t="shared" ref="W986" si="339">IF(COUNTIF(N986,"spare"),"","Mqtt1")</f>
        <v>Mqtt1</v>
      </c>
      <c r="X986" s="196" t="s">
        <v>10506</v>
      </c>
      <c r="Y986" s="6" t="str">
        <f>LOWER(SUBSTITUTE(SUBSTITUTE(IF(COUNTIF(N986,"spare"),"",_xlfn.CONCAT("marpower/",IF(X986&lt;&gt;"","450000 FIREDETECTION/"&amp;X986,"450000 FIREDETECTION GENERAL")))," ","-"),"_","-"))</f>
        <v>marpower/450000-firedetection/201h43</v>
      </c>
      <c r="Z986" s="103" t="str">
        <f t="shared" ref="Z986:Z995" si="340">IF(COUNTIF(N986,"spare"),"","$."&amp;_xlfn.REGEXREPLACE(IF(X986="",J986,_xlfn.REGEXREPLACE(J986,".*_","")),"^FIRE_",""))</f>
        <v>$.alarm</v>
      </c>
      <c r="AB986" s="6"/>
      <c r="AJ986" s="80"/>
      <c r="AM986" s="114">
        <f t="shared" si="332"/>
        <v>986</v>
      </c>
      <c r="AN986" s="80"/>
      <c r="AO986" s="80"/>
      <c r="AP986" s="80"/>
      <c r="AQ986" s="80"/>
      <c r="AR986" s="127" t="s">
        <v>110</v>
      </c>
      <c r="AS986" s="80"/>
      <c r="AT986" s="128" t="s">
        <v>9</v>
      </c>
      <c r="AU986" s="7"/>
      <c r="AV986" s="129" t="s">
        <v>112</v>
      </c>
      <c r="AW986" s="126" t="str">
        <f t="shared" si="330"/>
        <v>Please consult operation manual for more information</v>
      </c>
      <c r="AX986" s="137"/>
      <c r="AY986" s="147"/>
      <c r="AZ986" s="167"/>
      <c r="BA986" s="167"/>
      <c r="BB986" s="147" t="str">
        <f t="shared" si="338"/>
        <v>1</v>
      </c>
      <c r="BC986" s="168"/>
      <c r="BD986" s="165"/>
      <c r="BE986" s="165"/>
      <c r="BF986" s="165"/>
      <c r="BG986" s="165"/>
      <c r="BH986" s="165"/>
      <c r="BI986" s="165"/>
      <c r="BJ986" s="165"/>
      <c r="BK986" s="165"/>
      <c r="BL986" s="165"/>
      <c r="BM986" s="165"/>
      <c r="BN986" s="165"/>
      <c r="BO986" s="165"/>
      <c r="BP986" s="165"/>
      <c r="BQ986" s="165"/>
      <c r="BS986" s="6"/>
      <c r="BT986" s="11"/>
      <c r="BU986" s="6"/>
      <c r="BV986" s="6"/>
    </row>
    <row r="987" spans="1:74" ht="15.75" x14ac:dyDescent="0.25">
      <c r="A987" s="52" t="s">
        <v>10059</v>
      </c>
      <c r="B987" s="56"/>
      <c r="C987" s="7" t="s">
        <v>111</v>
      </c>
      <c r="D987" s="7" t="s">
        <v>11877</v>
      </c>
      <c r="E987" s="7"/>
      <c r="F987" s="64"/>
      <c r="G987" s="6"/>
      <c r="H987" s="6"/>
      <c r="I987" s="10" t="s">
        <v>110</v>
      </c>
      <c r="J987" s="11" t="s">
        <v>9781</v>
      </c>
      <c r="K987" s="161"/>
      <c r="L987" s="176"/>
      <c r="M987" s="176">
        <v>1000</v>
      </c>
      <c r="O987" s="162"/>
      <c r="P987" s="80" t="s">
        <v>7831</v>
      </c>
      <c r="Q987" s="80" t="s">
        <v>7267</v>
      </c>
      <c r="R987" s="80"/>
      <c r="S987" s="163"/>
      <c r="T987" s="213"/>
      <c r="U987" s="162"/>
      <c r="V987" s="164"/>
      <c r="W987" s="12" t="str">
        <f>IF(COUNTIF(N987,"spare"),"","Mqtt1")</f>
        <v>Mqtt1</v>
      </c>
      <c r="X987" s="196" t="s">
        <v>10506</v>
      </c>
      <c r="Y987" s="6" t="str">
        <f t="shared" ref="Y987:Y995" si="341">LOWER(SUBSTITUTE(SUBSTITUTE(IF(COUNTIF(N987,"spare"),"",_xlfn.CONCAT("marpower/",IF(X987&lt;&gt;"","450000 FIREDETECTION/"&amp;X987,"450000 FIREDETECTION GENERAL")))," ","-"),"_","-"))</f>
        <v>marpower/450000-firedetection/201h43</v>
      </c>
      <c r="Z987" s="103" t="str">
        <f t="shared" si="340"/>
        <v>$.prealarm</v>
      </c>
      <c r="AB987" s="6"/>
      <c r="AJ987" s="80"/>
      <c r="AM987" s="114">
        <f t="shared" si="332"/>
        <v>987</v>
      </c>
      <c r="AN987" s="80"/>
      <c r="AO987" s="80"/>
      <c r="AP987" s="80"/>
      <c r="AQ987" s="80"/>
      <c r="AR987" s="127" t="s">
        <v>110</v>
      </c>
      <c r="AS987" s="80"/>
      <c r="AT987" s="128" t="s">
        <v>9</v>
      </c>
      <c r="AU987" s="7"/>
      <c r="AV987" s="129" t="s">
        <v>116</v>
      </c>
      <c r="AW987" s="126" t="str">
        <f t="shared" si="330"/>
        <v>Please consult operation manual for more information</v>
      </c>
      <c r="AX987" s="137"/>
      <c r="AY987" s="147"/>
      <c r="AZ987" s="167"/>
      <c r="BA987" s="167"/>
      <c r="BB987" s="147" t="str">
        <f t="shared" si="338"/>
        <v>1</v>
      </c>
      <c r="BC987" s="168"/>
      <c r="BD987" s="165"/>
      <c r="BE987" s="165"/>
      <c r="BF987" s="165"/>
      <c r="BG987" s="165"/>
      <c r="BH987" s="165"/>
      <c r="BI987" s="165"/>
      <c r="BJ987" s="165"/>
      <c r="BK987" s="165"/>
      <c r="BL987" s="165"/>
      <c r="BM987" s="165"/>
      <c r="BN987" s="165"/>
      <c r="BO987" s="165"/>
      <c r="BP987" s="165"/>
      <c r="BQ987" s="165"/>
      <c r="BS987" s="6"/>
      <c r="BT987" s="11"/>
      <c r="BU987" s="6"/>
      <c r="BV987" s="6"/>
    </row>
    <row r="988" spans="1:74" ht="15.75" x14ac:dyDescent="0.25">
      <c r="A988" s="52" t="s">
        <v>10055</v>
      </c>
      <c r="B988" s="56"/>
      <c r="C988" s="7" t="s">
        <v>111</v>
      </c>
      <c r="D988" s="7" t="s">
        <v>11877</v>
      </c>
      <c r="E988" s="7"/>
      <c r="F988" s="64"/>
      <c r="G988" s="6"/>
      <c r="H988" s="6"/>
      <c r="I988" s="10" t="s">
        <v>110</v>
      </c>
      <c r="J988" s="11" t="s">
        <v>9782</v>
      </c>
      <c r="K988" s="161"/>
      <c r="L988" s="176"/>
      <c r="M988" s="176">
        <v>1000</v>
      </c>
      <c r="O988" s="162"/>
      <c r="P988" s="80" t="s">
        <v>7945</v>
      </c>
      <c r="Q988" s="80" t="s">
        <v>7268</v>
      </c>
      <c r="R988" s="80"/>
      <c r="S988" s="163"/>
      <c r="T988" s="213"/>
      <c r="U988" s="162"/>
      <c r="V988" s="164"/>
      <c r="W988" s="12" t="str">
        <f>IF(COUNTIF(N988,"spare"),"","Mqtt1")</f>
        <v>Mqtt1</v>
      </c>
      <c r="X988" s="196" t="s">
        <v>10506</v>
      </c>
      <c r="Y988" s="6" t="str">
        <f t="shared" si="341"/>
        <v>marpower/450000-firedetection/201h43</v>
      </c>
      <c r="Z988" s="103" t="str">
        <f t="shared" si="340"/>
        <v>$.fault</v>
      </c>
      <c r="AB988" s="6"/>
      <c r="AJ988" s="80"/>
      <c r="AM988" s="114">
        <f t="shared" si="332"/>
        <v>988</v>
      </c>
      <c r="AN988" s="80"/>
      <c r="AO988" s="80"/>
      <c r="AP988" s="80"/>
      <c r="AQ988" s="80"/>
      <c r="AR988" s="127" t="s">
        <v>110</v>
      </c>
      <c r="AS988" s="80"/>
      <c r="AT988" s="128" t="s">
        <v>9</v>
      </c>
      <c r="AU988" s="7"/>
      <c r="AV988" s="129" t="s">
        <v>112</v>
      </c>
      <c r="AW988" s="126" t="str">
        <f t="shared" si="330"/>
        <v>Please consult operation manual for more information</v>
      </c>
      <c r="AX988" s="137"/>
      <c r="AY988" s="147"/>
      <c r="AZ988" s="167"/>
      <c r="BA988" s="167"/>
      <c r="BB988" s="147" t="str">
        <f t="shared" si="338"/>
        <v>1</v>
      </c>
      <c r="BC988" s="168"/>
      <c r="BD988" s="165"/>
      <c r="BE988" s="165"/>
      <c r="BF988" s="165"/>
      <c r="BG988" s="165"/>
      <c r="BH988" s="165"/>
      <c r="BI988" s="165"/>
      <c r="BJ988" s="165"/>
      <c r="BK988" s="165"/>
      <c r="BL988" s="165"/>
      <c r="BM988" s="165"/>
      <c r="BN988" s="165"/>
      <c r="BO988" s="165"/>
      <c r="BP988" s="165"/>
      <c r="BQ988" s="165"/>
      <c r="BS988" s="6"/>
      <c r="BT988" s="11"/>
      <c r="BU988" s="6"/>
      <c r="BV988" s="6"/>
    </row>
    <row r="989" spans="1:74" ht="15.75" x14ac:dyDescent="0.25">
      <c r="A989" s="52" t="s">
        <v>10055</v>
      </c>
      <c r="B989" s="56"/>
      <c r="C989" s="7" t="s">
        <v>111</v>
      </c>
      <c r="D989" s="7" t="s">
        <v>11877</v>
      </c>
      <c r="E989" s="7"/>
      <c r="F989" s="64"/>
      <c r="G989" s="6"/>
      <c r="H989" s="6"/>
      <c r="I989" s="10" t="s">
        <v>110</v>
      </c>
      <c r="J989" s="11" t="s">
        <v>9783</v>
      </c>
      <c r="K989" s="161"/>
      <c r="L989" s="176"/>
      <c r="M989" s="176">
        <v>1000</v>
      </c>
      <c r="O989" s="162"/>
      <c r="P989" s="80" t="s">
        <v>8059</v>
      </c>
      <c r="Q989" s="80" t="s">
        <v>7269</v>
      </c>
      <c r="R989" s="80"/>
      <c r="S989" s="163"/>
      <c r="T989" s="213"/>
      <c r="U989" s="162"/>
      <c r="V989" s="164"/>
      <c r="W989" s="12" t="str">
        <f>IF(COUNTIF(N989,"spare"),"","Mqtt1")</f>
        <v>Mqtt1</v>
      </c>
      <c r="X989" s="196" t="s">
        <v>10506</v>
      </c>
      <c r="Y989" s="6" t="str">
        <f t="shared" si="341"/>
        <v>marpower/450000-firedetection/201h43</v>
      </c>
      <c r="Z989" s="103" t="str">
        <f t="shared" si="340"/>
        <v>$.disabled</v>
      </c>
      <c r="AB989" s="6"/>
      <c r="AJ989" s="80"/>
      <c r="AM989" s="114">
        <f t="shared" si="332"/>
        <v>989</v>
      </c>
      <c r="AN989" s="80"/>
      <c r="AO989" s="80"/>
      <c r="AP989" s="80"/>
      <c r="AQ989" s="80"/>
      <c r="AR989" s="127" t="s">
        <v>110</v>
      </c>
      <c r="AS989" s="80"/>
      <c r="AT989" s="128" t="s">
        <v>9</v>
      </c>
      <c r="AU989" s="7"/>
      <c r="AV989" s="129" t="s">
        <v>112</v>
      </c>
      <c r="AW989" s="126" t="str">
        <f t="shared" si="330"/>
        <v>Please consult operation manual for more information</v>
      </c>
      <c r="AX989" s="137"/>
      <c r="AY989" s="147"/>
      <c r="AZ989" s="167"/>
      <c r="BA989" s="167"/>
      <c r="BB989" s="147" t="str">
        <f t="shared" si="338"/>
        <v>1</v>
      </c>
      <c r="BC989" s="168"/>
      <c r="BD989" s="165"/>
      <c r="BE989" s="165"/>
      <c r="BF989" s="165"/>
      <c r="BG989" s="165"/>
      <c r="BH989" s="165"/>
      <c r="BI989" s="165"/>
      <c r="BJ989" s="165"/>
      <c r="BK989" s="165"/>
      <c r="BL989" s="165"/>
      <c r="BM989" s="165"/>
      <c r="BN989" s="165"/>
      <c r="BO989" s="165"/>
      <c r="BP989" s="165"/>
      <c r="BQ989" s="165"/>
      <c r="BS989" s="6"/>
      <c r="BT989" s="11"/>
      <c r="BU989" s="6"/>
      <c r="BV989" s="6"/>
    </row>
    <row r="990" spans="1:74" ht="15.75" x14ac:dyDescent="0.25">
      <c r="A990" s="52" t="s">
        <v>10055</v>
      </c>
      <c r="B990" s="56"/>
      <c r="C990" s="7" t="s">
        <v>111</v>
      </c>
      <c r="D990" s="7" t="s">
        <v>11877</v>
      </c>
      <c r="E990" s="7"/>
      <c r="F990" s="64"/>
      <c r="G990" s="6"/>
      <c r="H990" s="6"/>
      <c r="I990" s="10" t="s">
        <v>110</v>
      </c>
      <c r="J990" s="11" t="s">
        <v>9784</v>
      </c>
      <c r="K990" s="161"/>
      <c r="L990" s="176"/>
      <c r="M990" s="176">
        <v>1000</v>
      </c>
      <c r="O990" s="162"/>
      <c r="P990" s="80" t="s">
        <v>8173</v>
      </c>
      <c r="Q990" s="80" t="s">
        <v>7270</v>
      </c>
      <c r="R990" s="80"/>
      <c r="S990" s="163"/>
      <c r="T990" s="213"/>
      <c r="U990" s="162"/>
      <c r="V990" s="164"/>
      <c r="W990" s="12" t="str">
        <f>IF(COUNTIF(N990,"spare"),"","Mqtt1")</f>
        <v>Mqtt1</v>
      </c>
      <c r="X990" s="196" t="s">
        <v>10506</v>
      </c>
      <c r="Y990" s="6" t="str">
        <f t="shared" si="341"/>
        <v>marpower/450000-firedetection/201h43</v>
      </c>
      <c r="Z990" s="103" t="str">
        <f t="shared" si="340"/>
        <v>$.test</v>
      </c>
      <c r="AB990" s="6"/>
      <c r="AJ990" s="80"/>
      <c r="AM990" s="114" t="str">
        <f t="shared" si="332"/>
        <v/>
      </c>
      <c r="AN990" s="80"/>
      <c r="AO990" s="80"/>
      <c r="AP990" s="80"/>
      <c r="AQ990" s="80"/>
      <c r="AR990" s="127"/>
      <c r="AS990" s="80"/>
      <c r="AT990" s="7"/>
      <c r="AU990" s="7"/>
      <c r="AV990" s="165"/>
      <c r="AW990" s="126" t="str">
        <f t="shared" si="330"/>
        <v/>
      </c>
      <c r="AX990" s="137"/>
      <c r="AY990" s="147"/>
      <c r="AZ990" s="167"/>
      <c r="BA990" s="167"/>
      <c r="BB990" s="147" t="str">
        <f t="shared" si="338"/>
        <v/>
      </c>
      <c r="BC990" s="168"/>
      <c r="BD990" s="165"/>
      <c r="BE990" s="165"/>
      <c r="BF990" s="165"/>
      <c r="BG990" s="165"/>
      <c r="BH990" s="165"/>
      <c r="BI990" s="165"/>
      <c r="BJ990" s="165"/>
      <c r="BK990" s="165"/>
      <c r="BL990" s="165"/>
      <c r="BM990" s="165"/>
      <c r="BN990" s="165"/>
      <c r="BO990" s="165"/>
      <c r="BP990" s="165"/>
      <c r="BQ990" s="165"/>
      <c r="BS990" s="6"/>
      <c r="BT990" s="11"/>
      <c r="BU990" s="6"/>
      <c r="BV990" s="6"/>
    </row>
    <row r="991" spans="1:74" ht="15.75" x14ac:dyDescent="0.25">
      <c r="A991" s="52" t="s">
        <v>10055</v>
      </c>
      <c r="B991" s="56"/>
      <c r="C991" s="7" t="s">
        <v>111</v>
      </c>
      <c r="D991" s="7" t="s">
        <v>11877</v>
      </c>
      <c r="E991" s="7"/>
      <c r="F991" s="64"/>
      <c r="G991" s="6"/>
      <c r="H991" s="6"/>
      <c r="I991" s="10" t="s">
        <v>110</v>
      </c>
      <c r="J991" s="11" t="s">
        <v>9785</v>
      </c>
      <c r="K991" s="161"/>
      <c r="L991" s="176"/>
      <c r="M991" s="176">
        <v>1000</v>
      </c>
      <c r="O991" s="162"/>
      <c r="P991" s="80" t="s">
        <v>7718</v>
      </c>
      <c r="Q991" s="80" t="s">
        <v>7156</v>
      </c>
      <c r="R991" s="80"/>
      <c r="S991" s="163"/>
      <c r="T991" s="213"/>
      <c r="U991" s="162"/>
      <c r="V991" s="164"/>
      <c r="W991" s="12" t="str">
        <f t="shared" ref="W991" si="342">IF(COUNTIF(N991,"spare"),"","Mqtt1")</f>
        <v>Mqtt1</v>
      </c>
      <c r="X991" s="196" t="s">
        <v>10507</v>
      </c>
      <c r="Y991" s="6" t="str">
        <f t="shared" si="341"/>
        <v>marpower/450000-firedetection/201h48</v>
      </c>
      <c r="Z991" s="103" t="str">
        <f t="shared" si="340"/>
        <v>$.alarm</v>
      </c>
      <c r="AB991" s="6"/>
      <c r="AJ991" s="80"/>
      <c r="AM991" s="114">
        <f t="shared" si="332"/>
        <v>991</v>
      </c>
      <c r="AN991" s="80"/>
      <c r="AO991" s="80"/>
      <c r="AP991" s="80"/>
      <c r="AQ991" s="80"/>
      <c r="AR991" s="127" t="s">
        <v>110</v>
      </c>
      <c r="AS991" s="80"/>
      <c r="AT991" s="128" t="s">
        <v>9</v>
      </c>
      <c r="AU991" s="7"/>
      <c r="AV991" s="129" t="s">
        <v>112</v>
      </c>
      <c r="AW991" s="126" t="str">
        <f t="shared" si="330"/>
        <v>Please consult operation manual for more information</v>
      </c>
      <c r="AX991" s="137"/>
      <c r="AY991" s="147"/>
      <c r="AZ991" s="167"/>
      <c r="BA991" s="167"/>
      <c r="BB991" s="147" t="str">
        <f t="shared" si="338"/>
        <v>1</v>
      </c>
      <c r="BC991" s="168"/>
      <c r="BD991" s="165"/>
      <c r="BE991" s="165"/>
      <c r="BF991" s="165"/>
      <c r="BG991" s="165"/>
      <c r="BH991" s="165"/>
      <c r="BI991" s="165"/>
      <c r="BJ991" s="165"/>
      <c r="BK991" s="165"/>
      <c r="BL991" s="165"/>
      <c r="BM991" s="165"/>
      <c r="BN991" s="165"/>
      <c r="BO991" s="165"/>
      <c r="BP991" s="165"/>
      <c r="BQ991" s="165"/>
      <c r="BS991" s="6"/>
      <c r="BT991" s="11"/>
      <c r="BU991" s="6"/>
      <c r="BV991" s="6"/>
    </row>
    <row r="992" spans="1:74" ht="15.75" x14ac:dyDescent="0.25">
      <c r="A992" s="52" t="s">
        <v>10059</v>
      </c>
      <c r="B992" s="56"/>
      <c r="C992" s="7" t="s">
        <v>111</v>
      </c>
      <c r="D992" s="7" t="s">
        <v>11877</v>
      </c>
      <c r="E992" s="7"/>
      <c r="F992" s="64"/>
      <c r="G992" s="6"/>
      <c r="H992" s="6"/>
      <c r="I992" s="10" t="s">
        <v>110</v>
      </c>
      <c r="J992" s="11" t="s">
        <v>9786</v>
      </c>
      <c r="K992" s="161"/>
      <c r="L992" s="176"/>
      <c r="M992" s="176">
        <v>1000</v>
      </c>
      <c r="O992" s="162"/>
      <c r="P992" s="80" t="s">
        <v>7832</v>
      </c>
      <c r="Q992" s="80" t="s">
        <v>7271</v>
      </c>
      <c r="R992" s="80"/>
      <c r="S992" s="163"/>
      <c r="T992" s="213"/>
      <c r="U992" s="162"/>
      <c r="V992" s="164"/>
      <c r="W992" s="12" t="str">
        <f>IF(COUNTIF(N992,"spare"),"","Mqtt1")</f>
        <v>Mqtt1</v>
      </c>
      <c r="X992" s="196" t="s">
        <v>10507</v>
      </c>
      <c r="Y992" s="6" t="str">
        <f t="shared" si="341"/>
        <v>marpower/450000-firedetection/201h48</v>
      </c>
      <c r="Z992" s="103" t="str">
        <f t="shared" si="340"/>
        <v>$.prealarm</v>
      </c>
      <c r="AB992" s="6"/>
      <c r="AJ992" s="80"/>
      <c r="AM992" s="114">
        <f t="shared" si="332"/>
        <v>992</v>
      </c>
      <c r="AN992" s="80"/>
      <c r="AO992" s="80"/>
      <c r="AP992" s="80"/>
      <c r="AQ992" s="80"/>
      <c r="AR992" s="127" t="s">
        <v>110</v>
      </c>
      <c r="AS992" s="80"/>
      <c r="AT992" s="128" t="s">
        <v>9</v>
      </c>
      <c r="AU992" s="7"/>
      <c r="AV992" s="129" t="s">
        <v>116</v>
      </c>
      <c r="AW992" s="126" t="str">
        <f t="shared" si="330"/>
        <v>Please consult operation manual for more information</v>
      </c>
      <c r="AX992" s="137"/>
      <c r="AY992" s="147"/>
      <c r="AZ992" s="167"/>
      <c r="BA992" s="167"/>
      <c r="BB992" s="147" t="str">
        <f t="shared" si="338"/>
        <v>1</v>
      </c>
      <c r="BC992" s="168"/>
      <c r="BD992" s="165"/>
      <c r="BE992" s="165"/>
      <c r="BF992" s="165"/>
      <c r="BG992" s="165"/>
      <c r="BH992" s="165"/>
      <c r="BI992" s="165"/>
      <c r="BJ992" s="165"/>
      <c r="BK992" s="165"/>
      <c r="BL992" s="165"/>
      <c r="BM992" s="165"/>
      <c r="BN992" s="165"/>
      <c r="BO992" s="165"/>
      <c r="BP992" s="165"/>
      <c r="BQ992" s="165"/>
      <c r="BS992" s="6"/>
      <c r="BT992" s="11"/>
      <c r="BU992" s="6"/>
      <c r="BV992" s="6"/>
    </row>
    <row r="993" spans="1:74" ht="15.75" x14ac:dyDescent="0.25">
      <c r="A993" s="52" t="s">
        <v>10055</v>
      </c>
      <c r="B993" s="56"/>
      <c r="C993" s="7" t="s">
        <v>111</v>
      </c>
      <c r="D993" s="7" t="s">
        <v>11877</v>
      </c>
      <c r="E993" s="7"/>
      <c r="F993" s="64"/>
      <c r="G993" s="6"/>
      <c r="H993" s="6"/>
      <c r="I993" s="10" t="s">
        <v>110</v>
      </c>
      <c r="J993" s="11" t="s">
        <v>9787</v>
      </c>
      <c r="K993" s="161"/>
      <c r="L993" s="176"/>
      <c r="M993" s="176">
        <v>1000</v>
      </c>
      <c r="O993" s="162"/>
      <c r="P993" s="80" t="s">
        <v>7946</v>
      </c>
      <c r="Q993" s="80" t="s">
        <v>7272</v>
      </c>
      <c r="R993" s="80"/>
      <c r="S993" s="163"/>
      <c r="T993" s="213"/>
      <c r="U993" s="162"/>
      <c r="V993" s="164"/>
      <c r="W993" s="12" t="str">
        <f>IF(COUNTIF(N993,"spare"),"","Mqtt1")</f>
        <v>Mqtt1</v>
      </c>
      <c r="X993" s="196" t="s">
        <v>10507</v>
      </c>
      <c r="Y993" s="6" t="str">
        <f t="shared" si="341"/>
        <v>marpower/450000-firedetection/201h48</v>
      </c>
      <c r="Z993" s="103" t="str">
        <f t="shared" si="340"/>
        <v>$.fault</v>
      </c>
      <c r="AB993" s="6"/>
      <c r="AJ993" s="80"/>
      <c r="AM993" s="114">
        <f t="shared" si="332"/>
        <v>993</v>
      </c>
      <c r="AN993" s="80"/>
      <c r="AO993" s="80"/>
      <c r="AP993" s="80"/>
      <c r="AQ993" s="80"/>
      <c r="AR993" s="127" t="s">
        <v>110</v>
      </c>
      <c r="AS993" s="80"/>
      <c r="AT993" s="128" t="s">
        <v>9</v>
      </c>
      <c r="AU993" s="7"/>
      <c r="AV993" s="129" t="s">
        <v>112</v>
      </c>
      <c r="AW993" s="126" t="str">
        <f t="shared" si="330"/>
        <v>Please consult operation manual for more information</v>
      </c>
      <c r="AX993" s="137"/>
      <c r="AY993" s="147"/>
      <c r="AZ993" s="167"/>
      <c r="BA993" s="167"/>
      <c r="BB993" s="147" t="str">
        <f t="shared" si="338"/>
        <v>1</v>
      </c>
      <c r="BC993" s="168"/>
      <c r="BD993" s="165"/>
      <c r="BE993" s="165"/>
      <c r="BF993" s="165"/>
      <c r="BG993" s="165"/>
      <c r="BH993" s="165"/>
      <c r="BI993" s="165"/>
      <c r="BJ993" s="165"/>
      <c r="BK993" s="165"/>
      <c r="BL993" s="165"/>
      <c r="BM993" s="165"/>
      <c r="BN993" s="165"/>
      <c r="BO993" s="165"/>
      <c r="BP993" s="165"/>
      <c r="BQ993" s="165"/>
      <c r="BS993" s="6"/>
      <c r="BT993" s="11"/>
      <c r="BU993" s="6"/>
      <c r="BV993" s="6"/>
    </row>
    <row r="994" spans="1:74" ht="15.75" x14ac:dyDescent="0.25">
      <c r="A994" s="52" t="s">
        <v>10055</v>
      </c>
      <c r="B994" s="56"/>
      <c r="C994" s="7" t="s">
        <v>111</v>
      </c>
      <c r="D994" s="7" t="s">
        <v>11877</v>
      </c>
      <c r="E994" s="7"/>
      <c r="F994" s="64"/>
      <c r="G994" s="6"/>
      <c r="H994" s="6"/>
      <c r="I994" s="10" t="s">
        <v>110</v>
      </c>
      <c r="J994" s="11" t="s">
        <v>9788</v>
      </c>
      <c r="K994" s="161"/>
      <c r="L994" s="176"/>
      <c r="M994" s="176">
        <v>1000</v>
      </c>
      <c r="O994" s="162"/>
      <c r="P994" s="80" t="s">
        <v>8060</v>
      </c>
      <c r="Q994" s="80" t="s">
        <v>7273</v>
      </c>
      <c r="R994" s="80"/>
      <c r="S994" s="163"/>
      <c r="T994" s="213"/>
      <c r="U994" s="162"/>
      <c r="V994" s="164"/>
      <c r="W994" s="12" t="str">
        <f>IF(COUNTIF(N994,"spare"),"","Mqtt1")</f>
        <v>Mqtt1</v>
      </c>
      <c r="X994" s="196" t="s">
        <v>10507</v>
      </c>
      <c r="Y994" s="6" t="str">
        <f t="shared" si="341"/>
        <v>marpower/450000-firedetection/201h48</v>
      </c>
      <c r="Z994" s="103" t="str">
        <f t="shared" si="340"/>
        <v>$.disabled</v>
      </c>
      <c r="AB994" s="6"/>
      <c r="AJ994" s="80"/>
      <c r="AM994" s="114">
        <f t="shared" si="332"/>
        <v>994</v>
      </c>
      <c r="AN994" s="80"/>
      <c r="AO994" s="80"/>
      <c r="AP994" s="80"/>
      <c r="AQ994" s="80"/>
      <c r="AR994" s="127" t="s">
        <v>110</v>
      </c>
      <c r="AS994" s="80"/>
      <c r="AT994" s="128" t="s">
        <v>9</v>
      </c>
      <c r="AU994" s="7"/>
      <c r="AV994" s="129" t="s">
        <v>112</v>
      </c>
      <c r="AW994" s="126" t="str">
        <f t="shared" si="330"/>
        <v>Please consult operation manual for more information</v>
      </c>
      <c r="AX994" s="137"/>
      <c r="AY994" s="147"/>
      <c r="AZ994" s="167"/>
      <c r="BA994" s="167"/>
      <c r="BB994" s="147" t="str">
        <f t="shared" si="338"/>
        <v>1</v>
      </c>
      <c r="BC994" s="168"/>
      <c r="BD994" s="165"/>
      <c r="BE994" s="165"/>
      <c r="BF994" s="165"/>
      <c r="BG994" s="165"/>
      <c r="BH994" s="165"/>
      <c r="BI994" s="165"/>
      <c r="BJ994" s="165"/>
      <c r="BK994" s="165"/>
      <c r="BL994" s="165"/>
      <c r="BM994" s="165"/>
      <c r="BN994" s="165"/>
      <c r="BO994" s="165"/>
      <c r="BP994" s="165"/>
      <c r="BQ994" s="165"/>
      <c r="BS994" s="6"/>
      <c r="BT994" s="11"/>
      <c r="BU994" s="6"/>
      <c r="BV994" s="6"/>
    </row>
    <row r="995" spans="1:74" ht="15.75" x14ac:dyDescent="0.25">
      <c r="A995" s="52" t="s">
        <v>10055</v>
      </c>
      <c r="B995" s="56"/>
      <c r="C995" s="7" t="s">
        <v>111</v>
      </c>
      <c r="D995" s="7" t="s">
        <v>11877</v>
      </c>
      <c r="E995" s="7"/>
      <c r="F995" s="64"/>
      <c r="G995" s="6"/>
      <c r="H995" s="6"/>
      <c r="I995" s="10" t="s">
        <v>110</v>
      </c>
      <c r="J995" s="11" t="s">
        <v>9789</v>
      </c>
      <c r="K995" s="161"/>
      <c r="L995" s="176"/>
      <c r="M995" s="176">
        <v>1000</v>
      </c>
      <c r="O995" s="162"/>
      <c r="P995" s="80" t="s">
        <v>8174</v>
      </c>
      <c r="Q995" s="80" t="s">
        <v>7274</v>
      </c>
      <c r="R995" s="80"/>
      <c r="S995" s="163"/>
      <c r="T995" s="213"/>
      <c r="U995" s="162"/>
      <c r="V995" s="164"/>
      <c r="W995" s="12" t="str">
        <f>IF(COUNTIF(N995,"spare"),"","Mqtt1")</f>
        <v>Mqtt1</v>
      </c>
      <c r="X995" s="196" t="s">
        <v>10507</v>
      </c>
      <c r="Y995" s="6" t="str">
        <f t="shared" si="341"/>
        <v>marpower/450000-firedetection/201h48</v>
      </c>
      <c r="Z995" s="103" t="str">
        <f t="shared" si="340"/>
        <v>$.test</v>
      </c>
      <c r="AB995" s="6"/>
      <c r="AJ995" s="80"/>
      <c r="AM995" s="114" t="str">
        <f t="shared" si="332"/>
        <v/>
      </c>
      <c r="AN995" s="80"/>
      <c r="AO995" s="80"/>
      <c r="AP995" s="80"/>
      <c r="AQ995" s="80"/>
      <c r="AR995" s="127"/>
      <c r="AS995" s="80"/>
      <c r="AT995" s="128"/>
      <c r="AU995" s="7"/>
      <c r="AV995" s="129"/>
      <c r="AW995" s="126" t="str">
        <f t="shared" si="330"/>
        <v/>
      </c>
      <c r="AX995" s="137"/>
      <c r="AY995" s="147"/>
      <c r="AZ995" s="167"/>
      <c r="BA995" s="167"/>
      <c r="BB995" s="147" t="str">
        <f t="shared" si="338"/>
        <v/>
      </c>
      <c r="BC995" s="168"/>
      <c r="BD995" s="165"/>
      <c r="BE995" s="165"/>
      <c r="BF995" s="165"/>
      <c r="BG995" s="165"/>
      <c r="BH995" s="165"/>
      <c r="BI995" s="165"/>
      <c r="BJ995" s="165"/>
      <c r="BK995" s="165"/>
      <c r="BL995" s="165"/>
      <c r="BM995" s="165"/>
      <c r="BN995" s="165"/>
      <c r="BO995" s="165"/>
      <c r="BP995" s="165"/>
      <c r="BQ995" s="165"/>
      <c r="BS995" s="6"/>
      <c r="BT995" s="11"/>
      <c r="BU995" s="6"/>
      <c r="BV995" s="6"/>
    </row>
    <row r="996" spans="1:74" ht="15.75" x14ac:dyDescent="0.25">
      <c r="A996" s="52" t="s">
        <v>10055</v>
      </c>
      <c r="B996" s="56"/>
      <c r="C996" s="7" t="s">
        <v>9455</v>
      </c>
      <c r="D996" s="7" t="s">
        <v>11877</v>
      </c>
      <c r="E996" s="7"/>
      <c r="F996" s="64"/>
      <c r="G996" s="6"/>
      <c r="H996" s="6"/>
      <c r="I996"/>
      <c r="J996" s="11" t="s">
        <v>7014</v>
      </c>
      <c r="K996" s="161" t="s">
        <v>511</v>
      </c>
      <c r="L996" s="176"/>
      <c r="M996" s="176">
        <v>1000</v>
      </c>
      <c r="N996" s="80" t="s">
        <v>1396</v>
      </c>
      <c r="O996" s="162"/>
      <c r="P996" s="80" t="s">
        <v>7490</v>
      </c>
      <c r="Q996" s="80"/>
      <c r="R996" s="80"/>
      <c r="S996" s="163"/>
      <c r="T996" s="213"/>
      <c r="U996" s="162"/>
      <c r="V996" s="164"/>
      <c r="W996" s="12"/>
      <c r="X996" s="196" t="s">
        <v>10445</v>
      </c>
      <c r="Y996" s="6"/>
      <c r="Z996" s="103"/>
      <c r="AA996" s="12">
        <v>1</v>
      </c>
      <c r="AB996" s="6" t="s">
        <v>196</v>
      </c>
      <c r="AC996" s="103">
        <v>47</v>
      </c>
      <c r="AJ996" s="80"/>
      <c r="AK996" s="113" t="s">
        <v>11878</v>
      </c>
      <c r="AM996" s="114" t="str">
        <f t="shared" si="332"/>
        <v/>
      </c>
      <c r="AN996" s="80"/>
      <c r="AO996" s="80"/>
      <c r="AP996" s="80"/>
      <c r="AQ996" s="80"/>
      <c r="AR996" s="127"/>
      <c r="AS996" s="80"/>
      <c r="AT996" s="128"/>
      <c r="AU996" s="7"/>
      <c r="AV996" s="129"/>
      <c r="AW996" s="126" t="str">
        <f t="shared" si="330"/>
        <v/>
      </c>
      <c r="AX996" s="137"/>
      <c r="AY996" s="147"/>
      <c r="AZ996" s="167"/>
      <c r="BA996" s="167"/>
      <c r="BB996" s="147" t="str">
        <f t="shared" si="338"/>
        <v/>
      </c>
      <c r="BC996" s="168"/>
      <c r="BD996" s="165"/>
      <c r="BE996" s="165"/>
      <c r="BF996" s="165"/>
      <c r="BG996" s="165"/>
      <c r="BH996" s="165"/>
      <c r="BI996" s="165"/>
      <c r="BJ996" s="165"/>
      <c r="BK996" s="165"/>
      <c r="BL996" s="165"/>
      <c r="BM996" s="165"/>
      <c r="BN996" s="165"/>
      <c r="BO996" s="165"/>
      <c r="BP996" s="165"/>
      <c r="BQ996" s="165"/>
      <c r="BS996" s="6"/>
      <c r="BT996" s="11"/>
      <c r="BU996" s="6"/>
      <c r="BV996" s="6"/>
    </row>
    <row r="997" spans="1:74" ht="15.75" x14ac:dyDescent="0.25">
      <c r="A997" s="52" t="s">
        <v>10055</v>
      </c>
      <c r="B997" s="56"/>
      <c r="C997" s="7" t="s">
        <v>111</v>
      </c>
      <c r="D997" s="7" t="s">
        <v>11877</v>
      </c>
      <c r="E997" s="7"/>
      <c r="F997" s="64"/>
      <c r="G997" s="6"/>
      <c r="H997" s="6"/>
      <c r="I997" s="10" t="s">
        <v>110</v>
      </c>
      <c r="J997" s="11" t="s">
        <v>9790</v>
      </c>
      <c r="K997" s="161"/>
      <c r="L997" s="176"/>
      <c r="M997" s="176">
        <v>1000</v>
      </c>
      <c r="O997" s="162"/>
      <c r="P997" s="80" t="s">
        <v>7719</v>
      </c>
      <c r="Q997" s="80" t="s">
        <v>7157</v>
      </c>
      <c r="R997" s="80"/>
      <c r="S997" s="163"/>
      <c r="T997" s="213"/>
      <c r="U997" s="162"/>
      <c r="V997" s="164"/>
      <c r="W997" s="12" t="str">
        <f t="shared" ref="W997" si="343">IF(COUNTIF(N997,"spare"),"","Mqtt1")</f>
        <v>Mqtt1</v>
      </c>
      <c r="X997" s="196" t="s">
        <v>10508</v>
      </c>
      <c r="Y997" s="6" t="str">
        <f>LOWER(SUBSTITUTE(SUBSTITUTE(IF(COUNTIF(N997,"spare"),"",_xlfn.CONCAT("marpower/",IF(X997&lt;&gt;"","450000 FIREDETECTION/"&amp;X997,"450000 FIREDETECTION GENERAL")))," ","-"),"_","-"))</f>
        <v>marpower/450000-firedetection/201h59</v>
      </c>
      <c r="Z997" s="103" t="str">
        <f t="shared" ref="Z997:Z1006" si="344">IF(COUNTIF(N997,"spare"),"","$."&amp;_xlfn.REGEXREPLACE(IF(X997="",J997,_xlfn.REGEXREPLACE(J997,".*_","")),"^FIRE_",""))</f>
        <v>$.alarm</v>
      </c>
      <c r="AB997" s="6"/>
      <c r="AJ997" s="80"/>
      <c r="AM997" s="114">
        <f t="shared" si="332"/>
        <v>997</v>
      </c>
      <c r="AN997" s="80"/>
      <c r="AO997" s="80"/>
      <c r="AP997" s="80"/>
      <c r="AQ997" s="80"/>
      <c r="AR997" s="127" t="s">
        <v>110</v>
      </c>
      <c r="AS997" s="80"/>
      <c r="AT997" s="128" t="s">
        <v>9</v>
      </c>
      <c r="AU997" s="7"/>
      <c r="AV997" s="129" t="s">
        <v>112</v>
      </c>
      <c r="AW997" s="126" t="str">
        <f t="shared" si="330"/>
        <v>Please consult operation manual for more information</v>
      </c>
      <c r="AX997" s="137"/>
      <c r="AY997" s="147"/>
      <c r="AZ997" s="167"/>
      <c r="BA997" s="167"/>
      <c r="BB997" s="147" t="str">
        <f t="shared" si="338"/>
        <v>1</v>
      </c>
      <c r="BC997" s="168"/>
      <c r="BD997" s="165"/>
      <c r="BE997" s="165"/>
      <c r="BF997" s="165"/>
      <c r="BG997" s="165"/>
      <c r="BH997" s="165"/>
      <c r="BI997" s="165"/>
      <c r="BJ997" s="165"/>
      <c r="BK997" s="165"/>
      <c r="BL997" s="165"/>
      <c r="BM997" s="165"/>
      <c r="BN997" s="165"/>
      <c r="BO997" s="165"/>
      <c r="BP997" s="165"/>
      <c r="BQ997" s="165"/>
      <c r="BS997" s="6"/>
      <c r="BT997" s="11"/>
      <c r="BU997" s="6"/>
      <c r="BV997" s="6"/>
    </row>
    <row r="998" spans="1:74" ht="15.75" x14ac:dyDescent="0.25">
      <c r="A998" s="52" t="s">
        <v>10059</v>
      </c>
      <c r="B998" s="56"/>
      <c r="C998" s="7" t="s">
        <v>111</v>
      </c>
      <c r="D998" s="7" t="s">
        <v>11877</v>
      </c>
      <c r="E998" s="7"/>
      <c r="F998" s="64"/>
      <c r="G998" s="6"/>
      <c r="H998" s="6"/>
      <c r="I998" s="10" t="s">
        <v>110</v>
      </c>
      <c r="J998" s="11" t="s">
        <v>9791</v>
      </c>
      <c r="K998" s="161"/>
      <c r="L998" s="176"/>
      <c r="M998" s="176">
        <v>1000</v>
      </c>
      <c r="O998" s="162"/>
      <c r="P998" s="80" t="s">
        <v>7833</v>
      </c>
      <c r="Q998" s="80" t="s">
        <v>7259</v>
      </c>
      <c r="R998" s="80"/>
      <c r="S998" s="163"/>
      <c r="T998" s="213"/>
      <c r="U998" s="162"/>
      <c r="V998" s="164"/>
      <c r="W998" s="12" t="str">
        <f>IF(COUNTIF(N998,"spare"),"","Mqtt1")</f>
        <v>Mqtt1</v>
      </c>
      <c r="X998" s="196" t="s">
        <v>10508</v>
      </c>
      <c r="Y998" s="6" t="str">
        <f t="shared" ref="Y998:Y1006" si="345">LOWER(SUBSTITUTE(SUBSTITUTE(IF(COUNTIF(N998,"spare"),"",_xlfn.CONCAT("marpower/",IF(X998&lt;&gt;"","450000 FIREDETECTION/"&amp;X998,"450000 FIREDETECTION GENERAL")))," ","-"),"_","-"))</f>
        <v>marpower/450000-firedetection/201h59</v>
      </c>
      <c r="Z998" s="103" t="str">
        <f t="shared" si="344"/>
        <v>$.prealarm</v>
      </c>
      <c r="AB998" s="6"/>
      <c r="AJ998" s="80"/>
      <c r="AM998" s="114">
        <f t="shared" si="332"/>
        <v>998</v>
      </c>
      <c r="AN998" s="80"/>
      <c r="AO998" s="80"/>
      <c r="AP998" s="80"/>
      <c r="AQ998" s="80"/>
      <c r="AR998" s="127" t="s">
        <v>110</v>
      </c>
      <c r="AS998" s="80"/>
      <c r="AT998" s="128" t="s">
        <v>9</v>
      </c>
      <c r="AU998" s="7"/>
      <c r="AV998" s="129" t="s">
        <v>116</v>
      </c>
      <c r="AW998" s="126" t="str">
        <f t="shared" si="330"/>
        <v>Please consult operation manual for more information</v>
      </c>
      <c r="AX998" s="137"/>
      <c r="AY998" s="147"/>
      <c r="AZ998" s="167"/>
      <c r="BA998" s="167"/>
      <c r="BB998" s="147" t="str">
        <f t="shared" si="338"/>
        <v>1</v>
      </c>
      <c r="BC998" s="168"/>
      <c r="BD998" s="165"/>
      <c r="BE998" s="165"/>
      <c r="BF998" s="165"/>
      <c r="BG998" s="165"/>
      <c r="BH998" s="165"/>
      <c r="BI998" s="165"/>
      <c r="BJ998" s="165"/>
      <c r="BK998" s="165"/>
      <c r="BL998" s="165"/>
      <c r="BM998" s="165"/>
      <c r="BN998" s="165"/>
      <c r="BO998" s="165"/>
      <c r="BP998" s="165"/>
      <c r="BQ998" s="165"/>
      <c r="BS998" s="6"/>
      <c r="BT998" s="11"/>
      <c r="BU998" s="6"/>
      <c r="BV998" s="6"/>
    </row>
    <row r="999" spans="1:74" ht="15.75" x14ac:dyDescent="0.25">
      <c r="A999" s="52" t="s">
        <v>10055</v>
      </c>
      <c r="B999" s="56"/>
      <c r="C999" s="7" t="s">
        <v>111</v>
      </c>
      <c r="D999" s="7" t="s">
        <v>11877</v>
      </c>
      <c r="E999" s="7"/>
      <c r="F999" s="64"/>
      <c r="G999" s="6"/>
      <c r="H999" s="6"/>
      <c r="I999" s="10" t="s">
        <v>110</v>
      </c>
      <c r="J999" s="11" t="s">
        <v>9792</v>
      </c>
      <c r="K999" s="161"/>
      <c r="L999" s="176"/>
      <c r="M999" s="176">
        <v>1000</v>
      </c>
      <c r="O999" s="162"/>
      <c r="P999" s="80" t="s">
        <v>7947</v>
      </c>
      <c r="Q999" s="80" t="s">
        <v>7260</v>
      </c>
      <c r="R999" s="80"/>
      <c r="S999" s="163"/>
      <c r="T999" s="213"/>
      <c r="U999" s="162"/>
      <c r="V999" s="164"/>
      <c r="W999" s="12" t="str">
        <f>IF(COUNTIF(N999,"spare"),"","Mqtt1")</f>
        <v>Mqtt1</v>
      </c>
      <c r="X999" s="196" t="s">
        <v>10508</v>
      </c>
      <c r="Y999" s="6" t="str">
        <f t="shared" si="345"/>
        <v>marpower/450000-firedetection/201h59</v>
      </c>
      <c r="Z999" s="103" t="str">
        <f t="shared" si="344"/>
        <v>$.fault</v>
      </c>
      <c r="AB999" s="6"/>
      <c r="AJ999" s="80"/>
      <c r="AM999" s="114">
        <f t="shared" si="332"/>
        <v>999</v>
      </c>
      <c r="AN999" s="80"/>
      <c r="AO999" s="80"/>
      <c r="AP999" s="80"/>
      <c r="AQ999" s="80"/>
      <c r="AR999" s="127" t="s">
        <v>110</v>
      </c>
      <c r="AS999" s="80"/>
      <c r="AT999" s="128" t="s">
        <v>9</v>
      </c>
      <c r="AU999" s="7"/>
      <c r="AV999" s="129" t="s">
        <v>112</v>
      </c>
      <c r="AW999" s="126" t="str">
        <f t="shared" si="330"/>
        <v>Please consult operation manual for more information</v>
      </c>
      <c r="AX999" s="137"/>
      <c r="AY999" s="147"/>
      <c r="AZ999" s="167"/>
      <c r="BA999" s="167"/>
      <c r="BB999" s="147" t="str">
        <f t="shared" si="338"/>
        <v>1</v>
      </c>
      <c r="BC999" s="168"/>
      <c r="BD999" s="165"/>
      <c r="BE999" s="165"/>
      <c r="BF999" s="165"/>
      <c r="BG999" s="165"/>
      <c r="BH999" s="165"/>
      <c r="BI999" s="165"/>
      <c r="BJ999" s="165"/>
      <c r="BK999" s="165"/>
      <c r="BL999" s="165"/>
      <c r="BM999" s="165"/>
      <c r="BN999" s="165"/>
      <c r="BO999" s="165"/>
      <c r="BP999" s="165"/>
      <c r="BQ999" s="165"/>
      <c r="BS999" s="6"/>
      <c r="BT999" s="11"/>
      <c r="BU999" s="6"/>
      <c r="BV999" s="6"/>
    </row>
    <row r="1000" spans="1:74" ht="15.75" x14ac:dyDescent="0.25">
      <c r="A1000" s="52" t="s">
        <v>10055</v>
      </c>
      <c r="B1000" s="56"/>
      <c r="C1000" s="7" t="s">
        <v>111</v>
      </c>
      <c r="D1000" s="7" t="s">
        <v>11877</v>
      </c>
      <c r="E1000" s="7"/>
      <c r="F1000" s="64"/>
      <c r="G1000" s="6"/>
      <c r="H1000" s="6"/>
      <c r="I1000" s="10" t="s">
        <v>110</v>
      </c>
      <c r="J1000" s="11" t="s">
        <v>9793</v>
      </c>
      <c r="K1000" s="161"/>
      <c r="L1000" s="176"/>
      <c r="M1000" s="176">
        <v>1000</v>
      </c>
      <c r="O1000" s="162"/>
      <c r="P1000" s="80" t="s">
        <v>8061</v>
      </c>
      <c r="Q1000" s="80" t="s">
        <v>7261</v>
      </c>
      <c r="R1000" s="80"/>
      <c r="S1000" s="163"/>
      <c r="T1000" s="213"/>
      <c r="U1000" s="162"/>
      <c r="V1000" s="164"/>
      <c r="W1000" s="12" t="str">
        <f>IF(COUNTIF(N1000,"spare"),"","Mqtt1")</f>
        <v>Mqtt1</v>
      </c>
      <c r="X1000" s="196" t="s">
        <v>10508</v>
      </c>
      <c r="Y1000" s="6" t="str">
        <f t="shared" si="345"/>
        <v>marpower/450000-firedetection/201h59</v>
      </c>
      <c r="Z1000" s="103" t="str">
        <f t="shared" si="344"/>
        <v>$.disabled</v>
      </c>
      <c r="AB1000" s="6"/>
      <c r="AJ1000" s="80"/>
      <c r="AM1000" s="114">
        <f t="shared" si="332"/>
        <v>1000</v>
      </c>
      <c r="AN1000" s="80"/>
      <c r="AO1000" s="80"/>
      <c r="AP1000" s="80"/>
      <c r="AQ1000" s="80"/>
      <c r="AR1000" s="127" t="s">
        <v>110</v>
      </c>
      <c r="AS1000" s="80"/>
      <c r="AT1000" s="128" t="s">
        <v>9</v>
      </c>
      <c r="AU1000" s="7"/>
      <c r="AV1000" s="129" t="s">
        <v>112</v>
      </c>
      <c r="AW1000" s="126" t="str">
        <f t="shared" si="330"/>
        <v>Please consult operation manual for more information</v>
      </c>
      <c r="AX1000" s="137"/>
      <c r="AY1000" s="147"/>
      <c r="AZ1000" s="167"/>
      <c r="BA1000" s="167"/>
      <c r="BB1000" s="147" t="str">
        <f t="shared" si="338"/>
        <v>1</v>
      </c>
      <c r="BC1000" s="168"/>
      <c r="BD1000" s="165"/>
      <c r="BE1000" s="165"/>
      <c r="BF1000" s="165"/>
      <c r="BG1000" s="165"/>
      <c r="BH1000" s="165"/>
      <c r="BI1000" s="165"/>
      <c r="BJ1000" s="165"/>
      <c r="BK1000" s="165"/>
      <c r="BL1000" s="165"/>
      <c r="BM1000" s="165"/>
      <c r="BN1000" s="165"/>
      <c r="BO1000" s="165"/>
      <c r="BP1000" s="165"/>
      <c r="BQ1000" s="165"/>
      <c r="BS1000" s="6"/>
      <c r="BT1000" s="11"/>
      <c r="BU1000" s="6"/>
      <c r="BV1000" s="6"/>
    </row>
    <row r="1001" spans="1:74" ht="15.75" x14ac:dyDescent="0.25">
      <c r="A1001" s="52" t="s">
        <v>10055</v>
      </c>
      <c r="B1001" s="56"/>
      <c r="C1001" s="7" t="s">
        <v>111</v>
      </c>
      <c r="D1001" s="7" t="s">
        <v>11877</v>
      </c>
      <c r="E1001" s="7"/>
      <c r="F1001" s="64"/>
      <c r="G1001" s="6"/>
      <c r="H1001" s="6"/>
      <c r="I1001" s="10" t="s">
        <v>110</v>
      </c>
      <c r="J1001" s="11" t="s">
        <v>9794</v>
      </c>
      <c r="K1001" s="161"/>
      <c r="L1001" s="176"/>
      <c r="M1001" s="176">
        <v>1000</v>
      </c>
      <c r="O1001" s="162"/>
      <c r="P1001" s="80" t="s">
        <v>8175</v>
      </c>
      <c r="Q1001" s="80" t="s">
        <v>7262</v>
      </c>
      <c r="R1001" s="80"/>
      <c r="S1001" s="163"/>
      <c r="T1001" s="213"/>
      <c r="U1001" s="162"/>
      <c r="V1001" s="164"/>
      <c r="W1001" s="12" t="str">
        <f>IF(COUNTIF(N1001,"spare"),"","Mqtt1")</f>
        <v>Mqtt1</v>
      </c>
      <c r="X1001" s="196" t="s">
        <v>10508</v>
      </c>
      <c r="Y1001" s="6" t="str">
        <f t="shared" si="345"/>
        <v>marpower/450000-firedetection/201h59</v>
      </c>
      <c r="Z1001" s="103" t="str">
        <f t="shared" si="344"/>
        <v>$.test</v>
      </c>
      <c r="AB1001" s="6"/>
      <c r="AJ1001" s="80"/>
      <c r="AM1001" s="114" t="str">
        <f t="shared" si="332"/>
        <v/>
      </c>
      <c r="AN1001" s="80"/>
      <c r="AO1001" s="80"/>
      <c r="AP1001" s="80"/>
      <c r="AQ1001" s="80"/>
      <c r="AR1001" s="127"/>
      <c r="AS1001" s="80"/>
      <c r="AT1001" s="7"/>
      <c r="AU1001" s="7"/>
      <c r="AV1001" s="165"/>
      <c r="AW1001" s="126" t="str">
        <f t="shared" si="330"/>
        <v/>
      </c>
      <c r="AX1001" s="137"/>
      <c r="AY1001" s="147"/>
      <c r="AZ1001" s="167"/>
      <c r="BA1001" s="167"/>
      <c r="BB1001" s="147" t="str">
        <f t="shared" si="338"/>
        <v/>
      </c>
      <c r="BC1001" s="168"/>
      <c r="BD1001" s="165"/>
      <c r="BE1001" s="165"/>
      <c r="BF1001" s="165"/>
      <c r="BG1001" s="165"/>
      <c r="BH1001" s="165"/>
      <c r="BI1001" s="165"/>
      <c r="BJ1001" s="165"/>
      <c r="BK1001" s="165"/>
      <c r="BL1001" s="165"/>
      <c r="BM1001" s="165"/>
      <c r="BN1001" s="165"/>
      <c r="BO1001" s="165"/>
      <c r="BP1001" s="165"/>
      <c r="BQ1001" s="165"/>
      <c r="BS1001" s="6"/>
      <c r="BT1001" s="11"/>
      <c r="BU1001" s="6"/>
      <c r="BV1001" s="6"/>
    </row>
    <row r="1002" spans="1:74" ht="15.75" x14ac:dyDescent="0.25">
      <c r="A1002" s="52" t="s">
        <v>10055</v>
      </c>
      <c r="B1002" s="56"/>
      <c r="C1002" s="7" t="s">
        <v>111</v>
      </c>
      <c r="D1002" s="7" t="s">
        <v>11877</v>
      </c>
      <c r="E1002" s="7"/>
      <c r="F1002" s="64"/>
      <c r="G1002" s="6"/>
      <c r="H1002" s="6"/>
      <c r="I1002" s="10" t="s">
        <v>110</v>
      </c>
      <c r="J1002" s="11" t="s">
        <v>9795</v>
      </c>
      <c r="K1002" s="161"/>
      <c r="L1002" s="176"/>
      <c r="M1002" s="176">
        <v>1000</v>
      </c>
      <c r="O1002" s="162"/>
      <c r="P1002" s="80" t="s">
        <v>7720</v>
      </c>
      <c r="Q1002" s="80" t="s">
        <v>7158</v>
      </c>
      <c r="R1002" s="80"/>
      <c r="S1002" s="163"/>
      <c r="T1002" s="213"/>
      <c r="U1002" s="162"/>
      <c r="V1002" s="164"/>
      <c r="W1002" s="12" t="str">
        <f t="shared" ref="W1002" si="346">IF(COUNTIF(N1002,"spare"),"","Mqtt1")</f>
        <v>Mqtt1</v>
      </c>
      <c r="X1002" s="196" t="s">
        <v>10509</v>
      </c>
      <c r="Y1002" s="6" t="str">
        <f t="shared" si="345"/>
        <v>marpower/450000-firedetection/201h58</v>
      </c>
      <c r="Z1002" s="103" t="str">
        <f t="shared" si="344"/>
        <v>$.alarm</v>
      </c>
      <c r="AB1002" s="6"/>
      <c r="AJ1002" s="80"/>
      <c r="AM1002" s="114">
        <f t="shared" si="332"/>
        <v>1002</v>
      </c>
      <c r="AN1002" s="80"/>
      <c r="AO1002" s="80"/>
      <c r="AP1002" s="80"/>
      <c r="AQ1002" s="80"/>
      <c r="AR1002" s="127" t="s">
        <v>110</v>
      </c>
      <c r="AS1002" s="80"/>
      <c r="AT1002" s="128" t="s">
        <v>9</v>
      </c>
      <c r="AU1002" s="7"/>
      <c r="AV1002" s="129" t="s">
        <v>112</v>
      </c>
      <c r="AW1002" s="126" t="str">
        <f t="shared" si="330"/>
        <v>Please consult operation manual for more information</v>
      </c>
      <c r="AX1002" s="137"/>
      <c r="AY1002" s="147"/>
      <c r="AZ1002" s="167"/>
      <c r="BA1002" s="167"/>
      <c r="BB1002" s="147" t="str">
        <f t="shared" si="338"/>
        <v>1</v>
      </c>
      <c r="BC1002" s="168"/>
      <c r="BD1002" s="165"/>
      <c r="BE1002" s="165"/>
      <c r="BF1002" s="165"/>
      <c r="BG1002" s="165"/>
      <c r="BH1002" s="165"/>
      <c r="BI1002" s="165"/>
      <c r="BJ1002" s="165"/>
      <c r="BK1002" s="165"/>
      <c r="BL1002" s="165"/>
      <c r="BM1002" s="165"/>
      <c r="BN1002" s="165"/>
      <c r="BO1002" s="165"/>
      <c r="BP1002" s="165"/>
      <c r="BQ1002" s="165"/>
      <c r="BS1002" s="6"/>
      <c r="BT1002" s="11"/>
      <c r="BU1002" s="6"/>
      <c r="BV1002" s="6"/>
    </row>
    <row r="1003" spans="1:74" ht="15.75" x14ac:dyDescent="0.25">
      <c r="A1003" s="52" t="s">
        <v>10059</v>
      </c>
      <c r="B1003" s="56"/>
      <c r="C1003" s="7" t="s">
        <v>111</v>
      </c>
      <c r="D1003" s="7" t="s">
        <v>11877</v>
      </c>
      <c r="E1003" s="7"/>
      <c r="F1003" s="64"/>
      <c r="G1003" s="6"/>
      <c r="H1003" s="6"/>
      <c r="I1003" s="10" t="s">
        <v>110</v>
      </c>
      <c r="J1003" s="11" t="s">
        <v>9796</v>
      </c>
      <c r="K1003" s="161"/>
      <c r="L1003" s="176"/>
      <c r="M1003" s="176">
        <v>1000</v>
      </c>
      <c r="O1003" s="162"/>
      <c r="P1003" s="80" t="s">
        <v>7834</v>
      </c>
      <c r="Q1003" s="80" t="s">
        <v>7263</v>
      </c>
      <c r="R1003" s="80"/>
      <c r="S1003" s="163"/>
      <c r="T1003" s="213"/>
      <c r="U1003" s="162"/>
      <c r="V1003" s="164"/>
      <c r="W1003" s="12" t="str">
        <f>IF(COUNTIF(N1003,"spare"),"","Mqtt1")</f>
        <v>Mqtt1</v>
      </c>
      <c r="X1003" s="196" t="s">
        <v>10509</v>
      </c>
      <c r="Y1003" s="6" t="str">
        <f t="shared" si="345"/>
        <v>marpower/450000-firedetection/201h58</v>
      </c>
      <c r="Z1003" s="103" t="str">
        <f t="shared" si="344"/>
        <v>$.prealarm</v>
      </c>
      <c r="AB1003" s="6"/>
      <c r="AJ1003" s="80"/>
      <c r="AM1003" s="114">
        <f t="shared" si="332"/>
        <v>1003</v>
      </c>
      <c r="AN1003" s="80"/>
      <c r="AO1003" s="80"/>
      <c r="AP1003" s="80"/>
      <c r="AQ1003" s="80"/>
      <c r="AR1003" s="127" t="s">
        <v>110</v>
      </c>
      <c r="AS1003" s="80"/>
      <c r="AT1003" s="128" t="s">
        <v>9</v>
      </c>
      <c r="AU1003" s="7"/>
      <c r="AV1003" s="129" t="s">
        <v>116</v>
      </c>
      <c r="AW1003" s="126" t="str">
        <f t="shared" si="330"/>
        <v>Please consult operation manual for more information</v>
      </c>
      <c r="AX1003" s="137"/>
      <c r="AY1003" s="147"/>
      <c r="AZ1003" s="167"/>
      <c r="BA1003" s="167"/>
      <c r="BB1003" s="147" t="str">
        <f t="shared" si="338"/>
        <v>1</v>
      </c>
      <c r="BC1003" s="168"/>
      <c r="BD1003" s="165"/>
      <c r="BE1003" s="165"/>
      <c r="BF1003" s="165"/>
      <c r="BG1003" s="165"/>
      <c r="BH1003" s="165"/>
      <c r="BI1003" s="165"/>
      <c r="BJ1003" s="165"/>
      <c r="BK1003" s="165"/>
      <c r="BL1003" s="165"/>
      <c r="BM1003" s="165"/>
      <c r="BN1003" s="165"/>
      <c r="BO1003" s="165"/>
      <c r="BP1003" s="165"/>
      <c r="BQ1003" s="165"/>
      <c r="BS1003" s="6"/>
      <c r="BT1003" s="11"/>
      <c r="BU1003" s="6"/>
      <c r="BV1003" s="6"/>
    </row>
    <row r="1004" spans="1:74" ht="15.75" x14ac:dyDescent="0.25">
      <c r="A1004" s="52" t="s">
        <v>10055</v>
      </c>
      <c r="B1004" s="56"/>
      <c r="C1004" s="7" t="s">
        <v>111</v>
      </c>
      <c r="D1004" s="7" t="s">
        <v>11877</v>
      </c>
      <c r="E1004" s="7"/>
      <c r="F1004" s="64"/>
      <c r="G1004" s="6"/>
      <c r="H1004" s="6"/>
      <c r="I1004" s="10" t="s">
        <v>110</v>
      </c>
      <c r="J1004" s="11" t="s">
        <v>9797</v>
      </c>
      <c r="K1004" s="161"/>
      <c r="L1004" s="176"/>
      <c r="M1004" s="176">
        <v>1000</v>
      </c>
      <c r="O1004" s="162"/>
      <c r="P1004" s="80" t="s">
        <v>7948</v>
      </c>
      <c r="Q1004" s="80" t="s">
        <v>7264</v>
      </c>
      <c r="R1004" s="80"/>
      <c r="S1004" s="163"/>
      <c r="T1004" s="213"/>
      <c r="U1004" s="162"/>
      <c r="V1004" s="164"/>
      <c r="W1004" s="12" t="str">
        <f>IF(COUNTIF(N1004,"spare"),"","Mqtt1")</f>
        <v>Mqtt1</v>
      </c>
      <c r="X1004" s="196" t="s">
        <v>10509</v>
      </c>
      <c r="Y1004" s="6" t="str">
        <f t="shared" si="345"/>
        <v>marpower/450000-firedetection/201h58</v>
      </c>
      <c r="Z1004" s="103" t="str">
        <f t="shared" si="344"/>
        <v>$.fault</v>
      </c>
      <c r="AB1004" s="6"/>
      <c r="AJ1004" s="80"/>
      <c r="AM1004" s="114">
        <f t="shared" si="332"/>
        <v>1004</v>
      </c>
      <c r="AN1004" s="80"/>
      <c r="AO1004" s="80"/>
      <c r="AP1004" s="80"/>
      <c r="AQ1004" s="80"/>
      <c r="AR1004" s="127" t="s">
        <v>110</v>
      </c>
      <c r="AS1004" s="80"/>
      <c r="AT1004" s="128" t="s">
        <v>9</v>
      </c>
      <c r="AU1004" s="7"/>
      <c r="AV1004" s="129" t="s">
        <v>112</v>
      </c>
      <c r="AW1004" s="126" t="str">
        <f t="shared" si="330"/>
        <v>Please consult operation manual for more information</v>
      </c>
      <c r="AX1004" s="137"/>
      <c r="AY1004" s="147"/>
      <c r="AZ1004" s="167"/>
      <c r="BA1004" s="167"/>
      <c r="BB1004" s="147" t="str">
        <f t="shared" si="338"/>
        <v>1</v>
      </c>
      <c r="BC1004" s="168"/>
      <c r="BD1004" s="165"/>
      <c r="BE1004" s="165"/>
      <c r="BF1004" s="165"/>
      <c r="BG1004" s="165"/>
      <c r="BH1004" s="165"/>
      <c r="BI1004" s="165"/>
      <c r="BJ1004" s="165"/>
      <c r="BK1004" s="165"/>
      <c r="BL1004" s="165"/>
      <c r="BM1004" s="165"/>
      <c r="BN1004" s="165"/>
      <c r="BO1004" s="165"/>
      <c r="BP1004" s="165"/>
      <c r="BQ1004" s="165"/>
      <c r="BS1004" s="6"/>
      <c r="BT1004" s="11"/>
      <c r="BU1004" s="6"/>
      <c r="BV1004" s="6"/>
    </row>
    <row r="1005" spans="1:74" ht="15.75" x14ac:dyDescent="0.25">
      <c r="A1005" s="52" t="s">
        <v>10055</v>
      </c>
      <c r="B1005" s="56"/>
      <c r="C1005" s="7" t="s">
        <v>111</v>
      </c>
      <c r="D1005" s="7" t="s">
        <v>11877</v>
      </c>
      <c r="E1005" s="7"/>
      <c r="F1005" s="64"/>
      <c r="G1005" s="6"/>
      <c r="H1005" s="6"/>
      <c r="I1005" s="10" t="s">
        <v>110</v>
      </c>
      <c r="J1005" s="11" t="s">
        <v>9798</v>
      </c>
      <c r="K1005" s="161"/>
      <c r="L1005" s="176"/>
      <c r="M1005" s="176">
        <v>1000</v>
      </c>
      <c r="O1005" s="162"/>
      <c r="P1005" s="80" t="s">
        <v>8062</v>
      </c>
      <c r="Q1005" s="80" t="s">
        <v>7265</v>
      </c>
      <c r="R1005" s="80"/>
      <c r="S1005" s="163"/>
      <c r="T1005" s="213"/>
      <c r="U1005" s="162"/>
      <c r="V1005" s="164"/>
      <c r="W1005" s="12" t="str">
        <f>IF(COUNTIF(N1005,"spare"),"","Mqtt1")</f>
        <v>Mqtt1</v>
      </c>
      <c r="X1005" s="196" t="s">
        <v>10509</v>
      </c>
      <c r="Y1005" s="6" t="str">
        <f t="shared" si="345"/>
        <v>marpower/450000-firedetection/201h58</v>
      </c>
      <c r="Z1005" s="103" t="str">
        <f t="shared" si="344"/>
        <v>$.disabled</v>
      </c>
      <c r="AB1005" s="6"/>
      <c r="AJ1005" s="80"/>
      <c r="AM1005" s="114">
        <f t="shared" si="332"/>
        <v>1005</v>
      </c>
      <c r="AN1005" s="80"/>
      <c r="AO1005" s="80"/>
      <c r="AP1005" s="80"/>
      <c r="AQ1005" s="80"/>
      <c r="AR1005" s="127" t="s">
        <v>110</v>
      </c>
      <c r="AS1005" s="80"/>
      <c r="AT1005" s="128" t="s">
        <v>9</v>
      </c>
      <c r="AU1005" s="7"/>
      <c r="AV1005" s="129" t="s">
        <v>112</v>
      </c>
      <c r="AW1005" s="126" t="str">
        <f t="shared" si="330"/>
        <v>Please consult operation manual for more information</v>
      </c>
      <c r="AX1005" s="137"/>
      <c r="AY1005" s="147"/>
      <c r="AZ1005" s="167"/>
      <c r="BA1005" s="167"/>
      <c r="BB1005" s="147" t="str">
        <f t="shared" si="338"/>
        <v>1</v>
      </c>
      <c r="BC1005" s="168"/>
      <c r="BD1005" s="165"/>
      <c r="BE1005" s="165"/>
      <c r="BF1005" s="165"/>
      <c r="BG1005" s="165"/>
      <c r="BH1005" s="165"/>
      <c r="BI1005" s="165"/>
      <c r="BJ1005" s="165"/>
      <c r="BK1005" s="165"/>
      <c r="BL1005" s="165"/>
      <c r="BM1005" s="165"/>
      <c r="BN1005" s="165"/>
      <c r="BO1005" s="165"/>
      <c r="BP1005" s="165"/>
      <c r="BQ1005" s="165"/>
      <c r="BS1005" s="6"/>
      <c r="BT1005" s="11"/>
      <c r="BU1005" s="6"/>
      <c r="BV1005" s="6"/>
    </row>
    <row r="1006" spans="1:74" ht="15.75" x14ac:dyDescent="0.25">
      <c r="A1006" s="52" t="s">
        <v>10055</v>
      </c>
      <c r="B1006" s="56"/>
      <c r="C1006" s="7" t="s">
        <v>111</v>
      </c>
      <c r="D1006" s="7" t="s">
        <v>11877</v>
      </c>
      <c r="E1006" s="7"/>
      <c r="F1006" s="64"/>
      <c r="G1006" s="6"/>
      <c r="H1006" s="6"/>
      <c r="I1006" s="10" t="s">
        <v>110</v>
      </c>
      <c r="J1006" s="11" t="s">
        <v>9799</v>
      </c>
      <c r="K1006" s="161"/>
      <c r="L1006" s="176"/>
      <c r="M1006" s="176">
        <v>1000</v>
      </c>
      <c r="O1006" s="162"/>
      <c r="P1006" s="80" t="s">
        <v>8176</v>
      </c>
      <c r="Q1006" s="80" t="s">
        <v>7266</v>
      </c>
      <c r="R1006" s="80"/>
      <c r="S1006" s="163"/>
      <c r="T1006" s="213"/>
      <c r="U1006" s="162"/>
      <c r="V1006" s="164"/>
      <c r="W1006" s="12" t="str">
        <f>IF(COUNTIF(N1006,"spare"),"","Mqtt1")</f>
        <v>Mqtt1</v>
      </c>
      <c r="X1006" s="196" t="s">
        <v>10509</v>
      </c>
      <c r="Y1006" s="6" t="str">
        <f t="shared" si="345"/>
        <v>marpower/450000-firedetection/201h58</v>
      </c>
      <c r="Z1006" s="103" t="str">
        <f t="shared" si="344"/>
        <v>$.test</v>
      </c>
      <c r="AB1006" s="6"/>
      <c r="AJ1006" s="80"/>
      <c r="AM1006" s="114" t="str">
        <f t="shared" si="332"/>
        <v/>
      </c>
      <c r="AN1006" s="80"/>
      <c r="AO1006" s="80"/>
      <c r="AP1006" s="80"/>
      <c r="AQ1006" s="80"/>
      <c r="AR1006" s="127"/>
      <c r="AS1006" s="80"/>
      <c r="AT1006" s="7"/>
      <c r="AU1006" s="7"/>
      <c r="AV1006" s="165"/>
      <c r="AW1006" s="126" t="str">
        <f t="shared" si="330"/>
        <v/>
      </c>
      <c r="AX1006" s="137"/>
      <c r="AY1006" s="147"/>
      <c r="AZ1006" s="167"/>
      <c r="BA1006" s="167"/>
      <c r="BB1006" s="147" t="str">
        <f t="shared" si="338"/>
        <v/>
      </c>
      <c r="BC1006" s="168"/>
      <c r="BD1006" s="165"/>
      <c r="BE1006" s="165"/>
      <c r="BF1006" s="165"/>
      <c r="BG1006" s="165"/>
      <c r="BH1006" s="165"/>
      <c r="BI1006" s="165"/>
      <c r="BJ1006" s="165"/>
      <c r="BK1006" s="165"/>
      <c r="BL1006" s="165"/>
      <c r="BM1006" s="165"/>
      <c r="BN1006" s="165"/>
      <c r="BO1006" s="165"/>
      <c r="BP1006" s="165"/>
      <c r="BQ1006" s="165"/>
      <c r="BS1006" s="6"/>
      <c r="BT1006" s="11"/>
      <c r="BU1006" s="6"/>
      <c r="BV1006" s="6"/>
    </row>
    <row r="1007" spans="1:74" ht="15.75" x14ac:dyDescent="0.25">
      <c r="A1007" s="52" t="s">
        <v>10055</v>
      </c>
      <c r="B1007" s="56"/>
      <c r="C1007" s="7" t="s">
        <v>9455</v>
      </c>
      <c r="D1007" s="7" t="s">
        <v>11877</v>
      </c>
      <c r="E1007" s="7"/>
      <c r="F1007" s="64"/>
      <c r="G1007" s="6"/>
      <c r="H1007" s="6"/>
      <c r="I1007"/>
      <c r="J1007" s="11" t="s">
        <v>7015</v>
      </c>
      <c r="K1007" s="161" t="s">
        <v>511</v>
      </c>
      <c r="L1007" s="176"/>
      <c r="M1007" s="176">
        <v>1000</v>
      </c>
      <c r="N1007" s="80" t="s">
        <v>1396</v>
      </c>
      <c r="O1007" s="162"/>
      <c r="P1007" s="80" t="s">
        <v>7491</v>
      </c>
      <c r="Q1007" s="80"/>
      <c r="R1007" s="80"/>
      <c r="S1007" s="163"/>
      <c r="T1007" s="213"/>
      <c r="U1007" s="162"/>
      <c r="V1007" s="164"/>
      <c r="W1007" s="12"/>
      <c r="X1007" s="196" t="s">
        <v>10445</v>
      </c>
      <c r="Y1007" s="6"/>
      <c r="Z1007" s="103"/>
      <c r="AA1007" s="12">
        <v>1</v>
      </c>
      <c r="AB1007" s="6" t="s">
        <v>196</v>
      </c>
      <c r="AC1007" s="103">
        <v>48</v>
      </c>
      <c r="AJ1007" s="80"/>
      <c r="AK1007" s="113" t="s">
        <v>11878</v>
      </c>
      <c r="AM1007" s="114" t="str">
        <f t="shared" si="332"/>
        <v/>
      </c>
      <c r="AN1007" s="80"/>
      <c r="AO1007" s="80"/>
      <c r="AP1007" s="80"/>
      <c r="AQ1007" s="80"/>
      <c r="AR1007" s="127"/>
      <c r="AS1007" s="80"/>
      <c r="AT1007" s="7"/>
      <c r="AU1007" s="7"/>
      <c r="AV1007" s="165"/>
      <c r="AW1007" s="126" t="str">
        <f t="shared" si="330"/>
        <v/>
      </c>
      <c r="AX1007" s="137"/>
      <c r="AY1007" s="147"/>
      <c r="AZ1007" s="167"/>
      <c r="BA1007" s="167"/>
      <c r="BB1007" s="147" t="str">
        <f t="shared" si="338"/>
        <v/>
      </c>
      <c r="BC1007" s="168"/>
      <c r="BD1007" s="165"/>
      <c r="BE1007" s="165"/>
      <c r="BF1007" s="165"/>
      <c r="BG1007" s="165"/>
      <c r="BH1007" s="165"/>
      <c r="BI1007" s="165"/>
      <c r="BJ1007" s="165"/>
      <c r="BK1007" s="165"/>
      <c r="BL1007" s="165"/>
      <c r="BM1007" s="165"/>
      <c r="BN1007" s="165"/>
      <c r="BO1007" s="165"/>
      <c r="BP1007" s="165"/>
      <c r="BQ1007" s="165"/>
      <c r="BS1007" s="6"/>
      <c r="BT1007" s="11"/>
      <c r="BU1007" s="6"/>
      <c r="BV1007" s="6"/>
    </row>
    <row r="1008" spans="1:74" ht="15.75" x14ac:dyDescent="0.25">
      <c r="A1008" s="52" t="s">
        <v>10055</v>
      </c>
      <c r="B1008" s="56"/>
      <c r="C1008" s="7" t="s">
        <v>111</v>
      </c>
      <c r="D1008" s="7" t="s">
        <v>11877</v>
      </c>
      <c r="E1008" s="7"/>
      <c r="F1008" s="64"/>
      <c r="G1008" s="6"/>
      <c r="H1008" s="6"/>
      <c r="I1008" s="10" t="s">
        <v>110</v>
      </c>
      <c r="J1008" s="11" t="s">
        <v>9800</v>
      </c>
      <c r="K1008" s="161"/>
      <c r="L1008" s="176"/>
      <c r="M1008" s="176">
        <v>1000</v>
      </c>
      <c r="O1008" s="162"/>
      <c r="P1008" s="80" t="s">
        <v>7721</v>
      </c>
      <c r="Q1008" s="80" t="s">
        <v>7159</v>
      </c>
      <c r="R1008" s="80"/>
      <c r="S1008" s="163"/>
      <c r="T1008" s="213"/>
      <c r="U1008" s="162"/>
      <c r="V1008" s="164"/>
      <c r="W1008" s="12" t="str">
        <f t="shared" ref="W1008" si="347">IF(COUNTIF(N1008,"spare"),"","Mqtt1")</f>
        <v>Mqtt1</v>
      </c>
      <c r="X1008" s="196" t="s">
        <v>10510</v>
      </c>
      <c r="Y1008" s="6" t="str">
        <f>LOWER(SUBSTITUTE(SUBSTITUTE(IF(COUNTIF(N1008,"spare"),"",_xlfn.CONCAT("marpower/",IF(X1008&lt;&gt;"","450000 FIREDETECTION/"&amp;X1008,"450000 FIREDETECTION GENERAL")))," ","-"),"_","-"))</f>
        <v>marpower/450000-firedetection/201h54</v>
      </c>
      <c r="Z1008" s="103" t="str">
        <f t="shared" ref="Z1008:Z1017" si="348">IF(COUNTIF(N1008,"spare"),"","$."&amp;_xlfn.REGEXREPLACE(IF(X1008="",J1008,_xlfn.REGEXREPLACE(J1008,".*_","")),"^FIRE_",""))</f>
        <v>$.alarm</v>
      </c>
      <c r="AB1008" s="6"/>
      <c r="AJ1008" s="80"/>
      <c r="AM1008" s="114">
        <f t="shared" si="332"/>
        <v>1008</v>
      </c>
      <c r="AN1008" s="80"/>
      <c r="AO1008" s="80"/>
      <c r="AP1008" s="80"/>
      <c r="AQ1008" s="80"/>
      <c r="AR1008" s="127" t="s">
        <v>110</v>
      </c>
      <c r="AS1008" s="80"/>
      <c r="AT1008" s="128" t="s">
        <v>9</v>
      </c>
      <c r="AU1008" s="7"/>
      <c r="AV1008" s="129" t="s">
        <v>112</v>
      </c>
      <c r="AW1008" s="126" t="str">
        <f t="shared" si="330"/>
        <v>Please consult operation manual for more information</v>
      </c>
      <c r="AX1008" s="137"/>
      <c r="AY1008" s="147"/>
      <c r="AZ1008" s="167"/>
      <c r="BA1008" s="167"/>
      <c r="BB1008" s="147" t="str">
        <f t="shared" si="338"/>
        <v>1</v>
      </c>
      <c r="BC1008" s="168"/>
      <c r="BD1008" s="165"/>
      <c r="BE1008" s="165"/>
      <c r="BF1008" s="165"/>
      <c r="BG1008" s="165"/>
      <c r="BH1008" s="165"/>
      <c r="BI1008" s="165"/>
      <c r="BJ1008" s="165"/>
      <c r="BK1008" s="165"/>
      <c r="BL1008" s="165"/>
      <c r="BM1008" s="165"/>
      <c r="BN1008" s="165"/>
      <c r="BO1008" s="165"/>
      <c r="BP1008" s="165"/>
      <c r="BQ1008" s="165"/>
      <c r="BS1008" s="6"/>
      <c r="BT1008" s="11"/>
      <c r="BU1008" s="6"/>
      <c r="BV1008" s="6"/>
    </row>
    <row r="1009" spans="1:74" ht="15.75" x14ac:dyDescent="0.25">
      <c r="A1009" s="52" t="s">
        <v>10059</v>
      </c>
      <c r="B1009" s="56"/>
      <c r="C1009" s="7" t="s">
        <v>111</v>
      </c>
      <c r="D1009" s="7" t="s">
        <v>11877</v>
      </c>
      <c r="E1009" s="7"/>
      <c r="F1009" s="64"/>
      <c r="G1009" s="6"/>
      <c r="H1009" s="6"/>
      <c r="I1009" s="10" t="s">
        <v>110</v>
      </c>
      <c r="J1009" s="11" t="s">
        <v>9801</v>
      </c>
      <c r="K1009" s="161"/>
      <c r="L1009" s="176"/>
      <c r="M1009" s="176">
        <v>1000</v>
      </c>
      <c r="O1009" s="162"/>
      <c r="P1009" s="80" t="s">
        <v>7835</v>
      </c>
      <c r="Q1009" s="80" t="s">
        <v>7251</v>
      </c>
      <c r="R1009" s="80"/>
      <c r="S1009" s="163"/>
      <c r="T1009" s="213"/>
      <c r="U1009" s="162"/>
      <c r="V1009" s="164"/>
      <c r="W1009" s="12" t="str">
        <f>IF(COUNTIF(N1009,"spare"),"","Mqtt1")</f>
        <v>Mqtt1</v>
      </c>
      <c r="X1009" s="196" t="s">
        <v>10510</v>
      </c>
      <c r="Y1009" s="6" t="str">
        <f t="shared" ref="Y1009:Y1017" si="349">LOWER(SUBSTITUTE(SUBSTITUTE(IF(COUNTIF(N1009,"spare"),"",_xlfn.CONCAT("marpower/",IF(X1009&lt;&gt;"","450000 FIREDETECTION/"&amp;X1009,"450000 FIREDETECTION GENERAL")))," ","-"),"_","-"))</f>
        <v>marpower/450000-firedetection/201h54</v>
      </c>
      <c r="Z1009" s="103" t="str">
        <f t="shared" si="348"/>
        <v>$.prealarm</v>
      </c>
      <c r="AB1009" s="6"/>
      <c r="AJ1009" s="80"/>
      <c r="AM1009" s="114">
        <f t="shared" si="332"/>
        <v>1009</v>
      </c>
      <c r="AN1009" s="80"/>
      <c r="AO1009" s="80"/>
      <c r="AP1009" s="80"/>
      <c r="AQ1009" s="80"/>
      <c r="AR1009" s="127" t="s">
        <v>110</v>
      </c>
      <c r="AS1009" s="80"/>
      <c r="AT1009" s="128" t="s">
        <v>9</v>
      </c>
      <c r="AU1009" s="7"/>
      <c r="AV1009" s="129" t="s">
        <v>116</v>
      </c>
      <c r="AW1009" s="126" t="str">
        <f t="shared" si="330"/>
        <v>Please consult operation manual for more information</v>
      </c>
      <c r="AX1009" s="137"/>
      <c r="AY1009" s="147"/>
      <c r="AZ1009" s="167"/>
      <c r="BA1009" s="167"/>
      <c r="BB1009" s="147" t="str">
        <f t="shared" si="338"/>
        <v>1</v>
      </c>
      <c r="BC1009" s="168"/>
      <c r="BD1009" s="165"/>
      <c r="BE1009" s="165"/>
      <c r="BF1009" s="165"/>
      <c r="BG1009" s="165"/>
      <c r="BH1009" s="165"/>
      <c r="BI1009" s="165"/>
      <c r="BJ1009" s="165"/>
      <c r="BK1009" s="165"/>
      <c r="BL1009" s="165"/>
      <c r="BM1009" s="165"/>
      <c r="BN1009" s="165"/>
      <c r="BO1009" s="165"/>
      <c r="BP1009" s="165"/>
      <c r="BQ1009" s="165"/>
      <c r="BS1009" s="6"/>
      <c r="BT1009" s="11"/>
      <c r="BU1009" s="6"/>
      <c r="BV1009" s="6"/>
    </row>
    <row r="1010" spans="1:74" ht="15.75" x14ac:dyDescent="0.25">
      <c r="A1010" s="52" t="s">
        <v>10055</v>
      </c>
      <c r="B1010" s="56"/>
      <c r="C1010" s="7" t="s">
        <v>111</v>
      </c>
      <c r="D1010" s="7" t="s">
        <v>11877</v>
      </c>
      <c r="E1010" s="7"/>
      <c r="F1010" s="64"/>
      <c r="G1010" s="6"/>
      <c r="H1010" s="6"/>
      <c r="I1010" s="10" t="s">
        <v>110</v>
      </c>
      <c r="J1010" s="11" t="s">
        <v>9802</v>
      </c>
      <c r="K1010" s="161"/>
      <c r="L1010" s="176"/>
      <c r="M1010" s="176">
        <v>1000</v>
      </c>
      <c r="O1010" s="162"/>
      <c r="P1010" s="80" t="s">
        <v>7949</v>
      </c>
      <c r="Q1010" s="80" t="s">
        <v>7252</v>
      </c>
      <c r="R1010" s="80"/>
      <c r="S1010" s="163"/>
      <c r="T1010" s="213"/>
      <c r="U1010" s="162"/>
      <c r="V1010" s="164"/>
      <c r="W1010" s="12" t="str">
        <f>IF(COUNTIF(N1010,"spare"),"","Mqtt1")</f>
        <v>Mqtt1</v>
      </c>
      <c r="X1010" s="196" t="s">
        <v>10510</v>
      </c>
      <c r="Y1010" s="6" t="str">
        <f t="shared" si="349"/>
        <v>marpower/450000-firedetection/201h54</v>
      </c>
      <c r="Z1010" s="103" t="str">
        <f t="shared" si="348"/>
        <v>$.fault</v>
      </c>
      <c r="AB1010" s="6"/>
      <c r="AJ1010" s="80"/>
      <c r="AM1010" s="114">
        <f t="shared" si="332"/>
        <v>1010</v>
      </c>
      <c r="AN1010" s="80"/>
      <c r="AO1010" s="80"/>
      <c r="AP1010" s="80"/>
      <c r="AQ1010" s="80"/>
      <c r="AR1010" s="127" t="s">
        <v>110</v>
      </c>
      <c r="AS1010" s="80"/>
      <c r="AT1010" s="128" t="s">
        <v>9</v>
      </c>
      <c r="AU1010" s="7"/>
      <c r="AV1010" s="129" t="s">
        <v>112</v>
      </c>
      <c r="AW1010" s="126" t="str">
        <f t="shared" si="330"/>
        <v>Please consult operation manual for more information</v>
      </c>
      <c r="AX1010" s="137"/>
      <c r="AY1010" s="147"/>
      <c r="AZ1010" s="167"/>
      <c r="BA1010" s="167"/>
      <c r="BB1010" s="147" t="str">
        <f t="shared" si="338"/>
        <v>1</v>
      </c>
      <c r="BC1010" s="168"/>
      <c r="BD1010" s="165"/>
      <c r="BE1010" s="165"/>
      <c r="BF1010" s="165"/>
      <c r="BG1010" s="165"/>
      <c r="BH1010" s="165"/>
      <c r="BI1010" s="165"/>
      <c r="BJ1010" s="165"/>
      <c r="BK1010" s="165"/>
      <c r="BL1010" s="165"/>
      <c r="BM1010" s="165"/>
      <c r="BN1010" s="165"/>
      <c r="BO1010" s="165"/>
      <c r="BP1010" s="165"/>
      <c r="BQ1010" s="165"/>
      <c r="BS1010" s="6"/>
      <c r="BT1010" s="11"/>
      <c r="BU1010" s="6"/>
      <c r="BV1010" s="6"/>
    </row>
    <row r="1011" spans="1:74" ht="15.75" x14ac:dyDescent="0.25">
      <c r="A1011" s="52" t="s">
        <v>10055</v>
      </c>
      <c r="B1011" s="56"/>
      <c r="C1011" s="7" t="s">
        <v>111</v>
      </c>
      <c r="D1011" s="7" t="s">
        <v>11877</v>
      </c>
      <c r="E1011" s="7"/>
      <c r="F1011" s="64"/>
      <c r="G1011" s="6"/>
      <c r="H1011" s="6"/>
      <c r="I1011" s="10" t="s">
        <v>110</v>
      </c>
      <c r="J1011" s="11" t="s">
        <v>9803</v>
      </c>
      <c r="K1011" s="161"/>
      <c r="L1011" s="176"/>
      <c r="M1011" s="176">
        <v>1000</v>
      </c>
      <c r="O1011" s="162"/>
      <c r="P1011" s="80" t="s">
        <v>8063</v>
      </c>
      <c r="Q1011" s="80" t="s">
        <v>7253</v>
      </c>
      <c r="R1011" s="80"/>
      <c r="S1011" s="163"/>
      <c r="T1011" s="213"/>
      <c r="U1011" s="162"/>
      <c r="V1011" s="164"/>
      <c r="W1011" s="12" t="str">
        <f>IF(COUNTIF(N1011,"spare"),"","Mqtt1")</f>
        <v>Mqtt1</v>
      </c>
      <c r="X1011" s="196" t="s">
        <v>10510</v>
      </c>
      <c r="Y1011" s="6" t="str">
        <f t="shared" si="349"/>
        <v>marpower/450000-firedetection/201h54</v>
      </c>
      <c r="Z1011" s="103" t="str">
        <f t="shared" si="348"/>
        <v>$.disabled</v>
      </c>
      <c r="AB1011" s="6"/>
      <c r="AJ1011" s="80"/>
      <c r="AM1011" s="114">
        <f t="shared" si="332"/>
        <v>1011</v>
      </c>
      <c r="AN1011" s="80"/>
      <c r="AO1011" s="80"/>
      <c r="AP1011" s="80"/>
      <c r="AQ1011" s="80"/>
      <c r="AR1011" s="127" t="s">
        <v>110</v>
      </c>
      <c r="AS1011" s="80"/>
      <c r="AT1011" s="128" t="s">
        <v>9</v>
      </c>
      <c r="AU1011" s="7"/>
      <c r="AV1011" s="129" t="s">
        <v>112</v>
      </c>
      <c r="AW1011" s="126" t="str">
        <f t="shared" si="330"/>
        <v>Please consult operation manual for more information</v>
      </c>
      <c r="AX1011" s="137"/>
      <c r="AY1011" s="147"/>
      <c r="AZ1011" s="167"/>
      <c r="BA1011" s="167"/>
      <c r="BB1011" s="147" t="str">
        <f t="shared" si="338"/>
        <v>1</v>
      </c>
      <c r="BC1011" s="168"/>
      <c r="BD1011" s="165"/>
      <c r="BE1011" s="165"/>
      <c r="BF1011" s="165"/>
      <c r="BG1011" s="165"/>
      <c r="BH1011" s="165"/>
      <c r="BI1011" s="165"/>
      <c r="BJ1011" s="165"/>
      <c r="BK1011" s="165"/>
      <c r="BL1011" s="165"/>
      <c r="BM1011" s="165"/>
      <c r="BN1011" s="165"/>
      <c r="BO1011" s="165"/>
      <c r="BP1011" s="165"/>
      <c r="BQ1011" s="165"/>
      <c r="BS1011" s="6"/>
      <c r="BT1011" s="11"/>
      <c r="BU1011" s="6"/>
      <c r="BV1011" s="6"/>
    </row>
    <row r="1012" spans="1:74" ht="15.75" x14ac:dyDescent="0.25">
      <c r="A1012" s="52" t="s">
        <v>10055</v>
      </c>
      <c r="B1012" s="56"/>
      <c r="C1012" s="7" t="s">
        <v>111</v>
      </c>
      <c r="D1012" s="7" t="s">
        <v>11877</v>
      </c>
      <c r="E1012" s="7"/>
      <c r="F1012" s="64"/>
      <c r="G1012" s="6"/>
      <c r="H1012" s="6"/>
      <c r="I1012" s="10" t="s">
        <v>110</v>
      </c>
      <c r="J1012" s="11" t="s">
        <v>9804</v>
      </c>
      <c r="K1012" s="161"/>
      <c r="L1012" s="176"/>
      <c r="M1012" s="176">
        <v>1000</v>
      </c>
      <c r="O1012" s="162"/>
      <c r="P1012" s="80" t="s">
        <v>8177</v>
      </c>
      <c r="Q1012" s="80" t="s">
        <v>7254</v>
      </c>
      <c r="R1012" s="80"/>
      <c r="S1012" s="163"/>
      <c r="T1012" s="213"/>
      <c r="U1012" s="162"/>
      <c r="V1012" s="164"/>
      <c r="W1012" s="12" t="str">
        <f>IF(COUNTIF(N1012,"spare"),"","Mqtt1")</f>
        <v>Mqtt1</v>
      </c>
      <c r="X1012" s="196" t="s">
        <v>10510</v>
      </c>
      <c r="Y1012" s="6" t="str">
        <f t="shared" si="349"/>
        <v>marpower/450000-firedetection/201h54</v>
      </c>
      <c r="Z1012" s="103" t="str">
        <f t="shared" si="348"/>
        <v>$.test</v>
      </c>
      <c r="AB1012" s="6"/>
      <c r="AJ1012" s="80"/>
      <c r="AM1012" s="114" t="str">
        <f t="shared" si="332"/>
        <v/>
      </c>
      <c r="AN1012" s="80"/>
      <c r="AO1012" s="80"/>
      <c r="AP1012" s="80"/>
      <c r="AQ1012" s="80"/>
      <c r="AR1012" s="127"/>
      <c r="AS1012" s="80"/>
      <c r="AT1012" s="7"/>
      <c r="AU1012" s="7"/>
      <c r="AV1012" s="165"/>
      <c r="AW1012" s="126" t="str">
        <f t="shared" si="330"/>
        <v/>
      </c>
      <c r="AX1012" s="137"/>
      <c r="AY1012" s="147"/>
      <c r="AZ1012" s="167"/>
      <c r="BA1012" s="167"/>
      <c r="BB1012" s="147" t="str">
        <f t="shared" si="338"/>
        <v/>
      </c>
      <c r="BC1012" s="168"/>
      <c r="BD1012" s="165"/>
      <c r="BE1012" s="165"/>
      <c r="BF1012" s="165"/>
      <c r="BG1012" s="165"/>
      <c r="BH1012" s="165"/>
      <c r="BI1012" s="165"/>
      <c r="BJ1012" s="165"/>
      <c r="BK1012" s="165"/>
      <c r="BL1012" s="165"/>
      <c r="BM1012" s="165"/>
      <c r="BN1012" s="165"/>
      <c r="BO1012" s="165"/>
      <c r="BP1012" s="165"/>
      <c r="BQ1012" s="165"/>
      <c r="BS1012" s="6"/>
      <c r="BT1012" s="11"/>
      <c r="BU1012" s="6"/>
      <c r="BV1012" s="6"/>
    </row>
    <row r="1013" spans="1:74" ht="15.75" x14ac:dyDescent="0.25">
      <c r="A1013" s="52" t="s">
        <v>10055</v>
      </c>
      <c r="B1013" s="56"/>
      <c r="C1013" s="7" t="s">
        <v>111</v>
      </c>
      <c r="D1013" s="7" t="s">
        <v>11877</v>
      </c>
      <c r="E1013" s="7"/>
      <c r="F1013" s="64"/>
      <c r="G1013" s="6"/>
      <c r="H1013" s="6"/>
      <c r="I1013" s="10" t="s">
        <v>110</v>
      </c>
      <c r="J1013" s="11" t="s">
        <v>9805</v>
      </c>
      <c r="K1013" s="161"/>
      <c r="L1013" s="176"/>
      <c r="M1013" s="176">
        <v>1000</v>
      </c>
      <c r="O1013" s="162"/>
      <c r="P1013" s="80" t="s">
        <v>7722</v>
      </c>
      <c r="Q1013" s="80" t="s">
        <v>7160</v>
      </c>
      <c r="R1013" s="80"/>
      <c r="S1013" s="163"/>
      <c r="T1013" s="213"/>
      <c r="U1013" s="162"/>
      <c r="V1013" s="164"/>
      <c r="W1013" s="12" t="str">
        <f t="shared" ref="W1013" si="350">IF(COUNTIF(N1013,"spare"),"","Mqtt1")</f>
        <v>Mqtt1</v>
      </c>
      <c r="X1013" s="196" t="s">
        <v>10511</v>
      </c>
      <c r="Y1013" s="6" t="str">
        <f t="shared" si="349"/>
        <v>marpower/450000-firedetection/201h55</v>
      </c>
      <c r="Z1013" s="103" t="str">
        <f t="shared" si="348"/>
        <v>$.alarm</v>
      </c>
      <c r="AB1013" s="6"/>
      <c r="AJ1013" s="80"/>
      <c r="AM1013" s="114">
        <f t="shared" si="332"/>
        <v>1013</v>
      </c>
      <c r="AN1013" s="80"/>
      <c r="AO1013" s="80"/>
      <c r="AP1013" s="80"/>
      <c r="AQ1013" s="80"/>
      <c r="AR1013" s="127" t="s">
        <v>110</v>
      </c>
      <c r="AS1013" s="80"/>
      <c r="AT1013" s="128" t="s">
        <v>9</v>
      </c>
      <c r="AU1013" s="7"/>
      <c r="AV1013" s="129" t="s">
        <v>112</v>
      </c>
      <c r="AW1013" s="126" t="str">
        <f t="shared" si="330"/>
        <v>Please consult operation manual for more information</v>
      </c>
      <c r="AX1013" s="137"/>
      <c r="AY1013" s="147"/>
      <c r="AZ1013" s="167"/>
      <c r="BA1013" s="167"/>
      <c r="BB1013" s="147" t="str">
        <f t="shared" si="338"/>
        <v>1</v>
      </c>
      <c r="BC1013" s="168"/>
      <c r="BD1013" s="165"/>
      <c r="BE1013" s="165"/>
      <c r="BF1013" s="165"/>
      <c r="BG1013" s="165"/>
      <c r="BH1013" s="165"/>
      <c r="BI1013" s="165"/>
      <c r="BJ1013" s="165"/>
      <c r="BK1013" s="165"/>
      <c r="BL1013" s="165"/>
      <c r="BM1013" s="165"/>
      <c r="BN1013" s="165"/>
      <c r="BO1013" s="165"/>
      <c r="BP1013" s="165"/>
      <c r="BQ1013" s="165"/>
      <c r="BS1013" s="6"/>
      <c r="BT1013" s="11"/>
      <c r="BU1013" s="6"/>
      <c r="BV1013" s="6"/>
    </row>
    <row r="1014" spans="1:74" ht="15.75" x14ac:dyDescent="0.25">
      <c r="A1014" s="52" t="s">
        <v>10059</v>
      </c>
      <c r="B1014" s="56"/>
      <c r="C1014" s="7" t="s">
        <v>111</v>
      </c>
      <c r="D1014" s="7" t="s">
        <v>11877</v>
      </c>
      <c r="E1014" s="7"/>
      <c r="F1014" s="64"/>
      <c r="G1014" s="6"/>
      <c r="H1014" s="6"/>
      <c r="I1014" s="10" t="s">
        <v>110</v>
      </c>
      <c r="J1014" s="11" t="s">
        <v>9806</v>
      </c>
      <c r="K1014" s="161"/>
      <c r="L1014" s="176"/>
      <c r="M1014" s="176">
        <v>1000</v>
      </c>
      <c r="O1014" s="162"/>
      <c r="P1014" s="80" t="s">
        <v>7836</v>
      </c>
      <c r="Q1014" s="80" t="s">
        <v>7255</v>
      </c>
      <c r="R1014" s="80"/>
      <c r="S1014" s="163"/>
      <c r="T1014" s="213"/>
      <c r="U1014" s="162"/>
      <c r="V1014" s="164"/>
      <c r="W1014" s="12" t="str">
        <f>IF(COUNTIF(N1014,"spare"),"","Mqtt1")</f>
        <v>Mqtt1</v>
      </c>
      <c r="X1014" s="196" t="s">
        <v>10511</v>
      </c>
      <c r="Y1014" s="6" t="str">
        <f t="shared" si="349"/>
        <v>marpower/450000-firedetection/201h55</v>
      </c>
      <c r="Z1014" s="103" t="str">
        <f t="shared" si="348"/>
        <v>$.prealarm</v>
      </c>
      <c r="AB1014" s="6"/>
      <c r="AJ1014" s="80"/>
      <c r="AM1014" s="114">
        <f t="shared" si="332"/>
        <v>1014</v>
      </c>
      <c r="AN1014" s="80"/>
      <c r="AO1014" s="80"/>
      <c r="AP1014" s="80"/>
      <c r="AQ1014" s="80"/>
      <c r="AR1014" s="127" t="s">
        <v>110</v>
      </c>
      <c r="AS1014" s="80"/>
      <c r="AT1014" s="128" t="s">
        <v>9</v>
      </c>
      <c r="AU1014" s="7"/>
      <c r="AV1014" s="129" t="s">
        <v>116</v>
      </c>
      <c r="AW1014" s="126" t="str">
        <f t="shared" si="330"/>
        <v>Please consult operation manual for more information</v>
      </c>
      <c r="AX1014" s="137"/>
      <c r="AY1014" s="147"/>
      <c r="AZ1014" s="167"/>
      <c r="BA1014" s="167"/>
      <c r="BB1014" s="147" t="str">
        <f t="shared" si="338"/>
        <v>1</v>
      </c>
      <c r="BC1014" s="168"/>
      <c r="BD1014" s="165"/>
      <c r="BE1014" s="165"/>
      <c r="BF1014" s="165"/>
      <c r="BG1014" s="165"/>
      <c r="BH1014" s="165"/>
      <c r="BI1014" s="165"/>
      <c r="BJ1014" s="165"/>
      <c r="BK1014" s="165"/>
      <c r="BL1014" s="165"/>
      <c r="BM1014" s="165"/>
      <c r="BN1014" s="165"/>
      <c r="BO1014" s="165"/>
      <c r="BP1014" s="165"/>
      <c r="BQ1014" s="165"/>
      <c r="BS1014" s="6"/>
      <c r="BT1014" s="11"/>
      <c r="BU1014" s="6"/>
      <c r="BV1014" s="6"/>
    </row>
    <row r="1015" spans="1:74" ht="15.75" x14ac:dyDescent="0.25">
      <c r="A1015" s="52" t="s">
        <v>10055</v>
      </c>
      <c r="B1015" s="56"/>
      <c r="C1015" s="7" t="s">
        <v>111</v>
      </c>
      <c r="D1015" s="7" t="s">
        <v>11877</v>
      </c>
      <c r="E1015" s="7"/>
      <c r="F1015" s="64"/>
      <c r="G1015" s="6"/>
      <c r="H1015" s="6"/>
      <c r="I1015" s="10" t="s">
        <v>110</v>
      </c>
      <c r="J1015" s="11" t="s">
        <v>9807</v>
      </c>
      <c r="K1015" s="161"/>
      <c r="L1015" s="176"/>
      <c r="M1015" s="176">
        <v>1000</v>
      </c>
      <c r="O1015" s="162"/>
      <c r="P1015" s="80" t="s">
        <v>7950</v>
      </c>
      <c r="Q1015" s="80" t="s">
        <v>7256</v>
      </c>
      <c r="R1015" s="80"/>
      <c r="S1015" s="163"/>
      <c r="T1015" s="213"/>
      <c r="U1015" s="162"/>
      <c r="V1015" s="164"/>
      <c r="W1015" s="12" t="str">
        <f>IF(COUNTIF(N1015,"spare"),"","Mqtt1")</f>
        <v>Mqtt1</v>
      </c>
      <c r="X1015" s="196" t="s">
        <v>10511</v>
      </c>
      <c r="Y1015" s="6" t="str">
        <f t="shared" si="349"/>
        <v>marpower/450000-firedetection/201h55</v>
      </c>
      <c r="Z1015" s="103" t="str">
        <f t="shared" si="348"/>
        <v>$.fault</v>
      </c>
      <c r="AB1015" s="6"/>
      <c r="AJ1015" s="80"/>
      <c r="AM1015" s="114">
        <f t="shared" si="332"/>
        <v>1015</v>
      </c>
      <c r="AN1015" s="80"/>
      <c r="AO1015" s="80"/>
      <c r="AP1015" s="80"/>
      <c r="AQ1015" s="80"/>
      <c r="AR1015" s="127" t="s">
        <v>110</v>
      </c>
      <c r="AS1015" s="80"/>
      <c r="AT1015" s="128" t="s">
        <v>9</v>
      </c>
      <c r="AU1015" s="7"/>
      <c r="AV1015" s="129" t="s">
        <v>112</v>
      </c>
      <c r="AW1015" s="126" t="str">
        <f t="shared" si="330"/>
        <v>Please consult operation manual for more information</v>
      </c>
      <c r="AX1015" s="137"/>
      <c r="AY1015" s="147"/>
      <c r="AZ1015" s="167"/>
      <c r="BA1015" s="167"/>
      <c r="BB1015" s="147" t="str">
        <f t="shared" si="338"/>
        <v>1</v>
      </c>
      <c r="BC1015" s="168"/>
      <c r="BD1015" s="165"/>
      <c r="BE1015" s="165"/>
      <c r="BF1015" s="165"/>
      <c r="BG1015" s="165"/>
      <c r="BH1015" s="165"/>
      <c r="BI1015" s="165"/>
      <c r="BJ1015" s="165"/>
      <c r="BK1015" s="165"/>
      <c r="BL1015" s="165"/>
      <c r="BM1015" s="165"/>
      <c r="BN1015" s="165"/>
      <c r="BO1015" s="165"/>
      <c r="BP1015" s="165"/>
      <c r="BQ1015" s="165"/>
      <c r="BS1015" s="6"/>
      <c r="BT1015" s="11"/>
      <c r="BU1015" s="6"/>
      <c r="BV1015" s="6"/>
    </row>
    <row r="1016" spans="1:74" ht="15.75" x14ac:dyDescent="0.25">
      <c r="A1016" s="52" t="s">
        <v>10055</v>
      </c>
      <c r="B1016" s="56"/>
      <c r="C1016" s="7" t="s">
        <v>111</v>
      </c>
      <c r="D1016" s="7" t="s">
        <v>11877</v>
      </c>
      <c r="E1016" s="7"/>
      <c r="F1016" s="64"/>
      <c r="G1016" s="6"/>
      <c r="H1016" s="6"/>
      <c r="I1016" s="10" t="s">
        <v>110</v>
      </c>
      <c r="J1016" s="11" t="s">
        <v>9808</v>
      </c>
      <c r="K1016" s="161"/>
      <c r="L1016" s="176"/>
      <c r="M1016" s="176">
        <v>1000</v>
      </c>
      <c r="O1016" s="162"/>
      <c r="P1016" s="80" t="s">
        <v>8064</v>
      </c>
      <c r="Q1016" s="80" t="s">
        <v>7257</v>
      </c>
      <c r="R1016" s="80"/>
      <c r="S1016" s="163"/>
      <c r="T1016" s="213"/>
      <c r="U1016" s="162"/>
      <c r="V1016" s="164"/>
      <c r="W1016" s="12" t="str">
        <f>IF(COUNTIF(N1016,"spare"),"","Mqtt1")</f>
        <v>Mqtt1</v>
      </c>
      <c r="X1016" s="196" t="s">
        <v>10511</v>
      </c>
      <c r="Y1016" s="6" t="str">
        <f t="shared" si="349"/>
        <v>marpower/450000-firedetection/201h55</v>
      </c>
      <c r="Z1016" s="103" t="str">
        <f t="shared" si="348"/>
        <v>$.disabled</v>
      </c>
      <c r="AB1016" s="6"/>
      <c r="AJ1016" s="80"/>
      <c r="AM1016" s="114">
        <f t="shared" si="332"/>
        <v>1016</v>
      </c>
      <c r="AN1016" s="80"/>
      <c r="AO1016" s="80"/>
      <c r="AP1016" s="80"/>
      <c r="AQ1016" s="80"/>
      <c r="AR1016" s="127" t="s">
        <v>110</v>
      </c>
      <c r="AS1016" s="80"/>
      <c r="AT1016" s="128" t="s">
        <v>9</v>
      </c>
      <c r="AU1016" s="7"/>
      <c r="AV1016" s="129" t="s">
        <v>112</v>
      </c>
      <c r="AW1016" s="126" t="str">
        <f t="shared" si="330"/>
        <v>Please consult operation manual for more information</v>
      </c>
      <c r="AX1016" s="137"/>
      <c r="AY1016" s="147"/>
      <c r="AZ1016" s="167"/>
      <c r="BA1016" s="167"/>
      <c r="BB1016" s="147" t="str">
        <f t="shared" si="338"/>
        <v>1</v>
      </c>
      <c r="BC1016" s="168"/>
      <c r="BD1016" s="165"/>
      <c r="BE1016" s="165"/>
      <c r="BF1016" s="165"/>
      <c r="BG1016" s="165"/>
      <c r="BH1016" s="165"/>
      <c r="BI1016" s="165"/>
      <c r="BJ1016" s="165"/>
      <c r="BK1016" s="165"/>
      <c r="BL1016" s="165"/>
      <c r="BM1016" s="165"/>
      <c r="BN1016" s="165"/>
      <c r="BO1016" s="165"/>
      <c r="BP1016" s="165"/>
      <c r="BQ1016" s="165"/>
      <c r="BS1016" s="6"/>
      <c r="BT1016" s="11"/>
      <c r="BU1016" s="6"/>
      <c r="BV1016" s="6"/>
    </row>
    <row r="1017" spans="1:74" ht="15.75" x14ac:dyDescent="0.25">
      <c r="A1017" s="52" t="s">
        <v>10055</v>
      </c>
      <c r="B1017" s="56"/>
      <c r="C1017" s="7" t="s">
        <v>111</v>
      </c>
      <c r="D1017" s="7" t="s">
        <v>11877</v>
      </c>
      <c r="E1017" s="7"/>
      <c r="F1017" s="64"/>
      <c r="G1017" s="6"/>
      <c r="H1017" s="6"/>
      <c r="I1017" s="10" t="s">
        <v>110</v>
      </c>
      <c r="J1017" s="11" t="s">
        <v>9809</v>
      </c>
      <c r="K1017" s="161"/>
      <c r="L1017" s="176"/>
      <c r="M1017" s="176">
        <v>1000</v>
      </c>
      <c r="O1017" s="162"/>
      <c r="P1017" s="80" t="s">
        <v>8178</v>
      </c>
      <c r="Q1017" s="80" t="s">
        <v>7258</v>
      </c>
      <c r="R1017" s="80"/>
      <c r="S1017" s="163"/>
      <c r="T1017" s="213"/>
      <c r="U1017" s="162"/>
      <c r="V1017" s="164"/>
      <c r="W1017" s="12" t="str">
        <f>IF(COUNTIF(N1017,"spare"),"","Mqtt1")</f>
        <v>Mqtt1</v>
      </c>
      <c r="X1017" s="196" t="s">
        <v>10511</v>
      </c>
      <c r="Y1017" s="6" t="str">
        <f t="shared" si="349"/>
        <v>marpower/450000-firedetection/201h55</v>
      </c>
      <c r="Z1017" s="103" t="str">
        <f t="shared" si="348"/>
        <v>$.test</v>
      </c>
      <c r="AB1017" s="6"/>
      <c r="AJ1017" s="80"/>
      <c r="AM1017" s="114" t="str">
        <f t="shared" si="332"/>
        <v/>
      </c>
      <c r="AN1017" s="80"/>
      <c r="AO1017" s="80"/>
      <c r="AP1017" s="80"/>
      <c r="AQ1017" s="80"/>
      <c r="AR1017" s="127"/>
      <c r="AS1017" s="80"/>
      <c r="AT1017" s="7"/>
      <c r="AU1017" s="7"/>
      <c r="AV1017" s="165"/>
      <c r="AW1017" s="126" t="str">
        <f t="shared" si="330"/>
        <v/>
      </c>
      <c r="AX1017" s="137"/>
      <c r="AY1017" s="147"/>
      <c r="AZ1017" s="167"/>
      <c r="BA1017" s="167"/>
      <c r="BB1017" s="147" t="str">
        <f t="shared" si="338"/>
        <v/>
      </c>
      <c r="BC1017" s="168"/>
      <c r="BD1017" s="165"/>
      <c r="BE1017" s="165"/>
      <c r="BF1017" s="165"/>
      <c r="BG1017" s="165"/>
      <c r="BH1017" s="165"/>
      <c r="BI1017" s="165"/>
      <c r="BJ1017" s="165"/>
      <c r="BK1017" s="165"/>
      <c r="BL1017" s="165"/>
      <c r="BM1017" s="165"/>
      <c r="BN1017" s="165"/>
      <c r="BO1017" s="165"/>
      <c r="BP1017" s="165"/>
      <c r="BQ1017" s="165"/>
      <c r="BS1017" s="6"/>
      <c r="BT1017" s="11"/>
      <c r="BU1017" s="6"/>
      <c r="BV1017" s="6"/>
    </row>
    <row r="1018" spans="1:74" ht="15.75" x14ac:dyDescent="0.25">
      <c r="A1018" s="52" t="s">
        <v>10055</v>
      </c>
      <c r="B1018" s="56"/>
      <c r="C1018" s="7" t="s">
        <v>9455</v>
      </c>
      <c r="D1018" s="7" t="s">
        <v>11877</v>
      </c>
      <c r="E1018" s="7"/>
      <c r="F1018" s="64"/>
      <c r="G1018" s="6"/>
      <c r="H1018" s="6"/>
      <c r="I1018"/>
      <c r="J1018" s="11" t="s">
        <v>7016</v>
      </c>
      <c r="K1018" s="161" t="s">
        <v>511</v>
      </c>
      <c r="L1018" s="176"/>
      <c r="M1018" s="176">
        <v>1000</v>
      </c>
      <c r="N1018" s="80" t="s">
        <v>1396</v>
      </c>
      <c r="O1018" s="162"/>
      <c r="P1018" s="80" t="s">
        <v>7492</v>
      </c>
      <c r="Q1018" s="80"/>
      <c r="R1018" s="80"/>
      <c r="S1018" s="163"/>
      <c r="T1018" s="213"/>
      <c r="U1018" s="162"/>
      <c r="V1018" s="164"/>
      <c r="W1018" s="12"/>
      <c r="X1018" s="196" t="s">
        <v>10445</v>
      </c>
      <c r="Y1018" s="6"/>
      <c r="Z1018" s="103"/>
      <c r="AA1018" s="12">
        <v>1</v>
      </c>
      <c r="AB1018" s="6" t="s">
        <v>196</v>
      </c>
      <c r="AC1018" s="103">
        <v>49</v>
      </c>
      <c r="AJ1018" s="80"/>
      <c r="AK1018" s="113" t="s">
        <v>11878</v>
      </c>
      <c r="AM1018" s="114" t="str">
        <f t="shared" si="332"/>
        <v/>
      </c>
      <c r="AN1018" s="80"/>
      <c r="AO1018" s="80"/>
      <c r="AP1018" s="80"/>
      <c r="AQ1018" s="80"/>
      <c r="AR1018" s="127"/>
      <c r="AS1018" s="80"/>
      <c r="AT1018" s="128"/>
      <c r="AU1018" s="7"/>
      <c r="AV1018" s="129"/>
      <c r="AW1018" s="126" t="str">
        <f t="shared" si="330"/>
        <v/>
      </c>
      <c r="AX1018" s="137"/>
      <c r="AY1018" s="147"/>
      <c r="AZ1018" s="167"/>
      <c r="BA1018" s="167"/>
      <c r="BB1018" s="147" t="str">
        <f t="shared" si="338"/>
        <v/>
      </c>
      <c r="BC1018" s="168"/>
      <c r="BD1018" s="165"/>
      <c r="BE1018" s="165"/>
      <c r="BF1018" s="165"/>
      <c r="BG1018" s="165"/>
      <c r="BH1018" s="165"/>
      <c r="BI1018" s="165"/>
      <c r="BJ1018" s="165"/>
      <c r="BK1018" s="165"/>
      <c r="BL1018" s="165"/>
      <c r="BM1018" s="165"/>
      <c r="BN1018" s="165"/>
      <c r="BO1018" s="165"/>
      <c r="BP1018" s="165"/>
      <c r="BQ1018" s="165"/>
      <c r="BS1018" s="6"/>
      <c r="BT1018" s="11"/>
      <c r="BU1018" s="6"/>
      <c r="BV1018" s="6"/>
    </row>
    <row r="1019" spans="1:74" ht="15.75" x14ac:dyDescent="0.25">
      <c r="A1019" s="52" t="s">
        <v>10055</v>
      </c>
      <c r="B1019" s="56"/>
      <c r="C1019" s="7" t="s">
        <v>111</v>
      </c>
      <c r="D1019" s="7" t="s">
        <v>11877</v>
      </c>
      <c r="E1019" s="7"/>
      <c r="F1019" s="64"/>
      <c r="G1019" s="6"/>
      <c r="H1019" s="6"/>
      <c r="I1019" s="10" t="s">
        <v>110</v>
      </c>
      <c r="J1019" s="11" t="s">
        <v>11885</v>
      </c>
      <c r="K1019" s="161"/>
      <c r="L1019" s="176"/>
      <c r="M1019" s="176">
        <v>1000</v>
      </c>
      <c r="O1019" s="162"/>
      <c r="P1019" s="80" t="s">
        <v>7723</v>
      </c>
      <c r="Q1019" s="80" t="s">
        <v>7161</v>
      </c>
      <c r="R1019" s="80"/>
      <c r="S1019" s="163"/>
      <c r="T1019" s="213"/>
      <c r="U1019" s="162"/>
      <c r="V1019" s="164"/>
      <c r="W1019" s="12" t="str">
        <f t="shared" ref="W1019" si="351">IF(COUNTIF(N1019,"spare"),"","Mqtt1")</f>
        <v>Mqtt1</v>
      </c>
      <c r="X1019" s="196" t="s">
        <v>10512</v>
      </c>
      <c r="Y1019" s="6" t="str">
        <f>LOWER(SUBSTITUTE(SUBSTITUTE(IF(COUNTIF(N1019,"spare"),"",_xlfn.CONCAT("marpower/",IF(X1019&lt;&gt;"","450000 FIREDETECTION/"&amp;X1019,"450000 FIREDETECTION GENERAL")))," ","-"),"_","-"))</f>
        <v>marpower/450000-firedetection/201h53-1</v>
      </c>
      <c r="Z1019" s="103" t="str">
        <f t="shared" ref="Z1019:Z1028" si="352">IF(COUNTIF(N1019,"spare"),"","$."&amp;_xlfn.REGEXREPLACE(IF(X1019="",J1019,_xlfn.REGEXREPLACE(J1019,".*_","")),"^FIRE_",""))</f>
        <v>$.alarm</v>
      </c>
      <c r="AB1019" s="6"/>
      <c r="AJ1019" s="80"/>
      <c r="AM1019" s="114">
        <f t="shared" si="332"/>
        <v>1019</v>
      </c>
      <c r="AN1019" s="80"/>
      <c r="AO1019" s="80"/>
      <c r="AP1019" s="80"/>
      <c r="AQ1019" s="80"/>
      <c r="AR1019" s="127" t="s">
        <v>110</v>
      </c>
      <c r="AS1019" s="80"/>
      <c r="AT1019" s="128" t="s">
        <v>9</v>
      </c>
      <c r="AU1019" s="7"/>
      <c r="AV1019" s="129" t="s">
        <v>112</v>
      </c>
      <c r="AW1019" s="126" t="str">
        <f t="shared" si="330"/>
        <v>Please consult operation manual for more information</v>
      </c>
      <c r="AX1019" s="137"/>
      <c r="AY1019" s="147"/>
      <c r="AZ1019" s="167"/>
      <c r="BA1019" s="167"/>
      <c r="BB1019" s="147" t="str">
        <f t="shared" si="338"/>
        <v>1</v>
      </c>
      <c r="BC1019" s="168"/>
      <c r="BD1019" s="165"/>
      <c r="BE1019" s="165"/>
      <c r="BF1019" s="165"/>
      <c r="BG1019" s="165"/>
      <c r="BH1019" s="165"/>
      <c r="BI1019" s="165"/>
      <c r="BJ1019" s="165"/>
      <c r="BK1019" s="165"/>
      <c r="BL1019" s="165"/>
      <c r="BM1019" s="165"/>
      <c r="BN1019" s="165"/>
      <c r="BO1019" s="165"/>
      <c r="BP1019" s="165"/>
      <c r="BQ1019" s="165"/>
      <c r="BS1019" s="6"/>
      <c r="BT1019" s="11"/>
      <c r="BU1019" s="6"/>
      <c r="BV1019" s="6"/>
    </row>
    <row r="1020" spans="1:74" ht="15.75" x14ac:dyDescent="0.25">
      <c r="A1020" s="52" t="s">
        <v>10059</v>
      </c>
      <c r="B1020" s="56"/>
      <c r="C1020" s="7" t="s">
        <v>111</v>
      </c>
      <c r="D1020" s="7" t="s">
        <v>11877</v>
      </c>
      <c r="E1020" s="7"/>
      <c r="F1020" s="64"/>
      <c r="G1020" s="6"/>
      <c r="H1020" s="6"/>
      <c r="I1020" s="10" t="s">
        <v>110</v>
      </c>
      <c r="J1020" s="11" t="s">
        <v>11886</v>
      </c>
      <c r="K1020" s="161"/>
      <c r="L1020" s="176"/>
      <c r="M1020" s="176">
        <v>1000</v>
      </c>
      <c r="O1020" s="162"/>
      <c r="P1020" s="80" t="s">
        <v>7837</v>
      </c>
      <c r="Q1020" s="80" t="s">
        <v>7243</v>
      </c>
      <c r="R1020" s="80"/>
      <c r="S1020" s="163"/>
      <c r="T1020" s="213"/>
      <c r="U1020" s="162"/>
      <c r="V1020" s="164"/>
      <c r="W1020" s="12" t="str">
        <f>IF(COUNTIF(N1020,"spare"),"","Mqtt1")</f>
        <v>Mqtt1</v>
      </c>
      <c r="X1020" s="196" t="s">
        <v>10512</v>
      </c>
      <c r="Y1020" s="6" t="str">
        <f t="shared" ref="Y1020:Y1028" si="353">LOWER(SUBSTITUTE(SUBSTITUTE(IF(COUNTIF(N1020,"spare"),"",_xlfn.CONCAT("marpower/",IF(X1020&lt;&gt;"","450000 FIREDETECTION/"&amp;X1020,"450000 FIREDETECTION GENERAL")))," ","-"),"_","-"))</f>
        <v>marpower/450000-firedetection/201h53-1</v>
      </c>
      <c r="Z1020" s="103" t="str">
        <f t="shared" si="352"/>
        <v>$.prealarm</v>
      </c>
      <c r="AB1020" s="6"/>
      <c r="AJ1020" s="80"/>
      <c r="AM1020" s="114">
        <f t="shared" si="332"/>
        <v>1020</v>
      </c>
      <c r="AN1020" s="80"/>
      <c r="AO1020" s="80"/>
      <c r="AP1020" s="80"/>
      <c r="AQ1020" s="80"/>
      <c r="AR1020" s="127" t="s">
        <v>110</v>
      </c>
      <c r="AS1020" s="80"/>
      <c r="AT1020" s="128" t="s">
        <v>9</v>
      </c>
      <c r="AU1020" s="7"/>
      <c r="AV1020" s="129" t="s">
        <v>116</v>
      </c>
      <c r="AW1020" s="126" t="str">
        <f t="shared" si="330"/>
        <v>Please consult operation manual for more information</v>
      </c>
      <c r="AX1020" s="137"/>
      <c r="AY1020" s="147"/>
      <c r="AZ1020" s="167"/>
      <c r="BA1020" s="167"/>
      <c r="BB1020" s="147" t="str">
        <f t="shared" si="338"/>
        <v>1</v>
      </c>
      <c r="BC1020" s="168"/>
      <c r="BD1020" s="165"/>
      <c r="BE1020" s="165"/>
      <c r="BF1020" s="165"/>
      <c r="BG1020" s="165"/>
      <c r="BH1020" s="165"/>
      <c r="BI1020" s="165"/>
      <c r="BJ1020" s="165"/>
      <c r="BK1020" s="165"/>
      <c r="BL1020" s="165"/>
      <c r="BM1020" s="165"/>
      <c r="BN1020" s="165"/>
      <c r="BO1020" s="165"/>
      <c r="BP1020" s="165"/>
      <c r="BQ1020" s="165"/>
      <c r="BS1020" s="6"/>
      <c r="BT1020" s="11"/>
      <c r="BU1020" s="6"/>
      <c r="BV1020" s="6"/>
    </row>
    <row r="1021" spans="1:74" ht="15.75" x14ac:dyDescent="0.25">
      <c r="A1021" s="52" t="s">
        <v>10055</v>
      </c>
      <c r="B1021" s="56"/>
      <c r="C1021" s="7" t="s">
        <v>111</v>
      </c>
      <c r="D1021" s="7" t="s">
        <v>11877</v>
      </c>
      <c r="E1021" s="7"/>
      <c r="F1021" s="64"/>
      <c r="G1021" s="6"/>
      <c r="H1021" s="6"/>
      <c r="I1021" s="10" t="s">
        <v>110</v>
      </c>
      <c r="J1021" s="11" t="s">
        <v>11887</v>
      </c>
      <c r="K1021" s="161"/>
      <c r="L1021" s="176"/>
      <c r="M1021" s="176">
        <v>1000</v>
      </c>
      <c r="O1021" s="162"/>
      <c r="P1021" s="80" t="s">
        <v>7951</v>
      </c>
      <c r="Q1021" s="80" t="s">
        <v>7244</v>
      </c>
      <c r="R1021" s="80"/>
      <c r="S1021" s="163"/>
      <c r="T1021" s="213"/>
      <c r="U1021" s="162"/>
      <c r="V1021" s="164"/>
      <c r="W1021" s="12" t="str">
        <f>IF(COUNTIF(N1021,"spare"),"","Mqtt1")</f>
        <v>Mqtt1</v>
      </c>
      <c r="X1021" s="196" t="s">
        <v>10512</v>
      </c>
      <c r="Y1021" s="6" t="str">
        <f t="shared" si="353"/>
        <v>marpower/450000-firedetection/201h53-1</v>
      </c>
      <c r="Z1021" s="103" t="str">
        <f t="shared" si="352"/>
        <v>$.fault</v>
      </c>
      <c r="AB1021" s="6"/>
      <c r="AJ1021" s="80"/>
      <c r="AM1021" s="114">
        <f t="shared" si="332"/>
        <v>1021</v>
      </c>
      <c r="AN1021" s="80"/>
      <c r="AO1021" s="80"/>
      <c r="AP1021" s="80"/>
      <c r="AQ1021" s="80"/>
      <c r="AR1021" s="127" t="s">
        <v>110</v>
      </c>
      <c r="AS1021" s="80"/>
      <c r="AT1021" s="128" t="s">
        <v>9</v>
      </c>
      <c r="AU1021" s="7"/>
      <c r="AV1021" s="129" t="s">
        <v>112</v>
      </c>
      <c r="AW1021" s="126" t="str">
        <f t="shared" si="330"/>
        <v>Please consult operation manual for more information</v>
      </c>
      <c r="AX1021" s="137"/>
      <c r="AY1021" s="147"/>
      <c r="AZ1021" s="167"/>
      <c r="BA1021" s="167"/>
      <c r="BB1021" s="147" t="str">
        <f t="shared" si="338"/>
        <v>1</v>
      </c>
      <c r="BC1021" s="168"/>
      <c r="BD1021" s="165"/>
      <c r="BE1021" s="165"/>
      <c r="BF1021" s="165"/>
      <c r="BG1021" s="165"/>
      <c r="BH1021" s="165"/>
      <c r="BI1021" s="165"/>
      <c r="BJ1021" s="165"/>
      <c r="BK1021" s="165"/>
      <c r="BL1021" s="165"/>
      <c r="BM1021" s="165"/>
      <c r="BN1021" s="165"/>
      <c r="BO1021" s="165"/>
      <c r="BP1021" s="165"/>
      <c r="BQ1021" s="165"/>
      <c r="BS1021" s="6"/>
      <c r="BT1021" s="11"/>
      <c r="BU1021" s="6"/>
      <c r="BV1021" s="6"/>
    </row>
    <row r="1022" spans="1:74" ht="15.75" x14ac:dyDescent="0.25">
      <c r="A1022" s="52" t="s">
        <v>10055</v>
      </c>
      <c r="B1022" s="56"/>
      <c r="C1022" s="7" t="s">
        <v>111</v>
      </c>
      <c r="D1022" s="7" t="s">
        <v>11877</v>
      </c>
      <c r="E1022" s="7"/>
      <c r="F1022" s="64"/>
      <c r="G1022" s="6"/>
      <c r="H1022" s="6"/>
      <c r="I1022" s="10" t="s">
        <v>110</v>
      </c>
      <c r="J1022" s="11" t="s">
        <v>11888</v>
      </c>
      <c r="K1022" s="161"/>
      <c r="L1022" s="176"/>
      <c r="M1022" s="176">
        <v>1000</v>
      </c>
      <c r="O1022" s="162"/>
      <c r="P1022" s="80" t="s">
        <v>8065</v>
      </c>
      <c r="Q1022" s="80" t="s">
        <v>7245</v>
      </c>
      <c r="R1022" s="80"/>
      <c r="S1022" s="163"/>
      <c r="T1022" s="213"/>
      <c r="U1022" s="162"/>
      <c r="V1022" s="164"/>
      <c r="W1022" s="12" t="str">
        <f>IF(COUNTIF(N1022,"spare"),"","Mqtt1")</f>
        <v>Mqtt1</v>
      </c>
      <c r="X1022" s="196" t="s">
        <v>10512</v>
      </c>
      <c r="Y1022" s="6" t="str">
        <f t="shared" si="353"/>
        <v>marpower/450000-firedetection/201h53-1</v>
      </c>
      <c r="Z1022" s="103" t="str">
        <f t="shared" si="352"/>
        <v>$.disabled</v>
      </c>
      <c r="AB1022" s="6"/>
      <c r="AJ1022" s="80"/>
      <c r="AM1022" s="114">
        <f t="shared" si="332"/>
        <v>1022</v>
      </c>
      <c r="AN1022" s="80"/>
      <c r="AO1022" s="80"/>
      <c r="AP1022" s="80"/>
      <c r="AQ1022" s="80"/>
      <c r="AR1022" s="127" t="s">
        <v>110</v>
      </c>
      <c r="AS1022" s="80"/>
      <c r="AT1022" s="128" t="s">
        <v>9</v>
      </c>
      <c r="AU1022" s="7"/>
      <c r="AV1022" s="129" t="s">
        <v>112</v>
      </c>
      <c r="AW1022" s="126" t="str">
        <f t="shared" si="330"/>
        <v>Please consult operation manual for more information</v>
      </c>
      <c r="AX1022" s="137"/>
      <c r="AY1022" s="147"/>
      <c r="AZ1022" s="167"/>
      <c r="BA1022" s="167"/>
      <c r="BB1022" s="147" t="str">
        <f t="shared" si="338"/>
        <v>1</v>
      </c>
      <c r="BC1022" s="168"/>
      <c r="BD1022" s="165"/>
      <c r="BE1022" s="165"/>
      <c r="BF1022" s="165"/>
      <c r="BG1022" s="165"/>
      <c r="BH1022" s="165"/>
      <c r="BI1022" s="165"/>
      <c r="BJ1022" s="165"/>
      <c r="BK1022" s="165"/>
      <c r="BL1022" s="165"/>
      <c r="BM1022" s="165"/>
      <c r="BN1022" s="165"/>
      <c r="BO1022" s="165"/>
      <c r="BP1022" s="165"/>
      <c r="BQ1022" s="165"/>
      <c r="BS1022" s="6"/>
      <c r="BT1022" s="11"/>
      <c r="BU1022" s="6"/>
      <c r="BV1022" s="6"/>
    </row>
    <row r="1023" spans="1:74" ht="15.75" x14ac:dyDescent="0.25">
      <c r="A1023" s="52" t="s">
        <v>10055</v>
      </c>
      <c r="B1023" s="56"/>
      <c r="C1023" s="7" t="s">
        <v>111</v>
      </c>
      <c r="D1023" s="7" t="s">
        <v>11877</v>
      </c>
      <c r="E1023" s="7"/>
      <c r="F1023" s="64"/>
      <c r="G1023" s="6"/>
      <c r="H1023" s="6"/>
      <c r="I1023" s="10" t="s">
        <v>110</v>
      </c>
      <c r="J1023" s="11" t="s">
        <v>11889</v>
      </c>
      <c r="K1023" s="161"/>
      <c r="L1023" s="176"/>
      <c r="M1023" s="176">
        <v>1000</v>
      </c>
      <c r="O1023" s="162"/>
      <c r="P1023" s="80" t="s">
        <v>8179</v>
      </c>
      <c r="Q1023" s="80" t="s">
        <v>7246</v>
      </c>
      <c r="R1023" s="80"/>
      <c r="S1023" s="163"/>
      <c r="T1023" s="213"/>
      <c r="U1023" s="162"/>
      <c r="V1023" s="164"/>
      <c r="W1023" s="12" t="str">
        <f>IF(COUNTIF(N1023,"spare"),"","Mqtt1")</f>
        <v>Mqtt1</v>
      </c>
      <c r="X1023" s="196" t="s">
        <v>10512</v>
      </c>
      <c r="Y1023" s="6" t="str">
        <f t="shared" si="353"/>
        <v>marpower/450000-firedetection/201h53-1</v>
      </c>
      <c r="Z1023" s="103" t="str">
        <f t="shared" si="352"/>
        <v>$.test</v>
      </c>
      <c r="AB1023" s="6"/>
      <c r="AJ1023" s="80"/>
      <c r="AM1023" s="114" t="str">
        <f t="shared" si="332"/>
        <v/>
      </c>
      <c r="AN1023" s="80"/>
      <c r="AO1023" s="80"/>
      <c r="AP1023" s="80"/>
      <c r="AQ1023" s="80"/>
      <c r="AR1023" s="127"/>
      <c r="AS1023" s="80"/>
      <c r="AT1023" s="7"/>
      <c r="AU1023" s="7"/>
      <c r="AV1023" s="165"/>
      <c r="AW1023" s="126" t="str">
        <f t="shared" si="330"/>
        <v/>
      </c>
      <c r="AX1023" s="137"/>
      <c r="AY1023" s="147"/>
      <c r="AZ1023" s="167"/>
      <c r="BA1023" s="167"/>
      <c r="BB1023" s="147" t="str">
        <f t="shared" si="338"/>
        <v/>
      </c>
      <c r="BC1023" s="168"/>
      <c r="BD1023" s="165"/>
      <c r="BE1023" s="165"/>
      <c r="BF1023" s="165"/>
      <c r="BG1023" s="165"/>
      <c r="BH1023" s="165"/>
      <c r="BI1023" s="165"/>
      <c r="BJ1023" s="165"/>
      <c r="BK1023" s="165"/>
      <c r="BL1023" s="165"/>
      <c r="BM1023" s="165"/>
      <c r="BN1023" s="165"/>
      <c r="BO1023" s="165"/>
      <c r="BP1023" s="165"/>
      <c r="BQ1023" s="165"/>
      <c r="BS1023" s="6"/>
      <c r="BT1023" s="11"/>
      <c r="BU1023" s="6"/>
      <c r="BV1023" s="6"/>
    </row>
    <row r="1024" spans="1:74" ht="15.75" x14ac:dyDescent="0.25">
      <c r="A1024" s="52" t="s">
        <v>10055</v>
      </c>
      <c r="B1024" s="56"/>
      <c r="C1024" s="7" t="s">
        <v>111</v>
      </c>
      <c r="D1024" s="7" t="s">
        <v>11877</v>
      </c>
      <c r="E1024" s="7"/>
      <c r="F1024" s="64"/>
      <c r="G1024" s="6"/>
      <c r="H1024" s="6"/>
      <c r="I1024" s="10" t="s">
        <v>110</v>
      </c>
      <c r="J1024" s="11" t="s">
        <v>9810</v>
      </c>
      <c r="K1024" s="161"/>
      <c r="L1024" s="176"/>
      <c r="M1024" s="176">
        <v>1000</v>
      </c>
      <c r="O1024" s="162"/>
      <c r="P1024" s="80" t="s">
        <v>7724</v>
      </c>
      <c r="Q1024" s="80" t="s">
        <v>7162</v>
      </c>
      <c r="R1024" s="80"/>
      <c r="S1024" s="163"/>
      <c r="T1024" s="213"/>
      <c r="U1024" s="162"/>
      <c r="V1024" s="164"/>
      <c r="W1024" s="12" t="str">
        <f t="shared" ref="W1024" si="354">IF(COUNTIF(N1024,"spare"),"","Mqtt1")</f>
        <v>Mqtt1</v>
      </c>
      <c r="X1024" s="196" t="s">
        <v>10513</v>
      </c>
      <c r="Y1024" s="6" t="str">
        <f t="shared" si="353"/>
        <v>marpower/450000-firedetection/201h53</v>
      </c>
      <c r="Z1024" s="103" t="str">
        <f t="shared" si="352"/>
        <v>$.alarm</v>
      </c>
      <c r="AB1024" s="6"/>
      <c r="AJ1024" s="80"/>
      <c r="AM1024" s="114">
        <f t="shared" si="332"/>
        <v>1024</v>
      </c>
      <c r="AN1024" s="80"/>
      <c r="AO1024" s="80"/>
      <c r="AP1024" s="80"/>
      <c r="AQ1024" s="80"/>
      <c r="AR1024" s="127" t="s">
        <v>110</v>
      </c>
      <c r="AS1024" s="80"/>
      <c r="AT1024" s="128" t="s">
        <v>9</v>
      </c>
      <c r="AU1024" s="7"/>
      <c r="AV1024" s="129" t="s">
        <v>112</v>
      </c>
      <c r="AW1024" s="126" t="str">
        <f t="shared" si="330"/>
        <v>Please consult operation manual for more information</v>
      </c>
      <c r="AX1024" s="137"/>
      <c r="AY1024" s="147"/>
      <c r="AZ1024" s="167"/>
      <c r="BA1024" s="167"/>
      <c r="BB1024" s="147" t="str">
        <f t="shared" si="338"/>
        <v>1</v>
      </c>
      <c r="BC1024" s="168"/>
      <c r="BD1024" s="165"/>
      <c r="BE1024" s="165"/>
      <c r="BF1024" s="165"/>
      <c r="BG1024" s="165"/>
      <c r="BH1024" s="165"/>
      <c r="BI1024" s="165"/>
      <c r="BJ1024" s="165"/>
      <c r="BK1024" s="165"/>
      <c r="BL1024" s="165"/>
      <c r="BM1024" s="165"/>
      <c r="BN1024" s="165"/>
      <c r="BO1024" s="165"/>
      <c r="BP1024" s="165"/>
      <c r="BQ1024" s="165"/>
      <c r="BS1024" s="6"/>
      <c r="BT1024" s="11"/>
      <c r="BU1024" s="6"/>
      <c r="BV1024" s="6"/>
    </row>
    <row r="1025" spans="1:74" ht="15.75" x14ac:dyDescent="0.25">
      <c r="A1025" s="52" t="s">
        <v>10059</v>
      </c>
      <c r="B1025" s="56"/>
      <c r="C1025" s="7" t="s">
        <v>111</v>
      </c>
      <c r="D1025" s="7" t="s">
        <v>11877</v>
      </c>
      <c r="E1025" s="7"/>
      <c r="F1025" s="64"/>
      <c r="G1025" s="6"/>
      <c r="H1025" s="6"/>
      <c r="I1025" s="10" t="s">
        <v>110</v>
      </c>
      <c r="J1025" s="11" t="s">
        <v>9811</v>
      </c>
      <c r="K1025" s="161"/>
      <c r="L1025" s="176"/>
      <c r="M1025" s="176">
        <v>1000</v>
      </c>
      <c r="O1025" s="162"/>
      <c r="P1025" s="80" t="s">
        <v>7838</v>
      </c>
      <c r="Q1025" s="80" t="s">
        <v>7247</v>
      </c>
      <c r="R1025" s="80"/>
      <c r="S1025" s="163"/>
      <c r="T1025" s="213"/>
      <c r="U1025" s="162"/>
      <c r="V1025" s="164"/>
      <c r="W1025" s="12" t="str">
        <f>IF(COUNTIF(N1025,"spare"),"","Mqtt1")</f>
        <v>Mqtt1</v>
      </c>
      <c r="X1025" s="196" t="s">
        <v>10513</v>
      </c>
      <c r="Y1025" s="6" t="str">
        <f t="shared" si="353"/>
        <v>marpower/450000-firedetection/201h53</v>
      </c>
      <c r="Z1025" s="103" t="str">
        <f t="shared" si="352"/>
        <v>$.prealarm</v>
      </c>
      <c r="AB1025" s="6"/>
      <c r="AJ1025" s="80"/>
      <c r="AM1025" s="114">
        <f t="shared" si="332"/>
        <v>1025</v>
      </c>
      <c r="AN1025" s="80"/>
      <c r="AO1025" s="80"/>
      <c r="AP1025" s="80"/>
      <c r="AQ1025" s="80"/>
      <c r="AR1025" s="127" t="s">
        <v>110</v>
      </c>
      <c r="AS1025" s="80"/>
      <c r="AT1025" s="128" t="s">
        <v>9</v>
      </c>
      <c r="AU1025" s="7"/>
      <c r="AV1025" s="129" t="s">
        <v>116</v>
      </c>
      <c r="AW1025" s="126" t="str">
        <f t="shared" si="330"/>
        <v>Please consult operation manual for more information</v>
      </c>
      <c r="AX1025" s="137"/>
      <c r="AY1025" s="147"/>
      <c r="AZ1025" s="167"/>
      <c r="BA1025" s="167"/>
      <c r="BB1025" s="147" t="str">
        <f t="shared" si="338"/>
        <v>1</v>
      </c>
      <c r="BC1025" s="168"/>
      <c r="BD1025" s="165"/>
      <c r="BE1025" s="165"/>
      <c r="BF1025" s="165"/>
      <c r="BG1025" s="165"/>
      <c r="BH1025" s="165"/>
      <c r="BI1025" s="165"/>
      <c r="BJ1025" s="165"/>
      <c r="BK1025" s="165"/>
      <c r="BL1025" s="165"/>
      <c r="BM1025" s="165"/>
      <c r="BN1025" s="165"/>
      <c r="BO1025" s="165"/>
      <c r="BP1025" s="165"/>
      <c r="BQ1025" s="165"/>
      <c r="BS1025" s="6"/>
      <c r="BT1025" s="11"/>
      <c r="BU1025" s="6"/>
      <c r="BV1025" s="6"/>
    </row>
    <row r="1026" spans="1:74" ht="15.75" x14ac:dyDescent="0.25">
      <c r="A1026" s="52" t="s">
        <v>10055</v>
      </c>
      <c r="B1026" s="56"/>
      <c r="C1026" s="7" t="s">
        <v>111</v>
      </c>
      <c r="D1026" s="7" t="s">
        <v>11877</v>
      </c>
      <c r="E1026" s="7"/>
      <c r="F1026" s="64"/>
      <c r="G1026" s="6"/>
      <c r="H1026" s="6"/>
      <c r="I1026" s="10" t="s">
        <v>110</v>
      </c>
      <c r="J1026" s="11" t="s">
        <v>9812</v>
      </c>
      <c r="K1026" s="161"/>
      <c r="L1026" s="176"/>
      <c r="M1026" s="176">
        <v>1000</v>
      </c>
      <c r="O1026" s="162"/>
      <c r="P1026" s="80" t="s">
        <v>7952</v>
      </c>
      <c r="Q1026" s="80" t="s">
        <v>7248</v>
      </c>
      <c r="R1026" s="80"/>
      <c r="S1026" s="163"/>
      <c r="T1026" s="213"/>
      <c r="U1026" s="162"/>
      <c r="V1026" s="164"/>
      <c r="W1026" s="12" t="str">
        <f>IF(COUNTIF(N1026,"spare"),"","Mqtt1")</f>
        <v>Mqtt1</v>
      </c>
      <c r="X1026" s="196" t="s">
        <v>10513</v>
      </c>
      <c r="Y1026" s="6" t="str">
        <f t="shared" si="353"/>
        <v>marpower/450000-firedetection/201h53</v>
      </c>
      <c r="Z1026" s="103" t="str">
        <f t="shared" si="352"/>
        <v>$.fault</v>
      </c>
      <c r="AB1026" s="6"/>
      <c r="AJ1026" s="80"/>
      <c r="AM1026" s="114">
        <f t="shared" si="332"/>
        <v>1026</v>
      </c>
      <c r="AN1026" s="80"/>
      <c r="AO1026" s="80"/>
      <c r="AP1026" s="80"/>
      <c r="AQ1026" s="80"/>
      <c r="AR1026" s="127" t="s">
        <v>110</v>
      </c>
      <c r="AS1026" s="80"/>
      <c r="AT1026" s="128" t="s">
        <v>9</v>
      </c>
      <c r="AU1026" s="7"/>
      <c r="AV1026" s="129" t="s">
        <v>112</v>
      </c>
      <c r="AW1026" s="126" t="str">
        <f t="shared" si="330"/>
        <v>Please consult operation manual for more information</v>
      </c>
      <c r="AX1026" s="137"/>
      <c r="AY1026" s="147"/>
      <c r="AZ1026" s="167"/>
      <c r="BA1026" s="167"/>
      <c r="BB1026" s="147" t="str">
        <f t="shared" si="338"/>
        <v>1</v>
      </c>
      <c r="BC1026" s="168"/>
      <c r="BD1026" s="165"/>
      <c r="BE1026" s="165"/>
      <c r="BF1026" s="165"/>
      <c r="BG1026" s="165"/>
      <c r="BH1026" s="165"/>
      <c r="BI1026" s="165"/>
      <c r="BJ1026" s="165"/>
      <c r="BK1026" s="165"/>
      <c r="BL1026" s="165"/>
      <c r="BM1026" s="165"/>
      <c r="BN1026" s="165"/>
      <c r="BO1026" s="165"/>
      <c r="BP1026" s="165"/>
      <c r="BQ1026" s="165"/>
      <c r="BS1026" s="6"/>
      <c r="BT1026" s="11"/>
      <c r="BU1026" s="6"/>
      <c r="BV1026" s="6"/>
    </row>
    <row r="1027" spans="1:74" ht="15.75" x14ac:dyDescent="0.25">
      <c r="A1027" s="52" t="s">
        <v>10055</v>
      </c>
      <c r="B1027" s="56"/>
      <c r="C1027" s="7" t="s">
        <v>111</v>
      </c>
      <c r="D1027" s="7" t="s">
        <v>11877</v>
      </c>
      <c r="E1027" s="7"/>
      <c r="F1027" s="64"/>
      <c r="G1027" s="6"/>
      <c r="H1027" s="6"/>
      <c r="I1027" s="10" t="s">
        <v>110</v>
      </c>
      <c r="J1027" s="11" t="s">
        <v>9813</v>
      </c>
      <c r="K1027" s="161"/>
      <c r="L1027" s="176"/>
      <c r="M1027" s="176">
        <v>1000</v>
      </c>
      <c r="O1027" s="162"/>
      <c r="P1027" s="80" t="s">
        <v>8066</v>
      </c>
      <c r="Q1027" s="80" t="s">
        <v>7249</v>
      </c>
      <c r="R1027" s="80"/>
      <c r="S1027" s="163"/>
      <c r="T1027" s="213"/>
      <c r="U1027" s="162"/>
      <c r="V1027" s="164"/>
      <c r="W1027" s="12" t="str">
        <f>IF(COUNTIF(N1027,"spare"),"","Mqtt1")</f>
        <v>Mqtt1</v>
      </c>
      <c r="X1027" s="196" t="s">
        <v>10513</v>
      </c>
      <c r="Y1027" s="6" t="str">
        <f t="shared" si="353"/>
        <v>marpower/450000-firedetection/201h53</v>
      </c>
      <c r="Z1027" s="103" t="str">
        <f t="shared" si="352"/>
        <v>$.disabled</v>
      </c>
      <c r="AB1027" s="6"/>
      <c r="AJ1027" s="80"/>
      <c r="AM1027" s="114">
        <f t="shared" si="332"/>
        <v>1027</v>
      </c>
      <c r="AN1027" s="80"/>
      <c r="AO1027" s="80"/>
      <c r="AP1027" s="80"/>
      <c r="AQ1027" s="80"/>
      <c r="AR1027" s="127" t="s">
        <v>110</v>
      </c>
      <c r="AS1027" s="80"/>
      <c r="AT1027" s="128" t="s">
        <v>9</v>
      </c>
      <c r="AU1027" s="7"/>
      <c r="AV1027" s="129" t="s">
        <v>112</v>
      </c>
      <c r="AW1027" s="126" t="str">
        <f t="shared" si="330"/>
        <v>Please consult operation manual for more information</v>
      </c>
      <c r="AX1027" s="137"/>
      <c r="AY1027" s="147"/>
      <c r="AZ1027" s="167"/>
      <c r="BA1027" s="167"/>
      <c r="BB1027" s="147" t="str">
        <f t="shared" si="338"/>
        <v>1</v>
      </c>
      <c r="BC1027" s="168"/>
      <c r="BD1027" s="165"/>
      <c r="BE1027" s="165"/>
      <c r="BF1027" s="165"/>
      <c r="BG1027" s="165"/>
      <c r="BH1027" s="165"/>
      <c r="BI1027" s="165"/>
      <c r="BJ1027" s="165"/>
      <c r="BK1027" s="165"/>
      <c r="BL1027" s="165"/>
      <c r="BM1027" s="165"/>
      <c r="BN1027" s="165"/>
      <c r="BO1027" s="165"/>
      <c r="BP1027" s="165"/>
      <c r="BQ1027" s="165"/>
      <c r="BS1027" s="6"/>
      <c r="BT1027" s="11"/>
      <c r="BU1027" s="6"/>
      <c r="BV1027" s="6"/>
    </row>
    <row r="1028" spans="1:74" ht="15.75" x14ac:dyDescent="0.25">
      <c r="A1028" s="52" t="s">
        <v>10055</v>
      </c>
      <c r="B1028" s="56"/>
      <c r="C1028" s="7" t="s">
        <v>111</v>
      </c>
      <c r="D1028" s="7" t="s">
        <v>11877</v>
      </c>
      <c r="E1028" s="7"/>
      <c r="F1028" s="64"/>
      <c r="G1028" s="6"/>
      <c r="H1028" s="6"/>
      <c r="I1028" s="10" t="s">
        <v>110</v>
      </c>
      <c r="J1028" s="11" t="s">
        <v>9814</v>
      </c>
      <c r="K1028" s="161"/>
      <c r="L1028" s="176"/>
      <c r="M1028" s="176">
        <v>1000</v>
      </c>
      <c r="O1028" s="162"/>
      <c r="P1028" s="80" t="s">
        <v>8180</v>
      </c>
      <c r="Q1028" s="80" t="s">
        <v>7250</v>
      </c>
      <c r="R1028" s="80"/>
      <c r="S1028" s="163"/>
      <c r="T1028" s="213"/>
      <c r="U1028" s="162"/>
      <c r="V1028" s="164"/>
      <c r="W1028" s="12" t="str">
        <f>IF(COUNTIF(N1028,"spare"),"","Mqtt1")</f>
        <v>Mqtt1</v>
      </c>
      <c r="X1028" s="196" t="s">
        <v>10513</v>
      </c>
      <c r="Y1028" s="6" t="str">
        <f t="shared" si="353"/>
        <v>marpower/450000-firedetection/201h53</v>
      </c>
      <c r="Z1028" s="103" t="str">
        <f t="shared" si="352"/>
        <v>$.test</v>
      </c>
      <c r="AB1028" s="6"/>
      <c r="AJ1028" s="80"/>
      <c r="AM1028" s="114" t="str">
        <f t="shared" si="332"/>
        <v/>
      </c>
      <c r="AN1028" s="80"/>
      <c r="AO1028" s="80"/>
      <c r="AP1028" s="80"/>
      <c r="AQ1028" s="80"/>
      <c r="AR1028" s="127"/>
      <c r="AS1028" s="80"/>
      <c r="AT1028" s="128"/>
      <c r="AU1028" s="7"/>
      <c r="AV1028" s="129"/>
      <c r="AW1028" s="126" t="str">
        <f t="shared" ref="AW1028:AW1091" si="355">IF(ISNUMBER(AM1028),"Please consult operation manual for more information","")</f>
        <v/>
      </c>
      <c r="AX1028" s="137"/>
      <c r="AY1028" s="147"/>
      <c r="AZ1028" s="167"/>
      <c r="BA1028" s="167"/>
      <c r="BB1028" s="147" t="str">
        <f t="shared" si="338"/>
        <v/>
      </c>
      <c r="BC1028" s="168"/>
      <c r="BD1028" s="165"/>
      <c r="BE1028" s="165"/>
      <c r="BF1028" s="165"/>
      <c r="BG1028" s="165"/>
      <c r="BH1028" s="165"/>
      <c r="BI1028" s="165"/>
      <c r="BJ1028" s="165"/>
      <c r="BK1028" s="165"/>
      <c r="BL1028" s="165"/>
      <c r="BM1028" s="165"/>
      <c r="BN1028" s="165"/>
      <c r="BO1028" s="165"/>
      <c r="BP1028" s="165"/>
      <c r="BQ1028" s="165"/>
      <c r="BS1028" s="6"/>
      <c r="BT1028" s="11"/>
      <c r="BU1028" s="6"/>
      <c r="BV1028" s="6"/>
    </row>
    <row r="1029" spans="1:74" ht="15.75" x14ac:dyDescent="0.25">
      <c r="A1029" s="52" t="s">
        <v>10055</v>
      </c>
      <c r="B1029" s="56"/>
      <c r="C1029" s="7" t="s">
        <v>9455</v>
      </c>
      <c r="D1029" s="7" t="s">
        <v>11877</v>
      </c>
      <c r="E1029" s="7"/>
      <c r="F1029" s="64"/>
      <c r="G1029" s="6"/>
      <c r="H1029" s="6"/>
      <c r="I1029"/>
      <c r="J1029" s="11" t="s">
        <v>7017</v>
      </c>
      <c r="K1029" s="161" t="s">
        <v>511</v>
      </c>
      <c r="L1029" s="176"/>
      <c r="M1029" s="176">
        <v>1000</v>
      </c>
      <c r="N1029" s="80" t="s">
        <v>1396</v>
      </c>
      <c r="O1029" s="162"/>
      <c r="P1029" s="80" t="s">
        <v>7493</v>
      </c>
      <c r="Q1029" s="80"/>
      <c r="R1029" s="80"/>
      <c r="S1029" s="163"/>
      <c r="T1029" s="213"/>
      <c r="U1029" s="162"/>
      <c r="V1029" s="164"/>
      <c r="W1029" s="12"/>
      <c r="X1029" s="196" t="s">
        <v>10445</v>
      </c>
      <c r="Y1029" s="6"/>
      <c r="Z1029" s="103"/>
      <c r="AA1029" s="12">
        <v>1</v>
      </c>
      <c r="AB1029" s="6" t="s">
        <v>196</v>
      </c>
      <c r="AC1029" s="103">
        <v>50</v>
      </c>
      <c r="AJ1029" s="80"/>
      <c r="AK1029" s="113" t="s">
        <v>11878</v>
      </c>
      <c r="AM1029" s="114" t="str">
        <f t="shared" si="332"/>
        <v/>
      </c>
      <c r="AN1029" s="80"/>
      <c r="AO1029" s="80"/>
      <c r="AP1029" s="80"/>
      <c r="AQ1029" s="80"/>
      <c r="AR1029" s="127"/>
      <c r="AS1029" s="80"/>
      <c r="AT1029" s="128"/>
      <c r="AU1029" s="7"/>
      <c r="AV1029" s="129"/>
      <c r="AW1029" s="126" t="str">
        <f t="shared" si="355"/>
        <v/>
      </c>
      <c r="AX1029" s="137"/>
      <c r="AY1029" s="147"/>
      <c r="AZ1029" s="167"/>
      <c r="BA1029" s="167"/>
      <c r="BB1029" s="147" t="str">
        <f t="shared" si="338"/>
        <v/>
      </c>
      <c r="BC1029" s="168"/>
      <c r="BD1029" s="165"/>
      <c r="BE1029" s="165"/>
      <c r="BF1029" s="165"/>
      <c r="BG1029" s="165"/>
      <c r="BH1029" s="165"/>
      <c r="BI1029" s="165"/>
      <c r="BJ1029" s="165"/>
      <c r="BK1029" s="165"/>
      <c r="BL1029" s="165"/>
      <c r="BM1029" s="165"/>
      <c r="BN1029" s="165"/>
      <c r="BO1029" s="165"/>
      <c r="BP1029" s="165"/>
      <c r="BQ1029" s="165"/>
      <c r="BS1029" s="6"/>
      <c r="BT1029" s="11"/>
      <c r="BU1029" s="6"/>
      <c r="BV1029" s="6"/>
    </row>
    <row r="1030" spans="1:74" ht="15.75" x14ac:dyDescent="0.25">
      <c r="A1030" s="52" t="s">
        <v>10055</v>
      </c>
      <c r="B1030" s="56"/>
      <c r="C1030" s="7" t="s">
        <v>111</v>
      </c>
      <c r="D1030" s="7" t="s">
        <v>11877</v>
      </c>
      <c r="E1030" s="7"/>
      <c r="F1030" s="64"/>
      <c r="G1030" s="6"/>
      <c r="H1030" s="6"/>
      <c r="I1030" s="10" t="s">
        <v>110</v>
      </c>
      <c r="J1030" s="11" t="s">
        <v>9815</v>
      </c>
      <c r="K1030" s="161"/>
      <c r="L1030" s="176"/>
      <c r="M1030" s="176">
        <v>1000</v>
      </c>
      <c r="O1030" s="162"/>
      <c r="P1030" s="80" t="s">
        <v>7725</v>
      </c>
      <c r="Q1030" s="80" t="s">
        <v>7163</v>
      </c>
      <c r="R1030" s="80"/>
      <c r="S1030" s="163"/>
      <c r="T1030" s="213"/>
      <c r="U1030" s="162"/>
      <c r="V1030" s="164"/>
      <c r="W1030" s="12" t="str">
        <f t="shared" ref="W1030" si="356">IF(COUNTIF(N1030,"spare"),"","Mqtt1")</f>
        <v>Mqtt1</v>
      </c>
      <c r="X1030" s="196" t="s">
        <v>10514</v>
      </c>
      <c r="Y1030" s="6" t="str">
        <f>LOWER(SUBSTITUTE(SUBSTITUTE(IF(COUNTIF(N1030,"spare"),"",_xlfn.CONCAT("marpower/",IF(X1030&lt;&gt;"","450000 FIREDETECTION/"&amp;X1030,"450000 FIREDETECTION GENERAL")))," ","-"),"_","-"))</f>
        <v>marpower/450000-firedetection/201h10</v>
      </c>
      <c r="Z1030" s="103" t="str">
        <f t="shared" ref="Z1030:Z1039" si="357">IF(COUNTIF(N1030,"spare"),"","$."&amp;_xlfn.REGEXREPLACE(IF(X1030="",J1030,_xlfn.REGEXREPLACE(J1030,".*_","")),"^FIRE_",""))</f>
        <v>$.alarm</v>
      </c>
      <c r="AB1030" s="6"/>
      <c r="AJ1030" s="80"/>
      <c r="AM1030" s="114">
        <f t="shared" si="332"/>
        <v>1030</v>
      </c>
      <c r="AN1030" s="80"/>
      <c r="AO1030" s="80"/>
      <c r="AP1030" s="80"/>
      <c r="AQ1030" s="80"/>
      <c r="AR1030" s="127" t="s">
        <v>110</v>
      </c>
      <c r="AS1030" s="80"/>
      <c r="AT1030" s="128" t="s">
        <v>9</v>
      </c>
      <c r="AU1030" s="7"/>
      <c r="AV1030" s="129" t="s">
        <v>112</v>
      </c>
      <c r="AW1030" s="126" t="str">
        <f t="shared" si="355"/>
        <v>Please consult operation manual for more information</v>
      </c>
      <c r="AX1030" s="137"/>
      <c r="AY1030" s="147"/>
      <c r="AZ1030" s="167"/>
      <c r="BA1030" s="167"/>
      <c r="BB1030" s="147" t="str">
        <f t="shared" si="338"/>
        <v>1</v>
      </c>
      <c r="BC1030" s="168"/>
      <c r="BD1030" s="165"/>
      <c r="BE1030" s="165"/>
      <c r="BF1030" s="165"/>
      <c r="BG1030" s="165"/>
      <c r="BH1030" s="165"/>
      <c r="BI1030" s="165"/>
      <c r="BJ1030" s="165"/>
      <c r="BK1030" s="165"/>
      <c r="BL1030" s="165"/>
      <c r="BM1030" s="165"/>
      <c r="BN1030" s="165"/>
      <c r="BO1030" s="165"/>
      <c r="BP1030" s="165"/>
      <c r="BQ1030" s="165"/>
      <c r="BS1030" s="6"/>
      <c r="BT1030" s="11"/>
      <c r="BU1030" s="6"/>
      <c r="BV1030" s="6"/>
    </row>
    <row r="1031" spans="1:74" ht="15.75" x14ac:dyDescent="0.25">
      <c r="A1031" s="52" t="s">
        <v>10059</v>
      </c>
      <c r="B1031" s="56"/>
      <c r="C1031" s="7" t="s">
        <v>111</v>
      </c>
      <c r="D1031" s="7" t="s">
        <v>11877</v>
      </c>
      <c r="E1031" s="7"/>
      <c r="F1031" s="64"/>
      <c r="G1031" s="6"/>
      <c r="H1031" s="6"/>
      <c r="I1031" s="10" t="s">
        <v>110</v>
      </c>
      <c r="J1031" s="11" t="s">
        <v>9816</v>
      </c>
      <c r="K1031" s="161"/>
      <c r="L1031" s="176"/>
      <c r="M1031" s="176">
        <v>1000</v>
      </c>
      <c r="O1031" s="162"/>
      <c r="P1031" s="80" t="s">
        <v>7839</v>
      </c>
      <c r="Q1031" s="80" t="s">
        <v>7235</v>
      </c>
      <c r="R1031" s="80"/>
      <c r="S1031" s="163"/>
      <c r="T1031" s="213"/>
      <c r="U1031" s="162"/>
      <c r="V1031" s="164"/>
      <c r="W1031" s="12" t="str">
        <f>IF(COUNTIF(N1031,"spare"),"","Mqtt1")</f>
        <v>Mqtt1</v>
      </c>
      <c r="X1031" s="196" t="s">
        <v>10514</v>
      </c>
      <c r="Y1031" s="6" t="str">
        <f t="shared" ref="Y1031:Y1039" si="358">LOWER(SUBSTITUTE(SUBSTITUTE(IF(COUNTIF(N1031,"spare"),"",_xlfn.CONCAT("marpower/",IF(X1031&lt;&gt;"","450000 FIREDETECTION/"&amp;X1031,"450000 FIREDETECTION GENERAL")))," ","-"),"_","-"))</f>
        <v>marpower/450000-firedetection/201h10</v>
      </c>
      <c r="Z1031" s="103" t="str">
        <f t="shared" si="357"/>
        <v>$.prealarm</v>
      </c>
      <c r="AB1031" s="6"/>
      <c r="AJ1031" s="80"/>
      <c r="AM1031" s="114">
        <f t="shared" si="332"/>
        <v>1031</v>
      </c>
      <c r="AN1031" s="80"/>
      <c r="AO1031" s="80"/>
      <c r="AP1031" s="80"/>
      <c r="AQ1031" s="80"/>
      <c r="AR1031" s="127" t="s">
        <v>110</v>
      </c>
      <c r="AS1031" s="80"/>
      <c r="AT1031" s="128" t="s">
        <v>9</v>
      </c>
      <c r="AU1031" s="7"/>
      <c r="AV1031" s="129" t="s">
        <v>116</v>
      </c>
      <c r="AW1031" s="126" t="str">
        <f t="shared" si="355"/>
        <v>Please consult operation manual for more information</v>
      </c>
      <c r="AX1031" s="137"/>
      <c r="AY1031" s="147"/>
      <c r="AZ1031" s="167"/>
      <c r="BA1031" s="167"/>
      <c r="BB1031" s="147" t="str">
        <f t="shared" si="338"/>
        <v>1</v>
      </c>
      <c r="BC1031" s="168"/>
      <c r="BD1031" s="165"/>
      <c r="BE1031" s="165"/>
      <c r="BF1031" s="165"/>
      <c r="BG1031" s="165"/>
      <c r="BH1031" s="165"/>
      <c r="BI1031" s="165"/>
      <c r="BJ1031" s="165"/>
      <c r="BK1031" s="165"/>
      <c r="BL1031" s="165"/>
      <c r="BM1031" s="165"/>
      <c r="BN1031" s="165"/>
      <c r="BO1031" s="165"/>
      <c r="BP1031" s="165"/>
      <c r="BQ1031" s="165"/>
      <c r="BS1031" s="6"/>
      <c r="BT1031" s="11"/>
      <c r="BU1031" s="6"/>
      <c r="BV1031" s="6"/>
    </row>
    <row r="1032" spans="1:74" ht="15.75" x14ac:dyDescent="0.25">
      <c r="A1032" s="52" t="s">
        <v>10055</v>
      </c>
      <c r="B1032" s="56"/>
      <c r="C1032" s="7" t="s">
        <v>111</v>
      </c>
      <c r="D1032" s="7" t="s">
        <v>11877</v>
      </c>
      <c r="E1032" s="7"/>
      <c r="F1032" s="64"/>
      <c r="G1032" s="6"/>
      <c r="H1032" s="6"/>
      <c r="I1032" s="10" t="s">
        <v>110</v>
      </c>
      <c r="J1032" s="11" t="s">
        <v>9817</v>
      </c>
      <c r="K1032" s="161"/>
      <c r="L1032" s="176"/>
      <c r="M1032" s="176">
        <v>1000</v>
      </c>
      <c r="O1032" s="162"/>
      <c r="P1032" s="80" t="s">
        <v>7953</v>
      </c>
      <c r="Q1032" s="80" t="s">
        <v>7236</v>
      </c>
      <c r="R1032" s="80"/>
      <c r="S1032" s="163"/>
      <c r="T1032" s="213"/>
      <c r="U1032" s="162"/>
      <c r="V1032" s="164"/>
      <c r="W1032" s="12" t="str">
        <f>IF(COUNTIF(N1032,"spare"),"","Mqtt1")</f>
        <v>Mqtt1</v>
      </c>
      <c r="X1032" s="196" t="s">
        <v>10514</v>
      </c>
      <c r="Y1032" s="6" t="str">
        <f t="shared" si="358"/>
        <v>marpower/450000-firedetection/201h10</v>
      </c>
      <c r="Z1032" s="103" t="str">
        <f t="shared" si="357"/>
        <v>$.fault</v>
      </c>
      <c r="AB1032" s="6"/>
      <c r="AJ1032" s="80"/>
      <c r="AM1032" s="114">
        <f t="shared" ref="AM1032:AM1095" si="359">IF(ISBLANK(AT1032),"",ROW())</f>
        <v>1032</v>
      </c>
      <c r="AN1032" s="80"/>
      <c r="AO1032" s="80"/>
      <c r="AP1032" s="80"/>
      <c r="AQ1032" s="80"/>
      <c r="AR1032" s="127" t="s">
        <v>110</v>
      </c>
      <c r="AS1032" s="80"/>
      <c r="AT1032" s="128" t="s">
        <v>9</v>
      </c>
      <c r="AU1032" s="7"/>
      <c r="AV1032" s="129" t="s">
        <v>112</v>
      </c>
      <c r="AW1032" s="126" t="str">
        <f t="shared" si="355"/>
        <v>Please consult operation manual for more information</v>
      </c>
      <c r="AX1032" s="137"/>
      <c r="AY1032" s="147"/>
      <c r="AZ1032" s="167"/>
      <c r="BA1032" s="167"/>
      <c r="BB1032" s="147" t="str">
        <f t="shared" si="338"/>
        <v>1</v>
      </c>
      <c r="BC1032" s="168"/>
      <c r="BD1032" s="165"/>
      <c r="BE1032" s="165"/>
      <c r="BF1032" s="165"/>
      <c r="BG1032" s="165"/>
      <c r="BH1032" s="165"/>
      <c r="BI1032" s="165"/>
      <c r="BJ1032" s="165"/>
      <c r="BK1032" s="165"/>
      <c r="BL1032" s="165"/>
      <c r="BM1032" s="165"/>
      <c r="BN1032" s="165"/>
      <c r="BO1032" s="165"/>
      <c r="BP1032" s="165"/>
      <c r="BQ1032" s="165"/>
      <c r="BS1032" s="6"/>
      <c r="BT1032" s="11"/>
      <c r="BU1032" s="6"/>
      <c r="BV1032" s="6"/>
    </row>
    <row r="1033" spans="1:74" ht="15.75" x14ac:dyDescent="0.25">
      <c r="A1033" s="52" t="s">
        <v>10055</v>
      </c>
      <c r="B1033" s="56"/>
      <c r="C1033" s="7" t="s">
        <v>111</v>
      </c>
      <c r="D1033" s="7" t="s">
        <v>11877</v>
      </c>
      <c r="E1033" s="7"/>
      <c r="F1033" s="64"/>
      <c r="G1033" s="6"/>
      <c r="H1033" s="6"/>
      <c r="I1033" s="10" t="s">
        <v>110</v>
      </c>
      <c r="J1033" s="11" t="s">
        <v>9818</v>
      </c>
      <c r="K1033" s="161"/>
      <c r="L1033" s="176"/>
      <c r="M1033" s="176">
        <v>1000</v>
      </c>
      <c r="O1033" s="162"/>
      <c r="P1033" s="80" t="s">
        <v>8067</v>
      </c>
      <c r="Q1033" s="80" t="s">
        <v>7237</v>
      </c>
      <c r="R1033" s="80"/>
      <c r="S1033" s="163"/>
      <c r="T1033" s="213"/>
      <c r="U1033" s="162"/>
      <c r="V1033" s="164"/>
      <c r="W1033" s="12" t="str">
        <f>IF(COUNTIF(N1033,"spare"),"","Mqtt1")</f>
        <v>Mqtt1</v>
      </c>
      <c r="X1033" s="196" t="s">
        <v>10514</v>
      </c>
      <c r="Y1033" s="6" t="str">
        <f t="shared" si="358"/>
        <v>marpower/450000-firedetection/201h10</v>
      </c>
      <c r="Z1033" s="103" t="str">
        <f t="shared" si="357"/>
        <v>$.disabled</v>
      </c>
      <c r="AB1033" s="6"/>
      <c r="AJ1033" s="80"/>
      <c r="AM1033" s="114">
        <f t="shared" si="359"/>
        <v>1033</v>
      </c>
      <c r="AN1033" s="80"/>
      <c r="AO1033" s="80"/>
      <c r="AP1033" s="80"/>
      <c r="AQ1033" s="80"/>
      <c r="AR1033" s="127" t="s">
        <v>110</v>
      </c>
      <c r="AS1033" s="80"/>
      <c r="AT1033" s="128" t="s">
        <v>9</v>
      </c>
      <c r="AU1033" s="7"/>
      <c r="AV1033" s="129" t="s">
        <v>112</v>
      </c>
      <c r="AW1033" s="126" t="str">
        <f t="shared" si="355"/>
        <v>Please consult operation manual for more information</v>
      </c>
      <c r="AX1033" s="137"/>
      <c r="AY1033" s="147"/>
      <c r="AZ1033" s="167"/>
      <c r="BA1033" s="167"/>
      <c r="BB1033" s="147" t="str">
        <f t="shared" si="338"/>
        <v>1</v>
      </c>
      <c r="BC1033" s="168"/>
      <c r="BD1033" s="165"/>
      <c r="BE1033" s="165"/>
      <c r="BF1033" s="165"/>
      <c r="BG1033" s="165"/>
      <c r="BH1033" s="165"/>
      <c r="BI1033" s="165"/>
      <c r="BJ1033" s="165"/>
      <c r="BK1033" s="165"/>
      <c r="BL1033" s="165"/>
      <c r="BM1033" s="165"/>
      <c r="BN1033" s="165"/>
      <c r="BO1033" s="165"/>
      <c r="BP1033" s="165"/>
      <c r="BQ1033" s="165"/>
      <c r="BS1033" s="6"/>
      <c r="BT1033" s="11"/>
      <c r="BU1033" s="6"/>
      <c r="BV1033" s="6"/>
    </row>
    <row r="1034" spans="1:74" ht="15.75" x14ac:dyDescent="0.25">
      <c r="A1034" s="52" t="s">
        <v>10055</v>
      </c>
      <c r="B1034" s="56"/>
      <c r="C1034" s="7" t="s">
        <v>111</v>
      </c>
      <c r="D1034" s="7" t="s">
        <v>11877</v>
      </c>
      <c r="E1034" s="7"/>
      <c r="F1034" s="64"/>
      <c r="G1034" s="6"/>
      <c r="H1034" s="6"/>
      <c r="I1034" s="10" t="s">
        <v>110</v>
      </c>
      <c r="J1034" s="11" t="s">
        <v>9819</v>
      </c>
      <c r="K1034" s="161"/>
      <c r="L1034" s="176"/>
      <c r="M1034" s="176">
        <v>1000</v>
      </c>
      <c r="O1034" s="162"/>
      <c r="P1034" s="80" t="s">
        <v>8181</v>
      </c>
      <c r="Q1034" s="80" t="s">
        <v>7238</v>
      </c>
      <c r="R1034" s="80"/>
      <c r="S1034" s="163"/>
      <c r="T1034" s="213"/>
      <c r="U1034" s="162"/>
      <c r="V1034" s="164"/>
      <c r="W1034" s="12" t="str">
        <f>IF(COUNTIF(N1034,"spare"),"","Mqtt1")</f>
        <v>Mqtt1</v>
      </c>
      <c r="X1034" s="196" t="s">
        <v>10514</v>
      </c>
      <c r="Y1034" s="6" t="str">
        <f t="shared" si="358"/>
        <v>marpower/450000-firedetection/201h10</v>
      </c>
      <c r="Z1034" s="103" t="str">
        <f t="shared" si="357"/>
        <v>$.test</v>
      </c>
      <c r="AB1034" s="6"/>
      <c r="AJ1034" s="80"/>
      <c r="AM1034" s="114" t="str">
        <f t="shared" si="359"/>
        <v/>
      </c>
      <c r="AN1034" s="80"/>
      <c r="AO1034" s="80"/>
      <c r="AP1034" s="80"/>
      <c r="AQ1034" s="80"/>
      <c r="AR1034" s="127"/>
      <c r="AS1034" s="80"/>
      <c r="AT1034" s="7"/>
      <c r="AU1034" s="7"/>
      <c r="AV1034" s="165"/>
      <c r="AW1034" s="126" t="str">
        <f t="shared" si="355"/>
        <v/>
      </c>
      <c r="AX1034" s="137"/>
      <c r="AY1034" s="147"/>
      <c r="AZ1034" s="167"/>
      <c r="BA1034" s="167"/>
      <c r="BB1034" s="147" t="str">
        <f t="shared" si="338"/>
        <v/>
      </c>
      <c r="BC1034" s="168"/>
      <c r="BD1034" s="165"/>
      <c r="BE1034" s="165"/>
      <c r="BF1034" s="165"/>
      <c r="BG1034" s="165"/>
      <c r="BH1034" s="165"/>
      <c r="BI1034" s="165"/>
      <c r="BJ1034" s="165"/>
      <c r="BK1034" s="165"/>
      <c r="BL1034" s="165"/>
      <c r="BM1034" s="165"/>
      <c r="BN1034" s="165"/>
      <c r="BO1034" s="165"/>
      <c r="BP1034" s="165"/>
      <c r="BQ1034" s="165"/>
      <c r="BS1034" s="6"/>
      <c r="BT1034" s="11"/>
      <c r="BU1034" s="6"/>
      <c r="BV1034" s="6"/>
    </row>
    <row r="1035" spans="1:74" ht="15.75" x14ac:dyDescent="0.25">
      <c r="A1035" s="52" t="s">
        <v>10055</v>
      </c>
      <c r="B1035" s="56"/>
      <c r="C1035" s="7" t="s">
        <v>111</v>
      </c>
      <c r="D1035" s="7" t="s">
        <v>11877</v>
      </c>
      <c r="E1035" s="7"/>
      <c r="F1035" s="64"/>
      <c r="G1035" s="6"/>
      <c r="H1035" s="6"/>
      <c r="I1035" s="10" t="s">
        <v>110</v>
      </c>
      <c r="J1035" s="11" t="s">
        <v>9820</v>
      </c>
      <c r="K1035" s="161"/>
      <c r="L1035" s="176"/>
      <c r="M1035" s="176">
        <v>1000</v>
      </c>
      <c r="O1035" s="162"/>
      <c r="P1035" s="80" t="s">
        <v>7726</v>
      </c>
      <c r="Q1035" s="80" t="s">
        <v>7164</v>
      </c>
      <c r="R1035" s="80"/>
      <c r="S1035" s="163"/>
      <c r="T1035" s="213"/>
      <c r="U1035" s="162"/>
      <c r="V1035" s="164"/>
      <c r="W1035" s="12" t="str">
        <f t="shared" ref="W1035" si="360">IF(COUNTIF(N1035,"spare"),"","Mqtt1")</f>
        <v>Mqtt1</v>
      </c>
      <c r="X1035" s="196" t="s">
        <v>10515</v>
      </c>
      <c r="Y1035" s="6" t="str">
        <f t="shared" si="358"/>
        <v>marpower/450000-firedetection/201h8</v>
      </c>
      <c r="Z1035" s="103" t="str">
        <f t="shared" si="357"/>
        <v>$.alarm</v>
      </c>
      <c r="AB1035" s="6"/>
      <c r="AJ1035" s="80"/>
      <c r="AM1035" s="114">
        <f t="shared" si="359"/>
        <v>1035</v>
      </c>
      <c r="AN1035" s="80"/>
      <c r="AO1035" s="80"/>
      <c r="AP1035" s="80"/>
      <c r="AQ1035" s="80"/>
      <c r="AR1035" s="127" t="s">
        <v>110</v>
      </c>
      <c r="AS1035" s="80"/>
      <c r="AT1035" s="128" t="s">
        <v>9</v>
      </c>
      <c r="AU1035" s="7"/>
      <c r="AV1035" s="129" t="s">
        <v>112</v>
      </c>
      <c r="AW1035" s="126" t="str">
        <f t="shared" si="355"/>
        <v>Please consult operation manual for more information</v>
      </c>
      <c r="AX1035" s="137"/>
      <c r="AY1035" s="147"/>
      <c r="AZ1035" s="167"/>
      <c r="BA1035" s="167"/>
      <c r="BB1035" s="147" t="str">
        <f t="shared" si="338"/>
        <v>1</v>
      </c>
      <c r="BC1035" s="168"/>
      <c r="BD1035" s="165"/>
      <c r="BE1035" s="165"/>
      <c r="BF1035" s="165"/>
      <c r="BG1035" s="165"/>
      <c r="BH1035" s="165"/>
      <c r="BI1035" s="165"/>
      <c r="BJ1035" s="165"/>
      <c r="BK1035" s="165"/>
      <c r="BL1035" s="165"/>
      <c r="BM1035" s="165"/>
      <c r="BN1035" s="165"/>
      <c r="BO1035" s="165"/>
      <c r="BP1035" s="165"/>
      <c r="BQ1035" s="165"/>
      <c r="BS1035" s="6"/>
      <c r="BT1035" s="11"/>
      <c r="BU1035" s="6"/>
      <c r="BV1035" s="6"/>
    </row>
    <row r="1036" spans="1:74" ht="15.75" x14ac:dyDescent="0.25">
      <c r="A1036" s="52" t="s">
        <v>10059</v>
      </c>
      <c r="B1036" s="56"/>
      <c r="C1036" s="7" t="s">
        <v>111</v>
      </c>
      <c r="D1036" s="7" t="s">
        <v>11877</v>
      </c>
      <c r="E1036" s="7"/>
      <c r="F1036" s="64"/>
      <c r="G1036" s="6"/>
      <c r="H1036" s="6"/>
      <c r="I1036" s="10" t="s">
        <v>110</v>
      </c>
      <c r="J1036" s="11" t="s">
        <v>9821</v>
      </c>
      <c r="K1036" s="161"/>
      <c r="L1036" s="176"/>
      <c r="M1036" s="176">
        <v>1000</v>
      </c>
      <c r="O1036" s="162"/>
      <c r="P1036" s="80" t="s">
        <v>7840</v>
      </c>
      <c r="Q1036" s="80" t="s">
        <v>7239</v>
      </c>
      <c r="R1036" s="80"/>
      <c r="S1036" s="163"/>
      <c r="T1036" s="213"/>
      <c r="U1036" s="162"/>
      <c r="V1036" s="164"/>
      <c r="W1036" s="12" t="str">
        <f>IF(COUNTIF(N1036,"spare"),"","Mqtt1")</f>
        <v>Mqtt1</v>
      </c>
      <c r="X1036" s="196" t="s">
        <v>10515</v>
      </c>
      <c r="Y1036" s="6" t="str">
        <f t="shared" si="358"/>
        <v>marpower/450000-firedetection/201h8</v>
      </c>
      <c r="Z1036" s="103" t="str">
        <f t="shared" si="357"/>
        <v>$.prealarm</v>
      </c>
      <c r="AB1036" s="6"/>
      <c r="AJ1036" s="80"/>
      <c r="AM1036" s="114">
        <f t="shared" si="359"/>
        <v>1036</v>
      </c>
      <c r="AN1036" s="80"/>
      <c r="AO1036" s="80"/>
      <c r="AP1036" s="80"/>
      <c r="AQ1036" s="80"/>
      <c r="AR1036" s="127" t="s">
        <v>110</v>
      </c>
      <c r="AS1036" s="80"/>
      <c r="AT1036" s="128" t="s">
        <v>9</v>
      </c>
      <c r="AU1036" s="7"/>
      <c r="AV1036" s="129" t="s">
        <v>116</v>
      </c>
      <c r="AW1036" s="126" t="str">
        <f t="shared" si="355"/>
        <v>Please consult operation manual for more information</v>
      </c>
      <c r="AX1036" s="137"/>
      <c r="AY1036" s="147"/>
      <c r="AZ1036" s="167"/>
      <c r="BA1036" s="167"/>
      <c r="BB1036" s="147" t="str">
        <f t="shared" si="338"/>
        <v>1</v>
      </c>
      <c r="BC1036" s="168"/>
      <c r="BD1036" s="165"/>
      <c r="BE1036" s="165"/>
      <c r="BF1036" s="165"/>
      <c r="BG1036" s="165"/>
      <c r="BH1036" s="165"/>
      <c r="BI1036" s="165"/>
      <c r="BJ1036" s="165"/>
      <c r="BK1036" s="165"/>
      <c r="BL1036" s="165"/>
      <c r="BM1036" s="165"/>
      <c r="BN1036" s="165"/>
      <c r="BO1036" s="165"/>
      <c r="BP1036" s="165"/>
      <c r="BQ1036" s="165"/>
      <c r="BS1036" s="6"/>
      <c r="BT1036" s="11"/>
      <c r="BU1036" s="6"/>
      <c r="BV1036" s="6"/>
    </row>
    <row r="1037" spans="1:74" ht="15.75" x14ac:dyDescent="0.25">
      <c r="A1037" s="52" t="s">
        <v>10055</v>
      </c>
      <c r="B1037" s="56"/>
      <c r="C1037" s="7" t="s">
        <v>111</v>
      </c>
      <c r="D1037" s="7" t="s">
        <v>11877</v>
      </c>
      <c r="E1037" s="7"/>
      <c r="F1037" s="64"/>
      <c r="G1037" s="6"/>
      <c r="H1037" s="6"/>
      <c r="I1037" s="10" t="s">
        <v>110</v>
      </c>
      <c r="J1037" s="11" t="s">
        <v>9822</v>
      </c>
      <c r="K1037" s="161"/>
      <c r="L1037" s="176"/>
      <c r="M1037" s="176">
        <v>1000</v>
      </c>
      <c r="O1037" s="162"/>
      <c r="P1037" s="80" t="s">
        <v>7954</v>
      </c>
      <c r="Q1037" s="80" t="s">
        <v>7240</v>
      </c>
      <c r="R1037" s="80"/>
      <c r="S1037" s="163"/>
      <c r="T1037" s="213"/>
      <c r="U1037" s="162"/>
      <c r="V1037" s="164"/>
      <c r="W1037" s="12" t="str">
        <f>IF(COUNTIF(N1037,"spare"),"","Mqtt1")</f>
        <v>Mqtt1</v>
      </c>
      <c r="X1037" s="196" t="s">
        <v>10515</v>
      </c>
      <c r="Y1037" s="6" t="str">
        <f t="shared" si="358"/>
        <v>marpower/450000-firedetection/201h8</v>
      </c>
      <c r="Z1037" s="103" t="str">
        <f t="shared" si="357"/>
        <v>$.fault</v>
      </c>
      <c r="AB1037" s="6"/>
      <c r="AJ1037" s="80"/>
      <c r="AM1037" s="114">
        <f t="shared" si="359"/>
        <v>1037</v>
      </c>
      <c r="AN1037" s="80"/>
      <c r="AO1037" s="80"/>
      <c r="AP1037" s="80"/>
      <c r="AQ1037" s="80"/>
      <c r="AR1037" s="127" t="s">
        <v>110</v>
      </c>
      <c r="AS1037" s="80"/>
      <c r="AT1037" s="128" t="s">
        <v>9</v>
      </c>
      <c r="AU1037" s="7"/>
      <c r="AV1037" s="129" t="s">
        <v>112</v>
      </c>
      <c r="AW1037" s="126" t="str">
        <f t="shared" si="355"/>
        <v>Please consult operation manual for more information</v>
      </c>
      <c r="AX1037" s="137"/>
      <c r="AY1037" s="147"/>
      <c r="AZ1037" s="167"/>
      <c r="BA1037" s="167"/>
      <c r="BB1037" s="147" t="str">
        <f t="shared" si="338"/>
        <v>1</v>
      </c>
      <c r="BC1037" s="168"/>
      <c r="BD1037" s="165"/>
      <c r="BE1037" s="165"/>
      <c r="BF1037" s="165"/>
      <c r="BG1037" s="165"/>
      <c r="BH1037" s="165"/>
      <c r="BI1037" s="165"/>
      <c r="BJ1037" s="165"/>
      <c r="BK1037" s="165"/>
      <c r="BL1037" s="165"/>
      <c r="BM1037" s="165"/>
      <c r="BN1037" s="165"/>
      <c r="BO1037" s="165"/>
      <c r="BP1037" s="165"/>
      <c r="BQ1037" s="165"/>
      <c r="BS1037" s="6"/>
      <c r="BT1037" s="11"/>
      <c r="BU1037" s="6"/>
      <c r="BV1037" s="6"/>
    </row>
    <row r="1038" spans="1:74" ht="15.75" x14ac:dyDescent="0.25">
      <c r="A1038" s="52" t="s">
        <v>10055</v>
      </c>
      <c r="B1038" s="56"/>
      <c r="C1038" s="7" t="s">
        <v>111</v>
      </c>
      <c r="D1038" s="7" t="s">
        <v>11877</v>
      </c>
      <c r="E1038" s="7"/>
      <c r="F1038" s="64"/>
      <c r="G1038" s="6"/>
      <c r="H1038" s="6"/>
      <c r="I1038" s="10" t="s">
        <v>110</v>
      </c>
      <c r="J1038" s="11" t="s">
        <v>9823</v>
      </c>
      <c r="K1038" s="161"/>
      <c r="L1038" s="176"/>
      <c r="M1038" s="176">
        <v>1000</v>
      </c>
      <c r="O1038" s="162"/>
      <c r="P1038" s="80" t="s">
        <v>8068</v>
      </c>
      <c r="Q1038" s="80" t="s">
        <v>7241</v>
      </c>
      <c r="R1038" s="80"/>
      <c r="S1038" s="163"/>
      <c r="T1038" s="213"/>
      <c r="U1038" s="162"/>
      <c r="V1038" s="164"/>
      <c r="W1038" s="12" t="str">
        <f>IF(COUNTIF(N1038,"spare"),"","Mqtt1")</f>
        <v>Mqtt1</v>
      </c>
      <c r="X1038" s="196" t="s">
        <v>10515</v>
      </c>
      <c r="Y1038" s="6" t="str">
        <f t="shared" si="358"/>
        <v>marpower/450000-firedetection/201h8</v>
      </c>
      <c r="Z1038" s="103" t="str">
        <f t="shared" si="357"/>
        <v>$.disabled</v>
      </c>
      <c r="AB1038" s="6"/>
      <c r="AJ1038" s="80"/>
      <c r="AM1038" s="114">
        <f t="shared" si="359"/>
        <v>1038</v>
      </c>
      <c r="AN1038" s="80"/>
      <c r="AO1038" s="80"/>
      <c r="AP1038" s="80"/>
      <c r="AQ1038" s="80"/>
      <c r="AR1038" s="127" t="s">
        <v>110</v>
      </c>
      <c r="AS1038" s="80"/>
      <c r="AT1038" s="128" t="s">
        <v>9</v>
      </c>
      <c r="AU1038" s="7"/>
      <c r="AV1038" s="129" t="s">
        <v>112</v>
      </c>
      <c r="AW1038" s="126" t="str">
        <f t="shared" si="355"/>
        <v>Please consult operation manual for more information</v>
      </c>
      <c r="AX1038" s="137"/>
      <c r="AY1038" s="147"/>
      <c r="AZ1038" s="167"/>
      <c r="BA1038" s="167"/>
      <c r="BB1038" s="147" t="str">
        <f t="shared" si="338"/>
        <v>1</v>
      </c>
      <c r="BC1038" s="168"/>
      <c r="BD1038" s="165"/>
      <c r="BE1038" s="165"/>
      <c r="BF1038" s="165"/>
      <c r="BG1038" s="165"/>
      <c r="BH1038" s="165"/>
      <c r="BI1038" s="165"/>
      <c r="BJ1038" s="165"/>
      <c r="BK1038" s="165"/>
      <c r="BL1038" s="165"/>
      <c r="BM1038" s="165"/>
      <c r="BN1038" s="165"/>
      <c r="BO1038" s="165"/>
      <c r="BP1038" s="165"/>
      <c r="BQ1038" s="165"/>
      <c r="BS1038" s="6"/>
      <c r="BT1038" s="11"/>
      <c r="BU1038" s="6"/>
      <c r="BV1038" s="6"/>
    </row>
    <row r="1039" spans="1:74" ht="15.75" x14ac:dyDescent="0.25">
      <c r="A1039" s="52" t="s">
        <v>10055</v>
      </c>
      <c r="B1039" s="56"/>
      <c r="C1039" s="7" t="s">
        <v>111</v>
      </c>
      <c r="D1039" s="7" t="s">
        <v>11877</v>
      </c>
      <c r="E1039" s="7"/>
      <c r="F1039" s="64"/>
      <c r="G1039" s="6"/>
      <c r="H1039" s="6"/>
      <c r="I1039" s="10" t="s">
        <v>110</v>
      </c>
      <c r="J1039" s="11" t="s">
        <v>9824</v>
      </c>
      <c r="K1039" s="161"/>
      <c r="L1039" s="176"/>
      <c r="M1039" s="176">
        <v>1000</v>
      </c>
      <c r="O1039" s="162"/>
      <c r="P1039" s="80" t="s">
        <v>8182</v>
      </c>
      <c r="Q1039" s="80" t="s">
        <v>7242</v>
      </c>
      <c r="R1039" s="80"/>
      <c r="S1039" s="163"/>
      <c r="T1039" s="213"/>
      <c r="U1039" s="162"/>
      <c r="V1039" s="164"/>
      <c r="W1039" s="12" t="str">
        <f>IF(COUNTIF(N1039,"spare"),"","Mqtt1")</f>
        <v>Mqtt1</v>
      </c>
      <c r="X1039" s="196" t="s">
        <v>10515</v>
      </c>
      <c r="Y1039" s="6" t="str">
        <f t="shared" si="358"/>
        <v>marpower/450000-firedetection/201h8</v>
      </c>
      <c r="Z1039" s="103" t="str">
        <f t="shared" si="357"/>
        <v>$.test</v>
      </c>
      <c r="AB1039" s="6"/>
      <c r="AJ1039" s="80"/>
      <c r="AM1039" s="114" t="str">
        <f t="shared" si="359"/>
        <v/>
      </c>
      <c r="AN1039" s="80"/>
      <c r="AO1039" s="80"/>
      <c r="AP1039" s="80"/>
      <c r="AQ1039" s="80"/>
      <c r="AR1039" s="127"/>
      <c r="AS1039" s="80"/>
      <c r="AT1039" s="7"/>
      <c r="AU1039" s="7"/>
      <c r="AV1039" s="165"/>
      <c r="AW1039" s="126" t="str">
        <f t="shared" si="355"/>
        <v/>
      </c>
      <c r="AX1039" s="137"/>
      <c r="AY1039" s="147"/>
      <c r="AZ1039" s="167"/>
      <c r="BA1039" s="167"/>
      <c r="BB1039" s="147" t="str">
        <f t="shared" si="338"/>
        <v/>
      </c>
      <c r="BC1039" s="168"/>
      <c r="BD1039" s="165"/>
      <c r="BE1039" s="165"/>
      <c r="BF1039" s="165"/>
      <c r="BG1039" s="165"/>
      <c r="BH1039" s="165"/>
      <c r="BI1039" s="165"/>
      <c r="BJ1039" s="165"/>
      <c r="BK1039" s="165"/>
      <c r="BL1039" s="165"/>
      <c r="BM1039" s="165"/>
      <c r="BN1039" s="165"/>
      <c r="BO1039" s="165"/>
      <c r="BP1039" s="165"/>
      <c r="BQ1039" s="165"/>
      <c r="BS1039" s="6"/>
      <c r="BT1039" s="11"/>
      <c r="BU1039" s="6"/>
      <c r="BV1039" s="6"/>
    </row>
    <row r="1040" spans="1:74" ht="15.75" x14ac:dyDescent="0.25">
      <c r="A1040" s="52" t="s">
        <v>10055</v>
      </c>
      <c r="B1040" s="56"/>
      <c r="C1040" s="7" t="s">
        <v>9455</v>
      </c>
      <c r="D1040" s="7" t="s">
        <v>11877</v>
      </c>
      <c r="E1040" s="7"/>
      <c r="F1040" s="64"/>
      <c r="G1040" s="6"/>
      <c r="H1040" s="6"/>
      <c r="I1040"/>
      <c r="J1040" s="11" t="s">
        <v>7018</v>
      </c>
      <c r="K1040" s="161" t="s">
        <v>511</v>
      </c>
      <c r="L1040" s="176"/>
      <c r="M1040" s="176">
        <v>1000</v>
      </c>
      <c r="N1040" s="80" t="s">
        <v>1396</v>
      </c>
      <c r="O1040" s="162"/>
      <c r="P1040" s="80" t="s">
        <v>7494</v>
      </c>
      <c r="Q1040" s="80"/>
      <c r="R1040" s="80"/>
      <c r="S1040" s="163"/>
      <c r="T1040" s="213"/>
      <c r="U1040" s="162"/>
      <c r="V1040" s="164"/>
      <c r="W1040" s="12"/>
      <c r="X1040" s="196" t="s">
        <v>10445</v>
      </c>
      <c r="Y1040" s="6"/>
      <c r="Z1040" s="103"/>
      <c r="AA1040" s="12">
        <v>1</v>
      </c>
      <c r="AB1040" s="6" t="s">
        <v>196</v>
      </c>
      <c r="AC1040" s="103">
        <v>51</v>
      </c>
      <c r="AJ1040" s="80"/>
      <c r="AK1040" s="113" t="s">
        <v>11878</v>
      </c>
      <c r="AM1040" s="114" t="str">
        <f t="shared" si="359"/>
        <v/>
      </c>
      <c r="AN1040" s="80"/>
      <c r="AO1040" s="80"/>
      <c r="AP1040" s="80"/>
      <c r="AQ1040" s="80"/>
      <c r="AR1040" s="127"/>
      <c r="AS1040" s="80"/>
      <c r="AT1040" s="7"/>
      <c r="AU1040" s="7"/>
      <c r="AV1040" s="165"/>
      <c r="AW1040" s="126" t="str">
        <f t="shared" si="355"/>
        <v/>
      </c>
      <c r="AX1040" s="137"/>
      <c r="AY1040" s="147"/>
      <c r="AZ1040" s="167"/>
      <c r="BA1040" s="167"/>
      <c r="BB1040" s="147" t="str">
        <f t="shared" si="338"/>
        <v/>
      </c>
      <c r="BC1040" s="168"/>
      <c r="BD1040" s="165"/>
      <c r="BE1040" s="165"/>
      <c r="BF1040" s="165"/>
      <c r="BG1040" s="165"/>
      <c r="BH1040" s="165"/>
      <c r="BI1040" s="165"/>
      <c r="BJ1040" s="165"/>
      <c r="BK1040" s="165"/>
      <c r="BL1040" s="165"/>
      <c r="BM1040" s="165"/>
      <c r="BN1040" s="165"/>
      <c r="BO1040" s="165"/>
      <c r="BP1040" s="165"/>
      <c r="BQ1040" s="165"/>
      <c r="BS1040" s="6"/>
      <c r="BT1040" s="11"/>
      <c r="BU1040" s="6"/>
      <c r="BV1040" s="6"/>
    </row>
    <row r="1041" spans="1:74" ht="15.75" x14ac:dyDescent="0.25">
      <c r="A1041" s="52" t="s">
        <v>10055</v>
      </c>
      <c r="B1041" s="56"/>
      <c r="C1041" s="7" t="s">
        <v>111</v>
      </c>
      <c r="D1041" s="7" t="s">
        <v>11877</v>
      </c>
      <c r="E1041" s="7"/>
      <c r="F1041" s="64"/>
      <c r="G1041" s="6"/>
      <c r="H1041" s="6"/>
      <c r="I1041" s="10" t="s">
        <v>110</v>
      </c>
      <c r="J1041" s="11" t="s">
        <v>9825</v>
      </c>
      <c r="K1041" s="161"/>
      <c r="L1041" s="176"/>
      <c r="M1041" s="176">
        <v>1000</v>
      </c>
      <c r="O1041" s="162"/>
      <c r="P1041" s="80" t="s">
        <v>7727</v>
      </c>
      <c r="Q1041" s="80" t="s">
        <v>7165</v>
      </c>
      <c r="R1041" s="80"/>
      <c r="S1041" s="163"/>
      <c r="T1041" s="213"/>
      <c r="U1041" s="162"/>
      <c r="V1041" s="164"/>
      <c r="W1041" s="12" t="str">
        <f t="shared" ref="W1041" si="361">IF(COUNTIF(N1041,"spare"),"","Mqtt1")</f>
        <v>Mqtt1</v>
      </c>
      <c r="X1041" s="196" t="s">
        <v>10516</v>
      </c>
      <c r="Y1041" s="6" t="str">
        <f>LOWER(SUBSTITUTE(SUBSTITUTE(IF(COUNTIF(N1041,"spare"),"",_xlfn.CONCAT("marpower/",IF(X1041&lt;&gt;"","450000 FIREDETECTION/"&amp;X1041,"450000 FIREDETECTION GENERAL")))," ","-"),"_","-"))</f>
        <v>marpower/450000-firedetection/201h9</v>
      </c>
      <c r="Z1041" s="103" t="str">
        <f t="shared" ref="Z1041:Z1050" si="362">IF(COUNTIF(N1041,"spare"),"","$."&amp;_xlfn.REGEXREPLACE(IF(X1041="",J1041,_xlfn.REGEXREPLACE(J1041,".*_","")),"^FIRE_",""))</f>
        <v>$.alarm</v>
      </c>
      <c r="AB1041" s="6"/>
      <c r="AJ1041" s="80"/>
      <c r="AM1041" s="114">
        <f t="shared" si="359"/>
        <v>1041</v>
      </c>
      <c r="AN1041" s="80"/>
      <c r="AO1041" s="80"/>
      <c r="AP1041" s="80"/>
      <c r="AQ1041" s="80"/>
      <c r="AR1041" s="127" t="s">
        <v>110</v>
      </c>
      <c r="AS1041" s="80"/>
      <c r="AT1041" s="128" t="s">
        <v>9</v>
      </c>
      <c r="AU1041" s="7"/>
      <c r="AV1041" s="129" t="s">
        <v>112</v>
      </c>
      <c r="AW1041" s="126" t="str">
        <f t="shared" si="355"/>
        <v>Please consult operation manual for more information</v>
      </c>
      <c r="AX1041" s="137"/>
      <c r="AY1041" s="147"/>
      <c r="AZ1041" s="167"/>
      <c r="BA1041" s="167"/>
      <c r="BB1041" s="147" t="str">
        <f t="shared" si="338"/>
        <v>1</v>
      </c>
      <c r="BC1041" s="168"/>
      <c r="BD1041" s="165"/>
      <c r="BE1041" s="165"/>
      <c r="BF1041" s="165"/>
      <c r="BG1041" s="165"/>
      <c r="BH1041" s="165"/>
      <c r="BI1041" s="165"/>
      <c r="BJ1041" s="165"/>
      <c r="BK1041" s="165"/>
      <c r="BL1041" s="165"/>
      <c r="BM1041" s="165"/>
      <c r="BN1041" s="165"/>
      <c r="BO1041" s="165"/>
      <c r="BP1041" s="165"/>
      <c r="BQ1041" s="165"/>
      <c r="BS1041" s="6"/>
      <c r="BT1041" s="11"/>
      <c r="BU1041" s="6"/>
      <c r="BV1041" s="6"/>
    </row>
    <row r="1042" spans="1:74" ht="15.75" x14ac:dyDescent="0.25">
      <c r="A1042" s="52" t="s">
        <v>10059</v>
      </c>
      <c r="B1042" s="56"/>
      <c r="C1042" s="7" t="s">
        <v>111</v>
      </c>
      <c r="D1042" s="7" t="s">
        <v>11877</v>
      </c>
      <c r="E1042" s="7"/>
      <c r="F1042" s="64"/>
      <c r="G1042" s="6"/>
      <c r="H1042" s="6"/>
      <c r="I1042" s="10" t="s">
        <v>110</v>
      </c>
      <c r="J1042" s="11" t="s">
        <v>9826</v>
      </c>
      <c r="K1042" s="161"/>
      <c r="L1042" s="176"/>
      <c r="M1042" s="176">
        <v>1000</v>
      </c>
      <c r="O1042" s="162"/>
      <c r="P1042" s="80" t="s">
        <v>7841</v>
      </c>
      <c r="Q1042" s="80" t="s">
        <v>7227</v>
      </c>
      <c r="R1042" s="80"/>
      <c r="S1042" s="163"/>
      <c r="T1042" s="213"/>
      <c r="U1042" s="162"/>
      <c r="V1042" s="164"/>
      <c r="W1042" s="12" t="str">
        <f>IF(COUNTIF(N1042,"spare"),"","Mqtt1")</f>
        <v>Mqtt1</v>
      </c>
      <c r="X1042" s="196" t="s">
        <v>10516</v>
      </c>
      <c r="Y1042" s="6" t="str">
        <f t="shared" ref="Y1042:Y1050" si="363">LOWER(SUBSTITUTE(SUBSTITUTE(IF(COUNTIF(N1042,"spare"),"",_xlfn.CONCAT("marpower/",IF(X1042&lt;&gt;"","450000 FIREDETECTION/"&amp;X1042,"450000 FIREDETECTION GENERAL")))," ","-"),"_","-"))</f>
        <v>marpower/450000-firedetection/201h9</v>
      </c>
      <c r="Z1042" s="103" t="str">
        <f t="shared" si="362"/>
        <v>$.prealarm</v>
      </c>
      <c r="AB1042" s="6"/>
      <c r="AJ1042" s="80"/>
      <c r="AM1042" s="114">
        <f t="shared" si="359"/>
        <v>1042</v>
      </c>
      <c r="AN1042" s="80"/>
      <c r="AO1042" s="80"/>
      <c r="AP1042" s="80"/>
      <c r="AQ1042" s="80"/>
      <c r="AR1042" s="127" t="s">
        <v>110</v>
      </c>
      <c r="AS1042" s="80"/>
      <c r="AT1042" s="128" t="s">
        <v>9</v>
      </c>
      <c r="AU1042" s="7"/>
      <c r="AV1042" s="129" t="s">
        <v>116</v>
      </c>
      <c r="AW1042" s="126" t="str">
        <f t="shared" si="355"/>
        <v>Please consult operation manual for more information</v>
      </c>
      <c r="AX1042" s="137"/>
      <c r="AY1042" s="147"/>
      <c r="AZ1042" s="167"/>
      <c r="BA1042" s="167"/>
      <c r="BB1042" s="147" t="str">
        <f t="shared" si="338"/>
        <v>1</v>
      </c>
      <c r="BC1042" s="168"/>
      <c r="BD1042" s="165"/>
      <c r="BE1042" s="165"/>
      <c r="BF1042" s="165"/>
      <c r="BG1042" s="165"/>
      <c r="BH1042" s="165"/>
      <c r="BI1042" s="165"/>
      <c r="BJ1042" s="165"/>
      <c r="BK1042" s="165"/>
      <c r="BL1042" s="165"/>
      <c r="BM1042" s="165"/>
      <c r="BN1042" s="165"/>
      <c r="BO1042" s="165"/>
      <c r="BP1042" s="165"/>
      <c r="BQ1042" s="165"/>
      <c r="BS1042" s="6"/>
      <c r="BT1042" s="11"/>
      <c r="BU1042" s="6"/>
      <c r="BV1042" s="6"/>
    </row>
    <row r="1043" spans="1:74" ht="15.75" x14ac:dyDescent="0.25">
      <c r="A1043" s="52" t="s">
        <v>10055</v>
      </c>
      <c r="B1043" s="56"/>
      <c r="C1043" s="7" t="s">
        <v>111</v>
      </c>
      <c r="D1043" s="7" t="s">
        <v>11877</v>
      </c>
      <c r="E1043" s="7"/>
      <c r="F1043" s="64"/>
      <c r="G1043" s="6"/>
      <c r="H1043" s="6"/>
      <c r="I1043" s="10" t="s">
        <v>110</v>
      </c>
      <c r="J1043" s="11" t="s">
        <v>9827</v>
      </c>
      <c r="K1043" s="161"/>
      <c r="L1043" s="176"/>
      <c r="M1043" s="176">
        <v>1000</v>
      </c>
      <c r="O1043" s="162"/>
      <c r="P1043" s="80" t="s">
        <v>7955</v>
      </c>
      <c r="Q1043" s="80" t="s">
        <v>7228</v>
      </c>
      <c r="R1043" s="80"/>
      <c r="S1043" s="163"/>
      <c r="T1043" s="213"/>
      <c r="U1043" s="162"/>
      <c r="V1043" s="164"/>
      <c r="W1043" s="12" t="str">
        <f>IF(COUNTIF(N1043,"spare"),"","Mqtt1")</f>
        <v>Mqtt1</v>
      </c>
      <c r="X1043" s="196" t="s">
        <v>10516</v>
      </c>
      <c r="Y1043" s="6" t="str">
        <f t="shared" si="363"/>
        <v>marpower/450000-firedetection/201h9</v>
      </c>
      <c r="Z1043" s="103" t="str">
        <f t="shared" si="362"/>
        <v>$.fault</v>
      </c>
      <c r="AB1043" s="6"/>
      <c r="AJ1043" s="80"/>
      <c r="AM1043" s="114">
        <f t="shared" si="359"/>
        <v>1043</v>
      </c>
      <c r="AN1043" s="80"/>
      <c r="AO1043" s="80"/>
      <c r="AP1043" s="80"/>
      <c r="AQ1043" s="80"/>
      <c r="AR1043" s="127" t="s">
        <v>110</v>
      </c>
      <c r="AS1043" s="80"/>
      <c r="AT1043" s="128" t="s">
        <v>9</v>
      </c>
      <c r="AU1043" s="7"/>
      <c r="AV1043" s="129" t="s">
        <v>112</v>
      </c>
      <c r="AW1043" s="126" t="str">
        <f t="shared" si="355"/>
        <v>Please consult operation manual for more information</v>
      </c>
      <c r="AX1043" s="137"/>
      <c r="AY1043" s="147"/>
      <c r="AZ1043" s="167"/>
      <c r="BA1043" s="167"/>
      <c r="BB1043" s="147" t="str">
        <f t="shared" si="338"/>
        <v>1</v>
      </c>
      <c r="BC1043" s="168"/>
      <c r="BD1043" s="165"/>
      <c r="BE1043" s="165"/>
      <c r="BF1043" s="165"/>
      <c r="BG1043" s="165"/>
      <c r="BH1043" s="165"/>
      <c r="BI1043" s="165"/>
      <c r="BJ1043" s="165"/>
      <c r="BK1043" s="165"/>
      <c r="BL1043" s="165"/>
      <c r="BM1043" s="165"/>
      <c r="BN1043" s="165"/>
      <c r="BO1043" s="165"/>
      <c r="BP1043" s="165"/>
      <c r="BQ1043" s="165"/>
      <c r="BS1043" s="6"/>
      <c r="BT1043" s="11"/>
      <c r="BU1043" s="6"/>
      <c r="BV1043" s="6"/>
    </row>
    <row r="1044" spans="1:74" ht="15.75" x14ac:dyDescent="0.25">
      <c r="A1044" s="52" t="s">
        <v>10055</v>
      </c>
      <c r="B1044" s="56"/>
      <c r="C1044" s="7" t="s">
        <v>111</v>
      </c>
      <c r="D1044" s="7" t="s">
        <v>11877</v>
      </c>
      <c r="E1044" s="7"/>
      <c r="F1044" s="64"/>
      <c r="G1044" s="6"/>
      <c r="H1044" s="6"/>
      <c r="I1044" s="10" t="s">
        <v>110</v>
      </c>
      <c r="J1044" s="11" t="s">
        <v>9828</v>
      </c>
      <c r="K1044" s="161"/>
      <c r="L1044" s="176"/>
      <c r="M1044" s="176">
        <v>1000</v>
      </c>
      <c r="O1044" s="162"/>
      <c r="P1044" s="80" t="s">
        <v>8069</v>
      </c>
      <c r="Q1044" s="80" t="s">
        <v>7229</v>
      </c>
      <c r="R1044" s="80"/>
      <c r="S1044" s="163"/>
      <c r="T1044" s="213"/>
      <c r="U1044" s="162"/>
      <c r="V1044" s="164"/>
      <c r="W1044" s="12" t="str">
        <f>IF(COUNTIF(N1044,"spare"),"","Mqtt1")</f>
        <v>Mqtt1</v>
      </c>
      <c r="X1044" s="196" t="s">
        <v>10516</v>
      </c>
      <c r="Y1044" s="6" t="str">
        <f t="shared" si="363"/>
        <v>marpower/450000-firedetection/201h9</v>
      </c>
      <c r="Z1044" s="103" t="str">
        <f t="shared" si="362"/>
        <v>$.disabled</v>
      </c>
      <c r="AB1044" s="6"/>
      <c r="AJ1044" s="80"/>
      <c r="AM1044" s="114">
        <f t="shared" si="359"/>
        <v>1044</v>
      </c>
      <c r="AN1044" s="80"/>
      <c r="AO1044" s="80"/>
      <c r="AP1044" s="80"/>
      <c r="AQ1044" s="80"/>
      <c r="AR1044" s="127" t="s">
        <v>110</v>
      </c>
      <c r="AS1044" s="80"/>
      <c r="AT1044" s="128" t="s">
        <v>9</v>
      </c>
      <c r="AU1044" s="7"/>
      <c r="AV1044" s="129" t="s">
        <v>112</v>
      </c>
      <c r="AW1044" s="126" t="str">
        <f t="shared" si="355"/>
        <v>Please consult operation manual for more information</v>
      </c>
      <c r="AX1044" s="137"/>
      <c r="AY1044" s="147"/>
      <c r="AZ1044" s="167"/>
      <c r="BA1044" s="167"/>
      <c r="BB1044" s="147" t="str">
        <f t="shared" si="338"/>
        <v>1</v>
      </c>
      <c r="BC1044" s="168"/>
      <c r="BD1044" s="165"/>
      <c r="BE1044" s="165"/>
      <c r="BF1044" s="165"/>
      <c r="BG1044" s="165"/>
      <c r="BH1044" s="165"/>
      <c r="BI1044" s="165"/>
      <c r="BJ1044" s="165"/>
      <c r="BK1044" s="165"/>
      <c r="BL1044" s="165"/>
      <c r="BM1044" s="165"/>
      <c r="BN1044" s="165"/>
      <c r="BO1044" s="165"/>
      <c r="BP1044" s="165"/>
      <c r="BQ1044" s="165"/>
      <c r="BS1044" s="6"/>
      <c r="BT1044" s="11"/>
      <c r="BU1044" s="6"/>
      <c r="BV1044" s="6"/>
    </row>
    <row r="1045" spans="1:74" ht="15.75" x14ac:dyDescent="0.25">
      <c r="A1045" s="52" t="s">
        <v>10055</v>
      </c>
      <c r="B1045" s="56"/>
      <c r="C1045" s="7" t="s">
        <v>111</v>
      </c>
      <c r="D1045" s="7" t="s">
        <v>11877</v>
      </c>
      <c r="E1045" s="7"/>
      <c r="F1045" s="64"/>
      <c r="G1045" s="6"/>
      <c r="H1045" s="6"/>
      <c r="I1045" s="10" t="s">
        <v>110</v>
      </c>
      <c r="J1045" s="11" t="s">
        <v>9829</v>
      </c>
      <c r="K1045" s="161"/>
      <c r="L1045" s="176"/>
      <c r="M1045" s="176">
        <v>1000</v>
      </c>
      <c r="O1045" s="162"/>
      <c r="P1045" s="80" t="s">
        <v>8183</v>
      </c>
      <c r="Q1045" s="80" t="s">
        <v>7230</v>
      </c>
      <c r="R1045" s="80"/>
      <c r="S1045" s="163"/>
      <c r="T1045" s="213"/>
      <c r="U1045" s="162"/>
      <c r="V1045" s="164"/>
      <c r="W1045" s="12" t="str">
        <f>IF(COUNTIF(N1045,"spare"),"","Mqtt1")</f>
        <v>Mqtt1</v>
      </c>
      <c r="X1045" s="196" t="s">
        <v>10516</v>
      </c>
      <c r="Y1045" s="6" t="str">
        <f t="shared" si="363"/>
        <v>marpower/450000-firedetection/201h9</v>
      </c>
      <c r="Z1045" s="103" t="str">
        <f t="shared" si="362"/>
        <v>$.test</v>
      </c>
      <c r="AB1045" s="6"/>
      <c r="AJ1045" s="80"/>
      <c r="AM1045" s="114" t="str">
        <f t="shared" si="359"/>
        <v/>
      </c>
      <c r="AN1045" s="80"/>
      <c r="AO1045" s="80"/>
      <c r="AP1045" s="80"/>
      <c r="AQ1045" s="80"/>
      <c r="AR1045" s="127"/>
      <c r="AS1045" s="80"/>
      <c r="AT1045" s="7"/>
      <c r="AU1045" s="7"/>
      <c r="AV1045" s="165"/>
      <c r="AW1045" s="126" t="str">
        <f t="shared" si="355"/>
        <v/>
      </c>
      <c r="AX1045" s="137"/>
      <c r="AY1045" s="147"/>
      <c r="AZ1045" s="167"/>
      <c r="BA1045" s="167"/>
      <c r="BB1045" s="147" t="str">
        <f t="shared" si="338"/>
        <v/>
      </c>
      <c r="BC1045" s="168"/>
      <c r="BD1045" s="165"/>
      <c r="BE1045" s="165"/>
      <c r="BF1045" s="165"/>
      <c r="BG1045" s="165"/>
      <c r="BH1045" s="165"/>
      <c r="BI1045" s="165"/>
      <c r="BJ1045" s="165"/>
      <c r="BK1045" s="165"/>
      <c r="BL1045" s="165"/>
      <c r="BM1045" s="165"/>
      <c r="BN1045" s="165"/>
      <c r="BO1045" s="165"/>
      <c r="BP1045" s="165"/>
      <c r="BQ1045" s="165"/>
      <c r="BS1045" s="6"/>
      <c r="BT1045" s="11"/>
      <c r="BU1045" s="6"/>
      <c r="BV1045" s="6"/>
    </row>
    <row r="1046" spans="1:74" ht="15.75" x14ac:dyDescent="0.25">
      <c r="A1046" s="52" t="s">
        <v>10055</v>
      </c>
      <c r="B1046" s="56"/>
      <c r="C1046" s="7" t="s">
        <v>111</v>
      </c>
      <c r="D1046" s="7" t="s">
        <v>11877</v>
      </c>
      <c r="E1046" s="7"/>
      <c r="F1046" s="64"/>
      <c r="G1046" s="6"/>
      <c r="H1046" s="6"/>
      <c r="I1046" s="10" t="s">
        <v>110</v>
      </c>
      <c r="J1046" s="11" t="s">
        <v>9830</v>
      </c>
      <c r="K1046" s="161"/>
      <c r="L1046" s="176"/>
      <c r="M1046" s="176">
        <v>1000</v>
      </c>
      <c r="O1046" s="162"/>
      <c r="P1046" s="80" t="s">
        <v>7728</v>
      </c>
      <c r="Q1046" s="80" t="s">
        <v>7166</v>
      </c>
      <c r="R1046" s="80"/>
      <c r="S1046" s="163"/>
      <c r="T1046" s="213"/>
      <c r="U1046" s="162"/>
      <c r="V1046" s="164"/>
      <c r="W1046" s="12" t="str">
        <f t="shared" ref="W1046" si="364">IF(COUNTIF(N1046,"spare"),"","Mqtt1")</f>
        <v>Mqtt1</v>
      </c>
      <c r="X1046" s="196" t="s">
        <v>10517</v>
      </c>
      <c r="Y1046" s="6" t="str">
        <f t="shared" si="363"/>
        <v>marpower/450000-firedetection/201h7</v>
      </c>
      <c r="Z1046" s="103" t="str">
        <f t="shared" si="362"/>
        <v>$.alarm</v>
      </c>
      <c r="AB1046" s="6"/>
      <c r="AJ1046" s="80"/>
      <c r="AM1046" s="114">
        <f t="shared" si="359"/>
        <v>1046</v>
      </c>
      <c r="AN1046" s="80"/>
      <c r="AO1046" s="80"/>
      <c r="AP1046" s="80"/>
      <c r="AQ1046" s="80"/>
      <c r="AR1046" s="127" t="s">
        <v>110</v>
      </c>
      <c r="AS1046" s="80"/>
      <c r="AT1046" s="128" t="s">
        <v>9</v>
      </c>
      <c r="AU1046" s="7"/>
      <c r="AV1046" s="129" t="s">
        <v>112</v>
      </c>
      <c r="AW1046" s="126" t="str">
        <f t="shared" si="355"/>
        <v>Please consult operation manual for more information</v>
      </c>
      <c r="AX1046" s="137"/>
      <c r="AY1046" s="147"/>
      <c r="AZ1046" s="167"/>
      <c r="BA1046" s="167"/>
      <c r="BB1046" s="147" t="str">
        <f t="shared" si="338"/>
        <v>1</v>
      </c>
      <c r="BC1046" s="168"/>
      <c r="BD1046" s="165"/>
      <c r="BE1046" s="165"/>
      <c r="BF1046" s="165"/>
      <c r="BG1046" s="165"/>
      <c r="BH1046" s="165"/>
      <c r="BI1046" s="165"/>
      <c r="BJ1046" s="165"/>
      <c r="BK1046" s="165"/>
      <c r="BL1046" s="165"/>
      <c r="BM1046" s="165"/>
      <c r="BN1046" s="165"/>
      <c r="BO1046" s="165"/>
      <c r="BP1046" s="165"/>
      <c r="BQ1046" s="165"/>
      <c r="BS1046" s="6"/>
      <c r="BT1046" s="11"/>
      <c r="BU1046" s="6"/>
      <c r="BV1046" s="6"/>
    </row>
    <row r="1047" spans="1:74" ht="15.75" x14ac:dyDescent="0.25">
      <c r="A1047" s="52" t="s">
        <v>10059</v>
      </c>
      <c r="B1047" s="56"/>
      <c r="C1047" s="7" t="s">
        <v>111</v>
      </c>
      <c r="D1047" s="7" t="s">
        <v>11877</v>
      </c>
      <c r="E1047" s="7"/>
      <c r="F1047" s="64"/>
      <c r="G1047" s="6"/>
      <c r="H1047" s="6"/>
      <c r="I1047" s="10" t="s">
        <v>110</v>
      </c>
      <c r="J1047" s="11" t="s">
        <v>9831</v>
      </c>
      <c r="K1047" s="161"/>
      <c r="L1047" s="176"/>
      <c r="M1047" s="176">
        <v>1000</v>
      </c>
      <c r="O1047" s="162"/>
      <c r="P1047" s="80" t="s">
        <v>7842</v>
      </c>
      <c r="Q1047" s="80" t="s">
        <v>7231</v>
      </c>
      <c r="R1047" s="80"/>
      <c r="S1047" s="163"/>
      <c r="T1047" s="213"/>
      <c r="U1047" s="162"/>
      <c r="V1047" s="164"/>
      <c r="W1047" s="12" t="str">
        <f>IF(COUNTIF(N1047,"spare"),"","Mqtt1")</f>
        <v>Mqtt1</v>
      </c>
      <c r="X1047" s="196" t="s">
        <v>10517</v>
      </c>
      <c r="Y1047" s="6" t="str">
        <f t="shared" si="363"/>
        <v>marpower/450000-firedetection/201h7</v>
      </c>
      <c r="Z1047" s="103" t="str">
        <f t="shared" si="362"/>
        <v>$.prealarm</v>
      </c>
      <c r="AB1047" s="6"/>
      <c r="AJ1047" s="80"/>
      <c r="AM1047" s="114">
        <f t="shared" si="359"/>
        <v>1047</v>
      </c>
      <c r="AN1047" s="80"/>
      <c r="AO1047" s="80"/>
      <c r="AP1047" s="80"/>
      <c r="AQ1047" s="80"/>
      <c r="AR1047" s="127" t="s">
        <v>110</v>
      </c>
      <c r="AS1047" s="80"/>
      <c r="AT1047" s="128" t="s">
        <v>9</v>
      </c>
      <c r="AU1047" s="7"/>
      <c r="AV1047" s="129" t="s">
        <v>116</v>
      </c>
      <c r="AW1047" s="126" t="str">
        <f t="shared" si="355"/>
        <v>Please consult operation manual for more information</v>
      </c>
      <c r="AX1047" s="137"/>
      <c r="AY1047" s="147"/>
      <c r="AZ1047" s="167"/>
      <c r="BA1047" s="167"/>
      <c r="BB1047" s="147" t="str">
        <f t="shared" si="338"/>
        <v>1</v>
      </c>
      <c r="BC1047" s="168"/>
      <c r="BD1047" s="165"/>
      <c r="BE1047" s="165"/>
      <c r="BF1047" s="165"/>
      <c r="BG1047" s="165"/>
      <c r="BH1047" s="165"/>
      <c r="BI1047" s="165"/>
      <c r="BJ1047" s="165"/>
      <c r="BK1047" s="165"/>
      <c r="BL1047" s="165"/>
      <c r="BM1047" s="165"/>
      <c r="BN1047" s="165"/>
      <c r="BO1047" s="165"/>
      <c r="BP1047" s="165"/>
      <c r="BQ1047" s="165"/>
      <c r="BS1047" s="6"/>
      <c r="BT1047" s="11"/>
      <c r="BU1047" s="6"/>
      <c r="BV1047" s="6"/>
    </row>
    <row r="1048" spans="1:74" ht="15.75" x14ac:dyDescent="0.25">
      <c r="A1048" s="52" t="s">
        <v>10055</v>
      </c>
      <c r="B1048" s="56"/>
      <c r="C1048" s="7" t="s">
        <v>111</v>
      </c>
      <c r="D1048" s="7" t="s">
        <v>11877</v>
      </c>
      <c r="E1048" s="7"/>
      <c r="F1048" s="64"/>
      <c r="G1048" s="6"/>
      <c r="H1048" s="6"/>
      <c r="I1048" s="10" t="s">
        <v>110</v>
      </c>
      <c r="J1048" s="11" t="s">
        <v>9832</v>
      </c>
      <c r="K1048" s="161"/>
      <c r="L1048" s="176"/>
      <c r="M1048" s="176">
        <v>1000</v>
      </c>
      <c r="O1048" s="162"/>
      <c r="P1048" s="80" t="s">
        <v>7956</v>
      </c>
      <c r="Q1048" s="80" t="s">
        <v>7232</v>
      </c>
      <c r="R1048" s="80"/>
      <c r="S1048" s="163"/>
      <c r="T1048" s="213"/>
      <c r="U1048" s="162"/>
      <c r="V1048" s="164"/>
      <c r="W1048" s="12" t="str">
        <f>IF(COUNTIF(N1048,"spare"),"","Mqtt1")</f>
        <v>Mqtt1</v>
      </c>
      <c r="X1048" s="196" t="s">
        <v>10517</v>
      </c>
      <c r="Y1048" s="6" t="str">
        <f t="shared" si="363"/>
        <v>marpower/450000-firedetection/201h7</v>
      </c>
      <c r="Z1048" s="103" t="str">
        <f t="shared" si="362"/>
        <v>$.fault</v>
      </c>
      <c r="AB1048" s="6"/>
      <c r="AJ1048" s="80"/>
      <c r="AM1048" s="114">
        <f t="shared" si="359"/>
        <v>1048</v>
      </c>
      <c r="AN1048" s="80"/>
      <c r="AO1048" s="80"/>
      <c r="AP1048" s="80"/>
      <c r="AQ1048" s="80"/>
      <c r="AR1048" s="127" t="s">
        <v>110</v>
      </c>
      <c r="AS1048" s="80"/>
      <c r="AT1048" s="128" t="s">
        <v>9</v>
      </c>
      <c r="AU1048" s="7"/>
      <c r="AV1048" s="129" t="s">
        <v>112</v>
      </c>
      <c r="AW1048" s="126" t="str">
        <f t="shared" si="355"/>
        <v>Please consult operation manual for more information</v>
      </c>
      <c r="AX1048" s="137"/>
      <c r="AY1048" s="147"/>
      <c r="AZ1048" s="167"/>
      <c r="BA1048" s="167"/>
      <c r="BB1048" s="147" t="str">
        <f t="shared" ref="BB1048:BB1111" si="365">IF(ISNUMBER(AM1048),"1","")</f>
        <v>1</v>
      </c>
      <c r="BC1048" s="168"/>
      <c r="BD1048" s="165"/>
      <c r="BE1048" s="165"/>
      <c r="BF1048" s="165"/>
      <c r="BG1048" s="165"/>
      <c r="BH1048" s="165"/>
      <c r="BI1048" s="165"/>
      <c r="BJ1048" s="165"/>
      <c r="BK1048" s="165"/>
      <c r="BL1048" s="165"/>
      <c r="BM1048" s="165"/>
      <c r="BN1048" s="165"/>
      <c r="BO1048" s="165"/>
      <c r="BP1048" s="165"/>
      <c r="BQ1048" s="165"/>
      <c r="BS1048" s="6"/>
      <c r="BT1048" s="11"/>
      <c r="BU1048" s="6"/>
      <c r="BV1048" s="6"/>
    </row>
    <row r="1049" spans="1:74" ht="15.75" x14ac:dyDescent="0.25">
      <c r="A1049" s="52" t="s">
        <v>10055</v>
      </c>
      <c r="B1049" s="56"/>
      <c r="C1049" s="7" t="s">
        <v>111</v>
      </c>
      <c r="D1049" s="7" t="s">
        <v>11877</v>
      </c>
      <c r="E1049" s="7"/>
      <c r="F1049" s="64"/>
      <c r="G1049" s="6"/>
      <c r="H1049" s="6"/>
      <c r="I1049" s="10" t="s">
        <v>110</v>
      </c>
      <c r="J1049" s="11" t="s">
        <v>9833</v>
      </c>
      <c r="K1049" s="161"/>
      <c r="L1049" s="176"/>
      <c r="M1049" s="176">
        <v>1000</v>
      </c>
      <c r="O1049" s="162"/>
      <c r="P1049" s="80" t="s">
        <v>8070</v>
      </c>
      <c r="Q1049" s="80" t="s">
        <v>7233</v>
      </c>
      <c r="R1049" s="80"/>
      <c r="S1049" s="163"/>
      <c r="T1049" s="213"/>
      <c r="U1049" s="162"/>
      <c r="V1049" s="164"/>
      <c r="W1049" s="12" t="str">
        <f>IF(COUNTIF(N1049,"spare"),"","Mqtt1")</f>
        <v>Mqtt1</v>
      </c>
      <c r="X1049" s="196" t="s">
        <v>10517</v>
      </c>
      <c r="Y1049" s="6" t="str">
        <f t="shared" si="363"/>
        <v>marpower/450000-firedetection/201h7</v>
      </c>
      <c r="Z1049" s="103" t="str">
        <f t="shared" si="362"/>
        <v>$.disabled</v>
      </c>
      <c r="AB1049" s="6"/>
      <c r="AJ1049" s="80"/>
      <c r="AM1049" s="114">
        <f t="shared" si="359"/>
        <v>1049</v>
      </c>
      <c r="AN1049" s="80"/>
      <c r="AO1049" s="80"/>
      <c r="AP1049" s="80"/>
      <c r="AQ1049" s="80"/>
      <c r="AR1049" s="127" t="s">
        <v>110</v>
      </c>
      <c r="AS1049" s="80"/>
      <c r="AT1049" s="128" t="s">
        <v>9</v>
      </c>
      <c r="AU1049" s="7"/>
      <c r="AV1049" s="129" t="s">
        <v>112</v>
      </c>
      <c r="AW1049" s="126" t="str">
        <f t="shared" si="355"/>
        <v>Please consult operation manual for more information</v>
      </c>
      <c r="AX1049" s="137"/>
      <c r="AY1049" s="147"/>
      <c r="AZ1049" s="167"/>
      <c r="BA1049" s="167"/>
      <c r="BB1049" s="147" t="str">
        <f t="shared" si="365"/>
        <v>1</v>
      </c>
      <c r="BC1049" s="168"/>
      <c r="BD1049" s="165"/>
      <c r="BE1049" s="165"/>
      <c r="BF1049" s="165"/>
      <c r="BG1049" s="165"/>
      <c r="BH1049" s="165"/>
      <c r="BI1049" s="165"/>
      <c r="BJ1049" s="165"/>
      <c r="BK1049" s="165"/>
      <c r="BL1049" s="165"/>
      <c r="BM1049" s="165"/>
      <c r="BN1049" s="165"/>
      <c r="BO1049" s="165"/>
      <c r="BP1049" s="165"/>
      <c r="BQ1049" s="165"/>
      <c r="BS1049" s="6"/>
      <c r="BT1049" s="11"/>
      <c r="BU1049" s="6"/>
      <c r="BV1049" s="6"/>
    </row>
    <row r="1050" spans="1:74" ht="15.75" x14ac:dyDescent="0.25">
      <c r="A1050" s="52" t="s">
        <v>10055</v>
      </c>
      <c r="B1050" s="56"/>
      <c r="C1050" s="7" t="s">
        <v>111</v>
      </c>
      <c r="D1050" s="7" t="s">
        <v>11877</v>
      </c>
      <c r="E1050" s="7"/>
      <c r="F1050" s="64"/>
      <c r="G1050" s="6"/>
      <c r="H1050" s="6"/>
      <c r="I1050" s="10" t="s">
        <v>110</v>
      </c>
      <c r="J1050" s="11" t="s">
        <v>9834</v>
      </c>
      <c r="K1050" s="161"/>
      <c r="L1050" s="176"/>
      <c r="M1050" s="176">
        <v>1000</v>
      </c>
      <c r="O1050" s="162"/>
      <c r="P1050" s="80" t="s">
        <v>8184</v>
      </c>
      <c r="Q1050" s="80" t="s">
        <v>7234</v>
      </c>
      <c r="R1050" s="80"/>
      <c r="S1050" s="163"/>
      <c r="T1050" s="213"/>
      <c r="U1050" s="162"/>
      <c r="V1050" s="164"/>
      <c r="W1050" s="12" t="str">
        <f>IF(COUNTIF(N1050,"spare"),"","Mqtt1")</f>
        <v>Mqtt1</v>
      </c>
      <c r="X1050" s="196" t="s">
        <v>10517</v>
      </c>
      <c r="Y1050" s="6" t="str">
        <f t="shared" si="363"/>
        <v>marpower/450000-firedetection/201h7</v>
      </c>
      <c r="Z1050" s="103" t="str">
        <f t="shared" si="362"/>
        <v>$.test</v>
      </c>
      <c r="AB1050" s="6"/>
      <c r="AJ1050" s="80"/>
      <c r="AM1050" s="114" t="str">
        <f t="shared" si="359"/>
        <v/>
      </c>
      <c r="AN1050" s="80"/>
      <c r="AO1050" s="80"/>
      <c r="AP1050" s="80"/>
      <c r="AQ1050" s="80"/>
      <c r="AR1050" s="127"/>
      <c r="AS1050" s="80"/>
      <c r="AT1050" s="7"/>
      <c r="AU1050" s="7"/>
      <c r="AV1050" s="165"/>
      <c r="AW1050" s="126" t="str">
        <f t="shared" si="355"/>
        <v/>
      </c>
      <c r="AX1050" s="137"/>
      <c r="AY1050" s="147"/>
      <c r="AZ1050" s="167"/>
      <c r="BA1050" s="167"/>
      <c r="BB1050" s="147" t="str">
        <f t="shared" si="365"/>
        <v/>
      </c>
      <c r="BC1050" s="168"/>
      <c r="BD1050" s="165"/>
      <c r="BE1050" s="165"/>
      <c r="BF1050" s="165"/>
      <c r="BG1050" s="165"/>
      <c r="BH1050" s="165"/>
      <c r="BI1050" s="165"/>
      <c r="BJ1050" s="165"/>
      <c r="BK1050" s="165"/>
      <c r="BL1050" s="165"/>
      <c r="BM1050" s="165"/>
      <c r="BN1050" s="165"/>
      <c r="BO1050" s="165"/>
      <c r="BP1050" s="165"/>
      <c r="BQ1050" s="165"/>
      <c r="BS1050" s="6"/>
      <c r="BT1050" s="11"/>
      <c r="BU1050" s="6"/>
      <c r="BV1050" s="6"/>
    </row>
    <row r="1051" spans="1:74" ht="15.75" x14ac:dyDescent="0.25">
      <c r="A1051" s="52" t="s">
        <v>10055</v>
      </c>
      <c r="B1051" s="56"/>
      <c r="C1051" s="7" t="s">
        <v>9455</v>
      </c>
      <c r="D1051" s="7" t="s">
        <v>11877</v>
      </c>
      <c r="E1051" s="7"/>
      <c r="F1051" s="64"/>
      <c r="G1051" s="6"/>
      <c r="H1051" s="6"/>
      <c r="I1051"/>
      <c r="J1051" s="11" t="s">
        <v>7019</v>
      </c>
      <c r="K1051" s="161" t="s">
        <v>511</v>
      </c>
      <c r="L1051" s="176"/>
      <c r="M1051" s="176">
        <v>1000</v>
      </c>
      <c r="N1051" s="80" t="s">
        <v>1396</v>
      </c>
      <c r="O1051" s="162"/>
      <c r="P1051" s="80" t="s">
        <v>7495</v>
      </c>
      <c r="Q1051" s="80"/>
      <c r="R1051" s="80"/>
      <c r="S1051" s="163"/>
      <c r="T1051" s="213"/>
      <c r="U1051" s="162"/>
      <c r="V1051" s="164"/>
      <c r="W1051" s="12"/>
      <c r="X1051" s="196" t="s">
        <v>10445</v>
      </c>
      <c r="Y1051" s="6"/>
      <c r="Z1051" s="103"/>
      <c r="AA1051" s="12">
        <v>1</v>
      </c>
      <c r="AB1051" s="6" t="s">
        <v>196</v>
      </c>
      <c r="AC1051" s="103">
        <v>52</v>
      </c>
      <c r="AJ1051" s="80"/>
      <c r="AK1051" s="113" t="s">
        <v>11878</v>
      </c>
      <c r="AM1051" s="114" t="str">
        <f t="shared" si="359"/>
        <v/>
      </c>
      <c r="AN1051" s="80"/>
      <c r="AO1051" s="80"/>
      <c r="AP1051" s="80"/>
      <c r="AQ1051" s="80"/>
      <c r="AR1051" s="127"/>
      <c r="AS1051" s="80"/>
      <c r="AT1051" s="128"/>
      <c r="AU1051" s="7"/>
      <c r="AV1051" s="129"/>
      <c r="AW1051" s="126" t="str">
        <f t="shared" si="355"/>
        <v/>
      </c>
      <c r="AX1051" s="137"/>
      <c r="AY1051" s="147"/>
      <c r="AZ1051" s="167"/>
      <c r="BA1051" s="167"/>
      <c r="BB1051" s="147" t="str">
        <f t="shared" si="365"/>
        <v/>
      </c>
      <c r="BC1051" s="168"/>
      <c r="BD1051" s="165"/>
      <c r="BE1051" s="165"/>
      <c r="BF1051" s="165"/>
      <c r="BG1051" s="165"/>
      <c r="BH1051" s="165"/>
      <c r="BI1051" s="165"/>
      <c r="BJ1051" s="165"/>
      <c r="BK1051" s="165"/>
      <c r="BL1051" s="165"/>
      <c r="BM1051" s="165"/>
      <c r="BN1051" s="165"/>
      <c r="BO1051" s="165"/>
      <c r="BP1051" s="165"/>
      <c r="BQ1051" s="165"/>
      <c r="BS1051" s="6"/>
      <c r="BT1051" s="11"/>
      <c r="BU1051" s="6"/>
      <c r="BV1051" s="6"/>
    </row>
    <row r="1052" spans="1:74" ht="15.75" x14ac:dyDescent="0.25">
      <c r="A1052" s="52" t="s">
        <v>10055</v>
      </c>
      <c r="B1052" s="56"/>
      <c r="C1052" s="7" t="s">
        <v>111</v>
      </c>
      <c r="D1052" s="7" t="s">
        <v>11877</v>
      </c>
      <c r="E1052" s="7"/>
      <c r="F1052" s="64"/>
      <c r="G1052" s="6"/>
      <c r="H1052" s="6"/>
      <c r="I1052" s="10" t="s">
        <v>110</v>
      </c>
      <c r="J1052" s="11" t="s">
        <v>9835</v>
      </c>
      <c r="K1052" s="161"/>
      <c r="L1052" s="176"/>
      <c r="M1052" s="176">
        <v>1000</v>
      </c>
      <c r="O1052" s="162"/>
      <c r="P1052" s="80" t="s">
        <v>7729</v>
      </c>
      <c r="Q1052" s="80" t="s">
        <v>7167</v>
      </c>
      <c r="R1052" s="80"/>
      <c r="S1052" s="163"/>
      <c r="T1052" s="213"/>
      <c r="U1052" s="162"/>
      <c r="V1052" s="164"/>
      <c r="W1052" s="12" t="str">
        <f t="shared" ref="W1052" si="366">IF(COUNTIF(N1052,"spare"),"","Mqtt1")</f>
        <v>Mqtt1</v>
      </c>
      <c r="X1052" s="196" t="s">
        <v>10518</v>
      </c>
      <c r="Y1052" s="6" t="str">
        <f>LOWER(SUBSTITUTE(SUBSTITUTE(IF(COUNTIF(N1052,"spare"),"",_xlfn.CONCAT("marpower/",IF(X1052&lt;&gt;"","450000 FIREDETECTION/"&amp;X1052,"450000 FIREDETECTION GENERAL")))," ","-"),"_","-"))</f>
        <v>marpower/450000-firedetection/201h44</v>
      </c>
      <c r="Z1052" s="103" t="str">
        <f t="shared" ref="Z1052:Z1061" si="367">IF(COUNTIF(N1052,"spare"),"","$."&amp;_xlfn.REGEXREPLACE(IF(X1052="",J1052,_xlfn.REGEXREPLACE(J1052,".*_","")),"^FIRE_",""))</f>
        <v>$.alarm</v>
      </c>
      <c r="AB1052" s="6"/>
      <c r="AJ1052" s="80"/>
      <c r="AM1052" s="114">
        <f t="shared" si="359"/>
        <v>1052</v>
      </c>
      <c r="AN1052" s="80"/>
      <c r="AO1052" s="80"/>
      <c r="AP1052" s="80"/>
      <c r="AQ1052" s="80"/>
      <c r="AR1052" s="127" t="s">
        <v>110</v>
      </c>
      <c r="AS1052" s="80"/>
      <c r="AT1052" s="128" t="s">
        <v>9</v>
      </c>
      <c r="AU1052" s="7"/>
      <c r="AV1052" s="129" t="s">
        <v>112</v>
      </c>
      <c r="AW1052" s="126" t="str">
        <f t="shared" si="355"/>
        <v>Please consult operation manual for more information</v>
      </c>
      <c r="AX1052" s="137"/>
      <c r="AY1052" s="147"/>
      <c r="AZ1052" s="167"/>
      <c r="BA1052" s="167"/>
      <c r="BB1052" s="147" t="str">
        <f t="shared" si="365"/>
        <v>1</v>
      </c>
      <c r="BC1052" s="168"/>
      <c r="BD1052" s="165"/>
      <c r="BE1052" s="165"/>
      <c r="BF1052" s="165"/>
      <c r="BG1052" s="165"/>
      <c r="BH1052" s="165"/>
      <c r="BI1052" s="165"/>
      <c r="BJ1052" s="165"/>
      <c r="BK1052" s="165"/>
      <c r="BL1052" s="165"/>
      <c r="BM1052" s="165"/>
      <c r="BN1052" s="165"/>
      <c r="BO1052" s="165"/>
      <c r="BP1052" s="165"/>
      <c r="BQ1052" s="165"/>
      <c r="BS1052" s="6"/>
      <c r="BT1052" s="11"/>
      <c r="BU1052" s="6"/>
      <c r="BV1052" s="6"/>
    </row>
    <row r="1053" spans="1:74" ht="15.75" x14ac:dyDescent="0.25">
      <c r="A1053" s="52" t="s">
        <v>10059</v>
      </c>
      <c r="B1053" s="56"/>
      <c r="C1053" s="7" t="s">
        <v>111</v>
      </c>
      <c r="D1053" s="7" t="s">
        <v>11877</v>
      </c>
      <c r="E1053" s="7"/>
      <c r="F1053" s="64"/>
      <c r="G1053" s="6"/>
      <c r="H1053" s="6"/>
      <c r="I1053" s="10" t="s">
        <v>110</v>
      </c>
      <c r="J1053" s="11" t="s">
        <v>9836</v>
      </c>
      <c r="K1053" s="161"/>
      <c r="L1053" s="176"/>
      <c r="M1053" s="176">
        <v>1000</v>
      </c>
      <c r="O1053" s="162"/>
      <c r="P1053" s="80" t="s">
        <v>7843</v>
      </c>
      <c r="Q1053" s="80" t="s">
        <v>7219</v>
      </c>
      <c r="R1053" s="80"/>
      <c r="S1053" s="163"/>
      <c r="T1053" s="213"/>
      <c r="U1053" s="162"/>
      <c r="V1053" s="164"/>
      <c r="W1053" s="12" t="str">
        <f>IF(COUNTIF(N1053,"spare"),"","Mqtt1")</f>
        <v>Mqtt1</v>
      </c>
      <c r="X1053" s="196" t="s">
        <v>10518</v>
      </c>
      <c r="Y1053" s="6" t="str">
        <f t="shared" ref="Y1053:Y1061" si="368">LOWER(SUBSTITUTE(SUBSTITUTE(IF(COUNTIF(N1053,"spare"),"",_xlfn.CONCAT("marpower/",IF(X1053&lt;&gt;"","450000 FIREDETECTION/"&amp;X1053,"450000 FIREDETECTION GENERAL")))," ","-"),"_","-"))</f>
        <v>marpower/450000-firedetection/201h44</v>
      </c>
      <c r="Z1053" s="103" t="str">
        <f t="shared" si="367"/>
        <v>$.prealarm</v>
      </c>
      <c r="AB1053" s="6"/>
      <c r="AJ1053" s="80"/>
      <c r="AM1053" s="114">
        <f t="shared" si="359"/>
        <v>1053</v>
      </c>
      <c r="AN1053" s="80"/>
      <c r="AO1053" s="80"/>
      <c r="AP1053" s="80"/>
      <c r="AQ1053" s="80"/>
      <c r="AR1053" s="127" t="s">
        <v>110</v>
      </c>
      <c r="AS1053" s="80"/>
      <c r="AT1053" s="128" t="s">
        <v>9</v>
      </c>
      <c r="AU1053" s="7"/>
      <c r="AV1053" s="129" t="s">
        <v>116</v>
      </c>
      <c r="AW1053" s="126" t="str">
        <f t="shared" si="355"/>
        <v>Please consult operation manual for more information</v>
      </c>
      <c r="AX1053" s="137"/>
      <c r="AY1053" s="147"/>
      <c r="AZ1053" s="167"/>
      <c r="BA1053" s="167"/>
      <c r="BB1053" s="147" t="str">
        <f t="shared" si="365"/>
        <v>1</v>
      </c>
      <c r="BC1053" s="168"/>
      <c r="BD1053" s="165"/>
      <c r="BE1053" s="165"/>
      <c r="BF1053" s="165"/>
      <c r="BG1053" s="165"/>
      <c r="BH1053" s="165"/>
      <c r="BI1053" s="165"/>
      <c r="BJ1053" s="165"/>
      <c r="BK1053" s="165"/>
      <c r="BL1053" s="165"/>
      <c r="BM1053" s="165"/>
      <c r="BN1053" s="165"/>
      <c r="BO1053" s="165"/>
      <c r="BP1053" s="165"/>
      <c r="BQ1053" s="165"/>
      <c r="BS1053" s="6"/>
      <c r="BT1053" s="11"/>
      <c r="BU1053" s="6"/>
      <c r="BV1053" s="6"/>
    </row>
    <row r="1054" spans="1:74" ht="15.75" x14ac:dyDescent="0.25">
      <c r="A1054" s="52" t="s">
        <v>10055</v>
      </c>
      <c r="B1054" s="56"/>
      <c r="C1054" s="7" t="s">
        <v>111</v>
      </c>
      <c r="D1054" s="7" t="s">
        <v>11877</v>
      </c>
      <c r="E1054" s="7"/>
      <c r="F1054" s="64"/>
      <c r="G1054" s="6"/>
      <c r="H1054" s="6"/>
      <c r="I1054" s="10" t="s">
        <v>110</v>
      </c>
      <c r="J1054" s="11" t="s">
        <v>9837</v>
      </c>
      <c r="K1054" s="161"/>
      <c r="L1054" s="176"/>
      <c r="M1054" s="176">
        <v>1000</v>
      </c>
      <c r="O1054" s="162"/>
      <c r="P1054" s="80" t="s">
        <v>7957</v>
      </c>
      <c r="Q1054" s="80" t="s">
        <v>7220</v>
      </c>
      <c r="R1054" s="80"/>
      <c r="S1054" s="163"/>
      <c r="T1054" s="213"/>
      <c r="U1054" s="162"/>
      <c r="V1054" s="164"/>
      <c r="W1054" s="12" t="str">
        <f>IF(COUNTIF(N1054,"spare"),"","Mqtt1")</f>
        <v>Mqtt1</v>
      </c>
      <c r="X1054" s="196" t="s">
        <v>10518</v>
      </c>
      <c r="Y1054" s="6" t="str">
        <f t="shared" si="368"/>
        <v>marpower/450000-firedetection/201h44</v>
      </c>
      <c r="Z1054" s="103" t="str">
        <f t="shared" si="367"/>
        <v>$.fault</v>
      </c>
      <c r="AB1054" s="6"/>
      <c r="AJ1054" s="80"/>
      <c r="AM1054" s="114">
        <f t="shared" si="359"/>
        <v>1054</v>
      </c>
      <c r="AN1054" s="80"/>
      <c r="AO1054" s="80"/>
      <c r="AP1054" s="80"/>
      <c r="AQ1054" s="80"/>
      <c r="AR1054" s="127" t="s">
        <v>110</v>
      </c>
      <c r="AS1054" s="80"/>
      <c r="AT1054" s="128" t="s">
        <v>9</v>
      </c>
      <c r="AU1054" s="7"/>
      <c r="AV1054" s="129" t="s">
        <v>112</v>
      </c>
      <c r="AW1054" s="126" t="str">
        <f t="shared" si="355"/>
        <v>Please consult operation manual for more information</v>
      </c>
      <c r="AX1054" s="137"/>
      <c r="AY1054" s="147"/>
      <c r="AZ1054" s="167"/>
      <c r="BA1054" s="167"/>
      <c r="BB1054" s="147" t="str">
        <f t="shared" si="365"/>
        <v>1</v>
      </c>
      <c r="BC1054" s="168"/>
      <c r="BD1054" s="165"/>
      <c r="BE1054" s="165"/>
      <c r="BF1054" s="165"/>
      <c r="BG1054" s="165"/>
      <c r="BH1054" s="165"/>
      <c r="BI1054" s="165"/>
      <c r="BJ1054" s="165"/>
      <c r="BK1054" s="165"/>
      <c r="BL1054" s="165"/>
      <c r="BM1054" s="165"/>
      <c r="BN1054" s="165"/>
      <c r="BO1054" s="165"/>
      <c r="BP1054" s="165"/>
      <c r="BQ1054" s="165"/>
      <c r="BS1054" s="6"/>
      <c r="BT1054" s="11"/>
      <c r="BU1054" s="6"/>
      <c r="BV1054" s="6"/>
    </row>
    <row r="1055" spans="1:74" ht="15.75" x14ac:dyDescent="0.25">
      <c r="A1055" s="52" t="s">
        <v>10055</v>
      </c>
      <c r="B1055" s="56"/>
      <c r="C1055" s="7" t="s">
        <v>111</v>
      </c>
      <c r="D1055" s="7" t="s">
        <v>11877</v>
      </c>
      <c r="E1055" s="7"/>
      <c r="F1055" s="64"/>
      <c r="G1055" s="6"/>
      <c r="H1055" s="6"/>
      <c r="I1055" s="10" t="s">
        <v>110</v>
      </c>
      <c r="J1055" s="11" t="s">
        <v>9838</v>
      </c>
      <c r="K1055" s="161"/>
      <c r="L1055" s="176"/>
      <c r="M1055" s="176">
        <v>1000</v>
      </c>
      <c r="O1055" s="162"/>
      <c r="P1055" s="80" t="s">
        <v>8071</v>
      </c>
      <c r="Q1055" s="80" t="s">
        <v>7221</v>
      </c>
      <c r="R1055" s="80"/>
      <c r="S1055" s="163"/>
      <c r="T1055" s="213"/>
      <c r="U1055" s="162"/>
      <c r="V1055" s="164"/>
      <c r="W1055" s="12" t="str">
        <f>IF(COUNTIF(N1055,"spare"),"","Mqtt1")</f>
        <v>Mqtt1</v>
      </c>
      <c r="X1055" s="196" t="s">
        <v>10518</v>
      </c>
      <c r="Y1055" s="6" t="str">
        <f t="shared" si="368"/>
        <v>marpower/450000-firedetection/201h44</v>
      </c>
      <c r="Z1055" s="103" t="str">
        <f t="shared" si="367"/>
        <v>$.disabled</v>
      </c>
      <c r="AB1055" s="6"/>
      <c r="AJ1055" s="80"/>
      <c r="AM1055" s="114">
        <f t="shared" si="359"/>
        <v>1055</v>
      </c>
      <c r="AN1055" s="80"/>
      <c r="AO1055" s="80"/>
      <c r="AP1055" s="80"/>
      <c r="AQ1055" s="80"/>
      <c r="AR1055" s="127" t="s">
        <v>110</v>
      </c>
      <c r="AS1055" s="80"/>
      <c r="AT1055" s="128" t="s">
        <v>9</v>
      </c>
      <c r="AU1055" s="7"/>
      <c r="AV1055" s="129" t="s">
        <v>112</v>
      </c>
      <c r="AW1055" s="126" t="str">
        <f t="shared" si="355"/>
        <v>Please consult operation manual for more information</v>
      </c>
      <c r="AX1055" s="137"/>
      <c r="AY1055" s="147"/>
      <c r="AZ1055" s="167"/>
      <c r="BA1055" s="167"/>
      <c r="BB1055" s="147" t="str">
        <f t="shared" si="365"/>
        <v>1</v>
      </c>
      <c r="BC1055" s="168"/>
      <c r="BD1055" s="165"/>
      <c r="BE1055" s="165"/>
      <c r="BF1055" s="165"/>
      <c r="BG1055" s="165"/>
      <c r="BH1055" s="165"/>
      <c r="BI1055" s="165"/>
      <c r="BJ1055" s="165"/>
      <c r="BK1055" s="165"/>
      <c r="BL1055" s="165"/>
      <c r="BM1055" s="165"/>
      <c r="BN1055" s="165"/>
      <c r="BO1055" s="165"/>
      <c r="BP1055" s="165"/>
      <c r="BQ1055" s="165"/>
      <c r="BS1055" s="6"/>
      <c r="BT1055" s="11"/>
      <c r="BU1055" s="6"/>
      <c r="BV1055" s="6"/>
    </row>
    <row r="1056" spans="1:74" ht="15.75" x14ac:dyDescent="0.25">
      <c r="A1056" s="52" t="s">
        <v>10055</v>
      </c>
      <c r="B1056" s="56"/>
      <c r="C1056" s="7" t="s">
        <v>111</v>
      </c>
      <c r="D1056" s="7" t="s">
        <v>11877</v>
      </c>
      <c r="E1056" s="7"/>
      <c r="F1056" s="64"/>
      <c r="G1056" s="6"/>
      <c r="H1056" s="6"/>
      <c r="I1056" s="10" t="s">
        <v>110</v>
      </c>
      <c r="J1056" s="11" t="s">
        <v>9839</v>
      </c>
      <c r="K1056" s="161"/>
      <c r="L1056" s="176"/>
      <c r="M1056" s="176">
        <v>1000</v>
      </c>
      <c r="O1056" s="162"/>
      <c r="P1056" s="80" t="s">
        <v>8185</v>
      </c>
      <c r="Q1056" s="80" t="s">
        <v>7222</v>
      </c>
      <c r="R1056" s="80"/>
      <c r="S1056" s="163"/>
      <c r="T1056" s="213"/>
      <c r="U1056" s="162"/>
      <c r="V1056" s="164"/>
      <c r="W1056" s="12" t="str">
        <f>IF(COUNTIF(N1056,"spare"),"","Mqtt1")</f>
        <v>Mqtt1</v>
      </c>
      <c r="X1056" s="196" t="s">
        <v>10518</v>
      </c>
      <c r="Y1056" s="6" t="str">
        <f t="shared" si="368"/>
        <v>marpower/450000-firedetection/201h44</v>
      </c>
      <c r="Z1056" s="103" t="str">
        <f t="shared" si="367"/>
        <v>$.test</v>
      </c>
      <c r="AB1056" s="6"/>
      <c r="AJ1056" s="80"/>
      <c r="AM1056" s="114" t="str">
        <f t="shared" si="359"/>
        <v/>
      </c>
      <c r="AN1056" s="80"/>
      <c r="AO1056" s="80"/>
      <c r="AP1056" s="80"/>
      <c r="AQ1056" s="80"/>
      <c r="AR1056" s="127"/>
      <c r="AS1056" s="80"/>
      <c r="AT1056" s="7"/>
      <c r="AU1056" s="7"/>
      <c r="AV1056" s="165"/>
      <c r="AW1056" s="126" t="str">
        <f t="shared" si="355"/>
        <v/>
      </c>
      <c r="AX1056" s="137"/>
      <c r="AY1056" s="147"/>
      <c r="AZ1056" s="167"/>
      <c r="BA1056" s="167"/>
      <c r="BB1056" s="147" t="str">
        <f t="shared" si="365"/>
        <v/>
      </c>
      <c r="BC1056" s="168"/>
      <c r="BD1056" s="165"/>
      <c r="BE1056" s="165"/>
      <c r="BF1056" s="165"/>
      <c r="BG1056" s="165"/>
      <c r="BH1056" s="165"/>
      <c r="BI1056" s="165"/>
      <c r="BJ1056" s="165"/>
      <c r="BK1056" s="165"/>
      <c r="BL1056" s="165"/>
      <c r="BM1056" s="165"/>
      <c r="BN1056" s="165"/>
      <c r="BO1056" s="165"/>
      <c r="BP1056" s="165"/>
      <c r="BQ1056" s="165"/>
      <c r="BS1056" s="6"/>
      <c r="BT1056" s="11"/>
      <c r="BU1056" s="6"/>
      <c r="BV1056" s="6"/>
    </row>
    <row r="1057" spans="1:74" ht="15.75" x14ac:dyDescent="0.25">
      <c r="A1057" s="52" t="s">
        <v>10055</v>
      </c>
      <c r="B1057" s="56"/>
      <c r="C1057" s="7" t="s">
        <v>111</v>
      </c>
      <c r="D1057" s="7" t="s">
        <v>11877</v>
      </c>
      <c r="E1057" s="7"/>
      <c r="F1057" s="64"/>
      <c r="G1057" s="6"/>
      <c r="H1057" s="6"/>
      <c r="I1057" s="10" t="s">
        <v>110</v>
      </c>
      <c r="J1057" s="11" t="s">
        <v>9840</v>
      </c>
      <c r="K1057" s="161"/>
      <c r="L1057" s="176"/>
      <c r="M1057" s="176">
        <v>1000</v>
      </c>
      <c r="O1057" s="162"/>
      <c r="P1057" s="80" t="s">
        <v>7730</v>
      </c>
      <c r="Q1057" s="80" t="s">
        <v>7168</v>
      </c>
      <c r="R1057" s="80"/>
      <c r="S1057" s="163"/>
      <c r="T1057" s="213"/>
      <c r="U1057" s="162"/>
      <c r="V1057" s="164"/>
      <c r="W1057" s="12" t="str">
        <f t="shared" ref="W1057" si="369">IF(COUNTIF(N1057,"spare"),"","Mqtt1")</f>
        <v>Mqtt1</v>
      </c>
      <c r="X1057" s="196" t="s">
        <v>10519</v>
      </c>
      <c r="Y1057" s="6" t="str">
        <f t="shared" si="368"/>
        <v>marpower/450000-firedetection/201h52</v>
      </c>
      <c r="Z1057" s="103" t="str">
        <f t="shared" si="367"/>
        <v>$.alarm</v>
      </c>
      <c r="AB1057" s="6"/>
      <c r="AJ1057" s="80"/>
      <c r="AM1057" s="114">
        <f t="shared" si="359"/>
        <v>1057</v>
      </c>
      <c r="AN1057" s="80"/>
      <c r="AO1057" s="80"/>
      <c r="AP1057" s="80"/>
      <c r="AQ1057" s="80"/>
      <c r="AR1057" s="127" t="s">
        <v>110</v>
      </c>
      <c r="AS1057" s="80"/>
      <c r="AT1057" s="128" t="s">
        <v>9</v>
      </c>
      <c r="AU1057" s="7"/>
      <c r="AV1057" s="129" t="s">
        <v>112</v>
      </c>
      <c r="AW1057" s="126" t="str">
        <f t="shared" si="355"/>
        <v>Please consult operation manual for more information</v>
      </c>
      <c r="AX1057" s="137"/>
      <c r="AY1057" s="147"/>
      <c r="AZ1057" s="167"/>
      <c r="BA1057" s="167"/>
      <c r="BB1057" s="147" t="str">
        <f t="shared" si="365"/>
        <v>1</v>
      </c>
      <c r="BC1057" s="168"/>
      <c r="BD1057" s="165"/>
      <c r="BE1057" s="165"/>
      <c r="BF1057" s="165"/>
      <c r="BG1057" s="165"/>
      <c r="BH1057" s="165"/>
      <c r="BI1057" s="165"/>
      <c r="BJ1057" s="165"/>
      <c r="BK1057" s="165"/>
      <c r="BL1057" s="165"/>
      <c r="BM1057" s="165"/>
      <c r="BN1057" s="165"/>
      <c r="BO1057" s="165"/>
      <c r="BP1057" s="165"/>
      <c r="BQ1057" s="165"/>
      <c r="BS1057" s="6"/>
      <c r="BT1057" s="11"/>
      <c r="BU1057" s="6"/>
      <c r="BV1057" s="6"/>
    </row>
    <row r="1058" spans="1:74" ht="15.75" x14ac:dyDescent="0.25">
      <c r="A1058" s="52" t="s">
        <v>10059</v>
      </c>
      <c r="B1058" s="56"/>
      <c r="C1058" s="7" t="s">
        <v>111</v>
      </c>
      <c r="D1058" s="7" t="s">
        <v>11877</v>
      </c>
      <c r="E1058" s="7"/>
      <c r="F1058" s="64"/>
      <c r="G1058" s="6"/>
      <c r="H1058" s="6"/>
      <c r="I1058" s="10" t="s">
        <v>110</v>
      </c>
      <c r="J1058" s="11" t="s">
        <v>9841</v>
      </c>
      <c r="K1058" s="161"/>
      <c r="L1058" s="176"/>
      <c r="M1058" s="176">
        <v>1000</v>
      </c>
      <c r="O1058" s="162"/>
      <c r="P1058" s="80" t="s">
        <v>7844</v>
      </c>
      <c r="Q1058" s="80" t="s">
        <v>7223</v>
      </c>
      <c r="R1058" s="80"/>
      <c r="S1058" s="163"/>
      <c r="T1058" s="213"/>
      <c r="U1058" s="162"/>
      <c r="V1058" s="164"/>
      <c r="W1058" s="12" t="str">
        <f>IF(COUNTIF(N1058,"spare"),"","Mqtt1")</f>
        <v>Mqtt1</v>
      </c>
      <c r="X1058" s="196" t="s">
        <v>10519</v>
      </c>
      <c r="Y1058" s="6" t="str">
        <f t="shared" si="368"/>
        <v>marpower/450000-firedetection/201h52</v>
      </c>
      <c r="Z1058" s="103" t="str">
        <f t="shared" si="367"/>
        <v>$.prealarm</v>
      </c>
      <c r="AB1058" s="6"/>
      <c r="AJ1058" s="80"/>
      <c r="AM1058" s="114">
        <f t="shared" si="359"/>
        <v>1058</v>
      </c>
      <c r="AN1058" s="80"/>
      <c r="AO1058" s="80"/>
      <c r="AP1058" s="80"/>
      <c r="AQ1058" s="80"/>
      <c r="AR1058" s="127" t="s">
        <v>110</v>
      </c>
      <c r="AS1058" s="80"/>
      <c r="AT1058" s="128" t="s">
        <v>9</v>
      </c>
      <c r="AU1058" s="7"/>
      <c r="AV1058" s="129" t="s">
        <v>116</v>
      </c>
      <c r="AW1058" s="126" t="str">
        <f t="shared" si="355"/>
        <v>Please consult operation manual for more information</v>
      </c>
      <c r="AX1058" s="137"/>
      <c r="AY1058" s="147"/>
      <c r="AZ1058" s="167"/>
      <c r="BA1058" s="167"/>
      <c r="BB1058" s="147" t="str">
        <f t="shared" si="365"/>
        <v>1</v>
      </c>
      <c r="BC1058" s="168"/>
      <c r="BD1058" s="165"/>
      <c r="BE1058" s="165"/>
      <c r="BF1058" s="165"/>
      <c r="BG1058" s="165"/>
      <c r="BH1058" s="165"/>
      <c r="BI1058" s="165"/>
      <c r="BJ1058" s="165"/>
      <c r="BK1058" s="165"/>
      <c r="BL1058" s="165"/>
      <c r="BM1058" s="165"/>
      <c r="BN1058" s="165"/>
      <c r="BO1058" s="165"/>
      <c r="BP1058" s="165"/>
      <c r="BQ1058" s="165"/>
      <c r="BS1058" s="6"/>
      <c r="BT1058" s="11"/>
      <c r="BU1058" s="6"/>
      <c r="BV1058" s="6"/>
    </row>
    <row r="1059" spans="1:74" ht="15.75" x14ac:dyDescent="0.25">
      <c r="A1059" s="52" t="s">
        <v>10055</v>
      </c>
      <c r="B1059" s="56"/>
      <c r="C1059" s="7" t="s">
        <v>111</v>
      </c>
      <c r="D1059" s="7" t="s">
        <v>11877</v>
      </c>
      <c r="E1059" s="7"/>
      <c r="F1059" s="64"/>
      <c r="G1059" s="6"/>
      <c r="H1059" s="6"/>
      <c r="I1059" s="10" t="s">
        <v>110</v>
      </c>
      <c r="J1059" s="11" t="s">
        <v>9842</v>
      </c>
      <c r="K1059" s="161"/>
      <c r="L1059" s="176"/>
      <c r="M1059" s="176">
        <v>1000</v>
      </c>
      <c r="O1059" s="162"/>
      <c r="P1059" s="80" t="s">
        <v>7958</v>
      </c>
      <c r="Q1059" s="80" t="s">
        <v>7224</v>
      </c>
      <c r="R1059" s="80"/>
      <c r="S1059" s="163"/>
      <c r="T1059" s="213"/>
      <c r="U1059" s="162"/>
      <c r="V1059" s="164"/>
      <c r="W1059" s="12" t="str">
        <f>IF(COUNTIF(N1059,"spare"),"","Mqtt1")</f>
        <v>Mqtt1</v>
      </c>
      <c r="X1059" s="196" t="s">
        <v>10519</v>
      </c>
      <c r="Y1059" s="6" t="str">
        <f t="shared" si="368"/>
        <v>marpower/450000-firedetection/201h52</v>
      </c>
      <c r="Z1059" s="103" t="str">
        <f t="shared" si="367"/>
        <v>$.fault</v>
      </c>
      <c r="AB1059" s="6"/>
      <c r="AJ1059" s="80"/>
      <c r="AM1059" s="114">
        <f t="shared" si="359"/>
        <v>1059</v>
      </c>
      <c r="AN1059" s="80"/>
      <c r="AO1059" s="80"/>
      <c r="AP1059" s="80"/>
      <c r="AQ1059" s="80"/>
      <c r="AR1059" s="127" t="s">
        <v>110</v>
      </c>
      <c r="AS1059" s="80"/>
      <c r="AT1059" s="128" t="s">
        <v>9</v>
      </c>
      <c r="AU1059" s="7"/>
      <c r="AV1059" s="129" t="s">
        <v>112</v>
      </c>
      <c r="AW1059" s="126" t="str">
        <f t="shared" si="355"/>
        <v>Please consult operation manual for more information</v>
      </c>
      <c r="AX1059" s="137"/>
      <c r="AY1059" s="147"/>
      <c r="AZ1059" s="167"/>
      <c r="BA1059" s="167"/>
      <c r="BB1059" s="147" t="str">
        <f t="shared" si="365"/>
        <v>1</v>
      </c>
      <c r="BC1059" s="168"/>
      <c r="BD1059" s="165"/>
      <c r="BE1059" s="165"/>
      <c r="BF1059" s="165"/>
      <c r="BG1059" s="165"/>
      <c r="BH1059" s="165"/>
      <c r="BI1059" s="165"/>
      <c r="BJ1059" s="165"/>
      <c r="BK1059" s="165"/>
      <c r="BL1059" s="165"/>
      <c r="BM1059" s="165"/>
      <c r="BN1059" s="165"/>
      <c r="BO1059" s="165"/>
      <c r="BP1059" s="165"/>
      <c r="BQ1059" s="165"/>
      <c r="BS1059" s="6"/>
      <c r="BT1059" s="11"/>
      <c r="BU1059" s="6"/>
      <c r="BV1059" s="6"/>
    </row>
    <row r="1060" spans="1:74" ht="15.75" x14ac:dyDescent="0.25">
      <c r="A1060" s="52" t="s">
        <v>10055</v>
      </c>
      <c r="B1060" s="56"/>
      <c r="C1060" s="7" t="s">
        <v>111</v>
      </c>
      <c r="D1060" s="7" t="s">
        <v>11877</v>
      </c>
      <c r="E1060" s="7"/>
      <c r="F1060" s="64"/>
      <c r="G1060" s="6"/>
      <c r="H1060" s="6"/>
      <c r="I1060" s="10" t="s">
        <v>110</v>
      </c>
      <c r="J1060" s="11" t="s">
        <v>9843</v>
      </c>
      <c r="K1060" s="161"/>
      <c r="L1060" s="176"/>
      <c r="M1060" s="176">
        <v>1000</v>
      </c>
      <c r="O1060" s="162"/>
      <c r="P1060" s="80" t="s">
        <v>8072</v>
      </c>
      <c r="Q1060" s="80" t="s">
        <v>7225</v>
      </c>
      <c r="R1060" s="80"/>
      <c r="S1060" s="163"/>
      <c r="T1060" s="213"/>
      <c r="U1060" s="162"/>
      <c r="V1060" s="164"/>
      <c r="W1060" s="12" t="str">
        <f>IF(COUNTIF(N1060,"spare"),"","Mqtt1")</f>
        <v>Mqtt1</v>
      </c>
      <c r="X1060" s="196" t="s">
        <v>10519</v>
      </c>
      <c r="Y1060" s="6" t="str">
        <f t="shared" si="368"/>
        <v>marpower/450000-firedetection/201h52</v>
      </c>
      <c r="Z1060" s="103" t="str">
        <f t="shared" si="367"/>
        <v>$.disabled</v>
      </c>
      <c r="AB1060" s="6"/>
      <c r="AJ1060" s="80"/>
      <c r="AM1060" s="114">
        <f t="shared" si="359"/>
        <v>1060</v>
      </c>
      <c r="AN1060" s="80"/>
      <c r="AO1060" s="80"/>
      <c r="AP1060" s="80"/>
      <c r="AQ1060" s="80"/>
      <c r="AR1060" s="127" t="s">
        <v>110</v>
      </c>
      <c r="AS1060" s="80"/>
      <c r="AT1060" s="128" t="s">
        <v>9</v>
      </c>
      <c r="AU1060" s="7"/>
      <c r="AV1060" s="129" t="s">
        <v>112</v>
      </c>
      <c r="AW1060" s="126" t="str">
        <f t="shared" si="355"/>
        <v>Please consult operation manual for more information</v>
      </c>
      <c r="AX1060" s="137"/>
      <c r="AY1060" s="147"/>
      <c r="AZ1060" s="167"/>
      <c r="BA1060" s="167"/>
      <c r="BB1060" s="147" t="str">
        <f t="shared" si="365"/>
        <v>1</v>
      </c>
      <c r="BC1060" s="168"/>
      <c r="BD1060" s="165"/>
      <c r="BE1060" s="165"/>
      <c r="BF1060" s="165"/>
      <c r="BG1060" s="165"/>
      <c r="BH1060" s="165"/>
      <c r="BI1060" s="165"/>
      <c r="BJ1060" s="165"/>
      <c r="BK1060" s="165"/>
      <c r="BL1060" s="165"/>
      <c r="BM1060" s="165"/>
      <c r="BN1060" s="165"/>
      <c r="BO1060" s="165"/>
      <c r="BP1060" s="165"/>
      <c r="BQ1060" s="165"/>
      <c r="BS1060" s="6"/>
      <c r="BT1060" s="11"/>
      <c r="BU1060" s="6"/>
      <c r="BV1060" s="6"/>
    </row>
    <row r="1061" spans="1:74" ht="15.75" x14ac:dyDescent="0.25">
      <c r="A1061" s="52" t="s">
        <v>10055</v>
      </c>
      <c r="B1061" s="56"/>
      <c r="C1061" s="7" t="s">
        <v>111</v>
      </c>
      <c r="D1061" s="7" t="s">
        <v>11877</v>
      </c>
      <c r="E1061" s="7"/>
      <c r="F1061" s="64"/>
      <c r="G1061" s="6"/>
      <c r="H1061" s="6"/>
      <c r="I1061" s="10" t="s">
        <v>110</v>
      </c>
      <c r="J1061" s="11" t="s">
        <v>9844</v>
      </c>
      <c r="K1061" s="161"/>
      <c r="L1061" s="176"/>
      <c r="M1061" s="176">
        <v>1000</v>
      </c>
      <c r="O1061" s="162"/>
      <c r="P1061" s="80" t="s">
        <v>8186</v>
      </c>
      <c r="Q1061" s="80" t="s">
        <v>7226</v>
      </c>
      <c r="R1061" s="80"/>
      <c r="S1061" s="163"/>
      <c r="T1061" s="213"/>
      <c r="U1061" s="162"/>
      <c r="V1061" s="164"/>
      <c r="W1061" s="12" t="str">
        <f>IF(COUNTIF(N1061,"spare"),"","Mqtt1")</f>
        <v>Mqtt1</v>
      </c>
      <c r="X1061" s="196" t="s">
        <v>10519</v>
      </c>
      <c r="Y1061" s="6" t="str">
        <f t="shared" si="368"/>
        <v>marpower/450000-firedetection/201h52</v>
      </c>
      <c r="Z1061" s="103" t="str">
        <f t="shared" si="367"/>
        <v>$.test</v>
      </c>
      <c r="AB1061" s="6"/>
      <c r="AJ1061" s="80"/>
      <c r="AM1061" s="114" t="str">
        <f t="shared" si="359"/>
        <v/>
      </c>
      <c r="AN1061" s="80"/>
      <c r="AO1061" s="80"/>
      <c r="AP1061" s="80"/>
      <c r="AQ1061" s="80"/>
      <c r="AR1061" s="127"/>
      <c r="AS1061" s="80"/>
      <c r="AT1061" s="128"/>
      <c r="AU1061" s="7"/>
      <c r="AV1061" s="129"/>
      <c r="AW1061" s="126" t="str">
        <f t="shared" si="355"/>
        <v/>
      </c>
      <c r="AX1061" s="137"/>
      <c r="AY1061" s="147"/>
      <c r="AZ1061" s="167"/>
      <c r="BA1061" s="167"/>
      <c r="BB1061" s="147" t="str">
        <f t="shared" si="365"/>
        <v/>
      </c>
      <c r="BC1061" s="168"/>
      <c r="BD1061" s="165"/>
      <c r="BE1061" s="165"/>
      <c r="BF1061" s="165"/>
      <c r="BG1061" s="165"/>
      <c r="BH1061" s="165"/>
      <c r="BI1061" s="165"/>
      <c r="BJ1061" s="165"/>
      <c r="BK1061" s="165"/>
      <c r="BL1061" s="165"/>
      <c r="BM1061" s="165"/>
      <c r="BN1061" s="165"/>
      <c r="BO1061" s="165"/>
      <c r="BP1061" s="165"/>
      <c r="BQ1061" s="165"/>
      <c r="BS1061" s="6"/>
      <c r="BT1061" s="11"/>
      <c r="BU1061" s="6"/>
      <c r="BV1061" s="6"/>
    </row>
    <row r="1062" spans="1:74" ht="15.75" x14ac:dyDescent="0.25">
      <c r="A1062" s="52" t="s">
        <v>10055</v>
      </c>
      <c r="B1062" s="56"/>
      <c r="C1062" s="7" t="s">
        <v>9455</v>
      </c>
      <c r="D1062" s="7" t="s">
        <v>11877</v>
      </c>
      <c r="E1062" s="7"/>
      <c r="F1062" s="64"/>
      <c r="G1062" s="6"/>
      <c r="H1062" s="6"/>
      <c r="I1062"/>
      <c r="J1062" s="11" t="s">
        <v>7020</v>
      </c>
      <c r="K1062" s="161" t="s">
        <v>511</v>
      </c>
      <c r="L1062" s="176"/>
      <c r="M1062" s="176">
        <v>1000</v>
      </c>
      <c r="N1062" s="80" t="s">
        <v>1396</v>
      </c>
      <c r="O1062" s="162"/>
      <c r="P1062" s="80" t="s">
        <v>7496</v>
      </c>
      <c r="Q1062" s="80"/>
      <c r="R1062" s="80"/>
      <c r="S1062" s="163"/>
      <c r="T1062" s="213"/>
      <c r="U1062" s="162"/>
      <c r="V1062" s="164"/>
      <c r="W1062" s="12"/>
      <c r="X1062" s="196" t="s">
        <v>10445</v>
      </c>
      <c r="Y1062" s="6"/>
      <c r="Z1062" s="103"/>
      <c r="AA1062" s="12">
        <v>1</v>
      </c>
      <c r="AB1062" s="6" t="s">
        <v>196</v>
      </c>
      <c r="AC1062" s="103">
        <v>53</v>
      </c>
      <c r="AJ1062" s="80"/>
      <c r="AK1062" s="113" t="s">
        <v>11878</v>
      </c>
      <c r="AM1062" s="114" t="str">
        <f t="shared" si="359"/>
        <v/>
      </c>
      <c r="AN1062" s="80"/>
      <c r="AO1062" s="80"/>
      <c r="AP1062" s="80"/>
      <c r="AQ1062" s="80"/>
      <c r="AR1062" s="127"/>
      <c r="AS1062" s="80"/>
      <c r="AT1062" s="128"/>
      <c r="AU1062" s="7"/>
      <c r="AV1062" s="129"/>
      <c r="AW1062" s="126" t="str">
        <f t="shared" si="355"/>
        <v/>
      </c>
      <c r="AX1062" s="137"/>
      <c r="AY1062" s="147"/>
      <c r="AZ1062" s="167"/>
      <c r="BA1062" s="167"/>
      <c r="BB1062" s="147" t="str">
        <f t="shared" si="365"/>
        <v/>
      </c>
      <c r="BC1062" s="168"/>
      <c r="BD1062" s="165"/>
      <c r="BE1062" s="165"/>
      <c r="BF1062" s="165"/>
      <c r="BG1062" s="165"/>
      <c r="BH1062" s="165"/>
      <c r="BI1062" s="165"/>
      <c r="BJ1062" s="165"/>
      <c r="BK1062" s="165"/>
      <c r="BL1062" s="165"/>
      <c r="BM1062" s="165"/>
      <c r="BN1062" s="165"/>
      <c r="BO1062" s="165"/>
      <c r="BP1062" s="165"/>
      <c r="BQ1062" s="165"/>
      <c r="BS1062" s="6"/>
      <c r="BT1062" s="11"/>
      <c r="BU1062" s="6"/>
      <c r="BV1062" s="6"/>
    </row>
    <row r="1063" spans="1:74" ht="15.75" x14ac:dyDescent="0.25">
      <c r="A1063" s="52" t="s">
        <v>10055</v>
      </c>
      <c r="B1063" s="56"/>
      <c r="C1063" s="7" t="s">
        <v>111</v>
      </c>
      <c r="D1063" s="7" t="s">
        <v>11877</v>
      </c>
      <c r="E1063" s="7"/>
      <c r="F1063" s="64"/>
      <c r="G1063" s="6"/>
      <c r="H1063" s="6"/>
      <c r="I1063" s="10" t="s">
        <v>110</v>
      </c>
      <c r="J1063" s="11" t="s">
        <v>9845</v>
      </c>
      <c r="K1063" s="161"/>
      <c r="L1063" s="176"/>
      <c r="M1063" s="176">
        <v>1000</v>
      </c>
      <c r="O1063" s="162"/>
      <c r="P1063" s="80" t="s">
        <v>7731</v>
      </c>
      <c r="Q1063" s="80" t="s">
        <v>7169</v>
      </c>
      <c r="R1063" s="80"/>
      <c r="S1063" s="163"/>
      <c r="T1063" s="213"/>
      <c r="U1063" s="162"/>
      <c r="V1063" s="164"/>
      <c r="W1063" s="12" t="str">
        <f t="shared" ref="W1063" si="370">IF(COUNTIF(N1063,"spare"),"","Mqtt1")</f>
        <v>Mqtt1</v>
      </c>
      <c r="X1063" s="196" t="s">
        <v>10520</v>
      </c>
      <c r="Y1063" s="6" t="str">
        <f>LOWER(SUBSTITUTE(SUBSTITUTE(IF(COUNTIF(N1063,"spare"),"",_xlfn.CONCAT("marpower/",IF(X1063&lt;&gt;"","450000 FIREDETECTION/"&amp;X1063,"450000 FIREDETECTION GENERAL")))," ","-"),"_","-"))</f>
        <v>marpower/450000-firedetection/201h51</v>
      </c>
      <c r="Z1063" s="103" t="str">
        <f t="shared" ref="Z1063:Z1072" si="371">IF(COUNTIF(N1063,"spare"),"","$."&amp;_xlfn.REGEXREPLACE(IF(X1063="",J1063,_xlfn.REGEXREPLACE(J1063,".*_","")),"^FIRE_",""))</f>
        <v>$.alarm</v>
      </c>
      <c r="AB1063" s="6"/>
      <c r="AJ1063" s="80"/>
      <c r="AM1063" s="114">
        <f t="shared" si="359"/>
        <v>1063</v>
      </c>
      <c r="AN1063" s="80"/>
      <c r="AO1063" s="80"/>
      <c r="AP1063" s="80"/>
      <c r="AQ1063" s="80"/>
      <c r="AR1063" s="127" t="s">
        <v>110</v>
      </c>
      <c r="AS1063" s="80"/>
      <c r="AT1063" s="128" t="s">
        <v>9</v>
      </c>
      <c r="AU1063" s="7"/>
      <c r="AV1063" s="129" t="s">
        <v>112</v>
      </c>
      <c r="AW1063" s="126" t="str">
        <f t="shared" si="355"/>
        <v>Please consult operation manual for more information</v>
      </c>
      <c r="AX1063" s="137"/>
      <c r="AY1063" s="147"/>
      <c r="AZ1063" s="167"/>
      <c r="BA1063" s="167"/>
      <c r="BB1063" s="147" t="str">
        <f t="shared" si="365"/>
        <v>1</v>
      </c>
      <c r="BC1063" s="168"/>
      <c r="BD1063" s="165"/>
      <c r="BE1063" s="165"/>
      <c r="BF1063" s="165"/>
      <c r="BG1063" s="165"/>
      <c r="BH1063" s="165"/>
      <c r="BI1063" s="165"/>
      <c r="BJ1063" s="165"/>
      <c r="BK1063" s="165"/>
      <c r="BL1063" s="165"/>
      <c r="BM1063" s="165"/>
      <c r="BN1063" s="165"/>
      <c r="BO1063" s="165"/>
      <c r="BP1063" s="165"/>
      <c r="BQ1063" s="165"/>
      <c r="BS1063" s="6"/>
      <c r="BT1063" s="11"/>
      <c r="BU1063" s="6"/>
      <c r="BV1063" s="6"/>
    </row>
    <row r="1064" spans="1:74" ht="15.75" x14ac:dyDescent="0.25">
      <c r="A1064" s="52" t="s">
        <v>10059</v>
      </c>
      <c r="B1064" s="56"/>
      <c r="C1064" s="7" t="s">
        <v>111</v>
      </c>
      <c r="D1064" s="7" t="s">
        <v>11877</v>
      </c>
      <c r="E1064" s="7"/>
      <c r="F1064" s="64"/>
      <c r="G1064" s="6"/>
      <c r="H1064" s="6"/>
      <c r="I1064" s="10" t="s">
        <v>110</v>
      </c>
      <c r="J1064" s="11" t="s">
        <v>9846</v>
      </c>
      <c r="K1064" s="161"/>
      <c r="L1064" s="176"/>
      <c r="M1064" s="176">
        <v>1000</v>
      </c>
      <c r="O1064" s="162"/>
      <c r="P1064" s="80" t="s">
        <v>7845</v>
      </c>
      <c r="Q1064" s="80" t="s">
        <v>7211</v>
      </c>
      <c r="R1064" s="80"/>
      <c r="S1064" s="163"/>
      <c r="T1064" s="213"/>
      <c r="U1064" s="162"/>
      <c r="V1064" s="164"/>
      <c r="W1064" s="12" t="str">
        <f>IF(COUNTIF(N1064,"spare"),"","Mqtt1")</f>
        <v>Mqtt1</v>
      </c>
      <c r="X1064" s="196" t="s">
        <v>10520</v>
      </c>
      <c r="Y1064" s="6" t="str">
        <f t="shared" ref="Y1064:Y1072" si="372">LOWER(SUBSTITUTE(SUBSTITUTE(IF(COUNTIF(N1064,"spare"),"",_xlfn.CONCAT("marpower/",IF(X1064&lt;&gt;"","450000 FIREDETECTION/"&amp;X1064,"450000 FIREDETECTION GENERAL")))," ","-"),"_","-"))</f>
        <v>marpower/450000-firedetection/201h51</v>
      </c>
      <c r="Z1064" s="103" t="str">
        <f t="shared" si="371"/>
        <v>$.prealarm</v>
      </c>
      <c r="AB1064" s="6"/>
      <c r="AJ1064" s="80"/>
      <c r="AM1064" s="114">
        <f t="shared" si="359"/>
        <v>1064</v>
      </c>
      <c r="AN1064" s="80"/>
      <c r="AO1064" s="80"/>
      <c r="AP1064" s="80"/>
      <c r="AQ1064" s="80"/>
      <c r="AR1064" s="127" t="s">
        <v>110</v>
      </c>
      <c r="AS1064" s="80"/>
      <c r="AT1064" s="128" t="s">
        <v>9</v>
      </c>
      <c r="AU1064" s="7"/>
      <c r="AV1064" s="129" t="s">
        <v>116</v>
      </c>
      <c r="AW1064" s="126" t="str">
        <f t="shared" si="355"/>
        <v>Please consult operation manual for more information</v>
      </c>
      <c r="AX1064" s="137"/>
      <c r="AY1064" s="147"/>
      <c r="AZ1064" s="167"/>
      <c r="BA1064" s="167"/>
      <c r="BB1064" s="147" t="str">
        <f t="shared" si="365"/>
        <v>1</v>
      </c>
      <c r="BC1064" s="168"/>
      <c r="BD1064" s="165"/>
      <c r="BE1064" s="165"/>
      <c r="BF1064" s="165"/>
      <c r="BG1064" s="165"/>
      <c r="BH1064" s="165"/>
      <c r="BI1064" s="165"/>
      <c r="BJ1064" s="165"/>
      <c r="BK1064" s="165"/>
      <c r="BL1064" s="165"/>
      <c r="BM1064" s="165"/>
      <c r="BN1064" s="165"/>
      <c r="BO1064" s="165"/>
      <c r="BP1064" s="165"/>
      <c r="BQ1064" s="165"/>
      <c r="BS1064" s="6"/>
      <c r="BT1064" s="11"/>
      <c r="BU1064" s="6"/>
      <c r="BV1064" s="6"/>
    </row>
    <row r="1065" spans="1:74" ht="15.75" x14ac:dyDescent="0.25">
      <c r="A1065" s="52" t="s">
        <v>10055</v>
      </c>
      <c r="B1065" s="56"/>
      <c r="C1065" s="7" t="s">
        <v>111</v>
      </c>
      <c r="D1065" s="7" t="s">
        <v>11877</v>
      </c>
      <c r="E1065" s="7"/>
      <c r="F1065" s="64"/>
      <c r="G1065" s="6"/>
      <c r="H1065" s="6"/>
      <c r="I1065" s="10" t="s">
        <v>110</v>
      </c>
      <c r="J1065" s="11" t="s">
        <v>9847</v>
      </c>
      <c r="K1065" s="161"/>
      <c r="L1065" s="176"/>
      <c r="M1065" s="176">
        <v>1000</v>
      </c>
      <c r="O1065" s="162"/>
      <c r="P1065" s="80" t="s">
        <v>7959</v>
      </c>
      <c r="Q1065" s="80" t="s">
        <v>7212</v>
      </c>
      <c r="R1065" s="80"/>
      <c r="S1065" s="163"/>
      <c r="T1065" s="213"/>
      <c r="U1065" s="162"/>
      <c r="V1065" s="164"/>
      <c r="W1065" s="12" t="str">
        <f>IF(COUNTIF(N1065,"spare"),"","Mqtt1")</f>
        <v>Mqtt1</v>
      </c>
      <c r="X1065" s="196" t="s">
        <v>10520</v>
      </c>
      <c r="Y1065" s="6" t="str">
        <f t="shared" si="372"/>
        <v>marpower/450000-firedetection/201h51</v>
      </c>
      <c r="Z1065" s="103" t="str">
        <f t="shared" si="371"/>
        <v>$.fault</v>
      </c>
      <c r="AB1065" s="6"/>
      <c r="AJ1065" s="80"/>
      <c r="AM1065" s="114">
        <f t="shared" si="359"/>
        <v>1065</v>
      </c>
      <c r="AN1065" s="80"/>
      <c r="AO1065" s="80"/>
      <c r="AP1065" s="80"/>
      <c r="AQ1065" s="80"/>
      <c r="AR1065" s="127" t="s">
        <v>110</v>
      </c>
      <c r="AS1065" s="80"/>
      <c r="AT1065" s="128" t="s">
        <v>9</v>
      </c>
      <c r="AU1065" s="7"/>
      <c r="AV1065" s="129" t="s">
        <v>112</v>
      </c>
      <c r="AW1065" s="126" t="str">
        <f t="shared" si="355"/>
        <v>Please consult operation manual for more information</v>
      </c>
      <c r="AX1065" s="137"/>
      <c r="AY1065" s="147"/>
      <c r="AZ1065" s="167"/>
      <c r="BA1065" s="167"/>
      <c r="BB1065" s="147" t="str">
        <f t="shared" si="365"/>
        <v>1</v>
      </c>
      <c r="BC1065" s="168"/>
      <c r="BD1065" s="165"/>
      <c r="BE1065" s="165"/>
      <c r="BF1065" s="165"/>
      <c r="BG1065" s="165"/>
      <c r="BH1065" s="165"/>
      <c r="BI1065" s="165"/>
      <c r="BJ1065" s="165"/>
      <c r="BK1065" s="165"/>
      <c r="BL1065" s="165"/>
      <c r="BM1065" s="165"/>
      <c r="BN1065" s="165"/>
      <c r="BO1065" s="165"/>
      <c r="BP1065" s="165"/>
      <c r="BQ1065" s="165"/>
      <c r="BS1065" s="6"/>
      <c r="BT1065" s="11"/>
      <c r="BU1065" s="6"/>
      <c r="BV1065" s="6"/>
    </row>
    <row r="1066" spans="1:74" ht="15.75" x14ac:dyDescent="0.25">
      <c r="A1066" s="52" t="s">
        <v>10055</v>
      </c>
      <c r="B1066" s="56"/>
      <c r="C1066" s="7" t="s">
        <v>111</v>
      </c>
      <c r="D1066" s="7" t="s">
        <v>11877</v>
      </c>
      <c r="E1066" s="7"/>
      <c r="F1066" s="64"/>
      <c r="G1066" s="6"/>
      <c r="H1066" s="6"/>
      <c r="I1066" s="10" t="s">
        <v>110</v>
      </c>
      <c r="J1066" s="11" t="s">
        <v>9848</v>
      </c>
      <c r="K1066" s="161"/>
      <c r="L1066" s="176"/>
      <c r="M1066" s="176">
        <v>1000</v>
      </c>
      <c r="O1066" s="162"/>
      <c r="P1066" s="80" t="s">
        <v>8073</v>
      </c>
      <c r="Q1066" s="80" t="s">
        <v>7213</v>
      </c>
      <c r="R1066" s="80"/>
      <c r="S1066" s="163"/>
      <c r="T1066" s="213"/>
      <c r="U1066" s="162"/>
      <c r="V1066" s="164"/>
      <c r="W1066" s="12" t="str">
        <f>IF(COUNTIF(N1066,"spare"),"","Mqtt1")</f>
        <v>Mqtt1</v>
      </c>
      <c r="X1066" s="196" t="s">
        <v>10520</v>
      </c>
      <c r="Y1066" s="6" t="str">
        <f t="shared" si="372"/>
        <v>marpower/450000-firedetection/201h51</v>
      </c>
      <c r="Z1066" s="103" t="str">
        <f t="shared" si="371"/>
        <v>$.disabled</v>
      </c>
      <c r="AB1066" s="6"/>
      <c r="AJ1066" s="80"/>
      <c r="AM1066" s="114">
        <f t="shared" si="359"/>
        <v>1066</v>
      </c>
      <c r="AN1066" s="80"/>
      <c r="AO1066" s="80"/>
      <c r="AP1066" s="80"/>
      <c r="AQ1066" s="80"/>
      <c r="AR1066" s="127" t="s">
        <v>110</v>
      </c>
      <c r="AS1066" s="80"/>
      <c r="AT1066" s="128" t="s">
        <v>9</v>
      </c>
      <c r="AU1066" s="7"/>
      <c r="AV1066" s="129" t="s">
        <v>112</v>
      </c>
      <c r="AW1066" s="126" t="str">
        <f t="shared" si="355"/>
        <v>Please consult operation manual for more information</v>
      </c>
      <c r="AX1066" s="137"/>
      <c r="AY1066" s="147"/>
      <c r="AZ1066" s="167"/>
      <c r="BA1066" s="167"/>
      <c r="BB1066" s="147" t="str">
        <f t="shared" si="365"/>
        <v>1</v>
      </c>
      <c r="BC1066" s="168"/>
      <c r="BD1066" s="165"/>
      <c r="BE1066" s="165"/>
      <c r="BF1066" s="165"/>
      <c r="BG1066" s="165"/>
      <c r="BH1066" s="165"/>
      <c r="BI1066" s="165"/>
      <c r="BJ1066" s="165"/>
      <c r="BK1066" s="165"/>
      <c r="BL1066" s="165"/>
      <c r="BM1066" s="165"/>
      <c r="BN1066" s="165"/>
      <c r="BO1066" s="165"/>
      <c r="BP1066" s="165"/>
      <c r="BQ1066" s="165"/>
      <c r="BS1066" s="6"/>
      <c r="BT1066" s="11"/>
      <c r="BU1066" s="6"/>
      <c r="BV1066" s="6"/>
    </row>
    <row r="1067" spans="1:74" ht="15.75" x14ac:dyDescent="0.25">
      <c r="A1067" s="52" t="s">
        <v>10055</v>
      </c>
      <c r="B1067" s="56"/>
      <c r="C1067" s="7" t="s">
        <v>111</v>
      </c>
      <c r="D1067" s="7" t="s">
        <v>11877</v>
      </c>
      <c r="E1067" s="7"/>
      <c r="F1067" s="64"/>
      <c r="G1067" s="6"/>
      <c r="H1067" s="6"/>
      <c r="I1067" s="10" t="s">
        <v>110</v>
      </c>
      <c r="J1067" s="11" t="s">
        <v>9849</v>
      </c>
      <c r="K1067" s="161"/>
      <c r="L1067" s="176"/>
      <c r="M1067" s="176">
        <v>1000</v>
      </c>
      <c r="O1067" s="162"/>
      <c r="P1067" s="80" t="s">
        <v>8187</v>
      </c>
      <c r="Q1067" s="80" t="s">
        <v>7214</v>
      </c>
      <c r="R1067" s="80"/>
      <c r="S1067" s="163"/>
      <c r="T1067" s="213"/>
      <c r="U1067" s="162"/>
      <c r="V1067" s="164"/>
      <c r="W1067" s="12" t="str">
        <f>IF(COUNTIF(N1067,"spare"),"","Mqtt1")</f>
        <v>Mqtt1</v>
      </c>
      <c r="X1067" s="196" t="s">
        <v>10520</v>
      </c>
      <c r="Y1067" s="6" t="str">
        <f t="shared" si="372"/>
        <v>marpower/450000-firedetection/201h51</v>
      </c>
      <c r="Z1067" s="103" t="str">
        <f t="shared" si="371"/>
        <v>$.test</v>
      </c>
      <c r="AB1067" s="6"/>
      <c r="AJ1067" s="80"/>
      <c r="AM1067" s="114" t="str">
        <f t="shared" si="359"/>
        <v/>
      </c>
      <c r="AN1067" s="80"/>
      <c r="AO1067" s="80"/>
      <c r="AP1067" s="80"/>
      <c r="AQ1067" s="80"/>
      <c r="AR1067" s="127"/>
      <c r="AS1067" s="80"/>
      <c r="AT1067" s="7"/>
      <c r="AU1067" s="7"/>
      <c r="AV1067" s="165"/>
      <c r="AW1067" s="126" t="str">
        <f t="shared" si="355"/>
        <v/>
      </c>
      <c r="AX1067" s="137"/>
      <c r="AY1067" s="147"/>
      <c r="AZ1067" s="167"/>
      <c r="BA1067" s="167"/>
      <c r="BB1067" s="147" t="str">
        <f t="shared" si="365"/>
        <v/>
      </c>
      <c r="BC1067" s="168"/>
      <c r="BD1067" s="165"/>
      <c r="BE1067" s="165"/>
      <c r="BF1067" s="165"/>
      <c r="BG1067" s="165"/>
      <c r="BH1067" s="165"/>
      <c r="BI1067" s="165"/>
      <c r="BJ1067" s="165"/>
      <c r="BK1067" s="165"/>
      <c r="BL1067" s="165"/>
      <c r="BM1067" s="165"/>
      <c r="BN1067" s="165"/>
      <c r="BO1067" s="165"/>
      <c r="BP1067" s="165"/>
      <c r="BQ1067" s="165"/>
      <c r="BS1067" s="6"/>
      <c r="BT1067" s="11"/>
      <c r="BU1067" s="6"/>
      <c r="BV1067" s="6"/>
    </row>
    <row r="1068" spans="1:74" ht="15.75" x14ac:dyDescent="0.25">
      <c r="A1068" s="52" t="s">
        <v>10055</v>
      </c>
      <c r="B1068" s="56"/>
      <c r="C1068" s="7" t="s">
        <v>111</v>
      </c>
      <c r="D1068" s="7" t="s">
        <v>11877</v>
      </c>
      <c r="E1068" s="7"/>
      <c r="F1068" s="64"/>
      <c r="G1068" s="6"/>
      <c r="H1068" s="6"/>
      <c r="I1068" s="10" t="s">
        <v>110</v>
      </c>
      <c r="J1068" s="11" t="s">
        <v>9850</v>
      </c>
      <c r="K1068" s="161"/>
      <c r="L1068" s="176"/>
      <c r="M1068" s="176">
        <v>1000</v>
      </c>
      <c r="O1068" s="162"/>
      <c r="P1068" s="80" t="s">
        <v>7732</v>
      </c>
      <c r="Q1068" s="80" t="s">
        <v>7170</v>
      </c>
      <c r="R1068" s="80"/>
      <c r="S1068" s="163"/>
      <c r="T1068" s="213"/>
      <c r="U1068" s="162"/>
      <c r="V1068" s="164"/>
      <c r="W1068" s="12" t="str">
        <f t="shared" ref="W1068" si="373">IF(COUNTIF(N1068,"spare"),"","Mqtt1")</f>
        <v>Mqtt1</v>
      </c>
      <c r="X1068" s="196" t="s">
        <v>10521</v>
      </c>
      <c r="Y1068" s="6" t="str">
        <f t="shared" si="372"/>
        <v>marpower/450000-firedetection/201h50</v>
      </c>
      <c r="Z1068" s="103" t="str">
        <f t="shared" si="371"/>
        <v>$.alarm</v>
      </c>
      <c r="AB1068" s="6"/>
      <c r="AJ1068" s="80"/>
      <c r="AM1068" s="114">
        <f t="shared" si="359"/>
        <v>1068</v>
      </c>
      <c r="AN1068" s="80"/>
      <c r="AO1068" s="80"/>
      <c r="AP1068" s="80"/>
      <c r="AQ1068" s="80"/>
      <c r="AR1068" s="127" t="s">
        <v>110</v>
      </c>
      <c r="AS1068" s="80"/>
      <c r="AT1068" s="128" t="s">
        <v>9</v>
      </c>
      <c r="AU1068" s="7"/>
      <c r="AV1068" s="129" t="s">
        <v>112</v>
      </c>
      <c r="AW1068" s="126" t="str">
        <f t="shared" si="355"/>
        <v>Please consult operation manual for more information</v>
      </c>
      <c r="AX1068" s="137"/>
      <c r="AY1068" s="147"/>
      <c r="AZ1068" s="167"/>
      <c r="BA1068" s="167"/>
      <c r="BB1068" s="147" t="str">
        <f t="shared" si="365"/>
        <v>1</v>
      </c>
      <c r="BC1068" s="168"/>
      <c r="BD1068" s="165"/>
      <c r="BE1068" s="165"/>
      <c r="BF1068" s="165"/>
      <c r="BG1068" s="165"/>
      <c r="BH1068" s="165"/>
      <c r="BI1068" s="165"/>
      <c r="BJ1068" s="165"/>
      <c r="BK1068" s="165"/>
      <c r="BL1068" s="165"/>
      <c r="BM1068" s="165"/>
      <c r="BN1068" s="165"/>
      <c r="BO1068" s="165"/>
      <c r="BP1068" s="165"/>
      <c r="BQ1068" s="165"/>
      <c r="BS1068" s="6"/>
      <c r="BT1068" s="11"/>
      <c r="BU1068" s="6"/>
      <c r="BV1068" s="6"/>
    </row>
    <row r="1069" spans="1:74" ht="15.75" x14ac:dyDescent="0.25">
      <c r="A1069" s="52" t="s">
        <v>10059</v>
      </c>
      <c r="B1069" s="56"/>
      <c r="C1069" s="7" t="s">
        <v>111</v>
      </c>
      <c r="D1069" s="7" t="s">
        <v>11877</v>
      </c>
      <c r="E1069" s="7"/>
      <c r="F1069" s="64"/>
      <c r="G1069" s="6"/>
      <c r="H1069" s="6"/>
      <c r="I1069" s="10" t="s">
        <v>110</v>
      </c>
      <c r="J1069" s="11" t="s">
        <v>9851</v>
      </c>
      <c r="K1069" s="161"/>
      <c r="L1069" s="176"/>
      <c r="M1069" s="176">
        <v>1000</v>
      </c>
      <c r="O1069" s="162"/>
      <c r="P1069" s="80" t="s">
        <v>7846</v>
      </c>
      <c r="Q1069" s="80" t="s">
        <v>7215</v>
      </c>
      <c r="R1069" s="80"/>
      <c r="S1069" s="163"/>
      <c r="T1069" s="213"/>
      <c r="U1069" s="162"/>
      <c r="V1069" s="164"/>
      <c r="W1069" s="12" t="str">
        <f>IF(COUNTIF(N1069,"spare"),"","Mqtt1")</f>
        <v>Mqtt1</v>
      </c>
      <c r="X1069" s="196" t="s">
        <v>10521</v>
      </c>
      <c r="Y1069" s="6" t="str">
        <f t="shared" si="372"/>
        <v>marpower/450000-firedetection/201h50</v>
      </c>
      <c r="Z1069" s="103" t="str">
        <f t="shared" si="371"/>
        <v>$.prealarm</v>
      </c>
      <c r="AB1069" s="6"/>
      <c r="AJ1069" s="80"/>
      <c r="AM1069" s="114">
        <f t="shared" si="359"/>
        <v>1069</v>
      </c>
      <c r="AN1069" s="80"/>
      <c r="AO1069" s="80"/>
      <c r="AP1069" s="80"/>
      <c r="AQ1069" s="80"/>
      <c r="AR1069" s="127" t="s">
        <v>110</v>
      </c>
      <c r="AS1069" s="80"/>
      <c r="AT1069" s="128" t="s">
        <v>9</v>
      </c>
      <c r="AU1069" s="7"/>
      <c r="AV1069" s="129" t="s">
        <v>116</v>
      </c>
      <c r="AW1069" s="126" t="str">
        <f t="shared" si="355"/>
        <v>Please consult operation manual for more information</v>
      </c>
      <c r="AX1069" s="137"/>
      <c r="AY1069" s="147"/>
      <c r="AZ1069" s="167"/>
      <c r="BA1069" s="167"/>
      <c r="BB1069" s="147" t="str">
        <f t="shared" si="365"/>
        <v>1</v>
      </c>
      <c r="BC1069" s="168"/>
      <c r="BD1069" s="165"/>
      <c r="BE1069" s="165"/>
      <c r="BF1069" s="165"/>
      <c r="BG1069" s="165"/>
      <c r="BH1069" s="165"/>
      <c r="BI1069" s="165"/>
      <c r="BJ1069" s="165"/>
      <c r="BK1069" s="165"/>
      <c r="BL1069" s="165"/>
      <c r="BM1069" s="165"/>
      <c r="BN1069" s="165"/>
      <c r="BO1069" s="165"/>
      <c r="BP1069" s="165"/>
      <c r="BQ1069" s="165"/>
      <c r="BS1069" s="6"/>
      <c r="BT1069" s="11"/>
      <c r="BU1069" s="6"/>
      <c r="BV1069" s="6"/>
    </row>
    <row r="1070" spans="1:74" ht="15.75" x14ac:dyDescent="0.25">
      <c r="A1070" s="52" t="s">
        <v>10055</v>
      </c>
      <c r="B1070" s="56"/>
      <c r="C1070" s="7" t="s">
        <v>111</v>
      </c>
      <c r="D1070" s="7" t="s">
        <v>11877</v>
      </c>
      <c r="E1070" s="7"/>
      <c r="F1070" s="64"/>
      <c r="G1070" s="6"/>
      <c r="H1070" s="6"/>
      <c r="I1070" s="10" t="s">
        <v>110</v>
      </c>
      <c r="J1070" s="11" t="s">
        <v>9852</v>
      </c>
      <c r="K1070" s="161"/>
      <c r="L1070" s="176"/>
      <c r="M1070" s="176">
        <v>1000</v>
      </c>
      <c r="O1070" s="162"/>
      <c r="P1070" s="80" t="s">
        <v>7960</v>
      </c>
      <c r="Q1070" s="80" t="s">
        <v>7216</v>
      </c>
      <c r="R1070" s="80"/>
      <c r="S1070" s="163"/>
      <c r="T1070" s="213"/>
      <c r="U1070" s="162"/>
      <c r="V1070" s="164"/>
      <c r="W1070" s="12" t="str">
        <f>IF(COUNTIF(N1070,"spare"),"","Mqtt1")</f>
        <v>Mqtt1</v>
      </c>
      <c r="X1070" s="196" t="s">
        <v>10521</v>
      </c>
      <c r="Y1070" s="6" t="str">
        <f t="shared" si="372"/>
        <v>marpower/450000-firedetection/201h50</v>
      </c>
      <c r="Z1070" s="103" t="str">
        <f t="shared" si="371"/>
        <v>$.fault</v>
      </c>
      <c r="AB1070" s="6"/>
      <c r="AJ1070" s="80"/>
      <c r="AM1070" s="114">
        <f t="shared" si="359"/>
        <v>1070</v>
      </c>
      <c r="AN1070" s="80"/>
      <c r="AO1070" s="80"/>
      <c r="AP1070" s="80"/>
      <c r="AQ1070" s="80"/>
      <c r="AR1070" s="127" t="s">
        <v>110</v>
      </c>
      <c r="AS1070" s="80"/>
      <c r="AT1070" s="128" t="s">
        <v>9</v>
      </c>
      <c r="AU1070" s="7"/>
      <c r="AV1070" s="129" t="s">
        <v>112</v>
      </c>
      <c r="AW1070" s="126" t="str">
        <f t="shared" si="355"/>
        <v>Please consult operation manual for more information</v>
      </c>
      <c r="AX1070" s="137"/>
      <c r="AY1070" s="147"/>
      <c r="AZ1070" s="167"/>
      <c r="BA1070" s="167"/>
      <c r="BB1070" s="147" t="str">
        <f t="shared" si="365"/>
        <v>1</v>
      </c>
      <c r="BC1070" s="168"/>
      <c r="BD1070" s="165"/>
      <c r="BE1070" s="165"/>
      <c r="BF1070" s="165"/>
      <c r="BG1070" s="165"/>
      <c r="BH1070" s="165"/>
      <c r="BI1070" s="165"/>
      <c r="BJ1070" s="165"/>
      <c r="BK1070" s="165"/>
      <c r="BL1070" s="165"/>
      <c r="BM1070" s="165"/>
      <c r="BN1070" s="165"/>
      <c r="BO1070" s="165"/>
      <c r="BP1070" s="165"/>
      <c r="BQ1070" s="165"/>
      <c r="BS1070" s="6"/>
      <c r="BT1070" s="11"/>
      <c r="BU1070" s="6"/>
      <c r="BV1070" s="6"/>
    </row>
    <row r="1071" spans="1:74" ht="15.75" x14ac:dyDescent="0.25">
      <c r="A1071" s="52" t="s">
        <v>10055</v>
      </c>
      <c r="B1071" s="56"/>
      <c r="C1071" s="7" t="s">
        <v>111</v>
      </c>
      <c r="D1071" s="7" t="s">
        <v>11877</v>
      </c>
      <c r="E1071" s="7"/>
      <c r="F1071" s="64"/>
      <c r="G1071" s="6"/>
      <c r="H1071" s="6"/>
      <c r="I1071" s="10" t="s">
        <v>110</v>
      </c>
      <c r="J1071" s="11" t="s">
        <v>9853</v>
      </c>
      <c r="K1071" s="161"/>
      <c r="L1071" s="176"/>
      <c r="M1071" s="176">
        <v>1000</v>
      </c>
      <c r="O1071" s="162"/>
      <c r="P1071" s="80" t="s">
        <v>8074</v>
      </c>
      <c r="Q1071" s="80" t="s">
        <v>7217</v>
      </c>
      <c r="R1071" s="80"/>
      <c r="S1071" s="163"/>
      <c r="T1071" s="213"/>
      <c r="U1071" s="162"/>
      <c r="V1071" s="164"/>
      <c r="W1071" s="12" t="str">
        <f>IF(COUNTIF(N1071,"spare"),"","Mqtt1")</f>
        <v>Mqtt1</v>
      </c>
      <c r="X1071" s="196" t="s">
        <v>10521</v>
      </c>
      <c r="Y1071" s="6" t="str">
        <f t="shared" si="372"/>
        <v>marpower/450000-firedetection/201h50</v>
      </c>
      <c r="Z1071" s="103" t="str">
        <f t="shared" si="371"/>
        <v>$.disabled</v>
      </c>
      <c r="AB1071" s="6"/>
      <c r="AJ1071" s="80"/>
      <c r="AM1071" s="114">
        <f t="shared" si="359"/>
        <v>1071</v>
      </c>
      <c r="AN1071" s="80"/>
      <c r="AO1071" s="80"/>
      <c r="AP1071" s="80"/>
      <c r="AQ1071" s="80"/>
      <c r="AR1071" s="127" t="s">
        <v>110</v>
      </c>
      <c r="AS1071" s="80"/>
      <c r="AT1071" s="128" t="s">
        <v>9</v>
      </c>
      <c r="AU1071" s="7"/>
      <c r="AV1071" s="129" t="s">
        <v>112</v>
      </c>
      <c r="AW1071" s="126" t="str">
        <f t="shared" si="355"/>
        <v>Please consult operation manual for more information</v>
      </c>
      <c r="AX1071" s="137"/>
      <c r="AY1071" s="147"/>
      <c r="AZ1071" s="167"/>
      <c r="BA1071" s="167"/>
      <c r="BB1071" s="147" t="str">
        <f t="shared" si="365"/>
        <v>1</v>
      </c>
      <c r="BC1071" s="168"/>
      <c r="BD1071" s="165"/>
      <c r="BE1071" s="165"/>
      <c r="BF1071" s="165"/>
      <c r="BG1071" s="165"/>
      <c r="BH1071" s="165"/>
      <c r="BI1071" s="165"/>
      <c r="BJ1071" s="165"/>
      <c r="BK1071" s="165"/>
      <c r="BL1071" s="165"/>
      <c r="BM1071" s="165"/>
      <c r="BN1071" s="165"/>
      <c r="BO1071" s="165"/>
      <c r="BP1071" s="165"/>
      <c r="BQ1071" s="165"/>
      <c r="BS1071" s="6"/>
      <c r="BT1071" s="11"/>
      <c r="BU1071" s="6"/>
      <c r="BV1071" s="6"/>
    </row>
    <row r="1072" spans="1:74" ht="15.75" x14ac:dyDescent="0.25">
      <c r="A1072" s="52" t="s">
        <v>10055</v>
      </c>
      <c r="B1072" s="56"/>
      <c r="C1072" s="7" t="s">
        <v>111</v>
      </c>
      <c r="D1072" s="7" t="s">
        <v>11877</v>
      </c>
      <c r="E1072" s="7"/>
      <c r="F1072" s="64"/>
      <c r="G1072" s="6"/>
      <c r="H1072" s="6"/>
      <c r="I1072" s="10" t="s">
        <v>110</v>
      </c>
      <c r="J1072" s="11" t="s">
        <v>9854</v>
      </c>
      <c r="K1072" s="161"/>
      <c r="L1072" s="176"/>
      <c r="M1072" s="176">
        <v>1000</v>
      </c>
      <c r="O1072" s="162"/>
      <c r="P1072" s="80" t="s">
        <v>8188</v>
      </c>
      <c r="Q1072" s="80" t="s">
        <v>7218</v>
      </c>
      <c r="R1072" s="80"/>
      <c r="S1072" s="163"/>
      <c r="T1072" s="213"/>
      <c r="U1072" s="162"/>
      <c r="V1072" s="164"/>
      <c r="W1072" s="12" t="str">
        <f>IF(COUNTIF(N1072,"spare"),"","Mqtt1")</f>
        <v>Mqtt1</v>
      </c>
      <c r="X1072" s="196" t="s">
        <v>10521</v>
      </c>
      <c r="Y1072" s="6" t="str">
        <f t="shared" si="372"/>
        <v>marpower/450000-firedetection/201h50</v>
      </c>
      <c r="Z1072" s="103" t="str">
        <f t="shared" si="371"/>
        <v>$.test</v>
      </c>
      <c r="AB1072" s="6"/>
      <c r="AJ1072" s="80"/>
      <c r="AM1072" s="114" t="str">
        <f t="shared" si="359"/>
        <v/>
      </c>
      <c r="AN1072" s="80"/>
      <c r="AO1072" s="80"/>
      <c r="AP1072" s="80"/>
      <c r="AQ1072" s="80"/>
      <c r="AR1072" s="127"/>
      <c r="AS1072" s="80"/>
      <c r="AT1072" s="7"/>
      <c r="AU1072" s="7"/>
      <c r="AV1072" s="165"/>
      <c r="AW1072" s="126" t="str">
        <f t="shared" si="355"/>
        <v/>
      </c>
      <c r="AX1072" s="137"/>
      <c r="AY1072" s="147"/>
      <c r="AZ1072" s="167"/>
      <c r="BA1072" s="167"/>
      <c r="BB1072" s="147" t="str">
        <f t="shared" si="365"/>
        <v/>
      </c>
      <c r="BC1072" s="168"/>
      <c r="BD1072" s="165"/>
      <c r="BE1072" s="165"/>
      <c r="BF1072" s="165"/>
      <c r="BG1072" s="165"/>
      <c r="BH1072" s="165"/>
      <c r="BI1072" s="165"/>
      <c r="BJ1072" s="165"/>
      <c r="BK1072" s="165"/>
      <c r="BL1072" s="165"/>
      <c r="BM1072" s="165"/>
      <c r="BN1072" s="165"/>
      <c r="BO1072" s="165"/>
      <c r="BP1072" s="165"/>
      <c r="BQ1072" s="165"/>
      <c r="BS1072" s="6"/>
      <c r="BT1072" s="11"/>
      <c r="BU1072" s="6"/>
      <c r="BV1072" s="6"/>
    </row>
    <row r="1073" spans="1:74" ht="15.75" x14ac:dyDescent="0.25">
      <c r="A1073" s="52" t="s">
        <v>10055</v>
      </c>
      <c r="B1073" s="56"/>
      <c r="C1073" s="7" t="s">
        <v>9455</v>
      </c>
      <c r="D1073" s="7" t="s">
        <v>11877</v>
      </c>
      <c r="E1073" s="7"/>
      <c r="F1073" s="64"/>
      <c r="G1073" s="6"/>
      <c r="H1073" s="6"/>
      <c r="I1073"/>
      <c r="J1073" s="11" t="s">
        <v>7021</v>
      </c>
      <c r="K1073" s="161" t="s">
        <v>511</v>
      </c>
      <c r="L1073" s="176"/>
      <c r="M1073" s="176">
        <v>1000</v>
      </c>
      <c r="N1073" s="80" t="s">
        <v>1396</v>
      </c>
      <c r="O1073" s="162"/>
      <c r="P1073" s="80" t="s">
        <v>7497</v>
      </c>
      <c r="Q1073" s="80"/>
      <c r="R1073" s="80"/>
      <c r="S1073" s="163"/>
      <c r="T1073" s="213"/>
      <c r="U1073" s="162"/>
      <c r="V1073" s="164"/>
      <c r="W1073" s="12"/>
      <c r="X1073" s="196" t="s">
        <v>10445</v>
      </c>
      <c r="Y1073" s="6"/>
      <c r="Z1073" s="103"/>
      <c r="AA1073" s="12">
        <v>1</v>
      </c>
      <c r="AB1073" s="6" t="s">
        <v>196</v>
      </c>
      <c r="AC1073" s="103">
        <v>54</v>
      </c>
      <c r="AJ1073" s="80"/>
      <c r="AK1073" s="113" t="s">
        <v>11878</v>
      </c>
      <c r="AM1073" s="114" t="str">
        <f t="shared" si="359"/>
        <v/>
      </c>
      <c r="AN1073" s="80"/>
      <c r="AO1073" s="80"/>
      <c r="AP1073" s="80"/>
      <c r="AQ1073" s="80"/>
      <c r="AR1073" s="127"/>
      <c r="AS1073" s="80"/>
      <c r="AT1073" s="7"/>
      <c r="AU1073" s="7"/>
      <c r="AV1073" s="165"/>
      <c r="AW1073" s="126" t="str">
        <f t="shared" si="355"/>
        <v/>
      </c>
      <c r="AX1073" s="137"/>
      <c r="AY1073" s="147"/>
      <c r="AZ1073" s="167"/>
      <c r="BA1073" s="167"/>
      <c r="BB1073" s="147" t="str">
        <f t="shared" si="365"/>
        <v/>
      </c>
      <c r="BC1073" s="168"/>
      <c r="BD1073" s="165"/>
      <c r="BE1073" s="165"/>
      <c r="BF1073" s="165"/>
      <c r="BG1073" s="165"/>
      <c r="BH1073" s="165"/>
      <c r="BI1073" s="165"/>
      <c r="BJ1073" s="165"/>
      <c r="BK1073" s="165"/>
      <c r="BL1073" s="165"/>
      <c r="BM1073" s="165"/>
      <c r="BN1073" s="165"/>
      <c r="BO1073" s="165"/>
      <c r="BP1073" s="165"/>
      <c r="BQ1073" s="165"/>
      <c r="BS1073" s="6"/>
      <c r="BT1073" s="11"/>
      <c r="BU1073" s="6"/>
      <c r="BV1073" s="6"/>
    </row>
    <row r="1074" spans="1:74" ht="15.75" x14ac:dyDescent="0.25">
      <c r="A1074" s="52" t="s">
        <v>10055</v>
      </c>
      <c r="B1074" s="56"/>
      <c r="C1074" s="7" t="s">
        <v>111</v>
      </c>
      <c r="D1074" s="7" t="s">
        <v>11877</v>
      </c>
      <c r="E1074" s="7"/>
      <c r="F1074" s="64"/>
      <c r="G1074" s="6"/>
      <c r="H1074" s="6"/>
      <c r="I1074" s="10" t="s">
        <v>110</v>
      </c>
      <c r="J1074" s="11" t="s">
        <v>9855</v>
      </c>
      <c r="K1074" s="161"/>
      <c r="L1074" s="176"/>
      <c r="M1074" s="176">
        <v>1000</v>
      </c>
      <c r="O1074" s="162"/>
      <c r="P1074" s="80" t="s">
        <v>7733</v>
      </c>
      <c r="Q1074" s="80" t="s">
        <v>7171</v>
      </c>
      <c r="R1074" s="80"/>
      <c r="S1074" s="163"/>
      <c r="T1074" s="213"/>
      <c r="U1074" s="162"/>
      <c r="V1074" s="164"/>
      <c r="W1074" s="12" t="str">
        <f t="shared" ref="W1074" si="374">IF(COUNTIF(N1074,"spare"),"","Mqtt1")</f>
        <v>Mqtt1</v>
      </c>
      <c r="X1074" s="196" t="s">
        <v>10522</v>
      </c>
      <c r="Y1074" s="6" t="str">
        <f>LOWER(SUBSTITUTE(SUBSTITUTE(IF(COUNTIF(N1074,"spare"),"",_xlfn.CONCAT("marpower/",IF(X1074&lt;&gt;"","450000 FIREDETECTION/"&amp;X1074,"450000 FIREDETECTION GENERAL")))," ","-"),"_","-"))</f>
        <v>marpower/450000-firedetection/201h47</v>
      </c>
      <c r="Z1074" s="103" t="str">
        <f t="shared" ref="Z1074:Z1083" si="375">IF(COUNTIF(N1074,"spare"),"","$."&amp;_xlfn.REGEXREPLACE(IF(X1074="",J1074,_xlfn.REGEXREPLACE(J1074,".*_","")),"^FIRE_",""))</f>
        <v>$.alarm</v>
      </c>
      <c r="AB1074" s="6"/>
      <c r="AJ1074" s="80"/>
      <c r="AM1074" s="114">
        <f t="shared" si="359"/>
        <v>1074</v>
      </c>
      <c r="AN1074" s="80"/>
      <c r="AO1074" s="80"/>
      <c r="AP1074" s="80"/>
      <c r="AQ1074" s="80"/>
      <c r="AR1074" s="127" t="s">
        <v>110</v>
      </c>
      <c r="AS1074" s="80"/>
      <c r="AT1074" s="128" t="s">
        <v>9</v>
      </c>
      <c r="AU1074" s="7"/>
      <c r="AV1074" s="129" t="s">
        <v>112</v>
      </c>
      <c r="AW1074" s="126" t="str">
        <f t="shared" si="355"/>
        <v>Please consult operation manual for more information</v>
      </c>
      <c r="AX1074" s="137"/>
      <c r="AY1074" s="147"/>
      <c r="AZ1074" s="167"/>
      <c r="BA1074" s="167"/>
      <c r="BB1074" s="147" t="str">
        <f t="shared" si="365"/>
        <v>1</v>
      </c>
      <c r="BC1074" s="168"/>
      <c r="BD1074" s="165"/>
      <c r="BE1074" s="165"/>
      <c r="BF1074" s="165"/>
      <c r="BG1074" s="165"/>
      <c r="BH1074" s="165"/>
      <c r="BI1074" s="165"/>
      <c r="BJ1074" s="165"/>
      <c r="BK1074" s="165"/>
      <c r="BL1074" s="165"/>
      <c r="BM1074" s="165"/>
      <c r="BN1074" s="165"/>
      <c r="BO1074" s="165"/>
      <c r="BP1074" s="165"/>
      <c r="BQ1074" s="165"/>
      <c r="BS1074" s="6"/>
      <c r="BT1074" s="11"/>
      <c r="BU1074" s="6"/>
      <c r="BV1074" s="6"/>
    </row>
    <row r="1075" spans="1:74" ht="15.75" x14ac:dyDescent="0.25">
      <c r="A1075" s="52" t="s">
        <v>10059</v>
      </c>
      <c r="B1075" s="56"/>
      <c r="C1075" s="7" t="s">
        <v>111</v>
      </c>
      <c r="D1075" s="7" t="s">
        <v>11877</v>
      </c>
      <c r="E1075" s="7"/>
      <c r="F1075" s="64"/>
      <c r="G1075" s="6"/>
      <c r="H1075" s="6"/>
      <c r="I1075" s="10" t="s">
        <v>110</v>
      </c>
      <c r="J1075" s="11" t="s">
        <v>9856</v>
      </c>
      <c r="K1075" s="161"/>
      <c r="L1075" s="176"/>
      <c r="M1075" s="176">
        <v>1000</v>
      </c>
      <c r="O1075" s="162"/>
      <c r="P1075" s="80" t="s">
        <v>7847</v>
      </c>
      <c r="Q1075" s="80" t="s">
        <v>7203</v>
      </c>
      <c r="R1075" s="80"/>
      <c r="S1075" s="163"/>
      <c r="T1075" s="213"/>
      <c r="U1075" s="162"/>
      <c r="V1075" s="164"/>
      <c r="W1075" s="12" t="str">
        <f>IF(COUNTIF(N1075,"spare"),"","Mqtt1")</f>
        <v>Mqtt1</v>
      </c>
      <c r="X1075" s="196" t="s">
        <v>10522</v>
      </c>
      <c r="Y1075" s="6" t="str">
        <f t="shared" ref="Y1075:Y1083" si="376">LOWER(SUBSTITUTE(SUBSTITUTE(IF(COUNTIF(N1075,"spare"),"",_xlfn.CONCAT("marpower/",IF(X1075&lt;&gt;"","450000 FIREDETECTION/"&amp;X1075,"450000 FIREDETECTION GENERAL")))," ","-"),"_","-"))</f>
        <v>marpower/450000-firedetection/201h47</v>
      </c>
      <c r="Z1075" s="103" t="str">
        <f t="shared" si="375"/>
        <v>$.prealarm</v>
      </c>
      <c r="AB1075" s="6"/>
      <c r="AJ1075" s="80"/>
      <c r="AM1075" s="114">
        <f t="shared" si="359"/>
        <v>1075</v>
      </c>
      <c r="AN1075" s="80"/>
      <c r="AO1075" s="80"/>
      <c r="AP1075" s="80"/>
      <c r="AQ1075" s="80"/>
      <c r="AR1075" s="127" t="s">
        <v>110</v>
      </c>
      <c r="AS1075" s="80"/>
      <c r="AT1075" s="128" t="s">
        <v>9</v>
      </c>
      <c r="AU1075" s="7"/>
      <c r="AV1075" s="129" t="s">
        <v>116</v>
      </c>
      <c r="AW1075" s="126" t="str">
        <f t="shared" si="355"/>
        <v>Please consult operation manual for more information</v>
      </c>
      <c r="AX1075" s="137"/>
      <c r="AY1075" s="147"/>
      <c r="AZ1075" s="167"/>
      <c r="BA1075" s="167"/>
      <c r="BB1075" s="147" t="str">
        <f t="shared" si="365"/>
        <v>1</v>
      </c>
      <c r="BC1075" s="168"/>
      <c r="BD1075" s="165"/>
      <c r="BE1075" s="165"/>
      <c r="BF1075" s="165"/>
      <c r="BG1075" s="165"/>
      <c r="BH1075" s="165"/>
      <c r="BI1075" s="165"/>
      <c r="BJ1075" s="165"/>
      <c r="BK1075" s="165"/>
      <c r="BL1075" s="165"/>
      <c r="BM1075" s="165"/>
      <c r="BN1075" s="165"/>
      <c r="BO1075" s="165"/>
      <c r="BP1075" s="165"/>
      <c r="BQ1075" s="165"/>
      <c r="BS1075" s="6"/>
      <c r="BT1075" s="11"/>
      <c r="BU1075" s="6"/>
      <c r="BV1075" s="6"/>
    </row>
    <row r="1076" spans="1:74" ht="15.75" x14ac:dyDescent="0.25">
      <c r="A1076" s="52" t="s">
        <v>10055</v>
      </c>
      <c r="B1076" s="56"/>
      <c r="C1076" s="7" t="s">
        <v>111</v>
      </c>
      <c r="D1076" s="7" t="s">
        <v>11877</v>
      </c>
      <c r="E1076" s="7"/>
      <c r="F1076" s="64"/>
      <c r="G1076" s="6"/>
      <c r="H1076" s="6"/>
      <c r="I1076" s="10" t="s">
        <v>110</v>
      </c>
      <c r="J1076" s="11" t="s">
        <v>9857</v>
      </c>
      <c r="K1076" s="161"/>
      <c r="L1076" s="176"/>
      <c r="M1076" s="176">
        <v>1000</v>
      </c>
      <c r="O1076" s="162"/>
      <c r="P1076" s="80" t="s">
        <v>7961</v>
      </c>
      <c r="Q1076" s="80" t="s">
        <v>7204</v>
      </c>
      <c r="R1076" s="80"/>
      <c r="S1076" s="163"/>
      <c r="T1076" s="213"/>
      <c r="U1076" s="162"/>
      <c r="V1076" s="164"/>
      <c r="W1076" s="12" t="str">
        <f>IF(COUNTIF(N1076,"spare"),"","Mqtt1")</f>
        <v>Mqtt1</v>
      </c>
      <c r="X1076" s="196" t="s">
        <v>10522</v>
      </c>
      <c r="Y1076" s="6" t="str">
        <f t="shared" si="376"/>
        <v>marpower/450000-firedetection/201h47</v>
      </c>
      <c r="Z1076" s="103" t="str">
        <f t="shared" si="375"/>
        <v>$.fault</v>
      </c>
      <c r="AB1076" s="6"/>
      <c r="AJ1076" s="80"/>
      <c r="AM1076" s="114">
        <f t="shared" si="359"/>
        <v>1076</v>
      </c>
      <c r="AN1076" s="80"/>
      <c r="AO1076" s="80"/>
      <c r="AP1076" s="80"/>
      <c r="AQ1076" s="80"/>
      <c r="AR1076" s="127" t="s">
        <v>110</v>
      </c>
      <c r="AS1076" s="80"/>
      <c r="AT1076" s="128" t="s">
        <v>9</v>
      </c>
      <c r="AU1076" s="7"/>
      <c r="AV1076" s="129" t="s">
        <v>112</v>
      </c>
      <c r="AW1076" s="126" t="str">
        <f t="shared" si="355"/>
        <v>Please consult operation manual for more information</v>
      </c>
      <c r="AX1076" s="137"/>
      <c r="AY1076" s="147"/>
      <c r="AZ1076" s="167"/>
      <c r="BA1076" s="167"/>
      <c r="BB1076" s="147" t="str">
        <f t="shared" si="365"/>
        <v>1</v>
      </c>
      <c r="BC1076" s="168"/>
      <c r="BD1076" s="165"/>
      <c r="BE1076" s="165"/>
      <c r="BF1076" s="165"/>
      <c r="BG1076" s="165"/>
      <c r="BH1076" s="165"/>
      <c r="BI1076" s="165"/>
      <c r="BJ1076" s="165"/>
      <c r="BK1076" s="165"/>
      <c r="BL1076" s="165"/>
      <c r="BM1076" s="165"/>
      <c r="BN1076" s="165"/>
      <c r="BO1076" s="165"/>
      <c r="BP1076" s="165"/>
      <c r="BQ1076" s="165"/>
      <c r="BS1076" s="6"/>
      <c r="BT1076" s="11"/>
      <c r="BU1076" s="6"/>
      <c r="BV1076" s="6"/>
    </row>
    <row r="1077" spans="1:74" ht="15.75" x14ac:dyDescent="0.25">
      <c r="A1077" s="52" t="s">
        <v>10055</v>
      </c>
      <c r="B1077" s="56"/>
      <c r="C1077" s="7" t="s">
        <v>111</v>
      </c>
      <c r="D1077" s="7" t="s">
        <v>11877</v>
      </c>
      <c r="E1077" s="7"/>
      <c r="F1077" s="64"/>
      <c r="G1077" s="6"/>
      <c r="H1077" s="6"/>
      <c r="I1077" s="10" t="s">
        <v>110</v>
      </c>
      <c r="J1077" s="11" t="s">
        <v>9858</v>
      </c>
      <c r="K1077" s="161"/>
      <c r="L1077" s="176"/>
      <c r="M1077" s="176">
        <v>1000</v>
      </c>
      <c r="O1077" s="162"/>
      <c r="P1077" s="80" t="s">
        <v>8075</v>
      </c>
      <c r="Q1077" s="80" t="s">
        <v>7205</v>
      </c>
      <c r="R1077" s="80"/>
      <c r="S1077" s="163"/>
      <c r="T1077" s="213"/>
      <c r="U1077" s="162"/>
      <c r="V1077" s="164"/>
      <c r="W1077" s="12" t="str">
        <f>IF(COUNTIF(N1077,"spare"),"","Mqtt1")</f>
        <v>Mqtt1</v>
      </c>
      <c r="X1077" s="196" t="s">
        <v>10522</v>
      </c>
      <c r="Y1077" s="6" t="str">
        <f t="shared" si="376"/>
        <v>marpower/450000-firedetection/201h47</v>
      </c>
      <c r="Z1077" s="103" t="str">
        <f t="shared" si="375"/>
        <v>$.disabled</v>
      </c>
      <c r="AB1077" s="6"/>
      <c r="AJ1077" s="80"/>
      <c r="AM1077" s="114">
        <f t="shared" si="359"/>
        <v>1077</v>
      </c>
      <c r="AN1077" s="80"/>
      <c r="AO1077" s="80"/>
      <c r="AP1077" s="80"/>
      <c r="AQ1077" s="80"/>
      <c r="AR1077" s="127" t="s">
        <v>110</v>
      </c>
      <c r="AS1077" s="80"/>
      <c r="AT1077" s="128" t="s">
        <v>9</v>
      </c>
      <c r="AU1077" s="7"/>
      <c r="AV1077" s="129" t="s">
        <v>112</v>
      </c>
      <c r="AW1077" s="126" t="str">
        <f t="shared" si="355"/>
        <v>Please consult operation manual for more information</v>
      </c>
      <c r="AX1077" s="137"/>
      <c r="AY1077" s="147"/>
      <c r="AZ1077" s="167"/>
      <c r="BA1077" s="167"/>
      <c r="BB1077" s="147" t="str">
        <f t="shared" si="365"/>
        <v>1</v>
      </c>
      <c r="BC1077" s="168"/>
      <c r="BD1077" s="165"/>
      <c r="BE1077" s="165"/>
      <c r="BF1077" s="165"/>
      <c r="BG1077" s="165"/>
      <c r="BH1077" s="165"/>
      <c r="BI1077" s="165"/>
      <c r="BJ1077" s="165"/>
      <c r="BK1077" s="165"/>
      <c r="BL1077" s="165"/>
      <c r="BM1077" s="165"/>
      <c r="BN1077" s="165"/>
      <c r="BO1077" s="165"/>
      <c r="BP1077" s="165"/>
      <c r="BQ1077" s="165"/>
      <c r="BS1077" s="6"/>
      <c r="BT1077" s="11"/>
      <c r="BU1077" s="6"/>
      <c r="BV1077" s="6"/>
    </row>
    <row r="1078" spans="1:74" ht="15.75" x14ac:dyDescent="0.25">
      <c r="A1078" s="52" t="s">
        <v>10055</v>
      </c>
      <c r="B1078" s="56"/>
      <c r="C1078" s="7" t="s">
        <v>111</v>
      </c>
      <c r="D1078" s="7" t="s">
        <v>11877</v>
      </c>
      <c r="E1078" s="7"/>
      <c r="F1078" s="64"/>
      <c r="G1078" s="6"/>
      <c r="H1078" s="6"/>
      <c r="I1078" s="10" t="s">
        <v>110</v>
      </c>
      <c r="J1078" s="11" t="s">
        <v>9859</v>
      </c>
      <c r="K1078" s="161"/>
      <c r="L1078" s="176"/>
      <c r="M1078" s="176">
        <v>1000</v>
      </c>
      <c r="O1078" s="162"/>
      <c r="P1078" s="80" t="s">
        <v>8189</v>
      </c>
      <c r="Q1078" s="80" t="s">
        <v>7206</v>
      </c>
      <c r="R1078" s="80"/>
      <c r="S1078" s="163"/>
      <c r="T1078" s="213"/>
      <c r="U1078" s="162"/>
      <c r="V1078" s="164"/>
      <c r="W1078" s="12" t="str">
        <f>IF(COUNTIF(N1078,"spare"),"","Mqtt1")</f>
        <v>Mqtt1</v>
      </c>
      <c r="X1078" s="196" t="s">
        <v>10522</v>
      </c>
      <c r="Y1078" s="6" t="str">
        <f t="shared" si="376"/>
        <v>marpower/450000-firedetection/201h47</v>
      </c>
      <c r="Z1078" s="103" t="str">
        <f t="shared" si="375"/>
        <v>$.test</v>
      </c>
      <c r="AB1078" s="6"/>
      <c r="AJ1078" s="80"/>
      <c r="AM1078" s="114" t="str">
        <f t="shared" si="359"/>
        <v/>
      </c>
      <c r="AN1078" s="80"/>
      <c r="AO1078" s="80"/>
      <c r="AP1078" s="80"/>
      <c r="AQ1078" s="80"/>
      <c r="AR1078" s="127"/>
      <c r="AS1078" s="80"/>
      <c r="AT1078" s="7"/>
      <c r="AU1078" s="7"/>
      <c r="AV1078" s="165"/>
      <c r="AW1078" s="126" t="str">
        <f t="shared" si="355"/>
        <v/>
      </c>
      <c r="AX1078" s="137"/>
      <c r="AY1078" s="147"/>
      <c r="AZ1078" s="167"/>
      <c r="BA1078" s="167"/>
      <c r="BB1078" s="147" t="str">
        <f t="shared" si="365"/>
        <v/>
      </c>
      <c r="BC1078" s="168"/>
      <c r="BD1078" s="165"/>
      <c r="BE1078" s="165"/>
      <c r="BF1078" s="165"/>
      <c r="BG1078" s="165"/>
      <c r="BH1078" s="165"/>
      <c r="BI1078" s="165"/>
      <c r="BJ1078" s="165"/>
      <c r="BK1078" s="165"/>
      <c r="BL1078" s="165"/>
      <c r="BM1078" s="165"/>
      <c r="BN1078" s="165"/>
      <c r="BO1078" s="165"/>
      <c r="BP1078" s="165"/>
      <c r="BQ1078" s="165"/>
      <c r="BS1078" s="6"/>
      <c r="BT1078" s="11"/>
      <c r="BU1078" s="6"/>
      <c r="BV1078" s="6"/>
    </row>
    <row r="1079" spans="1:74" ht="15.75" x14ac:dyDescent="0.25">
      <c r="A1079" s="52" t="s">
        <v>10055</v>
      </c>
      <c r="B1079" s="56"/>
      <c r="C1079" s="7" t="s">
        <v>111</v>
      </c>
      <c r="D1079" s="7" t="s">
        <v>11877</v>
      </c>
      <c r="E1079" s="7"/>
      <c r="F1079" s="64"/>
      <c r="G1079" s="6"/>
      <c r="H1079" s="6"/>
      <c r="I1079" s="10" t="s">
        <v>110</v>
      </c>
      <c r="J1079" s="11" t="s">
        <v>9860</v>
      </c>
      <c r="K1079" s="161"/>
      <c r="L1079" s="176"/>
      <c r="M1079" s="176">
        <v>1000</v>
      </c>
      <c r="O1079" s="162"/>
      <c r="P1079" s="80" t="s">
        <v>7734</v>
      </c>
      <c r="Q1079" s="80" t="s">
        <v>7172</v>
      </c>
      <c r="R1079" s="80"/>
      <c r="S1079" s="163"/>
      <c r="T1079" s="213"/>
      <c r="U1079" s="162"/>
      <c r="V1079" s="164"/>
      <c r="W1079" s="12" t="str">
        <f t="shared" ref="W1079" si="377">IF(COUNTIF(N1079,"spare"),"","Mqtt1")</f>
        <v>Mqtt1</v>
      </c>
      <c r="X1079" s="196" t="s">
        <v>10523</v>
      </c>
      <c r="Y1079" s="6" t="str">
        <f t="shared" si="376"/>
        <v>marpower/450000-firedetection/201h46</v>
      </c>
      <c r="Z1079" s="103" t="str">
        <f t="shared" si="375"/>
        <v>$.alarm</v>
      </c>
      <c r="AB1079" s="6"/>
      <c r="AJ1079" s="80"/>
      <c r="AM1079" s="114">
        <f t="shared" si="359"/>
        <v>1079</v>
      </c>
      <c r="AN1079" s="80"/>
      <c r="AO1079" s="80"/>
      <c r="AP1079" s="80"/>
      <c r="AQ1079" s="80"/>
      <c r="AR1079" s="127" t="s">
        <v>110</v>
      </c>
      <c r="AS1079" s="80"/>
      <c r="AT1079" s="128" t="s">
        <v>9</v>
      </c>
      <c r="AU1079" s="7"/>
      <c r="AV1079" s="129" t="s">
        <v>112</v>
      </c>
      <c r="AW1079" s="126" t="str">
        <f t="shared" si="355"/>
        <v>Please consult operation manual for more information</v>
      </c>
      <c r="AX1079" s="137"/>
      <c r="AY1079" s="147"/>
      <c r="AZ1079" s="167"/>
      <c r="BA1079" s="167"/>
      <c r="BB1079" s="147" t="str">
        <f t="shared" si="365"/>
        <v>1</v>
      </c>
      <c r="BC1079" s="168"/>
      <c r="BD1079" s="165"/>
      <c r="BE1079" s="165"/>
      <c r="BF1079" s="165"/>
      <c r="BG1079" s="165"/>
      <c r="BH1079" s="165"/>
      <c r="BI1079" s="165"/>
      <c r="BJ1079" s="165"/>
      <c r="BK1079" s="165"/>
      <c r="BL1079" s="165"/>
      <c r="BM1079" s="165"/>
      <c r="BN1079" s="165"/>
      <c r="BO1079" s="165"/>
      <c r="BP1079" s="165"/>
      <c r="BQ1079" s="165"/>
      <c r="BS1079" s="6"/>
      <c r="BT1079" s="11"/>
      <c r="BU1079" s="6"/>
      <c r="BV1079" s="6"/>
    </row>
    <row r="1080" spans="1:74" ht="15.75" x14ac:dyDescent="0.25">
      <c r="A1080" s="52" t="s">
        <v>10059</v>
      </c>
      <c r="B1080" s="56"/>
      <c r="C1080" s="7" t="s">
        <v>111</v>
      </c>
      <c r="D1080" s="7" t="s">
        <v>11877</v>
      </c>
      <c r="E1080" s="7"/>
      <c r="F1080" s="64"/>
      <c r="G1080" s="6"/>
      <c r="H1080" s="6"/>
      <c r="I1080" s="10" t="s">
        <v>110</v>
      </c>
      <c r="J1080" s="11" t="s">
        <v>9861</v>
      </c>
      <c r="K1080" s="161"/>
      <c r="L1080" s="176"/>
      <c r="M1080" s="176">
        <v>1000</v>
      </c>
      <c r="O1080" s="162"/>
      <c r="P1080" s="80" t="s">
        <v>7848</v>
      </c>
      <c r="Q1080" s="80" t="s">
        <v>7207</v>
      </c>
      <c r="R1080" s="80"/>
      <c r="S1080" s="163"/>
      <c r="T1080" s="213"/>
      <c r="U1080" s="162"/>
      <c r="V1080" s="164"/>
      <c r="W1080" s="12" t="str">
        <f>IF(COUNTIF(N1080,"spare"),"","Mqtt1")</f>
        <v>Mqtt1</v>
      </c>
      <c r="X1080" s="196" t="s">
        <v>10523</v>
      </c>
      <c r="Y1080" s="6" t="str">
        <f t="shared" si="376"/>
        <v>marpower/450000-firedetection/201h46</v>
      </c>
      <c r="Z1080" s="103" t="str">
        <f t="shared" si="375"/>
        <v>$.prealarm</v>
      </c>
      <c r="AB1080" s="6"/>
      <c r="AJ1080" s="80"/>
      <c r="AM1080" s="114">
        <f t="shared" si="359"/>
        <v>1080</v>
      </c>
      <c r="AN1080" s="80"/>
      <c r="AO1080" s="80"/>
      <c r="AP1080" s="80"/>
      <c r="AQ1080" s="80"/>
      <c r="AR1080" s="127" t="s">
        <v>110</v>
      </c>
      <c r="AS1080" s="80"/>
      <c r="AT1080" s="128" t="s">
        <v>9</v>
      </c>
      <c r="AU1080" s="7"/>
      <c r="AV1080" s="129" t="s">
        <v>116</v>
      </c>
      <c r="AW1080" s="126" t="str">
        <f t="shared" si="355"/>
        <v>Please consult operation manual for more information</v>
      </c>
      <c r="AX1080" s="137"/>
      <c r="AY1080" s="147"/>
      <c r="AZ1080" s="167"/>
      <c r="BA1080" s="167"/>
      <c r="BB1080" s="147" t="str">
        <f t="shared" si="365"/>
        <v>1</v>
      </c>
      <c r="BC1080" s="168"/>
      <c r="BD1080" s="165"/>
      <c r="BE1080" s="165"/>
      <c r="BF1080" s="165"/>
      <c r="BG1080" s="165"/>
      <c r="BH1080" s="165"/>
      <c r="BI1080" s="165"/>
      <c r="BJ1080" s="165"/>
      <c r="BK1080" s="165"/>
      <c r="BL1080" s="165"/>
      <c r="BM1080" s="165"/>
      <c r="BN1080" s="165"/>
      <c r="BO1080" s="165"/>
      <c r="BP1080" s="165"/>
      <c r="BQ1080" s="165"/>
      <c r="BS1080" s="6"/>
      <c r="BT1080" s="11"/>
      <c r="BU1080" s="6"/>
      <c r="BV1080" s="6"/>
    </row>
    <row r="1081" spans="1:74" ht="15.75" x14ac:dyDescent="0.25">
      <c r="A1081" s="52" t="s">
        <v>10055</v>
      </c>
      <c r="B1081" s="56"/>
      <c r="C1081" s="7" t="s">
        <v>111</v>
      </c>
      <c r="D1081" s="7" t="s">
        <v>11877</v>
      </c>
      <c r="E1081" s="7"/>
      <c r="F1081" s="64"/>
      <c r="G1081" s="6"/>
      <c r="H1081" s="6"/>
      <c r="I1081" s="10" t="s">
        <v>110</v>
      </c>
      <c r="J1081" s="11" t="s">
        <v>9862</v>
      </c>
      <c r="K1081" s="161"/>
      <c r="L1081" s="176"/>
      <c r="M1081" s="176">
        <v>1000</v>
      </c>
      <c r="O1081" s="162"/>
      <c r="P1081" s="80" t="s">
        <v>7962</v>
      </c>
      <c r="Q1081" s="80" t="s">
        <v>7208</v>
      </c>
      <c r="R1081" s="80"/>
      <c r="S1081" s="163"/>
      <c r="T1081" s="213"/>
      <c r="U1081" s="162"/>
      <c r="V1081" s="164"/>
      <c r="W1081" s="12" t="str">
        <f>IF(COUNTIF(N1081,"spare"),"","Mqtt1")</f>
        <v>Mqtt1</v>
      </c>
      <c r="X1081" s="196" t="s">
        <v>10523</v>
      </c>
      <c r="Y1081" s="6" t="str">
        <f t="shared" si="376"/>
        <v>marpower/450000-firedetection/201h46</v>
      </c>
      <c r="Z1081" s="103" t="str">
        <f t="shared" si="375"/>
        <v>$.fault</v>
      </c>
      <c r="AB1081" s="6"/>
      <c r="AJ1081" s="80"/>
      <c r="AM1081" s="114">
        <f t="shared" si="359"/>
        <v>1081</v>
      </c>
      <c r="AN1081" s="80"/>
      <c r="AO1081" s="80"/>
      <c r="AP1081" s="80"/>
      <c r="AQ1081" s="80"/>
      <c r="AR1081" s="127" t="s">
        <v>110</v>
      </c>
      <c r="AS1081" s="80"/>
      <c r="AT1081" s="128" t="s">
        <v>9</v>
      </c>
      <c r="AU1081" s="7"/>
      <c r="AV1081" s="129" t="s">
        <v>112</v>
      </c>
      <c r="AW1081" s="126" t="str">
        <f t="shared" si="355"/>
        <v>Please consult operation manual for more information</v>
      </c>
      <c r="AX1081" s="137"/>
      <c r="AY1081" s="147"/>
      <c r="AZ1081" s="167"/>
      <c r="BA1081" s="167"/>
      <c r="BB1081" s="147" t="str">
        <f t="shared" si="365"/>
        <v>1</v>
      </c>
      <c r="BC1081" s="168"/>
      <c r="BD1081" s="165"/>
      <c r="BE1081" s="165"/>
      <c r="BF1081" s="165"/>
      <c r="BG1081" s="165"/>
      <c r="BH1081" s="165"/>
      <c r="BI1081" s="165"/>
      <c r="BJ1081" s="165"/>
      <c r="BK1081" s="165"/>
      <c r="BL1081" s="165"/>
      <c r="BM1081" s="165"/>
      <c r="BN1081" s="165"/>
      <c r="BO1081" s="165"/>
      <c r="BP1081" s="165"/>
      <c r="BQ1081" s="165"/>
      <c r="BS1081" s="6"/>
      <c r="BT1081" s="11"/>
      <c r="BU1081" s="6"/>
      <c r="BV1081" s="6"/>
    </row>
    <row r="1082" spans="1:74" ht="15.75" x14ac:dyDescent="0.25">
      <c r="A1082" s="52" t="s">
        <v>10055</v>
      </c>
      <c r="B1082" s="56"/>
      <c r="C1082" s="7" t="s">
        <v>111</v>
      </c>
      <c r="D1082" s="7" t="s">
        <v>11877</v>
      </c>
      <c r="E1082" s="7"/>
      <c r="F1082" s="64"/>
      <c r="G1082" s="6"/>
      <c r="H1082" s="6"/>
      <c r="I1082" s="10" t="s">
        <v>110</v>
      </c>
      <c r="J1082" s="11" t="s">
        <v>9863</v>
      </c>
      <c r="K1082" s="161"/>
      <c r="L1082" s="176"/>
      <c r="M1082" s="176">
        <v>1000</v>
      </c>
      <c r="O1082" s="162"/>
      <c r="P1082" s="80" t="s">
        <v>8076</v>
      </c>
      <c r="Q1082" s="80" t="s">
        <v>7209</v>
      </c>
      <c r="R1082" s="80"/>
      <c r="S1082" s="163"/>
      <c r="T1082" s="213"/>
      <c r="U1082" s="162"/>
      <c r="V1082" s="164"/>
      <c r="W1082" s="12" t="str">
        <f>IF(COUNTIF(N1082,"spare"),"","Mqtt1")</f>
        <v>Mqtt1</v>
      </c>
      <c r="X1082" s="196" t="s">
        <v>10523</v>
      </c>
      <c r="Y1082" s="6" t="str">
        <f t="shared" si="376"/>
        <v>marpower/450000-firedetection/201h46</v>
      </c>
      <c r="Z1082" s="103" t="str">
        <f t="shared" si="375"/>
        <v>$.disabled</v>
      </c>
      <c r="AB1082" s="6"/>
      <c r="AJ1082" s="80"/>
      <c r="AM1082" s="114">
        <f t="shared" si="359"/>
        <v>1082</v>
      </c>
      <c r="AN1082" s="80"/>
      <c r="AO1082" s="80"/>
      <c r="AP1082" s="80"/>
      <c r="AQ1082" s="80"/>
      <c r="AR1082" s="127" t="s">
        <v>110</v>
      </c>
      <c r="AS1082" s="80"/>
      <c r="AT1082" s="128" t="s">
        <v>9</v>
      </c>
      <c r="AU1082" s="7"/>
      <c r="AV1082" s="129" t="s">
        <v>112</v>
      </c>
      <c r="AW1082" s="126" t="str">
        <f t="shared" si="355"/>
        <v>Please consult operation manual for more information</v>
      </c>
      <c r="AX1082" s="137"/>
      <c r="AY1082" s="147"/>
      <c r="AZ1082" s="167"/>
      <c r="BA1082" s="167"/>
      <c r="BB1082" s="147" t="str">
        <f t="shared" si="365"/>
        <v>1</v>
      </c>
      <c r="BC1082" s="168"/>
      <c r="BD1082" s="165"/>
      <c r="BE1082" s="165"/>
      <c r="BF1082" s="165"/>
      <c r="BG1082" s="165"/>
      <c r="BH1082" s="165"/>
      <c r="BI1082" s="165"/>
      <c r="BJ1082" s="165"/>
      <c r="BK1082" s="165"/>
      <c r="BL1082" s="165"/>
      <c r="BM1082" s="165"/>
      <c r="BN1082" s="165"/>
      <c r="BO1082" s="165"/>
      <c r="BP1082" s="165"/>
      <c r="BQ1082" s="165"/>
      <c r="BS1082" s="6"/>
      <c r="BT1082" s="11"/>
      <c r="BU1082" s="6"/>
      <c r="BV1082" s="6"/>
    </row>
    <row r="1083" spans="1:74" ht="15.75" x14ac:dyDescent="0.25">
      <c r="A1083" s="52" t="s">
        <v>10055</v>
      </c>
      <c r="B1083" s="56"/>
      <c r="C1083" s="7" t="s">
        <v>111</v>
      </c>
      <c r="D1083" s="7" t="s">
        <v>11877</v>
      </c>
      <c r="E1083" s="7"/>
      <c r="F1083" s="64"/>
      <c r="G1083" s="6"/>
      <c r="H1083" s="6"/>
      <c r="I1083" s="10" t="s">
        <v>110</v>
      </c>
      <c r="J1083" s="11" t="s">
        <v>9864</v>
      </c>
      <c r="K1083" s="161"/>
      <c r="L1083" s="176"/>
      <c r="M1083" s="176">
        <v>1000</v>
      </c>
      <c r="O1083" s="162"/>
      <c r="P1083" s="80" t="s">
        <v>8190</v>
      </c>
      <c r="Q1083" s="80" t="s">
        <v>7210</v>
      </c>
      <c r="R1083" s="80"/>
      <c r="S1083" s="163"/>
      <c r="T1083" s="213"/>
      <c r="U1083" s="162"/>
      <c r="V1083" s="164"/>
      <c r="W1083" s="12" t="str">
        <f>IF(COUNTIF(N1083,"spare"),"","Mqtt1")</f>
        <v>Mqtt1</v>
      </c>
      <c r="X1083" s="196" t="s">
        <v>10523</v>
      </c>
      <c r="Y1083" s="6" t="str">
        <f t="shared" si="376"/>
        <v>marpower/450000-firedetection/201h46</v>
      </c>
      <c r="Z1083" s="103" t="str">
        <f t="shared" si="375"/>
        <v>$.test</v>
      </c>
      <c r="AB1083" s="6"/>
      <c r="AJ1083" s="80"/>
      <c r="AM1083" s="114" t="str">
        <f t="shared" si="359"/>
        <v/>
      </c>
      <c r="AN1083" s="80"/>
      <c r="AO1083" s="80"/>
      <c r="AP1083" s="80"/>
      <c r="AQ1083" s="80"/>
      <c r="AR1083" s="127"/>
      <c r="AS1083" s="80"/>
      <c r="AT1083" s="7"/>
      <c r="AU1083" s="7"/>
      <c r="AV1083" s="165"/>
      <c r="AW1083" s="126" t="str">
        <f t="shared" si="355"/>
        <v/>
      </c>
      <c r="AX1083" s="137"/>
      <c r="AY1083" s="147"/>
      <c r="AZ1083" s="167"/>
      <c r="BA1083" s="167"/>
      <c r="BB1083" s="147" t="str">
        <f t="shared" si="365"/>
        <v/>
      </c>
      <c r="BC1083" s="168"/>
      <c r="BD1083" s="165"/>
      <c r="BE1083" s="165"/>
      <c r="BF1083" s="165"/>
      <c r="BG1083" s="165"/>
      <c r="BH1083" s="165"/>
      <c r="BI1083" s="165"/>
      <c r="BJ1083" s="165"/>
      <c r="BK1083" s="165"/>
      <c r="BL1083" s="165"/>
      <c r="BM1083" s="165"/>
      <c r="BN1083" s="165"/>
      <c r="BO1083" s="165"/>
      <c r="BP1083" s="165"/>
      <c r="BQ1083" s="165"/>
      <c r="BS1083" s="6"/>
      <c r="BT1083" s="11"/>
      <c r="BU1083" s="6"/>
      <c r="BV1083" s="6"/>
    </row>
    <row r="1084" spans="1:74" ht="15.75" x14ac:dyDescent="0.25">
      <c r="A1084" s="52" t="s">
        <v>10055</v>
      </c>
      <c r="B1084" s="56"/>
      <c r="C1084" s="7" t="s">
        <v>9455</v>
      </c>
      <c r="D1084" s="7" t="s">
        <v>11877</v>
      </c>
      <c r="E1084" s="7"/>
      <c r="F1084" s="64"/>
      <c r="G1084" s="6"/>
      <c r="H1084" s="6"/>
      <c r="I1084"/>
      <c r="J1084" s="11" t="s">
        <v>7022</v>
      </c>
      <c r="K1084" s="161" t="s">
        <v>511</v>
      </c>
      <c r="L1084" s="176"/>
      <c r="M1084" s="176">
        <v>1000</v>
      </c>
      <c r="N1084" s="80" t="s">
        <v>1396</v>
      </c>
      <c r="O1084" s="162"/>
      <c r="P1084" s="80" t="s">
        <v>7498</v>
      </c>
      <c r="Q1084" s="80"/>
      <c r="R1084" s="80"/>
      <c r="S1084" s="163"/>
      <c r="T1084" s="213"/>
      <c r="U1084" s="162"/>
      <c r="V1084" s="164"/>
      <c r="W1084" s="12"/>
      <c r="X1084" s="196" t="s">
        <v>10445</v>
      </c>
      <c r="Y1084" s="6"/>
      <c r="Z1084" s="103"/>
      <c r="AA1084" s="12">
        <v>1</v>
      </c>
      <c r="AB1084" s="6" t="s">
        <v>196</v>
      </c>
      <c r="AC1084" s="103">
        <v>55</v>
      </c>
      <c r="AJ1084" s="80"/>
      <c r="AK1084" s="113" t="s">
        <v>11878</v>
      </c>
      <c r="AM1084" s="114" t="str">
        <f t="shared" si="359"/>
        <v/>
      </c>
      <c r="AN1084" s="80"/>
      <c r="AO1084" s="80"/>
      <c r="AP1084" s="80"/>
      <c r="AQ1084" s="80"/>
      <c r="AR1084" s="127"/>
      <c r="AS1084" s="80"/>
      <c r="AT1084" s="128"/>
      <c r="AU1084" s="7"/>
      <c r="AV1084" s="129"/>
      <c r="AW1084" s="126" t="str">
        <f t="shared" si="355"/>
        <v/>
      </c>
      <c r="AX1084" s="137"/>
      <c r="AY1084" s="147"/>
      <c r="AZ1084" s="167"/>
      <c r="BA1084" s="167"/>
      <c r="BB1084" s="147" t="str">
        <f t="shared" si="365"/>
        <v/>
      </c>
      <c r="BC1084" s="168"/>
      <c r="BD1084" s="165"/>
      <c r="BE1084" s="165"/>
      <c r="BF1084" s="165"/>
      <c r="BG1084" s="165"/>
      <c r="BH1084" s="165"/>
      <c r="BI1084" s="165"/>
      <c r="BJ1084" s="165"/>
      <c r="BK1084" s="165"/>
      <c r="BL1084" s="165"/>
      <c r="BM1084" s="165"/>
      <c r="BN1084" s="165"/>
      <c r="BO1084" s="165"/>
      <c r="BP1084" s="165"/>
      <c r="BQ1084" s="165"/>
      <c r="BS1084" s="6"/>
      <c r="BT1084" s="11"/>
      <c r="BU1084" s="6"/>
      <c r="BV1084" s="6"/>
    </row>
    <row r="1085" spans="1:74" ht="15.75" x14ac:dyDescent="0.25">
      <c r="A1085" s="52" t="s">
        <v>10055</v>
      </c>
      <c r="B1085" s="56"/>
      <c r="C1085" s="7" t="s">
        <v>111</v>
      </c>
      <c r="D1085" s="7" t="s">
        <v>11877</v>
      </c>
      <c r="E1085" s="7"/>
      <c r="F1085" s="64"/>
      <c r="G1085" s="6"/>
      <c r="H1085" s="6"/>
      <c r="I1085" s="10" t="s">
        <v>110</v>
      </c>
      <c r="J1085" s="11" t="s">
        <v>9865</v>
      </c>
      <c r="K1085" s="161"/>
      <c r="L1085" s="176"/>
      <c r="M1085" s="176">
        <v>1000</v>
      </c>
      <c r="O1085" s="162"/>
      <c r="P1085" s="80" t="s">
        <v>7735</v>
      </c>
      <c r="Q1085" s="80" t="s">
        <v>7173</v>
      </c>
      <c r="R1085" s="80"/>
      <c r="S1085" s="163"/>
      <c r="T1085" s="213"/>
      <c r="U1085" s="162"/>
      <c r="V1085" s="164"/>
      <c r="W1085" s="12" t="str">
        <f t="shared" ref="W1085" si="378">IF(COUNTIF(N1085,"spare"),"","Mqtt1")</f>
        <v>Mqtt1</v>
      </c>
      <c r="X1085" s="196" t="s">
        <v>10524</v>
      </c>
      <c r="Y1085" s="6" t="str">
        <f>LOWER(SUBSTITUTE(SUBSTITUTE(IF(COUNTIF(N1085,"spare"),"",_xlfn.CONCAT("marpower/",IF(X1085&lt;&gt;"","450000 FIREDETECTION/"&amp;X1085,"450000 FIREDETECTION GENERAL")))," ","-"),"_","-"))</f>
        <v>marpower/450000-firedetection/201h64</v>
      </c>
      <c r="Z1085" s="103" t="str">
        <f t="shared" ref="Z1085:Z1094" si="379">IF(COUNTIF(N1085,"spare"),"","$."&amp;_xlfn.REGEXREPLACE(IF(X1085="",J1085,_xlfn.REGEXREPLACE(J1085,".*_","")),"^FIRE_",""))</f>
        <v>$.alarm</v>
      </c>
      <c r="AB1085" s="6"/>
      <c r="AJ1085" s="80"/>
      <c r="AM1085" s="114">
        <f t="shared" si="359"/>
        <v>1085</v>
      </c>
      <c r="AN1085" s="80"/>
      <c r="AO1085" s="80"/>
      <c r="AP1085" s="80"/>
      <c r="AQ1085" s="80"/>
      <c r="AR1085" s="127" t="s">
        <v>110</v>
      </c>
      <c r="AS1085" s="80"/>
      <c r="AT1085" s="128" t="s">
        <v>9</v>
      </c>
      <c r="AU1085" s="7"/>
      <c r="AV1085" s="129" t="s">
        <v>112</v>
      </c>
      <c r="AW1085" s="126" t="str">
        <f t="shared" si="355"/>
        <v>Please consult operation manual for more information</v>
      </c>
      <c r="AX1085" s="137"/>
      <c r="AY1085" s="147"/>
      <c r="AZ1085" s="167"/>
      <c r="BA1085" s="167"/>
      <c r="BB1085" s="147" t="str">
        <f t="shared" si="365"/>
        <v>1</v>
      </c>
      <c r="BC1085" s="168"/>
      <c r="BD1085" s="165"/>
      <c r="BE1085" s="165"/>
      <c r="BF1085" s="165"/>
      <c r="BG1085" s="165"/>
      <c r="BH1085" s="165"/>
      <c r="BI1085" s="165"/>
      <c r="BJ1085" s="165"/>
      <c r="BK1085" s="165"/>
      <c r="BL1085" s="165"/>
      <c r="BM1085" s="165"/>
      <c r="BN1085" s="165"/>
      <c r="BO1085" s="165"/>
      <c r="BP1085" s="165"/>
      <c r="BQ1085" s="165"/>
      <c r="BS1085" s="6"/>
      <c r="BT1085" s="11"/>
      <c r="BU1085" s="6"/>
      <c r="BV1085" s="6"/>
    </row>
    <row r="1086" spans="1:74" ht="15.75" x14ac:dyDescent="0.25">
      <c r="A1086" s="52" t="s">
        <v>10059</v>
      </c>
      <c r="B1086" s="56"/>
      <c r="C1086" s="7" t="s">
        <v>111</v>
      </c>
      <c r="D1086" s="7" t="s">
        <v>11877</v>
      </c>
      <c r="E1086" s="7"/>
      <c r="F1086" s="64"/>
      <c r="G1086" s="6"/>
      <c r="H1086" s="6"/>
      <c r="I1086" s="10" t="s">
        <v>110</v>
      </c>
      <c r="J1086" s="11" t="s">
        <v>9866</v>
      </c>
      <c r="K1086" s="161"/>
      <c r="L1086" s="176"/>
      <c r="M1086" s="176">
        <v>1000</v>
      </c>
      <c r="O1086" s="162"/>
      <c r="P1086" s="80" t="s">
        <v>7849</v>
      </c>
      <c r="Q1086" s="80" t="s">
        <v>7195</v>
      </c>
      <c r="R1086" s="80"/>
      <c r="S1086" s="163"/>
      <c r="T1086" s="213"/>
      <c r="U1086" s="162"/>
      <c r="V1086" s="164"/>
      <c r="W1086" s="12" t="str">
        <f>IF(COUNTIF(N1086,"spare"),"","Mqtt1")</f>
        <v>Mqtt1</v>
      </c>
      <c r="X1086" s="196" t="s">
        <v>10524</v>
      </c>
      <c r="Y1086" s="6" t="str">
        <f t="shared" ref="Y1086:Y1094" si="380">LOWER(SUBSTITUTE(SUBSTITUTE(IF(COUNTIF(N1086,"spare"),"",_xlfn.CONCAT("marpower/",IF(X1086&lt;&gt;"","450000 FIREDETECTION/"&amp;X1086,"450000 FIREDETECTION GENERAL")))," ","-"),"_","-"))</f>
        <v>marpower/450000-firedetection/201h64</v>
      </c>
      <c r="Z1086" s="103" t="str">
        <f t="shared" si="379"/>
        <v>$.prealarm</v>
      </c>
      <c r="AB1086" s="6"/>
      <c r="AJ1086" s="80"/>
      <c r="AM1086" s="114">
        <f t="shared" si="359"/>
        <v>1086</v>
      </c>
      <c r="AN1086" s="80"/>
      <c r="AO1086" s="80"/>
      <c r="AP1086" s="80"/>
      <c r="AQ1086" s="80"/>
      <c r="AR1086" s="127" t="s">
        <v>110</v>
      </c>
      <c r="AS1086" s="80"/>
      <c r="AT1086" s="128" t="s">
        <v>9</v>
      </c>
      <c r="AU1086" s="7"/>
      <c r="AV1086" s="129" t="s">
        <v>116</v>
      </c>
      <c r="AW1086" s="126" t="str">
        <f t="shared" si="355"/>
        <v>Please consult operation manual for more information</v>
      </c>
      <c r="AX1086" s="137"/>
      <c r="AY1086" s="147"/>
      <c r="AZ1086" s="167"/>
      <c r="BA1086" s="167"/>
      <c r="BB1086" s="147" t="str">
        <f t="shared" si="365"/>
        <v>1</v>
      </c>
      <c r="BC1086" s="168"/>
      <c r="BD1086" s="165"/>
      <c r="BE1086" s="165"/>
      <c r="BF1086" s="165"/>
      <c r="BG1086" s="165"/>
      <c r="BH1086" s="165"/>
      <c r="BI1086" s="165"/>
      <c r="BJ1086" s="165"/>
      <c r="BK1086" s="165"/>
      <c r="BL1086" s="165"/>
      <c r="BM1086" s="165"/>
      <c r="BN1086" s="165"/>
      <c r="BO1086" s="165"/>
      <c r="BP1086" s="165"/>
      <c r="BQ1086" s="165"/>
      <c r="BS1086" s="6"/>
      <c r="BT1086" s="11"/>
      <c r="BU1086" s="6"/>
      <c r="BV1086" s="6"/>
    </row>
    <row r="1087" spans="1:74" ht="15.75" x14ac:dyDescent="0.25">
      <c r="A1087" s="52" t="s">
        <v>10055</v>
      </c>
      <c r="B1087" s="56"/>
      <c r="C1087" s="7" t="s">
        <v>111</v>
      </c>
      <c r="D1087" s="7" t="s">
        <v>11877</v>
      </c>
      <c r="E1087" s="7"/>
      <c r="F1087" s="64"/>
      <c r="G1087" s="6"/>
      <c r="H1087" s="6"/>
      <c r="I1087" s="10" t="s">
        <v>110</v>
      </c>
      <c r="J1087" s="11" t="s">
        <v>9867</v>
      </c>
      <c r="K1087" s="161"/>
      <c r="L1087" s="176"/>
      <c r="M1087" s="176">
        <v>1000</v>
      </c>
      <c r="O1087" s="162"/>
      <c r="P1087" s="80" t="s">
        <v>7963</v>
      </c>
      <c r="Q1087" s="80" t="s">
        <v>7196</v>
      </c>
      <c r="R1087" s="80"/>
      <c r="S1087" s="163"/>
      <c r="T1087" s="213"/>
      <c r="U1087" s="162"/>
      <c r="V1087" s="164"/>
      <c r="W1087" s="12" t="str">
        <f>IF(COUNTIF(N1087,"spare"),"","Mqtt1")</f>
        <v>Mqtt1</v>
      </c>
      <c r="X1087" s="196" t="s">
        <v>10524</v>
      </c>
      <c r="Y1087" s="6" t="str">
        <f t="shared" si="380"/>
        <v>marpower/450000-firedetection/201h64</v>
      </c>
      <c r="Z1087" s="103" t="str">
        <f t="shared" si="379"/>
        <v>$.fault</v>
      </c>
      <c r="AB1087" s="6"/>
      <c r="AJ1087" s="80"/>
      <c r="AM1087" s="114">
        <f t="shared" si="359"/>
        <v>1087</v>
      </c>
      <c r="AN1087" s="80"/>
      <c r="AO1087" s="80"/>
      <c r="AP1087" s="80"/>
      <c r="AQ1087" s="80"/>
      <c r="AR1087" s="127" t="s">
        <v>110</v>
      </c>
      <c r="AS1087" s="80"/>
      <c r="AT1087" s="128" t="s">
        <v>9</v>
      </c>
      <c r="AU1087" s="7"/>
      <c r="AV1087" s="129" t="s">
        <v>112</v>
      </c>
      <c r="AW1087" s="126" t="str">
        <f t="shared" si="355"/>
        <v>Please consult operation manual for more information</v>
      </c>
      <c r="AX1087" s="137"/>
      <c r="AY1087" s="147"/>
      <c r="AZ1087" s="167"/>
      <c r="BA1087" s="167"/>
      <c r="BB1087" s="147" t="str">
        <f t="shared" si="365"/>
        <v>1</v>
      </c>
      <c r="BC1087" s="168"/>
      <c r="BD1087" s="165"/>
      <c r="BE1087" s="165"/>
      <c r="BF1087" s="165"/>
      <c r="BG1087" s="165"/>
      <c r="BH1087" s="165"/>
      <c r="BI1087" s="165"/>
      <c r="BJ1087" s="165"/>
      <c r="BK1087" s="165"/>
      <c r="BL1087" s="165"/>
      <c r="BM1087" s="165"/>
      <c r="BN1087" s="165"/>
      <c r="BO1087" s="165"/>
      <c r="BP1087" s="165"/>
      <c r="BQ1087" s="165"/>
      <c r="BS1087" s="6"/>
      <c r="BT1087" s="11"/>
      <c r="BU1087" s="6"/>
      <c r="BV1087" s="6"/>
    </row>
    <row r="1088" spans="1:74" ht="15.75" x14ac:dyDescent="0.25">
      <c r="A1088" s="52" t="s">
        <v>10055</v>
      </c>
      <c r="B1088" s="56"/>
      <c r="C1088" s="7" t="s">
        <v>111</v>
      </c>
      <c r="D1088" s="7" t="s">
        <v>11877</v>
      </c>
      <c r="E1088" s="7"/>
      <c r="F1088" s="64"/>
      <c r="G1088" s="6"/>
      <c r="H1088" s="6"/>
      <c r="I1088" s="10" t="s">
        <v>110</v>
      </c>
      <c r="J1088" s="11" t="s">
        <v>9868</v>
      </c>
      <c r="K1088" s="161"/>
      <c r="L1088" s="176"/>
      <c r="M1088" s="176">
        <v>1000</v>
      </c>
      <c r="O1088" s="162"/>
      <c r="P1088" s="80" t="s">
        <v>8077</v>
      </c>
      <c r="Q1088" s="80" t="s">
        <v>7197</v>
      </c>
      <c r="R1088" s="80"/>
      <c r="S1088" s="163"/>
      <c r="T1088" s="213"/>
      <c r="U1088" s="162"/>
      <c r="V1088" s="164"/>
      <c r="W1088" s="12" t="str">
        <f>IF(COUNTIF(N1088,"spare"),"","Mqtt1")</f>
        <v>Mqtt1</v>
      </c>
      <c r="X1088" s="196" t="s">
        <v>10524</v>
      </c>
      <c r="Y1088" s="6" t="str">
        <f t="shared" si="380"/>
        <v>marpower/450000-firedetection/201h64</v>
      </c>
      <c r="Z1088" s="103" t="str">
        <f t="shared" si="379"/>
        <v>$.disabled</v>
      </c>
      <c r="AB1088" s="6"/>
      <c r="AJ1088" s="80"/>
      <c r="AM1088" s="114">
        <f t="shared" si="359"/>
        <v>1088</v>
      </c>
      <c r="AN1088" s="80"/>
      <c r="AO1088" s="80"/>
      <c r="AP1088" s="80"/>
      <c r="AQ1088" s="80"/>
      <c r="AR1088" s="127" t="s">
        <v>110</v>
      </c>
      <c r="AS1088" s="80"/>
      <c r="AT1088" s="128" t="s">
        <v>9</v>
      </c>
      <c r="AU1088" s="7"/>
      <c r="AV1088" s="129" t="s">
        <v>112</v>
      </c>
      <c r="AW1088" s="126" t="str">
        <f t="shared" si="355"/>
        <v>Please consult operation manual for more information</v>
      </c>
      <c r="AX1088" s="137"/>
      <c r="AY1088" s="147"/>
      <c r="AZ1088" s="167"/>
      <c r="BA1088" s="167"/>
      <c r="BB1088" s="147" t="str">
        <f t="shared" si="365"/>
        <v>1</v>
      </c>
      <c r="BC1088" s="168"/>
      <c r="BD1088" s="165"/>
      <c r="BE1088" s="165"/>
      <c r="BF1088" s="165"/>
      <c r="BG1088" s="165"/>
      <c r="BH1088" s="165"/>
      <c r="BI1088" s="165"/>
      <c r="BJ1088" s="165"/>
      <c r="BK1088" s="165"/>
      <c r="BL1088" s="165"/>
      <c r="BM1088" s="165"/>
      <c r="BN1088" s="165"/>
      <c r="BO1088" s="165"/>
      <c r="BP1088" s="165"/>
      <c r="BQ1088" s="165"/>
      <c r="BS1088" s="6"/>
      <c r="BT1088" s="11"/>
      <c r="BU1088" s="6"/>
      <c r="BV1088" s="6"/>
    </row>
    <row r="1089" spans="1:74" ht="15.75" x14ac:dyDescent="0.25">
      <c r="A1089" s="52" t="s">
        <v>10055</v>
      </c>
      <c r="B1089" s="56"/>
      <c r="C1089" s="7" t="s">
        <v>111</v>
      </c>
      <c r="D1089" s="7" t="s">
        <v>11877</v>
      </c>
      <c r="E1089" s="7"/>
      <c r="F1089" s="64"/>
      <c r="G1089" s="6"/>
      <c r="H1089" s="6"/>
      <c r="I1089" s="10" t="s">
        <v>110</v>
      </c>
      <c r="J1089" s="11" t="s">
        <v>9869</v>
      </c>
      <c r="K1089" s="161"/>
      <c r="L1089" s="176"/>
      <c r="M1089" s="176">
        <v>1000</v>
      </c>
      <c r="O1089" s="162"/>
      <c r="P1089" s="80" t="s">
        <v>8191</v>
      </c>
      <c r="Q1089" s="80" t="s">
        <v>7198</v>
      </c>
      <c r="R1089" s="80"/>
      <c r="S1089" s="163"/>
      <c r="T1089" s="213"/>
      <c r="U1089" s="162"/>
      <c r="V1089" s="164"/>
      <c r="W1089" s="12" t="str">
        <f>IF(COUNTIF(N1089,"spare"),"","Mqtt1")</f>
        <v>Mqtt1</v>
      </c>
      <c r="X1089" s="196" t="s">
        <v>10524</v>
      </c>
      <c r="Y1089" s="6" t="str">
        <f t="shared" si="380"/>
        <v>marpower/450000-firedetection/201h64</v>
      </c>
      <c r="Z1089" s="103" t="str">
        <f t="shared" si="379"/>
        <v>$.test</v>
      </c>
      <c r="AB1089" s="6"/>
      <c r="AJ1089" s="80"/>
      <c r="AM1089" s="114" t="str">
        <f t="shared" si="359"/>
        <v/>
      </c>
      <c r="AN1089" s="80"/>
      <c r="AO1089" s="80"/>
      <c r="AP1089" s="80"/>
      <c r="AQ1089" s="80"/>
      <c r="AR1089" s="127"/>
      <c r="AS1089" s="80"/>
      <c r="AT1089" s="7"/>
      <c r="AU1089" s="7"/>
      <c r="AV1089" s="165"/>
      <c r="AW1089" s="126" t="str">
        <f t="shared" si="355"/>
        <v/>
      </c>
      <c r="AX1089" s="137"/>
      <c r="AY1089" s="147"/>
      <c r="AZ1089" s="167"/>
      <c r="BA1089" s="167"/>
      <c r="BB1089" s="147" t="str">
        <f t="shared" si="365"/>
        <v/>
      </c>
      <c r="BC1089" s="168"/>
      <c r="BD1089" s="165"/>
      <c r="BE1089" s="165"/>
      <c r="BF1089" s="165"/>
      <c r="BG1089" s="165"/>
      <c r="BH1089" s="165"/>
      <c r="BI1089" s="165"/>
      <c r="BJ1089" s="165"/>
      <c r="BK1089" s="165"/>
      <c r="BL1089" s="165"/>
      <c r="BM1089" s="165"/>
      <c r="BN1089" s="165"/>
      <c r="BO1089" s="165"/>
      <c r="BP1089" s="165"/>
      <c r="BQ1089" s="165"/>
      <c r="BS1089" s="6"/>
      <c r="BT1089" s="11"/>
      <c r="BU1089" s="6"/>
      <c r="BV1089" s="6"/>
    </row>
    <row r="1090" spans="1:74" ht="15.75" x14ac:dyDescent="0.25">
      <c r="A1090" s="52" t="s">
        <v>10055</v>
      </c>
      <c r="B1090" s="56"/>
      <c r="C1090" s="7" t="s">
        <v>111</v>
      </c>
      <c r="D1090" s="7" t="s">
        <v>11877</v>
      </c>
      <c r="E1090" s="7"/>
      <c r="F1090" s="64"/>
      <c r="G1090" s="6"/>
      <c r="H1090" s="6"/>
      <c r="I1090" s="10" t="s">
        <v>110</v>
      </c>
      <c r="J1090" s="11" t="s">
        <v>9870</v>
      </c>
      <c r="K1090" s="161"/>
      <c r="L1090" s="176"/>
      <c r="M1090" s="176">
        <v>1000</v>
      </c>
      <c r="O1090" s="162"/>
      <c r="P1090" s="80" t="s">
        <v>7736</v>
      </c>
      <c r="Q1090" s="80" t="s">
        <v>7174</v>
      </c>
      <c r="R1090" s="80"/>
      <c r="S1090" s="163"/>
      <c r="T1090" s="213"/>
      <c r="U1090" s="162"/>
      <c r="V1090" s="164"/>
      <c r="W1090" s="12" t="str">
        <f t="shared" ref="W1090" si="381">IF(COUNTIF(N1090,"spare"),"","Mqtt1")</f>
        <v>Mqtt1</v>
      </c>
      <c r="X1090" s="196" t="s">
        <v>10525</v>
      </c>
      <c r="Y1090" s="6" t="str">
        <f t="shared" si="380"/>
        <v>marpower/450000-firedetection/201h61</v>
      </c>
      <c r="Z1090" s="103" t="str">
        <f t="shared" si="379"/>
        <v>$.alarm</v>
      </c>
      <c r="AB1090" s="6"/>
      <c r="AJ1090" s="80"/>
      <c r="AM1090" s="114">
        <f t="shared" si="359"/>
        <v>1090</v>
      </c>
      <c r="AN1090" s="80"/>
      <c r="AO1090" s="80"/>
      <c r="AP1090" s="80"/>
      <c r="AQ1090" s="80"/>
      <c r="AR1090" s="127" t="s">
        <v>110</v>
      </c>
      <c r="AS1090" s="80"/>
      <c r="AT1090" s="128" t="s">
        <v>9</v>
      </c>
      <c r="AU1090" s="7"/>
      <c r="AV1090" s="129" t="s">
        <v>112</v>
      </c>
      <c r="AW1090" s="126" t="str">
        <f t="shared" si="355"/>
        <v>Please consult operation manual for more information</v>
      </c>
      <c r="AX1090" s="137"/>
      <c r="AY1090" s="147"/>
      <c r="AZ1090" s="167"/>
      <c r="BA1090" s="167"/>
      <c r="BB1090" s="147" t="str">
        <f t="shared" si="365"/>
        <v>1</v>
      </c>
      <c r="BC1090" s="168"/>
      <c r="BD1090" s="165"/>
      <c r="BE1090" s="165"/>
      <c r="BF1090" s="165"/>
      <c r="BG1090" s="165"/>
      <c r="BH1090" s="165"/>
      <c r="BI1090" s="165"/>
      <c r="BJ1090" s="165"/>
      <c r="BK1090" s="165"/>
      <c r="BL1090" s="165"/>
      <c r="BM1090" s="165"/>
      <c r="BN1090" s="165"/>
      <c r="BO1090" s="165"/>
      <c r="BP1090" s="165"/>
      <c r="BQ1090" s="165"/>
      <c r="BS1090" s="6"/>
      <c r="BT1090" s="11"/>
      <c r="BU1090" s="6"/>
      <c r="BV1090" s="6"/>
    </row>
    <row r="1091" spans="1:74" ht="15.75" x14ac:dyDescent="0.25">
      <c r="A1091" s="52" t="s">
        <v>10059</v>
      </c>
      <c r="B1091" s="56"/>
      <c r="C1091" s="7" t="s">
        <v>111</v>
      </c>
      <c r="D1091" s="7" t="s">
        <v>11877</v>
      </c>
      <c r="E1091" s="7"/>
      <c r="F1091" s="64"/>
      <c r="G1091" s="6"/>
      <c r="H1091" s="6"/>
      <c r="I1091" s="10" t="s">
        <v>110</v>
      </c>
      <c r="J1091" s="11" t="s">
        <v>9871</v>
      </c>
      <c r="K1091" s="161"/>
      <c r="L1091" s="176"/>
      <c r="M1091" s="176">
        <v>1000</v>
      </c>
      <c r="O1091" s="162"/>
      <c r="P1091" s="80" t="s">
        <v>7850</v>
      </c>
      <c r="Q1091" s="80" t="s">
        <v>7199</v>
      </c>
      <c r="R1091" s="80"/>
      <c r="S1091" s="163"/>
      <c r="T1091" s="213"/>
      <c r="U1091" s="162"/>
      <c r="V1091" s="164"/>
      <c r="W1091" s="12" t="str">
        <f>IF(COUNTIF(N1091,"spare"),"","Mqtt1")</f>
        <v>Mqtt1</v>
      </c>
      <c r="X1091" s="196" t="s">
        <v>10525</v>
      </c>
      <c r="Y1091" s="6" t="str">
        <f t="shared" si="380"/>
        <v>marpower/450000-firedetection/201h61</v>
      </c>
      <c r="Z1091" s="103" t="str">
        <f t="shared" si="379"/>
        <v>$.prealarm</v>
      </c>
      <c r="AB1091" s="6"/>
      <c r="AJ1091" s="80"/>
      <c r="AM1091" s="114">
        <f t="shared" si="359"/>
        <v>1091</v>
      </c>
      <c r="AN1091" s="80"/>
      <c r="AO1091" s="80"/>
      <c r="AP1091" s="80"/>
      <c r="AQ1091" s="80"/>
      <c r="AR1091" s="127" t="s">
        <v>110</v>
      </c>
      <c r="AS1091" s="80"/>
      <c r="AT1091" s="128" t="s">
        <v>9</v>
      </c>
      <c r="AU1091" s="7"/>
      <c r="AV1091" s="129" t="s">
        <v>116</v>
      </c>
      <c r="AW1091" s="126" t="str">
        <f t="shared" si="355"/>
        <v>Please consult operation manual for more information</v>
      </c>
      <c r="AX1091" s="137"/>
      <c r="AY1091" s="147"/>
      <c r="AZ1091" s="167"/>
      <c r="BA1091" s="167"/>
      <c r="BB1091" s="147" t="str">
        <f t="shared" si="365"/>
        <v>1</v>
      </c>
      <c r="BC1091" s="168"/>
      <c r="BD1091" s="165"/>
      <c r="BE1091" s="165"/>
      <c r="BF1091" s="165"/>
      <c r="BG1091" s="165"/>
      <c r="BH1091" s="165"/>
      <c r="BI1091" s="165"/>
      <c r="BJ1091" s="165"/>
      <c r="BK1091" s="165"/>
      <c r="BL1091" s="165"/>
      <c r="BM1091" s="165"/>
      <c r="BN1091" s="165"/>
      <c r="BO1091" s="165"/>
      <c r="BP1091" s="165"/>
      <c r="BQ1091" s="165"/>
      <c r="BS1091" s="6"/>
      <c r="BT1091" s="11"/>
      <c r="BU1091" s="6"/>
      <c r="BV1091" s="6"/>
    </row>
    <row r="1092" spans="1:74" ht="15.75" x14ac:dyDescent="0.25">
      <c r="A1092" s="52" t="s">
        <v>10055</v>
      </c>
      <c r="B1092" s="56"/>
      <c r="C1092" s="7" t="s">
        <v>111</v>
      </c>
      <c r="D1092" s="7" t="s">
        <v>11877</v>
      </c>
      <c r="E1092" s="7"/>
      <c r="F1092" s="64"/>
      <c r="G1092" s="6"/>
      <c r="H1092" s="6"/>
      <c r="I1092" s="10" t="s">
        <v>110</v>
      </c>
      <c r="J1092" s="11" t="s">
        <v>9872</v>
      </c>
      <c r="K1092" s="161"/>
      <c r="L1092" s="176"/>
      <c r="M1092" s="176">
        <v>1000</v>
      </c>
      <c r="O1092" s="162"/>
      <c r="P1092" s="80" t="s">
        <v>7964</v>
      </c>
      <c r="Q1092" s="80" t="s">
        <v>7200</v>
      </c>
      <c r="R1092" s="80"/>
      <c r="S1092" s="163"/>
      <c r="T1092" s="213"/>
      <c r="U1092" s="162"/>
      <c r="V1092" s="164"/>
      <c r="W1092" s="12" t="str">
        <f>IF(COUNTIF(N1092,"spare"),"","Mqtt1")</f>
        <v>Mqtt1</v>
      </c>
      <c r="X1092" s="196" t="s">
        <v>10525</v>
      </c>
      <c r="Y1092" s="6" t="str">
        <f t="shared" si="380"/>
        <v>marpower/450000-firedetection/201h61</v>
      </c>
      <c r="Z1092" s="103" t="str">
        <f t="shared" si="379"/>
        <v>$.fault</v>
      </c>
      <c r="AB1092" s="6"/>
      <c r="AJ1092" s="80"/>
      <c r="AM1092" s="114">
        <f t="shared" si="359"/>
        <v>1092</v>
      </c>
      <c r="AN1092" s="80"/>
      <c r="AO1092" s="80"/>
      <c r="AP1092" s="80"/>
      <c r="AQ1092" s="80"/>
      <c r="AR1092" s="127" t="s">
        <v>110</v>
      </c>
      <c r="AS1092" s="80"/>
      <c r="AT1092" s="128" t="s">
        <v>9</v>
      </c>
      <c r="AU1092" s="7"/>
      <c r="AV1092" s="129" t="s">
        <v>112</v>
      </c>
      <c r="AW1092" s="126" t="str">
        <f t="shared" ref="AW1092:AW1155" si="382">IF(ISNUMBER(AM1092),"Please consult operation manual for more information","")</f>
        <v>Please consult operation manual for more information</v>
      </c>
      <c r="AX1092" s="137"/>
      <c r="AY1092" s="147"/>
      <c r="AZ1092" s="167"/>
      <c r="BA1092" s="167"/>
      <c r="BB1092" s="147" t="str">
        <f t="shared" si="365"/>
        <v>1</v>
      </c>
      <c r="BC1092" s="168"/>
      <c r="BD1092" s="165"/>
      <c r="BE1092" s="165"/>
      <c r="BF1092" s="165"/>
      <c r="BG1092" s="165"/>
      <c r="BH1092" s="165"/>
      <c r="BI1092" s="165"/>
      <c r="BJ1092" s="165"/>
      <c r="BK1092" s="165"/>
      <c r="BL1092" s="165"/>
      <c r="BM1092" s="165"/>
      <c r="BN1092" s="165"/>
      <c r="BO1092" s="165"/>
      <c r="BP1092" s="165"/>
      <c r="BQ1092" s="165"/>
      <c r="BS1092" s="6"/>
      <c r="BT1092" s="11"/>
      <c r="BU1092" s="6"/>
      <c r="BV1092" s="6"/>
    </row>
    <row r="1093" spans="1:74" ht="15.75" x14ac:dyDescent="0.25">
      <c r="A1093" s="52" t="s">
        <v>10055</v>
      </c>
      <c r="B1093" s="56"/>
      <c r="C1093" s="7" t="s">
        <v>111</v>
      </c>
      <c r="D1093" s="7" t="s">
        <v>11877</v>
      </c>
      <c r="E1093" s="7"/>
      <c r="F1093" s="64"/>
      <c r="G1093" s="6"/>
      <c r="H1093" s="6"/>
      <c r="I1093" s="10" t="s">
        <v>110</v>
      </c>
      <c r="J1093" s="11" t="s">
        <v>9873</v>
      </c>
      <c r="K1093" s="161"/>
      <c r="L1093" s="176"/>
      <c r="M1093" s="176">
        <v>1000</v>
      </c>
      <c r="O1093" s="162"/>
      <c r="P1093" s="80" t="s">
        <v>8078</v>
      </c>
      <c r="Q1093" s="80" t="s">
        <v>7201</v>
      </c>
      <c r="R1093" s="80"/>
      <c r="S1093" s="163"/>
      <c r="T1093" s="213"/>
      <c r="U1093" s="162"/>
      <c r="V1093" s="164"/>
      <c r="W1093" s="12" t="str">
        <f>IF(COUNTIF(N1093,"spare"),"","Mqtt1")</f>
        <v>Mqtt1</v>
      </c>
      <c r="X1093" s="196" t="s">
        <v>10525</v>
      </c>
      <c r="Y1093" s="6" t="str">
        <f t="shared" si="380"/>
        <v>marpower/450000-firedetection/201h61</v>
      </c>
      <c r="Z1093" s="103" t="str">
        <f t="shared" si="379"/>
        <v>$.disabled</v>
      </c>
      <c r="AB1093" s="6"/>
      <c r="AJ1093" s="80"/>
      <c r="AM1093" s="114">
        <f t="shared" si="359"/>
        <v>1093</v>
      </c>
      <c r="AN1093" s="80"/>
      <c r="AO1093" s="80"/>
      <c r="AP1093" s="80"/>
      <c r="AQ1093" s="80"/>
      <c r="AR1093" s="127" t="s">
        <v>110</v>
      </c>
      <c r="AS1093" s="80"/>
      <c r="AT1093" s="128" t="s">
        <v>9</v>
      </c>
      <c r="AU1093" s="7"/>
      <c r="AV1093" s="129" t="s">
        <v>112</v>
      </c>
      <c r="AW1093" s="126" t="str">
        <f t="shared" si="382"/>
        <v>Please consult operation manual for more information</v>
      </c>
      <c r="AX1093" s="137"/>
      <c r="AY1093" s="147"/>
      <c r="AZ1093" s="167"/>
      <c r="BA1093" s="167"/>
      <c r="BB1093" s="147" t="str">
        <f t="shared" si="365"/>
        <v>1</v>
      </c>
      <c r="BC1093" s="168"/>
      <c r="BD1093" s="165"/>
      <c r="BE1093" s="165"/>
      <c r="BF1093" s="165"/>
      <c r="BG1093" s="165"/>
      <c r="BH1093" s="165"/>
      <c r="BI1093" s="165"/>
      <c r="BJ1093" s="165"/>
      <c r="BK1093" s="165"/>
      <c r="BL1093" s="165"/>
      <c r="BM1093" s="165"/>
      <c r="BN1093" s="165"/>
      <c r="BO1093" s="165"/>
      <c r="BP1093" s="165"/>
      <c r="BQ1093" s="165"/>
      <c r="BS1093" s="6"/>
      <c r="BT1093" s="11"/>
      <c r="BU1093" s="6"/>
      <c r="BV1093" s="6"/>
    </row>
    <row r="1094" spans="1:74" ht="15.75" x14ac:dyDescent="0.25">
      <c r="A1094" s="52" t="s">
        <v>10055</v>
      </c>
      <c r="B1094" s="56"/>
      <c r="C1094" s="7" t="s">
        <v>111</v>
      </c>
      <c r="D1094" s="7" t="s">
        <v>11877</v>
      </c>
      <c r="E1094" s="7"/>
      <c r="F1094" s="64"/>
      <c r="G1094" s="6"/>
      <c r="H1094" s="6"/>
      <c r="I1094" s="10" t="s">
        <v>110</v>
      </c>
      <c r="J1094" s="11" t="s">
        <v>9874</v>
      </c>
      <c r="K1094" s="161"/>
      <c r="L1094" s="176"/>
      <c r="M1094" s="176">
        <v>1000</v>
      </c>
      <c r="O1094" s="162"/>
      <c r="P1094" s="80" t="s">
        <v>8192</v>
      </c>
      <c r="Q1094" s="80" t="s">
        <v>7202</v>
      </c>
      <c r="R1094" s="80"/>
      <c r="S1094" s="163"/>
      <c r="T1094" s="213"/>
      <c r="U1094" s="162"/>
      <c r="V1094" s="164"/>
      <c r="W1094" s="12" t="str">
        <f>IF(COUNTIF(N1094,"spare"),"","Mqtt1")</f>
        <v>Mqtt1</v>
      </c>
      <c r="X1094" s="196" t="s">
        <v>10525</v>
      </c>
      <c r="Y1094" s="6" t="str">
        <f t="shared" si="380"/>
        <v>marpower/450000-firedetection/201h61</v>
      </c>
      <c r="Z1094" s="103" t="str">
        <f t="shared" si="379"/>
        <v>$.test</v>
      </c>
      <c r="AB1094" s="6"/>
      <c r="AJ1094" s="80"/>
      <c r="AM1094" s="114" t="str">
        <f t="shared" si="359"/>
        <v/>
      </c>
      <c r="AN1094" s="80"/>
      <c r="AO1094" s="80"/>
      <c r="AP1094" s="80"/>
      <c r="AQ1094" s="80"/>
      <c r="AR1094" s="127"/>
      <c r="AS1094" s="80"/>
      <c r="AT1094" s="128"/>
      <c r="AU1094" s="7"/>
      <c r="AV1094" s="129"/>
      <c r="AW1094" s="126" t="str">
        <f t="shared" si="382"/>
        <v/>
      </c>
      <c r="AX1094" s="137"/>
      <c r="AY1094" s="147"/>
      <c r="AZ1094" s="167"/>
      <c r="BA1094" s="167"/>
      <c r="BB1094" s="147" t="str">
        <f t="shared" si="365"/>
        <v/>
      </c>
      <c r="BC1094" s="168"/>
      <c r="BD1094" s="165"/>
      <c r="BE1094" s="165"/>
      <c r="BF1094" s="165"/>
      <c r="BG1094" s="165"/>
      <c r="BH1094" s="165"/>
      <c r="BI1094" s="165"/>
      <c r="BJ1094" s="165"/>
      <c r="BK1094" s="165"/>
      <c r="BL1094" s="165"/>
      <c r="BM1094" s="165"/>
      <c r="BN1094" s="165"/>
      <c r="BO1094" s="165"/>
      <c r="BP1094" s="165"/>
      <c r="BQ1094" s="165"/>
      <c r="BS1094" s="6"/>
      <c r="BT1094" s="11"/>
      <c r="BU1094" s="6"/>
      <c r="BV1094" s="6"/>
    </row>
    <row r="1095" spans="1:74" ht="15.75" x14ac:dyDescent="0.25">
      <c r="A1095" s="52" t="s">
        <v>10055</v>
      </c>
      <c r="B1095" s="56"/>
      <c r="C1095" s="7" t="s">
        <v>9455</v>
      </c>
      <c r="D1095" s="7" t="s">
        <v>11877</v>
      </c>
      <c r="E1095" s="7"/>
      <c r="F1095" s="64"/>
      <c r="G1095" s="6"/>
      <c r="H1095" s="6"/>
      <c r="I1095"/>
      <c r="J1095" s="11" t="s">
        <v>7023</v>
      </c>
      <c r="K1095" s="161" t="s">
        <v>511</v>
      </c>
      <c r="L1095" s="176"/>
      <c r="M1095" s="176">
        <v>1000</v>
      </c>
      <c r="N1095" s="80" t="s">
        <v>1396</v>
      </c>
      <c r="O1095" s="162"/>
      <c r="P1095" s="80" t="s">
        <v>7499</v>
      </c>
      <c r="Q1095" s="80"/>
      <c r="R1095" s="80"/>
      <c r="S1095" s="163"/>
      <c r="T1095" s="213"/>
      <c r="U1095" s="162"/>
      <c r="V1095" s="164"/>
      <c r="W1095" s="12"/>
      <c r="X1095" s="196" t="s">
        <v>10445</v>
      </c>
      <c r="Y1095" s="6"/>
      <c r="Z1095" s="103"/>
      <c r="AA1095" s="12">
        <v>1</v>
      </c>
      <c r="AB1095" s="6" t="s">
        <v>196</v>
      </c>
      <c r="AC1095" s="103">
        <v>56</v>
      </c>
      <c r="AJ1095" s="80"/>
      <c r="AK1095" s="113" t="s">
        <v>11878</v>
      </c>
      <c r="AM1095" s="114" t="str">
        <f t="shared" si="359"/>
        <v/>
      </c>
      <c r="AN1095" s="80"/>
      <c r="AO1095" s="80"/>
      <c r="AP1095" s="80"/>
      <c r="AQ1095" s="80"/>
      <c r="AR1095" s="127"/>
      <c r="AS1095" s="80"/>
      <c r="AT1095" s="128"/>
      <c r="AU1095" s="7"/>
      <c r="AV1095" s="129"/>
      <c r="AW1095" s="126" t="str">
        <f t="shared" si="382"/>
        <v/>
      </c>
      <c r="AX1095" s="137"/>
      <c r="AY1095" s="147"/>
      <c r="AZ1095" s="167"/>
      <c r="BA1095" s="167"/>
      <c r="BB1095" s="147" t="str">
        <f t="shared" si="365"/>
        <v/>
      </c>
      <c r="BC1095" s="168"/>
      <c r="BD1095" s="165"/>
      <c r="BE1095" s="165"/>
      <c r="BF1095" s="165"/>
      <c r="BG1095" s="165"/>
      <c r="BH1095" s="165"/>
      <c r="BI1095" s="165"/>
      <c r="BJ1095" s="165"/>
      <c r="BK1095" s="165"/>
      <c r="BL1095" s="165"/>
      <c r="BM1095" s="165"/>
      <c r="BN1095" s="165"/>
      <c r="BO1095" s="165"/>
      <c r="BP1095" s="165"/>
      <c r="BQ1095" s="165"/>
      <c r="BS1095" s="6"/>
      <c r="BT1095" s="11"/>
      <c r="BU1095" s="6"/>
      <c r="BV1095" s="6"/>
    </row>
    <row r="1096" spans="1:74" ht="15.75" x14ac:dyDescent="0.25">
      <c r="A1096" s="52" t="s">
        <v>10055</v>
      </c>
      <c r="B1096" s="56"/>
      <c r="C1096" s="7" t="s">
        <v>111</v>
      </c>
      <c r="D1096" s="7" t="s">
        <v>11877</v>
      </c>
      <c r="E1096" s="7"/>
      <c r="F1096" s="64"/>
      <c r="G1096" s="6"/>
      <c r="H1096" s="6"/>
      <c r="I1096" s="10" t="s">
        <v>110</v>
      </c>
      <c r="J1096" s="11" t="s">
        <v>9875</v>
      </c>
      <c r="K1096" s="161"/>
      <c r="L1096" s="176"/>
      <c r="M1096" s="176">
        <v>1000</v>
      </c>
      <c r="O1096" s="162"/>
      <c r="P1096" s="80" t="s">
        <v>7737</v>
      </c>
      <c r="Q1096" s="80" t="s">
        <v>7175</v>
      </c>
      <c r="R1096" s="80"/>
      <c r="S1096" s="163"/>
      <c r="T1096" s="213"/>
      <c r="U1096" s="162"/>
      <c r="V1096" s="164"/>
      <c r="W1096" s="12" t="str">
        <f t="shared" ref="W1096" si="383">IF(COUNTIF(N1096,"spare"),"","Mqtt1")</f>
        <v>Mqtt1</v>
      </c>
      <c r="X1096" s="196" t="s">
        <v>10526</v>
      </c>
      <c r="Y1096" s="6" t="str">
        <f>LOWER(SUBSTITUTE(SUBSTITUTE(IF(COUNTIF(N1096,"spare"),"",_xlfn.CONCAT("marpower/",IF(X1096&lt;&gt;"","450000 FIREDETECTION/"&amp;X1096,"450000 FIREDETECTION GENERAL")))," ","-"),"_","-"))</f>
        <v>marpower/450000-firedetection/201h60</v>
      </c>
      <c r="Z1096" s="103" t="str">
        <f t="shared" ref="Z1096:Z1105" si="384">IF(COUNTIF(N1096,"spare"),"","$."&amp;_xlfn.REGEXREPLACE(IF(X1096="",J1096,_xlfn.REGEXREPLACE(J1096,".*_","")),"^FIRE_",""))</f>
        <v>$.alarm</v>
      </c>
      <c r="AB1096" s="6"/>
      <c r="AJ1096" s="80"/>
      <c r="AM1096" s="114">
        <f t="shared" ref="AM1096:AM1159" si="385">IF(ISBLANK(AT1096),"",ROW())</f>
        <v>1096</v>
      </c>
      <c r="AN1096" s="80"/>
      <c r="AO1096" s="80"/>
      <c r="AP1096" s="80"/>
      <c r="AQ1096" s="80"/>
      <c r="AR1096" s="127" t="s">
        <v>110</v>
      </c>
      <c r="AS1096" s="80"/>
      <c r="AT1096" s="128" t="s">
        <v>9</v>
      </c>
      <c r="AU1096" s="7"/>
      <c r="AV1096" s="129" t="s">
        <v>112</v>
      </c>
      <c r="AW1096" s="126" t="str">
        <f t="shared" si="382"/>
        <v>Please consult operation manual for more information</v>
      </c>
      <c r="AX1096" s="137"/>
      <c r="AY1096" s="147"/>
      <c r="AZ1096" s="167"/>
      <c r="BA1096" s="167"/>
      <c r="BB1096" s="147" t="str">
        <f t="shared" si="365"/>
        <v>1</v>
      </c>
      <c r="BC1096" s="168"/>
      <c r="BD1096" s="165"/>
      <c r="BE1096" s="165"/>
      <c r="BF1096" s="165"/>
      <c r="BG1096" s="165"/>
      <c r="BH1096" s="165"/>
      <c r="BI1096" s="165"/>
      <c r="BJ1096" s="165"/>
      <c r="BK1096" s="165"/>
      <c r="BL1096" s="165"/>
      <c r="BM1096" s="165"/>
      <c r="BN1096" s="165"/>
      <c r="BO1096" s="165"/>
      <c r="BP1096" s="165"/>
      <c r="BQ1096" s="165"/>
      <c r="BS1096" s="6"/>
      <c r="BT1096" s="11"/>
      <c r="BU1096" s="6"/>
      <c r="BV1096" s="6"/>
    </row>
    <row r="1097" spans="1:74" ht="15.75" x14ac:dyDescent="0.25">
      <c r="A1097" s="52" t="s">
        <v>10059</v>
      </c>
      <c r="B1097" s="56"/>
      <c r="C1097" s="7" t="s">
        <v>111</v>
      </c>
      <c r="D1097" s="7" t="s">
        <v>11877</v>
      </c>
      <c r="E1097" s="7"/>
      <c r="F1097" s="64"/>
      <c r="G1097" s="6"/>
      <c r="H1097" s="6"/>
      <c r="I1097" s="10" t="s">
        <v>110</v>
      </c>
      <c r="J1097" s="11" t="s">
        <v>9876</v>
      </c>
      <c r="K1097" s="161"/>
      <c r="L1097" s="176"/>
      <c r="M1097" s="176">
        <v>1000</v>
      </c>
      <c r="O1097" s="162"/>
      <c r="P1097" s="80" t="s">
        <v>7851</v>
      </c>
      <c r="Q1097" s="80" t="s">
        <v>7187</v>
      </c>
      <c r="R1097" s="80"/>
      <c r="S1097" s="163"/>
      <c r="T1097" s="213"/>
      <c r="U1097" s="162"/>
      <c r="V1097" s="164"/>
      <c r="W1097" s="12" t="str">
        <f>IF(COUNTIF(N1097,"spare"),"","Mqtt1")</f>
        <v>Mqtt1</v>
      </c>
      <c r="X1097" s="196" t="s">
        <v>10526</v>
      </c>
      <c r="Y1097" s="6" t="str">
        <f t="shared" ref="Y1097:Y1105" si="386">LOWER(SUBSTITUTE(SUBSTITUTE(IF(COUNTIF(N1097,"spare"),"",_xlfn.CONCAT("marpower/",IF(X1097&lt;&gt;"","450000 FIREDETECTION/"&amp;X1097,"450000 FIREDETECTION GENERAL")))," ","-"),"_","-"))</f>
        <v>marpower/450000-firedetection/201h60</v>
      </c>
      <c r="Z1097" s="103" t="str">
        <f t="shared" si="384"/>
        <v>$.prealarm</v>
      </c>
      <c r="AB1097" s="6"/>
      <c r="AJ1097" s="80"/>
      <c r="AM1097" s="114">
        <f t="shared" si="385"/>
        <v>1097</v>
      </c>
      <c r="AN1097" s="80"/>
      <c r="AO1097" s="80"/>
      <c r="AP1097" s="80"/>
      <c r="AQ1097" s="80"/>
      <c r="AR1097" s="127" t="s">
        <v>110</v>
      </c>
      <c r="AS1097" s="80"/>
      <c r="AT1097" s="128" t="s">
        <v>9</v>
      </c>
      <c r="AU1097" s="7"/>
      <c r="AV1097" s="129" t="s">
        <v>116</v>
      </c>
      <c r="AW1097" s="126" t="str">
        <f t="shared" si="382"/>
        <v>Please consult operation manual for more information</v>
      </c>
      <c r="AX1097" s="137"/>
      <c r="AY1097" s="147"/>
      <c r="AZ1097" s="167"/>
      <c r="BA1097" s="167"/>
      <c r="BB1097" s="147" t="str">
        <f t="shared" si="365"/>
        <v>1</v>
      </c>
      <c r="BC1097" s="168"/>
      <c r="BD1097" s="165"/>
      <c r="BE1097" s="165"/>
      <c r="BF1097" s="165"/>
      <c r="BG1097" s="165"/>
      <c r="BH1097" s="165"/>
      <c r="BI1097" s="165"/>
      <c r="BJ1097" s="165"/>
      <c r="BK1097" s="165"/>
      <c r="BL1097" s="165"/>
      <c r="BM1097" s="165"/>
      <c r="BN1097" s="165"/>
      <c r="BO1097" s="165"/>
      <c r="BP1097" s="165"/>
      <c r="BQ1097" s="165"/>
      <c r="BS1097" s="6"/>
      <c r="BT1097" s="11"/>
      <c r="BU1097" s="6"/>
      <c r="BV1097" s="6"/>
    </row>
    <row r="1098" spans="1:74" ht="15.75" x14ac:dyDescent="0.25">
      <c r="A1098" s="52" t="s">
        <v>10055</v>
      </c>
      <c r="B1098" s="56"/>
      <c r="C1098" s="7" t="s">
        <v>111</v>
      </c>
      <c r="D1098" s="7" t="s">
        <v>11877</v>
      </c>
      <c r="E1098" s="7"/>
      <c r="F1098" s="64"/>
      <c r="G1098" s="6"/>
      <c r="H1098" s="6"/>
      <c r="I1098" s="10" t="s">
        <v>110</v>
      </c>
      <c r="J1098" s="11" t="s">
        <v>9877</v>
      </c>
      <c r="K1098" s="161"/>
      <c r="L1098" s="176"/>
      <c r="M1098" s="176">
        <v>1000</v>
      </c>
      <c r="O1098" s="162"/>
      <c r="P1098" s="80" t="s">
        <v>7965</v>
      </c>
      <c r="Q1098" s="80" t="s">
        <v>7188</v>
      </c>
      <c r="R1098" s="80"/>
      <c r="S1098" s="163"/>
      <c r="T1098" s="213"/>
      <c r="U1098" s="162"/>
      <c r="V1098" s="164"/>
      <c r="W1098" s="12" t="str">
        <f>IF(COUNTIF(N1098,"spare"),"","Mqtt1")</f>
        <v>Mqtt1</v>
      </c>
      <c r="X1098" s="196" t="s">
        <v>10526</v>
      </c>
      <c r="Y1098" s="6" t="str">
        <f t="shared" si="386"/>
        <v>marpower/450000-firedetection/201h60</v>
      </c>
      <c r="Z1098" s="103" t="str">
        <f t="shared" si="384"/>
        <v>$.fault</v>
      </c>
      <c r="AB1098" s="6"/>
      <c r="AJ1098" s="80"/>
      <c r="AM1098" s="114">
        <f t="shared" si="385"/>
        <v>1098</v>
      </c>
      <c r="AN1098" s="80"/>
      <c r="AO1098" s="80"/>
      <c r="AP1098" s="80"/>
      <c r="AQ1098" s="80"/>
      <c r="AR1098" s="127" t="s">
        <v>110</v>
      </c>
      <c r="AS1098" s="80"/>
      <c r="AT1098" s="128" t="s">
        <v>9</v>
      </c>
      <c r="AU1098" s="7"/>
      <c r="AV1098" s="129" t="s">
        <v>112</v>
      </c>
      <c r="AW1098" s="126" t="str">
        <f t="shared" si="382"/>
        <v>Please consult operation manual for more information</v>
      </c>
      <c r="AX1098" s="137"/>
      <c r="AY1098" s="147"/>
      <c r="AZ1098" s="167"/>
      <c r="BA1098" s="167"/>
      <c r="BB1098" s="147" t="str">
        <f t="shared" si="365"/>
        <v>1</v>
      </c>
      <c r="BC1098" s="168"/>
      <c r="BD1098" s="165"/>
      <c r="BE1098" s="165"/>
      <c r="BF1098" s="165"/>
      <c r="BG1098" s="165"/>
      <c r="BH1098" s="165"/>
      <c r="BI1098" s="165"/>
      <c r="BJ1098" s="165"/>
      <c r="BK1098" s="165"/>
      <c r="BL1098" s="165"/>
      <c r="BM1098" s="165"/>
      <c r="BN1098" s="165"/>
      <c r="BO1098" s="165"/>
      <c r="BP1098" s="165"/>
      <c r="BQ1098" s="165"/>
      <c r="BS1098" s="6"/>
      <c r="BT1098" s="11"/>
      <c r="BU1098" s="6"/>
      <c r="BV1098" s="6"/>
    </row>
    <row r="1099" spans="1:74" ht="15.75" x14ac:dyDescent="0.25">
      <c r="A1099" s="52" t="s">
        <v>10055</v>
      </c>
      <c r="B1099" s="56"/>
      <c r="C1099" s="7" t="s">
        <v>111</v>
      </c>
      <c r="D1099" s="7" t="s">
        <v>11877</v>
      </c>
      <c r="E1099" s="7"/>
      <c r="F1099" s="64"/>
      <c r="G1099" s="6"/>
      <c r="H1099" s="6"/>
      <c r="I1099" s="10" t="s">
        <v>110</v>
      </c>
      <c r="J1099" s="11" t="s">
        <v>9878</v>
      </c>
      <c r="K1099" s="161"/>
      <c r="L1099" s="176"/>
      <c r="M1099" s="176">
        <v>1000</v>
      </c>
      <c r="O1099" s="162"/>
      <c r="P1099" s="80" t="s">
        <v>8079</v>
      </c>
      <c r="Q1099" s="80" t="s">
        <v>7189</v>
      </c>
      <c r="R1099" s="80"/>
      <c r="S1099" s="163"/>
      <c r="T1099" s="213"/>
      <c r="U1099" s="162"/>
      <c r="V1099" s="164"/>
      <c r="W1099" s="12" t="str">
        <f>IF(COUNTIF(N1099,"spare"),"","Mqtt1")</f>
        <v>Mqtt1</v>
      </c>
      <c r="X1099" s="196" t="s">
        <v>10526</v>
      </c>
      <c r="Y1099" s="6" t="str">
        <f t="shared" si="386"/>
        <v>marpower/450000-firedetection/201h60</v>
      </c>
      <c r="Z1099" s="103" t="str">
        <f t="shared" si="384"/>
        <v>$.disabled</v>
      </c>
      <c r="AB1099" s="6"/>
      <c r="AJ1099" s="80"/>
      <c r="AM1099" s="114">
        <f t="shared" si="385"/>
        <v>1099</v>
      </c>
      <c r="AN1099" s="80"/>
      <c r="AO1099" s="80"/>
      <c r="AP1099" s="80"/>
      <c r="AQ1099" s="80"/>
      <c r="AR1099" s="127" t="s">
        <v>110</v>
      </c>
      <c r="AS1099" s="80"/>
      <c r="AT1099" s="128" t="s">
        <v>9</v>
      </c>
      <c r="AU1099" s="7"/>
      <c r="AV1099" s="129" t="s">
        <v>112</v>
      </c>
      <c r="AW1099" s="126" t="str">
        <f t="shared" si="382"/>
        <v>Please consult operation manual for more information</v>
      </c>
      <c r="AX1099" s="137"/>
      <c r="AY1099" s="147"/>
      <c r="AZ1099" s="167"/>
      <c r="BA1099" s="167"/>
      <c r="BB1099" s="147" t="str">
        <f t="shared" si="365"/>
        <v>1</v>
      </c>
      <c r="BC1099" s="168"/>
      <c r="BD1099" s="165"/>
      <c r="BE1099" s="165"/>
      <c r="BF1099" s="165"/>
      <c r="BG1099" s="165"/>
      <c r="BH1099" s="165"/>
      <c r="BI1099" s="165"/>
      <c r="BJ1099" s="165"/>
      <c r="BK1099" s="165"/>
      <c r="BL1099" s="165"/>
      <c r="BM1099" s="165"/>
      <c r="BN1099" s="165"/>
      <c r="BO1099" s="165"/>
      <c r="BP1099" s="165"/>
      <c r="BQ1099" s="165"/>
      <c r="BS1099" s="6"/>
      <c r="BT1099" s="11"/>
      <c r="BU1099" s="6"/>
      <c r="BV1099" s="6"/>
    </row>
    <row r="1100" spans="1:74" ht="15.75" x14ac:dyDescent="0.25">
      <c r="A1100" s="52" t="s">
        <v>10055</v>
      </c>
      <c r="B1100" s="56"/>
      <c r="C1100" s="7" t="s">
        <v>111</v>
      </c>
      <c r="D1100" s="7" t="s">
        <v>11877</v>
      </c>
      <c r="E1100" s="7"/>
      <c r="F1100" s="64"/>
      <c r="G1100" s="6"/>
      <c r="H1100" s="6"/>
      <c r="I1100" s="10" t="s">
        <v>110</v>
      </c>
      <c r="J1100" s="11" t="s">
        <v>9879</v>
      </c>
      <c r="K1100" s="161"/>
      <c r="L1100" s="176"/>
      <c r="M1100" s="176">
        <v>1000</v>
      </c>
      <c r="O1100" s="162"/>
      <c r="P1100" s="80" t="s">
        <v>8193</v>
      </c>
      <c r="Q1100" s="80" t="s">
        <v>7190</v>
      </c>
      <c r="R1100" s="80"/>
      <c r="S1100" s="163"/>
      <c r="T1100" s="213"/>
      <c r="U1100" s="162"/>
      <c r="V1100" s="164"/>
      <c r="W1100" s="12" t="str">
        <f>IF(COUNTIF(N1100,"spare"),"","Mqtt1")</f>
        <v>Mqtt1</v>
      </c>
      <c r="X1100" s="196" t="s">
        <v>10526</v>
      </c>
      <c r="Y1100" s="6" t="str">
        <f t="shared" si="386"/>
        <v>marpower/450000-firedetection/201h60</v>
      </c>
      <c r="Z1100" s="103" t="str">
        <f t="shared" si="384"/>
        <v>$.test</v>
      </c>
      <c r="AB1100" s="6"/>
      <c r="AJ1100" s="80"/>
      <c r="AM1100" s="114" t="str">
        <f t="shared" si="385"/>
        <v/>
      </c>
      <c r="AN1100" s="80"/>
      <c r="AO1100" s="80"/>
      <c r="AP1100" s="80"/>
      <c r="AQ1100" s="80"/>
      <c r="AR1100" s="127"/>
      <c r="AS1100" s="80"/>
      <c r="AT1100" s="7"/>
      <c r="AU1100" s="7"/>
      <c r="AV1100" s="165"/>
      <c r="AW1100" s="126" t="str">
        <f t="shared" si="382"/>
        <v/>
      </c>
      <c r="AX1100" s="137"/>
      <c r="AY1100" s="147"/>
      <c r="AZ1100" s="167"/>
      <c r="BA1100" s="167"/>
      <c r="BB1100" s="147" t="str">
        <f t="shared" si="365"/>
        <v/>
      </c>
      <c r="BC1100" s="168"/>
      <c r="BD1100" s="165"/>
      <c r="BE1100" s="165"/>
      <c r="BF1100" s="165"/>
      <c r="BG1100" s="165"/>
      <c r="BH1100" s="165"/>
      <c r="BI1100" s="165"/>
      <c r="BJ1100" s="165"/>
      <c r="BK1100" s="165"/>
      <c r="BL1100" s="165"/>
      <c r="BM1100" s="165"/>
      <c r="BN1100" s="165"/>
      <c r="BO1100" s="165"/>
      <c r="BP1100" s="165"/>
      <c r="BQ1100" s="165"/>
      <c r="BS1100" s="6"/>
      <c r="BT1100" s="11"/>
      <c r="BU1100" s="6"/>
      <c r="BV1100" s="6"/>
    </row>
    <row r="1101" spans="1:74" ht="15.75" x14ac:dyDescent="0.25">
      <c r="A1101" s="52" t="s">
        <v>10055</v>
      </c>
      <c r="B1101" s="56"/>
      <c r="C1101" s="7" t="s">
        <v>111</v>
      </c>
      <c r="D1101" s="7" t="s">
        <v>11877</v>
      </c>
      <c r="E1101" s="7"/>
      <c r="F1101" s="64"/>
      <c r="G1101" s="6"/>
      <c r="H1101" s="6"/>
      <c r="I1101" s="10" t="s">
        <v>110</v>
      </c>
      <c r="J1101" s="11" t="s">
        <v>9880</v>
      </c>
      <c r="K1101" s="161"/>
      <c r="L1101" s="176"/>
      <c r="M1101" s="176">
        <v>1000</v>
      </c>
      <c r="O1101" s="162"/>
      <c r="P1101" s="80" t="s">
        <v>7738</v>
      </c>
      <c r="Q1101" s="80" t="s">
        <v>7176</v>
      </c>
      <c r="R1101" s="80"/>
      <c r="S1101" s="163"/>
      <c r="T1101" s="213"/>
      <c r="U1101" s="162"/>
      <c r="V1101" s="164"/>
      <c r="W1101" s="12" t="str">
        <f t="shared" ref="W1101" si="387">IF(COUNTIF(N1101,"spare"),"","Mqtt1")</f>
        <v>Mqtt1</v>
      </c>
      <c r="X1101" s="196" t="s">
        <v>10527</v>
      </c>
      <c r="Y1101" s="6" t="str">
        <f t="shared" si="386"/>
        <v>marpower/450000-firedetection/201h62</v>
      </c>
      <c r="Z1101" s="103" t="str">
        <f t="shared" si="384"/>
        <v>$.alarm</v>
      </c>
      <c r="AB1101" s="6"/>
      <c r="AJ1101" s="80"/>
      <c r="AM1101" s="114">
        <f t="shared" si="385"/>
        <v>1101</v>
      </c>
      <c r="AN1101" s="80"/>
      <c r="AO1101" s="80"/>
      <c r="AP1101" s="80"/>
      <c r="AQ1101" s="80"/>
      <c r="AR1101" s="127" t="s">
        <v>110</v>
      </c>
      <c r="AS1101" s="80"/>
      <c r="AT1101" s="128" t="s">
        <v>9</v>
      </c>
      <c r="AU1101" s="7"/>
      <c r="AV1101" s="129" t="s">
        <v>112</v>
      </c>
      <c r="AW1101" s="126" t="str">
        <f t="shared" si="382"/>
        <v>Please consult operation manual for more information</v>
      </c>
      <c r="AX1101" s="137"/>
      <c r="AY1101" s="147"/>
      <c r="AZ1101" s="167"/>
      <c r="BA1101" s="167"/>
      <c r="BB1101" s="147" t="str">
        <f t="shared" si="365"/>
        <v>1</v>
      </c>
      <c r="BC1101" s="168"/>
      <c r="BD1101" s="165"/>
      <c r="BE1101" s="165"/>
      <c r="BF1101" s="165"/>
      <c r="BG1101" s="165"/>
      <c r="BH1101" s="165"/>
      <c r="BI1101" s="165"/>
      <c r="BJ1101" s="165"/>
      <c r="BK1101" s="165"/>
      <c r="BL1101" s="165"/>
      <c r="BM1101" s="165"/>
      <c r="BN1101" s="165"/>
      <c r="BO1101" s="165"/>
      <c r="BP1101" s="165"/>
      <c r="BQ1101" s="165"/>
      <c r="BS1101" s="6"/>
      <c r="BT1101" s="11"/>
      <c r="BU1101" s="6"/>
      <c r="BV1101" s="6"/>
    </row>
    <row r="1102" spans="1:74" ht="15.75" x14ac:dyDescent="0.25">
      <c r="A1102" s="52" t="s">
        <v>10059</v>
      </c>
      <c r="B1102" s="56"/>
      <c r="C1102" s="7" t="s">
        <v>111</v>
      </c>
      <c r="D1102" s="7" t="s">
        <v>11877</v>
      </c>
      <c r="E1102" s="7"/>
      <c r="F1102" s="64"/>
      <c r="G1102" s="6"/>
      <c r="H1102" s="6"/>
      <c r="I1102" s="10" t="s">
        <v>110</v>
      </c>
      <c r="J1102" s="11" t="s">
        <v>9881</v>
      </c>
      <c r="K1102" s="161"/>
      <c r="L1102" s="176"/>
      <c r="M1102" s="176">
        <v>1000</v>
      </c>
      <c r="O1102" s="162"/>
      <c r="P1102" s="80" t="s">
        <v>7852</v>
      </c>
      <c r="Q1102" s="80" t="s">
        <v>7191</v>
      </c>
      <c r="R1102" s="80"/>
      <c r="S1102" s="163"/>
      <c r="T1102" s="213"/>
      <c r="U1102" s="162"/>
      <c r="V1102" s="164"/>
      <c r="W1102" s="12" t="str">
        <f>IF(COUNTIF(N1102,"spare"),"","Mqtt1")</f>
        <v>Mqtt1</v>
      </c>
      <c r="X1102" s="196" t="s">
        <v>10527</v>
      </c>
      <c r="Y1102" s="6" t="str">
        <f t="shared" si="386"/>
        <v>marpower/450000-firedetection/201h62</v>
      </c>
      <c r="Z1102" s="103" t="str">
        <f t="shared" si="384"/>
        <v>$.prealarm</v>
      </c>
      <c r="AB1102" s="6"/>
      <c r="AJ1102" s="80"/>
      <c r="AM1102" s="114">
        <f t="shared" si="385"/>
        <v>1102</v>
      </c>
      <c r="AN1102" s="80"/>
      <c r="AO1102" s="80"/>
      <c r="AP1102" s="80"/>
      <c r="AQ1102" s="80"/>
      <c r="AR1102" s="127" t="s">
        <v>110</v>
      </c>
      <c r="AS1102" s="80"/>
      <c r="AT1102" s="128" t="s">
        <v>9</v>
      </c>
      <c r="AU1102" s="7"/>
      <c r="AV1102" s="129" t="s">
        <v>116</v>
      </c>
      <c r="AW1102" s="126" t="str">
        <f t="shared" si="382"/>
        <v>Please consult operation manual for more information</v>
      </c>
      <c r="AX1102" s="137"/>
      <c r="AY1102" s="147"/>
      <c r="AZ1102" s="167"/>
      <c r="BA1102" s="167"/>
      <c r="BB1102" s="147" t="str">
        <f t="shared" si="365"/>
        <v>1</v>
      </c>
      <c r="BC1102" s="168"/>
      <c r="BD1102" s="165"/>
      <c r="BE1102" s="165"/>
      <c r="BF1102" s="165"/>
      <c r="BG1102" s="165"/>
      <c r="BH1102" s="165"/>
      <c r="BI1102" s="165"/>
      <c r="BJ1102" s="165"/>
      <c r="BK1102" s="165"/>
      <c r="BL1102" s="165"/>
      <c r="BM1102" s="165"/>
      <c r="BN1102" s="165"/>
      <c r="BO1102" s="165"/>
      <c r="BP1102" s="165"/>
      <c r="BQ1102" s="165"/>
      <c r="BS1102" s="6"/>
      <c r="BT1102" s="11"/>
      <c r="BU1102" s="6"/>
      <c r="BV1102" s="6"/>
    </row>
    <row r="1103" spans="1:74" ht="15.75" x14ac:dyDescent="0.25">
      <c r="A1103" s="52" t="s">
        <v>10055</v>
      </c>
      <c r="B1103" s="56"/>
      <c r="C1103" s="7" t="s">
        <v>111</v>
      </c>
      <c r="D1103" s="7" t="s">
        <v>11877</v>
      </c>
      <c r="E1103" s="7"/>
      <c r="F1103" s="64"/>
      <c r="G1103" s="6"/>
      <c r="H1103" s="6"/>
      <c r="I1103" s="10" t="s">
        <v>110</v>
      </c>
      <c r="J1103" s="11" t="s">
        <v>9882</v>
      </c>
      <c r="K1103" s="161"/>
      <c r="L1103" s="176"/>
      <c r="M1103" s="176">
        <v>1000</v>
      </c>
      <c r="O1103" s="162"/>
      <c r="P1103" s="80" t="s">
        <v>7966</v>
      </c>
      <c r="Q1103" s="80" t="s">
        <v>7192</v>
      </c>
      <c r="R1103" s="80"/>
      <c r="S1103" s="163"/>
      <c r="T1103" s="213"/>
      <c r="U1103" s="162"/>
      <c r="V1103" s="164"/>
      <c r="W1103" s="12" t="str">
        <f>IF(COUNTIF(N1103,"spare"),"","Mqtt1")</f>
        <v>Mqtt1</v>
      </c>
      <c r="X1103" s="196" t="s">
        <v>10527</v>
      </c>
      <c r="Y1103" s="6" t="str">
        <f t="shared" si="386"/>
        <v>marpower/450000-firedetection/201h62</v>
      </c>
      <c r="Z1103" s="103" t="str">
        <f t="shared" si="384"/>
        <v>$.fault</v>
      </c>
      <c r="AB1103" s="6"/>
      <c r="AJ1103" s="80"/>
      <c r="AM1103" s="114">
        <f t="shared" si="385"/>
        <v>1103</v>
      </c>
      <c r="AN1103" s="80"/>
      <c r="AO1103" s="80"/>
      <c r="AP1103" s="80"/>
      <c r="AQ1103" s="80"/>
      <c r="AR1103" s="127" t="s">
        <v>110</v>
      </c>
      <c r="AS1103" s="80"/>
      <c r="AT1103" s="128" t="s">
        <v>9</v>
      </c>
      <c r="AU1103" s="7"/>
      <c r="AV1103" s="129" t="s">
        <v>112</v>
      </c>
      <c r="AW1103" s="126" t="str">
        <f t="shared" si="382"/>
        <v>Please consult operation manual for more information</v>
      </c>
      <c r="AX1103" s="137"/>
      <c r="AY1103" s="147"/>
      <c r="AZ1103" s="167"/>
      <c r="BA1103" s="167"/>
      <c r="BB1103" s="147" t="str">
        <f t="shared" si="365"/>
        <v>1</v>
      </c>
      <c r="BC1103" s="168"/>
      <c r="BD1103" s="165"/>
      <c r="BE1103" s="165"/>
      <c r="BF1103" s="165"/>
      <c r="BG1103" s="165"/>
      <c r="BH1103" s="165"/>
      <c r="BI1103" s="165"/>
      <c r="BJ1103" s="165"/>
      <c r="BK1103" s="165"/>
      <c r="BL1103" s="165"/>
      <c r="BM1103" s="165"/>
      <c r="BN1103" s="165"/>
      <c r="BO1103" s="165"/>
      <c r="BP1103" s="165"/>
      <c r="BQ1103" s="165"/>
      <c r="BS1103" s="6"/>
      <c r="BT1103" s="11"/>
      <c r="BU1103" s="6"/>
      <c r="BV1103" s="6"/>
    </row>
    <row r="1104" spans="1:74" ht="15.75" x14ac:dyDescent="0.25">
      <c r="A1104" s="52" t="s">
        <v>10055</v>
      </c>
      <c r="B1104" s="56"/>
      <c r="C1104" s="7" t="s">
        <v>111</v>
      </c>
      <c r="D1104" s="7" t="s">
        <v>11877</v>
      </c>
      <c r="E1104" s="7"/>
      <c r="F1104" s="64"/>
      <c r="G1104" s="6"/>
      <c r="H1104" s="6"/>
      <c r="I1104" s="10" t="s">
        <v>110</v>
      </c>
      <c r="J1104" s="11" t="s">
        <v>9883</v>
      </c>
      <c r="K1104" s="161"/>
      <c r="L1104" s="176"/>
      <c r="M1104" s="176">
        <v>1000</v>
      </c>
      <c r="O1104" s="162"/>
      <c r="P1104" s="80" t="s">
        <v>8080</v>
      </c>
      <c r="Q1104" s="80" t="s">
        <v>7193</v>
      </c>
      <c r="R1104" s="80"/>
      <c r="S1104" s="163"/>
      <c r="T1104" s="213"/>
      <c r="U1104" s="162"/>
      <c r="V1104" s="164"/>
      <c r="W1104" s="12" t="str">
        <f>IF(COUNTIF(N1104,"spare"),"","Mqtt1")</f>
        <v>Mqtt1</v>
      </c>
      <c r="X1104" s="196" t="s">
        <v>10527</v>
      </c>
      <c r="Y1104" s="6" t="str">
        <f t="shared" si="386"/>
        <v>marpower/450000-firedetection/201h62</v>
      </c>
      <c r="Z1104" s="103" t="str">
        <f t="shared" si="384"/>
        <v>$.disabled</v>
      </c>
      <c r="AB1104" s="6"/>
      <c r="AJ1104" s="80"/>
      <c r="AM1104" s="114">
        <f t="shared" si="385"/>
        <v>1104</v>
      </c>
      <c r="AN1104" s="80"/>
      <c r="AO1104" s="80"/>
      <c r="AP1104" s="80"/>
      <c r="AQ1104" s="80"/>
      <c r="AR1104" s="127" t="s">
        <v>110</v>
      </c>
      <c r="AS1104" s="80"/>
      <c r="AT1104" s="128" t="s">
        <v>9</v>
      </c>
      <c r="AU1104" s="7"/>
      <c r="AV1104" s="129" t="s">
        <v>112</v>
      </c>
      <c r="AW1104" s="126" t="str">
        <f t="shared" si="382"/>
        <v>Please consult operation manual for more information</v>
      </c>
      <c r="AX1104" s="137"/>
      <c r="AY1104" s="147"/>
      <c r="AZ1104" s="167"/>
      <c r="BA1104" s="167"/>
      <c r="BB1104" s="147" t="str">
        <f t="shared" si="365"/>
        <v>1</v>
      </c>
      <c r="BC1104" s="168"/>
      <c r="BD1104" s="165"/>
      <c r="BE1104" s="165"/>
      <c r="BF1104" s="165"/>
      <c r="BG1104" s="165"/>
      <c r="BH1104" s="165"/>
      <c r="BI1104" s="165"/>
      <c r="BJ1104" s="165"/>
      <c r="BK1104" s="165"/>
      <c r="BL1104" s="165"/>
      <c r="BM1104" s="165"/>
      <c r="BN1104" s="165"/>
      <c r="BO1104" s="165"/>
      <c r="BP1104" s="165"/>
      <c r="BQ1104" s="165"/>
      <c r="BS1104" s="6"/>
      <c r="BT1104" s="11"/>
      <c r="BU1104" s="6"/>
      <c r="BV1104" s="6"/>
    </row>
    <row r="1105" spans="1:74" ht="15.75" x14ac:dyDescent="0.25">
      <c r="A1105" s="52" t="s">
        <v>10055</v>
      </c>
      <c r="B1105" s="56"/>
      <c r="C1105" s="7" t="s">
        <v>111</v>
      </c>
      <c r="D1105" s="7" t="s">
        <v>11877</v>
      </c>
      <c r="E1105" s="7"/>
      <c r="F1105" s="64"/>
      <c r="G1105" s="6"/>
      <c r="H1105" s="6"/>
      <c r="I1105" s="10" t="s">
        <v>110</v>
      </c>
      <c r="J1105" s="11" t="s">
        <v>9884</v>
      </c>
      <c r="K1105" s="161"/>
      <c r="L1105" s="176"/>
      <c r="M1105" s="176">
        <v>1000</v>
      </c>
      <c r="O1105" s="162"/>
      <c r="P1105" s="80" t="s">
        <v>8194</v>
      </c>
      <c r="Q1105" s="80" t="s">
        <v>7194</v>
      </c>
      <c r="R1105" s="80"/>
      <c r="S1105" s="163"/>
      <c r="T1105" s="213"/>
      <c r="U1105" s="162"/>
      <c r="V1105" s="164"/>
      <c r="W1105" s="12" t="str">
        <f>IF(COUNTIF(N1105,"spare"),"","Mqtt1")</f>
        <v>Mqtt1</v>
      </c>
      <c r="X1105" s="196" t="s">
        <v>10527</v>
      </c>
      <c r="Y1105" s="6" t="str">
        <f t="shared" si="386"/>
        <v>marpower/450000-firedetection/201h62</v>
      </c>
      <c r="Z1105" s="103" t="str">
        <f t="shared" si="384"/>
        <v>$.test</v>
      </c>
      <c r="AB1105" s="6"/>
      <c r="AJ1105" s="80"/>
      <c r="AM1105" s="114" t="str">
        <f t="shared" si="385"/>
        <v/>
      </c>
      <c r="AN1105" s="80"/>
      <c r="AO1105" s="80"/>
      <c r="AP1105" s="80"/>
      <c r="AQ1105" s="80"/>
      <c r="AR1105" s="127"/>
      <c r="AS1105" s="80"/>
      <c r="AT1105" s="7"/>
      <c r="AU1105" s="7"/>
      <c r="AV1105" s="165"/>
      <c r="AW1105" s="126" t="str">
        <f t="shared" si="382"/>
        <v/>
      </c>
      <c r="AX1105" s="137"/>
      <c r="AY1105" s="147"/>
      <c r="AZ1105" s="167"/>
      <c r="BA1105" s="167"/>
      <c r="BB1105" s="147" t="str">
        <f t="shared" si="365"/>
        <v/>
      </c>
      <c r="BC1105" s="168"/>
      <c r="BD1105" s="165"/>
      <c r="BE1105" s="165"/>
      <c r="BF1105" s="165"/>
      <c r="BG1105" s="165"/>
      <c r="BH1105" s="165"/>
      <c r="BI1105" s="165"/>
      <c r="BJ1105" s="165"/>
      <c r="BK1105" s="165"/>
      <c r="BL1105" s="165"/>
      <c r="BM1105" s="165"/>
      <c r="BN1105" s="165"/>
      <c r="BO1105" s="165"/>
      <c r="BP1105" s="165"/>
      <c r="BQ1105" s="165"/>
      <c r="BS1105" s="6"/>
      <c r="BT1105" s="11"/>
      <c r="BU1105" s="6"/>
      <c r="BV1105" s="6"/>
    </row>
    <row r="1106" spans="1:74" ht="15.75" x14ac:dyDescent="0.25">
      <c r="A1106" s="52" t="s">
        <v>10055</v>
      </c>
      <c r="B1106" s="56"/>
      <c r="C1106" s="7" t="s">
        <v>9455</v>
      </c>
      <c r="D1106" s="7" t="s">
        <v>11877</v>
      </c>
      <c r="E1106" s="7"/>
      <c r="F1106" s="64"/>
      <c r="G1106" s="6"/>
      <c r="H1106" s="6"/>
      <c r="I1106"/>
      <c r="J1106" s="11" t="s">
        <v>7024</v>
      </c>
      <c r="K1106" s="161" t="s">
        <v>511</v>
      </c>
      <c r="L1106" s="176"/>
      <c r="M1106" s="176">
        <v>1000</v>
      </c>
      <c r="N1106" s="80" t="s">
        <v>1396</v>
      </c>
      <c r="O1106" s="162"/>
      <c r="P1106" s="80" t="s">
        <v>7500</v>
      </c>
      <c r="Q1106" s="80"/>
      <c r="R1106" s="80"/>
      <c r="S1106" s="163"/>
      <c r="T1106" s="213"/>
      <c r="U1106" s="162"/>
      <c r="V1106" s="164"/>
      <c r="W1106" s="12"/>
      <c r="X1106" s="196" t="s">
        <v>10445</v>
      </c>
      <c r="Y1106" s="6"/>
      <c r="Z1106" s="103"/>
      <c r="AA1106" s="12">
        <v>1</v>
      </c>
      <c r="AB1106" s="6" t="s">
        <v>196</v>
      </c>
      <c r="AC1106" s="103">
        <v>57</v>
      </c>
      <c r="AJ1106" s="80"/>
      <c r="AK1106" s="113" t="s">
        <v>11878</v>
      </c>
      <c r="AM1106" s="114" t="str">
        <f t="shared" si="385"/>
        <v/>
      </c>
      <c r="AN1106" s="80"/>
      <c r="AO1106" s="80"/>
      <c r="AP1106" s="80"/>
      <c r="AQ1106" s="80"/>
      <c r="AR1106" s="127"/>
      <c r="AS1106" s="80"/>
      <c r="AT1106" s="7"/>
      <c r="AU1106" s="7"/>
      <c r="AV1106" s="165"/>
      <c r="AW1106" s="126" t="str">
        <f t="shared" si="382"/>
        <v/>
      </c>
      <c r="AX1106" s="137"/>
      <c r="AY1106" s="147"/>
      <c r="AZ1106" s="167"/>
      <c r="BA1106" s="167"/>
      <c r="BB1106" s="147" t="str">
        <f t="shared" si="365"/>
        <v/>
      </c>
      <c r="BC1106" s="168"/>
      <c r="BD1106" s="165"/>
      <c r="BE1106" s="165"/>
      <c r="BF1106" s="165"/>
      <c r="BG1106" s="165"/>
      <c r="BH1106" s="165"/>
      <c r="BI1106" s="165"/>
      <c r="BJ1106" s="165"/>
      <c r="BK1106" s="165"/>
      <c r="BL1106" s="165"/>
      <c r="BM1106" s="165"/>
      <c r="BN1106" s="165"/>
      <c r="BO1106" s="165"/>
      <c r="BP1106" s="165"/>
      <c r="BQ1106" s="165"/>
      <c r="BS1106" s="6"/>
      <c r="BT1106" s="11"/>
      <c r="BU1106" s="6"/>
      <c r="BV1106" s="6"/>
    </row>
    <row r="1107" spans="1:74" ht="15.75" x14ac:dyDescent="0.25">
      <c r="A1107" s="52" t="s">
        <v>10055</v>
      </c>
      <c r="B1107" s="56"/>
      <c r="C1107" s="7" t="s">
        <v>111</v>
      </c>
      <c r="D1107" s="7" t="s">
        <v>11877</v>
      </c>
      <c r="E1107" s="7"/>
      <c r="F1107" s="64"/>
      <c r="G1107" s="6"/>
      <c r="H1107" s="6"/>
      <c r="I1107" s="10" t="s">
        <v>110</v>
      </c>
      <c r="J1107" s="11" t="s">
        <v>9885</v>
      </c>
      <c r="K1107" s="161"/>
      <c r="L1107" s="176"/>
      <c r="M1107" s="176">
        <v>1000</v>
      </c>
      <c r="O1107" s="162"/>
      <c r="P1107" s="80" t="s">
        <v>7739</v>
      </c>
      <c r="Q1107" s="80" t="s">
        <v>7177</v>
      </c>
      <c r="R1107" s="80"/>
      <c r="S1107" s="163"/>
      <c r="T1107" s="213"/>
      <c r="U1107" s="162"/>
      <c r="V1107" s="164"/>
      <c r="W1107" s="12" t="str">
        <f t="shared" ref="W1107" si="388">IF(COUNTIF(N1107,"spare"),"","Mqtt1")</f>
        <v>Mqtt1</v>
      </c>
      <c r="X1107" s="196" t="s">
        <v>10528</v>
      </c>
      <c r="Y1107" s="6" t="str">
        <f>LOWER(SUBSTITUTE(SUBSTITUTE(IF(COUNTIF(N1107,"spare"),"",_xlfn.CONCAT("marpower/",IF(X1107&lt;&gt;"","450000 FIREDETECTION/"&amp;X1107,"450000 FIREDETECTION GENERAL")))," ","-"),"_","-"))</f>
        <v>marpower/450000-firedetection/201h63</v>
      </c>
      <c r="Z1107" s="103" t="str">
        <f t="shared" ref="Z1107:Z1116" si="389">IF(COUNTIF(N1107,"spare"),"","$."&amp;_xlfn.REGEXREPLACE(IF(X1107="",J1107,_xlfn.REGEXREPLACE(J1107,".*_","")),"^FIRE_",""))</f>
        <v>$.alarm</v>
      </c>
      <c r="AB1107" s="6"/>
      <c r="AJ1107" s="80"/>
      <c r="AM1107" s="114">
        <f t="shared" si="385"/>
        <v>1107</v>
      </c>
      <c r="AN1107" s="80"/>
      <c r="AO1107" s="80"/>
      <c r="AP1107" s="80"/>
      <c r="AQ1107" s="80"/>
      <c r="AR1107" s="127" t="s">
        <v>110</v>
      </c>
      <c r="AS1107" s="80"/>
      <c r="AT1107" s="128" t="s">
        <v>9</v>
      </c>
      <c r="AU1107" s="7"/>
      <c r="AV1107" s="129" t="s">
        <v>112</v>
      </c>
      <c r="AW1107" s="126" t="str">
        <f t="shared" si="382"/>
        <v>Please consult operation manual for more information</v>
      </c>
      <c r="AX1107" s="137"/>
      <c r="AY1107" s="147"/>
      <c r="AZ1107" s="167"/>
      <c r="BA1107" s="167"/>
      <c r="BB1107" s="147" t="str">
        <f t="shared" si="365"/>
        <v>1</v>
      </c>
      <c r="BC1107" s="168"/>
      <c r="BD1107" s="165"/>
      <c r="BE1107" s="165"/>
      <c r="BF1107" s="165"/>
      <c r="BG1107" s="165"/>
      <c r="BH1107" s="165"/>
      <c r="BI1107" s="165"/>
      <c r="BJ1107" s="165"/>
      <c r="BK1107" s="165"/>
      <c r="BL1107" s="165"/>
      <c r="BM1107" s="165"/>
      <c r="BN1107" s="165"/>
      <c r="BO1107" s="165"/>
      <c r="BP1107" s="165"/>
      <c r="BQ1107" s="165"/>
      <c r="BS1107" s="6"/>
      <c r="BT1107" s="11"/>
      <c r="BU1107" s="6"/>
      <c r="BV1107" s="6"/>
    </row>
    <row r="1108" spans="1:74" ht="15.75" x14ac:dyDescent="0.25">
      <c r="A1108" s="52" t="s">
        <v>10059</v>
      </c>
      <c r="B1108" s="56"/>
      <c r="C1108" s="7" t="s">
        <v>111</v>
      </c>
      <c r="D1108" s="7" t="s">
        <v>11877</v>
      </c>
      <c r="E1108" s="7"/>
      <c r="F1108" s="64"/>
      <c r="G1108" s="6"/>
      <c r="H1108" s="6"/>
      <c r="I1108" s="10" t="s">
        <v>110</v>
      </c>
      <c r="J1108" s="11" t="s">
        <v>9886</v>
      </c>
      <c r="K1108" s="161"/>
      <c r="L1108" s="176"/>
      <c r="M1108" s="176">
        <v>1000</v>
      </c>
      <c r="O1108" s="162"/>
      <c r="P1108" s="80" t="s">
        <v>7853</v>
      </c>
      <c r="Q1108" s="80" t="s">
        <v>7183</v>
      </c>
      <c r="R1108" s="80"/>
      <c r="S1108" s="163"/>
      <c r="T1108" s="213"/>
      <c r="U1108" s="162"/>
      <c r="V1108" s="164"/>
      <c r="W1108" s="12" t="str">
        <f>IF(COUNTIF(N1108,"spare"),"","Mqtt1")</f>
        <v>Mqtt1</v>
      </c>
      <c r="X1108" s="196" t="s">
        <v>10528</v>
      </c>
      <c r="Y1108" s="6" t="str">
        <f t="shared" ref="Y1108:Y1116" si="390">LOWER(SUBSTITUTE(SUBSTITUTE(IF(COUNTIF(N1108,"spare"),"",_xlfn.CONCAT("marpower/",IF(X1108&lt;&gt;"","450000 FIREDETECTION/"&amp;X1108,"450000 FIREDETECTION GENERAL")))," ","-"),"_","-"))</f>
        <v>marpower/450000-firedetection/201h63</v>
      </c>
      <c r="Z1108" s="103" t="str">
        <f t="shared" si="389"/>
        <v>$.prealarm</v>
      </c>
      <c r="AB1108" s="6"/>
      <c r="AJ1108" s="80"/>
      <c r="AM1108" s="114">
        <f t="shared" si="385"/>
        <v>1108</v>
      </c>
      <c r="AN1108" s="80"/>
      <c r="AO1108" s="80"/>
      <c r="AP1108" s="80"/>
      <c r="AQ1108" s="80"/>
      <c r="AR1108" s="127" t="s">
        <v>110</v>
      </c>
      <c r="AS1108" s="80"/>
      <c r="AT1108" s="128" t="s">
        <v>9</v>
      </c>
      <c r="AU1108" s="7"/>
      <c r="AV1108" s="129" t="s">
        <v>116</v>
      </c>
      <c r="AW1108" s="126" t="str">
        <f t="shared" si="382"/>
        <v>Please consult operation manual for more information</v>
      </c>
      <c r="AX1108" s="137"/>
      <c r="AY1108" s="147"/>
      <c r="AZ1108" s="167"/>
      <c r="BA1108" s="167"/>
      <c r="BB1108" s="147" t="str">
        <f t="shared" si="365"/>
        <v>1</v>
      </c>
      <c r="BC1108" s="168"/>
      <c r="BD1108" s="165"/>
      <c r="BE1108" s="165"/>
      <c r="BF1108" s="165"/>
      <c r="BG1108" s="165"/>
      <c r="BH1108" s="165"/>
      <c r="BI1108" s="165"/>
      <c r="BJ1108" s="165"/>
      <c r="BK1108" s="165"/>
      <c r="BL1108" s="165"/>
      <c r="BM1108" s="165"/>
      <c r="BN1108" s="165"/>
      <c r="BO1108" s="165"/>
      <c r="BP1108" s="165"/>
      <c r="BQ1108" s="165"/>
      <c r="BS1108" s="6"/>
      <c r="BT1108" s="11"/>
      <c r="BU1108" s="6"/>
      <c r="BV1108" s="6"/>
    </row>
    <row r="1109" spans="1:74" ht="15.75" x14ac:dyDescent="0.25">
      <c r="A1109" s="52" t="s">
        <v>10055</v>
      </c>
      <c r="B1109" s="56"/>
      <c r="C1109" s="7" t="s">
        <v>111</v>
      </c>
      <c r="D1109" s="7" t="s">
        <v>11877</v>
      </c>
      <c r="E1109" s="7"/>
      <c r="F1109" s="64"/>
      <c r="G1109" s="6"/>
      <c r="H1109" s="6"/>
      <c r="I1109" s="10" t="s">
        <v>110</v>
      </c>
      <c r="J1109" s="11" t="s">
        <v>9887</v>
      </c>
      <c r="K1109" s="161"/>
      <c r="L1109" s="176"/>
      <c r="M1109" s="176">
        <v>1000</v>
      </c>
      <c r="O1109" s="162"/>
      <c r="P1109" s="80" t="s">
        <v>7967</v>
      </c>
      <c r="Q1109" s="80" t="s">
        <v>7184</v>
      </c>
      <c r="R1109" s="80"/>
      <c r="S1109" s="163"/>
      <c r="T1109" s="213"/>
      <c r="U1109" s="162"/>
      <c r="V1109" s="164"/>
      <c r="W1109" s="12" t="str">
        <f>IF(COUNTIF(N1109,"spare"),"","Mqtt1")</f>
        <v>Mqtt1</v>
      </c>
      <c r="X1109" s="196" t="s">
        <v>10528</v>
      </c>
      <c r="Y1109" s="6" t="str">
        <f t="shared" si="390"/>
        <v>marpower/450000-firedetection/201h63</v>
      </c>
      <c r="Z1109" s="103" t="str">
        <f t="shared" si="389"/>
        <v>$.fault</v>
      </c>
      <c r="AB1109" s="6"/>
      <c r="AJ1109" s="80"/>
      <c r="AM1109" s="114">
        <f t="shared" si="385"/>
        <v>1109</v>
      </c>
      <c r="AN1109" s="80"/>
      <c r="AO1109" s="80"/>
      <c r="AP1109" s="80"/>
      <c r="AQ1109" s="80"/>
      <c r="AR1109" s="127" t="s">
        <v>110</v>
      </c>
      <c r="AS1109" s="80"/>
      <c r="AT1109" s="128" t="s">
        <v>9</v>
      </c>
      <c r="AU1109" s="7"/>
      <c r="AV1109" s="129" t="s">
        <v>112</v>
      </c>
      <c r="AW1109" s="126" t="str">
        <f t="shared" si="382"/>
        <v>Please consult operation manual for more information</v>
      </c>
      <c r="AX1109" s="137"/>
      <c r="AY1109" s="147"/>
      <c r="AZ1109" s="167"/>
      <c r="BA1109" s="167"/>
      <c r="BB1109" s="147" t="str">
        <f t="shared" si="365"/>
        <v>1</v>
      </c>
      <c r="BC1109" s="168"/>
      <c r="BD1109" s="165"/>
      <c r="BE1109" s="165"/>
      <c r="BF1109" s="165"/>
      <c r="BG1109" s="165"/>
      <c r="BH1109" s="165"/>
      <c r="BI1109" s="165"/>
      <c r="BJ1109" s="165"/>
      <c r="BK1109" s="165"/>
      <c r="BL1109" s="165"/>
      <c r="BM1109" s="165"/>
      <c r="BN1109" s="165"/>
      <c r="BO1109" s="165"/>
      <c r="BP1109" s="165"/>
      <c r="BQ1109" s="165"/>
      <c r="BS1109" s="6"/>
      <c r="BT1109" s="11"/>
      <c r="BU1109" s="6"/>
      <c r="BV1109" s="6"/>
    </row>
    <row r="1110" spans="1:74" ht="15.75" x14ac:dyDescent="0.25">
      <c r="A1110" s="52" t="s">
        <v>10055</v>
      </c>
      <c r="B1110" s="56"/>
      <c r="C1110" s="7" t="s">
        <v>111</v>
      </c>
      <c r="D1110" s="7" t="s">
        <v>11877</v>
      </c>
      <c r="E1110" s="7"/>
      <c r="F1110" s="64"/>
      <c r="G1110" s="6"/>
      <c r="H1110" s="6"/>
      <c r="I1110" s="10" t="s">
        <v>110</v>
      </c>
      <c r="J1110" s="11" t="s">
        <v>9888</v>
      </c>
      <c r="K1110" s="161"/>
      <c r="L1110" s="176"/>
      <c r="M1110" s="176">
        <v>1000</v>
      </c>
      <c r="O1110" s="162"/>
      <c r="P1110" s="80" t="s">
        <v>8081</v>
      </c>
      <c r="Q1110" s="80" t="s">
        <v>7185</v>
      </c>
      <c r="R1110" s="80"/>
      <c r="S1110" s="163"/>
      <c r="T1110" s="213"/>
      <c r="U1110" s="162"/>
      <c r="V1110" s="164"/>
      <c r="W1110" s="12" t="str">
        <f>IF(COUNTIF(N1110,"spare"),"","Mqtt1")</f>
        <v>Mqtt1</v>
      </c>
      <c r="X1110" s="196" t="s">
        <v>10528</v>
      </c>
      <c r="Y1110" s="6" t="str">
        <f t="shared" si="390"/>
        <v>marpower/450000-firedetection/201h63</v>
      </c>
      <c r="Z1110" s="103" t="str">
        <f t="shared" si="389"/>
        <v>$.disabled</v>
      </c>
      <c r="AB1110" s="6"/>
      <c r="AJ1110" s="80"/>
      <c r="AM1110" s="114">
        <f t="shared" si="385"/>
        <v>1110</v>
      </c>
      <c r="AN1110" s="80"/>
      <c r="AO1110" s="80"/>
      <c r="AP1110" s="80"/>
      <c r="AQ1110" s="80"/>
      <c r="AR1110" s="127" t="s">
        <v>110</v>
      </c>
      <c r="AS1110" s="80"/>
      <c r="AT1110" s="128" t="s">
        <v>9</v>
      </c>
      <c r="AU1110" s="7"/>
      <c r="AV1110" s="129" t="s">
        <v>112</v>
      </c>
      <c r="AW1110" s="126" t="str">
        <f t="shared" si="382"/>
        <v>Please consult operation manual for more information</v>
      </c>
      <c r="AX1110" s="137"/>
      <c r="AY1110" s="147"/>
      <c r="AZ1110" s="167"/>
      <c r="BA1110" s="167"/>
      <c r="BB1110" s="147" t="str">
        <f t="shared" si="365"/>
        <v>1</v>
      </c>
      <c r="BC1110" s="168"/>
      <c r="BD1110" s="165"/>
      <c r="BE1110" s="165"/>
      <c r="BF1110" s="165"/>
      <c r="BG1110" s="165"/>
      <c r="BH1110" s="165"/>
      <c r="BI1110" s="165"/>
      <c r="BJ1110" s="165"/>
      <c r="BK1110" s="165"/>
      <c r="BL1110" s="165"/>
      <c r="BM1110" s="165"/>
      <c r="BN1110" s="165"/>
      <c r="BO1110" s="165"/>
      <c r="BP1110" s="165"/>
      <c r="BQ1110" s="165"/>
      <c r="BS1110" s="6"/>
      <c r="BT1110" s="11"/>
      <c r="BU1110" s="6"/>
      <c r="BV1110" s="6"/>
    </row>
    <row r="1111" spans="1:74" ht="15.75" x14ac:dyDescent="0.25">
      <c r="A1111" s="52" t="s">
        <v>10055</v>
      </c>
      <c r="B1111" s="56"/>
      <c r="C1111" s="7" t="s">
        <v>111</v>
      </c>
      <c r="D1111" s="7" t="s">
        <v>11877</v>
      </c>
      <c r="E1111" s="7"/>
      <c r="F1111" s="64"/>
      <c r="G1111" s="6"/>
      <c r="H1111" s="6"/>
      <c r="I1111" s="10" t="s">
        <v>110</v>
      </c>
      <c r="J1111" s="11" t="s">
        <v>9889</v>
      </c>
      <c r="K1111" s="161"/>
      <c r="L1111" s="176"/>
      <c r="M1111" s="176">
        <v>1000</v>
      </c>
      <c r="O1111" s="162"/>
      <c r="P1111" s="80" t="s">
        <v>8195</v>
      </c>
      <c r="Q1111" s="80" t="s">
        <v>7186</v>
      </c>
      <c r="R1111" s="80"/>
      <c r="S1111" s="163"/>
      <c r="T1111" s="213"/>
      <c r="U1111" s="162"/>
      <c r="V1111" s="164"/>
      <c r="W1111" s="12" t="str">
        <f>IF(COUNTIF(N1111,"spare"),"","Mqtt1")</f>
        <v>Mqtt1</v>
      </c>
      <c r="X1111" s="196" t="s">
        <v>10528</v>
      </c>
      <c r="Y1111" s="6" t="str">
        <f t="shared" si="390"/>
        <v>marpower/450000-firedetection/201h63</v>
      </c>
      <c r="Z1111" s="103" t="str">
        <f t="shared" si="389"/>
        <v>$.test</v>
      </c>
      <c r="AB1111" s="6"/>
      <c r="AJ1111" s="80"/>
      <c r="AM1111" s="114" t="str">
        <f t="shared" si="385"/>
        <v/>
      </c>
      <c r="AN1111" s="80"/>
      <c r="AO1111" s="80"/>
      <c r="AP1111" s="80"/>
      <c r="AQ1111" s="80"/>
      <c r="AR1111" s="127"/>
      <c r="AS1111" s="80"/>
      <c r="AT1111" s="7"/>
      <c r="AU1111" s="7"/>
      <c r="AV1111" s="165"/>
      <c r="AW1111" s="126" t="str">
        <f t="shared" si="382"/>
        <v/>
      </c>
      <c r="AX1111" s="137"/>
      <c r="AY1111" s="147"/>
      <c r="AZ1111" s="167"/>
      <c r="BA1111" s="167"/>
      <c r="BB1111" s="147" t="str">
        <f t="shared" si="365"/>
        <v/>
      </c>
      <c r="BC1111" s="168"/>
      <c r="BD1111" s="165"/>
      <c r="BE1111" s="165"/>
      <c r="BF1111" s="165"/>
      <c r="BG1111" s="165"/>
      <c r="BH1111" s="165"/>
      <c r="BI1111" s="165"/>
      <c r="BJ1111" s="165"/>
      <c r="BK1111" s="165"/>
      <c r="BL1111" s="165"/>
      <c r="BM1111" s="165"/>
      <c r="BN1111" s="165"/>
      <c r="BO1111" s="165"/>
      <c r="BP1111" s="165"/>
      <c r="BQ1111" s="165"/>
      <c r="BS1111" s="6"/>
      <c r="BT1111" s="11"/>
      <c r="BU1111" s="6"/>
      <c r="BV1111" s="6"/>
    </row>
    <row r="1112" spans="1:74" ht="15.75" x14ac:dyDescent="0.25">
      <c r="A1112" s="52" t="s">
        <v>10055</v>
      </c>
      <c r="B1112" s="56"/>
      <c r="C1112" s="7" t="s">
        <v>111</v>
      </c>
      <c r="D1112" s="7" t="s">
        <v>11877</v>
      </c>
      <c r="E1112" s="7"/>
      <c r="F1112" s="64"/>
      <c r="G1112" s="6"/>
      <c r="H1112" s="6"/>
      <c r="I1112" s="10" t="s">
        <v>110</v>
      </c>
      <c r="J1112" s="11" t="s">
        <v>11890</v>
      </c>
      <c r="K1112" s="161"/>
      <c r="L1112" s="176"/>
      <c r="M1112" s="176">
        <v>1000</v>
      </c>
      <c r="O1112" s="162"/>
      <c r="P1112" s="80" t="s">
        <v>7740</v>
      </c>
      <c r="Q1112" s="80" t="s">
        <v>7178</v>
      </c>
      <c r="R1112" s="80"/>
      <c r="S1112" s="163"/>
      <c r="T1112" s="213"/>
      <c r="U1112" s="162"/>
      <c r="V1112" s="164"/>
      <c r="W1112" s="12" t="str">
        <f t="shared" ref="W1112" si="391">IF(COUNTIF(N1112,"spare"),"","Mqtt1")</f>
        <v>Mqtt1</v>
      </c>
      <c r="X1112" s="196" t="s">
        <v>10529</v>
      </c>
      <c r="Y1112" s="6" t="str">
        <f t="shared" si="390"/>
        <v>marpower/450000-firedetection/201h63-1</v>
      </c>
      <c r="Z1112" s="103" t="str">
        <f t="shared" si="389"/>
        <v>$.alarm</v>
      </c>
      <c r="AB1112" s="6"/>
      <c r="AJ1112" s="80"/>
      <c r="AM1112" s="114">
        <f t="shared" si="385"/>
        <v>1112</v>
      </c>
      <c r="AN1112" s="80"/>
      <c r="AO1112" s="80"/>
      <c r="AP1112" s="80"/>
      <c r="AQ1112" s="80"/>
      <c r="AR1112" s="127" t="s">
        <v>110</v>
      </c>
      <c r="AS1112" s="80"/>
      <c r="AT1112" s="128" t="s">
        <v>9</v>
      </c>
      <c r="AU1112" s="7"/>
      <c r="AV1112" s="129" t="s">
        <v>112</v>
      </c>
      <c r="AW1112" s="126" t="str">
        <f t="shared" si="382"/>
        <v>Please consult operation manual for more information</v>
      </c>
      <c r="AX1112" s="137"/>
      <c r="AY1112" s="147"/>
      <c r="AZ1112" s="167"/>
      <c r="BA1112" s="167"/>
      <c r="BB1112" s="147" t="str">
        <f t="shared" ref="BB1112:BB1175" si="392">IF(ISNUMBER(AM1112),"1","")</f>
        <v>1</v>
      </c>
      <c r="BC1112" s="168"/>
      <c r="BD1112" s="165"/>
      <c r="BE1112" s="165"/>
      <c r="BF1112" s="165"/>
      <c r="BG1112" s="165"/>
      <c r="BH1112" s="165"/>
      <c r="BI1112" s="165"/>
      <c r="BJ1112" s="165"/>
      <c r="BK1112" s="165"/>
      <c r="BL1112" s="165"/>
      <c r="BM1112" s="165"/>
      <c r="BN1112" s="165"/>
      <c r="BO1112" s="165"/>
      <c r="BP1112" s="165"/>
      <c r="BQ1112" s="165"/>
      <c r="BS1112" s="6"/>
      <c r="BT1112" s="11"/>
      <c r="BU1112" s="6"/>
      <c r="BV1112" s="6"/>
    </row>
    <row r="1113" spans="1:74" ht="15.75" x14ac:dyDescent="0.25">
      <c r="A1113" s="52" t="s">
        <v>10059</v>
      </c>
      <c r="B1113" s="56"/>
      <c r="C1113" s="7" t="s">
        <v>111</v>
      </c>
      <c r="D1113" s="7" t="s">
        <v>11877</v>
      </c>
      <c r="E1113" s="7"/>
      <c r="F1113" s="64"/>
      <c r="G1113" s="6"/>
      <c r="H1113" s="6"/>
      <c r="I1113" s="10" t="s">
        <v>110</v>
      </c>
      <c r="J1113" s="11" t="s">
        <v>11891</v>
      </c>
      <c r="K1113" s="161"/>
      <c r="L1113" s="176"/>
      <c r="M1113" s="176">
        <v>1000</v>
      </c>
      <c r="O1113" s="162"/>
      <c r="P1113" s="80" t="s">
        <v>7854</v>
      </c>
      <c r="Q1113" s="80" t="s">
        <v>7179</v>
      </c>
      <c r="R1113" s="80"/>
      <c r="S1113" s="163"/>
      <c r="T1113" s="213"/>
      <c r="U1113" s="162"/>
      <c r="V1113" s="164"/>
      <c r="W1113" s="12" t="str">
        <f>IF(COUNTIF(N1113,"spare"),"","Mqtt1")</f>
        <v>Mqtt1</v>
      </c>
      <c r="X1113" s="196" t="s">
        <v>10529</v>
      </c>
      <c r="Y1113" s="6" t="str">
        <f t="shared" si="390"/>
        <v>marpower/450000-firedetection/201h63-1</v>
      </c>
      <c r="Z1113" s="103" t="str">
        <f t="shared" si="389"/>
        <v>$.prealarm</v>
      </c>
      <c r="AB1113" s="6"/>
      <c r="AJ1113" s="80"/>
      <c r="AM1113" s="114">
        <f t="shared" si="385"/>
        <v>1113</v>
      </c>
      <c r="AN1113" s="80"/>
      <c r="AO1113" s="80"/>
      <c r="AP1113" s="80"/>
      <c r="AQ1113" s="80"/>
      <c r="AR1113" s="127" t="s">
        <v>110</v>
      </c>
      <c r="AS1113" s="80"/>
      <c r="AT1113" s="128" t="s">
        <v>9</v>
      </c>
      <c r="AU1113" s="7"/>
      <c r="AV1113" s="129" t="s">
        <v>116</v>
      </c>
      <c r="AW1113" s="126" t="str">
        <f t="shared" si="382"/>
        <v>Please consult operation manual for more information</v>
      </c>
      <c r="AX1113" s="137"/>
      <c r="AY1113" s="147"/>
      <c r="AZ1113" s="167"/>
      <c r="BA1113" s="167"/>
      <c r="BB1113" s="147" t="str">
        <f t="shared" si="392"/>
        <v>1</v>
      </c>
      <c r="BC1113" s="168"/>
      <c r="BD1113" s="165"/>
      <c r="BE1113" s="165"/>
      <c r="BF1113" s="165"/>
      <c r="BG1113" s="165"/>
      <c r="BH1113" s="165"/>
      <c r="BI1113" s="165"/>
      <c r="BJ1113" s="165"/>
      <c r="BK1113" s="165"/>
      <c r="BL1113" s="165"/>
      <c r="BM1113" s="165"/>
      <c r="BN1113" s="165"/>
      <c r="BO1113" s="165"/>
      <c r="BP1113" s="165"/>
      <c r="BQ1113" s="165"/>
      <c r="BS1113" s="6"/>
      <c r="BT1113" s="11"/>
      <c r="BU1113" s="6"/>
      <c r="BV1113" s="6"/>
    </row>
    <row r="1114" spans="1:74" ht="15.75" x14ac:dyDescent="0.25">
      <c r="A1114" s="52" t="s">
        <v>10055</v>
      </c>
      <c r="B1114" s="56"/>
      <c r="C1114" s="7" t="s">
        <v>111</v>
      </c>
      <c r="D1114" s="7" t="s">
        <v>11877</v>
      </c>
      <c r="E1114" s="7"/>
      <c r="F1114" s="64"/>
      <c r="G1114" s="6"/>
      <c r="H1114" s="6"/>
      <c r="I1114" s="10" t="s">
        <v>110</v>
      </c>
      <c r="J1114" s="11" t="s">
        <v>11892</v>
      </c>
      <c r="K1114" s="161"/>
      <c r="L1114" s="176"/>
      <c r="M1114" s="176">
        <v>1000</v>
      </c>
      <c r="O1114" s="162"/>
      <c r="P1114" s="80" t="s">
        <v>7968</v>
      </c>
      <c r="Q1114" s="80" t="s">
        <v>7180</v>
      </c>
      <c r="R1114" s="80"/>
      <c r="S1114" s="163"/>
      <c r="T1114" s="213"/>
      <c r="U1114" s="162"/>
      <c r="V1114" s="164"/>
      <c r="W1114" s="12" t="str">
        <f>IF(COUNTIF(N1114,"spare"),"","Mqtt1")</f>
        <v>Mqtt1</v>
      </c>
      <c r="X1114" s="196" t="s">
        <v>10529</v>
      </c>
      <c r="Y1114" s="6" t="str">
        <f t="shared" si="390"/>
        <v>marpower/450000-firedetection/201h63-1</v>
      </c>
      <c r="Z1114" s="103" t="str">
        <f t="shared" si="389"/>
        <v>$.fault</v>
      </c>
      <c r="AB1114" s="6"/>
      <c r="AJ1114" s="80"/>
      <c r="AM1114" s="114">
        <f t="shared" si="385"/>
        <v>1114</v>
      </c>
      <c r="AN1114" s="80"/>
      <c r="AO1114" s="80"/>
      <c r="AP1114" s="80"/>
      <c r="AQ1114" s="80"/>
      <c r="AR1114" s="127" t="s">
        <v>110</v>
      </c>
      <c r="AS1114" s="80"/>
      <c r="AT1114" s="128" t="s">
        <v>9</v>
      </c>
      <c r="AU1114" s="7"/>
      <c r="AV1114" s="129" t="s">
        <v>112</v>
      </c>
      <c r="AW1114" s="126" t="str">
        <f t="shared" si="382"/>
        <v>Please consult operation manual for more information</v>
      </c>
      <c r="AX1114" s="137"/>
      <c r="AY1114" s="147"/>
      <c r="AZ1114" s="167"/>
      <c r="BA1114" s="167"/>
      <c r="BB1114" s="147" t="str">
        <f t="shared" si="392"/>
        <v>1</v>
      </c>
      <c r="BC1114" s="168"/>
      <c r="BD1114" s="165"/>
      <c r="BE1114" s="165"/>
      <c r="BF1114" s="165"/>
      <c r="BG1114" s="165"/>
      <c r="BH1114" s="165"/>
      <c r="BI1114" s="165"/>
      <c r="BJ1114" s="165"/>
      <c r="BK1114" s="165"/>
      <c r="BL1114" s="165"/>
      <c r="BM1114" s="165"/>
      <c r="BN1114" s="165"/>
      <c r="BO1114" s="165"/>
      <c r="BP1114" s="165"/>
      <c r="BQ1114" s="165"/>
      <c r="BS1114" s="6"/>
      <c r="BT1114" s="11"/>
      <c r="BU1114" s="6"/>
      <c r="BV1114" s="6"/>
    </row>
    <row r="1115" spans="1:74" ht="15.75" x14ac:dyDescent="0.25">
      <c r="A1115" s="52" t="s">
        <v>10055</v>
      </c>
      <c r="B1115" s="56"/>
      <c r="C1115" s="7" t="s">
        <v>111</v>
      </c>
      <c r="D1115" s="7" t="s">
        <v>11877</v>
      </c>
      <c r="E1115" s="7"/>
      <c r="F1115" s="64"/>
      <c r="G1115" s="6"/>
      <c r="H1115" s="6"/>
      <c r="I1115" s="10" t="s">
        <v>110</v>
      </c>
      <c r="J1115" s="11" t="s">
        <v>11893</v>
      </c>
      <c r="K1115" s="161"/>
      <c r="L1115" s="176"/>
      <c r="M1115" s="176">
        <v>1000</v>
      </c>
      <c r="O1115" s="162"/>
      <c r="P1115" s="80" t="s">
        <v>8082</v>
      </c>
      <c r="Q1115" s="80" t="s">
        <v>7181</v>
      </c>
      <c r="R1115" s="80"/>
      <c r="S1115" s="163"/>
      <c r="T1115" s="213"/>
      <c r="U1115" s="162"/>
      <c r="V1115" s="164"/>
      <c r="W1115" s="12" t="str">
        <f>IF(COUNTIF(N1115,"spare"),"","Mqtt1")</f>
        <v>Mqtt1</v>
      </c>
      <c r="X1115" s="196" t="s">
        <v>10529</v>
      </c>
      <c r="Y1115" s="6" t="str">
        <f t="shared" si="390"/>
        <v>marpower/450000-firedetection/201h63-1</v>
      </c>
      <c r="Z1115" s="103" t="str">
        <f t="shared" si="389"/>
        <v>$.disabled</v>
      </c>
      <c r="AB1115" s="6"/>
      <c r="AJ1115" s="80"/>
      <c r="AM1115" s="114">
        <f t="shared" si="385"/>
        <v>1115</v>
      </c>
      <c r="AN1115" s="80"/>
      <c r="AO1115" s="80"/>
      <c r="AP1115" s="80"/>
      <c r="AQ1115" s="80"/>
      <c r="AR1115" s="127" t="s">
        <v>110</v>
      </c>
      <c r="AS1115" s="80"/>
      <c r="AT1115" s="128" t="s">
        <v>9</v>
      </c>
      <c r="AU1115" s="7"/>
      <c r="AV1115" s="129" t="s">
        <v>112</v>
      </c>
      <c r="AW1115" s="126" t="str">
        <f t="shared" si="382"/>
        <v>Please consult operation manual for more information</v>
      </c>
      <c r="AX1115" s="137"/>
      <c r="AY1115" s="147"/>
      <c r="AZ1115" s="167"/>
      <c r="BA1115" s="167"/>
      <c r="BB1115" s="147" t="str">
        <f t="shared" si="392"/>
        <v>1</v>
      </c>
      <c r="BC1115" s="168"/>
      <c r="BD1115" s="165"/>
      <c r="BE1115" s="165"/>
      <c r="BF1115" s="165"/>
      <c r="BG1115" s="165"/>
      <c r="BH1115" s="165"/>
      <c r="BI1115" s="165"/>
      <c r="BJ1115" s="165"/>
      <c r="BK1115" s="165"/>
      <c r="BL1115" s="165"/>
      <c r="BM1115" s="165"/>
      <c r="BN1115" s="165"/>
      <c r="BO1115" s="165"/>
      <c r="BP1115" s="165"/>
      <c r="BQ1115" s="165"/>
      <c r="BS1115" s="6"/>
      <c r="BT1115" s="11"/>
      <c r="BU1115" s="6"/>
      <c r="BV1115" s="6"/>
    </row>
    <row r="1116" spans="1:74" ht="15.75" x14ac:dyDescent="0.25">
      <c r="A1116" s="52" t="s">
        <v>10055</v>
      </c>
      <c r="B1116" s="56"/>
      <c r="C1116" s="7" t="s">
        <v>111</v>
      </c>
      <c r="D1116" s="7" t="s">
        <v>11877</v>
      </c>
      <c r="E1116" s="7"/>
      <c r="F1116" s="64"/>
      <c r="G1116" s="6"/>
      <c r="H1116" s="6"/>
      <c r="I1116" s="10" t="s">
        <v>110</v>
      </c>
      <c r="J1116" s="11" t="s">
        <v>11894</v>
      </c>
      <c r="K1116" s="161"/>
      <c r="L1116" s="176"/>
      <c r="M1116" s="176">
        <v>1000</v>
      </c>
      <c r="O1116" s="162"/>
      <c r="P1116" s="80" t="s">
        <v>8196</v>
      </c>
      <c r="Q1116" s="80" t="s">
        <v>7182</v>
      </c>
      <c r="R1116" s="80"/>
      <c r="S1116" s="163"/>
      <c r="T1116" s="213"/>
      <c r="U1116" s="162"/>
      <c r="V1116" s="164"/>
      <c r="W1116" s="12" t="str">
        <f>IF(COUNTIF(N1116,"spare"),"","Mqtt1")</f>
        <v>Mqtt1</v>
      </c>
      <c r="X1116" s="196" t="s">
        <v>10529</v>
      </c>
      <c r="Y1116" s="6" t="str">
        <f t="shared" si="390"/>
        <v>marpower/450000-firedetection/201h63-1</v>
      </c>
      <c r="Z1116" s="103" t="str">
        <f t="shared" si="389"/>
        <v>$.test</v>
      </c>
      <c r="AB1116" s="6"/>
      <c r="AJ1116" s="80"/>
      <c r="AM1116" s="114" t="str">
        <f t="shared" si="385"/>
        <v/>
      </c>
      <c r="AN1116" s="80"/>
      <c r="AO1116" s="80"/>
      <c r="AP1116" s="80"/>
      <c r="AQ1116" s="80"/>
      <c r="AR1116" s="127"/>
      <c r="AS1116" s="80"/>
      <c r="AT1116" s="7"/>
      <c r="AU1116" s="7"/>
      <c r="AV1116" s="165"/>
      <c r="AW1116" s="126" t="str">
        <f t="shared" si="382"/>
        <v/>
      </c>
      <c r="AX1116" s="137"/>
      <c r="AY1116" s="147"/>
      <c r="AZ1116" s="167"/>
      <c r="BA1116" s="167"/>
      <c r="BB1116" s="147" t="str">
        <f t="shared" si="392"/>
        <v/>
      </c>
      <c r="BC1116" s="168"/>
      <c r="BD1116" s="165"/>
      <c r="BE1116" s="165"/>
      <c r="BF1116" s="165"/>
      <c r="BG1116" s="165"/>
      <c r="BH1116" s="165"/>
      <c r="BI1116" s="165"/>
      <c r="BJ1116" s="165"/>
      <c r="BK1116" s="165"/>
      <c r="BL1116" s="165"/>
      <c r="BM1116" s="165"/>
      <c r="BN1116" s="165"/>
      <c r="BO1116" s="165"/>
      <c r="BP1116" s="165"/>
      <c r="BQ1116" s="165"/>
      <c r="BS1116" s="6"/>
      <c r="BT1116" s="11"/>
      <c r="BU1116" s="6"/>
      <c r="BV1116" s="6"/>
    </row>
    <row r="1117" spans="1:74" ht="15.75" x14ac:dyDescent="0.25">
      <c r="A1117" s="52" t="s">
        <v>10055</v>
      </c>
      <c r="B1117" s="56"/>
      <c r="C1117" s="7" t="s">
        <v>9455</v>
      </c>
      <c r="D1117" s="7" t="s">
        <v>11877</v>
      </c>
      <c r="E1117" s="7"/>
      <c r="F1117" s="64"/>
      <c r="G1117" s="6"/>
      <c r="H1117" s="6"/>
      <c r="I1117"/>
      <c r="J1117" s="11" t="s">
        <v>7025</v>
      </c>
      <c r="K1117" s="161" t="s">
        <v>511</v>
      </c>
      <c r="L1117" s="176"/>
      <c r="M1117" s="176">
        <v>1000</v>
      </c>
      <c r="N1117" s="80" t="s">
        <v>1396</v>
      </c>
      <c r="O1117" s="162"/>
      <c r="P1117" s="80" t="s">
        <v>7501</v>
      </c>
      <c r="Q1117" s="80"/>
      <c r="R1117" s="80"/>
      <c r="S1117" s="163"/>
      <c r="T1117" s="213"/>
      <c r="U1117" s="162"/>
      <c r="V1117" s="164"/>
      <c r="W1117" s="12"/>
      <c r="X1117" s="196" t="s">
        <v>10445</v>
      </c>
      <c r="Y1117" s="6"/>
      <c r="Z1117" s="103"/>
      <c r="AA1117" s="12">
        <v>1</v>
      </c>
      <c r="AB1117" s="6" t="s">
        <v>196</v>
      </c>
      <c r="AC1117" s="103">
        <v>58</v>
      </c>
      <c r="AJ1117" s="80"/>
      <c r="AK1117" s="113" t="s">
        <v>11878</v>
      </c>
      <c r="AM1117" s="114" t="str">
        <f t="shared" si="385"/>
        <v/>
      </c>
      <c r="AN1117" s="80"/>
      <c r="AO1117" s="80"/>
      <c r="AP1117" s="80"/>
      <c r="AQ1117" s="80"/>
      <c r="AR1117" s="127"/>
      <c r="AS1117" s="80"/>
      <c r="AT1117" s="128"/>
      <c r="AU1117" s="7"/>
      <c r="AV1117" s="129"/>
      <c r="AW1117" s="126" t="str">
        <f t="shared" si="382"/>
        <v/>
      </c>
      <c r="AX1117" s="137"/>
      <c r="AY1117" s="147"/>
      <c r="AZ1117" s="167"/>
      <c r="BA1117" s="167"/>
      <c r="BB1117" s="147" t="str">
        <f t="shared" si="392"/>
        <v/>
      </c>
      <c r="BC1117" s="168"/>
      <c r="BD1117" s="165"/>
      <c r="BE1117" s="165"/>
      <c r="BF1117" s="165"/>
      <c r="BG1117" s="165"/>
      <c r="BH1117" s="165"/>
      <c r="BI1117" s="165"/>
      <c r="BJ1117" s="165"/>
      <c r="BK1117" s="165"/>
      <c r="BL1117" s="165"/>
      <c r="BM1117" s="165"/>
      <c r="BN1117" s="165"/>
      <c r="BO1117" s="165"/>
      <c r="BP1117" s="165"/>
      <c r="BQ1117" s="165"/>
      <c r="BS1117" s="6"/>
      <c r="BT1117" s="11"/>
      <c r="BU1117" s="6"/>
      <c r="BV1117" s="6"/>
    </row>
    <row r="1118" spans="1:74" ht="15.75" x14ac:dyDescent="0.25">
      <c r="A1118" s="52" t="s">
        <v>10055</v>
      </c>
      <c r="B1118" s="56"/>
      <c r="C1118" s="7" t="s">
        <v>111</v>
      </c>
      <c r="D1118" s="7" t="s">
        <v>11877</v>
      </c>
      <c r="E1118" s="7"/>
      <c r="F1118" s="64"/>
      <c r="G1118" s="6"/>
      <c r="H1118" s="6"/>
      <c r="I1118" s="10" t="s">
        <v>110</v>
      </c>
      <c r="J1118" s="11" t="s">
        <v>9890</v>
      </c>
      <c r="K1118" s="161"/>
      <c r="L1118" s="176"/>
      <c r="M1118" s="176">
        <v>1000</v>
      </c>
      <c r="O1118" s="162"/>
      <c r="P1118" s="80" t="s">
        <v>7741</v>
      </c>
      <c r="Q1118" s="80" t="s">
        <v>7515</v>
      </c>
      <c r="R1118" s="80"/>
      <c r="S1118" s="163"/>
      <c r="T1118" s="213"/>
      <c r="U1118" s="162"/>
      <c r="V1118" s="164"/>
      <c r="W1118" s="12" t="str">
        <f t="shared" ref="W1118" si="393">IF(COUNTIF(N1118,"spare"),"","Mqtt1")</f>
        <v>Mqtt1</v>
      </c>
      <c r="X1118" s="196" t="s">
        <v>10530</v>
      </c>
      <c r="Y1118" s="6" t="str">
        <f>LOWER(SUBSTITUTE(SUBSTITUTE(IF(COUNTIF(N1118,"spare"),"",_xlfn.CONCAT("marpower/",IF(X1118&lt;&gt;"","450000 FIREDETECTION/"&amp;X1118,"450000 FIREDETECTION GENERAL")))," ","-"),"_","-"))</f>
        <v>marpower/450000-firedetection/201h16</v>
      </c>
      <c r="Z1118" s="103" t="str">
        <f t="shared" ref="Z1118:Z1127" si="394">IF(COUNTIF(N1118,"spare"),"","$."&amp;_xlfn.REGEXREPLACE(IF(X1118="",J1118,_xlfn.REGEXREPLACE(J1118,".*_","")),"^FIRE_",""))</f>
        <v>$.alarm</v>
      </c>
      <c r="AB1118" s="6"/>
      <c r="AJ1118" s="80"/>
      <c r="AM1118" s="114">
        <f t="shared" si="385"/>
        <v>1118</v>
      </c>
      <c r="AN1118" s="80"/>
      <c r="AO1118" s="80"/>
      <c r="AP1118" s="80"/>
      <c r="AQ1118" s="80"/>
      <c r="AR1118" s="127" t="s">
        <v>110</v>
      </c>
      <c r="AS1118" s="80"/>
      <c r="AT1118" s="128" t="s">
        <v>9</v>
      </c>
      <c r="AU1118" s="7"/>
      <c r="AV1118" s="129" t="s">
        <v>112</v>
      </c>
      <c r="AW1118" s="126" t="str">
        <f t="shared" si="382"/>
        <v>Please consult operation manual for more information</v>
      </c>
      <c r="AX1118" s="137"/>
      <c r="AY1118" s="147"/>
      <c r="AZ1118" s="167"/>
      <c r="BA1118" s="167"/>
      <c r="BB1118" s="147" t="str">
        <f t="shared" si="392"/>
        <v>1</v>
      </c>
      <c r="BC1118" s="168"/>
      <c r="BD1118" s="165"/>
      <c r="BE1118" s="165"/>
      <c r="BF1118" s="165"/>
      <c r="BG1118" s="165"/>
      <c r="BH1118" s="165"/>
      <c r="BI1118" s="165"/>
      <c r="BJ1118" s="165"/>
      <c r="BK1118" s="165"/>
      <c r="BL1118" s="165"/>
      <c r="BM1118" s="165"/>
      <c r="BN1118" s="165"/>
      <c r="BO1118" s="165"/>
      <c r="BP1118" s="165"/>
      <c r="BQ1118" s="165"/>
      <c r="BS1118" s="6"/>
      <c r="BT1118" s="11"/>
      <c r="BU1118" s="6"/>
      <c r="BV1118" s="6"/>
    </row>
    <row r="1119" spans="1:74" ht="15.75" x14ac:dyDescent="0.25">
      <c r="A1119" s="52" t="s">
        <v>10059</v>
      </c>
      <c r="B1119" s="56"/>
      <c r="C1119" s="7" t="s">
        <v>111</v>
      </c>
      <c r="D1119" s="7" t="s">
        <v>11877</v>
      </c>
      <c r="E1119" s="7"/>
      <c r="F1119" s="64"/>
      <c r="G1119" s="6"/>
      <c r="H1119" s="6"/>
      <c r="I1119" s="10" t="s">
        <v>110</v>
      </c>
      <c r="J1119" s="11" t="s">
        <v>9891</v>
      </c>
      <c r="K1119" s="161"/>
      <c r="L1119" s="176"/>
      <c r="M1119" s="176">
        <v>1000</v>
      </c>
      <c r="O1119" s="162"/>
      <c r="P1119" s="80" t="s">
        <v>7855</v>
      </c>
      <c r="Q1119" s="80" t="s">
        <v>7517</v>
      </c>
      <c r="R1119" s="80"/>
      <c r="S1119" s="163"/>
      <c r="T1119" s="213"/>
      <c r="U1119" s="162"/>
      <c r="V1119" s="164"/>
      <c r="W1119" s="12" t="str">
        <f>IF(COUNTIF(N1119,"spare"),"","Mqtt1")</f>
        <v>Mqtt1</v>
      </c>
      <c r="X1119" s="196" t="s">
        <v>10530</v>
      </c>
      <c r="Y1119" s="6" t="str">
        <f t="shared" ref="Y1119:Y1127" si="395">LOWER(SUBSTITUTE(SUBSTITUTE(IF(COUNTIF(N1119,"spare"),"",_xlfn.CONCAT("marpower/",IF(X1119&lt;&gt;"","450000 FIREDETECTION/"&amp;X1119,"450000 FIREDETECTION GENERAL")))," ","-"),"_","-"))</f>
        <v>marpower/450000-firedetection/201h16</v>
      </c>
      <c r="Z1119" s="103" t="str">
        <f t="shared" si="394"/>
        <v>$.prealarm</v>
      </c>
      <c r="AB1119" s="6"/>
      <c r="AJ1119" s="80"/>
      <c r="AM1119" s="114">
        <f t="shared" si="385"/>
        <v>1119</v>
      </c>
      <c r="AN1119" s="80"/>
      <c r="AO1119" s="80"/>
      <c r="AP1119" s="80"/>
      <c r="AQ1119" s="80"/>
      <c r="AR1119" s="127" t="s">
        <v>110</v>
      </c>
      <c r="AS1119" s="80"/>
      <c r="AT1119" s="128" t="s">
        <v>9</v>
      </c>
      <c r="AU1119" s="7"/>
      <c r="AV1119" s="129" t="s">
        <v>116</v>
      </c>
      <c r="AW1119" s="126" t="str">
        <f t="shared" si="382"/>
        <v>Please consult operation manual for more information</v>
      </c>
      <c r="AX1119" s="137"/>
      <c r="AY1119" s="147"/>
      <c r="AZ1119" s="167"/>
      <c r="BA1119" s="167"/>
      <c r="BB1119" s="147" t="str">
        <f t="shared" si="392"/>
        <v>1</v>
      </c>
      <c r="BC1119" s="168"/>
      <c r="BD1119" s="165"/>
      <c r="BE1119" s="165"/>
      <c r="BF1119" s="165"/>
      <c r="BG1119" s="165"/>
      <c r="BH1119" s="165"/>
      <c r="BI1119" s="165"/>
      <c r="BJ1119" s="165"/>
      <c r="BK1119" s="165"/>
      <c r="BL1119" s="165"/>
      <c r="BM1119" s="165"/>
      <c r="BN1119" s="165"/>
      <c r="BO1119" s="165"/>
      <c r="BP1119" s="165"/>
      <c r="BQ1119" s="165"/>
      <c r="BS1119" s="6"/>
      <c r="BT1119" s="11"/>
      <c r="BU1119" s="6"/>
      <c r="BV1119" s="6"/>
    </row>
    <row r="1120" spans="1:74" ht="15.75" x14ac:dyDescent="0.25">
      <c r="A1120" s="52" t="s">
        <v>10055</v>
      </c>
      <c r="B1120" s="56"/>
      <c r="C1120" s="7" t="s">
        <v>111</v>
      </c>
      <c r="D1120" s="7" t="s">
        <v>11877</v>
      </c>
      <c r="E1120" s="7"/>
      <c r="F1120" s="64"/>
      <c r="G1120" s="6"/>
      <c r="H1120" s="6"/>
      <c r="I1120" s="10" t="s">
        <v>110</v>
      </c>
      <c r="J1120" s="11" t="s">
        <v>9892</v>
      </c>
      <c r="K1120" s="161"/>
      <c r="L1120" s="176"/>
      <c r="M1120" s="176">
        <v>1000</v>
      </c>
      <c r="O1120" s="162"/>
      <c r="P1120" s="80" t="s">
        <v>7969</v>
      </c>
      <c r="Q1120" s="80" t="s">
        <v>7518</v>
      </c>
      <c r="R1120" s="80"/>
      <c r="S1120" s="163"/>
      <c r="T1120" s="213"/>
      <c r="U1120" s="162"/>
      <c r="V1120" s="164"/>
      <c r="W1120" s="12" t="str">
        <f>IF(COUNTIF(N1120,"spare"),"","Mqtt1")</f>
        <v>Mqtt1</v>
      </c>
      <c r="X1120" s="196" t="s">
        <v>10530</v>
      </c>
      <c r="Y1120" s="6" t="str">
        <f t="shared" si="395"/>
        <v>marpower/450000-firedetection/201h16</v>
      </c>
      <c r="Z1120" s="103" t="str">
        <f t="shared" si="394"/>
        <v>$.fault</v>
      </c>
      <c r="AB1120" s="6"/>
      <c r="AJ1120" s="80"/>
      <c r="AM1120" s="114">
        <f t="shared" si="385"/>
        <v>1120</v>
      </c>
      <c r="AN1120" s="80"/>
      <c r="AO1120" s="80"/>
      <c r="AP1120" s="80"/>
      <c r="AQ1120" s="80"/>
      <c r="AR1120" s="127" t="s">
        <v>110</v>
      </c>
      <c r="AS1120" s="80"/>
      <c r="AT1120" s="128" t="s">
        <v>9</v>
      </c>
      <c r="AU1120" s="7"/>
      <c r="AV1120" s="129" t="s">
        <v>112</v>
      </c>
      <c r="AW1120" s="126" t="str">
        <f t="shared" si="382"/>
        <v>Please consult operation manual for more information</v>
      </c>
      <c r="AX1120" s="137"/>
      <c r="AY1120" s="147"/>
      <c r="AZ1120" s="167"/>
      <c r="BA1120" s="167"/>
      <c r="BB1120" s="147" t="str">
        <f t="shared" si="392"/>
        <v>1</v>
      </c>
      <c r="BC1120" s="168"/>
      <c r="BD1120" s="165"/>
      <c r="BE1120" s="165"/>
      <c r="BF1120" s="165"/>
      <c r="BG1120" s="165"/>
      <c r="BH1120" s="165"/>
      <c r="BI1120" s="165"/>
      <c r="BJ1120" s="165"/>
      <c r="BK1120" s="165"/>
      <c r="BL1120" s="165"/>
      <c r="BM1120" s="165"/>
      <c r="BN1120" s="165"/>
      <c r="BO1120" s="165"/>
      <c r="BP1120" s="165"/>
      <c r="BQ1120" s="165"/>
      <c r="BS1120" s="6"/>
      <c r="BT1120" s="11"/>
      <c r="BU1120" s="6"/>
      <c r="BV1120" s="6"/>
    </row>
    <row r="1121" spans="1:74" ht="15.75" x14ac:dyDescent="0.25">
      <c r="A1121" s="52" t="s">
        <v>10055</v>
      </c>
      <c r="B1121" s="56"/>
      <c r="C1121" s="7" t="s">
        <v>111</v>
      </c>
      <c r="D1121" s="7" t="s">
        <v>11877</v>
      </c>
      <c r="E1121" s="7"/>
      <c r="F1121" s="64"/>
      <c r="G1121" s="6"/>
      <c r="H1121" s="6"/>
      <c r="I1121" s="10" t="s">
        <v>110</v>
      </c>
      <c r="J1121" s="11" t="s">
        <v>9893</v>
      </c>
      <c r="K1121" s="161"/>
      <c r="L1121" s="176"/>
      <c r="M1121" s="176">
        <v>1000</v>
      </c>
      <c r="O1121" s="162"/>
      <c r="P1121" s="80" t="s">
        <v>8083</v>
      </c>
      <c r="Q1121" s="80" t="s">
        <v>7519</v>
      </c>
      <c r="R1121" s="80"/>
      <c r="S1121" s="163"/>
      <c r="T1121" s="213"/>
      <c r="U1121" s="162"/>
      <c r="V1121" s="164"/>
      <c r="W1121" s="12" t="str">
        <f>IF(COUNTIF(N1121,"spare"),"","Mqtt1")</f>
        <v>Mqtt1</v>
      </c>
      <c r="X1121" s="196" t="s">
        <v>10530</v>
      </c>
      <c r="Y1121" s="6" t="str">
        <f t="shared" si="395"/>
        <v>marpower/450000-firedetection/201h16</v>
      </c>
      <c r="Z1121" s="103" t="str">
        <f t="shared" si="394"/>
        <v>$.disabled</v>
      </c>
      <c r="AB1121" s="6"/>
      <c r="AJ1121" s="80"/>
      <c r="AM1121" s="114">
        <f t="shared" si="385"/>
        <v>1121</v>
      </c>
      <c r="AN1121" s="80"/>
      <c r="AO1121" s="80"/>
      <c r="AP1121" s="80"/>
      <c r="AQ1121" s="80"/>
      <c r="AR1121" s="127" t="s">
        <v>110</v>
      </c>
      <c r="AS1121" s="80"/>
      <c r="AT1121" s="128" t="s">
        <v>9</v>
      </c>
      <c r="AU1121" s="7"/>
      <c r="AV1121" s="129" t="s">
        <v>112</v>
      </c>
      <c r="AW1121" s="126" t="str">
        <f t="shared" si="382"/>
        <v>Please consult operation manual for more information</v>
      </c>
      <c r="AX1121" s="137"/>
      <c r="AY1121" s="147"/>
      <c r="AZ1121" s="167"/>
      <c r="BA1121" s="167"/>
      <c r="BB1121" s="147" t="str">
        <f t="shared" si="392"/>
        <v>1</v>
      </c>
      <c r="BC1121" s="168"/>
      <c r="BD1121" s="165"/>
      <c r="BE1121" s="165"/>
      <c r="BF1121" s="165"/>
      <c r="BG1121" s="165"/>
      <c r="BH1121" s="165"/>
      <c r="BI1121" s="165"/>
      <c r="BJ1121" s="165"/>
      <c r="BK1121" s="165"/>
      <c r="BL1121" s="165"/>
      <c r="BM1121" s="165"/>
      <c r="BN1121" s="165"/>
      <c r="BO1121" s="165"/>
      <c r="BP1121" s="165"/>
      <c r="BQ1121" s="165"/>
      <c r="BS1121" s="6"/>
      <c r="BT1121" s="11"/>
      <c r="BU1121" s="6"/>
      <c r="BV1121" s="6"/>
    </row>
    <row r="1122" spans="1:74" ht="15.75" x14ac:dyDescent="0.25">
      <c r="A1122" s="52" t="s">
        <v>10055</v>
      </c>
      <c r="B1122" s="56"/>
      <c r="C1122" s="7" t="s">
        <v>111</v>
      </c>
      <c r="D1122" s="7" t="s">
        <v>11877</v>
      </c>
      <c r="E1122" s="7"/>
      <c r="F1122" s="64"/>
      <c r="G1122" s="6"/>
      <c r="H1122" s="6"/>
      <c r="I1122" s="10" t="s">
        <v>110</v>
      </c>
      <c r="J1122" s="11" t="s">
        <v>9894</v>
      </c>
      <c r="K1122" s="161"/>
      <c r="L1122" s="176"/>
      <c r="M1122" s="176">
        <v>1000</v>
      </c>
      <c r="O1122" s="162"/>
      <c r="P1122" s="80" t="s">
        <v>8197</v>
      </c>
      <c r="Q1122" s="80" t="s">
        <v>7520</v>
      </c>
      <c r="R1122" s="80"/>
      <c r="S1122" s="163"/>
      <c r="T1122" s="213"/>
      <c r="U1122" s="162"/>
      <c r="V1122" s="164"/>
      <c r="W1122" s="12" t="str">
        <f>IF(COUNTIF(N1122,"spare"),"","Mqtt1")</f>
        <v>Mqtt1</v>
      </c>
      <c r="X1122" s="196" t="s">
        <v>10530</v>
      </c>
      <c r="Y1122" s="6" t="str">
        <f t="shared" si="395"/>
        <v>marpower/450000-firedetection/201h16</v>
      </c>
      <c r="Z1122" s="103" t="str">
        <f t="shared" si="394"/>
        <v>$.test</v>
      </c>
      <c r="AB1122" s="6"/>
      <c r="AJ1122" s="80"/>
      <c r="AM1122" s="114" t="str">
        <f t="shared" si="385"/>
        <v/>
      </c>
      <c r="AN1122" s="80"/>
      <c r="AO1122" s="80"/>
      <c r="AP1122" s="80"/>
      <c r="AQ1122" s="80"/>
      <c r="AR1122" s="127"/>
      <c r="AS1122" s="80"/>
      <c r="AT1122" s="7"/>
      <c r="AU1122" s="7"/>
      <c r="AV1122" s="165"/>
      <c r="AW1122" s="126" t="str">
        <f t="shared" si="382"/>
        <v/>
      </c>
      <c r="AX1122" s="137"/>
      <c r="AY1122" s="147"/>
      <c r="AZ1122" s="167"/>
      <c r="BA1122" s="167"/>
      <c r="BB1122" s="147" t="str">
        <f t="shared" si="392"/>
        <v/>
      </c>
      <c r="BC1122" s="168"/>
      <c r="BD1122" s="165"/>
      <c r="BE1122" s="165"/>
      <c r="BF1122" s="165"/>
      <c r="BG1122" s="165"/>
      <c r="BH1122" s="165"/>
      <c r="BI1122" s="165"/>
      <c r="BJ1122" s="165"/>
      <c r="BK1122" s="165"/>
      <c r="BL1122" s="165"/>
      <c r="BM1122" s="165"/>
      <c r="BN1122" s="165"/>
      <c r="BO1122" s="165"/>
      <c r="BP1122" s="165"/>
      <c r="BQ1122" s="165"/>
      <c r="BS1122" s="6"/>
      <c r="BT1122" s="11"/>
      <c r="BU1122" s="6"/>
      <c r="BV1122" s="6"/>
    </row>
    <row r="1123" spans="1:74" ht="15.75" x14ac:dyDescent="0.25">
      <c r="A1123" s="52" t="s">
        <v>10055</v>
      </c>
      <c r="B1123" s="56"/>
      <c r="C1123" s="7" t="s">
        <v>111</v>
      </c>
      <c r="D1123" s="7" t="s">
        <v>11877</v>
      </c>
      <c r="E1123" s="7"/>
      <c r="F1123" s="64"/>
      <c r="G1123" s="6"/>
      <c r="H1123" s="6"/>
      <c r="I1123" s="10" t="s">
        <v>110</v>
      </c>
      <c r="J1123" s="11" t="s">
        <v>9895</v>
      </c>
      <c r="K1123" s="161"/>
      <c r="L1123" s="176"/>
      <c r="M1123" s="176">
        <v>1000</v>
      </c>
      <c r="O1123" s="162"/>
      <c r="P1123" s="80" t="s">
        <v>7742</v>
      </c>
      <c r="Q1123" s="80" t="s">
        <v>7516</v>
      </c>
      <c r="R1123" s="80"/>
      <c r="S1123" s="163"/>
      <c r="T1123" s="213"/>
      <c r="U1123" s="162"/>
      <c r="V1123" s="164"/>
      <c r="W1123" s="12" t="str">
        <f t="shared" ref="W1123" si="396">IF(COUNTIF(N1123,"spare"),"","Mqtt1")</f>
        <v>Mqtt1</v>
      </c>
      <c r="X1123" s="196" t="s">
        <v>10531</v>
      </c>
      <c r="Y1123" s="6" t="str">
        <f t="shared" si="395"/>
        <v>marpower/450000-firedetection/201h21</v>
      </c>
      <c r="Z1123" s="103" t="str">
        <f t="shared" si="394"/>
        <v>$.alarm</v>
      </c>
      <c r="AB1123" s="6"/>
      <c r="AJ1123" s="80"/>
      <c r="AM1123" s="114">
        <f t="shared" si="385"/>
        <v>1123</v>
      </c>
      <c r="AN1123" s="80"/>
      <c r="AO1123" s="80"/>
      <c r="AP1123" s="80"/>
      <c r="AQ1123" s="80"/>
      <c r="AR1123" s="127" t="s">
        <v>110</v>
      </c>
      <c r="AS1123" s="80"/>
      <c r="AT1123" s="128" t="s">
        <v>9</v>
      </c>
      <c r="AU1123" s="7"/>
      <c r="AV1123" s="129" t="s">
        <v>112</v>
      </c>
      <c r="AW1123" s="126" t="str">
        <f t="shared" si="382"/>
        <v>Please consult operation manual for more information</v>
      </c>
      <c r="AX1123" s="137"/>
      <c r="AY1123" s="147"/>
      <c r="AZ1123" s="167"/>
      <c r="BA1123" s="167"/>
      <c r="BB1123" s="147" t="str">
        <f t="shared" si="392"/>
        <v>1</v>
      </c>
      <c r="BC1123" s="168"/>
      <c r="BD1123" s="165"/>
      <c r="BE1123" s="165"/>
      <c r="BF1123" s="165"/>
      <c r="BG1123" s="165"/>
      <c r="BH1123" s="165"/>
      <c r="BI1123" s="165"/>
      <c r="BJ1123" s="165"/>
      <c r="BK1123" s="165"/>
      <c r="BL1123" s="165"/>
      <c r="BM1123" s="165"/>
      <c r="BN1123" s="165"/>
      <c r="BO1123" s="165"/>
      <c r="BP1123" s="165"/>
      <c r="BQ1123" s="165"/>
      <c r="BS1123" s="6"/>
      <c r="BT1123" s="11"/>
      <c r="BU1123" s="6"/>
      <c r="BV1123" s="6"/>
    </row>
    <row r="1124" spans="1:74" ht="15.75" x14ac:dyDescent="0.25">
      <c r="A1124" s="52" t="s">
        <v>10059</v>
      </c>
      <c r="B1124" s="56"/>
      <c r="C1124" s="7" t="s">
        <v>111</v>
      </c>
      <c r="D1124" s="7" t="s">
        <v>11877</v>
      </c>
      <c r="E1124" s="7"/>
      <c r="F1124" s="64"/>
      <c r="G1124" s="6"/>
      <c r="H1124" s="6"/>
      <c r="I1124" s="10" t="s">
        <v>110</v>
      </c>
      <c r="J1124" s="11" t="s">
        <v>9896</v>
      </c>
      <c r="K1124" s="161"/>
      <c r="L1124" s="176"/>
      <c r="M1124" s="176">
        <v>1000</v>
      </c>
      <c r="O1124" s="162"/>
      <c r="P1124" s="80" t="s">
        <v>7856</v>
      </c>
      <c r="Q1124" s="80" t="s">
        <v>7521</v>
      </c>
      <c r="R1124" s="80"/>
      <c r="S1124" s="163"/>
      <c r="T1124" s="213"/>
      <c r="U1124" s="162"/>
      <c r="V1124" s="164"/>
      <c r="W1124" s="12" t="str">
        <f>IF(COUNTIF(N1124,"spare"),"","Mqtt1")</f>
        <v>Mqtt1</v>
      </c>
      <c r="X1124" s="196" t="s">
        <v>10531</v>
      </c>
      <c r="Y1124" s="6" t="str">
        <f t="shared" si="395"/>
        <v>marpower/450000-firedetection/201h21</v>
      </c>
      <c r="Z1124" s="103" t="str">
        <f t="shared" si="394"/>
        <v>$.prealarm</v>
      </c>
      <c r="AB1124" s="6"/>
      <c r="AJ1124" s="80"/>
      <c r="AM1124" s="114">
        <f t="shared" si="385"/>
        <v>1124</v>
      </c>
      <c r="AN1124" s="80"/>
      <c r="AO1124" s="80"/>
      <c r="AP1124" s="80"/>
      <c r="AQ1124" s="80"/>
      <c r="AR1124" s="127" t="s">
        <v>110</v>
      </c>
      <c r="AS1124" s="80"/>
      <c r="AT1124" s="128" t="s">
        <v>9</v>
      </c>
      <c r="AU1124" s="7"/>
      <c r="AV1124" s="129" t="s">
        <v>116</v>
      </c>
      <c r="AW1124" s="126" t="str">
        <f t="shared" si="382"/>
        <v>Please consult operation manual for more information</v>
      </c>
      <c r="AX1124" s="137"/>
      <c r="AY1124" s="147"/>
      <c r="AZ1124" s="167"/>
      <c r="BA1124" s="167"/>
      <c r="BB1124" s="147" t="str">
        <f t="shared" si="392"/>
        <v>1</v>
      </c>
      <c r="BC1124" s="168"/>
      <c r="BD1124" s="165"/>
      <c r="BE1124" s="165"/>
      <c r="BF1124" s="165"/>
      <c r="BG1124" s="165"/>
      <c r="BH1124" s="165"/>
      <c r="BI1124" s="165"/>
      <c r="BJ1124" s="165"/>
      <c r="BK1124" s="165"/>
      <c r="BL1124" s="165"/>
      <c r="BM1124" s="165"/>
      <c r="BN1124" s="165"/>
      <c r="BO1124" s="165"/>
      <c r="BP1124" s="165"/>
      <c r="BQ1124" s="165"/>
      <c r="BS1124" s="6"/>
      <c r="BT1124" s="11"/>
      <c r="BU1124" s="6"/>
      <c r="BV1124" s="6"/>
    </row>
    <row r="1125" spans="1:74" ht="15.75" x14ac:dyDescent="0.25">
      <c r="A1125" s="52" t="s">
        <v>10055</v>
      </c>
      <c r="B1125" s="56"/>
      <c r="C1125" s="7" t="s">
        <v>111</v>
      </c>
      <c r="D1125" s="7" t="s">
        <v>11877</v>
      </c>
      <c r="E1125" s="7"/>
      <c r="F1125" s="64"/>
      <c r="G1125" s="6"/>
      <c r="H1125" s="6"/>
      <c r="I1125" s="10" t="s">
        <v>110</v>
      </c>
      <c r="J1125" s="11" t="s">
        <v>9897</v>
      </c>
      <c r="K1125" s="161"/>
      <c r="L1125" s="176"/>
      <c r="M1125" s="176">
        <v>1000</v>
      </c>
      <c r="O1125" s="162"/>
      <c r="P1125" s="80" t="s">
        <v>7970</v>
      </c>
      <c r="Q1125" s="80" t="s">
        <v>7522</v>
      </c>
      <c r="R1125" s="80"/>
      <c r="S1125" s="163"/>
      <c r="T1125" s="213"/>
      <c r="U1125" s="162"/>
      <c r="V1125" s="164"/>
      <c r="W1125" s="12" t="str">
        <f>IF(COUNTIF(N1125,"spare"),"","Mqtt1")</f>
        <v>Mqtt1</v>
      </c>
      <c r="X1125" s="196" t="s">
        <v>10531</v>
      </c>
      <c r="Y1125" s="6" t="str">
        <f t="shared" si="395"/>
        <v>marpower/450000-firedetection/201h21</v>
      </c>
      <c r="Z1125" s="103" t="str">
        <f t="shared" si="394"/>
        <v>$.fault</v>
      </c>
      <c r="AB1125" s="6"/>
      <c r="AJ1125" s="80"/>
      <c r="AM1125" s="114">
        <f t="shared" si="385"/>
        <v>1125</v>
      </c>
      <c r="AN1125" s="80"/>
      <c r="AO1125" s="80"/>
      <c r="AP1125" s="80"/>
      <c r="AQ1125" s="80"/>
      <c r="AR1125" s="127" t="s">
        <v>110</v>
      </c>
      <c r="AS1125" s="80"/>
      <c r="AT1125" s="128" t="s">
        <v>9</v>
      </c>
      <c r="AU1125" s="7"/>
      <c r="AV1125" s="129" t="s">
        <v>112</v>
      </c>
      <c r="AW1125" s="126" t="str">
        <f t="shared" si="382"/>
        <v>Please consult operation manual for more information</v>
      </c>
      <c r="AX1125" s="137"/>
      <c r="AY1125" s="147"/>
      <c r="AZ1125" s="167"/>
      <c r="BA1125" s="167"/>
      <c r="BB1125" s="147" t="str">
        <f t="shared" si="392"/>
        <v>1</v>
      </c>
      <c r="BC1125" s="168"/>
      <c r="BD1125" s="165"/>
      <c r="BE1125" s="165"/>
      <c r="BF1125" s="165"/>
      <c r="BG1125" s="165"/>
      <c r="BH1125" s="165"/>
      <c r="BI1125" s="165"/>
      <c r="BJ1125" s="165"/>
      <c r="BK1125" s="165"/>
      <c r="BL1125" s="165"/>
      <c r="BM1125" s="165"/>
      <c r="BN1125" s="165"/>
      <c r="BO1125" s="165"/>
      <c r="BP1125" s="165"/>
      <c r="BQ1125" s="165"/>
      <c r="BS1125" s="6"/>
      <c r="BT1125" s="11"/>
      <c r="BU1125" s="6"/>
      <c r="BV1125" s="6"/>
    </row>
    <row r="1126" spans="1:74" ht="15.75" x14ac:dyDescent="0.25">
      <c r="A1126" s="52" t="s">
        <v>10055</v>
      </c>
      <c r="B1126" s="56"/>
      <c r="C1126" s="7" t="s">
        <v>111</v>
      </c>
      <c r="D1126" s="7" t="s">
        <v>11877</v>
      </c>
      <c r="E1126" s="7"/>
      <c r="F1126" s="64"/>
      <c r="G1126" s="6"/>
      <c r="H1126" s="6"/>
      <c r="I1126" s="10" t="s">
        <v>110</v>
      </c>
      <c r="J1126" s="11" t="s">
        <v>9898</v>
      </c>
      <c r="K1126" s="161"/>
      <c r="L1126" s="176"/>
      <c r="M1126" s="176">
        <v>1000</v>
      </c>
      <c r="O1126" s="162"/>
      <c r="P1126" s="80" t="s">
        <v>8084</v>
      </c>
      <c r="Q1126" s="80" t="s">
        <v>7523</v>
      </c>
      <c r="R1126" s="80"/>
      <c r="S1126" s="163"/>
      <c r="T1126" s="213"/>
      <c r="U1126" s="162"/>
      <c r="V1126" s="164"/>
      <c r="W1126" s="12" t="str">
        <f>IF(COUNTIF(N1126,"spare"),"","Mqtt1")</f>
        <v>Mqtt1</v>
      </c>
      <c r="X1126" s="196" t="s">
        <v>10531</v>
      </c>
      <c r="Y1126" s="6" t="str">
        <f t="shared" si="395"/>
        <v>marpower/450000-firedetection/201h21</v>
      </c>
      <c r="Z1126" s="103" t="str">
        <f t="shared" si="394"/>
        <v>$.disabled</v>
      </c>
      <c r="AB1126" s="6"/>
      <c r="AJ1126" s="80"/>
      <c r="AM1126" s="114">
        <f t="shared" si="385"/>
        <v>1126</v>
      </c>
      <c r="AN1126" s="80"/>
      <c r="AO1126" s="80"/>
      <c r="AP1126" s="80"/>
      <c r="AQ1126" s="80"/>
      <c r="AR1126" s="127" t="s">
        <v>110</v>
      </c>
      <c r="AS1126" s="80"/>
      <c r="AT1126" s="128" t="s">
        <v>9</v>
      </c>
      <c r="AU1126" s="7"/>
      <c r="AV1126" s="129" t="s">
        <v>112</v>
      </c>
      <c r="AW1126" s="126" t="str">
        <f t="shared" si="382"/>
        <v>Please consult operation manual for more information</v>
      </c>
      <c r="AX1126" s="137"/>
      <c r="AY1126" s="147"/>
      <c r="AZ1126" s="167"/>
      <c r="BA1126" s="167"/>
      <c r="BB1126" s="147" t="str">
        <f t="shared" si="392"/>
        <v>1</v>
      </c>
      <c r="BC1126" s="168"/>
      <c r="BD1126" s="165"/>
      <c r="BE1126" s="165"/>
      <c r="BF1126" s="165"/>
      <c r="BG1126" s="165"/>
      <c r="BH1126" s="165"/>
      <c r="BI1126" s="165"/>
      <c r="BJ1126" s="165"/>
      <c r="BK1126" s="165"/>
      <c r="BL1126" s="165"/>
      <c r="BM1126" s="165"/>
      <c r="BN1126" s="165"/>
      <c r="BO1126" s="165"/>
      <c r="BP1126" s="165"/>
      <c r="BQ1126" s="165"/>
      <c r="BS1126" s="6"/>
      <c r="BT1126" s="11"/>
      <c r="BU1126" s="6"/>
      <c r="BV1126" s="6"/>
    </row>
    <row r="1127" spans="1:74" ht="15.75" x14ac:dyDescent="0.25">
      <c r="A1127" s="52" t="s">
        <v>10055</v>
      </c>
      <c r="B1127" s="56"/>
      <c r="C1127" s="7" t="s">
        <v>111</v>
      </c>
      <c r="D1127" s="7" t="s">
        <v>11877</v>
      </c>
      <c r="E1127" s="7"/>
      <c r="F1127" s="64"/>
      <c r="G1127" s="6"/>
      <c r="H1127" s="6"/>
      <c r="I1127" s="10" t="s">
        <v>110</v>
      </c>
      <c r="J1127" s="11" t="s">
        <v>9899</v>
      </c>
      <c r="K1127" s="161"/>
      <c r="L1127" s="176"/>
      <c r="M1127" s="176">
        <v>1000</v>
      </c>
      <c r="O1127" s="162"/>
      <c r="P1127" s="80" t="s">
        <v>8198</v>
      </c>
      <c r="Q1127" s="80" t="s">
        <v>7524</v>
      </c>
      <c r="R1127" s="80"/>
      <c r="S1127" s="163"/>
      <c r="T1127" s="213"/>
      <c r="U1127" s="162"/>
      <c r="V1127" s="164"/>
      <c r="W1127" s="12" t="str">
        <f>IF(COUNTIF(N1127,"spare"),"","Mqtt1")</f>
        <v>Mqtt1</v>
      </c>
      <c r="X1127" s="196" t="s">
        <v>10531</v>
      </c>
      <c r="Y1127" s="6" t="str">
        <f t="shared" si="395"/>
        <v>marpower/450000-firedetection/201h21</v>
      </c>
      <c r="Z1127" s="103" t="str">
        <f t="shared" si="394"/>
        <v>$.test</v>
      </c>
      <c r="AB1127" s="6"/>
      <c r="AJ1127" s="80"/>
      <c r="AM1127" s="114" t="str">
        <f t="shared" si="385"/>
        <v/>
      </c>
      <c r="AN1127" s="80"/>
      <c r="AO1127" s="80"/>
      <c r="AP1127" s="80"/>
      <c r="AQ1127" s="80"/>
      <c r="AR1127" s="127"/>
      <c r="AS1127" s="80"/>
      <c r="AT1127" s="128"/>
      <c r="AU1127" s="7"/>
      <c r="AV1127" s="129"/>
      <c r="AW1127" s="126" t="str">
        <f t="shared" si="382"/>
        <v/>
      </c>
      <c r="AX1127" s="137"/>
      <c r="AY1127" s="147"/>
      <c r="AZ1127" s="167"/>
      <c r="BA1127" s="167"/>
      <c r="BB1127" s="147" t="str">
        <f t="shared" si="392"/>
        <v/>
      </c>
      <c r="BC1127" s="168"/>
      <c r="BD1127" s="165"/>
      <c r="BE1127" s="165"/>
      <c r="BF1127" s="165"/>
      <c r="BG1127" s="165"/>
      <c r="BH1127" s="165"/>
      <c r="BI1127" s="165"/>
      <c r="BJ1127" s="165"/>
      <c r="BK1127" s="165"/>
      <c r="BL1127" s="165"/>
      <c r="BM1127" s="165"/>
      <c r="BN1127" s="165"/>
      <c r="BO1127" s="165"/>
      <c r="BP1127" s="165"/>
      <c r="BQ1127" s="165"/>
      <c r="BS1127" s="6"/>
      <c r="BT1127" s="11"/>
      <c r="BU1127" s="6"/>
      <c r="BV1127" s="6"/>
    </row>
    <row r="1128" spans="1:74" ht="15.75" x14ac:dyDescent="0.25">
      <c r="A1128" s="52" t="s">
        <v>10055</v>
      </c>
      <c r="B1128" s="56"/>
      <c r="C1128" s="7" t="s">
        <v>9455</v>
      </c>
      <c r="D1128" s="7" t="s">
        <v>11877</v>
      </c>
      <c r="E1128" s="7"/>
      <c r="F1128" s="64"/>
      <c r="G1128" s="6"/>
      <c r="H1128" s="6"/>
      <c r="I1128"/>
      <c r="J1128" s="11" t="s">
        <v>7026</v>
      </c>
      <c r="K1128" s="161" t="s">
        <v>511</v>
      </c>
      <c r="L1128" s="176"/>
      <c r="M1128" s="176">
        <v>1000</v>
      </c>
      <c r="N1128" s="80" t="s">
        <v>1396</v>
      </c>
      <c r="O1128" s="162"/>
      <c r="P1128" s="80" t="s">
        <v>7502</v>
      </c>
      <c r="Q1128" s="80"/>
      <c r="R1128" s="80"/>
      <c r="S1128" s="163"/>
      <c r="T1128" s="213"/>
      <c r="U1128" s="162"/>
      <c r="V1128" s="164"/>
      <c r="W1128" s="12"/>
      <c r="X1128" s="196" t="s">
        <v>10445</v>
      </c>
      <c r="Y1128" s="6"/>
      <c r="Z1128" s="103"/>
      <c r="AA1128" s="12">
        <v>1</v>
      </c>
      <c r="AB1128" s="6" t="s">
        <v>196</v>
      </c>
      <c r="AC1128" s="103">
        <v>59</v>
      </c>
      <c r="AJ1128" s="80"/>
      <c r="AK1128" s="113" t="s">
        <v>11878</v>
      </c>
      <c r="AM1128" s="114" t="str">
        <f t="shared" si="385"/>
        <v/>
      </c>
      <c r="AN1128" s="80"/>
      <c r="AO1128" s="80"/>
      <c r="AP1128" s="80"/>
      <c r="AQ1128" s="80"/>
      <c r="AR1128" s="127"/>
      <c r="AS1128" s="80"/>
      <c r="AT1128" s="128"/>
      <c r="AU1128" s="7"/>
      <c r="AV1128" s="129"/>
      <c r="AW1128" s="126" t="str">
        <f t="shared" si="382"/>
        <v/>
      </c>
      <c r="AX1128" s="137"/>
      <c r="AY1128" s="147"/>
      <c r="AZ1128" s="167"/>
      <c r="BA1128" s="167"/>
      <c r="BB1128" s="147" t="str">
        <f t="shared" si="392"/>
        <v/>
      </c>
      <c r="BC1128" s="168"/>
      <c r="BD1128" s="165"/>
      <c r="BE1128" s="165"/>
      <c r="BF1128" s="165"/>
      <c r="BG1128" s="165"/>
      <c r="BH1128" s="165"/>
      <c r="BI1128" s="165"/>
      <c r="BJ1128" s="165"/>
      <c r="BK1128" s="165"/>
      <c r="BL1128" s="165"/>
      <c r="BM1128" s="165"/>
      <c r="BN1128" s="165"/>
      <c r="BO1128" s="165"/>
      <c r="BP1128" s="165"/>
      <c r="BQ1128" s="165"/>
      <c r="BS1128" s="6"/>
      <c r="BT1128" s="11"/>
      <c r="BU1128" s="6"/>
      <c r="BV1128" s="6"/>
    </row>
    <row r="1129" spans="1:74" ht="15.75" x14ac:dyDescent="0.25">
      <c r="A1129" s="52" t="s">
        <v>10055</v>
      </c>
      <c r="B1129" s="56"/>
      <c r="C1129" s="7" t="s">
        <v>111</v>
      </c>
      <c r="D1129" s="7" t="s">
        <v>11877</v>
      </c>
      <c r="E1129" s="7"/>
      <c r="F1129" s="64"/>
      <c r="G1129" s="6"/>
      <c r="H1129" s="6"/>
      <c r="I1129" s="10" t="s">
        <v>110</v>
      </c>
      <c r="J1129" s="11" t="s">
        <v>9900</v>
      </c>
      <c r="K1129" s="161"/>
      <c r="L1129" s="176"/>
      <c r="M1129" s="176">
        <v>1000</v>
      </c>
      <c r="O1129" s="162"/>
      <c r="P1129" s="80" t="s">
        <v>7743</v>
      </c>
      <c r="Q1129" s="80" t="s">
        <v>7525</v>
      </c>
      <c r="R1129" s="80"/>
      <c r="S1129" s="163"/>
      <c r="T1129" s="213"/>
      <c r="U1129" s="162"/>
      <c r="V1129" s="164"/>
      <c r="W1129" s="12" t="str">
        <f t="shared" ref="W1129" si="397">IF(COUNTIF(N1129,"spare"),"","Mqtt1")</f>
        <v>Mqtt1</v>
      </c>
      <c r="X1129" s="196" t="s">
        <v>10532</v>
      </c>
      <c r="Y1129" s="6" t="str">
        <f>LOWER(SUBSTITUTE(SUBSTITUTE(IF(COUNTIF(N1129,"spare"),"",_xlfn.CONCAT("marpower/",IF(X1129&lt;&gt;"","450000 FIREDETECTION/"&amp;X1129,"450000 FIREDETECTION GENERAL")))," ","-"),"_","-"))</f>
        <v>marpower/450000-firedetection/201h25</v>
      </c>
      <c r="Z1129" s="103" t="str">
        <f t="shared" ref="Z1129:Z1138" si="398">IF(COUNTIF(N1129,"spare"),"","$."&amp;_xlfn.REGEXREPLACE(IF(X1129="",J1129,_xlfn.REGEXREPLACE(J1129,".*_","")),"^FIRE_",""))</f>
        <v>$.alarm</v>
      </c>
      <c r="AB1129" s="6"/>
      <c r="AJ1129" s="80"/>
      <c r="AM1129" s="114">
        <f t="shared" si="385"/>
        <v>1129</v>
      </c>
      <c r="AN1129" s="80"/>
      <c r="AO1129" s="80"/>
      <c r="AP1129" s="80"/>
      <c r="AQ1129" s="80"/>
      <c r="AR1129" s="127" t="s">
        <v>110</v>
      </c>
      <c r="AS1129" s="80"/>
      <c r="AT1129" s="128" t="s">
        <v>9</v>
      </c>
      <c r="AU1129" s="7"/>
      <c r="AV1129" s="129" t="s">
        <v>112</v>
      </c>
      <c r="AW1129" s="126" t="str">
        <f t="shared" si="382"/>
        <v>Please consult operation manual for more information</v>
      </c>
      <c r="AX1129" s="137"/>
      <c r="AY1129" s="147"/>
      <c r="AZ1129" s="167"/>
      <c r="BA1129" s="167"/>
      <c r="BB1129" s="147" t="str">
        <f t="shared" si="392"/>
        <v>1</v>
      </c>
      <c r="BC1129" s="168"/>
      <c r="BD1129" s="165"/>
      <c r="BE1129" s="165"/>
      <c r="BF1129" s="165"/>
      <c r="BG1129" s="165"/>
      <c r="BH1129" s="165"/>
      <c r="BI1129" s="165"/>
      <c r="BJ1129" s="165"/>
      <c r="BK1129" s="165"/>
      <c r="BL1129" s="165"/>
      <c r="BM1129" s="165"/>
      <c r="BN1129" s="165"/>
      <c r="BO1129" s="165"/>
      <c r="BP1129" s="165"/>
      <c r="BQ1129" s="165"/>
      <c r="BS1129" s="6"/>
      <c r="BT1129" s="11"/>
      <c r="BU1129" s="6"/>
      <c r="BV1129" s="6"/>
    </row>
    <row r="1130" spans="1:74" ht="15.75" x14ac:dyDescent="0.25">
      <c r="A1130" s="52" t="s">
        <v>10059</v>
      </c>
      <c r="B1130" s="56"/>
      <c r="C1130" s="7" t="s">
        <v>111</v>
      </c>
      <c r="D1130" s="7" t="s">
        <v>11877</v>
      </c>
      <c r="E1130" s="7"/>
      <c r="F1130" s="64"/>
      <c r="G1130" s="6"/>
      <c r="H1130" s="6"/>
      <c r="I1130" s="10" t="s">
        <v>110</v>
      </c>
      <c r="J1130" s="11" t="s">
        <v>9901</v>
      </c>
      <c r="K1130" s="161"/>
      <c r="L1130" s="176"/>
      <c r="M1130" s="176">
        <v>1000</v>
      </c>
      <c r="O1130" s="162"/>
      <c r="P1130" s="80" t="s">
        <v>7857</v>
      </c>
      <c r="Q1130" s="80" t="s">
        <v>7527</v>
      </c>
      <c r="R1130" s="80"/>
      <c r="S1130" s="163"/>
      <c r="T1130" s="213"/>
      <c r="U1130" s="162"/>
      <c r="V1130" s="164"/>
      <c r="W1130" s="12" t="str">
        <f>IF(COUNTIF(N1130,"spare"),"","Mqtt1")</f>
        <v>Mqtt1</v>
      </c>
      <c r="X1130" s="196" t="s">
        <v>10532</v>
      </c>
      <c r="Y1130" s="6" t="str">
        <f t="shared" ref="Y1130:Y1138" si="399">LOWER(SUBSTITUTE(SUBSTITUTE(IF(COUNTIF(N1130,"spare"),"",_xlfn.CONCAT("marpower/",IF(X1130&lt;&gt;"","450000 FIREDETECTION/"&amp;X1130,"450000 FIREDETECTION GENERAL")))," ","-"),"_","-"))</f>
        <v>marpower/450000-firedetection/201h25</v>
      </c>
      <c r="Z1130" s="103" t="str">
        <f t="shared" si="398"/>
        <v>$.prealarm</v>
      </c>
      <c r="AB1130" s="6"/>
      <c r="AJ1130" s="80"/>
      <c r="AM1130" s="114">
        <f t="shared" si="385"/>
        <v>1130</v>
      </c>
      <c r="AN1130" s="80"/>
      <c r="AO1130" s="80"/>
      <c r="AP1130" s="80"/>
      <c r="AQ1130" s="80"/>
      <c r="AR1130" s="127" t="s">
        <v>110</v>
      </c>
      <c r="AS1130" s="80"/>
      <c r="AT1130" s="128" t="s">
        <v>9</v>
      </c>
      <c r="AU1130" s="7"/>
      <c r="AV1130" s="129" t="s">
        <v>116</v>
      </c>
      <c r="AW1130" s="126" t="str">
        <f t="shared" si="382"/>
        <v>Please consult operation manual for more information</v>
      </c>
      <c r="AX1130" s="137"/>
      <c r="AY1130" s="147"/>
      <c r="AZ1130" s="167"/>
      <c r="BA1130" s="167"/>
      <c r="BB1130" s="147" t="str">
        <f t="shared" si="392"/>
        <v>1</v>
      </c>
      <c r="BC1130" s="168"/>
      <c r="BD1130" s="165"/>
      <c r="BE1130" s="165"/>
      <c r="BF1130" s="165"/>
      <c r="BG1130" s="165"/>
      <c r="BH1130" s="165"/>
      <c r="BI1130" s="165"/>
      <c r="BJ1130" s="165"/>
      <c r="BK1130" s="165"/>
      <c r="BL1130" s="165"/>
      <c r="BM1130" s="165"/>
      <c r="BN1130" s="165"/>
      <c r="BO1130" s="165"/>
      <c r="BP1130" s="165"/>
      <c r="BQ1130" s="165"/>
      <c r="BS1130" s="6"/>
      <c r="BT1130" s="11"/>
      <c r="BU1130" s="6"/>
      <c r="BV1130" s="6"/>
    </row>
    <row r="1131" spans="1:74" ht="15.75" x14ac:dyDescent="0.25">
      <c r="A1131" s="52" t="s">
        <v>10055</v>
      </c>
      <c r="B1131" s="56"/>
      <c r="C1131" s="7" t="s">
        <v>111</v>
      </c>
      <c r="D1131" s="7" t="s">
        <v>11877</v>
      </c>
      <c r="E1131" s="7"/>
      <c r="F1131" s="64"/>
      <c r="G1131" s="6"/>
      <c r="H1131" s="6"/>
      <c r="I1131" s="10" t="s">
        <v>110</v>
      </c>
      <c r="J1131" s="11" t="s">
        <v>9902</v>
      </c>
      <c r="K1131" s="161"/>
      <c r="L1131" s="176"/>
      <c r="M1131" s="176">
        <v>1000</v>
      </c>
      <c r="O1131" s="162"/>
      <c r="P1131" s="80" t="s">
        <v>7971</v>
      </c>
      <c r="Q1131" s="80" t="s">
        <v>7528</v>
      </c>
      <c r="R1131" s="80"/>
      <c r="S1131" s="163"/>
      <c r="T1131" s="213"/>
      <c r="U1131" s="162"/>
      <c r="V1131" s="164"/>
      <c r="W1131" s="12" t="str">
        <f>IF(COUNTIF(N1131,"spare"),"","Mqtt1")</f>
        <v>Mqtt1</v>
      </c>
      <c r="X1131" s="196" t="s">
        <v>10532</v>
      </c>
      <c r="Y1131" s="6" t="str">
        <f t="shared" si="399"/>
        <v>marpower/450000-firedetection/201h25</v>
      </c>
      <c r="Z1131" s="103" t="str">
        <f t="shared" si="398"/>
        <v>$.fault</v>
      </c>
      <c r="AB1131" s="6"/>
      <c r="AJ1131" s="80"/>
      <c r="AM1131" s="114">
        <f t="shared" si="385"/>
        <v>1131</v>
      </c>
      <c r="AN1131" s="80"/>
      <c r="AO1131" s="80"/>
      <c r="AP1131" s="80"/>
      <c r="AQ1131" s="80"/>
      <c r="AR1131" s="127" t="s">
        <v>110</v>
      </c>
      <c r="AS1131" s="80"/>
      <c r="AT1131" s="128" t="s">
        <v>9</v>
      </c>
      <c r="AU1131" s="7"/>
      <c r="AV1131" s="129" t="s">
        <v>112</v>
      </c>
      <c r="AW1131" s="126" t="str">
        <f t="shared" si="382"/>
        <v>Please consult operation manual for more information</v>
      </c>
      <c r="AX1131" s="137"/>
      <c r="AY1131" s="147"/>
      <c r="AZ1131" s="167"/>
      <c r="BA1131" s="167"/>
      <c r="BB1131" s="147" t="str">
        <f t="shared" si="392"/>
        <v>1</v>
      </c>
      <c r="BC1131" s="168"/>
      <c r="BD1131" s="165"/>
      <c r="BE1131" s="165"/>
      <c r="BF1131" s="165"/>
      <c r="BG1131" s="165"/>
      <c r="BH1131" s="165"/>
      <c r="BI1131" s="165"/>
      <c r="BJ1131" s="165"/>
      <c r="BK1131" s="165"/>
      <c r="BL1131" s="165"/>
      <c r="BM1131" s="165"/>
      <c r="BN1131" s="165"/>
      <c r="BO1131" s="165"/>
      <c r="BP1131" s="165"/>
      <c r="BQ1131" s="165"/>
      <c r="BS1131" s="6"/>
      <c r="BT1131" s="11"/>
      <c r="BU1131" s="6"/>
      <c r="BV1131" s="6"/>
    </row>
    <row r="1132" spans="1:74" ht="15.75" x14ac:dyDescent="0.25">
      <c r="A1132" s="52" t="s">
        <v>10055</v>
      </c>
      <c r="B1132" s="56"/>
      <c r="C1132" s="7" t="s">
        <v>111</v>
      </c>
      <c r="D1132" s="7" t="s">
        <v>11877</v>
      </c>
      <c r="E1132" s="7"/>
      <c r="F1132" s="64"/>
      <c r="G1132" s="6"/>
      <c r="H1132" s="6"/>
      <c r="I1132" s="10" t="s">
        <v>110</v>
      </c>
      <c r="J1132" s="11" t="s">
        <v>9903</v>
      </c>
      <c r="K1132" s="161"/>
      <c r="L1132" s="176"/>
      <c r="M1132" s="176">
        <v>1000</v>
      </c>
      <c r="O1132" s="162"/>
      <c r="P1132" s="80" t="s">
        <v>8085</v>
      </c>
      <c r="Q1132" s="80" t="s">
        <v>7529</v>
      </c>
      <c r="R1132" s="80"/>
      <c r="S1132" s="163"/>
      <c r="T1132" s="213"/>
      <c r="U1132" s="162"/>
      <c r="V1132" s="164"/>
      <c r="W1132" s="12" t="str">
        <f>IF(COUNTIF(N1132,"spare"),"","Mqtt1")</f>
        <v>Mqtt1</v>
      </c>
      <c r="X1132" s="196" t="s">
        <v>10532</v>
      </c>
      <c r="Y1132" s="6" t="str">
        <f t="shared" si="399"/>
        <v>marpower/450000-firedetection/201h25</v>
      </c>
      <c r="Z1132" s="103" t="str">
        <f t="shared" si="398"/>
        <v>$.disabled</v>
      </c>
      <c r="AB1132" s="6"/>
      <c r="AJ1132" s="80"/>
      <c r="AM1132" s="114">
        <f t="shared" si="385"/>
        <v>1132</v>
      </c>
      <c r="AN1132" s="80"/>
      <c r="AO1132" s="80"/>
      <c r="AP1132" s="80"/>
      <c r="AQ1132" s="80"/>
      <c r="AR1132" s="127" t="s">
        <v>110</v>
      </c>
      <c r="AS1132" s="80"/>
      <c r="AT1132" s="128" t="s">
        <v>9</v>
      </c>
      <c r="AU1132" s="7"/>
      <c r="AV1132" s="129" t="s">
        <v>112</v>
      </c>
      <c r="AW1132" s="126" t="str">
        <f t="shared" si="382"/>
        <v>Please consult operation manual for more information</v>
      </c>
      <c r="AX1132" s="137"/>
      <c r="AY1132" s="147"/>
      <c r="AZ1132" s="167"/>
      <c r="BA1132" s="167"/>
      <c r="BB1132" s="147" t="str">
        <f t="shared" si="392"/>
        <v>1</v>
      </c>
      <c r="BC1132" s="168"/>
      <c r="BD1132" s="165"/>
      <c r="BE1132" s="165"/>
      <c r="BF1132" s="165"/>
      <c r="BG1132" s="165"/>
      <c r="BH1132" s="165"/>
      <c r="BI1132" s="165"/>
      <c r="BJ1132" s="165"/>
      <c r="BK1132" s="165"/>
      <c r="BL1132" s="165"/>
      <c r="BM1132" s="165"/>
      <c r="BN1132" s="165"/>
      <c r="BO1132" s="165"/>
      <c r="BP1132" s="165"/>
      <c r="BQ1132" s="165"/>
      <c r="BS1132" s="6"/>
      <c r="BT1132" s="11"/>
      <c r="BU1132" s="6"/>
      <c r="BV1132" s="6"/>
    </row>
    <row r="1133" spans="1:74" ht="15.75" x14ac:dyDescent="0.25">
      <c r="A1133" s="52" t="s">
        <v>10055</v>
      </c>
      <c r="B1133" s="56"/>
      <c r="C1133" s="7" t="s">
        <v>111</v>
      </c>
      <c r="D1133" s="7" t="s">
        <v>11877</v>
      </c>
      <c r="E1133" s="7"/>
      <c r="F1133" s="64"/>
      <c r="G1133" s="6"/>
      <c r="H1133" s="6"/>
      <c r="I1133" s="10" t="s">
        <v>110</v>
      </c>
      <c r="J1133" s="11" t="s">
        <v>9904</v>
      </c>
      <c r="K1133" s="161"/>
      <c r="L1133" s="176"/>
      <c r="M1133" s="176">
        <v>1000</v>
      </c>
      <c r="O1133" s="162"/>
      <c r="P1133" s="80" t="s">
        <v>8199</v>
      </c>
      <c r="Q1133" s="80" t="s">
        <v>7530</v>
      </c>
      <c r="R1133" s="80"/>
      <c r="S1133" s="163"/>
      <c r="T1133" s="213"/>
      <c r="U1133" s="162"/>
      <c r="V1133" s="164"/>
      <c r="W1133" s="12" t="str">
        <f>IF(COUNTIF(N1133,"spare"),"","Mqtt1")</f>
        <v>Mqtt1</v>
      </c>
      <c r="X1133" s="196" t="s">
        <v>10532</v>
      </c>
      <c r="Y1133" s="6" t="str">
        <f t="shared" si="399"/>
        <v>marpower/450000-firedetection/201h25</v>
      </c>
      <c r="Z1133" s="103" t="str">
        <f t="shared" si="398"/>
        <v>$.test</v>
      </c>
      <c r="AB1133" s="6"/>
      <c r="AJ1133" s="80"/>
      <c r="AM1133" s="114" t="str">
        <f t="shared" si="385"/>
        <v/>
      </c>
      <c r="AN1133" s="80"/>
      <c r="AO1133" s="80"/>
      <c r="AP1133" s="80"/>
      <c r="AQ1133" s="80"/>
      <c r="AR1133" s="127"/>
      <c r="AS1133" s="80"/>
      <c r="AT1133" s="7"/>
      <c r="AU1133" s="7"/>
      <c r="AV1133" s="165"/>
      <c r="AW1133" s="126" t="str">
        <f t="shared" si="382"/>
        <v/>
      </c>
      <c r="AX1133" s="137"/>
      <c r="AY1133" s="147"/>
      <c r="AZ1133" s="167"/>
      <c r="BA1133" s="167"/>
      <c r="BB1133" s="147" t="str">
        <f t="shared" si="392"/>
        <v/>
      </c>
      <c r="BC1133" s="168"/>
      <c r="BD1133" s="165"/>
      <c r="BE1133" s="165"/>
      <c r="BF1133" s="165"/>
      <c r="BG1133" s="165"/>
      <c r="BH1133" s="165"/>
      <c r="BI1133" s="165"/>
      <c r="BJ1133" s="165"/>
      <c r="BK1133" s="165"/>
      <c r="BL1133" s="165"/>
      <c r="BM1133" s="165"/>
      <c r="BN1133" s="165"/>
      <c r="BO1133" s="165"/>
      <c r="BP1133" s="165"/>
      <c r="BQ1133" s="165"/>
      <c r="BS1133" s="6"/>
      <c r="BT1133" s="11"/>
      <c r="BU1133" s="6"/>
      <c r="BV1133" s="6"/>
    </row>
    <row r="1134" spans="1:74" ht="15.75" x14ac:dyDescent="0.25">
      <c r="A1134" s="52" t="s">
        <v>10055</v>
      </c>
      <c r="B1134" s="56"/>
      <c r="C1134" s="7" t="s">
        <v>111</v>
      </c>
      <c r="D1134" s="7" t="s">
        <v>11877</v>
      </c>
      <c r="E1134" s="7"/>
      <c r="F1134" s="64"/>
      <c r="G1134" s="6"/>
      <c r="H1134" s="6"/>
      <c r="I1134" s="10" t="s">
        <v>110</v>
      </c>
      <c r="J1134" s="11" t="s">
        <v>9905</v>
      </c>
      <c r="K1134" s="161"/>
      <c r="L1134" s="176"/>
      <c r="M1134" s="176">
        <v>1000</v>
      </c>
      <c r="O1134" s="162"/>
      <c r="P1134" s="80" t="s">
        <v>7744</v>
      </c>
      <c r="Q1134" s="80" t="s">
        <v>7526</v>
      </c>
      <c r="R1134" s="80"/>
      <c r="S1134" s="163"/>
      <c r="T1134" s="213"/>
      <c r="U1134" s="162"/>
      <c r="V1134" s="164"/>
      <c r="W1134" s="12" t="str">
        <f t="shared" ref="W1134" si="400">IF(COUNTIF(N1134,"spare"),"","Mqtt1")</f>
        <v>Mqtt1</v>
      </c>
      <c r="X1134" s="196" t="s">
        <v>10533</v>
      </c>
      <c r="Y1134" s="6" t="str">
        <f t="shared" si="399"/>
        <v>marpower/450000-firedetection/201h5</v>
      </c>
      <c r="Z1134" s="103" t="str">
        <f t="shared" si="398"/>
        <v>$.alarm</v>
      </c>
      <c r="AB1134" s="6"/>
      <c r="AJ1134" s="80"/>
      <c r="AM1134" s="114">
        <f t="shared" si="385"/>
        <v>1134</v>
      </c>
      <c r="AN1134" s="80"/>
      <c r="AO1134" s="80"/>
      <c r="AP1134" s="80"/>
      <c r="AQ1134" s="80"/>
      <c r="AR1134" s="127" t="s">
        <v>110</v>
      </c>
      <c r="AS1134" s="80"/>
      <c r="AT1134" s="128" t="s">
        <v>9</v>
      </c>
      <c r="AU1134" s="7"/>
      <c r="AV1134" s="129" t="s">
        <v>112</v>
      </c>
      <c r="AW1134" s="126" t="str">
        <f t="shared" si="382"/>
        <v>Please consult operation manual for more information</v>
      </c>
      <c r="AX1134" s="137"/>
      <c r="AY1134" s="147"/>
      <c r="AZ1134" s="167"/>
      <c r="BA1134" s="167"/>
      <c r="BB1134" s="147" t="str">
        <f t="shared" si="392"/>
        <v>1</v>
      </c>
      <c r="BC1134" s="168"/>
      <c r="BD1134" s="165"/>
      <c r="BE1134" s="165"/>
      <c r="BF1134" s="165"/>
      <c r="BG1134" s="165"/>
      <c r="BH1134" s="165"/>
      <c r="BI1134" s="165"/>
      <c r="BJ1134" s="165"/>
      <c r="BK1134" s="165"/>
      <c r="BL1134" s="165"/>
      <c r="BM1134" s="165"/>
      <c r="BN1134" s="165"/>
      <c r="BO1134" s="165"/>
      <c r="BP1134" s="165"/>
      <c r="BQ1134" s="165"/>
      <c r="BS1134" s="6"/>
      <c r="BT1134" s="11"/>
      <c r="BU1134" s="6"/>
      <c r="BV1134" s="6"/>
    </row>
    <row r="1135" spans="1:74" ht="15.75" x14ac:dyDescent="0.25">
      <c r="A1135" s="52" t="s">
        <v>10059</v>
      </c>
      <c r="B1135" s="56"/>
      <c r="C1135" s="7" t="s">
        <v>111</v>
      </c>
      <c r="D1135" s="7" t="s">
        <v>11877</v>
      </c>
      <c r="E1135" s="7"/>
      <c r="F1135" s="64"/>
      <c r="G1135" s="6"/>
      <c r="H1135" s="6"/>
      <c r="I1135" s="10" t="s">
        <v>110</v>
      </c>
      <c r="J1135" s="11" t="s">
        <v>9906</v>
      </c>
      <c r="K1135" s="161"/>
      <c r="L1135" s="176"/>
      <c r="M1135" s="176">
        <v>1000</v>
      </c>
      <c r="O1135" s="162"/>
      <c r="P1135" s="80" t="s">
        <v>7858</v>
      </c>
      <c r="Q1135" s="80" t="s">
        <v>7531</v>
      </c>
      <c r="R1135" s="80"/>
      <c r="S1135" s="163"/>
      <c r="T1135" s="213"/>
      <c r="U1135" s="162"/>
      <c r="V1135" s="164"/>
      <c r="W1135" s="12" t="str">
        <f>IF(COUNTIF(N1135,"spare"),"","Mqtt1")</f>
        <v>Mqtt1</v>
      </c>
      <c r="X1135" s="196" t="s">
        <v>10533</v>
      </c>
      <c r="Y1135" s="6" t="str">
        <f t="shared" si="399"/>
        <v>marpower/450000-firedetection/201h5</v>
      </c>
      <c r="Z1135" s="103" t="str">
        <f t="shared" si="398"/>
        <v>$.prealarm</v>
      </c>
      <c r="AB1135" s="6"/>
      <c r="AJ1135" s="80"/>
      <c r="AM1135" s="114">
        <f t="shared" si="385"/>
        <v>1135</v>
      </c>
      <c r="AN1135" s="80"/>
      <c r="AO1135" s="80"/>
      <c r="AP1135" s="80"/>
      <c r="AQ1135" s="80"/>
      <c r="AR1135" s="127" t="s">
        <v>110</v>
      </c>
      <c r="AS1135" s="80"/>
      <c r="AT1135" s="128" t="s">
        <v>9</v>
      </c>
      <c r="AU1135" s="7"/>
      <c r="AV1135" s="129" t="s">
        <v>116</v>
      </c>
      <c r="AW1135" s="126" t="str">
        <f t="shared" si="382"/>
        <v>Please consult operation manual for more information</v>
      </c>
      <c r="AX1135" s="137"/>
      <c r="AY1135" s="147"/>
      <c r="AZ1135" s="167"/>
      <c r="BA1135" s="167"/>
      <c r="BB1135" s="147" t="str">
        <f t="shared" si="392"/>
        <v>1</v>
      </c>
      <c r="BC1135" s="168"/>
      <c r="BD1135" s="165"/>
      <c r="BE1135" s="165"/>
      <c r="BF1135" s="165"/>
      <c r="BG1135" s="165"/>
      <c r="BH1135" s="165"/>
      <c r="BI1135" s="165"/>
      <c r="BJ1135" s="165"/>
      <c r="BK1135" s="165"/>
      <c r="BL1135" s="165"/>
      <c r="BM1135" s="165"/>
      <c r="BN1135" s="165"/>
      <c r="BO1135" s="165"/>
      <c r="BP1135" s="165"/>
      <c r="BQ1135" s="165"/>
      <c r="BS1135" s="6"/>
      <c r="BT1135" s="11"/>
      <c r="BU1135" s="6"/>
      <c r="BV1135" s="6"/>
    </row>
    <row r="1136" spans="1:74" ht="15.75" x14ac:dyDescent="0.25">
      <c r="A1136" s="52" t="s">
        <v>10055</v>
      </c>
      <c r="B1136" s="56"/>
      <c r="C1136" s="7" t="s">
        <v>111</v>
      </c>
      <c r="D1136" s="7" t="s">
        <v>11877</v>
      </c>
      <c r="E1136" s="7"/>
      <c r="F1136" s="64"/>
      <c r="G1136" s="6"/>
      <c r="H1136" s="6"/>
      <c r="I1136" s="10" t="s">
        <v>110</v>
      </c>
      <c r="J1136" s="11" t="s">
        <v>9907</v>
      </c>
      <c r="K1136" s="161"/>
      <c r="L1136" s="176"/>
      <c r="M1136" s="176">
        <v>1000</v>
      </c>
      <c r="O1136" s="162"/>
      <c r="P1136" s="80" t="s">
        <v>7972</v>
      </c>
      <c r="Q1136" s="80" t="s">
        <v>7532</v>
      </c>
      <c r="R1136" s="80"/>
      <c r="S1136" s="163"/>
      <c r="T1136" s="213"/>
      <c r="U1136" s="162"/>
      <c r="V1136" s="164"/>
      <c r="W1136" s="12" t="str">
        <f>IF(COUNTIF(N1136,"spare"),"","Mqtt1")</f>
        <v>Mqtt1</v>
      </c>
      <c r="X1136" s="196" t="s">
        <v>10533</v>
      </c>
      <c r="Y1136" s="6" t="str">
        <f t="shared" si="399"/>
        <v>marpower/450000-firedetection/201h5</v>
      </c>
      <c r="Z1136" s="103" t="str">
        <f t="shared" si="398"/>
        <v>$.fault</v>
      </c>
      <c r="AB1136" s="6"/>
      <c r="AJ1136" s="80"/>
      <c r="AM1136" s="114">
        <f t="shared" si="385"/>
        <v>1136</v>
      </c>
      <c r="AN1136" s="80"/>
      <c r="AO1136" s="80"/>
      <c r="AP1136" s="80"/>
      <c r="AQ1136" s="80"/>
      <c r="AR1136" s="127" t="s">
        <v>110</v>
      </c>
      <c r="AS1136" s="80"/>
      <c r="AT1136" s="128" t="s">
        <v>9</v>
      </c>
      <c r="AU1136" s="7"/>
      <c r="AV1136" s="129" t="s">
        <v>112</v>
      </c>
      <c r="AW1136" s="126" t="str">
        <f t="shared" si="382"/>
        <v>Please consult operation manual for more information</v>
      </c>
      <c r="AX1136" s="137"/>
      <c r="AY1136" s="147"/>
      <c r="AZ1136" s="167"/>
      <c r="BA1136" s="167"/>
      <c r="BB1136" s="147" t="str">
        <f t="shared" si="392"/>
        <v>1</v>
      </c>
      <c r="BC1136" s="168"/>
      <c r="BD1136" s="165"/>
      <c r="BE1136" s="165"/>
      <c r="BF1136" s="165"/>
      <c r="BG1136" s="165"/>
      <c r="BH1136" s="165"/>
      <c r="BI1136" s="165"/>
      <c r="BJ1136" s="165"/>
      <c r="BK1136" s="165"/>
      <c r="BL1136" s="165"/>
      <c r="BM1136" s="165"/>
      <c r="BN1136" s="165"/>
      <c r="BO1136" s="165"/>
      <c r="BP1136" s="165"/>
      <c r="BQ1136" s="165"/>
      <c r="BS1136" s="6"/>
      <c r="BT1136" s="11"/>
      <c r="BU1136" s="6"/>
      <c r="BV1136" s="6"/>
    </row>
    <row r="1137" spans="1:74" ht="15.75" x14ac:dyDescent="0.25">
      <c r="A1137" s="52" t="s">
        <v>10055</v>
      </c>
      <c r="B1137" s="56"/>
      <c r="C1137" s="7" t="s">
        <v>111</v>
      </c>
      <c r="D1137" s="7" t="s">
        <v>11877</v>
      </c>
      <c r="E1137" s="7"/>
      <c r="F1137" s="64"/>
      <c r="G1137" s="6"/>
      <c r="H1137" s="6"/>
      <c r="I1137" s="10" t="s">
        <v>110</v>
      </c>
      <c r="J1137" s="11" t="s">
        <v>9908</v>
      </c>
      <c r="K1137" s="161"/>
      <c r="L1137" s="176"/>
      <c r="M1137" s="176">
        <v>1000</v>
      </c>
      <c r="O1137" s="162"/>
      <c r="P1137" s="80" t="s">
        <v>8086</v>
      </c>
      <c r="Q1137" s="80" t="s">
        <v>7533</v>
      </c>
      <c r="R1137" s="80"/>
      <c r="S1137" s="163"/>
      <c r="T1137" s="213"/>
      <c r="U1137" s="162"/>
      <c r="V1137" s="164"/>
      <c r="W1137" s="12" t="str">
        <f>IF(COUNTIF(N1137,"spare"),"","Mqtt1")</f>
        <v>Mqtt1</v>
      </c>
      <c r="X1137" s="196" t="s">
        <v>10533</v>
      </c>
      <c r="Y1137" s="6" t="str">
        <f t="shared" si="399"/>
        <v>marpower/450000-firedetection/201h5</v>
      </c>
      <c r="Z1137" s="103" t="str">
        <f t="shared" si="398"/>
        <v>$.disabled</v>
      </c>
      <c r="AB1137" s="6"/>
      <c r="AJ1137" s="80"/>
      <c r="AM1137" s="114">
        <f t="shared" si="385"/>
        <v>1137</v>
      </c>
      <c r="AN1137" s="80"/>
      <c r="AO1137" s="80"/>
      <c r="AP1137" s="80"/>
      <c r="AQ1137" s="80"/>
      <c r="AR1137" s="127" t="s">
        <v>110</v>
      </c>
      <c r="AS1137" s="80"/>
      <c r="AT1137" s="128" t="s">
        <v>9</v>
      </c>
      <c r="AU1137" s="7"/>
      <c r="AV1137" s="129" t="s">
        <v>112</v>
      </c>
      <c r="AW1137" s="126" t="str">
        <f t="shared" si="382"/>
        <v>Please consult operation manual for more information</v>
      </c>
      <c r="AX1137" s="137"/>
      <c r="AY1137" s="147"/>
      <c r="AZ1137" s="167"/>
      <c r="BA1137" s="167"/>
      <c r="BB1137" s="147" t="str">
        <f t="shared" si="392"/>
        <v>1</v>
      </c>
      <c r="BC1137" s="168"/>
      <c r="BD1137" s="165"/>
      <c r="BE1137" s="165"/>
      <c r="BF1137" s="165"/>
      <c r="BG1137" s="165"/>
      <c r="BH1137" s="165"/>
      <c r="BI1137" s="165"/>
      <c r="BJ1137" s="165"/>
      <c r="BK1137" s="165"/>
      <c r="BL1137" s="165"/>
      <c r="BM1137" s="165"/>
      <c r="BN1137" s="165"/>
      <c r="BO1137" s="165"/>
      <c r="BP1137" s="165"/>
      <c r="BQ1137" s="165"/>
      <c r="BS1137" s="6"/>
      <c r="BT1137" s="11"/>
      <c r="BU1137" s="6"/>
      <c r="BV1137" s="6"/>
    </row>
    <row r="1138" spans="1:74" ht="15.75" x14ac:dyDescent="0.25">
      <c r="A1138" s="52" t="s">
        <v>10055</v>
      </c>
      <c r="B1138" s="56"/>
      <c r="C1138" s="7" t="s">
        <v>111</v>
      </c>
      <c r="D1138" s="7" t="s">
        <v>11877</v>
      </c>
      <c r="E1138" s="7"/>
      <c r="F1138" s="64"/>
      <c r="G1138" s="6"/>
      <c r="H1138" s="6"/>
      <c r="I1138" s="10" t="s">
        <v>110</v>
      </c>
      <c r="J1138" s="11" t="s">
        <v>9909</v>
      </c>
      <c r="K1138" s="161"/>
      <c r="L1138" s="176"/>
      <c r="M1138" s="176">
        <v>1000</v>
      </c>
      <c r="O1138" s="162"/>
      <c r="P1138" s="80" t="s">
        <v>8200</v>
      </c>
      <c r="Q1138" s="80" t="s">
        <v>7534</v>
      </c>
      <c r="R1138" s="80"/>
      <c r="S1138" s="163"/>
      <c r="T1138" s="213"/>
      <c r="U1138" s="162"/>
      <c r="V1138" s="164"/>
      <c r="W1138" s="12" t="str">
        <f>IF(COUNTIF(N1138,"spare"),"","Mqtt1")</f>
        <v>Mqtt1</v>
      </c>
      <c r="X1138" s="196" t="s">
        <v>10533</v>
      </c>
      <c r="Y1138" s="6" t="str">
        <f t="shared" si="399"/>
        <v>marpower/450000-firedetection/201h5</v>
      </c>
      <c r="Z1138" s="103" t="str">
        <f t="shared" si="398"/>
        <v>$.test</v>
      </c>
      <c r="AB1138" s="6"/>
      <c r="AJ1138" s="80"/>
      <c r="AM1138" s="114" t="str">
        <f t="shared" si="385"/>
        <v/>
      </c>
      <c r="AN1138" s="80"/>
      <c r="AO1138" s="80"/>
      <c r="AP1138" s="80"/>
      <c r="AQ1138" s="80"/>
      <c r="AR1138" s="127"/>
      <c r="AS1138" s="80"/>
      <c r="AT1138" s="7"/>
      <c r="AU1138" s="7"/>
      <c r="AV1138" s="165"/>
      <c r="AW1138" s="126" t="str">
        <f t="shared" si="382"/>
        <v/>
      </c>
      <c r="AX1138" s="137"/>
      <c r="AY1138" s="147"/>
      <c r="AZ1138" s="167"/>
      <c r="BA1138" s="167"/>
      <c r="BB1138" s="147" t="str">
        <f t="shared" si="392"/>
        <v/>
      </c>
      <c r="BC1138" s="168"/>
      <c r="BD1138" s="165"/>
      <c r="BE1138" s="165"/>
      <c r="BF1138" s="165"/>
      <c r="BG1138" s="165"/>
      <c r="BH1138" s="165"/>
      <c r="BI1138" s="165"/>
      <c r="BJ1138" s="165"/>
      <c r="BK1138" s="165"/>
      <c r="BL1138" s="165"/>
      <c r="BM1138" s="165"/>
      <c r="BN1138" s="165"/>
      <c r="BO1138" s="165"/>
      <c r="BP1138" s="165"/>
      <c r="BQ1138" s="165"/>
      <c r="BS1138" s="6"/>
      <c r="BT1138" s="11"/>
      <c r="BU1138" s="6"/>
      <c r="BV1138" s="6"/>
    </row>
    <row r="1139" spans="1:74" ht="15.75" x14ac:dyDescent="0.25">
      <c r="A1139" s="52" t="s">
        <v>10055</v>
      </c>
      <c r="B1139" s="56"/>
      <c r="C1139" s="7" t="s">
        <v>9455</v>
      </c>
      <c r="D1139" s="7" t="s">
        <v>11877</v>
      </c>
      <c r="E1139" s="7"/>
      <c r="F1139" s="64"/>
      <c r="G1139" s="6"/>
      <c r="H1139" s="6"/>
      <c r="I1139"/>
      <c r="J1139" s="11" t="s">
        <v>7027</v>
      </c>
      <c r="K1139" s="161" t="s">
        <v>511</v>
      </c>
      <c r="L1139" s="176"/>
      <c r="M1139" s="176">
        <v>1000</v>
      </c>
      <c r="N1139" s="80" t="s">
        <v>1396</v>
      </c>
      <c r="O1139" s="162"/>
      <c r="P1139" s="80" t="s">
        <v>7503</v>
      </c>
      <c r="Q1139" s="80"/>
      <c r="R1139" s="80"/>
      <c r="S1139" s="163"/>
      <c r="T1139" s="213"/>
      <c r="U1139" s="162"/>
      <c r="V1139" s="164"/>
      <c r="W1139" s="12"/>
      <c r="X1139" s="196" t="s">
        <v>10445</v>
      </c>
      <c r="Y1139" s="6"/>
      <c r="Z1139" s="103"/>
      <c r="AA1139" s="12">
        <v>1</v>
      </c>
      <c r="AB1139" s="6" t="s">
        <v>196</v>
      </c>
      <c r="AC1139" s="103">
        <v>60</v>
      </c>
      <c r="AJ1139" s="80"/>
      <c r="AK1139" s="113" t="s">
        <v>11878</v>
      </c>
      <c r="AM1139" s="114" t="str">
        <f t="shared" si="385"/>
        <v/>
      </c>
      <c r="AN1139" s="80"/>
      <c r="AO1139" s="80"/>
      <c r="AP1139" s="80"/>
      <c r="AQ1139" s="80"/>
      <c r="AR1139" s="127"/>
      <c r="AS1139" s="80"/>
      <c r="AT1139" s="7"/>
      <c r="AU1139" s="7"/>
      <c r="AV1139" s="165"/>
      <c r="AW1139" s="126" t="str">
        <f t="shared" si="382"/>
        <v/>
      </c>
      <c r="AX1139" s="137"/>
      <c r="AY1139" s="147"/>
      <c r="AZ1139" s="167"/>
      <c r="BA1139" s="167"/>
      <c r="BB1139" s="147" t="str">
        <f t="shared" si="392"/>
        <v/>
      </c>
      <c r="BC1139" s="168"/>
      <c r="BD1139" s="165"/>
      <c r="BE1139" s="165"/>
      <c r="BF1139" s="165"/>
      <c r="BG1139" s="165"/>
      <c r="BH1139" s="165"/>
      <c r="BI1139" s="165"/>
      <c r="BJ1139" s="165"/>
      <c r="BK1139" s="165"/>
      <c r="BL1139" s="165"/>
      <c r="BM1139" s="165"/>
      <c r="BN1139" s="165"/>
      <c r="BO1139" s="165"/>
      <c r="BP1139" s="165"/>
      <c r="BQ1139" s="165"/>
      <c r="BS1139" s="6"/>
      <c r="BT1139" s="11"/>
      <c r="BU1139" s="6"/>
      <c r="BV1139" s="6"/>
    </row>
    <row r="1140" spans="1:74" ht="15.75" x14ac:dyDescent="0.25">
      <c r="A1140" s="52" t="s">
        <v>10055</v>
      </c>
      <c r="B1140" s="56"/>
      <c r="C1140" s="7" t="s">
        <v>111</v>
      </c>
      <c r="D1140" s="7" t="s">
        <v>11877</v>
      </c>
      <c r="E1140" s="7"/>
      <c r="F1140" s="64"/>
      <c r="G1140" s="6"/>
      <c r="H1140" s="6"/>
      <c r="I1140" s="10" t="s">
        <v>110</v>
      </c>
      <c r="J1140" s="11" t="s">
        <v>9910</v>
      </c>
      <c r="K1140" s="161"/>
      <c r="L1140" s="176"/>
      <c r="M1140" s="176">
        <v>1000</v>
      </c>
      <c r="O1140" s="162"/>
      <c r="P1140" s="80" t="s">
        <v>7745</v>
      </c>
      <c r="Q1140" s="80" t="s">
        <v>7535</v>
      </c>
      <c r="R1140" s="80"/>
      <c r="S1140" s="163"/>
      <c r="T1140" s="213"/>
      <c r="U1140" s="162"/>
      <c r="V1140" s="164"/>
      <c r="W1140" s="12" t="str">
        <f t="shared" ref="W1140" si="401">IF(COUNTIF(N1140,"spare"),"","Mqtt1")</f>
        <v>Mqtt1</v>
      </c>
      <c r="X1140" s="196" t="s">
        <v>10534</v>
      </c>
      <c r="Y1140" s="6" t="str">
        <f>LOWER(SUBSTITUTE(SUBSTITUTE(IF(COUNTIF(N1140,"spare"),"",_xlfn.CONCAT("marpower/",IF(X1140&lt;&gt;"","450000 FIREDETECTION/"&amp;X1140,"450000 FIREDETECTION GENERAL")))," ","-"),"_","-"))</f>
        <v>marpower/450000-firedetection/201h6</v>
      </c>
      <c r="Z1140" s="103" t="str">
        <f t="shared" ref="Z1140:Z1149" si="402">IF(COUNTIF(N1140,"spare"),"","$."&amp;_xlfn.REGEXREPLACE(IF(X1140="",J1140,_xlfn.REGEXREPLACE(J1140,".*_","")),"^FIRE_",""))</f>
        <v>$.alarm</v>
      </c>
      <c r="AB1140" s="6"/>
      <c r="AJ1140" s="80"/>
      <c r="AM1140" s="114">
        <f t="shared" si="385"/>
        <v>1140</v>
      </c>
      <c r="AN1140" s="80"/>
      <c r="AO1140" s="80"/>
      <c r="AP1140" s="80"/>
      <c r="AQ1140" s="80"/>
      <c r="AR1140" s="127" t="s">
        <v>110</v>
      </c>
      <c r="AS1140" s="80"/>
      <c r="AT1140" s="128" t="s">
        <v>9</v>
      </c>
      <c r="AU1140" s="7"/>
      <c r="AV1140" s="129" t="s">
        <v>112</v>
      </c>
      <c r="AW1140" s="126" t="str">
        <f t="shared" si="382"/>
        <v>Please consult operation manual for more information</v>
      </c>
      <c r="AX1140" s="137"/>
      <c r="AY1140" s="147"/>
      <c r="AZ1140" s="167"/>
      <c r="BA1140" s="167"/>
      <c r="BB1140" s="147" t="str">
        <f t="shared" si="392"/>
        <v>1</v>
      </c>
      <c r="BC1140" s="168"/>
      <c r="BD1140" s="165"/>
      <c r="BE1140" s="165"/>
      <c r="BF1140" s="165"/>
      <c r="BG1140" s="165"/>
      <c r="BH1140" s="165"/>
      <c r="BI1140" s="165"/>
      <c r="BJ1140" s="165"/>
      <c r="BK1140" s="165"/>
      <c r="BL1140" s="165"/>
      <c r="BM1140" s="165"/>
      <c r="BN1140" s="165"/>
      <c r="BO1140" s="165"/>
      <c r="BP1140" s="165"/>
      <c r="BQ1140" s="165"/>
      <c r="BS1140" s="6"/>
      <c r="BT1140" s="11"/>
      <c r="BU1140" s="6"/>
      <c r="BV1140" s="6"/>
    </row>
    <row r="1141" spans="1:74" ht="15.75" x14ac:dyDescent="0.25">
      <c r="A1141" s="52" t="s">
        <v>10059</v>
      </c>
      <c r="B1141" s="56"/>
      <c r="C1141" s="7" t="s">
        <v>111</v>
      </c>
      <c r="D1141" s="7" t="s">
        <v>11877</v>
      </c>
      <c r="E1141" s="7"/>
      <c r="F1141" s="64"/>
      <c r="G1141" s="6"/>
      <c r="H1141" s="6"/>
      <c r="I1141" s="10" t="s">
        <v>110</v>
      </c>
      <c r="J1141" s="11" t="s">
        <v>9911</v>
      </c>
      <c r="K1141" s="161"/>
      <c r="L1141" s="176"/>
      <c r="M1141" s="176">
        <v>1000</v>
      </c>
      <c r="O1141" s="162"/>
      <c r="P1141" s="80" t="s">
        <v>7859</v>
      </c>
      <c r="Q1141" s="80" t="s">
        <v>7537</v>
      </c>
      <c r="R1141" s="80"/>
      <c r="S1141" s="163"/>
      <c r="T1141" s="213"/>
      <c r="U1141" s="162"/>
      <c r="V1141" s="164"/>
      <c r="W1141" s="12" t="str">
        <f>IF(COUNTIF(N1141,"spare"),"","Mqtt1")</f>
        <v>Mqtt1</v>
      </c>
      <c r="X1141" s="196" t="s">
        <v>10534</v>
      </c>
      <c r="Y1141" s="6" t="str">
        <f t="shared" ref="Y1141:Y1149" si="403">LOWER(SUBSTITUTE(SUBSTITUTE(IF(COUNTIF(N1141,"spare"),"",_xlfn.CONCAT("marpower/",IF(X1141&lt;&gt;"","450000 FIREDETECTION/"&amp;X1141,"450000 FIREDETECTION GENERAL")))," ","-"),"_","-"))</f>
        <v>marpower/450000-firedetection/201h6</v>
      </c>
      <c r="Z1141" s="103" t="str">
        <f t="shared" si="402"/>
        <v>$.prealarm</v>
      </c>
      <c r="AB1141" s="6"/>
      <c r="AJ1141" s="80"/>
      <c r="AM1141" s="114">
        <f t="shared" si="385"/>
        <v>1141</v>
      </c>
      <c r="AN1141" s="80"/>
      <c r="AO1141" s="80"/>
      <c r="AP1141" s="80"/>
      <c r="AQ1141" s="80"/>
      <c r="AR1141" s="127" t="s">
        <v>110</v>
      </c>
      <c r="AS1141" s="80"/>
      <c r="AT1141" s="128" t="s">
        <v>9</v>
      </c>
      <c r="AU1141" s="7"/>
      <c r="AV1141" s="129" t="s">
        <v>116</v>
      </c>
      <c r="AW1141" s="126" t="str">
        <f t="shared" si="382"/>
        <v>Please consult operation manual for more information</v>
      </c>
      <c r="AX1141" s="137"/>
      <c r="AY1141" s="147"/>
      <c r="AZ1141" s="167"/>
      <c r="BA1141" s="167"/>
      <c r="BB1141" s="147" t="str">
        <f t="shared" si="392"/>
        <v>1</v>
      </c>
      <c r="BC1141" s="168"/>
      <c r="BD1141" s="165"/>
      <c r="BE1141" s="165"/>
      <c r="BF1141" s="165"/>
      <c r="BG1141" s="165"/>
      <c r="BH1141" s="165"/>
      <c r="BI1141" s="165"/>
      <c r="BJ1141" s="165"/>
      <c r="BK1141" s="165"/>
      <c r="BL1141" s="165"/>
      <c r="BM1141" s="165"/>
      <c r="BN1141" s="165"/>
      <c r="BO1141" s="165"/>
      <c r="BP1141" s="165"/>
      <c r="BQ1141" s="165"/>
      <c r="BS1141" s="6"/>
      <c r="BT1141" s="11"/>
      <c r="BU1141" s="6"/>
      <c r="BV1141" s="6"/>
    </row>
    <row r="1142" spans="1:74" ht="15.75" x14ac:dyDescent="0.25">
      <c r="A1142" s="52" t="s">
        <v>10055</v>
      </c>
      <c r="B1142" s="56"/>
      <c r="C1142" s="7" t="s">
        <v>111</v>
      </c>
      <c r="D1142" s="7" t="s">
        <v>11877</v>
      </c>
      <c r="E1142" s="7"/>
      <c r="F1142" s="64"/>
      <c r="G1142" s="6"/>
      <c r="H1142" s="6"/>
      <c r="I1142" s="10" t="s">
        <v>110</v>
      </c>
      <c r="J1142" s="11" t="s">
        <v>9912</v>
      </c>
      <c r="K1142" s="161"/>
      <c r="L1142" s="176"/>
      <c r="M1142" s="176">
        <v>1000</v>
      </c>
      <c r="O1142" s="162"/>
      <c r="P1142" s="80" t="s">
        <v>7973</v>
      </c>
      <c r="Q1142" s="80" t="s">
        <v>7538</v>
      </c>
      <c r="R1142" s="80"/>
      <c r="S1142" s="163"/>
      <c r="T1142" s="213"/>
      <c r="U1142" s="162"/>
      <c r="V1142" s="164"/>
      <c r="W1142" s="12" t="str">
        <f>IF(COUNTIF(N1142,"spare"),"","Mqtt1")</f>
        <v>Mqtt1</v>
      </c>
      <c r="X1142" s="196" t="s">
        <v>10534</v>
      </c>
      <c r="Y1142" s="6" t="str">
        <f t="shared" si="403"/>
        <v>marpower/450000-firedetection/201h6</v>
      </c>
      <c r="Z1142" s="103" t="str">
        <f t="shared" si="402"/>
        <v>$.fault</v>
      </c>
      <c r="AB1142" s="6"/>
      <c r="AJ1142" s="80"/>
      <c r="AM1142" s="114">
        <f t="shared" si="385"/>
        <v>1142</v>
      </c>
      <c r="AN1142" s="80"/>
      <c r="AO1142" s="80"/>
      <c r="AP1142" s="80"/>
      <c r="AQ1142" s="80"/>
      <c r="AR1142" s="127" t="s">
        <v>110</v>
      </c>
      <c r="AS1142" s="80"/>
      <c r="AT1142" s="128" t="s">
        <v>9</v>
      </c>
      <c r="AU1142" s="7"/>
      <c r="AV1142" s="129" t="s">
        <v>112</v>
      </c>
      <c r="AW1142" s="126" t="str">
        <f t="shared" si="382"/>
        <v>Please consult operation manual for more information</v>
      </c>
      <c r="AX1142" s="137"/>
      <c r="AY1142" s="147"/>
      <c r="AZ1142" s="167"/>
      <c r="BA1142" s="167"/>
      <c r="BB1142" s="147" t="str">
        <f t="shared" si="392"/>
        <v>1</v>
      </c>
      <c r="BC1142" s="168"/>
      <c r="BD1142" s="165"/>
      <c r="BE1142" s="165"/>
      <c r="BF1142" s="165"/>
      <c r="BG1142" s="165"/>
      <c r="BH1142" s="165"/>
      <c r="BI1142" s="165"/>
      <c r="BJ1142" s="165"/>
      <c r="BK1142" s="165"/>
      <c r="BL1142" s="165"/>
      <c r="BM1142" s="165"/>
      <c r="BN1142" s="165"/>
      <c r="BO1142" s="165"/>
      <c r="BP1142" s="165"/>
      <c r="BQ1142" s="165"/>
      <c r="BS1142" s="6"/>
      <c r="BT1142" s="11"/>
      <c r="BU1142" s="6"/>
      <c r="BV1142" s="6"/>
    </row>
    <row r="1143" spans="1:74" ht="15.75" x14ac:dyDescent="0.25">
      <c r="A1143" s="52" t="s">
        <v>10055</v>
      </c>
      <c r="B1143" s="56"/>
      <c r="C1143" s="7" t="s">
        <v>111</v>
      </c>
      <c r="D1143" s="7" t="s">
        <v>11877</v>
      </c>
      <c r="E1143" s="7"/>
      <c r="F1143" s="64"/>
      <c r="G1143" s="6"/>
      <c r="H1143" s="6"/>
      <c r="I1143" s="10" t="s">
        <v>110</v>
      </c>
      <c r="J1143" s="11" t="s">
        <v>9913</v>
      </c>
      <c r="K1143" s="161"/>
      <c r="L1143" s="176"/>
      <c r="M1143" s="176">
        <v>1000</v>
      </c>
      <c r="O1143" s="162"/>
      <c r="P1143" s="80" t="s">
        <v>8087</v>
      </c>
      <c r="Q1143" s="80" t="s">
        <v>7539</v>
      </c>
      <c r="R1143" s="80"/>
      <c r="S1143" s="163"/>
      <c r="T1143" s="213"/>
      <c r="U1143" s="162"/>
      <c r="V1143" s="164"/>
      <c r="W1143" s="12" t="str">
        <f>IF(COUNTIF(N1143,"spare"),"","Mqtt1")</f>
        <v>Mqtt1</v>
      </c>
      <c r="X1143" s="196" t="s">
        <v>10534</v>
      </c>
      <c r="Y1143" s="6" t="str">
        <f t="shared" si="403"/>
        <v>marpower/450000-firedetection/201h6</v>
      </c>
      <c r="Z1143" s="103" t="str">
        <f t="shared" si="402"/>
        <v>$.disabled</v>
      </c>
      <c r="AB1143" s="6"/>
      <c r="AJ1143" s="80"/>
      <c r="AM1143" s="114">
        <f t="shared" si="385"/>
        <v>1143</v>
      </c>
      <c r="AN1143" s="80"/>
      <c r="AO1143" s="80"/>
      <c r="AP1143" s="80"/>
      <c r="AQ1143" s="80"/>
      <c r="AR1143" s="127" t="s">
        <v>110</v>
      </c>
      <c r="AS1143" s="80"/>
      <c r="AT1143" s="128" t="s">
        <v>9</v>
      </c>
      <c r="AU1143" s="7"/>
      <c r="AV1143" s="129" t="s">
        <v>112</v>
      </c>
      <c r="AW1143" s="126" t="str">
        <f t="shared" si="382"/>
        <v>Please consult operation manual for more information</v>
      </c>
      <c r="AX1143" s="137"/>
      <c r="AY1143" s="147"/>
      <c r="AZ1143" s="167"/>
      <c r="BA1143" s="167"/>
      <c r="BB1143" s="147" t="str">
        <f t="shared" si="392"/>
        <v>1</v>
      </c>
      <c r="BC1143" s="168"/>
      <c r="BD1143" s="165"/>
      <c r="BE1143" s="165"/>
      <c r="BF1143" s="165"/>
      <c r="BG1143" s="165"/>
      <c r="BH1143" s="165"/>
      <c r="BI1143" s="165"/>
      <c r="BJ1143" s="165"/>
      <c r="BK1143" s="165"/>
      <c r="BL1143" s="165"/>
      <c r="BM1143" s="165"/>
      <c r="BN1143" s="165"/>
      <c r="BO1143" s="165"/>
      <c r="BP1143" s="165"/>
      <c r="BQ1143" s="165"/>
      <c r="BS1143" s="6"/>
      <c r="BT1143" s="11"/>
      <c r="BU1143" s="6"/>
      <c r="BV1143" s="6"/>
    </row>
    <row r="1144" spans="1:74" ht="15.75" x14ac:dyDescent="0.25">
      <c r="A1144" s="52" t="s">
        <v>10055</v>
      </c>
      <c r="B1144" s="56"/>
      <c r="C1144" s="7" t="s">
        <v>111</v>
      </c>
      <c r="D1144" s="7" t="s">
        <v>11877</v>
      </c>
      <c r="E1144" s="7"/>
      <c r="F1144" s="64"/>
      <c r="G1144" s="6"/>
      <c r="H1144" s="6"/>
      <c r="I1144" s="10" t="s">
        <v>110</v>
      </c>
      <c r="J1144" s="11" t="s">
        <v>9914</v>
      </c>
      <c r="K1144" s="161"/>
      <c r="L1144" s="176"/>
      <c r="M1144" s="176">
        <v>1000</v>
      </c>
      <c r="O1144" s="162"/>
      <c r="P1144" s="80" t="s">
        <v>8201</v>
      </c>
      <c r="Q1144" s="80" t="s">
        <v>7540</v>
      </c>
      <c r="R1144" s="80"/>
      <c r="S1144" s="163"/>
      <c r="T1144" s="213"/>
      <c r="U1144" s="162"/>
      <c r="V1144" s="164"/>
      <c r="W1144" s="12" t="str">
        <f>IF(COUNTIF(N1144,"spare"),"","Mqtt1")</f>
        <v>Mqtt1</v>
      </c>
      <c r="X1144" s="196" t="s">
        <v>10534</v>
      </c>
      <c r="Y1144" s="6" t="str">
        <f t="shared" si="403"/>
        <v>marpower/450000-firedetection/201h6</v>
      </c>
      <c r="Z1144" s="103" t="str">
        <f t="shared" si="402"/>
        <v>$.test</v>
      </c>
      <c r="AB1144" s="6"/>
      <c r="AJ1144" s="80"/>
      <c r="AM1144" s="114" t="str">
        <f t="shared" si="385"/>
        <v/>
      </c>
      <c r="AN1144" s="80"/>
      <c r="AO1144" s="80"/>
      <c r="AP1144" s="80"/>
      <c r="AQ1144" s="80"/>
      <c r="AR1144" s="127"/>
      <c r="AS1144" s="80"/>
      <c r="AT1144" s="7"/>
      <c r="AU1144" s="7"/>
      <c r="AV1144" s="165"/>
      <c r="AW1144" s="126" t="str">
        <f t="shared" si="382"/>
        <v/>
      </c>
      <c r="AX1144" s="137"/>
      <c r="AY1144" s="147"/>
      <c r="AZ1144" s="167"/>
      <c r="BA1144" s="167"/>
      <c r="BB1144" s="147" t="str">
        <f t="shared" si="392"/>
        <v/>
      </c>
      <c r="BC1144" s="168"/>
      <c r="BD1144" s="165"/>
      <c r="BE1144" s="165"/>
      <c r="BF1144" s="165"/>
      <c r="BG1144" s="165"/>
      <c r="BH1144" s="165"/>
      <c r="BI1144" s="165"/>
      <c r="BJ1144" s="165"/>
      <c r="BK1144" s="165"/>
      <c r="BL1144" s="165"/>
      <c r="BM1144" s="165"/>
      <c r="BN1144" s="165"/>
      <c r="BO1144" s="165"/>
      <c r="BP1144" s="165"/>
      <c r="BQ1144" s="165"/>
      <c r="BS1144" s="6"/>
      <c r="BT1144" s="11"/>
      <c r="BU1144" s="6"/>
      <c r="BV1144" s="6"/>
    </row>
    <row r="1145" spans="1:74" ht="15.75" x14ac:dyDescent="0.25">
      <c r="A1145" s="52" t="s">
        <v>10055</v>
      </c>
      <c r="B1145" s="56"/>
      <c r="C1145" s="7" t="s">
        <v>111</v>
      </c>
      <c r="D1145" s="7" t="s">
        <v>11877</v>
      </c>
      <c r="E1145" s="7"/>
      <c r="F1145" s="64"/>
      <c r="G1145" s="6"/>
      <c r="H1145" s="6"/>
      <c r="I1145" s="10" t="s">
        <v>110</v>
      </c>
      <c r="J1145" s="11" t="s">
        <v>9915</v>
      </c>
      <c r="K1145" s="161"/>
      <c r="L1145" s="176"/>
      <c r="M1145" s="176">
        <v>1000</v>
      </c>
      <c r="O1145" s="162"/>
      <c r="P1145" s="80" t="s">
        <v>7746</v>
      </c>
      <c r="Q1145" s="80" t="s">
        <v>7536</v>
      </c>
      <c r="R1145" s="80"/>
      <c r="S1145" s="163"/>
      <c r="T1145" s="213"/>
      <c r="U1145" s="162"/>
      <c r="V1145" s="164"/>
      <c r="W1145" s="12" t="str">
        <f t="shared" ref="W1145" si="404">IF(COUNTIF(N1145,"spare"),"","Mqtt1")</f>
        <v>Mqtt1</v>
      </c>
      <c r="X1145" s="196" t="s">
        <v>10535</v>
      </c>
      <c r="Y1145" s="6" t="str">
        <f t="shared" si="403"/>
        <v>marpower/450000-firedetection/201h1</v>
      </c>
      <c r="Z1145" s="103" t="str">
        <f t="shared" si="402"/>
        <v>$.alarm</v>
      </c>
      <c r="AB1145" s="6"/>
      <c r="AJ1145" s="80"/>
      <c r="AM1145" s="114">
        <f t="shared" si="385"/>
        <v>1145</v>
      </c>
      <c r="AN1145" s="80"/>
      <c r="AO1145" s="80"/>
      <c r="AP1145" s="80"/>
      <c r="AQ1145" s="80"/>
      <c r="AR1145" s="127" t="s">
        <v>110</v>
      </c>
      <c r="AS1145" s="80"/>
      <c r="AT1145" s="128" t="s">
        <v>9</v>
      </c>
      <c r="AU1145" s="7"/>
      <c r="AV1145" s="129" t="s">
        <v>112</v>
      </c>
      <c r="AW1145" s="126" t="str">
        <f t="shared" si="382"/>
        <v>Please consult operation manual for more information</v>
      </c>
      <c r="AX1145" s="137"/>
      <c r="AY1145" s="147"/>
      <c r="AZ1145" s="167"/>
      <c r="BA1145" s="167"/>
      <c r="BB1145" s="147" t="str">
        <f t="shared" si="392"/>
        <v>1</v>
      </c>
      <c r="BC1145" s="168"/>
      <c r="BD1145" s="165"/>
      <c r="BE1145" s="165"/>
      <c r="BF1145" s="165"/>
      <c r="BG1145" s="165"/>
      <c r="BH1145" s="165"/>
      <c r="BI1145" s="165"/>
      <c r="BJ1145" s="165"/>
      <c r="BK1145" s="165"/>
      <c r="BL1145" s="165"/>
      <c r="BM1145" s="165"/>
      <c r="BN1145" s="165"/>
      <c r="BO1145" s="165"/>
      <c r="BP1145" s="165"/>
      <c r="BQ1145" s="165"/>
      <c r="BS1145" s="6"/>
      <c r="BT1145" s="11"/>
      <c r="BU1145" s="6"/>
      <c r="BV1145" s="6"/>
    </row>
    <row r="1146" spans="1:74" ht="15.75" x14ac:dyDescent="0.25">
      <c r="A1146" s="52" t="s">
        <v>10059</v>
      </c>
      <c r="B1146" s="56"/>
      <c r="C1146" s="7" t="s">
        <v>111</v>
      </c>
      <c r="D1146" s="7" t="s">
        <v>11877</v>
      </c>
      <c r="E1146" s="7"/>
      <c r="F1146" s="64"/>
      <c r="G1146" s="6"/>
      <c r="H1146" s="6"/>
      <c r="I1146" s="10" t="s">
        <v>110</v>
      </c>
      <c r="J1146" s="11" t="s">
        <v>9916</v>
      </c>
      <c r="K1146" s="161"/>
      <c r="L1146" s="176"/>
      <c r="M1146" s="176">
        <v>1000</v>
      </c>
      <c r="O1146" s="162"/>
      <c r="P1146" s="80" t="s">
        <v>7860</v>
      </c>
      <c r="Q1146" s="80" t="s">
        <v>7541</v>
      </c>
      <c r="R1146" s="80"/>
      <c r="S1146" s="163"/>
      <c r="T1146" s="213"/>
      <c r="U1146" s="162"/>
      <c r="V1146" s="164"/>
      <c r="W1146" s="12" t="str">
        <f>IF(COUNTIF(N1146,"spare"),"","Mqtt1")</f>
        <v>Mqtt1</v>
      </c>
      <c r="X1146" s="196" t="s">
        <v>10535</v>
      </c>
      <c r="Y1146" s="6" t="str">
        <f t="shared" si="403"/>
        <v>marpower/450000-firedetection/201h1</v>
      </c>
      <c r="Z1146" s="103" t="str">
        <f t="shared" si="402"/>
        <v>$.prealarm</v>
      </c>
      <c r="AB1146" s="6"/>
      <c r="AJ1146" s="80"/>
      <c r="AM1146" s="114">
        <f t="shared" si="385"/>
        <v>1146</v>
      </c>
      <c r="AN1146" s="80"/>
      <c r="AO1146" s="80"/>
      <c r="AP1146" s="80"/>
      <c r="AQ1146" s="80"/>
      <c r="AR1146" s="127" t="s">
        <v>110</v>
      </c>
      <c r="AS1146" s="80"/>
      <c r="AT1146" s="128" t="s">
        <v>9</v>
      </c>
      <c r="AU1146" s="7"/>
      <c r="AV1146" s="129" t="s">
        <v>116</v>
      </c>
      <c r="AW1146" s="126" t="str">
        <f t="shared" si="382"/>
        <v>Please consult operation manual for more information</v>
      </c>
      <c r="AX1146" s="137"/>
      <c r="AY1146" s="147"/>
      <c r="AZ1146" s="167"/>
      <c r="BA1146" s="167"/>
      <c r="BB1146" s="147" t="str">
        <f t="shared" si="392"/>
        <v>1</v>
      </c>
      <c r="BC1146" s="168"/>
      <c r="BD1146" s="165"/>
      <c r="BE1146" s="165"/>
      <c r="BF1146" s="165"/>
      <c r="BG1146" s="165"/>
      <c r="BH1146" s="165"/>
      <c r="BI1146" s="165"/>
      <c r="BJ1146" s="165"/>
      <c r="BK1146" s="165"/>
      <c r="BL1146" s="165"/>
      <c r="BM1146" s="165"/>
      <c r="BN1146" s="165"/>
      <c r="BO1146" s="165"/>
      <c r="BP1146" s="165"/>
      <c r="BQ1146" s="165"/>
      <c r="BS1146" s="6"/>
      <c r="BT1146" s="11"/>
      <c r="BU1146" s="6"/>
      <c r="BV1146" s="6"/>
    </row>
    <row r="1147" spans="1:74" ht="15.75" x14ac:dyDescent="0.25">
      <c r="A1147" s="52" t="s">
        <v>10055</v>
      </c>
      <c r="B1147" s="56"/>
      <c r="C1147" s="7" t="s">
        <v>111</v>
      </c>
      <c r="D1147" s="7" t="s">
        <v>11877</v>
      </c>
      <c r="E1147" s="7"/>
      <c r="F1147" s="64"/>
      <c r="G1147" s="6"/>
      <c r="H1147" s="6"/>
      <c r="I1147" s="10" t="s">
        <v>110</v>
      </c>
      <c r="J1147" s="11" t="s">
        <v>9917</v>
      </c>
      <c r="K1147" s="161"/>
      <c r="L1147" s="176"/>
      <c r="M1147" s="176">
        <v>1000</v>
      </c>
      <c r="O1147" s="162"/>
      <c r="P1147" s="80" t="s">
        <v>7974</v>
      </c>
      <c r="Q1147" s="80" t="s">
        <v>7542</v>
      </c>
      <c r="R1147" s="80"/>
      <c r="S1147" s="163"/>
      <c r="T1147" s="213"/>
      <c r="U1147" s="162"/>
      <c r="V1147" s="164"/>
      <c r="W1147" s="12" t="str">
        <f>IF(COUNTIF(N1147,"spare"),"","Mqtt1")</f>
        <v>Mqtt1</v>
      </c>
      <c r="X1147" s="196" t="s">
        <v>10535</v>
      </c>
      <c r="Y1147" s="6" t="str">
        <f t="shared" si="403"/>
        <v>marpower/450000-firedetection/201h1</v>
      </c>
      <c r="Z1147" s="103" t="str">
        <f t="shared" si="402"/>
        <v>$.fault</v>
      </c>
      <c r="AB1147" s="6"/>
      <c r="AJ1147" s="80"/>
      <c r="AM1147" s="114">
        <f t="shared" si="385"/>
        <v>1147</v>
      </c>
      <c r="AN1147" s="80"/>
      <c r="AO1147" s="80"/>
      <c r="AP1147" s="80"/>
      <c r="AQ1147" s="80"/>
      <c r="AR1147" s="127" t="s">
        <v>110</v>
      </c>
      <c r="AS1147" s="80"/>
      <c r="AT1147" s="128" t="s">
        <v>9</v>
      </c>
      <c r="AU1147" s="7"/>
      <c r="AV1147" s="129" t="s">
        <v>112</v>
      </c>
      <c r="AW1147" s="126" t="str">
        <f t="shared" si="382"/>
        <v>Please consult operation manual for more information</v>
      </c>
      <c r="AX1147" s="137"/>
      <c r="AY1147" s="147"/>
      <c r="AZ1147" s="167"/>
      <c r="BA1147" s="167"/>
      <c r="BB1147" s="147" t="str">
        <f t="shared" si="392"/>
        <v>1</v>
      </c>
      <c r="BC1147" s="168"/>
      <c r="BD1147" s="165"/>
      <c r="BE1147" s="165"/>
      <c r="BF1147" s="165"/>
      <c r="BG1147" s="165"/>
      <c r="BH1147" s="165"/>
      <c r="BI1147" s="165"/>
      <c r="BJ1147" s="165"/>
      <c r="BK1147" s="165"/>
      <c r="BL1147" s="165"/>
      <c r="BM1147" s="165"/>
      <c r="BN1147" s="165"/>
      <c r="BO1147" s="165"/>
      <c r="BP1147" s="165"/>
      <c r="BQ1147" s="165"/>
      <c r="BS1147" s="6"/>
      <c r="BT1147" s="11"/>
      <c r="BU1147" s="6"/>
      <c r="BV1147" s="6"/>
    </row>
    <row r="1148" spans="1:74" ht="15.75" x14ac:dyDescent="0.25">
      <c r="A1148" s="52" t="s">
        <v>10055</v>
      </c>
      <c r="B1148" s="56"/>
      <c r="C1148" s="7" t="s">
        <v>111</v>
      </c>
      <c r="D1148" s="7" t="s">
        <v>11877</v>
      </c>
      <c r="E1148" s="7"/>
      <c r="F1148" s="64"/>
      <c r="G1148" s="6"/>
      <c r="H1148" s="6"/>
      <c r="I1148" s="10" t="s">
        <v>110</v>
      </c>
      <c r="J1148" s="11" t="s">
        <v>9918</v>
      </c>
      <c r="K1148" s="161"/>
      <c r="L1148" s="176"/>
      <c r="M1148" s="176">
        <v>1000</v>
      </c>
      <c r="O1148" s="162"/>
      <c r="P1148" s="80" t="s">
        <v>8088</v>
      </c>
      <c r="Q1148" s="80" t="s">
        <v>7543</v>
      </c>
      <c r="R1148" s="80"/>
      <c r="S1148" s="163"/>
      <c r="T1148" s="213"/>
      <c r="U1148" s="162"/>
      <c r="V1148" s="164"/>
      <c r="W1148" s="12" t="str">
        <f>IF(COUNTIF(N1148,"spare"),"","Mqtt1")</f>
        <v>Mqtt1</v>
      </c>
      <c r="X1148" s="196" t="s">
        <v>10535</v>
      </c>
      <c r="Y1148" s="6" t="str">
        <f t="shared" si="403"/>
        <v>marpower/450000-firedetection/201h1</v>
      </c>
      <c r="Z1148" s="103" t="str">
        <f t="shared" si="402"/>
        <v>$.disabled</v>
      </c>
      <c r="AB1148" s="6"/>
      <c r="AJ1148" s="80"/>
      <c r="AM1148" s="114">
        <f t="shared" si="385"/>
        <v>1148</v>
      </c>
      <c r="AN1148" s="80"/>
      <c r="AO1148" s="80"/>
      <c r="AP1148" s="80"/>
      <c r="AQ1148" s="80"/>
      <c r="AR1148" s="127" t="s">
        <v>110</v>
      </c>
      <c r="AS1148" s="80"/>
      <c r="AT1148" s="128" t="s">
        <v>9</v>
      </c>
      <c r="AU1148" s="7"/>
      <c r="AV1148" s="129" t="s">
        <v>112</v>
      </c>
      <c r="AW1148" s="126" t="str">
        <f t="shared" si="382"/>
        <v>Please consult operation manual for more information</v>
      </c>
      <c r="AX1148" s="137"/>
      <c r="AY1148" s="147"/>
      <c r="AZ1148" s="167"/>
      <c r="BA1148" s="167"/>
      <c r="BB1148" s="147" t="str">
        <f t="shared" si="392"/>
        <v>1</v>
      </c>
      <c r="BC1148" s="168"/>
      <c r="BD1148" s="165"/>
      <c r="BE1148" s="165"/>
      <c r="BF1148" s="165"/>
      <c r="BG1148" s="165"/>
      <c r="BH1148" s="165"/>
      <c r="BI1148" s="165"/>
      <c r="BJ1148" s="165"/>
      <c r="BK1148" s="165"/>
      <c r="BL1148" s="165"/>
      <c r="BM1148" s="165"/>
      <c r="BN1148" s="165"/>
      <c r="BO1148" s="165"/>
      <c r="BP1148" s="165"/>
      <c r="BQ1148" s="165"/>
      <c r="BS1148" s="6"/>
      <c r="BT1148" s="11"/>
      <c r="BU1148" s="6"/>
      <c r="BV1148" s="6"/>
    </row>
    <row r="1149" spans="1:74" ht="15.75" x14ac:dyDescent="0.25">
      <c r="A1149" s="52" t="s">
        <v>10055</v>
      </c>
      <c r="B1149" s="56"/>
      <c r="C1149" s="7" t="s">
        <v>111</v>
      </c>
      <c r="D1149" s="7" t="s">
        <v>11877</v>
      </c>
      <c r="E1149" s="7"/>
      <c r="F1149" s="64"/>
      <c r="G1149" s="6"/>
      <c r="H1149" s="6"/>
      <c r="I1149" s="10" t="s">
        <v>110</v>
      </c>
      <c r="J1149" s="11" t="s">
        <v>9919</v>
      </c>
      <c r="K1149" s="161"/>
      <c r="L1149" s="176"/>
      <c r="M1149" s="176">
        <v>1000</v>
      </c>
      <c r="O1149" s="162"/>
      <c r="P1149" s="80" t="s">
        <v>8202</v>
      </c>
      <c r="Q1149" s="80" t="s">
        <v>7544</v>
      </c>
      <c r="R1149" s="80"/>
      <c r="S1149" s="163"/>
      <c r="T1149" s="213"/>
      <c r="U1149" s="162"/>
      <c r="V1149" s="164"/>
      <c r="W1149" s="12" t="str">
        <f>IF(COUNTIF(N1149,"spare"),"","Mqtt1")</f>
        <v>Mqtt1</v>
      </c>
      <c r="X1149" s="196" t="s">
        <v>10535</v>
      </c>
      <c r="Y1149" s="6" t="str">
        <f t="shared" si="403"/>
        <v>marpower/450000-firedetection/201h1</v>
      </c>
      <c r="Z1149" s="103" t="str">
        <f t="shared" si="402"/>
        <v>$.test</v>
      </c>
      <c r="AB1149" s="6"/>
      <c r="AJ1149" s="80"/>
      <c r="AM1149" s="114" t="str">
        <f t="shared" si="385"/>
        <v/>
      </c>
      <c r="AN1149" s="80"/>
      <c r="AO1149" s="80"/>
      <c r="AP1149" s="80"/>
      <c r="AQ1149" s="80"/>
      <c r="AR1149" s="127"/>
      <c r="AS1149" s="80"/>
      <c r="AT1149" s="7"/>
      <c r="AU1149" s="7"/>
      <c r="AV1149" s="165"/>
      <c r="AW1149" s="126" t="str">
        <f t="shared" si="382"/>
        <v/>
      </c>
      <c r="AX1149" s="137"/>
      <c r="AY1149" s="147"/>
      <c r="AZ1149" s="167"/>
      <c r="BA1149" s="167"/>
      <c r="BB1149" s="147" t="str">
        <f t="shared" si="392"/>
        <v/>
      </c>
      <c r="BC1149" s="168"/>
      <c r="BD1149" s="165"/>
      <c r="BE1149" s="165"/>
      <c r="BF1149" s="165"/>
      <c r="BG1149" s="165"/>
      <c r="BH1149" s="165"/>
      <c r="BI1149" s="165"/>
      <c r="BJ1149" s="165"/>
      <c r="BK1149" s="165"/>
      <c r="BL1149" s="165"/>
      <c r="BM1149" s="165"/>
      <c r="BN1149" s="165"/>
      <c r="BO1149" s="165"/>
      <c r="BP1149" s="165"/>
      <c r="BQ1149" s="165"/>
      <c r="BS1149" s="6"/>
      <c r="BT1149" s="11"/>
      <c r="BU1149" s="6"/>
      <c r="BV1149" s="6"/>
    </row>
    <row r="1150" spans="1:74" ht="15.75" x14ac:dyDescent="0.25">
      <c r="A1150" s="52" t="s">
        <v>10055</v>
      </c>
      <c r="B1150" s="56"/>
      <c r="C1150" s="7" t="s">
        <v>9455</v>
      </c>
      <c r="D1150" s="7" t="s">
        <v>11877</v>
      </c>
      <c r="E1150" s="7"/>
      <c r="F1150" s="64"/>
      <c r="G1150" s="6"/>
      <c r="H1150" s="6"/>
      <c r="I1150"/>
      <c r="J1150" s="11" t="s">
        <v>7028</v>
      </c>
      <c r="K1150" s="161" t="s">
        <v>511</v>
      </c>
      <c r="L1150" s="176"/>
      <c r="M1150" s="176">
        <v>1000</v>
      </c>
      <c r="N1150" s="80" t="s">
        <v>1396</v>
      </c>
      <c r="O1150" s="162"/>
      <c r="P1150" s="80" t="s">
        <v>7504</v>
      </c>
      <c r="Q1150" s="80"/>
      <c r="R1150" s="80"/>
      <c r="S1150" s="163"/>
      <c r="T1150" s="213"/>
      <c r="U1150" s="162"/>
      <c r="V1150" s="164"/>
      <c r="W1150" s="12"/>
      <c r="X1150" s="196" t="s">
        <v>10445</v>
      </c>
      <c r="Y1150" s="6"/>
      <c r="Z1150" s="103"/>
      <c r="AA1150" s="12">
        <v>1</v>
      </c>
      <c r="AB1150" s="6" t="s">
        <v>196</v>
      </c>
      <c r="AC1150" s="103">
        <v>61</v>
      </c>
      <c r="AJ1150" s="80"/>
      <c r="AK1150" s="113" t="s">
        <v>11878</v>
      </c>
      <c r="AM1150" s="114" t="str">
        <f t="shared" si="385"/>
        <v/>
      </c>
      <c r="AN1150" s="80"/>
      <c r="AO1150" s="80"/>
      <c r="AP1150" s="80"/>
      <c r="AQ1150" s="80"/>
      <c r="AR1150" s="127"/>
      <c r="AS1150" s="80"/>
      <c r="AT1150" s="128"/>
      <c r="AU1150" s="7"/>
      <c r="AV1150" s="129"/>
      <c r="AW1150" s="126" t="str">
        <f t="shared" si="382"/>
        <v/>
      </c>
      <c r="AX1150" s="137"/>
      <c r="AY1150" s="147"/>
      <c r="AZ1150" s="167"/>
      <c r="BA1150" s="167"/>
      <c r="BB1150" s="147" t="str">
        <f t="shared" si="392"/>
        <v/>
      </c>
      <c r="BC1150" s="168"/>
      <c r="BD1150" s="165"/>
      <c r="BE1150" s="165"/>
      <c r="BF1150" s="165"/>
      <c r="BG1150" s="165"/>
      <c r="BH1150" s="165"/>
      <c r="BI1150" s="165"/>
      <c r="BJ1150" s="165"/>
      <c r="BK1150" s="165"/>
      <c r="BL1150" s="165"/>
      <c r="BM1150" s="165"/>
      <c r="BN1150" s="165"/>
      <c r="BO1150" s="165"/>
      <c r="BP1150" s="165"/>
      <c r="BQ1150" s="165"/>
      <c r="BS1150" s="6"/>
      <c r="BT1150" s="11"/>
      <c r="BU1150" s="6"/>
      <c r="BV1150" s="6"/>
    </row>
    <row r="1151" spans="1:74" ht="15.75" x14ac:dyDescent="0.25">
      <c r="A1151" s="52" t="s">
        <v>10055</v>
      </c>
      <c r="B1151" s="56"/>
      <c r="C1151" s="7" t="s">
        <v>111</v>
      </c>
      <c r="D1151" s="7" t="s">
        <v>11877</v>
      </c>
      <c r="E1151" s="7"/>
      <c r="F1151" s="64"/>
      <c r="G1151" s="6"/>
      <c r="H1151" s="6"/>
      <c r="I1151" s="10" t="s">
        <v>110</v>
      </c>
      <c r="J1151" s="11" t="s">
        <v>9920</v>
      </c>
      <c r="K1151" s="161"/>
      <c r="L1151" s="176"/>
      <c r="M1151" s="176">
        <v>1000</v>
      </c>
      <c r="O1151" s="162"/>
      <c r="P1151" s="80" t="s">
        <v>7747</v>
      </c>
      <c r="Q1151" s="80" t="s">
        <v>7545</v>
      </c>
      <c r="R1151" s="80"/>
      <c r="S1151" s="163"/>
      <c r="T1151" s="213"/>
      <c r="U1151" s="162"/>
      <c r="V1151" s="164"/>
      <c r="W1151" s="12" t="str">
        <f t="shared" ref="W1151" si="405">IF(COUNTIF(N1151,"spare"),"","Mqtt1")</f>
        <v>Mqtt1</v>
      </c>
      <c r="X1151" s="196" t="s">
        <v>10536</v>
      </c>
      <c r="Y1151" s="6" t="str">
        <f>LOWER(SUBSTITUTE(SUBSTITUTE(IF(COUNTIF(N1151,"spare"),"",_xlfn.CONCAT("marpower/",IF(X1151&lt;&gt;"","450000 FIREDETECTION/"&amp;X1151,"450000 FIREDETECTION GENERAL")))," ","-"),"_","-"))</f>
        <v>marpower/450000-firedetection/201h4</v>
      </c>
      <c r="Z1151" s="103" t="str">
        <f t="shared" ref="Z1151:Z1160" si="406">IF(COUNTIF(N1151,"spare"),"","$."&amp;_xlfn.REGEXREPLACE(IF(X1151="",J1151,_xlfn.REGEXREPLACE(J1151,".*_","")),"^FIRE_",""))</f>
        <v>$.alarm</v>
      </c>
      <c r="AB1151" s="6"/>
      <c r="AJ1151" s="80"/>
      <c r="AM1151" s="114">
        <f t="shared" si="385"/>
        <v>1151</v>
      </c>
      <c r="AN1151" s="80"/>
      <c r="AO1151" s="80"/>
      <c r="AP1151" s="80"/>
      <c r="AQ1151" s="80"/>
      <c r="AR1151" s="127" t="s">
        <v>110</v>
      </c>
      <c r="AS1151" s="80"/>
      <c r="AT1151" s="128" t="s">
        <v>9</v>
      </c>
      <c r="AU1151" s="7"/>
      <c r="AV1151" s="129" t="s">
        <v>112</v>
      </c>
      <c r="AW1151" s="126" t="str">
        <f t="shared" si="382"/>
        <v>Please consult operation manual for more information</v>
      </c>
      <c r="AX1151" s="137"/>
      <c r="AY1151" s="147"/>
      <c r="AZ1151" s="167"/>
      <c r="BA1151" s="167"/>
      <c r="BB1151" s="147" t="str">
        <f t="shared" si="392"/>
        <v>1</v>
      </c>
      <c r="BC1151" s="168"/>
      <c r="BD1151" s="165"/>
      <c r="BE1151" s="165"/>
      <c r="BF1151" s="165"/>
      <c r="BG1151" s="165"/>
      <c r="BH1151" s="165"/>
      <c r="BI1151" s="165"/>
      <c r="BJ1151" s="165"/>
      <c r="BK1151" s="165"/>
      <c r="BL1151" s="165"/>
      <c r="BM1151" s="165"/>
      <c r="BN1151" s="165"/>
      <c r="BO1151" s="165"/>
      <c r="BP1151" s="165"/>
      <c r="BQ1151" s="165"/>
      <c r="BS1151" s="6"/>
      <c r="BT1151" s="11"/>
      <c r="BU1151" s="6"/>
      <c r="BV1151" s="6"/>
    </row>
    <row r="1152" spans="1:74" ht="15.75" x14ac:dyDescent="0.25">
      <c r="A1152" s="52" t="s">
        <v>10059</v>
      </c>
      <c r="B1152" s="56"/>
      <c r="C1152" s="7" t="s">
        <v>111</v>
      </c>
      <c r="D1152" s="7" t="s">
        <v>11877</v>
      </c>
      <c r="E1152" s="7"/>
      <c r="F1152" s="64"/>
      <c r="G1152" s="6"/>
      <c r="H1152" s="6"/>
      <c r="I1152" s="10" t="s">
        <v>110</v>
      </c>
      <c r="J1152" s="11" t="s">
        <v>9921</v>
      </c>
      <c r="K1152" s="161"/>
      <c r="L1152" s="176"/>
      <c r="M1152" s="176">
        <v>1000</v>
      </c>
      <c r="O1152" s="162"/>
      <c r="P1152" s="80" t="s">
        <v>7861</v>
      </c>
      <c r="Q1152" s="80" t="s">
        <v>7547</v>
      </c>
      <c r="R1152" s="80"/>
      <c r="S1152" s="163"/>
      <c r="T1152" s="213"/>
      <c r="U1152" s="162"/>
      <c r="V1152" s="164"/>
      <c r="W1152" s="12" t="str">
        <f>IF(COUNTIF(N1152,"spare"),"","Mqtt1")</f>
        <v>Mqtt1</v>
      </c>
      <c r="X1152" s="196" t="s">
        <v>10536</v>
      </c>
      <c r="Y1152" s="6" t="str">
        <f t="shared" ref="Y1152:Y1160" si="407">LOWER(SUBSTITUTE(SUBSTITUTE(IF(COUNTIF(N1152,"spare"),"",_xlfn.CONCAT("marpower/",IF(X1152&lt;&gt;"","450000 FIREDETECTION/"&amp;X1152,"450000 FIREDETECTION GENERAL")))," ","-"),"_","-"))</f>
        <v>marpower/450000-firedetection/201h4</v>
      </c>
      <c r="Z1152" s="103" t="str">
        <f t="shared" si="406"/>
        <v>$.prealarm</v>
      </c>
      <c r="AB1152" s="6"/>
      <c r="AJ1152" s="80"/>
      <c r="AM1152" s="114">
        <f t="shared" si="385"/>
        <v>1152</v>
      </c>
      <c r="AN1152" s="80"/>
      <c r="AO1152" s="80"/>
      <c r="AP1152" s="80"/>
      <c r="AQ1152" s="80"/>
      <c r="AR1152" s="127" t="s">
        <v>110</v>
      </c>
      <c r="AS1152" s="80"/>
      <c r="AT1152" s="128" t="s">
        <v>9</v>
      </c>
      <c r="AU1152" s="7"/>
      <c r="AV1152" s="129" t="s">
        <v>116</v>
      </c>
      <c r="AW1152" s="126" t="str">
        <f t="shared" si="382"/>
        <v>Please consult operation manual for more information</v>
      </c>
      <c r="AX1152" s="137"/>
      <c r="AY1152" s="147"/>
      <c r="AZ1152" s="167"/>
      <c r="BA1152" s="167"/>
      <c r="BB1152" s="147" t="str">
        <f t="shared" si="392"/>
        <v>1</v>
      </c>
      <c r="BC1152" s="168"/>
      <c r="BD1152" s="165"/>
      <c r="BE1152" s="165"/>
      <c r="BF1152" s="165"/>
      <c r="BG1152" s="165"/>
      <c r="BH1152" s="165"/>
      <c r="BI1152" s="165"/>
      <c r="BJ1152" s="165"/>
      <c r="BK1152" s="165"/>
      <c r="BL1152" s="165"/>
      <c r="BM1152" s="165"/>
      <c r="BN1152" s="165"/>
      <c r="BO1152" s="165"/>
      <c r="BP1152" s="165"/>
      <c r="BQ1152" s="165"/>
      <c r="BS1152" s="6"/>
      <c r="BT1152" s="11"/>
      <c r="BU1152" s="6"/>
      <c r="BV1152" s="6"/>
    </row>
    <row r="1153" spans="1:74" ht="15.75" x14ac:dyDescent="0.25">
      <c r="A1153" s="52" t="s">
        <v>10055</v>
      </c>
      <c r="B1153" s="56"/>
      <c r="C1153" s="7" t="s">
        <v>111</v>
      </c>
      <c r="D1153" s="7" t="s">
        <v>11877</v>
      </c>
      <c r="E1153" s="7"/>
      <c r="F1153" s="64"/>
      <c r="G1153" s="6"/>
      <c r="H1153" s="6"/>
      <c r="I1153" s="10" t="s">
        <v>110</v>
      </c>
      <c r="J1153" s="11" t="s">
        <v>9922</v>
      </c>
      <c r="K1153" s="161"/>
      <c r="L1153" s="176"/>
      <c r="M1153" s="176">
        <v>1000</v>
      </c>
      <c r="O1153" s="162"/>
      <c r="P1153" s="80" t="s">
        <v>7975</v>
      </c>
      <c r="Q1153" s="80" t="s">
        <v>7548</v>
      </c>
      <c r="R1153" s="80"/>
      <c r="S1153" s="163"/>
      <c r="T1153" s="213"/>
      <c r="U1153" s="162"/>
      <c r="V1153" s="164"/>
      <c r="W1153" s="12" t="str">
        <f>IF(COUNTIF(N1153,"spare"),"","Mqtt1")</f>
        <v>Mqtt1</v>
      </c>
      <c r="X1153" s="196" t="s">
        <v>10536</v>
      </c>
      <c r="Y1153" s="6" t="str">
        <f t="shared" si="407"/>
        <v>marpower/450000-firedetection/201h4</v>
      </c>
      <c r="Z1153" s="103" t="str">
        <f t="shared" si="406"/>
        <v>$.fault</v>
      </c>
      <c r="AB1153" s="6"/>
      <c r="AJ1153" s="80"/>
      <c r="AM1153" s="114">
        <f t="shared" si="385"/>
        <v>1153</v>
      </c>
      <c r="AN1153" s="80"/>
      <c r="AO1153" s="80"/>
      <c r="AP1153" s="80"/>
      <c r="AQ1153" s="80"/>
      <c r="AR1153" s="127" t="s">
        <v>110</v>
      </c>
      <c r="AS1153" s="80"/>
      <c r="AT1153" s="128" t="s">
        <v>9</v>
      </c>
      <c r="AU1153" s="7"/>
      <c r="AV1153" s="129" t="s">
        <v>112</v>
      </c>
      <c r="AW1153" s="126" t="str">
        <f t="shared" si="382"/>
        <v>Please consult operation manual for more information</v>
      </c>
      <c r="AX1153" s="137"/>
      <c r="AY1153" s="147"/>
      <c r="AZ1153" s="167"/>
      <c r="BA1153" s="167"/>
      <c r="BB1153" s="147" t="str">
        <f t="shared" si="392"/>
        <v>1</v>
      </c>
      <c r="BC1153" s="168"/>
      <c r="BD1153" s="165"/>
      <c r="BE1153" s="165"/>
      <c r="BF1153" s="165"/>
      <c r="BG1153" s="165"/>
      <c r="BH1153" s="165"/>
      <c r="BI1153" s="165"/>
      <c r="BJ1153" s="165"/>
      <c r="BK1153" s="165"/>
      <c r="BL1153" s="165"/>
      <c r="BM1153" s="165"/>
      <c r="BN1153" s="165"/>
      <c r="BO1153" s="165"/>
      <c r="BP1153" s="165"/>
      <c r="BQ1153" s="165"/>
      <c r="BS1153" s="6"/>
      <c r="BT1153" s="11"/>
      <c r="BU1153" s="6"/>
      <c r="BV1153" s="6"/>
    </row>
    <row r="1154" spans="1:74" ht="15.75" x14ac:dyDescent="0.25">
      <c r="A1154" s="52" t="s">
        <v>10055</v>
      </c>
      <c r="B1154" s="56"/>
      <c r="C1154" s="7" t="s">
        <v>111</v>
      </c>
      <c r="D1154" s="7" t="s">
        <v>11877</v>
      </c>
      <c r="E1154" s="7"/>
      <c r="F1154" s="64"/>
      <c r="G1154" s="6"/>
      <c r="H1154" s="6"/>
      <c r="I1154" s="10" t="s">
        <v>110</v>
      </c>
      <c r="J1154" s="11" t="s">
        <v>9923</v>
      </c>
      <c r="K1154" s="161"/>
      <c r="L1154" s="176"/>
      <c r="M1154" s="176">
        <v>1000</v>
      </c>
      <c r="O1154" s="162"/>
      <c r="P1154" s="80" t="s">
        <v>8089</v>
      </c>
      <c r="Q1154" s="80" t="s">
        <v>7549</v>
      </c>
      <c r="R1154" s="80"/>
      <c r="S1154" s="163"/>
      <c r="T1154" s="213"/>
      <c r="U1154" s="162"/>
      <c r="V1154" s="164"/>
      <c r="W1154" s="12" t="str">
        <f>IF(COUNTIF(N1154,"spare"),"","Mqtt1")</f>
        <v>Mqtt1</v>
      </c>
      <c r="X1154" s="196" t="s">
        <v>10536</v>
      </c>
      <c r="Y1154" s="6" t="str">
        <f t="shared" si="407"/>
        <v>marpower/450000-firedetection/201h4</v>
      </c>
      <c r="Z1154" s="103" t="str">
        <f t="shared" si="406"/>
        <v>$.disabled</v>
      </c>
      <c r="AB1154" s="6"/>
      <c r="AJ1154" s="80"/>
      <c r="AM1154" s="114">
        <f t="shared" si="385"/>
        <v>1154</v>
      </c>
      <c r="AN1154" s="80"/>
      <c r="AO1154" s="80"/>
      <c r="AP1154" s="80"/>
      <c r="AQ1154" s="80"/>
      <c r="AR1154" s="127" t="s">
        <v>110</v>
      </c>
      <c r="AS1154" s="80"/>
      <c r="AT1154" s="128" t="s">
        <v>9</v>
      </c>
      <c r="AU1154" s="7"/>
      <c r="AV1154" s="129" t="s">
        <v>112</v>
      </c>
      <c r="AW1154" s="126" t="str">
        <f t="shared" si="382"/>
        <v>Please consult operation manual for more information</v>
      </c>
      <c r="AX1154" s="137"/>
      <c r="AY1154" s="147"/>
      <c r="AZ1154" s="167"/>
      <c r="BA1154" s="167"/>
      <c r="BB1154" s="147" t="str">
        <f t="shared" si="392"/>
        <v>1</v>
      </c>
      <c r="BC1154" s="168"/>
      <c r="BD1154" s="165"/>
      <c r="BE1154" s="165"/>
      <c r="BF1154" s="165"/>
      <c r="BG1154" s="165"/>
      <c r="BH1154" s="165"/>
      <c r="BI1154" s="165"/>
      <c r="BJ1154" s="165"/>
      <c r="BK1154" s="165"/>
      <c r="BL1154" s="165"/>
      <c r="BM1154" s="165"/>
      <c r="BN1154" s="165"/>
      <c r="BO1154" s="165"/>
      <c r="BP1154" s="165"/>
      <c r="BQ1154" s="165"/>
      <c r="BS1154" s="6"/>
      <c r="BT1154" s="11"/>
      <c r="BU1154" s="6"/>
      <c r="BV1154" s="6"/>
    </row>
    <row r="1155" spans="1:74" ht="15.75" x14ac:dyDescent="0.25">
      <c r="A1155" s="52" t="s">
        <v>10055</v>
      </c>
      <c r="B1155" s="56"/>
      <c r="C1155" s="7" t="s">
        <v>111</v>
      </c>
      <c r="D1155" s="7" t="s">
        <v>11877</v>
      </c>
      <c r="E1155" s="7"/>
      <c r="F1155" s="64"/>
      <c r="G1155" s="6"/>
      <c r="H1155" s="6"/>
      <c r="I1155" s="10" t="s">
        <v>110</v>
      </c>
      <c r="J1155" s="11" t="s">
        <v>9924</v>
      </c>
      <c r="K1155" s="161"/>
      <c r="L1155" s="176"/>
      <c r="M1155" s="176">
        <v>1000</v>
      </c>
      <c r="O1155" s="162"/>
      <c r="P1155" s="80" t="s">
        <v>8203</v>
      </c>
      <c r="Q1155" s="80" t="s">
        <v>7550</v>
      </c>
      <c r="R1155" s="80"/>
      <c r="S1155" s="163"/>
      <c r="T1155" s="213"/>
      <c r="U1155" s="162"/>
      <c r="V1155" s="164"/>
      <c r="W1155" s="12" t="str">
        <f>IF(COUNTIF(N1155,"spare"),"","Mqtt1")</f>
        <v>Mqtt1</v>
      </c>
      <c r="X1155" s="196" t="s">
        <v>10536</v>
      </c>
      <c r="Y1155" s="6" t="str">
        <f t="shared" si="407"/>
        <v>marpower/450000-firedetection/201h4</v>
      </c>
      <c r="Z1155" s="103" t="str">
        <f t="shared" si="406"/>
        <v>$.test</v>
      </c>
      <c r="AB1155" s="6"/>
      <c r="AJ1155" s="80"/>
      <c r="AM1155" s="114" t="str">
        <f t="shared" si="385"/>
        <v/>
      </c>
      <c r="AN1155" s="80"/>
      <c r="AO1155" s="80"/>
      <c r="AP1155" s="80"/>
      <c r="AQ1155" s="80"/>
      <c r="AR1155" s="127"/>
      <c r="AS1155" s="80"/>
      <c r="AT1155" s="7"/>
      <c r="AU1155" s="7"/>
      <c r="AV1155" s="165"/>
      <c r="AW1155" s="126" t="str">
        <f t="shared" si="382"/>
        <v/>
      </c>
      <c r="AX1155" s="137"/>
      <c r="AY1155" s="147"/>
      <c r="AZ1155" s="167"/>
      <c r="BA1155" s="167"/>
      <c r="BB1155" s="147" t="str">
        <f t="shared" si="392"/>
        <v/>
      </c>
      <c r="BC1155" s="168"/>
      <c r="BD1155" s="165"/>
      <c r="BE1155" s="165"/>
      <c r="BF1155" s="165"/>
      <c r="BG1155" s="165"/>
      <c r="BH1155" s="165"/>
      <c r="BI1155" s="165"/>
      <c r="BJ1155" s="165"/>
      <c r="BK1155" s="165"/>
      <c r="BL1155" s="165"/>
      <c r="BM1155" s="165"/>
      <c r="BN1155" s="165"/>
      <c r="BO1155" s="165"/>
      <c r="BP1155" s="165"/>
      <c r="BQ1155" s="165"/>
      <c r="BS1155" s="6"/>
      <c r="BT1155" s="11"/>
      <c r="BU1155" s="6"/>
      <c r="BV1155" s="6"/>
    </row>
    <row r="1156" spans="1:74" ht="15.75" x14ac:dyDescent="0.25">
      <c r="A1156" s="52" t="s">
        <v>10055</v>
      </c>
      <c r="B1156" s="56"/>
      <c r="C1156" s="7" t="s">
        <v>111</v>
      </c>
      <c r="D1156" s="7" t="s">
        <v>11877</v>
      </c>
      <c r="E1156" s="7"/>
      <c r="F1156" s="64"/>
      <c r="G1156" s="6"/>
      <c r="H1156" s="6"/>
      <c r="I1156" s="10" t="s">
        <v>110</v>
      </c>
      <c r="J1156" s="11" t="s">
        <v>9925</v>
      </c>
      <c r="K1156" s="161"/>
      <c r="L1156" s="176"/>
      <c r="M1156" s="176">
        <v>1000</v>
      </c>
      <c r="O1156" s="162"/>
      <c r="P1156" s="80" t="s">
        <v>7748</v>
      </c>
      <c r="Q1156" s="80" t="s">
        <v>7546</v>
      </c>
      <c r="R1156" s="80"/>
      <c r="S1156" s="163"/>
      <c r="T1156" s="213"/>
      <c r="U1156" s="162"/>
      <c r="V1156" s="164"/>
      <c r="W1156" s="12" t="str">
        <f t="shared" ref="W1156" si="408">IF(COUNTIF(N1156,"spare"),"","Mqtt1")</f>
        <v>Mqtt1</v>
      </c>
      <c r="X1156" s="196" t="s">
        <v>10537</v>
      </c>
      <c r="Y1156" s="6" t="str">
        <f t="shared" si="407"/>
        <v>marpower/450000-firedetection/201h23</v>
      </c>
      <c r="Z1156" s="103" t="str">
        <f t="shared" si="406"/>
        <v>$.alarm</v>
      </c>
      <c r="AB1156" s="6"/>
      <c r="AJ1156" s="80"/>
      <c r="AM1156" s="114">
        <f t="shared" si="385"/>
        <v>1156</v>
      </c>
      <c r="AN1156" s="80"/>
      <c r="AO1156" s="80"/>
      <c r="AP1156" s="80"/>
      <c r="AQ1156" s="80"/>
      <c r="AR1156" s="127" t="s">
        <v>110</v>
      </c>
      <c r="AS1156" s="80"/>
      <c r="AT1156" s="128" t="s">
        <v>9</v>
      </c>
      <c r="AU1156" s="7"/>
      <c r="AV1156" s="129" t="s">
        <v>112</v>
      </c>
      <c r="AW1156" s="126" t="str">
        <f t="shared" ref="AW1156:AW1219" si="409">IF(ISNUMBER(AM1156),"Please consult operation manual for more information","")</f>
        <v>Please consult operation manual for more information</v>
      </c>
      <c r="AX1156" s="137"/>
      <c r="AY1156" s="147"/>
      <c r="AZ1156" s="167"/>
      <c r="BA1156" s="167"/>
      <c r="BB1156" s="147" t="str">
        <f t="shared" si="392"/>
        <v>1</v>
      </c>
      <c r="BC1156" s="168"/>
      <c r="BD1156" s="165"/>
      <c r="BE1156" s="165"/>
      <c r="BF1156" s="165"/>
      <c r="BG1156" s="165"/>
      <c r="BH1156" s="165"/>
      <c r="BI1156" s="165"/>
      <c r="BJ1156" s="165"/>
      <c r="BK1156" s="165"/>
      <c r="BL1156" s="165"/>
      <c r="BM1156" s="165"/>
      <c r="BN1156" s="165"/>
      <c r="BO1156" s="165"/>
      <c r="BP1156" s="165"/>
      <c r="BQ1156" s="165"/>
      <c r="BS1156" s="6"/>
      <c r="BT1156" s="11"/>
      <c r="BU1156" s="6"/>
      <c r="BV1156" s="6"/>
    </row>
    <row r="1157" spans="1:74" ht="15.75" x14ac:dyDescent="0.25">
      <c r="A1157" s="52" t="s">
        <v>10059</v>
      </c>
      <c r="B1157" s="56"/>
      <c r="C1157" s="7" t="s">
        <v>111</v>
      </c>
      <c r="D1157" s="7" t="s">
        <v>11877</v>
      </c>
      <c r="E1157" s="7"/>
      <c r="F1157" s="64"/>
      <c r="G1157" s="6"/>
      <c r="H1157" s="6"/>
      <c r="I1157" s="10" t="s">
        <v>110</v>
      </c>
      <c r="J1157" s="11" t="s">
        <v>9926</v>
      </c>
      <c r="K1157" s="161"/>
      <c r="L1157" s="176"/>
      <c r="M1157" s="176">
        <v>1000</v>
      </c>
      <c r="O1157" s="162"/>
      <c r="P1157" s="80" t="s">
        <v>7862</v>
      </c>
      <c r="Q1157" s="80" t="s">
        <v>7551</v>
      </c>
      <c r="R1157" s="80"/>
      <c r="S1157" s="163"/>
      <c r="T1157" s="213"/>
      <c r="U1157" s="162"/>
      <c r="V1157" s="164"/>
      <c r="W1157" s="12" t="str">
        <f>IF(COUNTIF(N1157,"spare"),"","Mqtt1")</f>
        <v>Mqtt1</v>
      </c>
      <c r="X1157" s="196" t="s">
        <v>10537</v>
      </c>
      <c r="Y1157" s="6" t="str">
        <f t="shared" si="407"/>
        <v>marpower/450000-firedetection/201h23</v>
      </c>
      <c r="Z1157" s="103" t="str">
        <f t="shared" si="406"/>
        <v>$.prealarm</v>
      </c>
      <c r="AB1157" s="6"/>
      <c r="AJ1157" s="80"/>
      <c r="AM1157" s="114">
        <f t="shared" si="385"/>
        <v>1157</v>
      </c>
      <c r="AN1157" s="80"/>
      <c r="AO1157" s="80"/>
      <c r="AP1157" s="80"/>
      <c r="AQ1157" s="80"/>
      <c r="AR1157" s="127" t="s">
        <v>110</v>
      </c>
      <c r="AS1157" s="80"/>
      <c r="AT1157" s="128" t="s">
        <v>9</v>
      </c>
      <c r="AU1157" s="7"/>
      <c r="AV1157" s="129" t="s">
        <v>116</v>
      </c>
      <c r="AW1157" s="126" t="str">
        <f t="shared" si="409"/>
        <v>Please consult operation manual for more information</v>
      </c>
      <c r="AX1157" s="137"/>
      <c r="AY1157" s="147"/>
      <c r="AZ1157" s="167"/>
      <c r="BA1157" s="167"/>
      <c r="BB1157" s="147" t="str">
        <f t="shared" si="392"/>
        <v>1</v>
      </c>
      <c r="BC1157" s="168"/>
      <c r="BD1157" s="165"/>
      <c r="BE1157" s="165"/>
      <c r="BF1157" s="165"/>
      <c r="BG1157" s="165"/>
      <c r="BH1157" s="165"/>
      <c r="BI1157" s="165"/>
      <c r="BJ1157" s="165"/>
      <c r="BK1157" s="165"/>
      <c r="BL1157" s="165"/>
      <c r="BM1157" s="165"/>
      <c r="BN1157" s="165"/>
      <c r="BO1157" s="165"/>
      <c r="BP1157" s="165"/>
      <c r="BQ1157" s="165"/>
      <c r="BS1157" s="6"/>
      <c r="BT1157" s="11"/>
      <c r="BU1157" s="6"/>
      <c r="BV1157" s="6"/>
    </row>
    <row r="1158" spans="1:74" ht="15.75" x14ac:dyDescent="0.25">
      <c r="A1158" s="52" t="s">
        <v>10055</v>
      </c>
      <c r="B1158" s="56"/>
      <c r="C1158" s="7" t="s">
        <v>111</v>
      </c>
      <c r="D1158" s="7" t="s">
        <v>11877</v>
      </c>
      <c r="E1158" s="7"/>
      <c r="F1158" s="64"/>
      <c r="G1158" s="6"/>
      <c r="H1158" s="6"/>
      <c r="I1158" s="10" t="s">
        <v>110</v>
      </c>
      <c r="J1158" s="11" t="s">
        <v>9927</v>
      </c>
      <c r="K1158" s="161"/>
      <c r="L1158" s="176"/>
      <c r="M1158" s="176">
        <v>1000</v>
      </c>
      <c r="O1158" s="162"/>
      <c r="P1158" s="80" t="s">
        <v>7976</v>
      </c>
      <c r="Q1158" s="80" t="s">
        <v>7552</v>
      </c>
      <c r="R1158" s="80"/>
      <c r="S1158" s="163"/>
      <c r="T1158" s="213"/>
      <c r="U1158" s="162"/>
      <c r="V1158" s="164"/>
      <c r="W1158" s="12" t="str">
        <f>IF(COUNTIF(N1158,"spare"),"","Mqtt1")</f>
        <v>Mqtt1</v>
      </c>
      <c r="X1158" s="196" t="s">
        <v>10537</v>
      </c>
      <c r="Y1158" s="6" t="str">
        <f t="shared" si="407"/>
        <v>marpower/450000-firedetection/201h23</v>
      </c>
      <c r="Z1158" s="103" t="str">
        <f t="shared" si="406"/>
        <v>$.fault</v>
      </c>
      <c r="AB1158" s="6"/>
      <c r="AJ1158" s="80"/>
      <c r="AM1158" s="114">
        <f t="shared" si="385"/>
        <v>1158</v>
      </c>
      <c r="AN1158" s="80"/>
      <c r="AO1158" s="80"/>
      <c r="AP1158" s="80"/>
      <c r="AQ1158" s="80"/>
      <c r="AR1158" s="127" t="s">
        <v>110</v>
      </c>
      <c r="AS1158" s="80"/>
      <c r="AT1158" s="128" t="s">
        <v>9</v>
      </c>
      <c r="AU1158" s="7"/>
      <c r="AV1158" s="129" t="s">
        <v>112</v>
      </c>
      <c r="AW1158" s="126" t="str">
        <f t="shared" si="409"/>
        <v>Please consult operation manual for more information</v>
      </c>
      <c r="AX1158" s="137"/>
      <c r="AY1158" s="147"/>
      <c r="AZ1158" s="167"/>
      <c r="BA1158" s="167"/>
      <c r="BB1158" s="147" t="str">
        <f t="shared" si="392"/>
        <v>1</v>
      </c>
      <c r="BC1158" s="168"/>
      <c r="BD1158" s="165"/>
      <c r="BE1158" s="165"/>
      <c r="BF1158" s="165"/>
      <c r="BG1158" s="165"/>
      <c r="BH1158" s="165"/>
      <c r="BI1158" s="165"/>
      <c r="BJ1158" s="165"/>
      <c r="BK1158" s="165"/>
      <c r="BL1158" s="165"/>
      <c r="BM1158" s="165"/>
      <c r="BN1158" s="165"/>
      <c r="BO1158" s="165"/>
      <c r="BP1158" s="165"/>
      <c r="BQ1158" s="165"/>
      <c r="BS1158" s="6"/>
      <c r="BT1158" s="11"/>
      <c r="BU1158" s="6"/>
      <c r="BV1158" s="6"/>
    </row>
    <row r="1159" spans="1:74" ht="15.75" x14ac:dyDescent="0.25">
      <c r="A1159" s="52" t="s">
        <v>10055</v>
      </c>
      <c r="B1159" s="56"/>
      <c r="C1159" s="7" t="s">
        <v>111</v>
      </c>
      <c r="D1159" s="7" t="s">
        <v>11877</v>
      </c>
      <c r="E1159" s="7"/>
      <c r="F1159" s="64"/>
      <c r="G1159" s="6"/>
      <c r="H1159" s="6"/>
      <c r="I1159" s="10" t="s">
        <v>110</v>
      </c>
      <c r="J1159" s="11" t="s">
        <v>9928</v>
      </c>
      <c r="K1159" s="161"/>
      <c r="L1159" s="176"/>
      <c r="M1159" s="176">
        <v>1000</v>
      </c>
      <c r="O1159" s="162"/>
      <c r="P1159" s="80" t="s">
        <v>8090</v>
      </c>
      <c r="Q1159" s="80" t="s">
        <v>7553</v>
      </c>
      <c r="R1159" s="80"/>
      <c r="S1159" s="163"/>
      <c r="T1159" s="213"/>
      <c r="U1159" s="162"/>
      <c r="V1159" s="164"/>
      <c r="W1159" s="12" t="str">
        <f>IF(COUNTIF(N1159,"spare"),"","Mqtt1")</f>
        <v>Mqtt1</v>
      </c>
      <c r="X1159" s="196" t="s">
        <v>10537</v>
      </c>
      <c r="Y1159" s="6" t="str">
        <f t="shared" si="407"/>
        <v>marpower/450000-firedetection/201h23</v>
      </c>
      <c r="Z1159" s="103" t="str">
        <f t="shared" si="406"/>
        <v>$.disabled</v>
      </c>
      <c r="AB1159" s="6"/>
      <c r="AJ1159" s="80"/>
      <c r="AM1159" s="114">
        <f t="shared" si="385"/>
        <v>1159</v>
      </c>
      <c r="AN1159" s="80"/>
      <c r="AO1159" s="80"/>
      <c r="AP1159" s="80"/>
      <c r="AQ1159" s="80"/>
      <c r="AR1159" s="127" t="s">
        <v>110</v>
      </c>
      <c r="AS1159" s="80"/>
      <c r="AT1159" s="128" t="s">
        <v>9</v>
      </c>
      <c r="AU1159" s="7"/>
      <c r="AV1159" s="129" t="s">
        <v>112</v>
      </c>
      <c r="AW1159" s="126" t="str">
        <f t="shared" si="409"/>
        <v>Please consult operation manual for more information</v>
      </c>
      <c r="AX1159" s="137"/>
      <c r="AY1159" s="147"/>
      <c r="AZ1159" s="167"/>
      <c r="BA1159" s="167"/>
      <c r="BB1159" s="147" t="str">
        <f t="shared" si="392"/>
        <v>1</v>
      </c>
      <c r="BC1159" s="168"/>
      <c r="BD1159" s="165"/>
      <c r="BE1159" s="165"/>
      <c r="BF1159" s="165"/>
      <c r="BG1159" s="165"/>
      <c r="BH1159" s="165"/>
      <c r="BI1159" s="165"/>
      <c r="BJ1159" s="165"/>
      <c r="BK1159" s="165"/>
      <c r="BL1159" s="165"/>
      <c r="BM1159" s="165"/>
      <c r="BN1159" s="165"/>
      <c r="BO1159" s="165"/>
      <c r="BP1159" s="165"/>
      <c r="BQ1159" s="165"/>
      <c r="BS1159" s="6"/>
      <c r="BT1159" s="11"/>
      <c r="BU1159" s="6"/>
      <c r="BV1159" s="6"/>
    </row>
    <row r="1160" spans="1:74" ht="15.75" x14ac:dyDescent="0.25">
      <c r="A1160" s="52" t="s">
        <v>10055</v>
      </c>
      <c r="B1160" s="56"/>
      <c r="C1160" s="7" t="s">
        <v>111</v>
      </c>
      <c r="D1160" s="7" t="s">
        <v>11877</v>
      </c>
      <c r="E1160" s="7"/>
      <c r="F1160" s="64"/>
      <c r="G1160" s="6"/>
      <c r="H1160" s="6"/>
      <c r="I1160" s="10" t="s">
        <v>110</v>
      </c>
      <c r="J1160" s="11" t="s">
        <v>9929</v>
      </c>
      <c r="K1160" s="161"/>
      <c r="L1160" s="176"/>
      <c r="M1160" s="176">
        <v>1000</v>
      </c>
      <c r="O1160" s="162"/>
      <c r="P1160" s="80" t="s">
        <v>8204</v>
      </c>
      <c r="Q1160" s="80" t="s">
        <v>7554</v>
      </c>
      <c r="R1160" s="80"/>
      <c r="S1160" s="163"/>
      <c r="T1160" s="213"/>
      <c r="U1160" s="162"/>
      <c r="V1160" s="164"/>
      <c r="W1160" s="12" t="str">
        <f>IF(COUNTIF(N1160,"spare"),"","Mqtt1")</f>
        <v>Mqtt1</v>
      </c>
      <c r="X1160" s="196" t="s">
        <v>10537</v>
      </c>
      <c r="Y1160" s="6" t="str">
        <f t="shared" si="407"/>
        <v>marpower/450000-firedetection/201h23</v>
      </c>
      <c r="Z1160" s="103" t="str">
        <f t="shared" si="406"/>
        <v>$.test</v>
      </c>
      <c r="AB1160" s="6"/>
      <c r="AJ1160" s="80"/>
      <c r="AM1160" s="114" t="str">
        <f t="shared" ref="AM1160:AM1223" si="410">IF(ISBLANK(AT1160),"",ROW())</f>
        <v/>
      </c>
      <c r="AN1160" s="80"/>
      <c r="AO1160" s="80"/>
      <c r="AP1160" s="80"/>
      <c r="AQ1160" s="80"/>
      <c r="AR1160" s="127"/>
      <c r="AS1160" s="80"/>
      <c r="AT1160" s="128"/>
      <c r="AU1160" s="7"/>
      <c r="AV1160" s="129"/>
      <c r="AW1160" s="126" t="str">
        <f t="shared" si="409"/>
        <v/>
      </c>
      <c r="AX1160" s="137"/>
      <c r="AY1160" s="147"/>
      <c r="AZ1160" s="167"/>
      <c r="BA1160" s="167"/>
      <c r="BB1160" s="147" t="str">
        <f t="shared" si="392"/>
        <v/>
      </c>
      <c r="BC1160" s="168"/>
      <c r="BD1160" s="165"/>
      <c r="BE1160" s="165"/>
      <c r="BF1160" s="165"/>
      <c r="BG1160" s="165"/>
      <c r="BH1160" s="165"/>
      <c r="BI1160" s="165"/>
      <c r="BJ1160" s="165"/>
      <c r="BK1160" s="165"/>
      <c r="BL1160" s="165"/>
      <c r="BM1160" s="165"/>
      <c r="BN1160" s="165"/>
      <c r="BO1160" s="165"/>
      <c r="BP1160" s="165"/>
      <c r="BQ1160" s="165"/>
      <c r="BS1160" s="6"/>
      <c r="BT1160" s="11"/>
      <c r="BU1160" s="6"/>
      <c r="BV1160" s="6"/>
    </row>
    <row r="1161" spans="1:74" ht="15.75" x14ac:dyDescent="0.25">
      <c r="A1161" s="52" t="s">
        <v>10055</v>
      </c>
      <c r="B1161" s="56"/>
      <c r="C1161" s="7" t="s">
        <v>9455</v>
      </c>
      <c r="D1161" s="7" t="s">
        <v>11877</v>
      </c>
      <c r="E1161" s="7"/>
      <c r="F1161" s="64"/>
      <c r="G1161" s="6"/>
      <c r="H1161" s="6"/>
      <c r="I1161"/>
      <c r="J1161" s="11" t="s">
        <v>7029</v>
      </c>
      <c r="K1161" s="161" t="s">
        <v>511</v>
      </c>
      <c r="L1161" s="176"/>
      <c r="M1161" s="176">
        <v>1000</v>
      </c>
      <c r="N1161" s="80" t="s">
        <v>1396</v>
      </c>
      <c r="O1161" s="162"/>
      <c r="P1161" s="80" t="s">
        <v>7505</v>
      </c>
      <c r="Q1161" s="80"/>
      <c r="R1161" s="80"/>
      <c r="S1161" s="163"/>
      <c r="T1161" s="213"/>
      <c r="U1161" s="162"/>
      <c r="V1161" s="164"/>
      <c r="W1161" s="12"/>
      <c r="X1161" s="196" t="s">
        <v>10445</v>
      </c>
      <c r="Y1161" s="6"/>
      <c r="Z1161" s="103"/>
      <c r="AA1161" s="12">
        <v>1</v>
      </c>
      <c r="AB1161" s="6" t="s">
        <v>196</v>
      </c>
      <c r="AC1161" s="103">
        <v>62</v>
      </c>
      <c r="AJ1161" s="80"/>
      <c r="AK1161" s="113" t="s">
        <v>11878</v>
      </c>
      <c r="AM1161" s="114" t="str">
        <f t="shared" si="410"/>
        <v/>
      </c>
      <c r="AN1161" s="80"/>
      <c r="AO1161" s="80"/>
      <c r="AP1161" s="80"/>
      <c r="AQ1161" s="80"/>
      <c r="AR1161" s="127"/>
      <c r="AS1161" s="80"/>
      <c r="AT1161" s="128"/>
      <c r="AU1161" s="7"/>
      <c r="AV1161" s="129"/>
      <c r="AW1161" s="126" t="str">
        <f t="shared" si="409"/>
        <v/>
      </c>
      <c r="AX1161" s="137"/>
      <c r="AY1161" s="147"/>
      <c r="AZ1161" s="167"/>
      <c r="BA1161" s="167"/>
      <c r="BB1161" s="147" t="str">
        <f t="shared" si="392"/>
        <v/>
      </c>
      <c r="BC1161" s="168"/>
      <c r="BD1161" s="165"/>
      <c r="BE1161" s="165"/>
      <c r="BF1161" s="165"/>
      <c r="BG1161" s="165"/>
      <c r="BH1161" s="165"/>
      <c r="BI1161" s="165"/>
      <c r="BJ1161" s="165"/>
      <c r="BK1161" s="165"/>
      <c r="BL1161" s="165"/>
      <c r="BM1161" s="165"/>
      <c r="BN1161" s="165"/>
      <c r="BO1161" s="165"/>
      <c r="BP1161" s="165"/>
      <c r="BQ1161" s="165"/>
      <c r="BS1161" s="6"/>
      <c r="BT1161" s="11"/>
      <c r="BU1161" s="6"/>
      <c r="BV1161" s="6"/>
    </row>
    <row r="1162" spans="1:74" ht="15.75" x14ac:dyDescent="0.25">
      <c r="A1162" s="52" t="s">
        <v>10055</v>
      </c>
      <c r="B1162" s="56"/>
      <c r="C1162" s="7" t="s">
        <v>111</v>
      </c>
      <c r="D1162" s="7" t="s">
        <v>11877</v>
      </c>
      <c r="E1162" s="7"/>
      <c r="F1162" s="64"/>
      <c r="G1162" s="6"/>
      <c r="H1162" s="6"/>
      <c r="I1162" s="10" t="s">
        <v>110</v>
      </c>
      <c r="J1162" s="11" t="s">
        <v>9930</v>
      </c>
      <c r="K1162" s="161"/>
      <c r="L1162" s="176"/>
      <c r="M1162" s="176">
        <v>1000</v>
      </c>
      <c r="O1162" s="162"/>
      <c r="P1162" s="80" t="s">
        <v>7749</v>
      </c>
      <c r="Q1162" s="80" t="s">
        <v>7555</v>
      </c>
      <c r="R1162" s="80"/>
      <c r="S1162" s="163"/>
      <c r="T1162" s="213"/>
      <c r="U1162" s="162"/>
      <c r="V1162" s="164"/>
      <c r="W1162" s="12" t="str">
        <f t="shared" ref="W1162" si="411">IF(COUNTIF(N1162,"spare"),"","Mqtt1")</f>
        <v>Mqtt1</v>
      </c>
      <c r="X1162" s="196" t="s">
        <v>10538</v>
      </c>
      <c r="Y1162" s="6" t="str">
        <f>LOWER(SUBSTITUTE(SUBSTITUTE(IF(COUNTIF(N1162,"spare"),"",_xlfn.CONCAT("marpower/",IF(X1162&lt;&gt;"","450000 FIREDETECTION/"&amp;X1162,"450000 FIREDETECTION GENERAL")))," ","-"),"_","-"))</f>
        <v>marpower/450000-firedetection/201h35</v>
      </c>
      <c r="Z1162" s="103" t="str">
        <f t="shared" ref="Z1162:Z1171" si="412">IF(COUNTIF(N1162,"spare"),"","$."&amp;_xlfn.REGEXREPLACE(IF(X1162="",J1162,_xlfn.REGEXREPLACE(J1162,".*_","")),"^FIRE_",""))</f>
        <v>$.alarm</v>
      </c>
      <c r="AB1162" s="6"/>
      <c r="AJ1162" s="80"/>
      <c r="AM1162" s="114">
        <f t="shared" si="410"/>
        <v>1162</v>
      </c>
      <c r="AN1162" s="80"/>
      <c r="AO1162" s="80"/>
      <c r="AP1162" s="80"/>
      <c r="AQ1162" s="80"/>
      <c r="AR1162" s="127" t="s">
        <v>110</v>
      </c>
      <c r="AS1162" s="80"/>
      <c r="AT1162" s="128" t="s">
        <v>9</v>
      </c>
      <c r="AU1162" s="7"/>
      <c r="AV1162" s="129" t="s">
        <v>112</v>
      </c>
      <c r="AW1162" s="126" t="str">
        <f t="shared" si="409"/>
        <v>Please consult operation manual for more information</v>
      </c>
      <c r="AX1162" s="137"/>
      <c r="AY1162" s="147"/>
      <c r="AZ1162" s="167"/>
      <c r="BA1162" s="167"/>
      <c r="BB1162" s="147" t="str">
        <f t="shared" si="392"/>
        <v>1</v>
      </c>
      <c r="BC1162" s="168"/>
      <c r="BD1162" s="165"/>
      <c r="BE1162" s="165"/>
      <c r="BF1162" s="165"/>
      <c r="BG1162" s="165"/>
      <c r="BH1162" s="165"/>
      <c r="BI1162" s="165"/>
      <c r="BJ1162" s="165"/>
      <c r="BK1162" s="165"/>
      <c r="BL1162" s="165"/>
      <c r="BM1162" s="165"/>
      <c r="BN1162" s="165"/>
      <c r="BO1162" s="165"/>
      <c r="BP1162" s="165"/>
      <c r="BQ1162" s="165"/>
      <c r="BS1162" s="6"/>
      <c r="BT1162" s="11"/>
      <c r="BU1162" s="6"/>
      <c r="BV1162" s="6"/>
    </row>
    <row r="1163" spans="1:74" ht="15.75" x14ac:dyDescent="0.25">
      <c r="A1163" s="52" t="s">
        <v>10059</v>
      </c>
      <c r="B1163" s="56"/>
      <c r="C1163" s="7" t="s">
        <v>111</v>
      </c>
      <c r="D1163" s="7" t="s">
        <v>11877</v>
      </c>
      <c r="E1163" s="7"/>
      <c r="F1163" s="64"/>
      <c r="G1163" s="6"/>
      <c r="H1163" s="6"/>
      <c r="I1163" s="10" t="s">
        <v>110</v>
      </c>
      <c r="J1163" s="11" t="s">
        <v>9931</v>
      </c>
      <c r="K1163" s="161"/>
      <c r="L1163" s="176"/>
      <c r="M1163" s="176">
        <v>1000</v>
      </c>
      <c r="O1163" s="162"/>
      <c r="P1163" s="80" t="s">
        <v>7863</v>
      </c>
      <c r="Q1163" s="80" t="s">
        <v>7557</v>
      </c>
      <c r="R1163" s="80"/>
      <c r="S1163" s="163"/>
      <c r="T1163" s="213"/>
      <c r="U1163" s="162"/>
      <c r="V1163" s="164"/>
      <c r="W1163" s="12" t="str">
        <f>IF(COUNTIF(N1163,"spare"),"","Mqtt1")</f>
        <v>Mqtt1</v>
      </c>
      <c r="X1163" s="196" t="s">
        <v>10538</v>
      </c>
      <c r="Y1163" s="6" t="str">
        <f t="shared" ref="Y1163:Y1171" si="413">LOWER(SUBSTITUTE(SUBSTITUTE(IF(COUNTIF(N1163,"spare"),"",_xlfn.CONCAT("marpower/",IF(X1163&lt;&gt;"","450000 FIREDETECTION/"&amp;X1163,"450000 FIREDETECTION GENERAL")))," ","-"),"_","-"))</f>
        <v>marpower/450000-firedetection/201h35</v>
      </c>
      <c r="Z1163" s="103" t="str">
        <f t="shared" si="412"/>
        <v>$.prealarm</v>
      </c>
      <c r="AB1163" s="6"/>
      <c r="AJ1163" s="80"/>
      <c r="AM1163" s="114">
        <f t="shared" si="410"/>
        <v>1163</v>
      </c>
      <c r="AN1163" s="80"/>
      <c r="AO1163" s="80"/>
      <c r="AP1163" s="80"/>
      <c r="AQ1163" s="80"/>
      <c r="AR1163" s="127" t="s">
        <v>110</v>
      </c>
      <c r="AS1163" s="80"/>
      <c r="AT1163" s="128" t="s">
        <v>9</v>
      </c>
      <c r="AU1163" s="7"/>
      <c r="AV1163" s="129" t="s">
        <v>116</v>
      </c>
      <c r="AW1163" s="126" t="str">
        <f t="shared" si="409"/>
        <v>Please consult operation manual for more information</v>
      </c>
      <c r="AX1163" s="137"/>
      <c r="AY1163" s="147"/>
      <c r="AZ1163" s="167"/>
      <c r="BA1163" s="167"/>
      <c r="BB1163" s="147" t="str">
        <f t="shared" si="392"/>
        <v>1</v>
      </c>
      <c r="BC1163" s="168"/>
      <c r="BD1163" s="165"/>
      <c r="BE1163" s="165"/>
      <c r="BF1163" s="165"/>
      <c r="BG1163" s="165"/>
      <c r="BH1163" s="165"/>
      <c r="BI1163" s="165"/>
      <c r="BJ1163" s="165"/>
      <c r="BK1163" s="165"/>
      <c r="BL1163" s="165"/>
      <c r="BM1163" s="165"/>
      <c r="BN1163" s="165"/>
      <c r="BO1163" s="165"/>
      <c r="BP1163" s="165"/>
      <c r="BQ1163" s="165"/>
      <c r="BS1163" s="6"/>
      <c r="BT1163" s="11"/>
      <c r="BU1163" s="6"/>
      <c r="BV1163" s="6"/>
    </row>
    <row r="1164" spans="1:74" ht="15.75" x14ac:dyDescent="0.25">
      <c r="A1164" s="52" t="s">
        <v>10055</v>
      </c>
      <c r="B1164" s="56"/>
      <c r="C1164" s="7" t="s">
        <v>111</v>
      </c>
      <c r="D1164" s="7" t="s">
        <v>11877</v>
      </c>
      <c r="E1164" s="7"/>
      <c r="F1164" s="64"/>
      <c r="G1164" s="6"/>
      <c r="H1164" s="6"/>
      <c r="I1164" s="10" t="s">
        <v>110</v>
      </c>
      <c r="J1164" s="11" t="s">
        <v>9932</v>
      </c>
      <c r="K1164" s="161"/>
      <c r="L1164" s="176"/>
      <c r="M1164" s="176">
        <v>1000</v>
      </c>
      <c r="O1164" s="162"/>
      <c r="P1164" s="80" t="s">
        <v>7977</v>
      </c>
      <c r="Q1164" s="80" t="s">
        <v>7558</v>
      </c>
      <c r="R1164" s="80"/>
      <c r="S1164" s="163"/>
      <c r="T1164" s="213"/>
      <c r="U1164" s="162"/>
      <c r="V1164" s="164"/>
      <c r="W1164" s="12" t="str">
        <f>IF(COUNTIF(N1164,"spare"),"","Mqtt1")</f>
        <v>Mqtt1</v>
      </c>
      <c r="X1164" s="196" t="s">
        <v>10538</v>
      </c>
      <c r="Y1164" s="6" t="str">
        <f t="shared" si="413"/>
        <v>marpower/450000-firedetection/201h35</v>
      </c>
      <c r="Z1164" s="103" t="str">
        <f t="shared" si="412"/>
        <v>$.fault</v>
      </c>
      <c r="AB1164" s="6"/>
      <c r="AJ1164" s="80"/>
      <c r="AM1164" s="114">
        <f t="shared" si="410"/>
        <v>1164</v>
      </c>
      <c r="AN1164" s="80"/>
      <c r="AO1164" s="80"/>
      <c r="AP1164" s="80"/>
      <c r="AQ1164" s="80"/>
      <c r="AR1164" s="127" t="s">
        <v>110</v>
      </c>
      <c r="AS1164" s="80"/>
      <c r="AT1164" s="128" t="s">
        <v>9</v>
      </c>
      <c r="AU1164" s="7"/>
      <c r="AV1164" s="129" t="s">
        <v>112</v>
      </c>
      <c r="AW1164" s="126" t="str">
        <f t="shared" si="409"/>
        <v>Please consult operation manual for more information</v>
      </c>
      <c r="AX1164" s="137"/>
      <c r="AY1164" s="147"/>
      <c r="AZ1164" s="167"/>
      <c r="BA1164" s="167"/>
      <c r="BB1164" s="147" t="str">
        <f t="shared" si="392"/>
        <v>1</v>
      </c>
      <c r="BC1164" s="168"/>
      <c r="BD1164" s="165"/>
      <c r="BE1164" s="165"/>
      <c r="BF1164" s="165"/>
      <c r="BG1164" s="165"/>
      <c r="BH1164" s="165"/>
      <c r="BI1164" s="165"/>
      <c r="BJ1164" s="165"/>
      <c r="BK1164" s="165"/>
      <c r="BL1164" s="165"/>
      <c r="BM1164" s="165"/>
      <c r="BN1164" s="165"/>
      <c r="BO1164" s="165"/>
      <c r="BP1164" s="165"/>
      <c r="BQ1164" s="165"/>
      <c r="BS1164" s="6"/>
      <c r="BT1164" s="11"/>
      <c r="BU1164" s="6"/>
      <c r="BV1164" s="6"/>
    </row>
    <row r="1165" spans="1:74" ht="15.75" x14ac:dyDescent="0.25">
      <c r="A1165" s="52" t="s">
        <v>10055</v>
      </c>
      <c r="B1165" s="56"/>
      <c r="C1165" s="7" t="s">
        <v>111</v>
      </c>
      <c r="D1165" s="7" t="s">
        <v>11877</v>
      </c>
      <c r="E1165" s="7"/>
      <c r="F1165" s="64"/>
      <c r="G1165" s="6"/>
      <c r="H1165" s="6"/>
      <c r="I1165" s="10" t="s">
        <v>110</v>
      </c>
      <c r="J1165" s="11" t="s">
        <v>9933</v>
      </c>
      <c r="K1165" s="161"/>
      <c r="L1165" s="176"/>
      <c r="M1165" s="176">
        <v>1000</v>
      </c>
      <c r="O1165" s="162"/>
      <c r="P1165" s="80" t="s">
        <v>8091</v>
      </c>
      <c r="Q1165" s="80" t="s">
        <v>7559</v>
      </c>
      <c r="R1165" s="80"/>
      <c r="S1165" s="163"/>
      <c r="T1165" s="213"/>
      <c r="U1165" s="162"/>
      <c r="V1165" s="164"/>
      <c r="W1165" s="12" t="str">
        <f>IF(COUNTIF(N1165,"spare"),"","Mqtt1")</f>
        <v>Mqtt1</v>
      </c>
      <c r="X1165" s="196" t="s">
        <v>10538</v>
      </c>
      <c r="Y1165" s="6" t="str">
        <f t="shared" si="413"/>
        <v>marpower/450000-firedetection/201h35</v>
      </c>
      <c r="Z1165" s="103" t="str">
        <f t="shared" si="412"/>
        <v>$.disabled</v>
      </c>
      <c r="AB1165" s="6"/>
      <c r="AJ1165" s="80"/>
      <c r="AM1165" s="114">
        <f t="shared" si="410"/>
        <v>1165</v>
      </c>
      <c r="AN1165" s="80"/>
      <c r="AO1165" s="80"/>
      <c r="AP1165" s="80"/>
      <c r="AQ1165" s="80"/>
      <c r="AR1165" s="127" t="s">
        <v>110</v>
      </c>
      <c r="AS1165" s="80"/>
      <c r="AT1165" s="128" t="s">
        <v>9</v>
      </c>
      <c r="AU1165" s="7"/>
      <c r="AV1165" s="129" t="s">
        <v>112</v>
      </c>
      <c r="AW1165" s="126" t="str">
        <f t="shared" si="409"/>
        <v>Please consult operation manual for more information</v>
      </c>
      <c r="AX1165" s="137"/>
      <c r="AY1165" s="147"/>
      <c r="AZ1165" s="167"/>
      <c r="BA1165" s="167"/>
      <c r="BB1165" s="147" t="str">
        <f t="shared" si="392"/>
        <v>1</v>
      </c>
      <c r="BC1165" s="168"/>
      <c r="BD1165" s="165"/>
      <c r="BE1165" s="165"/>
      <c r="BF1165" s="165"/>
      <c r="BG1165" s="165"/>
      <c r="BH1165" s="165"/>
      <c r="BI1165" s="165"/>
      <c r="BJ1165" s="165"/>
      <c r="BK1165" s="165"/>
      <c r="BL1165" s="165"/>
      <c r="BM1165" s="165"/>
      <c r="BN1165" s="165"/>
      <c r="BO1165" s="165"/>
      <c r="BP1165" s="165"/>
      <c r="BQ1165" s="165"/>
      <c r="BS1165" s="6"/>
      <c r="BT1165" s="11"/>
      <c r="BU1165" s="6"/>
      <c r="BV1165" s="6"/>
    </row>
    <row r="1166" spans="1:74" ht="15.75" x14ac:dyDescent="0.25">
      <c r="A1166" s="52" t="s">
        <v>10055</v>
      </c>
      <c r="B1166" s="56"/>
      <c r="C1166" s="7" t="s">
        <v>111</v>
      </c>
      <c r="D1166" s="7" t="s">
        <v>11877</v>
      </c>
      <c r="E1166" s="7"/>
      <c r="F1166" s="64"/>
      <c r="G1166" s="6"/>
      <c r="H1166" s="6"/>
      <c r="I1166" s="10" t="s">
        <v>110</v>
      </c>
      <c r="J1166" s="11" t="s">
        <v>9934</v>
      </c>
      <c r="K1166" s="161"/>
      <c r="L1166" s="176"/>
      <c r="M1166" s="176">
        <v>1000</v>
      </c>
      <c r="O1166" s="162"/>
      <c r="P1166" s="80" t="s">
        <v>8205</v>
      </c>
      <c r="Q1166" s="80" t="s">
        <v>7560</v>
      </c>
      <c r="R1166" s="80"/>
      <c r="S1166" s="163"/>
      <c r="T1166" s="213"/>
      <c r="U1166" s="162"/>
      <c r="V1166" s="164"/>
      <c r="W1166" s="12" t="str">
        <f>IF(COUNTIF(N1166,"spare"),"","Mqtt1")</f>
        <v>Mqtt1</v>
      </c>
      <c r="X1166" s="196" t="s">
        <v>10538</v>
      </c>
      <c r="Y1166" s="6" t="str">
        <f t="shared" si="413"/>
        <v>marpower/450000-firedetection/201h35</v>
      </c>
      <c r="Z1166" s="103" t="str">
        <f t="shared" si="412"/>
        <v>$.test</v>
      </c>
      <c r="AB1166" s="6"/>
      <c r="AJ1166" s="80"/>
      <c r="AM1166" s="114" t="str">
        <f t="shared" si="410"/>
        <v/>
      </c>
      <c r="AN1166" s="80"/>
      <c r="AO1166" s="80"/>
      <c r="AP1166" s="80"/>
      <c r="AQ1166" s="80"/>
      <c r="AR1166" s="127"/>
      <c r="AS1166" s="80"/>
      <c r="AT1166" s="7"/>
      <c r="AU1166" s="7"/>
      <c r="AV1166" s="165"/>
      <c r="AW1166" s="126" t="str">
        <f t="shared" si="409"/>
        <v/>
      </c>
      <c r="AX1166" s="137"/>
      <c r="AY1166" s="147"/>
      <c r="AZ1166" s="167"/>
      <c r="BA1166" s="167"/>
      <c r="BB1166" s="147" t="str">
        <f t="shared" si="392"/>
        <v/>
      </c>
      <c r="BC1166" s="168"/>
      <c r="BD1166" s="165"/>
      <c r="BE1166" s="165"/>
      <c r="BF1166" s="165"/>
      <c r="BG1166" s="165"/>
      <c r="BH1166" s="165"/>
      <c r="BI1166" s="165"/>
      <c r="BJ1166" s="165"/>
      <c r="BK1166" s="165"/>
      <c r="BL1166" s="165"/>
      <c r="BM1166" s="165"/>
      <c r="BN1166" s="165"/>
      <c r="BO1166" s="165"/>
      <c r="BP1166" s="165"/>
      <c r="BQ1166" s="165"/>
      <c r="BS1166" s="6"/>
      <c r="BT1166" s="11"/>
      <c r="BU1166" s="6"/>
      <c r="BV1166" s="6"/>
    </row>
    <row r="1167" spans="1:74" ht="15.75" x14ac:dyDescent="0.25">
      <c r="A1167" s="52" t="s">
        <v>10055</v>
      </c>
      <c r="B1167" s="56"/>
      <c r="C1167" s="7" t="s">
        <v>111</v>
      </c>
      <c r="D1167" s="7" t="s">
        <v>11877</v>
      </c>
      <c r="E1167" s="7"/>
      <c r="F1167" s="64"/>
      <c r="G1167" s="6"/>
      <c r="H1167" s="6"/>
      <c r="I1167" s="10" t="s">
        <v>110</v>
      </c>
      <c r="J1167" s="11" t="s">
        <v>9935</v>
      </c>
      <c r="K1167" s="161"/>
      <c r="L1167" s="176"/>
      <c r="M1167" s="176">
        <v>1000</v>
      </c>
      <c r="O1167" s="162"/>
      <c r="P1167" s="80" t="s">
        <v>7750</v>
      </c>
      <c r="Q1167" s="80" t="s">
        <v>7556</v>
      </c>
      <c r="R1167" s="80"/>
      <c r="S1167" s="163"/>
      <c r="T1167" s="213"/>
      <c r="U1167" s="162"/>
      <c r="V1167" s="164"/>
      <c r="W1167" s="12" t="str">
        <f t="shared" ref="W1167" si="414">IF(COUNTIF(N1167,"spare"),"","Mqtt1")</f>
        <v>Mqtt1</v>
      </c>
      <c r="X1167" s="196" t="s">
        <v>10539</v>
      </c>
      <c r="Y1167" s="6" t="str">
        <f t="shared" si="413"/>
        <v>marpower/450000-firedetection/201h22</v>
      </c>
      <c r="Z1167" s="103" t="str">
        <f t="shared" si="412"/>
        <v>$.alarm</v>
      </c>
      <c r="AB1167" s="6"/>
      <c r="AJ1167" s="80"/>
      <c r="AM1167" s="114">
        <f t="shared" si="410"/>
        <v>1167</v>
      </c>
      <c r="AN1167" s="80"/>
      <c r="AO1167" s="80"/>
      <c r="AP1167" s="80"/>
      <c r="AQ1167" s="80"/>
      <c r="AR1167" s="127" t="s">
        <v>110</v>
      </c>
      <c r="AS1167" s="80"/>
      <c r="AT1167" s="128" t="s">
        <v>9</v>
      </c>
      <c r="AU1167" s="7"/>
      <c r="AV1167" s="129" t="s">
        <v>112</v>
      </c>
      <c r="AW1167" s="126" t="str">
        <f t="shared" si="409"/>
        <v>Please consult operation manual for more information</v>
      </c>
      <c r="AX1167" s="137"/>
      <c r="AY1167" s="147"/>
      <c r="AZ1167" s="167"/>
      <c r="BA1167" s="167"/>
      <c r="BB1167" s="147" t="str">
        <f t="shared" si="392"/>
        <v>1</v>
      </c>
      <c r="BC1167" s="168"/>
      <c r="BD1167" s="165"/>
      <c r="BE1167" s="165"/>
      <c r="BF1167" s="165"/>
      <c r="BG1167" s="165"/>
      <c r="BH1167" s="165"/>
      <c r="BI1167" s="165"/>
      <c r="BJ1167" s="165"/>
      <c r="BK1167" s="165"/>
      <c r="BL1167" s="165"/>
      <c r="BM1167" s="165"/>
      <c r="BN1167" s="165"/>
      <c r="BO1167" s="165"/>
      <c r="BP1167" s="165"/>
      <c r="BQ1167" s="165"/>
      <c r="BS1167" s="6"/>
      <c r="BT1167" s="11"/>
      <c r="BU1167" s="6"/>
      <c r="BV1167" s="6"/>
    </row>
    <row r="1168" spans="1:74" ht="15.75" x14ac:dyDescent="0.25">
      <c r="A1168" s="52" t="s">
        <v>10059</v>
      </c>
      <c r="B1168" s="56"/>
      <c r="C1168" s="7" t="s">
        <v>111</v>
      </c>
      <c r="D1168" s="7" t="s">
        <v>11877</v>
      </c>
      <c r="E1168" s="7"/>
      <c r="F1168" s="64"/>
      <c r="G1168" s="6"/>
      <c r="H1168" s="6"/>
      <c r="I1168" s="10" t="s">
        <v>110</v>
      </c>
      <c r="J1168" s="11" t="s">
        <v>9936</v>
      </c>
      <c r="K1168" s="161"/>
      <c r="L1168" s="176"/>
      <c r="M1168" s="176">
        <v>1000</v>
      </c>
      <c r="O1168" s="162"/>
      <c r="P1168" s="80" t="s">
        <v>7864</v>
      </c>
      <c r="Q1168" s="80" t="s">
        <v>7561</v>
      </c>
      <c r="R1168" s="80"/>
      <c r="S1168" s="163"/>
      <c r="T1168" s="213"/>
      <c r="U1168" s="162"/>
      <c r="V1168" s="164"/>
      <c r="W1168" s="12" t="str">
        <f>IF(COUNTIF(N1168,"spare"),"","Mqtt1")</f>
        <v>Mqtt1</v>
      </c>
      <c r="X1168" s="196" t="s">
        <v>10539</v>
      </c>
      <c r="Y1168" s="6" t="str">
        <f t="shared" si="413"/>
        <v>marpower/450000-firedetection/201h22</v>
      </c>
      <c r="Z1168" s="103" t="str">
        <f t="shared" si="412"/>
        <v>$.prealarm</v>
      </c>
      <c r="AB1168" s="6"/>
      <c r="AJ1168" s="80"/>
      <c r="AM1168" s="114">
        <f t="shared" si="410"/>
        <v>1168</v>
      </c>
      <c r="AN1168" s="80"/>
      <c r="AO1168" s="80"/>
      <c r="AP1168" s="80"/>
      <c r="AQ1168" s="80"/>
      <c r="AR1168" s="127" t="s">
        <v>110</v>
      </c>
      <c r="AS1168" s="80"/>
      <c r="AT1168" s="128" t="s">
        <v>9</v>
      </c>
      <c r="AU1168" s="7"/>
      <c r="AV1168" s="129" t="s">
        <v>116</v>
      </c>
      <c r="AW1168" s="126" t="str">
        <f t="shared" si="409"/>
        <v>Please consult operation manual for more information</v>
      </c>
      <c r="AX1168" s="137"/>
      <c r="AY1168" s="147"/>
      <c r="AZ1168" s="167"/>
      <c r="BA1168" s="167"/>
      <c r="BB1168" s="147" t="str">
        <f t="shared" si="392"/>
        <v>1</v>
      </c>
      <c r="BC1168" s="168"/>
      <c r="BD1168" s="165"/>
      <c r="BE1168" s="165"/>
      <c r="BF1168" s="165"/>
      <c r="BG1168" s="165"/>
      <c r="BH1168" s="165"/>
      <c r="BI1168" s="165"/>
      <c r="BJ1168" s="165"/>
      <c r="BK1168" s="165"/>
      <c r="BL1168" s="165"/>
      <c r="BM1168" s="165"/>
      <c r="BN1168" s="165"/>
      <c r="BO1168" s="165"/>
      <c r="BP1168" s="165"/>
      <c r="BQ1168" s="165"/>
      <c r="BS1168" s="6"/>
      <c r="BT1168" s="11"/>
      <c r="BU1168" s="6"/>
      <c r="BV1168" s="6"/>
    </row>
    <row r="1169" spans="1:74" ht="15.75" x14ac:dyDescent="0.25">
      <c r="A1169" s="52" t="s">
        <v>10055</v>
      </c>
      <c r="B1169" s="56"/>
      <c r="C1169" s="7" t="s">
        <v>111</v>
      </c>
      <c r="D1169" s="7" t="s">
        <v>11877</v>
      </c>
      <c r="E1169" s="7"/>
      <c r="F1169" s="64"/>
      <c r="G1169" s="6"/>
      <c r="H1169" s="6"/>
      <c r="I1169" s="10" t="s">
        <v>110</v>
      </c>
      <c r="J1169" s="11" t="s">
        <v>9937</v>
      </c>
      <c r="K1169" s="161"/>
      <c r="L1169" s="176"/>
      <c r="M1169" s="176">
        <v>1000</v>
      </c>
      <c r="O1169" s="162"/>
      <c r="P1169" s="80" t="s">
        <v>7978</v>
      </c>
      <c r="Q1169" s="80" t="s">
        <v>7562</v>
      </c>
      <c r="R1169" s="80"/>
      <c r="S1169" s="163"/>
      <c r="T1169" s="213"/>
      <c r="U1169" s="162"/>
      <c r="V1169" s="164"/>
      <c r="W1169" s="12" t="str">
        <f>IF(COUNTIF(N1169,"spare"),"","Mqtt1")</f>
        <v>Mqtt1</v>
      </c>
      <c r="X1169" s="196" t="s">
        <v>10539</v>
      </c>
      <c r="Y1169" s="6" t="str">
        <f t="shared" si="413"/>
        <v>marpower/450000-firedetection/201h22</v>
      </c>
      <c r="Z1169" s="103" t="str">
        <f t="shared" si="412"/>
        <v>$.fault</v>
      </c>
      <c r="AB1169" s="6"/>
      <c r="AJ1169" s="80"/>
      <c r="AM1169" s="114">
        <f t="shared" si="410"/>
        <v>1169</v>
      </c>
      <c r="AN1169" s="80"/>
      <c r="AO1169" s="80"/>
      <c r="AP1169" s="80"/>
      <c r="AQ1169" s="80"/>
      <c r="AR1169" s="127" t="s">
        <v>110</v>
      </c>
      <c r="AS1169" s="80"/>
      <c r="AT1169" s="128" t="s">
        <v>9</v>
      </c>
      <c r="AU1169" s="7"/>
      <c r="AV1169" s="129" t="s">
        <v>112</v>
      </c>
      <c r="AW1169" s="126" t="str">
        <f t="shared" si="409"/>
        <v>Please consult operation manual for more information</v>
      </c>
      <c r="AX1169" s="137"/>
      <c r="AY1169" s="147"/>
      <c r="AZ1169" s="167"/>
      <c r="BA1169" s="167"/>
      <c r="BB1169" s="147" t="str">
        <f t="shared" si="392"/>
        <v>1</v>
      </c>
      <c r="BC1169" s="168"/>
      <c r="BD1169" s="165"/>
      <c r="BE1169" s="165"/>
      <c r="BF1169" s="165"/>
      <c r="BG1169" s="165"/>
      <c r="BH1169" s="165"/>
      <c r="BI1169" s="165"/>
      <c r="BJ1169" s="165"/>
      <c r="BK1169" s="165"/>
      <c r="BL1169" s="165"/>
      <c r="BM1169" s="165"/>
      <c r="BN1169" s="165"/>
      <c r="BO1169" s="165"/>
      <c r="BP1169" s="165"/>
      <c r="BQ1169" s="165"/>
      <c r="BS1169" s="6"/>
      <c r="BT1169" s="11"/>
      <c r="BU1169" s="6"/>
      <c r="BV1169" s="6"/>
    </row>
    <row r="1170" spans="1:74" ht="15.75" x14ac:dyDescent="0.25">
      <c r="A1170" s="52" t="s">
        <v>10055</v>
      </c>
      <c r="B1170" s="56"/>
      <c r="C1170" s="7" t="s">
        <v>111</v>
      </c>
      <c r="D1170" s="7" t="s">
        <v>11877</v>
      </c>
      <c r="E1170" s="7"/>
      <c r="F1170" s="64"/>
      <c r="G1170" s="6"/>
      <c r="H1170" s="6"/>
      <c r="I1170" s="10" t="s">
        <v>110</v>
      </c>
      <c r="J1170" s="11" t="s">
        <v>9938</v>
      </c>
      <c r="K1170" s="161"/>
      <c r="L1170" s="176"/>
      <c r="M1170" s="176">
        <v>1000</v>
      </c>
      <c r="O1170" s="162"/>
      <c r="P1170" s="80" t="s">
        <v>8092</v>
      </c>
      <c r="Q1170" s="80" t="s">
        <v>7563</v>
      </c>
      <c r="R1170" s="80"/>
      <c r="S1170" s="163"/>
      <c r="T1170" s="213"/>
      <c r="U1170" s="162"/>
      <c r="V1170" s="164"/>
      <c r="W1170" s="12" t="str">
        <f>IF(COUNTIF(N1170,"spare"),"","Mqtt1")</f>
        <v>Mqtt1</v>
      </c>
      <c r="X1170" s="196" t="s">
        <v>10539</v>
      </c>
      <c r="Y1170" s="6" t="str">
        <f t="shared" si="413"/>
        <v>marpower/450000-firedetection/201h22</v>
      </c>
      <c r="Z1170" s="103" t="str">
        <f t="shared" si="412"/>
        <v>$.disabled</v>
      </c>
      <c r="AB1170" s="6"/>
      <c r="AJ1170" s="80"/>
      <c r="AM1170" s="114">
        <f t="shared" si="410"/>
        <v>1170</v>
      </c>
      <c r="AN1170" s="80"/>
      <c r="AO1170" s="80"/>
      <c r="AP1170" s="80"/>
      <c r="AQ1170" s="80"/>
      <c r="AR1170" s="127" t="s">
        <v>110</v>
      </c>
      <c r="AS1170" s="80"/>
      <c r="AT1170" s="128" t="s">
        <v>9</v>
      </c>
      <c r="AU1170" s="7"/>
      <c r="AV1170" s="129" t="s">
        <v>112</v>
      </c>
      <c r="AW1170" s="126" t="str">
        <f t="shared" si="409"/>
        <v>Please consult operation manual for more information</v>
      </c>
      <c r="AX1170" s="137"/>
      <c r="AY1170" s="147"/>
      <c r="AZ1170" s="167"/>
      <c r="BA1170" s="167"/>
      <c r="BB1170" s="147" t="str">
        <f t="shared" si="392"/>
        <v>1</v>
      </c>
      <c r="BC1170" s="168"/>
      <c r="BD1170" s="165"/>
      <c r="BE1170" s="165"/>
      <c r="BF1170" s="165"/>
      <c r="BG1170" s="165"/>
      <c r="BH1170" s="165"/>
      <c r="BI1170" s="165"/>
      <c r="BJ1170" s="165"/>
      <c r="BK1170" s="165"/>
      <c r="BL1170" s="165"/>
      <c r="BM1170" s="165"/>
      <c r="BN1170" s="165"/>
      <c r="BO1170" s="165"/>
      <c r="BP1170" s="165"/>
      <c r="BQ1170" s="165"/>
      <c r="BS1170" s="6"/>
      <c r="BT1170" s="11"/>
      <c r="BU1170" s="6"/>
      <c r="BV1170" s="6"/>
    </row>
    <row r="1171" spans="1:74" ht="15.75" x14ac:dyDescent="0.25">
      <c r="A1171" s="52" t="s">
        <v>10055</v>
      </c>
      <c r="B1171" s="56"/>
      <c r="C1171" s="7" t="s">
        <v>111</v>
      </c>
      <c r="D1171" s="7" t="s">
        <v>11877</v>
      </c>
      <c r="E1171" s="7"/>
      <c r="F1171" s="64"/>
      <c r="G1171" s="6"/>
      <c r="H1171" s="6"/>
      <c r="I1171" s="10" t="s">
        <v>110</v>
      </c>
      <c r="J1171" s="11" t="s">
        <v>9939</v>
      </c>
      <c r="K1171" s="161"/>
      <c r="L1171" s="176"/>
      <c r="M1171" s="176">
        <v>1000</v>
      </c>
      <c r="O1171" s="162"/>
      <c r="P1171" s="80" t="s">
        <v>8206</v>
      </c>
      <c r="Q1171" s="80" t="s">
        <v>7564</v>
      </c>
      <c r="R1171" s="80"/>
      <c r="S1171" s="163"/>
      <c r="T1171" s="213"/>
      <c r="U1171" s="162"/>
      <c r="V1171" s="164"/>
      <c r="W1171" s="12" t="str">
        <f>IF(COUNTIF(N1171,"spare"),"","Mqtt1")</f>
        <v>Mqtt1</v>
      </c>
      <c r="X1171" s="196" t="s">
        <v>10539</v>
      </c>
      <c r="Y1171" s="6" t="str">
        <f t="shared" si="413"/>
        <v>marpower/450000-firedetection/201h22</v>
      </c>
      <c r="Z1171" s="103" t="str">
        <f t="shared" si="412"/>
        <v>$.test</v>
      </c>
      <c r="AB1171" s="6"/>
      <c r="AJ1171" s="80"/>
      <c r="AM1171" s="114" t="str">
        <f t="shared" si="410"/>
        <v/>
      </c>
      <c r="AN1171" s="80"/>
      <c r="AO1171" s="80"/>
      <c r="AP1171" s="80"/>
      <c r="AQ1171" s="80"/>
      <c r="AR1171" s="127"/>
      <c r="AS1171" s="80"/>
      <c r="AT1171" s="7"/>
      <c r="AU1171" s="7"/>
      <c r="AV1171" s="165"/>
      <c r="AW1171" s="126" t="str">
        <f t="shared" si="409"/>
        <v/>
      </c>
      <c r="AX1171" s="137"/>
      <c r="AY1171" s="147"/>
      <c r="AZ1171" s="167"/>
      <c r="BA1171" s="167"/>
      <c r="BB1171" s="147" t="str">
        <f t="shared" si="392"/>
        <v/>
      </c>
      <c r="BC1171" s="168"/>
      <c r="BD1171" s="165"/>
      <c r="BE1171" s="165"/>
      <c r="BF1171" s="165"/>
      <c r="BG1171" s="165"/>
      <c r="BH1171" s="165"/>
      <c r="BI1171" s="165"/>
      <c r="BJ1171" s="165"/>
      <c r="BK1171" s="165"/>
      <c r="BL1171" s="165"/>
      <c r="BM1171" s="165"/>
      <c r="BN1171" s="165"/>
      <c r="BO1171" s="165"/>
      <c r="BP1171" s="165"/>
      <c r="BQ1171" s="165"/>
      <c r="BS1171" s="6"/>
      <c r="BT1171" s="11"/>
      <c r="BU1171" s="6"/>
      <c r="BV1171" s="6"/>
    </row>
    <row r="1172" spans="1:74" ht="15.75" x14ac:dyDescent="0.25">
      <c r="A1172" s="52" t="s">
        <v>10055</v>
      </c>
      <c r="B1172" s="56"/>
      <c r="C1172" s="7" t="s">
        <v>9455</v>
      </c>
      <c r="D1172" s="7" t="s">
        <v>11877</v>
      </c>
      <c r="E1172" s="7"/>
      <c r="F1172" s="64"/>
      <c r="G1172" s="6"/>
      <c r="H1172" s="6"/>
      <c r="I1172"/>
      <c r="J1172" s="11" t="s">
        <v>7030</v>
      </c>
      <c r="K1172" s="161" t="s">
        <v>511</v>
      </c>
      <c r="L1172" s="176"/>
      <c r="M1172" s="176">
        <v>1000</v>
      </c>
      <c r="N1172" s="80" t="s">
        <v>1396</v>
      </c>
      <c r="O1172" s="162"/>
      <c r="P1172" s="80" t="s">
        <v>7506</v>
      </c>
      <c r="Q1172" s="80"/>
      <c r="R1172" s="80"/>
      <c r="S1172" s="163"/>
      <c r="T1172" s="213"/>
      <c r="U1172" s="162"/>
      <c r="V1172" s="164"/>
      <c r="W1172" s="12"/>
      <c r="X1172" s="196" t="s">
        <v>10445</v>
      </c>
      <c r="Y1172" s="6"/>
      <c r="Z1172" s="103"/>
      <c r="AA1172" s="12">
        <v>1</v>
      </c>
      <c r="AB1172" s="6" t="s">
        <v>196</v>
      </c>
      <c r="AC1172" s="103">
        <v>63</v>
      </c>
      <c r="AJ1172" s="80"/>
      <c r="AK1172" s="113" t="s">
        <v>11878</v>
      </c>
      <c r="AM1172" s="114" t="str">
        <f t="shared" si="410"/>
        <v/>
      </c>
      <c r="AN1172" s="80"/>
      <c r="AO1172" s="80"/>
      <c r="AP1172" s="80"/>
      <c r="AQ1172" s="80"/>
      <c r="AR1172" s="127"/>
      <c r="AS1172" s="80"/>
      <c r="AT1172" s="7"/>
      <c r="AU1172" s="7"/>
      <c r="AV1172" s="165"/>
      <c r="AW1172" s="126" t="str">
        <f t="shared" si="409"/>
        <v/>
      </c>
      <c r="AX1172" s="137"/>
      <c r="AY1172" s="147"/>
      <c r="AZ1172" s="167"/>
      <c r="BA1172" s="167"/>
      <c r="BB1172" s="147" t="str">
        <f t="shared" si="392"/>
        <v/>
      </c>
      <c r="BC1172" s="168"/>
      <c r="BD1172" s="165"/>
      <c r="BE1172" s="165"/>
      <c r="BF1172" s="165"/>
      <c r="BG1172" s="165"/>
      <c r="BH1172" s="165"/>
      <c r="BI1172" s="165"/>
      <c r="BJ1172" s="165"/>
      <c r="BK1172" s="165"/>
      <c r="BL1172" s="165"/>
      <c r="BM1172" s="165"/>
      <c r="BN1172" s="165"/>
      <c r="BO1172" s="165"/>
      <c r="BP1172" s="165"/>
      <c r="BQ1172" s="165"/>
      <c r="BS1172" s="6"/>
      <c r="BT1172" s="11"/>
      <c r="BU1172" s="6"/>
      <c r="BV1172" s="6"/>
    </row>
    <row r="1173" spans="1:74" ht="15.75" x14ac:dyDescent="0.25">
      <c r="A1173" s="52" t="s">
        <v>10055</v>
      </c>
      <c r="B1173" s="56"/>
      <c r="C1173" s="7" t="s">
        <v>111</v>
      </c>
      <c r="D1173" s="7" t="s">
        <v>11877</v>
      </c>
      <c r="E1173" s="7"/>
      <c r="F1173" s="64"/>
      <c r="G1173" s="6"/>
      <c r="H1173" s="6"/>
      <c r="I1173" s="10" t="s">
        <v>110</v>
      </c>
      <c r="J1173" s="11" t="s">
        <v>9940</v>
      </c>
      <c r="K1173" s="161"/>
      <c r="L1173" s="176"/>
      <c r="M1173" s="176">
        <v>1000</v>
      </c>
      <c r="O1173" s="162"/>
      <c r="P1173" s="80" t="s">
        <v>7751</v>
      </c>
      <c r="Q1173" s="80" t="s">
        <v>7565</v>
      </c>
      <c r="R1173" s="80"/>
      <c r="S1173" s="163"/>
      <c r="T1173" s="213"/>
      <c r="U1173" s="162"/>
      <c r="V1173" s="164"/>
      <c r="W1173" s="12" t="str">
        <f t="shared" ref="W1173" si="415">IF(COUNTIF(N1173,"spare"),"","Mqtt1")</f>
        <v>Mqtt1</v>
      </c>
      <c r="X1173" s="196" t="s">
        <v>10540</v>
      </c>
      <c r="Y1173" s="6" t="str">
        <f>LOWER(SUBSTITUTE(SUBSTITUTE(IF(COUNTIF(N1173,"spare"),"",_xlfn.CONCAT("marpower/",IF(X1173&lt;&gt;"","450000 FIREDETECTION/"&amp;X1173,"450000 FIREDETECTION GENERAL")))," ","-"),"_","-"))</f>
        <v>marpower/450000-firedetection/201h36</v>
      </c>
      <c r="Z1173" s="103" t="str">
        <f t="shared" ref="Z1173:Z1182" si="416">IF(COUNTIF(N1173,"spare"),"","$."&amp;_xlfn.REGEXREPLACE(IF(X1173="",J1173,_xlfn.REGEXREPLACE(J1173,".*_","")),"^FIRE_",""))</f>
        <v>$.alarm</v>
      </c>
      <c r="AB1173" s="6"/>
      <c r="AJ1173" s="80"/>
      <c r="AM1173" s="114">
        <f t="shared" si="410"/>
        <v>1173</v>
      </c>
      <c r="AN1173" s="80"/>
      <c r="AO1173" s="80"/>
      <c r="AP1173" s="80"/>
      <c r="AQ1173" s="80"/>
      <c r="AR1173" s="127" t="s">
        <v>110</v>
      </c>
      <c r="AS1173" s="80"/>
      <c r="AT1173" s="128" t="s">
        <v>9</v>
      </c>
      <c r="AU1173" s="7"/>
      <c r="AV1173" s="129" t="s">
        <v>112</v>
      </c>
      <c r="AW1173" s="126" t="str">
        <f t="shared" si="409"/>
        <v>Please consult operation manual for more information</v>
      </c>
      <c r="AX1173" s="137"/>
      <c r="AY1173" s="147"/>
      <c r="AZ1173" s="167"/>
      <c r="BA1173" s="167"/>
      <c r="BB1173" s="147" t="str">
        <f t="shared" si="392"/>
        <v>1</v>
      </c>
      <c r="BC1173" s="168"/>
      <c r="BD1173" s="165"/>
      <c r="BE1173" s="165"/>
      <c r="BF1173" s="165"/>
      <c r="BG1173" s="165"/>
      <c r="BH1173" s="165"/>
      <c r="BI1173" s="165"/>
      <c r="BJ1173" s="165"/>
      <c r="BK1173" s="165"/>
      <c r="BL1173" s="165"/>
      <c r="BM1173" s="165"/>
      <c r="BN1173" s="165"/>
      <c r="BO1173" s="165"/>
      <c r="BP1173" s="165"/>
      <c r="BQ1173" s="165"/>
      <c r="BS1173" s="6"/>
      <c r="BT1173" s="11"/>
      <c r="BU1173" s="6"/>
      <c r="BV1173" s="6"/>
    </row>
    <row r="1174" spans="1:74" ht="15.75" x14ac:dyDescent="0.25">
      <c r="A1174" s="52" t="s">
        <v>10059</v>
      </c>
      <c r="B1174" s="56"/>
      <c r="C1174" s="7" t="s">
        <v>111</v>
      </c>
      <c r="D1174" s="7" t="s">
        <v>11877</v>
      </c>
      <c r="E1174" s="7"/>
      <c r="F1174" s="64"/>
      <c r="G1174" s="6"/>
      <c r="H1174" s="6"/>
      <c r="I1174" s="10" t="s">
        <v>110</v>
      </c>
      <c r="J1174" s="11" t="s">
        <v>9941</v>
      </c>
      <c r="K1174" s="161"/>
      <c r="L1174" s="176"/>
      <c r="M1174" s="176">
        <v>1000</v>
      </c>
      <c r="O1174" s="162"/>
      <c r="P1174" s="80" t="s">
        <v>7865</v>
      </c>
      <c r="Q1174" s="80" t="s">
        <v>7567</v>
      </c>
      <c r="R1174" s="80"/>
      <c r="S1174" s="163"/>
      <c r="T1174" s="213"/>
      <c r="U1174" s="162"/>
      <c r="V1174" s="164"/>
      <c r="W1174" s="12" t="str">
        <f>IF(COUNTIF(N1174,"spare"),"","Mqtt1")</f>
        <v>Mqtt1</v>
      </c>
      <c r="X1174" s="196" t="s">
        <v>10540</v>
      </c>
      <c r="Y1174" s="6" t="str">
        <f t="shared" ref="Y1174:Y1182" si="417">LOWER(SUBSTITUTE(SUBSTITUTE(IF(COUNTIF(N1174,"spare"),"",_xlfn.CONCAT("marpower/",IF(X1174&lt;&gt;"","450000 FIREDETECTION/"&amp;X1174,"450000 FIREDETECTION GENERAL")))," ","-"),"_","-"))</f>
        <v>marpower/450000-firedetection/201h36</v>
      </c>
      <c r="Z1174" s="103" t="str">
        <f t="shared" si="416"/>
        <v>$.prealarm</v>
      </c>
      <c r="AB1174" s="6"/>
      <c r="AJ1174" s="80"/>
      <c r="AM1174" s="114">
        <f t="shared" si="410"/>
        <v>1174</v>
      </c>
      <c r="AN1174" s="80"/>
      <c r="AO1174" s="80"/>
      <c r="AP1174" s="80"/>
      <c r="AQ1174" s="80"/>
      <c r="AR1174" s="127" t="s">
        <v>110</v>
      </c>
      <c r="AS1174" s="80"/>
      <c r="AT1174" s="128" t="s">
        <v>9</v>
      </c>
      <c r="AU1174" s="7"/>
      <c r="AV1174" s="129" t="s">
        <v>116</v>
      </c>
      <c r="AW1174" s="126" t="str">
        <f t="shared" si="409"/>
        <v>Please consult operation manual for more information</v>
      </c>
      <c r="AX1174" s="137"/>
      <c r="AY1174" s="147"/>
      <c r="AZ1174" s="167"/>
      <c r="BA1174" s="167"/>
      <c r="BB1174" s="147" t="str">
        <f t="shared" si="392"/>
        <v>1</v>
      </c>
      <c r="BC1174" s="168"/>
      <c r="BD1174" s="165"/>
      <c r="BE1174" s="165"/>
      <c r="BF1174" s="165"/>
      <c r="BG1174" s="165"/>
      <c r="BH1174" s="165"/>
      <c r="BI1174" s="165"/>
      <c r="BJ1174" s="165"/>
      <c r="BK1174" s="165"/>
      <c r="BL1174" s="165"/>
      <c r="BM1174" s="165"/>
      <c r="BN1174" s="165"/>
      <c r="BO1174" s="165"/>
      <c r="BP1174" s="165"/>
      <c r="BQ1174" s="165"/>
      <c r="BS1174" s="6"/>
      <c r="BT1174" s="11"/>
      <c r="BU1174" s="6"/>
      <c r="BV1174" s="6"/>
    </row>
    <row r="1175" spans="1:74" ht="15.75" x14ac:dyDescent="0.25">
      <c r="A1175" s="52" t="s">
        <v>10055</v>
      </c>
      <c r="B1175" s="56"/>
      <c r="C1175" s="7" t="s">
        <v>111</v>
      </c>
      <c r="D1175" s="7" t="s">
        <v>11877</v>
      </c>
      <c r="E1175" s="7"/>
      <c r="F1175" s="64"/>
      <c r="G1175" s="6"/>
      <c r="H1175" s="6"/>
      <c r="I1175" s="10" t="s">
        <v>110</v>
      </c>
      <c r="J1175" s="11" t="s">
        <v>9942</v>
      </c>
      <c r="K1175" s="161"/>
      <c r="L1175" s="176"/>
      <c r="M1175" s="176">
        <v>1000</v>
      </c>
      <c r="O1175" s="162"/>
      <c r="P1175" s="80" t="s">
        <v>7979</v>
      </c>
      <c r="Q1175" s="80" t="s">
        <v>7568</v>
      </c>
      <c r="R1175" s="80"/>
      <c r="S1175" s="163"/>
      <c r="T1175" s="213"/>
      <c r="U1175" s="162"/>
      <c r="V1175" s="164"/>
      <c r="W1175" s="12" t="str">
        <f>IF(COUNTIF(N1175,"spare"),"","Mqtt1")</f>
        <v>Mqtt1</v>
      </c>
      <c r="X1175" s="196" t="s">
        <v>10540</v>
      </c>
      <c r="Y1175" s="6" t="str">
        <f t="shared" si="417"/>
        <v>marpower/450000-firedetection/201h36</v>
      </c>
      <c r="Z1175" s="103" t="str">
        <f t="shared" si="416"/>
        <v>$.fault</v>
      </c>
      <c r="AB1175" s="6"/>
      <c r="AJ1175" s="80"/>
      <c r="AM1175" s="114">
        <f t="shared" si="410"/>
        <v>1175</v>
      </c>
      <c r="AN1175" s="80"/>
      <c r="AO1175" s="80"/>
      <c r="AP1175" s="80"/>
      <c r="AQ1175" s="80"/>
      <c r="AR1175" s="127" t="s">
        <v>110</v>
      </c>
      <c r="AS1175" s="80"/>
      <c r="AT1175" s="128" t="s">
        <v>9</v>
      </c>
      <c r="AU1175" s="7"/>
      <c r="AV1175" s="129" t="s">
        <v>112</v>
      </c>
      <c r="AW1175" s="126" t="str">
        <f t="shared" si="409"/>
        <v>Please consult operation manual for more information</v>
      </c>
      <c r="AX1175" s="137"/>
      <c r="AY1175" s="147"/>
      <c r="AZ1175" s="167"/>
      <c r="BA1175" s="167"/>
      <c r="BB1175" s="147" t="str">
        <f t="shared" si="392"/>
        <v>1</v>
      </c>
      <c r="BC1175" s="168"/>
      <c r="BD1175" s="165"/>
      <c r="BE1175" s="165"/>
      <c r="BF1175" s="165"/>
      <c r="BG1175" s="165"/>
      <c r="BH1175" s="165"/>
      <c r="BI1175" s="165"/>
      <c r="BJ1175" s="165"/>
      <c r="BK1175" s="165"/>
      <c r="BL1175" s="165"/>
      <c r="BM1175" s="165"/>
      <c r="BN1175" s="165"/>
      <c r="BO1175" s="165"/>
      <c r="BP1175" s="165"/>
      <c r="BQ1175" s="165"/>
      <c r="BS1175" s="6"/>
      <c r="BT1175" s="11"/>
      <c r="BU1175" s="6"/>
      <c r="BV1175" s="6"/>
    </row>
    <row r="1176" spans="1:74" ht="15.75" x14ac:dyDescent="0.25">
      <c r="A1176" s="52" t="s">
        <v>10055</v>
      </c>
      <c r="B1176" s="56"/>
      <c r="C1176" s="7" t="s">
        <v>111</v>
      </c>
      <c r="D1176" s="7" t="s">
        <v>11877</v>
      </c>
      <c r="E1176" s="7"/>
      <c r="F1176" s="64"/>
      <c r="G1176" s="6"/>
      <c r="H1176" s="6"/>
      <c r="I1176" s="10" t="s">
        <v>110</v>
      </c>
      <c r="J1176" s="11" t="s">
        <v>9943</v>
      </c>
      <c r="K1176" s="161"/>
      <c r="L1176" s="176"/>
      <c r="M1176" s="176">
        <v>1000</v>
      </c>
      <c r="O1176" s="162"/>
      <c r="P1176" s="80" t="s">
        <v>8093</v>
      </c>
      <c r="Q1176" s="80" t="s">
        <v>7569</v>
      </c>
      <c r="R1176" s="80"/>
      <c r="S1176" s="163"/>
      <c r="T1176" s="213"/>
      <c r="U1176" s="162"/>
      <c r="V1176" s="164"/>
      <c r="W1176" s="12" t="str">
        <f>IF(COUNTIF(N1176,"spare"),"","Mqtt1")</f>
        <v>Mqtt1</v>
      </c>
      <c r="X1176" s="196" t="s">
        <v>10540</v>
      </c>
      <c r="Y1176" s="6" t="str">
        <f t="shared" si="417"/>
        <v>marpower/450000-firedetection/201h36</v>
      </c>
      <c r="Z1176" s="103" t="str">
        <f t="shared" si="416"/>
        <v>$.disabled</v>
      </c>
      <c r="AB1176" s="6"/>
      <c r="AJ1176" s="80"/>
      <c r="AM1176" s="114">
        <f t="shared" si="410"/>
        <v>1176</v>
      </c>
      <c r="AN1176" s="80"/>
      <c r="AO1176" s="80"/>
      <c r="AP1176" s="80"/>
      <c r="AQ1176" s="80"/>
      <c r="AR1176" s="127" t="s">
        <v>110</v>
      </c>
      <c r="AS1176" s="80"/>
      <c r="AT1176" s="128" t="s">
        <v>9</v>
      </c>
      <c r="AU1176" s="7"/>
      <c r="AV1176" s="129" t="s">
        <v>112</v>
      </c>
      <c r="AW1176" s="126" t="str">
        <f t="shared" si="409"/>
        <v>Please consult operation manual for more information</v>
      </c>
      <c r="AX1176" s="137"/>
      <c r="AY1176" s="147"/>
      <c r="AZ1176" s="167"/>
      <c r="BA1176" s="167"/>
      <c r="BB1176" s="147" t="str">
        <f t="shared" ref="BB1176:BB1239" si="418">IF(ISNUMBER(AM1176),"1","")</f>
        <v>1</v>
      </c>
      <c r="BC1176" s="168"/>
      <c r="BD1176" s="165"/>
      <c r="BE1176" s="165"/>
      <c r="BF1176" s="165"/>
      <c r="BG1176" s="165"/>
      <c r="BH1176" s="165"/>
      <c r="BI1176" s="165"/>
      <c r="BJ1176" s="165"/>
      <c r="BK1176" s="165"/>
      <c r="BL1176" s="165"/>
      <c r="BM1176" s="165"/>
      <c r="BN1176" s="165"/>
      <c r="BO1176" s="165"/>
      <c r="BP1176" s="165"/>
      <c r="BQ1176" s="165"/>
      <c r="BS1176" s="6"/>
      <c r="BT1176" s="11"/>
      <c r="BU1176" s="6"/>
      <c r="BV1176" s="6"/>
    </row>
    <row r="1177" spans="1:74" ht="15.75" x14ac:dyDescent="0.25">
      <c r="A1177" s="52" t="s">
        <v>10055</v>
      </c>
      <c r="B1177" s="56"/>
      <c r="C1177" s="7" t="s">
        <v>111</v>
      </c>
      <c r="D1177" s="7" t="s">
        <v>11877</v>
      </c>
      <c r="E1177" s="7"/>
      <c r="F1177" s="64"/>
      <c r="G1177" s="6"/>
      <c r="H1177" s="6"/>
      <c r="I1177" s="10" t="s">
        <v>110</v>
      </c>
      <c r="J1177" s="11" t="s">
        <v>9944</v>
      </c>
      <c r="K1177" s="161"/>
      <c r="L1177" s="176"/>
      <c r="M1177" s="176">
        <v>1000</v>
      </c>
      <c r="O1177" s="162"/>
      <c r="P1177" s="80" t="s">
        <v>8207</v>
      </c>
      <c r="Q1177" s="80" t="s">
        <v>7570</v>
      </c>
      <c r="R1177" s="80"/>
      <c r="S1177" s="163"/>
      <c r="T1177" s="213"/>
      <c r="U1177" s="162"/>
      <c r="V1177" s="164"/>
      <c r="W1177" s="12" t="str">
        <f>IF(COUNTIF(N1177,"spare"),"","Mqtt1")</f>
        <v>Mqtt1</v>
      </c>
      <c r="X1177" s="196" t="s">
        <v>10540</v>
      </c>
      <c r="Y1177" s="6" t="str">
        <f t="shared" si="417"/>
        <v>marpower/450000-firedetection/201h36</v>
      </c>
      <c r="Z1177" s="103" t="str">
        <f t="shared" si="416"/>
        <v>$.test</v>
      </c>
      <c r="AB1177" s="6"/>
      <c r="AJ1177" s="80"/>
      <c r="AM1177" s="114" t="str">
        <f t="shared" si="410"/>
        <v/>
      </c>
      <c r="AN1177" s="80"/>
      <c r="AO1177" s="80"/>
      <c r="AP1177" s="80"/>
      <c r="AQ1177" s="80"/>
      <c r="AR1177" s="127"/>
      <c r="AS1177" s="80"/>
      <c r="AT1177" s="7"/>
      <c r="AU1177" s="7"/>
      <c r="AV1177" s="165"/>
      <c r="AW1177" s="126" t="str">
        <f t="shared" si="409"/>
        <v/>
      </c>
      <c r="AX1177" s="137"/>
      <c r="AY1177" s="147"/>
      <c r="AZ1177" s="167"/>
      <c r="BA1177" s="167"/>
      <c r="BB1177" s="147" t="str">
        <f t="shared" si="418"/>
        <v/>
      </c>
      <c r="BC1177" s="168"/>
      <c r="BD1177" s="165"/>
      <c r="BE1177" s="165"/>
      <c r="BF1177" s="165"/>
      <c r="BG1177" s="165"/>
      <c r="BH1177" s="165"/>
      <c r="BI1177" s="165"/>
      <c r="BJ1177" s="165"/>
      <c r="BK1177" s="165"/>
      <c r="BL1177" s="165"/>
      <c r="BM1177" s="165"/>
      <c r="BN1177" s="165"/>
      <c r="BO1177" s="165"/>
      <c r="BP1177" s="165"/>
      <c r="BQ1177" s="165"/>
      <c r="BS1177" s="6"/>
      <c r="BT1177" s="11"/>
      <c r="BU1177" s="6"/>
      <c r="BV1177" s="6"/>
    </row>
    <row r="1178" spans="1:74" ht="15.75" x14ac:dyDescent="0.25">
      <c r="A1178" s="52" t="s">
        <v>10055</v>
      </c>
      <c r="B1178" s="56"/>
      <c r="C1178" s="7" t="s">
        <v>111</v>
      </c>
      <c r="D1178" s="7" t="s">
        <v>11877</v>
      </c>
      <c r="E1178" s="7"/>
      <c r="F1178" s="64"/>
      <c r="G1178" s="6"/>
      <c r="H1178" s="6"/>
      <c r="I1178" s="10" t="s">
        <v>110</v>
      </c>
      <c r="J1178" s="11" t="s">
        <v>9945</v>
      </c>
      <c r="K1178" s="161"/>
      <c r="L1178" s="176"/>
      <c r="M1178" s="176">
        <v>1000</v>
      </c>
      <c r="O1178" s="162"/>
      <c r="P1178" s="80" t="s">
        <v>7752</v>
      </c>
      <c r="Q1178" s="80" t="s">
        <v>7566</v>
      </c>
      <c r="R1178" s="80"/>
      <c r="S1178" s="163"/>
      <c r="T1178" s="213"/>
      <c r="U1178" s="162"/>
      <c r="V1178" s="164"/>
      <c r="W1178" s="12" t="str">
        <f t="shared" ref="W1178" si="419">IF(COUNTIF(N1178,"spare"),"","Mqtt1")</f>
        <v>Mqtt1</v>
      </c>
      <c r="X1178" s="196" t="s">
        <v>10541</v>
      </c>
      <c r="Y1178" s="6" t="str">
        <f t="shared" si="417"/>
        <v>marpower/450000-firedetection/201h37</v>
      </c>
      <c r="Z1178" s="103" t="str">
        <f t="shared" si="416"/>
        <v>$.alarm</v>
      </c>
      <c r="AB1178" s="6"/>
      <c r="AJ1178" s="80"/>
      <c r="AM1178" s="114">
        <f t="shared" si="410"/>
        <v>1178</v>
      </c>
      <c r="AN1178" s="80"/>
      <c r="AO1178" s="80"/>
      <c r="AP1178" s="80"/>
      <c r="AQ1178" s="80"/>
      <c r="AR1178" s="127" t="s">
        <v>110</v>
      </c>
      <c r="AS1178" s="80"/>
      <c r="AT1178" s="128" t="s">
        <v>9</v>
      </c>
      <c r="AU1178" s="7"/>
      <c r="AV1178" s="129" t="s">
        <v>112</v>
      </c>
      <c r="AW1178" s="126" t="str">
        <f t="shared" si="409"/>
        <v>Please consult operation manual for more information</v>
      </c>
      <c r="AX1178" s="137"/>
      <c r="AY1178" s="147"/>
      <c r="AZ1178" s="167"/>
      <c r="BA1178" s="167"/>
      <c r="BB1178" s="147" t="str">
        <f t="shared" si="418"/>
        <v>1</v>
      </c>
      <c r="BC1178" s="168"/>
      <c r="BD1178" s="165"/>
      <c r="BE1178" s="165"/>
      <c r="BF1178" s="165"/>
      <c r="BG1178" s="165"/>
      <c r="BH1178" s="165"/>
      <c r="BI1178" s="165"/>
      <c r="BJ1178" s="165"/>
      <c r="BK1178" s="165"/>
      <c r="BL1178" s="165"/>
      <c r="BM1178" s="165"/>
      <c r="BN1178" s="165"/>
      <c r="BO1178" s="165"/>
      <c r="BP1178" s="165"/>
      <c r="BQ1178" s="165"/>
      <c r="BS1178" s="6"/>
      <c r="BT1178" s="11"/>
      <c r="BU1178" s="6"/>
      <c r="BV1178" s="6"/>
    </row>
    <row r="1179" spans="1:74" ht="15.75" x14ac:dyDescent="0.25">
      <c r="A1179" s="52" t="s">
        <v>10059</v>
      </c>
      <c r="B1179" s="56"/>
      <c r="C1179" s="7" t="s">
        <v>111</v>
      </c>
      <c r="D1179" s="7" t="s">
        <v>11877</v>
      </c>
      <c r="E1179" s="7"/>
      <c r="F1179" s="64"/>
      <c r="G1179" s="6"/>
      <c r="H1179" s="6"/>
      <c r="I1179" s="10" t="s">
        <v>110</v>
      </c>
      <c r="J1179" s="11" t="s">
        <v>9946</v>
      </c>
      <c r="K1179" s="161"/>
      <c r="L1179" s="176"/>
      <c r="M1179" s="176">
        <v>1000</v>
      </c>
      <c r="O1179" s="162"/>
      <c r="P1179" s="80" t="s">
        <v>7866</v>
      </c>
      <c r="Q1179" s="80" t="s">
        <v>7571</v>
      </c>
      <c r="R1179" s="80"/>
      <c r="S1179" s="163"/>
      <c r="T1179" s="213"/>
      <c r="U1179" s="162"/>
      <c r="V1179" s="164"/>
      <c r="W1179" s="12" t="str">
        <f>IF(COUNTIF(N1179,"spare"),"","Mqtt1")</f>
        <v>Mqtt1</v>
      </c>
      <c r="X1179" s="196" t="s">
        <v>10541</v>
      </c>
      <c r="Y1179" s="6" t="str">
        <f t="shared" si="417"/>
        <v>marpower/450000-firedetection/201h37</v>
      </c>
      <c r="Z1179" s="103" t="str">
        <f t="shared" si="416"/>
        <v>$.prealarm</v>
      </c>
      <c r="AB1179" s="6"/>
      <c r="AJ1179" s="80"/>
      <c r="AM1179" s="114">
        <f t="shared" si="410"/>
        <v>1179</v>
      </c>
      <c r="AN1179" s="80"/>
      <c r="AO1179" s="80"/>
      <c r="AP1179" s="80"/>
      <c r="AQ1179" s="80"/>
      <c r="AR1179" s="127" t="s">
        <v>110</v>
      </c>
      <c r="AS1179" s="80"/>
      <c r="AT1179" s="128" t="s">
        <v>9</v>
      </c>
      <c r="AU1179" s="7"/>
      <c r="AV1179" s="129" t="s">
        <v>116</v>
      </c>
      <c r="AW1179" s="126" t="str">
        <f t="shared" si="409"/>
        <v>Please consult operation manual for more information</v>
      </c>
      <c r="AX1179" s="137"/>
      <c r="AY1179" s="147"/>
      <c r="AZ1179" s="167"/>
      <c r="BA1179" s="167"/>
      <c r="BB1179" s="147" t="str">
        <f t="shared" si="418"/>
        <v>1</v>
      </c>
      <c r="BC1179" s="168"/>
      <c r="BD1179" s="165"/>
      <c r="BE1179" s="165"/>
      <c r="BF1179" s="165"/>
      <c r="BG1179" s="165"/>
      <c r="BH1179" s="165"/>
      <c r="BI1179" s="165"/>
      <c r="BJ1179" s="165"/>
      <c r="BK1179" s="165"/>
      <c r="BL1179" s="165"/>
      <c r="BM1179" s="165"/>
      <c r="BN1179" s="165"/>
      <c r="BO1179" s="165"/>
      <c r="BP1179" s="165"/>
      <c r="BQ1179" s="165"/>
      <c r="BS1179" s="6"/>
      <c r="BT1179" s="11"/>
      <c r="BU1179" s="6"/>
      <c r="BV1179" s="6"/>
    </row>
    <row r="1180" spans="1:74" ht="15.75" x14ac:dyDescent="0.25">
      <c r="A1180" s="52" t="s">
        <v>10055</v>
      </c>
      <c r="B1180" s="56"/>
      <c r="C1180" s="7" t="s">
        <v>111</v>
      </c>
      <c r="D1180" s="7" t="s">
        <v>11877</v>
      </c>
      <c r="E1180" s="7"/>
      <c r="F1180" s="64"/>
      <c r="G1180" s="6"/>
      <c r="H1180" s="6"/>
      <c r="I1180" s="10" t="s">
        <v>110</v>
      </c>
      <c r="J1180" s="11" t="s">
        <v>9947</v>
      </c>
      <c r="K1180" s="161"/>
      <c r="L1180" s="176"/>
      <c r="M1180" s="176">
        <v>1000</v>
      </c>
      <c r="O1180" s="162"/>
      <c r="P1180" s="80" t="s">
        <v>7980</v>
      </c>
      <c r="Q1180" s="80" t="s">
        <v>7572</v>
      </c>
      <c r="R1180" s="80"/>
      <c r="S1180" s="163"/>
      <c r="T1180" s="213"/>
      <c r="U1180" s="162"/>
      <c r="V1180" s="164"/>
      <c r="W1180" s="12" t="str">
        <f>IF(COUNTIF(N1180,"spare"),"","Mqtt1")</f>
        <v>Mqtt1</v>
      </c>
      <c r="X1180" s="196" t="s">
        <v>10541</v>
      </c>
      <c r="Y1180" s="6" t="str">
        <f t="shared" si="417"/>
        <v>marpower/450000-firedetection/201h37</v>
      </c>
      <c r="Z1180" s="103" t="str">
        <f t="shared" si="416"/>
        <v>$.fault</v>
      </c>
      <c r="AB1180" s="6"/>
      <c r="AJ1180" s="80"/>
      <c r="AM1180" s="114">
        <f t="shared" si="410"/>
        <v>1180</v>
      </c>
      <c r="AN1180" s="80"/>
      <c r="AO1180" s="80"/>
      <c r="AP1180" s="80"/>
      <c r="AQ1180" s="80"/>
      <c r="AR1180" s="127" t="s">
        <v>110</v>
      </c>
      <c r="AS1180" s="80"/>
      <c r="AT1180" s="128" t="s">
        <v>9</v>
      </c>
      <c r="AU1180" s="7"/>
      <c r="AV1180" s="129" t="s">
        <v>112</v>
      </c>
      <c r="AW1180" s="126" t="str">
        <f t="shared" si="409"/>
        <v>Please consult operation manual for more information</v>
      </c>
      <c r="AX1180" s="137"/>
      <c r="AY1180" s="147"/>
      <c r="AZ1180" s="167"/>
      <c r="BA1180" s="167"/>
      <c r="BB1180" s="147" t="str">
        <f t="shared" si="418"/>
        <v>1</v>
      </c>
      <c r="BC1180" s="168"/>
      <c r="BD1180" s="165"/>
      <c r="BE1180" s="165"/>
      <c r="BF1180" s="165"/>
      <c r="BG1180" s="165"/>
      <c r="BH1180" s="165"/>
      <c r="BI1180" s="165"/>
      <c r="BJ1180" s="165"/>
      <c r="BK1180" s="165"/>
      <c r="BL1180" s="165"/>
      <c r="BM1180" s="165"/>
      <c r="BN1180" s="165"/>
      <c r="BO1180" s="165"/>
      <c r="BP1180" s="165"/>
      <c r="BQ1180" s="165"/>
      <c r="BS1180" s="6"/>
      <c r="BT1180" s="11"/>
      <c r="BU1180" s="6"/>
      <c r="BV1180" s="6"/>
    </row>
    <row r="1181" spans="1:74" ht="15.75" x14ac:dyDescent="0.25">
      <c r="A1181" s="52" t="s">
        <v>10055</v>
      </c>
      <c r="B1181" s="56"/>
      <c r="C1181" s="7" t="s">
        <v>111</v>
      </c>
      <c r="D1181" s="7" t="s">
        <v>11877</v>
      </c>
      <c r="E1181" s="7"/>
      <c r="F1181" s="64"/>
      <c r="G1181" s="6"/>
      <c r="H1181" s="6"/>
      <c r="I1181" s="10" t="s">
        <v>110</v>
      </c>
      <c r="J1181" s="11" t="s">
        <v>9948</v>
      </c>
      <c r="K1181" s="161"/>
      <c r="L1181" s="176"/>
      <c r="M1181" s="176">
        <v>1000</v>
      </c>
      <c r="O1181" s="162"/>
      <c r="P1181" s="80" t="s">
        <v>8094</v>
      </c>
      <c r="Q1181" s="80" t="s">
        <v>7573</v>
      </c>
      <c r="R1181" s="80"/>
      <c r="S1181" s="163"/>
      <c r="T1181" s="213"/>
      <c r="U1181" s="162"/>
      <c r="V1181" s="164"/>
      <c r="W1181" s="12" t="str">
        <f>IF(COUNTIF(N1181,"spare"),"","Mqtt1")</f>
        <v>Mqtt1</v>
      </c>
      <c r="X1181" s="196" t="s">
        <v>10541</v>
      </c>
      <c r="Y1181" s="6" t="str">
        <f t="shared" si="417"/>
        <v>marpower/450000-firedetection/201h37</v>
      </c>
      <c r="Z1181" s="103" t="str">
        <f t="shared" si="416"/>
        <v>$.disabled</v>
      </c>
      <c r="AB1181" s="6"/>
      <c r="AJ1181" s="80"/>
      <c r="AM1181" s="114">
        <f t="shared" si="410"/>
        <v>1181</v>
      </c>
      <c r="AN1181" s="80"/>
      <c r="AO1181" s="80"/>
      <c r="AP1181" s="80"/>
      <c r="AQ1181" s="80"/>
      <c r="AR1181" s="127" t="s">
        <v>110</v>
      </c>
      <c r="AS1181" s="80"/>
      <c r="AT1181" s="128" t="s">
        <v>9</v>
      </c>
      <c r="AU1181" s="7"/>
      <c r="AV1181" s="129" t="s">
        <v>112</v>
      </c>
      <c r="AW1181" s="126" t="str">
        <f t="shared" si="409"/>
        <v>Please consult operation manual for more information</v>
      </c>
      <c r="AX1181" s="137"/>
      <c r="AY1181" s="147"/>
      <c r="AZ1181" s="167"/>
      <c r="BA1181" s="167"/>
      <c r="BB1181" s="147" t="str">
        <f t="shared" si="418"/>
        <v>1</v>
      </c>
      <c r="BC1181" s="168"/>
      <c r="BD1181" s="165"/>
      <c r="BE1181" s="165"/>
      <c r="BF1181" s="165"/>
      <c r="BG1181" s="165"/>
      <c r="BH1181" s="165"/>
      <c r="BI1181" s="165"/>
      <c r="BJ1181" s="165"/>
      <c r="BK1181" s="165"/>
      <c r="BL1181" s="165"/>
      <c r="BM1181" s="165"/>
      <c r="BN1181" s="165"/>
      <c r="BO1181" s="165"/>
      <c r="BP1181" s="165"/>
      <c r="BQ1181" s="165"/>
      <c r="BS1181" s="6"/>
      <c r="BT1181" s="11"/>
      <c r="BU1181" s="6"/>
      <c r="BV1181" s="6"/>
    </row>
    <row r="1182" spans="1:74" ht="15.75" x14ac:dyDescent="0.25">
      <c r="A1182" s="52" t="s">
        <v>10055</v>
      </c>
      <c r="B1182" s="56"/>
      <c r="C1182" s="7" t="s">
        <v>111</v>
      </c>
      <c r="D1182" s="7" t="s">
        <v>11877</v>
      </c>
      <c r="E1182" s="7"/>
      <c r="F1182" s="64"/>
      <c r="G1182" s="6"/>
      <c r="H1182" s="6"/>
      <c r="I1182" s="10" t="s">
        <v>110</v>
      </c>
      <c r="J1182" s="11" t="s">
        <v>9949</v>
      </c>
      <c r="K1182" s="161"/>
      <c r="L1182" s="176"/>
      <c r="M1182" s="176">
        <v>1000</v>
      </c>
      <c r="O1182" s="162"/>
      <c r="P1182" s="80" t="s">
        <v>8208</v>
      </c>
      <c r="Q1182" s="80" t="s">
        <v>7574</v>
      </c>
      <c r="R1182" s="80"/>
      <c r="S1182" s="163"/>
      <c r="T1182" s="213"/>
      <c r="U1182" s="162"/>
      <c r="V1182" s="164"/>
      <c r="W1182" s="12" t="str">
        <f>IF(COUNTIF(N1182,"spare"),"","Mqtt1")</f>
        <v>Mqtt1</v>
      </c>
      <c r="X1182" s="196" t="s">
        <v>10541</v>
      </c>
      <c r="Y1182" s="6" t="str">
        <f t="shared" si="417"/>
        <v>marpower/450000-firedetection/201h37</v>
      </c>
      <c r="Z1182" s="103" t="str">
        <f t="shared" si="416"/>
        <v>$.test</v>
      </c>
      <c r="AB1182" s="6"/>
      <c r="AJ1182" s="80"/>
      <c r="AM1182" s="114" t="str">
        <f t="shared" si="410"/>
        <v/>
      </c>
      <c r="AN1182" s="80"/>
      <c r="AO1182" s="80"/>
      <c r="AP1182" s="80"/>
      <c r="AQ1182" s="80"/>
      <c r="AR1182" s="127"/>
      <c r="AS1182" s="80"/>
      <c r="AT1182" s="7"/>
      <c r="AU1182" s="7"/>
      <c r="AV1182" s="165"/>
      <c r="AW1182" s="126" t="str">
        <f t="shared" si="409"/>
        <v/>
      </c>
      <c r="AX1182" s="137"/>
      <c r="AY1182" s="147"/>
      <c r="AZ1182" s="167"/>
      <c r="BA1182" s="167"/>
      <c r="BB1182" s="147" t="str">
        <f t="shared" si="418"/>
        <v/>
      </c>
      <c r="BC1182" s="168"/>
      <c r="BD1182" s="165"/>
      <c r="BE1182" s="165"/>
      <c r="BF1182" s="165"/>
      <c r="BG1182" s="165"/>
      <c r="BH1182" s="165"/>
      <c r="BI1182" s="165"/>
      <c r="BJ1182" s="165"/>
      <c r="BK1182" s="165"/>
      <c r="BL1182" s="165"/>
      <c r="BM1182" s="165"/>
      <c r="BN1182" s="165"/>
      <c r="BO1182" s="165"/>
      <c r="BP1182" s="165"/>
      <c r="BQ1182" s="165"/>
      <c r="BS1182" s="6"/>
      <c r="BT1182" s="11"/>
      <c r="BU1182" s="6"/>
      <c r="BV1182" s="6"/>
    </row>
    <row r="1183" spans="1:74" ht="15.75" x14ac:dyDescent="0.25">
      <c r="A1183" s="52" t="s">
        <v>10055</v>
      </c>
      <c r="B1183" s="56"/>
      <c r="C1183" s="7" t="s">
        <v>9455</v>
      </c>
      <c r="D1183" s="7" t="s">
        <v>11877</v>
      </c>
      <c r="E1183" s="7"/>
      <c r="F1183" s="64"/>
      <c r="G1183" s="6"/>
      <c r="H1183" s="6"/>
      <c r="I1183"/>
      <c r="J1183" s="11" t="s">
        <v>7031</v>
      </c>
      <c r="K1183" s="161" t="s">
        <v>511</v>
      </c>
      <c r="L1183" s="176"/>
      <c r="M1183" s="176">
        <v>1000</v>
      </c>
      <c r="N1183" s="80" t="s">
        <v>1396</v>
      </c>
      <c r="O1183" s="162"/>
      <c r="P1183" s="80" t="s">
        <v>7507</v>
      </c>
      <c r="Q1183" s="80"/>
      <c r="R1183" s="80"/>
      <c r="S1183" s="163"/>
      <c r="T1183" s="213"/>
      <c r="U1183" s="162"/>
      <c r="V1183" s="164"/>
      <c r="W1183" s="12"/>
      <c r="X1183" s="196" t="s">
        <v>10445</v>
      </c>
      <c r="Y1183" s="6"/>
      <c r="Z1183" s="103"/>
      <c r="AA1183" s="12">
        <v>1</v>
      </c>
      <c r="AB1183" s="6" t="s">
        <v>196</v>
      </c>
      <c r="AC1183" s="103">
        <v>64</v>
      </c>
      <c r="AJ1183" s="80"/>
      <c r="AK1183" s="113" t="s">
        <v>11878</v>
      </c>
      <c r="AM1183" s="114" t="str">
        <f t="shared" si="410"/>
        <v/>
      </c>
      <c r="AN1183" s="80"/>
      <c r="AO1183" s="80"/>
      <c r="AP1183" s="80"/>
      <c r="AQ1183" s="80"/>
      <c r="AR1183" s="127"/>
      <c r="AS1183" s="80"/>
      <c r="AT1183" s="128"/>
      <c r="AU1183" s="7"/>
      <c r="AV1183" s="129"/>
      <c r="AW1183" s="126" t="str">
        <f t="shared" si="409"/>
        <v/>
      </c>
      <c r="AX1183" s="137"/>
      <c r="AY1183" s="147"/>
      <c r="AZ1183" s="167"/>
      <c r="BA1183" s="167"/>
      <c r="BB1183" s="147" t="str">
        <f t="shared" si="418"/>
        <v/>
      </c>
      <c r="BC1183" s="168"/>
      <c r="BD1183" s="165"/>
      <c r="BE1183" s="165"/>
      <c r="BF1183" s="165"/>
      <c r="BG1183" s="165"/>
      <c r="BH1183" s="165"/>
      <c r="BI1183" s="165"/>
      <c r="BJ1183" s="165"/>
      <c r="BK1183" s="165"/>
      <c r="BL1183" s="165"/>
      <c r="BM1183" s="165"/>
      <c r="BN1183" s="165"/>
      <c r="BO1183" s="165"/>
      <c r="BP1183" s="165"/>
      <c r="BQ1183" s="165"/>
      <c r="BS1183" s="6"/>
      <c r="BT1183" s="11"/>
      <c r="BU1183" s="6"/>
      <c r="BV1183" s="6"/>
    </row>
    <row r="1184" spans="1:74" ht="15.75" x14ac:dyDescent="0.25">
      <c r="A1184" s="52" t="s">
        <v>10055</v>
      </c>
      <c r="B1184" s="56"/>
      <c r="C1184" s="7" t="s">
        <v>111</v>
      </c>
      <c r="D1184" s="7" t="s">
        <v>11877</v>
      </c>
      <c r="E1184" s="7"/>
      <c r="F1184" s="64"/>
      <c r="G1184" s="6"/>
      <c r="H1184" s="6"/>
      <c r="I1184" s="10" t="s">
        <v>110</v>
      </c>
      <c r="J1184" s="11" t="s">
        <v>9950</v>
      </c>
      <c r="K1184" s="161"/>
      <c r="L1184" s="176"/>
      <c r="M1184" s="176">
        <v>1000</v>
      </c>
      <c r="O1184" s="162"/>
      <c r="P1184" s="80" t="s">
        <v>7753</v>
      </c>
      <c r="Q1184" s="80" t="s">
        <v>7575</v>
      </c>
      <c r="R1184" s="80"/>
      <c r="S1184" s="163"/>
      <c r="T1184" s="213"/>
      <c r="U1184" s="162"/>
      <c r="V1184" s="164"/>
      <c r="W1184" s="12" t="str">
        <f t="shared" ref="W1184" si="420">IF(COUNTIF(N1184,"spare"),"","Mqtt1")</f>
        <v>Mqtt1</v>
      </c>
      <c r="X1184" s="196" t="s">
        <v>10542</v>
      </c>
      <c r="Y1184" s="6" t="str">
        <f>LOWER(SUBSTITUTE(SUBSTITUTE(IF(COUNTIF(N1184,"spare"),"",_xlfn.CONCAT("marpower/",IF(X1184&lt;&gt;"","450000 FIREDETECTION/"&amp;X1184,"450000 FIREDETECTION GENERAL")))," ","-"),"_","-"))</f>
        <v>marpower/450000-firedetection/201h34</v>
      </c>
      <c r="Z1184" s="103" t="str">
        <f t="shared" ref="Z1184:Z1193" si="421">IF(COUNTIF(N1184,"spare"),"","$."&amp;_xlfn.REGEXREPLACE(IF(X1184="",J1184,_xlfn.REGEXREPLACE(J1184,".*_","")),"^FIRE_",""))</f>
        <v>$.alarm</v>
      </c>
      <c r="AB1184" s="6"/>
      <c r="AJ1184" s="80"/>
      <c r="AM1184" s="114">
        <f t="shared" si="410"/>
        <v>1184</v>
      </c>
      <c r="AN1184" s="80"/>
      <c r="AO1184" s="80"/>
      <c r="AP1184" s="80"/>
      <c r="AQ1184" s="80"/>
      <c r="AR1184" s="127" t="s">
        <v>110</v>
      </c>
      <c r="AS1184" s="80"/>
      <c r="AT1184" s="128" t="s">
        <v>9</v>
      </c>
      <c r="AU1184" s="7"/>
      <c r="AV1184" s="129" t="s">
        <v>112</v>
      </c>
      <c r="AW1184" s="126" t="str">
        <f t="shared" si="409"/>
        <v>Please consult operation manual for more information</v>
      </c>
      <c r="AX1184" s="137"/>
      <c r="AY1184" s="147"/>
      <c r="AZ1184" s="167"/>
      <c r="BA1184" s="167"/>
      <c r="BB1184" s="147" t="str">
        <f t="shared" si="418"/>
        <v>1</v>
      </c>
      <c r="BC1184" s="168"/>
      <c r="BD1184" s="165"/>
      <c r="BE1184" s="165"/>
      <c r="BF1184" s="165"/>
      <c r="BG1184" s="165"/>
      <c r="BH1184" s="165"/>
      <c r="BI1184" s="165"/>
      <c r="BJ1184" s="165"/>
      <c r="BK1184" s="165"/>
      <c r="BL1184" s="165"/>
      <c r="BM1184" s="165"/>
      <c r="BN1184" s="165"/>
      <c r="BO1184" s="165"/>
      <c r="BP1184" s="165"/>
      <c r="BQ1184" s="165"/>
      <c r="BS1184" s="6"/>
      <c r="BT1184" s="11"/>
      <c r="BU1184" s="6"/>
      <c r="BV1184" s="6"/>
    </row>
    <row r="1185" spans="1:74" ht="15.75" x14ac:dyDescent="0.25">
      <c r="A1185" s="52" t="s">
        <v>10059</v>
      </c>
      <c r="B1185" s="56"/>
      <c r="C1185" s="7" t="s">
        <v>111</v>
      </c>
      <c r="D1185" s="7" t="s">
        <v>11877</v>
      </c>
      <c r="E1185" s="7"/>
      <c r="F1185" s="64"/>
      <c r="G1185" s="6"/>
      <c r="H1185" s="6"/>
      <c r="I1185" s="10" t="s">
        <v>110</v>
      </c>
      <c r="J1185" s="11" t="s">
        <v>9951</v>
      </c>
      <c r="K1185" s="161"/>
      <c r="L1185" s="176"/>
      <c r="M1185" s="176">
        <v>1000</v>
      </c>
      <c r="O1185" s="162"/>
      <c r="P1185" s="80" t="s">
        <v>7867</v>
      </c>
      <c r="Q1185" s="80" t="s">
        <v>7576</v>
      </c>
      <c r="R1185" s="80"/>
      <c r="S1185" s="163"/>
      <c r="T1185" s="213"/>
      <c r="U1185" s="162"/>
      <c r="V1185" s="164"/>
      <c r="W1185" s="12" t="str">
        <f>IF(COUNTIF(N1185,"spare"),"","Mqtt1")</f>
        <v>Mqtt1</v>
      </c>
      <c r="X1185" s="196" t="s">
        <v>10542</v>
      </c>
      <c r="Y1185" s="6" t="str">
        <f t="shared" ref="Y1185:Y1193" si="422">LOWER(SUBSTITUTE(SUBSTITUTE(IF(COUNTIF(N1185,"spare"),"",_xlfn.CONCAT("marpower/",IF(X1185&lt;&gt;"","450000 FIREDETECTION/"&amp;X1185,"450000 FIREDETECTION GENERAL")))," ","-"),"_","-"))</f>
        <v>marpower/450000-firedetection/201h34</v>
      </c>
      <c r="Z1185" s="103" t="str">
        <f t="shared" si="421"/>
        <v>$.prealarm</v>
      </c>
      <c r="AB1185" s="6"/>
      <c r="AJ1185" s="80"/>
      <c r="AM1185" s="114">
        <f t="shared" si="410"/>
        <v>1185</v>
      </c>
      <c r="AN1185" s="80"/>
      <c r="AO1185" s="80"/>
      <c r="AP1185" s="80"/>
      <c r="AQ1185" s="80"/>
      <c r="AR1185" s="127" t="s">
        <v>110</v>
      </c>
      <c r="AS1185" s="80"/>
      <c r="AT1185" s="128" t="s">
        <v>9</v>
      </c>
      <c r="AU1185" s="7"/>
      <c r="AV1185" s="129" t="s">
        <v>116</v>
      </c>
      <c r="AW1185" s="126" t="str">
        <f t="shared" si="409"/>
        <v>Please consult operation manual for more information</v>
      </c>
      <c r="AX1185" s="137"/>
      <c r="AY1185" s="147"/>
      <c r="AZ1185" s="167"/>
      <c r="BA1185" s="167"/>
      <c r="BB1185" s="147" t="str">
        <f t="shared" si="418"/>
        <v>1</v>
      </c>
      <c r="BC1185" s="168"/>
      <c r="BD1185" s="165"/>
      <c r="BE1185" s="165"/>
      <c r="BF1185" s="165"/>
      <c r="BG1185" s="165"/>
      <c r="BH1185" s="165"/>
      <c r="BI1185" s="165"/>
      <c r="BJ1185" s="165"/>
      <c r="BK1185" s="165"/>
      <c r="BL1185" s="165"/>
      <c r="BM1185" s="165"/>
      <c r="BN1185" s="165"/>
      <c r="BO1185" s="165"/>
      <c r="BP1185" s="165"/>
      <c r="BQ1185" s="165"/>
      <c r="BS1185" s="6"/>
      <c r="BT1185" s="11"/>
      <c r="BU1185" s="6"/>
      <c r="BV1185" s="6"/>
    </row>
    <row r="1186" spans="1:74" ht="15.75" x14ac:dyDescent="0.25">
      <c r="A1186" s="52" t="s">
        <v>10055</v>
      </c>
      <c r="B1186" s="56"/>
      <c r="C1186" s="7" t="s">
        <v>111</v>
      </c>
      <c r="D1186" s="7" t="s">
        <v>11877</v>
      </c>
      <c r="E1186" s="7"/>
      <c r="F1186" s="64"/>
      <c r="G1186" s="6"/>
      <c r="H1186" s="6"/>
      <c r="I1186" s="10" t="s">
        <v>110</v>
      </c>
      <c r="J1186" s="11" t="s">
        <v>9952</v>
      </c>
      <c r="K1186" s="161"/>
      <c r="L1186" s="176"/>
      <c r="M1186" s="176">
        <v>1000</v>
      </c>
      <c r="O1186" s="162"/>
      <c r="P1186" s="80" t="s">
        <v>7981</v>
      </c>
      <c r="Q1186" s="80" t="s">
        <v>7577</v>
      </c>
      <c r="R1186" s="80"/>
      <c r="S1186" s="163"/>
      <c r="T1186" s="213"/>
      <c r="U1186" s="162"/>
      <c r="V1186" s="164"/>
      <c r="W1186" s="12" t="str">
        <f>IF(COUNTIF(N1186,"spare"),"","Mqtt1")</f>
        <v>Mqtt1</v>
      </c>
      <c r="X1186" s="196" t="s">
        <v>10542</v>
      </c>
      <c r="Y1186" s="6" t="str">
        <f t="shared" si="422"/>
        <v>marpower/450000-firedetection/201h34</v>
      </c>
      <c r="Z1186" s="103" t="str">
        <f t="shared" si="421"/>
        <v>$.fault</v>
      </c>
      <c r="AB1186" s="6"/>
      <c r="AJ1186" s="80"/>
      <c r="AM1186" s="114">
        <f t="shared" si="410"/>
        <v>1186</v>
      </c>
      <c r="AN1186" s="80"/>
      <c r="AO1186" s="80"/>
      <c r="AP1186" s="80"/>
      <c r="AQ1186" s="80"/>
      <c r="AR1186" s="127" t="s">
        <v>110</v>
      </c>
      <c r="AS1186" s="80"/>
      <c r="AT1186" s="128" t="s">
        <v>9</v>
      </c>
      <c r="AU1186" s="7"/>
      <c r="AV1186" s="129" t="s">
        <v>112</v>
      </c>
      <c r="AW1186" s="126" t="str">
        <f t="shared" si="409"/>
        <v>Please consult operation manual for more information</v>
      </c>
      <c r="AX1186" s="137"/>
      <c r="AY1186" s="147"/>
      <c r="AZ1186" s="167"/>
      <c r="BA1186" s="167"/>
      <c r="BB1186" s="147" t="str">
        <f t="shared" si="418"/>
        <v>1</v>
      </c>
      <c r="BC1186" s="168"/>
      <c r="BD1186" s="165"/>
      <c r="BE1186" s="165"/>
      <c r="BF1186" s="165"/>
      <c r="BG1186" s="165"/>
      <c r="BH1186" s="165"/>
      <c r="BI1186" s="165"/>
      <c r="BJ1186" s="165"/>
      <c r="BK1186" s="165"/>
      <c r="BL1186" s="165"/>
      <c r="BM1186" s="165"/>
      <c r="BN1186" s="165"/>
      <c r="BO1186" s="165"/>
      <c r="BP1186" s="165"/>
      <c r="BQ1186" s="165"/>
      <c r="BS1186" s="6"/>
      <c r="BT1186" s="11"/>
      <c r="BU1186" s="6"/>
      <c r="BV1186" s="6"/>
    </row>
    <row r="1187" spans="1:74" ht="15.75" x14ac:dyDescent="0.25">
      <c r="A1187" s="52" t="s">
        <v>10055</v>
      </c>
      <c r="B1187" s="56"/>
      <c r="C1187" s="7" t="s">
        <v>111</v>
      </c>
      <c r="D1187" s="7" t="s">
        <v>11877</v>
      </c>
      <c r="E1187" s="7"/>
      <c r="F1187" s="64"/>
      <c r="G1187" s="6"/>
      <c r="H1187" s="6"/>
      <c r="I1187" s="10" t="s">
        <v>110</v>
      </c>
      <c r="J1187" s="11" t="s">
        <v>9953</v>
      </c>
      <c r="K1187" s="161"/>
      <c r="L1187" s="176"/>
      <c r="M1187" s="176">
        <v>1000</v>
      </c>
      <c r="O1187" s="162"/>
      <c r="P1187" s="80" t="s">
        <v>8095</v>
      </c>
      <c r="Q1187" s="80" t="s">
        <v>7578</v>
      </c>
      <c r="R1187" s="80"/>
      <c r="S1187" s="163"/>
      <c r="T1187" s="213"/>
      <c r="U1187" s="162"/>
      <c r="V1187" s="164"/>
      <c r="W1187" s="12" t="str">
        <f>IF(COUNTIF(N1187,"spare"),"","Mqtt1")</f>
        <v>Mqtt1</v>
      </c>
      <c r="X1187" s="196" t="s">
        <v>10542</v>
      </c>
      <c r="Y1187" s="6" t="str">
        <f t="shared" si="422"/>
        <v>marpower/450000-firedetection/201h34</v>
      </c>
      <c r="Z1187" s="103" t="str">
        <f t="shared" si="421"/>
        <v>$.disabled</v>
      </c>
      <c r="AB1187" s="6"/>
      <c r="AJ1187" s="80"/>
      <c r="AM1187" s="114">
        <f t="shared" si="410"/>
        <v>1187</v>
      </c>
      <c r="AN1187" s="80"/>
      <c r="AO1187" s="80"/>
      <c r="AP1187" s="80"/>
      <c r="AQ1187" s="80"/>
      <c r="AR1187" s="127" t="s">
        <v>110</v>
      </c>
      <c r="AS1187" s="80"/>
      <c r="AT1187" s="128" t="s">
        <v>9</v>
      </c>
      <c r="AU1187" s="7"/>
      <c r="AV1187" s="129" t="s">
        <v>112</v>
      </c>
      <c r="AW1187" s="126" t="str">
        <f t="shared" si="409"/>
        <v>Please consult operation manual for more information</v>
      </c>
      <c r="AX1187" s="137"/>
      <c r="AY1187" s="147"/>
      <c r="AZ1187" s="167"/>
      <c r="BA1187" s="167"/>
      <c r="BB1187" s="147" t="str">
        <f t="shared" si="418"/>
        <v>1</v>
      </c>
      <c r="BC1187" s="168"/>
      <c r="BD1187" s="165"/>
      <c r="BE1187" s="165"/>
      <c r="BF1187" s="165"/>
      <c r="BG1187" s="165"/>
      <c r="BH1187" s="165"/>
      <c r="BI1187" s="165"/>
      <c r="BJ1187" s="165"/>
      <c r="BK1187" s="165"/>
      <c r="BL1187" s="165"/>
      <c r="BM1187" s="165"/>
      <c r="BN1187" s="165"/>
      <c r="BO1187" s="165"/>
      <c r="BP1187" s="165"/>
      <c r="BQ1187" s="165"/>
      <c r="BS1187" s="6"/>
      <c r="BT1187" s="11"/>
      <c r="BU1187" s="6"/>
      <c r="BV1187" s="6"/>
    </row>
    <row r="1188" spans="1:74" ht="15.75" x14ac:dyDescent="0.25">
      <c r="A1188" s="52" t="s">
        <v>10055</v>
      </c>
      <c r="B1188" s="56"/>
      <c r="C1188" s="7" t="s">
        <v>111</v>
      </c>
      <c r="D1188" s="7" t="s">
        <v>11877</v>
      </c>
      <c r="E1188" s="7"/>
      <c r="F1188" s="64"/>
      <c r="G1188" s="6"/>
      <c r="H1188" s="6"/>
      <c r="I1188" s="10" t="s">
        <v>110</v>
      </c>
      <c r="J1188" s="11" t="s">
        <v>9954</v>
      </c>
      <c r="K1188" s="161"/>
      <c r="L1188" s="176"/>
      <c r="M1188" s="176">
        <v>1000</v>
      </c>
      <c r="O1188" s="162"/>
      <c r="P1188" s="80" t="s">
        <v>8209</v>
      </c>
      <c r="Q1188" s="80" t="s">
        <v>7579</v>
      </c>
      <c r="R1188" s="80"/>
      <c r="S1188" s="163"/>
      <c r="T1188" s="213"/>
      <c r="U1188" s="162"/>
      <c r="V1188" s="164"/>
      <c r="W1188" s="12" t="str">
        <f>IF(COUNTIF(N1188,"spare"),"","Mqtt1")</f>
        <v>Mqtt1</v>
      </c>
      <c r="X1188" s="196" t="s">
        <v>10542</v>
      </c>
      <c r="Y1188" s="6" t="str">
        <f t="shared" si="422"/>
        <v>marpower/450000-firedetection/201h34</v>
      </c>
      <c r="Z1188" s="103" t="str">
        <f t="shared" si="421"/>
        <v>$.test</v>
      </c>
      <c r="AB1188" s="6"/>
      <c r="AJ1188" s="80"/>
      <c r="AM1188" s="114" t="str">
        <f t="shared" si="410"/>
        <v/>
      </c>
      <c r="AN1188" s="80"/>
      <c r="AO1188" s="80"/>
      <c r="AP1188" s="80"/>
      <c r="AQ1188" s="80"/>
      <c r="AR1188" s="127"/>
      <c r="AS1188" s="80"/>
      <c r="AT1188" s="7"/>
      <c r="AU1188" s="7"/>
      <c r="AV1188" s="165"/>
      <c r="AW1188" s="126" t="str">
        <f t="shared" si="409"/>
        <v/>
      </c>
      <c r="AX1188" s="137"/>
      <c r="AY1188" s="147"/>
      <c r="AZ1188" s="167"/>
      <c r="BA1188" s="167"/>
      <c r="BB1188" s="147" t="str">
        <f t="shared" si="418"/>
        <v/>
      </c>
      <c r="BC1188" s="168"/>
      <c r="BD1188" s="165"/>
      <c r="BE1188" s="165"/>
      <c r="BF1188" s="165"/>
      <c r="BG1188" s="165"/>
      <c r="BH1188" s="165"/>
      <c r="BI1188" s="165"/>
      <c r="BJ1188" s="165"/>
      <c r="BK1188" s="165"/>
      <c r="BL1188" s="165"/>
      <c r="BM1188" s="165"/>
      <c r="BN1188" s="165"/>
      <c r="BO1188" s="165"/>
      <c r="BP1188" s="165"/>
      <c r="BQ1188" s="165"/>
      <c r="BS1188" s="6"/>
      <c r="BT1188" s="11"/>
      <c r="BU1188" s="6"/>
      <c r="BV1188" s="6"/>
    </row>
    <row r="1189" spans="1:74" ht="15.75" x14ac:dyDescent="0.25">
      <c r="A1189" s="52" t="s">
        <v>10055</v>
      </c>
      <c r="B1189" s="56"/>
      <c r="C1189" s="7" t="s">
        <v>111</v>
      </c>
      <c r="D1189" s="7" t="s">
        <v>11877</v>
      </c>
      <c r="E1189" s="7"/>
      <c r="F1189" s="64"/>
      <c r="G1189" s="6"/>
      <c r="H1189" s="6"/>
      <c r="I1189" s="10" t="s">
        <v>110</v>
      </c>
      <c r="J1189" s="11" t="s">
        <v>11895</v>
      </c>
      <c r="K1189" s="161"/>
      <c r="L1189" s="176"/>
      <c r="M1189" s="176">
        <v>1000</v>
      </c>
      <c r="O1189" s="162"/>
      <c r="P1189" s="80" t="s">
        <v>7754</v>
      </c>
      <c r="Q1189" s="80" t="s">
        <v>7580</v>
      </c>
      <c r="R1189" s="80"/>
      <c r="S1189" s="163"/>
      <c r="T1189" s="213"/>
      <c r="U1189" s="162"/>
      <c r="V1189" s="164"/>
      <c r="W1189" s="12" t="str">
        <f t="shared" ref="W1189" si="423">IF(COUNTIF(N1189,"spare"),"","Mqtt1")</f>
        <v>Mqtt1</v>
      </c>
      <c r="X1189" s="196" t="s">
        <v>10543</v>
      </c>
      <c r="Y1189" s="6" t="str">
        <f t="shared" si="422"/>
        <v>marpower/450000-firedetection/201h34-1</v>
      </c>
      <c r="Z1189" s="103" t="str">
        <f t="shared" si="421"/>
        <v>$.alarm</v>
      </c>
      <c r="AB1189" s="6"/>
      <c r="AJ1189" s="80"/>
      <c r="AM1189" s="114">
        <f t="shared" si="410"/>
        <v>1189</v>
      </c>
      <c r="AN1189" s="80"/>
      <c r="AO1189" s="80"/>
      <c r="AP1189" s="80"/>
      <c r="AQ1189" s="80"/>
      <c r="AR1189" s="127" t="s">
        <v>110</v>
      </c>
      <c r="AS1189" s="80"/>
      <c r="AT1189" s="128" t="s">
        <v>9</v>
      </c>
      <c r="AU1189" s="7"/>
      <c r="AV1189" s="129" t="s">
        <v>112</v>
      </c>
      <c r="AW1189" s="126" t="str">
        <f t="shared" si="409"/>
        <v>Please consult operation manual for more information</v>
      </c>
      <c r="AX1189" s="137"/>
      <c r="AY1189" s="147"/>
      <c r="AZ1189" s="167"/>
      <c r="BA1189" s="167"/>
      <c r="BB1189" s="147" t="str">
        <f t="shared" si="418"/>
        <v>1</v>
      </c>
      <c r="BC1189" s="168"/>
      <c r="BD1189" s="165"/>
      <c r="BE1189" s="165"/>
      <c r="BF1189" s="165"/>
      <c r="BG1189" s="165"/>
      <c r="BH1189" s="165"/>
      <c r="BI1189" s="165"/>
      <c r="BJ1189" s="165"/>
      <c r="BK1189" s="165"/>
      <c r="BL1189" s="165"/>
      <c r="BM1189" s="165"/>
      <c r="BN1189" s="165"/>
      <c r="BO1189" s="165"/>
      <c r="BP1189" s="165"/>
      <c r="BQ1189" s="165"/>
      <c r="BS1189" s="6"/>
      <c r="BT1189" s="11"/>
      <c r="BU1189" s="6"/>
      <c r="BV1189" s="6"/>
    </row>
    <row r="1190" spans="1:74" ht="15.75" x14ac:dyDescent="0.25">
      <c r="A1190" s="52" t="s">
        <v>10059</v>
      </c>
      <c r="B1190" s="56"/>
      <c r="C1190" s="7" t="s">
        <v>111</v>
      </c>
      <c r="D1190" s="7" t="s">
        <v>11877</v>
      </c>
      <c r="E1190" s="7"/>
      <c r="F1190" s="64"/>
      <c r="G1190" s="6"/>
      <c r="H1190" s="6"/>
      <c r="I1190" s="10" t="s">
        <v>110</v>
      </c>
      <c r="J1190" s="11" t="s">
        <v>11896</v>
      </c>
      <c r="K1190" s="161"/>
      <c r="L1190" s="176"/>
      <c r="M1190" s="176">
        <v>1000</v>
      </c>
      <c r="O1190" s="162"/>
      <c r="P1190" s="80" t="s">
        <v>7868</v>
      </c>
      <c r="Q1190" s="80" t="s">
        <v>7581</v>
      </c>
      <c r="R1190" s="80"/>
      <c r="S1190" s="163"/>
      <c r="T1190" s="213"/>
      <c r="U1190" s="162"/>
      <c r="V1190" s="164"/>
      <c r="W1190" s="12" t="str">
        <f>IF(COUNTIF(N1190,"spare"),"","Mqtt1")</f>
        <v>Mqtt1</v>
      </c>
      <c r="X1190" s="196" t="s">
        <v>10543</v>
      </c>
      <c r="Y1190" s="6" t="str">
        <f t="shared" si="422"/>
        <v>marpower/450000-firedetection/201h34-1</v>
      </c>
      <c r="Z1190" s="103" t="str">
        <f t="shared" si="421"/>
        <v>$.prealarm</v>
      </c>
      <c r="AB1190" s="6"/>
      <c r="AJ1190" s="80"/>
      <c r="AM1190" s="114">
        <f t="shared" si="410"/>
        <v>1190</v>
      </c>
      <c r="AN1190" s="80"/>
      <c r="AO1190" s="80"/>
      <c r="AP1190" s="80"/>
      <c r="AQ1190" s="80"/>
      <c r="AR1190" s="127" t="s">
        <v>110</v>
      </c>
      <c r="AS1190" s="80"/>
      <c r="AT1190" s="128" t="s">
        <v>9</v>
      </c>
      <c r="AU1190" s="7"/>
      <c r="AV1190" s="129" t="s">
        <v>116</v>
      </c>
      <c r="AW1190" s="126" t="str">
        <f t="shared" si="409"/>
        <v>Please consult operation manual for more information</v>
      </c>
      <c r="AX1190" s="137"/>
      <c r="AY1190" s="147"/>
      <c r="AZ1190" s="167"/>
      <c r="BA1190" s="167"/>
      <c r="BB1190" s="147" t="str">
        <f t="shared" si="418"/>
        <v>1</v>
      </c>
      <c r="BC1190" s="168"/>
      <c r="BD1190" s="165"/>
      <c r="BE1190" s="165"/>
      <c r="BF1190" s="165"/>
      <c r="BG1190" s="165"/>
      <c r="BH1190" s="165"/>
      <c r="BI1190" s="165"/>
      <c r="BJ1190" s="165"/>
      <c r="BK1190" s="165"/>
      <c r="BL1190" s="165"/>
      <c r="BM1190" s="165"/>
      <c r="BN1190" s="165"/>
      <c r="BO1190" s="165"/>
      <c r="BP1190" s="165"/>
      <c r="BQ1190" s="165"/>
      <c r="BS1190" s="6"/>
      <c r="BT1190" s="11"/>
      <c r="BU1190" s="6"/>
      <c r="BV1190" s="6"/>
    </row>
    <row r="1191" spans="1:74" ht="15.75" x14ac:dyDescent="0.25">
      <c r="A1191" s="52" t="s">
        <v>10055</v>
      </c>
      <c r="B1191" s="56"/>
      <c r="C1191" s="7" t="s">
        <v>111</v>
      </c>
      <c r="D1191" s="7" t="s">
        <v>11877</v>
      </c>
      <c r="E1191" s="7"/>
      <c r="F1191" s="64"/>
      <c r="G1191" s="6"/>
      <c r="H1191" s="6"/>
      <c r="I1191" s="10" t="s">
        <v>110</v>
      </c>
      <c r="J1191" s="11" t="s">
        <v>11897</v>
      </c>
      <c r="K1191" s="161"/>
      <c r="L1191" s="176"/>
      <c r="M1191" s="176">
        <v>1000</v>
      </c>
      <c r="O1191" s="162"/>
      <c r="P1191" s="80" t="s">
        <v>7982</v>
      </c>
      <c r="Q1191" s="80" t="s">
        <v>7582</v>
      </c>
      <c r="R1191" s="80"/>
      <c r="S1191" s="163"/>
      <c r="T1191" s="213"/>
      <c r="U1191" s="162"/>
      <c r="V1191" s="164"/>
      <c r="W1191" s="12" t="str">
        <f>IF(COUNTIF(N1191,"spare"),"","Mqtt1")</f>
        <v>Mqtt1</v>
      </c>
      <c r="X1191" s="196" t="s">
        <v>10543</v>
      </c>
      <c r="Y1191" s="6" t="str">
        <f t="shared" si="422"/>
        <v>marpower/450000-firedetection/201h34-1</v>
      </c>
      <c r="Z1191" s="103" t="str">
        <f t="shared" si="421"/>
        <v>$.fault</v>
      </c>
      <c r="AB1191" s="6"/>
      <c r="AJ1191" s="80"/>
      <c r="AM1191" s="114">
        <f t="shared" si="410"/>
        <v>1191</v>
      </c>
      <c r="AN1191" s="80"/>
      <c r="AO1191" s="80"/>
      <c r="AP1191" s="80"/>
      <c r="AQ1191" s="80"/>
      <c r="AR1191" s="127" t="s">
        <v>110</v>
      </c>
      <c r="AS1191" s="80"/>
      <c r="AT1191" s="128" t="s">
        <v>9</v>
      </c>
      <c r="AU1191" s="7"/>
      <c r="AV1191" s="129" t="s">
        <v>112</v>
      </c>
      <c r="AW1191" s="126" t="str">
        <f t="shared" si="409"/>
        <v>Please consult operation manual for more information</v>
      </c>
      <c r="AX1191" s="137"/>
      <c r="AY1191" s="147"/>
      <c r="AZ1191" s="167"/>
      <c r="BA1191" s="167"/>
      <c r="BB1191" s="147" t="str">
        <f t="shared" si="418"/>
        <v>1</v>
      </c>
      <c r="BC1191" s="168"/>
      <c r="BD1191" s="165"/>
      <c r="BE1191" s="165"/>
      <c r="BF1191" s="165"/>
      <c r="BG1191" s="165"/>
      <c r="BH1191" s="165"/>
      <c r="BI1191" s="165"/>
      <c r="BJ1191" s="165"/>
      <c r="BK1191" s="165"/>
      <c r="BL1191" s="165"/>
      <c r="BM1191" s="165"/>
      <c r="BN1191" s="165"/>
      <c r="BO1191" s="165"/>
      <c r="BP1191" s="165"/>
      <c r="BQ1191" s="165"/>
      <c r="BS1191" s="6"/>
      <c r="BT1191" s="11"/>
      <c r="BU1191" s="6"/>
      <c r="BV1191" s="6"/>
    </row>
    <row r="1192" spans="1:74" ht="15.75" x14ac:dyDescent="0.25">
      <c r="A1192" s="52" t="s">
        <v>10055</v>
      </c>
      <c r="B1192" s="56"/>
      <c r="C1192" s="7" t="s">
        <v>111</v>
      </c>
      <c r="D1192" s="7" t="s">
        <v>11877</v>
      </c>
      <c r="E1192" s="7"/>
      <c r="F1192" s="64"/>
      <c r="G1192" s="6"/>
      <c r="H1192" s="6"/>
      <c r="I1192" s="10" t="s">
        <v>110</v>
      </c>
      <c r="J1192" s="11" t="s">
        <v>11898</v>
      </c>
      <c r="K1192" s="161"/>
      <c r="L1192" s="176"/>
      <c r="M1192" s="176">
        <v>1000</v>
      </c>
      <c r="O1192" s="162"/>
      <c r="P1192" s="80" t="s">
        <v>8096</v>
      </c>
      <c r="Q1192" s="80" t="s">
        <v>7583</v>
      </c>
      <c r="R1192" s="80"/>
      <c r="S1192" s="163"/>
      <c r="T1192" s="213"/>
      <c r="U1192" s="162"/>
      <c r="V1192" s="164"/>
      <c r="W1192" s="12" t="str">
        <f>IF(COUNTIF(N1192,"spare"),"","Mqtt1")</f>
        <v>Mqtt1</v>
      </c>
      <c r="X1192" s="196" t="s">
        <v>10543</v>
      </c>
      <c r="Y1192" s="6" t="str">
        <f t="shared" si="422"/>
        <v>marpower/450000-firedetection/201h34-1</v>
      </c>
      <c r="Z1192" s="103" t="str">
        <f t="shared" si="421"/>
        <v>$.disabled</v>
      </c>
      <c r="AB1192" s="6"/>
      <c r="AJ1192" s="80"/>
      <c r="AM1192" s="114">
        <f t="shared" si="410"/>
        <v>1192</v>
      </c>
      <c r="AN1192" s="80"/>
      <c r="AO1192" s="80"/>
      <c r="AP1192" s="80"/>
      <c r="AQ1192" s="80"/>
      <c r="AR1192" s="127" t="s">
        <v>110</v>
      </c>
      <c r="AS1192" s="80"/>
      <c r="AT1192" s="128" t="s">
        <v>9</v>
      </c>
      <c r="AU1192" s="7"/>
      <c r="AV1192" s="129" t="s">
        <v>112</v>
      </c>
      <c r="AW1192" s="126" t="str">
        <f t="shared" si="409"/>
        <v>Please consult operation manual for more information</v>
      </c>
      <c r="AX1192" s="137"/>
      <c r="AY1192" s="147"/>
      <c r="AZ1192" s="167"/>
      <c r="BA1192" s="167"/>
      <c r="BB1192" s="147" t="str">
        <f t="shared" si="418"/>
        <v>1</v>
      </c>
      <c r="BC1192" s="168"/>
      <c r="BD1192" s="165"/>
      <c r="BE1192" s="165"/>
      <c r="BF1192" s="165"/>
      <c r="BG1192" s="165"/>
      <c r="BH1192" s="165"/>
      <c r="BI1192" s="165"/>
      <c r="BJ1192" s="165"/>
      <c r="BK1192" s="165"/>
      <c r="BL1192" s="165"/>
      <c r="BM1192" s="165"/>
      <c r="BN1192" s="165"/>
      <c r="BO1192" s="165"/>
      <c r="BP1192" s="165"/>
      <c r="BQ1192" s="165"/>
      <c r="BS1192" s="6"/>
      <c r="BT1192" s="11"/>
      <c r="BU1192" s="6"/>
      <c r="BV1192" s="6"/>
    </row>
    <row r="1193" spans="1:74" ht="15.75" x14ac:dyDescent="0.25">
      <c r="A1193" s="52" t="s">
        <v>10055</v>
      </c>
      <c r="B1193" s="56"/>
      <c r="C1193" s="7" t="s">
        <v>111</v>
      </c>
      <c r="D1193" s="7" t="s">
        <v>11877</v>
      </c>
      <c r="E1193" s="7"/>
      <c r="F1193" s="64"/>
      <c r="G1193" s="6"/>
      <c r="H1193" s="6"/>
      <c r="I1193" s="10" t="s">
        <v>110</v>
      </c>
      <c r="J1193" s="11" t="s">
        <v>11899</v>
      </c>
      <c r="K1193" s="161"/>
      <c r="L1193" s="176"/>
      <c r="M1193" s="176">
        <v>1000</v>
      </c>
      <c r="O1193" s="162"/>
      <c r="P1193" s="80" t="s">
        <v>8210</v>
      </c>
      <c r="Q1193" s="80" t="s">
        <v>7584</v>
      </c>
      <c r="R1193" s="80"/>
      <c r="S1193" s="163"/>
      <c r="T1193" s="213"/>
      <c r="U1193" s="162"/>
      <c r="V1193" s="164"/>
      <c r="W1193" s="12" t="str">
        <f>IF(COUNTIF(N1193,"spare"),"","Mqtt1")</f>
        <v>Mqtt1</v>
      </c>
      <c r="X1193" s="196" t="s">
        <v>10543</v>
      </c>
      <c r="Y1193" s="6" t="str">
        <f t="shared" si="422"/>
        <v>marpower/450000-firedetection/201h34-1</v>
      </c>
      <c r="Z1193" s="103" t="str">
        <f t="shared" si="421"/>
        <v>$.test</v>
      </c>
      <c r="AB1193" s="6"/>
      <c r="AJ1193" s="80"/>
      <c r="AM1193" s="114" t="str">
        <f t="shared" si="410"/>
        <v/>
      </c>
      <c r="AN1193" s="80"/>
      <c r="AO1193" s="80"/>
      <c r="AP1193" s="80"/>
      <c r="AQ1193" s="80"/>
      <c r="AR1193" s="127"/>
      <c r="AS1193" s="80"/>
      <c r="AT1193" s="128"/>
      <c r="AU1193" s="7"/>
      <c r="AV1193" s="129"/>
      <c r="AW1193" s="126" t="str">
        <f t="shared" si="409"/>
        <v/>
      </c>
      <c r="AX1193" s="137"/>
      <c r="AY1193" s="147"/>
      <c r="AZ1193" s="167"/>
      <c r="BA1193" s="167"/>
      <c r="BB1193" s="147" t="str">
        <f t="shared" si="418"/>
        <v/>
      </c>
      <c r="BC1193" s="168"/>
      <c r="BD1193" s="165"/>
      <c r="BE1193" s="165"/>
      <c r="BF1193" s="165"/>
      <c r="BG1193" s="165"/>
      <c r="BH1193" s="165"/>
      <c r="BI1193" s="165"/>
      <c r="BJ1193" s="165"/>
      <c r="BK1193" s="165"/>
      <c r="BL1193" s="165"/>
      <c r="BM1193" s="165"/>
      <c r="BN1193" s="165"/>
      <c r="BO1193" s="165"/>
      <c r="BP1193" s="165"/>
      <c r="BQ1193" s="165"/>
      <c r="BS1193" s="6"/>
      <c r="BT1193" s="11"/>
      <c r="BU1193" s="6"/>
      <c r="BV1193" s="6"/>
    </row>
    <row r="1194" spans="1:74" ht="15.75" x14ac:dyDescent="0.25">
      <c r="A1194" s="52" t="s">
        <v>10055</v>
      </c>
      <c r="B1194" s="56"/>
      <c r="C1194" s="7" t="s">
        <v>9455</v>
      </c>
      <c r="D1194" s="7" t="s">
        <v>11877</v>
      </c>
      <c r="E1194" s="7"/>
      <c r="F1194" s="64"/>
      <c r="G1194" s="6"/>
      <c r="H1194" s="6"/>
      <c r="I1194"/>
      <c r="J1194" s="11" t="s">
        <v>7032</v>
      </c>
      <c r="K1194" s="161" t="s">
        <v>511</v>
      </c>
      <c r="L1194" s="176"/>
      <c r="M1194" s="176">
        <v>1000</v>
      </c>
      <c r="N1194" s="80" t="s">
        <v>1396</v>
      </c>
      <c r="O1194" s="162"/>
      <c r="P1194" s="80" t="s">
        <v>7508</v>
      </c>
      <c r="Q1194" s="80"/>
      <c r="R1194" s="80"/>
      <c r="S1194" s="163"/>
      <c r="T1194" s="213"/>
      <c r="U1194" s="162"/>
      <c r="V1194" s="164"/>
      <c r="W1194" s="12"/>
      <c r="X1194" s="196" t="s">
        <v>10445</v>
      </c>
      <c r="Y1194" s="6"/>
      <c r="Z1194" s="103"/>
      <c r="AA1194" s="12">
        <v>1</v>
      </c>
      <c r="AB1194" s="6" t="s">
        <v>196</v>
      </c>
      <c r="AC1194" s="103">
        <v>65</v>
      </c>
      <c r="AJ1194" s="80"/>
      <c r="AK1194" s="113" t="s">
        <v>11878</v>
      </c>
      <c r="AM1194" s="114" t="str">
        <f t="shared" si="410"/>
        <v/>
      </c>
      <c r="AN1194" s="80"/>
      <c r="AO1194" s="80"/>
      <c r="AP1194" s="80"/>
      <c r="AQ1194" s="80"/>
      <c r="AR1194" s="127"/>
      <c r="AS1194" s="80"/>
      <c r="AT1194" s="128"/>
      <c r="AU1194" s="7"/>
      <c r="AV1194" s="129"/>
      <c r="AW1194" s="126" t="str">
        <f t="shared" si="409"/>
        <v/>
      </c>
      <c r="AX1194" s="137"/>
      <c r="AY1194" s="147"/>
      <c r="AZ1194" s="167"/>
      <c r="BA1194" s="167"/>
      <c r="BB1194" s="147" t="str">
        <f t="shared" si="418"/>
        <v/>
      </c>
      <c r="BC1194" s="168"/>
      <c r="BD1194" s="165"/>
      <c r="BE1194" s="165"/>
      <c r="BF1194" s="165"/>
      <c r="BG1194" s="165"/>
      <c r="BH1194" s="165"/>
      <c r="BI1194" s="165"/>
      <c r="BJ1194" s="165"/>
      <c r="BK1194" s="165"/>
      <c r="BL1194" s="165"/>
      <c r="BM1194" s="165"/>
      <c r="BN1194" s="165"/>
      <c r="BO1194" s="165"/>
      <c r="BP1194" s="165"/>
      <c r="BQ1194" s="165"/>
      <c r="BS1194" s="6"/>
      <c r="BT1194" s="11"/>
      <c r="BU1194" s="6"/>
      <c r="BV1194" s="6"/>
    </row>
    <row r="1195" spans="1:74" ht="15.75" x14ac:dyDescent="0.25">
      <c r="A1195" s="52" t="s">
        <v>10055</v>
      </c>
      <c r="B1195" s="56"/>
      <c r="C1195" s="7" t="s">
        <v>111</v>
      </c>
      <c r="D1195" s="7" t="s">
        <v>11877</v>
      </c>
      <c r="E1195" s="7"/>
      <c r="F1195" s="64"/>
      <c r="G1195" s="6"/>
      <c r="H1195" s="6"/>
      <c r="I1195" s="10" t="s">
        <v>110</v>
      </c>
      <c r="J1195" s="11" t="s">
        <v>9955</v>
      </c>
      <c r="K1195" s="161"/>
      <c r="L1195" s="176"/>
      <c r="M1195" s="176">
        <v>1000</v>
      </c>
      <c r="O1195" s="162"/>
      <c r="P1195" s="80" t="s">
        <v>7755</v>
      </c>
      <c r="Q1195" s="80" t="s">
        <v>7585</v>
      </c>
      <c r="R1195" s="80"/>
      <c r="S1195" s="163"/>
      <c r="T1195" s="213"/>
      <c r="U1195" s="162"/>
      <c r="V1195" s="164"/>
      <c r="W1195" s="12" t="str">
        <f t="shared" ref="W1195" si="424">IF(COUNTIF(N1195,"spare"),"","Mqtt1")</f>
        <v>Mqtt1</v>
      </c>
      <c r="X1195" s="196" t="s">
        <v>10544</v>
      </c>
      <c r="Y1195" s="6" t="str">
        <f>LOWER(SUBSTITUTE(SUBSTITUTE(IF(COUNTIF(N1195,"spare"),"",_xlfn.CONCAT("marpower/",IF(X1195&lt;&gt;"","450000 FIREDETECTION/"&amp;X1195,"450000 FIREDETECTION GENERAL")))," ","-"),"_","-"))</f>
        <v>marpower/450000-firedetection/201h32</v>
      </c>
      <c r="Z1195" s="103" t="str">
        <f t="shared" ref="Z1195:Z1204" si="425">IF(COUNTIF(N1195,"spare"),"","$."&amp;_xlfn.REGEXREPLACE(IF(X1195="",J1195,_xlfn.REGEXREPLACE(J1195,".*_","")),"^FIRE_",""))</f>
        <v>$.alarm</v>
      </c>
      <c r="AB1195" s="6"/>
      <c r="AJ1195" s="80"/>
      <c r="AM1195" s="114">
        <f t="shared" si="410"/>
        <v>1195</v>
      </c>
      <c r="AN1195" s="80"/>
      <c r="AO1195" s="80"/>
      <c r="AP1195" s="80"/>
      <c r="AQ1195" s="80"/>
      <c r="AR1195" s="127" t="s">
        <v>110</v>
      </c>
      <c r="AS1195" s="80"/>
      <c r="AT1195" s="128" t="s">
        <v>9</v>
      </c>
      <c r="AU1195" s="7"/>
      <c r="AV1195" s="129" t="s">
        <v>112</v>
      </c>
      <c r="AW1195" s="126" t="str">
        <f t="shared" si="409"/>
        <v>Please consult operation manual for more information</v>
      </c>
      <c r="AX1195" s="137"/>
      <c r="AY1195" s="147"/>
      <c r="AZ1195" s="167"/>
      <c r="BA1195" s="167"/>
      <c r="BB1195" s="147" t="str">
        <f t="shared" si="418"/>
        <v>1</v>
      </c>
      <c r="BC1195" s="168"/>
      <c r="BD1195" s="165"/>
      <c r="BE1195" s="165"/>
      <c r="BF1195" s="165"/>
      <c r="BG1195" s="165"/>
      <c r="BH1195" s="165"/>
      <c r="BI1195" s="165"/>
      <c r="BJ1195" s="165"/>
      <c r="BK1195" s="165"/>
      <c r="BL1195" s="165"/>
      <c r="BM1195" s="165"/>
      <c r="BN1195" s="165"/>
      <c r="BO1195" s="165"/>
      <c r="BP1195" s="165"/>
      <c r="BQ1195" s="165"/>
      <c r="BS1195" s="6"/>
      <c r="BT1195" s="11"/>
      <c r="BU1195" s="6"/>
      <c r="BV1195" s="6"/>
    </row>
    <row r="1196" spans="1:74" ht="15.75" x14ac:dyDescent="0.25">
      <c r="A1196" s="52" t="s">
        <v>10059</v>
      </c>
      <c r="B1196" s="56"/>
      <c r="C1196" s="7" t="s">
        <v>111</v>
      </c>
      <c r="D1196" s="7" t="s">
        <v>11877</v>
      </c>
      <c r="E1196" s="7"/>
      <c r="F1196" s="64"/>
      <c r="G1196" s="6"/>
      <c r="H1196" s="6"/>
      <c r="I1196" s="10" t="s">
        <v>110</v>
      </c>
      <c r="J1196" s="11" t="s">
        <v>9956</v>
      </c>
      <c r="K1196" s="161"/>
      <c r="L1196" s="176"/>
      <c r="M1196" s="176">
        <v>1000</v>
      </c>
      <c r="O1196" s="162"/>
      <c r="P1196" s="80" t="s">
        <v>7869</v>
      </c>
      <c r="Q1196" s="80" t="s">
        <v>7587</v>
      </c>
      <c r="R1196" s="80"/>
      <c r="S1196" s="163"/>
      <c r="T1196" s="213"/>
      <c r="U1196" s="162"/>
      <c r="V1196" s="164"/>
      <c r="W1196" s="12" t="str">
        <f>IF(COUNTIF(N1196,"spare"),"","Mqtt1")</f>
        <v>Mqtt1</v>
      </c>
      <c r="X1196" s="196" t="s">
        <v>10544</v>
      </c>
      <c r="Y1196" s="6" t="str">
        <f t="shared" ref="Y1196:Y1204" si="426">LOWER(SUBSTITUTE(SUBSTITUTE(IF(COUNTIF(N1196,"spare"),"",_xlfn.CONCAT("marpower/",IF(X1196&lt;&gt;"","450000 FIREDETECTION/"&amp;X1196,"450000 FIREDETECTION GENERAL")))," ","-"),"_","-"))</f>
        <v>marpower/450000-firedetection/201h32</v>
      </c>
      <c r="Z1196" s="103" t="str">
        <f t="shared" si="425"/>
        <v>$.prealarm</v>
      </c>
      <c r="AB1196" s="6"/>
      <c r="AJ1196" s="80"/>
      <c r="AM1196" s="114">
        <f t="shared" si="410"/>
        <v>1196</v>
      </c>
      <c r="AN1196" s="80"/>
      <c r="AO1196" s="80"/>
      <c r="AP1196" s="80"/>
      <c r="AQ1196" s="80"/>
      <c r="AR1196" s="127" t="s">
        <v>110</v>
      </c>
      <c r="AS1196" s="80"/>
      <c r="AT1196" s="128" t="s">
        <v>9</v>
      </c>
      <c r="AU1196" s="7"/>
      <c r="AV1196" s="129" t="s">
        <v>116</v>
      </c>
      <c r="AW1196" s="126" t="str">
        <f t="shared" si="409"/>
        <v>Please consult operation manual for more information</v>
      </c>
      <c r="AX1196" s="137"/>
      <c r="AY1196" s="147"/>
      <c r="AZ1196" s="167"/>
      <c r="BA1196" s="167"/>
      <c r="BB1196" s="147" t="str">
        <f t="shared" si="418"/>
        <v>1</v>
      </c>
      <c r="BC1196" s="168"/>
      <c r="BD1196" s="165"/>
      <c r="BE1196" s="165"/>
      <c r="BF1196" s="165"/>
      <c r="BG1196" s="165"/>
      <c r="BH1196" s="165"/>
      <c r="BI1196" s="165"/>
      <c r="BJ1196" s="165"/>
      <c r="BK1196" s="165"/>
      <c r="BL1196" s="165"/>
      <c r="BM1196" s="165"/>
      <c r="BN1196" s="165"/>
      <c r="BO1196" s="165"/>
      <c r="BP1196" s="165"/>
      <c r="BQ1196" s="165"/>
      <c r="BS1196" s="6"/>
      <c r="BT1196" s="11"/>
      <c r="BU1196" s="6"/>
      <c r="BV1196" s="6"/>
    </row>
    <row r="1197" spans="1:74" ht="15.75" x14ac:dyDescent="0.25">
      <c r="A1197" s="52" t="s">
        <v>10055</v>
      </c>
      <c r="B1197" s="56"/>
      <c r="C1197" s="7" t="s">
        <v>111</v>
      </c>
      <c r="D1197" s="7" t="s">
        <v>11877</v>
      </c>
      <c r="E1197" s="7"/>
      <c r="F1197" s="64"/>
      <c r="G1197" s="6"/>
      <c r="H1197" s="6"/>
      <c r="I1197" s="10" t="s">
        <v>110</v>
      </c>
      <c r="J1197" s="11" t="s">
        <v>9957</v>
      </c>
      <c r="K1197" s="161"/>
      <c r="L1197" s="176"/>
      <c r="M1197" s="176">
        <v>1000</v>
      </c>
      <c r="O1197" s="162"/>
      <c r="P1197" s="80" t="s">
        <v>7983</v>
      </c>
      <c r="Q1197" s="80" t="s">
        <v>7588</v>
      </c>
      <c r="R1197" s="80"/>
      <c r="S1197" s="163"/>
      <c r="T1197" s="213"/>
      <c r="U1197" s="162"/>
      <c r="V1197" s="164"/>
      <c r="W1197" s="12" t="str">
        <f>IF(COUNTIF(N1197,"spare"),"","Mqtt1")</f>
        <v>Mqtt1</v>
      </c>
      <c r="X1197" s="196" t="s">
        <v>10544</v>
      </c>
      <c r="Y1197" s="6" t="str">
        <f t="shared" si="426"/>
        <v>marpower/450000-firedetection/201h32</v>
      </c>
      <c r="Z1197" s="103" t="str">
        <f t="shared" si="425"/>
        <v>$.fault</v>
      </c>
      <c r="AB1197" s="6"/>
      <c r="AJ1197" s="80"/>
      <c r="AM1197" s="114">
        <f t="shared" si="410"/>
        <v>1197</v>
      </c>
      <c r="AN1197" s="80"/>
      <c r="AO1197" s="80"/>
      <c r="AP1197" s="80"/>
      <c r="AQ1197" s="80"/>
      <c r="AR1197" s="127" t="s">
        <v>110</v>
      </c>
      <c r="AS1197" s="80"/>
      <c r="AT1197" s="128" t="s">
        <v>9</v>
      </c>
      <c r="AU1197" s="7"/>
      <c r="AV1197" s="129" t="s">
        <v>112</v>
      </c>
      <c r="AW1197" s="126" t="str">
        <f t="shared" si="409"/>
        <v>Please consult operation manual for more information</v>
      </c>
      <c r="AX1197" s="137"/>
      <c r="AY1197" s="147"/>
      <c r="AZ1197" s="167"/>
      <c r="BA1197" s="167"/>
      <c r="BB1197" s="147" t="str">
        <f t="shared" si="418"/>
        <v>1</v>
      </c>
      <c r="BC1197" s="168"/>
      <c r="BD1197" s="165"/>
      <c r="BE1197" s="165"/>
      <c r="BF1197" s="165"/>
      <c r="BG1197" s="165"/>
      <c r="BH1197" s="165"/>
      <c r="BI1197" s="165"/>
      <c r="BJ1197" s="165"/>
      <c r="BK1197" s="165"/>
      <c r="BL1197" s="165"/>
      <c r="BM1197" s="165"/>
      <c r="BN1197" s="165"/>
      <c r="BO1197" s="165"/>
      <c r="BP1197" s="165"/>
      <c r="BQ1197" s="165"/>
      <c r="BS1197" s="6"/>
      <c r="BT1197" s="11"/>
      <c r="BU1197" s="6"/>
      <c r="BV1197" s="6"/>
    </row>
    <row r="1198" spans="1:74" ht="15.75" x14ac:dyDescent="0.25">
      <c r="A1198" s="52" t="s">
        <v>10055</v>
      </c>
      <c r="B1198" s="56"/>
      <c r="C1198" s="7" t="s">
        <v>111</v>
      </c>
      <c r="D1198" s="7" t="s">
        <v>11877</v>
      </c>
      <c r="E1198" s="7"/>
      <c r="F1198" s="64"/>
      <c r="G1198" s="6"/>
      <c r="H1198" s="6"/>
      <c r="I1198" s="10" t="s">
        <v>110</v>
      </c>
      <c r="J1198" s="11" t="s">
        <v>9958</v>
      </c>
      <c r="K1198" s="161"/>
      <c r="L1198" s="176"/>
      <c r="M1198" s="176">
        <v>1000</v>
      </c>
      <c r="O1198" s="162"/>
      <c r="P1198" s="80" t="s">
        <v>8097</v>
      </c>
      <c r="Q1198" s="80" t="s">
        <v>7589</v>
      </c>
      <c r="R1198" s="80"/>
      <c r="S1198" s="163"/>
      <c r="T1198" s="213"/>
      <c r="U1198" s="162"/>
      <c r="V1198" s="164"/>
      <c r="W1198" s="12" t="str">
        <f>IF(COUNTIF(N1198,"spare"),"","Mqtt1")</f>
        <v>Mqtt1</v>
      </c>
      <c r="X1198" s="196" t="s">
        <v>10544</v>
      </c>
      <c r="Y1198" s="6" t="str">
        <f t="shared" si="426"/>
        <v>marpower/450000-firedetection/201h32</v>
      </c>
      <c r="Z1198" s="103" t="str">
        <f t="shared" si="425"/>
        <v>$.disabled</v>
      </c>
      <c r="AB1198" s="6"/>
      <c r="AJ1198" s="80"/>
      <c r="AM1198" s="114">
        <f t="shared" si="410"/>
        <v>1198</v>
      </c>
      <c r="AN1198" s="80"/>
      <c r="AO1198" s="80"/>
      <c r="AP1198" s="80"/>
      <c r="AQ1198" s="80"/>
      <c r="AR1198" s="127" t="s">
        <v>110</v>
      </c>
      <c r="AS1198" s="80"/>
      <c r="AT1198" s="128" t="s">
        <v>9</v>
      </c>
      <c r="AU1198" s="7"/>
      <c r="AV1198" s="129" t="s">
        <v>112</v>
      </c>
      <c r="AW1198" s="126" t="str">
        <f t="shared" si="409"/>
        <v>Please consult operation manual for more information</v>
      </c>
      <c r="AX1198" s="137"/>
      <c r="AY1198" s="147"/>
      <c r="AZ1198" s="167"/>
      <c r="BA1198" s="167"/>
      <c r="BB1198" s="147" t="str">
        <f t="shared" si="418"/>
        <v>1</v>
      </c>
      <c r="BC1198" s="168"/>
      <c r="BD1198" s="165"/>
      <c r="BE1198" s="165"/>
      <c r="BF1198" s="165"/>
      <c r="BG1198" s="165"/>
      <c r="BH1198" s="165"/>
      <c r="BI1198" s="165"/>
      <c r="BJ1198" s="165"/>
      <c r="BK1198" s="165"/>
      <c r="BL1198" s="165"/>
      <c r="BM1198" s="165"/>
      <c r="BN1198" s="165"/>
      <c r="BO1198" s="165"/>
      <c r="BP1198" s="165"/>
      <c r="BQ1198" s="165"/>
      <c r="BS1198" s="6"/>
      <c r="BT1198" s="11"/>
      <c r="BU1198" s="6"/>
      <c r="BV1198" s="6"/>
    </row>
    <row r="1199" spans="1:74" ht="15.75" x14ac:dyDescent="0.25">
      <c r="A1199" s="52" t="s">
        <v>10055</v>
      </c>
      <c r="B1199" s="56"/>
      <c r="C1199" s="7" t="s">
        <v>111</v>
      </c>
      <c r="D1199" s="7" t="s">
        <v>11877</v>
      </c>
      <c r="E1199" s="7"/>
      <c r="F1199" s="64"/>
      <c r="G1199" s="6"/>
      <c r="H1199" s="6"/>
      <c r="I1199" s="10" t="s">
        <v>110</v>
      </c>
      <c r="J1199" s="11" t="s">
        <v>9959</v>
      </c>
      <c r="K1199" s="161"/>
      <c r="L1199" s="176"/>
      <c r="M1199" s="176">
        <v>1000</v>
      </c>
      <c r="O1199" s="162"/>
      <c r="P1199" s="80" t="s">
        <v>8211</v>
      </c>
      <c r="Q1199" s="80" t="s">
        <v>7590</v>
      </c>
      <c r="R1199" s="80"/>
      <c r="S1199" s="163"/>
      <c r="T1199" s="213"/>
      <c r="U1199" s="162"/>
      <c r="V1199" s="164"/>
      <c r="W1199" s="12" t="str">
        <f>IF(COUNTIF(N1199,"spare"),"","Mqtt1")</f>
        <v>Mqtt1</v>
      </c>
      <c r="X1199" s="196" t="s">
        <v>10544</v>
      </c>
      <c r="Y1199" s="6" t="str">
        <f t="shared" si="426"/>
        <v>marpower/450000-firedetection/201h32</v>
      </c>
      <c r="Z1199" s="103" t="str">
        <f t="shared" si="425"/>
        <v>$.test</v>
      </c>
      <c r="AB1199" s="6"/>
      <c r="AJ1199" s="80"/>
      <c r="AM1199" s="114" t="str">
        <f t="shared" si="410"/>
        <v/>
      </c>
      <c r="AN1199" s="80"/>
      <c r="AO1199" s="80"/>
      <c r="AP1199" s="80"/>
      <c r="AQ1199" s="80"/>
      <c r="AR1199" s="127"/>
      <c r="AS1199" s="80"/>
      <c r="AT1199" s="7"/>
      <c r="AU1199" s="7"/>
      <c r="AV1199" s="165"/>
      <c r="AW1199" s="126" t="str">
        <f t="shared" si="409"/>
        <v/>
      </c>
      <c r="AX1199" s="137"/>
      <c r="AY1199" s="147"/>
      <c r="AZ1199" s="167"/>
      <c r="BA1199" s="167"/>
      <c r="BB1199" s="147" t="str">
        <f t="shared" si="418"/>
        <v/>
      </c>
      <c r="BC1199" s="168"/>
      <c r="BD1199" s="165"/>
      <c r="BE1199" s="165"/>
      <c r="BF1199" s="165"/>
      <c r="BG1199" s="165"/>
      <c r="BH1199" s="165"/>
      <c r="BI1199" s="165"/>
      <c r="BJ1199" s="165"/>
      <c r="BK1199" s="165"/>
      <c r="BL1199" s="165"/>
      <c r="BM1199" s="165"/>
      <c r="BN1199" s="165"/>
      <c r="BO1199" s="165"/>
      <c r="BP1199" s="165"/>
      <c r="BQ1199" s="165"/>
      <c r="BS1199" s="6"/>
      <c r="BT1199" s="11"/>
      <c r="BU1199" s="6"/>
      <c r="BV1199" s="6"/>
    </row>
    <row r="1200" spans="1:74" ht="15.75" x14ac:dyDescent="0.25">
      <c r="A1200" s="52" t="s">
        <v>10055</v>
      </c>
      <c r="B1200" s="56"/>
      <c r="C1200" s="7" t="s">
        <v>111</v>
      </c>
      <c r="D1200" s="7" t="s">
        <v>11877</v>
      </c>
      <c r="E1200" s="7"/>
      <c r="F1200" s="64"/>
      <c r="G1200" s="6"/>
      <c r="H1200" s="6"/>
      <c r="I1200" s="10" t="s">
        <v>110</v>
      </c>
      <c r="J1200" s="11" t="s">
        <v>9960</v>
      </c>
      <c r="K1200" s="161"/>
      <c r="L1200" s="176"/>
      <c r="M1200" s="176">
        <v>1000</v>
      </c>
      <c r="O1200" s="162"/>
      <c r="P1200" s="80" t="s">
        <v>7756</v>
      </c>
      <c r="Q1200" s="80" t="s">
        <v>7586</v>
      </c>
      <c r="R1200" s="80"/>
      <c r="S1200" s="163"/>
      <c r="T1200" s="213"/>
      <c r="U1200" s="162"/>
      <c r="V1200" s="164"/>
      <c r="W1200" s="12" t="str">
        <f t="shared" ref="W1200" si="427">IF(COUNTIF(N1200,"spare"),"","Mqtt1")</f>
        <v>Mqtt1</v>
      </c>
      <c r="X1200" s="196" t="s">
        <v>10545</v>
      </c>
      <c r="Y1200" s="6" t="str">
        <f t="shared" si="426"/>
        <v>marpower/450000-firedetection/201h33</v>
      </c>
      <c r="Z1200" s="103" t="str">
        <f t="shared" si="425"/>
        <v>$.alarm</v>
      </c>
      <c r="AB1200" s="6"/>
      <c r="AJ1200" s="80"/>
      <c r="AM1200" s="114">
        <f t="shared" si="410"/>
        <v>1200</v>
      </c>
      <c r="AN1200" s="80"/>
      <c r="AO1200" s="80"/>
      <c r="AP1200" s="80"/>
      <c r="AQ1200" s="80"/>
      <c r="AR1200" s="127" t="s">
        <v>110</v>
      </c>
      <c r="AS1200" s="80"/>
      <c r="AT1200" s="128" t="s">
        <v>9</v>
      </c>
      <c r="AU1200" s="7"/>
      <c r="AV1200" s="129" t="s">
        <v>112</v>
      </c>
      <c r="AW1200" s="126" t="str">
        <f t="shared" si="409"/>
        <v>Please consult operation manual for more information</v>
      </c>
      <c r="AX1200" s="137"/>
      <c r="AY1200" s="147"/>
      <c r="AZ1200" s="167"/>
      <c r="BA1200" s="167"/>
      <c r="BB1200" s="147" t="str">
        <f t="shared" si="418"/>
        <v>1</v>
      </c>
      <c r="BC1200" s="168"/>
      <c r="BD1200" s="165"/>
      <c r="BE1200" s="165"/>
      <c r="BF1200" s="165"/>
      <c r="BG1200" s="165"/>
      <c r="BH1200" s="165"/>
      <c r="BI1200" s="165"/>
      <c r="BJ1200" s="165"/>
      <c r="BK1200" s="165"/>
      <c r="BL1200" s="165"/>
      <c r="BM1200" s="165"/>
      <c r="BN1200" s="165"/>
      <c r="BO1200" s="165"/>
      <c r="BP1200" s="165"/>
      <c r="BQ1200" s="165"/>
      <c r="BS1200" s="6"/>
      <c r="BT1200" s="11"/>
      <c r="BU1200" s="6"/>
      <c r="BV1200" s="6"/>
    </row>
    <row r="1201" spans="1:74" ht="15.75" x14ac:dyDescent="0.25">
      <c r="A1201" s="52" t="s">
        <v>10059</v>
      </c>
      <c r="B1201" s="56"/>
      <c r="C1201" s="7" t="s">
        <v>111</v>
      </c>
      <c r="D1201" s="7" t="s">
        <v>11877</v>
      </c>
      <c r="E1201" s="7"/>
      <c r="F1201" s="64"/>
      <c r="G1201" s="6"/>
      <c r="H1201" s="6"/>
      <c r="I1201" s="10" t="s">
        <v>110</v>
      </c>
      <c r="J1201" s="11" t="s">
        <v>9961</v>
      </c>
      <c r="K1201" s="161"/>
      <c r="L1201" s="176"/>
      <c r="M1201" s="176">
        <v>1000</v>
      </c>
      <c r="O1201" s="162"/>
      <c r="P1201" s="80" t="s">
        <v>7870</v>
      </c>
      <c r="Q1201" s="80" t="s">
        <v>7591</v>
      </c>
      <c r="R1201" s="80"/>
      <c r="S1201" s="163"/>
      <c r="T1201" s="213"/>
      <c r="U1201" s="162"/>
      <c r="V1201" s="164"/>
      <c r="W1201" s="12" t="str">
        <f>IF(COUNTIF(N1201,"spare"),"","Mqtt1")</f>
        <v>Mqtt1</v>
      </c>
      <c r="X1201" s="196" t="s">
        <v>10545</v>
      </c>
      <c r="Y1201" s="6" t="str">
        <f t="shared" si="426"/>
        <v>marpower/450000-firedetection/201h33</v>
      </c>
      <c r="Z1201" s="103" t="str">
        <f t="shared" si="425"/>
        <v>$.prealarm</v>
      </c>
      <c r="AB1201" s="6"/>
      <c r="AJ1201" s="80"/>
      <c r="AM1201" s="114">
        <f t="shared" si="410"/>
        <v>1201</v>
      </c>
      <c r="AN1201" s="80"/>
      <c r="AO1201" s="80"/>
      <c r="AP1201" s="80"/>
      <c r="AQ1201" s="80"/>
      <c r="AR1201" s="127" t="s">
        <v>110</v>
      </c>
      <c r="AS1201" s="80"/>
      <c r="AT1201" s="128" t="s">
        <v>9</v>
      </c>
      <c r="AU1201" s="7"/>
      <c r="AV1201" s="129" t="s">
        <v>116</v>
      </c>
      <c r="AW1201" s="126" t="str">
        <f t="shared" si="409"/>
        <v>Please consult operation manual for more information</v>
      </c>
      <c r="AX1201" s="137"/>
      <c r="AY1201" s="147"/>
      <c r="AZ1201" s="167"/>
      <c r="BA1201" s="167"/>
      <c r="BB1201" s="147" t="str">
        <f t="shared" si="418"/>
        <v>1</v>
      </c>
      <c r="BC1201" s="168"/>
      <c r="BD1201" s="165"/>
      <c r="BE1201" s="165"/>
      <c r="BF1201" s="165"/>
      <c r="BG1201" s="165"/>
      <c r="BH1201" s="165"/>
      <c r="BI1201" s="165"/>
      <c r="BJ1201" s="165"/>
      <c r="BK1201" s="165"/>
      <c r="BL1201" s="165"/>
      <c r="BM1201" s="165"/>
      <c r="BN1201" s="165"/>
      <c r="BO1201" s="165"/>
      <c r="BP1201" s="165"/>
      <c r="BQ1201" s="165"/>
      <c r="BS1201" s="6"/>
      <c r="BT1201" s="11"/>
      <c r="BU1201" s="6"/>
      <c r="BV1201" s="6"/>
    </row>
    <row r="1202" spans="1:74" ht="15.75" x14ac:dyDescent="0.25">
      <c r="A1202" s="52" t="s">
        <v>10055</v>
      </c>
      <c r="B1202" s="56"/>
      <c r="C1202" s="7" t="s">
        <v>111</v>
      </c>
      <c r="D1202" s="7" t="s">
        <v>11877</v>
      </c>
      <c r="E1202" s="7"/>
      <c r="F1202" s="64"/>
      <c r="G1202" s="6"/>
      <c r="H1202" s="6"/>
      <c r="I1202" s="10" t="s">
        <v>110</v>
      </c>
      <c r="J1202" s="11" t="s">
        <v>9962</v>
      </c>
      <c r="K1202" s="161"/>
      <c r="L1202" s="176"/>
      <c r="M1202" s="176">
        <v>1000</v>
      </c>
      <c r="O1202" s="162"/>
      <c r="P1202" s="80" t="s">
        <v>7984</v>
      </c>
      <c r="Q1202" s="80" t="s">
        <v>7592</v>
      </c>
      <c r="R1202" s="80"/>
      <c r="S1202" s="163"/>
      <c r="T1202" s="213"/>
      <c r="U1202" s="162"/>
      <c r="V1202" s="164"/>
      <c r="W1202" s="12" t="str">
        <f>IF(COUNTIF(N1202,"spare"),"","Mqtt1")</f>
        <v>Mqtt1</v>
      </c>
      <c r="X1202" s="196" t="s">
        <v>10545</v>
      </c>
      <c r="Y1202" s="6" t="str">
        <f t="shared" si="426"/>
        <v>marpower/450000-firedetection/201h33</v>
      </c>
      <c r="Z1202" s="103" t="str">
        <f t="shared" si="425"/>
        <v>$.fault</v>
      </c>
      <c r="AB1202" s="6"/>
      <c r="AJ1202" s="80"/>
      <c r="AM1202" s="114">
        <f t="shared" si="410"/>
        <v>1202</v>
      </c>
      <c r="AN1202" s="80"/>
      <c r="AO1202" s="80"/>
      <c r="AP1202" s="80"/>
      <c r="AQ1202" s="80"/>
      <c r="AR1202" s="127" t="s">
        <v>110</v>
      </c>
      <c r="AS1202" s="80"/>
      <c r="AT1202" s="128" t="s">
        <v>9</v>
      </c>
      <c r="AU1202" s="7"/>
      <c r="AV1202" s="129" t="s">
        <v>112</v>
      </c>
      <c r="AW1202" s="126" t="str">
        <f t="shared" si="409"/>
        <v>Please consult operation manual for more information</v>
      </c>
      <c r="AX1202" s="137"/>
      <c r="AY1202" s="147"/>
      <c r="AZ1202" s="167"/>
      <c r="BA1202" s="167"/>
      <c r="BB1202" s="147" t="str">
        <f t="shared" si="418"/>
        <v>1</v>
      </c>
      <c r="BC1202" s="168"/>
      <c r="BD1202" s="165"/>
      <c r="BE1202" s="165"/>
      <c r="BF1202" s="165"/>
      <c r="BG1202" s="165"/>
      <c r="BH1202" s="165"/>
      <c r="BI1202" s="165"/>
      <c r="BJ1202" s="165"/>
      <c r="BK1202" s="165"/>
      <c r="BL1202" s="165"/>
      <c r="BM1202" s="165"/>
      <c r="BN1202" s="165"/>
      <c r="BO1202" s="165"/>
      <c r="BP1202" s="165"/>
      <c r="BQ1202" s="165"/>
      <c r="BS1202" s="6"/>
      <c r="BT1202" s="11"/>
      <c r="BU1202" s="6"/>
      <c r="BV1202" s="6"/>
    </row>
    <row r="1203" spans="1:74" ht="15.75" x14ac:dyDescent="0.25">
      <c r="A1203" s="52" t="s">
        <v>10055</v>
      </c>
      <c r="B1203" s="56"/>
      <c r="C1203" s="7" t="s">
        <v>111</v>
      </c>
      <c r="D1203" s="7" t="s">
        <v>11877</v>
      </c>
      <c r="E1203" s="7"/>
      <c r="F1203" s="64"/>
      <c r="G1203" s="6"/>
      <c r="H1203" s="6"/>
      <c r="I1203" s="10" t="s">
        <v>110</v>
      </c>
      <c r="J1203" s="11" t="s">
        <v>9963</v>
      </c>
      <c r="K1203" s="161"/>
      <c r="L1203" s="176"/>
      <c r="M1203" s="176">
        <v>1000</v>
      </c>
      <c r="O1203" s="162"/>
      <c r="P1203" s="80" t="s">
        <v>8098</v>
      </c>
      <c r="Q1203" s="80" t="s">
        <v>7593</v>
      </c>
      <c r="R1203" s="80"/>
      <c r="S1203" s="163"/>
      <c r="T1203" s="213"/>
      <c r="U1203" s="162"/>
      <c r="V1203" s="164"/>
      <c r="W1203" s="12" t="str">
        <f>IF(COUNTIF(N1203,"spare"),"","Mqtt1")</f>
        <v>Mqtt1</v>
      </c>
      <c r="X1203" s="196" t="s">
        <v>10545</v>
      </c>
      <c r="Y1203" s="6" t="str">
        <f t="shared" si="426"/>
        <v>marpower/450000-firedetection/201h33</v>
      </c>
      <c r="Z1203" s="103" t="str">
        <f t="shared" si="425"/>
        <v>$.disabled</v>
      </c>
      <c r="AB1203" s="6"/>
      <c r="AJ1203" s="80"/>
      <c r="AM1203" s="114">
        <f t="shared" si="410"/>
        <v>1203</v>
      </c>
      <c r="AN1203" s="80"/>
      <c r="AO1203" s="80"/>
      <c r="AP1203" s="80"/>
      <c r="AQ1203" s="80"/>
      <c r="AR1203" s="127" t="s">
        <v>110</v>
      </c>
      <c r="AS1203" s="80"/>
      <c r="AT1203" s="128" t="s">
        <v>9</v>
      </c>
      <c r="AU1203" s="7"/>
      <c r="AV1203" s="129" t="s">
        <v>112</v>
      </c>
      <c r="AW1203" s="126" t="str">
        <f t="shared" si="409"/>
        <v>Please consult operation manual for more information</v>
      </c>
      <c r="AX1203" s="137"/>
      <c r="AY1203" s="147"/>
      <c r="AZ1203" s="167"/>
      <c r="BA1203" s="167"/>
      <c r="BB1203" s="147" t="str">
        <f t="shared" si="418"/>
        <v>1</v>
      </c>
      <c r="BC1203" s="168"/>
      <c r="BD1203" s="165"/>
      <c r="BE1203" s="165"/>
      <c r="BF1203" s="165"/>
      <c r="BG1203" s="165"/>
      <c r="BH1203" s="165"/>
      <c r="BI1203" s="165"/>
      <c r="BJ1203" s="165"/>
      <c r="BK1203" s="165"/>
      <c r="BL1203" s="165"/>
      <c r="BM1203" s="165"/>
      <c r="BN1203" s="165"/>
      <c r="BO1203" s="165"/>
      <c r="BP1203" s="165"/>
      <c r="BQ1203" s="165"/>
      <c r="BS1203" s="6"/>
      <c r="BT1203" s="11"/>
      <c r="BU1203" s="6"/>
      <c r="BV1203" s="6"/>
    </row>
    <row r="1204" spans="1:74" ht="15.75" x14ac:dyDescent="0.25">
      <c r="A1204" s="52" t="s">
        <v>10055</v>
      </c>
      <c r="B1204" s="56"/>
      <c r="C1204" s="7" t="s">
        <v>111</v>
      </c>
      <c r="D1204" s="7" t="s">
        <v>11877</v>
      </c>
      <c r="E1204" s="7"/>
      <c r="F1204" s="64"/>
      <c r="G1204" s="6"/>
      <c r="H1204" s="6"/>
      <c r="I1204" s="10" t="s">
        <v>110</v>
      </c>
      <c r="J1204" s="11" t="s">
        <v>9964</v>
      </c>
      <c r="K1204" s="161"/>
      <c r="L1204" s="176"/>
      <c r="M1204" s="176">
        <v>1000</v>
      </c>
      <c r="O1204" s="162"/>
      <c r="P1204" s="80" t="s">
        <v>8212</v>
      </c>
      <c r="Q1204" s="80" t="s">
        <v>7594</v>
      </c>
      <c r="R1204" s="80"/>
      <c r="S1204" s="163"/>
      <c r="T1204" s="213"/>
      <c r="U1204" s="162"/>
      <c r="V1204" s="164"/>
      <c r="W1204" s="12" t="str">
        <f>IF(COUNTIF(N1204,"spare"),"","Mqtt1")</f>
        <v>Mqtt1</v>
      </c>
      <c r="X1204" s="196" t="s">
        <v>10545</v>
      </c>
      <c r="Y1204" s="6" t="str">
        <f t="shared" si="426"/>
        <v>marpower/450000-firedetection/201h33</v>
      </c>
      <c r="Z1204" s="103" t="str">
        <f t="shared" si="425"/>
        <v>$.test</v>
      </c>
      <c r="AB1204" s="6"/>
      <c r="AJ1204" s="80"/>
      <c r="AM1204" s="114" t="str">
        <f t="shared" si="410"/>
        <v/>
      </c>
      <c r="AN1204" s="80"/>
      <c r="AO1204" s="80"/>
      <c r="AP1204" s="80"/>
      <c r="AQ1204" s="80"/>
      <c r="AR1204" s="127"/>
      <c r="AS1204" s="80"/>
      <c r="AT1204" s="7"/>
      <c r="AU1204" s="7"/>
      <c r="AV1204" s="165"/>
      <c r="AW1204" s="126" t="str">
        <f t="shared" si="409"/>
        <v/>
      </c>
      <c r="AX1204" s="137"/>
      <c r="AY1204" s="147"/>
      <c r="AZ1204" s="167"/>
      <c r="BA1204" s="167"/>
      <c r="BB1204" s="147" t="str">
        <f t="shared" si="418"/>
        <v/>
      </c>
      <c r="BC1204" s="168"/>
      <c r="BD1204" s="165"/>
      <c r="BE1204" s="165"/>
      <c r="BF1204" s="165"/>
      <c r="BG1204" s="165"/>
      <c r="BH1204" s="165"/>
      <c r="BI1204" s="165"/>
      <c r="BJ1204" s="165"/>
      <c r="BK1204" s="165"/>
      <c r="BL1204" s="165"/>
      <c r="BM1204" s="165"/>
      <c r="BN1204" s="165"/>
      <c r="BO1204" s="165"/>
      <c r="BP1204" s="165"/>
      <c r="BQ1204" s="165"/>
      <c r="BS1204" s="6"/>
      <c r="BT1204" s="11"/>
      <c r="BU1204" s="6"/>
      <c r="BV1204" s="6"/>
    </row>
    <row r="1205" spans="1:74" ht="15.75" x14ac:dyDescent="0.25">
      <c r="A1205" s="52" t="s">
        <v>10055</v>
      </c>
      <c r="B1205" s="56"/>
      <c r="C1205" s="7" t="s">
        <v>9455</v>
      </c>
      <c r="D1205" s="7" t="s">
        <v>11877</v>
      </c>
      <c r="E1205" s="7"/>
      <c r="F1205" s="64"/>
      <c r="G1205" s="6"/>
      <c r="H1205" s="6"/>
      <c r="I1205"/>
      <c r="J1205" s="11" t="s">
        <v>7033</v>
      </c>
      <c r="K1205" s="161" t="s">
        <v>511</v>
      </c>
      <c r="L1205" s="176"/>
      <c r="M1205" s="176">
        <v>1000</v>
      </c>
      <c r="N1205" s="80" t="s">
        <v>1396</v>
      </c>
      <c r="O1205" s="162"/>
      <c r="P1205" s="80" t="s">
        <v>7509</v>
      </c>
      <c r="Q1205" s="80"/>
      <c r="R1205" s="80"/>
      <c r="S1205" s="163"/>
      <c r="T1205" s="213"/>
      <c r="U1205" s="162"/>
      <c r="V1205" s="164"/>
      <c r="W1205" s="12"/>
      <c r="X1205" s="196" t="s">
        <v>10445</v>
      </c>
      <c r="Y1205" s="6"/>
      <c r="Z1205" s="103"/>
      <c r="AA1205" s="12">
        <v>1</v>
      </c>
      <c r="AB1205" s="6" t="s">
        <v>196</v>
      </c>
      <c r="AC1205" s="103">
        <v>66</v>
      </c>
      <c r="AJ1205" s="80"/>
      <c r="AK1205" s="113" t="s">
        <v>11878</v>
      </c>
      <c r="AM1205" s="114" t="str">
        <f t="shared" si="410"/>
        <v/>
      </c>
      <c r="AN1205" s="80"/>
      <c r="AO1205" s="80"/>
      <c r="AP1205" s="80"/>
      <c r="AQ1205" s="80"/>
      <c r="AR1205" s="127"/>
      <c r="AS1205" s="80"/>
      <c r="AT1205" s="7"/>
      <c r="AU1205" s="7"/>
      <c r="AV1205" s="165"/>
      <c r="AW1205" s="126" t="str">
        <f t="shared" si="409"/>
        <v/>
      </c>
      <c r="AX1205" s="137"/>
      <c r="AY1205" s="147"/>
      <c r="AZ1205" s="167"/>
      <c r="BA1205" s="167"/>
      <c r="BB1205" s="147" t="str">
        <f t="shared" si="418"/>
        <v/>
      </c>
      <c r="BC1205" s="168"/>
      <c r="BD1205" s="165"/>
      <c r="BE1205" s="165"/>
      <c r="BF1205" s="165"/>
      <c r="BG1205" s="165"/>
      <c r="BH1205" s="165"/>
      <c r="BI1205" s="165"/>
      <c r="BJ1205" s="165"/>
      <c r="BK1205" s="165"/>
      <c r="BL1205" s="165"/>
      <c r="BM1205" s="165"/>
      <c r="BN1205" s="165"/>
      <c r="BO1205" s="165"/>
      <c r="BP1205" s="165"/>
      <c r="BQ1205" s="165"/>
      <c r="BS1205" s="6"/>
      <c r="BT1205" s="11"/>
      <c r="BU1205" s="6"/>
      <c r="BV1205" s="6"/>
    </row>
    <row r="1206" spans="1:74" ht="15.75" x14ac:dyDescent="0.25">
      <c r="A1206" s="52" t="s">
        <v>10055</v>
      </c>
      <c r="B1206" s="56"/>
      <c r="C1206" s="7" t="s">
        <v>111</v>
      </c>
      <c r="D1206" s="7" t="s">
        <v>11877</v>
      </c>
      <c r="E1206" s="7"/>
      <c r="F1206" s="64"/>
      <c r="G1206" s="6"/>
      <c r="H1206" s="6"/>
      <c r="I1206" s="10" t="s">
        <v>110</v>
      </c>
      <c r="J1206" s="11" t="s">
        <v>9965</v>
      </c>
      <c r="K1206" s="161"/>
      <c r="L1206" s="176"/>
      <c r="M1206" s="176">
        <v>1000</v>
      </c>
      <c r="O1206" s="162"/>
      <c r="P1206" s="80" t="s">
        <v>7757</v>
      </c>
      <c r="Q1206" s="80" t="s">
        <v>7595</v>
      </c>
      <c r="R1206" s="80"/>
      <c r="S1206" s="163"/>
      <c r="T1206" s="213"/>
      <c r="U1206" s="162"/>
      <c r="V1206" s="164"/>
      <c r="W1206" s="12" t="str">
        <f t="shared" ref="W1206" si="428">IF(COUNTIF(N1206,"spare"),"","Mqtt1")</f>
        <v>Mqtt1</v>
      </c>
      <c r="X1206" s="196" t="s">
        <v>10546</v>
      </c>
      <c r="Y1206" s="6" t="str">
        <f>LOWER(SUBSTITUTE(SUBSTITUTE(IF(COUNTIF(N1206,"spare"),"",_xlfn.CONCAT("marpower/",IF(X1206&lt;&gt;"","450000 FIREDETECTION/"&amp;X1206,"450000 FIREDETECTION GENERAL")))," ","-"),"_","-"))</f>
        <v>marpower/450000-firedetection/201h31</v>
      </c>
      <c r="Z1206" s="103" t="str">
        <f t="shared" ref="Z1206:Z1215" si="429">IF(COUNTIF(N1206,"spare"),"","$."&amp;_xlfn.REGEXREPLACE(IF(X1206="",J1206,_xlfn.REGEXREPLACE(J1206,".*_","")),"^FIRE_",""))</f>
        <v>$.alarm</v>
      </c>
      <c r="AB1206" s="6"/>
      <c r="AJ1206" s="80"/>
      <c r="AM1206" s="114">
        <f t="shared" si="410"/>
        <v>1206</v>
      </c>
      <c r="AN1206" s="80"/>
      <c r="AO1206" s="80"/>
      <c r="AP1206" s="80"/>
      <c r="AQ1206" s="80"/>
      <c r="AR1206" s="127" t="s">
        <v>110</v>
      </c>
      <c r="AS1206" s="80"/>
      <c r="AT1206" s="128" t="s">
        <v>9</v>
      </c>
      <c r="AU1206" s="7"/>
      <c r="AV1206" s="129" t="s">
        <v>112</v>
      </c>
      <c r="AW1206" s="126" t="str">
        <f t="shared" si="409"/>
        <v>Please consult operation manual for more information</v>
      </c>
      <c r="AX1206" s="137"/>
      <c r="AY1206" s="147"/>
      <c r="AZ1206" s="167"/>
      <c r="BA1206" s="167"/>
      <c r="BB1206" s="147" t="str">
        <f t="shared" si="418"/>
        <v>1</v>
      </c>
      <c r="BC1206" s="168"/>
      <c r="BD1206" s="165"/>
      <c r="BE1206" s="165"/>
      <c r="BF1206" s="165"/>
      <c r="BG1206" s="165"/>
      <c r="BH1206" s="165"/>
      <c r="BI1206" s="165"/>
      <c r="BJ1206" s="165"/>
      <c r="BK1206" s="165"/>
      <c r="BL1206" s="165"/>
      <c r="BM1206" s="165"/>
      <c r="BN1206" s="165"/>
      <c r="BO1206" s="165"/>
      <c r="BP1206" s="165"/>
      <c r="BQ1206" s="165"/>
      <c r="BS1206" s="6"/>
      <c r="BT1206" s="11"/>
      <c r="BU1206" s="6"/>
      <c r="BV1206" s="6"/>
    </row>
    <row r="1207" spans="1:74" ht="15.75" x14ac:dyDescent="0.25">
      <c r="A1207" s="52" t="s">
        <v>10059</v>
      </c>
      <c r="B1207" s="56"/>
      <c r="C1207" s="7" t="s">
        <v>111</v>
      </c>
      <c r="D1207" s="7" t="s">
        <v>11877</v>
      </c>
      <c r="E1207" s="7"/>
      <c r="F1207" s="64"/>
      <c r="G1207" s="6"/>
      <c r="H1207" s="6"/>
      <c r="I1207" s="10" t="s">
        <v>110</v>
      </c>
      <c r="J1207" s="11" t="s">
        <v>9966</v>
      </c>
      <c r="K1207" s="161"/>
      <c r="L1207" s="176"/>
      <c r="M1207" s="176">
        <v>1000</v>
      </c>
      <c r="O1207" s="162"/>
      <c r="P1207" s="80" t="s">
        <v>7871</v>
      </c>
      <c r="Q1207" s="80" t="s">
        <v>7597</v>
      </c>
      <c r="R1207" s="80"/>
      <c r="S1207" s="163"/>
      <c r="T1207" s="213"/>
      <c r="U1207" s="162"/>
      <c r="V1207" s="164"/>
      <c r="W1207" s="12" t="str">
        <f>IF(COUNTIF(N1207,"spare"),"","Mqtt1")</f>
        <v>Mqtt1</v>
      </c>
      <c r="X1207" s="196" t="s">
        <v>10546</v>
      </c>
      <c r="Y1207" s="6" t="str">
        <f t="shared" ref="Y1207:Y1215" si="430">LOWER(SUBSTITUTE(SUBSTITUTE(IF(COUNTIF(N1207,"spare"),"",_xlfn.CONCAT("marpower/",IF(X1207&lt;&gt;"","450000 FIREDETECTION/"&amp;X1207,"450000 FIREDETECTION GENERAL")))," ","-"),"_","-"))</f>
        <v>marpower/450000-firedetection/201h31</v>
      </c>
      <c r="Z1207" s="103" t="str">
        <f t="shared" si="429"/>
        <v>$.prealarm</v>
      </c>
      <c r="AB1207" s="6"/>
      <c r="AJ1207" s="80"/>
      <c r="AM1207" s="114">
        <f t="shared" si="410"/>
        <v>1207</v>
      </c>
      <c r="AN1207" s="80"/>
      <c r="AO1207" s="80"/>
      <c r="AP1207" s="80"/>
      <c r="AQ1207" s="80"/>
      <c r="AR1207" s="127" t="s">
        <v>110</v>
      </c>
      <c r="AS1207" s="80"/>
      <c r="AT1207" s="128" t="s">
        <v>9</v>
      </c>
      <c r="AU1207" s="7"/>
      <c r="AV1207" s="129" t="s">
        <v>116</v>
      </c>
      <c r="AW1207" s="126" t="str">
        <f t="shared" si="409"/>
        <v>Please consult operation manual for more information</v>
      </c>
      <c r="AX1207" s="137"/>
      <c r="AY1207" s="147"/>
      <c r="AZ1207" s="167"/>
      <c r="BA1207" s="167"/>
      <c r="BB1207" s="147" t="str">
        <f t="shared" si="418"/>
        <v>1</v>
      </c>
      <c r="BC1207" s="168"/>
      <c r="BD1207" s="165"/>
      <c r="BE1207" s="165"/>
      <c r="BF1207" s="165"/>
      <c r="BG1207" s="165"/>
      <c r="BH1207" s="165"/>
      <c r="BI1207" s="165"/>
      <c r="BJ1207" s="165"/>
      <c r="BK1207" s="165"/>
      <c r="BL1207" s="165"/>
      <c r="BM1207" s="165"/>
      <c r="BN1207" s="165"/>
      <c r="BO1207" s="165"/>
      <c r="BP1207" s="165"/>
      <c r="BQ1207" s="165"/>
      <c r="BS1207" s="6"/>
      <c r="BT1207" s="11"/>
      <c r="BU1207" s="6"/>
      <c r="BV1207" s="6"/>
    </row>
    <row r="1208" spans="1:74" ht="15.75" x14ac:dyDescent="0.25">
      <c r="A1208" s="52" t="s">
        <v>10055</v>
      </c>
      <c r="B1208" s="56"/>
      <c r="C1208" s="7" t="s">
        <v>111</v>
      </c>
      <c r="D1208" s="7" t="s">
        <v>11877</v>
      </c>
      <c r="E1208" s="7"/>
      <c r="F1208" s="64"/>
      <c r="G1208" s="6"/>
      <c r="H1208" s="6"/>
      <c r="I1208" s="10" t="s">
        <v>110</v>
      </c>
      <c r="J1208" s="11" t="s">
        <v>9967</v>
      </c>
      <c r="K1208" s="161"/>
      <c r="L1208" s="176"/>
      <c r="M1208" s="176">
        <v>1000</v>
      </c>
      <c r="O1208" s="162"/>
      <c r="P1208" s="80" t="s">
        <v>7985</v>
      </c>
      <c r="Q1208" s="80" t="s">
        <v>7598</v>
      </c>
      <c r="R1208" s="80"/>
      <c r="S1208" s="163"/>
      <c r="T1208" s="213"/>
      <c r="U1208" s="162"/>
      <c r="V1208" s="164"/>
      <c r="W1208" s="12" t="str">
        <f>IF(COUNTIF(N1208,"spare"),"","Mqtt1")</f>
        <v>Mqtt1</v>
      </c>
      <c r="X1208" s="196" t="s">
        <v>10546</v>
      </c>
      <c r="Y1208" s="6" t="str">
        <f t="shared" si="430"/>
        <v>marpower/450000-firedetection/201h31</v>
      </c>
      <c r="Z1208" s="103" t="str">
        <f t="shared" si="429"/>
        <v>$.fault</v>
      </c>
      <c r="AB1208" s="6"/>
      <c r="AJ1208" s="80"/>
      <c r="AM1208" s="114">
        <f t="shared" si="410"/>
        <v>1208</v>
      </c>
      <c r="AN1208" s="80"/>
      <c r="AO1208" s="80"/>
      <c r="AP1208" s="80"/>
      <c r="AQ1208" s="80"/>
      <c r="AR1208" s="127" t="s">
        <v>110</v>
      </c>
      <c r="AS1208" s="80"/>
      <c r="AT1208" s="128" t="s">
        <v>9</v>
      </c>
      <c r="AU1208" s="7"/>
      <c r="AV1208" s="129" t="s">
        <v>112</v>
      </c>
      <c r="AW1208" s="126" t="str">
        <f t="shared" si="409"/>
        <v>Please consult operation manual for more information</v>
      </c>
      <c r="AX1208" s="137"/>
      <c r="AY1208" s="147"/>
      <c r="AZ1208" s="167"/>
      <c r="BA1208" s="167"/>
      <c r="BB1208" s="147" t="str">
        <f t="shared" si="418"/>
        <v>1</v>
      </c>
      <c r="BC1208" s="168"/>
      <c r="BD1208" s="165"/>
      <c r="BE1208" s="165"/>
      <c r="BF1208" s="165"/>
      <c r="BG1208" s="165"/>
      <c r="BH1208" s="165"/>
      <c r="BI1208" s="165"/>
      <c r="BJ1208" s="165"/>
      <c r="BK1208" s="165"/>
      <c r="BL1208" s="165"/>
      <c r="BM1208" s="165"/>
      <c r="BN1208" s="165"/>
      <c r="BO1208" s="165"/>
      <c r="BP1208" s="165"/>
      <c r="BQ1208" s="165"/>
      <c r="BS1208" s="6"/>
      <c r="BT1208" s="11"/>
      <c r="BU1208" s="6"/>
      <c r="BV1208" s="6"/>
    </row>
    <row r="1209" spans="1:74" ht="15.75" x14ac:dyDescent="0.25">
      <c r="A1209" s="52" t="s">
        <v>10055</v>
      </c>
      <c r="B1209" s="56"/>
      <c r="C1209" s="7" t="s">
        <v>111</v>
      </c>
      <c r="D1209" s="7" t="s">
        <v>11877</v>
      </c>
      <c r="E1209" s="7"/>
      <c r="F1209" s="64"/>
      <c r="G1209" s="6"/>
      <c r="H1209" s="6"/>
      <c r="I1209" s="10" t="s">
        <v>110</v>
      </c>
      <c r="J1209" s="11" t="s">
        <v>9968</v>
      </c>
      <c r="K1209" s="161"/>
      <c r="L1209" s="176"/>
      <c r="M1209" s="176">
        <v>1000</v>
      </c>
      <c r="O1209" s="162"/>
      <c r="P1209" s="80" t="s">
        <v>8099</v>
      </c>
      <c r="Q1209" s="80" t="s">
        <v>7599</v>
      </c>
      <c r="R1209" s="80"/>
      <c r="S1209" s="163"/>
      <c r="T1209" s="213"/>
      <c r="U1209" s="162"/>
      <c r="V1209" s="164"/>
      <c r="W1209" s="12" t="str">
        <f>IF(COUNTIF(N1209,"spare"),"","Mqtt1")</f>
        <v>Mqtt1</v>
      </c>
      <c r="X1209" s="196" t="s">
        <v>10546</v>
      </c>
      <c r="Y1209" s="6" t="str">
        <f t="shared" si="430"/>
        <v>marpower/450000-firedetection/201h31</v>
      </c>
      <c r="Z1209" s="103" t="str">
        <f t="shared" si="429"/>
        <v>$.disabled</v>
      </c>
      <c r="AB1209" s="6"/>
      <c r="AJ1209" s="80"/>
      <c r="AM1209" s="114">
        <f t="shared" si="410"/>
        <v>1209</v>
      </c>
      <c r="AN1209" s="80"/>
      <c r="AO1209" s="80"/>
      <c r="AP1209" s="80"/>
      <c r="AQ1209" s="80"/>
      <c r="AR1209" s="127" t="s">
        <v>110</v>
      </c>
      <c r="AS1209" s="80"/>
      <c r="AT1209" s="128" t="s">
        <v>9</v>
      </c>
      <c r="AU1209" s="7"/>
      <c r="AV1209" s="129" t="s">
        <v>112</v>
      </c>
      <c r="AW1209" s="126" t="str">
        <f t="shared" si="409"/>
        <v>Please consult operation manual for more information</v>
      </c>
      <c r="AX1209" s="137"/>
      <c r="AY1209" s="147"/>
      <c r="AZ1209" s="167"/>
      <c r="BA1209" s="167"/>
      <c r="BB1209" s="147" t="str">
        <f t="shared" si="418"/>
        <v>1</v>
      </c>
      <c r="BC1209" s="168"/>
      <c r="BD1209" s="165"/>
      <c r="BE1209" s="165"/>
      <c r="BF1209" s="165"/>
      <c r="BG1209" s="165"/>
      <c r="BH1209" s="165"/>
      <c r="BI1209" s="165"/>
      <c r="BJ1209" s="165"/>
      <c r="BK1209" s="165"/>
      <c r="BL1209" s="165"/>
      <c r="BM1209" s="165"/>
      <c r="BN1209" s="165"/>
      <c r="BO1209" s="165"/>
      <c r="BP1209" s="165"/>
      <c r="BQ1209" s="165"/>
      <c r="BS1209" s="6"/>
      <c r="BT1209" s="11"/>
      <c r="BU1209" s="6"/>
      <c r="BV1209" s="6"/>
    </row>
    <row r="1210" spans="1:74" ht="15.75" x14ac:dyDescent="0.25">
      <c r="A1210" s="52" t="s">
        <v>10055</v>
      </c>
      <c r="B1210" s="56"/>
      <c r="C1210" s="7" t="s">
        <v>111</v>
      </c>
      <c r="D1210" s="7" t="s">
        <v>11877</v>
      </c>
      <c r="E1210" s="7"/>
      <c r="F1210" s="64"/>
      <c r="G1210" s="6"/>
      <c r="H1210" s="6"/>
      <c r="I1210" s="10" t="s">
        <v>110</v>
      </c>
      <c r="J1210" s="11" t="s">
        <v>9969</v>
      </c>
      <c r="K1210" s="161"/>
      <c r="L1210" s="176"/>
      <c r="M1210" s="176">
        <v>1000</v>
      </c>
      <c r="O1210" s="162"/>
      <c r="P1210" s="80" t="s">
        <v>8213</v>
      </c>
      <c r="Q1210" s="80" t="s">
        <v>7600</v>
      </c>
      <c r="R1210" s="80"/>
      <c r="S1210" s="163"/>
      <c r="T1210" s="213"/>
      <c r="U1210" s="162"/>
      <c r="V1210" s="164"/>
      <c r="W1210" s="12" t="str">
        <f>IF(COUNTIF(N1210,"spare"),"","Mqtt1")</f>
        <v>Mqtt1</v>
      </c>
      <c r="X1210" s="196" t="s">
        <v>10546</v>
      </c>
      <c r="Y1210" s="6" t="str">
        <f t="shared" si="430"/>
        <v>marpower/450000-firedetection/201h31</v>
      </c>
      <c r="Z1210" s="103" t="str">
        <f t="shared" si="429"/>
        <v>$.test</v>
      </c>
      <c r="AB1210" s="6"/>
      <c r="AJ1210" s="80"/>
      <c r="AM1210" s="114" t="str">
        <f t="shared" si="410"/>
        <v/>
      </c>
      <c r="AN1210" s="80"/>
      <c r="AO1210" s="80"/>
      <c r="AP1210" s="80"/>
      <c r="AQ1210" s="80"/>
      <c r="AR1210" s="127"/>
      <c r="AS1210" s="80"/>
      <c r="AT1210" s="7"/>
      <c r="AU1210" s="7"/>
      <c r="AV1210" s="165"/>
      <c r="AW1210" s="126" t="str">
        <f t="shared" si="409"/>
        <v/>
      </c>
      <c r="AX1210" s="137"/>
      <c r="AY1210" s="147"/>
      <c r="AZ1210" s="167"/>
      <c r="BA1210" s="167"/>
      <c r="BB1210" s="147" t="str">
        <f t="shared" si="418"/>
        <v/>
      </c>
      <c r="BC1210" s="168"/>
      <c r="BD1210" s="165"/>
      <c r="BE1210" s="165"/>
      <c r="BF1210" s="165"/>
      <c r="BG1210" s="165"/>
      <c r="BH1210" s="165"/>
      <c r="BI1210" s="165"/>
      <c r="BJ1210" s="165"/>
      <c r="BK1210" s="165"/>
      <c r="BL1210" s="165"/>
      <c r="BM1210" s="165"/>
      <c r="BN1210" s="165"/>
      <c r="BO1210" s="165"/>
      <c r="BP1210" s="165"/>
      <c r="BQ1210" s="165"/>
      <c r="BS1210" s="6"/>
      <c r="BT1210" s="11"/>
      <c r="BU1210" s="6"/>
      <c r="BV1210" s="6"/>
    </row>
    <row r="1211" spans="1:74" ht="15.75" x14ac:dyDescent="0.25">
      <c r="A1211" s="52" t="s">
        <v>10055</v>
      </c>
      <c r="B1211" s="56"/>
      <c r="C1211" s="7" t="s">
        <v>111</v>
      </c>
      <c r="D1211" s="7" t="s">
        <v>11877</v>
      </c>
      <c r="E1211" s="7"/>
      <c r="F1211" s="64"/>
      <c r="G1211" s="6"/>
      <c r="H1211" s="6"/>
      <c r="I1211" s="10" t="s">
        <v>110</v>
      </c>
      <c r="J1211" s="11" t="s">
        <v>9970</v>
      </c>
      <c r="K1211" s="161"/>
      <c r="L1211" s="176"/>
      <c r="M1211" s="176">
        <v>1000</v>
      </c>
      <c r="O1211" s="162"/>
      <c r="P1211" s="80" t="s">
        <v>7758</v>
      </c>
      <c r="Q1211" s="80" t="s">
        <v>7596</v>
      </c>
      <c r="R1211" s="80"/>
      <c r="S1211" s="163"/>
      <c r="T1211" s="213"/>
      <c r="U1211" s="162"/>
      <c r="V1211" s="164"/>
      <c r="W1211" s="12" t="str">
        <f t="shared" ref="W1211" si="431">IF(COUNTIF(N1211,"spare"),"","Mqtt1")</f>
        <v>Mqtt1</v>
      </c>
      <c r="X1211" s="196" t="s">
        <v>10547</v>
      </c>
      <c r="Y1211" s="6" t="str">
        <f t="shared" si="430"/>
        <v>marpower/450000-firedetection/201h29</v>
      </c>
      <c r="Z1211" s="103" t="str">
        <f t="shared" si="429"/>
        <v>$.alarm</v>
      </c>
      <c r="AB1211" s="6"/>
      <c r="AJ1211" s="80"/>
      <c r="AM1211" s="114">
        <f t="shared" si="410"/>
        <v>1211</v>
      </c>
      <c r="AN1211" s="80"/>
      <c r="AO1211" s="80"/>
      <c r="AP1211" s="80"/>
      <c r="AQ1211" s="80"/>
      <c r="AR1211" s="127" t="s">
        <v>110</v>
      </c>
      <c r="AS1211" s="80"/>
      <c r="AT1211" s="128" t="s">
        <v>9</v>
      </c>
      <c r="AU1211" s="7"/>
      <c r="AV1211" s="129" t="s">
        <v>112</v>
      </c>
      <c r="AW1211" s="126" t="str">
        <f t="shared" si="409"/>
        <v>Please consult operation manual for more information</v>
      </c>
      <c r="AX1211" s="137"/>
      <c r="AY1211" s="147"/>
      <c r="AZ1211" s="167"/>
      <c r="BA1211" s="167"/>
      <c r="BB1211" s="147" t="str">
        <f t="shared" si="418"/>
        <v>1</v>
      </c>
      <c r="BC1211" s="168"/>
      <c r="BD1211" s="165"/>
      <c r="BE1211" s="165"/>
      <c r="BF1211" s="165"/>
      <c r="BG1211" s="165"/>
      <c r="BH1211" s="165"/>
      <c r="BI1211" s="165"/>
      <c r="BJ1211" s="165"/>
      <c r="BK1211" s="165"/>
      <c r="BL1211" s="165"/>
      <c r="BM1211" s="165"/>
      <c r="BN1211" s="165"/>
      <c r="BO1211" s="165"/>
      <c r="BP1211" s="165"/>
      <c r="BQ1211" s="165"/>
      <c r="BS1211" s="6"/>
      <c r="BT1211" s="11"/>
      <c r="BU1211" s="6"/>
      <c r="BV1211" s="6"/>
    </row>
    <row r="1212" spans="1:74" ht="15.75" x14ac:dyDescent="0.25">
      <c r="A1212" s="52" t="s">
        <v>10059</v>
      </c>
      <c r="B1212" s="56"/>
      <c r="C1212" s="7" t="s">
        <v>111</v>
      </c>
      <c r="D1212" s="7" t="s">
        <v>11877</v>
      </c>
      <c r="E1212" s="7"/>
      <c r="F1212" s="64"/>
      <c r="G1212" s="6"/>
      <c r="H1212" s="6"/>
      <c r="I1212" s="10" t="s">
        <v>110</v>
      </c>
      <c r="J1212" s="11" t="s">
        <v>9971</v>
      </c>
      <c r="K1212" s="161"/>
      <c r="L1212" s="176"/>
      <c r="M1212" s="176">
        <v>1000</v>
      </c>
      <c r="O1212" s="162"/>
      <c r="P1212" s="80" t="s">
        <v>7872</v>
      </c>
      <c r="Q1212" s="80" t="s">
        <v>7601</v>
      </c>
      <c r="R1212" s="80"/>
      <c r="S1212" s="163"/>
      <c r="T1212" s="213"/>
      <c r="U1212" s="162"/>
      <c r="V1212" s="164"/>
      <c r="W1212" s="12" t="str">
        <f>IF(COUNTIF(N1212,"spare"),"","Mqtt1")</f>
        <v>Mqtt1</v>
      </c>
      <c r="X1212" s="196" t="s">
        <v>10547</v>
      </c>
      <c r="Y1212" s="6" t="str">
        <f t="shared" si="430"/>
        <v>marpower/450000-firedetection/201h29</v>
      </c>
      <c r="Z1212" s="103" t="str">
        <f t="shared" si="429"/>
        <v>$.prealarm</v>
      </c>
      <c r="AB1212" s="6"/>
      <c r="AJ1212" s="80"/>
      <c r="AM1212" s="114">
        <f t="shared" si="410"/>
        <v>1212</v>
      </c>
      <c r="AN1212" s="80"/>
      <c r="AO1212" s="80"/>
      <c r="AP1212" s="80"/>
      <c r="AQ1212" s="80"/>
      <c r="AR1212" s="127" t="s">
        <v>110</v>
      </c>
      <c r="AS1212" s="80"/>
      <c r="AT1212" s="128" t="s">
        <v>9</v>
      </c>
      <c r="AU1212" s="7"/>
      <c r="AV1212" s="129" t="s">
        <v>116</v>
      </c>
      <c r="AW1212" s="126" t="str">
        <f t="shared" si="409"/>
        <v>Please consult operation manual for more information</v>
      </c>
      <c r="AX1212" s="137"/>
      <c r="AY1212" s="147"/>
      <c r="AZ1212" s="167"/>
      <c r="BA1212" s="167"/>
      <c r="BB1212" s="147" t="str">
        <f t="shared" si="418"/>
        <v>1</v>
      </c>
      <c r="BC1212" s="168"/>
      <c r="BD1212" s="165"/>
      <c r="BE1212" s="165"/>
      <c r="BF1212" s="165"/>
      <c r="BG1212" s="165"/>
      <c r="BH1212" s="165"/>
      <c r="BI1212" s="165"/>
      <c r="BJ1212" s="165"/>
      <c r="BK1212" s="165"/>
      <c r="BL1212" s="165"/>
      <c r="BM1212" s="165"/>
      <c r="BN1212" s="165"/>
      <c r="BO1212" s="165"/>
      <c r="BP1212" s="165"/>
      <c r="BQ1212" s="165"/>
      <c r="BS1212" s="6"/>
      <c r="BT1212" s="11"/>
      <c r="BU1212" s="6"/>
      <c r="BV1212" s="6"/>
    </row>
    <row r="1213" spans="1:74" ht="15.75" x14ac:dyDescent="0.25">
      <c r="A1213" s="52" t="s">
        <v>10055</v>
      </c>
      <c r="B1213" s="56"/>
      <c r="C1213" s="7" t="s">
        <v>111</v>
      </c>
      <c r="D1213" s="7" t="s">
        <v>11877</v>
      </c>
      <c r="E1213" s="7"/>
      <c r="F1213" s="64"/>
      <c r="G1213" s="6"/>
      <c r="H1213" s="6"/>
      <c r="I1213" s="10" t="s">
        <v>110</v>
      </c>
      <c r="J1213" s="11" t="s">
        <v>9972</v>
      </c>
      <c r="K1213" s="161"/>
      <c r="L1213" s="176"/>
      <c r="M1213" s="176">
        <v>1000</v>
      </c>
      <c r="O1213" s="162"/>
      <c r="P1213" s="80" t="s">
        <v>7986</v>
      </c>
      <c r="Q1213" s="80" t="s">
        <v>7602</v>
      </c>
      <c r="R1213" s="80"/>
      <c r="S1213" s="163"/>
      <c r="T1213" s="213"/>
      <c r="U1213" s="162"/>
      <c r="V1213" s="164"/>
      <c r="W1213" s="12" t="str">
        <f>IF(COUNTIF(N1213,"spare"),"","Mqtt1")</f>
        <v>Mqtt1</v>
      </c>
      <c r="X1213" s="196" t="s">
        <v>10547</v>
      </c>
      <c r="Y1213" s="6" t="str">
        <f t="shared" si="430"/>
        <v>marpower/450000-firedetection/201h29</v>
      </c>
      <c r="Z1213" s="103" t="str">
        <f t="shared" si="429"/>
        <v>$.fault</v>
      </c>
      <c r="AB1213" s="6"/>
      <c r="AJ1213" s="80"/>
      <c r="AM1213" s="114">
        <f t="shared" si="410"/>
        <v>1213</v>
      </c>
      <c r="AN1213" s="80"/>
      <c r="AO1213" s="80"/>
      <c r="AP1213" s="80"/>
      <c r="AQ1213" s="80"/>
      <c r="AR1213" s="127" t="s">
        <v>110</v>
      </c>
      <c r="AS1213" s="80"/>
      <c r="AT1213" s="128" t="s">
        <v>9</v>
      </c>
      <c r="AU1213" s="7"/>
      <c r="AV1213" s="129" t="s">
        <v>112</v>
      </c>
      <c r="AW1213" s="126" t="str">
        <f t="shared" si="409"/>
        <v>Please consult operation manual for more information</v>
      </c>
      <c r="AX1213" s="137"/>
      <c r="AY1213" s="147"/>
      <c r="AZ1213" s="167"/>
      <c r="BA1213" s="167"/>
      <c r="BB1213" s="147" t="str">
        <f t="shared" si="418"/>
        <v>1</v>
      </c>
      <c r="BC1213" s="168"/>
      <c r="BD1213" s="165"/>
      <c r="BE1213" s="165"/>
      <c r="BF1213" s="165"/>
      <c r="BG1213" s="165"/>
      <c r="BH1213" s="165"/>
      <c r="BI1213" s="165"/>
      <c r="BJ1213" s="165"/>
      <c r="BK1213" s="165"/>
      <c r="BL1213" s="165"/>
      <c r="BM1213" s="165"/>
      <c r="BN1213" s="165"/>
      <c r="BO1213" s="165"/>
      <c r="BP1213" s="165"/>
      <c r="BQ1213" s="165"/>
      <c r="BS1213" s="6"/>
      <c r="BT1213" s="11"/>
      <c r="BU1213" s="6"/>
      <c r="BV1213" s="6"/>
    </row>
    <row r="1214" spans="1:74" ht="15.75" x14ac:dyDescent="0.25">
      <c r="A1214" s="52" t="s">
        <v>10055</v>
      </c>
      <c r="B1214" s="56"/>
      <c r="C1214" s="7" t="s">
        <v>111</v>
      </c>
      <c r="D1214" s="7" t="s">
        <v>11877</v>
      </c>
      <c r="E1214" s="7"/>
      <c r="F1214" s="64"/>
      <c r="G1214" s="6"/>
      <c r="H1214" s="6"/>
      <c r="I1214" s="10" t="s">
        <v>110</v>
      </c>
      <c r="J1214" s="11" t="s">
        <v>9973</v>
      </c>
      <c r="K1214" s="161"/>
      <c r="L1214" s="176"/>
      <c r="M1214" s="176">
        <v>1000</v>
      </c>
      <c r="O1214" s="162"/>
      <c r="P1214" s="80" t="s">
        <v>8100</v>
      </c>
      <c r="Q1214" s="80" t="s">
        <v>7603</v>
      </c>
      <c r="R1214" s="80"/>
      <c r="S1214" s="163"/>
      <c r="T1214" s="213"/>
      <c r="U1214" s="162"/>
      <c r="V1214" s="164"/>
      <c r="W1214" s="12" t="str">
        <f>IF(COUNTIF(N1214,"spare"),"","Mqtt1")</f>
        <v>Mqtt1</v>
      </c>
      <c r="X1214" s="196" t="s">
        <v>10547</v>
      </c>
      <c r="Y1214" s="6" t="str">
        <f t="shared" si="430"/>
        <v>marpower/450000-firedetection/201h29</v>
      </c>
      <c r="Z1214" s="103" t="str">
        <f t="shared" si="429"/>
        <v>$.disabled</v>
      </c>
      <c r="AB1214" s="6"/>
      <c r="AJ1214" s="80"/>
      <c r="AM1214" s="114">
        <f t="shared" si="410"/>
        <v>1214</v>
      </c>
      <c r="AN1214" s="80"/>
      <c r="AO1214" s="80"/>
      <c r="AP1214" s="80"/>
      <c r="AQ1214" s="80"/>
      <c r="AR1214" s="127" t="s">
        <v>110</v>
      </c>
      <c r="AS1214" s="80"/>
      <c r="AT1214" s="128" t="s">
        <v>9</v>
      </c>
      <c r="AU1214" s="7"/>
      <c r="AV1214" s="129" t="s">
        <v>112</v>
      </c>
      <c r="AW1214" s="126" t="str">
        <f t="shared" si="409"/>
        <v>Please consult operation manual for more information</v>
      </c>
      <c r="AX1214" s="137"/>
      <c r="AY1214" s="147"/>
      <c r="AZ1214" s="167"/>
      <c r="BA1214" s="167"/>
      <c r="BB1214" s="147" t="str">
        <f t="shared" si="418"/>
        <v>1</v>
      </c>
      <c r="BC1214" s="168"/>
      <c r="BD1214" s="165"/>
      <c r="BE1214" s="165"/>
      <c r="BF1214" s="165"/>
      <c r="BG1214" s="165"/>
      <c r="BH1214" s="165"/>
      <c r="BI1214" s="165"/>
      <c r="BJ1214" s="165"/>
      <c r="BK1214" s="165"/>
      <c r="BL1214" s="165"/>
      <c r="BM1214" s="165"/>
      <c r="BN1214" s="165"/>
      <c r="BO1214" s="165"/>
      <c r="BP1214" s="165"/>
      <c r="BQ1214" s="165"/>
      <c r="BS1214" s="6"/>
      <c r="BT1214" s="11"/>
      <c r="BU1214" s="6"/>
      <c r="BV1214" s="6"/>
    </row>
    <row r="1215" spans="1:74" ht="15.75" x14ac:dyDescent="0.25">
      <c r="A1215" s="52" t="s">
        <v>10055</v>
      </c>
      <c r="B1215" s="56"/>
      <c r="C1215" s="7" t="s">
        <v>111</v>
      </c>
      <c r="D1215" s="7" t="s">
        <v>11877</v>
      </c>
      <c r="E1215" s="7"/>
      <c r="F1215" s="64"/>
      <c r="G1215" s="6"/>
      <c r="H1215" s="6"/>
      <c r="I1215" s="10" t="s">
        <v>110</v>
      </c>
      <c r="J1215" s="11" t="s">
        <v>9974</v>
      </c>
      <c r="K1215" s="161"/>
      <c r="L1215" s="176"/>
      <c r="M1215" s="176">
        <v>1000</v>
      </c>
      <c r="O1215" s="162"/>
      <c r="P1215" s="80" t="s">
        <v>8214</v>
      </c>
      <c r="Q1215" s="80" t="s">
        <v>7604</v>
      </c>
      <c r="R1215" s="80"/>
      <c r="S1215" s="163"/>
      <c r="T1215" s="213"/>
      <c r="U1215" s="162"/>
      <c r="V1215" s="164"/>
      <c r="W1215" s="12" t="str">
        <f>IF(COUNTIF(N1215,"spare"),"","Mqtt1")</f>
        <v>Mqtt1</v>
      </c>
      <c r="X1215" s="196" t="s">
        <v>10547</v>
      </c>
      <c r="Y1215" s="6" t="str">
        <f t="shared" si="430"/>
        <v>marpower/450000-firedetection/201h29</v>
      </c>
      <c r="Z1215" s="103" t="str">
        <f t="shared" si="429"/>
        <v>$.test</v>
      </c>
      <c r="AB1215" s="6"/>
      <c r="AJ1215" s="80"/>
      <c r="AM1215" s="114" t="str">
        <f t="shared" si="410"/>
        <v/>
      </c>
      <c r="AN1215" s="80"/>
      <c r="AO1215" s="80"/>
      <c r="AP1215" s="80"/>
      <c r="AQ1215" s="80"/>
      <c r="AR1215" s="127"/>
      <c r="AS1215" s="80"/>
      <c r="AT1215" s="7"/>
      <c r="AU1215" s="7"/>
      <c r="AV1215" s="165"/>
      <c r="AW1215" s="126" t="str">
        <f t="shared" si="409"/>
        <v/>
      </c>
      <c r="AX1215" s="137"/>
      <c r="AY1215" s="147"/>
      <c r="AZ1215" s="167"/>
      <c r="BA1215" s="167"/>
      <c r="BB1215" s="147" t="str">
        <f t="shared" si="418"/>
        <v/>
      </c>
      <c r="BC1215" s="168"/>
      <c r="BD1215" s="165"/>
      <c r="BE1215" s="165"/>
      <c r="BF1215" s="165"/>
      <c r="BG1215" s="165"/>
      <c r="BH1215" s="165"/>
      <c r="BI1215" s="165"/>
      <c r="BJ1215" s="165"/>
      <c r="BK1215" s="165"/>
      <c r="BL1215" s="165"/>
      <c r="BM1215" s="165"/>
      <c r="BN1215" s="165"/>
      <c r="BO1215" s="165"/>
      <c r="BP1215" s="165"/>
      <c r="BQ1215" s="165"/>
      <c r="BS1215" s="6"/>
      <c r="BT1215" s="11"/>
      <c r="BU1215" s="6"/>
      <c r="BV1215" s="6"/>
    </row>
    <row r="1216" spans="1:74" ht="15.75" x14ac:dyDescent="0.25">
      <c r="A1216" s="52" t="s">
        <v>10055</v>
      </c>
      <c r="B1216" s="56"/>
      <c r="C1216" s="7" t="s">
        <v>9455</v>
      </c>
      <c r="D1216" s="7" t="s">
        <v>11877</v>
      </c>
      <c r="E1216" s="7"/>
      <c r="F1216" s="64"/>
      <c r="G1216" s="6"/>
      <c r="H1216" s="6"/>
      <c r="I1216"/>
      <c r="J1216" s="11" t="s">
        <v>7034</v>
      </c>
      <c r="K1216" s="161" t="s">
        <v>511</v>
      </c>
      <c r="L1216" s="176"/>
      <c r="M1216" s="176">
        <v>1000</v>
      </c>
      <c r="N1216" s="80" t="s">
        <v>1396</v>
      </c>
      <c r="O1216" s="162"/>
      <c r="P1216" s="80" t="s">
        <v>7510</v>
      </c>
      <c r="Q1216" s="80"/>
      <c r="R1216" s="80"/>
      <c r="S1216" s="163"/>
      <c r="T1216" s="213"/>
      <c r="U1216" s="162"/>
      <c r="V1216" s="164"/>
      <c r="W1216" s="12"/>
      <c r="X1216" s="196" t="s">
        <v>10445</v>
      </c>
      <c r="Y1216" s="6"/>
      <c r="Z1216" s="103"/>
      <c r="AA1216" s="12">
        <v>1</v>
      </c>
      <c r="AB1216" s="6" t="s">
        <v>196</v>
      </c>
      <c r="AC1216" s="103">
        <v>67</v>
      </c>
      <c r="AJ1216" s="80"/>
      <c r="AK1216" s="113" t="s">
        <v>11878</v>
      </c>
      <c r="AM1216" s="114" t="str">
        <f t="shared" si="410"/>
        <v/>
      </c>
      <c r="AN1216" s="80"/>
      <c r="AO1216" s="80"/>
      <c r="AP1216" s="80"/>
      <c r="AQ1216" s="80"/>
      <c r="AR1216" s="127"/>
      <c r="AS1216" s="80"/>
      <c r="AT1216" s="128"/>
      <c r="AU1216" s="7"/>
      <c r="AV1216" s="129"/>
      <c r="AW1216" s="126" t="str">
        <f t="shared" si="409"/>
        <v/>
      </c>
      <c r="AX1216" s="137"/>
      <c r="AY1216" s="147"/>
      <c r="AZ1216" s="167"/>
      <c r="BA1216" s="167"/>
      <c r="BB1216" s="147" t="str">
        <f t="shared" si="418"/>
        <v/>
      </c>
      <c r="BC1216" s="168"/>
      <c r="BD1216" s="165"/>
      <c r="BE1216" s="165"/>
      <c r="BF1216" s="165"/>
      <c r="BG1216" s="165"/>
      <c r="BH1216" s="165"/>
      <c r="BI1216" s="165"/>
      <c r="BJ1216" s="165"/>
      <c r="BK1216" s="165"/>
      <c r="BL1216" s="165"/>
      <c r="BM1216" s="165"/>
      <c r="BN1216" s="165"/>
      <c r="BO1216" s="165"/>
      <c r="BP1216" s="165"/>
      <c r="BQ1216" s="165"/>
      <c r="BS1216" s="6"/>
      <c r="BT1216" s="11"/>
      <c r="BU1216" s="6"/>
      <c r="BV1216" s="6"/>
    </row>
    <row r="1217" spans="1:74" ht="15.75" x14ac:dyDescent="0.25">
      <c r="A1217" s="52" t="s">
        <v>10055</v>
      </c>
      <c r="B1217" s="56"/>
      <c r="C1217" s="7" t="s">
        <v>111</v>
      </c>
      <c r="D1217" s="7" t="s">
        <v>11877</v>
      </c>
      <c r="E1217" s="7"/>
      <c r="F1217" s="64"/>
      <c r="G1217" s="6"/>
      <c r="H1217" s="6"/>
      <c r="I1217" s="10" t="s">
        <v>110</v>
      </c>
      <c r="J1217" s="11" t="s">
        <v>9975</v>
      </c>
      <c r="K1217" s="161"/>
      <c r="L1217" s="176"/>
      <c r="M1217" s="176">
        <v>1000</v>
      </c>
      <c r="O1217" s="162"/>
      <c r="P1217" s="80" t="s">
        <v>7759</v>
      </c>
      <c r="Q1217" s="80" t="s">
        <v>7605</v>
      </c>
      <c r="R1217" s="80"/>
      <c r="S1217" s="163"/>
      <c r="T1217" s="213"/>
      <c r="U1217" s="162"/>
      <c r="V1217" s="164"/>
      <c r="W1217" s="12" t="str">
        <f t="shared" ref="W1217" si="432">IF(COUNTIF(N1217,"spare"),"","Mqtt1")</f>
        <v>Mqtt1</v>
      </c>
      <c r="X1217" s="196" t="s">
        <v>10548</v>
      </c>
      <c r="Y1217" s="6" t="str">
        <f>LOWER(SUBSTITUTE(SUBSTITUTE(IF(COUNTIF(N1217,"spare"),"",_xlfn.CONCAT("marpower/",IF(X1217&lt;&gt;"","450000 FIREDETECTION/"&amp;X1217,"450000 FIREDETECTION GENERAL")))," ","-"),"_","-"))</f>
        <v>marpower/450000-firedetection/201h28</v>
      </c>
      <c r="Z1217" s="103" t="str">
        <f t="shared" ref="Z1217:Z1226" si="433">IF(COUNTIF(N1217,"spare"),"","$."&amp;_xlfn.REGEXREPLACE(IF(X1217="",J1217,_xlfn.REGEXREPLACE(J1217,".*_","")),"^FIRE_",""))</f>
        <v>$.alarm</v>
      </c>
      <c r="AB1217" s="6"/>
      <c r="AJ1217" s="80"/>
      <c r="AM1217" s="114">
        <f t="shared" si="410"/>
        <v>1217</v>
      </c>
      <c r="AN1217" s="80"/>
      <c r="AO1217" s="80"/>
      <c r="AP1217" s="80"/>
      <c r="AQ1217" s="80"/>
      <c r="AR1217" s="127" t="s">
        <v>110</v>
      </c>
      <c r="AS1217" s="80"/>
      <c r="AT1217" s="128" t="s">
        <v>9</v>
      </c>
      <c r="AU1217" s="7"/>
      <c r="AV1217" s="129" t="s">
        <v>112</v>
      </c>
      <c r="AW1217" s="126" t="str">
        <f t="shared" si="409"/>
        <v>Please consult operation manual for more information</v>
      </c>
      <c r="AX1217" s="137"/>
      <c r="AY1217" s="147"/>
      <c r="AZ1217" s="167"/>
      <c r="BA1217" s="167"/>
      <c r="BB1217" s="147" t="str">
        <f t="shared" si="418"/>
        <v>1</v>
      </c>
      <c r="BC1217" s="168"/>
      <c r="BD1217" s="165"/>
      <c r="BE1217" s="165"/>
      <c r="BF1217" s="165"/>
      <c r="BG1217" s="165"/>
      <c r="BH1217" s="165"/>
      <c r="BI1217" s="165"/>
      <c r="BJ1217" s="165"/>
      <c r="BK1217" s="165"/>
      <c r="BL1217" s="165"/>
      <c r="BM1217" s="165"/>
      <c r="BN1217" s="165"/>
      <c r="BO1217" s="165"/>
      <c r="BP1217" s="165"/>
      <c r="BQ1217" s="165"/>
      <c r="BS1217" s="6"/>
      <c r="BT1217" s="11"/>
      <c r="BU1217" s="6"/>
      <c r="BV1217" s="6"/>
    </row>
    <row r="1218" spans="1:74" ht="15.75" x14ac:dyDescent="0.25">
      <c r="A1218" s="52" t="s">
        <v>10059</v>
      </c>
      <c r="B1218" s="56"/>
      <c r="C1218" s="7" t="s">
        <v>111</v>
      </c>
      <c r="D1218" s="7" t="s">
        <v>11877</v>
      </c>
      <c r="E1218" s="7"/>
      <c r="F1218" s="64"/>
      <c r="G1218" s="6"/>
      <c r="H1218" s="6"/>
      <c r="I1218" s="10" t="s">
        <v>110</v>
      </c>
      <c r="J1218" s="11" t="s">
        <v>9976</v>
      </c>
      <c r="K1218" s="161"/>
      <c r="L1218" s="176"/>
      <c r="M1218" s="176">
        <v>1000</v>
      </c>
      <c r="O1218" s="162"/>
      <c r="P1218" s="80" t="s">
        <v>7873</v>
      </c>
      <c r="Q1218" s="80" t="s">
        <v>7607</v>
      </c>
      <c r="R1218" s="80"/>
      <c r="S1218" s="163"/>
      <c r="T1218" s="213"/>
      <c r="U1218" s="162"/>
      <c r="V1218" s="164"/>
      <c r="W1218" s="12" t="str">
        <f>IF(COUNTIF(N1218,"spare"),"","Mqtt1")</f>
        <v>Mqtt1</v>
      </c>
      <c r="X1218" s="196" t="s">
        <v>10548</v>
      </c>
      <c r="Y1218" s="6" t="str">
        <f t="shared" ref="Y1218:Y1226" si="434">LOWER(SUBSTITUTE(SUBSTITUTE(IF(COUNTIF(N1218,"spare"),"",_xlfn.CONCAT("marpower/",IF(X1218&lt;&gt;"","450000 FIREDETECTION/"&amp;X1218,"450000 FIREDETECTION GENERAL")))," ","-"),"_","-"))</f>
        <v>marpower/450000-firedetection/201h28</v>
      </c>
      <c r="Z1218" s="103" t="str">
        <f t="shared" si="433"/>
        <v>$.prealarm</v>
      </c>
      <c r="AB1218" s="6"/>
      <c r="AJ1218" s="80"/>
      <c r="AM1218" s="114">
        <f t="shared" si="410"/>
        <v>1218</v>
      </c>
      <c r="AN1218" s="80"/>
      <c r="AO1218" s="80"/>
      <c r="AP1218" s="80"/>
      <c r="AQ1218" s="80"/>
      <c r="AR1218" s="127" t="s">
        <v>110</v>
      </c>
      <c r="AS1218" s="80"/>
      <c r="AT1218" s="128" t="s">
        <v>9</v>
      </c>
      <c r="AU1218" s="7"/>
      <c r="AV1218" s="129" t="s">
        <v>116</v>
      </c>
      <c r="AW1218" s="126" t="str">
        <f t="shared" si="409"/>
        <v>Please consult operation manual for more information</v>
      </c>
      <c r="AX1218" s="137"/>
      <c r="AY1218" s="147"/>
      <c r="AZ1218" s="167"/>
      <c r="BA1218" s="167"/>
      <c r="BB1218" s="147" t="str">
        <f t="shared" si="418"/>
        <v>1</v>
      </c>
      <c r="BC1218" s="168"/>
      <c r="BD1218" s="165"/>
      <c r="BE1218" s="165"/>
      <c r="BF1218" s="165"/>
      <c r="BG1218" s="165"/>
      <c r="BH1218" s="165"/>
      <c r="BI1218" s="165"/>
      <c r="BJ1218" s="165"/>
      <c r="BK1218" s="165"/>
      <c r="BL1218" s="165"/>
      <c r="BM1218" s="165"/>
      <c r="BN1218" s="165"/>
      <c r="BO1218" s="165"/>
      <c r="BP1218" s="165"/>
      <c r="BQ1218" s="165"/>
      <c r="BS1218" s="6"/>
      <c r="BT1218" s="11"/>
      <c r="BU1218" s="6"/>
      <c r="BV1218" s="6"/>
    </row>
    <row r="1219" spans="1:74" ht="15.75" x14ac:dyDescent="0.25">
      <c r="A1219" s="52" t="s">
        <v>10055</v>
      </c>
      <c r="B1219" s="56"/>
      <c r="C1219" s="7" t="s">
        <v>111</v>
      </c>
      <c r="D1219" s="7" t="s">
        <v>11877</v>
      </c>
      <c r="E1219" s="7"/>
      <c r="F1219" s="64"/>
      <c r="G1219" s="6"/>
      <c r="H1219" s="6"/>
      <c r="I1219" s="10" t="s">
        <v>110</v>
      </c>
      <c r="J1219" s="11" t="s">
        <v>9977</v>
      </c>
      <c r="K1219" s="161"/>
      <c r="L1219" s="176"/>
      <c r="M1219" s="176">
        <v>1000</v>
      </c>
      <c r="O1219" s="162"/>
      <c r="P1219" s="80" t="s">
        <v>7987</v>
      </c>
      <c r="Q1219" s="80" t="s">
        <v>7608</v>
      </c>
      <c r="R1219" s="80"/>
      <c r="S1219" s="163"/>
      <c r="T1219" s="213"/>
      <c r="U1219" s="162"/>
      <c r="V1219" s="164"/>
      <c r="W1219" s="12" t="str">
        <f>IF(COUNTIF(N1219,"spare"),"","Mqtt1")</f>
        <v>Mqtt1</v>
      </c>
      <c r="X1219" s="196" t="s">
        <v>10548</v>
      </c>
      <c r="Y1219" s="6" t="str">
        <f t="shared" si="434"/>
        <v>marpower/450000-firedetection/201h28</v>
      </c>
      <c r="Z1219" s="103" t="str">
        <f t="shared" si="433"/>
        <v>$.fault</v>
      </c>
      <c r="AB1219" s="6"/>
      <c r="AJ1219" s="80"/>
      <c r="AM1219" s="114">
        <f t="shared" si="410"/>
        <v>1219</v>
      </c>
      <c r="AN1219" s="80"/>
      <c r="AO1219" s="80"/>
      <c r="AP1219" s="80"/>
      <c r="AQ1219" s="80"/>
      <c r="AR1219" s="127" t="s">
        <v>110</v>
      </c>
      <c r="AS1219" s="80"/>
      <c r="AT1219" s="128" t="s">
        <v>9</v>
      </c>
      <c r="AU1219" s="7"/>
      <c r="AV1219" s="129" t="s">
        <v>112</v>
      </c>
      <c r="AW1219" s="126" t="str">
        <f t="shared" si="409"/>
        <v>Please consult operation manual for more information</v>
      </c>
      <c r="AX1219" s="137"/>
      <c r="AY1219" s="147"/>
      <c r="AZ1219" s="167"/>
      <c r="BA1219" s="167"/>
      <c r="BB1219" s="147" t="str">
        <f t="shared" si="418"/>
        <v>1</v>
      </c>
      <c r="BC1219" s="168"/>
      <c r="BD1219" s="165"/>
      <c r="BE1219" s="165"/>
      <c r="BF1219" s="165"/>
      <c r="BG1219" s="165"/>
      <c r="BH1219" s="165"/>
      <c r="BI1219" s="165"/>
      <c r="BJ1219" s="165"/>
      <c r="BK1219" s="165"/>
      <c r="BL1219" s="165"/>
      <c r="BM1219" s="165"/>
      <c r="BN1219" s="165"/>
      <c r="BO1219" s="165"/>
      <c r="BP1219" s="165"/>
      <c r="BQ1219" s="165"/>
      <c r="BS1219" s="6"/>
      <c r="BT1219" s="11"/>
      <c r="BU1219" s="6"/>
      <c r="BV1219" s="6"/>
    </row>
    <row r="1220" spans="1:74" ht="15.75" x14ac:dyDescent="0.25">
      <c r="A1220" s="52" t="s">
        <v>10055</v>
      </c>
      <c r="B1220" s="56"/>
      <c r="C1220" s="7" t="s">
        <v>111</v>
      </c>
      <c r="D1220" s="7" t="s">
        <v>11877</v>
      </c>
      <c r="E1220" s="7"/>
      <c r="F1220" s="64"/>
      <c r="G1220" s="6"/>
      <c r="H1220" s="6"/>
      <c r="I1220" s="10" t="s">
        <v>110</v>
      </c>
      <c r="J1220" s="11" t="s">
        <v>9978</v>
      </c>
      <c r="K1220" s="161"/>
      <c r="L1220" s="176"/>
      <c r="M1220" s="176">
        <v>1000</v>
      </c>
      <c r="O1220" s="162"/>
      <c r="P1220" s="80" t="s">
        <v>8101</v>
      </c>
      <c r="Q1220" s="80" t="s">
        <v>7609</v>
      </c>
      <c r="R1220" s="80"/>
      <c r="S1220" s="163"/>
      <c r="T1220" s="213"/>
      <c r="U1220" s="162"/>
      <c r="V1220" s="164"/>
      <c r="W1220" s="12" t="str">
        <f>IF(COUNTIF(N1220,"spare"),"","Mqtt1")</f>
        <v>Mqtt1</v>
      </c>
      <c r="X1220" s="196" t="s">
        <v>10548</v>
      </c>
      <c r="Y1220" s="6" t="str">
        <f t="shared" si="434"/>
        <v>marpower/450000-firedetection/201h28</v>
      </c>
      <c r="Z1220" s="103" t="str">
        <f t="shared" si="433"/>
        <v>$.disabled</v>
      </c>
      <c r="AB1220" s="6"/>
      <c r="AJ1220" s="80"/>
      <c r="AM1220" s="114">
        <f t="shared" si="410"/>
        <v>1220</v>
      </c>
      <c r="AN1220" s="80"/>
      <c r="AO1220" s="80"/>
      <c r="AP1220" s="80"/>
      <c r="AQ1220" s="80"/>
      <c r="AR1220" s="127" t="s">
        <v>110</v>
      </c>
      <c r="AS1220" s="80"/>
      <c r="AT1220" s="128" t="s">
        <v>9</v>
      </c>
      <c r="AU1220" s="7"/>
      <c r="AV1220" s="129" t="s">
        <v>112</v>
      </c>
      <c r="AW1220" s="126" t="str">
        <f t="shared" ref="AW1220:AW1270" si="435">IF(ISNUMBER(AM1220),"Please consult operation manual for more information","")</f>
        <v>Please consult operation manual for more information</v>
      </c>
      <c r="AX1220" s="137"/>
      <c r="AY1220" s="147"/>
      <c r="AZ1220" s="167"/>
      <c r="BA1220" s="167"/>
      <c r="BB1220" s="147" t="str">
        <f t="shared" si="418"/>
        <v>1</v>
      </c>
      <c r="BC1220" s="168"/>
      <c r="BD1220" s="165"/>
      <c r="BE1220" s="165"/>
      <c r="BF1220" s="165"/>
      <c r="BG1220" s="165"/>
      <c r="BH1220" s="165"/>
      <c r="BI1220" s="165"/>
      <c r="BJ1220" s="165"/>
      <c r="BK1220" s="165"/>
      <c r="BL1220" s="165"/>
      <c r="BM1220" s="165"/>
      <c r="BN1220" s="165"/>
      <c r="BO1220" s="165"/>
      <c r="BP1220" s="165"/>
      <c r="BQ1220" s="165"/>
      <c r="BS1220" s="6"/>
      <c r="BT1220" s="11"/>
      <c r="BU1220" s="6"/>
      <c r="BV1220" s="6"/>
    </row>
    <row r="1221" spans="1:74" ht="15.75" x14ac:dyDescent="0.25">
      <c r="A1221" s="52" t="s">
        <v>10055</v>
      </c>
      <c r="B1221" s="56"/>
      <c r="C1221" s="7" t="s">
        <v>111</v>
      </c>
      <c r="D1221" s="7" t="s">
        <v>11877</v>
      </c>
      <c r="E1221" s="7"/>
      <c r="F1221" s="64"/>
      <c r="G1221" s="6"/>
      <c r="H1221" s="6"/>
      <c r="I1221" s="10" t="s">
        <v>110</v>
      </c>
      <c r="J1221" s="11" t="s">
        <v>9979</v>
      </c>
      <c r="K1221" s="161"/>
      <c r="L1221" s="176"/>
      <c r="M1221" s="176">
        <v>1000</v>
      </c>
      <c r="O1221" s="162"/>
      <c r="P1221" s="80" t="s">
        <v>8215</v>
      </c>
      <c r="Q1221" s="80" t="s">
        <v>7610</v>
      </c>
      <c r="R1221" s="80"/>
      <c r="S1221" s="163"/>
      <c r="T1221" s="213"/>
      <c r="U1221" s="162"/>
      <c r="V1221" s="164"/>
      <c r="W1221" s="12" t="str">
        <f>IF(COUNTIF(N1221,"spare"),"","Mqtt1")</f>
        <v>Mqtt1</v>
      </c>
      <c r="X1221" s="196" t="s">
        <v>10548</v>
      </c>
      <c r="Y1221" s="6" t="str">
        <f t="shared" si="434"/>
        <v>marpower/450000-firedetection/201h28</v>
      </c>
      <c r="Z1221" s="103" t="str">
        <f t="shared" si="433"/>
        <v>$.test</v>
      </c>
      <c r="AB1221" s="6"/>
      <c r="AJ1221" s="80"/>
      <c r="AM1221" s="114" t="str">
        <f t="shared" si="410"/>
        <v/>
      </c>
      <c r="AN1221" s="80"/>
      <c r="AO1221" s="80"/>
      <c r="AP1221" s="80"/>
      <c r="AQ1221" s="80"/>
      <c r="AR1221" s="127"/>
      <c r="AS1221" s="80"/>
      <c r="AT1221" s="7"/>
      <c r="AU1221" s="7"/>
      <c r="AV1221" s="165"/>
      <c r="AW1221" s="126" t="str">
        <f t="shared" si="435"/>
        <v/>
      </c>
      <c r="AX1221" s="137"/>
      <c r="AY1221" s="147"/>
      <c r="AZ1221" s="167"/>
      <c r="BA1221" s="167"/>
      <c r="BB1221" s="147" t="str">
        <f t="shared" si="418"/>
        <v/>
      </c>
      <c r="BC1221" s="168"/>
      <c r="BD1221" s="165"/>
      <c r="BE1221" s="165"/>
      <c r="BF1221" s="165"/>
      <c r="BG1221" s="165"/>
      <c r="BH1221" s="165"/>
      <c r="BI1221" s="165"/>
      <c r="BJ1221" s="165"/>
      <c r="BK1221" s="165"/>
      <c r="BL1221" s="165"/>
      <c r="BM1221" s="165"/>
      <c r="BN1221" s="165"/>
      <c r="BO1221" s="165"/>
      <c r="BP1221" s="165"/>
      <c r="BQ1221" s="165"/>
      <c r="BS1221" s="6"/>
      <c r="BT1221" s="11"/>
      <c r="BU1221" s="6"/>
      <c r="BV1221" s="6"/>
    </row>
    <row r="1222" spans="1:74" ht="15.75" x14ac:dyDescent="0.25">
      <c r="A1222" s="52" t="s">
        <v>10055</v>
      </c>
      <c r="B1222" s="56"/>
      <c r="C1222" s="7" t="s">
        <v>111</v>
      </c>
      <c r="D1222" s="7" t="s">
        <v>11877</v>
      </c>
      <c r="E1222" s="7"/>
      <c r="F1222" s="64"/>
      <c r="G1222" s="6"/>
      <c r="H1222" s="6"/>
      <c r="I1222" s="10" t="s">
        <v>110</v>
      </c>
      <c r="J1222" s="11" t="s">
        <v>9980</v>
      </c>
      <c r="K1222" s="161"/>
      <c r="L1222" s="176"/>
      <c r="M1222" s="176">
        <v>1000</v>
      </c>
      <c r="O1222" s="162"/>
      <c r="P1222" s="80" t="s">
        <v>7760</v>
      </c>
      <c r="Q1222" s="80" t="s">
        <v>7606</v>
      </c>
      <c r="R1222" s="80"/>
      <c r="S1222" s="163"/>
      <c r="T1222" s="213"/>
      <c r="U1222" s="162"/>
      <c r="V1222" s="164"/>
      <c r="W1222" s="12" t="str">
        <f t="shared" ref="W1222" si="436">IF(COUNTIF(N1222,"spare"),"","Mqtt1")</f>
        <v>Mqtt1</v>
      </c>
      <c r="X1222" s="196" t="s">
        <v>10549</v>
      </c>
      <c r="Y1222" s="6" t="str">
        <f t="shared" si="434"/>
        <v>marpower/450000-firedetection/201h30</v>
      </c>
      <c r="Z1222" s="103" t="str">
        <f t="shared" si="433"/>
        <v>$.alarm</v>
      </c>
      <c r="AB1222" s="6"/>
      <c r="AJ1222" s="80"/>
      <c r="AM1222" s="114">
        <f t="shared" si="410"/>
        <v>1222</v>
      </c>
      <c r="AN1222" s="80"/>
      <c r="AO1222" s="80"/>
      <c r="AP1222" s="80"/>
      <c r="AQ1222" s="80"/>
      <c r="AR1222" s="127" t="s">
        <v>110</v>
      </c>
      <c r="AS1222" s="80"/>
      <c r="AT1222" s="128" t="s">
        <v>9</v>
      </c>
      <c r="AU1222" s="7"/>
      <c r="AV1222" s="129" t="s">
        <v>112</v>
      </c>
      <c r="AW1222" s="126" t="str">
        <f t="shared" si="435"/>
        <v>Please consult operation manual for more information</v>
      </c>
      <c r="AX1222" s="137"/>
      <c r="AY1222" s="147"/>
      <c r="AZ1222" s="167"/>
      <c r="BA1222" s="167"/>
      <c r="BB1222" s="147" t="str">
        <f t="shared" si="418"/>
        <v>1</v>
      </c>
      <c r="BC1222" s="168"/>
      <c r="BD1222" s="165"/>
      <c r="BE1222" s="165"/>
      <c r="BF1222" s="165"/>
      <c r="BG1222" s="165"/>
      <c r="BH1222" s="165"/>
      <c r="BI1222" s="165"/>
      <c r="BJ1222" s="165"/>
      <c r="BK1222" s="165"/>
      <c r="BL1222" s="165"/>
      <c r="BM1222" s="165"/>
      <c r="BN1222" s="165"/>
      <c r="BO1222" s="165"/>
      <c r="BP1222" s="165"/>
      <c r="BQ1222" s="165"/>
      <c r="BS1222" s="6"/>
      <c r="BT1222" s="11"/>
      <c r="BU1222" s="6"/>
      <c r="BV1222" s="6"/>
    </row>
    <row r="1223" spans="1:74" ht="15.75" x14ac:dyDescent="0.25">
      <c r="A1223" s="52" t="s">
        <v>10059</v>
      </c>
      <c r="B1223" s="56"/>
      <c r="C1223" s="7" t="s">
        <v>111</v>
      </c>
      <c r="D1223" s="7" t="s">
        <v>11877</v>
      </c>
      <c r="E1223" s="7"/>
      <c r="F1223" s="64"/>
      <c r="G1223" s="6"/>
      <c r="H1223" s="6"/>
      <c r="I1223" s="10" t="s">
        <v>110</v>
      </c>
      <c r="J1223" s="11" t="s">
        <v>9981</v>
      </c>
      <c r="K1223" s="161"/>
      <c r="L1223" s="176"/>
      <c r="M1223" s="176">
        <v>1000</v>
      </c>
      <c r="O1223" s="162"/>
      <c r="P1223" s="80" t="s">
        <v>7874</v>
      </c>
      <c r="Q1223" s="80" t="s">
        <v>7611</v>
      </c>
      <c r="R1223" s="80"/>
      <c r="S1223" s="163"/>
      <c r="T1223" s="213"/>
      <c r="U1223" s="162"/>
      <c r="V1223" s="164"/>
      <c r="W1223" s="12" t="str">
        <f>IF(COUNTIF(N1223,"spare"),"","Mqtt1")</f>
        <v>Mqtt1</v>
      </c>
      <c r="X1223" s="196" t="s">
        <v>10549</v>
      </c>
      <c r="Y1223" s="6" t="str">
        <f t="shared" si="434"/>
        <v>marpower/450000-firedetection/201h30</v>
      </c>
      <c r="Z1223" s="103" t="str">
        <f t="shared" si="433"/>
        <v>$.prealarm</v>
      </c>
      <c r="AB1223" s="6"/>
      <c r="AJ1223" s="80"/>
      <c r="AM1223" s="114">
        <f t="shared" si="410"/>
        <v>1223</v>
      </c>
      <c r="AN1223" s="80"/>
      <c r="AO1223" s="80"/>
      <c r="AP1223" s="80"/>
      <c r="AQ1223" s="80"/>
      <c r="AR1223" s="127" t="s">
        <v>110</v>
      </c>
      <c r="AS1223" s="80"/>
      <c r="AT1223" s="128" t="s">
        <v>9</v>
      </c>
      <c r="AU1223" s="7"/>
      <c r="AV1223" s="129" t="s">
        <v>116</v>
      </c>
      <c r="AW1223" s="126" t="str">
        <f t="shared" si="435"/>
        <v>Please consult operation manual for more information</v>
      </c>
      <c r="AX1223" s="137"/>
      <c r="AY1223" s="147"/>
      <c r="AZ1223" s="167"/>
      <c r="BA1223" s="167"/>
      <c r="BB1223" s="147" t="str">
        <f t="shared" si="418"/>
        <v>1</v>
      </c>
      <c r="BC1223" s="168"/>
      <c r="BD1223" s="165"/>
      <c r="BE1223" s="165"/>
      <c r="BF1223" s="165"/>
      <c r="BG1223" s="165"/>
      <c r="BH1223" s="165"/>
      <c r="BI1223" s="165"/>
      <c r="BJ1223" s="165"/>
      <c r="BK1223" s="165"/>
      <c r="BL1223" s="165"/>
      <c r="BM1223" s="165"/>
      <c r="BN1223" s="165"/>
      <c r="BO1223" s="165"/>
      <c r="BP1223" s="165"/>
      <c r="BQ1223" s="165"/>
      <c r="BS1223" s="6"/>
      <c r="BT1223" s="11"/>
      <c r="BU1223" s="6"/>
      <c r="BV1223" s="6"/>
    </row>
    <row r="1224" spans="1:74" ht="15.75" x14ac:dyDescent="0.25">
      <c r="A1224" s="52" t="s">
        <v>10055</v>
      </c>
      <c r="B1224" s="56"/>
      <c r="C1224" s="7" t="s">
        <v>111</v>
      </c>
      <c r="D1224" s="7" t="s">
        <v>11877</v>
      </c>
      <c r="E1224" s="7"/>
      <c r="F1224" s="64"/>
      <c r="G1224" s="6"/>
      <c r="H1224" s="6"/>
      <c r="I1224" s="10" t="s">
        <v>110</v>
      </c>
      <c r="J1224" s="11" t="s">
        <v>9982</v>
      </c>
      <c r="K1224" s="161"/>
      <c r="L1224" s="176"/>
      <c r="M1224" s="176">
        <v>1000</v>
      </c>
      <c r="O1224" s="162"/>
      <c r="P1224" s="80" t="s">
        <v>7988</v>
      </c>
      <c r="Q1224" s="80" t="s">
        <v>7612</v>
      </c>
      <c r="R1224" s="80"/>
      <c r="S1224" s="163"/>
      <c r="T1224" s="213"/>
      <c r="U1224" s="162"/>
      <c r="V1224" s="164"/>
      <c r="W1224" s="12" t="str">
        <f>IF(COUNTIF(N1224,"spare"),"","Mqtt1")</f>
        <v>Mqtt1</v>
      </c>
      <c r="X1224" s="196" t="s">
        <v>10549</v>
      </c>
      <c r="Y1224" s="6" t="str">
        <f t="shared" si="434"/>
        <v>marpower/450000-firedetection/201h30</v>
      </c>
      <c r="Z1224" s="103" t="str">
        <f t="shared" si="433"/>
        <v>$.fault</v>
      </c>
      <c r="AB1224" s="6"/>
      <c r="AJ1224" s="80"/>
      <c r="AM1224" s="114">
        <f t="shared" ref="AM1224:AM1270" si="437">IF(ISBLANK(AT1224),"",ROW())</f>
        <v>1224</v>
      </c>
      <c r="AN1224" s="80"/>
      <c r="AO1224" s="80"/>
      <c r="AP1224" s="80"/>
      <c r="AQ1224" s="80"/>
      <c r="AR1224" s="127" t="s">
        <v>110</v>
      </c>
      <c r="AS1224" s="80"/>
      <c r="AT1224" s="128" t="s">
        <v>9</v>
      </c>
      <c r="AU1224" s="7"/>
      <c r="AV1224" s="129" t="s">
        <v>112</v>
      </c>
      <c r="AW1224" s="126" t="str">
        <f t="shared" si="435"/>
        <v>Please consult operation manual for more information</v>
      </c>
      <c r="AX1224" s="137"/>
      <c r="AY1224" s="147"/>
      <c r="AZ1224" s="167"/>
      <c r="BA1224" s="167"/>
      <c r="BB1224" s="147" t="str">
        <f t="shared" si="418"/>
        <v>1</v>
      </c>
      <c r="BC1224" s="168"/>
      <c r="BD1224" s="165"/>
      <c r="BE1224" s="165"/>
      <c r="BF1224" s="165"/>
      <c r="BG1224" s="165"/>
      <c r="BH1224" s="165"/>
      <c r="BI1224" s="165"/>
      <c r="BJ1224" s="165"/>
      <c r="BK1224" s="165"/>
      <c r="BL1224" s="165"/>
      <c r="BM1224" s="165"/>
      <c r="BN1224" s="165"/>
      <c r="BO1224" s="165"/>
      <c r="BP1224" s="165"/>
      <c r="BQ1224" s="165"/>
      <c r="BS1224" s="6"/>
      <c r="BT1224" s="11"/>
      <c r="BU1224" s="6"/>
      <c r="BV1224" s="6"/>
    </row>
    <row r="1225" spans="1:74" ht="15.75" x14ac:dyDescent="0.25">
      <c r="A1225" s="52" t="s">
        <v>10055</v>
      </c>
      <c r="B1225" s="56"/>
      <c r="C1225" s="7" t="s">
        <v>111</v>
      </c>
      <c r="D1225" s="7" t="s">
        <v>11877</v>
      </c>
      <c r="E1225" s="7"/>
      <c r="F1225" s="64"/>
      <c r="G1225" s="6"/>
      <c r="H1225" s="6"/>
      <c r="I1225" s="10" t="s">
        <v>110</v>
      </c>
      <c r="J1225" s="11" t="s">
        <v>9983</v>
      </c>
      <c r="K1225" s="161"/>
      <c r="L1225" s="176"/>
      <c r="M1225" s="176">
        <v>1000</v>
      </c>
      <c r="O1225" s="162"/>
      <c r="P1225" s="80" t="s">
        <v>8102</v>
      </c>
      <c r="Q1225" s="80" t="s">
        <v>7613</v>
      </c>
      <c r="R1225" s="80"/>
      <c r="S1225" s="163"/>
      <c r="T1225" s="213"/>
      <c r="U1225" s="162"/>
      <c r="V1225" s="164"/>
      <c r="W1225" s="12" t="str">
        <f>IF(COUNTIF(N1225,"spare"),"","Mqtt1")</f>
        <v>Mqtt1</v>
      </c>
      <c r="X1225" s="196" t="s">
        <v>10549</v>
      </c>
      <c r="Y1225" s="6" t="str">
        <f t="shared" si="434"/>
        <v>marpower/450000-firedetection/201h30</v>
      </c>
      <c r="Z1225" s="103" t="str">
        <f t="shared" si="433"/>
        <v>$.disabled</v>
      </c>
      <c r="AB1225" s="6"/>
      <c r="AJ1225" s="80"/>
      <c r="AM1225" s="114">
        <f t="shared" si="437"/>
        <v>1225</v>
      </c>
      <c r="AN1225" s="80"/>
      <c r="AO1225" s="80"/>
      <c r="AP1225" s="80"/>
      <c r="AQ1225" s="80"/>
      <c r="AR1225" s="127" t="s">
        <v>110</v>
      </c>
      <c r="AS1225" s="80"/>
      <c r="AT1225" s="128" t="s">
        <v>9</v>
      </c>
      <c r="AU1225" s="7"/>
      <c r="AV1225" s="129" t="s">
        <v>112</v>
      </c>
      <c r="AW1225" s="126" t="str">
        <f t="shared" si="435"/>
        <v>Please consult operation manual for more information</v>
      </c>
      <c r="AX1225" s="137"/>
      <c r="AY1225" s="147"/>
      <c r="AZ1225" s="167"/>
      <c r="BA1225" s="167"/>
      <c r="BB1225" s="147" t="str">
        <f t="shared" si="418"/>
        <v>1</v>
      </c>
      <c r="BC1225" s="168"/>
      <c r="BD1225" s="165"/>
      <c r="BE1225" s="165"/>
      <c r="BF1225" s="165"/>
      <c r="BG1225" s="165"/>
      <c r="BH1225" s="165"/>
      <c r="BI1225" s="165"/>
      <c r="BJ1225" s="165"/>
      <c r="BK1225" s="165"/>
      <c r="BL1225" s="165"/>
      <c r="BM1225" s="165"/>
      <c r="BN1225" s="165"/>
      <c r="BO1225" s="165"/>
      <c r="BP1225" s="165"/>
      <c r="BQ1225" s="165"/>
      <c r="BS1225" s="6"/>
      <c r="BT1225" s="11"/>
      <c r="BU1225" s="6"/>
      <c r="BV1225" s="6"/>
    </row>
    <row r="1226" spans="1:74" ht="15.75" x14ac:dyDescent="0.25">
      <c r="A1226" s="52" t="s">
        <v>10055</v>
      </c>
      <c r="B1226" s="56"/>
      <c r="C1226" s="7" t="s">
        <v>111</v>
      </c>
      <c r="D1226" s="7" t="s">
        <v>11877</v>
      </c>
      <c r="E1226" s="7"/>
      <c r="F1226" s="64"/>
      <c r="G1226" s="6"/>
      <c r="H1226" s="6"/>
      <c r="I1226" s="10" t="s">
        <v>110</v>
      </c>
      <c r="J1226" s="11" t="s">
        <v>9984</v>
      </c>
      <c r="K1226" s="161"/>
      <c r="L1226" s="176"/>
      <c r="M1226" s="176">
        <v>1000</v>
      </c>
      <c r="O1226" s="162"/>
      <c r="P1226" s="80" t="s">
        <v>8216</v>
      </c>
      <c r="Q1226" s="80" t="s">
        <v>7614</v>
      </c>
      <c r="R1226" s="80"/>
      <c r="S1226" s="163"/>
      <c r="T1226" s="213"/>
      <c r="U1226" s="162"/>
      <c r="V1226" s="164"/>
      <c r="W1226" s="12" t="str">
        <f>IF(COUNTIF(N1226,"spare"),"","Mqtt1")</f>
        <v>Mqtt1</v>
      </c>
      <c r="X1226" s="196" t="s">
        <v>10549</v>
      </c>
      <c r="Y1226" s="6" t="str">
        <f t="shared" si="434"/>
        <v>marpower/450000-firedetection/201h30</v>
      </c>
      <c r="Z1226" s="103" t="str">
        <f t="shared" si="433"/>
        <v>$.test</v>
      </c>
      <c r="AB1226" s="6"/>
      <c r="AJ1226" s="80"/>
      <c r="AM1226" s="114" t="str">
        <f t="shared" si="437"/>
        <v/>
      </c>
      <c r="AN1226" s="80"/>
      <c r="AO1226" s="80"/>
      <c r="AP1226" s="80"/>
      <c r="AQ1226" s="80"/>
      <c r="AR1226" s="127"/>
      <c r="AS1226" s="80"/>
      <c r="AT1226" s="128"/>
      <c r="AU1226" s="7"/>
      <c r="AV1226" s="129"/>
      <c r="AW1226" s="126" t="str">
        <f t="shared" si="435"/>
        <v/>
      </c>
      <c r="AX1226" s="137"/>
      <c r="AY1226" s="147"/>
      <c r="AZ1226" s="167"/>
      <c r="BA1226" s="167"/>
      <c r="BB1226" s="147" t="str">
        <f t="shared" si="418"/>
        <v/>
      </c>
      <c r="BC1226" s="168"/>
      <c r="BD1226" s="165"/>
      <c r="BE1226" s="165"/>
      <c r="BF1226" s="165"/>
      <c r="BG1226" s="165"/>
      <c r="BH1226" s="165"/>
      <c r="BI1226" s="165"/>
      <c r="BJ1226" s="165"/>
      <c r="BK1226" s="165"/>
      <c r="BL1226" s="165"/>
      <c r="BM1226" s="165"/>
      <c r="BN1226" s="165"/>
      <c r="BO1226" s="165"/>
      <c r="BP1226" s="165"/>
      <c r="BQ1226" s="165"/>
      <c r="BS1226" s="6"/>
      <c r="BT1226" s="11"/>
      <c r="BU1226" s="6"/>
      <c r="BV1226" s="6"/>
    </row>
    <row r="1227" spans="1:74" ht="15.75" x14ac:dyDescent="0.25">
      <c r="A1227" s="52" t="s">
        <v>10055</v>
      </c>
      <c r="B1227" s="56"/>
      <c r="C1227" s="7" t="s">
        <v>9455</v>
      </c>
      <c r="D1227" s="7" t="s">
        <v>11877</v>
      </c>
      <c r="E1227" s="7"/>
      <c r="F1227" s="64"/>
      <c r="G1227" s="6"/>
      <c r="H1227" s="6"/>
      <c r="I1227"/>
      <c r="J1227" s="11" t="s">
        <v>7035</v>
      </c>
      <c r="K1227" s="161" t="s">
        <v>511</v>
      </c>
      <c r="L1227" s="176"/>
      <c r="M1227" s="176">
        <v>1000</v>
      </c>
      <c r="N1227" s="80" t="s">
        <v>1396</v>
      </c>
      <c r="O1227" s="162"/>
      <c r="P1227" s="80" t="s">
        <v>7511</v>
      </c>
      <c r="Q1227" s="80"/>
      <c r="R1227" s="80"/>
      <c r="S1227" s="163"/>
      <c r="T1227" s="213"/>
      <c r="U1227" s="162"/>
      <c r="V1227" s="164"/>
      <c r="W1227" s="12"/>
      <c r="X1227" s="196" t="s">
        <v>10445</v>
      </c>
      <c r="Y1227" s="6"/>
      <c r="Z1227" s="103"/>
      <c r="AA1227" s="12">
        <v>1</v>
      </c>
      <c r="AB1227" s="6" t="s">
        <v>196</v>
      </c>
      <c r="AC1227" s="103">
        <v>68</v>
      </c>
      <c r="AJ1227" s="80"/>
      <c r="AK1227" s="113" t="s">
        <v>11878</v>
      </c>
      <c r="AM1227" s="114" t="str">
        <f t="shared" si="437"/>
        <v/>
      </c>
      <c r="AN1227" s="80"/>
      <c r="AO1227" s="80"/>
      <c r="AP1227" s="80"/>
      <c r="AQ1227" s="80"/>
      <c r="AR1227" s="127"/>
      <c r="AS1227" s="80"/>
      <c r="AT1227" s="128"/>
      <c r="AU1227" s="7"/>
      <c r="AV1227" s="129"/>
      <c r="AW1227" s="126" t="str">
        <f t="shared" si="435"/>
        <v/>
      </c>
      <c r="AX1227" s="137"/>
      <c r="AY1227" s="147"/>
      <c r="AZ1227" s="167"/>
      <c r="BA1227" s="167"/>
      <c r="BB1227" s="147" t="str">
        <f t="shared" si="418"/>
        <v/>
      </c>
      <c r="BC1227" s="168"/>
      <c r="BD1227" s="165"/>
      <c r="BE1227" s="165"/>
      <c r="BF1227" s="165"/>
      <c r="BG1227" s="165"/>
      <c r="BH1227" s="165"/>
      <c r="BI1227" s="165"/>
      <c r="BJ1227" s="165"/>
      <c r="BK1227" s="165"/>
      <c r="BL1227" s="165"/>
      <c r="BM1227" s="165"/>
      <c r="BN1227" s="165"/>
      <c r="BO1227" s="165"/>
      <c r="BP1227" s="165"/>
      <c r="BQ1227" s="165"/>
      <c r="BS1227" s="6"/>
      <c r="BT1227" s="11"/>
      <c r="BU1227" s="6"/>
      <c r="BV1227" s="6"/>
    </row>
    <row r="1228" spans="1:74" ht="15.75" x14ac:dyDescent="0.25">
      <c r="A1228" s="52" t="s">
        <v>10055</v>
      </c>
      <c r="B1228" s="56"/>
      <c r="C1228" s="7" t="s">
        <v>111</v>
      </c>
      <c r="D1228" s="7" t="s">
        <v>11877</v>
      </c>
      <c r="E1228" s="7"/>
      <c r="F1228" s="64"/>
      <c r="G1228" s="6"/>
      <c r="H1228" s="6"/>
      <c r="I1228" s="10" t="s">
        <v>110</v>
      </c>
      <c r="J1228" s="11" t="s">
        <v>9985</v>
      </c>
      <c r="K1228" s="161"/>
      <c r="L1228" s="176"/>
      <c r="M1228" s="176">
        <v>1000</v>
      </c>
      <c r="O1228" s="162"/>
      <c r="P1228" s="80" t="s">
        <v>7761</v>
      </c>
      <c r="Q1228" s="80" t="s">
        <v>7615</v>
      </c>
      <c r="R1228" s="80"/>
      <c r="S1228" s="163"/>
      <c r="T1228" s="213"/>
      <c r="U1228" s="162"/>
      <c r="V1228" s="164"/>
      <c r="W1228" s="12" t="str">
        <f t="shared" ref="W1228" si="438">IF(COUNTIF(N1228,"spare"),"","Mqtt1")</f>
        <v>Mqtt1</v>
      </c>
      <c r="X1228" s="196" t="s">
        <v>10550</v>
      </c>
      <c r="Y1228" s="6" t="str">
        <f>LOWER(SUBSTITUTE(SUBSTITUTE(IF(COUNTIF(N1228,"spare"),"",_xlfn.CONCAT("marpower/",IF(X1228&lt;&gt;"","450000 FIREDETECTION/"&amp;X1228,"450000 FIREDETECTION GENERAL")))," ","-"),"_","-"))</f>
        <v>marpower/450000-firedetection/201h27</v>
      </c>
      <c r="Z1228" s="103" t="str">
        <f t="shared" ref="Z1228:Z1237" si="439">IF(COUNTIF(N1228,"spare"),"","$."&amp;_xlfn.REGEXREPLACE(IF(X1228="",J1228,_xlfn.REGEXREPLACE(J1228,".*_","")),"^FIRE_",""))</f>
        <v>$.alarm</v>
      </c>
      <c r="AB1228" s="6"/>
      <c r="AJ1228" s="80"/>
      <c r="AM1228" s="114">
        <f t="shared" si="437"/>
        <v>1228</v>
      </c>
      <c r="AN1228" s="80"/>
      <c r="AO1228" s="80"/>
      <c r="AP1228" s="80"/>
      <c r="AQ1228" s="80"/>
      <c r="AR1228" s="127" t="s">
        <v>110</v>
      </c>
      <c r="AS1228" s="80"/>
      <c r="AT1228" s="128" t="s">
        <v>9</v>
      </c>
      <c r="AU1228" s="7"/>
      <c r="AV1228" s="129" t="s">
        <v>112</v>
      </c>
      <c r="AW1228" s="126" t="str">
        <f t="shared" si="435"/>
        <v>Please consult operation manual for more information</v>
      </c>
      <c r="AX1228" s="137"/>
      <c r="AY1228" s="147"/>
      <c r="AZ1228" s="167"/>
      <c r="BA1228" s="167"/>
      <c r="BB1228" s="147" t="str">
        <f t="shared" si="418"/>
        <v>1</v>
      </c>
      <c r="BC1228" s="168"/>
      <c r="BD1228" s="165"/>
      <c r="BE1228" s="165"/>
      <c r="BF1228" s="165"/>
      <c r="BG1228" s="165"/>
      <c r="BH1228" s="165"/>
      <c r="BI1228" s="165"/>
      <c r="BJ1228" s="165"/>
      <c r="BK1228" s="165"/>
      <c r="BL1228" s="165"/>
      <c r="BM1228" s="165"/>
      <c r="BN1228" s="165"/>
      <c r="BO1228" s="165"/>
      <c r="BP1228" s="165"/>
      <c r="BQ1228" s="165"/>
      <c r="BS1228" s="6"/>
      <c r="BT1228" s="11"/>
      <c r="BU1228" s="6"/>
      <c r="BV1228" s="6"/>
    </row>
    <row r="1229" spans="1:74" ht="15.75" x14ac:dyDescent="0.25">
      <c r="A1229" s="52" t="s">
        <v>10059</v>
      </c>
      <c r="B1229" s="56"/>
      <c r="C1229" s="7" t="s">
        <v>111</v>
      </c>
      <c r="D1229" s="7" t="s">
        <v>11877</v>
      </c>
      <c r="E1229" s="7"/>
      <c r="F1229" s="64"/>
      <c r="G1229" s="6"/>
      <c r="H1229" s="6"/>
      <c r="I1229" s="10" t="s">
        <v>110</v>
      </c>
      <c r="J1229" s="11" t="s">
        <v>9986</v>
      </c>
      <c r="K1229" s="161"/>
      <c r="L1229" s="176"/>
      <c r="M1229" s="176">
        <v>1000</v>
      </c>
      <c r="O1229" s="162"/>
      <c r="P1229" s="80" t="s">
        <v>7875</v>
      </c>
      <c r="Q1229" s="80" t="s">
        <v>7617</v>
      </c>
      <c r="R1229" s="80"/>
      <c r="S1229" s="163"/>
      <c r="T1229" s="213"/>
      <c r="U1229" s="162"/>
      <c r="V1229" s="164"/>
      <c r="W1229" s="12" t="str">
        <f>IF(COUNTIF(N1229,"spare"),"","Mqtt1")</f>
        <v>Mqtt1</v>
      </c>
      <c r="X1229" s="196" t="s">
        <v>10550</v>
      </c>
      <c r="Y1229" s="6" t="str">
        <f t="shared" ref="Y1229:Y1237" si="440">LOWER(SUBSTITUTE(SUBSTITUTE(IF(COUNTIF(N1229,"spare"),"",_xlfn.CONCAT("marpower/",IF(X1229&lt;&gt;"","450000 FIREDETECTION/"&amp;X1229,"450000 FIREDETECTION GENERAL")))," ","-"),"_","-"))</f>
        <v>marpower/450000-firedetection/201h27</v>
      </c>
      <c r="Z1229" s="103" t="str">
        <f t="shared" si="439"/>
        <v>$.prealarm</v>
      </c>
      <c r="AB1229" s="6"/>
      <c r="AJ1229" s="80"/>
      <c r="AM1229" s="114">
        <f t="shared" si="437"/>
        <v>1229</v>
      </c>
      <c r="AN1229" s="80"/>
      <c r="AO1229" s="80"/>
      <c r="AP1229" s="80"/>
      <c r="AQ1229" s="80"/>
      <c r="AR1229" s="127" t="s">
        <v>110</v>
      </c>
      <c r="AS1229" s="80"/>
      <c r="AT1229" s="128" t="s">
        <v>9</v>
      </c>
      <c r="AU1229" s="7"/>
      <c r="AV1229" s="129" t="s">
        <v>116</v>
      </c>
      <c r="AW1229" s="126" t="str">
        <f t="shared" si="435"/>
        <v>Please consult operation manual for more information</v>
      </c>
      <c r="AX1229" s="137"/>
      <c r="AY1229" s="147"/>
      <c r="AZ1229" s="167"/>
      <c r="BA1229" s="167"/>
      <c r="BB1229" s="147" t="str">
        <f t="shared" si="418"/>
        <v>1</v>
      </c>
      <c r="BC1229" s="168"/>
      <c r="BD1229" s="165"/>
      <c r="BE1229" s="165"/>
      <c r="BF1229" s="165"/>
      <c r="BG1229" s="165"/>
      <c r="BH1229" s="165"/>
      <c r="BI1229" s="165"/>
      <c r="BJ1229" s="165"/>
      <c r="BK1229" s="165"/>
      <c r="BL1229" s="165"/>
      <c r="BM1229" s="165"/>
      <c r="BN1229" s="165"/>
      <c r="BO1229" s="165"/>
      <c r="BP1229" s="165"/>
      <c r="BQ1229" s="165"/>
      <c r="BS1229" s="6"/>
      <c r="BT1229" s="11"/>
      <c r="BU1229" s="6"/>
      <c r="BV1229" s="6"/>
    </row>
    <row r="1230" spans="1:74" ht="15.75" x14ac:dyDescent="0.25">
      <c r="A1230" s="52" t="s">
        <v>10055</v>
      </c>
      <c r="B1230" s="56"/>
      <c r="C1230" s="7" t="s">
        <v>111</v>
      </c>
      <c r="D1230" s="7" t="s">
        <v>11877</v>
      </c>
      <c r="E1230" s="7"/>
      <c r="F1230" s="64"/>
      <c r="G1230" s="6"/>
      <c r="H1230" s="6"/>
      <c r="I1230" s="10" t="s">
        <v>110</v>
      </c>
      <c r="J1230" s="11" t="s">
        <v>9987</v>
      </c>
      <c r="K1230" s="161"/>
      <c r="L1230" s="176"/>
      <c r="M1230" s="176">
        <v>1000</v>
      </c>
      <c r="O1230" s="162"/>
      <c r="P1230" s="80" t="s">
        <v>7989</v>
      </c>
      <c r="Q1230" s="80" t="s">
        <v>7618</v>
      </c>
      <c r="R1230" s="80"/>
      <c r="S1230" s="163"/>
      <c r="T1230" s="213"/>
      <c r="U1230" s="162"/>
      <c r="V1230" s="164"/>
      <c r="W1230" s="12" t="str">
        <f>IF(COUNTIF(N1230,"spare"),"","Mqtt1")</f>
        <v>Mqtt1</v>
      </c>
      <c r="X1230" s="196" t="s">
        <v>10550</v>
      </c>
      <c r="Y1230" s="6" t="str">
        <f t="shared" si="440"/>
        <v>marpower/450000-firedetection/201h27</v>
      </c>
      <c r="Z1230" s="103" t="str">
        <f t="shared" si="439"/>
        <v>$.fault</v>
      </c>
      <c r="AB1230" s="6"/>
      <c r="AJ1230" s="80"/>
      <c r="AM1230" s="114">
        <f t="shared" si="437"/>
        <v>1230</v>
      </c>
      <c r="AN1230" s="80"/>
      <c r="AO1230" s="80"/>
      <c r="AP1230" s="80"/>
      <c r="AQ1230" s="80"/>
      <c r="AR1230" s="127" t="s">
        <v>110</v>
      </c>
      <c r="AS1230" s="80"/>
      <c r="AT1230" s="128" t="s">
        <v>9</v>
      </c>
      <c r="AU1230" s="7"/>
      <c r="AV1230" s="129" t="s">
        <v>112</v>
      </c>
      <c r="AW1230" s="126" t="str">
        <f t="shared" si="435"/>
        <v>Please consult operation manual for more information</v>
      </c>
      <c r="AX1230" s="137"/>
      <c r="AY1230" s="147"/>
      <c r="AZ1230" s="167"/>
      <c r="BA1230" s="167"/>
      <c r="BB1230" s="147" t="str">
        <f t="shared" si="418"/>
        <v>1</v>
      </c>
      <c r="BC1230" s="168"/>
      <c r="BD1230" s="165"/>
      <c r="BE1230" s="165"/>
      <c r="BF1230" s="165"/>
      <c r="BG1230" s="165"/>
      <c r="BH1230" s="165"/>
      <c r="BI1230" s="165"/>
      <c r="BJ1230" s="165"/>
      <c r="BK1230" s="165"/>
      <c r="BL1230" s="165"/>
      <c r="BM1230" s="165"/>
      <c r="BN1230" s="165"/>
      <c r="BO1230" s="165"/>
      <c r="BP1230" s="165"/>
      <c r="BQ1230" s="165"/>
      <c r="BS1230" s="6"/>
      <c r="BT1230" s="11"/>
      <c r="BU1230" s="6"/>
      <c r="BV1230" s="6"/>
    </row>
    <row r="1231" spans="1:74" ht="15.75" x14ac:dyDescent="0.25">
      <c r="A1231" s="52" t="s">
        <v>10055</v>
      </c>
      <c r="B1231" s="56"/>
      <c r="C1231" s="7" t="s">
        <v>111</v>
      </c>
      <c r="D1231" s="7" t="s">
        <v>11877</v>
      </c>
      <c r="E1231" s="7"/>
      <c r="F1231" s="64"/>
      <c r="G1231" s="6"/>
      <c r="H1231" s="6"/>
      <c r="I1231" s="10" t="s">
        <v>110</v>
      </c>
      <c r="J1231" s="11" t="s">
        <v>9988</v>
      </c>
      <c r="K1231" s="161"/>
      <c r="L1231" s="176"/>
      <c r="M1231" s="176">
        <v>1000</v>
      </c>
      <c r="O1231" s="162"/>
      <c r="P1231" s="80" t="s">
        <v>8103</v>
      </c>
      <c r="Q1231" s="80" t="s">
        <v>7619</v>
      </c>
      <c r="R1231" s="80"/>
      <c r="S1231" s="163"/>
      <c r="T1231" s="213"/>
      <c r="U1231" s="162"/>
      <c r="V1231" s="164"/>
      <c r="W1231" s="12" t="str">
        <f>IF(COUNTIF(N1231,"spare"),"","Mqtt1")</f>
        <v>Mqtt1</v>
      </c>
      <c r="X1231" s="196" t="s">
        <v>10550</v>
      </c>
      <c r="Y1231" s="6" t="str">
        <f t="shared" si="440"/>
        <v>marpower/450000-firedetection/201h27</v>
      </c>
      <c r="Z1231" s="103" t="str">
        <f t="shared" si="439"/>
        <v>$.disabled</v>
      </c>
      <c r="AB1231" s="6"/>
      <c r="AJ1231" s="80"/>
      <c r="AM1231" s="114">
        <f t="shared" si="437"/>
        <v>1231</v>
      </c>
      <c r="AN1231" s="80"/>
      <c r="AO1231" s="80"/>
      <c r="AP1231" s="80"/>
      <c r="AQ1231" s="80"/>
      <c r="AR1231" s="127" t="s">
        <v>110</v>
      </c>
      <c r="AS1231" s="80"/>
      <c r="AT1231" s="128" t="s">
        <v>9</v>
      </c>
      <c r="AU1231" s="7"/>
      <c r="AV1231" s="129" t="s">
        <v>112</v>
      </c>
      <c r="AW1231" s="126" t="str">
        <f t="shared" si="435"/>
        <v>Please consult operation manual for more information</v>
      </c>
      <c r="AX1231" s="137"/>
      <c r="AY1231" s="147"/>
      <c r="AZ1231" s="167"/>
      <c r="BA1231" s="167"/>
      <c r="BB1231" s="147" t="str">
        <f t="shared" si="418"/>
        <v>1</v>
      </c>
      <c r="BC1231" s="168"/>
      <c r="BD1231" s="165"/>
      <c r="BE1231" s="165"/>
      <c r="BF1231" s="165"/>
      <c r="BG1231" s="165"/>
      <c r="BH1231" s="165"/>
      <c r="BI1231" s="165"/>
      <c r="BJ1231" s="165"/>
      <c r="BK1231" s="165"/>
      <c r="BL1231" s="165"/>
      <c r="BM1231" s="165"/>
      <c r="BN1231" s="165"/>
      <c r="BO1231" s="165"/>
      <c r="BP1231" s="165"/>
      <c r="BQ1231" s="165"/>
      <c r="BS1231" s="6"/>
      <c r="BT1231" s="11"/>
      <c r="BU1231" s="6"/>
      <c r="BV1231" s="6"/>
    </row>
    <row r="1232" spans="1:74" ht="15.75" x14ac:dyDescent="0.25">
      <c r="A1232" s="52" t="s">
        <v>10055</v>
      </c>
      <c r="B1232" s="56"/>
      <c r="C1232" s="7" t="s">
        <v>111</v>
      </c>
      <c r="D1232" s="7" t="s">
        <v>11877</v>
      </c>
      <c r="E1232" s="7"/>
      <c r="F1232" s="64"/>
      <c r="G1232" s="6"/>
      <c r="H1232" s="6"/>
      <c r="I1232" s="10" t="s">
        <v>110</v>
      </c>
      <c r="J1232" s="11" t="s">
        <v>9989</v>
      </c>
      <c r="K1232" s="161"/>
      <c r="L1232" s="176"/>
      <c r="M1232" s="176">
        <v>1000</v>
      </c>
      <c r="O1232" s="162"/>
      <c r="P1232" s="80" t="s">
        <v>8217</v>
      </c>
      <c r="Q1232" s="80" t="s">
        <v>7620</v>
      </c>
      <c r="R1232" s="80"/>
      <c r="S1232" s="163"/>
      <c r="T1232" s="213"/>
      <c r="U1232" s="162"/>
      <c r="V1232" s="164"/>
      <c r="W1232" s="12" t="str">
        <f>IF(COUNTIF(N1232,"spare"),"","Mqtt1")</f>
        <v>Mqtt1</v>
      </c>
      <c r="X1232" s="196" t="s">
        <v>10550</v>
      </c>
      <c r="Y1232" s="6" t="str">
        <f t="shared" si="440"/>
        <v>marpower/450000-firedetection/201h27</v>
      </c>
      <c r="Z1232" s="103" t="str">
        <f t="shared" si="439"/>
        <v>$.test</v>
      </c>
      <c r="AB1232" s="6"/>
      <c r="AJ1232" s="80"/>
      <c r="AM1232" s="114" t="str">
        <f t="shared" si="437"/>
        <v/>
      </c>
      <c r="AN1232" s="80"/>
      <c r="AO1232" s="80"/>
      <c r="AP1232" s="80"/>
      <c r="AQ1232" s="80"/>
      <c r="AR1232" s="127"/>
      <c r="AS1232" s="80"/>
      <c r="AT1232" s="7"/>
      <c r="AU1232" s="7"/>
      <c r="AV1232" s="165"/>
      <c r="AW1232" s="126" t="str">
        <f t="shared" si="435"/>
        <v/>
      </c>
      <c r="AX1232" s="137"/>
      <c r="AY1232" s="147"/>
      <c r="AZ1232" s="167"/>
      <c r="BA1232" s="167"/>
      <c r="BB1232" s="147" t="str">
        <f t="shared" si="418"/>
        <v/>
      </c>
      <c r="BC1232" s="168"/>
      <c r="BD1232" s="165"/>
      <c r="BE1232" s="165"/>
      <c r="BF1232" s="165"/>
      <c r="BG1232" s="165"/>
      <c r="BH1232" s="165"/>
      <c r="BI1232" s="165"/>
      <c r="BJ1232" s="165"/>
      <c r="BK1232" s="165"/>
      <c r="BL1232" s="165"/>
      <c r="BM1232" s="165"/>
      <c r="BN1232" s="165"/>
      <c r="BO1232" s="165"/>
      <c r="BP1232" s="165"/>
      <c r="BQ1232" s="165"/>
      <c r="BS1232" s="6"/>
      <c r="BT1232" s="11"/>
      <c r="BU1232" s="6"/>
      <c r="BV1232" s="6"/>
    </row>
    <row r="1233" spans="1:74" ht="15.75" x14ac:dyDescent="0.25">
      <c r="A1233" s="52" t="s">
        <v>10055</v>
      </c>
      <c r="B1233" s="56"/>
      <c r="C1233" s="7" t="s">
        <v>111</v>
      </c>
      <c r="D1233" s="7" t="s">
        <v>11877</v>
      </c>
      <c r="E1233" s="7"/>
      <c r="F1233" s="64"/>
      <c r="G1233" s="6"/>
      <c r="H1233" s="6"/>
      <c r="I1233" s="10" t="s">
        <v>110</v>
      </c>
      <c r="J1233" s="11" t="s">
        <v>9990</v>
      </c>
      <c r="K1233" s="161"/>
      <c r="L1233" s="176"/>
      <c r="M1233" s="176">
        <v>1000</v>
      </c>
      <c r="O1233" s="162"/>
      <c r="P1233" s="80" t="s">
        <v>7762</v>
      </c>
      <c r="Q1233" s="80" t="s">
        <v>7616</v>
      </c>
      <c r="R1233" s="80"/>
      <c r="S1233" s="163"/>
      <c r="T1233" s="213"/>
      <c r="U1233" s="162"/>
      <c r="V1233" s="164"/>
      <c r="W1233" s="12" t="str">
        <f t="shared" ref="W1233" si="441">IF(COUNTIF(N1233,"spare"),"","Mqtt1")</f>
        <v>Mqtt1</v>
      </c>
      <c r="X1233" s="196" t="s">
        <v>10551</v>
      </c>
      <c r="Y1233" s="6" t="str">
        <f t="shared" si="440"/>
        <v>marpower/450000-firedetection/201h26</v>
      </c>
      <c r="Z1233" s="103" t="str">
        <f t="shared" si="439"/>
        <v>$.alarm</v>
      </c>
      <c r="AB1233" s="6"/>
      <c r="AJ1233" s="80"/>
      <c r="AM1233" s="114">
        <f t="shared" si="437"/>
        <v>1233</v>
      </c>
      <c r="AN1233" s="80"/>
      <c r="AO1233" s="80"/>
      <c r="AP1233" s="80"/>
      <c r="AQ1233" s="80"/>
      <c r="AR1233" s="127" t="s">
        <v>110</v>
      </c>
      <c r="AS1233" s="80"/>
      <c r="AT1233" s="128" t="s">
        <v>9</v>
      </c>
      <c r="AU1233" s="7"/>
      <c r="AV1233" s="129" t="s">
        <v>112</v>
      </c>
      <c r="AW1233" s="126" t="str">
        <f t="shared" si="435"/>
        <v>Please consult operation manual for more information</v>
      </c>
      <c r="AX1233" s="137"/>
      <c r="AY1233" s="147"/>
      <c r="AZ1233" s="167"/>
      <c r="BA1233" s="167"/>
      <c r="BB1233" s="147" t="str">
        <f t="shared" si="418"/>
        <v>1</v>
      </c>
      <c r="BC1233" s="168"/>
      <c r="BD1233" s="165"/>
      <c r="BE1233" s="165"/>
      <c r="BF1233" s="165"/>
      <c r="BG1233" s="165"/>
      <c r="BH1233" s="165"/>
      <c r="BI1233" s="165"/>
      <c r="BJ1233" s="165"/>
      <c r="BK1233" s="165"/>
      <c r="BL1233" s="165"/>
      <c r="BM1233" s="165"/>
      <c r="BN1233" s="165"/>
      <c r="BO1233" s="165"/>
      <c r="BP1233" s="165"/>
      <c r="BQ1233" s="165"/>
      <c r="BS1233" s="6"/>
      <c r="BT1233" s="11"/>
      <c r="BU1233" s="6"/>
      <c r="BV1233" s="6"/>
    </row>
    <row r="1234" spans="1:74" ht="15.75" x14ac:dyDescent="0.25">
      <c r="A1234" s="52" t="s">
        <v>10059</v>
      </c>
      <c r="B1234" s="56"/>
      <c r="C1234" s="7" t="s">
        <v>111</v>
      </c>
      <c r="D1234" s="7" t="s">
        <v>11877</v>
      </c>
      <c r="E1234" s="7"/>
      <c r="F1234" s="64"/>
      <c r="G1234" s="6"/>
      <c r="H1234" s="6"/>
      <c r="I1234" s="10" t="s">
        <v>110</v>
      </c>
      <c r="J1234" s="11" t="s">
        <v>9991</v>
      </c>
      <c r="K1234" s="161"/>
      <c r="L1234" s="176"/>
      <c r="M1234" s="176">
        <v>1000</v>
      </c>
      <c r="O1234" s="162"/>
      <c r="P1234" s="80" t="s">
        <v>7876</v>
      </c>
      <c r="Q1234" s="80" t="s">
        <v>7621</v>
      </c>
      <c r="R1234" s="80"/>
      <c r="S1234" s="163"/>
      <c r="T1234" s="213"/>
      <c r="U1234" s="162"/>
      <c r="V1234" s="164"/>
      <c r="W1234" s="12" t="str">
        <f>IF(COUNTIF(N1234,"spare"),"","Mqtt1")</f>
        <v>Mqtt1</v>
      </c>
      <c r="X1234" s="196" t="s">
        <v>10551</v>
      </c>
      <c r="Y1234" s="6" t="str">
        <f t="shared" si="440"/>
        <v>marpower/450000-firedetection/201h26</v>
      </c>
      <c r="Z1234" s="103" t="str">
        <f t="shared" si="439"/>
        <v>$.prealarm</v>
      </c>
      <c r="AB1234" s="6"/>
      <c r="AJ1234" s="80"/>
      <c r="AM1234" s="114">
        <f t="shared" si="437"/>
        <v>1234</v>
      </c>
      <c r="AN1234" s="80"/>
      <c r="AO1234" s="80"/>
      <c r="AP1234" s="80"/>
      <c r="AQ1234" s="80"/>
      <c r="AR1234" s="127" t="s">
        <v>110</v>
      </c>
      <c r="AS1234" s="80"/>
      <c r="AT1234" s="128" t="s">
        <v>9</v>
      </c>
      <c r="AU1234" s="7"/>
      <c r="AV1234" s="129" t="s">
        <v>116</v>
      </c>
      <c r="AW1234" s="126" t="str">
        <f t="shared" si="435"/>
        <v>Please consult operation manual for more information</v>
      </c>
      <c r="AX1234" s="137"/>
      <c r="AY1234" s="147"/>
      <c r="AZ1234" s="167"/>
      <c r="BA1234" s="167"/>
      <c r="BB1234" s="147" t="str">
        <f t="shared" si="418"/>
        <v>1</v>
      </c>
      <c r="BC1234" s="168"/>
      <c r="BD1234" s="165"/>
      <c r="BE1234" s="165"/>
      <c r="BF1234" s="165"/>
      <c r="BG1234" s="165"/>
      <c r="BH1234" s="165"/>
      <c r="BI1234" s="165"/>
      <c r="BJ1234" s="165"/>
      <c r="BK1234" s="165"/>
      <c r="BL1234" s="165"/>
      <c r="BM1234" s="165"/>
      <c r="BN1234" s="165"/>
      <c r="BO1234" s="165"/>
      <c r="BP1234" s="165"/>
      <c r="BQ1234" s="165"/>
      <c r="BS1234" s="6"/>
      <c r="BT1234" s="11"/>
      <c r="BU1234" s="6"/>
      <c r="BV1234" s="6"/>
    </row>
    <row r="1235" spans="1:74" ht="15.75" x14ac:dyDescent="0.25">
      <c r="A1235" s="52" t="s">
        <v>10055</v>
      </c>
      <c r="B1235" s="56"/>
      <c r="C1235" s="7" t="s">
        <v>111</v>
      </c>
      <c r="D1235" s="7" t="s">
        <v>11877</v>
      </c>
      <c r="E1235" s="7"/>
      <c r="F1235" s="64"/>
      <c r="G1235" s="6"/>
      <c r="H1235" s="6"/>
      <c r="I1235" s="10" t="s">
        <v>110</v>
      </c>
      <c r="J1235" s="11" t="s">
        <v>9992</v>
      </c>
      <c r="K1235" s="161"/>
      <c r="L1235" s="176"/>
      <c r="M1235" s="176">
        <v>1000</v>
      </c>
      <c r="O1235" s="162"/>
      <c r="P1235" s="80" t="s">
        <v>7990</v>
      </c>
      <c r="Q1235" s="80" t="s">
        <v>7622</v>
      </c>
      <c r="R1235" s="80"/>
      <c r="S1235" s="163"/>
      <c r="T1235" s="213"/>
      <c r="U1235" s="162"/>
      <c r="V1235" s="164"/>
      <c r="W1235" s="12" t="str">
        <f>IF(COUNTIF(N1235,"spare"),"","Mqtt1")</f>
        <v>Mqtt1</v>
      </c>
      <c r="X1235" s="196" t="s">
        <v>10551</v>
      </c>
      <c r="Y1235" s="6" t="str">
        <f t="shared" si="440"/>
        <v>marpower/450000-firedetection/201h26</v>
      </c>
      <c r="Z1235" s="103" t="str">
        <f t="shared" si="439"/>
        <v>$.fault</v>
      </c>
      <c r="AB1235" s="6"/>
      <c r="AJ1235" s="80"/>
      <c r="AM1235" s="114">
        <f t="shared" si="437"/>
        <v>1235</v>
      </c>
      <c r="AN1235" s="80"/>
      <c r="AO1235" s="80"/>
      <c r="AP1235" s="80"/>
      <c r="AQ1235" s="80"/>
      <c r="AR1235" s="127" t="s">
        <v>110</v>
      </c>
      <c r="AS1235" s="80"/>
      <c r="AT1235" s="128" t="s">
        <v>9</v>
      </c>
      <c r="AU1235" s="7"/>
      <c r="AV1235" s="129" t="s">
        <v>112</v>
      </c>
      <c r="AW1235" s="126" t="str">
        <f t="shared" si="435"/>
        <v>Please consult operation manual for more information</v>
      </c>
      <c r="AX1235" s="137"/>
      <c r="AY1235" s="147"/>
      <c r="AZ1235" s="167"/>
      <c r="BA1235" s="167"/>
      <c r="BB1235" s="147" t="str">
        <f t="shared" si="418"/>
        <v>1</v>
      </c>
      <c r="BC1235" s="168"/>
      <c r="BD1235" s="165"/>
      <c r="BE1235" s="165"/>
      <c r="BF1235" s="165"/>
      <c r="BG1235" s="165"/>
      <c r="BH1235" s="165"/>
      <c r="BI1235" s="165"/>
      <c r="BJ1235" s="165"/>
      <c r="BK1235" s="165"/>
      <c r="BL1235" s="165"/>
      <c r="BM1235" s="165"/>
      <c r="BN1235" s="165"/>
      <c r="BO1235" s="165"/>
      <c r="BP1235" s="165"/>
      <c r="BQ1235" s="165"/>
      <c r="BS1235" s="6"/>
      <c r="BT1235" s="11"/>
      <c r="BU1235" s="6"/>
      <c r="BV1235" s="6"/>
    </row>
    <row r="1236" spans="1:74" ht="15.75" x14ac:dyDescent="0.25">
      <c r="A1236" s="52" t="s">
        <v>10055</v>
      </c>
      <c r="B1236" s="56"/>
      <c r="C1236" s="7" t="s">
        <v>111</v>
      </c>
      <c r="D1236" s="7" t="s">
        <v>11877</v>
      </c>
      <c r="E1236" s="7"/>
      <c r="F1236" s="64"/>
      <c r="G1236" s="6"/>
      <c r="H1236" s="6"/>
      <c r="I1236" s="10" t="s">
        <v>110</v>
      </c>
      <c r="J1236" s="11" t="s">
        <v>9993</v>
      </c>
      <c r="K1236" s="161"/>
      <c r="L1236" s="176"/>
      <c r="M1236" s="176">
        <v>1000</v>
      </c>
      <c r="O1236" s="162"/>
      <c r="P1236" s="80" t="s">
        <v>8104</v>
      </c>
      <c r="Q1236" s="80" t="s">
        <v>7623</v>
      </c>
      <c r="R1236" s="80"/>
      <c r="S1236" s="163"/>
      <c r="T1236" s="213"/>
      <c r="U1236" s="162"/>
      <c r="V1236" s="164"/>
      <c r="W1236" s="12" t="str">
        <f>IF(COUNTIF(N1236,"spare"),"","Mqtt1")</f>
        <v>Mqtt1</v>
      </c>
      <c r="X1236" s="196" t="s">
        <v>10551</v>
      </c>
      <c r="Y1236" s="6" t="str">
        <f t="shared" si="440"/>
        <v>marpower/450000-firedetection/201h26</v>
      </c>
      <c r="Z1236" s="103" t="str">
        <f t="shared" si="439"/>
        <v>$.disabled</v>
      </c>
      <c r="AB1236" s="6"/>
      <c r="AJ1236" s="80"/>
      <c r="AM1236" s="114">
        <f t="shared" si="437"/>
        <v>1236</v>
      </c>
      <c r="AN1236" s="80"/>
      <c r="AO1236" s="80"/>
      <c r="AP1236" s="80"/>
      <c r="AQ1236" s="80"/>
      <c r="AR1236" s="127" t="s">
        <v>110</v>
      </c>
      <c r="AS1236" s="80"/>
      <c r="AT1236" s="128" t="s">
        <v>9</v>
      </c>
      <c r="AU1236" s="7"/>
      <c r="AV1236" s="129" t="s">
        <v>112</v>
      </c>
      <c r="AW1236" s="126" t="str">
        <f t="shared" si="435"/>
        <v>Please consult operation manual for more information</v>
      </c>
      <c r="AX1236" s="137"/>
      <c r="AY1236" s="147"/>
      <c r="AZ1236" s="167"/>
      <c r="BA1236" s="167"/>
      <c r="BB1236" s="147" t="str">
        <f t="shared" si="418"/>
        <v>1</v>
      </c>
      <c r="BC1236" s="168"/>
      <c r="BD1236" s="165"/>
      <c r="BE1236" s="165"/>
      <c r="BF1236" s="165"/>
      <c r="BG1236" s="165"/>
      <c r="BH1236" s="165"/>
      <c r="BI1236" s="165"/>
      <c r="BJ1236" s="165"/>
      <c r="BK1236" s="165"/>
      <c r="BL1236" s="165"/>
      <c r="BM1236" s="165"/>
      <c r="BN1236" s="165"/>
      <c r="BO1236" s="165"/>
      <c r="BP1236" s="165"/>
      <c r="BQ1236" s="165"/>
      <c r="BS1236" s="6"/>
      <c r="BT1236" s="11"/>
      <c r="BU1236" s="6"/>
      <c r="BV1236" s="6"/>
    </row>
    <row r="1237" spans="1:74" ht="15.75" x14ac:dyDescent="0.25">
      <c r="A1237" s="52" t="s">
        <v>10055</v>
      </c>
      <c r="B1237" s="56"/>
      <c r="C1237" s="7" t="s">
        <v>111</v>
      </c>
      <c r="D1237" s="7" t="s">
        <v>11877</v>
      </c>
      <c r="E1237" s="7"/>
      <c r="F1237" s="64"/>
      <c r="G1237" s="6"/>
      <c r="H1237" s="6"/>
      <c r="I1237" s="10" t="s">
        <v>110</v>
      </c>
      <c r="J1237" s="11" t="s">
        <v>9994</v>
      </c>
      <c r="K1237" s="161"/>
      <c r="L1237" s="176"/>
      <c r="M1237" s="176">
        <v>1000</v>
      </c>
      <c r="O1237" s="162"/>
      <c r="P1237" s="80" t="s">
        <v>8218</v>
      </c>
      <c r="Q1237" s="80" t="s">
        <v>7624</v>
      </c>
      <c r="R1237" s="80"/>
      <c r="S1237" s="163"/>
      <c r="T1237" s="213"/>
      <c r="U1237" s="162"/>
      <c r="V1237" s="164"/>
      <c r="W1237" s="12" t="str">
        <f>IF(COUNTIF(N1237,"spare"),"","Mqtt1")</f>
        <v>Mqtt1</v>
      </c>
      <c r="X1237" s="196" t="s">
        <v>10551</v>
      </c>
      <c r="Y1237" s="6" t="str">
        <f t="shared" si="440"/>
        <v>marpower/450000-firedetection/201h26</v>
      </c>
      <c r="Z1237" s="103" t="str">
        <f t="shared" si="439"/>
        <v>$.test</v>
      </c>
      <c r="AB1237" s="6"/>
      <c r="AJ1237" s="80"/>
      <c r="AM1237" s="114" t="str">
        <f t="shared" si="437"/>
        <v/>
      </c>
      <c r="AN1237" s="80"/>
      <c r="AO1237" s="80"/>
      <c r="AP1237" s="80"/>
      <c r="AQ1237" s="80"/>
      <c r="AR1237" s="127"/>
      <c r="AS1237" s="80"/>
      <c r="AT1237" s="7"/>
      <c r="AU1237" s="7"/>
      <c r="AV1237" s="165"/>
      <c r="AW1237" s="126" t="str">
        <f t="shared" si="435"/>
        <v/>
      </c>
      <c r="AX1237" s="137"/>
      <c r="AY1237" s="147"/>
      <c r="AZ1237" s="167"/>
      <c r="BA1237" s="167"/>
      <c r="BB1237" s="147" t="str">
        <f t="shared" si="418"/>
        <v/>
      </c>
      <c r="BC1237" s="168"/>
      <c r="BD1237" s="165"/>
      <c r="BE1237" s="165"/>
      <c r="BF1237" s="165"/>
      <c r="BG1237" s="165"/>
      <c r="BH1237" s="165"/>
      <c r="BI1237" s="165"/>
      <c r="BJ1237" s="165"/>
      <c r="BK1237" s="165"/>
      <c r="BL1237" s="165"/>
      <c r="BM1237" s="165"/>
      <c r="BN1237" s="165"/>
      <c r="BO1237" s="165"/>
      <c r="BP1237" s="165"/>
      <c r="BQ1237" s="165"/>
      <c r="BS1237" s="6"/>
      <c r="BT1237" s="11"/>
      <c r="BU1237" s="6"/>
      <c r="BV1237" s="6"/>
    </row>
    <row r="1238" spans="1:74" ht="15.75" x14ac:dyDescent="0.25">
      <c r="A1238" s="52" t="s">
        <v>10055</v>
      </c>
      <c r="B1238" s="56"/>
      <c r="C1238" s="7" t="s">
        <v>9455</v>
      </c>
      <c r="D1238" s="7" t="s">
        <v>11877</v>
      </c>
      <c r="E1238" s="7"/>
      <c r="F1238" s="64"/>
      <c r="G1238" s="6"/>
      <c r="H1238" s="6"/>
      <c r="I1238"/>
      <c r="J1238" s="11" t="s">
        <v>7036</v>
      </c>
      <c r="K1238" s="161" t="s">
        <v>511</v>
      </c>
      <c r="L1238" s="176"/>
      <c r="M1238" s="176">
        <v>1000</v>
      </c>
      <c r="N1238" s="80" t="s">
        <v>1396</v>
      </c>
      <c r="O1238" s="162"/>
      <c r="P1238" s="80" t="s">
        <v>7512</v>
      </c>
      <c r="Q1238" s="80"/>
      <c r="R1238" s="80"/>
      <c r="S1238" s="163"/>
      <c r="T1238" s="213"/>
      <c r="U1238" s="162"/>
      <c r="V1238" s="164"/>
      <c r="W1238" s="12"/>
      <c r="X1238" s="196" t="s">
        <v>10445</v>
      </c>
      <c r="Y1238" s="6"/>
      <c r="Z1238" s="103"/>
      <c r="AA1238" s="12">
        <v>1</v>
      </c>
      <c r="AB1238" s="6" t="s">
        <v>196</v>
      </c>
      <c r="AC1238" s="103">
        <v>69</v>
      </c>
      <c r="AJ1238" s="80"/>
      <c r="AK1238" s="113" t="s">
        <v>11878</v>
      </c>
      <c r="AM1238" s="114" t="str">
        <f t="shared" si="437"/>
        <v/>
      </c>
      <c r="AN1238" s="80"/>
      <c r="AO1238" s="80"/>
      <c r="AP1238" s="80"/>
      <c r="AQ1238" s="80"/>
      <c r="AR1238" s="127"/>
      <c r="AS1238" s="80"/>
      <c r="AT1238" s="7"/>
      <c r="AU1238" s="7"/>
      <c r="AV1238" s="165"/>
      <c r="AW1238" s="126" t="str">
        <f t="shared" si="435"/>
        <v/>
      </c>
      <c r="AX1238" s="137"/>
      <c r="AY1238" s="147"/>
      <c r="AZ1238" s="167"/>
      <c r="BA1238" s="167"/>
      <c r="BB1238" s="147" t="str">
        <f t="shared" si="418"/>
        <v/>
      </c>
      <c r="BC1238" s="168"/>
      <c r="BD1238" s="165"/>
      <c r="BE1238" s="165"/>
      <c r="BF1238" s="165"/>
      <c r="BG1238" s="165"/>
      <c r="BH1238" s="165"/>
      <c r="BI1238" s="165"/>
      <c r="BJ1238" s="165"/>
      <c r="BK1238" s="165"/>
      <c r="BL1238" s="165"/>
      <c r="BM1238" s="165"/>
      <c r="BN1238" s="165"/>
      <c r="BO1238" s="165"/>
      <c r="BP1238" s="165"/>
      <c r="BQ1238" s="165"/>
      <c r="BS1238" s="6"/>
      <c r="BT1238" s="11"/>
      <c r="BU1238" s="6"/>
      <c r="BV1238" s="6"/>
    </row>
    <row r="1239" spans="1:74" ht="15.75" x14ac:dyDescent="0.25">
      <c r="A1239" s="52" t="s">
        <v>10055</v>
      </c>
      <c r="B1239" s="56"/>
      <c r="C1239" s="7" t="s">
        <v>111</v>
      </c>
      <c r="D1239" s="7" t="s">
        <v>11877</v>
      </c>
      <c r="E1239" s="7"/>
      <c r="F1239" s="64"/>
      <c r="G1239" s="6"/>
      <c r="H1239" s="6"/>
      <c r="I1239" s="10" t="s">
        <v>110</v>
      </c>
      <c r="J1239" s="11" t="s">
        <v>9995</v>
      </c>
      <c r="K1239" s="161"/>
      <c r="L1239" s="176"/>
      <c r="M1239" s="176">
        <v>1000</v>
      </c>
      <c r="O1239" s="162"/>
      <c r="P1239" s="80" t="s">
        <v>7763</v>
      </c>
      <c r="Q1239" s="80" t="s">
        <v>7625</v>
      </c>
      <c r="R1239" s="80"/>
      <c r="S1239" s="163"/>
      <c r="T1239" s="213"/>
      <c r="U1239" s="162"/>
      <c r="V1239" s="164"/>
      <c r="W1239" s="12" t="str">
        <f t="shared" ref="W1239" si="442">IF(COUNTIF(N1239,"spare"),"","Mqtt1")</f>
        <v>Mqtt1</v>
      </c>
      <c r="X1239" s="196" t="s">
        <v>10552</v>
      </c>
      <c r="Y1239" s="6" t="str">
        <f>LOWER(SUBSTITUTE(SUBSTITUTE(IF(COUNTIF(N1239,"spare"),"",_xlfn.CONCAT("marpower/",IF(X1239&lt;&gt;"","450000 FIREDETECTION/"&amp;X1239,"450000 FIREDETECTION GENERAL")))," ","-"),"_","-"))</f>
        <v>marpower/450000-firedetection/201h24</v>
      </c>
      <c r="Z1239" s="103" t="str">
        <f t="shared" ref="Z1239:Z1248" si="443">IF(COUNTIF(N1239,"spare"),"","$."&amp;_xlfn.REGEXREPLACE(IF(X1239="",J1239,_xlfn.REGEXREPLACE(J1239,".*_","")),"^FIRE_",""))</f>
        <v>$.alarm</v>
      </c>
      <c r="AB1239" s="6"/>
      <c r="AJ1239" s="80"/>
      <c r="AM1239" s="114">
        <f t="shared" si="437"/>
        <v>1239</v>
      </c>
      <c r="AN1239" s="80"/>
      <c r="AO1239" s="80"/>
      <c r="AP1239" s="80"/>
      <c r="AQ1239" s="80"/>
      <c r="AR1239" s="127" t="s">
        <v>110</v>
      </c>
      <c r="AS1239" s="80"/>
      <c r="AT1239" s="128" t="s">
        <v>9</v>
      </c>
      <c r="AU1239" s="7"/>
      <c r="AV1239" s="129" t="s">
        <v>112</v>
      </c>
      <c r="AW1239" s="126" t="str">
        <f t="shared" si="435"/>
        <v>Please consult operation manual for more information</v>
      </c>
      <c r="AX1239" s="137"/>
      <c r="AY1239" s="147"/>
      <c r="AZ1239" s="167"/>
      <c r="BA1239" s="167"/>
      <c r="BB1239" s="147" t="str">
        <f t="shared" si="418"/>
        <v>1</v>
      </c>
      <c r="BC1239" s="168"/>
      <c r="BD1239" s="165"/>
      <c r="BE1239" s="165"/>
      <c r="BF1239" s="165"/>
      <c r="BG1239" s="165"/>
      <c r="BH1239" s="165"/>
      <c r="BI1239" s="165"/>
      <c r="BJ1239" s="165"/>
      <c r="BK1239" s="165"/>
      <c r="BL1239" s="165"/>
      <c r="BM1239" s="165"/>
      <c r="BN1239" s="165"/>
      <c r="BO1239" s="165"/>
      <c r="BP1239" s="165"/>
      <c r="BQ1239" s="165"/>
      <c r="BS1239" s="6"/>
      <c r="BT1239" s="11"/>
      <c r="BU1239" s="6"/>
      <c r="BV1239" s="6"/>
    </row>
    <row r="1240" spans="1:74" ht="15.75" x14ac:dyDescent="0.25">
      <c r="A1240" s="52" t="s">
        <v>10059</v>
      </c>
      <c r="B1240" s="56"/>
      <c r="C1240" s="7" t="s">
        <v>111</v>
      </c>
      <c r="D1240" s="7" t="s">
        <v>11877</v>
      </c>
      <c r="E1240" s="7"/>
      <c r="F1240" s="64"/>
      <c r="G1240" s="6"/>
      <c r="H1240" s="6"/>
      <c r="I1240" s="10" t="s">
        <v>110</v>
      </c>
      <c r="J1240" s="11" t="s">
        <v>9996</v>
      </c>
      <c r="K1240" s="161"/>
      <c r="L1240" s="176"/>
      <c r="M1240" s="176">
        <v>1000</v>
      </c>
      <c r="O1240" s="162"/>
      <c r="P1240" s="80" t="s">
        <v>7877</v>
      </c>
      <c r="Q1240" s="80" t="s">
        <v>7627</v>
      </c>
      <c r="R1240" s="80"/>
      <c r="S1240" s="163"/>
      <c r="T1240" s="213"/>
      <c r="U1240" s="162"/>
      <c r="V1240" s="164"/>
      <c r="W1240" s="12" t="str">
        <f>IF(COUNTIF(N1240,"spare"),"","Mqtt1")</f>
        <v>Mqtt1</v>
      </c>
      <c r="X1240" s="196" t="s">
        <v>10552</v>
      </c>
      <c r="Y1240" s="6" t="str">
        <f t="shared" ref="Y1240:Y1248" si="444">LOWER(SUBSTITUTE(SUBSTITUTE(IF(COUNTIF(N1240,"spare"),"",_xlfn.CONCAT("marpower/",IF(X1240&lt;&gt;"","450000 FIREDETECTION/"&amp;X1240,"450000 FIREDETECTION GENERAL")))," ","-"),"_","-"))</f>
        <v>marpower/450000-firedetection/201h24</v>
      </c>
      <c r="Z1240" s="103" t="str">
        <f t="shared" si="443"/>
        <v>$.prealarm</v>
      </c>
      <c r="AB1240" s="6"/>
      <c r="AJ1240" s="80"/>
      <c r="AM1240" s="114">
        <f t="shared" si="437"/>
        <v>1240</v>
      </c>
      <c r="AN1240" s="80"/>
      <c r="AO1240" s="80"/>
      <c r="AP1240" s="80"/>
      <c r="AQ1240" s="80"/>
      <c r="AR1240" s="127" t="s">
        <v>110</v>
      </c>
      <c r="AS1240" s="80"/>
      <c r="AT1240" s="128" t="s">
        <v>9</v>
      </c>
      <c r="AU1240" s="7"/>
      <c r="AV1240" s="129" t="s">
        <v>116</v>
      </c>
      <c r="AW1240" s="126" t="str">
        <f t="shared" si="435"/>
        <v>Please consult operation manual for more information</v>
      </c>
      <c r="AX1240" s="137"/>
      <c r="AY1240" s="147"/>
      <c r="AZ1240" s="167"/>
      <c r="BA1240" s="167"/>
      <c r="BB1240" s="147" t="str">
        <f t="shared" ref="BB1240:BB1270" si="445">IF(ISNUMBER(AM1240),"1","")</f>
        <v>1</v>
      </c>
      <c r="BC1240" s="168"/>
      <c r="BD1240" s="165"/>
      <c r="BE1240" s="165"/>
      <c r="BF1240" s="165"/>
      <c r="BG1240" s="165"/>
      <c r="BH1240" s="165"/>
      <c r="BI1240" s="165"/>
      <c r="BJ1240" s="165"/>
      <c r="BK1240" s="165"/>
      <c r="BL1240" s="165"/>
      <c r="BM1240" s="165"/>
      <c r="BN1240" s="165"/>
      <c r="BO1240" s="165"/>
      <c r="BP1240" s="165"/>
      <c r="BQ1240" s="165"/>
      <c r="BS1240" s="6"/>
      <c r="BT1240" s="11"/>
      <c r="BU1240" s="6"/>
      <c r="BV1240" s="6"/>
    </row>
    <row r="1241" spans="1:74" ht="15.75" x14ac:dyDescent="0.25">
      <c r="A1241" s="52" t="s">
        <v>10055</v>
      </c>
      <c r="B1241" s="56"/>
      <c r="C1241" s="7" t="s">
        <v>111</v>
      </c>
      <c r="D1241" s="7" t="s">
        <v>11877</v>
      </c>
      <c r="E1241" s="7"/>
      <c r="F1241" s="64"/>
      <c r="G1241" s="6"/>
      <c r="H1241" s="6"/>
      <c r="I1241" s="10" t="s">
        <v>110</v>
      </c>
      <c r="J1241" s="11" t="s">
        <v>9997</v>
      </c>
      <c r="K1241" s="161"/>
      <c r="L1241" s="176"/>
      <c r="M1241" s="176">
        <v>1000</v>
      </c>
      <c r="O1241" s="162"/>
      <c r="P1241" s="80" t="s">
        <v>7991</v>
      </c>
      <c r="Q1241" s="80" t="s">
        <v>7628</v>
      </c>
      <c r="R1241" s="80"/>
      <c r="S1241" s="163"/>
      <c r="T1241" s="213"/>
      <c r="U1241" s="162"/>
      <c r="V1241" s="164"/>
      <c r="W1241" s="12" t="str">
        <f>IF(COUNTIF(N1241,"spare"),"","Mqtt1")</f>
        <v>Mqtt1</v>
      </c>
      <c r="X1241" s="196" t="s">
        <v>10552</v>
      </c>
      <c r="Y1241" s="6" t="str">
        <f t="shared" si="444"/>
        <v>marpower/450000-firedetection/201h24</v>
      </c>
      <c r="Z1241" s="103" t="str">
        <f t="shared" si="443"/>
        <v>$.fault</v>
      </c>
      <c r="AB1241" s="6"/>
      <c r="AJ1241" s="80"/>
      <c r="AM1241" s="114">
        <f t="shared" si="437"/>
        <v>1241</v>
      </c>
      <c r="AN1241" s="80"/>
      <c r="AO1241" s="80"/>
      <c r="AP1241" s="80"/>
      <c r="AQ1241" s="80"/>
      <c r="AR1241" s="127" t="s">
        <v>110</v>
      </c>
      <c r="AS1241" s="80"/>
      <c r="AT1241" s="128" t="s">
        <v>9</v>
      </c>
      <c r="AU1241" s="7"/>
      <c r="AV1241" s="129" t="s">
        <v>112</v>
      </c>
      <c r="AW1241" s="126" t="str">
        <f t="shared" si="435"/>
        <v>Please consult operation manual for more information</v>
      </c>
      <c r="AX1241" s="137"/>
      <c r="AY1241" s="147"/>
      <c r="AZ1241" s="167"/>
      <c r="BA1241" s="167"/>
      <c r="BB1241" s="147" t="str">
        <f t="shared" si="445"/>
        <v>1</v>
      </c>
      <c r="BC1241" s="168"/>
      <c r="BD1241" s="165"/>
      <c r="BE1241" s="165"/>
      <c r="BF1241" s="165"/>
      <c r="BG1241" s="165"/>
      <c r="BH1241" s="165"/>
      <c r="BI1241" s="165"/>
      <c r="BJ1241" s="165"/>
      <c r="BK1241" s="165"/>
      <c r="BL1241" s="165"/>
      <c r="BM1241" s="165"/>
      <c r="BN1241" s="165"/>
      <c r="BO1241" s="165"/>
      <c r="BP1241" s="165"/>
      <c r="BQ1241" s="165"/>
      <c r="BS1241" s="6"/>
      <c r="BT1241" s="11"/>
      <c r="BU1241" s="6"/>
      <c r="BV1241" s="6"/>
    </row>
    <row r="1242" spans="1:74" ht="15.75" x14ac:dyDescent="0.25">
      <c r="A1242" s="52" t="s">
        <v>10055</v>
      </c>
      <c r="B1242" s="56"/>
      <c r="C1242" s="7" t="s">
        <v>111</v>
      </c>
      <c r="D1242" s="7" t="s">
        <v>11877</v>
      </c>
      <c r="E1242" s="7"/>
      <c r="F1242" s="64"/>
      <c r="G1242" s="6"/>
      <c r="H1242" s="6"/>
      <c r="I1242" s="10" t="s">
        <v>110</v>
      </c>
      <c r="J1242" s="11" t="s">
        <v>9998</v>
      </c>
      <c r="K1242" s="161"/>
      <c r="L1242" s="176"/>
      <c r="M1242" s="176">
        <v>1000</v>
      </c>
      <c r="O1242" s="162"/>
      <c r="P1242" s="80" t="s">
        <v>8105</v>
      </c>
      <c r="Q1242" s="80" t="s">
        <v>7629</v>
      </c>
      <c r="R1242" s="80"/>
      <c r="S1242" s="163"/>
      <c r="T1242" s="213"/>
      <c r="U1242" s="162"/>
      <c r="V1242" s="164"/>
      <c r="W1242" s="12" t="str">
        <f>IF(COUNTIF(N1242,"spare"),"","Mqtt1")</f>
        <v>Mqtt1</v>
      </c>
      <c r="X1242" s="196" t="s">
        <v>10552</v>
      </c>
      <c r="Y1242" s="6" t="str">
        <f t="shared" si="444"/>
        <v>marpower/450000-firedetection/201h24</v>
      </c>
      <c r="Z1242" s="103" t="str">
        <f t="shared" si="443"/>
        <v>$.disabled</v>
      </c>
      <c r="AB1242" s="6"/>
      <c r="AJ1242" s="80"/>
      <c r="AM1242" s="114">
        <f t="shared" si="437"/>
        <v>1242</v>
      </c>
      <c r="AN1242" s="80"/>
      <c r="AO1242" s="80"/>
      <c r="AP1242" s="80"/>
      <c r="AQ1242" s="80"/>
      <c r="AR1242" s="127" t="s">
        <v>110</v>
      </c>
      <c r="AS1242" s="80"/>
      <c r="AT1242" s="128" t="s">
        <v>9</v>
      </c>
      <c r="AU1242" s="7"/>
      <c r="AV1242" s="129" t="s">
        <v>112</v>
      </c>
      <c r="AW1242" s="126" t="str">
        <f t="shared" si="435"/>
        <v>Please consult operation manual for more information</v>
      </c>
      <c r="AX1242" s="137"/>
      <c r="AY1242" s="147"/>
      <c r="AZ1242" s="167"/>
      <c r="BA1242" s="167"/>
      <c r="BB1242" s="147" t="str">
        <f t="shared" si="445"/>
        <v>1</v>
      </c>
      <c r="BC1242" s="168"/>
      <c r="BD1242" s="165"/>
      <c r="BE1242" s="165"/>
      <c r="BF1242" s="165"/>
      <c r="BG1242" s="165"/>
      <c r="BH1242" s="165"/>
      <c r="BI1242" s="165"/>
      <c r="BJ1242" s="165"/>
      <c r="BK1242" s="165"/>
      <c r="BL1242" s="165"/>
      <c r="BM1242" s="165"/>
      <c r="BN1242" s="165"/>
      <c r="BO1242" s="165"/>
      <c r="BP1242" s="165"/>
      <c r="BQ1242" s="165"/>
      <c r="BS1242" s="6"/>
      <c r="BT1242" s="11"/>
      <c r="BU1242" s="6"/>
      <c r="BV1242" s="6"/>
    </row>
    <row r="1243" spans="1:74" ht="15.75" x14ac:dyDescent="0.25">
      <c r="A1243" s="52" t="s">
        <v>10055</v>
      </c>
      <c r="B1243" s="56"/>
      <c r="C1243" s="7" t="s">
        <v>111</v>
      </c>
      <c r="D1243" s="7" t="s">
        <v>11877</v>
      </c>
      <c r="E1243" s="7"/>
      <c r="F1243" s="64"/>
      <c r="G1243" s="6"/>
      <c r="H1243" s="6"/>
      <c r="I1243" s="10" t="s">
        <v>110</v>
      </c>
      <c r="J1243" s="11" t="s">
        <v>9999</v>
      </c>
      <c r="K1243" s="161"/>
      <c r="L1243" s="176"/>
      <c r="M1243" s="176">
        <v>1000</v>
      </c>
      <c r="O1243" s="162"/>
      <c r="P1243" s="80" t="s">
        <v>8219</v>
      </c>
      <c r="Q1243" s="80" t="s">
        <v>7630</v>
      </c>
      <c r="R1243" s="80"/>
      <c r="S1243" s="163"/>
      <c r="T1243" s="213"/>
      <c r="U1243" s="162"/>
      <c r="V1243" s="164"/>
      <c r="W1243" s="12" t="str">
        <f>IF(COUNTIF(N1243,"spare"),"","Mqtt1")</f>
        <v>Mqtt1</v>
      </c>
      <c r="X1243" s="196" t="s">
        <v>10552</v>
      </c>
      <c r="Y1243" s="6" t="str">
        <f t="shared" si="444"/>
        <v>marpower/450000-firedetection/201h24</v>
      </c>
      <c r="Z1243" s="103" t="str">
        <f t="shared" si="443"/>
        <v>$.test</v>
      </c>
      <c r="AB1243" s="6"/>
      <c r="AJ1243" s="80"/>
      <c r="AM1243" s="114" t="str">
        <f t="shared" si="437"/>
        <v/>
      </c>
      <c r="AN1243" s="80"/>
      <c r="AO1243" s="80"/>
      <c r="AP1243" s="80"/>
      <c r="AQ1243" s="80"/>
      <c r="AR1243" s="127"/>
      <c r="AS1243" s="80"/>
      <c r="AT1243" s="7"/>
      <c r="AU1243" s="7"/>
      <c r="AV1243" s="165"/>
      <c r="AW1243" s="126" t="str">
        <f t="shared" si="435"/>
        <v/>
      </c>
      <c r="AX1243" s="137"/>
      <c r="AY1243" s="147"/>
      <c r="AZ1243" s="167"/>
      <c r="BA1243" s="167"/>
      <c r="BB1243" s="147" t="str">
        <f t="shared" si="445"/>
        <v/>
      </c>
      <c r="BC1243" s="168"/>
      <c r="BD1243" s="165"/>
      <c r="BE1243" s="165"/>
      <c r="BF1243" s="165"/>
      <c r="BG1243" s="165"/>
      <c r="BH1243" s="165"/>
      <c r="BI1243" s="165"/>
      <c r="BJ1243" s="165"/>
      <c r="BK1243" s="165"/>
      <c r="BL1243" s="165"/>
      <c r="BM1243" s="165"/>
      <c r="BN1243" s="165"/>
      <c r="BO1243" s="165"/>
      <c r="BP1243" s="165"/>
      <c r="BQ1243" s="165"/>
      <c r="BS1243" s="6"/>
      <c r="BT1243" s="11"/>
      <c r="BU1243" s="6"/>
      <c r="BV1243" s="6"/>
    </row>
    <row r="1244" spans="1:74" ht="15.75" x14ac:dyDescent="0.25">
      <c r="A1244" s="52" t="s">
        <v>10055</v>
      </c>
      <c r="B1244" s="56"/>
      <c r="C1244" s="7" t="s">
        <v>111</v>
      </c>
      <c r="D1244" s="7" t="s">
        <v>11877</v>
      </c>
      <c r="E1244" s="7"/>
      <c r="F1244" s="64"/>
      <c r="G1244" s="6"/>
      <c r="H1244" s="6"/>
      <c r="I1244" s="10" t="s">
        <v>110</v>
      </c>
      <c r="J1244" s="11" t="s">
        <v>10000</v>
      </c>
      <c r="K1244" s="161"/>
      <c r="L1244" s="176"/>
      <c r="M1244" s="176">
        <v>1000</v>
      </c>
      <c r="O1244" s="162"/>
      <c r="P1244" s="80" t="s">
        <v>7764</v>
      </c>
      <c r="Q1244" s="80" t="s">
        <v>7626</v>
      </c>
      <c r="R1244" s="80"/>
      <c r="S1244" s="163"/>
      <c r="T1244" s="213"/>
      <c r="U1244" s="162"/>
      <c r="V1244" s="164"/>
      <c r="W1244" s="12" t="str">
        <f t="shared" ref="W1244" si="446">IF(COUNTIF(N1244,"spare"),"","Mqtt1")</f>
        <v>Mqtt1</v>
      </c>
      <c r="X1244" s="196" t="s">
        <v>10553</v>
      </c>
      <c r="Y1244" s="6" t="str">
        <f t="shared" si="444"/>
        <v>marpower/450000-firedetection/201h17</v>
      </c>
      <c r="Z1244" s="103" t="str">
        <f t="shared" si="443"/>
        <v>$.alarm</v>
      </c>
      <c r="AB1244" s="6"/>
      <c r="AJ1244" s="80"/>
      <c r="AM1244" s="114">
        <f t="shared" si="437"/>
        <v>1244</v>
      </c>
      <c r="AN1244" s="80"/>
      <c r="AO1244" s="80"/>
      <c r="AP1244" s="80"/>
      <c r="AQ1244" s="80"/>
      <c r="AR1244" s="127" t="s">
        <v>110</v>
      </c>
      <c r="AS1244" s="80"/>
      <c r="AT1244" s="128" t="s">
        <v>9</v>
      </c>
      <c r="AU1244" s="7"/>
      <c r="AV1244" s="129" t="s">
        <v>112</v>
      </c>
      <c r="AW1244" s="126" t="str">
        <f t="shared" si="435"/>
        <v>Please consult operation manual for more information</v>
      </c>
      <c r="AX1244" s="137"/>
      <c r="AY1244" s="147"/>
      <c r="AZ1244" s="167"/>
      <c r="BA1244" s="167"/>
      <c r="BB1244" s="147" t="str">
        <f t="shared" si="445"/>
        <v>1</v>
      </c>
      <c r="BC1244" s="168"/>
      <c r="BD1244" s="165"/>
      <c r="BE1244" s="165"/>
      <c r="BF1244" s="165"/>
      <c r="BG1244" s="165"/>
      <c r="BH1244" s="165"/>
      <c r="BI1244" s="165"/>
      <c r="BJ1244" s="165"/>
      <c r="BK1244" s="165"/>
      <c r="BL1244" s="165"/>
      <c r="BM1244" s="165"/>
      <c r="BN1244" s="165"/>
      <c r="BO1244" s="165"/>
      <c r="BP1244" s="165"/>
      <c r="BQ1244" s="165"/>
      <c r="BS1244" s="6"/>
      <c r="BT1244" s="11"/>
      <c r="BU1244" s="6"/>
      <c r="BV1244" s="6"/>
    </row>
    <row r="1245" spans="1:74" ht="15.75" x14ac:dyDescent="0.25">
      <c r="A1245" s="52" t="s">
        <v>10059</v>
      </c>
      <c r="B1245" s="56"/>
      <c r="C1245" s="7" t="s">
        <v>111</v>
      </c>
      <c r="D1245" s="7" t="s">
        <v>11877</v>
      </c>
      <c r="E1245" s="7"/>
      <c r="F1245" s="64"/>
      <c r="G1245" s="6"/>
      <c r="H1245" s="6"/>
      <c r="I1245" s="10" t="s">
        <v>110</v>
      </c>
      <c r="J1245" s="11" t="s">
        <v>10001</v>
      </c>
      <c r="K1245" s="161"/>
      <c r="L1245" s="176"/>
      <c r="M1245" s="176">
        <v>1000</v>
      </c>
      <c r="O1245" s="162"/>
      <c r="P1245" s="80" t="s">
        <v>7878</v>
      </c>
      <c r="Q1245" s="80" t="s">
        <v>7631</v>
      </c>
      <c r="R1245" s="80"/>
      <c r="S1245" s="163"/>
      <c r="T1245" s="213"/>
      <c r="U1245" s="162"/>
      <c r="V1245" s="164"/>
      <c r="W1245" s="12" t="str">
        <f>IF(COUNTIF(N1245,"spare"),"","Mqtt1")</f>
        <v>Mqtt1</v>
      </c>
      <c r="X1245" s="196" t="s">
        <v>10553</v>
      </c>
      <c r="Y1245" s="6" t="str">
        <f t="shared" si="444"/>
        <v>marpower/450000-firedetection/201h17</v>
      </c>
      <c r="Z1245" s="103" t="str">
        <f t="shared" si="443"/>
        <v>$.prealarm</v>
      </c>
      <c r="AB1245" s="6"/>
      <c r="AJ1245" s="80"/>
      <c r="AM1245" s="114">
        <f t="shared" si="437"/>
        <v>1245</v>
      </c>
      <c r="AN1245" s="80"/>
      <c r="AO1245" s="80"/>
      <c r="AP1245" s="80"/>
      <c r="AQ1245" s="80"/>
      <c r="AR1245" s="127" t="s">
        <v>110</v>
      </c>
      <c r="AS1245" s="80"/>
      <c r="AT1245" s="128" t="s">
        <v>9</v>
      </c>
      <c r="AU1245" s="7"/>
      <c r="AV1245" s="129" t="s">
        <v>116</v>
      </c>
      <c r="AW1245" s="126" t="str">
        <f t="shared" si="435"/>
        <v>Please consult operation manual for more information</v>
      </c>
      <c r="AX1245" s="137"/>
      <c r="AY1245" s="147"/>
      <c r="AZ1245" s="167"/>
      <c r="BA1245" s="167"/>
      <c r="BB1245" s="147" t="str">
        <f t="shared" si="445"/>
        <v>1</v>
      </c>
      <c r="BC1245" s="168"/>
      <c r="BD1245" s="165"/>
      <c r="BE1245" s="165"/>
      <c r="BF1245" s="165"/>
      <c r="BG1245" s="165"/>
      <c r="BH1245" s="165"/>
      <c r="BI1245" s="165"/>
      <c r="BJ1245" s="165"/>
      <c r="BK1245" s="165"/>
      <c r="BL1245" s="165"/>
      <c r="BM1245" s="165"/>
      <c r="BN1245" s="165"/>
      <c r="BO1245" s="165"/>
      <c r="BP1245" s="165"/>
      <c r="BQ1245" s="165"/>
      <c r="BS1245" s="6"/>
      <c r="BT1245" s="11"/>
      <c r="BU1245" s="6"/>
      <c r="BV1245" s="6"/>
    </row>
    <row r="1246" spans="1:74" ht="15.75" x14ac:dyDescent="0.25">
      <c r="A1246" s="52" t="s">
        <v>10055</v>
      </c>
      <c r="B1246" s="56"/>
      <c r="C1246" s="7" t="s">
        <v>111</v>
      </c>
      <c r="D1246" s="7" t="s">
        <v>11877</v>
      </c>
      <c r="E1246" s="7"/>
      <c r="F1246" s="64"/>
      <c r="G1246" s="6"/>
      <c r="H1246" s="6"/>
      <c r="I1246" s="10" t="s">
        <v>110</v>
      </c>
      <c r="J1246" s="11" t="s">
        <v>10002</v>
      </c>
      <c r="K1246" s="161"/>
      <c r="L1246" s="176"/>
      <c r="M1246" s="176">
        <v>1000</v>
      </c>
      <c r="O1246" s="162"/>
      <c r="P1246" s="80" t="s">
        <v>7992</v>
      </c>
      <c r="Q1246" s="80" t="s">
        <v>7632</v>
      </c>
      <c r="R1246" s="80"/>
      <c r="S1246" s="163"/>
      <c r="T1246" s="213"/>
      <c r="U1246" s="162"/>
      <c r="V1246" s="164"/>
      <c r="W1246" s="12" t="str">
        <f>IF(COUNTIF(N1246,"spare"),"","Mqtt1")</f>
        <v>Mqtt1</v>
      </c>
      <c r="X1246" s="196" t="s">
        <v>10553</v>
      </c>
      <c r="Y1246" s="6" t="str">
        <f t="shared" si="444"/>
        <v>marpower/450000-firedetection/201h17</v>
      </c>
      <c r="Z1246" s="103" t="str">
        <f t="shared" si="443"/>
        <v>$.fault</v>
      </c>
      <c r="AB1246" s="6"/>
      <c r="AJ1246" s="80"/>
      <c r="AM1246" s="114">
        <f t="shared" si="437"/>
        <v>1246</v>
      </c>
      <c r="AN1246" s="80"/>
      <c r="AO1246" s="80"/>
      <c r="AP1246" s="80"/>
      <c r="AQ1246" s="80"/>
      <c r="AR1246" s="127" t="s">
        <v>110</v>
      </c>
      <c r="AS1246" s="80"/>
      <c r="AT1246" s="128" t="s">
        <v>9</v>
      </c>
      <c r="AU1246" s="7"/>
      <c r="AV1246" s="129" t="s">
        <v>112</v>
      </c>
      <c r="AW1246" s="126" t="str">
        <f t="shared" si="435"/>
        <v>Please consult operation manual for more information</v>
      </c>
      <c r="AX1246" s="137"/>
      <c r="AY1246" s="147"/>
      <c r="AZ1246" s="167"/>
      <c r="BA1246" s="167"/>
      <c r="BB1246" s="147" t="str">
        <f t="shared" si="445"/>
        <v>1</v>
      </c>
      <c r="BC1246" s="168"/>
      <c r="BD1246" s="165"/>
      <c r="BE1246" s="165"/>
      <c r="BF1246" s="165"/>
      <c r="BG1246" s="165"/>
      <c r="BH1246" s="165"/>
      <c r="BI1246" s="165"/>
      <c r="BJ1246" s="165"/>
      <c r="BK1246" s="165"/>
      <c r="BL1246" s="165"/>
      <c r="BM1246" s="165"/>
      <c r="BN1246" s="165"/>
      <c r="BO1246" s="165"/>
      <c r="BP1246" s="165"/>
      <c r="BQ1246" s="165"/>
      <c r="BS1246" s="6"/>
      <c r="BT1246" s="11"/>
      <c r="BU1246" s="6"/>
      <c r="BV1246" s="6"/>
    </row>
    <row r="1247" spans="1:74" ht="15.75" x14ac:dyDescent="0.25">
      <c r="A1247" s="52" t="s">
        <v>10055</v>
      </c>
      <c r="B1247" s="56"/>
      <c r="C1247" s="7" t="s">
        <v>111</v>
      </c>
      <c r="D1247" s="7" t="s">
        <v>11877</v>
      </c>
      <c r="E1247" s="7"/>
      <c r="F1247" s="64"/>
      <c r="G1247" s="6"/>
      <c r="H1247" s="6"/>
      <c r="I1247" s="10" t="s">
        <v>110</v>
      </c>
      <c r="J1247" s="11" t="s">
        <v>10003</v>
      </c>
      <c r="K1247" s="161"/>
      <c r="L1247" s="176"/>
      <c r="M1247" s="176">
        <v>1000</v>
      </c>
      <c r="O1247" s="162"/>
      <c r="P1247" s="80" t="s">
        <v>8106</v>
      </c>
      <c r="Q1247" s="80" t="s">
        <v>7633</v>
      </c>
      <c r="R1247" s="80"/>
      <c r="S1247" s="163"/>
      <c r="T1247" s="213"/>
      <c r="U1247" s="162"/>
      <c r="V1247" s="164"/>
      <c r="W1247" s="12" t="str">
        <f>IF(COUNTIF(N1247,"spare"),"","Mqtt1")</f>
        <v>Mqtt1</v>
      </c>
      <c r="X1247" s="196" t="s">
        <v>10553</v>
      </c>
      <c r="Y1247" s="6" t="str">
        <f t="shared" si="444"/>
        <v>marpower/450000-firedetection/201h17</v>
      </c>
      <c r="Z1247" s="103" t="str">
        <f t="shared" si="443"/>
        <v>$.disabled</v>
      </c>
      <c r="AB1247" s="6"/>
      <c r="AJ1247" s="80"/>
      <c r="AM1247" s="114">
        <f t="shared" si="437"/>
        <v>1247</v>
      </c>
      <c r="AN1247" s="80"/>
      <c r="AO1247" s="80"/>
      <c r="AP1247" s="80"/>
      <c r="AQ1247" s="80"/>
      <c r="AR1247" s="127" t="s">
        <v>110</v>
      </c>
      <c r="AS1247" s="80"/>
      <c r="AT1247" s="128" t="s">
        <v>9</v>
      </c>
      <c r="AU1247" s="7"/>
      <c r="AV1247" s="129" t="s">
        <v>112</v>
      </c>
      <c r="AW1247" s="126" t="str">
        <f t="shared" si="435"/>
        <v>Please consult operation manual for more information</v>
      </c>
      <c r="AX1247" s="137"/>
      <c r="AY1247" s="147"/>
      <c r="AZ1247" s="167"/>
      <c r="BA1247" s="167"/>
      <c r="BB1247" s="147" t="str">
        <f t="shared" si="445"/>
        <v>1</v>
      </c>
      <c r="BC1247" s="168"/>
      <c r="BD1247" s="165"/>
      <c r="BE1247" s="165"/>
      <c r="BF1247" s="165"/>
      <c r="BG1247" s="165"/>
      <c r="BH1247" s="165"/>
      <c r="BI1247" s="165"/>
      <c r="BJ1247" s="165"/>
      <c r="BK1247" s="165"/>
      <c r="BL1247" s="165"/>
      <c r="BM1247" s="165"/>
      <c r="BN1247" s="165"/>
      <c r="BO1247" s="165"/>
      <c r="BP1247" s="165"/>
      <c r="BQ1247" s="165"/>
      <c r="BS1247" s="6"/>
      <c r="BT1247" s="11"/>
      <c r="BU1247" s="6"/>
      <c r="BV1247" s="6"/>
    </row>
    <row r="1248" spans="1:74" ht="15.75" x14ac:dyDescent="0.25">
      <c r="A1248" s="52" t="s">
        <v>10055</v>
      </c>
      <c r="B1248" s="56"/>
      <c r="C1248" s="7" t="s">
        <v>111</v>
      </c>
      <c r="D1248" s="7" t="s">
        <v>11877</v>
      </c>
      <c r="E1248" s="7"/>
      <c r="F1248" s="64"/>
      <c r="G1248" s="6"/>
      <c r="H1248" s="6"/>
      <c r="I1248" s="10" t="s">
        <v>110</v>
      </c>
      <c r="J1248" s="11" t="s">
        <v>10004</v>
      </c>
      <c r="K1248" s="161"/>
      <c r="L1248" s="176"/>
      <c r="M1248" s="176">
        <v>1000</v>
      </c>
      <c r="O1248" s="162"/>
      <c r="P1248" s="80" t="s">
        <v>8220</v>
      </c>
      <c r="Q1248" s="80" t="s">
        <v>7634</v>
      </c>
      <c r="R1248" s="80"/>
      <c r="S1248" s="163"/>
      <c r="T1248" s="213"/>
      <c r="U1248" s="162"/>
      <c r="V1248" s="164"/>
      <c r="W1248" s="12" t="str">
        <f>IF(COUNTIF(N1248,"spare"),"","Mqtt1")</f>
        <v>Mqtt1</v>
      </c>
      <c r="X1248" s="196" t="s">
        <v>10553</v>
      </c>
      <c r="Y1248" s="6" t="str">
        <f t="shared" si="444"/>
        <v>marpower/450000-firedetection/201h17</v>
      </c>
      <c r="Z1248" s="103" t="str">
        <f t="shared" si="443"/>
        <v>$.test</v>
      </c>
      <c r="AB1248" s="6"/>
      <c r="AJ1248" s="80"/>
      <c r="AM1248" s="114" t="str">
        <f t="shared" si="437"/>
        <v/>
      </c>
      <c r="AN1248" s="80"/>
      <c r="AO1248" s="80"/>
      <c r="AP1248" s="80"/>
      <c r="AQ1248" s="80"/>
      <c r="AR1248" s="127"/>
      <c r="AS1248" s="80"/>
      <c r="AT1248" s="7"/>
      <c r="AU1248" s="7"/>
      <c r="AV1248" s="165"/>
      <c r="AW1248" s="126" t="str">
        <f t="shared" si="435"/>
        <v/>
      </c>
      <c r="AX1248" s="137"/>
      <c r="AY1248" s="147"/>
      <c r="AZ1248" s="167"/>
      <c r="BA1248" s="167"/>
      <c r="BB1248" s="147" t="str">
        <f t="shared" si="445"/>
        <v/>
      </c>
      <c r="BC1248" s="168"/>
      <c r="BD1248" s="165"/>
      <c r="BE1248" s="165"/>
      <c r="BF1248" s="165"/>
      <c r="BG1248" s="165"/>
      <c r="BH1248" s="165"/>
      <c r="BI1248" s="165"/>
      <c r="BJ1248" s="165"/>
      <c r="BK1248" s="165"/>
      <c r="BL1248" s="165"/>
      <c r="BM1248" s="165"/>
      <c r="BN1248" s="165"/>
      <c r="BO1248" s="165"/>
      <c r="BP1248" s="165"/>
      <c r="BQ1248" s="165"/>
      <c r="BS1248" s="6"/>
      <c r="BT1248" s="11"/>
      <c r="BU1248" s="6"/>
      <c r="BV1248" s="6"/>
    </row>
    <row r="1249" spans="1:74" ht="15.75" x14ac:dyDescent="0.25">
      <c r="A1249" s="52" t="s">
        <v>10055</v>
      </c>
      <c r="B1249" s="56"/>
      <c r="C1249" s="7" t="s">
        <v>9455</v>
      </c>
      <c r="D1249" s="7" t="s">
        <v>11877</v>
      </c>
      <c r="E1249" s="7"/>
      <c r="F1249" s="64"/>
      <c r="G1249" s="6"/>
      <c r="H1249" s="6"/>
      <c r="I1249"/>
      <c r="J1249" s="11" t="s">
        <v>7037</v>
      </c>
      <c r="K1249" s="161" t="s">
        <v>511</v>
      </c>
      <c r="L1249" s="176"/>
      <c r="M1249" s="176">
        <v>1000</v>
      </c>
      <c r="N1249" s="80" t="s">
        <v>1396</v>
      </c>
      <c r="O1249" s="162"/>
      <c r="P1249" s="80" t="s">
        <v>7513</v>
      </c>
      <c r="Q1249" s="80"/>
      <c r="R1249" s="80"/>
      <c r="S1249" s="163"/>
      <c r="T1249" s="213"/>
      <c r="U1249" s="162"/>
      <c r="V1249" s="164"/>
      <c r="W1249" s="12"/>
      <c r="X1249" s="196" t="s">
        <v>10445</v>
      </c>
      <c r="Y1249" s="6"/>
      <c r="Z1249" s="103"/>
      <c r="AA1249" s="12">
        <v>1</v>
      </c>
      <c r="AB1249" s="6" t="s">
        <v>196</v>
      </c>
      <c r="AC1249" s="103">
        <v>70</v>
      </c>
      <c r="AJ1249" s="80"/>
      <c r="AK1249" s="113" t="s">
        <v>11878</v>
      </c>
      <c r="AM1249" s="114" t="str">
        <f t="shared" si="437"/>
        <v/>
      </c>
      <c r="AN1249" s="80"/>
      <c r="AO1249" s="80"/>
      <c r="AP1249" s="80"/>
      <c r="AQ1249" s="80"/>
      <c r="AR1249" s="127"/>
      <c r="AS1249" s="80"/>
      <c r="AT1249" s="128"/>
      <c r="AU1249" s="7"/>
      <c r="AV1249" s="129"/>
      <c r="AW1249" s="126" t="str">
        <f t="shared" si="435"/>
        <v/>
      </c>
      <c r="AX1249" s="137"/>
      <c r="AY1249" s="147"/>
      <c r="AZ1249" s="167"/>
      <c r="BA1249" s="167"/>
      <c r="BB1249" s="147" t="str">
        <f t="shared" si="445"/>
        <v/>
      </c>
      <c r="BC1249" s="168"/>
      <c r="BD1249" s="165"/>
      <c r="BE1249" s="165"/>
      <c r="BF1249" s="165"/>
      <c r="BG1249" s="165"/>
      <c r="BH1249" s="165"/>
      <c r="BI1249" s="165"/>
      <c r="BJ1249" s="165"/>
      <c r="BK1249" s="165"/>
      <c r="BL1249" s="165"/>
      <c r="BM1249" s="165"/>
      <c r="BN1249" s="165"/>
      <c r="BO1249" s="165"/>
      <c r="BP1249" s="165"/>
      <c r="BQ1249" s="165"/>
      <c r="BS1249" s="6"/>
      <c r="BT1249" s="11"/>
      <c r="BU1249" s="6"/>
      <c r="BV1249" s="6"/>
    </row>
    <row r="1250" spans="1:74" ht="15.75" x14ac:dyDescent="0.25">
      <c r="A1250" s="52" t="s">
        <v>10055</v>
      </c>
      <c r="B1250" s="56"/>
      <c r="C1250" s="7" t="s">
        <v>111</v>
      </c>
      <c r="D1250" s="7" t="s">
        <v>11877</v>
      </c>
      <c r="E1250" s="7"/>
      <c r="F1250" s="64"/>
      <c r="G1250" s="6"/>
      <c r="H1250" s="6"/>
      <c r="I1250" s="10" t="s">
        <v>110</v>
      </c>
      <c r="J1250" s="11" t="s">
        <v>10005</v>
      </c>
      <c r="K1250" s="161"/>
      <c r="L1250" s="176"/>
      <c r="M1250" s="176">
        <v>1000</v>
      </c>
      <c r="O1250" s="162"/>
      <c r="P1250" s="80" t="s">
        <v>7765</v>
      </c>
      <c r="Q1250" s="80" t="s">
        <v>7635</v>
      </c>
      <c r="R1250" s="80"/>
      <c r="S1250" s="163"/>
      <c r="T1250" s="213"/>
      <c r="U1250" s="162"/>
      <c r="V1250" s="164"/>
      <c r="W1250" s="12" t="str">
        <f t="shared" ref="W1250" si="447">IF(COUNTIF(N1250,"spare"),"","Mqtt1")</f>
        <v>Mqtt1</v>
      </c>
      <c r="X1250" s="196" t="s">
        <v>10554</v>
      </c>
      <c r="Y1250" s="6" t="str">
        <f>LOWER(SUBSTITUTE(SUBSTITUTE(IF(COUNTIF(N1250,"spare"),"",_xlfn.CONCAT("marpower/",IF(X1250&lt;&gt;"","450000 FIREDETECTION/"&amp;X1250,"450000 FIREDETECTION GENERAL")))," ","-"),"_","-"))</f>
        <v>marpower/450000-firedetection/201h15</v>
      </c>
      <c r="Z1250" s="103" t="str">
        <f t="shared" ref="Z1250:Z1259" si="448">IF(COUNTIF(N1250,"spare"),"","$."&amp;_xlfn.REGEXREPLACE(IF(X1250="",J1250,_xlfn.REGEXREPLACE(J1250,".*_","")),"^FIRE_",""))</f>
        <v>$.alarm</v>
      </c>
      <c r="AB1250" s="6"/>
      <c r="AJ1250" s="80"/>
      <c r="AM1250" s="114">
        <f t="shared" si="437"/>
        <v>1250</v>
      </c>
      <c r="AN1250" s="80"/>
      <c r="AO1250" s="80"/>
      <c r="AP1250" s="80"/>
      <c r="AQ1250" s="80"/>
      <c r="AR1250" s="127" t="s">
        <v>110</v>
      </c>
      <c r="AS1250" s="80"/>
      <c r="AT1250" s="128" t="s">
        <v>9</v>
      </c>
      <c r="AU1250" s="7"/>
      <c r="AV1250" s="129" t="s">
        <v>112</v>
      </c>
      <c r="AW1250" s="126" t="str">
        <f t="shared" si="435"/>
        <v>Please consult operation manual for more information</v>
      </c>
      <c r="AX1250" s="137"/>
      <c r="AY1250" s="147"/>
      <c r="AZ1250" s="167"/>
      <c r="BA1250" s="167"/>
      <c r="BB1250" s="147" t="str">
        <f t="shared" si="445"/>
        <v>1</v>
      </c>
      <c r="BC1250" s="168"/>
      <c r="BD1250" s="165"/>
      <c r="BE1250" s="165"/>
      <c r="BF1250" s="165"/>
      <c r="BG1250" s="165"/>
      <c r="BH1250" s="165"/>
      <c r="BI1250" s="165"/>
      <c r="BJ1250" s="165"/>
      <c r="BK1250" s="165"/>
      <c r="BL1250" s="165"/>
      <c r="BM1250" s="165"/>
      <c r="BN1250" s="165"/>
      <c r="BO1250" s="165"/>
      <c r="BP1250" s="165"/>
      <c r="BQ1250" s="165"/>
      <c r="BS1250" s="6"/>
      <c r="BT1250" s="11"/>
      <c r="BU1250" s="6"/>
      <c r="BV1250" s="6"/>
    </row>
    <row r="1251" spans="1:74" ht="15.75" x14ac:dyDescent="0.25">
      <c r="A1251" s="52" t="s">
        <v>10059</v>
      </c>
      <c r="B1251" s="56"/>
      <c r="C1251" s="7" t="s">
        <v>111</v>
      </c>
      <c r="D1251" s="7" t="s">
        <v>11877</v>
      </c>
      <c r="E1251" s="7"/>
      <c r="F1251" s="64"/>
      <c r="G1251" s="6"/>
      <c r="H1251" s="6"/>
      <c r="I1251" s="10" t="s">
        <v>110</v>
      </c>
      <c r="J1251" s="11" t="s">
        <v>10006</v>
      </c>
      <c r="K1251" s="161"/>
      <c r="L1251" s="176"/>
      <c r="M1251" s="176">
        <v>1000</v>
      </c>
      <c r="O1251" s="162"/>
      <c r="P1251" s="80" t="s">
        <v>7879</v>
      </c>
      <c r="Q1251" s="80" t="s">
        <v>7637</v>
      </c>
      <c r="R1251" s="80"/>
      <c r="S1251" s="163"/>
      <c r="T1251" s="213"/>
      <c r="U1251" s="162"/>
      <c r="V1251" s="164"/>
      <c r="W1251" s="12" t="str">
        <f>IF(COUNTIF(N1251,"spare"),"","Mqtt1")</f>
        <v>Mqtt1</v>
      </c>
      <c r="X1251" s="196" t="s">
        <v>10554</v>
      </c>
      <c r="Y1251" s="6" t="str">
        <f t="shared" ref="Y1251:Y1259" si="449">LOWER(SUBSTITUTE(SUBSTITUTE(IF(COUNTIF(N1251,"spare"),"",_xlfn.CONCAT("marpower/",IF(X1251&lt;&gt;"","450000 FIREDETECTION/"&amp;X1251,"450000 FIREDETECTION GENERAL")))," ","-"),"_","-"))</f>
        <v>marpower/450000-firedetection/201h15</v>
      </c>
      <c r="Z1251" s="103" t="str">
        <f t="shared" si="448"/>
        <v>$.prealarm</v>
      </c>
      <c r="AB1251" s="6"/>
      <c r="AJ1251" s="80"/>
      <c r="AM1251" s="114">
        <f t="shared" si="437"/>
        <v>1251</v>
      </c>
      <c r="AN1251" s="80"/>
      <c r="AO1251" s="80"/>
      <c r="AP1251" s="80"/>
      <c r="AQ1251" s="80"/>
      <c r="AR1251" s="127" t="s">
        <v>110</v>
      </c>
      <c r="AS1251" s="80"/>
      <c r="AT1251" s="128" t="s">
        <v>9</v>
      </c>
      <c r="AU1251" s="7"/>
      <c r="AV1251" s="129" t="s">
        <v>116</v>
      </c>
      <c r="AW1251" s="126" t="str">
        <f t="shared" si="435"/>
        <v>Please consult operation manual for more information</v>
      </c>
      <c r="AX1251" s="137"/>
      <c r="AY1251" s="147"/>
      <c r="AZ1251" s="167"/>
      <c r="BA1251" s="167"/>
      <c r="BB1251" s="147" t="str">
        <f t="shared" si="445"/>
        <v>1</v>
      </c>
      <c r="BC1251" s="168"/>
      <c r="BD1251" s="165"/>
      <c r="BE1251" s="165"/>
      <c r="BF1251" s="165"/>
      <c r="BG1251" s="165"/>
      <c r="BH1251" s="165"/>
      <c r="BI1251" s="165"/>
      <c r="BJ1251" s="165"/>
      <c r="BK1251" s="165"/>
      <c r="BL1251" s="165"/>
      <c r="BM1251" s="165"/>
      <c r="BN1251" s="165"/>
      <c r="BO1251" s="165"/>
      <c r="BP1251" s="165"/>
      <c r="BQ1251" s="165"/>
      <c r="BS1251" s="6"/>
      <c r="BT1251" s="11"/>
      <c r="BU1251" s="6"/>
      <c r="BV1251" s="6"/>
    </row>
    <row r="1252" spans="1:74" ht="15.75" x14ac:dyDescent="0.25">
      <c r="A1252" s="52" t="s">
        <v>10055</v>
      </c>
      <c r="B1252" s="56"/>
      <c r="C1252" s="7" t="s">
        <v>111</v>
      </c>
      <c r="D1252" s="7" t="s">
        <v>11877</v>
      </c>
      <c r="E1252" s="7"/>
      <c r="F1252" s="64"/>
      <c r="G1252" s="6"/>
      <c r="H1252" s="6"/>
      <c r="I1252" s="10" t="s">
        <v>110</v>
      </c>
      <c r="J1252" s="11" t="s">
        <v>10007</v>
      </c>
      <c r="K1252" s="161"/>
      <c r="L1252" s="176"/>
      <c r="M1252" s="176">
        <v>1000</v>
      </c>
      <c r="O1252" s="162"/>
      <c r="P1252" s="80" t="s">
        <v>7993</v>
      </c>
      <c r="Q1252" s="80" t="s">
        <v>7638</v>
      </c>
      <c r="R1252" s="80"/>
      <c r="S1252" s="163"/>
      <c r="T1252" s="213"/>
      <c r="U1252" s="162"/>
      <c r="V1252" s="164"/>
      <c r="W1252" s="12" t="str">
        <f>IF(COUNTIF(N1252,"spare"),"","Mqtt1")</f>
        <v>Mqtt1</v>
      </c>
      <c r="X1252" s="196" t="s">
        <v>10554</v>
      </c>
      <c r="Y1252" s="6" t="str">
        <f t="shared" si="449"/>
        <v>marpower/450000-firedetection/201h15</v>
      </c>
      <c r="Z1252" s="103" t="str">
        <f t="shared" si="448"/>
        <v>$.fault</v>
      </c>
      <c r="AB1252" s="6"/>
      <c r="AJ1252" s="80"/>
      <c r="AM1252" s="114">
        <f t="shared" si="437"/>
        <v>1252</v>
      </c>
      <c r="AN1252" s="80"/>
      <c r="AO1252" s="80"/>
      <c r="AP1252" s="80"/>
      <c r="AQ1252" s="80"/>
      <c r="AR1252" s="127" t="s">
        <v>110</v>
      </c>
      <c r="AS1252" s="80"/>
      <c r="AT1252" s="128" t="s">
        <v>9</v>
      </c>
      <c r="AU1252" s="7"/>
      <c r="AV1252" s="129" t="s">
        <v>112</v>
      </c>
      <c r="AW1252" s="126" t="str">
        <f t="shared" si="435"/>
        <v>Please consult operation manual for more information</v>
      </c>
      <c r="AX1252" s="137"/>
      <c r="AY1252" s="147"/>
      <c r="AZ1252" s="167"/>
      <c r="BA1252" s="167"/>
      <c r="BB1252" s="147" t="str">
        <f t="shared" si="445"/>
        <v>1</v>
      </c>
      <c r="BC1252" s="168"/>
      <c r="BD1252" s="165"/>
      <c r="BE1252" s="165"/>
      <c r="BF1252" s="165"/>
      <c r="BG1252" s="165"/>
      <c r="BH1252" s="165"/>
      <c r="BI1252" s="165"/>
      <c r="BJ1252" s="165"/>
      <c r="BK1252" s="165"/>
      <c r="BL1252" s="165"/>
      <c r="BM1252" s="165"/>
      <c r="BN1252" s="165"/>
      <c r="BO1252" s="165"/>
      <c r="BP1252" s="165"/>
      <c r="BQ1252" s="165"/>
      <c r="BS1252" s="6"/>
      <c r="BT1252" s="11"/>
      <c r="BU1252" s="6"/>
      <c r="BV1252" s="6"/>
    </row>
    <row r="1253" spans="1:74" ht="15.75" x14ac:dyDescent="0.25">
      <c r="A1253" s="52" t="s">
        <v>10055</v>
      </c>
      <c r="B1253" s="56"/>
      <c r="C1253" s="7" t="s">
        <v>111</v>
      </c>
      <c r="D1253" s="7" t="s">
        <v>11877</v>
      </c>
      <c r="E1253" s="7"/>
      <c r="F1253" s="64"/>
      <c r="G1253" s="6"/>
      <c r="H1253" s="6"/>
      <c r="I1253" s="10" t="s">
        <v>110</v>
      </c>
      <c r="J1253" s="11" t="s">
        <v>10008</v>
      </c>
      <c r="K1253" s="161"/>
      <c r="L1253" s="176"/>
      <c r="M1253" s="176">
        <v>1000</v>
      </c>
      <c r="O1253" s="162"/>
      <c r="P1253" s="80" t="s">
        <v>8107</v>
      </c>
      <c r="Q1253" s="80" t="s">
        <v>7639</v>
      </c>
      <c r="R1253" s="80"/>
      <c r="S1253" s="163"/>
      <c r="T1253" s="213"/>
      <c r="U1253" s="162"/>
      <c r="V1253" s="164"/>
      <c r="W1253" s="12" t="str">
        <f>IF(COUNTIF(N1253,"spare"),"","Mqtt1")</f>
        <v>Mqtt1</v>
      </c>
      <c r="X1253" s="196" t="s">
        <v>10554</v>
      </c>
      <c r="Y1253" s="6" t="str">
        <f t="shared" si="449"/>
        <v>marpower/450000-firedetection/201h15</v>
      </c>
      <c r="Z1253" s="103" t="str">
        <f t="shared" si="448"/>
        <v>$.disabled</v>
      </c>
      <c r="AB1253" s="6"/>
      <c r="AJ1253" s="80"/>
      <c r="AM1253" s="114">
        <f t="shared" si="437"/>
        <v>1253</v>
      </c>
      <c r="AN1253" s="80"/>
      <c r="AO1253" s="80"/>
      <c r="AP1253" s="80"/>
      <c r="AQ1253" s="80"/>
      <c r="AR1253" s="127" t="s">
        <v>110</v>
      </c>
      <c r="AS1253" s="80"/>
      <c r="AT1253" s="128" t="s">
        <v>9</v>
      </c>
      <c r="AU1253" s="7"/>
      <c r="AV1253" s="129" t="s">
        <v>112</v>
      </c>
      <c r="AW1253" s="126" t="str">
        <f t="shared" si="435"/>
        <v>Please consult operation manual for more information</v>
      </c>
      <c r="AX1253" s="137"/>
      <c r="AY1253" s="147"/>
      <c r="AZ1253" s="167"/>
      <c r="BA1253" s="167"/>
      <c r="BB1253" s="147" t="str">
        <f t="shared" si="445"/>
        <v>1</v>
      </c>
      <c r="BC1253" s="168"/>
      <c r="BD1253" s="165"/>
      <c r="BE1253" s="165"/>
      <c r="BF1253" s="165"/>
      <c r="BG1253" s="165"/>
      <c r="BH1253" s="165"/>
      <c r="BI1253" s="165"/>
      <c r="BJ1253" s="165"/>
      <c r="BK1253" s="165"/>
      <c r="BL1253" s="165"/>
      <c r="BM1253" s="165"/>
      <c r="BN1253" s="165"/>
      <c r="BO1253" s="165"/>
      <c r="BP1253" s="165"/>
      <c r="BQ1253" s="165"/>
      <c r="BS1253" s="6"/>
      <c r="BT1253" s="11"/>
      <c r="BU1253" s="6"/>
      <c r="BV1253" s="6"/>
    </row>
    <row r="1254" spans="1:74" ht="15.75" x14ac:dyDescent="0.25">
      <c r="A1254" s="52" t="s">
        <v>10055</v>
      </c>
      <c r="B1254" s="56"/>
      <c r="C1254" s="7" t="s">
        <v>111</v>
      </c>
      <c r="D1254" s="7" t="s">
        <v>11877</v>
      </c>
      <c r="E1254" s="7"/>
      <c r="F1254" s="64"/>
      <c r="G1254" s="6"/>
      <c r="H1254" s="6"/>
      <c r="I1254" s="10" t="s">
        <v>110</v>
      </c>
      <c r="J1254" s="11" t="s">
        <v>10009</v>
      </c>
      <c r="K1254" s="161"/>
      <c r="L1254" s="176"/>
      <c r="M1254" s="176">
        <v>1000</v>
      </c>
      <c r="O1254" s="162"/>
      <c r="P1254" s="80" t="s">
        <v>8221</v>
      </c>
      <c r="Q1254" s="80" t="s">
        <v>7640</v>
      </c>
      <c r="R1254" s="80"/>
      <c r="S1254" s="163"/>
      <c r="T1254" s="213"/>
      <c r="U1254" s="162"/>
      <c r="V1254" s="164"/>
      <c r="W1254" s="12" t="str">
        <f>IF(COUNTIF(N1254,"spare"),"","Mqtt1")</f>
        <v>Mqtt1</v>
      </c>
      <c r="X1254" s="196" t="s">
        <v>10554</v>
      </c>
      <c r="Y1254" s="6" t="str">
        <f t="shared" si="449"/>
        <v>marpower/450000-firedetection/201h15</v>
      </c>
      <c r="Z1254" s="103" t="str">
        <f t="shared" si="448"/>
        <v>$.test</v>
      </c>
      <c r="AB1254" s="6"/>
      <c r="AJ1254" s="80"/>
      <c r="AM1254" s="114" t="str">
        <f t="shared" si="437"/>
        <v/>
      </c>
      <c r="AN1254" s="80"/>
      <c r="AO1254" s="80"/>
      <c r="AP1254" s="80"/>
      <c r="AQ1254" s="80"/>
      <c r="AR1254" s="127"/>
      <c r="AS1254" s="80"/>
      <c r="AT1254" s="7"/>
      <c r="AU1254" s="7"/>
      <c r="AV1254" s="165"/>
      <c r="AW1254" s="126" t="str">
        <f t="shared" si="435"/>
        <v/>
      </c>
      <c r="AX1254" s="137"/>
      <c r="AY1254" s="147"/>
      <c r="AZ1254" s="167"/>
      <c r="BA1254" s="167"/>
      <c r="BB1254" s="147" t="str">
        <f t="shared" si="445"/>
        <v/>
      </c>
      <c r="BC1254" s="168"/>
      <c r="BD1254" s="165"/>
      <c r="BE1254" s="165"/>
      <c r="BF1254" s="165"/>
      <c r="BG1254" s="165"/>
      <c r="BH1254" s="165"/>
      <c r="BI1254" s="165"/>
      <c r="BJ1254" s="165"/>
      <c r="BK1254" s="165"/>
      <c r="BL1254" s="165"/>
      <c r="BM1254" s="165"/>
      <c r="BN1254" s="165"/>
      <c r="BO1254" s="165"/>
      <c r="BP1254" s="165"/>
      <c r="BQ1254" s="165"/>
      <c r="BS1254" s="6"/>
      <c r="BT1254" s="11"/>
      <c r="BU1254" s="6"/>
      <c r="BV1254" s="6"/>
    </row>
    <row r="1255" spans="1:74" ht="15.75" x14ac:dyDescent="0.25">
      <c r="A1255" s="52" t="s">
        <v>10055</v>
      </c>
      <c r="B1255" s="56"/>
      <c r="C1255" s="7" t="s">
        <v>111</v>
      </c>
      <c r="D1255" s="7" t="s">
        <v>11877</v>
      </c>
      <c r="E1255" s="7"/>
      <c r="F1255" s="64"/>
      <c r="G1255" s="6"/>
      <c r="H1255" s="6"/>
      <c r="I1255" s="10" t="s">
        <v>110</v>
      </c>
      <c r="J1255" s="11" t="s">
        <v>10010</v>
      </c>
      <c r="K1255" s="161"/>
      <c r="L1255" s="176"/>
      <c r="M1255" s="176">
        <v>1000</v>
      </c>
      <c r="O1255" s="162"/>
      <c r="P1255" s="80" t="s">
        <v>7766</v>
      </c>
      <c r="Q1255" s="80" t="s">
        <v>7636</v>
      </c>
      <c r="R1255" s="80"/>
      <c r="S1255" s="163"/>
      <c r="T1255" s="213"/>
      <c r="U1255" s="162"/>
      <c r="V1255" s="164"/>
      <c r="W1255" s="12" t="str">
        <f t="shared" ref="W1255" si="450">IF(COUNTIF(N1255,"spare"),"","Mqtt1")</f>
        <v>Mqtt1</v>
      </c>
      <c r="X1255" s="196" t="s">
        <v>10555</v>
      </c>
      <c r="Y1255" s="6" t="str">
        <f t="shared" si="449"/>
        <v>marpower/450000-firedetection/201h13</v>
      </c>
      <c r="Z1255" s="103" t="str">
        <f t="shared" si="448"/>
        <v>$.alarm</v>
      </c>
      <c r="AB1255" s="6"/>
      <c r="AJ1255" s="80"/>
      <c r="AM1255" s="114">
        <f t="shared" si="437"/>
        <v>1255</v>
      </c>
      <c r="AN1255" s="80"/>
      <c r="AO1255" s="80"/>
      <c r="AP1255" s="80"/>
      <c r="AQ1255" s="80"/>
      <c r="AR1255" s="127" t="s">
        <v>110</v>
      </c>
      <c r="AS1255" s="80"/>
      <c r="AT1255" s="128" t="s">
        <v>9</v>
      </c>
      <c r="AU1255" s="7"/>
      <c r="AV1255" s="129" t="s">
        <v>112</v>
      </c>
      <c r="AW1255" s="126" t="str">
        <f t="shared" si="435"/>
        <v>Please consult operation manual for more information</v>
      </c>
      <c r="AX1255" s="137"/>
      <c r="AY1255" s="147"/>
      <c r="AZ1255" s="167"/>
      <c r="BA1255" s="167"/>
      <c r="BB1255" s="147" t="str">
        <f t="shared" si="445"/>
        <v>1</v>
      </c>
      <c r="BC1255" s="168"/>
      <c r="BD1255" s="165"/>
      <c r="BE1255" s="165"/>
      <c r="BF1255" s="165"/>
      <c r="BG1255" s="165"/>
      <c r="BH1255" s="165"/>
      <c r="BI1255" s="165"/>
      <c r="BJ1255" s="165"/>
      <c r="BK1255" s="165"/>
      <c r="BL1255" s="165"/>
      <c r="BM1255" s="165"/>
      <c r="BN1255" s="165"/>
      <c r="BO1255" s="165"/>
      <c r="BP1255" s="165"/>
      <c r="BQ1255" s="165"/>
      <c r="BS1255" s="6"/>
      <c r="BT1255" s="11"/>
      <c r="BU1255" s="6"/>
      <c r="BV1255" s="6"/>
    </row>
    <row r="1256" spans="1:74" ht="15.75" x14ac:dyDescent="0.25">
      <c r="A1256" s="52" t="s">
        <v>10059</v>
      </c>
      <c r="B1256" s="56"/>
      <c r="C1256" s="7" t="s">
        <v>111</v>
      </c>
      <c r="D1256" s="7" t="s">
        <v>11877</v>
      </c>
      <c r="E1256" s="7"/>
      <c r="F1256" s="64"/>
      <c r="G1256" s="6"/>
      <c r="H1256" s="6"/>
      <c r="I1256" s="10" t="s">
        <v>110</v>
      </c>
      <c r="J1256" s="11" t="s">
        <v>10011</v>
      </c>
      <c r="K1256" s="161"/>
      <c r="L1256" s="176"/>
      <c r="M1256" s="176">
        <v>1000</v>
      </c>
      <c r="O1256" s="162"/>
      <c r="P1256" s="80" t="s">
        <v>7880</v>
      </c>
      <c r="Q1256" s="80" t="s">
        <v>7641</v>
      </c>
      <c r="R1256" s="80"/>
      <c r="S1256" s="163"/>
      <c r="T1256" s="213"/>
      <c r="U1256" s="162"/>
      <c r="V1256" s="164"/>
      <c r="W1256" s="12" t="str">
        <f>IF(COUNTIF(N1256,"spare"),"","Mqtt1")</f>
        <v>Mqtt1</v>
      </c>
      <c r="X1256" s="196" t="s">
        <v>10555</v>
      </c>
      <c r="Y1256" s="6" t="str">
        <f t="shared" si="449"/>
        <v>marpower/450000-firedetection/201h13</v>
      </c>
      <c r="Z1256" s="103" t="str">
        <f t="shared" si="448"/>
        <v>$.prealarm</v>
      </c>
      <c r="AB1256" s="6"/>
      <c r="AJ1256" s="80"/>
      <c r="AM1256" s="114">
        <f t="shared" si="437"/>
        <v>1256</v>
      </c>
      <c r="AN1256" s="80"/>
      <c r="AO1256" s="80"/>
      <c r="AP1256" s="80"/>
      <c r="AQ1256" s="80"/>
      <c r="AR1256" s="127" t="s">
        <v>110</v>
      </c>
      <c r="AS1256" s="80"/>
      <c r="AT1256" s="128" t="s">
        <v>9</v>
      </c>
      <c r="AU1256" s="7"/>
      <c r="AV1256" s="129" t="s">
        <v>116</v>
      </c>
      <c r="AW1256" s="126" t="str">
        <f t="shared" si="435"/>
        <v>Please consult operation manual for more information</v>
      </c>
      <c r="AX1256" s="137"/>
      <c r="AY1256" s="147"/>
      <c r="AZ1256" s="167"/>
      <c r="BA1256" s="167"/>
      <c r="BB1256" s="147" t="str">
        <f t="shared" si="445"/>
        <v>1</v>
      </c>
      <c r="BC1256" s="168"/>
      <c r="BD1256" s="165"/>
      <c r="BE1256" s="165"/>
      <c r="BF1256" s="165"/>
      <c r="BG1256" s="165"/>
      <c r="BH1256" s="165"/>
      <c r="BI1256" s="165"/>
      <c r="BJ1256" s="165"/>
      <c r="BK1256" s="165"/>
      <c r="BL1256" s="165"/>
      <c r="BM1256" s="165"/>
      <c r="BN1256" s="165"/>
      <c r="BO1256" s="165"/>
      <c r="BP1256" s="165"/>
      <c r="BQ1256" s="165"/>
      <c r="BS1256" s="6"/>
      <c r="BT1256" s="11"/>
      <c r="BU1256" s="6"/>
      <c r="BV1256" s="6"/>
    </row>
    <row r="1257" spans="1:74" ht="15.75" x14ac:dyDescent="0.25">
      <c r="A1257" s="52" t="s">
        <v>10055</v>
      </c>
      <c r="B1257" s="56"/>
      <c r="C1257" s="7" t="s">
        <v>111</v>
      </c>
      <c r="D1257" s="7" t="s">
        <v>11877</v>
      </c>
      <c r="E1257" s="7"/>
      <c r="F1257" s="64"/>
      <c r="G1257" s="6"/>
      <c r="H1257" s="6"/>
      <c r="I1257" s="10" t="s">
        <v>110</v>
      </c>
      <c r="J1257" s="11" t="s">
        <v>10012</v>
      </c>
      <c r="K1257" s="161"/>
      <c r="L1257" s="176"/>
      <c r="M1257" s="176">
        <v>1000</v>
      </c>
      <c r="O1257" s="162"/>
      <c r="P1257" s="80" t="s">
        <v>7994</v>
      </c>
      <c r="Q1257" s="80" t="s">
        <v>7642</v>
      </c>
      <c r="R1257" s="80"/>
      <c r="S1257" s="163"/>
      <c r="T1257" s="213"/>
      <c r="U1257" s="162"/>
      <c r="V1257" s="164"/>
      <c r="W1257" s="12" t="str">
        <f>IF(COUNTIF(N1257,"spare"),"","Mqtt1")</f>
        <v>Mqtt1</v>
      </c>
      <c r="X1257" s="196" t="s">
        <v>10555</v>
      </c>
      <c r="Y1257" s="6" t="str">
        <f t="shared" si="449"/>
        <v>marpower/450000-firedetection/201h13</v>
      </c>
      <c r="Z1257" s="103" t="str">
        <f t="shared" si="448"/>
        <v>$.fault</v>
      </c>
      <c r="AB1257" s="6"/>
      <c r="AJ1257" s="80"/>
      <c r="AM1257" s="114">
        <f t="shared" si="437"/>
        <v>1257</v>
      </c>
      <c r="AN1257" s="80"/>
      <c r="AO1257" s="80"/>
      <c r="AP1257" s="80"/>
      <c r="AQ1257" s="80"/>
      <c r="AR1257" s="127" t="s">
        <v>110</v>
      </c>
      <c r="AS1257" s="80"/>
      <c r="AT1257" s="128" t="s">
        <v>9</v>
      </c>
      <c r="AU1257" s="7"/>
      <c r="AV1257" s="129" t="s">
        <v>112</v>
      </c>
      <c r="AW1257" s="126" t="str">
        <f t="shared" si="435"/>
        <v>Please consult operation manual for more information</v>
      </c>
      <c r="AX1257" s="137"/>
      <c r="AY1257" s="147"/>
      <c r="AZ1257" s="167"/>
      <c r="BA1257" s="167"/>
      <c r="BB1257" s="147" t="str">
        <f t="shared" si="445"/>
        <v>1</v>
      </c>
      <c r="BC1257" s="168"/>
      <c r="BD1257" s="165"/>
      <c r="BE1257" s="165"/>
      <c r="BF1257" s="165"/>
      <c r="BG1257" s="165"/>
      <c r="BH1257" s="165"/>
      <c r="BI1257" s="165"/>
      <c r="BJ1257" s="165"/>
      <c r="BK1257" s="165"/>
      <c r="BL1257" s="165"/>
      <c r="BM1257" s="165"/>
      <c r="BN1257" s="165"/>
      <c r="BO1257" s="165"/>
      <c r="BP1257" s="165"/>
      <c r="BQ1257" s="165"/>
      <c r="BS1257" s="6"/>
      <c r="BT1257" s="11"/>
      <c r="BU1257" s="6"/>
      <c r="BV1257" s="6"/>
    </row>
    <row r="1258" spans="1:74" ht="15.75" x14ac:dyDescent="0.25">
      <c r="A1258" s="52" t="s">
        <v>10055</v>
      </c>
      <c r="B1258" s="56"/>
      <c r="C1258" s="7" t="s">
        <v>111</v>
      </c>
      <c r="D1258" s="7" t="s">
        <v>11877</v>
      </c>
      <c r="E1258" s="7"/>
      <c r="F1258" s="64"/>
      <c r="G1258" s="6"/>
      <c r="H1258" s="6"/>
      <c r="I1258" s="10" t="s">
        <v>110</v>
      </c>
      <c r="J1258" s="11" t="s">
        <v>10013</v>
      </c>
      <c r="K1258" s="161"/>
      <c r="L1258" s="176"/>
      <c r="M1258" s="176">
        <v>1000</v>
      </c>
      <c r="O1258" s="162"/>
      <c r="P1258" s="80" t="s">
        <v>8108</v>
      </c>
      <c r="Q1258" s="80" t="s">
        <v>7643</v>
      </c>
      <c r="R1258" s="80"/>
      <c r="S1258" s="163"/>
      <c r="T1258" s="213"/>
      <c r="U1258" s="162"/>
      <c r="V1258" s="164"/>
      <c r="W1258" s="12" t="str">
        <f>IF(COUNTIF(N1258,"spare"),"","Mqtt1")</f>
        <v>Mqtt1</v>
      </c>
      <c r="X1258" s="196" t="s">
        <v>10555</v>
      </c>
      <c r="Y1258" s="6" t="str">
        <f t="shared" si="449"/>
        <v>marpower/450000-firedetection/201h13</v>
      </c>
      <c r="Z1258" s="103" t="str">
        <f t="shared" si="448"/>
        <v>$.disabled</v>
      </c>
      <c r="AB1258" s="6"/>
      <c r="AJ1258" s="80"/>
      <c r="AM1258" s="114">
        <f t="shared" si="437"/>
        <v>1258</v>
      </c>
      <c r="AN1258" s="80"/>
      <c r="AO1258" s="80"/>
      <c r="AP1258" s="80"/>
      <c r="AQ1258" s="80"/>
      <c r="AR1258" s="127" t="s">
        <v>110</v>
      </c>
      <c r="AS1258" s="80"/>
      <c r="AT1258" s="128" t="s">
        <v>9</v>
      </c>
      <c r="AU1258" s="7"/>
      <c r="AV1258" s="129" t="s">
        <v>112</v>
      </c>
      <c r="AW1258" s="126" t="str">
        <f t="shared" si="435"/>
        <v>Please consult operation manual for more information</v>
      </c>
      <c r="AX1258" s="137"/>
      <c r="AY1258" s="147"/>
      <c r="AZ1258" s="167"/>
      <c r="BA1258" s="167"/>
      <c r="BB1258" s="147" t="str">
        <f t="shared" si="445"/>
        <v>1</v>
      </c>
      <c r="BC1258" s="168"/>
      <c r="BD1258" s="165"/>
      <c r="BE1258" s="165"/>
      <c r="BF1258" s="165"/>
      <c r="BG1258" s="165"/>
      <c r="BH1258" s="165"/>
      <c r="BI1258" s="165"/>
      <c r="BJ1258" s="165"/>
      <c r="BK1258" s="165"/>
      <c r="BL1258" s="165"/>
      <c r="BM1258" s="165"/>
      <c r="BN1258" s="165"/>
      <c r="BO1258" s="165"/>
      <c r="BP1258" s="165"/>
      <c r="BQ1258" s="165"/>
      <c r="BS1258" s="6"/>
      <c r="BT1258" s="11"/>
      <c r="BU1258" s="6"/>
      <c r="BV1258" s="6"/>
    </row>
    <row r="1259" spans="1:74" ht="15.75" x14ac:dyDescent="0.25">
      <c r="A1259" s="52" t="s">
        <v>10055</v>
      </c>
      <c r="B1259" s="56"/>
      <c r="C1259" s="7" t="s">
        <v>111</v>
      </c>
      <c r="D1259" s="7" t="s">
        <v>11877</v>
      </c>
      <c r="E1259" s="7"/>
      <c r="F1259" s="64"/>
      <c r="G1259" s="6"/>
      <c r="H1259" s="6"/>
      <c r="I1259" s="10" t="s">
        <v>110</v>
      </c>
      <c r="J1259" s="11" t="s">
        <v>10014</v>
      </c>
      <c r="K1259" s="161"/>
      <c r="L1259" s="176"/>
      <c r="M1259" s="176">
        <v>1000</v>
      </c>
      <c r="O1259" s="162"/>
      <c r="P1259" s="80" t="s">
        <v>8222</v>
      </c>
      <c r="Q1259" s="80" t="s">
        <v>7644</v>
      </c>
      <c r="R1259" s="80"/>
      <c r="S1259" s="163"/>
      <c r="T1259" s="213"/>
      <c r="U1259" s="162"/>
      <c r="V1259" s="164"/>
      <c r="W1259" s="12" t="str">
        <f>IF(COUNTIF(N1259,"spare"),"","Mqtt1")</f>
        <v>Mqtt1</v>
      </c>
      <c r="X1259" s="196" t="s">
        <v>10555</v>
      </c>
      <c r="Y1259" s="6" t="str">
        <f t="shared" si="449"/>
        <v>marpower/450000-firedetection/201h13</v>
      </c>
      <c r="Z1259" s="103" t="str">
        <f t="shared" si="448"/>
        <v>$.test</v>
      </c>
      <c r="AB1259" s="6"/>
      <c r="AJ1259" s="80"/>
      <c r="AM1259" s="114" t="str">
        <f t="shared" si="437"/>
        <v/>
      </c>
      <c r="AN1259" s="80"/>
      <c r="AO1259" s="80"/>
      <c r="AP1259" s="80"/>
      <c r="AQ1259" s="80"/>
      <c r="AR1259" s="127"/>
      <c r="AS1259" s="80"/>
      <c r="AT1259" s="128"/>
      <c r="AU1259" s="7"/>
      <c r="AV1259" s="129"/>
      <c r="AW1259" s="126" t="str">
        <f t="shared" si="435"/>
        <v/>
      </c>
      <c r="AX1259" s="137"/>
      <c r="AY1259" s="147"/>
      <c r="AZ1259" s="167"/>
      <c r="BA1259" s="167"/>
      <c r="BB1259" s="147" t="str">
        <f t="shared" si="445"/>
        <v/>
      </c>
      <c r="BC1259" s="168"/>
      <c r="BD1259" s="165"/>
      <c r="BE1259" s="165"/>
      <c r="BF1259" s="165"/>
      <c r="BG1259" s="165"/>
      <c r="BH1259" s="165"/>
      <c r="BI1259" s="165"/>
      <c r="BJ1259" s="165"/>
      <c r="BK1259" s="165"/>
      <c r="BL1259" s="165"/>
      <c r="BM1259" s="165"/>
      <c r="BN1259" s="165"/>
      <c r="BO1259" s="165"/>
      <c r="BP1259" s="165"/>
      <c r="BQ1259" s="165"/>
      <c r="BS1259" s="6"/>
      <c r="BT1259" s="11"/>
      <c r="BU1259" s="6"/>
      <c r="BV1259" s="6"/>
    </row>
    <row r="1260" spans="1:74" ht="15.75" x14ac:dyDescent="0.25">
      <c r="A1260" s="52" t="s">
        <v>10055</v>
      </c>
      <c r="B1260" s="56"/>
      <c r="C1260" s="7" t="s">
        <v>9455</v>
      </c>
      <c r="D1260" s="7" t="s">
        <v>11877</v>
      </c>
      <c r="E1260" s="7"/>
      <c r="F1260" s="64"/>
      <c r="G1260" s="6"/>
      <c r="H1260" s="6"/>
      <c r="I1260"/>
      <c r="J1260" s="11" t="s">
        <v>7038</v>
      </c>
      <c r="K1260" s="161" t="s">
        <v>511</v>
      </c>
      <c r="L1260" s="176"/>
      <c r="M1260" s="176">
        <v>1000</v>
      </c>
      <c r="N1260" s="80" t="s">
        <v>1396</v>
      </c>
      <c r="O1260" s="162"/>
      <c r="P1260" s="80" t="s">
        <v>7514</v>
      </c>
      <c r="Q1260" s="80"/>
      <c r="R1260" s="80"/>
      <c r="S1260" s="163"/>
      <c r="T1260" s="213"/>
      <c r="U1260" s="162"/>
      <c r="V1260" s="164"/>
      <c r="W1260" s="12"/>
      <c r="X1260" s="196" t="s">
        <v>10445</v>
      </c>
      <c r="Y1260" s="6"/>
      <c r="Z1260" s="103"/>
      <c r="AA1260" s="12">
        <v>1</v>
      </c>
      <c r="AB1260" s="6" t="s">
        <v>196</v>
      </c>
      <c r="AC1260" s="103">
        <v>71</v>
      </c>
      <c r="AJ1260" s="80"/>
      <c r="AK1260" s="113" t="s">
        <v>11878</v>
      </c>
      <c r="AM1260" s="114" t="str">
        <f t="shared" si="437"/>
        <v/>
      </c>
      <c r="AN1260" s="80"/>
      <c r="AO1260" s="80"/>
      <c r="AP1260" s="80"/>
      <c r="AQ1260" s="80"/>
      <c r="AR1260" s="127"/>
      <c r="AS1260" s="80"/>
      <c r="AT1260" s="128"/>
      <c r="AU1260" s="7"/>
      <c r="AV1260" s="129"/>
      <c r="AW1260" s="126" t="str">
        <f t="shared" si="435"/>
        <v/>
      </c>
      <c r="AX1260" s="137"/>
      <c r="AY1260" s="147"/>
      <c r="AZ1260" s="167"/>
      <c r="BA1260" s="167"/>
      <c r="BB1260" s="147" t="str">
        <f t="shared" si="445"/>
        <v/>
      </c>
      <c r="BC1260" s="168"/>
      <c r="BD1260" s="165"/>
      <c r="BE1260" s="165"/>
      <c r="BF1260" s="165"/>
      <c r="BG1260" s="165"/>
      <c r="BH1260" s="165"/>
      <c r="BI1260" s="165"/>
      <c r="BJ1260" s="165"/>
      <c r="BK1260" s="165"/>
      <c r="BL1260" s="165"/>
      <c r="BM1260" s="165"/>
      <c r="BN1260" s="165"/>
      <c r="BO1260" s="165"/>
      <c r="BP1260" s="165"/>
      <c r="BQ1260" s="165"/>
      <c r="BS1260" s="6"/>
      <c r="BT1260" s="11"/>
      <c r="BU1260" s="6"/>
      <c r="BV1260" s="6"/>
    </row>
    <row r="1261" spans="1:74" ht="15.75" x14ac:dyDescent="0.25">
      <c r="A1261" s="52" t="s">
        <v>10055</v>
      </c>
      <c r="B1261" s="56"/>
      <c r="C1261" s="7" t="s">
        <v>111</v>
      </c>
      <c r="D1261" s="7" t="s">
        <v>11877</v>
      </c>
      <c r="E1261" s="7"/>
      <c r="F1261" s="64"/>
      <c r="G1261" s="6"/>
      <c r="H1261" s="6"/>
      <c r="I1261" s="10" t="s">
        <v>110</v>
      </c>
      <c r="J1261" s="11" t="s">
        <v>10015</v>
      </c>
      <c r="K1261" s="161"/>
      <c r="L1261" s="176"/>
      <c r="M1261" s="176">
        <v>1000</v>
      </c>
      <c r="O1261" s="162"/>
      <c r="P1261" s="80" t="s">
        <v>7767</v>
      </c>
      <c r="Q1261" s="80" t="s">
        <v>7645</v>
      </c>
      <c r="R1261" s="80"/>
      <c r="S1261" s="163"/>
      <c r="T1261" s="213"/>
      <c r="U1261" s="162"/>
      <c r="V1261" s="164"/>
      <c r="W1261" s="12" t="str">
        <f t="shared" ref="W1261" si="451">IF(COUNTIF(N1261,"spare"),"","Mqtt1")</f>
        <v>Mqtt1</v>
      </c>
      <c r="X1261" s="196" t="s">
        <v>10556</v>
      </c>
      <c r="Y1261" s="6" t="str">
        <f>LOWER(SUBSTITUTE(SUBSTITUTE(IF(COUNTIF(N1261,"spare"),"",_xlfn.CONCAT("marpower/",IF(X1261&lt;&gt;"","450000 FIREDETECTION/"&amp;X1261,"450000 FIREDETECTION GENERAL")))," ","-"),"_","-"))</f>
        <v>marpower/450000-firedetection/201h11</v>
      </c>
      <c r="Z1261" s="103" t="str">
        <f t="shared" ref="Z1261:Z1270" si="452">IF(COUNTIF(N1261,"spare"),"","$."&amp;_xlfn.REGEXREPLACE(IF(X1261="",J1261,_xlfn.REGEXREPLACE(J1261,".*_","")),"^FIRE_",""))</f>
        <v>$.alarm</v>
      </c>
      <c r="AB1261" s="6"/>
      <c r="AJ1261" s="80"/>
      <c r="AM1261" s="114">
        <f t="shared" si="437"/>
        <v>1261</v>
      </c>
      <c r="AN1261" s="80"/>
      <c r="AO1261" s="80"/>
      <c r="AP1261" s="80"/>
      <c r="AQ1261" s="80"/>
      <c r="AR1261" s="127" t="s">
        <v>110</v>
      </c>
      <c r="AS1261" s="80"/>
      <c r="AT1261" s="128" t="s">
        <v>9</v>
      </c>
      <c r="AU1261" s="7"/>
      <c r="AV1261" s="129" t="s">
        <v>112</v>
      </c>
      <c r="AW1261" s="126" t="str">
        <f t="shared" si="435"/>
        <v>Please consult operation manual for more information</v>
      </c>
      <c r="AX1261" s="137"/>
      <c r="AY1261" s="147"/>
      <c r="AZ1261" s="167"/>
      <c r="BA1261" s="167"/>
      <c r="BB1261" s="147" t="str">
        <f t="shared" si="445"/>
        <v>1</v>
      </c>
      <c r="BC1261" s="168"/>
      <c r="BD1261" s="165"/>
      <c r="BE1261" s="165"/>
      <c r="BF1261" s="165"/>
      <c r="BG1261" s="165"/>
      <c r="BH1261" s="165"/>
      <c r="BI1261" s="165"/>
      <c r="BJ1261" s="165"/>
      <c r="BK1261" s="165"/>
      <c r="BL1261" s="165"/>
      <c r="BM1261" s="165"/>
      <c r="BN1261" s="165"/>
      <c r="BO1261" s="165"/>
      <c r="BP1261" s="165"/>
      <c r="BQ1261" s="165"/>
      <c r="BS1261" s="6"/>
      <c r="BT1261" s="11"/>
      <c r="BU1261" s="6"/>
      <c r="BV1261" s="6"/>
    </row>
    <row r="1262" spans="1:74" ht="15.75" x14ac:dyDescent="0.25">
      <c r="A1262" s="52" t="s">
        <v>10059</v>
      </c>
      <c r="B1262" s="56"/>
      <c r="C1262" s="7" t="s">
        <v>111</v>
      </c>
      <c r="D1262" s="7" t="s">
        <v>11877</v>
      </c>
      <c r="E1262" s="7"/>
      <c r="F1262" s="64"/>
      <c r="G1262" s="6"/>
      <c r="H1262" s="6"/>
      <c r="I1262" s="10" t="s">
        <v>110</v>
      </c>
      <c r="J1262" s="11" t="s">
        <v>10016</v>
      </c>
      <c r="K1262" s="161"/>
      <c r="L1262" s="176"/>
      <c r="M1262" s="176">
        <v>1000</v>
      </c>
      <c r="O1262" s="162"/>
      <c r="P1262" s="80" t="s">
        <v>7881</v>
      </c>
      <c r="Q1262" s="80" t="s">
        <v>7647</v>
      </c>
      <c r="R1262" s="80"/>
      <c r="S1262" s="163"/>
      <c r="T1262" s="213"/>
      <c r="U1262" s="162"/>
      <c r="V1262" s="164"/>
      <c r="W1262" s="12" t="str">
        <f>IF(COUNTIF(N1262,"spare"),"","Mqtt1")</f>
        <v>Mqtt1</v>
      </c>
      <c r="X1262" s="196" t="s">
        <v>10556</v>
      </c>
      <c r="Y1262" s="6" t="str">
        <f t="shared" ref="Y1262:Y1270" si="453">LOWER(SUBSTITUTE(SUBSTITUTE(IF(COUNTIF(N1262,"spare"),"",_xlfn.CONCAT("marpower/",IF(X1262&lt;&gt;"","450000 FIREDETECTION/"&amp;X1262,"450000 FIREDETECTION GENERAL")))," ","-"),"_","-"))</f>
        <v>marpower/450000-firedetection/201h11</v>
      </c>
      <c r="Z1262" s="103" t="str">
        <f t="shared" si="452"/>
        <v>$.prealarm</v>
      </c>
      <c r="AB1262" s="6"/>
      <c r="AJ1262" s="80"/>
      <c r="AM1262" s="114">
        <f t="shared" si="437"/>
        <v>1262</v>
      </c>
      <c r="AN1262" s="80"/>
      <c r="AO1262" s="80"/>
      <c r="AP1262" s="80"/>
      <c r="AQ1262" s="80"/>
      <c r="AR1262" s="127" t="s">
        <v>110</v>
      </c>
      <c r="AS1262" s="80"/>
      <c r="AT1262" s="128" t="s">
        <v>9</v>
      </c>
      <c r="AU1262" s="7"/>
      <c r="AV1262" s="129" t="s">
        <v>116</v>
      </c>
      <c r="AW1262" s="126" t="str">
        <f t="shared" si="435"/>
        <v>Please consult operation manual for more information</v>
      </c>
      <c r="AX1262" s="137"/>
      <c r="AY1262" s="147"/>
      <c r="AZ1262" s="167"/>
      <c r="BA1262" s="167"/>
      <c r="BB1262" s="147" t="str">
        <f t="shared" si="445"/>
        <v>1</v>
      </c>
      <c r="BC1262" s="168"/>
      <c r="BD1262" s="165"/>
      <c r="BE1262" s="165"/>
      <c r="BF1262" s="165"/>
      <c r="BG1262" s="165"/>
      <c r="BH1262" s="165"/>
      <c r="BI1262" s="165"/>
      <c r="BJ1262" s="165"/>
      <c r="BK1262" s="165"/>
      <c r="BL1262" s="165"/>
      <c r="BM1262" s="165"/>
      <c r="BN1262" s="165"/>
      <c r="BO1262" s="165"/>
      <c r="BP1262" s="165"/>
      <c r="BQ1262" s="165"/>
      <c r="BS1262" s="6"/>
      <c r="BT1262" s="11"/>
      <c r="BU1262" s="6"/>
      <c r="BV1262" s="6"/>
    </row>
    <row r="1263" spans="1:74" ht="15.75" x14ac:dyDescent="0.25">
      <c r="A1263" s="52" t="s">
        <v>10055</v>
      </c>
      <c r="B1263" s="56"/>
      <c r="C1263" s="7" t="s">
        <v>111</v>
      </c>
      <c r="D1263" s="7" t="s">
        <v>11877</v>
      </c>
      <c r="E1263" s="7"/>
      <c r="F1263" s="64"/>
      <c r="G1263" s="6"/>
      <c r="H1263" s="6"/>
      <c r="I1263" s="10" t="s">
        <v>110</v>
      </c>
      <c r="J1263" s="11" t="s">
        <v>10017</v>
      </c>
      <c r="K1263" s="161"/>
      <c r="L1263" s="176"/>
      <c r="M1263" s="176">
        <v>1000</v>
      </c>
      <c r="O1263" s="162"/>
      <c r="P1263" s="80" t="s">
        <v>7995</v>
      </c>
      <c r="Q1263" s="80" t="s">
        <v>7648</v>
      </c>
      <c r="R1263" s="80"/>
      <c r="S1263" s="163"/>
      <c r="T1263" s="213"/>
      <c r="U1263" s="162"/>
      <c r="V1263" s="164"/>
      <c r="W1263" s="12" t="str">
        <f>IF(COUNTIF(N1263,"spare"),"","Mqtt1")</f>
        <v>Mqtt1</v>
      </c>
      <c r="X1263" s="196" t="s">
        <v>10556</v>
      </c>
      <c r="Y1263" s="6" t="str">
        <f t="shared" si="453"/>
        <v>marpower/450000-firedetection/201h11</v>
      </c>
      <c r="Z1263" s="103" t="str">
        <f t="shared" si="452"/>
        <v>$.fault</v>
      </c>
      <c r="AB1263" s="6"/>
      <c r="AJ1263" s="80"/>
      <c r="AM1263" s="114">
        <f t="shared" si="437"/>
        <v>1263</v>
      </c>
      <c r="AN1263" s="80"/>
      <c r="AO1263" s="80"/>
      <c r="AP1263" s="80"/>
      <c r="AQ1263" s="80"/>
      <c r="AR1263" s="127" t="s">
        <v>110</v>
      </c>
      <c r="AS1263" s="80"/>
      <c r="AT1263" s="128" t="s">
        <v>9</v>
      </c>
      <c r="AU1263" s="7"/>
      <c r="AV1263" s="129" t="s">
        <v>112</v>
      </c>
      <c r="AW1263" s="126" t="str">
        <f t="shared" si="435"/>
        <v>Please consult operation manual for more information</v>
      </c>
      <c r="AX1263" s="137"/>
      <c r="AY1263" s="147"/>
      <c r="AZ1263" s="167"/>
      <c r="BA1263" s="167"/>
      <c r="BB1263" s="147" t="str">
        <f t="shared" si="445"/>
        <v>1</v>
      </c>
      <c r="BC1263" s="168"/>
      <c r="BD1263" s="165"/>
      <c r="BE1263" s="165"/>
      <c r="BF1263" s="165"/>
      <c r="BG1263" s="165"/>
      <c r="BH1263" s="165"/>
      <c r="BI1263" s="165"/>
      <c r="BJ1263" s="165"/>
      <c r="BK1263" s="165"/>
      <c r="BL1263" s="165"/>
      <c r="BM1263" s="165"/>
      <c r="BN1263" s="165"/>
      <c r="BO1263" s="165"/>
      <c r="BP1263" s="165"/>
      <c r="BQ1263" s="165"/>
      <c r="BS1263" s="6"/>
      <c r="BT1263" s="11"/>
      <c r="BU1263" s="6"/>
      <c r="BV1263" s="6"/>
    </row>
    <row r="1264" spans="1:74" ht="15.75" x14ac:dyDescent="0.25">
      <c r="A1264" s="52" t="s">
        <v>10055</v>
      </c>
      <c r="B1264" s="56"/>
      <c r="C1264" s="7" t="s">
        <v>111</v>
      </c>
      <c r="D1264" s="7" t="s">
        <v>11877</v>
      </c>
      <c r="E1264" s="7"/>
      <c r="F1264" s="64"/>
      <c r="G1264" s="6"/>
      <c r="H1264" s="6"/>
      <c r="I1264" s="10" t="s">
        <v>110</v>
      </c>
      <c r="J1264" s="11" t="s">
        <v>10018</v>
      </c>
      <c r="K1264" s="161"/>
      <c r="L1264" s="176"/>
      <c r="M1264" s="176">
        <v>1000</v>
      </c>
      <c r="O1264" s="162"/>
      <c r="P1264" s="80" t="s">
        <v>8109</v>
      </c>
      <c r="Q1264" s="80" t="s">
        <v>7649</v>
      </c>
      <c r="R1264" s="80"/>
      <c r="S1264" s="163"/>
      <c r="T1264" s="213"/>
      <c r="U1264" s="162"/>
      <c r="V1264" s="164"/>
      <c r="W1264" s="12" t="str">
        <f>IF(COUNTIF(N1264,"spare"),"","Mqtt1")</f>
        <v>Mqtt1</v>
      </c>
      <c r="X1264" s="196" t="s">
        <v>10556</v>
      </c>
      <c r="Y1264" s="6" t="str">
        <f t="shared" si="453"/>
        <v>marpower/450000-firedetection/201h11</v>
      </c>
      <c r="Z1264" s="103" t="str">
        <f t="shared" si="452"/>
        <v>$.disabled</v>
      </c>
      <c r="AB1264" s="6"/>
      <c r="AJ1264" s="80"/>
      <c r="AM1264" s="114">
        <f t="shared" si="437"/>
        <v>1264</v>
      </c>
      <c r="AN1264" s="80"/>
      <c r="AO1264" s="80"/>
      <c r="AP1264" s="80"/>
      <c r="AQ1264" s="80"/>
      <c r="AR1264" s="127" t="s">
        <v>110</v>
      </c>
      <c r="AS1264" s="80"/>
      <c r="AT1264" s="128" t="s">
        <v>9</v>
      </c>
      <c r="AU1264" s="7"/>
      <c r="AV1264" s="129" t="s">
        <v>112</v>
      </c>
      <c r="AW1264" s="126" t="str">
        <f t="shared" si="435"/>
        <v>Please consult operation manual for more information</v>
      </c>
      <c r="AX1264" s="137"/>
      <c r="AY1264" s="147"/>
      <c r="AZ1264" s="167"/>
      <c r="BA1264" s="167"/>
      <c r="BB1264" s="147" t="str">
        <f t="shared" si="445"/>
        <v>1</v>
      </c>
      <c r="BC1264" s="168"/>
      <c r="BD1264" s="165"/>
      <c r="BE1264" s="165"/>
      <c r="BF1264" s="165"/>
      <c r="BG1264" s="165"/>
      <c r="BH1264" s="165"/>
      <c r="BI1264" s="165"/>
      <c r="BJ1264" s="165"/>
      <c r="BK1264" s="165"/>
      <c r="BL1264" s="165"/>
      <c r="BM1264" s="165"/>
      <c r="BN1264" s="165"/>
      <c r="BO1264" s="165"/>
      <c r="BP1264" s="165"/>
      <c r="BQ1264" s="165"/>
      <c r="BS1264" s="6"/>
      <c r="BT1264" s="11"/>
      <c r="BU1264" s="6"/>
      <c r="BV1264" s="6"/>
    </row>
    <row r="1265" spans="1:74" ht="15.75" x14ac:dyDescent="0.25">
      <c r="A1265" s="52" t="s">
        <v>10055</v>
      </c>
      <c r="B1265" s="56"/>
      <c r="C1265" s="7" t="s">
        <v>111</v>
      </c>
      <c r="D1265" s="7" t="s">
        <v>11877</v>
      </c>
      <c r="E1265" s="7"/>
      <c r="F1265" s="64"/>
      <c r="G1265" s="6"/>
      <c r="H1265" s="6"/>
      <c r="I1265" s="10" t="s">
        <v>110</v>
      </c>
      <c r="J1265" s="11" t="s">
        <v>10019</v>
      </c>
      <c r="K1265" s="161"/>
      <c r="L1265" s="176"/>
      <c r="M1265" s="176">
        <v>1000</v>
      </c>
      <c r="O1265" s="162"/>
      <c r="P1265" s="80" t="s">
        <v>8223</v>
      </c>
      <c r="Q1265" s="80" t="s">
        <v>7650</v>
      </c>
      <c r="R1265" s="80"/>
      <c r="S1265" s="163"/>
      <c r="T1265" s="213"/>
      <c r="U1265" s="162"/>
      <c r="V1265" s="164"/>
      <c r="W1265" s="12" t="str">
        <f>IF(COUNTIF(N1265,"spare"),"","Mqtt1")</f>
        <v>Mqtt1</v>
      </c>
      <c r="X1265" s="196" t="s">
        <v>10556</v>
      </c>
      <c r="Y1265" s="6" t="str">
        <f t="shared" si="453"/>
        <v>marpower/450000-firedetection/201h11</v>
      </c>
      <c r="Z1265" s="103" t="str">
        <f t="shared" si="452"/>
        <v>$.test</v>
      </c>
      <c r="AB1265" s="6"/>
      <c r="AJ1265" s="80"/>
      <c r="AM1265" s="114" t="str">
        <f t="shared" si="437"/>
        <v/>
      </c>
      <c r="AN1265" s="80"/>
      <c r="AO1265" s="80"/>
      <c r="AP1265" s="80"/>
      <c r="AQ1265" s="80"/>
      <c r="AR1265" s="127"/>
      <c r="AS1265" s="80"/>
      <c r="AT1265" s="7"/>
      <c r="AU1265" s="7"/>
      <c r="AV1265" s="165"/>
      <c r="AW1265" s="126" t="str">
        <f t="shared" si="435"/>
        <v/>
      </c>
      <c r="AX1265" s="137"/>
      <c r="AY1265" s="147"/>
      <c r="AZ1265" s="167"/>
      <c r="BA1265" s="167"/>
      <c r="BB1265" s="147" t="str">
        <f t="shared" si="445"/>
        <v/>
      </c>
      <c r="BC1265" s="168"/>
      <c r="BD1265" s="165"/>
      <c r="BE1265" s="165"/>
      <c r="BF1265" s="165"/>
      <c r="BG1265" s="165"/>
      <c r="BH1265" s="165"/>
      <c r="BI1265" s="165"/>
      <c r="BJ1265" s="165"/>
      <c r="BK1265" s="165"/>
      <c r="BL1265" s="165"/>
      <c r="BM1265" s="165"/>
      <c r="BN1265" s="165"/>
      <c r="BO1265" s="165"/>
      <c r="BP1265" s="165"/>
      <c r="BQ1265" s="165"/>
      <c r="BS1265" s="6"/>
      <c r="BT1265" s="11"/>
      <c r="BU1265" s="6"/>
      <c r="BV1265" s="6"/>
    </row>
    <row r="1266" spans="1:74" ht="15.75" x14ac:dyDescent="0.25">
      <c r="A1266" s="52" t="s">
        <v>10055</v>
      </c>
      <c r="B1266" s="56"/>
      <c r="C1266" s="7" t="s">
        <v>111</v>
      </c>
      <c r="D1266" s="7" t="s">
        <v>11877</v>
      </c>
      <c r="E1266" s="7"/>
      <c r="F1266" s="64"/>
      <c r="G1266" s="6"/>
      <c r="H1266" s="6"/>
      <c r="I1266" s="10" t="s">
        <v>110</v>
      </c>
      <c r="J1266" s="11" t="s">
        <v>11900</v>
      </c>
      <c r="K1266" s="161"/>
      <c r="L1266" s="176"/>
      <c r="M1266" s="176">
        <v>1000</v>
      </c>
      <c r="O1266" s="162"/>
      <c r="P1266" s="80" t="s">
        <v>7768</v>
      </c>
      <c r="Q1266" s="80" t="s">
        <v>7646</v>
      </c>
      <c r="R1266" s="80"/>
      <c r="S1266" s="163"/>
      <c r="T1266" s="213"/>
      <c r="U1266" s="162"/>
      <c r="V1266" s="164"/>
      <c r="W1266" s="12" t="str">
        <f t="shared" ref="W1266" si="454">IF(COUNTIF(N1266,"spare"),"","Mqtt1")</f>
        <v>Mqtt1</v>
      </c>
      <c r="X1266" s="196" t="s">
        <v>10557</v>
      </c>
      <c r="Y1266" s="6" t="str">
        <f t="shared" si="453"/>
        <v>marpower/450000-firedetection/201h60-1</v>
      </c>
      <c r="Z1266" s="103" t="str">
        <f t="shared" si="452"/>
        <v>$.alarm</v>
      </c>
      <c r="AB1266" s="6"/>
      <c r="AJ1266" s="80"/>
      <c r="AM1266" s="114">
        <f t="shared" si="437"/>
        <v>1266</v>
      </c>
      <c r="AN1266" s="80"/>
      <c r="AO1266" s="80"/>
      <c r="AP1266" s="80"/>
      <c r="AQ1266" s="80"/>
      <c r="AR1266" s="127" t="s">
        <v>110</v>
      </c>
      <c r="AS1266" s="80"/>
      <c r="AT1266" s="128" t="s">
        <v>9</v>
      </c>
      <c r="AU1266" s="7"/>
      <c r="AV1266" s="129" t="s">
        <v>112</v>
      </c>
      <c r="AW1266" s="126" t="str">
        <f t="shared" si="435"/>
        <v>Please consult operation manual for more information</v>
      </c>
      <c r="AX1266" s="137"/>
      <c r="AY1266" s="147"/>
      <c r="AZ1266" s="167"/>
      <c r="BA1266" s="167"/>
      <c r="BB1266" s="147" t="str">
        <f t="shared" si="445"/>
        <v>1</v>
      </c>
      <c r="BC1266" s="168"/>
      <c r="BD1266" s="165"/>
      <c r="BE1266" s="165"/>
      <c r="BF1266" s="165"/>
      <c r="BG1266" s="165"/>
      <c r="BH1266" s="165"/>
      <c r="BI1266" s="165"/>
      <c r="BJ1266" s="165"/>
      <c r="BK1266" s="165"/>
      <c r="BL1266" s="165"/>
      <c r="BM1266" s="165"/>
      <c r="BN1266" s="165"/>
      <c r="BO1266" s="165"/>
      <c r="BP1266" s="165"/>
      <c r="BQ1266" s="165"/>
      <c r="BS1266" s="6"/>
      <c r="BT1266" s="11"/>
      <c r="BU1266" s="6"/>
      <c r="BV1266" s="6"/>
    </row>
    <row r="1267" spans="1:74" ht="15.75" x14ac:dyDescent="0.25">
      <c r="A1267" s="52" t="s">
        <v>10059</v>
      </c>
      <c r="B1267" s="56"/>
      <c r="C1267" s="7" t="s">
        <v>111</v>
      </c>
      <c r="D1267" s="7" t="s">
        <v>11877</v>
      </c>
      <c r="E1267" s="7"/>
      <c r="F1267" s="64"/>
      <c r="G1267" s="6"/>
      <c r="H1267" s="6"/>
      <c r="I1267" s="10" t="s">
        <v>110</v>
      </c>
      <c r="J1267" s="11" t="s">
        <v>11901</v>
      </c>
      <c r="K1267" s="161"/>
      <c r="L1267" s="176"/>
      <c r="M1267" s="176">
        <v>1000</v>
      </c>
      <c r="O1267" s="162"/>
      <c r="P1267" s="80" t="s">
        <v>7882</v>
      </c>
      <c r="Q1267" s="80" t="s">
        <v>7651</v>
      </c>
      <c r="R1267" s="80"/>
      <c r="S1267" s="163"/>
      <c r="T1267" s="213"/>
      <c r="U1267" s="162"/>
      <c r="V1267" s="164"/>
      <c r="W1267" s="12" t="str">
        <f>IF(COUNTIF(N1267,"spare"),"","Mqtt1")</f>
        <v>Mqtt1</v>
      </c>
      <c r="X1267" s="196" t="s">
        <v>10557</v>
      </c>
      <c r="Y1267" s="6" t="str">
        <f t="shared" si="453"/>
        <v>marpower/450000-firedetection/201h60-1</v>
      </c>
      <c r="Z1267" s="103" t="str">
        <f t="shared" si="452"/>
        <v>$.prealarm</v>
      </c>
      <c r="AB1267" s="6"/>
      <c r="AJ1267" s="80"/>
      <c r="AM1267" s="114">
        <f t="shared" si="437"/>
        <v>1267</v>
      </c>
      <c r="AN1267" s="80"/>
      <c r="AO1267" s="80"/>
      <c r="AP1267" s="80"/>
      <c r="AQ1267" s="80"/>
      <c r="AR1267" s="127" t="s">
        <v>110</v>
      </c>
      <c r="AS1267" s="80"/>
      <c r="AT1267" s="128" t="s">
        <v>9</v>
      </c>
      <c r="AU1267" s="7"/>
      <c r="AV1267" s="129" t="s">
        <v>116</v>
      </c>
      <c r="AW1267" s="126" t="str">
        <f t="shared" si="435"/>
        <v>Please consult operation manual for more information</v>
      </c>
      <c r="AX1267" s="137"/>
      <c r="AY1267" s="147"/>
      <c r="AZ1267" s="167"/>
      <c r="BA1267" s="167"/>
      <c r="BB1267" s="147" t="str">
        <f t="shared" si="445"/>
        <v>1</v>
      </c>
      <c r="BC1267" s="168"/>
      <c r="BD1267" s="165"/>
      <c r="BE1267" s="165"/>
      <c r="BF1267" s="165"/>
      <c r="BG1267" s="165"/>
      <c r="BH1267" s="165"/>
      <c r="BI1267" s="165"/>
      <c r="BJ1267" s="165"/>
      <c r="BK1267" s="165"/>
      <c r="BL1267" s="165"/>
      <c r="BM1267" s="165"/>
      <c r="BN1267" s="165"/>
      <c r="BO1267" s="165"/>
      <c r="BP1267" s="165"/>
      <c r="BQ1267" s="165"/>
      <c r="BS1267" s="6"/>
      <c r="BT1267" s="11"/>
      <c r="BU1267" s="6"/>
      <c r="BV1267" s="6"/>
    </row>
    <row r="1268" spans="1:74" ht="15.75" x14ac:dyDescent="0.25">
      <c r="A1268" s="52" t="s">
        <v>10055</v>
      </c>
      <c r="B1268" s="56"/>
      <c r="C1268" s="7" t="s">
        <v>111</v>
      </c>
      <c r="D1268" s="7" t="s">
        <v>11877</v>
      </c>
      <c r="E1268" s="7"/>
      <c r="F1268" s="64"/>
      <c r="G1268" s="6"/>
      <c r="H1268" s="6"/>
      <c r="I1268" s="10" t="s">
        <v>110</v>
      </c>
      <c r="J1268" s="11" t="s">
        <v>11902</v>
      </c>
      <c r="K1268" s="161"/>
      <c r="L1268" s="176"/>
      <c r="M1268" s="176">
        <v>1000</v>
      </c>
      <c r="O1268" s="162"/>
      <c r="P1268" s="80" t="s">
        <v>7996</v>
      </c>
      <c r="Q1268" s="80" t="s">
        <v>7652</v>
      </c>
      <c r="R1268" s="80"/>
      <c r="S1268" s="163"/>
      <c r="T1268" s="213"/>
      <c r="U1268" s="162"/>
      <c r="V1268" s="164"/>
      <c r="W1268" s="12" t="str">
        <f>IF(COUNTIF(N1268,"spare"),"","Mqtt1")</f>
        <v>Mqtt1</v>
      </c>
      <c r="X1268" s="196" t="s">
        <v>10557</v>
      </c>
      <c r="Y1268" s="6" t="str">
        <f t="shared" si="453"/>
        <v>marpower/450000-firedetection/201h60-1</v>
      </c>
      <c r="Z1268" s="103" t="str">
        <f t="shared" si="452"/>
        <v>$.fault</v>
      </c>
      <c r="AB1268" s="6"/>
      <c r="AJ1268" s="80"/>
      <c r="AM1268" s="114">
        <f t="shared" si="437"/>
        <v>1268</v>
      </c>
      <c r="AN1268" s="80"/>
      <c r="AO1268" s="80"/>
      <c r="AP1268" s="80"/>
      <c r="AQ1268" s="80"/>
      <c r="AR1268" s="127" t="s">
        <v>110</v>
      </c>
      <c r="AS1268" s="80"/>
      <c r="AT1268" s="128" t="s">
        <v>9</v>
      </c>
      <c r="AU1268" s="7"/>
      <c r="AV1268" s="129" t="s">
        <v>112</v>
      </c>
      <c r="AW1268" s="126" t="str">
        <f t="shared" si="435"/>
        <v>Please consult operation manual for more information</v>
      </c>
      <c r="AX1268" s="137"/>
      <c r="AY1268" s="147"/>
      <c r="AZ1268" s="167"/>
      <c r="BA1268" s="167"/>
      <c r="BB1268" s="147" t="str">
        <f t="shared" si="445"/>
        <v>1</v>
      </c>
      <c r="BC1268" s="168"/>
      <c r="BD1268" s="165"/>
      <c r="BE1268" s="165"/>
      <c r="BF1268" s="165"/>
      <c r="BG1268" s="165"/>
      <c r="BH1268" s="165"/>
      <c r="BI1268" s="165"/>
      <c r="BJ1268" s="165"/>
      <c r="BK1268" s="165"/>
      <c r="BL1268" s="165"/>
      <c r="BM1268" s="165"/>
      <c r="BN1268" s="165"/>
      <c r="BO1268" s="165"/>
      <c r="BP1268" s="165"/>
      <c r="BQ1268" s="165"/>
      <c r="BS1268" s="6"/>
      <c r="BT1268" s="11"/>
      <c r="BU1268" s="6"/>
      <c r="BV1268" s="6"/>
    </row>
    <row r="1269" spans="1:74" ht="15.75" x14ac:dyDescent="0.25">
      <c r="A1269" s="52" t="s">
        <v>10055</v>
      </c>
      <c r="B1269" s="56"/>
      <c r="C1269" s="7" t="s">
        <v>111</v>
      </c>
      <c r="D1269" s="7" t="s">
        <v>11877</v>
      </c>
      <c r="E1269" s="7"/>
      <c r="F1269" s="64"/>
      <c r="G1269" s="6"/>
      <c r="H1269" s="6"/>
      <c r="I1269" s="10" t="s">
        <v>110</v>
      </c>
      <c r="J1269" s="11" t="s">
        <v>11903</v>
      </c>
      <c r="K1269" s="161"/>
      <c r="L1269" s="176"/>
      <c r="M1269" s="176">
        <v>1000</v>
      </c>
      <c r="O1269" s="162"/>
      <c r="P1269" s="80" t="s">
        <v>8110</v>
      </c>
      <c r="Q1269" s="80" t="s">
        <v>7653</v>
      </c>
      <c r="R1269" s="80"/>
      <c r="S1269" s="163"/>
      <c r="T1269" s="213"/>
      <c r="U1269" s="162"/>
      <c r="V1269" s="164"/>
      <c r="W1269" s="12" t="str">
        <f>IF(COUNTIF(N1269,"spare"),"","Mqtt1")</f>
        <v>Mqtt1</v>
      </c>
      <c r="X1269" s="196" t="s">
        <v>10557</v>
      </c>
      <c r="Y1269" s="6" t="str">
        <f t="shared" si="453"/>
        <v>marpower/450000-firedetection/201h60-1</v>
      </c>
      <c r="Z1269" s="103" t="str">
        <f t="shared" si="452"/>
        <v>$.disabled</v>
      </c>
      <c r="AB1269" s="6"/>
      <c r="AJ1269" s="80"/>
      <c r="AM1269" s="114">
        <f t="shared" si="437"/>
        <v>1269</v>
      </c>
      <c r="AN1269" s="80"/>
      <c r="AO1269" s="80"/>
      <c r="AP1269" s="80"/>
      <c r="AQ1269" s="80"/>
      <c r="AR1269" s="127" t="s">
        <v>110</v>
      </c>
      <c r="AS1269" s="80"/>
      <c r="AT1269" s="128" t="s">
        <v>9</v>
      </c>
      <c r="AU1269" s="7"/>
      <c r="AV1269" s="129" t="s">
        <v>112</v>
      </c>
      <c r="AW1269" s="126" t="str">
        <f t="shared" si="435"/>
        <v>Please consult operation manual for more information</v>
      </c>
      <c r="AX1269" s="137"/>
      <c r="AY1269" s="147"/>
      <c r="AZ1269" s="167"/>
      <c r="BA1269" s="167"/>
      <c r="BB1269" s="147" t="str">
        <f t="shared" si="445"/>
        <v>1</v>
      </c>
      <c r="BC1269" s="168"/>
      <c r="BD1269" s="165"/>
      <c r="BE1269" s="165"/>
      <c r="BF1269" s="165"/>
      <c r="BG1269" s="165"/>
      <c r="BH1269" s="165"/>
      <c r="BI1269" s="165"/>
      <c r="BJ1269" s="165"/>
      <c r="BK1269" s="165"/>
      <c r="BL1269" s="165"/>
      <c r="BM1269" s="165"/>
      <c r="BN1269" s="165"/>
      <c r="BO1269" s="165"/>
      <c r="BP1269" s="165"/>
      <c r="BQ1269" s="165"/>
      <c r="BS1269" s="6"/>
      <c r="BT1269" s="11"/>
      <c r="BU1269" s="6"/>
      <c r="BV1269" s="6"/>
    </row>
    <row r="1270" spans="1:74" ht="15.75" x14ac:dyDescent="0.25">
      <c r="A1270" s="52" t="s">
        <v>10055</v>
      </c>
      <c r="B1270" s="56"/>
      <c r="C1270" s="7" t="s">
        <v>111</v>
      </c>
      <c r="D1270" s="7" t="s">
        <v>11877</v>
      </c>
      <c r="E1270" s="7"/>
      <c r="F1270" s="64"/>
      <c r="G1270" s="6"/>
      <c r="H1270" s="6"/>
      <c r="I1270" s="10" t="s">
        <v>110</v>
      </c>
      <c r="J1270" s="11" t="s">
        <v>11904</v>
      </c>
      <c r="K1270" s="161"/>
      <c r="L1270" s="176"/>
      <c r="M1270" s="176">
        <v>1000</v>
      </c>
      <c r="O1270" s="162"/>
      <c r="P1270" s="80" t="s">
        <v>8224</v>
      </c>
      <c r="Q1270" s="80" t="s">
        <v>7654</v>
      </c>
      <c r="R1270" s="80"/>
      <c r="S1270" s="163"/>
      <c r="T1270" s="213"/>
      <c r="U1270" s="162"/>
      <c r="V1270" s="164"/>
      <c r="W1270" s="12" t="str">
        <f>IF(COUNTIF(N1270,"spare"),"","Mqtt1")</f>
        <v>Mqtt1</v>
      </c>
      <c r="X1270" s="196" t="s">
        <v>10557</v>
      </c>
      <c r="Y1270" s="6" t="str">
        <f t="shared" si="453"/>
        <v>marpower/450000-firedetection/201h60-1</v>
      </c>
      <c r="Z1270" s="103" t="str">
        <f t="shared" si="452"/>
        <v>$.test</v>
      </c>
      <c r="AB1270" s="6"/>
      <c r="AJ1270" s="80"/>
      <c r="AM1270" s="114" t="str">
        <f t="shared" si="437"/>
        <v/>
      </c>
      <c r="AN1270" s="80"/>
      <c r="AO1270" s="80"/>
      <c r="AP1270" s="80"/>
      <c r="AQ1270" s="80"/>
      <c r="AR1270" s="127"/>
      <c r="AS1270" s="80"/>
      <c r="AT1270" s="7"/>
      <c r="AU1270" s="7"/>
      <c r="AV1270" s="165"/>
      <c r="AW1270" s="126" t="str">
        <f t="shared" si="435"/>
        <v/>
      </c>
      <c r="AX1270" s="137"/>
      <c r="AY1270" s="147"/>
      <c r="AZ1270" s="167"/>
      <c r="BA1270" s="167"/>
      <c r="BB1270" s="147" t="str">
        <f t="shared" si="445"/>
        <v/>
      </c>
      <c r="BC1270" s="168"/>
      <c r="BD1270" s="165"/>
      <c r="BE1270" s="165"/>
      <c r="BF1270" s="165"/>
      <c r="BG1270" s="165"/>
      <c r="BH1270" s="165"/>
      <c r="BI1270" s="165"/>
      <c r="BJ1270" s="165"/>
      <c r="BK1270" s="165"/>
      <c r="BL1270" s="165"/>
      <c r="BM1270" s="165"/>
      <c r="BN1270" s="165"/>
      <c r="BO1270" s="165"/>
      <c r="BP1270" s="165"/>
      <c r="BQ1270" s="165"/>
      <c r="BS1270" s="6"/>
      <c r="BT1270" s="11"/>
      <c r="BU1270" s="6"/>
      <c r="BV1270" s="6"/>
    </row>
    <row r="1271" spans="1:74" ht="15.75" x14ac:dyDescent="0.25">
      <c r="A1271" s="52" t="s">
        <v>10055</v>
      </c>
      <c r="B1271" s="56"/>
      <c r="C1271" s="7" t="s">
        <v>9455</v>
      </c>
      <c r="D1271" s="7" t="s">
        <v>11877</v>
      </c>
      <c r="E1271" s="7"/>
      <c r="F1271" s="64"/>
      <c r="G1271" s="6"/>
      <c r="H1271" s="6"/>
      <c r="I1271"/>
      <c r="J1271" s="11" t="s">
        <v>8803</v>
      </c>
      <c r="K1271" s="161" t="s">
        <v>511</v>
      </c>
      <c r="L1271" s="176"/>
      <c r="M1271" s="176">
        <v>1000</v>
      </c>
      <c r="N1271" s="80" t="s">
        <v>1396</v>
      </c>
      <c r="O1271" s="162"/>
      <c r="P1271" s="80" t="s">
        <v>8804</v>
      </c>
      <c r="Q1271" s="80"/>
      <c r="R1271" s="80"/>
      <c r="S1271" s="163"/>
      <c r="T1271" s="213"/>
      <c r="U1271" s="162"/>
      <c r="V1271" s="164"/>
      <c r="W1271" s="12"/>
      <c r="X1271" s="196" t="s">
        <v>10445</v>
      </c>
      <c r="Y1271" s="6"/>
      <c r="Z1271" s="103"/>
      <c r="AA1271" s="12">
        <v>1</v>
      </c>
      <c r="AB1271" s="6" t="s">
        <v>196</v>
      </c>
      <c r="AC1271" s="103">
        <v>72</v>
      </c>
      <c r="AJ1271" s="80"/>
      <c r="AK1271" s="113" t="s">
        <v>11878</v>
      </c>
      <c r="AM1271" s="114" t="str">
        <f t="shared" ref="AM1271:AM1281" si="455">IF(ISBLANK(AT1271),"",ROW())</f>
        <v/>
      </c>
      <c r="AN1271" s="80"/>
      <c r="AO1271" s="80"/>
      <c r="AP1271" s="80"/>
      <c r="AQ1271" s="80"/>
      <c r="AR1271" s="127"/>
      <c r="AS1271" s="80"/>
      <c r="AT1271" s="128"/>
      <c r="AU1271" s="7"/>
      <c r="AV1271" s="129"/>
      <c r="AW1271" s="126" t="str">
        <f t="shared" ref="AW1271:AW1281" si="456">IF(ISNUMBER(AM1271),"Please consult operation manual for more information","")</f>
        <v/>
      </c>
      <c r="AX1271" s="137"/>
      <c r="AY1271" s="147"/>
      <c r="AZ1271" s="167"/>
      <c r="BA1271" s="167"/>
      <c r="BB1271" s="147" t="str">
        <f t="shared" ref="BB1271:BB1281" si="457">IF(ISNUMBER(AM1271),"1","")</f>
        <v/>
      </c>
      <c r="BC1271" s="168"/>
      <c r="BD1271" s="165"/>
      <c r="BE1271" s="165"/>
      <c r="BF1271" s="165"/>
      <c r="BG1271" s="165"/>
      <c r="BH1271" s="165"/>
      <c r="BI1271" s="165"/>
      <c r="BJ1271" s="165"/>
      <c r="BK1271" s="165"/>
      <c r="BL1271" s="165"/>
      <c r="BM1271" s="165"/>
      <c r="BN1271" s="165"/>
      <c r="BO1271" s="165"/>
      <c r="BP1271" s="165"/>
      <c r="BQ1271" s="165"/>
      <c r="BS1271" s="6"/>
      <c r="BT1271" s="11"/>
      <c r="BU1271" s="6"/>
      <c r="BV1271" s="6"/>
    </row>
    <row r="1272" spans="1:74" ht="15.75" x14ac:dyDescent="0.25">
      <c r="A1272" s="52" t="s">
        <v>10055</v>
      </c>
      <c r="B1272" s="56"/>
      <c r="C1272" s="7" t="s">
        <v>111</v>
      </c>
      <c r="D1272" s="7" t="s">
        <v>11877</v>
      </c>
      <c r="E1272" s="7"/>
      <c r="F1272" s="64"/>
      <c r="G1272" s="6"/>
      <c r="H1272" s="6"/>
      <c r="I1272" s="10" t="s">
        <v>110</v>
      </c>
      <c r="J1272" s="11" t="s">
        <v>10020</v>
      </c>
      <c r="K1272" s="161"/>
      <c r="L1272" s="176"/>
      <c r="M1272" s="176">
        <v>1000</v>
      </c>
      <c r="O1272" s="162"/>
      <c r="P1272" s="80" t="s">
        <v>8805</v>
      </c>
      <c r="Q1272" s="80" t="s">
        <v>8815</v>
      </c>
      <c r="R1272" s="80"/>
      <c r="S1272" s="163"/>
      <c r="T1272" s="213"/>
      <c r="U1272" s="162"/>
      <c r="V1272" s="164"/>
      <c r="W1272" s="12" t="str">
        <f t="shared" ref="W1272" si="458">IF(COUNTIF(N1272,"spare"),"","Mqtt1")</f>
        <v>Mqtt1</v>
      </c>
      <c r="X1272" s="196" t="s">
        <v>10558</v>
      </c>
      <c r="Y1272" s="6" t="str">
        <f>LOWER(SUBSTITUTE(SUBSTITUTE(IF(COUNTIF(N1272,"spare"),"",_xlfn.CONCAT("marpower/",IF(X1272&lt;&gt;"","450000 FIREDETECTION/"&amp;X1272,"450000 FIREDETECTION GENERAL")))," ","-"),"_","-"))</f>
        <v>marpower/450000-firedetection/201h2</v>
      </c>
      <c r="Z1272" s="103" t="str">
        <f t="shared" ref="Z1272:Z1281" si="459">IF(COUNTIF(N1272,"spare"),"","$."&amp;_xlfn.REGEXREPLACE(IF(X1272="",J1272,_xlfn.REGEXREPLACE(J1272,".*_","")),"^FIRE_",""))</f>
        <v>$.alarm</v>
      </c>
      <c r="AB1272" s="6"/>
      <c r="AJ1272" s="80"/>
      <c r="AM1272" s="114">
        <f t="shared" si="455"/>
        <v>1272</v>
      </c>
      <c r="AN1272" s="80"/>
      <c r="AO1272" s="80"/>
      <c r="AP1272" s="80"/>
      <c r="AQ1272" s="80"/>
      <c r="AR1272" s="127" t="s">
        <v>110</v>
      </c>
      <c r="AS1272" s="80"/>
      <c r="AT1272" s="128" t="s">
        <v>9</v>
      </c>
      <c r="AU1272" s="7"/>
      <c r="AV1272" s="129" t="s">
        <v>112</v>
      </c>
      <c r="AW1272" s="126" t="str">
        <f t="shared" si="456"/>
        <v>Please consult operation manual for more information</v>
      </c>
      <c r="AX1272" s="137"/>
      <c r="AY1272" s="147"/>
      <c r="AZ1272" s="167"/>
      <c r="BA1272" s="167"/>
      <c r="BB1272" s="147" t="str">
        <f t="shared" si="457"/>
        <v>1</v>
      </c>
      <c r="BC1272" s="168"/>
      <c r="BD1272" s="165"/>
      <c r="BE1272" s="165"/>
      <c r="BF1272" s="165"/>
      <c r="BG1272" s="165"/>
      <c r="BH1272" s="165"/>
      <c r="BI1272" s="165"/>
      <c r="BJ1272" s="165"/>
      <c r="BK1272" s="165"/>
      <c r="BL1272" s="165"/>
      <c r="BM1272" s="165"/>
      <c r="BN1272" s="165"/>
      <c r="BO1272" s="165"/>
      <c r="BP1272" s="165"/>
      <c r="BQ1272" s="165"/>
      <c r="BS1272" s="6"/>
      <c r="BT1272" s="11"/>
      <c r="BU1272" s="6"/>
      <c r="BV1272" s="6"/>
    </row>
    <row r="1273" spans="1:74" ht="15.75" x14ac:dyDescent="0.25">
      <c r="A1273" s="52" t="s">
        <v>10059</v>
      </c>
      <c r="B1273" s="56"/>
      <c r="C1273" s="7" t="s">
        <v>111</v>
      </c>
      <c r="D1273" s="7" t="s">
        <v>11877</v>
      </c>
      <c r="E1273" s="7"/>
      <c r="F1273" s="64"/>
      <c r="G1273" s="6"/>
      <c r="H1273" s="6"/>
      <c r="I1273" s="10" t="s">
        <v>110</v>
      </c>
      <c r="J1273" s="11" t="s">
        <v>10021</v>
      </c>
      <c r="K1273" s="161"/>
      <c r="L1273" s="176"/>
      <c r="M1273" s="176">
        <v>1000</v>
      </c>
      <c r="O1273" s="162"/>
      <c r="P1273" s="80" t="s">
        <v>8806</v>
      </c>
      <c r="Q1273" s="80" t="s">
        <v>8816</v>
      </c>
      <c r="R1273" s="80"/>
      <c r="S1273" s="163"/>
      <c r="T1273" s="213"/>
      <c r="U1273" s="162"/>
      <c r="V1273" s="164"/>
      <c r="W1273" s="12" t="str">
        <f>IF(COUNTIF(N1273,"spare"),"","Mqtt1")</f>
        <v>Mqtt1</v>
      </c>
      <c r="X1273" s="196" t="s">
        <v>10558</v>
      </c>
      <c r="Y1273" s="6" t="str">
        <f t="shared" ref="Y1273:Y1281" si="460">LOWER(SUBSTITUTE(SUBSTITUTE(IF(COUNTIF(N1273,"spare"),"",_xlfn.CONCAT("marpower/",IF(X1273&lt;&gt;"","450000 FIREDETECTION/"&amp;X1273,"450000 FIREDETECTION GENERAL")))," ","-"),"_","-"))</f>
        <v>marpower/450000-firedetection/201h2</v>
      </c>
      <c r="Z1273" s="103" t="str">
        <f t="shared" si="459"/>
        <v>$.prealarm</v>
      </c>
      <c r="AB1273" s="6"/>
      <c r="AJ1273" s="80"/>
      <c r="AM1273" s="114">
        <f t="shared" si="455"/>
        <v>1273</v>
      </c>
      <c r="AN1273" s="80"/>
      <c r="AO1273" s="80"/>
      <c r="AP1273" s="80"/>
      <c r="AQ1273" s="80"/>
      <c r="AR1273" s="127" t="s">
        <v>110</v>
      </c>
      <c r="AS1273" s="80"/>
      <c r="AT1273" s="128" t="s">
        <v>9</v>
      </c>
      <c r="AU1273" s="7"/>
      <c r="AV1273" s="129" t="s">
        <v>116</v>
      </c>
      <c r="AW1273" s="126" t="str">
        <f t="shared" si="456"/>
        <v>Please consult operation manual for more information</v>
      </c>
      <c r="AX1273" s="137"/>
      <c r="AY1273" s="147"/>
      <c r="AZ1273" s="167"/>
      <c r="BA1273" s="167"/>
      <c r="BB1273" s="147" t="str">
        <f t="shared" si="457"/>
        <v>1</v>
      </c>
      <c r="BC1273" s="168"/>
      <c r="BD1273" s="165"/>
      <c r="BE1273" s="165"/>
      <c r="BF1273" s="165"/>
      <c r="BG1273" s="165"/>
      <c r="BH1273" s="165"/>
      <c r="BI1273" s="165"/>
      <c r="BJ1273" s="165"/>
      <c r="BK1273" s="165"/>
      <c r="BL1273" s="165"/>
      <c r="BM1273" s="165"/>
      <c r="BN1273" s="165"/>
      <c r="BO1273" s="165"/>
      <c r="BP1273" s="165"/>
      <c r="BQ1273" s="165"/>
      <c r="BS1273" s="6"/>
      <c r="BT1273" s="11"/>
      <c r="BU1273" s="6"/>
      <c r="BV1273" s="6"/>
    </row>
    <row r="1274" spans="1:74" ht="15.75" x14ac:dyDescent="0.25">
      <c r="A1274" s="52" t="s">
        <v>10055</v>
      </c>
      <c r="B1274" s="56"/>
      <c r="C1274" s="7" t="s">
        <v>111</v>
      </c>
      <c r="D1274" s="7" t="s">
        <v>11877</v>
      </c>
      <c r="E1274" s="7"/>
      <c r="F1274" s="64"/>
      <c r="G1274" s="6"/>
      <c r="H1274" s="6"/>
      <c r="I1274" s="10" t="s">
        <v>110</v>
      </c>
      <c r="J1274" s="11" t="s">
        <v>10022</v>
      </c>
      <c r="K1274" s="161"/>
      <c r="L1274" s="176"/>
      <c r="M1274" s="176">
        <v>1000</v>
      </c>
      <c r="O1274" s="162"/>
      <c r="P1274" s="80" t="s">
        <v>8807</v>
      </c>
      <c r="Q1274" s="80" t="s">
        <v>8817</v>
      </c>
      <c r="R1274" s="80"/>
      <c r="S1274" s="163"/>
      <c r="T1274" s="213"/>
      <c r="U1274" s="162"/>
      <c r="V1274" s="164"/>
      <c r="W1274" s="12" t="str">
        <f>IF(COUNTIF(N1274,"spare"),"","Mqtt1")</f>
        <v>Mqtt1</v>
      </c>
      <c r="X1274" s="196" t="s">
        <v>10558</v>
      </c>
      <c r="Y1274" s="6" t="str">
        <f t="shared" si="460"/>
        <v>marpower/450000-firedetection/201h2</v>
      </c>
      <c r="Z1274" s="103" t="str">
        <f t="shared" si="459"/>
        <v>$.fault</v>
      </c>
      <c r="AB1274" s="6"/>
      <c r="AJ1274" s="80"/>
      <c r="AM1274" s="114">
        <f t="shared" si="455"/>
        <v>1274</v>
      </c>
      <c r="AN1274" s="80"/>
      <c r="AO1274" s="80"/>
      <c r="AP1274" s="80"/>
      <c r="AQ1274" s="80"/>
      <c r="AR1274" s="127" t="s">
        <v>110</v>
      </c>
      <c r="AS1274" s="80"/>
      <c r="AT1274" s="128" t="s">
        <v>9</v>
      </c>
      <c r="AU1274" s="7"/>
      <c r="AV1274" s="129" t="s">
        <v>112</v>
      </c>
      <c r="AW1274" s="126" t="str">
        <f t="shared" si="456"/>
        <v>Please consult operation manual for more information</v>
      </c>
      <c r="AX1274" s="137"/>
      <c r="AY1274" s="147"/>
      <c r="AZ1274" s="167"/>
      <c r="BA1274" s="167"/>
      <c r="BB1274" s="147" t="str">
        <f t="shared" si="457"/>
        <v>1</v>
      </c>
      <c r="BC1274" s="168"/>
      <c r="BD1274" s="165"/>
      <c r="BE1274" s="165"/>
      <c r="BF1274" s="165"/>
      <c r="BG1274" s="165"/>
      <c r="BH1274" s="165"/>
      <c r="BI1274" s="165"/>
      <c r="BJ1274" s="165"/>
      <c r="BK1274" s="165"/>
      <c r="BL1274" s="165"/>
      <c r="BM1274" s="165"/>
      <c r="BN1274" s="165"/>
      <c r="BO1274" s="165"/>
      <c r="BP1274" s="165"/>
      <c r="BQ1274" s="165"/>
      <c r="BS1274" s="6"/>
      <c r="BT1274" s="11"/>
      <c r="BU1274" s="6"/>
      <c r="BV1274" s="6"/>
    </row>
    <row r="1275" spans="1:74" ht="15.75" x14ac:dyDescent="0.25">
      <c r="A1275" s="52" t="s">
        <v>10055</v>
      </c>
      <c r="B1275" s="56"/>
      <c r="C1275" s="7" t="s">
        <v>111</v>
      </c>
      <c r="D1275" s="7" t="s">
        <v>11877</v>
      </c>
      <c r="E1275" s="7"/>
      <c r="F1275" s="64"/>
      <c r="G1275" s="6"/>
      <c r="H1275" s="6"/>
      <c r="I1275" s="10" t="s">
        <v>110</v>
      </c>
      <c r="J1275" s="11" t="s">
        <v>10023</v>
      </c>
      <c r="K1275" s="161"/>
      <c r="L1275" s="176"/>
      <c r="M1275" s="176">
        <v>1000</v>
      </c>
      <c r="O1275" s="162"/>
      <c r="P1275" s="80" t="s">
        <v>8808</v>
      </c>
      <c r="Q1275" s="80" t="s">
        <v>8818</v>
      </c>
      <c r="R1275" s="80"/>
      <c r="S1275" s="163"/>
      <c r="T1275" s="213"/>
      <c r="U1275" s="162"/>
      <c r="V1275" s="164"/>
      <c r="W1275" s="12" t="str">
        <f>IF(COUNTIF(N1275,"spare"),"","Mqtt1")</f>
        <v>Mqtt1</v>
      </c>
      <c r="X1275" s="196" t="s">
        <v>10558</v>
      </c>
      <c r="Y1275" s="6" t="str">
        <f t="shared" si="460"/>
        <v>marpower/450000-firedetection/201h2</v>
      </c>
      <c r="Z1275" s="103" t="str">
        <f t="shared" si="459"/>
        <v>$.disabled</v>
      </c>
      <c r="AB1275" s="6"/>
      <c r="AJ1275" s="80"/>
      <c r="AM1275" s="114">
        <f t="shared" si="455"/>
        <v>1275</v>
      </c>
      <c r="AN1275" s="80"/>
      <c r="AO1275" s="80"/>
      <c r="AP1275" s="80"/>
      <c r="AQ1275" s="80"/>
      <c r="AR1275" s="127" t="s">
        <v>110</v>
      </c>
      <c r="AS1275" s="80"/>
      <c r="AT1275" s="128" t="s">
        <v>9</v>
      </c>
      <c r="AU1275" s="7"/>
      <c r="AV1275" s="129" t="s">
        <v>112</v>
      </c>
      <c r="AW1275" s="126" t="str">
        <f t="shared" si="456"/>
        <v>Please consult operation manual for more information</v>
      </c>
      <c r="AX1275" s="137"/>
      <c r="AY1275" s="147"/>
      <c r="AZ1275" s="167"/>
      <c r="BA1275" s="167"/>
      <c r="BB1275" s="147" t="str">
        <f t="shared" si="457"/>
        <v>1</v>
      </c>
      <c r="BC1275" s="168"/>
      <c r="BD1275" s="165"/>
      <c r="BE1275" s="165"/>
      <c r="BF1275" s="165"/>
      <c r="BG1275" s="165"/>
      <c r="BH1275" s="165"/>
      <c r="BI1275" s="165"/>
      <c r="BJ1275" s="165"/>
      <c r="BK1275" s="165"/>
      <c r="BL1275" s="165"/>
      <c r="BM1275" s="165"/>
      <c r="BN1275" s="165"/>
      <c r="BO1275" s="165"/>
      <c r="BP1275" s="165"/>
      <c r="BQ1275" s="165"/>
      <c r="BS1275" s="6"/>
      <c r="BT1275" s="11"/>
      <c r="BU1275" s="6"/>
      <c r="BV1275" s="6"/>
    </row>
    <row r="1276" spans="1:74" ht="15.75" x14ac:dyDescent="0.25">
      <c r="A1276" s="52" t="s">
        <v>10055</v>
      </c>
      <c r="B1276" s="56"/>
      <c r="C1276" s="7" t="s">
        <v>111</v>
      </c>
      <c r="D1276" s="7" t="s">
        <v>11877</v>
      </c>
      <c r="E1276" s="7"/>
      <c r="F1276" s="64"/>
      <c r="G1276" s="6"/>
      <c r="H1276" s="6"/>
      <c r="I1276" s="10" t="s">
        <v>110</v>
      </c>
      <c r="J1276" s="11" t="s">
        <v>10024</v>
      </c>
      <c r="K1276" s="161"/>
      <c r="L1276" s="176"/>
      <c r="M1276" s="176">
        <v>1000</v>
      </c>
      <c r="O1276" s="162"/>
      <c r="P1276" s="80" t="s">
        <v>8809</v>
      </c>
      <c r="Q1276" s="80" t="s">
        <v>8819</v>
      </c>
      <c r="R1276" s="80"/>
      <c r="S1276" s="163"/>
      <c r="T1276" s="213"/>
      <c r="U1276" s="162"/>
      <c r="V1276" s="164"/>
      <c r="W1276" s="12" t="str">
        <f>IF(COUNTIF(N1276,"spare"),"","Mqtt1")</f>
        <v>Mqtt1</v>
      </c>
      <c r="X1276" s="196" t="s">
        <v>10558</v>
      </c>
      <c r="Y1276" s="6" t="str">
        <f t="shared" si="460"/>
        <v>marpower/450000-firedetection/201h2</v>
      </c>
      <c r="Z1276" s="103" t="str">
        <f t="shared" si="459"/>
        <v>$.test</v>
      </c>
      <c r="AB1276" s="6"/>
      <c r="AJ1276" s="80"/>
      <c r="AM1276" s="114" t="str">
        <f t="shared" si="455"/>
        <v/>
      </c>
      <c r="AN1276" s="80"/>
      <c r="AO1276" s="80"/>
      <c r="AP1276" s="80"/>
      <c r="AQ1276" s="80"/>
      <c r="AR1276" s="127"/>
      <c r="AS1276" s="80"/>
      <c r="AT1276" s="7"/>
      <c r="AU1276" s="7"/>
      <c r="AV1276" s="165"/>
      <c r="AW1276" s="126" t="str">
        <f t="shared" si="456"/>
        <v/>
      </c>
      <c r="AX1276" s="137"/>
      <c r="AY1276" s="147"/>
      <c r="AZ1276" s="167"/>
      <c r="BA1276" s="167"/>
      <c r="BB1276" s="147" t="str">
        <f t="shared" si="457"/>
        <v/>
      </c>
      <c r="BC1276" s="168"/>
      <c r="BD1276" s="165"/>
      <c r="BE1276" s="165"/>
      <c r="BF1276" s="165"/>
      <c r="BG1276" s="165"/>
      <c r="BH1276" s="165"/>
      <c r="BI1276" s="165"/>
      <c r="BJ1276" s="165"/>
      <c r="BK1276" s="165"/>
      <c r="BL1276" s="165"/>
      <c r="BM1276" s="165"/>
      <c r="BN1276" s="165"/>
      <c r="BO1276" s="165"/>
      <c r="BP1276" s="165"/>
      <c r="BQ1276" s="165"/>
      <c r="BS1276" s="6"/>
      <c r="BT1276" s="11"/>
      <c r="BU1276" s="6"/>
      <c r="BV1276" s="6"/>
    </row>
    <row r="1277" spans="1:74" ht="15.75" x14ac:dyDescent="0.25">
      <c r="A1277" s="52" t="s">
        <v>10055</v>
      </c>
      <c r="B1277" s="56"/>
      <c r="C1277" s="7" t="s">
        <v>111</v>
      </c>
      <c r="D1277" s="7" t="s">
        <v>11877</v>
      </c>
      <c r="E1277" s="7"/>
      <c r="F1277" s="64"/>
      <c r="G1277" s="6"/>
      <c r="H1277" s="6"/>
      <c r="I1277" s="10" t="s">
        <v>110</v>
      </c>
      <c r="J1277" s="11" t="s">
        <v>10025</v>
      </c>
      <c r="K1277" s="161"/>
      <c r="L1277" s="176"/>
      <c r="M1277" s="176">
        <v>1000</v>
      </c>
      <c r="O1277" s="162"/>
      <c r="P1277" s="80" t="s">
        <v>8810</v>
      </c>
      <c r="Q1277" s="80" t="s">
        <v>8820</v>
      </c>
      <c r="R1277" s="80"/>
      <c r="S1277" s="163"/>
      <c r="T1277" s="213"/>
      <c r="U1277" s="162"/>
      <c r="V1277" s="164"/>
      <c r="W1277" s="12" t="str">
        <f t="shared" ref="W1277" si="461">IF(COUNTIF(N1277,"spare"),"","Mqtt1")</f>
        <v>Mqtt1</v>
      </c>
      <c r="X1277" s="196" t="s">
        <v>10559</v>
      </c>
      <c r="Y1277" s="6" t="str">
        <f t="shared" si="460"/>
        <v>marpower/450000-firedetection/201h3</v>
      </c>
      <c r="Z1277" s="103" t="str">
        <f t="shared" si="459"/>
        <v>$.alarm</v>
      </c>
      <c r="AB1277" s="6"/>
      <c r="AJ1277" s="80"/>
      <c r="AM1277" s="114">
        <f t="shared" si="455"/>
        <v>1277</v>
      </c>
      <c r="AN1277" s="80"/>
      <c r="AO1277" s="80"/>
      <c r="AP1277" s="80"/>
      <c r="AQ1277" s="80"/>
      <c r="AR1277" s="127" t="s">
        <v>110</v>
      </c>
      <c r="AS1277" s="80"/>
      <c r="AT1277" s="128" t="s">
        <v>9</v>
      </c>
      <c r="AU1277" s="7"/>
      <c r="AV1277" s="129" t="s">
        <v>112</v>
      </c>
      <c r="AW1277" s="126" t="str">
        <f t="shared" si="456"/>
        <v>Please consult operation manual for more information</v>
      </c>
      <c r="AX1277" s="137"/>
      <c r="AY1277" s="147"/>
      <c r="AZ1277" s="167"/>
      <c r="BA1277" s="167"/>
      <c r="BB1277" s="147" t="str">
        <f t="shared" si="457"/>
        <v>1</v>
      </c>
      <c r="BC1277" s="168"/>
      <c r="BD1277" s="165"/>
      <c r="BE1277" s="165"/>
      <c r="BF1277" s="165"/>
      <c r="BG1277" s="165"/>
      <c r="BH1277" s="165"/>
      <c r="BI1277" s="165"/>
      <c r="BJ1277" s="165"/>
      <c r="BK1277" s="165"/>
      <c r="BL1277" s="165"/>
      <c r="BM1277" s="165"/>
      <c r="BN1277" s="165"/>
      <c r="BO1277" s="165"/>
      <c r="BP1277" s="165"/>
      <c r="BQ1277" s="165"/>
      <c r="BS1277" s="6"/>
      <c r="BT1277" s="11"/>
      <c r="BU1277" s="6"/>
      <c r="BV1277" s="6"/>
    </row>
    <row r="1278" spans="1:74" ht="15.75" x14ac:dyDescent="0.25">
      <c r="A1278" s="52" t="s">
        <v>10059</v>
      </c>
      <c r="B1278" s="56"/>
      <c r="C1278" s="7" t="s">
        <v>111</v>
      </c>
      <c r="D1278" s="7" t="s">
        <v>11877</v>
      </c>
      <c r="E1278" s="7"/>
      <c r="F1278" s="64"/>
      <c r="G1278" s="6"/>
      <c r="H1278" s="6"/>
      <c r="I1278" s="10" t="s">
        <v>110</v>
      </c>
      <c r="J1278" s="11" t="s">
        <v>10026</v>
      </c>
      <c r="K1278" s="161"/>
      <c r="L1278" s="176"/>
      <c r="M1278" s="176">
        <v>1000</v>
      </c>
      <c r="O1278" s="162"/>
      <c r="P1278" s="80" t="s">
        <v>8811</v>
      </c>
      <c r="Q1278" s="80" t="s">
        <v>8821</v>
      </c>
      <c r="R1278" s="80"/>
      <c r="S1278" s="163"/>
      <c r="T1278" s="213"/>
      <c r="U1278" s="162"/>
      <c r="V1278" s="164"/>
      <c r="W1278" s="12" t="str">
        <f>IF(COUNTIF(N1278,"spare"),"","Mqtt1")</f>
        <v>Mqtt1</v>
      </c>
      <c r="X1278" s="196" t="s">
        <v>10559</v>
      </c>
      <c r="Y1278" s="6" t="str">
        <f t="shared" si="460"/>
        <v>marpower/450000-firedetection/201h3</v>
      </c>
      <c r="Z1278" s="103" t="str">
        <f t="shared" si="459"/>
        <v>$.prealarm</v>
      </c>
      <c r="AB1278" s="6"/>
      <c r="AJ1278" s="80"/>
      <c r="AM1278" s="114">
        <f t="shared" si="455"/>
        <v>1278</v>
      </c>
      <c r="AN1278" s="80"/>
      <c r="AO1278" s="80"/>
      <c r="AP1278" s="80"/>
      <c r="AQ1278" s="80"/>
      <c r="AR1278" s="127" t="s">
        <v>110</v>
      </c>
      <c r="AS1278" s="80"/>
      <c r="AT1278" s="128" t="s">
        <v>9</v>
      </c>
      <c r="AU1278" s="7"/>
      <c r="AV1278" s="129" t="s">
        <v>116</v>
      </c>
      <c r="AW1278" s="126" t="str">
        <f t="shared" si="456"/>
        <v>Please consult operation manual for more information</v>
      </c>
      <c r="AX1278" s="137"/>
      <c r="AY1278" s="147"/>
      <c r="AZ1278" s="167"/>
      <c r="BA1278" s="167"/>
      <c r="BB1278" s="147" t="str">
        <f t="shared" si="457"/>
        <v>1</v>
      </c>
      <c r="BC1278" s="168"/>
      <c r="BD1278" s="165"/>
      <c r="BE1278" s="165"/>
      <c r="BF1278" s="165"/>
      <c r="BG1278" s="165"/>
      <c r="BH1278" s="165"/>
      <c r="BI1278" s="165"/>
      <c r="BJ1278" s="165"/>
      <c r="BK1278" s="165"/>
      <c r="BL1278" s="165"/>
      <c r="BM1278" s="165"/>
      <c r="BN1278" s="165"/>
      <c r="BO1278" s="165"/>
      <c r="BP1278" s="165"/>
      <c r="BQ1278" s="165"/>
      <c r="BS1278" s="6"/>
      <c r="BT1278" s="11"/>
      <c r="BU1278" s="6"/>
      <c r="BV1278" s="6"/>
    </row>
    <row r="1279" spans="1:74" ht="15.75" x14ac:dyDescent="0.25">
      <c r="A1279" s="52" t="s">
        <v>10055</v>
      </c>
      <c r="B1279" s="56"/>
      <c r="C1279" s="7" t="s">
        <v>111</v>
      </c>
      <c r="D1279" s="7" t="s">
        <v>11877</v>
      </c>
      <c r="E1279" s="7"/>
      <c r="F1279" s="64"/>
      <c r="G1279" s="6"/>
      <c r="H1279" s="6"/>
      <c r="I1279" s="10" t="s">
        <v>110</v>
      </c>
      <c r="J1279" s="11" t="s">
        <v>10027</v>
      </c>
      <c r="K1279" s="161"/>
      <c r="L1279" s="176"/>
      <c r="M1279" s="176">
        <v>1000</v>
      </c>
      <c r="O1279" s="162"/>
      <c r="P1279" s="80" t="s">
        <v>8812</v>
      </c>
      <c r="Q1279" s="80" t="s">
        <v>8822</v>
      </c>
      <c r="R1279" s="80"/>
      <c r="S1279" s="163"/>
      <c r="T1279" s="213"/>
      <c r="U1279" s="162"/>
      <c r="V1279" s="164"/>
      <c r="W1279" s="12" t="str">
        <f>IF(COUNTIF(N1279,"spare"),"","Mqtt1")</f>
        <v>Mqtt1</v>
      </c>
      <c r="X1279" s="196" t="s">
        <v>10559</v>
      </c>
      <c r="Y1279" s="6" t="str">
        <f t="shared" si="460"/>
        <v>marpower/450000-firedetection/201h3</v>
      </c>
      <c r="Z1279" s="103" t="str">
        <f t="shared" si="459"/>
        <v>$.fault</v>
      </c>
      <c r="AB1279" s="6"/>
      <c r="AJ1279" s="80"/>
      <c r="AM1279" s="114">
        <f t="shared" si="455"/>
        <v>1279</v>
      </c>
      <c r="AN1279" s="80"/>
      <c r="AO1279" s="80"/>
      <c r="AP1279" s="80"/>
      <c r="AQ1279" s="80"/>
      <c r="AR1279" s="127" t="s">
        <v>110</v>
      </c>
      <c r="AS1279" s="80"/>
      <c r="AT1279" s="128" t="s">
        <v>9</v>
      </c>
      <c r="AU1279" s="7"/>
      <c r="AV1279" s="129" t="s">
        <v>112</v>
      </c>
      <c r="AW1279" s="126" t="str">
        <f t="shared" si="456"/>
        <v>Please consult operation manual for more information</v>
      </c>
      <c r="AX1279" s="137"/>
      <c r="AY1279" s="147"/>
      <c r="AZ1279" s="167"/>
      <c r="BA1279" s="167"/>
      <c r="BB1279" s="147" t="str">
        <f t="shared" si="457"/>
        <v>1</v>
      </c>
      <c r="BC1279" s="168"/>
      <c r="BD1279" s="165"/>
      <c r="BE1279" s="165"/>
      <c r="BF1279" s="165"/>
      <c r="BG1279" s="165"/>
      <c r="BH1279" s="165"/>
      <c r="BI1279" s="165"/>
      <c r="BJ1279" s="165"/>
      <c r="BK1279" s="165"/>
      <c r="BL1279" s="165"/>
      <c r="BM1279" s="165"/>
      <c r="BN1279" s="165"/>
      <c r="BO1279" s="165"/>
      <c r="BP1279" s="165"/>
      <c r="BQ1279" s="165"/>
      <c r="BS1279" s="6"/>
      <c r="BT1279" s="11"/>
      <c r="BU1279" s="6"/>
      <c r="BV1279" s="6"/>
    </row>
    <row r="1280" spans="1:74" ht="15.75" x14ac:dyDescent="0.25">
      <c r="A1280" s="52" t="s">
        <v>10055</v>
      </c>
      <c r="B1280" s="56"/>
      <c r="C1280" s="7" t="s">
        <v>111</v>
      </c>
      <c r="D1280" s="7" t="s">
        <v>11877</v>
      </c>
      <c r="E1280" s="7"/>
      <c r="F1280" s="64"/>
      <c r="G1280" s="6"/>
      <c r="H1280" s="6"/>
      <c r="I1280" s="10" t="s">
        <v>110</v>
      </c>
      <c r="J1280" s="11" t="s">
        <v>10028</v>
      </c>
      <c r="K1280" s="161"/>
      <c r="L1280" s="176"/>
      <c r="M1280" s="176">
        <v>1000</v>
      </c>
      <c r="O1280" s="162"/>
      <c r="P1280" s="80" t="s">
        <v>8813</v>
      </c>
      <c r="Q1280" s="80" t="s">
        <v>8823</v>
      </c>
      <c r="R1280" s="80"/>
      <c r="S1280" s="163"/>
      <c r="T1280" s="213"/>
      <c r="U1280" s="162"/>
      <c r="V1280" s="164"/>
      <c r="W1280" s="12" t="str">
        <f>IF(COUNTIF(N1280,"spare"),"","Mqtt1")</f>
        <v>Mqtt1</v>
      </c>
      <c r="X1280" s="196" t="s">
        <v>10559</v>
      </c>
      <c r="Y1280" s="6" t="str">
        <f t="shared" si="460"/>
        <v>marpower/450000-firedetection/201h3</v>
      </c>
      <c r="Z1280" s="103" t="str">
        <f t="shared" si="459"/>
        <v>$.disabled</v>
      </c>
      <c r="AB1280" s="6"/>
      <c r="AJ1280" s="80"/>
      <c r="AM1280" s="114">
        <f t="shared" si="455"/>
        <v>1280</v>
      </c>
      <c r="AN1280" s="80"/>
      <c r="AO1280" s="80"/>
      <c r="AP1280" s="80"/>
      <c r="AQ1280" s="80"/>
      <c r="AR1280" s="127" t="s">
        <v>110</v>
      </c>
      <c r="AS1280" s="80"/>
      <c r="AT1280" s="128" t="s">
        <v>9</v>
      </c>
      <c r="AU1280" s="7"/>
      <c r="AV1280" s="129" t="s">
        <v>112</v>
      </c>
      <c r="AW1280" s="126" t="str">
        <f t="shared" si="456"/>
        <v>Please consult operation manual for more information</v>
      </c>
      <c r="AX1280" s="137"/>
      <c r="AY1280" s="147"/>
      <c r="AZ1280" s="167"/>
      <c r="BA1280" s="167"/>
      <c r="BB1280" s="147" t="str">
        <f t="shared" si="457"/>
        <v>1</v>
      </c>
      <c r="BC1280" s="168"/>
      <c r="BD1280" s="165"/>
      <c r="BE1280" s="165"/>
      <c r="BF1280" s="165"/>
      <c r="BG1280" s="165"/>
      <c r="BH1280" s="165"/>
      <c r="BI1280" s="165"/>
      <c r="BJ1280" s="165"/>
      <c r="BK1280" s="165"/>
      <c r="BL1280" s="165"/>
      <c r="BM1280" s="165"/>
      <c r="BN1280" s="165"/>
      <c r="BO1280" s="165"/>
      <c r="BP1280" s="165"/>
      <c r="BQ1280" s="165"/>
      <c r="BS1280" s="6"/>
      <c r="BT1280" s="11"/>
      <c r="BU1280" s="6"/>
      <c r="BV1280" s="6"/>
    </row>
    <row r="1281" spans="1:74" ht="15.75" x14ac:dyDescent="0.25">
      <c r="A1281" s="52" t="s">
        <v>10055</v>
      </c>
      <c r="B1281" s="56"/>
      <c r="C1281" s="7" t="s">
        <v>111</v>
      </c>
      <c r="D1281" s="7" t="s">
        <v>11877</v>
      </c>
      <c r="E1281" s="7"/>
      <c r="F1281" s="64"/>
      <c r="G1281" s="6"/>
      <c r="H1281" s="6"/>
      <c r="I1281" s="10" t="s">
        <v>110</v>
      </c>
      <c r="J1281" s="11" t="s">
        <v>10029</v>
      </c>
      <c r="K1281" s="161"/>
      <c r="L1281" s="176"/>
      <c r="M1281" s="176">
        <v>1000</v>
      </c>
      <c r="O1281" s="162"/>
      <c r="P1281" s="80" t="s">
        <v>8814</v>
      </c>
      <c r="Q1281" s="80" t="s">
        <v>8824</v>
      </c>
      <c r="R1281" s="80"/>
      <c r="S1281" s="163"/>
      <c r="T1281" s="213"/>
      <c r="U1281" s="162"/>
      <c r="V1281" s="164"/>
      <c r="W1281" s="12" t="str">
        <f>IF(COUNTIF(N1281,"spare"),"","Mqtt1")</f>
        <v>Mqtt1</v>
      </c>
      <c r="X1281" s="196" t="s">
        <v>10559</v>
      </c>
      <c r="Y1281" s="6" t="str">
        <f t="shared" si="460"/>
        <v>marpower/450000-firedetection/201h3</v>
      </c>
      <c r="Z1281" s="103" t="str">
        <f t="shared" si="459"/>
        <v>$.test</v>
      </c>
      <c r="AB1281" s="6"/>
      <c r="AJ1281" s="80"/>
      <c r="AM1281" s="114" t="str">
        <f t="shared" si="455"/>
        <v/>
      </c>
      <c r="AN1281" s="80"/>
      <c r="AO1281" s="80"/>
      <c r="AP1281" s="80"/>
      <c r="AQ1281" s="80"/>
      <c r="AR1281" s="127"/>
      <c r="AS1281" s="80"/>
      <c r="AT1281" s="7"/>
      <c r="AU1281" s="7"/>
      <c r="AV1281" s="165"/>
      <c r="AW1281" s="126" t="str">
        <f t="shared" si="456"/>
        <v/>
      </c>
      <c r="AX1281" s="137"/>
      <c r="AY1281" s="147"/>
      <c r="AZ1281" s="167"/>
      <c r="BA1281" s="167"/>
      <c r="BB1281" s="147" t="str">
        <f t="shared" si="457"/>
        <v/>
      </c>
      <c r="BC1281" s="168"/>
      <c r="BD1281" s="165"/>
      <c r="BE1281" s="165"/>
      <c r="BF1281" s="165"/>
      <c r="BG1281" s="165"/>
      <c r="BH1281" s="165"/>
      <c r="BI1281" s="165"/>
      <c r="BJ1281" s="165"/>
      <c r="BK1281" s="165"/>
      <c r="BL1281" s="165"/>
      <c r="BM1281" s="165"/>
      <c r="BN1281" s="165"/>
      <c r="BO1281" s="165"/>
      <c r="BP1281" s="165"/>
      <c r="BQ1281" s="165"/>
      <c r="BS1281" s="6"/>
      <c r="BT1281" s="11"/>
      <c r="BU1281" s="6"/>
      <c r="BV1281" s="6"/>
    </row>
    <row r="1282" spans="1:74" ht="15.75" x14ac:dyDescent="0.25">
      <c r="A1282" s="52" t="s">
        <v>10055</v>
      </c>
      <c r="B1282" s="56"/>
      <c r="C1282" s="7" t="s">
        <v>9455</v>
      </c>
      <c r="D1282" s="7" t="s">
        <v>11877</v>
      </c>
      <c r="E1282" s="7"/>
      <c r="F1282" s="64"/>
      <c r="G1282" s="6"/>
      <c r="H1282" s="6"/>
      <c r="I1282"/>
      <c r="J1282" s="11" t="s">
        <v>8825</v>
      </c>
      <c r="K1282" s="161" t="s">
        <v>511</v>
      </c>
      <c r="L1282" s="176"/>
      <c r="M1282" s="176">
        <v>1000</v>
      </c>
      <c r="N1282" s="80" t="s">
        <v>1396</v>
      </c>
      <c r="O1282" s="162"/>
      <c r="P1282" s="80" t="s">
        <v>8826</v>
      </c>
      <c r="Q1282" s="80"/>
      <c r="R1282" s="80"/>
      <c r="S1282" s="163"/>
      <c r="T1282" s="213"/>
      <c r="U1282" s="162"/>
      <c r="V1282" s="164"/>
      <c r="W1282" s="12"/>
      <c r="X1282" s="196" t="s">
        <v>10445</v>
      </c>
      <c r="Y1282" s="6"/>
      <c r="Z1282" s="103"/>
      <c r="AA1282" s="12">
        <v>1</v>
      </c>
      <c r="AB1282" s="6" t="s">
        <v>196</v>
      </c>
      <c r="AC1282" s="103">
        <v>73</v>
      </c>
      <c r="AJ1282" s="80"/>
      <c r="AK1282" s="113" t="s">
        <v>11878</v>
      </c>
      <c r="AM1282" s="114" t="str">
        <f t="shared" ref="AM1282:AM1303" si="462">IF(ISBLANK(AT1282),"",ROW())</f>
        <v/>
      </c>
      <c r="AN1282" s="80"/>
      <c r="AO1282" s="80"/>
      <c r="AP1282" s="80"/>
      <c r="AQ1282" s="80"/>
      <c r="AR1282" s="127"/>
      <c r="AS1282" s="80"/>
      <c r="AT1282" s="128"/>
      <c r="AU1282" s="7"/>
      <c r="AV1282" s="129"/>
      <c r="AW1282" s="126" t="str">
        <f t="shared" ref="AW1282:AW1303" si="463">IF(ISNUMBER(AM1282),"Please consult operation manual for more information","")</f>
        <v/>
      </c>
      <c r="AX1282" s="137"/>
      <c r="AY1282" s="147"/>
      <c r="AZ1282" s="167"/>
      <c r="BA1282" s="167"/>
      <c r="BB1282" s="147" t="str">
        <f t="shared" ref="BB1282:BB1303" si="464">IF(ISNUMBER(AM1282),"1","")</f>
        <v/>
      </c>
      <c r="BC1282" s="168"/>
      <c r="BD1282" s="165"/>
      <c r="BE1282" s="165"/>
      <c r="BF1282" s="165"/>
      <c r="BG1282" s="165"/>
      <c r="BH1282" s="165"/>
      <c r="BI1282" s="165"/>
      <c r="BJ1282" s="165"/>
      <c r="BK1282" s="165"/>
      <c r="BL1282" s="165"/>
      <c r="BM1282" s="165"/>
      <c r="BN1282" s="165"/>
      <c r="BO1282" s="165"/>
      <c r="BP1282" s="165"/>
      <c r="BQ1282" s="165"/>
      <c r="BS1282" s="6"/>
      <c r="BT1282" s="11"/>
      <c r="BU1282" s="6"/>
      <c r="BV1282" s="6"/>
    </row>
    <row r="1283" spans="1:74" ht="15.75" x14ac:dyDescent="0.25">
      <c r="A1283" s="52" t="s">
        <v>10055</v>
      </c>
      <c r="B1283" s="56"/>
      <c r="C1283" s="7" t="s">
        <v>111</v>
      </c>
      <c r="D1283" s="7" t="s">
        <v>11877</v>
      </c>
      <c r="E1283" s="7"/>
      <c r="F1283" s="64"/>
      <c r="G1283" s="6"/>
      <c r="H1283" s="6"/>
      <c r="I1283" s="10" t="s">
        <v>110</v>
      </c>
      <c r="J1283" s="11" t="s">
        <v>10030</v>
      </c>
      <c r="K1283" s="161"/>
      <c r="L1283" s="176"/>
      <c r="M1283" s="176">
        <v>1000</v>
      </c>
      <c r="O1283" s="162"/>
      <c r="P1283" s="80" t="s">
        <v>8837</v>
      </c>
      <c r="Q1283" s="80" t="s">
        <v>8827</v>
      </c>
      <c r="R1283" s="80"/>
      <c r="S1283" s="163"/>
      <c r="T1283" s="213"/>
      <c r="U1283" s="162"/>
      <c r="V1283" s="164"/>
      <c r="W1283" s="12" t="str">
        <f t="shared" ref="W1283" si="465">IF(COUNTIF(N1283,"spare"),"","Mqtt1")</f>
        <v>Mqtt1</v>
      </c>
      <c r="X1283" s="196" t="s">
        <v>10560</v>
      </c>
      <c r="Y1283" s="6" t="str">
        <f>LOWER(SUBSTITUTE(SUBSTITUTE(IF(COUNTIF(N1283,"spare"),"",_xlfn.CONCAT("marpower/",IF(X1283&lt;&gt;"","450000 FIREDETECTION/"&amp;X1283,"450000 FIREDETECTION GENERAL")))," ","-"),"_","-"))</f>
        <v>marpower/450000-firedetection/201h12</v>
      </c>
      <c r="Z1283" s="103" t="str">
        <f t="shared" ref="Z1283:Z1292" si="466">IF(COUNTIF(N1283,"spare"),"","$."&amp;_xlfn.REGEXREPLACE(IF(X1283="",J1283,_xlfn.REGEXREPLACE(J1283,".*_","")),"^FIRE_",""))</f>
        <v>$.alarm</v>
      </c>
      <c r="AB1283" s="6"/>
      <c r="AJ1283" s="80"/>
      <c r="AM1283" s="114">
        <f t="shared" si="462"/>
        <v>1283</v>
      </c>
      <c r="AN1283" s="80"/>
      <c r="AO1283" s="80"/>
      <c r="AP1283" s="80"/>
      <c r="AQ1283" s="80"/>
      <c r="AR1283" s="127" t="s">
        <v>110</v>
      </c>
      <c r="AS1283" s="80"/>
      <c r="AT1283" s="128" t="s">
        <v>9</v>
      </c>
      <c r="AU1283" s="7"/>
      <c r="AV1283" s="129" t="s">
        <v>112</v>
      </c>
      <c r="AW1283" s="126" t="str">
        <f t="shared" si="463"/>
        <v>Please consult operation manual for more information</v>
      </c>
      <c r="AX1283" s="137"/>
      <c r="AY1283" s="147"/>
      <c r="AZ1283" s="167"/>
      <c r="BA1283" s="167"/>
      <c r="BB1283" s="147" t="str">
        <f t="shared" si="464"/>
        <v>1</v>
      </c>
      <c r="BC1283" s="168"/>
      <c r="BD1283" s="165"/>
      <c r="BE1283" s="165"/>
      <c r="BF1283" s="165"/>
      <c r="BG1283" s="165"/>
      <c r="BH1283" s="165"/>
      <c r="BI1283" s="165"/>
      <c r="BJ1283" s="165"/>
      <c r="BK1283" s="165"/>
      <c r="BL1283" s="165"/>
      <c r="BM1283" s="165"/>
      <c r="BN1283" s="165"/>
      <c r="BO1283" s="165"/>
      <c r="BP1283" s="165"/>
      <c r="BQ1283" s="165"/>
      <c r="BS1283" s="6"/>
      <c r="BT1283" s="11"/>
      <c r="BU1283" s="6"/>
      <c r="BV1283" s="6"/>
    </row>
    <row r="1284" spans="1:74" ht="15.75" x14ac:dyDescent="0.25">
      <c r="A1284" s="52" t="s">
        <v>10059</v>
      </c>
      <c r="B1284" s="56"/>
      <c r="C1284" s="7" t="s">
        <v>111</v>
      </c>
      <c r="D1284" s="7" t="s">
        <v>11877</v>
      </c>
      <c r="E1284" s="7"/>
      <c r="F1284" s="64"/>
      <c r="G1284" s="6"/>
      <c r="H1284" s="6"/>
      <c r="I1284" s="10" t="s">
        <v>110</v>
      </c>
      <c r="J1284" s="11" t="s">
        <v>10031</v>
      </c>
      <c r="K1284" s="161"/>
      <c r="L1284" s="176"/>
      <c r="M1284" s="176">
        <v>1000</v>
      </c>
      <c r="O1284" s="162"/>
      <c r="P1284" s="80" t="s">
        <v>8838</v>
      </c>
      <c r="Q1284" s="80" t="s">
        <v>8828</v>
      </c>
      <c r="R1284" s="80"/>
      <c r="S1284" s="163"/>
      <c r="T1284" s="213"/>
      <c r="U1284" s="162"/>
      <c r="V1284" s="164"/>
      <c r="W1284" s="12" t="str">
        <f>IF(COUNTIF(N1284,"spare"),"","Mqtt1")</f>
        <v>Mqtt1</v>
      </c>
      <c r="X1284" s="196" t="s">
        <v>10560</v>
      </c>
      <c r="Y1284" s="6" t="str">
        <f t="shared" ref="Y1284:Y1292" si="467">LOWER(SUBSTITUTE(SUBSTITUTE(IF(COUNTIF(N1284,"spare"),"",_xlfn.CONCAT("marpower/",IF(X1284&lt;&gt;"","450000 FIREDETECTION/"&amp;X1284,"450000 FIREDETECTION GENERAL")))," ","-"),"_","-"))</f>
        <v>marpower/450000-firedetection/201h12</v>
      </c>
      <c r="Z1284" s="103" t="str">
        <f t="shared" si="466"/>
        <v>$.prealarm</v>
      </c>
      <c r="AB1284" s="6"/>
      <c r="AJ1284" s="80"/>
      <c r="AM1284" s="114">
        <f t="shared" si="462"/>
        <v>1284</v>
      </c>
      <c r="AN1284" s="80"/>
      <c r="AO1284" s="80"/>
      <c r="AP1284" s="80"/>
      <c r="AQ1284" s="80"/>
      <c r="AR1284" s="127" t="s">
        <v>110</v>
      </c>
      <c r="AS1284" s="80"/>
      <c r="AT1284" s="128" t="s">
        <v>9</v>
      </c>
      <c r="AU1284" s="7"/>
      <c r="AV1284" s="129" t="s">
        <v>116</v>
      </c>
      <c r="AW1284" s="126" t="str">
        <f t="shared" si="463"/>
        <v>Please consult operation manual for more information</v>
      </c>
      <c r="AX1284" s="137"/>
      <c r="AY1284" s="147"/>
      <c r="AZ1284" s="167"/>
      <c r="BA1284" s="167"/>
      <c r="BB1284" s="147" t="str">
        <f t="shared" si="464"/>
        <v>1</v>
      </c>
      <c r="BC1284" s="168"/>
      <c r="BD1284" s="165"/>
      <c r="BE1284" s="165"/>
      <c r="BF1284" s="165"/>
      <c r="BG1284" s="165"/>
      <c r="BH1284" s="165"/>
      <c r="BI1284" s="165"/>
      <c r="BJ1284" s="165"/>
      <c r="BK1284" s="165"/>
      <c r="BL1284" s="165"/>
      <c r="BM1284" s="165"/>
      <c r="BN1284" s="165"/>
      <c r="BO1284" s="165"/>
      <c r="BP1284" s="165"/>
      <c r="BQ1284" s="165"/>
      <c r="BS1284" s="6"/>
      <c r="BT1284" s="11"/>
      <c r="BU1284" s="6"/>
      <c r="BV1284" s="6"/>
    </row>
    <row r="1285" spans="1:74" ht="15.75" x14ac:dyDescent="0.25">
      <c r="A1285" s="52" t="s">
        <v>10055</v>
      </c>
      <c r="B1285" s="56"/>
      <c r="C1285" s="7" t="s">
        <v>111</v>
      </c>
      <c r="D1285" s="7" t="s">
        <v>11877</v>
      </c>
      <c r="E1285" s="7"/>
      <c r="F1285" s="64"/>
      <c r="G1285" s="6"/>
      <c r="H1285" s="6"/>
      <c r="I1285" s="10" t="s">
        <v>110</v>
      </c>
      <c r="J1285" s="11" t="s">
        <v>10032</v>
      </c>
      <c r="K1285" s="161"/>
      <c r="L1285" s="176"/>
      <c r="M1285" s="176">
        <v>1000</v>
      </c>
      <c r="O1285" s="162"/>
      <c r="P1285" s="80" t="s">
        <v>8839</v>
      </c>
      <c r="Q1285" s="80" t="s">
        <v>8829</v>
      </c>
      <c r="R1285" s="80"/>
      <c r="S1285" s="163"/>
      <c r="T1285" s="213"/>
      <c r="U1285" s="162"/>
      <c r="V1285" s="164"/>
      <c r="W1285" s="12" t="str">
        <f>IF(COUNTIF(N1285,"spare"),"","Mqtt1")</f>
        <v>Mqtt1</v>
      </c>
      <c r="X1285" s="196" t="s">
        <v>10560</v>
      </c>
      <c r="Y1285" s="6" t="str">
        <f t="shared" si="467"/>
        <v>marpower/450000-firedetection/201h12</v>
      </c>
      <c r="Z1285" s="103" t="str">
        <f t="shared" si="466"/>
        <v>$.fault</v>
      </c>
      <c r="AB1285" s="6"/>
      <c r="AJ1285" s="80"/>
      <c r="AM1285" s="114">
        <f t="shared" si="462"/>
        <v>1285</v>
      </c>
      <c r="AN1285" s="80"/>
      <c r="AO1285" s="80"/>
      <c r="AP1285" s="80"/>
      <c r="AQ1285" s="80"/>
      <c r="AR1285" s="127" t="s">
        <v>110</v>
      </c>
      <c r="AS1285" s="80"/>
      <c r="AT1285" s="128" t="s">
        <v>9</v>
      </c>
      <c r="AU1285" s="7"/>
      <c r="AV1285" s="129" t="s">
        <v>112</v>
      </c>
      <c r="AW1285" s="126" t="str">
        <f t="shared" si="463"/>
        <v>Please consult operation manual for more information</v>
      </c>
      <c r="AX1285" s="137"/>
      <c r="AY1285" s="147"/>
      <c r="AZ1285" s="167"/>
      <c r="BA1285" s="167"/>
      <c r="BB1285" s="147" t="str">
        <f t="shared" si="464"/>
        <v>1</v>
      </c>
      <c r="BC1285" s="168"/>
      <c r="BD1285" s="165"/>
      <c r="BE1285" s="165"/>
      <c r="BF1285" s="165"/>
      <c r="BG1285" s="165"/>
      <c r="BH1285" s="165"/>
      <c r="BI1285" s="165"/>
      <c r="BJ1285" s="165"/>
      <c r="BK1285" s="165"/>
      <c r="BL1285" s="165"/>
      <c r="BM1285" s="165"/>
      <c r="BN1285" s="165"/>
      <c r="BO1285" s="165"/>
      <c r="BP1285" s="165"/>
      <c r="BQ1285" s="165"/>
      <c r="BS1285" s="6"/>
      <c r="BT1285" s="11"/>
      <c r="BU1285" s="6"/>
      <c r="BV1285" s="6"/>
    </row>
    <row r="1286" spans="1:74" ht="15.75" x14ac:dyDescent="0.25">
      <c r="A1286" s="52" t="s">
        <v>10055</v>
      </c>
      <c r="B1286" s="56"/>
      <c r="C1286" s="7" t="s">
        <v>111</v>
      </c>
      <c r="D1286" s="7" t="s">
        <v>11877</v>
      </c>
      <c r="E1286" s="7"/>
      <c r="F1286" s="64"/>
      <c r="G1286" s="6"/>
      <c r="H1286" s="6"/>
      <c r="I1286" s="10" t="s">
        <v>110</v>
      </c>
      <c r="J1286" s="11" t="s">
        <v>10033</v>
      </c>
      <c r="K1286" s="161"/>
      <c r="L1286" s="176"/>
      <c r="M1286" s="176">
        <v>1000</v>
      </c>
      <c r="O1286" s="162"/>
      <c r="P1286" s="80" t="s">
        <v>8840</v>
      </c>
      <c r="Q1286" s="80" t="s">
        <v>8830</v>
      </c>
      <c r="R1286" s="80"/>
      <c r="S1286" s="163"/>
      <c r="T1286" s="213"/>
      <c r="U1286" s="162"/>
      <c r="V1286" s="164"/>
      <c r="W1286" s="12" t="str">
        <f>IF(COUNTIF(N1286,"spare"),"","Mqtt1")</f>
        <v>Mqtt1</v>
      </c>
      <c r="X1286" s="196" t="s">
        <v>10560</v>
      </c>
      <c r="Y1286" s="6" t="str">
        <f t="shared" si="467"/>
        <v>marpower/450000-firedetection/201h12</v>
      </c>
      <c r="Z1286" s="103" t="str">
        <f t="shared" si="466"/>
        <v>$.disabled</v>
      </c>
      <c r="AB1286" s="6"/>
      <c r="AJ1286" s="80"/>
      <c r="AM1286" s="114">
        <f t="shared" si="462"/>
        <v>1286</v>
      </c>
      <c r="AN1286" s="80"/>
      <c r="AO1286" s="80"/>
      <c r="AP1286" s="80"/>
      <c r="AQ1286" s="80"/>
      <c r="AR1286" s="127" t="s">
        <v>110</v>
      </c>
      <c r="AS1286" s="80"/>
      <c r="AT1286" s="128" t="s">
        <v>9</v>
      </c>
      <c r="AU1286" s="7"/>
      <c r="AV1286" s="129" t="s">
        <v>112</v>
      </c>
      <c r="AW1286" s="126" t="str">
        <f t="shared" si="463"/>
        <v>Please consult operation manual for more information</v>
      </c>
      <c r="AX1286" s="137"/>
      <c r="AY1286" s="147"/>
      <c r="AZ1286" s="167"/>
      <c r="BA1286" s="167"/>
      <c r="BB1286" s="147" t="str">
        <f t="shared" si="464"/>
        <v>1</v>
      </c>
      <c r="BC1286" s="168"/>
      <c r="BD1286" s="165"/>
      <c r="BE1286" s="165"/>
      <c r="BF1286" s="165"/>
      <c r="BG1286" s="165"/>
      <c r="BH1286" s="165"/>
      <c r="BI1286" s="165"/>
      <c r="BJ1286" s="165"/>
      <c r="BK1286" s="165"/>
      <c r="BL1286" s="165"/>
      <c r="BM1286" s="165"/>
      <c r="BN1286" s="165"/>
      <c r="BO1286" s="165"/>
      <c r="BP1286" s="165"/>
      <c r="BQ1286" s="165"/>
      <c r="BS1286" s="6"/>
      <c r="BT1286" s="11"/>
      <c r="BU1286" s="6"/>
      <c r="BV1286" s="6"/>
    </row>
    <row r="1287" spans="1:74" ht="15.75" x14ac:dyDescent="0.25">
      <c r="A1287" s="52" t="s">
        <v>10055</v>
      </c>
      <c r="B1287" s="56"/>
      <c r="C1287" s="7" t="s">
        <v>111</v>
      </c>
      <c r="D1287" s="7" t="s">
        <v>11877</v>
      </c>
      <c r="E1287" s="7"/>
      <c r="F1287" s="64"/>
      <c r="G1287" s="6"/>
      <c r="H1287" s="6"/>
      <c r="I1287" s="10" t="s">
        <v>110</v>
      </c>
      <c r="J1287" s="11" t="s">
        <v>10034</v>
      </c>
      <c r="K1287" s="161"/>
      <c r="L1287" s="176"/>
      <c r="M1287" s="176">
        <v>1000</v>
      </c>
      <c r="O1287" s="162"/>
      <c r="P1287" s="80" t="s">
        <v>8841</v>
      </c>
      <c r="Q1287" s="80" t="s">
        <v>8831</v>
      </c>
      <c r="R1287" s="80"/>
      <c r="S1287" s="163"/>
      <c r="T1287" s="213"/>
      <c r="U1287" s="162"/>
      <c r="V1287" s="164"/>
      <c r="W1287" s="12" t="str">
        <f>IF(COUNTIF(N1287,"spare"),"","Mqtt1")</f>
        <v>Mqtt1</v>
      </c>
      <c r="X1287" s="196" t="s">
        <v>10560</v>
      </c>
      <c r="Y1287" s="6" t="str">
        <f t="shared" si="467"/>
        <v>marpower/450000-firedetection/201h12</v>
      </c>
      <c r="Z1287" s="103" t="str">
        <f t="shared" si="466"/>
        <v>$.test</v>
      </c>
      <c r="AB1287" s="6"/>
      <c r="AJ1287" s="80"/>
      <c r="AM1287" s="114" t="str">
        <f t="shared" si="462"/>
        <v/>
      </c>
      <c r="AN1287" s="80"/>
      <c r="AO1287" s="80"/>
      <c r="AP1287" s="80"/>
      <c r="AQ1287" s="80"/>
      <c r="AR1287" s="127"/>
      <c r="AS1287" s="80"/>
      <c r="AT1287" s="7"/>
      <c r="AU1287" s="7"/>
      <c r="AV1287" s="165"/>
      <c r="AW1287" s="126" t="str">
        <f t="shared" si="463"/>
        <v/>
      </c>
      <c r="AX1287" s="137"/>
      <c r="AY1287" s="147"/>
      <c r="AZ1287" s="167"/>
      <c r="BA1287" s="167"/>
      <c r="BB1287" s="147" t="str">
        <f t="shared" si="464"/>
        <v/>
      </c>
      <c r="BC1287" s="168"/>
      <c r="BD1287" s="165"/>
      <c r="BE1287" s="165"/>
      <c r="BF1287" s="165"/>
      <c r="BG1287" s="165"/>
      <c r="BH1287" s="165"/>
      <c r="BI1287" s="165"/>
      <c r="BJ1287" s="165"/>
      <c r="BK1287" s="165"/>
      <c r="BL1287" s="165"/>
      <c r="BM1287" s="165"/>
      <c r="BN1287" s="165"/>
      <c r="BO1287" s="165"/>
      <c r="BP1287" s="165"/>
      <c r="BQ1287" s="165"/>
      <c r="BS1287" s="6"/>
      <c r="BT1287" s="11"/>
      <c r="BU1287" s="6"/>
      <c r="BV1287" s="6"/>
    </row>
    <row r="1288" spans="1:74" ht="15.75" x14ac:dyDescent="0.25">
      <c r="A1288" s="52" t="s">
        <v>10055</v>
      </c>
      <c r="B1288" s="56"/>
      <c r="C1288" s="7" t="s">
        <v>111</v>
      </c>
      <c r="D1288" s="7" t="s">
        <v>11877</v>
      </c>
      <c r="E1288" s="7"/>
      <c r="F1288" s="64"/>
      <c r="G1288" s="6"/>
      <c r="H1288" s="6"/>
      <c r="I1288" s="10" t="s">
        <v>110</v>
      </c>
      <c r="J1288" s="11" t="s">
        <v>10035</v>
      </c>
      <c r="K1288" s="161"/>
      <c r="L1288" s="176"/>
      <c r="M1288" s="176">
        <v>1000</v>
      </c>
      <c r="O1288" s="162"/>
      <c r="P1288" s="80" t="s">
        <v>8842</v>
      </c>
      <c r="Q1288" s="80" t="s">
        <v>8832</v>
      </c>
      <c r="R1288" s="80"/>
      <c r="S1288" s="163"/>
      <c r="T1288" s="213"/>
      <c r="U1288" s="162"/>
      <c r="V1288" s="164"/>
      <c r="W1288" s="12" t="str">
        <f t="shared" ref="W1288" si="468">IF(COUNTIF(N1288,"spare"),"","Mqtt1")</f>
        <v>Mqtt1</v>
      </c>
      <c r="X1288" s="196" t="s">
        <v>10561</v>
      </c>
      <c r="Y1288" s="6" t="str">
        <f t="shared" si="467"/>
        <v>marpower/450000-firedetection/201h14</v>
      </c>
      <c r="Z1288" s="103" t="str">
        <f t="shared" si="466"/>
        <v>$.alarm</v>
      </c>
      <c r="AB1288" s="6"/>
      <c r="AJ1288" s="80"/>
      <c r="AM1288" s="114">
        <f t="shared" si="462"/>
        <v>1288</v>
      </c>
      <c r="AN1288" s="80"/>
      <c r="AO1288" s="80"/>
      <c r="AP1288" s="80"/>
      <c r="AQ1288" s="80"/>
      <c r="AR1288" s="127" t="s">
        <v>110</v>
      </c>
      <c r="AS1288" s="80"/>
      <c r="AT1288" s="128" t="s">
        <v>9</v>
      </c>
      <c r="AU1288" s="7"/>
      <c r="AV1288" s="129" t="s">
        <v>112</v>
      </c>
      <c r="AW1288" s="126" t="str">
        <f t="shared" si="463"/>
        <v>Please consult operation manual for more information</v>
      </c>
      <c r="AX1288" s="137"/>
      <c r="AY1288" s="147"/>
      <c r="AZ1288" s="167"/>
      <c r="BA1288" s="167"/>
      <c r="BB1288" s="147" t="str">
        <f t="shared" si="464"/>
        <v>1</v>
      </c>
      <c r="BC1288" s="168"/>
      <c r="BD1288" s="165"/>
      <c r="BE1288" s="165"/>
      <c r="BF1288" s="165"/>
      <c r="BG1288" s="165"/>
      <c r="BH1288" s="165"/>
      <c r="BI1288" s="165"/>
      <c r="BJ1288" s="165"/>
      <c r="BK1288" s="165"/>
      <c r="BL1288" s="165"/>
      <c r="BM1288" s="165"/>
      <c r="BN1288" s="165"/>
      <c r="BO1288" s="165"/>
      <c r="BP1288" s="165"/>
      <c r="BQ1288" s="165"/>
      <c r="BS1288" s="6"/>
      <c r="BT1288" s="11"/>
      <c r="BU1288" s="6"/>
      <c r="BV1288" s="6"/>
    </row>
    <row r="1289" spans="1:74" ht="15.75" x14ac:dyDescent="0.25">
      <c r="A1289" s="52" t="s">
        <v>10059</v>
      </c>
      <c r="B1289" s="56"/>
      <c r="C1289" s="7" t="s">
        <v>111</v>
      </c>
      <c r="D1289" s="7" t="s">
        <v>11877</v>
      </c>
      <c r="E1289" s="7"/>
      <c r="F1289" s="64"/>
      <c r="G1289" s="6"/>
      <c r="H1289" s="6"/>
      <c r="I1289" s="10" t="s">
        <v>110</v>
      </c>
      <c r="J1289" s="11" t="s">
        <v>10036</v>
      </c>
      <c r="K1289" s="161"/>
      <c r="L1289" s="176"/>
      <c r="M1289" s="176">
        <v>1000</v>
      </c>
      <c r="O1289" s="162"/>
      <c r="P1289" s="80" t="s">
        <v>8843</v>
      </c>
      <c r="Q1289" s="80" t="s">
        <v>8833</v>
      </c>
      <c r="R1289" s="80"/>
      <c r="S1289" s="163"/>
      <c r="T1289" s="213"/>
      <c r="U1289" s="162"/>
      <c r="V1289" s="164"/>
      <c r="W1289" s="12" t="str">
        <f>IF(COUNTIF(N1289,"spare"),"","Mqtt1")</f>
        <v>Mqtt1</v>
      </c>
      <c r="X1289" s="196" t="s">
        <v>10561</v>
      </c>
      <c r="Y1289" s="6" t="str">
        <f t="shared" si="467"/>
        <v>marpower/450000-firedetection/201h14</v>
      </c>
      <c r="Z1289" s="103" t="str">
        <f t="shared" si="466"/>
        <v>$.prealarm</v>
      </c>
      <c r="AB1289" s="6"/>
      <c r="AJ1289" s="80"/>
      <c r="AM1289" s="114">
        <f t="shared" si="462"/>
        <v>1289</v>
      </c>
      <c r="AN1289" s="80"/>
      <c r="AO1289" s="80"/>
      <c r="AP1289" s="80"/>
      <c r="AQ1289" s="80"/>
      <c r="AR1289" s="127" t="s">
        <v>110</v>
      </c>
      <c r="AS1289" s="80"/>
      <c r="AT1289" s="128" t="s">
        <v>9</v>
      </c>
      <c r="AU1289" s="7"/>
      <c r="AV1289" s="129" t="s">
        <v>116</v>
      </c>
      <c r="AW1289" s="126" t="str">
        <f t="shared" si="463"/>
        <v>Please consult operation manual for more information</v>
      </c>
      <c r="AX1289" s="137"/>
      <c r="AY1289" s="147"/>
      <c r="AZ1289" s="167"/>
      <c r="BA1289" s="167"/>
      <c r="BB1289" s="147" t="str">
        <f t="shared" si="464"/>
        <v>1</v>
      </c>
      <c r="BC1289" s="168"/>
      <c r="BD1289" s="165"/>
      <c r="BE1289" s="165"/>
      <c r="BF1289" s="165"/>
      <c r="BG1289" s="165"/>
      <c r="BH1289" s="165"/>
      <c r="BI1289" s="165"/>
      <c r="BJ1289" s="165"/>
      <c r="BK1289" s="165"/>
      <c r="BL1289" s="165"/>
      <c r="BM1289" s="165"/>
      <c r="BN1289" s="165"/>
      <c r="BO1289" s="165"/>
      <c r="BP1289" s="165"/>
      <c r="BQ1289" s="165"/>
      <c r="BS1289" s="6"/>
      <c r="BT1289" s="11"/>
      <c r="BU1289" s="6"/>
      <c r="BV1289" s="6"/>
    </row>
    <row r="1290" spans="1:74" ht="15.75" x14ac:dyDescent="0.25">
      <c r="A1290" s="52" t="s">
        <v>10055</v>
      </c>
      <c r="B1290" s="56"/>
      <c r="C1290" s="7" t="s">
        <v>111</v>
      </c>
      <c r="D1290" s="7" t="s">
        <v>11877</v>
      </c>
      <c r="E1290" s="7"/>
      <c r="F1290" s="64"/>
      <c r="G1290" s="6"/>
      <c r="H1290" s="6"/>
      <c r="I1290" s="10" t="s">
        <v>110</v>
      </c>
      <c r="J1290" s="11" t="s">
        <v>10037</v>
      </c>
      <c r="K1290" s="161"/>
      <c r="L1290" s="176"/>
      <c r="M1290" s="176">
        <v>1000</v>
      </c>
      <c r="O1290" s="162"/>
      <c r="P1290" s="80" t="s">
        <v>8844</v>
      </c>
      <c r="Q1290" s="80" t="s">
        <v>8834</v>
      </c>
      <c r="R1290" s="80"/>
      <c r="S1290" s="163"/>
      <c r="T1290" s="213"/>
      <c r="U1290" s="162"/>
      <c r="V1290" s="164"/>
      <c r="W1290" s="12" t="str">
        <f>IF(COUNTIF(N1290,"spare"),"","Mqtt1")</f>
        <v>Mqtt1</v>
      </c>
      <c r="X1290" s="196" t="s">
        <v>10561</v>
      </c>
      <c r="Y1290" s="6" t="str">
        <f t="shared" si="467"/>
        <v>marpower/450000-firedetection/201h14</v>
      </c>
      <c r="Z1290" s="103" t="str">
        <f t="shared" si="466"/>
        <v>$.fault</v>
      </c>
      <c r="AB1290" s="6"/>
      <c r="AJ1290" s="80"/>
      <c r="AM1290" s="114">
        <f t="shared" si="462"/>
        <v>1290</v>
      </c>
      <c r="AN1290" s="80"/>
      <c r="AO1290" s="80"/>
      <c r="AP1290" s="80"/>
      <c r="AQ1290" s="80"/>
      <c r="AR1290" s="127" t="s">
        <v>110</v>
      </c>
      <c r="AS1290" s="80"/>
      <c r="AT1290" s="128" t="s">
        <v>9</v>
      </c>
      <c r="AU1290" s="7"/>
      <c r="AV1290" s="129" t="s">
        <v>112</v>
      </c>
      <c r="AW1290" s="126" t="str">
        <f t="shared" si="463"/>
        <v>Please consult operation manual for more information</v>
      </c>
      <c r="AX1290" s="137"/>
      <c r="AY1290" s="147"/>
      <c r="AZ1290" s="167"/>
      <c r="BA1290" s="167"/>
      <c r="BB1290" s="147" t="str">
        <f t="shared" si="464"/>
        <v>1</v>
      </c>
      <c r="BC1290" s="168"/>
      <c r="BD1290" s="165"/>
      <c r="BE1290" s="165"/>
      <c r="BF1290" s="165"/>
      <c r="BG1290" s="165"/>
      <c r="BH1290" s="165"/>
      <c r="BI1290" s="165"/>
      <c r="BJ1290" s="165"/>
      <c r="BK1290" s="165"/>
      <c r="BL1290" s="165"/>
      <c r="BM1290" s="165"/>
      <c r="BN1290" s="165"/>
      <c r="BO1290" s="165"/>
      <c r="BP1290" s="165"/>
      <c r="BQ1290" s="165"/>
      <c r="BS1290" s="6"/>
      <c r="BT1290" s="11"/>
      <c r="BU1290" s="6"/>
      <c r="BV1290" s="6"/>
    </row>
    <row r="1291" spans="1:74" ht="15.75" x14ac:dyDescent="0.25">
      <c r="A1291" s="52" t="s">
        <v>10055</v>
      </c>
      <c r="B1291" s="56"/>
      <c r="C1291" s="7" t="s">
        <v>111</v>
      </c>
      <c r="D1291" s="7" t="s">
        <v>11877</v>
      </c>
      <c r="E1291" s="7"/>
      <c r="F1291" s="64"/>
      <c r="G1291" s="6"/>
      <c r="H1291" s="6"/>
      <c r="I1291" s="10" t="s">
        <v>110</v>
      </c>
      <c r="J1291" s="11" t="s">
        <v>10038</v>
      </c>
      <c r="K1291" s="161"/>
      <c r="L1291" s="176"/>
      <c r="M1291" s="176">
        <v>1000</v>
      </c>
      <c r="O1291" s="162"/>
      <c r="P1291" s="80" t="s">
        <v>8845</v>
      </c>
      <c r="Q1291" s="80" t="s">
        <v>8835</v>
      </c>
      <c r="R1291" s="80"/>
      <c r="S1291" s="163"/>
      <c r="T1291" s="213"/>
      <c r="U1291" s="162"/>
      <c r="V1291" s="164"/>
      <c r="W1291" s="12" t="str">
        <f>IF(COUNTIF(N1291,"spare"),"","Mqtt1")</f>
        <v>Mqtt1</v>
      </c>
      <c r="X1291" s="196" t="s">
        <v>10561</v>
      </c>
      <c r="Y1291" s="6" t="str">
        <f t="shared" si="467"/>
        <v>marpower/450000-firedetection/201h14</v>
      </c>
      <c r="Z1291" s="103" t="str">
        <f t="shared" si="466"/>
        <v>$.disabled</v>
      </c>
      <c r="AB1291" s="6"/>
      <c r="AJ1291" s="80"/>
      <c r="AM1291" s="114">
        <f t="shared" si="462"/>
        <v>1291</v>
      </c>
      <c r="AN1291" s="80"/>
      <c r="AO1291" s="80"/>
      <c r="AP1291" s="80"/>
      <c r="AQ1291" s="80"/>
      <c r="AR1291" s="127" t="s">
        <v>110</v>
      </c>
      <c r="AS1291" s="80"/>
      <c r="AT1291" s="128" t="s">
        <v>9</v>
      </c>
      <c r="AU1291" s="7"/>
      <c r="AV1291" s="129" t="s">
        <v>112</v>
      </c>
      <c r="AW1291" s="126" t="str">
        <f t="shared" si="463"/>
        <v>Please consult operation manual for more information</v>
      </c>
      <c r="AX1291" s="137"/>
      <c r="AY1291" s="147"/>
      <c r="AZ1291" s="167"/>
      <c r="BA1291" s="167"/>
      <c r="BB1291" s="147" t="str">
        <f t="shared" si="464"/>
        <v>1</v>
      </c>
      <c r="BC1291" s="168"/>
      <c r="BD1291" s="165"/>
      <c r="BE1291" s="165"/>
      <c r="BF1291" s="165"/>
      <c r="BG1291" s="165"/>
      <c r="BH1291" s="165"/>
      <c r="BI1291" s="165"/>
      <c r="BJ1291" s="165"/>
      <c r="BK1291" s="165"/>
      <c r="BL1291" s="165"/>
      <c r="BM1291" s="165"/>
      <c r="BN1291" s="165"/>
      <c r="BO1291" s="165"/>
      <c r="BP1291" s="165"/>
      <c r="BQ1291" s="165"/>
      <c r="BS1291" s="6"/>
      <c r="BT1291" s="11"/>
      <c r="BU1291" s="6"/>
      <c r="BV1291" s="6"/>
    </row>
    <row r="1292" spans="1:74" ht="15.75" x14ac:dyDescent="0.25">
      <c r="A1292" s="52" t="s">
        <v>10055</v>
      </c>
      <c r="B1292" s="56"/>
      <c r="C1292" s="7" t="s">
        <v>111</v>
      </c>
      <c r="D1292" s="7" t="s">
        <v>11877</v>
      </c>
      <c r="E1292" s="7"/>
      <c r="F1292" s="64"/>
      <c r="G1292" s="6"/>
      <c r="H1292" s="6"/>
      <c r="I1292" s="10" t="s">
        <v>110</v>
      </c>
      <c r="J1292" s="11" t="s">
        <v>10039</v>
      </c>
      <c r="K1292" s="161"/>
      <c r="L1292" s="176"/>
      <c r="M1292" s="176">
        <v>1000</v>
      </c>
      <c r="O1292" s="162"/>
      <c r="P1292" s="80" t="s">
        <v>8846</v>
      </c>
      <c r="Q1292" s="80" t="s">
        <v>8836</v>
      </c>
      <c r="R1292" s="80"/>
      <c r="S1292" s="163"/>
      <c r="T1292" s="213"/>
      <c r="U1292" s="162"/>
      <c r="V1292" s="164"/>
      <c r="W1292" s="12" t="str">
        <f>IF(COUNTIF(N1292,"spare"),"","Mqtt1")</f>
        <v>Mqtt1</v>
      </c>
      <c r="X1292" s="196" t="s">
        <v>10561</v>
      </c>
      <c r="Y1292" s="6" t="str">
        <f t="shared" si="467"/>
        <v>marpower/450000-firedetection/201h14</v>
      </c>
      <c r="Z1292" s="103" t="str">
        <f t="shared" si="466"/>
        <v>$.test</v>
      </c>
      <c r="AB1292" s="6"/>
      <c r="AJ1292" s="80"/>
      <c r="AM1292" s="114" t="str">
        <f t="shared" si="462"/>
        <v/>
      </c>
      <c r="AN1292" s="80"/>
      <c r="AO1292" s="80"/>
      <c r="AP1292" s="80"/>
      <c r="AQ1292" s="80"/>
      <c r="AR1292" s="127"/>
      <c r="AS1292" s="80"/>
      <c r="AT1292" s="7"/>
      <c r="AU1292" s="7"/>
      <c r="AV1292" s="165"/>
      <c r="AW1292" s="126" t="str">
        <f t="shared" si="463"/>
        <v/>
      </c>
      <c r="AX1292" s="137"/>
      <c r="AY1292" s="147"/>
      <c r="AZ1292" s="167"/>
      <c r="BA1292" s="167"/>
      <c r="BB1292" s="147" t="str">
        <f t="shared" si="464"/>
        <v/>
      </c>
      <c r="BC1292" s="168"/>
      <c r="BD1292" s="165"/>
      <c r="BE1292" s="165"/>
      <c r="BF1292" s="165"/>
      <c r="BG1292" s="165"/>
      <c r="BH1292" s="165"/>
      <c r="BI1292" s="165"/>
      <c r="BJ1292" s="165"/>
      <c r="BK1292" s="165"/>
      <c r="BL1292" s="165"/>
      <c r="BM1292" s="165"/>
      <c r="BN1292" s="165"/>
      <c r="BO1292" s="165"/>
      <c r="BP1292" s="165"/>
      <c r="BQ1292" s="165"/>
      <c r="BS1292" s="6"/>
      <c r="BT1292" s="11"/>
      <c r="BU1292" s="6"/>
      <c r="BV1292" s="6"/>
    </row>
    <row r="1293" spans="1:74" ht="15.75" x14ac:dyDescent="0.25">
      <c r="A1293" s="52" t="s">
        <v>10055</v>
      </c>
      <c r="B1293" s="56"/>
      <c r="C1293" s="7" t="s">
        <v>9455</v>
      </c>
      <c r="D1293" s="7" t="s">
        <v>11877</v>
      </c>
      <c r="E1293" s="7"/>
      <c r="F1293" s="64"/>
      <c r="G1293" s="6"/>
      <c r="H1293" s="6"/>
      <c r="I1293"/>
      <c r="J1293" s="11" t="s">
        <v>8847</v>
      </c>
      <c r="K1293" s="161" t="s">
        <v>511</v>
      </c>
      <c r="L1293" s="176"/>
      <c r="M1293" s="176">
        <v>1000</v>
      </c>
      <c r="N1293" s="80" t="s">
        <v>1396</v>
      </c>
      <c r="O1293" s="162"/>
      <c r="P1293" s="80" t="s">
        <v>8848</v>
      </c>
      <c r="Q1293" s="80"/>
      <c r="R1293" s="80"/>
      <c r="S1293" s="163"/>
      <c r="T1293" s="213"/>
      <c r="U1293" s="162"/>
      <c r="V1293" s="164"/>
      <c r="W1293" s="12"/>
      <c r="X1293" s="196" t="s">
        <v>10445</v>
      </c>
      <c r="Y1293" s="6"/>
      <c r="Z1293" s="103"/>
      <c r="AA1293" s="12">
        <v>1</v>
      </c>
      <c r="AB1293" s="6" t="s">
        <v>196</v>
      </c>
      <c r="AC1293" s="103">
        <v>74</v>
      </c>
      <c r="AJ1293" s="80"/>
      <c r="AK1293" s="113" t="s">
        <v>11878</v>
      </c>
      <c r="AM1293" s="114" t="str">
        <f t="shared" si="462"/>
        <v/>
      </c>
      <c r="AN1293" s="80"/>
      <c r="AO1293" s="80"/>
      <c r="AP1293" s="80"/>
      <c r="AQ1293" s="80"/>
      <c r="AR1293" s="127"/>
      <c r="AS1293" s="80"/>
      <c r="AT1293" s="128"/>
      <c r="AU1293" s="7"/>
      <c r="AV1293" s="129"/>
      <c r="AW1293" s="126" t="str">
        <f t="shared" si="463"/>
        <v/>
      </c>
      <c r="AX1293" s="137"/>
      <c r="AY1293" s="147"/>
      <c r="AZ1293" s="167"/>
      <c r="BA1293" s="167"/>
      <c r="BB1293" s="147" t="str">
        <f t="shared" si="464"/>
        <v/>
      </c>
      <c r="BC1293" s="168"/>
      <c r="BD1293" s="165"/>
      <c r="BE1293" s="165"/>
      <c r="BF1293" s="165"/>
      <c r="BG1293" s="165"/>
      <c r="BH1293" s="165"/>
      <c r="BI1293" s="165"/>
      <c r="BJ1293" s="165"/>
      <c r="BK1293" s="165"/>
      <c r="BL1293" s="165"/>
      <c r="BM1293" s="165"/>
      <c r="BN1293" s="165"/>
      <c r="BO1293" s="165"/>
      <c r="BP1293" s="165"/>
      <c r="BQ1293" s="165"/>
      <c r="BS1293" s="6"/>
      <c r="BT1293" s="11"/>
      <c r="BU1293" s="6"/>
      <c r="BV1293" s="6"/>
    </row>
    <row r="1294" spans="1:74" ht="15.75" x14ac:dyDescent="0.25">
      <c r="A1294" s="52" t="s">
        <v>10055</v>
      </c>
      <c r="B1294" s="56"/>
      <c r="C1294" s="7" t="s">
        <v>111</v>
      </c>
      <c r="D1294" s="7" t="s">
        <v>11877</v>
      </c>
      <c r="E1294" s="7"/>
      <c r="F1294" s="64"/>
      <c r="G1294" s="6"/>
      <c r="H1294" s="6"/>
      <c r="I1294" s="10" t="s">
        <v>110</v>
      </c>
      <c r="J1294" s="11" t="s">
        <v>10040</v>
      </c>
      <c r="K1294" s="161"/>
      <c r="L1294" s="176"/>
      <c r="M1294" s="176">
        <v>1000</v>
      </c>
      <c r="O1294" s="162"/>
      <c r="P1294" s="80" t="s">
        <v>8859</v>
      </c>
      <c r="Q1294" s="80" t="s">
        <v>8849</v>
      </c>
      <c r="R1294" s="80"/>
      <c r="S1294" s="163"/>
      <c r="T1294" s="213"/>
      <c r="U1294" s="162"/>
      <c r="V1294" s="164"/>
      <c r="W1294" s="12" t="str">
        <f t="shared" ref="W1294" si="469">IF(COUNTIF(N1294,"spare"),"","Mqtt1")</f>
        <v>Mqtt1</v>
      </c>
      <c r="X1294" s="196" t="s">
        <v>10562</v>
      </c>
      <c r="Y1294" s="6" t="str">
        <f>LOWER(SUBSTITUTE(SUBSTITUTE(IF(COUNTIF(N1294,"spare"),"",_xlfn.CONCAT("marpower/",IF(X1294&lt;&gt;"","450000 FIREDETECTION/"&amp;X1294,"450000 FIREDETECTION GENERAL")))," ","-"),"_","-"))</f>
        <v>marpower/450000-firedetection/201h18</v>
      </c>
      <c r="Z1294" s="103" t="str">
        <f t="shared" ref="Z1294:Z1309" si="470">IF(COUNTIF(N1294,"spare"),"","$."&amp;_xlfn.REGEXREPLACE(IF(X1294="",J1294,_xlfn.REGEXREPLACE(J1294,".*_","")),"^FIRE_",""))</f>
        <v>$.alarm</v>
      </c>
      <c r="AB1294" s="6"/>
      <c r="AJ1294" s="80"/>
      <c r="AM1294" s="114">
        <f t="shared" si="462"/>
        <v>1294</v>
      </c>
      <c r="AN1294" s="80"/>
      <c r="AO1294" s="80"/>
      <c r="AP1294" s="80"/>
      <c r="AQ1294" s="80"/>
      <c r="AR1294" s="127" t="s">
        <v>110</v>
      </c>
      <c r="AS1294" s="80"/>
      <c r="AT1294" s="128" t="s">
        <v>9</v>
      </c>
      <c r="AU1294" s="7"/>
      <c r="AV1294" s="129" t="s">
        <v>112</v>
      </c>
      <c r="AW1294" s="126" t="str">
        <f t="shared" si="463"/>
        <v>Please consult operation manual for more information</v>
      </c>
      <c r="AX1294" s="137"/>
      <c r="AY1294" s="147"/>
      <c r="AZ1294" s="167"/>
      <c r="BA1294" s="167"/>
      <c r="BB1294" s="147" t="str">
        <f t="shared" si="464"/>
        <v>1</v>
      </c>
      <c r="BC1294" s="168"/>
      <c r="BD1294" s="165"/>
      <c r="BE1294" s="165"/>
      <c r="BF1294" s="165"/>
      <c r="BG1294" s="165"/>
      <c r="BH1294" s="165"/>
      <c r="BI1294" s="165"/>
      <c r="BJ1294" s="165"/>
      <c r="BK1294" s="165"/>
      <c r="BL1294" s="165"/>
      <c r="BM1294" s="165"/>
      <c r="BN1294" s="165"/>
      <c r="BO1294" s="165"/>
      <c r="BP1294" s="165"/>
      <c r="BQ1294" s="165"/>
      <c r="BS1294" s="6"/>
      <c r="BT1294" s="11"/>
      <c r="BU1294" s="6"/>
      <c r="BV1294" s="6"/>
    </row>
    <row r="1295" spans="1:74" ht="15.75" x14ac:dyDescent="0.25">
      <c r="A1295" s="52" t="s">
        <v>10059</v>
      </c>
      <c r="B1295" s="56"/>
      <c r="C1295" s="7" t="s">
        <v>111</v>
      </c>
      <c r="D1295" s="7" t="s">
        <v>11877</v>
      </c>
      <c r="E1295" s="7"/>
      <c r="F1295" s="64"/>
      <c r="G1295" s="6"/>
      <c r="H1295" s="6"/>
      <c r="I1295" s="10" t="s">
        <v>110</v>
      </c>
      <c r="J1295" s="11" t="s">
        <v>10041</v>
      </c>
      <c r="K1295" s="161"/>
      <c r="L1295" s="176"/>
      <c r="M1295" s="176">
        <v>1000</v>
      </c>
      <c r="O1295" s="162"/>
      <c r="P1295" s="80" t="s">
        <v>8860</v>
      </c>
      <c r="Q1295" s="80" t="s">
        <v>8850</v>
      </c>
      <c r="R1295" s="80"/>
      <c r="S1295" s="163"/>
      <c r="T1295" s="213"/>
      <c r="U1295" s="162"/>
      <c r="V1295" s="164"/>
      <c r="W1295" s="12" t="str">
        <f>IF(COUNTIF(N1295,"spare"),"","Mqtt1")</f>
        <v>Mqtt1</v>
      </c>
      <c r="X1295" s="196" t="s">
        <v>10562</v>
      </c>
      <c r="Y1295" s="6" t="str">
        <f t="shared" ref="Y1295:Y1309" si="471">LOWER(SUBSTITUTE(SUBSTITUTE(IF(COUNTIF(N1295,"spare"),"",_xlfn.CONCAT("marpower/",IF(X1295&lt;&gt;"","450000 FIREDETECTION/"&amp;X1295,"450000 FIREDETECTION GENERAL")))," ","-"),"_","-"))</f>
        <v>marpower/450000-firedetection/201h18</v>
      </c>
      <c r="Z1295" s="103" t="str">
        <f t="shared" si="470"/>
        <v>$.prealarm</v>
      </c>
      <c r="AB1295" s="6"/>
      <c r="AJ1295" s="80"/>
      <c r="AM1295" s="114">
        <f t="shared" si="462"/>
        <v>1295</v>
      </c>
      <c r="AN1295" s="80"/>
      <c r="AO1295" s="80"/>
      <c r="AP1295" s="80"/>
      <c r="AQ1295" s="80"/>
      <c r="AR1295" s="127" t="s">
        <v>110</v>
      </c>
      <c r="AS1295" s="80"/>
      <c r="AT1295" s="128" t="s">
        <v>9</v>
      </c>
      <c r="AU1295" s="7"/>
      <c r="AV1295" s="129" t="s">
        <v>116</v>
      </c>
      <c r="AW1295" s="126" t="str">
        <f t="shared" si="463"/>
        <v>Please consult operation manual for more information</v>
      </c>
      <c r="AX1295" s="137"/>
      <c r="AY1295" s="147"/>
      <c r="AZ1295" s="167"/>
      <c r="BA1295" s="167"/>
      <c r="BB1295" s="147" t="str">
        <f t="shared" si="464"/>
        <v>1</v>
      </c>
      <c r="BC1295" s="168"/>
      <c r="BD1295" s="165"/>
      <c r="BE1295" s="165"/>
      <c r="BF1295" s="165"/>
      <c r="BG1295" s="165"/>
      <c r="BH1295" s="165"/>
      <c r="BI1295" s="165"/>
      <c r="BJ1295" s="165"/>
      <c r="BK1295" s="165"/>
      <c r="BL1295" s="165"/>
      <c r="BM1295" s="165"/>
      <c r="BN1295" s="165"/>
      <c r="BO1295" s="165"/>
      <c r="BP1295" s="165"/>
      <c r="BQ1295" s="165"/>
      <c r="BS1295" s="6"/>
      <c r="BT1295" s="11"/>
      <c r="BU1295" s="6"/>
      <c r="BV1295" s="6"/>
    </row>
    <row r="1296" spans="1:74" ht="15.75" x14ac:dyDescent="0.25">
      <c r="A1296" s="52" t="s">
        <v>10055</v>
      </c>
      <c r="B1296" s="56"/>
      <c r="C1296" s="7" t="s">
        <v>111</v>
      </c>
      <c r="D1296" s="7" t="s">
        <v>11877</v>
      </c>
      <c r="E1296" s="7"/>
      <c r="F1296" s="64"/>
      <c r="G1296" s="6"/>
      <c r="H1296" s="6"/>
      <c r="I1296" s="10" t="s">
        <v>110</v>
      </c>
      <c r="J1296" s="11" t="s">
        <v>10042</v>
      </c>
      <c r="K1296" s="161"/>
      <c r="L1296" s="176"/>
      <c r="M1296" s="176">
        <v>1000</v>
      </c>
      <c r="O1296" s="162"/>
      <c r="P1296" s="80" t="s">
        <v>8861</v>
      </c>
      <c r="Q1296" s="80" t="s">
        <v>8851</v>
      </c>
      <c r="R1296" s="80"/>
      <c r="S1296" s="163"/>
      <c r="T1296" s="213"/>
      <c r="U1296" s="162"/>
      <c r="V1296" s="164"/>
      <c r="W1296" s="12" t="str">
        <f>IF(COUNTIF(N1296,"spare"),"","Mqtt1")</f>
        <v>Mqtt1</v>
      </c>
      <c r="X1296" s="196" t="s">
        <v>10562</v>
      </c>
      <c r="Y1296" s="6" t="str">
        <f t="shared" si="471"/>
        <v>marpower/450000-firedetection/201h18</v>
      </c>
      <c r="Z1296" s="103" t="str">
        <f t="shared" si="470"/>
        <v>$.fault</v>
      </c>
      <c r="AB1296" s="6"/>
      <c r="AJ1296" s="80"/>
      <c r="AM1296" s="114">
        <f t="shared" si="462"/>
        <v>1296</v>
      </c>
      <c r="AN1296" s="80"/>
      <c r="AO1296" s="80"/>
      <c r="AP1296" s="80"/>
      <c r="AQ1296" s="80"/>
      <c r="AR1296" s="127" t="s">
        <v>110</v>
      </c>
      <c r="AS1296" s="80"/>
      <c r="AT1296" s="128" t="s">
        <v>9</v>
      </c>
      <c r="AU1296" s="7"/>
      <c r="AV1296" s="129" t="s">
        <v>112</v>
      </c>
      <c r="AW1296" s="126" t="str">
        <f t="shared" si="463"/>
        <v>Please consult operation manual for more information</v>
      </c>
      <c r="AX1296" s="137"/>
      <c r="AY1296" s="147"/>
      <c r="AZ1296" s="167"/>
      <c r="BA1296" s="167"/>
      <c r="BB1296" s="147" t="str">
        <f t="shared" si="464"/>
        <v>1</v>
      </c>
      <c r="BC1296" s="168"/>
      <c r="BD1296" s="165"/>
      <c r="BE1296" s="165"/>
      <c r="BF1296" s="165"/>
      <c r="BG1296" s="165"/>
      <c r="BH1296" s="165"/>
      <c r="BI1296" s="165"/>
      <c r="BJ1296" s="165"/>
      <c r="BK1296" s="165"/>
      <c r="BL1296" s="165"/>
      <c r="BM1296" s="165"/>
      <c r="BN1296" s="165"/>
      <c r="BO1296" s="165"/>
      <c r="BP1296" s="165"/>
      <c r="BQ1296" s="165"/>
      <c r="BS1296" s="6"/>
      <c r="BT1296" s="11"/>
      <c r="BU1296" s="6"/>
      <c r="BV1296" s="6"/>
    </row>
    <row r="1297" spans="1:74" ht="15.75" x14ac:dyDescent="0.25">
      <c r="A1297" s="52" t="s">
        <v>10055</v>
      </c>
      <c r="B1297" s="56"/>
      <c r="C1297" s="7" t="s">
        <v>111</v>
      </c>
      <c r="D1297" s="7" t="s">
        <v>11877</v>
      </c>
      <c r="E1297" s="7"/>
      <c r="F1297" s="64"/>
      <c r="G1297" s="6"/>
      <c r="H1297" s="6"/>
      <c r="I1297" s="10" t="s">
        <v>110</v>
      </c>
      <c r="J1297" s="11" t="s">
        <v>10043</v>
      </c>
      <c r="K1297" s="161"/>
      <c r="L1297" s="176"/>
      <c r="M1297" s="176">
        <v>1000</v>
      </c>
      <c r="O1297" s="162"/>
      <c r="P1297" s="80" t="s">
        <v>8862</v>
      </c>
      <c r="Q1297" s="80" t="s">
        <v>8852</v>
      </c>
      <c r="R1297" s="80"/>
      <c r="S1297" s="163"/>
      <c r="T1297" s="213"/>
      <c r="U1297" s="162"/>
      <c r="V1297" s="164"/>
      <c r="W1297" s="12" t="str">
        <f>IF(COUNTIF(N1297,"spare"),"","Mqtt1")</f>
        <v>Mqtt1</v>
      </c>
      <c r="X1297" s="196" t="s">
        <v>10562</v>
      </c>
      <c r="Y1297" s="6" t="str">
        <f t="shared" si="471"/>
        <v>marpower/450000-firedetection/201h18</v>
      </c>
      <c r="Z1297" s="103" t="str">
        <f t="shared" si="470"/>
        <v>$.disabled</v>
      </c>
      <c r="AB1297" s="6"/>
      <c r="AJ1297" s="80"/>
      <c r="AM1297" s="114">
        <f t="shared" si="462"/>
        <v>1297</v>
      </c>
      <c r="AN1297" s="80"/>
      <c r="AO1297" s="80"/>
      <c r="AP1297" s="80"/>
      <c r="AQ1297" s="80"/>
      <c r="AR1297" s="127" t="s">
        <v>110</v>
      </c>
      <c r="AS1297" s="80"/>
      <c r="AT1297" s="128" t="s">
        <v>9</v>
      </c>
      <c r="AU1297" s="7"/>
      <c r="AV1297" s="129" t="s">
        <v>112</v>
      </c>
      <c r="AW1297" s="126" t="str">
        <f t="shared" si="463"/>
        <v>Please consult operation manual for more information</v>
      </c>
      <c r="AX1297" s="137"/>
      <c r="AY1297" s="147"/>
      <c r="AZ1297" s="167"/>
      <c r="BA1297" s="167"/>
      <c r="BB1297" s="147" t="str">
        <f t="shared" si="464"/>
        <v>1</v>
      </c>
      <c r="BC1297" s="168"/>
      <c r="BD1297" s="165"/>
      <c r="BE1297" s="165"/>
      <c r="BF1297" s="165"/>
      <c r="BG1297" s="165"/>
      <c r="BH1297" s="165"/>
      <c r="BI1297" s="165"/>
      <c r="BJ1297" s="165"/>
      <c r="BK1297" s="165"/>
      <c r="BL1297" s="165"/>
      <c r="BM1297" s="165"/>
      <c r="BN1297" s="165"/>
      <c r="BO1297" s="165"/>
      <c r="BP1297" s="165"/>
      <c r="BQ1297" s="165"/>
      <c r="BS1297" s="6"/>
      <c r="BT1297" s="11"/>
      <c r="BU1297" s="6"/>
      <c r="BV1297" s="6"/>
    </row>
    <row r="1298" spans="1:74" ht="15.75" x14ac:dyDescent="0.25">
      <c r="A1298" s="52" t="s">
        <v>10055</v>
      </c>
      <c r="B1298" s="56"/>
      <c r="C1298" s="7" t="s">
        <v>111</v>
      </c>
      <c r="D1298" s="7" t="s">
        <v>11877</v>
      </c>
      <c r="E1298" s="7"/>
      <c r="F1298" s="64"/>
      <c r="G1298" s="6"/>
      <c r="H1298" s="6"/>
      <c r="I1298" s="10" t="s">
        <v>110</v>
      </c>
      <c r="J1298" s="11" t="s">
        <v>10044</v>
      </c>
      <c r="K1298" s="161"/>
      <c r="L1298" s="176"/>
      <c r="M1298" s="176">
        <v>1000</v>
      </c>
      <c r="O1298" s="162"/>
      <c r="P1298" s="80" t="s">
        <v>8863</v>
      </c>
      <c r="Q1298" s="80" t="s">
        <v>8853</v>
      </c>
      <c r="R1298" s="80"/>
      <c r="S1298" s="163"/>
      <c r="T1298" s="213"/>
      <c r="U1298" s="162"/>
      <c r="V1298" s="164"/>
      <c r="W1298" s="12" t="str">
        <f>IF(COUNTIF(N1298,"spare"),"","Mqtt1")</f>
        <v>Mqtt1</v>
      </c>
      <c r="X1298" s="196" t="s">
        <v>10562</v>
      </c>
      <c r="Y1298" s="6" t="str">
        <f t="shared" si="471"/>
        <v>marpower/450000-firedetection/201h18</v>
      </c>
      <c r="Z1298" s="103" t="str">
        <f t="shared" si="470"/>
        <v>$.test</v>
      </c>
      <c r="AB1298" s="6"/>
      <c r="AJ1298" s="80"/>
      <c r="AM1298" s="114" t="str">
        <f t="shared" si="462"/>
        <v/>
      </c>
      <c r="AN1298" s="80"/>
      <c r="AO1298" s="80"/>
      <c r="AP1298" s="80"/>
      <c r="AQ1298" s="80"/>
      <c r="AR1298" s="127"/>
      <c r="AS1298" s="80"/>
      <c r="AT1298" s="7"/>
      <c r="AU1298" s="7"/>
      <c r="AV1298" s="165"/>
      <c r="AW1298" s="126" t="str">
        <f t="shared" si="463"/>
        <v/>
      </c>
      <c r="AX1298" s="137"/>
      <c r="AY1298" s="147"/>
      <c r="AZ1298" s="167"/>
      <c r="BA1298" s="167"/>
      <c r="BB1298" s="147" t="str">
        <f t="shared" si="464"/>
        <v/>
      </c>
      <c r="BC1298" s="168"/>
      <c r="BD1298" s="165"/>
      <c r="BE1298" s="165"/>
      <c r="BF1298" s="165"/>
      <c r="BG1298" s="165"/>
      <c r="BH1298" s="165"/>
      <c r="BI1298" s="165"/>
      <c r="BJ1298" s="165"/>
      <c r="BK1298" s="165"/>
      <c r="BL1298" s="165"/>
      <c r="BM1298" s="165"/>
      <c r="BN1298" s="165"/>
      <c r="BO1298" s="165"/>
      <c r="BP1298" s="165"/>
      <c r="BQ1298" s="165"/>
      <c r="BS1298" s="6"/>
      <c r="BT1298" s="11"/>
      <c r="BU1298" s="6"/>
      <c r="BV1298" s="6"/>
    </row>
    <row r="1299" spans="1:74" ht="15.75" x14ac:dyDescent="0.25">
      <c r="A1299" s="52" t="s">
        <v>10055</v>
      </c>
      <c r="B1299" s="56"/>
      <c r="C1299" s="7" t="s">
        <v>111</v>
      </c>
      <c r="D1299" s="7" t="s">
        <v>11877</v>
      </c>
      <c r="E1299" s="7"/>
      <c r="F1299" s="64"/>
      <c r="G1299" s="6"/>
      <c r="H1299" s="6"/>
      <c r="I1299" s="10" t="s">
        <v>110</v>
      </c>
      <c r="J1299" s="11" t="s">
        <v>10045</v>
      </c>
      <c r="K1299" s="161"/>
      <c r="L1299" s="176"/>
      <c r="M1299" s="176">
        <v>1000</v>
      </c>
      <c r="O1299" s="162"/>
      <c r="P1299" s="80" t="s">
        <v>8864</v>
      </c>
      <c r="Q1299" s="80" t="s">
        <v>8854</v>
      </c>
      <c r="R1299" s="80"/>
      <c r="S1299" s="163"/>
      <c r="T1299" s="213"/>
      <c r="U1299" s="162"/>
      <c r="V1299" s="164"/>
      <c r="W1299" s="12" t="str">
        <f t="shared" ref="W1299" si="472">IF(COUNTIF(N1299,"spare"),"","Mqtt1")</f>
        <v>Mqtt1</v>
      </c>
      <c r="X1299" s="196" t="s">
        <v>10563</v>
      </c>
      <c r="Y1299" s="6" t="str">
        <f t="shared" si="471"/>
        <v>marpower/450000-firedetection/201h20</v>
      </c>
      <c r="Z1299" s="103" t="str">
        <f t="shared" si="470"/>
        <v>$.alarm</v>
      </c>
      <c r="AB1299" s="6"/>
      <c r="AJ1299" s="80"/>
      <c r="AM1299" s="114">
        <f t="shared" si="462"/>
        <v>1299</v>
      </c>
      <c r="AN1299" s="80"/>
      <c r="AO1299" s="80"/>
      <c r="AP1299" s="80"/>
      <c r="AQ1299" s="80"/>
      <c r="AR1299" s="127" t="s">
        <v>110</v>
      </c>
      <c r="AS1299" s="80"/>
      <c r="AT1299" s="128" t="s">
        <v>9</v>
      </c>
      <c r="AU1299" s="7"/>
      <c r="AV1299" s="129" t="s">
        <v>112</v>
      </c>
      <c r="AW1299" s="126" t="str">
        <f t="shared" si="463"/>
        <v>Please consult operation manual for more information</v>
      </c>
      <c r="AX1299" s="137"/>
      <c r="AY1299" s="147"/>
      <c r="AZ1299" s="167"/>
      <c r="BA1299" s="167"/>
      <c r="BB1299" s="147" t="str">
        <f t="shared" si="464"/>
        <v>1</v>
      </c>
      <c r="BC1299" s="168"/>
      <c r="BD1299" s="165"/>
      <c r="BE1299" s="165"/>
      <c r="BF1299" s="165"/>
      <c r="BG1299" s="165"/>
      <c r="BH1299" s="165"/>
      <c r="BI1299" s="165"/>
      <c r="BJ1299" s="165"/>
      <c r="BK1299" s="165"/>
      <c r="BL1299" s="165"/>
      <c r="BM1299" s="165"/>
      <c r="BN1299" s="165"/>
      <c r="BO1299" s="165"/>
      <c r="BP1299" s="165"/>
      <c r="BQ1299" s="165"/>
      <c r="BS1299" s="6"/>
      <c r="BT1299" s="11"/>
      <c r="BU1299" s="6"/>
      <c r="BV1299" s="6"/>
    </row>
    <row r="1300" spans="1:74" ht="15.75" x14ac:dyDescent="0.25">
      <c r="A1300" s="52" t="s">
        <v>10059</v>
      </c>
      <c r="B1300" s="56"/>
      <c r="C1300" s="7" t="s">
        <v>111</v>
      </c>
      <c r="D1300" s="7" t="s">
        <v>11877</v>
      </c>
      <c r="E1300" s="7"/>
      <c r="F1300" s="64"/>
      <c r="G1300" s="6"/>
      <c r="H1300" s="6"/>
      <c r="I1300" s="10" t="s">
        <v>110</v>
      </c>
      <c r="J1300" s="11" t="s">
        <v>10046</v>
      </c>
      <c r="K1300" s="161"/>
      <c r="L1300" s="176"/>
      <c r="M1300" s="176">
        <v>1000</v>
      </c>
      <c r="O1300" s="162"/>
      <c r="P1300" s="80" t="s">
        <v>8865</v>
      </c>
      <c r="Q1300" s="80" t="s">
        <v>8855</v>
      </c>
      <c r="R1300" s="80"/>
      <c r="S1300" s="163"/>
      <c r="T1300" s="213"/>
      <c r="U1300" s="162"/>
      <c r="V1300" s="164"/>
      <c r="W1300" s="12" t="str">
        <f>IF(COUNTIF(N1300,"spare"),"","Mqtt1")</f>
        <v>Mqtt1</v>
      </c>
      <c r="X1300" s="196" t="s">
        <v>10563</v>
      </c>
      <c r="Y1300" s="6" t="str">
        <f t="shared" si="471"/>
        <v>marpower/450000-firedetection/201h20</v>
      </c>
      <c r="Z1300" s="103" t="str">
        <f t="shared" si="470"/>
        <v>$.prealarm</v>
      </c>
      <c r="AB1300" s="6"/>
      <c r="AJ1300" s="80"/>
      <c r="AM1300" s="114">
        <f t="shared" si="462"/>
        <v>1300</v>
      </c>
      <c r="AN1300" s="80"/>
      <c r="AO1300" s="80"/>
      <c r="AP1300" s="80"/>
      <c r="AQ1300" s="80"/>
      <c r="AR1300" s="127" t="s">
        <v>110</v>
      </c>
      <c r="AS1300" s="80"/>
      <c r="AT1300" s="128" t="s">
        <v>9</v>
      </c>
      <c r="AU1300" s="7"/>
      <c r="AV1300" s="129" t="s">
        <v>116</v>
      </c>
      <c r="AW1300" s="126" t="str">
        <f t="shared" si="463"/>
        <v>Please consult operation manual for more information</v>
      </c>
      <c r="AX1300" s="137"/>
      <c r="AY1300" s="147"/>
      <c r="AZ1300" s="167"/>
      <c r="BA1300" s="167"/>
      <c r="BB1300" s="147" t="str">
        <f t="shared" si="464"/>
        <v>1</v>
      </c>
      <c r="BC1300" s="168"/>
      <c r="BD1300" s="165"/>
      <c r="BE1300" s="165"/>
      <c r="BF1300" s="165"/>
      <c r="BG1300" s="165"/>
      <c r="BH1300" s="165"/>
      <c r="BI1300" s="165"/>
      <c r="BJ1300" s="165"/>
      <c r="BK1300" s="165"/>
      <c r="BL1300" s="165"/>
      <c r="BM1300" s="165"/>
      <c r="BN1300" s="165"/>
      <c r="BO1300" s="165"/>
      <c r="BP1300" s="165"/>
      <c r="BQ1300" s="165"/>
      <c r="BS1300" s="6"/>
      <c r="BT1300" s="11"/>
      <c r="BU1300" s="6"/>
      <c r="BV1300" s="6"/>
    </row>
    <row r="1301" spans="1:74" ht="15.75" x14ac:dyDescent="0.25">
      <c r="A1301" s="52" t="s">
        <v>10055</v>
      </c>
      <c r="B1301" s="56"/>
      <c r="C1301" s="7" t="s">
        <v>111</v>
      </c>
      <c r="D1301" s="7" t="s">
        <v>11877</v>
      </c>
      <c r="E1301" s="7"/>
      <c r="F1301" s="64"/>
      <c r="G1301" s="6"/>
      <c r="H1301" s="6"/>
      <c r="I1301" s="10" t="s">
        <v>110</v>
      </c>
      <c r="J1301" s="11" t="s">
        <v>10047</v>
      </c>
      <c r="K1301" s="161"/>
      <c r="L1301" s="176"/>
      <c r="M1301" s="176">
        <v>1000</v>
      </c>
      <c r="O1301" s="162"/>
      <c r="P1301" s="80" t="s">
        <v>8866</v>
      </c>
      <c r="Q1301" s="80" t="s">
        <v>8856</v>
      </c>
      <c r="R1301" s="80"/>
      <c r="S1301" s="163"/>
      <c r="T1301" s="213"/>
      <c r="U1301" s="162"/>
      <c r="V1301" s="164"/>
      <c r="W1301" s="12" t="str">
        <f>IF(COUNTIF(N1301,"spare"),"","Mqtt1")</f>
        <v>Mqtt1</v>
      </c>
      <c r="X1301" s="196" t="s">
        <v>10563</v>
      </c>
      <c r="Y1301" s="6" t="str">
        <f t="shared" si="471"/>
        <v>marpower/450000-firedetection/201h20</v>
      </c>
      <c r="Z1301" s="103" t="str">
        <f t="shared" si="470"/>
        <v>$.fault</v>
      </c>
      <c r="AB1301" s="6"/>
      <c r="AJ1301" s="80"/>
      <c r="AM1301" s="114">
        <f t="shared" si="462"/>
        <v>1301</v>
      </c>
      <c r="AN1301" s="80"/>
      <c r="AO1301" s="80"/>
      <c r="AP1301" s="80"/>
      <c r="AQ1301" s="80"/>
      <c r="AR1301" s="127" t="s">
        <v>110</v>
      </c>
      <c r="AS1301" s="80"/>
      <c r="AT1301" s="128" t="s">
        <v>9</v>
      </c>
      <c r="AU1301" s="7"/>
      <c r="AV1301" s="129" t="s">
        <v>112</v>
      </c>
      <c r="AW1301" s="126" t="str">
        <f t="shared" si="463"/>
        <v>Please consult operation manual for more information</v>
      </c>
      <c r="AX1301" s="137"/>
      <c r="AY1301" s="147"/>
      <c r="AZ1301" s="167"/>
      <c r="BA1301" s="167"/>
      <c r="BB1301" s="147" t="str">
        <f t="shared" si="464"/>
        <v>1</v>
      </c>
      <c r="BC1301" s="168"/>
      <c r="BD1301" s="165"/>
      <c r="BE1301" s="165"/>
      <c r="BF1301" s="165"/>
      <c r="BG1301" s="165"/>
      <c r="BH1301" s="165"/>
      <c r="BI1301" s="165"/>
      <c r="BJ1301" s="165"/>
      <c r="BK1301" s="165"/>
      <c r="BL1301" s="165"/>
      <c r="BM1301" s="165"/>
      <c r="BN1301" s="165"/>
      <c r="BO1301" s="165"/>
      <c r="BP1301" s="165"/>
      <c r="BQ1301" s="165"/>
      <c r="BS1301" s="6"/>
      <c r="BT1301" s="11"/>
      <c r="BU1301" s="6"/>
      <c r="BV1301" s="6"/>
    </row>
    <row r="1302" spans="1:74" ht="15.75" x14ac:dyDescent="0.25">
      <c r="A1302" s="52" t="s">
        <v>10055</v>
      </c>
      <c r="B1302" s="56"/>
      <c r="C1302" s="7" t="s">
        <v>111</v>
      </c>
      <c r="D1302" s="7" t="s">
        <v>11877</v>
      </c>
      <c r="E1302" s="7"/>
      <c r="F1302" s="64"/>
      <c r="G1302" s="6"/>
      <c r="H1302" s="6"/>
      <c r="I1302" s="10" t="s">
        <v>110</v>
      </c>
      <c r="J1302" s="11" t="s">
        <v>10048</v>
      </c>
      <c r="K1302" s="161"/>
      <c r="L1302" s="176"/>
      <c r="M1302" s="176">
        <v>1000</v>
      </c>
      <c r="O1302" s="162"/>
      <c r="P1302" s="80" t="s">
        <v>8867</v>
      </c>
      <c r="Q1302" s="80" t="s">
        <v>8857</v>
      </c>
      <c r="R1302" s="80"/>
      <c r="S1302" s="163"/>
      <c r="T1302" s="213"/>
      <c r="U1302" s="162"/>
      <c r="V1302" s="164"/>
      <c r="W1302" s="12" t="str">
        <f>IF(COUNTIF(N1302,"spare"),"","Mqtt1")</f>
        <v>Mqtt1</v>
      </c>
      <c r="X1302" s="196" t="s">
        <v>10563</v>
      </c>
      <c r="Y1302" s="6" t="str">
        <f t="shared" si="471"/>
        <v>marpower/450000-firedetection/201h20</v>
      </c>
      <c r="Z1302" s="103" t="str">
        <f t="shared" si="470"/>
        <v>$.disabled</v>
      </c>
      <c r="AB1302" s="6"/>
      <c r="AJ1302" s="80"/>
      <c r="AM1302" s="114">
        <f t="shared" si="462"/>
        <v>1302</v>
      </c>
      <c r="AN1302" s="80"/>
      <c r="AO1302" s="80"/>
      <c r="AP1302" s="80"/>
      <c r="AQ1302" s="80"/>
      <c r="AR1302" s="127" t="s">
        <v>110</v>
      </c>
      <c r="AS1302" s="80"/>
      <c r="AT1302" s="128" t="s">
        <v>9</v>
      </c>
      <c r="AU1302" s="7"/>
      <c r="AV1302" s="129" t="s">
        <v>112</v>
      </c>
      <c r="AW1302" s="126" t="str">
        <f t="shared" si="463"/>
        <v>Please consult operation manual for more information</v>
      </c>
      <c r="AX1302" s="137"/>
      <c r="AY1302" s="147"/>
      <c r="AZ1302" s="167"/>
      <c r="BA1302" s="167"/>
      <c r="BB1302" s="147" t="str">
        <f t="shared" si="464"/>
        <v>1</v>
      </c>
      <c r="BC1302" s="168"/>
      <c r="BD1302" s="165"/>
      <c r="BE1302" s="165"/>
      <c r="BF1302" s="165"/>
      <c r="BG1302" s="165"/>
      <c r="BH1302" s="165"/>
      <c r="BI1302" s="165"/>
      <c r="BJ1302" s="165"/>
      <c r="BK1302" s="165"/>
      <c r="BL1302" s="165"/>
      <c r="BM1302" s="165"/>
      <c r="BN1302" s="165"/>
      <c r="BO1302" s="165"/>
      <c r="BP1302" s="165"/>
      <c r="BQ1302" s="165"/>
      <c r="BS1302" s="6"/>
      <c r="BT1302" s="11"/>
      <c r="BU1302" s="6"/>
      <c r="BV1302" s="6"/>
    </row>
    <row r="1303" spans="1:74" ht="15.75" x14ac:dyDescent="0.25">
      <c r="A1303" s="52" t="s">
        <v>10055</v>
      </c>
      <c r="B1303" s="56"/>
      <c r="C1303" s="7" t="s">
        <v>111</v>
      </c>
      <c r="D1303" s="7" t="s">
        <v>11877</v>
      </c>
      <c r="E1303" s="7"/>
      <c r="F1303" s="64"/>
      <c r="G1303" s="6"/>
      <c r="H1303" s="6"/>
      <c r="I1303" s="10" t="s">
        <v>110</v>
      </c>
      <c r="J1303" s="11" t="s">
        <v>10049</v>
      </c>
      <c r="K1303" s="161"/>
      <c r="L1303" s="176"/>
      <c r="M1303" s="176">
        <v>1000</v>
      </c>
      <c r="O1303" s="162"/>
      <c r="P1303" s="80" t="s">
        <v>8868</v>
      </c>
      <c r="Q1303" s="80" t="s">
        <v>8858</v>
      </c>
      <c r="R1303" s="80"/>
      <c r="S1303" s="163"/>
      <c r="T1303" s="213"/>
      <c r="U1303" s="162"/>
      <c r="V1303" s="164"/>
      <c r="W1303" s="12" t="str">
        <f>IF(COUNTIF(N1303,"spare"),"","Mqtt1")</f>
        <v>Mqtt1</v>
      </c>
      <c r="X1303" s="196" t="s">
        <v>10563</v>
      </c>
      <c r="Y1303" s="6" t="str">
        <f t="shared" si="471"/>
        <v>marpower/450000-firedetection/201h20</v>
      </c>
      <c r="Z1303" s="103" t="str">
        <f t="shared" si="470"/>
        <v>$.test</v>
      </c>
      <c r="AB1303" s="6"/>
      <c r="AJ1303" s="80"/>
      <c r="AM1303" s="114" t="str">
        <f t="shared" si="462"/>
        <v/>
      </c>
      <c r="AN1303" s="80"/>
      <c r="AO1303" s="80"/>
      <c r="AP1303" s="80"/>
      <c r="AQ1303" s="80"/>
      <c r="AR1303" s="127"/>
      <c r="AS1303" s="80"/>
      <c r="AT1303" s="7"/>
      <c r="AU1303" s="7"/>
      <c r="AV1303" s="165"/>
      <c r="AW1303" s="126" t="str">
        <f t="shared" si="463"/>
        <v/>
      </c>
      <c r="AX1303" s="137"/>
      <c r="AY1303" s="147"/>
      <c r="AZ1303" s="167"/>
      <c r="BA1303" s="167"/>
      <c r="BB1303" s="147" t="str">
        <f t="shared" si="464"/>
        <v/>
      </c>
      <c r="BC1303" s="168"/>
      <c r="BD1303" s="165"/>
      <c r="BE1303" s="165"/>
      <c r="BF1303" s="165"/>
      <c r="BG1303" s="165"/>
      <c r="BH1303" s="165"/>
      <c r="BI1303" s="165"/>
      <c r="BJ1303" s="165"/>
      <c r="BK1303" s="165"/>
      <c r="BL1303" s="165"/>
      <c r="BM1303" s="165"/>
      <c r="BN1303" s="165"/>
      <c r="BO1303" s="165"/>
      <c r="BP1303" s="165"/>
      <c r="BQ1303" s="165"/>
      <c r="BS1303" s="6"/>
      <c r="BT1303" s="11"/>
      <c r="BU1303" s="6"/>
      <c r="BV1303" s="6"/>
    </row>
    <row r="1304" spans="1:74" ht="15.75" x14ac:dyDescent="0.25">
      <c r="A1304" s="52" t="s">
        <v>10055</v>
      </c>
      <c r="B1304" s="56"/>
      <c r="C1304" s="7" t="s">
        <v>9455</v>
      </c>
      <c r="D1304" s="7" t="s">
        <v>11877</v>
      </c>
      <c r="E1304" s="7"/>
      <c r="F1304" s="64"/>
      <c r="G1304" s="6"/>
      <c r="H1304" s="6"/>
      <c r="I1304"/>
      <c r="J1304" s="11" t="s">
        <v>8869</v>
      </c>
      <c r="K1304" s="161" t="s">
        <v>511</v>
      </c>
      <c r="L1304" s="176"/>
      <c r="M1304" s="176">
        <v>1000</v>
      </c>
      <c r="N1304" s="80" t="s">
        <v>1396</v>
      </c>
      <c r="O1304" s="162"/>
      <c r="P1304" s="80" t="s">
        <v>8870</v>
      </c>
      <c r="Q1304" s="80"/>
      <c r="R1304" s="80"/>
      <c r="S1304" s="163"/>
      <c r="T1304" s="213"/>
      <c r="U1304" s="162"/>
      <c r="V1304" s="164"/>
      <c r="W1304" s="12"/>
      <c r="X1304" s="196" t="s">
        <v>10445</v>
      </c>
      <c r="Y1304" s="6"/>
      <c r="Z1304" s="103"/>
      <c r="AA1304" s="12">
        <v>1</v>
      </c>
      <c r="AB1304" s="6" t="s">
        <v>196</v>
      </c>
      <c r="AC1304" s="103">
        <v>75</v>
      </c>
      <c r="AJ1304" s="80"/>
      <c r="AK1304" s="113" t="s">
        <v>11878</v>
      </c>
      <c r="AM1304" s="114" t="str">
        <f t="shared" ref="AM1304:AM1309" si="473">IF(ISBLANK(AT1304),"",ROW())</f>
        <v/>
      </c>
      <c r="AN1304" s="80"/>
      <c r="AO1304" s="80"/>
      <c r="AP1304" s="80"/>
      <c r="AQ1304" s="80"/>
      <c r="AR1304" s="127"/>
      <c r="AS1304" s="80"/>
      <c r="AT1304" s="128"/>
      <c r="AU1304" s="7"/>
      <c r="AV1304" s="129"/>
      <c r="AW1304" s="126" t="str">
        <f t="shared" ref="AW1304:AW1309" si="474">IF(ISNUMBER(AM1304),"Please consult operation manual for more information","")</f>
        <v/>
      </c>
      <c r="AX1304" s="137"/>
      <c r="AY1304" s="147"/>
      <c r="AZ1304" s="167"/>
      <c r="BA1304" s="167"/>
      <c r="BB1304" s="147" t="str">
        <f t="shared" ref="BB1304:BB1309" si="475">IF(ISNUMBER(AM1304),"1","")</f>
        <v/>
      </c>
      <c r="BC1304" s="168"/>
      <c r="BD1304" s="165"/>
      <c r="BE1304" s="165"/>
      <c r="BF1304" s="165"/>
      <c r="BG1304" s="165"/>
      <c r="BH1304" s="165"/>
      <c r="BI1304" s="165"/>
      <c r="BJ1304" s="165"/>
      <c r="BK1304" s="165"/>
      <c r="BL1304" s="165"/>
      <c r="BM1304" s="165"/>
      <c r="BN1304" s="165"/>
      <c r="BO1304" s="165"/>
      <c r="BP1304" s="165"/>
      <c r="BQ1304" s="165"/>
      <c r="BS1304" s="6"/>
      <c r="BT1304" s="11"/>
      <c r="BU1304" s="6"/>
      <c r="BV1304" s="6"/>
    </row>
    <row r="1305" spans="1:74" ht="15.75" x14ac:dyDescent="0.25">
      <c r="A1305" s="52" t="s">
        <v>10055</v>
      </c>
      <c r="B1305" s="56"/>
      <c r="C1305" s="7" t="s">
        <v>111</v>
      </c>
      <c r="D1305" s="7" t="s">
        <v>11877</v>
      </c>
      <c r="E1305" s="7"/>
      <c r="F1305" s="64"/>
      <c r="G1305" s="6"/>
      <c r="H1305" s="6"/>
      <c r="I1305" s="10" t="s">
        <v>110</v>
      </c>
      <c r="J1305" s="11" t="s">
        <v>10050</v>
      </c>
      <c r="K1305" s="161"/>
      <c r="L1305" s="176"/>
      <c r="M1305" s="176">
        <v>1000</v>
      </c>
      <c r="O1305" s="162"/>
      <c r="P1305" s="80" t="s">
        <v>8871</v>
      </c>
      <c r="Q1305" s="80" t="s">
        <v>8876</v>
      </c>
      <c r="R1305" s="80"/>
      <c r="S1305" s="163"/>
      <c r="T1305" s="213"/>
      <c r="U1305" s="162"/>
      <c r="V1305" s="164"/>
      <c r="W1305" s="12" t="str">
        <f t="shared" ref="W1305" si="476">IF(COUNTIF(N1305,"spare"),"","Mqtt1")</f>
        <v>Mqtt1</v>
      </c>
      <c r="X1305" s="196" t="s">
        <v>10564</v>
      </c>
      <c r="Y1305" s="6" t="str">
        <f t="shared" si="471"/>
        <v>marpower/450000-firedetection/201h19</v>
      </c>
      <c r="Z1305" s="103" t="str">
        <f t="shared" si="470"/>
        <v>$.alarm</v>
      </c>
      <c r="AB1305" s="6"/>
      <c r="AJ1305" s="80"/>
      <c r="AM1305" s="114">
        <f t="shared" si="473"/>
        <v>1305</v>
      </c>
      <c r="AN1305" s="80"/>
      <c r="AO1305" s="80"/>
      <c r="AP1305" s="80"/>
      <c r="AQ1305" s="80"/>
      <c r="AR1305" s="127" t="s">
        <v>110</v>
      </c>
      <c r="AS1305" s="80"/>
      <c r="AT1305" s="128" t="s">
        <v>9</v>
      </c>
      <c r="AU1305" s="7"/>
      <c r="AV1305" s="129" t="s">
        <v>112</v>
      </c>
      <c r="AW1305" s="126" t="str">
        <f t="shared" si="474"/>
        <v>Please consult operation manual for more information</v>
      </c>
      <c r="AX1305" s="137"/>
      <c r="AY1305" s="147"/>
      <c r="AZ1305" s="167"/>
      <c r="BA1305" s="167"/>
      <c r="BB1305" s="147" t="str">
        <f t="shared" si="475"/>
        <v>1</v>
      </c>
      <c r="BC1305" s="168"/>
      <c r="BD1305" s="165"/>
      <c r="BE1305" s="165"/>
      <c r="BF1305" s="165"/>
      <c r="BG1305" s="165"/>
      <c r="BH1305" s="165"/>
      <c r="BI1305" s="165"/>
      <c r="BJ1305" s="165"/>
      <c r="BK1305" s="165"/>
      <c r="BL1305" s="165"/>
      <c r="BM1305" s="165"/>
      <c r="BN1305" s="165"/>
      <c r="BO1305" s="165"/>
      <c r="BP1305" s="165"/>
      <c r="BQ1305" s="165"/>
      <c r="BS1305" s="6"/>
      <c r="BT1305" s="11"/>
      <c r="BU1305" s="6"/>
      <c r="BV1305" s="6"/>
    </row>
    <row r="1306" spans="1:74" ht="15.75" x14ac:dyDescent="0.25">
      <c r="A1306" s="52" t="s">
        <v>10059</v>
      </c>
      <c r="B1306" s="56"/>
      <c r="C1306" s="7" t="s">
        <v>111</v>
      </c>
      <c r="D1306" s="7" t="s">
        <v>11877</v>
      </c>
      <c r="E1306" s="7"/>
      <c r="F1306" s="64"/>
      <c r="G1306" s="6"/>
      <c r="H1306" s="6"/>
      <c r="I1306" s="10" t="s">
        <v>110</v>
      </c>
      <c r="J1306" s="11" t="s">
        <v>10051</v>
      </c>
      <c r="K1306" s="161"/>
      <c r="L1306" s="176"/>
      <c r="M1306" s="176">
        <v>1000</v>
      </c>
      <c r="O1306" s="162"/>
      <c r="P1306" s="80" t="s">
        <v>8872</v>
      </c>
      <c r="Q1306" s="80" t="s">
        <v>8877</v>
      </c>
      <c r="R1306" s="80"/>
      <c r="S1306" s="163"/>
      <c r="T1306" s="213"/>
      <c r="U1306" s="162"/>
      <c r="V1306" s="164"/>
      <c r="W1306" s="12" t="str">
        <f>IF(COUNTIF(N1306,"spare"),"","Mqtt1")</f>
        <v>Mqtt1</v>
      </c>
      <c r="X1306" s="196" t="s">
        <v>10564</v>
      </c>
      <c r="Y1306" s="6" t="str">
        <f t="shared" si="471"/>
        <v>marpower/450000-firedetection/201h19</v>
      </c>
      <c r="Z1306" s="103" t="str">
        <f t="shared" si="470"/>
        <v>$.prealarm</v>
      </c>
      <c r="AB1306" s="6"/>
      <c r="AJ1306" s="80"/>
      <c r="AM1306" s="114">
        <f t="shared" si="473"/>
        <v>1306</v>
      </c>
      <c r="AN1306" s="80"/>
      <c r="AO1306" s="80"/>
      <c r="AP1306" s="80"/>
      <c r="AQ1306" s="80"/>
      <c r="AR1306" s="127" t="s">
        <v>110</v>
      </c>
      <c r="AS1306" s="80"/>
      <c r="AT1306" s="128" t="s">
        <v>9</v>
      </c>
      <c r="AU1306" s="7"/>
      <c r="AV1306" s="129" t="s">
        <v>116</v>
      </c>
      <c r="AW1306" s="126" t="str">
        <f t="shared" si="474"/>
        <v>Please consult operation manual for more information</v>
      </c>
      <c r="AX1306" s="137"/>
      <c r="AY1306" s="147"/>
      <c r="AZ1306" s="167"/>
      <c r="BA1306" s="167"/>
      <c r="BB1306" s="147" t="str">
        <f t="shared" si="475"/>
        <v>1</v>
      </c>
      <c r="BC1306" s="168"/>
      <c r="BD1306" s="165"/>
      <c r="BE1306" s="165"/>
      <c r="BF1306" s="165"/>
      <c r="BG1306" s="165"/>
      <c r="BH1306" s="165"/>
      <c r="BI1306" s="165"/>
      <c r="BJ1306" s="165"/>
      <c r="BK1306" s="165"/>
      <c r="BL1306" s="165"/>
      <c r="BM1306" s="165"/>
      <c r="BN1306" s="165"/>
      <c r="BO1306" s="165"/>
      <c r="BP1306" s="165"/>
      <c r="BQ1306" s="165"/>
      <c r="BS1306" s="6"/>
      <c r="BT1306" s="11"/>
      <c r="BU1306" s="6"/>
      <c r="BV1306" s="6"/>
    </row>
    <row r="1307" spans="1:74" ht="15.75" x14ac:dyDescent="0.25">
      <c r="A1307" s="52" t="s">
        <v>10055</v>
      </c>
      <c r="B1307" s="56"/>
      <c r="C1307" s="7" t="s">
        <v>111</v>
      </c>
      <c r="D1307" s="7" t="s">
        <v>11877</v>
      </c>
      <c r="E1307" s="7"/>
      <c r="F1307" s="64"/>
      <c r="G1307" s="6"/>
      <c r="H1307" s="6"/>
      <c r="I1307" s="10" t="s">
        <v>110</v>
      </c>
      <c r="J1307" s="11" t="s">
        <v>10052</v>
      </c>
      <c r="K1307" s="161"/>
      <c r="L1307" s="176"/>
      <c r="M1307" s="176">
        <v>1000</v>
      </c>
      <c r="O1307" s="162"/>
      <c r="P1307" s="80" t="s">
        <v>8873</v>
      </c>
      <c r="Q1307" s="80" t="s">
        <v>8878</v>
      </c>
      <c r="R1307" s="80"/>
      <c r="S1307" s="163"/>
      <c r="T1307" s="213"/>
      <c r="U1307" s="162"/>
      <c r="V1307" s="164"/>
      <c r="W1307" s="12" t="str">
        <f>IF(COUNTIF(N1307,"spare"),"","Mqtt1")</f>
        <v>Mqtt1</v>
      </c>
      <c r="X1307" s="196" t="s">
        <v>10564</v>
      </c>
      <c r="Y1307" s="6" t="str">
        <f t="shared" si="471"/>
        <v>marpower/450000-firedetection/201h19</v>
      </c>
      <c r="Z1307" s="103" t="str">
        <f t="shared" si="470"/>
        <v>$.fault</v>
      </c>
      <c r="AB1307" s="6"/>
      <c r="AJ1307" s="80"/>
      <c r="AM1307" s="114">
        <f t="shared" si="473"/>
        <v>1307</v>
      </c>
      <c r="AN1307" s="80"/>
      <c r="AO1307" s="80"/>
      <c r="AP1307" s="80"/>
      <c r="AQ1307" s="80"/>
      <c r="AR1307" s="127" t="s">
        <v>110</v>
      </c>
      <c r="AS1307" s="80"/>
      <c r="AT1307" s="128" t="s">
        <v>9</v>
      </c>
      <c r="AU1307" s="7"/>
      <c r="AV1307" s="129" t="s">
        <v>112</v>
      </c>
      <c r="AW1307" s="126" t="str">
        <f t="shared" si="474"/>
        <v>Please consult operation manual for more information</v>
      </c>
      <c r="AX1307" s="137"/>
      <c r="AY1307" s="147"/>
      <c r="AZ1307" s="167"/>
      <c r="BA1307" s="167"/>
      <c r="BB1307" s="147" t="str">
        <f t="shared" si="475"/>
        <v>1</v>
      </c>
      <c r="BC1307" s="168"/>
      <c r="BD1307" s="165"/>
      <c r="BE1307" s="165"/>
      <c r="BF1307" s="165"/>
      <c r="BG1307" s="165"/>
      <c r="BH1307" s="165"/>
      <c r="BI1307" s="165"/>
      <c r="BJ1307" s="165"/>
      <c r="BK1307" s="165"/>
      <c r="BL1307" s="165"/>
      <c r="BM1307" s="165"/>
      <c r="BN1307" s="165"/>
      <c r="BO1307" s="165"/>
      <c r="BP1307" s="165"/>
      <c r="BQ1307" s="165"/>
      <c r="BS1307" s="6"/>
      <c r="BT1307" s="11"/>
      <c r="BU1307" s="6"/>
      <c r="BV1307" s="6"/>
    </row>
    <row r="1308" spans="1:74" ht="15.75" x14ac:dyDescent="0.25">
      <c r="A1308" s="52" t="s">
        <v>10055</v>
      </c>
      <c r="B1308" s="56"/>
      <c r="C1308" s="7" t="s">
        <v>111</v>
      </c>
      <c r="D1308" s="7" t="s">
        <v>11877</v>
      </c>
      <c r="E1308" s="7"/>
      <c r="F1308" s="64"/>
      <c r="G1308" s="6"/>
      <c r="H1308" s="6"/>
      <c r="I1308" s="10" t="s">
        <v>110</v>
      </c>
      <c r="J1308" s="11" t="s">
        <v>10053</v>
      </c>
      <c r="K1308" s="161"/>
      <c r="L1308" s="176"/>
      <c r="M1308" s="176">
        <v>1000</v>
      </c>
      <c r="O1308" s="162"/>
      <c r="P1308" s="80" t="s">
        <v>8874</v>
      </c>
      <c r="Q1308" s="80" t="s">
        <v>8879</v>
      </c>
      <c r="R1308" s="80"/>
      <c r="S1308" s="163"/>
      <c r="T1308" s="213"/>
      <c r="U1308" s="162"/>
      <c r="V1308" s="164"/>
      <c r="W1308" s="12" t="str">
        <f>IF(COUNTIF(N1308,"spare"),"","Mqtt1")</f>
        <v>Mqtt1</v>
      </c>
      <c r="X1308" s="196" t="s">
        <v>10564</v>
      </c>
      <c r="Y1308" s="6" t="str">
        <f t="shared" si="471"/>
        <v>marpower/450000-firedetection/201h19</v>
      </c>
      <c r="Z1308" s="103" t="str">
        <f t="shared" si="470"/>
        <v>$.disabled</v>
      </c>
      <c r="AB1308" s="6"/>
      <c r="AJ1308" s="80"/>
      <c r="AM1308" s="114">
        <f t="shared" si="473"/>
        <v>1308</v>
      </c>
      <c r="AN1308" s="80"/>
      <c r="AO1308" s="80"/>
      <c r="AP1308" s="80"/>
      <c r="AQ1308" s="80"/>
      <c r="AR1308" s="127" t="s">
        <v>110</v>
      </c>
      <c r="AS1308" s="80"/>
      <c r="AT1308" s="128" t="s">
        <v>9</v>
      </c>
      <c r="AU1308" s="7"/>
      <c r="AV1308" s="129" t="s">
        <v>112</v>
      </c>
      <c r="AW1308" s="126" t="str">
        <f t="shared" si="474"/>
        <v>Please consult operation manual for more information</v>
      </c>
      <c r="AX1308" s="137"/>
      <c r="AY1308" s="147"/>
      <c r="AZ1308" s="167"/>
      <c r="BA1308" s="167"/>
      <c r="BB1308" s="147" t="str">
        <f t="shared" si="475"/>
        <v>1</v>
      </c>
      <c r="BC1308" s="168"/>
      <c r="BD1308" s="165"/>
      <c r="BE1308" s="165"/>
      <c r="BF1308" s="165"/>
      <c r="BG1308" s="165"/>
      <c r="BH1308" s="165"/>
      <c r="BI1308" s="165"/>
      <c r="BJ1308" s="165"/>
      <c r="BK1308" s="165"/>
      <c r="BL1308" s="165"/>
      <c r="BM1308" s="165"/>
      <c r="BN1308" s="165"/>
      <c r="BO1308" s="165"/>
      <c r="BP1308" s="165"/>
      <c r="BQ1308" s="165"/>
      <c r="BS1308" s="6"/>
      <c r="BT1308" s="11"/>
      <c r="BU1308" s="6"/>
      <c r="BV1308" s="6"/>
    </row>
    <row r="1309" spans="1:74" ht="15.75" x14ac:dyDescent="0.25">
      <c r="A1309" s="52" t="s">
        <v>10055</v>
      </c>
      <c r="B1309" s="56"/>
      <c r="C1309" s="7" t="s">
        <v>111</v>
      </c>
      <c r="D1309" s="7" t="s">
        <v>11877</v>
      </c>
      <c r="E1309" s="7"/>
      <c r="F1309" s="64"/>
      <c r="G1309" s="6"/>
      <c r="H1309" s="6"/>
      <c r="I1309" s="10" t="s">
        <v>110</v>
      </c>
      <c r="J1309" s="11" t="s">
        <v>10054</v>
      </c>
      <c r="K1309" s="161"/>
      <c r="L1309" s="176"/>
      <c r="M1309" s="176">
        <v>1000</v>
      </c>
      <c r="O1309" s="162"/>
      <c r="P1309" s="80" t="s">
        <v>8875</v>
      </c>
      <c r="Q1309" s="80" t="s">
        <v>8880</v>
      </c>
      <c r="R1309" s="80"/>
      <c r="S1309" s="163"/>
      <c r="T1309" s="213"/>
      <c r="U1309" s="162"/>
      <c r="V1309" s="164"/>
      <c r="W1309" s="12" t="str">
        <f>IF(COUNTIF(N1309,"spare"),"","Mqtt1")</f>
        <v>Mqtt1</v>
      </c>
      <c r="X1309" s="196" t="s">
        <v>10564</v>
      </c>
      <c r="Y1309" s="6" t="str">
        <f t="shared" si="471"/>
        <v>marpower/450000-firedetection/201h19</v>
      </c>
      <c r="Z1309" s="103" t="str">
        <f t="shared" si="470"/>
        <v>$.test</v>
      </c>
      <c r="AB1309" s="6"/>
      <c r="AJ1309" s="80"/>
      <c r="AM1309" s="114" t="str">
        <f t="shared" si="473"/>
        <v/>
      </c>
      <c r="AN1309" s="80"/>
      <c r="AO1309" s="80"/>
      <c r="AP1309" s="80"/>
      <c r="AQ1309" s="80"/>
      <c r="AR1309" s="127"/>
      <c r="AS1309" s="80"/>
      <c r="AT1309" s="7"/>
      <c r="AU1309" s="7"/>
      <c r="AV1309" s="165"/>
      <c r="AW1309" s="126" t="str">
        <f t="shared" si="474"/>
        <v/>
      </c>
      <c r="AX1309" s="137"/>
      <c r="AY1309" s="147"/>
      <c r="AZ1309" s="167"/>
      <c r="BA1309" s="167"/>
      <c r="BB1309" s="147" t="str">
        <f t="shared" si="475"/>
        <v/>
      </c>
      <c r="BC1309" s="168"/>
      <c r="BD1309" s="165"/>
      <c r="BE1309" s="165"/>
      <c r="BF1309" s="165"/>
      <c r="BG1309" s="165"/>
      <c r="BH1309" s="165"/>
      <c r="BI1309" s="165"/>
      <c r="BJ1309" s="165"/>
      <c r="BK1309" s="165"/>
      <c r="BL1309" s="165"/>
      <c r="BM1309" s="165"/>
      <c r="BN1309" s="165"/>
      <c r="BO1309" s="165"/>
      <c r="BP1309" s="165"/>
      <c r="BQ1309" s="165"/>
      <c r="BS1309" s="6"/>
      <c r="BT1309" s="11"/>
      <c r="BU1309" s="6"/>
      <c r="BV1309" s="6"/>
    </row>
    <row r="1310" spans="1:74" x14ac:dyDescent="0.25">
      <c r="A1310" s="50"/>
      <c r="B1310" s="54" t="s">
        <v>110</v>
      </c>
      <c r="C1310" s="59"/>
      <c r="D1310" s="59"/>
      <c r="E1310" s="59"/>
      <c r="F1310" s="59"/>
      <c r="G1310" s="59"/>
      <c r="H1310" s="59"/>
      <c r="I1310" s="59"/>
      <c r="J1310" s="68"/>
      <c r="K1310" s="50"/>
      <c r="L1310" s="54"/>
      <c r="M1310" s="179">
        <v>1000</v>
      </c>
      <c r="N1310" s="54"/>
      <c r="O1310" s="81"/>
      <c r="P1310" s="54" t="s">
        <v>11913</v>
      </c>
      <c r="Q1310" s="54"/>
      <c r="R1310" s="54"/>
      <c r="S1310" s="54"/>
      <c r="T1310" s="151"/>
      <c r="U1310" s="81"/>
      <c r="V1310" s="68"/>
      <c r="W1310" s="50"/>
      <c r="X1310" s="198"/>
      <c r="Y1310" s="54"/>
      <c r="Z1310" s="100"/>
      <c r="AA1310" s="50"/>
      <c r="AB1310" s="54"/>
      <c r="AC1310" s="100"/>
      <c r="AD1310" s="100"/>
      <c r="AE1310" s="68"/>
      <c r="AF1310" s="68"/>
      <c r="AG1310" s="68"/>
      <c r="AH1310" s="68"/>
      <c r="AI1310" s="54"/>
      <c r="AJ1310" s="54"/>
      <c r="AK1310" s="110"/>
      <c r="AL1310" s="110"/>
      <c r="AM1310" s="54"/>
      <c r="AN1310" s="54"/>
      <c r="AO1310" s="54"/>
      <c r="AP1310" s="54"/>
      <c r="AQ1310" s="54"/>
      <c r="AR1310" s="54"/>
      <c r="AS1310" s="54"/>
      <c r="AT1310" s="81"/>
      <c r="AU1310" s="81"/>
      <c r="AV1310" s="81"/>
      <c r="AW1310" s="81"/>
      <c r="AX1310" s="81"/>
      <c r="AY1310" s="81"/>
      <c r="AZ1310" s="81"/>
      <c r="BA1310" s="81"/>
      <c r="BB1310" s="81"/>
      <c r="BC1310" s="81"/>
      <c r="BD1310" s="81"/>
      <c r="BE1310" s="81"/>
      <c r="BF1310" s="150"/>
      <c r="BG1310" s="81"/>
      <c r="BH1310" s="81"/>
      <c r="BI1310" s="81"/>
      <c r="BJ1310" s="150"/>
      <c r="BK1310" s="81"/>
      <c r="BL1310" s="81"/>
      <c r="BM1310" s="81"/>
      <c r="BN1310" s="150"/>
      <c r="BO1310" s="81"/>
      <c r="BP1310" s="81"/>
      <c r="BQ1310" s="81"/>
      <c r="BR1310" s="151"/>
      <c r="BS1310" s="81"/>
      <c r="BT1310" s="150"/>
      <c r="BU1310" s="81"/>
      <c r="BV1310" s="81"/>
    </row>
    <row r="1311" spans="1:74" ht="15.75" x14ac:dyDescent="0.25">
      <c r="A1311" s="52" t="s">
        <v>11912</v>
      </c>
      <c r="B1311" s="56"/>
      <c r="C1311" s="7" t="s">
        <v>111</v>
      </c>
      <c r="D1311" s="7" t="s">
        <v>11914</v>
      </c>
      <c r="E1311" s="7"/>
      <c r="F1311" s="64"/>
      <c r="G1311" s="6"/>
      <c r="H1311" s="6"/>
      <c r="I1311" s="10" t="s">
        <v>110</v>
      </c>
      <c r="J1311" s="11" t="s">
        <v>11915</v>
      </c>
      <c r="K1311" s="194" t="s">
        <v>510</v>
      </c>
      <c r="L1311" s="176"/>
      <c r="M1311" s="176">
        <v>1000</v>
      </c>
      <c r="N1311" s="80" t="s">
        <v>11916</v>
      </c>
      <c r="O1311" s="162"/>
      <c r="P1311" s="80" t="s">
        <v>11917</v>
      </c>
      <c r="Q1311" s="80"/>
      <c r="R1311" s="80"/>
      <c r="S1311" s="163"/>
      <c r="T1311" s="213"/>
      <c r="U1311" s="162"/>
      <c r="V1311" s="164"/>
      <c r="W1311" s="12" t="str">
        <f t="shared" ref="W1311:W1374" si="477">IF(COUNTIF(N1311,"spare"),"","Mqtt1")</f>
        <v>Mqtt1</v>
      </c>
      <c r="X1311" s="196" t="s">
        <v>11918</v>
      </c>
      <c r="Y1311" s="6" t="str">
        <f t="shared" ref="Y1311:Y1374" si="478">LOWER(SUBSTITUTE(SUBSTITUTE(IF(COUNTIF(N1311,"spare"),"",_xlfn.CONCAT("marpower/",IF(X1311&lt;&gt;"",N1311&amp;"/"&amp;X1311,N1311)))," ","-"),"_","-"))</f>
        <v>marpower/280000-hydraulic-sail/e-stop</v>
      </c>
      <c r="Z1311" s="103" t="str">
        <f t="shared" ref="Z1311:Z1320" si="479">IF(COUNTIF(N1311,"spare"),"","$."&amp;_xlfn.REGEXREPLACE(IF(X1311="",J1311,_xlfn.REGEXREPLACE(J1311,"Hydr_(stop_)?","")),"\.","_"))</f>
        <v>$.Ind_fire_stop</v>
      </c>
      <c r="AA1311" s="12">
        <v>1</v>
      </c>
      <c r="AB1311" s="6" t="s">
        <v>197</v>
      </c>
      <c r="AC1311" s="12">
        <v>1</v>
      </c>
      <c r="AJ1311" s="80"/>
      <c r="AM1311" s="114">
        <f t="shared" ref="AM1311:AM1374" si="480">IF(ISBLANK(AT1311),"",ROW())</f>
        <v>1311</v>
      </c>
      <c r="AN1311" s="80"/>
      <c r="AO1311" s="80"/>
      <c r="AP1311" s="80"/>
      <c r="AQ1311" s="80"/>
      <c r="AR1311" s="127" t="s">
        <v>110</v>
      </c>
      <c r="AS1311" s="80"/>
      <c r="AT1311" s="7" t="s">
        <v>17</v>
      </c>
      <c r="AU1311" s="7"/>
      <c r="AV1311" s="165" t="s">
        <v>112</v>
      </c>
      <c r="AW1311" s="126" t="str">
        <f t="shared" ref="AW1311:AW1374" si="481">IF(ISNUMBER(AM1311),"Please consult operation manual for more information","")</f>
        <v>Please consult operation manual for more information</v>
      </c>
      <c r="AX1311" s="137"/>
      <c r="AY1311" s="147"/>
      <c r="AZ1311" s="167"/>
      <c r="BA1311" s="167"/>
      <c r="BB1311" s="147" t="str">
        <f t="shared" ref="BB1311:BB1374" si="482">IF(ISNUMBER(AM1311),"1","")</f>
        <v>1</v>
      </c>
      <c r="BC1311" s="168"/>
      <c r="BD1311" s="165"/>
      <c r="BE1311" s="165"/>
      <c r="BF1311" s="165"/>
      <c r="BG1311" s="165"/>
      <c r="BH1311" s="165"/>
      <c r="BI1311" s="165"/>
      <c r="BJ1311" s="165"/>
      <c r="BK1311" s="165"/>
      <c r="BL1311" s="165"/>
      <c r="BM1311" s="165"/>
      <c r="BN1311" s="165"/>
      <c r="BO1311" s="165"/>
      <c r="BP1311" s="165"/>
      <c r="BQ1311" s="165"/>
      <c r="BS1311" s="6"/>
      <c r="BT1311" s="11"/>
      <c r="BU1311" s="6"/>
      <c r="BV1311" s="6"/>
    </row>
    <row r="1312" spans="1:74" ht="15.75" x14ac:dyDescent="0.25">
      <c r="A1312" s="52" t="s">
        <v>11912</v>
      </c>
      <c r="B1312" s="56"/>
      <c r="C1312" s="7" t="s">
        <v>111</v>
      </c>
      <c r="D1312" s="7" t="s">
        <v>11914</v>
      </c>
      <c r="E1312" s="7"/>
      <c r="F1312" s="64"/>
      <c r="G1312" s="6"/>
      <c r="H1312" s="6"/>
      <c r="I1312" s="10" t="s">
        <v>110</v>
      </c>
      <c r="J1312" s="11" t="s">
        <v>11919</v>
      </c>
      <c r="K1312" s="194" t="s">
        <v>510</v>
      </c>
      <c r="L1312" s="176"/>
      <c r="M1312" s="176">
        <v>1000</v>
      </c>
      <c r="N1312" s="80" t="s">
        <v>11916</v>
      </c>
      <c r="O1312" s="162"/>
      <c r="P1312" s="80" t="s">
        <v>11920</v>
      </c>
      <c r="Q1312" s="80"/>
      <c r="R1312" s="80"/>
      <c r="S1312" s="163"/>
      <c r="T1312" s="213"/>
      <c r="U1312" s="162"/>
      <c r="V1312" s="164"/>
      <c r="W1312" s="12" t="str">
        <f t="shared" si="477"/>
        <v>Mqtt1</v>
      </c>
      <c r="X1312" s="196" t="s">
        <v>11918</v>
      </c>
      <c r="Y1312" s="6" t="str">
        <f t="shared" si="478"/>
        <v>marpower/280000-hydraulic-sail/e-stop</v>
      </c>
      <c r="Z1312" s="103" t="str">
        <f t="shared" si="479"/>
        <v>$.Ind_Helm_PS</v>
      </c>
      <c r="AA1312" s="12">
        <v>1</v>
      </c>
      <c r="AB1312" s="6" t="s">
        <v>197</v>
      </c>
      <c r="AC1312" s="12">
        <v>2</v>
      </c>
      <c r="AJ1312" s="80"/>
      <c r="AM1312" s="114">
        <f t="shared" si="480"/>
        <v>1312</v>
      </c>
      <c r="AN1312" s="80"/>
      <c r="AO1312" s="80"/>
      <c r="AP1312" s="80"/>
      <c r="AQ1312" s="80"/>
      <c r="AR1312" s="127" t="s">
        <v>110</v>
      </c>
      <c r="AS1312" s="80"/>
      <c r="AT1312" s="7" t="s">
        <v>17</v>
      </c>
      <c r="AU1312" s="7"/>
      <c r="AV1312" s="165" t="s">
        <v>112</v>
      </c>
      <c r="AW1312" s="126" t="str">
        <f t="shared" si="481"/>
        <v>Please consult operation manual for more information</v>
      </c>
      <c r="AX1312" s="137"/>
      <c r="AY1312" s="147"/>
      <c r="AZ1312" s="167"/>
      <c r="BA1312" s="167"/>
      <c r="BB1312" s="147" t="str">
        <f t="shared" si="482"/>
        <v>1</v>
      </c>
      <c r="BC1312" s="168"/>
      <c r="BD1312" s="165"/>
      <c r="BE1312" s="165"/>
      <c r="BF1312" s="165"/>
      <c r="BG1312" s="165"/>
      <c r="BH1312" s="165"/>
      <c r="BI1312" s="165"/>
      <c r="BJ1312" s="165"/>
      <c r="BK1312" s="165"/>
      <c r="BL1312" s="165"/>
      <c r="BM1312" s="165"/>
      <c r="BN1312" s="165"/>
      <c r="BO1312" s="165"/>
      <c r="BP1312" s="165"/>
      <c r="BQ1312" s="165"/>
      <c r="BS1312" s="6"/>
      <c r="BT1312" s="11"/>
      <c r="BU1312" s="6"/>
      <c r="BV1312" s="6"/>
    </row>
    <row r="1313" spans="1:74" ht="15.75" x14ac:dyDescent="0.25">
      <c r="A1313" s="52" t="s">
        <v>11912</v>
      </c>
      <c r="B1313" s="56"/>
      <c r="C1313" s="7" t="s">
        <v>111</v>
      </c>
      <c r="D1313" s="7" t="s">
        <v>11914</v>
      </c>
      <c r="E1313" s="7"/>
      <c r="F1313" s="64"/>
      <c r="G1313" s="6"/>
      <c r="H1313" s="6"/>
      <c r="I1313" s="10" t="s">
        <v>110</v>
      </c>
      <c r="J1313" s="11" t="s">
        <v>11921</v>
      </c>
      <c r="K1313" s="194" t="s">
        <v>510</v>
      </c>
      <c r="L1313" s="176"/>
      <c r="M1313" s="176">
        <v>1000</v>
      </c>
      <c r="N1313" s="80" t="s">
        <v>11916</v>
      </c>
      <c r="O1313" s="162"/>
      <c r="P1313" s="80" t="s">
        <v>11922</v>
      </c>
      <c r="Q1313" s="80"/>
      <c r="R1313" s="80"/>
      <c r="S1313" s="163"/>
      <c r="T1313" s="213"/>
      <c r="U1313" s="162"/>
      <c r="V1313" s="164"/>
      <c r="W1313" s="12" t="str">
        <f t="shared" si="477"/>
        <v>Mqtt1</v>
      </c>
      <c r="X1313" s="196" t="s">
        <v>11918</v>
      </c>
      <c r="Y1313" s="6" t="str">
        <f t="shared" si="478"/>
        <v>marpower/280000-hydraulic-sail/e-stop</v>
      </c>
      <c r="Z1313" s="103" t="str">
        <f t="shared" si="479"/>
        <v>$.Ind_Helm_SB</v>
      </c>
      <c r="AA1313" s="12">
        <v>1</v>
      </c>
      <c r="AB1313" s="6" t="s">
        <v>197</v>
      </c>
      <c r="AC1313" s="12">
        <v>3</v>
      </c>
      <c r="AJ1313" s="80"/>
      <c r="AM1313" s="114">
        <f t="shared" si="480"/>
        <v>1313</v>
      </c>
      <c r="AN1313" s="80"/>
      <c r="AO1313" s="80"/>
      <c r="AP1313" s="80"/>
      <c r="AQ1313" s="80"/>
      <c r="AR1313" s="127" t="s">
        <v>110</v>
      </c>
      <c r="AS1313" s="80"/>
      <c r="AT1313" s="7" t="s">
        <v>17</v>
      </c>
      <c r="AU1313" s="7"/>
      <c r="AV1313" s="165" t="s">
        <v>112</v>
      </c>
      <c r="AW1313" s="126" t="str">
        <f t="shared" si="481"/>
        <v>Please consult operation manual for more information</v>
      </c>
      <c r="AX1313" s="137"/>
      <c r="AY1313" s="147"/>
      <c r="AZ1313" s="167"/>
      <c r="BA1313" s="167"/>
      <c r="BB1313" s="147" t="str">
        <f t="shared" si="482"/>
        <v>1</v>
      </c>
      <c r="BC1313" s="168"/>
      <c r="BD1313" s="165"/>
      <c r="BE1313" s="165"/>
      <c r="BF1313" s="165"/>
      <c r="BG1313" s="165"/>
      <c r="BH1313" s="165"/>
      <c r="BI1313" s="165"/>
      <c r="BJ1313" s="165"/>
      <c r="BK1313" s="165"/>
      <c r="BL1313" s="165"/>
      <c r="BM1313" s="165"/>
      <c r="BN1313" s="165"/>
      <c r="BO1313" s="165"/>
      <c r="BP1313" s="165"/>
      <c r="BQ1313" s="165"/>
      <c r="BS1313" s="6"/>
      <c r="BT1313" s="11"/>
      <c r="BU1313" s="6"/>
      <c r="BV1313" s="6"/>
    </row>
    <row r="1314" spans="1:74" ht="15.75" x14ac:dyDescent="0.25">
      <c r="A1314" s="52" t="s">
        <v>11912</v>
      </c>
      <c r="B1314" s="56"/>
      <c r="C1314" s="7" t="s">
        <v>111</v>
      </c>
      <c r="D1314" s="7" t="s">
        <v>11914</v>
      </c>
      <c r="E1314" s="7"/>
      <c r="F1314" s="64"/>
      <c r="G1314" s="6"/>
      <c r="H1314" s="6"/>
      <c r="I1314" s="10" t="s">
        <v>110</v>
      </c>
      <c r="J1314" s="11" t="s">
        <v>11923</v>
      </c>
      <c r="K1314" s="194" t="s">
        <v>510</v>
      </c>
      <c r="L1314" s="176"/>
      <c r="M1314" s="176">
        <v>1000</v>
      </c>
      <c r="N1314" s="80" t="s">
        <v>11916</v>
      </c>
      <c r="O1314" s="162"/>
      <c r="P1314" s="80" t="s">
        <v>11924</v>
      </c>
      <c r="Q1314" s="80"/>
      <c r="R1314" s="80"/>
      <c r="S1314" s="163"/>
      <c r="T1314" s="213"/>
      <c r="U1314" s="162"/>
      <c r="V1314" s="164"/>
      <c r="W1314" s="12" t="str">
        <f t="shared" si="477"/>
        <v>Mqtt1</v>
      </c>
      <c r="X1314" s="196" t="s">
        <v>11918</v>
      </c>
      <c r="Y1314" s="6" t="str">
        <f t="shared" si="478"/>
        <v>marpower/280000-hydraulic-sail/e-stop</v>
      </c>
      <c r="Z1314" s="103" t="str">
        <f t="shared" si="479"/>
        <v>$.Ind_Tech_room</v>
      </c>
      <c r="AA1314" s="12">
        <v>1</v>
      </c>
      <c r="AB1314" s="6" t="s">
        <v>197</v>
      </c>
      <c r="AC1314" s="12">
        <v>4</v>
      </c>
      <c r="AJ1314" s="80"/>
      <c r="AM1314" s="114">
        <f t="shared" si="480"/>
        <v>1314</v>
      </c>
      <c r="AN1314" s="80"/>
      <c r="AO1314" s="80"/>
      <c r="AP1314" s="80"/>
      <c r="AQ1314" s="80"/>
      <c r="AR1314" s="127" t="s">
        <v>110</v>
      </c>
      <c r="AS1314" s="80"/>
      <c r="AT1314" s="7" t="s">
        <v>17</v>
      </c>
      <c r="AU1314" s="7"/>
      <c r="AV1314" s="165" t="s">
        <v>112</v>
      </c>
      <c r="AW1314" s="126" t="str">
        <f t="shared" si="481"/>
        <v>Please consult operation manual for more information</v>
      </c>
      <c r="AX1314" s="137"/>
      <c r="AY1314" s="147"/>
      <c r="AZ1314" s="167"/>
      <c r="BA1314" s="167"/>
      <c r="BB1314" s="147" t="str">
        <f t="shared" si="482"/>
        <v>1</v>
      </c>
      <c r="BC1314" s="168"/>
      <c r="BD1314" s="165"/>
      <c r="BE1314" s="165"/>
      <c r="BF1314" s="165"/>
      <c r="BG1314" s="165"/>
      <c r="BH1314" s="165"/>
      <c r="BI1314" s="165"/>
      <c r="BJ1314" s="165"/>
      <c r="BK1314" s="165"/>
      <c r="BL1314" s="165"/>
      <c r="BM1314" s="165"/>
      <c r="BN1314" s="165"/>
      <c r="BO1314" s="165"/>
      <c r="BP1314" s="165"/>
      <c r="BQ1314" s="165"/>
      <c r="BS1314" s="6"/>
      <c r="BT1314" s="11"/>
      <c r="BU1314" s="6"/>
      <c r="BV1314" s="6"/>
    </row>
    <row r="1315" spans="1:74" ht="15.75" x14ac:dyDescent="0.25">
      <c r="A1315" s="52" t="s">
        <v>11912</v>
      </c>
      <c r="B1315" s="56"/>
      <c r="C1315" s="7" t="s">
        <v>111</v>
      </c>
      <c r="D1315" s="7" t="s">
        <v>11914</v>
      </c>
      <c r="E1315" s="7"/>
      <c r="F1315" s="64"/>
      <c r="G1315" s="6"/>
      <c r="H1315" s="6"/>
      <c r="I1315" s="10" t="s">
        <v>110</v>
      </c>
      <c r="J1315" s="11" t="s">
        <v>11925</v>
      </c>
      <c r="K1315" s="194" t="s">
        <v>510</v>
      </c>
      <c r="L1315" s="176"/>
      <c r="M1315" s="176">
        <v>1000</v>
      </c>
      <c r="N1315" s="80" t="s">
        <v>11916</v>
      </c>
      <c r="O1315" s="162"/>
      <c r="P1315" s="80" t="s">
        <v>11926</v>
      </c>
      <c r="Q1315" s="80"/>
      <c r="R1315" s="80"/>
      <c r="S1315" s="163"/>
      <c r="T1315" s="213"/>
      <c r="U1315" s="162"/>
      <c r="V1315" s="164"/>
      <c r="W1315" s="12" t="str">
        <f t="shared" si="477"/>
        <v>Mqtt1</v>
      </c>
      <c r="X1315" s="196" t="s">
        <v>11918</v>
      </c>
      <c r="Y1315" s="6" t="str">
        <f t="shared" si="478"/>
        <v>marpower/280000-hydraulic-sail/e-stop</v>
      </c>
      <c r="Z1315" s="103" t="str">
        <f t="shared" si="479"/>
        <v>$.Ind_Main_Mst</v>
      </c>
      <c r="AA1315" s="12">
        <v>1</v>
      </c>
      <c r="AB1315" s="6" t="s">
        <v>197</v>
      </c>
      <c r="AC1315" s="12">
        <v>5</v>
      </c>
      <c r="AJ1315" s="80"/>
      <c r="AM1315" s="114">
        <f t="shared" si="480"/>
        <v>1315</v>
      </c>
      <c r="AN1315" s="80"/>
      <c r="AO1315" s="80"/>
      <c r="AP1315" s="80"/>
      <c r="AQ1315" s="80"/>
      <c r="AR1315" s="127" t="s">
        <v>110</v>
      </c>
      <c r="AS1315" s="80"/>
      <c r="AT1315" s="7" t="s">
        <v>17</v>
      </c>
      <c r="AU1315" s="7"/>
      <c r="AV1315" s="165" t="s">
        <v>112</v>
      </c>
      <c r="AW1315" s="126" t="str">
        <f t="shared" si="481"/>
        <v>Please consult operation manual for more information</v>
      </c>
      <c r="AX1315" s="137"/>
      <c r="AY1315" s="147"/>
      <c r="AZ1315" s="167"/>
      <c r="BA1315" s="167"/>
      <c r="BB1315" s="147" t="str">
        <f t="shared" si="482"/>
        <v>1</v>
      </c>
      <c r="BC1315" s="168"/>
      <c r="BD1315" s="165"/>
      <c r="BE1315" s="165"/>
      <c r="BF1315" s="165"/>
      <c r="BG1315" s="165"/>
      <c r="BH1315" s="165"/>
      <c r="BI1315" s="165"/>
      <c r="BJ1315" s="165"/>
      <c r="BK1315" s="165"/>
      <c r="BL1315" s="165"/>
      <c r="BM1315" s="165"/>
      <c r="BN1315" s="165"/>
      <c r="BO1315" s="165"/>
      <c r="BP1315" s="165"/>
      <c r="BQ1315" s="165"/>
      <c r="BS1315" s="6"/>
      <c r="BT1315" s="11"/>
      <c r="BU1315" s="6"/>
      <c r="BV1315" s="6"/>
    </row>
    <row r="1316" spans="1:74" ht="15.75" x14ac:dyDescent="0.25">
      <c r="A1316" s="52" t="s">
        <v>11912</v>
      </c>
      <c r="B1316" s="56"/>
      <c r="C1316" s="7" t="s">
        <v>111</v>
      </c>
      <c r="D1316" s="7" t="s">
        <v>11914</v>
      </c>
      <c r="E1316" s="7"/>
      <c r="F1316" s="64"/>
      <c r="G1316" s="6"/>
      <c r="H1316" s="6"/>
      <c r="I1316" s="10" t="s">
        <v>110</v>
      </c>
      <c r="J1316" s="11" t="s">
        <v>11927</v>
      </c>
      <c r="K1316" s="194" t="s">
        <v>510</v>
      </c>
      <c r="L1316" s="176"/>
      <c r="M1316" s="176">
        <v>1000</v>
      </c>
      <c r="N1316" s="80" t="s">
        <v>11916</v>
      </c>
      <c r="O1316" s="162"/>
      <c r="P1316" s="80" t="s">
        <v>11928</v>
      </c>
      <c r="Q1316" s="80"/>
      <c r="R1316" s="80"/>
      <c r="S1316" s="163"/>
      <c r="T1316" s="213"/>
      <c r="U1316" s="162"/>
      <c r="V1316" s="164"/>
      <c r="W1316" s="12" t="str">
        <f t="shared" si="477"/>
        <v>Mqtt1</v>
      </c>
      <c r="X1316" s="196" t="s">
        <v>11918</v>
      </c>
      <c r="Y1316" s="6" t="str">
        <f t="shared" si="478"/>
        <v>marpower/280000-hydraulic-sail/e-stop</v>
      </c>
      <c r="Z1316" s="103" t="str">
        <f t="shared" si="479"/>
        <v>$.Ind_Miz_Mst</v>
      </c>
      <c r="AA1316" s="12">
        <v>1</v>
      </c>
      <c r="AB1316" s="6" t="s">
        <v>197</v>
      </c>
      <c r="AC1316" s="12">
        <v>6</v>
      </c>
      <c r="AJ1316" s="80"/>
      <c r="AM1316" s="114">
        <f t="shared" si="480"/>
        <v>1316</v>
      </c>
      <c r="AN1316" s="80"/>
      <c r="AO1316" s="80"/>
      <c r="AP1316" s="80"/>
      <c r="AQ1316" s="80"/>
      <c r="AR1316" s="127" t="s">
        <v>110</v>
      </c>
      <c r="AS1316" s="80"/>
      <c r="AT1316" s="7" t="s">
        <v>17</v>
      </c>
      <c r="AU1316" s="7"/>
      <c r="AV1316" s="165" t="s">
        <v>112</v>
      </c>
      <c r="AW1316" s="126" t="str">
        <f t="shared" si="481"/>
        <v>Please consult operation manual for more information</v>
      </c>
      <c r="AX1316" s="137"/>
      <c r="AY1316" s="147"/>
      <c r="AZ1316" s="167"/>
      <c r="BA1316" s="167"/>
      <c r="BB1316" s="147" t="str">
        <f t="shared" si="482"/>
        <v>1</v>
      </c>
      <c r="BC1316" s="168"/>
      <c r="BD1316" s="165"/>
      <c r="BE1316" s="165"/>
      <c r="BF1316" s="165"/>
      <c r="BG1316" s="165"/>
      <c r="BH1316" s="165"/>
      <c r="BI1316" s="165"/>
      <c r="BJ1316" s="165"/>
      <c r="BK1316" s="165"/>
      <c r="BL1316" s="165"/>
      <c r="BM1316" s="165"/>
      <c r="BN1316" s="165"/>
      <c r="BO1316" s="165"/>
      <c r="BP1316" s="165"/>
      <c r="BQ1316" s="165"/>
      <c r="BS1316" s="6"/>
      <c r="BT1316" s="11"/>
      <c r="BU1316" s="6"/>
      <c r="BV1316" s="6"/>
    </row>
    <row r="1317" spans="1:74" ht="15.75" x14ac:dyDescent="0.25">
      <c r="A1317" s="52" t="s">
        <v>11912</v>
      </c>
      <c r="B1317" s="56"/>
      <c r="C1317" s="7" t="s">
        <v>111</v>
      </c>
      <c r="D1317" s="7" t="s">
        <v>11914</v>
      </c>
      <c r="E1317" s="7"/>
      <c r="F1317" s="64"/>
      <c r="G1317" s="6"/>
      <c r="H1317" s="6"/>
      <c r="I1317" s="10" t="s">
        <v>110</v>
      </c>
      <c r="J1317" s="11" t="s">
        <v>11929</v>
      </c>
      <c r="K1317" s="194" t="s">
        <v>510</v>
      </c>
      <c r="L1317" s="176"/>
      <c r="M1317" s="176">
        <v>1000</v>
      </c>
      <c r="N1317" s="80" t="s">
        <v>11916</v>
      </c>
      <c r="O1317" s="162"/>
      <c r="P1317" s="80" t="s">
        <v>11930</v>
      </c>
      <c r="Q1317" s="80"/>
      <c r="R1317" s="80"/>
      <c r="S1317" s="163"/>
      <c r="T1317" s="213"/>
      <c r="U1317" s="162"/>
      <c r="V1317" s="164"/>
      <c r="W1317" s="12" t="str">
        <f t="shared" si="477"/>
        <v>Mqtt1</v>
      </c>
      <c r="X1317" s="196" t="s">
        <v>11918</v>
      </c>
      <c r="Y1317" s="6" t="str">
        <f t="shared" si="478"/>
        <v>marpower/280000-hydraulic-sail/e-stop</v>
      </c>
      <c r="Z1317" s="103" t="str">
        <f t="shared" si="479"/>
        <v>$.Ind_Sail_Stor_locker</v>
      </c>
      <c r="AA1317" s="12">
        <v>1</v>
      </c>
      <c r="AB1317" s="6" t="s">
        <v>197</v>
      </c>
      <c r="AC1317" s="12">
        <v>7</v>
      </c>
      <c r="AJ1317" s="80"/>
      <c r="AM1317" s="114">
        <f t="shared" si="480"/>
        <v>1317</v>
      </c>
      <c r="AN1317" s="80"/>
      <c r="AO1317" s="80"/>
      <c r="AP1317" s="80"/>
      <c r="AQ1317" s="80"/>
      <c r="AR1317" s="127" t="s">
        <v>110</v>
      </c>
      <c r="AS1317" s="80"/>
      <c r="AT1317" s="7" t="s">
        <v>17</v>
      </c>
      <c r="AU1317" s="7"/>
      <c r="AV1317" s="165" t="s">
        <v>112</v>
      </c>
      <c r="AW1317" s="126" t="str">
        <f t="shared" si="481"/>
        <v>Please consult operation manual for more information</v>
      </c>
      <c r="AX1317" s="137"/>
      <c r="AY1317" s="147"/>
      <c r="AZ1317" s="167"/>
      <c r="BA1317" s="167"/>
      <c r="BB1317" s="147" t="str">
        <f t="shared" si="482"/>
        <v>1</v>
      </c>
      <c r="BC1317" s="168"/>
      <c r="BD1317" s="165"/>
      <c r="BE1317" s="165"/>
      <c r="BF1317" s="165"/>
      <c r="BG1317" s="165"/>
      <c r="BH1317" s="165"/>
      <c r="BI1317" s="165"/>
      <c r="BJ1317" s="165"/>
      <c r="BK1317" s="165"/>
      <c r="BL1317" s="165"/>
      <c r="BM1317" s="165"/>
      <c r="BN1317" s="165"/>
      <c r="BO1317" s="165"/>
      <c r="BP1317" s="165"/>
      <c r="BQ1317" s="165"/>
      <c r="BS1317" s="6"/>
      <c r="BT1317" s="11"/>
      <c r="BU1317" s="6"/>
      <c r="BV1317" s="6"/>
    </row>
    <row r="1318" spans="1:74" ht="15.75" x14ac:dyDescent="0.25">
      <c r="A1318" s="52" t="s">
        <v>11912</v>
      </c>
      <c r="B1318" s="56"/>
      <c r="C1318" s="7" t="s">
        <v>111</v>
      </c>
      <c r="D1318" s="7" t="s">
        <v>11914</v>
      </c>
      <c r="E1318" s="7"/>
      <c r="F1318" s="64"/>
      <c r="G1318" s="6"/>
      <c r="H1318" s="6"/>
      <c r="I1318" s="10" t="s">
        <v>110</v>
      </c>
      <c r="J1318" s="11" t="s">
        <v>11931</v>
      </c>
      <c r="K1318" s="194" t="s">
        <v>510</v>
      </c>
      <c r="L1318" s="176"/>
      <c r="M1318" s="176">
        <v>1000</v>
      </c>
      <c r="N1318" s="80" t="s">
        <v>11916</v>
      </c>
      <c r="O1318" s="162"/>
      <c r="P1318" s="80" t="s">
        <v>11932</v>
      </c>
      <c r="Q1318" s="80"/>
      <c r="R1318" s="80"/>
      <c r="S1318" s="163"/>
      <c r="T1318" s="213"/>
      <c r="U1318" s="162"/>
      <c r="V1318" s="164"/>
      <c r="W1318" s="12" t="str">
        <f t="shared" si="477"/>
        <v>Mqtt1</v>
      </c>
      <c r="X1318" s="196" t="s">
        <v>11918</v>
      </c>
      <c r="Y1318" s="6" t="str">
        <f t="shared" si="478"/>
        <v>marpower/280000-hydraulic-sail/e-stop</v>
      </c>
      <c r="Z1318" s="103" t="str">
        <f t="shared" si="479"/>
        <v>$.Ind_Halyard_pit</v>
      </c>
      <c r="AA1318" s="12">
        <v>1</v>
      </c>
      <c r="AB1318" s="6" t="s">
        <v>197</v>
      </c>
      <c r="AC1318" s="12">
        <v>8</v>
      </c>
      <c r="AJ1318" s="80"/>
      <c r="AM1318" s="114">
        <f t="shared" si="480"/>
        <v>1318</v>
      </c>
      <c r="AN1318" s="80"/>
      <c r="AO1318" s="80"/>
      <c r="AP1318" s="80"/>
      <c r="AQ1318" s="80"/>
      <c r="AR1318" s="127" t="s">
        <v>110</v>
      </c>
      <c r="AS1318" s="80"/>
      <c r="AT1318" s="7" t="s">
        <v>17</v>
      </c>
      <c r="AU1318" s="7"/>
      <c r="AV1318" s="165" t="s">
        <v>112</v>
      </c>
      <c r="AW1318" s="126" t="str">
        <f t="shared" si="481"/>
        <v>Please consult operation manual for more information</v>
      </c>
      <c r="AX1318" s="137"/>
      <c r="AY1318" s="147"/>
      <c r="AZ1318" s="167"/>
      <c r="BA1318" s="167"/>
      <c r="BB1318" s="147" t="str">
        <f t="shared" si="482"/>
        <v>1</v>
      </c>
      <c r="BC1318" s="168"/>
      <c r="BD1318" s="165"/>
      <c r="BE1318" s="165"/>
      <c r="BF1318" s="165"/>
      <c r="BG1318" s="165"/>
      <c r="BH1318" s="165"/>
      <c r="BI1318" s="165"/>
      <c r="BJ1318" s="165"/>
      <c r="BK1318" s="165"/>
      <c r="BL1318" s="165"/>
      <c r="BM1318" s="165"/>
      <c r="BN1318" s="165"/>
      <c r="BO1318" s="165"/>
      <c r="BP1318" s="165"/>
      <c r="BQ1318" s="165"/>
      <c r="BS1318" s="6"/>
      <c r="BT1318" s="11"/>
      <c r="BU1318" s="6"/>
      <c r="BV1318" s="6"/>
    </row>
    <row r="1319" spans="1:74" ht="15.75" x14ac:dyDescent="0.25">
      <c r="A1319" s="52" t="s">
        <v>11912</v>
      </c>
      <c r="B1319" s="56"/>
      <c r="C1319" s="7" t="s">
        <v>111</v>
      </c>
      <c r="D1319" s="7" t="s">
        <v>11914</v>
      </c>
      <c r="E1319" s="7"/>
      <c r="F1319" s="64"/>
      <c r="G1319" s="6"/>
      <c r="H1319" s="6"/>
      <c r="I1319" s="10" t="s">
        <v>110</v>
      </c>
      <c r="J1319" s="11" t="s">
        <v>11933</v>
      </c>
      <c r="K1319" s="194" t="s">
        <v>510</v>
      </c>
      <c r="L1319" s="176"/>
      <c r="M1319" s="176">
        <v>1000</v>
      </c>
      <c r="N1319" s="80" t="s">
        <v>11916</v>
      </c>
      <c r="O1319" s="162"/>
      <c r="P1319" s="80" t="s">
        <v>11934</v>
      </c>
      <c r="Q1319" s="80"/>
      <c r="R1319" s="80"/>
      <c r="S1319" s="163"/>
      <c r="T1319" s="213"/>
      <c r="U1319" s="162"/>
      <c r="V1319" s="164"/>
      <c r="W1319" s="12" t="str">
        <f t="shared" si="477"/>
        <v>Mqtt1</v>
      </c>
      <c r="X1319" s="196" t="s">
        <v>11918</v>
      </c>
      <c r="Y1319" s="6" t="str">
        <f t="shared" si="478"/>
        <v>marpower/280000-hydraulic-sail/e-stop</v>
      </c>
      <c r="Z1319" s="103" t="str">
        <f t="shared" si="479"/>
        <v>$.Ind_Race_cockpit</v>
      </c>
      <c r="AA1319" s="12">
        <v>1</v>
      </c>
      <c r="AB1319" s="6" t="s">
        <v>197</v>
      </c>
      <c r="AC1319" s="12">
        <v>9</v>
      </c>
      <c r="AJ1319" s="80"/>
      <c r="AM1319" s="114">
        <f t="shared" si="480"/>
        <v>1319</v>
      </c>
      <c r="AN1319" s="80"/>
      <c r="AO1319" s="80"/>
      <c r="AP1319" s="80"/>
      <c r="AQ1319" s="80"/>
      <c r="AR1319" s="127" t="s">
        <v>110</v>
      </c>
      <c r="AS1319" s="80"/>
      <c r="AT1319" s="7" t="s">
        <v>17</v>
      </c>
      <c r="AU1319" s="7"/>
      <c r="AV1319" s="165" t="s">
        <v>112</v>
      </c>
      <c r="AW1319" s="126" t="str">
        <f t="shared" si="481"/>
        <v>Please consult operation manual for more information</v>
      </c>
      <c r="AX1319" s="137"/>
      <c r="AY1319" s="147"/>
      <c r="AZ1319" s="167"/>
      <c r="BA1319" s="167"/>
      <c r="BB1319" s="147" t="str">
        <f t="shared" si="482"/>
        <v>1</v>
      </c>
      <c r="BC1319" s="168"/>
      <c r="BD1319" s="165"/>
      <c r="BE1319" s="165"/>
      <c r="BF1319" s="165"/>
      <c r="BG1319" s="165"/>
      <c r="BH1319" s="165"/>
      <c r="BI1319" s="165"/>
      <c r="BJ1319" s="165"/>
      <c r="BK1319" s="165"/>
      <c r="BL1319" s="165"/>
      <c r="BM1319" s="165"/>
      <c r="BN1319" s="165"/>
      <c r="BO1319" s="165"/>
      <c r="BP1319" s="165"/>
      <c r="BQ1319" s="165"/>
      <c r="BS1319" s="6"/>
      <c r="BT1319" s="11"/>
      <c r="BU1319" s="6"/>
      <c r="BV1319" s="6"/>
    </row>
    <row r="1320" spans="1:74" ht="15.75" x14ac:dyDescent="0.25">
      <c r="A1320" s="52" t="s">
        <v>11912</v>
      </c>
      <c r="B1320" s="56"/>
      <c r="C1320" s="7" t="s">
        <v>111</v>
      </c>
      <c r="D1320" s="7" t="s">
        <v>11914</v>
      </c>
      <c r="E1320" s="7"/>
      <c r="F1320" s="64"/>
      <c r="G1320" s="6"/>
      <c r="H1320" s="6"/>
      <c r="I1320" s="10" t="s">
        <v>110</v>
      </c>
      <c r="J1320" s="11" t="s">
        <v>11935</v>
      </c>
      <c r="K1320" s="194" t="s">
        <v>510</v>
      </c>
      <c r="L1320" s="176"/>
      <c r="M1320" s="176">
        <v>1000</v>
      </c>
      <c r="N1320" s="80" t="s">
        <v>11916</v>
      </c>
      <c r="O1320" s="162"/>
      <c r="P1320" s="80" t="s">
        <v>11936</v>
      </c>
      <c r="Q1320" s="80"/>
      <c r="R1320" s="80"/>
      <c r="S1320" s="163"/>
      <c r="T1320" s="213"/>
      <c r="U1320" s="162"/>
      <c r="V1320" s="164"/>
      <c r="W1320" s="12" t="str">
        <f t="shared" si="477"/>
        <v>Mqtt1</v>
      </c>
      <c r="X1320" s="196" t="s">
        <v>11918</v>
      </c>
      <c r="Y1320" s="6" t="str">
        <f t="shared" si="478"/>
        <v>marpower/280000-hydraulic-sail/e-stop</v>
      </c>
      <c r="Z1320" s="103" t="str">
        <f t="shared" si="479"/>
        <v>$.Ind_Syst_Enbl_Ext</v>
      </c>
      <c r="AA1320" s="12">
        <v>1</v>
      </c>
      <c r="AB1320" s="6" t="s">
        <v>197</v>
      </c>
      <c r="AC1320" s="12">
        <v>10</v>
      </c>
      <c r="AJ1320" s="80"/>
      <c r="AM1320" s="114" t="str">
        <f t="shared" si="480"/>
        <v/>
      </c>
      <c r="AN1320" s="80"/>
      <c r="AO1320" s="80"/>
      <c r="AP1320" s="80"/>
      <c r="AQ1320" s="80"/>
      <c r="AR1320" s="127"/>
      <c r="AS1320" s="80"/>
      <c r="AT1320" s="7"/>
      <c r="AU1320" s="7"/>
      <c r="AV1320" s="165"/>
      <c r="AW1320" s="126" t="str">
        <f t="shared" si="481"/>
        <v/>
      </c>
      <c r="AX1320" s="137"/>
      <c r="AY1320" s="147"/>
      <c r="AZ1320" s="167"/>
      <c r="BA1320" s="167"/>
      <c r="BB1320" s="147" t="str">
        <f t="shared" si="482"/>
        <v/>
      </c>
      <c r="BC1320" s="168"/>
      <c r="BD1320" s="165"/>
      <c r="BE1320" s="165"/>
      <c r="BF1320" s="165"/>
      <c r="BG1320" s="165"/>
      <c r="BH1320" s="165"/>
      <c r="BI1320" s="165"/>
      <c r="BJ1320" s="165"/>
      <c r="BK1320" s="165"/>
      <c r="BL1320" s="165"/>
      <c r="BM1320" s="165"/>
      <c r="BN1320" s="165"/>
      <c r="BO1320" s="165"/>
      <c r="BP1320" s="165"/>
      <c r="BQ1320" s="165"/>
      <c r="BS1320" s="6"/>
      <c r="BT1320" s="11"/>
      <c r="BU1320" s="6"/>
      <c r="BV1320" s="6"/>
    </row>
    <row r="1321" spans="1:74" ht="15.75" x14ac:dyDescent="0.25">
      <c r="A1321" s="52" t="s">
        <v>11912</v>
      </c>
      <c r="B1321" s="56"/>
      <c r="C1321" s="7" t="s">
        <v>111</v>
      </c>
      <c r="D1321" s="7" t="s">
        <v>11914</v>
      </c>
      <c r="E1321" s="7"/>
      <c r="F1321" s="64"/>
      <c r="G1321" s="6"/>
      <c r="H1321" s="6"/>
      <c r="I1321" s="10" t="s">
        <v>110</v>
      </c>
      <c r="J1321" s="11" t="s">
        <v>11937</v>
      </c>
      <c r="K1321" s="194" t="s">
        <v>510</v>
      </c>
      <c r="L1321" s="176"/>
      <c r="M1321" s="176">
        <v>1000</v>
      </c>
      <c r="N1321" s="80" t="s">
        <v>11916</v>
      </c>
      <c r="O1321" s="162"/>
      <c r="P1321" s="80" t="s">
        <v>11938</v>
      </c>
      <c r="Q1321" s="80"/>
      <c r="R1321" s="80"/>
      <c r="S1321" s="163"/>
      <c r="T1321" s="213"/>
      <c r="U1321" s="162"/>
      <c r="V1321" s="164"/>
      <c r="W1321" s="12" t="str">
        <f t="shared" si="477"/>
        <v>Mqtt1</v>
      </c>
      <c r="X1321" s="196" t="s">
        <v>11939</v>
      </c>
      <c r="Y1321" s="6" t="str">
        <f t="shared" si="478"/>
        <v>marpower/280000-hydraulic-sail/powerpack/powerpack-1</v>
      </c>
      <c r="Z1321" s="103" t="str">
        <f t="shared" ref="Z1321:Z1328" si="483">IF(COUNTIF(N1321,"spare"),"","$."&amp;_xlfn.REGEXREPLACE(IF(X1321="",J1321,_xlfn.REGEXREPLACE(J1321,"Powerpack_\d_","")),"\.","_"))</f>
        <v>$.Ind_Run_Ext</v>
      </c>
      <c r="AA1321" s="12">
        <v>1</v>
      </c>
      <c r="AB1321" s="6" t="s">
        <v>197</v>
      </c>
      <c r="AC1321" s="12">
        <v>11</v>
      </c>
      <c r="AJ1321" s="80"/>
      <c r="AM1321" s="114" t="str">
        <f t="shared" si="480"/>
        <v/>
      </c>
      <c r="AN1321" s="80"/>
      <c r="AO1321" s="80"/>
      <c r="AP1321" s="80"/>
      <c r="AQ1321" s="80"/>
      <c r="AR1321" s="127"/>
      <c r="AS1321" s="80"/>
      <c r="AT1321" s="7"/>
      <c r="AU1321" s="7"/>
      <c r="AV1321" s="165"/>
      <c r="AW1321" s="126" t="str">
        <f t="shared" si="481"/>
        <v/>
      </c>
      <c r="AX1321" s="137"/>
      <c r="AY1321" s="147"/>
      <c r="AZ1321" s="167"/>
      <c r="BA1321" s="167"/>
      <c r="BB1321" s="147" t="str">
        <f t="shared" si="482"/>
        <v/>
      </c>
      <c r="BC1321" s="168"/>
      <c r="BD1321" s="165"/>
      <c r="BE1321" s="165"/>
      <c r="BF1321" s="165"/>
      <c r="BG1321" s="165"/>
      <c r="BH1321" s="165"/>
      <c r="BI1321" s="165"/>
      <c r="BJ1321" s="165"/>
      <c r="BK1321" s="165"/>
      <c r="BL1321" s="165"/>
      <c r="BM1321" s="165"/>
      <c r="BN1321" s="165"/>
      <c r="BO1321" s="165"/>
      <c r="BP1321" s="165"/>
      <c r="BQ1321" s="165"/>
      <c r="BS1321" s="6"/>
      <c r="BT1321" s="11"/>
      <c r="BU1321" s="6"/>
      <c r="BV1321" s="6"/>
    </row>
    <row r="1322" spans="1:74" ht="15.75" x14ac:dyDescent="0.25">
      <c r="A1322" s="52" t="s">
        <v>11912</v>
      </c>
      <c r="B1322" s="56"/>
      <c r="C1322" s="7" t="s">
        <v>111</v>
      </c>
      <c r="D1322" s="7" t="s">
        <v>11914</v>
      </c>
      <c r="E1322" s="7"/>
      <c r="F1322" s="64"/>
      <c r="G1322" s="6"/>
      <c r="H1322" s="6"/>
      <c r="I1322" s="10" t="s">
        <v>110</v>
      </c>
      <c r="J1322" s="11" t="s">
        <v>11940</v>
      </c>
      <c r="K1322" s="194" t="s">
        <v>510</v>
      </c>
      <c r="L1322" s="176"/>
      <c r="M1322" s="176">
        <v>1000</v>
      </c>
      <c r="N1322" s="80" t="s">
        <v>11916</v>
      </c>
      <c r="O1322" s="162"/>
      <c r="P1322" s="80" t="s">
        <v>11941</v>
      </c>
      <c r="Q1322" s="80"/>
      <c r="R1322" s="80"/>
      <c r="S1322" s="163"/>
      <c r="T1322" s="213"/>
      <c r="U1322" s="162"/>
      <c r="V1322" s="164"/>
      <c r="W1322" s="12" t="str">
        <f t="shared" si="477"/>
        <v>Mqtt1</v>
      </c>
      <c r="X1322" s="196" t="s">
        <v>11939</v>
      </c>
      <c r="Y1322" s="6" t="str">
        <f t="shared" si="478"/>
        <v>marpower/280000-hydraulic-sail/powerpack/powerpack-1</v>
      </c>
      <c r="Z1322" s="103" t="str">
        <f t="shared" si="483"/>
        <v>$.Ind_Manual_Ext</v>
      </c>
      <c r="AA1322" s="12">
        <v>1</v>
      </c>
      <c r="AB1322" s="6" t="s">
        <v>197</v>
      </c>
      <c r="AC1322" s="12">
        <v>12</v>
      </c>
      <c r="AJ1322" s="80"/>
      <c r="AM1322" s="114" t="str">
        <f t="shared" si="480"/>
        <v/>
      </c>
      <c r="AN1322" s="80"/>
      <c r="AO1322" s="80"/>
      <c r="AP1322" s="80"/>
      <c r="AQ1322" s="80"/>
      <c r="AR1322" s="127"/>
      <c r="AS1322" s="80"/>
      <c r="AT1322" s="7"/>
      <c r="AU1322" s="7"/>
      <c r="AV1322" s="165"/>
      <c r="AW1322" s="126" t="str">
        <f t="shared" si="481"/>
        <v/>
      </c>
      <c r="AX1322" s="137"/>
      <c r="AY1322" s="147"/>
      <c r="AZ1322" s="167"/>
      <c r="BA1322" s="167"/>
      <c r="BB1322" s="147" t="str">
        <f t="shared" si="482"/>
        <v/>
      </c>
      <c r="BC1322" s="168"/>
      <c r="BD1322" s="165"/>
      <c r="BE1322" s="165"/>
      <c r="BF1322" s="165"/>
      <c r="BG1322" s="165"/>
      <c r="BH1322" s="165"/>
      <c r="BI1322" s="165"/>
      <c r="BJ1322" s="165"/>
      <c r="BK1322" s="165"/>
      <c r="BL1322" s="165"/>
      <c r="BM1322" s="165"/>
      <c r="BN1322" s="165"/>
      <c r="BO1322" s="165"/>
      <c r="BP1322" s="165"/>
      <c r="BQ1322" s="165"/>
      <c r="BS1322" s="6"/>
      <c r="BT1322" s="11"/>
      <c r="BU1322" s="6"/>
      <c r="BV1322" s="6"/>
    </row>
    <row r="1323" spans="1:74" ht="15.75" x14ac:dyDescent="0.25">
      <c r="A1323" s="52" t="s">
        <v>11912</v>
      </c>
      <c r="B1323" s="56"/>
      <c r="C1323" s="7" t="s">
        <v>111</v>
      </c>
      <c r="D1323" s="7" t="s">
        <v>11914</v>
      </c>
      <c r="E1323" s="7"/>
      <c r="F1323" s="64"/>
      <c r="G1323" s="6"/>
      <c r="H1323" s="6"/>
      <c r="I1323" s="10" t="s">
        <v>110</v>
      </c>
      <c r="J1323" s="11" t="s">
        <v>11942</v>
      </c>
      <c r="K1323" s="194" t="s">
        <v>510</v>
      </c>
      <c r="L1323" s="176"/>
      <c r="M1323" s="176">
        <v>1000</v>
      </c>
      <c r="N1323" s="80" t="s">
        <v>11916</v>
      </c>
      <c r="O1323" s="162"/>
      <c r="P1323" s="80" t="s">
        <v>11943</v>
      </c>
      <c r="Q1323" s="80"/>
      <c r="R1323" s="80"/>
      <c r="S1323" s="163"/>
      <c r="T1323" s="213"/>
      <c r="U1323" s="162"/>
      <c r="V1323" s="164"/>
      <c r="W1323" s="12" t="str">
        <f t="shared" si="477"/>
        <v>Mqtt1</v>
      </c>
      <c r="X1323" s="196" t="s">
        <v>11939</v>
      </c>
      <c r="Y1323" s="6" t="str">
        <f t="shared" si="478"/>
        <v>marpower/280000-hydraulic-sail/powerpack/powerpack-1</v>
      </c>
      <c r="Z1323" s="103" t="str">
        <f t="shared" si="483"/>
        <v>$.Ind_On_Off_Ext</v>
      </c>
      <c r="AA1323" s="12">
        <v>1</v>
      </c>
      <c r="AB1323" s="6" t="s">
        <v>197</v>
      </c>
      <c r="AC1323" s="12">
        <v>13</v>
      </c>
      <c r="AJ1323" s="80"/>
      <c r="AM1323" s="114" t="str">
        <f t="shared" si="480"/>
        <v/>
      </c>
      <c r="AN1323" s="80"/>
      <c r="AO1323" s="80"/>
      <c r="AP1323" s="80"/>
      <c r="AQ1323" s="80"/>
      <c r="AR1323" s="127"/>
      <c r="AS1323" s="80"/>
      <c r="AT1323" s="7"/>
      <c r="AU1323" s="7"/>
      <c r="AV1323" s="165"/>
      <c r="AW1323" s="126" t="str">
        <f t="shared" si="481"/>
        <v/>
      </c>
      <c r="AX1323" s="137"/>
      <c r="AY1323" s="147"/>
      <c r="AZ1323" s="167"/>
      <c r="BA1323" s="167"/>
      <c r="BB1323" s="147" t="str">
        <f t="shared" si="482"/>
        <v/>
      </c>
      <c r="BC1323" s="168"/>
      <c r="BD1323" s="165"/>
      <c r="BE1323" s="165"/>
      <c r="BF1323" s="165"/>
      <c r="BG1323" s="165"/>
      <c r="BH1323" s="165"/>
      <c r="BI1323" s="165"/>
      <c r="BJ1323" s="165"/>
      <c r="BK1323" s="165"/>
      <c r="BL1323" s="165"/>
      <c r="BM1323" s="165"/>
      <c r="BN1323" s="165"/>
      <c r="BO1323" s="165"/>
      <c r="BP1323" s="165"/>
      <c r="BQ1323" s="165"/>
      <c r="BS1323" s="6"/>
      <c r="BT1323" s="11"/>
      <c r="BU1323" s="6"/>
      <c r="BV1323" s="6"/>
    </row>
    <row r="1324" spans="1:74" ht="15.75" x14ac:dyDescent="0.25">
      <c r="A1324" s="52" t="s">
        <v>11912</v>
      </c>
      <c r="B1324" s="56"/>
      <c r="C1324" s="7" t="s">
        <v>111</v>
      </c>
      <c r="D1324" s="7" t="s">
        <v>11914</v>
      </c>
      <c r="E1324" s="7"/>
      <c r="F1324" s="64"/>
      <c r="G1324" s="6"/>
      <c r="H1324" s="6"/>
      <c r="I1324" s="10" t="s">
        <v>110</v>
      </c>
      <c r="J1324" s="11" t="s">
        <v>11944</v>
      </c>
      <c r="K1324" s="194" t="s">
        <v>510</v>
      </c>
      <c r="L1324" s="176"/>
      <c r="M1324" s="176">
        <v>1000</v>
      </c>
      <c r="N1324" s="80" t="s">
        <v>11916</v>
      </c>
      <c r="O1324" s="162"/>
      <c r="P1324" s="80" t="s">
        <v>11945</v>
      </c>
      <c r="Q1324" s="80"/>
      <c r="R1324" s="80"/>
      <c r="S1324" s="163"/>
      <c r="T1324" s="213"/>
      <c r="U1324" s="162"/>
      <c r="V1324" s="164"/>
      <c r="W1324" s="12" t="str">
        <f t="shared" si="477"/>
        <v>Mqtt1</v>
      </c>
      <c r="X1324" s="196" t="s">
        <v>11939</v>
      </c>
      <c r="Y1324" s="6" t="str">
        <f t="shared" si="478"/>
        <v>marpower/280000-hydraulic-sail/powerpack/powerpack-1</v>
      </c>
      <c r="Z1324" s="103" t="str">
        <f t="shared" si="483"/>
        <v>$.Ind_Auto_Ext</v>
      </c>
      <c r="AA1324" s="12">
        <v>1</v>
      </c>
      <c r="AB1324" s="6" t="s">
        <v>197</v>
      </c>
      <c r="AC1324" s="12">
        <v>14</v>
      </c>
      <c r="AJ1324" s="80"/>
      <c r="AM1324" s="114" t="str">
        <f t="shared" si="480"/>
        <v/>
      </c>
      <c r="AN1324" s="80"/>
      <c r="AO1324" s="80"/>
      <c r="AP1324" s="80"/>
      <c r="AQ1324" s="80"/>
      <c r="AR1324" s="127"/>
      <c r="AS1324" s="80"/>
      <c r="AT1324" s="7"/>
      <c r="AU1324" s="7"/>
      <c r="AV1324" s="165"/>
      <c r="AW1324" s="126" t="str">
        <f t="shared" si="481"/>
        <v/>
      </c>
      <c r="AX1324" s="137"/>
      <c r="AY1324" s="147"/>
      <c r="AZ1324" s="167"/>
      <c r="BA1324" s="167"/>
      <c r="BB1324" s="147" t="str">
        <f t="shared" si="482"/>
        <v/>
      </c>
      <c r="BC1324" s="168"/>
      <c r="BD1324" s="165"/>
      <c r="BE1324" s="165"/>
      <c r="BF1324" s="165"/>
      <c r="BG1324" s="165"/>
      <c r="BH1324" s="165"/>
      <c r="BI1324" s="165"/>
      <c r="BJ1324" s="165"/>
      <c r="BK1324" s="165"/>
      <c r="BL1324" s="165"/>
      <c r="BM1324" s="165"/>
      <c r="BN1324" s="165"/>
      <c r="BO1324" s="165"/>
      <c r="BP1324" s="165"/>
      <c r="BQ1324" s="165"/>
      <c r="BS1324" s="6"/>
      <c r="BT1324" s="11"/>
      <c r="BU1324" s="6"/>
      <c r="BV1324" s="6"/>
    </row>
    <row r="1325" spans="1:74" ht="15.75" x14ac:dyDescent="0.25">
      <c r="A1325" s="52" t="s">
        <v>11912</v>
      </c>
      <c r="B1325" s="56"/>
      <c r="C1325" s="7" t="s">
        <v>111</v>
      </c>
      <c r="D1325" s="7" t="s">
        <v>11914</v>
      </c>
      <c r="E1325" s="7"/>
      <c r="F1325" s="64"/>
      <c r="G1325" s="6"/>
      <c r="H1325" s="6"/>
      <c r="I1325" s="10" t="s">
        <v>110</v>
      </c>
      <c r="J1325" s="11" t="s">
        <v>11946</v>
      </c>
      <c r="K1325" s="194" t="s">
        <v>510</v>
      </c>
      <c r="L1325" s="176"/>
      <c r="M1325" s="176">
        <v>1000</v>
      </c>
      <c r="N1325" s="80" t="s">
        <v>11916</v>
      </c>
      <c r="O1325" s="162"/>
      <c r="P1325" s="80" t="s">
        <v>11947</v>
      </c>
      <c r="Q1325" s="80"/>
      <c r="R1325" s="80"/>
      <c r="S1325" s="163"/>
      <c r="T1325" s="213"/>
      <c r="U1325" s="162"/>
      <c r="V1325" s="164"/>
      <c r="W1325" s="12" t="str">
        <f t="shared" si="477"/>
        <v>Mqtt1</v>
      </c>
      <c r="X1325" s="196" t="s">
        <v>11948</v>
      </c>
      <c r="Y1325" s="6" t="str">
        <f t="shared" si="478"/>
        <v>marpower/280000-hydraulic-sail/powerpack/powerpack-2</v>
      </c>
      <c r="Z1325" s="103" t="str">
        <f t="shared" si="483"/>
        <v>$.Ind_Run_Ext</v>
      </c>
      <c r="AA1325" s="12">
        <v>1</v>
      </c>
      <c r="AB1325" s="6" t="s">
        <v>197</v>
      </c>
      <c r="AC1325" s="12">
        <v>21</v>
      </c>
      <c r="AJ1325" s="80"/>
      <c r="AM1325" s="114" t="str">
        <f t="shared" si="480"/>
        <v/>
      </c>
      <c r="AN1325" s="80"/>
      <c r="AO1325" s="80"/>
      <c r="AP1325" s="80"/>
      <c r="AQ1325" s="80"/>
      <c r="AR1325" s="127"/>
      <c r="AS1325" s="80"/>
      <c r="AT1325" s="7"/>
      <c r="AU1325" s="7"/>
      <c r="AV1325" s="165"/>
      <c r="AW1325" s="126" t="str">
        <f t="shared" si="481"/>
        <v/>
      </c>
      <c r="AX1325" s="137"/>
      <c r="AY1325" s="147"/>
      <c r="AZ1325" s="167"/>
      <c r="BA1325" s="167"/>
      <c r="BB1325" s="147" t="str">
        <f t="shared" si="482"/>
        <v/>
      </c>
      <c r="BC1325" s="168"/>
      <c r="BD1325" s="165"/>
      <c r="BE1325" s="165"/>
      <c r="BF1325" s="165"/>
      <c r="BG1325" s="165"/>
      <c r="BH1325" s="165"/>
      <c r="BI1325" s="165"/>
      <c r="BJ1325" s="165"/>
      <c r="BK1325" s="165"/>
      <c r="BL1325" s="165"/>
      <c r="BM1325" s="165"/>
      <c r="BN1325" s="165"/>
      <c r="BO1325" s="165"/>
      <c r="BP1325" s="165"/>
      <c r="BQ1325" s="165"/>
      <c r="BS1325" s="6"/>
      <c r="BT1325" s="11"/>
      <c r="BU1325" s="6"/>
      <c r="BV1325" s="6"/>
    </row>
    <row r="1326" spans="1:74" ht="15.75" x14ac:dyDescent="0.25">
      <c r="A1326" s="52" t="s">
        <v>11912</v>
      </c>
      <c r="B1326" s="56"/>
      <c r="C1326" s="7" t="s">
        <v>111</v>
      </c>
      <c r="D1326" s="7" t="s">
        <v>11914</v>
      </c>
      <c r="E1326" s="7"/>
      <c r="F1326" s="64"/>
      <c r="G1326" s="6"/>
      <c r="H1326" s="6"/>
      <c r="I1326" s="10" t="s">
        <v>110</v>
      </c>
      <c r="J1326" s="11" t="s">
        <v>11949</v>
      </c>
      <c r="K1326" s="194" t="s">
        <v>510</v>
      </c>
      <c r="L1326" s="176"/>
      <c r="M1326" s="176">
        <v>1000</v>
      </c>
      <c r="N1326" s="80" t="s">
        <v>11916</v>
      </c>
      <c r="O1326" s="162"/>
      <c r="P1326" s="80" t="s">
        <v>11950</v>
      </c>
      <c r="Q1326" s="80"/>
      <c r="R1326" s="80"/>
      <c r="S1326" s="163"/>
      <c r="T1326" s="213"/>
      <c r="U1326" s="162"/>
      <c r="V1326" s="164"/>
      <c r="W1326" s="12" t="str">
        <f t="shared" si="477"/>
        <v>Mqtt1</v>
      </c>
      <c r="X1326" s="196" t="s">
        <v>11948</v>
      </c>
      <c r="Y1326" s="6" t="str">
        <f t="shared" si="478"/>
        <v>marpower/280000-hydraulic-sail/powerpack/powerpack-2</v>
      </c>
      <c r="Z1326" s="103" t="str">
        <f t="shared" si="483"/>
        <v>$.Ind_Manual_Ext</v>
      </c>
      <c r="AA1326" s="12">
        <v>1</v>
      </c>
      <c r="AB1326" s="6" t="s">
        <v>197</v>
      </c>
      <c r="AC1326" s="12">
        <v>22</v>
      </c>
      <c r="AJ1326" s="80"/>
      <c r="AM1326" s="114" t="str">
        <f t="shared" si="480"/>
        <v/>
      </c>
      <c r="AN1326" s="80"/>
      <c r="AO1326" s="80"/>
      <c r="AP1326" s="80"/>
      <c r="AQ1326" s="80"/>
      <c r="AR1326" s="127"/>
      <c r="AS1326" s="80"/>
      <c r="AT1326" s="7"/>
      <c r="AU1326" s="7"/>
      <c r="AV1326" s="165"/>
      <c r="AW1326" s="126" t="str">
        <f t="shared" si="481"/>
        <v/>
      </c>
      <c r="AX1326" s="137"/>
      <c r="AY1326" s="147"/>
      <c r="AZ1326" s="167"/>
      <c r="BA1326" s="167"/>
      <c r="BB1326" s="147" t="str">
        <f t="shared" si="482"/>
        <v/>
      </c>
      <c r="BC1326" s="168"/>
      <c r="BD1326" s="165"/>
      <c r="BE1326" s="165"/>
      <c r="BF1326" s="165"/>
      <c r="BG1326" s="165"/>
      <c r="BH1326" s="165"/>
      <c r="BI1326" s="165"/>
      <c r="BJ1326" s="165"/>
      <c r="BK1326" s="165"/>
      <c r="BL1326" s="165"/>
      <c r="BM1326" s="165"/>
      <c r="BN1326" s="165"/>
      <c r="BO1326" s="165"/>
      <c r="BP1326" s="165"/>
      <c r="BQ1326" s="165"/>
      <c r="BS1326" s="6"/>
      <c r="BT1326" s="11"/>
      <c r="BU1326" s="6"/>
      <c r="BV1326" s="6"/>
    </row>
    <row r="1327" spans="1:74" ht="15.75" x14ac:dyDescent="0.25">
      <c r="A1327" s="52" t="s">
        <v>11912</v>
      </c>
      <c r="B1327" s="56"/>
      <c r="C1327" s="7" t="s">
        <v>111</v>
      </c>
      <c r="D1327" s="7" t="s">
        <v>11914</v>
      </c>
      <c r="E1327" s="7"/>
      <c r="F1327" s="64"/>
      <c r="G1327" s="6"/>
      <c r="H1327" s="6"/>
      <c r="I1327" s="10" t="s">
        <v>110</v>
      </c>
      <c r="J1327" s="11" t="s">
        <v>11951</v>
      </c>
      <c r="K1327" s="194" t="s">
        <v>510</v>
      </c>
      <c r="L1327" s="176"/>
      <c r="M1327" s="176">
        <v>1000</v>
      </c>
      <c r="N1327" s="80" t="s">
        <v>11916</v>
      </c>
      <c r="O1327" s="162"/>
      <c r="P1327" s="80" t="s">
        <v>11952</v>
      </c>
      <c r="Q1327" s="80"/>
      <c r="R1327" s="80"/>
      <c r="S1327" s="163"/>
      <c r="T1327" s="213"/>
      <c r="U1327" s="162"/>
      <c r="V1327" s="164"/>
      <c r="W1327" s="12" t="str">
        <f t="shared" si="477"/>
        <v>Mqtt1</v>
      </c>
      <c r="X1327" s="196" t="s">
        <v>11948</v>
      </c>
      <c r="Y1327" s="6" t="str">
        <f t="shared" si="478"/>
        <v>marpower/280000-hydraulic-sail/powerpack/powerpack-2</v>
      </c>
      <c r="Z1327" s="103" t="str">
        <f t="shared" si="483"/>
        <v>$.Ind_On_Off_Ext</v>
      </c>
      <c r="AA1327" s="12">
        <v>1</v>
      </c>
      <c r="AB1327" s="6" t="s">
        <v>197</v>
      </c>
      <c r="AC1327" s="12">
        <v>23</v>
      </c>
      <c r="AJ1327" s="80"/>
      <c r="AM1327" s="114" t="str">
        <f t="shared" si="480"/>
        <v/>
      </c>
      <c r="AN1327" s="80"/>
      <c r="AO1327" s="80"/>
      <c r="AP1327" s="80"/>
      <c r="AQ1327" s="80"/>
      <c r="AR1327" s="127"/>
      <c r="AS1327" s="80"/>
      <c r="AT1327" s="7"/>
      <c r="AU1327" s="7"/>
      <c r="AV1327" s="165"/>
      <c r="AW1327" s="126" t="str">
        <f t="shared" si="481"/>
        <v/>
      </c>
      <c r="AX1327" s="137"/>
      <c r="AY1327" s="147"/>
      <c r="AZ1327" s="167"/>
      <c r="BA1327" s="167"/>
      <c r="BB1327" s="147" t="str">
        <f t="shared" si="482"/>
        <v/>
      </c>
      <c r="BC1327" s="168"/>
      <c r="BD1327" s="165"/>
      <c r="BE1327" s="165"/>
      <c r="BF1327" s="165"/>
      <c r="BG1327" s="165"/>
      <c r="BH1327" s="165"/>
      <c r="BI1327" s="165"/>
      <c r="BJ1327" s="165"/>
      <c r="BK1327" s="165"/>
      <c r="BL1327" s="165"/>
      <c r="BM1327" s="165"/>
      <c r="BN1327" s="165"/>
      <c r="BO1327" s="165"/>
      <c r="BP1327" s="165"/>
      <c r="BQ1327" s="165"/>
      <c r="BS1327" s="6"/>
      <c r="BT1327" s="11"/>
      <c r="BU1327" s="6"/>
      <c r="BV1327" s="6"/>
    </row>
    <row r="1328" spans="1:74" ht="15.75" x14ac:dyDescent="0.25">
      <c r="A1328" s="52" t="s">
        <v>11912</v>
      </c>
      <c r="B1328" s="56"/>
      <c r="C1328" s="7" t="s">
        <v>111</v>
      </c>
      <c r="D1328" s="7" t="s">
        <v>11914</v>
      </c>
      <c r="E1328" s="7"/>
      <c r="F1328" s="64"/>
      <c r="G1328" s="6"/>
      <c r="H1328" s="6"/>
      <c r="I1328" s="10" t="s">
        <v>110</v>
      </c>
      <c r="J1328" s="11" t="s">
        <v>11953</v>
      </c>
      <c r="K1328" s="194" t="s">
        <v>510</v>
      </c>
      <c r="L1328" s="176"/>
      <c r="M1328" s="176">
        <v>1000</v>
      </c>
      <c r="N1328" s="80" t="s">
        <v>11916</v>
      </c>
      <c r="O1328" s="162"/>
      <c r="P1328" s="80" t="s">
        <v>11954</v>
      </c>
      <c r="Q1328" s="80"/>
      <c r="R1328" s="80"/>
      <c r="S1328" s="163"/>
      <c r="T1328" s="213"/>
      <c r="U1328" s="162"/>
      <c r="V1328" s="164"/>
      <c r="W1328" s="12" t="str">
        <f t="shared" si="477"/>
        <v>Mqtt1</v>
      </c>
      <c r="X1328" s="196" t="s">
        <v>11948</v>
      </c>
      <c r="Y1328" s="6" t="str">
        <f t="shared" si="478"/>
        <v>marpower/280000-hydraulic-sail/powerpack/powerpack-2</v>
      </c>
      <c r="Z1328" s="103" t="str">
        <f t="shared" si="483"/>
        <v>$.Ind_Auto_Ext</v>
      </c>
      <c r="AA1328" s="12">
        <v>1</v>
      </c>
      <c r="AB1328" s="6" t="s">
        <v>197</v>
      </c>
      <c r="AC1328" s="12">
        <v>24</v>
      </c>
      <c r="AJ1328" s="80"/>
      <c r="AM1328" s="114" t="str">
        <f t="shared" si="480"/>
        <v/>
      </c>
      <c r="AN1328" s="80"/>
      <c r="AO1328" s="80"/>
      <c r="AP1328" s="80"/>
      <c r="AQ1328" s="80"/>
      <c r="AR1328" s="127"/>
      <c r="AS1328" s="80"/>
      <c r="AT1328" s="7"/>
      <c r="AU1328" s="7"/>
      <c r="AV1328" s="165"/>
      <c r="AW1328" s="126" t="str">
        <f t="shared" si="481"/>
        <v/>
      </c>
      <c r="AX1328" s="137"/>
      <c r="AY1328" s="147"/>
      <c r="AZ1328" s="167"/>
      <c r="BA1328" s="167"/>
      <c r="BB1328" s="147" t="str">
        <f t="shared" si="482"/>
        <v/>
      </c>
      <c r="BC1328" s="168"/>
      <c r="BD1328" s="165"/>
      <c r="BE1328" s="165"/>
      <c r="BF1328" s="165"/>
      <c r="BG1328" s="165"/>
      <c r="BH1328" s="165"/>
      <c r="BI1328" s="165"/>
      <c r="BJ1328" s="165"/>
      <c r="BK1328" s="165"/>
      <c r="BL1328" s="165"/>
      <c r="BM1328" s="165"/>
      <c r="BN1328" s="165"/>
      <c r="BO1328" s="165"/>
      <c r="BP1328" s="165"/>
      <c r="BQ1328" s="165"/>
      <c r="BS1328" s="6"/>
      <c r="BT1328" s="11"/>
      <c r="BU1328" s="6"/>
      <c r="BV1328" s="6"/>
    </row>
    <row r="1329" spans="1:74" ht="15.75" x14ac:dyDescent="0.25">
      <c r="A1329" s="52" t="s">
        <v>11912</v>
      </c>
      <c r="B1329" s="56"/>
      <c r="C1329" s="7" t="s">
        <v>111</v>
      </c>
      <c r="D1329" s="7" t="s">
        <v>11914</v>
      </c>
      <c r="E1329" s="7"/>
      <c r="F1329" s="64"/>
      <c r="G1329" s="6"/>
      <c r="H1329" s="6"/>
      <c r="I1329" s="10" t="s">
        <v>110</v>
      </c>
      <c r="J1329" s="11" t="s">
        <v>11955</v>
      </c>
      <c r="K1329" s="194" t="s">
        <v>510</v>
      </c>
      <c r="L1329" s="176"/>
      <c r="M1329" s="176">
        <v>1000</v>
      </c>
      <c r="N1329" s="80" t="s">
        <v>11916</v>
      </c>
      <c r="O1329" s="162"/>
      <c r="P1329" s="80" t="s">
        <v>11956</v>
      </c>
      <c r="Q1329" s="80"/>
      <c r="R1329" s="80"/>
      <c r="S1329" s="163"/>
      <c r="T1329" s="213"/>
      <c r="U1329" s="162"/>
      <c r="V1329" s="164"/>
      <c r="W1329" s="12" t="str">
        <f t="shared" si="477"/>
        <v>Mqtt1</v>
      </c>
      <c r="X1329" s="196" t="s">
        <v>11957</v>
      </c>
      <c r="Y1329" s="6" t="str">
        <f t="shared" si="478"/>
        <v>marpower/280000-hydraulic-sail/filter-pump</v>
      </c>
      <c r="Z1329" s="103" t="str">
        <f t="shared" ref="Z1329:Z1336" si="484">IF(COUNTIF(N1329,"spare"),"","$."&amp;_xlfn.REGEXREPLACE(IF(X1329="",J1329,IF(_xlfn.REGEXTEST(J1329,"(Gen_Alm|Enbl|Ind)"),_xlfn.REGEXREPLACE(J1329,"E?\d_\d\d_",""),J1329)),"\.","_"))</f>
        <v>$.Ind_Offline_filter_unit_Run_Ext</v>
      </c>
      <c r="AA1329" s="12">
        <v>1</v>
      </c>
      <c r="AB1329" s="6" t="s">
        <v>197</v>
      </c>
      <c r="AC1329" s="12">
        <v>31</v>
      </c>
      <c r="AJ1329" s="80"/>
      <c r="AM1329" s="114" t="str">
        <f t="shared" si="480"/>
        <v/>
      </c>
      <c r="AN1329" s="80"/>
      <c r="AO1329" s="80"/>
      <c r="AP1329" s="80"/>
      <c r="AQ1329" s="80"/>
      <c r="AR1329" s="127"/>
      <c r="AS1329" s="80"/>
      <c r="AT1329" s="7"/>
      <c r="AU1329" s="7"/>
      <c r="AV1329" s="165"/>
      <c r="AW1329" s="126" t="str">
        <f t="shared" si="481"/>
        <v/>
      </c>
      <c r="AX1329" s="137"/>
      <c r="AY1329" s="147"/>
      <c r="AZ1329" s="167"/>
      <c r="BA1329" s="167"/>
      <c r="BB1329" s="147" t="str">
        <f t="shared" si="482"/>
        <v/>
      </c>
      <c r="BC1329" s="168"/>
      <c r="BD1329" s="165"/>
      <c r="BE1329" s="165"/>
      <c r="BF1329" s="165"/>
      <c r="BG1329" s="165"/>
      <c r="BH1329" s="165"/>
      <c r="BI1329" s="165"/>
      <c r="BJ1329" s="165"/>
      <c r="BK1329" s="165"/>
      <c r="BL1329" s="165"/>
      <c r="BM1329" s="165"/>
      <c r="BN1329" s="165"/>
      <c r="BO1329" s="165"/>
      <c r="BP1329" s="165"/>
      <c r="BQ1329" s="165"/>
      <c r="BS1329" s="6"/>
      <c r="BT1329" s="11"/>
      <c r="BU1329" s="6"/>
      <c r="BV1329" s="6"/>
    </row>
    <row r="1330" spans="1:74" ht="15.75" x14ac:dyDescent="0.25">
      <c r="A1330" s="52" t="s">
        <v>11912</v>
      </c>
      <c r="B1330" s="56"/>
      <c r="C1330" s="7" t="s">
        <v>111</v>
      </c>
      <c r="D1330" s="7" t="s">
        <v>11914</v>
      </c>
      <c r="E1330" s="7"/>
      <c r="F1330" s="64"/>
      <c r="G1330" s="6"/>
      <c r="H1330" s="6"/>
      <c r="I1330" s="10" t="s">
        <v>110</v>
      </c>
      <c r="J1330" s="11" t="s">
        <v>11958</v>
      </c>
      <c r="K1330" s="194" t="s">
        <v>510</v>
      </c>
      <c r="L1330" s="176"/>
      <c r="M1330" s="176">
        <v>1000</v>
      </c>
      <c r="N1330" s="80" t="s">
        <v>11916</v>
      </c>
      <c r="O1330" s="162"/>
      <c r="P1330" s="80" t="s">
        <v>11959</v>
      </c>
      <c r="Q1330" s="80"/>
      <c r="R1330" s="80"/>
      <c r="S1330" s="163"/>
      <c r="T1330" s="213"/>
      <c r="U1330" s="162"/>
      <c r="V1330" s="164"/>
      <c r="W1330" s="12" t="str">
        <f t="shared" si="477"/>
        <v>Mqtt1</v>
      </c>
      <c r="X1330" s="196" t="s">
        <v>11957</v>
      </c>
      <c r="Y1330" s="6" t="str">
        <f t="shared" si="478"/>
        <v>marpower/280000-hydraulic-sail/filter-pump</v>
      </c>
      <c r="Z1330" s="103" t="str">
        <f t="shared" si="484"/>
        <v>$.Ind_Offline_filter_Manual_Ext</v>
      </c>
      <c r="AA1330" s="12">
        <v>1</v>
      </c>
      <c r="AB1330" s="6" t="s">
        <v>197</v>
      </c>
      <c r="AC1330" s="12">
        <v>32</v>
      </c>
      <c r="AJ1330" s="80"/>
      <c r="AM1330" s="114" t="str">
        <f t="shared" si="480"/>
        <v/>
      </c>
      <c r="AN1330" s="80"/>
      <c r="AO1330" s="80"/>
      <c r="AP1330" s="80"/>
      <c r="AQ1330" s="80"/>
      <c r="AR1330" s="127"/>
      <c r="AS1330" s="80"/>
      <c r="AT1330" s="7"/>
      <c r="AU1330" s="7"/>
      <c r="AV1330" s="165"/>
      <c r="AW1330" s="126" t="str">
        <f t="shared" si="481"/>
        <v/>
      </c>
      <c r="AX1330" s="137"/>
      <c r="AY1330" s="147"/>
      <c r="AZ1330" s="167"/>
      <c r="BA1330" s="167"/>
      <c r="BB1330" s="147" t="str">
        <f t="shared" si="482"/>
        <v/>
      </c>
      <c r="BC1330" s="168"/>
      <c r="BD1330" s="165"/>
      <c r="BE1330" s="165"/>
      <c r="BF1330" s="165"/>
      <c r="BG1330" s="165"/>
      <c r="BH1330" s="165"/>
      <c r="BI1330" s="165"/>
      <c r="BJ1330" s="165"/>
      <c r="BK1330" s="165"/>
      <c r="BL1330" s="165"/>
      <c r="BM1330" s="165"/>
      <c r="BN1330" s="165"/>
      <c r="BO1330" s="165"/>
      <c r="BP1330" s="165"/>
      <c r="BQ1330" s="165"/>
      <c r="BS1330" s="6"/>
      <c r="BT1330" s="11"/>
      <c r="BU1330" s="6"/>
      <c r="BV1330" s="6"/>
    </row>
    <row r="1331" spans="1:74" ht="15.75" x14ac:dyDescent="0.25">
      <c r="A1331" s="52" t="s">
        <v>11912</v>
      </c>
      <c r="B1331" s="56"/>
      <c r="C1331" s="7" t="s">
        <v>111</v>
      </c>
      <c r="D1331" s="7" t="s">
        <v>11914</v>
      </c>
      <c r="E1331" s="7"/>
      <c r="F1331" s="64"/>
      <c r="G1331" s="6"/>
      <c r="H1331" s="6"/>
      <c r="I1331" s="10" t="s">
        <v>110</v>
      </c>
      <c r="J1331" s="11" t="s">
        <v>11960</v>
      </c>
      <c r="K1331" s="194" t="s">
        <v>510</v>
      </c>
      <c r="L1331" s="176"/>
      <c r="M1331" s="176">
        <v>1000</v>
      </c>
      <c r="N1331" s="80" t="s">
        <v>11916</v>
      </c>
      <c r="O1331" s="162"/>
      <c r="P1331" s="80" t="s">
        <v>11961</v>
      </c>
      <c r="Q1331" s="80"/>
      <c r="R1331" s="80"/>
      <c r="S1331" s="163"/>
      <c r="T1331" s="213"/>
      <c r="U1331" s="162"/>
      <c r="V1331" s="164"/>
      <c r="W1331" s="12" t="str">
        <f t="shared" si="477"/>
        <v>Mqtt1</v>
      </c>
      <c r="X1331" s="196" t="s">
        <v>11957</v>
      </c>
      <c r="Y1331" s="6" t="str">
        <f t="shared" si="478"/>
        <v>marpower/280000-hydraulic-sail/filter-pump</v>
      </c>
      <c r="Z1331" s="103" t="str">
        <f t="shared" si="484"/>
        <v>$.Ind_Offline_filter_On_Off_Ext</v>
      </c>
      <c r="AA1331" s="12">
        <v>1</v>
      </c>
      <c r="AB1331" s="6" t="s">
        <v>197</v>
      </c>
      <c r="AC1331" s="12">
        <v>33</v>
      </c>
      <c r="AJ1331" s="80"/>
      <c r="AM1331" s="114" t="str">
        <f t="shared" si="480"/>
        <v/>
      </c>
      <c r="AN1331" s="80"/>
      <c r="AO1331" s="80"/>
      <c r="AP1331" s="80"/>
      <c r="AQ1331" s="80"/>
      <c r="AR1331" s="127"/>
      <c r="AS1331" s="80"/>
      <c r="AT1331" s="7"/>
      <c r="AU1331" s="7"/>
      <c r="AV1331" s="165"/>
      <c r="AW1331" s="126" t="str">
        <f t="shared" si="481"/>
        <v/>
      </c>
      <c r="AX1331" s="137"/>
      <c r="AY1331" s="147"/>
      <c r="AZ1331" s="167"/>
      <c r="BA1331" s="167"/>
      <c r="BB1331" s="147" t="str">
        <f t="shared" si="482"/>
        <v/>
      </c>
      <c r="BC1331" s="168"/>
      <c r="BD1331" s="165"/>
      <c r="BE1331" s="165"/>
      <c r="BF1331" s="165"/>
      <c r="BG1331" s="165"/>
      <c r="BH1331" s="165"/>
      <c r="BI1331" s="165"/>
      <c r="BJ1331" s="165"/>
      <c r="BK1331" s="165"/>
      <c r="BL1331" s="165"/>
      <c r="BM1331" s="165"/>
      <c r="BN1331" s="165"/>
      <c r="BO1331" s="165"/>
      <c r="BP1331" s="165"/>
      <c r="BQ1331" s="165"/>
      <c r="BS1331" s="6"/>
      <c r="BT1331" s="11"/>
      <c r="BU1331" s="6"/>
      <c r="BV1331" s="6"/>
    </row>
    <row r="1332" spans="1:74" ht="15.75" x14ac:dyDescent="0.25">
      <c r="A1332" s="52" t="s">
        <v>11912</v>
      </c>
      <c r="B1332" s="56"/>
      <c r="C1332" s="7" t="s">
        <v>111</v>
      </c>
      <c r="D1332" s="7" t="s">
        <v>11914</v>
      </c>
      <c r="E1332" s="7"/>
      <c r="F1332" s="64"/>
      <c r="G1332" s="6"/>
      <c r="H1332" s="6"/>
      <c r="I1332" s="10" t="s">
        <v>110</v>
      </c>
      <c r="J1332" s="11" t="s">
        <v>11962</v>
      </c>
      <c r="K1332" s="194" t="s">
        <v>510</v>
      </c>
      <c r="L1332" s="176"/>
      <c r="M1332" s="176">
        <v>1000</v>
      </c>
      <c r="N1332" s="80" t="s">
        <v>11916</v>
      </c>
      <c r="O1332" s="162"/>
      <c r="P1332" s="80" t="s">
        <v>11963</v>
      </c>
      <c r="Q1332" s="80"/>
      <c r="R1332" s="80"/>
      <c r="S1332" s="163"/>
      <c r="T1332" s="213"/>
      <c r="U1332" s="162"/>
      <c r="V1332" s="164"/>
      <c r="W1332" s="12" t="str">
        <f t="shared" si="477"/>
        <v>Mqtt1</v>
      </c>
      <c r="X1332" s="196" t="s">
        <v>11957</v>
      </c>
      <c r="Y1332" s="6" t="str">
        <f t="shared" si="478"/>
        <v>marpower/280000-hydraulic-sail/filter-pump</v>
      </c>
      <c r="Z1332" s="103" t="str">
        <f t="shared" si="484"/>
        <v>$.Ind_Offline_filter_Auto_Ext</v>
      </c>
      <c r="AA1332" s="12">
        <v>1</v>
      </c>
      <c r="AB1332" s="6" t="s">
        <v>197</v>
      </c>
      <c r="AC1332" s="12">
        <v>34</v>
      </c>
      <c r="AJ1332" s="80"/>
      <c r="AM1332" s="114" t="str">
        <f t="shared" si="480"/>
        <v/>
      </c>
      <c r="AN1332" s="80"/>
      <c r="AO1332" s="80"/>
      <c r="AP1332" s="80"/>
      <c r="AQ1332" s="80"/>
      <c r="AR1332" s="127"/>
      <c r="AS1332" s="80"/>
      <c r="AT1332" s="7"/>
      <c r="AU1332" s="7"/>
      <c r="AV1332" s="165"/>
      <c r="AW1332" s="126" t="str">
        <f t="shared" si="481"/>
        <v/>
      </c>
      <c r="AX1332" s="137"/>
      <c r="AY1332" s="147"/>
      <c r="AZ1332" s="167"/>
      <c r="BA1332" s="167"/>
      <c r="BB1332" s="147" t="str">
        <f t="shared" si="482"/>
        <v/>
      </c>
      <c r="BC1332" s="168"/>
      <c r="BD1332" s="165"/>
      <c r="BE1332" s="165"/>
      <c r="BF1332" s="165"/>
      <c r="BG1332" s="165"/>
      <c r="BH1332" s="165"/>
      <c r="BI1332" s="165"/>
      <c r="BJ1332" s="165"/>
      <c r="BK1332" s="165"/>
      <c r="BL1332" s="165"/>
      <c r="BM1332" s="165"/>
      <c r="BN1332" s="165"/>
      <c r="BO1332" s="165"/>
      <c r="BP1332" s="165"/>
      <c r="BQ1332" s="165"/>
      <c r="BS1332" s="6"/>
      <c r="BT1332" s="11"/>
      <c r="BU1332" s="6"/>
      <c r="BV1332" s="6"/>
    </row>
    <row r="1333" spans="1:74" ht="15.75" x14ac:dyDescent="0.25">
      <c r="A1333" s="52" t="s">
        <v>11912</v>
      </c>
      <c r="B1333" s="56"/>
      <c r="C1333" s="7" t="s">
        <v>111</v>
      </c>
      <c r="D1333" s="7" t="s">
        <v>11914</v>
      </c>
      <c r="E1333" s="7"/>
      <c r="F1333" s="64"/>
      <c r="G1333" s="6"/>
      <c r="H1333" s="6"/>
      <c r="I1333" s="10" t="s">
        <v>110</v>
      </c>
      <c r="J1333" s="11" t="s">
        <v>11964</v>
      </c>
      <c r="K1333" s="194" t="s">
        <v>510</v>
      </c>
      <c r="L1333" s="176"/>
      <c r="M1333" s="176">
        <v>1000</v>
      </c>
      <c r="N1333" s="80" t="s">
        <v>11916</v>
      </c>
      <c r="O1333" s="162"/>
      <c r="P1333" s="80" t="s">
        <v>11965</v>
      </c>
      <c r="Q1333" s="80"/>
      <c r="R1333" s="80"/>
      <c r="S1333" s="163"/>
      <c r="T1333" s="213"/>
      <c r="U1333" s="162"/>
      <c r="V1333" s="164"/>
      <c r="W1333" s="12" t="str">
        <f t="shared" si="477"/>
        <v>Mqtt1</v>
      </c>
      <c r="X1333" s="196" t="s">
        <v>11957</v>
      </c>
      <c r="Y1333" s="6" t="str">
        <f t="shared" si="478"/>
        <v>marpower/280000-hydraulic-sail/filter-pump</v>
      </c>
      <c r="Z1333" s="103" t="str">
        <f t="shared" si="484"/>
        <v>$.Offline_filter_unit_Power_Supp_ok</v>
      </c>
      <c r="AA1333" s="12">
        <v>1</v>
      </c>
      <c r="AB1333" s="6" t="s">
        <v>197</v>
      </c>
      <c r="AC1333" s="12">
        <v>35</v>
      </c>
      <c r="AJ1333" s="80"/>
      <c r="AM1333" s="114" t="str">
        <f t="shared" si="480"/>
        <v/>
      </c>
      <c r="AN1333" s="80"/>
      <c r="AO1333" s="80"/>
      <c r="AP1333" s="80"/>
      <c r="AQ1333" s="80"/>
      <c r="AR1333" s="127"/>
      <c r="AS1333" s="80"/>
      <c r="AT1333" s="7"/>
      <c r="AU1333" s="7"/>
      <c r="AV1333" s="165"/>
      <c r="AW1333" s="126" t="str">
        <f t="shared" si="481"/>
        <v/>
      </c>
      <c r="AX1333" s="137"/>
      <c r="AY1333" s="147"/>
      <c r="AZ1333" s="167"/>
      <c r="BA1333" s="167"/>
      <c r="BB1333" s="147" t="str">
        <f t="shared" si="482"/>
        <v/>
      </c>
      <c r="BC1333" s="168"/>
      <c r="BD1333" s="165"/>
      <c r="BE1333" s="165"/>
      <c r="BF1333" s="165"/>
      <c r="BG1333" s="165"/>
      <c r="BH1333" s="165"/>
      <c r="BI1333" s="165"/>
      <c r="BJ1333" s="165"/>
      <c r="BK1333" s="165"/>
      <c r="BL1333" s="165"/>
      <c r="BM1333" s="165"/>
      <c r="BN1333" s="165"/>
      <c r="BO1333" s="165"/>
      <c r="BP1333" s="165"/>
      <c r="BQ1333" s="165"/>
      <c r="BS1333" s="6"/>
      <c r="BT1333" s="11"/>
      <c r="BU1333" s="6"/>
      <c r="BV1333" s="6"/>
    </row>
    <row r="1334" spans="1:74" ht="15.75" x14ac:dyDescent="0.25">
      <c r="A1334" s="52" t="s">
        <v>11912</v>
      </c>
      <c r="B1334" s="56"/>
      <c r="C1334" s="7" t="s">
        <v>111</v>
      </c>
      <c r="D1334" s="7" t="s">
        <v>11914</v>
      </c>
      <c r="E1334" s="7"/>
      <c r="F1334" s="64"/>
      <c r="G1334" s="6"/>
      <c r="H1334" s="6"/>
      <c r="I1334" s="10" t="s">
        <v>110</v>
      </c>
      <c r="J1334" s="11" t="s">
        <v>11966</v>
      </c>
      <c r="K1334" s="194" t="s">
        <v>510</v>
      </c>
      <c r="L1334" s="176"/>
      <c r="M1334" s="176">
        <v>1000</v>
      </c>
      <c r="N1334" s="80" t="s">
        <v>11916</v>
      </c>
      <c r="O1334" s="162"/>
      <c r="P1334" s="80" t="s">
        <v>11967</v>
      </c>
      <c r="Q1334" s="80"/>
      <c r="R1334" s="80"/>
      <c r="S1334" s="163"/>
      <c r="T1334" s="213"/>
      <c r="U1334" s="162"/>
      <c r="V1334" s="164"/>
      <c r="W1334" s="12" t="str">
        <f t="shared" si="477"/>
        <v>Mqtt1</v>
      </c>
      <c r="X1334" s="196" t="s">
        <v>11968</v>
      </c>
      <c r="Y1334" s="6" t="str">
        <f t="shared" si="478"/>
        <v>marpower/280000-hydraulic-sail/hydraulics</v>
      </c>
      <c r="Z1334" s="103" t="str">
        <f t="shared" si="484"/>
        <v>$.Tank_Low_low_level_Alm</v>
      </c>
      <c r="AA1334" s="12">
        <v>1</v>
      </c>
      <c r="AB1334" s="6" t="s">
        <v>197</v>
      </c>
      <c r="AC1334" s="12">
        <v>41</v>
      </c>
      <c r="AJ1334" s="80"/>
      <c r="AM1334" s="114">
        <f t="shared" si="480"/>
        <v>1334</v>
      </c>
      <c r="AN1334" s="80"/>
      <c r="AO1334" s="80"/>
      <c r="AP1334" s="80"/>
      <c r="AQ1334" s="80"/>
      <c r="AR1334" s="127" t="s">
        <v>110</v>
      </c>
      <c r="AS1334" s="80"/>
      <c r="AT1334" s="7" t="s">
        <v>17</v>
      </c>
      <c r="AU1334" s="7"/>
      <c r="AV1334" s="165" t="s">
        <v>112</v>
      </c>
      <c r="AW1334" s="126" t="str">
        <f t="shared" si="481"/>
        <v>Please consult operation manual for more information</v>
      </c>
      <c r="AX1334" s="137"/>
      <c r="AY1334" s="147"/>
      <c r="AZ1334" s="167"/>
      <c r="BA1334" s="167"/>
      <c r="BB1334" s="147" t="str">
        <f t="shared" si="482"/>
        <v>1</v>
      </c>
      <c r="BC1334" s="168"/>
      <c r="BD1334" s="165"/>
      <c r="BE1334" s="165"/>
      <c r="BF1334" s="165"/>
      <c r="BG1334" s="165"/>
      <c r="BH1334" s="165"/>
      <c r="BI1334" s="165"/>
      <c r="BJ1334" s="165"/>
      <c r="BK1334" s="165"/>
      <c r="BL1334" s="165"/>
      <c r="BM1334" s="165"/>
      <c r="BN1334" s="165"/>
      <c r="BO1334" s="165"/>
      <c r="BP1334" s="165"/>
      <c r="BQ1334" s="165"/>
      <c r="BS1334" s="6"/>
      <c r="BT1334" s="11"/>
      <c r="BU1334" s="6"/>
      <c r="BV1334" s="6"/>
    </row>
    <row r="1335" spans="1:74" ht="15.75" x14ac:dyDescent="0.25">
      <c r="A1335" s="52" t="s">
        <v>11912</v>
      </c>
      <c r="B1335" s="56"/>
      <c r="C1335" s="7" t="s">
        <v>111</v>
      </c>
      <c r="D1335" s="7" t="s">
        <v>11914</v>
      </c>
      <c r="E1335" s="7"/>
      <c r="F1335" s="64"/>
      <c r="G1335" s="6"/>
      <c r="H1335" s="6"/>
      <c r="I1335" s="10" t="s">
        <v>110</v>
      </c>
      <c r="J1335" s="11" t="s">
        <v>11969</v>
      </c>
      <c r="K1335" s="194" t="s">
        <v>510</v>
      </c>
      <c r="L1335" s="176"/>
      <c r="M1335" s="176">
        <v>1000</v>
      </c>
      <c r="N1335" s="80" t="s">
        <v>11916</v>
      </c>
      <c r="O1335" s="162"/>
      <c r="P1335" s="80" t="s">
        <v>11970</v>
      </c>
      <c r="Q1335" s="80"/>
      <c r="R1335" s="80"/>
      <c r="S1335" s="163"/>
      <c r="T1335" s="213"/>
      <c r="U1335" s="162"/>
      <c r="V1335" s="164"/>
      <c r="W1335" s="12" t="str">
        <f t="shared" si="477"/>
        <v>Mqtt1</v>
      </c>
      <c r="X1335" s="196" t="s">
        <v>11968</v>
      </c>
      <c r="Y1335" s="6" t="str">
        <f t="shared" si="478"/>
        <v>marpower/280000-hydraulic-sail/hydraulics</v>
      </c>
      <c r="Z1335" s="103" t="str">
        <f t="shared" si="484"/>
        <v>$.Tank_Low_level_Alm</v>
      </c>
      <c r="AA1335" s="12">
        <v>1</v>
      </c>
      <c r="AB1335" s="6" t="s">
        <v>197</v>
      </c>
      <c r="AC1335" s="12">
        <v>42</v>
      </c>
      <c r="AJ1335" s="80"/>
      <c r="AM1335" s="114">
        <f t="shared" si="480"/>
        <v>1335</v>
      </c>
      <c r="AN1335" s="80"/>
      <c r="AO1335" s="80"/>
      <c r="AP1335" s="80"/>
      <c r="AQ1335" s="80"/>
      <c r="AR1335" s="127" t="s">
        <v>110</v>
      </c>
      <c r="AS1335" s="80"/>
      <c r="AT1335" s="7" t="s">
        <v>17</v>
      </c>
      <c r="AU1335" s="7"/>
      <c r="AV1335" s="165" t="s">
        <v>112</v>
      </c>
      <c r="AW1335" s="126" t="str">
        <f t="shared" si="481"/>
        <v>Please consult operation manual for more information</v>
      </c>
      <c r="AX1335" s="137"/>
      <c r="AY1335" s="147"/>
      <c r="AZ1335" s="167"/>
      <c r="BA1335" s="167"/>
      <c r="BB1335" s="147" t="str">
        <f t="shared" si="482"/>
        <v>1</v>
      </c>
      <c r="BC1335" s="168"/>
      <c r="BD1335" s="165"/>
      <c r="BE1335" s="165"/>
      <c r="BF1335" s="165"/>
      <c r="BG1335" s="165"/>
      <c r="BH1335" s="165"/>
      <c r="BI1335" s="165"/>
      <c r="BJ1335" s="165"/>
      <c r="BK1335" s="165"/>
      <c r="BL1335" s="165"/>
      <c r="BM1335" s="165"/>
      <c r="BN1335" s="165"/>
      <c r="BO1335" s="165"/>
      <c r="BP1335" s="165"/>
      <c r="BQ1335" s="165"/>
      <c r="BS1335" s="6"/>
      <c r="BT1335" s="11"/>
      <c r="BU1335" s="6"/>
      <c r="BV1335" s="6"/>
    </row>
    <row r="1336" spans="1:74" ht="15.75" x14ac:dyDescent="0.25">
      <c r="A1336" s="52" t="s">
        <v>11912</v>
      </c>
      <c r="B1336" s="56"/>
      <c r="C1336" s="7" t="s">
        <v>111</v>
      </c>
      <c r="D1336" s="7" t="s">
        <v>11914</v>
      </c>
      <c r="E1336" s="7"/>
      <c r="F1336" s="64"/>
      <c r="G1336" s="6"/>
      <c r="H1336" s="6"/>
      <c r="I1336" s="10" t="s">
        <v>110</v>
      </c>
      <c r="J1336" s="11" t="s">
        <v>11971</v>
      </c>
      <c r="K1336" s="194" t="s">
        <v>510</v>
      </c>
      <c r="L1336" s="176"/>
      <c r="M1336" s="176">
        <v>1000</v>
      </c>
      <c r="N1336" s="80" t="s">
        <v>11916</v>
      </c>
      <c r="O1336" s="162"/>
      <c r="P1336" s="80" t="s">
        <v>11972</v>
      </c>
      <c r="Q1336" s="80"/>
      <c r="R1336" s="80"/>
      <c r="S1336" s="163"/>
      <c r="T1336" s="213"/>
      <c r="U1336" s="162"/>
      <c r="V1336" s="164"/>
      <c r="W1336" s="12" t="str">
        <f t="shared" si="477"/>
        <v>Mqtt1</v>
      </c>
      <c r="X1336" s="196" t="s">
        <v>11968</v>
      </c>
      <c r="Y1336" s="6" t="str">
        <f t="shared" si="478"/>
        <v>marpower/280000-hydraulic-sail/hydraulics</v>
      </c>
      <c r="Z1336" s="103" t="str">
        <f t="shared" si="484"/>
        <v>$.Tank_Temperatur_Alm</v>
      </c>
      <c r="AA1336" s="12">
        <v>1</v>
      </c>
      <c r="AB1336" s="6" t="s">
        <v>197</v>
      </c>
      <c r="AC1336" s="12">
        <v>44</v>
      </c>
      <c r="AJ1336" s="80"/>
      <c r="AM1336" s="114">
        <f t="shared" si="480"/>
        <v>1336</v>
      </c>
      <c r="AN1336" s="80"/>
      <c r="AO1336" s="80"/>
      <c r="AP1336" s="80"/>
      <c r="AQ1336" s="80"/>
      <c r="AR1336" s="127" t="s">
        <v>110</v>
      </c>
      <c r="AS1336" s="80"/>
      <c r="AT1336" s="7" t="s">
        <v>17</v>
      </c>
      <c r="AU1336" s="7"/>
      <c r="AV1336" s="165" t="s">
        <v>112</v>
      </c>
      <c r="AW1336" s="126" t="str">
        <f t="shared" si="481"/>
        <v>Please consult operation manual for more information</v>
      </c>
      <c r="AX1336" s="137"/>
      <c r="AY1336" s="147"/>
      <c r="AZ1336" s="167"/>
      <c r="BA1336" s="167"/>
      <c r="BB1336" s="147" t="str">
        <f t="shared" si="482"/>
        <v>1</v>
      </c>
      <c r="BC1336" s="168"/>
      <c r="BD1336" s="165"/>
      <c r="BE1336" s="165"/>
      <c r="BF1336" s="165"/>
      <c r="BG1336" s="165"/>
      <c r="BH1336" s="165"/>
      <c r="BI1336" s="165"/>
      <c r="BJ1336" s="165"/>
      <c r="BK1336" s="165"/>
      <c r="BL1336" s="165"/>
      <c r="BM1336" s="165"/>
      <c r="BN1336" s="165"/>
      <c r="BO1336" s="165"/>
      <c r="BP1336" s="165"/>
      <c r="BQ1336" s="165"/>
      <c r="BS1336" s="6"/>
      <c r="BT1336" s="11"/>
      <c r="BU1336" s="6"/>
      <c r="BV1336" s="6"/>
    </row>
    <row r="1337" spans="1:74" ht="15.75" x14ac:dyDescent="0.25">
      <c r="A1337" s="52" t="s">
        <v>11912</v>
      </c>
      <c r="B1337" s="56"/>
      <c r="C1337" s="7" t="s">
        <v>111</v>
      </c>
      <c r="D1337" s="7" t="s">
        <v>11914</v>
      </c>
      <c r="E1337" s="7"/>
      <c r="F1337" s="64"/>
      <c r="G1337" s="6"/>
      <c r="H1337" s="6"/>
      <c r="I1337" s="10" t="s">
        <v>110</v>
      </c>
      <c r="J1337" s="11" t="s">
        <v>11973</v>
      </c>
      <c r="K1337" s="194" t="s">
        <v>510</v>
      </c>
      <c r="L1337" s="176"/>
      <c r="M1337" s="176">
        <v>1000</v>
      </c>
      <c r="N1337" s="80" t="s">
        <v>11916</v>
      </c>
      <c r="O1337" s="162"/>
      <c r="P1337" s="80" t="s">
        <v>11974</v>
      </c>
      <c r="Q1337" s="80"/>
      <c r="R1337" s="80"/>
      <c r="S1337" s="163"/>
      <c r="T1337" s="213"/>
      <c r="U1337" s="162"/>
      <c r="V1337" s="164"/>
      <c r="W1337" s="12" t="str">
        <f t="shared" si="477"/>
        <v>Mqtt1</v>
      </c>
      <c r="X1337" s="196" t="s">
        <v>11975</v>
      </c>
      <c r="Y1337" s="6" t="str">
        <f t="shared" si="478"/>
        <v>marpower/280000-hydraulic-sail/tension-double-cylinder/blade-cunningham</v>
      </c>
      <c r="Z1337" s="103" t="str">
        <f t="shared" ref="Z1337:Z1342" si="485">IF(COUNTIF(N1337,"spare"),"","$."&amp;_xlfn.REGEXREPLACE(IF(X1337="",J1337,_xlfn.REGEXREPLACE(IF(_xlfn.REGEXTEST(J1337,"(Gen_Alm|Enbl|Ind)"),_xlfn.REGEXREPLACE(J1337,"E?\d_\d\d_",""),J1337),"_?(Blade_Cunn|Code_sail_tack)_?","")),"\.","_"))</f>
        <v>$.Enbl_Stat_HMI</v>
      </c>
      <c r="AA1337" s="12">
        <v>1</v>
      </c>
      <c r="AB1337" s="6" t="s">
        <v>197</v>
      </c>
      <c r="AC1337" s="12">
        <v>110</v>
      </c>
      <c r="AJ1337" s="80"/>
      <c r="AM1337" s="114" t="str">
        <f t="shared" si="480"/>
        <v/>
      </c>
      <c r="AN1337" s="80"/>
      <c r="AO1337" s="80"/>
      <c r="AP1337" s="80"/>
      <c r="AQ1337" s="80"/>
      <c r="AR1337" s="127"/>
      <c r="AS1337" s="80"/>
      <c r="AT1337" s="7"/>
      <c r="AU1337" s="7"/>
      <c r="AV1337" s="165"/>
      <c r="AW1337" s="126" t="str">
        <f t="shared" si="481"/>
        <v/>
      </c>
      <c r="AX1337" s="137"/>
      <c r="AY1337" s="147"/>
      <c r="AZ1337" s="167"/>
      <c r="BA1337" s="167"/>
      <c r="BB1337" s="147" t="str">
        <f t="shared" si="482"/>
        <v/>
      </c>
      <c r="BC1337" s="168"/>
      <c r="BD1337" s="165"/>
      <c r="BE1337" s="165"/>
      <c r="BF1337" s="165"/>
      <c r="BG1337" s="165"/>
      <c r="BH1337" s="165"/>
      <c r="BI1337" s="165"/>
      <c r="BJ1337" s="165"/>
      <c r="BK1337" s="165"/>
      <c r="BL1337" s="165"/>
      <c r="BM1337" s="165"/>
      <c r="BN1337" s="165"/>
      <c r="BO1337" s="165"/>
      <c r="BP1337" s="165"/>
      <c r="BQ1337" s="165"/>
      <c r="BS1337" s="6"/>
      <c r="BT1337" s="11"/>
      <c r="BU1337" s="6"/>
      <c r="BV1337" s="6"/>
    </row>
    <row r="1338" spans="1:74" ht="15.75" x14ac:dyDescent="0.25">
      <c r="A1338" s="52" t="s">
        <v>11912</v>
      </c>
      <c r="B1338" s="56"/>
      <c r="C1338" s="7" t="s">
        <v>111</v>
      </c>
      <c r="D1338" s="7" t="s">
        <v>11914</v>
      </c>
      <c r="E1338" s="7"/>
      <c r="F1338" s="64"/>
      <c r="G1338" s="6"/>
      <c r="H1338" s="6"/>
      <c r="I1338" s="10" t="s">
        <v>110</v>
      </c>
      <c r="J1338" s="11" t="s">
        <v>11976</v>
      </c>
      <c r="K1338" s="194" t="s">
        <v>510</v>
      </c>
      <c r="L1338" s="176"/>
      <c r="M1338" s="176">
        <v>1000</v>
      </c>
      <c r="N1338" s="80" t="s">
        <v>11916</v>
      </c>
      <c r="O1338" s="162"/>
      <c r="P1338" s="80" t="s">
        <v>11977</v>
      </c>
      <c r="Q1338" s="80"/>
      <c r="R1338" s="80"/>
      <c r="S1338" s="163"/>
      <c r="T1338" s="213"/>
      <c r="U1338" s="162"/>
      <c r="V1338" s="164"/>
      <c r="W1338" s="12" t="str">
        <f t="shared" si="477"/>
        <v>Mqtt1</v>
      </c>
      <c r="X1338" s="196" t="s">
        <v>11975</v>
      </c>
      <c r="Y1338" s="6" t="str">
        <f t="shared" si="478"/>
        <v>marpower/280000-hydraulic-sail/tension-double-cylinder/blade-cunningham</v>
      </c>
      <c r="Z1338" s="103" t="str">
        <f t="shared" si="485"/>
        <v>$.Gen_Alm</v>
      </c>
      <c r="AA1338" s="12">
        <v>1</v>
      </c>
      <c r="AB1338" s="6" t="s">
        <v>197</v>
      </c>
      <c r="AC1338" s="12">
        <v>113</v>
      </c>
      <c r="AJ1338" s="80"/>
      <c r="AM1338" s="114">
        <f t="shared" si="480"/>
        <v>1338</v>
      </c>
      <c r="AN1338" s="80"/>
      <c r="AO1338" s="80"/>
      <c r="AP1338" s="80"/>
      <c r="AQ1338" s="80"/>
      <c r="AR1338" s="127" t="s">
        <v>110</v>
      </c>
      <c r="AS1338" s="80"/>
      <c r="AT1338" s="7" t="s">
        <v>17</v>
      </c>
      <c r="AU1338" s="7"/>
      <c r="AV1338" s="165" t="s">
        <v>112</v>
      </c>
      <c r="AW1338" s="126" t="str">
        <f t="shared" si="481"/>
        <v>Please consult operation manual for more information</v>
      </c>
      <c r="AX1338" s="137"/>
      <c r="AY1338" s="147"/>
      <c r="AZ1338" s="167"/>
      <c r="BA1338" s="167"/>
      <c r="BB1338" s="147" t="str">
        <f t="shared" si="482"/>
        <v>1</v>
      </c>
      <c r="BC1338" s="168"/>
      <c r="BD1338" s="165"/>
      <c r="BE1338" s="165"/>
      <c r="BF1338" s="165"/>
      <c r="BG1338" s="165"/>
      <c r="BH1338" s="165"/>
      <c r="BI1338" s="165"/>
      <c r="BJ1338" s="165"/>
      <c r="BK1338" s="165"/>
      <c r="BL1338" s="165"/>
      <c r="BM1338" s="165"/>
      <c r="BN1338" s="165"/>
      <c r="BO1338" s="165"/>
      <c r="BP1338" s="165"/>
      <c r="BQ1338" s="165"/>
      <c r="BS1338" s="6"/>
      <c r="BT1338" s="11"/>
      <c r="BU1338" s="6"/>
      <c r="BV1338" s="6"/>
    </row>
    <row r="1339" spans="1:74" ht="15.75" x14ac:dyDescent="0.25">
      <c r="A1339" s="52" t="s">
        <v>11912</v>
      </c>
      <c r="B1339" s="56"/>
      <c r="C1339" s="7" t="s">
        <v>111</v>
      </c>
      <c r="D1339" s="7" t="s">
        <v>11914</v>
      </c>
      <c r="E1339" s="7"/>
      <c r="F1339" s="64"/>
      <c r="G1339" s="6"/>
      <c r="H1339" s="6"/>
      <c r="I1339" s="10" t="s">
        <v>110</v>
      </c>
      <c r="J1339" s="11" t="s">
        <v>11978</v>
      </c>
      <c r="K1339" s="194" t="s">
        <v>510</v>
      </c>
      <c r="L1339" s="176"/>
      <c r="M1339" s="176">
        <v>1000</v>
      </c>
      <c r="N1339" s="80" t="s">
        <v>11916</v>
      </c>
      <c r="O1339" s="162"/>
      <c r="P1339" s="80" t="s">
        <v>11979</v>
      </c>
      <c r="Q1339" s="80"/>
      <c r="R1339" s="80"/>
      <c r="S1339" s="163"/>
      <c r="T1339" s="213"/>
      <c r="U1339" s="162"/>
      <c r="V1339" s="164"/>
      <c r="W1339" s="12" t="str">
        <f t="shared" si="477"/>
        <v>Mqtt1</v>
      </c>
      <c r="X1339" s="196" t="s">
        <v>11975</v>
      </c>
      <c r="Y1339" s="6" t="str">
        <f t="shared" si="478"/>
        <v>marpower/280000-hydraulic-sail/tension-double-cylinder/blade-cunningham</v>
      </c>
      <c r="Z1339" s="103" t="str">
        <f t="shared" si="485"/>
        <v>$.Load_Alm</v>
      </c>
      <c r="AA1339" s="12">
        <v>1</v>
      </c>
      <c r="AB1339" s="6" t="s">
        <v>197</v>
      </c>
      <c r="AC1339" s="12">
        <v>118</v>
      </c>
      <c r="AJ1339" s="80"/>
      <c r="AM1339" s="114">
        <f t="shared" si="480"/>
        <v>1339</v>
      </c>
      <c r="AN1339" s="80"/>
      <c r="AO1339" s="80"/>
      <c r="AP1339" s="80"/>
      <c r="AQ1339" s="80"/>
      <c r="AR1339" s="127" t="s">
        <v>110</v>
      </c>
      <c r="AS1339" s="80"/>
      <c r="AT1339" s="7" t="s">
        <v>17</v>
      </c>
      <c r="AU1339" s="7"/>
      <c r="AV1339" s="165" t="s">
        <v>112</v>
      </c>
      <c r="AW1339" s="126" t="str">
        <f t="shared" si="481"/>
        <v>Please consult operation manual for more information</v>
      </c>
      <c r="AX1339" s="137"/>
      <c r="AY1339" s="147"/>
      <c r="AZ1339" s="167"/>
      <c r="BA1339" s="167"/>
      <c r="BB1339" s="147" t="str">
        <f t="shared" si="482"/>
        <v>1</v>
      </c>
      <c r="BC1339" s="168"/>
      <c r="BD1339" s="165"/>
      <c r="BE1339" s="165"/>
      <c r="BF1339" s="165"/>
      <c r="BG1339" s="165"/>
      <c r="BH1339" s="165"/>
      <c r="BI1339" s="165"/>
      <c r="BJ1339" s="165"/>
      <c r="BK1339" s="165"/>
      <c r="BL1339" s="165"/>
      <c r="BM1339" s="165"/>
      <c r="BN1339" s="165"/>
      <c r="BO1339" s="165"/>
      <c r="BP1339" s="165"/>
      <c r="BQ1339" s="165"/>
      <c r="BS1339" s="6"/>
      <c r="BT1339" s="11"/>
      <c r="BU1339" s="6"/>
      <c r="BV1339" s="6"/>
    </row>
    <row r="1340" spans="1:74" ht="15.75" x14ac:dyDescent="0.25">
      <c r="A1340" s="52" t="s">
        <v>11912</v>
      </c>
      <c r="B1340" s="56"/>
      <c r="C1340" s="7" t="s">
        <v>111</v>
      </c>
      <c r="D1340" s="7" t="s">
        <v>11914</v>
      </c>
      <c r="E1340" s="7"/>
      <c r="F1340" s="64"/>
      <c r="G1340" s="6"/>
      <c r="H1340" s="6"/>
      <c r="I1340" s="10" t="s">
        <v>110</v>
      </c>
      <c r="J1340" s="11" t="s">
        <v>11980</v>
      </c>
      <c r="K1340" s="194" t="s">
        <v>510</v>
      </c>
      <c r="L1340" s="176"/>
      <c r="M1340" s="176">
        <v>1000</v>
      </c>
      <c r="N1340" s="80" t="s">
        <v>11916</v>
      </c>
      <c r="O1340" s="162"/>
      <c r="P1340" s="80" t="s">
        <v>11981</v>
      </c>
      <c r="Q1340" s="80"/>
      <c r="R1340" s="80"/>
      <c r="S1340" s="163"/>
      <c r="T1340" s="213"/>
      <c r="U1340" s="162"/>
      <c r="V1340" s="164"/>
      <c r="W1340" s="12" t="str">
        <f t="shared" si="477"/>
        <v>Mqtt1</v>
      </c>
      <c r="X1340" s="196" t="s">
        <v>11982</v>
      </c>
      <c r="Y1340" s="6" t="str">
        <f t="shared" si="478"/>
        <v>marpower/280000-hydraulic-sail/tension-double-cylinder/code-sail-tack</v>
      </c>
      <c r="Z1340" s="103" t="str">
        <f t="shared" si="485"/>
        <v>$.Enbl_Stat_HMI</v>
      </c>
      <c r="AA1340" s="12">
        <v>1</v>
      </c>
      <c r="AB1340" s="6" t="s">
        <v>197</v>
      </c>
      <c r="AC1340" s="12">
        <v>120</v>
      </c>
      <c r="AJ1340" s="80"/>
      <c r="AM1340" s="114" t="str">
        <f t="shared" si="480"/>
        <v/>
      </c>
      <c r="AN1340" s="80"/>
      <c r="AO1340" s="80"/>
      <c r="AP1340" s="80"/>
      <c r="AQ1340" s="80"/>
      <c r="AR1340" s="127"/>
      <c r="AS1340" s="80"/>
      <c r="AT1340" s="7"/>
      <c r="AU1340" s="7"/>
      <c r="AV1340" s="165"/>
      <c r="AW1340" s="126" t="str">
        <f t="shared" si="481"/>
        <v/>
      </c>
      <c r="AX1340" s="137"/>
      <c r="AY1340" s="147"/>
      <c r="AZ1340" s="167"/>
      <c r="BA1340" s="167"/>
      <c r="BB1340" s="147" t="str">
        <f t="shared" si="482"/>
        <v/>
      </c>
      <c r="BC1340" s="168"/>
      <c r="BD1340" s="165"/>
      <c r="BE1340" s="165"/>
      <c r="BF1340" s="165"/>
      <c r="BG1340" s="165"/>
      <c r="BH1340" s="165"/>
      <c r="BI1340" s="165"/>
      <c r="BJ1340" s="165"/>
      <c r="BK1340" s="165"/>
      <c r="BL1340" s="165"/>
      <c r="BM1340" s="165"/>
      <c r="BN1340" s="165"/>
      <c r="BO1340" s="165"/>
      <c r="BP1340" s="165"/>
      <c r="BQ1340" s="165"/>
      <c r="BS1340" s="6"/>
      <c r="BT1340" s="11"/>
      <c r="BU1340" s="6"/>
      <c r="BV1340" s="6"/>
    </row>
    <row r="1341" spans="1:74" ht="15.75" x14ac:dyDescent="0.25">
      <c r="A1341" s="52" t="s">
        <v>11912</v>
      </c>
      <c r="B1341" s="56"/>
      <c r="C1341" s="7" t="s">
        <v>111</v>
      </c>
      <c r="D1341" s="7" t="s">
        <v>11914</v>
      </c>
      <c r="E1341" s="7"/>
      <c r="F1341" s="64"/>
      <c r="G1341" s="6"/>
      <c r="H1341" s="6"/>
      <c r="I1341" s="10" t="s">
        <v>110</v>
      </c>
      <c r="J1341" s="11" t="s">
        <v>11983</v>
      </c>
      <c r="K1341" s="194" t="s">
        <v>510</v>
      </c>
      <c r="L1341" s="176"/>
      <c r="M1341" s="176">
        <v>1000</v>
      </c>
      <c r="N1341" s="80" t="s">
        <v>11916</v>
      </c>
      <c r="O1341" s="162"/>
      <c r="P1341" s="80" t="s">
        <v>11984</v>
      </c>
      <c r="Q1341" s="80"/>
      <c r="R1341" s="80"/>
      <c r="S1341" s="163"/>
      <c r="T1341" s="213"/>
      <c r="U1341" s="162"/>
      <c r="V1341" s="164"/>
      <c r="W1341" s="12" t="str">
        <f t="shared" si="477"/>
        <v>Mqtt1</v>
      </c>
      <c r="X1341" s="196" t="s">
        <v>11982</v>
      </c>
      <c r="Y1341" s="6" t="str">
        <f t="shared" si="478"/>
        <v>marpower/280000-hydraulic-sail/tension-double-cylinder/code-sail-tack</v>
      </c>
      <c r="Z1341" s="103" t="str">
        <f t="shared" si="485"/>
        <v>$.Gen_Alm</v>
      </c>
      <c r="AA1341" s="12">
        <v>1</v>
      </c>
      <c r="AB1341" s="6" t="s">
        <v>197</v>
      </c>
      <c r="AC1341" s="12">
        <v>123</v>
      </c>
      <c r="AJ1341" s="80"/>
      <c r="AM1341" s="114">
        <f t="shared" si="480"/>
        <v>1341</v>
      </c>
      <c r="AN1341" s="80"/>
      <c r="AO1341" s="80"/>
      <c r="AP1341" s="80"/>
      <c r="AQ1341" s="80"/>
      <c r="AR1341" s="127" t="s">
        <v>110</v>
      </c>
      <c r="AS1341" s="80"/>
      <c r="AT1341" s="7" t="s">
        <v>17</v>
      </c>
      <c r="AU1341" s="7"/>
      <c r="AV1341" s="165" t="s">
        <v>112</v>
      </c>
      <c r="AW1341" s="126" t="str">
        <f t="shared" si="481"/>
        <v>Please consult operation manual for more information</v>
      </c>
      <c r="AX1341" s="137"/>
      <c r="AY1341" s="147"/>
      <c r="AZ1341" s="167"/>
      <c r="BA1341" s="167"/>
      <c r="BB1341" s="147" t="str">
        <f t="shared" si="482"/>
        <v>1</v>
      </c>
      <c r="BC1341" s="168"/>
      <c r="BD1341" s="165"/>
      <c r="BE1341" s="165"/>
      <c r="BF1341" s="165"/>
      <c r="BG1341" s="165"/>
      <c r="BH1341" s="165"/>
      <c r="BI1341" s="165"/>
      <c r="BJ1341" s="165"/>
      <c r="BK1341" s="165"/>
      <c r="BL1341" s="165"/>
      <c r="BM1341" s="165"/>
      <c r="BN1341" s="165"/>
      <c r="BO1341" s="165"/>
      <c r="BP1341" s="165"/>
      <c r="BQ1341" s="165"/>
      <c r="BS1341" s="6"/>
      <c r="BT1341" s="11"/>
      <c r="BU1341" s="6"/>
      <c r="BV1341" s="6"/>
    </row>
    <row r="1342" spans="1:74" ht="15.75" x14ac:dyDescent="0.25">
      <c r="A1342" s="52" t="s">
        <v>11912</v>
      </c>
      <c r="B1342" s="56"/>
      <c r="C1342" s="7" t="s">
        <v>111</v>
      </c>
      <c r="D1342" s="7" t="s">
        <v>11914</v>
      </c>
      <c r="E1342" s="7"/>
      <c r="F1342" s="64"/>
      <c r="G1342" s="6"/>
      <c r="H1342" s="6"/>
      <c r="I1342" s="10" t="s">
        <v>110</v>
      </c>
      <c r="J1342" s="11" t="s">
        <v>11985</v>
      </c>
      <c r="K1342" s="194" t="s">
        <v>510</v>
      </c>
      <c r="L1342" s="176"/>
      <c r="M1342" s="176">
        <v>1000</v>
      </c>
      <c r="N1342" s="80" t="s">
        <v>11916</v>
      </c>
      <c r="O1342" s="162"/>
      <c r="P1342" s="80" t="s">
        <v>11986</v>
      </c>
      <c r="Q1342" s="80"/>
      <c r="R1342" s="80"/>
      <c r="S1342" s="163"/>
      <c r="T1342" s="213"/>
      <c r="U1342" s="162"/>
      <c r="V1342" s="164"/>
      <c r="W1342" s="12" t="str">
        <f t="shared" si="477"/>
        <v>Mqtt1</v>
      </c>
      <c r="X1342" s="196" t="s">
        <v>11982</v>
      </c>
      <c r="Y1342" s="6" t="str">
        <f t="shared" si="478"/>
        <v>marpower/280000-hydraulic-sail/tension-double-cylinder/code-sail-tack</v>
      </c>
      <c r="Z1342" s="103" t="str">
        <f t="shared" si="485"/>
        <v>$.Load_Alm</v>
      </c>
      <c r="AA1342" s="12">
        <v>1</v>
      </c>
      <c r="AB1342" s="6" t="s">
        <v>197</v>
      </c>
      <c r="AC1342" s="12">
        <v>128</v>
      </c>
      <c r="AJ1342" s="80"/>
      <c r="AM1342" s="114">
        <f t="shared" si="480"/>
        <v>1342</v>
      </c>
      <c r="AN1342" s="80"/>
      <c r="AO1342" s="80"/>
      <c r="AP1342" s="80"/>
      <c r="AQ1342" s="80"/>
      <c r="AR1342" s="127" t="s">
        <v>110</v>
      </c>
      <c r="AS1342" s="80"/>
      <c r="AT1342" s="7" t="s">
        <v>17</v>
      </c>
      <c r="AU1342" s="7"/>
      <c r="AV1342" s="165" t="s">
        <v>112</v>
      </c>
      <c r="AW1342" s="126" t="str">
        <f t="shared" si="481"/>
        <v>Please consult operation manual for more information</v>
      </c>
      <c r="AX1342" s="137"/>
      <c r="AY1342" s="147"/>
      <c r="AZ1342" s="167"/>
      <c r="BA1342" s="167"/>
      <c r="BB1342" s="147" t="str">
        <f t="shared" si="482"/>
        <v>1</v>
      </c>
      <c r="BC1342" s="168"/>
      <c r="BD1342" s="165"/>
      <c r="BE1342" s="165"/>
      <c r="BF1342" s="165"/>
      <c r="BG1342" s="165"/>
      <c r="BH1342" s="165"/>
      <c r="BI1342" s="165"/>
      <c r="BJ1342" s="165"/>
      <c r="BK1342" s="165"/>
      <c r="BL1342" s="165"/>
      <c r="BM1342" s="165"/>
      <c r="BN1342" s="165"/>
      <c r="BO1342" s="165"/>
      <c r="BP1342" s="165"/>
      <c r="BQ1342" s="165"/>
      <c r="BS1342" s="6"/>
      <c r="BT1342" s="11"/>
      <c r="BU1342" s="6"/>
      <c r="BV1342" s="6"/>
    </row>
    <row r="1343" spans="1:74" ht="15.75" x14ac:dyDescent="0.25">
      <c r="A1343" s="52" t="s">
        <v>11912</v>
      </c>
      <c r="B1343" s="56"/>
      <c r="C1343" s="7" t="s">
        <v>111</v>
      </c>
      <c r="D1343" s="7" t="s">
        <v>11914</v>
      </c>
      <c r="E1343" s="7"/>
      <c r="F1343" s="64"/>
      <c r="G1343" s="6"/>
      <c r="H1343" s="6"/>
      <c r="I1343" s="10" t="s">
        <v>110</v>
      </c>
      <c r="J1343" s="11" t="s">
        <v>11987</v>
      </c>
      <c r="K1343" s="194" t="s">
        <v>510</v>
      </c>
      <c r="L1343" s="176"/>
      <c r="M1343" s="176">
        <v>1000</v>
      </c>
      <c r="N1343" s="80" t="s">
        <v>11916</v>
      </c>
      <c r="O1343" s="162"/>
      <c r="P1343" s="80" t="s">
        <v>11988</v>
      </c>
      <c r="Q1343" s="80"/>
      <c r="R1343" s="80"/>
      <c r="S1343" s="163"/>
      <c r="T1343" s="213"/>
      <c r="U1343" s="162"/>
      <c r="V1343" s="164"/>
      <c r="W1343" s="12" t="str">
        <f t="shared" si="477"/>
        <v>Mqtt1</v>
      </c>
      <c r="X1343" s="196" t="s">
        <v>11989</v>
      </c>
      <c r="Y1343" s="6" t="str">
        <f t="shared" si="478"/>
        <v>marpower/280000-hydraulic-sail/tension-cylinder-ma/blade-adjuster</v>
      </c>
      <c r="Z1343" s="103" t="str">
        <f t="shared" ref="Z1343:Z1348" si="486">IF(COUNTIF(N1343,"spare"),"","$."&amp;_xlfn.REGEXREPLACE(IF(X1343="",J1343,_xlfn.REGEXREPLACE(IF(_xlfn.REGEXTEST(J1343,"(Gen_Alm|Enbl|Ind)"),_xlfn.REGEXREPLACE(J1343,"E?\d_\d\d_",""),J1343),"_?(Blade|Staysail_stay)_Adj_?","")),"\.","_"))</f>
        <v>$.Enbl_Stat_HMI</v>
      </c>
      <c r="AA1343" s="12">
        <v>1</v>
      </c>
      <c r="AB1343" s="6" t="s">
        <v>197</v>
      </c>
      <c r="AC1343" s="12">
        <v>130</v>
      </c>
      <c r="AJ1343" s="80"/>
      <c r="AM1343" s="114" t="str">
        <f t="shared" si="480"/>
        <v/>
      </c>
      <c r="AN1343" s="80"/>
      <c r="AO1343" s="80"/>
      <c r="AP1343" s="80"/>
      <c r="AQ1343" s="80"/>
      <c r="AR1343" s="127"/>
      <c r="AS1343" s="80"/>
      <c r="AT1343" s="7"/>
      <c r="AU1343" s="7"/>
      <c r="AV1343" s="165"/>
      <c r="AW1343" s="126" t="str">
        <f t="shared" si="481"/>
        <v/>
      </c>
      <c r="AX1343" s="137"/>
      <c r="AY1343" s="147"/>
      <c r="AZ1343" s="167"/>
      <c r="BA1343" s="167"/>
      <c r="BB1343" s="147" t="str">
        <f t="shared" si="482"/>
        <v/>
      </c>
      <c r="BC1343" s="168"/>
      <c r="BD1343" s="165"/>
      <c r="BE1343" s="165"/>
      <c r="BF1343" s="165"/>
      <c r="BG1343" s="165"/>
      <c r="BH1343" s="165"/>
      <c r="BI1343" s="165"/>
      <c r="BJ1343" s="165"/>
      <c r="BK1343" s="165"/>
      <c r="BL1343" s="165"/>
      <c r="BM1343" s="165"/>
      <c r="BN1343" s="165"/>
      <c r="BO1343" s="165"/>
      <c r="BP1343" s="165"/>
      <c r="BQ1343" s="165"/>
      <c r="BS1343" s="6"/>
      <c r="BT1343" s="11"/>
      <c r="BU1343" s="6"/>
      <c r="BV1343" s="6"/>
    </row>
    <row r="1344" spans="1:74" ht="15.75" x14ac:dyDescent="0.25">
      <c r="A1344" s="52" t="s">
        <v>11912</v>
      </c>
      <c r="B1344" s="56"/>
      <c r="C1344" s="7" t="s">
        <v>111</v>
      </c>
      <c r="D1344" s="7" t="s">
        <v>11914</v>
      </c>
      <c r="E1344" s="7"/>
      <c r="F1344" s="64"/>
      <c r="G1344" s="6"/>
      <c r="H1344" s="6"/>
      <c r="I1344" s="10" t="s">
        <v>110</v>
      </c>
      <c r="J1344" s="11" t="s">
        <v>11990</v>
      </c>
      <c r="K1344" s="194" t="s">
        <v>510</v>
      </c>
      <c r="L1344" s="176"/>
      <c r="M1344" s="176">
        <v>1000</v>
      </c>
      <c r="N1344" s="80" t="s">
        <v>11916</v>
      </c>
      <c r="O1344" s="162"/>
      <c r="P1344" s="80" t="s">
        <v>11991</v>
      </c>
      <c r="Q1344" s="80"/>
      <c r="R1344" s="80"/>
      <c r="S1344" s="163"/>
      <c r="T1344" s="213"/>
      <c r="U1344" s="162"/>
      <c r="V1344" s="164"/>
      <c r="W1344" s="12" t="str">
        <f t="shared" si="477"/>
        <v>Mqtt1</v>
      </c>
      <c r="X1344" s="196" t="s">
        <v>11989</v>
      </c>
      <c r="Y1344" s="6" t="str">
        <f t="shared" si="478"/>
        <v>marpower/280000-hydraulic-sail/tension-cylinder-ma/blade-adjuster</v>
      </c>
      <c r="Z1344" s="103" t="str">
        <f t="shared" si="486"/>
        <v>$.Gen_Alm</v>
      </c>
      <c r="AA1344" s="12">
        <v>1</v>
      </c>
      <c r="AB1344" s="6" t="s">
        <v>197</v>
      </c>
      <c r="AC1344" s="12">
        <v>133</v>
      </c>
      <c r="AJ1344" s="80"/>
      <c r="AM1344" s="114">
        <f t="shared" si="480"/>
        <v>1344</v>
      </c>
      <c r="AN1344" s="80"/>
      <c r="AO1344" s="80"/>
      <c r="AP1344" s="80"/>
      <c r="AQ1344" s="80"/>
      <c r="AR1344" s="127" t="s">
        <v>110</v>
      </c>
      <c r="AS1344" s="80"/>
      <c r="AT1344" s="7" t="s">
        <v>17</v>
      </c>
      <c r="AU1344" s="7"/>
      <c r="AV1344" s="165" t="s">
        <v>112</v>
      </c>
      <c r="AW1344" s="126" t="str">
        <f t="shared" si="481"/>
        <v>Please consult operation manual for more information</v>
      </c>
      <c r="AX1344" s="137"/>
      <c r="AY1344" s="147"/>
      <c r="AZ1344" s="167"/>
      <c r="BA1344" s="167"/>
      <c r="BB1344" s="147" t="str">
        <f t="shared" si="482"/>
        <v>1</v>
      </c>
      <c r="BC1344" s="168"/>
      <c r="BD1344" s="165"/>
      <c r="BE1344" s="165"/>
      <c r="BF1344" s="165"/>
      <c r="BG1344" s="165"/>
      <c r="BH1344" s="165"/>
      <c r="BI1344" s="165"/>
      <c r="BJ1344" s="165"/>
      <c r="BK1344" s="165"/>
      <c r="BL1344" s="165"/>
      <c r="BM1344" s="165"/>
      <c r="BN1344" s="165"/>
      <c r="BO1344" s="165"/>
      <c r="BP1344" s="165"/>
      <c r="BQ1344" s="165"/>
      <c r="BS1344" s="6"/>
      <c r="BT1344" s="11"/>
      <c r="BU1344" s="6"/>
      <c r="BV1344" s="6"/>
    </row>
    <row r="1345" spans="1:74" ht="15.75" x14ac:dyDescent="0.25">
      <c r="A1345" s="52" t="s">
        <v>11912</v>
      </c>
      <c r="B1345" s="56"/>
      <c r="C1345" s="7" t="s">
        <v>111</v>
      </c>
      <c r="D1345" s="7" t="s">
        <v>11914</v>
      </c>
      <c r="E1345" s="7"/>
      <c r="F1345" s="64"/>
      <c r="G1345" s="6"/>
      <c r="H1345" s="6"/>
      <c r="I1345" s="10" t="s">
        <v>110</v>
      </c>
      <c r="J1345" s="11" t="s">
        <v>11992</v>
      </c>
      <c r="K1345" s="194" t="s">
        <v>510</v>
      </c>
      <c r="L1345" s="176"/>
      <c r="M1345" s="176">
        <v>1000</v>
      </c>
      <c r="N1345" s="80" t="s">
        <v>11916</v>
      </c>
      <c r="O1345" s="162"/>
      <c r="P1345" s="80" t="s">
        <v>11993</v>
      </c>
      <c r="Q1345" s="80"/>
      <c r="R1345" s="80"/>
      <c r="S1345" s="163"/>
      <c r="T1345" s="213"/>
      <c r="U1345" s="162"/>
      <c r="V1345" s="164"/>
      <c r="W1345" s="12" t="str">
        <f t="shared" si="477"/>
        <v>Mqtt1</v>
      </c>
      <c r="X1345" s="196" t="s">
        <v>11989</v>
      </c>
      <c r="Y1345" s="6" t="str">
        <f t="shared" si="478"/>
        <v>marpower/280000-hydraulic-sail/tension-cylinder-ma/blade-adjuster</v>
      </c>
      <c r="Z1345" s="103" t="str">
        <f t="shared" si="486"/>
        <v>$.Load_Alm</v>
      </c>
      <c r="AA1345" s="12">
        <v>1</v>
      </c>
      <c r="AB1345" s="6" t="s">
        <v>197</v>
      </c>
      <c r="AC1345" s="12">
        <v>138</v>
      </c>
      <c r="AJ1345" s="80"/>
      <c r="AM1345" s="114">
        <f t="shared" si="480"/>
        <v>1345</v>
      </c>
      <c r="AN1345" s="80"/>
      <c r="AO1345" s="80"/>
      <c r="AP1345" s="80"/>
      <c r="AQ1345" s="80"/>
      <c r="AR1345" s="127" t="s">
        <v>110</v>
      </c>
      <c r="AS1345" s="80"/>
      <c r="AT1345" s="7" t="s">
        <v>17</v>
      </c>
      <c r="AU1345" s="7"/>
      <c r="AV1345" s="165" t="s">
        <v>112</v>
      </c>
      <c r="AW1345" s="126" t="str">
        <f t="shared" si="481"/>
        <v>Please consult operation manual for more information</v>
      </c>
      <c r="AX1345" s="137"/>
      <c r="AY1345" s="147"/>
      <c r="AZ1345" s="167"/>
      <c r="BA1345" s="167"/>
      <c r="BB1345" s="147" t="str">
        <f t="shared" si="482"/>
        <v>1</v>
      </c>
      <c r="BC1345" s="168"/>
      <c r="BD1345" s="165"/>
      <c r="BE1345" s="165"/>
      <c r="BF1345" s="165"/>
      <c r="BG1345" s="165"/>
      <c r="BH1345" s="165"/>
      <c r="BI1345" s="165"/>
      <c r="BJ1345" s="165"/>
      <c r="BK1345" s="165"/>
      <c r="BL1345" s="165"/>
      <c r="BM1345" s="165"/>
      <c r="BN1345" s="165"/>
      <c r="BO1345" s="165"/>
      <c r="BP1345" s="165"/>
      <c r="BQ1345" s="165"/>
      <c r="BS1345" s="6"/>
      <c r="BT1345" s="11"/>
      <c r="BU1345" s="6"/>
      <c r="BV1345" s="6"/>
    </row>
    <row r="1346" spans="1:74" ht="15.75" x14ac:dyDescent="0.25">
      <c r="A1346" s="52" t="s">
        <v>11912</v>
      </c>
      <c r="B1346" s="56"/>
      <c r="C1346" s="7" t="s">
        <v>111</v>
      </c>
      <c r="D1346" s="7" t="s">
        <v>11914</v>
      </c>
      <c r="E1346" s="7"/>
      <c r="F1346" s="64"/>
      <c r="G1346" s="6"/>
      <c r="H1346" s="6"/>
      <c r="I1346" s="10" t="s">
        <v>110</v>
      </c>
      <c r="J1346" s="11" t="s">
        <v>11994</v>
      </c>
      <c r="K1346" s="194" t="s">
        <v>510</v>
      </c>
      <c r="L1346" s="176"/>
      <c r="M1346" s="176">
        <v>1000</v>
      </c>
      <c r="N1346" s="80" t="s">
        <v>11916</v>
      </c>
      <c r="O1346" s="162"/>
      <c r="P1346" s="80" t="s">
        <v>11995</v>
      </c>
      <c r="Q1346" s="80"/>
      <c r="R1346" s="80"/>
      <c r="S1346" s="163"/>
      <c r="T1346" s="213"/>
      <c r="U1346" s="162"/>
      <c r="V1346" s="164"/>
      <c r="W1346" s="12" t="str">
        <f t="shared" si="477"/>
        <v>Mqtt1</v>
      </c>
      <c r="X1346" s="196" t="s">
        <v>11996</v>
      </c>
      <c r="Y1346" s="6" t="str">
        <f t="shared" si="478"/>
        <v>marpower/280000-hydraulic-sail/tension-cylinder-ma/staysail</v>
      </c>
      <c r="Z1346" s="103" t="str">
        <f t="shared" si="486"/>
        <v>$.Enbl_Stat_HMI</v>
      </c>
      <c r="AA1346" s="12">
        <v>1</v>
      </c>
      <c r="AB1346" s="6" t="s">
        <v>197</v>
      </c>
      <c r="AC1346" s="12">
        <v>140</v>
      </c>
      <c r="AJ1346" s="80"/>
      <c r="AM1346" s="114" t="str">
        <f t="shared" si="480"/>
        <v/>
      </c>
      <c r="AN1346" s="80"/>
      <c r="AO1346" s="80"/>
      <c r="AP1346" s="80"/>
      <c r="AQ1346" s="80"/>
      <c r="AR1346" s="127"/>
      <c r="AS1346" s="80"/>
      <c r="AT1346" s="7"/>
      <c r="AU1346" s="7"/>
      <c r="AV1346" s="165"/>
      <c r="AW1346" s="126" t="str">
        <f t="shared" si="481"/>
        <v/>
      </c>
      <c r="AX1346" s="137"/>
      <c r="AY1346" s="147"/>
      <c r="AZ1346" s="167"/>
      <c r="BA1346" s="167"/>
      <c r="BB1346" s="147" t="str">
        <f t="shared" si="482"/>
        <v/>
      </c>
      <c r="BC1346" s="168"/>
      <c r="BD1346" s="165"/>
      <c r="BE1346" s="165"/>
      <c r="BF1346" s="165"/>
      <c r="BG1346" s="165"/>
      <c r="BH1346" s="165"/>
      <c r="BI1346" s="165"/>
      <c r="BJ1346" s="165"/>
      <c r="BK1346" s="165"/>
      <c r="BL1346" s="165"/>
      <c r="BM1346" s="165"/>
      <c r="BN1346" s="165"/>
      <c r="BO1346" s="165"/>
      <c r="BP1346" s="165"/>
      <c r="BQ1346" s="165"/>
      <c r="BS1346" s="6"/>
      <c r="BT1346" s="11"/>
      <c r="BU1346" s="6"/>
      <c r="BV1346" s="6"/>
    </row>
    <row r="1347" spans="1:74" ht="15.75" x14ac:dyDescent="0.25">
      <c r="A1347" s="52" t="s">
        <v>11912</v>
      </c>
      <c r="B1347" s="56"/>
      <c r="C1347" s="7" t="s">
        <v>111</v>
      </c>
      <c r="D1347" s="7" t="s">
        <v>11914</v>
      </c>
      <c r="E1347" s="7"/>
      <c r="F1347" s="64"/>
      <c r="G1347" s="6"/>
      <c r="H1347" s="6"/>
      <c r="I1347" s="10" t="s">
        <v>110</v>
      </c>
      <c r="J1347" s="11" t="s">
        <v>11997</v>
      </c>
      <c r="K1347" s="194" t="s">
        <v>510</v>
      </c>
      <c r="L1347" s="176"/>
      <c r="M1347" s="176">
        <v>1000</v>
      </c>
      <c r="N1347" s="80" t="s">
        <v>11916</v>
      </c>
      <c r="O1347" s="162"/>
      <c r="P1347" s="80" t="s">
        <v>11998</v>
      </c>
      <c r="Q1347" s="80"/>
      <c r="R1347" s="80"/>
      <c r="S1347" s="163"/>
      <c r="T1347" s="213"/>
      <c r="U1347" s="162"/>
      <c r="V1347" s="164"/>
      <c r="W1347" s="12" t="str">
        <f t="shared" si="477"/>
        <v>Mqtt1</v>
      </c>
      <c r="X1347" s="196" t="s">
        <v>11996</v>
      </c>
      <c r="Y1347" s="6" t="str">
        <f t="shared" si="478"/>
        <v>marpower/280000-hydraulic-sail/tension-cylinder-ma/staysail</v>
      </c>
      <c r="Z1347" s="103" t="str">
        <f t="shared" si="486"/>
        <v>$.Gen_Alm</v>
      </c>
      <c r="AA1347" s="12">
        <v>1</v>
      </c>
      <c r="AB1347" s="6" t="s">
        <v>197</v>
      </c>
      <c r="AC1347" s="12">
        <v>143</v>
      </c>
      <c r="AJ1347" s="80"/>
      <c r="AM1347" s="114">
        <f t="shared" si="480"/>
        <v>1347</v>
      </c>
      <c r="AN1347" s="80"/>
      <c r="AO1347" s="80"/>
      <c r="AP1347" s="80"/>
      <c r="AQ1347" s="80"/>
      <c r="AR1347" s="127" t="s">
        <v>110</v>
      </c>
      <c r="AS1347" s="80"/>
      <c r="AT1347" s="7" t="s">
        <v>17</v>
      </c>
      <c r="AU1347" s="7"/>
      <c r="AV1347" s="165" t="s">
        <v>112</v>
      </c>
      <c r="AW1347" s="126" t="str">
        <f t="shared" si="481"/>
        <v>Please consult operation manual for more information</v>
      </c>
      <c r="AX1347" s="137"/>
      <c r="AY1347" s="147"/>
      <c r="AZ1347" s="167"/>
      <c r="BA1347" s="167"/>
      <c r="BB1347" s="147" t="str">
        <f t="shared" si="482"/>
        <v>1</v>
      </c>
      <c r="BC1347" s="168"/>
      <c r="BD1347" s="165"/>
      <c r="BE1347" s="165"/>
      <c r="BF1347" s="165"/>
      <c r="BG1347" s="165"/>
      <c r="BH1347" s="165"/>
      <c r="BI1347" s="165"/>
      <c r="BJ1347" s="165"/>
      <c r="BK1347" s="165"/>
      <c r="BL1347" s="165"/>
      <c r="BM1347" s="165"/>
      <c r="BN1347" s="165"/>
      <c r="BO1347" s="165"/>
      <c r="BP1347" s="165"/>
      <c r="BQ1347" s="165"/>
      <c r="BS1347" s="6"/>
      <c r="BT1347" s="11"/>
      <c r="BU1347" s="6"/>
      <c r="BV1347" s="6"/>
    </row>
    <row r="1348" spans="1:74" ht="15.75" x14ac:dyDescent="0.25">
      <c r="A1348" s="52" t="s">
        <v>11912</v>
      </c>
      <c r="B1348" s="56"/>
      <c r="C1348" s="7" t="s">
        <v>111</v>
      </c>
      <c r="D1348" s="7" t="s">
        <v>11914</v>
      </c>
      <c r="E1348" s="7"/>
      <c r="F1348" s="64"/>
      <c r="G1348" s="6"/>
      <c r="H1348" s="6"/>
      <c r="I1348" s="10" t="s">
        <v>110</v>
      </c>
      <c r="J1348" s="11" t="s">
        <v>11999</v>
      </c>
      <c r="K1348" s="194" t="s">
        <v>510</v>
      </c>
      <c r="L1348" s="176"/>
      <c r="M1348" s="176">
        <v>1000</v>
      </c>
      <c r="N1348" s="80" t="s">
        <v>11916</v>
      </c>
      <c r="O1348" s="162"/>
      <c r="P1348" s="80" t="s">
        <v>12000</v>
      </c>
      <c r="Q1348" s="80"/>
      <c r="R1348" s="80"/>
      <c r="S1348" s="163"/>
      <c r="T1348" s="213"/>
      <c r="U1348" s="162"/>
      <c r="V1348" s="164"/>
      <c r="W1348" s="12" t="str">
        <f t="shared" si="477"/>
        <v>Mqtt1</v>
      </c>
      <c r="X1348" s="196" t="s">
        <v>11996</v>
      </c>
      <c r="Y1348" s="6" t="str">
        <f t="shared" si="478"/>
        <v>marpower/280000-hydraulic-sail/tension-cylinder-ma/staysail</v>
      </c>
      <c r="Z1348" s="103" t="str">
        <f t="shared" si="486"/>
        <v>$.Load_Alm</v>
      </c>
      <c r="AA1348" s="12">
        <v>1</v>
      </c>
      <c r="AB1348" s="6" t="s">
        <v>197</v>
      </c>
      <c r="AC1348" s="12">
        <v>148</v>
      </c>
      <c r="AJ1348" s="80"/>
      <c r="AM1348" s="114">
        <f t="shared" si="480"/>
        <v>1348</v>
      </c>
      <c r="AN1348" s="80"/>
      <c r="AO1348" s="80"/>
      <c r="AP1348" s="80"/>
      <c r="AQ1348" s="80"/>
      <c r="AR1348" s="127" t="s">
        <v>110</v>
      </c>
      <c r="AS1348" s="80"/>
      <c r="AT1348" s="7" t="s">
        <v>17</v>
      </c>
      <c r="AU1348" s="7"/>
      <c r="AV1348" s="165" t="s">
        <v>112</v>
      </c>
      <c r="AW1348" s="126" t="str">
        <f t="shared" si="481"/>
        <v>Please consult operation manual for more information</v>
      </c>
      <c r="AX1348" s="137"/>
      <c r="AY1348" s="147"/>
      <c r="AZ1348" s="167"/>
      <c r="BA1348" s="167"/>
      <c r="BB1348" s="147" t="str">
        <f t="shared" si="482"/>
        <v>1</v>
      </c>
      <c r="BC1348" s="168"/>
      <c r="BD1348" s="165"/>
      <c r="BE1348" s="165"/>
      <c r="BF1348" s="165"/>
      <c r="BG1348" s="165"/>
      <c r="BH1348" s="165"/>
      <c r="BI1348" s="165"/>
      <c r="BJ1348" s="165"/>
      <c r="BK1348" s="165"/>
      <c r="BL1348" s="165"/>
      <c r="BM1348" s="165"/>
      <c r="BN1348" s="165"/>
      <c r="BO1348" s="165"/>
      <c r="BP1348" s="165"/>
      <c r="BQ1348" s="165"/>
      <c r="BS1348" s="6"/>
      <c r="BT1348" s="11"/>
      <c r="BU1348" s="6"/>
      <c r="BV1348" s="6"/>
    </row>
    <row r="1349" spans="1:74" ht="15.75" x14ac:dyDescent="0.25">
      <c r="A1349" s="52" t="s">
        <v>11912</v>
      </c>
      <c r="B1349" s="56"/>
      <c r="C1349" s="7" t="s">
        <v>111</v>
      </c>
      <c r="D1349" s="7" t="s">
        <v>11914</v>
      </c>
      <c r="E1349" s="7"/>
      <c r="F1349" s="64"/>
      <c r="G1349" s="6"/>
      <c r="H1349" s="6"/>
      <c r="I1349" s="10" t="s">
        <v>110</v>
      </c>
      <c r="J1349" s="11" t="s">
        <v>12001</v>
      </c>
      <c r="K1349" s="194" t="s">
        <v>510</v>
      </c>
      <c r="L1349" s="176"/>
      <c r="M1349" s="176">
        <v>1000</v>
      </c>
      <c r="N1349" s="80" t="s">
        <v>11916</v>
      </c>
      <c r="O1349" s="162"/>
      <c r="P1349" s="80" t="s">
        <v>12002</v>
      </c>
      <c r="Q1349" s="80"/>
      <c r="R1349" s="80"/>
      <c r="S1349" s="163"/>
      <c r="T1349" s="213"/>
      <c r="U1349" s="162"/>
      <c r="V1349" s="164"/>
      <c r="W1349" s="12" t="str">
        <f t="shared" si="477"/>
        <v>Mqtt1</v>
      </c>
      <c r="X1349" s="196" t="s">
        <v>12003</v>
      </c>
      <c r="Y1349" s="6" t="str">
        <f t="shared" si="478"/>
        <v>marpower/280000-hydraulic-sail/tension-cylinder</v>
      </c>
      <c r="Z1349" s="103" t="str">
        <f>IF(COUNTIF(N1349,"spare"),"","$."&amp;_xlfn.REGEXREPLACE(IF(X1349="",J1349,IF(_xlfn.REGEXTEST(J1349,"(Gen_Alm|Enbl|Ind)"),_xlfn.REGEXREPLACE(J1349,"E?\d_\d\d_",""),J1349)),"\.","_"))</f>
        <v>$.Enbl_Stat_HMI_Main_Outhaul</v>
      </c>
      <c r="AA1349" s="12">
        <v>1</v>
      </c>
      <c r="AB1349" s="6" t="s">
        <v>197</v>
      </c>
      <c r="AC1349" s="12">
        <v>210</v>
      </c>
      <c r="AJ1349" s="80"/>
      <c r="AM1349" s="114" t="str">
        <f t="shared" si="480"/>
        <v/>
      </c>
      <c r="AN1349" s="80"/>
      <c r="AO1349" s="80"/>
      <c r="AP1349" s="80"/>
      <c r="AQ1349" s="80"/>
      <c r="AR1349" s="127"/>
      <c r="AS1349" s="80"/>
      <c r="AT1349" s="7"/>
      <c r="AU1349" s="7"/>
      <c r="AV1349" s="165"/>
      <c r="AW1349" s="126" t="str">
        <f t="shared" si="481"/>
        <v/>
      </c>
      <c r="AX1349" s="137"/>
      <c r="AY1349" s="147"/>
      <c r="AZ1349" s="167"/>
      <c r="BA1349" s="167"/>
      <c r="BB1349" s="147" t="str">
        <f t="shared" si="482"/>
        <v/>
      </c>
      <c r="BC1349" s="168"/>
      <c r="BD1349" s="165"/>
      <c r="BE1349" s="165"/>
      <c r="BF1349" s="165"/>
      <c r="BG1349" s="165"/>
      <c r="BH1349" s="165"/>
      <c r="BI1349" s="165"/>
      <c r="BJ1349" s="165"/>
      <c r="BK1349" s="165"/>
      <c r="BL1349" s="165"/>
      <c r="BM1349" s="165"/>
      <c r="BN1349" s="165"/>
      <c r="BO1349" s="165"/>
      <c r="BP1349" s="165"/>
      <c r="BQ1349" s="165"/>
      <c r="BS1349" s="6"/>
      <c r="BT1349" s="11"/>
      <c r="BU1349" s="6"/>
      <c r="BV1349" s="6"/>
    </row>
    <row r="1350" spans="1:74" ht="15.75" x14ac:dyDescent="0.25">
      <c r="A1350" s="52" t="s">
        <v>11912</v>
      </c>
      <c r="B1350" s="56"/>
      <c r="C1350" s="7" t="s">
        <v>111</v>
      </c>
      <c r="D1350" s="7" t="s">
        <v>11914</v>
      </c>
      <c r="E1350" s="7"/>
      <c r="F1350" s="64"/>
      <c r="G1350" s="6"/>
      <c r="H1350" s="6"/>
      <c r="I1350" s="10" t="s">
        <v>110</v>
      </c>
      <c r="J1350" s="11" t="s">
        <v>12004</v>
      </c>
      <c r="K1350" s="194" t="s">
        <v>510</v>
      </c>
      <c r="L1350" s="176"/>
      <c r="M1350" s="176">
        <v>1000</v>
      </c>
      <c r="N1350" s="80" t="s">
        <v>11916</v>
      </c>
      <c r="O1350" s="162"/>
      <c r="P1350" s="80" t="s">
        <v>12005</v>
      </c>
      <c r="Q1350" s="80"/>
      <c r="R1350" s="80"/>
      <c r="S1350" s="163"/>
      <c r="T1350" s="213"/>
      <c r="U1350" s="162"/>
      <c r="V1350" s="164"/>
      <c r="W1350" s="12" t="str">
        <f t="shared" si="477"/>
        <v>Mqtt1</v>
      </c>
      <c r="X1350" s="196" t="s">
        <v>12003</v>
      </c>
      <c r="Y1350" s="6" t="str">
        <f t="shared" si="478"/>
        <v>marpower/280000-hydraulic-sail/tension-cylinder</v>
      </c>
      <c r="Z1350" s="103" t="str">
        <f>IF(COUNTIF(N1350,"spare"),"","$."&amp;_xlfn.REGEXREPLACE(IF(X1350="",J1350,IF(_xlfn.REGEXTEST(J1350,"(Gen_Alm|Enbl|Ind)"),_xlfn.REGEXREPLACE(J1350,"E?\d_\d\d_",""),J1350)),"\.","_"))</f>
        <v>$.Gen_Alm_Main_Outhaul</v>
      </c>
      <c r="AA1350" s="12">
        <v>1</v>
      </c>
      <c r="AB1350" s="6" t="s">
        <v>197</v>
      </c>
      <c r="AC1350" s="12">
        <v>213</v>
      </c>
      <c r="AJ1350" s="80"/>
      <c r="AM1350" s="114">
        <f t="shared" si="480"/>
        <v>1350</v>
      </c>
      <c r="AN1350" s="80"/>
      <c r="AO1350" s="80"/>
      <c r="AP1350" s="80"/>
      <c r="AQ1350" s="80"/>
      <c r="AR1350" s="127" t="s">
        <v>110</v>
      </c>
      <c r="AS1350" s="80"/>
      <c r="AT1350" s="7" t="s">
        <v>17</v>
      </c>
      <c r="AU1350" s="7"/>
      <c r="AV1350" s="165" t="s">
        <v>112</v>
      </c>
      <c r="AW1350" s="126" t="str">
        <f t="shared" si="481"/>
        <v>Please consult operation manual for more information</v>
      </c>
      <c r="AX1350" s="137"/>
      <c r="AY1350" s="147"/>
      <c r="AZ1350" s="167"/>
      <c r="BA1350" s="167"/>
      <c r="BB1350" s="147" t="str">
        <f t="shared" si="482"/>
        <v>1</v>
      </c>
      <c r="BC1350" s="168"/>
      <c r="BD1350" s="165"/>
      <c r="BE1350" s="165"/>
      <c r="BF1350" s="165"/>
      <c r="BG1350" s="165"/>
      <c r="BH1350" s="165"/>
      <c r="BI1350" s="165"/>
      <c r="BJ1350" s="165"/>
      <c r="BK1350" s="165"/>
      <c r="BL1350" s="165"/>
      <c r="BM1350" s="165"/>
      <c r="BN1350" s="165"/>
      <c r="BO1350" s="165"/>
      <c r="BP1350" s="165"/>
      <c r="BQ1350" s="165"/>
      <c r="BS1350" s="6"/>
      <c r="BT1350" s="11"/>
      <c r="BU1350" s="6"/>
      <c r="BV1350" s="6"/>
    </row>
    <row r="1351" spans="1:74" ht="15.75" x14ac:dyDescent="0.25">
      <c r="A1351" s="52" t="s">
        <v>11912</v>
      </c>
      <c r="B1351" s="56"/>
      <c r="C1351" s="7" t="s">
        <v>111</v>
      </c>
      <c r="D1351" s="7" t="s">
        <v>11914</v>
      </c>
      <c r="E1351" s="7"/>
      <c r="F1351" s="64"/>
      <c r="G1351" s="6"/>
      <c r="H1351" s="6"/>
      <c r="I1351" s="10" t="s">
        <v>110</v>
      </c>
      <c r="J1351" s="11" t="s">
        <v>12006</v>
      </c>
      <c r="K1351" s="194" t="s">
        <v>510</v>
      </c>
      <c r="L1351" s="176"/>
      <c r="M1351" s="176">
        <v>1000</v>
      </c>
      <c r="N1351" s="80" t="s">
        <v>11916</v>
      </c>
      <c r="O1351" s="162"/>
      <c r="P1351" s="80" t="s">
        <v>12007</v>
      </c>
      <c r="Q1351" s="80"/>
      <c r="R1351" s="80"/>
      <c r="S1351" s="163"/>
      <c r="T1351" s="213"/>
      <c r="U1351" s="162"/>
      <c r="V1351" s="164"/>
      <c r="W1351" s="12" t="str">
        <f t="shared" si="477"/>
        <v>Mqtt1</v>
      </c>
      <c r="X1351" s="196" t="s">
        <v>12003</v>
      </c>
      <c r="Y1351" s="6" t="str">
        <f t="shared" si="478"/>
        <v>marpower/280000-hydraulic-sail/tension-cylinder</v>
      </c>
      <c r="Z1351" s="103" t="str">
        <f>IF(COUNTIF(N1351,"spare"),"","$."&amp;_xlfn.REGEXREPLACE(IF(X1351="",J1351,IF(_xlfn.REGEXTEST(J1351,"(Gen_Alm|Enbl|Ind)"),_xlfn.REGEXREPLACE(J1351,"E?\d_\d\d_",""),J1351)),"\.","_"))</f>
        <v>$.Main_Outhaul_Load_Alm</v>
      </c>
      <c r="AA1351" s="12">
        <v>1</v>
      </c>
      <c r="AB1351" s="6" t="s">
        <v>197</v>
      </c>
      <c r="AC1351" s="12">
        <v>218</v>
      </c>
      <c r="AJ1351" s="80"/>
      <c r="AM1351" s="114">
        <f t="shared" si="480"/>
        <v>1351</v>
      </c>
      <c r="AN1351" s="80"/>
      <c r="AO1351" s="80"/>
      <c r="AP1351" s="80"/>
      <c r="AQ1351" s="80"/>
      <c r="AR1351" s="127" t="s">
        <v>110</v>
      </c>
      <c r="AS1351" s="80"/>
      <c r="AT1351" s="7" t="s">
        <v>17</v>
      </c>
      <c r="AU1351" s="7"/>
      <c r="AV1351" s="165" t="s">
        <v>112</v>
      </c>
      <c r="AW1351" s="126" t="str">
        <f t="shared" si="481"/>
        <v>Please consult operation manual for more information</v>
      </c>
      <c r="AX1351" s="137"/>
      <c r="AY1351" s="147"/>
      <c r="AZ1351" s="167"/>
      <c r="BA1351" s="167"/>
      <c r="BB1351" s="147" t="str">
        <f t="shared" si="482"/>
        <v>1</v>
      </c>
      <c r="BC1351" s="168"/>
      <c r="BD1351" s="165"/>
      <c r="BE1351" s="165"/>
      <c r="BF1351" s="165"/>
      <c r="BG1351" s="165"/>
      <c r="BH1351" s="165"/>
      <c r="BI1351" s="165"/>
      <c r="BJ1351" s="165"/>
      <c r="BK1351" s="165"/>
      <c r="BL1351" s="165"/>
      <c r="BM1351" s="165"/>
      <c r="BN1351" s="165"/>
      <c r="BO1351" s="165"/>
      <c r="BP1351" s="165"/>
      <c r="BQ1351" s="165"/>
      <c r="BS1351" s="6"/>
      <c r="BT1351" s="11"/>
      <c r="BU1351" s="6"/>
      <c r="BV1351" s="6"/>
    </row>
    <row r="1352" spans="1:74" ht="15.75" x14ac:dyDescent="0.25">
      <c r="A1352" s="52" t="s">
        <v>11912</v>
      </c>
      <c r="B1352" s="56"/>
      <c r="C1352" s="7" t="s">
        <v>111</v>
      </c>
      <c r="D1352" s="7" t="s">
        <v>11914</v>
      </c>
      <c r="E1352" s="7"/>
      <c r="F1352" s="64"/>
      <c r="G1352" s="6"/>
      <c r="H1352" s="6"/>
      <c r="I1352" s="10" t="s">
        <v>110</v>
      </c>
      <c r="J1352" s="11" t="s">
        <v>12008</v>
      </c>
      <c r="K1352" s="194" t="s">
        <v>510</v>
      </c>
      <c r="L1352" s="176"/>
      <c r="M1352" s="176">
        <v>1000</v>
      </c>
      <c r="N1352" s="80" t="s">
        <v>11916</v>
      </c>
      <c r="O1352" s="162"/>
      <c r="P1352" s="80" t="s">
        <v>12009</v>
      </c>
      <c r="Q1352" s="80"/>
      <c r="R1352" s="80"/>
      <c r="S1352" s="163"/>
      <c r="T1352" s="213"/>
      <c r="U1352" s="162"/>
      <c r="V1352" s="164"/>
      <c r="W1352" s="12" t="str">
        <f t="shared" si="477"/>
        <v>Mqtt1</v>
      </c>
      <c r="X1352" s="196" t="s">
        <v>12010</v>
      </c>
      <c r="Y1352" s="6" t="str">
        <f t="shared" si="478"/>
        <v>marpower/280000-hydraulic-sail/vang-cylinder/main</v>
      </c>
      <c r="Z1352" s="103" t="str">
        <f>IF(COUNTIF(N1352,"spare"),"","$."&amp;_xlfn.REGEXREPLACE(IF(X1352="",J1352,_xlfn.REGEXREPLACE(IF(_xlfn.REGEXTEST(J1352,"(Gen_Alm|Enbl|Ind)"),_xlfn.REGEXREPLACE(J1352,"E?\d_\d\d_",""),J1352),"_?M(ain|iz)_Vang_?","")),"\.","_"))</f>
        <v>$.Enbl_Stat_HMI</v>
      </c>
      <c r="AA1352" s="12">
        <v>1</v>
      </c>
      <c r="AB1352" s="6" t="s">
        <v>197</v>
      </c>
      <c r="AC1352" s="12">
        <v>220</v>
      </c>
      <c r="AJ1352" s="80"/>
      <c r="AM1352" s="114" t="str">
        <f t="shared" si="480"/>
        <v/>
      </c>
      <c r="AN1352" s="80"/>
      <c r="AO1352" s="80"/>
      <c r="AP1352" s="80"/>
      <c r="AQ1352" s="80"/>
      <c r="AR1352" s="127"/>
      <c r="AS1352" s="80"/>
      <c r="AT1352" s="7"/>
      <c r="AU1352" s="7"/>
      <c r="AV1352" s="165"/>
      <c r="AW1352" s="126" t="str">
        <f t="shared" si="481"/>
        <v/>
      </c>
      <c r="AX1352" s="137"/>
      <c r="AY1352" s="147"/>
      <c r="AZ1352" s="167"/>
      <c r="BA1352" s="167"/>
      <c r="BB1352" s="147" t="str">
        <f t="shared" si="482"/>
        <v/>
      </c>
      <c r="BC1352" s="168"/>
      <c r="BD1352" s="165"/>
      <c r="BE1352" s="165"/>
      <c r="BF1352" s="165"/>
      <c r="BG1352" s="165"/>
      <c r="BH1352" s="165"/>
      <c r="BI1352" s="165"/>
      <c r="BJ1352" s="165"/>
      <c r="BK1352" s="165"/>
      <c r="BL1352" s="165"/>
      <c r="BM1352" s="165"/>
      <c r="BN1352" s="165"/>
      <c r="BO1352" s="165"/>
      <c r="BP1352" s="165"/>
      <c r="BQ1352" s="165"/>
      <c r="BS1352" s="6"/>
      <c r="BT1352" s="11"/>
      <c r="BU1352" s="6"/>
      <c r="BV1352" s="6"/>
    </row>
    <row r="1353" spans="1:74" ht="15.75" x14ac:dyDescent="0.25">
      <c r="A1353" s="52" t="s">
        <v>11912</v>
      </c>
      <c r="B1353" s="56"/>
      <c r="C1353" s="7" t="s">
        <v>111</v>
      </c>
      <c r="D1353" s="7" t="s">
        <v>11914</v>
      </c>
      <c r="E1353" s="7"/>
      <c r="F1353" s="64"/>
      <c r="G1353" s="6"/>
      <c r="H1353" s="6"/>
      <c r="I1353" s="10" t="s">
        <v>110</v>
      </c>
      <c r="J1353" s="11" t="s">
        <v>12011</v>
      </c>
      <c r="K1353" s="194" t="s">
        <v>510</v>
      </c>
      <c r="L1353" s="176"/>
      <c r="M1353" s="176">
        <v>1000</v>
      </c>
      <c r="N1353" s="80" t="s">
        <v>11916</v>
      </c>
      <c r="O1353" s="162"/>
      <c r="P1353" s="80" t="s">
        <v>12012</v>
      </c>
      <c r="Q1353" s="80"/>
      <c r="R1353" s="80"/>
      <c r="S1353" s="163"/>
      <c r="T1353" s="213"/>
      <c r="U1353" s="162"/>
      <c r="V1353" s="164"/>
      <c r="W1353" s="12" t="str">
        <f t="shared" si="477"/>
        <v>Mqtt1</v>
      </c>
      <c r="X1353" s="196" t="s">
        <v>12010</v>
      </c>
      <c r="Y1353" s="6" t="str">
        <f t="shared" si="478"/>
        <v>marpower/280000-hydraulic-sail/vang-cylinder/main</v>
      </c>
      <c r="Z1353" s="103" t="str">
        <f>IF(COUNTIF(N1353,"spare"),"","$."&amp;_xlfn.REGEXREPLACE(IF(X1353="",J1353,_xlfn.REGEXREPLACE(IF(_xlfn.REGEXTEST(J1353,"(Gen_Alm|Enbl|Ind)"),_xlfn.REGEXREPLACE(J1353,"E?\d_\d\d_",""),J1353),"_?M(ain|iz)_Vang_?","")),"\.","_"))</f>
        <v>$.Gen_Alm</v>
      </c>
      <c r="AA1353" s="12">
        <v>1</v>
      </c>
      <c r="AB1353" s="6" t="s">
        <v>197</v>
      </c>
      <c r="AC1353" s="12">
        <v>223</v>
      </c>
      <c r="AJ1353" s="80"/>
      <c r="AM1353" s="114">
        <f t="shared" si="480"/>
        <v>1353</v>
      </c>
      <c r="AN1353" s="80"/>
      <c r="AO1353" s="80"/>
      <c r="AP1353" s="80"/>
      <c r="AQ1353" s="80"/>
      <c r="AR1353" s="127" t="s">
        <v>110</v>
      </c>
      <c r="AS1353" s="80"/>
      <c r="AT1353" s="7" t="s">
        <v>17</v>
      </c>
      <c r="AU1353" s="7"/>
      <c r="AV1353" s="165" t="s">
        <v>112</v>
      </c>
      <c r="AW1353" s="126" t="str">
        <f t="shared" si="481"/>
        <v>Please consult operation manual for more information</v>
      </c>
      <c r="AX1353" s="137"/>
      <c r="AY1353" s="147"/>
      <c r="AZ1353" s="167"/>
      <c r="BA1353" s="167"/>
      <c r="BB1353" s="147" t="str">
        <f t="shared" si="482"/>
        <v>1</v>
      </c>
      <c r="BC1353" s="168"/>
      <c r="BD1353" s="165"/>
      <c r="BE1353" s="165"/>
      <c r="BF1353" s="165"/>
      <c r="BG1353" s="165"/>
      <c r="BH1353" s="165"/>
      <c r="BI1353" s="165"/>
      <c r="BJ1353" s="165"/>
      <c r="BK1353" s="165"/>
      <c r="BL1353" s="165"/>
      <c r="BM1353" s="165"/>
      <c r="BN1353" s="165"/>
      <c r="BO1353" s="165"/>
      <c r="BP1353" s="165"/>
      <c r="BQ1353" s="165"/>
      <c r="BS1353" s="6"/>
      <c r="BT1353" s="11"/>
      <c r="BU1353" s="6"/>
      <c r="BV1353" s="6"/>
    </row>
    <row r="1354" spans="1:74" ht="15.75" x14ac:dyDescent="0.25">
      <c r="A1354" s="52" t="s">
        <v>11912</v>
      </c>
      <c r="B1354" s="56"/>
      <c r="C1354" s="7" t="s">
        <v>111</v>
      </c>
      <c r="D1354" s="7" t="s">
        <v>11914</v>
      </c>
      <c r="E1354" s="7"/>
      <c r="F1354" s="64"/>
      <c r="G1354" s="6"/>
      <c r="H1354" s="6"/>
      <c r="I1354" s="10" t="s">
        <v>110</v>
      </c>
      <c r="J1354" s="11" t="s">
        <v>12013</v>
      </c>
      <c r="K1354" s="194" t="s">
        <v>510</v>
      </c>
      <c r="L1354" s="176"/>
      <c r="M1354" s="176">
        <v>1000</v>
      </c>
      <c r="N1354" s="80" t="s">
        <v>11916</v>
      </c>
      <c r="O1354" s="162"/>
      <c r="P1354" s="80" t="s">
        <v>12014</v>
      </c>
      <c r="Q1354" s="80"/>
      <c r="R1354" s="80"/>
      <c r="S1354" s="163"/>
      <c r="T1354" s="213"/>
      <c r="U1354" s="162"/>
      <c r="V1354" s="164"/>
      <c r="W1354" s="12" t="str">
        <f t="shared" si="477"/>
        <v>Mqtt1</v>
      </c>
      <c r="X1354" s="196" t="s">
        <v>12010</v>
      </c>
      <c r="Y1354" s="6" t="str">
        <f t="shared" si="478"/>
        <v>marpower/280000-hydraulic-sail/vang-cylinder/main</v>
      </c>
      <c r="Z1354" s="103" t="str">
        <f>IF(COUNTIF(N1354,"spare"),"","$."&amp;_xlfn.REGEXREPLACE(IF(X1354="",J1354,_xlfn.REGEXREPLACE(IF(_xlfn.REGEXTEST(J1354,"(Gen_Alm|Enbl|Ind)"),_xlfn.REGEXREPLACE(J1354,"E?\d_\d\d_",""),J1354),"_?M(ain|iz)_Vang_?","")),"\.","_"))</f>
        <v>$.Load_Alm</v>
      </c>
      <c r="AA1354" s="12">
        <v>1</v>
      </c>
      <c r="AB1354" s="6" t="s">
        <v>197</v>
      </c>
      <c r="AC1354" s="12">
        <v>228</v>
      </c>
      <c r="AJ1354" s="80"/>
      <c r="AM1354" s="114">
        <f t="shared" si="480"/>
        <v>1354</v>
      </c>
      <c r="AN1354" s="80"/>
      <c r="AO1354" s="80"/>
      <c r="AP1354" s="80"/>
      <c r="AQ1354" s="80"/>
      <c r="AR1354" s="127" t="s">
        <v>110</v>
      </c>
      <c r="AS1354" s="80"/>
      <c r="AT1354" s="7" t="s">
        <v>17</v>
      </c>
      <c r="AU1354" s="7"/>
      <c r="AV1354" s="165" t="s">
        <v>112</v>
      </c>
      <c r="AW1354" s="126" t="str">
        <f t="shared" si="481"/>
        <v>Please consult operation manual for more information</v>
      </c>
      <c r="AX1354" s="137"/>
      <c r="AY1354" s="147"/>
      <c r="AZ1354" s="167"/>
      <c r="BA1354" s="167"/>
      <c r="BB1354" s="147" t="str">
        <f t="shared" si="482"/>
        <v>1</v>
      </c>
      <c r="BC1354" s="168"/>
      <c r="BD1354" s="165"/>
      <c r="BE1354" s="165"/>
      <c r="BF1354" s="165"/>
      <c r="BG1354" s="165"/>
      <c r="BH1354" s="165"/>
      <c r="BI1354" s="165"/>
      <c r="BJ1354" s="165"/>
      <c r="BK1354" s="165"/>
      <c r="BL1354" s="165"/>
      <c r="BM1354" s="165"/>
      <c r="BN1354" s="165"/>
      <c r="BO1354" s="165"/>
      <c r="BP1354" s="165"/>
      <c r="BQ1354" s="165"/>
      <c r="BS1354" s="6"/>
      <c r="BT1354" s="11"/>
      <c r="BU1354" s="6"/>
      <c r="BV1354" s="6"/>
    </row>
    <row r="1355" spans="1:74" ht="15.75" x14ac:dyDescent="0.25">
      <c r="A1355" s="52" t="s">
        <v>11912</v>
      </c>
      <c r="B1355" s="56"/>
      <c r="C1355" s="7" t="s">
        <v>111</v>
      </c>
      <c r="D1355" s="7" t="s">
        <v>11914</v>
      </c>
      <c r="E1355" s="7"/>
      <c r="F1355" s="64"/>
      <c r="G1355" s="6"/>
      <c r="H1355" s="6"/>
      <c r="I1355" s="10" t="s">
        <v>110</v>
      </c>
      <c r="J1355" s="11" t="s">
        <v>12015</v>
      </c>
      <c r="K1355" s="194" t="s">
        <v>510</v>
      </c>
      <c r="L1355" s="176"/>
      <c r="M1355" s="176">
        <v>1000</v>
      </c>
      <c r="N1355" s="80" t="s">
        <v>11916</v>
      </c>
      <c r="O1355" s="162"/>
      <c r="P1355" s="80" t="s">
        <v>12016</v>
      </c>
      <c r="Q1355" s="80"/>
      <c r="R1355" s="80"/>
      <c r="S1355" s="163"/>
      <c r="T1355" s="213"/>
      <c r="U1355" s="162"/>
      <c r="V1355" s="164"/>
      <c r="W1355" s="12" t="str">
        <f t="shared" si="477"/>
        <v>Mqtt1</v>
      </c>
      <c r="X1355" s="196" t="s">
        <v>12017</v>
      </c>
      <c r="Y1355" s="6" t="str">
        <f t="shared" si="478"/>
        <v>marpower/280000-hydraulic-sail/tension-cylinder-deflector/main</v>
      </c>
      <c r="Z1355" s="103" t="str">
        <f>IF(COUNTIF(N1355,"spare"),"","$."&amp;_xlfn.REGEXREPLACE(IF(X1355="",J1355,_xlfn.REGEXREPLACE(IF(_xlfn.REGEXTEST(J1355,"(Gen_Alm|Enbl|Ind)"),_xlfn.REGEXREPLACE(J1355,"E?\d_\d\d_",""),J1355),"_?M(ain|iz)_Check(_Defl)?_?","")),"\.","_"))</f>
        <v>$.Enbl_Stat_HMI</v>
      </c>
      <c r="AA1355" s="12">
        <v>1</v>
      </c>
      <c r="AB1355" s="6" t="s">
        <v>197</v>
      </c>
      <c r="AC1355" s="12">
        <v>230</v>
      </c>
      <c r="AJ1355" s="80"/>
      <c r="AM1355" s="114" t="str">
        <f t="shared" si="480"/>
        <v/>
      </c>
      <c r="AN1355" s="80"/>
      <c r="AO1355" s="80"/>
      <c r="AP1355" s="80"/>
      <c r="AQ1355" s="80"/>
      <c r="AR1355" s="127"/>
      <c r="AS1355" s="80"/>
      <c r="AT1355" s="7"/>
      <c r="AU1355" s="7"/>
      <c r="AV1355" s="165"/>
      <c r="AW1355" s="126" t="str">
        <f t="shared" si="481"/>
        <v/>
      </c>
      <c r="AX1355" s="137"/>
      <c r="AY1355" s="147"/>
      <c r="AZ1355" s="167"/>
      <c r="BA1355" s="167"/>
      <c r="BB1355" s="147" t="str">
        <f t="shared" si="482"/>
        <v/>
      </c>
      <c r="BC1355" s="168"/>
      <c r="BD1355" s="165"/>
      <c r="BE1355" s="165"/>
      <c r="BF1355" s="165"/>
      <c r="BG1355" s="165"/>
      <c r="BH1355" s="165"/>
      <c r="BI1355" s="165"/>
      <c r="BJ1355" s="165"/>
      <c r="BK1355" s="165"/>
      <c r="BL1355" s="165"/>
      <c r="BM1355" s="165"/>
      <c r="BN1355" s="165"/>
      <c r="BO1355" s="165"/>
      <c r="BP1355" s="165"/>
      <c r="BQ1355" s="165"/>
      <c r="BS1355" s="6"/>
      <c r="BT1355" s="11"/>
      <c r="BU1355" s="6"/>
      <c r="BV1355" s="6"/>
    </row>
    <row r="1356" spans="1:74" ht="15.75" x14ac:dyDescent="0.25">
      <c r="A1356" s="52" t="s">
        <v>11912</v>
      </c>
      <c r="B1356" s="56"/>
      <c r="C1356" s="7" t="s">
        <v>111</v>
      </c>
      <c r="D1356" s="7" t="s">
        <v>11914</v>
      </c>
      <c r="E1356" s="7"/>
      <c r="F1356" s="64"/>
      <c r="G1356" s="6"/>
      <c r="H1356" s="6"/>
      <c r="I1356" s="10" t="s">
        <v>110</v>
      </c>
      <c r="J1356" s="11" t="s">
        <v>12018</v>
      </c>
      <c r="K1356" s="194" t="s">
        <v>510</v>
      </c>
      <c r="L1356" s="176"/>
      <c r="M1356" s="176">
        <v>1000</v>
      </c>
      <c r="N1356" s="80" t="s">
        <v>11916</v>
      </c>
      <c r="O1356" s="162"/>
      <c r="P1356" s="80" t="s">
        <v>12019</v>
      </c>
      <c r="Q1356" s="80"/>
      <c r="R1356" s="80"/>
      <c r="S1356" s="163"/>
      <c r="T1356" s="213"/>
      <c r="U1356" s="162"/>
      <c r="V1356" s="164"/>
      <c r="W1356" s="12" t="str">
        <f t="shared" si="477"/>
        <v>Mqtt1</v>
      </c>
      <c r="X1356" s="196" t="s">
        <v>12017</v>
      </c>
      <c r="Y1356" s="6" t="str">
        <f t="shared" si="478"/>
        <v>marpower/280000-hydraulic-sail/tension-cylinder-deflector/main</v>
      </c>
      <c r="Z1356" s="103" t="str">
        <f>IF(COUNTIF(N1356,"spare"),"","$."&amp;_xlfn.REGEXREPLACE(IF(X1356="",J1356,_xlfn.REGEXREPLACE(IF(_xlfn.REGEXTEST(J1356,"(Gen_Alm|Enbl|Ind)"),_xlfn.REGEXREPLACE(J1356,"E?\d_\d\d_",""),J1356),"_?M(ain|iz)_Check(_Defl)?_?","")),"\.","_"))</f>
        <v>$.Gen_Alm</v>
      </c>
      <c r="AA1356" s="12">
        <v>1</v>
      </c>
      <c r="AB1356" s="6" t="s">
        <v>197</v>
      </c>
      <c r="AC1356" s="12">
        <v>233</v>
      </c>
      <c r="AJ1356" s="80"/>
      <c r="AM1356" s="114">
        <f t="shared" si="480"/>
        <v>1356</v>
      </c>
      <c r="AN1356" s="80"/>
      <c r="AO1356" s="80"/>
      <c r="AP1356" s="80"/>
      <c r="AQ1356" s="80"/>
      <c r="AR1356" s="127" t="s">
        <v>110</v>
      </c>
      <c r="AS1356" s="80"/>
      <c r="AT1356" s="7" t="s">
        <v>17</v>
      </c>
      <c r="AU1356" s="7"/>
      <c r="AV1356" s="165" t="s">
        <v>112</v>
      </c>
      <c r="AW1356" s="126" t="str">
        <f t="shared" si="481"/>
        <v>Please consult operation manual for more information</v>
      </c>
      <c r="AX1356" s="137"/>
      <c r="AY1356" s="147"/>
      <c r="AZ1356" s="167"/>
      <c r="BA1356" s="167"/>
      <c r="BB1356" s="147" t="str">
        <f t="shared" si="482"/>
        <v>1</v>
      </c>
      <c r="BC1356" s="168"/>
      <c r="BD1356" s="165"/>
      <c r="BE1356" s="165"/>
      <c r="BF1356" s="165"/>
      <c r="BG1356" s="165"/>
      <c r="BH1356" s="165"/>
      <c r="BI1356" s="165"/>
      <c r="BJ1356" s="165"/>
      <c r="BK1356" s="165"/>
      <c r="BL1356" s="165"/>
      <c r="BM1356" s="165"/>
      <c r="BN1356" s="165"/>
      <c r="BO1356" s="165"/>
      <c r="BP1356" s="165"/>
      <c r="BQ1356" s="165"/>
      <c r="BS1356" s="6"/>
      <c r="BT1356" s="11"/>
      <c r="BU1356" s="6"/>
      <c r="BV1356" s="6"/>
    </row>
    <row r="1357" spans="1:74" ht="15.75" x14ac:dyDescent="0.25">
      <c r="A1357" s="52" t="s">
        <v>11912</v>
      </c>
      <c r="B1357" s="56"/>
      <c r="C1357" s="7" t="s">
        <v>111</v>
      </c>
      <c r="D1357" s="7" t="s">
        <v>11914</v>
      </c>
      <c r="E1357" s="7"/>
      <c r="F1357" s="64"/>
      <c r="G1357" s="6"/>
      <c r="H1357" s="6"/>
      <c r="I1357" s="10" t="s">
        <v>110</v>
      </c>
      <c r="J1357" s="11" t="s">
        <v>12020</v>
      </c>
      <c r="K1357" s="194" t="s">
        <v>510</v>
      </c>
      <c r="L1357" s="176"/>
      <c r="M1357" s="176">
        <v>1000</v>
      </c>
      <c r="N1357" s="80" t="s">
        <v>11916</v>
      </c>
      <c r="O1357" s="162"/>
      <c r="P1357" s="80" t="s">
        <v>12021</v>
      </c>
      <c r="Q1357" s="80"/>
      <c r="R1357" s="80"/>
      <c r="S1357" s="163"/>
      <c r="T1357" s="213"/>
      <c r="U1357" s="162"/>
      <c r="V1357" s="164"/>
      <c r="W1357" s="12" t="str">
        <f t="shared" si="477"/>
        <v>Mqtt1</v>
      </c>
      <c r="X1357" s="196" t="s">
        <v>12017</v>
      </c>
      <c r="Y1357" s="6" t="str">
        <f t="shared" si="478"/>
        <v>marpower/280000-hydraulic-sail/tension-cylinder-deflector/main</v>
      </c>
      <c r="Z1357" s="103" t="str">
        <f>IF(COUNTIF(N1357,"spare"),"","$."&amp;_xlfn.REGEXREPLACE(IF(X1357="",J1357,_xlfn.REGEXREPLACE(IF(_xlfn.REGEXTEST(J1357,"(Gen_Alm|Enbl|Ind)"),_xlfn.REGEXREPLACE(J1357,"E?\d_\d\d_",""),J1357),"_?M(ain|iz)_Check(_Defl)?_?","")),"\.","_"))</f>
        <v>$.Load_Alm</v>
      </c>
      <c r="AA1357" s="12">
        <v>1</v>
      </c>
      <c r="AB1357" s="6" t="s">
        <v>197</v>
      </c>
      <c r="AC1357" s="12">
        <v>238</v>
      </c>
      <c r="AJ1357" s="80"/>
      <c r="AM1357" s="114">
        <f t="shared" si="480"/>
        <v>1357</v>
      </c>
      <c r="AN1357" s="80"/>
      <c r="AO1357" s="80"/>
      <c r="AP1357" s="80"/>
      <c r="AQ1357" s="80"/>
      <c r="AR1357" s="127" t="s">
        <v>110</v>
      </c>
      <c r="AS1357" s="80"/>
      <c r="AT1357" s="7" t="s">
        <v>17</v>
      </c>
      <c r="AU1357" s="7"/>
      <c r="AV1357" s="165" t="s">
        <v>112</v>
      </c>
      <c r="AW1357" s="126" t="str">
        <f t="shared" si="481"/>
        <v>Please consult operation manual for more information</v>
      </c>
      <c r="AX1357" s="137"/>
      <c r="AY1357" s="147"/>
      <c r="AZ1357" s="167"/>
      <c r="BA1357" s="167"/>
      <c r="BB1357" s="147" t="str">
        <f t="shared" si="482"/>
        <v>1</v>
      </c>
      <c r="BC1357" s="168"/>
      <c r="BD1357" s="165"/>
      <c r="BE1357" s="165"/>
      <c r="BF1357" s="165"/>
      <c r="BG1357" s="165"/>
      <c r="BH1357" s="165"/>
      <c r="BI1357" s="165"/>
      <c r="BJ1357" s="165"/>
      <c r="BK1357" s="165"/>
      <c r="BL1357" s="165"/>
      <c r="BM1357" s="165"/>
      <c r="BN1357" s="165"/>
      <c r="BO1357" s="165"/>
      <c r="BP1357" s="165"/>
      <c r="BQ1357" s="165"/>
      <c r="BS1357" s="6"/>
      <c r="BT1357" s="11"/>
      <c r="BU1357" s="6"/>
      <c r="BV1357" s="6"/>
    </row>
    <row r="1358" spans="1:74" ht="15.75" x14ac:dyDescent="0.25">
      <c r="A1358" s="52" t="s">
        <v>11912</v>
      </c>
      <c r="B1358" s="56"/>
      <c r="C1358" s="7" t="s">
        <v>111</v>
      </c>
      <c r="D1358" s="7" t="s">
        <v>11914</v>
      </c>
      <c r="E1358" s="7"/>
      <c r="F1358" s="64"/>
      <c r="G1358" s="6"/>
      <c r="H1358" s="6"/>
      <c r="I1358" s="10" t="s">
        <v>110</v>
      </c>
      <c r="J1358" s="11" t="s">
        <v>12022</v>
      </c>
      <c r="K1358" s="194" t="s">
        <v>510</v>
      </c>
      <c r="L1358" s="176"/>
      <c r="M1358" s="176">
        <v>1000</v>
      </c>
      <c r="N1358" s="80" t="s">
        <v>11916</v>
      </c>
      <c r="O1358" s="162"/>
      <c r="P1358" s="80" t="s">
        <v>12023</v>
      </c>
      <c r="Q1358" s="80"/>
      <c r="R1358" s="80"/>
      <c r="S1358" s="163"/>
      <c r="T1358" s="213"/>
      <c r="U1358" s="162"/>
      <c r="V1358" s="164"/>
      <c r="W1358" s="12" t="str">
        <f t="shared" si="477"/>
        <v>Mqtt1</v>
      </c>
      <c r="X1358" s="196" t="s">
        <v>12024</v>
      </c>
      <c r="Y1358" s="6" t="str">
        <f t="shared" si="478"/>
        <v>marpower/280000-hydraulic-sail/preventer/main</v>
      </c>
      <c r="Z1358" s="103" t="str">
        <f>IF(COUNTIF(N1358,"spare"),"","$."&amp;_xlfn.REGEXREPLACE(IF(X1358="",J1358,_xlfn.REGEXREPLACE(IF(_xlfn.REGEXTEST(J1358,"(Gen_Alm|Enbl|Ind)"),_xlfn.REGEXREPLACE(J1358,"E?\d_\d\d_",""),J1358),"_?M(ain|iz)_boom_Prev_?","")),"\.","_"))</f>
        <v>$.Enbl_Stat_HMI</v>
      </c>
      <c r="AA1358" s="12">
        <v>1</v>
      </c>
      <c r="AB1358" s="6" t="s">
        <v>197</v>
      </c>
      <c r="AC1358" s="12">
        <v>240</v>
      </c>
      <c r="AJ1358" s="80"/>
      <c r="AM1358" s="114" t="str">
        <f t="shared" si="480"/>
        <v/>
      </c>
      <c r="AN1358" s="80"/>
      <c r="AO1358" s="80"/>
      <c r="AP1358" s="80"/>
      <c r="AQ1358" s="80"/>
      <c r="AR1358" s="127"/>
      <c r="AS1358" s="80"/>
      <c r="AT1358" s="7"/>
      <c r="AU1358" s="7"/>
      <c r="AV1358" s="165"/>
      <c r="AW1358" s="126" t="str">
        <f t="shared" si="481"/>
        <v/>
      </c>
      <c r="AX1358" s="137"/>
      <c r="AY1358" s="147"/>
      <c r="AZ1358" s="167"/>
      <c r="BA1358" s="167"/>
      <c r="BB1358" s="147" t="str">
        <f t="shared" si="482"/>
        <v/>
      </c>
      <c r="BC1358" s="168"/>
      <c r="BD1358" s="165"/>
      <c r="BE1358" s="165"/>
      <c r="BF1358" s="165"/>
      <c r="BG1358" s="165"/>
      <c r="BH1358" s="165"/>
      <c r="BI1358" s="165"/>
      <c r="BJ1358" s="165"/>
      <c r="BK1358" s="165"/>
      <c r="BL1358" s="165"/>
      <c r="BM1358" s="165"/>
      <c r="BN1358" s="165"/>
      <c r="BO1358" s="165"/>
      <c r="BP1358" s="165"/>
      <c r="BQ1358" s="165"/>
      <c r="BS1358" s="6"/>
      <c r="BT1358" s="11"/>
      <c r="BU1358" s="6"/>
      <c r="BV1358" s="6"/>
    </row>
    <row r="1359" spans="1:74" ht="15.75" x14ac:dyDescent="0.25">
      <c r="A1359" s="52" t="s">
        <v>11912</v>
      </c>
      <c r="B1359" s="56"/>
      <c r="C1359" s="7" t="s">
        <v>111</v>
      </c>
      <c r="D1359" s="7" t="s">
        <v>11914</v>
      </c>
      <c r="E1359" s="7"/>
      <c r="F1359" s="64"/>
      <c r="G1359" s="6"/>
      <c r="H1359" s="6"/>
      <c r="I1359" s="10" t="s">
        <v>110</v>
      </c>
      <c r="J1359" s="11" t="s">
        <v>12025</v>
      </c>
      <c r="K1359" s="194" t="s">
        <v>510</v>
      </c>
      <c r="L1359" s="176"/>
      <c r="M1359" s="176">
        <v>1000</v>
      </c>
      <c r="N1359" s="80" t="s">
        <v>11916</v>
      </c>
      <c r="O1359" s="162"/>
      <c r="P1359" s="80" t="s">
        <v>12026</v>
      </c>
      <c r="Q1359" s="80"/>
      <c r="R1359" s="80"/>
      <c r="S1359" s="163"/>
      <c r="T1359" s="213"/>
      <c r="U1359" s="162"/>
      <c r="V1359" s="164"/>
      <c r="W1359" s="12" t="str">
        <f t="shared" si="477"/>
        <v>Mqtt1</v>
      </c>
      <c r="X1359" s="196" t="s">
        <v>12024</v>
      </c>
      <c r="Y1359" s="6" t="str">
        <f t="shared" si="478"/>
        <v>marpower/280000-hydraulic-sail/preventer/main</v>
      </c>
      <c r="Z1359" s="103" t="str">
        <f>IF(COUNTIF(N1359,"spare"),"","$."&amp;_xlfn.REGEXREPLACE(IF(X1359="",J1359,_xlfn.REGEXREPLACE(IF(_xlfn.REGEXTEST(J1359,"(Gen_Alm|Enbl|Ind)"),_xlfn.REGEXREPLACE(J1359,"E?\d_\d\d_",""),J1359),"_?M(ain|iz)_boom_Prev_?","")),"\.","_"))</f>
        <v>$.Gen_Alm</v>
      </c>
      <c r="AA1359" s="12">
        <v>1</v>
      </c>
      <c r="AB1359" s="6" t="s">
        <v>197</v>
      </c>
      <c r="AC1359" s="12">
        <v>243</v>
      </c>
      <c r="AJ1359" s="80"/>
      <c r="AM1359" s="114">
        <f t="shared" si="480"/>
        <v>1359</v>
      </c>
      <c r="AN1359" s="80"/>
      <c r="AO1359" s="80"/>
      <c r="AP1359" s="80"/>
      <c r="AQ1359" s="80"/>
      <c r="AR1359" s="127" t="s">
        <v>110</v>
      </c>
      <c r="AS1359" s="80"/>
      <c r="AT1359" s="7" t="s">
        <v>17</v>
      </c>
      <c r="AU1359" s="7"/>
      <c r="AV1359" s="165" t="s">
        <v>112</v>
      </c>
      <c r="AW1359" s="126" t="str">
        <f t="shared" si="481"/>
        <v>Please consult operation manual for more information</v>
      </c>
      <c r="AX1359" s="137"/>
      <c r="AY1359" s="147"/>
      <c r="AZ1359" s="167"/>
      <c r="BA1359" s="167"/>
      <c r="BB1359" s="147" t="str">
        <f t="shared" si="482"/>
        <v>1</v>
      </c>
      <c r="BC1359" s="168"/>
      <c r="BD1359" s="165"/>
      <c r="BE1359" s="165"/>
      <c r="BF1359" s="165"/>
      <c r="BG1359" s="165"/>
      <c r="BH1359" s="165"/>
      <c r="BI1359" s="165"/>
      <c r="BJ1359" s="165"/>
      <c r="BK1359" s="165"/>
      <c r="BL1359" s="165"/>
      <c r="BM1359" s="165"/>
      <c r="BN1359" s="165"/>
      <c r="BO1359" s="165"/>
      <c r="BP1359" s="165"/>
      <c r="BQ1359" s="165"/>
      <c r="BS1359" s="6"/>
      <c r="BT1359" s="11"/>
      <c r="BU1359" s="6"/>
      <c r="BV1359" s="6"/>
    </row>
    <row r="1360" spans="1:74" ht="15.75" x14ac:dyDescent="0.25">
      <c r="A1360" s="52" t="s">
        <v>11912</v>
      </c>
      <c r="B1360" s="56"/>
      <c r="C1360" s="7" t="s">
        <v>111</v>
      </c>
      <c r="D1360" s="7" t="s">
        <v>11914</v>
      </c>
      <c r="E1360" s="7"/>
      <c r="F1360" s="64"/>
      <c r="G1360" s="6"/>
      <c r="H1360" s="6"/>
      <c r="I1360" s="10" t="s">
        <v>110</v>
      </c>
      <c r="J1360" s="11" t="s">
        <v>12027</v>
      </c>
      <c r="K1360" s="194" t="s">
        <v>510</v>
      </c>
      <c r="L1360" s="176"/>
      <c r="M1360" s="176">
        <v>1000</v>
      </c>
      <c r="N1360" s="80" t="s">
        <v>11916</v>
      </c>
      <c r="O1360" s="162"/>
      <c r="P1360" s="80" t="s">
        <v>12028</v>
      </c>
      <c r="Q1360" s="80"/>
      <c r="R1360" s="80"/>
      <c r="S1360" s="163"/>
      <c r="T1360" s="213"/>
      <c r="U1360" s="162"/>
      <c r="V1360" s="164"/>
      <c r="W1360" s="12" t="str">
        <f t="shared" si="477"/>
        <v>Mqtt1</v>
      </c>
      <c r="X1360" s="196" t="s">
        <v>12024</v>
      </c>
      <c r="Y1360" s="6" t="str">
        <f t="shared" si="478"/>
        <v>marpower/280000-hydraulic-sail/preventer/main</v>
      </c>
      <c r="Z1360" s="103" t="str">
        <f>IF(COUNTIF(N1360,"spare"),"","$."&amp;_xlfn.REGEXREPLACE(IF(X1360="",J1360,_xlfn.REGEXREPLACE(IF(_xlfn.REGEXTEST(J1360,"(Gen_Alm|Enbl|Ind)"),_xlfn.REGEXREPLACE(J1360,"E?\d_\d\d_",""),J1360),"_?M(ain|iz)_boom_Prev_?","")),"\.","_"))</f>
        <v>$.Load_Alm</v>
      </c>
      <c r="AA1360" s="12">
        <v>1</v>
      </c>
      <c r="AB1360" s="6" t="s">
        <v>197</v>
      </c>
      <c r="AC1360" s="12">
        <v>248</v>
      </c>
      <c r="AJ1360" s="80"/>
      <c r="AM1360" s="114">
        <f t="shared" si="480"/>
        <v>1360</v>
      </c>
      <c r="AN1360" s="80"/>
      <c r="AO1360" s="80"/>
      <c r="AP1360" s="80"/>
      <c r="AQ1360" s="80"/>
      <c r="AR1360" s="127" t="s">
        <v>110</v>
      </c>
      <c r="AS1360" s="80"/>
      <c r="AT1360" s="7" t="s">
        <v>17</v>
      </c>
      <c r="AU1360" s="7"/>
      <c r="AV1360" s="165" t="s">
        <v>112</v>
      </c>
      <c r="AW1360" s="126" t="str">
        <f t="shared" si="481"/>
        <v>Please consult operation manual for more information</v>
      </c>
      <c r="AX1360" s="137"/>
      <c r="AY1360" s="147"/>
      <c r="AZ1360" s="167"/>
      <c r="BA1360" s="167"/>
      <c r="BB1360" s="147" t="str">
        <f t="shared" si="482"/>
        <v>1</v>
      </c>
      <c r="BC1360" s="168"/>
      <c r="BD1360" s="165"/>
      <c r="BE1360" s="165"/>
      <c r="BF1360" s="165"/>
      <c r="BG1360" s="165"/>
      <c r="BH1360" s="165"/>
      <c r="BI1360" s="165"/>
      <c r="BJ1360" s="165"/>
      <c r="BK1360" s="165"/>
      <c r="BL1360" s="165"/>
      <c r="BM1360" s="165"/>
      <c r="BN1360" s="165"/>
      <c r="BO1360" s="165"/>
      <c r="BP1360" s="165"/>
      <c r="BQ1360" s="165"/>
      <c r="BS1360" s="6"/>
      <c r="BT1360" s="11"/>
      <c r="BU1360" s="6"/>
      <c r="BV1360" s="6"/>
    </row>
    <row r="1361" spans="1:74" ht="15.75" x14ac:dyDescent="0.25">
      <c r="A1361" s="52" t="s">
        <v>11912</v>
      </c>
      <c r="B1361" s="56"/>
      <c r="C1361" s="7" t="s">
        <v>111</v>
      </c>
      <c r="D1361" s="7" t="s">
        <v>11914</v>
      </c>
      <c r="E1361" s="7"/>
      <c r="F1361" s="64"/>
      <c r="G1361" s="6"/>
      <c r="H1361" s="6"/>
      <c r="I1361" s="10" t="s">
        <v>110</v>
      </c>
      <c r="J1361" s="11" t="s">
        <v>12029</v>
      </c>
      <c r="K1361" s="194" t="s">
        <v>510</v>
      </c>
      <c r="L1361" s="176"/>
      <c r="M1361" s="176">
        <v>1000</v>
      </c>
      <c r="N1361" s="80" t="s">
        <v>11916</v>
      </c>
      <c r="O1361" s="162"/>
      <c r="P1361" s="80" t="s">
        <v>12030</v>
      </c>
      <c r="Q1361" s="80"/>
      <c r="R1361" s="80"/>
      <c r="S1361" s="163"/>
      <c r="T1361" s="213"/>
      <c r="U1361" s="162"/>
      <c r="V1361" s="164"/>
      <c r="W1361" s="12" t="str">
        <f t="shared" si="477"/>
        <v>Mqtt1</v>
      </c>
      <c r="X1361" s="196" t="s">
        <v>12031</v>
      </c>
      <c r="Y1361" s="6" t="str">
        <f t="shared" si="478"/>
        <v>marpower/280000-hydraulic-sail/tension-cylinder-cvlv/main</v>
      </c>
      <c r="Z1361" s="103" t="str">
        <f>IF(COUNTIF(N1361,"spare"),"","$."&amp;_xlfn.REGEXREPLACE(IF(X1361="",J1361,_xlfn.REGEXREPLACE(IF(_xlfn.REGEXTEST(J1361,"(Gen_Alm|Enbl|Ind)"),_xlfn.REGEXREPLACE(J1361,"E?\d_\d\d_",""),J1361),"_?M(ain|iz)_Cunn_?","")),"\.","_"))</f>
        <v>$.Enbl_Stat_HMI</v>
      </c>
      <c r="AA1361" s="12">
        <v>1</v>
      </c>
      <c r="AB1361" s="6" t="s">
        <v>197</v>
      </c>
      <c r="AC1361" s="12">
        <v>250</v>
      </c>
      <c r="AJ1361" s="80"/>
      <c r="AM1361" s="114" t="str">
        <f t="shared" si="480"/>
        <v/>
      </c>
      <c r="AN1361" s="80"/>
      <c r="AO1361" s="80"/>
      <c r="AP1361" s="80"/>
      <c r="AQ1361" s="80"/>
      <c r="AR1361" s="127"/>
      <c r="AS1361" s="80"/>
      <c r="AT1361" s="7"/>
      <c r="AU1361" s="7"/>
      <c r="AV1361" s="165"/>
      <c r="AW1361" s="126" t="str">
        <f t="shared" si="481"/>
        <v/>
      </c>
      <c r="AX1361" s="137"/>
      <c r="AY1361" s="147"/>
      <c r="AZ1361" s="167"/>
      <c r="BA1361" s="167"/>
      <c r="BB1361" s="147" t="str">
        <f t="shared" si="482"/>
        <v/>
      </c>
      <c r="BC1361" s="168"/>
      <c r="BD1361" s="165"/>
      <c r="BE1361" s="165"/>
      <c r="BF1361" s="165"/>
      <c r="BG1361" s="165"/>
      <c r="BH1361" s="165"/>
      <c r="BI1361" s="165"/>
      <c r="BJ1361" s="165"/>
      <c r="BK1361" s="165"/>
      <c r="BL1361" s="165"/>
      <c r="BM1361" s="165"/>
      <c r="BN1361" s="165"/>
      <c r="BO1361" s="165"/>
      <c r="BP1361" s="165"/>
      <c r="BQ1361" s="165"/>
      <c r="BS1361" s="6"/>
      <c r="BT1361" s="11"/>
      <c r="BU1361" s="6"/>
      <c r="BV1361" s="6"/>
    </row>
    <row r="1362" spans="1:74" ht="15.75" x14ac:dyDescent="0.25">
      <c r="A1362" s="52" t="s">
        <v>11912</v>
      </c>
      <c r="B1362" s="56"/>
      <c r="C1362" s="7" t="s">
        <v>111</v>
      </c>
      <c r="D1362" s="7" t="s">
        <v>11914</v>
      </c>
      <c r="E1362" s="7"/>
      <c r="F1362" s="64"/>
      <c r="G1362" s="6"/>
      <c r="H1362" s="6"/>
      <c r="I1362" s="10" t="s">
        <v>110</v>
      </c>
      <c r="J1362" s="11" t="s">
        <v>12032</v>
      </c>
      <c r="K1362" s="194" t="s">
        <v>510</v>
      </c>
      <c r="L1362" s="176"/>
      <c r="M1362" s="176">
        <v>1000</v>
      </c>
      <c r="N1362" s="80" t="s">
        <v>11916</v>
      </c>
      <c r="O1362" s="162"/>
      <c r="P1362" s="80" t="s">
        <v>12033</v>
      </c>
      <c r="Q1362" s="80"/>
      <c r="R1362" s="80"/>
      <c r="S1362" s="163"/>
      <c r="T1362" s="213"/>
      <c r="U1362" s="162"/>
      <c r="V1362" s="164"/>
      <c r="W1362" s="12" t="str">
        <f t="shared" si="477"/>
        <v>Mqtt1</v>
      </c>
      <c r="X1362" s="196" t="s">
        <v>12031</v>
      </c>
      <c r="Y1362" s="6" t="str">
        <f t="shared" si="478"/>
        <v>marpower/280000-hydraulic-sail/tension-cylinder-cvlv/main</v>
      </c>
      <c r="Z1362" s="103" t="str">
        <f>IF(COUNTIF(N1362,"spare"),"","$."&amp;_xlfn.REGEXREPLACE(IF(X1362="",J1362,_xlfn.REGEXREPLACE(IF(_xlfn.REGEXTEST(J1362,"(Gen_Alm|Enbl|Ind)"),_xlfn.REGEXREPLACE(J1362,"E?\d_\d\d_",""),J1362),"_?M(ain|iz)_Cunn_?","")),"\.","_"))</f>
        <v>$.Gen_Alm</v>
      </c>
      <c r="AA1362" s="12">
        <v>1</v>
      </c>
      <c r="AB1362" s="6" t="s">
        <v>197</v>
      </c>
      <c r="AC1362" s="12">
        <v>253</v>
      </c>
      <c r="AJ1362" s="80"/>
      <c r="AM1362" s="114">
        <f t="shared" si="480"/>
        <v>1362</v>
      </c>
      <c r="AN1362" s="80"/>
      <c r="AO1362" s="80"/>
      <c r="AP1362" s="80"/>
      <c r="AQ1362" s="80"/>
      <c r="AR1362" s="127" t="s">
        <v>110</v>
      </c>
      <c r="AS1362" s="80"/>
      <c r="AT1362" s="7" t="s">
        <v>17</v>
      </c>
      <c r="AU1362" s="7"/>
      <c r="AV1362" s="165" t="s">
        <v>112</v>
      </c>
      <c r="AW1362" s="126" t="str">
        <f t="shared" si="481"/>
        <v>Please consult operation manual for more information</v>
      </c>
      <c r="AX1362" s="137"/>
      <c r="AY1362" s="147"/>
      <c r="AZ1362" s="167"/>
      <c r="BA1362" s="167"/>
      <c r="BB1362" s="147" t="str">
        <f t="shared" si="482"/>
        <v>1</v>
      </c>
      <c r="BC1362" s="168"/>
      <c r="BD1362" s="165"/>
      <c r="BE1362" s="165"/>
      <c r="BF1362" s="165"/>
      <c r="BG1362" s="165"/>
      <c r="BH1362" s="165"/>
      <c r="BI1362" s="165"/>
      <c r="BJ1362" s="165"/>
      <c r="BK1362" s="165"/>
      <c r="BL1362" s="165"/>
      <c r="BM1362" s="165"/>
      <c r="BN1362" s="165"/>
      <c r="BO1362" s="165"/>
      <c r="BP1362" s="165"/>
      <c r="BQ1362" s="165"/>
      <c r="BS1362" s="6"/>
      <c r="BT1362" s="11"/>
      <c r="BU1362" s="6"/>
      <c r="BV1362" s="6"/>
    </row>
    <row r="1363" spans="1:74" ht="15.75" x14ac:dyDescent="0.25">
      <c r="A1363" s="52" t="s">
        <v>11912</v>
      </c>
      <c r="B1363" s="56"/>
      <c r="C1363" s="7" t="s">
        <v>111</v>
      </c>
      <c r="D1363" s="7" t="s">
        <v>11914</v>
      </c>
      <c r="E1363" s="7"/>
      <c r="F1363" s="64"/>
      <c r="G1363" s="6"/>
      <c r="H1363" s="6"/>
      <c r="I1363" s="10" t="s">
        <v>110</v>
      </c>
      <c r="J1363" s="11" t="s">
        <v>12034</v>
      </c>
      <c r="K1363" s="194" t="s">
        <v>510</v>
      </c>
      <c r="L1363" s="176"/>
      <c r="M1363" s="176">
        <v>1000</v>
      </c>
      <c r="N1363" s="80" t="s">
        <v>11916</v>
      </c>
      <c r="O1363" s="162"/>
      <c r="P1363" s="80" t="s">
        <v>12035</v>
      </c>
      <c r="Q1363" s="80"/>
      <c r="R1363" s="80"/>
      <c r="S1363" s="163"/>
      <c r="T1363" s="213"/>
      <c r="U1363" s="162"/>
      <c r="V1363" s="164"/>
      <c r="W1363" s="12" t="str">
        <f t="shared" si="477"/>
        <v>Mqtt1</v>
      </c>
      <c r="X1363" s="196" t="s">
        <v>12031</v>
      </c>
      <c r="Y1363" s="6" t="str">
        <f t="shared" si="478"/>
        <v>marpower/280000-hydraulic-sail/tension-cylinder-cvlv/main</v>
      </c>
      <c r="Z1363" s="103" t="str">
        <f>IF(COUNTIF(N1363,"spare"),"","$."&amp;_xlfn.REGEXREPLACE(IF(X1363="",J1363,_xlfn.REGEXREPLACE(IF(_xlfn.REGEXTEST(J1363,"(Gen_Alm|Enbl|Ind)"),_xlfn.REGEXREPLACE(J1363,"E?\d_\d\d_",""),J1363),"_?M(ain|iz)_Cunn_?","")),"\.","_"))</f>
        <v>$.Load_Alm</v>
      </c>
      <c r="AA1363" s="12">
        <v>1</v>
      </c>
      <c r="AB1363" s="6" t="s">
        <v>197</v>
      </c>
      <c r="AC1363" s="12">
        <v>258</v>
      </c>
      <c r="AJ1363" s="80"/>
      <c r="AM1363" s="114">
        <f t="shared" si="480"/>
        <v>1363</v>
      </c>
      <c r="AN1363" s="80"/>
      <c r="AO1363" s="80"/>
      <c r="AP1363" s="80"/>
      <c r="AQ1363" s="80"/>
      <c r="AR1363" s="127" t="s">
        <v>110</v>
      </c>
      <c r="AS1363" s="80"/>
      <c r="AT1363" s="7" t="s">
        <v>17</v>
      </c>
      <c r="AU1363" s="7"/>
      <c r="AV1363" s="165" t="s">
        <v>112</v>
      </c>
      <c r="AW1363" s="126" t="str">
        <f t="shared" si="481"/>
        <v>Please consult operation manual for more information</v>
      </c>
      <c r="AX1363" s="137"/>
      <c r="AY1363" s="147"/>
      <c r="AZ1363" s="167"/>
      <c r="BA1363" s="167"/>
      <c r="BB1363" s="147" t="str">
        <f t="shared" si="482"/>
        <v>1</v>
      </c>
      <c r="BC1363" s="168"/>
      <c r="BD1363" s="165"/>
      <c r="BE1363" s="165"/>
      <c r="BF1363" s="165"/>
      <c r="BG1363" s="165"/>
      <c r="BH1363" s="165"/>
      <c r="BI1363" s="165"/>
      <c r="BJ1363" s="165"/>
      <c r="BK1363" s="165"/>
      <c r="BL1363" s="165"/>
      <c r="BM1363" s="165"/>
      <c r="BN1363" s="165"/>
      <c r="BO1363" s="165"/>
      <c r="BP1363" s="165"/>
      <c r="BQ1363" s="165"/>
      <c r="BS1363" s="6"/>
      <c r="BT1363" s="11"/>
      <c r="BU1363" s="6"/>
      <c r="BV1363" s="6"/>
    </row>
    <row r="1364" spans="1:74" ht="15.75" x14ac:dyDescent="0.25">
      <c r="A1364" s="52" t="s">
        <v>11912</v>
      </c>
      <c r="B1364" s="56"/>
      <c r="C1364" s="7" t="s">
        <v>111</v>
      </c>
      <c r="D1364" s="7" t="s">
        <v>11914</v>
      </c>
      <c r="E1364" s="7"/>
      <c r="F1364" s="64"/>
      <c r="G1364" s="6"/>
      <c r="H1364" s="6"/>
      <c r="I1364" s="10" t="s">
        <v>110</v>
      </c>
      <c r="J1364" s="11" t="s">
        <v>12036</v>
      </c>
      <c r="K1364" s="194" t="s">
        <v>510</v>
      </c>
      <c r="L1364" s="176"/>
      <c r="M1364" s="176">
        <v>1000</v>
      </c>
      <c r="N1364" s="80" t="s">
        <v>11916</v>
      </c>
      <c r="O1364" s="162"/>
      <c r="P1364" s="80" t="s">
        <v>12037</v>
      </c>
      <c r="Q1364" s="80"/>
      <c r="R1364" s="80"/>
      <c r="S1364" s="163"/>
      <c r="T1364" s="213"/>
      <c r="U1364" s="162"/>
      <c r="V1364" s="164"/>
      <c r="W1364" s="12" t="str">
        <f t="shared" si="477"/>
        <v>Mqtt1</v>
      </c>
      <c r="X1364" s="196" t="s">
        <v>12003</v>
      </c>
      <c r="Y1364" s="6" t="str">
        <f t="shared" si="478"/>
        <v>marpower/280000-hydraulic-sail/tension-cylinder</v>
      </c>
      <c r="Z1364" s="103" t="str">
        <f>IF(COUNTIF(N1364,"spare"),"","$."&amp;_xlfn.REGEXREPLACE(IF(X1364="",J1364,IF(_xlfn.REGEXTEST(J1364,"(Gen_Alm|Enbl|Ind)"),_xlfn.REGEXREPLACE(J1364,"E?\d_\d\d_",""),J1364)),"\.","_"))</f>
        <v>$.Enbl_Stat_HMI_Blade_tweaker_PS</v>
      </c>
      <c r="AA1364" s="12">
        <v>1</v>
      </c>
      <c r="AB1364" s="6" t="s">
        <v>197</v>
      </c>
      <c r="AC1364" s="12">
        <v>260</v>
      </c>
      <c r="AJ1364" s="80"/>
      <c r="AM1364" s="114" t="str">
        <f t="shared" si="480"/>
        <v/>
      </c>
      <c r="AN1364" s="80"/>
      <c r="AO1364" s="80"/>
      <c r="AP1364" s="80"/>
      <c r="AQ1364" s="80"/>
      <c r="AR1364" s="127"/>
      <c r="AS1364" s="80"/>
      <c r="AT1364" s="7"/>
      <c r="AU1364" s="7"/>
      <c r="AV1364" s="165"/>
      <c r="AW1364" s="126" t="str">
        <f t="shared" si="481"/>
        <v/>
      </c>
      <c r="AX1364" s="137"/>
      <c r="AY1364" s="147"/>
      <c r="AZ1364" s="167"/>
      <c r="BA1364" s="167"/>
      <c r="BB1364" s="147" t="str">
        <f t="shared" si="482"/>
        <v/>
      </c>
      <c r="BC1364" s="168"/>
      <c r="BD1364" s="165"/>
      <c r="BE1364" s="165"/>
      <c r="BF1364" s="165"/>
      <c r="BG1364" s="165"/>
      <c r="BH1364" s="165"/>
      <c r="BI1364" s="165"/>
      <c r="BJ1364" s="165"/>
      <c r="BK1364" s="165"/>
      <c r="BL1364" s="165"/>
      <c r="BM1364" s="165"/>
      <c r="BN1364" s="165"/>
      <c r="BO1364" s="165"/>
      <c r="BP1364" s="165"/>
      <c r="BQ1364" s="165"/>
      <c r="BS1364" s="6"/>
      <c r="BT1364" s="11"/>
      <c r="BU1364" s="6"/>
      <c r="BV1364" s="6"/>
    </row>
    <row r="1365" spans="1:74" ht="15.75" x14ac:dyDescent="0.25">
      <c r="A1365" s="52" t="s">
        <v>11912</v>
      </c>
      <c r="B1365" s="56"/>
      <c r="C1365" s="7" t="s">
        <v>111</v>
      </c>
      <c r="D1365" s="7" t="s">
        <v>11914</v>
      </c>
      <c r="E1365" s="7"/>
      <c r="F1365" s="64"/>
      <c r="G1365" s="6"/>
      <c r="H1365" s="6"/>
      <c r="I1365" s="10" t="s">
        <v>110</v>
      </c>
      <c r="J1365" s="11" t="s">
        <v>12038</v>
      </c>
      <c r="K1365" s="194" t="s">
        <v>510</v>
      </c>
      <c r="L1365" s="176"/>
      <c r="M1365" s="176">
        <v>1000</v>
      </c>
      <c r="N1365" s="80" t="s">
        <v>11916</v>
      </c>
      <c r="O1365" s="162"/>
      <c r="P1365" s="80" t="s">
        <v>12039</v>
      </c>
      <c r="Q1365" s="80"/>
      <c r="R1365" s="80"/>
      <c r="S1365" s="163"/>
      <c r="T1365" s="213"/>
      <c r="U1365" s="162"/>
      <c r="V1365" s="164"/>
      <c r="W1365" s="12" t="str">
        <f t="shared" si="477"/>
        <v>Mqtt1</v>
      </c>
      <c r="X1365" s="196" t="s">
        <v>12003</v>
      </c>
      <c r="Y1365" s="6" t="str">
        <f t="shared" si="478"/>
        <v>marpower/280000-hydraulic-sail/tension-cylinder</v>
      </c>
      <c r="Z1365" s="103" t="str">
        <f>IF(COUNTIF(N1365,"spare"),"","$."&amp;_xlfn.REGEXREPLACE(IF(X1365="",J1365,IF(_xlfn.REGEXTEST(J1365,"(Gen_Alm|Enbl|Ind)"),_xlfn.REGEXREPLACE(J1365,"E?\d_\d\d_",""),J1365)),"\.","_"))</f>
        <v>$.Gen_Alm_Blade_tweaker_PS</v>
      </c>
      <c r="AA1365" s="12">
        <v>1</v>
      </c>
      <c r="AB1365" s="6" t="s">
        <v>197</v>
      </c>
      <c r="AC1365" s="12">
        <v>263</v>
      </c>
      <c r="AJ1365" s="80"/>
      <c r="AM1365" s="114">
        <f t="shared" si="480"/>
        <v>1365</v>
      </c>
      <c r="AN1365" s="80"/>
      <c r="AO1365" s="80"/>
      <c r="AP1365" s="80"/>
      <c r="AQ1365" s="80"/>
      <c r="AR1365" s="127" t="s">
        <v>110</v>
      </c>
      <c r="AS1365" s="80"/>
      <c r="AT1365" s="7" t="s">
        <v>17</v>
      </c>
      <c r="AU1365" s="7"/>
      <c r="AV1365" s="165" t="s">
        <v>112</v>
      </c>
      <c r="AW1365" s="126" t="str">
        <f t="shared" si="481"/>
        <v>Please consult operation manual for more information</v>
      </c>
      <c r="AX1365" s="137"/>
      <c r="AY1365" s="147"/>
      <c r="AZ1365" s="167"/>
      <c r="BA1365" s="167"/>
      <c r="BB1365" s="147" t="str">
        <f t="shared" si="482"/>
        <v>1</v>
      </c>
      <c r="BC1365" s="168"/>
      <c r="BD1365" s="165"/>
      <c r="BE1365" s="165"/>
      <c r="BF1365" s="165"/>
      <c r="BG1365" s="165"/>
      <c r="BH1365" s="165"/>
      <c r="BI1365" s="165"/>
      <c r="BJ1365" s="165"/>
      <c r="BK1365" s="165"/>
      <c r="BL1365" s="165"/>
      <c r="BM1365" s="165"/>
      <c r="BN1365" s="165"/>
      <c r="BO1365" s="165"/>
      <c r="BP1365" s="165"/>
      <c r="BQ1365" s="165"/>
      <c r="BS1365" s="6"/>
      <c r="BT1365" s="11"/>
      <c r="BU1365" s="6"/>
      <c r="BV1365" s="6"/>
    </row>
    <row r="1366" spans="1:74" ht="15.75" x14ac:dyDescent="0.25">
      <c r="A1366" s="52" t="s">
        <v>11912</v>
      </c>
      <c r="B1366" s="56"/>
      <c r="C1366" s="7" t="s">
        <v>111</v>
      </c>
      <c r="D1366" s="7" t="s">
        <v>11914</v>
      </c>
      <c r="E1366" s="7"/>
      <c r="F1366" s="64"/>
      <c r="G1366" s="6"/>
      <c r="H1366" s="6"/>
      <c r="I1366" s="10" t="s">
        <v>110</v>
      </c>
      <c r="J1366" s="11" t="s">
        <v>12040</v>
      </c>
      <c r="K1366" s="194" t="s">
        <v>510</v>
      </c>
      <c r="L1366" s="176"/>
      <c r="M1366" s="176">
        <v>1000</v>
      </c>
      <c r="N1366" s="80" t="s">
        <v>11916</v>
      </c>
      <c r="O1366" s="162"/>
      <c r="P1366" s="80" t="s">
        <v>12041</v>
      </c>
      <c r="Q1366" s="80"/>
      <c r="R1366" s="80"/>
      <c r="S1366" s="163"/>
      <c r="T1366" s="213"/>
      <c r="U1366" s="162"/>
      <c r="V1366" s="164"/>
      <c r="W1366" s="12" t="str">
        <f t="shared" si="477"/>
        <v>Mqtt1</v>
      </c>
      <c r="X1366" s="196" t="s">
        <v>12003</v>
      </c>
      <c r="Y1366" s="6" t="str">
        <f t="shared" si="478"/>
        <v>marpower/280000-hydraulic-sail/tension-cylinder</v>
      </c>
      <c r="Z1366" s="103" t="str">
        <f>IF(COUNTIF(N1366,"spare"),"","$."&amp;_xlfn.REGEXREPLACE(IF(X1366="",J1366,IF(_xlfn.REGEXTEST(J1366,"(Gen_Alm|Enbl|Ind)"),_xlfn.REGEXREPLACE(J1366,"E?\d_\d\d_",""),J1366)),"\.","_"))</f>
        <v>$.Blade_tweaker_PS_Load_Alm</v>
      </c>
      <c r="AA1366" s="12">
        <v>1</v>
      </c>
      <c r="AB1366" s="6" t="s">
        <v>197</v>
      </c>
      <c r="AC1366" s="12">
        <v>268</v>
      </c>
      <c r="AJ1366" s="80"/>
      <c r="AM1366" s="114">
        <f t="shared" si="480"/>
        <v>1366</v>
      </c>
      <c r="AN1366" s="80"/>
      <c r="AO1366" s="80"/>
      <c r="AP1366" s="80"/>
      <c r="AQ1366" s="80"/>
      <c r="AR1366" s="127" t="s">
        <v>110</v>
      </c>
      <c r="AS1366" s="80"/>
      <c r="AT1366" s="7" t="s">
        <v>17</v>
      </c>
      <c r="AU1366" s="7"/>
      <c r="AV1366" s="165" t="s">
        <v>112</v>
      </c>
      <c r="AW1366" s="126" t="str">
        <f t="shared" si="481"/>
        <v>Please consult operation manual for more information</v>
      </c>
      <c r="AX1366" s="137"/>
      <c r="AY1366" s="147"/>
      <c r="AZ1366" s="167"/>
      <c r="BA1366" s="167"/>
      <c r="BB1366" s="147" t="str">
        <f t="shared" si="482"/>
        <v>1</v>
      </c>
      <c r="BC1366" s="168"/>
      <c r="BD1366" s="165"/>
      <c r="BE1366" s="165"/>
      <c r="BF1366" s="165"/>
      <c r="BG1366" s="165"/>
      <c r="BH1366" s="165"/>
      <c r="BI1366" s="165"/>
      <c r="BJ1366" s="165"/>
      <c r="BK1366" s="165"/>
      <c r="BL1366" s="165"/>
      <c r="BM1366" s="165"/>
      <c r="BN1366" s="165"/>
      <c r="BO1366" s="165"/>
      <c r="BP1366" s="165"/>
      <c r="BQ1366" s="165"/>
      <c r="BS1366" s="6"/>
      <c r="BT1366" s="11"/>
      <c r="BU1366" s="6"/>
      <c r="BV1366" s="6"/>
    </row>
    <row r="1367" spans="1:74" ht="15.75" x14ac:dyDescent="0.25">
      <c r="A1367" s="52" t="s">
        <v>11912</v>
      </c>
      <c r="B1367" s="56"/>
      <c r="C1367" s="7" t="s">
        <v>111</v>
      </c>
      <c r="D1367" s="7" t="s">
        <v>11914</v>
      </c>
      <c r="E1367" s="7"/>
      <c r="F1367" s="64"/>
      <c r="G1367" s="6"/>
      <c r="H1367" s="6"/>
      <c r="I1367" s="10" t="s">
        <v>110</v>
      </c>
      <c r="J1367" s="11" t="s">
        <v>12042</v>
      </c>
      <c r="K1367" s="194" t="s">
        <v>510</v>
      </c>
      <c r="L1367" s="176"/>
      <c r="M1367" s="176">
        <v>1000</v>
      </c>
      <c r="N1367" s="80" t="s">
        <v>11916</v>
      </c>
      <c r="O1367" s="162"/>
      <c r="P1367" s="80" t="s">
        <v>12043</v>
      </c>
      <c r="Q1367" s="80"/>
      <c r="R1367" s="80"/>
      <c r="S1367" s="163"/>
      <c r="T1367" s="213"/>
      <c r="U1367" s="162"/>
      <c r="V1367" s="164"/>
      <c r="W1367" s="12" t="str">
        <f t="shared" si="477"/>
        <v>Mqtt1</v>
      </c>
      <c r="X1367" s="196" t="s">
        <v>12003</v>
      </c>
      <c r="Y1367" s="6" t="str">
        <f t="shared" si="478"/>
        <v>marpower/280000-hydraulic-sail/tension-cylinder</v>
      </c>
      <c r="Z1367" s="103" t="str">
        <f>IF(COUNTIF(N1367,"spare"),"","$."&amp;_xlfn.REGEXREPLACE(IF(X1367="",J1367,IF(_xlfn.REGEXTEST(J1367,"(Gen_Alm|Enbl|Ind)"),_xlfn.REGEXREPLACE(J1367,"E?\d_\d\d_",""),J1367)),"\.","_"))</f>
        <v>$.Blade_tweaker_SB_Load_Alm</v>
      </c>
      <c r="AA1367" s="12">
        <v>1</v>
      </c>
      <c r="AB1367" s="6" t="s">
        <v>197</v>
      </c>
      <c r="AC1367" s="12">
        <v>278</v>
      </c>
      <c r="AJ1367" s="80"/>
      <c r="AM1367" s="114">
        <f t="shared" si="480"/>
        <v>1367</v>
      </c>
      <c r="AN1367" s="80"/>
      <c r="AO1367" s="80"/>
      <c r="AP1367" s="80"/>
      <c r="AQ1367" s="80"/>
      <c r="AR1367" s="127" t="s">
        <v>110</v>
      </c>
      <c r="AS1367" s="80"/>
      <c r="AT1367" s="7" t="s">
        <v>17</v>
      </c>
      <c r="AU1367" s="7"/>
      <c r="AV1367" s="165" t="s">
        <v>112</v>
      </c>
      <c r="AW1367" s="126" t="str">
        <f t="shared" si="481"/>
        <v>Please consult operation manual for more information</v>
      </c>
      <c r="AX1367" s="137"/>
      <c r="AY1367" s="147"/>
      <c r="AZ1367" s="167"/>
      <c r="BA1367" s="167"/>
      <c r="BB1367" s="147" t="str">
        <f t="shared" si="482"/>
        <v>1</v>
      </c>
      <c r="BC1367" s="168"/>
      <c r="BD1367" s="165"/>
      <c r="BE1367" s="165"/>
      <c r="BF1367" s="165"/>
      <c r="BG1367" s="165"/>
      <c r="BH1367" s="165"/>
      <c r="BI1367" s="165"/>
      <c r="BJ1367" s="165"/>
      <c r="BK1367" s="165"/>
      <c r="BL1367" s="165"/>
      <c r="BM1367" s="165"/>
      <c r="BN1367" s="165"/>
      <c r="BO1367" s="165"/>
      <c r="BP1367" s="165"/>
      <c r="BQ1367" s="165"/>
      <c r="BS1367" s="6"/>
      <c r="BT1367" s="11"/>
      <c r="BU1367" s="6"/>
      <c r="BV1367" s="6"/>
    </row>
    <row r="1368" spans="1:74" ht="15.75" x14ac:dyDescent="0.25">
      <c r="A1368" s="52" t="s">
        <v>11912</v>
      </c>
      <c r="B1368" s="56"/>
      <c r="C1368" s="7" t="s">
        <v>111</v>
      </c>
      <c r="D1368" s="7" t="s">
        <v>11914</v>
      </c>
      <c r="E1368" s="7"/>
      <c r="F1368" s="64"/>
      <c r="G1368" s="6"/>
      <c r="H1368" s="6"/>
      <c r="I1368" s="10" t="s">
        <v>110</v>
      </c>
      <c r="J1368" s="11" t="s">
        <v>12044</v>
      </c>
      <c r="K1368" s="194" t="s">
        <v>510</v>
      </c>
      <c r="L1368" s="176"/>
      <c r="M1368" s="176">
        <v>1000</v>
      </c>
      <c r="N1368" s="80" t="s">
        <v>11916</v>
      </c>
      <c r="O1368" s="162"/>
      <c r="P1368" s="80" t="s">
        <v>12045</v>
      </c>
      <c r="Q1368" s="80"/>
      <c r="R1368" s="80"/>
      <c r="S1368" s="163"/>
      <c r="T1368" s="213"/>
      <c r="U1368" s="162"/>
      <c r="V1368" s="164"/>
      <c r="W1368" s="12" t="str">
        <f t="shared" si="477"/>
        <v>Mqtt1</v>
      </c>
      <c r="X1368" s="196" t="s">
        <v>12046</v>
      </c>
      <c r="Y1368" s="6" t="str">
        <f t="shared" si="478"/>
        <v>marpower/280000-hydraulic-sail/keel</v>
      </c>
      <c r="Z1368" s="103" t="str">
        <f t="shared" ref="Z1368:Z1381" si="487">IF(COUNTIF(N1368,"spare"),"","$."&amp;_xlfn.REGEXREPLACE(IF(X1368="",J1368,IF(_xlfn.REGEXTEST(J1368,"(Gen_Alm|Enbl|Ind)_"),_xlfn.REGEXREPLACE(J1368,"E?\d_\d\d_",""),J1368)),"\.","_"))</f>
        <v>$.Enbl_Stat_HMI_Keel_lift_Cyl</v>
      </c>
      <c r="AA1368" s="12">
        <v>1</v>
      </c>
      <c r="AB1368" s="6" t="s">
        <v>197</v>
      </c>
      <c r="AC1368" s="12">
        <v>310</v>
      </c>
      <c r="AJ1368" s="80"/>
      <c r="AM1368" s="114" t="str">
        <f t="shared" si="480"/>
        <v/>
      </c>
      <c r="AN1368" s="80"/>
      <c r="AO1368" s="80"/>
      <c r="AP1368" s="80"/>
      <c r="AQ1368" s="80"/>
      <c r="AR1368" s="127"/>
      <c r="AS1368" s="80"/>
      <c r="AT1368" s="7"/>
      <c r="AU1368" s="7"/>
      <c r="AV1368" s="165"/>
      <c r="AW1368" s="126" t="str">
        <f t="shared" si="481"/>
        <v/>
      </c>
      <c r="AX1368" s="137"/>
      <c r="AY1368" s="147"/>
      <c r="AZ1368" s="167"/>
      <c r="BA1368" s="167"/>
      <c r="BB1368" s="147" t="str">
        <f t="shared" si="482"/>
        <v/>
      </c>
      <c r="BC1368" s="168"/>
      <c r="BD1368" s="165"/>
      <c r="BE1368" s="165"/>
      <c r="BF1368" s="165"/>
      <c r="BG1368" s="165"/>
      <c r="BH1368" s="165"/>
      <c r="BI1368" s="165"/>
      <c r="BJ1368" s="165"/>
      <c r="BK1368" s="165"/>
      <c r="BL1368" s="165"/>
      <c r="BM1368" s="165"/>
      <c r="BN1368" s="165"/>
      <c r="BO1368" s="165"/>
      <c r="BP1368" s="165"/>
      <c r="BQ1368" s="165"/>
      <c r="BS1368" s="6"/>
      <c r="BT1368" s="11"/>
      <c r="BU1368" s="6"/>
      <c r="BV1368" s="6"/>
    </row>
    <row r="1369" spans="1:74" ht="15.75" x14ac:dyDescent="0.25">
      <c r="A1369" s="52" t="s">
        <v>11912</v>
      </c>
      <c r="B1369" s="56"/>
      <c r="C1369" s="7" t="s">
        <v>111</v>
      </c>
      <c r="D1369" s="7" t="s">
        <v>11914</v>
      </c>
      <c r="E1369" s="7"/>
      <c r="F1369" s="64"/>
      <c r="G1369" s="6"/>
      <c r="H1369" s="6"/>
      <c r="I1369" s="10" t="s">
        <v>110</v>
      </c>
      <c r="J1369" s="11" t="s">
        <v>12047</v>
      </c>
      <c r="K1369" s="194" t="s">
        <v>510</v>
      </c>
      <c r="L1369" s="176"/>
      <c r="M1369" s="176">
        <v>1000</v>
      </c>
      <c r="N1369" s="80" t="s">
        <v>11916</v>
      </c>
      <c r="O1369" s="162"/>
      <c r="P1369" s="80" t="s">
        <v>12048</v>
      </c>
      <c r="Q1369" s="80"/>
      <c r="R1369" s="80"/>
      <c r="S1369" s="163"/>
      <c r="T1369" s="213"/>
      <c r="U1369" s="162"/>
      <c r="V1369" s="164"/>
      <c r="W1369" s="12" t="str">
        <f t="shared" si="477"/>
        <v>Mqtt1</v>
      </c>
      <c r="X1369" s="196" t="s">
        <v>12046</v>
      </c>
      <c r="Y1369" s="6" t="str">
        <f t="shared" si="478"/>
        <v>marpower/280000-hydraulic-sail/keel</v>
      </c>
      <c r="Z1369" s="103" t="str">
        <f t="shared" si="487"/>
        <v>$.Gen_Alm_Keel_lift_Cyl</v>
      </c>
      <c r="AA1369" s="12">
        <v>1</v>
      </c>
      <c r="AB1369" s="6" t="s">
        <v>197</v>
      </c>
      <c r="AC1369" s="12">
        <v>313</v>
      </c>
      <c r="AJ1369" s="80"/>
      <c r="AM1369" s="114">
        <f t="shared" si="480"/>
        <v>1369</v>
      </c>
      <c r="AN1369" s="80"/>
      <c r="AO1369" s="80"/>
      <c r="AP1369" s="80"/>
      <c r="AQ1369" s="80"/>
      <c r="AR1369" s="127" t="s">
        <v>110</v>
      </c>
      <c r="AS1369" s="80"/>
      <c r="AT1369" s="7" t="s">
        <v>17</v>
      </c>
      <c r="AU1369" s="7"/>
      <c r="AV1369" s="165" t="s">
        <v>112</v>
      </c>
      <c r="AW1369" s="126" t="str">
        <f t="shared" si="481"/>
        <v>Please consult operation manual for more information</v>
      </c>
      <c r="AX1369" s="137"/>
      <c r="AY1369" s="147"/>
      <c r="AZ1369" s="167"/>
      <c r="BA1369" s="167"/>
      <c r="BB1369" s="147" t="str">
        <f t="shared" si="482"/>
        <v>1</v>
      </c>
      <c r="BC1369" s="168"/>
      <c r="BD1369" s="165"/>
      <c r="BE1369" s="165"/>
      <c r="BF1369" s="165"/>
      <c r="BG1369" s="165"/>
      <c r="BH1369" s="165"/>
      <c r="BI1369" s="165"/>
      <c r="BJ1369" s="165"/>
      <c r="BK1369" s="165"/>
      <c r="BL1369" s="165"/>
      <c r="BM1369" s="165"/>
      <c r="BN1369" s="165"/>
      <c r="BO1369" s="165"/>
      <c r="BP1369" s="165"/>
      <c r="BQ1369" s="165"/>
      <c r="BS1369" s="6"/>
      <c r="BT1369" s="11"/>
      <c r="BU1369" s="6"/>
      <c r="BV1369" s="6"/>
    </row>
    <row r="1370" spans="1:74" ht="15.75" x14ac:dyDescent="0.25">
      <c r="A1370" s="52" t="s">
        <v>11912</v>
      </c>
      <c r="B1370" s="56"/>
      <c r="C1370" s="7" t="s">
        <v>111</v>
      </c>
      <c r="D1370" s="7" t="s">
        <v>11914</v>
      </c>
      <c r="E1370" s="7"/>
      <c r="F1370" s="64"/>
      <c r="G1370" s="6"/>
      <c r="H1370" s="6"/>
      <c r="I1370" s="10" t="s">
        <v>110</v>
      </c>
      <c r="J1370" s="11" t="s">
        <v>12049</v>
      </c>
      <c r="K1370" s="194" t="s">
        <v>510</v>
      </c>
      <c r="L1370" s="176"/>
      <c r="M1370" s="176">
        <v>1000</v>
      </c>
      <c r="N1370" s="80" t="s">
        <v>11916</v>
      </c>
      <c r="O1370" s="162"/>
      <c r="P1370" s="80" t="s">
        <v>12050</v>
      </c>
      <c r="Q1370" s="80"/>
      <c r="R1370" s="80"/>
      <c r="S1370" s="163"/>
      <c r="T1370" s="213"/>
      <c r="U1370" s="162"/>
      <c r="V1370" s="164"/>
      <c r="W1370" s="12" t="str">
        <f t="shared" si="477"/>
        <v>Mqtt1</v>
      </c>
      <c r="X1370" s="196" t="s">
        <v>12046</v>
      </c>
      <c r="Y1370" s="6" t="str">
        <f t="shared" si="478"/>
        <v>marpower/280000-hydraulic-sail/keel</v>
      </c>
      <c r="Z1370" s="103" t="str">
        <f t="shared" si="487"/>
        <v>$.Ind_Keel_lift_Cyl_Up_Ext</v>
      </c>
      <c r="AA1370" s="12">
        <v>1</v>
      </c>
      <c r="AB1370" s="6" t="s">
        <v>197</v>
      </c>
      <c r="AC1370" s="12">
        <v>314</v>
      </c>
      <c r="AJ1370" s="80"/>
      <c r="AM1370" s="114" t="str">
        <f t="shared" si="480"/>
        <v/>
      </c>
      <c r="AN1370" s="80"/>
      <c r="AO1370" s="80"/>
      <c r="AP1370" s="80"/>
      <c r="AQ1370" s="80"/>
      <c r="AR1370" s="127"/>
      <c r="AS1370" s="80"/>
      <c r="AT1370" s="7"/>
      <c r="AU1370" s="7"/>
      <c r="AV1370" s="165"/>
      <c r="AW1370" s="126" t="str">
        <f t="shared" si="481"/>
        <v/>
      </c>
      <c r="AX1370" s="137"/>
      <c r="AY1370" s="147"/>
      <c r="AZ1370" s="167"/>
      <c r="BA1370" s="167"/>
      <c r="BB1370" s="147" t="str">
        <f t="shared" si="482"/>
        <v/>
      </c>
      <c r="BC1370" s="168"/>
      <c r="BD1370" s="165"/>
      <c r="BE1370" s="165"/>
      <c r="BF1370" s="165"/>
      <c r="BG1370" s="165"/>
      <c r="BH1370" s="165"/>
      <c r="BI1370" s="165"/>
      <c r="BJ1370" s="165"/>
      <c r="BK1370" s="165"/>
      <c r="BL1370" s="165"/>
      <c r="BM1370" s="165"/>
      <c r="BN1370" s="165"/>
      <c r="BO1370" s="165"/>
      <c r="BP1370" s="165"/>
      <c r="BQ1370" s="165"/>
      <c r="BS1370" s="6"/>
      <c r="BT1370" s="11"/>
      <c r="BU1370" s="6"/>
      <c r="BV1370" s="6"/>
    </row>
    <row r="1371" spans="1:74" ht="15.75" x14ac:dyDescent="0.25">
      <c r="A1371" s="52" t="s">
        <v>11912</v>
      </c>
      <c r="B1371" s="56"/>
      <c r="C1371" s="7" t="s">
        <v>111</v>
      </c>
      <c r="D1371" s="7" t="s">
        <v>11914</v>
      </c>
      <c r="E1371" s="7"/>
      <c r="F1371" s="64"/>
      <c r="G1371" s="6"/>
      <c r="H1371" s="6"/>
      <c r="I1371" s="10" t="s">
        <v>110</v>
      </c>
      <c r="J1371" s="11" t="s">
        <v>12051</v>
      </c>
      <c r="K1371" s="194" t="s">
        <v>510</v>
      </c>
      <c r="L1371" s="176"/>
      <c r="M1371" s="176">
        <v>1000</v>
      </c>
      <c r="N1371" s="80" t="s">
        <v>11916</v>
      </c>
      <c r="O1371" s="162"/>
      <c r="P1371" s="80" t="s">
        <v>12052</v>
      </c>
      <c r="Q1371" s="80"/>
      <c r="R1371" s="80"/>
      <c r="S1371" s="163"/>
      <c r="T1371" s="213"/>
      <c r="U1371" s="162"/>
      <c r="V1371" s="164"/>
      <c r="W1371" s="12" t="str">
        <f t="shared" si="477"/>
        <v>Mqtt1</v>
      </c>
      <c r="X1371" s="196" t="s">
        <v>12046</v>
      </c>
      <c r="Y1371" s="6" t="str">
        <f t="shared" si="478"/>
        <v>marpower/280000-hydraulic-sail/keel</v>
      </c>
      <c r="Z1371" s="103" t="str">
        <f t="shared" si="487"/>
        <v>$.Ind_Keel_lift_Cyl_Down_Ext</v>
      </c>
      <c r="AA1371" s="12">
        <v>1</v>
      </c>
      <c r="AB1371" s="6" t="s">
        <v>197</v>
      </c>
      <c r="AC1371" s="12">
        <v>315</v>
      </c>
      <c r="AJ1371" s="80"/>
      <c r="AM1371" s="114" t="str">
        <f t="shared" si="480"/>
        <v/>
      </c>
      <c r="AN1371" s="80"/>
      <c r="AO1371" s="80"/>
      <c r="AP1371" s="80"/>
      <c r="AQ1371" s="80"/>
      <c r="AR1371" s="127"/>
      <c r="AS1371" s="80"/>
      <c r="AT1371" s="7"/>
      <c r="AU1371" s="7"/>
      <c r="AV1371" s="165"/>
      <c r="AW1371" s="126" t="str">
        <f t="shared" si="481"/>
        <v/>
      </c>
      <c r="AX1371" s="137"/>
      <c r="AY1371" s="147"/>
      <c r="AZ1371" s="167"/>
      <c r="BA1371" s="167"/>
      <c r="BB1371" s="147" t="str">
        <f t="shared" si="482"/>
        <v/>
      </c>
      <c r="BC1371" s="168"/>
      <c r="BD1371" s="165"/>
      <c r="BE1371" s="165"/>
      <c r="BF1371" s="165"/>
      <c r="BG1371" s="165"/>
      <c r="BH1371" s="165"/>
      <c r="BI1371" s="165"/>
      <c r="BJ1371" s="165"/>
      <c r="BK1371" s="165"/>
      <c r="BL1371" s="165"/>
      <c r="BM1371" s="165"/>
      <c r="BN1371" s="165"/>
      <c r="BO1371" s="165"/>
      <c r="BP1371" s="165"/>
      <c r="BQ1371" s="165"/>
      <c r="BS1371" s="6"/>
      <c r="BT1371" s="11"/>
      <c r="BU1371" s="6"/>
      <c r="BV1371" s="6"/>
    </row>
    <row r="1372" spans="1:74" ht="15.75" x14ac:dyDescent="0.25">
      <c r="A1372" s="52" t="s">
        <v>11912</v>
      </c>
      <c r="B1372" s="56"/>
      <c r="C1372" s="7" t="s">
        <v>111</v>
      </c>
      <c r="D1372" s="7" t="s">
        <v>11914</v>
      </c>
      <c r="E1372" s="7"/>
      <c r="F1372" s="64"/>
      <c r="G1372" s="6"/>
      <c r="H1372" s="6"/>
      <c r="I1372" s="10" t="s">
        <v>110</v>
      </c>
      <c r="J1372" s="11" t="s">
        <v>12053</v>
      </c>
      <c r="K1372" s="194" t="s">
        <v>510</v>
      </c>
      <c r="L1372" s="176"/>
      <c r="M1372" s="176">
        <v>1000</v>
      </c>
      <c r="N1372" s="80" t="s">
        <v>11916</v>
      </c>
      <c r="O1372" s="162"/>
      <c r="P1372" s="80" t="s">
        <v>12054</v>
      </c>
      <c r="Q1372" s="80"/>
      <c r="R1372" s="80"/>
      <c r="S1372" s="163"/>
      <c r="T1372" s="213"/>
      <c r="U1372" s="162"/>
      <c r="V1372" s="164"/>
      <c r="W1372" s="12" t="str">
        <f t="shared" si="477"/>
        <v>Mqtt1</v>
      </c>
      <c r="X1372" s="196" t="s">
        <v>12046</v>
      </c>
      <c r="Y1372" s="6" t="str">
        <f t="shared" si="478"/>
        <v>marpower/280000-hydraulic-sail/keel</v>
      </c>
      <c r="Z1372" s="103" t="str">
        <f t="shared" si="487"/>
        <v>$.Keel_lift_Cyl_up_cycle_time_out_Alm</v>
      </c>
      <c r="AA1372" s="12">
        <v>1</v>
      </c>
      <c r="AB1372" s="6" t="s">
        <v>197</v>
      </c>
      <c r="AC1372" s="12">
        <v>316</v>
      </c>
      <c r="AJ1372" s="80"/>
      <c r="AM1372" s="114" t="str">
        <f t="shared" si="480"/>
        <v/>
      </c>
      <c r="AN1372" s="80"/>
      <c r="AO1372" s="80"/>
      <c r="AP1372" s="80"/>
      <c r="AQ1372" s="80"/>
      <c r="AR1372" s="127"/>
      <c r="AS1372" s="80"/>
      <c r="AT1372" s="7"/>
      <c r="AU1372" s="7"/>
      <c r="AV1372" s="165"/>
      <c r="AW1372" s="126" t="str">
        <f t="shared" si="481"/>
        <v/>
      </c>
      <c r="AX1372" s="137"/>
      <c r="AY1372" s="147"/>
      <c r="AZ1372" s="167"/>
      <c r="BA1372" s="167"/>
      <c r="BB1372" s="147" t="str">
        <f t="shared" si="482"/>
        <v/>
      </c>
      <c r="BC1372" s="168"/>
      <c r="BD1372" s="165"/>
      <c r="BE1372" s="165"/>
      <c r="BF1372" s="165"/>
      <c r="BG1372" s="165"/>
      <c r="BH1372" s="165"/>
      <c r="BI1372" s="165"/>
      <c r="BJ1372" s="165"/>
      <c r="BK1372" s="165"/>
      <c r="BL1372" s="165"/>
      <c r="BM1372" s="165"/>
      <c r="BN1372" s="165"/>
      <c r="BO1372" s="165"/>
      <c r="BP1372" s="165"/>
      <c r="BQ1372" s="165"/>
      <c r="BS1372" s="6"/>
      <c r="BT1372" s="11"/>
      <c r="BU1372" s="6"/>
      <c r="BV1372" s="6"/>
    </row>
    <row r="1373" spans="1:74" ht="15.75" x14ac:dyDescent="0.25">
      <c r="A1373" s="52" t="s">
        <v>11912</v>
      </c>
      <c r="B1373" s="56"/>
      <c r="C1373" s="7" t="s">
        <v>111</v>
      </c>
      <c r="D1373" s="7" t="s">
        <v>11914</v>
      </c>
      <c r="E1373" s="7"/>
      <c r="F1373" s="64"/>
      <c r="G1373" s="6"/>
      <c r="H1373" s="6"/>
      <c r="I1373" s="10" t="s">
        <v>110</v>
      </c>
      <c r="J1373" s="11" t="s">
        <v>12055</v>
      </c>
      <c r="K1373" s="194" t="s">
        <v>510</v>
      </c>
      <c r="L1373" s="176"/>
      <c r="M1373" s="176">
        <v>1000</v>
      </c>
      <c r="N1373" s="80" t="s">
        <v>11916</v>
      </c>
      <c r="O1373" s="162"/>
      <c r="P1373" s="80" t="s">
        <v>12056</v>
      </c>
      <c r="Q1373" s="80"/>
      <c r="R1373" s="80"/>
      <c r="S1373" s="163"/>
      <c r="T1373" s="213"/>
      <c r="U1373" s="162"/>
      <c r="V1373" s="164"/>
      <c r="W1373" s="12" t="str">
        <f t="shared" si="477"/>
        <v>Mqtt1</v>
      </c>
      <c r="X1373" s="196" t="s">
        <v>12046</v>
      </c>
      <c r="Y1373" s="6" t="str">
        <f t="shared" si="478"/>
        <v>marpower/280000-hydraulic-sail/keel</v>
      </c>
      <c r="Z1373" s="103" t="str">
        <f t="shared" si="487"/>
        <v>$.Keel_lift_Cyl_down_cycle_time_out_Alm</v>
      </c>
      <c r="AA1373" s="12">
        <v>1</v>
      </c>
      <c r="AB1373" s="6" t="s">
        <v>197</v>
      </c>
      <c r="AC1373" s="12">
        <v>317</v>
      </c>
      <c r="AJ1373" s="80"/>
      <c r="AM1373" s="114" t="str">
        <f t="shared" si="480"/>
        <v/>
      </c>
      <c r="AN1373" s="80"/>
      <c r="AO1373" s="80"/>
      <c r="AP1373" s="80"/>
      <c r="AQ1373" s="80"/>
      <c r="AR1373" s="127"/>
      <c r="AS1373" s="80"/>
      <c r="AT1373" s="7"/>
      <c r="AU1373" s="7"/>
      <c r="AV1373" s="165"/>
      <c r="AW1373" s="126" t="str">
        <f t="shared" si="481"/>
        <v/>
      </c>
      <c r="AX1373" s="137"/>
      <c r="AY1373" s="147"/>
      <c r="AZ1373" s="167"/>
      <c r="BA1373" s="167"/>
      <c r="BB1373" s="147" t="str">
        <f t="shared" si="482"/>
        <v/>
      </c>
      <c r="BC1373" s="168"/>
      <c r="BD1373" s="165"/>
      <c r="BE1373" s="165"/>
      <c r="BF1373" s="165"/>
      <c r="BG1373" s="165"/>
      <c r="BH1373" s="165"/>
      <c r="BI1373" s="165"/>
      <c r="BJ1373" s="165"/>
      <c r="BK1373" s="165"/>
      <c r="BL1373" s="165"/>
      <c r="BM1373" s="165"/>
      <c r="BN1373" s="165"/>
      <c r="BO1373" s="165"/>
      <c r="BP1373" s="165"/>
      <c r="BQ1373" s="165"/>
      <c r="BS1373" s="6"/>
      <c r="BT1373" s="11"/>
      <c r="BU1373" s="6"/>
      <c r="BV1373" s="6"/>
    </row>
    <row r="1374" spans="1:74" ht="15.75" x14ac:dyDescent="0.25">
      <c r="A1374" s="52" t="s">
        <v>11912</v>
      </c>
      <c r="B1374" s="56"/>
      <c r="C1374" s="7" t="s">
        <v>111</v>
      </c>
      <c r="D1374" s="7" t="s">
        <v>11914</v>
      </c>
      <c r="E1374" s="7"/>
      <c r="F1374" s="64"/>
      <c r="G1374" s="6"/>
      <c r="H1374" s="6"/>
      <c r="I1374" s="10" t="s">
        <v>110</v>
      </c>
      <c r="J1374" s="11" t="s">
        <v>12057</v>
      </c>
      <c r="K1374" s="194" t="s">
        <v>510</v>
      </c>
      <c r="L1374" s="176"/>
      <c r="M1374" s="176">
        <v>1000</v>
      </c>
      <c r="N1374" s="80" t="s">
        <v>11916</v>
      </c>
      <c r="O1374" s="162"/>
      <c r="P1374" s="80" t="s">
        <v>12058</v>
      </c>
      <c r="Q1374" s="80"/>
      <c r="R1374" s="80"/>
      <c r="S1374" s="163"/>
      <c r="T1374" s="213"/>
      <c r="U1374" s="162"/>
      <c r="V1374" s="164"/>
      <c r="W1374" s="12" t="str">
        <f t="shared" si="477"/>
        <v>Mqtt1</v>
      </c>
      <c r="X1374" s="196" t="s">
        <v>12046</v>
      </c>
      <c r="Y1374" s="6" t="str">
        <f t="shared" si="478"/>
        <v>marpower/280000-hydraulic-sail/keel</v>
      </c>
      <c r="Z1374" s="103" t="str">
        <f t="shared" si="487"/>
        <v>$.Keel_lift_Cyl_Sensor_failure_Alm</v>
      </c>
      <c r="AA1374" s="12">
        <v>1</v>
      </c>
      <c r="AB1374" s="6" t="s">
        <v>197</v>
      </c>
      <c r="AC1374" s="12">
        <v>318</v>
      </c>
      <c r="AJ1374" s="80"/>
      <c r="AM1374" s="114" t="str">
        <f t="shared" si="480"/>
        <v/>
      </c>
      <c r="AN1374" s="80"/>
      <c r="AO1374" s="80"/>
      <c r="AP1374" s="80"/>
      <c r="AQ1374" s="80"/>
      <c r="AR1374" s="127"/>
      <c r="AS1374" s="80"/>
      <c r="AT1374" s="7"/>
      <c r="AU1374" s="7"/>
      <c r="AV1374" s="165"/>
      <c r="AW1374" s="126" t="str">
        <f t="shared" si="481"/>
        <v/>
      </c>
      <c r="AX1374" s="137"/>
      <c r="AY1374" s="147"/>
      <c r="AZ1374" s="167"/>
      <c r="BA1374" s="167"/>
      <c r="BB1374" s="147" t="str">
        <f t="shared" si="482"/>
        <v/>
      </c>
      <c r="BC1374" s="168"/>
      <c r="BD1374" s="165"/>
      <c r="BE1374" s="165"/>
      <c r="BF1374" s="165"/>
      <c r="BG1374" s="165"/>
      <c r="BH1374" s="165"/>
      <c r="BI1374" s="165"/>
      <c r="BJ1374" s="165"/>
      <c r="BK1374" s="165"/>
      <c r="BL1374" s="165"/>
      <c r="BM1374" s="165"/>
      <c r="BN1374" s="165"/>
      <c r="BO1374" s="165"/>
      <c r="BP1374" s="165"/>
      <c r="BQ1374" s="165"/>
      <c r="BS1374" s="6"/>
      <c r="BT1374" s="11"/>
      <c r="BU1374" s="6"/>
      <c r="BV1374" s="6"/>
    </row>
    <row r="1375" spans="1:74" ht="15.75" x14ac:dyDescent="0.25">
      <c r="A1375" s="52" t="s">
        <v>11912</v>
      </c>
      <c r="B1375" s="56"/>
      <c r="C1375" s="7" t="s">
        <v>111</v>
      </c>
      <c r="D1375" s="7" t="s">
        <v>11914</v>
      </c>
      <c r="E1375" s="7"/>
      <c r="F1375" s="64"/>
      <c r="G1375" s="6"/>
      <c r="H1375" s="6"/>
      <c r="I1375" s="10" t="s">
        <v>110</v>
      </c>
      <c r="J1375" s="11" t="s">
        <v>12059</v>
      </c>
      <c r="K1375" s="194" t="s">
        <v>510</v>
      </c>
      <c r="L1375" s="176"/>
      <c r="M1375" s="176">
        <v>1000</v>
      </c>
      <c r="N1375" s="80" t="s">
        <v>11916</v>
      </c>
      <c r="O1375" s="162"/>
      <c r="P1375" s="80" t="s">
        <v>12060</v>
      </c>
      <c r="Q1375" s="80"/>
      <c r="R1375" s="80"/>
      <c r="S1375" s="163"/>
      <c r="T1375" s="213"/>
      <c r="U1375" s="162"/>
      <c r="V1375" s="164"/>
      <c r="W1375" s="12" t="str">
        <f t="shared" ref="W1375:W1438" si="488">IF(COUNTIF(N1375,"spare"),"","Mqtt1")</f>
        <v>Mqtt1</v>
      </c>
      <c r="X1375" s="196" t="s">
        <v>12046</v>
      </c>
      <c r="Y1375" s="6" t="str">
        <f t="shared" ref="Y1375:Y1438" si="489">LOWER(SUBSTITUTE(SUBSTITUTE(IF(COUNTIF(N1375,"spare"),"",_xlfn.CONCAT("marpower/",IF(X1375&lt;&gt;"",N1375&amp;"/"&amp;X1375,N1375)))," ","-"),"_","-"))</f>
        <v>marpower/280000-hydraulic-sail/keel</v>
      </c>
      <c r="Z1375" s="103" t="str">
        <f t="shared" si="487"/>
        <v>$.Enbl_Stat_HMI_Keel_lock_Cyl</v>
      </c>
      <c r="AA1375" s="12">
        <v>1</v>
      </c>
      <c r="AB1375" s="6" t="s">
        <v>197</v>
      </c>
      <c r="AC1375" s="12">
        <v>320</v>
      </c>
      <c r="AJ1375" s="80"/>
      <c r="AM1375" s="114" t="str">
        <f t="shared" ref="AM1375:AM1438" si="490">IF(ISBLANK(AT1375),"",ROW())</f>
        <v/>
      </c>
      <c r="AN1375" s="80"/>
      <c r="AO1375" s="80"/>
      <c r="AP1375" s="80"/>
      <c r="AQ1375" s="80"/>
      <c r="AR1375" s="127"/>
      <c r="AS1375" s="80"/>
      <c r="AT1375" s="7"/>
      <c r="AU1375" s="7"/>
      <c r="AV1375" s="165"/>
      <c r="AW1375" s="126" t="str">
        <f t="shared" ref="AW1375:AW1438" si="491">IF(ISNUMBER(AM1375),"Please consult operation manual for more information","")</f>
        <v/>
      </c>
      <c r="AX1375" s="137"/>
      <c r="AY1375" s="147"/>
      <c r="AZ1375" s="167"/>
      <c r="BA1375" s="167"/>
      <c r="BB1375" s="147" t="str">
        <f t="shared" ref="BB1375:BB1438" si="492">IF(ISNUMBER(AM1375),"1","")</f>
        <v/>
      </c>
      <c r="BC1375" s="168"/>
      <c r="BD1375" s="165"/>
      <c r="BE1375" s="165"/>
      <c r="BF1375" s="165"/>
      <c r="BG1375" s="165"/>
      <c r="BH1375" s="165"/>
      <c r="BI1375" s="165"/>
      <c r="BJ1375" s="165"/>
      <c r="BK1375" s="165"/>
      <c r="BL1375" s="165"/>
      <c r="BM1375" s="165"/>
      <c r="BN1375" s="165"/>
      <c r="BO1375" s="165"/>
      <c r="BP1375" s="165"/>
      <c r="BQ1375" s="165"/>
      <c r="BS1375" s="6"/>
      <c r="BT1375" s="11"/>
      <c r="BU1375" s="6"/>
      <c r="BV1375" s="6"/>
    </row>
    <row r="1376" spans="1:74" ht="15.75" x14ac:dyDescent="0.25">
      <c r="A1376" s="52" t="s">
        <v>11912</v>
      </c>
      <c r="B1376" s="56"/>
      <c r="C1376" s="7" t="s">
        <v>111</v>
      </c>
      <c r="D1376" s="7" t="s">
        <v>11914</v>
      </c>
      <c r="E1376" s="7"/>
      <c r="F1376" s="64"/>
      <c r="G1376" s="6"/>
      <c r="H1376" s="6"/>
      <c r="I1376" s="10" t="s">
        <v>110</v>
      </c>
      <c r="J1376" s="11" t="s">
        <v>12061</v>
      </c>
      <c r="K1376" s="194" t="s">
        <v>510</v>
      </c>
      <c r="L1376" s="176"/>
      <c r="M1376" s="176">
        <v>1000</v>
      </c>
      <c r="N1376" s="80" t="s">
        <v>11916</v>
      </c>
      <c r="O1376" s="162"/>
      <c r="P1376" s="80" t="s">
        <v>12062</v>
      </c>
      <c r="Q1376" s="80"/>
      <c r="R1376" s="80"/>
      <c r="S1376" s="163"/>
      <c r="T1376" s="213"/>
      <c r="U1376" s="162"/>
      <c r="V1376" s="164"/>
      <c r="W1376" s="12" t="str">
        <f t="shared" si="488"/>
        <v>Mqtt1</v>
      </c>
      <c r="X1376" s="196" t="s">
        <v>12046</v>
      </c>
      <c r="Y1376" s="6" t="str">
        <f t="shared" si="489"/>
        <v>marpower/280000-hydraulic-sail/keel</v>
      </c>
      <c r="Z1376" s="103" t="str">
        <f t="shared" si="487"/>
        <v>$.Gen_Alm_Keel_lock_Cyl</v>
      </c>
      <c r="AA1376" s="12">
        <v>1</v>
      </c>
      <c r="AB1376" s="6" t="s">
        <v>197</v>
      </c>
      <c r="AC1376" s="12">
        <v>323</v>
      </c>
      <c r="AJ1376" s="80"/>
      <c r="AM1376" s="114">
        <f t="shared" si="490"/>
        <v>1376</v>
      </c>
      <c r="AN1376" s="80"/>
      <c r="AO1376" s="80"/>
      <c r="AP1376" s="80"/>
      <c r="AQ1376" s="80"/>
      <c r="AR1376" s="127" t="s">
        <v>110</v>
      </c>
      <c r="AS1376" s="80"/>
      <c r="AT1376" s="7" t="s">
        <v>17</v>
      </c>
      <c r="AU1376" s="7"/>
      <c r="AV1376" s="165" t="s">
        <v>112</v>
      </c>
      <c r="AW1376" s="126" t="str">
        <f t="shared" si="491"/>
        <v>Please consult operation manual for more information</v>
      </c>
      <c r="AX1376" s="137"/>
      <c r="AY1376" s="147"/>
      <c r="AZ1376" s="167"/>
      <c r="BA1376" s="167"/>
      <c r="BB1376" s="147" t="str">
        <f t="shared" si="492"/>
        <v>1</v>
      </c>
      <c r="BC1376" s="168"/>
      <c r="BD1376" s="165"/>
      <c r="BE1376" s="165"/>
      <c r="BF1376" s="165"/>
      <c r="BG1376" s="165"/>
      <c r="BH1376" s="165"/>
      <c r="BI1376" s="165"/>
      <c r="BJ1376" s="165"/>
      <c r="BK1376" s="165"/>
      <c r="BL1376" s="165"/>
      <c r="BM1376" s="165"/>
      <c r="BN1376" s="165"/>
      <c r="BO1376" s="165"/>
      <c r="BP1376" s="165"/>
      <c r="BQ1376" s="165"/>
      <c r="BS1376" s="6"/>
      <c r="BT1376" s="11"/>
      <c r="BU1376" s="6"/>
      <c r="BV1376" s="6"/>
    </row>
    <row r="1377" spans="1:74" ht="15.75" x14ac:dyDescent="0.25">
      <c r="A1377" s="52" t="s">
        <v>11912</v>
      </c>
      <c r="B1377" s="56"/>
      <c r="C1377" s="7" t="s">
        <v>111</v>
      </c>
      <c r="D1377" s="7" t="s">
        <v>11914</v>
      </c>
      <c r="E1377" s="7"/>
      <c r="F1377" s="64"/>
      <c r="G1377" s="6"/>
      <c r="H1377" s="6"/>
      <c r="I1377" s="10" t="s">
        <v>110</v>
      </c>
      <c r="J1377" s="11" t="s">
        <v>12063</v>
      </c>
      <c r="K1377" s="194" t="s">
        <v>510</v>
      </c>
      <c r="L1377" s="176"/>
      <c r="M1377" s="176">
        <v>1000</v>
      </c>
      <c r="N1377" s="80" t="s">
        <v>11916</v>
      </c>
      <c r="O1377" s="162"/>
      <c r="P1377" s="80" t="s">
        <v>12064</v>
      </c>
      <c r="Q1377" s="80"/>
      <c r="R1377" s="80"/>
      <c r="S1377" s="163"/>
      <c r="T1377" s="213"/>
      <c r="U1377" s="162"/>
      <c r="V1377" s="164"/>
      <c r="W1377" s="12" t="str">
        <f t="shared" si="488"/>
        <v>Mqtt1</v>
      </c>
      <c r="X1377" s="196" t="s">
        <v>12046</v>
      </c>
      <c r="Y1377" s="6" t="str">
        <f t="shared" si="489"/>
        <v>marpower/280000-hydraulic-sail/keel</v>
      </c>
      <c r="Z1377" s="103" t="str">
        <f t="shared" si="487"/>
        <v>$.Ind_Keel_lift_Cyl_Locked_Ext</v>
      </c>
      <c r="AA1377" s="12">
        <v>1</v>
      </c>
      <c r="AB1377" s="6" t="s">
        <v>197</v>
      </c>
      <c r="AC1377" s="12">
        <v>324</v>
      </c>
      <c r="AJ1377" s="80"/>
      <c r="AM1377" s="114" t="str">
        <f t="shared" si="490"/>
        <v/>
      </c>
      <c r="AN1377" s="80"/>
      <c r="AO1377" s="80"/>
      <c r="AP1377" s="80"/>
      <c r="AQ1377" s="80"/>
      <c r="AR1377" s="127"/>
      <c r="AS1377" s="80"/>
      <c r="AT1377" s="7"/>
      <c r="AU1377" s="7"/>
      <c r="AV1377" s="165"/>
      <c r="AW1377" s="126" t="str">
        <f t="shared" si="491"/>
        <v/>
      </c>
      <c r="AX1377" s="137"/>
      <c r="AY1377" s="147"/>
      <c r="AZ1377" s="167"/>
      <c r="BA1377" s="167"/>
      <c r="BB1377" s="147" t="str">
        <f t="shared" si="492"/>
        <v/>
      </c>
      <c r="BC1377" s="168"/>
      <c r="BD1377" s="165"/>
      <c r="BE1377" s="165"/>
      <c r="BF1377" s="165"/>
      <c r="BG1377" s="165"/>
      <c r="BH1377" s="165"/>
      <c r="BI1377" s="165"/>
      <c r="BJ1377" s="165"/>
      <c r="BK1377" s="165"/>
      <c r="BL1377" s="165"/>
      <c r="BM1377" s="165"/>
      <c r="BN1377" s="165"/>
      <c r="BO1377" s="165"/>
      <c r="BP1377" s="165"/>
      <c r="BQ1377" s="165"/>
      <c r="BS1377" s="6"/>
      <c r="BT1377" s="11"/>
      <c r="BU1377" s="6"/>
      <c r="BV1377" s="6"/>
    </row>
    <row r="1378" spans="1:74" ht="15.75" x14ac:dyDescent="0.25">
      <c r="A1378" s="52" t="s">
        <v>11912</v>
      </c>
      <c r="B1378" s="56"/>
      <c r="C1378" s="7" t="s">
        <v>111</v>
      </c>
      <c r="D1378" s="7" t="s">
        <v>11914</v>
      </c>
      <c r="E1378" s="7"/>
      <c r="F1378" s="64"/>
      <c r="G1378" s="6"/>
      <c r="H1378" s="6"/>
      <c r="I1378" s="10" t="s">
        <v>110</v>
      </c>
      <c r="J1378" s="11" t="s">
        <v>12065</v>
      </c>
      <c r="K1378" s="194" t="s">
        <v>510</v>
      </c>
      <c r="L1378" s="176"/>
      <c r="M1378" s="176">
        <v>1000</v>
      </c>
      <c r="N1378" s="80" t="s">
        <v>11916</v>
      </c>
      <c r="O1378" s="162"/>
      <c r="P1378" s="80" t="s">
        <v>12066</v>
      </c>
      <c r="Q1378" s="80"/>
      <c r="R1378" s="80"/>
      <c r="S1378" s="163"/>
      <c r="T1378" s="213"/>
      <c r="U1378" s="162"/>
      <c r="V1378" s="164"/>
      <c r="W1378" s="12" t="str">
        <f t="shared" si="488"/>
        <v>Mqtt1</v>
      </c>
      <c r="X1378" s="196" t="s">
        <v>12046</v>
      </c>
      <c r="Y1378" s="6" t="str">
        <f t="shared" si="489"/>
        <v>marpower/280000-hydraulic-sail/keel</v>
      </c>
      <c r="Z1378" s="103" t="str">
        <f t="shared" si="487"/>
        <v>$.Ind_Keel_lift_Cyl_Unlocked_Ext</v>
      </c>
      <c r="AA1378" s="12">
        <v>1</v>
      </c>
      <c r="AB1378" s="6" t="s">
        <v>197</v>
      </c>
      <c r="AC1378" s="12">
        <v>325</v>
      </c>
      <c r="AJ1378" s="80"/>
      <c r="AM1378" s="114" t="str">
        <f t="shared" si="490"/>
        <v/>
      </c>
      <c r="AN1378" s="80"/>
      <c r="AO1378" s="80"/>
      <c r="AP1378" s="80"/>
      <c r="AQ1378" s="80"/>
      <c r="AR1378" s="127"/>
      <c r="AS1378" s="80"/>
      <c r="AT1378" s="7"/>
      <c r="AU1378" s="7"/>
      <c r="AV1378" s="165"/>
      <c r="AW1378" s="126" t="str">
        <f t="shared" si="491"/>
        <v/>
      </c>
      <c r="AX1378" s="137"/>
      <c r="AY1378" s="147"/>
      <c r="AZ1378" s="167"/>
      <c r="BA1378" s="167"/>
      <c r="BB1378" s="147" t="str">
        <f t="shared" si="492"/>
        <v/>
      </c>
      <c r="BC1378" s="168"/>
      <c r="BD1378" s="165"/>
      <c r="BE1378" s="165"/>
      <c r="BF1378" s="165"/>
      <c r="BG1378" s="165"/>
      <c r="BH1378" s="165"/>
      <c r="BI1378" s="165"/>
      <c r="BJ1378" s="165"/>
      <c r="BK1378" s="165"/>
      <c r="BL1378" s="165"/>
      <c r="BM1378" s="165"/>
      <c r="BN1378" s="165"/>
      <c r="BO1378" s="165"/>
      <c r="BP1378" s="165"/>
      <c r="BQ1378" s="165"/>
      <c r="BS1378" s="6"/>
      <c r="BT1378" s="11"/>
      <c r="BU1378" s="6"/>
      <c r="BV1378" s="6"/>
    </row>
    <row r="1379" spans="1:74" ht="15.75" x14ac:dyDescent="0.25">
      <c r="A1379" s="52" t="s">
        <v>11912</v>
      </c>
      <c r="B1379" s="56"/>
      <c r="C1379" s="7" t="s">
        <v>111</v>
      </c>
      <c r="D1379" s="7" t="s">
        <v>11914</v>
      </c>
      <c r="E1379" s="7"/>
      <c r="F1379" s="64"/>
      <c r="G1379" s="6"/>
      <c r="H1379" s="6"/>
      <c r="I1379" s="10" t="s">
        <v>110</v>
      </c>
      <c r="J1379" s="11" t="s">
        <v>12067</v>
      </c>
      <c r="K1379" s="194" t="s">
        <v>510</v>
      </c>
      <c r="L1379" s="176"/>
      <c r="M1379" s="176">
        <v>1000</v>
      </c>
      <c r="N1379" s="80" t="s">
        <v>11916</v>
      </c>
      <c r="O1379" s="162"/>
      <c r="P1379" s="80" t="s">
        <v>12068</v>
      </c>
      <c r="Q1379" s="80"/>
      <c r="R1379" s="80"/>
      <c r="S1379" s="163"/>
      <c r="T1379" s="213"/>
      <c r="U1379" s="162"/>
      <c r="V1379" s="164"/>
      <c r="W1379" s="12" t="str">
        <f t="shared" si="488"/>
        <v>Mqtt1</v>
      </c>
      <c r="X1379" s="196" t="s">
        <v>12046</v>
      </c>
      <c r="Y1379" s="6" t="str">
        <f t="shared" si="489"/>
        <v>marpower/280000-hydraulic-sail/keel</v>
      </c>
      <c r="Z1379" s="103" t="str">
        <f t="shared" si="487"/>
        <v>$.Keel_lock_Cyl_lock_Alm</v>
      </c>
      <c r="AA1379" s="12">
        <v>1</v>
      </c>
      <c r="AB1379" s="6" t="s">
        <v>197</v>
      </c>
      <c r="AC1379" s="12">
        <v>326</v>
      </c>
      <c r="AJ1379" s="80"/>
      <c r="AM1379" s="114" t="str">
        <f t="shared" si="490"/>
        <v/>
      </c>
      <c r="AN1379" s="80"/>
      <c r="AO1379" s="80"/>
      <c r="AP1379" s="80"/>
      <c r="AQ1379" s="80"/>
      <c r="AR1379" s="127"/>
      <c r="AS1379" s="80"/>
      <c r="AT1379" s="7"/>
      <c r="AU1379" s="7"/>
      <c r="AV1379" s="165"/>
      <c r="AW1379" s="126" t="str">
        <f t="shared" si="491"/>
        <v/>
      </c>
      <c r="AX1379" s="137"/>
      <c r="AY1379" s="147"/>
      <c r="AZ1379" s="167"/>
      <c r="BA1379" s="167"/>
      <c r="BB1379" s="147" t="str">
        <f t="shared" si="492"/>
        <v/>
      </c>
      <c r="BC1379" s="168"/>
      <c r="BD1379" s="165"/>
      <c r="BE1379" s="165"/>
      <c r="BF1379" s="165"/>
      <c r="BG1379" s="165"/>
      <c r="BH1379" s="165"/>
      <c r="BI1379" s="165"/>
      <c r="BJ1379" s="165"/>
      <c r="BK1379" s="165"/>
      <c r="BL1379" s="165"/>
      <c r="BM1379" s="165"/>
      <c r="BN1379" s="165"/>
      <c r="BO1379" s="165"/>
      <c r="BP1379" s="165"/>
      <c r="BQ1379" s="165"/>
      <c r="BS1379" s="6"/>
      <c r="BT1379" s="11"/>
      <c r="BU1379" s="6"/>
      <c r="BV1379" s="6"/>
    </row>
    <row r="1380" spans="1:74" ht="15.75" x14ac:dyDescent="0.25">
      <c r="A1380" s="52" t="s">
        <v>11912</v>
      </c>
      <c r="B1380" s="56"/>
      <c r="C1380" s="7" t="s">
        <v>111</v>
      </c>
      <c r="D1380" s="7" t="s">
        <v>11914</v>
      </c>
      <c r="E1380" s="7"/>
      <c r="F1380" s="64"/>
      <c r="G1380" s="6"/>
      <c r="H1380" s="6"/>
      <c r="I1380" s="10" t="s">
        <v>110</v>
      </c>
      <c r="J1380" s="11" t="s">
        <v>12069</v>
      </c>
      <c r="K1380" s="194" t="s">
        <v>510</v>
      </c>
      <c r="L1380" s="176"/>
      <c r="M1380" s="176">
        <v>1000</v>
      </c>
      <c r="N1380" s="80" t="s">
        <v>11916</v>
      </c>
      <c r="O1380" s="162"/>
      <c r="P1380" s="80" t="s">
        <v>12070</v>
      </c>
      <c r="Q1380" s="80"/>
      <c r="R1380" s="80"/>
      <c r="S1380" s="163"/>
      <c r="T1380" s="213"/>
      <c r="U1380" s="162"/>
      <c r="V1380" s="164"/>
      <c r="W1380" s="12" t="str">
        <f t="shared" si="488"/>
        <v>Mqtt1</v>
      </c>
      <c r="X1380" s="196" t="s">
        <v>12046</v>
      </c>
      <c r="Y1380" s="6" t="str">
        <f t="shared" si="489"/>
        <v>marpower/280000-hydraulic-sail/keel</v>
      </c>
      <c r="Z1380" s="103" t="str">
        <f t="shared" si="487"/>
        <v>$.Enbl_Stat_HMI_Keel_spare</v>
      </c>
      <c r="AA1380" s="12">
        <v>1</v>
      </c>
      <c r="AB1380" s="6" t="s">
        <v>197</v>
      </c>
      <c r="AC1380" s="12">
        <v>330</v>
      </c>
      <c r="AJ1380" s="80"/>
      <c r="AM1380" s="114" t="str">
        <f t="shared" si="490"/>
        <v/>
      </c>
      <c r="AN1380" s="80"/>
      <c r="AO1380" s="80"/>
      <c r="AP1380" s="80"/>
      <c r="AQ1380" s="80"/>
      <c r="AR1380" s="127"/>
      <c r="AS1380" s="80"/>
      <c r="AT1380" s="7"/>
      <c r="AU1380" s="7"/>
      <c r="AV1380" s="165"/>
      <c r="AW1380" s="126" t="str">
        <f t="shared" si="491"/>
        <v/>
      </c>
      <c r="AX1380" s="137"/>
      <c r="AY1380" s="147"/>
      <c r="AZ1380" s="167"/>
      <c r="BA1380" s="167"/>
      <c r="BB1380" s="147" t="str">
        <f t="shared" si="492"/>
        <v/>
      </c>
      <c r="BC1380" s="168"/>
      <c r="BD1380" s="165"/>
      <c r="BE1380" s="165"/>
      <c r="BF1380" s="165"/>
      <c r="BG1380" s="165"/>
      <c r="BH1380" s="165"/>
      <c r="BI1380" s="165"/>
      <c r="BJ1380" s="165"/>
      <c r="BK1380" s="165"/>
      <c r="BL1380" s="165"/>
      <c r="BM1380" s="165"/>
      <c r="BN1380" s="165"/>
      <c r="BO1380" s="165"/>
      <c r="BP1380" s="165"/>
      <c r="BQ1380" s="165"/>
      <c r="BS1380" s="6"/>
      <c r="BT1380" s="11"/>
      <c r="BU1380" s="6"/>
      <c r="BV1380" s="6"/>
    </row>
    <row r="1381" spans="1:74" ht="15.75" x14ac:dyDescent="0.25">
      <c r="A1381" s="52" t="s">
        <v>11912</v>
      </c>
      <c r="B1381" s="56"/>
      <c r="C1381" s="7" t="s">
        <v>111</v>
      </c>
      <c r="D1381" s="7" t="s">
        <v>11914</v>
      </c>
      <c r="E1381" s="7"/>
      <c r="F1381" s="64"/>
      <c r="G1381" s="6"/>
      <c r="H1381" s="6"/>
      <c r="I1381" s="10" t="s">
        <v>110</v>
      </c>
      <c r="J1381" s="11" t="s">
        <v>12071</v>
      </c>
      <c r="K1381" s="194" t="s">
        <v>510</v>
      </c>
      <c r="L1381" s="176"/>
      <c r="M1381" s="176">
        <v>1000</v>
      </c>
      <c r="N1381" s="80" t="s">
        <v>11916</v>
      </c>
      <c r="O1381" s="162"/>
      <c r="P1381" s="80" t="s">
        <v>12072</v>
      </c>
      <c r="Q1381" s="80"/>
      <c r="R1381" s="80"/>
      <c r="S1381" s="163"/>
      <c r="T1381" s="213"/>
      <c r="U1381" s="162"/>
      <c r="V1381" s="164"/>
      <c r="W1381" s="12" t="str">
        <f t="shared" si="488"/>
        <v>Mqtt1</v>
      </c>
      <c r="X1381" s="196" t="s">
        <v>12046</v>
      </c>
      <c r="Y1381" s="6" t="str">
        <f t="shared" si="489"/>
        <v>marpower/280000-hydraulic-sail/keel</v>
      </c>
      <c r="Z1381" s="103" t="str">
        <f t="shared" si="487"/>
        <v>$.Gen_Alm_Keel_spare</v>
      </c>
      <c r="AA1381" s="12">
        <v>1</v>
      </c>
      <c r="AB1381" s="6" t="s">
        <v>197</v>
      </c>
      <c r="AC1381" s="12">
        <v>333</v>
      </c>
      <c r="AJ1381" s="80"/>
      <c r="AM1381" s="114">
        <f t="shared" si="490"/>
        <v>1381</v>
      </c>
      <c r="AN1381" s="80"/>
      <c r="AO1381" s="80"/>
      <c r="AP1381" s="80"/>
      <c r="AQ1381" s="80"/>
      <c r="AR1381" s="127" t="s">
        <v>110</v>
      </c>
      <c r="AS1381" s="80"/>
      <c r="AT1381" s="7" t="s">
        <v>17</v>
      </c>
      <c r="AU1381" s="7"/>
      <c r="AV1381" s="165" t="s">
        <v>112</v>
      </c>
      <c r="AW1381" s="126" t="str">
        <f t="shared" si="491"/>
        <v>Please consult operation manual for more information</v>
      </c>
      <c r="AX1381" s="137"/>
      <c r="AY1381" s="147"/>
      <c r="AZ1381" s="167"/>
      <c r="BA1381" s="167"/>
      <c r="BB1381" s="147" t="str">
        <f t="shared" si="492"/>
        <v>1</v>
      </c>
      <c r="BC1381" s="168"/>
      <c r="BD1381" s="165"/>
      <c r="BE1381" s="165"/>
      <c r="BF1381" s="165"/>
      <c r="BG1381" s="165"/>
      <c r="BH1381" s="165"/>
      <c r="BI1381" s="165"/>
      <c r="BJ1381" s="165"/>
      <c r="BK1381" s="165"/>
      <c r="BL1381" s="165"/>
      <c r="BM1381" s="165"/>
      <c r="BN1381" s="165"/>
      <c r="BO1381" s="165"/>
      <c r="BP1381" s="165"/>
      <c r="BQ1381" s="165"/>
      <c r="BS1381" s="6"/>
      <c r="BT1381" s="11"/>
      <c r="BU1381" s="6"/>
      <c r="BV1381" s="6"/>
    </row>
    <row r="1382" spans="1:74" ht="15.75" x14ac:dyDescent="0.25">
      <c r="A1382" s="52" t="s">
        <v>11912</v>
      </c>
      <c r="B1382" s="56"/>
      <c r="C1382" s="7" t="s">
        <v>111</v>
      </c>
      <c r="D1382" s="7" t="s">
        <v>11914</v>
      </c>
      <c r="E1382" s="7"/>
      <c r="F1382" s="64"/>
      <c r="G1382" s="6"/>
      <c r="H1382" s="6"/>
      <c r="I1382" s="10" t="s">
        <v>110</v>
      </c>
      <c r="J1382" s="11" t="s">
        <v>12073</v>
      </c>
      <c r="K1382" s="194" t="s">
        <v>510</v>
      </c>
      <c r="L1382" s="176"/>
      <c r="M1382" s="176">
        <v>1000</v>
      </c>
      <c r="N1382" s="80" t="s">
        <v>11916</v>
      </c>
      <c r="O1382" s="162"/>
      <c r="P1382" s="80" t="s">
        <v>12074</v>
      </c>
      <c r="Q1382" s="80"/>
      <c r="R1382" s="80"/>
      <c r="S1382" s="163"/>
      <c r="T1382" s="213"/>
      <c r="U1382" s="162"/>
      <c r="V1382" s="164"/>
      <c r="W1382" s="12" t="str">
        <f t="shared" si="488"/>
        <v>Mqtt1</v>
      </c>
      <c r="X1382" s="196" t="s">
        <v>12075</v>
      </c>
      <c r="Y1382" s="6" t="str">
        <f t="shared" si="489"/>
        <v>marpower/280000-hydraulic-sail/furler</v>
      </c>
      <c r="Z1382" s="103" t="str">
        <f>IF(COUNTIF(N1382,"spare"),"","$."&amp;_xlfn.REGEXREPLACE(IF(X1382="",J1382,_xlfn.REGEXREPLACE(IF(_xlfn.REGEXTEST(J1382,"(Gen_Alm|Enbl|Ind)"),_xlfn.REGEXREPLACE(J1382,"E?\d_\d\d_",""),J1382),"_(F|f)urler","")),"\.","_"))</f>
        <v>$.Enbl_Stat_HMI_Miz_headsail</v>
      </c>
      <c r="AA1382" s="12">
        <v>1</v>
      </c>
      <c r="AB1382" s="6" t="s">
        <v>197</v>
      </c>
      <c r="AC1382" s="12">
        <v>410</v>
      </c>
      <c r="AJ1382" s="80"/>
      <c r="AM1382" s="114" t="str">
        <f t="shared" si="490"/>
        <v/>
      </c>
      <c r="AN1382" s="80"/>
      <c r="AO1382" s="80"/>
      <c r="AP1382" s="80"/>
      <c r="AQ1382" s="80"/>
      <c r="AR1382" s="127"/>
      <c r="AS1382" s="80"/>
      <c r="AT1382" s="7"/>
      <c r="AU1382" s="7"/>
      <c r="AV1382" s="165"/>
      <c r="AW1382" s="126" t="str">
        <f t="shared" si="491"/>
        <v/>
      </c>
      <c r="AX1382" s="137"/>
      <c r="AY1382" s="147"/>
      <c r="AZ1382" s="167"/>
      <c r="BA1382" s="167"/>
      <c r="BB1382" s="147" t="str">
        <f t="shared" si="492"/>
        <v/>
      </c>
      <c r="BC1382" s="168"/>
      <c r="BD1382" s="165"/>
      <c r="BE1382" s="165"/>
      <c r="BF1382" s="165"/>
      <c r="BG1382" s="165"/>
      <c r="BH1382" s="165"/>
      <c r="BI1382" s="165"/>
      <c r="BJ1382" s="165"/>
      <c r="BK1382" s="165"/>
      <c r="BL1382" s="165"/>
      <c r="BM1382" s="165"/>
      <c r="BN1382" s="165"/>
      <c r="BO1382" s="165"/>
      <c r="BP1382" s="165"/>
      <c r="BQ1382" s="165"/>
      <c r="BS1382" s="6"/>
      <c r="BT1382" s="11"/>
      <c r="BU1382" s="6"/>
      <c r="BV1382" s="6"/>
    </row>
    <row r="1383" spans="1:74" ht="15.75" x14ac:dyDescent="0.25">
      <c r="A1383" s="52" t="s">
        <v>11912</v>
      </c>
      <c r="B1383" s="56"/>
      <c r="C1383" s="7" t="s">
        <v>111</v>
      </c>
      <c r="D1383" s="7" t="s">
        <v>11914</v>
      </c>
      <c r="E1383" s="7"/>
      <c r="F1383" s="64"/>
      <c r="G1383" s="6"/>
      <c r="H1383" s="6"/>
      <c r="I1383" s="10" t="s">
        <v>110</v>
      </c>
      <c r="J1383" s="11" t="s">
        <v>12076</v>
      </c>
      <c r="K1383" s="194" t="s">
        <v>510</v>
      </c>
      <c r="L1383" s="176"/>
      <c r="M1383" s="176">
        <v>1000</v>
      </c>
      <c r="N1383" s="80" t="s">
        <v>11916</v>
      </c>
      <c r="O1383" s="162"/>
      <c r="P1383" s="80" t="s">
        <v>12077</v>
      </c>
      <c r="Q1383" s="80"/>
      <c r="R1383" s="80"/>
      <c r="S1383" s="163"/>
      <c r="T1383" s="213"/>
      <c r="U1383" s="162"/>
      <c r="V1383" s="164"/>
      <c r="W1383" s="12" t="str">
        <f t="shared" si="488"/>
        <v>Mqtt1</v>
      </c>
      <c r="X1383" s="196" t="s">
        <v>12075</v>
      </c>
      <c r="Y1383" s="6" t="str">
        <f t="shared" si="489"/>
        <v>marpower/280000-hydraulic-sail/furler</v>
      </c>
      <c r="Z1383" s="103" t="str">
        <f>IF(COUNTIF(N1383,"spare"),"","$."&amp;_xlfn.REGEXREPLACE(IF(X1383="",J1383,_xlfn.REGEXREPLACE(IF(_xlfn.REGEXTEST(J1383,"(Gen_Alm|Enbl|Ind)"),_xlfn.REGEXREPLACE(J1383,"E?\d_\d\d_",""),J1383),"_(F|f)urler","")),"\.","_"))</f>
        <v>$.Gen_Alm_Miz_headsail</v>
      </c>
      <c r="AA1383" s="12">
        <v>1</v>
      </c>
      <c r="AB1383" s="6" t="s">
        <v>197</v>
      </c>
      <c r="AC1383" s="12">
        <v>413</v>
      </c>
      <c r="AJ1383" s="80"/>
      <c r="AM1383" s="114">
        <f t="shared" si="490"/>
        <v>1383</v>
      </c>
      <c r="AN1383" s="80"/>
      <c r="AO1383" s="80"/>
      <c r="AP1383" s="80"/>
      <c r="AQ1383" s="80"/>
      <c r="AR1383" s="127" t="s">
        <v>110</v>
      </c>
      <c r="AS1383" s="80"/>
      <c r="AT1383" s="7" t="s">
        <v>17</v>
      </c>
      <c r="AU1383" s="7"/>
      <c r="AV1383" s="165" t="s">
        <v>112</v>
      </c>
      <c r="AW1383" s="126" t="str">
        <f t="shared" si="491"/>
        <v>Please consult operation manual for more information</v>
      </c>
      <c r="AX1383" s="137"/>
      <c r="AY1383" s="147"/>
      <c r="AZ1383" s="167"/>
      <c r="BA1383" s="167"/>
      <c r="BB1383" s="147" t="str">
        <f t="shared" si="492"/>
        <v>1</v>
      </c>
      <c r="BC1383" s="168"/>
      <c r="BD1383" s="165"/>
      <c r="BE1383" s="165"/>
      <c r="BF1383" s="165"/>
      <c r="BG1383" s="165"/>
      <c r="BH1383" s="165"/>
      <c r="BI1383" s="165"/>
      <c r="BJ1383" s="165"/>
      <c r="BK1383" s="165"/>
      <c r="BL1383" s="165"/>
      <c r="BM1383" s="165"/>
      <c r="BN1383" s="165"/>
      <c r="BO1383" s="165"/>
      <c r="BP1383" s="165"/>
      <c r="BQ1383" s="165"/>
      <c r="BS1383" s="6"/>
      <c r="BT1383" s="11"/>
      <c r="BU1383" s="6"/>
      <c r="BV1383" s="6"/>
    </row>
    <row r="1384" spans="1:74" ht="15.75" x14ac:dyDescent="0.25">
      <c r="A1384" s="52" t="s">
        <v>11912</v>
      </c>
      <c r="B1384" s="56"/>
      <c r="C1384" s="7" t="s">
        <v>111</v>
      </c>
      <c r="D1384" s="7" t="s">
        <v>11914</v>
      </c>
      <c r="E1384" s="7"/>
      <c r="F1384" s="64"/>
      <c r="G1384" s="6"/>
      <c r="H1384" s="6"/>
      <c r="I1384" s="10" t="s">
        <v>110</v>
      </c>
      <c r="J1384" s="11" t="s">
        <v>12078</v>
      </c>
      <c r="K1384" s="194" t="s">
        <v>510</v>
      </c>
      <c r="L1384" s="176"/>
      <c r="M1384" s="176">
        <v>1000</v>
      </c>
      <c r="N1384" s="80" t="s">
        <v>11916</v>
      </c>
      <c r="O1384" s="162"/>
      <c r="P1384" s="80" t="s">
        <v>12079</v>
      </c>
      <c r="Q1384" s="80"/>
      <c r="R1384" s="80"/>
      <c r="S1384" s="163"/>
      <c r="T1384" s="213"/>
      <c r="U1384" s="162"/>
      <c r="V1384" s="164"/>
      <c r="W1384" s="12" t="str">
        <f t="shared" si="488"/>
        <v>Mqtt1</v>
      </c>
      <c r="X1384" s="196" t="s">
        <v>12003</v>
      </c>
      <c r="Y1384" s="6" t="str">
        <f t="shared" si="489"/>
        <v>marpower/280000-hydraulic-sail/tension-cylinder</v>
      </c>
      <c r="Z1384" s="103" t="str">
        <f>IF(COUNTIF(N1384,"spare"),"","$."&amp;_xlfn.REGEXREPLACE(IF(X1384="",J1384,IF(_xlfn.REGEXTEST(J1384,"(Gen_Alm|Enbl|Ind)"),_xlfn.REGEXREPLACE(J1384,"E?\d_\d\d_",""),J1384)),"\.","_"))</f>
        <v>$.Enbl_Stat_HMI_Miz_headsail_tack_Adj</v>
      </c>
      <c r="AA1384" s="12">
        <v>1</v>
      </c>
      <c r="AB1384" s="6" t="s">
        <v>197</v>
      </c>
      <c r="AC1384" s="12">
        <v>420</v>
      </c>
      <c r="AJ1384" s="80"/>
      <c r="AM1384" s="114" t="str">
        <f t="shared" si="490"/>
        <v/>
      </c>
      <c r="AN1384" s="80"/>
      <c r="AO1384" s="80"/>
      <c r="AP1384" s="80"/>
      <c r="AQ1384" s="80"/>
      <c r="AR1384" s="127"/>
      <c r="AS1384" s="80"/>
      <c r="AT1384" s="7"/>
      <c r="AU1384" s="7"/>
      <c r="AV1384" s="165"/>
      <c r="AW1384" s="126" t="str">
        <f t="shared" si="491"/>
        <v/>
      </c>
      <c r="AX1384" s="137"/>
      <c r="AY1384" s="147"/>
      <c r="AZ1384" s="167"/>
      <c r="BA1384" s="167"/>
      <c r="BB1384" s="147" t="str">
        <f t="shared" si="492"/>
        <v/>
      </c>
      <c r="BC1384" s="168"/>
      <c r="BD1384" s="165"/>
      <c r="BE1384" s="165"/>
      <c r="BF1384" s="165"/>
      <c r="BG1384" s="165"/>
      <c r="BH1384" s="165"/>
      <c r="BI1384" s="165"/>
      <c r="BJ1384" s="165"/>
      <c r="BK1384" s="165"/>
      <c r="BL1384" s="165"/>
      <c r="BM1384" s="165"/>
      <c r="BN1384" s="165"/>
      <c r="BO1384" s="165"/>
      <c r="BP1384" s="165"/>
      <c r="BQ1384" s="165"/>
      <c r="BS1384" s="6"/>
      <c r="BT1384" s="11"/>
      <c r="BU1384" s="6"/>
      <c r="BV1384" s="6"/>
    </row>
    <row r="1385" spans="1:74" ht="15.75" x14ac:dyDescent="0.25">
      <c r="A1385" s="52" t="s">
        <v>11912</v>
      </c>
      <c r="B1385" s="56"/>
      <c r="C1385" s="7" t="s">
        <v>111</v>
      </c>
      <c r="D1385" s="7" t="s">
        <v>11914</v>
      </c>
      <c r="E1385" s="7"/>
      <c r="F1385" s="64"/>
      <c r="G1385" s="6"/>
      <c r="H1385" s="6"/>
      <c r="I1385" s="10" t="s">
        <v>110</v>
      </c>
      <c r="J1385" s="11" t="s">
        <v>12080</v>
      </c>
      <c r="K1385" s="194" t="s">
        <v>510</v>
      </c>
      <c r="L1385" s="176"/>
      <c r="M1385" s="176">
        <v>1000</v>
      </c>
      <c r="N1385" s="80" t="s">
        <v>11916</v>
      </c>
      <c r="O1385" s="162"/>
      <c r="P1385" s="80" t="s">
        <v>12081</v>
      </c>
      <c r="Q1385" s="80"/>
      <c r="R1385" s="80"/>
      <c r="S1385" s="163"/>
      <c r="T1385" s="213"/>
      <c r="U1385" s="162"/>
      <c r="V1385" s="164"/>
      <c r="W1385" s="12" t="str">
        <f t="shared" si="488"/>
        <v>Mqtt1</v>
      </c>
      <c r="X1385" s="196" t="s">
        <v>12003</v>
      </c>
      <c r="Y1385" s="6" t="str">
        <f t="shared" si="489"/>
        <v>marpower/280000-hydraulic-sail/tension-cylinder</v>
      </c>
      <c r="Z1385" s="103" t="str">
        <f>IF(COUNTIF(N1385,"spare"),"","$."&amp;_xlfn.REGEXREPLACE(IF(X1385="",J1385,IF(_xlfn.REGEXTEST(J1385,"(Gen_Alm|Enbl|Ind)"),_xlfn.REGEXREPLACE(J1385,"E?\d_\d\d_",""),J1385)),"\.","_"))</f>
        <v>$.Gen_Alm_Miz_headsail_tack_Adj</v>
      </c>
      <c r="AA1385" s="12">
        <v>1</v>
      </c>
      <c r="AB1385" s="6" t="s">
        <v>197</v>
      </c>
      <c r="AC1385" s="12">
        <v>423</v>
      </c>
      <c r="AJ1385" s="80"/>
      <c r="AM1385" s="114">
        <f t="shared" si="490"/>
        <v>1385</v>
      </c>
      <c r="AN1385" s="80"/>
      <c r="AO1385" s="80"/>
      <c r="AP1385" s="80"/>
      <c r="AQ1385" s="80"/>
      <c r="AR1385" s="127" t="s">
        <v>110</v>
      </c>
      <c r="AS1385" s="80"/>
      <c r="AT1385" s="7" t="s">
        <v>17</v>
      </c>
      <c r="AU1385" s="7"/>
      <c r="AV1385" s="165" t="s">
        <v>112</v>
      </c>
      <c r="AW1385" s="126" t="str">
        <f t="shared" si="491"/>
        <v>Please consult operation manual for more information</v>
      </c>
      <c r="AX1385" s="137"/>
      <c r="AY1385" s="147"/>
      <c r="AZ1385" s="167"/>
      <c r="BA1385" s="167"/>
      <c r="BB1385" s="147" t="str">
        <f t="shared" si="492"/>
        <v>1</v>
      </c>
      <c r="BC1385" s="168"/>
      <c r="BD1385" s="165"/>
      <c r="BE1385" s="165"/>
      <c r="BF1385" s="165"/>
      <c r="BG1385" s="165"/>
      <c r="BH1385" s="165"/>
      <c r="BI1385" s="165"/>
      <c r="BJ1385" s="165"/>
      <c r="BK1385" s="165"/>
      <c r="BL1385" s="165"/>
      <c r="BM1385" s="165"/>
      <c r="BN1385" s="165"/>
      <c r="BO1385" s="165"/>
      <c r="BP1385" s="165"/>
      <c r="BQ1385" s="165"/>
      <c r="BS1385" s="6"/>
      <c r="BT1385" s="11"/>
      <c r="BU1385" s="6"/>
      <c r="BV1385" s="6"/>
    </row>
    <row r="1386" spans="1:74" ht="15.75" x14ac:dyDescent="0.25">
      <c r="A1386" s="52" t="s">
        <v>11912</v>
      </c>
      <c r="B1386" s="56"/>
      <c r="C1386" s="7" t="s">
        <v>111</v>
      </c>
      <c r="D1386" s="7" t="s">
        <v>11914</v>
      </c>
      <c r="E1386" s="7"/>
      <c r="F1386" s="64"/>
      <c r="G1386" s="6"/>
      <c r="H1386" s="6"/>
      <c r="I1386" s="10" t="s">
        <v>110</v>
      </c>
      <c r="J1386" s="11" t="s">
        <v>12082</v>
      </c>
      <c r="K1386" s="194" t="s">
        <v>510</v>
      </c>
      <c r="L1386" s="176"/>
      <c r="M1386" s="176">
        <v>1000</v>
      </c>
      <c r="N1386" s="80" t="s">
        <v>11916</v>
      </c>
      <c r="O1386" s="162"/>
      <c r="P1386" s="80" t="s">
        <v>12083</v>
      </c>
      <c r="Q1386" s="80"/>
      <c r="R1386" s="80"/>
      <c r="S1386" s="163"/>
      <c r="T1386" s="213"/>
      <c r="U1386" s="162"/>
      <c r="V1386" s="164"/>
      <c r="W1386" s="12" t="str">
        <f t="shared" si="488"/>
        <v>Mqtt1</v>
      </c>
      <c r="X1386" s="196" t="s">
        <v>12003</v>
      </c>
      <c r="Y1386" s="6" t="str">
        <f t="shared" si="489"/>
        <v>marpower/280000-hydraulic-sail/tension-cylinder</v>
      </c>
      <c r="Z1386" s="103" t="str">
        <f>IF(COUNTIF(N1386,"spare"),"","$."&amp;_xlfn.REGEXREPLACE(IF(X1386="",J1386,IF(_xlfn.REGEXTEST(J1386,"(Gen_Alm|Enbl|Ind)"),_xlfn.REGEXREPLACE(J1386,"E?\d_\d\d_",""),J1386)),"\.","_"))</f>
        <v>$.Miz_headsail_tack_Adj_Load_Alm</v>
      </c>
      <c r="AA1386" s="12">
        <v>1</v>
      </c>
      <c r="AB1386" s="6" t="s">
        <v>197</v>
      </c>
      <c r="AC1386" s="12">
        <v>428</v>
      </c>
      <c r="AJ1386" s="80"/>
      <c r="AM1386" s="114">
        <f t="shared" si="490"/>
        <v>1386</v>
      </c>
      <c r="AN1386" s="80"/>
      <c r="AO1386" s="80"/>
      <c r="AP1386" s="80"/>
      <c r="AQ1386" s="80"/>
      <c r="AR1386" s="127" t="s">
        <v>110</v>
      </c>
      <c r="AS1386" s="80"/>
      <c r="AT1386" s="7" t="s">
        <v>17</v>
      </c>
      <c r="AU1386" s="7"/>
      <c r="AV1386" s="165" t="s">
        <v>112</v>
      </c>
      <c r="AW1386" s="126" t="str">
        <f t="shared" si="491"/>
        <v>Please consult operation manual for more information</v>
      </c>
      <c r="AX1386" s="137"/>
      <c r="AY1386" s="147"/>
      <c r="AZ1386" s="167"/>
      <c r="BA1386" s="167"/>
      <c r="BB1386" s="147" t="str">
        <f t="shared" si="492"/>
        <v>1</v>
      </c>
      <c r="BC1386" s="168"/>
      <c r="BD1386" s="165"/>
      <c r="BE1386" s="165"/>
      <c r="BF1386" s="165"/>
      <c r="BG1386" s="165"/>
      <c r="BH1386" s="165"/>
      <c r="BI1386" s="165"/>
      <c r="BJ1386" s="165"/>
      <c r="BK1386" s="165"/>
      <c r="BL1386" s="165"/>
      <c r="BM1386" s="165"/>
      <c r="BN1386" s="165"/>
      <c r="BO1386" s="165"/>
      <c r="BP1386" s="165"/>
      <c r="BQ1386" s="165"/>
      <c r="BS1386" s="6"/>
      <c r="BT1386" s="11"/>
      <c r="BU1386" s="6"/>
      <c r="BV1386" s="6"/>
    </row>
    <row r="1387" spans="1:74" ht="15.75" x14ac:dyDescent="0.25">
      <c r="A1387" s="52" t="s">
        <v>11912</v>
      </c>
      <c r="B1387" s="56"/>
      <c r="C1387" s="7" t="s">
        <v>111</v>
      </c>
      <c r="D1387" s="7" t="s">
        <v>11914</v>
      </c>
      <c r="E1387" s="7"/>
      <c r="F1387" s="64"/>
      <c r="G1387" s="6"/>
      <c r="H1387" s="6"/>
      <c r="I1387" s="10" t="s">
        <v>110</v>
      </c>
      <c r="J1387" s="11" t="s">
        <v>12084</v>
      </c>
      <c r="K1387" s="194" t="s">
        <v>510</v>
      </c>
      <c r="L1387" s="176"/>
      <c r="M1387" s="176">
        <v>1000</v>
      </c>
      <c r="N1387" s="80" t="s">
        <v>11916</v>
      </c>
      <c r="O1387" s="162"/>
      <c r="P1387" s="80" t="s">
        <v>12085</v>
      </c>
      <c r="Q1387" s="80"/>
      <c r="R1387" s="80"/>
      <c r="S1387" s="163"/>
      <c r="T1387" s="213"/>
      <c r="U1387" s="162"/>
      <c r="V1387" s="164"/>
      <c r="W1387" s="12" t="str">
        <f t="shared" si="488"/>
        <v>Mqtt1</v>
      </c>
      <c r="X1387" s="196" t="s">
        <v>12086</v>
      </c>
      <c r="Y1387" s="6" t="str">
        <f t="shared" si="489"/>
        <v>marpower/280000-hydraulic-sail/crew-boarding-platform</v>
      </c>
      <c r="Z1387" s="103" t="str">
        <f t="shared" ref="Z1387:Z1393" si="493">IF(COUNTIF(N1387,"spare"),"","$."&amp;_xlfn.REGEXREPLACE(IF(X1387="",J1387,_xlfn.REGEXREPLACE(_xlfn.REGEXREPLACE(IF(_xlfn.REGEXTEST(J1387,"(Gen_Alm|Enbl|Ind)"),_xlfn.REGEXREPLACE(J1387,"E?\d_\d\d_",""),J1387),"_Crew_Board_Plfrm",""),"_PS","")),"\.","_"))</f>
        <v>$.Enbl_Stat_HMI</v>
      </c>
      <c r="AA1387" s="12">
        <v>1</v>
      </c>
      <c r="AB1387" s="6" t="s">
        <v>197</v>
      </c>
      <c r="AC1387" s="12">
        <v>430</v>
      </c>
      <c r="AJ1387" s="80"/>
      <c r="AM1387" s="114" t="str">
        <f t="shared" si="490"/>
        <v/>
      </c>
      <c r="AN1387" s="80"/>
      <c r="AO1387" s="80"/>
      <c r="AP1387" s="80"/>
      <c r="AQ1387" s="80"/>
      <c r="AR1387" s="127"/>
      <c r="AS1387" s="80"/>
      <c r="AT1387" s="7"/>
      <c r="AU1387" s="7"/>
      <c r="AV1387" s="165"/>
      <c r="AW1387" s="126" t="str">
        <f t="shared" si="491"/>
        <v/>
      </c>
      <c r="AX1387" s="137"/>
      <c r="AY1387" s="147"/>
      <c r="AZ1387" s="167"/>
      <c r="BA1387" s="167"/>
      <c r="BB1387" s="147" t="str">
        <f t="shared" si="492"/>
        <v/>
      </c>
      <c r="BC1387" s="168"/>
      <c r="BD1387" s="165"/>
      <c r="BE1387" s="165"/>
      <c r="BF1387" s="165"/>
      <c r="BG1387" s="165"/>
      <c r="BH1387" s="165"/>
      <c r="BI1387" s="165"/>
      <c r="BJ1387" s="165"/>
      <c r="BK1387" s="165"/>
      <c r="BL1387" s="165"/>
      <c r="BM1387" s="165"/>
      <c r="BN1387" s="165"/>
      <c r="BO1387" s="165"/>
      <c r="BP1387" s="165"/>
      <c r="BQ1387" s="165"/>
      <c r="BS1387" s="6"/>
      <c r="BT1387" s="11"/>
      <c r="BU1387" s="6"/>
      <c r="BV1387" s="6"/>
    </row>
    <row r="1388" spans="1:74" ht="15.75" x14ac:dyDescent="0.25">
      <c r="A1388" s="52" t="s">
        <v>11912</v>
      </c>
      <c r="B1388" s="56"/>
      <c r="C1388" s="7" t="s">
        <v>111</v>
      </c>
      <c r="D1388" s="7" t="s">
        <v>11914</v>
      </c>
      <c r="E1388" s="7"/>
      <c r="F1388" s="64"/>
      <c r="G1388" s="6"/>
      <c r="H1388" s="6"/>
      <c r="I1388" s="10" t="s">
        <v>110</v>
      </c>
      <c r="J1388" s="11" t="s">
        <v>12087</v>
      </c>
      <c r="K1388" s="194" t="s">
        <v>510</v>
      </c>
      <c r="L1388" s="176"/>
      <c r="M1388" s="176">
        <v>1000</v>
      </c>
      <c r="N1388" s="80" t="s">
        <v>11916</v>
      </c>
      <c r="O1388" s="162"/>
      <c r="P1388" s="80" t="s">
        <v>12088</v>
      </c>
      <c r="Q1388" s="80"/>
      <c r="R1388" s="80"/>
      <c r="S1388" s="163"/>
      <c r="T1388" s="213"/>
      <c r="U1388" s="162"/>
      <c r="V1388" s="164"/>
      <c r="W1388" s="12" t="str">
        <f t="shared" si="488"/>
        <v>Mqtt1</v>
      </c>
      <c r="X1388" s="196" t="s">
        <v>12086</v>
      </c>
      <c r="Y1388" s="6" t="str">
        <f t="shared" si="489"/>
        <v>marpower/280000-hydraulic-sail/crew-boarding-platform</v>
      </c>
      <c r="Z1388" s="103" t="str">
        <f t="shared" si="493"/>
        <v>$.Gen_Alm</v>
      </c>
      <c r="AA1388" s="12">
        <v>1</v>
      </c>
      <c r="AB1388" s="6" t="s">
        <v>197</v>
      </c>
      <c r="AC1388" s="12">
        <v>433</v>
      </c>
      <c r="AJ1388" s="80"/>
      <c r="AM1388" s="114">
        <f t="shared" si="490"/>
        <v>1388</v>
      </c>
      <c r="AN1388" s="80"/>
      <c r="AO1388" s="80"/>
      <c r="AP1388" s="80"/>
      <c r="AQ1388" s="80"/>
      <c r="AR1388" s="127" t="s">
        <v>110</v>
      </c>
      <c r="AS1388" s="80"/>
      <c r="AT1388" s="7" t="s">
        <v>17</v>
      </c>
      <c r="AU1388" s="7"/>
      <c r="AV1388" s="165" t="s">
        <v>112</v>
      </c>
      <c r="AW1388" s="126" t="str">
        <f t="shared" si="491"/>
        <v>Please consult operation manual for more information</v>
      </c>
      <c r="AX1388" s="137"/>
      <c r="AY1388" s="147"/>
      <c r="AZ1388" s="167"/>
      <c r="BA1388" s="167"/>
      <c r="BB1388" s="147" t="str">
        <f t="shared" si="492"/>
        <v>1</v>
      </c>
      <c r="BC1388" s="168"/>
      <c r="BD1388" s="165"/>
      <c r="BE1388" s="165"/>
      <c r="BF1388" s="165"/>
      <c r="BG1388" s="165"/>
      <c r="BH1388" s="165"/>
      <c r="BI1388" s="165"/>
      <c r="BJ1388" s="165"/>
      <c r="BK1388" s="165"/>
      <c r="BL1388" s="165"/>
      <c r="BM1388" s="165"/>
      <c r="BN1388" s="165"/>
      <c r="BO1388" s="165"/>
      <c r="BP1388" s="165"/>
      <c r="BQ1388" s="165"/>
      <c r="BS1388" s="6"/>
      <c r="BT1388" s="11"/>
      <c r="BU1388" s="6"/>
      <c r="BV1388" s="6"/>
    </row>
    <row r="1389" spans="1:74" ht="15.75" x14ac:dyDescent="0.25">
      <c r="A1389" s="52" t="s">
        <v>11912</v>
      </c>
      <c r="B1389" s="56"/>
      <c r="C1389" s="7" t="s">
        <v>111</v>
      </c>
      <c r="D1389" s="7" t="s">
        <v>11914</v>
      </c>
      <c r="E1389" s="7"/>
      <c r="F1389" s="64"/>
      <c r="G1389" s="6"/>
      <c r="H1389" s="6"/>
      <c r="I1389" s="10" t="s">
        <v>110</v>
      </c>
      <c r="J1389" s="11" t="s">
        <v>12089</v>
      </c>
      <c r="K1389" s="194" t="s">
        <v>510</v>
      </c>
      <c r="L1389" s="176"/>
      <c r="M1389" s="176">
        <v>1000</v>
      </c>
      <c r="N1389" s="80" t="s">
        <v>11916</v>
      </c>
      <c r="O1389" s="162"/>
      <c r="P1389" s="80" t="s">
        <v>12090</v>
      </c>
      <c r="Q1389" s="80"/>
      <c r="R1389" s="80"/>
      <c r="S1389" s="163"/>
      <c r="T1389" s="213"/>
      <c r="U1389" s="162"/>
      <c r="V1389" s="164"/>
      <c r="W1389" s="12" t="str">
        <f t="shared" si="488"/>
        <v>Mqtt1</v>
      </c>
      <c r="X1389" s="196" t="s">
        <v>12086</v>
      </c>
      <c r="Y1389" s="6" t="str">
        <f t="shared" si="489"/>
        <v>marpower/280000-hydraulic-sail/crew-boarding-platform</v>
      </c>
      <c r="Z1389" s="103" t="str">
        <f t="shared" si="493"/>
        <v>$.Ind_Locked_Ext</v>
      </c>
      <c r="AA1389" s="12">
        <v>1</v>
      </c>
      <c r="AB1389" s="6" t="s">
        <v>197</v>
      </c>
      <c r="AC1389" s="12">
        <v>434</v>
      </c>
      <c r="AJ1389" s="80"/>
      <c r="AM1389" s="114" t="str">
        <f t="shared" si="490"/>
        <v/>
      </c>
      <c r="AN1389" s="80"/>
      <c r="AO1389" s="80"/>
      <c r="AP1389" s="80"/>
      <c r="AQ1389" s="80"/>
      <c r="AR1389" s="127"/>
      <c r="AS1389" s="80"/>
      <c r="AT1389" s="7"/>
      <c r="AU1389" s="7"/>
      <c r="AV1389" s="165"/>
      <c r="AW1389" s="126" t="str">
        <f t="shared" si="491"/>
        <v/>
      </c>
      <c r="AX1389" s="137"/>
      <c r="AY1389" s="147"/>
      <c r="AZ1389" s="167"/>
      <c r="BA1389" s="167"/>
      <c r="BB1389" s="147" t="str">
        <f t="shared" si="492"/>
        <v/>
      </c>
      <c r="BC1389" s="168"/>
      <c r="BD1389" s="165"/>
      <c r="BE1389" s="165"/>
      <c r="BF1389" s="165"/>
      <c r="BG1389" s="165"/>
      <c r="BH1389" s="165"/>
      <c r="BI1389" s="165"/>
      <c r="BJ1389" s="165"/>
      <c r="BK1389" s="165"/>
      <c r="BL1389" s="165"/>
      <c r="BM1389" s="165"/>
      <c r="BN1389" s="165"/>
      <c r="BO1389" s="165"/>
      <c r="BP1389" s="165"/>
      <c r="BQ1389" s="165"/>
      <c r="BS1389" s="6"/>
      <c r="BT1389" s="11"/>
      <c r="BU1389" s="6"/>
      <c r="BV1389" s="6"/>
    </row>
    <row r="1390" spans="1:74" ht="15.75" x14ac:dyDescent="0.25">
      <c r="A1390" s="52" t="s">
        <v>11912</v>
      </c>
      <c r="B1390" s="56"/>
      <c r="C1390" s="7" t="s">
        <v>111</v>
      </c>
      <c r="D1390" s="7" t="s">
        <v>11914</v>
      </c>
      <c r="E1390" s="7"/>
      <c r="F1390" s="64"/>
      <c r="G1390" s="6"/>
      <c r="H1390" s="6"/>
      <c r="I1390" s="10" t="s">
        <v>110</v>
      </c>
      <c r="J1390" s="11" t="s">
        <v>12091</v>
      </c>
      <c r="K1390" s="194" t="s">
        <v>510</v>
      </c>
      <c r="L1390" s="176"/>
      <c r="M1390" s="176">
        <v>1000</v>
      </c>
      <c r="N1390" s="80" t="s">
        <v>11916</v>
      </c>
      <c r="O1390" s="162"/>
      <c r="P1390" s="80" t="s">
        <v>12092</v>
      </c>
      <c r="Q1390" s="80"/>
      <c r="R1390" s="80"/>
      <c r="S1390" s="163"/>
      <c r="T1390" s="213"/>
      <c r="U1390" s="162"/>
      <c r="V1390" s="164"/>
      <c r="W1390" s="12" t="str">
        <f t="shared" si="488"/>
        <v>Mqtt1</v>
      </c>
      <c r="X1390" s="196" t="s">
        <v>12086</v>
      </c>
      <c r="Y1390" s="6" t="str">
        <f t="shared" si="489"/>
        <v>marpower/280000-hydraulic-sail/crew-boarding-platform</v>
      </c>
      <c r="Z1390" s="103" t="str">
        <f t="shared" si="493"/>
        <v>$.Ind_Unlocked_Ext</v>
      </c>
      <c r="AA1390" s="12">
        <v>1</v>
      </c>
      <c r="AB1390" s="6" t="s">
        <v>197</v>
      </c>
      <c r="AC1390" s="12">
        <v>435</v>
      </c>
      <c r="AJ1390" s="80"/>
      <c r="AM1390" s="114" t="str">
        <f t="shared" si="490"/>
        <v/>
      </c>
      <c r="AN1390" s="80"/>
      <c r="AO1390" s="80"/>
      <c r="AP1390" s="80"/>
      <c r="AQ1390" s="80"/>
      <c r="AR1390" s="127"/>
      <c r="AS1390" s="80"/>
      <c r="AT1390" s="7"/>
      <c r="AU1390" s="7"/>
      <c r="AV1390" s="165"/>
      <c r="AW1390" s="126" t="str">
        <f t="shared" si="491"/>
        <v/>
      </c>
      <c r="AX1390" s="137"/>
      <c r="AY1390" s="147"/>
      <c r="AZ1390" s="167"/>
      <c r="BA1390" s="167"/>
      <c r="BB1390" s="147" t="str">
        <f t="shared" si="492"/>
        <v/>
      </c>
      <c r="BC1390" s="168"/>
      <c r="BD1390" s="165"/>
      <c r="BE1390" s="165"/>
      <c r="BF1390" s="165"/>
      <c r="BG1390" s="165"/>
      <c r="BH1390" s="165"/>
      <c r="BI1390" s="165"/>
      <c r="BJ1390" s="165"/>
      <c r="BK1390" s="165"/>
      <c r="BL1390" s="165"/>
      <c r="BM1390" s="165"/>
      <c r="BN1390" s="165"/>
      <c r="BO1390" s="165"/>
      <c r="BP1390" s="165"/>
      <c r="BQ1390" s="165"/>
      <c r="BS1390" s="6"/>
      <c r="BT1390" s="11"/>
      <c r="BU1390" s="6"/>
      <c r="BV1390" s="6"/>
    </row>
    <row r="1391" spans="1:74" ht="15.75" x14ac:dyDescent="0.25">
      <c r="A1391" s="52" t="s">
        <v>11912</v>
      </c>
      <c r="B1391" s="56"/>
      <c r="C1391" s="7" t="s">
        <v>111</v>
      </c>
      <c r="D1391" s="7" t="s">
        <v>11914</v>
      </c>
      <c r="E1391" s="7"/>
      <c r="F1391" s="64"/>
      <c r="G1391" s="6"/>
      <c r="H1391" s="6"/>
      <c r="I1391" s="10" t="s">
        <v>110</v>
      </c>
      <c r="J1391" s="11" t="s">
        <v>12093</v>
      </c>
      <c r="K1391" s="194" t="s">
        <v>510</v>
      </c>
      <c r="L1391" s="176"/>
      <c r="M1391" s="176">
        <v>1000</v>
      </c>
      <c r="N1391" s="80" t="s">
        <v>11916</v>
      </c>
      <c r="O1391" s="162"/>
      <c r="P1391" s="80" t="s">
        <v>12094</v>
      </c>
      <c r="Q1391" s="80"/>
      <c r="R1391" s="80"/>
      <c r="S1391" s="163"/>
      <c r="T1391" s="213"/>
      <c r="U1391" s="162"/>
      <c r="V1391" s="164"/>
      <c r="W1391" s="12" t="str">
        <f t="shared" si="488"/>
        <v>Mqtt1</v>
      </c>
      <c r="X1391" s="196" t="s">
        <v>12086</v>
      </c>
      <c r="Y1391" s="6" t="str">
        <f t="shared" si="489"/>
        <v>marpower/280000-hydraulic-sail/crew-boarding-platform</v>
      </c>
      <c r="Z1391" s="103" t="str">
        <f t="shared" si="493"/>
        <v>$.Ind_Up_Ext</v>
      </c>
      <c r="AA1391" s="12">
        <v>1</v>
      </c>
      <c r="AB1391" s="6" t="s">
        <v>197</v>
      </c>
      <c r="AC1391" s="12">
        <v>436</v>
      </c>
      <c r="AJ1391" s="80"/>
      <c r="AM1391" s="114" t="str">
        <f t="shared" si="490"/>
        <v/>
      </c>
      <c r="AN1391" s="80"/>
      <c r="AO1391" s="80"/>
      <c r="AP1391" s="80"/>
      <c r="AQ1391" s="80"/>
      <c r="AR1391" s="127"/>
      <c r="AS1391" s="80"/>
      <c r="AT1391" s="7"/>
      <c r="AU1391" s="7"/>
      <c r="AV1391" s="165"/>
      <c r="AW1391" s="126" t="str">
        <f t="shared" si="491"/>
        <v/>
      </c>
      <c r="AX1391" s="137"/>
      <c r="AY1391" s="147"/>
      <c r="AZ1391" s="167"/>
      <c r="BA1391" s="167"/>
      <c r="BB1391" s="147" t="str">
        <f t="shared" si="492"/>
        <v/>
      </c>
      <c r="BC1391" s="168"/>
      <c r="BD1391" s="165"/>
      <c r="BE1391" s="165"/>
      <c r="BF1391" s="165"/>
      <c r="BG1391" s="165"/>
      <c r="BH1391" s="165"/>
      <c r="BI1391" s="165"/>
      <c r="BJ1391" s="165"/>
      <c r="BK1391" s="165"/>
      <c r="BL1391" s="165"/>
      <c r="BM1391" s="165"/>
      <c r="BN1391" s="165"/>
      <c r="BO1391" s="165"/>
      <c r="BP1391" s="165"/>
      <c r="BQ1391" s="165"/>
      <c r="BS1391" s="6"/>
      <c r="BT1391" s="11"/>
      <c r="BU1391" s="6"/>
      <c r="BV1391" s="6"/>
    </row>
    <row r="1392" spans="1:74" ht="15.75" x14ac:dyDescent="0.25">
      <c r="A1392" s="52" t="s">
        <v>11912</v>
      </c>
      <c r="B1392" s="56"/>
      <c r="C1392" s="7" t="s">
        <v>111</v>
      </c>
      <c r="D1392" s="7" t="s">
        <v>11914</v>
      </c>
      <c r="E1392" s="7"/>
      <c r="F1392" s="64"/>
      <c r="G1392" s="6"/>
      <c r="H1392" s="6"/>
      <c r="I1392" s="10" t="s">
        <v>110</v>
      </c>
      <c r="J1392" s="11" t="s">
        <v>12095</v>
      </c>
      <c r="K1392" s="194" t="s">
        <v>510</v>
      </c>
      <c r="L1392" s="176"/>
      <c r="M1392" s="176">
        <v>1000</v>
      </c>
      <c r="N1392" s="80" t="s">
        <v>11916</v>
      </c>
      <c r="O1392" s="162"/>
      <c r="P1392" s="80" t="s">
        <v>12096</v>
      </c>
      <c r="Q1392" s="80"/>
      <c r="R1392" s="80"/>
      <c r="S1392" s="163"/>
      <c r="T1392" s="213"/>
      <c r="U1392" s="162"/>
      <c r="V1392" s="164"/>
      <c r="W1392" s="12" t="str">
        <f t="shared" si="488"/>
        <v>Mqtt1</v>
      </c>
      <c r="X1392" s="196" t="s">
        <v>12086</v>
      </c>
      <c r="Y1392" s="6" t="str">
        <f t="shared" si="489"/>
        <v>marpower/280000-hydraulic-sail/crew-boarding-platform</v>
      </c>
      <c r="Z1392" s="103" t="str">
        <f t="shared" si="493"/>
        <v>$.Enbl_Stat_HMI_Lock</v>
      </c>
      <c r="AA1392" s="12">
        <v>1</v>
      </c>
      <c r="AB1392" s="6" t="s">
        <v>197</v>
      </c>
      <c r="AC1392" s="12">
        <v>440</v>
      </c>
      <c r="AJ1392" s="80"/>
      <c r="AM1392" s="114" t="str">
        <f t="shared" si="490"/>
        <v/>
      </c>
      <c r="AN1392" s="80"/>
      <c r="AO1392" s="80"/>
      <c r="AP1392" s="80"/>
      <c r="AQ1392" s="80"/>
      <c r="AR1392" s="127"/>
      <c r="AS1392" s="80"/>
      <c r="AT1392" s="7"/>
      <c r="AU1392" s="7"/>
      <c r="AV1392" s="165"/>
      <c r="AW1392" s="126" t="str">
        <f t="shared" si="491"/>
        <v/>
      </c>
      <c r="AX1392" s="137"/>
      <c r="AY1392" s="147"/>
      <c r="AZ1392" s="167"/>
      <c r="BA1392" s="167"/>
      <c r="BB1392" s="147" t="str">
        <f t="shared" si="492"/>
        <v/>
      </c>
      <c r="BC1392" s="168"/>
      <c r="BD1392" s="165"/>
      <c r="BE1392" s="165"/>
      <c r="BF1392" s="165"/>
      <c r="BG1392" s="165"/>
      <c r="BH1392" s="165"/>
      <c r="BI1392" s="165"/>
      <c r="BJ1392" s="165"/>
      <c r="BK1392" s="165"/>
      <c r="BL1392" s="165"/>
      <c r="BM1392" s="165"/>
      <c r="BN1392" s="165"/>
      <c r="BO1392" s="165"/>
      <c r="BP1392" s="165"/>
      <c r="BQ1392" s="165"/>
      <c r="BS1392" s="6"/>
      <c r="BT1392" s="11"/>
      <c r="BU1392" s="6"/>
      <c r="BV1392" s="6"/>
    </row>
    <row r="1393" spans="1:74" ht="15.75" x14ac:dyDescent="0.25">
      <c r="A1393" s="52" t="s">
        <v>11912</v>
      </c>
      <c r="B1393" s="56"/>
      <c r="C1393" s="7" t="s">
        <v>111</v>
      </c>
      <c r="D1393" s="7" t="s">
        <v>11914</v>
      </c>
      <c r="E1393" s="7"/>
      <c r="F1393" s="64"/>
      <c r="G1393" s="6"/>
      <c r="H1393" s="6"/>
      <c r="I1393" s="10" t="s">
        <v>110</v>
      </c>
      <c r="J1393" s="11" t="s">
        <v>12097</v>
      </c>
      <c r="K1393" s="194" t="s">
        <v>510</v>
      </c>
      <c r="L1393" s="176"/>
      <c r="M1393" s="176">
        <v>1000</v>
      </c>
      <c r="N1393" s="80" t="s">
        <v>11916</v>
      </c>
      <c r="O1393" s="162"/>
      <c r="P1393" s="80" t="s">
        <v>12098</v>
      </c>
      <c r="Q1393" s="80"/>
      <c r="R1393" s="80"/>
      <c r="S1393" s="163"/>
      <c r="T1393" s="213"/>
      <c r="U1393" s="162"/>
      <c r="V1393" s="164"/>
      <c r="W1393" s="12" t="str">
        <f t="shared" si="488"/>
        <v>Mqtt1</v>
      </c>
      <c r="X1393" s="196" t="s">
        <v>12086</v>
      </c>
      <c r="Y1393" s="6" t="str">
        <f t="shared" si="489"/>
        <v>marpower/280000-hydraulic-sail/crew-boarding-platform</v>
      </c>
      <c r="Z1393" s="103" t="str">
        <f t="shared" si="493"/>
        <v>$.Gen_Alm_Lock</v>
      </c>
      <c r="AA1393" s="12">
        <v>1</v>
      </c>
      <c r="AB1393" s="6" t="s">
        <v>197</v>
      </c>
      <c r="AC1393" s="12">
        <v>443</v>
      </c>
      <c r="AJ1393" s="80"/>
      <c r="AM1393" s="114">
        <f t="shared" si="490"/>
        <v>1393</v>
      </c>
      <c r="AN1393" s="80"/>
      <c r="AO1393" s="80"/>
      <c r="AP1393" s="80"/>
      <c r="AQ1393" s="80"/>
      <c r="AR1393" s="127" t="s">
        <v>110</v>
      </c>
      <c r="AS1393" s="80"/>
      <c r="AT1393" s="7" t="s">
        <v>17</v>
      </c>
      <c r="AU1393" s="7"/>
      <c r="AV1393" s="165" t="s">
        <v>112</v>
      </c>
      <c r="AW1393" s="126" t="str">
        <f t="shared" si="491"/>
        <v>Please consult operation manual for more information</v>
      </c>
      <c r="AX1393" s="137"/>
      <c r="AY1393" s="147"/>
      <c r="AZ1393" s="167"/>
      <c r="BA1393" s="167"/>
      <c r="BB1393" s="147" t="str">
        <f t="shared" si="492"/>
        <v>1</v>
      </c>
      <c r="BC1393" s="168"/>
      <c r="BD1393" s="165"/>
      <c r="BE1393" s="165"/>
      <c r="BF1393" s="165"/>
      <c r="BG1393" s="165"/>
      <c r="BH1393" s="165"/>
      <c r="BI1393" s="165"/>
      <c r="BJ1393" s="165"/>
      <c r="BK1393" s="165"/>
      <c r="BL1393" s="165"/>
      <c r="BM1393" s="165"/>
      <c r="BN1393" s="165"/>
      <c r="BO1393" s="165"/>
      <c r="BP1393" s="165"/>
      <c r="BQ1393" s="165"/>
      <c r="BS1393" s="6"/>
      <c r="BT1393" s="11"/>
      <c r="BU1393" s="6"/>
      <c r="BV1393" s="6"/>
    </row>
    <row r="1394" spans="1:74" ht="15.75" x14ac:dyDescent="0.25">
      <c r="A1394" s="52" t="s">
        <v>11912</v>
      </c>
      <c r="B1394" s="56"/>
      <c r="C1394" s="7" t="s">
        <v>111</v>
      </c>
      <c r="D1394" s="7" t="s">
        <v>11914</v>
      </c>
      <c r="E1394" s="7"/>
      <c r="F1394" s="64"/>
      <c r="G1394" s="6"/>
      <c r="H1394" s="6"/>
      <c r="I1394" s="10" t="s">
        <v>110</v>
      </c>
      <c r="J1394" s="11" t="s">
        <v>12099</v>
      </c>
      <c r="K1394" s="194" t="s">
        <v>510</v>
      </c>
      <c r="L1394" s="176"/>
      <c r="M1394" s="176">
        <v>1000</v>
      </c>
      <c r="N1394" s="80" t="s">
        <v>11916</v>
      </c>
      <c r="O1394" s="162"/>
      <c r="P1394" s="80" t="s">
        <v>12100</v>
      </c>
      <c r="Q1394" s="80"/>
      <c r="R1394" s="80"/>
      <c r="S1394" s="163"/>
      <c r="T1394" s="213"/>
      <c r="U1394" s="162"/>
      <c r="V1394" s="164"/>
      <c r="W1394" s="12" t="str">
        <f t="shared" si="488"/>
        <v>Mqtt1</v>
      </c>
      <c r="X1394" s="196" t="s">
        <v>12101</v>
      </c>
      <c r="Y1394" s="6" t="str">
        <f t="shared" si="489"/>
        <v>marpower/280000-hydraulic-sail/boarding-equipment</v>
      </c>
      <c r="Z1394" s="103" t="str">
        <f>IF(COUNTIF(N1394,"spare"),"","$."&amp;_xlfn.REGEXREPLACE(IF(X1394="",J1394,IF(_xlfn.REGEXTEST(J1394,"(Gen_Alm|Enbl|Ind)"),_xlfn.REGEXREPLACE(J1394,"E?\d_\d\d_",""),J1394)),"\.","_"))</f>
        <v>$.Enbl_Stat_HMI_Oil_Supp_guest_Board_Syst_SB</v>
      </c>
      <c r="AA1394" s="12">
        <v>1</v>
      </c>
      <c r="AB1394" s="6" t="s">
        <v>197</v>
      </c>
      <c r="AC1394" s="12">
        <v>450</v>
      </c>
      <c r="AJ1394" s="80"/>
      <c r="AM1394" s="114" t="str">
        <f t="shared" si="490"/>
        <v/>
      </c>
      <c r="AN1394" s="80"/>
      <c r="AO1394" s="80"/>
      <c r="AP1394" s="80"/>
      <c r="AQ1394" s="80"/>
      <c r="AR1394" s="127"/>
      <c r="AS1394" s="80"/>
      <c r="AT1394" s="7"/>
      <c r="AU1394" s="7"/>
      <c r="AV1394" s="165"/>
      <c r="AW1394" s="126" t="str">
        <f t="shared" si="491"/>
        <v/>
      </c>
      <c r="AX1394" s="137"/>
      <c r="AY1394" s="147"/>
      <c r="AZ1394" s="167"/>
      <c r="BA1394" s="167"/>
      <c r="BB1394" s="147" t="str">
        <f t="shared" si="492"/>
        <v/>
      </c>
      <c r="BC1394" s="168"/>
      <c r="BD1394" s="165"/>
      <c r="BE1394" s="165"/>
      <c r="BF1394" s="165"/>
      <c r="BG1394" s="165"/>
      <c r="BH1394" s="165"/>
      <c r="BI1394" s="165"/>
      <c r="BJ1394" s="165"/>
      <c r="BK1394" s="165"/>
      <c r="BL1394" s="165"/>
      <c r="BM1394" s="165"/>
      <c r="BN1394" s="165"/>
      <c r="BO1394" s="165"/>
      <c r="BP1394" s="165"/>
      <c r="BQ1394" s="165"/>
      <c r="BS1394" s="6"/>
      <c r="BT1394" s="11"/>
      <c r="BU1394" s="6"/>
      <c r="BV1394" s="6"/>
    </row>
    <row r="1395" spans="1:74" ht="15.75" x14ac:dyDescent="0.25">
      <c r="A1395" s="52" t="s">
        <v>11912</v>
      </c>
      <c r="B1395" s="56"/>
      <c r="C1395" s="7" t="s">
        <v>111</v>
      </c>
      <c r="D1395" s="7" t="s">
        <v>11914</v>
      </c>
      <c r="E1395" s="7"/>
      <c r="F1395" s="64"/>
      <c r="G1395" s="6"/>
      <c r="H1395" s="6"/>
      <c r="I1395" s="10" t="s">
        <v>110</v>
      </c>
      <c r="J1395" s="11" t="s">
        <v>12102</v>
      </c>
      <c r="K1395" s="194" t="s">
        <v>510</v>
      </c>
      <c r="L1395" s="176"/>
      <c r="M1395" s="176">
        <v>1000</v>
      </c>
      <c r="N1395" s="80" t="s">
        <v>11916</v>
      </c>
      <c r="O1395" s="162"/>
      <c r="P1395" s="80" t="s">
        <v>12103</v>
      </c>
      <c r="Q1395" s="80"/>
      <c r="R1395" s="80"/>
      <c r="S1395" s="163"/>
      <c r="T1395" s="213"/>
      <c r="U1395" s="162"/>
      <c r="V1395" s="164"/>
      <c r="W1395" s="12" t="str">
        <f t="shared" si="488"/>
        <v>Mqtt1</v>
      </c>
      <c r="X1395" s="196" t="s">
        <v>12101</v>
      </c>
      <c r="Y1395" s="6" t="str">
        <f t="shared" si="489"/>
        <v>marpower/280000-hydraulic-sail/boarding-equipment</v>
      </c>
      <c r="Z1395" s="103" t="str">
        <f>IF(COUNTIF(N1395,"spare"),"","$."&amp;_xlfn.REGEXREPLACE(IF(X1395="",J1395,IF(_xlfn.REGEXTEST(J1395,"(Gen_Alm|Enbl|Ind)"),_xlfn.REGEXREPLACE(J1395,"E?\d_\d\d_",""),J1395)),"\.","_"))</f>
        <v>$.Gen_Alm_Oil_Supp_guest_Board_Syst_SB</v>
      </c>
      <c r="AA1395" s="12">
        <v>1</v>
      </c>
      <c r="AB1395" s="6" t="s">
        <v>197</v>
      </c>
      <c r="AC1395" s="12">
        <v>453</v>
      </c>
      <c r="AJ1395" s="80"/>
      <c r="AM1395" s="114">
        <f t="shared" si="490"/>
        <v>1395</v>
      </c>
      <c r="AN1395" s="80"/>
      <c r="AO1395" s="80"/>
      <c r="AP1395" s="80"/>
      <c r="AQ1395" s="80"/>
      <c r="AR1395" s="127" t="s">
        <v>110</v>
      </c>
      <c r="AS1395" s="80"/>
      <c r="AT1395" s="7" t="s">
        <v>17</v>
      </c>
      <c r="AU1395" s="7"/>
      <c r="AV1395" s="165" t="s">
        <v>112</v>
      </c>
      <c r="AW1395" s="126" t="str">
        <f t="shared" si="491"/>
        <v>Please consult operation manual for more information</v>
      </c>
      <c r="AX1395" s="137"/>
      <c r="AY1395" s="147"/>
      <c r="AZ1395" s="167"/>
      <c r="BA1395" s="167"/>
      <c r="BB1395" s="147" t="str">
        <f t="shared" si="492"/>
        <v>1</v>
      </c>
      <c r="BC1395" s="168"/>
      <c r="BD1395" s="165"/>
      <c r="BE1395" s="165"/>
      <c r="BF1395" s="165"/>
      <c r="BG1395" s="165"/>
      <c r="BH1395" s="165"/>
      <c r="BI1395" s="165"/>
      <c r="BJ1395" s="165"/>
      <c r="BK1395" s="165"/>
      <c r="BL1395" s="165"/>
      <c r="BM1395" s="165"/>
      <c r="BN1395" s="165"/>
      <c r="BO1395" s="165"/>
      <c r="BP1395" s="165"/>
      <c r="BQ1395" s="165"/>
      <c r="BS1395" s="6"/>
      <c r="BT1395" s="11"/>
      <c r="BU1395" s="6"/>
      <c r="BV1395" s="6"/>
    </row>
    <row r="1396" spans="1:74" ht="15.75" x14ac:dyDescent="0.25">
      <c r="A1396" s="52" t="s">
        <v>11912</v>
      </c>
      <c r="B1396" s="56"/>
      <c r="C1396" s="7" t="s">
        <v>111</v>
      </c>
      <c r="D1396" s="7" t="s">
        <v>11914</v>
      </c>
      <c r="E1396" s="7"/>
      <c r="F1396" s="64"/>
      <c r="G1396" s="6"/>
      <c r="H1396" s="6"/>
      <c r="I1396" s="10" t="s">
        <v>110</v>
      </c>
      <c r="J1396" s="11" t="s">
        <v>12104</v>
      </c>
      <c r="K1396" s="194" t="s">
        <v>510</v>
      </c>
      <c r="L1396" s="176"/>
      <c r="M1396" s="176">
        <v>1000</v>
      </c>
      <c r="N1396" s="80" t="s">
        <v>11916</v>
      </c>
      <c r="O1396" s="162"/>
      <c r="P1396" s="80" t="s">
        <v>12105</v>
      </c>
      <c r="Q1396" s="80"/>
      <c r="R1396" s="80"/>
      <c r="S1396" s="163"/>
      <c r="T1396" s="213"/>
      <c r="U1396" s="162"/>
      <c r="V1396" s="164"/>
      <c r="W1396" s="12" t="str">
        <f t="shared" si="488"/>
        <v>Mqtt1</v>
      </c>
      <c r="X1396" s="196" t="s">
        <v>12003</v>
      </c>
      <c r="Y1396" s="6" t="str">
        <f t="shared" si="489"/>
        <v>marpower/280000-hydraulic-sail/tension-cylinder</v>
      </c>
      <c r="Z1396" s="103" t="str">
        <f>IF(COUNTIF(N1396,"spare"),"","$."&amp;_xlfn.REGEXREPLACE(IF(X1396="",J1396,IF(_xlfn.REGEXTEST(J1396,"(Gen_Alm|Enbl|Ind)"),_xlfn.REGEXREPLACE(J1396,"E?\d_\d\d_",""),J1396)),"\.","_"))</f>
        <v>$.Enbl_Stat_HMI_Miz_Outhaul</v>
      </c>
      <c r="AA1396" s="12">
        <v>1</v>
      </c>
      <c r="AB1396" s="6" t="s">
        <v>197</v>
      </c>
      <c r="AC1396" s="12">
        <v>510</v>
      </c>
      <c r="AJ1396" s="80"/>
      <c r="AM1396" s="114" t="str">
        <f t="shared" si="490"/>
        <v/>
      </c>
      <c r="AN1396" s="80"/>
      <c r="AO1396" s="80"/>
      <c r="AP1396" s="80"/>
      <c r="AQ1396" s="80"/>
      <c r="AR1396" s="127"/>
      <c r="AS1396" s="80"/>
      <c r="AT1396" s="7"/>
      <c r="AU1396" s="7"/>
      <c r="AV1396" s="165"/>
      <c r="AW1396" s="126" t="str">
        <f t="shared" si="491"/>
        <v/>
      </c>
      <c r="AX1396" s="137"/>
      <c r="AY1396" s="147"/>
      <c r="AZ1396" s="167"/>
      <c r="BA1396" s="167"/>
      <c r="BB1396" s="147" t="str">
        <f t="shared" si="492"/>
        <v/>
      </c>
      <c r="BC1396" s="168"/>
      <c r="BD1396" s="165"/>
      <c r="BE1396" s="165"/>
      <c r="BF1396" s="165"/>
      <c r="BG1396" s="165"/>
      <c r="BH1396" s="165"/>
      <c r="BI1396" s="165"/>
      <c r="BJ1396" s="165"/>
      <c r="BK1396" s="165"/>
      <c r="BL1396" s="165"/>
      <c r="BM1396" s="165"/>
      <c r="BN1396" s="165"/>
      <c r="BO1396" s="165"/>
      <c r="BP1396" s="165"/>
      <c r="BQ1396" s="165"/>
      <c r="BS1396" s="6"/>
      <c r="BT1396" s="11"/>
      <c r="BU1396" s="6"/>
      <c r="BV1396" s="6"/>
    </row>
    <row r="1397" spans="1:74" ht="15.75" x14ac:dyDescent="0.25">
      <c r="A1397" s="52" t="s">
        <v>11912</v>
      </c>
      <c r="B1397" s="56"/>
      <c r="C1397" s="7" t="s">
        <v>111</v>
      </c>
      <c r="D1397" s="7" t="s">
        <v>11914</v>
      </c>
      <c r="E1397" s="7"/>
      <c r="F1397" s="64"/>
      <c r="G1397" s="6"/>
      <c r="H1397" s="6"/>
      <c r="I1397" s="10" t="s">
        <v>110</v>
      </c>
      <c r="J1397" s="11" t="s">
        <v>12106</v>
      </c>
      <c r="K1397" s="194" t="s">
        <v>510</v>
      </c>
      <c r="L1397" s="176"/>
      <c r="M1397" s="176">
        <v>1000</v>
      </c>
      <c r="N1397" s="80" t="s">
        <v>11916</v>
      </c>
      <c r="O1397" s="162"/>
      <c r="P1397" s="80" t="s">
        <v>12107</v>
      </c>
      <c r="Q1397" s="80"/>
      <c r="R1397" s="80"/>
      <c r="S1397" s="163"/>
      <c r="T1397" s="213"/>
      <c r="U1397" s="162"/>
      <c r="V1397" s="164"/>
      <c r="W1397" s="12" t="str">
        <f t="shared" si="488"/>
        <v>Mqtt1</v>
      </c>
      <c r="X1397" s="196" t="s">
        <v>12003</v>
      </c>
      <c r="Y1397" s="6" t="str">
        <f t="shared" si="489"/>
        <v>marpower/280000-hydraulic-sail/tension-cylinder</v>
      </c>
      <c r="Z1397" s="103" t="str">
        <f>IF(COUNTIF(N1397,"spare"),"","$."&amp;_xlfn.REGEXREPLACE(IF(X1397="",J1397,IF(_xlfn.REGEXTEST(J1397,"(Gen_Alm|Enbl|Ind)"),_xlfn.REGEXREPLACE(J1397,"E?\d_\d\d_",""),J1397)),"\.","_"))</f>
        <v>$.Gen_Alm_Miz_Outhaul</v>
      </c>
      <c r="AA1397" s="12">
        <v>1</v>
      </c>
      <c r="AB1397" s="6" t="s">
        <v>197</v>
      </c>
      <c r="AC1397" s="12">
        <v>513</v>
      </c>
      <c r="AJ1397" s="80"/>
      <c r="AM1397" s="114">
        <f t="shared" si="490"/>
        <v>1397</v>
      </c>
      <c r="AN1397" s="80"/>
      <c r="AO1397" s="80"/>
      <c r="AP1397" s="80"/>
      <c r="AQ1397" s="80"/>
      <c r="AR1397" s="127" t="s">
        <v>110</v>
      </c>
      <c r="AS1397" s="80"/>
      <c r="AT1397" s="7" t="s">
        <v>17</v>
      </c>
      <c r="AU1397" s="7"/>
      <c r="AV1397" s="165" t="s">
        <v>112</v>
      </c>
      <c r="AW1397" s="126" t="str">
        <f t="shared" si="491"/>
        <v>Please consult operation manual for more information</v>
      </c>
      <c r="AX1397" s="137"/>
      <c r="AY1397" s="147"/>
      <c r="AZ1397" s="167"/>
      <c r="BA1397" s="167"/>
      <c r="BB1397" s="147" t="str">
        <f t="shared" si="492"/>
        <v>1</v>
      </c>
      <c r="BC1397" s="168"/>
      <c r="BD1397" s="165"/>
      <c r="BE1397" s="165"/>
      <c r="BF1397" s="165"/>
      <c r="BG1397" s="165"/>
      <c r="BH1397" s="165"/>
      <c r="BI1397" s="165"/>
      <c r="BJ1397" s="165"/>
      <c r="BK1397" s="165"/>
      <c r="BL1397" s="165"/>
      <c r="BM1397" s="165"/>
      <c r="BN1397" s="165"/>
      <c r="BO1397" s="165"/>
      <c r="BP1397" s="165"/>
      <c r="BQ1397" s="165"/>
      <c r="BS1397" s="6"/>
      <c r="BT1397" s="11"/>
      <c r="BU1397" s="6"/>
      <c r="BV1397" s="6"/>
    </row>
    <row r="1398" spans="1:74" ht="15.75" x14ac:dyDescent="0.25">
      <c r="A1398" s="52" t="s">
        <v>11912</v>
      </c>
      <c r="B1398" s="56"/>
      <c r="C1398" s="7" t="s">
        <v>111</v>
      </c>
      <c r="D1398" s="7" t="s">
        <v>11914</v>
      </c>
      <c r="E1398" s="7"/>
      <c r="F1398" s="64"/>
      <c r="G1398" s="6"/>
      <c r="H1398" s="6"/>
      <c r="I1398" s="10" t="s">
        <v>110</v>
      </c>
      <c r="J1398" s="11" t="s">
        <v>12108</v>
      </c>
      <c r="K1398" s="194" t="s">
        <v>510</v>
      </c>
      <c r="L1398" s="176"/>
      <c r="M1398" s="176">
        <v>1000</v>
      </c>
      <c r="N1398" s="80" t="s">
        <v>11916</v>
      </c>
      <c r="O1398" s="162"/>
      <c r="P1398" s="80" t="s">
        <v>12109</v>
      </c>
      <c r="Q1398" s="80"/>
      <c r="R1398" s="80"/>
      <c r="S1398" s="163"/>
      <c r="T1398" s="213"/>
      <c r="U1398" s="162"/>
      <c r="V1398" s="164"/>
      <c r="W1398" s="12" t="str">
        <f t="shared" si="488"/>
        <v>Mqtt1</v>
      </c>
      <c r="X1398" s="196" t="s">
        <v>12003</v>
      </c>
      <c r="Y1398" s="6" t="str">
        <f t="shared" si="489"/>
        <v>marpower/280000-hydraulic-sail/tension-cylinder</v>
      </c>
      <c r="Z1398" s="103" t="str">
        <f>IF(COUNTIF(N1398,"spare"),"","$."&amp;_xlfn.REGEXREPLACE(IF(X1398="",J1398,IF(_xlfn.REGEXTEST(J1398,"(Gen_Alm|Enbl|Ind)"),_xlfn.REGEXREPLACE(J1398,"E?\d_\d\d_",""),J1398)),"\.","_"))</f>
        <v>$.Miz_Outhaul_Load_Alm</v>
      </c>
      <c r="AA1398" s="12">
        <v>1</v>
      </c>
      <c r="AB1398" s="6" t="s">
        <v>197</v>
      </c>
      <c r="AC1398" s="12">
        <v>518</v>
      </c>
      <c r="AJ1398" s="80"/>
      <c r="AM1398" s="114">
        <f t="shared" si="490"/>
        <v>1398</v>
      </c>
      <c r="AN1398" s="80"/>
      <c r="AO1398" s="80"/>
      <c r="AP1398" s="80"/>
      <c r="AQ1398" s="80"/>
      <c r="AR1398" s="127" t="s">
        <v>110</v>
      </c>
      <c r="AS1398" s="80"/>
      <c r="AT1398" s="7" t="s">
        <v>17</v>
      </c>
      <c r="AU1398" s="7"/>
      <c r="AV1398" s="165" t="s">
        <v>112</v>
      </c>
      <c r="AW1398" s="126" t="str">
        <f t="shared" si="491"/>
        <v>Please consult operation manual for more information</v>
      </c>
      <c r="AX1398" s="137"/>
      <c r="AY1398" s="147"/>
      <c r="AZ1398" s="167"/>
      <c r="BA1398" s="167"/>
      <c r="BB1398" s="147" t="str">
        <f t="shared" si="492"/>
        <v>1</v>
      </c>
      <c r="BC1398" s="168"/>
      <c r="BD1398" s="165"/>
      <c r="BE1398" s="165"/>
      <c r="BF1398" s="165"/>
      <c r="BG1398" s="165"/>
      <c r="BH1398" s="165"/>
      <c r="BI1398" s="165"/>
      <c r="BJ1398" s="165"/>
      <c r="BK1398" s="165"/>
      <c r="BL1398" s="165"/>
      <c r="BM1398" s="165"/>
      <c r="BN1398" s="165"/>
      <c r="BO1398" s="165"/>
      <c r="BP1398" s="165"/>
      <c r="BQ1398" s="165"/>
      <c r="BS1398" s="6"/>
      <c r="BT1398" s="11"/>
      <c r="BU1398" s="6"/>
      <c r="BV1398" s="6"/>
    </row>
    <row r="1399" spans="1:74" ht="15.75" x14ac:dyDescent="0.25">
      <c r="A1399" s="52" t="s">
        <v>11912</v>
      </c>
      <c r="B1399" s="56"/>
      <c r="C1399" s="7" t="s">
        <v>111</v>
      </c>
      <c r="D1399" s="7" t="s">
        <v>11914</v>
      </c>
      <c r="E1399" s="7"/>
      <c r="F1399" s="64"/>
      <c r="G1399" s="6"/>
      <c r="H1399" s="6"/>
      <c r="I1399" s="10" t="s">
        <v>110</v>
      </c>
      <c r="J1399" s="11" t="s">
        <v>12110</v>
      </c>
      <c r="K1399" s="194" t="s">
        <v>510</v>
      </c>
      <c r="L1399" s="176"/>
      <c r="M1399" s="176">
        <v>1000</v>
      </c>
      <c r="N1399" s="80" t="s">
        <v>11916</v>
      </c>
      <c r="O1399" s="162"/>
      <c r="P1399" s="80" t="s">
        <v>12111</v>
      </c>
      <c r="Q1399" s="80"/>
      <c r="R1399" s="80"/>
      <c r="S1399" s="163"/>
      <c r="T1399" s="213"/>
      <c r="U1399" s="162"/>
      <c r="V1399" s="164"/>
      <c r="W1399" s="12" t="str">
        <f t="shared" si="488"/>
        <v>Mqtt1</v>
      </c>
      <c r="X1399" s="196" t="s">
        <v>12112</v>
      </c>
      <c r="Y1399" s="6" t="str">
        <f t="shared" si="489"/>
        <v>marpower/280000-hydraulic-sail/vang-cylinder/mizzen</v>
      </c>
      <c r="Z1399" s="103" t="str">
        <f>IF(COUNTIF(N1399,"spare"),"","$."&amp;_xlfn.REGEXREPLACE(IF(X1399="",J1399,_xlfn.REGEXREPLACE(IF(_xlfn.REGEXTEST(J1399,"(Gen_Alm|Enbl|Ind)"),_xlfn.REGEXREPLACE(J1399,"E?\d_\d\d_",""),J1399),"_?M(ain|iz)_Vang_?","")),"\.","_"))</f>
        <v>$.Enbl_Stat_HMI</v>
      </c>
      <c r="AA1399" s="12">
        <v>1</v>
      </c>
      <c r="AB1399" s="6" t="s">
        <v>197</v>
      </c>
      <c r="AC1399" s="12">
        <v>520</v>
      </c>
      <c r="AJ1399" s="80"/>
      <c r="AM1399" s="114" t="str">
        <f t="shared" si="490"/>
        <v/>
      </c>
      <c r="AN1399" s="80"/>
      <c r="AO1399" s="80"/>
      <c r="AP1399" s="80"/>
      <c r="AQ1399" s="80"/>
      <c r="AR1399" s="127"/>
      <c r="AS1399" s="80"/>
      <c r="AT1399" s="7"/>
      <c r="AU1399" s="7"/>
      <c r="AV1399" s="165"/>
      <c r="AW1399" s="126" t="str">
        <f t="shared" si="491"/>
        <v/>
      </c>
      <c r="AX1399" s="137"/>
      <c r="AY1399" s="147"/>
      <c r="AZ1399" s="167"/>
      <c r="BA1399" s="167"/>
      <c r="BB1399" s="147" t="str">
        <f t="shared" si="492"/>
        <v/>
      </c>
      <c r="BC1399" s="168"/>
      <c r="BD1399" s="165"/>
      <c r="BE1399" s="165"/>
      <c r="BF1399" s="165"/>
      <c r="BG1399" s="165"/>
      <c r="BH1399" s="165"/>
      <c r="BI1399" s="165"/>
      <c r="BJ1399" s="165"/>
      <c r="BK1399" s="165"/>
      <c r="BL1399" s="165"/>
      <c r="BM1399" s="165"/>
      <c r="BN1399" s="165"/>
      <c r="BO1399" s="165"/>
      <c r="BP1399" s="165"/>
      <c r="BQ1399" s="165"/>
      <c r="BS1399" s="6"/>
      <c r="BT1399" s="11"/>
      <c r="BU1399" s="6"/>
      <c r="BV1399" s="6"/>
    </row>
    <row r="1400" spans="1:74" ht="15.75" x14ac:dyDescent="0.25">
      <c r="A1400" s="52" t="s">
        <v>11912</v>
      </c>
      <c r="B1400" s="56"/>
      <c r="C1400" s="7" t="s">
        <v>111</v>
      </c>
      <c r="D1400" s="7" t="s">
        <v>11914</v>
      </c>
      <c r="E1400" s="7"/>
      <c r="F1400" s="64"/>
      <c r="G1400" s="6"/>
      <c r="H1400" s="6"/>
      <c r="I1400" s="10" t="s">
        <v>110</v>
      </c>
      <c r="J1400" s="11" t="s">
        <v>12113</v>
      </c>
      <c r="K1400" s="194" t="s">
        <v>510</v>
      </c>
      <c r="L1400" s="176"/>
      <c r="M1400" s="176">
        <v>1000</v>
      </c>
      <c r="N1400" s="80" t="s">
        <v>11916</v>
      </c>
      <c r="O1400" s="162"/>
      <c r="P1400" s="80" t="s">
        <v>12114</v>
      </c>
      <c r="Q1400" s="80"/>
      <c r="R1400" s="80"/>
      <c r="S1400" s="163"/>
      <c r="T1400" s="213"/>
      <c r="U1400" s="162"/>
      <c r="V1400" s="164"/>
      <c r="W1400" s="12" t="str">
        <f t="shared" si="488"/>
        <v>Mqtt1</v>
      </c>
      <c r="X1400" s="196" t="s">
        <v>12112</v>
      </c>
      <c r="Y1400" s="6" t="str">
        <f t="shared" si="489"/>
        <v>marpower/280000-hydraulic-sail/vang-cylinder/mizzen</v>
      </c>
      <c r="Z1400" s="103" t="str">
        <f>IF(COUNTIF(N1400,"spare"),"","$."&amp;_xlfn.REGEXREPLACE(IF(X1400="",J1400,_xlfn.REGEXREPLACE(IF(_xlfn.REGEXTEST(J1400,"(Gen_Alm|Enbl|Ind)"),_xlfn.REGEXREPLACE(J1400,"E?\d_\d\d_",""),J1400),"_?M(ain|iz)_Vang_?","")),"\.","_"))</f>
        <v>$.Gen_Alm</v>
      </c>
      <c r="AA1400" s="12">
        <v>1</v>
      </c>
      <c r="AB1400" s="6" t="s">
        <v>197</v>
      </c>
      <c r="AC1400" s="12">
        <v>523</v>
      </c>
      <c r="AJ1400" s="80"/>
      <c r="AM1400" s="114">
        <f t="shared" si="490"/>
        <v>1400</v>
      </c>
      <c r="AN1400" s="80"/>
      <c r="AO1400" s="80"/>
      <c r="AP1400" s="80"/>
      <c r="AQ1400" s="80"/>
      <c r="AR1400" s="127" t="s">
        <v>110</v>
      </c>
      <c r="AS1400" s="80"/>
      <c r="AT1400" s="7" t="s">
        <v>17</v>
      </c>
      <c r="AU1400" s="7"/>
      <c r="AV1400" s="165" t="s">
        <v>112</v>
      </c>
      <c r="AW1400" s="126" t="str">
        <f t="shared" si="491"/>
        <v>Please consult operation manual for more information</v>
      </c>
      <c r="AX1400" s="137"/>
      <c r="AY1400" s="147"/>
      <c r="AZ1400" s="167"/>
      <c r="BA1400" s="167"/>
      <c r="BB1400" s="147" t="str">
        <f t="shared" si="492"/>
        <v>1</v>
      </c>
      <c r="BC1400" s="168"/>
      <c r="BD1400" s="165"/>
      <c r="BE1400" s="165"/>
      <c r="BF1400" s="165"/>
      <c r="BG1400" s="165"/>
      <c r="BH1400" s="165"/>
      <c r="BI1400" s="165"/>
      <c r="BJ1400" s="165"/>
      <c r="BK1400" s="165"/>
      <c r="BL1400" s="165"/>
      <c r="BM1400" s="165"/>
      <c r="BN1400" s="165"/>
      <c r="BO1400" s="165"/>
      <c r="BP1400" s="165"/>
      <c r="BQ1400" s="165"/>
      <c r="BS1400" s="6"/>
      <c r="BT1400" s="11"/>
      <c r="BU1400" s="6"/>
      <c r="BV1400" s="6"/>
    </row>
    <row r="1401" spans="1:74" ht="15.75" x14ac:dyDescent="0.25">
      <c r="A1401" s="52" t="s">
        <v>11912</v>
      </c>
      <c r="B1401" s="56"/>
      <c r="C1401" s="7" t="s">
        <v>111</v>
      </c>
      <c r="D1401" s="7" t="s">
        <v>11914</v>
      </c>
      <c r="E1401" s="7"/>
      <c r="F1401" s="64"/>
      <c r="G1401" s="6"/>
      <c r="H1401" s="6"/>
      <c r="I1401" s="10" t="s">
        <v>110</v>
      </c>
      <c r="J1401" s="11" t="s">
        <v>12115</v>
      </c>
      <c r="K1401" s="194" t="s">
        <v>510</v>
      </c>
      <c r="L1401" s="176"/>
      <c r="M1401" s="176">
        <v>1000</v>
      </c>
      <c r="N1401" s="80" t="s">
        <v>11916</v>
      </c>
      <c r="O1401" s="162"/>
      <c r="P1401" s="80" t="s">
        <v>12116</v>
      </c>
      <c r="Q1401" s="80"/>
      <c r="R1401" s="80"/>
      <c r="S1401" s="163"/>
      <c r="T1401" s="213"/>
      <c r="U1401" s="162"/>
      <c r="V1401" s="164"/>
      <c r="W1401" s="12" t="str">
        <f t="shared" si="488"/>
        <v>Mqtt1</v>
      </c>
      <c r="X1401" s="196" t="s">
        <v>12112</v>
      </c>
      <c r="Y1401" s="6" t="str">
        <f t="shared" si="489"/>
        <v>marpower/280000-hydraulic-sail/vang-cylinder/mizzen</v>
      </c>
      <c r="Z1401" s="103" t="str">
        <f>IF(COUNTIF(N1401,"spare"),"","$."&amp;_xlfn.REGEXREPLACE(IF(X1401="",J1401,_xlfn.REGEXREPLACE(IF(_xlfn.REGEXTEST(J1401,"(Gen_Alm|Enbl|Ind)"),_xlfn.REGEXREPLACE(J1401,"E?\d_\d\d_",""),J1401),"_?M(ain|iz)_Vang_?","")),"\.","_"))</f>
        <v>$.Load_Alm</v>
      </c>
      <c r="AA1401" s="12">
        <v>1</v>
      </c>
      <c r="AB1401" s="6" t="s">
        <v>197</v>
      </c>
      <c r="AC1401" s="12">
        <v>528</v>
      </c>
      <c r="AJ1401" s="80"/>
      <c r="AM1401" s="114">
        <f t="shared" si="490"/>
        <v>1401</v>
      </c>
      <c r="AN1401" s="80"/>
      <c r="AO1401" s="80"/>
      <c r="AP1401" s="80"/>
      <c r="AQ1401" s="80"/>
      <c r="AR1401" s="127" t="s">
        <v>110</v>
      </c>
      <c r="AS1401" s="80"/>
      <c r="AT1401" s="7" t="s">
        <v>17</v>
      </c>
      <c r="AU1401" s="7"/>
      <c r="AV1401" s="165" t="s">
        <v>112</v>
      </c>
      <c r="AW1401" s="126" t="str">
        <f t="shared" si="491"/>
        <v>Please consult operation manual for more information</v>
      </c>
      <c r="AX1401" s="137"/>
      <c r="AY1401" s="147"/>
      <c r="AZ1401" s="167"/>
      <c r="BA1401" s="167"/>
      <c r="BB1401" s="147" t="str">
        <f t="shared" si="492"/>
        <v>1</v>
      </c>
      <c r="BC1401" s="168"/>
      <c r="BD1401" s="165"/>
      <c r="BE1401" s="165"/>
      <c r="BF1401" s="165"/>
      <c r="BG1401" s="165"/>
      <c r="BH1401" s="165"/>
      <c r="BI1401" s="165"/>
      <c r="BJ1401" s="165"/>
      <c r="BK1401" s="165"/>
      <c r="BL1401" s="165"/>
      <c r="BM1401" s="165"/>
      <c r="BN1401" s="165"/>
      <c r="BO1401" s="165"/>
      <c r="BP1401" s="165"/>
      <c r="BQ1401" s="165"/>
      <c r="BS1401" s="6"/>
      <c r="BT1401" s="11"/>
      <c r="BU1401" s="6"/>
      <c r="BV1401" s="6"/>
    </row>
    <row r="1402" spans="1:74" ht="15.75" x14ac:dyDescent="0.25">
      <c r="A1402" s="52" t="s">
        <v>11912</v>
      </c>
      <c r="B1402" s="56"/>
      <c r="C1402" s="7" t="s">
        <v>111</v>
      </c>
      <c r="D1402" s="7" t="s">
        <v>11914</v>
      </c>
      <c r="E1402" s="7"/>
      <c r="F1402" s="64"/>
      <c r="G1402" s="6"/>
      <c r="H1402" s="6"/>
      <c r="I1402" s="10" t="s">
        <v>110</v>
      </c>
      <c r="J1402" s="11" t="s">
        <v>12117</v>
      </c>
      <c r="K1402" s="194" t="s">
        <v>510</v>
      </c>
      <c r="L1402" s="176"/>
      <c r="M1402" s="176">
        <v>1000</v>
      </c>
      <c r="N1402" s="80" t="s">
        <v>11916</v>
      </c>
      <c r="O1402" s="162"/>
      <c r="P1402" s="80" t="s">
        <v>12118</v>
      </c>
      <c r="Q1402" s="80"/>
      <c r="R1402" s="80"/>
      <c r="S1402" s="163"/>
      <c r="T1402" s="213"/>
      <c r="U1402" s="162"/>
      <c r="V1402" s="164"/>
      <c r="W1402" s="12" t="str">
        <f t="shared" si="488"/>
        <v>Mqtt1</v>
      </c>
      <c r="X1402" s="196" t="s">
        <v>12119</v>
      </c>
      <c r="Y1402" s="6" t="str">
        <f t="shared" si="489"/>
        <v>marpower/280000-hydraulic-sail/tension-cylinder-deflector/mizzen</v>
      </c>
      <c r="Z1402" s="103" t="str">
        <f>IF(COUNTIF(N1402,"spare"),"","$."&amp;_xlfn.REGEXREPLACE(IF(X1402="",J1402,_xlfn.REGEXREPLACE(IF(_xlfn.REGEXTEST(J1402,"(Gen_Alm|Enbl|Ind)"),_xlfn.REGEXREPLACE(J1402,"E?\d_\d\d_",""),J1402),"_?M(ain|iz)_Check(_Defl)?_?","")),"\.","_"))</f>
        <v>$.Enbl_Stat_HMI</v>
      </c>
      <c r="AA1402" s="12">
        <v>1</v>
      </c>
      <c r="AB1402" s="6" t="s">
        <v>197</v>
      </c>
      <c r="AC1402" s="12">
        <v>530</v>
      </c>
      <c r="AJ1402" s="80"/>
      <c r="AM1402" s="114" t="str">
        <f t="shared" si="490"/>
        <v/>
      </c>
      <c r="AN1402" s="80"/>
      <c r="AO1402" s="80"/>
      <c r="AP1402" s="80"/>
      <c r="AQ1402" s="80"/>
      <c r="AR1402" s="127"/>
      <c r="AS1402" s="80"/>
      <c r="AT1402" s="7"/>
      <c r="AU1402" s="7"/>
      <c r="AV1402" s="165"/>
      <c r="AW1402" s="126" t="str">
        <f t="shared" si="491"/>
        <v/>
      </c>
      <c r="AX1402" s="137"/>
      <c r="AY1402" s="147"/>
      <c r="AZ1402" s="167"/>
      <c r="BA1402" s="167"/>
      <c r="BB1402" s="147" t="str">
        <f t="shared" si="492"/>
        <v/>
      </c>
      <c r="BC1402" s="168"/>
      <c r="BD1402" s="165"/>
      <c r="BE1402" s="165"/>
      <c r="BF1402" s="165"/>
      <c r="BG1402" s="165"/>
      <c r="BH1402" s="165"/>
      <c r="BI1402" s="165"/>
      <c r="BJ1402" s="165"/>
      <c r="BK1402" s="165"/>
      <c r="BL1402" s="165"/>
      <c r="BM1402" s="165"/>
      <c r="BN1402" s="165"/>
      <c r="BO1402" s="165"/>
      <c r="BP1402" s="165"/>
      <c r="BQ1402" s="165"/>
      <c r="BS1402" s="6"/>
      <c r="BT1402" s="11"/>
      <c r="BU1402" s="6"/>
      <c r="BV1402" s="6"/>
    </row>
    <row r="1403" spans="1:74" ht="15.75" x14ac:dyDescent="0.25">
      <c r="A1403" s="52" t="s">
        <v>11912</v>
      </c>
      <c r="B1403" s="56"/>
      <c r="C1403" s="7" t="s">
        <v>111</v>
      </c>
      <c r="D1403" s="7" t="s">
        <v>11914</v>
      </c>
      <c r="E1403" s="7"/>
      <c r="F1403" s="64"/>
      <c r="G1403" s="6"/>
      <c r="H1403" s="6"/>
      <c r="I1403" s="10" t="s">
        <v>110</v>
      </c>
      <c r="J1403" s="11" t="s">
        <v>12120</v>
      </c>
      <c r="K1403" s="194" t="s">
        <v>510</v>
      </c>
      <c r="L1403" s="176"/>
      <c r="M1403" s="176">
        <v>1000</v>
      </c>
      <c r="N1403" s="80" t="s">
        <v>11916</v>
      </c>
      <c r="O1403" s="162"/>
      <c r="P1403" s="80" t="s">
        <v>12121</v>
      </c>
      <c r="Q1403" s="80"/>
      <c r="R1403" s="80"/>
      <c r="S1403" s="163"/>
      <c r="T1403" s="213"/>
      <c r="U1403" s="162"/>
      <c r="V1403" s="164"/>
      <c r="W1403" s="12" t="str">
        <f t="shared" si="488"/>
        <v>Mqtt1</v>
      </c>
      <c r="X1403" s="196" t="s">
        <v>12119</v>
      </c>
      <c r="Y1403" s="6" t="str">
        <f t="shared" si="489"/>
        <v>marpower/280000-hydraulic-sail/tension-cylinder-deflector/mizzen</v>
      </c>
      <c r="Z1403" s="103" t="str">
        <f>IF(COUNTIF(N1403,"spare"),"","$."&amp;_xlfn.REGEXREPLACE(IF(X1403="",J1403,_xlfn.REGEXREPLACE(IF(_xlfn.REGEXTEST(J1403,"(Gen_Alm|Enbl|Ind)"),_xlfn.REGEXREPLACE(J1403,"E?\d_\d\d_",""),J1403),"_?M(ain|iz)_Check(_Defl)?_?","")),"\.","_"))</f>
        <v>$.Gen_Alm</v>
      </c>
      <c r="AA1403" s="12">
        <v>1</v>
      </c>
      <c r="AB1403" s="6" t="s">
        <v>197</v>
      </c>
      <c r="AC1403" s="12">
        <v>533</v>
      </c>
      <c r="AJ1403" s="80"/>
      <c r="AM1403" s="114">
        <f t="shared" si="490"/>
        <v>1403</v>
      </c>
      <c r="AN1403" s="80"/>
      <c r="AO1403" s="80"/>
      <c r="AP1403" s="80"/>
      <c r="AQ1403" s="80"/>
      <c r="AR1403" s="127" t="s">
        <v>110</v>
      </c>
      <c r="AS1403" s="80"/>
      <c r="AT1403" s="7" t="s">
        <v>17</v>
      </c>
      <c r="AU1403" s="7"/>
      <c r="AV1403" s="165" t="s">
        <v>112</v>
      </c>
      <c r="AW1403" s="126" t="str">
        <f t="shared" si="491"/>
        <v>Please consult operation manual for more information</v>
      </c>
      <c r="AX1403" s="137"/>
      <c r="AY1403" s="147"/>
      <c r="AZ1403" s="167"/>
      <c r="BA1403" s="167"/>
      <c r="BB1403" s="147" t="str">
        <f t="shared" si="492"/>
        <v>1</v>
      </c>
      <c r="BC1403" s="168"/>
      <c r="BD1403" s="165"/>
      <c r="BE1403" s="165"/>
      <c r="BF1403" s="165"/>
      <c r="BG1403" s="165"/>
      <c r="BH1403" s="165"/>
      <c r="BI1403" s="165"/>
      <c r="BJ1403" s="165"/>
      <c r="BK1403" s="165"/>
      <c r="BL1403" s="165"/>
      <c r="BM1403" s="165"/>
      <c r="BN1403" s="165"/>
      <c r="BO1403" s="165"/>
      <c r="BP1403" s="165"/>
      <c r="BQ1403" s="165"/>
      <c r="BS1403" s="6"/>
      <c r="BT1403" s="11"/>
      <c r="BU1403" s="6"/>
      <c r="BV1403" s="6"/>
    </row>
    <row r="1404" spans="1:74" ht="15.75" x14ac:dyDescent="0.25">
      <c r="A1404" s="52" t="s">
        <v>11912</v>
      </c>
      <c r="B1404" s="56"/>
      <c r="C1404" s="7" t="s">
        <v>111</v>
      </c>
      <c r="D1404" s="7" t="s">
        <v>11914</v>
      </c>
      <c r="E1404" s="7"/>
      <c r="F1404" s="64"/>
      <c r="G1404" s="6"/>
      <c r="H1404" s="6"/>
      <c r="I1404" s="10" t="s">
        <v>110</v>
      </c>
      <c r="J1404" s="11" t="s">
        <v>12122</v>
      </c>
      <c r="K1404" s="194" t="s">
        <v>510</v>
      </c>
      <c r="L1404" s="176"/>
      <c r="M1404" s="176">
        <v>1000</v>
      </c>
      <c r="N1404" s="80" t="s">
        <v>11916</v>
      </c>
      <c r="O1404" s="162"/>
      <c r="P1404" s="80" t="s">
        <v>12123</v>
      </c>
      <c r="Q1404" s="80"/>
      <c r="R1404" s="80"/>
      <c r="S1404" s="163"/>
      <c r="T1404" s="213"/>
      <c r="U1404" s="162"/>
      <c r="V1404" s="164"/>
      <c r="W1404" s="12" t="str">
        <f t="shared" si="488"/>
        <v>Mqtt1</v>
      </c>
      <c r="X1404" s="196" t="s">
        <v>12119</v>
      </c>
      <c r="Y1404" s="6" t="str">
        <f t="shared" si="489"/>
        <v>marpower/280000-hydraulic-sail/tension-cylinder-deflector/mizzen</v>
      </c>
      <c r="Z1404" s="103" t="str">
        <f>IF(COUNTIF(N1404,"spare"),"","$."&amp;_xlfn.REGEXREPLACE(IF(X1404="",J1404,_xlfn.REGEXREPLACE(IF(_xlfn.REGEXTEST(J1404,"(Gen_Alm|Enbl|Ind)"),_xlfn.REGEXREPLACE(J1404,"E?\d_\d\d_",""),J1404),"_?M(ain|iz)_Check(_Defl)?_?","")),"\.","_"))</f>
        <v>$.Load_Alm</v>
      </c>
      <c r="AA1404" s="12">
        <v>1</v>
      </c>
      <c r="AB1404" s="6" t="s">
        <v>197</v>
      </c>
      <c r="AC1404" s="12">
        <v>538</v>
      </c>
      <c r="AJ1404" s="80"/>
      <c r="AM1404" s="114">
        <f t="shared" si="490"/>
        <v>1404</v>
      </c>
      <c r="AN1404" s="80"/>
      <c r="AO1404" s="80"/>
      <c r="AP1404" s="80"/>
      <c r="AQ1404" s="80"/>
      <c r="AR1404" s="127" t="s">
        <v>110</v>
      </c>
      <c r="AS1404" s="80"/>
      <c r="AT1404" s="7" t="s">
        <v>17</v>
      </c>
      <c r="AU1404" s="7"/>
      <c r="AV1404" s="165" t="s">
        <v>112</v>
      </c>
      <c r="AW1404" s="126" t="str">
        <f t="shared" si="491"/>
        <v>Please consult operation manual for more information</v>
      </c>
      <c r="AX1404" s="137"/>
      <c r="AY1404" s="147"/>
      <c r="AZ1404" s="167"/>
      <c r="BA1404" s="167"/>
      <c r="BB1404" s="147" t="str">
        <f t="shared" si="492"/>
        <v>1</v>
      </c>
      <c r="BC1404" s="168"/>
      <c r="BD1404" s="165"/>
      <c r="BE1404" s="165"/>
      <c r="BF1404" s="165"/>
      <c r="BG1404" s="165"/>
      <c r="BH1404" s="165"/>
      <c r="BI1404" s="165"/>
      <c r="BJ1404" s="165"/>
      <c r="BK1404" s="165"/>
      <c r="BL1404" s="165"/>
      <c r="BM1404" s="165"/>
      <c r="BN1404" s="165"/>
      <c r="BO1404" s="165"/>
      <c r="BP1404" s="165"/>
      <c r="BQ1404" s="165"/>
      <c r="BS1404" s="6"/>
      <c r="BT1404" s="11"/>
      <c r="BU1404" s="6"/>
      <c r="BV1404" s="6"/>
    </row>
    <row r="1405" spans="1:74" ht="15.75" x14ac:dyDescent="0.25">
      <c r="A1405" s="52" t="s">
        <v>11912</v>
      </c>
      <c r="B1405" s="56"/>
      <c r="C1405" s="7" t="s">
        <v>111</v>
      </c>
      <c r="D1405" s="7" t="s">
        <v>11914</v>
      </c>
      <c r="E1405" s="7"/>
      <c r="F1405" s="64"/>
      <c r="G1405" s="6"/>
      <c r="H1405" s="6"/>
      <c r="I1405" s="10" t="s">
        <v>110</v>
      </c>
      <c r="J1405" s="11" t="s">
        <v>12124</v>
      </c>
      <c r="K1405" s="194" t="s">
        <v>510</v>
      </c>
      <c r="L1405" s="176"/>
      <c r="M1405" s="176">
        <v>1000</v>
      </c>
      <c r="N1405" s="80" t="s">
        <v>11916</v>
      </c>
      <c r="O1405" s="162"/>
      <c r="P1405" s="80" t="s">
        <v>12125</v>
      </c>
      <c r="Q1405" s="80"/>
      <c r="R1405" s="80"/>
      <c r="S1405" s="163"/>
      <c r="T1405" s="213"/>
      <c r="U1405" s="162"/>
      <c r="V1405" s="164"/>
      <c r="W1405" s="12" t="str">
        <f t="shared" si="488"/>
        <v>Mqtt1</v>
      </c>
      <c r="X1405" s="196" t="s">
        <v>12126</v>
      </c>
      <c r="Y1405" s="6" t="str">
        <f t="shared" si="489"/>
        <v>marpower/280000-hydraulic-sail/tension-cylinder-cvlv/mizzen</v>
      </c>
      <c r="Z1405" s="103" t="str">
        <f>IF(COUNTIF(N1405,"spare"),"","$."&amp;_xlfn.REGEXREPLACE(IF(X1405="",J1405,_xlfn.REGEXREPLACE(IF(_xlfn.REGEXTEST(J1405,"(Gen_Alm|Enbl|Ind)"),_xlfn.REGEXREPLACE(J1405,"E?\d_\d\d_",""),J1405),"_?M(ain|iz)_Cunn_?","")),"\.","_"))</f>
        <v>$.Enbl_Stat_HMI</v>
      </c>
      <c r="AA1405" s="12">
        <v>1</v>
      </c>
      <c r="AB1405" s="6" t="s">
        <v>197</v>
      </c>
      <c r="AC1405" s="12">
        <v>540</v>
      </c>
      <c r="AJ1405" s="80"/>
      <c r="AM1405" s="114" t="str">
        <f t="shared" si="490"/>
        <v/>
      </c>
      <c r="AN1405" s="80"/>
      <c r="AO1405" s="80"/>
      <c r="AP1405" s="80"/>
      <c r="AQ1405" s="80"/>
      <c r="AR1405" s="127"/>
      <c r="AS1405" s="80"/>
      <c r="AT1405" s="7"/>
      <c r="AU1405" s="7"/>
      <c r="AV1405" s="165"/>
      <c r="AW1405" s="126" t="str">
        <f t="shared" si="491"/>
        <v/>
      </c>
      <c r="AX1405" s="137"/>
      <c r="AY1405" s="147"/>
      <c r="AZ1405" s="167"/>
      <c r="BA1405" s="167"/>
      <c r="BB1405" s="147" t="str">
        <f t="shared" si="492"/>
        <v/>
      </c>
      <c r="BC1405" s="168"/>
      <c r="BD1405" s="165"/>
      <c r="BE1405" s="165"/>
      <c r="BF1405" s="165"/>
      <c r="BG1405" s="165"/>
      <c r="BH1405" s="165"/>
      <c r="BI1405" s="165"/>
      <c r="BJ1405" s="165"/>
      <c r="BK1405" s="165"/>
      <c r="BL1405" s="165"/>
      <c r="BM1405" s="165"/>
      <c r="BN1405" s="165"/>
      <c r="BO1405" s="165"/>
      <c r="BP1405" s="165"/>
      <c r="BQ1405" s="165"/>
      <c r="BS1405" s="6"/>
      <c r="BT1405" s="11"/>
      <c r="BU1405" s="6"/>
      <c r="BV1405" s="6"/>
    </row>
    <row r="1406" spans="1:74" ht="15.75" x14ac:dyDescent="0.25">
      <c r="A1406" s="52" t="s">
        <v>11912</v>
      </c>
      <c r="B1406" s="56"/>
      <c r="C1406" s="7" t="s">
        <v>111</v>
      </c>
      <c r="D1406" s="7" t="s">
        <v>11914</v>
      </c>
      <c r="E1406" s="7"/>
      <c r="F1406" s="64"/>
      <c r="G1406" s="6"/>
      <c r="H1406" s="6"/>
      <c r="I1406" s="10" t="s">
        <v>110</v>
      </c>
      <c r="J1406" s="11" t="s">
        <v>12127</v>
      </c>
      <c r="K1406" s="194" t="s">
        <v>510</v>
      </c>
      <c r="L1406" s="176"/>
      <c r="M1406" s="176">
        <v>1000</v>
      </c>
      <c r="N1406" s="80" t="s">
        <v>11916</v>
      </c>
      <c r="O1406" s="162"/>
      <c r="P1406" s="80" t="s">
        <v>12128</v>
      </c>
      <c r="Q1406" s="80"/>
      <c r="R1406" s="80"/>
      <c r="S1406" s="163"/>
      <c r="T1406" s="213"/>
      <c r="U1406" s="162"/>
      <c r="V1406" s="164"/>
      <c r="W1406" s="12" t="str">
        <f t="shared" si="488"/>
        <v>Mqtt1</v>
      </c>
      <c r="X1406" s="196" t="s">
        <v>12126</v>
      </c>
      <c r="Y1406" s="6" t="str">
        <f t="shared" si="489"/>
        <v>marpower/280000-hydraulic-sail/tension-cylinder-cvlv/mizzen</v>
      </c>
      <c r="Z1406" s="103" t="str">
        <f>IF(COUNTIF(N1406,"spare"),"","$."&amp;_xlfn.REGEXREPLACE(IF(X1406="",J1406,_xlfn.REGEXREPLACE(IF(_xlfn.REGEXTEST(J1406,"(Gen_Alm|Enbl|Ind)"),_xlfn.REGEXREPLACE(J1406,"E?\d_\d\d_",""),J1406),"_?M(ain|iz)_Cunn_?","")),"\.","_"))</f>
        <v>$.Gen_Alm</v>
      </c>
      <c r="AA1406" s="12">
        <v>1</v>
      </c>
      <c r="AB1406" s="6" t="s">
        <v>197</v>
      </c>
      <c r="AC1406" s="12">
        <v>543</v>
      </c>
      <c r="AJ1406" s="80"/>
      <c r="AM1406" s="114">
        <f t="shared" si="490"/>
        <v>1406</v>
      </c>
      <c r="AN1406" s="80"/>
      <c r="AO1406" s="80"/>
      <c r="AP1406" s="80"/>
      <c r="AQ1406" s="80"/>
      <c r="AR1406" s="127" t="s">
        <v>110</v>
      </c>
      <c r="AS1406" s="80"/>
      <c r="AT1406" s="7" t="s">
        <v>17</v>
      </c>
      <c r="AU1406" s="7"/>
      <c r="AV1406" s="165" t="s">
        <v>112</v>
      </c>
      <c r="AW1406" s="126" t="str">
        <f t="shared" si="491"/>
        <v>Please consult operation manual for more information</v>
      </c>
      <c r="AX1406" s="137"/>
      <c r="AY1406" s="147"/>
      <c r="AZ1406" s="167"/>
      <c r="BA1406" s="167"/>
      <c r="BB1406" s="147" t="str">
        <f t="shared" si="492"/>
        <v>1</v>
      </c>
      <c r="BC1406" s="168"/>
      <c r="BD1406" s="165"/>
      <c r="BE1406" s="165"/>
      <c r="BF1406" s="165"/>
      <c r="BG1406" s="165"/>
      <c r="BH1406" s="165"/>
      <c r="BI1406" s="165"/>
      <c r="BJ1406" s="165"/>
      <c r="BK1406" s="165"/>
      <c r="BL1406" s="165"/>
      <c r="BM1406" s="165"/>
      <c r="BN1406" s="165"/>
      <c r="BO1406" s="165"/>
      <c r="BP1406" s="165"/>
      <c r="BQ1406" s="165"/>
      <c r="BS1406" s="6"/>
      <c r="BT1406" s="11"/>
      <c r="BU1406" s="6"/>
      <c r="BV1406" s="6"/>
    </row>
    <row r="1407" spans="1:74" ht="15.75" x14ac:dyDescent="0.25">
      <c r="A1407" s="52" t="s">
        <v>11912</v>
      </c>
      <c r="B1407" s="56"/>
      <c r="C1407" s="7" t="s">
        <v>111</v>
      </c>
      <c r="D1407" s="7" t="s">
        <v>11914</v>
      </c>
      <c r="E1407" s="7"/>
      <c r="F1407" s="64"/>
      <c r="G1407" s="6"/>
      <c r="H1407" s="6"/>
      <c r="I1407" s="10" t="s">
        <v>110</v>
      </c>
      <c r="J1407" s="11" t="s">
        <v>12129</v>
      </c>
      <c r="K1407" s="194" t="s">
        <v>510</v>
      </c>
      <c r="L1407" s="176"/>
      <c r="M1407" s="176">
        <v>1000</v>
      </c>
      <c r="N1407" s="80" t="s">
        <v>11916</v>
      </c>
      <c r="O1407" s="162"/>
      <c r="P1407" s="80" t="s">
        <v>12130</v>
      </c>
      <c r="Q1407" s="80"/>
      <c r="R1407" s="80"/>
      <c r="S1407" s="163"/>
      <c r="T1407" s="213"/>
      <c r="U1407" s="162"/>
      <c r="V1407" s="164"/>
      <c r="W1407" s="12" t="str">
        <f t="shared" si="488"/>
        <v>Mqtt1</v>
      </c>
      <c r="X1407" s="196" t="s">
        <v>12126</v>
      </c>
      <c r="Y1407" s="6" t="str">
        <f t="shared" si="489"/>
        <v>marpower/280000-hydraulic-sail/tension-cylinder-cvlv/mizzen</v>
      </c>
      <c r="Z1407" s="103" t="str">
        <f>IF(COUNTIF(N1407,"spare"),"","$."&amp;_xlfn.REGEXREPLACE(IF(X1407="",J1407,_xlfn.REGEXREPLACE(IF(_xlfn.REGEXTEST(J1407,"(Gen_Alm|Enbl|Ind)"),_xlfn.REGEXREPLACE(J1407,"E?\d_\d\d_",""),J1407),"_?M(ain|iz)_Cunn_?","")),"\.","_"))</f>
        <v>$.Load_Alm</v>
      </c>
      <c r="AA1407" s="12">
        <v>1</v>
      </c>
      <c r="AB1407" s="6" t="s">
        <v>197</v>
      </c>
      <c r="AC1407" s="12">
        <v>548</v>
      </c>
      <c r="AJ1407" s="80"/>
      <c r="AM1407" s="114">
        <f t="shared" si="490"/>
        <v>1407</v>
      </c>
      <c r="AN1407" s="80"/>
      <c r="AO1407" s="80"/>
      <c r="AP1407" s="80"/>
      <c r="AQ1407" s="80"/>
      <c r="AR1407" s="127" t="s">
        <v>110</v>
      </c>
      <c r="AS1407" s="80"/>
      <c r="AT1407" s="7" t="s">
        <v>17</v>
      </c>
      <c r="AU1407" s="7"/>
      <c r="AV1407" s="165" t="s">
        <v>112</v>
      </c>
      <c r="AW1407" s="126" t="str">
        <f t="shared" si="491"/>
        <v>Please consult operation manual for more information</v>
      </c>
      <c r="AX1407" s="137"/>
      <c r="AY1407" s="147"/>
      <c r="AZ1407" s="167"/>
      <c r="BA1407" s="167"/>
      <c r="BB1407" s="147" t="str">
        <f t="shared" si="492"/>
        <v>1</v>
      </c>
      <c r="BC1407" s="168"/>
      <c r="BD1407" s="165"/>
      <c r="BE1407" s="165"/>
      <c r="BF1407" s="165"/>
      <c r="BG1407" s="165"/>
      <c r="BH1407" s="165"/>
      <c r="BI1407" s="165"/>
      <c r="BJ1407" s="165"/>
      <c r="BK1407" s="165"/>
      <c r="BL1407" s="165"/>
      <c r="BM1407" s="165"/>
      <c r="BN1407" s="165"/>
      <c r="BO1407" s="165"/>
      <c r="BP1407" s="165"/>
      <c r="BQ1407" s="165"/>
      <c r="BS1407" s="6"/>
      <c r="BT1407" s="11"/>
      <c r="BU1407" s="6"/>
      <c r="BV1407" s="6"/>
    </row>
    <row r="1408" spans="1:74" ht="15.75" x14ac:dyDescent="0.25">
      <c r="A1408" s="52" t="s">
        <v>11912</v>
      </c>
      <c r="B1408" s="56"/>
      <c r="C1408" s="7" t="s">
        <v>111</v>
      </c>
      <c r="D1408" s="7" t="s">
        <v>11914</v>
      </c>
      <c r="E1408" s="7"/>
      <c r="F1408" s="64"/>
      <c r="G1408" s="6"/>
      <c r="H1408" s="6"/>
      <c r="I1408" s="10" t="s">
        <v>110</v>
      </c>
      <c r="J1408" s="11" t="s">
        <v>12131</v>
      </c>
      <c r="K1408" s="194" t="s">
        <v>510</v>
      </c>
      <c r="L1408" s="176"/>
      <c r="M1408" s="176">
        <v>1000</v>
      </c>
      <c r="N1408" s="80" t="s">
        <v>11916</v>
      </c>
      <c r="O1408" s="162"/>
      <c r="P1408" s="80" t="s">
        <v>12132</v>
      </c>
      <c r="Q1408" s="80"/>
      <c r="R1408" s="80"/>
      <c r="S1408" s="163"/>
      <c r="T1408" s="213"/>
      <c r="U1408" s="162"/>
      <c r="V1408" s="164"/>
      <c r="W1408" s="12" t="str">
        <f t="shared" si="488"/>
        <v>Mqtt1</v>
      </c>
      <c r="X1408" s="196" t="s">
        <v>12101</v>
      </c>
      <c r="Y1408" s="6" t="str">
        <f t="shared" si="489"/>
        <v>marpower/280000-hydraulic-sail/boarding-equipment</v>
      </c>
      <c r="Z1408" s="103" t="str">
        <f>IF(COUNTIF(N1408,"spare"),"","$."&amp;_xlfn.REGEXREPLACE(IF(X1408="",J1408,IF(_xlfn.REGEXTEST(J1408,"(Gen_Alm|Enbl|Ind)"),_xlfn.REGEXREPLACE(J1408,"E?\d_\d\d_",""),J1408)),"\.","_"))</f>
        <v>$.Enbl_Stat_HMI_Oil_Supp_Pass</v>
      </c>
      <c r="AA1408" s="12">
        <v>1</v>
      </c>
      <c r="AB1408" s="6" t="s">
        <v>197</v>
      </c>
      <c r="AC1408" s="12">
        <v>550</v>
      </c>
      <c r="AJ1408" s="80"/>
      <c r="AM1408" s="114" t="str">
        <f t="shared" si="490"/>
        <v/>
      </c>
      <c r="AN1408" s="80"/>
      <c r="AO1408" s="80"/>
      <c r="AP1408" s="80"/>
      <c r="AQ1408" s="80"/>
      <c r="AR1408" s="127"/>
      <c r="AS1408" s="80"/>
      <c r="AT1408" s="7"/>
      <c r="AU1408" s="7"/>
      <c r="AV1408" s="165"/>
      <c r="AW1408" s="126" t="str">
        <f t="shared" si="491"/>
        <v/>
      </c>
      <c r="AX1408" s="137"/>
      <c r="AY1408" s="147"/>
      <c r="AZ1408" s="167"/>
      <c r="BA1408" s="167"/>
      <c r="BB1408" s="147" t="str">
        <f t="shared" si="492"/>
        <v/>
      </c>
      <c r="BC1408" s="168"/>
      <c r="BD1408" s="165"/>
      <c r="BE1408" s="165"/>
      <c r="BF1408" s="165"/>
      <c r="BG1408" s="165"/>
      <c r="BH1408" s="165"/>
      <c r="BI1408" s="165"/>
      <c r="BJ1408" s="165"/>
      <c r="BK1408" s="165"/>
      <c r="BL1408" s="165"/>
      <c r="BM1408" s="165"/>
      <c r="BN1408" s="165"/>
      <c r="BO1408" s="165"/>
      <c r="BP1408" s="165"/>
      <c r="BQ1408" s="165"/>
      <c r="BS1408" s="6"/>
      <c r="BT1408" s="11"/>
      <c r="BU1408" s="6"/>
      <c r="BV1408" s="6"/>
    </row>
    <row r="1409" spans="1:74" ht="15.75" x14ac:dyDescent="0.25">
      <c r="A1409" s="52" t="s">
        <v>11912</v>
      </c>
      <c r="B1409" s="56"/>
      <c r="C1409" s="7" t="s">
        <v>111</v>
      </c>
      <c r="D1409" s="7" t="s">
        <v>11914</v>
      </c>
      <c r="E1409" s="7"/>
      <c r="F1409" s="64"/>
      <c r="G1409" s="6"/>
      <c r="H1409" s="6"/>
      <c r="I1409" s="10" t="s">
        <v>110</v>
      </c>
      <c r="J1409" s="11" t="s">
        <v>12133</v>
      </c>
      <c r="K1409" s="194" t="s">
        <v>510</v>
      </c>
      <c r="L1409" s="176"/>
      <c r="M1409" s="176">
        <v>1000</v>
      </c>
      <c r="N1409" s="80" t="s">
        <v>11916</v>
      </c>
      <c r="O1409" s="162"/>
      <c r="P1409" s="80" t="s">
        <v>12134</v>
      </c>
      <c r="Q1409" s="80"/>
      <c r="R1409" s="80"/>
      <c r="S1409" s="163"/>
      <c r="T1409" s="213"/>
      <c r="U1409" s="162"/>
      <c r="V1409" s="164"/>
      <c r="W1409" s="12" t="str">
        <f t="shared" si="488"/>
        <v>Mqtt1</v>
      </c>
      <c r="X1409" s="196" t="s">
        <v>12101</v>
      </c>
      <c r="Y1409" s="6" t="str">
        <f t="shared" si="489"/>
        <v>marpower/280000-hydraulic-sail/boarding-equipment</v>
      </c>
      <c r="Z1409" s="103" t="str">
        <f>IF(COUNTIF(N1409,"spare"),"","$."&amp;_xlfn.REGEXREPLACE(IF(X1409="",J1409,IF(_xlfn.REGEXTEST(J1409,"(Gen_Alm|Enbl|Ind)"),_xlfn.REGEXREPLACE(J1409,"E?\d_\d\d_",""),J1409)),"\.","_"))</f>
        <v>$.Gen_Alm_Oil_Supp_Pass</v>
      </c>
      <c r="AA1409" s="12">
        <v>1</v>
      </c>
      <c r="AB1409" s="6" t="s">
        <v>197</v>
      </c>
      <c r="AC1409" s="12">
        <v>553</v>
      </c>
      <c r="AJ1409" s="80"/>
      <c r="AM1409" s="114">
        <f t="shared" si="490"/>
        <v>1409</v>
      </c>
      <c r="AN1409" s="80"/>
      <c r="AO1409" s="80"/>
      <c r="AP1409" s="80"/>
      <c r="AQ1409" s="80"/>
      <c r="AR1409" s="127" t="s">
        <v>110</v>
      </c>
      <c r="AS1409" s="80"/>
      <c r="AT1409" s="7" t="s">
        <v>17</v>
      </c>
      <c r="AU1409" s="7"/>
      <c r="AV1409" s="165" t="s">
        <v>112</v>
      </c>
      <c r="AW1409" s="126" t="str">
        <f t="shared" si="491"/>
        <v>Please consult operation manual for more information</v>
      </c>
      <c r="AX1409" s="137"/>
      <c r="AY1409" s="147"/>
      <c r="AZ1409" s="167"/>
      <c r="BA1409" s="167"/>
      <c r="BB1409" s="147" t="str">
        <f t="shared" si="492"/>
        <v>1</v>
      </c>
      <c r="BC1409" s="168"/>
      <c r="BD1409" s="165"/>
      <c r="BE1409" s="165"/>
      <c r="BF1409" s="165"/>
      <c r="BG1409" s="165"/>
      <c r="BH1409" s="165"/>
      <c r="BI1409" s="165"/>
      <c r="BJ1409" s="165"/>
      <c r="BK1409" s="165"/>
      <c r="BL1409" s="165"/>
      <c r="BM1409" s="165"/>
      <c r="BN1409" s="165"/>
      <c r="BO1409" s="165"/>
      <c r="BP1409" s="165"/>
      <c r="BQ1409" s="165"/>
      <c r="BS1409" s="6"/>
      <c r="BT1409" s="11"/>
      <c r="BU1409" s="6"/>
      <c r="BV1409" s="6"/>
    </row>
    <row r="1410" spans="1:74" ht="15.75" x14ac:dyDescent="0.25">
      <c r="A1410" s="52" t="s">
        <v>11912</v>
      </c>
      <c r="B1410" s="56"/>
      <c r="C1410" s="7" t="s">
        <v>111</v>
      </c>
      <c r="D1410" s="7" t="s">
        <v>11914</v>
      </c>
      <c r="E1410" s="7"/>
      <c r="F1410" s="64"/>
      <c r="G1410" s="6"/>
      <c r="H1410" s="6"/>
      <c r="I1410" s="10" t="s">
        <v>110</v>
      </c>
      <c r="J1410" s="11" t="s">
        <v>12135</v>
      </c>
      <c r="K1410" s="194" t="s">
        <v>510</v>
      </c>
      <c r="L1410" s="176"/>
      <c r="M1410" s="176">
        <v>1000</v>
      </c>
      <c r="N1410" s="80" t="s">
        <v>11916</v>
      </c>
      <c r="O1410" s="162"/>
      <c r="P1410" s="80" t="s">
        <v>12136</v>
      </c>
      <c r="Q1410" s="80"/>
      <c r="R1410" s="80"/>
      <c r="S1410" s="163"/>
      <c r="T1410" s="213"/>
      <c r="U1410" s="162"/>
      <c r="V1410" s="164"/>
      <c r="W1410" s="12" t="str">
        <f t="shared" si="488"/>
        <v>Mqtt1</v>
      </c>
      <c r="X1410" s="196" t="s">
        <v>12137</v>
      </c>
      <c r="Y1410" s="6" t="str">
        <f t="shared" si="489"/>
        <v>marpower/280000-hydraulic-sail/preventer/mizzen</v>
      </c>
      <c r="Z1410" s="103" t="str">
        <f>IF(COUNTIF(N1410,"spare"),"","$."&amp;_xlfn.REGEXREPLACE(IF(X1410="",J1410,_xlfn.REGEXREPLACE(IF(_xlfn.REGEXTEST(J1410,"(Gen_Alm|Enbl|Ind)"),_xlfn.REGEXREPLACE(J1410,"E?\d_\d\d_",""),J1410),"_?M(ain|iz)_boom_Prev_?","")),"\.","_"))</f>
        <v>$.Enbl_Stat_HMI</v>
      </c>
      <c r="AA1410" s="12">
        <v>1</v>
      </c>
      <c r="AB1410" s="6" t="s">
        <v>197</v>
      </c>
      <c r="AC1410" s="12">
        <v>560</v>
      </c>
      <c r="AJ1410" s="80"/>
      <c r="AM1410" s="114" t="str">
        <f t="shared" si="490"/>
        <v/>
      </c>
      <c r="AN1410" s="80"/>
      <c r="AO1410" s="80"/>
      <c r="AP1410" s="80"/>
      <c r="AQ1410" s="80"/>
      <c r="AR1410" s="127"/>
      <c r="AS1410" s="80"/>
      <c r="AT1410" s="7"/>
      <c r="AU1410" s="7"/>
      <c r="AV1410" s="165"/>
      <c r="AW1410" s="126" t="str">
        <f t="shared" si="491"/>
        <v/>
      </c>
      <c r="AX1410" s="137"/>
      <c r="AY1410" s="147"/>
      <c r="AZ1410" s="167"/>
      <c r="BA1410" s="167"/>
      <c r="BB1410" s="147" t="str">
        <f t="shared" si="492"/>
        <v/>
      </c>
      <c r="BC1410" s="168"/>
      <c r="BD1410" s="165"/>
      <c r="BE1410" s="165"/>
      <c r="BF1410" s="165"/>
      <c r="BG1410" s="165"/>
      <c r="BH1410" s="165"/>
      <c r="BI1410" s="165"/>
      <c r="BJ1410" s="165"/>
      <c r="BK1410" s="165"/>
      <c r="BL1410" s="165"/>
      <c r="BM1410" s="165"/>
      <c r="BN1410" s="165"/>
      <c r="BO1410" s="165"/>
      <c r="BP1410" s="165"/>
      <c r="BQ1410" s="165"/>
      <c r="BS1410" s="6"/>
      <c r="BT1410" s="11"/>
      <c r="BU1410" s="6"/>
      <c r="BV1410" s="6"/>
    </row>
    <row r="1411" spans="1:74" ht="15.75" x14ac:dyDescent="0.25">
      <c r="A1411" s="52" t="s">
        <v>11912</v>
      </c>
      <c r="B1411" s="56"/>
      <c r="C1411" s="7" t="s">
        <v>111</v>
      </c>
      <c r="D1411" s="7" t="s">
        <v>11914</v>
      </c>
      <c r="E1411" s="7"/>
      <c r="F1411" s="64"/>
      <c r="G1411" s="6"/>
      <c r="H1411" s="6"/>
      <c r="I1411" s="10" t="s">
        <v>110</v>
      </c>
      <c r="J1411" s="11" t="s">
        <v>12138</v>
      </c>
      <c r="K1411" s="194" t="s">
        <v>510</v>
      </c>
      <c r="L1411" s="176"/>
      <c r="M1411" s="176">
        <v>1000</v>
      </c>
      <c r="N1411" s="80" t="s">
        <v>11916</v>
      </c>
      <c r="O1411" s="162"/>
      <c r="P1411" s="80" t="s">
        <v>12139</v>
      </c>
      <c r="Q1411" s="80"/>
      <c r="R1411" s="80"/>
      <c r="S1411" s="163"/>
      <c r="T1411" s="213"/>
      <c r="U1411" s="162"/>
      <c r="V1411" s="164"/>
      <c r="W1411" s="12" t="str">
        <f t="shared" si="488"/>
        <v>Mqtt1</v>
      </c>
      <c r="X1411" s="196" t="s">
        <v>12137</v>
      </c>
      <c r="Y1411" s="6" t="str">
        <f t="shared" si="489"/>
        <v>marpower/280000-hydraulic-sail/preventer/mizzen</v>
      </c>
      <c r="Z1411" s="103" t="str">
        <f>IF(COUNTIF(N1411,"spare"),"","$."&amp;_xlfn.REGEXREPLACE(IF(X1411="",J1411,_xlfn.REGEXREPLACE(IF(_xlfn.REGEXTEST(J1411,"(Gen_Alm|Enbl|Ind)"),_xlfn.REGEXREPLACE(J1411,"E?\d_\d\d_",""),J1411),"_?M(ain|iz)_boom_Prev_?","")),"\.","_"))</f>
        <v>$.Gen_Alm</v>
      </c>
      <c r="AA1411" s="12">
        <v>1</v>
      </c>
      <c r="AB1411" s="6" t="s">
        <v>197</v>
      </c>
      <c r="AC1411" s="12">
        <v>563</v>
      </c>
      <c r="AJ1411" s="80"/>
      <c r="AM1411" s="114">
        <f t="shared" si="490"/>
        <v>1411</v>
      </c>
      <c r="AN1411" s="80"/>
      <c r="AO1411" s="80"/>
      <c r="AP1411" s="80"/>
      <c r="AQ1411" s="80"/>
      <c r="AR1411" s="127" t="s">
        <v>110</v>
      </c>
      <c r="AS1411" s="80"/>
      <c r="AT1411" s="7" t="s">
        <v>17</v>
      </c>
      <c r="AU1411" s="7"/>
      <c r="AV1411" s="165" t="s">
        <v>112</v>
      </c>
      <c r="AW1411" s="126" t="str">
        <f t="shared" si="491"/>
        <v>Please consult operation manual for more information</v>
      </c>
      <c r="AX1411" s="137"/>
      <c r="AY1411" s="147"/>
      <c r="AZ1411" s="167"/>
      <c r="BA1411" s="167"/>
      <c r="BB1411" s="147" t="str">
        <f t="shared" si="492"/>
        <v>1</v>
      </c>
      <c r="BC1411" s="168"/>
      <c r="BD1411" s="165"/>
      <c r="BE1411" s="165"/>
      <c r="BF1411" s="165"/>
      <c r="BG1411" s="165"/>
      <c r="BH1411" s="165"/>
      <c r="BI1411" s="165"/>
      <c r="BJ1411" s="165"/>
      <c r="BK1411" s="165"/>
      <c r="BL1411" s="165"/>
      <c r="BM1411" s="165"/>
      <c r="BN1411" s="165"/>
      <c r="BO1411" s="165"/>
      <c r="BP1411" s="165"/>
      <c r="BQ1411" s="165"/>
      <c r="BS1411" s="6"/>
      <c r="BT1411" s="11"/>
      <c r="BU1411" s="6"/>
      <c r="BV1411" s="6"/>
    </row>
    <row r="1412" spans="1:74" ht="15.75" x14ac:dyDescent="0.25">
      <c r="A1412" s="52" t="s">
        <v>11912</v>
      </c>
      <c r="B1412" s="56"/>
      <c r="C1412" s="7" t="s">
        <v>111</v>
      </c>
      <c r="D1412" s="7" t="s">
        <v>11914</v>
      </c>
      <c r="E1412" s="7"/>
      <c r="F1412" s="64"/>
      <c r="G1412" s="6"/>
      <c r="H1412" s="6"/>
      <c r="I1412" s="10" t="s">
        <v>110</v>
      </c>
      <c r="J1412" s="11" t="s">
        <v>12140</v>
      </c>
      <c r="K1412" s="194" t="s">
        <v>510</v>
      </c>
      <c r="L1412" s="176"/>
      <c r="M1412" s="176">
        <v>1000</v>
      </c>
      <c r="N1412" s="80" t="s">
        <v>11916</v>
      </c>
      <c r="O1412" s="162"/>
      <c r="P1412" s="80" t="s">
        <v>12141</v>
      </c>
      <c r="Q1412" s="80"/>
      <c r="R1412" s="80"/>
      <c r="S1412" s="163"/>
      <c r="T1412" s="213"/>
      <c r="U1412" s="162"/>
      <c r="V1412" s="164"/>
      <c r="W1412" s="12" t="str">
        <f t="shared" si="488"/>
        <v>Mqtt1</v>
      </c>
      <c r="X1412" s="196" t="s">
        <v>12137</v>
      </c>
      <c r="Y1412" s="6" t="str">
        <f t="shared" si="489"/>
        <v>marpower/280000-hydraulic-sail/preventer/mizzen</v>
      </c>
      <c r="Z1412" s="103" t="str">
        <f>IF(COUNTIF(N1412,"spare"),"","$."&amp;_xlfn.REGEXREPLACE(IF(X1412="",J1412,_xlfn.REGEXREPLACE(IF(_xlfn.REGEXTEST(J1412,"(Gen_Alm|Enbl|Ind)"),_xlfn.REGEXREPLACE(J1412,"E?\d_\d\d_",""),J1412),"_?M(ain|iz)_boom_Prev_?","")),"\.","_"))</f>
        <v>$.Load_Alm</v>
      </c>
      <c r="AA1412" s="12">
        <v>1</v>
      </c>
      <c r="AB1412" s="6" t="s">
        <v>197</v>
      </c>
      <c r="AC1412" s="12">
        <v>568</v>
      </c>
      <c r="AJ1412" s="80"/>
      <c r="AM1412" s="114">
        <f t="shared" si="490"/>
        <v>1412</v>
      </c>
      <c r="AN1412" s="80"/>
      <c r="AO1412" s="80"/>
      <c r="AP1412" s="80"/>
      <c r="AQ1412" s="80"/>
      <c r="AR1412" s="127" t="s">
        <v>110</v>
      </c>
      <c r="AS1412" s="80"/>
      <c r="AT1412" s="7" t="s">
        <v>17</v>
      </c>
      <c r="AU1412" s="7"/>
      <c r="AV1412" s="165" t="s">
        <v>112</v>
      </c>
      <c r="AW1412" s="126" t="str">
        <f t="shared" si="491"/>
        <v>Please consult operation manual for more information</v>
      </c>
      <c r="AX1412" s="137"/>
      <c r="AY1412" s="147"/>
      <c r="AZ1412" s="167"/>
      <c r="BA1412" s="167"/>
      <c r="BB1412" s="147" t="str">
        <f t="shared" si="492"/>
        <v>1</v>
      </c>
      <c r="BC1412" s="168"/>
      <c r="BD1412" s="165"/>
      <c r="BE1412" s="165"/>
      <c r="BF1412" s="165"/>
      <c r="BG1412" s="165"/>
      <c r="BH1412" s="165"/>
      <c r="BI1412" s="165"/>
      <c r="BJ1412" s="165"/>
      <c r="BK1412" s="165"/>
      <c r="BL1412" s="165"/>
      <c r="BM1412" s="165"/>
      <c r="BN1412" s="165"/>
      <c r="BO1412" s="165"/>
      <c r="BP1412" s="165"/>
      <c r="BQ1412" s="165"/>
      <c r="BS1412" s="6"/>
      <c r="BT1412" s="11"/>
      <c r="BU1412" s="6"/>
      <c r="BV1412" s="6"/>
    </row>
    <row r="1413" spans="1:74" ht="15.75" x14ac:dyDescent="0.25">
      <c r="A1413" s="52" t="s">
        <v>11912</v>
      </c>
      <c r="B1413" s="56"/>
      <c r="C1413" s="7" t="s">
        <v>111</v>
      </c>
      <c r="D1413" s="7" t="s">
        <v>11914</v>
      </c>
      <c r="E1413" s="7"/>
      <c r="F1413" s="64"/>
      <c r="G1413" s="6"/>
      <c r="H1413" s="6"/>
      <c r="I1413" s="10" t="s">
        <v>110</v>
      </c>
      <c r="J1413" s="11" t="s">
        <v>12142</v>
      </c>
      <c r="K1413" s="194" t="s">
        <v>510</v>
      </c>
      <c r="L1413" s="176"/>
      <c r="M1413" s="176">
        <v>1000</v>
      </c>
      <c r="N1413" s="80" t="s">
        <v>11916</v>
      </c>
      <c r="O1413" s="162"/>
      <c r="P1413" s="80" t="s">
        <v>12143</v>
      </c>
      <c r="Q1413" s="80"/>
      <c r="R1413" s="80"/>
      <c r="S1413" s="163"/>
      <c r="T1413" s="213"/>
      <c r="U1413" s="162"/>
      <c r="V1413" s="164"/>
      <c r="W1413" s="12" t="str">
        <f t="shared" si="488"/>
        <v>Mqtt1</v>
      </c>
      <c r="X1413" s="196"/>
      <c r="Y1413" s="6" t="str">
        <f t="shared" si="489"/>
        <v>marpower/280000-hydraulic-sail</v>
      </c>
      <c r="Z1413" s="103" t="str">
        <f>IF(COUNTIF(N1413,"spare"),"","$."&amp;_xlfn.REGEXREPLACE(IF(X1413="",J1413,_xlfn.REGEXREPLACE(IF(_xlfn.REGEXTEST(J1413,"(Gen_Alm|Enbl|Ind)"),_xlfn.REGEXREPLACE(J1413,"E?\d_\d\d_",""),J1413),"Anch_(Wndl_)?","")),"\.","_"))</f>
        <v>$.Enbl_6_00_Stat_HMI_Tender_crane</v>
      </c>
      <c r="AA1413" s="12">
        <v>1</v>
      </c>
      <c r="AB1413" s="6" t="s">
        <v>197</v>
      </c>
      <c r="AC1413" s="12">
        <v>600</v>
      </c>
      <c r="AJ1413" s="80"/>
      <c r="AM1413" s="114" t="str">
        <f t="shared" si="490"/>
        <v/>
      </c>
      <c r="AN1413" s="80"/>
      <c r="AO1413" s="80"/>
      <c r="AP1413" s="80"/>
      <c r="AQ1413" s="80"/>
      <c r="AR1413" s="127"/>
      <c r="AS1413" s="80"/>
      <c r="AT1413" s="7"/>
      <c r="AU1413" s="7"/>
      <c r="AV1413" s="165"/>
      <c r="AW1413" s="126" t="str">
        <f t="shared" si="491"/>
        <v/>
      </c>
      <c r="AX1413" s="137"/>
      <c r="AY1413" s="147"/>
      <c r="AZ1413" s="167"/>
      <c r="BA1413" s="167"/>
      <c r="BB1413" s="147" t="str">
        <f t="shared" si="492"/>
        <v/>
      </c>
      <c r="BC1413" s="168"/>
      <c r="BD1413" s="165"/>
      <c r="BE1413" s="165"/>
      <c r="BF1413" s="165"/>
      <c r="BG1413" s="165"/>
      <c r="BH1413" s="165"/>
      <c r="BI1413" s="165"/>
      <c r="BJ1413" s="165"/>
      <c r="BK1413" s="165"/>
      <c r="BL1413" s="165"/>
      <c r="BM1413" s="165"/>
      <c r="BN1413" s="165"/>
      <c r="BO1413" s="165"/>
      <c r="BP1413" s="165"/>
      <c r="BQ1413" s="165"/>
      <c r="BS1413" s="6"/>
      <c r="BT1413" s="11"/>
      <c r="BU1413" s="6"/>
      <c r="BV1413" s="6"/>
    </row>
    <row r="1414" spans="1:74" ht="15.75" x14ac:dyDescent="0.25">
      <c r="A1414" s="52" t="s">
        <v>11912</v>
      </c>
      <c r="B1414" s="56"/>
      <c r="C1414" s="7" t="s">
        <v>111</v>
      </c>
      <c r="D1414" s="7" t="s">
        <v>11914</v>
      </c>
      <c r="E1414" s="7"/>
      <c r="F1414" s="64"/>
      <c r="G1414" s="6"/>
      <c r="H1414" s="6"/>
      <c r="I1414" s="10" t="s">
        <v>110</v>
      </c>
      <c r="J1414" s="11" t="s">
        <v>12144</v>
      </c>
      <c r="K1414" s="194" t="s">
        <v>510</v>
      </c>
      <c r="L1414" s="176"/>
      <c r="M1414" s="176">
        <v>1000</v>
      </c>
      <c r="N1414" s="80" t="s">
        <v>11916</v>
      </c>
      <c r="O1414" s="162"/>
      <c r="P1414" s="80" t="s">
        <v>12145</v>
      </c>
      <c r="Q1414" s="80"/>
      <c r="R1414" s="80"/>
      <c r="S1414" s="163"/>
      <c r="T1414" s="213"/>
      <c r="U1414" s="162"/>
      <c r="V1414" s="164"/>
      <c r="W1414" s="12" t="str">
        <f t="shared" si="488"/>
        <v>Mqtt1</v>
      </c>
      <c r="X1414" s="196"/>
      <c r="Y1414" s="6" t="str">
        <f t="shared" si="489"/>
        <v>marpower/280000-hydraulic-sail</v>
      </c>
      <c r="Z1414" s="103" t="str">
        <f>IF(COUNTIF(N1414,"spare"),"","$."&amp;_xlfn.REGEXREPLACE(IF(X1414="",J1414,_xlfn.REGEXREPLACE(IF(_xlfn.REGEXTEST(J1414,"(Gen_Alm|Enbl|Ind)"),_xlfn.REGEXREPLACE(J1414,"E?\d_\d\d_",""),J1414),"Anch_(Wndl_)?","")),"\.","_"))</f>
        <v>$.Gen_Alm_6_00_Tender_crane</v>
      </c>
      <c r="AA1414" s="12">
        <v>1</v>
      </c>
      <c r="AB1414" s="6" t="s">
        <v>197</v>
      </c>
      <c r="AC1414" s="12">
        <v>603</v>
      </c>
      <c r="AJ1414" s="80"/>
      <c r="AM1414" s="114">
        <f t="shared" si="490"/>
        <v>1414</v>
      </c>
      <c r="AN1414" s="80"/>
      <c r="AO1414" s="80"/>
      <c r="AP1414" s="80"/>
      <c r="AQ1414" s="80"/>
      <c r="AR1414" s="127" t="s">
        <v>110</v>
      </c>
      <c r="AS1414" s="80"/>
      <c r="AT1414" s="7" t="s">
        <v>17</v>
      </c>
      <c r="AU1414" s="7"/>
      <c r="AV1414" s="165" t="s">
        <v>112</v>
      </c>
      <c r="AW1414" s="126" t="str">
        <f t="shared" si="491"/>
        <v>Please consult operation manual for more information</v>
      </c>
      <c r="AX1414" s="137"/>
      <c r="AY1414" s="147"/>
      <c r="AZ1414" s="167"/>
      <c r="BA1414" s="167"/>
      <c r="BB1414" s="147" t="str">
        <f t="shared" si="492"/>
        <v>1</v>
      </c>
      <c r="BC1414" s="168"/>
      <c r="BD1414" s="165"/>
      <c r="BE1414" s="165"/>
      <c r="BF1414" s="165"/>
      <c r="BG1414" s="165"/>
      <c r="BH1414" s="165"/>
      <c r="BI1414" s="165"/>
      <c r="BJ1414" s="165"/>
      <c r="BK1414" s="165"/>
      <c r="BL1414" s="165"/>
      <c r="BM1414" s="165"/>
      <c r="BN1414" s="165"/>
      <c r="BO1414" s="165"/>
      <c r="BP1414" s="165"/>
      <c r="BQ1414" s="165"/>
      <c r="BS1414" s="6"/>
      <c r="BT1414" s="11"/>
      <c r="BU1414" s="6"/>
      <c r="BV1414" s="6"/>
    </row>
    <row r="1415" spans="1:74" ht="15.75" x14ac:dyDescent="0.25">
      <c r="A1415" s="52" t="s">
        <v>11912</v>
      </c>
      <c r="B1415" s="56"/>
      <c r="C1415" s="7" t="s">
        <v>111</v>
      </c>
      <c r="D1415" s="7" t="s">
        <v>11914</v>
      </c>
      <c r="E1415" s="7"/>
      <c r="F1415" s="64"/>
      <c r="G1415" s="6"/>
      <c r="H1415" s="6"/>
      <c r="I1415" s="10" t="s">
        <v>110</v>
      </c>
      <c r="J1415" s="11" t="s">
        <v>12146</v>
      </c>
      <c r="K1415" s="194" t="s">
        <v>510</v>
      </c>
      <c r="L1415" s="176"/>
      <c r="M1415" s="176">
        <v>1000</v>
      </c>
      <c r="N1415" s="80" t="s">
        <v>11916</v>
      </c>
      <c r="O1415" s="162"/>
      <c r="P1415" s="80" t="s">
        <v>12147</v>
      </c>
      <c r="Q1415" s="80"/>
      <c r="R1415" s="80"/>
      <c r="S1415" s="163"/>
      <c r="T1415" s="213"/>
      <c r="U1415" s="162"/>
      <c r="V1415" s="164"/>
      <c r="W1415" s="12" t="str">
        <f t="shared" si="488"/>
        <v>Mqtt1</v>
      </c>
      <c r="X1415" s="196" t="s">
        <v>12075</v>
      </c>
      <c r="Y1415" s="6" t="str">
        <f t="shared" si="489"/>
        <v>marpower/280000-hydraulic-sail/furler</v>
      </c>
      <c r="Z1415" s="103" t="str">
        <f t="shared" ref="Z1415:Z1420" si="494">IF(COUNTIF(N1415,"spare"),"","$."&amp;_xlfn.REGEXREPLACE(IF(X1415="",J1415,_xlfn.REGEXREPLACE(IF(_xlfn.REGEXTEST(J1415,"(Gen_Alm|Enbl|Ind)"),_xlfn.REGEXREPLACE(J1415,"E?\d_\d\d_",""),J1415),"_(F|f)urler","")),"\.","_"))</f>
        <v>$.Enbl_Stat_HMI_Code</v>
      </c>
      <c r="AA1415" s="12">
        <v>1</v>
      </c>
      <c r="AB1415" s="6" t="s">
        <v>197</v>
      </c>
      <c r="AC1415" s="12">
        <v>1110</v>
      </c>
      <c r="AJ1415" s="80"/>
      <c r="AM1415" s="114" t="str">
        <f t="shared" si="490"/>
        <v/>
      </c>
      <c r="AN1415" s="80"/>
      <c r="AO1415" s="80"/>
      <c r="AP1415" s="80"/>
      <c r="AQ1415" s="80"/>
      <c r="AR1415" s="127"/>
      <c r="AS1415" s="80"/>
      <c r="AT1415" s="7"/>
      <c r="AU1415" s="7"/>
      <c r="AV1415" s="165"/>
      <c r="AW1415" s="126" t="str">
        <f t="shared" si="491"/>
        <v/>
      </c>
      <c r="AX1415" s="137"/>
      <c r="AY1415" s="147"/>
      <c r="AZ1415" s="167"/>
      <c r="BA1415" s="167"/>
      <c r="BB1415" s="147" t="str">
        <f t="shared" si="492"/>
        <v/>
      </c>
      <c r="BC1415" s="168"/>
      <c r="BD1415" s="165"/>
      <c r="BE1415" s="165"/>
      <c r="BF1415" s="165"/>
      <c r="BG1415" s="165"/>
      <c r="BH1415" s="165"/>
      <c r="BI1415" s="165"/>
      <c r="BJ1415" s="165"/>
      <c r="BK1415" s="165"/>
      <c r="BL1415" s="165"/>
      <c r="BM1415" s="165"/>
      <c r="BN1415" s="165"/>
      <c r="BO1415" s="165"/>
      <c r="BP1415" s="165"/>
      <c r="BQ1415" s="165"/>
      <c r="BS1415" s="6"/>
      <c r="BT1415" s="11"/>
      <c r="BU1415" s="6"/>
      <c r="BV1415" s="6"/>
    </row>
    <row r="1416" spans="1:74" ht="15.75" x14ac:dyDescent="0.25">
      <c r="A1416" s="52" t="s">
        <v>11912</v>
      </c>
      <c r="B1416" s="56"/>
      <c r="C1416" s="7" t="s">
        <v>111</v>
      </c>
      <c r="D1416" s="7" t="s">
        <v>11914</v>
      </c>
      <c r="E1416" s="7"/>
      <c r="F1416" s="64"/>
      <c r="G1416" s="6"/>
      <c r="H1416" s="6"/>
      <c r="I1416" s="10" t="s">
        <v>110</v>
      </c>
      <c r="J1416" s="11" t="s">
        <v>12148</v>
      </c>
      <c r="K1416" s="194" t="s">
        <v>510</v>
      </c>
      <c r="L1416" s="176"/>
      <c r="M1416" s="176">
        <v>1000</v>
      </c>
      <c r="N1416" s="80" t="s">
        <v>11916</v>
      </c>
      <c r="O1416" s="162"/>
      <c r="P1416" s="80" t="s">
        <v>12149</v>
      </c>
      <c r="Q1416" s="80"/>
      <c r="R1416" s="80"/>
      <c r="S1416" s="163"/>
      <c r="T1416" s="213"/>
      <c r="U1416" s="162"/>
      <c r="V1416" s="164"/>
      <c r="W1416" s="12" t="str">
        <f t="shared" si="488"/>
        <v>Mqtt1</v>
      </c>
      <c r="X1416" s="196" t="s">
        <v>12075</v>
      </c>
      <c r="Y1416" s="6" t="str">
        <f t="shared" si="489"/>
        <v>marpower/280000-hydraulic-sail/furler</v>
      </c>
      <c r="Z1416" s="103" t="str">
        <f t="shared" si="494"/>
        <v>$.Gen_Alm_Code</v>
      </c>
      <c r="AA1416" s="12">
        <v>1</v>
      </c>
      <c r="AB1416" s="6" t="s">
        <v>197</v>
      </c>
      <c r="AC1416" s="12">
        <v>1113</v>
      </c>
      <c r="AJ1416" s="80"/>
      <c r="AM1416" s="114">
        <f t="shared" si="490"/>
        <v>1416</v>
      </c>
      <c r="AN1416" s="80"/>
      <c r="AO1416" s="80"/>
      <c r="AP1416" s="80"/>
      <c r="AQ1416" s="80"/>
      <c r="AR1416" s="127" t="s">
        <v>110</v>
      </c>
      <c r="AS1416" s="80"/>
      <c r="AT1416" s="7" t="s">
        <v>17</v>
      </c>
      <c r="AU1416" s="7"/>
      <c r="AV1416" s="165" t="s">
        <v>112</v>
      </c>
      <c r="AW1416" s="126" t="str">
        <f t="shared" si="491"/>
        <v>Please consult operation manual for more information</v>
      </c>
      <c r="AX1416" s="137"/>
      <c r="AY1416" s="147"/>
      <c r="AZ1416" s="167"/>
      <c r="BA1416" s="167"/>
      <c r="BB1416" s="147" t="str">
        <f t="shared" si="492"/>
        <v>1</v>
      </c>
      <c r="BC1416" s="168"/>
      <c r="BD1416" s="165"/>
      <c r="BE1416" s="165"/>
      <c r="BF1416" s="165"/>
      <c r="BG1416" s="165"/>
      <c r="BH1416" s="165"/>
      <c r="BI1416" s="165"/>
      <c r="BJ1416" s="165"/>
      <c r="BK1416" s="165"/>
      <c r="BL1416" s="165"/>
      <c r="BM1416" s="165"/>
      <c r="BN1416" s="165"/>
      <c r="BO1416" s="165"/>
      <c r="BP1416" s="165"/>
      <c r="BQ1416" s="165"/>
      <c r="BS1416" s="6"/>
      <c r="BT1416" s="11"/>
      <c r="BU1416" s="6"/>
      <c r="BV1416" s="6"/>
    </row>
    <row r="1417" spans="1:74" ht="15.75" x14ac:dyDescent="0.25">
      <c r="A1417" s="52" t="s">
        <v>11912</v>
      </c>
      <c r="B1417" s="56"/>
      <c r="C1417" s="7" t="s">
        <v>111</v>
      </c>
      <c r="D1417" s="7" t="s">
        <v>11914</v>
      </c>
      <c r="E1417" s="7"/>
      <c r="F1417" s="64"/>
      <c r="G1417" s="6"/>
      <c r="H1417" s="6"/>
      <c r="I1417" s="10" t="s">
        <v>110</v>
      </c>
      <c r="J1417" s="11" t="s">
        <v>12150</v>
      </c>
      <c r="K1417" s="194" t="s">
        <v>510</v>
      </c>
      <c r="L1417" s="176"/>
      <c r="M1417" s="176">
        <v>1000</v>
      </c>
      <c r="N1417" s="80" t="s">
        <v>11916</v>
      </c>
      <c r="O1417" s="162"/>
      <c r="P1417" s="80" t="s">
        <v>12151</v>
      </c>
      <c r="Q1417" s="80"/>
      <c r="R1417" s="80"/>
      <c r="S1417" s="163"/>
      <c r="T1417" s="213"/>
      <c r="U1417" s="162"/>
      <c r="V1417" s="164"/>
      <c r="W1417" s="12" t="str">
        <f t="shared" si="488"/>
        <v>Mqtt1</v>
      </c>
      <c r="X1417" s="196" t="s">
        <v>12075</v>
      </c>
      <c r="Y1417" s="6" t="str">
        <f t="shared" si="489"/>
        <v>marpower/280000-hydraulic-sail/furler</v>
      </c>
      <c r="Z1417" s="103" t="str">
        <f t="shared" si="494"/>
        <v>$.Enbl_Stat_HMI_Blade</v>
      </c>
      <c r="AA1417" s="12">
        <v>1</v>
      </c>
      <c r="AB1417" s="6" t="s">
        <v>197</v>
      </c>
      <c r="AC1417" s="12">
        <v>1120</v>
      </c>
      <c r="AJ1417" s="80"/>
      <c r="AM1417" s="114" t="str">
        <f t="shared" si="490"/>
        <v/>
      </c>
      <c r="AN1417" s="80"/>
      <c r="AO1417" s="80"/>
      <c r="AP1417" s="80"/>
      <c r="AQ1417" s="80"/>
      <c r="AR1417" s="127"/>
      <c r="AS1417" s="80"/>
      <c r="AT1417" s="7"/>
      <c r="AU1417" s="7"/>
      <c r="AV1417" s="165"/>
      <c r="AW1417" s="126" t="str">
        <f t="shared" si="491"/>
        <v/>
      </c>
      <c r="AX1417" s="137"/>
      <c r="AY1417" s="147"/>
      <c r="AZ1417" s="167"/>
      <c r="BA1417" s="167"/>
      <c r="BB1417" s="147" t="str">
        <f t="shared" si="492"/>
        <v/>
      </c>
      <c r="BC1417" s="168"/>
      <c r="BD1417" s="165"/>
      <c r="BE1417" s="165"/>
      <c r="BF1417" s="165"/>
      <c r="BG1417" s="165"/>
      <c r="BH1417" s="165"/>
      <c r="BI1417" s="165"/>
      <c r="BJ1417" s="165"/>
      <c r="BK1417" s="165"/>
      <c r="BL1417" s="165"/>
      <c r="BM1417" s="165"/>
      <c r="BN1417" s="165"/>
      <c r="BO1417" s="165"/>
      <c r="BP1417" s="165"/>
      <c r="BQ1417" s="165"/>
      <c r="BS1417" s="6"/>
      <c r="BT1417" s="11"/>
      <c r="BU1417" s="6"/>
      <c r="BV1417" s="6"/>
    </row>
    <row r="1418" spans="1:74" ht="15.75" x14ac:dyDescent="0.25">
      <c r="A1418" s="52" t="s">
        <v>11912</v>
      </c>
      <c r="B1418" s="56"/>
      <c r="C1418" s="7" t="s">
        <v>111</v>
      </c>
      <c r="D1418" s="7" t="s">
        <v>11914</v>
      </c>
      <c r="E1418" s="7"/>
      <c r="F1418" s="64"/>
      <c r="G1418" s="6"/>
      <c r="H1418" s="6"/>
      <c r="I1418" s="10" t="s">
        <v>110</v>
      </c>
      <c r="J1418" s="11" t="s">
        <v>12152</v>
      </c>
      <c r="K1418" s="194" t="s">
        <v>510</v>
      </c>
      <c r="L1418" s="176"/>
      <c r="M1418" s="176">
        <v>1000</v>
      </c>
      <c r="N1418" s="80" t="s">
        <v>11916</v>
      </c>
      <c r="O1418" s="162"/>
      <c r="P1418" s="80" t="s">
        <v>12153</v>
      </c>
      <c r="Q1418" s="80"/>
      <c r="R1418" s="80"/>
      <c r="S1418" s="163"/>
      <c r="T1418" s="213"/>
      <c r="U1418" s="162"/>
      <c r="V1418" s="164"/>
      <c r="W1418" s="12" t="str">
        <f t="shared" si="488"/>
        <v>Mqtt1</v>
      </c>
      <c r="X1418" s="196" t="s">
        <v>12075</v>
      </c>
      <c r="Y1418" s="6" t="str">
        <f t="shared" si="489"/>
        <v>marpower/280000-hydraulic-sail/furler</v>
      </c>
      <c r="Z1418" s="103" t="str">
        <f t="shared" si="494"/>
        <v>$.Gen_Alm_Blade</v>
      </c>
      <c r="AA1418" s="12">
        <v>1</v>
      </c>
      <c r="AB1418" s="6" t="s">
        <v>197</v>
      </c>
      <c r="AC1418" s="12">
        <v>1123</v>
      </c>
      <c r="AJ1418" s="80"/>
      <c r="AM1418" s="114">
        <f t="shared" si="490"/>
        <v>1418</v>
      </c>
      <c r="AN1418" s="80"/>
      <c r="AO1418" s="80"/>
      <c r="AP1418" s="80"/>
      <c r="AQ1418" s="80"/>
      <c r="AR1418" s="127" t="s">
        <v>110</v>
      </c>
      <c r="AS1418" s="80"/>
      <c r="AT1418" s="7" t="s">
        <v>17</v>
      </c>
      <c r="AU1418" s="7"/>
      <c r="AV1418" s="165" t="s">
        <v>112</v>
      </c>
      <c r="AW1418" s="126" t="str">
        <f t="shared" si="491"/>
        <v>Please consult operation manual for more information</v>
      </c>
      <c r="AX1418" s="137"/>
      <c r="AY1418" s="147"/>
      <c r="AZ1418" s="167"/>
      <c r="BA1418" s="167"/>
      <c r="BB1418" s="147" t="str">
        <f t="shared" si="492"/>
        <v>1</v>
      </c>
      <c r="BC1418" s="168"/>
      <c r="BD1418" s="165"/>
      <c r="BE1418" s="165"/>
      <c r="BF1418" s="165"/>
      <c r="BG1418" s="165"/>
      <c r="BH1418" s="165"/>
      <c r="BI1418" s="165"/>
      <c r="BJ1418" s="165"/>
      <c r="BK1418" s="165"/>
      <c r="BL1418" s="165"/>
      <c r="BM1418" s="165"/>
      <c r="BN1418" s="165"/>
      <c r="BO1418" s="165"/>
      <c r="BP1418" s="165"/>
      <c r="BQ1418" s="165"/>
      <c r="BS1418" s="6"/>
      <c r="BT1418" s="11"/>
      <c r="BU1418" s="6"/>
      <c r="BV1418" s="6"/>
    </row>
    <row r="1419" spans="1:74" ht="15.75" x14ac:dyDescent="0.25">
      <c r="A1419" s="52" t="s">
        <v>11912</v>
      </c>
      <c r="B1419" s="56"/>
      <c r="C1419" s="7" t="s">
        <v>111</v>
      </c>
      <c r="D1419" s="7" t="s">
        <v>11914</v>
      </c>
      <c r="E1419" s="7"/>
      <c r="F1419" s="64"/>
      <c r="G1419" s="6"/>
      <c r="H1419" s="6"/>
      <c r="I1419" s="10" t="s">
        <v>110</v>
      </c>
      <c r="J1419" s="11" t="s">
        <v>12154</v>
      </c>
      <c r="K1419" s="194" t="s">
        <v>510</v>
      </c>
      <c r="L1419" s="176"/>
      <c r="M1419" s="176">
        <v>1000</v>
      </c>
      <c r="N1419" s="80" t="s">
        <v>11916</v>
      </c>
      <c r="O1419" s="162"/>
      <c r="P1419" s="80" t="s">
        <v>12155</v>
      </c>
      <c r="Q1419" s="80"/>
      <c r="R1419" s="80"/>
      <c r="S1419" s="163"/>
      <c r="T1419" s="213"/>
      <c r="U1419" s="162"/>
      <c r="V1419" s="164"/>
      <c r="W1419" s="12" t="str">
        <f t="shared" si="488"/>
        <v>Mqtt1</v>
      </c>
      <c r="X1419" s="196" t="s">
        <v>12075</v>
      </c>
      <c r="Y1419" s="6" t="str">
        <f t="shared" si="489"/>
        <v>marpower/280000-hydraulic-sail/furler</v>
      </c>
      <c r="Z1419" s="103" t="str">
        <f t="shared" si="494"/>
        <v>$.Enbl_Stat_HMI_Staysail</v>
      </c>
      <c r="AA1419" s="12">
        <v>1</v>
      </c>
      <c r="AB1419" s="6" t="s">
        <v>197</v>
      </c>
      <c r="AC1419" s="12">
        <v>1130</v>
      </c>
      <c r="AJ1419" s="80"/>
      <c r="AM1419" s="114" t="str">
        <f t="shared" si="490"/>
        <v/>
      </c>
      <c r="AN1419" s="80"/>
      <c r="AO1419" s="80"/>
      <c r="AP1419" s="80"/>
      <c r="AQ1419" s="80"/>
      <c r="AR1419" s="127"/>
      <c r="AS1419" s="80"/>
      <c r="AT1419" s="7"/>
      <c r="AU1419" s="7"/>
      <c r="AV1419" s="165"/>
      <c r="AW1419" s="126" t="str">
        <f t="shared" si="491"/>
        <v/>
      </c>
      <c r="AX1419" s="137"/>
      <c r="AY1419" s="147"/>
      <c r="AZ1419" s="167"/>
      <c r="BA1419" s="167"/>
      <c r="BB1419" s="147" t="str">
        <f t="shared" si="492"/>
        <v/>
      </c>
      <c r="BC1419" s="168"/>
      <c r="BD1419" s="165"/>
      <c r="BE1419" s="165"/>
      <c r="BF1419" s="165"/>
      <c r="BG1419" s="165"/>
      <c r="BH1419" s="165"/>
      <c r="BI1419" s="165"/>
      <c r="BJ1419" s="165"/>
      <c r="BK1419" s="165"/>
      <c r="BL1419" s="165"/>
      <c r="BM1419" s="165"/>
      <c r="BN1419" s="165"/>
      <c r="BO1419" s="165"/>
      <c r="BP1419" s="165"/>
      <c r="BQ1419" s="165"/>
      <c r="BS1419" s="6"/>
      <c r="BT1419" s="11"/>
      <c r="BU1419" s="6"/>
      <c r="BV1419" s="6"/>
    </row>
    <row r="1420" spans="1:74" ht="15.75" x14ac:dyDescent="0.25">
      <c r="A1420" s="52" t="s">
        <v>11912</v>
      </c>
      <c r="B1420" s="56"/>
      <c r="C1420" s="7" t="s">
        <v>111</v>
      </c>
      <c r="D1420" s="7" t="s">
        <v>11914</v>
      </c>
      <c r="E1420" s="7"/>
      <c r="F1420" s="64"/>
      <c r="G1420" s="6"/>
      <c r="H1420" s="6"/>
      <c r="I1420" s="10" t="s">
        <v>110</v>
      </c>
      <c r="J1420" s="11" t="s">
        <v>12156</v>
      </c>
      <c r="K1420" s="194" t="s">
        <v>510</v>
      </c>
      <c r="L1420" s="176"/>
      <c r="M1420" s="176">
        <v>1000</v>
      </c>
      <c r="N1420" s="80" t="s">
        <v>11916</v>
      </c>
      <c r="O1420" s="162"/>
      <c r="P1420" s="80" t="s">
        <v>12157</v>
      </c>
      <c r="Q1420" s="80"/>
      <c r="R1420" s="80"/>
      <c r="S1420" s="163"/>
      <c r="T1420" s="213"/>
      <c r="U1420" s="162"/>
      <c r="V1420" s="164"/>
      <c r="W1420" s="12" t="str">
        <f t="shared" si="488"/>
        <v>Mqtt1</v>
      </c>
      <c r="X1420" s="196" t="s">
        <v>12075</v>
      </c>
      <c r="Y1420" s="6" t="str">
        <f t="shared" si="489"/>
        <v>marpower/280000-hydraulic-sail/furler</v>
      </c>
      <c r="Z1420" s="103" t="str">
        <f t="shared" si="494"/>
        <v>$.Gen_Alm_Staysail</v>
      </c>
      <c r="AA1420" s="12">
        <v>1</v>
      </c>
      <c r="AB1420" s="6" t="s">
        <v>197</v>
      </c>
      <c r="AC1420" s="12">
        <v>1133</v>
      </c>
      <c r="AJ1420" s="80"/>
      <c r="AM1420" s="114">
        <f t="shared" si="490"/>
        <v>1420</v>
      </c>
      <c r="AN1420" s="80"/>
      <c r="AO1420" s="80"/>
      <c r="AP1420" s="80"/>
      <c r="AQ1420" s="80"/>
      <c r="AR1420" s="127" t="s">
        <v>110</v>
      </c>
      <c r="AS1420" s="80"/>
      <c r="AT1420" s="7" t="s">
        <v>17</v>
      </c>
      <c r="AU1420" s="7"/>
      <c r="AV1420" s="165" t="s">
        <v>112</v>
      </c>
      <c r="AW1420" s="126" t="str">
        <f t="shared" si="491"/>
        <v>Please consult operation manual for more information</v>
      </c>
      <c r="AX1420" s="137"/>
      <c r="AY1420" s="147"/>
      <c r="AZ1420" s="167"/>
      <c r="BA1420" s="167"/>
      <c r="BB1420" s="147" t="str">
        <f t="shared" si="492"/>
        <v>1</v>
      </c>
      <c r="BC1420" s="168"/>
      <c r="BD1420" s="165"/>
      <c r="BE1420" s="165"/>
      <c r="BF1420" s="165"/>
      <c r="BG1420" s="165"/>
      <c r="BH1420" s="165"/>
      <c r="BI1420" s="165"/>
      <c r="BJ1420" s="165"/>
      <c r="BK1420" s="165"/>
      <c r="BL1420" s="165"/>
      <c r="BM1420" s="165"/>
      <c r="BN1420" s="165"/>
      <c r="BO1420" s="165"/>
      <c r="BP1420" s="165"/>
      <c r="BQ1420" s="165"/>
      <c r="BS1420" s="6"/>
      <c r="BT1420" s="11"/>
      <c r="BU1420" s="6"/>
      <c r="BV1420" s="6"/>
    </row>
    <row r="1421" spans="1:74" ht="15.75" x14ac:dyDescent="0.25">
      <c r="A1421" s="52" t="s">
        <v>11912</v>
      </c>
      <c r="B1421" s="56"/>
      <c r="C1421" s="7" t="s">
        <v>111</v>
      </c>
      <c r="D1421" s="7" t="s">
        <v>11914</v>
      </c>
      <c r="E1421" s="7"/>
      <c r="F1421" s="64"/>
      <c r="G1421" s="6"/>
      <c r="H1421" s="6"/>
      <c r="I1421" s="10" t="s">
        <v>110</v>
      </c>
      <c r="J1421" s="11" t="s">
        <v>12158</v>
      </c>
      <c r="K1421" s="194" t="s">
        <v>510</v>
      </c>
      <c r="L1421" s="176"/>
      <c r="M1421" s="176">
        <v>1000</v>
      </c>
      <c r="N1421" s="80" t="s">
        <v>11916</v>
      </c>
      <c r="O1421" s="162"/>
      <c r="P1421" s="80" t="s">
        <v>12159</v>
      </c>
      <c r="Q1421" s="80"/>
      <c r="R1421" s="80"/>
      <c r="S1421" s="163"/>
      <c r="T1421" s="213"/>
      <c r="U1421" s="162"/>
      <c r="V1421" s="164"/>
      <c r="W1421" s="12" t="str">
        <f t="shared" si="488"/>
        <v>Mqtt1</v>
      </c>
      <c r="X1421" s="196" t="s">
        <v>12160</v>
      </c>
      <c r="Y1421" s="6" t="str">
        <f t="shared" si="489"/>
        <v>marpower/280000-hydraulic-sail/deck-winch-1130/ps</v>
      </c>
      <c r="Z1421" s="103" t="str">
        <f>IF(COUNTIF(N1421,"spare"),"","$."&amp;_xlfn.REGEXREPLACE(IF(X1421="",J1421,_xlfn.REGEXREPLACE(IF(_xlfn.REGEXTEST(J1421,"(Gen_Alm|Enbl|Ind)"),_xlfn.REGEXREPLACE(J1421,"E?\d_\d\d_",""),J1421),"_?Dck_Wnch_(SB|PS)","")),"\.","_"))</f>
        <v>$.Enbl_Stat_HMI_Bow</v>
      </c>
      <c r="AA1421" s="12">
        <v>1</v>
      </c>
      <c r="AB1421" s="6" t="s">
        <v>197</v>
      </c>
      <c r="AC1421" s="12">
        <v>1140</v>
      </c>
      <c r="AJ1421" s="80"/>
      <c r="AM1421" s="114" t="str">
        <f t="shared" si="490"/>
        <v/>
      </c>
      <c r="AN1421" s="80"/>
      <c r="AO1421" s="80"/>
      <c r="AP1421" s="80"/>
      <c r="AQ1421" s="80"/>
      <c r="AR1421" s="127"/>
      <c r="AS1421" s="80"/>
      <c r="AT1421" s="7"/>
      <c r="AU1421" s="7"/>
      <c r="AV1421" s="165"/>
      <c r="AW1421" s="126" t="str">
        <f t="shared" si="491"/>
        <v/>
      </c>
      <c r="AX1421" s="137"/>
      <c r="AY1421" s="147"/>
      <c r="AZ1421" s="167"/>
      <c r="BA1421" s="167"/>
      <c r="BB1421" s="147" t="str">
        <f t="shared" si="492"/>
        <v/>
      </c>
      <c r="BC1421" s="168"/>
      <c r="BD1421" s="165"/>
      <c r="BE1421" s="165"/>
      <c r="BF1421" s="165"/>
      <c r="BG1421" s="165"/>
      <c r="BH1421" s="165"/>
      <c r="BI1421" s="165"/>
      <c r="BJ1421" s="165"/>
      <c r="BK1421" s="165"/>
      <c r="BL1421" s="165"/>
      <c r="BM1421" s="165"/>
      <c r="BN1421" s="165"/>
      <c r="BO1421" s="165"/>
      <c r="BP1421" s="165"/>
      <c r="BQ1421" s="165"/>
      <c r="BS1421" s="6"/>
      <c r="BT1421" s="11"/>
      <c r="BU1421" s="6"/>
      <c r="BV1421" s="6"/>
    </row>
    <row r="1422" spans="1:74" ht="15.75" x14ac:dyDescent="0.25">
      <c r="A1422" s="52" t="s">
        <v>11912</v>
      </c>
      <c r="B1422" s="56"/>
      <c r="C1422" s="7" t="s">
        <v>111</v>
      </c>
      <c r="D1422" s="7" t="s">
        <v>11914</v>
      </c>
      <c r="E1422" s="7"/>
      <c r="F1422" s="64"/>
      <c r="G1422" s="6"/>
      <c r="H1422" s="6"/>
      <c r="I1422" s="10" t="s">
        <v>110</v>
      </c>
      <c r="J1422" s="11" t="s">
        <v>12161</v>
      </c>
      <c r="K1422" s="194" t="s">
        <v>510</v>
      </c>
      <c r="L1422" s="176"/>
      <c r="M1422" s="176">
        <v>1000</v>
      </c>
      <c r="N1422" s="80" t="s">
        <v>11916</v>
      </c>
      <c r="O1422" s="162"/>
      <c r="P1422" s="80" t="s">
        <v>12162</v>
      </c>
      <c r="Q1422" s="80"/>
      <c r="R1422" s="80"/>
      <c r="S1422" s="163"/>
      <c r="T1422" s="213"/>
      <c r="U1422" s="162"/>
      <c r="V1422" s="164"/>
      <c r="W1422" s="12" t="str">
        <f t="shared" si="488"/>
        <v>Mqtt1</v>
      </c>
      <c r="X1422" s="196" t="s">
        <v>12160</v>
      </c>
      <c r="Y1422" s="6" t="str">
        <f t="shared" si="489"/>
        <v>marpower/280000-hydraulic-sail/deck-winch-1130/ps</v>
      </c>
      <c r="Z1422" s="103" t="str">
        <f>IF(COUNTIF(N1422,"spare"),"","$."&amp;_xlfn.REGEXREPLACE(IF(X1422="",J1422,_xlfn.REGEXREPLACE(IF(_xlfn.REGEXTEST(J1422,"(Gen_Alm|Enbl|Ind)"),_xlfn.REGEXREPLACE(J1422,"E?\d_\d\d_",""),J1422),"_?Dck_Wnch_(SB|PS)","")),"\.","_"))</f>
        <v>$.Gen_Alm_Bow</v>
      </c>
      <c r="AA1422" s="12">
        <v>1</v>
      </c>
      <c r="AB1422" s="6" t="s">
        <v>197</v>
      </c>
      <c r="AC1422" s="12">
        <v>1143</v>
      </c>
      <c r="AJ1422" s="80"/>
      <c r="AM1422" s="114">
        <f t="shared" si="490"/>
        <v>1422</v>
      </c>
      <c r="AN1422" s="80"/>
      <c r="AO1422" s="80"/>
      <c r="AP1422" s="80"/>
      <c r="AQ1422" s="80"/>
      <c r="AR1422" s="127" t="s">
        <v>110</v>
      </c>
      <c r="AS1422" s="80"/>
      <c r="AT1422" s="7" t="s">
        <v>17</v>
      </c>
      <c r="AU1422" s="7"/>
      <c r="AV1422" s="165" t="s">
        <v>112</v>
      </c>
      <c r="AW1422" s="126" t="str">
        <f t="shared" si="491"/>
        <v>Please consult operation manual for more information</v>
      </c>
      <c r="AX1422" s="137"/>
      <c r="AY1422" s="147"/>
      <c r="AZ1422" s="167"/>
      <c r="BA1422" s="167"/>
      <c r="BB1422" s="147" t="str">
        <f t="shared" si="492"/>
        <v>1</v>
      </c>
      <c r="BC1422" s="168"/>
      <c r="BD1422" s="165"/>
      <c r="BE1422" s="165"/>
      <c r="BF1422" s="165"/>
      <c r="BG1422" s="165"/>
      <c r="BH1422" s="165"/>
      <c r="BI1422" s="165"/>
      <c r="BJ1422" s="165"/>
      <c r="BK1422" s="165"/>
      <c r="BL1422" s="165"/>
      <c r="BM1422" s="165"/>
      <c r="BN1422" s="165"/>
      <c r="BO1422" s="165"/>
      <c r="BP1422" s="165"/>
      <c r="BQ1422" s="165"/>
      <c r="BS1422" s="6"/>
      <c r="BT1422" s="11"/>
      <c r="BU1422" s="6"/>
      <c r="BV1422" s="6"/>
    </row>
    <row r="1423" spans="1:74" ht="15.75" x14ac:dyDescent="0.25">
      <c r="A1423" s="52" t="s">
        <v>11912</v>
      </c>
      <c r="B1423" s="56"/>
      <c r="C1423" s="7" t="s">
        <v>111</v>
      </c>
      <c r="D1423" s="7" t="s">
        <v>11914</v>
      </c>
      <c r="E1423" s="7"/>
      <c r="F1423" s="64"/>
      <c r="G1423" s="6"/>
      <c r="H1423" s="6"/>
      <c r="I1423" s="10" t="s">
        <v>110</v>
      </c>
      <c r="J1423" s="11" t="s">
        <v>12163</v>
      </c>
      <c r="K1423" s="194" t="s">
        <v>510</v>
      </c>
      <c r="L1423" s="176"/>
      <c r="M1423" s="176">
        <v>1000</v>
      </c>
      <c r="N1423" s="80" t="s">
        <v>11916</v>
      </c>
      <c r="O1423" s="162"/>
      <c r="P1423" s="80" t="s">
        <v>12164</v>
      </c>
      <c r="Q1423" s="80"/>
      <c r="R1423" s="80"/>
      <c r="S1423" s="163"/>
      <c r="T1423" s="213"/>
      <c r="U1423" s="162"/>
      <c r="V1423" s="164"/>
      <c r="W1423" s="12" t="str">
        <f t="shared" si="488"/>
        <v>Mqtt1</v>
      </c>
      <c r="X1423" s="196" t="s">
        <v>12165</v>
      </c>
      <c r="Y1423" s="6" t="str">
        <f t="shared" si="489"/>
        <v>marpower/280000-hydraulic-sail/deck-winch-1130/sb</v>
      </c>
      <c r="Z1423" s="103" t="str">
        <f>IF(COUNTIF(N1423,"spare"),"","$."&amp;_xlfn.REGEXREPLACE(IF(X1423="",J1423,_xlfn.REGEXREPLACE(IF(_xlfn.REGEXTEST(J1423,"(Gen_Alm|Enbl|Ind)"),_xlfn.REGEXREPLACE(J1423,"E?\d_\d\d_",""),J1423),"_?Dck_Wnch_(SB|PS)","")),"\.","_"))</f>
        <v>$.Enbl_Stat_HMI_Bow</v>
      </c>
      <c r="AA1423" s="12">
        <v>1</v>
      </c>
      <c r="AB1423" s="6" t="s">
        <v>197</v>
      </c>
      <c r="AC1423" s="12">
        <v>1150</v>
      </c>
      <c r="AJ1423" s="80"/>
      <c r="AM1423" s="114" t="str">
        <f t="shared" si="490"/>
        <v/>
      </c>
      <c r="AN1423" s="80"/>
      <c r="AO1423" s="80"/>
      <c r="AP1423" s="80"/>
      <c r="AQ1423" s="80"/>
      <c r="AR1423" s="127"/>
      <c r="AS1423" s="80"/>
      <c r="AT1423" s="7"/>
      <c r="AU1423" s="7"/>
      <c r="AV1423" s="165"/>
      <c r="AW1423" s="126" t="str">
        <f t="shared" si="491"/>
        <v/>
      </c>
      <c r="AX1423" s="137"/>
      <c r="AY1423" s="147"/>
      <c r="AZ1423" s="167"/>
      <c r="BA1423" s="167"/>
      <c r="BB1423" s="147" t="str">
        <f t="shared" si="492"/>
        <v/>
      </c>
      <c r="BC1423" s="168"/>
      <c r="BD1423" s="165"/>
      <c r="BE1423" s="165"/>
      <c r="BF1423" s="165"/>
      <c r="BG1423" s="165"/>
      <c r="BH1423" s="165"/>
      <c r="BI1423" s="165"/>
      <c r="BJ1423" s="165"/>
      <c r="BK1423" s="165"/>
      <c r="BL1423" s="165"/>
      <c r="BM1423" s="165"/>
      <c r="BN1423" s="165"/>
      <c r="BO1423" s="165"/>
      <c r="BP1423" s="165"/>
      <c r="BQ1423" s="165"/>
      <c r="BS1423" s="6"/>
      <c r="BT1423" s="11"/>
      <c r="BU1423" s="6"/>
      <c r="BV1423" s="6"/>
    </row>
    <row r="1424" spans="1:74" ht="15.75" x14ac:dyDescent="0.25">
      <c r="A1424" s="52" t="s">
        <v>11912</v>
      </c>
      <c r="B1424" s="56"/>
      <c r="C1424" s="7" t="s">
        <v>111</v>
      </c>
      <c r="D1424" s="7" t="s">
        <v>11914</v>
      </c>
      <c r="E1424" s="7"/>
      <c r="F1424" s="64"/>
      <c r="G1424" s="6"/>
      <c r="H1424" s="6"/>
      <c r="I1424" s="10" t="s">
        <v>110</v>
      </c>
      <c r="J1424" s="11" t="s">
        <v>12166</v>
      </c>
      <c r="K1424" s="194" t="s">
        <v>510</v>
      </c>
      <c r="L1424" s="176"/>
      <c r="M1424" s="176">
        <v>1000</v>
      </c>
      <c r="N1424" s="80" t="s">
        <v>11916</v>
      </c>
      <c r="O1424" s="162"/>
      <c r="P1424" s="80" t="s">
        <v>12167</v>
      </c>
      <c r="Q1424" s="80"/>
      <c r="R1424" s="80"/>
      <c r="S1424" s="163"/>
      <c r="T1424" s="213"/>
      <c r="U1424" s="162"/>
      <c r="V1424" s="164"/>
      <c r="W1424" s="12" t="str">
        <f t="shared" si="488"/>
        <v>Mqtt1</v>
      </c>
      <c r="X1424" s="196" t="s">
        <v>12165</v>
      </c>
      <c r="Y1424" s="6" t="str">
        <f t="shared" si="489"/>
        <v>marpower/280000-hydraulic-sail/deck-winch-1130/sb</v>
      </c>
      <c r="Z1424" s="103" t="str">
        <f>IF(COUNTIF(N1424,"spare"),"","$."&amp;_xlfn.REGEXREPLACE(IF(X1424="",J1424,_xlfn.REGEXREPLACE(IF(_xlfn.REGEXTEST(J1424,"(Gen_Alm|Enbl|Ind)"),_xlfn.REGEXREPLACE(J1424,"E?\d_\d\d_",""),J1424),"_?Dck_Wnch_(SB|PS)","")),"\.","_"))</f>
        <v>$.Gen_Alm_Bow</v>
      </c>
      <c r="AA1424" s="12">
        <v>1</v>
      </c>
      <c r="AB1424" s="6" t="s">
        <v>197</v>
      </c>
      <c r="AC1424" s="12">
        <v>1153</v>
      </c>
      <c r="AJ1424" s="80"/>
      <c r="AM1424" s="114">
        <f t="shared" si="490"/>
        <v>1424</v>
      </c>
      <c r="AN1424" s="80"/>
      <c r="AO1424" s="80"/>
      <c r="AP1424" s="80"/>
      <c r="AQ1424" s="80"/>
      <c r="AR1424" s="127" t="s">
        <v>110</v>
      </c>
      <c r="AS1424" s="80"/>
      <c r="AT1424" s="7" t="s">
        <v>17</v>
      </c>
      <c r="AU1424" s="7"/>
      <c r="AV1424" s="165" t="s">
        <v>112</v>
      </c>
      <c r="AW1424" s="126" t="str">
        <f t="shared" si="491"/>
        <v>Please consult operation manual for more information</v>
      </c>
      <c r="AX1424" s="137"/>
      <c r="AY1424" s="147"/>
      <c r="AZ1424" s="167"/>
      <c r="BA1424" s="167"/>
      <c r="BB1424" s="147" t="str">
        <f t="shared" si="492"/>
        <v>1</v>
      </c>
      <c r="BC1424" s="168"/>
      <c r="BD1424" s="165"/>
      <c r="BE1424" s="165"/>
      <c r="BF1424" s="165"/>
      <c r="BG1424" s="165"/>
      <c r="BH1424" s="165"/>
      <c r="BI1424" s="165"/>
      <c r="BJ1424" s="165"/>
      <c r="BK1424" s="165"/>
      <c r="BL1424" s="165"/>
      <c r="BM1424" s="165"/>
      <c r="BN1424" s="165"/>
      <c r="BO1424" s="165"/>
      <c r="BP1424" s="165"/>
      <c r="BQ1424" s="165"/>
      <c r="BS1424" s="6"/>
      <c r="BT1424" s="11"/>
      <c r="BU1424" s="6"/>
      <c r="BV1424" s="6"/>
    </row>
    <row r="1425" spans="1:74" ht="15.75" x14ac:dyDescent="0.25">
      <c r="A1425" s="52" t="s">
        <v>11912</v>
      </c>
      <c r="B1425" s="56"/>
      <c r="C1425" s="7" t="s">
        <v>111</v>
      </c>
      <c r="D1425" s="7" t="s">
        <v>11914</v>
      </c>
      <c r="E1425" s="7"/>
      <c r="F1425" s="64"/>
      <c r="G1425" s="6"/>
      <c r="H1425" s="6"/>
      <c r="I1425" s="10" t="s">
        <v>110</v>
      </c>
      <c r="J1425" s="11" t="s">
        <v>12168</v>
      </c>
      <c r="K1425" s="194" t="s">
        <v>510</v>
      </c>
      <c r="L1425" s="176"/>
      <c r="M1425" s="176">
        <v>1000</v>
      </c>
      <c r="N1425" s="80" t="s">
        <v>11916</v>
      </c>
      <c r="O1425" s="162"/>
      <c r="P1425" s="80" t="s">
        <v>12169</v>
      </c>
      <c r="Q1425" s="80"/>
      <c r="R1425" s="80"/>
      <c r="S1425" s="163"/>
      <c r="T1425" s="213"/>
      <c r="U1425" s="162"/>
      <c r="V1425" s="164"/>
      <c r="W1425" s="12" t="str">
        <f t="shared" si="488"/>
        <v>Mqtt1</v>
      </c>
      <c r="X1425" s="196" t="s">
        <v>12170</v>
      </c>
      <c r="Y1425" s="6" t="str">
        <f t="shared" si="489"/>
        <v>marpower/280000-hydraulic-sail/anchor-winch</v>
      </c>
      <c r="Z1425" s="103" t="str">
        <f>IF(COUNTIF(N1425,"spare"),"","$."&amp;_xlfn.REGEXREPLACE(IF(X1425="",J1425,_xlfn.REGEXREPLACE(IF(_xlfn.REGEXTEST(J1425,"(Gen_Alm|Enbl|Ind)"),_xlfn.REGEXREPLACE(J1425,"E?\d_\d\d_",""),J1425),"Anch_(Wndl_)?","")),"\.","_"))</f>
        <v>$.Enbl_Stat_HMI_PS</v>
      </c>
      <c r="AA1425" s="12">
        <v>1</v>
      </c>
      <c r="AB1425" s="6" t="s">
        <v>197</v>
      </c>
      <c r="AC1425" s="12">
        <v>1160</v>
      </c>
      <c r="AJ1425" s="80"/>
      <c r="AM1425" s="114" t="str">
        <f t="shared" si="490"/>
        <v/>
      </c>
      <c r="AN1425" s="80"/>
      <c r="AO1425" s="80"/>
      <c r="AP1425" s="80"/>
      <c r="AQ1425" s="80"/>
      <c r="AR1425" s="127"/>
      <c r="AS1425" s="80"/>
      <c r="AT1425" s="7"/>
      <c r="AU1425" s="7"/>
      <c r="AV1425" s="165"/>
      <c r="AW1425" s="126" t="str">
        <f t="shared" si="491"/>
        <v/>
      </c>
      <c r="AX1425" s="137"/>
      <c r="AY1425" s="147"/>
      <c r="AZ1425" s="167"/>
      <c r="BA1425" s="167"/>
      <c r="BB1425" s="147" t="str">
        <f t="shared" si="492"/>
        <v/>
      </c>
      <c r="BC1425" s="168"/>
      <c r="BD1425" s="165"/>
      <c r="BE1425" s="165"/>
      <c r="BF1425" s="165"/>
      <c r="BG1425" s="165"/>
      <c r="BH1425" s="165"/>
      <c r="BI1425" s="165"/>
      <c r="BJ1425" s="165"/>
      <c r="BK1425" s="165"/>
      <c r="BL1425" s="165"/>
      <c r="BM1425" s="165"/>
      <c r="BN1425" s="165"/>
      <c r="BO1425" s="165"/>
      <c r="BP1425" s="165"/>
      <c r="BQ1425" s="165"/>
      <c r="BS1425" s="6"/>
      <c r="BT1425" s="11"/>
      <c r="BU1425" s="6"/>
      <c r="BV1425" s="6"/>
    </row>
    <row r="1426" spans="1:74" ht="15.75" x14ac:dyDescent="0.25">
      <c r="A1426" s="52" t="s">
        <v>11912</v>
      </c>
      <c r="B1426" s="56"/>
      <c r="C1426" s="7" t="s">
        <v>111</v>
      </c>
      <c r="D1426" s="7" t="s">
        <v>11914</v>
      </c>
      <c r="E1426" s="7"/>
      <c r="F1426" s="64"/>
      <c r="G1426" s="6"/>
      <c r="H1426" s="6"/>
      <c r="I1426" s="10" t="s">
        <v>110</v>
      </c>
      <c r="J1426" s="11" t="s">
        <v>12171</v>
      </c>
      <c r="K1426" s="194" t="s">
        <v>510</v>
      </c>
      <c r="L1426" s="176"/>
      <c r="M1426" s="176">
        <v>1000</v>
      </c>
      <c r="N1426" s="80" t="s">
        <v>11916</v>
      </c>
      <c r="O1426" s="162"/>
      <c r="P1426" s="80" t="s">
        <v>12172</v>
      </c>
      <c r="Q1426" s="80"/>
      <c r="R1426" s="80"/>
      <c r="S1426" s="163"/>
      <c r="T1426" s="213"/>
      <c r="U1426" s="162"/>
      <c r="V1426" s="164"/>
      <c r="W1426" s="12" t="str">
        <f t="shared" si="488"/>
        <v>Mqtt1</v>
      </c>
      <c r="X1426" s="196" t="s">
        <v>12170</v>
      </c>
      <c r="Y1426" s="6" t="str">
        <f t="shared" si="489"/>
        <v>marpower/280000-hydraulic-sail/anchor-winch</v>
      </c>
      <c r="Z1426" s="103" t="str">
        <f>IF(COUNTIF(N1426,"spare"),"","$."&amp;_xlfn.REGEXREPLACE(IF(X1426="",J1426,_xlfn.REGEXREPLACE(IF(_xlfn.REGEXTEST(J1426,"(Gen_Alm|Enbl|Ind)"),_xlfn.REGEXREPLACE(J1426,"E?\d_\d\d_",""),J1426),"Anch_(Wndl_)?","")),"\.","_"))</f>
        <v>$.Gen_Alm_PS</v>
      </c>
      <c r="AA1426" s="12">
        <v>1</v>
      </c>
      <c r="AB1426" s="6" t="s">
        <v>197</v>
      </c>
      <c r="AC1426" s="12">
        <v>1163</v>
      </c>
      <c r="AJ1426" s="80"/>
      <c r="AM1426" s="114">
        <f t="shared" si="490"/>
        <v>1426</v>
      </c>
      <c r="AN1426" s="80"/>
      <c r="AO1426" s="80"/>
      <c r="AP1426" s="80"/>
      <c r="AQ1426" s="80"/>
      <c r="AR1426" s="127" t="s">
        <v>110</v>
      </c>
      <c r="AS1426" s="80"/>
      <c r="AT1426" s="7" t="s">
        <v>17</v>
      </c>
      <c r="AU1426" s="7"/>
      <c r="AV1426" s="165" t="s">
        <v>112</v>
      </c>
      <c r="AW1426" s="126" t="str">
        <f t="shared" si="491"/>
        <v>Please consult operation manual for more information</v>
      </c>
      <c r="AX1426" s="137"/>
      <c r="AY1426" s="147"/>
      <c r="AZ1426" s="167"/>
      <c r="BA1426" s="167"/>
      <c r="BB1426" s="147" t="str">
        <f t="shared" si="492"/>
        <v>1</v>
      </c>
      <c r="BC1426" s="168"/>
      <c r="BD1426" s="165"/>
      <c r="BE1426" s="165"/>
      <c r="BF1426" s="165"/>
      <c r="BG1426" s="165"/>
      <c r="BH1426" s="165"/>
      <c r="BI1426" s="165"/>
      <c r="BJ1426" s="165"/>
      <c r="BK1426" s="165"/>
      <c r="BL1426" s="165"/>
      <c r="BM1426" s="165"/>
      <c r="BN1426" s="165"/>
      <c r="BO1426" s="165"/>
      <c r="BP1426" s="165"/>
      <c r="BQ1426" s="165"/>
      <c r="BS1426" s="6"/>
      <c r="BT1426" s="11"/>
      <c r="BU1426" s="6"/>
      <c r="BV1426" s="6"/>
    </row>
    <row r="1427" spans="1:74" ht="15.75" x14ac:dyDescent="0.25">
      <c r="A1427" s="52" t="s">
        <v>11912</v>
      </c>
      <c r="B1427" s="56"/>
      <c r="C1427" s="7" t="s">
        <v>111</v>
      </c>
      <c r="D1427" s="7" t="s">
        <v>11914</v>
      </c>
      <c r="E1427" s="7"/>
      <c r="F1427" s="64"/>
      <c r="G1427" s="6"/>
      <c r="H1427" s="6"/>
      <c r="I1427" s="10" t="s">
        <v>110</v>
      </c>
      <c r="J1427" s="11" t="s">
        <v>12173</v>
      </c>
      <c r="K1427" s="194" t="s">
        <v>510</v>
      </c>
      <c r="L1427" s="176"/>
      <c r="M1427" s="176">
        <v>1000</v>
      </c>
      <c r="N1427" s="80" t="s">
        <v>11916</v>
      </c>
      <c r="O1427" s="162"/>
      <c r="P1427" s="80" t="s">
        <v>12174</v>
      </c>
      <c r="Q1427" s="80"/>
      <c r="R1427" s="80"/>
      <c r="S1427" s="163"/>
      <c r="T1427" s="213"/>
      <c r="U1427" s="162"/>
      <c r="V1427" s="164"/>
      <c r="W1427" s="12" t="str">
        <f t="shared" si="488"/>
        <v>Mqtt1</v>
      </c>
      <c r="X1427" s="196" t="s">
        <v>12170</v>
      </c>
      <c r="Y1427" s="6" t="str">
        <f t="shared" si="489"/>
        <v>marpower/280000-hydraulic-sail/anchor-winch</v>
      </c>
      <c r="Z1427" s="103" t="str">
        <f>IF(COUNTIF(N1427,"spare"),"","$."&amp;_xlfn.REGEXREPLACE(IF(X1427="",J1427,_xlfn.REGEXREPLACE(IF(_xlfn.REGEXTEST(J1427,"(Gen_Alm|Enbl|Ind)"),_xlfn.REGEXREPLACE(J1427,"E?\d_\d\d_",""),J1427),"Anch_(Wndl_)?","")),"\.","_"))</f>
        <v>$.Enbl_Stat_HMI_SB</v>
      </c>
      <c r="AA1427" s="12">
        <v>1</v>
      </c>
      <c r="AB1427" s="6" t="s">
        <v>197</v>
      </c>
      <c r="AC1427" s="12">
        <v>1170</v>
      </c>
      <c r="AJ1427" s="80"/>
      <c r="AM1427" s="114" t="str">
        <f t="shared" si="490"/>
        <v/>
      </c>
      <c r="AN1427" s="80"/>
      <c r="AO1427" s="80"/>
      <c r="AP1427" s="80"/>
      <c r="AQ1427" s="80"/>
      <c r="AR1427" s="127"/>
      <c r="AS1427" s="80"/>
      <c r="AT1427" s="7"/>
      <c r="AU1427" s="7"/>
      <c r="AV1427" s="165"/>
      <c r="AW1427" s="126" t="str">
        <f t="shared" si="491"/>
        <v/>
      </c>
      <c r="AX1427" s="137"/>
      <c r="AY1427" s="147"/>
      <c r="AZ1427" s="167"/>
      <c r="BA1427" s="167"/>
      <c r="BB1427" s="147" t="str">
        <f t="shared" si="492"/>
        <v/>
      </c>
      <c r="BC1427" s="168"/>
      <c r="BD1427" s="165"/>
      <c r="BE1427" s="165"/>
      <c r="BF1427" s="165"/>
      <c r="BG1427" s="165"/>
      <c r="BH1427" s="165"/>
      <c r="BI1427" s="165"/>
      <c r="BJ1427" s="165"/>
      <c r="BK1427" s="165"/>
      <c r="BL1427" s="165"/>
      <c r="BM1427" s="165"/>
      <c r="BN1427" s="165"/>
      <c r="BO1427" s="165"/>
      <c r="BP1427" s="165"/>
      <c r="BQ1427" s="165"/>
      <c r="BS1427" s="6"/>
      <c r="BT1427" s="11"/>
      <c r="BU1427" s="6"/>
      <c r="BV1427" s="6"/>
    </row>
    <row r="1428" spans="1:74" ht="15.75" x14ac:dyDescent="0.25">
      <c r="A1428" s="52" t="s">
        <v>11912</v>
      </c>
      <c r="B1428" s="56"/>
      <c r="C1428" s="7" t="s">
        <v>111</v>
      </c>
      <c r="D1428" s="7" t="s">
        <v>11914</v>
      </c>
      <c r="E1428" s="7"/>
      <c r="F1428" s="64"/>
      <c r="G1428" s="6"/>
      <c r="H1428" s="6"/>
      <c r="I1428" s="10" t="s">
        <v>110</v>
      </c>
      <c r="J1428" s="11" t="s">
        <v>12175</v>
      </c>
      <c r="K1428" s="194" t="s">
        <v>510</v>
      </c>
      <c r="L1428" s="176"/>
      <c r="M1428" s="176">
        <v>1000</v>
      </c>
      <c r="N1428" s="80" t="s">
        <v>11916</v>
      </c>
      <c r="O1428" s="162"/>
      <c r="P1428" s="80" t="s">
        <v>12176</v>
      </c>
      <c r="Q1428" s="80"/>
      <c r="R1428" s="80"/>
      <c r="S1428" s="163"/>
      <c r="T1428" s="213"/>
      <c r="U1428" s="162"/>
      <c r="V1428" s="164"/>
      <c r="W1428" s="12" t="str">
        <f t="shared" si="488"/>
        <v>Mqtt1</v>
      </c>
      <c r="X1428" s="196" t="s">
        <v>12170</v>
      </c>
      <c r="Y1428" s="6" t="str">
        <f t="shared" si="489"/>
        <v>marpower/280000-hydraulic-sail/anchor-winch</v>
      </c>
      <c r="Z1428" s="103" t="str">
        <f>IF(COUNTIF(N1428,"spare"),"","$."&amp;_xlfn.REGEXREPLACE(IF(X1428="",J1428,_xlfn.REGEXREPLACE(IF(_xlfn.REGEXTEST(J1428,"(Gen_Alm|Enbl|Ind)"),_xlfn.REGEXREPLACE(J1428,"E?\d_\d\d_",""),J1428),"Anch_(Wndl_)?","")),"\.","_"))</f>
        <v>$.Gen_Alm_SB</v>
      </c>
      <c r="AA1428" s="12">
        <v>1</v>
      </c>
      <c r="AB1428" s="6" t="s">
        <v>197</v>
      </c>
      <c r="AC1428" s="12">
        <v>1173</v>
      </c>
      <c r="AJ1428" s="80"/>
      <c r="AM1428" s="114">
        <f t="shared" si="490"/>
        <v>1428</v>
      </c>
      <c r="AN1428" s="80"/>
      <c r="AO1428" s="80"/>
      <c r="AP1428" s="80"/>
      <c r="AQ1428" s="80"/>
      <c r="AR1428" s="127" t="s">
        <v>110</v>
      </c>
      <c r="AS1428" s="80"/>
      <c r="AT1428" s="7" t="s">
        <v>17</v>
      </c>
      <c r="AU1428" s="7"/>
      <c r="AV1428" s="165" t="s">
        <v>112</v>
      </c>
      <c r="AW1428" s="126" t="str">
        <f t="shared" si="491"/>
        <v>Please consult operation manual for more information</v>
      </c>
      <c r="AX1428" s="137"/>
      <c r="AY1428" s="147"/>
      <c r="AZ1428" s="167"/>
      <c r="BA1428" s="167"/>
      <c r="BB1428" s="147" t="str">
        <f t="shared" si="492"/>
        <v>1</v>
      </c>
      <c r="BC1428" s="168"/>
      <c r="BD1428" s="165"/>
      <c r="BE1428" s="165"/>
      <c r="BF1428" s="165"/>
      <c r="BG1428" s="165"/>
      <c r="BH1428" s="165"/>
      <c r="BI1428" s="165"/>
      <c r="BJ1428" s="165"/>
      <c r="BK1428" s="165"/>
      <c r="BL1428" s="165"/>
      <c r="BM1428" s="165"/>
      <c r="BN1428" s="165"/>
      <c r="BO1428" s="165"/>
      <c r="BP1428" s="165"/>
      <c r="BQ1428" s="165"/>
      <c r="BS1428" s="6"/>
      <c r="BT1428" s="11"/>
      <c r="BU1428" s="6"/>
      <c r="BV1428" s="6"/>
    </row>
    <row r="1429" spans="1:74" ht="15.75" x14ac:dyDescent="0.25">
      <c r="A1429" s="52" t="s">
        <v>11912</v>
      </c>
      <c r="B1429" s="56"/>
      <c r="C1429" s="7" t="s">
        <v>111</v>
      </c>
      <c r="D1429" s="7" t="s">
        <v>11914</v>
      </c>
      <c r="E1429" s="7"/>
      <c r="F1429" s="64"/>
      <c r="G1429" s="6"/>
      <c r="H1429" s="6"/>
      <c r="I1429" s="10" t="s">
        <v>110</v>
      </c>
      <c r="J1429" s="11" t="s">
        <v>12177</v>
      </c>
      <c r="K1429" s="194" t="s">
        <v>510</v>
      </c>
      <c r="L1429" s="176"/>
      <c r="M1429" s="176">
        <v>1000</v>
      </c>
      <c r="N1429" s="80" t="s">
        <v>11916</v>
      </c>
      <c r="O1429" s="162"/>
      <c r="P1429" s="80" t="s">
        <v>12178</v>
      </c>
      <c r="Q1429" s="80"/>
      <c r="R1429" s="80"/>
      <c r="S1429" s="163"/>
      <c r="T1429" s="213"/>
      <c r="U1429" s="162"/>
      <c r="V1429" s="164"/>
      <c r="W1429" s="12" t="str">
        <f t="shared" si="488"/>
        <v>Mqtt1</v>
      </c>
      <c r="X1429" s="196"/>
      <c r="Y1429" s="6" t="str">
        <f t="shared" si="489"/>
        <v>marpower/280000-hydraulic-sail</v>
      </c>
      <c r="Z1429" s="103" t="str">
        <f>IF(COUNTIF(N1429,"spare"),"","$."&amp;_xlfn.REGEXREPLACE(IF(X1429="",J1429,_xlfn.REGEXREPLACE(IF(_xlfn.REGEXTEST(J1429,"(Gen_Alm|Enbl|Ind)"),_xlfn.REGEXREPLACE(J1429,"E?\d_\d\d_",""),J1429),"_?Sail_(Stor_)?(D|d)rum","")),"\.","_"))</f>
        <v>$.Enbl_E1_08_Stat_HMI_Sail_drum</v>
      </c>
      <c r="AA1429" s="12">
        <v>1</v>
      </c>
      <c r="AB1429" s="6" t="s">
        <v>197</v>
      </c>
      <c r="AC1429" s="12">
        <v>1180</v>
      </c>
      <c r="AJ1429" s="80"/>
      <c r="AM1429" s="114" t="str">
        <f t="shared" si="490"/>
        <v/>
      </c>
      <c r="AN1429" s="80"/>
      <c r="AO1429" s="80"/>
      <c r="AP1429" s="80"/>
      <c r="AQ1429" s="80"/>
      <c r="AR1429" s="127"/>
      <c r="AS1429" s="80"/>
      <c r="AT1429" s="7"/>
      <c r="AU1429" s="7"/>
      <c r="AV1429" s="165"/>
      <c r="AW1429" s="126" t="str">
        <f t="shared" si="491"/>
        <v/>
      </c>
      <c r="AX1429" s="137"/>
      <c r="AY1429" s="147"/>
      <c r="AZ1429" s="167"/>
      <c r="BA1429" s="167"/>
      <c r="BB1429" s="147" t="str">
        <f t="shared" si="492"/>
        <v/>
      </c>
      <c r="BC1429" s="168"/>
      <c r="BD1429" s="165"/>
      <c r="BE1429" s="165"/>
      <c r="BF1429" s="165"/>
      <c r="BG1429" s="165"/>
      <c r="BH1429" s="165"/>
      <c r="BI1429" s="165"/>
      <c r="BJ1429" s="165"/>
      <c r="BK1429" s="165"/>
      <c r="BL1429" s="165"/>
      <c r="BM1429" s="165"/>
      <c r="BN1429" s="165"/>
      <c r="BO1429" s="165"/>
      <c r="BP1429" s="165"/>
      <c r="BQ1429" s="165"/>
      <c r="BS1429" s="6"/>
      <c r="BT1429" s="11"/>
      <c r="BU1429" s="6"/>
      <c r="BV1429" s="6"/>
    </row>
    <row r="1430" spans="1:74" ht="15.75" x14ac:dyDescent="0.25">
      <c r="A1430" s="52" t="s">
        <v>11912</v>
      </c>
      <c r="B1430" s="56"/>
      <c r="C1430" s="7" t="s">
        <v>111</v>
      </c>
      <c r="D1430" s="7" t="s">
        <v>11914</v>
      </c>
      <c r="E1430" s="7"/>
      <c r="F1430" s="64"/>
      <c r="G1430" s="6"/>
      <c r="H1430" s="6"/>
      <c r="I1430" s="10" t="s">
        <v>110</v>
      </c>
      <c r="J1430" s="11" t="s">
        <v>12179</v>
      </c>
      <c r="K1430" s="194" t="s">
        <v>510</v>
      </c>
      <c r="L1430" s="176"/>
      <c r="M1430" s="176">
        <v>1000</v>
      </c>
      <c r="N1430" s="80" t="s">
        <v>11916</v>
      </c>
      <c r="O1430" s="162"/>
      <c r="P1430" s="80" t="s">
        <v>12180</v>
      </c>
      <c r="Q1430" s="80"/>
      <c r="R1430" s="80"/>
      <c r="S1430" s="163"/>
      <c r="T1430" s="213"/>
      <c r="U1430" s="162"/>
      <c r="V1430" s="164"/>
      <c r="W1430" s="12" t="str">
        <f t="shared" si="488"/>
        <v>Mqtt1</v>
      </c>
      <c r="X1430" s="196"/>
      <c r="Y1430" s="6" t="str">
        <f t="shared" si="489"/>
        <v>marpower/280000-hydraulic-sail</v>
      </c>
      <c r="Z1430" s="103" t="str">
        <f>IF(COUNTIF(N1430,"spare"),"","$."&amp;_xlfn.REGEXREPLACE(IF(X1430="",J1430,_xlfn.REGEXREPLACE(IF(_xlfn.REGEXTEST(J1430,"(Gen_Alm|Enbl|Ind)"),_xlfn.REGEXREPLACE(J1430,"E?\d_\d\d_",""),J1430),"_?Sail_(Stor_)?(D|d)rum","")),"\.","_"))</f>
        <v>$.Gen_Alm_E1_08_Sail_drum</v>
      </c>
      <c r="AA1430" s="12">
        <v>1</v>
      </c>
      <c r="AB1430" s="6" t="s">
        <v>197</v>
      </c>
      <c r="AC1430" s="12">
        <v>1183</v>
      </c>
      <c r="AJ1430" s="80"/>
      <c r="AM1430" s="114">
        <f t="shared" si="490"/>
        <v>1430</v>
      </c>
      <c r="AN1430" s="80"/>
      <c r="AO1430" s="80"/>
      <c r="AP1430" s="80"/>
      <c r="AQ1430" s="80"/>
      <c r="AR1430" s="127" t="s">
        <v>110</v>
      </c>
      <c r="AS1430" s="80"/>
      <c r="AT1430" s="7" t="s">
        <v>17</v>
      </c>
      <c r="AU1430" s="7"/>
      <c r="AV1430" s="165" t="s">
        <v>112</v>
      </c>
      <c r="AW1430" s="126" t="str">
        <f t="shared" si="491"/>
        <v>Please consult operation manual for more information</v>
      </c>
      <c r="AX1430" s="137"/>
      <c r="AY1430" s="147"/>
      <c r="AZ1430" s="167"/>
      <c r="BA1430" s="167"/>
      <c r="BB1430" s="147" t="str">
        <f t="shared" si="492"/>
        <v>1</v>
      </c>
      <c r="BC1430" s="168"/>
      <c r="BD1430" s="165"/>
      <c r="BE1430" s="165"/>
      <c r="BF1430" s="165"/>
      <c r="BG1430" s="165"/>
      <c r="BH1430" s="165"/>
      <c r="BI1430" s="165"/>
      <c r="BJ1430" s="165"/>
      <c r="BK1430" s="165"/>
      <c r="BL1430" s="165"/>
      <c r="BM1430" s="165"/>
      <c r="BN1430" s="165"/>
      <c r="BO1430" s="165"/>
      <c r="BP1430" s="165"/>
      <c r="BQ1430" s="165"/>
      <c r="BS1430" s="6"/>
      <c r="BT1430" s="11"/>
      <c r="BU1430" s="6"/>
      <c r="BV1430" s="6"/>
    </row>
    <row r="1431" spans="1:74" ht="15.75" x14ac:dyDescent="0.25">
      <c r="A1431" s="52" t="s">
        <v>11912</v>
      </c>
      <c r="B1431" s="56"/>
      <c r="C1431" s="7" t="s">
        <v>111</v>
      </c>
      <c r="D1431" s="7" t="s">
        <v>11914</v>
      </c>
      <c r="E1431" s="7"/>
      <c r="F1431" s="64"/>
      <c r="G1431" s="6"/>
      <c r="H1431" s="6"/>
      <c r="I1431" s="10" t="s">
        <v>110</v>
      </c>
      <c r="J1431" s="11" t="s">
        <v>12181</v>
      </c>
      <c r="K1431" s="194" t="s">
        <v>510</v>
      </c>
      <c r="L1431" s="176"/>
      <c r="M1431" s="176">
        <v>1000</v>
      </c>
      <c r="N1431" s="80" t="s">
        <v>11916</v>
      </c>
      <c r="O1431" s="162"/>
      <c r="P1431" s="80" t="s">
        <v>12182</v>
      </c>
      <c r="Q1431" s="80"/>
      <c r="R1431" s="80"/>
      <c r="S1431" s="163"/>
      <c r="T1431" s="213"/>
      <c r="U1431" s="162"/>
      <c r="V1431" s="164"/>
      <c r="W1431" s="12" t="str">
        <f t="shared" si="488"/>
        <v>Mqtt1</v>
      </c>
      <c r="X1431" s="196" t="s">
        <v>12183</v>
      </c>
      <c r="Y1431" s="6" t="str">
        <f t="shared" si="489"/>
        <v>marpower/280000-hydraulic-sail/captive-winch/blade-ps</v>
      </c>
      <c r="Z1431" s="103" t="str">
        <f>IF(COUNTIF(N1431,"spare"),"","$."&amp;_xlfn.REGEXREPLACE(IF(X1431="",J1431,_xlfn.REGEXREPLACE(IF(_xlfn.REGEXTEST(J1431,"(Gen_Alm|Enbl|Ind)"),_xlfn.REGEXREPLACE(J1431,"E?\d_\d\d_",""),J1431),"_?(Blade|Staysail)_Sht_Capt_Wnch_(PS|SB)_?","")),"\.","_"))</f>
        <v>$.Enbl_Stat_HMI</v>
      </c>
      <c r="AA1431" s="12">
        <v>1</v>
      </c>
      <c r="AB1431" s="6" t="s">
        <v>197</v>
      </c>
      <c r="AC1431" s="12">
        <v>1210</v>
      </c>
      <c r="AJ1431" s="80"/>
      <c r="AM1431" s="114" t="str">
        <f t="shared" si="490"/>
        <v/>
      </c>
      <c r="AN1431" s="80"/>
      <c r="AO1431" s="80"/>
      <c r="AP1431" s="80"/>
      <c r="AQ1431" s="80"/>
      <c r="AR1431" s="127"/>
      <c r="AS1431" s="80"/>
      <c r="AT1431" s="7"/>
      <c r="AU1431" s="7"/>
      <c r="AV1431" s="165"/>
      <c r="AW1431" s="126" t="str">
        <f t="shared" si="491"/>
        <v/>
      </c>
      <c r="AX1431" s="137"/>
      <c r="AY1431" s="147"/>
      <c r="AZ1431" s="167"/>
      <c r="BA1431" s="167"/>
      <c r="BB1431" s="147" t="str">
        <f t="shared" si="492"/>
        <v/>
      </c>
      <c r="BC1431" s="168"/>
      <c r="BD1431" s="165"/>
      <c r="BE1431" s="165"/>
      <c r="BF1431" s="165"/>
      <c r="BG1431" s="165"/>
      <c r="BH1431" s="165"/>
      <c r="BI1431" s="165"/>
      <c r="BJ1431" s="165"/>
      <c r="BK1431" s="165"/>
      <c r="BL1431" s="165"/>
      <c r="BM1431" s="165"/>
      <c r="BN1431" s="165"/>
      <c r="BO1431" s="165"/>
      <c r="BP1431" s="165"/>
      <c r="BQ1431" s="165"/>
      <c r="BS1431" s="6"/>
      <c r="BT1431" s="11"/>
      <c r="BU1431" s="6"/>
      <c r="BV1431" s="6"/>
    </row>
    <row r="1432" spans="1:74" ht="15.75" x14ac:dyDescent="0.25">
      <c r="A1432" s="52" t="s">
        <v>11912</v>
      </c>
      <c r="B1432" s="56"/>
      <c r="C1432" s="7" t="s">
        <v>111</v>
      </c>
      <c r="D1432" s="7" t="s">
        <v>11914</v>
      </c>
      <c r="E1432" s="7"/>
      <c r="F1432" s="64"/>
      <c r="G1432" s="6"/>
      <c r="H1432" s="6"/>
      <c r="I1432" s="10" t="s">
        <v>110</v>
      </c>
      <c r="J1432" s="11" t="s">
        <v>12184</v>
      </c>
      <c r="K1432" s="194" t="s">
        <v>510</v>
      </c>
      <c r="L1432" s="176"/>
      <c r="M1432" s="176">
        <v>1000</v>
      </c>
      <c r="N1432" s="80" t="s">
        <v>11916</v>
      </c>
      <c r="O1432" s="162"/>
      <c r="P1432" s="80" t="s">
        <v>12185</v>
      </c>
      <c r="Q1432" s="80"/>
      <c r="R1432" s="80"/>
      <c r="S1432" s="163"/>
      <c r="T1432" s="213"/>
      <c r="U1432" s="162"/>
      <c r="V1432" s="164"/>
      <c r="W1432" s="12" t="str">
        <f t="shared" si="488"/>
        <v>Mqtt1</v>
      </c>
      <c r="X1432" s="196" t="s">
        <v>12183</v>
      </c>
      <c r="Y1432" s="6" t="str">
        <f t="shared" si="489"/>
        <v>marpower/280000-hydraulic-sail/captive-winch/blade-ps</v>
      </c>
      <c r="Z1432" s="103" t="str">
        <f>IF(COUNTIF(N1432,"spare"),"","$."&amp;_xlfn.REGEXREPLACE(IF(X1432="",J1432,_xlfn.REGEXREPLACE(IF(_xlfn.REGEXTEST(J1432,"(Gen_Alm|Enbl|Ind)"),_xlfn.REGEXREPLACE(J1432,"E?\d_\d\d_",""),J1432),"_?(Blade|Staysail)_Sht_Capt_Wnch_(PS|SB)_?","")),"\.","_"))</f>
        <v>$.Gen_Alm</v>
      </c>
      <c r="AA1432" s="12">
        <v>1</v>
      </c>
      <c r="AB1432" s="6" t="s">
        <v>197</v>
      </c>
      <c r="AC1432" s="12">
        <v>1213</v>
      </c>
      <c r="AJ1432" s="80"/>
      <c r="AM1432" s="114">
        <f t="shared" si="490"/>
        <v>1432</v>
      </c>
      <c r="AN1432" s="80"/>
      <c r="AO1432" s="80"/>
      <c r="AP1432" s="80"/>
      <c r="AQ1432" s="80"/>
      <c r="AR1432" s="127" t="s">
        <v>110</v>
      </c>
      <c r="AS1432" s="80"/>
      <c r="AT1432" s="7" t="s">
        <v>17</v>
      </c>
      <c r="AU1432" s="7"/>
      <c r="AV1432" s="165" t="s">
        <v>112</v>
      </c>
      <c r="AW1432" s="126" t="str">
        <f t="shared" si="491"/>
        <v>Please consult operation manual for more information</v>
      </c>
      <c r="AX1432" s="137"/>
      <c r="AY1432" s="147"/>
      <c r="AZ1432" s="167"/>
      <c r="BA1432" s="167"/>
      <c r="BB1432" s="147" t="str">
        <f t="shared" si="492"/>
        <v>1</v>
      </c>
      <c r="BC1432" s="168"/>
      <c r="BD1432" s="165"/>
      <c r="BE1432" s="165"/>
      <c r="BF1432" s="165"/>
      <c r="BG1432" s="165"/>
      <c r="BH1432" s="165"/>
      <c r="BI1432" s="165"/>
      <c r="BJ1432" s="165"/>
      <c r="BK1432" s="165"/>
      <c r="BL1432" s="165"/>
      <c r="BM1432" s="165"/>
      <c r="BN1432" s="165"/>
      <c r="BO1432" s="165"/>
      <c r="BP1432" s="165"/>
      <c r="BQ1432" s="165"/>
      <c r="BS1432" s="6"/>
      <c r="BT1432" s="11"/>
      <c r="BU1432" s="6"/>
      <c r="BV1432" s="6"/>
    </row>
    <row r="1433" spans="1:74" ht="15.75" x14ac:dyDescent="0.25">
      <c r="A1433" s="52" t="s">
        <v>11912</v>
      </c>
      <c r="B1433" s="56"/>
      <c r="C1433" s="7" t="s">
        <v>111</v>
      </c>
      <c r="D1433" s="7" t="s">
        <v>11914</v>
      </c>
      <c r="E1433" s="7"/>
      <c r="F1433" s="64"/>
      <c r="G1433" s="6"/>
      <c r="H1433" s="6"/>
      <c r="I1433" s="10" t="s">
        <v>110</v>
      </c>
      <c r="J1433" s="11" t="s">
        <v>12186</v>
      </c>
      <c r="K1433" s="194" t="s">
        <v>510</v>
      </c>
      <c r="L1433" s="176"/>
      <c r="M1433" s="176">
        <v>1000</v>
      </c>
      <c r="N1433" s="80" t="s">
        <v>11916</v>
      </c>
      <c r="O1433" s="162"/>
      <c r="P1433" s="80" t="s">
        <v>12187</v>
      </c>
      <c r="Q1433" s="80"/>
      <c r="R1433" s="80"/>
      <c r="S1433" s="163"/>
      <c r="T1433" s="213"/>
      <c r="U1433" s="162"/>
      <c r="V1433" s="164"/>
      <c r="W1433" s="12" t="str">
        <f t="shared" si="488"/>
        <v>Mqtt1</v>
      </c>
      <c r="X1433" s="196" t="s">
        <v>12183</v>
      </c>
      <c r="Y1433" s="6" t="str">
        <f t="shared" si="489"/>
        <v>marpower/280000-hydraulic-sail/captive-winch/blade-ps</v>
      </c>
      <c r="Z1433" s="103" t="str">
        <f>IF(COUNTIF(N1433,"spare"),"","$."&amp;_xlfn.REGEXREPLACE(IF(X1433="",J1433,_xlfn.REGEXREPLACE(IF(_xlfn.REGEXTEST(J1433,"(Gen_Alm|Enbl|Ind)"),_xlfn.REGEXREPLACE(J1433,"E?\d_\d\d_",""),J1433),"_?(Blade|Staysail)_Sht_Capt_Wnch_(PS|SB)_?","")),"\.","_"))</f>
        <v>$.Drum_Tension_Alm</v>
      </c>
      <c r="AA1433" s="12">
        <v>1</v>
      </c>
      <c r="AB1433" s="6" t="s">
        <v>197</v>
      </c>
      <c r="AC1433" s="12">
        <v>1214</v>
      </c>
      <c r="AJ1433" s="80"/>
      <c r="AM1433" s="114">
        <f t="shared" si="490"/>
        <v>1433</v>
      </c>
      <c r="AN1433" s="80"/>
      <c r="AO1433" s="80"/>
      <c r="AP1433" s="80"/>
      <c r="AQ1433" s="80"/>
      <c r="AR1433" s="127" t="s">
        <v>110</v>
      </c>
      <c r="AS1433" s="80"/>
      <c r="AT1433" s="7" t="s">
        <v>17</v>
      </c>
      <c r="AU1433" s="7"/>
      <c r="AV1433" s="165" t="s">
        <v>112</v>
      </c>
      <c r="AW1433" s="126" t="str">
        <f t="shared" si="491"/>
        <v>Please consult operation manual for more information</v>
      </c>
      <c r="AX1433" s="137"/>
      <c r="AY1433" s="147"/>
      <c r="AZ1433" s="167"/>
      <c r="BA1433" s="167"/>
      <c r="BB1433" s="147" t="str">
        <f t="shared" si="492"/>
        <v>1</v>
      </c>
      <c r="BC1433" s="168"/>
      <c r="BD1433" s="165"/>
      <c r="BE1433" s="165"/>
      <c r="BF1433" s="165"/>
      <c r="BG1433" s="165"/>
      <c r="BH1433" s="165"/>
      <c r="BI1433" s="165"/>
      <c r="BJ1433" s="165"/>
      <c r="BK1433" s="165"/>
      <c r="BL1433" s="165"/>
      <c r="BM1433" s="165"/>
      <c r="BN1433" s="165"/>
      <c r="BO1433" s="165"/>
      <c r="BP1433" s="165"/>
      <c r="BQ1433" s="165"/>
      <c r="BS1433" s="6"/>
      <c r="BT1433" s="11"/>
      <c r="BU1433" s="6"/>
      <c r="BV1433" s="6"/>
    </row>
    <row r="1434" spans="1:74" ht="15.75" x14ac:dyDescent="0.25">
      <c r="A1434" s="52" t="s">
        <v>11912</v>
      </c>
      <c r="B1434" s="56"/>
      <c r="C1434" s="7" t="s">
        <v>111</v>
      </c>
      <c r="D1434" s="7" t="s">
        <v>11914</v>
      </c>
      <c r="E1434" s="7"/>
      <c r="F1434" s="64"/>
      <c r="G1434" s="6"/>
      <c r="H1434" s="6"/>
      <c r="I1434" s="10" t="s">
        <v>110</v>
      </c>
      <c r="J1434" s="11" t="s">
        <v>12188</v>
      </c>
      <c r="K1434" s="194" t="s">
        <v>510</v>
      </c>
      <c r="L1434" s="176"/>
      <c r="M1434" s="176">
        <v>1000</v>
      </c>
      <c r="N1434" s="80" t="s">
        <v>11916</v>
      </c>
      <c r="O1434" s="162"/>
      <c r="P1434" s="80" t="s">
        <v>12189</v>
      </c>
      <c r="Q1434" s="80"/>
      <c r="R1434" s="80"/>
      <c r="S1434" s="163"/>
      <c r="T1434" s="213"/>
      <c r="U1434" s="162"/>
      <c r="V1434" s="164"/>
      <c r="W1434" s="12" t="str">
        <f t="shared" si="488"/>
        <v>Mqtt1</v>
      </c>
      <c r="X1434" s="196" t="s">
        <v>12183</v>
      </c>
      <c r="Y1434" s="6" t="str">
        <f t="shared" si="489"/>
        <v>marpower/280000-hydraulic-sail/captive-winch/blade-ps</v>
      </c>
      <c r="Z1434" s="103" t="str">
        <f>IF(COUNTIF(N1434,"spare"),"","$."&amp;_xlfn.REGEXREPLACE(IF(X1434="",J1434,_xlfn.REGEXREPLACE(IF(_xlfn.REGEXTEST(J1434,"(Gen_Alm|Enbl|Ind)"),_xlfn.REGEXREPLACE(J1434,"E?\d_\d\d_",""),J1434),"_?(Blade|Staysail)_Sht_Capt_Wnch_(PS|SB)_?","")),"\.","_"))</f>
        <v>$.Inner_Alm</v>
      </c>
      <c r="AA1434" s="12">
        <v>1</v>
      </c>
      <c r="AB1434" s="6" t="s">
        <v>197</v>
      </c>
      <c r="AC1434" s="12">
        <v>1215</v>
      </c>
      <c r="AJ1434" s="80"/>
      <c r="AM1434" s="114">
        <f t="shared" si="490"/>
        <v>1434</v>
      </c>
      <c r="AN1434" s="80"/>
      <c r="AO1434" s="80"/>
      <c r="AP1434" s="80"/>
      <c r="AQ1434" s="80"/>
      <c r="AR1434" s="127" t="s">
        <v>110</v>
      </c>
      <c r="AS1434" s="80"/>
      <c r="AT1434" s="7" t="s">
        <v>17</v>
      </c>
      <c r="AU1434" s="7"/>
      <c r="AV1434" s="165" t="s">
        <v>112</v>
      </c>
      <c r="AW1434" s="126" t="str">
        <f t="shared" si="491"/>
        <v>Please consult operation manual for more information</v>
      </c>
      <c r="AX1434" s="137"/>
      <c r="AY1434" s="147"/>
      <c r="AZ1434" s="167"/>
      <c r="BA1434" s="167"/>
      <c r="BB1434" s="147" t="str">
        <f t="shared" si="492"/>
        <v>1</v>
      </c>
      <c r="BC1434" s="168"/>
      <c r="BD1434" s="165"/>
      <c r="BE1434" s="165"/>
      <c r="BF1434" s="165"/>
      <c r="BG1434" s="165"/>
      <c r="BH1434" s="165"/>
      <c r="BI1434" s="165"/>
      <c r="BJ1434" s="165"/>
      <c r="BK1434" s="165"/>
      <c r="BL1434" s="165"/>
      <c r="BM1434" s="165"/>
      <c r="BN1434" s="165"/>
      <c r="BO1434" s="165"/>
      <c r="BP1434" s="165"/>
      <c r="BQ1434" s="165"/>
      <c r="BS1434" s="6"/>
      <c r="BT1434" s="11"/>
      <c r="BU1434" s="6"/>
      <c r="BV1434" s="6"/>
    </row>
    <row r="1435" spans="1:74" ht="15.75" x14ac:dyDescent="0.25">
      <c r="A1435" s="52" t="s">
        <v>11912</v>
      </c>
      <c r="B1435" s="56"/>
      <c r="C1435" s="7" t="s">
        <v>111</v>
      </c>
      <c r="D1435" s="7" t="s">
        <v>11914</v>
      </c>
      <c r="E1435" s="7"/>
      <c r="F1435" s="64"/>
      <c r="G1435" s="6"/>
      <c r="H1435" s="6"/>
      <c r="I1435" s="10" t="s">
        <v>110</v>
      </c>
      <c r="J1435" s="11" t="s">
        <v>12190</v>
      </c>
      <c r="K1435" s="194" t="s">
        <v>510</v>
      </c>
      <c r="L1435" s="176"/>
      <c r="M1435" s="176">
        <v>1000</v>
      </c>
      <c r="N1435" s="80" t="s">
        <v>11916</v>
      </c>
      <c r="O1435" s="162"/>
      <c r="P1435" s="80" t="s">
        <v>12191</v>
      </c>
      <c r="Q1435" s="80"/>
      <c r="R1435" s="80"/>
      <c r="S1435" s="163"/>
      <c r="T1435" s="213"/>
      <c r="U1435" s="162"/>
      <c r="V1435" s="164"/>
      <c r="W1435" s="12" t="str">
        <f t="shared" si="488"/>
        <v>Mqtt1</v>
      </c>
      <c r="X1435" s="196" t="s">
        <v>12183</v>
      </c>
      <c r="Y1435" s="6" t="str">
        <f t="shared" si="489"/>
        <v>marpower/280000-hydraulic-sail/captive-winch/blade-ps</v>
      </c>
      <c r="Z1435" s="103" t="str">
        <f>IF(COUNTIF(N1435,"spare"),"","$."&amp;_xlfn.REGEXREPLACE(IF(X1435="",J1435,_xlfn.REGEXREPLACE(IF(_xlfn.REGEXTEST(J1435,"(Gen_Alm|Enbl|Ind)"),_xlfn.REGEXREPLACE(J1435,"E?\d_\d\d_",""),J1435),"_?(Blade|Staysail)_Sht_Capt_Wnch_(PS|SB)_?","")),"\.","_"))</f>
        <v>$.Outer_Alm</v>
      </c>
      <c r="AA1435" s="12">
        <v>1</v>
      </c>
      <c r="AB1435" s="6" t="s">
        <v>197</v>
      </c>
      <c r="AC1435" s="12">
        <v>1216</v>
      </c>
      <c r="AJ1435" s="80"/>
      <c r="AM1435" s="114">
        <f t="shared" si="490"/>
        <v>1435</v>
      </c>
      <c r="AN1435" s="80"/>
      <c r="AO1435" s="80"/>
      <c r="AP1435" s="80"/>
      <c r="AQ1435" s="80"/>
      <c r="AR1435" s="127" t="s">
        <v>110</v>
      </c>
      <c r="AS1435" s="80"/>
      <c r="AT1435" s="7" t="s">
        <v>17</v>
      </c>
      <c r="AU1435" s="7"/>
      <c r="AV1435" s="165" t="s">
        <v>112</v>
      </c>
      <c r="AW1435" s="126" t="str">
        <f t="shared" si="491"/>
        <v>Please consult operation manual for more information</v>
      </c>
      <c r="AX1435" s="137"/>
      <c r="AY1435" s="147"/>
      <c r="AZ1435" s="167"/>
      <c r="BA1435" s="167"/>
      <c r="BB1435" s="147" t="str">
        <f t="shared" si="492"/>
        <v>1</v>
      </c>
      <c r="BC1435" s="168"/>
      <c r="BD1435" s="165"/>
      <c r="BE1435" s="165"/>
      <c r="BF1435" s="165"/>
      <c r="BG1435" s="165"/>
      <c r="BH1435" s="165"/>
      <c r="BI1435" s="165"/>
      <c r="BJ1435" s="165"/>
      <c r="BK1435" s="165"/>
      <c r="BL1435" s="165"/>
      <c r="BM1435" s="165"/>
      <c r="BN1435" s="165"/>
      <c r="BO1435" s="165"/>
      <c r="BP1435" s="165"/>
      <c r="BQ1435" s="165"/>
      <c r="BS1435" s="6"/>
      <c r="BT1435" s="11"/>
      <c r="BU1435" s="6"/>
      <c r="BV1435" s="6"/>
    </row>
    <row r="1436" spans="1:74" ht="15.75" x14ac:dyDescent="0.25">
      <c r="A1436" s="52" t="s">
        <v>11912</v>
      </c>
      <c r="B1436" s="56"/>
      <c r="C1436" s="7" t="s">
        <v>111</v>
      </c>
      <c r="D1436" s="7" t="s">
        <v>11914</v>
      </c>
      <c r="E1436" s="7"/>
      <c r="F1436" s="64"/>
      <c r="G1436" s="6"/>
      <c r="H1436" s="6"/>
      <c r="I1436" s="10" t="s">
        <v>110</v>
      </c>
      <c r="J1436" s="11" t="s">
        <v>12192</v>
      </c>
      <c r="K1436" s="194" t="s">
        <v>510</v>
      </c>
      <c r="L1436" s="176"/>
      <c r="M1436" s="176">
        <v>1000</v>
      </c>
      <c r="N1436" s="80" t="s">
        <v>11916</v>
      </c>
      <c r="O1436" s="162"/>
      <c r="P1436" s="80" t="s">
        <v>12193</v>
      </c>
      <c r="Q1436" s="80"/>
      <c r="R1436" s="80"/>
      <c r="S1436" s="163"/>
      <c r="T1436" s="213"/>
      <c r="U1436" s="162"/>
      <c r="V1436" s="164"/>
      <c r="W1436" s="12" t="str">
        <f t="shared" si="488"/>
        <v>Mqtt1</v>
      </c>
      <c r="X1436" s="196" t="s">
        <v>12194</v>
      </c>
      <c r="Y1436" s="6" t="str">
        <f t="shared" si="489"/>
        <v>marpower/280000-hydraulic-sail/feeder/blade-ps</v>
      </c>
      <c r="Z1436" s="103" t="str">
        <f>IF(COUNTIF(N1436,"spare"),"","$."&amp;_xlfn.REGEXREPLACE(IF(X1436="",J1436,_xlfn.REGEXREPLACE(J1436,".*_Sht_(ps_|sb_)?feeder_","")),"\.","_"))</f>
        <v>$.Load_Alm</v>
      </c>
      <c r="AA1436" s="12">
        <v>1</v>
      </c>
      <c r="AB1436" s="6" t="s">
        <v>197</v>
      </c>
      <c r="AC1436" s="12">
        <v>1228</v>
      </c>
      <c r="AJ1436" s="80"/>
      <c r="AM1436" s="114">
        <f t="shared" si="490"/>
        <v>1436</v>
      </c>
      <c r="AN1436" s="80"/>
      <c r="AO1436" s="80"/>
      <c r="AP1436" s="80"/>
      <c r="AQ1436" s="80"/>
      <c r="AR1436" s="127" t="s">
        <v>110</v>
      </c>
      <c r="AS1436" s="80"/>
      <c r="AT1436" s="7" t="s">
        <v>17</v>
      </c>
      <c r="AU1436" s="7"/>
      <c r="AV1436" s="165" t="s">
        <v>112</v>
      </c>
      <c r="AW1436" s="126" t="str">
        <f t="shared" si="491"/>
        <v>Please consult operation manual for more information</v>
      </c>
      <c r="AX1436" s="137"/>
      <c r="AY1436" s="147"/>
      <c r="AZ1436" s="167"/>
      <c r="BA1436" s="167"/>
      <c r="BB1436" s="147" t="str">
        <f t="shared" si="492"/>
        <v>1</v>
      </c>
      <c r="BC1436" s="168"/>
      <c r="BD1436" s="165"/>
      <c r="BE1436" s="165"/>
      <c r="BF1436" s="165"/>
      <c r="BG1436" s="165"/>
      <c r="BH1436" s="165"/>
      <c r="BI1436" s="165"/>
      <c r="BJ1436" s="165"/>
      <c r="BK1436" s="165"/>
      <c r="BL1436" s="165"/>
      <c r="BM1436" s="165"/>
      <c r="BN1436" s="165"/>
      <c r="BO1436" s="165"/>
      <c r="BP1436" s="165"/>
      <c r="BQ1436" s="165"/>
      <c r="BS1436" s="6"/>
      <c r="BT1436" s="11"/>
      <c r="BU1436" s="6"/>
      <c r="BV1436" s="6"/>
    </row>
    <row r="1437" spans="1:74" ht="15.75" x14ac:dyDescent="0.25">
      <c r="A1437" s="52" t="s">
        <v>11912</v>
      </c>
      <c r="B1437" s="56"/>
      <c r="C1437" s="7" t="s">
        <v>111</v>
      </c>
      <c r="D1437" s="7" t="s">
        <v>11914</v>
      </c>
      <c r="E1437" s="7"/>
      <c r="F1437" s="64"/>
      <c r="G1437" s="6"/>
      <c r="H1437" s="6"/>
      <c r="I1437" s="10" t="s">
        <v>110</v>
      </c>
      <c r="J1437" s="11" t="s">
        <v>12195</v>
      </c>
      <c r="K1437" s="194" t="s">
        <v>510</v>
      </c>
      <c r="L1437" s="176"/>
      <c r="M1437" s="176">
        <v>1000</v>
      </c>
      <c r="N1437" s="80" t="s">
        <v>11916</v>
      </c>
      <c r="O1437" s="162"/>
      <c r="P1437" s="80" t="s">
        <v>12196</v>
      </c>
      <c r="Q1437" s="80"/>
      <c r="R1437" s="80"/>
      <c r="S1437" s="163"/>
      <c r="T1437" s="213"/>
      <c r="U1437" s="162"/>
      <c r="V1437" s="164"/>
      <c r="W1437" s="12" t="str">
        <f t="shared" si="488"/>
        <v>Mqtt1</v>
      </c>
      <c r="X1437" s="196" t="s">
        <v>12197</v>
      </c>
      <c r="Y1437" s="6" t="str">
        <f t="shared" si="489"/>
        <v>marpower/280000-hydraulic-sail/captive-winch/staysail-ps</v>
      </c>
      <c r="Z1437" s="103" t="str">
        <f>IF(COUNTIF(N1437,"spare"),"","$."&amp;_xlfn.REGEXREPLACE(IF(X1437="",J1437,_xlfn.REGEXREPLACE(IF(_xlfn.REGEXTEST(J1437,"(Gen_Alm|Enbl|Ind)"),_xlfn.REGEXREPLACE(J1437,"E?\d_\d\d_",""),J1437),"_?(Blade|Staysail)_Sht_Capt_Wnch_(PS|SB)_?","")),"\.","_"))</f>
        <v>$.Enbl_Stat_HMI</v>
      </c>
      <c r="AA1437" s="12">
        <v>1</v>
      </c>
      <c r="AB1437" s="6" t="s">
        <v>197</v>
      </c>
      <c r="AC1437" s="12">
        <v>1230</v>
      </c>
      <c r="AJ1437" s="80"/>
      <c r="AM1437" s="114" t="str">
        <f t="shared" si="490"/>
        <v/>
      </c>
      <c r="AN1437" s="80"/>
      <c r="AO1437" s="80"/>
      <c r="AP1437" s="80"/>
      <c r="AQ1437" s="80"/>
      <c r="AR1437" s="127"/>
      <c r="AS1437" s="80"/>
      <c r="AT1437" s="7"/>
      <c r="AU1437" s="7"/>
      <c r="AV1437" s="165"/>
      <c r="AW1437" s="126" t="str">
        <f t="shared" si="491"/>
        <v/>
      </c>
      <c r="AX1437" s="137"/>
      <c r="AY1437" s="147"/>
      <c r="AZ1437" s="167"/>
      <c r="BA1437" s="167"/>
      <c r="BB1437" s="147" t="str">
        <f t="shared" si="492"/>
        <v/>
      </c>
      <c r="BC1437" s="168"/>
      <c r="BD1437" s="165"/>
      <c r="BE1437" s="165"/>
      <c r="BF1437" s="165"/>
      <c r="BG1437" s="165"/>
      <c r="BH1437" s="165"/>
      <c r="BI1437" s="165"/>
      <c r="BJ1437" s="165"/>
      <c r="BK1437" s="165"/>
      <c r="BL1437" s="165"/>
      <c r="BM1437" s="165"/>
      <c r="BN1437" s="165"/>
      <c r="BO1437" s="165"/>
      <c r="BP1437" s="165"/>
      <c r="BQ1437" s="165"/>
      <c r="BS1437" s="6"/>
      <c r="BT1437" s="11"/>
      <c r="BU1437" s="6"/>
      <c r="BV1437" s="6"/>
    </row>
    <row r="1438" spans="1:74" ht="15.75" x14ac:dyDescent="0.25">
      <c r="A1438" s="52" t="s">
        <v>11912</v>
      </c>
      <c r="B1438" s="56"/>
      <c r="C1438" s="7" t="s">
        <v>111</v>
      </c>
      <c r="D1438" s="7" t="s">
        <v>11914</v>
      </c>
      <c r="E1438" s="7"/>
      <c r="F1438" s="64"/>
      <c r="G1438" s="6"/>
      <c r="H1438" s="6"/>
      <c r="I1438" s="10" t="s">
        <v>110</v>
      </c>
      <c r="J1438" s="11" t="s">
        <v>12198</v>
      </c>
      <c r="K1438" s="194" t="s">
        <v>510</v>
      </c>
      <c r="L1438" s="176"/>
      <c r="M1438" s="176">
        <v>1000</v>
      </c>
      <c r="N1438" s="80" t="s">
        <v>11916</v>
      </c>
      <c r="O1438" s="162"/>
      <c r="P1438" s="80" t="s">
        <v>12199</v>
      </c>
      <c r="Q1438" s="80"/>
      <c r="R1438" s="80"/>
      <c r="S1438" s="163"/>
      <c r="T1438" s="213"/>
      <c r="U1438" s="162"/>
      <c r="V1438" s="164"/>
      <c r="W1438" s="12" t="str">
        <f t="shared" si="488"/>
        <v>Mqtt1</v>
      </c>
      <c r="X1438" s="196" t="s">
        <v>12197</v>
      </c>
      <c r="Y1438" s="6" t="str">
        <f t="shared" si="489"/>
        <v>marpower/280000-hydraulic-sail/captive-winch/staysail-ps</v>
      </c>
      <c r="Z1438" s="103" t="str">
        <f>IF(COUNTIF(N1438,"spare"),"","$."&amp;_xlfn.REGEXREPLACE(IF(X1438="",J1438,_xlfn.REGEXREPLACE(IF(_xlfn.REGEXTEST(J1438,"(Gen_Alm|Enbl|Ind)"),_xlfn.REGEXREPLACE(J1438,"E?\d_\d\d_",""),J1438),"_?(Blade|Staysail)_Sht_Capt_Wnch_(PS|SB)_?","")),"\.","_"))</f>
        <v>$.Gen_Alm</v>
      </c>
      <c r="AA1438" s="12">
        <v>1</v>
      </c>
      <c r="AB1438" s="6" t="s">
        <v>197</v>
      </c>
      <c r="AC1438" s="12">
        <v>1233</v>
      </c>
      <c r="AJ1438" s="80"/>
      <c r="AM1438" s="114">
        <f t="shared" si="490"/>
        <v>1438</v>
      </c>
      <c r="AN1438" s="80"/>
      <c r="AO1438" s="80"/>
      <c r="AP1438" s="80"/>
      <c r="AQ1438" s="80"/>
      <c r="AR1438" s="127" t="s">
        <v>110</v>
      </c>
      <c r="AS1438" s="80"/>
      <c r="AT1438" s="7" t="s">
        <v>17</v>
      </c>
      <c r="AU1438" s="7"/>
      <c r="AV1438" s="165" t="s">
        <v>112</v>
      </c>
      <c r="AW1438" s="126" t="str">
        <f t="shared" si="491"/>
        <v>Please consult operation manual for more information</v>
      </c>
      <c r="AX1438" s="137"/>
      <c r="AY1438" s="147"/>
      <c r="AZ1438" s="167"/>
      <c r="BA1438" s="167"/>
      <c r="BB1438" s="147" t="str">
        <f t="shared" si="492"/>
        <v>1</v>
      </c>
      <c r="BC1438" s="168"/>
      <c r="BD1438" s="165"/>
      <c r="BE1438" s="165"/>
      <c r="BF1438" s="165"/>
      <c r="BG1438" s="165"/>
      <c r="BH1438" s="165"/>
      <c r="BI1438" s="165"/>
      <c r="BJ1438" s="165"/>
      <c r="BK1438" s="165"/>
      <c r="BL1438" s="165"/>
      <c r="BM1438" s="165"/>
      <c r="BN1438" s="165"/>
      <c r="BO1438" s="165"/>
      <c r="BP1438" s="165"/>
      <c r="BQ1438" s="165"/>
      <c r="BS1438" s="6"/>
      <c r="BT1438" s="11"/>
      <c r="BU1438" s="6"/>
      <c r="BV1438" s="6"/>
    </row>
    <row r="1439" spans="1:74" ht="15.75" x14ac:dyDescent="0.25">
      <c r="A1439" s="52" t="s">
        <v>11912</v>
      </c>
      <c r="B1439" s="56"/>
      <c r="C1439" s="7" t="s">
        <v>111</v>
      </c>
      <c r="D1439" s="7" t="s">
        <v>11914</v>
      </c>
      <c r="E1439" s="7"/>
      <c r="F1439" s="64"/>
      <c r="G1439" s="6"/>
      <c r="H1439" s="6"/>
      <c r="I1439" s="10" t="s">
        <v>110</v>
      </c>
      <c r="J1439" s="11" t="s">
        <v>12200</v>
      </c>
      <c r="K1439" s="194" t="s">
        <v>510</v>
      </c>
      <c r="L1439" s="176"/>
      <c r="M1439" s="176">
        <v>1000</v>
      </c>
      <c r="N1439" s="80" t="s">
        <v>11916</v>
      </c>
      <c r="O1439" s="162"/>
      <c r="P1439" s="80" t="s">
        <v>12201</v>
      </c>
      <c r="Q1439" s="80"/>
      <c r="R1439" s="80"/>
      <c r="S1439" s="163"/>
      <c r="T1439" s="213"/>
      <c r="U1439" s="162"/>
      <c r="V1439" s="164"/>
      <c r="W1439" s="12" t="str">
        <f t="shared" ref="W1439:W1502" si="495">IF(COUNTIF(N1439,"spare"),"","Mqtt1")</f>
        <v>Mqtt1</v>
      </c>
      <c r="X1439" s="196" t="s">
        <v>12197</v>
      </c>
      <c r="Y1439" s="6" t="str">
        <f t="shared" ref="Y1439:Y1502" si="496">LOWER(SUBSTITUTE(SUBSTITUTE(IF(COUNTIF(N1439,"spare"),"",_xlfn.CONCAT("marpower/",IF(X1439&lt;&gt;"",N1439&amp;"/"&amp;X1439,N1439)))," ","-"),"_","-"))</f>
        <v>marpower/280000-hydraulic-sail/captive-winch/staysail-ps</v>
      </c>
      <c r="Z1439" s="103" t="str">
        <f>IF(COUNTIF(N1439,"spare"),"","$."&amp;_xlfn.REGEXREPLACE(IF(X1439="",J1439,_xlfn.REGEXREPLACE(IF(_xlfn.REGEXTEST(J1439,"(Gen_Alm|Enbl|Ind)"),_xlfn.REGEXREPLACE(J1439,"E?\d_\d\d_",""),J1439),"_?(Blade|Staysail)_Sht_Capt_Wnch_(PS|SB)_?","")),"\.","_"))</f>
        <v>$.Drum_Tension_Alm</v>
      </c>
      <c r="AA1439" s="12">
        <v>1</v>
      </c>
      <c r="AB1439" s="6" t="s">
        <v>197</v>
      </c>
      <c r="AC1439" s="12">
        <v>1234</v>
      </c>
      <c r="AJ1439" s="80"/>
      <c r="AM1439" s="114">
        <f t="shared" ref="AM1439:AM1502" si="497">IF(ISBLANK(AT1439),"",ROW())</f>
        <v>1439</v>
      </c>
      <c r="AN1439" s="80"/>
      <c r="AO1439" s="80"/>
      <c r="AP1439" s="80"/>
      <c r="AQ1439" s="80"/>
      <c r="AR1439" s="127" t="s">
        <v>110</v>
      </c>
      <c r="AS1439" s="80"/>
      <c r="AT1439" s="7" t="s">
        <v>17</v>
      </c>
      <c r="AU1439" s="7"/>
      <c r="AV1439" s="165" t="s">
        <v>112</v>
      </c>
      <c r="AW1439" s="126" t="str">
        <f t="shared" ref="AW1439:AW1502" si="498">IF(ISNUMBER(AM1439),"Please consult operation manual for more information","")</f>
        <v>Please consult operation manual for more information</v>
      </c>
      <c r="AX1439" s="137"/>
      <c r="AY1439" s="147"/>
      <c r="AZ1439" s="167"/>
      <c r="BA1439" s="167"/>
      <c r="BB1439" s="147" t="str">
        <f t="shared" ref="BB1439:BB1502" si="499">IF(ISNUMBER(AM1439),"1","")</f>
        <v>1</v>
      </c>
      <c r="BC1439" s="168"/>
      <c r="BD1439" s="165"/>
      <c r="BE1439" s="165"/>
      <c r="BF1439" s="165"/>
      <c r="BG1439" s="165"/>
      <c r="BH1439" s="165"/>
      <c r="BI1439" s="165"/>
      <c r="BJ1439" s="165"/>
      <c r="BK1439" s="165"/>
      <c r="BL1439" s="165"/>
      <c r="BM1439" s="165"/>
      <c r="BN1439" s="165"/>
      <c r="BO1439" s="165"/>
      <c r="BP1439" s="165"/>
      <c r="BQ1439" s="165"/>
      <c r="BS1439" s="6"/>
      <c r="BT1439" s="11"/>
      <c r="BU1439" s="6"/>
      <c r="BV1439" s="6"/>
    </row>
    <row r="1440" spans="1:74" ht="15.75" x14ac:dyDescent="0.25">
      <c r="A1440" s="52" t="s">
        <v>11912</v>
      </c>
      <c r="B1440" s="56"/>
      <c r="C1440" s="7" t="s">
        <v>111</v>
      </c>
      <c r="D1440" s="7" t="s">
        <v>11914</v>
      </c>
      <c r="E1440" s="7"/>
      <c r="F1440" s="64"/>
      <c r="G1440" s="6"/>
      <c r="H1440" s="6"/>
      <c r="I1440" s="10" t="s">
        <v>110</v>
      </c>
      <c r="J1440" s="11" t="s">
        <v>12202</v>
      </c>
      <c r="K1440" s="194" t="s">
        <v>510</v>
      </c>
      <c r="L1440" s="176"/>
      <c r="M1440" s="176">
        <v>1000</v>
      </c>
      <c r="N1440" s="80" t="s">
        <v>11916</v>
      </c>
      <c r="O1440" s="162"/>
      <c r="P1440" s="80" t="s">
        <v>12203</v>
      </c>
      <c r="Q1440" s="80"/>
      <c r="R1440" s="80"/>
      <c r="S1440" s="163"/>
      <c r="T1440" s="213"/>
      <c r="U1440" s="162"/>
      <c r="V1440" s="164"/>
      <c r="W1440" s="12" t="str">
        <f t="shared" si="495"/>
        <v>Mqtt1</v>
      </c>
      <c r="X1440" s="196" t="s">
        <v>12197</v>
      </c>
      <c r="Y1440" s="6" t="str">
        <f t="shared" si="496"/>
        <v>marpower/280000-hydraulic-sail/captive-winch/staysail-ps</v>
      </c>
      <c r="Z1440" s="103" t="str">
        <f>IF(COUNTIF(N1440,"spare"),"","$."&amp;_xlfn.REGEXREPLACE(IF(X1440="",J1440,_xlfn.REGEXREPLACE(IF(_xlfn.REGEXTEST(J1440,"(Gen_Alm|Enbl|Ind)"),_xlfn.REGEXREPLACE(J1440,"E?\d_\d\d_",""),J1440),"_?(Blade|Staysail)_Sht_Capt_Wnch_(PS|SB)_?","")),"\.","_"))</f>
        <v>$.Inner_Alm</v>
      </c>
      <c r="AA1440" s="12">
        <v>1</v>
      </c>
      <c r="AB1440" s="6" t="s">
        <v>197</v>
      </c>
      <c r="AC1440" s="12">
        <v>1235</v>
      </c>
      <c r="AJ1440" s="80"/>
      <c r="AM1440" s="114">
        <f t="shared" si="497"/>
        <v>1440</v>
      </c>
      <c r="AN1440" s="80"/>
      <c r="AO1440" s="80"/>
      <c r="AP1440" s="80"/>
      <c r="AQ1440" s="80"/>
      <c r="AR1440" s="127" t="s">
        <v>110</v>
      </c>
      <c r="AS1440" s="80"/>
      <c r="AT1440" s="7" t="s">
        <v>17</v>
      </c>
      <c r="AU1440" s="7"/>
      <c r="AV1440" s="165" t="s">
        <v>112</v>
      </c>
      <c r="AW1440" s="126" t="str">
        <f t="shared" si="498"/>
        <v>Please consult operation manual for more information</v>
      </c>
      <c r="AX1440" s="137"/>
      <c r="AY1440" s="147"/>
      <c r="AZ1440" s="167"/>
      <c r="BA1440" s="167"/>
      <c r="BB1440" s="147" t="str">
        <f t="shared" si="499"/>
        <v>1</v>
      </c>
      <c r="BC1440" s="168"/>
      <c r="BD1440" s="165"/>
      <c r="BE1440" s="165"/>
      <c r="BF1440" s="165"/>
      <c r="BG1440" s="165"/>
      <c r="BH1440" s="165"/>
      <c r="BI1440" s="165"/>
      <c r="BJ1440" s="165"/>
      <c r="BK1440" s="165"/>
      <c r="BL1440" s="165"/>
      <c r="BM1440" s="165"/>
      <c r="BN1440" s="165"/>
      <c r="BO1440" s="165"/>
      <c r="BP1440" s="165"/>
      <c r="BQ1440" s="165"/>
      <c r="BS1440" s="6"/>
      <c r="BT1440" s="11"/>
      <c r="BU1440" s="6"/>
      <c r="BV1440" s="6"/>
    </row>
    <row r="1441" spans="1:74" ht="15.75" x14ac:dyDescent="0.25">
      <c r="A1441" s="52" t="s">
        <v>11912</v>
      </c>
      <c r="B1441" s="56"/>
      <c r="C1441" s="7" t="s">
        <v>111</v>
      </c>
      <c r="D1441" s="7" t="s">
        <v>11914</v>
      </c>
      <c r="E1441" s="7"/>
      <c r="F1441" s="64"/>
      <c r="G1441" s="6"/>
      <c r="H1441" s="6"/>
      <c r="I1441" s="10" t="s">
        <v>110</v>
      </c>
      <c r="J1441" s="11" t="s">
        <v>12204</v>
      </c>
      <c r="K1441" s="194" t="s">
        <v>510</v>
      </c>
      <c r="L1441" s="176"/>
      <c r="M1441" s="176">
        <v>1000</v>
      </c>
      <c r="N1441" s="80" t="s">
        <v>11916</v>
      </c>
      <c r="O1441" s="162"/>
      <c r="P1441" s="80" t="s">
        <v>12205</v>
      </c>
      <c r="Q1441" s="80"/>
      <c r="R1441" s="80"/>
      <c r="S1441" s="163"/>
      <c r="T1441" s="213"/>
      <c r="U1441" s="162"/>
      <c r="V1441" s="164"/>
      <c r="W1441" s="12" t="str">
        <f t="shared" si="495"/>
        <v>Mqtt1</v>
      </c>
      <c r="X1441" s="196" t="s">
        <v>12197</v>
      </c>
      <c r="Y1441" s="6" t="str">
        <f t="shared" si="496"/>
        <v>marpower/280000-hydraulic-sail/captive-winch/staysail-ps</v>
      </c>
      <c r="Z1441" s="103" t="str">
        <f>IF(COUNTIF(N1441,"spare"),"","$."&amp;_xlfn.REGEXREPLACE(IF(X1441="",J1441,_xlfn.REGEXREPLACE(IF(_xlfn.REGEXTEST(J1441,"(Gen_Alm|Enbl|Ind)"),_xlfn.REGEXREPLACE(J1441,"E?\d_\d\d_",""),J1441),"_?(Blade|Staysail)_Sht_Capt_Wnch_(PS|SB)_?","")),"\.","_"))</f>
        <v>$.Outer_Alm</v>
      </c>
      <c r="AA1441" s="12">
        <v>1</v>
      </c>
      <c r="AB1441" s="6" t="s">
        <v>197</v>
      </c>
      <c r="AC1441" s="12">
        <v>1236</v>
      </c>
      <c r="AJ1441" s="80"/>
      <c r="AM1441" s="114">
        <f t="shared" si="497"/>
        <v>1441</v>
      </c>
      <c r="AN1441" s="80"/>
      <c r="AO1441" s="80"/>
      <c r="AP1441" s="80"/>
      <c r="AQ1441" s="80"/>
      <c r="AR1441" s="127" t="s">
        <v>110</v>
      </c>
      <c r="AS1441" s="80"/>
      <c r="AT1441" s="7" t="s">
        <v>17</v>
      </c>
      <c r="AU1441" s="7"/>
      <c r="AV1441" s="165" t="s">
        <v>112</v>
      </c>
      <c r="AW1441" s="126" t="str">
        <f t="shared" si="498"/>
        <v>Please consult operation manual for more information</v>
      </c>
      <c r="AX1441" s="137"/>
      <c r="AY1441" s="147"/>
      <c r="AZ1441" s="167"/>
      <c r="BA1441" s="167"/>
      <c r="BB1441" s="147" t="str">
        <f t="shared" si="499"/>
        <v>1</v>
      </c>
      <c r="BC1441" s="168"/>
      <c r="BD1441" s="165"/>
      <c r="BE1441" s="165"/>
      <c r="BF1441" s="165"/>
      <c r="BG1441" s="165"/>
      <c r="BH1441" s="165"/>
      <c r="BI1441" s="165"/>
      <c r="BJ1441" s="165"/>
      <c r="BK1441" s="165"/>
      <c r="BL1441" s="165"/>
      <c r="BM1441" s="165"/>
      <c r="BN1441" s="165"/>
      <c r="BO1441" s="165"/>
      <c r="BP1441" s="165"/>
      <c r="BQ1441" s="165"/>
      <c r="BS1441" s="6"/>
      <c r="BT1441" s="11"/>
      <c r="BU1441" s="6"/>
      <c r="BV1441" s="6"/>
    </row>
    <row r="1442" spans="1:74" ht="15.75" x14ac:dyDescent="0.25">
      <c r="A1442" s="52" t="s">
        <v>11912</v>
      </c>
      <c r="B1442" s="56"/>
      <c r="C1442" s="7" t="s">
        <v>111</v>
      </c>
      <c r="D1442" s="7" t="s">
        <v>11914</v>
      </c>
      <c r="E1442" s="7"/>
      <c r="F1442" s="64"/>
      <c r="G1442" s="6"/>
      <c r="H1442" s="6"/>
      <c r="I1442" s="10" t="s">
        <v>110</v>
      </c>
      <c r="J1442" s="11" t="s">
        <v>12206</v>
      </c>
      <c r="K1442" s="194" t="s">
        <v>510</v>
      </c>
      <c r="L1442" s="176"/>
      <c r="M1442" s="176">
        <v>1000</v>
      </c>
      <c r="N1442" s="80" t="s">
        <v>11916</v>
      </c>
      <c r="O1442" s="162"/>
      <c r="P1442" s="80" t="s">
        <v>12207</v>
      </c>
      <c r="Q1442" s="80"/>
      <c r="R1442" s="80"/>
      <c r="S1442" s="163"/>
      <c r="T1442" s="213"/>
      <c r="U1442" s="162"/>
      <c r="V1442" s="164"/>
      <c r="W1442" s="12" t="str">
        <f t="shared" si="495"/>
        <v>Mqtt1</v>
      </c>
      <c r="X1442" s="196" t="s">
        <v>12208</v>
      </c>
      <c r="Y1442" s="6" t="str">
        <f t="shared" si="496"/>
        <v>marpower/280000-hydraulic-sail/feeder/staysail-ps</v>
      </c>
      <c r="Z1442" s="103" t="str">
        <f>IF(COUNTIF(N1442,"spare"),"","$."&amp;_xlfn.REGEXREPLACE(IF(X1442="",J1442,_xlfn.REGEXREPLACE(J1442,".*_Sht_(ps_|sb_)?feeder_","")),"\.","_"))</f>
        <v>$.Load_Alm</v>
      </c>
      <c r="AA1442" s="12">
        <v>1</v>
      </c>
      <c r="AB1442" s="6" t="s">
        <v>197</v>
      </c>
      <c r="AC1442" s="12">
        <v>1248</v>
      </c>
      <c r="AJ1442" s="80"/>
      <c r="AM1442" s="114">
        <f t="shared" si="497"/>
        <v>1442</v>
      </c>
      <c r="AN1442" s="80"/>
      <c r="AO1442" s="80"/>
      <c r="AP1442" s="80"/>
      <c r="AQ1442" s="80"/>
      <c r="AR1442" s="127" t="s">
        <v>110</v>
      </c>
      <c r="AS1442" s="80"/>
      <c r="AT1442" s="7" t="s">
        <v>17</v>
      </c>
      <c r="AU1442" s="7"/>
      <c r="AV1442" s="165" t="s">
        <v>112</v>
      </c>
      <c r="AW1442" s="126" t="str">
        <f t="shared" si="498"/>
        <v>Please consult operation manual for more information</v>
      </c>
      <c r="AX1442" s="137"/>
      <c r="AY1442" s="147"/>
      <c r="AZ1442" s="167"/>
      <c r="BA1442" s="167"/>
      <c r="BB1442" s="147" t="str">
        <f t="shared" si="499"/>
        <v>1</v>
      </c>
      <c r="BC1442" s="168"/>
      <c r="BD1442" s="165"/>
      <c r="BE1442" s="165"/>
      <c r="BF1442" s="165"/>
      <c r="BG1442" s="165"/>
      <c r="BH1442" s="165"/>
      <c r="BI1442" s="165"/>
      <c r="BJ1442" s="165"/>
      <c r="BK1442" s="165"/>
      <c r="BL1442" s="165"/>
      <c r="BM1442" s="165"/>
      <c r="BN1442" s="165"/>
      <c r="BO1442" s="165"/>
      <c r="BP1442" s="165"/>
      <c r="BQ1442" s="165"/>
      <c r="BS1442" s="6"/>
      <c r="BT1442" s="11"/>
      <c r="BU1442" s="6"/>
      <c r="BV1442" s="6"/>
    </row>
    <row r="1443" spans="1:74" ht="15.75" x14ac:dyDescent="0.25">
      <c r="A1443" s="52" t="s">
        <v>11912</v>
      </c>
      <c r="B1443" s="56"/>
      <c r="C1443" s="7" t="s">
        <v>111</v>
      </c>
      <c r="D1443" s="7" t="s">
        <v>11914</v>
      </c>
      <c r="E1443" s="7"/>
      <c r="F1443" s="64"/>
      <c r="G1443" s="6"/>
      <c r="H1443" s="6"/>
      <c r="I1443" s="10" t="s">
        <v>110</v>
      </c>
      <c r="J1443" s="11" t="s">
        <v>12209</v>
      </c>
      <c r="K1443" s="194" t="s">
        <v>510</v>
      </c>
      <c r="L1443" s="176"/>
      <c r="M1443" s="176">
        <v>1000</v>
      </c>
      <c r="N1443" s="80" t="s">
        <v>11916</v>
      </c>
      <c r="O1443" s="162"/>
      <c r="P1443" s="80" t="s">
        <v>12210</v>
      </c>
      <c r="Q1443" s="80"/>
      <c r="R1443" s="80"/>
      <c r="S1443" s="163"/>
      <c r="T1443" s="213"/>
      <c r="U1443" s="162"/>
      <c r="V1443" s="164"/>
      <c r="W1443" s="12" t="str">
        <f t="shared" si="495"/>
        <v>Mqtt1</v>
      </c>
      <c r="X1443" s="196" t="s">
        <v>12211</v>
      </c>
      <c r="Y1443" s="6" t="str">
        <f t="shared" si="496"/>
        <v>marpower/280000-hydraulic-sail/captive-winch-lccan/main</v>
      </c>
      <c r="Z1443" s="103" t="str">
        <f t="shared" ref="Z1443:Z1448" si="500">IF(COUNTIF(N1443,"spare"),"","$."&amp;_xlfn.REGEXREPLACE(IF(X1443="",J1443,_xlfn.REGEXREPLACE(IF(_xlfn.REGEXTEST(J1443,"(Gen_Alm|Enbl|Ind)"),_xlfn.REGEXREPLACE(J1443,"E?\d_\d\d_",""),J1443),"_?M(ain|iz)_Sht_Capt_Wnch_?","")),"\.","_"))</f>
        <v>$.Enbl_Stat_HMI</v>
      </c>
      <c r="AA1443" s="12">
        <v>1</v>
      </c>
      <c r="AB1443" s="6" t="s">
        <v>197</v>
      </c>
      <c r="AC1443" s="12">
        <v>1250</v>
      </c>
      <c r="AJ1443" s="80"/>
      <c r="AM1443" s="114" t="str">
        <f t="shared" si="497"/>
        <v/>
      </c>
      <c r="AN1443" s="80"/>
      <c r="AO1443" s="80"/>
      <c r="AP1443" s="80"/>
      <c r="AQ1443" s="80"/>
      <c r="AR1443" s="127"/>
      <c r="AS1443" s="80"/>
      <c r="AT1443" s="7"/>
      <c r="AU1443" s="7"/>
      <c r="AV1443" s="165"/>
      <c r="AW1443" s="126" t="str">
        <f t="shared" si="498"/>
        <v/>
      </c>
      <c r="AX1443" s="137"/>
      <c r="AY1443" s="147"/>
      <c r="AZ1443" s="167"/>
      <c r="BA1443" s="167"/>
      <c r="BB1443" s="147" t="str">
        <f t="shared" si="499"/>
        <v/>
      </c>
      <c r="BC1443" s="168"/>
      <c r="BD1443" s="165"/>
      <c r="BE1443" s="165"/>
      <c r="BF1443" s="165"/>
      <c r="BG1443" s="165"/>
      <c r="BH1443" s="165"/>
      <c r="BI1443" s="165"/>
      <c r="BJ1443" s="165"/>
      <c r="BK1443" s="165"/>
      <c r="BL1443" s="165"/>
      <c r="BM1443" s="165"/>
      <c r="BN1443" s="165"/>
      <c r="BO1443" s="165"/>
      <c r="BP1443" s="165"/>
      <c r="BQ1443" s="165"/>
      <c r="BS1443" s="6"/>
      <c r="BT1443" s="11"/>
      <c r="BU1443" s="6"/>
      <c r="BV1443" s="6"/>
    </row>
    <row r="1444" spans="1:74" ht="15.75" x14ac:dyDescent="0.25">
      <c r="A1444" s="52" t="s">
        <v>11912</v>
      </c>
      <c r="B1444" s="56"/>
      <c r="C1444" s="7" t="s">
        <v>111</v>
      </c>
      <c r="D1444" s="7" t="s">
        <v>11914</v>
      </c>
      <c r="E1444" s="7"/>
      <c r="F1444" s="64"/>
      <c r="G1444" s="6"/>
      <c r="H1444" s="6"/>
      <c r="I1444" s="10" t="s">
        <v>110</v>
      </c>
      <c r="J1444" s="11" t="s">
        <v>12212</v>
      </c>
      <c r="K1444" s="194" t="s">
        <v>510</v>
      </c>
      <c r="L1444" s="176"/>
      <c r="M1444" s="176">
        <v>1000</v>
      </c>
      <c r="N1444" s="80" t="s">
        <v>11916</v>
      </c>
      <c r="O1444" s="162"/>
      <c r="P1444" s="80" t="s">
        <v>12213</v>
      </c>
      <c r="Q1444" s="80"/>
      <c r="R1444" s="80"/>
      <c r="S1444" s="163"/>
      <c r="T1444" s="213"/>
      <c r="U1444" s="162"/>
      <c r="V1444" s="164"/>
      <c r="W1444" s="12" t="str">
        <f t="shared" si="495"/>
        <v>Mqtt1</v>
      </c>
      <c r="X1444" s="196" t="s">
        <v>12211</v>
      </c>
      <c r="Y1444" s="6" t="str">
        <f t="shared" si="496"/>
        <v>marpower/280000-hydraulic-sail/captive-winch-lccan/main</v>
      </c>
      <c r="Z1444" s="103" t="str">
        <f t="shared" si="500"/>
        <v>$.Gen_Alm</v>
      </c>
      <c r="AA1444" s="12">
        <v>1</v>
      </c>
      <c r="AB1444" s="6" t="s">
        <v>197</v>
      </c>
      <c r="AC1444" s="12">
        <v>1253</v>
      </c>
      <c r="AJ1444" s="80"/>
      <c r="AM1444" s="114">
        <f t="shared" si="497"/>
        <v>1444</v>
      </c>
      <c r="AN1444" s="80"/>
      <c r="AO1444" s="80"/>
      <c r="AP1444" s="80"/>
      <c r="AQ1444" s="80"/>
      <c r="AR1444" s="127" t="s">
        <v>110</v>
      </c>
      <c r="AS1444" s="80"/>
      <c r="AT1444" s="7" t="s">
        <v>17</v>
      </c>
      <c r="AU1444" s="7"/>
      <c r="AV1444" s="165" t="s">
        <v>112</v>
      </c>
      <c r="AW1444" s="126" t="str">
        <f t="shared" si="498"/>
        <v>Please consult operation manual for more information</v>
      </c>
      <c r="AX1444" s="137"/>
      <c r="AY1444" s="147"/>
      <c r="AZ1444" s="167"/>
      <c r="BA1444" s="167"/>
      <c r="BB1444" s="147" t="str">
        <f t="shared" si="499"/>
        <v>1</v>
      </c>
      <c r="BC1444" s="168"/>
      <c r="BD1444" s="165"/>
      <c r="BE1444" s="165"/>
      <c r="BF1444" s="165"/>
      <c r="BG1444" s="165"/>
      <c r="BH1444" s="165"/>
      <c r="BI1444" s="165"/>
      <c r="BJ1444" s="165"/>
      <c r="BK1444" s="165"/>
      <c r="BL1444" s="165"/>
      <c r="BM1444" s="165"/>
      <c r="BN1444" s="165"/>
      <c r="BO1444" s="165"/>
      <c r="BP1444" s="165"/>
      <c r="BQ1444" s="165"/>
      <c r="BS1444" s="6"/>
      <c r="BT1444" s="11"/>
      <c r="BU1444" s="6"/>
      <c r="BV1444" s="6"/>
    </row>
    <row r="1445" spans="1:74" ht="15.75" x14ac:dyDescent="0.25">
      <c r="A1445" s="52" t="s">
        <v>11912</v>
      </c>
      <c r="B1445" s="56"/>
      <c r="C1445" s="7" t="s">
        <v>111</v>
      </c>
      <c r="D1445" s="7" t="s">
        <v>11914</v>
      </c>
      <c r="E1445" s="7"/>
      <c r="F1445" s="64"/>
      <c r="G1445" s="6"/>
      <c r="H1445" s="6"/>
      <c r="I1445" s="10" t="s">
        <v>110</v>
      </c>
      <c r="J1445" s="11" t="s">
        <v>12214</v>
      </c>
      <c r="K1445" s="194" t="s">
        <v>510</v>
      </c>
      <c r="L1445" s="176"/>
      <c r="M1445" s="176">
        <v>1000</v>
      </c>
      <c r="N1445" s="80" t="s">
        <v>11916</v>
      </c>
      <c r="O1445" s="162"/>
      <c r="P1445" s="80" t="s">
        <v>12215</v>
      </c>
      <c r="Q1445" s="80"/>
      <c r="R1445" s="80"/>
      <c r="S1445" s="163"/>
      <c r="T1445" s="213"/>
      <c r="U1445" s="162"/>
      <c r="V1445" s="164"/>
      <c r="W1445" s="12" t="str">
        <f t="shared" si="495"/>
        <v>Mqtt1</v>
      </c>
      <c r="X1445" s="196" t="s">
        <v>12211</v>
      </c>
      <c r="Y1445" s="6" t="str">
        <f t="shared" si="496"/>
        <v>marpower/280000-hydraulic-sail/captive-winch-lccan/main</v>
      </c>
      <c r="Z1445" s="103" t="str">
        <f t="shared" si="500"/>
        <v>$.Drum_Tension_Alm</v>
      </c>
      <c r="AA1445" s="12">
        <v>1</v>
      </c>
      <c r="AB1445" s="6" t="s">
        <v>197</v>
      </c>
      <c r="AC1445" s="12">
        <v>1254</v>
      </c>
      <c r="AJ1445" s="80"/>
      <c r="AM1445" s="114">
        <f t="shared" si="497"/>
        <v>1445</v>
      </c>
      <c r="AN1445" s="80"/>
      <c r="AO1445" s="80"/>
      <c r="AP1445" s="80"/>
      <c r="AQ1445" s="80"/>
      <c r="AR1445" s="127" t="s">
        <v>110</v>
      </c>
      <c r="AS1445" s="80"/>
      <c r="AT1445" s="7" t="s">
        <v>17</v>
      </c>
      <c r="AU1445" s="7"/>
      <c r="AV1445" s="165" t="s">
        <v>112</v>
      </c>
      <c r="AW1445" s="126" t="str">
        <f t="shared" si="498"/>
        <v>Please consult operation manual for more information</v>
      </c>
      <c r="AX1445" s="137"/>
      <c r="AY1445" s="147"/>
      <c r="AZ1445" s="167"/>
      <c r="BA1445" s="167"/>
      <c r="BB1445" s="147" t="str">
        <f t="shared" si="499"/>
        <v>1</v>
      </c>
      <c r="BC1445" s="168"/>
      <c r="BD1445" s="165"/>
      <c r="BE1445" s="165"/>
      <c r="BF1445" s="165"/>
      <c r="BG1445" s="165"/>
      <c r="BH1445" s="165"/>
      <c r="BI1445" s="165"/>
      <c r="BJ1445" s="165"/>
      <c r="BK1445" s="165"/>
      <c r="BL1445" s="165"/>
      <c r="BM1445" s="165"/>
      <c r="BN1445" s="165"/>
      <c r="BO1445" s="165"/>
      <c r="BP1445" s="165"/>
      <c r="BQ1445" s="165"/>
      <c r="BS1445" s="6"/>
      <c r="BT1445" s="11"/>
      <c r="BU1445" s="6"/>
      <c r="BV1445" s="6"/>
    </row>
    <row r="1446" spans="1:74" ht="15.75" x14ac:dyDescent="0.25">
      <c r="A1446" s="52" t="s">
        <v>11912</v>
      </c>
      <c r="B1446" s="56"/>
      <c r="C1446" s="7" t="s">
        <v>111</v>
      </c>
      <c r="D1446" s="7" t="s">
        <v>11914</v>
      </c>
      <c r="E1446" s="7"/>
      <c r="F1446" s="64"/>
      <c r="G1446" s="6"/>
      <c r="H1446" s="6"/>
      <c r="I1446" s="10" t="s">
        <v>110</v>
      </c>
      <c r="J1446" s="11" t="s">
        <v>12216</v>
      </c>
      <c r="K1446" s="194" t="s">
        <v>510</v>
      </c>
      <c r="L1446" s="176"/>
      <c r="M1446" s="176">
        <v>1000</v>
      </c>
      <c r="N1446" s="80" t="s">
        <v>11916</v>
      </c>
      <c r="O1446" s="162"/>
      <c r="P1446" s="80" t="s">
        <v>12217</v>
      </c>
      <c r="Q1446" s="80"/>
      <c r="R1446" s="80"/>
      <c r="S1446" s="163"/>
      <c r="T1446" s="213"/>
      <c r="U1446" s="162"/>
      <c r="V1446" s="164"/>
      <c r="W1446" s="12" t="str">
        <f t="shared" si="495"/>
        <v>Mqtt1</v>
      </c>
      <c r="X1446" s="196" t="s">
        <v>12211</v>
      </c>
      <c r="Y1446" s="6" t="str">
        <f t="shared" si="496"/>
        <v>marpower/280000-hydraulic-sail/captive-winch-lccan/main</v>
      </c>
      <c r="Z1446" s="103" t="str">
        <f t="shared" si="500"/>
        <v>$.Inner_Alm</v>
      </c>
      <c r="AA1446" s="12">
        <v>1</v>
      </c>
      <c r="AB1446" s="6" t="s">
        <v>197</v>
      </c>
      <c r="AC1446" s="12">
        <v>1255</v>
      </c>
      <c r="AJ1446" s="80"/>
      <c r="AM1446" s="114">
        <f t="shared" si="497"/>
        <v>1446</v>
      </c>
      <c r="AN1446" s="80"/>
      <c r="AO1446" s="80"/>
      <c r="AP1446" s="80"/>
      <c r="AQ1446" s="80"/>
      <c r="AR1446" s="127" t="s">
        <v>110</v>
      </c>
      <c r="AS1446" s="80"/>
      <c r="AT1446" s="7" t="s">
        <v>17</v>
      </c>
      <c r="AU1446" s="7"/>
      <c r="AV1446" s="165" t="s">
        <v>112</v>
      </c>
      <c r="AW1446" s="126" t="str">
        <f t="shared" si="498"/>
        <v>Please consult operation manual for more information</v>
      </c>
      <c r="AX1446" s="137"/>
      <c r="AY1446" s="147"/>
      <c r="AZ1446" s="167"/>
      <c r="BA1446" s="167"/>
      <c r="BB1446" s="147" t="str">
        <f t="shared" si="499"/>
        <v>1</v>
      </c>
      <c r="BC1446" s="168"/>
      <c r="BD1446" s="165"/>
      <c r="BE1446" s="165"/>
      <c r="BF1446" s="165"/>
      <c r="BG1446" s="165"/>
      <c r="BH1446" s="165"/>
      <c r="BI1446" s="165"/>
      <c r="BJ1446" s="165"/>
      <c r="BK1446" s="165"/>
      <c r="BL1446" s="165"/>
      <c r="BM1446" s="165"/>
      <c r="BN1446" s="165"/>
      <c r="BO1446" s="165"/>
      <c r="BP1446" s="165"/>
      <c r="BQ1446" s="165"/>
      <c r="BS1446" s="6"/>
      <c r="BT1446" s="11"/>
      <c r="BU1446" s="6"/>
      <c r="BV1446" s="6"/>
    </row>
    <row r="1447" spans="1:74" ht="15.75" x14ac:dyDescent="0.25">
      <c r="A1447" s="52" t="s">
        <v>11912</v>
      </c>
      <c r="B1447" s="56"/>
      <c r="C1447" s="7" t="s">
        <v>111</v>
      </c>
      <c r="D1447" s="7" t="s">
        <v>11914</v>
      </c>
      <c r="E1447" s="7"/>
      <c r="F1447" s="64"/>
      <c r="G1447" s="6"/>
      <c r="H1447" s="6"/>
      <c r="I1447" s="10" t="s">
        <v>110</v>
      </c>
      <c r="J1447" s="11" t="s">
        <v>12218</v>
      </c>
      <c r="K1447" s="194" t="s">
        <v>510</v>
      </c>
      <c r="L1447" s="176"/>
      <c r="M1447" s="176">
        <v>1000</v>
      </c>
      <c r="N1447" s="80" t="s">
        <v>11916</v>
      </c>
      <c r="O1447" s="162"/>
      <c r="P1447" s="80" t="s">
        <v>12219</v>
      </c>
      <c r="Q1447" s="80"/>
      <c r="R1447" s="80"/>
      <c r="S1447" s="163"/>
      <c r="T1447" s="213"/>
      <c r="U1447" s="162"/>
      <c r="V1447" s="164"/>
      <c r="W1447" s="12" t="str">
        <f t="shared" si="495"/>
        <v>Mqtt1</v>
      </c>
      <c r="X1447" s="196" t="s">
        <v>12211</v>
      </c>
      <c r="Y1447" s="6" t="str">
        <f t="shared" si="496"/>
        <v>marpower/280000-hydraulic-sail/captive-winch-lccan/main</v>
      </c>
      <c r="Z1447" s="103" t="str">
        <f t="shared" si="500"/>
        <v>$.Outer_Alm</v>
      </c>
      <c r="AA1447" s="12">
        <v>1</v>
      </c>
      <c r="AB1447" s="6" t="s">
        <v>197</v>
      </c>
      <c r="AC1447" s="12">
        <v>1256</v>
      </c>
      <c r="AJ1447" s="80"/>
      <c r="AM1447" s="114">
        <f t="shared" si="497"/>
        <v>1447</v>
      </c>
      <c r="AN1447" s="80"/>
      <c r="AO1447" s="80"/>
      <c r="AP1447" s="80"/>
      <c r="AQ1447" s="80"/>
      <c r="AR1447" s="127" t="s">
        <v>110</v>
      </c>
      <c r="AS1447" s="80"/>
      <c r="AT1447" s="7" t="s">
        <v>17</v>
      </c>
      <c r="AU1447" s="7"/>
      <c r="AV1447" s="165" t="s">
        <v>112</v>
      </c>
      <c r="AW1447" s="126" t="str">
        <f t="shared" si="498"/>
        <v>Please consult operation manual for more information</v>
      </c>
      <c r="AX1447" s="137"/>
      <c r="AY1447" s="147"/>
      <c r="AZ1447" s="167"/>
      <c r="BA1447" s="167"/>
      <c r="BB1447" s="147" t="str">
        <f t="shared" si="499"/>
        <v>1</v>
      </c>
      <c r="BC1447" s="168"/>
      <c r="BD1447" s="165"/>
      <c r="BE1447" s="165"/>
      <c r="BF1447" s="165"/>
      <c r="BG1447" s="165"/>
      <c r="BH1447" s="165"/>
      <c r="BI1447" s="165"/>
      <c r="BJ1447" s="165"/>
      <c r="BK1447" s="165"/>
      <c r="BL1447" s="165"/>
      <c r="BM1447" s="165"/>
      <c r="BN1447" s="165"/>
      <c r="BO1447" s="165"/>
      <c r="BP1447" s="165"/>
      <c r="BQ1447" s="165"/>
      <c r="BS1447" s="6"/>
      <c r="BT1447" s="11"/>
      <c r="BU1447" s="6"/>
      <c r="BV1447" s="6"/>
    </row>
    <row r="1448" spans="1:74" ht="15.75" x14ac:dyDescent="0.25">
      <c r="A1448" s="52" t="s">
        <v>11912</v>
      </c>
      <c r="B1448" s="56"/>
      <c r="C1448" s="7" t="s">
        <v>111</v>
      </c>
      <c r="D1448" s="7" t="s">
        <v>11914</v>
      </c>
      <c r="E1448" s="7"/>
      <c r="F1448" s="64"/>
      <c r="G1448" s="6"/>
      <c r="H1448" s="6"/>
      <c r="I1448" s="10" t="s">
        <v>110</v>
      </c>
      <c r="J1448" s="11" t="s">
        <v>12220</v>
      </c>
      <c r="K1448" s="194" t="s">
        <v>510</v>
      </c>
      <c r="L1448" s="176"/>
      <c r="M1448" s="176">
        <v>1000</v>
      </c>
      <c r="N1448" s="80" t="s">
        <v>11916</v>
      </c>
      <c r="O1448" s="162"/>
      <c r="P1448" s="80" t="s">
        <v>12221</v>
      </c>
      <c r="Q1448" s="80"/>
      <c r="R1448" s="80"/>
      <c r="S1448" s="163"/>
      <c r="T1448" s="213"/>
      <c r="U1448" s="162"/>
      <c r="V1448" s="164"/>
      <c r="W1448" s="12" t="str">
        <f t="shared" si="495"/>
        <v>Mqtt1</v>
      </c>
      <c r="X1448" s="196" t="s">
        <v>12211</v>
      </c>
      <c r="Y1448" s="6" t="str">
        <f t="shared" si="496"/>
        <v>marpower/280000-hydraulic-sail/captive-winch-lccan/main</v>
      </c>
      <c r="Z1448" s="103" t="str">
        <f t="shared" si="500"/>
        <v>$.Load_Alm</v>
      </c>
      <c r="AA1448" s="12">
        <v>1</v>
      </c>
      <c r="AB1448" s="6" t="s">
        <v>197</v>
      </c>
      <c r="AC1448" s="12">
        <v>1258</v>
      </c>
      <c r="AJ1448" s="80"/>
      <c r="AM1448" s="114">
        <f t="shared" si="497"/>
        <v>1448</v>
      </c>
      <c r="AN1448" s="80"/>
      <c r="AO1448" s="80"/>
      <c r="AP1448" s="80"/>
      <c r="AQ1448" s="80"/>
      <c r="AR1448" s="127" t="s">
        <v>110</v>
      </c>
      <c r="AS1448" s="80"/>
      <c r="AT1448" s="7" t="s">
        <v>17</v>
      </c>
      <c r="AU1448" s="7"/>
      <c r="AV1448" s="165" t="s">
        <v>112</v>
      </c>
      <c r="AW1448" s="126" t="str">
        <f t="shared" si="498"/>
        <v>Please consult operation manual for more information</v>
      </c>
      <c r="AX1448" s="137"/>
      <c r="AY1448" s="147"/>
      <c r="AZ1448" s="167"/>
      <c r="BA1448" s="167"/>
      <c r="BB1448" s="147" t="str">
        <f t="shared" si="499"/>
        <v>1</v>
      </c>
      <c r="BC1448" s="168"/>
      <c r="BD1448" s="165"/>
      <c r="BE1448" s="165"/>
      <c r="BF1448" s="165"/>
      <c r="BG1448" s="165"/>
      <c r="BH1448" s="165"/>
      <c r="BI1448" s="165"/>
      <c r="BJ1448" s="165"/>
      <c r="BK1448" s="165"/>
      <c r="BL1448" s="165"/>
      <c r="BM1448" s="165"/>
      <c r="BN1448" s="165"/>
      <c r="BO1448" s="165"/>
      <c r="BP1448" s="165"/>
      <c r="BQ1448" s="165"/>
      <c r="BS1448" s="6"/>
      <c r="BT1448" s="11"/>
      <c r="BU1448" s="6"/>
      <c r="BV1448" s="6"/>
    </row>
    <row r="1449" spans="1:74" ht="15.75" x14ac:dyDescent="0.25">
      <c r="A1449" s="52" t="s">
        <v>11912</v>
      </c>
      <c r="B1449" s="56"/>
      <c r="C1449" s="7" t="s">
        <v>111</v>
      </c>
      <c r="D1449" s="7" t="s">
        <v>11914</v>
      </c>
      <c r="E1449" s="7"/>
      <c r="F1449" s="64"/>
      <c r="G1449" s="6"/>
      <c r="H1449" s="6"/>
      <c r="I1449" s="10" t="s">
        <v>110</v>
      </c>
      <c r="J1449" s="11" t="s">
        <v>12222</v>
      </c>
      <c r="K1449" s="194" t="s">
        <v>510</v>
      </c>
      <c r="L1449" s="176"/>
      <c r="M1449" s="176">
        <v>1000</v>
      </c>
      <c r="N1449" s="80" t="s">
        <v>11916</v>
      </c>
      <c r="O1449" s="162"/>
      <c r="P1449" s="80" t="s">
        <v>12223</v>
      </c>
      <c r="Q1449" s="80"/>
      <c r="R1449" s="80"/>
      <c r="S1449" s="163"/>
      <c r="T1449" s="213"/>
      <c r="U1449" s="162"/>
      <c r="V1449" s="164"/>
      <c r="W1449" s="12" t="str">
        <f t="shared" si="495"/>
        <v>Mqtt1</v>
      </c>
      <c r="X1449" s="196" t="s">
        <v>12224</v>
      </c>
      <c r="Y1449" s="6" t="str">
        <f t="shared" si="496"/>
        <v>marpower/280000-hydraulic-sail/captive-winch-halyard</v>
      </c>
      <c r="Z1449" s="103" t="str">
        <f t="shared" ref="Z1449:Z1455" si="501">IF(COUNTIF(N1449,"spare"),"","$."&amp;_xlfn.REGEXREPLACE(IF(X1449="",J1449,IF(_xlfn.REGEXTEST(J1449,"(Gen_Alm|Enbl|Ind)"),_xlfn.REGEXREPLACE(J1449,"E?\d_\d\d_",""),J1449)),"\.","_"))</f>
        <v>$.Enbl_Stat_HMI_Main_halyard_Capt_Wnch</v>
      </c>
      <c r="AA1449" s="12">
        <v>1</v>
      </c>
      <c r="AB1449" s="6" t="s">
        <v>197</v>
      </c>
      <c r="AC1449" s="12">
        <v>1270</v>
      </c>
      <c r="AJ1449" s="80"/>
      <c r="AM1449" s="114" t="str">
        <f t="shared" si="497"/>
        <v/>
      </c>
      <c r="AN1449" s="80"/>
      <c r="AO1449" s="80"/>
      <c r="AP1449" s="80"/>
      <c r="AQ1449" s="80"/>
      <c r="AR1449" s="127"/>
      <c r="AS1449" s="80"/>
      <c r="AT1449" s="7"/>
      <c r="AU1449" s="7"/>
      <c r="AV1449" s="165"/>
      <c r="AW1449" s="126" t="str">
        <f t="shared" si="498"/>
        <v/>
      </c>
      <c r="AX1449" s="137"/>
      <c r="AY1449" s="147"/>
      <c r="AZ1449" s="167"/>
      <c r="BA1449" s="167"/>
      <c r="BB1449" s="147" t="str">
        <f t="shared" si="499"/>
        <v/>
      </c>
      <c r="BC1449" s="168"/>
      <c r="BD1449" s="165"/>
      <c r="BE1449" s="165"/>
      <c r="BF1449" s="165"/>
      <c r="BG1449" s="165"/>
      <c r="BH1449" s="165"/>
      <c r="BI1449" s="165"/>
      <c r="BJ1449" s="165"/>
      <c r="BK1449" s="165"/>
      <c r="BL1449" s="165"/>
      <c r="BM1449" s="165"/>
      <c r="BN1449" s="165"/>
      <c r="BO1449" s="165"/>
      <c r="BP1449" s="165"/>
      <c r="BQ1449" s="165"/>
      <c r="BS1449" s="6"/>
      <c r="BT1449" s="11"/>
      <c r="BU1449" s="6"/>
      <c r="BV1449" s="6"/>
    </row>
    <row r="1450" spans="1:74" ht="15.75" x14ac:dyDescent="0.25">
      <c r="A1450" s="52" t="s">
        <v>11912</v>
      </c>
      <c r="B1450" s="56"/>
      <c r="C1450" s="7" t="s">
        <v>111</v>
      </c>
      <c r="D1450" s="7" t="s">
        <v>11914</v>
      </c>
      <c r="E1450" s="7"/>
      <c r="F1450" s="64"/>
      <c r="G1450" s="6"/>
      <c r="H1450" s="6"/>
      <c r="I1450" s="10" t="s">
        <v>110</v>
      </c>
      <c r="J1450" s="11" t="s">
        <v>12225</v>
      </c>
      <c r="K1450" s="194" t="s">
        <v>510</v>
      </c>
      <c r="L1450" s="176"/>
      <c r="M1450" s="176">
        <v>1000</v>
      </c>
      <c r="N1450" s="80" t="s">
        <v>11916</v>
      </c>
      <c r="O1450" s="162"/>
      <c r="P1450" s="80" t="s">
        <v>12226</v>
      </c>
      <c r="Q1450" s="80"/>
      <c r="R1450" s="80"/>
      <c r="S1450" s="163"/>
      <c r="T1450" s="213"/>
      <c r="U1450" s="162"/>
      <c r="V1450" s="164"/>
      <c r="W1450" s="12" t="str">
        <f t="shared" si="495"/>
        <v>Mqtt1</v>
      </c>
      <c r="X1450" s="196" t="s">
        <v>12224</v>
      </c>
      <c r="Y1450" s="6" t="str">
        <f t="shared" si="496"/>
        <v>marpower/280000-hydraulic-sail/captive-winch-halyard</v>
      </c>
      <c r="Z1450" s="103" t="str">
        <f t="shared" si="501"/>
        <v>$.Gen_Alm_Main_halyard_Capt_Wnch</v>
      </c>
      <c r="AA1450" s="12">
        <v>1</v>
      </c>
      <c r="AB1450" s="6" t="s">
        <v>197</v>
      </c>
      <c r="AC1450" s="12">
        <v>1273</v>
      </c>
      <c r="AJ1450" s="80"/>
      <c r="AM1450" s="114">
        <f t="shared" si="497"/>
        <v>1450</v>
      </c>
      <c r="AN1450" s="80"/>
      <c r="AO1450" s="80"/>
      <c r="AP1450" s="80"/>
      <c r="AQ1450" s="80"/>
      <c r="AR1450" s="127" t="s">
        <v>110</v>
      </c>
      <c r="AS1450" s="80"/>
      <c r="AT1450" s="7" t="s">
        <v>17</v>
      </c>
      <c r="AU1450" s="7"/>
      <c r="AV1450" s="165" t="s">
        <v>112</v>
      </c>
      <c r="AW1450" s="126" t="str">
        <f t="shared" si="498"/>
        <v>Please consult operation manual for more information</v>
      </c>
      <c r="AX1450" s="137"/>
      <c r="AY1450" s="147"/>
      <c r="AZ1450" s="167"/>
      <c r="BA1450" s="167"/>
      <c r="BB1450" s="147" t="str">
        <f t="shared" si="499"/>
        <v>1</v>
      </c>
      <c r="BC1450" s="168"/>
      <c r="BD1450" s="165"/>
      <c r="BE1450" s="165"/>
      <c r="BF1450" s="165"/>
      <c r="BG1450" s="165"/>
      <c r="BH1450" s="165"/>
      <c r="BI1450" s="165"/>
      <c r="BJ1450" s="165"/>
      <c r="BK1450" s="165"/>
      <c r="BL1450" s="165"/>
      <c r="BM1450" s="165"/>
      <c r="BN1450" s="165"/>
      <c r="BO1450" s="165"/>
      <c r="BP1450" s="165"/>
      <c r="BQ1450" s="165"/>
      <c r="BS1450" s="6"/>
      <c r="BT1450" s="11"/>
      <c r="BU1450" s="6"/>
      <c r="BV1450" s="6"/>
    </row>
    <row r="1451" spans="1:74" ht="15.75" x14ac:dyDescent="0.25">
      <c r="A1451" s="52" t="s">
        <v>11912</v>
      </c>
      <c r="B1451" s="56"/>
      <c r="C1451" s="7" t="s">
        <v>111</v>
      </c>
      <c r="D1451" s="7" t="s">
        <v>11914</v>
      </c>
      <c r="E1451" s="7"/>
      <c r="F1451" s="64"/>
      <c r="G1451" s="6"/>
      <c r="H1451" s="6"/>
      <c r="I1451" s="10" t="s">
        <v>110</v>
      </c>
      <c r="J1451" s="11" t="s">
        <v>12227</v>
      </c>
      <c r="K1451" s="194" t="s">
        <v>510</v>
      </c>
      <c r="L1451" s="176"/>
      <c r="M1451" s="176">
        <v>1000</v>
      </c>
      <c r="N1451" s="80" t="s">
        <v>11916</v>
      </c>
      <c r="O1451" s="162"/>
      <c r="P1451" s="80" t="s">
        <v>12228</v>
      </c>
      <c r="Q1451" s="80"/>
      <c r="R1451" s="80"/>
      <c r="S1451" s="163"/>
      <c r="T1451" s="213"/>
      <c r="U1451" s="162"/>
      <c r="V1451" s="164"/>
      <c r="W1451" s="12" t="str">
        <f t="shared" si="495"/>
        <v>Mqtt1</v>
      </c>
      <c r="X1451" s="196" t="s">
        <v>12224</v>
      </c>
      <c r="Y1451" s="6" t="str">
        <f t="shared" si="496"/>
        <v>marpower/280000-hydraulic-sail/captive-winch-halyard</v>
      </c>
      <c r="Z1451" s="103" t="str">
        <f t="shared" si="501"/>
        <v>$.Main_halyard_Capt_Wnch_Drum_Tension_Alm</v>
      </c>
      <c r="AA1451" s="12">
        <v>1</v>
      </c>
      <c r="AB1451" s="6" t="s">
        <v>197</v>
      </c>
      <c r="AC1451" s="12">
        <v>1274</v>
      </c>
      <c r="AJ1451" s="80"/>
      <c r="AM1451" s="114">
        <f t="shared" si="497"/>
        <v>1451</v>
      </c>
      <c r="AN1451" s="80"/>
      <c r="AO1451" s="80"/>
      <c r="AP1451" s="80"/>
      <c r="AQ1451" s="80"/>
      <c r="AR1451" s="127" t="s">
        <v>110</v>
      </c>
      <c r="AS1451" s="80"/>
      <c r="AT1451" s="7" t="s">
        <v>17</v>
      </c>
      <c r="AU1451" s="7"/>
      <c r="AV1451" s="165" t="s">
        <v>112</v>
      </c>
      <c r="AW1451" s="126" t="str">
        <f t="shared" si="498"/>
        <v>Please consult operation manual for more information</v>
      </c>
      <c r="AX1451" s="137"/>
      <c r="AY1451" s="147"/>
      <c r="AZ1451" s="167"/>
      <c r="BA1451" s="167"/>
      <c r="BB1451" s="147" t="str">
        <f t="shared" si="499"/>
        <v>1</v>
      </c>
      <c r="BC1451" s="168"/>
      <c r="BD1451" s="165"/>
      <c r="BE1451" s="165"/>
      <c r="BF1451" s="165"/>
      <c r="BG1451" s="165"/>
      <c r="BH1451" s="165"/>
      <c r="BI1451" s="165"/>
      <c r="BJ1451" s="165"/>
      <c r="BK1451" s="165"/>
      <c r="BL1451" s="165"/>
      <c r="BM1451" s="165"/>
      <c r="BN1451" s="165"/>
      <c r="BO1451" s="165"/>
      <c r="BP1451" s="165"/>
      <c r="BQ1451" s="165"/>
      <c r="BS1451" s="6"/>
      <c r="BT1451" s="11"/>
      <c r="BU1451" s="6"/>
      <c r="BV1451" s="6"/>
    </row>
    <row r="1452" spans="1:74" ht="15.75" x14ac:dyDescent="0.25">
      <c r="A1452" s="52" t="s">
        <v>11912</v>
      </c>
      <c r="B1452" s="56"/>
      <c r="C1452" s="7" t="s">
        <v>111</v>
      </c>
      <c r="D1452" s="7" t="s">
        <v>11914</v>
      </c>
      <c r="E1452" s="7"/>
      <c r="F1452" s="64"/>
      <c r="G1452" s="6"/>
      <c r="H1452" s="6"/>
      <c r="I1452" s="10" t="s">
        <v>110</v>
      </c>
      <c r="J1452" s="11" t="s">
        <v>12229</v>
      </c>
      <c r="K1452" s="194" t="s">
        <v>510</v>
      </c>
      <c r="L1452" s="176"/>
      <c r="M1452" s="176">
        <v>1000</v>
      </c>
      <c r="N1452" s="80" t="s">
        <v>11916</v>
      </c>
      <c r="O1452" s="162"/>
      <c r="P1452" s="80" t="s">
        <v>12230</v>
      </c>
      <c r="Q1452" s="80"/>
      <c r="R1452" s="80"/>
      <c r="S1452" s="163"/>
      <c r="T1452" s="213"/>
      <c r="U1452" s="162"/>
      <c r="V1452" s="164"/>
      <c r="W1452" s="12" t="str">
        <f t="shared" si="495"/>
        <v>Mqtt1</v>
      </c>
      <c r="X1452" s="196" t="s">
        <v>12224</v>
      </c>
      <c r="Y1452" s="6" t="str">
        <f t="shared" si="496"/>
        <v>marpower/280000-hydraulic-sail/captive-winch-halyard</v>
      </c>
      <c r="Z1452" s="103" t="str">
        <f t="shared" si="501"/>
        <v>$.Main_halyard_Capt_Wnch_Inner_Alm</v>
      </c>
      <c r="AA1452" s="12">
        <v>1</v>
      </c>
      <c r="AB1452" s="6" t="s">
        <v>197</v>
      </c>
      <c r="AC1452" s="12">
        <v>1275</v>
      </c>
      <c r="AJ1452" s="80"/>
      <c r="AM1452" s="114">
        <f t="shared" si="497"/>
        <v>1452</v>
      </c>
      <c r="AN1452" s="80"/>
      <c r="AO1452" s="80"/>
      <c r="AP1452" s="80"/>
      <c r="AQ1452" s="80"/>
      <c r="AR1452" s="127" t="s">
        <v>110</v>
      </c>
      <c r="AS1452" s="80"/>
      <c r="AT1452" s="7" t="s">
        <v>17</v>
      </c>
      <c r="AU1452" s="7"/>
      <c r="AV1452" s="165" t="s">
        <v>112</v>
      </c>
      <c r="AW1452" s="126" t="str">
        <f t="shared" si="498"/>
        <v>Please consult operation manual for more information</v>
      </c>
      <c r="AX1452" s="137"/>
      <c r="AY1452" s="147"/>
      <c r="AZ1452" s="167"/>
      <c r="BA1452" s="167"/>
      <c r="BB1452" s="147" t="str">
        <f t="shared" si="499"/>
        <v>1</v>
      </c>
      <c r="BC1452" s="168"/>
      <c r="BD1452" s="165"/>
      <c r="BE1452" s="165"/>
      <c r="BF1452" s="165"/>
      <c r="BG1452" s="165"/>
      <c r="BH1452" s="165"/>
      <c r="BI1452" s="165"/>
      <c r="BJ1452" s="165"/>
      <c r="BK1452" s="165"/>
      <c r="BL1452" s="165"/>
      <c r="BM1452" s="165"/>
      <c r="BN1452" s="165"/>
      <c r="BO1452" s="165"/>
      <c r="BP1452" s="165"/>
      <c r="BQ1452" s="165"/>
      <c r="BS1452" s="6"/>
      <c r="BT1452" s="11"/>
      <c r="BU1452" s="6"/>
      <c r="BV1452" s="6"/>
    </row>
    <row r="1453" spans="1:74" ht="15.75" x14ac:dyDescent="0.25">
      <c r="A1453" s="52" t="s">
        <v>11912</v>
      </c>
      <c r="B1453" s="56"/>
      <c r="C1453" s="7" t="s">
        <v>111</v>
      </c>
      <c r="D1453" s="7" t="s">
        <v>11914</v>
      </c>
      <c r="E1453" s="7"/>
      <c r="F1453" s="64"/>
      <c r="G1453" s="6"/>
      <c r="H1453" s="6"/>
      <c r="I1453" s="10" t="s">
        <v>110</v>
      </c>
      <c r="J1453" s="11" t="s">
        <v>12231</v>
      </c>
      <c r="K1453" s="194" t="s">
        <v>510</v>
      </c>
      <c r="L1453" s="176"/>
      <c r="M1453" s="176">
        <v>1000</v>
      </c>
      <c r="N1453" s="80" t="s">
        <v>11916</v>
      </c>
      <c r="O1453" s="162"/>
      <c r="P1453" s="80" t="s">
        <v>12232</v>
      </c>
      <c r="Q1453" s="80"/>
      <c r="R1453" s="80"/>
      <c r="S1453" s="163"/>
      <c r="T1453" s="213"/>
      <c r="U1453" s="162"/>
      <c r="V1453" s="164"/>
      <c r="W1453" s="12" t="str">
        <f t="shared" si="495"/>
        <v>Mqtt1</v>
      </c>
      <c r="X1453" s="196" t="s">
        <v>12224</v>
      </c>
      <c r="Y1453" s="6" t="str">
        <f t="shared" si="496"/>
        <v>marpower/280000-hydraulic-sail/captive-winch-halyard</v>
      </c>
      <c r="Z1453" s="103" t="str">
        <f t="shared" si="501"/>
        <v>$.Main_halyard_Capt_Wnch_Outer_Alm</v>
      </c>
      <c r="AA1453" s="12">
        <v>1</v>
      </c>
      <c r="AB1453" s="6" t="s">
        <v>197</v>
      </c>
      <c r="AC1453" s="12">
        <v>1276</v>
      </c>
      <c r="AJ1453" s="80"/>
      <c r="AM1453" s="114">
        <f t="shared" si="497"/>
        <v>1453</v>
      </c>
      <c r="AN1453" s="80"/>
      <c r="AO1453" s="80"/>
      <c r="AP1453" s="80"/>
      <c r="AQ1453" s="80"/>
      <c r="AR1453" s="127" t="s">
        <v>110</v>
      </c>
      <c r="AS1453" s="80"/>
      <c r="AT1453" s="7" t="s">
        <v>17</v>
      </c>
      <c r="AU1453" s="7"/>
      <c r="AV1453" s="165" t="s">
        <v>112</v>
      </c>
      <c r="AW1453" s="126" t="str">
        <f t="shared" si="498"/>
        <v>Please consult operation manual for more information</v>
      </c>
      <c r="AX1453" s="137"/>
      <c r="AY1453" s="147"/>
      <c r="AZ1453" s="167"/>
      <c r="BA1453" s="167"/>
      <c r="BB1453" s="147" t="str">
        <f t="shared" si="499"/>
        <v>1</v>
      </c>
      <c r="BC1453" s="168"/>
      <c r="BD1453" s="165"/>
      <c r="BE1453" s="165"/>
      <c r="BF1453" s="165"/>
      <c r="BG1453" s="165"/>
      <c r="BH1453" s="165"/>
      <c r="BI1453" s="165"/>
      <c r="BJ1453" s="165"/>
      <c r="BK1453" s="165"/>
      <c r="BL1453" s="165"/>
      <c r="BM1453" s="165"/>
      <c r="BN1453" s="165"/>
      <c r="BO1453" s="165"/>
      <c r="BP1453" s="165"/>
      <c r="BQ1453" s="165"/>
      <c r="BS1453" s="6"/>
      <c r="BT1453" s="11"/>
      <c r="BU1453" s="6"/>
      <c r="BV1453" s="6"/>
    </row>
    <row r="1454" spans="1:74" ht="15.75" x14ac:dyDescent="0.25">
      <c r="A1454" s="52" t="s">
        <v>11912</v>
      </c>
      <c r="B1454" s="56"/>
      <c r="C1454" s="7" t="s">
        <v>111</v>
      </c>
      <c r="D1454" s="7" t="s">
        <v>11914</v>
      </c>
      <c r="E1454" s="7"/>
      <c r="F1454" s="64"/>
      <c r="G1454" s="6"/>
      <c r="H1454" s="6"/>
      <c r="I1454" s="10" t="s">
        <v>110</v>
      </c>
      <c r="J1454" s="11" t="s">
        <v>12233</v>
      </c>
      <c r="K1454" s="194" t="s">
        <v>510</v>
      </c>
      <c r="L1454" s="176"/>
      <c r="M1454" s="176">
        <v>1000</v>
      </c>
      <c r="N1454" s="80" t="s">
        <v>11916</v>
      </c>
      <c r="O1454" s="162"/>
      <c r="P1454" s="80" t="s">
        <v>12234</v>
      </c>
      <c r="Q1454" s="80"/>
      <c r="R1454" s="80"/>
      <c r="S1454" s="163"/>
      <c r="T1454" s="213"/>
      <c r="U1454" s="162"/>
      <c r="V1454" s="164"/>
      <c r="W1454" s="12" t="str">
        <f t="shared" si="495"/>
        <v>Mqtt1</v>
      </c>
      <c r="X1454" s="196" t="s">
        <v>12224</v>
      </c>
      <c r="Y1454" s="6" t="str">
        <f t="shared" si="496"/>
        <v>marpower/280000-hydraulic-sail/captive-winch-halyard</v>
      </c>
      <c r="Z1454" s="103" t="str">
        <f t="shared" si="501"/>
        <v>$.Main_halyard_Capt_Wnch_Line_Tension_Alm</v>
      </c>
      <c r="AA1454" s="12">
        <v>1</v>
      </c>
      <c r="AB1454" s="6" t="s">
        <v>197</v>
      </c>
      <c r="AC1454" s="12">
        <v>1277</v>
      </c>
      <c r="AJ1454" s="80"/>
      <c r="AM1454" s="114">
        <f t="shared" si="497"/>
        <v>1454</v>
      </c>
      <c r="AN1454" s="80"/>
      <c r="AO1454" s="80"/>
      <c r="AP1454" s="80"/>
      <c r="AQ1454" s="80"/>
      <c r="AR1454" s="127" t="s">
        <v>110</v>
      </c>
      <c r="AS1454" s="80"/>
      <c r="AT1454" s="7" t="s">
        <v>17</v>
      </c>
      <c r="AU1454" s="7"/>
      <c r="AV1454" s="165" t="s">
        <v>112</v>
      </c>
      <c r="AW1454" s="126" t="str">
        <f t="shared" si="498"/>
        <v>Please consult operation manual for more information</v>
      </c>
      <c r="AX1454" s="137"/>
      <c r="AY1454" s="147"/>
      <c r="AZ1454" s="167"/>
      <c r="BA1454" s="167"/>
      <c r="BB1454" s="147" t="str">
        <f t="shared" si="499"/>
        <v>1</v>
      </c>
      <c r="BC1454" s="168"/>
      <c r="BD1454" s="165"/>
      <c r="BE1454" s="165"/>
      <c r="BF1454" s="165"/>
      <c r="BG1454" s="165"/>
      <c r="BH1454" s="165"/>
      <c r="BI1454" s="165"/>
      <c r="BJ1454" s="165"/>
      <c r="BK1454" s="165"/>
      <c r="BL1454" s="165"/>
      <c r="BM1454" s="165"/>
      <c r="BN1454" s="165"/>
      <c r="BO1454" s="165"/>
      <c r="BP1454" s="165"/>
      <c r="BQ1454" s="165"/>
      <c r="BS1454" s="6"/>
      <c r="BT1454" s="11"/>
      <c r="BU1454" s="6"/>
      <c r="BV1454" s="6"/>
    </row>
    <row r="1455" spans="1:74" ht="15.75" x14ac:dyDescent="0.25">
      <c r="A1455" s="52" t="s">
        <v>11912</v>
      </c>
      <c r="B1455" s="56"/>
      <c r="C1455" s="7" t="s">
        <v>111</v>
      </c>
      <c r="D1455" s="7" t="s">
        <v>11914</v>
      </c>
      <c r="E1455" s="7"/>
      <c r="F1455" s="64"/>
      <c r="G1455" s="6"/>
      <c r="H1455" s="6"/>
      <c r="I1455" s="10" t="s">
        <v>110</v>
      </c>
      <c r="J1455" s="11" t="s">
        <v>12235</v>
      </c>
      <c r="K1455" s="194" t="s">
        <v>510</v>
      </c>
      <c r="L1455" s="176"/>
      <c r="M1455" s="176">
        <v>1000</v>
      </c>
      <c r="N1455" s="80" t="s">
        <v>11916</v>
      </c>
      <c r="O1455" s="162"/>
      <c r="P1455" s="80" t="s">
        <v>12236</v>
      </c>
      <c r="Q1455" s="80"/>
      <c r="R1455" s="80"/>
      <c r="S1455" s="163"/>
      <c r="T1455" s="213"/>
      <c r="U1455" s="162"/>
      <c r="V1455" s="164"/>
      <c r="W1455" s="12" t="str">
        <f t="shared" si="495"/>
        <v>Mqtt1</v>
      </c>
      <c r="X1455" s="196" t="s">
        <v>12224</v>
      </c>
      <c r="Y1455" s="6" t="str">
        <f t="shared" si="496"/>
        <v>marpower/280000-hydraulic-sail/captive-winch-halyard</v>
      </c>
      <c r="Z1455" s="103" t="str">
        <f t="shared" si="501"/>
        <v>$.Main_halyard_Capt_Wnch_Load_Alm</v>
      </c>
      <c r="AA1455" s="12">
        <v>1</v>
      </c>
      <c r="AB1455" s="6" t="s">
        <v>197</v>
      </c>
      <c r="AC1455" s="12">
        <v>1278</v>
      </c>
      <c r="AJ1455" s="80"/>
      <c r="AM1455" s="114">
        <f t="shared" si="497"/>
        <v>1455</v>
      </c>
      <c r="AN1455" s="80"/>
      <c r="AO1455" s="80"/>
      <c r="AP1455" s="80"/>
      <c r="AQ1455" s="80"/>
      <c r="AR1455" s="127" t="s">
        <v>110</v>
      </c>
      <c r="AS1455" s="80"/>
      <c r="AT1455" s="7" t="s">
        <v>17</v>
      </c>
      <c r="AU1455" s="7"/>
      <c r="AV1455" s="165" t="s">
        <v>112</v>
      </c>
      <c r="AW1455" s="126" t="str">
        <f t="shared" si="498"/>
        <v>Please consult operation manual for more information</v>
      </c>
      <c r="AX1455" s="137"/>
      <c r="AY1455" s="147"/>
      <c r="AZ1455" s="167"/>
      <c r="BA1455" s="167"/>
      <c r="BB1455" s="147" t="str">
        <f t="shared" si="499"/>
        <v>1</v>
      </c>
      <c r="BC1455" s="168"/>
      <c r="BD1455" s="165"/>
      <c r="BE1455" s="165"/>
      <c r="BF1455" s="165"/>
      <c r="BG1455" s="165"/>
      <c r="BH1455" s="165"/>
      <c r="BI1455" s="165"/>
      <c r="BJ1455" s="165"/>
      <c r="BK1455" s="165"/>
      <c r="BL1455" s="165"/>
      <c r="BM1455" s="165"/>
      <c r="BN1455" s="165"/>
      <c r="BO1455" s="165"/>
      <c r="BP1455" s="165"/>
      <c r="BQ1455" s="165"/>
      <c r="BS1455" s="6"/>
      <c r="BT1455" s="11"/>
      <c r="BU1455" s="6"/>
      <c r="BV1455" s="6"/>
    </row>
    <row r="1456" spans="1:74" ht="15.75" x14ac:dyDescent="0.25">
      <c r="A1456" s="52" t="s">
        <v>11912</v>
      </c>
      <c r="B1456" s="56"/>
      <c r="C1456" s="7" t="s">
        <v>111</v>
      </c>
      <c r="D1456" s="7" t="s">
        <v>11914</v>
      </c>
      <c r="E1456" s="7"/>
      <c r="F1456" s="64"/>
      <c r="G1456" s="6"/>
      <c r="H1456" s="6"/>
      <c r="I1456" s="10" t="s">
        <v>110</v>
      </c>
      <c r="J1456" s="11" t="s">
        <v>12237</v>
      </c>
      <c r="K1456" s="194" t="s">
        <v>510</v>
      </c>
      <c r="L1456" s="176"/>
      <c r="M1456" s="176">
        <v>1000</v>
      </c>
      <c r="N1456" s="80" t="s">
        <v>11916</v>
      </c>
      <c r="O1456" s="162"/>
      <c r="P1456" s="80" t="s">
        <v>12238</v>
      </c>
      <c r="Q1456" s="80"/>
      <c r="R1456" s="80"/>
      <c r="S1456" s="163"/>
      <c r="T1456" s="213"/>
      <c r="U1456" s="162"/>
      <c r="V1456" s="164"/>
      <c r="W1456" s="12" t="str">
        <f t="shared" si="495"/>
        <v>Mqtt1</v>
      </c>
      <c r="X1456" s="196" t="s">
        <v>12239</v>
      </c>
      <c r="Y1456" s="6" t="str">
        <f t="shared" si="496"/>
        <v>marpower/280000-hydraulic-sail/crows-nest</v>
      </c>
      <c r="Z1456" s="103" t="str">
        <f t="shared" ref="Z1456:Z1461" si="502">IF(COUNTIF(N1456,"spare"),"","$."&amp;_xlfn.REGEXREPLACE(IF(X1456="",J1456,_xlfn.REGEXREPLACE(IF(_xlfn.REGEXTEST(J1456,"(Gen_Alm|Enbl|Ind)"),_xlfn.REGEXREPLACE(J1456,"E?\d_\d\d_",""),J1456),"_?Crows_nest_(Capt)?_?","")),"\.","_"))</f>
        <v>$.Enbl_Stat_HMI</v>
      </c>
      <c r="AA1456" s="12">
        <v>1</v>
      </c>
      <c r="AB1456" s="6" t="s">
        <v>197</v>
      </c>
      <c r="AC1456" s="12">
        <v>1280</v>
      </c>
      <c r="AJ1456" s="80"/>
      <c r="AM1456" s="114" t="str">
        <f t="shared" si="497"/>
        <v/>
      </c>
      <c r="AN1456" s="80"/>
      <c r="AO1456" s="80"/>
      <c r="AP1456" s="80"/>
      <c r="AQ1456" s="80"/>
      <c r="AR1456" s="127"/>
      <c r="AS1456" s="80"/>
      <c r="AT1456" s="7"/>
      <c r="AU1456" s="7"/>
      <c r="AV1456" s="165"/>
      <c r="AW1456" s="126" t="str">
        <f t="shared" si="498"/>
        <v/>
      </c>
      <c r="AX1456" s="137"/>
      <c r="AY1456" s="147"/>
      <c r="AZ1456" s="167"/>
      <c r="BA1456" s="167"/>
      <c r="BB1456" s="147" t="str">
        <f t="shared" si="499"/>
        <v/>
      </c>
      <c r="BC1456" s="168"/>
      <c r="BD1456" s="165"/>
      <c r="BE1456" s="165"/>
      <c r="BF1456" s="165"/>
      <c r="BG1456" s="165"/>
      <c r="BH1456" s="165"/>
      <c r="BI1456" s="165"/>
      <c r="BJ1456" s="165"/>
      <c r="BK1456" s="165"/>
      <c r="BL1456" s="165"/>
      <c r="BM1456" s="165"/>
      <c r="BN1456" s="165"/>
      <c r="BO1456" s="165"/>
      <c r="BP1456" s="165"/>
      <c r="BQ1456" s="165"/>
      <c r="BS1456" s="6"/>
      <c r="BT1456" s="11"/>
      <c r="BU1456" s="6"/>
      <c r="BV1456" s="6"/>
    </row>
    <row r="1457" spans="1:74" ht="15.75" x14ac:dyDescent="0.25">
      <c r="A1457" s="52" t="s">
        <v>11912</v>
      </c>
      <c r="B1457" s="56"/>
      <c r="C1457" s="7" t="s">
        <v>111</v>
      </c>
      <c r="D1457" s="7" t="s">
        <v>11914</v>
      </c>
      <c r="E1457" s="7"/>
      <c r="F1457" s="64"/>
      <c r="G1457" s="6"/>
      <c r="H1457" s="6"/>
      <c r="I1457" s="10" t="s">
        <v>110</v>
      </c>
      <c r="J1457" s="11" t="s">
        <v>12240</v>
      </c>
      <c r="K1457" s="194" t="s">
        <v>510</v>
      </c>
      <c r="L1457" s="176"/>
      <c r="M1457" s="176">
        <v>1000</v>
      </c>
      <c r="N1457" s="80" t="s">
        <v>11916</v>
      </c>
      <c r="O1457" s="162"/>
      <c r="P1457" s="80" t="s">
        <v>12241</v>
      </c>
      <c r="Q1457" s="80"/>
      <c r="R1457" s="80"/>
      <c r="S1457" s="163"/>
      <c r="T1457" s="213"/>
      <c r="U1457" s="162"/>
      <c r="V1457" s="164"/>
      <c r="W1457" s="12" t="str">
        <f t="shared" si="495"/>
        <v>Mqtt1</v>
      </c>
      <c r="X1457" s="196" t="s">
        <v>12239</v>
      </c>
      <c r="Y1457" s="6" t="str">
        <f t="shared" si="496"/>
        <v>marpower/280000-hydraulic-sail/crows-nest</v>
      </c>
      <c r="Z1457" s="103" t="str">
        <f t="shared" si="502"/>
        <v>$.Gen_Alm</v>
      </c>
      <c r="AA1457" s="12">
        <v>1</v>
      </c>
      <c r="AB1457" s="6" t="s">
        <v>197</v>
      </c>
      <c r="AC1457" s="12">
        <v>1283</v>
      </c>
      <c r="AJ1457" s="80"/>
      <c r="AM1457" s="114">
        <f t="shared" si="497"/>
        <v>1457</v>
      </c>
      <c r="AN1457" s="80"/>
      <c r="AO1457" s="80"/>
      <c r="AP1457" s="80"/>
      <c r="AQ1457" s="80"/>
      <c r="AR1457" s="127" t="s">
        <v>110</v>
      </c>
      <c r="AS1457" s="80"/>
      <c r="AT1457" s="7" t="s">
        <v>17</v>
      </c>
      <c r="AU1457" s="7"/>
      <c r="AV1457" s="165" t="s">
        <v>112</v>
      </c>
      <c r="AW1457" s="126" t="str">
        <f t="shared" si="498"/>
        <v>Please consult operation manual for more information</v>
      </c>
      <c r="AX1457" s="137"/>
      <c r="AY1457" s="147"/>
      <c r="AZ1457" s="167"/>
      <c r="BA1457" s="167"/>
      <c r="BB1457" s="147" t="str">
        <f t="shared" si="499"/>
        <v>1</v>
      </c>
      <c r="BC1457" s="168"/>
      <c r="BD1457" s="165"/>
      <c r="BE1457" s="165"/>
      <c r="BF1457" s="165"/>
      <c r="BG1457" s="165"/>
      <c r="BH1457" s="165"/>
      <c r="BI1457" s="165"/>
      <c r="BJ1457" s="165"/>
      <c r="BK1457" s="165"/>
      <c r="BL1457" s="165"/>
      <c r="BM1457" s="165"/>
      <c r="BN1457" s="165"/>
      <c r="BO1457" s="165"/>
      <c r="BP1457" s="165"/>
      <c r="BQ1457" s="165"/>
      <c r="BS1457" s="6"/>
      <c r="BT1457" s="11"/>
      <c r="BU1457" s="6"/>
      <c r="BV1457" s="6"/>
    </row>
    <row r="1458" spans="1:74" ht="15.75" x14ac:dyDescent="0.25">
      <c r="A1458" s="52" t="s">
        <v>11912</v>
      </c>
      <c r="B1458" s="56"/>
      <c r="C1458" s="7" t="s">
        <v>111</v>
      </c>
      <c r="D1458" s="7" t="s">
        <v>11914</v>
      </c>
      <c r="E1458" s="7"/>
      <c r="F1458" s="64"/>
      <c r="G1458" s="6"/>
      <c r="H1458" s="6"/>
      <c r="I1458" s="10" t="s">
        <v>110</v>
      </c>
      <c r="J1458" s="11" t="s">
        <v>12242</v>
      </c>
      <c r="K1458" s="194" t="s">
        <v>510</v>
      </c>
      <c r="L1458" s="176"/>
      <c r="M1458" s="176">
        <v>1000</v>
      </c>
      <c r="N1458" s="80" t="s">
        <v>11916</v>
      </c>
      <c r="O1458" s="162"/>
      <c r="P1458" s="80" t="s">
        <v>12243</v>
      </c>
      <c r="Q1458" s="80"/>
      <c r="R1458" s="80"/>
      <c r="S1458" s="163"/>
      <c r="T1458" s="213"/>
      <c r="U1458" s="162"/>
      <c r="V1458" s="164"/>
      <c r="W1458" s="12" t="str">
        <f t="shared" si="495"/>
        <v>Mqtt1</v>
      </c>
      <c r="X1458" s="196" t="s">
        <v>12239</v>
      </c>
      <c r="Y1458" s="6" t="str">
        <f t="shared" si="496"/>
        <v>marpower/280000-hydraulic-sail/crows-nest</v>
      </c>
      <c r="Z1458" s="103" t="str">
        <f t="shared" si="502"/>
        <v>$.Drum_Tension_Alm</v>
      </c>
      <c r="AA1458" s="12">
        <v>1</v>
      </c>
      <c r="AB1458" s="6" t="s">
        <v>197</v>
      </c>
      <c r="AC1458" s="12">
        <v>1284</v>
      </c>
      <c r="AJ1458" s="80"/>
      <c r="AM1458" s="114">
        <f t="shared" si="497"/>
        <v>1458</v>
      </c>
      <c r="AN1458" s="80"/>
      <c r="AO1458" s="80"/>
      <c r="AP1458" s="80"/>
      <c r="AQ1458" s="80"/>
      <c r="AR1458" s="127" t="s">
        <v>110</v>
      </c>
      <c r="AS1458" s="80"/>
      <c r="AT1458" s="7" t="s">
        <v>17</v>
      </c>
      <c r="AU1458" s="7"/>
      <c r="AV1458" s="165" t="s">
        <v>112</v>
      </c>
      <c r="AW1458" s="126" t="str">
        <f t="shared" si="498"/>
        <v>Please consult operation manual for more information</v>
      </c>
      <c r="AX1458" s="137"/>
      <c r="AY1458" s="147"/>
      <c r="AZ1458" s="167"/>
      <c r="BA1458" s="167"/>
      <c r="BB1458" s="147" t="str">
        <f t="shared" si="499"/>
        <v>1</v>
      </c>
      <c r="BC1458" s="168"/>
      <c r="BD1458" s="165"/>
      <c r="BE1458" s="165"/>
      <c r="BF1458" s="165"/>
      <c r="BG1458" s="165"/>
      <c r="BH1458" s="165"/>
      <c r="BI1458" s="165"/>
      <c r="BJ1458" s="165"/>
      <c r="BK1458" s="165"/>
      <c r="BL1458" s="165"/>
      <c r="BM1458" s="165"/>
      <c r="BN1458" s="165"/>
      <c r="BO1458" s="165"/>
      <c r="BP1458" s="165"/>
      <c r="BQ1458" s="165"/>
      <c r="BS1458" s="6"/>
      <c r="BT1458" s="11"/>
      <c r="BU1458" s="6"/>
      <c r="BV1458" s="6"/>
    </row>
    <row r="1459" spans="1:74" ht="15.75" x14ac:dyDescent="0.25">
      <c r="A1459" s="52" t="s">
        <v>11912</v>
      </c>
      <c r="B1459" s="56"/>
      <c r="C1459" s="7" t="s">
        <v>111</v>
      </c>
      <c r="D1459" s="7" t="s">
        <v>11914</v>
      </c>
      <c r="E1459" s="7"/>
      <c r="F1459" s="64"/>
      <c r="G1459" s="6"/>
      <c r="H1459" s="6"/>
      <c r="I1459" s="10" t="s">
        <v>110</v>
      </c>
      <c r="J1459" s="11" t="s">
        <v>12244</v>
      </c>
      <c r="K1459" s="194" t="s">
        <v>510</v>
      </c>
      <c r="L1459" s="176"/>
      <c r="M1459" s="176">
        <v>1000</v>
      </c>
      <c r="N1459" s="80" t="s">
        <v>11916</v>
      </c>
      <c r="O1459" s="162"/>
      <c r="P1459" s="80" t="s">
        <v>12245</v>
      </c>
      <c r="Q1459" s="80"/>
      <c r="R1459" s="80"/>
      <c r="S1459" s="163"/>
      <c r="T1459" s="213"/>
      <c r="U1459" s="162"/>
      <c r="V1459" s="164"/>
      <c r="W1459" s="12" t="str">
        <f t="shared" si="495"/>
        <v>Mqtt1</v>
      </c>
      <c r="X1459" s="196" t="s">
        <v>12239</v>
      </c>
      <c r="Y1459" s="6" t="str">
        <f t="shared" si="496"/>
        <v>marpower/280000-hydraulic-sail/crows-nest</v>
      </c>
      <c r="Z1459" s="103" t="str">
        <f t="shared" si="502"/>
        <v>$.Inner_Alm</v>
      </c>
      <c r="AA1459" s="12">
        <v>1</v>
      </c>
      <c r="AB1459" s="6" t="s">
        <v>197</v>
      </c>
      <c r="AC1459" s="12">
        <v>1285</v>
      </c>
      <c r="AJ1459" s="80"/>
      <c r="AM1459" s="114">
        <f t="shared" si="497"/>
        <v>1459</v>
      </c>
      <c r="AN1459" s="80"/>
      <c r="AO1459" s="80"/>
      <c r="AP1459" s="80"/>
      <c r="AQ1459" s="80"/>
      <c r="AR1459" s="127" t="s">
        <v>110</v>
      </c>
      <c r="AS1459" s="80"/>
      <c r="AT1459" s="7" t="s">
        <v>17</v>
      </c>
      <c r="AU1459" s="7"/>
      <c r="AV1459" s="165" t="s">
        <v>112</v>
      </c>
      <c r="AW1459" s="126" t="str">
        <f t="shared" si="498"/>
        <v>Please consult operation manual for more information</v>
      </c>
      <c r="AX1459" s="137"/>
      <c r="AY1459" s="147"/>
      <c r="AZ1459" s="167"/>
      <c r="BA1459" s="167"/>
      <c r="BB1459" s="147" t="str">
        <f t="shared" si="499"/>
        <v>1</v>
      </c>
      <c r="BC1459" s="168"/>
      <c r="BD1459" s="165"/>
      <c r="BE1459" s="165"/>
      <c r="BF1459" s="165"/>
      <c r="BG1459" s="165"/>
      <c r="BH1459" s="165"/>
      <c r="BI1459" s="165"/>
      <c r="BJ1459" s="165"/>
      <c r="BK1459" s="165"/>
      <c r="BL1459" s="165"/>
      <c r="BM1459" s="165"/>
      <c r="BN1459" s="165"/>
      <c r="BO1459" s="165"/>
      <c r="BP1459" s="165"/>
      <c r="BQ1459" s="165"/>
      <c r="BS1459" s="6"/>
      <c r="BT1459" s="11"/>
      <c r="BU1459" s="6"/>
      <c r="BV1459" s="6"/>
    </row>
    <row r="1460" spans="1:74" ht="15.75" x14ac:dyDescent="0.25">
      <c r="A1460" s="52" t="s">
        <v>11912</v>
      </c>
      <c r="B1460" s="56"/>
      <c r="C1460" s="7" t="s">
        <v>111</v>
      </c>
      <c r="D1460" s="7" t="s">
        <v>11914</v>
      </c>
      <c r="E1460" s="7"/>
      <c r="F1460" s="64"/>
      <c r="G1460" s="6"/>
      <c r="H1460" s="6"/>
      <c r="I1460" s="10" t="s">
        <v>110</v>
      </c>
      <c r="J1460" s="11" t="s">
        <v>12246</v>
      </c>
      <c r="K1460" s="194" t="s">
        <v>510</v>
      </c>
      <c r="L1460" s="176"/>
      <c r="M1460" s="176">
        <v>1000</v>
      </c>
      <c r="N1460" s="80" t="s">
        <v>11916</v>
      </c>
      <c r="O1460" s="162"/>
      <c r="P1460" s="80" t="s">
        <v>12247</v>
      </c>
      <c r="Q1460" s="80"/>
      <c r="R1460" s="80"/>
      <c r="S1460" s="163"/>
      <c r="T1460" s="213"/>
      <c r="U1460" s="162"/>
      <c r="V1460" s="164"/>
      <c r="W1460" s="12" t="str">
        <f t="shared" si="495"/>
        <v>Mqtt1</v>
      </c>
      <c r="X1460" s="196" t="s">
        <v>12239</v>
      </c>
      <c r="Y1460" s="6" t="str">
        <f t="shared" si="496"/>
        <v>marpower/280000-hydraulic-sail/crows-nest</v>
      </c>
      <c r="Z1460" s="103" t="str">
        <f t="shared" si="502"/>
        <v>$.Outer_Alm</v>
      </c>
      <c r="AA1460" s="12">
        <v>1</v>
      </c>
      <c r="AB1460" s="6" t="s">
        <v>197</v>
      </c>
      <c r="AC1460" s="12">
        <v>1286</v>
      </c>
      <c r="AJ1460" s="80"/>
      <c r="AM1460" s="114">
        <f t="shared" si="497"/>
        <v>1460</v>
      </c>
      <c r="AN1460" s="80"/>
      <c r="AO1460" s="80"/>
      <c r="AP1460" s="80"/>
      <c r="AQ1460" s="80"/>
      <c r="AR1460" s="127" t="s">
        <v>110</v>
      </c>
      <c r="AS1460" s="80"/>
      <c r="AT1460" s="7" t="s">
        <v>17</v>
      </c>
      <c r="AU1460" s="7"/>
      <c r="AV1460" s="165" t="s">
        <v>112</v>
      </c>
      <c r="AW1460" s="126" t="str">
        <f t="shared" si="498"/>
        <v>Please consult operation manual for more information</v>
      </c>
      <c r="AX1460" s="137"/>
      <c r="AY1460" s="147"/>
      <c r="AZ1460" s="167"/>
      <c r="BA1460" s="167"/>
      <c r="BB1460" s="147" t="str">
        <f t="shared" si="499"/>
        <v>1</v>
      </c>
      <c r="BC1460" s="168"/>
      <c r="BD1460" s="165"/>
      <c r="BE1460" s="165"/>
      <c r="BF1460" s="165"/>
      <c r="BG1460" s="165"/>
      <c r="BH1460" s="165"/>
      <c r="BI1460" s="165"/>
      <c r="BJ1460" s="165"/>
      <c r="BK1460" s="165"/>
      <c r="BL1460" s="165"/>
      <c r="BM1460" s="165"/>
      <c r="BN1460" s="165"/>
      <c r="BO1460" s="165"/>
      <c r="BP1460" s="165"/>
      <c r="BQ1460" s="165"/>
      <c r="BS1460" s="6"/>
      <c r="BT1460" s="11"/>
      <c r="BU1460" s="6"/>
      <c r="BV1460" s="6"/>
    </row>
    <row r="1461" spans="1:74" ht="15.75" x14ac:dyDescent="0.25">
      <c r="A1461" s="52" t="s">
        <v>11912</v>
      </c>
      <c r="B1461" s="56"/>
      <c r="C1461" s="7" t="s">
        <v>111</v>
      </c>
      <c r="D1461" s="7" t="s">
        <v>11914</v>
      </c>
      <c r="E1461" s="7"/>
      <c r="F1461" s="64"/>
      <c r="G1461" s="6"/>
      <c r="H1461" s="6"/>
      <c r="I1461" s="10" t="s">
        <v>110</v>
      </c>
      <c r="J1461" s="11" t="s">
        <v>12248</v>
      </c>
      <c r="K1461" s="194" t="s">
        <v>510</v>
      </c>
      <c r="L1461" s="176"/>
      <c r="M1461" s="176">
        <v>1000</v>
      </c>
      <c r="N1461" s="80" t="s">
        <v>11916</v>
      </c>
      <c r="O1461" s="162"/>
      <c r="P1461" s="80" t="s">
        <v>12249</v>
      </c>
      <c r="Q1461" s="80"/>
      <c r="R1461" s="80"/>
      <c r="S1461" s="163"/>
      <c r="T1461" s="213"/>
      <c r="U1461" s="162"/>
      <c r="V1461" s="164"/>
      <c r="W1461" s="12" t="str">
        <f t="shared" si="495"/>
        <v>Mqtt1</v>
      </c>
      <c r="X1461" s="196" t="s">
        <v>12239</v>
      </c>
      <c r="Y1461" s="6" t="str">
        <f t="shared" si="496"/>
        <v>marpower/280000-hydraulic-sail/crows-nest</v>
      </c>
      <c r="Z1461" s="103" t="str">
        <f t="shared" si="502"/>
        <v>$.Line_Tension_Alm</v>
      </c>
      <c r="AA1461" s="12">
        <v>1</v>
      </c>
      <c r="AB1461" s="6" t="s">
        <v>197</v>
      </c>
      <c r="AC1461" s="12">
        <v>1287</v>
      </c>
      <c r="AJ1461" s="80"/>
      <c r="AM1461" s="114">
        <f t="shared" si="497"/>
        <v>1461</v>
      </c>
      <c r="AN1461" s="80"/>
      <c r="AO1461" s="80"/>
      <c r="AP1461" s="80"/>
      <c r="AQ1461" s="80"/>
      <c r="AR1461" s="127" t="s">
        <v>110</v>
      </c>
      <c r="AS1461" s="80"/>
      <c r="AT1461" s="7" t="s">
        <v>17</v>
      </c>
      <c r="AU1461" s="7"/>
      <c r="AV1461" s="165" t="s">
        <v>112</v>
      </c>
      <c r="AW1461" s="126" t="str">
        <f t="shared" si="498"/>
        <v>Please consult operation manual for more information</v>
      </c>
      <c r="AX1461" s="137"/>
      <c r="AY1461" s="147"/>
      <c r="AZ1461" s="167"/>
      <c r="BA1461" s="167"/>
      <c r="BB1461" s="147" t="str">
        <f t="shared" si="499"/>
        <v>1</v>
      </c>
      <c r="BC1461" s="168"/>
      <c r="BD1461" s="165"/>
      <c r="BE1461" s="165"/>
      <c r="BF1461" s="165"/>
      <c r="BG1461" s="165"/>
      <c r="BH1461" s="165"/>
      <c r="BI1461" s="165"/>
      <c r="BJ1461" s="165"/>
      <c r="BK1461" s="165"/>
      <c r="BL1461" s="165"/>
      <c r="BM1461" s="165"/>
      <c r="BN1461" s="165"/>
      <c r="BO1461" s="165"/>
      <c r="BP1461" s="165"/>
      <c r="BQ1461" s="165"/>
      <c r="BS1461" s="6"/>
      <c r="BT1461" s="11"/>
      <c r="BU1461" s="6"/>
      <c r="BV1461" s="6"/>
    </row>
    <row r="1462" spans="1:74" ht="15.75" x14ac:dyDescent="0.25">
      <c r="A1462" s="52" t="s">
        <v>11912</v>
      </c>
      <c r="B1462" s="56"/>
      <c r="C1462" s="7" t="s">
        <v>111</v>
      </c>
      <c r="D1462" s="7" t="s">
        <v>11914</v>
      </c>
      <c r="E1462" s="7"/>
      <c r="F1462" s="64"/>
      <c r="G1462" s="6"/>
      <c r="H1462" s="6"/>
      <c r="I1462" s="10" t="s">
        <v>110</v>
      </c>
      <c r="J1462" s="11" t="s">
        <v>12250</v>
      </c>
      <c r="K1462" s="194" t="s">
        <v>510</v>
      </c>
      <c r="L1462" s="176"/>
      <c r="M1462" s="176">
        <v>1000</v>
      </c>
      <c r="N1462" s="80" t="s">
        <v>11916</v>
      </c>
      <c r="O1462" s="162"/>
      <c r="P1462" s="80" t="s">
        <v>12251</v>
      </c>
      <c r="Q1462" s="80"/>
      <c r="R1462" s="80"/>
      <c r="S1462" s="163"/>
      <c r="T1462" s="213"/>
      <c r="U1462" s="162"/>
      <c r="V1462" s="164"/>
      <c r="W1462" s="12" t="str">
        <f t="shared" si="495"/>
        <v>Mqtt1</v>
      </c>
      <c r="X1462" s="196" t="s">
        <v>12160</v>
      </c>
      <c r="Y1462" s="6" t="str">
        <f t="shared" si="496"/>
        <v>marpower/280000-hydraulic-sail/deck-winch-1130/ps</v>
      </c>
      <c r="Z1462" s="103" t="str">
        <f>IF(COUNTIF(N1462,"spare"),"","$."&amp;_xlfn.REGEXREPLACE(IF(X1462="",J1462,_xlfn.REGEXREPLACE(IF(_xlfn.REGEXTEST(J1462,"(Gen_Alm|Enbl|Ind)"),_xlfn.REGEXREPLACE(J1462,"E?\d_\d\d_",""),J1462),"_?Dck_Wnch_(SB|PS)","")),"\.","_"))</f>
        <v>$.Enbl_Stat_HMI_Main_Mst_Fwd</v>
      </c>
      <c r="AA1462" s="12">
        <v>1</v>
      </c>
      <c r="AB1462" s="6" t="s">
        <v>197</v>
      </c>
      <c r="AC1462" s="12">
        <v>1290</v>
      </c>
      <c r="AJ1462" s="80"/>
      <c r="AM1462" s="114" t="str">
        <f t="shared" si="497"/>
        <v/>
      </c>
      <c r="AN1462" s="80"/>
      <c r="AO1462" s="80"/>
      <c r="AP1462" s="80"/>
      <c r="AQ1462" s="80"/>
      <c r="AR1462" s="127"/>
      <c r="AS1462" s="80"/>
      <c r="AT1462" s="7"/>
      <c r="AU1462" s="7"/>
      <c r="AV1462" s="165"/>
      <c r="AW1462" s="126" t="str">
        <f t="shared" si="498"/>
        <v/>
      </c>
      <c r="AX1462" s="137"/>
      <c r="AY1462" s="147"/>
      <c r="AZ1462" s="167"/>
      <c r="BA1462" s="167"/>
      <c r="BB1462" s="147" t="str">
        <f t="shared" si="499"/>
        <v/>
      </c>
      <c r="BC1462" s="168"/>
      <c r="BD1462" s="165"/>
      <c r="BE1462" s="165"/>
      <c r="BF1462" s="165"/>
      <c r="BG1462" s="165"/>
      <c r="BH1462" s="165"/>
      <c r="BI1462" s="165"/>
      <c r="BJ1462" s="165"/>
      <c r="BK1462" s="165"/>
      <c r="BL1462" s="165"/>
      <c r="BM1462" s="165"/>
      <c r="BN1462" s="165"/>
      <c r="BO1462" s="165"/>
      <c r="BP1462" s="165"/>
      <c r="BQ1462" s="165"/>
      <c r="BS1462" s="6"/>
      <c r="BT1462" s="11"/>
      <c r="BU1462" s="6"/>
      <c r="BV1462" s="6"/>
    </row>
    <row r="1463" spans="1:74" ht="15.75" x14ac:dyDescent="0.25">
      <c r="A1463" s="52" t="s">
        <v>11912</v>
      </c>
      <c r="B1463" s="56"/>
      <c r="C1463" s="7" t="s">
        <v>111</v>
      </c>
      <c r="D1463" s="7" t="s">
        <v>11914</v>
      </c>
      <c r="E1463" s="7"/>
      <c r="F1463" s="64"/>
      <c r="G1463" s="6"/>
      <c r="H1463" s="6"/>
      <c r="I1463" s="10" t="s">
        <v>110</v>
      </c>
      <c r="J1463" s="11" t="s">
        <v>12252</v>
      </c>
      <c r="K1463" s="194" t="s">
        <v>510</v>
      </c>
      <c r="L1463" s="176"/>
      <c r="M1463" s="176">
        <v>1000</v>
      </c>
      <c r="N1463" s="80" t="s">
        <v>11916</v>
      </c>
      <c r="O1463" s="162"/>
      <c r="P1463" s="80" t="s">
        <v>12253</v>
      </c>
      <c r="Q1463" s="80"/>
      <c r="R1463" s="80"/>
      <c r="S1463" s="163"/>
      <c r="T1463" s="213"/>
      <c r="U1463" s="162"/>
      <c r="V1463" s="164"/>
      <c r="W1463" s="12" t="str">
        <f t="shared" si="495"/>
        <v>Mqtt1</v>
      </c>
      <c r="X1463" s="196" t="s">
        <v>12160</v>
      </c>
      <c r="Y1463" s="6" t="str">
        <f t="shared" si="496"/>
        <v>marpower/280000-hydraulic-sail/deck-winch-1130/ps</v>
      </c>
      <c r="Z1463" s="103" t="str">
        <f>IF(COUNTIF(N1463,"spare"),"","$."&amp;_xlfn.REGEXREPLACE(IF(X1463="",J1463,_xlfn.REGEXREPLACE(IF(_xlfn.REGEXTEST(J1463,"(Gen_Alm|Enbl|Ind)"),_xlfn.REGEXREPLACE(J1463,"E?\d_\d\d_",""),J1463),"_?Dck_Wnch_(SB|PS)","")),"\.","_"))</f>
        <v>$.Gen_Alm_Main_Mst_Fwd</v>
      </c>
      <c r="AA1463" s="12">
        <v>1</v>
      </c>
      <c r="AB1463" s="6" t="s">
        <v>197</v>
      </c>
      <c r="AC1463" s="12">
        <v>1293</v>
      </c>
      <c r="AJ1463" s="80"/>
      <c r="AM1463" s="114">
        <f t="shared" si="497"/>
        <v>1463</v>
      </c>
      <c r="AN1463" s="80"/>
      <c r="AO1463" s="80"/>
      <c r="AP1463" s="80"/>
      <c r="AQ1463" s="80"/>
      <c r="AR1463" s="127" t="s">
        <v>110</v>
      </c>
      <c r="AS1463" s="80"/>
      <c r="AT1463" s="7" t="s">
        <v>17</v>
      </c>
      <c r="AU1463" s="7"/>
      <c r="AV1463" s="165" t="s">
        <v>112</v>
      </c>
      <c r="AW1463" s="126" t="str">
        <f t="shared" si="498"/>
        <v>Please consult operation manual for more information</v>
      </c>
      <c r="AX1463" s="137"/>
      <c r="AY1463" s="147"/>
      <c r="AZ1463" s="167"/>
      <c r="BA1463" s="167"/>
      <c r="BB1463" s="147" t="str">
        <f t="shared" si="499"/>
        <v>1</v>
      </c>
      <c r="BC1463" s="168"/>
      <c r="BD1463" s="165"/>
      <c r="BE1463" s="165"/>
      <c r="BF1463" s="165"/>
      <c r="BG1463" s="165"/>
      <c r="BH1463" s="165"/>
      <c r="BI1463" s="165"/>
      <c r="BJ1463" s="165"/>
      <c r="BK1463" s="165"/>
      <c r="BL1463" s="165"/>
      <c r="BM1463" s="165"/>
      <c r="BN1463" s="165"/>
      <c r="BO1463" s="165"/>
      <c r="BP1463" s="165"/>
      <c r="BQ1463" s="165"/>
      <c r="BS1463" s="6"/>
      <c r="BT1463" s="11"/>
      <c r="BU1463" s="6"/>
      <c r="BV1463" s="6"/>
    </row>
    <row r="1464" spans="1:74" ht="15.75" x14ac:dyDescent="0.25">
      <c r="A1464" s="52" t="s">
        <v>11912</v>
      </c>
      <c r="B1464" s="56"/>
      <c r="C1464" s="7" t="s">
        <v>111</v>
      </c>
      <c r="D1464" s="7" t="s">
        <v>11914</v>
      </c>
      <c r="E1464" s="7"/>
      <c r="F1464" s="64"/>
      <c r="G1464" s="6"/>
      <c r="H1464" s="6"/>
      <c r="I1464" s="10" t="s">
        <v>110</v>
      </c>
      <c r="J1464" s="11" t="s">
        <v>12254</v>
      </c>
      <c r="K1464" s="194" t="s">
        <v>510</v>
      </c>
      <c r="L1464" s="176"/>
      <c r="M1464" s="176">
        <v>1000</v>
      </c>
      <c r="N1464" s="80" t="s">
        <v>11916</v>
      </c>
      <c r="O1464" s="162"/>
      <c r="P1464" s="80" t="s">
        <v>12255</v>
      </c>
      <c r="Q1464" s="80"/>
      <c r="R1464" s="80"/>
      <c r="S1464" s="163"/>
      <c r="T1464" s="213"/>
      <c r="U1464" s="162"/>
      <c r="V1464" s="164"/>
      <c r="W1464" s="12" t="str">
        <f t="shared" si="495"/>
        <v>Mqtt1</v>
      </c>
      <c r="X1464" s="196" t="s">
        <v>12256</v>
      </c>
      <c r="Y1464" s="6" t="str">
        <f t="shared" si="496"/>
        <v>marpower/280000-hydraulic-sail/captive-winch/blade-sb</v>
      </c>
      <c r="Z1464" s="103" t="str">
        <f>IF(COUNTIF(N1464,"spare"),"","$."&amp;_xlfn.REGEXREPLACE(IF(X1464="",J1464,_xlfn.REGEXREPLACE(IF(_xlfn.REGEXTEST(J1464,"(Gen_Alm|Enbl|Ind)"),_xlfn.REGEXREPLACE(J1464,"E?\d_\d\d_",""),J1464),"_?(Blade|Staysail)_Sht_Capt_Wnch_(PS|SB)_?","")),"\.","_"))</f>
        <v>$.Enbl_Stat_HMI</v>
      </c>
      <c r="AA1464" s="12">
        <v>1</v>
      </c>
      <c r="AB1464" s="6" t="s">
        <v>197</v>
      </c>
      <c r="AC1464" s="12">
        <v>1310</v>
      </c>
      <c r="AJ1464" s="80"/>
      <c r="AM1464" s="114" t="str">
        <f t="shared" si="497"/>
        <v/>
      </c>
      <c r="AN1464" s="80"/>
      <c r="AO1464" s="80"/>
      <c r="AP1464" s="80"/>
      <c r="AQ1464" s="80"/>
      <c r="AR1464" s="127"/>
      <c r="AS1464" s="80"/>
      <c r="AT1464" s="7"/>
      <c r="AU1464" s="7"/>
      <c r="AV1464" s="165"/>
      <c r="AW1464" s="126" t="str">
        <f t="shared" si="498"/>
        <v/>
      </c>
      <c r="AX1464" s="137"/>
      <c r="AY1464" s="147"/>
      <c r="AZ1464" s="167"/>
      <c r="BA1464" s="167"/>
      <c r="BB1464" s="147" t="str">
        <f t="shared" si="499"/>
        <v/>
      </c>
      <c r="BC1464" s="168"/>
      <c r="BD1464" s="165"/>
      <c r="BE1464" s="165"/>
      <c r="BF1464" s="165"/>
      <c r="BG1464" s="165"/>
      <c r="BH1464" s="165"/>
      <c r="BI1464" s="165"/>
      <c r="BJ1464" s="165"/>
      <c r="BK1464" s="165"/>
      <c r="BL1464" s="165"/>
      <c r="BM1464" s="165"/>
      <c r="BN1464" s="165"/>
      <c r="BO1464" s="165"/>
      <c r="BP1464" s="165"/>
      <c r="BQ1464" s="165"/>
      <c r="BS1464" s="6"/>
      <c r="BT1464" s="11"/>
      <c r="BU1464" s="6"/>
      <c r="BV1464" s="6"/>
    </row>
    <row r="1465" spans="1:74" ht="15.75" x14ac:dyDescent="0.25">
      <c r="A1465" s="52" t="s">
        <v>11912</v>
      </c>
      <c r="B1465" s="56"/>
      <c r="C1465" s="7" t="s">
        <v>111</v>
      </c>
      <c r="D1465" s="7" t="s">
        <v>11914</v>
      </c>
      <c r="E1465" s="7"/>
      <c r="F1465" s="64"/>
      <c r="G1465" s="6"/>
      <c r="H1465" s="6"/>
      <c r="I1465" s="10" t="s">
        <v>110</v>
      </c>
      <c r="J1465" s="11" t="s">
        <v>12257</v>
      </c>
      <c r="K1465" s="194" t="s">
        <v>510</v>
      </c>
      <c r="L1465" s="176"/>
      <c r="M1465" s="176">
        <v>1000</v>
      </c>
      <c r="N1465" s="80" t="s">
        <v>11916</v>
      </c>
      <c r="O1465" s="162"/>
      <c r="P1465" s="80" t="s">
        <v>12258</v>
      </c>
      <c r="Q1465" s="80"/>
      <c r="R1465" s="80"/>
      <c r="S1465" s="163"/>
      <c r="T1465" s="213"/>
      <c r="U1465" s="162"/>
      <c r="V1465" s="164"/>
      <c r="W1465" s="12" t="str">
        <f t="shared" si="495"/>
        <v>Mqtt1</v>
      </c>
      <c r="X1465" s="196" t="s">
        <v>12256</v>
      </c>
      <c r="Y1465" s="6" t="str">
        <f t="shared" si="496"/>
        <v>marpower/280000-hydraulic-sail/captive-winch/blade-sb</v>
      </c>
      <c r="Z1465" s="103" t="str">
        <f>IF(COUNTIF(N1465,"spare"),"","$."&amp;_xlfn.REGEXREPLACE(IF(X1465="",J1465,_xlfn.REGEXREPLACE(IF(_xlfn.REGEXTEST(J1465,"(Gen_Alm|Enbl|Ind)"),_xlfn.REGEXREPLACE(J1465,"E?\d_\d\d_",""),J1465),"_?(Blade|Staysail)_Sht_Capt_Wnch_(PS|SB)_?","")),"\.","_"))</f>
        <v>$.Gen_Alm</v>
      </c>
      <c r="AA1465" s="12">
        <v>1</v>
      </c>
      <c r="AB1465" s="6" t="s">
        <v>197</v>
      </c>
      <c r="AC1465" s="12">
        <v>1313</v>
      </c>
      <c r="AJ1465" s="80"/>
      <c r="AM1465" s="114">
        <f t="shared" si="497"/>
        <v>1465</v>
      </c>
      <c r="AN1465" s="80"/>
      <c r="AO1465" s="80"/>
      <c r="AP1465" s="80"/>
      <c r="AQ1465" s="80"/>
      <c r="AR1465" s="127" t="s">
        <v>110</v>
      </c>
      <c r="AS1465" s="80"/>
      <c r="AT1465" s="7" t="s">
        <v>17</v>
      </c>
      <c r="AU1465" s="7"/>
      <c r="AV1465" s="165" t="s">
        <v>112</v>
      </c>
      <c r="AW1465" s="126" t="str">
        <f t="shared" si="498"/>
        <v>Please consult operation manual for more information</v>
      </c>
      <c r="AX1465" s="137"/>
      <c r="AY1465" s="147"/>
      <c r="AZ1465" s="167"/>
      <c r="BA1465" s="167"/>
      <c r="BB1465" s="147" t="str">
        <f t="shared" si="499"/>
        <v>1</v>
      </c>
      <c r="BC1465" s="168"/>
      <c r="BD1465" s="165"/>
      <c r="BE1465" s="165"/>
      <c r="BF1465" s="165"/>
      <c r="BG1465" s="165"/>
      <c r="BH1465" s="165"/>
      <c r="BI1465" s="165"/>
      <c r="BJ1465" s="165"/>
      <c r="BK1465" s="165"/>
      <c r="BL1465" s="165"/>
      <c r="BM1465" s="165"/>
      <c r="BN1465" s="165"/>
      <c r="BO1465" s="165"/>
      <c r="BP1465" s="165"/>
      <c r="BQ1465" s="165"/>
      <c r="BS1465" s="6"/>
      <c r="BT1465" s="11"/>
      <c r="BU1465" s="6"/>
      <c r="BV1465" s="6"/>
    </row>
    <row r="1466" spans="1:74" ht="15.75" x14ac:dyDescent="0.25">
      <c r="A1466" s="52" t="s">
        <v>11912</v>
      </c>
      <c r="B1466" s="56"/>
      <c r="C1466" s="7" t="s">
        <v>111</v>
      </c>
      <c r="D1466" s="7" t="s">
        <v>11914</v>
      </c>
      <c r="E1466" s="7"/>
      <c r="F1466" s="64"/>
      <c r="G1466" s="6"/>
      <c r="H1466" s="6"/>
      <c r="I1466" s="10" t="s">
        <v>110</v>
      </c>
      <c r="J1466" s="11" t="s">
        <v>12259</v>
      </c>
      <c r="K1466" s="194" t="s">
        <v>510</v>
      </c>
      <c r="L1466" s="176"/>
      <c r="M1466" s="176">
        <v>1000</v>
      </c>
      <c r="N1466" s="80" t="s">
        <v>11916</v>
      </c>
      <c r="O1466" s="162"/>
      <c r="P1466" s="80" t="s">
        <v>12260</v>
      </c>
      <c r="Q1466" s="80"/>
      <c r="R1466" s="80"/>
      <c r="S1466" s="163"/>
      <c r="T1466" s="213"/>
      <c r="U1466" s="162"/>
      <c r="V1466" s="164"/>
      <c r="W1466" s="12" t="str">
        <f t="shared" si="495"/>
        <v>Mqtt1</v>
      </c>
      <c r="X1466" s="196" t="s">
        <v>12256</v>
      </c>
      <c r="Y1466" s="6" t="str">
        <f t="shared" si="496"/>
        <v>marpower/280000-hydraulic-sail/captive-winch/blade-sb</v>
      </c>
      <c r="Z1466" s="103" t="str">
        <f>IF(COUNTIF(N1466,"spare"),"","$."&amp;_xlfn.REGEXREPLACE(IF(X1466="",J1466,_xlfn.REGEXREPLACE(IF(_xlfn.REGEXTEST(J1466,"(Gen_Alm|Enbl|Ind)"),_xlfn.REGEXREPLACE(J1466,"E?\d_\d\d_",""),J1466),"_?(Blade|Staysail)_Sht_Capt_Wnch_(PS|SB)_?","")),"\.","_"))</f>
        <v>$.Drum_Tension_Alm</v>
      </c>
      <c r="AA1466" s="12">
        <v>1</v>
      </c>
      <c r="AB1466" s="6" t="s">
        <v>197</v>
      </c>
      <c r="AC1466" s="12">
        <v>1314</v>
      </c>
      <c r="AJ1466" s="80"/>
      <c r="AM1466" s="114">
        <f t="shared" si="497"/>
        <v>1466</v>
      </c>
      <c r="AN1466" s="80"/>
      <c r="AO1466" s="80"/>
      <c r="AP1466" s="80"/>
      <c r="AQ1466" s="80"/>
      <c r="AR1466" s="127" t="s">
        <v>110</v>
      </c>
      <c r="AS1466" s="80"/>
      <c r="AT1466" s="7" t="s">
        <v>17</v>
      </c>
      <c r="AU1466" s="7"/>
      <c r="AV1466" s="165" t="s">
        <v>112</v>
      </c>
      <c r="AW1466" s="126" t="str">
        <f t="shared" si="498"/>
        <v>Please consult operation manual for more information</v>
      </c>
      <c r="AX1466" s="137"/>
      <c r="AY1466" s="147"/>
      <c r="AZ1466" s="167"/>
      <c r="BA1466" s="167"/>
      <c r="BB1466" s="147" t="str">
        <f t="shared" si="499"/>
        <v>1</v>
      </c>
      <c r="BC1466" s="168"/>
      <c r="BD1466" s="165"/>
      <c r="BE1466" s="165"/>
      <c r="BF1466" s="165"/>
      <c r="BG1466" s="165"/>
      <c r="BH1466" s="165"/>
      <c r="BI1466" s="165"/>
      <c r="BJ1466" s="165"/>
      <c r="BK1466" s="165"/>
      <c r="BL1466" s="165"/>
      <c r="BM1466" s="165"/>
      <c r="BN1466" s="165"/>
      <c r="BO1466" s="165"/>
      <c r="BP1466" s="165"/>
      <c r="BQ1466" s="165"/>
      <c r="BS1466" s="6"/>
      <c r="BT1466" s="11"/>
      <c r="BU1466" s="6"/>
      <c r="BV1466" s="6"/>
    </row>
    <row r="1467" spans="1:74" ht="15.75" x14ac:dyDescent="0.25">
      <c r="A1467" s="52" t="s">
        <v>11912</v>
      </c>
      <c r="B1467" s="56"/>
      <c r="C1467" s="7" t="s">
        <v>111</v>
      </c>
      <c r="D1467" s="7" t="s">
        <v>11914</v>
      </c>
      <c r="E1467" s="7"/>
      <c r="F1467" s="64"/>
      <c r="G1467" s="6"/>
      <c r="H1467" s="6"/>
      <c r="I1467" s="10" t="s">
        <v>110</v>
      </c>
      <c r="J1467" s="11" t="s">
        <v>12261</v>
      </c>
      <c r="K1467" s="194" t="s">
        <v>510</v>
      </c>
      <c r="L1467" s="176"/>
      <c r="M1467" s="176">
        <v>1000</v>
      </c>
      <c r="N1467" s="80" t="s">
        <v>11916</v>
      </c>
      <c r="O1467" s="162"/>
      <c r="P1467" s="80" t="s">
        <v>12262</v>
      </c>
      <c r="Q1467" s="80"/>
      <c r="R1467" s="80"/>
      <c r="S1467" s="163"/>
      <c r="T1467" s="213"/>
      <c r="U1467" s="162"/>
      <c r="V1467" s="164"/>
      <c r="W1467" s="12" t="str">
        <f t="shared" si="495"/>
        <v>Mqtt1</v>
      </c>
      <c r="X1467" s="196" t="s">
        <v>12256</v>
      </c>
      <c r="Y1467" s="6" t="str">
        <f t="shared" si="496"/>
        <v>marpower/280000-hydraulic-sail/captive-winch/blade-sb</v>
      </c>
      <c r="Z1467" s="103" t="str">
        <f>IF(COUNTIF(N1467,"spare"),"","$."&amp;_xlfn.REGEXREPLACE(IF(X1467="",J1467,_xlfn.REGEXREPLACE(IF(_xlfn.REGEXTEST(J1467,"(Gen_Alm|Enbl|Ind)"),_xlfn.REGEXREPLACE(J1467,"E?\d_\d\d_",""),J1467),"_?(Blade|Staysail)_Sht_Capt_Wnch_(PS|SB)_?","")),"\.","_"))</f>
        <v>$.Inner_Alm</v>
      </c>
      <c r="AA1467" s="12">
        <v>1</v>
      </c>
      <c r="AB1467" s="6" t="s">
        <v>197</v>
      </c>
      <c r="AC1467" s="12">
        <v>1315</v>
      </c>
      <c r="AJ1467" s="80"/>
      <c r="AM1467" s="114">
        <f t="shared" si="497"/>
        <v>1467</v>
      </c>
      <c r="AN1467" s="80"/>
      <c r="AO1467" s="80"/>
      <c r="AP1467" s="80"/>
      <c r="AQ1467" s="80"/>
      <c r="AR1467" s="127" t="s">
        <v>110</v>
      </c>
      <c r="AS1467" s="80"/>
      <c r="AT1467" s="7" t="s">
        <v>17</v>
      </c>
      <c r="AU1467" s="7"/>
      <c r="AV1467" s="165" t="s">
        <v>112</v>
      </c>
      <c r="AW1467" s="126" t="str">
        <f t="shared" si="498"/>
        <v>Please consult operation manual for more information</v>
      </c>
      <c r="AX1467" s="137"/>
      <c r="AY1467" s="147"/>
      <c r="AZ1467" s="167"/>
      <c r="BA1467" s="167"/>
      <c r="BB1467" s="147" t="str">
        <f t="shared" si="499"/>
        <v>1</v>
      </c>
      <c r="BC1467" s="168"/>
      <c r="BD1467" s="165"/>
      <c r="BE1467" s="165"/>
      <c r="BF1467" s="165"/>
      <c r="BG1467" s="165"/>
      <c r="BH1467" s="165"/>
      <c r="BI1467" s="165"/>
      <c r="BJ1467" s="165"/>
      <c r="BK1467" s="165"/>
      <c r="BL1467" s="165"/>
      <c r="BM1467" s="165"/>
      <c r="BN1467" s="165"/>
      <c r="BO1467" s="165"/>
      <c r="BP1467" s="165"/>
      <c r="BQ1467" s="165"/>
      <c r="BS1467" s="6"/>
      <c r="BT1467" s="11"/>
      <c r="BU1467" s="6"/>
      <c r="BV1467" s="6"/>
    </row>
    <row r="1468" spans="1:74" ht="15.75" x14ac:dyDescent="0.25">
      <c r="A1468" s="52" t="s">
        <v>11912</v>
      </c>
      <c r="B1468" s="56"/>
      <c r="C1468" s="7" t="s">
        <v>111</v>
      </c>
      <c r="D1468" s="7" t="s">
        <v>11914</v>
      </c>
      <c r="E1468" s="7"/>
      <c r="F1468" s="64"/>
      <c r="G1468" s="6"/>
      <c r="H1468" s="6"/>
      <c r="I1468" s="10" t="s">
        <v>110</v>
      </c>
      <c r="J1468" s="11" t="s">
        <v>12263</v>
      </c>
      <c r="K1468" s="194" t="s">
        <v>510</v>
      </c>
      <c r="L1468" s="176"/>
      <c r="M1468" s="176">
        <v>1000</v>
      </c>
      <c r="N1468" s="80" t="s">
        <v>11916</v>
      </c>
      <c r="O1468" s="162"/>
      <c r="P1468" s="80" t="s">
        <v>12264</v>
      </c>
      <c r="Q1468" s="80"/>
      <c r="R1468" s="80"/>
      <c r="S1468" s="163"/>
      <c r="T1468" s="213"/>
      <c r="U1468" s="162"/>
      <c r="V1468" s="164"/>
      <c r="W1468" s="12" t="str">
        <f t="shared" si="495"/>
        <v>Mqtt1</v>
      </c>
      <c r="X1468" s="196" t="s">
        <v>12256</v>
      </c>
      <c r="Y1468" s="6" t="str">
        <f t="shared" si="496"/>
        <v>marpower/280000-hydraulic-sail/captive-winch/blade-sb</v>
      </c>
      <c r="Z1468" s="103" t="str">
        <f>IF(COUNTIF(N1468,"spare"),"","$."&amp;_xlfn.REGEXREPLACE(IF(X1468="",J1468,_xlfn.REGEXREPLACE(IF(_xlfn.REGEXTEST(J1468,"(Gen_Alm|Enbl|Ind)"),_xlfn.REGEXREPLACE(J1468,"E?\d_\d\d_",""),J1468),"_?(Blade|Staysail)_Sht_Capt_Wnch_(PS|SB)_?","")),"\.","_"))</f>
        <v>$.Outer_Alm</v>
      </c>
      <c r="AA1468" s="12">
        <v>1</v>
      </c>
      <c r="AB1468" s="6" t="s">
        <v>197</v>
      </c>
      <c r="AC1468" s="12">
        <v>1316</v>
      </c>
      <c r="AJ1468" s="80"/>
      <c r="AM1468" s="114">
        <f t="shared" si="497"/>
        <v>1468</v>
      </c>
      <c r="AN1468" s="80"/>
      <c r="AO1468" s="80"/>
      <c r="AP1468" s="80"/>
      <c r="AQ1468" s="80"/>
      <c r="AR1468" s="127" t="s">
        <v>110</v>
      </c>
      <c r="AS1468" s="80"/>
      <c r="AT1468" s="7" t="s">
        <v>17</v>
      </c>
      <c r="AU1468" s="7"/>
      <c r="AV1468" s="165" t="s">
        <v>112</v>
      </c>
      <c r="AW1468" s="126" t="str">
        <f t="shared" si="498"/>
        <v>Please consult operation manual for more information</v>
      </c>
      <c r="AX1468" s="137"/>
      <c r="AY1468" s="147"/>
      <c r="AZ1468" s="167"/>
      <c r="BA1468" s="167"/>
      <c r="BB1468" s="147" t="str">
        <f t="shared" si="499"/>
        <v>1</v>
      </c>
      <c r="BC1468" s="168"/>
      <c r="BD1468" s="165"/>
      <c r="BE1468" s="165"/>
      <c r="BF1468" s="165"/>
      <c r="BG1468" s="165"/>
      <c r="BH1468" s="165"/>
      <c r="BI1468" s="165"/>
      <c r="BJ1468" s="165"/>
      <c r="BK1468" s="165"/>
      <c r="BL1468" s="165"/>
      <c r="BM1468" s="165"/>
      <c r="BN1468" s="165"/>
      <c r="BO1468" s="165"/>
      <c r="BP1468" s="165"/>
      <c r="BQ1468" s="165"/>
      <c r="BS1468" s="6"/>
      <c r="BT1468" s="11"/>
      <c r="BU1468" s="6"/>
      <c r="BV1468" s="6"/>
    </row>
    <row r="1469" spans="1:74" ht="15.75" x14ac:dyDescent="0.25">
      <c r="A1469" s="52" t="s">
        <v>11912</v>
      </c>
      <c r="B1469" s="56"/>
      <c r="C1469" s="7" t="s">
        <v>111</v>
      </c>
      <c r="D1469" s="7" t="s">
        <v>11914</v>
      </c>
      <c r="E1469" s="7"/>
      <c r="F1469" s="64"/>
      <c r="G1469" s="6"/>
      <c r="H1469" s="6"/>
      <c r="I1469" s="10" t="s">
        <v>110</v>
      </c>
      <c r="J1469" s="11" t="s">
        <v>12265</v>
      </c>
      <c r="K1469" s="194" t="s">
        <v>510</v>
      </c>
      <c r="L1469" s="176"/>
      <c r="M1469" s="176">
        <v>1000</v>
      </c>
      <c r="N1469" s="80" t="s">
        <v>11916</v>
      </c>
      <c r="O1469" s="162"/>
      <c r="P1469" s="80" t="s">
        <v>12266</v>
      </c>
      <c r="Q1469" s="80"/>
      <c r="R1469" s="80"/>
      <c r="S1469" s="163"/>
      <c r="T1469" s="213"/>
      <c r="U1469" s="162"/>
      <c r="V1469" s="164"/>
      <c r="W1469" s="12" t="str">
        <f t="shared" si="495"/>
        <v>Mqtt1</v>
      </c>
      <c r="X1469" s="196" t="s">
        <v>12267</v>
      </c>
      <c r="Y1469" s="6" t="str">
        <f t="shared" si="496"/>
        <v>marpower/280000-hydraulic-sail/feeder/blade-sb</v>
      </c>
      <c r="Z1469" s="103" t="str">
        <f>IF(COUNTIF(N1469,"spare"),"","$."&amp;_xlfn.REGEXREPLACE(IF(X1469="",J1469,_xlfn.REGEXREPLACE(J1469,".*_Sht_(ps_|sb_)?feeder_","")),"\.","_"))</f>
        <v>$.Load_Alm</v>
      </c>
      <c r="AA1469" s="12">
        <v>1</v>
      </c>
      <c r="AB1469" s="6" t="s">
        <v>197</v>
      </c>
      <c r="AC1469" s="12">
        <v>1328</v>
      </c>
      <c r="AJ1469" s="80"/>
      <c r="AM1469" s="114">
        <f t="shared" si="497"/>
        <v>1469</v>
      </c>
      <c r="AN1469" s="80"/>
      <c r="AO1469" s="80"/>
      <c r="AP1469" s="80"/>
      <c r="AQ1469" s="80"/>
      <c r="AR1469" s="127" t="s">
        <v>110</v>
      </c>
      <c r="AS1469" s="80"/>
      <c r="AT1469" s="7" t="s">
        <v>17</v>
      </c>
      <c r="AU1469" s="7"/>
      <c r="AV1469" s="165" t="s">
        <v>112</v>
      </c>
      <c r="AW1469" s="126" t="str">
        <f t="shared" si="498"/>
        <v>Please consult operation manual for more information</v>
      </c>
      <c r="AX1469" s="137"/>
      <c r="AY1469" s="147"/>
      <c r="AZ1469" s="167"/>
      <c r="BA1469" s="167"/>
      <c r="BB1469" s="147" t="str">
        <f t="shared" si="499"/>
        <v>1</v>
      </c>
      <c r="BC1469" s="168"/>
      <c r="BD1469" s="165"/>
      <c r="BE1469" s="165"/>
      <c r="BF1469" s="165"/>
      <c r="BG1469" s="165"/>
      <c r="BH1469" s="165"/>
      <c r="BI1469" s="165"/>
      <c r="BJ1469" s="165"/>
      <c r="BK1469" s="165"/>
      <c r="BL1469" s="165"/>
      <c r="BM1469" s="165"/>
      <c r="BN1469" s="165"/>
      <c r="BO1469" s="165"/>
      <c r="BP1469" s="165"/>
      <c r="BQ1469" s="165"/>
      <c r="BS1469" s="6"/>
      <c r="BT1469" s="11"/>
      <c r="BU1469" s="6"/>
      <c r="BV1469" s="6"/>
    </row>
    <row r="1470" spans="1:74" ht="15.75" x14ac:dyDescent="0.25">
      <c r="A1470" s="52" t="s">
        <v>11912</v>
      </c>
      <c r="B1470" s="56"/>
      <c r="C1470" s="7" t="s">
        <v>111</v>
      </c>
      <c r="D1470" s="7" t="s">
        <v>11914</v>
      </c>
      <c r="E1470" s="7"/>
      <c r="F1470" s="64"/>
      <c r="G1470" s="6"/>
      <c r="H1470" s="6"/>
      <c r="I1470" s="10" t="s">
        <v>110</v>
      </c>
      <c r="J1470" s="11" t="s">
        <v>12268</v>
      </c>
      <c r="K1470" s="194" t="s">
        <v>510</v>
      </c>
      <c r="L1470" s="176"/>
      <c r="M1470" s="176">
        <v>1000</v>
      </c>
      <c r="N1470" s="80" t="s">
        <v>11916</v>
      </c>
      <c r="O1470" s="162"/>
      <c r="P1470" s="80" t="s">
        <v>12269</v>
      </c>
      <c r="Q1470" s="80"/>
      <c r="R1470" s="80"/>
      <c r="S1470" s="163"/>
      <c r="T1470" s="213"/>
      <c r="U1470" s="162"/>
      <c r="V1470" s="164"/>
      <c r="W1470" s="12" t="str">
        <f t="shared" si="495"/>
        <v>Mqtt1</v>
      </c>
      <c r="X1470" s="196" t="s">
        <v>12270</v>
      </c>
      <c r="Y1470" s="6" t="str">
        <f>LOWER(SUBSTITUTE(SUBSTITUTE(IF(COUNTIF(N1470,"spare"),"",_xlfn.CONCAT("marpower/",IF(X1470&lt;&gt;"",N1470&amp;"/"&amp;X1470,N1470)))," ","-"),"_","-"))</f>
        <v>marpower/280000-hydraulic-sail/captive-winch/staysail-sb</v>
      </c>
      <c r="Z1470" s="103" t="str">
        <f>IF(COUNTIF(N1470,"spare"),"","$."&amp;_xlfn.REGEXREPLACE(IF(X1470="",J1470,_xlfn.REGEXREPLACE(IF(_xlfn.REGEXTEST(J1470,"(Gen_Alm|Enbl|Ind)"),_xlfn.REGEXREPLACE(J1470,"E?\d_\d\d_",""),J1470),"_?(Blade|Staysail)_Sht_Capt_Wnch_(PS|SB)_?","")),"\.","_"))</f>
        <v>$.Enbl_Stat_HMI</v>
      </c>
      <c r="AA1470" s="12">
        <v>1</v>
      </c>
      <c r="AB1470" s="6" t="s">
        <v>197</v>
      </c>
      <c r="AC1470" s="12">
        <v>1330</v>
      </c>
      <c r="AJ1470" s="80"/>
      <c r="AM1470" s="114" t="str">
        <f t="shared" si="497"/>
        <v/>
      </c>
      <c r="AN1470" s="80"/>
      <c r="AO1470" s="80"/>
      <c r="AP1470" s="80"/>
      <c r="AQ1470" s="80"/>
      <c r="AR1470" s="127"/>
      <c r="AS1470" s="80"/>
      <c r="AT1470" s="7"/>
      <c r="AU1470" s="7"/>
      <c r="AV1470" s="165"/>
      <c r="AW1470" s="126" t="str">
        <f t="shared" si="498"/>
        <v/>
      </c>
      <c r="AX1470" s="137"/>
      <c r="AY1470" s="147"/>
      <c r="AZ1470" s="167"/>
      <c r="BA1470" s="167"/>
      <c r="BB1470" s="147" t="str">
        <f t="shared" si="499"/>
        <v/>
      </c>
      <c r="BC1470" s="168"/>
      <c r="BD1470" s="165"/>
      <c r="BE1470" s="165"/>
      <c r="BF1470" s="165"/>
      <c r="BG1470" s="165"/>
      <c r="BH1470" s="165"/>
      <c r="BI1470" s="165"/>
      <c r="BJ1470" s="165"/>
      <c r="BK1470" s="165"/>
      <c r="BL1470" s="165"/>
      <c r="BM1470" s="165"/>
      <c r="BN1470" s="165"/>
      <c r="BO1470" s="165"/>
      <c r="BP1470" s="165"/>
      <c r="BQ1470" s="165"/>
      <c r="BS1470" s="6"/>
      <c r="BT1470" s="11"/>
      <c r="BU1470" s="6"/>
      <c r="BV1470" s="6"/>
    </row>
    <row r="1471" spans="1:74" ht="15.75" x14ac:dyDescent="0.25">
      <c r="A1471" s="52" t="s">
        <v>11912</v>
      </c>
      <c r="B1471" s="56"/>
      <c r="C1471" s="7" t="s">
        <v>111</v>
      </c>
      <c r="D1471" s="7" t="s">
        <v>11914</v>
      </c>
      <c r="E1471" s="7"/>
      <c r="F1471" s="64"/>
      <c r="G1471" s="6"/>
      <c r="H1471" s="6"/>
      <c r="I1471" s="10" t="s">
        <v>110</v>
      </c>
      <c r="J1471" s="11" t="s">
        <v>12271</v>
      </c>
      <c r="K1471" s="194" t="s">
        <v>510</v>
      </c>
      <c r="L1471" s="176"/>
      <c r="M1471" s="176">
        <v>1000</v>
      </c>
      <c r="N1471" s="80" t="s">
        <v>11916</v>
      </c>
      <c r="O1471" s="162"/>
      <c r="P1471" s="80" t="s">
        <v>12272</v>
      </c>
      <c r="Q1471" s="80"/>
      <c r="R1471" s="80"/>
      <c r="S1471" s="163"/>
      <c r="T1471" s="213"/>
      <c r="U1471" s="162"/>
      <c r="V1471" s="164"/>
      <c r="W1471" s="12" t="str">
        <f t="shared" si="495"/>
        <v>Mqtt1</v>
      </c>
      <c r="X1471" s="196" t="s">
        <v>12270</v>
      </c>
      <c r="Y1471" s="6" t="str">
        <f>LOWER(SUBSTITUTE(SUBSTITUTE(IF(COUNTIF(N1471,"spare"),"",_xlfn.CONCAT("marpower/",IF(X1471&lt;&gt;"",N1471&amp;"/"&amp;X1471,N1471)))," ","-"),"_","-"))</f>
        <v>marpower/280000-hydraulic-sail/captive-winch/staysail-sb</v>
      </c>
      <c r="Z1471" s="103" t="str">
        <f>IF(COUNTIF(N1471,"spare"),"","$."&amp;_xlfn.REGEXREPLACE(IF(X1471="",J1471,_xlfn.REGEXREPLACE(IF(_xlfn.REGEXTEST(J1471,"(Gen_Alm|Enbl|Ind)"),_xlfn.REGEXREPLACE(J1471,"E?\d_\d\d_",""),J1471),"_?(Blade|Staysail)_Sht_Capt_Wnch_(PS|SB)_?","")),"\.","_"))</f>
        <v>$.Gen_Alm</v>
      </c>
      <c r="AA1471" s="12">
        <v>1</v>
      </c>
      <c r="AB1471" s="6" t="s">
        <v>197</v>
      </c>
      <c r="AC1471" s="12">
        <v>1333</v>
      </c>
      <c r="AJ1471" s="80"/>
      <c r="AM1471" s="114">
        <f t="shared" si="497"/>
        <v>1471</v>
      </c>
      <c r="AN1471" s="80"/>
      <c r="AO1471" s="80"/>
      <c r="AP1471" s="80"/>
      <c r="AQ1471" s="80"/>
      <c r="AR1471" s="127" t="s">
        <v>110</v>
      </c>
      <c r="AS1471" s="80"/>
      <c r="AT1471" s="7" t="s">
        <v>17</v>
      </c>
      <c r="AU1471" s="7"/>
      <c r="AV1471" s="165" t="s">
        <v>112</v>
      </c>
      <c r="AW1471" s="126" t="str">
        <f t="shared" si="498"/>
        <v>Please consult operation manual for more information</v>
      </c>
      <c r="AX1471" s="137"/>
      <c r="AY1471" s="147"/>
      <c r="AZ1471" s="167"/>
      <c r="BA1471" s="167"/>
      <c r="BB1471" s="147" t="str">
        <f t="shared" si="499"/>
        <v>1</v>
      </c>
      <c r="BC1471" s="168"/>
      <c r="BD1471" s="165"/>
      <c r="BE1471" s="165"/>
      <c r="BF1471" s="165"/>
      <c r="BG1471" s="165"/>
      <c r="BH1471" s="165"/>
      <c r="BI1471" s="165"/>
      <c r="BJ1471" s="165"/>
      <c r="BK1471" s="165"/>
      <c r="BL1471" s="165"/>
      <c r="BM1471" s="165"/>
      <c r="BN1471" s="165"/>
      <c r="BO1471" s="165"/>
      <c r="BP1471" s="165"/>
      <c r="BQ1471" s="165"/>
      <c r="BS1471" s="6"/>
      <c r="BT1471" s="11"/>
      <c r="BU1471" s="6"/>
      <c r="BV1471" s="6"/>
    </row>
    <row r="1472" spans="1:74" ht="15.75" x14ac:dyDescent="0.25">
      <c r="A1472" s="52" t="s">
        <v>11912</v>
      </c>
      <c r="B1472" s="56"/>
      <c r="C1472" s="7" t="s">
        <v>111</v>
      </c>
      <c r="D1472" s="7" t="s">
        <v>11914</v>
      </c>
      <c r="E1472" s="7"/>
      <c r="F1472" s="64"/>
      <c r="G1472" s="6"/>
      <c r="H1472" s="6"/>
      <c r="I1472" s="10" t="s">
        <v>110</v>
      </c>
      <c r="J1472" s="11" t="s">
        <v>12273</v>
      </c>
      <c r="K1472" s="194" t="s">
        <v>510</v>
      </c>
      <c r="L1472" s="176"/>
      <c r="M1472" s="176">
        <v>1000</v>
      </c>
      <c r="N1472" s="80" t="s">
        <v>11916</v>
      </c>
      <c r="O1472" s="162"/>
      <c r="P1472" s="80" t="s">
        <v>12274</v>
      </c>
      <c r="Q1472" s="80"/>
      <c r="R1472" s="80"/>
      <c r="S1472" s="163"/>
      <c r="T1472" s="213"/>
      <c r="U1472" s="162"/>
      <c r="V1472" s="164"/>
      <c r="W1472" s="12" t="str">
        <f t="shared" si="495"/>
        <v>Mqtt1</v>
      </c>
      <c r="X1472" s="196" t="s">
        <v>12270</v>
      </c>
      <c r="Y1472" s="6" t="str">
        <f t="shared" si="496"/>
        <v>marpower/280000-hydraulic-sail/captive-winch/staysail-sb</v>
      </c>
      <c r="Z1472" s="103" t="str">
        <f>IF(COUNTIF(N1472,"spare"),"","$."&amp;_xlfn.REGEXREPLACE(IF(X1472="",J1472,_xlfn.REGEXREPLACE(IF(_xlfn.REGEXTEST(J1472,"(Gen_Alm|Enbl|Ind)"),_xlfn.REGEXREPLACE(J1472,"E?\d_\d\d_",""),J1472),"_?(Blade|Staysail)_Sht_Capt_Wnch_(PS|SB)_?","")),"\.","_"))</f>
        <v>$.Drum_Tension_Alm</v>
      </c>
      <c r="AA1472" s="12">
        <v>1</v>
      </c>
      <c r="AB1472" s="6" t="s">
        <v>197</v>
      </c>
      <c r="AC1472" s="12">
        <v>1334</v>
      </c>
      <c r="AJ1472" s="80"/>
      <c r="AM1472" s="114">
        <f t="shared" si="497"/>
        <v>1472</v>
      </c>
      <c r="AN1472" s="80"/>
      <c r="AO1472" s="80"/>
      <c r="AP1472" s="80"/>
      <c r="AQ1472" s="80"/>
      <c r="AR1472" s="127" t="s">
        <v>110</v>
      </c>
      <c r="AS1472" s="80"/>
      <c r="AT1472" s="7" t="s">
        <v>17</v>
      </c>
      <c r="AU1472" s="7"/>
      <c r="AV1472" s="165" t="s">
        <v>112</v>
      </c>
      <c r="AW1472" s="126" t="str">
        <f t="shared" si="498"/>
        <v>Please consult operation manual for more information</v>
      </c>
      <c r="AX1472" s="137"/>
      <c r="AY1472" s="147"/>
      <c r="AZ1472" s="167"/>
      <c r="BA1472" s="167"/>
      <c r="BB1472" s="147" t="str">
        <f t="shared" si="499"/>
        <v>1</v>
      </c>
      <c r="BC1472" s="168"/>
      <c r="BD1472" s="165"/>
      <c r="BE1472" s="165"/>
      <c r="BF1472" s="165"/>
      <c r="BG1472" s="165"/>
      <c r="BH1472" s="165"/>
      <c r="BI1472" s="165"/>
      <c r="BJ1472" s="165"/>
      <c r="BK1472" s="165"/>
      <c r="BL1472" s="165"/>
      <c r="BM1472" s="165"/>
      <c r="BN1472" s="165"/>
      <c r="BO1472" s="165"/>
      <c r="BP1472" s="165"/>
      <c r="BQ1472" s="165"/>
      <c r="BS1472" s="6"/>
      <c r="BT1472" s="11"/>
      <c r="BU1472" s="6"/>
      <c r="BV1472" s="6"/>
    </row>
    <row r="1473" spans="1:74" ht="15.75" x14ac:dyDescent="0.25">
      <c r="A1473" s="52" t="s">
        <v>11912</v>
      </c>
      <c r="B1473" s="56"/>
      <c r="C1473" s="7" t="s">
        <v>111</v>
      </c>
      <c r="D1473" s="7" t="s">
        <v>11914</v>
      </c>
      <c r="E1473" s="7"/>
      <c r="F1473" s="64"/>
      <c r="G1473" s="6"/>
      <c r="H1473" s="6"/>
      <c r="I1473" s="10" t="s">
        <v>110</v>
      </c>
      <c r="J1473" s="11" t="s">
        <v>12275</v>
      </c>
      <c r="K1473" s="194" t="s">
        <v>510</v>
      </c>
      <c r="L1473" s="176"/>
      <c r="M1473" s="176">
        <v>1000</v>
      </c>
      <c r="N1473" s="80" t="s">
        <v>11916</v>
      </c>
      <c r="O1473" s="162"/>
      <c r="P1473" s="80" t="s">
        <v>12276</v>
      </c>
      <c r="Q1473" s="80"/>
      <c r="R1473" s="80"/>
      <c r="S1473" s="163"/>
      <c r="T1473" s="213"/>
      <c r="U1473" s="162"/>
      <c r="V1473" s="164"/>
      <c r="W1473" s="12" t="str">
        <f t="shared" si="495"/>
        <v>Mqtt1</v>
      </c>
      <c r="X1473" s="196" t="s">
        <v>12270</v>
      </c>
      <c r="Y1473" s="6" t="str">
        <f t="shared" si="496"/>
        <v>marpower/280000-hydraulic-sail/captive-winch/staysail-sb</v>
      </c>
      <c r="Z1473" s="103" t="str">
        <f>IF(COUNTIF(N1473,"spare"),"","$."&amp;_xlfn.REGEXREPLACE(IF(X1473="",J1473,_xlfn.REGEXREPLACE(IF(_xlfn.REGEXTEST(J1473,"(Gen_Alm|Enbl|Ind)"),_xlfn.REGEXREPLACE(J1473,"E?\d_\d\d_",""),J1473),"_?(Blade|Staysail)_Sht_Capt_Wnch_(PS|SB)_?","")),"\.","_"))</f>
        <v>$.Inner_Alm</v>
      </c>
      <c r="AA1473" s="12">
        <v>1</v>
      </c>
      <c r="AB1473" s="6" t="s">
        <v>197</v>
      </c>
      <c r="AC1473" s="12">
        <v>1335</v>
      </c>
      <c r="AJ1473" s="80"/>
      <c r="AM1473" s="114">
        <f t="shared" si="497"/>
        <v>1473</v>
      </c>
      <c r="AN1473" s="80"/>
      <c r="AO1473" s="80"/>
      <c r="AP1473" s="80"/>
      <c r="AQ1473" s="80"/>
      <c r="AR1473" s="127" t="s">
        <v>110</v>
      </c>
      <c r="AS1473" s="80"/>
      <c r="AT1473" s="7" t="s">
        <v>17</v>
      </c>
      <c r="AU1473" s="7"/>
      <c r="AV1473" s="165" t="s">
        <v>112</v>
      </c>
      <c r="AW1473" s="126" t="str">
        <f t="shared" si="498"/>
        <v>Please consult operation manual for more information</v>
      </c>
      <c r="AX1473" s="137"/>
      <c r="AY1473" s="147"/>
      <c r="AZ1473" s="167"/>
      <c r="BA1473" s="167"/>
      <c r="BB1473" s="147" t="str">
        <f t="shared" si="499"/>
        <v>1</v>
      </c>
      <c r="BC1473" s="168"/>
      <c r="BD1473" s="165"/>
      <c r="BE1473" s="165"/>
      <c r="BF1473" s="165"/>
      <c r="BG1473" s="165"/>
      <c r="BH1473" s="165"/>
      <c r="BI1473" s="165"/>
      <c r="BJ1473" s="165"/>
      <c r="BK1473" s="165"/>
      <c r="BL1473" s="165"/>
      <c r="BM1473" s="165"/>
      <c r="BN1473" s="165"/>
      <c r="BO1473" s="165"/>
      <c r="BP1473" s="165"/>
      <c r="BQ1473" s="165"/>
      <c r="BS1473" s="6"/>
      <c r="BT1473" s="11"/>
      <c r="BU1473" s="6"/>
      <c r="BV1473" s="6"/>
    </row>
    <row r="1474" spans="1:74" ht="15.75" x14ac:dyDescent="0.25">
      <c r="A1474" s="52" t="s">
        <v>11912</v>
      </c>
      <c r="B1474" s="56"/>
      <c r="C1474" s="7" t="s">
        <v>111</v>
      </c>
      <c r="D1474" s="7" t="s">
        <v>11914</v>
      </c>
      <c r="E1474" s="7"/>
      <c r="F1474" s="64"/>
      <c r="G1474" s="6"/>
      <c r="H1474" s="6"/>
      <c r="I1474" s="10" t="s">
        <v>110</v>
      </c>
      <c r="J1474" s="11" t="s">
        <v>12277</v>
      </c>
      <c r="K1474" s="194" t="s">
        <v>510</v>
      </c>
      <c r="L1474" s="176"/>
      <c r="M1474" s="176">
        <v>1000</v>
      </c>
      <c r="N1474" s="80" t="s">
        <v>11916</v>
      </c>
      <c r="O1474" s="162"/>
      <c r="P1474" s="80" t="s">
        <v>12278</v>
      </c>
      <c r="Q1474" s="80"/>
      <c r="R1474" s="80"/>
      <c r="S1474" s="163"/>
      <c r="T1474" s="213"/>
      <c r="U1474" s="162"/>
      <c r="V1474" s="164"/>
      <c r="W1474" s="12" t="str">
        <f t="shared" si="495"/>
        <v>Mqtt1</v>
      </c>
      <c r="X1474" s="196" t="s">
        <v>12270</v>
      </c>
      <c r="Y1474" s="6" t="str">
        <f t="shared" si="496"/>
        <v>marpower/280000-hydraulic-sail/captive-winch/staysail-sb</v>
      </c>
      <c r="Z1474" s="103" t="str">
        <f>IF(COUNTIF(N1474,"spare"),"","$."&amp;_xlfn.REGEXREPLACE(IF(X1474="",J1474,_xlfn.REGEXREPLACE(IF(_xlfn.REGEXTEST(J1474,"(Gen_Alm|Enbl|Ind)"),_xlfn.REGEXREPLACE(J1474,"E?\d_\d\d_",""),J1474),"_?(Blade|Staysail)_Sht_Capt_Wnch_(PS|SB)_?","")),"\.","_"))</f>
        <v>$.Outer_Alm</v>
      </c>
      <c r="AA1474" s="12">
        <v>1</v>
      </c>
      <c r="AB1474" s="6" t="s">
        <v>197</v>
      </c>
      <c r="AC1474" s="12">
        <v>1336</v>
      </c>
      <c r="AJ1474" s="80"/>
      <c r="AM1474" s="114">
        <f t="shared" si="497"/>
        <v>1474</v>
      </c>
      <c r="AN1474" s="80"/>
      <c r="AO1474" s="80"/>
      <c r="AP1474" s="80"/>
      <c r="AQ1474" s="80"/>
      <c r="AR1474" s="127" t="s">
        <v>110</v>
      </c>
      <c r="AS1474" s="80"/>
      <c r="AT1474" s="7" t="s">
        <v>17</v>
      </c>
      <c r="AU1474" s="7"/>
      <c r="AV1474" s="165" t="s">
        <v>112</v>
      </c>
      <c r="AW1474" s="126" t="str">
        <f t="shared" si="498"/>
        <v>Please consult operation manual for more information</v>
      </c>
      <c r="AX1474" s="137"/>
      <c r="AY1474" s="147"/>
      <c r="AZ1474" s="167"/>
      <c r="BA1474" s="167"/>
      <c r="BB1474" s="147" t="str">
        <f t="shared" si="499"/>
        <v>1</v>
      </c>
      <c r="BC1474" s="168"/>
      <c r="BD1474" s="165"/>
      <c r="BE1474" s="165"/>
      <c r="BF1474" s="165"/>
      <c r="BG1474" s="165"/>
      <c r="BH1474" s="165"/>
      <c r="BI1474" s="165"/>
      <c r="BJ1474" s="165"/>
      <c r="BK1474" s="165"/>
      <c r="BL1474" s="165"/>
      <c r="BM1474" s="165"/>
      <c r="BN1474" s="165"/>
      <c r="BO1474" s="165"/>
      <c r="BP1474" s="165"/>
      <c r="BQ1474" s="165"/>
      <c r="BS1474" s="6"/>
      <c r="BT1474" s="11"/>
      <c r="BU1474" s="6"/>
      <c r="BV1474" s="6"/>
    </row>
    <row r="1475" spans="1:74" ht="15.75" x14ac:dyDescent="0.25">
      <c r="A1475" s="52" t="s">
        <v>11912</v>
      </c>
      <c r="B1475" s="56"/>
      <c r="C1475" s="7" t="s">
        <v>111</v>
      </c>
      <c r="D1475" s="7" t="s">
        <v>11914</v>
      </c>
      <c r="E1475" s="7"/>
      <c r="F1475" s="64"/>
      <c r="G1475" s="6"/>
      <c r="H1475" s="6"/>
      <c r="I1475" s="10" t="s">
        <v>110</v>
      </c>
      <c r="J1475" s="11" t="s">
        <v>12279</v>
      </c>
      <c r="K1475" s="194" t="s">
        <v>510</v>
      </c>
      <c r="L1475" s="176"/>
      <c r="M1475" s="176">
        <v>1000</v>
      </c>
      <c r="N1475" s="80" t="s">
        <v>11916</v>
      </c>
      <c r="O1475" s="162"/>
      <c r="P1475" s="80" t="s">
        <v>12280</v>
      </c>
      <c r="Q1475" s="80"/>
      <c r="R1475" s="80"/>
      <c r="S1475" s="163"/>
      <c r="T1475" s="213"/>
      <c r="U1475" s="162"/>
      <c r="V1475" s="164"/>
      <c r="W1475" s="12" t="str">
        <f t="shared" si="495"/>
        <v>Mqtt1</v>
      </c>
      <c r="X1475" s="196" t="s">
        <v>12281</v>
      </c>
      <c r="Y1475" s="6" t="str">
        <f t="shared" si="496"/>
        <v>marpower/280000-hydraulic-sail/feeder/staysail-sb</v>
      </c>
      <c r="Z1475" s="103" t="str">
        <f>IF(COUNTIF(N1475,"spare"),"","$."&amp;_xlfn.REGEXREPLACE(IF(X1475="",J1475,_xlfn.REGEXREPLACE(J1475,".*_Sht_(ps_|sb_)?feeder_","")),"\.","_"))</f>
        <v>$.Load_Alm</v>
      </c>
      <c r="AA1475" s="12">
        <v>1</v>
      </c>
      <c r="AB1475" s="6" t="s">
        <v>197</v>
      </c>
      <c r="AC1475" s="12">
        <v>1348</v>
      </c>
      <c r="AJ1475" s="80"/>
      <c r="AM1475" s="114">
        <f t="shared" si="497"/>
        <v>1475</v>
      </c>
      <c r="AN1475" s="80"/>
      <c r="AO1475" s="80"/>
      <c r="AP1475" s="80"/>
      <c r="AQ1475" s="80"/>
      <c r="AR1475" s="127" t="s">
        <v>110</v>
      </c>
      <c r="AS1475" s="80"/>
      <c r="AT1475" s="7" t="s">
        <v>17</v>
      </c>
      <c r="AU1475" s="7"/>
      <c r="AV1475" s="165" t="s">
        <v>112</v>
      </c>
      <c r="AW1475" s="126" t="str">
        <f t="shared" si="498"/>
        <v>Please consult operation manual for more information</v>
      </c>
      <c r="AX1475" s="137"/>
      <c r="AY1475" s="147"/>
      <c r="AZ1475" s="167"/>
      <c r="BA1475" s="167"/>
      <c r="BB1475" s="147" t="str">
        <f t="shared" si="499"/>
        <v>1</v>
      </c>
      <c r="BC1475" s="168"/>
      <c r="BD1475" s="165"/>
      <c r="BE1475" s="165"/>
      <c r="BF1475" s="165"/>
      <c r="BG1475" s="165"/>
      <c r="BH1475" s="165"/>
      <c r="BI1475" s="165"/>
      <c r="BJ1475" s="165"/>
      <c r="BK1475" s="165"/>
      <c r="BL1475" s="165"/>
      <c r="BM1475" s="165"/>
      <c r="BN1475" s="165"/>
      <c r="BO1475" s="165"/>
      <c r="BP1475" s="165"/>
      <c r="BQ1475" s="165"/>
      <c r="BS1475" s="6"/>
      <c r="BT1475" s="11"/>
      <c r="BU1475" s="6"/>
      <c r="BV1475" s="6"/>
    </row>
    <row r="1476" spans="1:74" ht="15.75" x14ac:dyDescent="0.25">
      <c r="A1476" s="52" t="s">
        <v>11912</v>
      </c>
      <c r="B1476" s="56"/>
      <c r="C1476" s="7" t="s">
        <v>111</v>
      </c>
      <c r="D1476" s="7" t="s">
        <v>11914</v>
      </c>
      <c r="E1476" s="7"/>
      <c r="F1476" s="64"/>
      <c r="G1476" s="6"/>
      <c r="H1476" s="6"/>
      <c r="I1476" s="10" t="s">
        <v>110</v>
      </c>
      <c r="J1476" s="11" t="s">
        <v>12282</v>
      </c>
      <c r="K1476" s="194" t="s">
        <v>510</v>
      </c>
      <c r="L1476" s="176"/>
      <c r="M1476" s="176">
        <v>1000</v>
      </c>
      <c r="N1476" s="80" t="s">
        <v>11916</v>
      </c>
      <c r="O1476" s="162"/>
      <c r="P1476" s="80" t="s">
        <v>12283</v>
      </c>
      <c r="Q1476" s="80"/>
      <c r="R1476" s="80"/>
      <c r="S1476" s="163"/>
      <c r="T1476" s="213"/>
      <c r="U1476" s="162"/>
      <c r="V1476" s="164"/>
      <c r="W1476" s="12" t="str">
        <f t="shared" si="495"/>
        <v>Mqtt1</v>
      </c>
      <c r="X1476" s="196" t="s">
        <v>12165</v>
      </c>
      <c r="Y1476" s="6" t="str">
        <f t="shared" si="496"/>
        <v>marpower/280000-hydraulic-sail/deck-winch-1130/sb</v>
      </c>
      <c r="Z1476" s="103" t="str">
        <f>IF(COUNTIF(N1476,"spare"),"","$."&amp;_xlfn.REGEXREPLACE(IF(X1476="",J1476,_xlfn.REGEXREPLACE(IF(_xlfn.REGEXTEST(J1476,"(Gen_Alm|Enbl|Ind)"),_xlfn.REGEXREPLACE(J1476,"E?\d_\d\d_",""),J1476),"_?Dck_Wnch_(SB|PS)","")),"\.","_"))</f>
        <v>$.Enbl_Stat_HMI_Main_Mst_Fwd</v>
      </c>
      <c r="AA1476" s="12">
        <v>1</v>
      </c>
      <c r="AB1476" s="6" t="s">
        <v>197</v>
      </c>
      <c r="AC1476" s="12">
        <v>1350</v>
      </c>
      <c r="AJ1476" s="80"/>
      <c r="AM1476" s="114" t="str">
        <f t="shared" si="497"/>
        <v/>
      </c>
      <c r="AN1476" s="80"/>
      <c r="AO1476" s="80"/>
      <c r="AP1476" s="80"/>
      <c r="AQ1476" s="80"/>
      <c r="AR1476" s="127"/>
      <c r="AS1476" s="80"/>
      <c r="AT1476" s="7"/>
      <c r="AU1476" s="7"/>
      <c r="AV1476" s="165"/>
      <c r="AW1476" s="126" t="str">
        <f t="shared" si="498"/>
        <v/>
      </c>
      <c r="AX1476" s="137"/>
      <c r="AY1476" s="147"/>
      <c r="AZ1476" s="167"/>
      <c r="BA1476" s="167"/>
      <c r="BB1476" s="147" t="str">
        <f t="shared" si="499"/>
        <v/>
      </c>
      <c r="BC1476" s="168"/>
      <c r="BD1476" s="165"/>
      <c r="BE1476" s="165"/>
      <c r="BF1476" s="165"/>
      <c r="BG1476" s="165"/>
      <c r="BH1476" s="165"/>
      <c r="BI1476" s="165"/>
      <c r="BJ1476" s="165"/>
      <c r="BK1476" s="165"/>
      <c r="BL1476" s="165"/>
      <c r="BM1476" s="165"/>
      <c r="BN1476" s="165"/>
      <c r="BO1476" s="165"/>
      <c r="BP1476" s="165"/>
      <c r="BQ1476" s="165"/>
      <c r="BS1476" s="6"/>
      <c r="BT1476" s="11"/>
      <c r="BU1476" s="6"/>
      <c r="BV1476" s="6"/>
    </row>
    <row r="1477" spans="1:74" ht="15.75" x14ac:dyDescent="0.25">
      <c r="A1477" s="52" t="s">
        <v>11912</v>
      </c>
      <c r="B1477" s="56"/>
      <c r="C1477" s="7" t="s">
        <v>111</v>
      </c>
      <c r="D1477" s="7" t="s">
        <v>11914</v>
      </c>
      <c r="E1477" s="7"/>
      <c r="F1477" s="64"/>
      <c r="G1477" s="6"/>
      <c r="H1477" s="6"/>
      <c r="I1477" s="10" t="s">
        <v>110</v>
      </c>
      <c r="J1477" s="11" t="s">
        <v>12284</v>
      </c>
      <c r="K1477" s="194" t="s">
        <v>510</v>
      </c>
      <c r="L1477" s="176"/>
      <c r="M1477" s="176">
        <v>1000</v>
      </c>
      <c r="N1477" s="80" t="s">
        <v>11916</v>
      </c>
      <c r="O1477" s="162"/>
      <c r="P1477" s="80" t="s">
        <v>12285</v>
      </c>
      <c r="Q1477" s="80"/>
      <c r="R1477" s="80"/>
      <c r="S1477" s="163"/>
      <c r="T1477" s="213"/>
      <c r="U1477" s="162"/>
      <c r="V1477" s="164"/>
      <c r="W1477" s="12" t="str">
        <f t="shared" si="495"/>
        <v>Mqtt1</v>
      </c>
      <c r="X1477" s="196" t="s">
        <v>12165</v>
      </c>
      <c r="Y1477" s="6" t="str">
        <f t="shared" si="496"/>
        <v>marpower/280000-hydraulic-sail/deck-winch-1130/sb</v>
      </c>
      <c r="Z1477" s="103" t="str">
        <f>IF(COUNTIF(N1477,"spare"),"","$."&amp;_xlfn.REGEXREPLACE(IF(X1477="",J1477,_xlfn.REGEXREPLACE(IF(_xlfn.REGEXTEST(J1477,"(Gen_Alm|Enbl|Ind)"),_xlfn.REGEXREPLACE(J1477,"E?\d_\d\d_",""),J1477),"_?Dck_Wnch_(SB|PS)","")),"\.","_"))</f>
        <v>$.Gen_Alm_Main_Mst_Fwd</v>
      </c>
      <c r="AA1477" s="12">
        <v>1</v>
      </c>
      <c r="AB1477" s="6" t="s">
        <v>197</v>
      </c>
      <c r="AC1477" s="12">
        <v>1353</v>
      </c>
      <c r="AJ1477" s="80"/>
      <c r="AM1477" s="114">
        <f t="shared" si="497"/>
        <v>1477</v>
      </c>
      <c r="AN1477" s="80"/>
      <c r="AO1477" s="80"/>
      <c r="AP1477" s="80"/>
      <c r="AQ1477" s="80"/>
      <c r="AR1477" s="127" t="s">
        <v>110</v>
      </c>
      <c r="AS1477" s="80"/>
      <c r="AT1477" s="7" t="s">
        <v>17</v>
      </c>
      <c r="AU1477" s="7"/>
      <c r="AV1477" s="165" t="s">
        <v>112</v>
      </c>
      <c r="AW1477" s="126" t="str">
        <f t="shared" si="498"/>
        <v>Please consult operation manual for more information</v>
      </c>
      <c r="AX1477" s="137"/>
      <c r="AY1477" s="147"/>
      <c r="AZ1477" s="167"/>
      <c r="BA1477" s="167"/>
      <c r="BB1477" s="147" t="str">
        <f t="shared" si="499"/>
        <v>1</v>
      </c>
      <c r="BC1477" s="168"/>
      <c r="BD1477" s="165"/>
      <c r="BE1477" s="165"/>
      <c r="BF1477" s="165"/>
      <c r="BG1477" s="165"/>
      <c r="BH1477" s="165"/>
      <c r="BI1477" s="165"/>
      <c r="BJ1477" s="165"/>
      <c r="BK1477" s="165"/>
      <c r="BL1477" s="165"/>
      <c r="BM1477" s="165"/>
      <c r="BN1477" s="165"/>
      <c r="BO1477" s="165"/>
      <c r="BP1477" s="165"/>
      <c r="BQ1477" s="165"/>
      <c r="BS1477" s="6"/>
      <c r="BT1477" s="11"/>
      <c r="BU1477" s="6"/>
      <c r="BV1477" s="6"/>
    </row>
    <row r="1478" spans="1:74" ht="15.75" x14ac:dyDescent="0.25">
      <c r="A1478" s="52" t="s">
        <v>11912</v>
      </c>
      <c r="B1478" s="56"/>
      <c r="C1478" s="7" t="s">
        <v>111</v>
      </c>
      <c r="D1478" s="7" t="s">
        <v>11914</v>
      </c>
      <c r="E1478" s="7"/>
      <c r="F1478" s="64"/>
      <c r="G1478" s="6"/>
      <c r="H1478" s="6"/>
      <c r="I1478" s="10" t="s">
        <v>110</v>
      </c>
      <c r="J1478" s="11" t="s">
        <v>12286</v>
      </c>
      <c r="K1478" s="194" t="s">
        <v>510</v>
      </c>
      <c r="L1478" s="176"/>
      <c r="M1478" s="176">
        <v>1000</v>
      </c>
      <c r="N1478" s="80" t="s">
        <v>11916</v>
      </c>
      <c r="O1478" s="162"/>
      <c r="P1478" s="80" t="s">
        <v>12287</v>
      </c>
      <c r="Q1478" s="80"/>
      <c r="R1478" s="80"/>
      <c r="S1478" s="163"/>
      <c r="T1478" s="213"/>
      <c r="U1478" s="162"/>
      <c r="V1478" s="164"/>
      <c r="W1478" s="12" t="str">
        <f t="shared" si="495"/>
        <v>Mqtt1</v>
      </c>
      <c r="X1478" s="196" t="s">
        <v>12165</v>
      </c>
      <c r="Y1478" s="6" t="str">
        <f t="shared" si="496"/>
        <v>marpower/280000-hydraulic-sail/deck-winch-1130/sb</v>
      </c>
      <c r="Z1478" s="103" t="str">
        <f>IF(COUNTIF(N1478,"spare"),"","$."&amp;_xlfn.REGEXREPLACE(IF(X1478="",J1478,_xlfn.REGEXREPLACE(IF(_xlfn.REGEXTEST(J1478,"(Gen_Alm|Enbl|Ind)"),_xlfn.REGEXREPLACE(J1478,"E?\d_\d\d_",""),J1478),"_?Dck_Wnch_(SB|PS)","")),"\.","_"))</f>
        <v>$.Enbl_Stat_HMI_Main_Mst_Aft</v>
      </c>
      <c r="AA1478" s="12">
        <v>1</v>
      </c>
      <c r="AB1478" s="6" t="s">
        <v>197</v>
      </c>
      <c r="AC1478" s="12">
        <v>1360</v>
      </c>
      <c r="AJ1478" s="80"/>
      <c r="AM1478" s="114" t="str">
        <f t="shared" si="497"/>
        <v/>
      </c>
      <c r="AN1478" s="80"/>
      <c r="AO1478" s="80"/>
      <c r="AP1478" s="80"/>
      <c r="AQ1478" s="80"/>
      <c r="AR1478" s="127"/>
      <c r="AS1478" s="80"/>
      <c r="AT1478" s="7"/>
      <c r="AU1478" s="7"/>
      <c r="AV1478" s="165"/>
      <c r="AW1478" s="126" t="str">
        <f t="shared" si="498"/>
        <v/>
      </c>
      <c r="AX1478" s="137"/>
      <c r="AY1478" s="147"/>
      <c r="AZ1478" s="167"/>
      <c r="BA1478" s="167"/>
      <c r="BB1478" s="147" t="str">
        <f t="shared" si="499"/>
        <v/>
      </c>
      <c r="BC1478" s="168"/>
      <c r="BD1478" s="165"/>
      <c r="BE1478" s="165"/>
      <c r="BF1478" s="165"/>
      <c r="BG1478" s="165"/>
      <c r="BH1478" s="165"/>
      <c r="BI1478" s="165"/>
      <c r="BJ1478" s="165"/>
      <c r="BK1478" s="165"/>
      <c r="BL1478" s="165"/>
      <c r="BM1478" s="165"/>
      <c r="BN1478" s="165"/>
      <c r="BO1478" s="165"/>
      <c r="BP1478" s="165"/>
      <c r="BQ1478" s="165"/>
      <c r="BS1478" s="6"/>
      <c r="BT1478" s="11"/>
      <c r="BU1478" s="6"/>
      <c r="BV1478" s="6"/>
    </row>
    <row r="1479" spans="1:74" ht="15.75" x14ac:dyDescent="0.25">
      <c r="A1479" s="52" t="s">
        <v>11912</v>
      </c>
      <c r="B1479" s="56"/>
      <c r="C1479" s="7" t="s">
        <v>111</v>
      </c>
      <c r="D1479" s="7" t="s">
        <v>11914</v>
      </c>
      <c r="E1479" s="7"/>
      <c r="F1479" s="64"/>
      <c r="G1479" s="6"/>
      <c r="H1479" s="6"/>
      <c r="I1479" s="10" t="s">
        <v>110</v>
      </c>
      <c r="J1479" s="11" t="s">
        <v>12288</v>
      </c>
      <c r="K1479" s="194" t="s">
        <v>510</v>
      </c>
      <c r="L1479" s="176"/>
      <c r="M1479" s="176">
        <v>1000</v>
      </c>
      <c r="N1479" s="80" t="s">
        <v>11916</v>
      </c>
      <c r="O1479" s="162"/>
      <c r="P1479" s="80" t="s">
        <v>12289</v>
      </c>
      <c r="Q1479" s="80"/>
      <c r="R1479" s="80"/>
      <c r="S1479" s="163"/>
      <c r="T1479" s="213"/>
      <c r="U1479" s="162"/>
      <c r="V1479" s="164"/>
      <c r="W1479" s="12" t="str">
        <f t="shared" si="495"/>
        <v>Mqtt1</v>
      </c>
      <c r="X1479" s="196" t="s">
        <v>12165</v>
      </c>
      <c r="Y1479" s="6" t="str">
        <f t="shared" si="496"/>
        <v>marpower/280000-hydraulic-sail/deck-winch-1130/sb</v>
      </c>
      <c r="Z1479" s="103" t="str">
        <f>IF(COUNTIF(N1479,"spare"),"","$."&amp;_xlfn.REGEXREPLACE(IF(X1479="",J1479,_xlfn.REGEXREPLACE(IF(_xlfn.REGEXTEST(J1479,"(Gen_Alm|Enbl|Ind)"),_xlfn.REGEXREPLACE(J1479,"E?\d_\d\d_",""),J1479),"_?Dck_Wnch_(SB|PS)","")),"\.","_"))</f>
        <v>$.Gen_Alm_Main_Mst_Aft</v>
      </c>
      <c r="AA1479" s="12">
        <v>1</v>
      </c>
      <c r="AB1479" s="6" t="s">
        <v>197</v>
      </c>
      <c r="AC1479" s="12">
        <v>1363</v>
      </c>
      <c r="AJ1479" s="80"/>
      <c r="AM1479" s="114">
        <f t="shared" si="497"/>
        <v>1479</v>
      </c>
      <c r="AN1479" s="80"/>
      <c r="AO1479" s="80"/>
      <c r="AP1479" s="80"/>
      <c r="AQ1479" s="80"/>
      <c r="AR1479" s="127" t="s">
        <v>110</v>
      </c>
      <c r="AS1479" s="80"/>
      <c r="AT1479" s="7" t="s">
        <v>17</v>
      </c>
      <c r="AU1479" s="7"/>
      <c r="AV1479" s="165" t="s">
        <v>112</v>
      </c>
      <c r="AW1479" s="126" t="str">
        <f t="shared" si="498"/>
        <v>Please consult operation manual for more information</v>
      </c>
      <c r="AX1479" s="137"/>
      <c r="AY1479" s="147"/>
      <c r="AZ1479" s="167"/>
      <c r="BA1479" s="167"/>
      <c r="BB1479" s="147" t="str">
        <f t="shared" si="499"/>
        <v>1</v>
      </c>
      <c r="BC1479" s="168"/>
      <c r="BD1479" s="165"/>
      <c r="BE1479" s="165"/>
      <c r="BF1479" s="165"/>
      <c r="BG1479" s="165"/>
      <c r="BH1479" s="165"/>
      <c r="BI1479" s="165"/>
      <c r="BJ1479" s="165"/>
      <c r="BK1479" s="165"/>
      <c r="BL1479" s="165"/>
      <c r="BM1479" s="165"/>
      <c r="BN1479" s="165"/>
      <c r="BO1479" s="165"/>
      <c r="BP1479" s="165"/>
      <c r="BQ1479" s="165"/>
      <c r="BS1479" s="6"/>
      <c r="BT1479" s="11"/>
      <c r="BU1479" s="6"/>
      <c r="BV1479" s="6"/>
    </row>
    <row r="1480" spans="1:74" ht="15.75" x14ac:dyDescent="0.25">
      <c r="A1480" s="52" t="s">
        <v>11912</v>
      </c>
      <c r="B1480" s="56"/>
      <c r="C1480" s="7" t="s">
        <v>111</v>
      </c>
      <c r="D1480" s="7" t="s">
        <v>11914</v>
      </c>
      <c r="E1480" s="7"/>
      <c r="F1480" s="64"/>
      <c r="G1480" s="6"/>
      <c r="H1480" s="6"/>
      <c r="I1480" s="10" t="s">
        <v>110</v>
      </c>
      <c r="J1480" s="11" t="s">
        <v>12290</v>
      </c>
      <c r="K1480" s="194" t="s">
        <v>510</v>
      </c>
      <c r="L1480" s="176"/>
      <c r="M1480" s="176">
        <v>1000</v>
      </c>
      <c r="N1480" s="80" t="s">
        <v>11916</v>
      </c>
      <c r="O1480" s="162"/>
      <c r="P1480" s="80" t="s">
        <v>12291</v>
      </c>
      <c r="Q1480" s="80"/>
      <c r="R1480" s="80"/>
      <c r="S1480" s="163"/>
      <c r="T1480" s="213"/>
      <c r="U1480" s="162"/>
      <c r="V1480" s="164"/>
      <c r="W1480" s="12" t="str">
        <f t="shared" si="495"/>
        <v>Mqtt1</v>
      </c>
      <c r="X1480" s="196" t="s">
        <v>12292</v>
      </c>
      <c r="Y1480" s="6" t="str">
        <f t="shared" si="496"/>
        <v>marpower/280000-hydraulic-sail/deck-winch-1145/sb</v>
      </c>
      <c r="Z1480" s="103" t="str">
        <f>IF(COUNTIF(N1480,"spare"),"","$."&amp;_xlfn.REGEXREPLACE(IF(X1480="",J1480,_xlfn.REGEXREPLACE(IF(_xlfn.REGEXTEST(J1480,"(Gen_Alm|Enbl|Ind)"),_xlfn.REGEXREPLACE(J1480,"E?\d_\d\d_",""),J1480),"_?Prim_Dck_Wnch_(SB|PS)_?","")),"\.","_"))</f>
        <v>$.Enbl_Stat_HMI</v>
      </c>
      <c r="AA1480" s="12">
        <v>1</v>
      </c>
      <c r="AB1480" s="6" t="s">
        <v>197</v>
      </c>
      <c r="AC1480" s="12">
        <v>1380</v>
      </c>
      <c r="AJ1480" s="80"/>
      <c r="AM1480" s="114" t="str">
        <f t="shared" si="497"/>
        <v/>
      </c>
      <c r="AN1480" s="80"/>
      <c r="AO1480" s="80"/>
      <c r="AP1480" s="80"/>
      <c r="AQ1480" s="80"/>
      <c r="AR1480" s="127"/>
      <c r="AS1480" s="80"/>
      <c r="AT1480" s="7"/>
      <c r="AU1480" s="7"/>
      <c r="AV1480" s="165"/>
      <c r="AW1480" s="126" t="str">
        <f t="shared" si="498"/>
        <v/>
      </c>
      <c r="AX1480" s="137"/>
      <c r="AY1480" s="147"/>
      <c r="AZ1480" s="167"/>
      <c r="BA1480" s="167"/>
      <c r="BB1480" s="147" t="str">
        <f t="shared" si="499"/>
        <v/>
      </c>
      <c r="BC1480" s="168"/>
      <c r="BD1480" s="165"/>
      <c r="BE1480" s="165"/>
      <c r="BF1480" s="165"/>
      <c r="BG1480" s="165"/>
      <c r="BH1480" s="165"/>
      <c r="BI1480" s="165"/>
      <c r="BJ1480" s="165"/>
      <c r="BK1480" s="165"/>
      <c r="BL1480" s="165"/>
      <c r="BM1480" s="165"/>
      <c r="BN1480" s="165"/>
      <c r="BO1480" s="165"/>
      <c r="BP1480" s="165"/>
      <c r="BQ1480" s="165"/>
      <c r="BS1480" s="6"/>
      <c r="BT1480" s="11"/>
      <c r="BU1480" s="6"/>
      <c r="BV1480" s="6"/>
    </row>
    <row r="1481" spans="1:74" ht="15.75" x14ac:dyDescent="0.25">
      <c r="A1481" s="52" t="s">
        <v>11912</v>
      </c>
      <c r="B1481" s="56"/>
      <c r="C1481" s="7" t="s">
        <v>111</v>
      </c>
      <c r="D1481" s="7" t="s">
        <v>11914</v>
      </c>
      <c r="E1481" s="7"/>
      <c r="F1481" s="64"/>
      <c r="G1481" s="6"/>
      <c r="H1481" s="6"/>
      <c r="I1481" s="10" t="s">
        <v>110</v>
      </c>
      <c r="J1481" s="11" t="s">
        <v>12293</v>
      </c>
      <c r="K1481" s="194" t="s">
        <v>510</v>
      </c>
      <c r="L1481" s="176"/>
      <c r="M1481" s="176">
        <v>1000</v>
      </c>
      <c r="N1481" s="80" t="s">
        <v>11916</v>
      </c>
      <c r="O1481" s="162"/>
      <c r="P1481" s="80" t="s">
        <v>12294</v>
      </c>
      <c r="Q1481" s="80"/>
      <c r="R1481" s="80"/>
      <c r="S1481" s="163"/>
      <c r="T1481" s="213"/>
      <c r="U1481" s="162"/>
      <c r="V1481" s="164"/>
      <c r="W1481" s="12" t="str">
        <f t="shared" si="495"/>
        <v>Mqtt1</v>
      </c>
      <c r="X1481" s="196" t="s">
        <v>12292</v>
      </c>
      <c r="Y1481" s="6" t="str">
        <f t="shared" si="496"/>
        <v>marpower/280000-hydraulic-sail/deck-winch-1145/sb</v>
      </c>
      <c r="Z1481" s="103" t="str">
        <f>IF(COUNTIF(N1481,"spare"),"","$."&amp;_xlfn.REGEXREPLACE(IF(X1481="",J1481,_xlfn.REGEXREPLACE(IF(_xlfn.REGEXTEST(J1481,"(Gen_Alm|Enbl|Ind)"),_xlfn.REGEXREPLACE(J1481,"E?\d_\d\d_",""),J1481),"_?Prim_Dck_Wnch_(SB|PS)_?","")),"\.","_"))</f>
        <v>$.Gen_Alm</v>
      </c>
      <c r="AA1481" s="12">
        <v>1</v>
      </c>
      <c r="AB1481" s="6" t="s">
        <v>197</v>
      </c>
      <c r="AC1481" s="12">
        <v>1383</v>
      </c>
      <c r="AJ1481" s="80"/>
      <c r="AM1481" s="114">
        <f t="shared" si="497"/>
        <v>1481</v>
      </c>
      <c r="AN1481" s="80"/>
      <c r="AO1481" s="80"/>
      <c r="AP1481" s="80"/>
      <c r="AQ1481" s="80"/>
      <c r="AR1481" s="127" t="s">
        <v>110</v>
      </c>
      <c r="AS1481" s="80"/>
      <c r="AT1481" s="7" t="s">
        <v>17</v>
      </c>
      <c r="AU1481" s="7"/>
      <c r="AV1481" s="165" t="s">
        <v>112</v>
      </c>
      <c r="AW1481" s="126" t="str">
        <f t="shared" si="498"/>
        <v>Please consult operation manual for more information</v>
      </c>
      <c r="AX1481" s="137"/>
      <c r="AY1481" s="147"/>
      <c r="AZ1481" s="167"/>
      <c r="BA1481" s="167"/>
      <c r="BB1481" s="147" t="str">
        <f t="shared" si="499"/>
        <v>1</v>
      </c>
      <c r="BC1481" s="168"/>
      <c r="BD1481" s="165"/>
      <c r="BE1481" s="165"/>
      <c r="BF1481" s="165"/>
      <c r="BG1481" s="165"/>
      <c r="BH1481" s="165"/>
      <c r="BI1481" s="165"/>
      <c r="BJ1481" s="165"/>
      <c r="BK1481" s="165"/>
      <c r="BL1481" s="165"/>
      <c r="BM1481" s="165"/>
      <c r="BN1481" s="165"/>
      <c r="BO1481" s="165"/>
      <c r="BP1481" s="165"/>
      <c r="BQ1481" s="165"/>
      <c r="BS1481" s="6"/>
      <c r="BT1481" s="11"/>
      <c r="BU1481" s="6"/>
      <c r="BV1481" s="6"/>
    </row>
    <row r="1482" spans="1:74" ht="15.75" x14ac:dyDescent="0.25">
      <c r="A1482" s="52" t="s">
        <v>11912</v>
      </c>
      <c r="B1482" s="56"/>
      <c r="C1482" s="7" t="s">
        <v>111</v>
      </c>
      <c r="D1482" s="7" t="s">
        <v>11914</v>
      </c>
      <c r="E1482" s="7"/>
      <c r="F1482" s="64"/>
      <c r="G1482" s="6"/>
      <c r="H1482" s="6"/>
      <c r="I1482" s="10" t="s">
        <v>110</v>
      </c>
      <c r="J1482" s="11" t="s">
        <v>12295</v>
      </c>
      <c r="K1482" s="194" t="s">
        <v>510</v>
      </c>
      <c r="L1482" s="176"/>
      <c r="M1482" s="176">
        <v>1000</v>
      </c>
      <c r="N1482" s="80" t="s">
        <v>11916</v>
      </c>
      <c r="O1482" s="162"/>
      <c r="P1482" s="80" t="s">
        <v>12296</v>
      </c>
      <c r="Q1482" s="80"/>
      <c r="R1482" s="80"/>
      <c r="S1482" s="163"/>
      <c r="T1482" s="213"/>
      <c r="U1482" s="162"/>
      <c r="V1482" s="164"/>
      <c r="W1482" s="12" t="str">
        <f t="shared" si="495"/>
        <v>Mqtt1</v>
      </c>
      <c r="X1482" s="196" t="s">
        <v>12292</v>
      </c>
      <c r="Y1482" s="6" t="str">
        <f t="shared" si="496"/>
        <v>marpower/280000-hydraulic-sail/deck-winch-1145/sb</v>
      </c>
      <c r="Z1482" s="103" t="str">
        <f>IF(COUNTIF(N1482,"spare"),"","$."&amp;_xlfn.REGEXREPLACE(IF(X1482="",J1482,_xlfn.REGEXREPLACE(IF(_xlfn.REGEXTEST(J1482,"(Gen_Alm|Enbl|Ind)"),_xlfn.REGEXREPLACE(J1482,"E?\d_\d\d_",""),J1482),"_?Prim_Dck_Wnch_(SB|PS)_?","")),"\.","_"))</f>
        <v>$.Load_Alm</v>
      </c>
      <c r="AA1482" s="12">
        <v>1</v>
      </c>
      <c r="AB1482" s="6" t="s">
        <v>197</v>
      </c>
      <c r="AC1482" s="12">
        <v>1388</v>
      </c>
      <c r="AJ1482" s="80"/>
      <c r="AM1482" s="114">
        <f t="shared" si="497"/>
        <v>1482</v>
      </c>
      <c r="AN1482" s="80"/>
      <c r="AO1482" s="80"/>
      <c r="AP1482" s="80"/>
      <c r="AQ1482" s="80"/>
      <c r="AR1482" s="127" t="s">
        <v>110</v>
      </c>
      <c r="AS1482" s="80"/>
      <c r="AT1482" s="7" t="s">
        <v>17</v>
      </c>
      <c r="AU1482" s="7"/>
      <c r="AV1482" s="165" t="s">
        <v>112</v>
      </c>
      <c r="AW1482" s="126" t="str">
        <f t="shared" si="498"/>
        <v>Please consult operation manual for more information</v>
      </c>
      <c r="AX1482" s="137"/>
      <c r="AY1482" s="147"/>
      <c r="AZ1482" s="167"/>
      <c r="BA1482" s="167"/>
      <c r="BB1482" s="147" t="str">
        <f t="shared" si="499"/>
        <v>1</v>
      </c>
      <c r="BC1482" s="168"/>
      <c r="BD1482" s="165"/>
      <c r="BE1482" s="165"/>
      <c r="BF1482" s="165"/>
      <c r="BG1482" s="165"/>
      <c r="BH1482" s="165"/>
      <c r="BI1482" s="165"/>
      <c r="BJ1482" s="165"/>
      <c r="BK1482" s="165"/>
      <c r="BL1482" s="165"/>
      <c r="BM1482" s="165"/>
      <c r="BN1482" s="165"/>
      <c r="BO1482" s="165"/>
      <c r="BP1482" s="165"/>
      <c r="BQ1482" s="165"/>
      <c r="BS1482" s="6"/>
      <c r="BT1482" s="11"/>
      <c r="BU1482" s="6"/>
      <c r="BV1482" s="6"/>
    </row>
    <row r="1483" spans="1:74" ht="15.75" x14ac:dyDescent="0.25">
      <c r="A1483" s="52" t="s">
        <v>11912</v>
      </c>
      <c r="B1483" s="56"/>
      <c r="C1483" s="7" t="s">
        <v>111</v>
      </c>
      <c r="D1483" s="7" t="s">
        <v>11914</v>
      </c>
      <c r="E1483" s="7"/>
      <c r="F1483" s="64"/>
      <c r="G1483" s="6"/>
      <c r="H1483" s="6"/>
      <c r="I1483" s="10" t="s">
        <v>110</v>
      </c>
      <c r="J1483" s="11" t="s">
        <v>12297</v>
      </c>
      <c r="K1483" s="194" t="s">
        <v>510</v>
      </c>
      <c r="L1483" s="176"/>
      <c r="M1483" s="176">
        <v>1000</v>
      </c>
      <c r="N1483" s="80" t="s">
        <v>11916</v>
      </c>
      <c r="O1483" s="162"/>
      <c r="P1483" s="80" t="s">
        <v>12298</v>
      </c>
      <c r="Q1483" s="80"/>
      <c r="R1483" s="80"/>
      <c r="S1483" s="163"/>
      <c r="T1483" s="213"/>
      <c r="U1483" s="162"/>
      <c r="V1483" s="164"/>
      <c r="W1483" s="12" t="str">
        <f t="shared" si="495"/>
        <v>Mqtt1</v>
      </c>
      <c r="X1483" s="196" t="s">
        <v>12299</v>
      </c>
      <c r="Y1483" s="6" t="str">
        <f t="shared" si="496"/>
        <v>marpower/280000-hydraulic-sail/captive-winch-runner/main-ps</v>
      </c>
      <c r="Z1483" s="103" t="str">
        <f t="shared" ref="Z1483:Z1494" si="503">IF(COUNTIF(N1483,"spare"),"","$."&amp;_xlfn.REGEXREPLACE(IF(X1483="",J1483,_xlfn.REGEXREPLACE(IF(_xlfn.REGEXTEST(J1483,"(Gen_Alm|Enbl|Ind)"),_xlfn.REGEXREPLACE(J1483,"E?\d_\d\d_",""),J1483),"_?M(ain|iz)_Run_Capt_Wnch_(PS|SB)_?","")),"\.","_"))</f>
        <v>$.Enbl_Stat_HMI</v>
      </c>
      <c r="AA1483" s="12">
        <v>1</v>
      </c>
      <c r="AB1483" s="6" t="s">
        <v>197</v>
      </c>
      <c r="AC1483" s="12">
        <v>1410</v>
      </c>
      <c r="AJ1483" s="80"/>
      <c r="AM1483" s="114" t="str">
        <f t="shared" si="497"/>
        <v/>
      </c>
      <c r="AN1483" s="80"/>
      <c r="AO1483" s="80"/>
      <c r="AP1483" s="80"/>
      <c r="AQ1483" s="80"/>
      <c r="AR1483" s="127"/>
      <c r="AS1483" s="80"/>
      <c r="AT1483" s="7"/>
      <c r="AU1483" s="7"/>
      <c r="AV1483" s="165"/>
      <c r="AW1483" s="126" t="str">
        <f t="shared" si="498"/>
        <v/>
      </c>
      <c r="AX1483" s="137"/>
      <c r="AY1483" s="147"/>
      <c r="AZ1483" s="167"/>
      <c r="BA1483" s="167"/>
      <c r="BB1483" s="147" t="str">
        <f t="shared" si="499"/>
        <v/>
      </c>
      <c r="BC1483" s="168"/>
      <c r="BD1483" s="165"/>
      <c r="BE1483" s="165"/>
      <c r="BF1483" s="165"/>
      <c r="BG1483" s="165"/>
      <c r="BH1483" s="165"/>
      <c r="BI1483" s="165"/>
      <c r="BJ1483" s="165"/>
      <c r="BK1483" s="165"/>
      <c r="BL1483" s="165"/>
      <c r="BM1483" s="165"/>
      <c r="BN1483" s="165"/>
      <c r="BO1483" s="165"/>
      <c r="BP1483" s="165"/>
      <c r="BQ1483" s="165"/>
      <c r="BS1483" s="6"/>
      <c r="BT1483" s="11"/>
      <c r="BU1483" s="6"/>
      <c r="BV1483" s="6"/>
    </row>
    <row r="1484" spans="1:74" ht="15.75" x14ac:dyDescent="0.25">
      <c r="A1484" s="52" t="s">
        <v>11912</v>
      </c>
      <c r="B1484" s="56"/>
      <c r="C1484" s="7" t="s">
        <v>111</v>
      </c>
      <c r="D1484" s="7" t="s">
        <v>11914</v>
      </c>
      <c r="E1484" s="7"/>
      <c r="F1484" s="64"/>
      <c r="G1484" s="6"/>
      <c r="H1484" s="6"/>
      <c r="I1484" s="10" t="s">
        <v>110</v>
      </c>
      <c r="J1484" s="11" t="s">
        <v>12300</v>
      </c>
      <c r="K1484" s="194" t="s">
        <v>510</v>
      </c>
      <c r="L1484" s="176"/>
      <c r="M1484" s="176">
        <v>1000</v>
      </c>
      <c r="N1484" s="80" t="s">
        <v>11916</v>
      </c>
      <c r="O1484" s="162"/>
      <c r="P1484" s="80" t="s">
        <v>12301</v>
      </c>
      <c r="Q1484" s="80"/>
      <c r="R1484" s="80"/>
      <c r="S1484" s="163"/>
      <c r="T1484" s="213"/>
      <c r="U1484" s="162"/>
      <c r="V1484" s="164"/>
      <c r="W1484" s="12" t="str">
        <f t="shared" si="495"/>
        <v>Mqtt1</v>
      </c>
      <c r="X1484" s="196" t="s">
        <v>12299</v>
      </c>
      <c r="Y1484" s="6" t="str">
        <f t="shared" si="496"/>
        <v>marpower/280000-hydraulic-sail/captive-winch-runner/main-ps</v>
      </c>
      <c r="Z1484" s="103" t="str">
        <f t="shared" si="503"/>
        <v>$.Gen_Alm</v>
      </c>
      <c r="AA1484" s="12">
        <v>1</v>
      </c>
      <c r="AB1484" s="6" t="s">
        <v>197</v>
      </c>
      <c r="AC1484" s="12">
        <v>1413</v>
      </c>
      <c r="AJ1484" s="80"/>
      <c r="AM1484" s="114">
        <f t="shared" si="497"/>
        <v>1484</v>
      </c>
      <c r="AN1484" s="80"/>
      <c r="AO1484" s="80"/>
      <c r="AP1484" s="80"/>
      <c r="AQ1484" s="80"/>
      <c r="AR1484" s="127" t="s">
        <v>110</v>
      </c>
      <c r="AS1484" s="80"/>
      <c r="AT1484" s="7" t="s">
        <v>17</v>
      </c>
      <c r="AU1484" s="7"/>
      <c r="AV1484" s="165" t="s">
        <v>112</v>
      </c>
      <c r="AW1484" s="126" t="str">
        <f t="shared" si="498"/>
        <v>Please consult operation manual for more information</v>
      </c>
      <c r="AX1484" s="137"/>
      <c r="AY1484" s="147"/>
      <c r="AZ1484" s="167"/>
      <c r="BA1484" s="167"/>
      <c r="BB1484" s="147" t="str">
        <f t="shared" si="499"/>
        <v>1</v>
      </c>
      <c r="BC1484" s="168"/>
      <c r="BD1484" s="165"/>
      <c r="BE1484" s="165"/>
      <c r="BF1484" s="165"/>
      <c r="BG1484" s="165"/>
      <c r="BH1484" s="165"/>
      <c r="BI1484" s="165"/>
      <c r="BJ1484" s="165"/>
      <c r="BK1484" s="165"/>
      <c r="BL1484" s="165"/>
      <c r="BM1484" s="165"/>
      <c r="BN1484" s="165"/>
      <c r="BO1484" s="165"/>
      <c r="BP1484" s="165"/>
      <c r="BQ1484" s="165"/>
      <c r="BS1484" s="6"/>
      <c r="BT1484" s="11"/>
      <c r="BU1484" s="6"/>
      <c r="BV1484" s="6"/>
    </row>
    <row r="1485" spans="1:74" ht="15.75" x14ac:dyDescent="0.25">
      <c r="A1485" s="52" t="s">
        <v>11912</v>
      </c>
      <c r="B1485" s="56"/>
      <c r="C1485" s="7" t="s">
        <v>111</v>
      </c>
      <c r="D1485" s="7" t="s">
        <v>11914</v>
      </c>
      <c r="E1485" s="7"/>
      <c r="F1485" s="64"/>
      <c r="G1485" s="6"/>
      <c r="H1485" s="6"/>
      <c r="I1485" s="10" t="s">
        <v>110</v>
      </c>
      <c r="J1485" s="11" t="s">
        <v>12302</v>
      </c>
      <c r="K1485" s="194" t="s">
        <v>510</v>
      </c>
      <c r="L1485" s="176"/>
      <c r="M1485" s="176">
        <v>1000</v>
      </c>
      <c r="N1485" s="80" t="s">
        <v>11916</v>
      </c>
      <c r="O1485" s="162"/>
      <c r="P1485" s="80" t="s">
        <v>12303</v>
      </c>
      <c r="Q1485" s="80"/>
      <c r="R1485" s="80"/>
      <c r="S1485" s="163"/>
      <c r="T1485" s="213"/>
      <c r="U1485" s="162"/>
      <c r="V1485" s="164"/>
      <c r="W1485" s="12" t="str">
        <f t="shared" si="495"/>
        <v>Mqtt1</v>
      </c>
      <c r="X1485" s="196" t="s">
        <v>12299</v>
      </c>
      <c r="Y1485" s="6" t="str">
        <f t="shared" si="496"/>
        <v>marpower/280000-hydraulic-sail/captive-winch-runner/main-ps</v>
      </c>
      <c r="Z1485" s="103" t="str">
        <f t="shared" si="503"/>
        <v>$.Drum_Tension_Alm</v>
      </c>
      <c r="AA1485" s="12">
        <v>1</v>
      </c>
      <c r="AB1485" s="6" t="s">
        <v>197</v>
      </c>
      <c r="AC1485" s="12">
        <v>1414</v>
      </c>
      <c r="AJ1485" s="80"/>
      <c r="AM1485" s="114">
        <f t="shared" si="497"/>
        <v>1485</v>
      </c>
      <c r="AN1485" s="80"/>
      <c r="AO1485" s="80"/>
      <c r="AP1485" s="80"/>
      <c r="AQ1485" s="80"/>
      <c r="AR1485" s="127" t="s">
        <v>110</v>
      </c>
      <c r="AS1485" s="80"/>
      <c r="AT1485" s="7" t="s">
        <v>17</v>
      </c>
      <c r="AU1485" s="7"/>
      <c r="AV1485" s="165" t="s">
        <v>112</v>
      </c>
      <c r="AW1485" s="126" t="str">
        <f t="shared" si="498"/>
        <v>Please consult operation manual for more information</v>
      </c>
      <c r="AX1485" s="137"/>
      <c r="AY1485" s="147"/>
      <c r="AZ1485" s="167"/>
      <c r="BA1485" s="167"/>
      <c r="BB1485" s="147" t="str">
        <f t="shared" si="499"/>
        <v>1</v>
      </c>
      <c r="BC1485" s="168"/>
      <c r="BD1485" s="165"/>
      <c r="BE1485" s="165"/>
      <c r="BF1485" s="165"/>
      <c r="BG1485" s="165"/>
      <c r="BH1485" s="165"/>
      <c r="BI1485" s="165"/>
      <c r="BJ1485" s="165"/>
      <c r="BK1485" s="165"/>
      <c r="BL1485" s="165"/>
      <c r="BM1485" s="165"/>
      <c r="BN1485" s="165"/>
      <c r="BO1485" s="165"/>
      <c r="BP1485" s="165"/>
      <c r="BQ1485" s="165"/>
      <c r="BS1485" s="6"/>
      <c r="BT1485" s="11"/>
      <c r="BU1485" s="6"/>
      <c r="BV1485" s="6"/>
    </row>
    <row r="1486" spans="1:74" ht="15.75" x14ac:dyDescent="0.25">
      <c r="A1486" s="52" t="s">
        <v>11912</v>
      </c>
      <c r="B1486" s="56"/>
      <c r="C1486" s="7" t="s">
        <v>111</v>
      </c>
      <c r="D1486" s="7" t="s">
        <v>11914</v>
      </c>
      <c r="E1486" s="7"/>
      <c r="F1486" s="64"/>
      <c r="G1486" s="6"/>
      <c r="H1486" s="6"/>
      <c r="I1486" s="10" t="s">
        <v>110</v>
      </c>
      <c r="J1486" s="11" t="s">
        <v>12304</v>
      </c>
      <c r="K1486" s="194" t="s">
        <v>510</v>
      </c>
      <c r="L1486" s="176"/>
      <c r="M1486" s="176">
        <v>1000</v>
      </c>
      <c r="N1486" s="80" t="s">
        <v>11916</v>
      </c>
      <c r="O1486" s="162"/>
      <c r="P1486" s="80" t="s">
        <v>12305</v>
      </c>
      <c r="Q1486" s="80"/>
      <c r="R1486" s="80"/>
      <c r="S1486" s="163"/>
      <c r="T1486" s="213"/>
      <c r="U1486" s="162"/>
      <c r="V1486" s="164"/>
      <c r="W1486" s="12" t="str">
        <f t="shared" si="495"/>
        <v>Mqtt1</v>
      </c>
      <c r="X1486" s="196" t="s">
        <v>12299</v>
      </c>
      <c r="Y1486" s="6" t="str">
        <f t="shared" si="496"/>
        <v>marpower/280000-hydraulic-sail/captive-winch-runner/main-ps</v>
      </c>
      <c r="Z1486" s="103" t="str">
        <f t="shared" si="503"/>
        <v>$.Inner_Alm</v>
      </c>
      <c r="AA1486" s="12">
        <v>1</v>
      </c>
      <c r="AB1486" s="6" t="s">
        <v>197</v>
      </c>
      <c r="AC1486" s="12">
        <v>1415</v>
      </c>
      <c r="AJ1486" s="80"/>
      <c r="AM1486" s="114">
        <f t="shared" si="497"/>
        <v>1486</v>
      </c>
      <c r="AN1486" s="80"/>
      <c r="AO1486" s="80"/>
      <c r="AP1486" s="80"/>
      <c r="AQ1486" s="80"/>
      <c r="AR1486" s="127" t="s">
        <v>110</v>
      </c>
      <c r="AS1486" s="80"/>
      <c r="AT1486" s="7" t="s">
        <v>17</v>
      </c>
      <c r="AU1486" s="7"/>
      <c r="AV1486" s="165" t="s">
        <v>112</v>
      </c>
      <c r="AW1486" s="126" t="str">
        <f t="shared" si="498"/>
        <v>Please consult operation manual for more information</v>
      </c>
      <c r="AX1486" s="137"/>
      <c r="AY1486" s="147"/>
      <c r="AZ1486" s="167"/>
      <c r="BA1486" s="167"/>
      <c r="BB1486" s="147" t="str">
        <f t="shared" si="499"/>
        <v>1</v>
      </c>
      <c r="BC1486" s="168"/>
      <c r="BD1486" s="165"/>
      <c r="BE1486" s="165"/>
      <c r="BF1486" s="165"/>
      <c r="BG1486" s="165"/>
      <c r="BH1486" s="165"/>
      <c r="BI1486" s="165"/>
      <c r="BJ1486" s="165"/>
      <c r="BK1486" s="165"/>
      <c r="BL1486" s="165"/>
      <c r="BM1486" s="165"/>
      <c r="BN1486" s="165"/>
      <c r="BO1486" s="165"/>
      <c r="BP1486" s="165"/>
      <c r="BQ1486" s="165"/>
      <c r="BS1486" s="6"/>
      <c r="BT1486" s="11"/>
      <c r="BU1486" s="6"/>
      <c r="BV1486" s="6"/>
    </row>
    <row r="1487" spans="1:74" ht="15.75" x14ac:dyDescent="0.25">
      <c r="A1487" s="52" t="s">
        <v>11912</v>
      </c>
      <c r="B1487" s="56"/>
      <c r="C1487" s="7" t="s">
        <v>111</v>
      </c>
      <c r="D1487" s="7" t="s">
        <v>11914</v>
      </c>
      <c r="E1487" s="7"/>
      <c r="F1487" s="64"/>
      <c r="G1487" s="6"/>
      <c r="H1487" s="6"/>
      <c r="I1487" s="10" t="s">
        <v>110</v>
      </c>
      <c r="J1487" s="11" t="s">
        <v>12306</v>
      </c>
      <c r="K1487" s="194" t="s">
        <v>510</v>
      </c>
      <c r="L1487" s="176"/>
      <c r="M1487" s="176">
        <v>1000</v>
      </c>
      <c r="N1487" s="80" t="s">
        <v>11916</v>
      </c>
      <c r="O1487" s="162"/>
      <c r="P1487" s="80" t="s">
        <v>12307</v>
      </c>
      <c r="Q1487" s="80"/>
      <c r="R1487" s="80"/>
      <c r="S1487" s="163"/>
      <c r="T1487" s="213"/>
      <c r="U1487" s="162"/>
      <c r="V1487" s="164"/>
      <c r="W1487" s="12" t="str">
        <f t="shared" si="495"/>
        <v>Mqtt1</v>
      </c>
      <c r="X1487" s="196" t="s">
        <v>12299</v>
      </c>
      <c r="Y1487" s="6" t="str">
        <f t="shared" si="496"/>
        <v>marpower/280000-hydraulic-sail/captive-winch-runner/main-ps</v>
      </c>
      <c r="Z1487" s="103" t="str">
        <f t="shared" si="503"/>
        <v>$.Outer_Alm</v>
      </c>
      <c r="AA1487" s="12">
        <v>1</v>
      </c>
      <c r="AB1487" s="6" t="s">
        <v>197</v>
      </c>
      <c r="AC1487" s="12">
        <v>1416</v>
      </c>
      <c r="AJ1487" s="80"/>
      <c r="AM1487" s="114">
        <f t="shared" si="497"/>
        <v>1487</v>
      </c>
      <c r="AN1487" s="80"/>
      <c r="AO1487" s="80"/>
      <c r="AP1487" s="80"/>
      <c r="AQ1487" s="80"/>
      <c r="AR1487" s="127" t="s">
        <v>110</v>
      </c>
      <c r="AS1487" s="80"/>
      <c r="AT1487" s="7" t="s">
        <v>17</v>
      </c>
      <c r="AU1487" s="7"/>
      <c r="AV1487" s="165" t="s">
        <v>112</v>
      </c>
      <c r="AW1487" s="126" t="str">
        <f t="shared" si="498"/>
        <v>Please consult operation manual for more information</v>
      </c>
      <c r="AX1487" s="137"/>
      <c r="AY1487" s="147"/>
      <c r="AZ1487" s="167"/>
      <c r="BA1487" s="167"/>
      <c r="BB1487" s="147" t="str">
        <f t="shared" si="499"/>
        <v>1</v>
      </c>
      <c r="BC1487" s="168"/>
      <c r="BD1487" s="165"/>
      <c r="BE1487" s="165"/>
      <c r="BF1487" s="165"/>
      <c r="BG1487" s="165"/>
      <c r="BH1487" s="165"/>
      <c r="BI1487" s="165"/>
      <c r="BJ1487" s="165"/>
      <c r="BK1487" s="165"/>
      <c r="BL1487" s="165"/>
      <c r="BM1487" s="165"/>
      <c r="BN1487" s="165"/>
      <c r="BO1487" s="165"/>
      <c r="BP1487" s="165"/>
      <c r="BQ1487" s="165"/>
      <c r="BS1487" s="6"/>
      <c r="BT1487" s="11"/>
      <c r="BU1487" s="6"/>
      <c r="BV1487" s="6"/>
    </row>
    <row r="1488" spans="1:74" ht="15.75" x14ac:dyDescent="0.25">
      <c r="A1488" s="52" t="s">
        <v>11912</v>
      </c>
      <c r="B1488" s="56"/>
      <c r="C1488" s="7" t="s">
        <v>111</v>
      </c>
      <c r="D1488" s="7" t="s">
        <v>11914</v>
      </c>
      <c r="E1488" s="7"/>
      <c r="F1488" s="64"/>
      <c r="G1488" s="6"/>
      <c r="H1488" s="6"/>
      <c r="I1488" s="10" t="s">
        <v>110</v>
      </c>
      <c r="J1488" s="11" t="s">
        <v>12308</v>
      </c>
      <c r="K1488" s="194" t="s">
        <v>510</v>
      </c>
      <c r="L1488" s="176"/>
      <c r="M1488" s="176">
        <v>1000</v>
      </c>
      <c r="N1488" s="80" t="s">
        <v>11916</v>
      </c>
      <c r="O1488" s="162"/>
      <c r="P1488" s="80" t="s">
        <v>12309</v>
      </c>
      <c r="Q1488" s="80"/>
      <c r="R1488" s="80"/>
      <c r="S1488" s="163"/>
      <c r="T1488" s="213"/>
      <c r="U1488" s="162"/>
      <c r="V1488" s="164"/>
      <c r="W1488" s="12" t="str">
        <f t="shared" si="495"/>
        <v>Mqtt1</v>
      </c>
      <c r="X1488" s="196" t="s">
        <v>12299</v>
      </c>
      <c r="Y1488" s="6" t="str">
        <f t="shared" si="496"/>
        <v>marpower/280000-hydraulic-sail/captive-winch-runner/main-ps</v>
      </c>
      <c r="Z1488" s="103" t="str">
        <f t="shared" si="503"/>
        <v>$.Load_Alm</v>
      </c>
      <c r="AA1488" s="12">
        <v>1</v>
      </c>
      <c r="AB1488" s="6" t="s">
        <v>197</v>
      </c>
      <c r="AC1488" s="12">
        <v>1418</v>
      </c>
      <c r="AJ1488" s="80"/>
      <c r="AM1488" s="114">
        <f t="shared" si="497"/>
        <v>1488</v>
      </c>
      <c r="AN1488" s="80"/>
      <c r="AO1488" s="80"/>
      <c r="AP1488" s="80"/>
      <c r="AQ1488" s="80"/>
      <c r="AR1488" s="127" t="s">
        <v>110</v>
      </c>
      <c r="AS1488" s="80"/>
      <c r="AT1488" s="7" t="s">
        <v>17</v>
      </c>
      <c r="AU1488" s="7"/>
      <c r="AV1488" s="165" t="s">
        <v>112</v>
      </c>
      <c r="AW1488" s="126" t="str">
        <f t="shared" si="498"/>
        <v>Please consult operation manual for more information</v>
      </c>
      <c r="AX1488" s="137"/>
      <c r="AY1488" s="147"/>
      <c r="AZ1488" s="167"/>
      <c r="BA1488" s="167"/>
      <c r="BB1488" s="147" t="str">
        <f t="shared" si="499"/>
        <v>1</v>
      </c>
      <c r="BC1488" s="168"/>
      <c r="BD1488" s="165"/>
      <c r="BE1488" s="165"/>
      <c r="BF1488" s="165"/>
      <c r="BG1488" s="165"/>
      <c r="BH1488" s="165"/>
      <c r="BI1488" s="165"/>
      <c r="BJ1488" s="165"/>
      <c r="BK1488" s="165"/>
      <c r="BL1488" s="165"/>
      <c r="BM1488" s="165"/>
      <c r="BN1488" s="165"/>
      <c r="BO1488" s="165"/>
      <c r="BP1488" s="165"/>
      <c r="BQ1488" s="165"/>
      <c r="BS1488" s="6"/>
      <c r="BT1488" s="11"/>
      <c r="BU1488" s="6"/>
      <c r="BV1488" s="6"/>
    </row>
    <row r="1489" spans="1:74" ht="15.75" x14ac:dyDescent="0.25">
      <c r="A1489" s="52" t="s">
        <v>11912</v>
      </c>
      <c r="B1489" s="56"/>
      <c r="C1489" s="7" t="s">
        <v>111</v>
      </c>
      <c r="D1489" s="7" t="s">
        <v>11914</v>
      </c>
      <c r="E1489" s="7"/>
      <c r="F1489" s="64"/>
      <c r="G1489" s="6"/>
      <c r="H1489" s="6"/>
      <c r="I1489" s="10" t="s">
        <v>110</v>
      </c>
      <c r="J1489" s="11" t="s">
        <v>12310</v>
      </c>
      <c r="K1489" s="194" t="s">
        <v>510</v>
      </c>
      <c r="L1489" s="176"/>
      <c r="M1489" s="176">
        <v>1000</v>
      </c>
      <c r="N1489" s="80" t="s">
        <v>11916</v>
      </c>
      <c r="O1489" s="162"/>
      <c r="P1489" s="80" t="s">
        <v>12311</v>
      </c>
      <c r="Q1489" s="80"/>
      <c r="R1489" s="80"/>
      <c r="S1489" s="163"/>
      <c r="T1489" s="213"/>
      <c r="U1489" s="162"/>
      <c r="V1489" s="164"/>
      <c r="W1489" s="12" t="str">
        <f t="shared" si="495"/>
        <v>Mqtt1</v>
      </c>
      <c r="X1489" s="196" t="s">
        <v>12312</v>
      </c>
      <c r="Y1489" s="6" t="str">
        <f t="shared" si="496"/>
        <v>marpower/280000-hydraulic-sail/captive-winch-runner/mizzen-ps</v>
      </c>
      <c r="Z1489" s="103" t="str">
        <f t="shared" si="503"/>
        <v>$.Enbl_Stat_HMI</v>
      </c>
      <c r="AA1489" s="12">
        <v>1</v>
      </c>
      <c r="AB1489" s="6" t="s">
        <v>197</v>
      </c>
      <c r="AC1489" s="12">
        <v>1420</v>
      </c>
      <c r="AJ1489" s="80"/>
      <c r="AM1489" s="114" t="str">
        <f t="shared" si="497"/>
        <v/>
      </c>
      <c r="AN1489" s="80"/>
      <c r="AO1489" s="80"/>
      <c r="AP1489" s="80"/>
      <c r="AQ1489" s="80"/>
      <c r="AR1489" s="127"/>
      <c r="AS1489" s="80"/>
      <c r="AT1489" s="7"/>
      <c r="AU1489" s="7"/>
      <c r="AV1489" s="165"/>
      <c r="AW1489" s="126" t="str">
        <f t="shared" si="498"/>
        <v/>
      </c>
      <c r="AX1489" s="137"/>
      <c r="AY1489" s="147"/>
      <c r="AZ1489" s="167"/>
      <c r="BA1489" s="167"/>
      <c r="BB1489" s="147" t="str">
        <f t="shared" si="499"/>
        <v/>
      </c>
      <c r="BC1489" s="168"/>
      <c r="BD1489" s="165"/>
      <c r="BE1489" s="165"/>
      <c r="BF1489" s="165"/>
      <c r="BG1489" s="165"/>
      <c r="BH1489" s="165"/>
      <c r="BI1489" s="165"/>
      <c r="BJ1489" s="165"/>
      <c r="BK1489" s="165"/>
      <c r="BL1489" s="165"/>
      <c r="BM1489" s="165"/>
      <c r="BN1489" s="165"/>
      <c r="BO1489" s="165"/>
      <c r="BP1489" s="165"/>
      <c r="BQ1489" s="165"/>
      <c r="BS1489" s="6"/>
      <c r="BT1489" s="11"/>
      <c r="BU1489" s="6"/>
      <c r="BV1489" s="6"/>
    </row>
    <row r="1490" spans="1:74" ht="15.75" x14ac:dyDescent="0.25">
      <c r="A1490" s="52" t="s">
        <v>11912</v>
      </c>
      <c r="B1490" s="56"/>
      <c r="C1490" s="7" t="s">
        <v>111</v>
      </c>
      <c r="D1490" s="7" t="s">
        <v>11914</v>
      </c>
      <c r="E1490" s="7"/>
      <c r="F1490" s="64"/>
      <c r="G1490" s="6"/>
      <c r="H1490" s="6"/>
      <c r="I1490" s="10" t="s">
        <v>110</v>
      </c>
      <c r="J1490" s="11" t="s">
        <v>12313</v>
      </c>
      <c r="K1490" s="194" t="s">
        <v>510</v>
      </c>
      <c r="L1490" s="176"/>
      <c r="M1490" s="176">
        <v>1000</v>
      </c>
      <c r="N1490" s="80" t="s">
        <v>11916</v>
      </c>
      <c r="O1490" s="162"/>
      <c r="P1490" s="80" t="s">
        <v>12314</v>
      </c>
      <c r="Q1490" s="80"/>
      <c r="R1490" s="80"/>
      <c r="S1490" s="163"/>
      <c r="T1490" s="213"/>
      <c r="U1490" s="162"/>
      <c r="V1490" s="164"/>
      <c r="W1490" s="12" t="str">
        <f t="shared" si="495"/>
        <v>Mqtt1</v>
      </c>
      <c r="X1490" s="196" t="s">
        <v>12312</v>
      </c>
      <c r="Y1490" s="6" t="str">
        <f t="shared" si="496"/>
        <v>marpower/280000-hydraulic-sail/captive-winch-runner/mizzen-ps</v>
      </c>
      <c r="Z1490" s="103" t="str">
        <f t="shared" si="503"/>
        <v>$.Gen_Alm</v>
      </c>
      <c r="AA1490" s="12">
        <v>1</v>
      </c>
      <c r="AB1490" s="6" t="s">
        <v>197</v>
      </c>
      <c r="AC1490" s="12">
        <v>1423</v>
      </c>
      <c r="AJ1490" s="80"/>
      <c r="AM1490" s="114">
        <f t="shared" si="497"/>
        <v>1490</v>
      </c>
      <c r="AN1490" s="80"/>
      <c r="AO1490" s="80"/>
      <c r="AP1490" s="80"/>
      <c r="AQ1490" s="80"/>
      <c r="AR1490" s="127" t="s">
        <v>110</v>
      </c>
      <c r="AS1490" s="80"/>
      <c r="AT1490" s="7" t="s">
        <v>17</v>
      </c>
      <c r="AU1490" s="7"/>
      <c r="AV1490" s="165" t="s">
        <v>112</v>
      </c>
      <c r="AW1490" s="126" t="str">
        <f t="shared" si="498"/>
        <v>Please consult operation manual for more information</v>
      </c>
      <c r="AX1490" s="137"/>
      <c r="AY1490" s="147"/>
      <c r="AZ1490" s="167"/>
      <c r="BA1490" s="167"/>
      <c r="BB1490" s="147" t="str">
        <f t="shared" si="499"/>
        <v>1</v>
      </c>
      <c r="BC1490" s="168"/>
      <c r="BD1490" s="165"/>
      <c r="BE1490" s="165"/>
      <c r="BF1490" s="165"/>
      <c r="BG1490" s="165"/>
      <c r="BH1490" s="165"/>
      <c r="BI1490" s="165"/>
      <c r="BJ1490" s="165"/>
      <c r="BK1490" s="165"/>
      <c r="BL1490" s="165"/>
      <c r="BM1490" s="165"/>
      <c r="BN1490" s="165"/>
      <c r="BO1490" s="165"/>
      <c r="BP1490" s="165"/>
      <c r="BQ1490" s="165"/>
      <c r="BS1490" s="6"/>
      <c r="BT1490" s="11"/>
      <c r="BU1490" s="6"/>
      <c r="BV1490" s="6"/>
    </row>
    <row r="1491" spans="1:74" ht="15.75" x14ac:dyDescent="0.25">
      <c r="A1491" s="52" t="s">
        <v>11912</v>
      </c>
      <c r="B1491" s="56"/>
      <c r="C1491" s="7" t="s">
        <v>111</v>
      </c>
      <c r="D1491" s="7" t="s">
        <v>11914</v>
      </c>
      <c r="E1491" s="7"/>
      <c r="F1491" s="64"/>
      <c r="G1491" s="6"/>
      <c r="H1491" s="6"/>
      <c r="I1491" s="10" t="s">
        <v>110</v>
      </c>
      <c r="J1491" s="11" t="s">
        <v>12315</v>
      </c>
      <c r="K1491" s="194" t="s">
        <v>510</v>
      </c>
      <c r="L1491" s="176"/>
      <c r="M1491" s="176">
        <v>1000</v>
      </c>
      <c r="N1491" s="80" t="s">
        <v>11916</v>
      </c>
      <c r="O1491" s="162"/>
      <c r="P1491" s="80" t="s">
        <v>12316</v>
      </c>
      <c r="Q1491" s="80"/>
      <c r="R1491" s="80"/>
      <c r="S1491" s="163"/>
      <c r="T1491" s="213"/>
      <c r="U1491" s="162"/>
      <c r="V1491" s="164"/>
      <c r="W1491" s="12" t="str">
        <f t="shared" si="495"/>
        <v>Mqtt1</v>
      </c>
      <c r="X1491" s="196" t="s">
        <v>12312</v>
      </c>
      <c r="Y1491" s="6" t="str">
        <f t="shared" si="496"/>
        <v>marpower/280000-hydraulic-sail/captive-winch-runner/mizzen-ps</v>
      </c>
      <c r="Z1491" s="103" t="str">
        <f t="shared" si="503"/>
        <v>$.Drum_Tension_Alm</v>
      </c>
      <c r="AA1491" s="12">
        <v>1</v>
      </c>
      <c r="AB1491" s="6" t="s">
        <v>197</v>
      </c>
      <c r="AC1491" s="12">
        <v>1424</v>
      </c>
      <c r="AJ1491" s="80"/>
      <c r="AM1491" s="114">
        <f t="shared" si="497"/>
        <v>1491</v>
      </c>
      <c r="AN1491" s="80"/>
      <c r="AO1491" s="80"/>
      <c r="AP1491" s="80"/>
      <c r="AQ1491" s="80"/>
      <c r="AR1491" s="127" t="s">
        <v>110</v>
      </c>
      <c r="AS1491" s="80"/>
      <c r="AT1491" s="7" t="s">
        <v>17</v>
      </c>
      <c r="AU1491" s="7"/>
      <c r="AV1491" s="165" t="s">
        <v>112</v>
      </c>
      <c r="AW1491" s="126" t="str">
        <f t="shared" si="498"/>
        <v>Please consult operation manual for more information</v>
      </c>
      <c r="AX1491" s="137"/>
      <c r="AY1491" s="147"/>
      <c r="AZ1491" s="167"/>
      <c r="BA1491" s="167"/>
      <c r="BB1491" s="147" t="str">
        <f t="shared" si="499"/>
        <v>1</v>
      </c>
      <c r="BC1491" s="168"/>
      <c r="BD1491" s="165"/>
      <c r="BE1491" s="165"/>
      <c r="BF1491" s="165"/>
      <c r="BG1491" s="165"/>
      <c r="BH1491" s="165"/>
      <c r="BI1491" s="165"/>
      <c r="BJ1491" s="165"/>
      <c r="BK1491" s="165"/>
      <c r="BL1491" s="165"/>
      <c r="BM1491" s="165"/>
      <c r="BN1491" s="165"/>
      <c r="BO1491" s="165"/>
      <c r="BP1491" s="165"/>
      <c r="BQ1491" s="165"/>
      <c r="BS1491" s="6"/>
      <c r="BT1491" s="11"/>
      <c r="BU1491" s="6"/>
      <c r="BV1491" s="6"/>
    </row>
    <row r="1492" spans="1:74" ht="15.75" x14ac:dyDescent="0.25">
      <c r="A1492" s="52" t="s">
        <v>11912</v>
      </c>
      <c r="B1492" s="56"/>
      <c r="C1492" s="7" t="s">
        <v>111</v>
      </c>
      <c r="D1492" s="7" t="s">
        <v>11914</v>
      </c>
      <c r="E1492" s="7"/>
      <c r="F1492" s="64"/>
      <c r="G1492" s="6"/>
      <c r="H1492" s="6"/>
      <c r="I1492" s="10" t="s">
        <v>110</v>
      </c>
      <c r="J1492" s="11" t="s">
        <v>12317</v>
      </c>
      <c r="K1492" s="194" t="s">
        <v>510</v>
      </c>
      <c r="L1492" s="176"/>
      <c r="M1492" s="176">
        <v>1000</v>
      </c>
      <c r="N1492" s="80" t="s">
        <v>11916</v>
      </c>
      <c r="O1492" s="162"/>
      <c r="P1492" s="80" t="s">
        <v>12318</v>
      </c>
      <c r="Q1492" s="80"/>
      <c r="R1492" s="80"/>
      <c r="S1492" s="163"/>
      <c r="T1492" s="213"/>
      <c r="U1492" s="162"/>
      <c r="V1492" s="164"/>
      <c r="W1492" s="12" t="str">
        <f t="shared" si="495"/>
        <v>Mqtt1</v>
      </c>
      <c r="X1492" s="196" t="s">
        <v>12312</v>
      </c>
      <c r="Y1492" s="6" t="str">
        <f t="shared" si="496"/>
        <v>marpower/280000-hydraulic-sail/captive-winch-runner/mizzen-ps</v>
      </c>
      <c r="Z1492" s="103" t="str">
        <f t="shared" si="503"/>
        <v>$.Inner_Alm</v>
      </c>
      <c r="AA1492" s="12">
        <v>1</v>
      </c>
      <c r="AB1492" s="6" t="s">
        <v>197</v>
      </c>
      <c r="AC1492" s="12">
        <v>1425</v>
      </c>
      <c r="AJ1492" s="80"/>
      <c r="AM1492" s="114">
        <f t="shared" si="497"/>
        <v>1492</v>
      </c>
      <c r="AN1492" s="80"/>
      <c r="AO1492" s="80"/>
      <c r="AP1492" s="80"/>
      <c r="AQ1492" s="80"/>
      <c r="AR1492" s="127" t="s">
        <v>110</v>
      </c>
      <c r="AS1492" s="80"/>
      <c r="AT1492" s="7" t="s">
        <v>17</v>
      </c>
      <c r="AU1492" s="7"/>
      <c r="AV1492" s="165" t="s">
        <v>112</v>
      </c>
      <c r="AW1492" s="126" t="str">
        <f t="shared" si="498"/>
        <v>Please consult operation manual for more information</v>
      </c>
      <c r="AX1492" s="137"/>
      <c r="AY1492" s="147"/>
      <c r="AZ1492" s="167"/>
      <c r="BA1492" s="167"/>
      <c r="BB1492" s="147" t="str">
        <f t="shared" si="499"/>
        <v>1</v>
      </c>
      <c r="BC1492" s="168"/>
      <c r="BD1492" s="165"/>
      <c r="BE1492" s="165"/>
      <c r="BF1492" s="165"/>
      <c r="BG1492" s="165"/>
      <c r="BH1492" s="165"/>
      <c r="BI1492" s="165"/>
      <c r="BJ1492" s="165"/>
      <c r="BK1492" s="165"/>
      <c r="BL1492" s="165"/>
      <c r="BM1492" s="165"/>
      <c r="BN1492" s="165"/>
      <c r="BO1492" s="165"/>
      <c r="BP1492" s="165"/>
      <c r="BQ1492" s="165"/>
      <c r="BS1492" s="6"/>
      <c r="BT1492" s="11"/>
      <c r="BU1492" s="6"/>
      <c r="BV1492" s="6"/>
    </row>
    <row r="1493" spans="1:74" ht="15.75" x14ac:dyDescent="0.25">
      <c r="A1493" s="52" t="s">
        <v>11912</v>
      </c>
      <c r="B1493" s="56"/>
      <c r="C1493" s="7" t="s">
        <v>111</v>
      </c>
      <c r="D1493" s="7" t="s">
        <v>11914</v>
      </c>
      <c r="E1493" s="7"/>
      <c r="F1493" s="64"/>
      <c r="G1493" s="6"/>
      <c r="H1493" s="6"/>
      <c r="I1493" s="10" t="s">
        <v>110</v>
      </c>
      <c r="J1493" s="11" t="s">
        <v>12319</v>
      </c>
      <c r="K1493" s="194" t="s">
        <v>510</v>
      </c>
      <c r="L1493" s="176"/>
      <c r="M1493" s="176">
        <v>1000</v>
      </c>
      <c r="N1493" s="80" t="s">
        <v>11916</v>
      </c>
      <c r="O1493" s="162"/>
      <c r="P1493" s="80" t="s">
        <v>12320</v>
      </c>
      <c r="Q1493" s="80"/>
      <c r="R1493" s="80"/>
      <c r="S1493" s="163"/>
      <c r="T1493" s="213"/>
      <c r="U1493" s="162"/>
      <c r="V1493" s="164"/>
      <c r="W1493" s="12" t="str">
        <f t="shared" si="495"/>
        <v>Mqtt1</v>
      </c>
      <c r="X1493" s="196" t="s">
        <v>12312</v>
      </c>
      <c r="Y1493" s="6" t="str">
        <f t="shared" si="496"/>
        <v>marpower/280000-hydraulic-sail/captive-winch-runner/mizzen-ps</v>
      </c>
      <c r="Z1493" s="103" t="str">
        <f t="shared" si="503"/>
        <v>$.Outer_Alm</v>
      </c>
      <c r="AA1493" s="12">
        <v>1</v>
      </c>
      <c r="AB1493" s="6" t="s">
        <v>197</v>
      </c>
      <c r="AC1493" s="12">
        <v>1426</v>
      </c>
      <c r="AJ1493" s="80"/>
      <c r="AM1493" s="114">
        <f t="shared" si="497"/>
        <v>1493</v>
      </c>
      <c r="AN1493" s="80"/>
      <c r="AO1493" s="80"/>
      <c r="AP1493" s="80"/>
      <c r="AQ1493" s="80"/>
      <c r="AR1493" s="127" t="s">
        <v>110</v>
      </c>
      <c r="AS1493" s="80"/>
      <c r="AT1493" s="7" t="s">
        <v>17</v>
      </c>
      <c r="AU1493" s="7"/>
      <c r="AV1493" s="165" t="s">
        <v>112</v>
      </c>
      <c r="AW1493" s="126" t="str">
        <f t="shared" si="498"/>
        <v>Please consult operation manual for more information</v>
      </c>
      <c r="AX1493" s="137"/>
      <c r="AY1493" s="147"/>
      <c r="AZ1493" s="167"/>
      <c r="BA1493" s="167"/>
      <c r="BB1493" s="147" t="str">
        <f t="shared" si="499"/>
        <v>1</v>
      </c>
      <c r="BC1493" s="168"/>
      <c r="BD1493" s="165"/>
      <c r="BE1493" s="165"/>
      <c r="BF1493" s="165"/>
      <c r="BG1493" s="165"/>
      <c r="BH1493" s="165"/>
      <c r="BI1493" s="165"/>
      <c r="BJ1493" s="165"/>
      <c r="BK1493" s="165"/>
      <c r="BL1493" s="165"/>
      <c r="BM1493" s="165"/>
      <c r="BN1493" s="165"/>
      <c r="BO1493" s="165"/>
      <c r="BP1493" s="165"/>
      <c r="BQ1493" s="165"/>
      <c r="BS1493" s="6"/>
      <c r="BT1493" s="11"/>
      <c r="BU1493" s="6"/>
      <c r="BV1493" s="6"/>
    </row>
    <row r="1494" spans="1:74" ht="15.75" x14ac:dyDescent="0.25">
      <c r="A1494" s="52" t="s">
        <v>11912</v>
      </c>
      <c r="B1494" s="56"/>
      <c r="C1494" s="7" t="s">
        <v>111</v>
      </c>
      <c r="D1494" s="7" t="s">
        <v>11914</v>
      </c>
      <c r="E1494" s="7"/>
      <c r="F1494" s="64"/>
      <c r="G1494" s="6"/>
      <c r="H1494" s="6"/>
      <c r="I1494" s="10" t="s">
        <v>110</v>
      </c>
      <c r="J1494" s="11" t="s">
        <v>12321</v>
      </c>
      <c r="K1494" s="194" t="s">
        <v>510</v>
      </c>
      <c r="L1494" s="176"/>
      <c r="M1494" s="176">
        <v>1000</v>
      </c>
      <c r="N1494" s="80" t="s">
        <v>11916</v>
      </c>
      <c r="O1494" s="162"/>
      <c r="P1494" s="80" t="s">
        <v>12322</v>
      </c>
      <c r="Q1494" s="80"/>
      <c r="R1494" s="80"/>
      <c r="S1494" s="163"/>
      <c r="T1494" s="213"/>
      <c r="U1494" s="162"/>
      <c r="V1494" s="164"/>
      <c r="W1494" s="12" t="str">
        <f t="shared" si="495"/>
        <v>Mqtt1</v>
      </c>
      <c r="X1494" s="196" t="s">
        <v>12312</v>
      </c>
      <c r="Y1494" s="6" t="str">
        <f t="shared" si="496"/>
        <v>marpower/280000-hydraulic-sail/captive-winch-runner/mizzen-ps</v>
      </c>
      <c r="Z1494" s="103" t="str">
        <f t="shared" si="503"/>
        <v>$.Load_Alm</v>
      </c>
      <c r="AA1494" s="12">
        <v>1</v>
      </c>
      <c r="AB1494" s="6" t="s">
        <v>197</v>
      </c>
      <c r="AC1494" s="12">
        <v>1428</v>
      </c>
      <c r="AJ1494" s="80"/>
      <c r="AM1494" s="114">
        <f t="shared" si="497"/>
        <v>1494</v>
      </c>
      <c r="AN1494" s="80"/>
      <c r="AO1494" s="80"/>
      <c r="AP1494" s="80"/>
      <c r="AQ1494" s="80"/>
      <c r="AR1494" s="127" t="s">
        <v>110</v>
      </c>
      <c r="AS1494" s="80"/>
      <c r="AT1494" s="7" t="s">
        <v>17</v>
      </c>
      <c r="AU1494" s="7"/>
      <c r="AV1494" s="165" t="s">
        <v>112</v>
      </c>
      <c r="AW1494" s="126" t="str">
        <f t="shared" si="498"/>
        <v>Please consult operation manual for more information</v>
      </c>
      <c r="AX1494" s="137"/>
      <c r="AY1494" s="147"/>
      <c r="AZ1494" s="167"/>
      <c r="BA1494" s="167"/>
      <c r="BB1494" s="147" t="str">
        <f t="shared" si="499"/>
        <v>1</v>
      </c>
      <c r="BC1494" s="168"/>
      <c r="BD1494" s="165"/>
      <c r="BE1494" s="165"/>
      <c r="BF1494" s="165"/>
      <c r="BG1494" s="165"/>
      <c r="BH1494" s="165"/>
      <c r="BI1494" s="165"/>
      <c r="BJ1494" s="165"/>
      <c r="BK1494" s="165"/>
      <c r="BL1494" s="165"/>
      <c r="BM1494" s="165"/>
      <c r="BN1494" s="165"/>
      <c r="BO1494" s="165"/>
      <c r="BP1494" s="165"/>
      <c r="BQ1494" s="165"/>
      <c r="BS1494" s="6"/>
      <c r="BT1494" s="11"/>
      <c r="BU1494" s="6"/>
      <c r="BV1494" s="6"/>
    </row>
    <row r="1495" spans="1:74" ht="15.75" x14ac:dyDescent="0.25">
      <c r="A1495" s="52" t="s">
        <v>11912</v>
      </c>
      <c r="B1495" s="56"/>
      <c r="C1495" s="7" t="s">
        <v>111</v>
      </c>
      <c r="D1495" s="7" t="s">
        <v>11914</v>
      </c>
      <c r="E1495" s="7"/>
      <c r="F1495" s="64"/>
      <c r="G1495" s="6"/>
      <c r="H1495" s="6"/>
      <c r="I1495" s="10" t="s">
        <v>110</v>
      </c>
      <c r="J1495" s="11" t="s">
        <v>12323</v>
      </c>
      <c r="K1495" s="194" t="s">
        <v>510</v>
      </c>
      <c r="L1495" s="176"/>
      <c r="M1495" s="176">
        <v>1000</v>
      </c>
      <c r="N1495" s="80" t="s">
        <v>11916</v>
      </c>
      <c r="O1495" s="162"/>
      <c r="P1495" s="80" t="s">
        <v>12324</v>
      </c>
      <c r="Q1495" s="80"/>
      <c r="R1495" s="80"/>
      <c r="S1495" s="163"/>
      <c r="T1495" s="213"/>
      <c r="U1495" s="162"/>
      <c r="V1495" s="164"/>
      <c r="W1495" s="12" t="str">
        <f t="shared" si="495"/>
        <v>Mqtt1</v>
      </c>
      <c r="X1495" s="196" t="s">
        <v>12224</v>
      </c>
      <c r="Y1495" s="6" t="str">
        <f t="shared" si="496"/>
        <v>marpower/280000-hydraulic-sail/captive-winch-halyard</v>
      </c>
      <c r="Z1495" s="103" t="str">
        <f t="shared" ref="Z1495:Z1506" si="504">IF(COUNTIF(N1495,"spare"),"","$."&amp;_xlfn.REGEXREPLACE(IF(X1495="",J1495,IF(_xlfn.REGEXTEST(J1495,"(Gen_Alm|Enbl|Ind)"),_xlfn.REGEXREPLACE(J1495,"E?\d_\d\d_",""),J1495)),"\.","_"))</f>
        <v>$.Enbl_Stat_HMI_Miz_halyard_Capt_Wnch</v>
      </c>
      <c r="AA1495" s="12">
        <v>1</v>
      </c>
      <c r="AB1495" s="6" t="s">
        <v>197</v>
      </c>
      <c r="AC1495" s="12">
        <v>1440</v>
      </c>
      <c r="AJ1495" s="80"/>
      <c r="AM1495" s="114" t="str">
        <f t="shared" si="497"/>
        <v/>
      </c>
      <c r="AN1495" s="80"/>
      <c r="AO1495" s="80"/>
      <c r="AP1495" s="80"/>
      <c r="AQ1495" s="80"/>
      <c r="AR1495" s="127"/>
      <c r="AS1495" s="80"/>
      <c r="AT1495" s="7"/>
      <c r="AU1495" s="7"/>
      <c r="AV1495" s="165"/>
      <c r="AW1495" s="126" t="str">
        <f t="shared" si="498"/>
        <v/>
      </c>
      <c r="AX1495" s="137"/>
      <c r="AY1495" s="147"/>
      <c r="AZ1495" s="167"/>
      <c r="BA1495" s="167"/>
      <c r="BB1495" s="147" t="str">
        <f t="shared" si="499"/>
        <v/>
      </c>
      <c r="BC1495" s="168"/>
      <c r="BD1495" s="165"/>
      <c r="BE1495" s="165"/>
      <c r="BF1495" s="165"/>
      <c r="BG1495" s="165"/>
      <c r="BH1495" s="165"/>
      <c r="BI1495" s="165"/>
      <c r="BJ1495" s="165"/>
      <c r="BK1495" s="165"/>
      <c r="BL1495" s="165"/>
      <c r="BM1495" s="165"/>
      <c r="BN1495" s="165"/>
      <c r="BO1495" s="165"/>
      <c r="BP1495" s="165"/>
      <c r="BQ1495" s="165"/>
      <c r="BS1495" s="6"/>
      <c r="BT1495" s="11"/>
      <c r="BU1495" s="6"/>
      <c r="BV1495" s="6"/>
    </row>
    <row r="1496" spans="1:74" ht="15.75" x14ac:dyDescent="0.25">
      <c r="A1496" s="52" t="s">
        <v>11912</v>
      </c>
      <c r="B1496" s="56"/>
      <c r="C1496" s="7" t="s">
        <v>111</v>
      </c>
      <c r="D1496" s="7" t="s">
        <v>11914</v>
      </c>
      <c r="E1496" s="7"/>
      <c r="F1496" s="64"/>
      <c r="G1496" s="6"/>
      <c r="H1496" s="6"/>
      <c r="I1496" s="10" t="s">
        <v>110</v>
      </c>
      <c r="J1496" s="11" t="s">
        <v>12325</v>
      </c>
      <c r="K1496" s="194" t="s">
        <v>510</v>
      </c>
      <c r="L1496" s="176"/>
      <c r="M1496" s="176">
        <v>1000</v>
      </c>
      <c r="N1496" s="80" t="s">
        <v>11916</v>
      </c>
      <c r="O1496" s="162"/>
      <c r="P1496" s="80" t="s">
        <v>12326</v>
      </c>
      <c r="Q1496" s="80"/>
      <c r="R1496" s="80"/>
      <c r="S1496" s="163"/>
      <c r="T1496" s="213"/>
      <c r="U1496" s="162"/>
      <c r="V1496" s="164"/>
      <c r="W1496" s="12" t="str">
        <f t="shared" si="495"/>
        <v>Mqtt1</v>
      </c>
      <c r="X1496" s="196" t="s">
        <v>12224</v>
      </c>
      <c r="Y1496" s="6" t="str">
        <f t="shared" si="496"/>
        <v>marpower/280000-hydraulic-sail/captive-winch-halyard</v>
      </c>
      <c r="Z1496" s="103" t="str">
        <f t="shared" si="504"/>
        <v>$.Gen_Alm_Miz_halyard_Capt_Wnch</v>
      </c>
      <c r="AA1496" s="12">
        <v>1</v>
      </c>
      <c r="AB1496" s="6" t="s">
        <v>197</v>
      </c>
      <c r="AC1496" s="12">
        <v>1443</v>
      </c>
      <c r="AJ1496" s="80"/>
      <c r="AM1496" s="114">
        <f t="shared" si="497"/>
        <v>1496</v>
      </c>
      <c r="AN1496" s="80"/>
      <c r="AO1496" s="80"/>
      <c r="AP1496" s="80"/>
      <c r="AQ1496" s="80"/>
      <c r="AR1496" s="127" t="s">
        <v>110</v>
      </c>
      <c r="AS1496" s="80"/>
      <c r="AT1496" s="7" t="s">
        <v>17</v>
      </c>
      <c r="AU1496" s="7"/>
      <c r="AV1496" s="165" t="s">
        <v>112</v>
      </c>
      <c r="AW1496" s="126" t="str">
        <f t="shared" si="498"/>
        <v>Please consult operation manual for more information</v>
      </c>
      <c r="AX1496" s="137"/>
      <c r="AY1496" s="147"/>
      <c r="AZ1496" s="167"/>
      <c r="BA1496" s="167"/>
      <c r="BB1496" s="147" t="str">
        <f t="shared" si="499"/>
        <v>1</v>
      </c>
      <c r="BC1496" s="168"/>
      <c r="BD1496" s="165"/>
      <c r="BE1496" s="165"/>
      <c r="BF1496" s="165"/>
      <c r="BG1496" s="165"/>
      <c r="BH1496" s="165"/>
      <c r="BI1496" s="165"/>
      <c r="BJ1496" s="165"/>
      <c r="BK1496" s="165"/>
      <c r="BL1496" s="165"/>
      <c r="BM1496" s="165"/>
      <c r="BN1496" s="165"/>
      <c r="BO1496" s="165"/>
      <c r="BP1496" s="165"/>
      <c r="BQ1496" s="165"/>
      <c r="BS1496" s="6"/>
      <c r="BT1496" s="11"/>
      <c r="BU1496" s="6"/>
      <c r="BV1496" s="6"/>
    </row>
    <row r="1497" spans="1:74" ht="15.75" x14ac:dyDescent="0.25">
      <c r="A1497" s="52" t="s">
        <v>11912</v>
      </c>
      <c r="B1497" s="56"/>
      <c r="C1497" s="7" t="s">
        <v>111</v>
      </c>
      <c r="D1497" s="7" t="s">
        <v>11914</v>
      </c>
      <c r="E1497" s="7"/>
      <c r="F1497" s="64"/>
      <c r="G1497" s="6"/>
      <c r="H1497" s="6"/>
      <c r="I1497" s="10" t="s">
        <v>110</v>
      </c>
      <c r="J1497" s="11" t="s">
        <v>12327</v>
      </c>
      <c r="K1497" s="194" t="s">
        <v>510</v>
      </c>
      <c r="L1497" s="176"/>
      <c r="M1497" s="176">
        <v>1000</v>
      </c>
      <c r="N1497" s="80" t="s">
        <v>11916</v>
      </c>
      <c r="O1497" s="162"/>
      <c r="P1497" s="80" t="s">
        <v>12328</v>
      </c>
      <c r="Q1497" s="80"/>
      <c r="R1497" s="80"/>
      <c r="S1497" s="163"/>
      <c r="T1497" s="213"/>
      <c r="U1497" s="162"/>
      <c r="V1497" s="164"/>
      <c r="W1497" s="12" t="str">
        <f t="shared" si="495"/>
        <v>Mqtt1</v>
      </c>
      <c r="X1497" s="196" t="s">
        <v>12224</v>
      </c>
      <c r="Y1497" s="6" t="str">
        <f t="shared" si="496"/>
        <v>marpower/280000-hydraulic-sail/captive-winch-halyard</v>
      </c>
      <c r="Z1497" s="103" t="str">
        <f t="shared" si="504"/>
        <v>$.Miz_halyard_Capt_Wnch_Drum_Tension_Alm</v>
      </c>
      <c r="AA1497" s="12">
        <v>1</v>
      </c>
      <c r="AB1497" s="6" t="s">
        <v>197</v>
      </c>
      <c r="AC1497" s="12">
        <v>1444</v>
      </c>
      <c r="AJ1497" s="80"/>
      <c r="AM1497" s="114">
        <f t="shared" si="497"/>
        <v>1497</v>
      </c>
      <c r="AN1497" s="80"/>
      <c r="AO1497" s="80"/>
      <c r="AP1497" s="80"/>
      <c r="AQ1497" s="80"/>
      <c r="AR1497" s="127" t="s">
        <v>110</v>
      </c>
      <c r="AS1497" s="80"/>
      <c r="AT1497" s="7" t="s">
        <v>17</v>
      </c>
      <c r="AU1497" s="7"/>
      <c r="AV1497" s="165" t="s">
        <v>112</v>
      </c>
      <c r="AW1497" s="126" t="str">
        <f t="shared" si="498"/>
        <v>Please consult operation manual for more information</v>
      </c>
      <c r="AX1497" s="137"/>
      <c r="AY1497" s="147"/>
      <c r="AZ1497" s="167"/>
      <c r="BA1497" s="167"/>
      <c r="BB1497" s="147" t="str">
        <f t="shared" si="499"/>
        <v>1</v>
      </c>
      <c r="BC1497" s="168"/>
      <c r="BD1497" s="165"/>
      <c r="BE1497" s="165"/>
      <c r="BF1497" s="165"/>
      <c r="BG1497" s="165"/>
      <c r="BH1497" s="165"/>
      <c r="BI1497" s="165"/>
      <c r="BJ1497" s="165"/>
      <c r="BK1497" s="165"/>
      <c r="BL1497" s="165"/>
      <c r="BM1497" s="165"/>
      <c r="BN1497" s="165"/>
      <c r="BO1497" s="165"/>
      <c r="BP1497" s="165"/>
      <c r="BQ1497" s="165"/>
      <c r="BS1497" s="6"/>
      <c r="BT1497" s="11"/>
      <c r="BU1497" s="6"/>
      <c r="BV1497" s="6"/>
    </row>
    <row r="1498" spans="1:74" ht="15.75" x14ac:dyDescent="0.25">
      <c r="A1498" s="52" t="s">
        <v>11912</v>
      </c>
      <c r="B1498" s="56"/>
      <c r="C1498" s="7" t="s">
        <v>111</v>
      </c>
      <c r="D1498" s="7" t="s">
        <v>11914</v>
      </c>
      <c r="E1498" s="7"/>
      <c r="F1498" s="64"/>
      <c r="G1498" s="6"/>
      <c r="H1498" s="6"/>
      <c r="I1498" s="10" t="s">
        <v>110</v>
      </c>
      <c r="J1498" s="11" t="s">
        <v>12329</v>
      </c>
      <c r="K1498" s="194" t="s">
        <v>510</v>
      </c>
      <c r="L1498" s="176"/>
      <c r="M1498" s="176">
        <v>1000</v>
      </c>
      <c r="N1498" s="80" t="s">
        <v>11916</v>
      </c>
      <c r="O1498" s="162"/>
      <c r="P1498" s="80" t="s">
        <v>12330</v>
      </c>
      <c r="Q1498" s="80"/>
      <c r="R1498" s="80"/>
      <c r="S1498" s="163"/>
      <c r="T1498" s="213"/>
      <c r="U1498" s="162"/>
      <c r="V1498" s="164"/>
      <c r="W1498" s="12" t="str">
        <f t="shared" si="495"/>
        <v>Mqtt1</v>
      </c>
      <c r="X1498" s="196" t="s">
        <v>12224</v>
      </c>
      <c r="Y1498" s="6" t="str">
        <f t="shared" si="496"/>
        <v>marpower/280000-hydraulic-sail/captive-winch-halyard</v>
      </c>
      <c r="Z1498" s="103" t="str">
        <f t="shared" si="504"/>
        <v>$.Miz_halyard_Capt_Wnch_Inner_Alm</v>
      </c>
      <c r="AA1498" s="12">
        <v>1</v>
      </c>
      <c r="AB1498" s="6" t="s">
        <v>197</v>
      </c>
      <c r="AC1498" s="12">
        <v>1445</v>
      </c>
      <c r="AJ1498" s="80"/>
      <c r="AM1498" s="114">
        <f t="shared" si="497"/>
        <v>1498</v>
      </c>
      <c r="AN1498" s="80"/>
      <c r="AO1498" s="80"/>
      <c r="AP1498" s="80"/>
      <c r="AQ1498" s="80"/>
      <c r="AR1498" s="127" t="s">
        <v>110</v>
      </c>
      <c r="AS1498" s="80"/>
      <c r="AT1498" s="7" t="s">
        <v>17</v>
      </c>
      <c r="AU1498" s="7"/>
      <c r="AV1498" s="165" t="s">
        <v>112</v>
      </c>
      <c r="AW1498" s="126" t="str">
        <f t="shared" si="498"/>
        <v>Please consult operation manual for more information</v>
      </c>
      <c r="AX1498" s="137"/>
      <c r="AY1498" s="147"/>
      <c r="AZ1498" s="167"/>
      <c r="BA1498" s="167"/>
      <c r="BB1498" s="147" t="str">
        <f t="shared" si="499"/>
        <v>1</v>
      </c>
      <c r="BC1498" s="168"/>
      <c r="BD1498" s="165"/>
      <c r="BE1498" s="165"/>
      <c r="BF1498" s="165"/>
      <c r="BG1498" s="165"/>
      <c r="BH1498" s="165"/>
      <c r="BI1498" s="165"/>
      <c r="BJ1498" s="165"/>
      <c r="BK1498" s="165"/>
      <c r="BL1498" s="165"/>
      <c r="BM1498" s="165"/>
      <c r="BN1498" s="165"/>
      <c r="BO1498" s="165"/>
      <c r="BP1498" s="165"/>
      <c r="BQ1498" s="165"/>
      <c r="BS1498" s="6"/>
      <c r="BT1498" s="11"/>
      <c r="BU1498" s="6"/>
      <c r="BV1498" s="6"/>
    </row>
    <row r="1499" spans="1:74" ht="15.75" x14ac:dyDescent="0.25">
      <c r="A1499" s="52" t="s">
        <v>11912</v>
      </c>
      <c r="B1499" s="56"/>
      <c r="C1499" s="7" t="s">
        <v>111</v>
      </c>
      <c r="D1499" s="7" t="s">
        <v>11914</v>
      </c>
      <c r="E1499" s="7"/>
      <c r="F1499" s="64"/>
      <c r="G1499" s="6"/>
      <c r="H1499" s="6"/>
      <c r="I1499" s="10" t="s">
        <v>110</v>
      </c>
      <c r="J1499" s="11" t="s">
        <v>12331</v>
      </c>
      <c r="K1499" s="194" t="s">
        <v>510</v>
      </c>
      <c r="L1499" s="176"/>
      <c r="M1499" s="176">
        <v>1000</v>
      </c>
      <c r="N1499" s="80" t="s">
        <v>11916</v>
      </c>
      <c r="O1499" s="162"/>
      <c r="P1499" s="80" t="s">
        <v>12332</v>
      </c>
      <c r="Q1499" s="80"/>
      <c r="R1499" s="80"/>
      <c r="S1499" s="163"/>
      <c r="T1499" s="213"/>
      <c r="U1499" s="162"/>
      <c r="V1499" s="164"/>
      <c r="W1499" s="12" t="str">
        <f t="shared" si="495"/>
        <v>Mqtt1</v>
      </c>
      <c r="X1499" s="196" t="s">
        <v>12224</v>
      </c>
      <c r="Y1499" s="6" t="str">
        <f t="shared" si="496"/>
        <v>marpower/280000-hydraulic-sail/captive-winch-halyard</v>
      </c>
      <c r="Z1499" s="103" t="str">
        <f t="shared" si="504"/>
        <v>$.Miz_halyard_Capt_Wnch_Outer_Alm</v>
      </c>
      <c r="AA1499" s="12">
        <v>1</v>
      </c>
      <c r="AB1499" s="6" t="s">
        <v>197</v>
      </c>
      <c r="AC1499" s="12">
        <v>1446</v>
      </c>
      <c r="AJ1499" s="80"/>
      <c r="AM1499" s="114">
        <f t="shared" si="497"/>
        <v>1499</v>
      </c>
      <c r="AN1499" s="80"/>
      <c r="AO1499" s="80"/>
      <c r="AP1499" s="80"/>
      <c r="AQ1499" s="80"/>
      <c r="AR1499" s="127" t="s">
        <v>110</v>
      </c>
      <c r="AS1499" s="80"/>
      <c r="AT1499" s="7" t="s">
        <v>17</v>
      </c>
      <c r="AU1499" s="7"/>
      <c r="AV1499" s="165" t="s">
        <v>112</v>
      </c>
      <c r="AW1499" s="126" t="str">
        <f t="shared" si="498"/>
        <v>Please consult operation manual for more information</v>
      </c>
      <c r="AX1499" s="137"/>
      <c r="AY1499" s="147"/>
      <c r="AZ1499" s="167"/>
      <c r="BA1499" s="167"/>
      <c r="BB1499" s="147" t="str">
        <f t="shared" si="499"/>
        <v>1</v>
      </c>
      <c r="BC1499" s="168"/>
      <c r="BD1499" s="165"/>
      <c r="BE1499" s="165"/>
      <c r="BF1499" s="165"/>
      <c r="BG1499" s="165"/>
      <c r="BH1499" s="165"/>
      <c r="BI1499" s="165"/>
      <c r="BJ1499" s="165"/>
      <c r="BK1499" s="165"/>
      <c r="BL1499" s="165"/>
      <c r="BM1499" s="165"/>
      <c r="BN1499" s="165"/>
      <c r="BO1499" s="165"/>
      <c r="BP1499" s="165"/>
      <c r="BQ1499" s="165"/>
      <c r="BS1499" s="6"/>
      <c r="BT1499" s="11"/>
      <c r="BU1499" s="6"/>
      <c r="BV1499" s="6"/>
    </row>
    <row r="1500" spans="1:74" ht="15.75" x14ac:dyDescent="0.25">
      <c r="A1500" s="52" t="s">
        <v>11912</v>
      </c>
      <c r="B1500" s="56"/>
      <c r="C1500" s="7" t="s">
        <v>111</v>
      </c>
      <c r="D1500" s="7" t="s">
        <v>11914</v>
      </c>
      <c r="E1500" s="7"/>
      <c r="F1500" s="64"/>
      <c r="G1500" s="6"/>
      <c r="H1500" s="6"/>
      <c r="I1500" s="10" t="s">
        <v>110</v>
      </c>
      <c r="J1500" s="11" t="s">
        <v>12333</v>
      </c>
      <c r="K1500" s="194" t="s">
        <v>510</v>
      </c>
      <c r="L1500" s="176"/>
      <c r="M1500" s="176">
        <v>1000</v>
      </c>
      <c r="N1500" s="80" t="s">
        <v>11916</v>
      </c>
      <c r="O1500" s="162"/>
      <c r="P1500" s="80" t="s">
        <v>12334</v>
      </c>
      <c r="Q1500" s="80"/>
      <c r="R1500" s="80"/>
      <c r="S1500" s="163"/>
      <c r="T1500" s="213"/>
      <c r="U1500" s="162"/>
      <c r="V1500" s="164"/>
      <c r="W1500" s="12" t="str">
        <f t="shared" si="495"/>
        <v>Mqtt1</v>
      </c>
      <c r="X1500" s="196" t="s">
        <v>12224</v>
      </c>
      <c r="Y1500" s="6" t="str">
        <f t="shared" si="496"/>
        <v>marpower/280000-hydraulic-sail/captive-winch-halyard</v>
      </c>
      <c r="Z1500" s="103" t="str">
        <f t="shared" si="504"/>
        <v>$.Miz_halyard_Capt_Wnch_Line_Tension_Alm</v>
      </c>
      <c r="AA1500" s="12">
        <v>1</v>
      </c>
      <c r="AB1500" s="6" t="s">
        <v>197</v>
      </c>
      <c r="AC1500" s="12">
        <v>1447</v>
      </c>
      <c r="AJ1500" s="80"/>
      <c r="AM1500" s="114">
        <f t="shared" si="497"/>
        <v>1500</v>
      </c>
      <c r="AN1500" s="80"/>
      <c r="AO1500" s="80"/>
      <c r="AP1500" s="80"/>
      <c r="AQ1500" s="80"/>
      <c r="AR1500" s="127" t="s">
        <v>110</v>
      </c>
      <c r="AS1500" s="80"/>
      <c r="AT1500" s="7" t="s">
        <v>17</v>
      </c>
      <c r="AU1500" s="7"/>
      <c r="AV1500" s="165" t="s">
        <v>112</v>
      </c>
      <c r="AW1500" s="126" t="str">
        <f t="shared" si="498"/>
        <v>Please consult operation manual for more information</v>
      </c>
      <c r="AX1500" s="137"/>
      <c r="AY1500" s="147"/>
      <c r="AZ1500" s="167"/>
      <c r="BA1500" s="167"/>
      <c r="BB1500" s="147" t="str">
        <f t="shared" si="499"/>
        <v>1</v>
      </c>
      <c r="BC1500" s="168"/>
      <c r="BD1500" s="165"/>
      <c r="BE1500" s="165"/>
      <c r="BF1500" s="165"/>
      <c r="BG1500" s="165"/>
      <c r="BH1500" s="165"/>
      <c r="BI1500" s="165"/>
      <c r="BJ1500" s="165"/>
      <c r="BK1500" s="165"/>
      <c r="BL1500" s="165"/>
      <c r="BM1500" s="165"/>
      <c r="BN1500" s="165"/>
      <c r="BO1500" s="165"/>
      <c r="BP1500" s="165"/>
      <c r="BQ1500" s="165"/>
      <c r="BS1500" s="6"/>
      <c r="BT1500" s="11"/>
      <c r="BU1500" s="6"/>
      <c r="BV1500" s="6"/>
    </row>
    <row r="1501" spans="1:74" ht="15.75" x14ac:dyDescent="0.25">
      <c r="A1501" s="52" t="s">
        <v>11912</v>
      </c>
      <c r="B1501" s="56"/>
      <c r="C1501" s="7" t="s">
        <v>111</v>
      </c>
      <c r="D1501" s="7" t="s">
        <v>11914</v>
      </c>
      <c r="E1501" s="7"/>
      <c r="F1501" s="64"/>
      <c r="G1501" s="6"/>
      <c r="H1501" s="6"/>
      <c r="I1501" s="10" t="s">
        <v>110</v>
      </c>
      <c r="J1501" s="11" t="s">
        <v>12335</v>
      </c>
      <c r="K1501" s="194" t="s">
        <v>510</v>
      </c>
      <c r="L1501" s="176"/>
      <c r="M1501" s="176">
        <v>1000</v>
      </c>
      <c r="N1501" s="80" t="s">
        <v>11916</v>
      </c>
      <c r="O1501" s="162"/>
      <c r="P1501" s="80" t="s">
        <v>12336</v>
      </c>
      <c r="Q1501" s="80"/>
      <c r="R1501" s="80"/>
      <c r="S1501" s="163"/>
      <c r="T1501" s="213"/>
      <c r="U1501" s="162"/>
      <c r="V1501" s="164"/>
      <c r="W1501" s="12" t="str">
        <f t="shared" si="495"/>
        <v>Mqtt1</v>
      </c>
      <c r="X1501" s="196" t="s">
        <v>12224</v>
      </c>
      <c r="Y1501" s="6" t="str">
        <f t="shared" si="496"/>
        <v>marpower/280000-hydraulic-sail/captive-winch-halyard</v>
      </c>
      <c r="Z1501" s="103" t="str">
        <f t="shared" si="504"/>
        <v>$.Miz_halyard_Capt_Wnch_Load_Alm</v>
      </c>
      <c r="AA1501" s="12">
        <v>1</v>
      </c>
      <c r="AB1501" s="6" t="s">
        <v>197</v>
      </c>
      <c r="AC1501" s="12">
        <v>1448</v>
      </c>
      <c r="AJ1501" s="80"/>
      <c r="AM1501" s="114">
        <f t="shared" si="497"/>
        <v>1501</v>
      </c>
      <c r="AN1501" s="80"/>
      <c r="AO1501" s="80"/>
      <c r="AP1501" s="80"/>
      <c r="AQ1501" s="80"/>
      <c r="AR1501" s="127" t="s">
        <v>110</v>
      </c>
      <c r="AS1501" s="80"/>
      <c r="AT1501" s="7" t="s">
        <v>17</v>
      </c>
      <c r="AU1501" s="7"/>
      <c r="AV1501" s="165" t="s">
        <v>112</v>
      </c>
      <c r="AW1501" s="126" t="str">
        <f t="shared" si="498"/>
        <v>Please consult operation manual for more information</v>
      </c>
      <c r="AX1501" s="137"/>
      <c r="AY1501" s="147"/>
      <c r="AZ1501" s="167"/>
      <c r="BA1501" s="167"/>
      <c r="BB1501" s="147" t="str">
        <f t="shared" si="499"/>
        <v>1</v>
      </c>
      <c r="BC1501" s="168"/>
      <c r="BD1501" s="165"/>
      <c r="BE1501" s="165"/>
      <c r="BF1501" s="165"/>
      <c r="BG1501" s="165"/>
      <c r="BH1501" s="165"/>
      <c r="BI1501" s="165"/>
      <c r="BJ1501" s="165"/>
      <c r="BK1501" s="165"/>
      <c r="BL1501" s="165"/>
      <c r="BM1501" s="165"/>
      <c r="BN1501" s="165"/>
      <c r="BO1501" s="165"/>
      <c r="BP1501" s="165"/>
      <c r="BQ1501" s="165"/>
      <c r="BS1501" s="6"/>
      <c r="BT1501" s="11"/>
      <c r="BU1501" s="6"/>
      <c r="BV1501" s="6"/>
    </row>
    <row r="1502" spans="1:74" ht="15.75" x14ac:dyDescent="0.25">
      <c r="A1502" s="52" t="s">
        <v>11912</v>
      </c>
      <c r="B1502" s="56"/>
      <c r="C1502" s="7" t="s">
        <v>111</v>
      </c>
      <c r="D1502" s="7" t="s">
        <v>11914</v>
      </c>
      <c r="E1502" s="7"/>
      <c r="F1502" s="64"/>
      <c r="G1502" s="6"/>
      <c r="H1502" s="6"/>
      <c r="I1502" s="10" t="s">
        <v>110</v>
      </c>
      <c r="J1502" s="11" t="s">
        <v>12337</v>
      </c>
      <c r="K1502" s="194" t="s">
        <v>510</v>
      </c>
      <c r="L1502" s="176"/>
      <c r="M1502" s="176">
        <v>1000</v>
      </c>
      <c r="N1502" s="80" t="s">
        <v>11916</v>
      </c>
      <c r="O1502" s="162"/>
      <c r="P1502" s="80" t="s">
        <v>12338</v>
      </c>
      <c r="Q1502" s="80"/>
      <c r="R1502" s="80"/>
      <c r="S1502" s="163"/>
      <c r="T1502" s="213"/>
      <c r="U1502" s="162"/>
      <c r="V1502" s="164"/>
      <c r="W1502" s="12" t="str">
        <f t="shared" si="495"/>
        <v>Mqtt1</v>
      </c>
      <c r="X1502" s="196" t="s">
        <v>12224</v>
      </c>
      <c r="Y1502" s="6" t="str">
        <f t="shared" si="496"/>
        <v>marpower/280000-hydraulic-sail/captive-winch-halyard</v>
      </c>
      <c r="Z1502" s="103" t="str">
        <f t="shared" si="504"/>
        <v>$.Enbl_Stat_HMI_Main_Sht_traveller_Wnch</v>
      </c>
      <c r="AA1502" s="12">
        <v>1</v>
      </c>
      <c r="AB1502" s="6" t="s">
        <v>197</v>
      </c>
      <c r="AC1502" s="12">
        <v>1450</v>
      </c>
      <c r="AJ1502" s="80"/>
      <c r="AM1502" s="114" t="str">
        <f t="shared" si="497"/>
        <v/>
      </c>
      <c r="AN1502" s="80"/>
      <c r="AO1502" s="80"/>
      <c r="AP1502" s="80"/>
      <c r="AQ1502" s="80"/>
      <c r="AR1502" s="127"/>
      <c r="AS1502" s="80"/>
      <c r="AT1502" s="7"/>
      <c r="AU1502" s="7"/>
      <c r="AV1502" s="165"/>
      <c r="AW1502" s="126" t="str">
        <f t="shared" si="498"/>
        <v/>
      </c>
      <c r="AX1502" s="137"/>
      <c r="AY1502" s="147"/>
      <c r="AZ1502" s="167"/>
      <c r="BA1502" s="167"/>
      <c r="BB1502" s="147" t="str">
        <f t="shared" si="499"/>
        <v/>
      </c>
      <c r="BC1502" s="168"/>
      <c r="BD1502" s="165"/>
      <c r="BE1502" s="165"/>
      <c r="BF1502" s="165"/>
      <c r="BG1502" s="165"/>
      <c r="BH1502" s="165"/>
      <c r="BI1502" s="165"/>
      <c r="BJ1502" s="165"/>
      <c r="BK1502" s="165"/>
      <c r="BL1502" s="165"/>
      <c r="BM1502" s="165"/>
      <c r="BN1502" s="165"/>
      <c r="BO1502" s="165"/>
      <c r="BP1502" s="165"/>
      <c r="BQ1502" s="165"/>
      <c r="BS1502" s="6"/>
      <c r="BT1502" s="11"/>
      <c r="BU1502" s="6"/>
      <c r="BV1502" s="6"/>
    </row>
    <row r="1503" spans="1:74" ht="15.75" x14ac:dyDescent="0.25">
      <c r="A1503" s="52" t="s">
        <v>11912</v>
      </c>
      <c r="B1503" s="56"/>
      <c r="C1503" s="7" t="s">
        <v>111</v>
      </c>
      <c r="D1503" s="7" t="s">
        <v>11914</v>
      </c>
      <c r="E1503" s="7"/>
      <c r="F1503" s="64"/>
      <c r="G1503" s="6"/>
      <c r="H1503" s="6"/>
      <c r="I1503" s="10" t="s">
        <v>110</v>
      </c>
      <c r="J1503" s="11" t="s">
        <v>12339</v>
      </c>
      <c r="K1503" s="194" t="s">
        <v>510</v>
      </c>
      <c r="L1503" s="176"/>
      <c r="M1503" s="176">
        <v>1000</v>
      </c>
      <c r="N1503" s="80" t="s">
        <v>11916</v>
      </c>
      <c r="O1503" s="162"/>
      <c r="P1503" s="80" t="s">
        <v>12340</v>
      </c>
      <c r="Q1503" s="80"/>
      <c r="R1503" s="80"/>
      <c r="S1503" s="163"/>
      <c r="T1503" s="213"/>
      <c r="U1503" s="162"/>
      <c r="V1503" s="164"/>
      <c r="W1503" s="12" t="str">
        <f t="shared" ref="W1503:W1566" si="505">IF(COUNTIF(N1503,"spare"),"","Mqtt1")</f>
        <v>Mqtt1</v>
      </c>
      <c r="X1503" s="196" t="s">
        <v>12224</v>
      </c>
      <c r="Y1503" s="6" t="str">
        <f t="shared" ref="Y1503:Y1566" si="506">LOWER(SUBSTITUTE(SUBSTITUTE(IF(COUNTIF(N1503,"spare"),"",_xlfn.CONCAT("marpower/",IF(X1503&lt;&gt;"",N1503&amp;"/"&amp;X1503,N1503)))," ","-"),"_","-"))</f>
        <v>marpower/280000-hydraulic-sail/captive-winch-halyard</v>
      </c>
      <c r="Z1503" s="103" t="str">
        <f t="shared" si="504"/>
        <v>$.Gen_Alm_Main_Sht_traveller_Wnch</v>
      </c>
      <c r="AA1503" s="12">
        <v>1</v>
      </c>
      <c r="AB1503" s="6" t="s">
        <v>197</v>
      </c>
      <c r="AC1503" s="12">
        <v>1453</v>
      </c>
      <c r="AJ1503" s="80"/>
      <c r="AM1503" s="114">
        <f t="shared" ref="AM1503:AM1566" si="507">IF(ISBLANK(AT1503),"",ROW())</f>
        <v>1503</v>
      </c>
      <c r="AN1503" s="80"/>
      <c r="AO1503" s="80"/>
      <c r="AP1503" s="80"/>
      <c r="AQ1503" s="80"/>
      <c r="AR1503" s="127" t="s">
        <v>110</v>
      </c>
      <c r="AS1503" s="80"/>
      <c r="AT1503" s="7" t="s">
        <v>17</v>
      </c>
      <c r="AU1503" s="7"/>
      <c r="AV1503" s="165" t="s">
        <v>112</v>
      </c>
      <c r="AW1503" s="126" t="str">
        <f t="shared" ref="AW1503:AW1566" si="508">IF(ISNUMBER(AM1503),"Please consult operation manual for more information","")</f>
        <v>Please consult operation manual for more information</v>
      </c>
      <c r="AX1503" s="137"/>
      <c r="AY1503" s="147"/>
      <c r="AZ1503" s="167"/>
      <c r="BA1503" s="167"/>
      <c r="BB1503" s="147" t="str">
        <f t="shared" ref="BB1503:BB1566" si="509">IF(ISNUMBER(AM1503),"1","")</f>
        <v>1</v>
      </c>
      <c r="BC1503" s="168"/>
      <c r="BD1503" s="165"/>
      <c r="BE1503" s="165"/>
      <c r="BF1503" s="165"/>
      <c r="BG1503" s="165"/>
      <c r="BH1503" s="165"/>
      <c r="BI1503" s="165"/>
      <c r="BJ1503" s="165"/>
      <c r="BK1503" s="165"/>
      <c r="BL1503" s="165"/>
      <c r="BM1503" s="165"/>
      <c r="BN1503" s="165"/>
      <c r="BO1503" s="165"/>
      <c r="BP1503" s="165"/>
      <c r="BQ1503" s="165"/>
      <c r="BS1503" s="6"/>
      <c r="BT1503" s="11"/>
      <c r="BU1503" s="6"/>
      <c r="BV1503" s="6"/>
    </row>
    <row r="1504" spans="1:74" ht="15.75" x14ac:dyDescent="0.25">
      <c r="A1504" s="52" t="s">
        <v>11912</v>
      </c>
      <c r="B1504" s="56"/>
      <c r="C1504" s="7" t="s">
        <v>111</v>
      </c>
      <c r="D1504" s="7" t="s">
        <v>11914</v>
      </c>
      <c r="E1504" s="7"/>
      <c r="F1504" s="64"/>
      <c r="G1504" s="6"/>
      <c r="H1504" s="6"/>
      <c r="I1504" s="10" t="s">
        <v>110</v>
      </c>
      <c r="J1504" s="11" t="s">
        <v>12341</v>
      </c>
      <c r="K1504" s="194" t="s">
        <v>510</v>
      </c>
      <c r="L1504" s="176"/>
      <c r="M1504" s="176">
        <v>1000</v>
      </c>
      <c r="N1504" s="80" t="s">
        <v>11916</v>
      </c>
      <c r="O1504" s="162"/>
      <c r="P1504" s="80" t="s">
        <v>12342</v>
      </c>
      <c r="Q1504" s="80"/>
      <c r="R1504" s="80"/>
      <c r="S1504" s="163"/>
      <c r="T1504" s="213"/>
      <c r="U1504" s="162"/>
      <c r="V1504" s="164"/>
      <c r="W1504" s="12" t="str">
        <f t="shared" si="505"/>
        <v>Mqtt1</v>
      </c>
      <c r="X1504" s="196" t="s">
        <v>12224</v>
      </c>
      <c r="Y1504" s="6" t="str">
        <f t="shared" si="506"/>
        <v>marpower/280000-hydraulic-sail/captive-winch-halyard</v>
      </c>
      <c r="Z1504" s="103" t="str">
        <f t="shared" si="504"/>
        <v>$.Main_Sht_traveller_Wnch_Drum_Tension_Alm</v>
      </c>
      <c r="AA1504" s="12">
        <v>1</v>
      </c>
      <c r="AB1504" s="6" t="s">
        <v>197</v>
      </c>
      <c r="AC1504" s="12">
        <v>1454</v>
      </c>
      <c r="AJ1504" s="80"/>
      <c r="AM1504" s="114">
        <f t="shared" si="507"/>
        <v>1504</v>
      </c>
      <c r="AN1504" s="80"/>
      <c r="AO1504" s="80"/>
      <c r="AP1504" s="80"/>
      <c r="AQ1504" s="80"/>
      <c r="AR1504" s="127" t="s">
        <v>110</v>
      </c>
      <c r="AS1504" s="80"/>
      <c r="AT1504" s="7" t="s">
        <v>17</v>
      </c>
      <c r="AU1504" s="7"/>
      <c r="AV1504" s="165" t="s">
        <v>112</v>
      </c>
      <c r="AW1504" s="126" t="str">
        <f t="shared" si="508"/>
        <v>Please consult operation manual for more information</v>
      </c>
      <c r="AX1504" s="137"/>
      <c r="AY1504" s="147"/>
      <c r="AZ1504" s="167"/>
      <c r="BA1504" s="167"/>
      <c r="BB1504" s="147" t="str">
        <f t="shared" si="509"/>
        <v>1</v>
      </c>
      <c r="BC1504" s="168"/>
      <c r="BD1504" s="165"/>
      <c r="BE1504" s="165"/>
      <c r="BF1504" s="165"/>
      <c r="BG1504" s="165"/>
      <c r="BH1504" s="165"/>
      <c r="BI1504" s="165"/>
      <c r="BJ1504" s="165"/>
      <c r="BK1504" s="165"/>
      <c r="BL1504" s="165"/>
      <c r="BM1504" s="165"/>
      <c r="BN1504" s="165"/>
      <c r="BO1504" s="165"/>
      <c r="BP1504" s="165"/>
      <c r="BQ1504" s="165"/>
      <c r="BS1504" s="6"/>
      <c r="BT1504" s="11"/>
      <c r="BU1504" s="6"/>
      <c r="BV1504" s="6"/>
    </row>
    <row r="1505" spans="1:74" ht="15.75" x14ac:dyDescent="0.25">
      <c r="A1505" s="52" t="s">
        <v>11912</v>
      </c>
      <c r="B1505" s="56"/>
      <c r="C1505" s="7" t="s">
        <v>111</v>
      </c>
      <c r="D1505" s="7" t="s">
        <v>11914</v>
      </c>
      <c r="E1505" s="7"/>
      <c r="F1505" s="64"/>
      <c r="G1505" s="6"/>
      <c r="H1505" s="6"/>
      <c r="I1505" s="10" t="s">
        <v>110</v>
      </c>
      <c r="J1505" s="11" t="s">
        <v>12343</v>
      </c>
      <c r="K1505" s="194" t="s">
        <v>510</v>
      </c>
      <c r="L1505" s="176"/>
      <c r="M1505" s="176">
        <v>1000</v>
      </c>
      <c r="N1505" s="80" t="s">
        <v>11916</v>
      </c>
      <c r="O1505" s="162"/>
      <c r="P1505" s="80" t="s">
        <v>12344</v>
      </c>
      <c r="Q1505" s="80"/>
      <c r="R1505" s="80"/>
      <c r="S1505" s="163"/>
      <c r="T1505" s="213"/>
      <c r="U1505" s="162"/>
      <c r="V1505" s="164"/>
      <c r="W1505" s="12" t="str">
        <f t="shared" si="505"/>
        <v>Mqtt1</v>
      </c>
      <c r="X1505" s="196" t="s">
        <v>12224</v>
      </c>
      <c r="Y1505" s="6" t="str">
        <f t="shared" si="506"/>
        <v>marpower/280000-hydraulic-sail/captive-winch-halyard</v>
      </c>
      <c r="Z1505" s="103" t="str">
        <f t="shared" si="504"/>
        <v>$.Main_Sht_traveller_Wnch_Inner_Alm</v>
      </c>
      <c r="AA1505" s="12">
        <v>1</v>
      </c>
      <c r="AB1505" s="6" t="s">
        <v>197</v>
      </c>
      <c r="AC1505" s="12">
        <v>1455</v>
      </c>
      <c r="AJ1505" s="80"/>
      <c r="AM1505" s="114">
        <f t="shared" si="507"/>
        <v>1505</v>
      </c>
      <c r="AN1505" s="80"/>
      <c r="AO1505" s="80"/>
      <c r="AP1505" s="80"/>
      <c r="AQ1505" s="80"/>
      <c r="AR1505" s="127" t="s">
        <v>110</v>
      </c>
      <c r="AS1505" s="80"/>
      <c r="AT1505" s="7" t="s">
        <v>17</v>
      </c>
      <c r="AU1505" s="7"/>
      <c r="AV1505" s="165" t="s">
        <v>112</v>
      </c>
      <c r="AW1505" s="126" t="str">
        <f t="shared" si="508"/>
        <v>Please consult operation manual for more information</v>
      </c>
      <c r="AX1505" s="137"/>
      <c r="AY1505" s="147"/>
      <c r="AZ1505" s="167"/>
      <c r="BA1505" s="167"/>
      <c r="BB1505" s="147" t="str">
        <f t="shared" si="509"/>
        <v>1</v>
      </c>
      <c r="BC1505" s="168"/>
      <c r="BD1505" s="165"/>
      <c r="BE1505" s="165"/>
      <c r="BF1505" s="165"/>
      <c r="BG1505" s="165"/>
      <c r="BH1505" s="165"/>
      <c r="BI1505" s="165"/>
      <c r="BJ1505" s="165"/>
      <c r="BK1505" s="165"/>
      <c r="BL1505" s="165"/>
      <c r="BM1505" s="165"/>
      <c r="BN1505" s="165"/>
      <c r="BO1505" s="165"/>
      <c r="BP1505" s="165"/>
      <c r="BQ1505" s="165"/>
      <c r="BS1505" s="6"/>
      <c r="BT1505" s="11"/>
      <c r="BU1505" s="6"/>
      <c r="BV1505" s="6"/>
    </row>
    <row r="1506" spans="1:74" ht="15.75" x14ac:dyDescent="0.25">
      <c r="A1506" s="52" t="s">
        <v>11912</v>
      </c>
      <c r="B1506" s="56"/>
      <c r="C1506" s="7" t="s">
        <v>111</v>
      </c>
      <c r="D1506" s="7" t="s">
        <v>11914</v>
      </c>
      <c r="E1506" s="7"/>
      <c r="F1506" s="64"/>
      <c r="G1506" s="6"/>
      <c r="H1506" s="6"/>
      <c r="I1506" s="10" t="s">
        <v>110</v>
      </c>
      <c r="J1506" s="11" t="s">
        <v>12345</v>
      </c>
      <c r="K1506" s="194" t="s">
        <v>510</v>
      </c>
      <c r="L1506" s="176"/>
      <c r="M1506" s="176">
        <v>1000</v>
      </c>
      <c r="N1506" s="80" t="s">
        <v>11916</v>
      </c>
      <c r="O1506" s="162"/>
      <c r="P1506" s="80" t="s">
        <v>12346</v>
      </c>
      <c r="Q1506" s="80"/>
      <c r="R1506" s="80"/>
      <c r="S1506" s="163"/>
      <c r="T1506" s="213"/>
      <c r="U1506" s="162"/>
      <c r="V1506" s="164"/>
      <c r="W1506" s="12" t="str">
        <f t="shared" si="505"/>
        <v>Mqtt1</v>
      </c>
      <c r="X1506" s="196" t="s">
        <v>12224</v>
      </c>
      <c r="Y1506" s="6" t="str">
        <f t="shared" si="506"/>
        <v>marpower/280000-hydraulic-sail/captive-winch-halyard</v>
      </c>
      <c r="Z1506" s="103" t="str">
        <f t="shared" si="504"/>
        <v>$.Main_Sht_traveller_Wnch_Outer_Alm</v>
      </c>
      <c r="AA1506" s="12">
        <v>1</v>
      </c>
      <c r="AB1506" s="6" t="s">
        <v>197</v>
      </c>
      <c r="AC1506" s="12">
        <v>1456</v>
      </c>
      <c r="AJ1506" s="80"/>
      <c r="AM1506" s="114">
        <f t="shared" si="507"/>
        <v>1506</v>
      </c>
      <c r="AN1506" s="80"/>
      <c r="AO1506" s="80"/>
      <c r="AP1506" s="80"/>
      <c r="AQ1506" s="80"/>
      <c r="AR1506" s="127" t="s">
        <v>110</v>
      </c>
      <c r="AS1506" s="80"/>
      <c r="AT1506" s="7" t="s">
        <v>17</v>
      </c>
      <c r="AU1506" s="7"/>
      <c r="AV1506" s="165" t="s">
        <v>112</v>
      </c>
      <c r="AW1506" s="126" t="str">
        <f t="shared" si="508"/>
        <v>Please consult operation manual for more information</v>
      </c>
      <c r="AX1506" s="137"/>
      <c r="AY1506" s="147"/>
      <c r="AZ1506" s="167"/>
      <c r="BA1506" s="167"/>
      <c r="BB1506" s="147" t="str">
        <f t="shared" si="509"/>
        <v>1</v>
      </c>
      <c r="BC1506" s="168"/>
      <c r="BD1506" s="165"/>
      <c r="BE1506" s="165"/>
      <c r="BF1506" s="165"/>
      <c r="BG1506" s="165"/>
      <c r="BH1506" s="165"/>
      <c r="BI1506" s="165"/>
      <c r="BJ1506" s="165"/>
      <c r="BK1506" s="165"/>
      <c r="BL1506" s="165"/>
      <c r="BM1506" s="165"/>
      <c r="BN1506" s="165"/>
      <c r="BO1506" s="165"/>
      <c r="BP1506" s="165"/>
      <c r="BQ1506" s="165"/>
      <c r="BS1506" s="6"/>
      <c r="BT1506" s="11"/>
      <c r="BU1506" s="6"/>
      <c r="BV1506" s="6"/>
    </row>
    <row r="1507" spans="1:74" ht="15.75" x14ac:dyDescent="0.25">
      <c r="A1507" s="52" t="s">
        <v>11912</v>
      </c>
      <c r="B1507" s="56"/>
      <c r="C1507" s="7" t="s">
        <v>111</v>
      </c>
      <c r="D1507" s="7" t="s">
        <v>11914</v>
      </c>
      <c r="E1507" s="7"/>
      <c r="F1507" s="64"/>
      <c r="G1507" s="6"/>
      <c r="H1507" s="6"/>
      <c r="I1507" s="10" t="s">
        <v>110</v>
      </c>
      <c r="J1507" s="11" t="s">
        <v>12347</v>
      </c>
      <c r="K1507" s="194" t="s">
        <v>510</v>
      </c>
      <c r="L1507" s="176"/>
      <c r="M1507" s="176">
        <v>1000</v>
      </c>
      <c r="N1507" s="80" t="s">
        <v>11916</v>
      </c>
      <c r="O1507" s="162"/>
      <c r="P1507" s="80" t="s">
        <v>12348</v>
      </c>
      <c r="Q1507" s="80"/>
      <c r="R1507" s="80"/>
      <c r="S1507" s="163"/>
      <c r="T1507" s="213"/>
      <c r="U1507" s="162"/>
      <c r="V1507" s="164"/>
      <c r="W1507" s="12" t="str">
        <f t="shared" si="505"/>
        <v>Mqtt1</v>
      </c>
      <c r="X1507" s="196" t="s">
        <v>12349</v>
      </c>
      <c r="Y1507" s="6" t="str">
        <f t="shared" si="506"/>
        <v>marpower/280000-hydraulic-sail/popup-winch/ps</v>
      </c>
      <c r="Z1507" s="103" t="str">
        <f>IF(COUNTIF(N1507,"spare"),"","$."&amp;_xlfn.REGEXREPLACE(IF(X1507="",J1507,_xlfn.REGEXREPLACE(IF(_xlfn.REGEXTEST(J1507,"(Gen_Alm|Enbl|Ind)"),_xlfn.REGEXREPLACE(J1507,"E?\d_\d\d_",""),J1507),"_?Pop_up_capstan_(PS|SB)_?","")),"\.","_"))</f>
        <v>$.Enbl_Stat_HMI</v>
      </c>
      <c r="AA1507" s="12">
        <v>1</v>
      </c>
      <c r="AB1507" s="6" t="s">
        <v>197</v>
      </c>
      <c r="AC1507" s="12">
        <v>1460</v>
      </c>
      <c r="AJ1507" s="80"/>
      <c r="AM1507" s="114" t="str">
        <f t="shared" si="507"/>
        <v/>
      </c>
      <c r="AN1507" s="80"/>
      <c r="AO1507" s="80"/>
      <c r="AP1507" s="80"/>
      <c r="AQ1507" s="80"/>
      <c r="AR1507" s="127"/>
      <c r="AS1507" s="80"/>
      <c r="AT1507" s="7"/>
      <c r="AU1507" s="7"/>
      <c r="AV1507" s="165"/>
      <c r="AW1507" s="126" t="str">
        <f t="shared" si="508"/>
        <v/>
      </c>
      <c r="AX1507" s="137"/>
      <c r="AY1507" s="147"/>
      <c r="AZ1507" s="167"/>
      <c r="BA1507" s="167"/>
      <c r="BB1507" s="147" t="str">
        <f t="shared" si="509"/>
        <v/>
      </c>
      <c r="BC1507" s="168"/>
      <c r="BD1507" s="165"/>
      <c r="BE1507" s="165"/>
      <c r="BF1507" s="165"/>
      <c r="BG1507" s="165"/>
      <c r="BH1507" s="165"/>
      <c r="BI1507" s="165"/>
      <c r="BJ1507" s="165"/>
      <c r="BK1507" s="165"/>
      <c r="BL1507" s="165"/>
      <c r="BM1507" s="165"/>
      <c r="BN1507" s="165"/>
      <c r="BO1507" s="165"/>
      <c r="BP1507" s="165"/>
      <c r="BQ1507" s="165"/>
      <c r="BS1507" s="6"/>
      <c r="BT1507" s="11"/>
      <c r="BU1507" s="6"/>
      <c r="BV1507" s="6"/>
    </row>
    <row r="1508" spans="1:74" ht="15.75" x14ac:dyDescent="0.25">
      <c r="A1508" s="52" t="s">
        <v>11912</v>
      </c>
      <c r="B1508" s="56"/>
      <c r="C1508" s="7" t="s">
        <v>111</v>
      </c>
      <c r="D1508" s="7" t="s">
        <v>11914</v>
      </c>
      <c r="E1508" s="7"/>
      <c r="F1508" s="64"/>
      <c r="G1508" s="6"/>
      <c r="H1508" s="6"/>
      <c r="I1508" s="10" t="s">
        <v>110</v>
      </c>
      <c r="J1508" s="11" t="s">
        <v>12350</v>
      </c>
      <c r="K1508" s="194" t="s">
        <v>510</v>
      </c>
      <c r="L1508" s="176"/>
      <c r="M1508" s="176">
        <v>1000</v>
      </c>
      <c r="N1508" s="80" t="s">
        <v>11916</v>
      </c>
      <c r="O1508" s="162"/>
      <c r="P1508" s="80" t="s">
        <v>12351</v>
      </c>
      <c r="Q1508" s="80"/>
      <c r="R1508" s="80"/>
      <c r="S1508" s="163"/>
      <c r="T1508" s="213"/>
      <c r="U1508" s="162"/>
      <c r="V1508" s="164"/>
      <c r="W1508" s="12" t="str">
        <f t="shared" si="505"/>
        <v>Mqtt1</v>
      </c>
      <c r="X1508" s="196" t="s">
        <v>12349</v>
      </c>
      <c r="Y1508" s="6" t="str">
        <f t="shared" si="506"/>
        <v>marpower/280000-hydraulic-sail/popup-winch/ps</v>
      </c>
      <c r="Z1508" s="103" t="str">
        <f>IF(COUNTIF(N1508,"spare"),"","$."&amp;_xlfn.REGEXREPLACE(IF(X1508="",J1508,_xlfn.REGEXREPLACE(IF(_xlfn.REGEXTEST(J1508,"(Gen_Alm|Enbl|Ind)"),_xlfn.REGEXREPLACE(J1508,"E?\d_\d\d_",""),J1508),"_?Pop_up_capstan_(PS|SB)_?","")),"\.","_"))</f>
        <v>$.Gen_Alm</v>
      </c>
      <c r="AA1508" s="12">
        <v>1</v>
      </c>
      <c r="AB1508" s="6" t="s">
        <v>197</v>
      </c>
      <c r="AC1508" s="12">
        <v>1463</v>
      </c>
      <c r="AJ1508" s="80"/>
      <c r="AM1508" s="114">
        <f t="shared" si="507"/>
        <v>1508</v>
      </c>
      <c r="AN1508" s="80"/>
      <c r="AO1508" s="80"/>
      <c r="AP1508" s="80"/>
      <c r="AQ1508" s="80"/>
      <c r="AR1508" s="127" t="s">
        <v>110</v>
      </c>
      <c r="AS1508" s="80"/>
      <c r="AT1508" s="7" t="s">
        <v>17</v>
      </c>
      <c r="AU1508" s="7"/>
      <c r="AV1508" s="165" t="s">
        <v>112</v>
      </c>
      <c r="AW1508" s="126" t="str">
        <f t="shared" si="508"/>
        <v>Please consult operation manual for more information</v>
      </c>
      <c r="AX1508" s="137"/>
      <c r="AY1508" s="147"/>
      <c r="AZ1508" s="167"/>
      <c r="BA1508" s="167"/>
      <c r="BB1508" s="147" t="str">
        <f t="shared" si="509"/>
        <v>1</v>
      </c>
      <c r="BC1508" s="168"/>
      <c r="BD1508" s="165"/>
      <c r="BE1508" s="165"/>
      <c r="BF1508" s="165"/>
      <c r="BG1508" s="165"/>
      <c r="BH1508" s="165"/>
      <c r="BI1508" s="165"/>
      <c r="BJ1508" s="165"/>
      <c r="BK1508" s="165"/>
      <c r="BL1508" s="165"/>
      <c r="BM1508" s="165"/>
      <c r="BN1508" s="165"/>
      <c r="BO1508" s="165"/>
      <c r="BP1508" s="165"/>
      <c r="BQ1508" s="165"/>
      <c r="BS1508" s="6"/>
      <c r="BT1508" s="11"/>
      <c r="BU1508" s="6"/>
      <c r="BV1508" s="6"/>
    </row>
    <row r="1509" spans="1:74" ht="15.75" x14ac:dyDescent="0.25">
      <c r="A1509" s="52" t="s">
        <v>11912</v>
      </c>
      <c r="B1509" s="56"/>
      <c r="C1509" s="7" t="s">
        <v>111</v>
      </c>
      <c r="D1509" s="7" t="s">
        <v>11914</v>
      </c>
      <c r="E1509" s="7"/>
      <c r="F1509" s="64"/>
      <c r="G1509" s="6"/>
      <c r="H1509" s="6"/>
      <c r="I1509" s="10" t="s">
        <v>110</v>
      </c>
      <c r="J1509" s="11" t="s">
        <v>12352</v>
      </c>
      <c r="K1509" s="194" t="s">
        <v>510</v>
      </c>
      <c r="L1509" s="176"/>
      <c r="M1509" s="176">
        <v>1000</v>
      </c>
      <c r="N1509" s="80" t="s">
        <v>11916</v>
      </c>
      <c r="O1509" s="162"/>
      <c r="P1509" s="80" t="s">
        <v>12353</v>
      </c>
      <c r="Q1509" s="80"/>
      <c r="R1509" s="80"/>
      <c r="S1509" s="163"/>
      <c r="T1509" s="213"/>
      <c r="U1509" s="162"/>
      <c r="V1509" s="164"/>
      <c r="W1509" s="12" t="str">
        <f t="shared" si="505"/>
        <v>Mqtt1</v>
      </c>
      <c r="X1509" s="196" t="s">
        <v>12160</v>
      </c>
      <c r="Y1509" s="6" t="str">
        <f t="shared" si="506"/>
        <v>marpower/280000-hydraulic-sail/deck-winch-1130/ps</v>
      </c>
      <c r="Z1509" s="103" t="str">
        <f>IF(COUNTIF(N1509,"spare"),"","$."&amp;_xlfn.REGEXREPLACE(IF(X1509="",J1509,_xlfn.REGEXREPLACE(IF(_xlfn.REGEXTEST(J1509,"(Gen_Alm|Enbl|Ind)"),_xlfn.REGEXREPLACE(J1509,"E?\d_\d\d_",""),J1509),"_?Dck_Wnch_(SB|PS)","")),"\.","_"))</f>
        <v>$.Enbl_Stat_HMI_Miz_Mst</v>
      </c>
      <c r="AA1509" s="12">
        <v>1</v>
      </c>
      <c r="AB1509" s="6" t="s">
        <v>197</v>
      </c>
      <c r="AC1509" s="12">
        <v>1470</v>
      </c>
      <c r="AJ1509" s="80"/>
      <c r="AM1509" s="114" t="str">
        <f t="shared" si="507"/>
        <v/>
      </c>
      <c r="AN1509" s="80"/>
      <c r="AO1509" s="80"/>
      <c r="AP1509" s="80"/>
      <c r="AQ1509" s="80"/>
      <c r="AR1509" s="127"/>
      <c r="AS1509" s="80"/>
      <c r="AT1509" s="7"/>
      <c r="AU1509" s="7"/>
      <c r="AV1509" s="165"/>
      <c r="AW1509" s="126" t="str">
        <f t="shared" si="508"/>
        <v/>
      </c>
      <c r="AX1509" s="137"/>
      <c r="AY1509" s="147"/>
      <c r="AZ1509" s="167"/>
      <c r="BA1509" s="167"/>
      <c r="BB1509" s="147" t="str">
        <f t="shared" si="509"/>
        <v/>
      </c>
      <c r="BC1509" s="168"/>
      <c r="BD1509" s="165"/>
      <c r="BE1509" s="165"/>
      <c r="BF1509" s="165"/>
      <c r="BG1509" s="165"/>
      <c r="BH1509" s="165"/>
      <c r="BI1509" s="165"/>
      <c r="BJ1509" s="165"/>
      <c r="BK1509" s="165"/>
      <c r="BL1509" s="165"/>
      <c r="BM1509" s="165"/>
      <c r="BN1509" s="165"/>
      <c r="BO1509" s="165"/>
      <c r="BP1509" s="165"/>
      <c r="BQ1509" s="165"/>
      <c r="BS1509" s="6"/>
      <c r="BT1509" s="11"/>
      <c r="BU1509" s="6"/>
      <c r="BV1509" s="6"/>
    </row>
    <row r="1510" spans="1:74" ht="15.75" x14ac:dyDescent="0.25">
      <c r="A1510" s="52" t="s">
        <v>11912</v>
      </c>
      <c r="B1510" s="56"/>
      <c r="C1510" s="7" t="s">
        <v>111</v>
      </c>
      <c r="D1510" s="7" t="s">
        <v>11914</v>
      </c>
      <c r="E1510" s="7"/>
      <c r="F1510" s="64"/>
      <c r="G1510" s="6"/>
      <c r="H1510" s="6"/>
      <c r="I1510" s="10" t="s">
        <v>110</v>
      </c>
      <c r="J1510" s="11" t="s">
        <v>12354</v>
      </c>
      <c r="K1510" s="194" t="s">
        <v>510</v>
      </c>
      <c r="L1510" s="176"/>
      <c r="M1510" s="176">
        <v>1000</v>
      </c>
      <c r="N1510" s="80" t="s">
        <v>11916</v>
      </c>
      <c r="O1510" s="162"/>
      <c r="P1510" s="80" t="s">
        <v>12355</v>
      </c>
      <c r="Q1510" s="80"/>
      <c r="R1510" s="80"/>
      <c r="S1510" s="163"/>
      <c r="T1510" s="213"/>
      <c r="U1510" s="162"/>
      <c r="V1510" s="164"/>
      <c r="W1510" s="12" t="str">
        <f t="shared" si="505"/>
        <v>Mqtt1</v>
      </c>
      <c r="X1510" s="196" t="s">
        <v>12160</v>
      </c>
      <c r="Y1510" s="6" t="str">
        <f t="shared" si="506"/>
        <v>marpower/280000-hydraulic-sail/deck-winch-1130/ps</v>
      </c>
      <c r="Z1510" s="103" t="str">
        <f>IF(COUNTIF(N1510,"spare"),"","$."&amp;_xlfn.REGEXREPLACE(IF(X1510="",J1510,_xlfn.REGEXREPLACE(IF(_xlfn.REGEXTEST(J1510,"(Gen_Alm|Enbl|Ind)"),_xlfn.REGEXREPLACE(J1510,"E?\d_\d\d_",""),J1510),"_?Dck_Wnch_(SB|PS)","")),"\.","_"))</f>
        <v>$.Gen_Alm_Miz_Mst</v>
      </c>
      <c r="AA1510" s="12">
        <v>1</v>
      </c>
      <c r="AB1510" s="6" t="s">
        <v>197</v>
      </c>
      <c r="AC1510" s="12">
        <v>1473</v>
      </c>
      <c r="AJ1510" s="80"/>
      <c r="AM1510" s="114">
        <f t="shared" si="507"/>
        <v>1510</v>
      </c>
      <c r="AN1510" s="80"/>
      <c r="AO1510" s="80"/>
      <c r="AP1510" s="80"/>
      <c r="AQ1510" s="80"/>
      <c r="AR1510" s="127" t="s">
        <v>110</v>
      </c>
      <c r="AS1510" s="80"/>
      <c r="AT1510" s="7" t="s">
        <v>17</v>
      </c>
      <c r="AU1510" s="7"/>
      <c r="AV1510" s="165" t="s">
        <v>112</v>
      </c>
      <c r="AW1510" s="126" t="str">
        <f t="shared" si="508"/>
        <v>Please consult operation manual for more information</v>
      </c>
      <c r="AX1510" s="137"/>
      <c r="AY1510" s="147"/>
      <c r="AZ1510" s="167"/>
      <c r="BA1510" s="167"/>
      <c r="BB1510" s="147" t="str">
        <f t="shared" si="509"/>
        <v>1</v>
      </c>
      <c r="BC1510" s="168"/>
      <c r="BD1510" s="165"/>
      <c r="BE1510" s="165"/>
      <c r="BF1510" s="165"/>
      <c r="BG1510" s="165"/>
      <c r="BH1510" s="165"/>
      <c r="BI1510" s="165"/>
      <c r="BJ1510" s="165"/>
      <c r="BK1510" s="165"/>
      <c r="BL1510" s="165"/>
      <c r="BM1510" s="165"/>
      <c r="BN1510" s="165"/>
      <c r="BO1510" s="165"/>
      <c r="BP1510" s="165"/>
      <c r="BQ1510" s="165"/>
      <c r="BS1510" s="6"/>
      <c r="BT1510" s="11"/>
      <c r="BU1510" s="6"/>
      <c r="BV1510" s="6"/>
    </row>
    <row r="1511" spans="1:74" ht="15.75" x14ac:dyDescent="0.25">
      <c r="A1511" s="52" t="s">
        <v>11912</v>
      </c>
      <c r="B1511" s="56"/>
      <c r="C1511" s="7" t="s">
        <v>111</v>
      </c>
      <c r="D1511" s="7" t="s">
        <v>11914</v>
      </c>
      <c r="E1511" s="7"/>
      <c r="F1511" s="64"/>
      <c r="G1511" s="6"/>
      <c r="H1511" s="6"/>
      <c r="I1511" s="10" t="s">
        <v>110</v>
      </c>
      <c r="J1511" s="11" t="s">
        <v>12356</v>
      </c>
      <c r="K1511" s="194" t="s">
        <v>510</v>
      </c>
      <c r="L1511" s="176"/>
      <c r="M1511" s="176">
        <v>1000</v>
      </c>
      <c r="N1511" s="80" t="s">
        <v>11916</v>
      </c>
      <c r="O1511" s="162"/>
      <c r="P1511" s="80" t="s">
        <v>12357</v>
      </c>
      <c r="Q1511" s="80"/>
      <c r="R1511" s="80"/>
      <c r="S1511" s="163"/>
      <c r="T1511" s="213"/>
      <c r="U1511" s="162"/>
      <c r="V1511" s="164"/>
      <c r="W1511" s="12" t="str">
        <f t="shared" si="505"/>
        <v>Mqtt1</v>
      </c>
      <c r="X1511" s="196" t="s">
        <v>12358</v>
      </c>
      <c r="Y1511" s="6" t="str">
        <f t="shared" si="506"/>
        <v>marpower/280000-hydraulic-sail/deck-winch-1130lc/ps</v>
      </c>
      <c r="Z1511" s="103" t="str">
        <f>IF(COUNTIF(N1511,"spare"),"","$."&amp;_xlfn.REGEXREPLACE(IF(X1511="",J1511,_xlfn.REGEXREPLACE(IF(_xlfn.REGEXTEST(J1511,"(Gen_Alm|Enbl|Ind)"),_xlfn.REGEXREPLACE(J1511,"E?\d_\d\d_",""),J1511),"_?Aft_Dck_Dck_Wnch_(SB|PS)_?","")),"\.","_"))</f>
        <v>$.Enbl_Stat_HMI</v>
      </c>
      <c r="AA1511" s="12">
        <v>1</v>
      </c>
      <c r="AB1511" s="6" t="s">
        <v>197</v>
      </c>
      <c r="AC1511" s="12">
        <v>1480</v>
      </c>
      <c r="AJ1511" s="80"/>
      <c r="AM1511" s="114" t="str">
        <f t="shared" si="507"/>
        <v/>
      </c>
      <c r="AN1511" s="80"/>
      <c r="AO1511" s="80"/>
      <c r="AP1511" s="80"/>
      <c r="AQ1511" s="80"/>
      <c r="AR1511" s="127"/>
      <c r="AS1511" s="80"/>
      <c r="AT1511" s="7"/>
      <c r="AU1511" s="7"/>
      <c r="AV1511" s="165"/>
      <c r="AW1511" s="126" t="str">
        <f t="shared" si="508"/>
        <v/>
      </c>
      <c r="AX1511" s="137"/>
      <c r="AY1511" s="147"/>
      <c r="AZ1511" s="167"/>
      <c r="BA1511" s="167"/>
      <c r="BB1511" s="147" t="str">
        <f t="shared" si="509"/>
        <v/>
      </c>
      <c r="BC1511" s="168"/>
      <c r="BD1511" s="165"/>
      <c r="BE1511" s="165"/>
      <c r="BF1511" s="165"/>
      <c r="BG1511" s="165"/>
      <c r="BH1511" s="165"/>
      <c r="BI1511" s="165"/>
      <c r="BJ1511" s="165"/>
      <c r="BK1511" s="165"/>
      <c r="BL1511" s="165"/>
      <c r="BM1511" s="165"/>
      <c r="BN1511" s="165"/>
      <c r="BO1511" s="165"/>
      <c r="BP1511" s="165"/>
      <c r="BQ1511" s="165"/>
      <c r="BS1511" s="6"/>
      <c r="BT1511" s="11"/>
      <c r="BU1511" s="6"/>
      <c r="BV1511" s="6"/>
    </row>
    <row r="1512" spans="1:74" ht="15.75" x14ac:dyDescent="0.25">
      <c r="A1512" s="52" t="s">
        <v>11912</v>
      </c>
      <c r="B1512" s="56"/>
      <c r="C1512" s="7" t="s">
        <v>111</v>
      </c>
      <c r="D1512" s="7" t="s">
        <v>11914</v>
      </c>
      <c r="E1512" s="7"/>
      <c r="F1512" s="64"/>
      <c r="G1512" s="6"/>
      <c r="H1512" s="6"/>
      <c r="I1512" s="10" t="s">
        <v>110</v>
      </c>
      <c r="J1512" s="11" t="s">
        <v>12359</v>
      </c>
      <c r="K1512" s="194" t="s">
        <v>510</v>
      </c>
      <c r="L1512" s="176"/>
      <c r="M1512" s="176">
        <v>1000</v>
      </c>
      <c r="N1512" s="80" t="s">
        <v>11916</v>
      </c>
      <c r="O1512" s="162"/>
      <c r="P1512" s="80" t="s">
        <v>12360</v>
      </c>
      <c r="Q1512" s="80"/>
      <c r="R1512" s="80"/>
      <c r="S1512" s="163"/>
      <c r="T1512" s="213"/>
      <c r="U1512" s="162"/>
      <c r="V1512" s="164"/>
      <c r="W1512" s="12" t="str">
        <f t="shared" si="505"/>
        <v>Mqtt1</v>
      </c>
      <c r="X1512" s="196" t="s">
        <v>12358</v>
      </c>
      <c r="Y1512" s="6" t="str">
        <f t="shared" si="506"/>
        <v>marpower/280000-hydraulic-sail/deck-winch-1130lc/ps</v>
      </c>
      <c r="Z1512" s="103" t="str">
        <f>IF(COUNTIF(N1512,"spare"),"","$."&amp;_xlfn.REGEXREPLACE(IF(X1512="",J1512,_xlfn.REGEXREPLACE(IF(_xlfn.REGEXTEST(J1512,"(Gen_Alm|Enbl|Ind)"),_xlfn.REGEXREPLACE(J1512,"E?\d_\d\d_",""),J1512),"_?Aft_Dck_Dck_Wnch_(SB|PS)_?","")),"\.","_"))</f>
        <v>$.Gen_Alm</v>
      </c>
      <c r="AA1512" s="12">
        <v>1</v>
      </c>
      <c r="AB1512" s="6" t="s">
        <v>197</v>
      </c>
      <c r="AC1512" s="12">
        <v>1483</v>
      </c>
      <c r="AJ1512" s="80"/>
      <c r="AM1512" s="114">
        <f t="shared" si="507"/>
        <v>1512</v>
      </c>
      <c r="AN1512" s="80"/>
      <c r="AO1512" s="80"/>
      <c r="AP1512" s="80"/>
      <c r="AQ1512" s="80"/>
      <c r="AR1512" s="127" t="s">
        <v>110</v>
      </c>
      <c r="AS1512" s="80"/>
      <c r="AT1512" s="7" t="s">
        <v>17</v>
      </c>
      <c r="AU1512" s="7"/>
      <c r="AV1512" s="165" t="s">
        <v>112</v>
      </c>
      <c r="AW1512" s="126" t="str">
        <f t="shared" si="508"/>
        <v>Please consult operation manual for more information</v>
      </c>
      <c r="AX1512" s="137"/>
      <c r="AY1512" s="147"/>
      <c r="AZ1512" s="167"/>
      <c r="BA1512" s="167"/>
      <c r="BB1512" s="147" t="str">
        <f t="shared" si="509"/>
        <v>1</v>
      </c>
      <c r="BC1512" s="168"/>
      <c r="BD1512" s="165"/>
      <c r="BE1512" s="165"/>
      <c r="BF1512" s="165"/>
      <c r="BG1512" s="165"/>
      <c r="BH1512" s="165"/>
      <c r="BI1512" s="165"/>
      <c r="BJ1512" s="165"/>
      <c r="BK1512" s="165"/>
      <c r="BL1512" s="165"/>
      <c r="BM1512" s="165"/>
      <c r="BN1512" s="165"/>
      <c r="BO1512" s="165"/>
      <c r="BP1512" s="165"/>
      <c r="BQ1512" s="165"/>
      <c r="BS1512" s="6"/>
      <c r="BT1512" s="11"/>
      <c r="BU1512" s="6"/>
      <c r="BV1512" s="6"/>
    </row>
    <row r="1513" spans="1:74" ht="15.75" x14ac:dyDescent="0.25">
      <c r="A1513" s="52" t="s">
        <v>11912</v>
      </c>
      <c r="B1513" s="56"/>
      <c r="C1513" s="7" t="s">
        <v>111</v>
      </c>
      <c r="D1513" s="7" t="s">
        <v>11914</v>
      </c>
      <c r="E1513" s="7"/>
      <c r="F1513" s="64"/>
      <c r="G1513" s="6"/>
      <c r="H1513" s="6"/>
      <c r="I1513" s="10" t="s">
        <v>110</v>
      </c>
      <c r="J1513" s="11" t="s">
        <v>12361</v>
      </c>
      <c r="K1513" s="194" t="s">
        <v>510</v>
      </c>
      <c r="L1513" s="176"/>
      <c r="M1513" s="176">
        <v>1000</v>
      </c>
      <c r="N1513" s="80" t="s">
        <v>11916</v>
      </c>
      <c r="O1513" s="162"/>
      <c r="P1513" s="80" t="s">
        <v>12362</v>
      </c>
      <c r="Q1513" s="80"/>
      <c r="R1513" s="80"/>
      <c r="S1513" s="163"/>
      <c r="T1513" s="213"/>
      <c r="U1513" s="162"/>
      <c r="V1513" s="164"/>
      <c r="W1513" s="12" t="str">
        <f t="shared" si="505"/>
        <v>Mqtt1</v>
      </c>
      <c r="X1513" s="196" t="s">
        <v>12358</v>
      </c>
      <c r="Y1513" s="6" t="str">
        <f t="shared" si="506"/>
        <v>marpower/280000-hydraulic-sail/deck-winch-1130lc/ps</v>
      </c>
      <c r="Z1513" s="103" t="str">
        <f>IF(COUNTIF(N1513,"spare"),"","$."&amp;_xlfn.REGEXREPLACE(IF(X1513="",J1513,_xlfn.REGEXREPLACE(IF(_xlfn.REGEXTEST(J1513,"(Gen_Alm|Enbl|Ind)"),_xlfn.REGEXREPLACE(J1513,"E?\d_\d\d_",""),J1513),"_?Aft_Dck_Dck_Wnch_(SB|PS)_?","")),"\.","_"))</f>
        <v>$.Load_Alm</v>
      </c>
      <c r="AA1513" s="12">
        <v>1</v>
      </c>
      <c r="AB1513" s="6" t="s">
        <v>197</v>
      </c>
      <c r="AC1513" s="12">
        <v>1488</v>
      </c>
      <c r="AJ1513" s="80"/>
      <c r="AM1513" s="114">
        <f t="shared" si="507"/>
        <v>1513</v>
      </c>
      <c r="AN1513" s="80"/>
      <c r="AO1513" s="80"/>
      <c r="AP1513" s="80"/>
      <c r="AQ1513" s="80"/>
      <c r="AR1513" s="127" t="s">
        <v>110</v>
      </c>
      <c r="AS1513" s="80"/>
      <c r="AT1513" s="7" t="s">
        <v>17</v>
      </c>
      <c r="AU1513" s="7"/>
      <c r="AV1513" s="165" t="s">
        <v>112</v>
      </c>
      <c r="AW1513" s="126" t="str">
        <f t="shared" si="508"/>
        <v>Please consult operation manual for more information</v>
      </c>
      <c r="AX1513" s="137"/>
      <c r="AY1513" s="147"/>
      <c r="AZ1513" s="167"/>
      <c r="BA1513" s="167"/>
      <c r="BB1513" s="147" t="str">
        <f t="shared" si="509"/>
        <v>1</v>
      </c>
      <c r="BC1513" s="168"/>
      <c r="BD1513" s="165"/>
      <c r="BE1513" s="165"/>
      <c r="BF1513" s="165"/>
      <c r="BG1513" s="165"/>
      <c r="BH1513" s="165"/>
      <c r="BI1513" s="165"/>
      <c r="BJ1513" s="165"/>
      <c r="BK1513" s="165"/>
      <c r="BL1513" s="165"/>
      <c r="BM1513" s="165"/>
      <c r="BN1513" s="165"/>
      <c r="BO1513" s="165"/>
      <c r="BP1513" s="165"/>
      <c r="BQ1513" s="165"/>
      <c r="BS1513" s="6"/>
      <c r="BT1513" s="11"/>
      <c r="BU1513" s="6"/>
      <c r="BV1513" s="6"/>
    </row>
    <row r="1514" spans="1:74" ht="15.75" x14ac:dyDescent="0.25">
      <c r="A1514" s="52" t="s">
        <v>11912</v>
      </c>
      <c r="B1514" s="56"/>
      <c r="C1514" s="7" t="s">
        <v>111</v>
      </c>
      <c r="D1514" s="7" t="s">
        <v>11914</v>
      </c>
      <c r="E1514" s="7"/>
      <c r="F1514" s="64"/>
      <c r="G1514" s="6"/>
      <c r="H1514" s="6"/>
      <c r="I1514" s="10" t="s">
        <v>110</v>
      </c>
      <c r="J1514" s="11" t="s">
        <v>12363</v>
      </c>
      <c r="K1514" s="194" t="s">
        <v>510</v>
      </c>
      <c r="L1514" s="176"/>
      <c r="M1514" s="176">
        <v>1000</v>
      </c>
      <c r="N1514" s="80" t="s">
        <v>11916</v>
      </c>
      <c r="O1514" s="162"/>
      <c r="P1514" s="80" t="s">
        <v>12364</v>
      </c>
      <c r="Q1514" s="80"/>
      <c r="R1514" s="80"/>
      <c r="S1514" s="163"/>
      <c r="T1514" s="213"/>
      <c r="U1514" s="162"/>
      <c r="V1514" s="164"/>
      <c r="W1514" s="12" t="str">
        <f t="shared" si="505"/>
        <v>Mqtt1</v>
      </c>
      <c r="X1514" s="196" t="s">
        <v>12365</v>
      </c>
      <c r="Y1514" s="6" t="str">
        <f t="shared" si="506"/>
        <v>marpower/280000-hydraulic-sail/captive-winch-runner/main-sb</v>
      </c>
      <c r="Z1514" s="103" t="str">
        <f t="shared" ref="Z1514:Z1525" si="510">IF(COUNTIF(N1514,"spare"),"","$."&amp;_xlfn.REGEXREPLACE(IF(X1514="",J1514,_xlfn.REGEXREPLACE(IF(_xlfn.REGEXTEST(J1514,"(Gen_Alm|Enbl|Ind)"),_xlfn.REGEXREPLACE(J1514,"E?\d_\d\d_",""),J1514),"_?M(ain|iz)_Run_Capt_Wnch_(PS|SB)_?","")),"\.","_"))</f>
        <v>$.Enbl_Stat_HMI</v>
      </c>
      <c r="AA1514" s="12">
        <v>1</v>
      </c>
      <c r="AB1514" s="6" t="s">
        <v>197</v>
      </c>
      <c r="AC1514" s="12">
        <v>1510</v>
      </c>
      <c r="AJ1514" s="80"/>
      <c r="AM1514" s="114" t="str">
        <f t="shared" si="507"/>
        <v/>
      </c>
      <c r="AN1514" s="80"/>
      <c r="AO1514" s="80"/>
      <c r="AP1514" s="80"/>
      <c r="AQ1514" s="80"/>
      <c r="AR1514" s="127"/>
      <c r="AS1514" s="80"/>
      <c r="AT1514" s="7"/>
      <c r="AU1514" s="7"/>
      <c r="AV1514" s="165"/>
      <c r="AW1514" s="126" t="str">
        <f t="shared" si="508"/>
        <v/>
      </c>
      <c r="AX1514" s="137"/>
      <c r="AY1514" s="147"/>
      <c r="AZ1514" s="167"/>
      <c r="BA1514" s="167"/>
      <c r="BB1514" s="147" t="str">
        <f t="shared" si="509"/>
        <v/>
      </c>
      <c r="BC1514" s="168"/>
      <c r="BD1514" s="165"/>
      <c r="BE1514" s="165"/>
      <c r="BF1514" s="165"/>
      <c r="BG1514" s="165"/>
      <c r="BH1514" s="165"/>
      <c r="BI1514" s="165"/>
      <c r="BJ1514" s="165"/>
      <c r="BK1514" s="165"/>
      <c r="BL1514" s="165"/>
      <c r="BM1514" s="165"/>
      <c r="BN1514" s="165"/>
      <c r="BO1514" s="165"/>
      <c r="BP1514" s="165"/>
      <c r="BQ1514" s="165"/>
      <c r="BS1514" s="6"/>
      <c r="BT1514" s="11"/>
      <c r="BU1514" s="6"/>
      <c r="BV1514" s="6"/>
    </row>
    <row r="1515" spans="1:74" ht="15.75" x14ac:dyDescent="0.25">
      <c r="A1515" s="52" t="s">
        <v>11912</v>
      </c>
      <c r="B1515" s="56"/>
      <c r="C1515" s="7" t="s">
        <v>111</v>
      </c>
      <c r="D1515" s="7" t="s">
        <v>11914</v>
      </c>
      <c r="E1515" s="7"/>
      <c r="F1515" s="64"/>
      <c r="G1515" s="6"/>
      <c r="H1515" s="6"/>
      <c r="I1515" s="10" t="s">
        <v>110</v>
      </c>
      <c r="J1515" s="11" t="s">
        <v>12366</v>
      </c>
      <c r="K1515" s="194" t="s">
        <v>510</v>
      </c>
      <c r="L1515" s="176"/>
      <c r="M1515" s="176">
        <v>1000</v>
      </c>
      <c r="N1515" s="80" t="s">
        <v>11916</v>
      </c>
      <c r="O1515" s="162"/>
      <c r="P1515" s="80" t="s">
        <v>12367</v>
      </c>
      <c r="Q1515" s="80"/>
      <c r="R1515" s="80"/>
      <c r="S1515" s="163"/>
      <c r="T1515" s="213"/>
      <c r="U1515" s="162"/>
      <c r="V1515" s="164"/>
      <c r="W1515" s="12" t="str">
        <f t="shared" si="505"/>
        <v>Mqtt1</v>
      </c>
      <c r="X1515" s="196" t="s">
        <v>12365</v>
      </c>
      <c r="Y1515" s="6" t="str">
        <f t="shared" si="506"/>
        <v>marpower/280000-hydraulic-sail/captive-winch-runner/main-sb</v>
      </c>
      <c r="Z1515" s="103" t="str">
        <f t="shared" si="510"/>
        <v>$.Gen_Alm</v>
      </c>
      <c r="AA1515" s="12">
        <v>1</v>
      </c>
      <c r="AB1515" s="6" t="s">
        <v>197</v>
      </c>
      <c r="AC1515" s="12">
        <v>1513</v>
      </c>
      <c r="AJ1515" s="80"/>
      <c r="AM1515" s="114">
        <f t="shared" si="507"/>
        <v>1515</v>
      </c>
      <c r="AN1515" s="80"/>
      <c r="AO1515" s="80"/>
      <c r="AP1515" s="80"/>
      <c r="AQ1515" s="80"/>
      <c r="AR1515" s="127" t="s">
        <v>110</v>
      </c>
      <c r="AS1515" s="80"/>
      <c r="AT1515" s="7" t="s">
        <v>17</v>
      </c>
      <c r="AU1515" s="7"/>
      <c r="AV1515" s="165" t="s">
        <v>112</v>
      </c>
      <c r="AW1515" s="126" t="str">
        <f t="shared" si="508"/>
        <v>Please consult operation manual for more information</v>
      </c>
      <c r="AX1515" s="137"/>
      <c r="AY1515" s="147"/>
      <c r="AZ1515" s="167"/>
      <c r="BA1515" s="167"/>
      <c r="BB1515" s="147" t="str">
        <f t="shared" si="509"/>
        <v>1</v>
      </c>
      <c r="BC1515" s="168"/>
      <c r="BD1515" s="165"/>
      <c r="BE1515" s="165"/>
      <c r="BF1515" s="165"/>
      <c r="BG1515" s="165"/>
      <c r="BH1515" s="165"/>
      <c r="BI1515" s="165"/>
      <c r="BJ1515" s="165"/>
      <c r="BK1515" s="165"/>
      <c r="BL1515" s="165"/>
      <c r="BM1515" s="165"/>
      <c r="BN1515" s="165"/>
      <c r="BO1515" s="165"/>
      <c r="BP1515" s="165"/>
      <c r="BQ1515" s="165"/>
      <c r="BS1515" s="6"/>
      <c r="BT1515" s="11"/>
      <c r="BU1515" s="6"/>
      <c r="BV1515" s="6"/>
    </row>
    <row r="1516" spans="1:74" ht="15.75" x14ac:dyDescent="0.25">
      <c r="A1516" s="52" t="s">
        <v>11912</v>
      </c>
      <c r="B1516" s="56"/>
      <c r="C1516" s="7" t="s">
        <v>111</v>
      </c>
      <c r="D1516" s="7" t="s">
        <v>11914</v>
      </c>
      <c r="E1516" s="7"/>
      <c r="F1516" s="64"/>
      <c r="G1516" s="6"/>
      <c r="H1516" s="6"/>
      <c r="I1516" s="10" t="s">
        <v>110</v>
      </c>
      <c r="J1516" s="11" t="s">
        <v>12368</v>
      </c>
      <c r="K1516" s="194" t="s">
        <v>510</v>
      </c>
      <c r="L1516" s="176"/>
      <c r="M1516" s="176">
        <v>1000</v>
      </c>
      <c r="N1516" s="80" t="s">
        <v>11916</v>
      </c>
      <c r="O1516" s="162"/>
      <c r="P1516" s="80" t="s">
        <v>12369</v>
      </c>
      <c r="Q1516" s="80"/>
      <c r="R1516" s="80"/>
      <c r="S1516" s="163"/>
      <c r="T1516" s="213"/>
      <c r="U1516" s="162"/>
      <c r="V1516" s="164"/>
      <c r="W1516" s="12" t="str">
        <f t="shared" si="505"/>
        <v>Mqtt1</v>
      </c>
      <c r="X1516" s="196" t="s">
        <v>12365</v>
      </c>
      <c r="Y1516" s="6" t="str">
        <f t="shared" si="506"/>
        <v>marpower/280000-hydraulic-sail/captive-winch-runner/main-sb</v>
      </c>
      <c r="Z1516" s="103" t="str">
        <f t="shared" si="510"/>
        <v>$.Drum_Tension_Alm</v>
      </c>
      <c r="AA1516" s="12">
        <v>1</v>
      </c>
      <c r="AB1516" s="6" t="s">
        <v>197</v>
      </c>
      <c r="AC1516" s="12">
        <v>1514</v>
      </c>
      <c r="AJ1516" s="80"/>
      <c r="AM1516" s="114">
        <f t="shared" si="507"/>
        <v>1516</v>
      </c>
      <c r="AN1516" s="80"/>
      <c r="AO1516" s="80"/>
      <c r="AP1516" s="80"/>
      <c r="AQ1516" s="80"/>
      <c r="AR1516" s="127" t="s">
        <v>110</v>
      </c>
      <c r="AS1516" s="80"/>
      <c r="AT1516" s="7" t="s">
        <v>17</v>
      </c>
      <c r="AU1516" s="7"/>
      <c r="AV1516" s="165" t="s">
        <v>112</v>
      </c>
      <c r="AW1516" s="126" t="str">
        <f t="shared" si="508"/>
        <v>Please consult operation manual for more information</v>
      </c>
      <c r="AX1516" s="137"/>
      <c r="AY1516" s="147"/>
      <c r="AZ1516" s="167"/>
      <c r="BA1516" s="167"/>
      <c r="BB1516" s="147" t="str">
        <f t="shared" si="509"/>
        <v>1</v>
      </c>
      <c r="BC1516" s="168"/>
      <c r="BD1516" s="165"/>
      <c r="BE1516" s="165"/>
      <c r="BF1516" s="165"/>
      <c r="BG1516" s="165"/>
      <c r="BH1516" s="165"/>
      <c r="BI1516" s="165"/>
      <c r="BJ1516" s="165"/>
      <c r="BK1516" s="165"/>
      <c r="BL1516" s="165"/>
      <c r="BM1516" s="165"/>
      <c r="BN1516" s="165"/>
      <c r="BO1516" s="165"/>
      <c r="BP1516" s="165"/>
      <c r="BQ1516" s="165"/>
      <c r="BS1516" s="6"/>
      <c r="BT1516" s="11"/>
      <c r="BU1516" s="6"/>
      <c r="BV1516" s="6"/>
    </row>
    <row r="1517" spans="1:74" ht="15.75" x14ac:dyDescent="0.25">
      <c r="A1517" s="52" t="s">
        <v>11912</v>
      </c>
      <c r="B1517" s="56"/>
      <c r="C1517" s="7" t="s">
        <v>111</v>
      </c>
      <c r="D1517" s="7" t="s">
        <v>11914</v>
      </c>
      <c r="E1517" s="7"/>
      <c r="F1517" s="64"/>
      <c r="G1517" s="6"/>
      <c r="H1517" s="6"/>
      <c r="I1517" s="10" t="s">
        <v>110</v>
      </c>
      <c r="J1517" s="11" t="s">
        <v>12370</v>
      </c>
      <c r="K1517" s="194" t="s">
        <v>510</v>
      </c>
      <c r="L1517" s="176"/>
      <c r="M1517" s="176">
        <v>1000</v>
      </c>
      <c r="N1517" s="80" t="s">
        <v>11916</v>
      </c>
      <c r="O1517" s="162"/>
      <c r="P1517" s="80" t="s">
        <v>12371</v>
      </c>
      <c r="Q1517" s="80"/>
      <c r="R1517" s="80"/>
      <c r="S1517" s="163"/>
      <c r="T1517" s="213"/>
      <c r="U1517" s="162"/>
      <c r="V1517" s="164"/>
      <c r="W1517" s="12" t="str">
        <f t="shared" si="505"/>
        <v>Mqtt1</v>
      </c>
      <c r="X1517" s="196" t="s">
        <v>12365</v>
      </c>
      <c r="Y1517" s="6" t="str">
        <f t="shared" si="506"/>
        <v>marpower/280000-hydraulic-sail/captive-winch-runner/main-sb</v>
      </c>
      <c r="Z1517" s="103" t="str">
        <f t="shared" si="510"/>
        <v>$.Inner_Alm</v>
      </c>
      <c r="AA1517" s="12">
        <v>1</v>
      </c>
      <c r="AB1517" s="6" t="s">
        <v>197</v>
      </c>
      <c r="AC1517" s="12">
        <v>1515</v>
      </c>
      <c r="AJ1517" s="80"/>
      <c r="AM1517" s="114">
        <f t="shared" si="507"/>
        <v>1517</v>
      </c>
      <c r="AN1517" s="80"/>
      <c r="AO1517" s="80"/>
      <c r="AP1517" s="80"/>
      <c r="AQ1517" s="80"/>
      <c r="AR1517" s="127" t="s">
        <v>110</v>
      </c>
      <c r="AS1517" s="80"/>
      <c r="AT1517" s="7" t="s">
        <v>17</v>
      </c>
      <c r="AU1517" s="7"/>
      <c r="AV1517" s="165" t="s">
        <v>112</v>
      </c>
      <c r="AW1517" s="126" t="str">
        <f t="shared" si="508"/>
        <v>Please consult operation manual for more information</v>
      </c>
      <c r="AX1517" s="137"/>
      <c r="AY1517" s="147"/>
      <c r="AZ1517" s="167"/>
      <c r="BA1517" s="167"/>
      <c r="BB1517" s="147" t="str">
        <f t="shared" si="509"/>
        <v>1</v>
      </c>
      <c r="BC1517" s="168"/>
      <c r="BD1517" s="165"/>
      <c r="BE1517" s="165"/>
      <c r="BF1517" s="165"/>
      <c r="BG1517" s="165"/>
      <c r="BH1517" s="165"/>
      <c r="BI1517" s="165"/>
      <c r="BJ1517" s="165"/>
      <c r="BK1517" s="165"/>
      <c r="BL1517" s="165"/>
      <c r="BM1517" s="165"/>
      <c r="BN1517" s="165"/>
      <c r="BO1517" s="165"/>
      <c r="BP1517" s="165"/>
      <c r="BQ1517" s="165"/>
      <c r="BS1517" s="6"/>
      <c r="BT1517" s="11"/>
      <c r="BU1517" s="6"/>
      <c r="BV1517" s="6"/>
    </row>
    <row r="1518" spans="1:74" ht="15.75" x14ac:dyDescent="0.25">
      <c r="A1518" s="52" t="s">
        <v>11912</v>
      </c>
      <c r="B1518" s="56"/>
      <c r="C1518" s="7" t="s">
        <v>111</v>
      </c>
      <c r="D1518" s="7" t="s">
        <v>11914</v>
      </c>
      <c r="E1518" s="7"/>
      <c r="F1518" s="64"/>
      <c r="G1518" s="6"/>
      <c r="H1518" s="6"/>
      <c r="I1518" s="10" t="s">
        <v>110</v>
      </c>
      <c r="J1518" s="11" t="s">
        <v>12372</v>
      </c>
      <c r="K1518" s="194" t="s">
        <v>510</v>
      </c>
      <c r="L1518" s="176"/>
      <c r="M1518" s="176">
        <v>1000</v>
      </c>
      <c r="N1518" s="80" t="s">
        <v>11916</v>
      </c>
      <c r="O1518" s="162"/>
      <c r="P1518" s="80" t="s">
        <v>12373</v>
      </c>
      <c r="Q1518" s="80"/>
      <c r="R1518" s="80"/>
      <c r="S1518" s="163"/>
      <c r="T1518" s="213"/>
      <c r="U1518" s="162"/>
      <c r="V1518" s="164"/>
      <c r="W1518" s="12" t="str">
        <f t="shared" si="505"/>
        <v>Mqtt1</v>
      </c>
      <c r="X1518" s="196" t="s">
        <v>12365</v>
      </c>
      <c r="Y1518" s="6" t="str">
        <f t="shared" si="506"/>
        <v>marpower/280000-hydraulic-sail/captive-winch-runner/main-sb</v>
      </c>
      <c r="Z1518" s="103" t="str">
        <f t="shared" si="510"/>
        <v>$.Outer_Alm</v>
      </c>
      <c r="AA1518" s="12">
        <v>1</v>
      </c>
      <c r="AB1518" s="6" t="s">
        <v>197</v>
      </c>
      <c r="AC1518" s="12">
        <v>1516</v>
      </c>
      <c r="AJ1518" s="80"/>
      <c r="AM1518" s="114">
        <f t="shared" si="507"/>
        <v>1518</v>
      </c>
      <c r="AN1518" s="80"/>
      <c r="AO1518" s="80"/>
      <c r="AP1518" s="80"/>
      <c r="AQ1518" s="80"/>
      <c r="AR1518" s="127" t="s">
        <v>110</v>
      </c>
      <c r="AS1518" s="80"/>
      <c r="AT1518" s="7" t="s">
        <v>17</v>
      </c>
      <c r="AU1518" s="7"/>
      <c r="AV1518" s="165" t="s">
        <v>112</v>
      </c>
      <c r="AW1518" s="126" t="str">
        <f t="shared" si="508"/>
        <v>Please consult operation manual for more information</v>
      </c>
      <c r="AX1518" s="137"/>
      <c r="AY1518" s="147"/>
      <c r="AZ1518" s="167"/>
      <c r="BA1518" s="167"/>
      <c r="BB1518" s="147" t="str">
        <f t="shared" si="509"/>
        <v>1</v>
      </c>
      <c r="BC1518" s="168"/>
      <c r="BD1518" s="165"/>
      <c r="BE1518" s="165"/>
      <c r="BF1518" s="165"/>
      <c r="BG1518" s="165"/>
      <c r="BH1518" s="165"/>
      <c r="BI1518" s="165"/>
      <c r="BJ1518" s="165"/>
      <c r="BK1518" s="165"/>
      <c r="BL1518" s="165"/>
      <c r="BM1518" s="165"/>
      <c r="BN1518" s="165"/>
      <c r="BO1518" s="165"/>
      <c r="BP1518" s="165"/>
      <c r="BQ1518" s="165"/>
      <c r="BS1518" s="6"/>
      <c r="BT1518" s="11"/>
      <c r="BU1518" s="6"/>
      <c r="BV1518" s="6"/>
    </row>
    <row r="1519" spans="1:74" ht="15.75" x14ac:dyDescent="0.25">
      <c r="A1519" s="52" t="s">
        <v>11912</v>
      </c>
      <c r="B1519" s="56"/>
      <c r="C1519" s="7" t="s">
        <v>111</v>
      </c>
      <c r="D1519" s="7" t="s">
        <v>11914</v>
      </c>
      <c r="E1519" s="7"/>
      <c r="F1519" s="64"/>
      <c r="G1519" s="6"/>
      <c r="H1519" s="6"/>
      <c r="I1519" s="10" t="s">
        <v>110</v>
      </c>
      <c r="J1519" s="11" t="s">
        <v>12374</v>
      </c>
      <c r="K1519" s="194" t="s">
        <v>510</v>
      </c>
      <c r="L1519" s="176"/>
      <c r="M1519" s="176">
        <v>1000</v>
      </c>
      <c r="N1519" s="80" t="s">
        <v>11916</v>
      </c>
      <c r="O1519" s="162"/>
      <c r="P1519" s="80" t="s">
        <v>12375</v>
      </c>
      <c r="Q1519" s="80"/>
      <c r="R1519" s="80"/>
      <c r="S1519" s="163"/>
      <c r="T1519" s="213"/>
      <c r="U1519" s="162"/>
      <c r="V1519" s="164"/>
      <c r="W1519" s="12" t="str">
        <f t="shared" si="505"/>
        <v>Mqtt1</v>
      </c>
      <c r="X1519" s="196" t="s">
        <v>12365</v>
      </c>
      <c r="Y1519" s="6" t="str">
        <f t="shared" si="506"/>
        <v>marpower/280000-hydraulic-sail/captive-winch-runner/main-sb</v>
      </c>
      <c r="Z1519" s="103" t="str">
        <f t="shared" si="510"/>
        <v>$.Load_Alm</v>
      </c>
      <c r="AA1519" s="12">
        <v>1</v>
      </c>
      <c r="AB1519" s="6" t="s">
        <v>197</v>
      </c>
      <c r="AC1519" s="12">
        <v>1518</v>
      </c>
      <c r="AJ1519" s="80"/>
      <c r="AM1519" s="114">
        <f t="shared" si="507"/>
        <v>1519</v>
      </c>
      <c r="AN1519" s="80"/>
      <c r="AO1519" s="80"/>
      <c r="AP1519" s="80"/>
      <c r="AQ1519" s="80"/>
      <c r="AR1519" s="127" t="s">
        <v>110</v>
      </c>
      <c r="AS1519" s="80"/>
      <c r="AT1519" s="7" t="s">
        <v>17</v>
      </c>
      <c r="AU1519" s="7"/>
      <c r="AV1519" s="165" t="s">
        <v>112</v>
      </c>
      <c r="AW1519" s="126" t="str">
        <f t="shared" si="508"/>
        <v>Please consult operation manual for more information</v>
      </c>
      <c r="AX1519" s="137"/>
      <c r="AY1519" s="147"/>
      <c r="AZ1519" s="167"/>
      <c r="BA1519" s="167"/>
      <c r="BB1519" s="147" t="str">
        <f t="shared" si="509"/>
        <v>1</v>
      </c>
      <c r="BC1519" s="168"/>
      <c r="BD1519" s="165"/>
      <c r="BE1519" s="165"/>
      <c r="BF1519" s="165"/>
      <c r="BG1519" s="165"/>
      <c r="BH1519" s="165"/>
      <c r="BI1519" s="165"/>
      <c r="BJ1519" s="165"/>
      <c r="BK1519" s="165"/>
      <c r="BL1519" s="165"/>
      <c r="BM1519" s="165"/>
      <c r="BN1519" s="165"/>
      <c r="BO1519" s="165"/>
      <c r="BP1519" s="165"/>
      <c r="BQ1519" s="165"/>
      <c r="BS1519" s="6"/>
      <c r="BT1519" s="11"/>
      <c r="BU1519" s="6"/>
      <c r="BV1519" s="6"/>
    </row>
    <row r="1520" spans="1:74" ht="15.75" x14ac:dyDescent="0.25">
      <c r="A1520" s="52" t="s">
        <v>11912</v>
      </c>
      <c r="B1520" s="56"/>
      <c r="C1520" s="7" t="s">
        <v>111</v>
      </c>
      <c r="D1520" s="7" t="s">
        <v>11914</v>
      </c>
      <c r="E1520" s="7"/>
      <c r="F1520" s="64"/>
      <c r="G1520" s="6"/>
      <c r="H1520" s="6"/>
      <c r="I1520" s="10" t="s">
        <v>110</v>
      </c>
      <c r="J1520" s="11" t="s">
        <v>12376</v>
      </c>
      <c r="K1520" s="194" t="s">
        <v>510</v>
      </c>
      <c r="L1520" s="176"/>
      <c r="M1520" s="176">
        <v>1000</v>
      </c>
      <c r="N1520" s="80" t="s">
        <v>11916</v>
      </c>
      <c r="O1520" s="162"/>
      <c r="P1520" s="80" t="s">
        <v>12377</v>
      </c>
      <c r="Q1520" s="80"/>
      <c r="R1520" s="80"/>
      <c r="S1520" s="163"/>
      <c r="T1520" s="213"/>
      <c r="U1520" s="162"/>
      <c r="V1520" s="164"/>
      <c r="W1520" s="12" t="str">
        <f t="shared" si="505"/>
        <v>Mqtt1</v>
      </c>
      <c r="X1520" s="196" t="s">
        <v>12378</v>
      </c>
      <c r="Y1520" s="6" t="str">
        <f t="shared" si="506"/>
        <v>marpower/280000-hydraulic-sail/captive-winch-runner/mizzen-sb</v>
      </c>
      <c r="Z1520" s="103" t="str">
        <f t="shared" si="510"/>
        <v>$.Enbl_Stat_HMI</v>
      </c>
      <c r="AA1520" s="12">
        <v>1</v>
      </c>
      <c r="AB1520" s="6" t="s">
        <v>197</v>
      </c>
      <c r="AC1520" s="12">
        <v>1520</v>
      </c>
      <c r="AJ1520" s="80"/>
      <c r="AM1520" s="114" t="str">
        <f t="shared" si="507"/>
        <v/>
      </c>
      <c r="AN1520" s="80"/>
      <c r="AO1520" s="80"/>
      <c r="AP1520" s="80"/>
      <c r="AQ1520" s="80"/>
      <c r="AR1520" s="127"/>
      <c r="AS1520" s="80"/>
      <c r="AT1520" s="7"/>
      <c r="AU1520" s="7"/>
      <c r="AV1520" s="165"/>
      <c r="AW1520" s="126" t="str">
        <f t="shared" si="508"/>
        <v/>
      </c>
      <c r="AX1520" s="137"/>
      <c r="AY1520" s="147"/>
      <c r="AZ1520" s="167"/>
      <c r="BA1520" s="167"/>
      <c r="BB1520" s="147" t="str">
        <f t="shared" si="509"/>
        <v/>
      </c>
      <c r="BC1520" s="168"/>
      <c r="BD1520" s="165"/>
      <c r="BE1520" s="165"/>
      <c r="BF1520" s="165"/>
      <c r="BG1520" s="165"/>
      <c r="BH1520" s="165"/>
      <c r="BI1520" s="165"/>
      <c r="BJ1520" s="165"/>
      <c r="BK1520" s="165"/>
      <c r="BL1520" s="165"/>
      <c r="BM1520" s="165"/>
      <c r="BN1520" s="165"/>
      <c r="BO1520" s="165"/>
      <c r="BP1520" s="165"/>
      <c r="BQ1520" s="165"/>
      <c r="BS1520" s="6"/>
      <c r="BT1520" s="11"/>
      <c r="BU1520" s="6"/>
      <c r="BV1520" s="6"/>
    </row>
    <row r="1521" spans="1:74" ht="15.75" x14ac:dyDescent="0.25">
      <c r="A1521" s="52" t="s">
        <v>11912</v>
      </c>
      <c r="B1521" s="56"/>
      <c r="C1521" s="7" t="s">
        <v>111</v>
      </c>
      <c r="D1521" s="7" t="s">
        <v>11914</v>
      </c>
      <c r="E1521" s="7"/>
      <c r="F1521" s="64"/>
      <c r="G1521" s="6"/>
      <c r="H1521" s="6"/>
      <c r="I1521" s="10" t="s">
        <v>110</v>
      </c>
      <c r="J1521" s="11" t="s">
        <v>12379</v>
      </c>
      <c r="K1521" s="194" t="s">
        <v>510</v>
      </c>
      <c r="L1521" s="176"/>
      <c r="M1521" s="176">
        <v>1000</v>
      </c>
      <c r="N1521" s="80" t="s">
        <v>11916</v>
      </c>
      <c r="O1521" s="162"/>
      <c r="P1521" s="80" t="s">
        <v>12380</v>
      </c>
      <c r="Q1521" s="80"/>
      <c r="R1521" s="80"/>
      <c r="S1521" s="163"/>
      <c r="T1521" s="213"/>
      <c r="U1521" s="162"/>
      <c r="V1521" s="164"/>
      <c r="W1521" s="12" t="str">
        <f t="shared" si="505"/>
        <v>Mqtt1</v>
      </c>
      <c r="X1521" s="196" t="s">
        <v>12378</v>
      </c>
      <c r="Y1521" s="6" t="str">
        <f t="shared" si="506"/>
        <v>marpower/280000-hydraulic-sail/captive-winch-runner/mizzen-sb</v>
      </c>
      <c r="Z1521" s="103" t="str">
        <f t="shared" si="510"/>
        <v>$.Gen_Alm</v>
      </c>
      <c r="AA1521" s="12">
        <v>1</v>
      </c>
      <c r="AB1521" s="6" t="s">
        <v>197</v>
      </c>
      <c r="AC1521" s="12">
        <v>1523</v>
      </c>
      <c r="AJ1521" s="80"/>
      <c r="AM1521" s="114">
        <f t="shared" si="507"/>
        <v>1521</v>
      </c>
      <c r="AN1521" s="80"/>
      <c r="AO1521" s="80"/>
      <c r="AP1521" s="80"/>
      <c r="AQ1521" s="80"/>
      <c r="AR1521" s="127" t="s">
        <v>110</v>
      </c>
      <c r="AS1521" s="80"/>
      <c r="AT1521" s="7" t="s">
        <v>17</v>
      </c>
      <c r="AU1521" s="7"/>
      <c r="AV1521" s="165" t="s">
        <v>112</v>
      </c>
      <c r="AW1521" s="126" t="str">
        <f t="shared" si="508"/>
        <v>Please consult operation manual for more information</v>
      </c>
      <c r="AX1521" s="137"/>
      <c r="AY1521" s="147"/>
      <c r="AZ1521" s="167"/>
      <c r="BA1521" s="167"/>
      <c r="BB1521" s="147" t="str">
        <f t="shared" si="509"/>
        <v>1</v>
      </c>
      <c r="BC1521" s="168"/>
      <c r="BD1521" s="165"/>
      <c r="BE1521" s="165"/>
      <c r="BF1521" s="165"/>
      <c r="BG1521" s="165"/>
      <c r="BH1521" s="165"/>
      <c r="BI1521" s="165"/>
      <c r="BJ1521" s="165"/>
      <c r="BK1521" s="165"/>
      <c r="BL1521" s="165"/>
      <c r="BM1521" s="165"/>
      <c r="BN1521" s="165"/>
      <c r="BO1521" s="165"/>
      <c r="BP1521" s="165"/>
      <c r="BQ1521" s="165"/>
      <c r="BS1521" s="6"/>
      <c r="BT1521" s="11"/>
      <c r="BU1521" s="6"/>
      <c r="BV1521" s="6"/>
    </row>
    <row r="1522" spans="1:74" ht="15.75" x14ac:dyDescent="0.25">
      <c r="A1522" s="52" t="s">
        <v>11912</v>
      </c>
      <c r="B1522" s="56"/>
      <c r="C1522" s="7" t="s">
        <v>111</v>
      </c>
      <c r="D1522" s="7" t="s">
        <v>11914</v>
      </c>
      <c r="E1522" s="7"/>
      <c r="F1522" s="64"/>
      <c r="G1522" s="6"/>
      <c r="H1522" s="6"/>
      <c r="I1522" s="10" t="s">
        <v>110</v>
      </c>
      <c r="J1522" s="11" t="s">
        <v>12381</v>
      </c>
      <c r="K1522" s="194" t="s">
        <v>510</v>
      </c>
      <c r="L1522" s="176"/>
      <c r="M1522" s="176">
        <v>1000</v>
      </c>
      <c r="N1522" s="80" t="s">
        <v>11916</v>
      </c>
      <c r="O1522" s="162"/>
      <c r="P1522" s="80" t="s">
        <v>12382</v>
      </c>
      <c r="Q1522" s="80"/>
      <c r="R1522" s="80"/>
      <c r="S1522" s="163"/>
      <c r="T1522" s="213"/>
      <c r="U1522" s="162"/>
      <c r="V1522" s="164"/>
      <c r="W1522" s="12" t="str">
        <f t="shared" si="505"/>
        <v>Mqtt1</v>
      </c>
      <c r="X1522" s="196" t="s">
        <v>12378</v>
      </c>
      <c r="Y1522" s="6" t="str">
        <f t="shared" si="506"/>
        <v>marpower/280000-hydraulic-sail/captive-winch-runner/mizzen-sb</v>
      </c>
      <c r="Z1522" s="103" t="str">
        <f t="shared" si="510"/>
        <v>$.Drum_Tension_Alm</v>
      </c>
      <c r="AA1522" s="12">
        <v>1</v>
      </c>
      <c r="AB1522" s="6" t="s">
        <v>197</v>
      </c>
      <c r="AC1522" s="12">
        <v>1524</v>
      </c>
      <c r="AJ1522" s="80"/>
      <c r="AM1522" s="114">
        <f t="shared" si="507"/>
        <v>1522</v>
      </c>
      <c r="AN1522" s="80"/>
      <c r="AO1522" s="80"/>
      <c r="AP1522" s="80"/>
      <c r="AQ1522" s="80"/>
      <c r="AR1522" s="127" t="s">
        <v>110</v>
      </c>
      <c r="AS1522" s="80"/>
      <c r="AT1522" s="7" t="s">
        <v>17</v>
      </c>
      <c r="AU1522" s="7"/>
      <c r="AV1522" s="165" t="s">
        <v>112</v>
      </c>
      <c r="AW1522" s="126" t="str">
        <f t="shared" si="508"/>
        <v>Please consult operation manual for more information</v>
      </c>
      <c r="AX1522" s="137"/>
      <c r="AY1522" s="147"/>
      <c r="AZ1522" s="167"/>
      <c r="BA1522" s="167"/>
      <c r="BB1522" s="147" t="str">
        <f t="shared" si="509"/>
        <v>1</v>
      </c>
      <c r="BC1522" s="168"/>
      <c r="BD1522" s="165"/>
      <c r="BE1522" s="165"/>
      <c r="BF1522" s="165"/>
      <c r="BG1522" s="165"/>
      <c r="BH1522" s="165"/>
      <c r="BI1522" s="165"/>
      <c r="BJ1522" s="165"/>
      <c r="BK1522" s="165"/>
      <c r="BL1522" s="165"/>
      <c r="BM1522" s="165"/>
      <c r="BN1522" s="165"/>
      <c r="BO1522" s="165"/>
      <c r="BP1522" s="165"/>
      <c r="BQ1522" s="165"/>
      <c r="BS1522" s="6"/>
      <c r="BT1522" s="11"/>
      <c r="BU1522" s="6"/>
      <c r="BV1522" s="6"/>
    </row>
    <row r="1523" spans="1:74" ht="15.75" x14ac:dyDescent="0.25">
      <c r="A1523" s="52" t="s">
        <v>11912</v>
      </c>
      <c r="B1523" s="56"/>
      <c r="C1523" s="7" t="s">
        <v>111</v>
      </c>
      <c r="D1523" s="7" t="s">
        <v>11914</v>
      </c>
      <c r="E1523" s="7"/>
      <c r="F1523" s="64"/>
      <c r="G1523" s="6"/>
      <c r="H1523" s="6"/>
      <c r="I1523" s="10" t="s">
        <v>110</v>
      </c>
      <c r="J1523" s="11" t="s">
        <v>12383</v>
      </c>
      <c r="K1523" s="194" t="s">
        <v>510</v>
      </c>
      <c r="L1523" s="176"/>
      <c r="M1523" s="176">
        <v>1000</v>
      </c>
      <c r="N1523" s="80" t="s">
        <v>11916</v>
      </c>
      <c r="O1523" s="162"/>
      <c r="P1523" s="80" t="s">
        <v>12384</v>
      </c>
      <c r="Q1523" s="80"/>
      <c r="R1523" s="80"/>
      <c r="S1523" s="163"/>
      <c r="T1523" s="213"/>
      <c r="U1523" s="162"/>
      <c r="V1523" s="164"/>
      <c r="W1523" s="12" t="str">
        <f t="shared" si="505"/>
        <v>Mqtt1</v>
      </c>
      <c r="X1523" s="196" t="s">
        <v>12378</v>
      </c>
      <c r="Y1523" s="6" t="str">
        <f t="shared" si="506"/>
        <v>marpower/280000-hydraulic-sail/captive-winch-runner/mizzen-sb</v>
      </c>
      <c r="Z1523" s="103" t="str">
        <f t="shared" si="510"/>
        <v>$.Inner_Alm</v>
      </c>
      <c r="AA1523" s="12">
        <v>1</v>
      </c>
      <c r="AB1523" s="6" t="s">
        <v>197</v>
      </c>
      <c r="AC1523" s="12">
        <v>1525</v>
      </c>
      <c r="AJ1523" s="80"/>
      <c r="AM1523" s="114">
        <f t="shared" si="507"/>
        <v>1523</v>
      </c>
      <c r="AN1523" s="80"/>
      <c r="AO1523" s="80"/>
      <c r="AP1523" s="80"/>
      <c r="AQ1523" s="80"/>
      <c r="AR1523" s="127" t="s">
        <v>110</v>
      </c>
      <c r="AS1523" s="80"/>
      <c r="AT1523" s="7" t="s">
        <v>17</v>
      </c>
      <c r="AU1523" s="7"/>
      <c r="AV1523" s="165" t="s">
        <v>112</v>
      </c>
      <c r="AW1523" s="126" t="str">
        <f t="shared" si="508"/>
        <v>Please consult operation manual for more information</v>
      </c>
      <c r="AX1523" s="137"/>
      <c r="AY1523" s="147"/>
      <c r="AZ1523" s="167"/>
      <c r="BA1523" s="167"/>
      <c r="BB1523" s="147" t="str">
        <f t="shared" si="509"/>
        <v>1</v>
      </c>
      <c r="BC1523" s="168"/>
      <c r="BD1523" s="165"/>
      <c r="BE1523" s="165"/>
      <c r="BF1523" s="165"/>
      <c r="BG1523" s="165"/>
      <c r="BH1523" s="165"/>
      <c r="BI1523" s="165"/>
      <c r="BJ1523" s="165"/>
      <c r="BK1523" s="165"/>
      <c r="BL1523" s="165"/>
      <c r="BM1523" s="165"/>
      <c r="BN1523" s="165"/>
      <c r="BO1523" s="165"/>
      <c r="BP1523" s="165"/>
      <c r="BQ1523" s="165"/>
      <c r="BS1523" s="6"/>
      <c r="BT1523" s="11"/>
      <c r="BU1523" s="6"/>
      <c r="BV1523" s="6"/>
    </row>
    <row r="1524" spans="1:74" ht="15.75" x14ac:dyDescent="0.25">
      <c r="A1524" s="52" t="s">
        <v>11912</v>
      </c>
      <c r="B1524" s="56"/>
      <c r="C1524" s="7" t="s">
        <v>111</v>
      </c>
      <c r="D1524" s="7" t="s">
        <v>11914</v>
      </c>
      <c r="E1524" s="7"/>
      <c r="F1524" s="64"/>
      <c r="G1524" s="6"/>
      <c r="H1524" s="6"/>
      <c r="I1524" s="10" t="s">
        <v>110</v>
      </c>
      <c r="J1524" s="11" t="s">
        <v>12385</v>
      </c>
      <c r="K1524" s="194" t="s">
        <v>510</v>
      </c>
      <c r="L1524" s="176"/>
      <c r="M1524" s="176">
        <v>1000</v>
      </c>
      <c r="N1524" s="80" t="s">
        <v>11916</v>
      </c>
      <c r="O1524" s="162"/>
      <c r="P1524" s="80" t="s">
        <v>12386</v>
      </c>
      <c r="Q1524" s="80"/>
      <c r="R1524" s="80"/>
      <c r="S1524" s="163"/>
      <c r="T1524" s="213"/>
      <c r="U1524" s="162"/>
      <c r="V1524" s="164"/>
      <c r="W1524" s="12" t="str">
        <f t="shared" si="505"/>
        <v>Mqtt1</v>
      </c>
      <c r="X1524" s="196" t="s">
        <v>12378</v>
      </c>
      <c r="Y1524" s="6" t="str">
        <f t="shared" si="506"/>
        <v>marpower/280000-hydraulic-sail/captive-winch-runner/mizzen-sb</v>
      </c>
      <c r="Z1524" s="103" t="str">
        <f t="shared" si="510"/>
        <v>$.Outer_Alm</v>
      </c>
      <c r="AA1524" s="12">
        <v>1</v>
      </c>
      <c r="AB1524" s="6" t="s">
        <v>197</v>
      </c>
      <c r="AC1524" s="12">
        <v>1526</v>
      </c>
      <c r="AJ1524" s="80"/>
      <c r="AM1524" s="114">
        <f t="shared" si="507"/>
        <v>1524</v>
      </c>
      <c r="AN1524" s="80"/>
      <c r="AO1524" s="80"/>
      <c r="AP1524" s="80"/>
      <c r="AQ1524" s="80"/>
      <c r="AR1524" s="127" t="s">
        <v>110</v>
      </c>
      <c r="AS1524" s="80"/>
      <c r="AT1524" s="7" t="s">
        <v>17</v>
      </c>
      <c r="AU1524" s="7"/>
      <c r="AV1524" s="165" t="s">
        <v>112</v>
      </c>
      <c r="AW1524" s="126" t="str">
        <f t="shared" si="508"/>
        <v>Please consult operation manual for more information</v>
      </c>
      <c r="AX1524" s="137"/>
      <c r="AY1524" s="147"/>
      <c r="AZ1524" s="167"/>
      <c r="BA1524" s="167"/>
      <c r="BB1524" s="147" t="str">
        <f t="shared" si="509"/>
        <v>1</v>
      </c>
      <c r="BC1524" s="168"/>
      <c r="BD1524" s="165"/>
      <c r="BE1524" s="165"/>
      <c r="BF1524" s="165"/>
      <c r="BG1524" s="165"/>
      <c r="BH1524" s="165"/>
      <c r="BI1524" s="165"/>
      <c r="BJ1524" s="165"/>
      <c r="BK1524" s="165"/>
      <c r="BL1524" s="165"/>
      <c r="BM1524" s="165"/>
      <c r="BN1524" s="165"/>
      <c r="BO1524" s="165"/>
      <c r="BP1524" s="165"/>
      <c r="BQ1524" s="165"/>
      <c r="BS1524" s="6"/>
      <c r="BT1524" s="11"/>
      <c r="BU1524" s="6"/>
      <c r="BV1524" s="6"/>
    </row>
    <row r="1525" spans="1:74" ht="15.75" x14ac:dyDescent="0.25">
      <c r="A1525" s="52" t="s">
        <v>11912</v>
      </c>
      <c r="B1525" s="56"/>
      <c r="C1525" s="7" t="s">
        <v>111</v>
      </c>
      <c r="D1525" s="7" t="s">
        <v>11914</v>
      </c>
      <c r="E1525" s="7"/>
      <c r="F1525" s="64"/>
      <c r="G1525" s="6"/>
      <c r="H1525" s="6"/>
      <c r="I1525" s="10" t="s">
        <v>110</v>
      </c>
      <c r="J1525" s="11" t="s">
        <v>12387</v>
      </c>
      <c r="K1525" s="194" t="s">
        <v>510</v>
      </c>
      <c r="L1525" s="176"/>
      <c r="M1525" s="176">
        <v>1000</v>
      </c>
      <c r="N1525" s="80" t="s">
        <v>11916</v>
      </c>
      <c r="O1525" s="162"/>
      <c r="P1525" s="80" t="s">
        <v>12388</v>
      </c>
      <c r="Q1525" s="80"/>
      <c r="R1525" s="80"/>
      <c r="S1525" s="163"/>
      <c r="T1525" s="213"/>
      <c r="U1525" s="162"/>
      <c r="V1525" s="164"/>
      <c r="W1525" s="12" t="str">
        <f t="shared" si="505"/>
        <v>Mqtt1</v>
      </c>
      <c r="X1525" s="196" t="s">
        <v>12378</v>
      </c>
      <c r="Y1525" s="6" t="str">
        <f t="shared" si="506"/>
        <v>marpower/280000-hydraulic-sail/captive-winch-runner/mizzen-sb</v>
      </c>
      <c r="Z1525" s="103" t="str">
        <f t="shared" si="510"/>
        <v>$.Load_Alm</v>
      </c>
      <c r="AA1525" s="12">
        <v>1</v>
      </c>
      <c r="AB1525" s="6" t="s">
        <v>197</v>
      </c>
      <c r="AC1525" s="12">
        <v>1528</v>
      </c>
      <c r="AJ1525" s="80"/>
      <c r="AM1525" s="114">
        <f t="shared" si="507"/>
        <v>1525</v>
      </c>
      <c r="AN1525" s="80"/>
      <c r="AO1525" s="80"/>
      <c r="AP1525" s="80"/>
      <c r="AQ1525" s="80"/>
      <c r="AR1525" s="127" t="s">
        <v>110</v>
      </c>
      <c r="AS1525" s="80"/>
      <c r="AT1525" s="7" t="s">
        <v>17</v>
      </c>
      <c r="AU1525" s="7"/>
      <c r="AV1525" s="165" t="s">
        <v>112</v>
      </c>
      <c r="AW1525" s="126" t="str">
        <f t="shared" si="508"/>
        <v>Please consult operation manual for more information</v>
      </c>
      <c r="AX1525" s="137"/>
      <c r="AY1525" s="147"/>
      <c r="AZ1525" s="167"/>
      <c r="BA1525" s="167"/>
      <c r="BB1525" s="147" t="str">
        <f t="shared" si="509"/>
        <v>1</v>
      </c>
      <c r="BC1525" s="168"/>
      <c r="BD1525" s="165"/>
      <c r="BE1525" s="165"/>
      <c r="BF1525" s="165"/>
      <c r="BG1525" s="165"/>
      <c r="BH1525" s="165"/>
      <c r="BI1525" s="165"/>
      <c r="BJ1525" s="165"/>
      <c r="BK1525" s="165"/>
      <c r="BL1525" s="165"/>
      <c r="BM1525" s="165"/>
      <c r="BN1525" s="165"/>
      <c r="BO1525" s="165"/>
      <c r="BP1525" s="165"/>
      <c r="BQ1525" s="165"/>
      <c r="BS1525" s="6"/>
      <c r="BT1525" s="11"/>
      <c r="BU1525" s="6"/>
      <c r="BV1525" s="6"/>
    </row>
    <row r="1526" spans="1:74" ht="15.75" x14ac:dyDescent="0.25">
      <c r="A1526" s="52" t="s">
        <v>11912</v>
      </c>
      <c r="B1526" s="56"/>
      <c r="C1526" s="7" t="s">
        <v>111</v>
      </c>
      <c r="D1526" s="7" t="s">
        <v>11914</v>
      </c>
      <c r="E1526" s="7"/>
      <c r="F1526" s="64"/>
      <c r="G1526" s="6"/>
      <c r="H1526" s="6"/>
      <c r="I1526" s="10" t="s">
        <v>110</v>
      </c>
      <c r="J1526" s="11" t="s">
        <v>12389</v>
      </c>
      <c r="K1526" s="194" t="s">
        <v>510</v>
      </c>
      <c r="L1526" s="176"/>
      <c r="M1526" s="176">
        <v>1000</v>
      </c>
      <c r="N1526" s="80" t="s">
        <v>11916</v>
      </c>
      <c r="O1526" s="162"/>
      <c r="P1526" s="80" t="s">
        <v>12390</v>
      </c>
      <c r="Q1526" s="80"/>
      <c r="R1526" s="80"/>
      <c r="S1526" s="163"/>
      <c r="T1526" s="213"/>
      <c r="U1526" s="162"/>
      <c r="V1526" s="164"/>
      <c r="W1526" s="12" t="str">
        <f t="shared" si="505"/>
        <v>Mqtt1</v>
      </c>
      <c r="X1526" s="196" t="s">
        <v>12391</v>
      </c>
      <c r="Y1526" s="6" t="str">
        <f t="shared" si="506"/>
        <v>marpower/280000-hydraulic-sail/captive-winch-lccan/mizzen</v>
      </c>
      <c r="Z1526" s="103" t="str">
        <f t="shared" ref="Z1526:Z1531" si="511">IF(COUNTIF(N1526,"spare"),"","$."&amp;_xlfn.REGEXREPLACE(IF(X1526="",J1526,_xlfn.REGEXREPLACE(IF(_xlfn.REGEXTEST(J1526,"(Gen_Alm|Enbl|Ind)"),_xlfn.REGEXREPLACE(J1526,"E?\d_\d\d_",""),J1526),"_?M(ain|iz)_Sht_Capt_Wnch_?","")),"\.","_"))</f>
        <v>$.Enbl_Stat_HMI</v>
      </c>
      <c r="AA1526" s="12">
        <v>1</v>
      </c>
      <c r="AB1526" s="6" t="s">
        <v>197</v>
      </c>
      <c r="AC1526" s="12">
        <v>1540</v>
      </c>
      <c r="AJ1526" s="80"/>
      <c r="AM1526" s="114" t="str">
        <f t="shared" si="507"/>
        <v/>
      </c>
      <c r="AN1526" s="80"/>
      <c r="AO1526" s="80"/>
      <c r="AP1526" s="80"/>
      <c r="AQ1526" s="80"/>
      <c r="AR1526" s="127"/>
      <c r="AS1526" s="80"/>
      <c r="AT1526" s="7"/>
      <c r="AU1526" s="7"/>
      <c r="AV1526" s="165"/>
      <c r="AW1526" s="126" t="str">
        <f t="shared" si="508"/>
        <v/>
      </c>
      <c r="AX1526" s="137"/>
      <c r="AY1526" s="147"/>
      <c r="AZ1526" s="167"/>
      <c r="BA1526" s="167"/>
      <c r="BB1526" s="147" t="str">
        <f t="shared" si="509"/>
        <v/>
      </c>
      <c r="BC1526" s="168"/>
      <c r="BD1526" s="165"/>
      <c r="BE1526" s="165"/>
      <c r="BF1526" s="165"/>
      <c r="BG1526" s="165"/>
      <c r="BH1526" s="165"/>
      <c r="BI1526" s="165"/>
      <c r="BJ1526" s="165"/>
      <c r="BK1526" s="165"/>
      <c r="BL1526" s="165"/>
      <c r="BM1526" s="165"/>
      <c r="BN1526" s="165"/>
      <c r="BO1526" s="165"/>
      <c r="BP1526" s="165"/>
      <c r="BQ1526" s="165"/>
      <c r="BS1526" s="6"/>
      <c r="BT1526" s="11"/>
      <c r="BU1526" s="6"/>
      <c r="BV1526" s="6"/>
    </row>
    <row r="1527" spans="1:74" ht="15.75" x14ac:dyDescent="0.25">
      <c r="A1527" s="52" t="s">
        <v>11912</v>
      </c>
      <c r="B1527" s="56"/>
      <c r="C1527" s="7" t="s">
        <v>111</v>
      </c>
      <c r="D1527" s="7" t="s">
        <v>11914</v>
      </c>
      <c r="E1527" s="7"/>
      <c r="F1527" s="64"/>
      <c r="G1527" s="6"/>
      <c r="H1527" s="6"/>
      <c r="I1527" s="10" t="s">
        <v>110</v>
      </c>
      <c r="J1527" s="11" t="s">
        <v>12392</v>
      </c>
      <c r="K1527" s="194" t="s">
        <v>510</v>
      </c>
      <c r="L1527" s="176"/>
      <c r="M1527" s="176">
        <v>1000</v>
      </c>
      <c r="N1527" s="80" t="s">
        <v>11916</v>
      </c>
      <c r="O1527" s="162"/>
      <c r="P1527" s="80" t="s">
        <v>12393</v>
      </c>
      <c r="Q1527" s="80"/>
      <c r="R1527" s="80"/>
      <c r="S1527" s="163"/>
      <c r="T1527" s="213"/>
      <c r="U1527" s="162"/>
      <c r="V1527" s="164"/>
      <c r="W1527" s="12" t="str">
        <f t="shared" si="505"/>
        <v>Mqtt1</v>
      </c>
      <c r="X1527" s="196" t="s">
        <v>12391</v>
      </c>
      <c r="Y1527" s="6" t="str">
        <f t="shared" si="506"/>
        <v>marpower/280000-hydraulic-sail/captive-winch-lccan/mizzen</v>
      </c>
      <c r="Z1527" s="103" t="str">
        <f t="shared" si="511"/>
        <v>$.Gen_Alm</v>
      </c>
      <c r="AA1527" s="12">
        <v>1</v>
      </c>
      <c r="AB1527" s="6" t="s">
        <v>197</v>
      </c>
      <c r="AC1527" s="12">
        <v>1543</v>
      </c>
      <c r="AJ1527" s="80"/>
      <c r="AM1527" s="114">
        <f t="shared" si="507"/>
        <v>1527</v>
      </c>
      <c r="AN1527" s="80"/>
      <c r="AO1527" s="80"/>
      <c r="AP1527" s="80"/>
      <c r="AQ1527" s="80"/>
      <c r="AR1527" s="127" t="s">
        <v>110</v>
      </c>
      <c r="AS1527" s="80"/>
      <c r="AT1527" s="7" t="s">
        <v>17</v>
      </c>
      <c r="AU1527" s="7"/>
      <c r="AV1527" s="165" t="s">
        <v>112</v>
      </c>
      <c r="AW1527" s="126" t="str">
        <f t="shared" si="508"/>
        <v>Please consult operation manual for more information</v>
      </c>
      <c r="AX1527" s="137"/>
      <c r="AY1527" s="147"/>
      <c r="AZ1527" s="167"/>
      <c r="BA1527" s="167"/>
      <c r="BB1527" s="147" t="str">
        <f t="shared" si="509"/>
        <v>1</v>
      </c>
      <c r="BC1527" s="168"/>
      <c r="BD1527" s="165"/>
      <c r="BE1527" s="165"/>
      <c r="BF1527" s="165"/>
      <c r="BG1527" s="165"/>
      <c r="BH1527" s="165"/>
      <c r="BI1527" s="165"/>
      <c r="BJ1527" s="165"/>
      <c r="BK1527" s="165"/>
      <c r="BL1527" s="165"/>
      <c r="BM1527" s="165"/>
      <c r="BN1527" s="165"/>
      <c r="BO1527" s="165"/>
      <c r="BP1527" s="165"/>
      <c r="BQ1527" s="165"/>
      <c r="BS1527" s="6"/>
      <c r="BT1527" s="11"/>
      <c r="BU1527" s="6"/>
      <c r="BV1527" s="6"/>
    </row>
    <row r="1528" spans="1:74" ht="15.75" x14ac:dyDescent="0.25">
      <c r="A1528" s="52" t="s">
        <v>11912</v>
      </c>
      <c r="B1528" s="56"/>
      <c r="C1528" s="7" t="s">
        <v>111</v>
      </c>
      <c r="D1528" s="7" t="s">
        <v>11914</v>
      </c>
      <c r="E1528" s="7"/>
      <c r="F1528" s="64"/>
      <c r="G1528" s="6"/>
      <c r="H1528" s="6"/>
      <c r="I1528" s="10" t="s">
        <v>110</v>
      </c>
      <c r="J1528" s="11" t="s">
        <v>12394</v>
      </c>
      <c r="K1528" s="194" t="s">
        <v>510</v>
      </c>
      <c r="L1528" s="176"/>
      <c r="M1528" s="176">
        <v>1000</v>
      </c>
      <c r="N1528" s="80" t="s">
        <v>11916</v>
      </c>
      <c r="O1528" s="162"/>
      <c r="P1528" s="80" t="s">
        <v>12395</v>
      </c>
      <c r="Q1528" s="80"/>
      <c r="R1528" s="80"/>
      <c r="S1528" s="163"/>
      <c r="T1528" s="213"/>
      <c r="U1528" s="162"/>
      <c r="V1528" s="164"/>
      <c r="W1528" s="12" t="str">
        <f t="shared" si="505"/>
        <v>Mqtt1</v>
      </c>
      <c r="X1528" s="196" t="s">
        <v>12391</v>
      </c>
      <c r="Y1528" s="6" t="str">
        <f t="shared" si="506"/>
        <v>marpower/280000-hydraulic-sail/captive-winch-lccan/mizzen</v>
      </c>
      <c r="Z1528" s="103" t="str">
        <f t="shared" si="511"/>
        <v>$.Drum_Tension_Alm</v>
      </c>
      <c r="AA1528" s="12">
        <v>1</v>
      </c>
      <c r="AB1528" s="6" t="s">
        <v>197</v>
      </c>
      <c r="AC1528" s="12">
        <v>1544</v>
      </c>
      <c r="AJ1528" s="80"/>
      <c r="AM1528" s="114">
        <f t="shared" si="507"/>
        <v>1528</v>
      </c>
      <c r="AN1528" s="80"/>
      <c r="AO1528" s="80"/>
      <c r="AP1528" s="80"/>
      <c r="AQ1528" s="80"/>
      <c r="AR1528" s="127" t="s">
        <v>110</v>
      </c>
      <c r="AS1528" s="80"/>
      <c r="AT1528" s="7" t="s">
        <v>17</v>
      </c>
      <c r="AU1528" s="7"/>
      <c r="AV1528" s="165" t="s">
        <v>112</v>
      </c>
      <c r="AW1528" s="126" t="str">
        <f t="shared" si="508"/>
        <v>Please consult operation manual for more information</v>
      </c>
      <c r="AX1528" s="137"/>
      <c r="AY1528" s="147"/>
      <c r="AZ1528" s="167"/>
      <c r="BA1528" s="167"/>
      <c r="BB1528" s="147" t="str">
        <f t="shared" si="509"/>
        <v>1</v>
      </c>
      <c r="BC1528" s="168"/>
      <c r="BD1528" s="165"/>
      <c r="BE1528" s="165"/>
      <c r="BF1528" s="165"/>
      <c r="BG1528" s="165"/>
      <c r="BH1528" s="165"/>
      <c r="BI1528" s="165"/>
      <c r="BJ1528" s="165"/>
      <c r="BK1528" s="165"/>
      <c r="BL1528" s="165"/>
      <c r="BM1528" s="165"/>
      <c r="BN1528" s="165"/>
      <c r="BO1528" s="165"/>
      <c r="BP1528" s="165"/>
      <c r="BQ1528" s="165"/>
      <c r="BS1528" s="6"/>
      <c r="BT1528" s="11"/>
      <c r="BU1528" s="6"/>
      <c r="BV1528" s="6"/>
    </row>
    <row r="1529" spans="1:74" ht="15.75" x14ac:dyDescent="0.25">
      <c r="A1529" s="52" t="s">
        <v>11912</v>
      </c>
      <c r="B1529" s="56"/>
      <c r="C1529" s="7" t="s">
        <v>111</v>
      </c>
      <c r="D1529" s="7" t="s">
        <v>11914</v>
      </c>
      <c r="E1529" s="7"/>
      <c r="F1529" s="64"/>
      <c r="G1529" s="6"/>
      <c r="H1529" s="6"/>
      <c r="I1529" s="10" t="s">
        <v>110</v>
      </c>
      <c r="J1529" s="11" t="s">
        <v>12396</v>
      </c>
      <c r="K1529" s="194" t="s">
        <v>510</v>
      </c>
      <c r="L1529" s="176"/>
      <c r="M1529" s="176">
        <v>1000</v>
      </c>
      <c r="N1529" s="80" t="s">
        <v>11916</v>
      </c>
      <c r="O1529" s="162"/>
      <c r="P1529" s="80" t="s">
        <v>12397</v>
      </c>
      <c r="Q1529" s="80"/>
      <c r="R1529" s="80"/>
      <c r="S1529" s="163"/>
      <c r="T1529" s="213"/>
      <c r="U1529" s="162"/>
      <c r="V1529" s="164"/>
      <c r="W1529" s="12" t="str">
        <f t="shared" si="505"/>
        <v>Mqtt1</v>
      </c>
      <c r="X1529" s="196" t="s">
        <v>12391</v>
      </c>
      <c r="Y1529" s="6" t="str">
        <f t="shared" si="506"/>
        <v>marpower/280000-hydraulic-sail/captive-winch-lccan/mizzen</v>
      </c>
      <c r="Z1529" s="103" t="str">
        <f t="shared" si="511"/>
        <v>$.Inner_Alm</v>
      </c>
      <c r="AA1529" s="12">
        <v>1</v>
      </c>
      <c r="AB1529" s="6" t="s">
        <v>197</v>
      </c>
      <c r="AC1529" s="12">
        <v>1545</v>
      </c>
      <c r="AJ1529" s="80"/>
      <c r="AM1529" s="114">
        <f t="shared" si="507"/>
        <v>1529</v>
      </c>
      <c r="AN1529" s="80"/>
      <c r="AO1529" s="80"/>
      <c r="AP1529" s="80"/>
      <c r="AQ1529" s="80"/>
      <c r="AR1529" s="127" t="s">
        <v>110</v>
      </c>
      <c r="AS1529" s="80"/>
      <c r="AT1529" s="7" t="s">
        <v>17</v>
      </c>
      <c r="AU1529" s="7"/>
      <c r="AV1529" s="165" t="s">
        <v>112</v>
      </c>
      <c r="AW1529" s="126" t="str">
        <f t="shared" si="508"/>
        <v>Please consult operation manual for more information</v>
      </c>
      <c r="AX1529" s="137"/>
      <c r="AY1529" s="147"/>
      <c r="AZ1529" s="167"/>
      <c r="BA1529" s="167"/>
      <c r="BB1529" s="147" t="str">
        <f t="shared" si="509"/>
        <v>1</v>
      </c>
      <c r="BC1529" s="168"/>
      <c r="BD1529" s="165"/>
      <c r="BE1529" s="165"/>
      <c r="BF1529" s="165"/>
      <c r="BG1529" s="165"/>
      <c r="BH1529" s="165"/>
      <c r="BI1529" s="165"/>
      <c r="BJ1529" s="165"/>
      <c r="BK1529" s="165"/>
      <c r="BL1529" s="165"/>
      <c r="BM1529" s="165"/>
      <c r="BN1529" s="165"/>
      <c r="BO1529" s="165"/>
      <c r="BP1529" s="165"/>
      <c r="BQ1529" s="165"/>
      <c r="BS1529" s="6"/>
      <c r="BT1529" s="11"/>
      <c r="BU1529" s="6"/>
      <c r="BV1529" s="6"/>
    </row>
    <row r="1530" spans="1:74" ht="15.75" x14ac:dyDescent="0.25">
      <c r="A1530" s="52" t="s">
        <v>11912</v>
      </c>
      <c r="B1530" s="56"/>
      <c r="C1530" s="7" t="s">
        <v>111</v>
      </c>
      <c r="D1530" s="7" t="s">
        <v>11914</v>
      </c>
      <c r="E1530" s="7"/>
      <c r="F1530" s="64"/>
      <c r="G1530" s="6"/>
      <c r="H1530" s="6"/>
      <c r="I1530" s="10" t="s">
        <v>110</v>
      </c>
      <c r="J1530" s="11" t="s">
        <v>12398</v>
      </c>
      <c r="K1530" s="194" t="s">
        <v>510</v>
      </c>
      <c r="L1530" s="176"/>
      <c r="M1530" s="176">
        <v>1000</v>
      </c>
      <c r="N1530" s="80" t="s">
        <v>11916</v>
      </c>
      <c r="O1530" s="162"/>
      <c r="P1530" s="80" t="s">
        <v>12399</v>
      </c>
      <c r="Q1530" s="80"/>
      <c r="R1530" s="80"/>
      <c r="S1530" s="163"/>
      <c r="T1530" s="213"/>
      <c r="U1530" s="162"/>
      <c r="V1530" s="164"/>
      <c r="W1530" s="12" t="str">
        <f t="shared" si="505"/>
        <v>Mqtt1</v>
      </c>
      <c r="X1530" s="196" t="s">
        <v>12391</v>
      </c>
      <c r="Y1530" s="6" t="str">
        <f t="shared" si="506"/>
        <v>marpower/280000-hydraulic-sail/captive-winch-lccan/mizzen</v>
      </c>
      <c r="Z1530" s="103" t="str">
        <f t="shared" si="511"/>
        <v>$.Outer_Alm</v>
      </c>
      <c r="AA1530" s="12">
        <v>1</v>
      </c>
      <c r="AB1530" s="6" t="s">
        <v>197</v>
      </c>
      <c r="AC1530" s="12">
        <v>1546</v>
      </c>
      <c r="AJ1530" s="80"/>
      <c r="AM1530" s="114">
        <f t="shared" si="507"/>
        <v>1530</v>
      </c>
      <c r="AN1530" s="80"/>
      <c r="AO1530" s="80"/>
      <c r="AP1530" s="80"/>
      <c r="AQ1530" s="80"/>
      <c r="AR1530" s="127" t="s">
        <v>110</v>
      </c>
      <c r="AS1530" s="80"/>
      <c r="AT1530" s="7" t="s">
        <v>17</v>
      </c>
      <c r="AU1530" s="7"/>
      <c r="AV1530" s="165" t="s">
        <v>112</v>
      </c>
      <c r="AW1530" s="126" t="str">
        <f t="shared" si="508"/>
        <v>Please consult operation manual for more information</v>
      </c>
      <c r="AX1530" s="137"/>
      <c r="AY1530" s="147"/>
      <c r="AZ1530" s="167"/>
      <c r="BA1530" s="167"/>
      <c r="BB1530" s="147" t="str">
        <f t="shared" si="509"/>
        <v>1</v>
      </c>
      <c r="BC1530" s="168"/>
      <c r="BD1530" s="165"/>
      <c r="BE1530" s="165"/>
      <c r="BF1530" s="165"/>
      <c r="BG1530" s="165"/>
      <c r="BH1530" s="165"/>
      <c r="BI1530" s="165"/>
      <c r="BJ1530" s="165"/>
      <c r="BK1530" s="165"/>
      <c r="BL1530" s="165"/>
      <c r="BM1530" s="165"/>
      <c r="BN1530" s="165"/>
      <c r="BO1530" s="165"/>
      <c r="BP1530" s="165"/>
      <c r="BQ1530" s="165"/>
      <c r="BS1530" s="6"/>
      <c r="BT1530" s="11"/>
      <c r="BU1530" s="6"/>
      <c r="BV1530" s="6"/>
    </row>
    <row r="1531" spans="1:74" ht="15.75" x14ac:dyDescent="0.25">
      <c r="A1531" s="52" t="s">
        <v>11912</v>
      </c>
      <c r="B1531" s="56"/>
      <c r="C1531" s="7" t="s">
        <v>111</v>
      </c>
      <c r="D1531" s="7" t="s">
        <v>11914</v>
      </c>
      <c r="E1531" s="7"/>
      <c r="F1531" s="64"/>
      <c r="G1531" s="6"/>
      <c r="H1531" s="6"/>
      <c r="I1531" s="10" t="s">
        <v>110</v>
      </c>
      <c r="J1531" s="11" t="s">
        <v>12400</v>
      </c>
      <c r="K1531" s="194" t="s">
        <v>510</v>
      </c>
      <c r="L1531" s="176"/>
      <c r="M1531" s="176">
        <v>1000</v>
      </c>
      <c r="N1531" s="80" t="s">
        <v>11916</v>
      </c>
      <c r="O1531" s="162"/>
      <c r="P1531" s="80" t="s">
        <v>12401</v>
      </c>
      <c r="Q1531" s="80"/>
      <c r="R1531" s="80"/>
      <c r="S1531" s="163"/>
      <c r="T1531" s="213"/>
      <c r="U1531" s="162"/>
      <c r="V1531" s="164"/>
      <c r="W1531" s="12" t="str">
        <f t="shared" si="505"/>
        <v>Mqtt1</v>
      </c>
      <c r="X1531" s="196" t="s">
        <v>12391</v>
      </c>
      <c r="Y1531" s="6" t="str">
        <f t="shared" si="506"/>
        <v>marpower/280000-hydraulic-sail/captive-winch-lccan/mizzen</v>
      </c>
      <c r="Z1531" s="103" t="str">
        <f t="shared" si="511"/>
        <v>$.Load_Alm</v>
      </c>
      <c r="AA1531" s="12">
        <v>1</v>
      </c>
      <c r="AB1531" s="6" t="s">
        <v>197</v>
      </c>
      <c r="AC1531" s="12">
        <v>1548</v>
      </c>
      <c r="AJ1531" s="80"/>
      <c r="AM1531" s="114">
        <f t="shared" si="507"/>
        <v>1531</v>
      </c>
      <c r="AN1531" s="80"/>
      <c r="AO1531" s="80"/>
      <c r="AP1531" s="80"/>
      <c r="AQ1531" s="80"/>
      <c r="AR1531" s="127" t="s">
        <v>110</v>
      </c>
      <c r="AS1531" s="80"/>
      <c r="AT1531" s="7" t="s">
        <v>17</v>
      </c>
      <c r="AU1531" s="7"/>
      <c r="AV1531" s="165" t="s">
        <v>112</v>
      </c>
      <c r="AW1531" s="126" t="str">
        <f t="shared" si="508"/>
        <v>Please consult operation manual for more information</v>
      </c>
      <c r="AX1531" s="137"/>
      <c r="AY1531" s="147"/>
      <c r="AZ1531" s="167"/>
      <c r="BA1531" s="167"/>
      <c r="BB1531" s="147" t="str">
        <f t="shared" si="509"/>
        <v>1</v>
      </c>
      <c r="BC1531" s="168"/>
      <c r="BD1531" s="165"/>
      <c r="BE1531" s="165"/>
      <c r="BF1531" s="165"/>
      <c r="BG1531" s="165"/>
      <c r="BH1531" s="165"/>
      <c r="BI1531" s="165"/>
      <c r="BJ1531" s="165"/>
      <c r="BK1531" s="165"/>
      <c r="BL1531" s="165"/>
      <c r="BM1531" s="165"/>
      <c r="BN1531" s="165"/>
      <c r="BO1531" s="165"/>
      <c r="BP1531" s="165"/>
      <c r="BQ1531" s="165"/>
      <c r="BS1531" s="6"/>
      <c r="BT1531" s="11"/>
      <c r="BU1531" s="6"/>
      <c r="BV1531" s="6"/>
    </row>
    <row r="1532" spans="1:74" ht="15.75" x14ac:dyDescent="0.25">
      <c r="A1532" s="52" t="s">
        <v>11912</v>
      </c>
      <c r="B1532" s="56"/>
      <c r="C1532" s="7" t="s">
        <v>111</v>
      </c>
      <c r="D1532" s="7" t="s">
        <v>11914</v>
      </c>
      <c r="E1532" s="7"/>
      <c r="F1532" s="64"/>
      <c r="G1532" s="6"/>
      <c r="H1532" s="6"/>
      <c r="I1532" s="10" t="s">
        <v>110</v>
      </c>
      <c r="J1532" s="11" t="s">
        <v>12402</v>
      </c>
      <c r="K1532" s="194" t="s">
        <v>510</v>
      </c>
      <c r="L1532" s="176"/>
      <c r="M1532" s="176">
        <v>1000</v>
      </c>
      <c r="N1532" s="80" t="s">
        <v>11916</v>
      </c>
      <c r="O1532" s="162"/>
      <c r="P1532" s="80" t="s">
        <v>12403</v>
      </c>
      <c r="Q1532" s="80"/>
      <c r="R1532" s="80"/>
      <c r="S1532" s="163"/>
      <c r="T1532" s="213"/>
      <c r="U1532" s="162"/>
      <c r="V1532" s="164"/>
      <c r="W1532" s="12" t="str">
        <f t="shared" si="505"/>
        <v>Mqtt1</v>
      </c>
      <c r="X1532" s="196" t="s">
        <v>12404</v>
      </c>
      <c r="Y1532" s="6" t="str">
        <f t="shared" si="506"/>
        <v>marpower/280000-hydraulic-sail/popup-winch/sb</v>
      </c>
      <c r="Z1532" s="103" t="str">
        <f>IF(COUNTIF(N1532,"spare"),"","$."&amp;_xlfn.REGEXREPLACE(IF(X1532="",J1532,_xlfn.REGEXREPLACE(IF(_xlfn.REGEXTEST(J1532,"(Gen_Alm|Enbl|Ind)"),_xlfn.REGEXREPLACE(J1532,"E?\d_\d\d_",""),J1532),"_?Pop_up_capstan_(PS|SB)_?","")),"\.","_"))</f>
        <v>$.Enbl_Stat_HMI</v>
      </c>
      <c r="AA1532" s="12">
        <v>1</v>
      </c>
      <c r="AB1532" s="6" t="s">
        <v>197</v>
      </c>
      <c r="AC1532" s="12">
        <v>1560</v>
      </c>
      <c r="AJ1532" s="80"/>
      <c r="AM1532" s="114" t="str">
        <f t="shared" si="507"/>
        <v/>
      </c>
      <c r="AN1532" s="80"/>
      <c r="AO1532" s="80"/>
      <c r="AP1532" s="80"/>
      <c r="AQ1532" s="80"/>
      <c r="AR1532" s="127"/>
      <c r="AS1532" s="80"/>
      <c r="AT1532" s="7"/>
      <c r="AU1532" s="7"/>
      <c r="AV1532" s="165"/>
      <c r="AW1532" s="126" t="str">
        <f t="shared" si="508"/>
        <v/>
      </c>
      <c r="AX1532" s="137"/>
      <c r="AY1532" s="147"/>
      <c r="AZ1532" s="167"/>
      <c r="BA1532" s="167"/>
      <c r="BB1532" s="147" t="str">
        <f t="shared" si="509"/>
        <v/>
      </c>
      <c r="BC1532" s="168"/>
      <c r="BD1532" s="165"/>
      <c r="BE1532" s="165"/>
      <c r="BF1532" s="165"/>
      <c r="BG1532" s="165"/>
      <c r="BH1532" s="165"/>
      <c r="BI1532" s="165"/>
      <c r="BJ1532" s="165"/>
      <c r="BK1532" s="165"/>
      <c r="BL1532" s="165"/>
      <c r="BM1532" s="165"/>
      <c r="BN1532" s="165"/>
      <c r="BO1532" s="165"/>
      <c r="BP1532" s="165"/>
      <c r="BQ1532" s="165"/>
      <c r="BS1532" s="6"/>
      <c r="BT1532" s="11"/>
      <c r="BU1532" s="6"/>
      <c r="BV1532" s="6"/>
    </row>
    <row r="1533" spans="1:74" ht="15.75" x14ac:dyDescent="0.25">
      <c r="A1533" s="52" t="s">
        <v>11912</v>
      </c>
      <c r="B1533" s="56"/>
      <c r="C1533" s="7" t="s">
        <v>111</v>
      </c>
      <c r="D1533" s="7" t="s">
        <v>11914</v>
      </c>
      <c r="E1533" s="7"/>
      <c r="F1533" s="64"/>
      <c r="G1533" s="6"/>
      <c r="H1533" s="6"/>
      <c r="I1533" s="10" t="s">
        <v>110</v>
      </c>
      <c r="J1533" s="11" t="s">
        <v>12405</v>
      </c>
      <c r="K1533" s="194" t="s">
        <v>510</v>
      </c>
      <c r="L1533" s="176"/>
      <c r="M1533" s="176">
        <v>1000</v>
      </c>
      <c r="N1533" s="80" t="s">
        <v>11916</v>
      </c>
      <c r="O1533" s="162"/>
      <c r="P1533" s="80" t="s">
        <v>12406</v>
      </c>
      <c r="Q1533" s="80"/>
      <c r="R1533" s="80"/>
      <c r="S1533" s="163"/>
      <c r="T1533" s="213"/>
      <c r="U1533" s="162"/>
      <c r="V1533" s="164"/>
      <c r="W1533" s="12" t="str">
        <f t="shared" si="505"/>
        <v>Mqtt1</v>
      </c>
      <c r="X1533" s="196" t="s">
        <v>12404</v>
      </c>
      <c r="Y1533" s="6" t="str">
        <f t="shared" si="506"/>
        <v>marpower/280000-hydraulic-sail/popup-winch/sb</v>
      </c>
      <c r="Z1533" s="103" t="str">
        <f>IF(COUNTIF(N1533,"spare"),"","$."&amp;_xlfn.REGEXREPLACE(IF(X1533="",J1533,_xlfn.REGEXREPLACE(IF(_xlfn.REGEXTEST(J1533,"(Gen_Alm|Enbl|Ind)"),_xlfn.REGEXREPLACE(J1533,"E?\d_\d\d_",""),J1533),"_?Pop_up_capstan_(PS|SB)_?","")),"\.","_"))</f>
        <v>$.Gen_Alm</v>
      </c>
      <c r="AA1533" s="12">
        <v>1</v>
      </c>
      <c r="AB1533" s="6" t="s">
        <v>197</v>
      </c>
      <c r="AC1533" s="12">
        <v>1563</v>
      </c>
      <c r="AJ1533" s="80"/>
      <c r="AM1533" s="114">
        <f t="shared" si="507"/>
        <v>1533</v>
      </c>
      <c r="AN1533" s="80"/>
      <c r="AO1533" s="80"/>
      <c r="AP1533" s="80"/>
      <c r="AQ1533" s="80"/>
      <c r="AR1533" s="127" t="s">
        <v>110</v>
      </c>
      <c r="AS1533" s="80"/>
      <c r="AT1533" s="7" t="s">
        <v>17</v>
      </c>
      <c r="AU1533" s="7"/>
      <c r="AV1533" s="165" t="s">
        <v>112</v>
      </c>
      <c r="AW1533" s="126" t="str">
        <f t="shared" si="508"/>
        <v>Please consult operation manual for more information</v>
      </c>
      <c r="AX1533" s="137"/>
      <c r="AY1533" s="147"/>
      <c r="AZ1533" s="167"/>
      <c r="BA1533" s="167"/>
      <c r="BB1533" s="147" t="str">
        <f t="shared" si="509"/>
        <v>1</v>
      </c>
      <c r="BC1533" s="168"/>
      <c r="BD1533" s="165"/>
      <c r="BE1533" s="165"/>
      <c r="BF1533" s="165"/>
      <c r="BG1533" s="165"/>
      <c r="BH1533" s="165"/>
      <c r="BI1533" s="165"/>
      <c r="BJ1533" s="165"/>
      <c r="BK1533" s="165"/>
      <c r="BL1533" s="165"/>
      <c r="BM1533" s="165"/>
      <c r="BN1533" s="165"/>
      <c r="BO1533" s="165"/>
      <c r="BP1533" s="165"/>
      <c r="BQ1533" s="165"/>
      <c r="BS1533" s="6"/>
      <c r="BT1533" s="11"/>
      <c r="BU1533" s="6"/>
      <c r="BV1533" s="6"/>
    </row>
    <row r="1534" spans="1:74" ht="15.75" x14ac:dyDescent="0.25">
      <c r="A1534" s="52" t="s">
        <v>11912</v>
      </c>
      <c r="B1534" s="56"/>
      <c r="C1534" s="7" t="s">
        <v>111</v>
      </c>
      <c r="D1534" s="7" t="s">
        <v>11914</v>
      </c>
      <c r="E1534" s="7"/>
      <c r="F1534" s="64"/>
      <c r="G1534" s="6"/>
      <c r="H1534" s="6"/>
      <c r="I1534" s="10" t="s">
        <v>110</v>
      </c>
      <c r="J1534" s="11" t="s">
        <v>12407</v>
      </c>
      <c r="K1534" s="194" t="s">
        <v>510</v>
      </c>
      <c r="L1534" s="176"/>
      <c r="M1534" s="176">
        <v>1000</v>
      </c>
      <c r="N1534" s="80" t="s">
        <v>11916</v>
      </c>
      <c r="O1534" s="162"/>
      <c r="P1534" s="80" t="s">
        <v>12408</v>
      </c>
      <c r="Q1534" s="80"/>
      <c r="R1534" s="80"/>
      <c r="S1534" s="163"/>
      <c r="T1534" s="213"/>
      <c r="U1534" s="162"/>
      <c r="V1534" s="164"/>
      <c r="W1534" s="12" t="str">
        <f t="shared" si="505"/>
        <v>Mqtt1</v>
      </c>
      <c r="X1534" s="196" t="s">
        <v>12165</v>
      </c>
      <c r="Y1534" s="6" t="str">
        <f t="shared" si="506"/>
        <v>marpower/280000-hydraulic-sail/deck-winch-1130/sb</v>
      </c>
      <c r="Z1534" s="103" t="str">
        <f>IF(COUNTIF(N1534,"spare"),"","$."&amp;_xlfn.REGEXREPLACE(IF(X1534="",J1534,_xlfn.REGEXREPLACE(IF(_xlfn.REGEXTEST(J1534,"(Gen_Alm|Enbl|Ind)"),_xlfn.REGEXREPLACE(J1534,"E?\d_\d\d_",""),J1534),"_?Dck_Wnch_(SB|PS)","")),"\.","_"))</f>
        <v>$.Enbl_Stat_HMI_Miz_Mst</v>
      </c>
      <c r="AA1534" s="12">
        <v>1</v>
      </c>
      <c r="AB1534" s="6" t="s">
        <v>197</v>
      </c>
      <c r="AC1534" s="12">
        <v>1570</v>
      </c>
      <c r="AJ1534" s="80"/>
      <c r="AM1534" s="114" t="str">
        <f t="shared" si="507"/>
        <v/>
      </c>
      <c r="AN1534" s="80"/>
      <c r="AO1534" s="80"/>
      <c r="AP1534" s="80"/>
      <c r="AQ1534" s="80"/>
      <c r="AR1534" s="127"/>
      <c r="AS1534" s="80"/>
      <c r="AT1534" s="7"/>
      <c r="AU1534" s="7"/>
      <c r="AV1534" s="165"/>
      <c r="AW1534" s="126" t="str">
        <f t="shared" si="508"/>
        <v/>
      </c>
      <c r="AX1534" s="137"/>
      <c r="AY1534" s="147"/>
      <c r="AZ1534" s="167"/>
      <c r="BA1534" s="167"/>
      <c r="BB1534" s="147" t="str">
        <f t="shared" si="509"/>
        <v/>
      </c>
      <c r="BC1534" s="168"/>
      <c r="BD1534" s="165"/>
      <c r="BE1534" s="165"/>
      <c r="BF1534" s="165"/>
      <c r="BG1534" s="165"/>
      <c r="BH1534" s="165"/>
      <c r="BI1534" s="165"/>
      <c r="BJ1534" s="165"/>
      <c r="BK1534" s="165"/>
      <c r="BL1534" s="165"/>
      <c r="BM1534" s="165"/>
      <c r="BN1534" s="165"/>
      <c r="BO1534" s="165"/>
      <c r="BP1534" s="165"/>
      <c r="BQ1534" s="165"/>
      <c r="BS1534" s="6"/>
      <c r="BT1534" s="11"/>
      <c r="BU1534" s="6"/>
      <c r="BV1534" s="6"/>
    </row>
    <row r="1535" spans="1:74" ht="15.75" x14ac:dyDescent="0.25">
      <c r="A1535" s="52" t="s">
        <v>11912</v>
      </c>
      <c r="B1535" s="56"/>
      <c r="C1535" s="7" t="s">
        <v>111</v>
      </c>
      <c r="D1535" s="7" t="s">
        <v>11914</v>
      </c>
      <c r="E1535" s="7"/>
      <c r="F1535" s="64"/>
      <c r="G1535" s="6"/>
      <c r="H1535" s="6"/>
      <c r="I1535" s="10" t="s">
        <v>110</v>
      </c>
      <c r="J1535" s="11" t="s">
        <v>12409</v>
      </c>
      <c r="K1535" s="194" t="s">
        <v>510</v>
      </c>
      <c r="L1535" s="176"/>
      <c r="M1535" s="176">
        <v>1000</v>
      </c>
      <c r="N1535" s="80" t="s">
        <v>11916</v>
      </c>
      <c r="O1535" s="162"/>
      <c r="P1535" s="80" t="s">
        <v>12410</v>
      </c>
      <c r="Q1535" s="80"/>
      <c r="R1535" s="80"/>
      <c r="S1535" s="163"/>
      <c r="T1535" s="213"/>
      <c r="U1535" s="162"/>
      <c r="V1535" s="164"/>
      <c r="W1535" s="12" t="str">
        <f t="shared" si="505"/>
        <v>Mqtt1</v>
      </c>
      <c r="X1535" s="196" t="s">
        <v>12165</v>
      </c>
      <c r="Y1535" s="6" t="str">
        <f t="shared" si="506"/>
        <v>marpower/280000-hydraulic-sail/deck-winch-1130/sb</v>
      </c>
      <c r="Z1535" s="103" t="str">
        <f>IF(COUNTIF(N1535,"spare"),"","$."&amp;_xlfn.REGEXREPLACE(IF(X1535="",J1535,_xlfn.REGEXREPLACE(IF(_xlfn.REGEXTEST(J1535,"(Gen_Alm|Enbl|Ind)"),_xlfn.REGEXREPLACE(J1535,"E?\d_\d\d_",""),J1535),"_?Dck_Wnch_(SB|PS)","")),"\.","_"))</f>
        <v>$.Gen_Alm_Miz_Mst</v>
      </c>
      <c r="AA1535" s="12">
        <v>1</v>
      </c>
      <c r="AB1535" s="6" t="s">
        <v>197</v>
      </c>
      <c r="AC1535" s="12">
        <v>1573</v>
      </c>
      <c r="AJ1535" s="80"/>
      <c r="AM1535" s="114">
        <f t="shared" si="507"/>
        <v>1535</v>
      </c>
      <c r="AN1535" s="80"/>
      <c r="AO1535" s="80"/>
      <c r="AP1535" s="80"/>
      <c r="AQ1535" s="80"/>
      <c r="AR1535" s="127" t="s">
        <v>110</v>
      </c>
      <c r="AS1535" s="80"/>
      <c r="AT1535" s="7" t="s">
        <v>17</v>
      </c>
      <c r="AU1535" s="7"/>
      <c r="AV1535" s="165" t="s">
        <v>112</v>
      </c>
      <c r="AW1535" s="126" t="str">
        <f t="shared" si="508"/>
        <v>Please consult operation manual for more information</v>
      </c>
      <c r="AX1535" s="137"/>
      <c r="AY1535" s="147"/>
      <c r="AZ1535" s="167"/>
      <c r="BA1535" s="167"/>
      <c r="BB1535" s="147" t="str">
        <f t="shared" si="509"/>
        <v>1</v>
      </c>
      <c r="BC1535" s="168"/>
      <c r="BD1535" s="165"/>
      <c r="BE1535" s="165"/>
      <c r="BF1535" s="165"/>
      <c r="BG1535" s="165"/>
      <c r="BH1535" s="165"/>
      <c r="BI1535" s="165"/>
      <c r="BJ1535" s="165"/>
      <c r="BK1535" s="165"/>
      <c r="BL1535" s="165"/>
      <c r="BM1535" s="165"/>
      <c r="BN1535" s="165"/>
      <c r="BO1535" s="165"/>
      <c r="BP1535" s="165"/>
      <c r="BQ1535" s="165"/>
      <c r="BS1535" s="6"/>
      <c r="BT1535" s="11"/>
      <c r="BU1535" s="6"/>
      <c r="BV1535" s="6"/>
    </row>
    <row r="1536" spans="1:74" ht="15.75" x14ac:dyDescent="0.25">
      <c r="A1536" s="52" t="s">
        <v>11912</v>
      </c>
      <c r="B1536" s="56"/>
      <c r="C1536" s="7" t="s">
        <v>111</v>
      </c>
      <c r="D1536" s="7" t="s">
        <v>11914</v>
      </c>
      <c r="E1536" s="7"/>
      <c r="F1536" s="64"/>
      <c r="G1536" s="6"/>
      <c r="H1536" s="6"/>
      <c r="I1536" s="10" t="s">
        <v>110</v>
      </c>
      <c r="J1536" s="11" t="s">
        <v>12411</v>
      </c>
      <c r="K1536" s="194" t="s">
        <v>510</v>
      </c>
      <c r="L1536" s="176"/>
      <c r="M1536" s="176">
        <v>1000</v>
      </c>
      <c r="N1536" s="80" t="s">
        <v>11916</v>
      </c>
      <c r="O1536" s="162"/>
      <c r="P1536" s="80" t="s">
        <v>12412</v>
      </c>
      <c r="Q1536" s="80"/>
      <c r="R1536" s="80"/>
      <c r="S1536" s="163"/>
      <c r="T1536" s="213"/>
      <c r="U1536" s="162"/>
      <c r="V1536" s="164"/>
      <c r="W1536" s="12" t="str">
        <f t="shared" si="505"/>
        <v>Mqtt1</v>
      </c>
      <c r="X1536" s="196" t="s">
        <v>12413</v>
      </c>
      <c r="Y1536" s="6" t="str">
        <f t="shared" si="506"/>
        <v>marpower/280000-hydraulic-sail/deck-winch-1130lc/sb</v>
      </c>
      <c r="Z1536" s="103" t="str">
        <f>IF(COUNTIF(N1536,"spare"),"","$."&amp;_xlfn.REGEXREPLACE(IF(X1536="",J1536,_xlfn.REGEXREPLACE(IF(_xlfn.REGEXTEST(J1536,"(Gen_Alm|Enbl|Ind)"),_xlfn.REGEXREPLACE(J1536,"E?\d_\d\d_",""),J1536),"_?Aft_Dck_Dck_Wnch_(SB|PS)_?","")),"\.","_"))</f>
        <v>$.Enbl_Stat_HMI</v>
      </c>
      <c r="AA1536" s="12">
        <v>1</v>
      </c>
      <c r="AB1536" s="6" t="s">
        <v>197</v>
      </c>
      <c r="AC1536" s="12">
        <v>1580</v>
      </c>
      <c r="AJ1536" s="80"/>
      <c r="AM1536" s="114" t="str">
        <f t="shared" si="507"/>
        <v/>
      </c>
      <c r="AN1536" s="80"/>
      <c r="AO1536" s="80"/>
      <c r="AP1536" s="80"/>
      <c r="AQ1536" s="80"/>
      <c r="AR1536" s="127"/>
      <c r="AS1536" s="80"/>
      <c r="AT1536" s="7"/>
      <c r="AU1536" s="7"/>
      <c r="AV1536" s="165"/>
      <c r="AW1536" s="126" t="str">
        <f t="shared" si="508"/>
        <v/>
      </c>
      <c r="AX1536" s="137"/>
      <c r="AY1536" s="147"/>
      <c r="AZ1536" s="167"/>
      <c r="BA1536" s="167"/>
      <c r="BB1536" s="147" t="str">
        <f t="shared" si="509"/>
        <v/>
      </c>
      <c r="BC1536" s="168"/>
      <c r="BD1536" s="165"/>
      <c r="BE1536" s="165"/>
      <c r="BF1536" s="165"/>
      <c r="BG1536" s="165"/>
      <c r="BH1536" s="165"/>
      <c r="BI1536" s="165"/>
      <c r="BJ1536" s="165"/>
      <c r="BK1536" s="165"/>
      <c r="BL1536" s="165"/>
      <c r="BM1536" s="165"/>
      <c r="BN1536" s="165"/>
      <c r="BO1536" s="165"/>
      <c r="BP1536" s="165"/>
      <c r="BQ1536" s="165"/>
      <c r="BS1536" s="6"/>
      <c r="BT1536" s="11"/>
      <c r="BU1536" s="6"/>
      <c r="BV1536" s="6"/>
    </row>
    <row r="1537" spans="1:74" ht="15.75" x14ac:dyDescent="0.25">
      <c r="A1537" s="52" t="s">
        <v>11912</v>
      </c>
      <c r="B1537" s="56"/>
      <c r="C1537" s="7" t="s">
        <v>111</v>
      </c>
      <c r="D1537" s="7" t="s">
        <v>11914</v>
      </c>
      <c r="E1537" s="7"/>
      <c r="F1537" s="64"/>
      <c r="G1537" s="6"/>
      <c r="H1537" s="6"/>
      <c r="I1537" s="10" t="s">
        <v>110</v>
      </c>
      <c r="J1537" s="11" t="s">
        <v>12414</v>
      </c>
      <c r="K1537" s="194" t="s">
        <v>510</v>
      </c>
      <c r="L1537" s="176"/>
      <c r="M1537" s="176">
        <v>1000</v>
      </c>
      <c r="N1537" s="80" t="s">
        <v>11916</v>
      </c>
      <c r="O1537" s="162"/>
      <c r="P1537" s="80" t="s">
        <v>12415</v>
      </c>
      <c r="Q1537" s="80"/>
      <c r="R1537" s="80"/>
      <c r="S1537" s="163"/>
      <c r="T1537" s="213"/>
      <c r="U1537" s="162"/>
      <c r="V1537" s="164"/>
      <c r="W1537" s="12" t="str">
        <f t="shared" si="505"/>
        <v>Mqtt1</v>
      </c>
      <c r="X1537" s="196" t="s">
        <v>12413</v>
      </c>
      <c r="Y1537" s="6" t="str">
        <f t="shared" si="506"/>
        <v>marpower/280000-hydraulic-sail/deck-winch-1130lc/sb</v>
      </c>
      <c r="Z1537" s="103" t="str">
        <f>IF(COUNTIF(N1537,"spare"),"","$."&amp;_xlfn.REGEXREPLACE(IF(X1537="",J1537,_xlfn.REGEXREPLACE(IF(_xlfn.REGEXTEST(J1537,"(Gen_Alm|Enbl|Ind)"),_xlfn.REGEXREPLACE(J1537,"E?\d_\d\d_",""),J1537),"_?Aft_Dck_Dck_Wnch_(SB|PS)_?","")),"\.","_"))</f>
        <v>$.Gen_Alm</v>
      </c>
      <c r="AA1537" s="12">
        <v>1</v>
      </c>
      <c r="AB1537" s="6" t="s">
        <v>197</v>
      </c>
      <c r="AC1537" s="12">
        <v>1583</v>
      </c>
      <c r="AJ1537" s="80"/>
      <c r="AM1537" s="114">
        <f t="shared" si="507"/>
        <v>1537</v>
      </c>
      <c r="AN1537" s="80"/>
      <c r="AO1537" s="80"/>
      <c r="AP1537" s="80"/>
      <c r="AQ1537" s="80"/>
      <c r="AR1537" s="127" t="s">
        <v>110</v>
      </c>
      <c r="AS1537" s="80"/>
      <c r="AT1537" s="7" t="s">
        <v>17</v>
      </c>
      <c r="AU1537" s="7"/>
      <c r="AV1537" s="165" t="s">
        <v>112</v>
      </c>
      <c r="AW1537" s="126" t="str">
        <f t="shared" si="508"/>
        <v>Please consult operation manual for more information</v>
      </c>
      <c r="AX1537" s="137"/>
      <c r="AY1537" s="147"/>
      <c r="AZ1537" s="167"/>
      <c r="BA1537" s="167"/>
      <c r="BB1537" s="147" t="str">
        <f t="shared" si="509"/>
        <v>1</v>
      </c>
      <c r="BC1537" s="168"/>
      <c r="BD1537" s="165"/>
      <c r="BE1537" s="165"/>
      <c r="BF1537" s="165"/>
      <c r="BG1537" s="165"/>
      <c r="BH1537" s="165"/>
      <c r="BI1537" s="165"/>
      <c r="BJ1537" s="165"/>
      <c r="BK1537" s="165"/>
      <c r="BL1537" s="165"/>
      <c r="BM1537" s="165"/>
      <c r="BN1537" s="165"/>
      <c r="BO1537" s="165"/>
      <c r="BP1537" s="165"/>
      <c r="BQ1537" s="165"/>
      <c r="BS1537" s="6"/>
      <c r="BT1537" s="11"/>
      <c r="BU1537" s="6"/>
      <c r="BV1537" s="6"/>
    </row>
    <row r="1538" spans="1:74" ht="15.75" x14ac:dyDescent="0.25">
      <c r="A1538" s="52" t="s">
        <v>11912</v>
      </c>
      <c r="B1538" s="56"/>
      <c r="C1538" s="7" t="s">
        <v>111</v>
      </c>
      <c r="D1538" s="7" t="s">
        <v>11914</v>
      </c>
      <c r="E1538" s="7"/>
      <c r="F1538" s="64"/>
      <c r="G1538" s="6"/>
      <c r="H1538" s="6"/>
      <c r="I1538" s="10" t="s">
        <v>110</v>
      </c>
      <c r="J1538" s="11" t="s">
        <v>12416</v>
      </c>
      <c r="K1538" s="194" t="s">
        <v>510</v>
      </c>
      <c r="L1538" s="176"/>
      <c r="M1538" s="176">
        <v>1000</v>
      </c>
      <c r="N1538" s="80" t="s">
        <v>11916</v>
      </c>
      <c r="O1538" s="162"/>
      <c r="P1538" s="80" t="s">
        <v>12417</v>
      </c>
      <c r="Q1538" s="80"/>
      <c r="R1538" s="80"/>
      <c r="S1538" s="163"/>
      <c r="T1538" s="213"/>
      <c r="U1538" s="162"/>
      <c r="V1538" s="164"/>
      <c r="W1538" s="12" t="str">
        <f t="shared" si="505"/>
        <v>Mqtt1</v>
      </c>
      <c r="X1538" s="196" t="s">
        <v>12413</v>
      </c>
      <c r="Y1538" s="6" t="str">
        <f t="shared" si="506"/>
        <v>marpower/280000-hydraulic-sail/deck-winch-1130lc/sb</v>
      </c>
      <c r="Z1538" s="103" t="str">
        <f>IF(COUNTIF(N1538,"spare"),"","$."&amp;_xlfn.REGEXREPLACE(IF(X1538="",J1538,_xlfn.REGEXREPLACE(IF(_xlfn.REGEXTEST(J1538,"(Gen_Alm|Enbl|Ind)"),_xlfn.REGEXREPLACE(J1538,"E?\d_\d\d_",""),J1538),"_?Aft_Dck_Dck_Wnch_(SB|PS)_?","")),"\.","_"))</f>
        <v>$.Load_Alm</v>
      </c>
      <c r="AA1538" s="12">
        <v>1</v>
      </c>
      <c r="AB1538" s="6" t="s">
        <v>197</v>
      </c>
      <c r="AC1538" s="12">
        <v>1588</v>
      </c>
      <c r="AJ1538" s="80"/>
      <c r="AM1538" s="114">
        <f t="shared" si="507"/>
        <v>1538</v>
      </c>
      <c r="AN1538" s="80"/>
      <c r="AO1538" s="80"/>
      <c r="AP1538" s="80"/>
      <c r="AQ1538" s="80"/>
      <c r="AR1538" s="127" t="s">
        <v>110</v>
      </c>
      <c r="AS1538" s="80"/>
      <c r="AT1538" s="7" t="s">
        <v>17</v>
      </c>
      <c r="AU1538" s="7"/>
      <c r="AV1538" s="165" t="s">
        <v>112</v>
      </c>
      <c r="AW1538" s="126" t="str">
        <f t="shared" si="508"/>
        <v>Please consult operation manual for more information</v>
      </c>
      <c r="AX1538" s="137"/>
      <c r="AY1538" s="147"/>
      <c r="AZ1538" s="167"/>
      <c r="BA1538" s="167"/>
      <c r="BB1538" s="147" t="str">
        <f t="shared" si="509"/>
        <v>1</v>
      </c>
      <c r="BC1538" s="168"/>
      <c r="BD1538" s="165"/>
      <c r="BE1538" s="165"/>
      <c r="BF1538" s="165"/>
      <c r="BG1538" s="165"/>
      <c r="BH1538" s="165"/>
      <c r="BI1538" s="165"/>
      <c r="BJ1538" s="165"/>
      <c r="BK1538" s="165"/>
      <c r="BL1538" s="165"/>
      <c r="BM1538" s="165"/>
      <c r="BN1538" s="165"/>
      <c r="BO1538" s="165"/>
      <c r="BP1538" s="165"/>
      <c r="BQ1538" s="165"/>
      <c r="BS1538" s="6"/>
      <c r="BT1538" s="11"/>
      <c r="BU1538" s="6"/>
      <c r="BV1538" s="6"/>
    </row>
    <row r="1539" spans="1:74" ht="15.75" x14ac:dyDescent="0.25">
      <c r="A1539" s="52" t="s">
        <v>11912</v>
      </c>
      <c r="B1539" s="56"/>
      <c r="C1539" s="7" t="s">
        <v>111</v>
      </c>
      <c r="D1539" s="7" t="s">
        <v>11914</v>
      </c>
      <c r="E1539" s="7"/>
      <c r="F1539" s="64"/>
      <c r="G1539" s="6"/>
      <c r="H1539" s="6"/>
      <c r="I1539" s="10" t="s">
        <v>110</v>
      </c>
      <c r="J1539" s="11" t="s">
        <v>12418</v>
      </c>
      <c r="K1539" s="194" t="s">
        <v>510</v>
      </c>
      <c r="L1539" s="176"/>
      <c r="M1539" s="176">
        <v>1000</v>
      </c>
      <c r="N1539" s="80" t="s">
        <v>11916</v>
      </c>
      <c r="O1539" s="162"/>
      <c r="P1539" s="80" t="s">
        <v>12419</v>
      </c>
      <c r="Q1539" s="80"/>
      <c r="R1539" s="80"/>
      <c r="S1539" s="163"/>
      <c r="T1539" s="213"/>
      <c r="U1539" s="162"/>
      <c r="V1539" s="164"/>
      <c r="W1539" s="12" t="str">
        <f t="shared" si="505"/>
        <v>Mqtt1</v>
      </c>
      <c r="X1539" s="196" t="s">
        <v>12160</v>
      </c>
      <c r="Y1539" s="6" t="str">
        <f t="shared" si="506"/>
        <v>marpower/280000-hydraulic-sail/deck-winch-1130/ps</v>
      </c>
      <c r="Z1539" s="103" t="str">
        <f>IF(COUNTIF(N1539,"spare"),"","$."&amp;_xlfn.REGEXREPLACE(IF(X1539="",J1539,_xlfn.REGEXREPLACE(IF(_xlfn.REGEXTEST(J1539,"(Gen_Alm|Enbl|Ind)"),_xlfn.REGEXREPLACE(J1539,"E?\d_\d\d_",""),J1539),"_?Dck_Wnch_(SB|PS)","")),"\.","_"))</f>
        <v>$.Enbl_Stat_HMI_Main_Mst_Aft</v>
      </c>
      <c r="AA1539" s="12">
        <v>1</v>
      </c>
      <c r="AB1539" s="6" t="s">
        <v>197</v>
      </c>
      <c r="AC1539" s="12">
        <v>2100</v>
      </c>
      <c r="AJ1539" s="80"/>
      <c r="AM1539" s="114" t="str">
        <f t="shared" si="507"/>
        <v/>
      </c>
      <c r="AN1539" s="80"/>
      <c r="AO1539" s="80"/>
      <c r="AP1539" s="80"/>
      <c r="AQ1539" s="80"/>
      <c r="AR1539" s="127"/>
      <c r="AS1539" s="80"/>
      <c r="AT1539" s="7"/>
      <c r="AU1539" s="7"/>
      <c r="AV1539" s="165"/>
      <c r="AW1539" s="126" t="str">
        <f t="shared" si="508"/>
        <v/>
      </c>
      <c r="AX1539" s="137"/>
      <c r="AY1539" s="147"/>
      <c r="AZ1539" s="167"/>
      <c r="BA1539" s="167"/>
      <c r="BB1539" s="147" t="str">
        <f t="shared" si="509"/>
        <v/>
      </c>
      <c r="BC1539" s="168"/>
      <c r="BD1539" s="165"/>
      <c r="BE1539" s="165"/>
      <c r="BF1539" s="165"/>
      <c r="BG1539" s="165"/>
      <c r="BH1539" s="165"/>
      <c r="BI1539" s="165"/>
      <c r="BJ1539" s="165"/>
      <c r="BK1539" s="165"/>
      <c r="BL1539" s="165"/>
      <c r="BM1539" s="165"/>
      <c r="BN1539" s="165"/>
      <c r="BO1539" s="165"/>
      <c r="BP1539" s="165"/>
      <c r="BQ1539" s="165"/>
      <c r="BS1539" s="6"/>
      <c r="BT1539" s="11"/>
      <c r="BU1539" s="6"/>
      <c r="BV1539" s="6"/>
    </row>
    <row r="1540" spans="1:74" ht="15.75" x14ac:dyDescent="0.25">
      <c r="A1540" s="52" t="s">
        <v>11912</v>
      </c>
      <c r="B1540" s="56"/>
      <c r="C1540" s="7" t="s">
        <v>111</v>
      </c>
      <c r="D1540" s="7" t="s">
        <v>11914</v>
      </c>
      <c r="E1540" s="7"/>
      <c r="F1540" s="64"/>
      <c r="G1540" s="6"/>
      <c r="H1540" s="6"/>
      <c r="I1540" s="10" t="s">
        <v>110</v>
      </c>
      <c r="J1540" s="11" t="s">
        <v>12420</v>
      </c>
      <c r="K1540" s="194" t="s">
        <v>510</v>
      </c>
      <c r="L1540" s="176"/>
      <c r="M1540" s="176">
        <v>1000</v>
      </c>
      <c r="N1540" s="80" t="s">
        <v>11916</v>
      </c>
      <c r="O1540" s="162"/>
      <c r="P1540" s="80" t="s">
        <v>12421</v>
      </c>
      <c r="Q1540" s="80"/>
      <c r="R1540" s="80"/>
      <c r="S1540" s="163"/>
      <c r="T1540" s="213"/>
      <c r="U1540" s="162"/>
      <c r="V1540" s="164"/>
      <c r="W1540" s="12" t="str">
        <f t="shared" si="505"/>
        <v>Mqtt1</v>
      </c>
      <c r="X1540" s="196" t="s">
        <v>12160</v>
      </c>
      <c r="Y1540" s="6" t="str">
        <f t="shared" si="506"/>
        <v>marpower/280000-hydraulic-sail/deck-winch-1130/ps</v>
      </c>
      <c r="Z1540" s="103" t="str">
        <f>IF(COUNTIF(N1540,"spare"),"","$."&amp;_xlfn.REGEXREPLACE(IF(X1540="",J1540,_xlfn.REGEXREPLACE(IF(_xlfn.REGEXTEST(J1540,"(Gen_Alm|Enbl|Ind)"),_xlfn.REGEXREPLACE(J1540,"E?\d_\d\d_",""),J1540),"_?Dck_Wnch_(SB|PS)","")),"\.","_"))</f>
        <v>$.Gen_Alm_Main_Mst_Aft</v>
      </c>
      <c r="AA1540" s="12">
        <v>1</v>
      </c>
      <c r="AB1540" s="6" t="s">
        <v>197</v>
      </c>
      <c r="AC1540" s="12">
        <v>2103</v>
      </c>
      <c r="AJ1540" s="80"/>
      <c r="AM1540" s="114">
        <f t="shared" si="507"/>
        <v>1540</v>
      </c>
      <c r="AN1540" s="80"/>
      <c r="AO1540" s="80"/>
      <c r="AP1540" s="80"/>
      <c r="AQ1540" s="80"/>
      <c r="AR1540" s="127" t="s">
        <v>110</v>
      </c>
      <c r="AS1540" s="80"/>
      <c r="AT1540" s="7" t="s">
        <v>17</v>
      </c>
      <c r="AU1540" s="7"/>
      <c r="AV1540" s="165" t="s">
        <v>112</v>
      </c>
      <c r="AW1540" s="126" t="str">
        <f t="shared" si="508"/>
        <v>Please consult operation manual for more information</v>
      </c>
      <c r="AX1540" s="137"/>
      <c r="AY1540" s="147"/>
      <c r="AZ1540" s="167"/>
      <c r="BA1540" s="167"/>
      <c r="BB1540" s="147" t="str">
        <f t="shared" si="509"/>
        <v>1</v>
      </c>
      <c r="BC1540" s="168"/>
      <c r="BD1540" s="165"/>
      <c r="BE1540" s="165"/>
      <c r="BF1540" s="165"/>
      <c r="BG1540" s="165"/>
      <c r="BH1540" s="165"/>
      <c r="BI1540" s="165"/>
      <c r="BJ1540" s="165"/>
      <c r="BK1540" s="165"/>
      <c r="BL1540" s="165"/>
      <c r="BM1540" s="165"/>
      <c r="BN1540" s="165"/>
      <c r="BO1540" s="165"/>
      <c r="BP1540" s="165"/>
      <c r="BQ1540" s="165"/>
      <c r="BS1540" s="6"/>
      <c r="BT1540" s="11"/>
      <c r="BU1540" s="6"/>
      <c r="BV1540" s="6"/>
    </row>
    <row r="1541" spans="1:74" ht="15.75" x14ac:dyDescent="0.25">
      <c r="A1541" s="52" t="s">
        <v>11912</v>
      </c>
      <c r="B1541" s="56"/>
      <c r="C1541" s="7" t="s">
        <v>111</v>
      </c>
      <c r="D1541" s="7" t="s">
        <v>11914</v>
      </c>
      <c r="E1541" s="7"/>
      <c r="F1541" s="64"/>
      <c r="G1541" s="6"/>
      <c r="H1541" s="6"/>
      <c r="I1541" s="10" t="s">
        <v>110</v>
      </c>
      <c r="J1541" s="11" t="s">
        <v>12422</v>
      </c>
      <c r="K1541" s="194" t="s">
        <v>510</v>
      </c>
      <c r="L1541" s="176"/>
      <c r="M1541" s="176">
        <v>1000</v>
      </c>
      <c r="N1541" s="80" t="s">
        <v>11916</v>
      </c>
      <c r="O1541" s="162"/>
      <c r="P1541" s="80" t="s">
        <v>12423</v>
      </c>
      <c r="Q1541" s="80"/>
      <c r="R1541" s="80"/>
      <c r="S1541" s="163"/>
      <c r="T1541" s="213"/>
      <c r="U1541" s="162"/>
      <c r="V1541" s="164"/>
      <c r="W1541" s="12" t="str">
        <f t="shared" si="505"/>
        <v>Mqtt1</v>
      </c>
      <c r="X1541" s="196" t="s">
        <v>12424</v>
      </c>
      <c r="Y1541" s="6" t="str">
        <f t="shared" si="506"/>
        <v>marpower/280000-hydraulic-sail/deck-winch-1145/ps</v>
      </c>
      <c r="Z1541" s="103" t="str">
        <f>IF(COUNTIF(N1541,"spare"),"","$."&amp;_xlfn.REGEXREPLACE(IF(X1541="",J1541,_xlfn.REGEXREPLACE(IF(_xlfn.REGEXTEST(J1541,"(Gen_Alm|Enbl|Ind)"),_xlfn.REGEXREPLACE(J1541,"E?\d_\d\d_",""),J1541),"_?Prim_Dck_Wnch_(SB|PS)_?","")),"\.","_"))</f>
        <v>$.Enbl_Stat_HMI</v>
      </c>
      <c r="AA1541" s="12">
        <v>1</v>
      </c>
      <c r="AB1541" s="6" t="s">
        <v>197</v>
      </c>
      <c r="AC1541" s="12">
        <v>2120</v>
      </c>
      <c r="AJ1541" s="80"/>
      <c r="AM1541" s="114" t="str">
        <f t="shared" si="507"/>
        <v/>
      </c>
      <c r="AN1541" s="80"/>
      <c r="AO1541" s="80"/>
      <c r="AP1541" s="80"/>
      <c r="AQ1541" s="80"/>
      <c r="AR1541" s="127"/>
      <c r="AS1541" s="80"/>
      <c r="AT1541" s="7"/>
      <c r="AU1541" s="7"/>
      <c r="AV1541" s="165"/>
      <c r="AW1541" s="126" t="str">
        <f t="shared" si="508"/>
        <v/>
      </c>
      <c r="AX1541" s="137"/>
      <c r="AY1541" s="147"/>
      <c r="AZ1541" s="167"/>
      <c r="BA1541" s="167"/>
      <c r="BB1541" s="147" t="str">
        <f t="shared" si="509"/>
        <v/>
      </c>
      <c r="BC1541" s="168"/>
      <c r="BD1541" s="165"/>
      <c r="BE1541" s="165"/>
      <c r="BF1541" s="165"/>
      <c r="BG1541" s="165"/>
      <c r="BH1541" s="165"/>
      <c r="BI1541" s="165"/>
      <c r="BJ1541" s="165"/>
      <c r="BK1541" s="165"/>
      <c r="BL1541" s="165"/>
      <c r="BM1541" s="165"/>
      <c r="BN1541" s="165"/>
      <c r="BO1541" s="165"/>
      <c r="BP1541" s="165"/>
      <c r="BQ1541" s="165"/>
      <c r="BS1541" s="6"/>
      <c r="BT1541" s="11"/>
      <c r="BU1541" s="6"/>
      <c r="BV1541" s="6"/>
    </row>
    <row r="1542" spans="1:74" ht="15.75" x14ac:dyDescent="0.25">
      <c r="A1542" s="52" t="s">
        <v>11912</v>
      </c>
      <c r="B1542" s="56"/>
      <c r="C1542" s="7" t="s">
        <v>111</v>
      </c>
      <c r="D1542" s="7" t="s">
        <v>11914</v>
      </c>
      <c r="E1542" s="7"/>
      <c r="F1542" s="64"/>
      <c r="G1542" s="6"/>
      <c r="H1542" s="6"/>
      <c r="I1542" s="10" t="s">
        <v>110</v>
      </c>
      <c r="J1542" s="11" t="s">
        <v>12425</v>
      </c>
      <c r="K1542" s="194" t="s">
        <v>510</v>
      </c>
      <c r="L1542" s="176"/>
      <c r="M1542" s="176">
        <v>1000</v>
      </c>
      <c r="N1542" s="80" t="s">
        <v>11916</v>
      </c>
      <c r="O1542" s="162"/>
      <c r="P1542" s="80" t="s">
        <v>12426</v>
      </c>
      <c r="Q1542" s="80"/>
      <c r="R1542" s="80"/>
      <c r="S1542" s="163"/>
      <c r="T1542" s="213"/>
      <c r="U1542" s="162"/>
      <c r="V1542" s="164"/>
      <c r="W1542" s="12" t="str">
        <f t="shared" si="505"/>
        <v>Mqtt1</v>
      </c>
      <c r="X1542" s="196" t="s">
        <v>12424</v>
      </c>
      <c r="Y1542" s="6" t="str">
        <f t="shared" si="506"/>
        <v>marpower/280000-hydraulic-sail/deck-winch-1145/ps</v>
      </c>
      <c r="Z1542" s="103" t="str">
        <f>IF(COUNTIF(N1542,"spare"),"","$."&amp;_xlfn.REGEXREPLACE(IF(X1542="",J1542,_xlfn.REGEXREPLACE(IF(_xlfn.REGEXTEST(J1542,"(Gen_Alm|Enbl|Ind)"),_xlfn.REGEXREPLACE(J1542,"E?\d_\d\d_",""),J1542),"_?Prim_Dck_Wnch_(SB|PS)_?","")),"\.","_"))</f>
        <v>$.Gen_Alm</v>
      </c>
      <c r="AA1542" s="12">
        <v>1</v>
      </c>
      <c r="AB1542" s="6" t="s">
        <v>197</v>
      </c>
      <c r="AC1542" s="12">
        <v>2123</v>
      </c>
      <c r="AJ1542" s="80"/>
      <c r="AM1542" s="114">
        <f t="shared" si="507"/>
        <v>1542</v>
      </c>
      <c r="AN1542" s="80"/>
      <c r="AO1542" s="80"/>
      <c r="AP1542" s="80"/>
      <c r="AQ1542" s="80"/>
      <c r="AR1542" s="127" t="s">
        <v>110</v>
      </c>
      <c r="AS1542" s="80"/>
      <c r="AT1542" s="7" t="s">
        <v>17</v>
      </c>
      <c r="AU1542" s="7"/>
      <c r="AV1542" s="165" t="s">
        <v>112</v>
      </c>
      <c r="AW1542" s="126" t="str">
        <f t="shared" si="508"/>
        <v>Please consult operation manual for more information</v>
      </c>
      <c r="AX1542" s="137"/>
      <c r="AY1542" s="147"/>
      <c r="AZ1542" s="167"/>
      <c r="BA1542" s="167"/>
      <c r="BB1542" s="147" t="str">
        <f t="shared" si="509"/>
        <v>1</v>
      </c>
      <c r="BC1542" s="168"/>
      <c r="BD1542" s="165"/>
      <c r="BE1542" s="165"/>
      <c r="BF1542" s="165"/>
      <c r="BG1542" s="165"/>
      <c r="BH1542" s="165"/>
      <c r="BI1542" s="165"/>
      <c r="BJ1542" s="165"/>
      <c r="BK1542" s="165"/>
      <c r="BL1542" s="165"/>
      <c r="BM1542" s="165"/>
      <c r="BN1542" s="165"/>
      <c r="BO1542" s="165"/>
      <c r="BP1542" s="165"/>
      <c r="BQ1542" s="165"/>
      <c r="BS1542" s="6"/>
      <c r="BT1542" s="11"/>
      <c r="BU1542" s="6"/>
      <c r="BV1542" s="6"/>
    </row>
    <row r="1543" spans="1:74" ht="15.75" x14ac:dyDescent="0.25">
      <c r="A1543" s="52" t="s">
        <v>11912</v>
      </c>
      <c r="B1543" s="56"/>
      <c r="C1543" s="7" t="s">
        <v>111</v>
      </c>
      <c r="D1543" s="7" t="s">
        <v>11914</v>
      </c>
      <c r="E1543" s="7"/>
      <c r="F1543" s="64"/>
      <c r="G1543" s="6"/>
      <c r="H1543" s="6"/>
      <c r="I1543" s="10" t="s">
        <v>110</v>
      </c>
      <c r="J1543" s="11" t="s">
        <v>12427</v>
      </c>
      <c r="K1543" s="194" t="s">
        <v>510</v>
      </c>
      <c r="L1543" s="176"/>
      <c r="M1543" s="176">
        <v>1000</v>
      </c>
      <c r="N1543" s="80" t="s">
        <v>11916</v>
      </c>
      <c r="O1543" s="162"/>
      <c r="P1543" s="80" t="s">
        <v>12428</v>
      </c>
      <c r="Q1543" s="80"/>
      <c r="R1543" s="80"/>
      <c r="S1543" s="163"/>
      <c r="T1543" s="213"/>
      <c r="U1543" s="162"/>
      <c r="V1543" s="164"/>
      <c r="W1543" s="12" t="str">
        <f t="shared" si="505"/>
        <v>Mqtt1</v>
      </c>
      <c r="X1543" s="196" t="s">
        <v>12424</v>
      </c>
      <c r="Y1543" s="6" t="str">
        <f t="shared" si="506"/>
        <v>marpower/280000-hydraulic-sail/deck-winch-1145/ps</v>
      </c>
      <c r="Z1543" s="103" t="str">
        <f>IF(COUNTIF(N1543,"spare"),"","$."&amp;_xlfn.REGEXREPLACE(IF(X1543="",J1543,_xlfn.REGEXREPLACE(IF(_xlfn.REGEXTEST(J1543,"(Gen_Alm|Enbl|Ind)"),_xlfn.REGEXREPLACE(J1543,"E?\d_\d\d_",""),J1543),"_?Prim_Dck_Wnch_(SB|PS)_?","")),"\.","_"))</f>
        <v>$.Load_Alm</v>
      </c>
      <c r="AA1543" s="12">
        <v>1</v>
      </c>
      <c r="AB1543" s="6" t="s">
        <v>197</v>
      </c>
      <c r="AC1543" s="12">
        <v>2128</v>
      </c>
      <c r="AJ1543" s="80"/>
      <c r="AM1543" s="114">
        <f t="shared" si="507"/>
        <v>1543</v>
      </c>
      <c r="AN1543" s="80"/>
      <c r="AO1543" s="80"/>
      <c r="AP1543" s="80"/>
      <c r="AQ1543" s="80"/>
      <c r="AR1543" s="127" t="s">
        <v>110</v>
      </c>
      <c r="AS1543" s="80"/>
      <c r="AT1543" s="7" t="s">
        <v>17</v>
      </c>
      <c r="AU1543" s="7"/>
      <c r="AV1543" s="165" t="s">
        <v>112</v>
      </c>
      <c r="AW1543" s="126" t="str">
        <f t="shared" si="508"/>
        <v>Please consult operation manual for more information</v>
      </c>
      <c r="AX1543" s="137"/>
      <c r="AY1543" s="147"/>
      <c r="AZ1543" s="167"/>
      <c r="BA1543" s="167"/>
      <c r="BB1543" s="147" t="str">
        <f t="shared" si="509"/>
        <v>1</v>
      </c>
      <c r="BC1543" s="168"/>
      <c r="BD1543" s="165"/>
      <c r="BE1543" s="165"/>
      <c r="BF1543" s="165"/>
      <c r="BG1543" s="165"/>
      <c r="BH1543" s="165"/>
      <c r="BI1543" s="165"/>
      <c r="BJ1543" s="165"/>
      <c r="BK1543" s="165"/>
      <c r="BL1543" s="165"/>
      <c r="BM1543" s="165"/>
      <c r="BN1543" s="165"/>
      <c r="BO1543" s="165"/>
      <c r="BP1543" s="165"/>
      <c r="BQ1543" s="165"/>
      <c r="BS1543" s="6"/>
      <c r="BT1543" s="11"/>
      <c r="BU1543" s="6"/>
      <c r="BV1543" s="6"/>
    </row>
    <row r="1544" spans="1:74" ht="15.75" x14ac:dyDescent="0.25">
      <c r="A1544" s="52" t="s">
        <v>11912</v>
      </c>
      <c r="B1544" s="56"/>
      <c r="C1544" s="7" t="s">
        <v>111</v>
      </c>
      <c r="D1544" s="7" t="s">
        <v>11914</v>
      </c>
      <c r="E1544" s="7"/>
      <c r="F1544" s="64"/>
      <c r="G1544" s="6"/>
      <c r="H1544" s="6"/>
      <c r="I1544" s="10" t="s">
        <v>110</v>
      </c>
      <c r="J1544" s="11" t="s">
        <v>12429</v>
      </c>
      <c r="K1544" s="194" t="s">
        <v>510</v>
      </c>
      <c r="L1544" s="176"/>
      <c r="M1544" s="176">
        <v>1000</v>
      </c>
      <c r="N1544" s="80" t="s">
        <v>11916</v>
      </c>
      <c r="O1544" s="162"/>
      <c r="P1544" s="80" t="s">
        <v>12430</v>
      </c>
      <c r="Q1544" s="80"/>
      <c r="R1544" s="80"/>
      <c r="S1544" s="163"/>
      <c r="T1544" s="213"/>
      <c r="U1544" s="162"/>
      <c r="V1544" s="164"/>
      <c r="W1544" s="12" t="str">
        <f t="shared" si="505"/>
        <v>Mqtt1</v>
      </c>
      <c r="X1544" s="196" t="s">
        <v>12431</v>
      </c>
      <c r="Y1544" s="6" t="str">
        <f t="shared" si="506"/>
        <v>marpower/280000-hydraulic-sail/mast</v>
      </c>
      <c r="Z1544" s="103" t="str" cm="1">
        <f t="array" ref="Z1544">IF(COUNTIF(N1544,"spare"),"","$."&amp;_xlfn.REGEXREPLACE(IF(X1544="",J1544,_xlfn.REGEXEXTRACT(J1544,"Ind_(.*)_Ext",2)),"\.","_"))</f>
        <v>$.Main_Halyard_lock_full_hoist</v>
      </c>
      <c r="AA1544" s="12">
        <v>1</v>
      </c>
      <c r="AB1544" s="6" t="s">
        <v>197</v>
      </c>
      <c r="AC1544" s="12">
        <v>2401</v>
      </c>
      <c r="AJ1544" s="80"/>
      <c r="AM1544" s="114" t="str">
        <f t="shared" si="507"/>
        <v/>
      </c>
      <c r="AN1544" s="80"/>
      <c r="AO1544" s="80"/>
      <c r="AP1544" s="80"/>
      <c r="AQ1544" s="80"/>
      <c r="AR1544" s="127"/>
      <c r="AS1544" s="80"/>
      <c r="AT1544" s="7"/>
      <c r="AU1544" s="7"/>
      <c r="AV1544" s="165"/>
      <c r="AW1544" s="126" t="str">
        <f t="shared" si="508"/>
        <v/>
      </c>
      <c r="AX1544" s="137"/>
      <c r="AY1544" s="147"/>
      <c r="AZ1544" s="167"/>
      <c r="BA1544" s="167"/>
      <c r="BB1544" s="147" t="str">
        <f t="shared" si="509"/>
        <v/>
      </c>
      <c r="BC1544" s="168"/>
      <c r="BD1544" s="165"/>
      <c r="BE1544" s="165"/>
      <c r="BF1544" s="165"/>
      <c r="BG1544" s="165"/>
      <c r="BH1544" s="165"/>
      <c r="BI1544" s="165"/>
      <c r="BJ1544" s="165"/>
      <c r="BK1544" s="165"/>
      <c r="BL1544" s="165"/>
      <c r="BM1544" s="165"/>
      <c r="BN1544" s="165"/>
      <c r="BO1544" s="165"/>
      <c r="BP1544" s="165"/>
      <c r="BQ1544" s="165"/>
      <c r="BS1544" s="6"/>
      <c r="BT1544" s="11"/>
      <c r="BU1544" s="6"/>
      <c r="BV1544" s="6"/>
    </row>
    <row r="1545" spans="1:74" ht="15.75" x14ac:dyDescent="0.25">
      <c r="A1545" s="52" t="s">
        <v>11912</v>
      </c>
      <c r="B1545" s="56"/>
      <c r="C1545" s="7" t="s">
        <v>111</v>
      </c>
      <c r="D1545" s="7" t="s">
        <v>11914</v>
      </c>
      <c r="E1545" s="7"/>
      <c r="F1545" s="64"/>
      <c r="G1545" s="6"/>
      <c r="H1545" s="6"/>
      <c r="I1545" s="10" t="s">
        <v>110</v>
      </c>
      <c r="J1545" s="11" t="s">
        <v>12432</v>
      </c>
      <c r="K1545" s="194" t="s">
        <v>510</v>
      </c>
      <c r="L1545" s="176"/>
      <c r="M1545" s="176">
        <v>1000</v>
      </c>
      <c r="N1545" s="80" t="s">
        <v>11916</v>
      </c>
      <c r="O1545" s="162"/>
      <c r="P1545" s="80" t="s">
        <v>12433</v>
      </c>
      <c r="Q1545" s="80"/>
      <c r="R1545" s="80"/>
      <c r="S1545" s="163"/>
      <c r="T1545" s="213"/>
      <c r="U1545" s="162"/>
      <c r="V1545" s="164"/>
      <c r="W1545" s="12" t="str">
        <f t="shared" si="505"/>
        <v>Mqtt1</v>
      </c>
      <c r="X1545" s="196" t="s">
        <v>12431</v>
      </c>
      <c r="Y1545" s="6" t="str">
        <f t="shared" si="506"/>
        <v>marpower/280000-hydraulic-sail/mast</v>
      </c>
      <c r="Z1545" s="103" t="str" cm="1">
        <f t="array" ref="Z1545">IF(COUNTIF(N1545,"spare"),"","$."&amp;_xlfn.REGEXREPLACE(IF(X1545="",J1545,_xlfn.REGEXEXTRACT(J1545,"Ind_(.*)_Ext",2)),"\.","_"))</f>
        <v>$.Main_Halyard_lock_full_hoist_overhoist</v>
      </c>
      <c r="AA1545" s="12">
        <v>1</v>
      </c>
      <c r="AB1545" s="6" t="s">
        <v>197</v>
      </c>
      <c r="AC1545" s="12">
        <v>2402</v>
      </c>
      <c r="AJ1545" s="80"/>
      <c r="AM1545" s="114" t="str">
        <f t="shared" si="507"/>
        <v/>
      </c>
      <c r="AN1545" s="80"/>
      <c r="AO1545" s="80"/>
      <c r="AP1545" s="80"/>
      <c r="AQ1545" s="80"/>
      <c r="AR1545" s="127"/>
      <c r="AS1545" s="80"/>
      <c r="AT1545" s="7"/>
      <c r="AU1545" s="7"/>
      <c r="AV1545" s="165"/>
      <c r="AW1545" s="126" t="str">
        <f t="shared" si="508"/>
        <v/>
      </c>
      <c r="AX1545" s="137"/>
      <c r="AY1545" s="147"/>
      <c r="AZ1545" s="167"/>
      <c r="BA1545" s="167"/>
      <c r="BB1545" s="147" t="str">
        <f t="shared" si="509"/>
        <v/>
      </c>
      <c r="BC1545" s="168"/>
      <c r="BD1545" s="165"/>
      <c r="BE1545" s="165"/>
      <c r="BF1545" s="165"/>
      <c r="BG1545" s="165"/>
      <c r="BH1545" s="165"/>
      <c r="BI1545" s="165"/>
      <c r="BJ1545" s="165"/>
      <c r="BK1545" s="165"/>
      <c r="BL1545" s="165"/>
      <c r="BM1545" s="165"/>
      <c r="BN1545" s="165"/>
      <c r="BO1545" s="165"/>
      <c r="BP1545" s="165"/>
      <c r="BQ1545" s="165"/>
      <c r="BS1545" s="6"/>
      <c r="BT1545" s="11"/>
      <c r="BU1545" s="6"/>
      <c r="BV1545" s="6"/>
    </row>
    <row r="1546" spans="1:74" ht="15.75" x14ac:dyDescent="0.25">
      <c r="A1546" s="52" t="s">
        <v>11912</v>
      </c>
      <c r="B1546" s="56"/>
      <c r="C1546" s="7" t="s">
        <v>111</v>
      </c>
      <c r="D1546" s="7" t="s">
        <v>11914</v>
      </c>
      <c r="E1546" s="7"/>
      <c r="F1546" s="64"/>
      <c r="G1546" s="6"/>
      <c r="H1546" s="6"/>
      <c r="I1546" s="10" t="s">
        <v>110</v>
      </c>
      <c r="J1546" s="11" t="s">
        <v>12434</v>
      </c>
      <c r="K1546" s="194" t="s">
        <v>510</v>
      </c>
      <c r="L1546" s="176"/>
      <c r="M1546" s="176">
        <v>1000</v>
      </c>
      <c r="N1546" s="80" t="s">
        <v>11916</v>
      </c>
      <c r="O1546" s="162"/>
      <c r="P1546" s="80" t="s">
        <v>12435</v>
      </c>
      <c r="Q1546" s="80"/>
      <c r="R1546" s="80"/>
      <c r="S1546" s="163"/>
      <c r="T1546" s="213"/>
      <c r="U1546" s="162"/>
      <c r="V1546" s="164"/>
      <c r="W1546" s="12" t="str">
        <f t="shared" si="505"/>
        <v>Mqtt1</v>
      </c>
      <c r="X1546" s="196" t="s">
        <v>12431</v>
      </c>
      <c r="Y1546" s="6" t="str">
        <f t="shared" si="506"/>
        <v>marpower/280000-hydraulic-sail/mast</v>
      </c>
      <c r="Z1546" s="103" t="str" cm="1">
        <f t="array" ref="Z1546">IF(COUNTIF(N1546,"spare"),"","$."&amp;_xlfn.REGEXREPLACE(IF(X1546="",J1546,_xlfn.REGEXEXTRACT(J1546,"Ind_(.*)_Ext",2)),"\.","_"))</f>
        <v>$.Main_Halyard_lock_1</v>
      </c>
      <c r="AA1546" s="12">
        <v>1</v>
      </c>
      <c r="AB1546" s="6" t="s">
        <v>197</v>
      </c>
      <c r="AC1546" s="12">
        <v>2403</v>
      </c>
      <c r="AJ1546" s="80"/>
      <c r="AM1546" s="114" t="str">
        <f t="shared" si="507"/>
        <v/>
      </c>
      <c r="AN1546" s="80"/>
      <c r="AO1546" s="80"/>
      <c r="AP1546" s="80"/>
      <c r="AQ1546" s="80"/>
      <c r="AR1546" s="127"/>
      <c r="AS1546" s="80"/>
      <c r="AT1546" s="7"/>
      <c r="AU1546" s="7"/>
      <c r="AV1546" s="165"/>
      <c r="AW1546" s="126" t="str">
        <f t="shared" si="508"/>
        <v/>
      </c>
      <c r="AX1546" s="137"/>
      <c r="AY1546" s="147"/>
      <c r="AZ1546" s="167"/>
      <c r="BA1546" s="167"/>
      <c r="BB1546" s="147" t="str">
        <f t="shared" si="509"/>
        <v/>
      </c>
      <c r="BC1546" s="168"/>
      <c r="BD1546" s="165"/>
      <c r="BE1546" s="165"/>
      <c r="BF1546" s="165"/>
      <c r="BG1546" s="165"/>
      <c r="BH1546" s="165"/>
      <c r="BI1546" s="165"/>
      <c r="BJ1546" s="165"/>
      <c r="BK1546" s="165"/>
      <c r="BL1546" s="165"/>
      <c r="BM1546" s="165"/>
      <c r="BN1546" s="165"/>
      <c r="BO1546" s="165"/>
      <c r="BP1546" s="165"/>
      <c r="BQ1546" s="165"/>
      <c r="BS1546" s="6"/>
      <c r="BT1546" s="11"/>
      <c r="BU1546" s="6"/>
      <c r="BV1546" s="6"/>
    </row>
    <row r="1547" spans="1:74" ht="15.75" x14ac:dyDescent="0.25">
      <c r="A1547" s="52" t="s">
        <v>11912</v>
      </c>
      <c r="B1547" s="56"/>
      <c r="C1547" s="7" t="s">
        <v>111</v>
      </c>
      <c r="D1547" s="7" t="s">
        <v>11914</v>
      </c>
      <c r="E1547" s="7"/>
      <c r="F1547" s="64"/>
      <c r="G1547" s="6"/>
      <c r="H1547" s="6"/>
      <c r="I1547" s="10" t="s">
        <v>110</v>
      </c>
      <c r="J1547" s="11" t="s">
        <v>12436</v>
      </c>
      <c r="K1547" s="194" t="s">
        <v>510</v>
      </c>
      <c r="L1547" s="176"/>
      <c r="M1547" s="176">
        <v>1000</v>
      </c>
      <c r="N1547" s="80" t="s">
        <v>11916</v>
      </c>
      <c r="O1547" s="162"/>
      <c r="P1547" s="80" t="s">
        <v>12437</v>
      </c>
      <c r="Q1547" s="80"/>
      <c r="R1547" s="80"/>
      <c r="S1547" s="163"/>
      <c r="T1547" s="213"/>
      <c r="U1547" s="162"/>
      <c r="V1547" s="164"/>
      <c r="W1547" s="12" t="str">
        <f t="shared" si="505"/>
        <v>Mqtt1</v>
      </c>
      <c r="X1547" s="196" t="s">
        <v>12431</v>
      </c>
      <c r="Y1547" s="6" t="str">
        <f t="shared" si="506"/>
        <v>marpower/280000-hydraulic-sail/mast</v>
      </c>
      <c r="Z1547" s="103" t="str" cm="1">
        <f t="array" ref="Z1547">IF(COUNTIF(N1547,"spare"),"","$."&amp;_xlfn.REGEXREPLACE(IF(X1547="",J1547,_xlfn.REGEXEXTRACT(J1547,"Ind_(.*)_Ext",2)),"\.","_"))</f>
        <v>$.Main_Halyard_lock_1_overhoist</v>
      </c>
      <c r="AA1547" s="12">
        <v>1</v>
      </c>
      <c r="AB1547" s="6" t="s">
        <v>197</v>
      </c>
      <c r="AC1547" s="12">
        <v>2404</v>
      </c>
      <c r="AJ1547" s="80"/>
      <c r="AM1547" s="114" t="str">
        <f t="shared" si="507"/>
        <v/>
      </c>
      <c r="AN1547" s="80"/>
      <c r="AO1547" s="80"/>
      <c r="AP1547" s="80"/>
      <c r="AQ1547" s="80"/>
      <c r="AR1547" s="127"/>
      <c r="AS1547" s="80"/>
      <c r="AT1547" s="7"/>
      <c r="AU1547" s="7"/>
      <c r="AV1547" s="165"/>
      <c r="AW1547" s="126" t="str">
        <f t="shared" si="508"/>
        <v/>
      </c>
      <c r="AX1547" s="137"/>
      <c r="AY1547" s="147"/>
      <c r="AZ1547" s="167"/>
      <c r="BA1547" s="167"/>
      <c r="BB1547" s="147" t="str">
        <f t="shared" si="509"/>
        <v/>
      </c>
      <c r="BC1547" s="168"/>
      <c r="BD1547" s="165"/>
      <c r="BE1547" s="165"/>
      <c r="BF1547" s="165"/>
      <c r="BG1547" s="165"/>
      <c r="BH1547" s="165"/>
      <c r="BI1547" s="165"/>
      <c r="BJ1547" s="165"/>
      <c r="BK1547" s="165"/>
      <c r="BL1547" s="165"/>
      <c r="BM1547" s="165"/>
      <c r="BN1547" s="165"/>
      <c r="BO1547" s="165"/>
      <c r="BP1547" s="165"/>
      <c r="BQ1547" s="165"/>
      <c r="BS1547" s="6"/>
      <c r="BT1547" s="11"/>
      <c r="BU1547" s="6"/>
      <c r="BV1547" s="6"/>
    </row>
    <row r="1548" spans="1:74" ht="15.75" x14ac:dyDescent="0.25">
      <c r="A1548" s="52" t="s">
        <v>11912</v>
      </c>
      <c r="B1548" s="56"/>
      <c r="C1548" s="7" t="s">
        <v>111</v>
      </c>
      <c r="D1548" s="7" t="s">
        <v>11914</v>
      </c>
      <c r="E1548" s="7"/>
      <c r="F1548" s="64"/>
      <c r="G1548" s="6"/>
      <c r="H1548" s="6"/>
      <c r="I1548" s="10" t="s">
        <v>110</v>
      </c>
      <c r="J1548" s="11" t="s">
        <v>12438</v>
      </c>
      <c r="K1548" s="194" t="s">
        <v>510</v>
      </c>
      <c r="L1548" s="176"/>
      <c r="M1548" s="176">
        <v>1000</v>
      </c>
      <c r="N1548" s="80" t="s">
        <v>11916</v>
      </c>
      <c r="O1548" s="162"/>
      <c r="P1548" s="80" t="s">
        <v>12439</v>
      </c>
      <c r="Q1548" s="80"/>
      <c r="R1548" s="80"/>
      <c r="S1548" s="163"/>
      <c r="T1548" s="213"/>
      <c r="U1548" s="162"/>
      <c r="V1548" s="164"/>
      <c r="W1548" s="12" t="str">
        <f t="shared" si="505"/>
        <v>Mqtt1</v>
      </c>
      <c r="X1548" s="196" t="s">
        <v>12431</v>
      </c>
      <c r="Y1548" s="6" t="str">
        <f t="shared" si="506"/>
        <v>marpower/280000-hydraulic-sail/mast</v>
      </c>
      <c r="Z1548" s="103" t="str" cm="1">
        <f t="array" ref="Z1548">IF(COUNTIF(N1548,"spare"),"","$."&amp;_xlfn.REGEXREPLACE(IF(X1548="",J1548,_xlfn.REGEXEXTRACT(J1548,"Ind_(.*)_Ext",2)),"\.","_"))</f>
        <v>$.Main_Halyard_lock_2</v>
      </c>
      <c r="AA1548" s="12">
        <v>1</v>
      </c>
      <c r="AB1548" s="6" t="s">
        <v>197</v>
      </c>
      <c r="AC1548" s="12">
        <v>2405</v>
      </c>
      <c r="AJ1548" s="80"/>
      <c r="AM1548" s="114" t="str">
        <f t="shared" si="507"/>
        <v/>
      </c>
      <c r="AN1548" s="80"/>
      <c r="AO1548" s="80"/>
      <c r="AP1548" s="80"/>
      <c r="AQ1548" s="80"/>
      <c r="AR1548" s="127"/>
      <c r="AS1548" s="80"/>
      <c r="AT1548" s="7"/>
      <c r="AU1548" s="7"/>
      <c r="AV1548" s="165"/>
      <c r="AW1548" s="126" t="str">
        <f t="shared" si="508"/>
        <v/>
      </c>
      <c r="AX1548" s="137"/>
      <c r="AY1548" s="147"/>
      <c r="AZ1548" s="167"/>
      <c r="BA1548" s="167"/>
      <c r="BB1548" s="147" t="str">
        <f t="shared" si="509"/>
        <v/>
      </c>
      <c r="BC1548" s="168"/>
      <c r="BD1548" s="165"/>
      <c r="BE1548" s="165"/>
      <c r="BF1548" s="165"/>
      <c r="BG1548" s="165"/>
      <c r="BH1548" s="165"/>
      <c r="BI1548" s="165"/>
      <c r="BJ1548" s="165"/>
      <c r="BK1548" s="165"/>
      <c r="BL1548" s="165"/>
      <c r="BM1548" s="165"/>
      <c r="BN1548" s="165"/>
      <c r="BO1548" s="165"/>
      <c r="BP1548" s="165"/>
      <c r="BQ1548" s="165"/>
      <c r="BS1548" s="6"/>
      <c r="BT1548" s="11"/>
      <c r="BU1548" s="6"/>
      <c r="BV1548" s="6"/>
    </row>
    <row r="1549" spans="1:74" ht="15.75" x14ac:dyDescent="0.25">
      <c r="A1549" s="52" t="s">
        <v>11912</v>
      </c>
      <c r="B1549" s="56"/>
      <c r="C1549" s="7" t="s">
        <v>111</v>
      </c>
      <c r="D1549" s="7" t="s">
        <v>11914</v>
      </c>
      <c r="E1549" s="7"/>
      <c r="F1549" s="64"/>
      <c r="G1549" s="6"/>
      <c r="H1549" s="6"/>
      <c r="I1549" s="10" t="s">
        <v>110</v>
      </c>
      <c r="J1549" s="11" t="s">
        <v>12440</v>
      </c>
      <c r="K1549" s="194" t="s">
        <v>510</v>
      </c>
      <c r="L1549" s="176"/>
      <c r="M1549" s="176">
        <v>1000</v>
      </c>
      <c r="N1549" s="80" t="s">
        <v>11916</v>
      </c>
      <c r="O1549" s="162"/>
      <c r="P1549" s="80" t="s">
        <v>12441</v>
      </c>
      <c r="Q1549" s="80"/>
      <c r="R1549" s="80"/>
      <c r="S1549" s="163"/>
      <c r="T1549" s="213"/>
      <c r="U1549" s="162"/>
      <c r="V1549" s="164"/>
      <c r="W1549" s="12" t="str">
        <f t="shared" si="505"/>
        <v>Mqtt1</v>
      </c>
      <c r="X1549" s="196" t="s">
        <v>12431</v>
      </c>
      <c r="Y1549" s="6" t="str">
        <f t="shared" si="506"/>
        <v>marpower/280000-hydraulic-sail/mast</v>
      </c>
      <c r="Z1549" s="103" t="str" cm="1">
        <f t="array" ref="Z1549">IF(COUNTIF(N1549,"spare"),"","$."&amp;_xlfn.REGEXREPLACE(IF(X1549="",J1549,_xlfn.REGEXEXTRACT(J1549,"Ind_(.*)_Ext",2)),"\.","_"))</f>
        <v>$.Main_Halyard_lock_2_overhoist</v>
      </c>
      <c r="AA1549" s="12">
        <v>1</v>
      </c>
      <c r="AB1549" s="6" t="s">
        <v>197</v>
      </c>
      <c r="AC1549" s="12">
        <v>2406</v>
      </c>
      <c r="AJ1549" s="80"/>
      <c r="AM1549" s="114" t="str">
        <f t="shared" si="507"/>
        <v/>
      </c>
      <c r="AN1549" s="80"/>
      <c r="AO1549" s="80"/>
      <c r="AP1549" s="80"/>
      <c r="AQ1549" s="80"/>
      <c r="AR1549" s="127"/>
      <c r="AS1549" s="80"/>
      <c r="AT1549" s="7"/>
      <c r="AU1549" s="7"/>
      <c r="AV1549" s="165"/>
      <c r="AW1549" s="126" t="str">
        <f t="shared" si="508"/>
        <v/>
      </c>
      <c r="AX1549" s="137"/>
      <c r="AY1549" s="147"/>
      <c r="AZ1549" s="167"/>
      <c r="BA1549" s="167"/>
      <c r="BB1549" s="147" t="str">
        <f t="shared" si="509"/>
        <v/>
      </c>
      <c r="BC1549" s="168"/>
      <c r="BD1549" s="165"/>
      <c r="BE1549" s="165"/>
      <c r="BF1549" s="165"/>
      <c r="BG1549" s="165"/>
      <c r="BH1549" s="165"/>
      <c r="BI1549" s="165"/>
      <c r="BJ1549" s="165"/>
      <c r="BK1549" s="165"/>
      <c r="BL1549" s="165"/>
      <c r="BM1549" s="165"/>
      <c r="BN1549" s="165"/>
      <c r="BO1549" s="165"/>
      <c r="BP1549" s="165"/>
      <c r="BQ1549" s="165"/>
      <c r="BS1549" s="6"/>
      <c r="BT1549" s="11"/>
      <c r="BU1549" s="6"/>
      <c r="BV1549" s="6"/>
    </row>
    <row r="1550" spans="1:74" ht="15.75" x14ac:dyDescent="0.25">
      <c r="A1550" s="52" t="s">
        <v>11912</v>
      </c>
      <c r="B1550" s="56"/>
      <c r="C1550" s="7" t="s">
        <v>111</v>
      </c>
      <c r="D1550" s="7" t="s">
        <v>11914</v>
      </c>
      <c r="E1550" s="7"/>
      <c r="F1550" s="64"/>
      <c r="G1550" s="6"/>
      <c r="H1550" s="6"/>
      <c r="I1550" s="10" t="s">
        <v>110</v>
      </c>
      <c r="J1550" s="11" t="s">
        <v>12442</v>
      </c>
      <c r="K1550" s="194" t="s">
        <v>510</v>
      </c>
      <c r="L1550" s="176"/>
      <c r="M1550" s="176">
        <v>1000</v>
      </c>
      <c r="N1550" s="80" t="s">
        <v>11916</v>
      </c>
      <c r="O1550" s="162"/>
      <c r="P1550" s="80" t="s">
        <v>12443</v>
      </c>
      <c r="Q1550" s="80"/>
      <c r="R1550" s="80"/>
      <c r="S1550" s="163"/>
      <c r="T1550" s="213"/>
      <c r="U1550" s="162"/>
      <c r="V1550" s="164"/>
      <c r="W1550" s="12" t="str">
        <f t="shared" si="505"/>
        <v>Mqtt1</v>
      </c>
      <c r="X1550" s="196" t="s">
        <v>12431</v>
      </c>
      <c r="Y1550" s="6" t="str">
        <f t="shared" si="506"/>
        <v>marpower/280000-hydraulic-sail/mast</v>
      </c>
      <c r="Z1550" s="103" t="str" cm="1">
        <f t="array" ref="Z1550">IF(COUNTIF(N1550,"spare"),"","$."&amp;_xlfn.REGEXREPLACE(IF(X1550="",J1550,_xlfn.REGEXEXTRACT(J1550,"Ind_(.*)_Ext",2)),"\.","_"))</f>
        <v>$.Main_Halyard_lock_3</v>
      </c>
      <c r="AA1550" s="12">
        <v>1</v>
      </c>
      <c r="AB1550" s="6" t="s">
        <v>197</v>
      </c>
      <c r="AC1550" s="12">
        <v>2407</v>
      </c>
      <c r="AJ1550" s="80"/>
      <c r="AM1550" s="114" t="str">
        <f t="shared" si="507"/>
        <v/>
      </c>
      <c r="AN1550" s="80"/>
      <c r="AO1550" s="80"/>
      <c r="AP1550" s="80"/>
      <c r="AQ1550" s="80"/>
      <c r="AR1550" s="127"/>
      <c r="AS1550" s="80"/>
      <c r="AT1550" s="7"/>
      <c r="AU1550" s="7"/>
      <c r="AV1550" s="165"/>
      <c r="AW1550" s="126" t="str">
        <f t="shared" si="508"/>
        <v/>
      </c>
      <c r="AX1550" s="137"/>
      <c r="AY1550" s="147"/>
      <c r="AZ1550" s="167"/>
      <c r="BA1550" s="167"/>
      <c r="BB1550" s="147" t="str">
        <f t="shared" si="509"/>
        <v/>
      </c>
      <c r="BC1550" s="168"/>
      <c r="BD1550" s="165"/>
      <c r="BE1550" s="165"/>
      <c r="BF1550" s="165"/>
      <c r="BG1550" s="165"/>
      <c r="BH1550" s="165"/>
      <c r="BI1550" s="165"/>
      <c r="BJ1550" s="165"/>
      <c r="BK1550" s="165"/>
      <c r="BL1550" s="165"/>
      <c r="BM1550" s="165"/>
      <c r="BN1550" s="165"/>
      <c r="BO1550" s="165"/>
      <c r="BP1550" s="165"/>
      <c r="BQ1550" s="165"/>
      <c r="BS1550" s="6"/>
      <c r="BT1550" s="11"/>
      <c r="BU1550" s="6"/>
      <c r="BV1550" s="6"/>
    </row>
    <row r="1551" spans="1:74" ht="15.75" x14ac:dyDescent="0.25">
      <c r="A1551" s="52" t="s">
        <v>11912</v>
      </c>
      <c r="B1551" s="56"/>
      <c r="C1551" s="7" t="s">
        <v>111</v>
      </c>
      <c r="D1551" s="7" t="s">
        <v>11914</v>
      </c>
      <c r="E1551" s="7"/>
      <c r="F1551" s="64"/>
      <c r="G1551" s="6"/>
      <c r="H1551" s="6"/>
      <c r="I1551" s="10" t="s">
        <v>110</v>
      </c>
      <c r="J1551" s="11" t="s">
        <v>12444</v>
      </c>
      <c r="K1551" s="194" t="s">
        <v>510</v>
      </c>
      <c r="L1551" s="176"/>
      <c r="M1551" s="176">
        <v>1000</v>
      </c>
      <c r="N1551" s="80" t="s">
        <v>11916</v>
      </c>
      <c r="O1551" s="162"/>
      <c r="P1551" s="80" t="s">
        <v>12445</v>
      </c>
      <c r="Q1551" s="80"/>
      <c r="R1551" s="80"/>
      <c r="S1551" s="163"/>
      <c r="T1551" s="213"/>
      <c r="U1551" s="162"/>
      <c r="V1551" s="164"/>
      <c r="W1551" s="12" t="str">
        <f t="shared" si="505"/>
        <v>Mqtt1</v>
      </c>
      <c r="X1551" s="196" t="s">
        <v>12431</v>
      </c>
      <c r="Y1551" s="6" t="str">
        <f t="shared" si="506"/>
        <v>marpower/280000-hydraulic-sail/mast</v>
      </c>
      <c r="Z1551" s="103" t="str" cm="1">
        <f t="array" ref="Z1551">IF(COUNTIF(N1551,"spare"),"","$."&amp;_xlfn.REGEXREPLACE(IF(X1551="",J1551,_xlfn.REGEXEXTRACT(J1551,"Ind_(.*)_Ext",2)),"\.","_"))</f>
        <v>$.Main_Halyard_lock_3_overhoist</v>
      </c>
      <c r="AA1551" s="12">
        <v>1</v>
      </c>
      <c r="AB1551" s="6" t="s">
        <v>197</v>
      </c>
      <c r="AC1551" s="12">
        <v>2408</v>
      </c>
      <c r="AJ1551" s="80"/>
      <c r="AM1551" s="114" t="str">
        <f t="shared" si="507"/>
        <v/>
      </c>
      <c r="AN1551" s="80"/>
      <c r="AO1551" s="80"/>
      <c r="AP1551" s="80"/>
      <c r="AQ1551" s="80"/>
      <c r="AR1551" s="127"/>
      <c r="AS1551" s="80"/>
      <c r="AT1551" s="7"/>
      <c r="AU1551" s="7"/>
      <c r="AV1551" s="165"/>
      <c r="AW1551" s="126" t="str">
        <f t="shared" si="508"/>
        <v/>
      </c>
      <c r="AX1551" s="137"/>
      <c r="AY1551" s="147"/>
      <c r="AZ1551" s="167"/>
      <c r="BA1551" s="167"/>
      <c r="BB1551" s="147" t="str">
        <f t="shared" si="509"/>
        <v/>
      </c>
      <c r="BC1551" s="168"/>
      <c r="BD1551" s="165"/>
      <c r="BE1551" s="165"/>
      <c r="BF1551" s="165"/>
      <c r="BG1551" s="165"/>
      <c r="BH1551" s="165"/>
      <c r="BI1551" s="165"/>
      <c r="BJ1551" s="165"/>
      <c r="BK1551" s="165"/>
      <c r="BL1551" s="165"/>
      <c r="BM1551" s="165"/>
      <c r="BN1551" s="165"/>
      <c r="BO1551" s="165"/>
      <c r="BP1551" s="165"/>
      <c r="BQ1551" s="165"/>
      <c r="BS1551" s="6"/>
      <c r="BT1551" s="11"/>
      <c r="BU1551" s="6"/>
      <c r="BV1551" s="6"/>
    </row>
    <row r="1552" spans="1:74" ht="15.75" x14ac:dyDescent="0.25">
      <c r="A1552" s="52" t="s">
        <v>11912</v>
      </c>
      <c r="B1552" s="56"/>
      <c r="C1552" s="7" t="s">
        <v>111</v>
      </c>
      <c r="D1552" s="7" t="s">
        <v>11914</v>
      </c>
      <c r="E1552" s="7"/>
      <c r="F1552" s="64"/>
      <c r="G1552" s="6"/>
      <c r="H1552" s="6"/>
      <c r="I1552" s="10" t="s">
        <v>110</v>
      </c>
      <c r="J1552" s="11" t="s">
        <v>12446</v>
      </c>
      <c r="K1552" s="194" t="s">
        <v>510</v>
      </c>
      <c r="L1552" s="176"/>
      <c r="M1552" s="176">
        <v>1000</v>
      </c>
      <c r="N1552" s="80" t="s">
        <v>11916</v>
      </c>
      <c r="O1552" s="162"/>
      <c r="P1552" s="80" t="s">
        <v>12447</v>
      </c>
      <c r="Q1552" s="80"/>
      <c r="R1552" s="80"/>
      <c r="S1552" s="163"/>
      <c r="T1552" s="213"/>
      <c r="U1552" s="162"/>
      <c r="V1552" s="164"/>
      <c r="W1552" s="12" t="str">
        <f t="shared" si="505"/>
        <v>Mqtt1</v>
      </c>
      <c r="X1552" s="196" t="s">
        <v>12431</v>
      </c>
      <c r="Y1552" s="6" t="str">
        <f t="shared" si="506"/>
        <v>marpower/280000-hydraulic-sail/mast</v>
      </c>
      <c r="Z1552" s="103" t="str" cm="1">
        <f t="array" ref="Z1552">IF(COUNTIF(N1552,"spare"),"","$."&amp;_xlfn.REGEXREPLACE(IF(X1552="",J1552,_xlfn.REGEXEXTRACT(J1552,"Ind_(.*)_Ext",2)),"\.","_"))</f>
        <v>$.Main_A2_lock</v>
      </c>
      <c r="AA1552" s="12">
        <v>1</v>
      </c>
      <c r="AB1552" s="6" t="s">
        <v>197</v>
      </c>
      <c r="AC1552" s="12">
        <v>2409</v>
      </c>
      <c r="AJ1552" s="80"/>
      <c r="AM1552" s="114" t="str">
        <f t="shared" si="507"/>
        <v/>
      </c>
      <c r="AN1552" s="80"/>
      <c r="AO1552" s="80"/>
      <c r="AP1552" s="80"/>
      <c r="AQ1552" s="80"/>
      <c r="AR1552" s="127"/>
      <c r="AS1552" s="80"/>
      <c r="AT1552" s="7"/>
      <c r="AU1552" s="7"/>
      <c r="AV1552" s="165"/>
      <c r="AW1552" s="126" t="str">
        <f t="shared" si="508"/>
        <v/>
      </c>
      <c r="AX1552" s="137"/>
      <c r="AY1552" s="147"/>
      <c r="AZ1552" s="167"/>
      <c r="BA1552" s="167"/>
      <c r="BB1552" s="147" t="str">
        <f t="shared" si="509"/>
        <v/>
      </c>
      <c r="BC1552" s="168"/>
      <c r="BD1552" s="165"/>
      <c r="BE1552" s="165"/>
      <c r="BF1552" s="165"/>
      <c r="BG1552" s="165"/>
      <c r="BH1552" s="165"/>
      <c r="BI1552" s="165"/>
      <c r="BJ1552" s="165"/>
      <c r="BK1552" s="165"/>
      <c r="BL1552" s="165"/>
      <c r="BM1552" s="165"/>
      <c r="BN1552" s="165"/>
      <c r="BO1552" s="165"/>
      <c r="BP1552" s="165"/>
      <c r="BQ1552" s="165"/>
      <c r="BS1552" s="6"/>
      <c r="BT1552" s="11"/>
      <c r="BU1552" s="6"/>
      <c r="BV1552" s="6"/>
    </row>
    <row r="1553" spans="1:74" ht="15.75" x14ac:dyDescent="0.25">
      <c r="A1553" s="52" t="s">
        <v>11912</v>
      </c>
      <c r="B1553" s="56"/>
      <c r="C1553" s="7" t="s">
        <v>111</v>
      </c>
      <c r="D1553" s="7" t="s">
        <v>11914</v>
      </c>
      <c r="E1553" s="7"/>
      <c r="F1553" s="64"/>
      <c r="G1553" s="6"/>
      <c r="H1553" s="6"/>
      <c r="I1553" s="10" t="s">
        <v>110</v>
      </c>
      <c r="J1553" s="11" t="s">
        <v>12448</v>
      </c>
      <c r="K1553" s="194" t="s">
        <v>510</v>
      </c>
      <c r="L1553" s="176"/>
      <c r="M1553" s="176">
        <v>1000</v>
      </c>
      <c r="N1553" s="80" t="s">
        <v>11916</v>
      </c>
      <c r="O1553" s="162"/>
      <c r="P1553" s="80" t="s">
        <v>12449</v>
      </c>
      <c r="Q1553" s="80"/>
      <c r="R1553" s="80"/>
      <c r="S1553" s="163"/>
      <c r="T1553" s="213"/>
      <c r="U1553" s="162"/>
      <c r="V1553" s="164"/>
      <c r="W1553" s="12" t="str">
        <f t="shared" si="505"/>
        <v>Mqtt1</v>
      </c>
      <c r="X1553" s="196" t="s">
        <v>12431</v>
      </c>
      <c r="Y1553" s="6" t="str">
        <f t="shared" si="506"/>
        <v>marpower/280000-hydraulic-sail/mast</v>
      </c>
      <c r="Z1553" s="103" t="str" cm="1">
        <f t="array" ref="Z1553">IF(COUNTIF(N1553,"spare"),"","$."&amp;_xlfn.REGEXREPLACE(IF(X1553="",J1553,_xlfn.REGEXEXTRACT(J1553,"Ind_(.*)_Ext",2)),"\.","_"))</f>
        <v>$.Main_A2_overhoist</v>
      </c>
      <c r="AA1553" s="12">
        <v>1</v>
      </c>
      <c r="AB1553" s="6" t="s">
        <v>197</v>
      </c>
      <c r="AC1553" s="12">
        <v>2410</v>
      </c>
      <c r="AJ1553" s="80"/>
      <c r="AM1553" s="114" t="str">
        <f t="shared" si="507"/>
        <v/>
      </c>
      <c r="AN1553" s="80"/>
      <c r="AO1553" s="80"/>
      <c r="AP1553" s="80"/>
      <c r="AQ1553" s="80"/>
      <c r="AR1553" s="127"/>
      <c r="AS1553" s="80"/>
      <c r="AT1553" s="7"/>
      <c r="AU1553" s="7"/>
      <c r="AV1553" s="165"/>
      <c r="AW1553" s="126" t="str">
        <f t="shared" si="508"/>
        <v/>
      </c>
      <c r="AX1553" s="137"/>
      <c r="AY1553" s="147"/>
      <c r="AZ1553" s="167"/>
      <c r="BA1553" s="167"/>
      <c r="BB1553" s="147" t="str">
        <f t="shared" si="509"/>
        <v/>
      </c>
      <c r="BC1553" s="168"/>
      <c r="BD1553" s="165"/>
      <c r="BE1553" s="165"/>
      <c r="BF1553" s="165"/>
      <c r="BG1553" s="165"/>
      <c r="BH1553" s="165"/>
      <c r="BI1553" s="165"/>
      <c r="BJ1553" s="165"/>
      <c r="BK1553" s="165"/>
      <c r="BL1553" s="165"/>
      <c r="BM1553" s="165"/>
      <c r="BN1553" s="165"/>
      <c r="BO1553" s="165"/>
      <c r="BP1553" s="165"/>
      <c r="BQ1553" s="165"/>
      <c r="BS1553" s="6"/>
      <c r="BT1553" s="11"/>
      <c r="BU1553" s="6"/>
      <c r="BV1553" s="6"/>
    </row>
    <row r="1554" spans="1:74" ht="15.75" x14ac:dyDescent="0.25">
      <c r="A1554" s="52" t="s">
        <v>11912</v>
      </c>
      <c r="B1554" s="56"/>
      <c r="C1554" s="7" t="s">
        <v>111</v>
      </c>
      <c r="D1554" s="7" t="s">
        <v>11914</v>
      </c>
      <c r="E1554" s="7"/>
      <c r="F1554" s="64"/>
      <c r="G1554" s="6"/>
      <c r="H1554" s="6"/>
      <c r="I1554" s="10" t="s">
        <v>110</v>
      </c>
      <c r="J1554" s="11" t="s">
        <v>12450</v>
      </c>
      <c r="K1554" s="194" t="s">
        <v>510</v>
      </c>
      <c r="L1554" s="176"/>
      <c r="M1554" s="176">
        <v>1000</v>
      </c>
      <c r="N1554" s="80" t="s">
        <v>11916</v>
      </c>
      <c r="O1554" s="162"/>
      <c r="P1554" s="80" t="s">
        <v>12451</v>
      </c>
      <c r="Q1554" s="80"/>
      <c r="R1554" s="80"/>
      <c r="S1554" s="163"/>
      <c r="T1554" s="213"/>
      <c r="U1554" s="162"/>
      <c r="V1554" s="164"/>
      <c r="W1554" s="12" t="str">
        <f t="shared" si="505"/>
        <v>Mqtt1</v>
      </c>
      <c r="X1554" s="196" t="s">
        <v>12431</v>
      </c>
      <c r="Y1554" s="6" t="str">
        <f t="shared" si="506"/>
        <v>marpower/280000-hydraulic-sail/mast</v>
      </c>
      <c r="Z1554" s="103" t="str" cm="1">
        <f t="array" ref="Z1554">IF(COUNTIF(N1554,"spare"),"","$."&amp;_xlfn.REGEXREPLACE(IF(X1554="",J1554,_xlfn.REGEXEXTRACT(J1554,"Ind_(.*)_Ext",2)),"\.","_"))</f>
        <v>$.Main_A3_C0_lock</v>
      </c>
      <c r="AA1554" s="12">
        <v>1</v>
      </c>
      <c r="AB1554" s="6" t="s">
        <v>197</v>
      </c>
      <c r="AC1554" s="12">
        <v>2411</v>
      </c>
      <c r="AJ1554" s="80"/>
      <c r="AM1554" s="114" t="str">
        <f t="shared" si="507"/>
        <v/>
      </c>
      <c r="AN1554" s="80"/>
      <c r="AO1554" s="80"/>
      <c r="AP1554" s="80"/>
      <c r="AQ1554" s="80"/>
      <c r="AR1554" s="127"/>
      <c r="AS1554" s="80"/>
      <c r="AT1554" s="7"/>
      <c r="AU1554" s="7"/>
      <c r="AV1554" s="165"/>
      <c r="AW1554" s="126" t="str">
        <f t="shared" si="508"/>
        <v/>
      </c>
      <c r="AX1554" s="137"/>
      <c r="AY1554" s="147"/>
      <c r="AZ1554" s="167"/>
      <c r="BA1554" s="167"/>
      <c r="BB1554" s="147" t="str">
        <f t="shared" si="509"/>
        <v/>
      </c>
      <c r="BC1554" s="168"/>
      <c r="BD1554" s="165"/>
      <c r="BE1554" s="165"/>
      <c r="BF1554" s="165"/>
      <c r="BG1554" s="165"/>
      <c r="BH1554" s="165"/>
      <c r="BI1554" s="165"/>
      <c r="BJ1554" s="165"/>
      <c r="BK1554" s="165"/>
      <c r="BL1554" s="165"/>
      <c r="BM1554" s="165"/>
      <c r="BN1554" s="165"/>
      <c r="BO1554" s="165"/>
      <c r="BP1554" s="165"/>
      <c r="BQ1554" s="165"/>
      <c r="BS1554" s="6"/>
      <c r="BT1554" s="11"/>
      <c r="BU1554" s="6"/>
      <c r="BV1554" s="6"/>
    </row>
    <row r="1555" spans="1:74" ht="15.75" x14ac:dyDescent="0.25">
      <c r="A1555" s="52" t="s">
        <v>11912</v>
      </c>
      <c r="B1555" s="56"/>
      <c r="C1555" s="7" t="s">
        <v>111</v>
      </c>
      <c r="D1555" s="7" t="s">
        <v>11914</v>
      </c>
      <c r="E1555" s="7"/>
      <c r="F1555" s="64"/>
      <c r="G1555" s="6"/>
      <c r="H1555" s="6"/>
      <c r="I1555" s="10" t="s">
        <v>110</v>
      </c>
      <c r="J1555" s="11" t="s">
        <v>12452</v>
      </c>
      <c r="K1555" s="194" t="s">
        <v>510</v>
      </c>
      <c r="L1555" s="176"/>
      <c r="M1555" s="176">
        <v>1000</v>
      </c>
      <c r="N1555" s="80" t="s">
        <v>11916</v>
      </c>
      <c r="O1555" s="162"/>
      <c r="P1555" s="80" t="s">
        <v>12453</v>
      </c>
      <c r="Q1555" s="80"/>
      <c r="R1555" s="80"/>
      <c r="S1555" s="163"/>
      <c r="T1555" s="213"/>
      <c r="U1555" s="162"/>
      <c r="V1555" s="164"/>
      <c r="W1555" s="12" t="str">
        <f t="shared" si="505"/>
        <v>Mqtt1</v>
      </c>
      <c r="X1555" s="196" t="s">
        <v>12431</v>
      </c>
      <c r="Y1555" s="6" t="str">
        <f t="shared" si="506"/>
        <v>marpower/280000-hydraulic-sail/mast</v>
      </c>
      <c r="Z1555" s="103" t="str" cm="1">
        <f t="array" ref="Z1555">IF(COUNTIF(N1555,"spare"),"","$."&amp;_xlfn.REGEXREPLACE(IF(X1555="",J1555,_xlfn.REGEXEXTRACT(J1555,"Ind_(.*)_Ext",2)),"\.","_"))</f>
        <v>$.Main_A3_C0_overhoist</v>
      </c>
      <c r="AA1555" s="12">
        <v>1</v>
      </c>
      <c r="AB1555" s="6" t="s">
        <v>197</v>
      </c>
      <c r="AC1555" s="12">
        <v>2412</v>
      </c>
      <c r="AJ1555" s="80"/>
      <c r="AM1555" s="114" t="str">
        <f t="shared" si="507"/>
        <v/>
      </c>
      <c r="AN1555" s="80"/>
      <c r="AO1555" s="80"/>
      <c r="AP1555" s="80"/>
      <c r="AQ1555" s="80"/>
      <c r="AR1555" s="127"/>
      <c r="AS1555" s="80"/>
      <c r="AT1555" s="7"/>
      <c r="AU1555" s="7"/>
      <c r="AV1555" s="165"/>
      <c r="AW1555" s="126" t="str">
        <f t="shared" si="508"/>
        <v/>
      </c>
      <c r="AX1555" s="137"/>
      <c r="AY1555" s="147"/>
      <c r="AZ1555" s="167"/>
      <c r="BA1555" s="167"/>
      <c r="BB1555" s="147" t="str">
        <f t="shared" si="509"/>
        <v/>
      </c>
      <c r="BC1555" s="168"/>
      <c r="BD1555" s="165"/>
      <c r="BE1555" s="165"/>
      <c r="BF1555" s="165"/>
      <c r="BG1555" s="165"/>
      <c r="BH1555" s="165"/>
      <c r="BI1555" s="165"/>
      <c r="BJ1555" s="165"/>
      <c r="BK1555" s="165"/>
      <c r="BL1555" s="165"/>
      <c r="BM1555" s="165"/>
      <c r="BN1555" s="165"/>
      <c r="BO1555" s="165"/>
      <c r="BP1555" s="165"/>
      <c r="BQ1555" s="165"/>
      <c r="BS1555" s="6"/>
      <c r="BT1555" s="11"/>
      <c r="BU1555" s="6"/>
      <c r="BV1555" s="6"/>
    </row>
    <row r="1556" spans="1:74" ht="15.75" x14ac:dyDescent="0.25">
      <c r="A1556" s="52" t="s">
        <v>11912</v>
      </c>
      <c r="B1556" s="56"/>
      <c r="C1556" s="7" t="s">
        <v>111</v>
      </c>
      <c r="D1556" s="7" t="s">
        <v>11914</v>
      </c>
      <c r="E1556" s="7"/>
      <c r="F1556" s="64"/>
      <c r="G1556" s="6"/>
      <c r="H1556" s="6"/>
      <c r="I1556" s="10" t="s">
        <v>110</v>
      </c>
      <c r="J1556" s="11" t="s">
        <v>12454</v>
      </c>
      <c r="K1556" s="194" t="s">
        <v>510</v>
      </c>
      <c r="L1556" s="176"/>
      <c r="M1556" s="176">
        <v>1000</v>
      </c>
      <c r="N1556" s="80" t="s">
        <v>11916</v>
      </c>
      <c r="O1556" s="162"/>
      <c r="P1556" s="80" t="s">
        <v>12455</v>
      </c>
      <c r="Q1556" s="80"/>
      <c r="R1556" s="80"/>
      <c r="S1556" s="163"/>
      <c r="T1556" s="213"/>
      <c r="U1556" s="162"/>
      <c r="V1556" s="164"/>
      <c r="W1556" s="12" t="str">
        <f t="shared" si="505"/>
        <v>Mqtt1</v>
      </c>
      <c r="X1556" s="196" t="s">
        <v>12431</v>
      </c>
      <c r="Y1556" s="6" t="str">
        <f t="shared" si="506"/>
        <v>marpower/280000-hydraulic-sail/mast</v>
      </c>
      <c r="Z1556" s="103" t="str" cm="1">
        <f t="array" ref="Z1556">IF(COUNTIF(N1556,"spare"),"","$."&amp;_xlfn.REGEXREPLACE(IF(X1556="",J1556,_xlfn.REGEXEXTRACT(J1556,"Ind_(.*)_Ext",2)),"\.","_"))</f>
        <v>$.Main_Staysail_lock</v>
      </c>
      <c r="AA1556" s="12">
        <v>1</v>
      </c>
      <c r="AB1556" s="6" t="s">
        <v>197</v>
      </c>
      <c r="AC1556" s="12">
        <v>2413</v>
      </c>
      <c r="AJ1556" s="80"/>
      <c r="AM1556" s="114" t="str">
        <f t="shared" si="507"/>
        <v/>
      </c>
      <c r="AN1556" s="80"/>
      <c r="AO1556" s="80"/>
      <c r="AP1556" s="80"/>
      <c r="AQ1556" s="80"/>
      <c r="AR1556" s="127"/>
      <c r="AS1556" s="80"/>
      <c r="AT1556" s="7"/>
      <c r="AU1556" s="7"/>
      <c r="AV1556" s="165"/>
      <c r="AW1556" s="126" t="str">
        <f t="shared" si="508"/>
        <v/>
      </c>
      <c r="AX1556" s="137"/>
      <c r="AY1556" s="147"/>
      <c r="AZ1556" s="167"/>
      <c r="BA1556" s="167"/>
      <c r="BB1556" s="147" t="str">
        <f t="shared" si="509"/>
        <v/>
      </c>
      <c r="BC1556" s="168"/>
      <c r="BD1556" s="165"/>
      <c r="BE1556" s="165"/>
      <c r="BF1556" s="165"/>
      <c r="BG1556" s="165"/>
      <c r="BH1556" s="165"/>
      <c r="BI1556" s="165"/>
      <c r="BJ1556" s="165"/>
      <c r="BK1556" s="165"/>
      <c r="BL1556" s="165"/>
      <c r="BM1556" s="165"/>
      <c r="BN1556" s="165"/>
      <c r="BO1556" s="165"/>
      <c r="BP1556" s="165"/>
      <c r="BQ1556" s="165"/>
      <c r="BS1556" s="6"/>
      <c r="BT1556" s="11"/>
      <c r="BU1556" s="6"/>
      <c r="BV1556" s="6"/>
    </row>
    <row r="1557" spans="1:74" ht="15.75" x14ac:dyDescent="0.25">
      <c r="A1557" s="52" t="s">
        <v>11912</v>
      </c>
      <c r="B1557" s="56"/>
      <c r="C1557" s="7" t="s">
        <v>111</v>
      </c>
      <c r="D1557" s="7" t="s">
        <v>11914</v>
      </c>
      <c r="E1557" s="7"/>
      <c r="F1557" s="64"/>
      <c r="G1557" s="6"/>
      <c r="H1557" s="6"/>
      <c r="I1557" s="10" t="s">
        <v>110</v>
      </c>
      <c r="J1557" s="11" t="s">
        <v>12456</v>
      </c>
      <c r="K1557" s="194" t="s">
        <v>510</v>
      </c>
      <c r="L1557" s="176"/>
      <c r="M1557" s="176">
        <v>1000</v>
      </c>
      <c r="N1557" s="80" t="s">
        <v>11916</v>
      </c>
      <c r="O1557" s="162"/>
      <c r="P1557" s="80" t="s">
        <v>12457</v>
      </c>
      <c r="Q1557" s="80"/>
      <c r="R1557" s="80"/>
      <c r="S1557" s="163"/>
      <c r="T1557" s="213"/>
      <c r="U1557" s="162"/>
      <c r="V1557" s="164"/>
      <c r="W1557" s="12" t="str">
        <f t="shared" si="505"/>
        <v>Mqtt1</v>
      </c>
      <c r="X1557" s="196" t="s">
        <v>12431</v>
      </c>
      <c r="Y1557" s="6" t="str">
        <f t="shared" si="506"/>
        <v>marpower/280000-hydraulic-sail/mast</v>
      </c>
      <c r="Z1557" s="103" t="str" cm="1">
        <f t="array" ref="Z1557">IF(COUNTIF(N1557,"spare"),"","$."&amp;_xlfn.REGEXREPLACE(IF(X1557="",J1557,_xlfn.REGEXEXTRACT(J1557,"Ind_(.*)_Ext",2)),"\.","_"))</f>
        <v>$.Main_Staysail_overhoist</v>
      </c>
      <c r="AA1557" s="12">
        <v>1</v>
      </c>
      <c r="AB1557" s="6" t="s">
        <v>197</v>
      </c>
      <c r="AC1557" s="12">
        <v>2414</v>
      </c>
      <c r="AJ1557" s="80"/>
      <c r="AM1557" s="114" t="str">
        <f t="shared" si="507"/>
        <v/>
      </c>
      <c r="AN1557" s="80"/>
      <c r="AO1557" s="80"/>
      <c r="AP1557" s="80"/>
      <c r="AQ1557" s="80"/>
      <c r="AR1557" s="127"/>
      <c r="AS1557" s="80"/>
      <c r="AT1557" s="7"/>
      <c r="AU1557" s="7"/>
      <c r="AV1557" s="165"/>
      <c r="AW1557" s="126" t="str">
        <f t="shared" si="508"/>
        <v/>
      </c>
      <c r="AX1557" s="137"/>
      <c r="AY1557" s="147"/>
      <c r="AZ1557" s="167"/>
      <c r="BA1557" s="167"/>
      <c r="BB1557" s="147" t="str">
        <f t="shared" si="509"/>
        <v/>
      </c>
      <c r="BC1557" s="168"/>
      <c r="BD1557" s="165"/>
      <c r="BE1557" s="165"/>
      <c r="BF1557" s="165"/>
      <c r="BG1557" s="165"/>
      <c r="BH1557" s="165"/>
      <c r="BI1557" s="165"/>
      <c r="BJ1557" s="165"/>
      <c r="BK1557" s="165"/>
      <c r="BL1557" s="165"/>
      <c r="BM1557" s="165"/>
      <c r="BN1557" s="165"/>
      <c r="BO1557" s="165"/>
      <c r="BP1557" s="165"/>
      <c r="BQ1557" s="165"/>
      <c r="BS1557" s="6"/>
      <c r="BT1557" s="11"/>
      <c r="BU1557" s="6"/>
      <c r="BV1557" s="6"/>
    </row>
    <row r="1558" spans="1:74" ht="15.75" x14ac:dyDescent="0.25">
      <c r="A1558" s="52" t="s">
        <v>11912</v>
      </c>
      <c r="B1558" s="56"/>
      <c r="C1558" s="7" t="s">
        <v>111</v>
      </c>
      <c r="D1558" s="7" t="s">
        <v>11914</v>
      </c>
      <c r="E1558" s="7"/>
      <c r="F1558" s="64"/>
      <c r="G1558" s="6"/>
      <c r="H1558" s="6"/>
      <c r="I1558" s="10" t="s">
        <v>110</v>
      </c>
      <c r="J1558" s="11" t="s">
        <v>12458</v>
      </c>
      <c r="K1558" s="194" t="s">
        <v>510</v>
      </c>
      <c r="L1558" s="176"/>
      <c r="M1558" s="176">
        <v>1000</v>
      </c>
      <c r="N1558" s="80" t="s">
        <v>11916</v>
      </c>
      <c r="O1558" s="162"/>
      <c r="P1558" s="80" t="s">
        <v>12459</v>
      </c>
      <c r="Q1558" s="80"/>
      <c r="R1558" s="80"/>
      <c r="S1558" s="163"/>
      <c r="T1558" s="213"/>
      <c r="U1558" s="162"/>
      <c r="V1558" s="164"/>
      <c r="W1558" s="12" t="str">
        <f t="shared" si="505"/>
        <v>Mqtt1</v>
      </c>
      <c r="X1558" s="196" t="s">
        <v>12431</v>
      </c>
      <c r="Y1558" s="6" t="str">
        <f t="shared" si="506"/>
        <v>marpower/280000-hydraulic-sail/mast</v>
      </c>
      <c r="Z1558" s="103" t="str" cm="1">
        <f t="array" ref="Z1558">IF(COUNTIF(N1558,"spare"),"","$."&amp;_xlfn.REGEXREPLACE(IF(X1558="",J1558,_xlfn.REGEXEXTRACT(J1558,"Ind_(.*)_Ext",2)),"\.","_"))</f>
        <v>$.Main_StormJib_lock</v>
      </c>
      <c r="AA1558" s="12">
        <v>1</v>
      </c>
      <c r="AB1558" s="6" t="s">
        <v>197</v>
      </c>
      <c r="AC1558" s="12">
        <v>2415</v>
      </c>
      <c r="AJ1558" s="80"/>
      <c r="AM1558" s="114" t="str">
        <f t="shared" si="507"/>
        <v/>
      </c>
      <c r="AN1558" s="80"/>
      <c r="AO1558" s="80"/>
      <c r="AP1558" s="80"/>
      <c r="AQ1558" s="80"/>
      <c r="AR1558" s="127"/>
      <c r="AS1558" s="80"/>
      <c r="AT1558" s="7"/>
      <c r="AU1558" s="7"/>
      <c r="AV1558" s="165"/>
      <c r="AW1558" s="126" t="str">
        <f t="shared" si="508"/>
        <v/>
      </c>
      <c r="AX1558" s="137"/>
      <c r="AY1558" s="147"/>
      <c r="AZ1558" s="167"/>
      <c r="BA1558" s="167"/>
      <c r="BB1558" s="147" t="str">
        <f t="shared" si="509"/>
        <v/>
      </c>
      <c r="BC1558" s="168"/>
      <c r="BD1558" s="165"/>
      <c r="BE1558" s="165"/>
      <c r="BF1558" s="165"/>
      <c r="BG1558" s="165"/>
      <c r="BH1558" s="165"/>
      <c r="BI1558" s="165"/>
      <c r="BJ1558" s="165"/>
      <c r="BK1558" s="165"/>
      <c r="BL1558" s="165"/>
      <c r="BM1558" s="165"/>
      <c r="BN1558" s="165"/>
      <c r="BO1558" s="165"/>
      <c r="BP1558" s="165"/>
      <c r="BQ1558" s="165"/>
      <c r="BS1558" s="6"/>
      <c r="BT1558" s="11"/>
      <c r="BU1558" s="6"/>
      <c r="BV1558" s="6"/>
    </row>
    <row r="1559" spans="1:74" ht="15.75" x14ac:dyDescent="0.25">
      <c r="A1559" s="52" t="s">
        <v>11912</v>
      </c>
      <c r="B1559" s="56"/>
      <c r="C1559" s="7" t="s">
        <v>111</v>
      </c>
      <c r="D1559" s="7" t="s">
        <v>11914</v>
      </c>
      <c r="E1559" s="7"/>
      <c r="F1559" s="64"/>
      <c r="G1559" s="6"/>
      <c r="H1559" s="6"/>
      <c r="I1559" s="10" t="s">
        <v>110</v>
      </c>
      <c r="J1559" s="11" t="s">
        <v>12460</v>
      </c>
      <c r="K1559" s="194" t="s">
        <v>510</v>
      </c>
      <c r="L1559" s="176"/>
      <c r="M1559" s="176">
        <v>1000</v>
      </c>
      <c r="N1559" s="80" t="s">
        <v>11916</v>
      </c>
      <c r="O1559" s="162"/>
      <c r="P1559" s="80" t="s">
        <v>12461</v>
      </c>
      <c r="Q1559" s="80"/>
      <c r="R1559" s="80"/>
      <c r="S1559" s="163"/>
      <c r="T1559" s="213"/>
      <c r="U1559" s="162"/>
      <c r="V1559" s="164"/>
      <c r="W1559" s="12" t="str">
        <f t="shared" si="505"/>
        <v>Mqtt1</v>
      </c>
      <c r="X1559" s="196" t="s">
        <v>12431</v>
      </c>
      <c r="Y1559" s="6" t="str">
        <f t="shared" si="506"/>
        <v>marpower/280000-hydraulic-sail/mast</v>
      </c>
      <c r="Z1559" s="103" t="str" cm="1">
        <f t="array" ref="Z1559">IF(COUNTIF(N1559,"spare"),"","$."&amp;_xlfn.REGEXREPLACE(IF(X1559="",J1559,_xlfn.REGEXEXTRACT(J1559,"Ind_(.*)_Ext",2)),"\.","_"))</f>
        <v>$.Main_StormJib_overhoist</v>
      </c>
      <c r="AA1559" s="12">
        <v>1</v>
      </c>
      <c r="AB1559" s="6" t="s">
        <v>197</v>
      </c>
      <c r="AC1559" s="12">
        <v>2416</v>
      </c>
      <c r="AJ1559" s="80"/>
      <c r="AM1559" s="114" t="str">
        <f t="shared" si="507"/>
        <v/>
      </c>
      <c r="AN1559" s="80"/>
      <c r="AO1559" s="80"/>
      <c r="AP1559" s="80"/>
      <c r="AQ1559" s="80"/>
      <c r="AR1559" s="127"/>
      <c r="AS1559" s="80"/>
      <c r="AT1559" s="7"/>
      <c r="AU1559" s="7"/>
      <c r="AV1559" s="165"/>
      <c r="AW1559" s="126" t="str">
        <f t="shared" si="508"/>
        <v/>
      </c>
      <c r="AX1559" s="137"/>
      <c r="AY1559" s="147"/>
      <c r="AZ1559" s="167"/>
      <c r="BA1559" s="167"/>
      <c r="BB1559" s="147" t="str">
        <f t="shared" si="509"/>
        <v/>
      </c>
      <c r="BC1559" s="168"/>
      <c r="BD1559" s="165"/>
      <c r="BE1559" s="165"/>
      <c r="BF1559" s="165"/>
      <c r="BG1559" s="165"/>
      <c r="BH1559" s="165"/>
      <c r="BI1559" s="165"/>
      <c r="BJ1559" s="165"/>
      <c r="BK1559" s="165"/>
      <c r="BL1559" s="165"/>
      <c r="BM1559" s="165"/>
      <c r="BN1559" s="165"/>
      <c r="BO1559" s="165"/>
      <c r="BP1559" s="165"/>
      <c r="BQ1559" s="165"/>
      <c r="BS1559" s="6"/>
      <c r="BT1559" s="11"/>
      <c r="BU1559" s="6"/>
      <c r="BV1559" s="6"/>
    </row>
    <row r="1560" spans="1:74" ht="15.75" x14ac:dyDescent="0.25">
      <c r="A1560" s="52" t="s">
        <v>11912</v>
      </c>
      <c r="B1560" s="56"/>
      <c r="C1560" s="7" t="s">
        <v>111</v>
      </c>
      <c r="D1560" s="7" t="s">
        <v>11914</v>
      </c>
      <c r="E1560" s="7"/>
      <c r="F1560" s="64"/>
      <c r="G1560" s="6"/>
      <c r="H1560" s="6"/>
      <c r="I1560" s="10" t="s">
        <v>110</v>
      </c>
      <c r="J1560" s="11" t="s">
        <v>12462</v>
      </c>
      <c r="K1560" s="194" t="s">
        <v>510</v>
      </c>
      <c r="L1560" s="176"/>
      <c r="M1560" s="176">
        <v>1000</v>
      </c>
      <c r="N1560" s="80" t="s">
        <v>11916</v>
      </c>
      <c r="O1560" s="162"/>
      <c r="P1560" s="80" t="s">
        <v>12463</v>
      </c>
      <c r="Q1560" s="80"/>
      <c r="R1560" s="80"/>
      <c r="S1560" s="163"/>
      <c r="T1560" s="213"/>
      <c r="U1560" s="162"/>
      <c r="V1560" s="164"/>
      <c r="W1560" s="12" t="str">
        <f t="shared" si="505"/>
        <v>Mqtt1</v>
      </c>
      <c r="X1560" s="196" t="s">
        <v>12431</v>
      </c>
      <c r="Y1560" s="6" t="str">
        <f t="shared" si="506"/>
        <v>marpower/280000-hydraulic-sail/mast</v>
      </c>
      <c r="Z1560" s="103" t="str" cm="1">
        <f t="array" ref="Z1560">IF(COUNTIF(N1560,"spare"),"","$."&amp;_xlfn.REGEXREPLACE(IF(X1560="",J1560,_xlfn.REGEXEXTRACT(J1560,"Ind_(.*)_Ext",2)),"\.","_"))</f>
        <v>$.Main_Boom_reef_lock_1</v>
      </c>
      <c r="AA1560" s="12">
        <v>1</v>
      </c>
      <c r="AB1560" s="6" t="s">
        <v>197</v>
      </c>
      <c r="AC1560" s="12">
        <v>2421</v>
      </c>
      <c r="AJ1560" s="80"/>
      <c r="AM1560" s="114" t="str">
        <f t="shared" si="507"/>
        <v/>
      </c>
      <c r="AN1560" s="80"/>
      <c r="AO1560" s="80"/>
      <c r="AP1560" s="80"/>
      <c r="AQ1560" s="80"/>
      <c r="AR1560" s="127"/>
      <c r="AS1560" s="80"/>
      <c r="AT1560" s="7"/>
      <c r="AU1560" s="7"/>
      <c r="AV1560" s="165"/>
      <c r="AW1560" s="126" t="str">
        <f t="shared" si="508"/>
        <v/>
      </c>
      <c r="AX1560" s="137"/>
      <c r="AY1560" s="147"/>
      <c r="AZ1560" s="167"/>
      <c r="BA1560" s="167"/>
      <c r="BB1560" s="147" t="str">
        <f t="shared" si="509"/>
        <v/>
      </c>
      <c r="BC1560" s="168"/>
      <c r="BD1560" s="165"/>
      <c r="BE1560" s="165"/>
      <c r="BF1560" s="165"/>
      <c r="BG1560" s="165"/>
      <c r="BH1560" s="165"/>
      <c r="BI1560" s="165"/>
      <c r="BJ1560" s="165"/>
      <c r="BK1560" s="165"/>
      <c r="BL1560" s="165"/>
      <c r="BM1560" s="165"/>
      <c r="BN1560" s="165"/>
      <c r="BO1560" s="165"/>
      <c r="BP1560" s="165"/>
      <c r="BQ1560" s="165"/>
      <c r="BS1560" s="6"/>
      <c r="BT1560" s="11"/>
      <c r="BU1560" s="6"/>
      <c r="BV1560" s="6"/>
    </row>
    <row r="1561" spans="1:74" ht="15.75" x14ac:dyDescent="0.25">
      <c r="A1561" s="52" t="s">
        <v>11912</v>
      </c>
      <c r="B1561" s="56"/>
      <c r="C1561" s="7" t="s">
        <v>111</v>
      </c>
      <c r="D1561" s="7" t="s">
        <v>11914</v>
      </c>
      <c r="E1561" s="7"/>
      <c r="F1561" s="64"/>
      <c r="G1561" s="6"/>
      <c r="H1561" s="6"/>
      <c r="I1561" s="10" t="s">
        <v>110</v>
      </c>
      <c r="J1561" s="11" t="s">
        <v>12464</v>
      </c>
      <c r="K1561" s="194" t="s">
        <v>510</v>
      </c>
      <c r="L1561" s="176"/>
      <c r="M1561" s="176">
        <v>1000</v>
      </c>
      <c r="N1561" s="80" t="s">
        <v>11916</v>
      </c>
      <c r="O1561" s="162"/>
      <c r="P1561" s="80" t="s">
        <v>12465</v>
      </c>
      <c r="Q1561" s="80"/>
      <c r="R1561" s="80"/>
      <c r="S1561" s="163"/>
      <c r="T1561" s="213"/>
      <c r="U1561" s="162"/>
      <c r="V1561" s="164"/>
      <c r="W1561" s="12" t="str">
        <f t="shared" si="505"/>
        <v>Mqtt1</v>
      </c>
      <c r="X1561" s="196" t="s">
        <v>12431</v>
      </c>
      <c r="Y1561" s="6" t="str">
        <f t="shared" si="506"/>
        <v>marpower/280000-hydraulic-sail/mast</v>
      </c>
      <c r="Z1561" s="103" t="str" cm="1">
        <f t="array" ref="Z1561">IF(COUNTIF(N1561,"spare"),"","$."&amp;_xlfn.REGEXREPLACE(IF(X1561="",J1561,_xlfn.REGEXEXTRACT(J1561,"Ind_(.*)_Ext",2)),"\.","_"))</f>
        <v>$.Main_Boom_reef_lock_2</v>
      </c>
      <c r="AA1561" s="12">
        <v>1</v>
      </c>
      <c r="AB1561" s="6" t="s">
        <v>197</v>
      </c>
      <c r="AC1561" s="12">
        <v>2423</v>
      </c>
      <c r="AJ1561" s="80"/>
      <c r="AM1561" s="114" t="str">
        <f t="shared" si="507"/>
        <v/>
      </c>
      <c r="AN1561" s="80"/>
      <c r="AO1561" s="80"/>
      <c r="AP1561" s="80"/>
      <c r="AQ1561" s="80"/>
      <c r="AR1561" s="127"/>
      <c r="AS1561" s="80"/>
      <c r="AT1561" s="7"/>
      <c r="AU1561" s="7"/>
      <c r="AV1561" s="165"/>
      <c r="AW1561" s="126" t="str">
        <f t="shared" si="508"/>
        <v/>
      </c>
      <c r="AX1561" s="137"/>
      <c r="AY1561" s="147"/>
      <c r="AZ1561" s="167"/>
      <c r="BA1561" s="167"/>
      <c r="BB1561" s="147" t="str">
        <f t="shared" si="509"/>
        <v/>
      </c>
      <c r="BC1561" s="168"/>
      <c r="BD1561" s="165"/>
      <c r="BE1561" s="165"/>
      <c r="BF1561" s="165"/>
      <c r="BG1561" s="165"/>
      <c r="BH1561" s="165"/>
      <c r="BI1561" s="165"/>
      <c r="BJ1561" s="165"/>
      <c r="BK1561" s="165"/>
      <c r="BL1561" s="165"/>
      <c r="BM1561" s="165"/>
      <c r="BN1561" s="165"/>
      <c r="BO1561" s="165"/>
      <c r="BP1561" s="165"/>
      <c r="BQ1561" s="165"/>
      <c r="BS1561" s="6"/>
      <c r="BT1561" s="11"/>
      <c r="BU1561" s="6"/>
      <c r="BV1561" s="6"/>
    </row>
    <row r="1562" spans="1:74" ht="15.75" x14ac:dyDescent="0.25">
      <c r="A1562" s="52" t="s">
        <v>11912</v>
      </c>
      <c r="B1562" s="56"/>
      <c r="C1562" s="7" t="s">
        <v>111</v>
      </c>
      <c r="D1562" s="7" t="s">
        <v>11914</v>
      </c>
      <c r="E1562" s="7"/>
      <c r="F1562" s="64"/>
      <c r="G1562" s="6"/>
      <c r="H1562" s="6"/>
      <c r="I1562" s="10" t="s">
        <v>110</v>
      </c>
      <c r="J1562" s="11" t="s">
        <v>12466</v>
      </c>
      <c r="K1562" s="194" t="s">
        <v>510</v>
      </c>
      <c r="L1562" s="176"/>
      <c r="M1562" s="176">
        <v>1000</v>
      </c>
      <c r="N1562" s="80" t="s">
        <v>11916</v>
      </c>
      <c r="O1562" s="162"/>
      <c r="P1562" s="80" t="s">
        <v>12467</v>
      </c>
      <c r="Q1562" s="80"/>
      <c r="R1562" s="80"/>
      <c r="S1562" s="163"/>
      <c r="T1562" s="213"/>
      <c r="U1562" s="162"/>
      <c r="V1562" s="164"/>
      <c r="W1562" s="12" t="str">
        <f t="shared" si="505"/>
        <v>Mqtt1</v>
      </c>
      <c r="X1562" s="196" t="s">
        <v>12431</v>
      </c>
      <c r="Y1562" s="6" t="str">
        <f t="shared" si="506"/>
        <v>marpower/280000-hydraulic-sail/mast</v>
      </c>
      <c r="Z1562" s="103" t="str" cm="1">
        <f t="array" ref="Z1562">IF(COUNTIF(N1562,"spare"),"","$."&amp;_xlfn.REGEXREPLACE(IF(X1562="",J1562,_xlfn.REGEXEXTRACT(J1562,"Ind_(.*)_Ext",2)),"\.","_"))</f>
        <v>$.Main_Boom_reef_lock_3</v>
      </c>
      <c r="AA1562" s="12">
        <v>1</v>
      </c>
      <c r="AB1562" s="6" t="s">
        <v>197</v>
      </c>
      <c r="AC1562" s="12">
        <v>2426</v>
      </c>
      <c r="AJ1562" s="80"/>
      <c r="AM1562" s="114" t="str">
        <f t="shared" si="507"/>
        <v/>
      </c>
      <c r="AN1562" s="80"/>
      <c r="AO1562" s="80"/>
      <c r="AP1562" s="80"/>
      <c r="AQ1562" s="80"/>
      <c r="AR1562" s="127"/>
      <c r="AS1562" s="80"/>
      <c r="AT1562" s="7"/>
      <c r="AU1562" s="7"/>
      <c r="AV1562" s="165"/>
      <c r="AW1562" s="126" t="str">
        <f t="shared" si="508"/>
        <v/>
      </c>
      <c r="AX1562" s="137"/>
      <c r="AY1562" s="147"/>
      <c r="AZ1562" s="167"/>
      <c r="BA1562" s="167"/>
      <c r="BB1562" s="147" t="str">
        <f t="shared" si="509"/>
        <v/>
      </c>
      <c r="BC1562" s="168"/>
      <c r="BD1562" s="165"/>
      <c r="BE1562" s="165"/>
      <c r="BF1562" s="165"/>
      <c r="BG1562" s="165"/>
      <c r="BH1562" s="165"/>
      <c r="BI1562" s="165"/>
      <c r="BJ1562" s="165"/>
      <c r="BK1562" s="165"/>
      <c r="BL1562" s="165"/>
      <c r="BM1562" s="165"/>
      <c r="BN1562" s="165"/>
      <c r="BO1562" s="165"/>
      <c r="BP1562" s="165"/>
      <c r="BQ1562" s="165"/>
      <c r="BS1562" s="6"/>
      <c r="BT1562" s="11"/>
      <c r="BU1562" s="6"/>
      <c r="BV1562" s="6"/>
    </row>
    <row r="1563" spans="1:74" ht="15.75" x14ac:dyDescent="0.25">
      <c r="A1563" s="52" t="s">
        <v>11912</v>
      </c>
      <c r="B1563" s="56"/>
      <c r="C1563" s="7" t="s">
        <v>111</v>
      </c>
      <c r="D1563" s="7" t="s">
        <v>11914</v>
      </c>
      <c r="E1563" s="7"/>
      <c r="F1563" s="64"/>
      <c r="G1563" s="6"/>
      <c r="H1563" s="6"/>
      <c r="I1563" s="10" t="s">
        <v>110</v>
      </c>
      <c r="J1563" s="11" t="s">
        <v>12468</v>
      </c>
      <c r="K1563" s="194" t="s">
        <v>510</v>
      </c>
      <c r="L1563" s="176"/>
      <c r="M1563" s="176">
        <v>1000</v>
      </c>
      <c r="N1563" s="80" t="s">
        <v>11916</v>
      </c>
      <c r="O1563" s="162"/>
      <c r="P1563" s="80" t="s">
        <v>12469</v>
      </c>
      <c r="Q1563" s="80"/>
      <c r="R1563" s="80"/>
      <c r="S1563" s="163"/>
      <c r="T1563" s="213"/>
      <c r="U1563" s="162"/>
      <c r="V1563" s="164"/>
      <c r="W1563" s="12" t="str">
        <f t="shared" si="505"/>
        <v>Mqtt1</v>
      </c>
      <c r="X1563" s="196" t="s">
        <v>12431</v>
      </c>
      <c r="Y1563" s="6" t="str">
        <f t="shared" si="506"/>
        <v>marpower/280000-hydraulic-sail/mast</v>
      </c>
      <c r="Z1563" s="103" t="str" cm="1">
        <f t="array" ref="Z1563">IF(COUNTIF(N1563,"spare"),"","$."&amp;_xlfn.REGEXREPLACE(IF(X1563="",J1563,_xlfn.REGEXEXTRACT(J1563,"Ind_(.*)_Ext",2)),"\.","_"))</f>
        <v>$.Miz_Halyard_lock_full_hoist</v>
      </c>
      <c r="AA1563" s="12">
        <v>1</v>
      </c>
      <c r="AB1563" s="6" t="s">
        <v>197</v>
      </c>
      <c r="AC1563" s="12">
        <v>2431</v>
      </c>
      <c r="AJ1563" s="80"/>
      <c r="AM1563" s="114" t="str">
        <f t="shared" si="507"/>
        <v/>
      </c>
      <c r="AN1563" s="80"/>
      <c r="AO1563" s="80"/>
      <c r="AP1563" s="80"/>
      <c r="AQ1563" s="80"/>
      <c r="AR1563" s="127"/>
      <c r="AS1563" s="80"/>
      <c r="AT1563" s="7"/>
      <c r="AU1563" s="7"/>
      <c r="AV1563" s="165"/>
      <c r="AW1563" s="126" t="str">
        <f t="shared" si="508"/>
        <v/>
      </c>
      <c r="AX1563" s="137"/>
      <c r="AY1563" s="147"/>
      <c r="AZ1563" s="167"/>
      <c r="BA1563" s="167"/>
      <c r="BB1563" s="147" t="str">
        <f t="shared" si="509"/>
        <v/>
      </c>
      <c r="BC1563" s="168"/>
      <c r="BD1563" s="165"/>
      <c r="BE1563" s="165"/>
      <c r="BF1563" s="165"/>
      <c r="BG1563" s="165"/>
      <c r="BH1563" s="165"/>
      <c r="BI1563" s="165"/>
      <c r="BJ1563" s="165"/>
      <c r="BK1563" s="165"/>
      <c r="BL1563" s="165"/>
      <c r="BM1563" s="165"/>
      <c r="BN1563" s="165"/>
      <c r="BO1563" s="165"/>
      <c r="BP1563" s="165"/>
      <c r="BQ1563" s="165"/>
      <c r="BS1563" s="6"/>
      <c r="BT1563" s="11"/>
      <c r="BU1563" s="6"/>
      <c r="BV1563" s="6"/>
    </row>
    <row r="1564" spans="1:74" ht="15.75" x14ac:dyDescent="0.25">
      <c r="A1564" s="52" t="s">
        <v>11912</v>
      </c>
      <c r="B1564" s="56"/>
      <c r="C1564" s="7" t="s">
        <v>111</v>
      </c>
      <c r="D1564" s="7" t="s">
        <v>11914</v>
      </c>
      <c r="E1564" s="7"/>
      <c r="F1564" s="64"/>
      <c r="G1564" s="6"/>
      <c r="H1564" s="6"/>
      <c r="I1564" s="10" t="s">
        <v>110</v>
      </c>
      <c r="J1564" s="11" t="s">
        <v>12470</v>
      </c>
      <c r="K1564" s="194" t="s">
        <v>510</v>
      </c>
      <c r="L1564" s="176"/>
      <c r="M1564" s="176">
        <v>1000</v>
      </c>
      <c r="N1564" s="80" t="s">
        <v>11916</v>
      </c>
      <c r="O1564" s="162"/>
      <c r="P1564" s="80" t="s">
        <v>12471</v>
      </c>
      <c r="Q1564" s="80"/>
      <c r="R1564" s="80"/>
      <c r="S1564" s="163"/>
      <c r="T1564" s="213"/>
      <c r="U1564" s="162"/>
      <c r="V1564" s="164"/>
      <c r="W1564" s="12" t="str">
        <f t="shared" si="505"/>
        <v>Mqtt1</v>
      </c>
      <c r="X1564" s="196" t="s">
        <v>12431</v>
      </c>
      <c r="Y1564" s="6" t="str">
        <f t="shared" si="506"/>
        <v>marpower/280000-hydraulic-sail/mast</v>
      </c>
      <c r="Z1564" s="103" t="str" cm="1">
        <f t="array" ref="Z1564">IF(COUNTIF(N1564,"spare"),"","$."&amp;_xlfn.REGEXREPLACE(IF(X1564="",J1564,_xlfn.REGEXEXTRACT(J1564,"Ind_(.*)_Ext",2)),"\.","_"))</f>
        <v>$.Miz_Halyard_lock_full_hoist_overhoist</v>
      </c>
      <c r="AA1564" s="12">
        <v>1</v>
      </c>
      <c r="AB1564" s="6" t="s">
        <v>197</v>
      </c>
      <c r="AC1564" s="12">
        <v>2432</v>
      </c>
      <c r="AJ1564" s="80"/>
      <c r="AM1564" s="114" t="str">
        <f t="shared" si="507"/>
        <v/>
      </c>
      <c r="AN1564" s="80"/>
      <c r="AO1564" s="80"/>
      <c r="AP1564" s="80"/>
      <c r="AQ1564" s="80"/>
      <c r="AR1564" s="127"/>
      <c r="AS1564" s="80"/>
      <c r="AT1564" s="7"/>
      <c r="AU1564" s="7"/>
      <c r="AV1564" s="165"/>
      <c r="AW1564" s="126" t="str">
        <f t="shared" si="508"/>
        <v/>
      </c>
      <c r="AX1564" s="137"/>
      <c r="AY1564" s="147"/>
      <c r="AZ1564" s="167"/>
      <c r="BA1564" s="167"/>
      <c r="BB1564" s="147" t="str">
        <f t="shared" si="509"/>
        <v/>
      </c>
      <c r="BC1564" s="168"/>
      <c r="BD1564" s="165"/>
      <c r="BE1564" s="165"/>
      <c r="BF1564" s="165"/>
      <c r="BG1564" s="165"/>
      <c r="BH1564" s="165"/>
      <c r="BI1564" s="165"/>
      <c r="BJ1564" s="165"/>
      <c r="BK1564" s="165"/>
      <c r="BL1564" s="165"/>
      <c r="BM1564" s="165"/>
      <c r="BN1564" s="165"/>
      <c r="BO1564" s="165"/>
      <c r="BP1564" s="165"/>
      <c r="BQ1564" s="165"/>
      <c r="BS1564" s="6"/>
      <c r="BT1564" s="11"/>
      <c r="BU1564" s="6"/>
      <c r="BV1564" s="6"/>
    </row>
    <row r="1565" spans="1:74" ht="15.75" x14ac:dyDescent="0.25">
      <c r="A1565" s="52" t="s">
        <v>11912</v>
      </c>
      <c r="B1565" s="56"/>
      <c r="C1565" s="7" t="s">
        <v>111</v>
      </c>
      <c r="D1565" s="7" t="s">
        <v>11914</v>
      </c>
      <c r="E1565" s="7"/>
      <c r="F1565" s="64"/>
      <c r="G1565" s="6"/>
      <c r="H1565" s="6"/>
      <c r="I1565" s="10" t="s">
        <v>110</v>
      </c>
      <c r="J1565" s="11" t="s">
        <v>12472</v>
      </c>
      <c r="K1565" s="194" t="s">
        <v>510</v>
      </c>
      <c r="L1565" s="176"/>
      <c r="M1565" s="176">
        <v>1000</v>
      </c>
      <c r="N1565" s="80" t="s">
        <v>11916</v>
      </c>
      <c r="O1565" s="162"/>
      <c r="P1565" s="80" t="s">
        <v>12473</v>
      </c>
      <c r="Q1565" s="80"/>
      <c r="R1565" s="80"/>
      <c r="S1565" s="163"/>
      <c r="T1565" s="213"/>
      <c r="U1565" s="162"/>
      <c r="V1565" s="164"/>
      <c r="W1565" s="12" t="str">
        <f t="shared" si="505"/>
        <v>Mqtt1</v>
      </c>
      <c r="X1565" s="196" t="s">
        <v>12431</v>
      </c>
      <c r="Y1565" s="6" t="str">
        <f t="shared" si="506"/>
        <v>marpower/280000-hydraulic-sail/mast</v>
      </c>
      <c r="Z1565" s="103" t="str" cm="1">
        <f t="array" ref="Z1565">IF(COUNTIF(N1565,"spare"),"","$."&amp;_xlfn.REGEXREPLACE(IF(X1565="",J1565,_xlfn.REGEXEXTRACT(J1565,"Ind_(.*)_Ext",2)),"\.","_"))</f>
        <v>$.Miz_Halyard_lock_1</v>
      </c>
      <c r="AA1565" s="12">
        <v>1</v>
      </c>
      <c r="AB1565" s="6" t="s">
        <v>197</v>
      </c>
      <c r="AC1565" s="12">
        <v>2433</v>
      </c>
      <c r="AJ1565" s="80"/>
      <c r="AM1565" s="114" t="str">
        <f t="shared" si="507"/>
        <v/>
      </c>
      <c r="AN1565" s="80"/>
      <c r="AO1565" s="80"/>
      <c r="AP1565" s="80"/>
      <c r="AQ1565" s="80"/>
      <c r="AR1565" s="127"/>
      <c r="AS1565" s="80"/>
      <c r="AT1565" s="7"/>
      <c r="AU1565" s="7"/>
      <c r="AV1565" s="165"/>
      <c r="AW1565" s="126" t="str">
        <f t="shared" si="508"/>
        <v/>
      </c>
      <c r="AX1565" s="137"/>
      <c r="AY1565" s="147"/>
      <c r="AZ1565" s="167"/>
      <c r="BA1565" s="167"/>
      <c r="BB1565" s="147" t="str">
        <f t="shared" si="509"/>
        <v/>
      </c>
      <c r="BC1565" s="168"/>
      <c r="BD1565" s="165"/>
      <c r="BE1565" s="165"/>
      <c r="BF1565" s="165"/>
      <c r="BG1565" s="165"/>
      <c r="BH1565" s="165"/>
      <c r="BI1565" s="165"/>
      <c r="BJ1565" s="165"/>
      <c r="BK1565" s="165"/>
      <c r="BL1565" s="165"/>
      <c r="BM1565" s="165"/>
      <c r="BN1565" s="165"/>
      <c r="BO1565" s="165"/>
      <c r="BP1565" s="165"/>
      <c r="BQ1565" s="165"/>
      <c r="BS1565" s="6"/>
      <c r="BT1565" s="11"/>
      <c r="BU1565" s="6"/>
      <c r="BV1565" s="6"/>
    </row>
    <row r="1566" spans="1:74" ht="15.75" x14ac:dyDescent="0.25">
      <c r="A1566" s="52" t="s">
        <v>11912</v>
      </c>
      <c r="B1566" s="56"/>
      <c r="C1566" s="7" t="s">
        <v>111</v>
      </c>
      <c r="D1566" s="7" t="s">
        <v>11914</v>
      </c>
      <c r="E1566" s="7"/>
      <c r="F1566" s="64"/>
      <c r="G1566" s="6"/>
      <c r="H1566" s="6"/>
      <c r="I1566" s="10" t="s">
        <v>110</v>
      </c>
      <c r="J1566" s="11" t="s">
        <v>12474</v>
      </c>
      <c r="K1566" s="194" t="s">
        <v>510</v>
      </c>
      <c r="L1566" s="176"/>
      <c r="M1566" s="176">
        <v>1000</v>
      </c>
      <c r="N1566" s="80" t="s">
        <v>11916</v>
      </c>
      <c r="O1566" s="162"/>
      <c r="P1566" s="80" t="s">
        <v>12475</v>
      </c>
      <c r="Q1566" s="80"/>
      <c r="R1566" s="80"/>
      <c r="S1566" s="163"/>
      <c r="T1566" s="213"/>
      <c r="U1566" s="162"/>
      <c r="V1566" s="164"/>
      <c r="W1566" s="12" t="str">
        <f t="shared" si="505"/>
        <v>Mqtt1</v>
      </c>
      <c r="X1566" s="196" t="s">
        <v>12431</v>
      </c>
      <c r="Y1566" s="6" t="str">
        <f t="shared" si="506"/>
        <v>marpower/280000-hydraulic-sail/mast</v>
      </c>
      <c r="Z1566" s="103" t="str" cm="1">
        <f t="array" ref="Z1566">IF(COUNTIF(N1566,"spare"),"","$."&amp;_xlfn.REGEXREPLACE(IF(X1566="",J1566,_xlfn.REGEXEXTRACT(J1566,"Ind_(.*)_Ext",2)),"\.","_"))</f>
        <v>$.Miz_Halyard_lock_1_overhoist</v>
      </c>
      <c r="AA1566" s="12">
        <v>1</v>
      </c>
      <c r="AB1566" s="6" t="s">
        <v>197</v>
      </c>
      <c r="AC1566" s="12">
        <v>2434</v>
      </c>
      <c r="AJ1566" s="80"/>
      <c r="AM1566" s="114" t="str">
        <f t="shared" si="507"/>
        <v/>
      </c>
      <c r="AN1566" s="80"/>
      <c r="AO1566" s="80"/>
      <c r="AP1566" s="80"/>
      <c r="AQ1566" s="80"/>
      <c r="AR1566" s="127"/>
      <c r="AS1566" s="80"/>
      <c r="AT1566" s="7"/>
      <c r="AU1566" s="7"/>
      <c r="AV1566" s="165"/>
      <c r="AW1566" s="126" t="str">
        <f t="shared" si="508"/>
        <v/>
      </c>
      <c r="AX1566" s="137"/>
      <c r="AY1566" s="147"/>
      <c r="AZ1566" s="167"/>
      <c r="BA1566" s="167"/>
      <c r="BB1566" s="147" t="str">
        <f t="shared" si="509"/>
        <v/>
      </c>
      <c r="BC1566" s="168"/>
      <c r="BD1566" s="165"/>
      <c r="BE1566" s="165"/>
      <c r="BF1566" s="165"/>
      <c r="BG1566" s="165"/>
      <c r="BH1566" s="165"/>
      <c r="BI1566" s="165"/>
      <c r="BJ1566" s="165"/>
      <c r="BK1566" s="165"/>
      <c r="BL1566" s="165"/>
      <c r="BM1566" s="165"/>
      <c r="BN1566" s="165"/>
      <c r="BO1566" s="165"/>
      <c r="BP1566" s="165"/>
      <c r="BQ1566" s="165"/>
      <c r="BS1566" s="6"/>
      <c r="BT1566" s="11"/>
      <c r="BU1566" s="6"/>
      <c r="BV1566" s="6"/>
    </row>
    <row r="1567" spans="1:74" ht="15.75" x14ac:dyDescent="0.25">
      <c r="A1567" s="52" t="s">
        <v>11912</v>
      </c>
      <c r="B1567" s="56"/>
      <c r="C1567" s="7" t="s">
        <v>111</v>
      </c>
      <c r="D1567" s="7" t="s">
        <v>11914</v>
      </c>
      <c r="E1567" s="7"/>
      <c r="F1567" s="64"/>
      <c r="G1567" s="6"/>
      <c r="H1567" s="6"/>
      <c r="I1567" s="10" t="s">
        <v>110</v>
      </c>
      <c r="J1567" s="11" t="s">
        <v>12476</v>
      </c>
      <c r="K1567" s="194" t="s">
        <v>510</v>
      </c>
      <c r="L1567" s="176"/>
      <c r="M1567" s="176">
        <v>1000</v>
      </c>
      <c r="N1567" s="80" t="s">
        <v>11916</v>
      </c>
      <c r="O1567" s="162"/>
      <c r="P1567" s="80" t="s">
        <v>12477</v>
      </c>
      <c r="Q1567" s="80"/>
      <c r="R1567" s="80"/>
      <c r="S1567" s="163"/>
      <c r="T1567" s="213"/>
      <c r="U1567" s="162"/>
      <c r="V1567" s="164"/>
      <c r="W1567" s="12" t="str">
        <f t="shared" ref="W1567:W1630" si="512">IF(COUNTIF(N1567,"spare"),"","Mqtt1")</f>
        <v>Mqtt1</v>
      </c>
      <c r="X1567" s="196" t="s">
        <v>12431</v>
      </c>
      <c r="Y1567" s="6" t="str">
        <f t="shared" ref="Y1567:Y1630" si="513">LOWER(SUBSTITUTE(SUBSTITUTE(IF(COUNTIF(N1567,"spare"),"",_xlfn.CONCAT("marpower/",IF(X1567&lt;&gt;"",N1567&amp;"/"&amp;X1567,N1567)))," ","-"),"_","-"))</f>
        <v>marpower/280000-hydraulic-sail/mast</v>
      </c>
      <c r="Z1567" s="103" t="str" cm="1">
        <f t="array" ref="Z1567">IF(COUNTIF(N1567,"spare"),"","$."&amp;_xlfn.REGEXREPLACE(IF(X1567="",J1567,_xlfn.REGEXEXTRACT(J1567,"Ind_(.*)_Ext",2)),"\.","_"))</f>
        <v>$.Miz_Halyard_lock_2</v>
      </c>
      <c r="AA1567" s="12">
        <v>1</v>
      </c>
      <c r="AB1567" s="6" t="s">
        <v>197</v>
      </c>
      <c r="AC1567" s="12">
        <v>2435</v>
      </c>
      <c r="AJ1567" s="80"/>
      <c r="AM1567" s="114" t="str">
        <f t="shared" ref="AM1567:AM1630" si="514">IF(ISBLANK(AT1567),"",ROW())</f>
        <v/>
      </c>
      <c r="AN1567" s="80"/>
      <c r="AO1567" s="80"/>
      <c r="AP1567" s="80"/>
      <c r="AQ1567" s="80"/>
      <c r="AR1567" s="127"/>
      <c r="AS1567" s="80"/>
      <c r="AT1567" s="7"/>
      <c r="AU1567" s="7"/>
      <c r="AV1567" s="165"/>
      <c r="AW1567" s="126" t="str">
        <f t="shared" ref="AW1567:AW1630" si="515">IF(ISNUMBER(AM1567),"Please consult operation manual for more information","")</f>
        <v/>
      </c>
      <c r="AX1567" s="137"/>
      <c r="AY1567" s="147"/>
      <c r="AZ1567" s="167"/>
      <c r="BA1567" s="167"/>
      <c r="BB1567" s="147" t="str">
        <f t="shared" ref="BB1567:BB1630" si="516">IF(ISNUMBER(AM1567),"1","")</f>
        <v/>
      </c>
      <c r="BC1567" s="168"/>
      <c r="BD1567" s="165"/>
      <c r="BE1567" s="165"/>
      <c r="BF1567" s="165"/>
      <c r="BG1567" s="165"/>
      <c r="BH1567" s="165"/>
      <c r="BI1567" s="165"/>
      <c r="BJ1567" s="165"/>
      <c r="BK1567" s="165"/>
      <c r="BL1567" s="165"/>
      <c r="BM1567" s="165"/>
      <c r="BN1567" s="165"/>
      <c r="BO1567" s="165"/>
      <c r="BP1567" s="165"/>
      <c r="BQ1567" s="165"/>
      <c r="BS1567" s="6"/>
      <c r="BT1567" s="11"/>
      <c r="BU1567" s="6"/>
      <c r="BV1567" s="6"/>
    </row>
    <row r="1568" spans="1:74" ht="15.75" x14ac:dyDescent="0.25">
      <c r="A1568" s="52" t="s">
        <v>11912</v>
      </c>
      <c r="B1568" s="56"/>
      <c r="C1568" s="7" t="s">
        <v>111</v>
      </c>
      <c r="D1568" s="7" t="s">
        <v>11914</v>
      </c>
      <c r="E1568" s="7"/>
      <c r="F1568" s="64"/>
      <c r="G1568" s="6"/>
      <c r="H1568" s="6"/>
      <c r="I1568" s="10" t="s">
        <v>110</v>
      </c>
      <c r="J1568" s="11" t="s">
        <v>12478</v>
      </c>
      <c r="K1568" s="194" t="s">
        <v>510</v>
      </c>
      <c r="L1568" s="176"/>
      <c r="M1568" s="176">
        <v>1000</v>
      </c>
      <c r="N1568" s="80" t="s">
        <v>11916</v>
      </c>
      <c r="O1568" s="162"/>
      <c r="P1568" s="80" t="s">
        <v>12479</v>
      </c>
      <c r="Q1568" s="80"/>
      <c r="R1568" s="80"/>
      <c r="S1568" s="163"/>
      <c r="T1568" s="213"/>
      <c r="U1568" s="162"/>
      <c r="V1568" s="164"/>
      <c r="W1568" s="12" t="str">
        <f t="shared" si="512"/>
        <v>Mqtt1</v>
      </c>
      <c r="X1568" s="196" t="s">
        <v>12431</v>
      </c>
      <c r="Y1568" s="6" t="str">
        <f t="shared" si="513"/>
        <v>marpower/280000-hydraulic-sail/mast</v>
      </c>
      <c r="Z1568" s="103" t="str" cm="1">
        <f t="array" ref="Z1568">IF(COUNTIF(N1568,"spare"),"","$."&amp;_xlfn.REGEXREPLACE(IF(X1568="",J1568,_xlfn.REGEXEXTRACT(J1568,"Ind_(.*)_Ext",2)),"\.","_"))</f>
        <v>$.Miz_Halyard_lock_2_overhoist</v>
      </c>
      <c r="AA1568" s="12">
        <v>1</v>
      </c>
      <c r="AB1568" s="6" t="s">
        <v>197</v>
      </c>
      <c r="AC1568" s="12">
        <v>2436</v>
      </c>
      <c r="AJ1568" s="80"/>
      <c r="AM1568" s="114" t="str">
        <f t="shared" si="514"/>
        <v/>
      </c>
      <c r="AN1568" s="80"/>
      <c r="AO1568" s="80"/>
      <c r="AP1568" s="80"/>
      <c r="AQ1568" s="80"/>
      <c r="AR1568" s="127"/>
      <c r="AS1568" s="80"/>
      <c r="AT1568" s="7"/>
      <c r="AU1568" s="7"/>
      <c r="AV1568" s="165"/>
      <c r="AW1568" s="126" t="str">
        <f t="shared" si="515"/>
        <v/>
      </c>
      <c r="AX1568" s="137"/>
      <c r="AY1568" s="147"/>
      <c r="AZ1568" s="167"/>
      <c r="BA1568" s="167"/>
      <c r="BB1568" s="147" t="str">
        <f t="shared" si="516"/>
        <v/>
      </c>
      <c r="BC1568" s="168"/>
      <c r="BD1568" s="165"/>
      <c r="BE1568" s="165"/>
      <c r="BF1568" s="165"/>
      <c r="BG1568" s="165"/>
      <c r="BH1568" s="165"/>
      <c r="BI1568" s="165"/>
      <c r="BJ1568" s="165"/>
      <c r="BK1568" s="165"/>
      <c r="BL1568" s="165"/>
      <c r="BM1568" s="165"/>
      <c r="BN1568" s="165"/>
      <c r="BO1568" s="165"/>
      <c r="BP1568" s="165"/>
      <c r="BQ1568" s="165"/>
      <c r="BS1568" s="6"/>
      <c r="BT1568" s="11"/>
      <c r="BU1568" s="6"/>
      <c r="BV1568" s="6"/>
    </row>
    <row r="1569" spans="1:74" ht="15.75" x14ac:dyDescent="0.25">
      <c r="A1569" s="52" t="s">
        <v>11912</v>
      </c>
      <c r="B1569" s="56"/>
      <c r="C1569" s="7" t="s">
        <v>111</v>
      </c>
      <c r="D1569" s="7" t="s">
        <v>11914</v>
      </c>
      <c r="E1569" s="7"/>
      <c r="F1569" s="64"/>
      <c r="G1569" s="6"/>
      <c r="H1569" s="6"/>
      <c r="I1569" s="10" t="s">
        <v>110</v>
      </c>
      <c r="J1569" s="11" t="s">
        <v>12480</v>
      </c>
      <c r="K1569" s="194" t="s">
        <v>510</v>
      </c>
      <c r="L1569" s="176"/>
      <c r="M1569" s="176">
        <v>1000</v>
      </c>
      <c r="N1569" s="80" t="s">
        <v>11916</v>
      </c>
      <c r="O1569" s="162"/>
      <c r="P1569" s="80" t="s">
        <v>12481</v>
      </c>
      <c r="Q1569" s="80"/>
      <c r="R1569" s="80"/>
      <c r="S1569" s="163"/>
      <c r="T1569" s="213"/>
      <c r="U1569" s="162"/>
      <c r="V1569" s="164"/>
      <c r="W1569" s="12" t="str">
        <f t="shared" si="512"/>
        <v>Mqtt1</v>
      </c>
      <c r="X1569" s="196" t="s">
        <v>12431</v>
      </c>
      <c r="Y1569" s="6" t="str">
        <f t="shared" si="513"/>
        <v>marpower/280000-hydraulic-sail/mast</v>
      </c>
      <c r="Z1569" s="103" t="str" cm="1">
        <f t="array" ref="Z1569">IF(COUNTIF(N1569,"spare"),"","$."&amp;_xlfn.REGEXREPLACE(IF(X1569="",J1569,_xlfn.REGEXEXTRACT(J1569,"Ind_(.*)_Ext",2)),"\.","_"))</f>
        <v>$.Miz_headsail_lock</v>
      </c>
      <c r="AA1569" s="12">
        <v>1</v>
      </c>
      <c r="AB1569" s="6" t="s">
        <v>197</v>
      </c>
      <c r="AC1569" s="12">
        <v>2437</v>
      </c>
      <c r="AJ1569" s="80"/>
      <c r="AM1569" s="114" t="str">
        <f t="shared" si="514"/>
        <v/>
      </c>
      <c r="AN1569" s="80"/>
      <c r="AO1569" s="80"/>
      <c r="AP1569" s="80"/>
      <c r="AQ1569" s="80"/>
      <c r="AR1569" s="127"/>
      <c r="AS1569" s="80"/>
      <c r="AT1569" s="7"/>
      <c r="AU1569" s="7"/>
      <c r="AV1569" s="165"/>
      <c r="AW1569" s="126" t="str">
        <f t="shared" si="515"/>
        <v/>
      </c>
      <c r="AX1569" s="137"/>
      <c r="AY1569" s="147"/>
      <c r="AZ1569" s="167"/>
      <c r="BA1569" s="167"/>
      <c r="BB1569" s="147" t="str">
        <f t="shared" si="516"/>
        <v/>
      </c>
      <c r="BC1569" s="168"/>
      <c r="BD1569" s="165"/>
      <c r="BE1569" s="165"/>
      <c r="BF1569" s="165"/>
      <c r="BG1569" s="165"/>
      <c r="BH1569" s="165"/>
      <c r="BI1569" s="165"/>
      <c r="BJ1569" s="165"/>
      <c r="BK1569" s="165"/>
      <c r="BL1569" s="165"/>
      <c r="BM1569" s="165"/>
      <c r="BN1569" s="165"/>
      <c r="BO1569" s="165"/>
      <c r="BP1569" s="165"/>
      <c r="BQ1569" s="165"/>
      <c r="BS1569" s="6"/>
      <c r="BT1569" s="11"/>
      <c r="BU1569" s="6"/>
      <c r="BV1569" s="6"/>
    </row>
    <row r="1570" spans="1:74" ht="15.75" x14ac:dyDescent="0.25">
      <c r="A1570" s="52" t="s">
        <v>11912</v>
      </c>
      <c r="B1570" s="56"/>
      <c r="C1570" s="7" t="s">
        <v>111</v>
      </c>
      <c r="D1570" s="7" t="s">
        <v>11914</v>
      </c>
      <c r="E1570" s="7"/>
      <c r="F1570" s="64"/>
      <c r="G1570" s="6"/>
      <c r="H1570" s="6"/>
      <c r="I1570" s="10" t="s">
        <v>110</v>
      </c>
      <c r="J1570" s="11" t="s">
        <v>12482</v>
      </c>
      <c r="K1570" s="194" t="s">
        <v>510</v>
      </c>
      <c r="L1570" s="176"/>
      <c r="M1570" s="176">
        <v>1000</v>
      </c>
      <c r="N1570" s="80" t="s">
        <v>11916</v>
      </c>
      <c r="O1570" s="162"/>
      <c r="P1570" s="80" t="s">
        <v>12483</v>
      </c>
      <c r="Q1570" s="80"/>
      <c r="R1570" s="80"/>
      <c r="S1570" s="163"/>
      <c r="T1570" s="213"/>
      <c r="U1570" s="162"/>
      <c r="V1570" s="164"/>
      <c r="W1570" s="12" t="str">
        <f t="shared" si="512"/>
        <v>Mqtt1</v>
      </c>
      <c r="X1570" s="196" t="s">
        <v>12431</v>
      </c>
      <c r="Y1570" s="6" t="str">
        <f t="shared" si="513"/>
        <v>marpower/280000-hydraulic-sail/mast</v>
      </c>
      <c r="Z1570" s="103" t="str" cm="1">
        <f t="array" ref="Z1570">IF(COUNTIF(N1570,"spare"),"","$."&amp;_xlfn.REGEXREPLACE(IF(X1570="",J1570,_xlfn.REGEXEXTRACT(J1570,"Ind_(.*)_Ext",2)),"\.","_"))</f>
        <v>$.Miz_headsail_overhoist</v>
      </c>
      <c r="AA1570" s="12">
        <v>1</v>
      </c>
      <c r="AB1570" s="6" t="s">
        <v>197</v>
      </c>
      <c r="AC1570" s="12">
        <v>2438</v>
      </c>
      <c r="AJ1570" s="80"/>
      <c r="AM1570" s="114" t="str">
        <f t="shared" si="514"/>
        <v/>
      </c>
      <c r="AN1570" s="80"/>
      <c r="AO1570" s="80"/>
      <c r="AP1570" s="80"/>
      <c r="AQ1570" s="80"/>
      <c r="AR1570" s="127"/>
      <c r="AS1570" s="80"/>
      <c r="AT1570" s="7"/>
      <c r="AU1570" s="7"/>
      <c r="AV1570" s="165"/>
      <c r="AW1570" s="126" t="str">
        <f t="shared" si="515"/>
        <v/>
      </c>
      <c r="AX1570" s="137"/>
      <c r="AY1570" s="147"/>
      <c r="AZ1570" s="167"/>
      <c r="BA1570" s="167"/>
      <c r="BB1570" s="147" t="str">
        <f t="shared" si="516"/>
        <v/>
      </c>
      <c r="BC1570" s="168"/>
      <c r="BD1570" s="165"/>
      <c r="BE1570" s="165"/>
      <c r="BF1570" s="165"/>
      <c r="BG1570" s="165"/>
      <c r="BH1570" s="165"/>
      <c r="BI1570" s="165"/>
      <c r="BJ1570" s="165"/>
      <c r="BK1570" s="165"/>
      <c r="BL1570" s="165"/>
      <c r="BM1570" s="165"/>
      <c r="BN1570" s="165"/>
      <c r="BO1570" s="165"/>
      <c r="BP1570" s="165"/>
      <c r="BQ1570" s="165"/>
      <c r="BS1570" s="6"/>
      <c r="BT1570" s="11"/>
      <c r="BU1570" s="6"/>
      <c r="BV1570" s="6"/>
    </row>
    <row r="1571" spans="1:74" ht="15.75" x14ac:dyDescent="0.25">
      <c r="A1571" s="52" t="s">
        <v>11912</v>
      </c>
      <c r="B1571" s="56"/>
      <c r="C1571" s="7" t="s">
        <v>111</v>
      </c>
      <c r="D1571" s="7" t="s">
        <v>11914</v>
      </c>
      <c r="E1571" s="7"/>
      <c r="F1571" s="64"/>
      <c r="G1571" s="6"/>
      <c r="H1571" s="6"/>
      <c r="I1571" s="10" t="s">
        <v>110</v>
      </c>
      <c r="J1571" s="11" t="s">
        <v>12484</v>
      </c>
      <c r="K1571" s="194" t="s">
        <v>510</v>
      </c>
      <c r="L1571" s="176"/>
      <c r="M1571" s="176">
        <v>1000</v>
      </c>
      <c r="N1571" s="80" t="s">
        <v>11916</v>
      </c>
      <c r="O1571" s="162"/>
      <c r="P1571" s="80" t="s">
        <v>12485</v>
      </c>
      <c r="Q1571" s="80"/>
      <c r="R1571" s="80"/>
      <c r="S1571" s="163"/>
      <c r="T1571" s="213"/>
      <c r="U1571" s="162"/>
      <c r="V1571" s="164"/>
      <c r="W1571" s="12" t="str">
        <f t="shared" si="512"/>
        <v>Mqtt1</v>
      </c>
      <c r="X1571" s="196" t="s">
        <v>12431</v>
      </c>
      <c r="Y1571" s="6" t="str">
        <f t="shared" si="513"/>
        <v>marpower/280000-hydraulic-sail/mast</v>
      </c>
      <c r="Z1571" s="103" t="str" cm="1">
        <f t="array" ref="Z1571">IF(COUNTIF(N1571,"spare"),"","$."&amp;_xlfn.REGEXREPLACE(IF(X1571="",J1571,_xlfn.REGEXEXTRACT(J1571,"Ind_(.*)_Ext",2)),"\.","_"))</f>
        <v>$.Miz_Boom_reef_lock_1</v>
      </c>
      <c r="AA1571" s="12">
        <v>1</v>
      </c>
      <c r="AB1571" s="6" t="s">
        <v>197</v>
      </c>
      <c r="AC1571" s="12">
        <v>2451</v>
      </c>
      <c r="AJ1571" s="80"/>
      <c r="AM1571" s="114" t="str">
        <f t="shared" si="514"/>
        <v/>
      </c>
      <c r="AN1571" s="80"/>
      <c r="AO1571" s="80"/>
      <c r="AP1571" s="80"/>
      <c r="AQ1571" s="80"/>
      <c r="AR1571" s="127"/>
      <c r="AS1571" s="80"/>
      <c r="AT1571" s="7"/>
      <c r="AU1571" s="7"/>
      <c r="AV1571" s="165"/>
      <c r="AW1571" s="126" t="str">
        <f t="shared" si="515"/>
        <v/>
      </c>
      <c r="AX1571" s="137"/>
      <c r="AY1571" s="147"/>
      <c r="AZ1571" s="167"/>
      <c r="BA1571" s="167"/>
      <c r="BB1571" s="147" t="str">
        <f t="shared" si="516"/>
        <v/>
      </c>
      <c r="BC1571" s="168"/>
      <c r="BD1571" s="165"/>
      <c r="BE1571" s="165"/>
      <c r="BF1571" s="165"/>
      <c r="BG1571" s="165"/>
      <c r="BH1571" s="165"/>
      <c r="BI1571" s="165"/>
      <c r="BJ1571" s="165"/>
      <c r="BK1571" s="165"/>
      <c r="BL1571" s="165"/>
      <c r="BM1571" s="165"/>
      <c r="BN1571" s="165"/>
      <c r="BO1571" s="165"/>
      <c r="BP1571" s="165"/>
      <c r="BQ1571" s="165"/>
      <c r="BS1571" s="6"/>
      <c r="BT1571" s="11"/>
      <c r="BU1571" s="6"/>
      <c r="BV1571" s="6"/>
    </row>
    <row r="1572" spans="1:74" ht="15.75" x14ac:dyDescent="0.25">
      <c r="A1572" s="52" t="s">
        <v>11912</v>
      </c>
      <c r="B1572" s="56"/>
      <c r="C1572" s="7" t="s">
        <v>111</v>
      </c>
      <c r="D1572" s="7" t="s">
        <v>11914</v>
      </c>
      <c r="E1572" s="7"/>
      <c r="F1572" s="64"/>
      <c r="G1572" s="6"/>
      <c r="H1572" s="6"/>
      <c r="I1572" s="10" t="s">
        <v>110</v>
      </c>
      <c r="J1572" s="11" t="s">
        <v>12486</v>
      </c>
      <c r="K1572" s="194" t="s">
        <v>510</v>
      </c>
      <c r="L1572" s="176"/>
      <c r="M1572" s="176">
        <v>1000</v>
      </c>
      <c r="N1572" s="80" t="s">
        <v>11916</v>
      </c>
      <c r="O1572" s="162"/>
      <c r="P1572" s="80" t="s">
        <v>12487</v>
      </c>
      <c r="Q1572" s="80"/>
      <c r="R1572" s="80"/>
      <c r="S1572" s="163"/>
      <c r="T1572" s="213"/>
      <c r="U1572" s="162"/>
      <c r="V1572" s="164"/>
      <c r="W1572" s="12" t="str">
        <f t="shared" si="512"/>
        <v>Mqtt1</v>
      </c>
      <c r="X1572" s="196" t="s">
        <v>12431</v>
      </c>
      <c r="Y1572" s="6" t="str">
        <f t="shared" si="513"/>
        <v>marpower/280000-hydraulic-sail/mast</v>
      </c>
      <c r="Z1572" s="103" t="str" cm="1">
        <f t="array" ref="Z1572">IF(COUNTIF(N1572,"spare"),"","$."&amp;_xlfn.REGEXREPLACE(IF(X1572="",J1572,_xlfn.REGEXEXTRACT(J1572,"Ind_(.*)_Ext",2)),"\.","_"))</f>
        <v>$.Miz_Boom_reef_lock_2</v>
      </c>
      <c r="AA1572" s="12">
        <v>1</v>
      </c>
      <c r="AB1572" s="6" t="s">
        <v>197</v>
      </c>
      <c r="AC1572" s="12">
        <v>2453</v>
      </c>
      <c r="AJ1572" s="80"/>
      <c r="AM1572" s="114" t="str">
        <f t="shared" si="514"/>
        <v/>
      </c>
      <c r="AN1572" s="80"/>
      <c r="AO1572" s="80"/>
      <c r="AP1572" s="80"/>
      <c r="AQ1572" s="80"/>
      <c r="AR1572" s="127"/>
      <c r="AS1572" s="80"/>
      <c r="AT1572" s="7"/>
      <c r="AU1572" s="7"/>
      <c r="AV1572" s="165"/>
      <c r="AW1572" s="126" t="str">
        <f t="shared" si="515"/>
        <v/>
      </c>
      <c r="AX1572" s="137"/>
      <c r="AY1572" s="147"/>
      <c r="AZ1572" s="167"/>
      <c r="BA1572" s="167"/>
      <c r="BB1572" s="147" t="str">
        <f t="shared" si="516"/>
        <v/>
      </c>
      <c r="BC1572" s="168"/>
      <c r="BD1572" s="165"/>
      <c r="BE1572" s="165"/>
      <c r="BF1572" s="165"/>
      <c r="BG1572" s="165"/>
      <c r="BH1572" s="165"/>
      <c r="BI1572" s="165"/>
      <c r="BJ1572" s="165"/>
      <c r="BK1572" s="165"/>
      <c r="BL1572" s="165"/>
      <c r="BM1572" s="165"/>
      <c r="BN1572" s="165"/>
      <c r="BO1572" s="165"/>
      <c r="BP1572" s="165"/>
      <c r="BQ1572" s="165"/>
      <c r="BS1572" s="6"/>
      <c r="BT1572" s="11"/>
      <c r="BU1572" s="6"/>
      <c r="BV1572" s="6"/>
    </row>
    <row r="1573" spans="1:74" ht="15.75" x14ac:dyDescent="0.25">
      <c r="A1573" s="52" t="s">
        <v>11912</v>
      </c>
      <c r="B1573" s="56"/>
      <c r="C1573" s="7" t="s">
        <v>111</v>
      </c>
      <c r="D1573" s="7" t="s">
        <v>11914</v>
      </c>
      <c r="E1573" s="7"/>
      <c r="F1573" s="64"/>
      <c r="G1573" s="6"/>
      <c r="H1573" s="6"/>
      <c r="I1573" s="10" t="s">
        <v>110</v>
      </c>
      <c r="J1573" s="11" t="s">
        <v>12488</v>
      </c>
      <c r="K1573" s="194" t="s">
        <v>510</v>
      </c>
      <c r="L1573" s="176"/>
      <c r="M1573" s="176">
        <v>1000</v>
      </c>
      <c r="N1573" s="80" t="s">
        <v>11916</v>
      </c>
      <c r="O1573" s="162"/>
      <c r="P1573" s="80" t="s">
        <v>12489</v>
      </c>
      <c r="Q1573" s="80"/>
      <c r="R1573" s="80"/>
      <c r="S1573" s="163"/>
      <c r="T1573" s="213"/>
      <c r="U1573" s="162"/>
      <c r="V1573" s="164"/>
      <c r="W1573" s="12" t="str">
        <f t="shared" si="512"/>
        <v>Mqtt1</v>
      </c>
      <c r="X1573" s="196" t="s">
        <v>12490</v>
      </c>
      <c r="Y1573" s="6" t="str">
        <f t="shared" si="513"/>
        <v>marpower/280000-hydraulic-sail/earthfault</v>
      </c>
      <c r="Z1573" s="103" t="str">
        <f>IF(COUNTIF(N1573,"spare"),"","$."&amp;_xlfn.REGEXREPLACE(IF(X1573="",J1573,_xlfn.REGEXREPLACE(J1573,"earth_fault_","")),"\.","_"))</f>
        <v>$.Isolated_DC_FPK_Alm</v>
      </c>
      <c r="AA1573" s="12">
        <v>1</v>
      </c>
      <c r="AB1573" s="6" t="s">
        <v>197</v>
      </c>
      <c r="AC1573" s="12">
        <v>2501</v>
      </c>
      <c r="AJ1573" s="80"/>
      <c r="AM1573" s="114">
        <f t="shared" si="514"/>
        <v>1573</v>
      </c>
      <c r="AN1573" s="80"/>
      <c r="AO1573" s="80"/>
      <c r="AP1573" s="80"/>
      <c r="AQ1573" s="80"/>
      <c r="AR1573" s="127" t="s">
        <v>110</v>
      </c>
      <c r="AS1573" s="80"/>
      <c r="AT1573" s="7" t="s">
        <v>17</v>
      </c>
      <c r="AU1573" s="7"/>
      <c r="AV1573" s="165" t="s">
        <v>112</v>
      </c>
      <c r="AW1573" s="126" t="str">
        <f t="shared" si="515"/>
        <v>Please consult operation manual for more information</v>
      </c>
      <c r="AX1573" s="137"/>
      <c r="AY1573" s="147"/>
      <c r="AZ1573" s="167"/>
      <c r="BA1573" s="167"/>
      <c r="BB1573" s="147" t="str">
        <f t="shared" si="516"/>
        <v>1</v>
      </c>
      <c r="BC1573" s="168"/>
      <c r="BD1573" s="165"/>
      <c r="BE1573" s="165"/>
      <c r="BF1573" s="165"/>
      <c r="BG1573" s="165"/>
      <c r="BH1573" s="165"/>
      <c r="BI1573" s="165"/>
      <c r="BJ1573" s="165"/>
      <c r="BK1573" s="165"/>
      <c r="BL1573" s="165"/>
      <c r="BM1573" s="165"/>
      <c r="BN1573" s="165"/>
      <c r="BO1573" s="165"/>
      <c r="BP1573" s="165"/>
      <c r="BQ1573" s="165"/>
      <c r="BS1573" s="6"/>
      <c r="BT1573" s="11"/>
      <c r="BU1573" s="6"/>
      <c r="BV1573" s="6"/>
    </row>
    <row r="1574" spans="1:74" ht="15.75" x14ac:dyDescent="0.25">
      <c r="A1574" s="52" t="s">
        <v>11912</v>
      </c>
      <c r="B1574" s="56"/>
      <c r="C1574" s="7" t="s">
        <v>111</v>
      </c>
      <c r="D1574" s="7" t="s">
        <v>11914</v>
      </c>
      <c r="E1574" s="7"/>
      <c r="F1574" s="64"/>
      <c r="G1574" s="6"/>
      <c r="H1574" s="6"/>
      <c r="I1574" s="10" t="s">
        <v>110</v>
      </c>
      <c r="J1574" s="11" t="s">
        <v>12491</v>
      </c>
      <c r="K1574" s="194" t="s">
        <v>510</v>
      </c>
      <c r="L1574" s="176"/>
      <c r="M1574" s="176">
        <v>1000</v>
      </c>
      <c r="N1574" s="80" t="s">
        <v>11916</v>
      </c>
      <c r="O1574" s="162"/>
      <c r="P1574" s="80" t="s">
        <v>12492</v>
      </c>
      <c r="Q1574" s="80"/>
      <c r="R1574" s="80"/>
      <c r="S1574" s="163"/>
      <c r="T1574" s="213"/>
      <c r="U1574" s="162"/>
      <c r="V1574" s="164"/>
      <c r="W1574" s="12" t="str">
        <f t="shared" si="512"/>
        <v>Mqtt1</v>
      </c>
      <c r="X1574" s="196" t="s">
        <v>12490</v>
      </c>
      <c r="Y1574" s="6" t="str">
        <f t="shared" si="513"/>
        <v>marpower/280000-hydraulic-sail/earthfault</v>
      </c>
      <c r="Z1574" s="103" t="str">
        <f>IF(COUNTIF(N1574,"spare"),"","$."&amp;_xlfn.REGEXREPLACE(IF(X1574="",J1574,_xlfn.REGEXREPLACE(J1574,"earth_fault_","")),"\.","_"))</f>
        <v>$.Isolated_DC_MAIN_Alm</v>
      </c>
      <c r="AA1574" s="12">
        <v>1</v>
      </c>
      <c r="AB1574" s="6" t="s">
        <v>197</v>
      </c>
      <c r="AC1574" s="12">
        <v>2502</v>
      </c>
      <c r="AJ1574" s="80"/>
      <c r="AM1574" s="114">
        <f t="shared" si="514"/>
        <v>1574</v>
      </c>
      <c r="AN1574" s="80"/>
      <c r="AO1574" s="80"/>
      <c r="AP1574" s="80"/>
      <c r="AQ1574" s="80"/>
      <c r="AR1574" s="127" t="s">
        <v>110</v>
      </c>
      <c r="AS1574" s="80"/>
      <c r="AT1574" s="7" t="s">
        <v>17</v>
      </c>
      <c r="AU1574" s="7"/>
      <c r="AV1574" s="165" t="s">
        <v>112</v>
      </c>
      <c r="AW1574" s="126" t="str">
        <f t="shared" si="515"/>
        <v>Please consult operation manual for more information</v>
      </c>
      <c r="AX1574" s="137"/>
      <c r="AY1574" s="147"/>
      <c r="AZ1574" s="167"/>
      <c r="BA1574" s="167"/>
      <c r="BB1574" s="147" t="str">
        <f t="shared" si="516"/>
        <v>1</v>
      </c>
      <c r="BC1574" s="168"/>
      <c r="BD1574" s="165"/>
      <c r="BE1574" s="165"/>
      <c r="BF1574" s="165"/>
      <c r="BG1574" s="165"/>
      <c r="BH1574" s="165"/>
      <c r="BI1574" s="165"/>
      <c r="BJ1574" s="165"/>
      <c r="BK1574" s="165"/>
      <c r="BL1574" s="165"/>
      <c r="BM1574" s="165"/>
      <c r="BN1574" s="165"/>
      <c r="BO1574" s="165"/>
      <c r="BP1574" s="165"/>
      <c r="BQ1574" s="165"/>
      <c r="BS1574" s="6"/>
      <c r="BT1574" s="11"/>
      <c r="BU1574" s="6"/>
      <c r="BV1574" s="6"/>
    </row>
    <row r="1575" spans="1:74" ht="15.75" x14ac:dyDescent="0.25">
      <c r="A1575" s="52" t="s">
        <v>11912</v>
      </c>
      <c r="B1575" s="56"/>
      <c r="C1575" s="7" t="s">
        <v>111</v>
      </c>
      <c r="D1575" s="7" t="s">
        <v>11914</v>
      </c>
      <c r="E1575" s="7"/>
      <c r="F1575" s="64"/>
      <c r="G1575" s="6"/>
      <c r="H1575" s="6"/>
      <c r="I1575" s="10" t="s">
        <v>110</v>
      </c>
      <c r="J1575" s="11" t="s">
        <v>12493</v>
      </c>
      <c r="K1575" s="194" t="s">
        <v>510</v>
      </c>
      <c r="L1575" s="176"/>
      <c r="M1575" s="176">
        <v>1000</v>
      </c>
      <c r="N1575" s="80" t="s">
        <v>11916</v>
      </c>
      <c r="O1575" s="162"/>
      <c r="P1575" s="80" t="s">
        <v>12494</v>
      </c>
      <c r="Q1575" s="80"/>
      <c r="R1575" s="80"/>
      <c r="S1575" s="163"/>
      <c r="T1575" s="213"/>
      <c r="U1575" s="162"/>
      <c r="V1575" s="164"/>
      <c r="W1575" s="12" t="str">
        <f t="shared" si="512"/>
        <v>Mqtt1</v>
      </c>
      <c r="X1575" s="196" t="s">
        <v>12490</v>
      </c>
      <c r="Y1575" s="6" t="str">
        <f t="shared" si="513"/>
        <v>marpower/280000-hydraulic-sail/earthfault</v>
      </c>
      <c r="Z1575" s="103" t="str">
        <f>IF(COUNTIF(N1575,"spare"),"","$."&amp;_xlfn.REGEXREPLACE(IF(X1575="",J1575,_xlfn.REGEXREPLACE(J1575,"earth_fault_","")),"\.","_"))</f>
        <v>$.Isolated_DC_HYP_Alm</v>
      </c>
      <c r="AA1575" s="12">
        <v>1</v>
      </c>
      <c r="AB1575" s="6" t="s">
        <v>197</v>
      </c>
      <c r="AC1575" s="12">
        <v>2503</v>
      </c>
      <c r="AJ1575" s="80"/>
      <c r="AM1575" s="114">
        <f t="shared" si="514"/>
        <v>1575</v>
      </c>
      <c r="AN1575" s="80"/>
      <c r="AO1575" s="80"/>
      <c r="AP1575" s="80"/>
      <c r="AQ1575" s="80"/>
      <c r="AR1575" s="127" t="s">
        <v>110</v>
      </c>
      <c r="AS1575" s="80"/>
      <c r="AT1575" s="7" t="s">
        <v>17</v>
      </c>
      <c r="AU1575" s="7"/>
      <c r="AV1575" s="165" t="s">
        <v>112</v>
      </c>
      <c r="AW1575" s="126" t="str">
        <f t="shared" si="515"/>
        <v>Please consult operation manual for more information</v>
      </c>
      <c r="AX1575" s="137"/>
      <c r="AY1575" s="147"/>
      <c r="AZ1575" s="167"/>
      <c r="BA1575" s="167"/>
      <c r="BB1575" s="147" t="str">
        <f t="shared" si="516"/>
        <v>1</v>
      </c>
      <c r="BC1575" s="168"/>
      <c r="BD1575" s="165"/>
      <c r="BE1575" s="165"/>
      <c r="BF1575" s="165"/>
      <c r="BG1575" s="165"/>
      <c r="BH1575" s="165"/>
      <c r="BI1575" s="165"/>
      <c r="BJ1575" s="165"/>
      <c r="BK1575" s="165"/>
      <c r="BL1575" s="165"/>
      <c r="BM1575" s="165"/>
      <c r="BN1575" s="165"/>
      <c r="BO1575" s="165"/>
      <c r="BP1575" s="165"/>
      <c r="BQ1575" s="165"/>
      <c r="BS1575" s="6"/>
      <c r="BT1575" s="11"/>
      <c r="BU1575" s="6"/>
      <c r="BV1575" s="6"/>
    </row>
    <row r="1576" spans="1:74" ht="15.75" x14ac:dyDescent="0.25">
      <c r="A1576" s="52" t="s">
        <v>11912</v>
      </c>
      <c r="B1576" s="56"/>
      <c r="C1576" s="7" t="s">
        <v>111</v>
      </c>
      <c r="D1576" s="7" t="s">
        <v>11914</v>
      </c>
      <c r="E1576" s="7"/>
      <c r="F1576" s="64"/>
      <c r="G1576" s="6"/>
      <c r="H1576" s="6"/>
      <c r="I1576" s="10" t="s">
        <v>110</v>
      </c>
      <c r="J1576" s="11" t="s">
        <v>12495</v>
      </c>
      <c r="K1576" s="194" t="s">
        <v>510</v>
      </c>
      <c r="L1576" s="176"/>
      <c r="M1576" s="176">
        <v>1000</v>
      </c>
      <c r="N1576" s="80" t="s">
        <v>11916</v>
      </c>
      <c r="O1576" s="162"/>
      <c r="P1576" s="80" t="s">
        <v>12496</v>
      </c>
      <c r="Q1576" s="80"/>
      <c r="R1576" s="80"/>
      <c r="S1576" s="163"/>
      <c r="T1576" s="213"/>
      <c r="U1576" s="162"/>
      <c r="V1576" s="164"/>
      <c r="W1576" s="12" t="str">
        <f t="shared" si="512"/>
        <v>Mqtt1</v>
      </c>
      <c r="X1576" s="196" t="s">
        <v>12490</v>
      </c>
      <c r="Y1576" s="6" t="str">
        <f t="shared" si="513"/>
        <v>marpower/280000-hydraulic-sail/earthfault</v>
      </c>
      <c r="Z1576" s="103" t="str">
        <f>IF(COUNTIF(N1576,"spare"),"","$."&amp;_xlfn.REGEXREPLACE(IF(X1576="",J1576,_xlfn.REGEXREPLACE(J1576,"earth_fault_","")),"\.","_"))</f>
        <v>$.Isolated_DC_LAZ_Alm</v>
      </c>
      <c r="AA1576" s="12">
        <v>1</v>
      </c>
      <c r="AB1576" s="6" t="s">
        <v>197</v>
      </c>
      <c r="AC1576" s="12">
        <v>2504</v>
      </c>
      <c r="AJ1576" s="80"/>
      <c r="AM1576" s="114">
        <f t="shared" si="514"/>
        <v>1576</v>
      </c>
      <c r="AN1576" s="80"/>
      <c r="AO1576" s="80"/>
      <c r="AP1576" s="80"/>
      <c r="AQ1576" s="80"/>
      <c r="AR1576" s="127" t="s">
        <v>110</v>
      </c>
      <c r="AS1576" s="80"/>
      <c r="AT1576" s="7" t="s">
        <v>17</v>
      </c>
      <c r="AU1576" s="7"/>
      <c r="AV1576" s="165" t="s">
        <v>112</v>
      </c>
      <c r="AW1576" s="126" t="str">
        <f t="shared" si="515"/>
        <v>Please consult operation manual for more information</v>
      </c>
      <c r="AX1576" s="137"/>
      <c r="AY1576" s="147"/>
      <c r="AZ1576" s="167"/>
      <c r="BA1576" s="167"/>
      <c r="BB1576" s="147" t="str">
        <f t="shared" si="516"/>
        <v>1</v>
      </c>
      <c r="BC1576" s="168"/>
      <c r="BD1576" s="165"/>
      <c r="BE1576" s="165"/>
      <c r="BF1576" s="165"/>
      <c r="BG1576" s="165"/>
      <c r="BH1576" s="165"/>
      <c r="BI1576" s="165"/>
      <c r="BJ1576" s="165"/>
      <c r="BK1576" s="165"/>
      <c r="BL1576" s="165"/>
      <c r="BM1576" s="165"/>
      <c r="BN1576" s="165"/>
      <c r="BO1576" s="165"/>
      <c r="BP1576" s="165"/>
      <c r="BQ1576" s="165"/>
      <c r="BS1576" s="6"/>
      <c r="BT1576" s="11"/>
      <c r="BU1576" s="6"/>
      <c r="BV1576" s="6"/>
    </row>
    <row r="1577" spans="1:74" ht="15.75" x14ac:dyDescent="0.25">
      <c r="A1577" s="52" t="s">
        <v>11912</v>
      </c>
      <c r="B1577" s="56"/>
      <c r="C1577" s="7" t="s">
        <v>111</v>
      </c>
      <c r="D1577" s="7" t="s">
        <v>11914</v>
      </c>
      <c r="E1577" s="7"/>
      <c r="F1577" s="64"/>
      <c r="G1577" s="6"/>
      <c r="H1577" s="6"/>
      <c r="I1577" s="10" t="s">
        <v>110</v>
      </c>
      <c r="J1577" s="11" t="s">
        <v>12497</v>
      </c>
      <c r="K1577" s="194" t="s">
        <v>510</v>
      </c>
      <c r="L1577" s="176"/>
      <c r="M1577" s="176">
        <v>1000</v>
      </c>
      <c r="N1577" s="80" t="s">
        <v>11916</v>
      </c>
      <c r="O1577" s="162"/>
      <c r="P1577" s="80" t="s">
        <v>12498</v>
      </c>
      <c r="Q1577" s="80"/>
      <c r="R1577" s="80"/>
      <c r="S1577" s="163"/>
      <c r="T1577" s="213"/>
      <c r="U1577" s="162"/>
      <c r="V1577" s="164"/>
      <c r="W1577" s="12" t="str">
        <f t="shared" si="512"/>
        <v>Mqtt1</v>
      </c>
      <c r="X1577" s="196" t="s">
        <v>12499</v>
      </c>
      <c r="Y1577" s="6" t="str">
        <f t="shared" si="513"/>
        <v>marpower/280000-hydraulic-sail/remote</v>
      </c>
      <c r="Z1577" s="103" t="str">
        <f>IF(COUNTIF(N1577,"spare"),"","$."&amp;_xlfn.REGEXREPLACE(IF(X1577="",J1577,_xlfn.REGEXREPLACE(_xlfn.REGEXREPLACE(J1577,"(_(E|e)xt)?",""),"Rem_","")),"\.","_"))</f>
        <v>$.maintenance_active</v>
      </c>
      <c r="AA1577" s="12">
        <v>1</v>
      </c>
      <c r="AB1577" s="6" t="s">
        <v>197</v>
      </c>
      <c r="AC1577" s="12">
        <v>2505</v>
      </c>
      <c r="AJ1577" s="80"/>
      <c r="AM1577" s="114">
        <f t="shared" si="514"/>
        <v>1577</v>
      </c>
      <c r="AN1577" s="80"/>
      <c r="AO1577" s="80"/>
      <c r="AP1577" s="80"/>
      <c r="AQ1577" s="80"/>
      <c r="AR1577" s="127" t="s">
        <v>110</v>
      </c>
      <c r="AS1577" s="80"/>
      <c r="AT1577" s="7" t="s">
        <v>17</v>
      </c>
      <c r="AU1577" s="7"/>
      <c r="AV1577" s="165" t="s">
        <v>112</v>
      </c>
      <c r="AW1577" s="126" t="str">
        <f t="shared" si="515"/>
        <v>Please consult operation manual for more information</v>
      </c>
      <c r="AX1577" s="137"/>
      <c r="AY1577" s="147"/>
      <c r="AZ1577" s="167"/>
      <c r="BA1577" s="167"/>
      <c r="BB1577" s="147" t="str">
        <f t="shared" si="516"/>
        <v>1</v>
      </c>
      <c r="BC1577" s="168"/>
      <c r="BD1577" s="165"/>
      <c r="BE1577" s="165"/>
      <c r="BF1577" s="165"/>
      <c r="BG1577" s="165"/>
      <c r="BH1577" s="165"/>
      <c r="BI1577" s="165"/>
      <c r="BJ1577" s="165"/>
      <c r="BK1577" s="165"/>
      <c r="BL1577" s="165"/>
      <c r="BM1577" s="165"/>
      <c r="BN1577" s="165"/>
      <c r="BO1577" s="165"/>
      <c r="BP1577" s="165"/>
      <c r="BQ1577" s="165"/>
      <c r="BS1577" s="6"/>
      <c r="BT1577" s="11"/>
      <c r="BU1577" s="6"/>
      <c r="BV1577" s="6"/>
    </row>
    <row r="1578" spans="1:74" ht="15.75" x14ac:dyDescent="0.25">
      <c r="A1578" s="52" t="s">
        <v>11912</v>
      </c>
      <c r="B1578" s="56"/>
      <c r="C1578" s="7" t="s">
        <v>111</v>
      </c>
      <c r="D1578" s="7" t="s">
        <v>11914</v>
      </c>
      <c r="E1578" s="7"/>
      <c r="F1578" s="64"/>
      <c r="G1578" s="6"/>
      <c r="H1578" s="6"/>
      <c r="I1578" s="10" t="s">
        <v>110</v>
      </c>
      <c r="J1578" s="11" t="s">
        <v>12500</v>
      </c>
      <c r="K1578" s="194" t="s">
        <v>510</v>
      </c>
      <c r="L1578" s="176"/>
      <c r="M1578" s="176">
        <v>1000</v>
      </c>
      <c r="N1578" s="80" t="s">
        <v>11916</v>
      </c>
      <c r="O1578" s="162"/>
      <c r="P1578" s="80" t="s">
        <v>12501</v>
      </c>
      <c r="Q1578" s="80"/>
      <c r="R1578" s="80"/>
      <c r="S1578" s="163"/>
      <c r="T1578" s="213"/>
      <c r="U1578" s="162"/>
      <c r="V1578" s="164"/>
      <c r="W1578" s="12" t="str">
        <f t="shared" si="512"/>
        <v>Mqtt1</v>
      </c>
      <c r="X1578" s="196" t="s">
        <v>12502</v>
      </c>
      <c r="Y1578" s="6" t="str">
        <f t="shared" si="513"/>
        <v>marpower/280000-hydraulic-sail/cooling</v>
      </c>
      <c r="Z1578" s="103" t="str">
        <f t="shared" ref="Z1578:Z1585" si="517">IF(COUNTIF(N1578,"spare"),"","$."&amp;_xlfn.REGEXREPLACE(IF(X1578="",J1578,_xlfn.REGEXREPLACE(J1578,"Cool_loop_","")),"\.","_"))</f>
        <v>$.fore_peak_no_flow_Alm</v>
      </c>
      <c r="AA1578" s="12">
        <v>1</v>
      </c>
      <c r="AB1578" s="6" t="s">
        <v>197</v>
      </c>
      <c r="AC1578" s="12">
        <v>2510</v>
      </c>
      <c r="AJ1578" s="80"/>
      <c r="AM1578" s="114">
        <f t="shared" si="514"/>
        <v>1578</v>
      </c>
      <c r="AN1578" s="80"/>
      <c r="AO1578" s="80"/>
      <c r="AP1578" s="80"/>
      <c r="AQ1578" s="80"/>
      <c r="AR1578" s="127" t="s">
        <v>110</v>
      </c>
      <c r="AS1578" s="80"/>
      <c r="AT1578" s="7" t="s">
        <v>17</v>
      </c>
      <c r="AU1578" s="7"/>
      <c r="AV1578" s="165" t="s">
        <v>112</v>
      </c>
      <c r="AW1578" s="126" t="str">
        <f t="shared" si="515"/>
        <v>Please consult operation manual for more information</v>
      </c>
      <c r="AX1578" s="137"/>
      <c r="AY1578" s="147"/>
      <c r="AZ1578" s="167"/>
      <c r="BA1578" s="167"/>
      <c r="BB1578" s="147" t="str">
        <f t="shared" si="516"/>
        <v>1</v>
      </c>
      <c r="BC1578" s="168"/>
      <c r="BD1578" s="165"/>
      <c r="BE1578" s="165"/>
      <c r="BF1578" s="165"/>
      <c r="BG1578" s="165"/>
      <c r="BH1578" s="165"/>
      <c r="BI1578" s="165"/>
      <c r="BJ1578" s="165"/>
      <c r="BK1578" s="165"/>
      <c r="BL1578" s="165"/>
      <c r="BM1578" s="165"/>
      <c r="BN1578" s="165"/>
      <c r="BO1578" s="165"/>
      <c r="BP1578" s="165"/>
      <c r="BQ1578" s="165"/>
      <c r="BS1578" s="6"/>
      <c r="BT1578" s="11"/>
      <c r="BU1578" s="6"/>
      <c r="BV1578" s="6"/>
    </row>
    <row r="1579" spans="1:74" ht="15.75" x14ac:dyDescent="0.25">
      <c r="A1579" s="52" t="s">
        <v>11912</v>
      </c>
      <c r="B1579" s="56"/>
      <c r="C1579" s="7" t="s">
        <v>111</v>
      </c>
      <c r="D1579" s="7" t="s">
        <v>11914</v>
      </c>
      <c r="E1579" s="7"/>
      <c r="F1579" s="64"/>
      <c r="G1579" s="6"/>
      <c r="H1579" s="6"/>
      <c r="I1579" s="10" t="s">
        <v>110</v>
      </c>
      <c r="J1579" s="11" t="s">
        <v>12503</v>
      </c>
      <c r="K1579" s="194" t="s">
        <v>510</v>
      </c>
      <c r="L1579" s="176"/>
      <c r="M1579" s="176">
        <v>1000</v>
      </c>
      <c r="N1579" s="80" t="s">
        <v>11916</v>
      </c>
      <c r="O1579" s="162"/>
      <c r="P1579" s="80" t="s">
        <v>12504</v>
      </c>
      <c r="Q1579" s="80"/>
      <c r="R1579" s="80"/>
      <c r="S1579" s="163"/>
      <c r="T1579" s="213"/>
      <c r="U1579" s="162"/>
      <c r="V1579" s="164"/>
      <c r="W1579" s="12" t="str">
        <f t="shared" si="512"/>
        <v>Mqtt1</v>
      </c>
      <c r="X1579" s="196" t="s">
        <v>12502</v>
      </c>
      <c r="Y1579" s="6" t="str">
        <f t="shared" si="513"/>
        <v>marpower/280000-hydraulic-sail/cooling</v>
      </c>
      <c r="Z1579" s="103" t="str">
        <f t="shared" si="517"/>
        <v>$.halyard_pit_no_flow_Alm</v>
      </c>
      <c r="AA1579" s="12">
        <v>1</v>
      </c>
      <c r="AB1579" s="6" t="s">
        <v>197</v>
      </c>
      <c r="AC1579" s="12">
        <v>2511</v>
      </c>
      <c r="AJ1579" s="80"/>
      <c r="AM1579" s="114">
        <f t="shared" si="514"/>
        <v>1579</v>
      </c>
      <c r="AN1579" s="80"/>
      <c r="AO1579" s="80"/>
      <c r="AP1579" s="80"/>
      <c r="AQ1579" s="80"/>
      <c r="AR1579" s="127" t="s">
        <v>110</v>
      </c>
      <c r="AS1579" s="80"/>
      <c r="AT1579" s="7" t="s">
        <v>17</v>
      </c>
      <c r="AU1579" s="7"/>
      <c r="AV1579" s="165" t="s">
        <v>112</v>
      </c>
      <c r="AW1579" s="126" t="str">
        <f t="shared" si="515"/>
        <v>Please consult operation manual for more information</v>
      </c>
      <c r="AX1579" s="137"/>
      <c r="AY1579" s="147"/>
      <c r="AZ1579" s="167"/>
      <c r="BA1579" s="167"/>
      <c r="BB1579" s="147" t="str">
        <f t="shared" si="516"/>
        <v>1</v>
      </c>
      <c r="BC1579" s="168"/>
      <c r="BD1579" s="165"/>
      <c r="BE1579" s="165"/>
      <c r="BF1579" s="165"/>
      <c r="BG1579" s="165"/>
      <c r="BH1579" s="165"/>
      <c r="BI1579" s="165"/>
      <c r="BJ1579" s="165"/>
      <c r="BK1579" s="165"/>
      <c r="BL1579" s="165"/>
      <c r="BM1579" s="165"/>
      <c r="BN1579" s="165"/>
      <c r="BO1579" s="165"/>
      <c r="BP1579" s="165"/>
      <c r="BQ1579" s="165"/>
      <c r="BS1579" s="6"/>
      <c r="BT1579" s="11"/>
      <c r="BU1579" s="6"/>
      <c r="BV1579" s="6"/>
    </row>
    <row r="1580" spans="1:74" ht="15.75" x14ac:dyDescent="0.25">
      <c r="A1580" s="52" t="s">
        <v>11912</v>
      </c>
      <c r="B1580" s="56"/>
      <c r="C1580" s="7" t="s">
        <v>111</v>
      </c>
      <c r="D1580" s="7" t="s">
        <v>11914</v>
      </c>
      <c r="E1580" s="7"/>
      <c r="F1580" s="64"/>
      <c r="G1580" s="6"/>
      <c r="H1580" s="6"/>
      <c r="I1580" s="10" t="s">
        <v>110</v>
      </c>
      <c r="J1580" s="11" t="s">
        <v>12505</v>
      </c>
      <c r="K1580" s="194" t="s">
        <v>510</v>
      </c>
      <c r="L1580" s="176"/>
      <c r="M1580" s="176">
        <v>1000</v>
      </c>
      <c r="N1580" s="80" t="s">
        <v>11916</v>
      </c>
      <c r="O1580" s="162"/>
      <c r="P1580" s="80" t="s">
        <v>12506</v>
      </c>
      <c r="Q1580" s="80"/>
      <c r="R1580" s="80"/>
      <c r="S1580" s="163"/>
      <c r="T1580" s="213"/>
      <c r="U1580" s="162"/>
      <c r="V1580" s="164"/>
      <c r="W1580" s="12" t="str">
        <f t="shared" si="512"/>
        <v>Mqtt1</v>
      </c>
      <c r="X1580" s="196" t="s">
        <v>12502</v>
      </c>
      <c r="Y1580" s="6" t="str">
        <f t="shared" si="513"/>
        <v>marpower/280000-hydraulic-sail/cooling</v>
      </c>
      <c r="Z1580" s="103" t="str">
        <f t="shared" si="517"/>
        <v>$.Tech_space_no_flow_Alm</v>
      </c>
      <c r="AA1580" s="12">
        <v>1</v>
      </c>
      <c r="AB1580" s="6" t="s">
        <v>197</v>
      </c>
      <c r="AC1580" s="12">
        <v>2512</v>
      </c>
      <c r="AJ1580" s="80"/>
      <c r="AM1580" s="114">
        <f t="shared" si="514"/>
        <v>1580</v>
      </c>
      <c r="AN1580" s="80"/>
      <c r="AO1580" s="80"/>
      <c r="AP1580" s="80"/>
      <c r="AQ1580" s="80"/>
      <c r="AR1580" s="127" t="s">
        <v>110</v>
      </c>
      <c r="AS1580" s="80"/>
      <c r="AT1580" s="7" t="s">
        <v>17</v>
      </c>
      <c r="AU1580" s="7"/>
      <c r="AV1580" s="165" t="s">
        <v>112</v>
      </c>
      <c r="AW1580" s="126" t="str">
        <f t="shared" si="515"/>
        <v>Please consult operation manual for more information</v>
      </c>
      <c r="AX1580" s="137"/>
      <c r="AY1580" s="147"/>
      <c r="AZ1580" s="167"/>
      <c r="BA1580" s="167"/>
      <c r="BB1580" s="147" t="str">
        <f t="shared" si="516"/>
        <v>1</v>
      </c>
      <c r="BC1580" s="168"/>
      <c r="BD1580" s="165"/>
      <c r="BE1580" s="165"/>
      <c r="BF1580" s="165"/>
      <c r="BG1580" s="165"/>
      <c r="BH1580" s="165"/>
      <c r="BI1580" s="165"/>
      <c r="BJ1580" s="165"/>
      <c r="BK1580" s="165"/>
      <c r="BL1580" s="165"/>
      <c r="BM1580" s="165"/>
      <c r="BN1580" s="165"/>
      <c r="BO1580" s="165"/>
      <c r="BP1580" s="165"/>
      <c r="BQ1580" s="165"/>
      <c r="BS1580" s="6"/>
      <c r="BT1580" s="11"/>
      <c r="BU1580" s="6"/>
      <c r="BV1580" s="6"/>
    </row>
    <row r="1581" spans="1:74" ht="15.75" x14ac:dyDescent="0.25">
      <c r="A1581" s="52" t="s">
        <v>11912</v>
      </c>
      <c r="B1581" s="56"/>
      <c r="C1581" s="7" t="s">
        <v>111</v>
      </c>
      <c r="D1581" s="7" t="s">
        <v>11914</v>
      </c>
      <c r="E1581" s="7"/>
      <c r="F1581" s="64"/>
      <c r="G1581" s="6"/>
      <c r="H1581" s="6"/>
      <c r="I1581" s="10" t="s">
        <v>110</v>
      </c>
      <c r="J1581" s="11" t="s">
        <v>12507</v>
      </c>
      <c r="K1581" s="194" t="s">
        <v>510</v>
      </c>
      <c r="L1581" s="176"/>
      <c r="M1581" s="176">
        <v>1000</v>
      </c>
      <c r="N1581" s="80" t="s">
        <v>11916</v>
      </c>
      <c r="O1581" s="162"/>
      <c r="P1581" s="80" t="s">
        <v>12508</v>
      </c>
      <c r="Q1581" s="80"/>
      <c r="R1581" s="80"/>
      <c r="S1581" s="163"/>
      <c r="T1581" s="213"/>
      <c r="U1581" s="162"/>
      <c r="V1581" s="164"/>
      <c r="W1581" s="12" t="str">
        <f t="shared" si="512"/>
        <v>Mqtt1</v>
      </c>
      <c r="X1581" s="196" t="s">
        <v>12502</v>
      </c>
      <c r="Y1581" s="6" t="str">
        <f t="shared" si="513"/>
        <v>marpower/280000-hydraulic-sail/cooling</v>
      </c>
      <c r="Z1581" s="103" t="str">
        <f t="shared" si="517"/>
        <v>$.lazarette_no_flow_Alm</v>
      </c>
      <c r="AA1581" s="12">
        <v>1</v>
      </c>
      <c r="AB1581" s="6" t="s">
        <v>197</v>
      </c>
      <c r="AC1581" s="12">
        <v>2513</v>
      </c>
      <c r="AJ1581" s="80"/>
      <c r="AM1581" s="114">
        <f t="shared" si="514"/>
        <v>1581</v>
      </c>
      <c r="AN1581" s="80"/>
      <c r="AO1581" s="80"/>
      <c r="AP1581" s="80"/>
      <c r="AQ1581" s="80"/>
      <c r="AR1581" s="127" t="s">
        <v>110</v>
      </c>
      <c r="AS1581" s="80"/>
      <c r="AT1581" s="7" t="s">
        <v>17</v>
      </c>
      <c r="AU1581" s="7"/>
      <c r="AV1581" s="165" t="s">
        <v>112</v>
      </c>
      <c r="AW1581" s="126" t="str">
        <f t="shared" si="515"/>
        <v>Please consult operation manual for more information</v>
      </c>
      <c r="AX1581" s="137"/>
      <c r="AY1581" s="147"/>
      <c r="AZ1581" s="167"/>
      <c r="BA1581" s="167"/>
      <c r="BB1581" s="147" t="str">
        <f t="shared" si="516"/>
        <v>1</v>
      </c>
      <c r="BC1581" s="168"/>
      <c r="BD1581" s="165"/>
      <c r="BE1581" s="165"/>
      <c r="BF1581" s="165"/>
      <c r="BG1581" s="165"/>
      <c r="BH1581" s="165"/>
      <c r="BI1581" s="165"/>
      <c r="BJ1581" s="165"/>
      <c r="BK1581" s="165"/>
      <c r="BL1581" s="165"/>
      <c r="BM1581" s="165"/>
      <c r="BN1581" s="165"/>
      <c r="BO1581" s="165"/>
      <c r="BP1581" s="165"/>
      <c r="BQ1581" s="165"/>
      <c r="BS1581" s="6"/>
      <c r="BT1581" s="11"/>
      <c r="BU1581" s="6"/>
      <c r="BV1581" s="6"/>
    </row>
    <row r="1582" spans="1:74" ht="15.75" x14ac:dyDescent="0.25">
      <c r="A1582" s="52" t="s">
        <v>11912</v>
      </c>
      <c r="B1582" s="56"/>
      <c r="C1582" s="7" t="s">
        <v>111</v>
      </c>
      <c r="D1582" s="7" t="s">
        <v>11914</v>
      </c>
      <c r="E1582" s="7"/>
      <c r="F1582" s="64"/>
      <c r="G1582" s="6"/>
      <c r="H1582" s="6"/>
      <c r="I1582" s="10" t="s">
        <v>110</v>
      </c>
      <c r="J1582" s="11" t="s">
        <v>12509</v>
      </c>
      <c r="K1582" s="194" t="s">
        <v>510</v>
      </c>
      <c r="L1582" s="176"/>
      <c r="M1582" s="176">
        <v>1000</v>
      </c>
      <c r="N1582" s="80" t="s">
        <v>11916</v>
      </c>
      <c r="O1582" s="162"/>
      <c r="P1582" s="80" t="s">
        <v>12510</v>
      </c>
      <c r="Q1582" s="80"/>
      <c r="R1582" s="80"/>
      <c r="S1582" s="163"/>
      <c r="T1582" s="213"/>
      <c r="U1582" s="162"/>
      <c r="V1582" s="164"/>
      <c r="W1582" s="12" t="str">
        <f t="shared" si="512"/>
        <v>Mqtt1</v>
      </c>
      <c r="X1582" s="196" t="s">
        <v>12502</v>
      </c>
      <c r="Y1582" s="6" t="str">
        <f t="shared" si="513"/>
        <v>marpower/280000-hydraulic-sail/cooling</v>
      </c>
      <c r="Z1582" s="103" t="str">
        <f t="shared" si="517"/>
        <v>$.fore_peak_high_Cool_temp_Alm</v>
      </c>
      <c r="AA1582" s="12">
        <v>1</v>
      </c>
      <c r="AB1582" s="6" t="s">
        <v>197</v>
      </c>
      <c r="AC1582" s="12">
        <v>2514</v>
      </c>
      <c r="AJ1582" s="80"/>
      <c r="AM1582" s="114">
        <f t="shared" si="514"/>
        <v>1582</v>
      </c>
      <c r="AN1582" s="80"/>
      <c r="AO1582" s="80"/>
      <c r="AP1582" s="80"/>
      <c r="AQ1582" s="80"/>
      <c r="AR1582" s="127" t="s">
        <v>110</v>
      </c>
      <c r="AS1582" s="80"/>
      <c r="AT1582" s="7" t="s">
        <v>17</v>
      </c>
      <c r="AU1582" s="7"/>
      <c r="AV1582" s="165" t="s">
        <v>112</v>
      </c>
      <c r="AW1582" s="126" t="str">
        <f t="shared" si="515"/>
        <v>Please consult operation manual for more information</v>
      </c>
      <c r="AX1582" s="137"/>
      <c r="AY1582" s="147"/>
      <c r="AZ1582" s="167"/>
      <c r="BA1582" s="167"/>
      <c r="BB1582" s="147" t="str">
        <f t="shared" si="516"/>
        <v>1</v>
      </c>
      <c r="BC1582" s="168"/>
      <c r="BD1582" s="165"/>
      <c r="BE1582" s="165"/>
      <c r="BF1582" s="165"/>
      <c r="BG1582" s="165"/>
      <c r="BH1582" s="165"/>
      <c r="BI1582" s="165"/>
      <c r="BJ1582" s="165"/>
      <c r="BK1582" s="165"/>
      <c r="BL1582" s="165"/>
      <c r="BM1582" s="165"/>
      <c r="BN1582" s="165"/>
      <c r="BO1582" s="165"/>
      <c r="BP1582" s="165"/>
      <c r="BQ1582" s="165"/>
      <c r="BS1582" s="6"/>
      <c r="BT1582" s="11"/>
      <c r="BU1582" s="6"/>
      <c r="BV1582" s="6"/>
    </row>
    <row r="1583" spans="1:74" ht="15.75" x14ac:dyDescent="0.25">
      <c r="A1583" s="52" t="s">
        <v>11912</v>
      </c>
      <c r="B1583" s="56"/>
      <c r="C1583" s="7" t="s">
        <v>111</v>
      </c>
      <c r="D1583" s="7" t="s">
        <v>11914</v>
      </c>
      <c r="E1583" s="7"/>
      <c r="F1583" s="64"/>
      <c r="G1583" s="6"/>
      <c r="H1583" s="6"/>
      <c r="I1583" s="10" t="s">
        <v>110</v>
      </c>
      <c r="J1583" s="11" t="s">
        <v>12511</v>
      </c>
      <c r="K1583" s="194" t="s">
        <v>510</v>
      </c>
      <c r="L1583" s="176"/>
      <c r="M1583" s="176">
        <v>1000</v>
      </c>
      <c r="N1583" s="80" t="s">
        <v>11916</v>
      </c>
      <c r="O1583" s="162"/>
      <c r="P1583" s="80" t="s">
        <v>12512</v>
      </c>
      <c r="Q1583" s="80"/>
      <c r="R1583" s="80"/>
      <c r="S1583" s="163"/>
      <c r="T1583" s="213"/>
      <c r="U1583" s="162"/>
      <c r="V1583" s="164"/>
      <c r="W1583" s="12" t="str">
        <f t="shared" si="512"/>
        <v>Mqtt1</v>
      </c>
      <c r="X1583" s="196" t="s">
        <v>12502</v>
      </c>
      <c r="Y1583" s="6" t="str">
        <f t="shared" si="513"/>
        <v>marpower/280000-hydraulic-sail/cooling</v>
      </c>
      <c r="Z1583" s="103" t="str">
        <f t="shared" si="517"/>
        <v>$.halyard_pit_high_Cool_temp_Alm</v>
      </c>
      <c r="AA1583" s="12">
        <v>1</v>
      </c>
      <c r="AB1583" s="6" t="s">
        <v>197</v>
      </c>
      <c r="AC1583" s="12">
        <v>2515</v>
      </c>
      <c r="AJ1583" s="80"/>
      <c r="AM1583" s="114">
        <f t="shared" si="514"/>
        <v>1583</v>
      </c>
      <c r="AN1583" s="80"/>
      <c r="AO1583" s="80"/>
      <c r="AP1583" s="80"/>
      <c r="AQ1583" s="80"/>
      <c r="AR1583" s="127" t="s">
        <v>110</v>
      </c>
      <c r="AS1583" s="80"/>
      <c r="AT1583" s="7" t="s">
        <v>17</v>
      </c>
      <c r="AU1583" s="7"/>
      <c r="AV1583" s="165" t="s">
        <v>112</v>
      </c>
      <c r="AW1583" s="126" t="str">
        <f t="shared" si="515"/>
        <v>Please consult operation manual for more information</v>
      </c>
      <c r="AX1583" s="137"/>
      <c r="AY1583" s="147"/>
      <c r="AZ1583" s="167"/>
      <c r="BA1583" s="167"/>
      <c r="BB1583" s="147" t="str">
        <f t="shared" si="516"/>
        <v>1</v>
      </c>
      <c r="BC1583" s="168"/>
      <c r="BD1583" s="165"/>
      <c r="BE1583" s="165"/>
      <c r="BF1583" s="165"/>
      <c r="BG1583" s="165"/>
      <c r="BH1583" s="165"/>
      <c r="BI1583" s="165"/>
      <c r="BJ1583" s="165"/>
      <c r="BK1583" s="165"/>
      <c r="BL1583" s="165"/>
      <c r="BM1583" s="165"/>
      <c r="BN1583" s="165"/>
      <c r="BO1583" s="165"/>
      <c r="BP1583" s="165"/>
      <c r="BQ1583" s="165"/>
      <c r="BS1583" s="6"/>
      <c r="BT1583" s="11"/>
      <c r="BU1583" s="6"/>
      <c r="BV1583" s="6"/>
    </row>
    <row r="1584" spans="1:74" ht="15.75" x14ac:dyDescent="0.25">
      <c r="A1584" s="52" t="s">
        <v>11912</v>
      </c>
      <c r="B1584" s="56"/>
      <c r="C1584" s="7" t="s">
        <v>111</v>
      </c>
      <c r="D1584" s="7" t="s">
        <v>11914</v>
      </c>
      <c r="E1584" s="7"/>
      <c r="F1584" s="64"/>
      <c r="G1584" s="6"/>
      <c r="H1584" s="6"/>
      <c r="I1584" s="10" t="s">
        <v>110</v>
      </c>
      <c r="J1584" s="11" t="s">
        <v>12513</v>
      </c>
      <c r="K1584" s="194" t="s">
        <v>510</v>
      </c>
      <c r="L1584" s="176"/>
      <c r="M1584" s="176">
        <v>1000</v>
      </c>
      <c r="N1584" s="80" t="s">
        <v>11916</v>
      </c>
      <c r="O1584" s="162"/>
      <c r="P1584" s="80" t="s">
        <v>12514</v>
      </c>
      <c r="Q1584" s="80"/>
      <c r="R1584" s="80"/>
      <c r="S1584" s="163"/>
      <c r="T1584" s="213"/>
      <c r="U1584" s="162"/>
      <c r="V1584" s="164"/>
      <c r="W1584" s="12" t="str">
        <f t="shared" si="512"/>
        <v>Mqtt1</v>
      </c>
      <c r="X1584" s="196" t="s">
        <v>12502</v>
      </c>
      <c r="Y1584" s="6" t="str">
        <f t="shared" si="513"/>
        <v>marpower/280000-hydraulic-sail/cooling</v>
      </c>
      <c r="Z1584" s="103" t="str">
        <f t="shared" si="517"/>
        <v>$.Tech_space_high_Cool_temp_Alm</v>
      </c>
      <c r="AA1584" s="12">
        <v>1</v>
      </c>
      <c r="AB1584" s="6" t="s">
        <v>197</v>
      </c>
      <c r="AC1584" s="12">
        <v>2516</v>
      </c>
      <c r="AJ1584" s="80"/>
      <c r="AM1584" s="114">
        <f t="shared" si="514"/>
        <v>1584</v>
      </c>
      <c r="AN1584" s="80"/>
      <c r="AO1584" s="80"/>
      <c r="AP1584" s="80"/>
      <c r="AQ1584" s="80"/>
      <c r="AR1584" s="127" t="s">
        <v>110</v>
      </c>
      <c r="AS1584" s="80"/>
      <c r="AT1584" s="7" t="s">
        <v>17</v>
      </c>
      <c r="AU1584" s="7"/>
      <c r="AV1584" s="165" t="s">
        <v>112</v>
      </c>
      <c r="AW1584" s="126" t="str">
        <f t="shared" si="515"/>
        <v>Please consult operation manual for more information</v>
      </c>
      <c r="AX1584" s="137"/>
      <c r="AY1584" s="147"/>
      <c r="AZ1584" s="167"/>
      <c r="BA1584" s="167"/>
      <c r="BB1584" s="147" t="str">
        <f t="shared" si="516"/>
        <v>1</v>
      </c>
      <c r="BC1584" s="168"/>
      <c r="BD1584" s="165"/>
      <c r="BE1584" s="165"/>
      <c r="BF1584" s="165"/>
      <c r="BG1584" s="165"/>
      <c r="BH1584" s="165"/>
      <c r="BI1584" s="165"/>
      <c r="BJ1584" s="165"/>
      <c r="BK1584" s="165"/>
      <c r="BL1584" s="165"/>
      <c r="BM1584" s="165"/>
      <c r="BN1584" s="165"/>
      <c r="BO1584" s="165"/>
      <c r="BP1584" s="165"/>
      <c r="BQ1584" s="165"/>
      <c r="BS1584" s="6"/>
      <c r="BT1584" s="11"/>
      <c r="BU1584" s="6"/>
      <c r="BV1584" s="6"/>
    </row>
    <row r="1585" spans="1:74" ht="15.75" x14ac:dyDescent="0.25">
      <c r="A1585" s="52" t="s">
        <v>11912</v>
      </c>
      <c r="B1585" s="56"/>
      <c r="C1585" s="7" t="s">
        <v>111</v>
      </c>
      <c r="D1585" s="7" t="s">
        <v>11914</v>
      </c>
      <c r="E1585" s="7"/>
      <c r="F1585" s="64"/>
      <c r="G1585" s="6"/>
      <c r="H1585" s="6"/>
      <c r="I1585" s="10" t="s">
        <v>110</v>
      </c>
      <c r="J1585" s="11" t="s">
        <v>12515</v>
      </c>
      <c r="K1585" s="194" t="s">
        <v>510</v>
      </c>
      <c r="L1585" s="176"/>
      <c r="M1585" s="176">
        <v>1000</v>
      </c>
      <c r="N1585" s="80" t="s">
        <v>11916</v>
      </c>
      <c r="O1585" s="162"/>
      <c r="P1585" s="80" t="s">
        <v>12516</v>
      </c>
      <c r="Q1585" s="80"/>
      <c r="R1585" s="80"/>
      <c r="S1585" s="163"/>
      <c r="T1585" s="213"/>
      <c r="U1585" s="162"/>
      <c r="V1585" s="164"/>
      <c r="W1585" s="12" t="str">
        <f t="shared" si="512"/>
        <v>Mqtt1</v>
      </c>
      <c r="X1585" s="196" t="s">
        <v>12502</v>
      </c>
      <c r="Y1585" s="6" t="str">
        <f t="shared" si="513"/>
        <v>marpower/280000-hydraulic-sail/cooling</v>
      </c>
      <c r="Z1585" s="103" t="str">
        <f t="shared" si="517"/>
        <v>$.lazarette_high_Cool_temp_Alm</v>
      </c>
      <c r="AA1585" s="12">
        <v>1</v>
      </c>
      <c r="AB1585" s="6" t="s">
        <v>197</v>
      </c>
      <c r="AC1585" s="12">
        <v>2517</v>
      </c>
      <c r="AJ1585" s="80"/>
      <c r="AM1585" s="114">
        <f t="shared" si="514"/>
        <v>1585</v>
      </c>
      <c r="AN1585" s="80"/>
      <c r="AO1585" s="80"/>
      <c r="AP1585" s="80"/>
      <c r="AQ1585" s="80"/>
      <c r="AR1585" s="127" t="s">
        <v>110</v>
      </c>
      <c r="AS1585" s="80"/>
      <c r="AT1585" s="7" t="s">
        <v>17</v>
      </c>
      <c r="AU1585" s="7"/>
      <c r="AV1585" s="165" t="s">
        <v>112</v>
      </c>
      <c r="AW1585" s="126" t="str">
        <f t="shared" si="515"/>
        <v>Please consult operation manual for more information</v>
      </c>
      <c r="AX1585" s="137"/>
      <c r="AY1585" s="147"/>
      <c r="AZ1585" s="167"/>
      <c r="BA1585" s="167"/>
      <c r="BB1585" s="147" t="str">
        <f t="shared" si="516"/>
        <v>1</v>
      </c>
      <c r="BC1585" s="168"/>
      <c r="BD1585" s="165"/>
      <c r="BE1585" s="165"/>
      <c r="BF1585" s="165"/>
      <c r="BG1585" s="165"/>
      <c r="BH1585" s="165"/>
      <c r="BI1585" s="165"/>
      <c r="BJ1585" s="165"/>
      <c r="BK1585" s="165"/>
      <c r="BL1585" s="165"/>
      <c r="BM1585" s="165"/>
      <c r="BN1585" s="165"/>
      <c r="BO1585" s="165"/>
      <c r="BP1585" s="165"/>
      <c r="BQ1585" s="165"/>
      <c r="BS1585" s="6"/>
      <c r="BT1585" s="11"/>
      <c r="BU1585" s="6"/>
      <c r="BV1585" s="6"/>
    </row>
    <row r="1586" spans="1:74" ht="15.75" x14ac:dyDescent="0.25">
      <c r="A1586" s="52" t="s">
        <v>11912</v>
      </c>
      <c r="B1586" s="56"/>
      <c r="C1586" s="7" t="s">
        <v>111</v>
      </c>
      <c r="D1586" s="7" t="s">
        <v>11914</v>
      </c>
      <c r="E1586" s="7"/>
      <c r="F1586" s="64"/>
      <c r="G1586" s="6"/>
      <c r="H1586" s="6"/>
      <c r="I1586" s="10" t="s">
        <v>110</v>
      </c>
      <c r="J1586" s="11" t="s">
        <v>12517</v>
      </c>
      <c r="K1586" s="194" t="s">
        <v>510</v>
      </c>
      <c r="L1586" s="176"/>
      <c r="M1586" s="176">
        <v>1000</v>
      </c>
      <c r="N1586" s="80" t="s">
        <v>11916</v>
      </c>
      <c r="O1586" s="162"/>
      <c r="P1586" s="80" t="s">
        <v>12518</v>
      </c>
      <c r="Q1586" s="80"/>
      <c r="R1586" s="80"/>
      <c r="S1586" s="163"/>
      <c r="T1586" s="213"/>
      <c r="U1586" s="162"/>
      <c r="V1586" s="164"/>
      <c r="W1586" s="12" t="str">
        <f t="shared" si="512"/>
        <v>Mqtt1</v>
      </c>
      <c r="X1586" s="196" t="s">
        <v>12499</v>
      </c>
      <c r="Y1586" s="6" t="str">
        <f t="shared" si="513"/>
        <v>marpower/280000-hydraulic-sail/remote</v>
      </c>
      <c r="Z1586" s="103" t="str">
        <f t="shared" ref="Z1586:Z1595" si="518">IF(COUNTIF(N1586,"spare"),"","$."&amp;_xlfn.REGEXREPLACE(IF(X1586="",J1586,_xlfn.REGEXREPLACE(_xlfn.REGEXREPLACE(J1586,"(_(E|e)xt)?",""),"Rem_","")),"\.","_"))</f>
        <v>$.Ind_Maintenance_Wirel_Enbl</v>
      </c>
      <c r="AA1586" s="12">
        <v>1</v>
      </c>
      <c r="AB1586" s="6" t="s">
        <v>197</v>
      </c>
      <c r="AC1586" s="12">
        <v>3030</v>
      </c>
      <c r="AJ1586" s="80"/>
      <c r="AM1586" s="114" t="str">
        <f t="shared" si="514"/>
        <v/>
      </c>
      <c r="AN1586" s="80"/>
      <c r="AO1586" s="80"/>
      <c r="AP1586" s="80"/>
      <c r="AQ1586" s="80"/>
      <c r="AR1586" s="127"/>
      <c r="AS1586" s="80"/>
      <c r="AT1586" s="7"/>
      <c r="AU1586" s="7"/>
      <c r="AV1586" s="165"/>
      <c r="AW1586" s="126" t="str">
        <f t="shared" si="515"/>
        <v/>
      </c>
      <c r="AX1586" s="137"/>
      <c r="AY1586" s="147"/>
      <c r="AZ1586" s="167"/>
      <c r="BA1586" s="167"/>
      <c r="BB1586" s="147" t="str">
        <f t="shared" si="516"/>
        <v/>
      </c>
      <c r="BC1586" s="168"/>
      <c r="BD1586" s="165"/>
      <c r="BE1586" s="165"/>
      <c r="BF1586" s="165"/>
      <c r="BG1586" s="165"/>
      <c r="BH1586" s="165"/>
      <c r="BI1586" s="165"/>
      <c r="BJ1586" s="165"/>
      <c r="BK1586" s="165"/>
      <c r="BL1586" s="165"/>
      <c r="BM1586" s="165"/>
      <c r="BN1586" s="165"/>
      <c r="BO1586" s="165"/>
      <c r="BP1586" s="165"/>
      <c r="BQ1586" s="165"/>
      <c r="BS1586" s="6"/>
      <c r="BT1586" s="11"/>
      <c r="BU1586" s="6"/>
      <c r="BV1586" s="6"/>
    </row>
    <row r="1587" spans="1:74" ht="15.75" x14ac:dyDescent="0.25">
      <c r="A1587" s="52" t="s">
        <v>11912</v>
      </c>
      <c r="B1587" s="56"/>
      <c r="C1587" s="7" t="s">
        <v>111</v>
      </c>
      <c r="D1587" s="7" t="s">
        <v>11914</v>
      </c>
      <c r="E1587" s="7"/>
      <c r="F1587" s="64"/>
      <c r="G1587" s="6"/>
      <c r="H1587" s="6"/>
      <c r="I1587" s="10" t="s">
        <v>110</v>
      </c>
      <c r="J1587" s="11" t="s">
        <v>12519</v>
      </c>
      <c r="K1587" s="194" t="s">
        <v>510</v>
      </c>
      <c r="L1587" s="176"/>
      <c r="M1587" s="176">
        <v>1000</v>
      </c>
      <c r="N1587" s="80" t="s">
        <v>11916</v>
      </c>
      <c r="O1587" s="162"/>
      <c r="P1587" s="80" t="s">
        <v>12520</v>
      </c>
      <c r="Q1587" s="80"/>
      <c r="R1587" s="80"/>
      <c r="S1587" s="163"/>
      <c r="T1587" s="213"/>
      <c r="U1587" s="162"/>
      <c r="V1587" s="164"/>
      <c r="W1587" s="12" t="str">
        <f t="shared" si="512"/>
        <v>Mqtt1</v>
      </c>
      <c r="X1587" s="196" t="s">
        <v>12499</v>
      </c>
      <c r="Y1587" s="6" t="str">
        <f t="shared" si="513"/>
        <v>marpower/280000-hydraulic-sail/remote</v>
      </c>
      <c r="Z1587" s="103" t="str">
        <f t="shared" si="518"/>
        <v>$.Ind_Head_sail_Wirel_Enbl</v>
      </c>
      <c r="AA1587" s="12">
        <v>1</v>
      </c>
      <c r="AB1587" s="6" t="s">
        <v>197</v>
      </c>
      <c r="AC1587" s="12">
        <v>3031</v>
      </c>
      <c r="AJ1587" s="80"/>
      <c r="AM1587" s="114" t="str">
        <f t="shared" si="514"/>
        <v/>
      </c>
      <c r="AN1587" s="80"/>
      <c r="AO1587" s="80"/>
      <c r="AP1587" s="80"/>
      <c r="AQ1587" s="80"/>
      <c r="AR1587" s="127"/>
      <c r="AS1587" s="80"/>
      <c r="AT1587" s="7"/>
      <c r="AU1587" s="7"/>
      <c r="AV1587" s="165"/>
      <c r="AW1587" s="126" t="str">
        <f t="shared" si="515"/>
        <v/>
      </c>
      <c r="AX1587" s="137"/>
      <c r="AY1587" s="147"/>
      <c r="AZ1587" s="167"/>
      <c r="BA1587" s="167"/>
      <c r="BB1587" s="147" t="str">
        <f t="shared" si="516"/>
        <v/>
      </c>
      <c r="BC1587" s="168"/>
      <c r="BD1587" s="165"/>
      <c r="BE1587" s="165"/>
      <c r="BF1587" s="165"/>
      <c r="BG1587" s="165"/>
      <c r="BH1587" s="165"/>
      <c r="BI1587" s="165"/>
      <c r="BJ1587" s="165"/>
      <c r="BK1587" s="165"/>
      <c r="BL1587" s="165"/>
      <c r="BM1587" s="165"/>
      <c r="BN1587" s="165"/>
      <c r="BO1587" s="165"/>
      <c r="BP1587" s="165"/>
      <c r="BQ1587" s="165"/>
      <c r="BS1587" s="6"/>
      <c r="BT1587" s="11"/>
      <c r="BU1587" s="6"/>
      <c r="BV1587" s="6"/>
    </row>
    <row r="1588" spans="1:74" ht="15.75" x14ac:dyDescent="0.25">
      <c r="A1588" s="52" t="s">
        <v>11912</v>
      </c>
      <c r="B1588" s="56"/>
      <c r="C1588" s="7" t="s">
        <v>111</v>
      </c>
      <c r="D1588" s="7" t="s">
        <v>11914</v>
      </c>
      <c r="E1588" s="7"/>
      <c r="F1588" s="64"/>
      <c r="G1588" s="6"/>
      <c r="H1588" s="6"/>
      <c r="I1588" s="10" t="s">
        <v>110</v>
      </c>
      <c r="J1588" s="11" t="s">
        <v>12521</v>
      </c>
      <c r="K1588" s="194" t="s">
        <v>510</v>
      </c>
      <c r="L1588" s="176"/>
      <c r="M1588" s="176">
        <v>1000</v>
      </c>
      <c r="N1588" s="80" t="s">
        <v>11916</v>
      </c>
      <c r="O1588" s="162"/>
      <c r="P1588" s="80" t="s">
        <v>12522</v>
      </c>
      <c r="Q1588" s="80"/>
      <c r="R1588" s="80"/>
      <c r="S1588" s="163"/>
      <c r="T1588" s="213"/>
      <c r="U1588" s="162"/>
      <c r="V1588" s="164"/>
      <c r="W1588" s="12" t="str">
        <f t="shared" si="512"/>
        <v>Mqtt1</v>
      </c>
      <c r="X1588" s="196" t="s">
        <v>12499</v>
      </c>
      <c r="Y1588" s="6" t="str">
        <f t="shared" si="513"/>
        <v>marpower/280000-hydraulic-sail/remote</v>
      </c>
      <c r="Z1588" s="103" t="str">
        <f t="shared" si="518"/>
        <v>$.Ind_Main_sail_Wirel_Enbl</v>
      </c>
      <c r="AA1588" s="12">
        <v>1</v>
      </c>
      <c r="AB1588" s="6" t="s">
        <v>197</v>
      </c>
      <c r="AC1588" s="12">
        <v>3032</v>
      </c>
      <c r="AJ1588" s="80"/>
      <c r="AM1588" s="114" t="str">
        <f t="shared" si="514"/>
        <v/>
      </c>
      <c r="AN1588" s="80"/>
      <c r="AO1588" s="80"/>
      <c r="AP1588" s="80"/>
      <c r="AQ1588" s="80"/>
      <c r="AR1588" s="127"/>
      <c r="AS1588" s="80"/>
      <c r="AT1588" s="7"/>
      <c r="AU1588" s="7"/>
      <c r="AV1588" s="165"/>
      <c r="AW1588" s="126" t="str">
        <f t="shared" si="515"/>
        <v/>
      </c>
      <c r="AX1588" s="137"/>
      <c r="AY1588" s="147"/>
      <c r="AZ1588" s="167"/>
      <c r="BA1588" s="167"/>
      <c r="BB1588" s="147" t="str">
        <f t="shared" si="516"/>
        <v/>
      </c>
      <c r="BC1588" s="168"/>
      <c r="BD1588" s="165"/>
      <c r="BE1588" s="165"/>
      <c r="BF1588" s="165"/>
      <c r="BG1588" s="165"/>
      <c r="BH1588" s="165"/>
      <c r="BI1588" s="165"/>
      <c r="BJ1588" s="165"/>
      <c r="BK1588" s="165"/>
      <c r="BL1588" s="165"/>
      <c r="BM1588" s="165"/>
      <c r="BN1588" s="165"/>
      <c r="BO1588" s="165"/>
      <c r="BP1588" s="165"/>
      <c r="BQ1588" s="165"/>
      <c r="BS1588" s="6"/>
      <c r="BT1588" s="11"/>
      <c r="BU1588" s="6"/>
      <c r="BV1588" s="6"/>
    </row>
    <row r="1589" spans="1:74" ht="15.75" x14ac:dyDescent="0.25">
      <c r="A1589" s="52" t="s">
        <v>11912</v>
      </c>
      <c r="B1589" s="56"/>
      <c r="C1589" s="7" t="s">
        <v>111</v>
      </c>
      <c r="D1589" s="7" t="s">
        <v>11914</v>
      </c>
      <c r="E1589" s="7"/>
      <c r="F1589" s="64"/>
      <c r="G1589" s="6"/>
      <c r="H1589" s="6"/>
      <c r="I1589" s="10" t="s">
        <v>110</v>
      </c>
      <c r="J1589" s="11" t="s">
        <v>12523</v>
      </c>
      <c r="K1589" s="194" t="s">
        <v>510</v>
      </c>
      <c r="L1589" s="176"/>
      <c r="M1589" s="176">
        <v>1000</v>
      </c>
      <c r="N1589" s="80" t="s">
        <v>11916</v>
      </c>
      <c r="O1589" s="162"/>
      <c r="P1589" s="80" t="s">
        <v>12524</v>
      </c>
      <c r="Q1589" s="80"/>
      <c r="R1589" s="80"/>
      <c r="S1589" s="163"/>
      <c r="T1589" s="213"/>
      <c r="U1589" s="162"/>
      <c r="V1589" s="164"/>
      <c r="W1589" s="12" t="str">
        <f t="shared" si="512"/>
        <v>Mqtt1</v>
      </c>
      <c r="X1589" s="196" t="s">
        <v>12499</v>
      </c>
      <c r="Y1589" s="6" t="str">
        <f t="shared" si="513"/>
        <v>marpower/280000-hydraulic-sail/remote</v>
      </c>
      <c r="Z1589" s="103" t="str">
        <f t="shared" si="518"/>
        <v>$.Ind_Miz_sail_Wirel_eneble</v>
      </c>
      <c r="AA1589" s="12">
        <v>1</v>
      </c>
      <c r="AB1589" s="6" t="s">
        <v>197</v>
      </c>
      <c r="AC1589" s="12">
        <v>3033</v>
      </c>
      <c r="AJ1589" s="80"/>
      <c r="AM1589" s="114" t="str">
        <f t="shared" si="514"/>
        <v/>
      </c>
      <c r="AN1589" s="80"/>
      <c r="AO1589" s="80"/>
      <c r="AP1589" s="80"/>
      <c r="AQ1589" s="80"/>
      <c r="AR1589" s="127"/>
      <c r="AS1589" s="80"/>
      <c r="AT1589" s="7"/>
      <c r="AU1589" s="7"/>
      <c r="AV1589" s="165"/>
      <c r="AW1589" s="126" t="str">
        <f t="shared" si="515"/>
        <v/>
      </c>
      <c r="AX1589" s="137"/>
      <c r="AY1589" s="147"/>
      <c r="AZ1589" s="167"/>
      <c r="BA1589" s="167"/>
      <c r="BB1589" s="147" t="str">
        <f t="shared" si="516"/>
        <v/>
      </c>
      <c r="BC1589" s="168"/>
      <c r="BD1589" s="165"/>
      <c r="BE1589" s="165"/>
      <c r="BF1589" s="165"/>
      <c r="BG1589" s="165"/>
      <c r="BH1589" s="165"/>
      <c r="BI1589" s="165"/>
      <c r="BJ1589" s="165"/>
      <c r="BK1589" s="165"/>
      <c r="BL1589" s="165"/>
      <c r="BM1589" s="165"/>
      <c r="BN1589" s="165"/>
      <c r="BO1589" s="165"/>
      <c r="BP1589" s="165"/>
      <c r="BQ1589" s="165"/>
      <c r="BS1589" s="6"/>
      <c r="BT1589" s="11"/>
      <c r="BU1589" s="6"/>
      <c r="BV1589" s="6"/>
    </row>
    <row r="1590" spans="1:74" ht="15.75" x14ac:dyDescent="0.25">
      <c r="A1590" s="52" t="s">
        <v>11912</v>
      </c>
      <c r="B1590" s="56"/>
      <c r="C1590" s="7" t="s">
        <v>111</v>
      </c>
      <c r="D1590" s="7" t="s">
        <v>11914</v>
      </c>
      <c r="E1590" s="7"/>
      <c r="F1590" s="64"/>
      <c r="G1590" s="6"/>
      <c r="H1590" s="6"/>
      <c r="I1590" s="10" t="s">
        <v>110</v>
      </c>
      <c r="J1590" s="11" t="s">
        <v>12525</v>
      </c>
      <c r="K1590" s="194" t="s">
        <v>510</v>
      </c>
      <c r="L1590" s="176"/>
      <c r="M1590" s="176">
        <v>1000</v>
      </c>
      <c r="N1590" s="80" t="s">
        <v>11916</v>
      </c>
      <c r="O1590" s="162"/>
      <c r="P1590" s="80" t="s">
        <v>12526</v>
      </c>
      <c r="Q1590" s="80"/>
      <c r="R1590" s="80"/>
      <c r="S1590" s="163"/>
      <c r="T1590" s="213"/>
      <c r="U1590" s="162"/>
      <c r="V1590" s="164"/>
      <c r="W1590" s="12" t="str">
        <f t="shared" si="512"/>
        <v>Mqtt1</v>
      </c>
      <c r="X1590" s="196" t="s">
        <v>12499</v>
      </c>
      <c r="Y1590" s="6" t="str">
        <f t="shared" si="513"/>
        <v>marpower/280000-hydraulic-sail/remote</v>
      </c>
      <c r="Z1590" s="103" t="str">
        <f t="shared" si="518"/>
        <v>$.Ind_Sail_Stor_Drum_Wirel_eneble</v>
      </c>
      <c r="AA1590" s="12">
        <v>1</v>
      </c>
      <c r="AB1590" s="6" t="s">
        <v>197</v>
      </c>
      <c r="AC1590" s="12">
        <v>3035</v>
      </c>
      <c r="AJ1590" s="80"/>
      <c r="AM1590" s="114" t="str">
        <f t="shared" si="514"/>
        <v/>
      </c>
      <c r="AN1590" s="80"/>
      <c r="AO1590" s="80"/>
      <c r="AP1590" s="80"/>
      <c r="AQ1590" s="80"/>
      <c r="AR1590" s="127"/>
      <c r="AS1590" s="80"/>
      <c r="AT1590" s="7"/>
      <c r="AU1590" s="7"/>
      <c r="AV1590" s="165"/>
      <c r="AW1590" s="126" t="str">
        <f t="shared" si="515"/>
        <v/>
      </c>
      <c r="AX1590" s="137"/>
      <c r="AY1590" s="147"/>
      <c r="AZ1590" s="167"/>
      <c r="BA1590" s="167"/>
      <c r="BB1590" s="147" t="str">
        <f t="shared" si="516"/>
        <v/>
      </c>
      <c r="BC1590" s="168"/>
      <c r="BD1590" s="165"/>
      <c r="BE1590" s="165"/>
      <c r="BF1590" s="165"/>
      <c r="BG1590" s="165"/>
      <c r="BH1590" s="165"/>
      <c r="BI1590" s="165"/>
      <c r="BJ1590" s="165"/>
      <c r="BK1590" s="165"/>
      <c r="BL1590" s="165"/>
      <c r="BM1590" s="165"/>
      <c r="BN1590" s="165"/>
      <c r="BO1590" s="165"/>
      <c r="BP1590" s="165"/>
      <c r="BQ1590" s="165"/>
      <c r="BS1590" s="6"/>
      <c r="BT1590" s="11"/>
      <c r="BU1590" s="6"/>
      <c r="BV1590" s="6"/>
    </row>
    <row r="1591" spans="1:74" ht="15.75" x14ac:dyDescent="0.25">
      <c r="A1591" s="52" t="s">
        <v>11912</v>
      </c>
      <c r="B1591" s="56"/>
      <c r="C1591" s="7" t="s">
        <v>111</v>
      </c>
      <c r="D1591" s="7" t="s">
        <v>11914</v>
      </c>
      <c r="E1591" s="7"/>
      <c r="F1591" s="64"/>
      <c r="G1591" s="6"/>
      <c r="H1591" s="6"/>
      <c r="I1591" s="10" t="s">
        <v>110</v>
      </c>
      <c r="J1591" s="11" t="s">
        <v>12527</v>
      </c>
      <c r="K1591" s="194" t="s">
        <v>510</v>
      </c>
      <c r="L1591" s="176"/>
      <c r="M1591" s="176">
        <v>1000</v>
      </c>
      <c r="N1591" s="80" t="s">
        <v>11916</v>
      </c>
      <c r="O1591" s="162"/>
      <c r="P1591" s="80" t="s">
        <v>12528</v>
      </c>
      <c r="Q1591" s="80"/>
      <c r="R1591" s="80"/>
      <c r="S1591" s="163"/>
      <c r="T1591" s="213"/>
      <c r="U1591" s="162"/>
      <c r="V1591" s="164"/>
      <c r="W1591" s="12" t="str">
        <f t="shared" si="512"/>
        <v>Mqtt1</v>
      </c>
      <c r="X1591" s="196" t="s">
        <v>12499</v>
      </c>
      <c r="Y1591" s="6" t="str">
        <f t="shared" si="513"/>
        <v>marpower/280000-hydraulic-sail/remote</v>
      </c>
      <c r="Z1591" s="103" t="str">
        <f t="shared" si="518"/>
        <v>$.Ind_Anch_Wirel_eneble</v>
      </c>
      <c r="AA1591" s="12">
        <v>1</v>
      </c>
      <c r="AB1591" s="6" t="s">
        <v>197</v>
      </c>
      <c r="AC1591" s="12">
        <v>3038</v>
      </c>
      <c r="AJ1591" s="80"/>
      <c r="AM1591" s="114" t="str">
        <f t="shared" si="514"/>
        <v/>
      </c>
      <c r="AN1591" s="80"/>
      <c r="AO1591" s="80"/>
      <c r="AP1591" s="80"/>
      <c r="AQ1591" s="80"/>
      <c r="AR1591" s="127"/>
      <c r="AS1591" s="80"/>
      <c r="AT1591" s="7"/>
      <c r="AU1591" s="7"/>
      <c r="AV1591" s="165"/>
      <c r="AW1591" s="126" t="str">
        <f t="shared" si="515"/>
        <v/>
      </c>
      <c r="AX1591" s="137"/>
      <c r="AY1591" s="147"/>
      <c r="AZ1591" s="167"/>
      <c r="BA1591" s="167"/>
      <c r="BB1591" s="147" t="str">
        <f t="shared" si="516"/>
        <v/>
      </c>
      <c r="BC1591" s="168"/>
      <c r="BD1591" s="165"/>
      <c r="BE1591" s="165"/>
      <c r="BF1591" s="165"/>
      <c r="BG1591" s="165"/>
      <c r="BH1591" s="165"/>
      <c r="BI1591" s="165"/>
      <c r="BJ1591" s="165"/>
      <c r="BK1591" s="165"/>
      <c r="BL1591" s="165"/>
      <c r="BM1591" s="165"/>
      <c r="BN1591" s="165"/>
      <c r="BO1591" s="165"/>
      <c r="BP1591" s="165"/>
      <c r="BQ1591" s="165"/>
      <c r="BS1591" s="6"/>
      <c r="BT1591" s="11"/>
      <c r="BU1591" s="6"/>
      <c r="BV1591" s="6"/>
    </row>
    <row r="1592" spans="1:74" ht="15.75" x14ac:dyDescent="0.25">
      <c r="A1592" s="52" t="s">
        <v>11912</v>
      </c>
      <c r="B1592" s="56"/>
      <c r="C1592" s="7" t="s">
        <v>111</v>
      </c>
      <c r="D1592" s="7" t="s">
        <v>11914</v>
      </c>
      <c r="E1592" s="7"/>
      <c r="F1592" s="64"/>
      <c r="G1592" s="6"/>
      <c r="H1592" s="6"/>
      <c r="I1592" s="10" t="s">
        <v>110</v>
      </c>
      <c r="J1592" s="11" t="s">
        <v>12529</v>
      </c>
      <c r="K1592" s="194" t="s">
        <v>510</v>
      </c>
      <c r="L1592" s="176"/>
      <c r="M1592" s="176">
        <v>1000</v>
      </c>
      <c r="N1592" s="80" t="s">
        <v>11916</v>
      </c>
      <c r="O1592" s="162"/>
      <c r="P1592" s="80" t="s">
        <v>12530</v>
      </c>
      <c r="Q1592" s="80"/>
      <c r="R1592" s="80"/>
      <c r="S1592" s="163"/>
      <c r="T1592" s="213"/>
      <c r="U1592" s="162"/>
      <c r="V1592" s="164"/>
      <c r="W1592" s="12" t="str">
        <f t="shared" si="512"/>
        <v>Mqtt1</v>
      </c>
      <c r="X1592" s="196" t="s">
        <v>12499</v>
      </c>
      <c r="Y1592" s="6" t="str">
        <f t="shared" si="513"/>
        <v>marpower/280000-hydraulic-sail/remote</v>
      </c>
      <c r="Z1592" s="103" t="str">
        <f t="shared" si="518"/>
        <v>$.Ind_Crows_nest_Wirel_eneble</v>
      </c>
      <c r="AA1592" s="12">
        <v>1</v>
      </c>
      <c r="AB1592" s="6" t="s">
        <v>197</v>
      </c>
      <c r="AC1592" s="12">
        <v>3039</v>
      </c>
      <c r="AJ1592" s="80"/>
      <c r="AM1592" s="114" t="str">
        <f t="shared" si="514"/>
        <v/>
      </c>
      <c r="AN1592" s="80"/>
      <c r="AO1592" s="80"/>
      <c r="AP1592" s="80"/>
      <c r="AQ1592" s="80"/>
      <c r="AR1592" s="127"/>
      <c r="AS1592" s="80"/>
      <c r="AT1592" s="7"/>
      <c r="AU1592" s="7"/>
      <c r="AV1592" s="165"/>
      <c r="AW1592" s="126" t="str">
        <f t="shared" si="515"/>
        <v/>
      </c>
      <c r="AX1592" s="137"/>
      <c r="AY1592" s="147"/>
      <c r="AZ1592" s="167"/>
      <c r="BA1592" s="167"/>
      <c r="BB1592" s="147" t="str">
        <f t="shared" si="516"/>
        <v/>
      </c>
      <c r="BC1592" s="168"/>
      <c r="BD1592" s="165"/>
      <c r="BE1592" s="165"/>
      <c r="BF1592" s="165"/>
      <c r="BG1592" s="165"/>
      <c r="BH1592" s="165"/>
      <c r="BI1592" s="165"/>
      <c r="BJ1592" s="165"/>
      <c r="BK1592" s="165"/>
      <c r="BL1592" s="165"/>
      <c r="BM1592" s="165"/>
      <c r="BN1592" s="165"/>
      <c r="BO1592" s="165"/>
      <c r="BP1592" s="165"/>
      <c r="BQ1592" s="165"/>
      <c r="BS1592" s="6"/>
      <c r="BT1592" s="11"/>
      <c r="BU1592" s="6"/>
      <c r="BV1592" s="6"/>
    </row>
    <row r="1593" spans="1:74" ht="15.75" x14ac:dyDescent="0.25">
      <c r="A1593" s="52" t="s">
        <v>11912</v>
      </c>
      <c r="B1593" s="56"/>
      <c r="C1593" s="7" t="s">
        <v>111</v>
      </c>
      <c r="D1593" s="7" t="s">
        <v>11914</v>
      </c>
      <c r="E1593" s="7"/>
      <c r="F1593" s="64"/>
      <c r="G1593" s="6"/>
      <c r="H1593" s="6"/>
      <c r="I1593" s="10" t="s">
        <v>110</v>
      </c>
      <c r="J1593" s="11" t="s">
        <v>12531</v>
      </c>
      <c r="K1593" s="194" t="s">
        <v>510</v>
      </c>
      <c r="L1593" s="176"/>
      <c r="M1593" s="176">
        <v>1000</v>
      </c>
      <c r="N1593" s="80" t="s">
        <v>11916</v>
      </c>
      <c r="O1593" s="162"/>
      <c r="P1593" s="80" t="s">
        <v>12532</v>
      </c>
      <c r="Q1593" s="80"/>
      <c r="R1593" s="80"/>
      <c r="S1593" s="163"/>
      <c r="T1593" s="213"/>
      <c r="U1593" s="162"/>
      <c r="V1593" s="164"/>
      <c r="W1593" s="12" t="str">
        <f t="shared" si="512"/>
        <v>Mqtt1</v>
      </c>
      <c r="X1593" s="196" t="s">
        <v>12499</v>
      </c>
      <c r="Y1593" s="6" t="str">
        <f t="shared" si="513"/>
        <v>marpower/280000-hydraulic-sail/remote</v>
      </c>
      <c r="Z1593" s="103" t="str">
        <f t="shared" si="518"/>
        <v>$.Ind_Spare_1_sail_Wirel_Enbl</v>
      </c>
      <c r="AA1593" s="12">
        <v>1</v>
      </c>
      <c r="AB1593" s="6" t="s">
        <v>197</v>
      </c>
      <c r="AC1593" s="12">
        <v>3040</v>
      </c>
      <c r="AJ1593" s="80"/>
      <c r="AM1593" s="114" t="str">
        <f t="shared" si="514"/>
        <v/>
      </c>
      <c r="AN1593" s="80"/>
      <c r="AO1593" s="80"/>
      <c r="AP1593" s="80"/>
      <c r="AQ1593" s="80"/>
      <c r="AR1593" s="127"/>
      <c r="AS1593" s="80"/>
      <c r="AT1593" s="7"/>
      <c r="AU1593" s="7"/>
      <c r="AV1593" s="165"/>
      <c r="AW1593" s="126" t="str">
        <f t="shared" si="515"/>
        <v/>
      </c>
      <c r="AX1593" s="137"/>
      <c r="AY1593" s="147"/>
      <c r="AZ1593" s="167"/>
      <c r="BA1593" s="167"/>
      <c r="BB1593" s="147" t="str">
        <f t="shared" si="516"/>
        <v/>
      </c>
      <c r="BC1593" s="168"/>
      <c r="BD1593" s="165"/>
      <c r="BE1593" s="165"/>
      <c r="BF1593" s="165"/>
      <c r="BG1593" s="165"/>
      <c r="BH1593" s="165"/>
      <c r="BI1593" s="165"/>
      <c r="BJ1593" s="165"/>
      <c r="BK1593" s="165"/>
      <c r="BL1593" s="165"/>
      <c r="BM1593" s="165"/>
      <c r="BN1593" s="165"/>
      <c r="BO1593" s="165"/>
      <c r="BP1593" s="165"/>
      <c r="BQ1593" s="165"/>
      <c r="BS1593" s="6"/>
      <c r="BT1593" s="11"/>
      <c r="BU1593" s="6"/>
      <c r="BV1593" s="6"/>
    </row>
    <row r="1594" spans="1:74" ht="15.75" x14ac:dyDescent="0.25">
      <c r="A1594" s="52" t="s">
        <v>11912</v>
      </c>
      <c r="B1594" s="56"/>
      <c r="C1594" s="7" t="s">
        <v>111</v>
      </c>
      <c r="D1594" s="7" t="s">
        <v>11914</v>
      </c>
      <c r="E1594" s="7"/>
      <c r="F1594" s="64"/>
      <c r="G1594" s="6"/>
      <c r="H1594" s="6"/>
      <c r="I1594" s="10" t="s">
        <v>110</v>
      </c>
      <c r="J1594" s="11" t="s">
        <v>12533</v>
      </c>
      <c r="K1594" s="194" t="s">
        <v>510</v>
      </c>
      <c r="L1594" s="176"/>
      <c r="M1594" s="176">
        <v>1000</v>
      </c>
      <c r="N1594" s="80" t="s">
        <v>11916</v>
      </c>
      <c r="O1594" s="162"/>
      <c r="P1594" s="80" t="s">
        <v>12534</v>
      </c>
      <c r="Q1594" s="80"/>
      <c r="R1594" s="80"/>
      <c r="S1594" s="163"/>
      <c r="T1594" s="213"/>
      <c r="U1594" s="162"/>
      <c r="V1594" s="164"/>
      <c r="W1594" s="12" t="str">
        <f t="shared" si="512"/>
        <v>Mqtt1</v>
      </c>
      <c r="X1594" s="196" t="s">
        <v>12499</v>
      </c>
      <c r="Y1594" s="6" t="str">
        <f t="shared" si="513"/>
        <v>marpower/280000-hydraulic-sail/remote</v>
      </c>
      <c r="Z1594" s="103" t="str">
        <f t="shared" si="518"/>
        <v>$.Ind_Spare_2_sail_Wirel_Enbl</v>
      </c>
      <c r="AA1594" s="12">
        <v>1</v>
      </c>
      <c r="AB1594" s="6" t="s">
        <v>197</v>
      </c>
      <c r="AC1594" s="12">
        <v>3041</v>
      </c>
      <c r="AJ1594" s="80"/>
      <c r="AM1594" s="114" t="str">
        <f t="shared" si="514"/>
        <v/>
      </c>
      <c r="AN1594" s="80"/>
      <c r="AO1594" s="80"/>
      <c r="AP1594" s="80"/>
      <c r="AQ1594" s="80"/>
      <c r="AR1594" s="127"/>
      <c r="AS1594" s="80"/>
      <c r="AT1594" s="7"/>
      <c r="AU1594" s="7"/>
      <c r="AV1594" s="165"/>
      <c r="AW1594" s="126" t="str">
        <f t="shared" si="515"/>
        <v/>
      </c>
      <c r="AX1594" s="137"/>
      <c r="AY1594" s="147"/>
      <c r="AZ1594" s="167"/>
      <c r="BA1594" s="167"/>
      <c r="BB1594" s="147" t="str">
        <f t="shared" si="516"/>
        <v/>
      </c>
      <c r="BC1594" s="168"/>
      <c r="BD1594" s="165"/>
      <c r="BE1594" s="165"/>
      <c r="BF1594" s="165"/>
      <c r="BG1594" s="165"/>
      <c r="BH1594" s="165"/>
      <c r="BI1594" s="165"/>
      <c r="BJ1594" s="165"/>
      <c r="BK1594" s="165"/>
      <c r="BL1594" s="165"/>
      <c r="BM1594" s="165"/>
      <c r="BN1594" s="165"/>
      <c r="BO1594" s="165"/>
      <c r="BP1594" s="165"/>
      <c r="BQ1594" s="165"/>
      <c r="BS1594" s="6"/>
      <c r="BT1594" s="11"/>
      <c r="BU1594" s="6"/>
      <c r="BV1594" s="6"/>
    </row>
    <row r="1595" spans="1:74" ht="15.75" x14ac:dyDescent="0.25">
      <c r="A1595" s="52" t="s">
        <v>11912</v>
      </c>
      <c r="B1595" s="56"/>
      <c r="C1595" s="7" t="s">
        <v>111</v>
      </c>
      <c r="D1595" s="7" t="s">
        <v>11914</v>
      </c>
      <c r="E1595" s="7"/>
      <c r="F1595" s="64"/>
      <c r="G1595" s="6"/>
      <c r="H1595" s="6"/>
      <c r="I1595" s="10" t="s">
        <v>110</v>
      </c>
      <c r="J1595" s="11" t="s">
        <v>12535</v>
      </c>
      <c r="K1595" s="194" t="s">
        <v>510</v>
      </c>
      <c r="L1595" s="176"/>
      <c r="M1595" s="176">
        <v>1000</v>
      </c>
      <c r="N1595" s="80" t="s">
        <v>11916</v>
      </c>
      <c r="O1595" s="162"/>
      <c r="P1595" s="80" t="s">
        <v>12536</v>
      </c>
      <c r="Q1595" s="80"/>
      <c r="R1595" s="80"/>
      <c r="S1595" s="163"/>
      <c r="T1595" s="213"/>
      <c r="U1595" s="162"/>
      <c r="V1595" s="164"/>
      <c r="W1595" s="12" t="str">
        <f t="shared" si="512"/>
        <v>Mqtt1</v>
      </c>
      <c r="X1595" s="196" t="s">
        <v>12499</v>
      </c>
      <c r="Y1595" s="6" t="str">
        <f t="shared" si="513"/>
        <v>marpower/280000-hydraulic-sail/remote</v>
      </c>
      <c r="Z1595" s="103" t="str">
        <f t="shared" si="518"/>
        <v>$.Ind_Spare_3_sail_Wirel_Enbl</v>
      </c>
      <c r="AA1595" s="12">
        <v>1</v>
      </c>
      <c r="AB1595" s="6" t="s">
        <v>197</v>
      </c>
      <c r="AC1595" s="12">
        <v>3042</v>
      </c>
      <c r="AJ1595" s="80"/>
      <c r="AM1595" s="114" t="str">
        <f t="shared" si="514"/>
        <v/>
      </c>
      <c r="AN1595" s="80"/>
      <c r="AO1595" s="80"/>
      <c r="AP1595" s="80"/>
      <c r="AQ1595" s="80"/>
      <c r="AR1595" s="127"/>
      <c r="AS1595" s="80"/>
      <c r="AT1595" s="7"/>
      <c r="AU1595" s="7"/>
      <c r="AV1595" s="165"/>
      <c r="AW1595" s="126" t="str">
        <f t="shared" si="515"/>
        <v/>
      </c>
      <c r="AX1595" s="137"/>
      <c r="AY1595" s="147"/>
      <c r="AZ1595" s="167"/>
      <c r="BA1595" s="167"/>
      <c r="BB1595" s="147" t="str">
        <f t="shared" si="516"/>
        <v/>
      </c>
      <c r="BC1595" s="168"/>
      <c r="BD1595" s="165"/>
      <c r="BE1595" s="165"/>
      <c r="BF1595" s="165"/>
      <c r="BG1595" s="165"/>
      <c r="BH1595" s="165"/>
      <c r="BI1595" s="165"/>
      <c r="BJ1595" s="165"/>
      <c r="BK1595" s="165"/>
      <c r="BL1595" s="165"/>
      <c r="BM1595" s="165"/>
      <c r="BN1595" s="165"/>
      <c r="BO1595" s="165"/>
      <c r="BP1595" s="165"/>
      <c r="BQ1595" s="165"/>
      <c r="BS1595" s="6"/>
      <c r="BT1595" s="11"/>
      <c r="BU1595" s="6"/>
      <c r="BV1595" s="6"/>
    </row>
    <row r="1596" spans="1:74" ht="15.75" x14ac:dyDescent="0.25">
      <c r="A1596" s="52" t="s">
        <v>11912</v>
      </c>
      <c r="B1596" s="56"/>
      <c r="C1596" s="7" t="s">
        <v>111</v>
      </c>
      <c r="D1596" s="7" t="s">
        <v>11914</v>
      </c>
      <c r="E1596" s="7"/>
      <c r="F1596" s="64"/>
      <c r="G1596" s="6"/>
      <c r="H1596" s="6"/>
      <c r="I1596" s="10" t="s">
        <v>110</v>
      </c>
      <c r="J1596" s="11" t="s">
        <v>12537</v>
      </c>
      <c r="K1596" s="194" t="s">
        <v>510</v>
      </c>
      <c r="L1596" s="176"/>
      <c r="M1596" s="176">
        <v>1000</v>
      </c>
      <c r="N1596" s="80" t="s">
        <v>11916</v>
      </c>
      <c r="O1596" s="162"/>
      <c r="P1596" s="80" t="s">
        <v>12538</v>
      </c>
      <c r="Q1596" s="80"/>
      <c r="R1596" s="80"/>
      <c r="S1596" s="163"/>
      <c r="T1596" s="213"/>
      <c r="U1596" s="162"/>
      <c r="V1596" s="164"/>
      <c r="W1596" s="12" t="str">
        <f t="shared" si="512"/>
        <v>Mqtt1</v>
      </c>
      <c r="X1596" s="196"/>
      <c r="Y1596" s="6" t="str">
        <f t="shared" si="513"/>
        <v>marpower/280000-hydraulic-sail</v>
      </c>
      <c r="Z1596" s="103" t="str">
        <f t="shared" ref="Z1596" si="519">IF(COUNTIF(N1596,"spare"),"","$."&amp;_xlfn.REGEXREPLACE(IF(X1596="",J1596,_xlfn.REGEXREPLACE(J1596,".*_","")),"\.","_"))</f>
        <v>$.Fifi_pump_Run</v>
      </c>
      <c r="AA1596" s="12">
        <v>1</v>
      </c>
      <c r="AB1596" s="6" t="s">
        <v>197</v>
      </c>
      <c r="AC1596" s="12">
        <v>3050</v>
      </c>
      <c r="AJ1596" s="80"/>
      <c r="AM1596" s="114" t="str">
        <f t="shared" si="514"/>
        <v/>
      </c>
      <c r="AN1596" s="80"/>
      <c r="AO1596" s="80"/>
      <c r="AP1596" s="80"/>
      <c r="AQ1596" s="80"/>
      <c r="AR1596" s="127"/>
      <c r="AS1596" s="80"/>
      <c r="AT1596" s="7"/>
      <c r="AU1596" s="7"/>
      <c r="AV1596" s="165"/>
      <c r="AW1596" s="126" t="str">
        <f t="shared" si="515"/>
        <v/>
      </c>
      <c r="AX1596" s="137"/>
      <c r="AY1596" s="147"/>
      <c r="AZ1596" s="167"/>
      <c r="BA1596" s="167"/>
      <c r="BB1596" s="147" t="str">
        <f t="shared" si="516"/>
        <v/>
      </c>
      <c r="BC1596" s="168"/>
      <c r="BD1596" s="165"/>
      <c r="BE1596" s="165"/>
      <c r="BF1596" s="165"/>
      <c r="BG1596" s="165"/>
      <c r="BH1596" s="165"/>
      <c r="BI1596" s="165"/>
      <c r="BJ1596" s="165"/>
      <c r="BK1596" s="165"/>
      <c r="BL1596" s="165"/>
      <c r="BM1596" s="165"/>
      <c r="BN1596" s="165"/>
      <c r="BO1596" s="165"/>
      <c r="BP1596" s="165"/>
      <c r="BQ1596" s="165"/>
      <c r="BS1596" s="6"/>
      <c r="BT1596" s="11"/>
      <c r="BU1596" s="6"/>
      <c r="BV1596" s="6"/>
    </row>
    <row r="1597" spans="1:74" ht="15.75" x14ac:dyDescent="0.25">
      <c r="A1597" s="52" t="s">
        <v>11912</v>
      </c>
      <c r="B1597" s="56"/>
      <c r="C1597" s="7" t="s">
        <v>111</v>
      </c>
      <c r="D1597" s="7" t="s">
        <v>11914</v>
      </c>
      <c r="E1597" s="7"/>
      <c r="F1597" s="64"/>
      <c r="G1597" s="6"/>
      <c r="H1597" s="6"/>
      <c r="I1597" s="10" t="s">
        <v>110</v>
      </c>
      <c r="J1597" s="11" t="s">
        <v>12539</v>
      </c>
      <c r="K1597" s="194" t="s">
        <v>510</v>
      </c>
      <c r="L1597" s="176"/>
      <c r="M1597" s="176">
        <v>1000</v>
      </c>
      <c r="N1597" s="80" t="s">
        <v>11916</v>
      </c>
      <c r="O1597" s="162"/>
      <c r="P1597" s="80" t="s">
        <v>12540</v>
      </c>
      <c r="Q1597" s="80"/>
      <c r="R1597" s="80"/>
      <c r="S1597" s="163"/>
      <c r="T1597" s="213"/>
      <c r="U1597" s="162"/>
      <c r="V1597" s="164"/>
      <c r="W1597" s="12" t="str">
        <f t="shared" si="512"/>
        <v>Mqtt1</v>
      </c>
      <c r="X1597" s="196" t="s">
        <v>12499</v>
      </c>
      <c r="Y1597" s="6" t="str">
        <f t="shared" si="513"/>
        <v>marpower/280000-hydraulic-sail/remote</v>
      </c>
      <c r="Z1597" s="103" t="str">
        <f t="shared" ref="Z1597:Z1606" si="520">IF(COUNTIF(N1597,"spare"),"","$."&amp;_xlfn.REGEXREPLACE(IF(X1597="",J1597,_xlfn.REGEXREPLACE(_xlfn.REGEXREPLACE(J1597,"(_(E|e)xt)?",""),"Rem_","")),"\.","_"))</f>
        <v>$.Maintenance_Wirel_Run</v>
      </c>
      <c r="AA1597" s="12">
        <v>1</v>
      </c>
      <c r="AB1597" s="6" t="s">
        <v>197</v>
      </c>
      <c r="AC1597" s="12">
        <v>3130</v>
      </c>
      <c r="AJ1597" s="80"/>
      <c r="AM1597" s="114" t="str">
        <f t="shared" si="514"/>
        <v/>
      </c>
      <c r="AN1597" s="80"/>
      <c r="AO1597" s="80"/>
      <c r="AP1597" s="80"/>
      <c r="AQ1597" s="80"/>
      <c r="AR1597" s="127"/>
      <c r="AS1597" s="80"/>
      <c r="AT1597" s="7"/>
      <c r="AU1597" s="7"/>
      <c r="AV1597" s="165"/>
      <c r="AW1597" s="126" t="str">
        <f t="shared" si="515"/>
        <v/>
      </c>
      <c r="AX1597" s="137"/>
      <c r="AY1597" s="147"/>
      <c r="AZ1597" s="167"/>
      <c r="BA1597" s="167"/>
      <c r="BB1597" s="147" t="str">
        <f t="shared" si="516"/>
        <v/>
      </c>
      <c r="BC1597" s="168"/>
      <c r="BD1597" s="165"/>
      <c r="BE1597" s="165"/>
      <c r="BF1597" s="165"/>
      <c r="BG1597" s="165"/>
      <c r="BH1597" s="165"/>
      <c r="BI1597" s="165"/>
      <c r="BJ1597" s="165"/>
      <c r="BK1597" s="165"/>
      <c r="BL1597" s="165"/>
      <c r="BM1597" s="165"/>
      <c r="BN1597" s="165"/>
      <c r="BO1597" s="165"/>
      <c r="BP1597" s="165"/>
      <c r="BQ1597" s="165"/>
      <c r="BS1597" s="6"/>
      <c r="BT1597" s="11"/>
      <c r="BU1597" s="6"/>
      <c r="BV1597" s="6"/>
    </row>
    <row r="1598" spans="1:74" ht="15.75" x14ac:dyDescent="0.25">
      <c r="A1598" s="52" t="s">
        <v>11912</v>
      </c>
      <c r="B1598" s="56"/>
      <c r="C1598" s="7" t="s">
        <v>111</v>
      </c>
      <c r="D1598" s="7" t="s">
        <v>11914</v>
      </c>
      <c r="E1598" s="7"/>
      <c r="F1598" s="64"/>
      <c r="G1598" s="6"/>
      <c r="H1598" s="6"/>
      <c r="I1598" s="10" t="s">
        <v>110</v>
      </c>
      <c r="J1598" s="11" t="s">
        <v>12541</v>
      </c>
      <c r="K1598" s="194" t="s">
        <v>510</v>
      </c>
      <c r="L1598" s="176"/>
      <c r="M1598" s="176">
        <v>1000</v>
      </c>
      <c r="N1598" s="80" t="s">
        <v>11916</v>
      </c>
      <c r="O1598" s="162"/>
      <c r="P1598" s="80" t="s">
        <v>12542</v>
      </c>
      <c r="Q1598" s="80"/>
      <c r="R1598" s="80"/>
      <c r="S1598" s="163"/>
      <c r="T1598" s="213"/>
      <c r="U1598" s="162"/>
      <c r="V1598" s="164"/>
      <c r="W1598" s="12" t="str">
        <f t="shared" si="512"/>
        <v>Mqtt1</v>
      </c>
      <c r="X1598" s="196" t="s">
        <v>12499</v>
      </c>
      <c r="Y1598" s="6" t="str">
        <f t="shared" si="513"/>
        <v>marpower/280000-hydraulic-sail/remote</v>
      </c>
      <c r="Z1598" s="103" t="str">
        <f t="shared" si="520"/>
        <v>$.Head_sail_Wirel_Run</v>
      </c>
      <c r="AA1598" s="12">
        <v>1</v>
      </c>
      <c r="AB1598" s="6" t="s">
        <v>197</v>
      </c>
      <c r="AC1598" s="12">
        <v>3131</v>
      </c>
      <c r="AJ1598" s="80"/>
      <c r="AM1598" s="114" t="str">
        <f t="shared" si="514"/>
        <v/>
      </c>
      <c r="AN1598" s="80"/>
      <c r="AO1598" s="80"/>
      <c r="AP1598" s="80"/>
      <c r="AQ1598" s="80"/>
      <c r="AR1598" s="127"/>
      <c r="AS1598" s="80"/>
      <c r="AT1598" s="7"/>
      <c r="AU1598" s="7"/>
      <c r="AV1598" s="165"/>
      <c r="AW1598" s="126" t="str">
        <f t="shared" si="515"/>
        <v/>
      </c>
      <c r="AX1598" s="137"/>
      <c r="AY1598" s="147"/>
      <c r="AZ1598" s="167"/>
      <c r="BA1598" s="167"/>
      <c r="BB1598" s="147" t="str">
        <f t="shared" si="516"/>
        <v/>
      </c>
      <c r="BC1598" s="168"/>
      <c r="BD1598" s="165"/>
      <c r="BE1598" s="165"/>
      <c r="BF1598" s="165"/>
      <c r="BG1598" s="165"/>
      <c r="BH1598" s="165"/>
      <c r="BI1598" s="165"/>
      <c r="BJ1598" s="165"/>
      <c r="BK1598" s="165"/>
      <c r="BL1598" s="165"/>
      <c r="BM1598" s="165"/>
      <c r="BN1598" s="165"/>
      <c r="BO1598" s="165"/>
      <c r="BP1598" s="165"/>
      <c r="BQ1598" s="165"/>
      <c r="BS1598" s="6"/>
      <c r="BT1598" s="11"/>
      <c r="BU1598" s="6"/>
      <c r="BV1598" s="6"/>
    </row>
    <row r="1599" spans="1:74" ht="15.75" x14ac:dyDescent="0.25">
      <c r="A1599" s="52" t="s">
        <v>11912</v>
      </c>
      <c r="B1599" s="56"/>
      <c r="C1599" s="7" t="s">
        <v>111</v>
      </c>
      <c r="D1599" s="7" t="s">
        <v>11914</v>
      </c>
      <c r="E1599" s="7"/>
      <c r="F1599" s="64"/>
      <c r="G1599" s="6"/>
      <c r="H1599" s="6"/>
      <c r="I1599" s="10" t="s">
        <v>110</v>
      </c>
      <c r="J1599" s="11" t="s">
        <v>12543</v>
      </c>
      <c r="K1599" s="194" t="s">
        <v>510</v>
      </c>
      <c r="L1599" s="176"/>
      <c r="M1599" s="176">
        <v>1000</v>
      </c>
      <c r="N1599" s="80" t="s">
        <v>11916</v>
      </c>
      <c r="O1599" s="162"/>
      <c r="P1599" s="80" t="s">
        <v>12544</v>
      </c>
      <c r="Q1599" s="80"/>
      <c r="R1599" s="80"/>
      <c r="S1599" s="163"/>
      <c r="T1599" s="213"/>
      <c r="U1599" s="162"/>
      <c r="V1599" s="164"/>
      <c r="W1599" s="12" t="str">
        <f t="shared" si="512"/>
        <v>Mqtt1</v>
      </c>
      <c r="X1599" s="196" t="s">
        <v>12499</v>
      </c>
      <c r="Y1599" s="6" t="str">
        <f t="shared" si="513"/>
        <v>marpower/280000-hydraulic-sail/remote</v>
      </c>
      <c r="Z1599" s="103" t="str">
        <f t="shared" si="520"/>
        <v>$.Main_sail_Wirel_Run</v>
      </c>
      <c r="AA1599" s="12">
        <v>1</v>
      </c>
      <c r="AB1599" s="6" t="s">
        <v>197</v>
      </c>
      <c r="AC1599" s="12">
        <v>3132</v>
      </c>
      <c r="AJ1599" s="80"/>
      <c r="AM1599" s="114" t="str">
        <f t="shared" si="514"/>
        <v/>
      </c>
      <c r="AN1599" s="80"/>
      <c r="AO1599" s="80"/>
      <c r="AP1599" s="80"/>
      <c r="AQ1599" s="80"/>
      <c r="AR1599" s="127"/>
      <c r="AS1599" s="80"/>
      <c r="AT1599" s="7"/>
      <c r="AU1599" s="7"/>
      <c r="AV1599" s="165"/>
      <c r="AW1599" s="126" t="str">
        <f t="shared" si="515"/>
        <v/>
      </c>
      <c r="AX1599" s="137"/>
      <c r="AY1599" s="147"/>
      <c r="AZ1599" s="167"/>
      <c r="BA1599" s="167"/>
      <c r="BB1599" s="147" t="str">
        <f t="shared" si="516"/>
        <v/>
      </c>
      <c r="BC1599" s="168"/>
      <c r="BD1599" s="165"/>
      <c r="BE1599" s="165"/>
      <c r="BF1599" s="165"/>
      <c r="BG1599" s="165"/>
      <c r="BH1599" s="165"/>
      <c r="BI1599" s="165"/>
      <c r="BJ1599" s="165"/>
      <c r="BK1599" s="165"/>
      <c r="BL1599" s="165"/>
      <c r="BM1599" s="165"/>
      <c r="BN1599" s="165"/>
      <c r="BO1599" s="165"/>
      <c r="BP1599" s="165"/>
      <c r="BQ1599" s="165"/>
      <c r="BS1599" s="6"/>
      <c r="BT1599" s="11"/>
      <c r="BU1599" s="6"/>
      <c r="BV1599" s="6"/>
    </row>
    <row r="1600" spans="1:74" ht="15.75" x14ac:dyDescent="0.25">
      <c r="A1600" s="52" t="s">
        <v>11912</v>
      </c>
      <c r="B1600" s="56"/>
      <c r="C1600" s="7" t="s">
        <v>111</v>
      </c>
      <c r="D1600" s="7" t="s">
        <v>11914</v>
      </c>
      <c r="E1600" s="7"/>
      <c r="F1600" s="64"/>
      <c r="G1600" s="6"/>
      <c r="H1600" s="6"/>
      <c r="I1600" s="10" t="s">
        <v>110</v>
      </c>
      <c r="J1600" s="11" t="s">
        <v>12545</v>
      </c>
      <c r="K1600" s="194" t="s">
        <v>510</v>
      </c>
      <c r="L1600" s="176"/>
      <c r="M1600" s="176">
        <v>1000</v>
      </c>
      <c r="N1600" s="80" t="s">
        <v>11916</v>
      </c>
      <c r="O1600" s="162"/>
      <c r="P1600" s="80" t="s">
        <v>12546</v>
      </c>
      <c r="Q1600" s="80"/>
      <c r="R1600" s="80"/>
      <c r="S1600" s="163"/>
      <c r="T1600" s="213"/>
      <c r="U1600" s="162"/>
      <c r="V1600" s="164"/>
      <c r="W1600" s="12" t="str">
        <f t="shared" si="512"/>
        <v>Mqtt1</v>
      </c>
      <c r="X1600" s="196" t="s">
        <v>12499</v>
      </c>
      <c r="Y1600" s="6" t="str">
        <f t="shared" si="513"/>
        <v>marpower/280000-hydraulic-sail/remote</v>
      </c>
      <c r="Z1600" s="103" t="str">
        <f t="shared" si="520"/>
        <v>$.Miz_sail_Wirel_Run</v>
      </c>
      <c r="AA1600" s="12">
        <v>1</v>
      </c>
      <c r="AB1600" s="6" t="s">
        <v>197</v>
      </c>
      <c r="AC1600" s="12">
        <v>3133</v>
      </c>
      <c r="AJ1600" s="80"/>
      <c r="AM1600" s="114" t="str">
        <f t="shared" si="514"/>
        <v/>
      </c>
      <c r="AN1600" s="80"/>
      <c r="AO1600" s="80"/>
      <c r="AP1600" s="80"/>
      <c r="AQ1600" s="80"/>
      <c r="AR1600" s="127"/>
      <c r="AS1600" s="80"/>
      <c r="AT1600" s="7"/>
      <c r="AU1600" s="7"/>
      <c r="AV1600" s="165"/>
      <c r="AW1600" s="126" t="str">
        <f t="shared" si="515"/>
        <v/>
      </c>
      <c r="AX1600" s="137"/>
      <c r="AY1600" s="147"/>
      <c r="AZ1600" s="167"/>
      <c r="BA1600" s="167"/>
      <c r="BB1600" s="147" t="str">
        <f t="shared" si="516"/>
        <v/>
      </c>
      <c r="BC1600" s="168"/>
      <c r="BD1600" s="165"/>
      <c r="BE1600" s="165"/>
      <c r="BF1600" s="165"/>
      <c r="BG1600" s="165"/>
      <c r="BH1600" s="165"/>
      <c r="BI1600" s="165"/>
      <c r="BJ1600" s="165"/>
      <c r="BK1600" s="165"/>
      <c r="BL1600" s="165"/>
      <c r="BM1600" s="165"/>
      <c r="BN1600" s="165"/>
      <c r="BO1600" s="165"/>
      <c r="BP1600" s="165"/>
      <c r="BQ1600" s="165"/>
      <c r="BS1600" s="6"/>
      <c r="BT1600" s="11"/>
      <c r="BU1600" s="6"/>
      <c r="BV1600" s="6"/>
    </row>
    <row r="1601" spans="1:74" ht="15.75" x14ac:dyDescent="0.25">
      <c r="A1601" s="52" t="s">
        <v>11912</v>
      </c>
      <c r="B1601" s="56"/>
      <c r="C1601" s="7" t="s">
        <v>111</v>
      </c>
      <c r="D1601" s="7" t="s">
        <v>11914</v>
      </c>
      <c r="E1601" s="7"/>
      <c r="F1601" s="64"/>
      <c r="G1601" s="6"/>
      <c r="H1601" s="6"/>
      <c r="I1601" s="10" t="s">
        <v>110</v>
      </c>
      <c r="J1601" s="11" t="s">
        <v>12547</v>
      </c>
      <c r="K1601" s="194" t="s">
        <v>510</v>
      </c>
      <c r="L1601" s="176"/>
      <c r="M1601" s="176">
        <v>1000</v>
      </c>
      <c r="N1601" s="80" t="s">
        <v>11916</v>
      </c>
      <c r="O1601" s="162"/>
      <c r="P1601" s="80" t="s">
        <v>12548</v>
      </c>
      <c r="Q1601" s="80"/>
      <c r="R1601" s="80"/>
      <c r="S1601" s="163"/>
      <c r="T1601" s="213"/>
      <c r="U1601" s="162"/>
      <c r="V1601" s="164"/>
      <c r="W1601" s="12" t="str">
        <f t="shared" si="512"/>
        <v>Mqtt1</v>
      </c>
      <c r="X1601" s="196" t="s">
        <v>12499</v>
      </c>
      <c r="Y1601" s="6" t="str">
        <f t="shared" si="513"/>
        <v>marpower/280000-hydraulic-sail/remote</v>
      </c>
      <c r="Z1601" s="103" t="str">
        <f t="shared" si="520"/>
        <v>$.Sail_Stor_Drum_Wirel_Run</v>
      </c>
      <c r="AA1601" s="12">
        <v>1</v>
      </c>
      <c r="AB1601" s="6" t="s">
        <v>197</v>
      </c>
      <c r="AC1601" s="12">
        <v>3135</v>
      </c>
      <c r="AJ1601" s="80"/>
      <c r="AM1601" s="114" t="str">
        <f t="shared" si="514"/>
        <v/>
      </c>
      <c r="AN1601" s="80"/>
      <c r="AO1601" s="80"/>
      <c r="AP1601" s="80"/>
      <c r="AQ1601" s="80"/>
      <c r="AR1601" s="127"/>
      <c r="AS1601" s="80"/>
      <c r="AT1601" s="7"/>
      <c r="AU1601" s="7"/>
      <c r="AV1601" s="165"/>
      <c r="AW1601" s="126" t="str">
        <f t="shared" si="515"/>
        <v/>
      </c>
      <c r="AX1601" s="137"/>
      <c r="AY1601" s="147"/>
      <c r="AZ1601" s="167"/>
      <c r="BA1601" s="167"/>
      <c r="BB1601" s="147" t="str">
        <f t="shared" si="516"/>
        <v/>
      </c>
      <c r="BC1601" s="168"/>
      <c r="BD1601" s="165"/>
      <c r="BE1601" s="165"/>
      <c r="BF1601" s="165"/>
      <c r="BG1601" s="165"/>
      <c r="BH1601" s="165"/>
      <c r="BI1601" s="165"/>
      <c r="BJ1601" s="165"/>
      <c r="BK1601" s="165"/>
      <c r="BL1601" s="165"/>
      <c r="BM1601" s="165"/>
      <c r="BN1601" s="165"/>
      <c r="BO1601" s="165"/>
      <c r="BP1601" s="165"/>
      <c r="BQ1601" s="165"/>
      <c r="BS1601" s="6"/>
      <c r="BT1601" s="11"/>
      <c r="BU1601" s="6"/>
      <c r="BV1601" s="6"/>
    </row>
    <row r="1602" spans="1:74" ht="15.75" x14ac:dyDescent="0.25">
      <c r="A1602" s="52" t="s">
        <v>11912</v>
      </c>
      <c r="B1602" s="56"/>
      <c r="C1602" s="7" t="s">
        <v>111</v>
      </c>
      <c r="D1602" s="7" t="s">
        <v>11914</v>
      </c>
      <c r="E1602" s="7"/>
      <c r="F1602" s="64"/>
      <c r="G1602" s="6"/>
      <c r="H1602" s="6"/>
      <c r="I1602" s="10" t="s">
        <v>110</v>
      </c>
      <c r="J1602" s="11" t="s">
        <v>12549</v>
      </c>
      <c r="K1602" s="194" t="s">
        <v>510</v>
      </c>
      <c r="L1602" s="176"/>
      <c r="M1602" s="176">
        <v>1000</v>
      </c>
      <c r="N1602" s="80" t="s">
        <v>11916</v>
      </c>
      <c r="O1602" s="162"/>
      <c r="P1602" s="80" t="s">
        <v>12550</v>
      </c>
      <c r="Q1602" s="80"/>
      <c r="R1602" s="80"/>
      <c r="S1602" s="163"/>
      <c r="T1602" s="213"/>
      <c r="U1602" s="162"/>
      <c r="V1602" s="164"/>
      <c r="W1602" s="12" t="str">
        <f t="shared" si="512"/>
        <v>Mqtt1</v>
      </c>
      <c r="X1602" s="196" t="s">
        <v>12499</v>
      </c>
      <c r="Y1602" s="6" t="str">
        <f t="shared" si="513"/>
        <v>marpower/280000-hydraulic-sail/remote</v>
      </c>
      <c r="Z1602" s="103" t="str">
        <f t="shared" si="520"/>
        <v>$.Anch_Wirel_Run</v>
      </c>
      <c r="AA1602" s="12">
        <v>1</v>
      </c>
      <c r="AB1602" s="6" t="s">
        <v>197</v>
      </c>
      <c r="AC1602" s="12">
        <v>3138</v>
      </c>
      <c r="AJ1602" s="80"/>
      <c r="AM1602" s="114" t="str">
        <f t="shared" si="514"/>
        <v/>
      </c>
      <c r="AN1602" s="80"/>
      <c r="AO1602" s="80"/>
      <c r="AP1602" s="80"/>
      <c r="AQ1602" s="80"/>
      <c r="AR1602" s="127"/>
      <c r="AS1602" s="80"/>
      <c r="AT1602" s="7"/>
      <c r="AU1602" s="7"/>
      <c r="AV1602" s="165"/>
      <c r="AW1602" s="126" t="str">
        <f t="shared" si="515"/>
        <v/>
      </c>
      <c r="AX1602" s="137"/>
      <c r="AY1602" s="147"/>
      <c r="AZ1602" s="167"/>
      <c r="BA1602" s="167"/>
      <c r="BB1602" s="147" t="str">
        <f t="shared" si="516"/>
        <v/>
      </c>
      <c r="BC1602" s="168"/>
      <c r="BD1602" s="165"/>
      <c r="BE1602" s="165"/>
      <c r="BF1602" s="165"/>
      <c r="BG1602" s="165"/>
      <c r="BH1602" s="165"/>
      <c r="BI1602" s="165"/>
      <c r="BJ1602" s="165"/>
      <c r="BK1602" s="165"/>
      <c r="BL1602" s="165"/>
      <c r="BM1602" s="165"/>
      <c r="BN1602" s="165"/>
      <c r="BO1602" s="165"/>
      <c r="BP1602" s="165"/>
      <c r="BQ1602" s="165"/>
      <c r="BS1602" s="6"/>
      <c r="BT1602" s="11"/>
      <c r="BU1602" s="6"/>
      <c r="BV1602" s="6"/>
    </row>
    <row r="1603" spans="1:74" ht="15.75" x14ac:dyDescent="0.25">
      <c r="A1603" s="52" t="s">
        <v>11912</v>
      </c>
      <c r="B1603" s="56"/>
      <c r="C1603" s="7" t="s">
        <v>111</v>
      </c>
      <c r="D1603" s="7" t="s">
        <v>11914</v>
      </c>
      <c r="E1603" s="7"/>
      <c r="F1603" s="64"/>
      <c r="G1603" s="6"/>
      <c r="H1603" s="6"/>
      <c r="I1603" s="10" t="s">
        <v>110</v>
      </c>
      <c r="J1603" s="11" t="s">
        <v>12551</v>
      </c>
      <c r="K1603" s="194" t="s">
        <v>510</v>
      </c>
      <c r="L1603" s="176"/>
      <c r="M1603" s="176">
        <v>1000</v>
      </c>
      <c r="N1603" s="80" t="s">
        <v>11916</v>
      </c>
      <c r="O1603" s="162"/>
      <c r="P1603" s="80" t="s">
        <v>12552</v>
      </c>
      <c r="Q1603" s="80"/>
      <c r="R1603" s="80"/>
      <c r="S1603" s="163"/>
      <c r="T1603" s="213"/>
      <c r="U1603" s="162"/>
      <c r="V1603" s="164"/>
      <c r="W1603" s="12" t="str">
        <f t="shared" si="512"/>
        <v>Mqtt1</v>
      </c>
      <c r="X1603" s="196" t="s">
        <v>12499</v>
      </c>
      <c r="Y1603" s="6" t="str">
        <f t="shared" si="513"/>
        <v>marpower/280000-hydraulic-sail/remote</v>
      </c>
      <c r="Z1603" s="103" t="str">
        <f t="shared" si="520"/>
        <v>$.Crows_nest_Wirel_Run</v>
      </c>
      <c r="AA1603" s="12">
        <v>1</v>
      </c>
      <c r="AB1603" s="6" t="s">
        <v>197</v>
      </c>
      <c r="AC1603" s="12">
        <v>3139</v>
      </c>
      <c r="AJ1603" s="80"/>
      <c r="AM1603" s="114" t="str">
        <f t="shared" si="514"/>
        <v/>
      </c>
      <c r="AN1603" s="80"/>
      <c r="AO1603" s="80"/>
      <c r="AP1603" s="80"/>
      <c r="AQ1603" s="80"/>
      <c r="AR1603" s="127"/>
      <c r="AS1603" s="80"/>
      <c r="AT1603" s="7"/>
      <c r="AU1603" s="7"/>
      <c r="AV1603" s="165"/>
      <c r="AW1603" s="126" t="str">
        <f t="shared" si="515"/>
        <v/>
      </c>
      <c r="AX1603" s="137"/>
      <c r="AY1603" s="147"/>
      <c r="AZ1603" s="167"/>
      <c r="BA1603" s="167"/>
      <c r="BB1603" s="147" t="str">
        <f t="shared" si="516"/>
        <v/>
      </c>
      <c r="BC1603" s="168"/>
      <c r="BD1603" s="165"/>
      <c r="BE1603" s="165"/>
      <c r="BF1603" s="165"/>
      <c r="BG1603" s="165"/>
      <c r="BH1603" s="165"/>
      <c r="BI1603" s="165"/>
      <c r="BJ1603" s="165"/>
      <c r="BK1603" s="165"/>
      <c r="BL1603" s="165"/>
      <c r="BM1603" s="165"/>
      <c r="BN1603" s="165"/>
      <c r="BO1603" s="165"/>
      <c r="BP1603" s="165"/>
      <c r="BQ1603" s="165"/>
      <c r="BS1603" s="6"/>
      <c r="BT1603" s="11"/>
      <c r="BU1603" s="6"/>
      <c r="BV1603" s="6"/>
    </row>
    <row r="1604" spans="1:74" ht="15.75" x14ac:dyDescent="0.25">
      <c r="A1604" s="52" t="s">
        <v>11912</v>
      </c>
      <c r="B1604" s="56"/>
      <c r="C1604" s="7" t="s">
        <v>111</v>
      </c>
      <c r="D1604" s="7" t="s">
        <v>11914</v>
      </c>
      <c r="E1604" s="7"/>
      <c r="F1604" s="64"/>
      <c r="G1604" s="6"/>
      <c r="H1604" s="6"/>
      <c r="I1604" s="10" t="s">
        <v>110</v>
      </c>
      <c r="J1604" s="11" t="s">
        <v>12553</v>
      </c>
      <c r="K1604" s="194" t="s">
        <v>510</v>
      </c>
      <c r="L1604" s="176"/>
      <c r="M1604" s="176">
        <v>1000</v>
      </c>
      <c r="N1604" s="80" t="s">
        <v>11916</v>
      </c>
      <c r="O1604" s="162"/>
      <c r="P1604" s="80" t="s">
        <v>12554</v>
      </c>
      <c r="Q1604" s="80"/>
      <c r="R1604" s="80"/>
      <c r="S1604" s="163"/>
      <c r="T1604" s="213"/>
      <c r="U1604" s="162"/>
      <c r="V1604" s="164"/>
      <c r="W1604" s="12" t="str">
        <f t="shared" si="512"/>
        <v>Mqtt1</v>
      </c>
      <c r="X1604" s="196" t="s">
        <v>12499</v>
      </c>
      <c r="Y1604" s="6" t="str">
        <f t="shared" si="513"/>
        <v>marpower/280000-hydraulic-sail/remote</v>
      </c>
      <c r="Z1604" s="103" t="str">
        <f t="shared" si="520"/>
        <v>$.Spare_1_sail_Wirel_Run</v>
      </c>
      <c r="AA1604" s="12">
        <v>1</v>
      </c>
      <c r="AB1604" s="6" t="s">
        <v>197</v>
      </c>
      <c r="AC1604" s="12">
        <v>3140</v>
      </c>
      <c r="AJ1604" s="80"/>
      <c r="AM1604" s="114" t="str">
        <f t="shared" si="514"/>
        <v/>
      </c>
      <c r="AN1604" s="80"/>
      <c r="AO1604" s="80"/>
      <c r="AP1604" s="80"/>
      <c r="AQ1604" s="80"/>
      <c r="AR1604" s="127"/>
      <c r="AS1604" s="80"/>
      <c r="AT1604" s="7"/>
      <c r="AU1604" s="7"/>
      <c r="AV1604" s="165"/>
      <c r="AW1604" s="126" t="str">
        <f t="shared" si="515"/>
        <v/>
      </c>
      <c r="AX1604" s="137"/>
      <c r="AY1604" s="147"/>
      <c r="AZ1604" s="167"/>
      <c r="BA1604" s="167"/>
      <c r="BB1604" s="147" t="str">
        <f t="shared" si="516"/>
        <v/>
      </c>
      <c r="BC1604" s="168"/>
      <c r="BD1604" s="165"/>
      <c r="BE1604" s="165"/>
      <c r="BF1604" s="165"/>
      <c r="BG1604" s="165"/>
      <c r="BH1604" s="165"/>
      <c r="BI1604" s="165"/>
      <c r="BJ1604" s="165"/>
      <c r="BK1604" s="165"/>
      <c r="BL1604" s="165"/>
      <c r="BM1604" s="165"/>
      <c r="BN1604" s="165"/>
      <c r="BO1604" s="165"/>
      <c r="BP1604" s="165"/>
      <c r="BQ1604" s="165"/>
      <c r="BS1604" s="6"/>
      <c r="BT1604" s="11"/>
      <c r="BU1604" s="6"/>
      <c r="BV1604" s="6"/>
    </row>
    <row r="1605" spans="1:74" ht="15.75" x14ac:dyDescent="0.25">
      <c r="A1605" s="52" t="s">
        <v>11912</v>
      </c>
      <c r="B1605" s="56"/>
      <c r="C1605" s="7" t="s">
        <v>111</v>
      </c>
      <c r="D1605" s="7" t="s">
        <v>11914</v>
      </c>
      <c r="E1605" s="7"/>
      <c r="F1605" s="64"/>
      <c r="G1605" s="6"/>
      <c r="H1605" s="6"/>
      <c r="I1605" s="10" t="s">
        <v>110</v>
      </c>
      <c r="J1605" s="11" t="s">
        <v>12555</v>
      </c>
      <c r="K1605" s="194" t="s">
        <v>510</v>
      </c>
      <c r="L1605" s="176"/>
      <c r="M1605" s="176">
        <v>1000</v>
      </c>
      <c r="N1605" s="80" t="s">
        <v>11916</v>
      </c>
      <c r="O1605" s="162"/>
      <c r="P1605" s="80" t="s">
        <v>12556</v>
      </c>
      <c r="Q1605" s="80"/>
      <c r="R1605" s="80"/>
      <c r="S1605" s="163"/>
      <c r="T1605" s="213"/>
      <c r="U1605" s="162"/>
      <c r="V1605" s="164"/>
      <c r="W1605" s="12" t="str">
        <f t="shared" si="512"/>
        <v>Mqtt1</v>
      </c>
      <c r="X1605" s="196" t="s">
        <v>12499</v>
      </c>
      <c r="Y1605" s="6" t="str">
        <f t="shared" si="513"/>
        <v>marpower/280000-hydraulic-sail/remote</v>
      </c>
      <c r="Z1605" s="103" t="str">
        <f t="shared" si="520"/>
        <v>$.Spare_2_sail_Wirel_Run</v>
      </c>
      <c r="AA1605" s="12">
        <v>1</v>
      </c>
      <c r="AB1605" s="6" t="s">
        <v>197</v>
      </c>
      <c r="AC1605" s="12">
        <v>3141</v>
      </c>
      <c r="AJ1605" s="80"/>
      <c r="AM1605" s="114" t="str">
        <f t="shared" si="514"/>
        <v/>
      </c>
      <c r="AN1605" s="80"/>
      <c r="AO1605" s="80"/>
      <c r="AP1605" s="80"/>
      <c r="AQ1605" s="80"/>
      <c r="AR1605" s="127"/>
      <c r="AS1605" s="80"/>
      <c r="AT1605" s="7"/>
      <c r="AU1605" s="7"/>
      <c r="AV1605" s="165"/>
      <c r="AW1605" s="126" t="str">
        <f t="shared" si="515"/>
        <v/>
      </c>
      <c r="AX1605" s="137"/>
      <c r="AY1605" s="147"/>
      <c r="AZ1605" s="167"/>
      <c r="BA1605" s="167"/>
      <c r="BB1605" s="147" t="str">
        <f t="shared" si="516"/>
        <v/>
      </c>
      <c r="BC1605" s="168"/>
      <c r="BD1605" s="165"/>
      <c r="BE1605" s="165"/>
      <c r="BF1605" s="165"/>
      <c r="BG1605" s="165"/>
      <c r="BH1605" s="165"/>
      <c r="BI1605" s="165"/>
      <c r="BJ1605" s="165"/>
      <c r="BK1605" s="165"/>
      <c r="BL1605" s="165"/>
      <c r="BM1605" s="165"/>
      <c r="BN1605" s="165"/>
      <c r="BO1605" s="165"/>
      <c r="BP1605" s="165"/>
      <c r="BQ1605" s="165"/>
      <c r="BS1605" s="6"/>
      <c r="BT1605" s="11"/>
      <c r="BU1605" s="6"/>
      <c r="BV1605" s="6"/>
    </row>
    <row r="1606" spans="1:74" ht="15.75" x14ac:dyDescent="0.25">
      <c r="A1606" s="52" t="s">
        <v>11912</v>
      </c>
      <c r="B1606" s="56"/>
      <c r="C1606" s="7" t="s">
        <v>111</v>
      </c>
      <c r="D1606" s="7" t="s">
        <v>11914</v>
      </c>
      <c r="E1606" s="7"/>
      <c r="F1606" s="64"/>
      <c r="G1606" s="6"/>
      <c r="H1606" s="6"/>
      <c r="I1606" s="10" t="s">
        <v>110</v>
      </c>
      <c r="J1606" s="11" t="s">
        <v>12557</v>
      </c>
      <c r="K1606" s="194" t="s">
        <v>510</v>
      </c>
      <c r="L1606" s="176"/>
      <c r="M1606" s="176">
        <v>1000</v>
      </c>
      <c r="N1606" s="80" t="s">
        <v>11916</v>
      </c>
      <c r="O1606" s="162"/>
      <c r="P1606" s="80" t="s">
        <v>12558</v>
      </c>
      <c r="Q1606" s="80"/>
      <c r="R1606" s="80"/>
      <c r="S1606" s="163"/>
      <c r="T1606" s="213"/>
      <c r="U1606" s="162"/>
      <c r="V1606" s="164"/>
      <c r="W1606" s="12" t="str">
        <f t="shared" si="512"/>
        <v>Mqtt1</v>
      </c>
      <c r="X1606" s="196" t="s">
        <v>12499</v>
      </c>
      <c r="Y1606" s="6" t="str">
        <f t="shared" si="513"/>
        <v>marpower/280000-hydraulic-sail/remote</v>
      </c>
      <c r="Z1606" s="103" t="str">
        <f t="shared" si="520"/>
        <v>$.Spare_3_sail_Wirel_Run</v>
      </c>
      <c r="AA1606" s="12">
        <v>1</v>
      </c>
      <c r="AB1606" s="6" t="s">
        <v>197</v>
      </c>
      <c r="AC1606" s="12">
        <v>3142</v>
      </c>
      <c r="AJ1606" s="80"/>
      <c r="AM1606" s="114" t="str">
        <f t="shared" si="514"/>
        <v/>
      </c>
      <c r="AN1606" s="80"/>
      <c r="AO1606" s="80"/>
      <c r="AP1606" s="80"/>
      <c r="AQ1606" s="80"/>
      <c r="AR1606" s="127"/>
      <c r="AS1606" s="80"/>
      <c r="AT1606" s="7"/>
      <c r="AU1606" s="7"/>
      <c r="AV1606" s="165"/>
      <c r="AW1606" s="126" t="str">
        <f t="shared" si="515"/>
        <v/>
      </c>
      <c r="AX1606" s="137"/>
      <c r="AY1606" s="147"/>
      <c r="AZ1606" s="167"/>
      <c r="BA1606" s="167"/>
      <c r="BB1606" s="147" t="str">
        <f t="shared" si="516"/>
        <v/>
      </c>
      <c r="BC1606" s="168"/>
      <c r="BD1606" s="165"/>
      <c r="BE1606" s="165"/>
      <c r="BF1606" s="165"/>
      <c r="BG1606" s="165"/>
      <c r="BH1606" s="165"/>
      <c r="BI1606" s="165"/>
      <c r="BJ1606" s="165"/>
      <c r="BK1606" s="165"/>
      <c r="BL1606" s="165"/>
      <c r="BM1606" s="165"/>
      <c r="BN1606" s="165"/>
      <c r="BO1606" s="165"/>
      <c r="BP1606" s="165"/>
      <c r="BQ1606" s="165"/>
      <c r="BS1606" s="6"/>
      <c r="BT1606" s="11"/>
      <c r="BU1606" s="6"/>
      <c r="BV1606" s="6"/>
    </row>
    <row r="1607" spans="1:74" ht="15.75" x14ac:dyDescent="0.25">
      <c r="A1607" s="52" t="s">
        <v>11912</v>
      </c>
      <c r="B1607" s="56"/>
      <c r="C1607" s="7" t="s">
        <v>111</v>
      </c>
      <c r="D1607" s="7" t="s">
        <v>11914</v>
      </c>
      <c r="E1607" s="7"/>
      <c r="F1607" s="64"/>
      <c r="G1607" s="6"/>
      <c r="H1607" s="6"/>
      <c r="I1607" s="10" t="s">
        <v>110</v>
      </c>
      <c r="J1607" s="11" t="s">
        <v>12559</v>
      </c>
      <c r="K1607" s="194" t="s">
        <v>510</v>
      </c>
      <c r="L1607" s="176"/>
      <c r="M1607" s="176">
        <v>1000</v>
      </c>
      <c r="N1607" s="80" t="s">
        <v>11916</v>
      </c>
      <c r="O1607" s="162"/>
      <c r="P1607" s="80" t="s">
        <v>12560</v>
      </c>
      <c r="Q1607" s="80"/>
      <c r="R1607" s="80"/>
      <c r="S1607" s="163"/>
      <c r="T1607" s="213"/>
      <c r="U1607" s="162"/>
      <c r="V1607" s="164"/>
      <c r="W1607" s="12" t="str">
        <f t="shared" si="512"/>
        <v>Mqtt1</v>
      </c>
      <c r="X1607" s="196" t="s">
        <v>11918</v>
      </c>
      <c r="Y1607" s="6" t="str">
        <f t="shared" si="513"/>
        <v>marpower/280000-hydraulic-sail/e-stop</v>
      </c>
      <c r="Z1607" s="103" t="str">
        <f>IF(COUNTIF(N1607,"spare"),"","$."&amp;_xlfn.REGEXREPLACE(IF(X1607="",J1607,_xlfn.REGEXREPLACE(J1607,"Hydr_(stop_)?","")),"\.","_"))</f>
        <v>$.Button_Syst_Enbl_Ext</v>
      </c>
      <c r="AA1607" s="12">
        <v>1</v>
      </c>
      <c r="AB1607" s="6" t="s">
        <v>194</v>
      </c>
      <c r="AC1607" s="12">
        <v>10</v>
      </c>
      <c r="AJ1607" s="80"/>
      <c r="AM1607" s="114" t="str">
        <f t="shared" si="514"/>
        <v/>
      </c>
      <c r="AN1607" s="80"/>
      <c r="AO1607" s="80"/>
      <c r="AP1607" s="80"/>
      <c r="AQ1607" s="80"/>
      <c r="AR1607" s="127"/>
      <c r="AS1607" s="80"/>
      <c r="AT1607" s="7"/>
      <c r="AU1607" s="7"/>
      <c r="AV1607" s="165"/>
      <c r="AW1607" s="126" t="str">
        <f t="shared" si="515"/>
        <v/>
      </c>
      <c r="AX1607" s="137"/>
      <c r="AY1607" s="147"/>
      <c r="AZ1607" s="167"/>
      <c r="BA1607" s="167"/>
      <c r="BB1607" s="147" t="str">
        <f t="shared" si="516"/>
        <v/>
      </c>
      <c r="BC1607" s="168"/>
      <c r="BD1607" s="165"/>
      <c r="BE1607" s="165"/>
      <c r="BF1607" s="165"/>
      <c r="BG1607" s="165"/>
      <c r="BH1607" s="165"/>
      <c r="BI1607" s="165"/>
      <c r="BJ1607" s="165"/>
      <c r="BK1607" s="165"/>
      <c r="BL1607" s="165"/>
      <c r="BM1607" s="165"/>
      <c r="BN1607" s="165"/>
      <c r="BO1607" s="165"/>
      <c r="BP1607" s="165"/>
      <c r="BQ1607" s="165"/>
      <c r="BS1607" s="6"/>
      <c r="BT1607" s="11"/>
      <c r="BU1607" s="6"/>
      <c r="BV1607" s="6"/>
    </row>
    <row r="1608" spans="1:74" ht="15.75" x14ac:dyDescent="0.25">
      <c r="A1608" s="52" t="s">
        <v>11912</v>
      </c>
      <c r="B1608" s="56"/>
      <c r="C1608" s="7" t="s">
        <v>111</v>
      </c>
      <c r="D1608" s="7" t="s">
        <v>11914</v>
      </c>
      <c r="E1608" s="7"/>
      <c r="F1608" s="64"/>
      <c r="G1608" s="6"/>
      <c r="H1608" s="6"/>
      <c r="I1608" s="10" t="s">
        <v>110</v>
      </c>
      <c r="J1608" s="11" t="s">
        <v>12561</v>
      </c>
      <c r="K1608" s="194" t="s">
        <v>510</v>
      </c>
      <c r="L1608" s="176"/>
      <c r="M1608" s="176">
        <v>1000</v>
      </c>
      <c r="N1608" s="80" t="s">
        <v>11916</v>
      </c>
      <c r="O1608" s="162"/>
      <c r="P1608" s="80" t="s">
        <v>12562</v>
      </c>
      <c r="Q1608" s="80"/>
      <c r="R1608" s="80"/>
      <c r="S1608" s="163"/>
      <c r="T1608" s="213"/>
      <c r="U1608" s="162"/>
      <c r="V1608" s="164"/>
      <c r="W1608" s="12" t="str">
        <f t="shared" si="512"/>
        <v>Mqtt1</v>
      </c>
      <c r="X1608" s="196" t="s">
        <v>11939</v>
      </c>
      <c r="Y1608" s="6" t="str">
        <f t="shared" si="513"/>
        <v>marpower/280000-hydraulic-sail/powerpack/powerpack-1</v>
      </c>
      <c r="Z1608" s="103" t="str">
        <f t="shared" ref="Z1608:Z1613" si="521">IF(COUNTIF(N1608,"spare"),"","$."&amp;_xlfn.REGEXREPLACE(IF(X1608="",J1608,_xlfn.REGEXREPLACE(J1608,"Powerpack_\d_","")),"\.","_"))</f>
        <v>$.Manual_Ext</v>
      </c>
      <c r="AA1608" s="12">
        <v>1</v>
      </c>
      <c r="AB1608" s="6" t="s">
        <v>194</v>
      </c>
      <c r="AC1608" s="12">
        <v>12</v>
      </c>
      <c r="AJ1608" s="80"/>
      <c r="AM1608" s="114" t="str">
        <f t="shared" si="514"/>
        <v/>
      </c>
      <c r="AN1608" s="80"/>
      <c r="AO1608" s="80"/>
      <c r="AP1608" s="80"/>
      <c r="AQ1608" s="80"/>
      <c r="AR1608" s="127"/>
      <c r="AS1608" s="80"/>
      <c r="AT1608" s="7"/>
      <c r="AU1608" s="7"/>
      <c r="AV1608" s="165"/>
      <c r="AW1608" s="126" t="str">
        <f t="shared" si="515"/>
        <v/>
      </c>
      <c r="AX1608" s="137"/>
      <c r="AY1608" s="147"/>
      <c r="AZ1608" s="167"/>
      <c r="BA1608" s="167"/>
      <c r="BB1608" s="147" t="str">
        <f t="shared" si="516"/>
        <v/>
      </c>
      <c r="BC1608" s="168"/>
      <c r="BD1608" s="165"/>
      <c r="BE1608" s="165"/>
      <c r="BF1608" s="165"/>
      <c r="BG1608" s="165"/>
      <c r="BH1608" s="165"/>
      <c r="BI1608" s="165"/>
      <c r="BJ1608" s="165"/>
      <c r="BK1608" s="165"/>
      <c r="BL1608" s="165"/>
      <c r="BM1608" s="165"/>
      <c r="BN1608" s="165"/>
      <c r="BO1608" s="165"/>
      <c r="BP1608" s="165"/>
      <c r="BQ1608" s="165"/>
      <c r="BS1608" s="6"/>
      <c r="BT1608" s="11"/>
      <c r="BU1608" s="6"/>
      <c r="BV1608" s="6"/>
    </row>
    <row r="1609" spans="1:74" ht="15.75" x14ac:dyDescent="0.25">
      <c r="A1609" s="52" t="s">
        <v>11912</v>
      </c>
      <c r="B1609" s="56"/>
      <c r="C1609" s="7" t="s">
        <v>111</v>
      </c>
      <c r="D1609" s="7" t="s">
        <v>11914</v>
      </c>
      <c r="E1609" s="7"/>
      <c r="F1609" s="64"/>
      <c r="G1609" s="6"/>
      <c r="H1609" s="6"/>
      <c r="I1609" s="10" t="s">
        <v>110</v>
      </c>
      <c r="J1609" s="11" t="s">
        <v>12563</v>
      </c>
      <c r="K1609" s="194" t="s">
        <v>510</v>
      </c>
      <c r="L1609" s="176"/>
      <c r="M1609" s="176">
        <v>1000</v>
      </c>
      <c r="N1609" s="80" t="s">
        <v>11916</v>
      </c>
      <c r="O1609" s="162"/>
      <c r="P1609" s="80" t="s">
        <v>12564</v>
      </c>
      <c r="Q1609" s="80"/>
      <c r="R1609" s="80"/>
      <c r="S1609" s="163"/>
      <c r="T1609" s="213"/>
      <c r="U1609" s="162"/>
      <c r="V1609" s="164"/>
      <c r="W1609" s="12" t="str">
        <f t="shared" si="512"/>
        <v>Mqtt1</v>
      </c>
      <c r="X1609" s="196" t="s">
        <v>11939</v>
      </c>
      <c r="Y1609" s="6" t="str">
        <f t="shared" si="513"/>
        <v>marpower/280000-hydraulic-sail/powerpack/powerpack-1</v>
      </c>
      <c r="Z1609" s="103" t="str">
        <f t="shared" si="521"/>
        <v>$.On_Off_Ext</v>
      </c>
      <c r="AA1609" s="12">
        <v>1</v>
      </c>
      <c r="AB1609" s="6" t="s">
        <v>194</v>
      </c>
      <c r="AC1609" s="12">
        <v>13</v>
      </c>
      <c r="AJ1609" s="80"/>
      <c r="AM1609" s="114" t="str">
        <f t="shared" si="514"/>
        <v/>
      </c>
      <c r="AN1609" s="80"/>
      <c r="AO1609" s="80"/>
      <c r="AP1609" s="80"/>
      <c r="AQ1609" s="80"/>
      <c r="AR1609" s="127"/>
      <c r="AS1609" s="80"/>
      <c r="AT1609" s="7"/>
      <c r="AU1609" s="7"/>
      <c r="AV1609" s="165"/>
      <c r="AW1609" s="126" t="str">
        <f t="shared" si="515"/>
        <v/>
      </c>
      <c r="AX1609" s="137"/>
      <c r="AY1609" s="147"/>
      <c r="AZ1609" s="167"/>
      <c r="BA1609" s="167"/>
      <c r="BB1609" s="147" t="str">
        <f t="shared" si="516"/>
        <v/>
      </c>
      <c r="BC1609" s="168"/>
      <c r="BD1609" s="165"/>
      <c r="BE1609" s="165"/>
      <c r="BF1609" s="165"/>
      <c r="BG1609" s="165"/>
      <c r="BH1609" s="165"/>
      <c r="BI1609" s="165"/>
      <c r="BJ1609" s="165"/>
      <c r="BK1609" s="165"/>
      <c r="BL1609" s="165"/>
      <c r="BM1609" s="165"/>
      <c r="BN1609" s="165"/>
      <c r="BO1609" s="165"/>
      <c r="BP1609" s="165"/>
      <c r="BQ1609" s="165"/>
      <c r="BS1609" s="6"/>
      <c r="BT1609" s="11"/>
      <c r="BU1609" s="6"/>
      <c r="BV1609" s="6"/>
    </row>
    <row r="1610" spans="1:74" ht="15.75" x14ac:dyDescent="0.25">
      <c r="A1610" s="52" t="s">
        <v>11912</v>
      </c>
      <c r="B1610" s="56"/>
      <c r="C1610" s="7" t="s">
        <v>111</v>
      </c>
      <c r="D1610" s="7" t="s">
        <v>11914</v>
      </c>
      <c r="E1610" s="7"/>
      <c r="F1610" s="64"/>
      <c r="G1610" s="6"/>
      <c r="H1610" s="6"/>
      <c r="I1610" s="10" t="s">
        <v>110</v>
      </c>
      <c r="J1610" s="11" t="s">
        <v>12565</v>
      </c>
      <c r="K1610" s="194" t="s">
        <v>510</v>
      </c>
      <c r="L1610" s="176"/>
      <c r="M1610" s="176">
        <v>1000</v>
      </c>
      <c r="N1610" s="80" t="s">
        <v>11916</v>
      </c>
      <c r="O1610" s="162"/>
      <c r="P1610" s="80" t="s">
        <v>12566</v>
      </c>
      <c r="Q1610" s="80"/>
      <c r="R1610" s="80"/>
      <c r="S1610" s="163"/>
      <c r="T1610" s="213"/>
      <c r="U1610" s="162"/>
      <c r="V1610" s="164"/>
      <c r="W1610" s="12" t="str">
        <f t="shared" si="512"/>
        <v>Mqtt1</v>
      </c>
      <c r="X1610" s="196" t="s">
        <v>11939</v>
      </c>
      <c r="Y1610" s="6" t="str">
        <f t="shared" si="513"/>
        <v>marpower/280000-hydraulic-sail/powerpack/powerpack-1</v>
      </c>
      <c r="Z1610" s="103" t="str">
        <f t="shared" si="521"/>
        <v>$.Auto_Ext</v>
      </c>
      <c r="AA1610" s="12">
        <v>1</v>
      </c>
      <c r="AB1610" s="6" t="s">
        <v>194</v>
      </c>
      <c r="AC1610" s="12">
        <v>14</v>
      </c>
      <c r="AJ1610" s="80"/>
      <c r="AM1610" s="114" t="str">
        <f t="shared" si="514"/>
        <v/>
      </c>
      <c r="AN1610" s="80"/>
      <c r="AO1610" s="80"/>
      <c r="AP1610" s="80"/>
      <c r="AQ1610" s="80"/>
      <c r="AR1610" s="127"/>
      <c r="AS1610" s="80"/>
      <c r="AT1610" s="7"/>
      <c r="AU1610" s="7"/>
      <c r="AV1610" s="165"/>
      <c r="AW1610" s="126" t="str">
        <f t="shared" si="515"/>
        <v/>
      </c>
      <c r="AX1610" s="137"/>
      <c r="AY1610" s="147"/>
      <c r="AZ1610" s="167"/>
      <c r="BA1610" s="167"/>
      <c r="BB1610" s="147" t="str">
        <f t="shared" si="516"/>
        <v/>
      </c>
      <c r="BC1610" s="168"/>
      <c r="BD1610" s="165"/>
      <c r="BE1610" s="165"/>
      <c r="BF1610" s="165"/>
      <c r="BG1610" s="165"/>
      <c r="BH1610" s="165"/>
      <c r="BI1610" s="165"/>
      <c r="BJ1610" s="165"/>
      <c r="BK1610" s="165"/>
      <c r="BL1610" s="165"/>
      <c r="BM1610" s="165"/>
      <c r="BN1610" s="165"/>
      <c r="BO1610" s="165"/>
      <c r="BP1610" s="165"/>
      <c r="BQ1610" s="165"/>
      <c r="BS1610" s="6"/>
      <c r="BT1610" s="11"/>
      <c r="BU1610" s="6"/>
      <c r="BV1610" s="6"/>
    </row>
    <row r="1611" spans="1:74" ht="15.75" x14ac:dyDescent="0.25">
      <c r="A1611" s="52" t="s">
        <v>11912</v>
      </c>
      <c r="B1611" s="56"/>
      <c r="C1611" s="7" t="s">
        <v>111</v>
      </c>
      <c r="D1611" s="7" t="s">
        <v>11914</v>
      </c>
      <c r="E1611" s="7"/>
      <c r="F1611" s="64"/>
      <c r="G1611" s="6"/>
      <c r="H1611" s="6"/>
      <c r="I1611" s="10" t="s">
        <v>110</v>
      </c>
      <c r="J1611" s="11" t="s">
        <v>12567</v>
      </c>
      <c r="K1611" s="194" t="s">
        <v>510</v>
      </c>
      <c r="L1611" s="176"/>
      <c r="M1611" s="176">
        <v>1000</v>
      </c>
      <c r="N1611" s="80" t="s">
        <v>11916</v>
      </c>
      <c r="O1611" s="162"/>
      <c r="P1611" s="80" t="s">
        <v>12568</v>
      </c>
      <c r="Q1611" s="80"/>
      <c r="R1611" s="80"/>
      <c r="S1611" s="163"/>
      <c r="T1611" s="213"/>
      <c r="U1611" s="162"/>
      <c r="V1611" s="164"/>
      <c r="W1611" s="12" t="str">
        <f t="shared" si="512"/>
        <v>Mqtt1</v>
      </c>
      <c r="X1611" s="196" t="s">
        <v>11948</v>
      </c>
      <c r="Y1611" s="6" t="str">
        <f t="shared" si="513"/>
        <v>marpower/280000-hydraulic-sail/powerpack/powerpack-2</v>
      </c>
      <c r="Z1611" s="103" t="str">
        <f t="shared" si="521"/>
        <v>$.Manual_Ext</v>
      </c>
      <c r="AA1611" s="12">
        <v>1</v>
      </c>
      <c r="AB1611" s="6" t="s">
        <v>194</v>
      </c>
      <c r="AC1611" s="12">
        <v>22</v>
      </c>
      <c r="AJ1611" s="80"/>
      <c r="AM1611" s="114" t="str">
        <f t="shared" si="514"/>
        <v/>
      </c>
      <c r="AN1611" s="80"/>
      <c r="AO1611" s="80"/>
      <c r="AP1611" s="80"/>
      <c r="AQ1611" s="80"/>
      <c r="AR1611" s="127"/>
      <c r="AS1611" s="80"/>
      <c r="AT1611" s="7"/>
      <c r="AU1611" s="7"/>
      <c r="AV1611" s="165"/>
      <c r="AW1611" s="126" t="str">
        <f t="shared" si="515"/>
        <v/>
      </c>
      <c r="AX1611" s="137"/>
      <c r="AY1611" s="147"/>
      <c r="AZ1611" s="167"/>
      <c r="BA1611" s="167"/>
      <c r="BB1611" s="147" t="str">
        <f t="shared" si="516"/>
        <v/>
      </c>
      <c r="BC1611" s="168"/>
      <c r="BD1611" s="165"/>
      <c r="BE1611" s="165"/>
      <c r="BF1611" s="165"/>
      <c r="BG1611" s="165"/>
      <c r="BH1611" s="165"/>
      <c r="BI1611" s="165"/>
      <c r="BJ1611" s="165"/>
      <c r="BK1611" s="165"/>
      <c r="BL1611" s="165"/>
      <c r="BM1611" s="165"/>
      <c r="BN1611" s="165"/>
      <c r="BO1611" s="165"/>
      <c r="BP1611" s="165"/>
      <c r="BQ1611" s="165"/>
      <c r="BS1611" s="6"/>
      <c r="BT1611" s="11"/>
      <c r="BU1611" s="6"/>
      <c r="BV1611" s="6"/>
    </row>
    <row r="1612" spans="1:74" ht="15.75" x14ac:dyDescent="0.25">
      <c r="A1612" s="52" t="s">
        <v>11912</v>
      </c>
      <c r="B1612" s="56"/>
      <c r="C1612" s="7" t="s">
        <v>111</v>
      </c>
      <c r="D1612" s="7" t="s">
        <v>11914</v>
      </c>
      <c r="E1612" s="7"/>
      <c r="F1612" s="64"/>
      <c r="G1612" s="6"/>
      <c r="H1612" s="6"/>
      <c r="I1612" s="10" t="s">
        <v>110</v>
      </c>
      <c r="J1612" s="11" t="s">
        <v>12569</v>
      </c>
      <c r="K1612" s="194" t="s">
        <v>510</v>
      </c>
      <c r="L1612" s="176"/>
      <c r="M1612" s="176">
        <v>1000</v>
      </c>
      <c r="N1612" s="80" t="s">
        <v>11916</v>
      </c>
      <c r="O1612" s="162"/>
      <c r="P1612" s="80" t="s">
        <v>12570</v>
      </c>
      <c r="Q1612" s="80"/>
      <c r="R1612" s="80"/>
      <c r="S1612" s="163"/>
      <c r="T1612" s="213"/>
      <c r="U1612" s="162"/>
      <c r="V1612" s="164"/>
      <c r="W1612" s="12" t="str">
        <f t="shared" si="512"/>
        <v>Mqtt1</v>
      </c>
      <c r="X1612" s="196" t="s">
        <v>11948</v>
      </c>
      <c r="Y1612" s="6" t="str">
        <f t="shared" si="513"/>
        <v>marpower/280000-hydraulic-sail/powerpack/powerpack-2</v>
      </c>
      <c r="Z1612" s="103" t="str">
        <f t="shared" si="521"/>
        <v>$.On_Off_Ext</v>
      </c>
      <c r="AA1612" s="12">
        <v>1</v>
      </c>
      <c r="AB1612" s="6" t="s">
        <v>194</v>
      </c>
      <c r="AC1612" s="12">
        <v>23</v>
      </c>
      <c r="AJ1612" s="80"/>
      <c r="AM1612" s="114" t="str">
        <f t="shared" si="514"/>
        <v/>
      </c>
      <c r="AN1612" s="80"/>
      <c r="AO1612" s="80"/>
      <c r="AP1612" s="80"/>
      <c r="AQ1612" s="80"/>
      <c r="AR1612" s="127"/>
      <c r="AS1612" s="80"/>
      <c r="AT1612" s="7"/>
      <c r="AU1612" s="7"/>
      <c r="AV1612" s="165"/>
      <c r="AW1612" s="126" t="str">
        <f t="shared" si="515"/>
        <v/>
      </c>
      <c r="AX1612" s="137"/>
      <c r="AY1612" s="147"/>
      <c r="AZ1612" s="167"/>
      <c r="BA1612" s="167"/>
      <c r="BB1612" s="147" t="str">
        <f t="shared" si="516"/>
        <v/>
      </c>
      <c r="BC1612" s="168"/>
      <c r="BD1612" s="165"/>
      <c r="BE1612" s="165"/>
      <c r="BF1612" s="165"/>
      <c r="BG1612" s="165"/>
      <c r="BH1612" s="165"/>
      <c r="BI1612" s="165"/>
      <c r="BJ1612" s="165"/>
      <c r="BK1612" s="165"/>
      <c r="BL1612" s="165"/>
      <c r="BM1612" s="165"/>
      <c r="BN1612" s="165"/>
      <c r="BO1612" s="165"/>
      <c r="BP1612" s="165"/>
      <c r="BQ1612" s="165"/>
      <c r="BS1612" s="6"/>
      <c r="BT1612" s="11"/>
      <c r="BU1612" s="6"/>
      <c r="BV1612" s="6"/>
    </row>
    <row r="1613" spans="1:74" ht="15.75" x14ac:dyDescent="0.25">
      <c r="A1613" s="52" t="s">
        <v>11912</v>
      </c>
      <c r="B1613" s="56"/>
      <c r="C1613" s="7" t="s">
        <v>111</v>
      </c>
      <c r="D1613" s="7" t="s">
        <v>11914</v>
      </c>
      <c r="E1613" s="7"/>
      <c r="F1613" s="64"/>
      <c r="G1613" s="6"/>
      <c r="H1613" s="6"/>
      <c r="I1613" s="10" t="s">
        <v>110</v>
      </c>
      <c r="J1613" s="11" t="s">
        <v>12571</v>
      </c>
      <c r="K1613" s="194" t="s">
        <v>510</v>
      </c>
      <c r="L1613" s="176"/>
      <c r="M1613" s="176">
        <v>1000</v>
      </c>
      <c r="N1613" s="80" t="s">
        <v>11916</v>
      </c>
      <c r="O1613" s="162"/>
      <c r="P1613" s="80" t="s">
        <v>12572</v>
      </c>
      <c r="Q1613" s="80"/>
      <c r="R1613" s="80"/>
      <c r="S1613" s="163"/>
      <c r="T1613" s="213"/>
      <c r="U1613" s="162"/>
      <c r="V1613" s="164"/>
      <c r="W1613" s="12" t="str">
        <f t="shared" si="512"/>
        <v>Mqtt1</v>
      </c>
      <c r="X1613" s="196" t="s">
        <v>11948</v>
      </c>
      <c r="Y1613" s="6" t="str">
        <f t="shared" si="513"/>
        <v>marpower/280000-hydraulic-sail/powerpack/powerpack-2</v>
      </c>
      <c r="Z1613" s="103" t="str">
        <f t="shared" si="521"/>
        <v>$.Auto_Ext</v>
      </c>
      <c r="AA1613" s="12">
        <v>1</v>
      </c>
      <c r="AB1613" s="6" t="s">
        <v>194</v>
      </c>
      <c r="AC1613" s="12">
        <v>24</v>
      </c>
      <c r="AJ1613" s="80"/>
      <c r="AM1613" s="114" t="str">
        <f t="shared" si="514"/>
        <v/>
      </c>
      <c r="AN1613" s="80"/>
      <c r="AO1613" s="80"/>
      <c r="AP1613" s="80"/>
      <c r="AQ1613" s="80"/>
      <c r="AR1613" s="127"/>
      <c r="AS1613" s="80"/>
      <c r="AT1613" s="7"/>
      <c r="AU1613" s="7"/>
      <c r="AV1613" s="165"/>
      <c r="AW1613" s="126" t="str">
        <f t="shared" si="515"/>
        <v/>
      </c>
      <c r="AX1613" s="137"/>
      <c r="AY1613" s="147"/>
      <c r="AZ1613" s="167"/>
      <c r="BA1613" s="167"/>
      <c r="BB1613" s="147" t="str">
        <f t="shared" si="516"/>
        <v/>
      </c>
      <c r="BC1613" s="168"/>
      <c r="BD1613" s="165"/>
      <c r="BE1613" s="165"/>
      <c r="BF1613" s="165"/>
      <c r="BG1613" s="165"/>
      <c r="BH1613" s="165"/>
      <c r="BI1613" s="165"/>
      <c r="BJ1613" s="165"/>
      <c r="BK1613" s="165"/>
      <c r="BL1613" s="165"/>
      <c r="BM1613" s="165"/>
      <c r="BN1613" s="165"/>
      <c r="BO1613" s="165"/>
      <c r="BP1613" s="165"/>
      <c r="BQ1613" s="165"/>
      <c r="BS1613" s="6"/>
      <c r="BT1613" s="11"/>
      <c r="BU1613" s="6"/>
      <c r="BV1613" s="6"/>
    </row>
    <row r="1614" spans="1:74" ht="15.75" x14ac:dyDescent="0.25">
      <c r="A1614" s="52" t="s">
        <v>11912</v>
      </c>
      <c r="B1614" s="56"/>
      <c r="C1614" s="7" t="s">
        <v>111</v>
      </c>
      <c r="D1614" s="7" t="s">
        <v>11914</v>
      </c>
      <c r="E1614" s="7"/>
      <c r="F1614" s="64"/>
      <c r="G1614" s="6"/>
      <c r="H1614" s="6"/>
      <c r="I1614" s="10" t="s">
        <v>110</v>
      </c>
      <c r="J1614" s="11" t="s">
        <v>12573</v>
      </c>
      <c r="K1614" s="194" t="s">
        <v>510</v>
      </c>
      <c r="L1614" s="176"/>
      <c r="M1614" s="176">
        <v>1000</v>
      </c>
      <c r="N1614" s="80" t="s">
        <v>11916</v>
      </c>
      <c r="O1614" s="162"/>
      <c r="P1614" s="80" t="s">
        <v>12574</v>
      </c>
      <c r="Q1614" s="80"/>
      <c r="R1614" s="80"/>
      <c r="S1614" s="163"/>
      <c r="T1614" s="213"/>
      <c r="U1614" s="162"/>
      <c r="V1614" s="164"/>
      <c r="W1614" s="12" t="str">
        <f t="shared" si="512"/>
        <v>Mqtt1</v>
      </c>
      <c r="X1614" s="196" t="s">
        <v>11957</v>
      </c>
      <c r="Y1614" s="6" t="str">
        <f t="shared" si="513"/>
        <v>marpower/280000-hydraulic-sail/filter-pump</v>
      </c>
      <c r="Z1614" s="103" t="str">
        <f>IF(COUNTIF(N1614,"spare"),"","$."&amp;_xlfn.REGEXREPLACE(IF(X1614="",J1614,IF(_xlfn.REGEXTEST(J1614,"(Gen_Alm|Enbl|Ind)"),_xlfn.REGEXREPLACE(J1614,"E?\d_\d\d_",""),J1614)),"\.","_"))</f>
        <v>$.Offline_filter_Manual_Ext</v>
      </c>
      <c r="AA1614" s="12">
        <v>1</v>
      </c>
      <c r="AB1614" s="6" t="s">
        <v>194</v>
      </c>
      <c r="AC1614" s="12">
        <v>32</v>
      </c>
      <c r="AJ1614" s="80"/>
      <c r="AM1614" s="114" t="str">
        <f t="shared" si="514"/>
        <v/>
      </c>
      <c r="AN1614" s="80"/>
      <c r="AO1614" s="80"/>
      <c r="AP1614" s="80"/>
      <c r="AQ1614" s="80"/>
      <c r="AR1614" s="127"/>
      <c r="AS1614" s="80"/>
      <c r="AT1614" s="7"/>
      <c r="AU1614" s="7"/>
      <c r="AV1614" s="165"/>
      <c r="AW1614" s="126" t="str">
        <f t="shared" si="515"/>
        <v/>
      </c>
      <c r="AX1614" s="137"/>
      <c r="AY1614" s="147"/>
      <c r="AZ1614" s="167"/>
      <c r="BA1614" s="167"/>
      <c r="BB1614" s="147" t="str">
        <f t="shared" si="516"/>
        <v/>
      </c>
      <c r="BC1614" s="168"/>
      <c r="BD1614" s="165"/>
      <c r="BE1614" s="165"/>
      <c r="BF1614" s="165"/>
      <c r="BG1614" s="165"/>
      <c r="BH1614" s="165"/>
      <c r="BI1614" s="165"/>
      <c r="BJ1614" s="165"/>
      <c r="BK1614" s="165"/>
      <c r="BL1614" s="165"/>
      <c r="BM1614" s="165"/>
      <c r="BN1614" s="165"/>
      <c r="BO1614" s="165"/>
      <c r="BP1614" s="165"/>
      <c r="BQ1614" s="165"/>
      <c r="BS1614" s="6"/>
      <c r="BT1614" s="11"/>
      <c r="BU1614" s="6"/>
      <c r="BV1614" s="6"/>
    </row>
    <row r="1615" spans="1:74" ht="15.75" x14ac:dyDescent="0.25">
      <c r="A1615" s="52" t="s">
        <v>11912</v>
      </c>
      <c r="B1615" s="56"/>
      <c r="C1615" s="7" t="s">
        <v>111</v>
      </c>
      <c r="D1615" s="7" t="s">
        <v>11914</v>
      </c>
      <c r="E1615" s="7"/>
      <c r="F1615" s="64"/>
      <c r="G1615" s="6"/>
      <c r="H1615" s="6"/>
      <c r="I1615" s="10" t="s">
        <v>110</v>
      </c>
      <c r="J1615" s="11" t="s">
        <v>12575</v>
      </c>
      <c r="K1615" s="194" t="s">
        <v>510</v>
      </c>
      <c r="L1615" s="176"/>
      <c r="M1615" s="176">
        <v>1000</v>
      </c>
      <c r="N1615" s="80" t="s">
        <v>11916</v>
      </c>
      <c r="O1615" s="162"/>
      <c r="P1615" s="80" t="s">
        <v>12576</v>
      </c>
      <c r="Q1615" s="80"/>
      <c r="R1615" s="80"/>
      <c r="S1615" s="163"/>
      <c r="T1615" s="213"/>
      <c r="U1615" s="162"/>
      <c r="V1615" s="164"/>
      <c r="W1615" s="12" t="str">
        <f t="shared" si="512"/>
        <v>Mqtt1</v>
      </c>
      <c r="X1615" s="196" t="s">
        <v>11957</v>
      </c>
      <c r="Y1615" s="6" t="str">
        <f t="shared" si="513"/>
        <v>marpower/280000-hydraulic-sail/filter-pump</v>
      </c>
      <c r="Z1615" s="103" t="str">
        <f>IF(COUNTIF(N1615,"spare"),"","$."&amp;_xlfn.REGEXREPLACE(IF(X1615="",J1615,IF(_xlfn.REGEXTEST(J1615,"(Gen_Alm|Enbl|Ind)"),_xlfn.REGEXREPLACE(J1615,"E?\d_\d\d_",""),J1615)),"\.","_"))</f>
        <v>$.Offline_filter_On_Off_Ext</v>
      </c>
      <c r="AA1615" s="12">
        <v>1</v>
      </c>
      <c r="AB1615" s="6" t="s">
        <v>194</v>
      </c>
      <c r="AC1615" s="12">
        <v>33</v>
      </c>
      <c r="AJ1615" s="80"/>
      <c r="AM1615" s="114" t="str">
        <f t="shared" si="514"/>
        <v/>
      </c>
      <c r="AN1615" s="80"/>
      <c r="AO1615" s="80"/>
      <c r="AP1615" s="80"/>
      <c r="AQ1615" s="80"/>
      <c r="AR1615" s="127"/>
      <c r="AS1615" s="80"/>
      <c r="AT1615" s="7"/>
      <c r="AU1615" s="7"/>
      <c r="AV1615" s="165"/>
      <c r="AW1615" s="126" t="str">
        <f t="shared" si="515"/>
        <v/>
      </c>
      <c r="AX1615" s="137"/>
      <c r="AY1615" s="147"/>
      <c r="AZ1615" s="167"/>
      <c r="BA1615" s="167"/>
      <c r="BB1615" s="147" t="str">
        <f t="shared" si="516"/>
        <v/>
      </c>
      <c r="BC1615" s="168"/>
      <c r="BD1615" s="165"/>
      <c r="BE1615" s="165"/>
      <c r="BF1615" s="165"/>
      <c r="BG1615" s="165"/>
      <c r="BH1615" s="165"/>
      <c r="BI1615" s="165"/>
      <c r="BJ1615" s="165"/>
      <c r="BK1615" s="165"/>
      <c r="BL1615" s="165"/>
      <c r="BM1615" s="165"/>
      <c r="BN1615" s="165"/>
      <c r="BO1615" s="165"/>
      <c r="BP1615" s="165"/>
      <c r="BQ1615" s="165"/>
      <c r="BS1615" s="6"/>
      <c r="BT1615" s="11"/>
      <c r="BU1615" s="6"/>
      <c r="BV1615" s="6"/>
    </row>
    <row r="1616" spans="1:74" ht="15.75" x14ac:dyDescent="0.25">
      <c r="A1616" s="52" t="s">
        <v>11912</v>
      </c>
      <c r="B1616" s="56"/>
      <c r="C1616" s="7" t="s">
        <v>111</v>
      </c>
      <c r="D1616" s="7" t="s">
        <v>11914</v>
      </c>
      <c r="E1616" s="7"/>
      <c r="F1616" s="64"/>
      <c r="G1616" s="6"/>
      <c r="H1616" s="6"/>
      <c r="I1616" s="10" t="s">
        <v>110</v>
      </c>
      <c r="J1616" s="11" t="s">
        <v>12577</v>
      </c>
      <c r="K1616" s="194" t="s">
        <v>510</v>
      </c>
      <c r="L1616" s="176"/>
      <c r="M1616" s="176">
        <v>1000</v>
      </c>
      <c r="N1616" s="80" t="s">
        <v>11916</v>
      </c>
      <c r="O1616" s="162"/>
      <c r="P1616" s="80" t="s">
        <v>12578</v>
      </c>
      <c r="Q1616" s="80"/>
      <c r="R1616" s="80"/>
      <c r="S1616" s="163"/>
      <c r="T1616" s="213"/>
      <c r="U1616" s="162"/>
      <c r="V1616" s="164"/>
      <c r="W1616" s="12" t="str">
        <f t="shared" si="512"/>
        <v>Mqtt1</v>
      </c>
      <c r="X1616" s="196" t="s">
        <v>11957</v>
      </c>
      <c r="Y1616" s="6" t="str">
        <f t="shared" si="513"/>
        <v>marpower/280000-hydraulic-sail/filter-pump</v>
      </c>
      <c r="Z1616" s="103" t="str">
        <f>IF(COUNTIF(N1616,"spare"),"","$."&amp;_xlfn.REGEXREPLACE(IF(X1616="",J1616,IF(_xlfn.REGEXTEST(J1616,"(Gen_Alm|Enbl|Ind)"),_xlfn.REGEXREPLACE(J1616,"E?\d_\d\d_",""),J1616)),"\.","_"))</f>
        <v>$.Offline_filter_Auto_Ext</v>
      </c>
      <c r="AA1616" s="12">
        <v>1</v>
      </c>
      <c r="AB1616" s="6" t="s">
        <v>194</v>
      </c>
      <c r="AC1616" s="12">
        <v>34</v>
      </c>
      <c r="AJ1616" s="80"/>
      <c r="AM1616" s="114" t="str">
        <f t="shared" si="514"/>
        <v/>
      </c>
      <c r="AN1616" s="80"/>
      <c r="AO1616" s="80"/>
      <c r="AP1616" s="80"/>
      <c r="AQ1616" s="80"/>
      <c r="AR1616" s="127"/>
      <c r="AS1616" s="80"/>
      <c r="AT1616" s="7"/>
      <c r="AU1616" s="7"/>
      <c r="AV1616" s="165"/>
      <c r="AW1616" s="126" t="str">
        <f t="shared" si="515"/>
        <v/>
      </c>
      <c r="AX1616" s="137"/>
      <c r="AY1616" s="147"/>
      <c r="AZ1616" s="167"/>
      <c r="BA1616" s="167"/>
      <c r="BB1616" s="147" t="str">
        <f t="shared" si="516"/>
        <v/>
      </c>
      <c r="BC1616" s="168"/>
      <c r="BD1616" s="165"/>
      <c r="BE1616" s="165"/>
      <c r="BF1616" s="165"/>
      <c r="BG1616" s="165"/>
      <c r="BH1616" s="165"/>
      <c r="BI1616" s="165"/>
      <c r="BJ1616" s="165"/>
      <c r="BK1616" s="165"/>
      <c r="BL1616" s="165"/>
      <c r="BM1616" s="165"/>
      <c r="BN1616" s="165"/>
      <c r="BO1616" s="165"/>
      <c r="BP1616" s="165"/>
      <c r="BQ1616" s="165"/>
      <c r="BS1616" s="6"/>
      <c r="BT1616" s="11"/>
      <c r="BU1616" s="6"/>
      <c r="BV1616" s="6"/>
    </row>
    <row r="1617" spans="1:74" ht="15.75" x14ac:dyDescent="0.25">
      <c r="A1617" s="52" t="s">
        <v>11912</v>
      </c>
      <c r="B1617" s="56"/>
      <c r="C1617" s="7" t="s">
        <v>111</v>
      </c>
      <c r="D1617" s="7" t="s">
        <v>11914</v>
      </c>
      <c r="E1617" s="7"/>
      <c r="F1617" s="64"/>
      <c r="G1617" s="6"/>
      <c r="H1617" s="6"/>
      <c r="I1617" s="10" t="s">
        <v>110</v>
      </c>
      <c r="J1617" s="11" t="s">
        <v>12579</v>
      </c>
      <c r="K1617" s="194" t="s">
        <v>510</v>
      </c>
      <c r="L1617" s="176"/>
      <c r="M1617" s="176">
        <v>1000</v>
      </c>
      <c r="N1617" s="80" t="s">
        <v>11916</v>
      </c>
      <c r="O1617" s="162"/>
      <c r="P1617" s="80" t="s">
        <v>12580</v>
      </c>
      <c r="Q1617" s="80"/>
      <c r="R1617" s="80"/>
      <c r="S1617" s="163"/>
      <c r="T1617" s="213"/>
      <c r="U1617" s="162"/>
      <c r="V1617" s="164"/>
      <c r="W1617" s="12" t="str">
        <f t="shared" si="512"/>
        <v>Mqtt1</v>
      </c>
      <c r="X1617" s="196" t="s">
        <v>11975</v>
      </c>
      <c r="Y1617" s="6" t="str">
        <f t="shared" si="513"/>
        <v>marpower/280000-hydraulic-sail/tension-double-cylinder/blade-cunningham</v>
      </c>
      <c r="Z1617" s="103" t="str">
        <f t="shared" ref="Z1617:Z1618" si="522">IF(COUNTIF(N1617,"spare"),"","$."&amp;_xlfn.REGEXREPLACE(IF(X1617="",J1617,_xlfn.REGEXREPLACE(IF(_xlfn.REGEXTEST(J1617,"(Gen_Alm|Enbl|Ind)"),_xlfn.REGEXREPLACE(J1617,"E?\d_\d\d_",""),J1617),"_?(Blade_Cunn|Code_sail_tack)_?","")),"\.","_"))</f>
        <v>$.Enbl_HMI_Ext</v>
      </c>
      <c r="AA1617" s="12">
        <v>1</v>
      </c>
      <c r="AB1617" s="6" t="s">
        <v>194</v>
      </c>
      <c r="AC1617" s="12">
        <v>110</v>
      </c>
      <c r="AJ1617" s="80"/>
      <c r="AM1617" s="114" t="str">
        <f t="shared" si="514"/>
        <v/>
      </c>
      <c r="AN1617" s="80"/>
      <c r="AO1617" s="80"/>
      <c r="AP1617" s="80"/>
      <c r="AQ1617" s="80"/>
      <c r="AR1617" s="127"/>
      <c r="AS1617" s="80"/>
      <c r="AT1617" s="7"/>
      <c r="AU1617" s="7"/>
      <c r="AV1617" s="165"/>
      <c r="AW1617" s="126" t="str">
        <f t="shared" si="515"/>
        <v/>
      </c>
      <c r="AX1617" s="137"/>
      <c r="AY1617" s="147"/>
      <c r="AZ1617" s="167"/>
      <c r="BA1617" s="167"/>
      <c r="BB1617" s="147" t="str">
        <f t="shared" si="516"/>
        <v/>
      </c>
      <c r="BC1617" s="168"/>
      <c r="BD1617" s="165"/>
      <c r="BE1617" s="165"/>
      <c r="BF1617" s="165"/>
      <c r="BG1617" s="165"/>
      <c r="BH1617" s="165"/>
      <c r="BI1617" s="165"/>
      <c r="BJ1617" s="165"/>
      <c r="BK1617" s="165"/>
      <c r="BL1617" s="165"/>
      <c r="BM1617" s="165"/>
      <c r="BN1617" s="165"/>
      <c r="BO1617" s="165"/>
      <c r="BP1617" s="165"/>
      <c r="BQ1617" s="165"/>
      <c r="BS1617" s="6"/>
      <c r="BT1617" s="11"/>
      <c r="BU1617" s="6"/>
      <c r="BV1617" s="6"/>
    </row>
    <row r="1618" spans="1:74" ht="15.75" x14ac:dyDescent="0.25">
      <c r="A1618" s="52" t="s">
        <v>11912</v>
      </c>
      <c r="B1618" s="56"/>
      <c r="C1618" s="7" t="s">
        <v>111</v>
      </c>
      <c r="D1618" s="7" t="s">
        <v>11914</v>
      </c>
      <c r="E1618" s="7"/>
      <c r="F1618" s="64"/>
      <c r="G1618" s="6"/>
      <c r="H1618" s="6"/>
      <c r="I1618" s="10" t="s">
        <v>110</v>
      </c>
      <c r="J1618" s="11" t="s">
        <v>12581</v>
      </c>
      <c r="K1618" s="194" t="s">
        <v>510</v>
      </c>
      <c r="L1618" s="176"/>
      <c r="M1618" s="176">
        <v>1000</v>
      </c>
      <c r="N1618" s="80" t="s">
        <v>11916</v>
      </c>
      <c r="O1618" s="162"/>
      <c r="P1618" s="80" t="s">
        <v>12582</v>
      </c>
      <c r="Q1618" s="80"/>
      <c r="R1618" s="80"/>
      <c r="S1618" s="163"/>
      <c r="T1618" s="213"/>
      <c r="U1618" s="162"/>
      <c r="V1618" s="164"/>
      <c r="W1618" s="12" t="str">
        <f t="shared" si="512"/>
        <v>Mqtt1</v>
      </c>
      <c r="X1618" s="196" t="s">
        <v>11982</v>
      </c>
      <c r="Y1618" s="6" t="str">
        <f t="shared" si="513"/>
        <v>marpower/280000-hydraulic-sail/tension-double-cylinder/code-sail-tack</v>
      </c>
      <c r="Z1618" s="103" t="str">
        <f t="shared" si="522"/>
        <v>$.Enbl_HMI_Ext</v>
      </c>
      <c r="AA1618" s="12">
        <v>1</v>
      </c>
      <c r="AB1618" s="6" t="s">
        <v>194</v>
      </c>
      <c r="AC1618" s="12">
        <v>120</v>
      </c>
      <c r="AJ1618" s="80"/>
      <c r="AM1618" s="114" t="str">
        <f t="shared" si="514"/>
        <v/>
      </c>
      <c r="AN1618" s="80"/>
      <c r="AO1618" s="80"/>
      <c r="AP1618" s="80"/>
      <c r="AQ1618" s="80"/>
      <c r="AR1618" s="127"/>
      <c r="AS1618" s="80"/>
      <c r="AT1618" s="7"/>
      <c r="AU1618" s="7"/>
      <c r="AV1618" s="165"/>
      <c r="AW1618" s="126" t="str">
        <f t="shared" si="515"/>
        <v/>
      </c>
      <c r="AX1618" s="137"/>
      <c r="AY1618" s="147"/>
      <c r="AZ1618" s="167"/>
      <c r="BA1618" s="167"/>
      <c r="BB1618" s="147" t="str">
        <f t="shared" si="516"/>
        <v/>
      </c>
      <c r="BC1618" s="168"/>
      <c r="BD1618" s="165"/>
      <c r="BE1618" s="165"/>
      <c r="BF1618" s="165"/>
      <c r="BG1618" s="165"/>
      <c r="BH1618" s="165"/>
      <c r="BI1618" s="165"/>
      <c r="BJ1618" s="165"/>
      <c r="BK1618" s="165"/>
      <c r="BL1618" s="165"/>
      <c r="BM1618" s="165"/>
      <c r="BN1618" s="165"/>
      <c r="BO1618" s="165"/>
      <c r="BP1618" s="165"/>
      <c r="BQ1618" s="165"/>
      <c r="BS1618" s="6"/>
      <c r="BT1618" s="11"/>
      <c r="BU1618" s="6"/>
      <c r="BV1618" s="6"/>
    </row>
    <row r="1619" spans="1:74" ht="15.75" x14ac:dyDescent="0.25">
      <c r="A1619" s="52" t="s">
        <v>11912</v>
      </c>
      <c r="B1619" s="56"/>
      <c r="C1619" s="7" t="s">
        <v>111</v>
      </c>
      <c r="D1619" s="7" t="s">
        <v>11914</v>
      </c>
      <c r="E1619" s="7"/>
      <c r="F1619" s="64"/>
      <c r="G1619" s="6"/>
      <c r="H1619" s="6"/>
      <c r="I1619" s="10" t="s">
        <v>110</v>
      </c>
      <c r="J1619" s="11" t="s">
        <v>12583</v>
      </c>
      <c r="K1619" s="194" t="s">
        <v>510</v>
      </c>
      <c r="L1619" s="176"/>
      <c r="M1619" s="176">
        <v>1000</v>
      </c>
      <c r="N1619" s="80" t="s">
        <v>11916</v>
      </c>
      <c r="O1619" s="162"/>
      <c r="P1619" s="80" t="s">
        <v>12584</v>
      </c>
      <c r="Q1619" s="80"/>
      <c r="R1619" s="80"/>
      <c r="S1619" s="163"/>
      <c r="T1619" s="213"/>
      <c r="U1619" s="162"/>
      <c r="V1619" s="164"/>
      <c r="W1619" s="12" t="str">
        <f t="shared" si="512"/>
        <v>Mqtt1</v>
      </c>
      <c r="X1619" s="196" t="s">
        <v>11989</v>
      </c>
      <c r="Y1619" s="6" t="str">
        <f t="shared" si="513"/>
        <v>marpower/280000-hydraulic-sail/tension-cylinder-ma/blade-adjuster</v>
      </c>
      <c r="Z1619" s="103" t="str">
        <f>IF(COUNTIF(N1619,"spare"),"","$."&amp;_xlfn.REGEXREPLACE(IF(X1619="",J1619,_xlfn.REGEXREPLACE(IF(_xlfn.REGEXTEST(J1619,"(Gen_Alm|Enbl|Ind)"),_xlfn.REGEXREPLACE(J1619,"E?\d_\d\d_",""),J1619),"_?(Blade|Staysail_stay)_Adj_?","")),"\.","_"))</f>
        <v>$.Enbl_HMI_Ext</v>
      </c>
      <c r="AA1619" s="12">
        <v>1</v>
      </c>
      <c r="AB1619" s="6" t="s">
        <v>194</v>
      </c>
      <c r="AC1619" s="12">
        <v>130</v>
      </c>
      <c r="AJ1619" s="80"/>
      <c r="AM1619" s="114" t="str">
        <f t="shared" si="514"/>
        <v/>
      </c>
      <c r="AN1619" s="80"/>
      <c r="AO1619" s="80"/>
      <c r="AP1619" s="80"/>
      <c r="AQ1619" s="80"/>
      <c r="AR1619" s="127"/>
      <c r="AS1619" s="80"/>
      <c r="AT1619" s="7"/>
      <c r="AU1619" s="7"/>
      <c r="AV1619" s="165"/>
      <c r="AW1619" s="126" t="str">
        <f t="shared" si="515"/>
        <v/>
      </c>
      <c r="AX1619" s="137"/>
      <c r="AY1619" s="147"/>
      <c r="AZ1619" s="167"/>
      <c r="BA1619" s="167"/>
      <c r="BB1619" s="147" t="str">
        <f t="shared" si="516"/>
        <v/>
      </c>
      <c r="BC1619" s="168"/>
      <c r="BD1619" s="165"/>
      <c r="BE1619" s="165"/>
      <c r="BF1619" s="165"/>
      <c r="BG1619" s="165"/>
      <c r="BH1619" s="165"/>
      <c r="BI1619" s="165"/>
      <c r="BJ1619" s="165"/>
      <c r="BK1619" s="165"/>
      <c r="BL1619" s="165"/>
      <c r="BM1619" s="165"/>
      <c r="BN1619" s="165"/>
      <c r="BO1619" s="165"/>
      <c r="BP1619" s="165"/>
      <c r="BQ1619" s="165"/>
      <c r="BS1619" s="6"/>
      <c r="BT1619" s="11"/>
      <c r="BU1619" s="6"/>
      <c r="BV1619" s="6"/>
    </row>
    <row r="1620" spans="1:74" ht="15.75" x14ac:dyDescent="0.25">
      <c r="A1620" s="52" t="s">
        <v>11912</v>
      </c>
      <c r="B1620" s="56"/>
      <c r="C1620" s="7" t="s">
        <v>111</v>
      </c>
      <c r="D1620" s="7" t="s">
        <v>11914</v>
      </c>
      <c r="E1620" s="7"/>
      <c r="F1620" s="64"/>
      <c r="G1620" s="6"/>
      <c r="H1620" s="6"/>
      <c r="I1620" s="10" t="s">
        <v>110</v>
      </c>
      <c r="J1620" s="11" t="s">
        <v>12585</v>
      </c>
      <c r="K1620" s="194" t="s">
        <v>510</v>
      </c>
      <c r="L1620" s="176"/>
      <c r="M1620" s="176">
        <v>1000</v>
      </c>
      <c r="N1620" s="80" t="s">
        <v>11916</v>
      </c>
      <c r="O1620" s="162"/>
      <c r="P1620" s="80" t="s">
        <v>12586</v>
      </c>
      <c r="Q1620" s="80"/>
      <c r="R1620" s="80"/>
      <c r="S1620" s="163"/>
      <c r="T1620" s="213"/>
      <c r="U1620" s="162"/>
      <c r="V1620" s="164"/>
      <c r="W1620" s="12" t="str">
        <f t="shared" si="512"/>
        <v>Mqtt1</v>
      </c>
      <c r="X1620" s="196" t="s">
        <v>11996</v>
      </c>
      <c r="Y1620" s="6" t="str">
        <f t="shared" si="513"/>
        <v>marpower/280000-hydraulic-sail/tension-cylinder-ma/staysail</v>
      </c>
      <c r="Z1620" s="103" t="str">
        <f>IF(COUNTIF(N1620,"spare"),"","$."&amp;_xlfn.REGEXREPLACE(IF(X1620="",J1620,_xlfn.REGEXREPLACE(IF(_xlfn.REGEXTEST(J1620,"(Gen_Alm|Enbl|Ind)"),_xlfn.REGEXREPLACE(J1620,"E?\d_\d\d_",""),J1620),"_?(Blade|Staysail_stay)_Adj_?","")),"\.","_"))</f>
        <v>$.Enbl_HMI_Ext</v>
      </c>
      <c r="AA1620" s="12">
        <v>1</v>
      </c>
      <c r="AB1620" s="6" t="s">
        <v>194</v>
      </c>
      <c r="AC1620" s="12">
        <v>140</v>
      </c>
      <c r="AJ1620" s="80"/>
      <c r="AM1620" s="114" t="str">
        <f t="shared" si="514"/>
        <v/>
      </c>
      <c r="AN1620" s="80"/>
      <c r="AO1620" s="80"/>
      <c r="AP1620" s="80"/>
      <c r="AQ1620" s="80"/>
      <c r="AR1620" s="127"/>
      <c r="AS1620" s="80"/>
      <c r="AT1620" s="7"/>
      <c r="AU1620" s="7"/>
      <c r="AV1620" s="165"/>
      <c r="AW1620" s="126" t="str">
        <f t="shared" si="515"/>
        <v/>
      </c>
      <c r="AX1620" s="137"/>
      <c r="AY1620" s="147"/>
      <c r="AZ1620" s="167"/>
      <c r="BA1620" s="167"/>
      <c r="BB1620" s="147" t="str">
        <f t="shared" si="516"/>
        <v/>
      </c>
      <c r="BC1620" s="168"/>
      <c r="BD1620" s="165"/>
      <c r="BE1620" s="165"/>
      <c r="BF1620" s="165"/>
      <c r="BG1620" s="165"/>
      <c r="BH1620" s="165"/>
      <c r="BI1620" s="165"/>
      <c r="BJ1620" s="165"/>
      <c r="BK1620" s="165"/>
      <c r="BL1620" s="165"/>
      <c r="BM1620" s="165"/>
      <c r="BN1620" s="165"/>
      <c r="BO1620" s="165"/>
      <c r="BP1620" s="165"/>
      <c r="BQ1620" s="165"/>
      <c r="BS1620" s="6"/>
      <c r="BT1620" s="11"/>
      <c r="BU1620" s="6"/>
      <c r="BV1620" s="6"/>
    </row>
    <row r="1621" spans="1:74" ht="15.75" x14ac:dyDescent="0.25">
      <c r="A1621" s="52" t="s">
        <v>11912</v>
      </c>
      <c r="B1621" s="56"/>
      <c r="C1621" s="7" t="s">
        <v>111</v>
      </c>
      <c r="D1621" s="7" t="s">
        <v>11914</v>
      </c>
      <c r="E1621" s="7"/>
      <c r="F1621" s="64"/>
      <c r="G1621" s="6"/>
      <c r="H1621" s="6"/>
      <c r="I1621" s="10" t="s">
        <v>110</v>
      </c>
      <c r="J1621" s="11" t="s">
        <v>12587</v>
      </c>
      <c r="K1621" s="194" t="s">
        <v>510</v>
      </c>
      <c r="L1621" s="176"/>
      <c r="M1621" s="176">
        <v>1000</v>
      </c>
      <c r="N1621" s="80" t="s">
        <v>11916</v>
      </c>
      <c r="O1621" s="162"/>
      <c r="P1621" s="80" t="s">
        <v>12588</v>
      </c>
      <c r="Q1621" s="80"/>
      <c r="R1621" s="80"/>
      <c r="S1621" s="163"/>
      <c r="T1621" s="213"/>
      <c r="U1621" s="162"/>
      <c r="V1621" s="164"/>
      <c r="W1621" s="12" t="str">
        <f t="shared" si="512"/>
        <v>Mqtt1</v>
      </c>
      <c r="X1621" s="196" t="s">
        <v>12003</v>
      </c>
      <c r="Y1621" s="6" t="str">
        <f t="shared" si="513"/>
        <v>marpower/280000-hydraulic-sail/tension-cylinder</v>
      </c>
      <c r="Z1621" s="103" t="str">
        <f>IF(COUNTIF(N1621,"spare"),"","$."&amp;_xlfn.REGEXREPLACE(IF(X1621="",J1621,IF(_xlfn.REGEXTEST(J1621,"(Gen_Alm|Enbl|Ind)"),_xlfn.REGEXREPLACE(J1621,"E?\d_\d\d_",""),J1621)),"\.","_"))</f>
        <v>$.Enbl_HMI_Ext_Main_Outhaul</v>
      </c>
      <c r="AA1621" s="12">
        <v>1</v>
      </c>
      <c r="AB1621" s="6" t="s">
        <v>194</v>
      </c>
      <c r="AC1621" s="12">
        <v>210</v>
      </c>
      <c r="AJ1621" s="80"/>
      <c r="AM1621" s="114" t="str">
        <f t="shared" si="514"/>
        <v/>
      </c>
      <c r="AN1621" s="80"/>
      <c r="AO1621" s="80"/>
      <c r="AP1621" s="80"/>
      <c r="AQ1621" s="80"/>
      <c r="AR1621" s="127"/>
      <c r="AS1621" s="80"/>
      <c r="AT1621" s="7"/>
      <c r="AU1621" s="7"/>
      <c r="AV1621" s="165"/>
      <c r="AW1621" s="126" t="str">
        <f t="shared" si="515"/>
        <v/>
      </c>
      <c r="AX1621" s="137"/>
      <c r="AY1621" s="147"/>
      <c r="AZ1621" s="167"/>
      <c r="BA1621" s="167"/>
      <c r="BB1621" s="147" t="str">
        <f t="shared" si="516"/>
        <v/>
      </c>
      <c r="BC1621" s="168"/>
      <c r="BD1621" s="165"/>
      <c r="BE1621" s="165"/>
      <c r="BF1621" s="165"/>
      <c r="BG1621" s="165"/>
      <c r="BH1621" s="165"/>
      <c r="BI1621" s="165"/>
      <c r="BJ1621" s="165"/>
      <c r="BK1621" s="165"/>
      <c r="BL1621" s="165"/>
      <c r="BM1621" s="165"/>
      <c r="BN1621" s="165"/>
      <c r="BO1621" s="165"/>
      <c r="BP1621" s="165"/>
      <c r="BQ1621" s="165"/>
      <c r="BS1621" s="6"/>
      <c r="BT1621" s="11"/>
      <c r="BU1621" s="6"/>
      <c r="BV1621" s="6"/>
    </row>
    <row r="1622" spans="1:74" ht="15.75" x14ac:dyDescent="0.25">
      <c r="A1622" s="52" t="s">
        <v>11912</v>
      </c>
      <c r="B1622" s="56"/>
      <c r="C1622" s="7" t="s">
        <v>111</v>
      </c>
      <c r="D1622" s="7" t="s">
        <v>11914</v>
      </c>
      <c r="E1622" s="7"/>
      <c r="F1622" s="64"/>
      <c r="G1622" s="6"/>
      <c r="H1622" s="6"/>
      <c r="I1622" s="10" t="s">
        <v>110</v>
      </c>
      <c r="J1622" s="11" t="s">
        <v>12589</v>
      </c>
      <c r="K1622" s="194" t="s">
        <v>510</v>
      </c>
      <c r="L1622" s="176"/>
      <c r="M1622" s="176">
        <v>1000</v>
      </c>
      <c r="N1622" s="80" t="s">
        <v>11916</v>
      </c>
      <c r="O1622" s="162"/>
      <c r="P1622" s="80" t="s">
        <v>12590</v>
      </c>
      <c r="Q1622" s="80"/>
      <c r="R1622" s="80"/>
      <c r="S1622" s="163"/>
      <c r="T1622" s="213"/>
      <c r="U1622" s="162"/>
      <c r="V1622" s="164"/>
      <c r="W1622" s="12" t="str">
        <f t="shared" si="512"/>
        <v>Mqtt1</v>
      </c>
      <c r="X1622" s="196" t="s">
        <v>12010</v>
      </c>
      <c r="Y1622" s="6" t="str">
        <f t="shared" si="513"/>
        <v>marpower/280000-hydraulic-sail/vang-cylinder/main</v>
      </c>
      <c r="Z1622" s="103" t="str">
        <f>IF(COUNTIF(N1622,"spare"),"","$."&amp;_xlfn.REGEXREPLACE(IF(X1622="",J1622,_xlfn.REGEXREPLACE(IF(_xlfn.REGEXTEST(J1622,"(Gen_Alm|Enbl|Ind)"),_xlfn.REGEXREPLACE(J1622,"E?\d_\d\d_",""),J1622),"_?M(ain|iz)_Vang_?","")),"\.","_"))</f>
        <v>$.Enbl_HMI_Ext</v>
      </c>
      <c r="AA1622" s="12">
        <v>1</v>
      </c>
      <c r="AB1622" s="6" t="s">
        <v>194</v>
      </c>
      <c r="AC1622" s="12">
        <v>220</v>
      </c>
      <c r="AJ1622" s="80"/>
      <c r="AM1622" s="114" t="str">
        <f t="shared" si="514"/>
        <v/>
      </c>
      <c r="AN1622" s="80"/>
      <c r="AO1622" s="80"/>
      <c r="AP1622" s="80"/>
      <c r="AQ1622" s="80"/>
      <c r="AR1622" s="127"/>
      <c r="AS1622" s="80"/>
      <c r="AT1622" s="7"/>
      <c r="AU1622" s="7"/>
      <c r="AV1622" s="165"/>
      <c r="AW1622" s="126" t="str">
        <f t="shared" si="515"/>
        <v/>
      </c>
      <c r="AX1622" s="137"/>
      <c r="AY1622" s="147"/>
      <c r="AZ1622" s="167"/>
      <c r="BA1622" s="167"/>
      <c r="BB1622" s="147" t="str">
        <f t="shared" si="516"/>
        <v/>
      </c>
      <c r="BC1622" s="168"/>
      <c r="BD1622" s="165"/>
      <c r="BE1622" s="165"/>
      <c r="BF1622" s="165"/>
      <c r="BG1622" s="165"/>
      <c r="BH1622" s="165"/>
      <c r="BI1622" s="165"/>
      <c r="BJ1622" s="165"/>
      <c r="BK1622" s="165"/>
      <c r="BL1622" s="165"/>
      <c r="BM1622" s="165"/>
      <c r="BN1622" s="165"/>
      <c r="BO1622" s="165"/>
      <c r="BP1622" s="165"/>
      <c r="BQ1622" s="165"/>
      <c r="BS1622" s="6"/>
      <c r="BT1622" s="11"/>
      <c r="BU1622" s="6"/>
      <c r="BV1622" s="6"/>
    </row>
    <row r="1623" spans="1:74" ht="15.75" x14ac:dyDescent="0.25">
      <c r="A1623" s="52" t="s">
        <v>11912</v>
      </c>
      <c r="B1623" s="56"/>
      <c r="C1623" s="7" t="s">
        <v>111</v>
      </c>
      <c r="D1623" s="7" t="s">
        <v>11914</v>
      </c>
      <c r="E1623" s="7"/>
      <c r="F1623" s="64"/>
      <c r="G1623" s="6"/>
      <c r="H1623" s="6"/>
      <c r="I1623" s="10" t="s">
        <v>110</v>
      </c>
      <c r="J1623" s="11" t="s">
        <v>12591</v>
      </c>
      <c r="K1623" s="194" t="s">
        <v>510</v>
      </c>
      <c r="L1623" s="176"/>
      <c r="M1623" s="176">
        <v>1000</v>
      </c>
      <c r="N1623" s="80" t="s">
        <v>11916</v>
      </c>
      <c r="O1623" s="162"/>
      <c r="P1623" s="80" t="s">
        <v>12592</v>
      </c>
      <c r="Q1623" s="80"/>
      <c r="R1623" s="80"/>
      <c r="S1623" s="163"/>
      <c r="T1623" s="213"/>
      <c r="U1623" s="162"/>
      <c r="V1623" s="164"/>
      <c r="W1623" s="12" t="str">
        <f t="shared" si="512"/>
        <v>Mqtt1</v>
      </c>
      <c r="X1623" s="196" t="s">
        <v>12017</v>
      </c>
      <c r="Y1623" s="6" t="str">
        <f t="shared" si="513"/>
        <v>marpower/280000-hydraulic-sail/tension-cylinder-deflector/main</v>
      </c>
      <c r="Z1623" s="103" t="str">
        <f>IF(COUNTIF(N1623,"spare"),"","$."&amp;_xlfn.REGEXREPLACE(IF(X1623="",J1623,_xlfn.REGEXREPLACE(IF(_xlfn.REGEXTEST(J1623,"(Gen_Alm|Enbl|Ind)"),_xlfn.REGEXREPLACE(J1623,"E?\d_\d\d_",""),J1623),"_?M(ain|iz)_Check(_Defl)?_?","")),"\.","_"))</f>
        <v>$.Enbl_HMI_Ext</v>
      </c>
      <c r="AA1623" s="12">
        <v>1</v>
      </c>
      <c r="AB1623" s="6" t="s">
        <v>194</v>
      </c>
      <c r="AC1623" s="12">
        <v>230</v>
      </c>
      <c r="AJ1623" s="80"/>
      <c r="AM1623" s="114" t="str">
        <f t="shared" si="514"/>
        <v/>
      </c>
      <c r="AN1623" s="80"/>
      <c r="AO1623" s="80"/>
      <c r="AP1623" s="80"/>
      <c r="AQ1623" s="80"/>
      <c r="AR1623" s="127"/>
      <c r="AS1623" s="80"/>
      <c r="AT1623" s="7"/>
      <c r="AU1623" s="7"/>
      <c r="AV1623" s="165"/>
      <c r="AW1623" s="126" t="str">
        <f t="shared" si="515"/>
        <v/>
      </c>
      <c r="AX1623" s="137"/>
      <c r="AY1623" s="147"/>
      <c r="AZ1623" s="167"/>
      <c r="BA1623" s="167"/>
      <c r="BB1623" s="147" t="str">
        <f t="shared" si="516"/>
        <v/>
      </c>
      <c r="BC1623" s="168"/>
      <c r="BD1623" s="165"/>
      <c r="BE1623" s="165"/>
      <c r="BF1623" s="165"/>
      <c r="BG1623" s="165"/>
      <c r="BH1623" s="165"/>
      <c r="BI1623" s="165"/>
      <c r="BJ1623" s="165"/>
      <c r="BK1623" s="165"/>
      <c r="BL1623" s="165"/>
      <c r="BM1623" s="165"/>
      <c r="BN1623" s="165"/>
      <c r="BO1623" s="165"/>
      <c r="BP1623" s="165"/>
      <c r="BQ1623" s="165"/>
      <c r="BS1623" s="6"/>
      <c r="BT1623" s="11"/>
      <c r="BU1623" s="6"/>
      <c r="BV1623" s="6"/>
    </row>
    <row r="1624" spans="1:74" ht="15.75" x14ac:dyDescent="0.25">
      <c r="A1624" s="52" t="s">
        <v>11912</v>
      </c>
      <c r="B1624" s="56"/>
      <c r="C1624" s="7" t="s">
        <v>111</v>
      </c>
      <c r="D1624" s="7" t="s">
        <v>11914</v>
      </c>
      <c r="E1624" s="7"/>
      <c r="F1624" s="64"/>
      <c r="G1624" s="6"/>
      <c r="H1624" s="6"/>
      <c r="I1624" s="10" t="s">
        <v>110</v>
      </c>
      <c r="J1624" s="11" t="s">
        <v>12593</v>
      </c>
      <c r="K1624" s="194" t="s">
        <v>510</v>
      </c>
      <c r="L1624" s="176"/>
      <c r="M1624" s="176">
        <v>1000</v>
      </c>
      <c r="N1624" s="80" t="s">
        <v>11916</v>
      </c>
      <c r="O1624" s="162"/>
      <c r="P1624" s="80" t="s">
        <v>12594</v>
      </c>
      <c r="Q1624" s="80"/>
      <c r="R1624" s="80"/>
      <c r="S1624" s="163"/>
      <c r="T1624" s="213"/>
      <c r="U1624" s="162"/>
      <c r="V1624" s="164"/>
      <c r="W1624" s="12" t="str">
        <f t="shared" si="512"/>
        <v>Mqtt1</v>
      </c>
      <c r="X1624" s="196" t="s">
        <v>12024</v>
      </c>
      <c r="Y1624" s="6" t="str">
        <f t="shared" si="513"/>
        <v>marpower/280000-hydraulic-sail/preventer/main</v>
      </c>
      <c r="Z1624" s="103" t="str">
        <f>IF(COUNTIF(N1624,"spare"),"","$."&amp;_xlfn.REGEXREPLACE(IF(X1624="",J1624,_xlfn.REGEXREPLACE(IF(_xlfn.REGEXTEST(J1624,"(Gen_Alm|Enbl|Ind)"),_xlfn.REGEXREPLACE(J1624,"E?\d_\d\d_",""),J1624),"_?M(ain|iz)_boom_Prev_?","")),"\.","_"))</f>
        <v>$.Enbl_HMI_Ext</v>
      </c>
      <c r="AA1624" s="12">
        <v>1</v>
      </c>
      <c r="AB1624" s="6" t="s">
        <v>194</v>
      </c>
      <c r="AC1624" s="12">
        <v>240</v>
      </c>
      <c r="AJ1624" s="80"/>
      <c r="AM1624" s="114" t="str">
        <f t="shared" si="514"/>
        <v/>
      </c>
      <c r="AN1624" s="80"/>
      <c r="AO1624" s="80"/>
      <c r="AP1624" s="80"/>
      <c r="AQ1624" s="80"/>
      <c r="AR1624" s="127"/>
      <c r="AS1624" s="80"/>
      <c r="AT1624" s="7"/>
      <c r="AU1624" s="7"/>
      <c r="AV1624" s="165"/>
      <c r="AW1624" s="126" t="str">
        <f t="shared" si="515"/>
        <v/>
      </c>
      <c r="AX1624" s="137"/>
      <c r="AY1624" s="147"/>
      <c r="AZ1624" s="167"/>
      <c r="BA1624" s="167"/>
      <c r="BB1624" s="147" t="str">
        <f t="shared" si="516"/>
        <v/>
      </c>
      <c r="BC1624" s="168"/>
      <c r="BD1624" s="165"/>
      <c r="BE1624" s="165"/>
      <c r="BF1624" s="165"/>
      <c r="BG1624" s="165"/>
      <c r="BH1624" s="165"/>
      <c r="BI1624" s="165"/>
      <c r="BJ1624" s="165"/>
      <c r="BK1624" s="165"/>
      <c r="BL1624" s="165"/>
      <c r="BM1624" s="165"/>
      <c r="BN1624" s="165"/>
      <c r="BO1624" s="165"/>
      <c r="BP1624" s="165"/>
      <c r="BQ1624" s="165"/>
      <c r="BS1624" s="6"/>
      <c r="BT1624" s="11"/>
      <c r="BU1624" s="6"/>
      <c r="BV1624" s="6"/>
    </row>
    <row r="1625" spans="1:74" ht="15.75" x14ac:dyDescent="0.25">
      <c r="A1625" s="52" t="s">
        <v>11912</v>
      </c>
      <c r="B1625" s="56"/>
      <c r="C1625" s="7" t="s">
        <v>111</v>
      </c>
      <c r="D1625" s="7" t="s">
        <v>11914</v>
      </c>
      <c r="E1625" s="7"/>
      <c r="F1625" s="64"/>
      <c r="G1625" s="6"/>
      <c r="H1625" s="6"/>
      <c r="I1625" s="10" t="s">
        <v>110</v>
      </c>
      <c r="J1625" s="11" t="s">
        <v>12595</v>
      </c>
      <c r="K1625" s="194" t="s">
        <v>510</v>
      </c>
      <c r="L1625" s="176"/>
      <c r="M1625" s="176">
        <v>1000</v>
      </c>
      <c r="N1625" s="80" t="s">
        <v>11916</v>
      </c>
      <c r="O1625" s="162"/>
      <c r="P1625" s="80" t="s">
        <v>12596</v>
      </c>
      <c r="Q1625" s="80"/>
      <c r="R1625" s="80"/>
      <c r="S1625" s="163"/>
      <c r="T1625" s="213"/>
      <c r="U1625" s="162"/>
      <c r="V1625" s="164"/>
      <c r="W1625" s="12" t="str">
        <f t="shared" si="512"/>
        <v>Mqtt1</v>
      </c>
      <c r="X1625" s="196" t="s">
        <v>12031</v>
      </c>
      <c r="Y1625" s="6" t="str">
        <f t="shared" si="513"/>
        <v>marpower/280000-hydraulic-sail/tension-cylinder-cvlv/main</v>
      </c>
      <c r="Z1625" s="103" t="str">
        <f>IF(COUNTIF(N1625,"spare"),"","$."&amp;_xlfn.REGEXREPLACE(IF(X1625="",J1625,_xlfn.REGEXREPLACE(IF(_xlfn.REGEXTEST(J1625,"(Gen_Alm|Enbl|Ind)"),_xlfn.REGEXREPLACE(J1625,"E?\d_\d\d_",""),J1625),"_?M(ain|iz)_Cunn_?","")),"\.","_"))</f>
        <v>$.Enbl_HMI_Ext</v>
      </c>
      <c r="AA1625" s="12">
        <v>1</v>
      </c>
      <c r="AB1625" s="6" t="s">
        <v>194</v>
      </c>
      <c r="AC1625" s="12">
        <v>250</v>
      </c>
      <c r="AJ1625" s="80"/>
      <c r="AM1625" s="114" t="str">
        <f t="shared" si="514"/>
        <v/>
      </c>
      <c r="AN1625" s="80"/>
      <c r="AO1625" s="80"/>
      <c r="AP1625" s="80"/>
      <c r="AQ1625" s="80"/>
      <c r="AR1625" s="127"/>
      <c r="AS1625" s="80"/>
      <c r="AT1625" s="7"/>
      <c r="AU1625" s="7"/>
      <c r="AV1625" s="165"/>
      <c r="AW1625" s="126" t="str">
        <f t="shared" si="515"/>
        <v/>
      </c>
      <c r="AX1625" s="137"/>
      <c r="AY1625" s="147"/>
      <c r="AZ1625" s="167"/>
      <c r="BA1625" s="167"/>
      <c r="BB1625" s="147" t="str">
        <f t="shared" si="516"/>
        <v/>
      </c>
      <c r="BC1625" s="168"/>
      <c r="BD1625" s="165"/>
      <c r="BE1625" s="165"/>
      <c r="BF1625" s="165"/>
      <c r="BG1625" s="165"/>
      <c r="BH1625" s="165"/>
      <c r="BI1625" s="165"/>
      <c r="BJ1625" s="165"/>
      <c r="BK1625" s="165"/>
      <c r="BL1625" s="165"/>
      <c r="BM1625" s="165"/>
      <c r="BN1625" s="165"/>
      <c r="BO1625" s="165"/>
      <c r="BP1625" s="165"/>
      <c r="BQ1625" s="165"/>
      <c r="BS1625" s="6"/>
      <c r="BT1625" s="11"/>
      <c r="BU1625" s="6"/>
      <c r="BV1625" s="6"/>
    </row>
    <row r="1626" spans="1:74" ht="15.75" x14ac:dyDescent="0.25">
      <c r="A1626" s="52" t="s">
        <v>11912</v>
      </c>
      <c r="B1626" s="56"/>
      <c r="C1626" s="7" t="s">
        <v>111</v>
      </c>
      <c r="D1626" s="7" t="s">
        <v>11914</v>
      </c>
      <c r="E1626" s="7"/>
      <c r="F1626" s="64"/>
      <c r="G1626" s="6"/>
      <c r="H1626" s="6"/>
      <c r="I1626" s="10" t="s">
        <v>110</v>
      </c>
      <c r="J1626" s="11" t="s">
        <v>12597</v>
      </c>
      <c r="K1626" s="194" t="s">
        <v>510</v>
      </c>
      <c r="L1626" s="176"/>
      <c r="M1626" s="176">
        <v>1000</v>
      </c>
      <c r="N1626" s="80" t="s">
        <v>11916</v>
      </c>
      <c r="O1626" s="162"/>
      <c r="P1626" s="80" t="s">
        <v>12598</v>
      </c>
      <c r="Q1626" s="80"/>
      <c r="R1626" s="80"/>
      <c r="S1626" s="163"/>
      <c r="T1626" s="213"/>
      <c r="U1626" s="162"/>
      <c r="V1626" s="164"/>
      <c r="W1626" s="12" t="str">
        <f t="shared" si="512"/>
        <v>Mqtt1</v>
      </c>
      <c r="X1626" s="196" t="s">
        <v>12003</v>
      </c>
      <c r="Y1626" s="6" t="str">
        <f t="shared" si="513"/>
        <v>marpower/280000-hydraulic-sail/tension-cylinder</v>
      </c>
      <c r="Z1626" s="103" t="str">
        <f>IF(COUNTIF(N1626,"spare"),"","$."&amp;_xlfn.REGEXREPLACE(IF(X1626="",J1626,IF(_xlfn.REGEXTEST(J1626,"(Gen_Alm|Enbl|Ind)"),_xlfn.REGEXREPLACE(J1626,"E?\d_\d\d_",""),J1626)),"\.","_"))</f>
        <v>$.Enbl_HMI_Ext_Blade_tweaker_PS</v>
      </c>
      <c r="AA1626" s="12">
        <v>1</v>
      </c>
      <c r="AB1626" s="6" t="s">
        <v>194</v>
      </c>
      <c r="AC1626" s="12">
        <v>260</v>
      </c>
      <c r="AJ1626" s="80"/>
      <c r="AM1626" s="114" t="str">
        <f t="shared" si="514"/>
        <v/>
      </c>
      <c r="AN1626" s="80"/>
      <c r="AO1626" s="80"/>
      <c r="AP1626" s="80"/>
      <c r="AQ1626" s="80"/>
      <c r="AR1626" s="127"/>
      <c r="AS1626" s="80"/>
      <c r="AT1626" s="7"/>
      <c r="AU1626" s="7"/>
      <c r="AV1626" s="165"/>
      <c r="AW1626" s="126" t="str">
        <f t="shared" si="515"/>
        <v/>
      </c>
      <c r="AX1626" s="137"/>
      <c r="AY1626" s="147"/>
      <c r="AZ1626" s="167"/>
      <c r="BA1626" s="167"/>
      <c r="BB1626" s="147" t="str">
        <f t="shared" si="516"/>
        <v/>
      </c>
      <c r="BC1626" s="168"/>
      <c r="BD1626" s="165"/>
      <c r="BE1626" s="165"/>
      <c r="BF1626" s="165"/>
      <c r="BG1626" s="165"/>
      <c r="BH1626" s="165"/>
      <c r="BI1626" s="165"/>
      <c r="BJ1626" s="165"/>
      <c r="BK1626" s="165"/>
      <c r="BL1626" s="165"/>
      <c r="BM1626" s="165"/>
      <c r="BN1626" s="165"/>
      <c r="BO1626" s="165"/>
      <c r="BP1626" s="165"/>
      <c r="BQ1626" s="165"/>
      <c r="BS1626" s="6"/>
      <c r="BT1626" s="11"/>
      <c r="BU1626" s="6"/>
      <c r="BV1626" s="6"/>
    </row>
    <row r="1627" spans="1:74" ht="15.75" x14ac:dyDescent="0.25">
      <c r="A1627" s="52" t="s">
        <v>11912</v>
      </c>
      <c r="B1627" s="56"/>
      <c r="C1627" s="7" t="s">
        <v>111</v>
      </c>
      <c r="D1627" s="7" t="s">
        <v>11914</v>
      </c>
      <c r="E1627" s="7"/>
      <c r="F1627" s="64"/>
      <c r="G1627" s="6"/>
      <c r="H1627" s="6"/>
      <c r="I1627" s="10" t="s">
        <v>110</v>
      </c>
      <c r="J1627" s="11" t="s">
        <v>12599</v>
      </c>
      <c r="K1627" s="194" t="s">
        <v>510</v>
      </c>
      <c r="L1627" s="176"/>
      <c r="M1627" s="176">
        <v>1000</v>
      </c>
      <c r="N1627" s="80" t="s">
        <v>11916</v>
      </c>
      <c r="O1627" s="162"/>
      <c r="P1627" s="80" t="s">
        <v>12600</v>
      </c>
      <c r="Q1627" s="80"/>
      <c r="R1627" s="80"/>
      <c r="S1627" s="163"/>
      <c r="T1627" s="213"/>
      <c r="U1627" s="162"/>
      <c r="V1627" s="164"/>
      <c r="W1627" s="12" t="str">
        <f t="shared" si="512"/>
        <v>Mqtt1</v>
      </c>
      <c r="X1627" s="196" t="s">
        <v>12046</v>
      </c>
      <c r="Y1627" s="6" t="str">
        <f t="shared" si="513"/>
        <v>marpower/280000-hydraulic-sail/keel</v>
      </c>
      <c r="Z1627" s="103" t="str">
        <f>IF(COUNTIF(N1627,"spare"),"","$."&amp;_xlfn.REGEXREPLACE(IF(X1627="",J1627,IF(_xlfn.REGEXTEST(J1627,"(Gen_Alm|Enbl|Ind)_"),_xlfn.REGEXREPLACE(J1627,"E?\d_\d\d_",""),J1627)),"\.","_"))</f>
        <v>$.Enbl_HMI_Ext_Keel_lift_Cyl</v>
      </c>
      <c r="AA1627" s="12">
        <v>1</v>
      </c>
      <c r="AB1627" s="6" t="s">
        <v>194</v>
      </c>
      <c r="AC1627" s="12">
        <v>310</v>
      </c>
      <c r="AJ1627" s="80"/>
      <c r="AM1627" s="114" t="str">
        <f t="shared" si="514"/>
        <v/>
      </c>
      <c r="AN1627" s="80"/>
      <c r="AO1627" s="80"/>
      <c r="AP1627" s="80"/>
      <c r="AQ1627" s="80"/>
      <c r="AR1627" s="127"/>
      <c r="AS1627" s="80"/>
      <c r="AT1627" s="7"/>
      <c r="AU1627" s="7"/>
      <c r="AV1627" s="165"/>
      <c r="AW1627" s="126" t="str">
        <f t="shared" si="515"/>
        <v/>
      </c>
      <c r="AX1627" s="137"/>
      <c r="AY1627" s="147"/>
      <c r="AZ1627" s="167"/>
      <c r="BA1627" s="167"/>
      <c r="BB1627" s="147" t="str">
        <f t="shared" si="516"/>
        <v/>
      </c>
      <c r="BC1627" s="168"/>
      <c r="BD1627" s="165"/>
      <c r="BE1627" s="165"/>
      <c r="BF1627" s="165"/>
      <c r="BG1627" s="165"/>
      <c r="BH1627" s="165"/>
      <c r="BI1627" s="165"/>
      <c r="BJ1627" s="165"/>
      <c r="BK1627" s="165"/>
      <c r="BL1627" s="165"/>
      <c r="BM1627" s="165"/>
      <c r="BN1627" s="165"/>
      <c r="BO1627" s="165"/>
      <c r="BP1627" s="165"/>
      <c r="BQ1627" s="165"/>
      <c r="BS1627" s="6"/>
      <c r="BT1627" s="11"/>
      <c r="BU1627" s="6"/>
      <c r="BV1627" s="6"/>
    </row>
    <row r="1628" spans="1:74" ht="15.75" x14ac:dyDescent="0.25">
      <c r="A1628" s="52" t="s">
        <v>11912</v>
      </c>
      <c r="B1628" s="56"/>
      <c r="C1628" s="7" t="s">
        <v>111</v>
      </c>
      <c r="D1628" s="7" t="s">
        <v>11914</v>
      </c>
      <c r="E1628" s="7"/>
      <c r="F1628" s="64"/>
      <c r="G1628" s="6"/>
      <c r="H1628" s="6"/>
      <c r="I1628" s="10" t="s">
        <v>110</v>
      </c>
      <c r="J1628" s="11" t="s">
        <v>12601</v>
      </c>
      <c r="K1628" s="194" t="s">
        <v>510</v>
      </c>
      <c r="L1628" s="176"/>
      <c r="M1628" s="176">
        <v>1000</v>
      </c>
      <c r="N1628" s="80" t="s">
        <v>11916</v>
      </c>
      <c r="O1628" s="162"/>
      <c r="P1628" s="80" t="s">
        <v>12602</v>
      </c>
      <c r="Q1628" s="80"/>
      <c r="R1628" s="80"/>
      <c r="S1628" s="163"/>
      <c r="T1628" s="213"/>
      <c r="U1628" s="162"/>
      <c r="V1628" s="164"/>
      <c r="W1628" s="12" t="str">
        <f t="shared" si="512"/>
        <v>Mqtt1</v>
      </c>
      <c r="X1628" s="196" t="s">
        <v>12046</v>
      </c>
      <c r="Y1628" s="6" t="str">
        <f t="shared" si="513"/>
        <v>marpower/280000-hydraulic-sail/keel</v>
      </c>
      <c r="Z1628" s="103" t="str">
        <f>IF(COUNTIF(N1628,"spare"),"","$."&amp;_xlfn.REGEXREPLACE(IF(X1628="",J1628,IF(_xlfn.REGEXTEST(J1628,"(Gen_Alm|Enbl|Ind)_"),_xlfn.REGEXREPLACE(J1628,"E?\d_\d\d_",""),J1628)),"\.","_"))</f>
        <v>$.Button_Keel_lift_Cyl_Up_Ext</v>
      </c>
      <c r="AA1628" s="12">
        <v>1</v>
      </c>
      <c r="AB1628" s="6" t="s">
        <v>194</v>
      </c>
      <c r="AC1628" s="12">
        <v>311</v>
      </c>
      <c r="AJ1628" s="80"/>
      <c r="AM1628" s="114" t="str">
        <f t="shared" si="514"/>
        <v/>
      </c>
      <c r="AN1628" s="80"/>
      <c r="AO1628" s="80"/>
      <c r="AP1628" s="80"/>
      <c r="AQ1628" s="80"/>
      <c r="AR1628" s="127"/>
      <c r="AS1628" s="80"/>
      <c r="AT1628" s="7"/>
      <c r="AU1628" s="7"/>
      <c r="AV1628" s="165"/>
      <c r="AW1628" s="126" t="str">
        <f t="shared" si="515"/>
        <v/>
      </c>
      <c r="AX1628" s="137"/>
      <c r="AY1628" s="147"/>
      <c r="AZ1628" s="167"/>
      <c r="BA1628" s="167"/>
      <c r="BB1628" s="147" t="str">
        <f t="shared" si="516"/>
        <v/>
      </c>
      <c r="BC1628" s="168"/>
      <c r="BD1628" s="165"/>
      <c r="BE1628" s="165"/>
      <c r="BF1628" s="165"/>
      <c r="BG1628" s="165"/>
      <c r="BH1628" s="165"/>
      <c r="BI1628" s="165"/>
      <c r="BJ1628" s="165"/>
      <c r="BK1628" s="165"/>
      <c r="BL1628" s="165"/>
      <c r="BM1628" s="165"/>
      <c r="BN1628" s="165"/>
      <c r="BO1628" s="165"/>
      <c r="BP1628" s="165"/>
      <c r="BQ1628" s="165"/>
      <c r="BS1628" s="6"/>
      <c r="BT1628" s="11"/>
      <c r="BU1628" s="6"/>
      <c r="BV1628" s="6"/>
    </row>
    <row r="1629" spans="1:74" ht="15.75" x14ac:dyDescent="0.25">
      <c r="A1629" s="52" t="s">
        <v>11912</v>
      </c>
      <c r="B1629" s="56"/>
      <c r="C1629" s="7" t="s">
        <v>111</v>
      </c>
      <c r="D1629" s="7" t="s">
        <v>11914</v>
      </c>
      <c r="E1629" s="7"/>
      <c r="F1629" s="64"/>
      <c r="G1629" s="6"/>
      <c r="H1629" s="6"/>
      <c r="I1629" s="10" t="s">
        <v>110</v>
      </c>
      <c r="J1629" s="11" t="s">
        <v>12603</v>
      </c>
      <c r="K1629" s="194" t="s">
        <v>510</v>
      </c>
      <c r="L1629" s="176"/>
      <c r="M1629" s="176">
        <v>1000</v>
      </c>
      <c r="N1629" s="80" t="s">
        <v>11916</v>
      </c>
      <c r="O1629" s="162"/>
      <c r="P1629" s="80" t="s">
        <v>12604</v>
      </c>
      <c r="Q1629" s="80"/>
      <c r="R1629" s="80"/>
      <c r="S1629" s="163"/>
      <c r="T1629" s="213"/>
      <c r="U1629" s="162"/>
      <c r="V1629" s="164"/>
      <c r="W1629" s="12" t="str">
        <f t="shared" si="512"/>
        <v>Mqtt1</v>
      </c>
      <c r="X1629" s="196" t="s">
        <v>12046</v>
      </c>
      <c r="Y1629" s="6" t="str">
        <f t="shared" si="513"/>
        <v>marpower/280000-hydraulic-sail/keel</v>
      </c>
      <c r="Z1629" s="103" t="str">
        <f>IF(COUNTIF(N1629,"spare"),"","$."&amp;_xlfn.REGEXREPLACE(IF(X1629="",J1629,IF(_xlfn.REGEXTEST(J1629,"(Gen_Alm|Enbl|Ind)_"),_xlfn.REGEXREPLACE(J1629,"E?\d_\d\d_",""),J1629)),"\.","_"))</f>
        <v>$.Button_Keel_lift_Cyl_Down_Ext</v>
      </c>
      <c r="AA1629" s="12">
        <v>1</v>
      </c>
      <c r="AB1629" s="6" t="s">
        <v>194</v>
      </c>
      <c r="AC1629" s="12">
        <v>312</v>
      </c>
      <c r="AJ1629" s="80"/>
      <c r="AM1629" s="114" t="str">
        <f t="shared" si="514"/>
        <v/>
      </c>
      <c r="AN1629" s="80"/>
      <c r="AO1629" s="80"/>
      <c r="AP1629" s="80"/>
      <c r="AQ1629" s="80"/>
      <c r="AR1629" s="127"/>
      <c r="AS1629" s="80"/>
      <c r="AT1629" s="7"/>
      <c r="AU1629" s="7"/>
      <c r="AV1629" s="165"/>
      <c r="AW1629" s="126" t="str">
        <f t="shared" si="515"/>
        <v/>
      </c>
      <c r="AX1629" s="137"/>
      <c r="AY1629" s="147"/>
      <c r="AZ1629" s="167"/>
      <c r="BA1629" s="167"/>
      <c r="BB1629" s="147" t="str">
        <f t="shared" si="516"/>
        <v/>
      </c>
      <c r="BC1629" s="168"/>
      <c r="BD1629" s="165"/>
      <c r="BE1629" s="165"/>
      <c r="BF1629" s="165"/>
      <c r="BG1629" s="165"/>
      <c r="BH1629" s="165"/>
      <c r="BI1629" s="165"/>
      <c r="BJ1629" s="165"/>
      <c r="BK1629" s="165"/>
      <c r="BL1629" s="165"/>
      <c r="BM1629" s="165"/>
      <c r="BN1629" s="165"/>
      <c r="BO1629" s="165"/>
      <c r="BP1629" s="165"/>
      <c r="BQ1629" s="165"/>
      <c r="BS1629" s="6"/>
      <c r="BT1629" s="11"/>
      <c r="BU1629" s="6"/>
      <c r="BV1629" s="6"/>
    </row>
    <row r="1630" spans="1:74" ht="15.75" x14ac:dyDescent="0.25">
      <c r="A1630" s="52" t="s">
        <v>11912</v>
      </c>
      <c r="B1630" s="56"/>
      <c r="C1630" s="7" t="s">
        <v>111</v>
      </c>
      <c r="D1630" s="7" t="s">
        <v>11914</v>
      </c>
      <c r="E1630" s="7"/>
      <c r="F1630" s="64"/>
      <c r="G1630" s="6"/>
      <c r="H1630" s="6"/>
      <c r="I1630" s="10" t="s">
        <v>110</v>
      </c>
      <c r="J1630" s="11" t="s">
        <v>12605</v>
      </c>
      <c r="K1630" s="194" t="s">
        <v>510</v>
      </c>
      <c r="L1630" s="176"/>
      <c r="M1630" s="176">
        <v>1000</v>
      </c>
      <c r="N1630" s="80" t="s">
        <v>11916</v>
      </c>
      <c r="O1630" s="162"/>
      <c r="P1630" s="80" t="s">
        <v>12606</v>
      </c>
      <c r="Q1630" s="80"/>
      <c r="R1630" s="80"/>
      <c r="S1630" s="163"/>
      <c r="T1630" s="213"/>
      <c r="U1630" s="162"/>
      <c r="V1630" s="164"/>
      <c r="W1630" s="12" t="str">
        <f t="shared" si="512"/>
        <v>Mqtt1</v>
      </c>
      <c r="X1630" s="196" t="s">
        <v>12046</v>
      </c>
      <c r="Y1630" s="6" t="str">
        <f t="shared" si="513"/>
        <v>marpower/280000-hydraulic-sail/keel</v>
      </c>
      <c r="Z1630" s="103" t="str">
        <f>IF(COUNTIF(N1630,"spare"),"","$."&amp;_xlfn.REGEXREPLACE(IF(X1630="",J1630,IF(_xlfn.REGEXTEST(J1630,"(Gen_Alm|Enbl|Ind)_"),_xlfn.REGEXREPLACE(J1630,"E?\d_\d\d_",""),J1630)),"\.","_"))</f>
        <v>$.Enbl_HMI_Ext_Keel_lock_Cyl</v>
      </c>
      <c r="AA1630" s="12">
        <v>1</v>
      </c>
      <c r="AB1630" s="6" t="s">
        <v>194</v>
      </c>
      <c r="AC1630" s="12">
        <v>320</v>
      </c>
      <c r="AJ1630" s="80"/>
      <c r="AM1630" s="114" t="str">
        <f t="shared" si="514"/>
        <v/>
      </c>
      <c r="AN1630" s="80"/>
      <c r="AO1630" s="80"/>
      <c r="AP1630" s="80"/>
      <c r="AQ1630" s="80"/>
      <c r="AR1630" s="127"/>
      <c r="AS1630" s="80"/>
      <c r="AT1630" s="7"/>
      <c r="AU1630" s="7"/>
      <c r="AV1630" s="165"/>
      <c r="AW1630" s="126" t="str">
        <f t="shared" si="515"/>
        <v/>
      </c>
      <c r="AX1630" s="137"/>
      <c r="AY1630" s="147"/>
      <c r="AZ1630" s="167"/>
      <c r="BA1630" s="167"/>
      <c r="BB1630" s="147" t="str">
        <f t="shared" si="516"/>
        <v/>
      </c>
      <c r="BC1630" s="168"/>
      <c r="BD1630" s="165"/>
      <c r="BE1630" s="165"/>
      <c r="BF1630" s="165"/>
      <c r="BG1630" s="165"/>
      <c r="BH1630" s="165"/>
      <c r="BI1630" s="165"/>
      <c r="BJ1630" s="165"/>
      <c r="BK1630" s="165"/>
      <c r="BL1630" s="165"/>
      <c r="BM1630" s="165"/>
      <c r="BN1630" s="165"/>
      <c r="BO1630" s="165"/>
      <c r="BP1630" s="165"/>
      <c r="BQ1630" s="165"/>
      <c r="BS1630" s="6"/>
      <c r="BT1630" s="11"/>
      <c r="BU1630" s="6"/>
      <c r="BV1630" s="6"/>
    </row>
    <row r="1631" spans="1:74" ht="15.75" x14ac:dyDescent="0.25">
      <c r="A1631" s="52" t="s">
        <v>11912</v>
      </c>
      <c r="B1631" s="56"/>
      <c r="C1631" s="7" t="s">
        <v>111</v>
      </c>
      <c r="D1631" s="7" t="s">
        <v>11914</v>
      </c>
      <c r="E1631" s="7"/>
      <c r="F1631" s="64"/>
      <c r="G1631" s="6"/>
      <c r="H1631" s="6"/>
      <c r="I1631" s="10" t="s">
        <v>110</v>
      </c>
      <c r="J1631" s="11" t="s">
        <v>12607</v>
      </c>
      <c r="K1631" s="194" t="s">
        <v>510</v>
      </c>
      <c r="L1631" s="176"/>
      <c r="M1631" s="176">
        <v>1000</v>
      </c>
      <c r="N1631" s="80" t="s">
        <v>11916</v>
      </c>
      <c r="O1631" s="162"/>
      <c r="P1631" s="80" t="s">
        <v>12608</v>
      </c>
      <c r="Q1631" s="80"/>
      <c r="R1631" s="80"/>
      <c r="S1631" s="163"/>
      <c r="T1631" s="213"/>
      <c r="U1631" s="162"/>
      <c r="V1631" s="164"/>
      <c r="W1631" s="12" t="str">
        <f t="shared" ref="W1631:W1694" si="523">IF(COUNTIF(N1631,"spare"),"","Mqtt1")</f>
        <v>Mqtt1</v>
      </c>
      <c r="X1631" s="196" t="s">
        <v>12046</v>
      </c>
      <c r="Y1631" s="6" t="str">
        <f t="shared" ref="Y1631:Y1694" si="524">LOWER(SUBSTITUTE(SUBSTITUTE(IF(COUNTIF(N1631,"spare"),"",_xlfn.CONCAT("marpower/",IF(X1631&lt;&gt;"",N1631&amp;"/"&amp;X1631,N1631)))," ","-"),"_","-"))</f>
        <v>marpower/280000-hydraulic-sail/keel</v>
      </c>
      <c r="Z1631" s="103" t="str">
        <f>IF(COUNTIF(N1631,"spare"),"","$."&amp;_xlfn.REGEXREPLACE(IF(X1631="",J1631,IF(_xlfn.REGEXTEST(J1631,"(Gen_Alm|Enbl|Ind)_"),_xlfn.REGEXREPLACE(J1631,"E?\d_\d\d_",""),J1631)),"\.","_"))</f>
        <v>$.Enbl_HMI_Ext_Keel_spare</v>
      </c>
      <c r="AA1631" s="12">
        <v>1</v>
      </c>
      <c r="AB1631" s="6" t="s">
        <v>194</v>
      </c>
      <c r="AC1631" s="12">
        <v>330</v>
      </c>
      <c r="AJ1631" s="80"/>
      <c r="AM1631" s="114" t="str">
        <f t="shared" ref="AM1631:AM1694" si="525">IF(ISBLANK(AT1631),"",ROW())</f>
        <v/>
      </c>
      <c r="AN1631" s="80"/>
      <c r="AO1631" s="80"/>
      <c r="AP1631" s="80"/>
      <c r="AQ1631" s="80"/>
      <c r="AR1631" s="127"/>
      <c r="AS1631" s="80"/>
      <c r="AT1631" s="7"/>
      <c r="AU1631" s="7"/>
      <c r="AV1631" s="165"/>
      <c r="AW1631" s="126" t="str">
        <f t="shared" ref="AW1631:AW1694" si="526">IF(ISNUMBER(AM1631),"Please consult operation manual for more information","")</f>
        <v/>
      </c>
      <c r="AX1631" s="137"/>
      <c r="AY1631" s="147"/>
      <c r="AZ1631" s="167"/>
      <c r="BA1631" s="167"/>
      <c r="BB1631" s="147" t="str">
        <f t="shared" ref="BB1631:BB1694" si="527">IF(ISNUMBER(AM1631),"1","")</f>
        <v/>
      </c>
      <c r="BC1631" s="168"/>
      <c r="BD1631" s="165"/>
      <c r="BE1631" s="165"/>
      <c r="BF1631" s="165"/>
      <c r="BG1631" s="165"/>
      <c r="BH1631" s="165"/>
      <c r="BI1631" s="165"/>
      <c r="BJ1631" s="165"/>
      <c r="BK1631" s="165"/>
      <c r="BL1631" s="165"/>
      <c r="BM1631" s="165"/>
      <c r="BN1631" s="165"/>
      <c r="BO1631" s="165"/>
      <c r="BP1631" s="165"/>
      <c r="BQ1631" s="165"/>
      <c r="BS1631" s="6"/>
      <c r="BT1631" s="11"/>
      <c r="BU1631" s="6"/>
      <c r="BV1631" s="6"/>
    </row>
    <row r="1632" spans="1:74" ht="15.75" x14ac:dyDescent="0.25">
      <c r="A1632" s="52" t="s">
        <v>11912</v>
      </c>
      <c r="B1632" s="56"/>
      <c r="C1632" s="7" t="s">
        <v>111</v>
      </c>
      <c r="D1632" s="7" t="s">
        <v>11914</v>
      </c>
      <c r="E1632" s="7"/>
      <c r="F1632" s="64"/>
      <c r="G1632" s="6"/>
      <c r="H1632" s="6"/>
      <c r="I1632" s="10" t="s">
        <v>110</v>
      </c>
      <c r="J1632" s="11" t="s">
        <v>12609</v>
      </c>
      <c r="K1632" s="194" t="s">
        <v>510</v>
      </c>
      <c r="L1632" s="176"/>
      <c r="M1632" s="176">
        <v>1000</v>
      </c>
      <c r="N1632" s="80" t="s">
        <v>11916</v>
      </c>
      <c r="O1632" s="162"/>
      <c r="P1632" s="80" t="s">
        <v>12610</v>
      </c>
      <c r="Q1632" s="80"/>
      <c r="R1632" s="80"/>
      <c r="S1632" s="163"/>
      <c r="T1632" s="213"/>
      <c r="U1632" s="162"/>
      <c r="V1632" s="164"/>
      <c r="W1632" s="12" t="str">
        <f t="shared" si="523"/>
        <v>Mqtt1</v>
      </c>
      <c r="X1632" s="196" t="s">
        <v>12075</v>
      </c>
      <c r="Y1632" s="6" t="str">
        <f t="shared" si="524"/>
        <v>marpower/280000-hydraulic-sail/furler</v>
      </c>
      <c r="Z1632" s="103" t="str">
        <f>IF(COUNTIF(N1632,"spare"),"","$."&amp;_xlfn.REGEXREPLACE(IF(X1632="",J1632,_xlfn.REGEXREPLACE(IF(_xlfn.REGEXTEST(J1632,"(Gen_Alm|Enbl|Ind)"),_xlfn.REGEXREPLACE(J1632,"E?\d_\d\d_",""),J1632),"_(F|f)urler","")),"\.","_"))</f>
        <v>$.Enbl_HMI_Ext_Miz_headsail</v>
      </c>
      <c r="AA1632" s="12">
        <v>1</v>
      </c>
      <c r="AB1632" s="6" t="s">
        <v>194</v>
      </c>
      <c r="AC1632" s="12">
        <v>410</v>
      </c>
      <c r="AJ1632" s="80"/>
      <c r="AM1632" s="114" t="str">
        <f t="shared" si="525"/>
        <v/>
      </c>
      <c r="AN1632" s="80"/>
      <c r="AO1632" s="80"/>
      <c r="AP1632" s="80"/>
      <c r="AQ1632" s="80"/>
      <c r="AR1632" s="127"/>
      <c r="AS1632" s="80"/>
      <c r="AT1632" s="7"/>
      <c r="AU1632" s="7"/>
      <c r="AV1632" s="165"/>
      <c r="AW1632" s="126" t="str">
        <f t="shared" si="526"/>
        <v/>
      </c>
      <c r="AX1632" s="137"/>
      <c r="AY1632" s="147"/>
      <c r="AZ1632" s="167"/>
      <c r="BA1632" s="167"/>
      <c r="BB1632" s="147" t="str">
        <f t="shared" si="527"/>
        <v/>
      </c>
      <c r="BC1632" s="168"/>
      <c r="BD1632" s="165"/>
      <c r="BE1632" s="165"/>
      <c r="BF1632" s="165"/>
      <c r="BG1632" s="165"/>
      <c r="BH1632" s="165"/>
      <c r="BI1632" s="165"/>
      <c r="BJ1632" s="165"/>
      <c r="BK1632" s="165"/>
      <c r="BL1632" s="165"/>
      <c r="BM1632" s="165"/>
      <c r="BN1632" s="165"/>
      <c r="BO1632" s="165"/>
      <c r="BP1632" s="165"/>
      <c r="BQ1632" s="165"/>
      <c r="BS1632" s="6"/>
      <c r="BT1632" s="11"/>
      <c r="BU1632" s="6"/>
      <c r="BV1632" s="6"/>
    </row>
    <row r="1633" spans="1:74" ht="15.75" x14ac:dyDescent="0.25">
      <c r="A1633" s="52" t="s">
        <v>11912</v>
      </c>
      <c r="B1633" s="56"/>
      <c r="C1633" s="7" t="s">
        <v>111</v>
      </c>
      <c r="D1633" s="7" t="s">
        <v>11914</v>
      </c>
      <c r="E1633" s="7"/>
      <c r="F1633" s="64"/>
      <c r="G1633" s="6"/>
      <c r="H1633" s="6"/>
      <c r="I1633" s="10" t="s">
        <v>110</v>
      </c>
      <c r="J1633" s="11" t="s">
        <v>12611</v>
      </c>
      <c r="K1633" s="194" t="s">
        <v>510</v>
      </c>
      <c r="L1633" s="176"/>
      <c r="M1633" s="176">
        <v>1000</v>
      </c>
      <c r="N1633" s="80" t="s">
        <v>11916</v>
      </c>
      <c r="O1633" s="162"/>
      <c r="P1633" s="80" t="s">
        <v>12612</v>
      </c>
      <c r="Q1633" s="80"/>
      <c r="R1633" s="80"/>
      <c r="S1633" s="163"/>
      <c r="T1633" s="213"/>
      <c r="U1633" s="162"/>
      <c r="V1633" s="164"/>
      <c r="W1633" s="12" t="str">
        <f t="shared" si="523"/>
        <v>Mqtt1</v>
      </c>
      <c r="X1633" s="196" t="s">
        <v>12003</v>
      </c>
      <c r="Y1633" s="6" t="str">
        <f t="shared" si="524"/>
        <v>marpower/280000-hydraulic-sail/tension-cylinder</v>
      </c>
      <c r="Z1633" s="103" t="str">
        <f>IF(COUNTIF(N1633,"spare"),"","$."&amp;_xlfn.REGEXREPLACE(IF(X1633="",J1633,IF(_xlfn.REGEXTEST(J1633,"(Gen_Alm|Enbl|Ind)"),_xlfn.REGEXREPLACE(J1633,"E?\d_\d\d_",""),J1633)),"\.","_"))</f>
        <v>$.Enbl_HMI_Ext_Miz_headsail_tack_Adj</v>
      </c>
      <c r="AA1633" s="12">
        <v>1</v>
      </c>
      <c r="AB1633" s="6" t="s">
        <v>194</v>
      </c>
      <c r="AC1633" s="12">
        <v>420</v>
      </c>
      <c r="AJ1633" s="80"/>
      <c r="AM1633" s="114" t="str">
        <f t="shared" si="525"/>
        <v/>
      </c>
      <c r="AN1633" s="80"/>
      <c r="AO1633" s="80"/>
      <c r="AP1633" s="80"/>
      <c r="AQ1633" s="80"/>
      <c r="AR1633" s="127"/>
      <c r="AS1633" s="80"/>
      <c r="AT1633" s="7"/>
      <c r="AU1633" s="7"/>
      <c r="AV1633" s="165"/>
      <c r="AW1633" s="126" t="str">
        <f t="shared" si="526"/>
        <v/>
      </c>
      <c r="AX1633" s="137"/>
      <c r="AY1633" s="147"/>
      <c r="AZ1633" s="167"/>
      <c r="BA1633" s="167"/>
      <c r="BB1633" s="147" t="str">
        <f t="shared" si="527"/>
        <v/>
      </c>
      <c r="BC1633" s="168"/>
      <c r="BD1633" s="165"/>
      <c r="BE1633" s="165"/>
      <c r="BF1633" s="165"/>
      <c r="BG1633" s="165"/>
      <c r="BH1633" s="165"/>
      <c r="BI1633" s="165"/>
      <c r="BJ1633" s="165"/>
      <c r="BK1633" s="165"/>
      <c r="BL1633" s="165"/>
      <c r="BM1633" s="165"/>
      <c r="BN1633" s="165"/>
      <c r="BO1633" s="165"/>
      <c r="BP1633" s="165"/>
      <c r="BQ1633" s="165"/>
      <c r="BS1633" s="6"/>
      <c r="BT1633" s="11"/>
      <c r="BU1633" s="6"/>
      <c r="BV1633" s="6"/>
    </row>
    <row r="1634" spans="1:74" ht="15.75" x14ac:dyDescent="0.25">
      <c r="A1634" s="52" t="s">
        <v>11912</v>
      </c>
      <c r="B1634" s="56"/>
      <c r="C1634" s="7" t="s">
        <v>111</v>
      </c>
      <c r="D1634" s="7" t="s">
        <v>11914</v>
      </c>
      <c r="E1634" s="7"/>
      <c r="F1634" s="64"/>
      <c r="G1634" s="6"/>
      <c r="H1634" s="6"/>
      <c r="I1634" s="10" t="s">
        <v>110</v>
      </c>
      <c r="J1634" s="11" t="s">
        <v>12613</v>
      </c>
      <c r="K1634" s="194" t="s">
        <v>510</v>
      </c>
      <c r="L1634" s="176"/>
      <c r="M1634" s="176">
        <v>1000</v>
      </c>
      <c r="N1634" s="80" t="s">
        <v>11916</v>
      </c>
      <c r="O1634" s="162"/>
      <c r="P1634" s="80" t="s">
        <v>12614</v>
      </c>
      <c r="Q1634" s="80"/>
      <c r="R1634" s="80"/>
      <c r="S1634" s="163"/>
      <c r="T1634" s="213"/>
      <c r="U1634" s="162"/>
      <c r="V1634" s="164"/>
      <c r="W1634" s="12" t="str">
        <f t="shared" si="523"/>
        <v>Mqtt1</v>
      </c>
      <c r="X1634" s="196" t="s">
        <v>12086</v>
      </c>
      <c r="Y1634" s="6" t="str">
        <f t="shared" si="524"/>
        <v>marpower/280000-hydraulic-sail/crew-boarding-platform</v>
      </c>
      <c r="Z1634" s="103" t="str">
        <f>IF(COUNTIF(N1634,"spare"),"","$."&amp;_xlfn.REGEXREPLACE(IF(X1634="",J1634,_xlfn.REGEXREPLACE(_xlfn.REGEXREPLACE(IF(_xlfn.REGEXTEST(J1634,"(Gen_Alm|Enbl|Ind)"),_xlfn.REGEXREPLACE(J1634,"E?\d_\d\d_",""),J1634),"_Crew_Board_Plfrm",""),"_PS","")),"\.","_"))</f>
        <v>$.Enbl_HMI_Ext</v>
      </c>
      <c r="AA1634" s="12">
        <v>1</v>
      </c>
      <c r="AB1634" s="6" t="s">
        <v>194</v>
      </c>
      <c r="AC1634" s="12">
        <v>430</v>
      </c>
      <c r="AJ1634" s="80"/>
      <c r="AM1634" s="114" t="str">
        <f t="shared" si="525"/>
        <v/>
      </c>
      <c r="AN1634" s="80"/>
      <c r="AO1634" s="80"/>
      <c r="AP1634" s="80"/>
      <c r="AQ1634" s="80"/>
      <c r="AR1634" s="127"/>
      <c r="AS1634" s="80"/>
      <c r="AT1634" s="7"/>
      <c r="AU1634" s="7"/>
      <c r="AV1634" s="165"/>
      <c r="AW1634" s="126" t="str">
        <f t="shared" si="526"/>
        <v/>
      </c>
      <c r="AX1634" s="137"/>
      <c r="AY1634" s="147"/>
      <c r="AZ1634" s="167"/>
      <c r="BA1634" s="167"/>
      <c r="BB1634" s="147" t="str">
        <f t="shared" si="527"/>
        <v/>
      </c>
      <c r="BC1634" s="168"/>
      <c r="BD1634" s="165"/>
      <c r="BE1634" s="165"/>
      <c r="BF1634" s="165"/>
      <c r="BG1634" s="165"/>
      <c r="BH1634" s="165"/>
      <c r="BI1634" s="165"/>
      <c r="BJ1634" s="165"/>
      <c r="BK1634" s="165"/>
      <c r="BL1634" s="165"/>
      <c r="BM1634" s="165"/>
      <c r="BN1634" s="165"/>
      <c r="BO1634" s="165"/>
      <c r="BP1634" s="165"/>
      <c r="BQ1634" s="165"/>
      <c r="BS1634" s="6"/>
      <c r="BT1634" s="11"/>
      <c r="BU1634" s="6"/>
      <c r="BV1634" s="6"/>
    </row>
    <row r="1635" spans="1:74" ht="15.75" x14ac:dyDescent="0.25">
      <c r="A1635" s="52" t="s">
        <v>11912</v>
      </c>
      <c r="B1635" s="56"/>
      <c r="C1635" s="7" t="s">
        <v>111</v>
      </c>
      <c r="D1635" s="7" t="s">
        <v>11914</v>
      </c>
      <c r="E1635" s="7"/>
      <c r="F1635" s="64"/>
      <c r="G1635" s="6"/>
      <c r="H1635" s="6"/>
      <c r="I1635" s="10" t="s">
        <v>110</v>
      </c>
      <c r="J1635" s="11" t="s">
        <v>12615</v>
      </c>
      <c r="K1635" s="194" t="s">
        <v>510</v>
      </c>
      <c r="L1635" s="176"/>
      <c r="M1635" s="176">
        <v>1000</v>
      </c>
      <c r="N1635" s="80" t="s">
        <v>11916</v>
      </c>
      <c r="O1635" s="162"/>
      <c r="P1635" s="80" t="s">
        <v>12616</v>
      </c>
      <c r="Q1635" s="80"/>
      <c r="R1635" s="80"/>
      <c r="S1635" s="163"/>
      <c r="T1635" s="213"/>
      <c r="U1635" s="162"/>
      <c r="V1635" s="164"/>
      <c r="W1635" s="12" t="str">
        <f t="shared" si="523"/>
        <v>Mqtt1</v>
      </c>
      <c r="X1635" s="196" t="s">
        <v>12086</v>
      </c>
      <c r="Y1635" s="6" t="str">
        <f t="shared" si="524"/>
        <v>marpower/280000-hydraulic-sail/crew-boarding-platform</v>
      </c>
      <c r="Z1635" s="103" t="str">
        <f>IF(COUNTIF(N1635,"spare"),"","$."&amp;_xlfn.REGEXREPLACE(IF(X1635="",J1635,_xlfn.REGEXREPLACE(_xlfn.REGEXREPLACE(IF(_xlfn.REGEXTEST(J1635,"(Gen_Alm|Enbl|Ind)"),_xlfn.REGEXREPLACE(J1635,"E?\d_\d\d_",""),J1635),"_Crew_Board_Plfrm",""),"_PS","")),"\.","_"))</f>
        <v>$.Button_Open_Ext</v>
      </c>
      <c r="AA1635" s="12">
        <v>1</v>
      </c>
      <c r="AB1635" s="6" t="s">
        <v>194</v>
      </c>
      <c r="AC1635" s="12">
        <v>431</v>
      </c>
      <c r="AJ1635" s="80"/>
      <c r="AM1635" s="114" t="str">
        <f t="shared" si="525"/>
        <v/>
      </c>
      <c r="AN1635" s="80"/>
      <c r="AO1635" s="80"/>
      <c r="AP1635" s="80"/>
      <c r="AQ1635" s="80"/>
      <c r="AR1635" s="127"/>
      <c r="AS1635" s="80"/>
      <c r="AT1635" s="7"/>
      <c r="AU1635" s="7"/>
      <c r="AV1635" s="165"/>
      <c r="AW1635" s="126" t="str">
        <f t="shared" si="526"/>
        <v/>
      </c>
      <c r="AX1635" s="137"/>
      <c r="AY1635" s="147"/>
      <c r="AZ1635" s="167"/>
      <c r="BA1635" s="167"/>
      <c r="BB1635" s="147" t="str">
        <f t="shared" si="527"/>
        <v/>
      </c>
      <c r="BC1635" s="168"/>
      <c r="BD1635" s="165"/>
      <c r="BE1635" s="165"/>
      <c r="BF1635" s="165"/>
      <c r="BG1635" s="165"/>
      <c r="BH1635" s="165"/>
      <c r="BI1635" s="165"/>
      <c r="BJ1635" s="165"/>
      <c r="BK1635" s="165"/>
      <c r="BL1635" s="165"/>
      <c r="BM1635" s="165"/>
      <c r="BN1635" s="165"/>
      <c r="BO1635" s="165"/>
      <c r="BP1635" s="165"/>
      <c r="BQ1635" s="165"/>
      <c r="BS1635" s="6"/>
      <c r="BT1635" s="11"/>
      <c r="BU1635" s="6"/>
      <c r="BV1635" s="6"/>
    </row>
    <row r="1636" spans="1:74" ht="15.75" x14ac:dyDescent="0.25">
      <c r="A1636" s="52" t="s">
        <v>11912</v>
      </c>
      <c r="B1636" s="56"/>
      <c r="C1636" s="7" t="s">
        <v>111</v>
      </c>
      <c r="D1636" s="7" t="s">
        <v>11914</v>
      </c>
      <c r="E1636" s="7"/>
      <c r="F1636" s="64"/>
      <c r="G1636" s="6"/>
      <c r="H1636" s="6"/>
      <c r="I1636" s="10" t="s">
        <v>110</v>
      </c>
      <c r="J1636" s="11" t="s">
        <v>12617</v>
      </c>
      <c r="K1636" s="194" t="s">
        <v>510</v>
      </c>
      <c r="L1636" s="176"/>
      <c r="M1636" s="176">
        <v>1000</v>
      </c>
      <c r="N1636" s="80" t="s">
        <v>11916</v>
      </c>
      <c r="O1636" s="162"/>
      <c r="P1636" s="80" t="s">
        <v>12618</v>
      </c>
      <c r="Q1636" s="80"/>
      <c r="R1636" s="80"/>
      <c r="S1636" s="163"/>
      <c r="T1636" s="213"/>
      <c r="U1636" s="162"/>
      <c r="V1636" s="164"/>
      <c r="W1636" s="12" t="str">
        <f t="shared" si="523"/>
        <v>Mqtt1</v>
      </c>
      <c r="X1636" s="196" t="s">
        <v>12086</v>
      </c>
      <c r="Y1636" s="6" t="str">
        <f t="shared" si="524"/>
        <v>marpower/280000-hydraulic-sail/crew-boarding-platform</v>
      </c>
      <c r="Z1636" s="103" t="str">
        <f>IF(COUNTIF(N1636,"spare"),"","$."&amp;_xlfn.REGEXREPLACE(IF(X1636="",J1636,_xlfn.REGEXREPLACE(_xlfn.REGEXREPLACE(IF(_xlfn.REGEXTEST(J1636,"(Gen_Alm|Enbl|Ind)"),_xlfn.REGEXREPLACE(J1636,"E?\d_\d\d_",""),J1636),"_Crew_Board_Plfrm",""),"_PS","")),"\.","_"))</f>
        <v>$.Button_Close_Ext</v>
      </c>
      <c r="AA1636" s="12">
        <v>1</v>
      </c>
      <c r="AB1636" s="6" t="s">
        <v>194</v>
      </c>
      <c r="AC1636" s="12">
        <v>432</v>
      </c>
      <c r="AJ1636" s="80"/>
      <c r="AM1636" s="114" t="str">
        <f t="shared" si="525"/>
        <v/>
      </c>
      <c r="AN1636" s="80"/>
      <c r="AO1636" s="80"/>
      <c r="AP1636" s="80"/>
      <c r="AQ1636" s="80"/>
      <c r="AR1636" s="127"/>
      <c r="AS1636" s="80"/>
      <c r="AT1636" s="7"/>
      <c r="AU1636" s="7"/>
      <c r="AV1636" s="165"/>
      <c r="AW1636" s="126" t="str">
        <f t="shared" si="526"/>
        <v/>
      </c>
      <c r="AX1636" s="137"/>
      <c r="AY1636" s="147"/>
      <c r="AZ1636" s="167"/>
      <c r="BA1636" s="167"/>
      <c r="BB1636" s="147" t="str">
        <f t="shared" si="527"/>
        <v/>
      </c>
      <c r="BC1636" s="168"/>
      <c r="BD1636" s="165"/>
      <c r="BE1636" s="165"/>
      <c r="BF1636" s="165"/>
      <c r="BG1636" s="165"/>
      <c r="BH1636" s="165"/>
      <c r="BI1636" s="165"/>
      <c r="BJ1636" s="165"/>
      <c r="BK1636" s="165"/>
      <c r="BL1636" s="165"/>
      <c r="BM1636" s="165"/>
      <c r="BN1636" s="165"/>
      <c r="BO1636" s="165"/>
      <c r="BP1636" s="165"/>
      <c r="BQ1636" s="165"/>
      <c r="BS1636" s="6"/>
      <c r="BT1636" s="11"/>
      <c r="BU1636" s="6"/>
      <c r="BV1636" s="6"/>
    </row>
    <row r="1637" spans="1:74" ht="15.75" x14ac:dyDescent="0.25">
      <c r="A1637" s="52" t="s">
        <v>11912</v>
      </c>
      <c r="B1637" s="56"/>
      <c r="C1637" s="7" t="s">
        <v>111</v>
      </c>
      <c r="D1637" s="7" t="s">
        <v>11914</v>
      </c>
      <c r="E1637" s="7"/>
      <c r="F1637" s="64"/>
      <c r="G1637" s="6"/>
      <c r="H1637" s="6"/>
      <c r="I1637" s="10" t="s">
        <v>110</v>
      </c>
      <c r="J1637" s="11" t="s">
        <v>12619</v>
      </c>
      <c r="K1637" s="194" t="s">
        <v>510</v>
      </c>
      <c r="L1637" s="176"/>
      <c r="M1637" s="176">
        <v>1000</v>
      </c>
      <c r="N1637" s="80" t="s">
        <v>11916</v>
      </c>
      <c r="O1637" s="162"/>
      <c r="P1637" s="80" t="s">
        <v>12620</v>
      </c>
      <c r="Q1637" s="80"/>
      <c r="R1637" s="80"/>
      <c r="S1637" s="163"/>
      <c r="T1637" s="213"/>
      <c r="U1637" s="162"/>
      <c r="V1637" s="164"/>
      <c r="W1637" s="12" t="str">
        <f t="shared" si="523"/>
        <v>Mqtt1</v>
      </c>
      <c r="X1637" s="196" t="s">
        <v>12086</v>
      </c>
      <c r="Y1637" s="6" t="str">
        <f t="shared" si="524"/>
        <v>marpower/280000-hydraulic-sail/crew-boarding-platform</v>
      </c>
      <c r="Z1637" s="103" t="str">
        <f>IF(COUNTIF(N1637,"spare"),"","$."&amp;_xlfn.REGEXREPLACE(IF(X1637="",J1637,_xlfn.REGEXREPLACE(_xlfn.REGEXREPLACE(IF(_xlfn.REGEXTEST(J1637,"(Gen_Alm|Enbl|Ind)"),_xlfn.REGEXREPLACE(J1637,"E?\d_\d\d_",""),J1637),"_Crew_Board_Plfrm",""),"_PS","")),"\.","_"))</f>
        <v>$.Enbl_HMI_Ext_Lock</v>
      </c>
      <c r="AA1637" s="12">
        <v>1</v>
      </c>
      <c r="AB1637" s="6" t="s">
        <v>194</v>
      </c>
      <c r="AC1637" s="12">
        <v>440</v>
      </c>
      <c r="AJ1637" s="80"/>
      <c r="AM1637" s="114" t="str">
        <f t="shared" si="525"/>
        <v/>
      </c>
      <c r="AN1637" s="80"/>
      <c r="AO1637" s="80"/>
      <c r="AP1637" s="80"/>
      <c r="AQ1637" s="80"/>
      <c r="AR1637" s="127"/>
      <c r="AS1637" s="80"/>
      <c r="AT1637" s="7"/>
      <c r="AU1637" s="7"/>
      <c r="AV1637" s="165"/>
      <c r="AW1637" s="126" t="str">
        <f t="shared" si="526"/>
        <v/>
      </c>
      <c r="AX1637" s="137"/>
      <c r="AY1637" s="147"/>
      <c r="AZ1637" s="167"/>
      <c r="BA1637" s="167"/>
      <c r="BB1637" s="147" t="str">
        <f t="shared" si="527"/>
        <v/>
      </c>
      <c r="BC1637" s="168"/>
      <c r="BD1637" s="165"/>
      <c r="BE1637" s="165"/>
      <c r="BF1637" s="165"/>
      <c r="BG1637" s="165"/>
      <c r="BH1637" s="165"/>
      <c r="BI1637" s="165"/>
      <c r="BJ1637" s="165"/>
      <c r="BK1637" s="165"/>
      <c r="BL1637" s="165"/>
      <c r="BM1637" s="165"/>
      <c r="BN1637" s="165"/>
      <c r="BO1637" s="165"/>
      <c r="BP1637" s="165"/>
      <c r="BQ1637" s="165"/>
      <c r="BS1637" s="6"/>
      <c r="BT1637" s="11"/>
      <c r="BU1637" s="6"/>
      <c r="BV1637" s="6"/>
    </row>
    <row r="1638" spans="1:74" ht="15.75" x14ac:dyDescent="0.25">
      <c r="A1638" s="52" t="s">
        <v>11912</v>
      </c>
      <c r="B1638" s="56"/>
      <c r="C1638" s="7" t="s">
        <v>111</v>
      </c>
      <c r="D1638" s="7" t="s">
        <v>11914</v>
      </c>
      <c r="E1638" s="7"/>
      <c r="F1638" s="64"/>
      <c r="G1638" s="6"/>
      <c r="H1638" s="6"/>
      <c r="I1638" s="10" t="s">
        <v>110</v>
      </c>
      <c r="J1638" s="11" t="s">
        <v>12621</v>
      </c>
      <c r="K1638" s="194" t="s">
        <v>510</v>
      </c>
      <c r="L1638" s="176"/>
      <c r="M1638" s="176">
        <v>1000</v>
      </c>
      <c r="N1638" s="80" t="s">
        <v>11916</v>
      </c>
      <c r="O1638" s="162"/>
      <c r="P1638" s="80" t="s">
        <v>12622</v>
      </c>
      <c r="Q1638" s="80"/>
      <c r="R1638" s="80"/>
      <c r="S1638" s="163"/>
      <c r="T1638" s="213"/>
      <c r="U1638" s="162"/>
      <c r="V1638" s="164"/>
      <c r="W1638" s="12" t="str">
        <f t="shared" si="523"/>
        <v>Mqtt1</v>
      </c>
      <c r="X1638" s="196" t="s">
        <v>12101</v>
      </c>
      <c r="Y1638" s="6" t="str">
        <f t="shared" si="524"/>
        <v>marpower/280000-hydraulic-sail/boarding-equipment</v>
      </c>
      <c r="Z1638" s="103" t="str">
        <f>IF(COUNTIF(N1638,"spare"),"","$."&amp;_xlfn.REGEXREPLACE(IF(X1638="",J1638,IF(_xlfn.REGEXTEST(J1638,"(Gen_Alm|Enbl|Ind)"),_xlfn.REGEXREPLACE(J1638,"E?\d_\d\d_",""),J1638)),"\.","_"))</f>
        <v>$.Enbl_HMI_Ext_Oil_Supp_guest_Board_Syst_SB</v>
      </c>
      <c r="AA1638" s="12">
        <v>1</v>
      </c>
      <c r="AB1638" s="6" t="s">
        <v>194</v>
      </c>
      <c r="AC1638" s="12">
        <v>450</v>
      </c>
      <c r="AJ1638" s="80"/>
      <c r="AM1638" s="114" t="str">
        <f t="shared" si="525"/>
        <v/>
      </c>
      <c r="AN1638" s="80"/>
      <c r="AO1638" s="80"/>
      <c r="AP1638" s="80"/>
      <c r="AQ1638" s="80"/>
      <c r="AR1638" s="127"/>
      <c r="AS1638" s="80"/>
      <c r="AT1638" s="7"/>
      <c r="AU1638" s="7"/>
      <c r="AV1638" s="165"/>
      <c r="AW1638" s="126" t="str">
        <f t="shared" si="526"/>
        <v/>
      </c>
      <c r="AX1638" s="137"/>
      <c r="AY1638" s="147"/>
      <c r="AZ1638" s="167"/>
      <c r="BA1638" s="167"/>
      <c r="BB1638" s="147" t="str">
        <f t="shared" si="527"/>
        <v/>
      </c>
      <c r="BC1638" s="168"/>
      <c r="BD1638" s="165"/>
      <c r="BE1638" s="165"/>
      <c r="BF1638" s="165"/>
      <c r="BG1638" s="165"/>
      <c r="BH1638" s="165"/>
      <c r="BI1638" s="165"/>
      <c r="BJ1638" s="165"/>
      <c r="BK1638" s="165"/>
      <c r="BL1638" s="165"/>
      <c r="BM1638" s="165"/>
      <c r="BN1638" s="165"/>
      <c r="BO1638" s="165"/>
      <c r="BP1638" s="165"/>
      <c r="BQ1638" s="165"/>
      <c r="BS1638" s="6"/>
      <c r="BT1638" s="11"/>
      <c r="BU1638" s="6"/>
      <c r="BV1638" s="6"/>
    </row>
    <row r="1639" spans="1:74" ht="15.75" x14ac:dyDescent="0.25">
      <c r="A1639" s="52" t="s">
        <v>11912</v>
      </c>
      <c r="B1639" s="56"/>
      <c r="C1639" s="7" t="s">
        <v>111</v>
      </c>
      <c r="D1639" s="7" t="s">
        <v>11914</v>
      </c>
      <c r="E1639" s="7"/>
      <c r="F1639" s="64"/>
      <c r="G1639" s="6"/>
      <c r="H1639" s="6"/>
      <c r="I1639" s="10" t="s">
        <v>110</v>
      </c>
      <c r="J1639" s="11" t="s">
        <v>12623</v>
      </c>
      <c r="K1639" s="194" t="s">
        <v>510</v>
      </c>
      <c r="L1639" s="176"/>
      <c r="M1639" s="176">
        <v>1000</v>
      </c>
      <c r="N1639" s="80" t="s">
        <v>11916</v>
      </c>
      <c r="O1639" s="162"/>
      <c r="P1639" s="80" t="s">
        <v>12624</v>
      </c>
      <c r="Q1639" s="80"/>
      <c r="R1639" s="80"/>
      <c r="S1639" s="163"/>
      <c r="T1639" s="213"/>
      <c r="U1639" s="162"/>
      <c r="V1639" s="164"/>
      <c r="W1639" s="12" t="str">
        <f t="shared" si="523"/>
        <v>Mqtt1</v>
      </c>
      <c r="X1639" s="196" t="s">
        <v>12003</v>
      </c>
      <c r="Y1639" s="6" t="str">
        <f t="shared" si="524"/>
        <v>marpower/280000-hydraulic-sail/tension-cylinder</v>
      </c>
      <c r="Z1639" s="103" t="str">
        <f>IF(COUNTIF(N1639,"spare"),"","$."&amp;_xlfn.REGEXREPLACE(IF(X1639="",J1639,IF(_xlfn.REGEXTEST(J1639,"(Gen_Alm|Enbl|Ind)"),_xlfn.REGEXREPLACE(J1639,"E?\d_\d\d_",""),J1639)),"\.","_"))</f>
        <v>$.Enbl_HMI_Ext_Miz_Outhaul</v>
      </c>
      <c r="AA1639" s="12">
        <v>1</v>
      </c>
      <c r="AB1639" s="6" t="s">
        <v>194</v>
      </c>
      <c r="AC1639" s="12">
        <v>510</v>
      </c>
      <c r="AJ1639" s="80"/>
      <c r="AM1639" s="114" t="str">
        <f t="shared" si="525"/>
        <v/>
      </c>
      <c r="AN1639" s="80"/>
      <c r="AO1639" s="80"/>
      <c r="AP1639" s="80"/>
      <c r="AQ1639" s="80"/>
      <c r="AR1639" s="127"/>
      <c r="AS1639" s="80"/>
      <c r="AT1639" s="7"/>
      <c r="AU1639" s="7"/>
      <c r="AV1639" s="165"/>
      <c r="AW1639" s="126" t="str">
        <f t="shared" si="526"/>
        <v/>
      </c>
      <c r="AX1639" s="137"/>
      <c r="AY1639" s="147"/>
      <c r="AZ1639" s="167"/>
      <c r="BA1639" s="167"/>
      <c r="BB1639" s="147" t="str">
        <f t="shared" si="527"/>
        <v/>
      </c>
      <c r="BC1639" s="168"/>
      <c r="BD1639" s="165"/>
      <c r="BE1639" s="165"/>
      <c r="BF1639" s="165"/>
      <c r="BG1639" s="165"/>
      <c r="BH1639" s="165"/>
      <c r="BI1639" s="165"/>
      <c r="BJ1639" s="165"/>
      <c r="BK1639" s="165"/>
      <c r="BL1639" s="165"/>
      <c r="BM1639" s="165"/>
      <c r="BN1639" s="165"/>
      <c r="BO1639" s="165"/>
      <c r="BP1639" s="165"/>
      <c r="BQ1639" s="165"/>
      <c r="BS1639" s="6"/>
      <c r="BT1639" s="11"/>
      <c r="BU1639" s="6"/>
      <c r="BV1639" s="6"/>
    </row>
    <row r="1640" spans="1:74" ht="15.75" x14ac:dyDescent="0.25">
      <c r="A1640" s="52" t="s">
        <v>11912</v>
      </c>
      <c r="B1640" s="56"/>
      <c r="C1640" s="7" t="s">
        <v>111</v>
      </c>
      <c r="D1640" s="7" t="s">
        <v>11914</v>
      </c>
      <c r="E1640" s="7"/>
      <c r="F1640" s="64"/>
      <c r="G1640" s="6"/>
      <c r="H1640" s="6"/>
      <c r="I1640" s="10" t="s">
        <v>110</v>
      </c>
      <c r="J1640" s="11" t="s">
        <v>12625</v>
      </c>
      <c r="K1640" s="194" t="s">
        <v>510</v>
      </c>
      <c r="L1640" s="176"/>
      <c r="M1640" s="176">
        <v>1000</v>
      </c>
      <c r="N1640" s="80" t="s">
        <v>11916</v>
      </c>
      <c r="O1640" s="162"/>
      <c r="P1640" s="80" t="s">
        <v>12626</v>
      </c>
      <c r="Q1640" s="80"/>
      <c r="R1640" s="80"/>
      <c r="S1640" s="163"/>
      <c r="T1640" s="213"/>
      <c r="U1640" s="162"/>
      <c r="V1640" s="164"/>
      <c r="W1640" s="12" t="str">
        <f t="shared" si="523"/>
        <v>Mqtt1</v>
      </c>
      <c r="X1640" s="196" t="s">
        <v>12112</v>
      </c>
      <c r="Y1640" s="6" t="str">
        <f t="shared" si="524"/>
        <v>marpower/280000-hydraulic-sail/vang-cylinder/mizzen</v>
      </c>
      <c r="Z1640" s="103" t="str">
        <f>IF(COUNTIF(N1640,"spare"),"","$."&amp;_xlfn.REGEXREPLACE(IF(X1640="",J1640,_xlfn.REGEXREPLACE(IF(_xlfn.REGEXTEST(J1640,"(Gen_Alm|Enbl|Ind)"),_xlfn.REGEXREPLACE(J1640,"E?\d_\d\d_",""),J1640),"_?M(ain|iz)_Vang_?","")),"\.","_"))</f>
        <v>$.Enbl_HMI_Ext</v>
      </c>
      <c r="AA1640" s="12">
        <v>1</v>
      </c>
      <c r="AB1640" s="6" t="s">
        <v>194</v>
      </c>
      <c r="AC1640" s="12">
        <v>520</v>
      </c>
      <c r="AJ1640" s="80"/>
      <c r="AM1640" s="114" t="str">
        <f t="shared" si="525"/>
        <v/>
      </c>
      <c r="AN1640" s="80"/>
      <c r="AO1640" s="80"/>
      <c r="AP1640" s="80"/>
      <c r="AQ1640" s="80"/>
      <c r="AR1640" s="127"/>
      <c r="AS1640" s="80"/>
      <c r="AT1640" s="7"/>
      <c r="AU1640" s="7"/>
      <c r="AV1640" s="165"/>
      <c r="AW1640" s="126" t="str">
        <f t="shared" si="526"/>
        <v/>
      </c>
      <c r="AX1640" s="137"/>
      <c r="AY1640" s="147"/>
      <c r="AZ1640" s="167"/>
      <c r="BA1640" s="167"/>
      <c r="BB1640" s="147" t="str">
        <f t="shared" si="527"/>
        <v/>
      </c>
      <c r="BC1640" s="168"/>
      <c r="BD1640" s="165"/>
      <c r="BE1640" s="165"/>
      <c r="BF1640" s="165"/>
      <c r="BG1640" s="165"/>
      <c r="BH1640" s="165"/>
      <c r="BI1640" s="165"/>
      <c r="BJ1640" s="165"/>
      <c r="BK1640" s="165"/>
      <c r="BL1640" s="165"/>
      <c r="BM1640" s="165"/>
      <c r="BN1640" s="165"/>
      <c r="BO1640" s="165"/>
      <c r="BP1640" s="165"/>
      <c r="BQ1640" s="165"/>
      <c r="BS1640" s="6"/>
      <c r="BT1640" s="11"/>
      <c r="BU1640" s="6"/>
      <c r="BV1640" s="6"/>
    </row>
    <row r="1641" spans="1:74" ht="15.75" x14ac:dyDescent="0.25">
      <c r="A1641" s="52" t="s">
        <v>11912</v>
      </c>
      <c r="B1641" s="56"/>
      <c r="C1641" s="7" t="s">
        <v>111</v>
      </c>
      <c r="D1641" s="7" t="s">
        <v>11914</v>
      </c>
      <c r="E1641" s="7"/>
      <c r="F1641" s="64"/>
      <c r="G1641" s="6"/>
      <c r="H1641" s="6"/>
      <c r="I1641" s="10" t="s">
        <v>110</v>
      </c>
      <c r="J1641" s="11" t="s">
        <v>12627</v>
      </c>
      <c r="K1641" s="194" t="s">
        <v>510</v>
      </c>
      <c r="L1641" s="176"/>
      <c r="M1641" s="176">
        <v>1000</v>
      </c>
      <c r="N1641" s="80" t="s">
        <v>11916</v>
      </c>
      <c r="O1641" s="162"/>
      <c r="P1641" s="80" t="s">
        <v>12628</v>
      </c>
      <c r="Q1641" s="80"/>
      <c r="R1641" s="80"/>
      <c r="S1641" s="163"/>
      <c r="T1641" s="213"/>
      <c r="U1641" s="162"/>
      <c r="V1641" s="164"/>
      <c r="W1641" s="12" t="str">
        <f t="shared" si="523"/>
        <v>Mqtt1</v>
      </c>
      <c r="X1641" s="196" t="s">
        <v>12119</v>
      </c>
      <c r="Y1641" s="6" t="str">
        <f t="shared" si="524"/>
        <v>marpower/280000-hydraulic-sail/tension-cylinder-deflector/mizzen</v>
      </c>
      <c r="Z1641" s="103" t="str">
        <f>IF(COUNTIF(N1641,"spare"),"","$."&amp;_xlfn.REGEXREPLACE(IF(X1641="",J1641,_xlfn.REGEXREPLACE(IF(_xlfn.REGEXTEST(J1641,"(Gen_Alm|Enbl|Ind)"),_xlfn.REGEXREPLACE(J1641,"E?\d_\d\d_",""),J1641),"_?M(ain|iz)_Check(_Defl)?_?","")),"\.","_"))</f>
        <v>$.Enbl_HMI_Ext</v>
      </c>
      <c r="AA1641" s="12">
        <v>1</v>
      </c>
      <c r="AB1641" s="6" t="s">
        <v>194</v>
      </c>
      <c r="AC1641" s="12">
        <v>530</v>
      </c>
      <c r="AJ1641" s="80"/>
      <c r="AM1641" s="114" t="str">
        <f t="shared" si="525"/>
        <v/>
      </c>
      <c r="AN1641" s="80"/>
      <c r="AO1641" s="80"/>
      <c r="AP1641" s="80"/>
      <c r="AQ1641" s="80"/>
      <c r="AR1641" s="127"/>
      <c r="AS1641" s="80"/>
      <c r="AT1641" s="7"/>
      <c r="AU1641" s="7"/>
      <c r="AV1641" s="165"/>
      <c r="AW1641" s="126" t="str">
        <f t="shared" si="526"/>
        <v/>
      </c>
      <c r="AX1641" s="137"/>
      <c r="AY1641" s="147"/>
      <c r="AZ1641" s="167"/>
      <c r="BA1641" s="167"/>
      <c r="BB1641" s="147" t="str">
        <f t="shared" si="527"/>
        <v/>
      </c>
      <c r="BC1641" s="168"/>
      <c r="BD1641" s="165"/>
      <c r="BE1641" s="165"/>
      <c r="BF1641" s="165"/>
      <c r="BG1641" s="165"/>
      <c r="BH1641" s="165"/>
      <c r="BI1641" s="165"/>
      <c r="BJ1641" s="165"/>
      <c r="BK1641" s="165"/>
      <c r="BL1641" s="165"/>
      <c r="BM1641" s="165"/>
      <c r="BN1641" s="165"/>
      <c r="BO1641" s="165"/>
      <c r="BP1641" s="165"/>
      <c r="BQ1641" s="165"/>
      <c r="BS1641" s="6"/>
      <c r="BT1641" s="11"/>
      <c r="BU1641" s="6"/>
      <c r="BV1641" s="6"/>
    </row>
    <row r="1642" spans="1:74" ht="15.75" x14ac:dyDescent="0.25">
      <c r="A1642" s="52" t="s">
        <v>11912</v>
      </c>
      <c r="B1642" s="56"/>
      <c r="C1642" s="7" t="s">
        <v>111</v>
      </c>
      <c r="D1642" s="7" t="s">
        <v>11914</v>
      </c>
      <c r="E1642" s="7"/>
      <c r="F1642" s="64"/>
      <c r="G1642" s="6"/>
      <c r="H1642" s="6"/>
      <c r="I1642" s="10" t="s">
        <v>110</v>
      </c>
      <c r="J1642" s="11" t="s">
        <v>12629</v>
      </c>
      <c r="K1642" s="194" t="s">
        <v>510</v>
      </c>
      <c r="L1642" s="176"/>
      <c r="M1642" s="176">
        <v>1000</v>
      </c>
      <c r="N1642" s="80" t="s">
        <v>11916</v>
      </c>
      <c r="O1642" s="162"/>
      <c r="P1642" s="80" t="s">
        <v>12630</v>
      </c>
      <c r="Q1642" s="80"/>
      <c r="R1642" s="80"/>
      <c r="S1642" s="163"/>
      <c r="T1642" s="213"/>
      <c r="U1642" s="162"/>
      <c r="V1642" s="164"/>
      <c r="W1642" s="12" t="str">
        <f t="shared" si="523"/>
        <v>Mqtt1</v>
      </c>
      <c r="X1642" s="196" t="s">
        <v>12126</v>
      </c>
      <c r="Y1642" s="6" t="str">
        <f t="shared" si="524"/>
        <v>marpower/280000-hydraulic-sail/tension-cylinder-cvlv/mizzen</v>
      </c>
      <c r="Z1642" s="103" t="str">
        <f>IF(COUNTIF(N1642,"spare"),"","$."&amp;_xlfn.REGEXREPLACE(IF(X1642="",J1642,_xlfn.REGEXREPLACE(IF(_xlfn.REGEXTEST(J1642,"(Gen_Alm|Enbl|Ind)"),_xlfn.REGEXREPLACE(J1642,"E?\d_\d\d_",""),J1642),"_?M(ain|iz)_Cunn_?","")),"\.","_"))</f>
        <v>$.Enbl_HMI_Ext</v>
      </c>
      <c r="AA1642" s="12">
        <v>1</v>
      </c>
      <c r="AB1642" s="6" t="s">
        <v>194</v>
      </c>
      <c r="AC1642" s="12">
        <v>540</v>
      </c>
      <c r="AJ1642" s="80"/>
      <c r="AM1642" s="114" t="str">
        <f t="shared" si="525"/>
        <v/>
      </c>
      <c r="AN1642" s="80"/>
      <c r="AO1642" s="80"/>
      <c r="AP1642" s="80"/>
      <c r="AQ1642" s="80"/>
      <c r="AR1642" s="127"/>
      <c r="AS1642" s="80"/>
      <c r="AT1642" s="7"/>
      <c r="AU1642" s="7"/>
      <c r="AV1642" s="165"/>
      <c r="AW1642" s="126" t="str">
        <f t="shared" si="526"/>
        <v/>
      </c>
      <c r="AX1642" s="137"/>
      <c r="AY1642" s="147"/>
      <c r="AZ1642" s="167"/>
      <c r="BA1642" s="167"/>
      <c r="BB1642" s="147" t="str">
        <f t="shared" si="527"/>
        <v/>
      </c>
      <c r="BC1642" s="168"/>
      <c r="BD1642" s="165"/>
      <c r="BE1642" s="165"/>
      <c r="BF1642" s="165"/>
      <c r="BG1642" s="165"/>
      <c r="BH1642" s="165"/>
      <c r="BI1642" s="165"/>
      <c r="BJ1642" s="165"/>
      <c r="BK1642" s="165"/>
      <c r="BL1642" s="165"/>
      <c r="BM1642" s="165"/>
      <c r="BN1642" s="165"/>
      <c r="BO1642" s="165"/>
      <c r="BP1642" s="165"/>
      <c r="BQ1642" s="165"/>
      <c r="BS1642" s="6"/>
      <c r="BT1642" s="11"/>
      <c r="BU1642" s="6"/>
      <c r="BV1642" s="6"/>
    </row>
    <row r="1643" spans="1:74" ht="15.75" x14ac:dyDescent="0.25">
      <c r="A1643" s="52" t="s">
        <v>11912</v>
      </c>
      <c r="B1643" s="56"/>
      <c r="C1643" s="7" t="s">
        <v>111</v>
      </c>
      <c r="D1643" s="7" t="s">
        <v>11914</v>
      </c>
      <c r="E1643" s="7"/>
      <c r="F1643" s="64"/>
      <c r="G1643" s="6"/>
      <c r="H1643" s="6"/>
      <c r="I1643" s="10" t="s">
        <v>110</v>
      </c>
      <c r="J1643" s="11" t="s">
        <v>12631</v>
      </c>
      <c r="K1643" s="194" t="s">
        <v>510</v>
      </c>
      <c r="L1643" s="176"/>
      <c r="M1643" s="176">
        <v>1000</v>
      </c>
      <c r="N1643" s="80" t="s">
        <v>11916</v>
      </c>
      <c r="O1643" s="162"/>
      <c r="P1643" s="80" t="s">
        <v>12632</v>
      </c>
      <c r="Q1643" s="80"/>
      <c r="R1643" s="80"/>
      <c r="S1643" s="163"/>
      <c r="T1643" s="213"/>
      <c r="U1643" s="162"/>
      <c r="V1643" s="164"/>
      <c r="W1643" s="12" t="str">
        <f t="shared" si="523"/>
        <v>Mqtt1</v>
      </c>
      <c r="X1643" s="196" t="s">
        <v>12101</v>
      </c>
      <c r="Y1643" s="6" t="str">
        <f t="shared" si="524"/>
        <v>marpower/280000-hydraulic-sail/boarding-equipment</v>
      </c>
      <c r="Z1643" s="103" t="str">
        <f>IF(COUNTIF(N1643,"spare"),"","$."&amp;_xlfn.REGEXREPLACE(IF(X1643="",J1643,IF(_xlfn.REGEXTEST(J1643,"(Gen_Alm|Enbl|Ind)"),_xlfn.REGEXREPLACE(J1643,"E?\d_\d\d_",""),J1643)),"\.","_"))</f>
        <v>$.Enbl_HMI_Ext_Oil_Supp_Pass</v>
      </c>
      <c r="AA1643" s="12">
        <v>1</v>
      </c>
      <c r="AB1643" s="6" t="s">
        <v>194</v>
      </c>
      <c r="AC1643" s="12">
        <v>550</v>
      </c>
      <c r="AJ1643" s="80"/>
      <c r="AM1643" s="114" t="str">
        <f t="shared" si="525"/>
        <v/>
      </c>
      <c r="AN1643" s="80"/>
      <c r="AO1643" s="80"/>
      <c r="AP1643" s="80"/>
      <c r="AQ1643" s="80"/>
      <c r="AR1643" s="127"/>
      <c r="AS1643" s="80"/>
      <c r="AT1643" s="7"/>
      <c r="AU1643" s="7"/>
      <c r="AV1643" s="165"/>
      <c r="AW1643" s="126" t="str">
        <f t="shared" si="526"/>
        <v/>
      </c>
      <c r="AX1643" s="137"/>
      <c r="AY1643" s="147"/>
      <c r="AZ1643" s="167"/>
      <c r="BA1643" s="167"/>
      <c r="BB1643" s="147" t="str">
        <f t="shared" si="527"/>
        <v/>
      </c>
      <c r="BC1643" s="168"/>
      <c r="BD1643" s="165"/>
      <c r="BE1643" s="165"/>
      <c r="BF1643" s="165"/>
      <c r="BG1643" s="165"/>
      <c r="BH1643" s="165"/>
      <c r="BI1643" s="165"/>
      <c r="BJ1643" s="165"/>
      <c r="BK1643" s="165"/>
      <c r="BL1643" s="165"/>
      <c r="BM1643" s="165"/>
      <c r="BN1643" s="165"/>
      <c r="BO1643" s="165"/>
      <c r="BP1643" s="165"/>
      <c r="BQ1643" s="165"/>
      <c r="BS1643" s="6"/>
      <c r="BT1643" s="11"/>
      <c r="BU1643" s="6"/>
      <c r="BV1643" s="6"/>
    </row>
    <row r="1644" spans="1:74" ht="15.75" x14ac:dyDescent="0.25">
      <c r="A1644" s="52" t="s">
        <v>11912</v>
      </c>
      <c r="B1644" s="56"/>
      <c r="C1644" s="7" t="s">
        <v>111</v>
      </c>
      <c r="D1644" s="7" t="s">
        <v>11914</v>
      </c>
      <c r="E1644" s="7"/>
      <c r="F1644" s="64"/>
      <c r="G1644" s="6"/>
      <c r="H1644" s="6"/>
      <c r="I1644" s="10" t="s">
        <v>110</v>
      </c>
      <c r="J1644" s="11" t="s">
        <v>12633</v>
      </c>
      <c r="K1644" s="194" t="s">
        <v>510</v>
      </c>
      <c r="L1644" s="176"/>
      <c r="M1644" s="176">
        <v>1000</v>
      </c>
      <c r="N1644" s="80" t="s">
        <v>11916</v>
      </c>
      <c r="O1644" s="162"/>
      <c r="P1644" s="80" t="s">
        <v>12634</v>
      </c>
      <c r="Q1644" s="80"/>
      <c r="R1644" s="80"/>
      <c r="S1644" s="163"/>
      <c r="T1644" s="213"/>
      <c r="U1644" s="162"/>
      <c r="V1644" s="164"/>
      <c r="W1644" s="12" t="str">
        <f t="shared" si="523"/>
        <v>Mqtt1</v>
      </c>
      <c r="X1644" s="196" t="s">
        <v>12137</v>
      </c>
      <c r="Y1644" s="6" t="str">
        <f t="shared" si="524"/>
        <v>marpower/280000-hydraulic-sail/preventer/mizzen</v>
      </c>
      <c r="Z1644" s="103" t="str">
        <f>IF(COUNTIF(N1644,"spare"),"","$."&amp;_xlfn.REGEXREPLACE(IF(X1644="",J1644,_xlfn.REGEXREPLACE(IF(_xlfn.REGEXTEST(J1644,"(Gen_Alm|Enbl|Ind)"),_xlfn.REGEXREPLACE(J1644,"E?\d_\d\d_",""),J1644),"_?M(ain|iz)_boom_Prev_?","")),"\.","_"))</f>
        <v>$.Enbl_HMI_Ext</v>
      </c>
      <c r="AA1644" s="12">
        <v>1</v>
      </c>
      <c r="AB1644" s="6" t="s">
        <v>194</v>
      </c>
      <c r="AC1644" s="12">
        <v>560</v>
      </c>
      <c r="AJ1644" s="80"/>
      <c r="AM1644" s="114" t="str">
        <f t="shared" si="525"/>
        <v/>
      </c>
      <c r="AN1644" s="80"/>
      <c r="AO1644" s="80"/>
      <c r="AP1644" s="80"/>
      <c r="AQ1644" s="80"/>
      <c r="AR1644" s="127"/>
      <c r="AS1644" s="80"/>
      <c r="AT1644" s="7"/>
      <c r="AU1644" s="7"/>
      <c r="AV1644" s="165"/>
      <c r="AW1644" s="126" t="str">
        <f t="shared" si="526"/>
        <v/>
      </c>
      <c r="AX1644" s="137"/>
      <c r="AY1644" s="147"/>
      <c r="AZ1644" s="167"/>
      <c r="BA1644" s="167"/>
      <c r="BB1644" s="147" t="str">
        <f t="shared" si="527"/>
        <v/>
      </c>
      <c r="BC1644" s="168"/>
      <c r="BD1644" s="165"/>
      <c r="BE1644" s="165"/>
      <c r="BF1644" s="165"/>
      <c r="BG1644" s="165"/>
      <c r="BH1644" s="165"/>
      <c r="BI1644" s="165"/>
      <c r="BJ1644" s="165"/>
      <c r="BK1644" s="165"/>
      <c r="BL1644" s="165"/>
      <c r="BM1644" s="165"/>
      <c r="BN1644" s="165"/>
      <c r="BO1644" s="165"/>
      <c r="BP1644" s="165"/>
      <c r="BQ1644" s="165"/>
      <c r="BS1644" s="6"/>
      <c r="BT1644" s="11"/>
      <c r="BU1644" s="6"/>
      <c r="BV1644" s="6"/>
    </row>
    <row r="1645" spans="1:74" ht="15.75" x14ac:dyDescent="0.25">
      <c r="A1645" s="52" t="s">
        <v>11912</v>
      </c>
      <c r="B1645" s="56"/>
      <c r="C1645" s="7" t="s">
        <v>111</v>
      </c>
      <c r="D1645" s="7" t="s">
        <v>11914</v>
      </c>
      <c r="E1645" s="7"/>
      <c r="F1645" s="64"/>
      <c r="G1645" s="6"/>
      <c r="H1645" s="6"/>
      <c r="I1645" s="10" t="s">
        <v>110</v>
      </c>
      <c r="J1645" s="11" t="s">
        <v>12635</v>
      </c>
      <c r="K1645" s="194" t="s">
        <v>510</v>
      </c>
      <c r="L1645" s="176"/>
      <c r="M1645" s="176">
        <v>1000</v>
      </c>
      <c r="N1645" s="80" t="s">
        <v>11916</v>
      </c>
      <c r="O1645" s="162"/>
      <c r="P1645" s="80" t="s">
        <v>12636</v>
      </c>
      <c r="Q1645" s="80"/>
      <c r="R1645" s="80"/>
      <c r="S1645" s="163"/>
      <c r="T1645" s="213"/>
      <c r="U1645" s="162"/>
      <c r="V1645" s="164"/>
      <c r="W1645" s="12" t="str">
        <f t="shared" si="523"/>
        <v>Mqtt1</v>
      </c>
      <c r="X1645" s="196"/>
      <c r="Y1645" s="6" t="str">
        <f t="shared" si="524"/>
        <v>marpower/280000-hydraulic-sail</v>
      </c>
      <c r="Z1645" s="103" t="str">
        <f>IF(COUNTIF(N1645,"spare"),"","$."&amp;_xlfn.REGEXREPLACE(IF(X1645="",J1645,_xlfn.REGEXREPLACE(IF(_xlfn.REGEXTEST(J1645,"(Gen_Alm|Enbl|Ind)"),_xlfn.REGEXREPLACE(J1645,"E?\d_\d\d_",""),J1645),"Anch_(Wndl_)?","")),"\.","_"))</f>
        <v>$.Enbl_6_00_HMI_Ext_Tender_crane</v>
      </c>
      <c r="AA1645" s="12">
        <v>1</v>
      </c>
      <c r="AB1645" s="6" t="s">
        <v>194</v>
      </c>
      <c r="AC1645" s="12">
        <v>600</v>
      </c>
      <c r="AJ1645" s="80"/>
      <c r="AM1645" s="114" t="str">
        <f t="shared" si="525"/>
        <v/>
      </c>
      <c r="AN1645" s="80"/>
      <c r="AO1645" s="80"/>
      <c r="AP1645" s="80"/>
      <c r="AQ1645" s="80"/>
      <c r="AR1645" s="127"/>
      <c r="AS1645" s="80"/>
      <c r="AT1645" s="7"/>
      <c r="AU1645" s="7"/>
      <c r="AV1645" s="165"/>
      <c r="AW1645" s="126" t="str">
        <f t="shared" si="526"/>
        <v/>
      </c>
      <c r="AX1645" s="137"/>
      <c r="AY1645" s="147"/>
      <c r="AZ1645" s="167"/>
      <c r="BA1645" s="167"/>
      <c r="BB1645" s="147" t="str">
        <f t="shared" si="527"/>
        <v/>
      </c>
      <c r="BC1645" s="168"/>
      <c r="BD1645" s="165"/>
      <c r="BE1645" s="165"/>
      <c r="BF1645" s="165"/>
      <c r="BG1645" s="165"/>
      <c r="BH1645" s="165"/>
      <c r="BI1645" s="165"/>
      <c r="BJ1645" s="165"/>
      <c r="BK1645" s="165"/>
      <c r="BL1645" s="165"/>
      <c r="BM1645" s="165"/>
      <c r="BN1645" s="165"/>
      <c r="BO1645" s="165"/>
      <c r="BP1645" s="165"/>
      <c r="BQ1645" s="165"/>
      <c r="BS1645" s="6"/>
      <c r="BT1645" s="11"/>
      <c r="BU1645" s="6"/>
      <c r="BV1645" s="6"/>
    </row>
    <row r="1646" spans="1:74" ht="15.75" x14ac:dyDescent="0.25">
      <c r="A1646" s="52" t="s">
        <v>11912</v>
      </c>
      <c r="B1646" s="56"/>
      <c r="C1646" s="7" t="s">
        <v>111</v>
      </c>
      <c r="D1646" s="7" t="s">
        <v>11914</v>
      </c>
      <c r="E1646" s="7"/>
      <c r="F1646" s="64"/>
      <c r="G1646" s="6"/>
      <c r="H1646" s="6"/>
      <c r="I1646" s="10" t="s">
        <v>110</v>
      </c>
      <c r="J1646" s="11" t="s">
        <v>12637</v>
      </c>
      <c r="K1646" s="194" t="s">
        <v>510</v>
      </c>
      <c r="L1646" s="176"/>
      <c r="M1646" s="176">
        <v>1000</v>
      </c>
      <c r="N1646" s="80" t="s">
        <v>11916</v>
      </c>
      <c r="O1646" s="162"/>
      <c r="P1646" s="80" t="s">
        <v>12638</v>
      </c>
      <c r="Q1646" s="80"/>
      <c r="R1646" s="80"/>
      <c r="S1646" s="163"/>
      <c r="T1646" s="213"/>
      <c r="U1646" s="162"/>
      <c r="V1646" s="164"/>
      <c r="W1646" s="12" t="str">
        <f t="shared" si="523"/>
        <v>Mqtt1</v>
      </c>
      <c r="X1646" s="196" t="s">
        <v>12075</v>
      </c>
      <c r="Y1646" s="6" t="str">
        <f t="shared" si="524"/>
        <v>marpower/280000-hydraulic-sail/furler</v>
      </c>
      <c r="Z1646" s="103" t="str">
        <f>IF(COUNTIF(N1646,"spare"),"","$."&amp;_xlfn.REGEXREPLACE(IF(X1646="",J1646,_xlfn.REGEXREPLACE(IF(_xlfn.REGEXTEST(J1646,"(Gen_Alm|Enbl|Ind)"),_xlfn.REGEXREPLACE(J1646,"E?\d_\d\d_",""),J1646),"_(F|f)urler","")),"\.","_"))</f>
        <v>$.Enbl_HMI_Ext_Code</v>
      </c>
      <c r="AA1646" s="12">
        <v>1</v>
      </c>
      <c r="AB1646" s="6" t="s">
        <v>194</v>
      </c>
      <c r="AC1646" s="12">
        <v>1110</v>
      </c>
      <c r="AJ1646" s="80"/>
      <c r="AM1646" s="114" t="str">
        <f t="shared" si="525"/>
        <v/>
      </c>
      <c r="AN1646" s="80"/>
      <c r="AO1646" s="80"/>
      <c r="AP1646" s="80"/>
      <c r="AQ1646" s="80"/>
      <c r="AR1646" s="127"/>
      <c r="AS1646" s="80"/>
      <c r="AT1646" s="7"/>
      <c r="AU1646" s="7"/>
      <c r="AV1646" s="165"/>
      <c r="AW1646" s="126" t="str">
        <f t="shared" si="526"/>
        <v/>
      </c>
      <c r="AX1646" s="137"/>
      <c r="AY1646" s="147"/>
      <c r="AZ1646" s="167"/>
      <c r="BA1646" s="167"/>
      <c r="BB1646" s="147" t="str">
        <f t="shared" si="527"/>
        <v/>
      </c>
      <c r="BC1646" s="168"/>
      <c r="BD1646" s="165"/>
      <c r="BE1646" s="165"/>
      <c r="BF1646" s="165"/>
      <c r="BG1646" s="165"/>
      <c r="BH1646" s="165"/>
      <c r="BI1646" s="165"/>
      <c r="BJ1646" s="165"/>
      <c r="BK1646" s="165"/>
      <c r="BL1646" s="165"/>
      <c r="BM1646" s="165"/>
      <c r="BN1646" s="165"/>
      <c r="BO1646" s="165"/>
      <c r="BP1646" s="165"/>
      <c r="BQ1646" s="165"/>
      <c r="BS1646" s="6"/>
      <c r="BT1646" s="11"/>
      <c r="BU1646" s="6"/>
      <c r="BV1646" s="6"/>
    </row>
    <row r="1647" spans="1:74" ht="15.75" x14ac:dyDescent="0.25">
      <c r="A1647" s="52" t="s">
        <v>11912</v>
      </c>
      <c r="B1647" s="56"/>
      <c r="C1647" s="7" t="s">
        <v>111</v>
      </c>
      <c r="D1647" s="7" t="s">
        <v>11914</v>
      </c>
      <c r="E1647" s="7"/>
      <c r="F1647" s="64"/>
      <c r="G1647" s="6"/>
      <c r="H1647" s="6"/>
      <c r="I1647" s="10" t="s">
        <v>110</v>
      </c>
      <c r="J1647" s="11" t="s">
        <v>12639</v>
      </c>
      <c r="K1647" s="194" t="s">
        <v>510</v>
      </c>
      <c r="L1647" s="176"/>
      <c r="M1647" s="176">
        <v>1000</v>
      </c>
      <c r="N1647" s="80" t="s">
        <v>11916</v>
      </c>
      <c r="O1647" s="162"/>
      <c r="P1647" s="80" t="s">
        <v>12640</v>
      </c>
      <c r="Q1647" s="80"/>
      <c r="R1647" s="80"/>
      <c r="S1647" s="163"/>
      <c r="T1647" s="213"/>
      <c r="U1647" s="162"/>
      <c r="V1647" s="164"/>
      <c r="W1647" s="12" t="str">
        <f t="shared" si="523"/>
        <v>Mqtt1</v>
      </c>
      <c r="X1647" s="196" t="s">
        <v>12075</v>
      </c>
      <c r="Y1647" s="6" t="str">
        <f t="shared" si="524"/>
        <v>marpower/280000-hydraulic-sail/furler</v>
      </c>
      <c r="Z1647" s="103" t="str">
        <f>IF(COUNTIF(N1647,"spare"),"","$."&amp;_xlfn.REGEXREPLACE(IF(X1647="",J1647,_xlfn.REGEXREPLACE(IF(_xlfn.REGEXTEST(J1647,"(Gen_Alm|Enbl|Ind)"),_xlfn.REGEXREPLACE(J1647,"E?\d_\d\d_",""),J1647),"_(F|f)urler","")),"\.","_"))</f>
        <v>$.Enbl_HMI_Ext_Blade</v>
      </c>
      <c r="AA1647" s="12">
        <v>1</v>
      </c>
      <c r="AB1647" s="6" t="s">
        <v>194</v>
      </c>
      <c r="AC1647" s="12">
        <v>1120</v>
      </c>
      <c r="AJ1647" s="80"/>
      <c r="AM1647" s="114" t="str">
        <f t="shared" si="525"/>
        <v/>
      </c>
      <c r="AN1647" s="80"/>
      <c r="AO1647" s="80"/>
      <c r="AP1647" s="80"/>
      <c r="AQ1647" s="80"/>
      <c r="AR1647" s="127"/>
      <c r="AS1647" s="80"/>
      <c r="AT1647" s="7"/>
      <c r="AU1647" s="7"/>
      <c r="AV1647" s="165"/>
      <c r="AW1647" s="126" t="str">
        <f t="shared" si="526"/>
        <v/>
      </c>
      <c r="AX1647" s="137"/>
      <c r="AY1647" s="147"/>
      <c r="AZ1647" s="167"/>
      <c r="BA1647" s="167"/>
      <c r="BB1647" s="147" t="str">
        <f t="shared" si="527"/>
        <v/>
      </c>
      <c r="BC1647" s="168"/>
      <c r="BD1647" s="165"/>
      <c r="BE1647" s="165"/>
      <c r="BF1647" s="165"/>
      <c r="BG1647" s="165"/>
      <c r="BH1647" s="165"/>
      <c r="BI1647" s="165"/>
      <c r="BJ1647" s="165"/>
      <c r="BK1647" s="165"/>
      <c r="BL1647" s="165"/>
      <c r="BM1647" s="165"/>
      <c r="BN1647" s="165"/>
      <c r="BO1647" s="165"/>
      <c r="BP1647" s="165"/>
      <c r="BQ1647" s="165"/>
      <c r="BS1647" s="6"/>
      <c r="BT1647" s="11"/>
      <c r="BU1647" s="6"/>
      <c r="BV1647" s="6"/>
    </row>
    <row r="1648" spans="1:74" ht="15.75" x14ac:dyDescent="0.25">
      <c r="A1648" s="52" t="s">
        <v>11912</v>
      </c>
      <c r="B1648" s="56"/>
      <c r="C1648" s="7" t="s">
        <v>111</v>
      </c>
      <c r="D1648" s="7" t="s">
        <v>11914</v>
      </c>
      <c r="E1648" s="7"/>
      <c r="F1648" s="64"/>
      <c r="G1648" s="6"/>
      <c r="H1648" s="6"/>
      <c r="I1648" s="10" t="s">
        <v>110</v>
      </c>
      <c r="J1648" s="11" t="s">
        <v>12641</v>
      </c>
      <c r="K1648" s="194" t="s">
        <v>510</v>
      </c>
      <c r="L1648" s="176"/>
      <c r="M1648" s="176">
        <v>1000</v>
      </c>
      <c r="N1648" s="80" t="s">
        <v>11916</v>
      </c>
      <c r="O1648" s="162"/>
      <c r="P1648" s="80" t="s">
        <v>12642</v>
      </c>
      <c r="Q1648" s="80"/>
      <c r="R1648" s="80"/>
      <c r="S1648" s="163"/>
      <c r="T1648" s="213"/>
      <c r="U1648" s="162"/>
      <c r="V1648" s="164"/>
      <c r="W1648" s="12" t="str">
        <f t="shared" si="523"/>
        <v>Mqtt1</v>
      </c>
      <c r="X1648" s="196" t="s">
        <v>12075</v>
      </c>
      <c r="Y1648" s="6" t="str">
        <f t="shared" si="524"/>
        <v>marpower/280000-hydraulic-sail/furler</v>
      </c>
      <c r="Z1648" s="103" t="str">
        <f>IF(COUNTIF(N1648,"spare"),"","$."&amp;_xlfn.REGEXREPLACE(IF(X1648="",J1648,_xlfn.REGEXREPLACE(IF(_xlfn.REGEXTEST(J1648,"(Gen_Alm|Enbl|Ind)"),_xlfn.REGEXREPLACE(J1648,"E?\d_\d\d_",""),J1648),"_(F|f)urler","")),"\.","_"))</f>
        <v>$.Enbl_HMI_Ext_Staysail</v>
      </c>
      <c r="AA1648" s="12">
        <v>1</v>
      </c>
      <c r="AB1648" s="6" t="s">
        <v>194</v>
      </c>
      <c r="AC1648" s="12">
        <v>1130</v>
      </c>
      <c r="AJ1648" s="80"/>
      <c r="AM1648" s="114" t="str">
        <f t="shared" si="525"/>
        <v/>
      </c>
      <c r="AN1648" s="80"/>
      <c r="AO1648" s="80"/>
      <c r="AP1648" s="80"/>
      <c r="AQ1648" s="80"/>
      <c r="AR1648" s="127"/>
      <c r="AS1648" s="80"/>
      <c r="AT1648" s="7"/>
      <c r="AU1648" s="7"/>
      <c r="AV1648" s="165"/>
      <c r="AW1648" s="126" t="str">
        <f t="shared" si="526"/>
        <v/>
      </c>
      <c r="AX1648" s="137"/>
      <c r="AY1648" s="147"/>
      <c r="AZ1648" s="167"/>
      <c r="BA1648" s="167"/>
      <c r="BB1648" s="147" t="str">
        <f t="shared" si="527"/>
        <v/>
      </c>
      <c r="BC1648" s="168"/>
      <c r="BD1648" s="165"/>
      <c r="BE1648" s="165"/>
      <c r="BF1648" s="165"/>
      <c r="BG1648" s="165"/>
      <c r="BH1648" s="165"/>
      <c r="BI1648" s="165"/>
      <c r="BJ1648" s="165"/>
      <c r="BK1648" s="165"/>
      <c r="BL1648" s="165"/>
      <c r="BM1648" s="165"/>
      <c r="BN1648" s="165"/>
      <c r="BO1648" s="165"/>
      <c r="BP1648" s="165"/>
      <c r="BQ1648" s="165"/>
      <c r="BS1648" s="6"/>
      <c r="BT1648" s="11"/>
      <c r="BU1648" s="6"/>
      <c r="BV1648" s="6"/>
    </row>
    <row r="1649" spans="1:74" ht="15.75" x14ac:dyDescent="0.25">
      <c r="A1649" s="52" t="s">
        <v>11912</v>
      </c>
      <c r="B1649" s="56"/>
      <c r="C1649" s="7" t="s">
        <v>111</v>
      </c>
      <c r="D1649" s="7" t="s">
        <v>11914</v>
      </c>
      <c r="E1649" s="7"/>
      <c r="F1649" s="64"/>
      <c r="G1649" s="6"/>
      <c r="H1649" s="6"/>
      <c r="I1649" s="10" t="s">
        <v>110</v>
      </c>
      <c r="J1649" s="11" t="s">
        <v>12643</v>
      </c>
      <c r="K1649" s="194" t="s">
        <v>510</v>
      </c>
      <c r="L1649" s="176"/>
      <c r="M1649" s="176">
        <v>1000</v>
      </c>
      <c r="N1649" s="80" t="s">
        <v>11916</v>
      </c>
      <c r="O1649" s="162"/>
      <c r="P1649" s="80" t="s">
        <v>12644</v>
      </c>
      <c r="Q1649" s="80"/>
      <c r="R1649" s="80"/>
      <c r="S1649" s="163"/>
      <c r="T1649" s="213"/>
      <c r="U1649" s="162"/>
      <c r="V1649" s="164"/>
      <c r="W1649" s="12" t="str">
        <f t="shared" si="523"/>
        <v>Mqtt1</v>
      </c>
      <c r="X1649" s="196" t="s">
        <v>12160</v>
      </c>
      <c r="Y1649" s="6" t="str">
        <f t="shared" si="524"/>
        <v>marpower/280000-hydraulic-sail/deck-winch-1130/ps</v>
      </c>
      <c r="Z1649" s="103" t="str">
        <f>IF(COUNTIF(N1649,"spare"),"","$."&amp;_xlfn.REGEXREPLACE(IF(X1649="",J1649,_xlfn.REGEXREPLACE(IF(_xlfn.REGEXTEST(J1649,"(Gen_Alm|Enbl|Ind)"),_xlfn.REGEXREPLACE(J1649,"E?\d_\d\d_",""),J1649),"_?Dck_Wnch_(SB|PS)","")),"\.","_"))</f>
        <v>$.Enbl_HMI_Ext_Bow</v>
      </c>
      <c r="AA1649" s="12">
        <v>1</v>
      </c>
      <c r="AB1649" s="6" t="s">
        <v>194</v>
      </c>
      <c r="AC1649" s="12">
        <v>1140</v>
      </c>
      <c r="AJ1649" s="80"/>
      <c r="AM1649" s="114" t="str">
        <f t="shared" si="525"/>
        <v/>
      </c>
      <c r="AN1649" s="80"/>
      <c r="AO1649" s="80"/>
      <c r="AP1649" s="80"/>
      <c r="AQ1649" s="80"/>
      <c r="AR1649" s="127"/>
      <c r="AS1649" s="80"/>
      <c r="AT1649" s="7"/>
      <c r="AU1649" s="7"/>
      <c r="AV1649" s="165"/>
      <c r="AW1649" s="126" t="str">
        <f t="shared" si="526"/>
        <v/>
      </c>
      <c r="AX1649" s="137"/>
      <c r="AY1649" s="147"/>
      <c r="AZ1649" s="167"/>
      <c r="BA1649" s="167"/>
      <c r="BB1649" s="147" t="str">
        <f t="shared" si="527"/>
        <v/>
      </c>
      <c r="BC1649" s="168"/>
      <c r="BD1649" s="165"/>
      <c r="BE1649" s="165"/>
      <c r="BF1649" s="165"/>
      <c r="BG1649" s="165"/>
      <c r="BH1649" s="165"/>
      <c r="BI1649" s="165"/>
      <c r="BJ1649" s="165"/>
      <c r="BK1649" s="165"/>
      <c r="BL1649" s="165"/>
      <c r="BM1649" s="165"/>
      <c r="BN1649" s="165"/>
      <c r="BO1649" s="165"/>
      <c r="BP1649" s="165"/>
      <c r="BQ1649" s="165"/>
      <c r="BS1649" s="6"/>
      <c r="BT1649" s="11"/>
      <c r="BU1649" s="6"/>
      <c r="BV1649" s="6"/>
    </row>
    <row r="1650" spans="1:74" ht="15.75" x14ac:dyDescent="0.25">
      <c r="A1650" s="52" t="s">
        <v>11912</v>
      </c>
      <c r="B1650" s="56"/>
      <c r="C1650" s="7" t="s">
        <v>111</v>
      </c>
      <c r="D1650" s="7" t="s">
        <v>11914</v>
      </c>
      <c r="E1650" s="7"/>
      <c r="F1650" s="64"/>
      <c r="G1650" s="6"/>
      <c r="H1650" s="6"/>
      <c r="I1650" s="10" t="s">
        <v>110</v>
      </c>
      <c r="J1650" s="11" t="s">
        <v>12645</v>
      </c>
      <c r="K1650" s="194" t="s">
        <v>510</v>
      </c>
      <c r="L1650" s="176"/>
      <c r="M1650" s="176">
        <v>1000</v>
      </c>
      <c r="N1650" s="80" t="s">
        <v>11916</v>
      </c>
      <c r="O1650" s="162"/>
      <c r="P1650" s="80" t="s">
        <v>12646</v>
      </c>
      <c r="Q1650" s="80"/>
      <c r="R1650" s="80"/>
      <c r="S1650" s="163"/>
      <c r="T1650" s="213"/>
      <c r="U1650" s="162"/>
      <c r="V1650" s="164"/>
      <c r="W1650" s="12" t="str">
        <f t="shared" si="523"/>
        <v>Mqtt1</v>
      </c>
      <c r="X1650" s="196" t="s">
        <v>12165</v>
      </c>
      <c r="Y1650" s="6" t="str">
        <f t="shared" si="524"/>
        <v>marpower/280000-hydraulic-sail/deck-winch-1130/sb</v>
      </c>
      <c r="Z1650" s="103" t="str">
        <f>IF(COUNTIF(N1650,"spare"),"","$."&amp;_xlfn.REGEXREPLACE(IF(X1650="",J1650,_xlfn.REGEXREPLACE(IF(_xlfn.REGEXTEST(J1650,"(Gen_Alm|Enbl|Ind)"),_xlfn.REGEXREPLACE(J1650,"E?\d_\d\d_",""),J1650),"_?Dck_Wnch_(SB|PS)","")),"\.","_"))</f>
        <v>$.Enbl_HMI_Ext_Bow</v>
      </c>
      <c r="AA1650" s="12">
        <v>1</v>
      </c>
      <c r="AB1650" s="6" t="s">
        <v>194</v>
      </c>
      <c r="AC1650" s="12">
        <v>1150</v>
      </c>
      <c r="AJ1650" s="80"/>
      <c r="AM1650" s="114" t="str">
        <f t="shared" si="525"/>
        <v/>
      </c>
      <c r="AN1650" s="80"/>
      <c r="AO1650" s="80"/>
      <c r="AP1650" s="80"/>
      <c r="AQ1650" s="80"/>
      <c r="AR1650" s="127"/>
      <c r="AS1650" s="80"/>
      <c r="AT1650" s="7"/>
      <c r="AU1650" s="7"/>
      <c r="AV1650" s="165"/>
      <c r="AW1650" s="126" t="str">
        <f t="shared" si="526"/>
        <v/>
      </c>
      <c r="AX1650" s="137"/>
      <c r="AY1650" s="147"/>
      <c r="AZ1650" s="167"/>
      <c r="BA1650" s="167"/>
      <c r="BB1650" s="147" t="str">
        <f t="shared" si="527"/>
        <v/>
      </c>
      <c r="BC1650" s="168"/>
      <c r="BD1650" s="165"/>
      <c r="BE1650" s="165"/>
      <c r="BF1650" s="165"/>
      <c r="BG1650" s="165"/>
      <c r="BH1650" s="165"/>
      <c r="BI1650" s="165"/>
      <c r="BJ1650" s="165"/>
      <c r="BK1650" s="165"/>
      <c r="BL1650" s="165"/>
      <c r="BM1650" s="165"/>
      <c r="BN1650" s="165"/>
      <c r="BO1650" s="165"/>
      <c r="BP1650" s="165"/>
      <c r="BQ1650" s="165"/>
      <c r="BS1650" s="6"/>
      <c r="BT1650" s="11"/>
      <c r="BU1650" s="6"/>
      <c r="BV1650" s="6"/>
    </row>
    <row r="1651" spans="1:74" ht="15.75" x14ac:dyDescent="0.25">
      <c r="A1651" s="52" t="s">
        <v>11912</v>
      </c>
      <c r="B1651" s="56"/>
      <c r="C1651" s="7" t="s">
        <v>111</v>
      </c>
      <c r="D1651" s="7" t="s">
        <v>11914</v>
      </c>
      <c r="E1651" s="7"/>
      <c r="F1651" s="64"/>
      <c r="G1651" s="6"/>
      <c r="H1651" s="6"/>
      <c r="I1651" s="10" t="s">
        <v>110</v>
      </c>
      <c r="J1651" s="11" t="s">
        <v>12647</v>
      </c>
      <c r="K1651" s="194" t="s">
        <v>510</v>
      </c>
      <c r="L1651" s="176"/>
      <c r="M1651" s="176">
        <v>1000</v>
      </c>
      <c r="N1651" s="80" t="s">
        <v>11916</v>
      </c>
      <c r="O1651" s="162"/>
      <c r="P1651" s="80" t="s">
        <v>12648</v>
      </c>
      <c r="Q1651" s="80"/>
      <c r="R1651" s="80"/>
      <c r="S1651" s="163"/>
      <c r="T1651" s="213"/>
      <c r="U1651" s="162"/>
      <c r="V1651" s="164"/>
      <c r="W1651" s="12" t="str">
        <f t="shared" si="523"/>
        <v>Mqtt1</v>
      </c>
      <c r="X1651" s="196" t="s">
        <v>12170</v>
      </c>
      <c r="Y1651" s="6" t="str">
        <f t="shared" si="524"/>
        <v>marpower/280000-hydraulic-sail/anchor-winch</v>
      </c>
      <c r="Z1651" s="103" t="str">
        <f>IF(COUNTIF(N1651,"spare"),"","$."&amp;_xlfn.REGEXREPLACE(IF(X1651="",J1651,_xlfn.REGEXREPLACE(IF(_xlfn.REGEXTEST(J1651,"(Gen_Alm|Enbl|Ind)"),_xlfn.REGEXREPLACE(J1651,"E?\d_\d\d_",""),J1651),"Anch_(Wndl_)?","")),"\.","_"))</f>
        <v>$.Enbl_HMI_Ext_PS</v>
      </c>
      <c r="AA1651" s="12">
        <v>1</v>
      </c>
      <c r="AB1651" s="6" t="s">
        <v>194</v>
      </c>
      <c r="AC1651" s="12">
        <v>1160</v>
      </c>
      <c r="AJ1651" s="80"/>
      <c r="AM1651" s="114" t="str">
        <f t="shared" si="525"/>
        <v/>
      </c>
      <c r="AN1651" s="80"/>
      <c r="AO1651" s="80"/>
      <c r="AP1651" s="80"/>
      <c r="AQ1651" s="80"/>
      <c r="AR1651" s="127"/>
      <c r="AS1651" s="80"/>
      <c r="AT1651" s="7"/>
      <c r="AU1651" s="7"/>
      <c r="AV1651" s="165"/>
      <c r="AW1651" s="126" t="str">
        <f t="shared" si="526"/>
        <v/>
      </c>
      <c r="AX1651" s="137"/>
      <c r="AY1651" s="147"/>
      <c r="AZ1651" s="167"/>
      <c r="BA1651" s="167"/>
      <c r="BB1651" s="147" t="str">
        <f t="shared" si="527"/>
        <v/>
      </c>
      <c r="BC1651" s="168"/>
      <c r="BD1651" s="165"/>
      <c r="BE1651" s="165"/>
      <c r="BF1651" s="165"/>
      <c r="BG1651" s="165"/>
      <c r="BH1651" s="165"/>
      <c r="BI1651" s="165"/>
      <c r="BJ1651" s="165"/>
      <c r="BK1651" s="165"/>
      <c r="BL1651" s="165"/>
      <c r="BM1651" s="165"/>
      <c r="BN1651" s="165"/>
      <c r="BO1651" s="165"/>
      <c r="BP1651" s="165"/>
      <c r="BQ1651" s="165"/>
      <c r="BS1651" s="6"/>
      <c r="BT1651" s="11"/>
      <c r="BU1651" s="6"/>
      <c r="BV1651" s="6"/>
    </row>
    <row r="1652" spans="1:74" ht="15.75" x14ac:dyDescent="0.25">
      <c r="A1652" s="52" t="s">
        <v>11912</v>
      </c>
      <c r="B1652" s="56"/>
      <c r="C1652" s="7" t="s">
        <v>111</v>
      </c>
      <c r="D1652" s="7" t="s">
        <v>11914</v>
      </c>
      <c r="E1652" s="7"/>
      <c r="F1652" s="64"/>
      <c r="G1652" s="6"/>
      <c r="H1652" s="6"/>
      <c r="I1652" s="10" t="s">
        <v>110</v>
      </c>
      <c r="J1652" s="11" t="s">
        <v>12649</v>
      </c>
      <c r="K1652" s="194" t="s">
        <v>510</v>
      </c>
      <c r="L1652" s="176"/>
      <c r="M1652" s="176">
        <v>1000</v>
      </c>
      <c r="N1652" s="80" t="s">
        <v>11916</v>
      </c>
      <c r="O1652" s="162"/>
      <c r="P1652" s="80" t="s">
        <v>12650</v>
      </c>
      <c r="Q1652" s="80"/>
      <c r="R1652" s="80"/>
      <c r="S1652" s="163"/>
      <c r="T1652" s="213"/>
      <c r="U1652" s="162"/>
      <c r="V1652" s="164"/>
      <c r="W1652" s="12" t="str">
        <f t="shared" si="523"/>
        <v>Mqtt1</v>
      </c>
      <c r="X1652" s="196" t="s">
        <v>12170</v>
      </c>
      <c r="Y1652" s="6" t="str">
        <f t="shared" si="524"/>
        <v>marpower/280000-hydraulic-sail/anchor-winch</v>
      </c>
      <c r="Z1652" s="103" t="str">
        <f>IF(COUNTIF(N1652,"spare"),"","$."&amp;_xlfn.REGEXREPLACE(IF(X1652="",J1652,_xlfn.REGEXREPLACE(IF(_xlfn.REGEXTEST(J1652,"(Gen_Alm|Enbl|Ind)"),_xlfn.REGEXREPLACE(J1652,"E?\d_\d\d_",""),J1652),"Anch_(Wndl_)?","")),"\.","_"))</f>
        <v>$.Enbl_HMI_Ext_SB</v>
      </c>
      <c r="AA1652" s="12">
        <v>1</v>
      </c>
      <c r="AB1652" s="6" t="s">
        <v>194</v>
      </c>
      <c r="AC1652" s="12">
        <v>1170</v>
      </c>
      <c r="AJ1652" s="80"/>
      <c r="AM1652" s="114" t="str">
        <f t="shared" si="525"/>
        <v/>
      </c>
      <c r="AN1652" s="80"/>
      <c r="AO1652" s="80"/>
      <c r="AP1652" s="80"/>
      <c r="AQ1652" s="80"/>
      <c r="AR1652" s="127"/>
      <c r="AS1652" s="80"/>
      <c r="AT1652" s="7"/>
      <c r="AU1652" s="7"/>
      <c r="AV1652" s="165"/>
      <c r="AW1652" s="126" t="str">
        <f t="shared" si="526"/>
        <v/>
      </c>
      <c r="AX1652" s="137"/>
      <c r="AY1652" s="147"/>
      <c r="AZ1652" s="167"/>
      <c r="BA1652" s="167"/>
      <c r="BB1652" s="147" t="str">
        <f t="shared" si="527"/>
        <v/>
      </c>
      <c r="BC1652" s="168"/>
      <c r="BD1652" s="165"/>
      <c r="BE1652" s="165"/>
      <c r="BF1652" s="165"/>
      <c r="BG1652" s="165"/>
      <c r="BH1652" s="165"/>
      <c r="BI1652" s="165"/>
      <c r="BJ1652" s="165"/>
      <c r="BK1652" s="165"/>
      <c r="BL1652" s="165"/>
      <c r="BM1652" s="165"/>
      <c r="BN1652" s="165"/>
      <c r="BO1652" s="165"/>
      <c r="BP1652" s="165"/>
      <c r="BQ1652" s="165"/>
      <c r="BS1652" s="6"/>
      <c r="BT1652" s="11"/>
      <c r="BU1652" s="6"/>
      <c r="BV1652" s="6"/>
    </row>
    <row r="1653" spans="1:74" ht="15.75" x14ac:dyDescent="0.25">
      <c r="A1653" s="52" t="s">
        <v>11912</v>
      </c>
      <c r="B1653" s="56"/>
      <c r="C1653" s="7" t="s">
        <v>111</v>
      </c>
      <c r="D1653" s="7" t="s">
        <v>11914</v>
      </c>
      <c r="E1653" s="7"/>
      <c r="F1653" s="64"/>
      <c r="G1653" s="6"/>
      <c r="H1653" s="6"/>
      <c r="I1653" s="10" t="s">
        <v>110</v>
      </c>
      <c r="J1653" s="11" t="s">
        <v>12651</v>
      </c>
      <c r="K1653" s="194" t="s">
        <v>510</v>
      </c>
      <c r="L1653" s="176"/>
      <c r="M1653" s="176">
        <v>1000</v>
      </c>
      <c r="N1653" s="80" t="s">
        <v>11916</v>
      </c>
      <c r="O1653" s="162"/>
      <c r="P1653" s="80" t="s">
        <v>12652</v>
      </c>
      <c r="Q1653" s="80"/>
      <c r="R1653" s="80"/>
      <c r="S1653" s="163"/>
      <c r="T1653" s="213"/>
      <c r="U1653" s="162"/>
      <c r="V1653" s="164"/>
      <c r="W1653" s="12" t="str">
        <f t="shared" si="523"/>
        <v>Mqtt1</v>
      </c>
      <c r="X1653" s="196"/>
      <c r="Y1653" s="6" t="str">
        <f t="shared" si="524"/>
        <v>marpower/280000-hydraulic-sail</v>
      </c>
      <c r="Z1653" s="103" t="str">
        <f>IF(COUNTIF(N1653,"spare"),"","$."&amp;_xlfn.REGEXREPLACE(IF(X1653="",J1653,_xlfn.REGEXREPLACE(IF(_xlfn.REGEXTEST(J1653,"(Gen_Alm|Enbl|Ind)"),_xlfn.REGEXREPLACE(J1653,"E?\d_\d\d_",""),J1653),"_?Sail_(Stor_)?(D|d)rum","")),"\.","_"))</f>
        <v>$.Enbl_E1_08_HMI_Ext_Sail_drum</v>
      </c>
      <c r="AA1653" s="12">
        <v>1</v>
      </c>
      <c r="AB1653" s="6" t="s">
        <v>194</v>
      </c>
      <c r="AC1653" s="12">
        <v>1180</v>
      </c>
      <c r="AJ1653" s="80"/>
      <c r="AM1653" s="114" t="str">
        <f t="shared" si="525"/>
        <v/>
      </c>
      <c r="AN1653" s="80"/>
      <c r="AO1653" s="80"/>
      <c r="AP1653" s="80"/>
      <c r="AQ1653" s="80"/>
      <c r="AR1653" s="127"/>
      <c r="AS1653" s="80"/>
      <c r="AT1653" s="7"/>
      <c r="AU1653" s="7"/>
      <c r="AV1653" s="165"/>
      <c r="AW1653" s="126" t="str">
        <f t="shared" si="526"/>
        <v/>
      </c>
      <c r="AX1653" s="137"/>
      <c r="AY1653" s="147"/>
      <c r="AZ1653" s="167"/>
      <c r="BA1653" s="167"/>
      <c r="BB1653" s="147" t="str">
        <f t="shared" si="527"/>
        <v/>
      </c>
      <c r="BC1653" s="168"/>
      <c r="BD1653" s="165"/>
      <c r="BE1653" s="165"/>
      <c r="BF1653" s="165"/>
      <c r="BG1653" s="165"/>
      <c r="BH1653" s="165"/>
      <c r="BI1653" s="165"/>
      <c r="BJ1653" s="165"/>
      <c r="BK1653" s="165"/>
      <c r="BL1653" s="165"/>
      <c r="BM1653" s="165"/>
      <c r="BN1653" s="165"/>
      <c r="BO1653" s="165"/>
      <c r="BP1653" s="165"/>
      <c r="BQ1653" s="165"/>
      <c r="BS1653" s="6"/>
      <c r="BT1653" s="11"/>
      <c r="BU1653" s="6"/>
      <c r="BV1653" s="6"/>
    </row>
    <row r="1654" spans="1:74" ht="15.75" x14ac:dyDescent="0.25">
      <c r="A1654" s="52" t="s">
        <v>11912</v>
      </c>
      <c r="B1654" s="56"/>
      <c r="C1654" s="7" t="s">
        <v>111</v>
      </c>
      <c r="D1654" s="7" t="s">
        <v>11914</v>
      </c>
      <c r="E1654" s="7"/>
      <c r="F1654" s="64"/>
      <c r="G1654" s="6"/>
      <c r="H1654" s="6"/>
      <c r="I1654" s="10" t="s">
        <v>110</v>
      </c>
      <c r="J1654" s="11" t="s">
        <v>12653</v>
      </c>
      <c r="K1654" s="194" t="s">
        <v>510</v>
      </c>
      <c r="L1654" s="176"/>
      <c r="M1654" s="176">
        <v>1000</v>
      </c>
      <c r="N1654" s="80" t="s">
        <v>11916</v>
      </c>
      <c r="O1654" s="162"/>
      <c r="P1654" s="80" t="s">
        <v>12654</v>
      </c>
      <c r="Q1654" s="80"/>
      <c r="R1654" s="80"/>
      <c r="S1654" s="163"/>
      <c r="T1654" s="213"/>
      <c r="U1654" s="162"/>
      <c r="V1654" s="164"/>
      <c r="W1654" s="12" t="str">
        <f t="shared" si="523"/>
        <v>Mqtt1</v>
      </c>
      <c r="X1654" s="196" t="s">
        <v>12183</v>
      </c>
      <c r="Y1654" s="6" t="str">
        <f t="shared" si="524"/>
        <v>marpower/280000-hydraulic-sail/captive-winch/blade-ps</v>
      </c>
      <c r="Z1654" s="103" t="str">
        <f>IF(COUNTIF(N1654,"spare"),"","$."&amp;_xlfn.REGEXREPLACE(IF(X1654="",J1654,_xlfn.REGEXREPLACE(IF(_xlfn.REGEXTEST(J1654,"(Gen_Alm|Enbl|Ind)"),_xlfn.REGEXREPLACE(J1654,"E?\d_\d\d_",""),J1654),"_?(Blade|Staysail)_Sht_Capt_Wnch_(PS|SB)_?","")),"\.","_"))</f>
        <v>$.Enbl_HMI_Ext</v>
      </c>
      <c r="AA1654" s="12">
        <v>1</v>
      </c>
      <c r="AB1654" s="6" t="s">
        <v>194</v>
      </c>
      <c r="AC1654" s="12">
        <v>1210</v>
      </c>
      <c r="AJ1654" s="80"/>
      <c r="AM1654" s="114" t="str">
        <f t="shared" si="525"/>
        <v/>
      </c>
      <c r="AN1654" s="80"/>
      <c r="AO1654" s="80"/>
      <c r="AP1654" s="80"/>
      <c r="AQ1654" s="80"/>
      <c r="AR1654" s="127"/>
      <c r="AS1654" s="80"/>
      <c r="AT1654" s="7"/>
      <c r="AU1654" s="7"/>
      <c r="AV1654" s="165"/>
      <c r="AW1654" s="126" t="str">
        <f t="shared" si="526"/>
        <v/>
      </c>
      <c r="AX1654" s="137"/>
      <c r="AY1654" s="147"/>
      <c r="AZ1654" s="167"/>
      <c r="BA1654" s="167"/>
      <c r="BB1654" s="147" t="str">
        <f t="shared" si="527"/>
        <v/>
      </c>
      <c r="BC1654" s="168"/>
      <c r="BD1654" s="165"/>
      <c r="BE1654" s="165"/>
      <c r="BF1654" s="165"/>
      <c r="BG1654" s="165"/>
      <c r="BH1654" s="165"/>
      <c r="BI1654" s="165"/>
      <c r="BJ1654" s="165"/>
      <c r="BK1654" s="165"/>
      <c r="BL1654" s="165"/>
      <c r="BM1654" s="165"/>
      <c r="BN1654" s="165"/>
      <c r="BO1654" s="165"/>
      <c r="BP1654" s="165"/>
      <c r="BQ1654" s="165"/>
      <c r="BS1654" s="6"/>
      <c r="BT1654" s="11"/>
      <c r="BU1654" s="6"/>
      <c r="BV1654" s="6"/>
    </row>
    <row r="1655" spans="1:74" ht="15.75" x14ac:dyDescent="0.25">
      <c r="A1655" s="52" t="s">
        <v>11912</v>
      </c>
      <c r="B1655" s="56"/>
      <c r="C1655" s="7" t="s">
        <v>111</v>
      </c>
      <c r="D1655" s="7" t="s">
        <v>11914</v>
      </c>
      <c r="E1655" s="7"/>
      <c r="F1655" s="64"/>
      <c r="G1655" s="6"/>
      <c r="H1655" s="6"/>
      <c r="I1655" s="10" t="s">
        <v>110</v>
      </c>
      <c r="J1655" s="11" t="s">
        <v>12655</v>
      </c>
      <c r="K1655" s="194" t="s">
        <v>510</v>
      </c>
      <c r="L1655" s="176"/>
      <c r="M1655" s="176">
        <v>1000</v>
      </c>
      <c r="N1655" s="80" t="s">
        <v>11916</v>
      </c>
      <c r="O1655" s="162"/>
      <c r="P1655" s="80" t="s">
        <v>12656</v>
      </c>
      <c r="Q1655" s="80"/>
      <c r="R1655" s="80"/>
      <c r="S1655" s="163"/>
      <c r="T1655" s="213"/>
      <c r="U1655" s="162"/>
      <c r="V1655" s="164"/>
      <c r="W1655" s="12" t="str">
        <f t="shared" si="523"/>
        <v>Mqtt1</v>
      </c>
      <c r="X1655" s="196" t="s">
        <v>12197</v>
      </c>
      <c r="Y1655" s="6" t="str">
        <f t="shared" si="524"/>
        <v>marpower/280000-hydraulic-sail/captive-winch/staysail-ps</v>
      </c>
      <c r="Z1655" s="103" t="str">
        <f>IF(COUNTIF(N1655,"spare"),"","$."&amp;_xlfn.REGEXREPLACE(IF(X1655="",J1655,_xlfn.REGEXREPLACE(IF(_xlfn.REGEXTEST(J1655,"(Gen_Alm|Enbl|Ind)"),_xlfn.REGEXREPLACE(J1655,"E?\d_\d\d_",""),J1655),"_?(Blade|Staysail)_Sht_Capt_Wnch_(PS|SB)_?","")),"\.","_"))</f>
        <v>$.Enbl_HMI_Ext</v>
      </c>
      <c r="AA1655" s="12">
        <v>1</v>
      </c>
      <c r="AB1655" s="6" t="s">
        <v>194</v>
      </c>
      <c r="AC1655" s="12">
        <v>1230</v>
      </c>
      <c r="AJ1655" s="80"/>
      <c r="AM1655" s="114" t="str">
        <f t="shared" si="525"/>
        <v/>
      </c>
      <c r="AN1655" s="80"/>
      <c r="AO1655" s="80"/>
      <c r="AP1655" s="80"/>
      <c r="AQ1655" s="80"/>
      <c r="AR1655" s="127"/>
      <c r="AS1655" s="80"/>
      <c r="AT1655" s="7"/>
      <c r="AU1655" s="7"/>
      <c r="AV1655" s="165"/>
      <c r="AW1655" s="126" t="str">
        <f t="shared" si="526"/>
        <v/>
      </c>
      <c r="AX1655" s="137"/>
      <c r="AY1655" s="147"/>
      <c r="AZ1655" s="167"/>
      <c r="BA1655" s="167"/>
      <c r="BB1655" s="147" t="str">
        <f t="shared" si="527"/>
        <v/>
      </c>
      <c r="BC1655" s="168"/>
      <c r="BD1655" s="165"/>
      <c r="BE1655" s="165"/>
      <c r="BF1655" s="165"/>
      <c r="BG1655" s="165"/>
      <c r="BH1655" s="165"/>
      <c r="BI1655" s="165"/>
      <c r="BJ1655" s="165"/>
      <c r="BK1655" s="165"/>
      <c r="BL1655" s="165"/>
      <c r="BM1655" s="165"/>
      <c r="BN1655" s="165"/>
      <c r="BO1655" s="165"/>
      <c r="BP1655" s="165"/>
      <c r="BQ1655" s="165"/>
      <c r="BS1655" s="6"/>
      <c r="BT1655" s="11"/>
      <c r="BU1655" s="6"/>
      <c r="BV1655" s="6"/>
    </row>
    <row r="1656" spans="1:74" ht="15.75" x14ac:dyDescent="0.25">
      <c r="A1656" s="52" t="s">
        <v>11912</v>
      </c>
      <c r="B1656" s="56"/>
      <c r="C1656" s="7" t="s">
        <v>111</v>
      </c>
      <c r="D1656" s="7" t="s">
        <v>11914</v>
      </c>
      <c r="E1656" s="7"/>
      <c r="F1656" s="64"/>
      <c r="G1656" s="6"/>
      <c r="H1656" s="6"/>
      <c r="I1656" s="10" t="s">
        <v>110</v>
      </c>
      <c r="J1656" s="11" t="s">
        <v>12657</v>
      </c>
      <c r="K1656" s="194" t="s">
        <v>510</v>
      </c>
      <c r="L1656" s="176"/>
      <c r="M1656" s="176">
        <v>1000</v>
      </c>
      <c r="N1656" s="80" t="s">
        <v>11916</v>
      </c>
      <c r="O1656" s="162"/>
      <c r="P1656" s="80" t="s">
        <v>12658</v>
      </c>
      <c r="Q1656" s="80"/>
      <c r="R1656" s="80"/>
      <c r="S1656" s="163"/>
      <c r="T1656" s="213"/>
      <c r="U1656" s="162"/>
      <c r="V1656" s="164"/>
      <c r="W1656" s="12" t="str">
        <f t="shared" si="523"/>
        <v>Mqtt1</v>
      </c>
      <c r="X1656" s="196" t="s">
        <v>12211</v>
      </c>
      <c r="Y1656" s="6" t="str">
        <f t="shared" si="524"/>
        <v>marpower/280000-hydraulic-sail/captive-winch-lccan/main</v>
      </c>
      <c r="Z1656" s="103" t="str">
        <f>IF(COUNTIF(N1656,"spare"),"","$."&amp;_xlfn.REGEXREPLACE(IF(X1656="",J1656,_xlfn.REGEXREPLACE(IF(_xlfn.REGEXTEST(J1656,"(Gen_Alm|Enbl|Ind)"),_xlfn.REGEXREPLACE(J1656,"E?\d_\d\d_",""),J1656),"_?M(ain|iz)_Sht_Capt_Wnch_?","")),"\.","_"))</f>
        <v>$.Enbl_HMI_Ext</v>
      </c>
      <c r="AA1656" s="12">
        <v>1</v>
      </c>
      <c r="AB1656" s="6" t="s">
        <v>194</v>
      </c>
      <c r="AC1656" s="12">
        <v>1250</v>
      </c>
      <c r="AJ1656" s="80"/>
      <c r="AM1656" s="114" t="str">
        <f t="shared" si="525"/>
        <v/>
      </c>
      <c r="AN1656" s="80"/>
      <c r="AO1656" s="80"/>
      <c r="AP1656" s="80"/>
      <c r="AQ1656" s="80"/>
      <c r="AR1656" s="127"/>
      <c r="AS1656" s="80"/>
      <c r="AT1656" s="7"/>
      <c r="AU1656" s="7"/>
      <c r="AV1656" s="165"/>
      <c r="AW1656" s="126" t="str">
        <f t="shared" si="526"/>
        <v/>
      </c>
      <c r="AX1656" s="137"/>
      <c r="AY1656" s="147"/>
      <c r="AZ1656" s="167"/>
      <c r="BA1656" s="167"/>
      <c r="BB1656" s="147" t="str">
        <f t="shared" si="527"/>
        <v/>
      </c>
      <c r="BC1656" s="168"/>
      <c r="BD1656" s="165"/>
      <c r="BE1656" s="165"/>
      <c r="BF1656" s="165"/>
      <c r="BG1656" s="165"/>
      <c r="BH1656" s="165"/>
      <c r="BI1656" s="165"/>
      <c r="BJ1656" s="165"/>
      <c r="BK1656" s="165"/>
      <c r="BL1656" s="165"/>
      <c r="BM1656" s="165"/>
      <c r="BN1656" s="165"/>
      <c r="BO1656" s="165"/>
      <c r="BP1656" s="165"/>
      <c r="BQ1656" s="165"/>
      <c r="BS1656" s="6"/>
      <c r="BT1656" s="11"/>
      <c r="BU1656" s="6"/>
      <c r="BV1656" s="6"/>
    </row>
    <row r="1657" spans="1:74" ht="15.75" x14ac:dyDescent="0.25">
      <c r="A1657" s="52" t="s">
        <v>11912</v>
      </c>
      <c r="B1657" s="56"/>
      <c r="C1657" s="7" t="s">
        <v>111</v>
      </c>
      <c r="D1657" s="7" t="s">
        <v>11914</v>
      </c>
      <c r="E1657" s="7"/>
      <c r="F1657" s="64"/>
      <c r="G1657" s="6"/>
      <c r="H1657" s="6"/>
      <c r="I1657" s="10" t="s">
        <v>110</v>
      </c>
      <c r="J1657" s="11" t="s">
        <v>12659</v>
      </c>
      <c r="K1657" s="194" t="s">
        <v>510</v>
      </c>
      <c r="L1657" s="176"/>
      <c r="M1657" s="176">
        <v>1000</v>
      </c>
      <c r="N1657" s="80" t="s">
        <v>11916</v>
      </c>
      <c r="O1657" s="162"/>
      <c r="P1657" s="80" t="s">
        <v>12660</v>
      </c>
      <c r="Q1657" s="80"/>
      <c r="R1657" s="80"/>
      <c r="S1657" s="163"/>
      <c r="T1657" s="213"/>
      <c r="U1657" s="162"/>
      <c r="V1657" s="164"/>
      <c r="W1657" s="12" t="str">
        <f t="shared" si="523"/>
        <v>Mqtt1</v>
      </c>
      <c r="X1657" s="196" t="s">
        <v>12224</v>
      </c>
      <c r="Y1657" s="6" t="str">
        <f t="shared" si="524"/>
        <v>marpower/280000-hydraulic-sail/captive-winch-halyard</v>
      </c>
      <c r="Z1657" s="103" t="str">
        <f>IF(COUNTIF(N1657,"spare"),"","$."&amp;_xlfn.REGEXREPLACE(IF(X1657="",J1657,IF(_xlfn.REGEXTEST(J1657,"(Gen_Alm|Enbl|Ind)"),_xlfn.REGEXREPLACE(J1657,"E?\d_\d\d_",""),J1657)),"\.","_"))</f>
        <v>$.Enbl_HMI_Ext_Main_halyard_Capt_Wnch</v>
      </c>
      <c r="AA1657" s="12">
        <v>1</v>
      </c>
      <c r="AB1657" s="6" t="s">
        <v>194</v>
      </c>
      <c r="AC1657" s="12">
        <v>1270</v>
      </c>
      <c r="AJ1657" s="80"/>
      <c r="AM1657" s="114" t="str">
        <f t="shared" si="525"/>
        <v/>
      </c>
      <c r="AN1657" s="80"/>
      <c r="AO1657" s="80"/>
      <c r="AP1657" s="80"/>
      <c r="AQ1657" s="80"/>
      <c r="AR1657" s="127"/>
      <c r="AS1657" s="80"/>
      <c r="AT1657" s="7"/>
      <c r="AU1657" s="7"/>
      <c r="AV1657" s="165"/>
      <c r="AW1657" s="126" t="str">
        <f t="shared" si="526"/>
        <v/>
      </c>
      <c r="AX1657" s="137"/>
      <c r="AY1657" s="147"/>
      <c r="AZ1657" s="167"/>
      <c r="BA1657" s="167"/>
      <c r="BB1657" s="147" t="str">
        <f t="shared" si="527"/>
        <v/>
      </c>
      <c r="BC1657" s="168"/>
      <c r="BD1657" s="165"/>
      <c r="BE1657" s="165"/>
      <c r="BF1657" s="165"/>
      <c r="BG1657" s="165"/>
      <c r="BH1657" s="165"/>
      <c r="BI1657" s="165"/>
      <c r="BJ1657" s="165"/>
      <c r="BK1657" s="165"/>
      <c r="BL1657" s="165"/>
      <c r="BM1657" s="165"/>
      <c r="BN1657" s="165"/>
      <c r="BO1657" s="165"/>
      <c r="BP1657" s="165"/>
      <c r="BQ1657" s="165"/>
      <c r="BS1657" s="6"/>
      <c r="BT1657" s="11"/>
      <c r="BU1657" s="6"/>
      <c r="BV1657" s="6"/>
    </row>
    <row r="1658" spans="1:74" ht="15.75" x14ac:dyDescent="0.25">
      <c r="A1658" s="52" t="s">
        <v>11912</v>
      </c>
      <c r="B1658" s="56"/>
      <c r="C1658" s="7" t="s">
        <v>111</v>
      </c>
      <c r="D1658" s="7" t="s">
        <v>11914</v>
      </c>
      <c r="E1658" s="7"/>
      <c r="F1658" s="64"/>
      <c r="G1658" s="6"/>
      <c r="H1658" s="6"/>
      <c r="I1658" s="10" t="s">
        <v>110</v>
      </c>
      <c r="J1658" s="11" t="s">
        <v>12661</v>
      </c>
      <c r="K1658" s="194" t="s">
        <v>510</v>
      </c>
      <c r="L1658" s="176"/>
      <c r="M1658" s="176">
        <v>1000</v>
      </c>
      <c r="N1658" s="80" t="s">
        <v>11916</v>
      </c>
      <c r="O1658" s="162"/>
      <c r="P1658" s="80" t="s">
        <v>12662</v>
      </c>
      <c r="Q1658" s="80"/>
      <c r="R1658" s="80"/>
      <c r="S1658" s="163"/>
      <c r="T1658" s="213"/>
      <c r="U1658" s="162"/>
      <c r="V1658" s="164"/>
      <c r="W1658" s="12" t="str">
        <f t="shared" si="523"/>
        <v>Mqtt1</v>
      </c>
      <c r="X1658" s="196" t="s">
        <v>12239</v>
      </c>
      <c r="Y1658" s="6" t="str">
        <f t="shared" si="524"/>
        <v>marpower/280000-hydraulic-sail/crows-nest</v>
      </c>
      <c r="Z1658" s="103" t="str">
        <f>IF(COUNTIF(N1658,"spare"),"","$."&amp;_xlfn.REGEXREPLACE(IF(X1658="",J1658,_xlfn.REGEXREPLACE(IF(_xlfn.REGEXTEST(J1658,"(Gen_Alm|Enbl|Ind)"),_xlfn.REGEXREPLACE(J1658,"E?\d_\d\d_",""),J1658),"_?Crows_nest_(Capt)?_?","")),"\.","_"))</f>
        <v>$.Enbl_HMI_Ext</v>
      </c>
      <c r="AA1658" s="12">
        <v>1</v>
      </c>
      <c r="AB1658" s="6" t="s">
        <v>194</v>
      </c>
      <c r="AC1658" s="12">
        <v>1280</v>
      </c>
      <c r="AJ1658" s="80"/>
      <c r="AM1658" s="114" t="str">
        <f t="shared" si="525"/>
        <v/>
      </c>
      <c r="AN1658" s="80"/>
      <c r="AO1658" s="80"/>
      <c r="AP1658" s="80"/>
      <c r="AQ1658" s="80"/>
      <c r="AR1658" s="127"/>
      <c r="AS1658" s="80"/>
      <c r="AT1658" s="7"/>
      <c r="AU1658" s="7"/>
      <c r="AV1658" s="165"/>
      <c r="AW1658" s="126" t="str">
        <f t="shared" si="526"/>
        <v/>
      </c>
      <c r="AX1658" s="137"/>
      <c r="AY1658" s="147"/>
      <c r="AZ1658" s="167"/>
      <c r="BA1658" s="167"/>
      <c r="BB1658" s="147" t="str">
        <f t="shared" si="527"/>
        <v/>
      </c>
      <c r="BC1658" s="168"/>
      <c r="BD1658" s="165"/>
      <c r="BE1658" s="165"/>
      <c r="BF1658" s="165"/>
      <c r="BG1658" s="165"/>
      <c r="BH1658" s="165"/>
      <c r="BI1658" s="165"/>
      <c r="BJ1658" s="165"/>
      <c r="BK1658" s="165"/>
      <c r="BL1658" s="165"/>
      <c r="BM1658" s="165"/>
      <c r="BN1658" s="165"/>
      <c r="BO1658" s="165"/>
      <c r="BP1658" s="165"/>
      <c r="BQ1658" s="165"/>
      <c r="BS1658" s="6"/>
      <c r="BT1658" s="11"/>
      <c r="BU1658" s="6"/>
      <c r="BV1658" s="6"/>
    </row>
    <row r="1659" spans="1:74" ht="15.75" x14ac:dyDescent="0.25">
      <c r="A1659" s="52" t="s">
        <v>11912</v>
      </c>
      <c r="B1659" s="56"/>
      <c r="C1659" s="7" t="s">
        <v>111</v>
      </c>
      <c r="D1659" s="7" t="s">
        <v>11914</v>
      </c>
      <c r="E1659" s="7"/>
      <c r="F1659" s="64"/>
      <c r="G1659" s="6"/>
      <c r="H1659" s="6"/>
      <c r="I1659" s="10" t="s">
        <v>110</v>
      </c>
      <c r="J1659" s="11" t="s">
        <v>12663</v>
      </c>
      <c r="K1659" s="194" t="s">
        <v>510</v>
      </c>
      <c r="L1659" s="176"/>
      <c r="M1659" s="176">
        <v>1000</v>
      </c>
      <c r="N1659" s="80" t="s">
        <v>11916</v>
      </c>
      <c r="O1659" s="162"/>
      <c r="P1659" s="80" t="s">
        <v>12664</v>
      </c>
      <c r="Q1659" s="80"/>
      <c r="R1659" s="80"/>
      <c r="S1659" s="163"/>
      <c r="T1659" s="213"/>
      <c r="U1659" s="162"/>
      <c r="V1659" s="164"/>
      <c r="W1659" s="12" t="str">
        <f t="shared" si="523"/>
        <v>Mqtt1</v>
      </c>
      <c r="X1659" s="196" t="s">
        <v>12160</v>
      </c>
      <c r="Y1659" s="6" t="str">
        <f t="shared" si="524"/>
        <v>marpower/280000-hydraulic-sail/deck-winch-1130/ps</v>
      </c>
      <c r="Z1659" s="103" t="str">
        <f>IF(COUNTIF(N1659,"spare"),"","$."&amp;_xlfn.REGEXREPLACE(IF(X1659="",J1659,_xlfn.REGEXREPLACE(IF(_xlfn.REGEXTEST(J1659,"(Gen_Alm|Enbl|Ind)"),_xlfn.REGEXREPLACE(J1659,"E?\d_\d\d_",""),J1659),"_?Dck_Wnch_(SB|PS)","")),"\.","_"))</f>
        <v>$.Enbl_HMI_Ext_Main_Mst_Fwd</v>
      </c>
      <c r="AA1659" s="12">
        <v>1</v>
      </c>
      <c r="AB1659" s="6" t="s">
        <v>194</v>
      </c>
      <c r="AC1659" s="12">
        <v>1290</v>
      </c>
      <c r="AJ1659" s="80"/>
      <c r="AM1659" s="114" t="str">
        <f t="shared" si="525"/>
        <v/>
      </c>
      <c r="AN1659" s="80"/>
      <c r="AO1659" s="80"/>
      <c r="AP1659" s="80"/>
      <c r="AQ1659" s="80"/>
      <c r="AR1659" s="127"/>
      <c r="AS1659" s="80"/>
      <c r="AT1659" s="7"/>
      <c r="AU1659" s="7"/>
      <c r="AV1659" s="165"/>
      <c r="AW1659" s="126" t="str">
        <f t="shared" si="526"/>
        <v/>
      </c>
      <c r="AX1659" s="137"/>
      <c r="AY1659" s="147"/>
      <c r="AZ1659" s="167"/>
      <c r="BA1659" s="167"/>
      <c r="BB1659" s="147" t="str">
        <f t="shared" si="527"/>
        <v/>
      </c>
      <c r="BC1659" s="168"/>
      <c r="BD1659" s="165"/>
      <c r="BE1659" s="165"/>
      <c r="BF1659" s="165"/>
      <c r="BG1659" s="165"/>
      <c r="BH1659" s="165"/>
      <c r="BI1659" s="165"/>
      <c r="BJ1659" s="165"/>
      <c r="BK1659" s="165"/>
      <c r="BL1659" s="165"/>
      <c r="BM1659" s="165"/>
      <c r="BN1659" s="165"/>
      <c r="BO1659" s="165"/>
      <c r="BP1659" s="165"/>
      <c r="BQ1659" s="165"/>
      <c r="BS1659" s="6"/>
      <c r="BT1659" s="11"/>
      <c r="BU1659" s="6"/>
      <c r="BV1659" s="6"/>
    </row>
    <row r="1660" spans="1:74" ht="15.75" x14ac:dyDescent="0.25">
      <c r="A1660" s="52" t="s">
        <v>11912</v>
      </c>
      <c r="B1660" s="56"/>
      <c r="C1660" s="7" t="s">
        <v>111</v>
      </c>
      <c r="D1660" s="7" t="s">
        <v>11914</v>
      </c>
      <c r="E1660" s="7"/>
      <c r="F1660" s="64"/>
      <c r="G1660" s="6"/>
      <c r="H1660" s="6"/>
      <c r="I1660" s="10" t="s">
        <v>110</v>
      </c>
      <c r="J1660" s="11" t="s">
        <v>12665</v>
      </c>
      <c r="K1660" s="194" t="s">
        <v>510</v>
      </c>
      <c r="L1660" s="176"/>
      <c r="M1660" s="176">
        <v>1000</v>
      </c>
      <c r="N1660" s="80" t="s">
        <v>11916</v>
      </c>
      <c r="O1660" s="162"/>
      <c r="P1660" s="80" t="s">
        <v>12666</v>
      </c>
      <c r="Q1660" s="80"/>
      <c r="R1660" s="80"/>
      <c r="S1660" s="163"/>
      <c r="T1660" s="213"/>
      <c r="U1660" s="162"/>
      <c r="V1660" s="164"/>
      <c r="W1660" s="12" t="str">
        <f t="shared" si="523"/>
        <v>Mqtt1</v>
      </c>
      <c r="X1660" s="196" t="s">
        <v>12256</v>
      </c>
      <c r="Y1660" s="6" t="str">
        <f t="shared" si="524"/>
        <v>marpower/280000-hydraulic-sail/captive-winch/blade-sb</v>
      </c>
      <c r="Z1660" s="103" t="str">
        <f>IF(COUNTIF(N1660,"spare"),"","$."&amp;_xlfn.REGEXREPLACE(IF(X1660="",J1660,_xlfn.REGEXREPLACE(IF(_xlfn.REGEXTEST(J1660,"(Gen_Alm|Enbl|Ind)"),_xlfn.REGEXREPLACE(J1660,"E?\d_\d\d_",""),J1660),"_?(Blade|Staysail)_Sht_Capt_Wnch_(PS|SB)_?","")),"\.","_"))</f>
        <v>$.Enbl_HMI_Ext</v>
      </c>
      <c r="AA1660" s="12">
        <v>1</v>
      </c>
      <c r="AB1660" s="6" t="s">
        <v>194</v>
      </c>
      <c r="AC1660" s="12">
        <v>1310</v>
      </c>
      <c r="AJ1660" s="80"/>
      <c r="AM1660" s="114" t="str">
        <f t="shared" si="525"/>
        <v/>
      </c>
      <c r="AN1660" s="80"/>
      <c r="AO1660" s="80"/>
      <c r="AP1660" s="80"/>
      <c r="AQ1660" s="80"/>
      <c r="AR1660" s="127"/>
      <c r="AS1660" s="80"/>
      <c r="AT1660" s="7"/>
      <c r="AU1660" s="7"/>
      <c r="AV1660" s="165"/>
      <c r="AW1660" s="126" t="str">
        <f t="shared" si="526"/>
        <v/>
      </c>
      <c r="AX1660" s="137"/>
      <c r="AY1660" s="147"/>
      <c r="AZ1660" s="167"/>
      <c r="BA1660" s="167"/>
      <c r="BB1660" s="147" t="str">
        <f t="shared" si="527"/>
        <v/>
      </c>
      <c r="BC1660" s="168"/>
      <c r="BD1660" s="165"/>
      <c r="BE1660" s="165"/>
      <c r="BF1660" s="165"/>
      <c r="BG1660" s="165"/>
      <c r="BH1660" s="165"/>
      <c r="BI1660" s="165"/>
      <c r="BJ1660" s="165"/>
      <c r="BK1660" s="165"/>
      <c r="BL1660" s="165"/>
      <c r="BM1660" s="165"/>
      <c r="BN1660" s="165"/>
      <c r="BO1660" s="165"/>
      <c r="BP1660" s="165"/>
      <c r="BQ1660" s="165"/>
      <c r="BS1660" s="6"/>
      <c r="BT1660" s="11"/>
      <c r="BU1660" s="6"/>
      <c r="BV1660" s="6"/>
    </row>
    <row r="1661" spans="1:74" ht="15.75" x14ac:dyDescent="0.25">
      <c r="A1661" s="52" t="s">
        <v>11912</v>
      </c>
      <c r="B1661" s="56"/>
      <c r="C1661" s="7" t="s">
        <v>111</v>
      </c>
      <c r="D1661" s="7" t="s">
        <v>11914</v>
      </c>
      <c r="E1661" s="7"/>
      <c r="F1661" s="64"/>
      <c r="G1661" s="6"/>
      <c r="H1661" s="6"/>
      <c r="I1661" s="10" t="s">
        <v>110</v>
      </c>
      <c r="J1661" s="11" t="s">
        <v>12667</v>
      </c>
      <c r="K1661" s="194" t="s">
        <v>510</v>
      </c>
      <c r="L1661" s="176"/>
      <c r="M1661" s="176">
        <v>1000</v>
      </c>
      <c r="N1661" s="80" t="s">
        <v>11916</v>
      </c>
      <c r="O1661" s="162"/>
      <c r="P1661" s="80" t="s">
        <v>12668</v>
      </c>
      <c r="Q1661" s="80"/>
      <c r="R1661" s="80"/>
      <c r="S1661" s="163"/>
      <c r="T1661" s="213"/>
      <c r="U1661" s="162"/>
      <c r="V1661" s="164"/>
      <c r="W1661" s="12" t="str">
        <f t="shared" si="523"/>
        <v>Mqtt1</v>
      </c>
      <c r="X1661" s="196" t="s">
        <v>12270</v>
      </c>
      <c r="Y1661" s="6" t="str">
        <f t="shared" si="524"/>
        <v>marpower/280000-hydraulic-sail/captive-winch/staysail-sb</v>
      </c>
      <c r="Z1661" s="103" t="str">
        <f>IF(COUNTIF(N1661,"spare"),"","$."&amp;_xlfn.REGEXREPLACE(IF(X1661="",J1661,_xlfn.REGEXREPLACE(IF(_xlfn.REGEXTEST(J1661,"(Gen_Alm|Enbl|Ind)"),_xlfn.REGEXREPLACE(J1661,"E?\d_\d\d_",""),J1661),"_?(Blade|Staysail)_Sht_Capt_Wnch_(PS|SB)_?","")),"\.","_"))</f>
        <v>$.Enbl_HMI_Ext</v>
      </c>
      <c r="AA1661" s="12">
        <v>1</v>
      </c>
      <c r="AB1661" s="6" t="s">
        <v>194</v>
      </c>
      <c r="AC1661" s="12">
        <v>1330</v>
      </c>
      <c r="AJ1661" s="80"/>
      <c r="AM1661" s="114" t="str">
        <f t="shared" si="525"/>
        <v/>
      </c>
      <c r="AN1661" s="80"/>
      <c r="AO1661" s="80"/>
      <c r="AP1661" s="80"/>
      <c r="AQ1661" s="80"/>
      <c r="AR1661" s="127"/>
      <c r="AS1661" s="80"/>
      <c r="AT1661" s="7"/>
      <c r="AU1661" s="7"/>
      <c r="AV1661" s="165"/>
      <c r="AW1661" s="126" t="str">
        <f t="shared" si="526"/>
        <v/>
      </c>
      <c r="AX1661" s="137"/>
      <c r="AY1661" s="147"/>
      <c r="AZ1661" s="167"/>
      <c r="BA1661" s="167"/>
      <c r="BB1661" s="147" t="str">
        <f t="shared" si="527"/>
        <v/>
      </c>
      <c r="BC1661" s="168"/>
      <c r="BD1661" s="165"/>
      <c r="BE1661" s="165"/>
      <c r="BF1661" s="165"/>
      <c r="BG1661" s="165"/>
      <c r="BH1661" s="165"/>
      <c r="BI1661" s="165"/>
      <c r="BJ1661" s="165"/>
      <c r="BK1661" s="165"/>
      <c r="BL1661" s="165"/>
      <c r="BM1661" s="165"/>
      <c r="BN1661" s="165"/>
      <c r="BO1661" s="165"/>
      <c r="BP1661" s="165"/>
      <c r="BQ1661" s="165"/>
      <c r="BS1661" s="6"/>
      <c r="BT1661" s="11"/>
      <c r="BU1661" s="6"/>
      <c r="BV1661" s="6"/>
    </row>
    <row r="1662" spans="1:74" ht="15.75" x14ac:dyDescent="0.25">
      <c r="A1662" s="52" t="s">
        <v>11912</v>
      </c>
      <c r="B1662" s="56"/>
      <c r="C1662" s="7" t="s">
        <v>111</v>
      </c>
      <c r="D1662" s="7" t="s">
        <v>11914</v>
      </c>
      <c r="E1662" s="7"/>
      <c r="F1662" s="64"/>
      <c r="G1662" s="6"/>
      <c r="H1662" s="6"/>
      <c r="I1662" s="10" t="s">
        <v>110</v>
      </c>
      <c r="J1662" s="11" t="s">
        <v>12669</v>
      </c>
      <c r="K1662" s="194" t="s">
        <v>510</v>
      </c>
      <c r="L1662" s="176"/>
      <c r="M1662" s="176">
        <v>1000</v>
      </c>
      <c r="N1662" s="80" t="s">
        <v>11916</v>
      </c>
      <c r="O1662" s="162"/>
      <c r="P1662" s="80" t="s">
        <v>12670</v>
      </c>
      <c r="Q1662" s="80"/>
      <c r="R1662" s="80"/>
      <c r="S1662" s="163"/>
      <c r="T1662" s="213"/>
      <c r="U1662" s="162"/>
      <c r="V1662" s="164"/>
      <c r="W1662" s="12" t="str">
        <f t="shared" si="523"/>
        <v>Mqtt1</v>
      </c>
      <c r="X1662" s="196" t="s">
        <v>12165</v>
      </c>
      <c r="Y1662" s="6" t="str">
        <f t="shared" si="524"/>
        <v>marpower/280000-hydraulic-sail/deck-winch-1130/sb</v>
      </c>
      <c r="Z1662" s="103" t="str">
        <f>IF(COUNTIF(N1662,"spare"),"","$."&amp;_xlfn.REGEXREPLACE(IF(X1662="",J1662,_xlfn.REGEXREPLACE(IF(_xlfn.REGEXTEST(J1662,"(Gen_Alm|Enbl|Ind)"),_xlfn.REGEXREPLACE(J1662,"E?\d_\d\d_",""),J1662),"_?Dck_Wnch_(SB|PS)","")),"\.","_"))</f>
        <v>$.Enbl_HMI_Ext_Main_Mst_Fwd</v>
      </c>
      <c r="AA1662" s="12">
        <v>1</v>
      </c>
      <c r="AB1662" s="6" t="s">
        <v>194</v>
      </c>
      <c r="AC1662" s="12">
        <v>1350</v>
      </c>
      <c r="AJ1662" s="80"/>
      <c r="AM1662" s="114" t="str">
        <f t="shared" si="525"/>
        <v/>
      </c>
      <c r="AN1662" s="80"/>
      <c r="AO1662" s="80"/>
      <c r="AP1662" s="80"/>
      <c r="AQ1662" s="80"/>
      <c r="AR1662" s="127"/>
      <c r="AS1662" s="80"/>
      <c r="AT1662" s="7"/>
      <c r="AU1662" s="7"/>
      <c r="AV1662" s="165"/>
      <c r="AW1662" s="126" t="str">
        <f t="shared" si="526"/>
        <v/>
      </c>
      <c r="AX1662" s="137"/>
      <c r="AY1662" s="147"/>
      <c r="AZ1662" s="167"/>
      <c r="BA1662" s="167"/>
      <c r="BB1662" s="147" t="str">
        <f t="shared" si="527"/>
        <v/>
      </c>
      <c r="BC1662" s="168"/>
      <c r="BD1662" s="165"/>
      <c r="BE1662" s="165"/>
      <c r="BF1662" s="165"/>
      <c r="BG1662" s="165"/>
      <c r="BH1662" s="165"/>
      <c r="BI1662" s="165"/>
      <c r="BJ1662" s="165"/>
      <c r="BK1662" s="165"/>
      <c r="BL1662" s="165"/>
      <c r="BM1662" s="165"/>
      <c r="BN1662" s="165"/>
      <c r="BO1662" s="165"/>
      <c r="BP1662" s="165"/>
      <c r="BQ1662" s="165"/>
      <c r="BS1662" s="6"/>
      <c r="BT1662" s="11"/>
      <c r="BU1662" s="6"/>
      <c r="BV1662" s="6"/>
    </row>
    <row r="1663" spans="1:74" ht="15.75" x14ac:dyDescent="0.25">
      <c r="A1663" s="52" t="s">
        <v>11912</v>
      </c>
      <c r="B1663" s="56"/>
      <c r="C1663" s="7" t="s">
        <v>111</v>
      </c>
      <c r="D1663" s="7" t="s">
        <v>11914</v>
      </c>
      <c r="E1663" s="7"/>
      <c r="F1663" s="64"/>
      <c r="G1663" s="6"/>
      <c r="H1663" s="6"/>
      <c r="I1663" s="10" t="s">
        <v>110</v>
      </c>
      <c r="J1663" s="11" t="s">
        <v>12671</v>
      </c>
      <c r="K1663" s="194" t="s">
        <v>510</v>
      </c>
      <c r="L1663" s="176"/>
      <c r="M1663" s="176">
        <v>1000</v>
      </c>
      <c r="N1663" s="80" t="s">
        <v>11916</v>
      </c>
      <c r="O1663" s="162"/>
      <c r="P1663" s="80" t="s">
        <v>12672</v>
      </c>
      <c r="Q1663" s="80"/>
      <c r="R1663" s="80"/>
      <c r="S1663" s="163"/>
      <c r="T1663" s="213"/>
      <c r="U1663" s="162"/>
      <c r="V1663" s="164"/>
      <c r="W1663" s="12" t="str">
        <f t="shared" si="523"/>
        <v>Mqtt1</v>
      </c>
      <c r="X1663" s="196" t="s">
        <v>12165</v>
      </c>
      <c r="Y1663" s="6" t="str">
        <f t="shared" si="524"/>
        <v>marpower/280000-hydraulic-sail/deck-winch-1130/sb</v>
      </c>
      <c r="Z1663" s="103" t="str">
        <f>IF(COUNTIF(N1663,"spare"),"","$."&amp;_xlfn.REGEXREPLACE(IF(X1663="",J1663,_xlfn.REGEXREPLACE(IF(_xlfn.REGEXTEST(J1663,"(Gen_Alm|Enbl|Ind)"),_xlfn.REGEXREPLACE(J1663,"E?\d_\d\d_",""),J1663),"_?Dck_Wnch_(SB|PS)","")),"\.","_"))</f>
        <v>$.Enbl_HMI_Ext_Main_Mst_Aft</v>
      </c>
      <c r="AA1663" s="12">
        <v>1</v>
      </c>
      <c r="AB1663" s="6" t="s">
        <v>194</v>
      </c>
      <c r="AC1663" s="12">
        <v>1360</v>
      </c>
      <c r="AJ1663" s="80"/>
      <c r="AM1663" s="114" t="str">
        <f t="shared" si="525"/>
        <v/>
      </c>
      <c r="AN1663" s="80"/>
      <c r="AO1663" s="80"/>
      <c r="AP1663" s="80"/>
      <c r="AQ1663" s="80"/>
      <c r="AR1663" s="127"/>
      <c r="AS1663" s="80"/>
      <c r="AT1663" s="7"/>
      <c r="AU1663" s="7"/>
      <c r="AV1663" s="165"/>
      <c r="AW1663" s="126" t="str">
        <f t="shared" si="526"/>
        <v/>
      </c>
      <c r="AX1663" s="137"/>
      <c r="AY1663" s="147"/>
      <c r="AZ1663" s="167"/>
      <c r="BA1663" s="167"/>
      <c r="BB1663" s="147" t="str">
        <f t="shared" si="527"/>
        <v/>
      </c>
      <c r="BC1663" s="168"/>
      <c r="BD1663" s="165"/>
      <c r="BE1663" s="165"/>
      <c r="BF1663" s="165"/>
      <c r="BG1663" s="165"/>
      <c r="BH1663" s="165"/>
      <c r="BI1663" s="165"/>
      <c r="BJ1663" s="165"/>
      <c r="BK1663" s="165"/>
      <c r="BL1663" s="165"/>
      <c r="BM1663" s="165"/>
      <c r="BN1663" s="165"/>
      <c r="BO1663" s="165"/>
      <c r="BP1663" s="165"/>
      <c r="BQ1663" s="165"/>
      <c r="BS1663" s="6"/>
      <c r="BT1663" s="11"/>
      <c r="BU1663" s="6"/>
      <c r="BV1663" s="6"/>
    </row>
    <row r="1664" spans="1:74" ht="15.75" x14ac:dyDescent="0.25">
      <c r="A1664" s="52" t="s">
        <v>11912</v>
      </c>
      <c r="B1664" s="56"/>
      <c r="C1664" s="7" t="s">
        <v>111</v>
      </c>
      <c r="D1664" s="7" t="s">
        <v>11914</v>
      </c>
      <c r="E1664" s="7"/>
      <c r="F1664" s="64"/>
      <c r="G1664" s="6"/>
      <c r="H1664" s="6"/>
      <c r="I1664" s="10" t="s">
        <v>110</v>
      </c>
      <c r="J1664" s="11" t="s">
        <v>12673</v>
      </c>
      <c r="K1664" s="194" t="s">
        <v>510</v>
      </c>
      <c r="L1664" s="176"/>
      <c r="M1664" s="176">
        <v>1000</v>
      </c>
      <c r="N1664" s="80" t="s">
        <v>11916</v>
      </c>
      <c r="O1664" s="162"/>
      <c r="P1664" s="80" t="s">
        <v>12674</v>
      </c>
      <c r="Q1664" s="80"/>
      <c r="R1664" s="80"/>
      <c r="S1664" s="163"/>
      <c r="T1664" s="213"/>
      <c r="U1664" s="162"/>
      <c r="V1664" s="164"/>
      <c r="W1664" s="12" t="str">
        <f t="shared" si="523"/>
        <v>Mqtt1</v>
      </c>
      <c r="X1664" s="196" t="s">
        <v>12292</v>
      </c>
      <c r="Y1664" s="6" t="str">
        <f t="shared" si="524"/>
        <v>marpower/280000-hydraulic-sail/deck-winch-1145/sb</v>
      </c>
      <c r="Z1664" s="103" t="str">
        <f>IF(COUNTIF(N1664,"spare"),"","$."&amp;_xlfn.REGEXREPLACE(IF(X1664="",J1664,_xlfn.REGEXREPLACE(IF(_xlfn.REGEXTEST(J1664,"(Gen_Alm|Enbl|Ind)"),_xlfn.REGEXREPLACE(J1664,"E?\d_\d\d_",""),J1664),"_?Prim_Dck_Wnch_(SB|PS)_?","")),"\.","_"))</f>
        <v>$.Enbl_HMI_Ext</v>
      </c>
      <c r="AA1664" s="12">
        <v>1</v>
      </c>
      <c r="AB1664" s="6" t="s">
        <v>194</v>
      </c>
      <c r="AC1664" s="12">
        <v>1380</v>
      </c>
      <c r="AJ1664" s="80"/>
      <c r="AM1664" s="114" t="str">
        <f t="shared" si="525"/>
        <v/>
      </c>
      <c r="AN1664" s="80"/>
      <c r="AO1664" s="80"/>
      <c r="AP1664" s="80"/>
      <c r="AQ1664" s="80"/>
      <c r="AR1664" s="127"/>
      <c r="AS1664" s="80"/>
      <c r="AT1664" s="7"/>
      <c r="AU1664" s="7"/>
      <c r="AV1664" s="165"/>
      <c r="AW1664" s="126" t="str">
        <f t="shared" si="526"/>
        <v/>
      </c>
      <c r="AX1664" s="137"/>
      <c r="AY1664" s="147"/>
      <c r="AZ1664" s="167"/>
      <c r="BA1664" s="167"/>
      <c r="BB1664" s="147" t="str">
        <f t="shared" si="527"/>
        <v/>
      </c>
      <c r="BC1664" s="168"/>
      <c r="BD1664" s="165"/>
      <c r="BE1664" s="165"/>
      <c r="BF1664" s="165"/>
      <c r="BG1664" s="165"/>
      <c r="BH1664" s="165"/>
      <c r="BI1664" s="165"/>
      <c r="BJ1664" s="165"/>
      <c r="BK1664" s="165"/>
      <c r="BL1664" s="165"/>
      <c r="BM1664" s="165"/>
      <c r="BN1664" s="165"/>
      <c r="BO1664" s="165"/>
      <c r="BP1664" s="165"/>
      <c r="BQ1664" s="165"/>
      <c r="BS1664" s="6"/>
      <c r="BT1664" s="11"/>
      <c r="BU1664" s="6"/>
      <c r="BV1664" s="6"/>
    </row>
    <row r="1665" spans="1:74" ht="15.75" x14ac:dyDescent="0.25">
      <c r="A1665" s="52" t="s">
        <v>11912</v>
      </c>
      <c r="B1665" s="56"/>
      <c r="C1665" s="7" t="s">
        <v>111</v>
      </c>
      <c r="D1665" s="7" t="s">
        <v>11914</v>
      </c>
      <c r="E1665" s="7"/>
      <c r="F1665" s="64"/>
      <c r="G1665" s="6"/>
      <c r="H1665" s="6"/>
      <c r="I1665" s="10" t="s">
        <v>110</v>
      </c>
      <c r="J1665" s="11" t="s">
        <v>12675</v>
      </c>
      <c r="K1665" s="194" t="s">
        <v>510</v>
      </c>
      <c r="L1665" s="176"/>
      <c r="M1665" s="176">
        <v>1000</v>
      </c>
      <c r="N1665" s="80" t="s">
        <v>11916</v>
      </c>
      <c r="O1665" s="162"/>
      <c r="P1665" s="80" t="s">
        <v>12676</v>
      </c>
      <c r="Q1665" s="80"/>
      <c r="R1665" s="80"/>
      <c r="S1665" s="163"/>
      <c r="T1665" s="213"/>
      <c r="U1665" s="162"/>
      <c r="V1665" s="164"/>
      <c r="W1665" s="12" t="str">
        <f t="shared" si="523"/>
        <v>Mqtt1</v>
      </c>
      <c r="X1665" s="196" t="s">
        <v>12299</v>
      </c>
      <c r="Y1665" s="6" t="str">
        <f t="shared" si="524"/>
        <v>marpower/280000-hydraulic-sail/captive-winch-runner/main-ps</v>
      </c>
      <c r="Z1665" s="103" t="str">
        <f>IF(COUNTIF(N1665,"spare"),"","$."&amp;_xlfn.REGEXREPLACE(IF(X1665="",J1665,_xlfn.REGEXREPLACE(IF(_xlfn.REGEXTEST(J1665,"(Gen_Alm|Enbl|Ind)"),_xlfn.REGEXREPLACE(J1665,"E?\d_\d\d_",""),J1665),"_?M(ain|iz)_Run_Capt_Wnch_(PS|SB)_?","")),"\.","_"))</f>
        <v>$.Enbl_HMI_Ext</v>
      </c>
      <c r="AA1665" s="12">
        <v>1</v>
      </c>
      <c r="AB1665" s="6" t="s">
        <v>194</v>
      </c>
      <c r="AC1665" s="12">
        <v>1410</v>
      </c>
      <c r="AJ1665" s="80"/>
      <c r="AM1665" s="114" t="str">
        <f t="shared" si="525"/>
        <v/>
      </c>
      <c r="AN1665" s="80"/>
      <c r="AO1665" s="80"/>
      <c r="AP1665" s="80"/>
      <c r="AQ1665" s="80"/>
      <c r="AR1665" s="127"/>
      <c r="AS1665" s="80"/>
      <c r="AT1665" s="7"/>
      <c r="AU1665" s="7"/>
      <c r="AV1665" s="165"/>
      <c r="AW1665" s="126" t="str">
        <f t="shared" si="526"/>
        <v/>
      </c>
      <c r="AX1665" s="137"/>
      <c r="AY1665" s="147"/>
      <c r="AZ1665" s="167"/>
      <c r="BA1665" s="167"/>
      <c r="BB1665" s="147" t="str">
        <f t="shared" si="527"/>
        <v/>
      </c>
      <c r="BC1665" s="168"/>
      <c r="BD1665" s="165"/>
      <c r="BE1665" s="165"/>
      <c r="BF1665" s="165"/>
      <c r="BG1665" s="165"/>
      <c r="BH1665" s="165"/>
      <c r="BI1665" s="165"/>
      <c r="BJ1665" s="165"/>
      <c r="BK1665" s="165"/>
      <c r="BL1665" s="165"/>
      <c r="BM1665" s="165"/>
      <c r="BN1665" s="165"/>
      <c r="BO1665" s="165"/>
      <c r="BP1665" s="165"/>
      <c r="BQ1665" s="165"/>
      <c r="BS1665" s="6"/>
      <c r="BT1665" s="11"/>
      <c r="BU1665" s="6"/>
      <c r="BV1665" s="6"/>
    </row>
    <row r="1666" spans="1:74" ht="15.75" x14ac:dyDescent="0.25">
      <c r="A1666" s="52" t="s">
        <v>11912</v>
      </c>
      <c r="B1666" s="56"/>
      <c r="C1666" s="7" t="s">
        <v>111</v>
      </c>
      <c r="D1666" s="7" t="s">
        <v>11914</v>
      </c>
      <c r="E1666" s="7"/>
      <c r="F1666" s="64"/>
      <c r="G1666" s="6"/>
      <c r="H1666" s="6"/>
      <c r="I1666" s="10" t="s">
        <v>110</v>
      </c>
      <c r="J1666" s="11" t="s">
        <v>12677</v>
      </c>
      <c r="K1666" s="194" t="s">
        <v>510</v>
      </c>
      <c r="L1666" s="176"/>
      <c r="M1666" s="176">
        <v>1000</v>
      </c>
      <c r="N1666" s="80" t="s">
        <v>11916</v>
      </c>
      <c r="O1666" s="162"/>
      <c r="P1666" s="80" t="s">
        <v>12678</v>
      </c>
      <c r="Q1666" s="80"/>
      <c r="R1666" s="80"/>
      <c r="S1666" s="163"/>
      <c r="T1666" s="213"/>
      <c r="U1666" s="162"/>
      <c r="V1666" s="164"/>
      <c r="W1666" s="12" t="str">
        <f t="shared" si="523"/>
        <v>Mqtt1</v>
      </c>
      <c r="X1666" s="196" t="s">
        <v>12312</v>
      </c>
      <c r="Y1666" s="6" t="str">
        <f t="shared" si="524"/>
        <v>marpower/280000-hydraulic-sail/captive-winch-runner/mizzen-ps</v>
      </c>
      <c r="Z1666" s="103" t="str">
        <f>IF(COUNTIF(N1666,"spare"),"","$."&amp;_xlfn.REGEXREPLACE(IF(X1666="",J1666,_xlfn.REGEXREPLACE(IF(_xlfn.REGEXTEST(J1666,"(Gen_Alm|Enbl|Ind)"),_xlfn.REGEXREPLACE(J1666,"E?\d_\d\d_",""),J1666),"_?M(ain|iz)_Run_Capt_Wnch_(PS|SB)_?","")),"\.","_"))</f>
        <v>$.Enbl_HMI_Ext</v>
      </c>
      <c r="AA1666" s="12">
        <v>1</v>
      </c>
      <c r="AB1666" s="6" t="s">
        <v>194</v>
      </c>
      <c r="AC1666" s="12">
        <v>1420</v>
      </c>
      <c r="AJ1666" s="80"/>
      <c r="AM1666" s="114" t="str">
        <f t="shared" si="525"/>
        <v/>
      </c>
      <c r="AN1666" s="80"/>
      <c r="AO1666" s="80"/>
      <c r="AP1666" s="80"/>
      <c r="AQ1666" s="80"/>
      <c r="AR1666" s="127"/>
      <c r="AS1666" s="80"/>
      <c r="AT1666" s="7"/>
      <c r="AU1666" s="7"/>
      <c r="AV1666" s="165"/>
      <c r="AW1666" s="126" t="str">
        <f t="shared" si="526"/>
        <v/>
      </c>
      <c r="AX1666" s="137"/>
      <c r="AY1666" s="147"/>
      <c r="AZ1666" s="167"/>
      <c r="BA1666" s="167"/>
      <c r="BB1666" s="147" t="str">
        <f t="shared" si="527"/>
        <v/>
      </c>
      <c r="BC1666" s="168"/>
      <c r="BD1666" s="165"/>
      <c r="BE1666" s="165"/>
      <c r="BF1666" s="165"/>
      <c r="BG1666" s="165"/>
      <c r="BH1666" s="165"/>
      <c r="BI1666" s="165"/>
      <c r="BJ1666" s="165"/>
      <c r="BK1666" s="165"/>
      <c r="BL1666" s="165"/>
      <c r="BM1666" s="165"/>
      <c r="BN1666" s="165"/>
      <c r="BO1666" s="165"/>
      <c r="BP1666" s="165"/>
      <c r="BQ1666" s="165"/>
      <c r="BS1666" s="6"/>
      <c r="BT1666" s="11"/>
      <c r="BU1666" s="6"/>
      <c r="BV1666" s="6"/>
    </row>
    <row r="1667" spans="1:74" ht="15.75" x14ac:dyDescent="0.25">
      <c r="A1667" s="52" t="s">
        <v>11912</v>
      </c>
      <c r="B1667" s="56"/>
      <c r="C1667" s="7" t="s">
        <v>111</v>
      </c>
      <c r="D1667" s="7" t="s">
        <v>11914</v>
      </c>
      <c r="E1667" s="7"/>
      <c r="F1667" s="64"/>
      <c r="G1667" s="6"/>
      <c r="H1667" s="6"/>
      <c r="I1667" s="10" t="s">
        <v>110</v>
      </c>
      <c r="J1667" s="11" t="s">
        <v>12679</v>
      </c>
      <c r="K1667" s="194" t="s">
        <v>510</v>
      </c>
      <c r="L1667" s="176"/>
      <c r="M1667" s="176">
        <v>1000</v>
      </c>
      <c r="N1667" s="80" t="s">
        <v>11916</v>
      </c>
      <c r="O1667" s="162"/>
      <c r="P1667" s="80" t="s">
        <v>12680</v>
      </c>
      <c r="Q1667" s="80"/>
      <c r="R1667" s="80"/>
      <c r="S1667" s="163"/>
      <c r="T1667" s="213"/>
      <c r="U1667" s="162"/>
      <c r="V1667" s="164"/>
      <c r="W1667" s="12" t="str">
        <f t="shared" si="523"/>
        <v>Mqtt1</v>
      </c>
      <c r="X1667" s="196" t="s">
        <v>12224</v>
      </c>
      <c r="Y1667" s="6" t="str">
        <f t="shared" si="524"/>
        <v>marpower/280000-hydraulic-sail/captive-winch-halyard</v>
      </c>
      <c r="Z1667" s="103" t="str">
        <f>IF(COUNTIF(N1667,"spare"),"","$."&amp;_xlfn.REGEXREPLACE(IF(X1667="",J1667,IF(_xlfn.REGEXTEST(J1667,"(Gen_Alm|Enbl|Ind)"),_xlfn.REGEXREPLACE(J1667,"E?\d_\d\d_",""),J1667)),"\.","_"))</f>
        <v>$.Enbl_HMI_Ext_Miz_halyard_Capt_Wnch</v>
      </c>
      <c r="AA1667" s="12">
        <v>1</v>
      </c>
      <c r="AB1667" s="6" t="s">
        <v>194</v>
      </c>
      <c r="AC1667" s="12">
        <v>1440</v>
      </c>
      <c r="AJ1667" s="80"/>
      <c r="AM1667" s="114" t="str">
        <f t="shared" si="525"/>
        <v/>
      </c>
      <c r="AN1667" s="80"/>
      <c r="AO1667" s="80"/>
      <c r="AP1667" s="80"/>
      <c r="AQ1667" s="80"/>
      <c r="AR1667" s="127"/>
      <c r="AS1667" s="80"/>
      <c r="AT1667" s="7"/>
      <c r="AU1667" s="7"/>
      <c r="AV1667" s="165"/>
      <c r="AW1667" s="126" t="str">
        <f t="shared" si="526"/>
        <v/>
      </c>
      <c r="AX1667" s="137"/>
      <c r="AY1667" s="147"/>
      <c r="AZ1667" s="167"/>
      <c r="BA1667" s="167"/>
      <c r="BB1667" s="147" t="str">
        <f t="shared" si="527"/>
        <v/>
      </c>
      <c r="BC1667" s="168"/>
      <c r="BD1667" s="165"/>
      <c r="BE1667" s="165"/>
      <c r="BF1667" s="165"/>
      <c r="BG1667" s="165"/>
      <c r="BH1667" s="165"/>
      <c r="BI1667" s="165"/>
      <c r="BJ1667" s="165"/>
      <c r="BK1667" s="165"/>
      <c r="BL1667" s="165"/>
      <c r="BM1667" s="165"/>
      <c r="BN1667" s="165"/>
      <c r="BO1667" s="165"/>
      <c r="BP1667" s="165"/>
      <c r="BQ1667" s="165"/>
      <c r="BS1667" s="6"/>
      <c r="BT1667" s="11"/>
      <c r="BU1667" s="6"/>
      <c r="BV1667" s="6"/>
    </row>
    <row r="1668" spans="1:74" ht="15.75" x14ac:dyDescent="0.25">
      <c r="A1668" s="52" t="s">
        <v>11912</v>
      </c>
      <c r="B1668" s="56"/>
      <c r="C1668" s="7" t="s">
        <v>111</v>
      </c>
      <c r="D1668" s="7" t="s">
        <v>11914</v>
      </c>
      <c r="E1668" s="7"/>
      <c r="F1668" s="64"/>
      <c r="G1668" s="6"/>
      <c r="H1668" s="6"/>
      <c r="I1668" s="10" t="s">
        <v>110</v>
      </c>
      <c r="J1668" s="11" t="s">
        <v>12681</v>
      </c>
      <c r="K1668" s="194" t="s">
        <v>510</v>
      </c>
      <c r="L1668" s="176"/>
      <c r="M1668" s="176">
        <v>1000</v>
      </c>
      <c r="N1668" s="80" t="s">
        <v>11916</v>
      </c>
      <c r="O1668" s="162"/>
      <c r="P1668" s="80" t="s">
        <v>12682</v>
      </c>
      <c r="Q1668" s="80"/>
      <c r="R1668" s="80"/>
      <c r="S1668" s="163"/>
      <c r="T1668" s="213"/>
      <c r="U1668" s="162"/>
      <c r="V1668" s="164"/>
      <c r="W1668" s="12" t="str">
        <f t="shared" si="523"/>
        <v>Mqtt1</v>
      </c>
      <c r="X1668" s="196" t="s">
        <v>12224</v>
      </c>
      <c r="Y1668" s="6" t="str">
        <f t="shared" si="524"/>
        <v>marpower/280000-hydraulic-sail/captive-winch-halyard</v>
      </c>
      <c r="Z1668" s="103" t="str">
        <f>IF(COUNTIF(N1668,"spare"),"","$."&amp;_xlfn.REGEXREPLACE(IF(X1668="",J1668,IF(_xlfn.REGEXTEST(J1668,"(Gen_Alm|Enbl|Ind)"),_xlfn.REGEXREPLACE(J1668,"E?\d_\d\d_",""),J1668)),"\.","_"))</f>
        <v>$.Enbl_HMI_Ext_Main_Sht_traveller_Wnch</v>
      </c>
      <c r="AA1668" s="12">
        <v>1</v>
      </c>
      <c r="AB1668" s="6" t="s">
        <v>194</v>
      </c>
      <c r="AC1668" s="12">
        <v>1450</v>
      </c>
      <c r="AJ1668" s="80"/>
      <c r="AM1668" s="114" t="str">
        <f t="shared" si="525"/>
        <v/>
      </c>
      <c r="AN1668" s="80"/>
      <c r="AO1668" s="80"/>
      <c r="AP1668" s="80"/>
      <c r="AQ1668" s="80"/>
      <c r="AR1668" s="127"/>
      <c r="AS1668" s="80"/>
      <c r="AT1668" s="7"/>
      <c r="AU1668" s="7"/>
      <c r="AV1668" s="165"/>
      <c r="AW1668" s="126" t="str">
        <f t="shared" si="526"/>
        <v/>
      </c>
      <c r="AX1668" s="137"/>
      <c r="AY1668" s="147"/>
      <c r="AZ1668" s="167"/>
      <c r="BA1668" s="167"/>
      <c r="BB1668" s="147" t="str">
        <f t="shared" si="527"/>
        <v/>
      </c>
      <c r="BC1668" s="168"/>
      <c r="BD1668" s="165"/>
      <c r="BE1668" s="165"/>
      <c r="BF1668" s="165"/>
      <c r="BG1668" s="165"/>
      <c r="BH1668" s="165"/>
      <c r="BI1668" s="165"/>
      <c r="BJ1668" s="165"/>
      <c r="BK1668" s="165"/>
      <c r="BL1668" s="165"/>
      <c r="BM1668" s="165"/>
      <c r="BN1668" s="165"/>
      <c r="BO1668" s="165"/>
      <c r="BP1668" s="165"/>
      <c r="BQ1668" s="165"/>
      <c r="BS1668" s="6"/>
      <c r="BT1668" s="11"/>
      <c r="BU1668" s="6"/>
      <c r="BV1668" s="6"/>
    </row>
    <row r="1669" spans="1:74" ht="15.75" x14ac:dyDescent="0.25">
      <c r="A1669" s="52" t="s">
        <v>11912</v>
      </c>
      <c r="B1669" s="56"/>
      <c r="C1669" s="7" t="s">
        <v>111</v>
      </c>
      <c r="D1669" s="7" t="s">
        <v>11914</v>
      </c>
      <c r="E1669" s="7"/>
      <c r="F1669" s="64"/>
      <c r="G1669" s="6"/>
      <c r="H1669" s="6"/>
      <c r="I1669" s="10" t="s">
        <v>110</v>
      </c>
      <c r="J1669" s="11" t="s">
        <v>12683</v>
      </c>
      <c r="K1669" s="194" t="s">
        <v>510</v>
      </c>
      <c r="L1669" s="176"/>
      <c r="M1669" s="176">
        <v>1000</v>
      </c>
      <c r="N1669" s="80" t="s">
        <v>11916</v>
      </c>
      <c r="O1669" s="162"/>
      <c r="P1669" s="80" t="s">
        <v>12684</v>
      </c>
      <c r="Q1669" s="80"/>
      <c r="R1669" s="80"/>
      <c r="S1669" s="163"/>
      <c r="T1669" s="213"/>
      <c r="U1669" s="162"/>
      <c r="V1669" s="164"/>
      <c r="W1669" s="12" t="str">
        <f t="shared" si="523"/>
        <v>Mqtt1</v>
      </c>
      <c r="X1669" s="196" t="s">
        <v>12349</v>
      </c>
      <c r="Y1669" s="6" t="str">
        <f t="shared" si="524"/>
        <v>marpower/280000-hydraulic-sail/popup-winch/ps</v>
      </c>
      <c r="Z1669" s="103" t="str">
        <f>IF(COUNTIF(N1669,"spare"),"","$."&amp;_xlfn.REGEXREPLACE(IF(X1669="",J1669,_xlfn.REGEXREPLACE(IF(_xlfn.REGEXTEST(J1669,"(Gen_Alm|Enbl|Ind)"),_xlfn.REGEXREPLACE(J1669,"E?\d_\d\d_",""),J1669),"_?Pop_up_capstan_(PS|SB)_?","")),"\.","_"))</f>
        <v>$.Enbl_HMI_Ext</v>
      </c>
      <c r="AA1669" s="12">
        <v>1</v>
      </c>
      <c r="AB1669" s="6" t="s">
        <v>194</v>
      </c>
      <c r="AC1669" s="12">
        <v>1460</v>
      </c>
      <c r="AJ1669" s="80"/>
      <c r="AM1669" s="114" t="str">
        <f t="shared" si="525"/>
        <v/>
      </c>
      <c r="AN1669" s="80"/>
      <c r="AO1669" s="80"/>
      <c r="AP1669" s="80"/>
      <c r="AQ1669" s="80"/>
      <c r="AR1669" s="127"/>
      <c r="AS1669" s="80"/>
      <c r="AT1669" s="7"/>
      <c r="AU1669" s="7"/>
      <c r="AV1669" s="165"/>
      <c r="AW1669" s="126" t="str">
        <f t="shared" si="526"/>
        <v/>
      </c>
      <c r="AX1669" s="137"/>
      <c r="AY1669" s="147"/>
      <c r="AZ1669" s="167"/>
      <c r="BA1669" s="167"/>
      <c r="BB1669" s="147" t="str">
        <f t="shared" si="527"/>
        <v/>
      </c>
      <c r="BC1669" s="168"/>
      <c r="BD1669" s="165"/>
      <c r="BE1669" s="165"/>
      <c r="BF1669" s="165"/>
      <c r="BG1669" s="165"/>
      <c r="BH1669" s="165"/>
      <c r="BI1669" s="165"/>
      <c r="BJ1669" s="165"/>
      <c r="BK1669" s="165"/>
      <c r="BL1669" s="165"/>
      <c r="BM1669" s="165"/>
      <c r="BN1669" s="165"/>
      <c r="BO1669" s="165"/>
      <c r="BP1669" s="165"/>
      <c r="BQ1669" s="165"/>
      <c r="BS1669" s="6"/>
      <c r="BT1669" s="11"/>
      <c r="BU1669" s="6"/>
      <c r="BV1669" s="6"/>
    </row>
    <row r="1670" spans="1:74" ht="15.75" x14ac:dyDescent="0.25">
      <c r="A1670" s="52" t="s">
        <v>11912</v>
      </c>
      <c r="B1670" s="56"/>
      <c r="C1670" s="7" t="s">
        <v>111</v>
      </c>
      <c r="D1670" s="7" t="s">
        <v>11914</v>
      </c>
      <c r="E1670" s="7"/>
      <c r="F1670" s="64"/>
      <c r="G1670" s="6"/>
      <c r="H1670" s="6"/>
      <c r="I1670" s="10" t="s">
        <v>110</v>
      </c>
      <c r="J1670" s="11" t="s">
        <v>12685</v>
      </c>
      <c r="K1670" s="194" t="s">
        <v>510</v>
      </c>
      <c r="L1670" s="176"/>
      <c r="M1670" s="176">
        <v>1000</v>
      </c>
      <c r="N1670" s="80" t="s">
        <v>11916</v>
      </c>
      <c r="O1670" s="162"/>
      <c r="P1670" s="80" t="s">
        <v>12686</v>
      </c>
      <c r="Q1670" s="80"/>
      <c r="R1670" s="80"/>
      <c r="S1670" s="163"/>
      <c r="T1670" s="213"/>
      <c r="U1670" s="162"/>
      <c r="V1670" s="164"/>
      <c r="W1670" s="12" t="str">
        <f t="shared" si="523"/>
        <v>Mqtt1</v>
      </c>
      <c r="X1670" s="196" t="s">
        <v>12160</v>
      </c>
      <c r="Y1670" s="6" t="str">
        <f t="shared" si="524"/>
        <v>marpower/280000-hydraulic-sail/deck-winch-1130/ps</v>
      </c>
      <c r="Z1670" s="103" t="str">
        <f>IF(COUNTIF(N1670,"spare"),"","$."&amp;_xlfn.REGEXREPLACE(IF(X1670="",J1670,_xlfn.REGEXREPLACE(IF(_xlfn.REGEXTEST(J1670,"(Gen_Alm|Enbl|Ind)"),_xlfn.REGEXREPLACE(J1670,"E?\d_\d\d_",""),J1670),"_?Dck_Wnch_(SB|PS)","")),"\.","_"))</f>
        <v>$.Enbl_HMI_Ext_Miz_Mst</v>
      </c>
      <c r="AA1670" s="12">
        <v>1</v>
      </c>
      <c r="AB1670" s="6" t="s">
        <v>194</v>
      </c>
      <c r="AC1670" s="12">
        <v>1470</v>
      </c>
      <c r="AJ1670" s="80"/>
      <c r="AM1670" s="114" t="str">
        <f t="shared" si="525"/>
        <v/>
      </c>
      <c r="AN1670" s="80"/>
      <c r="AO1670" s="80"/>
      <c r="AP1670" s="80"/>
      <c r="AQ1670" s="80"/>
      <c r="AR1670" s="127"/>
      <c r="AS1670" s="80"/>
      <c r="AT1670" s="7"/>
      <c r="AU1670" s="7"/>
      <c r="AV1670" s="165"/>
      <c r="AW1670" s="126" t="str">
        <f t="shared" si="526"/>
        <v/>
      </c>
      <c r="AX1670" s="137"/>
      <c r="AY1670" s="147"/>
      <c r="AZ1670" s="167"/>
      <c r="BA1670" s="167"/>
      <c r="BB1670" s="147" t="str">
        <f t="shared" si="527"/>
        <v/>
      </c>
      <c r="BC1670" s="168"/>
      <c r="BD1670" s="165"/>
      <c r="BE1670" s="165"/>
      <c r="BF1670" s="165"/>
      <c r="BG1670" s="165"/>
      <c r="BH1670" s="165"/>
      <c r="BI1670" s="165"/>
      <c r="BJ1670" s="165"/>
      <c r="BK1670" s="165"/>
      <c r="BL1670" s="165"/>
      <c r="BM1670" s="165"/>
      <c r="BN1670" s="165"/>
      <c r="BO1670" s="165"/>
      <c r="BP1670" s="165"/>
      <c r="BQ1670" s="165"/>
      <c r="BS1670" s="6"/>
      <c r="BT1670" s="11"/>
      <c r="BU1670" s="6"/>
      <c r="BV1670" s="6"/>
    </row>
    <row r="1671" spans="1:74" ht="15.75" x14ac:dyDescent="0.25">
      <c r="A1671" s="52" t="s">
        <v>11912</v>
      </c>
      <c r="B1671" s="56"/>
      <c r="C1671" s="7" t="s">
        <v>111</v>
      </c>
      <c r="D1671" s="7" t="s">
        <v>11914</v>
      </c>
      <c r="E1671" s="7"/>
      <c r="F1671" s="64"/>
      <c r="G1671" s="6"/>
      <c r="H1671" s="6"/>
      <c r="I1671" s="10" t="s">
        <v>110</v>
      </c>
      <c r="J1671" s="11" t="s">
        <v>12687</v>
      </c>
      <c r="K1671" s="194" t="s">
        <v>510</v>
      </c>
      <c r="L1671" s="176"/>
      <c r="M1671" s="176">
        <v>1000</v>
      </c>
      <c r="N1671" s="80" t="s">
        <v>11916</v>
      </c>
      <c r="O1671" s="162"/>
      <c r="P1671" s="80" t="s">
        <v>12688</v>
      </c>
      <c r="Q1671" s="80"/>
      <c r="R1671" s="80"/>
      <c r="S1671" s="163"/>
      <c r="T1671" s="213"/>
      <c r="U1671" s="162"/>
      <c r="V1671" s="164"/>
      <c r="W1671" s="12" t="str">
        <f t="shared" si="523"/>
        <v>Mqtt1</v>
      </c>
      <c r="X1671" s="196" t="s">
        <v>12358</v>
      </c>
      <c r="Y1671" s="6" t="str">
        <f t="shared" si="524"/>
        <v>marpower/280000-hydraulic-sail/deck-winch-1130lc/ps</v>
      </c>
      <c r="Z1671" s="103" t="str">
        <f>IF(COUNTIF(N1671,"spare"),"","$."&amp;_xlfn.REGEXREPLACE(IF(X1671="",J1671,_xlfn.REGEXREPLACE(IF(_xlfn.REGEXTEST(J1671,"(Gen_Alm|Enbl|Ind)"),_xlfn.REGEXREPLACE(J1671,"E?\d_\d\d_",""),J1671),"_?Aft_Dck_Dck_Wnch_(SB|PS)_?","")),"\.","_"))</f>
        <v>$.Enbl_HMI_Ext</v>
      </c>
      <c r="AA1671" s="12">
        <v>1</v>
      </c>
      <c r="AB1671" s="6" t="s">
        <v>194</v>
      </c>
      <c r="AC1671" s="12">
        <v>1480</v>
      </c>
      <c r="AJ1671" s="80"/>
      <c r="AM1671" s="114" t="str">
        <f t="shared" si="525"/>
        <v/>
      </c>
      <c r="AN1671" s="80"/>
      <c r="AO1671" s="80"/>
      <c r="AP1671" s="80"/>
      <c r="AQ1671" s="80"/>
      <c r="AR1671" s="127"/>
      <c r="AS1671" s="80"/>
      <c r="AT1671" s="7"/>
      <c r="AU1671" s="7"/>
      <c r="AV1671" s="165"/>
      <c r="AW1671" s="126" t="str">
        <f t="shared" si="526"/>
        <v/>
      </c>
      <c r="AX1671" s="137"/>
      <c r="AY1671" s="147"/>
      <c r="AZ1671" s="167"/>
      <c r="BA1671" s="167"/>
      <c r="BB1671" s="147" t="str">
        <f t="shared" si="527"/>
        <v/>
      </c>
      <c r="BC1671" s="168"/>
      <c r="BD1671" s="165"/>
      <c r="BE1671" s="165"/>
      <c r="BF1671" s="165"/>
      <c r="BG1671" s="165"/>
      <c r="BH1671" s="165"/>
      <c r="BI1671" s="165"/>
      <c r="BJ1671" s="165"/>
      <c r="BK1671" s="165"/>
      <c r="BL1671" s="165"/>
      <c r="BM1671" s="165"/>
      <c r="BN1671" s="165"/>
      <c r="BO1671" s="165"/>
      <c r="BP1671" s="165"/>
      <c r="BQ1671" s="165"/>
      <c r="BS1671" s="6"/>
      <c r="BT1671" s="11"/>
      <c r="BU1671" s="6"/>
      <c r="BV1671" s="6"/>
    </row>
    <row r="1672" spans="1:74" ht="15.75" x14ac:dyDescent="0.25">
      <c r="A1672" s="52" t="s">
        <v>11912</v>
      </c>
      <c r="B1672" s="56"/>
      <c r="C1672" s="7" t="s">
        <v>111</v>
      </c>
      <c r="D1672" s="7" t="s">
        <v>11914</v>
      </c>
      <c r="E1672" s="7"/>
      <c r="F1672" s="64"/>
      <c r="G1672" s="6"/>
      <c r="H1672" s="6"/>
      <c r="I1672" s="10" t="s">
        <v>110</v>
      </c>
      <c r="J1672" s="11" t="s">
        <v>12689</v>
      </c>
      <c r="K1672" s="194" t="s">
        <v>510</v>
      </c>
      <c r="L1672" s="176"/>
      <c r="M1672" s="176">
        <v>1000</v>
      </c>
      <c r="N1672" s="80" t="s">
        <v>11916</v>
      </c>
      <c r="O1672" s="162"/>
      <c r="P1672" s="80" t="s">
        <v>12690</v>
      </c>
      <c r="Q1672" s="80"/>
      <c r="R1672" s="80"/>
      <c r="S1672" s="163"/>
      <c r="T1672" s="213"/>
      <c r="U1672" s="162"/>
      <c r="V1672" s="164"/>
      <c r="W1672" s="12" t="str">
        <f t="shared" si="523"/>
        <v>Mqtt1</v>
      </c>
      <c r="X1672" s="196" t="s">
        <v>12365</v>
      </c>
      <c r="Y1672" s="6" t="str">
        <f t="shared" si="524"/>
        <v>marpower/280000-hydraulic-sail/captive-winch-runner/main-sb</v>
      </c>
      <c r="Z1672" s="103" t="str">
        <f>IF(COUNTIF(N1672,"spare"),"","$."&amp;_xlfn.REGEXREPLACE(IF(X1672="",J1672,_xlfn.REGEXREPLACE(IF(_xlfn.REGEXTEST(J1672,"(Gen_Alm|Enbl|Ind)"),_xlfn.REGEXREPLACE(J1672,"E?\d_\d\d_",""),J1672),"_?M(ain|iz)_Run_Capt_Wnch_(PS|SB)_?","")),"\.","_"))</f>
        <v>$.Enbl_HMI_Ext</v>
      </c>
      <c r="AA1672" s="12">
        <v>1</v>
      </c>
      <c r="AB1672" s="6" t="s">
        <v>194</v>
      </c>
      <c r="AC1672" s="12">
        <v>1510</v>
      </c>
      <c r="AJ1672" s="80"/>
      <c r="AM1672" s="114" t="str">
        <f t="shared" si="525"/>
        <v/>
      </c>
      <c r="AN1672" s="80"/>
      <c r="AO1672" s="80"/>
      <c r="AP1672" s="80"/>
      <c r="AQ1672" s="80"/>
      <c r="AR1672" s="127"/>
      <c r="AS1672" s="80"/>
      <c r="AT1672" s="7"/>
      <c r="AU1672" s="7"/>
      <c r="AV1672" s="165"/>
      <c r="AW1672" s="126" t="str">
        <f t="shared" si="526"/>
        <v/>
      </c>
      <c r="AX1672" s="137"/>
      <c r="AY1672" s="147"/>
      <c r="AZ1672" s="167"/>
      <c r="BA1672" s="167"/>
      <c r="BB1672" s="147" t="str">
        <f t="shared" si="527"/>
        <v/>
      </c>
      <c r="BC1672" s="168"/>
      <c r="BD1672" s="165"/>
      <c r="BE1672" s="165"/>
      <c r="BF1672" s="165"/>
      <c r="BG1672" s="165"/>
      <c r="BH1672" s="165"/>
      <c r="BI1672" s="165"/>
      <c r="BJ1672" s="165"/>
      <c r="BK1672" s="165"/>
      <c r="BL1672" s="165"/>
      <c r="BM1672" s="165"/>
      <c r="BN1672" s="165"/>
      <c r="BO1672" s="165"/>
      <c r="BP1672" s="165"/>
      <c r="BQ1672" s="165"/>
      <c r="BS1672" s="6"/>
      <c r="BT1672" s="11"/>
      <c r="BU1672" s="6"/>
      <c r="BV1672" s="6"/>
    </row>
    <row r="1673" spans="1:74" ht="15.75" x14ac:dyDescent="0.25">
      <c r="A1673" s="52" t="s">
        <v>11912</v>
      </c>
      <c r="B1673" s="56"/>
      <c r="C1673" s="7" t="s">
        <v>111</v>
      </c>
      <c r="D1673" s="7" t="s">
        <v>11914</v>
      </c>
      <c r="E1673" s="7"/>
      <c r="F1673" s="64"/>
      <c r="G1673" s="6"/>
      <c r="H1673" s="6"/>
      <c r="I1673" s="10" t="s">
        <v>110</v>
      </c>
      <c r="J1673" s="11" t="s">
        <v>12691</v>
      </c>
      <c r="K1673" s="194" t="s">
        <v>510</v>
      </c>
      <c r="L1673" s="176"/>
      <c r="M1673" s="176">
        <v>1000</v>
      </c>
      <c r="N1673" s="80" t="s">
        <v>11916</v>
      </c>
      <c r="O1673" s="162"/>
      <c r="P1673" s="80" t="s">
        <v>12692</v>
      </c>
      <c r="Q1673" s="80"/>
      <c r="R1673" s="80"/>
      <c r="S1673" s="163"/>
      <c r="T1673" s="213"/>
      <c r="U1673" s="162"/>
      <c r="V1673" s="164"/>
      <c r="W1673" s="12" t="str">
        <f t="shared" si="523"/>
        <v>Mqtt1</v>
      </c>
      <c r="X1673" s="196" t="s">
        <v>12378</v>
      </c>
      <c r="Y1673" s="6" t="str">
        <f t="shared" si="524"/>
        <v>marpower/280000-hydraulic-sail/captive-winch-runner/mizzen-sb</v>
      </c>
      <c r="Z1673" s="103" t="str">
        <f>IF(COUNTIF(N1673,"spare"),"","$."&amp;_xlfn.REGEXREPLACE(IF(X1673="",J1673,_xlfn.REGEXREPLACE(IF(_xlfn.REGEXTEST(J1673,"(Gen_Alm|Enbl|Ind)"),_xlfn.REGEXREPLACE(J1673,"E?\d_\d\d_",""),J1673),"_?M(ain|iz)_Run_Capt_Wnch_(PS|SB)_?","")),"\.","_"))</f>
        <v>$.Enbl_HMI_Ext</v>
      </c>
      <c r="AA1673" s="12">
        <v>1</v>
      </c>
      <c r="AB1673" s="6" t="s">
        <v>194</v>
      </c>
      <c r="AC1673" s="12">
        <v>1520</v>
      </c>
      <c r="AJ1673" s="80"/>
      <c r="AM1673" s="114" t="str">
        <f t="shared" si="525"/>
        <v/>
      </c>
      <c r="AN1673" s="80"/>
      <c r="AO1673" s="80"/>
      <c r="AP1673" s="80"/>
      <c r="AQ1673" s="80"/>
      <c r="AR1673" s="127"/>
      <c r="AS1673" s="80"/>
      <c r="AT1673" s="7"/>
      <c r="AU1673" s="7"/>
      <c r="AV1673" s="165"/>
      <c r="AW1673" s="126" t="str">
        <f t="shared" si="526"/>
        <v/>
      </c>
      <c r="AX1673" s="137"/>
      <c r="AY1673" s="147"/>
      <c r="AZ1673" s="167"/>
      <c r="BA1673" s="167"/>
      <c r="BB1673" s="147" t="str">
        <f t="shared" si="527"/>
        <v/>
      </c>
      <c r="BC1673" s="168"/>
      <c r="BD1673" s="165"/>
      <c r="BE1673" s="165"/>
      <c r="BF1673" s="165"/>
      <c r="BG1673" s="165"/>
      <c r="BH1673" s="165"/>
      <c r="BI1673" s="165"/>
      <c r="BJ1673" s="165"/>
      <c r="BK1673" s="165"/>
      <c r="BL1673" s="165"/>
      <c r="BM1673" s="165"/>
      <c r="BN1673" s="165"/>
      <c r="BO1673" s="165"/>
      <c r="BP1673" s="165"/>
      <c r="BQ1673" s="165"/>
      <c r="BS1673" s="6"/>
      <c r="BT1673" s="11"/>
      <c r="BU1673" s="6"/>
      <c r="BV1673" s="6"/>
    </row>
    <row r="1674" spans="1:74" ht="15.75" x14ac:dyDescent="0.25">
      <c r="A1674" s="52" t="s">
        <v>11912</v>
      </c>
      <c r="B1674" s="56"/>
      <c r="C1674" s="7" t="s">
        <v>111</v>
      </c>
      <c r="D1674" s="7" t="s">
        <v>11914</v>
      </c>
      <c r="E1674" s="7"/>
      <c r="F1674" s="64"/>
      <c r="G1674" s="6"/>
      <c r="H1674" s="6"/>
      <c r="I1674" s="10" t="s">
        <v>110</v>
      </c>
      <c r="J1674" s="11" t="s">
        <v>12693</v>
      </c>
      <c r="K1674" s="194" t="s">
        <v>510</v>
      </c>
      <c r="L1674" s="176"/>
      <c r="M1674" s="176">
        <v>1000</v>
      </c>
      <c r="N1674" s="80" t="s">
        <v>11916</v>
      </c>
      <c r="O1674" s="162"/>
      <c r="P1674" s="80" t="s">
        <v>12694</v>
      </c>
      <c r="Q1674" s="80"/>
      <c r="R1674" s="80"/>
      <c r="S1674" s="163"/>
      <c r="T1674" s="213"/>
      <c r="U1674" s="162"/>
      <c r="V1674" s="164"/>
      <c r="W1674" s="12" t="str">
        <f t="shared" si="523"/>
        <v>Mqtt1</v>
      </c>
      <c r="X1674" s="196" t="s">
        <v>12391</v>
      </c>
      <c r="Y1674" s="6" t="str">
        <f t="shared" si="524"/>
        <v>marpower/280000-hydraulic-sail/captive-winch-lccan/mizzen</v>
      </c>
      <c r="Z1674" s="103" t="str">
        <f>IF(COUNTIF(N1674,"spare"),"","$."&amp;_xlfn.REGEXREPLACE(IF(X1674="",J1674,_xlfn.REGEXREPLACE(IF(_xlfn.REGEXTEST(J1674,"(Gen_Alm|Enbl|Ind)"),_xlfn.REGEXREPLACE(J1674,"E?\d_\d\d_",""),J1674),"_?M(ain|iz)_Sht_Capt_Wnch_?","")),"\.","_"))</f>
        <v>$.Enbl_HMI_Ext</v>
      </c>
      <c r="AA1674" s="12">
        <v>1</v>
      </c>
      <c r="AB1674" s="6" t="s">
        <v>194</v>
      </c>
      <c r="AC1674" s="12">
        <v>1540</v>
      </c>
      <c r="AJ1674" s="80"/>
      <c r="AM1674" s="114" t="str">
        <f t="shared" si="525"/>
        <v/>
      </c>
      <c r="AN1674" s="80"/>
      <c r="AO1674" s="80"/>
      <c r="AP1674" s="80"/>
      <c r="AQ1674" s="80"/>
      <c r="AR1674" s="127"/>
      <c r="AS1674" s="80"/>
      <c r="AT1674" s="7"/>
      <c r="AU1674" s="7"/>
      <c r="AV1674" s="165"/>
      <c r="AW1674" s="126" t="str">
        <f t="shared" si="526"/>
        <v/>
      </c>
      <c r="AX1674" s="137"/>
      <c r="AY1674" s="147"/>
      <c r="AZ1674" s="167"/>
      <c r="BA1674" s="167"/>
      <c r="BB1674" s="147" t="str">
        <f t="shared" si="527"/>
        <v/>
      </c>
      <c r="BC1674" s="168"/>
      <c r="BD1674" s="165"/>
      <c r="BE1674" s="165"/>
      <c r="BF1674" s="165"/>
      <c r="BG1674" s="165"/>
      <c r="BH1674" s="165"/>
      <c r="BI1674" s="165"/>
      <c r="BJ1674" s="165"/>
      <c r="BK1674" s="165"/>
      <c r="BL1674" s="165"/>
      <c r="BM1674" s="165"/>
      <c r="BN1674" s="165"/>
      <c r="BO1674" s="165"/>
      <c r="BP1674" s="165"/>
      <c r="BQ1674" s="165"/>
      <c r="BS1674" s="6"/>
      <c r="BT1674" s="11"/>
      <c r="BU1674" s="6"/>
      <c r="BV1674" s="6"/>
    </row>
    <row r="1675" spans="1:74" ht="15.75" x14ac:dyDescent="0.25">
      <c r="A1675" s="52" t="s">
        <v>11912</v>
      </c>
      <c r="B1675" s="56"/>
      <c r="C1675" s="7" t="s">
        <v>111</v>
      </c>
      <c r="D1675" s="7" t="s">
        <v>11914</v>
      </c>
      <c r="E1675" s="7"/>
      <c r="F1675" s="64"/>
      <c r="G1675" s="6"/>
      <c r="H1675" s="6"/>
      <c r="I1675" s="10" t="s">
        <v>110</v>
      </c>
      <c r="J1675" s="11" t="s">
        <v>12695</v>
      </c>
      <c r="K1675" s="194" t="s">
        <v>510</v>
      </c>
      <c r="L1675" s="176"/>
      <c r="M1675" s="176">
        <v>1000</v>
      </c>
      <c r="N1675" s="80" t="s">
        <v>11916</v>
      </c>
      <c r="O1675" s="162"/>
      <c r="P1675" s="80" t="s">
        <v>12696</v>
      </c>
      <c r="Q1675" s="80"/>
      <c r="R1675" s="80"/>
      <c r="S1675" s="163"/>
      <c r="T1675" s="213"/>
      <c r="U1675" s="162"/>
      <c r="V1675" s="164"/>
      <c r="W1675" s="12" t="str">
        <f t="shared" si="523"/>
        <v>Mqtt1</v>
      </c>
      <c r="X1675" s="196" t="s">
        <v>12404</v>
      </c>
      <c r="Y1675" s="6" t="str">
        <f t="shared" si="524"/>
        <v>marpower/280000-hydraulic-sail/popup-winch/sb</v>
      </c>
      <c r="Z1675" s="103" t="str">
        <f>IF(COUNTIF(N1675,"spare"),"","$."&amp;_xlfn.REGEXREPLACE(IF(X1675="",J1675,_xlfn.REGEXREPLACE(IF(_xlfn.REGEXTEST(J1675,"(Gen_Alm|Enbl|Ind)"),_xlfn.REGEXREPLACE(J1675,"E?\d_\d\d_",""),J1675),"_?Pop_up_capstan_(PS|SB)_?","")),"\.","_"))</f>
        <v>$.Enbl_HMI_Ext</v>
      </c>
      <c r="AA1675" s="12">
        <v>1</v>
      </c>
      <c r="AB1675" s="6" t="s">
        <v>194</v>
      </c>
      <c r="AC1675" s="12">
        <v>1560</v>
      </c>
      <c r="AJ1675" s="80"/>
      <c r="AM1675" s="114" t="str">
        <f t="shared" si="525"/>
        <v/>
      </c>
      <c r="AN1675" s="80"/>
      <c r="AO1675" s="80"/>
      <c r="AP1675" s="80"/>
      <c r="AQ1675" s="80"/>
      <c r="AR1675" s="127"/>
      <c r="AS1675" s="80"/>
      <c r="AT1675" s="7"/>
      <c r="AU1675" s="7"/>
      <c r="AV1675" s="165"/>
      <c r="AW1675" s="126" t="str">
        <f t="shared" si="526"/>
        <v/>
      </c>
      <c r="AX1675" s="137"/>
      <c r="AY1675" s="147"/>
      <c r="AZ1675" s="167"/>
      <c r="BA1675" s="167"/>
      <c r="BB1675" s="147" t="str">
        <f t="shared" si="527"/>
        <v/>
      </c>
      <c r="BC1675" s="168"/>
      <c r="BD1675" s="165"/>
      <c r="BE1675" s="165"/>
      <c r="BF1675" s="165"/>
      <c r="BG1675" s="165"/>
      <c r="BH1675" s="165"/>
      <c r="BI1675" s="165"/>
      <c r="BJ1675" s="165"/>
      <c r="BK1675" s="165"/>
      <c r="BL1675" s="165"/>
      <c r="BM1675" s="165"/>
      <c r="BN1675" s="165"/>
      <c r="BO1675" s="165"/>
      <c r="BP1675" s="165"/>
      <c r="BQ1675" s="165"/>
      <c r="BS1675" s="6"/>
      <c r="BT1675" s="11"/>
      <c r="BU1675" s="6"/>
      <c r="BV1675" s="6"/>
    </row>
    <row r="1676" spans="1:74" ht="15.75" x14ac:dyDescent="0.25">
      <c r="A1676" s="52" t="s">
        <v>11912</v>
      </c>
      <c r="B1676" s="56"/>
      <c r="C1676" s="7" t="s">
        <v>111</v>
      </c>
      <c r="D1676" s="7" t="s">
        <v>11914</v>
      </c>
      <c r="E1676" s="7"/>
      <c r="F1676" s="64"/>
      <c r="G1676" s="6"/>
      <c r="H1676" s="6"/>
      <c r="I1676" s="10" t="s">
        <v>110</v>
      </c>
      <c r="J1676" s="11" t="s">
        <v>12697</v>
      </c>
      <c r="K1676" s="194" t="s">
        <v>510</v>
      </c>
      <c r="L1676" s="176"/>
      <c r="M1676" s="176">
        <v>1000</v>
      </c>
      <c r="N1676" s="80" t="s">
        <v>11916</v>
      </c>
      <c r="O1676" s="162"/>
      <c r="P1676" s="80" t="s">
        <v>12698</v>
      </c>
      <c r="Q1676" s="80"/>
      <c r="R1676" s="80"/>
      <c r="S1676" s="163"/>
      <c r="T1676" s="213"/>
      <c r="U1676" s="162"/>
      <c r="V1676" s="164"/>
      <c r="W1676" s="12" t="str">
        <f t="shared" si="523"/>
        <v>Mqtt1</v>
      </c>
      <c r="X1676" s="196" t="s">
        <v>12165</v>
      </c>
      <c r="Y1676" s="6" t="str">
        <f t="shared" si="524"/>
        <v>marpower/280000-hydraulic-sail/deck-winch-1130/sb</v>
      </c>
      <c r="Z1676" s="103" t="str">
        <f>IF(COUNTIF(N1676,"spare"),"","$."&amp;_xlfn.REGEXREPLACE(IF(X1676="",J1676,_xlfn.REGEXREPLACE(IF(_xlfn.REGEXTEST(J1676,"(Gen_Alm|Enbl|Ind)"),_xlfn.REGEXREPLACE(J1676,"E?\d_\d\d_",""),J1676),"_?Dck_Wnch_(SB|PS)","")),"\.","_"))</f>
        <v>$.Enbl_HMI_Ext_Miz_Mst</v>
      </c>
      <c r="AA1676" s="12">
        <v>1</v>
      </c>
      <c r="AB1676" s="6" t="s">
        <v>194</v>
      </c>
      <c r="AC1676" s="12">
        <v>1570</v>
      </c>
      <c r="AJ1676" s="80"/>
      <c r="AM1676" s="114" t="str">
        <f t="shared" si="525"/>
        <v/>
      </c>
      <c r="AN1676" s="80"/>
      <c r="AO1676" s="80"/>
      <c r="AP1676" s="80"/>
      <c r="AQ1676" s="80"/>
      <c r="AR1676" s="127"/>
      <c r="AS1676" s="80"/>
      <c r="AT1676" s="7"/>
      <c r="AU1676" s="7"/>
      <c r="AV1676" s="165"/>
      <c r="AW1676" s="126" t="str">
        <f t="shared" si="526"/>
        <v/>
      </c>
      <c r="AX1676" s="137"/>
      <c r="AY1676" s="147"/>
      <c r="AZ1676" s="167"/>
      <c r="BA1676" s="167"/>
      <c r="BB1676" s="147" t="str">
        <f t="shared" si="527"/>
        <v/>
      </c>
      <c r="BC1676" s="168"/>
      <c r="BD1676" s="165"/>
      <c r="BE1676" s="165"/>
      <c r="BF1676" s="165"/>
      <c r="BG1676" s="165"/>
      <c r="BH1676" s="165"/>
      <c r="BI1676" s="165"/>
      <c r="BJ1676" s="165"/>
      <c r="BK1676" s="165"/>
      <c r="BL1676" s="165"/>
      <c r="BM1676" s="165"/>
      <c r="BN1676" s="165"/>
      <c r="BO1676" s="165"/>
      <c r="BP1676" s="165"/>
      <c r="BQ1676" s="165"/>
      <c r="BS1676" s="6"/>
      <c r="BT1676" s="11"/>
      <c r="BU1676" s="6"/>
      <c r="BV1676" s="6"/>
    </row>
    <row r="1677" spans="1:74" ht="15.75" x14ac:dyDescent="0.25">
      <c r="A1677" s="52" t="s">
        <v>11912</v>
      </c>
      <c r="B1677" s="56"/>
      <c r="C1677" s="7" t="s">
        <v>111</v>
      </c>
      <c r="D1677" s="7" t="s">
        <v>11914</v>
      </c>
      <c r="E1677" s="7"/>
      <c r="F1677" s="64"/>
      <c r="G1677" s="6"/>
      <c r="H1677" s="6"/>
      <c r="I1677" s="10" t="s">
        <v>110</v>
      </c>
      <c r="J1677" s="11" t="s">
        <v>12699</v>
      </c>
      <c r="K1677" s="194" t="s">
        <v>510</v>
      </c>
      <c r="L1677" s="176"/>
      <c r="M1677" s="176">
        <v>1000</v>
      </c>
      <c r="N1677" s="80" t="s">
        <v>11916</v>
      </c>
      <c r="O1677" s="162"/>
      <c r="P1677" s="80" t="s">
        <v>12700</v>
      </c>
      <c r="Q1677" s="80"/>
      <c r="R1677" s="80"/>
      <c r="S1677" s="163"/>
      <c r="T1677" s="213"/>
      <c r="U1677" s="162"/>
      <c r="V1677" s="164"/>
      <c r="W1677" s="12" t="str">
        <f t="shared" si="523"/>
        <v>Mqtt1</v>
      </c>
      <c r="X1677" s="196" t="s">
        <v>12413</v>
      </c>
      <c r="Y1677" s="6" t="str">
        <f t="shared" si="524"/>
        <v>marpower/280000-hydraulic-sail/deck-winch-1130lc/sb</v>
      </c>
      <c r="Z1677" s="103" t="str">
        <f>IF(COUNTIF(N1677,"spare"),"","$."&amp;_xlfn.REGEXREPLACE(IF(X1677="",J1677,_xlfn.REGEXREPLACE(IF(_xlfn.REGEXTEST(J1677,"(Gen_Alm|Enbl|Ind)"),_xlfn.REGEXREPLACE(J1677,"E?\d_\d\d_",""),J1677),"_?Aft_Dck_Dck_Wnch_(SB|PS)_?","")),"\.","_"))</f>
        <v>$.Enbl_HMI_Ext</v>
      </c>
      <c r="AA1677" s="12">
        <v>1</v>
      </c>
      <c r="AB1677" s="6" t="s">
        <v>194</v>
      </c>
      <c r="AC1677" s="12">
        <v>1580</v>
      </c>
      <c r="AJ1677" s="80"/>
      <c r="AM1677" s="114" t="str">
        <f t="shared" si="525"/>
        <v/>
      </c>
      <c r="AN1677" s="80"/>
      <c r="AO1677" s="80"/>
      <c r="AP1677" s="80"/>
      <c r="AQ1677" s="80"/>
      <c r="AR1677" s="127"/>
      <c r="AS1677" s="80"/>
      <c r="AT1677" s="7"/>
      <c r="AU1677" s="7"/>
      <c r="AV1677" s="165"/>
      <c r="AW1677" s="126" t="str">
        <f t="shared" si="526"/>
        <v/>
      </c>
      <c r="AX1677" s="137"/>
      <c r="AY1677" s="147"/>
      <c r="AZ1677" s="167"/>
      <c r="BA1677" s="167"/>
      <c r="BB1677" s="147" t="str">
        <f t="shared" si="527"/>
        <v/>
      </c>
      <c r="BC1677" s="168"/>
      <c r="BD1677" s="165"/>
      <c r="BE1677" s="165"/>
      <c r="BF1677" s="165"/>
      <c r="BG1677" s="165"/>
      <c r="BH1677" s="165"/>
      <c r="BI1677" s="165"/>
      <c r="BJ1677" s="165"/>
      <c r="BK1677" s="165"/>
      <c r="BL1677" s="165"/>
      <c r="BM1677" s="165"/>
      <c r="BN1677" s="165"/>
      <c r="BO1677" s="165"/>
      <c r="BP1677" s="165"/>
      <c r="BQ1677" s="165"/>
      <c r="BS1677" s="6"/>
      <c r="BT1677" s="11"/>
      <c r="BU1677" s="6"/>
      <c r="BV1677" s="6"/>
    </row>
    <row r="1678" spans="1:74" ht="15.75" x14ac:dyDescent="0.25">
      <c r="A1678" s="52" t="s">
        <v>11912</v>
      </c>
      <c r="B1678" s="56"/>
      <c r="C1678" s="7" t="s">
        <v>111</v>
      </c>
      <c r="D1678" s="7" t="s">
        <v>11914</v>
      </c>
      <c r="E1678" s="7"/>
      <c r="F1678" s="64"/>
      <c r="G1678" s="6"/>
      <c r="H1678" s="6"/>
      <c r="I1678" s="10" t="s">
        <v>110</v>
      </c>
      <c r="J1678" s="11" t="s">
        <v>12701</v>
      </c>
      <c r="K1678" s="194" t="s">
        <v>510</v>
      </c>
      <c r="L1678" s="176"/>
      <c r="M1678" s="176">
        <v>1000</v>
      </c>
      <c r="N1678" s="80" t="s">
        <v>11916</v>
      </c>
      <c r="O1678" s="162"/>
      <c r="P1678" s="80" t="s">
        <v>12702</v>
      </c>
      <c r="Q1678" s="80"/>
      <c r="R1678" s="80"/>
      <c r="S1678" s="163"/>
      <c r="T1678" s="213"/>
      <c r="U1678" s="162"/>
      <c r="V1678" s="164"/>
      <c r="W1678" s="12" t="str">
        <f t="shared" si="523"/>
        <v>Mqtt1</v>
      </c>
      <c r="X1678" s="196" t="s">
        <v>12160</v>
      </c>
      <c r="Y1678" s="6" t="str">
        <f t="shared" si="524"/>
        <v>marpower/280000-hydraulic-sail/deck-winch-1130/ps</v>
      </c>
      <c r="Z1678" s="103" t="str">
        <f>IF(COUNTIF(N1678,"spare"),"","$."&amp;_xlfn.REGEXREPLACE(IF(X1678="",J1678,_xlfn.REGEXREPLACE(IF(_xlfn.REGEXTEST(J1678,"(Gen_Alm|Enbl|Ind)"),_xlfn.REGEXREPLACE(J1678,"E?\d_\d\d_",""),J1678),"_?Dck_Wnch_(SB|PS)","")),"\.","_"))</f>
        <v>$.Enbl_HMI_Ext_Main_Mst_Aft</v>
      </c>
      <c r="AA1678" s="12">
        <v>1</v>
      </c>
      <c r="AB1678" s="6" t="s">
        <v>194</v>
      </c>
      <c r="AC1678" s="12">
        <v>2100</v>
      </c>
      <c r="AJ1678" s="80"/>
      <c r="AM1678" s="114" t="str">
        <f t="shared" si="525"/>
        <v/>
      </c>
      <c r="AN1678" s="80"/>
      <c r="AO1678" s="80"/>
      <c r="AP1678" s="80"/>
      <c r="AQ1678" s="80"/>
      <c r="AR1678" s="127"/>
      <c r="AS1678" s="80"/>
      <c r="AT1678" s="7"/>
      <c r="AU1678" s="7"/>
      <c r="AV1678" s="165"/>
      <c r="AW1678" s="126" t="str">
        <f t="shared" si="526"/>
        <v/>
      </c>
      <c r="AX1678" s="137"/>
      <c r="AY1678" s="147"/>
      <c r="AZ1678" s="167"/>
      <c r="BA1678" s="167"/>
      <c r="BB1678" s="147" t="str">
        <f t="shared" si="527"/>
        <v/>
      </c>
      <c r="BC1678" s="168"/>
      <c r="BD1678" s="165"/>
      <c r="BE1678" s="165"/>
      <c r="BF1678" s="165"/>
      <c r="BG1678" s="165"/>
      <c r="BH1678" s="165"/>
      <c r="BI1678" s="165"/>
      <c r="BJ1678" s="165"/>
      <c r="BK1678" s="165"/>
      <c r="BL1678" s="165"/>
      <c r="BM1678" s="165"/>
      <c r="BN1678" s="165"/>
      <c r="BO1678" s="165"/>
      <c r="BP1678" s="165"/>
      <c r="BQ1678" s="165"/>
      <c r="BS1678" s="6"/>
      <c r="BT1678" s="11"/>
      <c r="BU1678" s="6"/>
      <c r="BV1678" s="6"/>
    </row>
    <row r="1679" spans="1:74" ht="15.75" x14ac:dyDescent="0.25">
      <c r="A1679" s="52" t="s">
        <v>11912</v>
      </c>
      <c r="B1679" s="56"/>
      <c r="C1679" s="7" t="s">
        <v>111</v>
      </c>
      <c r="D1679" s="7" t="s">
        <v>11914</v>
      </c>
      <c r="E1679" s="7"/>
      <c r="F1679" s="64"/>
      <c r="G1679" s="6"/>
      <c r="H1679" s="6"/>
      <c r="I1679" s="10" t="s">
        <v>110</v>
      </c>
      <c r="J1679" s="11" t="s">
        <v>12703</v>
      </c>
      <c r="K1679" s="194" t="s">
        <v>510</v>
      </c>
      <c r="L1679" s="176"/>
      <c r="M1679" s="176">
        <v>1000</v>
      </c>
      <c r="N1679" s="80" t="s">
        <v>11916</v>
      </c>
      <c r="O1679" s="162"/>
      <c r="P1679" s="80" t="s">
        <v>12704</v>
      </c>
      <c r="Q1679" s="80"/>
      <c r="R1679" s="80"/>
      <c r="S1679" s="163"/>
      <c r="T1679" s="213"/>
      <c r="U1679" s="162"/>
      <c r="V1679" s="164"/>
      <c r="W1679" s="12" t="str">
        <f t="shared" si="523"/>
        <v>Mqtt1</v>
      </c>
      <c r="X1679" s="196" t="s">
        <v>12424</v>
      </c>
      <c r="Y1679" s="6" t="str">
        <f t="shared" si="524"/>
        <v>marpower/280000-hydraulic-sail/deck-winch-1145/ps</v>
      </c>
      <c r="Z1679" s="103" t="str">
        <f>IF(COUNTIF(N1679,"spare"),"","$."&amp;_xlfn.REGEXREPLACE(IF(X1679="",J1679,_xlfn.REGEXREPLACE(IF(_xlfn.REGEXTEST(J1679,"(Gen_Alm|Enbl|Ind)"),_xlfn.REGEXREPLACE(J1679,"E?\d_\d\d_",""),J1679),"_?Prim_Dck_Wnch_(SB|PS)_?","")),"\.","_"))</f>
        <v>$.Enbl_HMI_Ext</v>
      </c>
      <c r="AA1679" s="12">
        <v>1</v>
      </c>
      <c r="AB1679" s="6" t="s">
        <v>194</v>
      </c>
      <c r="AC1679" s="12">
        <v>2120</v>
      </c>
      <c r="AJ1679" s="80"/>
      <c r="AM1679" s="114" t="str">
        <f t="shared" si="525"/>
        <v/>
      </c>
      <c r="AN1679" s="80"/>
      <c r="AO1679" s="80"/>
      <c r="AP1679" s="80"/>
      <c r="AQ1679" s="80"/>
      <c r="AR1679" s="127"/>
      <c r="AS1679" s="80"/>
      <c r="AT1679" s="7"/>
      <c r="AU1679" s="7"/>
      <c r="AV1679" s="165"/>
      <c r="AW1679" s="126" t="str">
        <f t="shared" si="526"/>
        <v/>
      </c>
      <c r="AX1679" s="137"/>
      <c r="AY1679" s="147"/>
      <c r="AZ1679" s="167"/>
      <c r="BA1679" s="167"/>
      <c r="BB1679" s="147" t="str">
        <f t="shared" si="527"/>
        <v/>
      </c>
      <c r="BC1679" s="168"/>
      <c r="BD1679" s="165"/>
      <c r="BE1679" s="165"/>
      <c r="BF1679" s="165"/>
      <c r="BG1679" s="165"/>
      <c r="BH1679" s="165"/>
      <c r="BI1679" s="165"/>
      <c r="BJ1679" s="165"/>
      <c r="BK1679" s="165"/>
      <c r="BL1679" s="165"/>
      <c r="BM1679" s="165"/>
      <c r="BN1679" s="165"/>
      <c r="BO1679" s="165"/>
      <c r="BP1679" s="165"/>
      <c r="BQ1679" s="165"/>
      <c r="BS1679" s="6"/>
      <c r="BT1679" s="11"/>
      <c r="BU1679" s="6"/>
      <c r="BV1679" s="6"/>
    </row>
    <row r="1680" spans="1:74" ht="15.75" x14ac:dyDescent="0.25">
      <c r="A1680" s="52" t="s">
        <v>11912</v>
      </c>
      <c r="B1680" s="56"/>
      <c r="C1680" s="7" t="s">
        <v>111</v>
      </c>
      <c r="D1680" s="7" t="s">
        <v>11914</v>
      </c>
      <c r="E1680" s="7"/>
      <c r="F1680" s="64"/>
      <c r="G1680" s="6"/>
      <c r="H1680" s="6"/>
      <c r="I1680" s="10" t="s">
        <v>110</v>
      </c>
      <c r="J1680" s="11" t="s">
        <v>12705</v>
      </c>
      <c r="K1680" s="194" t="s">
        <v>510</v>
      </c>
      <c r="L1680" s="176"/>
      <c r="M1680" s="176">
        <v>1000</v>
      </c>
      <c r="N1680" s="80" t="s">
        <v>11916</v>
      </c>
      <c r="O1680" s="162"/>
      <c r="P1680" s="80" t="s">
        <v>12706</v>
      </c>
      <c r="Q1680" s="80"/>
      <c r="R1680" s="80"/>
      <c r="S1680" s="163"/>
      <c r="T1680" s="213"/>
      <c r="U1680" s="162"/>
      <c r="V1680" s="164"/>
      <c r="W1680" s="12" t="str">
        <f t="shared" si="523"/>
        <v>Mqtt1</v>
      </c>
      <c r="X1680" s="196" t="s">
        <v>12499</v>
      </c>
      <c r="Y1680" s="6" t="str">
        <f t="shared" si="524"/>
        <v>marpower/280000-hydraulic-sail/remote</v>
      </c>
      <c r="Z1680" s="103" t="str">
        <f t="shared" ref="Z1680:Z1689" si="528">IF(COUNTIF(N1680,"spare"),"","$."&amp;_xlfn.REGEXREPLACE(IF(X1680="",J1680,_xlfn.REGEXREPLACE(_xlfn.REGEXREPLACE(J1680,"(_(E|e)xt)?",""),"Rem_","")),"\.","_"))</f>
        <v>$.Button_Maintenance_Wirel_Enbl</v>
      </c>
      <c r="AA1680" s="12">
        <v>1</v>
      </c>
      <c r="AB1680" s="6" t="s">
        <v>194</v>
      </c>
      <c r="AC1680" s="12">
        <v>3030</v>
      </c>
      <c r="AJ1680" s="80"/>
      <c r="AM1680" s="114" t="str">
        <f t="shared" si="525"/>
        <v/>
      </c>
      <c r="AN1680" s="80"/>
      <c r="AO1680" s="80"/>
      <c r="AP1680" s="80"/>
      <c r="AQ1680" s="80"/>
      <c r="AR1680" s="127"/>
      <c r="AS1680" s="80"/>
      <c r="AT1680" s="7"/>
      <c r="AU1680" s="7"/>
      <c r="AV1680" s="165"/>
      <c r="AW1680" s="126" t="str">
        <f t="shared" si="526"/>
        <v/>
      </c>
      <c r="AX1680" s="137"/>
      <c r="AY1680" s="147"/>
      <c r="AZ1680" s="167"/>
      <c r="BA1680" s="167"/>
      <c r="BB1680" s="147" t="str">
        <f t="shared" si="527"/>
        <v/>
      </c>
      <c r="BC1680" s="168"/>
      <c r="BD1680" s="165"/>
      <c r="BE1680" s="165"/>
      <c r="BF1680" s="165"/>
      <c r="BG1680" s="165"/>
      <c r="BH1680" s="165"/>
      <c r="BI1680" s="165"/>
      <c r="BJ1680" s="165"/>
      <c r="BK1680" s="165"/>
      <c r="BL1680" s="165"/>
      <c r="BM1680" s="165"/>
      <c r="BN1680" s="165"/>
      <c r="BO1680" s="165"/>
      <c r="BP1680" s="165"/>
      <c r="BQ1680" s="165"/>
      <c r="BS1680" s="6"/>
      <c r="BT1680" s="11"/>
      <c r="BU1680" s="6"/>
      <c r="BV1680" s="6"/>
    </row>
    <row r="1681" spans="1:74" ht="15.75" x14ac:dyDescent="0.25">
      <c r="A1681" s="52" t="s">
        <v>11912</v>
      </c>
      <c r="B1681" s="56"/>
      <c r="C1681" s="7" t="s">
        <v>111</v>
      </c>
      <c r="D1681" s="7" t="s">
        <v>11914</v>
      </c>
      <c r="E1681" s="7"/>
      <c r="F1681" s="64"/>
      <c r="G1681" s="6"/>
      <c r="H1681" s="6"/>
      <c r="I1681" s="10" t="s">
        <v>110</v>
      </c>
      <c r="J1681" s="11" t="s">
        <v>12707</v>
      </c>
      <c r="K1681" s="194" t="s">
        <v>510</v>
      </c>
      <c r="L1681" s="176"/>
      <c r="M1681" s="176">
        <v>1000</v>
      </c>
      <c r="N1681" s="80" t="s">
        <v>11916</v>
      </c>
      <c r="O1681" s="162"/>
      <c r="P1681" s="80" t="s">
        <v>12708</v>
      </c>
      <c r="Q1681" s="80"/>
      <c r="R1681" s="80"/>
      <c r="S1681" s="163"/>
      <c r="T1681" s="213"/>
      <c r="U1681" s="162"/>
      <c r="V1681" s="164"/>
      <c r="W1681" s="12" t="str">
        <f t="shared" si="523"/>
        <v>Mqtt1</v>
      </c>
      <c r="X1681" s="196" t="s">
        <v>12499</v>
      </c>
      <c r="Y1681" s="6" t="str">
        <f t="shared" si="524"/>
        <v>marpower/280000-hydraulic-sail/remote</v>
      </c>
      <c r="Z1681" s="103" t="str">
        <f t="shared" si="528"/>
        <v>$.Button_Head_sail_Wirel_Enbl</v>
      </c>
      <c r="AA1681" s="12">
        <v>1</v>
      </c>
      <c r="AB1681" s="6" t="s">
        <v>194</v>
      </c>
      <c r="AC1681" s="12">
        <v>3031</v>
      </c>
      <c r="AJ1681" s="80"/>
      <c r="AM1681" s="114" t="str">
        <f t="shared" si="525"/>
        <v/>
      </c>
      <c r="AN1681" s="80"/>
      <c r="AO1681" s="80"/>
      <c r="AP1681" s="80"/>
      <c r="AQ1681" s="80"/>
      <c r="AR1681" s="127"/>
      <c r="AS1681" s="80"/>
      <c r="AT1681" s="7"/>
      <c r="AU1681" s="7"/>
      <c r="AV1681" s="165"/>
      <c r="AW1681" s="126" t="str">
        <f t="shared" si="526"/>
        <v/>
      </c>
      <c r="AX1681" s="137"/>
      <c r="AY1681" s="147"/>
      <c r="AZ1681" s="167"/>
      <c r="BA1681" s="167"/>
      <c r="BB1681" s="147" t="str">
        <f t="shared" si="527"/>
        <v/>
      </c>
      <c r="BC1681" s="168"/>
      <c r="BD1681" s="165"/>
      <c r="BE1681" s="165"/>
      <c r="BF1681" s="165"/>
      <c r="BG1681" s="165"/>
      <c r="BH1681" s="165"/>
      <c r="BI1681" s="165"/>
      <c r="BJ1681" s="165"/>
      <c r="BK1681" s="165"/>
      <c r="BL1681" s="165"/>
      <c r="BM1681" s="165"/>
      <c r="BN1681" s="165"/>
      <c r="BO1681" s="165"/>
      <c r="BP1681" s="165"/>
      <c r="BQ1681" s="165"/>
      <c r="BS1681" s="6"/>
      <c r="BT1681" s="11"/>
      <c r="BU1681" s="6"/>
      <c r="BV1681" s="6"/>
    </row>
    <row r="1682" spans="1:74" ht="15.75" x14ac:dyDescent="0.25">
      <c r="A1682" s="52" t="s">
        <v>11912</v>
      </c>
      <c r="B1682" s="56"/>
      <c r="C1682" s="7" t="s">
        <v>111</v>
      </c>
      <c r="D1682" s="7" t="s">
        <v>11914</v>
      </c>
      <c r="E1682" s="7"/>
      <c r="F1682" s="64"/>
      <c r="G1682" s="6"/>
      <c r="H1682" s="6"/>
      <c r="I1682" s="10" t="s">
        <v>110</v>
      </c>
      <c r="J1682" s="11" t="s">
        <v>12709</v>
      </c>
      <c r="K1682" s="194" t="s">
        <v>510</v>
      </c>
      <c r="L1682" s="176"/>
      <c r="M1682" s="176">
        <v>1000</v>
      </c>
      <c r="N1682" s="80" t="s">
        <v>11916</v>
      </c>
      <c r="O1682" s="162"/>
      <c r="P1682" s="80" t="s">
        <v>12710</v>
      </c>
      <c r="Q1682" s="80"/>
      <c r="R1682" s="80"/>
      <c r="S1682" s="163"/>
      <c r="T1682" s="213"/>
      <c r="U1682" s="162"/>
      <c r="V1682" s="164"/>
      <c r="W1682" s="12" t="str">
        <f t="shared" si="523"/>
        <v>Mqtt1</v>
      </c>
      <c r="X1682" s="196" t="s">
        <v>12499</v>
      </c>
      <c r="Y1682" s="6" t="str">
        <f t="shared" si="524"/>
        <v>marpower/280000-hydraulic-sail/remote</v>
      </c>
      <c r="Z1682" s="103" t="str">
        <f t="shared" si="528"/>
        <v>$.Button_Main_sail_Wirel_Enbl</v>
      </c>
      <c r="AA1682" s="12">
        <v>1</v>
      </c>
      <c r="AB1682" s="6" t="s">
        <v>194</v>
      </c>
      <c r="AC1682" s="12">
        <v>3032</v>
      </c>
      <c r="AJ1682" s="80"/>
      <c r="AM1682" s="114" t="str">
        <f t="shared" si="525"/>
        <v/>
      </c>
      <c r="AN1682" s="80"/>
      <c r="AO1682" s="80"/>
      <c r="AP1682" s="80"/>
      <c r="AQ1682" s="80"/>
      <c r="AR1682" s="127"/>
      <c r="AS1682" s="80"/>
      <c r="AT1682" s="7"/>
      <c r="AU1682" s="7"/>
      <c r="AV1682" s="165"/>
      <c r="AW1682" s="126" t="str">
        <f t="shared" si="526"/>
        <v/>
      </c>
      <c r="AX1682" s="137"/>
      <c r="AY1682" s="147"/>
      <c r="AZ1682" s="167"/>
      <c r="BA1682" s="167"/>
      <c r="BB1682" s="147" t="str">
        <f t="shared" si="527"/>
        <v/>
      </c>
      <c r="BC1682" s="168"/>
      <c r="BD1682" s="165"/>
      <c r="BE1682" s="165"/>
      <c r="BF1682" s="165"/>
      <c r="BG1682" s="165"/>
      <c r="BH1682" s="165"/>
      <c r="BI1682" s="165"/>
      <c r="BJ1682" s="165"/>
      <c r="BK1682" s="165"/>
      <c r="BL1682" s="165"/>
      <c r="BM1682" s="165"/>
      <c r="BN1682" s="165"/>
      <c r="BO1682" s="165"/>
      <c r="BP1682" s="165"/>
      <c r="BQ1682" s="165"/>
      <c r="BS1682" s="6"/>
      <c r="BT1682" s="11"/>
      <c r="BU1682" s="6"/>
      <c r="BV1682" s="6"/>
    </row>
    <row r="1683" spans="1:74" ht="15.75" x14ac:dyDescent="0.25">
      <c r="A1683" s="52" t="s">
        <v>11912</v>
      </c>
      <c r="B1683" s="56"/>
      <c r="C1683" s="7" t="s">
        <v>111</v>
      </c>
      <c r="D1683" s="7" t="s">
        <v>11914</v>
      </c>
      <c r="E1683" s="7"/>
      <c r="F1683" s="64"/>
      <c r="G1683" s="6"/>
      <c r="H1683" s="6"/>
      <c r="I1683" s="10" t="s">
        <v>110</v>
      </c>
      <c r="J1683" s="11" t="s">
        <v>12711</v>
      </c>
      <c r="K1683" s="194" t="s">
        <v>510</v>
      </c>
      <c r="L1683" s="176"/>
      <c r="M1683" s="176">
        <v>1000</v>
      </c>
      <c r="N1683" s="80" t="s">
        <v>11916</v>
      </c>
      <c r="O1683" s="162"/>
      <c r="P1683" s="80" t="s">
        <v>12712</v>
      </c>
      <c r="Q1683" s="80"/>
      <c r="R1683" s="80"/>
      <c r="S1683" s="163"/>
      <c r="T1683" s="213"/>
      <c r="U1683" s="162"/>
      <c r="V1683" s="164"/>
      <c r="W1683" s="12" t="str">
        <f t="shared" si="523"/>
        <v>Mqtt1</v>
      </c>
      <c r="X1683" s="196" t="s">
        <v>12499</v>
      </c>
      <c r="Y1683" s="6" t="str">
        <f t="shared" si="524"/>
        <v>marpower/280000-hydraulic-sail/remote</v>
      </c>
      <c r="Z1683" s="103" t="str">
        <f t="shared" si="528"/>
        <v>$.Button_Miz_sail_Wirel_eneble</v>
      </c>
      <c r="AA1683" s="12">
        <v>1</v>
      </c>
      <c r="AB1683" s="6" t="s">
        <v>194</v>
      </c>
      <c r="AC1683" s="12">
        <v>3033</v>
      </c>
      <c r="AJ1683" s="80"/>
      <c r="AM1683" s="114" t="str">
        <f t="shared" si="525"/>
        <v/>
      </c>
      <c r="AN1683" s="80"/>
      <c r="AO1683" s="80"/>
      <c r="AP1683" s="80"/>
      <c r="AQ1683" s="80"/>
      <c r="AR1683" s="127"/>
      <c r="AS1683" s="80"/>
      <c r="AT1683" s="7"/>
      <c r="AU1683" s="7"/>
      <c r="AV1683" s="165"/>
      <c r="AW1683" s="126" t="str">
        <f t="shared" si="526"/>
        <v/>
      </c>
      <c r="AX1683" s="137"/>
      <c r="AY1683" s="147"/>
      <c r="AZ1683" s="167"/>
      <c r="BA1683" s="167"/>
      <c r="BB1683" s="147" t="str">
        <f t="shared" si="527"/>
        <v/>
      </c>
      <c r="BC1683" s="168"/>
      <c r="BD1683" s="165"/>
      <c r="BE1683" s="165"/>
      <c r="BF1683" s="165"/>
      <c r="BG1683" s="165"/>
      <c r="BH1683" s="165"/>
      <c r="BI1683" s="165"/>
      <c r="BJ1683" s="165"/>
      <c r="BK1683" s="165"/>
      <c r="BL1683" s="165"/>
      <c r="BM1683" s="165"/>
      <c r="BN1683" s="165"/>
      <c r="BO1683" s="165"/>
      <c r="BP1683" s="165"/>
      <c r="BQ1683" s="165"/>
      <c r="BS1683" s="6"/>
      <c r="BT1683" s="11"/>
      <c r="BU1683" s="6"/>
      <c r="BV1683" s="6"/>
    </row>
    <row r="1684" spans="1:74" ht="15.75" x14ac:dyDescent="0.25">
      <c r="A1684" s="52" t="s">
        <v>11912</v>
      </c>
      <c r="B1684" s="56"/>
      <c r="C1684" s="7" t="s">
        <v>111</v>
      </c>
      <c r="D1684" s="7" t="s">
        <v>11914</v>
      </c>
      <c r="E1684" s="7"/>
      <c r="F1684" s="64"/>
      <c r="G1684" s="6"/>
      <c r="H1684" s="6"/>
      <c r="I1684" s="10" t="s">
        <v>110</v>
      </c>
      <c r="J1684" s="11" t="s">
        <v>12713</v>
      </c>
      <c r="K1684" s="194" t="s">
        <v>510</v>
      </c>
      <c r="L1684" s="176"/>
      <c r="M1684" s="176">
        <v>1000</v>
      </c>
      <c r="N1684" s="80" t="s">
        <v>11916</v>
      </c>
      <c r="O1684" s="162"/>
      <c r="P1684" s="80" t="s">
        <v>12714</v>
      </c>
      <c r="Q1684" s="80"/>
      <c r="R1684" s="80"/>
      <c r="S1684" s="163"/>
      <c r="T1684" s="213"/>
      <c r="U1684" s="162"/>
      <c r="V1684" s="164"/>
      <c r="W1684" s="12" t="str">
        <f t="shared" si="523"/>
        <v>Mqtt1</v>
      </c>
      <c r="X1684" s="196" t="s">
        <v>12499</v>
      </c>
      <c r="Y1684" s="6" t="str">
        <f t="shared" si="524"/>
        <v>marpower/280000-hydraulic-sail/remote</v>
      </c>
      <c r="Z1684" s="103" t="str">
        <f t="shared" si="528"/>
        <v>$.Button_Sail_Stor_Drum_Wirel_eneble</v>
      </c>
      <c r="AA1684" s="12">
        <v>1</v>
      </c>
      <c r="AB1684" s="6" t="s">
        <v>194</v>
      </c>
      <c r="AC1684" s="12">
        <v>3035</v>
      </c>
      <c r="AJ1684" s="80"/>
      <c r="AM1684" s="114" t="str">
        <f t="shared" si="525"/>
        <v/>
      </c>
      <c r="AN1684" s="80"/>
      <c r="AO1684" s="80"/>
      <c r="AP1684" s="80"/>
      <c r="AQ1684" s="80"/>
      <c r="AR1684" s="127"/>
      <c r="AS1684" s="80"/>
      <c r="AT1684" s="7"/>
      <c r="AU1684" s="7"/>
      <c r="AV1684" s="165"/>
      <c r="AW1684" s="126" t="str">
        <f t="shared" si="526"/>
        <v/>
      </c>
      <c r="AX1684" s="137"/>
      <c r="AY1684" s="147"/>
      <c r="AZ1684" s="167"/>
      <c r="BA1684" s="167"/>
      <c r="BB1684" s="147" t="str">
        <f t="shared" si="527"/>
        <v/>
      </c>
      <c r="BC1684" s="168"/>
      <c r="BD1684" s="165"/>
      <c r="BE1684" s="165"/>
      <c r="BF1684" s="165"/>
      <c r="BG1684" s="165"/>
      <c r="BH1684" s="165"/>
      <c r="BI1684" s="165"/>
      <c r="BJ1684" s="165"/>
      <c r="BK1684" s="165"/>
      <c r="BL1684" s="165"/>
      <c r="BM1684" s="165"/>
      <c r="BN1684" s="165"/>
      <c r="BO1684" s="165"/>
      <c r="BP1684" s="165"/>
      <c r="BQ1684" s="165"/>
      <c r="BS1684" s="6"/>
      <c r="BT1684" s="11"/>
      <c r="BU1684" s="6"/>
      <c r="BV1684" s="6"/>
    </row>
    <row r="1685" spans="1:74" ht="15.75" x14ac:dyDescent="0.25">
      <c r="A1685" s="52" t="s">
        <v>11912</v>
      </c>
      <c r="B1685" s="56"/>
      <c r="C1685" s="7" t="s">
        <v>111</v>
      </c>
      <c r="D1685" s="7" t="s">
        <v>11914</v>
      </c>
      <c r="E1685" s="7"/>
      <c r="F1685" s="64"/>
      <c r="G1685" s="6"/>
      <c r="H1685" s="6"/>
      <c r="I1685" s="10" t="s">
        <v>110</v>
      </c>
      <c r="J1685" s="11" t="s">
        <v>12715</v>
      </c>
      <c r="K1685" s="194" t="s">
        <v>510</v>
      </c>
      <c r="L1685" s="176"/>
      <c r="M1685" s="176">
        <v>1000</v>
      </c>
      <c r="N1685" s="80" t="s">
        <v>11916</v>
      </c>
      <c r="O1685" s="162"/>
      <c r="P1685" s="80" t="s">
        <v>12716</v>
      </c>
      <c r="Q1685" s="80"/>
      <c r="R1685" s="80"/>
      <c r="S1685" s="163"/>
      <c r="T1685" s="213"/>
      <c r="U1685" s="162"/>
      <c r="V1685" s="164"/>
      <c r="W1685" s="12" t="str">
        <f t="shared" si="523"/>
        <v>Mqtt1</v>
      </c>
      <c r="X1685" s="196" t="s">
        <v>12499</v>
      </c>
      <c r="Y1685" s="6" t="str">
        <f t="shared" si="524"/>
        <v>marpower/280000-hydraulic-sail/remote</v>
      </c>
      <c r="Z1685" s="103" t="str">
        <f t="shared" si="528"/>
        <v>$.Button_Anch_Wirel_eneble</v>
      </c>
      <c r="AA1685" s="12">
        <v>1</v>
      </c>
      <c r="AB1685" s="6" t="s">
        <v>194</v>
      </c>
      <c r="AC1685" s="12">
        <v>3038</v>
      </c>
      <c r="AJ1685" s="80"/>
      <c r="AM1685" s="114" t="str">
        <f t="shared" si="525"/>
        <v/>
      </c>
      <c r="AN1685" s="80"/>
      <c r="AO1685" s="80"/>
      <c r="AP1685" s="80"/>
      <c r="AQ1685" s="80"/>
      <c r="AR1685" s="127"/>
      <c r="AS1685" s="80"/>
      <c r="AT1685" s="7"/>
      <c r="AU1685" s="7"/>
      <c r="AV1685" s="165"/>
      <c r="AW1685" s="126" t="str">
        <f t="shared" si="526"/>
        <v/>
      </c>
      <c r="AX1685" s="137"/>
      <c r="AY1685" s="147"/>
      <c r="AZ1685" s="167"/>
      <c r="BA1685" s="167"/>
      <c r="BB1685" s="147" t="str">
        <f t="shared" si="527"/>
        <v/>
      </c>
      <c r="BC1685" s="168"/>
      <c r="BD1685" s="165"/>
      <c r="BE1685" s="165"/>
      <c r="BF1685" s="165"/>
      <c r="BG1685" s="165"/>
      <c r="BH1685" s="165"/>
      <c r="BI1685" s="165"/>
      <c r="BJ1685" s="165"/>
      <c r="BK1685" s="165"/>
      <c r="BL1685" s="165"/>
      <c r="BM1685" s="165"/>
      <c r="BN1685" s="165"/>
      <c r="BO1685" s="165"/>
      <c r="BP1685" s="165"/>
      <c r="BQ1685" s="165"/>
      <c r="BS1685" s="6"/>
      <c r="BT1685" s="11"/>
      <c r="BU1685" s="6"/>
      <c r="BV1685" s="6"/>
    </row>
    <row r="1686" spans="1:74" ht="15.75" x14ac:dyDescent="0.25">
      <c r="A1686" s="52" t="s">
        <v>11912</v>
      </c>
      <c r="B1686" s="56"/>
      <c r="C1686" s="7" t="s">
        <v>111</v>
      </c>
      <c r="D1686" s="7" t="s">
        <v>11914</v>
      </c>
      <c r="E1686" s="7"/>
      <c r="F1686" s="64"/>
      <c r="G1686" s="6"/>
      <c r="H1686" s="6"/>
      <c r="I1686" s="10" t="s">
        <v>110</v>
      </c>
      <c r="J1686" s="11" t="s">
        <v>12717</v>
      </c>
      <c r="K1686" s="194" t="s">
        <v>510</v>
      </c>
      <c r="L1686" s="176"/>
      <c r="M1686" s="176">
        <v>1000</v>
      </c>
      <c r="N1686" s="80" t="s">
        <v>11916</v>
      </c>
      <c r="O1686" s="162"/>
      <c r="P1686" s="80" t="s">
        <v>12718</v>
      </c>
      <c r="Q1686" s="80"/>
      <c r="R1686" s="80"/>
      <c r="S1686" s="163"/>
      <c r="T1686" s="213"/>
      <c r="U1686" s="162"/>
      <c r="V1686" s="164"/>
      <c r="W1686" s="12" t="str">
        <f t="shared" si="523"/>
        <v>Mqtt1</v>
      </c>
      <c r="X1686" s="196" t="s">
        <v>12499</v>
      </c>
      <c r="Y1686" s="6" t="str">
        <f t="shared" si="524"/>
        <v>marpower/280000-hydraulic-sail/remote</v>
      </c>
      <c r="Z1686" s="103" t="str">
        <f t="shared" si="528"/>
        <v>$.Button_Crows_nest_Wirel_eneble</v>
      </c>
      <c r="AA1686" s="12">
        <v>1</v>
      </c>
      <c r="AB1686" s="6" t="s">
        <v>194</v>
      </c>
      <c r="AC1686" s="12">
        <v>3039</v>
      </c>
      <c r="AJ1686" s="80"/>
      <c r="AM1686" s="114" t="str">
        <f t="shared" si="525"/>
        <v/>
      </c>
      <c r="AN1686" s="80"/>
      <c r="AO1686" s="80"/>
      <c r="AP1686" s="80"/>
      <c r="AQ1686" s="80"/>
      <c r="AR1686" s="127"/>
      <c r="AS1686" s="80"/>
      <c r="AT1686" s="7"/>
      <c r="AU1686" s="7"/>
      <c r="AV1686" s="165"/>
      <c r="AW1686" s="126" t="str">
        <f t="shared" si="526"/>
        <v/>
      </c>
      <c r="AX1686" s="137"/>
      <c r="AY1686" s="147"/>
      <c r="AZ1686" s="167"/>
      <c r="BA1686" s="167"/>
      <c r="BB1686" s="147" t="str">
        <f t="shared" si="527"/>
        <v/>
      </c>
      <c r="BC1686" s="168"/>
      <c r="BD1686" s="165"/>
      <c r="BE1686" s="165"/>
      <c r="BF1686" s="165"/>
      <c r="BG1686" s="165"/>
      <c r="BH1686" s="165"/>
      <c r="BI1686" s="165"/>
      <c r="BJ1686" s="165"/>
      <c r="BK1686" s="165"/>
      <c r="BL1686" s="165"/>
      <c r="BM1686" s="165"/>
      <c r="BN1686" s="165"/>
      <c r="BO1686" s="165"/>
      <c r="BP1686" s="165"/>
      <c r="BQ1686" s="165"/>
      <c r="BS1686" s="6"/>
      <c r="BT1686" s="11"/>
      <c r="BU1686" s="6"/>
      <c r="BV1686" s="6"/>
    </row>
    <row r="1687" spans="1:74" ht="15.75" x14ac:dyDescent="0.25">
      <c r="A1687" s="52" t="s">
        <v>11912</v>
      </c>
      <c r="B1687" s="56"/>
      <c r="C1687" s="7" t="s">
        <v>111</v>
      </c>
      <c r="D1687" s="7" t="s">
        <v>11914</v>
      </c>
      <c r="E1687" s="7"/>
      <c r="F1687" s="64"/>
      <c r="G1687" s="6"/>
      <c r="H1687" s="6"/>
      <c r="I1687" s="10" t="s">
        <v>110</v>
      </c>
      <c r="J1687" s="11" t="s">
        <v>12719</v>
      </c>
      <c r="K1687" s="194" t="s">
        <v>510</v>
      </c>
      <c r="L1687" s="176"/>
      <c r="M1687" s="176">
        <v>1000</v>
      </c>
      <c r="N1687" s="80" t="s">
        <v>11916</v>
      </c>
      <c r="O1687" s="162"/>
      <c r="P1687" s="80" t="s">
        <v>12720</v>
      </c>
      <c r="Q1687" s="80"/>
      <c r="R1687" s="80"/>
      <c r="S1687" s="163"/>
      <c r="T1687" s="213"/>
      <c r="U1687" s="162"/>
      <c r="V1687" s="164"/>
      <c r="W1687" s="12" t="str">
        <f t="shared" si="523"/>
        <v>Mqtt1</v>
      </c>
      <c r="X1687" s="196" t="s">
        <v>12499</v>
      </c>
      <c r="Y1687" s="6" t="str">
        <f t="shared" si="524"/>
        <v>marpower/280000-hydraulic-sail/remote</v>
      </c>
      <c r="Z1687" s="103" t="str">
        <f t="shared" si="528"/>
        <v>$.Button_Spare_1_sail_Wirel_Enbl</v>
      </c>
      <c r="AA1687" s="12">
        <v>1</v>
      </c>
      <c r="AB1687" s="6" t="s">
        <v>194</v>
      </c>
      <c r="AC1687" s="12">
        <v>3040</v>
      </c>
      <c r="AJ1687" s="80"/>
      <c r="AM1687" s="114" t="str">
        <f t="shared" si="525"/>
        <v/>
      </c>
      <c r="AN1687" s="80"/>
      <c r="AO1687" s="80"/>
      <c r="AP1687" s="80"/>
      <c r="AQ1687" s="80"/>
      <c r="AR1687" s="127"/>
      <c r="AS1687" s="80"/>
      <c r="AT1687" s="7"/>
      <c r="AU1687" s="7"/>
      <c r="AV1687" s="165"/>
      <c r="AW1687" s="126" t="str">
        <f t="shared" si="526"/>
        <v/>
      </c>
      <c r="AX1687" s="137"/>
      <c r="AY1687" s="147"/>
      <c r="AZ1687" s="167"/>
      <c r="BA1687" s="167"/>
      <c r="BB1687" s="147" t="str">
        <f t="shared" si="527"/>
        <v/>
      </c>
      <c r="BC1687" s="168"/>
      <c r="BD1687" s="165"/>
      <c r="BE1687" s="165"/>
      <c r="BF1687" s="165"/>
      <c r="BG1687" s="165"/>
      <c r="BH1687" s="165"/>
      <c r="BI1687" s="165"/>
      <c r="BJ1687" s="165"/>
      <c r="BK1687" s="165"/>
      <c r="BL1687" s="165"/>
      <c r="BM1687" s="165"/>
      <c r="BN1687" s="165"/>
      <c r="BO1687" s="165"/>
      <c r="BP1687" s="165"/>
      <c r="BQ1687" s="165"/>
      <c r="BS1687" s="6"/>
      <c r="BT1687" s="11"/>
      <c r="BU1687" s="6"/>
      <c r="BV1687" s="6"/>
    </row>
    <row r="1688" spans="1:74" ht="15.75" x14ac:dyDescent="0.25">
      <c r="A1688" s="52" t="s">
        <v>11912</v>
      </c>
      <c r="B1688" s="56"/>
      <c r="C1688" s="7" t="s">
        <v>111</v>
      </c>
      <c r="D1688" s="7" t="s">
        <v>11914</v>
      </c>
      <c r="E1688" s="7"/>
      <c r="F1688" s="64"/>
      <c r="G1688" s="6"/>
      <c r="H1688" s="6"/>
      <c r="I1688" s="10" t="s">
        <v>110</v>
      </c>
      <c r="J1688" s="11" t="s">
        <v>12721</v>
      </c>
      <c r="K1688" s="194" t="s">
        <v>510</v>
      </c>
      <c r="L1688" s="176"/>
      <c r="M1688" s="176">
        <v>1000</v>
      </c>
      <c r="N1688" s="80" t="s">
        <v>11916</v>
      </c>
      <c r="O1688" s="162"/>
      <c r="P1688" s="80" t="s">
        <v>12722</v>
      </c>
      <c r="Q1688" s="80"/>
      <c r="R1688" s="80"/>
      <c r="S1688" s="163"/>
      <c r="T1688" s="213"/>
      <c r="U1688" s="162"/>
      <c r="V1688" s="164"/>
      <c r="W1688" s="12" t="str">
        <f t="shared" si="523"/>
        <v>Mqtt1</v>
      </c>
      <c r="X1688" s="196" t="s">
        <v>12499</v>
      </c>
      <c r="Y1688" s="6" t="str">
        <f t="shared" si="524"/>
        <v>marpower/280000-hydraulic-sail/remote</v>
      </c>
      <c r="Z1688" s="103" t="str">
        <f t="shared" si="528"/>
        <v>$.Button_Spare_2_sail_Wirel_Enbl</v>
      </c>
      <c r="AA1688" s="12">
        <v>1</v>
      </c>
      <c r="AB1688" s="6" t="s">
        <v>194</v>
      </c>
      <c r="AC1688" s="12">
        <v>3041</v>
      </c>
      <c r="AJ1688" s="80"/>
      <c r="AM1688" s="114" t="str">
        <f t="shared" si="525"/>
        <v/>
      </c>
      <c r="AN1688" s="80"/>
      <c r="AO1688" s="80"/>
      <c r="AP1688" s="80"/>
      <c r="AQ1688" s="80"/>
      <c r="AR1688" s="127"/>
      <c r="AS1688" s="80"/>
      <c r="AT1688" s="7"/>
      <c r="AU1688" s="7"/>
      <c r="AV1688" s="165"/>
      <c r="AW1688" s="126" t="str">
        <f t="shared" si="526"/>
        <v/>
      </c>
      <c r="AX1688" s="137"/>
      <c r="AY1688" s="147"/>
      <c r="AZ1688" s="167"/>
      <c r="BA1688" s="167"/>
      <c r="BB1688" s="147" t="str">
        <f t="shared" si="527"/>
        <v/>
      </c>
      <c r="BC1688" s="168"/>
      <c r="BD1688" s="165"/>
      <c r="BE1688" s="165"/>
      <c r="BF1688" s="165"/>
      <c r="BG1688" s="165"/>
      <c r="BH1688" s="165"/>
      <c r="BI1688" s="165"/>
      <c r="BJ1688" s="165"/>
      <c r="BK1688" s="165"/>
      <c r="BL1688" s="165"/>
      <c r="BM1688" s="165"/>
      <c r="BN1688" s="165"/>
      <c r="BO1688" s="165"/>
      <c r="BP1688" s="165"/>
      <c r="BQ1688" s="165"/>
      <c r="BS1688" s="6"/>
      <c r="BT1688" s="11"/>
      <c r="BU1688" s="6"/>
      <c r="BV1688" s="6"/>
    </row>
    <row r="1689" spans="1:74" ht="15.75" x14ac:dyDescent="0.25">
      <c r="A1689" s="52" t="s">
        <v>11912</v>
      </c>
      <c r="B1689" s="56"/>
      <c r="C1689" s="7" t="s">
        <v>111</v>
      </c>
      <c r="D1689" s="7" t="s">
        <v>11914</v>
      </c>
      <c r="E1689" s="7"/>
      <c r="F1689" s="64"/>
      <c r="G1689" s="6"/>
      <c r="H1689" s="6"/>
      <c r="I1689" s="10" t="s">
        <v>110</v>
      </c>
      <c r="J1689" s="11" t="s">
        <v>12723</v>
      </c>
      <c r="K1689" s="194" t="s">
        <v>510</v>
      </c>
      <c r="L1689" s="176"/>
      <c r="M1689" s="176">
        <v>1000</v>
      </c>
      <c r="N1689" s="80" t="s">
        <v>11916</v>
      </c>
      <c r="O1689" s="162"/>
      <c r="P1689" s="80" t="s">
        <v>12724</v>
      </c>
      <c r="Q1689" s="80"/>
      <c r="R1689" s="80"/>
      <c r="S1689" s="163"/>
      <c r="T1689" s="213"/>
      <c r="U1689" s="162"/>
      <c r="V1689" s="164"/>
      <c r="W1689" s="12" t="str">
        <f t="shared" si="523"/>
        <v>Mqtt1</v>
      </c>
      <c r="X1689" s="196" t="s">
        <v>12499</v>
      </c>
      <c r="Y1689" s="6" t="str">
        <f t="shared" si="524"/>
        <v>marpower/280000-hydraulic-sail/remote</v>
      </c>
      <c r="Z1689" s="103" t="str">
        <f t="shared" si="528"/>
        <v>$.Button_Spare_3_sail_Wirel_Enbl</v>
      </c>
      <c r="AA1689" s="12">
        <v>1</v>
      </c>
      <c r="AB1689" s="6" t="s">
        <v>194</v>
      </c>
      <c r="AC1689" s="12">
        <v>3042</v>
      </c>
      <c r="AJ1689" s="80"/>
      <c r="AM1689" s="114" t="str">
        <f t="shared" si="525"/>
        <v/>
      </c>
      <c r="AN1689" s="80"/>
      <c r="AO1689" s="80"/>
      <c r="AP1689" s="80"/>
      <c r="AQ1689" s="80"/>
      <c r="AR1689" s="127"/>
      <c r="AS1689" s="80"/>
      <c r="AT1689" s="7"/>
      <c r="AU1689" s="7"/>
      <c r="AV1689" s="165"/>
      <c r="AW1689" s="126" t="str">
        <f t="shared" si="526"/>
        <v/>
      </c>
      <c r="AX1689" s="137"/>
      <c r="AY1689" s="147"/>
      <c r="AZ1689" s="167"/>
      <c r="BA1689" s="167"/>
      <c r="BB1689" s="147" t="str">
        <f t="shared" si="527"/>
        <v/>
      </c>
      <c r="BC1689" s="168"/>
      <c r="BD1689" s="165"/>
      <c r="BE1689" s="165"/>
      <c r="BF1689" s="165"/>
      <c r="BG1689" s="165"/>
      <c r="BH1689" s="165"/>
      <c r="BI1689" s="165"/>
      <c r="BJ1689" s="165"/>
      <c r="BK1689" s="165"/>
      <c r="BL1689" s="165"/>
      <c r="BM1689" s="165"/>
      <c r="BN1689" s="165"/>
      <c r="BO1689" s="165"/>
      <c r="BP1689" s="165"/>
      <c r="BQ1689" s="165"/>
      <c r="BS1689" s="6"/>
      <c r="BT1689" s="11"/>
      <c r="BU1689" s="6"/>
      <c r="BV1689" s="6"/>
    </row>
    <row r="1690" spans="1:74" ht="15.75" x14ac:dyDescent="0.25">
      <c r="A1690" s="52" t="s">
        <v>11912</v>
      </c>
      <c r="B1690" s="56"/>
      <c r="C1690" s="7" t="s">
        <v>111</v>
      </c>
      <c r="D1690" s="7" t="s">
        <v>11914</v>
      </c>
      <c r="E1690" s="7"/>
      <c r="F1690" s="64"/>
      <c r="G1690" s="6"/>
      <c r="H1690" s="6"/>
      <c r="I1690" s="10" t="s">
        <v>110</v>
      </c>
      <c r="J1690" s="11" t="s">
        <v>12725</v>
      </c>
      <c r="K1690" s="194" t="s">
        <v>510</v>
      </c>
      <c r="L1690" s="176"/>
      <c r="M1690" s="176">
        <v>1000</v>
      </c>
      <c r="N1690" s="80" t="s">
        <v>11916</v>
      </c>
      <c r="O1690" s="162"/>
      <c r="P1690" s="80" t="s">
        <v>12726</v>
      </c>
      <c r="Q1690" s="80"/>
      <c r="R1690" s="80"/>
      <c r="S1690" s="163"/>
      <c r="T1690" s="213"/>
      <c r="U1690" s="162"/>
      <c r="V1690" s="164"/>
      <c r="W1690" s="12" t="str">
        <f t="shared" si="523"/>
        <v>Mqtt1</v>
      </c>
      <c r="X1690" s="196"/>
      <c r="Y1690" s="6" t="str">
        <f t="shared" si="524"/>
        <v>marpower/280000-hydraulic-sail</v>
      </c>
      <c r="Z1690" s="103" t="str">
        <f t="shared" ref="Z1690:Z1691" si="529">IF(COUNTIF(N1690,"spare"),"","$."&amp;_xlfn.REGEXREPLACE(IF(X1690="",J1690,_xlfn.REGEXREPLACE(J1690,".*_","")),"\.","_"))</f>
        <v>$.Fifi_pump_start_request</v>
      </c>
      <c r="AA1690" s="12">
        <v>1</v>
      </c>
      <c r="AB1690" s="6" t="s">
        <v>194</v>
      </c>
      <c r="AC1690" s="12">
        <v>3050</v>
      </c>
      <c r="AJ1690" s="80"/>
      <c r="AM1690" s="114" t="str">
        <f t="shared" si="525"/>
        <v/>
      </c>
      <c r="AN1690" s="80"/>
      <c r="AO1690" s="80"/>
      <c r="AP1690" s="80"/>
      <c r="AQ1690" s="80"/>
      <c r="AR1690" s="127"/>
      <c r="AS1690" s="80"/>
      <c r="AT1690" s="7"/>
      <c r="AU1690" s="7"/>
      <c r="AV1690" s="165"/>
      <c r="AW1690" s="126" t="str">
        <f t="shared" si="526"/>
        <v/>
      </c>
      <c r="AX1690" s="137"/>
      <c r="AY1690" s="147"/>
      <c r="AZ1690" s="167"/>
      <c r="BA1690" s="167"/>
      <c r="BB1690" s="147" t="str">
        <f t="shared" si="527"/>
        <v/>
      </c>
      <c r="BC1690" s="168"/>
      <c r="BD1690" s="165"/>
      <c r="BE1690" s="165"/>
      <c r="BF1690" s="165"/>
      <c r="BG1690" s="165"/>
      <c r="BH1690" s="165"/>
      <c r="BI1690" s="165"/>
      <c r="BJ1690" s="165"/>
      <c r="BK1690" s="165"/>
      <c r="BL1690" s="165"/>
      <c r="BM1690" s="165"/>
      <c r="BN1690" s="165"/>
      <c r="BO1690" s="165"/>
      <c r="BP1690" s="165"/>
      <c r="BQ1690" s="165"/>
      <c r="BS1690" s="6"/>
      <c r="BT1690" s="11"/>
      <c r="BU1690" s="6"/>
      <c r="BV1690" s="6"/>
    </row>
    <row r="1691" spans="1:74" ht="15.75" x14ac:dyDescent="0.25">
      <c r="A1691" s="52" t="s">
        <v>11912</v>
      </c>
      <c r="B1691" s="56"/>
      <c r="C1691" s="7" t="s">
        <v>111</v>
      </c>
      <c r="D1691" s="7" t="s">
        <v>11914</v>
      </c>
      <c r="E1691" s="7"/>
      <c r="F1691" s="64"/>
      <c r="G1691" s="6"/>
      <c r="H1691" s="6"/>
      <c r="I1691" s="10" t="s">
        <v>110</v>
      </c>
      <c r="J1691" s="11" t="s">
        <v>12727</v>
      </c>
      <c r="K1691" s="194" t="s">
        <v>510</v>
      </c>
      <c r="L1691" s="176"/>
      <c r="M1691" s="176">
        <v>1000</v>
      </c>
      <c r="N1691" s="80" t="s">
        <v>11916</v>
      </c>
      <c r="O1691" s="162"/>
      <c r="P1691" s="80" t="s">
        <v>12728</v>
      </c>
      <c r="Q1691" s="80"/>
      <c r="R1691" s="80"/>
      <c r="S1691" s="163"/>
      <c r="T1691" s="213"/>
      <c r="U1691" s="162"/>
      <c r="V1691" s="164"/>
      <c r="W1691" s="12" t="str">
        <f t="shared" si="523"/>
        <v>Mqtt1</v>
      </c>
      <c r="X1691" s="196"/>
      <c r="Y1691" s="6" t="str">
        <f t="shared" si="524"/>
        <v>marpower/280000-hydraulic-sail</v>
      </c>
      <c r="Z1691" s="103" t="str">
        <f t="shared" si="529"/>
        <v>$.Fifi_pump_stop_request</v>
      </c>
      <c r="AA1691" s="12">
        <v>1</v>
      </c>
      <c r="AB1691" s="6" t="s">
        <v>194</v>
      </c>
      <c r="AC1691" s="12">
        <v>3051</v>
      </c>
      <c r="AJ1691" s="80"/>
      <c r="AM1691" s="114" t="str">
        <f t="shared" si="525"/>
        <v/>
      </c>
      <c r="AN1691" s="80"/>
      <c r="AO1691" s="80"/>
      <c r="AP1691" s="80"/>
      <c r="AQ1691" s="80"/>
      <c r="AR1691" s="127"/>
      <c r="AS1691" s="80"/>
      <c r="AT1691" s="7"/>
      <c r="AU1691" s="7"/>
      <c r="AV1691" s="165"/>
      <c r="AW1691" s="126" t="str">
        <f t="shared" si="526"/>
        <v/>
      </c>
      <c r="AX1691" s="137"/>
      <c r="AY1691" s="147"/>
      <c r="AZ1691" s="167"/>
      <c r="BA1691" s="167"/>
      <c r="BB1691" s="147" t="str">
        <f t="shared" si="527"/>
        <v/>
      </c>
      <c r="BC1691" s="168"/>
      <c r="BD1691" s="165"/>
      <c r="BE1691" s="165"/>
      <c r="BF1691" s="165"/>
      <c r="BG1691" s="165"/>
      <c r="BH1691" s="165"/>
      <c r="BI1691" s="165"/>
      <c r="BJ1691" s="165"/>
      <c r="BK1691" s="165"/>
      <c r="BL1691" s="165"/>
      <c r="BM1691" s="165"/>
      <c r="BN1691" s="165"/>
      <c r="BO1691" s="165"/>
      <c r="BP1691" s="165"/>
      <c r="BQ1691" s="165"/>
      <c r="BS1691" s="6"/>
      <c r="BT1691" s="11"/>
      <c r="BU1691" s="6"/>
      <c r="BV1691" s="6"/>
    </row>
    <row r="1692" spans="1:74" ht="15.75" x14ac:dyDescent="0.25">
      <c r="A1692" s="52" t="s">
        <v>11912</v>
      </c>
      <c r="B1692" s="56"/>
      <c r="C1692" s="7" t="s">
        <v>9455</v>
      </c>
      <c r="D1692" s="7" t="s">
        <v>11914</v>
      </c>
      <c r="E1692" s="7"/>
      <c r="F1692" s="64"/>
      <c r="G1692" s="6"/>
      <c r="H1692" s="6"/>
      <c r="I1692" s="10" t="s">
        <v>110</v>
      </c>
      <c r="J1692" s="11" t="s">
        <v>12729</v>
      </c>
      <c r="K1692" s="194" t="s">
        <v>510</v>
      </c>
      <c r="L1692" s="176"/>
      <c r="M1692" s="176">
        <v>1000</v>
      </c>
      <c r="N1692" s="80" t="s">
        <v>11916</v>
      </c>
      <c r="O1692" s="162"/>
      <c r="P1692" s="80" t="s">
        <v>12730</v>
      </c>
      <c r="Q1692" s="80"/>
      <c r="R1692" s="80"/>
      <c r="S1692" s="163"/>
      <c r="T1692" s="213"/>
      <c r="U1692" s="162"/>
      <c r="V1692" s="164"/>
      <c r="W1692" s="12" t="str">
        <f t="shared" si="523"/>
        <v>Mqtt1</v>
      </c>
      <c r="X1692" s="196" t="s">
        <v>11939</v>
      </c>
      <c r="Y1692" s="6" t="str">
        <f t="shared" si="524"/>
        <v>marpower/280000-hydraulic-sail/powerpack/powerpack-1</v>
      </c>
      <c r="Z1692" s="103" t="str">
        <f t="shared" ref="Z1692:Z1699" si="530">IF(COUNTIF(N1692,"spare"),"","$."&amp;_xlfn.REGEXREPLACE(IF(X1692="",J1692,_xlfn.REGEXREPLACE(J1692,"Powerpack_\d_","")),"\.","_"))</f>
        <v>$.Run_hours</v>
      </c>
      <c r="AA1692" s="12">
        <v>1</v>
      </c>
      <c r="AB1692" s="6" t="s">
        <v>196</v>
      </c>
      <c r="AC1692" s="12">
        <v>11</v>
      </c>
      <c r="AJ1692" s="80"/>
      <c r="AK1692" s="113" t="s">
        <v>12731</v>
      </c>
      <c r="AM1692" s="114" t="str">
        <f t="shared" si="525"/>
        <v/>
      </c>
      <c r="AN1692" s="80"/>
      <c r="AO1692" s="80"/>
      <c r="AP1692" s="80"/>
      <c r="AQ1692" s="80"/>
      <c r="AR1692" s="127"/>
      <c r="AS1692" s="80"/>
      <c r="AT1692" s="7"/>
      <c r="AU1692" s="7"/>
      <c r="AV1692" s="165"/>
      <c r="AW1692" s="126" t="str">
        <f t="shared" si="526"/>
        <v/>
      </c>
      <c r="AX1692" s="137"/>
      <c r="AY1692" s="147"/>
      <c r="AZ1692" s="167"/>
      <c r="BA1692" s="167"/>
      <c r="BB1692" s="147" t="str">
        <f t="shared" si="527"/>
        <v/>
      </c>
      <c r="BC1692" s="168"/>
      <c r="BD1692" s="165"/>
      <c r="BE1692" s="165"/>
      <c r="BF1692" s="165"/>
      <c r="BG1692" s="165"/>
      <c r="BH1692" s="165"/>
      <c r="BI1692" s="165"/>
      <c r="BJ1692" s="165"/>
      <c r="BK1692" s="165"/>
      <c r="BL1692" s="165"/>
      <c r="BM1692" s="165"/>
      <c r="BN1692" s="165"/>
      <c r="BO1692" s="165"/>
      <c r="BP1692" s="165"/>
      <c r="BQ1692" s="165"/>
      <c r="BS1692" s="6"/>
      <c r="BT1692" s="11"/>
      <c r="BU1692" s="6"/>
      <c r="BV1692" s="6"/>
    </row>
    <row r="1693" spans="1:74" ht="15.75" x14ac:dyDescent="0.25">
      <c r="A1693" s="52" t="s">
        <v>11912</v>
      </c>
      <c r="B1693" s="56"/>
      <c r="C1693" s="7" t="s">
        <v>9455</v>
      </c>
      <c r="D1693" s="7" t="s">
        <v>11914</v>
      </c>
      <c r="E1693" s="7"/>
      <c r="F1693" s="64"/>
      <c r="G1693" s="6"/>
      <c r="H1693" s="6"/>
      <c r="I1693" s="10" t="s">
        <v>110</v>
      </c>
      <c r="J1693" s="11" t="s">
        <v>12732</v>
      </c>
      <c r="K1693" s="194" t="s">
        <v>510</v>
      </c>
      <c r="L1693" s="176"/>
      <c r="M1693" s="176">
        <v>1000</v>
      </c>
      <c r="N1693" s="80" t="s">
        <v>11916</v>
      </c>
      <c r="O1693" s="162"/>
      <c r="P1693" s="80" t="s">
        <v>12733</v>
      </c>
      <c r="Q1693" s="80"/>
      <c r="R1693" s="80"/>
      <c r="S1693" s="163"/>
      <c r="T1693" s="213"/>
      <c r="U1693" s="162"/>
      <c r="V1693" s="164"/>
      <c r="W1693" s="12" t="str">
        <f t="shared" si="523"/>
        <v>Mqtt1</v>
      </c>
      <c r="X1693" s="196" t="s">
        <v>11939</v>
      </c>
      <c r="Y1693" s="6" t="str">
        <f t="shared" si="524"/>
        <v>marpower/280000-hydraulic-sail/powerpack/powerpack-1</v>
      </c>
      <c r="Z1693" s="103" t="str">
        <f t="shared" si="530"/>
        <v>$.Igbt_Temperatuur</v>
      </c>
      <c r="AA1693" s="12">
        <v>1</v>
      </c>
      <c r="AB1693" s="6" t="s">
        <v>196</v>
      </c>
      <c r="AC1693" s="12">
        <v>12</v>
      </c>
      <c r="AJ1693" s="80"/>
      <c r="AK1693" s="113" t="s">
        <v>12734</v>
      </c>
      <c r="AM1693" s="114" t="str">
        <f t="shared" si="525"/>
        <v/>
      </c>
      <c r="AN1693" s="80"/>
      <c r="AO1693" s="80"/>
      <c r="AP1693" s="80"/>
      <c r="AQ1693" s="80"/>
      <c r="AR1693" s="127"/>
      <c r="AS1693" s="80"/>
      <c r="AT1693" s="7"/>
      <c r="AU1693" s="7"/>
      <c r="AV1693" s="165"/>
      <c r="AW1693" s="126" t="str">
        <f t="shared" si="526"/>
        <v/>
      </c>
      <c r="AX1693" s="137"/>
      <c r="AY1693" s="147"/>
      <c r="AZ1693" s="167"/>
      <c r="BA1693" s="167"/>
      <c r="BB1693" s="147" t="str">
        <f t="shared" si="527"/>
        <v/>
      </c>
      <c r="BC1693" s="168"/>
      <c r="BD1693" s="165"/>
      <c r="BE1693" s="165"/>
      <c r="BF1693" s="165"/>
      <c r="BG1693" s="165"/>
      <c r="BH1693" s="165"/>
      <c r="BI1693" s="165"/>
      <c r="BJ1693" s="165"/>
      <c r="BK1693" s="165"/>
      <c r="BL1693" s="165"/>
      <c r="BM1693" s="165"/>
      <c r="BN1693" s="165"/>
      <c r="BO1693" s="165"/>
      <c r="BP1693" s="165"/>
      <c r="BQ1693" s="165"/>
      <c r="BS1693" s="6"/>
      <c r="BT1693" s="11"/>
      <c r="BU1693" s="6"/>
      <c r="BV1693" s="6"/>
    </row>
    <row r="1694" spans="1:74" ht="15.75" x14ac:dyDescent="0.25">
      <c r="A1694" s="52" t="s">
        <v>11912</v>
      </c>
      <c r="B1694" s="56"/>
      <c r="C1694" s="7" t="s">
        <v>9455</v>
      </c>
      <c r="D1694" s="7" t="s">
        <v>11914</v>
      </c>
      <c r="E1694" s="7"/>
      <c r="F1694" s="64"/>
      <c r="G1694" s="6"/>
      <c r="H1694" s="6"/>
      <c r="I1694" s="10" t="s">
        <v>110</v>
      </c>
      <c r="J1694" s="11" t="s">
        <v>12735</v>
      </c>
      <c r="K1694" s="194" t="s">
        <v>510</v>
      </c>
      <c r="L1694" s="176"/>
      <c r="M1694" s="176">
        <v>1000</v>
      </c>
      <c r="N1694" s="80" t="s">
        <v>11916</v>
      </c>
      <c r="O1694" s="162"/>
      <c r="P1694" s="80" t="s">
        <v>12736</v>
      </c>
      <c r="Q1694" s="80"/>
      <c r="R1694" s="80"/>
      <c r="S1694" s="163"/>
      <c r="T1694" s="213"/>
      <c r="U1694" s="162"/>
      <c r="V1694" s="164"/>
      <c r="W1694" s="12" t="str">
        <f t="shared" si="523"/>
        <v>Mqtt1</v>
      </c>
      <c r="X1694" s="196" t="s">
        <v>11939</v>
      </c>
      <c r="Y1694" s="6" t="str">
        <f t="shared" si="524"/>
        <v>marpower/280000-hydraulic-sail/powerpack/powerpack-1</v>
      </c>
      <c r="Z1694" s="103" t="str">
        <f t="shared" si="530"/>
        <v>$.Pressure_sensor_Ext</v>
      </c>
      <c r="AA1694" s="12">
        <v>1</v>
      </c>
      <c r="AB1694" s="6" t="s">
        <v>196</v>
      </c>
      <c r="AC1694" s="12">
        <v>13</v>
      </c>
      <c r="AJ1694" s="80"/>
      <c r="AK1694" s="113" t="s">
        <v>728</v>
      </c>
      <c r="AM1694" s="114" t="str">
        <f t="shared" si="525"/>
        <v/>
      </c>
      <c r="AN1694" s="80"/>
      <c r="AO1694" s="80"/>
      <c r="AP1694" s="80"/>
      <c r="AQ1694" s="80"/>
      <c r="AR1694" s="127"/>
      <c r="AS1694" s="80"/>
      <c r="AT1694" s="7"/>
      <c r="AU1694" s="7"/>
      <c r="AV1694" s="165"/>
      <c r="AW1694" s="126" t="str">
        <f t="shared" si="526"/>
        <v/>
      </c>
      <c r="AX1694" s="137"/>
      <c r="AY1694" s="147"/>
      <c r="AZ1694" s="167"/>
      <c r="BA1694" s="167"/>
      <c r="BB1694" s="147" t="str">
        <f t="shared" si="527"/>
        <v/>
      </c>
      <c r="BC1694" s="168"/>
      <c r="BD1694" s="165"/>
      <c r="BE1694" s="165"/>
      <c r="BF1694" s="165"/>
      <c r="BG1694" s="165"/>
      <c r="BH1694" s="165"/>
      <c r="BI1694" s="165"/>
      <c r="BJ1694" s="165"/>
      <c r="BK1694" s="165"/>
      <c r="BL1694" s="165"/>
      <c r="BM1694" s="165"/>
      <c r="BN1694" s="165"/>
      <c r="BO1694" s="165"/>
      <c r="BP1694" s="165"/>
      <c r="BQ1694" s="165"/>
      <c r="BS1694" s="6"/>
      <c r="BT1694" s="11"/>
      <c r="BU1694" s="6"/>
      <c r="BV1694" s="6"/>
    </row>
    <row r="1695" spans="1:74" ht="15.75" x14ac:dyDescent="0.25">
      <c r="A1695" s="52" t="s">
        <v>11912</v>
      </c>
      <c r="B1695" s="56"/>
      <c r="C1695" s="7" t="s">
        <v>9455</v>
      </c>
      <c r="D1695" s="7" t="s">
        <v>11914</v>
      </c>
      <c r="E1695" s="7"/>
      <c r="F1695" s="64"/>
      <c r="G1695" s="6"/>
      <c r="H1695" s="6"/>
      <c r="I1695" s="10" t="s">
        <v>110</v>
      </c>
      <c r="J1695" s="11" t="s">
        <v>12737</v>
      </c>
      <c r="K1695" s="194" t="s">
        <v>510</v>
      </c>
      <c r="L1695" s="176"/>
      <c r="M1695" s="176">
        <v>1000</v>
      </c>
      <c r="N1695" s="80" t="s">
        <v>11916</v>
      </c>
      <c r="O1695" s="162"/>
      <c r="P1695" s="80" t="s">
        <v>12738</v>
      </c>
      <c r="Q1695" s="80"/>
      <c r="R1695" s="80"/>
      <c r="S1695" s="163"/>
      <c r="T1695" s="213"/>
      <c r="U1695" s="162"/>
      <c r="V1695" s="164"/>
      <c r="W1695" s="12" t="str">
        <f t="shared" ref="W1695:W1758" si="531">IF(COUNTIF(N1695,"spare"),"","Mqtt1")</f>
        <v>Mqtt1</v>
      </c>
      <c r="X1695" s="196" t="s">
        <v>11939</v>
      </c>
      <c r="Y1695" s="6" t="str">
        <f t="shared" ref="Y1695:Y1758" si="532">LOWER(SUBSTITUTE(SUBSTITUTE(IF(COUNTIF(N1695,"spare"),"",_xlfn.CONCAT("marpower/",IF(X1695&lt;&gt;"",N1695&amp;"/"&amp;X1695,N1695)))," ","-"),"_","-"))</f>
        <v>marpower/280000-hydraulic-sail/powerpack/powerpack-1</v>
      </c>
      <c r="Z1695" s="103" t="str">
        <f t="shared" si="530"/>
        <v>$.Flow_sensor_Ext</v>
      </c>
      <c r="AA1695" s="12">
        <v>1</v>
      </c>
      <c r="AB1695" s="6" t="s">
        <v>196</v>
      </c>
      <c r="AC1695" s="12">
        <v>14</v>
      </c>
      <c r="AJ1695" s="80"/>
      <c r="AK1695" s="113" t="s">
        <v>728</v>
      </c>
      <c r="AM1695" s="114" t="str">
        <f t="shared" ref="AM1695:AM1758" si="533">IF(ISBLANK(AT1695),"",ROW())</f>
        <v/>
      </c>
      <c r="AN1695" s="80"/>
      <c r="AO1695" s="80"/>
      <c r="AP1695" s="80"/>
      <c r="AQ1695" s="80"/>
      <c r="AR1695" s="127"/>
      <c r="AS1695" s="80"/>
      <c r="AT1695" s="7"/>
      <c r="AU1695" s="7"/>
      <c r="AV1695" s="165"/>
      <c r="AW1695" s="126" t="str">
        <f t="shared" ref="AW1695:AW1758" si="534">IF(ISNUMBER(AM1695),"Please consult operation manual for more information","")</f>
        <v/>
      </c>
      <c r="AX1695" s="137"/>
      <c r="AY1695" s="147"/>
      <c r="AZ1695" s="167"/>
      <c r="BA1695" s="167"/>
      <c r="BB1695" s="147" t="str">
        <f t="shared" ref="BB1695:BB1758" si="535">IF(ISNUMBER(AM1695),"1","")</f>
        <v/>
      </c>
      <c r="BC1695" s="168"/>
      <c r="BD1695" s="165"/>
      <c r="BE1695" s="165"/>
      <c r="BF1695" s="165"/>
      <c r="BG1695" s="165"/>
      <c r="BH1695" s="165"/>
      <c r="BI1695" s="165"/>
      <c r="BJ1695" s="165"/>
      <c r="BK1695" s="165"/>
      <c r="BL1695" s="165"/>
      <c r="BM1695" s="165"/>
      <c r="BN1695" s="165"/>
      <c r="BO1695" s="165"/>
      <c r="BP1695" s="165"/>
      <c r="BQ1695" s="165"/>
      <c r="BS1695" s="6"/>
      <c r="BT1695" s="11"/>
      <c r="BU1695" s="6"/>
      <c r="BV1695" s="6"/>
    </row>
    <row r="1696" spans="1:74" ht="15.75" x14ac:dyDescent="0.25">
      <c r="A1696" s="52" t="s">
        <v>11912</v>
      </c>
      <c r="B1696" s="56"/>
      <c r="C1696" s="7" t="s">
        <v>9455</v>
      </c>
      <c r="D1696" s="7" t="s">
        <v>11914</v>
      </c>
      <c r="E1696" s="7"/>
      <c r="F1696" s="64"/>
      <c r="G1696" s="6"/>
      <c r="H1696" s="6"/>
      <c r="I1696" s="10" t="s">
        <v>110</v>
      </c>
      <c r="J1696" s="11" t="s">
        <v>12739</v>
      </c>
      <c r="K1696" s="194" t="s">
        <v>510</v>
      </c>
      <c r="L1696" s="176"/>
      <c r="M1696" s="176">
        <v>1000</v>
      </c>
      <c r="N1696" s="80" t="s">
        <v>11916</v>
      </c>
      <c r="O1696" s="162"/>
      <c r="P1696" s="80" t="s">
        <v>12740</v>
      </c>
      <c r="Q1696" s="80"/>
      <c r="R1696" s="80"/>
      <c r="S1696" s="163"/>
      <c r="T1696" s="213"/>
      <c r="U1696" s="162"/>
      <c r="V1696" s="164"/>
      <c r="W1696" s="12" t="str">
        <f t="shared" si="531"/>
        <v>Mqtt1</v>
      </c>
      <c r="X1696" s="196" t="s">
        <v>11948</v>
      </c>
      <c r="Y1696" s="6" t="str">
        <f t="shared" si="532"/>
        <v>marpower/280000-hydraulic-sail/powerpack/powerpack-2</v>
      </c>
      <c r="Z1696" s="103" t="str">
        <f t="shared" si="530"/>
        <v>$.Run_hours</v>
      </c>
      <c r="AA1696" s="12">
        <v>1</v>
      </c>
      <c r="AB1696" s="6" t="s">
        <v>196</v>
      </c>
      <c r="AC1696" s="12">
        <v>21</v>
      </c>
      <c r="AJ1696" s="80"/>
      <c r="AK1696" s="113" t="s">
        <v>12731</v>
      </c>
      <c r="AM1696" s="114" t="str">
        <f t="shared" si="533"/>
        <v/>
      </c>
      <c r="AN1696" s="80"/>
      <c r="AO1696" s="80"/>
      <c r="AP1696" s="80"/>
      <c r="AQ1696" s="80"/>
      <c r="AR1696" s="127"/>
      <c r="AS1696" s="80"/>
      <c r="AT1696" s="7"/>
      <c r="AU1696" s="7"/>
      <c r="AV1696" s="165"/>
      <c r="AW1696" s="126" t="str">
        <f t="shared" si="534"/>
        <v/>
      </c>
      <c r="AX1696" s="137"/>
      <c r="AY1696" s="147"/>
      <c r="AZ1696" s="167"/>
      <c r="BA1696" s="167"/>
      <c r="BB1696" s="147" t="str">
        <f t="shared" si="535"/>
        <v/>
      </c>
      <c r="BC1696" s="168"/>
      <c r="BD1696" s="165"/>
      <c r="BE1696" s="165"/>
      <c r="BF1696" s="165"/>
      <c r="BG1696" s="165"/>
      <c r="BH1696" s="165"/>
      <c r="BI1696" s="165"/>
      <c r="BJ1696" s="165"/>
      <c r="BK1696" s="165"/>
      <c r="BL1696" s="165"/>
      <c r="BM1696" s="165"/>
      <c r="BN1696" s="165"/>
      <c r="BO1696" s="165"/>
      <c r="BP1696" s="165"/>
      <c r="BQ1696" s="165"/>
      <c r="BS1696" s="6"/>
      <c r="BT1696" s="11"/>
      <c r="BU1696" s="6"/>
      <c r="BV1696" s="6"/>
    </row>
    <row r="1697" spans="1:74" ht="15.75" x14ac:dyDescent="0.25">
      <c r="A1697" s="52" t="s">
        <v>11912</v>
      </c>
      <c r="B1697" s="56"/>
      <c r="C1697" s="7" t="s">
        <v>9455</v>
      </c>
      <c r="D1697" s="7" t="s">
        <v>11914</v>
      </c>
      <c r="E1697" s="7"/>
      <c r="F1697" s="64"/>
      <c r="G1697" s="6"/>
      <c r="H1697" s="6"/>
      <c r="I1697" s="10" t="s">
        <v>110</v>
      </c>
      <c r="J1697" s="11" t="s">
        <v>12741</v>
      </c>
      <c r="K1697" s="194" t="s">
        <v>510</v>
      </c>
      <c r="L1697" s="176"/>
      <c r="M1697" s="176">
        <v>1000</v>
      </c>
      <c r="N1697" s="80" t="s">
        <v>11916</v>
      </c>
      <c r="O1697" s="162"/>
      <c r="P1697" s="80" t="s">
        <v>12742</v>
      </c>
      <c r="Q1697" s="80"/>
      <c r="R1697" s="80"/>
      <c r="S1697" s="163"/>
      <c r="T1697" s="213"/>
      <c r="U1697" s="162"/>
      <c r="V1697" s="164"/>
      <c r="W1697" s="12" t="str">
        <f t="shared" si="531"/>
        <v>Mqtt1</v>
      </c>
      <c r="X1697" s="196" t="s">
        <v>11948</v>
      </c>
      <c r="Y1697" s="6" t="str">
        <f t="shared" si="532"/>
        <v>marpower/280000-hydraulic-sail/powerpack/powerpack-2</v>
      </c>
      <c r="Z1697" s="103" t="str">
        <f t="shared" si="530"/>
        <v>$.Igbt_Temperatuur</v>
      </c>
      <c r="AA1697" s="12">
        <v>1</v>
      </c>
      <c r="AB1697" s="6" t="s">
        <v>196</v>
      </c>
      <c r="AC1697" s="12">
        <v>22</v>
      </c>
      <c r="AJ1697" s="80"/>
      <c r="AK1697" s="113" t="s">
        <v>12734</v>
      </c>
      <c r="AM1697" s="114" t="str">
        <f t="shared" si="533"/>
        <v/>
      </c>
      <c r="AN1697" s="80"/>
      <c r="AO1697" s="80"/>
      <c r="AP1697" s="80"/>
      <c r="AQ1697" s="80"/>
      <c r="AR1697" s="127"/>
      <c r="AS1697" s="80"/>
      <c r="AT1697" s="7"/>
      <c r="AU1697" s="7"/>
      <c r="AV1697" s="165"/>
      <c r="AW1697" s="126" t="str">
        <f t="shared" si="534"/>
        <v/>
      </c>
      <c r="AX1697" s="137"/>
      <c r="AY1697" s="147"/>
      <c r="AZ1697" s="167"/>
      <c r="BA1697" s="167"/>
      <c r="BB1697" s="147" t="str">
        <f t="shared" si="535"/>
        <v/>
      </c>
      <c r="BC1697" s="168"/>
      <c r="BD1697" s="165"/>
      <c r="BE1697" s="165"/>
      <c r="BF1697" s="165"/>
      <c r="BG1697" s="165"/>
      <c r="BH1697" s="165"/>
      <c r="BI1697" s="165"/>
      <c r="BJ1697" s="165"/>
      <c r="BK1697" s="165"/>
      <c r="BL1697" s="165"/>
      <c r="BM1697" s="165"/>
      <c r="BN1697" s="165"/>
      <c r="BO1697" s="165"/>
      <c r="BP1697" s="165"/>
      <c r="BQ1697" s="165"/>
      <c r="BS1697" s="6"/>
      <c r="BT1697" s="11"/>
      <c r="BU1697" s="6"/>
      <c r="BV1697" s="6"/>
    </row>
    <row r="1698" spans="1:74" ht="15.75" x14ac:dyDescent="0.25">
      <c r="A1698" s="52" t="s">
        <v>11912</v>
      </c>
      <c r="B1698" s="56"/>
      <c r="C1698" s="7" t="s">
        <v>9455</v>
      </c>
      <c r="D1698" s="7" t="s">
        <v>11914</v>
      </c>
      <c r="E1698" s="7"/>
      <c r="F1698" s="64"/>
      <c r="G1698" s="6"/>
      <c r="H1698" s="6"/>
      <c r="I1698" s="10" t="s">
        <v>110</v>
      </c>
      <c r="J1698" s="11" t="s">
        <v>12743</v>
      </c>
      <c r="K1698" s="194" t="s">
        <v>510</v>
      </c>
      <c r="L1698" s="176"/>
      <c r="M1698" s="176">
        <v>1000</v>
      </c>
      <c r="N1698" s="80" t="s">
        <v>11916</v>
      </c>
      <c r="O1698" s="162"/>
      <c r="P1698" s="80" t="s">
        <v>12744</v>
      </c>
      <c r="Q1698" s="80"/>
      <c r="R1698" s="80"/>
      <c r="S1698" s="163"/>
      <c r="T1698" s="213"/>
      <c r="U1698" s="162"/>
      <c r="V1698" s="164"/>
      <c r="W1698" s="12" t="str">
        <f t="shared" si="531"/>
        <v>Mqtt1</v>
      </c>
      <c r="X1698" s="196" t="s">
        <v>11948</v>
      </c>
      <c r="Y1698" s="6" t="str">
        <f t="shared" si="532"/>
        <v>marpower/280000-hydraulic-sail/powerpack/powerpack-2</v>
      </c>
      <c r="Z1698" s="103" t="str">
        <f t="shared" si="530"/>
        <v>$.Pressure_sensor_Ext</v>
      </c>
      <c r="AA1698" s="12">
        <v>1</v>
      </c>
      <c r="AB1698" s="6" t="s">
        <v>196</v>
      </c>
      <c r="AC1698" s="12">
        <v>23</v>
      </c>
      <c r="AJ1698" s="80"/>
      <c r="AK1698" s="113" t="s">
        <v>728</v>
      </c>
      <c r="AM1698" s="114" t="str">
        <f t="shared" si="533"/>
        <v/>
      </c>
      <c r="AN1698" s="80"/>
      <c r="AO1698" s="80"/>
      <c r="AP1698" s="80"/>
      <c r="AQ1698" s="80"/>
      <c r="AR1698" s="127"/>
      <c r="AS1698" s="80"/>
      <c r="AT1698" s="7"/>
      <c r="AU1698" s="7"/>
      <c r="AV1698" s="165"/>
      <c r="AW1698" s="126" t="str">
        <f t="shared" si="534"/>
        <v/>
      </c>
      <c r="AX1698" s="137"/>
      <c r="AY1698" s="147"/>
      <c r="AZ1698" s="167"/>
      <c r="BA1698" s="167"/>
      <c r="BB1698" s="147" t="str">
        <f t="shared" si="535"/>
        <v/>
      </c>
      <c r="BC1698" s="168"/>
      <c r="BD1698" s="165"/>
      <c r="BE1698" s="165"/>
      <c r="BF1698" s="165"/>
      <c r="BG1698" s="165"/>
      <c r="BH1698" s="165"/>
      <c r="BI1698" s="165"/>
      <c r="BJ1698" s="165"/>
      <c r="BK1698" s="165"/>
      <c r="BL1698" s="165"/>
      <c r="BM1698" s="165"/>
      <c r="BN1698" s="165"/>
      <c r="BO1698" s="165"/>
      <c r="BP1698" s="165"/>
      <c r="BQ1698" s="165"/>
      <c r="BS1698" s="6"/>
      <c r="BT1698" s="11"/>
      <c r="BU1698" s="6"/>
      <c r="BV1698" s="6"/>
    </row>
    <row r="1699" spans="1:74" ht="15.75" x14ac:dyDescent="0.25">
      <c r="A1699" s="52" t="s">
        <v>11912</v>
      </c>
      <c r="B1699" s="56"/>
      <c r="C1699" s="7" t="s">
        <v>9455</v>
      </c>
      <c r="D1699" s="7" t="s">
        <v>11914</v>
      </c>
      <c r="E1699" s="7"/>
      <c r="F1699" s="64"/>
      <c r="G1699" s="6"/>
      <c r="H1699" s="6"/>
      <c r="I1699" s="10" t="s">
        <v>110</v>
      </c>
      <c r="J1699" s="11" t="s">
        <v>12745</v>
      </c>
      <c r="K1699" s="194" t="s">
        <v>510</v>
      </c>
      <c r="L1699" s="176"/>
      <c r="M1699" s="176">
        <v>1000</v>
      </c>
      <c r="N1699" s="80" t="s">
        <v>11916</v>
      </c>
      <c r="O1699" s="162"/>
      <c r="P1699" s="80" t="s">
        <v>12746</v>
      </c>
      <c r="Q1699" s="80"/>
      <c r="R1699" s="80"/>
      <c r="S1699" s="163"/>
      <c r="T1699" s="213"/>
      <c r="U1699" s="162"/>
      <c r="V1699" s="164"/>
      <c r="W1699" s="12" t="str">
        <f t="shared" si="531"/>
        <v>Mqtt1</v>
      </c>
      <c r="X1699" s="196" t="s">
        <v>11948</v>
      </c>
      <c r="Y1699" s="6" t="str">
        <f t="shared" si="532"/>
        <v>marpower/280000-hydraulic-sail/powerpack/powerpack-2</v>
      </c>
      <c r="Z1699" s="103" t="str">
        <f t="shared" si="530"/>
        <v>$.Flow_sensor_Ext</v>
      </c>
      <c r="AA1699" s="12">
        <v>1</v>
      </c>
      <c r="AB1699" s="6" t="s">
        <v>196</v>
      </c>
      <c r="AC1699" s="12">
        <v>24</v>
      </c>
      <c r="AJ1699" s="80"/>
      <c r="AK1699" s="113" t="s">
        <v>728</v>
      </c>
      <c r="AM1699" s="114" t="str">
        <f t="shared" si="533"/>
        <v/>
      </c>
      <c r="AN1699" s="80"/>
      <c r="AO1699" s="80"/>
      <c r="AP1699" s="80"/>
      <c r="AQ1699" s="80"/>
      <c r="AR1699" s="127"/>
      <c r="AS1699" s="80"/>
      <c r="AT1699" s="7"/>
      <c r="AU1699" s="7"/>
      <c r="AV1699" s="165"/>
      <c r="AW1699" s="126" t="str">
        <f t="shared" si="534"/>
        <v/>
      </c>
      <c r="AX1699" s="137"/>
      <c r="AY1699" s="147"/>
      <c r="AZ1699" s="167"/>
      <c r="BA1699" s="167"/>
      <c r="BB1699" s="147" t="str">
        <f t="shared" si="535"/>
        <v/>
      </c>
      <c r="BC1699" s="168"/>
      <c r="BD1699" s="165"/>
      <c r="BE1699" s="165"/>
      <c r="BF1699" s="165"/>
      <c r="BG1699" s="165"/>
      <c r="BH1699" s="165"/>
      <c r="BI1699" s="165"/>
      <c r="BJ1699" s="165"/>
      <c r="BK1699" s="165"/>
      <c r="BL1699" s="165"/>
      <c r="BM1699" s="165"/>
      <c r="BN1699" s="165"/>
      <c r="BO1699" s="165"/>
      <c r="BP1699" s="165"/>
      <c r="BQ1699" s="165"/>
      <c r="BS1699" s="6"/>
      <c r="BT1699" s="11"/>
      <c r="BU1699" s="6"/>
      <c r="BV1699" s="6"/>
    </row>
    <row r="1700" spans="1:74" ht="15.75" x14ac:dyDescent="0.25">
      <c r="A1700" s="52" t="s">
        <v>11912</v>
      </c>
      <c r="B1700" s="56"/>
      <c r="C1700" s="7" t="s">
        <v>9455</v>
      </c>
      <c r="D1700" s="7" t="s">
        <v>11914</v>
      </c>
      <c r="E1700" s="7"/>
      <c r="F1700" s="64"/>
      <c r="G1700" s="6"/>
      <c r="H1700" s="6"/>
      <c r="I1700" s="10" t="s">
        <v>110</v>
      </c>
      <c r="J1700" s="11" t="s">
        <v>12747</v>
      </c>
      <c r="K1700" s="194" t="s">
        <v>510</v>
      </c>
      <c r="L1700" s="176"/>
      <c r="M1700" s="176">
        <v>1000</v>
      </c>
      <c r="N1700" s="80" t="s">
        <v>11916</v>
      </c>
      <c r="O1700" s="162"/>
      <c r="P1700" s="80" t="s">
        <v>12748</v>
      </c>
      <c r="Q1700" s="80"/>
      <c r="R1700" s="80"/>
      <c r="S1700" s="163"/>
      <c r="T1700" s="213"/>
      <c r="U1700" s="162"/>
      <c r="V1700" s="164"/>
      <c r="W1700" s="12" t="str">
        <f t="shared" si="531"/>
        <v>Mqtt1</v>
      </c>
      <c r="X1700" s="196" t="s">
        <v>11957</v>
      </c>
      <c r="Y1700" s="6" t="str">
        <f t="shared" si="532"/>
        <v>marpower/280000-hydraulic-sail/filter-pump</v>
      </c>
      <c r="Z1700" s="103" t="str">
        <f>IF(COUNTIF(N1700,"spare"),"","$."&amp;_xlfn.REGEXREPLACE(IF(X1700="",J1700,IF(_xlfn.REGEXTEST(J1700,"(Gen_Alm|Enbl|Ind)"),_xlfn.REGEXREPLACE(J1700,"E?\d_\d\d_",""),J1700)),"\.","_"))</f>
        <v>$.Offline_filter_Run_hours</v>
      </c>
      <c r="AA1700" s="12">
        <v>1</v>
      </c>
      <c r="AB1700" s="6" t="s">
        <v>196</v>
      </c>
      <c r="AC1700" s="12">
        <v>31</v>
      </c>
      <c r="AJ1700" s="80"/>
      <c r="AK1700" s="113" t="s">
        <v>12731</v>
      </c>
      <c r="AM1700" s="114" t="str">
        <f t="shared" si="533"/>
        <v/>
      </c>
      <c r="AN1700" s="80"/>
      <c r="AO1700" s="80"/>
      <c r="AP1700" s="80"/>
      <c r="AQ1700" s="80"/>
      <c r="AR1700" s="127"/>
      <c r="AS1700" s="80"/>
      <c r="AT1700" s="7"/>
      <c r="AU1700" s="7"/>
      <c r="AV1700" s="165"/>
      <c r="AW1700" s="126" t="str">
        <f t="shared" si="534"/>
        <v/>
      </c>
      <c r="AX1700" s="137"/>
      <c r="AY1700" s="147"/>
      <c r="AZ1700" s="167"/>
      <c r="BA1700" s="167"/>
      <c r="BB1700" s="147" t="str">
        <f t="shared" si="535"/>
        <v/>
      </c>
      <c r="BC1700" s="168"/>
      <c r="BD1700" s="165"/>
      <c r="BE1700" s="165"/>
      <c r="BF1700" s="165"/>
      <c r="BG1700" s="165"/>
      <c r="BH1700" s="165"/>
      <c r="BI1700" s="165"/>
      <c r="BJ1700" s="165"/>
      <c r="BK1700" s="165"/>
      <c r="BL1700" s="165"/>
      <c r="BM1700" s="165"/>
      <c r="BN1700" s="165"/>
      <c r="BO1700" s="165"/>
      <c r="BP1700" s="165"/>
      <c r="BQ1700" s="165"/>
      <c r="BS1700" s="6"/>
      <c r="BT1700" s="11"/>
      <c r="BU1700" s="6"/>
      <c r="BV1700" s="6"/>
    </row>
    <row r="1701" spans="1:74" ht="15.75" x14ac:dyDescent="0.25">
      <c r="A1701" s="52" t="s">
        <v>11912</v>
      </c>
      <c r="B1701" s="56"/>
      <c r="C1701" s="7" t="s">
        <v>9455</v>
      </c>
      <c r="D1701" s="7" t="s">
        <v>11914</v>
      </c>
      <c r="E1701" s="7"/>
      <c r="F1701" s="64"/>
      <c r="G1701" s="6"/>
      <c r="H1701" s="6"/>
      <c r="I1701" s="10" t="s">
        <v>110</v>
      </c>
      <c r="J1701" s="11" t="s">
        <v>12749</v>
      </c>
      <c r="K1701" s="194" t="s">
        <v>510</v>
      </c>
      <c r="L1701" s="176"/>
      <c r="M1701" s="176">
        <v>1000</v>
      </c>
      <c r="N1701" s="80" t="s">
        <v>11916</v>
      </c>
      <c r="O1701" s="162"/>
      <c r="P1701" s="80" t="s">
        <v>12750</v>
      </c>
      <c r="Q1701" s="80"/>
      <c r="R1701" s="80"/>
      <c r="S1701" s="163"/>
      <c r="T1701" s="213"/>
      <c r="U1701" s="162"/>
      <c r="V1701" s="164"/>
      <c r="W1701" s="12" t="str">
        <f t="shared" si="531"/>
        <v>Mqtt1</v>
      </c>
      <c r="X1701" s="196" t="s">
        <v>11968</v>
      </c>
      <c r="Y1701" s="6" t="str">
        <f t="shared" si="532"/>
        <v>marpower/280000-hydraulic-sail/hydraulics</v>
      </c>
      <c r="Z1701" s="103" t="str">
        <f t="shared" ref="Z1701:Z1711" si="536">IF(COUNTIF(N1701,"spare"),"","$."&amp;_xlfn.REGEXREPLACE(IF(X1701="",J1701,IF(_xlfn.REGEXTEST(J1701,"(Gen_Alm|Enbl|Ind)"),_xlfn.REGEXREPLACE(J1701,"E?\d_\d\d_",""),J1701)),"\.","_"))</f>
        <v>$.Tank_level_sensor</v>
      </c>
      <c r="AA1701" s="12">
        <v>1</v>
      </c>
      <c r="AB1701" s="6" t="s">
        <v>196</v>
      </c>
      <c r="AC1701" s="12">
        <v>43</v>
      </c>
      <c r="AJ1701" s="80"/>
      <c r="AK1701" s="113" t="s">
        <v>12751</v>
      </c>
      <c r="AM1701" s="114" t="str">
        <f t="shared" si="533"/>
        <v/>
      </c>
      <c r="AN1701" s="80"/>
      <c r="AO1701" s="80"/>
      <c r="AP1701" s="80"/>
      <c r="AQ1701" s="80"/>
      <c r="AR1701" s="127"/>
      <c r="AS1701" s="80"/>
      <c r="AT1701" s="7"/>
      <c r="AU1701" s="7"/>
      <c r="AV1701" s="165"/>
      <c r="AW1701" s="126" t="str">
        <f t="shared" si="534"/>
        <v/>
      </c>
      <c r="AX1701" s="137"/>
      <c r="AY1701" s="147"/>
      <c r="AZ1701" s="167"/>
      <c r="BA1701" s="167"/>
      <c r="BB1701" s="147" t="str">
        <f t="shared" si="535"/>
        <v/>
      </c>
      <c r="BC1701" s="168"/>
      <c r="BD1701" s="165"/>
      <c r="BE1701" s="165"/>
      <c r="BF1701" s="165"/>
      <c r="BG1701" s="165"/>
      <c r="BH1701" s="165"/>
      <c r="BI1701" s="165"/>
      <c r="BJ1701" s="165"/>
      <c r="BK1701" s="165"/>
      <c r="BL1701" s="165"/>
      <c r="BM1701" s="165"/>
      <c r="BN1701" s="165"/>
      <c r="BO1701" s="165"/>
      <c r="BP1701" s="165"/>
      <c r="BQ1701" s="165"/>
      <c r="BS1701" s="6"/>
      <c r="BT1701" s="11"/>
      <c r="BU1701" s="6"/>
      <c r="BV1701" s="6"/>
    </row>
    <row r="1702" spans="1:74" ht="15.75" x14ac:dyDescent="0.25">
      <c r="A1702" s="52" t="s">
        <v>11912</v>
      </c>
      <c r="B1702" s="56"/>
      <c r="C1702" s="7" t="s">
        <v>9455</v>
      </c>
      <c r="D1702" s="7" t="s">
        <v>11914</v>
      </c>
      <c r="E1702" s="7"/>
      <c r="F1702" s="64"/>
      <c r="G1702" s="6"/>
      <c r="H1702" s="6"/>
      <c r="I1702" s="10" t="s">
        <v>110</v>
      </c>
      <c r="J1702" s="11" t="s">
        <v>12752</v>
      </c>
      <c r="K1702" s="194" t="s">
        <v>510</v>
      </c>
      <c r="L1702" s="176"/>
      <c r="M1702" s="176">
        <v>1000</v>
      </c>
      <c r="N1702" s="80" t="s">
        <v>11916</v>
      </c>
      <c r="O1702" s="162"/>
      <c r="P1702" s="80" t="s">
        <v>12753</v>
      </c>
      <c r="Q1702" s="80"/>
      <c r="R1702" s="80"/>
      <c r="S1702" s="163"/>
      <c r="T1702" s="213"/>
      <c r="U1702" s="162"/>
      <c r="V1702" s="164"/>
      <c r="W1702" s="12" t="str">
        <f t="shared" si="531"/>
        <v>Mqtt1</v>
      </c>
      <c r="X1702" s="196" t="s">
        <v>11968</v>
      </c>
      <c r="Y1702" s="6" t="str">
        <f t="shared" si="532"/>
        <v>marpower/280000-hydraulic-sail/hydraulics</v>
      </c>
      <c r="Z1702" s="103" t="str">
        <f t="shared" si="536"/>
        <v>$.Tank_Temperatur_sensor_Ext</v>
      </c>
      <c r="AA1702" s="12">
        <v>1</v>
      </c>
      <c r="AB1702" s="6" t="s">
        <v>196</v>
      </c>
      <c r="AC1702" s="12">
        <v>44</v>
      </c>
      <c r="AJ1702" s="80"/>
      <c r="AK1702" s="113" t="s">
        <v>12734</v>
      </c>
      <c r="AM1702" s="114" t="str">
        <f t="shared" si="533"/>
        <v/>
      </c>
      <c r="AN1702" s="80"/>
      <c r="AO1702" s="80"/>
      <c r="AP1702" s="80"/>
      <c r="AQ1702" s="80"/>
      <c r="AR1702" s="127"/>
      <c r="AS1702" s="80"/>
      <c r="AT1702" s="7"/>
      <c r="AU1702" s="7"/>
      <c r="AV1702" s="165"/>
      <c r="AW1702" s="126" t="str">
        <f t="shared" si="534"/>
        <v/>
      </c>
      <c r="AX1702" s="137"/>
      <c r="AY1702" s="147"/>
      <c r="AZ1702" s="167"/>
      <c r="BA1702" s="167"/>
      <c r="BB1702" s="147" t="str">
        <f t="shared" si="535"/>
        <v/>
      </c>
      <c r="BC1702" s="168"/>
      <c r="BD1702" s="165"/>
      <c r="BE1702" s="165"/>
      <c r="BF1702" s="165"/>
      <c r="BG1702" s="165"/>
      <c r="BH1702" s="165"/>
      <c r="BI1702" s="165"/>
      <c r="BJ1702" s="165"/>
      <c r="BK1702" s="165"/>
      <c r="BL1702" s="165"/>
      <c r="BM1702" s="165"/>
      <c r="BN1702" s="165"/>
      <c r="BO1702" s="165"/>
      <c r="BP1702" s="165"/>
      <c r="BQ1702" s="165"/>
      <c r="BS1702" s="6"/>
      <c r="BT1702" s="11"/>
      <c r="BU1702" s="6"/>
      <c r="BV1702" s="6"/>
    </row>
    <row r="1703" spans="1:74" ht="15.75" x14ac:dyDescent="0.25">
      <c r="A1703" s="52" t="s">
        <v>11912</v>
      </c>
      <c r="B1703" s="56"/>
      <c r="C1703" s="7" t="s">
        <v>9455</v>
      </c>
      <c r="D1703" s="7" t="s">
        <v>11914</v>
      </c>
      <c r="E1703" s="7"/>
      <c r="F1703" s="64"/>
      <c r="G1703" s="6"/>
      <c r="H1703" s="6"/>
      <c r="I1703" s="10" t="s">
        <v>110</v>
      </c>
      <c r="J1703" s="11" t="s">
        <v>12754</v>
      </c>
      <c r="K1703" s="194" t="s">
        <v>510</v>
      </c>
      <c r="L1703" s="176"/>
      <c r="M1703" s="176">
        <v>1000</v>
      </c>
      <c r="N1703" s="80" t="s">
        <v>11916</v>
      </c>
      <c r="O1703" s="162"/>
      <c r="P1703" s="80" t="s">
        <v>12755</v>
      </c>
      <c r="Q1703" s="80"/>
      <c r="R1703" s="80"/>
      <c r="S1703" s="163"/>
      <c r="T1703" s="213"/>
      <c r="U1703" s="162"/>
      <c r="V1703" s="164"/>
      <c r="W1703" s="12" t="str">
        <f t="shared" si="531"/>
        <v>Mqtt1</v>
      </c>
      <c r="X1703" s="196" t="s">
        <v>11968</v>
      </c>
      <c r="Y1703" s="6" t="str">
        <f t="shared" si="532"/>
        <v>marpower/280000-hydraulic-sail/hydraulics</v>
      </c>
      <c r="Z1703" s="103" t="str">
        <f t="shared" si="536"/>
        <v>$.Pressure_sensor_valve_block_1_Ext</v>
      </c>
      <c r="AA1703" s="12">
        <v>1</v>
      </c>
      <c r="AB1703" s="6" t="s">
        <v>196</v>
      </c>
      <c r="AC1703" s="12">
        <v>51</v>
      </c>
      <c r="AJ1703" s="80"/>
      <c r="AK1703" s="113" t="s">
        <v>728</v>
      </c>
      <c r="AM1703" s="114" t="str">
        <f t="shared" si="533"/>
        <v/>
      </c>
      <c r="AN1703" s="80"/>
      <c r="AO1703" s="80"/>
      <c r="AP1703" s="80"/>
      <c r="AQ1703" s="80"/>
      <c r="AR1703" s="127"/>
      <c r="AS1703" s="80"/>
      <c r="AT1703" s="7"/>
      <c r="AU1703" s="7"/>
      <c r="AV1703" s="165"/>
      <c r="AW1703" s="126" t="str">
        <f t="shared" si="534"/>
        <v/>
      </c>
      <c r="AX1703" s="137"/>
      <c r="AY1703" s="147"/>
      <c r="AZ1703" s="167"/>
      <c r="BA1703" s="167"/>
      <c r="BB1703" s="147" t="str">
        <f t="shared" si="535"/>
        <v/>
      </c>
      <c r="BC1703" s="168"/>
      <c r="BD1703" s="165"/>
      <c r="BE1703" s="165"/>
      <c r="BF1703" s="165"/>
      <c r="BG1703" s="165"/>
      <c r="BH1703" s="165"/>
      <c r="BI1703" s="165"/>
      <c r="BJ1703" s="165"/>
      <c r="BK1703" s="165"/>
      <c r="BL1703" s="165"/>
      <c r="BM1703" s="165"/>
      <c r="BN1703" s="165"/>
      <c r="BO1703" s="165"/>
      <c r="BP1703" s="165"/>
      <c r="BQ1703" s="165"/>
      <c r="BS1703" s="6"/>
      <c r="BT1703" s="11"/>
      <c r="BU1703" s="6"/>
      <c r="BV1703" s="6"/>
    </row>
    <row r="1704" spans="1:74" ht="15.75" x14ac:dyDescent="0.25">
      <c r="A1704" s="52" t="s">
        <v>11912</v>
      </c>
      <c r="B1704" s="56"/>
      <c r="C1704" s="7" t="s">
        <v>9455</v>
      </c>
      <c r="D1704" s="7" t="s">
        <v>11914</v>
      </c>
      <c r="E1704" s="7"/>
      <c r="F1704" s="64"/>
      <c r="G1704" s="6"/>
      <c r="H1704" s="6"/>
      <c r="I1704" s="10" t="s">
        <v>110</v>
      </c>
      <c r="J1704" s="11" t="s">
        <v>12756</v>
      </c>
      <c r="K1704" s="194" t="s">
        <v>510</v>
      </c>
      <c r="L1704" s="176"/>
      <c r="M1704" s="176">
        <v>1000</v>
      </c>
      <c r="N1704" s="80" t="s">
        <v>11916</v>
      </c>
      <c r="O1704" s="162"/>
      <c r="P1704" s="80" t="s">
        <v>12757</v>
      </c>
      <c r="Q1704" s="80"/>
      <c r="R1704" s="80"/>
      <c r="S1704" s="163"/>
      <c r="T1704" s="213"/>
      <c r="U1704" s="162"/>
      <c r="V1704" s="164"/>
      <c r="W1704" s="12" t="str">
        <f t="shared" si="531"/>
        <v>Mqtt1</v>
      </c>
      <c r="X1704" s="196" t="s">
        <v>11968</v>
      </c>
      <c r="Y1704" s="6" t="str">
        <f t="shared" si="532"/>
        <v>marpower/280000-hydraulic-sail/hydraulics</v>
      </c>
      <c r="Z1704" s="103" t="str">
        <f t="shared" si="536"/>
        <v>$.Pressure_sensor_valve_block_2_Ext</v>
      </c>
      <c r="AA1704" s="12">
        <v>1</v>
      </c>
      <c r="AB1704" s="6" t="s">
        <v>196</v>
      </c>
      <c r="AC1704" s="12">
        <v>52</v>
      </c>
      <c r="AJ1704" s="80"/>
      <c r="AK1704" s="113" t="s">
        <v>728</v>
      </c>
      <c r="AM1704" s="114" t="str">
        <f t="shared" si="533"/>
        <v/>
      </c>
      <c r="AN1704" s="80"/>
      <c r="AO1704" s="80"/>
      <c r="AP1704" s="80"/>
      <c r="AQ1704" s="80"/>
      <c r="AR1704" s="127"/>
      <c r="AS1704" s="80"/>
      <c r="AT1704" s="7"/>
      <c r="AU1704" s="7"/>
      <c r="AV1704" s="165"/>
      <c r="AW1704" s="126" t="str">
        <f t="shared" si="534"/>
        <v/>
      </c>
      <c r="AX1704" s="137"/>
      <c r="AY1704" s="147"/>
      <c r="AZ1704" s="167"/>
      <c r="BA1704" s="167"/>
      <c r="BB1704" s="147" t="str">
        <f t="shared" si="535"/>
        <v/>
      </c>
      <c r="BC1704" s="168"/>
      <c r="BD1704" s="165"/>
      <c r="BE1704" s="165"/>
      <c r="BF1704" s="165"/>
      <c r="BG1704" s="165"/>
      <c r="BH1704" s="165"/>
      <c r="BI1704" s="165"/>
      <c r="BJ1704" s="165"/>
      <c r="BK1704" s="165"/>
      <c r="BL1704" s="165"/>
      <c r="BM1704" s="165"/>
      <c r="BN1704" s="165"/>
      <c r="BO1704" s="165"/>
      <c r="BP1704" s="165"/>
      <c r="BQ1704" s="165"/>
      <c r="BS1704" s="6"/>
      <c r="BT1704" s="11"/>
      <c r="BU1704" s="6"/>
      <c r="BV1704" s="6"/>
    </row>
    <row r="1705" spans="1:74" ht="15.75" x14ac:dyDescent="0.25">
      <c r="A1705" s="52" t="s">
        <v>11912</v>
      </c>
      <c r="B1705" s="56"/>
      <c r="C1705" s="7" t="s">
        <v>9455</v>
      </c>
      <c r="D1705" s="7" t="s">
        <v>11914</v>
      </c>
      <c r="E1705" s="7"/>
      <c r="F1705" s="64"/>
      <c r="G1705" s="6"/>
      <c r="H1705" s="6"/>
      <c r="I1705" s="10" t="s">
        <v>110</v>
      </c>
      <c r="J1705" s="11" t="s">
        <v>12758</v>
      </c>
      <c r="K1705" s="194" t="s">
        <v>510</v>
      </c>
      <c r="L1705" s="176"/>
      <c r="M1705" s="176">
        <v>1000</v>
      </c>
      <c r="N1705" s="80" t="s">
        <v>11916</v>
      </c>
      <c r="O1705" s="162"/>
      <c r="P1705" s="80" t="s">
        <v>12759</v>
      </c>
      <c r="Q1705" s="80"/>
      <c r="R1705" s="80"/>
      <c r="S1705" s="163"/>
      <c r="T1705" s="213"/>
      <c r="U1705" s="162"/>
      <c r="V1705" s="164"/>
      <c r="W1705" s="12" t="str">
        <f t="shared" si="531"/>
        <v>Mqtt1</v>
      </c>
      <c r="X1705" s="196" t="s">
        <v>11968</v>
      </c>
      <c r="Y1705" s="6" t="str">
        <f t="shared" si="532"/>
        <v>marpower/280000-hydraulic-sail/hydraulics</v>
      </c>
      <c r="Z1705" s="103" t="str">
        <f t="shared" si="536"/>
        <v>$.Pressure_sensor_valve_block_3_Ext</v>
      </c>
      <c r="AA1705" s="12">
        <v>1</v>
      </c>
      <c r="AB1705" s="6" t="s">
        <v>196</v>
      </c>
      <c r="AC1705" s="12">
        <v>53</v>
      </c>
      <c r="AJ1705" s="80"/>
      <c r="AK1705" s="113" t="s">
        <v>728</v>
      </c>
      <c r="AM1705" s="114" t="str">
        <f t="shared" si="533"/>
        <v/>
      </c>
      <c r="AN1705" s="80"/>
      <c r="AO1705" s="80"/>
      <c r="AP1705" s="80"/>
      <c r="AQ1705" s="80"/>
      <c r="AR1705" s="127"/>
      <c r="AS1705" s="80"/>
      <c r="AT1705" s="7"/>
      <c r="AU1705" s="7"/>
      <c r="AV1705" s="165"/>
      <c r="AW1705" s="126" t="str">
        <f t="shared" si="534"/>
        <v/>
      </c>
      <c r="AX1705" s="137"/>
      <c r="AY1705" s="147"/>
      <c r="AZ1705" s="167"/>
      <c r="BA1705" s="167"/>
      <c r="BB1705" s="147" t="str">
        <f t="shared" si="535"/>
        <v/>
      </c>
      <c r="BC1705" s="168"/>
      <c r="BD1705" s="165"/>
      <c r="BE1705" s="165"/>
      <c r="BF1705" s="165"/>
      <c r="BG1705" s="165"/>
      <c r="BH1705" s="165"/>
      <c r="BI1705" s="165"/>
      <c r="BJ1705" s="165"/>
      <c r="BK1705" s="165"/>
      <c r="BL1705" s="165"/>
      <c r="BM1705" s="165"/>
      <c r="BN1705" s="165"/>
      <c r="BO1705" s="165"/>
      <c r="BP1705" s="165"/>
      <c r="BQ1705" s="165"/>
      <c r="BS1705" s="6"/>
      <c r="BT1705" s="11"/>
      <c r="BU1705" s="6"/>
      <c r="BV1705" s="6"/>
    </row>
    <row r="1706" spans="1:74" ht="15.75" x14ac:dyDescent="0.25">
      <c r="A1706" s="52" t="s">
        <v>11912</v>
      </c>
      <c r="B1706" s="56"/>
      <c r="C1706" s="7" t="s">
        <v>9455</v>
      </c>
      <c r="D1706" s="7" t="s">
        <v>11914</v>
      </c>
      <c r="E1706" s="7"/>
      <c r="F1706" s="64"/>
      <c r="G1706" s="6"/>
      <c r="H1706" s="6"/>
      <c r="I1706" s="10" t="s">
        <v>110</v>
      </c>
      <c r="J1706" s="11" t="s">
        <v>12760</v>
      </c>
      <c r="K1706" s="194" t="s">
        <v>510</v>
      </c>
      <c r="L1706" s="176"/>
      <c r="M1706" s="176">
        <v>1000</v>
      </c>
      <c r="N1706" s="80" t="s">
        <v>11916</v>
      </c>
      <c r="O1706" s="162"/>
      <c r="P1706" s="80" t="s">
        <v>12761</v>
      </c>
      <c r="Q1706" s="80"/>
      <c r="R1706" s="80"/>
      <c r="S1706" s="163"/>
      <c r="T1706" s="213"/>
      <c r="U1706" s="162"/>
      <c r="V1706" s="164"/>
      <c r="W1706" s="12" t="str">
        <f t="shared" si="531"/>
        <v>Mqtt1</v>
      </c>
      <c r="X1706" s="196" t="s">
        <v>11968</v>
      </c>
      <c r="Y1706" s="6" t="str">
        <f t="shared" si="532"/>
        <v>marpower/280000-hydraulic-sail/hydraulics</v>
      </c>
      <c r="Z1706" s="103" t="str">
        <f t="shared" si="536"/>
        <v>$.Pressure_sensor_valve_block_4_Ext</v>
      </c>
      <c r="AA1706" s="12">
        <v>1</v>
      </c>
      <c r="AB1706" s="6" t="s">
        <v>196</v>
      </c>
      <c r="AC1706" s="12">
        <v>54</v>
      </c>
      <c r="AJ1706" s="80"/>
      <c r="AK1706" s="113" t="s">
        <v>728</v>
      </c>
      <c r="AM1706" s="114" t="str">
        <f t="shared" si="533"/>
        <v/>
      </c>
      <c r="AN1706" s="80"/>
      <c r="AO1706" s="80"/>
      <c r="AP1706" s="80"/>
      <c r="AQ1706" s="80"/>
      <c r="AR1706" s="127"/>
      <c r="AS1706" s="80"/>
      <c r="AT1706" s="7"/>
      <c r="AU1706" s="7"/>
      <c r="AV1706" s="165"/>
      <c r="AW1706" s="126" t="str">
        <f t="shared" si="534"/>
        <v/>
      </c>
      <c r="AX1706" s="137"/>
      <c r="AY1706" s="147"/>
      <c r="AZ1706" s="167"/>
      <c r="BA1706" s="167"/>
      <c r="BB1706" s="147" t="str">
        <f t="shared" si="535"/>
        <v/>
      </c>
      <c r="BC1706" s="168"/>
      <c r="BD1706" s="165"/>
      <c r="BE1706" s="165"/>
      <c r="BF1706" s="165"/>
      <c r="BG1706" s="165"/>
      <c r="BH1706" s="165"/>
      <c r="BI1706" s="165"/>
      <c r="BJ1706" s="165"/>
      <c r="BK1706" s="165"/>
      <c r="BL1706" s="165"/>
      <c r="BM1706" s="165"/>
      <c r="BN1706" s="165"/>
      <c r="BO1706" s="165"/>
      <c r="BP1706" s="165"/>
      <c r="BQ1706" s="165"/>
      <c r="BS1706" s="6"/>
      <c r="BT1706" s="11"/>
      <c r="BU1706" s="6"/>
      <c r="BV1706" s="6"/>
    </row>
    <row r="1707" spans="1:74" ht="15.75" x14ac:dyDescent="0.25">
      <c r="A1707" s="52" t="s">
        <v>11912</v>
      </c>
      <c r="B1707" s="56"/>
      <c r="C1707" s="7" t="s">
        <v>9455</v>
      </c>
      <c r="D1707" s="7" t="s">
        <v>11914</v>
      </c>
      <c r="E1707" s="7"/>
      <c r="F1707" s="64"/>
      <c r="G1707" s="6"/>
      <c r="H1707" s="6"/>
      <c r="I1707" s="10" t="s">
        <v>110</v>
      </c>
      <c r="J1707" s="11" t="s">
        <v>12762</v>
      </c>
      <c r="K1707" s="194" t="s">
        <v>510</v>
      </c>
      <c r="L1707" s="176"/>
      <c r="M1707" s="176">
        <v>1000</v>
      </c>
      <c r="N1707" s="80" t="s">
        <v>11916</v>
      </c>
      <c r="O1707" s="162"/>
      <c r="P1707" s="80" t="s">
        <v>12763</v>
      </c>
      <c r="Q1707" s="80"/>
      <c r="R1707" s="80"/>
      <c r="S1707" s="163"/>
      <c r="T1707" s="213"/>
      <c r="U1707" s="162"/>
      <c r="V1707" s="164"/>
      <c r="W1707" s="12" t="str">
        <f t="shared" si="531"/>
        <v>Mqtt1</v>
      </c>
      <c r="X1707" s="196" t="s">
        <v>11968</v>
      </c>
      <c r="Y1707" s="6" t="str">
        <f t="shared" si="532"/>
        <v>marpower/280000-hydraulic-sail/hydraulics</v>
      </c>
      <c r="Z1707" s="103" t="str">
        <f t="shared" si="536"/>
        <v>$.Pressure_sensor_valve_block_5_Ext</v>
      </c>
      <c r="AA1707" s="12">
        <v>1</v>
      </c>
      <c r="AB1707" s="6" t="s">
        <v>196</v>
      </c>
      <c r="AC1707" s="12">
        <v>55</v>
      </c>
      <c r="AJ1707" s="80"/>
      <c r="AK1707" s="113" t="s">
        <v>728</v>
      </c>
      <c r="AM1707" s="114" t="str">
        <f t="shared" si="533"/>
        <v/>
      </c>
      <c r="AN1707" s="80"/>
      <c r="AO1707" s="80"/>
      <c r="AP1707" s="80"/>
      <c r="AQ1707" s="80"/>
      <c r="AR1707" s="127"/>
      <c r="AS1707" s="80"/>
      <c r="AT1707" s="7"/>
      <c r="AU1707" s="7"/>
      <c r="AV1707" s="165"/>
      <c r="AW1707" s="126" t="str">
        <f t="shared" si="534"/>
        <v/>
      </c>
      <c r="AX1707" s="137"/>
      <c r="AY1707" s="147"/>
      <c r="AZ1707" s="167"/>
      <c r="BA1707" s="167"/>
      <c r="BB1707" s="147" t="str">
        <f t="shared" si="535"/>
        <v/>
      </c>
      <c r="BC1707" s="168"/>
      <c r="BD1707" s="165"/>
      <c r="BE1707" s="165"/>
      <c r="BF1707" s="165"/>
      <c r="BG1707" s="165"/>
      <c r="BH1707" s="165"/>
      <c r="BI1707" s="165"/>
      <c r="BJ1707" s="165"/>
      <c r="BK1707" s="165"/>
      <c r="BL1707" s="165"/>
      <c r="BM1707" s="165"/>
      <c r="BN1707" s="165"/>
      <c r="BO1707" s="165"/>
      <c r="BP1707" s="165"/>
      <c r="BQ1707" s="165"/>
      <c r="BS1707" s="6"/>
      <c r="BT1707" s="11"/>
      <c r="BU1707" s="6"/>
      <c r="BV1707" s="6"/>
    </row>
    <row r="1708" spans="1:74" ht="15.75" x14ac:dyDescent="0.25">
      <c r="A1708" s="52" t="s">
        <v>11912</v>
      </c>
      <c r="B1708" s="56"/>
      <c r="C1708" s="7" t="s">
        <v>9455</v>
      </c>
      <c r="D1708" s="7" t="s">
        <v>11914</v>
      </c>
      <c r="E1708" s="7"/>
      <c r="F1708" s="64"/>
      <c r="G1708" s="6"/>
      <c r="H1708" s="6"/>
      <c r="I1708" s="10" t="s">
        <v>110</v>
      </c>
      <c r="J1708" s="11" t="s">
        <v>12764</v>
      </c>
      <c r="K1708" s="194" t="s">
        <v>510</v>
      </c>
      <c r="L1708" s="176"/>
      <c r="M1708" s="176">
        <v>1000</v>
      </c>
      <c r="N1708" s="80" t="s">
        <v>11916</v>
      </c>
      <c r="O1708" s="162"/>
      <c r="P1708" s="80" t="s">
        <v>12765</v>
      </c>
      <c r="Q1708" s="80"/>
      <c r="R1708" s="80"/>
      <c r="S1708" s="163"/>
      <c r="T1708" s="213"/>
      <c r="U1708" s="162"/>
      <c r="V1708" s="164"/>
      <c r="W1708" s="12" t="str">
        <f t="shared" si="531"/>
        <v>Mqtt1</v>
      </c>
      <c r="X1708" s="196" t="s">
        <v>11968</v>
      </c>
      <c r="Y1708" s="6" t="str">
        <f t="shared" si="532"/>
        <v>marpower/280000-hydraulic-sail/hydraulics</v>
      </c>
      <c r="Z1708" s="103" t="str">
        <f t="shared" si="536"/>
        <v>$.Pressure_sensor_valve_block_6_Ext</v>
      </c>
      <c r="AA1708" s="12">
        <v>1</v>
      </c>
      <c r="AB1708" s="6" t="s">
        <v>196</v>
      </c>
      <c r="AC1708" s="12">
        <v>56</v>
      </c>
      <c r="AJ1708" s="80"/>
      <c r="AK1708" s="113" t="s">
        <v>728</v>
      </c>
      <c r="AM1708" s="114" t="str">
        <f t="shared" si="533"/>
        <v/>
      </c>
      <c r="AN1708" s="80"/>
      <c r="AO1708" s="80"/>
      <c r="AP1708" s="80"/>
      <c r="AQ1708" s="80"/>
      <c r="AR1708" s="127"/>
      <c r="AS1708" s="80"/>
      <c r="AT1708" s="7"/>
      <c r="AU1708" s="7"/>
      <c r="AV1708" s="165"/>
      <c r="AW1708" s="126" t="str">
        <f t="shared" si="534"/>
        <v/>
      </c>
      <c r="AX1708" s="137"/>
      <c r="AY1708" s="147"/>
      <c r="AZ1708" s="167"/>
      <c r="BA1708" s="167"/>
      <c r="BB1708" s="147" t="str">
        <f t="shared" si="535"/>
        <v/>
      </c>
      <c r="BC1708" s="168"/>
      <c r="BD1708" s="165"/>
      <c r="BE1708" s="165"/>
      <c r="BF1708" s="165"/>
      <c r="BG1708" s="165"/>
      <c r="BH1708" s="165"/>
      <c r="BI1708" s="165"/>
      <c r="BJ1708" s="165"/>
      <c r="BK1708" s="165"/>
      <c r="BL1708" s="165"/>
      <c r="BM1708" s="165"/>
      <c r="BN1708" s="165"/>
      <c r="BO1708" s="165"/>
      <c r="BP1708" s="165"/>
      <c r="BQ1708" s="165"/>
      <c r="BS1708" s="6"/>
      <c r="BT1708" s="11"/>
      <c r="BU1708" s="6"/>
      <c r="BV1708" s="6"/>
    </row>
    <row r="1709" spans="1:74" ht="15.75" x14ac:dyDescent="0.25">
      <c r="A1709" s="52" t="s">
        <v>11912</v>
      </c>
      <c r="B1709" s="56"/>
      <c r="C1709" s="7" t="s">
        <v>9455</v>
      </c>
      <c r="D1709" s="7" t="s">
        <v>11914</v>
      </c>
      <c r="E1709" s="7"/>
      <c r="F1709" s="64"/>
      <c r="G1709" s="6"/>
      <c r="H1709" s="6"/>
      <c r="I1709" s="10" t="s">
        <v>110</v>
      </c>
      <c r="J1709" s="11" t="s">
        <v>12766</v>
      </c>
      <c r="K1709" s="194" t="s">
        <v>510</v>
      </c>
      <c r="L1709" s="176"/>
      <c r="M1709" s="176">
        <v>1000</v>
      </c>
      <c r="N1709" s="80" t="s">
        <v>11916</v>
      </c>
      <c r="O1709" s="162"/>
      <c r="P1709" s="80" t="s">
        <v>12767</v>
      </c>
      <c r="Q1709" s="80"/>
      <c r="R1709" s="80"/>
      <c r="S1709" s="163"/>
      <c r="T1709" s="213"/>
      <c r="U1709" s="162"/>
      <c r="V1709" s="164"/>
      <c r="W1709" s="12" t="str">
        <f t="shared" si="531"/>
        <v>Mqtt1</v>
      </c>
      <c r="X1709" s="196" t="s">
        <v>11968</v>
      </c>
      <c r="Y1709" s="6" t="str">
        <f t="shared" si="532"/>
        <v>marpower/280000-hydraulic-sail/hydraulics</v>
      </c>
      <c r="Z1709" s="103" t="str">
        <f t="shared" si="536"/>
        <v>$.Pressure_sensor_Aft_Syst_Ext</v>
      </c>
      <c r="AA1709" s="12">
        <v>1</v>
      </c>
      <c r="AB1709" s="6" t="s">
        <v>196</v>
      </c>
      <c r="AC1709" s="12">
        <v>57</v>
      </c>
      <c r="AJ1709" s="80"/>
      <c r="AK1709" s="113" t="s">
        <v>728</v>
      </c>
      <c r="AM1709" s="114" t="str">
        <f t="shared" si="533"/>
        <v/>
      </c>
      <c r="AN1709" s="80"/>
      <c r="AO1709" s="80"/>
      <c r="AP1709" s="80"/>
      <c r="AQ1709" s="80"/>
      <c r="AR1709" s="127"/>
      <c r="AS1709" s="80"/>
      <c r="AT1709" s="7"/>
      <c r="AU1709" s="7"/>
      <c r="AV1709" s="165"/>
      <c r="AW1709" s="126" t="str">
        <f t="shared" si="534"/>
        <v/>
      </c>
      <c r="AX1709" s="137"/>
      <c r="AY1709" s="147"/>
      <c r="AZ1709" s="167"/>
      <c r="BA1709" s="167"/>
      <c r="BB1709" s="147" t="str">
        <f t="shared" si="535"/>
        <v/>
      </c>
      <c r="BC1709" s="168"/>
      <c r="BD1709" s="165"/>
      <c r="BE1709" s="165"/>
      <c r="BF1709" s="165"/>
      <c r="BG1709" s="165"/>
      <c r="BH1709" s="165"/>
      <c r="BI1709" s="165"/>
      <c r="BJ1709" s="165"/>
      <c r="BK1709" s="165"/>
      <c r="BL1709" s="165"/>
      <c r="BM1709" s="165"/>
      <c r="BN1709" s="165"/>
      <c r="BO1709" s="165"/>
      <c r="BP1709" s="165"/>
      <c r="BQ1709" s="165"/>
      <c r="BS1709" s="6"/>
      <c r="BT1709" s="11"/>
      <c r="BU1709" s="6"/>
      <c r="BV1709" s="6"/>
    </row>
    <row r="1710" spans="1:74" ht="15.75" x14ac:dyDescent="0.25">
      <c r="A1710" s="52" t="s">
        <v>11912</v>
      </c>
      <c r="B1710" s="56"/>
      <c r="C1710" s="7" t="s">
        <v>9455</v>
      </c>
      <c r="D1710" s="7" t="s">
        <v>11914</v>
      </c>
      <c r="E1710" s="7"/>
      <c r="F1710" s="64"/>
      <c r="G1710" s="6"/>
      <c r="H1710" s="6"/>
      <c r="I1710" s="10" t="s">
        <v>110</v>
      </c>
      <c r="J1710" s="11" t="s">
        <v>12768</v>
      </c>
      <c r="K1710" s="194" t="s">
        <v>510</v>
      </c>
      <c r="L1710" s="176"/>
      <c r="M1710" s="176">
        <v>1000</v>
      </c>
      <c r="N1710" s="80" t="s">
        <v>11916</v>
      </c>
      <c r="O1710" s="162"/>
      <c r="P1710" s="80" t="s">
        <v>12769</v>
      </c>
      <c r="Q1710" s="80"/>
      <c r="R1710" s="80"/>
      <c r="S1710" s="163"/>
      <c r="T1710" s="213"/>
      <c r="U1710" s="162"/>
      <c r="V1710" s="164"/>
      <c r="W1710" s="12" t="str">
        <f t="shared" si="531"/>
        <v>Mqtt1</v>
      </c>
      <c r="X1710" s="196" t="s">
        <v>11968</v>
      </c>
      <c r="Y1710" s="6" t="str">
        <f t="shared" si="532"/>
        <v>marpower/280000-hydraulic-sail/hydraulics</v>
      </c>
      <c r="Z1710" s="103" t="str">
        <f t="shared" si="536"/>
        <v>$.Pressure_sensor_Fwd_Syst_Ext</v>
      </c>
      <c r="AA1710" s="12">
        <v>1</v>
      </c>
      <c r="AB1710" s="6" t="s">
        <v>196</v>
      </c>
      <c r="AC1710" s="12">
        <v>58</v>
      </c>
      <c r="AJ1710" s="80"/>
      <c r="AK1710" s="113" t="s">
        <v>728</v>
      </c>
      <c r="AM1710" s="114" t="str">
        <f t="shared" si="533"/>
        <v/>
      </c>
      <c r="AN1710" s="80"/>
      <c r="AO1710" s="80"/>
      <c r="AP1710" s="80"/>
      <c r="AQ1710" s="80"/>
      <c r="AR1710" s="127"/>
      <c r="AS1710" s="80"/>
      <c r="AT1710" s="7"/>
      <c r="AU1710" s="7"/>
      <c r="AV1710" s="165"/>
      <c r="AW1710" s="126" t="str">
        <f t="shared" si="534"/>
        <v/>
      </c>
      <c r="AX1710" s="137"/>
      <c r="AY1710" s="147"/>
      <c r="AZ1710" s="167"/>
      <c r="BA1710" s="167"/>
      <c r="BB1710" s="147" t="str">
        <f t="shared" si="535"/>
        <v/>
      </c>
      <c r="BC1710" s="168"/>
      <c r="BD1710" s="165"/>
      <c r="BE1710" s="165"/>
      <c r="BF1710" s="165"/>
      <c r="BG1710" s="165"/>
      <c r="BH1710" s="165"/>
      <c r="BI1710" s="165"/>
      <c r="BJ1710" s="165"/>
      <c r="BK1710" s="165"/>
      <c r="BL1710" s="165"/>
      <c r="BM1710" s="165"/>
      <c r="BN1710" s="165"/>
      <c r="BO1710" s="165"/>
      <c r="BP1710" s="165"/>
      <c r="BQ1710" s="165"/>
      <c r="BS1710" s="6"/>
      <c r="BT1710" s="11"/>
      <c r="BU1710" s="6"/>
      <c r="BV1710" s="6"/>
    </row>
    <row r="1711" spans="1:74" ht="15.75" x14ac:dyDescent="0.25">
      <c r="A1711" s="52" t="s">
        <v>11912</v>
      </c>
      <c r="B1711" s="56"/>
      <c r="C1711" s="7" t="s">
        <v>9455</v>
      </c>
      <c r="D1711" s="7" t="s">
        <v>11914</v>
      </c>
      <c r="E1711" s="7"/>
      <c r="F1711" s="64"/>
      <c r="G1711" s="6"/>
      <c r="H1711" s="6"/>
      <c r="I1711" s="10" t="s">
        <v>110</v>
      </c>
      <c r="J1711" s="11" t="s">
        <v>12770</v>
      </c>
      <c r="K1711" s="194" t="s">
        <v>510</v>
      </c>
      <c r="L1711" s="176"/>
      <c r="M1711" s="176">
        <v>1000</v>
      </c>
      <c r="N1711" s="80" t="s">
        <v>11916</v>
      </c>
      <c r="O1711" s="162"/>
      <c r="P1711" s="80" t="s">
        <v>12771</v>
      </c>
      <c r="Q1711" s="80"/>
      <c r="R1711" s="80"/>
      <c r="S1711" s="163"/>
      <c r="T1711" s="213"/>
      <c r="U1711" s="162"/>
      <c r="V1711" s="164"/>
      <c r="W1711" s="12" t="str">
        <f t="shared" si="531"/>
        <v>Mqtt1</v>
      </c>
      <c r="X1711" s="196" t="s">
        <v>11968</v>
      </c>
      <c r="Y1711" s="6" t="str">
        <f t="shared" si="532"/>
        <v>marpower/280000-hydraulic-sail/hydraulics</v>
      </c>
      <c r="Z1711" s="103" t="str">
        <f t="shared" si="536"/>
        <v>$.Pressure_sensor_Retour_Ext</v>
      </c>
      <c r="AA1711" s="12">
        <v>1</v>
      </c>
      <c r="AB1711" s="6" t="s">
        <v>196</v>
      </c>
      <c r="AC1711" s="12">
        <v>59</v>
      </c>
      <c r="AJ1711" s="80"/>
      <c r="AK1711" s="113" t="s">
        <v>728</v>
      </c>
      <c r="AM1711" s="114" t="str">
        <f t="shared" si="533"/>
        <v/>
      </c>
      <c r="AN1711" s="80"/>
      <c r="AO1711" s="80"/>
      <c r="AP1711" s="80"/>
      <c r="AQ1711" s="80"/>
      <c r="AR1711" s="127"/>
      <c r="AS1711" s="80"/>
      <c r="AT1711" s="7"/>
      <c r="AU1711" s="7"/>
      <c r="AV1711" s="165"/>
      <c r="AW1711" s="126" t="str">
        <f t="shared" si="534"/>
        <v/>
      </c>
      <c r="AX1711" s="137"/>
      <c r="AY1711" s="147"/>
      <c r="AZ1711" s="167"/>
      <c r="BA1711" s="167"/>
      <c r="BB1711" s="147" t="str">
        <f t="shared" si="535"/>
        <v/>
      </c>
      <c r="BC1711" s="168"/>
      <c r="BD1711" s="165"/>
      <c r="BE1711" s="165"/>
      <c r="BF1711" s="165"/>
      <c r="BG1711" s="165"/>
      <c r="BH1711" s="165"/>
      <c r="BI1711" s="165"/>
      <c r="BJ1711" s="165"/>
      <c r="BK1711" s="165"/>
      <c r="BL1711" s="165"/>
      <c r="BM1711" s="165"/>
      <c r="BN1711" s="165"/>
      <c r="BO1711" s="165"/>
      <c r="BP1711" s="165"/>
      <c r="BQ1711" s="165"/>
      <c r="BS1711" s="6"/>
      <c r="BT1711" s="11"/>
      <c r="BU1711" s="6"/>
      <c r="BV1711" s="6"/>
    </row>
    <row r="1712" spans="1:74" ht="15.75" x14ac:dyDescent="0.25">
      <c r="A1712" s="52" t="s">
        <v>11912</v>
      </c>
      <c r="B1712" s="56"/>
      <c r="C1712" s="7" t="s">
        <v>9455</v>
      </c>
      <c r="D1712" s="7" t="s">
        <v>11914</v>
      </c>
      <c r="E1712" s="7"/>
      <c r="F1712" s="64"/>
      <c r="G1712" s="6"/>
      <c r="H1712" s="6"/>
      <c r="I1712" s="10" t="s">
        <v>110</v>
      </c>
      <c r="J1712" s="11" t="s">
        <v>12772</v>
      </c>
      <c r="K1712" s="194" t="s">
        <v>510</v>
      </c>
      <c r="L1712" s="176"/>
      <c r="M1712" s="176">
        <v>1000</v>
      </c>
      <c r="N1712" s="80" t="s">
        <v>11916</v>
      </c>
      <c r="O1712" s="162"/>
      <c r="P1712" s="80" t="s">
        <v>12773</v>
      </c>
      <c r="Q1712" s="80"/>
      <c r="R1712" s="80"/>
      <c r="S1712" s="163"/>
      <c r="T1712" s="213"/>
      <c r="U1712" s="162"/>
      <c r="V1712" s="164"/>
      <c r="W1712" s="12" t="str">
        <f t="shared" si="531"/>
        <v>Mqtt1</v>
      </c>
      <c r="X1712" s="196" t="s">
        <v>12075</v>
      </c>
      <c r="Y1712" s="6" t="str">
        <f t="shared" si="532"/>
        <v>marpower/280000-hydraulic-sail/furler</v>
      </c>
      <c r="Z1712" s="103" t="str">
        <f>IF(COUNTIF(N1712,"spare"),"","$."&amp;_xlfn.REGEXREPLACE(IF(X1712="",J1712,_xlfn.REGEXREPLACE(IF(_xlfn.REGEXTEST(J1712,"(Gen_Alm|Enbl|Ind)"),_xlfn.REGEXREPLACE(J1712,"E?\d_\d\d_",""),J1712),"_(F|f)urler","")),"\.","_"))</f>
        <v>$.Storm_Sail_Act_Load</v>
      </c>
      <c r="AA1712" s="12">
        <v>1</v>
      </c>
      <c r="AB1712" s="6" t="s">
        <v>196</v>
      </c>
      <c r="AC1712" s="12">
        <v>104</v>
      </c>
      <c r="AJ1712" s="80"/>
      <c r="AK1712" s="113" t="s">
        <v>12774</v>
      </c>
      <c r="AM1712" s="114" t="str">
        <f t="shared" si="533"/>
        <v/>
      </c>
      <c r="AN1712" s="80"/>
      <c r="AO1712" s="80"/>
      <c r="AP1712" s="80"/>
      <c r="AQ1712" s="80"/>
      <c r="AR1712" s="127"/>
      <c r="AS1712" s="80"/>
      <c r="AT1712" s="7"/>
      <c r="AU1712" s="7"/>
      <c r="AV1712" s="165"/>
      <c r="AW1712" s="126" t="str">
        <f t="shared" si="534"/>
        <v/>
      </c>
      <c r="AX1712" s="137"/>
      <c r="AY1712" s="147"/>
      <c r="AZ1712" s="167"/>
      <c r="BA1712" s="167"/>
      <c r="BB1712" s="147" t="str">
        <f t="shared" si="535"/>
        <v/>
      </c>
      <c r="BC1712" s="168"/>
      <c r="BD1712" s="165"/>
      <c r="BE1712" s="165"/>
      <c r="BF1712" s="165"/>
      <c r="BG1712" s="165"/>
      <c r="BH1712" s="165"/>
      <c r="BI1712" s="165"/>
      <c r="BJ1712" s="165"/>
      <c r="BK1712" s="165"/>
      <c r="BL1712" s="165"/>
      <c r="BM1712" s="165"/>
      <c r="BN1712" s="165"/>
      <c r="BO1712" s="165"/>
      <c r="BP1712" s="165"/>
      <c r="BQ1712" s="165"/>
      <c r="BS1712" s="6"/>
      <c r="BT1712" s="11"/>
      <c r="BU1712" s="6"/>
      <c r="BV1712" s="6"/>
    </row>
    <row r="1713" spans="1:74" ht="15.75" x14ac:dyDescent="0.25">
      <c r="A1713" s="52" t="s">
        <v>11912</v>
      </c>
      <c r="B1713" s="56"/>
      <c r="C1713" s="7" t="s">
        <v>9455</v>
      </c>
      <c r="D1713" s="7" t="s">
        <v>11914</v>
      </c>
      <c r="E1713" s="7"/>
      <c r="F1713" s="64"/>
      <c r="G1713" s="6"/>
      <c r="H1713" s="6"/>
      <c r="I1713" s="10" t="s">
        <v>110</v>
      </c>
      <c r="J1713" s="11" t="s">
        <v>12775</v>
      </c>
      <c r="K1713" s="194" t="s">
        <v>510</v>
      </c>
      <c r="L1713" s="176"/>
      <c r="M1713" s="176">
        <v>1000</v>
      </c>
      <c r="N1713" s="80" t="s">
        <v>11916</v>
      </c>
      <c r="O1713" s="162"/>
      <c r="P1713" s="80" t="s">
        <v>12776</v>
      </c>
      <c r="Q1713" s="80"/>
      <c r="R1713" s="80"/>
      <c r="S1713" s="163"/>
      <c r="T1713" s="213"/>
      <c r="U1713" s="162"/>
      <c r="V1713" s="164"/>
      <c r="W1713" s="12" t="str">
        <f t="shared" si="531"/>
        <v>Mqtt1</v>
      </c>
      <c r="X1713" s="196" t="s">
        <v>11975</v>
      </c>
      <c r="Y1713" s="6" t="str">
        <f t="shared" si="532"/>
        <v>marpower/280000-hydraulic-sail/tension-double-cylinder/blade-cunningham</v>
      </c>
      <c r="Z1713" s="103" t="str">
        <f t="shared" ref="Z1713:Z1718" si="537">IF(COUNTIF(N1713,"spare"),"","$."&amp;_xlfn.REGEXREPLACE(IF(X1713="",J1713,_xlfn.REGEXREPLACE(IF(_xlfn.REGEXTEST(J1713,"(Gen_Alm|Enbl|Ind)"),_xlfn.REGEXREPLACE(J1713,"E?\d_\d\d_",""),J1713),"_?(Blade_Cunn|Code_sail_tack)_?","")),"\.","_"))</f>
        <v>$.Act_Position_2_Mill</v>
      </c>
      <c r="AA1713" s="12">
        <v>1</v>
      </c>
      <c r="AB1713" s="6" t="s">
        <v>196</v>
      </c>
      <c r="AC1713" s="12">
        <v>114</v>
      </c>
      <c r="AJ1713" s="80"/>
      <c r="AK1713" s="113" t="s">
        <v>12777</v>
      </c>
      <c r="AM1713" s="114" t="str">
        <f t="shared" si="533"/>
        <v/>
      </c>
      <c r="AN1713" s="80"/>
      <c r="AO1713" s="80"/>
      <c r="AP1713" s="80"/>
      <c r="AQ1713" s="80"/>
      <c r="AR1713" s="127"/>
      <c r="AS1713" s="80"/>
      <c r="AT1713" s="7"/>
      <c r="AU1713" s="7"/>
      <c r="AV1713" s="165"/>
      <c r="AW1713" s="126" t="str">
        <f t="shared" si="534"/>
        <v/>
      </c>
      <c r="AX1713" s="137"/>
      <c r="AY1713" s="147"/>
      <c r="AZ1713" s="167"/>
      <c r="BA1713" s="167"/>
      <c r="BB1713" s="147" t="str">
        <f t="shared" si="535"/>
        <v/>
      </c>
      <c r="BC1713" s="168"/>
      <c r="BD1713" s="165"/>
      <c r="BE1713" s="165"/>
      <c r="BF1713" s="165"/>
      <c r="BG1713" s="165"/>
      <c r="BH1713" s="165"/>
      <c r="BI1713" s="165"/>
      <c r="BJ1713" s="165"/>
      <c r="BK1713" s="165"/>
      <c r="BL1713" s="165"/>
      <c r="BM1713" s="165"/>
      <c r="BN1713" s="165"/>
      <c r="BO1713" s="165"/>
      <c r="BP1713" s="165"/>
      <c r="BQ1713" s="165"/>
      <c r="BS1713" s="6"/>
      <c r="BT1713" s="11"/>
      <c r="BU1713" s="6"/>
      <c r="BV1713" s="6"/>
    </row>
    <row r="1714" spans="1:74" ht="15.75" x14ac:dyDescent="0.25">
      <c r="A1714" s="52" t="s">
        <v>11912</v>
      </c>
      <c r="B1714" s="56"/>
      <c r="C1714" s="7" t="s">
        <v>9455</v>
      </c>
      <c r="D1714" s="7" t="s">
        <v>11914</v>
      </c>
      <c r="E1714" s="7"/>
      <c r="F1714" s="64"/>
      <c r="G1714" s="6"/>
      <c r="H1714" s="6"/>
      <c r="I1714" s="10" t="s">
        <v>110</v>
      </c>
      <c r="J1714" s="11" t="s">
        <v>12778</v>
      </c>
      <c r="K1714" s="194" t="s">
        <v>510</v>
      </c>
      <c r="L1714" s="176"/>
      <c r="M1714" s="176">
        <v>1000</v>
      </c>
      <c r="N1714" s="80" t="s">
        <v>11916</v>
      </c>
      <c r="O1714" s="162"/>
      <c r="P1714" s="80" t="s">
        <v>12779</v>
      </c>
      <c r="Q1714" s="80"/>
      <c r="R1714" s="80"/>
      <c r="S1714" s="163"/>
      <c r="T1714" s="213"/>
      <c r="U1714" s="162"/>
      <c r="V1714" s="164"/>
      <c r="W1714" s="12" t="str">
        <f t="shared" si="531"/>
        <v>Mqtt1</v>
      </c>
      <c r="X1714" s="196" t="s">
        <v>11975</v>
      </c>
      <c r="Y1714" s="6" t="str">
        <f t="shared" si="532"/>
        <v>marpower/280000-hydraulic-sail/tension-double-cylinder/blade-cunningham</v>
      </c>
      <c r="Z1714" s="103" t="str">
        <f t="shared" si="537"/>
        <v>$.Act_Position_Mill</v>
      </c>
      <c r="AA1714" s="12">
        <v>1</v>
      </c>
      <c r="AB1714" s="6" t="s">
        <v>196</v>
      </c>
      <c r="AC1714" s="12">
        <v>116</v>
      </c>
      <c r="AJ1714" s="80"/>
      <c r="AK1714" s="113" t="s">
        <v>12777</v>
      </c>
      <c r="AM1714" s="114" t="str">
        <f t="shared" si="533"/>
        <v/>
      </c>
      <c r="AN1714" s="80"/>
      <c r="AO1714" s="80"/>
      <c r="AP1714" s="80"/>
      <c r="AQ1714" s="80"/>
      <c r="AR1714" s="127"/>
      <c r="AS1714" s="80"/>
      <c r="AT1714" s="7"/>
      <c r="AU1714" s="7"/>
      <c r="AV1714" s="165"/>
      <c r="AW1714" s="126" t="str">
        <f t="shared" si="534"/>
        <v/>
      </c>
      <c r="AX1714" s="137"/>
      <c r="AY1714" s="147"/>
      <c r="AZ1714" s="167"/>
      <c r="BA1714" s="167"/>
      <c r="BB1714" s="147" t="str">
        <f t="shared" si="535"/>
        <v/>
      </c>
      <c r="BC1714" s="168"/>
      <c r="BD1714" s="165"/>
      <c r="BE1714" s="165"/>
      <c r="BF1714" s="165"/>
      <c r="BG1714" s="165"/>
      <c r="BH1714" s="165"/>
      <c r="BI1714" s="165"/>
      <c r="BJ1714" s="165"/>
      <c r="BK1714" s="165"/>
      <c r="BL1714" s="165"/>
      <c r="BM1714" s="165"/>
      <c r="BN1714" s="165"/>
      <c r="BO1714" s="165"/>
      <c r="BP1714" s="165"/>
      <c r="BQ1714" s="165"/>
      <c r="BS1714" s="6"/>
      <c r="BT1714" s="11"/>
      <c r="BU1714" s="6"/>
      <c r="BV1714" s="6"/>
    </row>
    <row r="1715" spans="1:74" ht="15.75" x14ac:dyDescent="0.25">
      <c r="A1715" s="52" t="s">
        <v>11912</v>
      </c>
      <c r="B1715" s="56"/>
      <c r="C1715" s="7" t="s">
        <v>9455</v>
      </c>
      <c r="D1715" s="7" t="s">
        <v>11914</v>
      </c>
      <c r="E1715" s="7"/>
      <c r="F1715" s="64"/>
      <c r="G1715" s="6"/>
      <c r="H1715" s="6"/>
      <c r="I1715" s="10" t="s">
        <v>110</v>
      </c>
      <c r="J1715" s="11" t="s">
        <v>12780</v>
      </c>
      <c r="K1715" s="194" t="s">
        <v>510</v>
      </c>
      <c r="L1715" s="176"/>
      <c r="M1715" s="176">
        <v>1000</v>
      </c>
      <c r="N1715" s="80" t="s">
        <v>11916</v>
      </c>
      <c r="O1715" s="162"/>
      <c r="P1715" s="80" t="s">
        <v>12781</v>
      </c>
      <c r="Q1715" s="80"/>
      <c r="R1715" s="80"/>
      <c r="S1715" s="163"/>
      <c r="T1715" s="213"/>
      <c r="U1715" s="162"/>
      <c r="V1715" s="164"/>
      <c r="W1715" s="12" t="str">
        <f t="shared" si="531"/>
        <v>Mqtt1</v>
      </c>
      <c r="X1715" s="196" t="s">
        <v>11975</v>
      </c>
      <c r="Y1715" s="6" t="str">
        <f t="shared" si="532"/>
        <v>marpower/280000-hydraulic-sail/tension-double-cylinder/blade-cunningham</v>
      </c>
      <c r="Z1715" s="103" t="str">
        <f t="shared" si="537"/>
        <v>$.Act_Load</v>
      </c>
      <c r="AA1715" s="12">
        <v>1</v>
      </c>
      <c r="AB1715" s="6" t="s">
        <v>196</v>
      </c>
      <c r="AC1715" s="12">
        <v>118</v>
      </c>
      <c r="AJ1715" s="80"/>
      <c r="AK1715" s="113" t="s">
        <v>12774</v>
      </c>
      <c r="AM1715" s="114" t="str">
        <f t="shared" si="533"/>
        <v/>
      </c>
      <c r="AN1715" s="80"/>
      <c r="AO1715" s="80"/>
      <c r="AP1715" s="80"/>
      <c r="AQ1715" s="80"/>
      <c r="AR1715" s="127"/>
      <c r="AS1715" s="80"/>
      <c r="AT1715" s="7"/>
      <c r="AU1715" s="7"/>
      <c r="AV1715" s="165"/>
      <c r="AW1715" s="126" t="str">
        <f t="shared" si="534"/>
        <v/>
      </c>
      <c r="AX1715" s="137"/>
      <c r="AY1715" s="147"/>
      <c r="AZ1715" s="167"/>
      <c r="BA1715" s="167"/>
      <c r="BB1715" s="147" t="str">
        <f t="shared" si="535"/>
        <v/>
      </c>
      <c r="BC1715" s="168"/>
      <c r="BD1715" s="165"/>
      <c r="BE1715" s="165"/>
      <c r="BF1715" s="165"/>
      <c r="BG1715" s="165"/>
      <c r="BH1715" s="165"/>
      <c r="BI1715" s="165"/>
      <c r="BJ1715" s="165"/>
      <c r="BK1715" s="165"/>
      <c r="BL1715" s="165"/>
      <c r="BM1715" s="165"/>
      <c r="BN1715" s="165"/>
      <c r="BO1715" s="165"/>
      <c r="BP1715" s="165"/>
      <c r="BQ1715" s="165"/>
      <c r="BS1715" s="6"/>
      <c r="BT1715" s="11"/>
      <c r="BU1715" s="6"/>
      <c r="BV1715" s="6"/>
    </row>
    <row r="1716" spans="1:74" ht="15.75" x14ac:dyDescent="0.25">
      <c r="A1716" s="52" t="s">
        <v>11912</v>
      </c>
      <c r="B1716" s="56"/>
      <c r="C1716" s="7" t="s">
        <v>9455</v>
      </c>
      <c r="D1716" s="7" t="s">
        <v>11914</v>
      </c>
      <c r="E1716" s="7"/>
      <c r="F1716" s="64"/>
      <c r="G1716" s="6"/>
      <c r="H1716" s="6"/>
      <c r="I1716" s="10" t="s">
        <v>110</v>
      </c>
      <c r="J1716" s="11" t="s">
        <v>12782</v>
      </c>
      <c r="K1716" s="194" t="s">
        <v>510</v>
      </c>
      <c r="L1716" s="176"/>
      <c r="M1716" s="176">
        <v>1000</v>
      </c>
      <c r="N1716" s="80" t="s">
        <v>11916</v>
      </c>
      <c r="O1716" s="162"/>
      <c r="P1716" s="80" t="s">
        <v>12783</v>
      </c>
      <c r="Q1716" s="80"/>
      <c r="R1716" s="80"/>
      <c r="S1716" s="163"/>
      <c r="T1716" s="213"/>
      <c r="U1716" s="162"/>
      <c r="V1716" s="164"/>
      <c r="W1716" s="12" t="str">
        <f t="shared" si="531"/>
        <v>Mqtt1</v>
      </c>
      <c r="X1716" s="196" t="s">
        <v>11982</v>
      </c>
      <c r="Y1716" s="6" t="str">
        <f t="shared" si="532"/>
        <v>marpower/280000-hydraulic-sail/tension-double-cylinder/code-sail-tack</v>
      </c>
      <c r="Z1716" s="103" t="str">
        <f t="shared" si="537"/>
        <v>$.Act_Position_2_Mill</v>
      </c>
      <c r="AA1716" s="12">
        <v>1</v>
      </c>
      <c r="AB1716" s="6" t="s">
        <v>196</v>
      </c>
      <c r="AC1716" s="12">
        <v>124</v>
      </c>
      <c r="AJ1716" s="80"/>
      <c r="AK1716" s="113" t="s">
        <v>12777</v>
      </c>
      <c r="AM1716" s="114" t="str">
        <f t="shared" si="533"/>
        <v/>
      </c>
      <c r="AN1716" s="80"/>
      <c r="AO1716" s="80"/>
      <c r="AP1716" s="80"/>
      <c r="AQ1716" s="80"/>
      <c r="AR1716" s="127"/>
      <c r="AS1716" s="80"/>
      <c r="AT1716" s="7"/>
      <c r="AU1716" s="7"/>
      <c r="AV1716" s="165"/>
      <c r="AW1716" s="126" t="str">
        <f t="shared" si="534"/>
        <v/>
      </c>
      <c r="AX1716" s="137"/>
      <c r="AY1716" s="147"/>
      <c r="AZ1716" s="167"/>
      <c r="BA1716" s="167"/>
      <c r="BB1716" s="147" t="str">
        <f t="shared" si="535"/>
        <v/>
      </c>
      <c r="BC1716" s="168"/>
      <c r="BD1716" s="165"/>
      <c r="BE1716" s="165"/>
      <c r="BF1716" s="165"/>
      <c r="BG1716" s="165"/>
      <c r="BH1716" s="165"/>
      <c r="BI1716" s="165"/>
      <c r="BJ1716" s="165"/>
      <c r="BK1716" s="165"/>
      <c r="BL1716" s="165"/>
      <c r="BM1716" s="165"/>
      <c r="BN1716" s="165"/>
      <c r="BO1716" s="165"/>
      <c r="BP1716" s="165"/>
      <c r="BQ1716" s="165"/>
      <c r="BS1716" s="6"/>
      <c r="BT1716" s="11"/>
      <c r="BU1716" s="6"/>
      <c r="BV1716" s="6"/>
    </row>
    <row r="1717" spans="1:74" ht="15.75" x14ac:dyDescent="0.25">
      <c r="A1717" s="52" t="s">
        <v>11912</v>
      </c>
      <c r="B1717" s="56"/>
      <c r="C1717" s="7" t="s">
        <v>9455</v>
      </c>
      <c r="D1717" s="7" t="s">
        <v>11914</v>
      </c>
      <c r="E1717" s="7"/>
      <c r="F1717" s="64"/>
      <c r="G1717" s="6"/>
      <c r="H1717" s="6"/>
      <c r="I1717" s="10" t="s">
        <v>110</v>
      </c>
      <c r="J1717" s="11" t="s">
        <v>12784</v>
      </c>
      <c r="K1717" s="194" t="s">
        <v>510</v>
      </c>
      <c r="L1717" s="176"/>
      <c r="M1717" s="176">
        <v>1000</v>
      </c>
      <c r="N1717" s="80" t="s">
        <v>11916</v>
      </c>
      <c r="O1717" s="162"/>
      <c r="P1717" s="80" t="s">
        <v>12785</v>
      </c>
      <c r="Q1717" s="80"/>
      <c r="R1717" s="80"/>
      <c r="S1717" s="163"/>
      <c r="T1717" s="213"/>
      <c r="U1717" s="162"/>
      <c r="V1717" s="164"/>
      <c r="W1717" s="12" t="str">
        <f t="shared" si="531"/>
        <v>Mqtt1</v>
      </c>
      <c r="X1717" s="196" t="s">
        <v>11982</v>
      </c>
      <c r="Y1717" s="6" t="str">
        <f t="shared" si="532"/>
        <v>marpower/280000-hydraulic-sail/tension-double-cylinder/code-sail-tack</v>
      </c>
      <c r="Z1717" s="103" t="str">
        <f t="shared" si="537"/>
        <v>$.Act_Position_Mill</v>
      </c>
      <c r="AA1717" s="12">
        <v>1</v>
      </c>
      <c r="AB1717" s="6" t="s">
        <v>196</v>
      </c>
      <c r="AC1717" s="12">
        <v>126</v>
      </c>
      <c r="AJ1717" s="80"/>
      <c r="AK1717" s="113" t="s">
        <v>12777</v>
      </c>
      <c r="AM1717" s="114" t="str">
        <f t="shared" si="533"/>
        <v/>
      </c>
      <c r="AN1717" s="80"/>
      <c r="AO1717" s="80"/>
      <c r="AP1717" s="80"/>
      <c r="AQ1717" s="80"/>
      <c r="AR1717" s="127"/>
      <c r="AS1717" s="80"/>
      <c r="AT1717" s="7"/>
      <c r="AU1717" s="7"/>
      <c r="AV1717" s="165"/>
      <c r="AW1717" s="126" t="str">
        <f t="shared" si="534"/>
        <v/>
      </c>
      <c r="AX1717" s="137"/>
      <c r="AY1717" s="147"/>
      <c r="AZ1717" s="167"/>
      <c r="BA1717" s="167"/>
      <c r="BB1717" s="147" t="str">
        <f t="shared" si="535"/>
        <v/>
      </c>
      <c r="BC1717" s="168"/>
      <c r="BD1717" s="165"/>
      <c r="BE1717" s="165"/>
      <c r="BF1717" s="165"/>
      <c r="BG1717" s="165"/>
      <c r="BH1717" s="165"/>
      <c r="BI1717" s="165"/>
      <c r="BJ1717" s="165"/>
      <c r="BK1717" s="165"/>
      <c r="BL1717" s="165"/>
      <c r="BM1717" s="165"/>
      <c r="BN1717" s="165"/>
      <c r="BO1717" s="165"/>
      <c r="BP1717" s="165"/>
      <c r="BQ1717" s="165"/>
      <c r="BS1717" s="6"/>
      <c r="BT1717" s="11"/>
      <c r="BU1717" s="6"/>
      <c r="BV1717" s="6"/>
    </row>
    <row r="1718" spans="1:74" ht="15.75" x14ac:dyDescent="0.25">
      <c r="A1718" s="52" t="s">
        <v>11912</v>
      </c>
      <c r="B1718" s="56"/>
      <c r="C1718" s="7" t="s">
        <v>9455</v>
      </c>
      <c r="D1718" s="7" t="s">
        <v>11914</v>
      </c>
      <c r="E1718" s="7"/>
      <c r="F1718" s="64"/>
      <c r="G1718" s="6"/>
      <c r="H1718" s="6"/>
      <c r="I1718" s="10" t="s">
        <v>110</v>
      </c>
      <c r="J1718" s="11" t="s">
        <v>12786</v>
      </c>
      <c r="K1718" s="194" t="s">
        <v>510</v>
      </c>
      <c r="L1718" s="176"/>
      <c r="M1718" s="176">
        <v>1000</v>
      </c>
      <c r="N1718" s="80" t="s">
        <v>11916</v>
      </c>
      <c r="O1718" s="162"/>
      <c r="P1718" s="80" t="s">
        <v>12787</v>
      </c>
      <c r="Q1718" s="80"/>
      <c r="R1718" s="80"/>
      <c r="S1718" s="163"/>
      <c r="T1718" s="213"/>
      <c r="U1718" s="162"/>
      <c r="V1718" s="164"/>
      <c r="W1718" s="12" t="str">
        <f t="shared" si="531"/>
        <v>Mqtt1</v>
      </c>
      <c r="X1718" s="196" t="s">
        <v>11982</v>
      </c>
      <c r="Y1718" s="6" t="str">
        <f t="shared" si="532"/>
        <v>marpower/280000-hydraulic-sail/tension-double-cylinder/code-sail-tack</v>
      </c>
      <c r="Z1718" s="103" t="str">
        <f t="shared" si="537"/>
        <v>$.Act_Load</v>
      </c>
      <c r="AA1718" s="12">
        <v>1</v>
      </c>
      <c r="AB1718" s="6" t="s">
        <v>196</v>
      </c>
      <c r="AC1718" s="12">
        <v>128</v>
      </c>
      <c r="AJ1718" s="80"/>
      <c r="AK1718" s="113" t="s">
        <v>12774</v>
      </c>
      <c r="AM1718" s="114" t="str">
        <f t="shared" si="533"/>
        <v/>
      </c>
      <c r="AN1718" s="80"/>
      <c r="AO1718" s="80"/>
      <c r="AP1718" s="80"/>
      <c r="AQ1718" s="80"/>
      <c r="AR1718" s="127"/>
      <c r="AS1718" s="80"/>
      <c r="AT1718" s="7"/>
      <c r="AU1718" s="7"/>
      <c r="AV1718" s="165"/>
      <c r="AW1718" s="126" t="str">
        <f t="shared" si="534"/>
        <v/>
      </c>
      <c r="AX1718" s="137"/>
      <c r="AY1718" s="147"/>
      <c r="AZ1718" s="167"/>
      <c r="BA1718" s="167"/>
      <c r="BB1718" s="147" t="str">
        <f t="shared" si="535"/>
        <v/>
      </c>
      <c r="BC1718" s="168"/>
      <c r="BD1718" s="165"/>
      <c r="BE1718" s="165"/>
      <c r="BF1718" s="165"/>
      <c r="BG1718" s="165"/>
      <c r="BH1718" s="165"/>
      <c r="BI1718" s="165"/>
      <c r="BJ1718" s="165"/>
      <c r="BK1718" s="165"/>
      <c r="BL1718" s="165"/>
      <c r="BM1718" s="165"/>
      <c r="BN1718" s="165"/>
      <c r="BO1718" s="165"/>
      <c r="BP1718" s="165"/>
      <c r="BQ1718" s="165"/>
      <c r="BS1718" s="6"/>
      <c r="BT1718" s="11"/>
      <c r="BU1718" s="6"/>
      <c r="BV1718" s="6"/>
    </row>
    <row r="1719" spans="1:74" ht="15.75" x14ac:dyDescent="0.25">
      <c r="A1719" s="52" t="s">
        <v>11912</v>
      </c>
      <c r="B1719" s="56"/>
      <c r="C1719" s="7" t="s">
        <v>9455</v>
      </c>
      <c r="D1719" s="7" t="s">
        <v>11914</v>
      </c>
      <c r="E1719" s="7"/>
      <c r="F1719" s="64"/>
      <c r="G1719" s="6"/>
      <c r="H1719" s="6"/>
      <c r="I1719" s="10" t="s">
        <v>110</v>
      </c>
      <c r="J1719" s="11" t="s">
        <v>12788</v>
      </c>
      <c r="K1719" s="194" t="s">
        <v>510</v>
      </c>
      <c r="L1719" s="176"/>
      <c r="M1719" s="176">
        <v>1000</v>
      </c>
      <c r="N1719" s="80" t="s">
        <v>11916</v>
      </c>
      <c r="O1719" s="162"/>
      <c r="P1719" s="80" t="s">
        <v>12789</v>
      </c>
      <c r="Q1719" s="80"/>
      <c r="R1719" s="80"/>
      <c r="S1719" s="163"/>
      <c r="T1719" s="213"/>
      <c r="U1719" s="162"/>
      <c r="V1719" s="164"/>
      <c r="W1719" s="12" t="str">
        <f t="shared" si="531"/>
        <v>Mqtt1</v>
      </c>
      <c r="X1719" s="196" t="s">
        <v>11989</v>
      </c>
      <c r="Y1719" s="6" t="str">
        <f t="shared" si="532"/>
        <v>marpower/280000-hydraulic-sail/tension-cylinder-ma/blade-adjuster</v>
      </c>
      <c r="Z1719" s="103" t="str">
        <f>IF(COUNTIF(N1719,"spare"),"","$."&amp;_xlfn.REGEXREPLACE(IF(X1719="",J1719,_xlfn.REGEXREPLACE(IF(_xlfn.REGEXTEST(J1719,"(Gen_Alm|Enbl|Ind)"),_xlfn.REGEXREPLACE(J1719,"E?\d_\d\d_",""),J1719),"_?(Blade|Staysail_stay)_Adj_?","")),"\.","_"))</f>
        <v>$.Act_Position_Mill</v>
      </c>
      <c r="AA1719" s="12">
        <v>1</v>
      </c>
      <c r="AB1719" s="6" t="s">
        <v>196</v>
      </c>
      <c r="AC1719" s="12">
        <v>136</v>
      </c>
      <c r="AJ1719" s="80"/>
      <c r="AK1719" s="113" t="s">
        <v>12777</v>
      </c>
      <c r="AM1719" s="114" t="str">
        <f t="shared" si="533"/>
        <v/>
      </c>
      <c r="AN1719" s="80"/>
      <c r="AO1719" s="80"/>
      <c r="AP1719" s="80"/>
      <c r="AQ1719" s="80"/>
      <c r="AR1719" s="127"/>
      <c r="AS1719" s="80"/>
      <c r="AT1719" s="7"/>
      <c r="AU1719" s="7"/>
      <c r="AV1719" s="165"/>
      <c r="AW1719" s="126" t="str">
        <f t="shared" si="534"/>
        <v/>
      </c>
      <c r="AX1719" s="137"/>
      <c r="AY1719" s="147"/>
      <c r="AZ1719" s="167"/>
      <c r="BA1719" s="167"/>
      <c r="BB1719" s="147" t="str">
        <f t="shared" si="535"/>
        <v/>
      </c>
      <c r="BC1719" s="168"/>
      <c r="BD1719" s="165"/>
      <c r="BE1719" s="165"/>
      <c r="BF1719" s="165"/>
      <c r="BG1719" s="165"/>
      <c r="BH1719" s="165"/>
      <c r="BI1719" s="165"/>
      <c r="BJ1719" s="165"/>
      <c r="BK1719" s="165"/>
      <c r="BL1719" s="165"/>
      <c r="BM1719" s="165"/>
      <c r="BN1719" s="165"/>
      <c r="BO1719" s="165"/>
      <c r="BP1719" s="165"/>
      <c r="BQ1719" s="165"/>
      <c r="BS1719" s="6"/>
      <c r="BT1719" s="11"/>
      <c r="BU1719" s="6"/>
      <c r="BV1719" s="6"/>
    </row>
    <row r="1720" spans="1:74" ht="15.75" x14ac:dyDescent="0.25">
      <c r="A1720" s="52" t="s">
        <v>11912</v>
      </c>
      <c r="B1720" s="56"/>
      <c r="C1720" s="7" t="s">
        <v>9455</v>
      </c>
      <c r="D1720" s="7" t="s">
        <v>11914</v>
      </c>
      <c r="E1720" s="7"/>
      <c r="F1720" s="64"/>
      <c r="G1720" s="6"/>
      <c r="H1720" s="6"/>
      <c r="I1720" s="10" t="s">
        <v>110</v>
      </c>
      <c r="J1720" s="11" t="s">
        <v>12790</v>
      </c>
      <c r="K1720" s="194" t="s">
        <v>510</v>
      </c>
      <c r="L1720" s="176"/>
      <c r="M1720" s="176">
        <v>1000</v>
      </c>
      <c r="N1720" s="80" t="s">
        <v>11916</v>
      </c>
      <c r="O1720" s="162"/>
      <c r="P1720" s="80" t="s">
        <v>12791</v>
      </c>
      <c r="Q1720" s="80"/>
      <c r="R1720" s="80"/>
      <c r="S1720" s="163"/>
      <c r="T1720" s="213"/>
      <c r="U1720" s="162"/>
      <c r="V1720" s="164"/>
      <c r="W1720" s="12" t="str">
        <f t="shared" si="531"/>
        <v>Mqtt1</v>
      </c>
      <c r="X1720" s="196" t="s">
        <v>11989</v>
      </c>
      <c r="Y1720" s="6" t="str">
        <f t="shared" si="532"/>
        <v>marpower/280000-hydraulic-sail/tension-cylinder-ma/blade-adjuster</v>
      </c>
      <c r="Z1720" s="103" t="str">
        <f>IF(COUNTIF(N1720,"spare"),"","$."&amp;_xlfn.REGEXREPLACE(IF(X1720="",J1720,_xlfn.REGEXREPLACE(IF(_xlfn.REGEXTEST(J1720,"(Gen_Alm|Enbl|Ind)"),_xlfn.REGEXREPLACE(J1720,"E?\d_\d\d_",""),J1720),"_?(Blade|Staysail_stay)_Adj_?","")),"\.","_"))</f>
        <v>$.Act_Load</v>
      </c>
      <c r="AA1720" s="12">
        <v>1</v>
      </c>
      <c r="AB1720" s="6" t="s">
        <v>196</v>
      </c>
      <c r="AC1720" s="12">
        <v>138</v>
      </c>
      <c r="AJ1720" s="80"/>
      <c r="AK1720" s="113" t="s">
        <v>12774</v>
      </c>
      <c r="AM1720" s="114" t="str">
        <f t="shared" si="533"/>
        <v/>
      </c>
      <c r="AN1720" s="80"/>
      <c r="AO1720" s="80"/>
      <c r="AP1720" s="80"/>
      <c r="AQ1720" s="80"/>
      <c r="AR1720" s="127"/>
      <c r="AS1720" s="80"/>
      <c r="AT1720" s="7"/>
      <c r="AU1720" s="7"/>
      <c r="AV1720" s="165"/>
      <c r="AW1720" s="126" t="str">
        <f t="shared" si="534"/>
        <v/>
      </c>
      <c r="AX1720" s="137"/>
      <c r="AY1720" s="147"/>
      <c r="AZ1720" s="167"/>
      <c r="BA1720" s="167"/>
      <c r="BB1720" s="147" t="str">
        <f t="shared" si="535"/>
        <v/>
      </c>
      <c r="BC1720" s="168"/>
      <c r="BD1720" s="165"/>
      <c r="BE1720" s="165"/>
      <c r="BF1720" s="165"/>
      <c r="BG1720" s="165"/>
      <c r="BH1720" s="165"/>
      <c r="BI1720" s="165"/>
      <c r="BJ1720" s="165"/>
      <c r="BK1720" s="165"/>
      <c r="BL1720" s="165"/>
      <c r="BM1720" s="165"/>
      <c r="BN1720" s="165"/>
      <c r="BO1720" s="165"/>
      <c r="BP1720" s="165"/>
      <c r="BQ1720" s="165"/>
      <c r="BS1720" s="6"/>
      <c r="BT1720" s="11"/>
      <c r="BU1720" s="6"/>
      <c r="BV1720" s="6"/>
    </row>
    <row r="1721" spans="1:74" ht="15.75" x14ac:dyDescent="0.25">
      <c r="A1721" s="52" t="s">
        <v>11912</v>
      </c>
      <c r="B1721" s="56"/>
      <c r="C1721" s="7" t="s">
        <v>9455</v>
      </c>
      <c r="D1721" s="7" t="s">
        <v>11914</v>
      </c>
      <c r="E1721" s="7"/>
      <c r="F1721" s="64"/>
      <c r="G1721" s="6"/>
      <c r="H1721" s="6"/>
      <c r="I1721" s="10" t="s">
        <v>110</v>
      </c>
      <c r="J1721" s="11" t="s">
        <v>12792</v>
      </c>
      <c r="K1721" s="194" t="s">
        <v>510</v>
      </c>
      <c r="L1721" s="176"/>
      <c r="M1721" s="176">
        <v>1000</v>
      </c>
      <c r="N1721" s="80" t="s">
        <v>11916</v>
      </c>
      <c r="O1721" s="162"/>
      <c r="P1721" s="80" t="s">
        <v>12793</v>
      </c>
      <c r="Q1721" s="80"/>
      <c r="R1721" s="80"/>
      <c r="S1721" s="163"/>
      <c r="T1721" s="213"/>
      <c r="U1721" s="162"/>
      <c r="V1721" s="164"/>
      <c r="W1721" s="12" t="str">
        <f t="shared" si="531"/>
        <v>Mqtt1</v>
      </c>
      <c r="X1721" s="196" t="s">
        <v>11996</v>
      </c>
      <c r="Y1721" s="6" t="str">
        <f t="shared" si="532"/>
        <v>marpower/280000-hydraulic-sail/tension-cylinder-ma/staysail</v>
      </c>
      <c r="Z1721" s="103" t="str">
        <f>IF(COUNTIF(N1721,"spare"),"","$."&amp;_xlfn.REGEXREPLACE(IF(X1721="",J1721,_xlfn.REGEXREPLACE(IF(_xlfn.REGEXTEST(J1721,"(Gen_Alm|Enbl|Ind)"),_xlfn.REGEXREPLACE(J1721,"E?\d_\d\d_",""),J1721),"_?(Blade|Staysail_stay)_Adj_?","")),"\.","_"))</f>
        <v>$.Act_Position_Mill</v>
      </c>
      <c r="AA1721" s="12">
        <v>1</v>
      </c>
      <c r="AB1721" s="6" t="s">
        <v>196</v>
      </c>
      <c r="AC1721" s="12">
        <v>146</v>
      </c>
      <c r="AJ1721" s="80"/>
      <c r="AK1721" s="113" t="s">
        <v>12777</v>
      </c>
      <c r="AM1721" s="114" t="str">
        <f t="shared" si="533"/>
        <v/>
      </c>
      <c r="AN1721" s="80"/>
      <c r="AO1721" s="80"/>
      <c r="AP1721" s="80"/>
      <c r="AQ1721" s="80"/>
      <c r="AR1721" s="127"/>
      <c r="AS1721" s="80"/>
      <c r="AT1721" s="7"/>
      <c r="AU1721" s="7"/>
      <c r="AV1721" s="165"/>
      <c r="AW1721" s="126" t="str">
        <f t="shared" si="534"/>
        <v/>
      </c>
      <c r="AX1721" s="137"/>
      <c r="AY1721" s="147"/>
      <c r="AZ1721" s="167"/>
      <c r="BA1721" s="167"/>
      <c r="BB1721" s="147" t="str">
        <f t="shared" si="535"/>
        <v/>
      </c>
      <c r="BC1721" s="168"/>
      <c r="BD1721" s="165"/>
      <c r="BE1721" s="165"/>
      <c r="BF1721" s="165"/>
      <c r="BG1721" s="165"/>
      <c r="BH1721" s="165"/>
      <c r="BI1721" s="165"/>
      <c r="BJ1721" s="165"/>
      <c r="BK1721" s="165"/>
      <c r="BL1721" s="165"/>
      <c r="BM1721" s="165"/>
      <c r="BN1721" s="165"/>
      <c r="BO1721" s="165"/>
      <c r="BP1721" s="165"/>
      <c r="BQ1721" s="165"/>
      <c r="BS1721" s="6"/>
      <c r="BT1721" s="11"/>
      <c r="BU1721" s="6"/>
      <c r="BV1721" s="6"/>
    </row>
    <row r="1722" spans="1:74" ht="15.75" x14ac:dyDescent="0.25">
      <c r="A1722" s="52" t="s">
        <v>11912</v>
      </c>
      <c r="B1722" s="56"/>
      <c r="C1722" s="7" t="s">
        <v>9455</v>
      </c>
      <c r="D1722" s="7" t="s">
        <v>11914</v>
      </c>
      <c r="E1722" s="7"/>
      <c r="F1722" s="64"/>
      <c r="G1722" s="6"/>
      <c r="H1722" s="6"/>
      <c r="I1722" s="10" t="s">
        <v>110</v>
      </c>
      <c r="J1722" s="11" t="s">
        <v>12794</v>
      </c>
      <c r="K1722" s="194" t="s">
        <v>510</v>
      </c>
      <c r="L1722" s="176"/>
      <c r="M1722" s="176">
        <v>1000</v>
      </c>
      <c r="N1722" s="80" t="s">
        <v>11916</v>
      </c>
      <c r="O1722" s="162"/>
      <c r="P1722" s="80" t="s">
        <v>12795</v>
      </c>
      <c r="Q1722" s="80"/>
      <c r="R1722" s="80"/>
      <c r="S1722" s="163"/>
      <c r="T1722" s="213"/>
      <c r="U1722" s="162"/>
      <c r="V1722" s="164"/>
      <c r="W1722" s="12" t="str">
        <f t="shared" si="531"/>
        <v>Mqtt1</v>
      </c>
      <c r="X1722" s="196" t="s">
        <v>11996</v>
      </c>
      <c r="Y1722" s="6" t="str">
        <f t="shared" si="532"/>
        <v>marpower/280000-hydraulic-sail/tension-cylinder-ma/staysail</v>
      </c>
      <c r="Z1722" s="103" t="str">
        <f>IF(COUNTIF(N1722,"spare"),"","$."&amp;_xlfn.REGEXREPLACE(IF(X1722="",J1722,_xlfn.REGEXREPLACE(IF(_xlfn.REGEXTEST(J1722,"(Gen_Alm|Enbl|Ind)"),_xlfn.REGEXREPLACE(J1722,"E?\d_\d\d_",""),J1722),"_?(Blade|Staysail_stay)_Adj_?","")),"\.","_"))</f>
        <v>$.Act_Load</v>
      </c>
      <c r="AA1722" s="12">
        <v>1</v>
      </c>
      <c r="AB1722" s="6" t="s">
        <v>196</v>
      </c>
      <c r="AC1722" s="12">
        <v>148</v>
      </c>
      <c r="AJ1722" s="80"/>
      <c r="AK1722" s="113" t="s">
        <v>12774</v>
      </c>
      <c r="AM1722" s="114" t="str">
        <f t="shared" si="533"/>
        <v/>
      </c>
      <c r="AN1722" s="80"/>
      <c r="AO1722" s="80"/>
      <c r="AP1722" s="80"/>
      <c r="AQ1722" s="80"/>
      <c r="AR1722" s="127"/>
      <c r="AS1722" s="80"/>
      <c r="AT1722" s="7"/>
      <c r="AU1722" s="7"/>
      <c r="AV1722" s="165"/>
      <c r="AW1722" s="126" t="str">
        <f t="shared" si="534"/>
        <v/>
      </c>
      <c r="AX1722" s="137"/>
      <c r="AY1722" s="147"/>
      <c r="AZ1722" s="167"/>
      <c r="BA1722" s="167"/>
      <c r="BB1722" s="147" t="str">
        <f t="shared" si="535"/>
        <v/>
      </c>
      <c r="BC1722" s="168"/>
      <c r="BD1722" s="165"/>
      <c r="BE1722" s="165"/>
      <c r="BF1722" s="165"/>
      <c r="BG1722" s="165"/>
      <c r="BH1722" s="165"/>
      <c r="BI1722" s="165"/>
      <c r="BJ1722" s="165"/>
      <c r="BK1722" s="165"/>
      <c r="BL1722" s="165"/>
      <c r="BM1722" s="165"/>
      <c r="BN1722" s="165"/>
      <c r="BO1722" s="165"/>
      <c r="BP1722" s="165"/>
      <c r="BQ1722" s="165"/>
      <c r="BS1722" s="6"/>
      <c r="BT1722" s="11"/>
      <c r="BU1722" s="6"/>
      <c r="BV1722" s="6"/>
    </row>
    <row r="1723" spans="1:74" ht="15.75" x14ac:dyDescent="0.25">
      <c r="A1723" s="52" t="s">
        <v>11912</v>
      </c>
      <c r="B1723" s="56"/>
      <c r="C1723" s="7" t="s">
        <v>9455</v>
      </c>
      <c r="D1723" s="7" t="s">
        <v>11914</v>
      </c>
      <c r="E1723" s="7"/>
      <c r="F1723" s="64"/>
      <c r="G1723" s="6"/>
      <c r="H1723" s="6"/>
      <c r="I1723" s="10" t="s">
        <v>110</v>
      </c>
      <c r="J1723" s="11" t="s">
        <v>12796</v>
      </c>
      <c r="K1723" s="194" t="s">
        <v>510</v>
      </c>
      <c r="L1723" s="176"/>
      <c r="M1723" s="176">
        <v>1000</v>
      </c>
      <c r="N1723" s="80" t="s">
        <v>11916</v>
      </c>
      <c r="O1723" s="162"/>
      <c r="P1723" s="80" t="s">
        <v>12797</v>
      </c>
      <c r="Q1723" s="80"/>
      <c r="R1723" s="80"/>
      <c r="S1723" s="163"/>
      <c r="T1723" s="213"/>
      <c r="U1723" s="162"/>
      <c r="V1723" s="164"/>
      <c r="W1723" s="12" t="str">
        <f t="shared" si="531"/>
        <v>Mqtt1</v>
      </c>
      <c r="X1723" s="196" t="s">
        <v>12003</v>
      </c>
      <c r="Y1723" s="6" t="str">
        <f t="shared" si="532"/>
        <v>marpower/280000-hydraulic-sail/tension-cylinder</v>
      </c>
      <c r="Z1723" s="103" t="str">
        <f>IF(COUNTIF(N1723,"spare"),"","$."&amp;_xlfn.REGEXREPLACE(IF(X1723="",J1723,IF(_xlfn.REGEXTEST(J1723,"(Gen_Alm|Enbl|Ind)"),_xlfn.REGEXREPLACE(J1723,"E?\d_\d\d_",""),J1723)),"\.","_"))</f>
        <v>$.Main_Outhaul_Act_Position_Mill</v>
      </c>
      <c r="AA1723" s="12">
        <v>1</v>
      </c>
      <c r="AB1723" s="6" t="s">
        <v>196</v>
      </c>
      <c r="AC1723" s="12">
        <v>216</v>
      </c>
      <c r="AJ1723" s="80"/>
      <c r="AK1723" s="113" t="s">
        <v>12777</v>
      </c>
      <c r="AM1723" s="114" t="str">
        <f t="shared" si="533"/>
        <v/>
      </c>
      <c r="AN1723" s="80"/>
      <c r="AO1723" s="80"/>
      <c r="AP1723" s="80"/>
      <c r="AQ1723" s="80"/>
      <c r="AR1723" s="127"/>
      <c r="AS1723" s="80"/>
      <c r="AT1723" s="7"/>
      <c r="AU1723" s="7"/>
      <c r="AV1723" s="165"/>
      <c r="AW1723" s="126" t="str">
        <f t="shared" si="534"/>
        <v/>
      </c>
      <c r="AX1723" s="137"/>
      <c r="AY1723" s="147"/>
      <c r="AZ1723" s="167"/>
      <c r="BA1723" s="167"/>
      <c r="BB1723" s="147" t="str">
        <f t="shared" si="535"/>
        <v/>
      </c>
      <c r="BC1723" s="168"/>
      <c r="BD1723" s="165"/>
      <c r="BE1723" s="165"/>
      <c r="BF1723" s="165"/>
      <c r="BG1723" s="165"/>
      <c r="BH1723" s="165"/>
      <c r="BI1723" s="165"/>
      <c r="BJ1723" s="165"/>
      <c r="BK1723" s="165"/>
      <c r="BL1723" s="165"/>
      <c r="BM1723" s="165"/>
      <c r="BN1723" s="165"/>
      <c r="BO1723" s="165"/>
      <c r="BP1723" s="165"/>
      <c r="BQ1723" s="165"/>
      <c r="BS1723" s="6"/>
      <c r="BT1723" s="11"/>
      <c r="BU1723" s="6"/>
      <c r="BV1723" s="6"/>
    </row>
    <row r="1724" spans="1:74" ht="15.75" x14ac:dyDescent="0.25">
      <c r="A1724" s="52" t="s">
        <v>11912</v>
      </c>
      <c r="B1724" s="56"/>
      <c r="C1724" s="7" t="s">
        <v>9455</v>
      </c>
      <c r="D1724" s="7" t="s">
        <v>11914</v>
      </c>
      <c r="E1724" s="7"/>
      <c r="F1724" s="64"/>
      <c r="G1724" s="6"/>
      <c r="H1724" s="6"/>
      <c r="I1724" s="10" t="s">
        <v>110</v>
      </c>
      <c r="J1724" s="11" t="s">
        <v>12798</v>
      </c>
      <c r="K1724" s="194" t="s">
        <v>510</v>
      </c>
      <c r="L1724" s="176"/>
      <c r="M1724" s="176">
        <v>1000</v>
      </c>
      <c r="N1724" s="80" t="s">
        <v>11916</v>
      </c>
      <c r="O1724" s="162"/>
      <c r="P1724" s="80" t="s">
        <v>12799</v>
      </c>
      <c r="Q1724" s="80"/>
      <c r="R1724" s="80"/>
      <c r="S1724" s="163"/>
      <c r="T1724" s="213"/>
      <c r="U1724" s="162"/>
      <c r="V1724" s="164"/>
      <c r="W1724" s="12" t="str">
        <f t="shared" si="531"/>
        <v>Mqtt1</v>
      </c>
      <c r="X1724" s="196" t="s">
        <v>12003</v>
      </c>
      <c r="Y1724" s="6" t="str">
        <f t="shared" si="532"/>
        <v>marpower/280000-hydraulic-sail/tension-cylinder</v>
      </c>
      <c r="Z1724" s="103" t="str">
        <f>IF(COUNTIF(N1724,"spare"),"","$."&amp;_xlfn.REGEXREPLACE(IF(X1724="",J1724,IF(_xlfn.REGEXTEST(J1724,"(Gen_Alm|Enbl|Ind)"),_xlfn.REGEXREPLACE(J1724,"E?\d_\d\d_",""),J1724)),"\.","_"))</f>
        <v>$.Main_Outhaul_Act_Load</v>
      </c>
      <c r="AA1724" s="12">
        <v>1</v>
      </c>
      <c r="AB1724" s="6" t="s">
        <v>196</v>
      </c>
      <c r="AC1724" s="12">
        <v>218</v>
      </c>
      <c r="AJ1724" s="80"/>
      <c r="AK1724" s="113" t="s">
        <v>12774</v>
      </c>
      <c r="AM1724" s="114" t="str">
        <f t="shared" si="533"/>
        <v/>
      </c>
      <c r="AN1724" s="80"/>
      <c r="AO1724" s="80"/>
      <c r="AP1724" s="80"/>
      <c r="AQ1724" s="80"/>
      <c r="AR1724" s="127"/>
      <c r="AS1724" s="80"/>
      <c r="AT1724" s="7"/>
      <c r="AU1724" s="7"/>
      <c r="AV1724" s="165"/>
      <c r="AW1724" s="126" t="str">
        <f t="shared" si="534"/>
        <v/>
      </c>
      <c r="AX1724" s="137"/>
      <c r="AY1724" s="147"/>
      <c r="AZ1724" s="167"/>
      <c r="BA1724" s="167"/>
      <c r="BB1724" s="147" t="str">
        <f t="shared" si="535"/>
        <v/>
      </c>
      <c r="BC1724" s="168"/>
      <c r="BD1724" s="165"/>
      <c r="BE1724" s="165"/>
      <c r="BF1724" s="165"/>
      <c r="BG1724" s="165"/>
      <c r="BH1724" s="165"/>
      <c r="BI1724" s="165"/>
      <c r="BJ1724" s="165"/>
      <c r="BK1724" s="165"/>
      <c r="BL1724" s="165"/>
      <c r="BM1724" s="165"/>
      <c r="BN1724" s="165"/>
      <c r="BO1724" s="165"/>
      <c r="BP1724" s="165"/>
      <c r="BQ1724" s="165"/>
      <c r="BS1724" s="6"/>
      <c r="BT1724" s="11"/>
      <c r="BU1724" s="6"/>
      <c r="BV1724" s="6"/>
    </row>
    <row r="1725" spans="1:74" ht="15.75" x14ac:dyDescent="0.25">
      <c r="A1725" s="52" t="s">
        <v>11912</v>
      </c>
      <c r="B1725" s="56"/>
      <c r="C1725" s="7" t="s">
        <v>9455</v>
      </c>
      <c r="D1725" s="7" t="s">
        <v>11914</v>
      </c>
      <c r="E1725" s="7"/>
      <c r="F1725" s="64"/>
      <c r="G1725" s="6"/>
      <c r="H1725" s="6"/>
      <c r="I1725" s="10" t="s">
        <v>110</v>
      </c>
      <c r="J1725" s="11" t="s">
        <v>12800</v>
      </c>
      <c r="K1725" s="194" t="s">
        <v>510</v>
      </c>
      <c r="L1725" s="176"/>
      <c r="M1725" s="176">
        <v>1000</v>
      </c>
      <c r="N1725" s="80" t="s">
        <v>11916</v>
      </c>
      <c r="O1725" s="162"/>
      <c r="P1725" s="80" t="s">
        <v>12801</v>
      </c>
      <c r="Q1725" s="80"/>
      <c r="R1725" s="80"/>
      <c r="S1725" s="163"/>
      <c r="T1725" s="213"/>
      <c r="U1725" s="162"/>
      <c r="V1725" s="164"/>
      <c r="W1725" s="12" t="str">
        <f t="shared" si="531"/>
        <v>Mqtt1</v>
      </c>
      <c r="X1725" s="196" t="s">
        <v>12119</v>
      </c>
      <c r="Y1725" s="6" t="str">
        <f t="shared" si="532"/>
        <v>marpower/280000-hydraulic-sail/tension-cylinder-deflector/mizzen</v>
      </c>
      <c r="Z1725" s="103" t="str">
        <f>IF(COUNTIF(N1725,"spare"),"","$."&amp;_xlfn.REGEXREPLACE(IF(X1725="",J1725,_xlfn.REGEXREPLACE(IF(_xlfn.REGEXTEST(J1725,"(Gen_Alm|Enbl|Ind)"),_xlfn.REGEXREPLACE(J1725,"E?\d_\d\d_",""),J1725),"_?M(ain|iz)_Check(_Defl)?_?","")),"\.","_"))</f>
        <v>$.Sb_Act_Load1</v>
      </c>
      <c r="AA1725" s="12">
        <v>1</v>
      </c>
      <c r="AB1725" s="6" t="s">
        <v>196</v>
      </c>
      <c r="AC1725" s="12">
        <v>219</v>
      </c>
      <c r="AJ1725" s="80"/>
      <c r="AK1725" s="113" t="s">
        <v>12774</v>
      </c>
      <c r="AM1725" s="114" t="str">
        <f t="shared" si="533"/>
        <v/>
      </c>
      <c r="AN1725" s="80"/>
      <c r="AO1725" s="80"/>
      <c r="AP1725" s="80"/>
      <c r="AQ1725" s="80"/>
      <c r="AR1725" s="127"/>
      <c r="AS1725" s="80"/>
      <c r="AT1725" s="7"/>
      <c r="AU1725" s="7"/>
      <c r="AV1725" s="165"/>
      <c r="AW1725" s="126" t="str">
        <f t="shared" si="534"/>
        <v/>
      </c>
      <c r="AX1725" s="137"/>
      <c r="AY1725" s="147"/>
      <c r="AZ1725" s="167"/>
      <c r="BA1725" s="167"/>
      <c r="BB1725" s="147" t="str">
        <f t="shared" si="535"/>
        <v/>
      </c>
      <c r="BC1725" s="168"/>
      <c r="BD1725" s="165"/>
      <c r="BE1725" s="165"/>
      <c r="BF1725" s="165"/>
      <c r="BG1725" s="165"/>
      <c r="BH1725" s="165"/>
      <c r="BI1725" s="165"/>
      <c r="BJ1725" s="165"/>
      <c r="BK1725" s="165"/>
      <c r="BL1725" s="165"/>
      <c r="BM1725" s="165"/>
      <c r="BN1725" s="165"/>
      <c r="BO1725" s="165"/>
      <c r="BP1725" s="165"/>
      <c r="BQ1725" s="165"/>
      <c r="BS1725" s="6"/>
      <c r="BT1725" s="11"/>
      <c r="BU1725" s="6"/>
      <c r="BV1725" s="6"/>
    </row>
    <row r="1726" spans="1:74" ht="15.75" x14ac:dyDescent="0.25">
      <c r="A1726" s="52" t="s">
        <v>11912</v>
      </c>
      <c r="B1726" s="56"/>
      <c r="C1726" s="7" t="s">
        <v>9455</v>
      </c>
      <c r="D1726" s="7" t="s">
        <v>11914</v>
      </c>
      <c r="E1726" s="7"/>
      <c r="F1726" s="64"/>
      <c r="G1726" s="6"/>
      <c r="H1726" s="6"/>
      <c r="I1726" s="10" t="s">
        <v>110</v>
      </c>
      <c r="J1726" s="11" t="s">
        <v>12802</v>
      </c>
      <c r="K1726" s="194" t="s">
        <v>510</v>
      </c>
      <c r="L1726" s="176"/>
      <c r="M1726" s="176">
        <v>1000</v>
      </c>
      <c r="N1726" s="80" t="s">
        <v>11916</v>
      </c>
      <c r="O1726" s="162"/>
      <c r="P1726" s="80" t="s">
        <v>12803</v>
      </c>
      <c r="Q1726" s="80"/>
      <c r="R1726" s="80"/>
      <c r="S1726" s="163"/>
      <c r="T1726" s="213"/>
      <c r="U1726" s="162"/>
      <c r="V1726" s="164"/>
      <c r="W1726" s="12" t="str">
        <f t="shared" si="531"/>
        <v>Mqtt1</v>
      </c>
      <c r="X1726" s="196" t="s">
        <v>12010</v>
      </c>
      <c r="Y1726" s="6" t="str">
        <f t="shared" si="532"/>
        <v>marpower/280000-hydraulic-sail/vang-cylinder/main</v>
      </c>
      <c r="Z1726" s="103" t="str">
        <f>IF(COUNTIF(N1726,"spare"),"","$."&amp;_xlfn.REGEXREPLACE(IF(X1726="",J1726,_xlfn.REGEXREPLACE(IF(_xlfn.REGEXTEST(J1726,"(Gen_Alm|Enbl|Ind)"),_xlfn.REGEXREPLACE(J1726,"E?\d_\d\d_",""),J1726),"_?M(ain|iz)_Vang_?","")),"\.","_"))</f>
        <v>$.Act_Position_Mill</v>
      </c>
      <c r="AA1726" s="12">
        <v>1</v>
      </c>
      <c r="AB1726" s="6" t="s">
        <v>196</v>
      </c>
      <c r="AC1726" s="12">
        <v>227</v>
      </c>
      <c r="AJ1726" s="80"/>
      <c r="AK1726" s="113" t="s">
        <v>12777</v>
      </c>
      <c r="AM1726" s="114" t="str">
        <f t="shared" si="533"/>
        <v/>
      </c>
      <c r="AN1726" s="80"/>
      <c r="AO1726" s="80"/>
      <c r="AP1726" s="80"/>
      <c r="AQ1726" s="80"/>
      <c r="AR1726" s="127"/>
      <c r="AS1726" s="80"/>
      <c r="AT1726" s="7"/>
      <c r="AU1726" s="7"/>
      <c r="AV1726" s="165"/>
      <c r="AW1726" s="126" t="str">
        <f t="shared" si="534"/>
        <v/>
      </c>
      <c r="AX1726" s="137"/>
      <c r="AY1726" s="147"/>
      <c r="AZ1726" s="167"/>
      <c r="BA1726" s="167"/>
      <c r="BB1726" s="147" t="str">
        <f t="shared" si="535"/>
        <v/>
      </c>
      <c r="BC1726" s="168"/>
      <c r="BD1726" s="165"/>
      <c r="BE1726" s="165"/>
      <c r="BF1726" s="165"/>
      <c r="BG1726" s="165"/>
      <c r="BH1726" s="165"/>
      <c r="BI1726" s="165"/>
      <c r="BJ1726" s="165"/>
      <c r="BK1726" s="165"/>
      <c r="BL1726" s="165"/>
      <c r="BM1726" s="165"/>
      <c r="BN1726" s="165"/>
      <c r="BO1726" s="165"/>
      <c r="BP1726" s="165"/>
      <c r="BQ1726" s="165"/>
      <c r="BS1726" s="6"/>
      <c r="BT1726" s="11"/>
      <c r="BU1726" s="6"/>
      <c r="BV1726" s="6"/>
    </row>
    <row r="1727" spans="1:74" ht="15.75" x14ac:dyDescent="0.25">
      <c r="A1727" s="52" t="s">
        <v>11912</v>
      </c>
      <c r="B1727" s="56"/>
      <c r="C1727" s="7" t="s">
        <v>9455</v>
      </c>
      <c r="D1727" s="7" t="s">
        <v>11914</v>
      </c>
      <c r="E1727" s="7"/>
      <c r="F1727" s="64"/>
      <c r="G1727" s="6"/>
      <c r="H1727" s="6"/>
      <c r="I1727" s="10" t="s">
        <v>110</v>
      </c>
      <c r="J1727" s="11" t="s">
        <v>12804</v>
      </c>
      <c r="K1727" s="194" t="s">
        <v>510</v>
      </c>
      <c r="L1727" s="176"/>
      <c r="M1727" s="176">
        <v>1000</v>
      </c>
      <c r="N1727" s="80" t="s">
        <v>11916</v>
      </c>
      <c r="O1727" s="162"/>
      <c r="P1727" s="80" t="s">
        <v>12805</v>
      </c>
      <c r="Q1727" s="80"/>
      <c r="R1727" s="80"/>
      <c r="S1727" s="163"/>
      <c r="T1727" s="213"/>
      <c r="U1727" s="162"/>
      <c r="V1727" s="164"/>
      <c r="W1727" s="12" t="str">
        <f t="shared" si="531"/>
        <v>Mqtt1</v>
      </c>
      <c r="X1727" s="196" t="s">
        <v>12010</v>
      </c>
      <c r="Y1727" s="6" t="str">
        <f t="shared" si="532"/>
        <v>marpower/280000-hydraulic-sail/vang-cylinder/main</v>
      </c>
      <c r="Z1727" s="103" t="str">
        <f>IF(COUNTIF(N1727,"spare"),"","$."&amp;_xlfn.REGEXREPLACE(IF(X1727="",J1727,_xlfn.REGEXREPLACE(IF(_xlfn.REGEXTEST(J1727,"(Gen_Alm|Enbl|Ind)"),_xlfn.REGEXREPLACE(J1727,"E?\d_\d\d_",""),J1727),"_?M(ain|iz)_Vang_?","")),"\.","_"))</f>
        <v>$.Act_Load</v>
      </c>
      <c r="AA1727" s="12">
        <v>1</v>
      </c>
      <c r="AB1727" s="6" t="s">
        <v>196</v>
      </c>
      <c r="AC1727" s="12">
        <v>228</v>
      </c>
      <c r="AJ1727" s="80"/>
      <c r="AK1727" s="113" t="s">
        <v>12774</v>
      </c>
      <c r="AM1727" s="114" t="str">
        <f t="shared" si="533"/>
        <v/>
      </c>
      <c r="AN1727" s="80"/>
      <c r="AO1727" s="80"/>
      <c r="AP1727" s="80"/>
      <c r="AQ1727" s="80"/>
      <c r="AR1727" s="127"/>
      <c r="AS1727" s="80"/>
      <c r="AT1727" s="7"/>
      <c r="AU1727" s="7"/>
      <c r="AV1727" s="165"/>
      <c r="AW1727" s="126" t="str">
        <f t="shared" si="534"/>
        <v/>
      </c>
      <c r="AX1727" s="137"/>
      <c r="AY1727" s="147"/>
      <c r="AZ1727" s="167"/>
      <c r="BA1727" s="167"/>
      <c r="BB1727" s="147" t="str">
        <f t="shared" si="535"/>
        <v/>
      </c>
      <c r="BC1727" s="168"/>
      <c r="BD1727" s="165"/>
      <c r="BE1727" s="165"/>
      <c r="BF1727" s="165"/>
      <c r="BG1727" s="165"/>
      <c r="BH1727" s="165"/>
      <c r="BI1727" s="165"/>
      <c r="BJ1727" s="165"/>
      <c r="BK1727" s="165"/>
      <c r="BL1727" s="165"/>
      <c r="BM1727" s="165"/>
      <c r="BN1727" s="165"/>
      <c r="BO1727" s="165"/>
      <c r="BP1727" s="165"/>
      <c r="BQ1727" s="165"/>
      <c r="BS1727" s="6"/>
      <c r="BT1727" s="11"/>
      <c r="BU1727" s="6"/>
      <c r="BV1727" s="6"/>
    </row>
    <row r="1728" spans="1:74" ht="15.75" x14ac:dyDescent="0.25">
      <c r="A1728" s="52" t="s">
        <v>11912</v>
      </c>
      <c r="B1728" s="56"/>
      <c r="C1728" s="7" t="s">
        <v>9455</v>
      </c>
      <c r="D1728" s="7" t="s">
        <v>11914</v>
      </c>
      <c r="E1728" s="7"/>
      <c r="F1728" s="64"/>
      <c r="G1728" s="6"/>
      <c r="H1728" s="6"/>
      <c r="I1728" s="10" t="s">
        <v>110</v>
      </c>
      <c r="J1728" s="11" t="s">
        <v>12806</v>
      </c>
      <c r="K1728" s="194" t="s">
        <v>510</v>
      </c>
      <c r="L1728" s="176"/>
      <c r="M1728" s="176">
        <v>1000</v>
      </c>
      <c r="N1728" s="80" t="s">
        <v>11916</v>
      </c>
      <c r="O1728" s="162"/>
      <c r="P1728" s="80" t="s">
        <v>12807</v>
      </c>
      <c r="Q1728" s="80"/>
      <c r="R1728" s="80"/>
      <c r="S1728" s="163"/>
      <c r="T1728" s="213"/>
      <c r="U1728" s="162"/>
      <c r="V1728" s="164"/>
      <c r="W1728" s="12" t="str">
        <f t="shared" si="531"/>
        <v>Mqtt1</v>
      </c>
      <c r="X1728" s="196" t="s">
        <v>12010</v>
      </c>
      <c r="Y1728" s="6" t="str">
        <f t="shared" si="532"/>
        <v>marpower/280000-hydraulic-sail/vang-cylinder/main</v>
      </c>
      <c r="Z1728" s="103" t="str">
        <f>IF(COUNTIF(N1728,"spare"),"","$."&amp;_xlfn.REGEXREPLACE(IF(X1728="",J1728,_xlfn.REGEXREPLACE(IF(_xlfn.REGEXTEST(J1728,"(Gen_Alm|Enbl|Ind)"),_xlfn.REGEXREPLACE(J1728,"E?\d_\d\d_",""),J1728),"_?M(ain|iz)_Vang_?","")),"\.","_"))</f>
        <v>$.Act_Load_2</v>
      </c>
      <c r="AA1728" s="12">
        <v>1</v>
      </c>
      <c r="AB1728" s="6" t="s">
        <v>196</v>
      </c>
      <c r="AC1728" s="12">
        <v>229</v>
      </c>
      <c r="AJ1728" s="80"/>
      <c r="AK1728" s="113" t="s">
        <v>12774</v>
      </c>
      <c r="AM1728" s="114" t="str">
        <f t="shared" si="533"/>
        <v/>
      </c>
      <c r="AN1728" s="80"/>
      <c r="AO1728" s="80"/>
      <c r="AP1728" s="80"/>
      <c r="AQ1728" s="80"/>
      <c r="AR1728" s="127"/>
      <c r="AS1728" s="80"/>
      <c r="AT1728" s="7"/>
      <c r="AU1728" s="7"/>
      <c r="AV1728" s="165"/>
      <c r="AW1728" s="126" t="str">
        <f t="shared" si="534"/>
        <v/>
      </c>
      <c r="AX1728" s="137"/>
      <c r="AY1728" s="147"/>
      <c r="AZ1728" s="167"/>
      <c r="BA1728" s="167"/>
      <c r="BB1728" s="147" t="str">
        <f t="shared" si="535"/>
        <v/>
      </c>
      <c r="BC1728" s="168"/>
      <c r="BD1728" s="165"/>
      <c r="BE1728" s="165"/>
      <c r="BF1728" s="165"/>
      <c r="BG1728" s="165"/>
      <c r="BH1728" s="165"/>
      <c r="BI1728" s="165"/>
      <c r="BJ1728" s="165"/>
      <c r="BK1728" s="165"/>
      <c r="BL1728" s="165"/>
      <c r="BM1728" s="165"/>
      <c r="BN1728" s="165"/>
      <c r="BO1728" s="165"/>
      <c r="BP1728" s="165"/>
      <c r="BQ1728" s="165"/>
      <c r="BS1728" s="6"/>
      <c r="BT1728" s="11"/>
      <c r="BU1728" s="6"/>
      <c r="BV1728" s="6"/>
    </row>
    <row r="1729" spans="1:74" ht="15.75" x14ac:dyDescent="0.25">
      <c r="A1729" s="52" t="s">
        <v>11912</v>
      </c>
      <c r="B1729" s="56"/>
      <c r="C1729" s="7" t="s">
        <v>9455</v>
      </c>
      <c r="D1729" s="7" t="s">
        <v>11914</v>
      </c>
      <c r="E1729" s="7"/>
      <c r="F1729" s="64"/>
      <c r="G1729" s="6"/>
      <c r="H1729" s="6"/>
      <c r="I1729" s="10" t="s">
        <v>110</v>
      </c>
      <c r="J1729" s="11" t="s">
        <v>12808</v>
      </c>
      <c r="K1729" s="194" t="s">
        <v>510</v>
      </c>
      <c r="L1729" s="176"/>
      <c r="M1729" s="176">
        <v>1000</v>
      </c>
      <c r="N1729" s="80" t="s">
        <v>11916</v>
      </c>
      <c r="O1729" s="162"/>
      <c r="P1729" s="80" t="s">
        <v>12809</v>
      </c>
      <c r="Q1729" s="80"/>
      <c r="R1729" s="80"/>
      <c r="S1729" s="163"/>
      <c r="T1729" s="213"/>
      <c r="U1729" s="162"/>
      <c r="V1729" s="164"/>
      <c r="W1729" s="12" t="str">
        <f t="shared" si="531"/>
        <v>Mqtt1</v>
      </c>
      <c r="X1729" s="196" t="s">
        <v>12017</v>
      </c>
      <c r="Y1729" s="6" t="str">
        <f t="shared" si="532"/>
        <v>marpower/280000-hydraulic-sail/tension-cylinder-deflector/main</v>
      </c>
      <c r="Z1729" s="103" t="str">
        <f>IF(COUNTIF(N1729,"spare"),"","$."&amp;_xlfn.REGEXREPLACE(IF(X1729="",J1729,_xlfn.REGEXREPLACE(IF(_xlfn.REGEXTEST(J1729,"(Gen_Alm|Enbl|Ind)"),_xlfn.REGEXREPLACE(J1729,"E?\d_\d\d_",""),J1729),"_?M(ain|iz)_Check(_Defl)?_?","")),"\.","_"))</f>
        <v>$.Ps_Act_Load</v>
      </c>
      <c r="AA1729" s="12">
        <v>1</v>
      </c>
      <c r="AB1729" s="6" t="s">
        <v>196</v>
      </c>
      <c r="AC1729" s="12">
        <v>234</v>
      </c>
      <c r="AJ1729" s="80"/>
      <c r="AK1729" s="113" t="s">
        <v>12774</v>
      </c>
      <c r="AM1729" s="114" t="str">
        <f t="shared" si="533"/>
        <v/>
      </c>
      <c r="AN1729" s="80"/>
      <c r="AO1729" s="80"/>
      <c r="AP1729" s="80"/>
      <c r="AQ1729" s="80"/>
      <c r="AR1729" s="127"/>
      <c r="AS1729" s="80"/>
      <c r="AT1729" s="7"/>
      <c r="AU1729" s="7"/>
      <c r="AV1729" s="165"/>
      <c r="AW1729" s="126" t="str">
        <f t="shared" si="534"/>
        <v/>
      </c>
      <c r="AX1729" s="137"/>
      <c r="AY1729" s="147"/>
      <c r="AZ1729" s="167"/>
      <c r="BA1729" s="167"/>
      <c r="BB1729" s="147" t="str">
        <f t="shared" si="535"/>
        <v/>
      </c>
      <c r="BC1729" s="168"/>
      <c r="BD1729" s="165"/>
      <c r="BE1729" s="165"/>
      <c r="BF1729" s="165"/>
      <c r="BG1729" s="165"/>
      <c r="BH1729" s="165"/>
      <c r="BI1729" s="165"/>
      <c r="BJ1729" s="165"/>
      <c r="BK1729" s="165"/>
      <c r="BL1729" s="165"/>
      <c r="BM1729" s="165"/>
      <c r="BN1729" s="165"/>
      <c r="BO1729" s="165"/>
      <c r="BP1729" s="165"/>
      <c r="BQ1729" s="165"/>
      <c r="BS1729" s="6"/>
      <c r="BT1729" s="11"/>
      <c r="BU1729" s="6"/>
      <c r="BV1729" s="6"/>
    </row>
    <row r="1730" spans="1:74" ht="15.75" x14ac:dyDescent="0.25">
      <c r="A1730" s="52" t="s">
        <v>11912</v>
      </c>
      <c r="B1730" s="56"/>
      <c r="C1730" s="7" t="s">
        <v>9455</v>
      </c>
      <c r="D1730" s="7" t="s">
        <v>11914</v>
      </c>
      <c r="E1730" s="7"/>
      <c r="F1730" s="64"/>
      <c r="G1730" s="6"/>
      <c r="H1730" s="6"/>
      <c r="I1730" s="10" t="s">
        <v>110</v>
      </c>
      <c r="J1730" s="11" t="s">
        <v>12810</v>
      </c>
      <c r="K1730" s="194" t="s">
        <v>510</v>
      </c>
      <c r="L1730" s="176"/>
      <c r="M1730" s="176">
        <v>1000</v>
      </c>
      <c r="N1730" s="80" t="s">
        <v>11916</v>
      </c>
      <c r="O1730" s="162"/>
      <c r="P1730" s="80" t="s">
        <v>12811</v>
      </c>
      <c r="Q1730" s="80"/>
      <c r="R1730" s="80"/>
      <c r="S1730" s="163"/>
      <c r="T1730" s="213"/>
      <c r="U1730" s="162"/>
      <c r="V1730" s="164"/>
      <c r="W1730" s="12" t="str">
        <f t="shared" si="531"/>
        <v>Mqtt1</v>
      </c>
      <c r="X1730" s="196" t="s">
        <v>12017</v>
      </c>
      <c r="Y1730" s="6" t="str">
        <f t="shared" si="532"/>
        <v>marpower/280000-hydraulic-sail/tension-cylinder-deflector/main</v>
      </c>
      <c r="Z1730" s="103" t="str">
        <f>IF(COUNTIF(N1730,"spare"),"","$."&amp;_xlfn.REGEXREPLACE(IF(X1730="",J1730,_xlfn.REGEXREPLACE(IF(_xlfn.REGEXTEST(J1730,"(Gen_Alm|Enbl|Ind)"),_xlfn.REGEXREPLACE(J1730,"E?\d_\d\d_",""),J1730),"_?M(ain|iz)_Check(_Defl)?_?","")),"\.","_"))</f>
        <v>$.Sb_Act_Load</v>
      </c>
      <c r="AA1730" s="12">
        <v>1</v>
      </c>
      <c r="AB1730" s="6" t="s">
        <v>196</v>
      </c>
      <c r="AC1730" s="12">
        <v>235</v>
      </c>
      <c r="AJ1730" s="80"/>
      <c r="AK1730" s="113" t="s">
        <v>12774</v>
      </c>
      <c r="AM1730" s="114" t="str">
        <f t="shared" si="533"/>
        <v/>
      </c>
      <c r="AN1730" s="80"/>
      <c r="AO1730" s="80"/>
      <c r="AP1730" s="80"/>
      <c r="AQ1730" s="80"/>
      <c r="AR1730" s="127"/>
      <c r="AS1730" s="80"/>
      <c r="AT1730" s="7"/>
      <c r="AU1730" s="7"/>
      <c r="AV1730" s="165"/>
      <c r="AW1730" s="126" t="str">
        <f t="shared" si="534"/>
        <v/>
      </c>
      <c r="AX1730" s="137"/>
      <c r="AY1730" s="147"/>
      <c r="AZ1730" s="167"/>
      <c r="BA1730" s="167"/>
      <c r="BB1730" s="147" t="str">
        <f t="shared" si="535"/>
        <v/>
      </c>
      <c r="BC1730" s="168"/>
      <c r="BD1730" s="165"/>
      <c r="BE1730" s="165"/>
      <c r="BF1730" s="165"/>
      <c r="BG1730" s="165"/>
      <c r="BH1730" s="165"/>
      <c r="BI1730" s="165"/>
      <c r="BJ1730" s="165"/>
      <c r="BK1730" s="165"/>
      <c r="BL1730" s="165"/>
      <c r="BM1730" s="165"/>
      <c r="BN1730" s="165"/>
      <c r="BO1730" s="165"/>
      <c r="BP1730" s="165"/>
      <c r="BQ1730" s="165"/>
      <c r="BS1730" s="6"/>
      <c r="BT1730" s="11"/>
      <c r="BU1730" s="6"/>
      <c r="BV1730" s="6"/>
    </row>
    <row r="1731" spans="1:74" ht="15.75" x14ac:dyDescent="0.25">
      <c r="A1731" s="52" t="s">
        <v>11912</v>
      </c>
      <c r="B1731" s="56"/>
      <c r="C1731" s="7" t="s">
        <v>9455</v>
      </c>
      <c r="D1731" s="7" t="s">
        <v>11914</v>
      </c>
      <c r="E1731" s="7"/>
      <c r="F1731" s="64"/>
      <c r="G1731" s="6"/>
      <c r="H1731" s="6"/>
      <c r="I1731" s="10" t="s">
        <v>110</v>
      </c>
      <c r="J1731" s="11" t="s">
        <v>12812</v>
      </c>
      <c r="K1731" s="194" t="s">
        <v>510</v>
      </c>
      <c r="L1731" s="176"/>
      <c r="M1731" s="176">
        <v>1000</v>
      </c>
      <c r="N1731" s="80" t="s">
        <v>11916</v>
      </c>
      <c r="O1731" s="162"/>
      <c r="P1731" s="80" t="s">
        <v>12813</v>
      </c>
      <c r="Q1731" s="80"/>
      <c r="R1731" s="80"/>
      <c r="S1731" s="163"/>
      <c r="T1731" s="213"/>
      <c r="U1731" s="162"/>
      <c r="V1731" s="164"/>
      <c r="W1731" s="12" t="str">
        <f t="shared" si="531"/>
        <v>Mqtt1</v>
      </c>
      <c r="X1731" s="196" t="s">
        <v>12017</v>
      </c>
      <c r="Y1731" s="6" t="str">
        <f t="shared" si="532"/>
        <v>marpower/280000-hydraulic-sail/tension-cylinder-deflector/main</v>
      </c>
      <c r="Z1731" s="103" t="str">
        <f>IF(COUNTIF(N1731,"spare"),"","$."&amp;_xlfn.REGEXREPLACE(IF(X1731="",J1731,_xlfn.REGEXREPLACE(IF(_xlfn.REGEXTEST(J1731,"(Gen_Alm|Enbl|Ind)"),_xlfn.REGEXREPLACE(J1731,"E?\d_\d\d_",""),J1731),"_?M(ain|iz)_Check(_Defl)?_?","")),"\.","_"))</f>
        <v>$.Act_Position_Mill</v>
      </c>
      <c r="AA1731" s="12">
        <v>1</v>
      </c>
      <c r="AB1731" s="6" t="s">
        <v>196</v>
      </c>
      <c r="AC1731" s="12">
        <v>236</v>
      </c>
      <c r="AJ1731" s="80"/>
      <c r="AK1731" s="113" t="s">
        <v>12777</v>
      </c>
      <c r="AM1731" s="114" t="str">
        <f t="shared" si="533"/>
        <v/>
      </c>
      <c r="AN1731" s="80"/>
      <c r="AO1731" s="80"/>
      <c r="AP1731" s="80"/>
      <c r="AQ1731" s="80"/>
      <c r="AR1731" s="127"/>
      <c r="AS1731" s="80"/>
      <c r="AT1731" s="7"/>
      <c r="AU1731" s="7"/>
      <c r="AV1731" s="165"/>
      <c r="AW1731" s="126" t="str">
        <f t="shared" si="534"/>
        <v/>
      </c>
      <c r="AX1731" s="137"/>
      <c r="AY1731" s="147"/>
      <c r="AZ1731" s="167"/>
      <c r="BA1731" s="167"/>
      <c r="BB1731" s="147" t="str">
        <f t="shared" si="535"/>
        <v/>
      </c>
      <c r="BC1731" s="168"/>
      <c r="BD1731" s="165"/>
      <c r="BE1731" s="165"/>
      <c r="BF1731" s="165"/>
      <c r="BG1731" s="165"/>
      <c r="BH1731" s="165"/>
      <c r="BI1731" s="165"/>
      <c r="BJ1731" s="165"/>
      <c r="BK1731" s="165"/>
      <c r="BL1731" s="165"/>
      <c r="BM1731" s="165"/>
      <c r="BN1731" s="165"/>
      <c r="BO1731" s="165"/>
      <c r="BP1731" s="165"/>
      <c r="BQ1731" s="165"/>
      <c r="BS1731" s="6"/>
      <c r="BT1731" s="11"/>
      <c r="BU1731" s="6"/>
      <c r="BV1731" s="6"/>
    </row>
    <row r="1732" spans="1:74" ht="15.75" x14ac:dyDescent="0.25">
      <c r="A1732" s="52" t="s">
        <v>11912</v>
      </c>
      <c r="B1732" s="56"/>
      <c r="C1732" s="7" t="s">
        <v>9455</v>
      </c>
      <c r="D1732" s="7" t="s">
        <v>11914</v>
      </c>
      <c r="E1732" s="7"/>
      <c r="F1732" s="64"/>
      <c r="G1732" s="6"/>
      <c r="H1732" s="6"/>
      <c r="I1732" s="10" t="s">
        <v>110</v>
      </c>
      <c r="J1732" s="11" t="s">
        <v>12814</v>
      </c>
      <c r="K1732" s="194" t="s">
        <v>510</v>
      </c>
      <c r="L1732" s="176"/>
      <c r="M1732" s="176">
        <v>1000</v>
      </c>
      <c r="N1732" s="80" t="s">
        <v>11916</v>
      </c>
      <c r="O1732" s="162"/>
      <c r="P1732" s="80" t="s">
        <v>12815</v>
      </c>
      <c r="Q1732" s="80"/>
      <c r="R1732" s="80"/>
      <c r="S1732" s="163"/>
      <c r="T1732" s="213"/>
      <c r="U1732" s="162"/>
      <c r="V1732" s="164"/>
      <c r="W1732" s="12" t="str">
        <f t="shared" si="531"/>
        <v>Mqtt1</v>
      </c>
      <c r="X1732" s="196" t="s">
        <v>12017</v>
      </c>
      <c r="Y1732" s="6" t="str">
        <f t="shared" si="532"/>
        <v>marpower/280000-hydraulic-sail/tension-cylinder-deflector/main</v>
      </c>
      <c r="Z1732" s="103" t="str">
        <f>IF(COUNTIF(N1732,"spare"),"","$."&amp;_xlfn.REGEXREPLACE(IF(X1732="",J1732,_xlfn.REGEXREPLACE(IF(_xlfn.REGEXTEST(J1732,"(Gen_Alm|Enbl|Ind)"),_xlfn.REGEXREPLACE(J1732,"E?\d_\d\d_",""),J1732),"_?M(ain|iz)_Check(_Defl)?_?","")),"\.","_"))</f>
        <v>$.Act_Load</v>
      </c>
      <c r="AA1732" s="12">
        <v>1</v>
      </c>
      <c r="AB1732" s="6" t="s">
        <v>196</v>
      </c>
      <c r="AC1732" s="12">
        <v>238</v>
      </c>
      <c r="AJ1732" s="80"/>
      <c r="AK1732" s="113" t="s">
        <v>12774</v>
      </c>
      <c r="AM1732" s="114" t="str">
        <f t="shared" si="533"/>
        <v/>
      </c>
      <c r="AN1732" s="80"/>
      <c r="AO1732" s="80"/>
      <c r="AP1732" s="80"/>
      <c r="AQ1732" s="80"/>
      <c r="AR1732" s="127"/>
      <c r="AS1732" s="80"/>
      <c r="AT1732" s="7"/>
      <c r="AU1732" s="7"/>
      <c r="AV1732" s="165"/>
      <c r="AW1732" s="126" t="str">
        <f t="shared" si="534"/>
        <v/>
      </c>
      <c r="AX1732" s="137"/>
      <c r="AY1732" s="147"/>
      <c r="AZ1732" s="167"/>
      <c r="BA1732" s="167"/>
      <c r="BB1732" s="147" t="str">
        <f t="shared" si="535"/>
        <v/>
      </c>
      <c r="BC1732" s="168"/>
      <c r="BD1732" s="165"/>
      <c r="BE1732" s="165"/>
      <c r="BF1732" s="165"/>
      <c r="BG1732" s="165"/>
      <c r="BH1732" s="165"/>
      <c r="BI1732" s="165"/>
      <c r="BJ1732" s="165"/>
      <c r="BK1732" s="165"/>
      <c r="BL1732" s="165"/>
      <c r="BM1732" s="165"/>
      <c r="BN1732" s="165"/>
      <c r="BO1732" s="165"/>
      <c r="BP1732" s="165"/>
      <c r="BQ1732" s="165"/>
      <c r="BS1732" s="6"/>
      <c r="BT1732" s="11"/>
      <c r="BU1732" s="6"/>
      <c r="BV1732" s="6"/>
    </row>
    <row r="1733" spans="1:74" ht="15.75" x14ac:dyDescent="0.25">
      <c r="A1733" s="52" t="s">
        <v>11912</v>
      </c>
      <c r="B1733" s="56"/>
      <c r="C1733" s="7" t="s">
        <v>9455</v>
      </c>
      <c r="D1733" s="7" t="s">
        <v>11914</v>
      </c>
      <c r="E1733" s="7"/>
      <c r="F1733" s="64"/>
      <c r="G1733" s="6"/>
      <c r="H1733" s="6"/>
      <c r="I1733" s="10" t="s">
        <v>110</v>
      </c>
      <c r="J1733" s="11" t="s">
        <v>12816</v>
      </c>
      <c r="K1733" s="194" t="s">
        <v>510</v>
      </c>
      <c r="L1733" s="176"/>
      <c r="M1733" s="176">
        <v>1000</v>
      </c>
      <c r="N1733" s="80" t="s">
        <v>11916</v>
      </c>
      <c r="O1733" s="162"/>
      <c r="P1733" s="80" t="s">
        <v>12817</v>
      </c>
      <c r="Q1733" s="80"/>
      <c r="R1733" s="80"/>
      <c r="S1733" s="163"/>
      <c r="T1733" s="213"/>
      <c r="U1733" s="162"/>
      <c r="V1733" s="164"/>
      <c r="W1733" s="12" t="str">
        <f t="shared" si="531"/>
        <v>Mqtt1</v>
      </c>
      <c r="X1733" s="196" t="s">
        <v>12024</v>
      </c>
      <c r="Y1733" s="6" t="str">
        <f t="shared" si="532"/>
        <v>marpower/280000-hydraulic-sail/preventer/main</v>
      </c>
      <c r="Z1733" s="103" t="str" cm="1">
        <f t="array" ref="Z1733">IF(COUNTIF(N1733,"spare"),"","$."&amp;_xlfn.REGEXREPLACE(IF(X1733="",J1733,IF(_xlfn.REGEXTEST(J1733,"Gen_Alm_"),_xlfn.REGEXEXTRACT(J1733,"Gen_Alm"),_xlfn.REGEXREPLACE(J1733,"M(ain|iz)_boom_Prev_",""))),"\.","_"))</f>
        <v>$.Act_Position_Mill</v>
      </c>
      <c r="AA1733" s="12">
        <v>1</v>
      </c>
      <c r="AB1733" s="6" t="s">
        <v>196</v>
      </c>
      <c r="AC1733" s="12">
        <v>246</v>
      </c>
      <c r="AJ1733" s="80"/>
      <c r="AK1733" s="113" t="s">
        <v>12777</v>
      </c>
      <c r="AM1733" s="114" t="str">
        <f t="shared" si="533"/>
        <v/>
      </c>
      <c r="AN1733" s="80"/>
      <c r="AO1733" s="80"/>
      <c r="AP1733" s="80"/>
      <c r="AQ1733" s="80"/>
      <c r="AR1733" s="127"/>
      <c r="AS1733" s="80"/>
      <c r="AT1733" s="7"/>
      <c r="AU1733" s="7"/>
      <c r="AV1733" s="165"/>
      <c r="AW1733" s="126" t="str">
        <f t="shared" si="534"/>
        <v/>
      </c>
      <c r="AX1733" s="137"/>
      <c r="AY1733" s="147"/>
      <c r="AZ1733" s="167"/>
      <c r="BA1733" s="167"/>
      <c r="BB1733" s="147" t="str">
        <f t="shared" si="535"/>
        <v/>
      </c>
      <c r="BC1733" s="168"/>
      <c r="BD1733" s="165"/>
      <c r="BE1733" s="165"/>
      <c r="BF1733" s="165"/>
      <c r="BG1733" s="165"/>
      <c r="BH1733" s="165"/>
      <c r="BI1733" s="165"/>
      <c r="BJ1733" s="165"/>
      <c r="BK1733" s="165"/>
      <c r="BL1733" s="165"/>
      <c r="BM1733" s="165"/>
      <c r="BN1733" s="165"/>
      <c r="BO1733" s="165"/>
      <c r="BP1733" s="165"/>
      <c r="BQ1733" s="165"/>
      <c r="BS1733" s="6"/>
      <c r="BT1733" s="11"/>
      <c r="BU1733" s="6"/>
      <c r="BV1733" s="6"/>
    </row>
    <row r="1734" spans="1:74" ht="15.75" x14ac:dyDescent="0.25">
      <c r="A1734" s="52" t="s">
        <v>11912</v>
      </c>
      <c r="B1734" s="56"/>
      <c r="C1734" s="7" t="s">
        <v>9455</v>
      </c>
      <c r="D1734" s="7" t="s">
        <v>11914</v>
      </c>
      <c r="E1734" s="7"/>
      <c r="F1734" s="64"/>
      <c r="G1734" s="6"/>
      <c r="H1734" s="6"/>
      <c r="I1734" s="10" t="s">
        <v>110</v>
      </c>
      <c r="J1734" s="11" t="s">
        <v>12818</v>
      </c>
      <c r="K1734" s="194" t="s">
        <v>510</v>
      </c>
      <c r="L1734" s="176"/>
      <c r="M1734" s="176">
        <v>1000</v>
      </c>
      <c r="N1734" s="80" t="s">
        <v>11916</v>
      </c>
      <c r="O1734" s="162"/>
      <c r="P1734" s="80" t="s">
        <v>12819</v>
      </c>
      <c r="Q1734" s="80"/>
      <c r="R1734" s="80"/>
      <c r="S1734" s="163"/>
      <c r="T1734" s="213"/>
      <c r="U1734" s="162"/>
      <c r="V1734" s="164"/>
      <c r="W1734" s="12" t="str">
        <f t="shared" si="531"/>
        <v>Mqtt1</v>
      </c>
      <c r="X1734" s="196" t="s">
        <v>12024</v>
      </c>
      <c r="Y1734" s="6" t="str">
        <f t="shared" si="532"/>
        <v>marpower/280000-hydraulic-sail/preventer/main</v>
      </c>
      <c r="Z1734" s="103" t="str" cm="1">
        <f t="array" ref="Z1734">IF(COUNTIF(N1734,"spare"),"","$."&amp;_xlfn.REGEXREPLACE(IF(X1734="",J1734,IF(_xlfn.REGEXTEST(J1734,"Gen_Alm_"),_xlfn.REGEXEXTRACT(J1734,"Gen_Alm"),_xlfn.REGEXREPLACE(J1734,"M(ain|iz)_boom_Prev_",""))),"\.","_"))</f>
        <v>$.Act_Load1</v>
      </c>
      <c r="AA1734" s="12">
        <v>1</v>
      </c>
      <c r="AB1734" s="6" t="s">
        <v>196</v>
      </c>
      <c r="AC1734" s="12">
        <v>248</v>
      </c>
      <c r="AJ1734" s="80"/>
      <c r="AK1734" s="113" t="s">
        <v>12774</v>
      </c>
      <c r="AM1734" s="114" t="str">
        <f t="shared" si="533"/>
        <v/>
      </c>
      <c r="AN1734" s="80"/>
      <c r="AO1734" s="80"/>
      <c r="AP1734" s="80"/>
      <c r="AQ1734" s="80"/>
      <c r="AR1734" s="127"/>
      <c r="AS1734" s="80"/>
      <c r="AT1734" s="7"/>
      <c r="AU1734" s="7"/>
      <c r="AV1734" s="165"/>
      <c r="AW1734" s="126" t="str">
        <f t="shared" si="534"/>
        <v/>
      </c>
      <c r="AX1734" s="137"/>
      <c r="AY1734" s="147"/>
      <c r="AZ1734" s="167"/>
      <c r="BA1734" s="167"/>
      <c r="BB1734" s="147" t="str">
        <f t="shared" si="535"/>
        <v/>
      </c>
      <c r="BC1734" s="168"/>
      <c r="BD1734" s="165"/>
      <c r="BE1734" s="165"/>
      <c r="BF1734" s="165"/>
      <c r="BG1734" s="165"/>
      <c r="BH1734" s="165"/>
      <c r="BI1734" s="165"/>
      <c r="BJ1734" s="165"/>
      <c r="BK1734" s="165"/>
      <c r="BL1734" s="165"/>
      <c r="BM1734" s="165"/>
      <c r="BN1734" s="165"/>
      <c r="BO1734" s="165"/>
      <c r="BP1734" s="165"/>
      <c r="BQ1734" s="165"/>
      <c r="BS1734" s="6"/>
      <c r="BT1734" s="11"/>
      <c r="BU1734" s="6"/>
      <c r="BV1734" s="6"/>
    </row>
    <row r="1735" spans="1:74" ht="15.75" x14ac:dyDescent="0.25">
      <c r="A1735" s="52" t="s">
        <v>11912</v>
      </c>
      <c r="B1735" s="56"/>
      <c r="C1735" s="7" t="s">
        <v>9455</v>
      </c>
      <c r="D1735" s="7" t="s">
        <v>11914</v>
      </c>
      <c r="E1735" s="7"/>
      <c r="F1735" s="64"/>
      <c r="G1735" s="6"/>
      <c r="H1735" s="6"/>
      <c r="I1735" s="10" t="s">
        <v>110</v>
      </c>
      <c r="J1735" s="11" t="s">
        <v>12820</v>
      </c>
      <c r="K1735" s="194" t="s">
        <v>510</v>
      </c>
      <c r="L1735" s="176"/>
      <c r="M1735" s="176">
        <v>1000</v>
      </c>
      <c r="N1735" s="80" t="s">
        <v>11916</v>
      </c>
      <c r="O1735" s="162"/>
      <c r="P1735" s="80" t="s">
        <v>12821</v>
      </c>
      <c r="Q1735" s="80"/>
      <c r="R1735" s="80"/>
      <c r="S1735" s="163"/>
      <c r="T1735" s="213"/>
      <c r="U1735" s="162"/>
      <c r="V1735" s="164"/>
      <c r="W1735" s="12" t="str">
        <f t="shared" si="531"/>
        <v>Mqtt1</v>
      </c>
      <c r="X1735" s="196" t="s">
        <v>12031</v>
      </c>
      <c r="Y1735" s="6" t="str">
        <f t="shared" si="532"/>
        <v>marpower/280000-hydraulic-sail/tension-cylinder-cvlv/main</v>
      </c>
      <c r="Z1735" s="103" t="str">
        <f>IF(COUNTIF(N1735,"spare"),"","$."&amp;_xlfn.REGEXREPLACE(IF(X1735="",J1735,_xlfn.REGEXREPLACE(IF(_xlfn.REGEXTEST(J1735,"Gen_Alm_"),_xlfn.REGEXREPLACE(J1735,"_E?\d_\d\d_",""),J1735),"M(ain|iz)_Cunn_?","")),"\.","_"))</f>
        <v>$.Act_Position_Mill</v>
      </c>
      <c r="AA1735" s="12">
        <v>1</v>
      </c>
      <c r="AB1735" s="6" t="s">
        <v>196</v>
      </c>
      <c r="AC1735" s="12">
        <v>256</v>
      </c>
      <c r="AJ1735" s="80"/>
      <c r="AK1735" s="113" t="s">
        <v>12777</v>
      </c>
      <c r="AM1735" s="114" t="str">
        <f t="shared" si="533"/>
        <v/>
      </c>
      <c r="AN1735" s="80"/>
      <c r="AO1735" s="80"/>
      <c r="AP1735" s="80"/>
      <c r="AQ1735" s="80"/>
      <c r="AR1735" s="127"/>
      <c r="AS1735" s="80"/>
      <c r="AT1735" s="7"/>
      <c r="AU1735" s="7"/>
      <c r="AV1735" s="165"/>
      <c r="AW1735" s="126" t="str">
        <f t="shared" si="534"/>
        <v/>
      </c>
      <c r="AX1735" s="137"/>
      <c r="AY1735" s="147"/>
      <c r="AZ1735" s="167"/>
      <c r="BA1735" s="167"/>
      <c r="BB1735" s="147" t="str">
        <f t="shared" si="535"/>
        <v/>
      </c>
      <c r="BC1735" s="168"/>
      <c r="BD1735" s="165"/>
      <c r="BE1735" s="165"/>
      <c r="BF1735" s="165"/>
      <c r="BG1735" s="165"/>
      <c r="BH1735" s="165"/>
      <c r="BI1735" s="165"/>
      <c r="BJ1735" s="165"/>
      <c r="BK1735" s="165"/>
      <c r="BL1735" s="165"/>
      <c r="BM1735" s="165"/>
      <c r="BN1735" s="165"/>
      <c r="BO1735" s="165"/>
      <c r="BP1735" s="165"/>
      <c r="BQ1735" s="165"/>
      <c r="BS1735" s="6"/>
      <c r="BT1735" s="11"/>
      <c r="BU1735" s="6"/>
      <c r="BV1735" s="6"/>
    </row>
    <row r="1736" spans="1:74" ht="15.75" x14ac:dyDescent="0.25">
      <c r="A1736" s="52" t="s">
        <v>11912</v>
      </c>
      <c r="B1736" s="56"/>
      <c r="C1736" s="7" t="s">
        <v>9455</v>
      </c>
      <c r="D1736" s="7" t="s">
        <v>11914</v>
      </c>
      <c r="E1736" s="7"/>
      <c r="F1736" s="64"/>
      <c r="G1736" s="6"/>
      <c r="H1736" s="6"/>
      <c r="I1736" s="10" t="s">
        <v>110</v>
      </c>
      <c r="J1736" s="11" t="s">
        <v>12822</v>
      </c>
      <c r="K1736" s="194" t="s">
        <v>510</v>
      </c>
      <c r="L1736" s="176"/>
      <c r="M1736" s="176">
        <v>1000</v>
      </c>
      <c r="N1736" s="80" t="s">
        <v>11916</v>
      </c>
      <c r="O1736" s="162"/>
      <c r="P1736" s="80" t="s">
        <v>12823</v>
      </c>
      <c r="Q1736" s="80"/>
      <c r="R1736" s="80"/>
      <c r="S1736" s="163"/>
      <c r="T1736" s="213"/>
      <c r="U1736" s="162"/>
      <c r="V1736" s="164"/>
      <c r="W1736" s="12" t="str">
        <f t="shared" si="531"/>
        <v>Mqtt1</v>
      </c>
      <c r="X1736" s="196" t="s">
        <v>12031</v>
      </c>
      <c r="Y1736" s="6" t="str">
        <f t="shared" si="532"/>
        <v>marpower/280000-hydraulic-sail/tension-cylinder-cvlv/main</v>
      </c>
      <c r="Z1736" s="103" t="str">
        <f>IF(COUNTIF(N1736,"spare"),"","$."&amp;_xlfn.REGEXREPLACE(IF(X1736="",J1736,_xlfn.REGEXREPLACE(IF(_xlfn.REGEXTEST(J1736,"Gen_Alm_"),_xlfn.REGEXREPLACE(J1736,"_E?\d_\d\d_",""),J1736),"M(ain|iz)_Cunn_?","")),"\.","_"))</f>
        <v>$.Act_Load</v>
      </c>
      <c r="AA1736" s="12">
        <v>1</v>
      </c>
      <c r="AB1736" s="6" t="s">
        <v>196</v>
      </c>
      <c r="AC1736" s="12">
        <v>258</v>
      </c>
      <c r="AJ1736" s="80"/>
      <c r="AK1736" s="113" t="s">
        <v>12774</v>
      </c>
      <c r="AM1736" s="114" t="str">
        <f t="shared" si="533"/>
        <v/>
      </c>
      <c r="AN1736" s="80"/>
      <c r="AO1736" s="80"/>
      <c r="AP1736" s="80"/>
      <c r="AQ1736" s="80"/>
      <c r="AR1736" s="127"/>
      <c r="AS1736" s="80"/>
      <c r="AT1736" s="7"/>
      <c r="AU1736" s="7"/>
      <c r="AV1736" s="165"/>
      <c r="AW1736" s="126" t="str">
        <f t="shared" si="534"/>
        <v/>
      </c>
      <c r="AX1736" s="137"/>
      <c r="AY1736" s="147"/>
      <c r="AZ1736" s="167"/>
      <c r="BA1736" s="167"/>
      <c r="BB1736" s="147" t="str">
        <f t="shared" si="535"/>
        <v/>
      </c>
      <c r="BC1736" s="168"/>
      <c r="BD1736" s="165"/>
      <c r="BE1736" s="165"/>
      <c r="BF1736" s="165"/>
      <c r="BG1736" s="165"/>
      <c r="BH1736" s="165"/>
      <c r="BI1736" s="165"/>
      <c r="BJ1736" s="165"/>
      <c r="BK1736" s="165"/>
      <c r="BL1736" s="165"/>
      <c r="BM1736" s="165"/>
      <c r="BN1736" s="165"/>
      <c r="BO1736" s="165"/>
      <c r="BP1736" s="165"/>
      <c r="BQ1736" s="165"/>
      <c r="BS1736" s="6"/>
      <c r="BT1736" s="11"/>
      <c r="BU1736" s="6"/>
      <c r="BV1736" s="6"/>
    </row>
    <row r="1737" spans="1:74" ht="15.75" x14ac:dyDescent="0.25">
      <c r="A1737" s="52" t="s">
        <v>11912</v>
      </c>
      <c r="B1737" s="56"/>
      <c r="C1737" s="7" t="s">
        <v>9455</v>
      </c>
      <c r="D1737" s="7" t="s">
        <v>11914</v>
      </c>
      <c r="E1737" s="7"/>
      <c r="F1737" s="64"/>
      <c r="G1737" s="6"/>
      <c r="H1737" s="6"/>
      <c r="I1737" s="10" t="s">
        <v>110</v>
      </c>
      <c r="J1737" s="11" t="s">
        <v>12824</v>
      </c>
      <c r="K1737" s="194" t="s">
        <v>510</v>
      </c>
      <c r="L1737" s="176"/>
      <c r="M1737" s="176">
        <v>1000</v>
      </c>
      <c r="N1737" s="80" t="s">
        <v>11916</v>
      </c>
      <c r="O1737" s="162"/>
      <c r="P1737" s="80" t="s">
        <v>12825</v>
      </c>
      <c r="Q1737" s="80"/>
      <c r="R1737" s="80"/>
      <c r="S1737" s="163"/>
      <c r="T1737" s="213"/>
      <c r="U1737" s="162"/>
      <c r="V1737" s="164"/>
      <c r="W1737" s="12" t="str">
        <f t="shared" si="531"/>
        <v>Mqtt1</v>
      </c>
      <c r="X1737" s="196" t="s">
        <v>12003</v>
      </c>
      <c r="Y1737" s="6" t="str">
        <f t="shared" si="532"/>
        <v>marpower/280000-hydraulic-sail/tension-cylinder</v>
      </c>
      <c r="Z1737" s="103" t="str">
        <f>IF(COUNTIF(N1737,"spare"),"","$."&amp;_xlfn.REGEXREPLACE(IF(X1737="",J1737,IF(_xlfn.REGEXTEST(J1737,"(Gen_Alm|Enbl|Ind)"),_xlfn.REGEXREPLACE(J1737,"E?\d_\d\d_",""),J1737)),"\.","_"))</f>
        <v>$.Blade_tweaker_PS_Act_Position_Mill</v>
      </c>
      <c r="AA1737" s="12">
        <v>1</v>
      </c>
      <c r="AB1737" s="6" t="s">
        <v>196</v>
      </c>
      <c r="AC1737" s="12">
        <v>266</v>
      </c>
      <c r="AJ1737" s="80"/>
      <c r="AK1737" s="113" t="s">
        <v>12777</v>
      </c>
      <c r="AM1737" s="114" t="str">
        <f t="shared" si="533"/>
        <v/>
      </c>
      <c r="AN1737" s="80"/>
      <c r="AO1737" s="80"/>
      <c r="AP1737" s="80"/>
      <c r="AQ1737" s="80"/>
      <c r="AR1737" s="127"/>
      <c r="AS1737" s="80"/>
      <c r="AT1737" s="7"/>
      <c r="AU1737" s="7"/>
      <c r="AV1737" s="165"/>
      <c r="AW1737" s="126" t="str">
        <f t="shared" si="534"/>
        <v/>
      </c>
      <c r="AX1737" s="137"/>
      <c r="AY1737" s="147"/>
      <c r="AZ1737" s="167"/>
      <c r="BA1737" s="167"/>
      <c r="BB1737" s="147" t="str">
        <f t="shared" si="535"/>
        <v/>
      </c>
      <c r="BC1737" s="168"/>
      <c r="BD1737" s="165"/>
      <c r="BE1737" s="165"/>
      <c r="BF1737" s="165"/>
      <c r="BG1737" s="165"/>
      <c r="BH1737" s="165"/>
      <c r="BI1737" s="165"/>
      <c r="BJ1737" s="165"/>
      <c r="BK1737" s="165"/>
      <c r="BL1737" s="165"/>
      <c r="BM1737" s="165"/>
      <c r="BN1737" s="165"/>
      <c r="BO1737" s="165"/>
      <c r="BP1737" s="165"/>
      <c r="BQ1737" s="165"/>
      <c r="BS1737" s="6"/>
      <c r="BT1737" s="11"/>
      <c r="BU1737" s="6"/>
      <c r="BV1737" s="6"/>
    </row>
    <row r="1738" spans="1:74" ht="15.75" x14ac:dyDescent="0.25">
      <c r="A1738" s="52" t="s">
        <v>11912</v>
      </c>
      <c r="B1738" s="56"/>
      <c r="C1738" s="7" t="s">
        <v>9455</v>
      </c>
      <c r="D1738" s="7" t="s">
        <v>11914</v>
      </c>
      <c r="E1738" s="7"/>
      <c r="F1738" s="64"/>
      <c r="G1738" s="6"/>
      <c r="H1738" s="6"/>
      <c r="I1738" s="10" t="s">
        <v>110</v>
      </c>
      <c r="J1738" s="11" t="s">
        <v>12826</v>
      </c>
      <c r="K1738" s="194" t="s">
        <v>510</v>
      </c>
      <c r="L1738" s="176"/>
      <c r="M1738" s="176">
        <v>1000</v>
      </c>
      <c r="N1738" s="80" t="s">
        <v>11916</v>
      </c>
      <c r="O1738" s="162"/>
      <c r="P1738" s="80" t="s">
        <v>12827</v>
      </c>
      <c r="Q1738" s="80"/>
      <c r="R1738" s="80"/>
      <c r="S1738" s="163"/>
      <c r="T1738" s="213"/>
      <c r="U1738" s="162"/>
      <c r="V1738" s="164"/>
      <c r="W1738" s="12" t="str">
        <f t="shared" si="531"/>
        <v>Mqtt1</v>
      </c>
      <c r="X1738" s="196" t="s">
        <v>12003</v>
      </c>
      <c r="Y1738" s="6" t="str">
        <f t="shared" si="532"/>
        <v>marpower/280000-hydraulic-sail/tension-cylinder</v>
      </c>
      <c r="Z1738" s="103" t="str">
        <f>IF(COUNTIF(N1738,"spare"),"","$."&amp;_xlfn.REGEXREPLACE(IF(X1738="",J1738,IF(_xlfn.REGEXTEST(J1738,"(Gen_Alm|Enbl|Ind)"),_xlfn.REGEXREPLACE(J1738,"E?\d_\d\d_",""),J1738)),"\.","_"))</f>
        <v>$.Blade_tweaker_PS_Act_Load</v>
      </c>
      <c r="AA1738" s="12">
        <v>1</v>
      </c>
      <c r="AB1738" s="6" t="s">
        <v>196</v>
      </c>
      <c r="AC1738" s="12">
        <v>268</v>
      </c>
      <c r="AJ1738" s="80"/>
      <c r="AK1738" s="113" t="s">
        <v>12774</v>
      </c>
      <c r="AM1738" s="114" t="str">
        <f t="shared" si="533"/>
        <v/>
      </c>
      <c r="AN1738" s="80"/>
      <c r="AO1738" s="80"/>
      <c r="AP1738" s="80"/>
      <c r="AQ1738" s="80"/>
      <c r="AR1738" s="127"/>
      <c r="AS1738" s="80"/>
      <c r="AT1738" s="7"/>
      <c r="AU1738" s="7"/>
      <c r="AV1738" s="165"/>
      <c r="AW1738" s="126" t="str">
        <f t="shared" si="534"/>
        <v/>
      </c>
      <c r="AX1738" s="137"/>
      <c r="AY1738" s="147"/>
      <c r="AZ1738" s="167"/>
      <c r="BA1738" s="167"/>
      <c r="BB1738" s="147" t="str">
        <f t="shared" si="535"/>
        <v/>
      </c>
      <c r="BC1738" s="168"/>
      <c r="BD1738" s="165"/>
      <c r="BE1738" s="165"/>
      <c r="BF1738" s="165"/>
      <c r="BG1738" s="165"/>
      <c r="BH1738" s="165"/>
      <c r="BI1738" s="165"/>
      <c r="BJ1738" s="165"/>
      <c r="BK1738" s="165"/>
      <c r="BL1738" s="165"/>
      <c r="BM1738" s="165"/>
      <c r="BN1738" s="165"/>
      <c r="BO1738" s="165"/>
      <c r="BP1738" s="165"/>
      <c r="BQ1738" s="165"/>
      <c r="BS1738" s="6"/>
      <c r="BT1738" s="11"/>
      <c r="BU1738" s="6"/>
      <c r="BV1738" s="6"/>
    </row>
    <row r="1739" spans="1:74" ht="15.75" x14ac:dyDescent="0.25">
      <c r="A1739" s="52" t="s">
        <v>11912</v>
      </c>
      <c r="B1739" s="56"/>
      <c r="C1739" s="7" t="s">
        <v>9455</v>
      </c>
      <c r="D1739" s="7" t="s">
        <v>11914</v>
      </c>
      <c r="E1739" s="7"/>
      <c r="F1739" s="64"/>
      <c r="G1739" s="6"/>
      <c r="H1739" s="6"/>
      <c r="I1739" s="10" t="s">
        <v>110</v>
      </c>
      <c r="J1739" s="11" t="s">
        <v>12828</v>
      </c>
      <c r="K1739" s="194" t="s">
        <v>510</v>
      </c>
      <c r="L1739" s="176"/>
      <c r="M1739" s="176">
        <v>1000</v>
      </c>
      <c r="N1739" s="80" t="s">
        <v>11916</v>
      </c>
      <c r="O1739" s="162"/>
      <c r="P1739" s="80" t="s">
        <v>12829</v>
      </c>
      <c r="Q1739" s="80"/>
      <c r="R1739" s="80"/>
      <c r="S1739" s="163"/>
      <c r="T1739" s="213"/>
      <c r="U1739" s="162"/>
      <c r="V1739" s="164"/>
      <c r="W1739" s="12" t="str">
        <f t="shared" si="531"/>
        <v>Mqtt1</v>
      </c>
      <c r="X1739" s="196" t="s">
        <v>12003</v>
      </c>
      <c r="Y1739" s="6" t="str">
        <f t="shared" si="532"/>
        <v>marpower/280000-hydraulic-sail/tension-cylinder</v>
      </c>
      <c r="Z1739" s="103" t="str">
        <f>IF(COUNTIF(N1739,"spare"),"","$."&amp;_xlfn.REGEXREPLACE(IF(X1739="",J1739,IF(_xlfn.REGEXTEST(J1739,"(Gen_Alm|Enbl|Ind)"),_xlfn.REGEXREPLACE(J1739,"E?\d_\d\d_",""),J1739)),"\.","_"))</f>
        <v>$.Blade_tweaker_SB_Act_Position_Mill</v>
      </c>
      <c r="AA1739" s="12">
        <v>1</v>
      </c>
      <c r="AB1739" s="6" t="s">
        <v>196</v>
      </c>
      <c r="AC1739" s="12">
        <v>276</v>
      </c>
      <c r="AJ1739" s="80"/>
      <c r="AK1739" s="113" t="s">
        <v>12777</v>
      </c>
      <c r="AM1739" s="114" t="str">
        <f t="shared" si="533"/>
        <v/>
      </c>
      <c r="AN1739" s="80"/>
      <c r="AO1739" s="80"/>
      <c r="AP1739" s="80"/>
      <c r="AQ1739" s="80"/>
      <c r="AR1739" s="127"/>
      <c r="AS1739" s="80"/>
      <c r="AT1739" s="7"/>
      <c r="AU1739" s="7"/>
      <c r="AV1739" s="165"/>
      <c r="AW1739" s="126" t="str">
        <f t="shared" si="534"/>
        <v/>
      </c>
      <c r="AX1739" s="137"/>
      <c r="AY1739" s="147"/>
      <c r="AZ1739" s="167"/>
      <c r="BA1739" s="167"/>
      <c r="BB1739" s="147" t="str">
        <f t="shared" si="535"/>
        <v/>
      </c>
      <c r="BC1739" s="168"/>
      <c r="BD1739" s="165"/>
      <c r="BE1739" s="165"/>
      <c r="BF1739" s="165"/>
      <c r="BG1739" s="165"/>
      <c r="BH1739" s="165"/>
      <c r="BI1739" s="165"/>
      <c r="BJ1739" s="165"/>
      <c r="BK1739" s="165"/>
      <c r="BL1739" s="165"/>
      <c r="BM1739" s="165"/>
      <c r="BN1739" s="165"/>
      <c r="BO1739" s="165"/>
      <c r="BP1739" s="165"/>
      <c r="BQ1739" s="165"/>
      <c r="BS1739" s="6"/>
      <c r="BT1739" s="11"/>
      <c r="BU1739" s="6"/>
      <c r="BV1739" s="6"/>
    </row>
    <row r="1740" spans="1:74" ht="15.75" x14ac:dyDescent="0.25">
      <c r="A1740" s="52" t="s">
        <v>11912</v>
      </c>
      <c r="B1740" s="56"/>
      <c r="C1740" s="7" t="s">
        <v>9455</v>
      </c>
      <c r="D1740" s="7" t="s">
        <v>11914</v>
      </c>
      <c r="E1740" s="7"/>
      <c r="F1740" s="64"/>
      <c r="G1740" s="6"/>
      <c r="H1740" s="6"/>
      <c r="I1740" s="10" t="s">
        <v>110</v>
      </c>
      <c r="J1740" s="11" t="s">
        <v>12830</v>
      </c>
      <c r="K1740" s="194" t="s">
        <v>510</v>
      </c>
      <c r="L1740" s="176"/>
      <c r="M1740" s="176">
        <v>1000</v>
      </c>
      <c r="N1740" s="80" t="s">
        <v>11916</v>
      </c>
      <c r="O1740" s="162"/>
      <c r="P1740" s="80" t="s">
        <v>12831</v>
      </c>
      <c r="Q1740" s="80"/>
      <c r="R1740" s="80"/>
      <c r="S1740" s="163"/>
      <c r="T1740" s="213"/>
      <c r="U1740" s="162"/>
      <c r="V1740" s="164"/>
      <c r="W1740" s="12" t="str">
        <f t="shared" si="531"/>
        <v>Mqtt1</v>
      </c>
      <c r="X1740" s="196" t="s">
        <v>12003</v>
      </c>
      <c r="Y1740" s="6" t="str">
        <f t="shared" si="532"/>
        <v>marpower/280000-hydraulic-sail/tension-cylinder</v>
      </c>
      <c r="Z1740" s="103" t="str">
        <f>IF(COUNTIF(N1740,"spare"),"","$."&amp;_xlfn.REGEXREPLACE(IF(X1740="",J1740,IF(_xlfn.REGEXTEST(J1740,"(Gen_Alm|Enbl|Ind)"),_xlfn.REGEXREPLACE(J1740,"E?\d_\d\d_",""),J1740)),"\.","_"))</f>
        <v>$.Blade_tweaker_SB_Act_Load</v>
      </c>
      <c r="AA1740" s="12">
        <v>1</v>
      </c>
      <c r="AB1740" s="6" t="s">
        <v>196</v>
      </c>
      <c r="AC1740" s="12">
        <v>278</v>
      </c>
      <c r="AJ1740" s="80"/>
      <c r="AK1740" s="113" t="s">
        <v>12774</v>
      </c>
      <c r="AM1740" s="114" t="str">
        <f t="shared" si="533"/>
        <v/>
      </c>
      <c r="AN1740" s="80"/>
      <c r="AO1740" s="80"/>
      <c r="AP1740" s="80"/>
      <c r="AQ1740" s="80"/>
      <c r="AR1740" s="127"/>
      <c r="AS1740" s="80"/>
      <c r="AT1740" s="7"/>
      <c r="AU1740" s="7"/>
      <c r="AV1740" s="165"/>
      <c r="AW1740" s="126" t="str">
        <f t="shared" si="534"/>
        <v/>
      </c>
      <c r="AX1740" s="137"/>
      <c r="AY1740" s="147"/>
      <c r="AZ1740" s="167"/>
      <c r="BA1740" s="167"/>
      <c r="BB1740" s="147" t="str">
        <f t="shared" si="535"/>
        <v/>
      </c>
      <c r="BC1740" s="168"/>
      <c r="BD1740" s="165"/>
      <c r="BE1740" s="165"/>
      <c r="BF1740" s="165"/>
      <c r="BG1740" s="165"/>
      <c r="BH1740" s="165"/>
      <c r="BI1740" s="165"/>
      <c r="BJ1740" s="165"/>
      <c r="BK1740" s="165"/>
      <c r="BL1740" s="165"/>
      <c r="BM1740" s="165"/>
      <c r="BN1740" s="165"/>
      <c r="BO1740" s="165"/>
      <c r="BP1740" s="165"/>
      <c r="BQ1740" s="165"/>
      <c r="BS1740" s="6"/>
      <c r="BT1740" s="11"/>
      <c r="BU1740" s="6"/>
      <c r="BV1740" s="6"/>
    </row>
    <row r="1741" spans="1:74" ht="15.75" x14ac:dyDescent="0.25">
      <c r="A1741" s="52" t="s">
        <v>11912</v>
      </c>
      <c r="B1741" s="56"/>
      <c r="C1741" s="7" t="s">
        <v>9455</v>
      </c>
      <c r="D1741" s="7" t="s">
        <v>11914</v>
      </c>
      <c r="E1741" s="7"/>
      <c r="F1741" s="64"/>
      <c r="G1741" s="6"/>
      <c r="H1741" s="6"/>
      <c r="I1741" s="10" t="s">
        <v>110</v>
      </c>
      <c r="J1741" s="11" t="s">
        <v>12832</v>
      </c>
      <c r="K1741" s="194" t="s">
        <v>510</v>
      </c>
      <c r="L1741" s="176"/>
      <c r="M1741" s="176">
        <v>1000</v>
      </c>
      <c r="N1741" s="80" t="s">
        <v>11916</v>
      </c>
      <c r="O1741" s="162"/>
      <c r="P1741" s="80" t="s">
        <v>12833</v>
      </c>
      <c r="Q1741" s="80"/>
      <c r="R1741" s="80"/>
      <c r="S1741" s="163"/>
      <c r="T1741" s="213"/>
      <c r="U1741" s="162"/>
      <c r="V1741" s="164"/>
      <c r="W1741" s="12" t="str">
        <f t="shared" si="531"/>
        <v>Mqtt1</v>
      </c>
      <c r="X1741" s="196" t="s">
        <v>12046</v>
      </c>
      <c r="Y1741" s="6" t="str">
        <f t="shared" si="532"/>
        <v>marpower/280000-hydraulic-sail/keel</v>
      </c>
      <c r="Z1741" s="103" t="str">
        <f>IF(COUNTIF(N1741,"spare"),"","$."&amp;_xlfn.REGEXREPLACE(IF(X1741="",J1741,IF(_xlfn.REGEXTEST(J1741,"(Gen_Alm|Enbl|Ind)_"),_xlfn.REGEXREPLACE(J1741,"E?\d_\d\d_",""),J1741)),"\.","_"))</f>
        <v>$.Keel_lift_Cyl_Act_Position_Mill</v>
      </c>
      <c r="AA1741" s="12">
        <v>1</v>
      </c>
      <c r="AB1741" s="6" t="s">
        <v>196</v>
      </c>
      <c r="AC1741" s="12">
        <v>316</v>
      </c>
      <c r="AJ1741" s="80"/>
      <c r="AK1741" s="113" t="s">
        <v>12777</v>
      </c>
      <c r="AM1741" s="114" t="str">
        <f t="shared" si="533"/>
        <v/>
      </c>
      <c r="AN1741" s="80"/>
      <c r="AO1741" s="80"/>
      <c r="AP1741" s="80"/>
      <c r="AQ1741" s="80"/>
      <c r="AR1741" s="127"/>
      <c r="AS1741" s="80"/>
      <c r="AT1741" s="7"/>
      <c r="AU1741" s="7"/>
      <c r="AV1741" s="165"/>
      <c r="AW1741" s="126" t="str">
        <f t="shared" si="534"/>
        <v/>
      </c>
      <c r="AX1741" s="137"/>
      <c r="AY1741" s="147"/>
      <c r="AZ1741" s="167"/>
      <c r="BA1741" s="167"/>
      <c r="BB1741" s="147" t="str">
        <f t="shared" si="535"/>
        <v/>
      </c>
      <c r="BC1741" s="168"/>
      <c r="BD1741" s="165"/>
      <c r="BE1741" s="165"/>
      <c r="BF1741" s="165"/>
      <c r="BG1741" s="165"/>
      <c r="BH1741" s="165"/>
      <c r="BI1741" s="165"/>
      <c r="BJ1741" s="165"/>
      <c r="BK1741" s="165"/>
      <c r="BL1741" s="165"/>
      <c r="BM1741" s="165"/>
      <c r="BN1741" s="165"/>
      <c r="BO1741" s="165"/>
      <c r="BP1741" s="165"/>
      <c r="BQ1741" s="165"/>
      <c r="BS1741" s="6"/>
      <c r="BT1741" s="11"/>
      <c r="BU1741" s="6"/>
      <c r="BV1741" s="6"/>
    </row>
    <row r="1742" spans="1:74" ht="15.75" x14ac:dyDescent="0.25">
      <c r="A1742" s="52" t="s">
        <v>11912</v>
      </c>
      <c r="B1742" s="56"/>
      <c r="C1742" s="7" t="s">
        <v>9455</v>
      </c>
      <c r="D1742" s="7" t="s">
        <v>11914</v>
      </c>
      <c r="E1742" s="7"/>
      <c r="F1742" s="64"/>
      <c r="G1742" s="6"/>
      <c r="H1742" s="6"/>
      <c r="I1742" s="10" t="s">
        <v>110</v>
      </c>
      <c r="J1742" s="11" t="s">
        <v>12834</v>
      </c>
      <c r="K1742" s="194" t="s">
        <v>510</v>
      </c>
      <c r="L1742" s="176"/>
      <c r="M1742" s="176">
        <v>1000</v>
      </c>
      <c r="N1742" s="80" t="s">
        <v>11916</v>
      </c>
      <c r="O1742" s="162"/>
      <c r="P1742" s="80" t="s">
        <v>12835</v>
      </c>
      <c r="Q1742" s="80"/>
      <c r="R1742" s="80"/>
      <c r="S1742" s="163"/>
      <c r="T1742" s="213"/>
      <c r="U1742" s="162"/>
      <c r="V1742" s="164"/>
      <c r="W1742" s="12" t="str">
        <f t="shared" si="531"/>
        <v>Mqtt1</v>
      </c>
      <c r="X1742" s="196" t="s">
        <v>12046</v>
      </c>
      <c r="Y1742" s="6" t="str">
        <f t="shared" si="532"/>
        <v>marpower/280000-hydraulic-sail/keel</v>
      </c>
      <c r="Z1742" s="103" t="str">
        <f>IF(COUNTIF(N1742,"spare"),"","$."&amp;_xlfn.REGEXREPLACE(IF(X1742="",J1742,IF(_xlfn.REGEXTEST(J1742,"(Gen_Alm|Enbl|Ind)_"),_xlfn.REGEXREPLACE(J1742,"E?\d_\d\d_",""),J1742)),"\.","_"))</f>
        <v>$.Keel_lift_Cyl_Act_Position_Perm</v>
      </c>
      <c r="AA1742" s="12">
        <v>1</v>
      </c>
      <c r="AB1742" s="6" t="s">
        <v>196</v>
      </c>
      <c r="AC1742" s="12">
        <v>317</v>
      </c>
      <c r="AJ1742" s="80"/>
      <c r="AK1742" s="113" t="s">
        <v>12836</v>
      </c>
      <c r="AM1742" s="114" t="str">
        <f t="shared" si="533"/>
        <v/>
      </c>
      <c r="AN1742" s="80"/>
      <c r="AO1742" s="80"/>
      <c r="AP1742" s="80"/>
      <c r="AQ1742" s="80"/>
      <c r="AR1742" s="127"/>
      <c r="AS1742" s="80"/>
      <c r="AT1742" s="7"/>
      <c r="AU1742" s="7"/>
      <c r="AV1742" s="165"/>
      <c r="AW1742" s="126" t="str">
        <f t="shared" si="534"/>
        <v/>
      </c>
      <c r="AX1742" s="137"/>
      <c r="AY1742" s="147"/>
      <c r="AZ1742" s="167"/>
      <c r="BA1742" s="167"/>
      <c r="BB1742" s="147" t="str">
        <f t="shared" si="535"/>
        <v/>
      </c>
      <c r="BC1742" s="168"/>
      <c r="BD1742" s="165"/>
      <c r="BE1742" s="165"/>
      <c r="BF1742" s="165"/>
      <c r="BG1742" s="165"/>
      <c r="BH1742" s="165"/>
      <c r="BI1742" s="165"/>
      <c r="BJ1742" s="165"/>
      <c r="BK1742" s="165"/>
      <c r="BL1742" s="165"/>
      <c r="BM1742" s="165"/>
      <c r="BN1742" s="165"/>
      <c r="BO1742" s="165"/>
      <c r="BP1742" s="165"/>
      <c r="BQ1742" s="165"/>
      <c r="BS1742" s="6"/>
      <c r="BT1742" s="11"/>
      <c r="BU1742" s="6"/>
      <c r="BV1742" s="6"/>
    </row>
    <row r="1743" spans="1:74" ht="15.75" x14ac:dyDescent="0.25">
      <c r="A1743" s="52" t="s">
        <v>11912</v>
      </c>
      <c r="B1743" s="56"/>
      <c r="C1743" s="7" t="s">
        <v>9455</v>
      </c>
      <c r="D1743" s="7" t="s">
        <v>11914</v>
      </c>
      <c r="E1743" s="7"/>
      <c r="F1743" s="64"/>
      <c r="G1743" s="6"/>
      <c r="H1743" s="6"/>
      <c r="I1743" s="10" t="s">
        <v>110</v>
      </c>
      <c r="J1743" s="11" t="s">
        <v>12837</v>
      </c>
      <c r="K1743" s="194" t="s">
        <v>510</v>
      </c>
      <c r="L1743" s="176"/>
      <c r="M1743" s="176">
        <v>1000</v>
      </c>
      <c r="N1743" s="80" t="s">
        <v>11916</v>
      </c>
      <c r="O1743" s="162"/>
      <c r="P1743" s="80" t="s">
        <v>12838</v>
      </c>
      <c r="Q1743" s="80"/>
      <c r="R1743" s="80"/>
      <c r="S1743" s="163"/>
      <c r="T1743" s="213"/>
      <c r="U1743" s="162"/>
      <c r="V1743" s="164"/>
      <c r="W1743" s="12" t="str">
        <f t="shared" si="531"/>
        <v>Mqtt1</v>
      </c>
      <c r="X1743" s="196" t="s">
        <v>12003</v>
      </c>
      <c r="Y1743" s="6" t="str">
        <f t="shared" si="532"/>
        <v>marpower/280000-hydraulic-sail/tension-cylinder</v>
      </c>
      <c r="Z1743" s="103" t="str">
        <f>IF(COUNTIF(N1743,"spare"),"","$."&amp;_xlfn.REGEXREPLACE(IF(X1743="",J1743,IF(_xlfn.REGEXTEST(J1743,"(Gen_Alm|Enbl|Ind)"),_xlfn.REGEXREPLACE(J1743,"E?\d_\d\d_",""),J1743)),"\.","_"))</f>
        <v>$.Miz_headsail_tack_Adj_Act_Position_Mill</v>
      </c>
      <c r="AA1743" s="12">
        <v>1</v>
      </c>
      <c r="AB1743" s="6" t="s">
        <v>196</v>
      </c>
      <c r="AC1743" s="12">
        <v>426</v>
      </c>
      <c r="AJ1743" s="80"/>
      <c r="AK1743" s="113" t="s">
        <v>12777</v>
      </c>
      <c r="AM1743" s="114" t="str">
        <f t="shared" si="533"/>
        <v/>
      </c>
      <c r="AN1743" s="80"/>
      <c r="AO1743" s="80"/>
      <c r="AP1743" s="80"/>
      <c r="AQ1743" s="80"/>
      <c r="AR1743" s="127"/>
      <c r="AS1743" s="80"/>
      <c r="AT1743" s="7"/>
      <c r="AU1743" s="7"/>
      <c r="AV1743" s="165"/>
      <c r="AW1743" s="126" t="str">
        <f t="shared" si="534"/>
        <v/>
      </c>
      <c r="AX1743" s="137"/>
      <c r="AY1743" s="147"/>
      <c r="AZ1743" s="167"/>
      <c r="BA1743" s="167"/>
      <c r="BB1743" s="147" t="str">
        <f t="shared" si="535"/>
        <v/>
      </c>
      <c r="BC1743" s="168"/>
      <c r="BD1743" s="165"/>
      <c r="BE1743" s="165"/>
      <c r="BF1743" s="165"/>
      <c r="BG1743" s="165"/>
      <c r="BH1743" s="165"/>
      <c r="BI1743" s="165"/>
      <c r="BJ1743" s="165"/>
      <c r="BK1743" s="165"/>
      <c r="BL1743" s="165"/>
      <c r="BM1743" s="165"/>
      <c r="BN1743" s="165"/>
      <c r="BO1743" s="165"/>
      <c r="BP1743" s="165"/>
      <c r="BQ1743" s="165"/>
      <c r="BS1743" s="6"/>
      <c r="BT1743" s="11"/>
      <c r="BU1743" s="6"/>
      <c r="BV1743" s="6"/>
    </row>
    <row r="1744" spans="1:74" ht="15.75" x14ac:dyDescent="0.25">
      <c r="A1744" s="52" t="s">
        <v>11912</v>
      </c>
      <c r="B1744" s="56"/>
      <c r="C1744" s="7" t="s">
        <v>9455</v>
      </c>
      <c r="D1744" s="7" t="s">
        <v>11914</v>
      </c>
      <c r="E1744" s="7"/>
      <c r="F1744" s="64"/>
      <c r="G1744" s="6"/>
      <c r="H1744" s="6"/>
      <c r="I1744" s="10" t="s">
        <v>110</v>
      </c>
      <c r="J1744" s="11" t="s">
        <v>12839</v>
      </c>
      <c r="K1744" s="194" t="s">
        <v>510</v>
      </c>
      <c r="L1744" s="176"/>
      <c r="M1744" s="176">
        <v>1000</v>
      </c>
      <c r="N1744" s="80" t="s">
        <v>11916</v>
      </c>
      <c r="O1744" s="162"/>
      <c r="P1744" s="80" t="s">
        <v>12840</v>
      </c>
      <c r="Q1744" s="80"/>
      <c r="R1744" s="80"/>
      <c r="S1744" s="163"/>
      <c r="T1744" s="213"/>
      <c r="U1744" s="162"/>
      <c r="V1744" s="164"/>
      <c r="W1744" s="12" t="str">
        <f t="shared" si="531"/>
        <v>Mqtt1</v>
      </c>
      <c r="X1744" s="196" t="s">
        <v>12003</v>
      </c>
      <c r="Y1744" s="6" t="str">
        <f t="shared" si="532"/>
        <v>marpower/280000-hydraulic-sail/tension-cylinder</v>
      </c>
      <c r="Z1744" s="103" t="str">
        <f>IF(COUNTIF(N1744,"spare"),"","$."&amp;_xlfn.REGEXREPLACE(IF(X1744="",J1744,IF(_xlfn.REGEXTEST(J1744,"(Gen_Alm|Enbl|Ind)"),_xlfn.REGEXREPLACE(J1744,"E?\d_\d\d_",""),J1744)),"\.","_"))</f>
        <v>$.Miz_headsail_tack_Adj_Act_Load</v>
      </c>
      <c r="AA1744" s="12">
        <v>1</v>
      </c>
      <c r="AB1744" s="6" t="s">
        <v>196</v>
      </c>
      <c r="AC1744" s="12">
        <v>428</v>
      </c>
      <c r="AJ1744" s="80"/>
      <c r="AK1744" s="113" t="s">
        <v>12774</v>
      </c>
      <c r="AM1744" s="114" t="str">
        <f t="shared" si="533"/>
        <v/>
      </c>
      <c r="AN1744" s="80"/>
      <c r="AO1744" s="80"/>
      <c r="AP1744" s="80"/>
      <c r="AQ1744" s="80"/>
      <c r="AR1744" s="127"/>
      <c r="AS1744" s="80"/>
      <c r="AT1744" s="7"/>
      <c r="AU1744" s="7"/>
      <c r="AV1744" s="165"/>
      <c r="AW1744" s="126" t="str">
        <f t="shared" si="534"/>
        <v/>
      </c>
      <c r="AX1744" s="137"/>
      <c r="AY1744" s="147"/>
      <c r="AZ1744" s="167"/>
      <c r="BA1744" s="167"/>
      <c r="BB1744" s="147" t="str">
        <f t="shared" si="535"/>
        <v/>
      </c>
      <c r="BC1744" s="168"/>
      <c r="BD1744" s="165"/>
      <c r="BE1744" s="165"/>
      <c r="BF1744" s="165"/>
      <c r="BG1744" s="165"/>
      <c r="BH1744" s="165"/>
      <c r="BI1744" s="165"/>
      <c r="BJ1744" s="165"/>
      <c r="BK1744" s="165"/>
      <c r="BL1744" s="165"/>
      <c r="BM1744" s="165"/>
      <c r="BN1744" s="165"/>
      <c r="BO1744" s="165"/>
      <c r="BP1744" s="165"/>
      <c r="BQ1744" s="165"/>
      <c r="BS1744" s="6"/>
      <c r="BT1744" s="11"/>
      <c r="BU1744" s="6"/>
      <c r="BV1744" s="6"/>
    </row>
    <row r="1745" spans="1:74" ht="15.75" x14ac:dyDescent="0.25">
      <c r="A1745" s="52" t="s">
        <v>11912</v>
      </c>
      <c r="B1745" s="56"/>
      <c r="C1745" s="7" t="s">
        <v>9455</v>
      </c>
      <c r="D1745" s="7" t="s">
        <v>11914</v>
      </c>
      <c r="E1745" s="7"/>
      <c r="F1745" s="64"/>
      <c r="G1745" s="6"/>
      <c r="H1745" s="6"/>
      <c r="I1745" s="10" t="s">
        <v>110</v>
      </c>
      <c r="J1745" s="11" t="s">
        <v>12841</v>
      </c>
      <c r="K1745" s="194" t="s">
        <v>510</v>
      </c>
      <c r="L1745" s="176"/>
      <c r="M1745" s="176">
        <v>1000</v>
      </c>
      <c r="N1745" s="80" t="s">
        <v>11916</v>
      </c>
      <c r="O1745" s="162"/>
      <c r="P1745" s="80" t="s">
        <v>12842</v>
      </c>
      <c r="Q1745" s="80"/>
      <c r="R1745" s="80"/>
      <c r="S1745" s="163"/>
      <c r="T1745" s="213"/>
      <c r="U1745" s="162"/>
      <c r="V1745" s="164"/>
      <c r="W1745" s="12" t="str">
        <f t="shared" si="531"/>
        <v>Mqtt1</v>
      </c>
      <c r="X1745" s="196" t="s">
        <v>12086</v>
      </c>
      <c r="Y1745" s="6" t="str">
        <f t="shared" si="532"/>
        <v>marpower/280000-hydraulic-sail/crew-boarding-platform</v>
      </c>
      <c r="Z1745" s="103" t="str">
        <f>IF(COUNTIF(N1745,"spare"),"","$."&amp;_xlfn.REGEXREPLACE(IF(X1745="",J1745,_xlfn.REGEXREPLACE(_xlfn.REGEXREPLACE(IF(_xlfn.REGEXTEST(J1745,"(Gen_Alm|Enbl|Ind)"),_xlfn.REGEXREPLACE(J1745,"E?\d_\d\d_",""),J1745),"_Crew_Board_Plfrm",""),"_PS","")),"\.","_"))</f>
        <v>$.Ind_Act_position_Ext</v>
      </c>
      <c r="AA1745" s="12">
        <v>1</v>
      </c>
      <c r="AB1745" s="6" t="s">
        <v>196</v>
      </c>
      <c r="AC1745" s="12">
        <v>436</v>
      </c>
      <c r="AJ1745" s="80"/>
      <c r="AK1745" s="113" t="s">
        <v>12777</v>
      </c>
      <c r="AM1745" s="114" t="str">
        <f t="shared" si="533"/>
        <v/>
      </c>
      <c r="AN1745" s="80"/>
      <c r="AO1745" s="80"/>
      <c r="AP1745" s="80"/>
      <c r="AQ1745" s="80"/>
      <c r="AR1745" s="127"/>
      <c r="AS1745" s="80"/>
      <c r="AT1745" s="7"/>
      <c r="AU1745" s="7"/>
      <c r="AV1745" s="165"/>
      <c r="AW1745" s="126" t="str">
        <f t="shared" si="534"/>
        <v/>
      </c>
      <c r="AX1745" s="137"/>
      <c r="AY1745" s="147"/>
      <c r="AZ1745" s="167"/>
      <c r="BA1745" s="167"/>
      <c r="BB1745" s="147" t="str">
        <f t="shared" si="535"/>
        <v/>
      </c>
      <c r="BC1745" s="168"/>
      <c r="BD1745" s="165"/>
      <c r="BE1745" s="165"/>
      <c r="BF1745" s="165"/>
      <c r="BG1745" s="165"/>
      <c r="BH1745" s="165"/>
      <c r="BI1745" s="165"/>
      <c r="BJ1745" s="165"/>
      <c r="BK1745" s="165"/>
      <c r="BL1745" s="165"/>
      <c r="BM1745" s="165"/>
      <c r="BN1745" s="165"/>
      <c r="BO1745" s="165"/>
      <c r="BP1745" s="165"/>
      <c r="BQ1745" s="165"/>
      <c r="BS1745" s="6"/>
      <c r="BT1745" s="11"/>
      <c r="BU1745" s="6"/>
      <c r="BV1745" s="6"/>
    </row>
    <row r="1746" spans="1:74" ht="15.75" x14ac:dyDescent="0.25">
      <c r="A1746" s="52" t="s">
        <v>11912</v>
      </c>
      <c r="B1746" s="56"/>
      <c r="C1746" s="7" t="s">
        <v>9455</v>
      </c>
      <c r="D1746" s="7" t="s">
        <v>11914</v>
      </c>
      <c r="E1746" s="7"/>
      <c r="F1746" s="64"/>
      <c r="G1746" s="6"/>
      <c r="H1746" s="6"/>
      <c r="I1746" s="10" t="s">
        <v>110</v>
      </c>
      <c r="J1746" s="11" t="s">
        <v>12843</v>
      </c>
      <c r="K1746" s="194" t="s">
        <v>510</v>
      </c>
      <c r="L1746" s="176"/>
      <c r="M1746" s="176">
        <v>1000</v>
      </c>
      <c r="N1746" s="80" t="s">
        <v>11916</v>
      </c>
      <c r="O1746" s="162"/>
      <c r="P1746" s="80" t="s">
        <v>12844</v>
      </c>
      <c r="Q1746" s="80"/>
      <c r="R1746" s="80"/>
      <c r="S1746" s="163"/>
      <c r="T1746" s="213"/>
      <c r="U1746" s="162"/>
      <c r="V1746" s="164"/>
      <c r="W1746" s="12" t="str">
        <f t="shared" si="531"/>
        <v>Mqtt1</v>
      </c>
      <c r="X1746" s="196" t="s">
        <v>12003</v>
      </c>
      <c r="Y1746" s="6" t="str">
        <f t="shared" si="532"/>
        <v>marpower/280000-hydraulic-sail/tension-cylinder</v>
      </c>
      <c r="Z1746" s="103" t="str">
        <f>IF(COUNTIF(N1746,"spare"),"","$."&amp;_xlfn.REGEXREPLACE(IF(X1746="",J1746,IF(_xlfn.REGEXTEST(J1746,"(Gen_Alm|Enbl|Ind)"),_xlfn.REGEXREPLACE(J1746,"E?\d_\d\d_",""),J1746)),"\.","_"))</f>
        <v>$.Miz_Outhaul_Act_Position_Mill</v>
      </c>
      <c r="AA1746" s="12">
        <v>1</v>
      </c>
      <c r="AB1746" s="6" t="s">
        <v>196</v>
      </c>
      <c r="AC1746" s="12">
        <v>516</v>
      </c>
      <c r="AJ1746" s="80"/>
      <c r="AK1746" s="113" t="s">
        <v>12777</v>
      </c>
      <c r="AM1746" s="114" t="str">
        <f t="shared" si="533"/>
        <v/>
      </c>
      <c r="AN1746" s="80"/>
      <c r="AO1746" s="80"/>
      <c r="AP1746" s="80"/>
      <c r="AQ1746" s="80"/>
      <c r="AR1746" s="127"/>
      <c r="AS1746" s="80"/>
      <c r="AT1746" s="7"/>
      <c r="AU1746" s="7"/>
      <c r="AV1746" s="165"/>
      <c r="AW1746" s="126" t="str">
        <f t="shared" si="534"/>
        <v/>
      </c>
      <c r="AX1746" s="137"/>
      <c r="AY1746" s="147"/>
      <c r="AZ1746" s="167"/>
      <c r="BA1746" s="167"/>
      <c r="BB1746" s="147" t="str">
        <f t="shared" si="535"/>
        <v/>
      </c>
      <c r="BC1746" s="168"/>
      <c r="BD1746" s="165"/>
      <c r="BE1746" s="165"/>
      <c r="BF1746" s="165"/>
      <c r="BG1746" s="165"/>
      <c r="BH1746" s="165"/>
      <c r="BI1746" s="165"/>
      <c r="BJ1746" s="165"/>
      <c r="BK1746" s="165"/>
      <c r="BL1746" s="165"/>
      <c r="BM1746" s="165"/>
      <c r="BN1746" s="165"/>
      <c r="BO1746" s="165"/>
      <c r="BP1746" s="165"/>
      <c r="BQ1746" s="165"/>
      <c r="BS1746" s="6"/>
      <c r="BT1746" s="11"/>
      <c r="BU1746" s="6"/>
      <c r="BV1746" s="6"/>
    </row>
    <row r="1747" spans="1:74" ht="15.75" x14ac:dyDescent="0.25">
      <c r="A1747" s="52" t="s">
        <v>11912</v>
      </c>
      <c r="B1747" s="56"/>
      <c r="C1747" s="7" t="s">
        <v>9455</v>
      </c>
      <c r="D1747" s="7" t="s">
        <v>11914</v>
      </c>
      <c r="E1747" s="7"/>
      <c r="F1747" s="64"/>
      <c r="G1747" s="6"/>
      <c r="H1747" s="6"/>
      <c r="I1747" s="10" t="s">
        <v>110</v>
      </c>
      <c r="J1747" s="11" t="s">
        <v>12845</v>
      </c>
      <c r="K1747" s="194" t="s">
        <v>510</v>
      </c>
      <c r="L1747" s="176"/>
      <c r="M1747" s="176">
        <v>1000</v>
      </c>
      <c r="N1747" s="80" t="s">
        <v>11916</v>
      </c>
      <c r="O1747" s="162"/>
      <c r="P1747" s="80" t="s">
        <v>12846</v>
      </c>
      <c r="Q1747" s="80"/>
      <c r="R1747" s="80"/>
      <c r="S1747" s="163"/>
      <c r="T1747" s="213"/>
      <c r="U1747" s="162"/>
      <c r="V1747" s="164"/>
      <c r="W1747" s="12" t="str">
        <f t="shared" si="531"/>
        <v>Mqtt1</v>
      </c>
      <c r="X1747" s="196" t="s">
        <v>12003</v>
      </c>
      <c r="Y1747" s="6" t="str">
        <f t="shared" si="532"/>
        <v>marpower/280000-hydraulic-sail/tension-cylinder</v>
      </c>
      <c r="Z1747" s="103" t="str">
        <f>IF(COUNTIF(N1747,"spare"),"","$."&amp;_xlfn.REGEXREPLACE(IF(X1747="",J1747,IF(_xlfn.REGEXTEST(J1747,"(Gen_Alm|Enbl|Ind)"),_xlfn.REGEXREPLACE(J1747,"E?\d_\d\d_",""),J1747)),"\.","_"))</f>
        <v>$.Miz_Outhaul_Act_Load1</v>
      </c>
      <c r="AA1747" s="12">
        <v>1</v>
      </c>
      <c r="AB1747" s="6" t="s">
        <v>196</v>
      </c>
      <c r="AC1747" s="12">
        <v>518</v>
      </c>
      <c r="AJ1747" s="80"/>
      <c r="AK1747" s="113" t="s">
        <v>12774</v>
      </c>
      <c r="AM1747" s="114" t="str">
        <f t="shared" si="533"/>
        <v/>
      </c>
      <c r="AN1747" s="80"/>
      <c r="AO1747" s="80"/>
      <c r="AP1747" s="80"/>
      <c r="AQ1747" s="80"/>
      <c r="AR1747" s="127"/>
      <c r="AS1747" s="80"/>
      <c r="AT1747" s="7"/>
      <c r="AU1747" s="7"/>
      <c r="AV1747" s="165"/>
      <c r="AW1747" s="126" t="str">
        <f t="shared" si="534"/>
        <v/>
      </c>
      <c r="AX1747" s="137"/>
      <c r="AY1747" s="147"/>
      <c r="AZ1747" s="167"/>
      <c r="BA1747" s="167"/>
      <c r="BB1747" s="147" t="str">
        <f t="shared" si="535"/>
        <v/>
      </c>
      <c r="BC1747" s="168"/>
      <c r="BD1747" s="165"/>
      <c r="BE1747" s="165"/>
      <c r="BF1747" s="165"/>
      <c r="BG1747" s="165"/>
      <c r="BH1747" s="165"/>
      <c r="BI1747" s="165"/>
      <c r="BJ1747" s="165"/>
      <c r="BK1747" s="165"/>
      <c r="BL1747" s="165"/>
      <c r="BM1747" s="165"/>
      <c r="BN1747" s="165"/>
      <c r="BO1747" s="165"/>
      <c r="BP1747" s="165"/>
      <c r="BQ1747" s="165"/>
      <c r="BS1747" s="6"/>
      <c r="BT1747" s="11"/>
      <c r="BU1747" s="6"/>
      <c r="BV1747" s="6"/>
    </row>
    <row r="1748" spans="1:74" ht="15.75" x14ac:dyDescent="0.25">
      <c r="A1748" s="52" t="s">
        <v>11912</v>
      </c>
      <c r="B1748" s="56"/>
      <c r="C1748" s="7" t="s">
        <v>9455</v>
      </c>
      <c r="D1748" s="7" t="s">
        <v>11914</v>
      </c>
      <c r="E1748" s="7"/>
      <c r="F1748" s="64"/>
      <c r="G1748" s="6"/>
      <c r="H1748" s="6"/>
      <c r="I1748" s="10" t="s">
        <v>110</v>
      </c>
      <c r="J1748" s="11" t="s">
        <v>12847</v>
      </c>
      <c r="K1748" s="194" t="s">
        <v>510</v>
      </c>
      <c r="L1748" s="176"/>
      <c r="M1748" s="176">
        <v>1000</v>
      </c>
      <c r="N1748" s="80" t="s">
        <v>11916</v>
      </c>
      <c r="O1748" s="162"/>
      <c r="P1748" s="80" t="s">
        <v>12848</v>
      </c>
      <c r="Q1748" s="80"/>
      <c r="R1748" s="80"/>
      <c r="S1748" s="163"/>
      <c r="T1748" s="213"/>
      <c r="U1748" s="162"/>
      <c r="V1748" s="164"/>
      <c r="W1748" s="12" t="str">
        <f t="shared" si="531"/>
        <v>Mqtt1</v>
      </c>
      <c r="X1748" s="196" t="s">
        <v>12003</v>
      </c>
      <c r="Y1748" s="6" t="str">
        <f t="shared" si="532"/>
        <v>marpower/280000-hydraulic-sail/tension-cylinder</v>
      </c>
      <c r="Z1748" s="103" t="str">
        <f>IF(COUNTIF(N1748,"spare"),"","$."&amp;_xlfn.REGEXREPLACE(IF(X1748="",J1748,IF(_xlfn.REGEXTEST(J1748,"(Gen_Alm|Enbl|Ind)"),_xlfn.REGEXREPLACE(J1748,"E?\d_\d\d_",""),J1748)),"\.","_"))</f>
        <v>$.Miz_Outhaul_Act_Load2</v>
      </c>
      <c r="AA1748" s="12">
        <v>1</v>
      </c>
      <c r="AB1748" s="6" t="s">
        <v>196</v>
      </c>
      <c r="AC1748" s="12">
        <v>519</v>
      </c>
      <c r="AJ1748" s="80"/>
      <c r="AK1748" s="113" t="s">
        <v>12774</v>
      </c>
      <c r="AM1748" s="114" t="str">
        <f t="shared" si="533"/>
        <v/>
      </c>
      <c r="AN1748" s="80"/>
      <c r="AO1748" s="80"/>
      <c r="AP1748" s="80"/>
      <c r="AQ1748" s="80"/>
      <c r="AR1748" s="127"/>
      <c r="AS1748" s="80"/>
      <c r="AT1748" s="7"/>
      <c r="AU1748" s="7"/>
      <c r="AV1748" s="165"/>
      <c r="AW1748" s="126" t="str">
        <f t="shared" si="534"/>
        <v/>
      </c>
      <c r="AX1748" s="137"/>
      <c r="AY1748" s="147"/>
      <c r="AZ1748" s="167"/>
      <c r="BA1748" s="167"/>
      <c r="BB1748" s="147" t="str">
        <f t="shared" si="535"/>
        <v/>
      </c>
      <c r="BC1748" s="168"/>
      <c r="BD1748" s="165"/>
      <c r="BE1748" s="165"/>
      <c r="BF1748" s="165"/>
      <c r="BG1748" s="165"/>
      <c r="BH1748" s="165"/>
      <c r="BI1748" s="165"/>
      <c r="BJ1748" s="165"/>
      <c r="BK1748" s="165"/>
      <c r="BL1748" s="165"/>
      <c r="BM1748" s="165"/>
      <c r="BN1748" s="165"/>
      <c r="BO1748" s="165"/>
      <c r="BP1748" s="165"/>
      <c r="BQ1748" s="165"/>
      <c r="BS1748" s="6"/>
      <c r="BT1748" s="11"/>
      <c r="BU1748" s="6"/>
      <c r="BV1748" s="6"/>
    </row>
    <row r="1749" spans="1:74" ht="15.75" x14ac:dyDescent="0.25">
      <c r="A1749" s="52" t="s">
        <v>11912</v>
      </c>
      <c r="B1749" s="56"/>
      <c r="C1749" s="7" t="s">
        <v>9455</v>
      </c>
      <c r="D1749" s="7" t="s">
        <v>11914</v>
      </c>
      <c r="E1749" s="7"/>
      <c r="F1749" s="64"/>
      <c r="G1749" s="6"/>
      <c r="H1749" s="6"/>
      <c r="I1749" s="10" t="s">
        <v>110</v>
      </c>
      <c r="J1749" s="11" t="s">
        <v>12849</v>
      </c>
      <c r="K1749" s="194" t="s">
        <v>510</v>
      </c>
      <c r="L1749" s="176"/>
      <c r="M1749" s="176">
        <v>1000</v>
      </c>
      <c r="N1749" s="80" t="s">
        <v>11916</v>
      </c>
      <c r="O1749" s="162"/>
      <c r="P1749" s="80" t="s">
        <v>12850</v>
      </c>
      <c r="Q1749" s="80"/>
      <c r="R1749" s="80"/>
      <c r="S1749" s="163"/>
      <c r="T1749" s="213"/>
      <c r="U1749" s="162"/>
      <c r="V1749" s="164"/>
      <c r="W1749" s="12" t="str">
        <f t="shared" si="531"/>
        <v>Mqtt1</v>
      </c>
      <c r="X1749" s="196" t="s">
        <v>12112</v>
      </c>
      <c r="Y1749" s="6" t="str">
        <f t="shared" si="532"/>
        <v>marpower/280000-hydraulic-sail/vang-cylinder/mizzen</v>
      </c>
      <c r="Z1749" s="103" t="str">
        <f>IF(COUNTIF(N1749,"spare"),"","$."&amp;_xlfn.REGEXREPLACE(IF(X1749="",J1749,_xlfn.REGEXREPLACE(IF(_xlfn.REGEXTEST(J1749,"(Gen_Alm|Enbl|Ind)"),_xlfn.REGEXREPLACE(J1749,"E?\d_\d\d_",""),J1749),"_?M(ain|iz)_Vang_?","")),"\.","_"))</f>
        <v>$.Act_Position_Mill</v>
      </c>
      <c r="AA1749" s="12">
        <v>1</v>
      </c>
      <c r="AB1749" s="6" t="s">
        <v>196</v>
      </c>
      <c r="AC1749" s="12">
        <v>526</v>
      </c>
      <c r="AJ1749" s="80"/>
      <c r="AK1749" s="113" t="s">
        <v>12777</v>
      </c>
      <c r="AM1749" s="114" t="str">
        <f t="shared" si="533"/>
        <v/>
      </c>
      <c r="AN1749" s="80"/>
      <c r="AO1749" s="80"/>
      <c r="AP1749" s="80"/>
      <c r="AQ1749" s="80"/>
      <c r="AR1749" s="127"/>
      <c r="AS1749" s="80"/>
      <c r="AT1749" s="7"/>
      <c r="AU1749" s="7"/>
      <c r="AV1749" s="165"/>
      <c r="AW1749" s="126" t="str">
        <f t="shared" si="534"/>
        <v/>
      </c>
      <c r="AX1749" s="137"/>
      <c r="AY1749" s="147"/>
      <c r="AZ1749" s="167"/>
      <c r="BA1749" s="167"/>
      <c r="BB1749" s="147" t="str">
        <f t="shared" si="535"/>
        <v/>
      </c>
      <c r="BC1749" s="168"/>
      <c r="BD1749" s="165"/>
      <c r="BE1749" s="165"/>
      <c r="BF1749" s="165"/>
      <c r="BG1749" s="165"/>
      <c r="BH1749" s="165"/>
      <c r="BI1749" s="165"/>
      <c r="BJ1749" s="165"/>
      <c r="BK1749" s="165"/>
      <c r="BL1749" s="165"/>
      <c r="BM1749" s="165"/>
      <c r="BN1749" s="165"/>
      <c r="BO1749" s="165"/>
      <c r="BP1749" s="165"/>
      <c r="BQ1749" s="165"/>
      <c r="BS1749" s="6"/>
      <c r="BT1749" s="11"/>
      <c r="BU1749" s="6"/>
      <c r="BV1749" s="6"/>
    </row>
    <row r="1750" spans="1:74" ht="15.75" x14ac:dyDescent="0.25">
      <c r="A1750" s="52" t="s">
        <v>11912</v>
      </c>
      <c r="B1750" s="56"/>
      <c r="C1750" s="7" t="s">
        <v>9455</v>
      </c>
      <c r="D1750" s="7" t="s">
        <v>11914</v>
      </c>
      <c r="E1750" s="7"/>
      <c r="F1750" s="64"/>
      <c r="G1750" s="6"/>
      <c r="H1750" s="6"/>
      <c r="I1750" s="10" t="s">
        <v>110</v>
      </c>
      <c r="J1750" s="11" t="s">
        <v>12851</v>
      </c>
      <c r="K1750" s="194" t="s">
        <v>510</v>
      </c>
      <c r="L1750" s="176"/>
      <c r="M1750" s="176">
        <v>1000</v>
      </c>
      <c r="N1750" s="80" t="s">
        <v>11916</v>
      </c>
      <c r="O1750" s="162"/>
      <c r="P1750" s="80" t="s">
        <v>12852</v>
      </c>
      <c r="Q1750" s="80"/>
      <c r="R1750" s="80"/>
      <c r="S1750" s="163"/>
      <c r="T1750" s="213"/>
      <c r="U1750" s="162"/>
      <c r="V1750" s="164"/>
      <c r="W1750" s="12" t="str">
        <f t="shared" si="531"/>
        <v>Mqtt1</v>
      </c>
      <c r="X1750" s="196" t="s">
        <v>12112</v>
      </c>
      <c r="Y1750" s="6" t="str">
        <f t="shared" si="532"/>
        <v>marpower/280000-hydraulic-sail/vang-cylinder/mizzen</v>
      </c>
      <c r="Z1750" s="103" t="str">
        <f>IF(COUNTIF(N1750,"spare"),"","$."&amp;_xlfn.REGEXREPLACE(IF(X1750="",J1750,_xlfn.REGEXREPLACE(IF(_xlfn.REGEXTEST(J1750,"(Gen_Alm|Enbl|Ind)"),_xlfn.REGEXREPLACE(J1750,"E?\d_\d\d_",""),J1750),"_?M(ain|iz)_Vang_?","")),"\.","_"))</f>
        <v>$.Act_Load</v>
      </c>
      <c r="AA1750" s="12">
        <v>1</v>
      </c>
      <c r="AB1750" s="6" t="s">
        <v>196</v>
      </c>
      <c r="AC1750" s="12">
        <v>528</v>
      </c>
      <c r="AJ1750" s="80"/>
      <c r="AK1750" s="113" t="s">
        <v>12774</v>
      </c>
      <c r="AM1750" s="114" t="str">
        <f t="shared" si="533"/>
        <v/>
      </c>
      <c r="AN1750" s="80"/>
      <c r="AO1750" s="80"/>
      <c r="AP1750" s="80"/>
      <c r="AQ1750" s="80"/>
      <c r="AR1750" s="127"/>
      <c r="AS1750" s="80"/>
      <c r="AT1750" s="7"/>
      <c r="AU1750" s="7"/>
      <c r="AV1750" s="165"/>
      <c r="AW1750" s="126" t="str">
        <f t="shared" si="534"/>
        <v/>
      </c>
      <c r="AX1750" s="137"/>
      <c r="AY1750" s="147"/>
      <c r="AZ1750" s="167"/>
      <c r="BA1750" s="167"/>
      <c r="BB1750" s="147" t="str">
        <f t="shared" si="535"/>
        <v/>
      </c>
      <c r="BC1750" s="168"/>
      <c r="BD1750" s="165"/>
      <c r="BE1750" s="165"/>
      <c r="BF1750" s="165"/>
      <c r="BG1750" s="165"/>
      <c r="BH1750" s="165"/>
      <c r="BI1750" s="165"/>
      <c r="BJ1750" s="165"/>
      <c r="BK1750" s="165"/>
      <c r="BL1750" s="165"/>
      <c r="BM1750" s="165"/>
      <c r="BN1750" s="165"/>
      <c r="BO1750" s="165"/>
      <c r="BP1750" s="165"/>
      <c r="BQ1750" s="165"/>
      <c r="BS1750" s="6"/>
      <c r="BT1750" s="11"/>
      <c r="BU1750" s="6"/>
      <c r="BV1750" s="6"/>
    </row>
    <row r="1751" spans="1:74" ht="15.75" x14ac:dyDescent="0.25">
      <c r="A1751" s="52" t="s">
        <v>11912</v>
      </c>
      <c r="B1751" s="56"/>
      <c r="C1751" s="7" t="s">
        <v>9455</v>
      </c>
      <c r="D1751" s="7" t="s">
        <v>11914</v>
      </c>
      <c r="E1751" s="7"/>
      <c r="F1751" s="64"/>
      <c r="G1751" s="6"/>
      <c r="H1751" s="6"/>
      <c r="I1751" s="10" t="s">
        <v>110</v>
      </c>
      <c r="J1751" s="11" t="s">
        <v>12853</v>
      </c>
      <c r="K1751" s="194" t="s">
        <v>510</v>
      </c>
      <c r="L1751" s="176"/>
      <c r="M1751" s="176">
        <v>1000</v>
      </c>
      <c r="N1751" s="80" t="s">
        <v>11916</v>
      </c>
      <c r="O1751" s="162"/>
      <c r="P1751" s="80" t="s">
        <v>12854</v>
      </c>
      <c r="Q1751" s="80"/>
      <c r="R1751" s="80"/>
      <c r="S1751" s="163"/>
      <c r="T1751" s="213"/>
      <c r="U1751" s="162"/>
      <c r="V1751" s="164"/>
      <c r="W1751" s="12" t="str">
        <f t="shared" si="531"/>
        <v>Mqtt1</v>
      </c>
      <c r="X1751" s="196" t="s">
        <v>12112</v>
      </c>
      <c r="Y1751" s="6" t="str">
        <f t="shared" si="532"/>
        <v>marpower/280000-hydraulic-sail/vang-cylinder/mizzen</v>
      </c>
      <c r="Z1751" s="103" t="str">
        <f>IF(COUNTIF(N1751,"spare"),"","$."&amp;_xlfn.REGEXREPLACE(IF(X1751="",J1751,_xlfn.REGEXREPLACE(IF(_xlfn.REGEXTEST(J1751,"(Gen_Alm|Enbl|Ind)"),_xlfn.REGEXREPLACE(J1751,"E?\d_\d\d_",""),J1751),"_?M(ain|iz)_Vang_?","")),"\.","_"))</f>
        <v>$.Act_Load_2</v>
      </c>
      <c r="AA1751" s="12">
        <v>1</v>
      </c>
      <c r="AB1751" s="6" t="s">
        <v>196</v>
      </c>
      <c r="AC1751" s="12">
        <v>529</v>
      </c>
      <c r="AJ1751" s="80"/>
      <c r="AK1751" s="113" t="s">
        <v>12774</v>
      </c>
      <c r="AM1751" s="114" t="str">
        <f t="shared" si="533"/>
        <v/>
      </c>
      <c r="AN1751" s="80"/>
      <c r="AO1751" s="80"/>
      <c r="AP1751" s="80"/>
      <c r="AQ1751" s="80"/>
      <c r="AR1751" s="127"/>
      <c r="AS1751" s="80"/>
      <c r="AT1751" s="7"/>
      <c r="AU1751" s="7"/>
      <c r="AV1751" s="165"/>
      <c r="AW1751" s="126" t="str">
        <f t="shared" si="534"/>
        <v/>
      </c>
      <c r="AX1751" s="137"/>
      <c r="AY1751" s="147"/>
      <c r="AZ1751" s="167"/>
      <c r="BA1751" s="167"/>
      <c r="BB1751" s="147" t="str">
        <f t="shared" si="535"/>
        <v/>
      </c>
      <c r="BC1751" s="168"/>
      <c r="BD1751" s="165"/>
      <c r="BE1751" s="165"/>
      <c r="BF1751" s="165"/>
      <c r="BG1751" s="165"/>
      <c r="BH1751" s="165"/>
      <c r="BI1751" s="165"/>
      <c r="BJ1751" s="165"/>
      <c r="BK1751" s="165"/>
      <c r="BL1751" s="165"/>
      <c r="BM1751" s="165"/>
      <c r="BN1751" s="165"/>
      <c r="BO1751" s="165"/>
      <c r="BP1751" s="165"/>
      <c r="BQ1751" s="165"/>
      <c r="BS1751" s="6"/>
      <c r="BT1751" s="11"/>
      <c r="BU1751" s="6"/>
      <c r="BV1751" s="6"/>
    </row>
    <row r="1752" spans="1:74" ht="15.75" x14ac:dyDescent="0.25">
      <c r="A1752" s="52" t="s">
        <v>11912</v>
      </c>
      <c r="B1752" s="56"/>
      <c r="C1752" s="7" t="s">
        <v>9455</v>
      </c>
      <c r="D1752" s="7" t="s">
        <v>11914</v>
      </c>
      <c r="E1752" s="7"/>
      <c r="F1752" s="64"/>
      <c r="G1752" s="6"/>
      <c r="H1752" s="6"/>
      <c r="I1752" s="10" t="s">
        <v>110</v>
      </c>
      <c r="J1752" s="11" t="s">
        <v>12855</v>
      </c>
      <c r="K1752" s="194" t="s">
        <v>510</v>
      </c>
      <c r="L1752" s="176"/>
      <c r="M1752" s="176">
        <v>1000</v>
      </c>
      <c r="N1752" s="80" t="s">
        <v>11916</v>
      </c>
      <c r="O1752" s="162"/>
      <c r="P1752" s="80" t="s">
        <v>12856</v>
      </c>
      <c r="Q1752" s="80"/>
      <c r="R1752" s="80"/>
      <c r="S1752" s="163"/>
      <c r="T1752" s="213"/>
      <c r="U1752" s="162"/>
      <c r="V1752" s="164"/>
      <c r="W1752" s="12" t="str">
        <f t="shared" si="531"/>
        <v>Mqtt1</v>
      </c>
      <c r="X1752" s="196" t="s">
        <v>12119</v>
      </c>
      <c r="Y1752" s="6" t="str">
        <f t="shared" si="532"/>
        <v>marpower/280000-hydraulic-sail/tension-cylinder-deflector/mizzen</v>
      </c>
      <c r="Z1752" s="103" t="str">
        <f>IF(COUNTIF(N1752,"spare"),"","$."&amp;_xlfn.REGEXREPLACE(IF(X1752="",J1752,_xlfn.REGEXREPLACE(IF(_xlfn.REGEXTEST(J1752,"(Gen_Alm|Enbl|Ind)"),_xlfn.REGEXREPLACE(J1752,"E?\d_\d\d_",""),J1752),"_?M(ain|iz)_Check(_Defl)?_?","")),"\.","_"))</f>
        <v>$.Act_Position_Mill</v>
      </c>
      <c r="AA1752" s="12">
        <v>1</v>
      </c>
      <c r="AB1752" s="6" t="s">
        <v>196</v>
      </c>
      <c r="AC1752" s="12">
        <v>536</v>
      </c>
      <c r="AJ1752" s="80"/>
      <c r="AK1752" s="113" t="s">
        <v>12777</v>
      </c>
      <c r="AM1752" s="114" t="str">
        <f t="shared" si="533"/>
        <v/>
      </c>
      <c r="AN1752" s="80"/>
      <c r="AO1752" s="80"/>
      <c r="AP1752" s="80"/>
      <c r="AQ1752" s="80"/>
      <c r="AR1752" s="127"/>
      <c r="AS1752" s="80"/>
      <c r="AT1752" s="7"/>
      <c r="AU1752" s="7"/>
      <c r="AV1752" s="165"/>
      <c r="AW1752" s="126" t="str">
        <f t="shared" si="534"/>
        <v/>
      </c>
      <c r="AX1752" s="137"/>
      <c r="AY1752" s="147"/>
      <c r="AZ1752" s="167"/>
      <c r="BA1752" s="167"/>
      <c r="BB1752" s="147" t="str">
        <f t="shared" si="535"/>
        <v/>
      </c>
      <c r="BC1752" s="168"/>
      <c r="BD1752" s="165"/>
      <c r="BE1752" s="165"/>
      <c r="BF1752" s="165"/>
      <c r="BG1752" s="165"/>
      <c r="BH1752" s="165"/>
      <c r="BI1752" s="165"/>
      <c r="BJ1752" s="165"/>
      <c r="BK1752" s="165"/>
      <c r="BL1752" s="165"/>
      <c r="BM1752" s="165"/>
      <c r="BN1752" s="165"/>
      <c r="BO1752" s="165"/>
      <c r="BP1752" s="165"/>
      <c r="BQ1752" s="165"/>
      <c r="BS1752" s="6"/>
      <c r="BT1752" s="11"/>
      <c r="BU1752" s="6"/>
      <c r="BV1752" s="6"/>
    </row>
    <row r="1753" spans="1:74" ht="15.75" x14ac:dyDescent="0.25">
      <c r="A1753" s="52" t="s">
        <v>11912</v>
      </c>
      <c r="B1753" s="56"/>
      <c r="C1753" s="7" t="s">
        <v>9455</v>
      </c>
      <c r="D1753" s="7" t="s">
        <v>11914</v>
      </c>
      <c r="E1753" s="7"/>
      <c r="F1753" s="64"/>
      <c r="G1753" s="6"/>
      <c r="H1753" s="6"/>
      <c r="I1753" s="10" t="s">
        <v>110</v>
      </c>
      <c r="J1753" s="11" t="s">
        <v>12857</v>
      </c>
      <c r="K1753" s="194" t="s">
        <v>510</v>
      </c>
      <c r="L1753" s="176"/>
      <c r="M1753" s="176">
        <v>1000</v>
      </c>
      <c r="N1753" s="80" t="s">
        <v>11916</v>
      </c>
      <c r="O1753" s="162"/>
      <c r="P1753" s="80" t="s">
        <v>12858</v>
      </c>
      <c r="Q1753" s="80"/>
      <c r="R1753" s="80"/>
      <c r="S1753" s="163"/>
      <c r="T1753" s="213"/>
      <c r="U1753" s="162"/>
      <c r="V1753" s="164"/>
      <c r="W1753" s="12" t="str">
        <f t="shared" si="531"/>
        <v>Mqtt1</v>
      </c>
      <c r="X1753" s="196" t="s">
        <v>12119</v>
      </c>
      <c r="Y1753" s="6" t="str">
        <f t="shared" si="532"/>
        <v>marpower/280000-hydraulic-sail/tension-cylinder-deflector/mizzen</v>
      </c>
      <c r="Z1753" s="103" t="str">
        <f>IF(COUNTIF(N1753,"spare"),"","$."&amp;_xlfn.REGEXREPLACE(IF(X1753="",J1753,_xlfn.REGEXREPLACE(IF(_xlfn.REGEXTEST(J1753,"(Gen_Alm|Enbl|Ind)"),_xlfn.REGEXREPLACE(J1753,"E?\d_\d\d_",""),J1753),"_?M(ain|iz)_Check(_Defl)?_?","")),"\.","_"))</f>
        <v>$.Act_Load</v>
      </c>
      <c r="AA1753" s="12">
        <v>1</v>
      </c>
      <c r="AB1753" s="6" t="s">
        <v>196</v>
      </c>
      <c r="AC1753" s="12">
        <v>538</v>
      </c>
      <c r="AJ1753" s="80"/>
      <c r="AK1753" s="113" t="s">
        <v>12774</v>
      </c>
      <c r="AM1753" s="114" t="str">
        <f t="shared" si="533"/>
        <v/>
      </c>
      <c r="AN1753" s="80"/>
      <c r="AO1753" s="80"/>
      <c r="AP1753" s="80"/>
      <c r="AQ1753" s="80"/>
      <c r="AR1753" s="127"/>
      <c r="AS1753" s="80"/>
      <c r="AT1753" s="7"/>
      <c r="AU1753" s="7"/>
      <c r="AV1753" s="165"/>
      <c r="AW1753" s="126" t="str">
        <f t="shared" si="534"/>
        <v/>
      </c>
      <c r="AX1753" s="137"/>
      <c r="AY1753" s="147"/>
      <c r="AZ1753" s="167"/>
      <c r="BA1753" s="167"/>
      <c r="BB1753" s="147" t="str">
        <f t="shared" si="535"/>
        <v/>
      </c>
      <c r="BC1753" s="168"/>
      <c r="BD1753" s="165"/>
      <c r="BE1753" s="165"/>
      <c r="BF1753" s="165"/>
      <c r="BG1753" s="165"/>
      <c r="BH1753" s="165"/>
      <c r="BI1753" s="165"/>
      <c r="BJ1753" s="165"/>
      <c r="BK1753" s="165"/>
      <c r="BL1753" s="165"/>
      <c r="BM1753" s="165"/>
      <c r="BN1753" s="165"/>
      <c r="BO1753" s="165"/>
      <c r="BP1753" s="165"/>
      <c r="BQ1753" s="165"/>
      <c r="BS1753" s="6"/>
      <c r="BT1753" s="11"/>
      <c r="BU1753" s="6"/>
      <c r="BV1753" s="6"/>
    </row>
    <row r="1754" spans="1:74" ht="15.75" x14ac:dyDescent="0.25">
      <c r="A1754" s="52" t="s">
        <v>11912</v>
      </c>
      <c r="B1754" s="56"/>
      <c r="C1754" s="7" t="s">
        <v>9455</v>
      </c>
      <c r="D1754" s="7" t="s">
        <v>11914</v>
      </c>
      <c r="E1754" s="7"/>
      <c r="F1754" s="64"/>
      <c r="G1754" s="6"/>
      <c r="H1754" s="6"/>
      <c r="I1754" s="10" t="s">
        <v>110</v>
      </c>
      <c r="J1754" s="11" t="s">
        <v>12859</v>
      </c>
      <c r="K1754" s="194" t="s">
        <v>510</v>
      </c>
      <c r="L1754" s="176"/>
      <c r="M1754" s="176">
        <v>1000</v>
      </c>
      <c r="N1754" s="80" t="s">
        <v>11916</v>
      </c>
      <c r="O1754" s="162"/>
      <c r="P1754" s="80" t="s">
        <v>12860</v>
      </c>
      <c r="Q1754" s="80"/>
      <c r="R1754" s="80"/>
      <c r="S1754" s="163"/>
      <c r="T1754" s="213"/>
      <c r="U1754" s="162"/>
      <c r="V1754" s="164"/>
      <c r="W1754" s="12" t="str">
        <f t="shared" si="531"/>
        <v>Mqtt1</v>
      </c>
      <c r="X1754" s="196" t="s">
        <v>12119</v>
      </c>
      <c r="Y1754" s="6" t="str">
        <f t="shared" si="532"/>
        <v>marpower/280000-hydraulic-sail/tension-cylinder-deflector/mizzen</v>
      </c>
      <c r="Z1754" s="103" t="str">
        <f>IF(COUNTIF(N1754,"spare"),"","$."&amp;_xlfn.REGEXREPLACE(IF(X1754="",J1754,_xlfn.REGEXREPLACE(IF(_xlfn.REGEXTEST(J1754,"(Gen_Alm|Enbl|Ind)"),_xlfn.REGEXREPLACE(J1754,"E?\d_\d\d_",""),J1754),"_?M(ain|iz)_Check(_Defl)?_?","")),"\.","_"))</f>
        <v>$.Ps_Act_Load</v>
      </c>
      <c r="AA1754" s="12">
        <v>1</v>
      </c>
      <c r="AB1754" s="6" t="s">
        <v>196</v>
      </c>
      <c r="AC1754" s="12">
        <v>544</v>
      </c>
      <c r="AJ1754" s="80"/>
      <c r="AK1754" s="113" t="s">
        <v>12774</v>
      </c>
      <c r="AM1754" s="114" t="str">
        <f t="shared" si="533"/>
        <v/>
      </c>
      <c r="AN1754" s="80"/>
      <c r="AO1754" s="80"/>
      <c r="AP1754" s="80"/>
      <c r="AQ1754" s="80"/>
      <c r="AR1754" s="127"/>
      <c r="AS1754" s="80"/>
      <c r="AT1754" s="7"/>
      <c r="AU1754" s="7"/>
      <c r="AV1754" s="165"/>
      <c r="AW1754" s="126" t="str">
        <f t="shared" si="534"/>
        <v/>
      </c>
      <c r="AX1754" s="137"/>
      <c r="AY1754" s="147"/>
      <c r="AZ1754" s="167"/>
      <c r="BA1754" s="167"/>
      <c r="BB1754" s="147" t="str">
        <f t="shared" si="535"/>
        <v/>
      </c>
      <c r="BC1754" s="168"/>
      <c r="BD1754" s="165"/>
      <c r="BE1754" s="165"/>
      <c r="BF1754" s="165"/>
      <c r="BG1754" s="165"/>
      <c r="BH1754" s="165"/>
      <c r="BI1754" s="165"/>
      <c r="BJ1754" s="165"/>
      <c r="BK1754" s="165"/>
      <c r="BL1754" s="165"/>
      <c r="BM1754" s="165"/>
      <c r="BN1754" s="165"/>
      <c r="BO1754" s="165"/>
      <c r="BP1754" s="165"/>
      <c r="BQ1754" s="165"/>
      <c r="BS1754" s="6"/>
      <c r="BT1754" s="11"/>
      <c r="BU1754" s="6"/>
      <c r="BV1754" s="6"/>
    </row>
    <row r="1755" spans="1:74" ht="15.75" x14ac:dyDescent="0.25">
      <c r="A1755" s="52" t="s">
        <v>11912</v>
      </c>
      <c r="B1755" s="56"/>
      <c r="C1755" s="7" t="s">
        <v>9455</v>
      </c>
      <c r="D1755" s="7" t="s">
        <v>11914</v>
      </c>
      <c r="E1755" s="7"/>
      <c r="F1755" s="64"/>
      <c r="G1755" s="6"/>
      <c r="H1755" s="6"/>
      <c r="I1755" s="10" t="s">
        <v>110</v>
      </c>
      <c r="J1755" s="11" t="s">
        <v>12861</v>
      </c>
      <c r="K1755" s="194" t="s">
        <v>510</v>
      </c>
      <c r="L1755" s="176"/>
      <c r="M1755" s="176">
        <v>1000</v>
      </c>
      <c r="N1755" s="80" t="s">
        <v>11916</v>
      </c>
      <c r="O1755" s="162"/>
      <c r="P1755" s="80" t="s">
        <v>12862</v>
      </c>
      <c r="Q1755" s="80"/>
      <c r="R1755" s="80"/>
      <c r="S1755" s="163"/>
      <c r="T1755" s="213"/>
      <c r="U1755" s="162"/>
      <c r="V1755" s="164"/>
      <c r="W1755" s="12" t="str">
        <f t="shared" si="531"/>
        <v>Mqtt1</v>
      </c>
      <c r="X1755" s="196" t="s">
        <v>12119</v>
      </c>
      <c r="Y1755" s="6" t="str">
        <f t="shared" si="532"/>
        <v>marpower/280000-hydraulic-sail/tension-cylinder-deflector/mizzen</v>
      </c>
      <c r="Z1755" s="103" t="str">
        <f>IF(COUNTIF(N1755,"spare"),"","$."&amp;_xlfn.REGEXREPLACE(IF(X1755="",J1755,_xlfn.REGEXREPLACE(IF(_xlfn.REGEXTEST(J1755,"(Gen_Alm|Enbl|Ind)"),_xlfn.REGEXREPLACE(J1755,"E?\d_\d\d_",""),J1755),"_?M(ain|iz)_Check(_Defl)?_?","")),"\.","_"))</f>
        <v>$.Sb_Act_Load2</v>
      </c>
      <c r="AA1755" s="12">
        <v>1</v>
      </c>
      <c r="AB1755" s="6" t="s">
        <v>196</v>
      </c>
      <c r="AC1755" s="12">
        <v>545</v>
      </c>
      <c r="AJ1755" s="80"/>
      <c r="AK1755" s="113" t="s">
        <v>12774</v>
      </c>
      <c r="AM1755" s="114" t="str">
        <f t="shared" si="533"/>
        <v/>
      </c>
      <c r="AN1755" s="80"/>
      <c r="AO1755" s="80"/>
      <c r="AP1755" s="80"/>
      <c r="AQ1755" s="80"/>
      <c r="AR1755" s="127"/>
      <c r="AS1755" s="80"/>
      <c r="AT1755" s="7"/>
      <c r="AU1755" s="7"/>
      <c r="AV1755" s="165"/>
      <c r="AW1755" s="126" t="str">
        <f t="shared" si="534"/>
        <v/>
      </c>
      <c r="AX1755" s="137"/>
      <c r="AY1755" s="147"/>
      <c r="AZ1755" s="167"/>
      <c r="BA1755" s="167"/>
      <c r="BB1755" s="147" t="str">
        <f t="shared" si="535"/>
        <v/>
      </c>
      <c r="BC1755" s="168"/>
      <c r="BD1755" s="165"/>
      <c r="BE1755" s="165"/>
      <c r="BF1755" s="165"/>
      <c r="BG1755" s="165"/>
      <c r="BH1755" s="165"/>
      <c r="BI1755" s="165"/>
      <c r="BJ1755" s="165"/>
      <c r="BK1755" s="165"/>
      <c r="BL1755" s="165"/>
      <c r="BM1755" s="165"/>
      <c r="BN1755" s="165"/>
      <c r="BO1755" s="165"/>
      <c r="BP1755" s="165"/>
      <c r="BQ1755" s="165"/>
      <c r="BS1755" s="6"/>
      <c r="BT1755" s="11"/>
      <c r="BU1755" s="6"/>
      <c r="BV1755" s="6"/>
    </row>
    <row r="1756" spans="1:74" ht="15.75" x14ac:dyDescent="0.25">
      <c r="A1756" s="52" t="s">
        <v>11912</v>
      </c>
      <c r="B1756" s="56"/>
      <c r="C1756" s="7" t="s">
        <v>9455</v>
      </c>
      <c r="D1756" s="7" t="s">
        <v>11914</v>
      </c>
      <c r="E1756" s="7"/>
      <c r="F1756" s="64"/>
      <c r="G1756" s="6"/>
      <c r="H1756" s="6"/>
      <c r="I1756" s="10" t="s">
        <v>110</v>
      </c>
      <c r="J1756" s="11" t="s">
        <v>12863</v>
      </c>
      <c r="K1756" s="194" t="s">
        <v>510</v>
      </c>
      <c r="L1756" s="176"/>
      <c r="M1756" s="176">
        <v>1000</v>
      </c>
      <c r="N1756" s="80" t="s">
        <v>11916</v>
      </c>
      <c r="O1756" s="162"/>
      <c r="P1756" s="80" t="s">
        <v>12864</v>
      </c>
      <c r="Q1756" s="80"/>
      <c r="R1756" s="80"/>
      <c r="S1756" s="163"/>
      <c r="T1756" s="213"/>
      <c r="U1756" s="162"/>
      <c r="V1756" s="164"/>
      <c r="W1756" s="12" t="str">
        <f t="shared" si="531"/>
        <v>Mqtt1</v>
      </c>
      <c r="X1756" s="196" t="s">
        <v>12126</v>
      </c>
      <c r="Y1756" s="6" t="str">
        <f t="shared" si="532"/>
        <v>marpower/280000-hydraulic-sail/tension-cylinder-cvlv/mizzen</v>
      </c>
      <c r="Z1756" s="103" t="str">
        <f>IF(COUNTIF(N1756,"spare"),"","$."&amp;_xlfn.REGEXREPLACE(IF(X1756="",J1756,_xlfn.REGEXREPLACE(IF(_xlfn.REGEXTEST(J1756,"Gen_Alm_"),_xlfn.REGEXREPLACE(J1756,"_E?\d_\d\d_",""),J1756),"M(ain|iz)_Cunn_?","")),"\.","_"))</f>
        <v>$.Act_Position_Mill</v>
      </c>
      <c r="AA1756" s="12">
        <v>1</v>
      </c>
      <c r="AB1756" s="6" t="s">
        <v>196</v>
      </c>
      <c r="AC1756" s="12">
        <v>546</v>
      </c>
      <c r="AJ1756" s="80"/>
      <c r="AK1756" s="113" t="s">
        <v>12777</v>
      </c>
      <c r="AM1756" s="114" t="str">
        <f t="shared" si="533"/>
        <v/>
      </c>
      <c r="AN1756" s="80"/>
      <c r="AO1756" s="80"/>
      <c r="AP1756" s="80"/>
      <c r="AQ1756" s="80"/>
      <c r="AR1756" s="127"/>
      <c r="AS1756" s="80"/>
      <c r="AT1756" s="7"/>
      <c r="AU1756" s="7"/>
      <c r="AV1756" s="165"/>
      <c r="AW1756" s="126" t="str">
        <f t="shared" si="534"/>
        <v/>
      </c>
      <c r="AX1756" s="137"/>
      <c r="AY1756" s="147"/>
      <c r="AZ1756" s="167"/>
      <c r="BA1756" s="167"/>
      <c r="BB1756" s="147" t="str">
        <f t="shared" si="535"/>
        <v/>
      </c>
      <c r="BC1756" s="168"/>
      <c r="BD1756" s="165"/>
      <c r="BE1756" s="165"/>
      <c r="BF1756" s="165"/>
      <c r="BG1756" s="165"/>
      <c r="BH1756" s="165"/>
      <c r="BI1756" s="165"/>
      <c r="BJ1756" s="165"/>
      <c r="BK1756" s="165"/>
      <c r="BL1756" s="165"/>
      <c r="BM1756" s="165"/>
      <c r="BN1756" s="165"/>
      <c r="BO1756" s="165"/>
      <c r="BP1756" s="165"/>
      <c r="BQ1756" s="165"/>
      <c r="BS1756" s="6"/>
      <c r="BT1756" s="11"/>
      <c r="BU1756" s="6"/>
      <c r="BV1756" s="6"/>
    </row>
    <row r="1757" spans="1:74" ht="15.75" x14ac:dyDescent="0.25">
      <c r="A1757" s="52" t="s">
        <v>11912</v>
      </c>
      <c r="B1757" s="56"/>
      <c r="C1757" s="7" t="s">
        <v>9455</v>
      </c>
      <c r="D1757" s="7" t="s">
        <v>11914</v>
      </c>
      <c r="E1757" s="7"/>
      <c r="F1757" s="64"/>
      <c r="G1757" s="6"/>
      <c r="H1757" s="6"/>
      <c r="I1757" s="10" t="s">
        <v>110</v>
      </c>
      <c r="J1757" s="11" t="s">
        <v>12865</v>
      </c>
      <c r="K1757" s="194" t="s">
        <v>510</v>
      </c>
      <c r="L1757" s="176"/>
      <c r="M1757" s="176">
        <v>1000</v>
      </c>
      <c r="N1757" s="80" t="s">
        <v>11916</v>
      </c>
      <c r="O1757" s="162"/>
      <c r="P1757" s="80" t="s">
        <v>12866</v>
      </c>
      <c r="Q1757" s="80"/>
      <c r="R1757" s="80"/>
      <c r="S1757" s="163"/>
      <c r="T1757" s="213"/>
      <c r="U1757" s="162"/>
      <c r="V1757" s="164"/>
      <c r="W1757" s="12" t="str">
        <f t="shared" si="531"/>
        <v>Mqtt1</v>
      </c>
      <c r="X1757" s="196" t="s">
        <v>12126</v>
      </c>
      <c r="Y1757" s="6" t="str">
        <f t="shared" si="532"/>
        <v>marpower/280000-hydraulic-sail/tension-cylinder-cvlv/mizzen</v>
      </c>
      <c r="Z1757" s="103" t="str">
        <f>IF(COUNTIF(N1757,"spare"),"","$."&amp;_xlfn.REGEXREPLACE(IF(X1757="",J1757,_xlfn.REGEXREPLACE(IF(_xlfn.REGEXTEST(J1757,"Gen_Alm_"),_xlfn.REGEXREPLACE(J1757,"_E?\d_\d\d_",""),J1757),"M(ain|iz)_Cunn_?","")),"\.","_"))</f>
        <v>$.Act_Load</v>
      </c>
      <c r="AA1757" s="12">
        <v>1</v>
      </c>
      <c r="AB1757" s="6" t="s">
        <v>196</v>
      </c>
      <c r="AC1757" s="12">
        <v>548</v>
      </c>
      <c r="AJ1757" s="80"/>
      <c r="AK1757" s="113" t="s">
        <v>12774</v>
      </c>
      <c r="AM1757" s="114" t="str">
        <f t="shared" si="533"/>
        <v/>
      </c>
      <c r="AN1757" s="80"/>
      <c r="AO1757" s="80"/>
      <c r="AP1757" s="80"/>
      <c r="AQ1757" s="80"/>
      <c r="AR1757" s="127"/>
      <c r="AS1757" s="80"/>
      <c r="AT1757" s="7"/>
      <c r="AU1757" s="7"/>
      <c r="AV1757" s="165"/>
      <c r="AW1757" s="126" t="str">
        <f t="shared" si="534"/>
        <v/>
      </c>
      <c r="AX1757" s="137"/>
      <c r="AY1757" s="147"/>
      <c r="AZ1757" s="167"/>
      <c r="BA1757" s="167"/>
      <c r="BB1757" s="147" t="str">
        <f t="shared" si="535"/>
        <v/>
      </c>
      <c r="BC1757" s="168"/>
      <c r="BD1757" s="165"/>
      <c r="BE1757" s="165"/>
      <c r="BF1757" s="165"/>
      <c r="BG1757" s="165"/>
      <c r="BH1757" s="165"/>
      <c r="BI1757" s="165"/>
      <c r="BJ1757" s="165"/>
      <c r="BK1757" s="165"/>
      <c r="BL1757" s="165"/>
      <c r="BM1757" s="165"/>
      <c r="BN1757" s="165"/>
      <c r="BO1757" s="165"/>
      <c r="BP1757" s="165"/>
      <c r="BQ1757" s="165"/>
      <c r="BS1757" s="6"/>
      <c r="BT1757" s="11"/>
      <c r="BU1757" s="6"/>
      <c r="BV1757" s="6"/>
    </row>
    <row r="1758" spans="1:74" ht="15.75" x14ac:dyDescent="0.25">
      <c r="A1758" s="52" t="s">
        <v>11912</v>
      </c>
      <c r="B1758" s="56"/>
      <c r="C1758" s="7" t="s">
        <v>9455</v>
      </c>
      <c r="D1758" s="7" t="s">
        <v>11914</v>
      </c>
      <c r="E1758" s="7"/>
      <c r="F1758" s="64"/>
      <c r="G1758" s="6"/>
      <c r="H1758" s="6"/>
      <c r="I1758" s="10" t="s">
        <v>110</v>
      </c>
      <c r="J1758" s="11" t="s">
        <v>12867</v>
      </c>
      <c r="K1758" s="194" t="s">
        <v>510</v>
      </c>
      <c r="L1758" s="176"/>
      <c r="M1758" s="176">
        <v>1000</v>
      </c>
      <c r="N1758" s="80" t="s">
        <v>11916</v>
      </c>
      <c r="O1758" s="162"/>
      <c r="P1758" s="80" t="s">
        <v>12868</v>
      </c>
      <c r="Q1758" s="80"/>
      <c r="R1758" s="80"/>
      <c r="S1758" s="163"/>
      <c r="T1758" s="213"/>
      <c r="U1758" s="162"/>
      <c r="V1758" s="164"/>
      <c r="W1758" s="12" t="str">
        <f t="shared" si="531"/>
        <v>Mqtt1</v>
      </c>
      <c r="X1758" s="196" t="s">
        <v>12137</v>
      </c>
      <c r="Y1758" s="6" t="str">
        <f t="shared" si="532"/>
        <v>marpower/280000-hydraulic-sail/preventer/mizzen</v>
      </c>
      <c r="Z1758" s="103" t="str" cm="1">
        <f t="array" ref="Z1758">IF(COUNTIF(N1758,"spare"),"","$."&amp;_xlfn.REGEXREPLACE(IF(X1758="",J1758,IF(_xlfn.REGEXTEST(J1758,"Gen_Alm_"),_xlfn.REGEXEXTRACT(J1758,"Gen_Alm"),_xlfn.REGEXREPLACE(J1758,"M(ain|iz)_boom_Prev_",""))),"\.","_"))</f>
        <v>$.Act_Position_Mill</v>
      </c>
      <c r="AA1758" s="12">
        <v>1</v>
      </c>
      <c r="AB1758" s="6" t="s">
        <v>196</v>
      </c>
      <c r="AC1758" s="12">
        <v>566</v>
      </c>
      <c r="AJ1758" s="80"/>
      <c r="AK1758" s="113" t="s">
        <v>12777</v>
      </c>
      <c r="AM1758" s="114" t="str">
        <f t="shared" si="533"/>
        <v/>
      </c>
      <c r="AN1758" s="80"/>
      <c r="AO1758" s="80"/>
      <c r="AP1758" s="80"/>
      <c r="AQ1758" s="80"/>
      <c r="AR1758" s="127"/>
      <c r="AS1758" s="80"/>
      <c r="AT1758" s="7"/>
      <c r="AU1758" s="7"/>
      <c r="AV1758" s="165"/>
      <c r="AW1758" s="126" t="str">
        <f t="shared" si="534"/>
        <v/>
      </c>
      <c r="AX1758" s="137"/>
      <c r="AY1758" s="147"/>
      <c r="AZ1758" s="167"/>
      <c r="BA1758" s="167"/>
      <c r="BB1758" s="147" t="str">
        <f t="shared" si="535"/>
        <v/>
      </c>
      <c r="BC1758" s="168"/>
      <c r="BD1758" s="165"/>
      <c r="BE1758" s="165"/>
      <c r="BF1758" s="165"/>
      <c r="BG1758" s="165"/>
      <c r="BH1758" s="165"/>
      <c r="BI1758" s="165"/>
      <c r="BJ1758" s="165"/>
      <c r="BK1758" s="165"/>
      <c r="BL1758" s="165"/>
      <c r="BM1758" s="165"/>
      <c r="BN1758" s="165"/>
      <c r="BO1758" s="165"/>
      <c r="BP1758" s="165"/>
      <c r="BQ1758" s="165"/>
      <c r="BS1758" s="6"/>
      <c r="BT1758" s="11"/>
      <c r="BU1758" s="6"/>
      <c r="BV1758" s="6"/>
    </row>
    <row r="1759" spans="1:74" ht="15.75" x14ac:dyDescent="0.25">
      <c r="A1759" s="52" t="s">
        <v>11912</v>
      </c>
      <c r="B1759" s="56"/>
      <c r="C1759" s="7" t="s">
        <v>9455</v>
      </c>
      <c r="D1759" s="7" t="s">
        <v>11914</v>
      </c>
      <c r="E1759" s="7"/>
      <c r="F1759" s="64"/>
      <c r="G1759" s="6"/>
      <c r="H1759" s="6"/>
      <c r="I1759" s="10" t="s">
        <v>110</v>
      </c>
      <c r="J1759" s="11" t="s">
        <v>12869</v>
      </c>
      <c r="K1759" s="194" t="s">
        <v>510</v>
      </c>
      <c r="L1759" s="176"/>
      <c r="M1759" s="176">
        <v>1000</v>
      </c>
      <c r="N1759" s="80" t="s">
        <v>11916</v>
      </c>
      <c r="O1759" s="162"/>
      <c r="P1759" s="80" t="s">
        <v>12870</v>
      </c>
      <c r="Q1759" s="80"/>
      <c r="R1759" s="80"/>
      <c r="S1759" s="163"/>
      <c r="T1759" s="213"/>
      <c r="U1759" s="162"/>
      <c r="V1759" s="164"/>
      <c r="W1759" s="12" t="str">
        <f t="shared" ref="W1759:W1822" si="538">IF(COUNTIF(N1759,"spare"),"","Mqtt1")</f>
        <v>Mqtt1</v>
      </c>
      <c r="X1759" s="196" t="s">
        <v>12137</v>
      </c>
      <c r="Y1759" s="6" t="str">
        <f t="shared" ref="Y1759:Y1822" si="539">LOWER(SUBSTITUTE(SUBSTITUTE(IF(COUNTIF(N1759,"spare"),"",_xlfn.CONCAT("marpower/",IF(X1759&lt;&gt;"",N1759&amp;"/"&amp;X1759,N1759)))," ","-"),"_","-"))</f>
        <v>marpower/280000-hydraulic-sail/preventer/mizzen</v>
      </c>
      <c r="Z1759" s="103" t="str" cm="1">
        <f t="array" ref="Z1759">IF(COUNTIF(N1759,"spare"),"","$."&amp;_xlfn.REGEXREPLACE(IF(X1759="",J1759,IF(_xlfn.REGEXTEST(J1759,"Gen_Alm_"),_xlfn.REGEXEXTRACT(J1759,"Gen_Alm"),_xlfn.REGEXREPLACE(J1759,"M(ain|iz)_boom_Prev_",""))),"\.","_"))</f>
        <v>$.Act_Load</v>
      </c>
      <c r="AA1759" s="12">
        <v>1</v>
      </c>
      <c r="AB1759" s="6" t="s">
        <v>196</v>
      </c>
      <c r="AC1759" s="12">
        <v>568</v>
      </c>
      <c r="AJ1759" s="80"/>
      <c r="AK1759" s="113" t="s">
        <v>12774</v>
      </c>
      <c r="AM1759" s="114" t="str">
        <f t="shared" ref="AM1759:AM1822" si="540">IF(ISBLANK(AT1759),"",ROW())</f>
        <v/>
      </c>
      <c r="AN1759" s="80"/>
      <c r="AO1759" s="80"/>
      <c r="AP1759" s="80"/>
      <c r="AQ1759" s="80"/>
      <c r="AR1759" s="127"/>
      <c r="AS1759" s="80"/>
      <c r="AT1759" s="7"/>
      <c r="AU1759" s="7"/>
      <c r="AV1759" s="165"/>
      <c r="AW1759" s="126" t="str">
        <f t="shared" ref="AW1759:AW1822" si="541">IF(ISNUMBER(AM1759),"Please consult operation manual for more information","")</f>
        <v/>
      </c>
      <c r="AX1759" s="137"/>
      <c r="AY1759" s="147"/>
      <c r="AZ1759" s="167"/>
      <c r="BA1759" s="167"/>
      <c r="BB1759" s="147" t="str">
        <f t="shared" ref="BB1759:BB1822" si="542">IF(ISNUMBER(AM1759),"1","")</f>
        <v/>
      </c>
      <c r="BC1759" s="168"/>
      <c r="BD1759" s="165"/>
      <c r="BE1759" s="165"/>
      <c r="BF1759" s="165"/>
      <c r="BG1759" s="165"/>
      <c r="BH1759" s="165"/>
      <c r="BI1759" s="165"/>
      <c r="BJ1759" s="165"/>
      <c r="BK1759" s="165"/>
      <c r="BL1759" s="165"/>
      <c r="BM1759" s="165"/>
      <c r="BN1759" s="165"/>
      <c r="BO1759" s="165"/>
      <c r="BP1759" s="165"/>
      <c r="BQ1759" s="165"/>
      <c r="BS1759" s="6"/>
      <c r="BT1759" s="11"/>
      <c r="BU1759" s="6"/>
      <c r="BV1759" s="6"/>
    </row>
    <row r="1760" spans="1:74" ht="15.75" x14ac:dyDescent="0.25">
      <c r="A1760" s="52" t="s">
        <v>11912</v>
      </c>
      <c r="B1760" s="56"/>
      <c r="C1760" s="7" t="s">
        <v>9455</v>
      </c>
      <c r="D1760" s="7" t="s">
        <v>11914</v>
      </c>
      <c r="E1760" s="7"/>
      <c r="F1760" s="64"/>
      <c r="G1760" s="6"/>
      <c r="H1760" s="6"/>
      <c r="I1760" s="10" t="s">
        <v>110</v>
      </c>
      <c r="J1760" s="11" t="s">
        <v>12871</v>
      </c>
      <c r="K1760" s="194" t="s">
        <v>510</v>
      </c>
      <c r="L1760" s="176"/>
      <c r="M1760" s="176">
        <v>1000</v>
      </c>
      <c r="N1760" s="80" t="s">
        <v>11916</v>
      </c>
      <c r="O1760" s="162"/>
      <c r="P1760" s="80" t="s">
        <v>12872</v>
      </c>
      <c r="Q1760" s="80"/>
      <c r="R1760" s="80"/>
      <c r="S1760" s="163"/>
      <c r="T1760" s="213"/>
      <c r="U1760" s="162"/>
      <c r="V1760" s="164"/>
      <c r="W1760" s="12" t="str">
        <f t="shared" si="538"/>
        <v>Mqtt1</v>
      </c>
      <c r="X1760" s="196" t="s">
        <v>12075</v>
      </c>
      <c r="Y1760" s="6" t="str">
        <f t="shared" si="539"/>
        <v>marpower/280000-hydraulic-sail/furler</v>
      </c>
      <c r="Z1760" s="103" t="str">
        <f>IF(COUNTIF(N1760,"spare"),"","$."&amp;_xlfn.REGEXREPLACE(IF(X1760="",J1760,_xlfn.REGEXREPLACE(IF(_xlfn.REGEXTEST(J1760,"(Gen_Alm|Enbl|Ind)"),_xlfn.REGEXREPLACE(J1760,"E?\d_\d\d_",""),J1760),"_(F|f)urler","")),"\.","_"))</f>
        <v>$.Code_Alm_Code</v>
      </c>
      <c r="AA1760" s="12">
        <v>1</v>
      </c>
      <c r="AB1760" s="6" t="s">
        <v>196</v>
      </c>
      <c r="AC1760" s="12">
        <v>1113</v>
      </c>
      <c r="AJ1760" s="80"/>
      <c r="AK1760" s="113" t="s">
        <v>12873</v>
      </c>
      <c r="AM1760" s="114" t="str">
        <f t="shared" si="540"/>
        <v/>
      </c>
      <c r="AN1760" s="80"/>
      <c r="AO1760" s="80"/>
      <c r="AP1760" s="80"/>
      <c r="AQ1760" s="80"/>
      <c r="AR1760" s="127"/>
      <c r="AS1760" s="80"/>
      <c r="AT1760" s="7"/>
      <c r="AU1760" s="7"/>
      <c r="AV1760" s="165"/>
      <c r="AW1760" s="126" t="str">
        <f t="shared" si="541"/>
        <v/>
      </c>
      <c r="AX1760" s="137"/>
      <c r="AY1760" s="147"/>
      <c r="AZ1760" s="167"/>
      <c r="BA1760" s="167"/>
      <c r="BB1760" s="147" t="str">
        <f t="shared" si="542"/>
        <v/>
      </c>
      <c r="BC1760" s="168"/>
      <c r="BD1760" s="165"/>
      <c r="BE1760" s="165"/>
      <c r="BF1760" s="165"/>
      <c r="BG1760" s="165"/>
      <c r="BH1760" s="165"/>
      <c r="BI1760" s="165"/>
      <c r="BJ1760" s="165"/>
      <c r="BK1760" s="165"/>
      <c r="BL1760" s="165"/>
      <c r="BM1760" s="165"/>
      <c r="BN1760" s="165"/>
      <c r="BO1760" s="165"/>
      <c r="BP1760" s="165"/>
      <c r="BQ1760" s="165"/>
      <c r="BS1760" s="6"/>
      <c r="BT1760" s="11"/>
      <c r="BU1760" s="6"/>
      <c r="BV1760" s="6"/>
    </row>
    <row r="1761" spans="1:74" ht="15.75" x14ac:dyDescent="0.25">
      <c r="A1761" s="52" t="s">
        <v>11912</v>
      </c>
      <c r="B1761" s="56"/>
      <c r="C1761" s="7" t="s">
        <v>9455</v>
      </c>
      <c r="D1761" s="7" t="s">
        <v>11914</v>
      </c>
      <c r="E1761" s="7"/>
      <c r="F1761" s="64"/>
      <c r="G1761" s="6"/>
      <c r="H1761" s="6"/>
      <c r="I1761" s="10" t="s">
        <v>110</v>
      </c>
      <c r="J1761" s="11" t="s">
        <v>12874</v>
      </c>
      <c r="K1761" s="194" t="s">
        <v>510</v>
      </c>
      <c r="L1761" s="176"/>
      <c r="M1761" s="176">
        <v>1000</v>
      </c>
      <c r="N1761" s="80" t="s">
        <v>11916</v>
      </c>
      <c r="O1761" s="162"/>
      <c r="P1761" s="80" t="s">
        <v>12875</v>
      </c>
      <c r="Q1761" s="80"/>
      <c r="R1761" s="80"/>
      <c r="S1761" s="163"/>
      <c r="T1761" s="213"/>
      <c r="U1761" s="162"/>
      <c r="V1761" s="164"/>
      <c r="W1761" s="12" t="str">
        <f t="shared" si="538"/>
        <v>Mqtt1</v>
      </c>
      <c r="X1761" s="196" t="s">
        <v>12075</v>
      </c>
      <c r="Y1761" s="6" t="str">
        <f t="shared" si="539"/>
        <v>marpower/280000-hydraulic-sail/furler</v>
      </c>
      <c r="Z1761" s="103" t="str">
        <f>IF(COUNTIF(N1761,"spare"),"","$."&amp;_xlfn.REGEXREPLACE(IF(X1761="",J1761,_xlfn.REGEXREPLACE(IF(_xlfn.REGEXTEST(J1761,"(Gen_Alm|Enbl|Ind)"),_xlfn.REGEXREPLACE(J1761,"E?\d_\d\d_",""),J1761),"_(F|f)urler","")),"\.","_"))</f>
        <v>$.Blade_Alm_Code</v>
      </c>
      <c r="AA1761" s="12">
        <v>1</v>
      </c>
      <c r="AB1761" s="6" t="s">
        <v>196</v>
      </c>
      <c r="AC1761" s="12">
        <v>1123</v>
      </c>
      <c r="AJ1761" s="80"/>
      <c r="AK1761" s="113" t="s">
        <v>12873</v>
      </c>
      <c r="AM1761" s="114" t="str">
        <f t="shared" si="540"/>
        <v/>
      </c>
      <c r="AN1761" s="80"/>
      <c r="AO1761" s="80"/>
      <c r="AP1761" s="80"/>
      <c r="AQ1761" s="80"/>
      <c r="AR1761" s="127"/>
      <c r="AS1761" s="80"/>
      <c r="AT1761" s="7"/>
      <c r="AU1761" s="7"/>
      <c r="AV1761" s="165"/>
      <c r="AW1761" s="126" t="str">
        <f t="shared" si="541"/>
        <v/>
      </c>
      <c r="AX1761" s="137"/>
      <c r="AY1761" s="147"/>
      <c r="AZ1761" s="167"/>
      <c r="BA1761" s="167"/>
      <c r="BB1761" s="147" t="str">
        <f t="shared" si="542"/>
        <v/>
      </c>
      <c r="BC1761" s="168"/>
      <c r="BD1761" s="165"/>
      <c r="BE1761" s="165"/>
      <c r="BF1761" s="165"/>
      <c r="BG1761" s="165"/>
      <c r="BH1761" s="165"/>
      <c r="BI1761" s="165"/>
      <c r="BJ1761" s="165"/>
      <c r="BK1761" s="165"/>
      <c r="BL1761" s="165"/>
      <c r="BM1761" s="165"/>
      <c r="BN1761" s="165"/>
      <c r="BO1761" s="165"/>
      <c r="BP1761" s="165"/>
      <c r="BQ1761" s="165"/>
      <c r="BS1761" s="6"/>
      <c r="BT1761" s="11"/>
      <c r="BU1761" s="6"/>
      <c r="BV1761" s="6"/>
    </row>
    <row r="1762" spans="1:74" ht="15.75" x14ac:dyDescent="0.25">
      <c r="A1762" s="52" t="s">
        <v>11912</v>
      </c>
      <c r="B1762" s="56"/>
      <c r="C1762" s="7" t="s">
        <v>9455</v>
      </c>
      <c r="D1762" s="7" t="s">
        <v>11914</v>
      </c>
      <c r="E1762" s="7"/>
      <c r="F1762" s="64"/>
      <c r="G1762" s="6"/>
      <c r="H1762" s="6"/>
      <c r="I1762" s="10" t="s">
        <v>110</v>
      </c>
      <c r="J1762" s="11" t="s">
        <v>12876</v>
      </c>
      <c r="K1762" s="194" t="s">
        <v>510</v>
      </c>
      <c r="L1762" s="176"/>
      <c r="M1762" s="176">
        <v>1000</v>
      </c>
      <c r="N1762" s="80" t="s">
        <v>11916</v>
      </c>
      <c r="O1762" s="162"/>
      <c r="P1762" s="80" t="s">
        <v>12877</v>
      </c>
      <c r="Q1762" s="80"/>
      <c r="R1762" s="80"/>
      <c r="S1762" s="163"/>
      <c r="T1762" s="213"/>
      <c r="U1762" s="162"/>
      <c r="V1762" s="164"/>
      <c r="W1762" s="12" t="str">
        <f t="shared" si="538"/>
        <v>Mqtt1</v>
      </c>
      <c r="X1762" s="196" t="s">
        <v>12075</v>
      </c>
      <c r="Y1762" s="6" t="str">
        <f t="shared" si="539"/>
        <v>marpower/280000-hydraulic-sail/furler</v>
      </c>
      <c r="Z1762" s="103" t="str">
        <f>IF(COUNTIF(N1762,"spare"),"","$."&amp;_xlfn.REGEXREPLACE(IF(X1762="",J1762,_xlfn.REGEXREPLACE(IF(_xlfn.REGEXTEST(J1762,"(Gen_Alm|Enbl|Ind)"),_xlfn.REGEXREPLACE(J1762,"E?\d_\d\d_",""),J1762),"_(F|f)urler","")),"\.","_"))</f>
        <v>$.Staysail_Alm_Code</v>
      </c>
      <c r="AA1762" s="12">
        <v>1</v>
      </c>
      <c r="AB1762" s="6" t="s">
        <v>196</v>
      </c>
      <c r="AC1762" s="12">
        <v>1133</v>
      </c>
      <c r="AJ1762" s="80"/>
      <c r="AK1762" s="113" t="s">
        <v>12873</v>
      </c>
      <c r="AM1762" s="114" t="str">
        <f t="shared" si="540"/>
        <v/>
      </c>
      <c r="AN1762" s="80"/>
      <c r="AO1762" s="80"/>
      <c r="AP1762" s="80"/>
      <c r="AQ1762" s="80"/>
      <c r="AR1762" s="127"/>
      <c r="AS1762" s="80"/>
      <c r="AT1762" s="7"/>
      <c r="AU1762" s="7"/>
      <c r="AV1762" s="165"/>
      <c r="AW1762" s="126" t="str">
        <f t="shared" si="541"/>
        <v/>
      </c>
      <c r="AX1762" s="137"/>
      <c r="AY1762" s="147"/>
      <c r="AZ1762" s="167"/>
      <c r="BA1762" s="167"/>
      <c r="BB1762" s="147" t="str">
        <f t="shared" si="542"/>
        <v/>
      </c>
      <c r="BC1762" s="168"/>
      <c r="BD1762" s="165"/>
      <c r="BE1762" s="165"/>
      <c r="BF1762" s="165"/>
      <c r="BG1762" s="165"/>
      <c r="BH1762" s="165"/>
      <c r="BI1762" s="165"/>
      <c r="BJ1762" s="165"/>
      <c r="BK1762" s="165"/>
      <c r="BL1762" s="165"/>
      <c r="BM1762" s="165"/>
      <c r="BN1762" s="165"/>
      <c r="BO1762" s="165"/>
      <c r="BP1762" s="165"/>
      <c r="BQ1762" s="165"/>
      <c r="BS1762" s="6"/>
      <c r="BT1762" s="11"/>
      <c r="BU1762" s="6"/>
      <c r="BV1762" s="6"/>
    </row>
    <row r="1763" spans="1:74" ht="15.75" x14ac:dyDescent="0.25">
      <c r="A1763" s="52" t="s">
        <v>11912</v>
      </c>
      <c r="B1763" s="56"/>
      <c r="C1763" s="7" t="s">
        <v>9455</v>
      </c>
      <c r="D1763" s="7" t="s">
        <v>11914</v>
      </c>
      <c r="E1763" s="7"/>
      <c r="F1763" s="64"/>
      <c r="G1763" s="6"/>
      <c r="H1763" s="6"/>
      <c r="I1763" s="10" t="s">
        <v>110</v>
      </c>
      <c r="J1763" s="11" t="s">
        <v>12878</v>
      </c>
      <c r="K1763" s="194" t="s">
        <v>510</v>
      </c>
      <c r="L1763" s="176"/>
      <c r="M1763" s="176">
        <v>1000</v>
      </c>
      <c r="N1763" s="80" t="s">
        <v>11916</v>
      </c>
      <c r="O1763" s="162"/>
      <c r="P1763" s="80" t="s">
        <v>12879</v>
      </c>
      <c r="Q1763" s="80"/>
      <c r="R1763" s="80"/>
      <c r="S1763" s="163"/>
      <c r="T1763" s="213"/>
      <c r="U1763" s="162"/>
      <c r="V1763" s="164"/>
      <c r="W1763" s="12" t="str">
        <f t="shared" si="538"/>
        <v>Mqtt1</v>
      </c>
      <c r="X1763" s="196" t="s">
        <v>12160</v>
      </c>
      <c r="Y1763" s="6" t="str">
        <f t="shared" si="539"/>
        <v>marpower/280000-hydraulic-sail/deck-winch-1130/ps</v>
      </c>
      <c r="Z1763" s="103" t="str">
        <f>IF(COUNTIF(N1763,"spare"),"","$."&amp;_xlfn.REGEXREPLACE(IF(X1763="",J1763,_xlfn.REGEXREPLACE(IF(_xlfn.REGEXTEST(J1763,"(Gen_Alm|Enbl|Ind)"),_xlfn.REGEXREPLACE(J1763,"E?\d_\d\d_",""),J1763),"_?Dck_Wnch_(SB|PS)","")),"\.","_"))</f>
        <v>$.Bow_Alm_Code</v>
      </c>
      <c r="AA1763" s="12">
        <v>1</v>
      </c>
      <c r="AB1763" s="6" t="s">
        <v>196</v>
      </c>
      <c r="AC1763" s="12">
        <v>1143</v>
      </c>
      <c r="AJ1763" s="80"/>
      <c r="AK1763" s="113" t="s">
        <v>12873</v>
      </c>
      <c r="AM1763" s="114" t="str">
        <f t="shared" si="540"/>
        <v/>
      </c>
      <c r="AN1763" s="80"/>
      <c r="AO1763" s="80"/>
      <c r="AP1763" s="80"/>
      <c r="AQ1763" s="80"/>
      <c r="AR1763" s="127"/>
      <c r="AS1763" s="80"/>
      <c r="AT1763" s="7"/>
      <c r="AU1763" s="7"/>
      <c r="AV1763" s="165"/>
      <c r="AW1763" s="126" t="str">
        <f t="shared" si="541"/>
        <v/>
      </c>
      <c r="AX1763" s="137"/>
      <c r="AY1763" s="147"/>
      <c r="AZ1763" s="167"/>
      <c r="BA1763" s="167"/>
      <c r="BB1763" s="147" t="str">
        <f t="shared" si="542"/>
        <v/>
      </c>
      <c r="BC1763" s="168"/>
      <c r="BD1763" s="165"/>
      <c r="BE1763" s="165"/>
      <c r="BF1763" s="165"/>
      <c r="BG1763" s="165"/>
      <c r="BH1763" s="165"/>
      <c r="BI1763" s="165"/>
      <c r="BJ1763" s="165"/>
      <c r="BK1763" s="165"/>
      <c r="BL1763" s="165"/>
      <c r="BM1763" s="165"/>
      <c r="BN1763" s="165"/>
      <c r="BO1763" s="165"/>
      <c r="BP1763" s="165"/>
      <c r="BQ1763" s="165"/>
      <c r="BS1763" s="6"/>
      <c r="BT1763" s="11"/>
      <c r="BU1763" s="6"/>
      <c r="BV1763" s="6"/>
    </row>
    <row r="1764" spans="1:74" ht="15.75" x14ac:dyDescent="0.25">
      <c r="A1764" s="52" t="s">
        <v>11912</v>
      </c>
      <c r="B1764" s="56"/>
      <c r="C1764" s="7" t="s">
        <v>9455</v>
      </c>
      <c r="D1764" s="7" t="s">
        <v>11914</v>
      </c>
      <c r="E1764" s="7"/>
      <c r="F1764" s="64"/>
      <c r="G1764" s="6"/>
      <c r="H1764" s="6"/>
      <c r="I1764" s="10" t="s">
        <v>110</v>
      </c>
      <c r="J1764" s="11" t="s">
        <v>12880</v>
      </c>
      <c r="K1764" s="194" t="s">
        <v>510</v>
      </c>
      <c r="L1764" s="176"/>
      <c r="M1764" s="176">
        <v>1000</v>
      </c>
      <c r="N1764" s="80" t="s">
        <v>11916</v>
      </c>
      <c r="O1764" s="162"/>
      <c r="P1764" s="80" t="s">
        <v>12881</v>
      </c>
      <c r="Q1764" s="80"/>
      <c r="R1764" s="80"/>
      <c r="S1764" s="163"/>
      <c r="T1764" s="213"/>
      <c r="U1764" s="162"/>
      <c r="V1764" s="164"/>
      <c r="W1764" s="12" t="str">
        <f t="shared" si="538"/>
        <v>Mqtt1</v>
      </c>
      <c r="X1764" s="196" t="s">
        <v>12165</v>
      </c>
      <c r="Y1764" s="6" t="str">
        <f t="shared" si="539"/>
        <v>marpower/280000-hydraulic-sail/deck-winch-1130/sb</v>
      </c>
      <c r="Z1764" s="103" t="str">
        <f>IF(COUNTIF(N1764,"spare"),"","$."&amp;_xlfn.REGEXREPLACE(IF(X1764="",J1764,_xlfn.REGEXREPLACE(IF(_xlfn.REGEXTEST(J1764,"(Gen_Alm|Enbl|Ind)"),_xlfn.REGEXREPLACE(J1764,"E?\d_\d\d_",""),J1764),"_?Dck_Wnch_(SB|PS)","")),"\.","_"))</f>
        <v>$.Bow_Alm_Code</v>
      </c>
      <c r="AA1764" s="12">
        <v>1</v>
      </c>
      <c r="AB1764" s="6" t="s">
        <v>196</v>
      </c>
      <c r="AC1764" s="12">
        <v>1153</v>
      </c>
      <c r="AJ1764" s="80"/>
      <c r="AK1764" s="113" t="s">
        <v>12873</v>
      </c>
      <c r="AM1764" s="114" t="str">
        <f t="shared" si="540"/>
        <v/>
      </c>
      <c r="AN1764" s="80"/>
      <c r="AO1764" s="80"/>
      <c r="AP1764" s="80"/>
      <c r="AQ1764" s="80"/>
      <c r="AR1764" s="127"/>
      <c r="AS1764" s="80"/>
      <c r="AT1764" s="7"/>
      <c r="AU1764" s="7"/>
      <c r="AV1764" s="165"/>
      <c r="AW1764" s="126" t="str">
        <f t="shared" si="541"/>
        <v/>
      </c>
      <c r="AX1764" s="137"/>
      <c r="AY1764" s="147"/>
      <c r="AZ1764" s="167"/>
      <c r="BA1764" s="167"/>
      <c r="BB1764" s="147" t="str">
        <f t="shared" si="542"/>
        <v/>
      </c>
      <c r="BC1764" s="168"/>
      <c r="BD1764" s="165"/>
      <c r="BE1764" s="165"/>
      <c r="BF1764" s="165"/>
      <c r="BG1764" s="165"/>
      <c r="BH1764" s="165"/>
      <c r="BI1764" s="165"/>
      <c r="BJ1764" s="165"/>
      <c r="BK1764" s="165"/>
      <c r="BL1764" s="165"/>
      <c r="BM1764" s="165"/>
      <c r="BN1764" s="165"/>
      <c r="BO1764" s="165"/>
      <c r="BP1764" s="165"/>
      <c r="BQ1764" s="165"/>
      <c r="BS1764" s="6"/>
      <c r="BT1764" s="11"/>
      <c r="BU1764" s="6"/>
      <c r="BV1764" s="6"/>
    </row>
    <row r="1765" spans="1:74" ht="15.75" x14ac:dyDescent="0.25">
      <c r="A1765" s="52" t="s">
        <v>11912</v>
      </c>
      <c r="B1765" s="56"/>
      <c r="C1765" s="7" t="s">
        <v>9455</v>
      </c>
      <c r="D1765" s="7" t="s">
        <v>11914</v>
      </c>
      <c r="E1765" s="7"/>
      <c r="F1765" s="64"/>
      <c r="G1765" s="6"/>
      <c r="H1765" s="6"/>
      <c r="I1765" s="10" t="s">
        <v>110</v>
      </c>
      <c r="J1765" s="11" t="s">
        <v>12882</v>
      </c>
      <c r="K1765" s="194" t="s">
        <v>510</v>
      </c>
      <c r="L1765" s="176"/>
      <c r="M1765" s="176">
        <v>1000</v>
      </c>
      <c r="N1765" s="80" t="s">
        <v>11916</v>
      </c>
      <c r="O1765" s="162"/>
      <c r="P1765" s="80" t="s">
        <v>12883</v>
      </c>
      <c r="Q1765" s="80"/>
      <c r="R1765" s="80"/>
      <c r="S1765" s="163"/>
      <c r="T1765" s="213"/>
      <c r="U1765" s="162"/>
      <c r="V1765" s="164"/>
      <c r="W1765" s="12" t="str">
        <f t="shared" si="538"/>
        <v>Mqtt1</v>
      </c>
      <c r="X1765" s="196" t="s">
        <v>12170</v>
      </c>
      <c r="Y1765" s="6" t="str">
        <f t="shared" si="539"/>
        <v>marpower/280000-hydraulic-sail/anchor-winch</v>
      </c>
      <c r="Z1765" s="103" t="str">
        <f>IF(COUNTIF(N1765,"spare"),"","$."&amp;_xlfn.REGEXREPLACE(IF(X1765="",J1765,_xlfn.REGEXREPLACE(IF(_xlfn.REGEXTEST(J1765,"(Gen_Alm|Enbl|Ind)"),_xlfn.REGEXREPLACE(J1765,"E?\d_\d\d_",""),J1765),"Anch_(Wndl_)?","")),"\.","_"))</f>
        <v>$.PS_Alm_Code</v>
      </c>
      <c r="AA1765" s="12">
        <v>1</v>
      </c>
      <c r="AB1765" s="6" t="s">
        <v>196</v>
      </c>
      <c r="AC1765" s="12">
        <v>1163</v>
      </c>
      <c r="AJ1765" s="80"/>
      <c r="AK1765" s="113" t="s">
        <v>12873</v>
      </c>
      <c r="AM1765" s="114" t="str">
        <f t="shared" si="540"/>
        <v/>
      </c>
      <c r="AN1765" s="80"/>
      <c r="AO1765" s="80"/>
      <c r="AP1765" s="80"/>
      <c r="AQ1765" s="80"/>
      <c r="AR1765" s="127"/>
      <c r="AS1765" s="80"/>
      <c r="AT1765" s="7"/>
      <c r="AU1765" s="7"/>
      <c r="AV1765" s="165"/>
      <c r="AW1765" s="126" t="str">
        <f t="shared" si="541"/>
        <v/>
      </c>
      <c r="AX1765" s="137"/>
      <c r="AY1765" s="147"/>
      <c r="AZ1765" s="167"/>
      <c r="BA1765" s="167"/>
      <c r="BB1765" s="147" t="str">
        <f t="shared" si="542"/>
        <v/>
      </c>
      <c r="BC1765" s="168"/>
      <c r="BD1765" s="165"/>
      <c r="BE1765" s="165"/>
      <c r="BF1765" s="165"/>
      <c r="BG1765" s="165"/>
      <c r="BH1765" s="165"/>
      <c r="BI1765" s="165"/>
      <c r="BJ1765" s="165"/>
      <c r="BK1765" s="165"/>
      <c r="BL1765" s="165"/>
      <c r="BM1765" s="165"/>
      <c r="BN1765" s="165"/>
      <c r="BO1765" s="165"/>
      <c r="BP1765" s="165"/>
      <c r="BQ1765" s="165"/>
      <c r="BS1765" s="6"/>
      <c r="BT1765" s="11"/>
      <c r="BU1765" s="6"/>
      <c r="BV1765" s="6"/>
    </row>
    <row r="1766" spans="1:74" ht="15.75" x14ac:dyDescent="0.25">
      <c r="A1766" s="52" t="s">
        <v>11912</v>
      </c>
      <c r="B1766" s="56"/>
      <c r="C1766" s="7" t="s">
        <v>9455</v>
      </c>
      <c r="D1766" s="7" t="s">
        <v>11914</v>
      </c>
      <c r="E1766" s="7"/>
      <c r="F1766" s="64"/>
      <c r="G1766" s="6"/>
      <c r="H1766" s="6"/>
      <c r="I1766" s="10" t="s">
        <v>110</v>
      </c>
      <c r="J1766" s="11" t="s">
        <v>12884</v>
      </c>
      <c r="K1766" s="194" t="s">
        <v>510</v>
      </c>
      <c r="L1766" s="176"/>
      <c r="M1766" s="176">
        <v>1000</v>
      </c>
      <c r="N1766" s="80" t="s">
        <v>11916</v>
      </c>
      <c r="O1766" s="162"/>
      <c r="P1766" s="80" t="s">
        <v>12885</v>
      </c>
      <c r="Q1766" s="80"/>
      <c r="R1766" s="80"/>
      <c r="S1766" s="163"/>
      <c r="T1766" s="213"/>
      <c r="U1766" s="162"/>
      <c r="V1766" s="164"/>
      <c r="W1766" s="12" t="str">
        <f t="shared" si="538"/>
        <v>Mqtt1</v>
      </c>
      <c r="X1766" s="196" t="s">
        <v>12170</v>
      </c>
      <c r="Y1766" s="6" t="str">
        <f t="shared" si="539"/>
        <v>marpower/280000-hydraulic-sail/anchor-winch</v>
      </c>
      <c r="Z1766" s="103" t="str">
        <f>IF(COUNTIF(N1766,"spare"),"","$."&amp;_xlfn.REGEXREPLACE(IF(X1766="",J1766,_xlfn.REGEXREPLACE(IF(_xlfn.REGEXTEST(J1766,"(Gen_Alm|Enbl|Ind)"),_xlfn.REGEXREPLACE(J1766,"E?\d_\d\d_",""),J1766),"Anch_(Wndl_)?","")),"\.","_"))</f>
        <v>$.PS_Chain_counter_Chain_length_Ext</v>
      </c>
      <c r="AA1766" s="12">
        <v>1</v>
      </c>
      <c r="AB1766" s="6" t="s">
        <v>196</v>
      </c>
      <c r="AC1766" s="12">
        <v>1164</v>
      </c>
      <c r="AJ1766" s="80"/>
      <c r="AK1766" s="113" t="s">
        <v>12886</v>
      </c>
      <c r="AM1766" s="114" t="str">
        <f t="shared" si="540"/>
        <v/>
      </c>
      <c r="AN1766" s="80"/>
      <c r="AO1766" s="80"/>
      <c r="AP1766" s="80"/>
      <c r="AQ1766" s="80"/>
      <c r="AR1766" s="127"/>
      <c r="AS1766" s="80"/>
      <c r="AT1766" s="7"/>
      <c r="AU1766" s="7"/>
      <c r="AV1766" s="165"/>
      <c r="AW1766" s="126" t="str">
        <f t="shared" si="541"/>
        <v/>
      </c>
      <c r="AX1766" s="137"/>
      <c r="AY1766" s="147"/>
      <c r="AZ1766" s="167"/>
      <c r="BA1766" s="167"/>
      <c r="BB1766" s="147" t="str">
        <f t="shared" si="542"/>
        <v/>
      </c>
      <c r="BC1766" s="168"/>
      <c r="BD1766" s="165"/>
      <c r="BE1766" s="165"/>
      <c r="BF1766" s="165"/>
      <c r="BG1766" s="165"/>
      <c r="BH1766" s="165"/>
      <c r="BI1766" s="165"/>
      <c r="BJ1766" s="165"/>
      <c r="BK1766" s="165"/>
      <c r="BL1766" s="165"/>
      <c r="BM1766" s="165"/>
      <c r="BN1766" s="165"/>
      <c r="BO1766" s="165"/>
      <c r="BP1766" s="165"/>
      <c r="BQ1766" s="165"/>
      <c r="BS1766" s="6"/>
      <c r="BT1766" s="11"/>
      <c r="BU1766" s="6"/>
      <c r="BV1766" s="6"/>
    </row>
    <row r="1767" spans="1:74" ht="15.75" x14ac:dyDescent="0.25">
      <c r="A1767" s="52" t="s">
        <v>11912</v>
      </c>
      <c r="B1767" s="56"/>
      <c r="C1767" s="7" t="s">
        <v>9455</v>
      </c>
      <c r="D1767" s="7" t="s">
        <v>11914</v>
      </c>
      <c r="E1767" s="7"/>
      <c r="F1767" s="64"/>
      <c r="G1767" s="6"/>
      <c r="H1767" s="6"/>
      <c r="I1767" s="10" t="s">
        <v>110</v>
      </c>
      <c r="J1767" s="11" t="s">
        <v>12887</v>
      </c>
      <c r="K1767" s="194" t="s">
        <v>510</v>
      </c>
      <c r="L1767" s="176"/>
      <c r="M1767" s="176">
        <v>1000</v>
      </c>
      <c r="N1767" s="80" t="s">
        <v>11916</v>
      </c>
      <c r="O1767" s="162"/>
      <c r="P1767" s="80" t="s">
        <v>12888</v>
      </c>
      <c r="Q1767" s="80"/>
      <c r="R1767" s="80"/>
      <c r="S1767" s="163"/>
      <c r="T1767" s="213"/>
      <c r="U1767" s="162"/>
      <c r="V1767" s="164"/>
      <c r="W1767" s="12" t="str">
        <f t="shared" si="538"/>
        <v>Mqtt1</v>
      </c>
      <c r="X1767" s="196" t="s">
        <v>12170</v>
      </c>
      <c r="Y1767" s="6" t="str">
        <f t="shared" si="539"/>
        <v>marpower/280000-hydraulic-sail/anchor-winch</v>
      </c>
      <c r="Z1767" s="103" t="str">
        <f>IF(COUNTIF(N1767,"spare"),"","$."&amp;_xlfn.REGEXREPLACE(IF(X1767="",J1767,_xlfn.REGEXREPLACE(IF(_xlfn.REGEXTEST(J1767,"(Gen_Alm|Enbl|Ind)"),_xlfn.REGEXREPLACE(J1767,"E?\d_\d\d_",""),J1767),"Anch_(Wndl_)?","")),"\.","_"))</f>
        <v>$.SB_Alm_Code</v>
      </c>
      <c r="AA1767" s="12">
        <v>1</v>
      </c>
      <c r="AB1767" s="6" t="s">
        <v>196</v>
      </c>
      <c r="AC1767" s="12">
        <v>1173</v>
      </c>
      <c r="AJ1767" s="80"/>
      <c r="AK1767" s="113" t="s">
        <v>12873</v>
      </c>
      <c r="AM1767" s="114" t="str">
        <f t="shared" si="540"/>
        <v/>
      </c>
      <c r="AN1767" s="80"/>
      <c r="AO1767" s="80"/>
      <c r="AP1767" s="80"/>
      <c r="AQ1767" s="80"/>
      <c r="AR1767" s="127"/>
      <c r="AS1767" s="80"/>
      <c r="AT1767" s="7"/>
      <c r="AU1767" s="7"/>
      <c r="AV1767" s="165"/>
      <c r="AW1767" s="126" t="str">
        <f t="shared" si="541"/>
        <v/>
      </c>
      <c r="AX1767" s="137"/>
      <c r="AY1767" s="147"/>
      <c r="AZ1767" s="167"/>
      <c r="BA1767" s="167"/>
      <c r="BB1767" s="147" t="str">
        <f t="shared" si="542"/>
        <v/>
      </c>
      <c r="BC1767" s="168"/>
      <c r="BD1767" s="165"/>
      <c r="BE1767" s="165"/>
      <c r="BF1767" s="165"/>
      <c r="BG1767" s="165"/>
      <c r="BH1767" s="165"/>
      <c r="BI1767" s="165"/>
      <c r="BJ1767" s="165"/>
      <c r="BK1767" s="165"/>
      <c r="BL1767" s="165"/>
      <c r="BM1767" s="165"/>
      <c r="BN1767" s="165"/>
      <c r="BO1767" s="165"/>
      <c r="BP1767" s="165"/>
      <c r="BQ1767" s="165"/>
      <c r="BS1767" s="6"/>
      <c r="BT1767" s="11"/>
      <c r="BU1767" s="6"/>
      <c r="BV1767" s="6"/>
    </row>
    <row r="1768" spans="1:74" ht="15.75" x14ac:dyDescent="0.25">
      <c r="A1768" s="52" t="s">
        <v>11912</v>
      </c>
      <c r="B1768" s="56"/>
      <c r="C1768" s="7" t="s">
        <v>9455</v>
      </c>
      <c r="D1768" s="7" t="s">
        <v>11914</v>
      </c>
      <c r="E1768" s="7"/>
      <c r="F1768" s="64"/>
      <c r="G1768" s="6"/>
      <c r="H1768" s="6"/>
      <c r="I1768" s="10" t="s">
        <v>110</v>
      </c>
      <c r="J1768" s="11" t="s">
        <v>12889</v>
      </c>
      <c r="K1768" s="194" t="s">
        <v>510</v>
      </c>
      <c r="L1768" s="176"/>
      <c r="M1768" s="176">
        <v>1000</v>
      </c>
      <c r="N1768" s="80" t="s">
        <v>11916</v>
      </c>
      <c r="O1768" s="162"/>
      <c r="P1768" s="80" t="s">
        <v>12890</v>
      </c>
      <c r="Q1768" s="80"/>
      <c r="R1768" s="80"/>
      <c r="S1768" s="163"/>
      <c r="T1768" s="213"/>
      <c r="U1768" s="162"/>
      <c r="V1768" s="164"/>
      <c r="W1768" s="12" t="str">
        <f t="shared" si="538"/>
        <v>Mqtt1</v>
      </c>
      <c r="X1768" s="196" t="s">
        <v>12170</v>
      </c>
      <c r="Y1768" s="6" t="str">
        <f t="shared" si="539"/>
        <v>marpower/280000-hydraulic-sail/anchor-winch</v>
      </c>
      <c r="Z1768" s="103" t="str">
        <f>IF(COUNTIF(N1768,"spare"),"","$."&amp;_xlfn.REGEXREPLACE(IF(X1768="",J1768,_xlfn.REGEXREPLACE(IF(_xlfn.REGEXTEST(J1768,"(Gen_Alm|Enbl|Ind)"),_xlfn.REGEXREPLACE(J1768,"E?\d_\d\d_",""),J1768),"Anch_(Wndl_)?","")),"\.","_"))</f>
        <v>$.SB_Chain_counter_Chain_length_Ext</v>
      </c>
      <c r="AA1768" s="12">
        <v>1</v>
      </c>
      <c r="AB1768" s="6" t="s">
        <v>196</v>
      </c>
      <c r="AC1768" s="12">
        <v>1174</v>
      </c>
      <c r="AJ1768" s="80"/>
      <c r="AK1768" s="113" t="s">
        <v>12886</v>
      </c>
      <c r="AM1768" s="114" t="str">
        <f t="shared" si="540"/>
        <v/>
      </c>
      <c r="AN1768" s="80"/>
      <c r="AO1768" s="80"/>
      <c r="AP1768" s="80"/>
      <c r="AQ1768" s="80"/>
      <c r="AR1768" s="127"/>
      <c r="AS1768" s="80"/>
      <c r="AT1768" s="7"/>
      <c r="AU1768" s="7"/>
      <c r="AV1768" s="165"/>
      <c r="AW1768" s="126" t="str">
        <f t="shared" si="541"/>
        <v/>
      </c>
      <c r="AX1768" s="137"/>
      <c r="AY1768" s="147"/>
      <c r="AZ1768" s="167"/>
      <c r="BA1768" s="167"/>
      <c r="BB1768" s="147" t="str">
        <f t="shared" si="542"/>
        <v/>
      </c>
      <c r="BC1768" s="168"/>
      <c r="BD1768" s="165"/>
      <c r="BE1768" s="165"/>
      <c r="BF1768" s="165"/>
      <c r="BG1768" s="165"/>
      <c r="BH1768" s="165"/>
      <c r="BI1768" s="165"/>
      <c r="BJ1768" s="165"/>
      <c r="BK1768" s="165"/>
      <c r="BL1768" s="165"/>
      <c r="BM1768" s="165"/>
      <c r="BN1768" s="165"/>
      <c r="BO1768" s="165"/>
      <c r="BP1768" s="165"/>
      <c r="BQ1768" s="165"/>
      <c r="BS1768" s="6"/>
      <c r="BT1768" s="11"/>
      <c r="BU1768" s="6"/>
      <c r="BV1768" s="6"/>
    </row>
    <row r="1769" spans="1:74" ht="15.75" x14ac:dyDescent="0.25">
      <c r="A1769" s="52" t="s">
        <v>11912</v>
      </c>
      <c r="B1769" s="56"/>
      <c r="C1769" s="7" t="s">
        <v>9455</v>
      </c>
      <c r="D1769" s="7" t="s">
        <v>11914</v>
      </c>
      <c r="E1769" s="7"/>
      <c r="F1769" s="64"/>
      <c r="G1769" s="6"/>
      <c r="H1769" s="6"/>
      <c r="I1769" s="10" t="s">
        <v>110</v>
      </c>
      <c r="J1769" s="11" t="s">
        <v>12891</v>
      </c>
      <c r="K1769" s="194" t="s">
        <v>510</v>
      </c>
      <c r="L1769" s="176"/>
      <c r="M1769" s="176">
        <v>1000</v>
      </c>
      <c r="N1769" s="80" t="s">
        <v>11916</v>
      </c>
      <c r="O1769" s="162"/>
      <c r="P1769" s="80" t="s">
        <v>12892</v>
      </c>
      <c r="Q1769" s="80"/>
      <c r="R1769" s="80"/>
      <c r="S1769" s="163"/>
      <c r="T1769" s="213"/>
      <c r="U1769" s="162"/>
      <c r="V1769" s="164"/>
      <c r="W1769" s="12" t="str">
        <f t="shared" si="538"/>
        <v>Mqtt1</v>
      </c>
      <c r="X1769" s="196" t="s">
        <v>12183</v>
      </c>
      <c r="Y1769" s="6" t="str">
        <f t="shared" si="539"/>
        <v>marpower/280000-hydraulic-sail/captive-winch/blade-ps</v>
      </c>
      <c r="Z1769" s="103" t="str">
        <f>IF(COUNTIF(N1769,"spare"),"","$."&amp;_xlfn.REGEXREPLACE(IF(X1769="",J1769,_xlfn.REGEXREPLACE(IF(_xlfn.REGEXTEST(J1769,"(Gen_Alm|Enbl|Ind)"),_xlfn.REGEXREPLACE(J1769,"E?\d_\d\d_",""),J1769),"_?(Blade|Staysail)_Sht_Capt_Wnch_(PS|SB)_?","")),"\.","_"))</f>
        <v>$.Alm_Code</v>
      </c>
      <c r="AA1769" s="12">
        <v>1</v>
      </c>
      <c r="AB1769" s="6" t="s">
        <v>196</v>
      </c>
      <c r="AC1769" s="12">
        <v>1213</v>
      </c>
      <c r="AJ1769" s="80"/>
      <c r="AK1769" s="113" t="s">
        <v>12873</v>
      </c>
      <c r="AM1769" s="114" t="str">
        <f t="shared" si="540"/>
        <v/>
      </c>
      <c r="AN1769" s="80"/>
      <c r="AO1769" s="80"/>
      <c r="AP1769" s="80"/>
      <c r="AQ1769" s="80"/>
      <c r="AR1769" s="127"/>
      <c r="AS1769" s="80"/>
      <c r="AT1769" s="7"/>
      <c r="AU1769" s="7"/>
      <c r="AV1769" s="165"/>
      <c r="AW1769" s="126" t="str">
        <f t="shared" si="541"/>
        <v/>
      </c>
      <c r="AX1769" s="137"/>
      <c r="AY1769" s="147"/>
      <c r="AZ1769" s="167"/>
      <c r="BA1769" s="167"/>
      <c r="BB1769" s="147" t="str">
        <f t="shared" si="542"/>
        <v/>
      </c>
      <c r="BC1769" s="168"/>
      <c r="BD1769" s="165"/>
      <c r="BE1769" s="165"/>
      <c r="BF1769" s="165"/>
      <c r="BG1769" s="165"/>
      <c r="BH1769" s="165"/>
      <c r="BI1769" s="165"/>
      <c r="BJ1769" s="165"/>
      <c r="BK1769" s="165"/>
      <c r="BL1769" s="165"/>
      <c r="BM1769" s="165"/>
      <c r="BN1769" s="165"/>
      <c r="BO1769" s="165"/>
      <c r="BP1769" s="165"/>
      <c r="BQ1769" s="165"/>
      <c r="BS1769" s="6"/>
      <c r="BT1769" s="11"/>
      <c r="BU1769" s="6"/>
      <c r="BV1769" s="6"/>
    </row>
    <row r="1770" spans="1:74" ht="15.75" x14ac:dyDescent="0.25">
      <c r="A1770" s="52" t="s">
        <v>11912</v>
      </c>
      <c r="B1770" s="56"/>
      <c r="C1770" s="7" t="s">
        <v>9455</v>
      </c>
      <c r="D1770" s="7" t="s">
        <v>11914</v>
      </c>
      <c r="E1770" s="7"/>
      <c r="F1770" s="64"/>
      <c r="G1770" s="6"/>
      <c r="H1770" s="6"/>
      <c r="I1770" s="10" t="s">
        <v>110</v>
      </c>
      <c r="J1770" s="11" t="s">
        <v>12893</v>
      </c>
      <c r="K1770" s="194" t="s">
        <v>510</v>
      </c>
      <c r="L1770" s="176"/>
      <c r="M1770" s="176">
        <v>1000</v>
      </c>
      <c r="N1770" s="80" t="s">
        <v>11916</v>
      </c>
      <c r="O1770" s="162"/>
      <c r="P1770" s="80" t="s">
        <v>12894</v>
      </c>
      <c r="Q1770" s="80"/>
      <c r="R1770" s="80"/>
      <c r="S1770" s="163"/>
      <c r="T1770" s="213"/>
      <c r="U1770" s="162"/>
      <c r="V1770" s="164"/>
      <c r="W1770" s="12" t="str">
        <f t="shared" si="538"/>
        <v>Mqtt1</v>
      </c>
      <c r="X1770" s="196" t="s">
        <v>12183</v>
      </c>
      <c r="Y1770" s="6" t="str">
        <f t="shared" si="539"/>
        <v>marpower/280000-hydraulic-sail/captive-winch/blade-ps</v>
      </c>
      <c r="Z1770" s="103" t="str">
        <f>IF(COUNTIF(N1770,"spare"),"","$."&amp;_xlfn.REGEXREPLACE(IF(X1770="",J1770,_xlfn.REGEXREPLACE(IF(_xlfn.REGEXTEST(J1770,"(Gen_Alm|Enbl|Ind)"),_xlfn.REGEXREPLACE(J1770,"E?\d_\d\d_",""),J1770),"_?(Blade|Staysail)_Sht_Capt_Wnch_(PS|SB)_?","")),"\.","_"))</f>
        <v>$.Act_Position_Mill</v>
      </c>
      <c r="AA1770" s="12">
        <v>1</v>
      </c>
      <c r="AB1770" s="6" t="s">
        <v>196</v>
      </c>
      <c r="AC1770" s="12">
        <v>1216</v>
      </c>
      <c r="AJ1770" s="80"/>
      <c r="AK1770" s="113" t="s">
        <v>12777</v>
      </c>
      <c r="AM1770" s="114" t="str">
        <f t="shared" si="540"/>
        <v/>
      </c>
      <c r="AN1770" s="80"/>
      <c r="AO1770" s="80"/>
      <c r="AP1770" s="80"/>
      <c r="AQ1770" s="80"/>
      <c r="AR1770" s="127"/>
      <c r="AS1770" s="80"/>
      <c r="AT1770" s="7"/>
      <c r="AU1770" s="7"/>
      <c r="AV1770" s="165"/>
      <c r="AW1770" s="126" t="str">
        <f t="shared" si="541"/>
        <v/>
      </c>
      <c r="AX1770" s="137"/>
      <c r="AY1770" s="147"/>
      <c r="AZ1770" s="167"/>
      <c r="BA1770" s="167"/>
      <c r="BB1770" s="147" t="str">
        <f t="shared" si="542"/>
        <v/>
      </c>
      <c r="BC1770" s="168"/>
      <c r="BD1770" s="165"/>
      <c r="BE1770" s="165"/>
      <c r="BF1770" s="165"/>
      <c r="BG1770" s="165"/>
      <c r="BH1770" s="165"/>
      <c r="BI1770" s="165"/>
      <c r="BJ1770" s="165"/>
      <c r="BK1770" s="165"/>
      <c r="BL1770" s="165"/>
      <c r="BM1770" s="165"/>
      <c r="BN1770" s="165"/>
      <c r="BO1770" s="165"/>
      <c r="BP1770" s="165"/>
      <c r="BQ1770" s="165"/>
      <c r="BS1770" s="6"/>
      <c r="BT1770" s="11"/>
      <c r="BU1770" s="6"/>
      <c r="BV1770" s="6"/>
    </row>
    <row r="1771" spans="1:74" ht="15.75" x14ac:dyDescent="0.25">
      <c r="A1771" s="52" t="s">
        <v>11912</v>
      </c>
      <c r="B1771" s="56"/>
      <c r="C1771" s="7" t="s">
        <v>9455</v>
      </c>
      <c r="D1771" s="7" t="s">
        <v>11914</v>
      </c>
      <c r="E1771" s="7"/>
      <c r="F1771" s="64"/>
      <c r="G1771" s="6"/>
      <c r="H1771" s="6"/>
      <c r="I1771" s="10" t="s">
        <v>110</v>
      </c>
      <c r="J1771" s="11" t="s">
        <v>12895</v>
      </c>
      <c r="K1771" s="194" t="s">
        <v>510</v>
      </c>
      <c r="L1771" s="176"/>
      <c r="M1771" s="176">
        <v>1000</v>
      </c>
      <c r="N1771" s="80" t="s">
        <v>11916</v>
      </c>
      <c r="O1771" s="162"/>
      <c r="P1771" s="80" t="s">
        <v>12896</v>
      </c>
      <c r="Q1771" s="80"/>
      <c r="R1771" s="80"/>
      <c r="S1771" s="163"/>
      <c r="T1771" s="213"/>
      <c r="U1771" s="162"/>
      <c r="V1771" s="164"/>
      <c r="W1771" s="12" t="str">
        <f t="shared" si="538"/>
        <v>Mqtt1</v>
      </c>
      <c r="X1771" s="196" t="s">
        <v>12183</v>
      </c>
      <c r="Y1771" s="6" t="str">
        <f t="shared" si="539"/>
        <v>marpower/280000-hydraulic-sail/captive-winch/blade-ps</v>
      </c>
      <c r="Z1771" s="103" t="str">
        <f>IF(COUNTIF(N1771,"spare"),"","$."&amp;_xlfn.REGEXREPLACE(IF(X1771="",J1771,_xlfn.REGEXREPLACE(IF(_xlfn.REGEXTEST(J1771,"(Gen_Alm|Enbl|Ind)"),_xlfn.REGEXREPLACE(J1771,"E?\d_\d\d_",""),J1771),"_?(Blade|Staysail)_Sht_Capt_Wnch_(PS|SB)_?","")),"\.","_"))</f>
        <v>$.Act_Position_Perm</v>
      </c>
      <c r="AA1771" s="12">
        <v>1</v>
      </c>
      <c r="AB1771" s="6" t="s">
        <v>196</v>
      </c>
      <c r="AC1771" s="12">
        <v>1217</v>
      </c>
      <c r="AJ1771" s="80"/>
      <c r="AK1771" s="113" t="s">
        <v>12836</v>
      </c>
      <c r="AM1771" s="114" t="str">
        <f t="shared" si="540"/>
        <v/>
      </c>
      <c r="AN1771" s="80"/>
      <c r="AO1771" s="80"/>
      <c r="AP1771" s="80"/>
      <c r="AQ1771" s="80"/>
      <c r="AR1771" s="127"/>
      <c r="AS1771" s="80"/>
      <c r="AT1771" s="7"/>
      <c r="AU1771" s="7"/>
      <c r="AV1771" s="165"/>
      <c r="AW1771" s="126" t="str">
        <f t="shared" si="541"/>
        <v/>
      </c>
      <c r="AX1771" s="137"/>
      <c r="AY1771" s="147"/>
      <c r="AZ1771" s="167"/>
      <c r="BA1771" s="167"/>
      <c r="BB1771" s="147" t="str">
        <f t="shared" si="542"/>
        <v/>
      </c>
      <c r="BC1771" s="168"/>
      <c r="BD1771" s="165"/>
      <c r="BE1771" s="165"/>
      <c r="BF1771" s="165"/>
      <c r="BG1771" s="165"/>
      <c r="BH1771" s="165"/>
      <c r="BI1771" s="165"/>
      <c r="BJ1771" s="165"/>
      <c r="BK1771" s="165"/>
      <c r="BL1771" s="165"/>
      <c r="BM1771" s="165"/>
      <c r="BN1771" s="165"/>
      <c r="BO1771" s="165"/>
      <c r="BP1771" s="165"/>
      <c r="BQ1771" s="165"/>
      <c r="BS1771" s="6"/>
      <c r="BT1771" s="11"/>
      <c r="BU1771" s="6"/>
      <c r="BV1771" s="6"/>
    </row>
    <row r="1772" spans="1:74" ht="15.75" x14ac:dyDescent="0.25">
      <c r="A1772" s="52" t="s">
        <v>11912</v>
      </c>
      <c r="B1772" s="56"/>
      <c r="C1772" s="7" t="s">
        <v>9455</v>
      </c>
      <c r="D1772" s="7" t="s">
        <v>11914</v>
      </c>
      <c r="E1772" s="7"/>
      <c r="F1772" s="64"/>
      <c r="G1772" s="6"/>
      <c r="H1772" s="6"/>
      <c r="I1772" s="10" t="s">
        <v>110</v>
      </c>
      <c r="J1772" s="11" t="s">
        <v>12897</v>
      </c>
      <c r="K1772" s="194" t="s">
        <v>510</v>
      </c>
      <c r="L1772" s="176"/>
      <c r="M1772" s="176">
        <v>1000</v>
      </c>
      <c r="N1772" s="80" t="s">
        <v>11916</v>
      </c>
      <c r="O1772" s="162"/>
      <c r="P1772" s="80" t="s">
        <v>12898</v>
      </c>
      <c r="Q1772" s="80"/>
      <c r="R1772" s="80"/>
      <c r="S1772" s="163"/>
      <c r="T1772" s="213"/>
      <c r="U1772" s="162"/>
      <c r="V1772" s="164"/>
      <c r="W1772" s="12" t="str">
        <f t="shared" si="538"/>
        <v>Mqtt1</v>
      </c>
      <c r="X1772" s="196" t="s">
        <v>12194</v>
      </c>
      <c r="Y1772" s="6" t="str">
        <f t="shared" si="539"/>
        <v>marpower/280000-hydraulic-sail/feeder/blade-ps</v>
      </c>
      <c r="Z1772" s="103" t="str">
        <f>IF(COUNTIF(N1772,"spare"),"","$."&amp;_xlfn.REGEXREPLACE(IF(X1772="",J1772,_xlfn.REGEXREPLACE(J1772,".*_Sht_(ps_|sb_)?feeder_","")),"\.","_"))</f>
        <v>$.Alm_Code</v>
      </c>
      <c r="AA1772" s="12">
        <v>1</v>
      </c>
      <c r="AB1772" s="6" t="s">
        <v>196</v>
      </c>
      <c r="AC1772" s="12">
        <v>1223</v>
      </c>
      <c r="AJ1772" s="80"/>
      <c r="AK1772" s="113" t="s">
        <v>12873</v>
      </c>
      <c r="AM1772" s="114" t="str">
        <f t="shared" si="540"/>
        <v/>
      </c>
      <c r="AN1772" s="80"/>
      <c r="AO1772" s="80"/>
      <c r="AP1772" s="80"/>
      <c r="AQ1772" s="80"/>
      <c r="AR1772" s="127"/>
      <c r="AS1772" s="80"/>
      <c r="AT1772" s="7"/>
      <c r="AU1772" s="7"/>
      <c r="AV1772" s="165"/>
      <c r="AW1772" s="126" t="str">
        <f t="shared" si="541"/>
        <v/>
      </c>
      <c r="AX1772" s="137"/>
      <c r="AY1772" s="147"/>
      <c r="AZ1772" s="167"/>
      <c r="BA1772" s="167"/>
      <c r="BB1772" s="147" t="str">
        <f t="shared" si="542"/>
        <v/>
      </c>
      <c r="BC1772" s="168"/>
      <c r="BD1772" s="165"/>
      <c r="BE1772" s="165"/>
      <c r="BF1772" s="165"/>
      <c r="BG1772" s="165"/>
      <c r="BH1772" s="165"/>
      <c r="BI1772" s="165"/>
      <c r="BJ1772" s="165"/>
      <c r="BK1772" s="165"/>
      <c r="BL1772" s="165"/>
      <c r="BM1772" s="165"/>
      <c r="BN1772" s="165"/>
      <c r="BO1772" s="165"/>
      <c r="BP1772" s="165"/>
      <c r="BQ1772" s="165"/>
      <c r="BS1772" s="6"/>
      <c r="BT1772" s="11"/>
      <c r="BU1772" s="6"/>
      <c r="BV1772" s="6"/>
    </row>
    <row r="1773" spans="1:74" ht="15.75" x14ac:dyDescent="0.25">
      <c r="A1773" s="52" t="s">
        <v>11912</v>
      </c>
      <c r="B1773" s="56"/>
      <c r="C1773" s="7" t="s">
        <v>9455</v>
      </c>
      <c r="D1773" s="7" t="s">
        <v>11914</v>
      </c>
      <c r="E1773" s="7"/>
      <c r="F1773" s="64"/>
      <c r="G1773" s="6"/>
      <c r="H1773" s="6"/>
      <c r="I1773" s="10" t="s">
        <v>110</v>
      </c>
      <c r="J1773" s="11" t="s">
        <v>12899</v>
      </c>
      <c r="K1773" s="194" t="s">
        <v>510</v>
      </c>
      <c r="L1773" s="176"/>
      <c r="M1773" s="176">
        <v>1000</v>
      </c>
      <c r="N1773" s="80" t="s">
        <v>11916</v>
      </c>
      <c r="O1773" s="162"/>
      <c r="P1773" s="80" t="s">
        <v>12900</v>
      </c>
      <c r="Q1773" s="80"/>
      <c r="R1773" s="80"/>
      <c r="S1773" s="163"/>
      <c r="T1773" s="213"/>
      <c r="U1773" s="162"/>
      <c r="V1773" s="164"/>
      <c r="W1773" s="12" t="str">
        <f t="shared" si="538"/>
        <v>Mqtt1</v>
      </c>
      <c r="X1773" s="196" t="s">
        <v>12194</v>
      </c>
      <c r="Y1773" s="6" t="str">
        <f t="shared" si="539"/>
        <v>marpower/280000-hydraulic-sail/feeder/blade-ps</v>
      </c>
      <c r="Z1773" s="103" t="str">
        <f>IF(COUNTIF(N1773,"spare"),"","$."&amp;_xlfn.REGEXREPLACE(IF(X1773="",J1773,_xlfn.REGEXREPLACE(J1773,".*_Sht_(ps_|sb_)?feeder_","")),"\.","_"))</f>
        <v>$.Act_Load</v>
      </c>
      <c r="AA1773" s="12">
        <v>1</v>
      </c>
      <c r="AB1773" s="6" t="s">
        <v>196</v>
      </c>
      <c r="AC1773" s="12">
        <v>1228</v>
      </c>
      <c r="AJ1773" s="80"/>
      <c r="AK1773" s="113" t="s">
        <v>12774</v>
      </c>
      <c r="AM1773" s="114" t="str">
        <f t="shared" si="540"/>
        <v/>
      </c>
      <c r="AN1773" s="80"/>
      <c r="AO1773" s="80"/>
      <c r="AP1773" s="80"/>
      <c r="AQ1773" s="80"/>
      <c r="AR1773" s="127"/>
      <c r="AS1773" s="80"/>
      <c r="AT1773" s="7"/>
      <c r="AU1773" s="7"/>
      <c r="AV1773" s="165"/>
      <c r="AW1773" s="126" t="str">
        <f t="shared" si="541"/>
        <v/>
      </c>
      <c r="AX1773" s="137"/>
      <c r="AY1773" s="147"/>
      <c r="AZ1773" s="167"/>
      <c r="BA1773" s="167"/>
      <c r="BB1773" s="147" t="str">
        <f t="shared" si="542"/>
        <v/>
      </c>
      <c r="BC1773" s="168"/>
      <c r="BD1773" s="165"/>
      <c r="BE1773" s="165"/>
      <c r="BF1773" s="165"/>
      <c r="BG1773" s="165"/>
      <c r="BH1773" s="165"/>
      <c r="BI1773" s="165"/>
      <c r="BJ1773" s="165"/>
      <c r="BK1773" s="165"/>
      <c r="BL1773" s="165"/>
      <c r="BM1773" s="165"/>
      <c r="BN1773" s="165"/>
      <c r="BO1773" s="165"/>
      <c r="BP1773" s="165"/>
      <c r="BQ1773" s="165"/>
      <c r="BS1773" s="6"/>
      <c r="BT1773" s="11"/>
      <c r="BU1773" s="6"/>
      <c r="BV1773" s="6"/>
    </row>
    <row r="1774" spans="1:74" ht="15.75" x14ac:dyDescent="0.25">
      <c r="A1774" s="52" t="s">
        <v>11912</v>
      </c>
      <c r="B1774" s="56"/>
      <c r="C1774" s="7" t="s">
        <v>9455</v>
      </c>
      <c r="D1774" s="7" t="s">
        <v>11914</v>
      </c>
      <c r="E1774" s="7"/>
      <c r="F1774" s="64"/>
      <c r="G1774" s="6"/>
      <c r="H1774" s="6"/>
      <c r="I1774" s="10" t="s">
        <v>110</v>
      </c>
      <c r="J1774" s="11" t="s">
        <v>12901</v>
      </c>
      <c r="K1774" s="194" t="s">
        <v>510</v>
      </c>
      <c r="L1774" s="176"/>
      <c r="M1774" s="176">
        <v>1000</v>
      </c>
      <c r="N1774" s="80" t="s">
        <v>11916</v>
      </c>
      <c r="O1774" s="162"/>
      <c r="P1774" s="80" t="s">
        <v>12902</v>
      </c>
      <c r="Q1774" s="80"/>
      <c r="R1774" s="80"/>
      <c r="S1774" s="163"/>
      <c r="T1774" s="213"/>
      <c r="U1774" s="162"/>
      <c r="V1774" s="164"/>
      <c r="W1774" s="12" t="str">
        <f t="shared" si="538"/>
        <v>Mqtt1</v>
      </c>
      <c r="X1774" s="196" t="s">
        <v>12197</v>
      </c>
      <c r="Y1774" s="6" t="str">
        <f t="shared" si="539"/>
        <v>marpower/280000-hydraulic-sail/captive-winch/staysail-ps</v>
      </c>
      <c r="Z1774" s="103" t="str">
        <f>IF(COUNTIF(N1774,"spare"),"","$."&amp;_xlfn.REGEXREPLACE(IF(X1774="",J1774,_xlfn.REGEXREPLACE(IF(_xlfn.REGEXTEST(J1774,"(Gen_Alm|Enbl|Ind)"),_xlfn.REGEXREPLACE(J1774,"E?\d_\d\d_",""),J1774),"_?(Blade|Staysail)_Sht_Capt_Wnch_(PS|SB)_?","")),"\.","_"))</f>
        <v>$.Alm_Code</v>
      </c>
      <c r="AA1774" s="12">
        <v>1</v>
      </c>
      <c r="AB1774" s="6" t="s">
        <v>196</v>
      </c>
      <c r="AC1774" s="12">
        <v>1233</v>
      </c>
      <c r="AJ1774" s="80"/>
      <c r="AK1774" s="113" t="s">
        <v>12873</v>
      </c>
      <c r="AM1774" s="114" t="str">
        <f t="shared" si="540"/>
        <v/>
      </c>
      <c r="AN1774" s="80"/>
      <c r="AO1774" s="80"/>
      <c r="AP1774" s="80"/>
      <c r="AQ1774" s="80"/>
      <c r="AR1774" s="127"/>
      <c r="AS1774" s="80"/>
      <c r="AT1774" s="7"/>
      <c r="AU1774" s="7"/>
      <c r="AV1774" s="165"/>
      <c r="AW1774" s="126" t="str">
        <f t="shared" si="541"/>
        <v/>
      </c>
      <c r="AX1774" s="137"/>
      <c r="AY1774" s="147"/>
      <c r="AZ1774" s="167"/>
      <c r="BA1774" s="167"/>
      <c r="BB1774" s="147" t="str">
        <f t="shared" si="542"/>
        <v/>
      </c>
      <c r="BC1774" s="168"/>
      <c r="BD1774" s="165"/>
      <c r="BE1774" s="165"/>
      <c r="BF1774" s="165"/>
      <c r="BG1774" s="165"/>
      <c r="BH1774" s="165"/>
      <c r="BI1774" s="165"/>
      <c r="BJ1774" s="165"/>
      <c r="BK1774" s="165"/>
      <c r="BL1774" s="165"/>
      <c r="BM1774" s="165"/>
      <c r="BN1774" s="165"/>
      <c r="BO1774" s="165"/>
      <c r="BP1774" s="165"/>
      <c r="BQ1774" s="165"/>
      <c r="BS1774" s="6"/>
      <c r="BT1774" s="11"/>
      <c r="BU1774" s="6"/>
      <c r="BV1774" s="6"/>
    </row>
    <row r="1775" spans="1:74" ht="15.75" x14ac:dyDescent="0.25">
      <c r="A1775" s="52" t="s">
        <v>11912</v>
      </c>
      <c r="B1775" s="56"/>
      <c r="C1775" s="7" t="s">
        <v>9455</v>
      </c>
      <c r="D1775" s="7" t="s">
        <v>11914</v>
      </c>
      <c r="E1775" s="7"/>
      <c r="F1775" s="64"/>
      <c r="G1775" s="6"/>
      <c r="H1775" s="6"/>
      <c r="I1775" s="10" t="s">
        <v>110</v>
      </c>
      <c r="J1775" s="11" t="s">
        <v>12903</v>
      </c>
      <c r="K1775" s="194" t="s">
        <v>510</v>
      </c>
      <c r="L1775" s="176"/>
      <c r="M1775" s="176">
        <v>1000</v>
      </c>
      <c r="N1775" s="80" t="s">
        <v>11916</v>
      </c>
      <c r="O1775" s="162"/>
      <c r="P1775" s="80" t="s">
        <v>12904</v>
      </c>
      <c r="Q1775" s="80"/>
      <c r="R1775" s="80"/>
      <c r="S1775" s="163"/>
      <c r="T1775" s="213"/>
      <c r="U1775" s="162"/>
      <c r="V1775" s="164"/>
      <c r="W1775" s="12" t="str">
        <f t="shared" si="538"/>
        <v>Mqtt1</v>
      </c>
      <c r="X1775" s="196" t="s">
        <v>12197</v>
      </c>
      <c r="Y1775" s="6" t="str">
        <f t="shared" si="539"/>
        <v>marpower/280000-hydraulic-sail/captive-winch/staysail-ps</v>
      </c>
      <c r="Z1775" s="103" t="str">
        <f>IF(COUNTIF(N1775,"spare"),"","$."&amp;_xlfn.REGEXREPLACE(IF(X1775="",J1775,_xlfn.REGEXREPLACE(IF(_xlfn.REGEXTEST(J1775,"(Gen_Alm|Enbl|Ind)"),_xlfn.REGEXREPLACE(J1775,"E?\d_\d\d_",""),J1775),"_?(Blade|Staysail)_Sht_Capt_Wnch_(PS|SB)_?","")),"\.","_"))</f>
        <v>$.Act_Position_Mill</v>
      </c>
      <c r="AA1775" s="12">
        <v>1</v>
      </c>
      <c r="AB1775" s="6" t="s">
        <v>196</v>
      </c>
      <c r="AC1775" s="12">
        <v>1236</v>
      </c>
      <c r="AJ1775" s="80"/>
      <c r="AK1775" s="113" t="s">
        <v>12777</v>
      </c>
      <c r="AM1775" s="114" t="str">
        <f t="shared" si="540"/>
        <v/>
      </c>
      <c r="AN1775" s="80"/>
      <c r="AO1775" s="80"/>
      <c r="AP1775" s="80"/>
      <c r="AQ1775" s="80"/>
      <c r="AR1775" s="127"/>
      <c r="AS1775" s="80"/>
      <c r="AT1775" s="7"/>
      <c r="AU1775" s="7"/>
      <c r="AV1775" s="165"/>
      <c r="AW1775" s="126" t="str">
        <f t="shared" si="541"/>
        <v/>
      </c>
      <c r="AX1775" s="137"/>
      <c r="AY1775" s="147"/>
      <c r="AZ1775" s="167"/>
      <c r="BA1775" s="167"/>
      <c r="BB1775" s="147" t="str">
        <f t="shared" si="542"/>
        <v/>
      </c>
      <c r="BC1775" s="168"/>
      <c r="BD1775" s="165"/>
      <c r="BE1775" s="165"/>
      <c r="BF1775" s="165"/>
      <c r="BG1775" s="165"/>
      <c r="BH1775" s="165"/>
      <c r="BI1775" s="165"/>
      <c r="BJ1775" s="165"/>
      <c r="BK1775" s="165"/>
      <c r="BL1775" s="165"/>
      <c r="BM1775" s="165"/>
      <c r="BN1775" s="165"/>
      <c r="BO1775" s="165"/>
      <c r="BP1775" s="165"/>
      <c r="BQ1775" s="165"/>
      <c r="BS1775" s="6"/>
      <c r="BT1775" s="11"/>
      <c r="BU1775" s="6"/>
      <c r="BV1775" s="6"/>
    </row>
    <row r="1776" spans="1:74" ht="15.75" x14ac:dyDescent="0.25">
      <c r="A1776" s="52" t="s">
        <v>11912</v>
      </c>
      <c r="B1776" s="56"/>
      <c r="C1776" s="7" t="s">
        <v>9455</v>
      </c>
      <c r="D1776" s="7" t="s">
        <v>11914</v>
      </c>
      <c r="E1776" s="7"/>
      <c r="F1776" s="64"/>
      <c r="G1776" s="6"/>
      <c r="H1776" s="6"/>
      <c r="I1776" s="10" t="s">
        <v>110</v>
      </c>
      <c r="J1776" s="11" t="s">
        <v>12905</v>
      </c>
      <c r="K1776" s="194" t="s">
        <v>510</v>
      </c>
      <c r="L1776" s="176"/>
      <c r="M1776" s="176">
        <v>1000</v>
      </c>
      <c r="N1776" s="80" t="s">
        <v>11916</v>
      </c>
      <c r="O1776" s="162"/>
      <c r="P1776" s="80" t="s">
        <v>12906</v>
      </c>
      <c r="Q1776" s="80"/>
      <c r="R1776" s="80"/>
      <c r="S1776" s="163"/>
      <c r="T1776" s="213"/>
      <c r="U1776" s="162"/>
      <c r="V1776" s="164"/>
      <c r="W1776" s="12" t="str">
        <f t="shared" si="538"/>
        <v>Mqtt1</v>
      </c>
      <c r="X1776" s="196" t="s">
        <v>12197</v>
      </c>
      <c r="Y1776" s="6" t="str">
        <f t="shared" si="539"/>
        <v>marpower/280000-hydraulic-sail/captive-winch/staysail-ps</v>
      </c>
      <c r="Z1776" s="103" t="str">
        <f>IF(COUNTIF(N1776,"spare"),"","$."&amp;_xlfn.REGEXREPLACE(IF(X1776="",J1776,_xlfn.REGEXREPLACE(IF(_xlfn.REGEXTEST(J1776,"(Gen_Alm|Enbl|Ind)"),_xlfn.REGEXREPLACE(J1776,"E?\d_\d\d_",""),J1776),"_?(Blade|Staysail)_Sht_Capt_Wnch_(PS|SB)_?","")),"\.","_"))</f>
        <v>$.Act_Position_Perm</v>
      </c>
      <c r="AA1776" s="12">
        <v>1</v>
      </c>
      <c r="AB1776" s="6" t="s">
        <v>196</v>
      </c>
      <c r="AC1776" s="12">
        <v>1237</v>
      </c>
      <c r="AJ1776" s="80"/>
      <c r="AK1776" s="113" t="s">
        <v>12836</v>
      </c>
      <c r="AM1776" s="114" t="str">
        <f t="shared" si="540"/>
        <v/>
      </c>
      <c r="AN1776" s="80"/>
      <c r="AO1776" s="80"/>
      <c r="AP1776" s="80"/>
      <c r="AQ1776" s="80"/>
      <c r="AR1776" s="127"/>
      <c r="AS1776" s="80"/>
      <c r="AT1776" s="7"/>
      <c r="AU1776" s="7"/>
      <c r="AV1776" s="165"/>
      <c r="AW1776" s="126" t="str">
        <f t="shared" si="541"/>
        <v/>
      </c>
      <c r="AX1776" s="137"/>
      <c r="AY1776" s="147"/>
      <c r="AZ1776" s="167"/>
      <c r="BA1776" s="167"/>
      <c r="BB1776" s="147" t="str">
        <f t="shared" si="542"/>
        <v/>
      </c>
      <c r="BC1776" s="168"/>
      <c r="BD1776" s="165"/>
      <c r="BE1776" s="165"/>
      <c r="BF1776" s="165"/>
      <c r="BG1776" s="165"/>
      <c r="BH1776" s="165"/>
      <c r="BI1776" s="165"/>
      <c r="BJ1776" s="165"/>
      <c r="BK1776" s="165"/>
      <c r="BL1776" s="165"/>
      <c r="BM1776" s="165"/>
      <c r="BN1776" s="165"/>
      <c r="BO1776" s="165"/>
      <c r="BP1776" s="165"/>
      <c r="BQ1776" s="165"/>
      <c r="BS1776" s="6"/>
      <c r="BT1776" s="11"/>
      <c r="BU1776" s="6"/>
      <c r="BV1776" s="6"/>
    </row>
    <row r="1777" spans="1:74" ht="15.75" x14ac:dyDescent="0.25">
      <c r="A1777" s="52" t="s">
        <v>11912</v>
      </c>
      <c r="B1777" s="56"/>
      <c r="C1777" s="7" t="s">
        <v>9455</v>
      </c>
      <c r="D1777" s="7" t="s">
        <v>11914</v>
      </c>
      <c r="E1777" s="7"/>
      <c r="F1777" s="64"/>
      <c r="G1777" s="6"/>
      <c r="H1777" s="6"/>
      <c r="I1777" s="10" t="s">
        <v>110</v>
      </c>
      <c r="J1777" s="11" t="s">
        <v>12907</v>
      </c>
      <c r="K1777" s="194" t="s">
        <v>510</v>
      </c>
      <c r="L1777" s="176"/>
      <c r="M1777" s="176">
        <v>1000</v>
      </c>
      <c r="N1777" s="80" t="s">
        <v>11916</v>
      </c>
      <c r="O1777" s="162"/>
      <c r="P1777" s="80" t="s">
        <v>12908</v>
      </c>
      <c r="Q1777" s="80"/>
      <c r="R1777" s="80"/>
      <c r="S1777" s="163"/>
      <c r="T1777" s="213"/>
      <c r="U1777" s="162"/>
      <c r="V1777" s="164"/>
      <c r="W1777" s="12" t="str">
        <f t="shared" si="538"/>
        <v>Mqtt1</v>
      </c>
      <c r="X1777" s="196" t="s">
        <v>12208</v>
      </c>
      <c r="Y1777" s="6" t="str">
        <f t="shared" si="539"/>
        <v>marpower/280000-hydraulic-sail/feeder/staysail-ps</v>
      </c>
      <c r="Z1777" s="103" t="str">
        <f>IF(COUNTIF(N1777,"spare"),"","$."&amp;_xlfn.REGEXREPLACE(IF(X1777="",J1777,_xlfn.REGEXREPLACE(J1777,".*_Sht_(ps_|sb_)?feeder_","")),"\.","_"))</f>
        <v>$.Alm_Code</v>
      </c>
      <c r="AA1777" s="12">
        <v>1</v>
      </c>
      <c r="AB1777" s="6" t="s">
        <v>196</v>
      </c>
      <c r="AC1777" s="12">
        <v>1243</v>
      </c>
      <c r="AJ1777" s="80"/>
      <c r="AK1777" s="113" t="s">
        <v>12873</v>
      </c>
      <c r="AM1777" s="114" t="str">
        <f t="shared" si="540"/>
        <v/>
      </c>
      <c r="AN1777" s="80"/>
      <c r="AO1777" s="80"/>
      <c r="AP1777" s="80"/>
      <c r="AQ1777" s="80"/>
      <c r="AR1777" s="127"/>
      <c r="AS1777" s="80"/>
      <c r="AT1777" s="7"/>
      <c r="AU1777" s="7"/>
      <c r="AV1777" s="165"/>
      <c r="AW1777" s="126" t="str">
        <f t="shared" si="541"/>
        <v/>
      </c>
      <c r="AX1777" s="137"/>
      <c r="AY1777" s="147"/>
      <c r="AZ1777" s="167"/>
      <c r="BA1777" s="167"/>
      <c r="BB1777" s="147" t="str">
        <f t="shared" si="542"/>
        <v/>
      </c>
      <c r="BC1777" s="168"/>
      <c r="BD1777" s="165"/>
      <c r="BE1777" s="165"/>
      <c r="BF1777" s="165"/>
      <c r="BG1777" s="165"/>
      <c r="BH1777" s="165"/>
      <c r="BI1777" s="165"/>
      <c r="BJ1777" s="165"/>
      <c r="BK1777" s="165"/>
      <c r="BL1777" s="165"/>
      <c r="BM1777" s="165"/>
      <c r="BN1777" s="165"/>
      <c r="BO1777" s="165"/>
      <c r="BP1777" s="165"/>
      <c r="BQ1777" s="165"/>
      <c r="BS1777" s="6"/>
      <c r="BT1777" s="11"/>
      <c r="BU1777" s="6"/>
      <c r="BV1777" s="6"/>
    </row>
    <row r="1778" spans="1:74" ht="15.75" x14ac:dyDescent="0.25">
      <c r="A1778" s="52" t="s">
        <v>11912</v>
      </c>
      <c r="B1778" s="56"/>
      <c r="C1778" s="7" t="s">
        <v>9455</v>
      </c>
      <c r="D1778" s="7" t="s">
        <v>11914</v>
      </c>
      <c r="E1778" s="7"/>
      <c r="F1778" s="64"/>
      <c r="G1778" s="6"/>
      <c r="H1778" s="6"/>
      <c r="I1778" s="10" t="s">
        <v>110</v>
      </c>
      <c r="J1778" s="11" t="s">
        <v>12909</v>
      </c>
      <c r="K1778" s="194" t="s">
        <v>510</v>
      </c>
      <c r="L1778" s="176"/>
      <c r="M1778" s="176">
        <v>1000</v>
      </c>
      <c r="N1778" s="80" t="s">
        <v>11916</v>
      </c>
      <c r="O1778" s="162"/>
      <c r="P1778" s="80" t="s">
        <v>12910</v>
      </c>
      <c r="Q1778" s="80"/>
      <c r="R1778" s="80"/>
      <c r="S1778" s="163"/>
      <c r="T1778" s="213"/>
      <c r="U1778" s="162"/>
      <c r="V1778" s="164"/>
      <c r="W1778" s="12" t="str">
        <f t="shared" si="538"/>
        <v>Mqtt1</v>
      </c>
      <c r="X1778" s="196" t="s">
        <v>12208</v>
      </c>
      <c r="Y1778" s="6" t="str">
        <f t="shared" si="539"/>
        <v>marpower/280000-hydraulic-sail/feeder/staysail-ps</v>
      </c>
      <c r="Z1778" s="103" t="str">
        <f>IF(COUNTIF(N1778,"spare"),"","$."&amp;_xlfn.REGEXREPLACE(IF(X1778="",J1778,_xlfn.REGEXREPLACE(J1778,".*_Sht_(ps_|sb_)?feeder_","")),"\.","_"))</f>
        <v>$.Act_Load</v>
      </c>
      <c r="AA1778" s="12">
        <v>1</v>
      </c>
      <c r="AB1778" s="6" t="s">
        <v>196</v>
      </c>
      <c r="AC1778" s="12">
        <v>1248</v>
      </c>
      <c r="AJ1778" s="80"/>
      <c r="AK1778" s="113" t="s">
        <v>12774</v>
      </c>
      <c r="AM1778" s="114" t="str">
        <f t="shared" si="540"/>
        <v/>
      </c>
      <c r="AN1778" s="80"/>
      <c r="AO1778" s="80"/>
      <c r="AP1778" s="80"/>
      <c r="AQ1778" s="80"/>
      <c r="AR1778" s="127"/>
      <c r="AS1778" s="80"/>
      <c r="AT1778" s="7"/>
      <c r="AU1778" s="7"/>
      <c r="AV1778" s="165"/>
      <c r="AW1778" s="126" t="str">
        <f t="shared" si="541"/>
        <v/>
      </c>
      <c r="AX1778" s="137"/>
      <c r="AY1778" s="147"/>
      <c r="AZ1778" s="167"/>
      <c r="BA1778" s="167"/>
      <c r="BB1778" s="147" t="str">
        <f t="shared" si="542"/>
        <v/>
      </c>
      <c r="BC1778" s="168"/>
      <c r="BD1778" s="165"/>
      <c r="BE1778" s="165"/>
      <c r="BF1778" s="165"/>
      <c r="BG1778" s="165"/>
      <c r="BH1778" s="165"/>
      <c r="BI1778" s="165"/>
      <c r="BJ1778" s="165"/>
      <c r="BK1778" s="165"/>
      <c r="BL1778" s="165"/>
      <c r="BM1778" s="165"/>
      <c r="BN1778" s="165"/>
      <c r="BO1778" s="165"/>
      <c r="BP1778" s="165"/>
      <c r="BQ1778" s="165"/>
      <c r="BS1778" s="6"/>
      <c r="BT1778" s="11"/>
      <c r="BU1778" s="6"/>
      <c r="BV1778" s="6"/>
    </row>
    <row r="1779" spans="1:74" ht="15.75" x14ac:dyDescent="0.25">
      <c r="A1779" s="52" t="s">
        <v>11912</v>
      </c>
      <c r="B1779" s="56"/>
      <c r="C1779" s="7" t="s">
        <v>9455</v>
      </c>
      <c r="D1779" s="7" t="s">
        <v>11914</v>
      </c>
      <c r="E1779" s="7"/>
      <c r="F1779" s="64"/>
      <c r="G1779" s="6"/>
      <c r="H1779" s="6"/>
      <c r="I1779" s="10" t="s">
        <v>110</v>
      </c>
      <c r="J1779" s="11" t="s">
        <v>12911</v>
      </c>
      <c r="K1779" s="194" t="s">
        <v>510</v>
      </c>
      <c r="L1779" s="176"/>
      <c r="M1779" s="176">
        <v>1000</v>
      </c>
      <c r="N1779" s="80" t="s">
        <v>11916</v>
      </c>
      <c r="O1779" s="162"/>
      <c r="P1779" s="80" t="s">
        <v>12912</v>
      </c>
      <c r="Q1779" s="80"/>
      <c r="R1779" s="80"/>
      <c r="S1779" s="163"/>
      <c r="T1779" s="213"/>
      <c r="U1779" s="162"/>
      <c r="V1779" s="164"/>
      <c r="W1779" s="12" t="str">
        <f t="shared" si="538"/>
        <v>Mqtt1</v>
      </c>
      <c r="X1779" s="196" t="s">
        <v>12211</v>
      </c>
      <c r="Y1779" s="6" t="str">
        <f t="shared" si="539"/>
        <v>marpower/280000-hydraulic-sail/captive-winch-lccan/main</v>
      </c>
      <c r="Z1779" s="103" t="str">
        <f>IF(COUNTIF(N1779,"spare"),"","$."&amp;_xlfn.REGEXREPLACE(IF(X1779="",J1779,_xlfn.REGEXREPLACE(IF(_xlfn.REGEXTEST(J1779,"(Gen_Alm|Enbl|Ind)"),_xlfn.REGEXREPLACE(J1779,"E?\d_\d\d_",""),J1779),"_?M(ain|iz)_Sht_Capt_Wnch_?","")),"\.","_"))</f>
        <v>$.Alm_Code</v>
      </c>
      <c r="AA1779" s="12">
        <v>1</v>
      </c>
      <c r="AB1779" s="6" t="s">
        <v>196</v>
      </c>
      <c r="AC1779" s="12">
        <v>1253</v>
      </c>
      <c r="AJ1779" s="80"/>
      <c r="AK1779" s="113" t="s">
        <v>12873</v>
      </c>
      <c r="AM1779" s="114" t="str">
        <f t="shared" si="540"/>
        <v/>
      </c>
      <c r="AN1779" s="80"/>
      <c r="AO1779" s="80"/>
      <c r="AP1779" s="80"/>
      <c r="AQ1779" s="80"/>
      <c r="AR1779" s="127"/>
      <c r="AS1779" s="80"/>
      <c r="AT1779" s="7"/>
      <c r="AU1779" s="7"/>
      <c r="AV1779" s="165"/>
      <c r="AW1779" s="126" t="str">
        <f t="shared" si="541"/>
        <v/>
      </c>
      <c r="AX1779" s="137"/>
      <c r="AY1779" s="147"/>
      <c r="AZ1779" s="167"/>
      <c r="BA1779" s="167"/>
      <c r="BB1779" s="147" t="str">
        <f t="shared" si="542"/>
        <v/>
      </c>
      <c r="BC1779" s="168"/>
      <c r="BD1779" s="165"/>
      <c r="BE1779" s="165"/>
      <c r="BF1779" s="165"/>
      <c r="BG1779" s="165"/>
      <c r="BH1779" s="165"/>
      <c r="BI1779" s="165"/>
      <c r="BJ1779" s="165"/>
      <c r="BK1779" s="165"/>
      <c r="BL1779" s="165"/>
      <c r="BM1779" s="165"/>
      <c r="BN1779" s="165"/>
      <c r="BO1779" s="165"/>
      <c r="BP1779" s="165"/>
      <c r="BQ1779" s="165"/>
      <c r="BS1779" s="6"/>
      <c r="BT1779" s="11"/>
      <c r="BU1779" s="6"/>
      <c r="BV1779" s="6"/>
    </row>
    <row r="1780" spans="1:74" ht="15.75" x14ac:dyDescent="0.25">
      <c r="A1780" s="52" t="s">
        <v>11912</v>
      </c>
      <c r="B1780" s="56"/>
      <c r="C1780" s="7" t="s">
        <v>9455</v>
      </c>
      <c r="D1780" s="7" t="s">
        <v>11914</v>
      </c>
      <c r="E1780" s="7"/>
      <c r="F1780" s="64"/>
      <c r="G1780" s="6"/>
      <c r="H1780" s="6"/>
      <c r="I1780" s="10" t="s">
        <v>110</v>
      </c>
      <c r="J1780" s="11" t="s">
        <v>12913</v>
      </c>
      <c r="K1780" s="194" t="s">
        <v>510</v>
      </c>
      <c r="L1780" s="176"/>
      <c r="M1780" s="176">
        <v>1000</v>
      </c>
      <c r="N1780" s="80" t="s">
        <v>11916</v>
      </c>
      <c r="O1780" s="162"/>
      <c r="P1780" s="80" t="s">
        <v>12914</v>
      </c>
      <c r="Q1780" s="80"/>
      <c r="R1780" s="80"/>
      <c r="S1780" s="163"/>
      <c r="T1780" s="213"/>
      <c r="U1780" s="162"/>
      <c r="V1780" s="164"/>
      <c r="W1780" s="12" t="str">
        <f t="shared" si="538"/>
        <v>Mqtt1</v>
      </c>
      <c r="X1780" s="196" t="s">
        <v>12211</v>
      </c>
      <c r="Y1780" s="6" t="str">
        <f t="shared" si="539"/>
        <v>marpower/280000-hydraulic-sail/captive-winch-lccan/main</v>
      </c>
      <c r="Z1780" s="103" t="str">
        <f>IF(COUNTIF(N1780,"spare"),"","$."&amp;_xlfn.REGEXREPLACE(IF(X1780="",J1780,_xlfn.REGEXREPLACE(IF(_xlfn.REGEXTEST(J1780,"(Gen_Alm|Enbl|Ind)"),_xlfn.REGEXREPLACE(J1780,"E?\d_\d\d_",""),J1780),"_?M(ain|iz)_Sht_Capt_Wnch_?","")),"\.","_"))</f>
        <v>$.Act_Position_Mill</v>
      </c>
      <c r="AA1780" s="12">
        <v>1</v>
      </c>
      <c r="AB1780" s="6" t="s">
        <v>196</v>
      </c>
      <c r="AC1780" s="12">
        <v>1256</v>
      </c>
      <c r="AJ1780" s="80"/>
      <c r="AK1780" s="113" t="s">
        <v>12777</v>
      </c>
      <c r="AM1780" s="114" t="str">
        <f t="shared" si="540"/>
        <v/>
      </c>
      <c r="AN1780" s="80"/>
      <c r="AO1780" s="80"/>
      <c r="AP1780" s="80"/>
      <c r="AQ1780" s="80"/>
      <c r="AR1780" s="127"/>
      <c r="AS1780" s="80"/>
      <c r="AT1780" s="7"/>
      <c r="AU1780" s="7"/>
      <c r="AV1780" s="165"/>
      <c r="AW1780" s="126" t="str">
        <f t="shared" si="541"/>
        <v/>
      </c>
      <c r="AX1780" s="137"/>
      <c r="AY1780" s="147"/>
      <c r="AZ1780" s="167"/>
      <c r="BA1780" s="167"/>
      <c r="BB1780" s="147" t="str">
        <f t="shared" si="542"/>
        <v/>
      </c>
      <c r="BC1780" s="168"/>
      <c r="BD1780" s="165"/>
      <c r="BE1780" s="165"/>
      <c r="BF1780" s="165"/>
      <c r="BG1780" s="165"/>
      <c r="BH1780" s="165"/>
      <c r="BI1780" s="165"/>
      <c r="BJ1780" s="165"/>
      <c r="BK1780" s="165"/>
      <c r="BL1780" s="165"/>
      <c r="BM1780" s="165"/>
      <c r="BN1780" s="165"/>
      <c r="BO1780" s="165"/>
      <c r="BP1780" s="165"/>
      <c r="BQ1780" s="165"/>
      <c r="BS1780" s="6"/>
      <c r="BT1780" s="11"/>
      <c r="BU1780" s="6"/>
      <c r="BV1780" s="6"/>
    </row>
    <row r="1781" spans="1:74" ht="15.75" x14ac:dyDescent="0.25">
      <c r="A1781" s="52" t="s">
        <v>11912</v>
      </c>
      <c r="B1781" s="56"/>
      <c r="C1781" s="7" t="s">
        <v>9455</v>
      </c>
      <c r="D1781" s="7" t="s">
        <v>11914</v>
      </c>
      <c r="E1781" s="7"/>
      <c r="F1781" s="64"/>
      <c r="G1781" s="6"/>
      <c r="H1781" s="6"/>
      <c r="I1781" s="10" t="s">
        <v>110</v>
      </c>
      <c r="J1781" s="11" t="s">
        <v>12915</v>
      </c>
      <c r="K1781" s="194" t="s">
        <v>510</v>
      </c>
      <c r="L1781" s="176"/>
      <c r="M1781" s="176">
        <v>1000</v>
      </c>
      <c r="N1781" s="80" t="s">
        <v>11916</v>
      </c>
      <c r="O1781" s="162"/>
      <c r="P1781" s="80" t="s">
        <v>12916</v>
      </c>
      <c r="Q1781" s="80"/>
      <c r="R1781" s="80"/>
      <c r="S1781" s="163"/>
      <c r="T1781" s="213"/>
      <c r="U1781" s="162"/>
      <c r="V1781" s="164"/>
      <c r="W1781" s="12" t="str">
        <f t="shared" si="538"/>
        <v>Mqtt1</v>
      </c>
      <c r="X1781" s="196" t="s">
        <v>12211</v>
      </c>
      <c r="Y1781" s="6" t="str">
        <f t="shared" si="539"/>
        <v>marpower/280000-hydraulic-sail/captive-winch-lccan/main</v>
      </c>
      <c r="Z1781" s="103" t="str">
        <f>IF(COUNTIF(N1781,"spare"),"","$."&amp;_xlfn.REGEXREPLACE(IF(X1781="",J1781,_xlfn.REGEXREPLACE(IF(_xlfn.REGEXTEST(J1781,"(Gen_Alm|Enbl|Ind)"),_xlfn.REGEXREPLACE(J1781,"E?\d_\d\d_",""),J1781),"_?M(ain|iz)_Sht_Capt_Wnch_?","")),"\.","_"))</f>
        <v>$.Act_Position_Perm</v>
      </c>
      <c r="AA1781" s="12">
        <v>1</v>
      </c>
      <c r="AB1781" s="6" t="s">
        <v>196</v>
      </c>
      <c r="AC1781" s="12">
        <v>1257</v>
      </c>
      <c r="AJ1781" s="80"/>
      <c r="AK1781" s="113" t="s">
        <v>12836</v>
      </c>
      <c r="AM1781" s="114" t="str">
        <f t="shared" si="540"/>
        <v/>
      </c>
      <c r="AN1781" s="80"/>
      <c r="AO1781" s="80"/>
      <c r="AP1781" s="80"/>
      <c r="AQ1781" s="80"/>
      <c r="AR1781" s="127"/>
      <c r="AS1781" s="80"/>
      <c r="AT1781" s="7"/>
      <c r="AU1781" s="7"/>
      <c r="AV1781" s="165"/>
      <c r="AW1781" s="126" t="str">
        <f t="shared" si="541"/>
        <v/>
      </c>
      <c r="AX1781" s="137"/>
      <c r="AY1781" s="147"/>
      <c r="AZ1781" s="167"/>
      <c r="BA1781" s="167"/>
      <c r="BB1781" s="147" t="str">
        <f t="shared" si="542"/>
        <v/>
      </c>
      <c r="BC1781" s="168"/>
      <c r="BD1781" s="165"/>
      <c r="BE1781" s="165"/>
      <c r="BF1781" s="165"/>
      <c r="BG1781" s="165"/>
      <c r="BH1781" s="165"/>
      <c r="BI1781" s="165"/>
      <c r="BJ1781" s="165"/>
      <c r="BK1781" s="165"/>
      <c r="BL1781" s="165"/>
      <c r="BM1781" s="165"/>
      <c r="BN1781" s="165"/>
      <c r="BO1781" s="165"/>
      <c r="BP1781" s="165"/>
      <c r="BQ1781" s="165"/>
      <c r="BS1781" s="6"/>
      <c r="BT1781" s="11"/>
      <c r="BU1781" s="6"/>
      <c r="BV1781" s="6"/>
    </row>
    <row r="1782" spans="1:74" ht="15.75" x14ac:dyDescent="0.25">
      <c r="A1782" s="52" t="s">
        <v>11912</v>
      </c>
      <c r="B1782" s="56"/>
      <c r="C1782" s="7" t="s">
        <v>9455</v>
      </c>
      <c r="D1782" s="7" t="s">
        <v>11914</v>
      </c>
      <c r="E1782" s="7"/>
      <c r="F1782" s="64"/>
      <c r="G1782" s="6"/>
      <c r="H1782" s="6"/>
      <c r="I1782" s="10" t="s">
        <v>110</v>
      </c>
      <c r="J1782" s="11" t="s">
        <v>12917</v>
      </c>
      <c r="K1782" s="194" t="s">
        <v>510</v>
      </c>
      <c r="L1782" s="176"/>
      <c r="M1782" s="176">
        <v>1000</v>
      </c>
      <c r="N1782" s="80" t="s">
        <v>11916</v>
      </c>
      <c r="O1782" s="162"/>
      <c r="P1782" s="80" t="s">
        <v>12918</v>
      </c>
      <c r="Q1782" s="80"/>
      <c r="R1782" s="80"/>
      <c r="S1782" s="163"/>
      <c r="T1782" s="213"/>
      <c r="U1782" s="162"/>
      <c r="V1782" s="164"/>
      <c r="W1782" s="12" t="str">
        <f t="shared" si="538"/>
        <v>Mqtt1</v>
      </c>
      <c r="X1782" s="196" t="s">
        <v>12211</v>
      </c>
      <c r="Y1782" s="6" t="str">
        <f t="shared" si="539"/>
        <v>marpower/280000-hydraulic-sail/captive-winch-lccan/main</v>
      </c>
      <c r="Z1782" s="103" t="str">
        <f>IF(COUNTIF(N1782,"spare"),"","$."&amp;_xlfn.REGEXREPLACE(IF(X1782="",J1782,_xlfn.REGEXREPLACE(IF(_xlfn.REGEXTEST(J1782,"(Gen_Alm|Enbl|Ind)"),_xlfn.REGEXREPLACE(J1782,"E?\d_\d\d_",""),J1782),"_?M(ain|iz)_Sht_Capt_Wnch_?","")),"\.","_"))</f>
        <v>$.Act_Load</v>
      </c>
      <c r="AA1782" s="12">
        <v>1</v>
      </c>
      <c r="AB1782" s="6" t="s">
        <v>196</v>
      </c>
      <c r="AC1782" s="12">
        <v>1258</v>
      </c>
      <c r="AJ1782" s="80"/>
      <c r="AK1782" s="113" t="s">
        <v>12774</v>
      </c>
      <c r="AM1782" s="114" t="str">
        <f t="shared" si="540"/>
        <v/>
      </c>
      <c r="AN1782" s="80"/>
      <c r="AO1782" s="80"/>
      <c r="AP1782" s="80"/>
      <c r="AQ1782" s="80"/>
      <c r="AR1782" s="127"/>
      <c r="AS1782" s="80"/>
      <c r="AT1782" s="7"/>
      <c r="AU1782" s="7"/>
      <c r="AV1782" s="165"/>
      <c r="AW1782" s="126" t="str">
        <f t="shared" si="541"/>
        <v/>
      </c>
      <c r="AX1782" s="137"/>
      <c r="AY1782" s="147"/>
      <c r="AZ1782" s="167"/>
      <c r="BA1782" s="167"/>
      <c r="BB1782" s="147" t="str">
        <f t="shared" si="542"/>
        <v/>
      </c>
      <c r="BC1782" s="168"/>
      <c r="BD1782" s="165"/>
      <c r="BE1782" s="165"/>
      <c r="BF1782" s="165"/>
      <c r="BG1782" s="165"/>
      <c r="BH1782" s="165"/>
      <c r="BI1782" s="165"/>
      <c r="BJ1782" s="165"/>
      <c r="BK1782" s="165"/>
      <c r="BL1782" s="165"/>
      <c r="BM1782" s="165"/>
      <c r="BN1782" s="165"/>
      <c r="BO1782" s="165"/>
      <c r="BP1782" s="165"/>
      <c r="BQ1782" s="165"/>
      <c r="BS1782" s="6"/>
      <c r="BT1782" s="11"/>
      <c r="BU1782" s="6"/>
      <c r="BV1782" s="6"/>
    </row>
    <row r="1783" spans="1:74" ht="15.75" x14ac:dyDescent="0.25">
      <c r="A1783" s="52" t="s">
        <v>11912</v>
      </c>
      <c r="B1783" s="56"/>
      <c r="C1783" s="7" t="s">
        <v>9455</v>
      </c>
      <c r="D1783" s="7" t="s">
        <v>11914</v>
      </c>
      <c r="E1783" s="7"/>
      <c r="F1783" s="64"/>
      <c r="G1783" s="6"/>
      <c r="H1783" s="6"/>
      <c r="I1783" s="10" t="s">
        <v>110</v>
      </c>
      <c r="J1783" s="11" t="s">
        <v>12919</v>
      </c>
      <c r="K1783" s="194" t="s">
        <v>510</v>
      </c>
      <c r="L1783" s="176"/>
      <c r="M1783" s="176">
        <v>1000</v>
      </c>
      <c r="N1783" s="80" t="s">
        <v>11916</v>
      </c>
      <c r="O1783" s="162"/>
      <c r="P1783" s="80" t="s">
        <v>12920</v>
      </c>
      <c r="Q1783" s="80"/>
      <c r="R1783" s="80"/>
      <c r="S1783" s="163"/>
      <c r="T1783" s="213"/>
      <c r="U1783" s="162"/>
      <c r="V1783" s="164"/>
      <c r="W1783" s="12" t="str">
        <f t="shared" si="538"/>
        <v>Mqtt1</v>
      </c>
      <c r="X1783" s="196" t="s">
        <v>12921</v>
      </c>
      <c r="Y1783" s="6" t="str">
        <f t="shared" si="539"/>
        <v>marpower/280000-hydraulic-sail/ct2-tensioner</v>
      </c>
      <c r="Z1783" s="103" t="str">
        <f>IF(COUNTIF(N1783,"spare"),"","$."&amp;_xlfn.REGEXREPLACE(IF(X1783="",J1783,_xlfn.REGEXREPLACE(IF(_xlfn.REGEXTEST(J1783,"(Gen_Alm|Enbl|Ind)"),_xlfn.REGEXREPLACE(J1783,"E?\d_\d\d_",""),J1783),"Sht_feeder_?","")),"\.","_"))</f>
        <v>$.Main_Alm_Code</v>
      </c>
      <c r="AA1783" s="12">
        <v>1</v>
      </c>
      <c r="AB1783" s="6" t="s">
        <v>196</v>
      </c>
      <c r="AC1783" s="12">
        <v>1263</v>
      </c>
      <c r="AJ1783" s="80"/>
      <c r="AK1783" s="113" t="s">
        <v>12873</v>
      </c>
      <c r="AM1783" s="114" t="str">
        <f t="shared" si="540"/>
        <v/>
      </c>
      <c r="AN1783" s="80"/>
      <c r="AO1783" s="80"/>
      <c r="AP1783" s="80"/>
      <c r="AQ1783" s="80"/>
      <c r="AR1783" s="127"/>
      <c r="AS1783" s="80"/>
      <c r="AT1783" s="7"/>
      <c r="AU1783" s="7"/>
      <c r="AV1783" s="165"/>
      <c r="AW1783" s="126" t="str">
        <f t="shared" si="541"/>
        <v/>
      </c>
      <c r="AX1783" s="137"/>
      <c r="AY1783" s="147"/>
      <c r="AZ1783" s="167"/>
      <c r="BA1783" s="167"/>
      <c r="BB1783" s="147" t="str">
        <f t="shared" si="542"/>
        <v/>
      </c>
      <c r="BC1783" s="168"/>
      <c r="BD1783" s="165"/>
      <c r="BE1783" s="165"/>
      <c r="BF1783" s="165"/>
      <c r="BG1783" s="165"/>
      <c r="BH1783" s="165"/>
      <c r="BI1783" s="165"/>
      <c r="BJ1783" s="165"/>
      <c r="BK1783" s="165"/>
      <c r="BL1783" s="165"/>
      <c r="BM1783" s="165"/>
      <c r="BN1783" s="165"/>
      <c r="BO1783" s="165"/>
      <c r="BP1783" s="165"/>
      <c r="BQ1783" s="165"/>
      <c r="BS1783" s="6"/>
      <c r="BT1783" s="11"/>
      <c r="BU1783" s="6"/>
      <c r="BV1783" s="6"/>
    </row>
    <row r="1784" spans="1:74" ht="15.75" x14ac:dyDescent="0.25">
      <c r="A1784" s="52" t="s">
        <v>11912</v>
      </c>
      <c r="B1784" s="56"/>
      <c r="C1784" s="7" t="s">
        <v>9455</v>
      </c>
      <c r="D1784" s="7" t="s">
        <v>11914</v>
      </c>
      <c r="E1784" s="7"/>
      <c r="F1784" s="64"/>
      <c r="G1784" s="6"/>
      <c r="H1784" s="6"/>
      <c r="I1784" s="10" t="s">
        <v>110</v>
      </c>
      <c r="J1784" s="11" t="s">
        <v>12922</v>
      </c>
      <c r="K1784" s="194" t="s">
        <v>510</v>
      </c>
      <c r="L1784" s="176"/>
      <c r="M1784" s="176">
        <v>1000</v>
      </c>
      <c r="N1784" s="80" t="s">
        <v>11916</v>
      </c>
      <c r="O1784" s="162"/>
      <c r="P1784" s="80" t="s">
        <v>12923</v>
      </c>
      <c r="Q1784" s="80"/>
      <c r="R1784" s="80"/>
      <c r="S1784" s="163"/>
      <c r="T1784" s="213"/>
      <c r="U1784" s="162"/>
      <c r="V1784" s="164"/>
      <c r="W1784" s="12" t="str">
        <f t="shared" si="538"/>
        <v>Mqtt1</v>
      </c>
      <c r="X1784" s="196" t="s">
        <v>12224</v>
      </c>
      <c r="Y1784" s="6" t="str">
        <f t="shared" si="539"/>
        <v>marpower/280000-hydraulic-sail/captive-winch-halyard</v>
      </c>
      <c r="Z1784" s="103" t="str">
        <f>IF(COUNTIF(N1784,"spare"),"","$."&amp;_xlfn.REGEXREPLACE(IF(X1784="",J1784,IF(_xlfn.REGEXTEST(J1784,"(Gen_Alm|Enbl|Ind)"),_xlfn.REGEXREPLACE(J1784,"E?\d_\d\d_",""),J1784)),"\.","_"))</f>
        <v>$.Main_halyard_Capt_Wnch_Alm_Code</v>
      </c>
      <c r="AA1784" s="12">
        <v>1</v>
      </c>
      <c r="AB1784" s="6" t="s">
        <v>196</v>
      </c>
      <c r="AC1784" s="12">
        <v>1273</v>
      </c>
      <c r="AJ1784" s="80"/>
      <c r="AK1784" s="113" t="s">
        <v>12873</v>
      </c>
      <c r="AM1784" s="114" t="str">
        <f t="shared" si="540"/>
        <v/>
      </c>
      <c r="AN1784" s="80"/>
      <c r="AO1784" s="80"/>
      <c r="AP1784" s="80"/>
      <c r="AQ1784" s="80"/>
      <c r="AR1784" s="127"/>
      <c r="AS1784" s="80"/>
      <c r="AT1784" s="7"/>
      <c r="AU1784" s="7"/>
      <c r="AV1784" s="165"/>
      <c r="AW1784" s="126" t="str">
        <f t="shared" si="541"/>
        <v/>
      </c>
      <c r="AX1784" s="137"/>
      <c r="AY1784" s="147"/>
      <c r="AZ1784" s="167"/>
      <c r="BA1784" s="167"/>
      <c r="BB1784" s="147" t="str">
        <f t="shared" si="542"/>
        <v/>
      </c>
      <c r="BC1784" s="168"/>
      <c r="BD1784" s="165"/>
      <c r="BE1784" s="165"/>
      <c r="BF1784" s="165"/>
      <c r="BG1784" s="165"/>
      <c r="BH1784" s="165"/>
      <c r="BI1784" s="165"/>
      <c r="BJ1784" s="165"/>
      <c r="BK1784" s="165"/>
      <c r="BL1784" s="165"/>
      <c r="BM1784" s="165"/>
      <c r="BN1784" s="165"/>
      <c r="BO1784" s="165"/>
      <c r="BP1784" s="165"/>
      <c r="BQ1784" s="165"/>
      <c r="BS1784" s="6"/>
      <c r="BT1784" s="11"/>
      <c r="BU1784" s="6"/>
      <c r="BV1784" s="6"/>
    </row>
    <row r="1785" spans="1:74" ht="15.75" x14ac:dyDescent="0.25">
      <c r="A1785" s="52" t="s">
        <v>11912</v>
      </c>
      <c r="B1785" s="56"/>
      <c r="C1785" s="7" t="s">
        <v>9455</v>
      </c>
      <c r="D1785" s="7" t="s">
        <v>11914</v>
      </c>
      <c r="E1785" s="7"/>
      <c r="F1785" s="64"/>
      <c r="G1785" s="6"/>
      <c r="H1785" s="6"/>
      <c r="I1785" s="10" t="s">
        <v>110</v>
      </c>
      <c r="J1785" s="11" t="s">
        <v>12924</v>
      </c>
      <c r="K1785" s="194" t="s">
        <v>510</v>
      </c>
      <c r="L1785" s="176"/>
      <c r="M1785" s="176">
        <v>1000</v>
      </c>
      <c r="N1785" s="80" t="s">
        <v>11916</v>
      </c>
      <c r="O1785" s="162"/>
      <c r="P1785" s="80" t="s">
        <v>12925</v>
      </c>
      <c r="Q1785" s="80"/>
      <c r="R1785" s="80"/>
      <c r="S1785" s="163"/>
      <c r="T1785" s="213"/>
      <c r="U1785" s="162"/>
      <c r="V1785" s="164"/>
      <c r="W1785" s="12" t="str">
        <f t="shared" si="538"/>
        <v>Mqtt1</v>
      </c>
      <c r="X1785" s="196" t="s">
        <v>12224</v>
      </c>
      <c r="Y1785" s="6" t="str">
        <f t="shared" si="539"/>
        <v>marpower/280000-hydraulic-sail/captive-winch-halyard</v>
      </c>
      <c r="Z1785" s="103" t="str">
        <f>IF(COUNTIF(N1785,"spare"),"","$."&amp;_xlfn.REGEXREPLACE(IF(X1785="",J1785,IF(_xlfn.REGEXTEST(J1785,"(Gen_Alm|Enbl|Ind)"),_xlfn.REGEXREPLACE(J1785,"E?\d_\d\d_",""),J1785)),"\.","_"))</f>
        <v>$.Main_halyard_Capt_Wnch_Act_Position_Mill</v>
      </c>
      <c r="AA1785" s="12">
        <v>1</v>
      </c>
      <c r="AB1785" s="6" t="s">
        <v>196</v>
      </c>
      <c r="AC1785" s="12">
        <v>1276</v>
      </c>
      <c r="AJ1785" s="80"/>
      <c r="AK1785" s="113" t="s">
        <v>12777</v>
      </c>
      <c r="AM1785" s="114" t="str">
        <f t="shared" si="540"/>
        <v/>
      </c>
      <c r="AN1785" s="80"/>
      <c r="AO1785" s="80"/>
      <c r="AP1785" s="80"/>
      <c r="AQ1785" s="80"/>
      <c r="AR1785" s="127"/>
      <c r="AS1785" s="80"/>
      <c r="AT1785" s="7"/>
      <c r="AU1785" s="7"/>
      <c r="AV1785" s="165"/>
      <c r="AW1785" s="126" t="str">
        <f t="shared" si="541"/>
        <v/>
      </c>
      <c r="AX1785" s="137"/>
      <c r="AY1785" s="147"/>
      <c r="AZ1785" s="167"/>
      <c r="BA1785" s="167"/>
      <c r="BB1785" s="147" t="str">
        <f t="shared" si="542"/>
        <v/>
      </c>
      <c r="BC1785" s="168"/>
      <c r="BD1785" s="165"/>
      <c r="BE1785" s="165"/>
      <c r="BF1785" s="165"/>
      <c r="BG1785" s="165"/>
      <c r="BH1785" s="165"/>
      <c r="BI1785" s="165"/>
      <c r="BJ1785" s="165"/>
      <c r="BK1785" s="165"/>
      <c r="BL1785" s="165"/>
      <c r="BM1785" s="165"/>
      <c r="BN1785" s="165"/>
      <c r="BO1785" s="165"/>
      <c r="BP1785" s="165"/>
      <c r="BQ1785" s="165"/>
      <c r="BS1785" s="6"/>
      <c r="BT1785" s="11"/>
      <c r="BU1785" s="6"/>
      <c r="BV1785" s="6"/>
    </row>
    <row r="1786" spans="1:74" ht="15.75" x14ac:dyDescent="0.25">
      <c r="A1786" s="52" t="s">
        <v>11912</v>
      </c>
      <c r="B1786" s="56"/>
      <c r="C1786" s="7" t="s">
        <v>9455</v>
      </c>
      <c r="D1786" s="7" t="s">
        <v>11914</v>
      </c>
      <c r="E1786" s="7"/>
      <c r="F1786" s="64"/>
      <c r="G1786" s="6"/>
      <c r="H1786" s="6"/>
      <c r="I1786" s="10" t="s">
        <v>110</v>
      </c>
      <c r="J1786" s="11" t="s">
        <v>12926</v>
      </c>
      <c r="K1786" s="194" t="s">
        <v>510</v>
      </c>
      <c r="L1786" s="176"/>
      <c r="M1786" s="176">
        <v>1000</v>
      </c>
      <c r="N1786" s="80" t="s">
        <v>11916</v>
      </c>
      <c r="O1786" s="162"/>
      <c r="P1786" s="80" t="s">
        <v>12927</v>
      </c>
      <c r="Q1786" s="80"/>
      <c r="R1786" s="80"/>
      <c r="S1786" s="163"/>
      <c r="T1786" s="213"/>
      <c r="U1786" s="162"/>
      <c r="V1786" s="164"/>
      <c r="W1786" s="12" t="str">
        <f t="shared" si="538"/>
        <v>Mqtt1</v>
      </c>
      <c r="X1786" s="196" t="s">
        <v>12224</v>
      </c>
      <c r="Y1786" s="6" t="str">
        <f t="shared" si="539"/>
        <v>marpower/280000-hydraulic-sail/captive-winch-halyard</v>
      </c>
      <c r="Z1786" s="103" t="str">
        <f>IF(COUNTIF(N1786,"spare"),"","$."&amp;_xlfn.REGEXREPLACE(IF(X1786="",J1786,IF(_xlfn.REGEXTEST(J1786,"(Gen_Alm|Enbl|Ind)"),_xlfn.REGEXREPLACE(J1786,"E?\d_\d\d_",""),J1786)),"\.","_"))</f>
        <v>$.Main_halyard_Capt_Wnch_Act_Position_Perm</v>
      </c>
      <c r="AA1786" s="12">
        <v>1</v>
      </c>
      <c r="AB1786" s="6" t="s">
        <v>196</v>
      </c>
      <c r="AC1786" s="12">
        <v>1277</v>
      </c>
      <c r="AJ1786" s="80"/>
      <c r="AK1786" s="113" t="s">
        <v>12836</v>
      </c>
      <c r="AM1786" s="114" t="str">
        <f t="shared" si="540"/>
        <v/>
      </c>
      <c r="AN1786" s="80"/>
      <c r="AO1786" s="80"/>
      <c r="AP1786" s="80"/>
      <c r="AQ1786" s="80"/>
      <c r="AR1786" s="127"/>
      <c r="AS1786" s="80"/>
      <c r="AT1786" s="7"/>
      <c r="AU1786" s="7"/>
      <c r="AV1786" s="165"/>
      <c r="AW1786" s="126" t="str">
        <f t="shared" si="541"/>
        <v/>
      </c>
      <c r="AX1786" s="137"/>
      <c r="AY1786" s="147"/>
      <c r="AZ1786" s="167"/>
      <c r="BA1786" s="167"/>
      <c r="BB1786" s="147" t="str">
        <f t="shared" si="542"/>
        <v/>
      </c>
      <c r="BC1786" s="168"/>
      <c r="BD1786" s="165"/>
      <c r="BE1786" s="165"/>
      <c r="BF1786" s="165"/>
      <c r="BG1786" s="165"/>
      <c r="BH1786" s="165"/>
      <c r="BI1786" s="165"/>
      <c r="BJ1786" s="165"/>
      <c r="BK1786" s="165"/>
      <c r="BL1786" s="165"/>
      <c r="BM1786" s="165"/>
      <c r="BN1786" s="165"/>
      <c r="BO1786" s="165"/>
      <c r="BP1786" s="165"/>
      <c r="BQ1786" s="165"/>
      <c r="BS1786" s="6"/>
      <c r="BT1786" s="11"/>
      <c r="BU1786" s="6"/>
      <c r="BV1786" s="6"/>
    </row>
    <row r="1787" spans="1:74" ht="15.75" x14ac:dyDescent="0.25">
      <c r="A1787" s="52" t="s">
        <v>11912</v>
      </c>
      <c r="B1787" s="56"/>
      <c r="C1787" s="7" t="s">
        <v>9455</v>
      </c>
      <c r="D1787" s="7" t="s">
        <v>11914</v>
      </c>
      <c r="E1787" s="7"/>
      <c r="F1787" s="64"/>
      <c r="G1787" s="6"/>
      <c r="H1787" s="6"/>
      <c r="I1787" s="10" t="s">
        <v>110</v>
      </c>
      <c r="J1787" s="11" t="s">
        <v>12928</v>
      </c>
      <c r="K1787" s="194" t="s">
        <v>510</v>
      </c>
      <c r="L1787" s="176"/>
      <c r="M1787" s="176">
        <v>1000</v>
      </c>
      <c r="N1787" s="80" t="s">
        <v>11916</v>
      </c>
      <c r="O1787" s="162"/>
      <c r="P1787" s="80" t="s">
        <v>12929</v>
      </c>
      <c r="Q1787" s="80"/>
      <c r="R1787" s="80"/>
      <c r="S1787" s="163"/>
      <c r="T1787" s="213"/>
      <c r="U1787" s="162"/>
      <c r="V1787" s="164"/>
      <c r="W1787" s="12" t="str">
        <f t="shared" si="538"/>
        <v>Mqtt1</v>
      </c>
      <c r="X1787" s="196" t="s">
        <v>12224</v>
      </c>
      <c r="Y1787" s="6" t="str">
        <f t="shared" si="539"/>
        <v>marpower/280000-hydraulic-sail/captive-winch-halyard</v>
      </c>
      <c r="Z1787" s="103" t="str">
        <f>IF(COUNTIF(N1787,"spare"),"","$."&amp;_xlfn.REGEXREPLACE(IF(X1787="",J1787,IF(_xlfn.REGEXTEST(J1787,"(Gen_Alm|Enbl|Ind)"),_xlfn.REGEXREPLACE(J1787,"E?\d_\d\d_",""),J1787)),"\.","_"))</f>
        <v>$.Main_halyard_Capt_Wnch_Act_Load</v>
      </c>
      <c r="AA1787" s="12">
        <v>1</v>
      </c>
      <c r="AB1787" s="6" t="s">
        <v>196</v>
      </c>
      <c r="AC1787" s="12">
        <v>1278</v>
      </c>
      <c r="AJ1787" s="80"/>
      <c r="AK1787" s="113" t="s">
        <v>12774</v>
      </c>
      <c r="AM1787" s="114" t="str">
        <f t="shared" si="540"/>
        <v/>
      </c>
      <c r="AN1787" s="80"/>
      <c r="AO1787" s="80"/>
      <c r="AP1787" s="80"/>
      <c r="AQ1787" s="80"/>
      <c r="AR1787" s="127"/>
      <c r="AS1787" s="80"/>
      <c r="AT1787" s="7"/>
      <c r="AU1787" s="7"/>
      <c r="AV1787" s="165"/>
      <c r="AW1787" s="126" t="str">
        <f t="shared" si="541"/>
        <v/>
      </c>
      <c r="AX1787" s="137"/>
      <c r="AY1787" s="147"/>
      <c r="AZ1787" s="167"/>
      <c r="BA1787" s="167"/>
      <c r="BB1787" s="147" t="str">
        <f t="shared" si="542"/>
        <v/>
      </c>
      <c r="BC1787" s="168"/>
      <c r="BD1787" s="165"/>
      <c r="BE1787" s="165"/>
      <c r="BF1787" s="165"/>
      <c r="BG1787" s="165"/>
      <c r="BH1787" s="165"/>
      <c r="BI1787" s="165"/>
      <c r="BJ1787" s="165"/>
      <c r="BK1787" s="165"/>
      <c r="BL1787" s="165"/>
      <c r="BM1787" s="165"/>
      <c r="BN1787" s="165"/>
      <c r="BO1787" s="165"/>
      <c r="BP1787" s="165"/>
      <c r="BQ1787" s="165"/>
      <c r="BS1787" s="6"/>
      <c r="BT1787" s="11"/>
      <c r="BU1787" s="6"/>
      <c r="BV1787" s="6"/>
    </row>
    <row r="1788" spans="1:74" ht="15.75" x14ac:dyDescent="0.25">
      <c r="A1788" s="52" t="s">
        <v>11912</v>
      </c>
      <c r="B1788" s="56"/>
      <c r="C1788" s="7" t="s">
        <v>9455</v>
      </c>
      <c r="D1788" s="7" t="s">
        <v>11914</v>
      </c>
      <c r="E1788" s="7"/>
      <c r="F1788" s="64"/>
      <c r="G1788" s="6"/>
      <c r="H1788" s="6"/>
      <c r="I1788" s="10" t="s">
        <v>110</v>
      </c>
      <c r="J1788" s="11" t="s">
        <v>12930</v>
      </c>
      <c r="K1788" s="194" t="s">
        <v>510</v>
      </c>
      <c r="L1788" s="176"/>
      <c r="M1788" s="176">
        <v>1000</v>
      </c>
      <c r="N1788" s="80" t="s">
        <v>11916</v>
      </c>
      <c r="O1788" s="162"/>
      <c r="P1788" s="80" t="s">
        <v>12931</v>
      </c>
      <c r="Q1788" s="80"/>
      <c r="R1788" s="80"/>
      <c r="S1788" s="163"/>
      <c r="T1788" s="213"/>
      <c r="U1788" s="162"/>
      <c r="V1788" s="164"/>
      <c r="W1788" s="12" t="str">
        <f t="shared" si="538"/>
        <v>Mqtt1</v>
      </c>
      <c r="X1788" s="196" t="s">
        <v>12239</v>
      </c>
      <c r="Y1788" s="6" t="str">
        <f t="shared" si="539"/>
        <v>marpower/280000-hydraulic-sail/crows-nest</v>
      </c>
      <c r="Z1788" s="103" t="str">
        <f>IF(COUNTIF(N1788,"spare"),"","$."&amp;_xlfn.REGEXREPLACE(IF(X1788="",J1788,_xlfn.REGEXREPLACE(IF(_xlfn.REGEXTEST(J1788,"(Gen_Alm|Enbl|Ind)"),_xlfn.REGEXREPLACE(J1788,"E?\d_\d\d_",""),J1788),"_?Crows_nest_(Capt)?_?","")),"\.","_"))</f>
        <v>$.Alm_Code</v>
      </c>
      <c r="AA1788" s="12">
        <v>1</v>
      </c>
      <c r="AB1788" s="6" t="s">
        <v>196</v>
      </c>
      <c r="AC1788" s="12">
        <v>1283</v>
      </c>
      <c r="AJ1788" s="80"/>
      <c r="AK1788" s="113" t="s">
        <v>12873</v>
      </c>
      <c r="AM1788" s="114" t="str">
        <f t="shared" si="540"/>
        <v/>
      </c>
      <c r="AN1788" s="80"/>
      <c r="AO1788" s="80"/>
      <c r="AP1788" s="80"/>
      <c r="AQ1788" s="80"/>
      <c r="AR1788" s="127"/>
      <c r="AS1788" s="80"/>
      <c r="AT1788" s="7"/>
      <c r="AU1788" s="7"/>
      <c r="AV1788" s="165"/>
      <c r="AW1788" s="126" t="str">
        <f t="shared" si="541"/>
        <v/>
      </c>
      <c r="AX1788" s="137"/>
      <c r="AY1788" s="147"/>
      <c r="AZ1788" s="167"/>
      <c r="BA1788" s="167"/>
      <c r="BB1788" s="147" t="str">
        <f t="shared" si="542"/>
        <v/>
      </c>
      <c r="BC1788" s="168"/>
      <c r="BD1788" s="165"/>
      <c r="BE1788" s="165"/>
      <c r="BF1788" s="165"/>
      <c r="BG1788" s="165"/>
      <c r="BH1788" s="165"/>
      <c r="BI1788" s="165"/>
      <c r="BJ1788" s="165"/>
      <c r="BK1788" s="165"/>
      <c r="BL1788" s="165"/>
      <c r="BM1788" s="165"/>
      <c r="BN1788" s="165"/>
      <c r="BO1788" s="165"/>
      <c r="BP1788" s="165"/>
      <c r="BQ1788" s="165"/>
      <c r="BS1788" s="6"/>
      <c r="BT1788" s="11"/>
      <c r="BU1788" s="6"/>
      <c r="BV1788" s="6"/>
    </row>
    <row r="1789" spans="1:74" ht="15.75" x14ac:dyDescent="0.25">
      <c r="A1789" s="52" t="s">
        <v>11912</v>
      </c>
      <c r="B1789" s="56"/>
      <c r="C1789" s="7" t="s">
        <v>9455</v>
      </c>
      <c r="D1789" s="7" t="s">
        <v>11914</v>
      </c>
      <c r="E1789" s="7"/>
      <c r="F1789" s="64"/>
      <c r="G1789" s="6"/>
      <c r="H1789" s="6"/>
      <c r="I1789" s="10" t="s">
        <v>110</v>
      </c>
      <c r="J1789" s="11" t="s">
        <v>12932</v>
      </c>
      <c r="K1789" s="194" t="s">
        <v>510</v>
      </c>
      <c r="L1789" s="176"/>
      <c r="M1789" s="176">
        <v>1000</v>
      </c>
      <c r="N1789" s="80" t="s">
        <v>11916</v>
      </c>
      <c r="O1789" s="162"/>
      <c r="P1789" s="80" t="s">
        <v>12933</v>
      </c>
      <c r="Q1789" s="80"/>
      <c r="R1789" s="80"/>
      <c r="S1789" s="163"/>
      <c r="T1789" s="213"/>
      <c r="U1789" s="162"/>
      <c r="V1789" s="164"/>
      <c r="W1789" s="12" t="str">
        <f t="shared" si="538"/>
        <v>Mqtt1</v>
      </c>
      <c r="X1789" s="196" t="s">
        <v>12239</v>
      </c>
      <c r="Y1789" s="6" t="str">
        <f t="shared" si="539"/>
        <v>marpower/280000-hydraulic-sail/crows-nest</v>
      </c>
      <c r="Z1789" s="103" t="str">
        <f>IF(COUNTIF(N1789,"spare"),"","$."&amp;_xlfn.REGEXREPLACE(IF(X1789="",J1789,_xlfn.REGEXREPLACE(IF(_xlfn.REGEXTEST(J1789,"(Gen_Alm|Enbl|Ind)"),_xlfn.REGEXREPLACE(J1789,"E?\d_\d\d_",""),J1789),"_?Crows_nest_(Capt)?_?","")),"\.","_"))</f>
        <v>$.Act_Position_Mill</v>
      </c>
      <c r="AA1789" s="12">
        <v>1</v>
      </c>
      <c r="AB1789" s="6" t="s">
        <v>196</v>
      </c>
      <c r="AC1789" s="12">
        <v>1286</v>
      </c>
      <c r="AJ1789" s="80"/>
      <c r="AK1789" s="113" t="s">
        <v>12777</v>
      </c>
      <c r="AM1789" s="114" t="str">
        <f t="shared" si="540"/>
        <v/>
      </c>
      <c r="AN1789" s="80"/>
      <c r="AO1789" s="80"/>
      <c r="AP1789" s="80"/>
      <c r="AQ1789" s="80"/>
      <c r="AR1789" s="127"/>
      <c r="AS1789" s="80"/>
      <c r="AT1789" s="7"/>
      <c r="AU1789" s="7"/>
      <c r="AV1789" s="165"/>
      <c r="AW1789" s="126" t="str">
        <f t="shared" si="541"/>
        <v/>
      </c>
      <c r="AX1789" s="137"/>
      <c r="AY1789" s="147"/>
      <c r="AZ1789" s="167"/>
      <c r="BA1789" s="167"/>
      <c r="BB1789" s="147" t="str">
        <f t="shared" si="542"/>
        <v/>
      </c>
      <c r="BC1789" s="168"/>
      <c r="BD1789" s="165"/>
      <c r="BE1789" s="165"/>
      <c r="BF1789" s="165"/>
      <c r="BG1789" s="165"/>
      <c r="BH1789" s="165"/>
      <c r="BI1789" s="165"/>
      <c r="BJ1789" s="165"/>
      <c r="BK1789" s="165"/>
      <c r="BL1789" s="165"/>
      <c r="BM1789" s="165"/>
      <c r="BN1789" s="165"/>
      <c r="BO1789" s="165"/>
      <c r="BP1789" s="165"/>
      <c r="BQ1789" s="165"/>
      <c r="BS1789" s="6"/>
      <c r="BT1789" s="11"/>
      <c r="BU1789" s="6"/>
      <c r="BV1789" s="6"/>
    </row>
    <row r="1790" spans="1:74" ht="15.75" x14ac:dyDescent="0.25">
      <c r="A1790" s="52" t="s">
        <v>11912</v>
      </c>
      <c r="B1790" s="56"/>
      <c r="C1790" s="7" t="s">
        <v>9455</v>
      </c>
      <c r="D1790" s="7" t="s">
        <v>11914</v>
      </c>
      <c r="E1790" s="7"/>
      <c r="F1790" s="64"/>
      <c r="G1790" s="6"/>
      <c r="H1790" s="6"/>
      <c r="I1790" s="10" t="s">
        <v>110</v>
      </c>
      <c r="J1790" s="11" t="s">
        <v>12934</v>
      </c>
      <c r="K1790" s="194" t="s">
        <v>510</v>
      </c>
      <c r="L1790" s="176"/>
      <c r="M1790" s="176">
        <v>1000</v>
      </c>
      <c r="N1790" s="80" t="s">
        <v>11916</v>
      </c>
      <c r="O1790" s="162"/>
      <c r="P1790" s="80" t="s">
        <v>12935</v>
      </c>
      <c r="Q1790" s="80"/>
      <c r="R1790" s="80"/>
      <c r="S1790" s="163"/>
      <c r="T1790" s="213"/>
      <c r="U1790" s="162"/>
      <c r="V1790" s="164"/>
      <c r="W1790" s="12" t="str">
        <f t="shared" si="538"/>
        <v>Mqtt1</v>
      </c>
      <c r="X1790" s="196" t="s">
        <v>12239</v>
      </c>
      <c r="Y1790" s="6" t="str">
        <f t="shared" si="539"/>
        <v>marpower/280000-hydraulic-sail/crows-nest</v>
      </c>
      <c r="Z1790" s="103" t="str">
        <f>IF(COUNTIF(N1790,"spare"),"","$."&amp;_xlfn.REGEXREPLACE(IF(X1790="",J1790,_xlfn.REGEXREPLACE(IF(_xlfn.REGEXTEST(J1790,"(Gen_Alm|Enbl|Ind)"),_xlfn.REGEXREPLACE(J1790,"E?\d_\d\d_",""),J1790),"_?Crows_nest_(Capt)?_?","")),"\.","_"))</f>
        <v>$.Act_Position_Perm</v>
      </c>
      <c r="AA1790" s="12">
        <v>1</v>
      </c>
      <c r="AB1790" s="6" t="s">
        <v>196</v>
      </c>
      <c r="AC1790" s="12">
        <v>1287</v>
      </c>
      <c r="AJ1790" s="80"/>
      <c r="AK1790" s="113" t="s">
        <v>12836</v>
      </c>
      <c r="AM1790" s="114" t="str">
        <f t="shared" si="540"/>
        <v/>
      </c>
      <c r="AN1790" s="80"/>
      <c r="AO1790" s="80"/>
      <c r="AP1790" s="80"/>
      <c r="AQ1790" s="80"/>
      <c r="AR1790" s="127"/>
      <c r="AS1790" s="80"/>
      <c r="AT1790" s="7"/>
      <c r="AU1790" s="7"/>
      <c r="AV1790" s="165"/>
      <c r="AW1790" s="126" t="str">
        <f t="shared" si="541"/>
        <v/>
      </c>
      <c r="AX1790" s="137"/>
      <c r="AY1790" s="147"/>
      <c r="AZ1790" s="167"/>
      <c r="BA1790" s="167"/>
      <c r="BB1790" s="147" t="str">
        <f t="shared" si="542"/>
        <v/>
      </c>
      <c r="BC1790" s="168"/>
      <c r="BD1790" s="165"/>
      <c r="BE1790" s="165"/>
      <c r="BF1790" s="165"/>
      <c r="BG1790" s="165"/>
      <c r="BH1790" s="165"/>
      <c r="BI1790" s="165"/>
      <c r="BJ1790" s="165"/>
      <c r="BK1790" s="165"/>
      <c r="BL1790" s="165"/>
      <c r="BM1790" s="165"/>
      <c r="BN1790" s="165"/>
      <c r="BO1790" s="165"/>
      <c r="BP1790" s="165"/>
      <c r="BQ1790" s="165"/>
      <c r="BS1790" s="6"/>
      <c r="BT1790" s="11"/>
      <c r="BU1790" s="6"/>
      <c r="BV1790" s="6"/>
    </row>
    <row r="1791" spans="1:74" ht="15.75" x14ac:dyDescent="0.25">
      <c r="A1791" s="52" t="s">
        <v>11912</v>
      </c>
      <c r="B1791" s="56"/>
      <c r="C1791" s="7" t="s">
        <v>9455</v>
      </c>
      <c r="D1791" s="7" t="s">
        <v>11914</v>
      </c>
      <c r="E1791" s="7"/>
      <c r="F1791" s="64"/>
      <c r="G1791" s="6"/>
      <c r="H1791" s="6"/>
      <c r="I1791" s="10" t="s">
        <v>110</v>
      </c>
      <c r="J1791" s="11" t="s">
        <v>12936</v>
      </c>
      <c r="K1791" s="194" t="s">
        <v>510</v>
      </c>
      <c r="L1791" s="176"/>
      <c r="M1791" s="176">
        <v>1000</v>
      </c>
      <c r="N1791" s="80" t="s">
        <v>11916</v>
      </c>
      <c r="O1791" s="162"/>
      <c r="P1791" s="80" t="s">
        <v>12937</v>
      </c>
      <c r="Q1791" s="80"/>
      <c r="R1791" s="80"/>
      <c r="S1791" s="163"/>
      <c r="T1791" s="213"/>
      <c r="U1791" s="162"/>
      <c r="V1791" s="164"/>
      <c r="W1791" s="12" t="str">
        <f t="shared" si="538"/>
        <v>Mqtt1</v>
      </c>
      <c r="X1791" s="196" t="s">
        <v>12160</v>
      </c>
      <c r="Y1791" s="6" t="str">
        <f t="shared" si="539"/>
        <v>marpower/280000-hydraulic-sail/deck-winch-1130/ps</v>
      </c>
      <c r="Z1791" s="103" t="str">
        <f>IF(COUNTIF(N1791,"spare"),"","$."&amp;_xlfn.REGEXREPLACE(IF(X1791="",J1791,_xlfn.REGEXREPLACE(IF(_xlfn.REGEXTEST(J1791,"(Gen_Alm|Enbl|Ind)"),_xlfn.REGEXREPLACE(J1791,"E?\d_\d\d_",""),J1791),"_?Dck_Wnch_(SB|PS)","")),"\.","_"))</f>
        <v>$.Main_Mst_Fwd_Alm_Code</v>
      </c>
      <c r="AA1791" s="12">
        <v>1</v>
      </c>
      <c r="AB1791" s="6" t="s">
        <v>196</v>
      </c>
      <c r="AC1791" s="12">
        <v>1293</v>
      </c>
      <c r="AJ1791" s="80"/>
      <c r="AK1791" s="113" t="s">
        <v>12873</v>
      </c>
      <c r="AM1791" s="114" t="str">
        <f t="shared" si="540"/>
        <v/>
      </c>
      <c r="AN1791" s="80"/>
      <c r="AO1791" s="80"/>
      <c r="AP1791" s="80"/>
      <c r="AQ1791" s="80"/>
      <c r="AR1791" s="127"/>
      <c r="AS1791" s="80"/>
      <c r="AT1791" s="7"/>
      <c r="AU1791" s="7"/>
      <c r="AV1791" s="165"/>
      <c r="AW1791" s="126" t="str">
        <f t="shared" si="541"/>
        <v/>
      </c>
      <c r="AX1791" s="137"/>
      <c r="AY1791" s="147"/>
      <c r="AZ1791" s="167"/>
      <c r="BA1791" s="167"/>
      <c r="BB1791" s="147" t="str">
        <f t="shared" si="542"/>
        <v/>
      </c>
      <c r="BC1791" s="168"/>
      <c r="BD1791" s="165"/>
      <c r="BE1791" s="165"/>
      <c r="BF1791" s="165"/>
      <c r="BG1791" s="165"/>
      <c r="BH1791" s="165"/>
      <c r="BI1791" s="165"/>
      <c r="BJ1791" s="165"/>
      <c r="BK1791" s="165"/>
      <c r="BL1791" s="165"/>
      <c r="BM1791" s="165"/>
      <c r="BN1791" s="165"/>
      <c r="BO1791" s="165"/>
      <c r="BP1791" s="165"/>
      <c r="BQ1791" s="165"/>
      <c r="BS1791" s="6"/>
      <c r="BT1791" s="11"/>
      <c r="BU1791" s="6"/>
      <c r="BV1791" s="6"/>
    </row>
    <row r="1792" spans="1:74" ht="15.75" x14ac:dyDescent="0.25">
      <c r="A1792" s="52" t="s">
        <v>11912</v>
      </c>
      <c r="B1792" s="56"/>
      <c r="C1792" s="7" t="s">
        <v>9455</v>
      </c>
      <c r="D1792" s="7" t="s">
        <v>11914</v>
      </c>
      <c r="E1792" s="7"/>
      <c r="F1792" s="64"/>
      <c r="G1792" s="6"/>
      <c r="H1792" s="6"/>
      <c r="I1792" s="10" t="s">
        <v>110</v>
      </c>
      <c r="J1792" s="11" t="s">
        <v>12938</v>
      </c>
      <c r="K1792" s="194" t="s">
        <v>510</v>
      </c>
      <c r="L1792" s="176"/>
      <c r="M1792" s="176">
        <v>1000</v>
      </c>
      <c r="N1792" s="80" t="s">
        <v>11916</v>
      </c>
      <c r="O1792" s="162"/>
      <c r="P1792" s="80" t="s">
        <v>12939</v>
      </c>
      <c r="Q1792" s="80"/>
      <c r="R1792" s="80"/>
      <c r="S1792" s="163"/>
      <c r="T1792" s="213"/>
      <c r="U1792" s="162"/>
      <c r="V1792" s="164"/>
      <c r="W1792" s="12" t="str">
        <f t="shared" si="538"/>
        <v>Mqtt1</v>
      </c>
      <c r="X1792" s="196" t="s">
        <v>12256</v>
      </c>
      <c r="Y1792" s="6" t="str">
        <f t="shared" si="539"/>
        <v>marpower/280000-hydraulic-sail/captive-winch/blade-sb</v>
      </c>
      <c r="Z1792" s="103" t="str">
        <f>IF(COUNTIF(N1792,"spare"),"","$."&amp;_xlfn.REGEXREPLACE(IF(X1792="",J1792,_xlfn.REGEXREPLACE(IF(_xlfn.REGEXTEST(J1792,"(Gen_Alm|Enbl|Ind)"),_xlfn.REGEXREPLACE(J1792,"E?\d_\d\d_",""),J1792),"_?(Blade|Staysail)_Sht_Capt_Wnch_(PS|SB)_?","")),"\.","_"))</f>
        <v>$.Alm_Code</v>
      </c>
      <c r="AA1792" s="12">
        <v>1</v>
      </c>
      <c r="AB1792" s="6" t="s">
        <v>196</v>
      </c>
      <c r="AC1792" s="12">
        <v>1313</v>
      </c>
      <c r="AJ1792" s="80"/>
      <c r="AK1792" s="113" t="s">
        <v>12873</v>
      </c>
      <c r="AM1792" s="114" t="str">
        <f t="shared" si="540"/>
        <v/>
      </c>
      <c r="AN1792" s="80"/>
      <c r="AO1792" s="80"/>
      <c r="AP1792" s="80"/>
      <c r="AQ1792" s="80"/>
      <c r="AR1792" s="127"/>
      <c r="AS1792" s="80"/>
      <c r="AT1792" s="7"/>
      <c r="AU1792" s="7"/>
      <c r="AV1792" s="165"/>
      <c r="AW1792" s="126" t="str">
        <f t="shared" si="541"/>
        <v/>
      </c>
      <c r="AX1792" s="137"/>
      <c r="AY1792" s="147"/>
      <c r="AZ1792" s="167"/>
      <c r="BA1792" s="167"/>
      <c r="BB1792" s="147" t="str">
        <f t="shared" si="542"/>
        <v/>
      </c>
      <c r="BC1792" s="168"/>
      <c r="BD1792" s="165"/>
      <c r="BE1792" s="165"/>
      <c r="BF1792" s="165"/>
      <c r="BG1792" s="165"/>
      <c r="BH1792" s="165"/>
      <c r="BI1792" s="165"/>
      <c r="BJ1792" s="165"/>
      <c r="BK1792" s="165"/>
      <c r="BL1792" s="165"/>
      <c r="BM1792" s="165"/>
      <c r="BN1792" s="165"/>
      <c r="BO1792" s="165"/>
      <c r="BP1792" s="165"/>
      <c r="BQ1792" s="165"/>
      <c r="BS1792" s="6"/>
      <c r="BT1792" s="11"/>
      <c r="BU1792" s="6"/>
      <c r="BV1792" s="6"/>
    </row>
    <row r="1793" spans="1:74" ht="15.75" x14ac:dyDescent="0.25">
      <c r="A1793" s="52" t="s">
        <v>11912</v>
      </c>
      <c r="B1793" s="56"/>
      <c r="C1793" s="7" t="s">
        <v>9455</v>
      </c>
      <c r="D1793" s="7" t="s">
        <v>11914</v>
      </c>
      <c r="E1793" s="7"/>
      <c r="F1793" s="64"/>
      <c r="G1793" s="6"/>
      <c r="H1793" s="6"/>
      <c r="I1793" s="10" t="s">
        <v>110</v>
      </c>
      <c r="J1793" s="11" t="s">
        <v>12940</v>
      </c>
      <c r="K1793" s="194" t="s">
        <v>510</v>
      </c>
      <c r="L1793" s="176"/>
      <c r="M1793" s="176">
        <v>1000</v>
      </c>
      <c r="N1793" s="80" t="s">
        <v>11916</v>
      </c>
      <c r="O1793" s="162"/>
      <c r="P1793" s="80" t="s">
        <v>12941</v>
      </c>
      <c r="Q1793" s="80"/>
      <c r="R1793" s="80"/>
      <c r="S1793" s="163"/>
      <c r="T1793" s="213"/>
      <c r="U1793" s="162"/>
      <c r="V1793" s="164"/>
      <c r="W1793" s="12" t="str">
        <f t="shared" si="538"/>
        <v>Mqtt1</v>
      </c>
      <c r="X1793" s="196" t="s">
        <v>12256</v>
      </c>
      <c r="Y1793" s="6" t="str">
        <f t="shared" si="539"/>
        <v>marpower/280000-hydraulic-sail/captive-winch/blade-sb</v>
      </c>
      <c r="Z1793" s="103" t="str">
        <f>IF(COUNTIF(N1793,"spare"),"","$."&amp;_xlfn.REGEXREPLACE(IF(X1793="",J1793,_xlfn.REGEXREPLACE(IF(_xlfn.REGEXTEST(J1793,"(Gen_Alm|Enbl|Ind)"),_xlfn.REGEXREPLACE(J1793,"E?\d_\d\d_",""),J1793),"_?(Blade|Staysail)_Sht_Capt_Wnch_(PS|SB)_?","")),"\.","_"))</f>
        <v>$.Act_Position_Mill</v>
      </c>
      <c r="AA1793" s="12">
        <v>1</v>
      </c>
      <c r="AB1793" s="6" t="s">
        <v>196</v>
      </c>
      <c r="AC1793" s="12">
        <v>1316</v>
      </c>
      <c r="AJ1793" s="80"/>
      <c r="AK1793" s="113" t="s">
        <v>12777</v>
      </c>
      <c r="AM1793" s="114" t="str">
        <f t="shared" si="540"/>
        <v/>
      </c>
      <c r="AN1793" s="80"/>
      <c r="AO1793" s="80"/>
      <c r="AP1793" s="80"/>
      <c r="AQ1793" s="80"/>
      <c r="AR1793" s="127"/>
      <c r="AS1793" s="80"/>
      <c r="AT1793" s="7"/>
      <c r="AU1793" s="7"/>
      <c r="AV1793" s="165"/>
      <c r="AW1793" s="126" t="str">
        <f t="shared" si="541"/>
        <v/>
      </c>
      <c r="AX1793" s="137"/>
      <c r="AY1793" s="147"/>
      <c r="AZ1793" s="167"/>
      <c r="BA1793" s="167"/>
      <c r="BB1793" s="147" t="str">
        <f t="shared" si="542"/>
        <v/>
      </c>
      <c r="BC1793" s="168"/>
      <c r="BD1793" s="165"/>
      <c r="BE1793" s="165"/>
      <c r="BF1793" s="165"/>
      <c r="BG1793" s="165"/>
      <c r="BH1793" s="165"/>
      <c r="BI1793" s="165"/>
      <c r="BJ1793" s="165"/>
      <c r="BK1793" s="165"/>
      <c r="BL1793" s="165"/>
      <c r="BM1793" s="165"/>
      <c r="BN1793" s="165"/>
      <c r="BO1793" s="165"/>
      <c r="BP1793" s="165"/>
      <c r="BQ1793" s="165"/>
      <c r="BS1793" s="6"/>
      <c r="BT1793" s="11"/>
      <c r="BU1793" s="6"/>
      <c r="BV1793" s="6"/>
    </row>
    <row r="1794" spans="1:74" ht="15.75" x14ac:dyDescent="0.25">
      <c r="A1794" s="52" t="s">
        <v>11912</v>
      </c>
      <c r="B1794" s="56"/>
      <c r="C1794" s="7" t="s">
        <v>9455</v>
      </c>
      <c r="D1794" s="7" t="s">
        <v>11914</v>
      </c>
      <c r="E1794" s="7"/>
      <c r="F1794" s="64"/>
      <c r="G1794" s="6"/>
      <c r="H1794" s="6"/>
      <c r="I1794" s="10" t="s">
        <v>110</v>
      </c>
      <c r="J1794" s="11" t="s">
        <v>12942</v>
      </c>
      <c r="K1794" s="194" t="s">
        <v>510</v>
      </c>
      <c r="L1794" s="176"/>
      <c r="M1794" s="176">
        <v>1000</v>
      </c>
      <c r="N1794" s="80" t="s">
        <v>11916</v>
      </c>
      <c r="O1794" s="162"/>
      <c r="P1794" s="80" t="s">
        <v>12943</v>
      </c>
      <c r="Q1794" s="80"/>
      <c r="R1794" s="80"/>
      <c r="S1794" s="163"/>
      <c r="T1794" s="213"/>
      <c r="U1794" s="162"/>
      <c r="V1794" s="164"/>
      <c r="W1794" s="12" t="str">
        <f t="shared" si="538"/>
        <v>Mqtt1</v>
      </c>
      <c r="X1794" s="196" t="s">
        <v>12256</v>
      </c>
      <c r="Y1794" s="6" t="str">
        <f t="shared" si="539"/>
        <v>marpower/280000-hydraulic-sail/captive-winch/blade-sb</v>
      </c>
      <c r="Z1794" s="103" t="str">
        <f>IF(COUNTIF(N1794,"spare"),"","$."&amp;_xlfn.REGEXREPLACE(IF(X1794="",J1794,_xlfn.REGEXREPLACE(IF(_xlfn.REGEXTEST(J1794,"(Gen_Alm|Enbl|Ind)"),_xlfn.REGEXREPLACE(J1794,"E?\d_\d\d_",""),J1794),"_?(Blade|Staysail)_Sht_Capt_Wnch_(PS|SB)_?","")),"\.","_"))</f>
        <v>$.Act_Position_Perm</v>
      </c>
      <c r="AA1794" s="12">
        <v>1</v>
      </c>
      <c r="AB1794" s="6" t="s">
        <v>196</v>
      </c>
      <c r="AC1794" s="12">
        <v>1317</v>
      </c>
      <c r="AJ1794" s="80"/>
      <c r="AK1794" s="113" t="s">
        <v>12836</v>
      </c>
      <c r="AM1794" s="114" t="str">
        <f t="shared" si="540"/>
        <v/>
      </c>
      <c r="AN1794" s="80"/>
      <c r="AO1794" s="80"/>
      <c r="AP1794" s="80"/>
      <c r="AQ1794" s="80"/>
      <c r="AR1794" s="127"/>
      <c r="AS1794" s="80"/>
      <c r="AT1794" s="7"/>
      <c r="AU1794" s="7"/>
      <c r="AV1794" s="165"/>
      <c r="AW1794" s="126" t="str">
        <f t="shared" si="541"/>
        <v/>
      </c>
      <c r="AX1794" s="137"/>
      <c r="AY1794" s="147"/>
      <c r="AZ1794" s="167"/>
      <c r="BA1794" s="167"/>
      <c r="BB1794" s="147" t="str">
        <f t="shared" si="542"/>
        <v/>
      </c>
      <c r="BC1794" s="168"/>
      <c r="BD1794" s="165"/>
      <c r="BE1794" s="165"/>
      <c r="BF1794" s="165"/>
      <c r="BG1794" s="165"/>
      <c r="BH1794" s="165"/>
      <c r="BI1794" s="165"/>
      <c r="BJ1794" s="165"/>
      <c r="BK1794" s="165"/>
      <c r="BL1794" s="165"/>
      <c r="BM1794" s="165"/>
      <c r="BN1794" s="165"/>
      <c r="BO1794" s="165"/>
      <c r="BP1794" s="165"/>
      <c r="BQ1794" s="165"/>
      <c r="BS1794" s="6"/>
      <c r="BT1794" s="11"/>
      <c r="BU1794" s="6"/>
      <c r="BV1794" s="6"/>
    </row>
    <row r="1795" spans="1:74" ht="15.75" x14ac:dyDescent="0.25">
      <c r="A1795" s="52" t="s">
        <v>11912</v>
      </c>
      <c r="B1795" s="56"/>
      <c r="C1795" s="7" t="s">
        <v>9455</v>
      </c>
      <c r="D1795" s="7" t="s">
        <v>11914</v>
      </c>
      <c r="E1795" s="7"/>
      <c r="F1795" s="64"/>
      <c r="G1795" s="6"/>
      <c r="H1795" s="6"/>
      <c r="I1795" s="10" t="s">
        <v>110</v>
      </c>
      <c r="J1795" s="11" t="s">
        <v>12944</v>
      </c>
      <c r="K1795" s="194" t="s">
        <v>510</v>
      </c>
      <c r="L1795" s="176"/>
      <c r="M1795" s="176">
        <v>1000</v>
      </c>
      <c r="N1795" s="80" t="s">
        <v>11916</v>
      </c>
      <c r="O1795" s="162"/>
      <c r="P1795" s="80" t="s">
        <v>12945</v>
      </c>
      <c r="Q1795" s="80"/>
      <c r="R1795" s="80"/>
      <c r="S1795" s="163"/>
      <c r="T1795" s="213"/>
      <c r="U1795" s="162"/>
      <c r="V1795" s="164"/>
      <c r="W1795" s="12" t="str">
        <f t="shared" si="538"/>
        <v>Mqtt1</v>
      </c>
      <c r="X1795" s="196" t="s">
        <v>12267</v>
      </c>
      <c r="Y1795" s="6" t="str">
        <f t="shared" si="539"/>
        <v>marpower/280000-hydraulic-sail/feeder/blade-sb</v>
      </c>
      <c r="Z1795" s="103" t="str">
        <f>IF(COUNTIF(N1795,"spare"),"","$."&amp;_xlfn.REGEXREPLACE(IF(X1795="",J1795,_xlfn.REGEXREPLACE(J1795,".*_Sht_(ps_|sb_)?feeder_","")),"\.","_"))</f>
        <v>$.Alm_Code</v>
      </c>
      <c r="AA1795" s="12">
        <v>1</v>
      </c>
      <c r="AB1795" s="6" t="s">
        <v>196</v>
      </c>
      <c r="AC1795" s="12">
        <v>1323</v>
      </c>
      <c r="AJ1795" s="80"/>
      <c r="AK1795" s="113" t="s">
        <v>12873</v>
      </c>
      <c r="AM1795" s="114" t="str">
        <f t="shared" si="540"/>
        <v/>
      </c>
      <c r="AN1795" s="80"/>
      <c r="AO1795" s="80"/>
      <c r="AP1795" s="80"/>
      <c r="AQ1795" s="80"/>
      <c r="AR1795" s="127"/>
      <c r="AS1795" s="80"/>
      <c r="AT1795" s="7"/>
      <c r="AU1795" s="7"/>
      <c r="AV1795" s="165"/>
      <c r="AW1795" s="126" t="str">
        <f t="shared" si="541"/>
        <v/>
      </c>
      <c r="AX1795" s="137"/>
      <c r="AY1795" s="147"/>
      <c r="AZ1795" s="167"/>
      <c r="BA1795" s="167"/>
      <c r="BB1795" s="147" t="str">
        <f t="shared" si="542"/>
        <v/>
      </c>
      <c r="BC1795" s="168"/>
      <c r="BD1795" s="165"/>
      <c r="BE1795" s="165"/>
      <c r="BF1795" s="165"/>
      <c r="BG1795" s="165"/>
      <c r="BH1795" s="165"/>
      <c r="BI1795" s="165"/>
      <c r="BJ1795" s="165"/>
      <c r="BK1795" s="165"/>
      <c r="BL1795" s="165"/>
      <c r="BM1795" s="165"/>
      <c r="BN1795" s="165"/>
      <c r="BO1795" s="165"/>
      <c r="BP1795" s="165"/>
      <c r="BQ1795" s="165"/>
      <c r="BS1795" s="6"/>
      <c r="BT1795" s="11"/>
      <c r="BU1795" s="6"/>
      <c r="BV1795" s="6"/>
    </row>
    <row r="1796" spans="1:74" ht="15.75" x14ac:dyDescent="0.25">
      <c r="A1796" s="52" t="s">
        <v>11912</v>
      </c>
      <c r="B1796" s="56"/>
      <c r="C1796" s="7" t="s">
        <v>9455</v>
      </c>
      <c r="D1796" s="7" t="s">
        <v>11914</v>
      </c>
      <c r="E1796" s="7"/>
      <c r="F1796" s="64"/>
      <c r="G1796" s="6"/>
      <c r="H1796" s="6"/>
      <c r="I1796" s="10" t="s">
        <v>110</v>
      </c>
      <c r="J1796" s="11" t="s">
        <v>12946</v>
      </c>
      <c r="K1796" s="194" t="s">
        <v>510</v>
      </c>
      <c r="L1796" s="176"/>
      <c r="M1796" s="176">
        <v>1000</v>
      </c>
      <c r="N1796" s="80" t="s">
        <v>11916</v>
      </c>
      <c r="O1796" s="162"/>
      <c r="P1796" s="80" t="s">
        <v>12947</v>
      </c>
      <c r="Q1796" s="80"/>
      <c r="R1796" s="80"/>
      <c r="S1796" s="163"/>
      <c r="T1796" s="213"/>
      <c r="U1796" s="162"/>
      <c r="V1796" s="164"/>
      <c r="W1796" s="12" t="str">
        <f t="shared" si="538"/>
        <v>Mqtt1</v>
      </c>
      <c r="X1796" s="196" t="s">
        <v>12267</v>
      </c>
      <c r="Y1796" s="6" t="str">
        <f t="shared" si="539"/>
        <v>marpower/280000-hydraulic-sail/feeder/blade-sb</v>
      </c>
      <c r="Z1796" s="103" t="str">
        <f>IF(COUNTIF(N1796,"spare"),"","$."&amp;_xlfn.REGEXREPLACE(IF(X1796="",J1796,_xlfn.REGEXREPLACE(J1796,".*_Sht_(ps_|sb_)?feeder_","")),"\.","_"))</f>
        <v>$.Act_Load</v>
      </c>
      <c r="AA1796" s="12">
        <v>1</v>
      </c>
      <c r="AB1796" s="6" t="s">
        <v>196</v>
      </c>
      <c r="AC1796" s="12">
        <v>1328</v>
      </c>
      <c r="AJ1796" s="80"/>
      <c r="AK1796" s="113" t="s">
        <v>12774</v>
      </c>
      <c r="AM1796" s="114" t="str">
        <f t="shared" si="540"/>
        <v/>
      </c>
      <c r="AN1796" s="80"/>
      <c r="AO1796" s="80"/>
      <c r="AP1796" s="80"/>
      <c r="AQ1796" s="80"/>
      <c r="AR1796" s="127"/>
      <c r="AS1796" s="80"/>
      <c r="AT1796" s="7"/>
      <c r="AU1796" s="7"/>
      <c r="AV1796" s="165"/>
      <c r="AW1796" s="126" t="str">
        <f t="shared" si="541"/>
        <v/>
      </c>
      <c r="AX1796" s="137"/>
      <c r="AY1796" s="147"/>
      <c r="AZ1796" s="167"/>
      <c r="BA1796" s="167"/>
      <c r="BB1796" s="147" t="str">
        <f t="shared" si="542"/>
        <v/>
      </c>
      <c r="BC1796" s="168"/>
      <c r="BD1796" s="165"/>
      <c r="BE1796" s="165"/>
      <c r="BF1796" s="165"/>
      <c r="BG1796" s="165"/>
      <c r="BH1796" s="165"/>
      <c r="BI1796" s="165"/>
      <c r="BJ1796" s="165"/>
      <c r="BK1796" s="165"/>
      <c r="BL1796" s="165"/>
      <c r="BM1796" s="165"/>
      <c r="BN1796" s="165"/>
      <c r="BO1796" s="165"/>
      <c r="BP1796" s="165"/>
      <c r="BQ1796" s="165"/>
      <c r="BS1796" s="6"/>
      <c r="BT1796" s="11"/>
      <c r="BU1796" s="6"/>
      <c r="BV1796" s="6"/>
    </row>
    <row r="1797" spans="1:74" ht="15.75" x14ac:dyDescent="0.25">
      <c r="A1797" s="52" t="s">
        <v>11912</v>
      </c>
      <c r="B1797" s="56"/>
      <c r="C1797" s="7" t="s">
        <v>9455</v>
      </c>
      <c r="D1797" s="7" t="s">
        <v>11914</v>
      </c>
      <c r="E1797" s="7"/>
      <c r="F1797" s="64"/>
      <c r="G1797" s="6"/>
      <c r="H1797" s="6"/>
      <c r="I1797" s="10" t="s">
        <v>110</v>
      </c>
      <c r="J1797" s="11" t="s">
        <v>12948</v>
      </c>
      <c r="K1797" s="194" t="s">
        <v>510</v>
      </c>
      <c r="L1797" s="176"/>
      <c r="M1797" s="176">
        <v>1000</v>
      </c>
      <c r="N1797" s="80" t="s">
        <v>11916</v>
      </c>
      <c r="O1797" s="162"/>
      <c r="P1797" s="80" t="s">
        <v>12949</v>
      </c>
      <c r="Q1797" s="80"/>
      <c r="R1797" s="80"/>
      <c r="S1797" s="163"/>
      <c r="T1797" s="213"/>
      <c r="U1797" s="162"/>
      <c r="V1797" s="164"/>
      <c r="W1797" s="12" t="str">
        <f t="shared" si="538"/>
        <v>Mqtt1</v>
      </c>
      <c r="X1797" s="196" t="s">
        <v>12270</v>
      </c>
      <c r="Y1797" s="6" t="str">
        <f t="shared" si="539"/>
        <v>marpower/280000-hydraulic-sail/captive-winch/staysail-sb</v>
      </c>
      <c r="Z1797" s="103" t="str">
        <f>IF(COUNTIF(N1797,"spare"),"","$."&amp;_xlfn.REGEXREPLACE(IF(X1797="",J1797,_xlfn.REGEXREPLACE(IF(_xlfn.REGEXTEST(J1797,"(Gen_Alm|Enbl|Ind)"),_xlfn.REGEXREPLACE(J1797,"E?\d_\d\d_",""),J1797),"_?(Blade|Staysail)_Sht_Capt_Wnch_(PS|SB)_?","")),"\.","_"))</f>
        <v>$.Alm_Code</v>
      </c>
      <c r="AA1797" s="12">
        <v>1</v>
      </c>
      <c r="AB1797" s="6" t="s">
        <v>196</v>
      </c>
      <c r="AC1797" s="12">
        <v>1333</v>
      </c>
      <c r="AJ1797" s="80"/>
      <c r="AK1797" s="113" t="s">
        <v>12873</v>
      </c>
      <c r="AM1797" s="114" t="str">
        <f t="shared" si="540"/>
        <v/>
      </c>
      <c r="AN1797" s="80"/>
      <c r="AO1797" s="80"/>
      <c r="AP1797" s="80"/>
      <c r="AQ1797" s="80"/>
      <c r="AR1797" s="127"/>
      <c r="AS1797" s="80"/>
      <c r="AT1797" s="7"/>
      <c r="AU1797" s="7"/>
      <c r="AV1797" s="165"/>
      <c r="AW1797" s="126" t="str">
        <f t="shared" si="541"/>
        <v/>
      </c>
      <c r="AX1797" s="137"/>
      <c r="AY1797" s="147"/>
      <c r="AZ1797" s="167"/>
      <c r="BA1797" s="167"/>
      <c r="BB1797" s="147" t="str">
        <f t="shared" si="542"/>
        <v/>
      </c>
      <c r="BC1797" s="168"/>
      <c r="BD1797" s="165"/>
      <c r="BE1797" s="165"/>
      <c r="BF1797" s="165"/>
      <c r="BG1797" s="165"/>
      <c r="BH1797" s="165"/>
      <c r="BI1797" s="165"/>
      <c r="BJ1797" s="165"/>
      <c r="BK1797" s="165"/>
      <c r="BL1797" s="165"/>
      <c r="BM1797" s="165"/>
      <c r="BN1797" s="165"/>
      <c r="BO1797" s="165"/>
      <c r="BP1797" s="165"/>
      <c r="BQ1797" s="165"/>
      <c r="BS1797" s="6"/>
      <c r="BT1797" s="11"/>
      <c r="BU1797" s="6"/>
      <c r="BV1797" s="6"/>
    </row>
    <row r="1798" spans="1:74" ht="15.75" x14ac:dyDescent="0.25">
      <c r="A1798" s="52" t="s">
        <v>11912</v>
      </c>
      <c r="B1798" s="56"/>
      <c r="C1798" s="7" t="s">
        <v>9455</v>
      </c>
      <c r="D1798" s="7" t="s">
        <v>11914</v>
      </c>
      <c r="E1798" s="7"/>
      <c r="F1798" s="64"/>
      <c r="G1798" s="6"/>
      <c r="H1798" s="6"/>
      <c r="I1798" s="10" t="s">
        <v>110</v>
      </c>
      <c r="J1798" s="11" t="s">
        <v>12950</v>
      </c>
      <c r="K1798" s="194" t="s">
        <v>510</v>
      </c>
      <c r="L1798" s="176"/>
      <c r="M1798" s="176">
        <v>1000</v>
      </c>
      <c r="N1798" s="80" t="s">
        <v>11916</v>
      </c>
      <c r="O1798" s="162"/>
      <c r="P1798" s="80" t="s">
        <v>12951</v>
      </c>
      <c r="Q1798" s="80"/>
      <c r="R1798" s="80"/>
      <c r="S1798" s="163"/>
      <c r="T1798" s="213"/>
      <c r="U1798" s="162"/>
      <c r="V1798" s="164"/>
      <c r="W1798" s="12" t="str">
        <f t="shared" si="538"/>
        <v>Mqtt1</v>
      </c>
      <c r="X1798" s="196" t="s">
        <v>12270</v>
      </c>
      <c r="Y1798" s="6" t="str">
        <f t="shared" si="539"/>
        <v>marpower/280000-hydraulic-sail/captive-winch/staysail-sb</v>
      </c>
      <c r="Z1798" s="103" t="str">
        <f>IF(COUNTIF(N1798,"spare"),"","$."&amp;_xlfn.REGEXREPLACE(IF(X1798="",J1798,_xlfn.REGEXREPLACE(IF(_xlfn.REGEXTEST(J1798,"(Gen_Alm|Enbl|Ind)"),_xlfn.REGEXREPLACE(J1798,"E?\d_\d\d_",""),J1798),"_?(Blade|Staysail)_Sht_Capt_Wnch_(PS|SB)_?","")),"\.","_"))</f>
        <v>$.Act_Position_Mill</v>
      </c>
      <c r="AA1798" s="12">
        <v>1</v>
      </c>
      <c r="AB1798" s="6" t="s">
        <v>196</v>
      </c>
      <c r="AC1798" s="12">
        <v>1336</v>
      </c>
      <c r="AJ1798" s="80"/>
      <c r="AK1798" s="113" t="s">
        <v>12777</v>
      </c>
      <c r="AM1798" s="114" t="str">
        <f t="shared" si="540"/>
        <v/>
      </c>
      <c r="AN1798" s="80"/>
      <c r="AO1798" s="80"/>
      <c r="AP1798" s="80"/>
      <c r="AQ1798" s="80"/>
      <c r="AR1798" s="127"/>
      <c r="AS1798" s="80"/>
      <c r="AT1798" s="7"/>
      <c r="AU1798" s="7"/>
      <c r="AV1798" s="165"/>
      <c r="AW1798" s="126" t="str">
        <f t="shared" si="541"/>
        <v/>
      </c>
      <c r="AX1798" s="137"/>
      <c r="AY1798" s="147"/>
      <c r="AZ1798" s="167"/>
      <c r="BA1798" s="167"/>
      <c r="BB1798" s="147" t="str">
        <f t="shared" si="542"/>
        <v/>
      </c>
      <c r="BC1798" s="168"/>
      <c r="BD1798" s="165"/>
      <c r="BE1798" s="165"/>
      <c r="BF1798" s="165"/>
      <c r="BG1798" s="165"/>
      <c r="BH1798" s="165"/>
      <c r="BI1798" s="165"/>
      <c r="BJ1798" s="165"/>
      <c r="BK1798" s="165"/>
      <c r="BL1798" s="165"/>
      <c r="BM1798" s="165"/>
      <c r="BN1798" s="165"/>
      <c r="BO1798" s="165"/>
      <c r="BP1798" s="165"/>
      <c r="BQ1798" s="165"/>
      <c r="BS1798" s="6"/>
      <c r="BT1798" s="11"/>
      <c r="BU1798" s="6"/>
      <c r="BV1798" s="6"/>
    </row>
    <row r="1799" spans="1:74" ht="15.75" x14ac:dyDescent="0.25">
      <c r="A1799" s="52" t="s">
        <v>11912</v>
      </c>
      <c r="B1799" s="56"/>
      <c r="C1799" s="7" t="s">
        <v>9455</v>
      </c>
      <c r="D1799" s="7" t="s">
        <v>11914</v>
      </c>
      <c r="E1799" s="7"/>
      <c r="F1799" s="64"/>
      <c r="G1799" s="6"/>
      <c r="H1799" s="6"/>
      <c r="I1799" s="10" t="s">
        <v>110</v>
      </c>
      <c r="J1799" s="11" t="s">
        <v>12952</v>
      </c>
      <c r="K1799" s="194" t="s">
        <v>510</v>
      </c>
      <c r="L1799" s="176"/>
      <c r="M1799" s="176">
        <v>1000</v>
      </c>
      <c r="N1799" s="80" t="s">
        <v>11916</v>
      </c>
      <c r="O1799" s="162"/>
      <c r="P1799" s="80" t="s">
        <v>12953</v>
      </c>
      <c r="Q1799" s="80"/>
      <c r="R1799" s="80"/>
      <c r="S1799" s="163"/>
      <c r="T1799" s="213"/>
      <c r="U1799" s="162"/>
      <c r="V1799" s="164"/>
      <c r="W1799" s="12" t="str">
        <f t="shared" si="538"/>
        <v>Mqtt1</v>
      </c>
      <c r="X1799" s="196" t="s">
        <v>12270</v>
      </c>
      <c r="Y1799" s="6" t="str">
        <f t="shared" si="539"/>
        <v>marpower/280000-hydraulic-sail/captive-winch/staysail-sb</v>
      </c>
      <c r="Z1799" s="103" t="str">
        <f>IF(COUNTIF(N1799,"spare"),"","$."&amp;_xlfn.REGEXREPLACE(IF(X1799="",J1799,_xlfn.REGEXREPLACE(IF(_xlfn.REGEXTEST(J1799,"(Gen_Alm|Enbl|Ind)"),_xlfn.REGEXREPLACE(J1799,"E?\d_\d\d_",""),J1799),"_?(Blade|Staysail)_Sht_Capt_Wnch_(PS|SB)_?","")),"\.","_"))</f>
        <v>$.Act_Position_Perm</v>
      </c>
      <c r="AA1799" s="12">
        <v>1</v>
      </c>
      <c r="AB1799" s="6" t="s">
        <v>196</v>
      </c>
      <c r="AC1799" s="12">
        <v>1337</v>
      </c>
      <c r="AJ1799" s="80"/>
      <c r="AK1799" s="113" t="s">
        <v>12836</v>
      </c>
      <c r="AM1799" s="114" t="str">
        <f t="shared" si="540"/>
        <v/>
      </c>
      <c r="AN1799" s="80"/>
      <c r="AO1799" s="80"/>
      <c r="AP1799" s="80"/>
      <c r="AQ1799" s="80"/>
      <c r="AR1799" s="127"/>
      <c r="AS1799" s="80"/>
      <c r="AT1799" s="7"/>
      <c r="AU1799" s="7"/>
      <c r="AV1799" s="165"/>
      <c r="AW1799" s="126" t="str">
        <f t="shared" si="541"/>
        <v/>
      </c>
      <c r="AX1799" s="137"/>
      <c r="AY1799" s="147"/>
      <c r="AZ1799" s="167"/>
      <c r="BA1799" s="167"/>
      <c r="BB1799" s="147" t="str">
        <f t="shared" si="542"/>
        <v/>
      </c>
      <c r="BC1799" s="168"/>
      <c r="BD1799" s="165"/>
      <c r="BE1799" s="165"/>
      <c r="BF1799" s="165"/>
      <c r="BG1799" s="165"/>
      <c r="BH1799" s="165"/>
      <c r="BI1799" s="165"/>
      <c r="BJ1799" s="165"/>
      <c r="BK1799" s="165"/>
      <c r="BL1799" s="165"/>
      <c r="BM1799" s="165"/>
      <c r="BN1799" s="165"/>
      <c r="BO1799" s="165"/>
      <c r="BP1799" s="165"/>
      <c r="BQ1799" s="165"/>
      <c r="BS1799" s="6"/>
      <c r="BT1799" s="11"/>
      <c r="BU1799" s="6"/>
      <c r="BV1799" s="6"/>
    </row>
    <row r="1800" spans="1:74" ht="15.75" x14ac:dyDescent="0.25">
      <c r="A1800" s="52" t="s">
        <v>11912</v>
      </c>
      <c r="B1800" s="56"/>
      <c r="C1800" s="7" t="s">
        <v>9455</v>
      </c>
      <c r="D1800" s="7" t="s">
        <v>11914</v>
      </c>
      <c r="E1800" s="7"/>
      <c r="F1800" s="64"/>
      <c r="G1800" s="6"/>
      <c r="H1800" s="6"/>
      <c r="I1800" s="10" t="s">
        <v>110</v>
      </c>
      <c r="J1800" s="11" t="s">
        <v>12954</v>
      </c>
      <c r="K1800" s="194" t="s">
        <v>510</v>
      </c>
      <c r="L1800" s="176"/>
      <c r="M1800" s="176">
        <v>1000</v>
      </c>
      <c r="N1800" s="80" t="s">
        <v>11916</v>
      </c>
      <c r="O1800" s="162"/>
      <c r="P1800" s="80" t="s">
        <v>12955</v>
      </c>
      <c r="Q1800" s="80"/>
      <c r="R1800" s="80"/>
      <c r="S1800" s="163"/>
      <c r="T1800" s="213"/>
      <c r="U1800" s="162"/>
      <c r="V1800" s="164"/>
      <c r="W1800" s="12" t="str">
        <f t="shared" si="538"/>
        <v>Mqtt1</v>
      </c>
      <c r="X1800" s="196" t="s">
        <v>12281</v>
      </c>
      <c r="Y1800" s="6" t="str">
        <f t="shared" si="539"/>
        <v>marpower/280000-hydraulic-sail/feeder/staysail-sb</v>
      </c>
      <c r="Z1800" s="103" t="str">
        <f>IF(COUNTIF(N1800,"spare"),"","$."&amp;_xlfn.REGEXREPLACE(IF(X1800="",J1800,_xlfn.REGEXREPLACE(J1800,".*_Sht_(ps_|sb_)?feeder_","")),"\.","_"))</f>
        <v>$.Alm_Code</v>
      </c>
      <c r="AA1800" s="12">
        <v>1</v>
      </c>
      <c r="AB1800" s="6" t="s">
        <v>196</v>
      </c>
      <c r="AC1800" s="12">
        <v>1343</v>
      </c>
      <c r="AJ1800" s="80"/>
      <c r="AK1800" s="113" t="s">
        <v>12873</v>
      </c>
      <c r="AM1800" s="114" t="str">
        <f t="shared" si="540"/>
        <v/>
      </c>
      <c r="AN1800" s="80"/>
      <c r="AO1800" s="80"/>
      <c r="AP1800" s="80"/>
      <c r="AQ1800" s="80"/>
      <c r="AR1800" s="127"/>
      <c r="AS1800" s="80"/>
      <c r="AT1800" s="7"/>
      <c r="AU1800" s="7"/>
      <c r="AV1800" s="165"/>
      <c r="AW1800" s="126" t="str">
        <f t="shared" si="541"/>
        <v/>
      </c>
      <c r="AX1800" s="137"/>
      <c r="AY1800" s="147"/>
      <c r="AZ1800" s="167"/>
      <c r="BA1800" s="167"/>
      <c r="BB1800" s="147" t="str">
        <f t="shared" si="542"/>
        <v/>
      </c>
      <c r="BC1800" s="168"/>
      <c r="BD1800" s="165"/>
      <c r="BE1800" s="165"/>
      <c r="BF1800" s="165"/>
      <c r="BG1800" s="165"/>
      <c r="BH1800" s="165"/>
      <c r="BI1800" s="165"/>
      <c r="BJ1800" s="165"/>
      <c r="BK1800" s="165"/>
      <c r="BL1800" s="165"/>
      <c r="BM1800" s="165"/>
      <c r="BN1800" s="165"/>
      <c r="BO1800" s="165"/>
      <c r="BP1800" s="165"/>
      <c r="BQ1800" s="165"/>
      <c r="BS1800" s="6"/>
      <c r="BT1800" s="11"/>
      <c r="BU1800" s="6"/>
      <c r="BV1800" s="6"/>
    </row>
    <row r="1801" spans="1:74" ht="15.75" x14ac:dyDescent="0.25">
      <c r="A1801" s="52" t="s">
        <v>11912</v>
      </c>
      <c r="B1801" s="56"/>
      <c r="C1801" s="7" t="s">
        <v>9455</v>
      </c>
      <c r="D1801" s="7" t="s">
        <v>11914</v>
      </c>
      <c r="E1801" s="7"/>
      <c r="F1801" s="64"/>
      <c r="G1801" s="6"/>
      <c r="H1801" s="6"/>
      <c r="I1801" s="10" t="s">
        <v>110</v>
      </c>
      <c r="J1801" s="11" t="s">
        <v>12956</v>
      </c>
      <c r="K1801" s="194" t="s">
        <v>510</v>
      </c>
      <c r="L1801" s="176"/>
      <c r="M1801" s="176">
        <v>1000</v>
      </c>
      <c r="N1801" s="80" t="s">
        <v>11916</v>
      </c>
      <c r="O1801" s="162"/>
      <c r="P1801" s="80" t="s">
        <v>12957</v>
      </c>
      <c r="Q1801" s="80"/>
      <c r="R1801" s="80"/>
      <c r="S1801" s="163"/>
      <c r="T1801" s="213"/>
      <c r="U1801" s="162"/>
      <c r="V1801" s="164"/>
      <c r="W1801" s="12" t="str">
        <f t="shared" si="538"/>
        <v>Mqtt1</v>
      </c>
      <c r="X1801" s="196" t="s">
        <v>12281</v>
      </c>
      <c r="Y1801" s="6" t="str">
        <f t="shared" si="539"/>
        <v>marpower/280000-hydraulic-sail/feeder/staysail-sb</v>
      </c>
      <c r="Z1801" s="103" t="str">
        <f>IF(COUNTIF(N1801,"spare"),"","$."&amp;_xlfn.REGEXREPLACE(IF(X1801="",J1801,_xlfn.REGEXREPLACE(J1801,".*_Sht_(ps_|sb_)?feeder_","")),"\.","_"))</f>
        <v>$.Act_Load</v>
      </c>
      <c r="AA1801" s="12">
        <v>1</v>
      </c>
      <c r="AB1801" s="6" t="s">
        <v>196</v>
      </c>
      <c r="AC1801" s="12">
        <v>1348</v>
      </c>
      <c r="AJ1801" s="80"/>
      <c r="AK1801" s="113" t="s">
        <v>12774</v>
      </c>
      <c r="AM1801" s="114" t="str">
        <f t="shared" si="540"/>
        <v/>
      </c>
      <c r="AN1801" s="80"/>
      <c r="AO1801" s="80"/>
      <c r="AP1801" s="80"/>
      <c r="AQ1801" s="80"/>
      <c r="AR1801" s="127"/>
      <c r="AS1801" s="80"/>
      <c r="AT1801" s="7"/>
      <c r="AU1801" s="7"/>
      <c r="AV1801" s="165"/>
      <c r="AW1801" s="126" t="str">
        <f t="shared" si="541"/>
        <v/>
      </c>
      <c r="AX1801" s="137"/>
      <c r="AY1801" s="147"/>
      <c r="AZ1801" s="167"/>
      <c r="BA1801" s="167"/>
      <c r="BB1801" s="147" t="str">
        <f t="shared" si="542"/>
        <v/>
      </c>
      <c r="BC1801" s="168"/>
      <c r="BD1801" s="165"/>
      <c r="BE1801" s="165"/>
      <c r="BF1801" s="165"/>
      <c r="BG1801" s="165"/>
      <c r="BH1801" s="165"/>
      <c r="BI1801" s="165"/>
      <c r="BJ1801" s="165"/>
      <c r="BK1801" s="165"/>
      <c r="BL1801" s="165"/>
      <c r="BM1801" s="165"/>
      <c r="BN1801" s="165"/>
      <c r="BO1801" s="165"/>
      <c r="BP1801" s="165"/>
      <c r="BQ1801" s="165"/>
      <c r="BS1801" s="6"/>
      <c r="BT1801" s="11"/>
      <c r="BU1801" s="6"/>
      <c r="BV1801" s="6"/>
    </row>
    <row r="1802" spans="1:74" ht="15.75" x14ac:dyDescent="0.25">
      <c r="A1802" s="52" t="s">
        <v>11912</v>
      </c>
      <c r="B1802" s="56"/>
      <c r="C1802" s="7" t="s">
        <v>9455</v>
      </c>
      <c r="D1802" s="7" t="s">
        <v>11914</v>
      </c>
      <c r="E1802" s="7"/>
      <c r="F1802" s="64"/>
      <c r="G1802" s="6"/>
      <c r="H1802" s="6"/>
      <c r="I1802" s="10" t="s">
        <v>110</v>
      </c>
      <c r="J1802" s="11" t="s">
        <v>12958</v>
      </c>
      <c r="K1802" s="194" t="s">
        <v>510</v>
      </c>
      <c r="L1802" s="176"/>
      <c r="M1802" s="176">
        <v>1000</v>
      </c>
      <c r="N1802" s="80" t="s">
        <v>11916</v>
      </c>
      <c r="O1802" s="162"/>
      <c r="P1802" s="80" t="s">
        <v>12959</v>
      </c>
      <c r="Q1802" s="80"/>
      <c r="R1802" s="80"/>
      <c r="S1802" s="163"/>
      <c r="T1802" s="213"/>
      <c r="U1802" s="162"/>
      <c r="V1802" s="164"/>
      <c r="W1802" s="12" t="str">
        <f t="shared" si="538"/>
        <v>Mqtt1</v>
      </c>
      <c r="X1802" s="196" t="s">
        <v>12165</v>
      </c>
      <c r="Y1802" s="6" t="str">
        <f t="shared" si="539"/>
        <v>marpower/280000-hydraulic-sail/deck-winch-1130/sb</v>
      </c>
      <c r="Z1802" s="103" t="str">
        <f>IF(COUNTIF(N1802,"spare"),"","$."&amp;_xlfn.REGEXREPLACE(IF(X1802="",J1802,_xlfn.REGEXREPLACE(IF(_xlfn.REGEXTEST(J1802,"(Gen_Alm|Enbl|Ind)"),_xlfn.REGEXREPLACE(J1802,"E?\d_\d\d_",""),J1802),"_?Dck_Wnch_(SB|PS)","")),"\.","_"))</f>
        <v>$.Main_Mst_Fwd_Alm_Code</v>
      </c>
      <c r="AA1802" s="12">
        <v>1</v>
      </c>
      <c r="AB1802" s="6" t="s">
        <v>196</v>
      </c>
      <c r="AC1802" s="12">
        <v>1353</v>
      </c>
      <c r="AJ1802" s="80"/>
      <c r="AK1802" s="113" t="s">
        <v>12873</v>
      </c>
      <c r="AM1802" s="114" t="str">
        <f t="shared" si="540"/>
        <v/>
      </c>
      <c r="AN1802" s="80"/>
      <c r="AO1802" s="80"/>
      <c r="AP1802" s="80"/>
      <c r="AQ1802" s="80"/>
      <c r="AR1802" s="127"/>
      <c r="AS1802" s="80"/>
      <c r="AT1802" s="7"/>
      <c r="AU1802" s="7"/>
      <c r="AV1802" s="165"/>
      <c r="AW1802" s="126" t="str">
        <f t="shared" si="541"/>
        <v/>
      </c>
      <c r="AX1802" s="137"/>
      <c r="AY1802" s="147"/>
      <c r="AZ1802" s="167"/>
      <c r="BA1802" s="167"/>
      <c r="BB1802" s="147" t="str">
        <f t="shared" si="542"/>
        <v/>
      </c>
      <c r="BC1802" s="168"/>
      <c r="BD1802" s="165"/>
      <c r="BE1802" s="165"/>
      <c r="BF1802" s="165"/>
      <c r="BG1802" s="165"/>
      <c r="BH1802" s="165"/>
      <c r="BI1802" s="165"/>
      <c r="BJ1802" s="165"/>
      <c r="BK1802" s="165"/>
      <c r="BL1802" s="165"/>
      <c r="BM1802" s="165"/>
      <c r="BN1802" s="165"/>
      <c r="BO1802" s="165"/>
      <c r="BP1802" s="165"/>
      <c r="BQ1802" s="165"/>
      <c r="BS1802" s="6"/>
      <c r="BT1802" s="11"/>
      <c r="BU1802" s="6"/>
      <c r="BV1802" s="6"/>
    </row>
    <row r="1803" spans="1:74" ht="15.75" x14ac:dyDescent="0.25">
      <c r="A1803" s="52" t="s">
        <v>11912</v>
      </c>
      <c r="B1803" s="56"/>
      <c r="C1803" s="7" t="s">
        <v>9455</v>
      </c>
      <c r="D1803" s="7" t="s">
        <v>11914</v>
      </c>
      <c r="E1803" s="7"/>
      <c r="F1803" s="64"/>
      <c r="G1803" s="6"/>
      <c r="H1803" s="6"/>
      <c r="I1803" s="10" t="s">
        <v>110</v>
      </c>
      <c r="J1803" s="11" t="s">
        <v>12960</v>
      </c>
      <c r="K1803" s="194" t="s">
        <v>510</v>
      </c>
      <c r="L1803" s="176"/>
      <c r="M1803" s="176">
        <v>1000</v>
      </c>
      <c r="N1803" s="80" t="s">
        <v>11916</v>
      </c>
      <c r="O1803" s="162"/>
      <c r="P1803" s="80" t="s">
        <v>12961</v>
      </c>
      <c r="Q1803" s="80"/>
      <c r="R1803" s="80"/>
      <c r="S1803" s="163"/>
      <c r="T1803" s="213"/>
      <c r="U1803" s="162"/>
      <c r="V1803" s="164"/>
      <c r="W1803" s="12" t="str">
        <f t="shared" si="538"/>
        <v>Mqtt1</v>
      </c>
      <c r="X1803" s="196" t="s">
        <v>12165</v>
      </c>
      <c r="Y1803" s="6" t="str">
        <f t="shared" si="539"/>
        <v>marpower/280000-hydraulic-sail/deck-winch-1130/sb</v>
      </c>
      <c r="Z1803" s="103" t="str">
        <f>IF(COUNTIF(N1803,"spare"),"","$."&amp;_xlfn.REGEXREPLACE(IF(X1803="",J1803,_xlfn.REGEXREPLACE(IF(_xlfn.REGEXTEST(J1803,"(Gen_Alm|Enbl|Ind)"),_xlfn.REGEXREPLACE(J1803,"E?\d_\d\d_",""),J1803),"_?Dck_Wnch_(SB|PS)","")),"\.","_"))</f>
        <v>$.Main_Mst_Aft_Alm_Code</v>
      </c>
      <c r="AA1803" s="12">
        <v>1</v>
      </c>
      <c r="AB1803" s="6" t="s">
        <v>196</v>
      </c>
      <c r="AC1803" s="12">
        <v>1363</v>
      </c>
      <c r="AJ1803" s="80"/>
      <c r="AK1803" s="113" t="s">
        <v>12873</v>
      </c>
      <c r="AM1803" s="114" t="str">
        <f t="shared" si="540"/>
        <v/>
      </c>
      <c r="AN1803" s="80"/>
      <c r="AO1803" s="80"/>
      <c r="AP1803" s="80"/>
      <c r="AQ1803" s="80"/>
      <c r="AR1803" s="127"/>
      <c r="AS1803" s="80"/>
      <c r="AT1803" s="7"/>
      <c r="AU1803" s="7"/>
      <c r="AV1803" s="165"/>
      <c r="AW1803" s="126" t="str">
        <f t="shared" si="541"/>
        <v/>
      </c>
      <c r="AX1803" s="137"/>
      <c r="AY1803" s="147"/>
      <c r="AZ1803" s="167"/>
      <c r="BA1803" s="167"/>
      <c r="BB1803" s="147" t="str">
        <f t="shared" si="542"/>
        <v/>
      </c>
      <c r="BC1803" s="168"/>
      <c r="BD1803" s="165"/>
      <c r="BE1803" s="165"/>
      <c r="BF1803" s="165"/>
      <c r="BG1803" s="165"/>
      <c r="BH1803" s="165"/>
      <c r="BI1803" s="165"/>
      <c r="BJ1803" s="165"/>
      <c r="BK1803" s="165"/>
      <c r="BL1803" s="165"/>
      <c r="BM1803" s="165"/>
      <c r="BN1803" s="165"/>
      <c r="BO1803" s="165"/>
      <c r="BP1803" s="165"/>
      <c r="BQ1803" s="165"/>
      <c r="BS1803" s="6"/>
      <c r="BT1803" s="11"/>
      <c r="BU1803" s="6"/>
      <c r="BV1803" s="6"/>
    </row>
    <row r="1804" spans="1:74" ht="15.75" x14ac:dyDescent="0.25">
      <c r="A1804" s="52" t="s">
        <v>11912</v>
      </c>
      <c r="B1804" s="56"/>
      <c r="C1804" s="7" t="s">
        <v>9455</v>
      </c>
      <c r="D1804" s="7" t="s">
        <v>11914</v>
      </c>
      <c r="E1804" s="7"/>
      <c r="F1804" s="64"/>
      <c r="G1804" s="6"/>
      <c r="H1804" s="6"/>
      <c r="I1804" s="10" t="s">
        <v>110</v>
      </c>
      <c r="J1804" s="11" t="s">
        <v>12962</v>
      </c>
      <c r="K1804" s="194" t="s">
        <v>510</v>
      </c>
      <c r="L1804" s="176"/>
      <c r="M1804" s="176">
        <v>1000</v>
      </c>
      <c r="N1804" s="80" t="s">
        <v>11916</v>
      </c>
      <c r="O1804" s="162"/>
      <c r="P1804" s="80" t="s">
        <v>12963</v>
      </c>
      <c r="Q1804" s="80"/>
      <c r="R1804" s="80"/>
      <c r="S1804" s="163"/>
      <c r="T1804" s="213"/>
      <c r="U1804" s="162"/>
      <c r="V1804" s="164"/>
      <c r="W1804" s="12" t="str">
        <f t="shared" si="538"/>
        <v>Mqtt1</v>
      </c>
      <c r="X1804" s="196" t="s">
        <v>12292</v>
      </c>
      <c r="Y1804" s="6" t="str">
        <f t="shared" si="539"/>
        <v>marpower/280000-hydraulic-sail/deck-winch-1145/sb</v>
      </c>
      <c r="Z1804" s="103" t="str">
        <f>IF(COUNTIF(N1804,"spare"),"","$."&amp;_xlfn.REGEXREPLACE(IF(X1804="",J1804,_xlfn.REGEXREPLACE(IF(_xlfn.REGEXTEST(J1804,"(Gen_Alm|Enbl|Ind)"),_xlfn.REGEXREPLACE(J1804,"E?\d_\d\d_",""),J1804),"_?Prim_Dck_Wnch_(SB|PS)_?","")),"\.","_"))</f>
        <v>$.Alm_Code</v>
      </c>
      <c r="AA1804" s="12">
        <v>1</v>
      </c>
      <c r="AB1804" s="6" t="s">
        <v>196</v>
      </c>
      <c r="AC1804" s="12">
        <v>1383</v>
      </c>
      <c r="AJ1804" s="80"/>
      <c r="AK1804" s="113" t="s">
        <v>12873</v>
      </c>
      <c r="AM1804" s="114" t="str">
        <f t="shared" si="540"/>
        <v/>
      </c>
      <c r="AN1804" s="80"/>
      <c r="AO1804" s="80"/>
      <c r="AP1804" s="80"/>
      <c r="AQ1804" s="80"/>
      <c r="AR1804" s="127"/>
      <c r="AS1804" s="80"/>
      <c r="AT1804" s="7"/>
      <c r="AU1804" s="7"/>
      <c r="AV1804" s="165"/>
      <c r="AW1804" s="126" t="str">
        <f t="shared" si="541"/>
        <v/>
      </c>
      <c r="AX1804" s="137"/>
      <c r="AY1804" s="147"/>
      <c r="AZ1804" s="167"/>
      <c r="BA1804" s="167"/>
      <c r="BB1804" s="147" t="str">
        <f t="shared" si="542"/>
        <v/>
      </c>
      <c r="BC1804" s="168"/>
      <c r="BD1804" s="165"/>
      <c r="BE1804" s="165"/>
      <c r="BF1804" s="165"/>
      <c r="BG1804" s="165"/>
      <c r="BH1804" s="165"/>
      <c r="BI1804" s="165"/>
      <c r="BJ1804" s="165"/>
      <c r="BK1804" s="165"/>
      <c r="BL1804" s="165"/>
      <c r="BM1804" s="165"/>
      <c r="BN1804" s="165"/>
      <c r="BO1804" s="165"/>
      <c r="BP1804" s="165"/>
      <c r="BQ1804" s="165"/>
      <c r="BS1804" s="6"/>
      <c r="BT1804" s="11"/>
      <c r="BU1804" s="6"/>
      <c r="BV1804" s="6"/>
    </row>
    <row r="1805" spans="1:74" ht="15.75" x14ac:dyDescent="0.25">
      <c r="A1805" s="52" t="s">
        <v>11912</v>
      </c>
      <c r="B1805" s="56"/>
      <c r="C1805" s="7" t="s">
        <v>9455</v>
      </c>
      <c r="D1805" s="7" t="s">
        <v>11914</v>
      </c>
      <c r="E1805" s="7"/>
      <c r="F1805" s="64"/>
      <c r="G1805" s="6"/>
      <c r="H1805" s="6"/>
      <c r="I1805" s="10" t="s">
        <v>110</v>
      </c>
      <c r="J1805" s="11" t="s">
        <v>12964</v>
      </c>
      <c r="K1805" s="194" t="s">
        <v>510</v>
      </c>
      <c r="L1805" s="176"/>
      <c r="M1805" s="176">
        <v>1000</v>
      </c>
      <c r="N1805" s="80" t="s">
        <v>11916</v>
      </c>
      <c r="O1805" s="162"/>
      <c r="P1805" s="80" t="s">
        <v>12965</v>
      </c>
      <c r="Q1805" s="80"/>
      <c r="R1805" s="80"/>
      <c r="S1805" s="163"/>
      <c r="T1805" s="213"/>
      <c r="U1805" s="162"/>
      <c r="V1805" s="164"/>
      <c r="W1805" s="12" t="str">
        <f t="shared" si="538"/>
        <v>Mqtt1</v>
      </c>
      <c r="X1805" s="196" t="s">
        <v>12292</v>
      </c>
      <c r="Y1805" s="6" t="str">
        <f t="shared" si="539"/>
        <v>marpower/280000-hydraulic-sail/deck-winch-1145/sb</v>
      </c>
      <c r="Z1805" s="103" t="str">
        <f>IF(COUNTIF(N1805,"spare"),"","$."&amp;_xlfn.REGEXREPLACE(IF(X1805="",J1805,_xlfn.REGEXREPLACE(IF(_xlfn.REGEXTEST(J1805,"(Gen_Alm|Enbl|Ind)"),_xlfn.REGEXREPLACE(J1805,"E?\d_\d\d_",""),J1805),"_?Prim_Dck_Wnch_(SB|PS)_?","")),"\.","_"))</f>
        <v>$.Act_Load</v>
      </c>
      <c r="AA1805" s="12">
        <v>1</v>
      </c>
      <c r="AB1805" s="6" t="s">
        <v>196</v>
      </c>
      <c r="AC1805" s="12">
        <v>1388</v>
      </c>
      <c r="AJ1805" s="80"/>
      <c r="AK1805" s="113" t="s">
        <v>12774</v>
      </c>
      <c r="AM1805" s="114" t="str">
        <f t="shared" si="540"/>
        <v/>
      </c>
      <c r="AN1805" s="80"/>
      <c r="AO1805" s="80"/>
      <c r="AP1805" s="80"/>
      <c r="AQ1805" s="80"/>
      <c r="AR1805" s="127"/>
      <c r="AS1805" s="80"/>
      <c r="AT1805" s="7"/>
      <c r="AU1805" s="7"/>
      <c r="AV1805" s="165"/>
      <c r="AW1805" s="126" t="str">
        <f t="shared" si="541"/>
        <v/>
      </c>
      <c r="AX1805" s="137"/>
      <c r="AY1805" s="147"/>
      <c r="AZ1805" s="167"/>
      <c r="BA1805" s="167"/>
      <c r="BB1805" s="147" t="str">
        <f t="shared" si="542"/>
        <v/>
      </c>
      <c r="BC1805" s="168"/>
      <c r="BD1805" s="165"/>
      <c r="BE1805" s="165"/>
      <c r="BF1805" s="165"/>
      <c r="BG1805" s="165"/>
      <c r="BH1805" s="165"/>
      <c r="BI1805" s="165"/>
      <c r="BJ1805" s="165"/>
      <c r="BK1805" s="165"/>
      <c r="BL1805" s="165"/>
      <c r="BM1805" s="165"/>
      <c r="BN1805" s="165"/>
      <c r="BO1805" s="165"/>
      <c r="BP1805" s="165"/>
      <c r="BQ1805" s="165"/>
      <c r="BS1805" s="6"/>
      <c r="BT1805" s="11"/>
      <c r="BU1805" s="6"/>
      <c r="BV1805" s="6"/>
    </row>
    <row r="1806" spans="1:74" ht="15.75" x14ac:dyDescent="0.25">
      <c r="A1806" s="52" t="s">
        <v>11912</v>
      </c>
      <c r="B1806" s="56"/>
      <c r="C1806" s="7" t="s">
        <v>9455</v>
      </c>
      <c r="D1806" s="7" t="s">
        <v>11914</v>
      </c>
      <c r="E1806" s="7"/>
      <c r="F1806" s="64"/>
      <c r="G1806" s="6"/>
      <c r="H1806" s="6"/>
      <c r="I1806" s="10" t="s">
        <v>110</v>
      </c>
      <c r="J1806" s="11" t="s">
        <v>12966</v>
      </c>
      <c r="K1806" s="194" t="s">
        <v>510</v>
      </c>
      <c r="L1806" s="176"/>
      <c r="M1806" s="176">
        <v>1000</v>
      </c>
      <c r="N1806" s="80" t="s">
        <v>11916</v>
      </c>
      <c r="O1806" s="162"/>
      <c r="P1806" s="80" t="s">
        <v>12967</v>
      </c>
      <c r="Q1806" s="80"/>
      <c r="R1806" s="80"/>
      <c r="S1806" s="163"/>
      <c r="T1806" s="213"/>
      <c r="U1806" s="162"/>
      <c r="V1806" s="164"/>
      <c r="W1806" s="12" t="str">
        <f t="shared" si="538"/>
        <v>Mqtt1</v>
      </c>
      <c r="X1806" s="196" t="s">
        <v>12299</v>
      </c>
      <c r="Y1806" s="6" t="str">
        <f t="shared" si="539"/>
        <v>marpower/280000-hydraulic-sail/captive-winch-runner/main-ps</v>
      </c>
      <c r="Z1806" s="103" t="str">
        <f t="shared" ref="Z1806:Z1813" si="543">IF(COUNTIF(N1806,"spare"),"","$."&amp;_xlfn.REGEXREPLACE(IF(X1806="",J1806,_xlfn.REGEXREPLACE(IF(_xlfn.REGEXTEST(J1806,"(Gen_Alm|Enbl|Ind)"),_xlfn.REGEXREPLACE(J1806,"E?\d_\d\d_",""),J1806),"_?M(ain|iz)_Run_Capt_Wnch_(PS|SB)_?","")),"\.","_"))</f>
        <v>$.Alm_Code</v>
      </c>
      <c r="AA1806" s="12">
        <v>1</v>
      </c>
      <c r="AB1806" s="6" t="s">
        <v>196</v>
      </c>
      <c r="AC1806" s="12">
        <v>1413</v>
      </c>
      <c r="AJ1806" s="80"/>
      <c r="AK1806" s="113" t="s">
        <v>12873</v>
      </c>
      <c r="AM1806" s="114" t="str">
        <f t="shared" si="540"/>
        <v/>
      </c>
      <c r="AN1806" s="80"/>
      <c r="AO1806" s="80"/>
      <c r="AP1806" s="80"/>
      <c r="AQ1806" s="80"/>
      <c r="AR1806" s="127"/>
      <c r="AS1806" s="80"/>
      <c r="AT1806" s="7"/>
      <c r="AU1806" s="7"/>
      <c r="AV1806" s="165"/>
      <c r="AW1806" s="126" t="str">
        <f t="shared" si="541"/>
        <v/>
      </c>
      <c r="AX1806" s="137"/>
      <c r="AY1806" s="147"/>
      <c r="AZ1806" s="167"/>
      <c r="BA1806" s="167"/>
      <c r="BB1806" s="147" t="str">
        <f t="shared" si="542"/>
        <v/>
      </c>
      <c r="BC1806" s="168"/>
      <c r="BD1806" s="165"/>
      <c r="BE1806" s="165"/>
      <c r="BF1806" s="165"/>
      <c r="BG1806" s="165"/>
      <c r="BH1806" s="165"/>
      <c r="BI1806" s="165"/>
      <c r="BJ1806" s="165"/>
      <c r="BK1806" s="165"/>
      <c r="BL1806" s="165"/>
      <c r="BM1806" s="165"/>
      <c r="BN1806" s="165"/>
      <c r="BO1806" s="165"/>
      <c r="BP1806" s="165"/>
      <c r="BQ1806" s="165"/>
      <c r="BS1806" s="6"/>
      <c r="BT1806" s="11"/>
      <c r="BU1806" s="6"/>
      <c r="BV1806" s="6"/>
    </row>
    <row r="1807" spans="1:74" ht="15.75" x14ac:dyDescent="0.25">
      <c r="A1807" s="52" t="s">
        <v>11912</v>
      </c>
      <c r="B1807" s="56"/>
      <c r="C1807" s="7" t="s">
        <v>9455</v>
      </c>
      <c r="D1807" s="7" t="s">
        <v>11914</v>
      </c>
      <c r="E1807" s="7"/>
      <c r="F1807" s="64"/>
      <c r="G1807" s="6"/>
      <c r="H1807" s="6"/>
      <c r="I1807" s="10" t="s">
        <v>110</v>
      </c>
      <c r="J1807" s="11" t="s">
        <v>12968</v>
      </c>
      <c r="K1807" s="194" t="s">
        <v>510</v>
      </c>
      <c r="L1807" s="176"/>
      <c r="M1807" s="176">
        <v>1000</v>
      </c>
      <c r="N1807" s="80" t="s">
        <v>11916</v>
      </c>
      <c r="O1807" s="162"/>
      <c r="P1807" s="80" t="s">
        <v>12969</v>
      </c>
      <c r="Q1807" s="80"/>
      <c r="R1807" s="80"/>
      <c r="S1807" s="163"/>
      <c r="T1807" s="213"/>
      <c r="U1807" s="162"/>
      <c r="V1807" s="164"/>
      <c r="W1807" s="12" t="str">
        <f t="shared" si="538"/>
        <v>Mqtt1</v>
      </c>
      <c r="X1807" s="196" t="s">
        <v>12299</v>
      </c>
      <c r="Y1807" s="6" t="str">
        <f t="shared" si="539"/>
        <v>marpower/280000-hydraulic-sail/captive-winch-runner/main-ps</v>
      </c>
      <c r="Z1807" s="103" t="str">
        <f t="shared" si="543"/>
        <v>$.Act_Position_Mill</v>
      </c>
      <c r="AA1807" s="12">
        <v>1</v>
      </c>
      <c r="AB1807" s="6" t="s">
        <v>196</v>
      </c>
      <c r="AC1807" s="12">
        <v>1416</v>
      </c>
      <c r="AJ1807" s="80"/>
      <c r="AK1807" s="113" t="s">
        <v>12777</v>
      </c>
      <c r="AM1807" s="114" t="str">
        <f t="shared" si="540"/>
        <v/>
      </c>
      <c r="AN1807" s="80"/>
      <c r="AO1807" s="80"/>
      <c r="AP1807" s="80"/>
      <c r="AQ1807" s="80"/>
      <c r="AR1807" s="127"/>
      <c r="AS1807" s="80"/>
      <c r="AT1807" s="7"/>
      <c r="AU1807" s="7"/>
      <c r="AV1807" s="165"/>
      <c r="AW1807" s="126" t="str">
        <f t="shared" si="541"/>
        <v/>
      </c>
      <c r="AX1807" s="137"/>
      <c r="AY1807" s="147"/>
      <c r="AZ1807" s="167"/>
      <c r="BA1807" s="167"/>
      <c r="BB1807" s="147" t="str">
        <f t="shared" si="542"/>
        <v/>
      </c>
      <c r="BC1807" s="168"/>
      <c r="BD1807" s="165"/>
      <c r="BE1807" s="165"/>
      <c r="BF1807" s="165"/>
      <c r="BG1807" s="165"/>
      <c r="BH1807" s="165"/>
      <c r="BI1807" s="165"/>
      <c r="BJ1807" s="165"/>
      <c r="BK1807" s="165"/>
      <c r="BL1807" s="165"/>
      <c r="BM1807" s="165"/>
      <c r="BN1807" s="165"/>
      <c r="BO1807" s="165"/>
      <c r="BP1807" s="165"/>
      <c r="BQ1807" s="165"/>
      <c r="BS1807" s="6"/>
      <c r="BT1807" s="11"/>
      <c r="BU1807" s="6"/>
      <c r="BV1807" s="6"/>
    </row>
    <row r="1808" spans="1:74" ht="15.75" x14ac:dyDescent="0.25">
      <c r="A1808" s="52" t="s">
        <v>11912</v>
      </c>
      <c r="B1808" s="56"/>
      <c r="C1808" s="7" t="s">
        <v>9455</v>
      </c>
      <c r="D1808" s="7" t="s">
        <v>11914</v>
      </c>
      <c r="E1808" s="7"/>
      <c r="F1808" s="64"/>
      <c r="G1808" s="6"/>
      <c r="H1808" s="6"/>
      <c r="I1808" s="10" t="s">
        <v>110</v>
      </c>
      <c r="J1808" s="11" t="s">
        <v>12970</v>
      </c>
      <c r="K1808" s="194" t="s">
        <v>510</v>
      </c>
      <c r="L1808" s="176"/>
      <c r="M1808" s="176">
        <v>1000</v>
      </c>
      <c r="N1808" s="80" t="s">
        <v>11916</v>
      </c>
      <c r="O1808" s="162"/>
      <c r="P1808" s="80" t="s">
        <v>12971</v>
      </c>
      <c r="Q1808" s="80"/>
      <c r="R1808" s="80"/>
      <c r="S1808" s="163"/>
      <c r="T1808" s="213"/>
      <c r="U1808" s="162"/>
      <c r="V1808" s="164"/>
      <c r="W1808" s="12" t="str">
        <f t="shared" si="538"/>
        <v>Mqtt1</v>
      </c>
      <c r="X1808" s="196" t="s">
        <v>12299</v>
      </c>
      <c r="Y1808" s="6" t="str">
        <f t="shared" si="539"/>
        <v>marpower/280000-hydraulic-sail/captive-winch-runner/main-ps</v>
      </c>
      <c r="Z1808" s="103" t="str">
        <f t="shared" si="543"/>
        <v>$.Act_Position_Perm</v>
      </c>
      <c r="AA1808" s="12">
        <v>1</v>
      </c>
      <c r="AB1808" s="6" t="s">
        <v>196</v>
      </c>
      <c r="AC1808" s="12">
        <v>1417</v>
      </c>
      <c r="AJ1808" s="80"/>
      <c r="AK1808" s="113" t="s">
        <v>12836</v>
      </c>
      <c r="AM1808" s="114" t="str">
        <f t="shared" si="540"/>
        <v/>
      </c>
      <c r="AN1808" s="80"/>
      <c r="AO1808" s="80"/>
      <c r="AP1808" s="80"/>
      <c r="AQ1808" s="80"/>
      <c r="AR1808" s="127"/>
      <c r="AS1808" s="80"/>
      <c r="AT1808" s="7"/>
      <c r="AU1808" s="7"/>
      <c r="AV1808" s="165"/>
      <c r="AW1808" s="126" t="str">
        <f t="shared" si="541"/>
        <v/>
      </c>
      <c r="AX1808" s="137"/>
      <c r="AY1808" s="147"/>
      <c r="AZ1808" s="167"/>
      <c r="BA1808" s="167"/>
      <c r="BB1808" s="147" t="str">
        <f t="shared" si="542"/>
        <v/>
      </c>
      <c r="BC1808" s="168"/>
      <c r="BD1808" s="165"/>
      <c r="BE1808" s="165"/>
      <c r="BF1808" s="165"/>
      <c r="BG1808" s="165"/>
      <c r="BH1808" s="165"/>
      <c r="BI1808" s="165"/>
      <c r="BJ1808" s="165"/>
      <c r="BK1808" s="165"/>
      <c r="BL1808" s="165"/>
      <c r="BM1808" s="165"/>
      <c r="BN1808" s="165"/>
      <c r="BO1808" s="165"/>
      <c r="BP1808" s="165"/>
      <c r="BQ1808" s="165"/>
      <c r="BS1808" s="6"/>
      <c r="BT1808" s="11"/>
      <c r="BU1808" s="6"/>
      <c r="BV1808" s="6"/>
    </row>
    <row r="1809" spans="1:74" ht="15.75" x14ac:dyDescent="0.25">
      <c r="A1809" s="52" t="s">
        <v>11912</v>
      </c>
      <c r="B1809" s="56"/>
      <c r="C1809" s="7" t="s">
        <v>9455</v>
      </c>
      <c r="D1809" s="7" t="s">
        <v>11914</v>
      </c>
      <c r="E1809" s="7"/>
      <c r="F1809" s="64"/>
      <c r="G1809" s="6"/>
      <c r="H1809" s="6"/>
      <c r="I1809" s="10" t="s">
        <v>110</v>
      </c>
      <c r="J1809" s="11" t="s">
        <v>12972</v>
      </c>
      <c r="K1809" s="194" t="s">
        <v>510</v>
      </c>
      <c r="L1809" s="176"/>
      <c r="M1809" s="176">
        <v>1000</v>
      </c>
      <c r="N1809" s="80" t="s">
        <v>11916</v>
      </c>
      <c r="O1809" s="162"/>
      <c r="P1809" s="80" t="s">
        <v>12973</v>
      </c>
      <c r="Q1809" s="80"/>
      <c r="R1809" s="80"/>
      <c r="S1809" s="163"/>
      <c r="T1809" s="213"/>
      <c r="U1809" s="162"/>
      <c r="V1809" s="164"/>
      <c r="W1809" s="12" t="str">
        <f t="shared" si="538"/>
        <v>Mqtt1</v>
      </c>
      <c r="X1809" s="196" t="s">
        <v>12299</v>
      </c>
      <c r="Y1809" s="6" t="str">
        <f t="shared" si="539"/>
        <v>marpower/280000-hydraulic-sail/captive-winch-runner/main-ps</v>
      </c>
      <c r="Z1809" s="103" t="str">
        <f t="shared" si="543"/>
        <v>$.Act_Load</v>
      </c>
      <c r="AA1809" s="12">
        <v>1</v>
      </c>
      <c r="AB1809" s="6" t="s">
        <v>196</v>
      </c>
      <c r="AC1809" s="12">
        <v>1418</v>
      </c>
      <c r="AJ1809" s="80"/>
      <c r="AK1809" s="113" t="s">
        <v>12774</v>
      </c>
      <c r="AM1809" s="114" t="str">
        <f t="shared" si="540"/>
        <v/>
      </c>
      <c r="AN1809" s="80"/>
      <c r="AO1809" s="80"/>
      <c r="AP1809" s="80"/>
      <c r="AQ1809" s="80"/>
      <c r="AR1809" s="127"/>
      <c r="AS1809" s="80"/>
      <c r="AT1809" s="7"/>
      <c r="AU1809" s="7"/>
      <c r="AV1809" s="165"/>
      <c r="AW1809" s="126" t="str">
        <f t="shared" si="541"/>
        <v/>
      </c>
      <c r="AX1809" s="137"/>
      <c r="AY1809" s="147"/>
      <c r="AZ1809" s="167"/>
      <c r="BA1809" s="167"/>
      <c r="BB1809" s="147" t="str">
        <f t="shared" si="542"/>
        <v/>
      </c>
      <c r="BC1809" s="168"/>
      <c r="BD1809" s="165"/>
      <c r="BE1809" s="165"/>
      <c r="BF1809" s="165"/>
      <c r="BG1809" s="165"/>
      <c r="BH1809" s="165"/>
      <c r="BI1809" s="165"/>
      <c r="BJ1809" s="165"/>
      <c r="BK1809" s="165"/>
      <c r="BL1809" s="165"/>
      <c r="BM1809" s="165"/>
      <c r="BN1809" s="165"/>
      <c r="BO1809" s="165"/>
      <c r="BP1809" s="165"/>
      <c r="BQ1809" s="165"/>
      <c r="BS1809" s="6"/>
      <c r="BT1809" s="11"/>
      <c r="BU1809" s="6"/>
      <c r="BV1809" s="6"/>
    </row>
    <row r="1810" spans="1:74" ht="15.75" x14ac:dyDescent="0.25">
      <c r="A1810" s="52" t="s">
        <v>11912</v>
      </c>
      <c r="B1810" s="56"/>
      <c r="C1810" s="7" t="s">
        <v>9455</v>
      </c>
      <c r="D1810" s="7" t="s">
        <v>11914</v>
      </c>
      <c r="E1810" s="7"/>
      <c r="F1810" s="64"/>
      <c r="G1810" s="6"/>
      <c r="H1810" s="6"/>
      <c r="I1810" s="10" t="s">
        <v>110</v>
      </c>
      <c r="J1810" s="11" t="s">
        <v>12974</v>
      </c>
      <c r="K1810" s="194" t="s">
        <v>510</v>
      </c>
      <c r="L1810" s="176"/>
      <c r="M1810" s="176">
        <v>1000</v>
      </c>
      <c r="N1810" s="80" t="s">
        <v>11916</v>
      </c>
      <c r="O1810" s="162"/>
      <c r="P1810" s="80" t="s">
        <v>12975</v>
      </c>
      <c r="Q1810" s="80"/>
      <c r="R1810" s="80"/>
      <c r="S1810" s="163"/>
      <c r="T1810" s="213"/>
      <c r="U1810" s="162"/>
      <c r="V1810" s="164"/>
      <c r="W1810" s="12" t="str">
        <f t="shared" si="538"/>
        <v>Mqtt1</v>
      </c>
      <c r="X1810" s="196" t="s">
        <v>12312</v>
      </c>
      <c r="Y1810" s="6" t="str">
        <f t="shared" si="539"/>
        <v>marpower/280000-hydraulic-sail/captive-winch-runner/mizzen-ps</v>
      </c>
      <c r="Z1810" s="103" t="str">
        <f t="shared" si="543"/>
        <v>$.Alm_Code</v>
      </c>
      <c r="AA1810" s="12">
        <v>1</v>
      </c>
      <c r="AB1810" s="6" t="s">
        <v>196</v>
      </c>
      <c r="AC1810" s="12">
        <v>1423</v>
      </c>
      <c r="AJ1810" s="80"/>
      <c r="AK1810" s="113" t="s">
        <v>12873</v>
      </c>
      <c r="AM1810" s="114" t="str">
        <f t="shared" si="540"/>
        <v/>
      </c>
      <c r="AN1810" s="80"/>
      <c r="AO1810" s="80"/>
      <c r="AP1810" s="80"/>
      <c r="AQ1810" s="80"/>
      <c r="AR1810" s="127"/>
      <c r="AS1810" s="80"/>
      <c r="AT1810" s="7"/>
      <c r="AU1810" s="7"/>
      <c r="AV1810" s="165"/>
      <c r="AW1810" s="126" t="str">
        <f t="shared" si="541"/>
        <v/>
      </c>
      <c r="AX1810" s="137"/>
      <c r="AY1810" s="147"/>
      <c r="AZ1810" s="167"/>
      <c r="BA1810" s="167"/>
      <c r="BB1810" s="147" t="str">
        <f t="shared" si="542"/>
        <v/>
      </c>
      <c r="BC1810" s="168"/>
      <c r="BD1810" s="165"/>
      <c r="BE1810" s="165"/>
      <c r="BF1810" s="165"/>
      <c r="BG1810" s="165"/>
      <c r="BH1810" s="165"/>
      <c r="BI1810" s="165"/>
      <c r="BJ1810" s="165"/>
      <c r="BK1810" s="165"/>
      <c r="BL1810" s="165"/>
      <c r="BM1810" s="165"/>
      <c r="BN1810" s="165"/>
      <c r="BO1810" s="165"/>
      <c r="BP1810" s="165"/>
      <c r="BQ1810" s="165"/>
      <c r="BS1810" s="6"/>
      <c r="BT1810" s="11"/>
      <c r="BU1810" s="6"/>
      <c r="BV1810" s="6"/>
    </row>
    <row r="1811" spans="1:74" ht="15.75" x14ac:dyDescent="0.25">
      <c r="A1811" s="52" t="s">
        <v>11912</v>
      </c>
      <c r="B1811" s="56"/>
      <c r="C1811" s="7" t="s">
        <v>9455</v>
      </c>
      <c r="D1811" s="7" t="s">
        <v>11914</v>
      </c>
      <c r="E1811" s="7"/>
      <c r="F1811" s="64"/>
      <c r="G1811" s="6"/>
      <c r="H1811" s="6"/>
      <c r="I1811" s="10" t="s">
        <v>110</v>
      </c>
      <c r="J1811" s="11" t="s">
        <v>12976</v>
      </c>
      <c r="K1811" s="194" t="s">
        <v>510</v>
      </c>
      <c r="L1811" s="176"/>
      <c r="M1811" s="176">
        <v>1000</v>
      </c>
      <c r="N1811" s="80" t="s">
        <v>11916</v>
      </c>
      <c r="O1811" s="162"/>
      <c r="P1811" s="80" t="s">
        <v>12977</v>
      </c>
      <c r="Q1811" s="80"/>
      <c r="R1811" s="80"/>
      <c r="S1811" s="163"/>
      <c r="T1811" s="213"/>
      <c r="U1811" s="162"/>
      <c r="V1811" s="164"/>
      <c r="W1811" s="12" t="str">
        <f t="shared" si="538"/>
        <v>Mqtt1</v>
      </c>
      <c r="X1811" s="196" t="s">
        <v>12312</v>
      </c>
      <c r="Y1811" s="6" t="str">
        <f t="shared" si="539"/>
        <v>marpower/280000-hydraulic-sail/captive-winch-runner/mizzen-ps</v>
      </c>
      <c r="Z1811" s="103" t="str">
        <f t="shared" si="543"/>
        <v>$.Act_Position_Mill</v>
      </c>
      <c r="AA1811" s="12">
        <v>1</v>
      </c>
      <c r="AB1811" s="6" t="s">
        <v>196</v>
      </c>
      <c r="AC1811" s="12">
        <v>1426</v>
      </c>
      <c r="AJ1811" s="80"/>
      <c r="AK1811" s="113" t="s">
        <v>12777</v>
      </c>
      <c r="AM1811" s="114" t="str">
        <f t="shared" si="540"/>
        <v/>
      </c>
      <c r="AN1811" s="80"/>
      <c r="AO1811" s="80"/>
      <c r="AP1811" s="80"/>
      <c r="AQ1811" s="80"/>
      <c r="AR1811" s="127"/>
      <c r="AS1811" s="80"/>
      <c r="AT1811" s="7"/>
      <c r="AU1811" s="7"/>
      <c r="AV1811" s="165"/>
      <c r="AW1811" s="126" t="str">
        <f t="shared" si="541"/>
        <v/>
      </c>
      <c r="AX1811" s="137"/>
      <c r="AY1811" s="147"/>
      <c r="AZ1811" s="167"/>
      <c r="BA1811" s="167"/>
      <c r="BB1811" s="147" t="str">
        <f t="shared" si="542"/>
        <v/>
      </c>
      <c r="BC1811" s="168"/>
      <c r="BD1811" s="165"/>
      <c r="BE1811" s="165"/>
      <c r="BF1811" s="165"/>
      <c r="BG1811" s="165"/>
      <c r="BH1811" s="165"/>
      <c r="BI1811" s="165"/>
      <c r="BJ1811" s="165"/>
      <c r="BK1811" s="165"/>
      <c r="BL1811" s="165"/>
      <c r="BM1811" s="165"/>
      <c r="BN1811" s="165"/>
      <c r="BO1811" s="165"/>
      <c r="BP1811" s="165"/>
      <c r="BQ1811" s="165"/>
      <c r="BS1811" s="6"/>
      <c r="BT1811" s="11"/>
      <c r="BU1811" s="6"/>
      <c r="BV1811" s="6"/>
    </row>
    <row r="1812" spans="1:74" ht="15.75" x14ac:dyDescent="0.25">
      <c r="A1812" s="52" t="s">
        <v>11912</v>
      </c>
      <c r="B1812" s="56"/>
      <c r="C1812" s="7" t="s">
        <v>9455</v>
      </c>
      <c r="D1812" s="7" t="s">
        <v>11914</v>
      </c>
      <c r="E1812" s="7"/>
      <c r="F1812" s="64"/>
      <c r="G1812" s="6"/>
      <c r="H1812" s="6"/>
      <c r="I1812" s="10" t="s">
        <v>110</v>
      </c>
      <c r="J1812" s="11" t="s">
        <v>12978</v>
      </c>
      <c r="K1812" s="194" t="s">
        <v>510</v>
      </c>
      <c r="L1812" s="176"/>
      <c r="M1812" s="176">
        <v>1000</v>
      </c>
      <c r="N1812" s="80" t="s">
        <v>11916</v>
      </c>
      <c r="O1812" s="162"/>
      <c r="P1812" s="80" t="s">
        <v>12979</v>
      </c>
      <c r="Q1812" s="80"/>
      <c r="R1812" s="80"/>
      <c r="S1812" s="163"/>
      <c r="T1812" s="213"/>
      <c r="U1812" s="162"/>
      <c r="V1812" s="164"/>
      <c r="W1812" s="12" t="str">
        <f t="shared" si="538"/>
        <v>Mqtt1</v>
      </c>
      <c r="X1812" s="196" t="s">
        <v>12312</v>
      </c>
      <c r="Y1812" s="6" t="str">
        <f t="shared" si="539"/>
        <v>marpower/280000-hydraulic-sail/captive-winch-runner/mizzen-ps</v>
      </c>
      <c r="Z1812" s="103" t="str">
        <f t="shared" si="543"/>
        <v>$.Act_Position_Perm</v>
      </c>
      <c r="AA1812" s="12">
        <v>1</v>
      </c>
      <c r="AB1812" s="6" t="s">
        <v>196</v>
      </c>
      <c r="AC1812" s="12">
        <v>1427</v>
      </c>
      <c r="AJ1812" s="80"/>
      <c r="AK1812" s="113" t="s">
        <v>12836</v>
      </c>
      <c r="AM1812" s="114" t="str">
        <f t="shared" si="540"/>
        <v/>
      </c>
      <c r="AN1812" s="80"/>
      <c r="AO1812" s="80"/>
      <c r="AP1812" s="80"/>
      <c r="AQ1812" s="80"/>
      <c r="AR1812" s="127"/>
      <c r="AS1812" s="80"/>
      <c r="AT1812" s="7"/>
      <c r="AU1812" s="7"/>
      <c r="AV1812" s="165"/>
      <c r="AW1812" s="126" t="str">
        <f t="shared" si="541"/>
        <v/>
      </c>
      <c r="AX1812" s="137"/>
      <c r="AY1812" s="147"/>
      <c r="AZ1812" s="167"/>
      <c r="BA1812" s="167"/>
      <c r="BB1812" s="147" t="str">
        <f t="shared" si="542"/>
        <v/>
      </c>
      <c r="BC1812" s="168"/>
      <c r="BD1812" s="165"/>
      <c r="BE1812" s="165"/>
      <c r="BF1812" s="165"/>
      <c r="BG1812" s="165"/>
      <c r="BH1812" s="165"/>
      <c r="BI1812" s="165"/>
      <c r="BJ1812" s="165"/>
      <c r="BK1812" s="165"/>
      <c r="BL1812" s="165"/>
      <c r="BM1812" s="165"/>
      <c r="BN1812" s="165"/>
      <c r="BO1812" s="165"/>
      <c r="BP1812" s="165"/>
      <c r="BQ1812" s="165"/>
      <c r="BS1812" s="6"/>
      <c r="BT1812" s="11"/>
      <c r="BU1812" s="6"/>
      <c r="BV1812" s="6"/>
    </row>
    <row r="1813" spans="1:74" ht="15.75" x14ac:dyDescent="0.25">
      <c r="A1813" s="52" t="s">
        <v>11912</v>
      </c>
      <c r="B1813" s="56"/>
      <c r="C1813" s="7" t="s">
        <v>9455</v>
      </c>
      <c r="D1813" s="7" t="s">
        <v>11914</v>
      </c>
      <c r="E1813" s="7"/>
      <c r="F1813" s="64"/>
      <c r="G1813" s="6"/>
      <c r="H1813" s="6"/>
      <c r="I1813" s="10" t="s">
        <v>110</v>
      </c>
      <c r="J1813" s="11" t="s">
        <v>12980</v>
      </c>
      <c r="K1813" s="194" t="s">
        <v>510</v>
      </c>
      <c r="L1813" s="176"/>
      <c r="M1813" s="176">
        <v>1000</v>
      </c>
      <c r="N1813" s="80" t="s">
        <v>11916</v>
      </c>
      <c r="O1813" s="162"/>
      <c r="P1813" s="80" t="s">
        <v>12981</v>
      </c>
      <c r="Q1813" s="80"/>
      <c r="R1813" s="80"/>
      <c r="S1813" s="163"/>
      <c r="T1813" s="213"/>
      <c r="U1813" s="162"/>
      <c r="V1813" s="164"/>
      <c r="W1813" s="12" t="str">
        <f t="shared" si="538"/>
        <v>Mqtt1</v>
      </c>
      <c r="X1813" s="196" t="s">
        <v>12312</v>
      </c>
      <c r="Y1813" s="6" t="str">
        <f t="shared" si="539"/>
        <v>marpower/280000-hydraulic-sail/captive-winch-runner/mizzen-ps</v>
      </c>
      <c r="Z1813" s="103" t="str">
        <f t="shared" si="543"/>
        <v>$.Act_Load</v>
      </c>
      <c r="AA1813" s="12">
        <v>1</v>
      </c>
      <c r="AB1813" s="6" t="s">
        <v>196</v>
      </c>
      <c r="AC1813" s="12">
        <v>1428</v>
      </c>
      <c r="AJ1813" s="80"/>
      <c r="AK1813" s="113" t="s">
        <v>12774</v>
      </c>
      <c r="AM1813" s="114" t="str">
        <f t="shared" si="540"/>
        <v/>
      </c>
      <c r="AN1813" s="80"/>
      <c r="AO1813" s="80"/>
      <c r="AP1813" s="80"/>
      <c r="AQ1813" s="80"/>
      <c r="AR1813" s="127"/>
      <c r="AS1813" s="80"/>
      <c r="AT1813" s="7"/>
      <c r="AU1813" s="7"/>
      <c r="AV1813" s="165"/>
      <c r="AW1813" s="126" t="str">
        <f t="shared" si="541"/>
        <v/>
      </c>
      <c r="AX1813" s="137"/>
      <c r="AY1813" s="147"/>
      <c r="AZ1813" s="167"/>
      <c r="BA1813" s="167"/>
      <c r="BB1813" s="147" t="str">
        <f t="shared" si="542"/>
        <v/>
      </c>
      <c r="BC1813" s="168"/>
      <c r="BD1813" s="165"/>
      <c r="BE1813" s="165"/>
      <c r="BF1813" s="165"/>
      <c r="BG1813" s="165"/>
      <c r="BH1813" s="165"/>
      <c r="BI1813" s="165"/>
      <c r="BJ1813" s="165"/>
      <c r="BK1813" s="165"/>
      <c r="BL1813" s="165"/>
      <c r="BM1813" s="165"/>
      <c r="BN1813" s="165"/>
      <c r="BO1813" s="165"/>
      <c r="BP1813" s="165"/>
      <c r="BQ1813" s="165"/>
      <c r="BS1813" s="6"/>
      <c r="BT1813" s="11"/>
      <c r="BU1813" s="6"/>
      <c r="BV1813" s="6"/>
    </row>
    <row r="1814" spans="1:74" ht="15.75" x14ac:dyDescent="0.25">
      <c r="A1814" s="52" t="s">
        <v>11912</v>
      </c>
      <c r="B1814" s="56"/>
      <c r="C1814" s="7" t="s">
        <v>9455</v>
      </c>
      <c r="D1814" s="7" t="s">
        <v>11914</v>
      </c>
      <c r="E1814" s="7"/>
      <c r="F1814" s="64"/>
      <c r="G1814" s="6"/>
      <c r="H1814" s="6"/>
      <c r="I1814" s="10" t="s">
        <v>110</v>
      </c>
      <c r="J1814" s="11" t="s">
        <v>12982</v>
      </c>
      <c r="K1814" s="194" t="s">
        <v>510</v>
      </c>
      <c r="L1814" s="176"/>
      <c r="M1814" s="176">
        <v>1000</v>
      </c>
      <c r="N1814" s="80" t="s">
        <v>11916</v>
      </c>
      <c r="O1814" s="162"/>
      <c r="P1814" s="80" t="s">
        <v>12983</v>
      </c>
      <c r="Q1814" s="80"/>
      <c r="R1814" s="80"/>
      <c r="S1814" s="163"/>
      <c r="T1814" s="213"/>
      <c r="U1814" s="162"/>
      <c r="V1814" s="164"/>
      <c r="W1814" s="12" t="str">
        <f t="shared" si="538"/>
        <v>Mqtt1</v>
      </c>
      <c r="X1814" s="196" t="s">
        <v>12224</v>
      </c>
      <c r="Y1814" s="6" t="str">
        <f t="shared" si="539"/>
        <v>marpower/280000-hydraulic-sail/captive-winch-halyard</v>
      </c>
      <c r="Z1814" s="103" t="str">
        <f t="shared" ref="Z1814:Z1820" si="544">IF(COUNTIF(N1814,"spare"),"","$."&amp;_xlfn.REGEXREPLACE(IF(X1814="",J1814,IF(_xlfn.REGEXTEST(J1814,"(Gen_Alm|Enbl|Ind)"),_xlfn.REGEXREPLACE(J1814,"E?\d_\d\d_",""),J1814)),"\.","_"))</f>
        <v>$.Miz_halyard_Capt_Wnch_Alm_Code</v>
      </c>
      <c r="AA1814" s="12">
        <v>1</v>
      </c>
      <c r="AB1814" s="6" t="s">
        <v>196</v>
      </c>
      <c r="AC1814" s="12">
        <v>1443</v>
      </c>
      <c r="AJ1814" s="80"/>
      <c r="AK1814" s="113" t="s">
        <v>12873</v>
      </c>
      <c r="AM1814" s="114" t="str">
        <f t="shared" si="540"/>
        <v/>
      </c>
      <c r="AN1814" s="80"/>
      <c r="AO1814" s="80"/>
      <c r="AP1814" s="80"/>
      <c r="AQ1814" s="80"/>
      <c r="AR1814" s="127"/>
      <c r="AS1814" s="80"/>
      <c r="AT1814" s="7"/>
      <c r="AU1814" s="7"/>
      <c r="AV1814" s="165"/>
      <c r="AW1814" s="126" t="str">
        <f t="shared" si="541"/>
        <v/>
      </c>
      <c r="AX1814" s="137"/>
      <c r="AY1814" s="147"/>
      <c r="AZ1814" s="167"/>
      <c r="BA1814" s="167"/>
      <c r="BB1814" s="147" t="str">
        <f t="shared" si="542"/>
        <v/>
      </c>
      <c r="BC1814" s="168"/>
      <c r="BD1814" s="165"/>
      <c r="BE1814" s="165"/>
      <c r="BF1814" s="165"/>
      <c r="BG1814" s="165"/>
      <c r="BH1814" s="165"/>
      <c r="BI1814" s="165"/>
      <c r="BJ1814" s="165"/>
      <c r="BK1814" s="165"/>
      <c r="BL1814" s="165"/>
      <c r="BM1814" s="165"/>
      <c r="BN1814" s="165"/>
      <c r="BO1814" s="165"/>
      <c r="BP1814" s="165"/>
      <c r="BQ1814" s="165"/>
      <c r="BS1814" s="6"/>
      <c r="BT1814" s="11"/>
      <c r="BU1814" s="6"/>
      <c r="BV1814" s="6"/>
    </row>
    <row r="1815" spans="1:74" ht="15.75" x14ac:dyDescent="0.25">
      <c r="A1815" s="52" t="s">
        <v>11912</v>
      </c>
      <c r="B1815" s="56"/>
      <c r="C1815" s="7" t="s">
        <v>9455</v>
      </c>
      <c r="D1815" s="7" t="s">
        <v>11914</v>
      </c>
      <c r="E1815" s="7"/>
      <c r="F1815" s="64"/>
      <c r="G1815" s="6"/>
      <c r="H1815" s="6"/>
      <c r="I1815" s="10" t="s">
        <v>110</v>
      </c>
      <c r="J1815" s="11" t="s">
        <v>12984</v>
      </c>
      <c r="K1815" s="194" t="s">
        <v>510</v>
      </c>
      <c r="L1815" s="176"/>
      <c r="M1815" s="176">
        <v>1000</v>
      </c>
      <c r="N1815" s="80" t="s">
        <v>11916</v>
      </c>
      <c r="O1815" s="162"/>
      <c r="P1815" s="80" t="s">
        <v>12985</v>
      </c>
      <c r="Q1815" s="80"/>
      <c r="R1815" s="80"/>
      <c r="S1815" s="163"/>
      <c r="T1815" s="213"/>
      <c r="U1815" s="162"/>
      <c r="V1815" s="164"/>
      <c r="W1815" s="12" t="str">
        <f t="shared" si="538"/>
        <v>Mqtt1</v>
      </c>
      <c r="X1815" s="196" t="s">
        <v>12224</v>
      </c>
      <c r="Y1815" s="6" t="str">
        <f t="shared" si="539"/>
        <v>marpower/280000-hydraulic-sail/captive-winch-halyard</v>
      </c>
      <c r="Z1815" s="103" t="str">
        <f t="shared" si="544"/>
        <v>$.Miz_halyard_Capt_Wnch_Act_Position_Mill</v>
      </c>
      <c r="AA1815" s="12">
        <v>1</v>
      </c>
      <c r="AB1815" s="6" t="s">
        <v>196</v>
      </c>
      <c r="AC1815" s="12">
        <v>1446</v>
      </c>
      <c r="AJ1815" s="80"/>
      <c r="AK1815" s="113" t="s">
        <v>12777</v>
      </c>
      <c r="AM1815" s="114" t="str">
        <f t="shared" si="540"/>
        <v/>
      </c>
      <c r="AN1815" s="80"/>
      <c r="AO1815" s="80"/>
      <c r="AP1815" s="80"/>
      <c r="AQ1815" s="80"/>
      <c r="AR1815" s="127"/>
      <c r="AS1815" s="80"/>
      <c r="AT1815" s="7"/>
      <c r="AU1815" s="7"/>
      <c r="AV1815" s="165"/>
      <c r="AW1815" s="126" t="str">
        <f t="shared" si="541"/>
        <v/>
      </c>
      <c r="AX1815" s="137"/>
      <c r="AY1815" s="147"/>
      <c r="AZ1815" s="167"/>
      <c r="BA1815" s="167"/>
      <c r="BB1815" s="147" t="str">
        <f t="shared" si="542"/>
        <v/>
      </c>
      <c r="BC1815" s="168"/>
      <c r="BD1815" s="165"/>
      <c r="BE1815" s="165"/>
      <c r="BF1815" s="165"/>
      <c r="BG1815" s="165"/>
      <c r="BH1815" s="165"/>
      <c r="BI1815" s="165"/>
      <c r="BJ1815" s="165"/>
      <c r="BK1815" s="165"/>
      <c r="BL1815" s="165"/>
      <c r="BM1815" s="165"/>
      <c r="BN1815" s="165"/>
      <c r="BO1815" s="165"/>
      <c r="BP1815" s="165"/>
      <c r="BQ1815" s="165"/>
      <c r="BS1815" s="6"/>
      <c r="BT1815" s="11"/>
      <c r="BU1815" s="6"/>
      <c r="BV1815" s="6"/>
    </row>
    <row r="1816" spans="1:74" ht="15.75" x14ac:dyDescent="0.25">
      <c r="A1816" s="52" t="s">
        <v>11912</v>
      </c>
      <c r="B1816" s="56"/>
      <c r="C1816" s="7" t="s">
        <v>9455</v>
      </c>
      <c r="D1816" s="7" t="s">
        <v>11914</v>
      </c>
      <c r="E1816" s="7"/>
      <c r="F1816" s="64"/>
      <c r="G1816" s="6"/>
      <c r="H1816" s="6"/>
      <c r="I1816" s="10" t="s">
        <v>110</v>
      </c>
      <c r="J1816" s="11" t="s">
        <v>12986</v>
      </c>
      <c r="K1816" s="194" t="s">
        <v>510</v>
      </c>
      <c r="L1816" s="176"/>
      <c r="M1816" s="176">
        <v>1000</v>
      </c>
      <c r="N1816" s="80" t="s">
        <v>11916</v>
      </c>
      <c r="O1816" s="162"/>
      <c r="P1816" s="80" t="s">
        <v>12987</v>
      </c>
      <c r="Q1816" s="80"/>
      <c r="R1816" s="80"/>
      <c r="S1816" s="163"/>
      <c r="T1816" s="213"/>
      <c r="U1816" s="162"/>
      <c r="V1816" s="164"/>
      <c r="W1816" s="12" t="str">
        <f t="shared" si="538"/>
        <v>Mqtt1</v>
      </c>
      <c r="X1816" s="196" t="s">
        <v>12224</v>
      </c>
      <c r="Y1816" s="6" t="str">
        <f t="shared" si="539"/>
        <v>marpower/280000-hydraulic-sail/captive-winch-halyard</v>
      </c>
      <c r="Z1816" s="103" t="str">
        <f t="shared" si="544"/>
        <v>$.Miz_halyard_Capt_Wnch_Act_Position_Perm</v>
      </c>
      <c r="AA1816" s="12">
        <v>1</v>
      </c>
      <c r="AB1816" s="6" t="s">
        <v>196</v>
      </c>
      <c r="AC1816" s="12">
        <v>1447</v>
      </c>
      <c r="AJ1816" s="80"/>
      <c r="AK1816" s="113" t="s">
        <v>12836</v>
      </c>
      <c r="AM1816" s="114" t="str">
        <f t="shared" si="540"/>
        <v/>
      </c>
      <c r="AN1816" s="80"/>
      <c r="AO1816" s="80"/>
      <c r="AP1816" s="80"/>
      <c r="AQ1816" s="80"/>
      <c r="AR1816" s="127"/>
      <c r="AS1816" s="80"/>
      <c r="AT1816" s="7"/>
      <c r="AU1816" s="7"/>
      <c r="AV1816" s="165"/>
      <c r="AW1816" s="126" t="str">
        <f t="shared" si="541"/>
        <v/>
      </c>
      <c r="AX1816" s="137"/>
      <c r="AY1816" s="147"/>
      <c r="AZ1816" s="167"/>
      <c r="BA1816" s="167"/>
      <c r="BB1816" s="147" t="str">
        <f t="shared" si="542"/>
        <v/>
      </c>
      <c r="BC1816" s="168"/>
      <c r="BD1816" s="165"/>
      <c r="BE1816" s="165"/>
      <c r="BF1816" s="165"/>
      <c r="BG1816" s="165"/>
      <c r="BH1816" s="165"/>
      <c r="BI1816" s="165"/>
      <c r="BJ1816" s="165"/>
      <c r="BK1816" s="165"/>
      <c r="BL1816" s="165"/>
      <c r="BM1816" s="165"/>
      <c r="BN1816" s="165"/>
      <c r="BO1816" s="165"/>
      <c r="BP1816" s="165"/>
      <c r="BQ1816" s="165"/>
      <c r="BS1816" s="6"/>
      <c r="BT1816" s="11"/>
      <c r="BU1816" s="6"/>
      <c r="BV1816" s="6"/>
    </row>
    <row r="1817" spans="1:74" ht="15.75" x14ac:dyDescent="0.25">
      <c r="A1817" s="52" t="s">
        <v>11912</v>
      </c>
      <c r="B1817" s="56"/>
      <c r="C1817" s="7" t="s">
        <v>9455</v>
      </c>
      <c r="D1817" s="7" t="s">
        <v>11914</v>
      </c>
      <c r="E1817" s="7"/>
      <c r="F1817" s="64"/>
      <c r="G1817" s="6"/>
      <c r="H1817" s="6"/>
      <c r="I1817" s="10" t="s">
        <v>110</v>
      </c>
      <c r="J1817" s="11" t="s">
        <v>12988</v>
      </c>
      <c r="K1817" s="194" t="s">
        <v>510</v>
      </c>
      <c r="L1817" s="176"/>
      <c r="M1817" s="176">
        <v>1000</v>
      </c>
      <c r="N1817" s="80" t="s">
        <v>11916</v>
      </c>
      <c r="O1817" s="162"/>
      <c r="P1817" s="80" t="s">
        <v>12989</v>
      </c>
      <c r="Q1817" s="80"/>
      <c r="R1817" s="80"/>
      <c r="S1817" s="163"/>
      <c r="T1817" s="213"/>
      <c r="U1817" s="162"/>
      <c r="V1817" s="164"/>
      <c r="W1817" s="12" t="str">
        <f t="shared" si="538"/>
        <v>Mqtt1</v>
      </c>
      <c r="X1817" s="196" t="s">
        <v>12224</v>
      </c>
      <c r="Y1817" s="6" t="str">
        <f t="shared" si="539"/>
        <v>marpower/280000-hydraulic-sail/captive-winch-halyard</v>
      </c>
      <c r="Z1817" s="103" t="str">
        <f t="shared" si="544"/>
        <v>$.Miz_halyard_Capt_Wnch_Act_Load</v>
      </c>
      <c r="AA1817" s="12">
        <v>1</v>
      </c>
      <c r="AB1817" s="6" t="s">
        <v>196</v>
      </c>
      <c r="AC1817" s="12">
        <v>1448</v>
      </c>
      <c r="AJ1817" s="80"/>
      <c r="AK1817" s="113" t="s">
        <v>12774</v>
      </c>
      <c r="AM1817" s="114" t="str">
        <f t="shared" si="540"/>
        <v/>
      </c>
      <c r="AN1817" s="80"/>
      <c r="AO1817" s="80"/>
      <c r="AP1817" s="80"/>
      <c r="AQ1817" s="80"/>
      <c r="AR1817" s="127"/>
      <c r="AS1817" s="80"/>
      <c r="AT1817" s="7"/>
      <c r="AU1817" s="7"/>
      <c r="AV1817" s="165"/>
      <c r="AW1817" s="126" t="str">
        <f t="shared" si="541"/>
        <v/>
      </c>
      <c r="AX1817" s="137"/>
      <c r="AY1817" s="147"/>
      <c r="AZ1817" s="167"/>
      <c r="BA1817" s="167"/>
      <c r="BB1817" s="147" t="str">
        <f t="shared" si="542"/>
        <v/>
      </c>
      <c r="BC1817" s="168"/>
      <c r="BD1817" s="165"/>
      <c r="BE1817" s="165"/>
      <c r="BF1817" s="165"/>
      <c r="BG1817" s="165"/>
      <c r="BH1817" s="165"/>
      <c r="BI1817" s="165"/>
      <c r="BJ1817" s="165"/>
      <c r="BK1817" s="165"/>
      <c r="BL1817" s="165"/>
      <c r="BM1817" s="165"/>
      <c r="BN1817" s="165"/>
      <c r="BO1817" s="165"/>
      <c r="BP1817" s="165"/>
      <c r="BQ1817" s="165"/>
      <c r="BS1817" s="6"/>
      <c r="BT1817" s="11"/>
      <c r="BU1817" s="6"/>
      <c r="BV1817" s="6"/>
    </row>
    <row r="1818" spans="1:74" ht="15.75" x14ac:dyDescent="0.25">
      <c r="A1818" s="52" t="s">
        <v>11912</v>
      </c>
      <c r="B1818" s="56"/>
      <c r="C1818" s="7" t="s">
        <v>9455</v>
      </c>
      <c r="D1818" s="7" t="s">
        <v>11914</v>
      </c>
      <c r="E1818" s="7"/>
      <c r="F1818" s="64"/>
      <c r="G1818" s="6"/>
      <c r="H1818" s="6"/>
      <c r="I1818" s="10" t="s">
        <v>110</v>
      </c>
      <c r="J1818" s="11" t="s">
        <v>12990</v>
      </c>
      <c r="K1818" s="194" t="s">
        <v>510</v>
      </c>
      <c r="L1818" s="176"/>
      <c r="M1818" s="176">
        <v>1000</v>
      </c>
      <c r="N1818" s="80" t="s">
        <v>11916</v>
      </c>
      <c r="O1818" s="162"/>
      <c r="P1818" s="80" t="s">
        <v>12991</v>
      </c>
      <c r="Q1818" s="80"/>
      <c r="R1818" s="80"/>
      <c r="S1818" s="163"/>
      <c r="T1818" s="213"/>
      <c r="U1818" s="162"/>
      <c r="V1818" s="164"/>
      <c r="W1818" s="12" t="str">
        <f t="shared" si="538"/>
        <v>Mqtt1</v>
      </c>
      <c r="X1818" s="196" t="s">
        <v>12224</v>
      </c>
      <c r="Y1818" s="6" t="str">
        <f t="shared" si="539"/>
        <v>marpower/280000-hydraulic-sail/captive-winch-halyard</v>
      </c>
      <c r="Z1818" s="103" t="str">
        <f t="shared" si="544"/>
        <v>$.Main_Sht_traveller_Wnch_Alm_Code</v>
      </c>
      <c r="AA1818" s="12">
        <v>1</v>
      </c>
      <c r="AB1818" s="6" t="s">
        <v>196</v>
      </c>
      <c r="AC1818" s="12">
        <v>1453</v>
      </c>
      <c r="AJ1818" s="80"/>
      <c r="AK1818" s="113" t="s">
        <v>12873</v>
      </c>
      <c r="AM1818" s="114" t="str">
        <f t="shared" si="540"/>
        <v/>
      </c>
      <c r="AN1818" s="80"/>
      <c r="AO1818" s="80"/>
      <c r="AP1818" s="80"/>
      <c r="AQ1818" s="80"/>
      <c r="AR1818" s="127"/>
      <c r="AS1818" s="80"/>
      <c r="AT1818" s="7"/>
      <c r="AU1818" s="7"/>
      <c r="AV1818" s="165"/>
      <c r="AW1818" s="126" t="str">
        <f t="shared" si="541"/>
        <v/>
      </c>
      <c r="AX1818" s="137"/>
      <c r="AY1818" s="147"/>
      <c r="AZ1818" s="167"/>
      <c r="BA1818" s="167"/>
      <c r="BB1818" s="147" t="str">
        <f t="shared" si="542"/>
        <v/>
      </c>
      <c r="BC1818" s="168"/>
      <c r="BD1818" s="165"/>
      <c r="BE1818" s="165"/>
      <c r="BF1818" s="165"/>
      <c r="BG1818" s="165"/>
      <c r="BH1818" s="165"/>
      <c r="BI1818" s="165"/>
      <c r="BJ1818" s="165"/>
      <c r="BK1818" s="165"/>
      <c r="BL1818" s="165"/>
      <c r="BM1818" s="165"/>
      <c r="BN1818" s="165"/>
      <c r="BO1818" s="165"/>
      <c r="BP1818" s="165"/>
      <c r="BQ1818" s="165"/>
      <c r="BS1818" s="6"/>
      <c r="BT1818" s="11"/>
      <c r="BU1818" s="6"/>
      <c r="BV1818" s="6"/>
    </row>
    <row r="1819" spans="1:74" ht="15.75" x14ac:dyDescent="0.25">
      <c r="A1819" s="52" t="s">
        <v>11912</v>
      </c>
      <c r="B1819" s="56"/>
      <c r="C1819" s="7" t="s">
        <v>9455</v>
      </c>
      <c r="D1819" s="7" t="s">
        <v>11914</v>
      </c>
      <c r="E1819" s="7"/>
      <c r="F1819" s="64"/>
      <c r="G1819" s="6"/>
      <c r="H1819" s="6"/>
      <c r="I1819" s="10" t="s">
        <v>110</v>
      </c>
      <c r="J1819" s="11" t="s">
        <v>12992</v>
      </c>
      <c r="K1819" s="194" t="s">
        <v>510</v>
      </c>
      <c r="L1819" s="176"/>
      <c r="M1819" s="176">
        <v>1000</v>
      </c>
      <c r="N1819" s="80" t="s">
        <v>11916</v>
      </c>
      <c r="O1819" s="162"/>
      <c r="P1819" s="80" t="s">
        <v>12993</v>
      </c>
      <c r="Q1819" s="80"/>
      <c r="R1819" s="80"/>
      <c r="S1819" s="163"/>
      <c r="T1819" s="213"/>
      <c r="U1819" s="162"/>
      <c r="V1819" s="164"/>
      <c r="W1819" s="12" t="str">
        <f t="shared" si="538"/>
        <v>Mqtt1</v>
      </c>
      <c r="X1819" s="196" t="s">
        <v>12224</v>
      </c>
      <c r="Y1819" s="6" t="str">
        <f t="shared" si="539"/>
        <v>marpower/280000-hydraulic-sail/captive-winch-halyard</v>
      </c>
      <c r="Z1819" s="103" t="str">
        <f t="shared" si="544"/>
        <v>$.Main_Sht_traveller_Wnch_Act_Position_Mill</v>
      </c>
      <c r="AA1819" s="12">
        <v>1</v>
      </c>
      <c r="AB1819" s="6" t="s">
        <v>196</v>
      </c>
      <c r="AC1819" s="12">
        <v>1456</v>
      </c>
      <c r="AJ1819" s="80"/>
      <c r="AK1819" s="113" t="s">
        <v>12777</v>
      </c>
      <c r="AM1819" s="114" t="str">
        <f t="shared" si="540"/>
        <v/>
      </c>
      <c r="AN1819" s="80"/>
      <c r="AO1819" s="80"/>
      <c r="AP1819" s="80"/>
      <c r="AQ1819" s="80"/>
      <c r="AR1819" s="127"/>
      <c r="AS1819" s="80"/>
      <c r="AT1819" s="7"/>
      <c r="AU1819" s="7"/>
      <c r="AV1819" s="165"/>
      <c r="AW1819" s="126" t="str">
        <f t="shared" si="541"/>
        <v/>
      </c>
      <c r="AX1819" s="137"/>
      <c r="AY1819" s="147"/>
      <c r="AZ1819" s="167"/>
      <c r="BA1819" s="167"/>
      <c r="BB1819" s="147" t="str">
        <f t="shared" si="542"/>
        <v/>
      </c>
      <c r="BC1819" s="168"/>
      <c r="BD1819" s="165"/>
      <c r="BE1819" s="165"/>
      <c r="BF1819" s="165"/>
      <c r="BG1819" s="165"/>
      <c r="BH1819" s="165"/>
      <c r="BI1819" s="165"/>
      <c r="BJ1819" s="165"/>
      <c r="BK1819" s="165"/>
      <c r="BL1819" s="165"/>
      <c r="BM1819" s="165"/>
      <c r="BN1819" s="165"/>
      <c r="BO1819" s="165"/>
      <c r="BP1819" s="165"/>
      <c r="BQ1819" s="165"/>
      <c r="BS1819" s="6"/>
      <c r="BT1819" s="11"/>
      <c r="BU1819" s="6"/>
      <c r="BV1819" s="6"/>
    </row>
    <row r="1820" spans="1:74" ht="15.75" x14ac:dyDescent="0.25">
      <c r="A1820" s="52" t="s">
        <v>11912</v>
      </c>
      <c r="B1820" s="56"/>
      <c r="C1820" s="7" t="s">
        <v>9455</v>
      </c>
      <c r="D1820" s="7" t="s">
        <v>11914</v>
      </c>
      <c r="E1820" s="7"/>
      <c r="F1820" s="64"/>
      <c r="G1820" s="6"/>
      <c r="H1820" s="6"/>
      <c r="I1820" s="10" t="s">
        <v>110</v>
      </c>
      <c r="J1820" s="11" t="s">
        <v>12994</v>
      </c>
      <c r="K1820" s="194" t="s">
        <v>510</v>
      </c>
      <c r="L1820" s="176"/>
      <c r="M1820" s="176">
        <v>1000</v>
      </c>
      <c r="N1820" s="80" t="s">
        <v>11916</v>
      </c>
      <c r="O1820" s="162"/>
      <c r="P1820" s="80" t="s">
        <v>12995</v>
      </c>
      <c r="Q1820" s="80"/>
      <c r="R1820" s="80"/>
      <c r="S1820" s="163"/>
      <c r="T1820" s="213"/>
      <c r="U1820" s="162"/>
      <c r="V1820" s="164"/>
      <c r="W1820" s="12" t="str">
        <f t="shared" si="538"/>
        <v>Mqtt1</v>
      </c>
      <c r="X1820" s="196" t="s">
        <v>12224</v>
      </c>
      <c r="Y1820" s="6" t="str">
        <f t="shared" si="539"/>
        <v>marpower/280000-hydraulic-sail/captive-winch-halyard</v>
      </c>
      <c r="Z1820" s="103" t="str">
        <f t="shared" si="544"/>
        <v>$.Main_Sht_traveller_Wnch_Act_Position_Perm</v>
      </c>
      <c r="AA1820" s="12">
        <v>1</v>
      </c>
      <c r="AB1820" s="6" t="s">
        <v>196</v>
      </c>
      <c r="AC1820" s="12">
        <v>1457</v>
      </c>
      <c r="AJ1820" s="80"/>
      <c r="AK1820" s="113" t="s">
        <v>12836</v>
      </c>
      <c r="AM1820" s="114" t="str">
        <f t="shared" si="540"/>
        <v/>
      </c>
      <c r="AN1820" s="80"/>
      <c r="AO1820" s="80"/>
      <c r="AP1820" s="80"/>
      <c r="AQ1820" s="80"/>
      <c r="AR1820" s="127"/>
      <c r="AS1820" s="80"/>
      <c r="AT1820" s="7"/>
      <c r="AU1820" s="7"/>
      <c r="AV1820" s="165"/>
      <c r="AW1820" s="126" t="str">
        <f t="shared" si="541"/>
        <v/>
      </c>
      <c r="AX1820" s="137"/>
      <c r="AY1820" s="147"/>
      <c r="AZ1820" s="167"/>
      <c r="BA1820" s="167"/>
      <c r="BB1820" s="147" t="str">
        <f t="shared" si="542"/>
        <v/>
      </c>
      <c r="BC1820" s="168"/>
      <c r="BD1820" s="165"/>
      <c r="BE1820" s="165"/>
      <c r="BF1820" s="165"/>
      <c r="BG1820" s="165"/>
      <c r="BH1820" s="165"/>
      <c r="BI1820" s="165"/>
      <c r="BJ1820" s="165"/>
      <c r="BK1820" s="165"/>
      <c r="BL1820" s="165"/>
      <c r="BM1820" s="165"/>
      <c r="BN1820" s="165"/>
      <c r="BO1820" s="165"/>
      <c r="BP1820" s="165"/>
      <c r="BQ1820" s="165"/>
      <c r="BS1820" s="6"/>
      <c r="BT1820" s="11"/>
      <c r="BU1820" s="6"/>
      <c r="BV1820" s="6"/>
    </row>
    <row r="1821" spans="1:74" ht="15.75" x14ac:dyDescent="0.25">
      <c r="A1821" s="52" t="s">
        <v>11912</v>
      </c>
      <c r="B1821" s="56"/>
      <c r="C1821" s="7" t="s">
        <v>9455</v>
      </c>
      <c r="D1821" s="7" t="s">
        <v>11914</v>
      </c>
      <c r="E1821" s="7"/>
      <c r="F1821" s="64"/>
      <c r="G1821" s="6"/>
      <c r="H1821" s="6"/>
      <c r="I1821" s="10" t="s">
        <v>110</v>
      </c>
      <c r="J1821" s="11" t="s">
        <v>12996</v>
      </c>
      <c r="K1821" s="194" t="s">
        <v>510</v>
      </c>
      <c r="L1821" s="176"/>
      <c r="M1821" s="176">
        <v>1000</v>
      </c>
      <c r="N1821" s="80" t="s">
        <v>11916</v>
      </c>
      <c r="O1821" s="162"/>
      <c r="P1821" s="80" t="s">
        <v>12997</v>
      </c>
      <c r="Q1821" s="80"/>
      <c r="R1821" s="80"/>
      <c r="S1821" s="163"/>
      <c r="T1821" s="213"/>
      <c r="U1821" s="162"/>
      <c r="V1821" s="164"/>
      <c r="W1821" s="12" t="str">
        <f t="shared" si="538"/>
        <v>Mqtt1</v>
      </c>
      <c r="X1821" s="196" t="s">
        <v>12349</v>
      </c>
      <c r="Y1821" s="6" t="str">
        <f t="shared" si="539"/>
        <v>marpower/280000-hydraulic-sail/popup-winch/ps</v>
      </c>
      <c r="Z1821" s="103" t="str">
        <f>IF(COUNTIF(N1821,"spare"),"","$."&amp;_xlfn.REGEXREPLACE(IF(X1821="",J1821,_xlfn.REGEXREPLACE(IF(_xlfn.REGEXTEST(J1821,"(Gen_Alm|Enbl|Ind)"),_xlfn.REGEXREPLACE(J1821,"E?\d_\d\d_",""),J1821),"_?Pop_up_capstan_(PS|SB)_?","")),"\.","_"))</f>
        <v>$.Alm_Code</v>
      </c>
      <c r="AA1821" s="12">
        <v>1</v>
      </c>
      <c r="AB1821" s="6" t="s">
        <v>196</v>
      </c>
      <c r="AC1821" s="12">
        <v>1463</v>
      </c>
      <c r="AJ1821" s="80"/>
      <c r="AK1821" s="113" t="s">
        <v>12873</v>
      </c>
      <c r="AM1821" s="114" t="str">
        <f t="shared" si="540"/>
        <v/>
      </c>
      <c r="AN1821" s="80"/>
      <c r="AO1821" s="80"/>
      <c r="AP1821" s="80"/>
      <c r="AQ1821" s="80"/>
      <c r="AR1821" s="127"/>
      <c r="AS1821" s="80"/>
      <c r="AT1821" s="7"/>
      <c r="AU1821" s="7"/>
      <c r="AV1821" s="165"/>
      <c r="AW1821" s="126" t="str">
        <f t="shared" si="541"/>
        <v/>
      </c>
      <c r="AX1821" s="137"/>
      <c r="AY1821" s="147"/>
      <c r="AZ1821" s="167"/>
      <c r="BA1821" s="167"/>
      <c r="BB1821" s="147" t="str">
        <f t="shared" si="542"/>
        <v/>
      </c>
      <c r="BC1821" s="168"/>
      <c r="BD1821" s="165"/>
      <c r="BE1821" s="165"/>
      <c r="BF1821" s="165"/>
      <c r="BG1821" s="165"/>
      <c r="BH1821" s="165"/>
      <c r="BI1821" s="165"/>
      <c r="BJ1821" s="165"/>
      <c r="BK1821" s="165"/>
      <c r="BL1821" s="165"/>
      <c r="BM1821" s="165"/>
      <c r="BN1821" s="165"/>
      <c r="BO1821" s="165"/>
      <c r="BP1821" s="165"/>
      <c r="BQ1821" s="165"/>
      <c r="BS1821" s="6"/>
      <c r="BT1821" s="11"/>
      <c r="BU1821" s="6"/>
      <c r="BV1821" s="6"/>
    </row>
    <row r="1822" spans="1:74" ht="15.75" x14ac:dyDescent="0.25">
      <c r="A1822" s="52" t="s">
        <v>11912</v>
      </c>
      <c r="B1822" s="56"/>
      <c r="C1822" s="7" t="s">
        <v>9455</v>
      </c>
      <c r="D1822" s="7" t="s">
        <v>11914</v>
      </c>
      <c r="E1822" s="7"/>
      <c r="F1822" s="64"/>
      <c r="G1822" s="6"/>
      <c r="H1822" s="6"/>
      <c r="I1822" s="10" t="s">
        <v>110</v>
      </c>
      <c r="J1822" s="11" t="s">
        <v>12998</v>
      </c>
      <c r="K1822" s="194" t="s">
        <v>510</v>
      </c>
      <c r="L1822" s="176"/>
      <c r="M1822" s="176">
        <v>1000</v>
      </c>
      <c r="N1822" s="80" t="s">
        <v>11916</v>
      </c>
      <c r="O1822" s="162"/>
      <c r="P1822" s="80" t="s">
        <v>12999</v>
      </c>
      <c r="Q1822" s="80"/>
      <c r="R1822" s="80"/>
      <c r="S1822" s="163"/>
      <c r="T1822" s="213"/>
      <c r="U1822" s="162"/>
      <c r="V1822" s="164"/>
      <c r="W1822" s="12" t="str">
        <f t="shared" si="538"/>
        <v>Mqtt1</v>
      </c>
      <c r="X1822" s="196" t="s">
        <v>12160</v>
      </c>
      <c r="Y1822" s="6" t="str">
        <f t="shared" si="539"/>
        <v>marpower/280000-hydraulic-sail/deck-winch-1130/ps</v>
      </c>
      <c r="Z1822" s="103" t="str">
        <f>IF(COUNTIF(N1822,"spare"),"","$."&amp;_xlfn.REGEXREPLACE(IF(X1822="",J1822,_xlfn.REGEXREPLACE(IF(_xlfn.REGEXTEST(J1822,"(Gen_Alm|Enbl|Ind)"),_xlfn.REGEXREPLACE(J1822,"E?\d_\d\d_",""),J1822),"_?Dck_Wnch_(SB|PS)","")),"\.","_"))</f>
        <v>$.Miz_Mst_Alm_Code</v>
      </c>
      <c r="AA1822" s="12">
        <v>1</v>
      </c>
      <c r="AB1822" s="6" t="s">
        <v>196</v>
      </c>
      <c r="AC1822" s="12">
        <v>1473</v>
      </c>
      <c r="AJ1822" s="80"/>
      <c r="AK1822" s="113" t="s">
        <v>12873</v>
      </c>
      <c r="AM1822" s="114" t="str">
        <f t="shared" si="540"/>
        <v/>
      </c>
      <c r="AN1822" s="80"/>
      <c r="AO1822" s="80"/>
      <c r="AP1822" s="80"/>
      <c r="AQ1822" s="80"/>
      <c r="AR1822" s="127"/>
      <c r="AS1822" s="80"/>
      <c r="AT1822" s="7"/>
      <c r="AU1822" s="7"/>
      <c r="AV1822" s="165"/>
      <c r="AW1822" s="126" t="str">
        <f t="shared" si="541"/>
        <v/>
      </c>
      <c r="AX1822" s="137"/>
      <c r="AY1822" s="147"/>
      <c r="AZ1822" s="167"/>
      <c r="BA1822" s="167"/>
      <c r="BB1822" s="147" t="str">
        <f t="shared" si="542"/>
        <v/>
      </c>
      <c r="BC1822" s="168"/>
      <c r="BD1822" s="165"/>
      <c r="BE1822" s="165"/>
      <c r="BF1822" s="165"/>
      <c r="BG1822" s="165"/>
      <c r="BH1822" s="165"/>
      <c r="BI1822" s="165"/>
      <c r="BJ1822" s="165"/>
      <c r="BK1822" s="165"/>
      <c r="BL1822" s="165"/>
      <c r="BM1822" s="165"/>
      <c r="BN1822" s="165"/>
      <c r="BO1822" s="165"/>
      <c r="BP1822" s="165"/>
      <c r="BQ1822" s="165"/>
      <c r="BS1822" s="6"/>
      <c r="BT1822" s="11"/>
      <c r="BU1822" s="6"/>
      <c r="BV1822" s="6"/>
    </row>
    <row r="1823" spans="1:74" ht="15.75" x14ac:dyDescent="0.25">
      <c r="A1823" s="52" t="s">
        <v>11912</v>
      </c>
      <c r="B1823" s="56"/>
      <c r="C1823" s="7" t="s">
        <v>9455</v>
      </c>
      <c r="D1823" s="7" t="s">
        <v>11914</v>
      </c>
      <c r="E1823" s="7"/>
      <c r="F1823" s="64"/>
      <c r="G1823" s="6"/>
      <c r="H1823" s="6"/>
      <c r="I1823" s="10" t="s">
        <v>110</v>
      </c>
      <c r="J1823" s="11" t="s">
        <v>13000</v>
      </c>
      <c r="K1823" s="194" t="s">
        <v>510</v>
      </c>
      <c r="L1823" s="176"/>
      <c r="M1823" s="176">
        <v>1000</v>
      </c>
      <c r="N1823" s="80" t="s">
        <v>11916</v>
      </c>
      <c r="O1823" s="162"/>
      <c r="P1823" s="80" t="s">
        <v>13001</v>
      </c>
      <c r="Q1823" s="80"/>
      <c r="R1823" s="80"/>
      <c r="S1823" s="163"/>
      <c r="T1823" s="213"/>
      <c r="U1823" s="162"/>
      <c r="V1823" s="164"/>
      <c r="W1823" s="12" t="str">
        <f t="shared" ref="W1823:W1853" si="545">IF(COUNTIF(N1823,"spare"),"","Mqtt1")</f>
        <v>Mqtt1</v>
      </c>
      <c r="X1823" s="196" t="s">
        <v>12358</v>
      </c>
      <c r="Y1823" s="6" t="str">
        <f t="shared" ref="Y1823:Y1853" si="546">LOWER(SUBSTITUTE(SUBSTITUTE(IF(COUNTIF(N1823,"spare"),"",_xlfn.CONCAT("marpower/",IF(X1823&lt;&gt;"",N1823&amp;"/"&amp;X1823,N1823)))," ","-"),"_","-"))</f>
        <v>marpower/280000-hydraulic-sail/deck-winch-1130lc/ps</v>
      </c>
      <c r="Z1823" s="103" t="str">
        <f>IF(COUNTIF(N1823,"spare"),"","$."&amp;_xlfn.REGEXREPLACE(IF(X1823="",J1823,_xlfn.REGEXREPLACE(IF(_xlfn.REGEXTEST(J1823,"(Gen_Alm|Enbl|Ind)"),_xlfn.REGEXREPLACE(J1823,"E?\d_\d\d_",""),J1823),"_?Aft_Dck_Dck_Wnch_(SB|PS)_?","")),"\.","_"))</f>
        <v>$.Alm_Code</v>
      </c>
      <c r="AA1823" s="12">
        <v>1</v>
      </c>
      <c r="AB1823" s="6" t="s">
        <v>196</v>
      </c>
      <c r="AC1823" s="12">
        <v>1483</v>
      </c>
      <c r="AJ1823" s="80"/>
      <c r="AK1823" s="113" t="s">
        <v>12873</v>
      </c>
      <c r="AM1823" s="114" t="str">
        <f t="shared" ref="AM1823:AM1853" si="547">IF(ISBLANK(AT1823),"",ROW())</f>
        <v/>
      </c>
      <c r="AN1823" s="80"/>
      <c r="AO1823" s="80"/>
      <c r="AP1823" s="80"/>
      <c r="AQ1823" s="80"/>
      <c r="AR1823" s="127"/>
      <c r="AS1823" s="80"/>
      <c r="AT1823" s="7"/>
      <c r="AU1823" s="7"/>
      <c r="AV1823" s="165"/>
      <c r="AW1823" s="126" t="str">
        <f t="shared" ref="AW1823:AW1853" si="548">IF(ISNUMBER(AM1823),"Please consult operation manual for more information","")</f>
        <v/>
      </c>
      <c r="AX1823" s="137"/>
      <c r="AY1823" s="147"/>
      <c r="AZ1823" s="167"/>
      <c r="BA1823" s="167"/>
      <c r="BB1823" s="147" t="str">
        <f t="shared" ref="BB1823:BB1853" si="549">IF(ISNUMBER(AM1823),"1","")</f>
        <v/>
      </c>
      <c r="BC1823" s="168"/>
      <c r="BD1823" s="165"/>
      <c r="BE1823" s="165"/>
      <c r="BF1823" s="165"/>
      <c r="BG1823" s="165"/>
      <c r="BH1823" s="165"/>
      <c r="BI1823" s="165"/>
      <c r="BJ1823" s="165"/>
      <c r="BK1823" s="165"/>
      <c r="BL1823" s="165"/>
      <c r="BM1823" s="165"/>
      <c r="BN1823" s="165"/>
      <c r="BO1823" s="165"/>
      <c r="BP1823" s="165"/>
      <c r="BQ1823" s="165"/>
      <c r="BS1823" s="6"/>
      <c r="BT1823" s="11"/>
      <c r="BU1823" s="6"/>
      <c r="BV1823" s="6"/>
    </row>
    <row r="1824" spans="1:74" ht="15.75" x14ac:dyDescent="0.25">
      <c r="A1824" s="52" t="s">
        <v>11912</v>
      </c>
      <c r="B1824" s="56"/>
      <c r="C1824" s="7" t="s">
        <v>9455</v>
      </c>
      <c r="D1824" s="7" t="s">
        <v>11914</v>
      </c>
      <c r="E1824" s="7"/>
      <c r="F1824" s="64"/>
      <c r="G1824" s="6"/>
      <c r="H1824" s="6"/>
      <c r="I1824" s="10" t="s">
        <v>110</v>
      </c>
      <c r="J1824" s="11" t="s">
        <v>13002</v>
      </c>
      <c r="K1824" s="194" t="s">
        <v>510</v>
      </c>
      <c r="L1824" s="176"/>
      <c r="M1824" s="176">
        <v>1000</v>
      </c>
      <c r="N1824" s="80" t="s">
        <v>11916</v>
      </c>
      <c r="O1824" s="162"/>
      <c r="P1824" s="80" t="s">
        <v>13003</v>
      </c>
      <c r="Q1824" s="80"/>
      <c r="R1824" s="80"/>
      <c r="S1824" s="163"/>
      <c r="T1824" s="213"/>
      <c r="U1824" s="162"/>
      <c r="V1824" s="164"/>
      <c r="W1824" s="12" t="str">
        <f t="shared" si="545"/>
        <v>Mqtt1</v>
      </c>
      <c r="X1824" s="196" t="s">
        <v>12358</v>
      </c>
      <c r="Y1824" s="6" t="str">
        <f t="shared" si="546"/>
        <v>marpower/280000-hydraulic-sail/deck-winch-1130lc/ps</v>
      </c>
      <c r="Z1824" s="103" t="str">
        <f>IF(COUNTIF(N1824,"spare"),"","$."&amp;_xlfn.REGEXREPLACE(IF(X1824="",J1824,_xlfn.REGEXREPLACE(IF(_xlfn.REGEXTEST(J1824,"(Gen_Alm|Enbl|Ind)"),_xlfn.REGEXREPLACE(J1824,"E?\d_\d\d_",""),J1824),"_?Aft_Dck_Dck_Wnch_(SB|PS)_?","")),"\.","_"))</f>
        <v>$.Act_Load</v>
      </c>
      <c r="AA1824" s="12">
        <v>1</v>
      </c>
      <c r="AB1824" s="6" t="s">
        <v>196</v>
      </c>
      <c r="AC1824" s="12">
        <v>1488</v>
      </c>
      <c r="AJ1824" s="80"/>
      <c r="AK1824" s="113" t="s">
        <v>12774</v>
      </c>
      <c r="AM1824" s="114" t="str">
        <f t="shared" si="547"/>
        <v/>
      </c>
      <c r="AN1824" s="80"/>
      <c r="AO1824" s="80"/>
      <c r="AP1824" s="80"/>
      <c r="AQ1824" s="80"/>
      <c r="AR1824" s="127"/>
      <c r="AS1824" s="80"/>
      <c r="AT1824" s="7"/>
      <c r="AU1824" s="7"/>
      <c r="AV1824" s="165"/>
      <c r="AW1824" s="126" t="str">
        <f t="shared" si="548"/>
        <v/>
      </c>
      <c r="AX1824" s="137"/>
      <c r="AY1824" s="147"/>
      <c r="AZ1824" s="167"/>
      <c r="BA1824" s="167"/>
      <c r="BB1824" s="147" t="str">
        <f t="shared" si="549"/>
        <v/>
      </c>
      <c r="BC1824" s="168"/>
      <c r="BD1824" s="165"/>
      <c r="BE1824" s="165"/>
      <c r="BF1824" s="165"/>
      <c r="BG1824" s="165"/>
      <c r="BH1824" s="165"/>
      <c r="BI1824" s="165"/>
      <c r="BJ1824" s="165"/>
      <c r="BK1824" s="165"/>
      <c r="BL1824" s="165"/>
      <c r="BM1824" s="165"/>
      <c r="BN1824" s="165"/>
      <c r="BO1824" s="165"/>
      <c r="BP1824" s="165"/>
      <c r="BQ1824" s="165"/>
      <c r="BS1824" s="6"/>
      <c r="BT1824" s="11"/>
      <c r="BU1824" s="6"/>
      <c r="BV1824" s="6"/>
    </row>
    <row r="1825" spans="1:74" ht="15.75" x14ac:dyDescent="0.25">
      <c r="A1825" s="52" t="s">
        <v>11912</v>
      </c>
      <c r="B1825" s="56"/>
      <c r="C1825" s="7" t="s">
        <v>9455</v>
      </c>
      <c r="D1825" s="7" t="s">
        <v>11914</v>
      </c>
      <c r="E1825" s="7"/>
      <c r="F1825" s="64"/>
      <c r="G1825" s="6"/>
      <c r="H1825" s="6"/>
      <c r="I1825" s="10" t="s">
        <v>110</v>
      </c>
      <c r="J1825" s="11" t="s">
        <v>13004</v>
      </c>
      <c r="K1825" s="194" t="s">
        <v>510</v>
      </c>
      <c r="L1825" s="176"/>
      <c r="M1825" s="176">
        <v>1000</v>
      </c>
      <c r="N1825" s="80" t="s">
        <v>11916</v>
      </c>
      <c r="O1825" s="162"/>
      <c r="P1825" s="80" t="s">
        <v>13005</v>
      </c>
      <c r="Q1825" s="80"/>
      <c r="R1825" s="80"/>
      <c r="S1825" s="163"/>
      <c r="T1825" s="213"/>
      <c r="U1825" s="162"/>
      <c r="V1825" s="164"/>
      <c r="W1825" s="12" t="str">
        <f t="shared" si="545"/>
        <v>Mqtt1</v>
      </c>
      <c r="X1825" s="196" t="s">
        <v>12365</v>
      </c>
      <c r="Y1825" s="6" t="str">
        <f t="shared" si="546"/>
        <v>marpower/280000-hydraulic-sail/captive-winch-runner/main-sb</v>
      </c>
      <c r="Z1825" s="103" t="str">
        <f t="shared" ref="Z1825:Z1832" si="550">IF(COUNTIF(N1825,"spare"),"","$."&amp;_xlfn.REGEXREPLACE(IF(X1825="",J1825,_xlfn.REGEXREPLACE(IF(_xlfn.REGEXTEST(J1825,"(Gen_Alm|Enbl|Ind)"),_xlfn.REGEXREPLACE(J1825,"E?\d_\d\d_",""),J1825),"_?M(ain|iz)_Run_Capt_Wnch_(PS|SB)_?","")),"\.","_"))</f>
        <v>$.Alm_Code</v>
      </c>
      <c r="AA1825" s="12">
        <v>1</v>
      </c>
      <c r="AB1825" s="6" t="s">
        <v>196</v>
      </c>
      <c r="AC1825" s="12">
        <v>1513</v>
      </c>
      <c r="AJ1825" s="80"/>
      <c r="AK1825" s="113" t="s">
        <v>12873</v>
      </c>
      <c r="AM1825" s="114" t="str">
        <f t="shared" si="547"/>
        <v/>
      </c>
      <c r="AN1825" s="80"/>
      <c r="AO1825" s="80"/>
      <c r="AP1825" s="80"/>
      <c r="AQ1825" s="80"/>
      <c r="AR1825" s="127"/>
      <c r="AS1825" s="80"/>
      <c r="AT1825" s="7"/>
      <c r="AU1825" s="7"/>
      <c r="AV1825" s="165"/>
      <c r="AW1825" s="126" t="str">
        <f t="shared" si="548"/>
        <v/>
      </c>
      <c r="AX1825" s="137"/>
      <c r="AY1825" s="147"/>
      <c r="AZ1825" s="167"/>
      <c r="BA1825" s="167"/>
      <c r="BB1825" s="147" t="str">
        <f t="shared" si="549"/>
        <v/>
      </c>
      <c r="BC1825" s="168"/>
      <c r="BD1825" s="165"/>
      <c r="BE1825" s="165"/>
      <c r="BF1825" s="165"/>
      <c r="BG1825" s="165"/>
      <c r="BH1825" s="165"/>
      <c r="BI1825" s="165"/>
      <c r="BJ1825" s="165"/>
      <c r="BK1825" s="165"/>
      <c r="BL1825" s="165"/>
      <c r="BM1825" s="165"/>
      <c r="BN1825" s="165"/>
      <c r="BO1825" s="165"/>
      <c r="BP1825" s="165"/>
      <c r="BQ1825" s="165"/>
      <c r="BS1825" s="6"/>
      <c r="BT1825" s="11"/>
      <c r="BU1825" s="6"/>
      <c r="BV1825" s="6"/>
    </row>
    <row r="1826" spans="1:74" ht="15.75" x14ac:dyDescent="0.25">
      <c r="A1826" s="52" t="s">
        <v>11912</v>
      </c>
      <c r="B1826" s="56"/>
      <c r="C1826" s="7" t="s">
        <v>9455</v>
      </c>
      <c r="D1826" s="7" t="s">
        <v>11914</v>
      </c>
      <c r="E1826" s="7"/>
      <c r="F1826" s="64"/>
      <c r="G1826" s="6"/>
      <c r="H1826" s="6"/>
      <c r="I1826" s="10" t="s">
        <v>110</v>
      </c>
      <c r="J1826" s="11" t="s">
        <v>13006</v>
      </c>
      <c r="K1826" s="194" t="s">
        <v>510</v>
      </c>
      <c r="L1826" s="176"/>
      <c r="M1826" s="176">
        <v>1000</v>
      </c>
      <c r="N1826" s="80" t="s">
        <v>11916</v>
      </c>
      <c r="O1826" s="162"/>
      <c r="P1826" s="80" t="s">
        <v>13007</v>
      </c>
      <c r="Q1826" s="80"/>
      <c r="R1826" s="80"/>
      <c r="S1826" s="163"/>
      <c r="T1826" s="213"/>
      <c r="U1826" s="162"/>
      <c r="V1826" s="164"/>
      <c r="W1826" s="12" t="str">
        <f t="shared" si="545"/>
        <v>Mqtt1</v>
      </c>
      <c r="X1826" s="196" t="s">
        <v>12365</v>
      </c>
      <c r="Y1826" s="6" t="str">
        <f t="shared" si="546"/>
        <v>marpower/280000-hydraulic-sail/captive-winch-runner/main-sb</v>
      </c>
      <c r="Z1826" s="103" t="str">
        <f t="shared" si="550"/>
        <v>$.Act_Position_Mill</v>
      </c>
      <c r="AA1826" s="12">
        <v>1</v>
      </c>
      <c r="AB1826" s="6" t="s">
        <v>196</v>
      </c>
      <c r="AC1826" s="12">
        <v>1516</v>
      </c>
      <c r="AJ1826" s="80"/>
      <c r="AK1826" s="113" t="s">
        <v>12777</v>
      </c>
      <c r="AM1826" s="114" t="str">
        <f t="shared" si="547"/>
        <v/>
      </c>
      <c r="AN1826" s="80"/>
      <c r="AO1826" s="80"/>
      <c r="AP1826" s="80"/>
      <c r="AQ1826" s="80"/>
      <c r="AR1826" s="127"/>
      <c r="AS1826" s="80"/>
      <c r="AT1826" s="7"/>
      <c r="AU1826" s="7"/>
      <c r="AV1826" s="165"/>
      <c r="AW1826" s="126" t="str">
        <f t="shared" si="548"/>
        <v/>
      </c>
      <c r="AX1826" s="137"/>
      <c r="AY1826" s="147"/>
      <c r="AZ1826" s="167"/>
      <c r="BA1826" s="167"/>
      <c r="BB1826" s="147" t="str">
        <f t="shared" si="549"/>
        <v/>
      </c>
      <c r="BC1826" s="168"/>
      <c r="BD1826" s="165"/>
      <c r="BE1826" s="165"/>
      <c r="BF1826" s="165"/>
      <c r="BG1826" s="165"/>
      <c r="BH1826" s="165"/>
      <c r="BI1826" s="165"/>
      <c r="BJ1826" s="165"/>
      <c r="BK1826" s="165"/>
      <c r="BL1826" s="165"/>
      <c r="BM1826" s="165"/>
      <c r="BN1826" s="165"/>
      <c r="BO1826" s="165"/>
      <c r="BP1826" s="165"/>
      <c r="BQ1826" s="165"/>
      <c r="BS1826" s="6"/>
      <c r="BT1826" s="11"/>
      <c r="BU1826" s="6"/>
      <c r="BV1826" s="6"/>
    </row>
    <row r="1827" spans="1:74" ht="15.75" x14ac:dyDescent="0.25">
      <c r="A1827" s="52" t="s">
        <v>11912</v>
      </c>
      <c r="B1827" s="56"/>
      <c r="C1827" s="7" t="s">
        <v>9455</v>
      </c>
      <c r="D1827" s="7" t="s">
        <v>11914</v>
      </c>
      <c r="E1827" s="7"/>
      <c r="F1827" s="64"/>
      <c r="G1827" s="6"/>
      <c r="H1827" s="6"/>
      <c r="I1827" s="10" t="s">
        <v>110</v>
      </c>
      <c r="J1827" s="11" t="s">
        <v>13008</v>
      </c>
      <c r="K1827" s="194" t="s">
        <v>510</v>
      </c>
      <c r="L1827" s="176"/>
      <c r="M1827" s="176">
        <v>1000</v>
      </c>
      <c r="N1827" s="80" t="s">
        <v>11916</v>
      </c>
      <c r="O1827" s="162"/>
      <c r="P1827" s="80" t="s">
        <v>13009</v>
      </c>
      <c r="Q1827" s="80"/>
      <c r="R1827" s="80"/>
      <c r="S1827" s="163"/>
      <c r="T1827" s="213"/>
      <c r="U1827" s="162"/>
      <c r="V1827" s="164"/>
      <c r="W1827" s="12" t="str">
        <f t="shared" si="545"/>
        <v>Mqtt1</v>
      </c>
      <c r="X1827" s="196" t="s">
        <v>12365</v>
      </c>
      <c r="Y1827" s="6" t="str">
        <f t="shared" si="546"/>
        <v>marpower/280000-hydraulic-sail/captive-winch-runner/main-sb</v>
      </c>
      <c r="Z1827" s="103" t="str">
        <f t="shared" si="550"/>
        <v>$.Act_Position_Perm</v>
      </c>
      <c r="AA1827" s="12">
        <v>1</v>
      </c>
      <c r="AB1827" s="6" t="s">
        <v>196</v>
      </c>
      <c r="AC1827" s="12">
        <v>1517</v>
      </c>
      <c r="AJ1827" s="80"/>
      <c r="AK1827" s="113" t="s">
        <v>12836</v>
      </c>
      <c r="AM1827" s="114" t="str">
        <f t="shared" si="547"/>
        <v/>
      </c>
      <c r="AN1827" s="80"/>
      <c r="AO1827" s="80"/>
      <c r="AP1827" s="80"/>
      <c r="AQ1827" s="80"/>
      <c r="AR1827" s="127"/>
      <c r="AS1827" s="80"/>
      <c r="AT1827" s="7"/>
      <c r="AU1827" s="7"/>
      <c r="AV1827" s="165"/>
      <c r="AW1827" s="126" t="str">
        <f t="shared" si="548"/>
        <v/>
      </c>
      <c r="AX1827" s="137"/>
      <c r="AY1827" s="147"/>
      <c r="AZ1827" s="167"/>
      <c r="BA1827" s="167"/>
      <c r="BB1827" s="147" t="str">
        <f t="shared" si="549"/>
        <v/>
      </c>
      <c r="BC1827" s="168"/>
      <c r="BD1827" s="165"/>
      <c r="BE1827" s="165"/>
      <c r="BF1827" s="165"/>
      <c r="BG1827" s="165"/>
      <c r="BH1827" s="165"/>
      <c r="BI1827" s="165"/>
      <c r="BJ1827" s="165"/>
      <c r="BK1827" s="165"/>
      <c r="BL1827" s="165"/>
      <c r="BM1827" s="165"/>
      <c r="BN1827" s="165"/>
      <c r="BO1827" s="165"/>
      <c r="BP1827" s="165"/>
      <c r="BQ1827" s="165"/>
      <c r="BS1827" s="6"/>
      <c r="BT1827" s="11"/>
      <c r="BU1827" s="6"/>
      <c r="BV1827" s="6"/>
    </row>
    <row r="1828" spans="1:74" ht="15.75" x14ac:dyDescent="0.25">
      <c r="A1828" s="52" t="s">
        <v>11912</v>
      </c>
      <c r="B1828" s="56"/>
      <c r="C1828" s="7" t="s">
        <v>9455</v>
      </c>
      <c r="D1828" s="7" t="s">
        <v>11914</v>
      </c>
      <c r="E1828" s="7"/>
      <c r="F1828" s="64"/>
      <c r="G1828" s="6"/>
      <c r="H1828" s="6"/>
      <c r="I1828" s="10" t="s">
        <v>110</v>
      </c>
      <c r="J1828" s="11" t="s">
        <v>13010</v>
      </c>
      <c r="K1828" s="194" t="s">
        <v>510</v>
      </c>
      <c r="L1828" s="176"/>
      <c r="M1828" s="176">
        <v>1000</v>
      </c>
      <c r="N1828" s="80" t="s">
        <v>11916</v>
      </c>
      <c r="O1828" s="162"/>
      <c r="P1828" s="80" t="s">
        <v>13011</v>
      </c>
      <c r="Q1828" s="80"/>
      <c r="R1828" s="80"/>
      <c r="S1828" s="163"/>
      <c r="T1828" s="213"/>
      <c r="U1828" s="162"/>
      <c r="V1828" s="164"/>
      <c r="W1828" s="12" t="str">
        <f t="shared" si="545"/>
        <v>Mqtt1</v>
      </c>
      <c r="X1828" s="196" t="s">
        <v>12365</v>
      </c>
      <c r="Y1828" s="6" t="str">
        <f t="shared" si="546"/>
        <v>marpower/280000-hydraulic-sail/captive-winch-runner/main-sb</v>
      </c>
      <c r="Z1828" s="103" t="str">
        <f t="shared" si="550"/>
        <v>$.Act_Load</v>
      </c>
      <c r="AA1828" s="12">
        <v>1</v>
      </c>
      <c r="AB1828" s="6" t="s">
        <v>196</v>
      </c>
      <c r="AC1828" s="12">
        <v>1518</v>
      </c>
      <c r="AJ1828" s="80"/>
      <c r="AK1828" s="113" t="s">
        <v>12774</v>
      </c>
      <c r="AM1828" s="114" t="str">
        <f t="shared" si="547"/>
        <v/>
      </c>
      <c r="AN1828" s="80"/>
      <c r="AO1828" s="80"/>
      <c r="AP1828" s="80"/>
      <c r="AQ1828" s="80"/>
      <c r="AR1828" s="127"/>
      <c r="AS1828" s="80"/>
      <c r="AT1828" s="7"/>
      <c r="AU1828" s="7"/>
      <c r="AV1828" s="165"/>
      <c r="AW1828" s="126" t="str">
        <f t="shared" si="548"/>
        <v/>
      </c>
      <c r="AX1828" s="137"/>
      <c r="AY1828" s="147"/>
      <c r="AZ1828" s="167"/>
      <c r="BA1828" s="167"/>
      <c r="BB1828" s="147" t="str">
        <f t="shared" si="549"/>
        <v/>
      </c>
      <c r="BC1828" s="168"/>
      <c r="BD1828" s="165"/>
      <c r="BE1828" s="165"/>
      <c r="BF1828" s="165"/>
      <c r="BG1828" s="165"/>
      <c r="BH1828" s="165"/>
      <c r="BI1828" s="165"/>
      <c r="BJ1828" s="165"/>
      <c r="BK1828" s="165"/>
      <c r="BL1828" s="165"/>
      <c r="BM1828" s="165"/>
      <c r="BN1828" s="165"/>
      <c r="BO1828" s="165"/>
      <c r="BP1828" s="165"/>
      <c r="BQ1828" s="165"/>
      <c r="BS1828" s="6"/>
      <c r="BT1828" s="11"/>
      <c r="BU1828" s="6"/>
      <c r="BV1828" s="6"/>
    </row>
    <row r="1829" spans="1:74" ht="15.75" x14ac:dyDescent="0.25">
      <c r="A1829" s="52" t="s">
        <v>11912</v>
      </c>
      <c r="B1829" s="56"/>
      <c r="C1829" s="7" t="s">
        <v>9455</v>
      </c>
      <c r="D1829" s="7" t="s">
        <v>11914</v>
      </c>
      <c r="E1829" s="7"/>
      <c r="F1829" s="64"/>
      <c r="G1829" s="6"/>
      <c r="H1829" s="6"/>
      <c r="I1829" s="10" t="s">
        <v>110</v>
      </c>
      <c r="J1829" s="11" t="s">
        <v>13012</v>
      </c>
      <c r="K1829" s="194" t="s">
        <v>510</v>
      </c>
      <c r="L1829" s="176"/>
      <c r="M1829" s="176">
        <v>1000</v>
      </c>
      <c r="N1829" s="80" t="s">
        <v>11916</v>
      </c>
      <c r="O1829" s="162"/>
      <c r="P1829" s="80" t="s">
        <v>13013</v>
      </c>
      <c r="Q1829" s="80"/>
      <c r="R1829" s="80"/>
      <c r="S1829" s="163"/>
      <c r="T1829" s="213"/>
      <c r="U1829" s="162"/>
      <c r="V1829" s="164"/>
      <c r="W1829" s="12" t="str">
        <f t="shared" si="545"/>
        <v>Mqtt1</v>
      </c>
      <c r="X1829" s="196" t="s">
        <v>12378</v>
      </c>
      <c r="Y1829" s="6" t="str">
        <f t="shared" si="546"/>
        <v>marpower/280000-hydraulic-sail/captive-winch-runner/mizzen-sb</v>
      </c>
      <c r="Z1829" s="103" t="str">
        <f t="shared" si="550"/>
        <v>$.Alm_Code</v>
      </c>
      <c r="AA1829" s="12">
        <v>1</v>
      </c>
      <c r="AB1829" s="6" t="s">
        <v>196</v>
      </c>
      <c r="AC1829" s="12">
        <v>1523</v>
      </c>
      <c r="AJ1829" s="80"/>
      <c r="AK1829" s="113" t="s">
        <v>12873</v>
      </c>
      <c r="AM1829" s="114" t="str">
        <f t="shared" si="547"/>
        <v/>
      </c>
      <c r="AN1829" s="80"/>
      <c r="AO1829" s="80"/>
      <c r="AP1829" s="80"/>
      <c r="AQ1829" s="80"/>
      <c r="AR1829" s="127"/>
      <c r="AS1829" s="80"/>
      <c r="AT1829" s="7"/>
      <c r="AU1829" s="7"/>
      <c r="AV1829" s="165"/>
      <c r="AW1829" s="126" t="str">
        <f t="shared" si="548"/>
        <v/>
      </c>
      <c r="AX1829" s="137"/>
      <c r="AY1829" s="147"/>
      <c r="AZ1829" s="167"/>
      <c r="BA1829" s="167"/>
      <c r="BB1829" s="147" t="str">
        <f t="shared" si="549"/>
        <v/>
      </c>
      <c r="BC1829" s="168"/>
      <c r="BD1829" s="165"/>
      <c r="BE1829" s="165"/>
      <c r="BF1829" s="165"/>
      <c r="BG1829" s="165"/>
      <c r="BH1829" s="165"/>
      <c r="BI1829" s="165"/>
      <c r="BJ1829" s="165"/>
      <c r="BK1829" s="165"/>
      <c r="BL1829" s="165"/>
      <c r="BM1829" s="165"/>
      <c r="BN1829" s="165"/>
      <c r="BO1829" s="165"/>
      <c r="BP1829" s="165"/>
      <c r="BQ1829" s="165"/>
      <c r="BS1829" s="6"/>
      <c r="BT1829" s="11"/>
      <c r="BU1829" s="6"/>
      <c r="BV1829" s="6"/>
    </row>
    <row r="1830" spans="1:74" ht="15.75" x14ac:dyDescent="0.25">
      <c r="A1830" s="52" t="s">
        <v>11912</v>
      </c>
      <c r="B1830" s="56"/>
      <c r="C1830" s="7" t="s">
        <v>9455</v>
      </c>
      <c r="D1830" s="7" t="s">
        <v>11914</v>
      </c>
      <c r="E1830" s="7"/>
      <c r="F1830" s="64"/>
      <c r="G1830" s="6"/>
      <c r="H1830" s="6"/>
      <c r="I1830" s="10" t="s">
        <v>110</v>
      </c>
      <c r="J1830" s="11" t="s">
        <v>13014</v>
      </c>
      <c r="K1830" s="194" t="s">
        <v>510</v>
      </c>
      <c r="L1830" s="176"/>
      <c r="M1830" s="176">
        <v>1000</v>
      </c>
      <c r="N1830" s="80" t="s">
        <v>11916</v>
      </c>
      <c r="O1830" s="162"/>
      <c r="P1830" s="80" t="s">
        <v>13015</v>
      </c>
      <c r="Q1830" s="80"/>
      <c r="R1830" s="80"/>
      <c r="S1830" s="163"/>
      <c r="T1830" s="213"/>
      <c r="U1830" s="162"/>
      <c r="V1830" s="164"/>
      <c r="W1830" s="12" t="str">
        <f t="shared" si="545"/>
        <v>Mqtt1</v>
      </c>
      <c r="X1830" s="196" t="s">
        <v>12378</v>
      </c>
      <c r="Y1830" s="6" t="str">
        <f t="shared" si="546"/>
        <v>marpower/280000-hydraulic-sail/captive-winch-runner/mizzen-sb</v>
      </c>
      <c r="Z1830" s="103" t="str">
        <f t="shared" si="550"/>
        <v>$.Act_Position_Mill</v>
      </c>
      <c r="AA1830" s="12">
        <v>1</v>
      </c>
      <c r="AB1830" s="6" t="s">
        <v>196</v>
      </c>
      <c r="AC1830" s="12">
        <v>1526</v>
      </c>
      <c r="AJ1830" s="80"/>
      <c r="AK1830" s="113" t="s">
        <v>12777</v>
      </c>
      <c r="AM1830" s="114" t="str">
        <f t="shared" si="547"/>
        <v/>
      </c>
      <c r="AN1830" s="80"/>
      <c r="AO1830" s="80"/>
      <c r="AP1830" s="80"/>
      <c r="AQ1830" s="80"/>
      <c r="AR1830" s="127"/>
      <c r="AS1830" s="80"/>
      <c r="AT1830" s="7"/>
      <c r="AU1830" s="7"/>
      <c r="AV1830" s="165"/>
      <c r="AW1830" s="126" t="str">
        <f t="shared" si="548"/>
        <v/>
      </c>
      <c r="AX1830" s="137"/>
      <c r="AY1830" s="147"/>
      <c r="AZ1830" s="167"/>
      <c r="BA1830" s="167"/>
      <c r="BB1830" s="147" t="str">
        <f t="shared" si="549"/>
        <v/>
      </c>
      <c r="BC1830" s="168"/>
      <c r="BD1830" s="165"/>
      <c r="BE1830" s="165"/>
      <c r="BF1830" s="165"/>
      <c r="BG1830" s="165"/>
      <c r="BH1830" s="165"/>
      <c r="BI1830" s="165"/>
      <c r="BJ1830" s="165"/>
      <c r="BK1830" s="165"/>
      <c r="BL1830" s="165"/>
      <c r="BM1830" s="165"/>
      <c r="BN1830" s="165"/>
      <c r="BO1830" s="165"/>
      <c r="BP1830" s="165"/>
      <c r="BQ1830" s="165"/>
      <c r="BS1830" s="6"/>
      <c r="BT1830" s="11"/>
      <c r="BU1830" s="6"/>
      <c r="BV1830" s="6"/>
    </row>
    <row r="1831" spans="1:74" ht="15.75" x14ac:dyDescent="0.25">
      <c r="A1831" s="52" t="s">
        <v>11912</v>
      </c>
      <c r="B1831" s="56"/>
      <c r="C1831" s="7" t="s">
        <v>9455</v>
      </c>
      <c r="D1831" s="7" t="s">
        <v>11914</v>
      </c>
      <c r="E1831" s="7"/>
      <c r="F1831" s="64"/>
      <c r="G1831" s="6"/>
      <c r="H1831" s="6"/>
      <c r="I1831" s="10" t="s">
        <v>110</v>
      </c>
      <c r="J1831" s="11" t="s">
        <v>13016</v>
      </c>
      <c r="K1831" s="194" t="s">
        <v>510</v>
      </c>
      <c r="L1831" s="176"/>
      <c r="M1831" s="176">
        <v>1000</v>
      </c>
      <c r="N1831" s="80" t="s">
        <v>11916</v>
      </c>
      <c r="O1831" s="162"/>
      <c r="P1831" s="80" t="s">
        <v>13017</v>
      </c>
      <c r="Q1831" s="80"/>
      <c r="R1831" s="80"/>
      <c r="S1831" s="163"/>
      <c r="T1831" s="213"/>
      <c r="U1831" s="162"/>
      <c r="V1831" s="164"/>
      <c r="W1831" s="12" t="str">
        <f t="shared" si="545"/>
        <v>Mqtt1</v>
      </c>
      <c r="X1831" s="196" t="s">
        <v>12378</v>
      </c>
      <c r="Y1831" s="6" t="str">
        <f t="shared" si="546"/>
        <v>marpower/280000-hydraulic-sail/captive-winch-runner/mizzen-sb</v>
      </c>
      <c r="Z1831" s="103" t="str">
        <f t="shared" si="550"/>
        <v>$.Act_Position_Perm</v>
      </c>
      <c r="AA1831" s="12">
        <v>1</v>
      </c>
      <c r="AB1831" s="6" t="s">
        <v>196</v>
      </c>
      <c r="AC1831" s="12">
        <v>1527</v>
      </c>
      <c r="AJ1831" s="80"/>
      <c r="AK1831" s="113" t="s">
        <v>12836</v>
      </c>
      <c r="AM1831" s="114" t="str">
        <f t="shared" si="547"/>
        <v/>
      </c>
      <c r="AN1831" s="80"/>
      <c r="AO1831" s="80"/>
      <c r="AP1831" s="80"/>
      <c r="AQ1831" s="80"/>
      <c r="AR1831" s="127"/>
      <c r="AS1831" s="80"/>
      <c r="AT1831" s="7"/>
      <c r="AU1831" s="7"/>
      <c r="AV1831" s="165"/>
      <c r="AW1831" s="126" t="str">
        <f t="shared" si="548"/>
        <v/>
      </c>
      <c r="AX1831" s="137"/>
      <c r="AY1831" s="147"/>
      <c r="AZ1831" s="167"/>
      <c r="BA1831" s="167"/>
      <c r="BB1831" s="147" t="str">
        <f t="shared" si="549"/>
        <v/>
      </c>
      <c r="BC1831" s="168"/>
      <c r="BD1831" s="165"/>
      <c r="BE1831" s="165"/>
      <c r="BF1831" s="165"/>
      <c r="BG1831" s="165"/>
      <c r="BH1831" s="165"/>
      <c r="BI1831" s="165"/>
      <c r="BJ1831" s="165"/>
      <c r="BK1831" s="165"/>
      <c r="BL1831" s="165"/>
      <c r="BM1831" s="165"/>
      <c r="BN1831" s="165"/>
      <c r="BO1831" s="165"/>
      <c r="BP1831" s="165"/>
      <c r="BQ1831" s="165"/>
      <c r="BS1831" s="6"/>
      <c r="BT1831" s="11"/>
      <c r="BU1831" s="6"/>
      <c r="BV1831" s="6"/>
    </row>
    <row r="1832" spans="1:74" ht="15.75" x14ac:dyDescent="0.25">
      <c r="A1832" s="52" t="s">
        <v>11912</v>
      </c>
      <c r="B1832" s="56"/>
      <c r="C1832" s="7" t="s">
        <v>9455</v>
      </c>
      <c r="D1832" s="7" t="s">
        <v>11914</v>
      </c>
      <c r="E1832" s="7"/>
      <c r="F1832" s="64"/>
      <c r="G1832" s="6"/>
      <c r="H1832" s="6"/>
      <c r="I1832" s="10" t="s">
        <v>110</v>
      </c>
      <c r="J1832" s="11" t="s">
        <v>13018</v>
      </c>
      <c r="K1832" s="194" t="s">
        <v>510</v>
      </c>
      <c r="L1832" s="176"/>
      <c r="M1832" s="176">
        <v>1000</v>
      </c>
      <c r="N1832" s="80" t="s">
        <v>11916</v>
      </c>
      <c r="O1832" s="162"/>
      <c r="P1832" s="80" t="s">
        <v>13019</v>
      </c>
      <c r="Q1832" s="80"/>
      <c r="R1832" s="80"/>
      <c r="S1832" s="163"/>
      <c r="T1832" s="213"/>
      <c r="U1832" s="162"/>
      <c r="V1832" s="164"/>
      <c r="W1832" s="12" t="str">
        <f t="shared" si="545"/>
        <v>Mqtt1</v>
      </c>
      <c r="X1832" s="196" t="s">
        <v>12378</v>
      </c>
      <c r="Y1832" s="6" t="str">
        <f t="shared" si="546"/>
        <v>marpower/280000-hydraulic-sail/captive-winch-runner/mizzen-sb</v>
      </c>
      <c r="Z1832" s="103" t="str">
        <f t="shared" si="550"/>
        <v>$.Act_Load</v>
      </c>
      <c r="AA1832" s="12">
        <v>1</v>
      </c>
      <c r="AB1832" s="6" t="s">
        <v>196</v>
      </c>
      <c r="AC1832" s="12">
        <v>1528</v>
      </c>
      <c r="AJ1832" s="80"/>
      <c r="AK1832" s="113" t="s">
        <v>12774</v>
      </c>
      <c r="AM1832" s="114" t="str">
        <f t="shared" si="547"/>
        <v/>
      </c>
      <c r="AN1832" s="80"/>
      <c r="AO1832" s="80"/>
      <c r="AP1832" s="80"/>
      <c r="AQ1832" s="80"/>
      <c r="AR1832" s="127"/>
      <c r="AS1832" s="80"/>
      <c r="AT1832" s="7"/>
      <c r="AU1832" s="7"/>
      <c r="AV1832" s="165"/>
      <c r="AW1832" s="126" t="str">
        <f t="shared" si="548"/>
        <v/>
      </c>
      <c r="AX1832" s="137"/>
      <c r="AY1832" s="147"/>
      <c r="AZ1832" s="167"/>
      <c r="BA1832" s="167"/>
      <c r="BB1832" s="147" t="str">
        <f t="shared" si="549"/>
        <v/>
      </c>
      <c r="BC1832" s="168"/>
      <c r="BD1832" s="165"/>
      <c r="BE1832" s="165"/>
      <c r="BF1832" s="165"/>
      <c r="BG1832" s="165"/>
      <c r="BH1832" s="165"/>
      <c r="BI1832" s="165"/>
      <c r="BJ1832" s="165"/>
      <c r="BK1832" s="165"/>
      <c r="BL1832" s="165"/>
      <c r="BM1832" s="165"/>
      <c r="BN1832" s="165"/>
      <c r="BO1832" s="165"/>
      <c r="BP1832" s="165"/>
      <c r="BQ1832" s="165"/>
      <c r="BS1832" s="6"/>
      <c r="BT1832" s="11"/>
      <c r="BU1832" s="6"/>
      <c r="BV1832" s="6"/>
    </row>
    <row r="1833" spans="1:74" ht="15.75" x14ac:dyDescent="0.25">
      <c r="A1833" s="52" t="s">
        <v>11912</v>
      </c>
      <c r="B1833" s="56"/>
      <c r="C1833" s="7" t="s">
        <v>9455</v>
      </c>
      <c r="D1833" s="7" t="s">
        <v>11914</v>
      </c>
      <c r="E1833" s="7"/>
      <c r="F1833" s="64"/>
      <c r="G1833" s="6"/>
      <c r="H1833" s="6"/>
      <c r="I1833" s="10" t="s">
        <v>110</v>
      </c>
      <c r="J1833" s="11" t="s">
        <v>13020</v>
      </c>
      <c r="K1833" s="194" t="s">
        <v>510</v>
      </c>
      <c r="L1833" s="176"/>
      <c r="M1833" s="176">
        <v>1000</v>
      </c>
      <c r="N1833" s="80" t="s">
        <v>11916</v>
      </c>
      <c r="O1833" s="162"/>
      <c r="P1833" s="80" t="s">
        <v>13021</v>
      </c>
      <c r="Q1833" s="80"/>
      <c r="R1833" s="80"/>
      <c r="S1833" s="163"/>
      <c r="T1833" s="213"/>
      <c r="U1833" s="162"/>
      <c r="V1833" s="164"/>
      <c r="W1833" s="12" t="str">
        <f t="shared" si="545"/>
        <v>Mqtt1</v>
      </c>
      <c r="X1833" s="196" t="s">
        <v>12391</v>
      </c>
      <c r="Y1833" s="6" t="str">
        <f t="shared" si="546"/>
        <v>marpower/280000-hydraulic-sail/captive-winch-lccan/mizzen</v>
      </c>
      <c r="Z1833" s="103" t="str">
        <f>IF(COUNTIF(N1833,"spare"),"","$."&amp;_xlfn.REGEXREPLACE(IF(X1833="",J1833,_xlfn.REGEXREPLACE(IF(_xlfn.REGEXTEST(J1833,"(Gen_Alm|Enbl|Ind)"),_xlfn.REGEXREPLACE(J1833,"E?\d_\d\d_",""),J1833),"_?M(ain|iz)_Sht_Capt_Wnch_?","")),"\.","_"))</f>
        <v>$.Alm_Code</v>
      </c>
      <c r="AA1833" s="12">
        <v>1</v>
      </c>
      <c r="AB1833" s="6" t="s">
        <v>196</v>
      </c>
      <c r="AC1833" s="12">
        <v>1543</v>
      </c>
      <c r="AJ1833" s="80"/>
      <c r="AK1833" s="113" t="s">
        <v>12873</v>
      </c>
      <c r="AM1833" s="114" t="str">
        <f t="shared" si="547"/>
        <v/>
      </c>
      <c r="AN1833" s="80"/>
      <c r="AO1833" s="80"/>
      <c r="AP1833" s="80"/>
      <c r="AQ1833" s="80"/>
      <c r="AR1833" s="127"/>
      <c r="AS1833" s="80"/>
      <c r="AT1833" s="7"/>
      <c r="AU1833" s="7"/>
      <c r="AV1833" s="165"/>
      <c r="AW1833" s="126" t="str">
        <f t="shared" si="548"/>
        <v/>
      </c>
      <c r="AX1833" s="137"/>
      <c r="AY1833" s="147"/>
      <c r="AZ1833" s="167"/>
      <c r="BA1833" s="167"/>
      <c r="BB1833" s="147" t="str">
        <f t="shared" si="549"/>
        <v/>
      </c>
      <c r="BC1833" s="168"/>
      <c r="BD1833" s="165"/>
      <c r="BE1833" s="165"/>
      <c r="BF1833" s="165"/>
      <c r="BG1833" s="165"/>
      <c r="BH1833" s="165"/>
      <c r="BI1833" s="165"/>
      <c r="BJ1833" s="165"/>
      <c r="BK1833" s="165"/>
      <c r="BL1833" s="165"/>
      <c r="BM1833" s="165"/>
      <c r="BN1833" s="165"/>
      <c r="BO1833" s="165"/>
      <c r="BP1833" s="165"/>
      <c r="BQ1833" s="165"/>
      <c r="BS1833" s="6"/>
      <c r="BT1833" s="11"/>
      <c r="BU1833" s="6"/>
      <c r="BV1833" s="6"/>
    </row>
    <row r="1834" spans="1:74" ht="15.75" x14ac:dyDescent="0.25">
      <c r="A1834" s="52" t="s">
        <v>11912</v>
      </c>
      <c r="B1834" s="56"/>
      <c r="C1834" s="7" t="s">
        <v>9455</v>
      </c>
      <c r="D1834" s="7" t="s">
        <v>11914</v>
      </c>
      <c r="E1834" s="7"/>
      <c r="F1834" s="64"/>
      <c r="G1834" s="6"/>
      <c r="H1834" s="6"/>
      <c r="I1834" s="10" t="s">
        <v>110</v>
      </c>
      <c r="J1834" s="11" t="s">
        <v>13022</v>
      </c>
      <c r="K1834" s="194" t="s">
        <v>510</v>
      </c>
      <c r="L1834" s="176"/>
      <c r="M1834" s="176">
        <v>1000</v>
      </c>
      <c r="N1834" s="80" t="s">
        <v>11916</v>
      </c>
      <c r="O1834" s="162"/>
      <c r="P1834" s="80" t="s">
        <v>13023</v>
      </c>
      <c r="Q1834" s="80"/>
      <c r="R1834" s="80"/>
      <c r="S1834" s="163"/>
      <c r="T1834" s="213"/>
      <c r="U1834" s="162"/>
      <c r="V1834" s="164"/>
      <c r="W1834" s="12" t="str">
        <f t="shared" si="545"/>
        <v>Mqtt1</v>
      </c>
      <c r="X1834" s="196" t="s">
        <v>12391</v>
      </c>
      <c r="Y1834" s="6" t="str">
        <f t="shared" si="546"/>
        <v>marpower/280000-hydraulic-sail/captive-winch-lccan/mizzen</v>
      </c>
      <c r="Z1834" s="103" t="str">
        <f>IF(COUNTIF(N1834,"spare"),"","$."&amp;_xlfn.REGEXREPLACE(IF(X1834="",J1834,_xlfn.REGEXREPLACE(IF(_xlfn.REGEXTEST(J1834,"(Gen_Alm|Enbl|Ind)"),_xlfn.REGEXREPLACE(J1834,"E?\d_\d\d_",""),J1834),"_?M(ain|iz)_Sht_Capt_Wnch_?","")),"\.","_"))</f>
        <v>$.Act_Position_Mill</v>
      </c>
      <c r="AA1834" s="12">
        <v>1</v>
      </c>
      <c r="AB1834" s="6" t="s">
        <v>196</v>
      </c>
      <c r="AC1834" s="12">
        <v>1546</v>
      </c>
      <c r="AJ1834" s="80"/>
      <c r="AK1834" s="113" t="s">
        <v>12777</v>
      </c>
      <c r="AM1834" s="114" t="str">
        <f t="shared" si="547"/>
        <v/>
      </c>
      <c r="AN1834" s="80"/>
      <c r="AO1834" s="80"/>
      <c r="AP1834" s="80"/>
      <c r="AQ1834" s="80"/>
      <c r="AR1834" s="127"/>
      <c r="AS1834" s="80"/>
      <c r="AT1834" s="7"/>
      <c r="AU1834" s="7"/>
      <c r="AV1834" s="165"/>
      <c r="AW1834" s="126" t="str">
        <f t="shared" si="548"/>
        <v/>
      </c>
      <c r="AX1834" s="137"/>
      <c r="AY1834" s="147"/>
      <c r="AZ1834" s="167"/>
      <c r="BA1834" s="167"/>
      <c r="BB1834" s="147" t="str">
        <f t="shared" si="549"/>
        <v/>
      </c>
      <c r="BC1834" s="168"/>
      <c r="BD1834" s="165"/>
      <c r="BE1834" s="165"/>
      <c r="BF1834" s="165"/>
      <c r="BG1834" s="165"/>
      <c r="BH1834" s="165"/>
      <c r="BI1834" s="165"/>
      <c r="BJ1834" s="165"/>
      <c r="BK1834" s="165"/>
      <c r="BL1834" s="165"/>
      <c r="BM1834" s="165"/>
      <c r="BN1834" s="165"/>
      <c r="BO1834" s="165"/>
      <c r="BP1834" s="165"/>
      <c r="BQ1834" s="165"/>
      <c r="BS1834" s="6"/>
      <c r="BT1834" s="11"/>
      <c r="BU1834" s="6"/>
      <c r="BV1834" s="6"/>
    </row>
    <row r="1835" spans="1:74" ht="15.75" x14ac:dyDescent="0.25">
      <c r="A1835" s="52" t="s">
        <v>11912</v>
      </c>
      <c r="B1835" s="56"/>
      <c r="C1835" s="7" t="s">
        <v>9455</v>
      </c>
      <c r="D1835" s="7" t="s">
        <v>11914</v>
      </c>
      <c r="E1835" s="7"/>
      <c r="F1835" s="64"/>
      <c r="G1835" s="6"/>
      <c r="H1835" s="6"/>
      <c r="I1835" s="10" t="s">
        <v>110</v>
      </c>
      <c r="J1835" s="11" t="s">
        <v>13024</v>
      </c>
      <c r="K1835" s="194" t="s">
        <v>510</v>
      </c>
      <c r="L1835" s="176"/>
      <c r="M1835" s="176">
        <v>1000</v>
      </c>
      <c r="N1835" s="80" t="s">
        <v>11916</v>
      </c>
      <c r="O1835" s="162"/>
      <c r="P1835" s="80" t="s">
        <v>13025</v>
      </c>
      <c r="Q1835" s="80"/>
      <c r="R1835" s="80"/>
      <c r="S1835" s="163"/>
      <c r="T1835" s="213"/>
      <c r="U1835" s="162"/>
      <c r="V1835" s="164"/>
      <c r="W1835" s="12" t="str">
        <f t="shared" si="545"/>
        <v>Mqtt1</v>
      </c>
      <c r="X1835" s="196" t="s">
        <v>12391</v>
      </c>
      <c r="Y1835" s="6" t="str">
        <f t="shared" si="546"/>
        <v>marpower/280000-hydraulic-sail/captive-winch-lccan/mizzen</v>
      </c>
      <c r="Z1835" s="103" t="str">
        <f>IF(COUNTIF(N1835,"spare"),"","$."&amp;_xlfn.REGEXREPLACE(IF(X1835="",J1835,_xlfn.REGEXREPLACE(IF(_xlfn.REGEXTEST(J1835,"(Gen_Alm|Enbl|Ind)"),_xlfn.REGEXREPLACE(J1835,"E?\d_\d\d_",""),J1835),"_?M(ain|iz)_Sht_Capt_Wnch_?","")),"\.","_"))</f>
        <v>$.Act_Position_Perm</v>
      </c>
      <c r="AA1835" s="12">
        <v>1</v>
      </c>
      <c r="AB1835" s="6" t="s">
        <v>196</v>
      </c>
      <c r="AC1835" s="12">
        <v>1547</v>
      </c>
      <c r="AJ1835" s="80"/>
      <c r="AK1835" s="113" t="s">
        <v>12836</v>
      </c>
      <c r="AM1835" s="114" t="str">
        <f t="shared" si="547"/>
        <v/>
      </c>
      <c r="AN1835" s="80"/>
      <c r="AO1835" s="80"/>
      <c r="AP1835" s="80"/>
      <c r="AQ1835" s="80"/>
      <c r="AR1835" s="127"/>
      <c r="AS1835" s="80"/>
      <c r="AT1835" s="7"/>
      <c r="AU1835" s="7"/>
      <c r="AV1835" s="165"/>
      <c r="AW1835" s="126" t="str">
        <f t="shared" si="548"/>
        <v/>
      </c>
      <c r="AX1835" s="137"/>
      <c r="AY1835" s="147"/>
      <c r="AZ1835" s="167"/>
      <c r="BA1835" s="167"/>
      <c r="BB1835" s="147" t="str">
        <f t="shared" si="549"/>
        <v/>
      </c>
      <c r="BC1835" s="168"/>
      <c r="BD1835" s="165"/>
      <c r="BE1835" s="165"/>
      <c r="BF1835" s="165"/>
      <c r="BG1835" s="165"/>
      <c r="BH1835" s="165"/>
      <c r="BI1835" s="165"/>
      <c r="BJ1835" s="165"/>
      <c r="BK1835" s="165"/>
      <c r="BL1835" s="165"/>
      <c r="BM1835" s="165"/>
      <c r="BN1835" s="165"/>
      <c r="BO1835" s="165"/>
      <c r="BP1835" s="165"/>
      <c r="BQ1835" s="165"/>
      <c r="BS1835" s="6"/>
      <c r="BT1835" s="11"/>
      <c r="BU1835" s="6"/>
      <c r="BV1835" s="6"/>
    </row>
    <row r="1836" spans="1:74" ht="15.75" x14ac:dyDescent="0.25">
      <c r="A1836" s="52" t="s">
        <v>11912</v>
      </c>
      <c r="B1836" s="56"/>
      <c r="C1836" s="7" t="s">
        <v>9455</v>
      </c>
      <c r="D1836" s="7" t="s">
        <v>11914</v>
      </c>
      <c r="E1836" s="7"/>
      <c r="F1836" s="64"/>
      <c r="G1836" s="6"/>
      <c r="H1836" s="6"/>
      <c r="I1836" s="10" t="s">
        <v>110</v>
      </c>
      <c r="J1836" s="11" t="s">
        <v>13026</v>
      </c>
      <c r="K1836" s="194" t="s">
        <v>510</v>
      </c>
      <c r="L1836" s="176"/>
      <c r="M1836" s="176">
        <v>1000</v>
      </c>
      <c r="N1836" s="80" t="s">
        <v>11916</v>
      </c>
      <c r="O1836" s="162"/>
      <c r="P1836" s="80" t="s">
        <v>13027</v>
      </c>
      <c r="Q1836" s="80"/>
      <c r="R1836" s="80"/>
      <c r="S1836" s="163"/>
      <c r="T1836" s="213"/>
      <c r="U1836" s="162"/>
      <c r="V1836" s="164"/>
      <c r="W1836" s="12" t="str">
        <f t="shared" si="545"/>
        <v>Mqtt1</v>
      </c>
      <c r="X1836" s="196" t="s">
        <v>12391</v>
      </c>
      <c r="Y1836" s="6" t="str">
        <f t="shared" si="546"/>
        <v>marpower/280000-hydraulic-sail/captive-winch-lccan/mizzen</v>
      </c>
      <c r="Z1836" s="103" t="str">
        <f>IF(COUNTIF(N1836,"spare"),"","$."&amp;_xlfn.REGEXREPLACE(IF(X1836="",J1836,_xlfn.REGEXREPLACE(IF(_xlfn.REGEXTEST(J1836,"(Gen_Alm|Enbl|Ind)"),_xlfn.REGEXREPLACE(J1836,"E?\d_\d\d_",""),J1836),"_?M(ain|iz)_Sht_Capt_Wnch_?","")),"\.","_"))</f>
        <v>$.Act_Load</v>
      </c>
      <c r="AA1836" s="12">
        <v>1</v>
      </c>
      <c r="AB1836" s="6" t="s">
        <v>196</v>
      </c>
      <c r="AC1836" s="12">
        <v>1548</v>
      </c>
      <c r="AJ1836" s="80"/>
      <c r="AK1836" s="113" t="s">
        <v>12774</v>
      </c>
      <c r="AM1836" s="114" t="str">
        <f t="shared" si="547"/>
        <v/>
      </c>
      <c r="AN1836" s="80"/>
      <c r="AO1836" s="80"/>
      <c r="AP1836" s="80"/>
      <c r="AQ1836" s="80"/>
      <c r="AR1836" s="127"/>
      <c r="AS1836" s="80"/>
      <c r="AT1836" s="7"/>
      <c r="AU1836" s="7"/>
      <c r="AV1836" s="165"/>
      <c r="AW1836" s="126" t="str">
        <f t="shared" si="548"/>
        <v/>
      </c>
      <c r="AX1836" s="137"/>
      <c r="AY1836" s="147"/>
      <c r="AZ1836" s="167"/>
      <c r="BA1836" s="167"/>
      <c r="BB1836" s="147" t="str">
        <f t="shared" si="549"/>
        <v/>
      </c>
      <c r="BC1836" s="168"/>
      <c r="BD1836" s="165"/>
      <c r="BE1836" s="165"/>
      <c r="BF1836" s="165"/>
      <c r="BG1836" s="165"/>
      <c r="BH1836" s="165"/>
      <c r="BI1836" s="165"/>
      <c r="BJ1836" s="165"/>
      <c r="BK1836" s="165"/>
      <c r="BL1836" s="165"/>
      <c r="BM1836" s="165"/>
      <c r="BN1836" s="165"/>
      <c r="BO1836" s="165"/>
      <c r="BP1836" s="165"/>
      <c r="BQ1836" s="165"/>
      <c r="BS1836" s="6"/>
      <c r="BT1836" s="11"/>
      <c r="BU1836" s="6"/>
      <c r="BV1836" s="6"/>
    </row>
    <row r="1837" spans="1:74" ht="15.75" x14ac:dyDescent="0.25">
      <c r="A1837" s="52" t="s">
        <v>11912</v>
      </c>
      <c r="B1837" s="56"/>
      <c r="C1837" s="7" t="s">
        <v>9455</v>
      </c>
      <c r="D1837" s="7" t="s">
        <v>11914</v>
      </c>
      <c r="E1837" s="7"/>
      <c r="F1837" s="64"/>
      <c r="G1837" s="6"/>
      <c r="H1837" s="6"/>
      <c r="I1837" s="10" t="s">
        <v>110</v>
      </c>
      <c r="J1837" s="11" t="s">
        <v>13028</v>
      </c>
      <c r="K1837" s="194" t="s">
        <v>510</v>
      </c>
      <c r="L1837" s="176"/>
      <c r="M1837" s="176">
        <v>1000</v>
      </c>
      <c r="N1837" s="80" t="s">
        <v>11916</v>
      </c>
      <c r="O1837" s="162"/>
      <c r="P1837" s="80" t="s">
        <v>13029</v>
      </c>
      <c r="Q1837" s="80"/>
      <c r="R1837" s="80"/>
      <c r="S1837" s="163"/>
      <c r="T1837" s="213"/>
      <c r="U1837" s="162"/>
      <c r="V1837" s="164"/>
      <c r="W1837" s="12" t="str">
        <f t="shared" si="545"/>
        <v>Mqtt1</v>
      </c>
      <c r="X1837" s="196" t="s">
        <v>12921</v>
      </c>
      <c r="Y1837" s="6" t="str">
        <f t="shared" si="546"/>
        <v>marpower/280000-hydraulic-sail/ct2-tensioner</v>
      </c>
      <c r="Z1837" s="103" t="str">
        <f>IF(COUNTIF(N1837,"spare"),"","$."&amp;_xlfn.REGEXREPLACE(IF(X1837="",J1837,_xlfn.REGEXREPLACE(IF(_xlfn.REGEXTEST(J1837,"(Gen_Alm|Enbl|Ind)"),_xlfn.REGEXREPLACE(J1837,"E?\d_\d\d_",""),J1837),"Sht_feeder_?","")),"\.","_"))</f>
        <v>$.Miz_Alm_Code</v>
      </c>
      <c r="AA1837" s="12">
        <v>1</v>
      </c>
      <c r="AB1837" s="6" t="s">
        <v>196</v>
      </c>
      <c r="AC1837" s="12">
        <v>1553</v>
      </c>
      <c r="AJ1837" s="80"/>
      <c r="AK1837" s="113" t="s">
        <v>12873</v>
      </c>
      <c r="AM1837" s="114" t="str">
        <f t="shared" si="547"/>
        <v/>
      </c>
      <c r="AN1837" s="80"/>
      <c r="AO1837" s="80"/>
      <c r="AP1837" s="80"/>
      <c r="AQ1837" s="80"/>
      <c r="AR1837" s="127"/>
      <c r="AS1837" s="80"/>
      <c r="AT1837" s="7"/>
      <c r="AU1837" s="7"/>
      <c r="AV1837" s="165"/>
      <c r="AW1837" s="126" t="str">
        <f t="shared" si="548"/>
        <v/>
      </c>
      <c r="AX1837" s="137"/>
      <c r="AY1837" s="147"/>
      <c r="AZ1837" s="167"/>
      <c r="BA1837" s="167"/>
      <c r="BB1837" s="147" t="str">
        <f t="shared" si="549"/>
        <v/>
      </c>
      <c r="BC1837" s="168"/>
      <c r="BD1837" s="165"/>
      <c r="BE1837" s="165"/>
      <c r="BF1837" s="165"/>
      <c r="BG1837" s="165"/>
      <c r="BH1837" s="165"/>
      <c r="BI1837" s="165"/>
      <c r="BJ1837" s="165"/>
      <c r="BK1837" s="165"/>
      <c r="BL1837" s="165"/>
      <c r="BM1837" s="165"/>
      <c r="BN1837" s="165"/>
      <c r="BO1837" s="165"/>
      <c r="BP1837" s="165"/>
      <c r="BQ1837" s="165"/>
      <c r="BS1837" s="6"/>
      <c r="BT1837" s="11"/>
      <c r="BU1837" s="6"/>
      <c r="BV1837" s="6"/>
    </row>
    <row r="1838" spans="1:74" ht="15.75" x14ac:dyDescent="0.25">
      <c r="A1838" s="52" t="s">
        <v>11912</v>
      </c>
      <c r="B1838" s="56"/>
      <c r="C1838" s="7" t="s">
        <v>9455</v>
      </c>
      <c r="D1838" s="7" t="s">
        <v>11914</v>
      </c>
      <c r="E1838" s="7"/>
      <c r="F1838" s="64"/>
      <c r="G1838" s="6"/>
      <c r="H1838" s="6"/>
      <c r="I1838" s="10" t="s">
        <v>110</v>
      </c>
      <c r="J1838" s="11" t="s">
        <v>13030</v>
      </c>
      <c r="K1838" s="194" t="s">
        <v>510</v>
      </c>
      <c r="L1838" s="176"/>
      <c r="M1838" s="176">
        <v>1000</v>
      </c>
      <c r="N1838" s="80" t="s">
        <v>11916</v>
      </c>
      <c r="O1838" s="162"/>
      <c r="P1838" s="80" t="s">
        <v>13031</v>
      </c>
      <c r="Q1838" s="80"/>
      <c r="R1838" s="80"/>
      <c r="S1838" s="163"/>
      <c r="T1838" s="213"/>
      <c r="U1838" s="162"/>
      <c r="V1838" s="164"/>
      <c r="W1838" s="12" t="str">
        <f t="shared" si="545"/>
        <v>Mqtt1</v>
      </c>
      <c r="X1838" s="196" t="s">
        <v>12404</v>
      </c>
      <c r="Y1838" s="6" t="str">
        <f t="shared" si="546"/>
        <v>marpower/280000-hydraulic-sail/popup-winch/sb</v>
      </c>
      <c r="Z1838" s="103" t="str">
        <f>IF(COUNTIF(N1838,"spare"),"","$."&amp;_xlfn.REGEXREPLACE(IF(X1838="",J1838,_xlfn.REGEXREPLACE(IF(_xlfn.REGEXTEST(J1838,"(Gen_Alm|Enbl|Ind)"),_xlfn.REGEXREPLACE(J1838,"E?\d_\d\d_",""),J1838),"_?Pop_up_capstan_(PS|SB)_?","")),"\.","_"))</f>
        <v>$.Alm_Code</v>
      </c>
      <c r="AA1838" s="12">
        <v>1</v>
      </c>
      <c r="AB1838" s="6" t="s">
        <v>196</v>
      </c>
      <c r="AC1838" s="12">
        <v>1563</v>
      </c>
      <c r="AJ1838" s="80"/>
      <c r="AK1838" s="113" t="s">
        <v>12873</v>
      </c>
      <c r="AM1838" s="114" t="str">
        <f t="shared" si="547"/>
        <v/>
      </c>
      <c r="AN1838" s="80"/>
      <c r="AO1838" s="80"/>
      <c r="AP1838" s="80"/>
      <c r="AQ1838" s="80"/>
      <c r="AR1838" s="127"/>
      <c r="AS1838" s="80"/>
      <c r="AT1838" s="7"/>
      <c r="AU1838" s="7"/>
      <c r="AV1838" s="165"/>
      <c r="AW1838" s="126" t="str">
        <f t="shared" si="548"/>
        <v/>
      </c>
      <c r="AX1838" s="137"/>
      <c r="AY1838" s="147"/>
      <c r="AZ1838" s="167"/>
      <c r="BA1838" s="167"/>
      <c r="BB1838" s="147" t="str">
        <f t="shared" si="549"/>
        <v/>
      </c>
      <c r="BC1838" s="168"/>
      <c r="BD1838" s="165"/>
      <c r="BE1838" s="165"/>
      <c r="BF1838" s="165"/>
      <c r="BG1838" s="165"/>
      <c r="BH1838" s="165"/>
      <c r="BI1838" s="165"/>
      <c r="BJ1838" s="165"/>
      <c r="BK1838" s="165"/>
      <c r="BL1838" s="165"/>
      <c r="BM1838" s="165"/>
      <c r="BN1838" s="165"/>
      <c r="BO1838" s="165"/>
      <c r="BP1838" s="165"/>
      <c r="BQ1838" s="165"/>
      <c r="BS1838" s="6"/>
      <c r="BT1838" s="11"/>
      <c r="BU1838" s="6"/>
      <c r="BV1838" s="6"/>
    </row>
    <row r="1839" spans="1:74" ht="15.75" x14ac:dyDescent="0.25">
      <c r="A1839" s="52" t="s">
        <v>11912</v>
      </c>
      <c r="B1839" s="56"/>
      <c r="C1839" s="7" t="s">
        <v>9455</v>
      </c>
      <c r="D1839" s="7" t="s">
        <v>11914</v>
      </c>
      <c r="E1839" s="7"/>
      <c r="F1839" s="64"/>
      <c r="G1839" s="6"/>
      <c r="H1839" s="6"/>
      <c r="I1839" s="10" t="s">
        <v>110</v>
      </c>
      <c r="J1839" s="11" t="s">
        <v>13032</v>
      </c>
      <c r="K1839" s="194" t="s">
        <v>510</v>
      </c>
      <c r="L1839" s="176"/>
      <c r="M1839" s="176">
        <v>1000</v>
      </c>
      <c r="N1839" s="80" t="s">
        <v>11916</v>
      </c>
      <c r="O1839" s="162"/>
      <c r="P1839" s="80" t="s">
        <v>13033</v>
      </c>
      <c r="Q1839" s="80"/>
      <c r="R1839" s="80"/>
      <c r="S1839" s="163"/>
      <c r="T1839" s="213"/>
      <c r="U1839" s="162"/>
      <c r="V1839" s="164"/>
      <c r="W1839" s="12" t="str">
        <f t="shared" si="545"/>
        <v>Mqtt1</v>
      </c>
      <c r="X1839" s="196" t="s">
        <v>12165</v>
      </c>
      <c r="Y1839" s="6" t="str">
        <f t="shared" si="546"/>
        <v>marpower/280000-hydraulic-sail/deck-winch-1130/sb</v>
      </c>
      <c r="Z1839" s="103" t="str">
        <f>IF(COUNTIF(N1839,"spare"),"","$."&amp;_xlfn.REGEXREPLACE(IF(X1839="",J1839,_xlfn.REGEXREPLACE(IF(_xlfn.REGEXTEST(J1839,"(Gen_Alm|Enbl|Ind)"),_xlfn.REGEXREPLACE(J1839,"E?\d_\d\d_",""),J1839),"_?Dck_Wnch_(SB|PS)","")),"\.","_"))</f>
        <v>$.Miz_Mst_Alm_Code</v>
      </c>
      <c r="AA1839" s="12">
        <v>1</v>
      </c>
      <c r="AB1839" s="6" t="s">
        <v>196</v>
      </c>
      <c r="AC1839" s="12">
        <v>1573</v>
      </c>
      <c r="AJ1839" s="80"/>
      <c r="AK1839" s="113" t="s">
        <v>12873</v>
      </c>
      <c r="AM1839" s="114" t="str">
        <f t="shared" si="547"/>
        <v/>
      </c>
      <c r="AN1839" s="80"/>
      <c r="AO1839" s="80"/>
      <c r="AP1839" s="80"/>
      <c r="AQ1839" s="80"/>
      <c r="AR1839" s="127"/>
      <c r="AS1839" s="80"/>
      <c r="AT1839" s="7"/>
      <c r="AU1839" s="7"/>
      <c r="AV1839" s="165"/>
      <c r="AW1839" s="126" t="str">
        <f t="shared" si="548"/>
        <v/>
      </c>
      <c r="AX1839" s="137"/>
      <c r="AY1839" s="147"/>
      <c r="AZ1839" s="167"/>
      <c r="BA1839" s="167"/>
      <c r="BB1839" s="147" t="str">
        <f t="shared" si="549"/>
        <v/>
      </c>
      <c r="BC1839" s="168"/>
      <c r="BD1839" s="165"/>
      <c r="BE1839" s="165"/>
      <c r="BF1839" s="165"/>
      <c r="BG1839" s="165"/>
      <c r="BH1839" s="165"/>
      <c r="BI1839" s="165"/>
      <c r="BJ1839" s="165"/>
      <c r="BK1839" s="165"/>
      <c r="BL1839" s="165"/>
      <c r="BM1839" s="165"/>
      <c r="BN1839" s="165"/>
      <c r="BO1839" s="165"/>
      <c r="BP1839" s="165"/>
      <c r="BQ1839" s="165"/>
      <c r="BS1839" s="6"/>
      <c r="BT1839" s="11"/>
      <c r="BU1839" s="6"/>
      <c r="BV1839" s="6"/>
    </row>
    <row r="1840" spans="1:74" ht="15.75" x14ac:dyDescent="0.25">
      <c r="A1840" s="52" t="s">
        <v>11912</v>
      </c>
      <c r="B1840" s="56"/>
      <c r="C1840" s="7" t="s">
        <v>9455</v>
      </c>
      <c r="D1840" s="7" t="s">
        <v>11914</v>
      </c>
      <c r="E1840" s="7"/>
      <c r="F1840" s="64"/>
      <c r="G1840" s="6"/>
      <c r="H1840" s="6"/>
      <c r="I1840" s="10" t="s">
        <v>110</v>
      </c>
      <c r="J1840" s="11" t="s">
        <v>13034</v>
      </c>
      <c r="K1840" s="194" t="s">
        <v>510</v>
      </c>
      <c r="L1840" s="176"/>
      <c r="M1840" s="176">
        <v>1000</v>
      </c>
      <c r="N1840" s="80" t="s">
        <v>11916</v>
      </c>
      <c r="O1840" s="162"/>
      <c r="P1840" s="80" t="s">
        <v>13035</v>
      </c>
      <c r="Q1840" s="80"/>
      <c r="R1840" s="80"/>
      <c r="S1840" s="163"/>
      <c r="T1840" s="213"/>
      <c r="U1840" s="162"/>
      <c r="V1840" s="164"/>
      <c r="W1840" s="12" t="str">
        <f t="shared" si="545"/>
        <v>Mqtt1</v>
      </c>
      <c r="X1840" s="196" t="s">
        <v>12413</v>
      </c>
      <c r="Y1840" s="6" t="str">
        <f t="shared" si="546"/>
        <v>marpower/280000-hydraulic-sail/deck-winch-1130lc/sb</v>
      </c>
      <c r="Z1840" s="103" t="str">
        <f>IF(COUNTIF(N1840,"spare"),"","$."&amp;_xlfn.REGEXREPLACE(IF(X1840="",J1840,_xlfn.REGEXREPLACE(IF(_xlfn.REGEXTEST(J1840,"(Gen_Alm|Enbl|Ind)"),_xlfn.REGEXREPLACE(J1840,"E?\d_\d\d_",""),J1840),"_?Aft_Dck_Dck_Wnch_(SB|PS)_?","")),"\.","_"))</f>
        <v>$.Alm_Code</v>
      </c>
      <c r="AA1840" s="12">
        <v>1</v>
      </c>
      <c r="AB1840" s="6" t="s">
        <v>196</v>
      </c>
      <c r="AC1840" s="12">
        <v>1583</v>
      </c>
      <c r="AJ1840" s="80"/>
      <c r="AK1840" s="113" t="s">
        <v>12873</v>
      </c>
      <c r="AM1840" s="114" t="str">
        <f t="shared" si="547"/>
        <v/>
      </c>
      <c r="AN1840" s="80"/>
      <c r="AO1840" s="80"/>
      <c r="AP1840" s="80"/>
      <c r="AQ1840" s="80"/>
      <c r="AR1840" s="127"/>
      <c r="AS1840" s="80"/>
      <c r="AT1840" s="7"/>
      <c r="AU1840" s="7"/>
      <c r="AV1840" s="165"/>
      <c r="AW1840" s="126" t="str">
        <f t="shared" si="548"/>
        <v/>
      </c>
      <c r="AX1840" s="137"/>
      <c r="AY1840" s="147"/>
      <c r="AZ1840" s="167"/>
      <c r="BA1840" s="167"/>
      <c r="BB1840" s="147" t="str">
        <f t="shared" si="549"/>
        <v/>
      </c>
      <c r="BC1840" s="168"/>
      <c r="BD1840" s="165"/>
      <c r="BE1840" s="165"/>
      <c r="BF1840" s="165"/>
      <c r="BG1840" s="165"/>
      <c r="BH1840" s="165"/>
      <c r="BI1840" s="165"/>
      <c r="BJ1840" s="165"/>
      <c r="BK1840" s="165"/>
      <c r="BL1840" s="165"/>
      <c r="BM1840" s="165"/>
      <c r="BN1840" s="165"/>
      <c r="BO1840" s="165"/>
      <c r="BP1840" s="165"/>
      <c r="BQ1840" s="165"/>
      <c r="BS1840" s="6"/>
      <c r="BT1840" s="11"/>
      <c r="BU1840" s="6"/>
      <c r="BV1840" s="6"/>
    </row>
    <row r="1841" spans="1:74" ht="15.75" x14ac:dyDescent="0.25">
      <c r="A1841" s="52" t="s">
        <v>11912</v>
      </c>
      <c r="B1841" s="56"/>
      <c r="C1841" s="7" t="s">
        <v>9455</v>
      </c>
      <c r="D1841" s="7" t="s">
        <v>11914</v>
      </c>
      <c r="E1841" s="7"/>
      <c r="F1841" s="64"/>
      <c r="G1841" s="6"/>
      <c r="H1841" s="6"/>
      <c r="I1841" s="10" t="s">
        <v>110</v>
      </c>
      <c r="J1841" s="11" t="s">
        <v>13036</v>
      </c>
      <c r="K1841" s="194" t="s">
        <v>510</v>
      </c>
      <c r="L1841" s="176"/>
      <c r="M1841" s="176">
        <v>1000</v>
      </c>
      <c r="N1841" s="80" t="s">
        <v>11916</v>
      </c>
      <c r="O1841" s="162"/>
      <c r="P1841" s="80" t="s">
        <v>13037</v>
      </c>
      <c r="Q1841" s="80"/>
      <c r="R1841" s="80"/>
      <c r="S1841" s="163"/>
      <c r="T1841" s="213"/>
      <c r="U1841" s="162"/>
      <c r="V1841" s="164"/>
      <c r="W1841" s="12" t="str">
        <f t="shared" si="545"/>
        <v>Mqtt1</v>
      </c>
      <c r="X1841" s="196" t="s">
        <v>12413</v>
      </c>
      <c r="Y1841" s="6" t="str">
        <f t="shared" si="546"/>
        <v>marpower/280000-hydraulic-sail/deck-winch-1130lc/sb</v>
      </c>
      <c r="Z1841" s="103" t="str">
        <f>IF(COUNTIF(N1841,"spare"),"","$."&amp;_xlfn.REGEXREPLACE(IF(X1841="",J1841,_xlfn.REGEXREPLACE(IF(_xlfn.REGEXTEST(J1841,"(Gen_Alm|Enbl|Ind)"),_xlfn.REGEXREPLACE(J1841,"E?\d_\d\d_",""),J1841),"_?Aft_Dck_Dck_Wnch_(SB|PS)_?","")),"\.","_"))</f>
        <v>$.Act_Load</v>
      </c>
      <c r="AA1841" s="12">
        <v>1</v>
      </c>
      <c r="AB1841" s="6" t="s">
        <v>196</v>
      </c>
      <c r="AC1841" s="12">
        <v>1588</v>
      </c>
      <c r="AJ1841" s="80"/>
      <c r="AK1841" s="113" t="s">
        <v>12774</v>
      </c>
      <c r="AM1841" s="114" t="str">
        <f t="shared" si="547"/>
        <v/>
      </c>
      <c r="AN1841" s="80"/>
      <c r="AO1841" s="80"/>
      <c r="AP1841" s="80"/>
      <c r="AQ1841" s="80"/>
      <c r="AR1841" s="127"/>
      <c r="AS1841" s="80"/>
      <c r="AT1841" s="7"/>
      <c r="AU1841" s="7"/>
      <c r="AV1841" s="165"/>
      <c r="AW1841" s="126" t="str">
        <f t="shared" si="548"/>
        <v/>
      </c>
      <c r="AX1841" s="137"/>
      <c r="AY1841" s="147"/>
      <c r="AZ1841" s="167"/>
      <c r="BA1841" s="167"/>
      <c r="BB1841" s="147" t="str">
        <f t="shared" si="549"/>
        <v/>
      </c>
      <c r="BC1841" s="168"/>
      <c r="BD1841" s="165"/>
      <c r="BE1841" s="165"/>
      <c r="BF1841" s="165"/>
      <c r="BG1841" s="165"/>
      <c r="BH1841" s="165"/>
      <c r="BI1841" s="165"/>
      <c r="BJ1841" s="165"/>
      <c r="BK1841" s="165"/>
      <c r="BL1841" s="165"/>
      <c r="BM1841" s="165"/>
      <c r="BN1841" s="165"/>
      <c r="BO1841" s="165"/>
      <c r="BP1841" s="165"/>
      <c r="BQ1841" s="165"/>
      <c r="BS1841" s="6"/>
      <c r="BT1841" s="11"/>
      <c r="BU1841" s="6"/>
      <c r="BV1841" s="6"/>
    </row>
    <row r="1842" spans="1:74" ht="15.75" x14ac:dyDescent="0.25">
      <c r="A1842" s="52" t="s">
        <v>11912</v>
      </c>
      <c r="B1842" s="56"/>
      <c r="C1842" s="7" t="s">
        <v>9455</v>
      </c>
      <c r="D1842" s="7" t="s">
        <v>11914</v>
      </c>
      <c r="E1842" s="7"/>
      <c r="F1842" s="64"/>
      <c r="G1842" s="6"/>
      <c r="H1842" s="6"/>
      <c r="I1842" s="10" t="s">
        <v>110</v>
      </c>
      <c r="J1842" s="11" t="s">
        <v>13038</v>
      </c>
      <c r="K1842" s="194" t="s">
        <v>510</v>
      </c>
      <c r="L1842" s="176"/>
      <c r="M1842" s="176">
        <v>1000</v>
      </c>
      <c r="N1842" s="80" t="s">
        <v>11916</v>
      </c>
      <c r="O1842" s="162"/>
      <c r="P1842" s="80" t="s">
        <v>13039</v>
      </c>
      <c r="Q1842" s="80"/>
      <c r="R1842" s="80"/>
      <c r="S1842" s="163"/>
      <c r="T1842" s="213"/>
      <c r="U1842" s="162"/>
      <c r="V1842" s="164"/>
      <c r="W1842" s="12" t="str">
        <f t="shared" si="545"/>
        <v>Mqtt1</v>
      </c>
      <c r="X1842" s="196" t="s">
        <v>12160</v>
      </c>
      <c r="Y1842" s="6" t="str">
        <f t="shared" si="546"/>
        <v>marpower/280000-hydraulic-sail/deck-winch-1130/ps</v>
      </c>
      <c r="Z1842" s="103" t="str">
        <f>IF(COUNTIF(N1842,"spare"),"","$."&amp;_xlfn.REGEXREPLACE(IF(X1842="",J1842,_xlfn.REGEXREPLACE(IF(_xlfn.REGEXTEST(J1842,"(Gen_Alm|Enbl|Ind)"),_xlfn.REGEXREPLACE(J1842,"E?\d_\d\d_",""),J1842),"_?Dck_Wnch_(SB|PS)","")),"\.","_"))</f>
        <v>$.Main_Mst_Aft_Alm_Code</v>
      </c>
      <c r="AA1842" s="12">
        <v>1</v>
      </c>
      <c r="AB1842" s="6" t="s">
        <v>196</v>
      </c>
      <c r="AC1842" s="12">
        <v>2103</v>
      </c>
      <c r="AJ1842" s="80"/>
      <c r="AK1842" s="113" t="s">
        <v>12873</v>
      </c>
      <c r="AM1842" s="114" t="str">
        <f t="shared" si="547"/>
        <v/>
      </c>
      <c r="AN1842" s="80"/>
      <c r="AO1842" s="80"/>
      <c r="AP1842" s="80"/>
      <c r="AQ1842" s="80"/>
      <c r="AR1842" s="127"/>
      <c r="AS1842" s="80"/>
      <c r="AT1842" s="7"/>
      <c r="AU1842" s="7"/>
      <c r="AV1842" s="165"/>
      <c r="AW1842" s="126" t="str">
        <f t="shared" si="548"/>
        <v/>
      </c>
      <c r="AX1842" s="137"/>
      <c r="AY1842" s="147"/>
      <c r="AZ1842" s="167"/>
      <c r="BA1842" s="167"/>
      <c r="BB1842" s="147" t="str">
        <f t="shared" si="549"/>
        <v/>
      </c>
      <c r="BC1842" s="168"/>
      <c r="BD1842" s="165"/>
      <c r="BE1842" s="165"/>
      <c r="BF1842" s="165"/>
      <c r="BG1842" s="165"/>
      <c r="BH1842" s="165"/>
      <c r="BI1842" s="165"/>
      <c r="BJ1842" s="165"/>
      <c r="BK1842" s="165"/>
      <c r="BL1842" s="165"/>
      <c r="BM1842" s="165"/>
      <c r="BN1842" s="165"/>
      <c r="BO1842" s="165"/>
      <c r="BP1842" s="165"/>
      <c r="BQ1842" s="165"/>
      <c r="BS1842" s="6"/>
      <c r="BT1842" s="11"/>
      <c r="BU1842" s="6"/>
      <c r="BV1842" s="6"/>
    </row>
    <row r="1843" spans="1:74" ht="15.75" x14ac:dyDescent="0.25">
      <c r="A1843" s="52" t="s">
        <v>11912</v>
      </c>
      <c r="B1843" s="56"/>
      <c r="C1843" s="7" t="s">
        <v>9455</v>
      </c>
      <c r="D1843" s="7" t="s">
        <v>11914</v>
      </c>
      <c r="E1843" s="7"/>
      <c r="F1843" s="64"/>
      <c r="G1843" s="6"/>
      <c r="H1843" s="6"/>
      <c r="I1843" s="10" t="s">
        <v>110</v>
      </c>
      <c r="J1843" s="11" t="s">
        <v>13040</v>
      </c>
      <c r="K1843" s="194" t="s">
        <v>510</v>
      </c>
      <c r="L1843" s="176"/>
      <c r="M1843" s="176">
        <v>1000</v>
      </c>
      <c r="N1843" s="80" t="s">
        <v>11916</v>
      </c>
      <c r="O1843" s="162"/>
      <c r="P1843" s="80" t="s">
        <v>13041</v>
      </c>
      <c r="Q1843" s="80"/>
      <c r="R1843" s="80"/>
      <c r="S1843" s="163"/>
      <c r="T1843" s="213"/>
      <c r="U1843" s="162"/>
      <c r="V1843" s="164"/>
      <c r="W1843" s="12" t="str">
        <f t="shared" si="545"/>
        <v>Mqtt1</v>
      </c>
      <c r="X1843" s="196" t="s">
        <v>12424</v>
      </c>
      <c r="Y1843" s="6" t="str">
        <f t="shared" si="546"/>
        <v>marpower/280000-hydraulic-sail/deck-winch-1145/ps</v>
      </c>
      <c r="Z1843" s="103" t="str">
        <f>IF(COUNTIF(N1843,"spare"),"","$."&amp;_xlfn.REGEXREPLACE(IF(X1843="",J1843,_xlfn.REGEXREPLACE(IF(_xlfn.REGEXTEST(J1843,"(Gen_Alm|Enbl|Ind)"),_xlfn.REGEXREPLACE(J1843,"E?\d_\d\d_",""),J1843),"_?Prim_Dck_Wnch_(SB|PS)_?","")),"\.","_"))</f>
        <v>$.Alm_Code</v>
      </c>
      <c r="AA1843" s="12">
        <v>1</v>
      </c>
      <c r="AB1843" s="6" t="s">
        <v>196</v>
      </c>
      <c r="AC1843" s="12">
        <v>2123</v>
      </c>
      <c r="AJ1843" s="80"/>
      <c r="AK1843" s="113" t="s">
        <v>12873</v>
      </c>
      <c r="AM1843" s="114" t="str">
        <f t="shared" si="547"/>
        <v/>
      </c>
      <c r="AN1843" s="80"/>
      <c r="AO1843" s="80"/>
      <c r="AP1843" s="80"/>
      <c r="AQ1843" s="80"/>
      <c r="AR1843" s="127"/>
      <c r="AS1843" s="80"/>
      <c r="AT1843" s="7"/>
      <c r="AU1843" s="7"/>
      <c r="AV1843" s="165"/>
      <c r="AW1843" s="126" t="str">
        <f t="shared" si="548"/>
        <v/>
      </c>
      <c r="AX1843" s="137"/>
      <c r="AY1843" s="147"/>
      <c r="AZ1843" s="167"/>
      <c r="BA1843" s="167"/>
      <c r="BB1843" s="147" t="str">
        <f t="shared" si="549"/>
        <v/>
      </c>
      <c r="BC1843" s="168"/>
      <c r="BD1843" s="165"/>
      <c r="BE1843" s="165"/>
      <c r="BF1843" s="165"/>
      <c r="BG1843" s="165"/>
      <c r="BH1843" s="165"/>
      <c r="BI1843" s="165"/>
      <c r="BJ1843" s="165"/>
      <c r="BK1843" s="165"/>
      <c r="BL1843" s="165"/>
      <c r="BM1843" s="165"/>
      <c r="BN1843" s="165"/>
      <c r="BO1843" s="165"/>
      <c r="BP1843" s="165"/>
      <c r="BQ1843" s="165"/>
      <c r="BS1843" s="6"/>
      <c r="BT1843" s="11"/>
      <c r="BU1843" s="6"/>
      <c r="BV1843" s="6"/>
    </row>
    <row r="1844" spans="1:74" ht="15.75" x14ac:dyDescent="0.25">
      <c r="A1844" s="52" t="s">
        <v>11912</v>
      </c>
      <c r="B1844" s="56"/>
      <c r="C1844" s="7" t="s">
        <v>9455</v>
      </c>
      <c r="D1844" s="7" t="s">
        <v>11914</v>
      </c>
      <c r="E1844" s="7"/>
      <c r="F1844" s="64"/>
      <c r="G1844" s="6"/>
      <c r="H1844" s="6"/>
      <c r="I1844" s="10" t="s">
        <v>110</v>
      </c>
      <c r="J1844" s="11" t="s">
        <v>13042</v>
      </c>
      <c r="K1844" s="194" t="s">
        <v>510</v>
      </c>
      <c r="L1844" s="176"/>
      <c r="M1844" s="176">
        <v>1000</v>
      </c>
      <c r="N1844" s="80" t="s">
        <v>11916</v>
      </c>
      <c r="O1844" s="162"/>
      <c r="P1844" s="80" t="s">
        <v>13043</v>
      </c>
      <c r="Q1844" s="80"/>
      <c r="R1844" s="80"/>
      <c r="S1844" s="163"/>
      <c r="T1844" s="213"/>
      <c r="U1844" s="162"/>
      <c r="V1844" s="164"/>
      <c r="W1844" s="12" t="str">
        <f t="shared" si="545"/>
        <v>Mqtt1</v>
      </c>
      <c r="X1844" s="196" t="s">
        <v>12424</v>
      </c>
      <c r="Y1844" s="6" t="str">
        <f t="shared" si="546"/>
        <v>marpower/280000-hydraulic-sail/deck-winch-1145/ps</v>
      </c>
      <c r="Z1844" s="103" t="str">
        <f>IF(COUNTIF(N1844,"spare"),"","$."&amp;_xlfn.REGEXREPLACE(IF(X1844="",J1844,_xlfn.REGEXREPLACE(IF(_xlfn.REGEXTEST(J1844,"(Gen_Alm|Enbl|Ind)"),_xlfn.REGEXREPLACE(J1844,"E?\d_\d\d_",""),J1844),"_?Prim_Dck_Wnch_(SB|PS)_?","")),"\.","_"))</f>
        <v>$.Act_Load</v>
      </c>
      <c r="AA1844" s="12">
        <v>1</v>
      </c>
      <c r="AB1844" s="6" t="s">
        <v>196</v>
      </c>
      <c r="AC1844" s="12">
        <v>2128</v>
      </c>
      <c r="AJ1844" s="80"/>
      <c r="AK1844" s="113" t="s">
        <v>12774</v>
      </c>
      <c r="AM1844" s="114" t="str">
        <f t="shared" si="547"/>
        <v/>
      </c>
      <c r="AN1844" s="80"/>
      <c r="AO1844" s="80"/>
      <c r="AP1844" s="80"/>
      <c r="AQ1844" s="80"/>
      <c r="AR1844" s="127"/>
      <c r="AS1844" s="80"/>
      <c r="AT1844" s="7"/>
      <c r="AU1844" s="7"/>
      <c r="AV1844" s="165"/>
      <c r="AW1844" s="126" t="str">
        <f t="shared" si="548"/>
        <v/>
      </c>
      <c r="AX1844" s="137"/>
      <c r="AY1844" s="147"/>
      <c r="AZ1844" s="167"/>
      <c r="BA1844" s="167"/>
      <c r="BB1844" s="147" t="str">
        <f t="shared" si="549"/>
        <v/>
      </c>
      <c r="BC1844" s="168"/>
      <c r="BD1844" s="165"/>
      <c r="BE1844" s="165"/>
      <c r="BF1844" s="165"/>
      <c r="BG1844" s="165"/>
      <c r="BH1844" s="165"/>
      <c r="BI1844" s="165"/>
      <c r="BJ1844" s="165"/>
      <c r="BK1844" s="165"/>
      <c r="BL1844" s="165"/>
      <c r="BM1844" s="165"/>
      <c r="BN1844" s="165"/>
      <c r="BO1844" s="165"/>
      <c r="BP1844" s="165"/>
      <c r="BQ1844" s="165"/>
      <c r="BS1844" s="6"/>
      <c r="BT1844" s="11"/>
      <c r="BU1844" s="6"/>
      <c r="BV1844" s="6"/>
    </row>
    <row r="1845" spans="1:74" ht="15.75" x14ac:dyDescent="0.25">
      <c r="A1845" s="52" t="s">
        <v>11912</v>
      </c>
      <c r="B1845" s="56"/>
      <c r="C1845" s="7" t="s">
        <v>9455</v>
      </c>
      <c r="D1845" s="7" t="s">
        <v>11914</v>
      </c>
      <c r="E1845" s="7"/>
      <c r="F1845" s="64"/>
      <c r="G1845" s="6"/>
      <c r="H1845" s="6"/>
      <c r="I1845" s="10" t="s">
        <v>110</v>
      </c>
      <c r="J1845" s="11" t="s">
        <v>13044</v>
      </c>
      <c r="K1845" s="194" t="s">
        <v>510</v>
      </c>
      <c r="L1845" s="176"/>
      <c r="M1845" s="176">
        <v>1000</v>
      </c>
      <c r="N1845" s="80" t="s">
        <v>11916</v>
      </c>
      <c r="O1845" s="162"/>
      <c r="P1845" s="80" t="s">
        <v>13045</v>
      </c>
      <c r="Q1845" s="80"/>
      <c r="R1845" s="80"/>
      <c r="S1845" s="163"/>
      <c r="T1845" s="213"/>
      <c r="U1845" s="162"/>
      <c r="V1845" s="164"/>
      <c r="W1845" s="12" t="str">
        <f t="shared" si="545"/>
        <v>Mqtt1</v>
      </c>
      <c r="X1845" s="196" t="s">
        <v>12010</v>
      </c>
      <c r="Y1845" s="6" t="str">
        <f t="shared" si="546"/>
        <v>marpower/280000-hydraulic-sail/vang-cylinder/main</v>
      </c>
      <c r="Z1845" s="103" t="str">
        <f>IF(COUNTIF(N1845,"spare"),"","$."&amp;_xlfn.REGEXREPLACE(IF(X1845="",J1845,_xlfn.REGEXREPLACE(IF(_xlfn.REGEXTEST(J1845,"(Gen_Alm|Enbl|Ind)"),_xlfn.REGEXREPLACE(J1845,"E?\d_\d\d_",""),J1845),"_?M(ain|iz)_Vang_?","")),"\.","_"))</f>
        <v>$.loadpin</v>
      </c>
      <c r="AA1845" s="12">
        <v>1</v>
      </c>
      <c r="AB1845" s="6" t="s">
        <v>196</v>
      </c>
      <c r="AC1845" s="12">
        <v>2401</v>
      </c>
      <c r="AJ1845" s="80"/>
      <c r="AK1845" s="113" t="s">
        <v>12774</v>
      </c>
      <c r="AM1845" s="114" t="str">
        <f t="shared" si="547"/>
        <v/>
      </c>
      <c r="AN1845" s="80"/>
      <c r="AO1845" s="80"/>
      <c r="AP1845" s="80"/>
      <c r="AQ1845" s="80"/>
      <c r="AR1845" s="127"/>
      <c r="AS1845" s="80"/>
      <c r="AT1845" s="7"/>
      <c r="AU1845" s="7"/>
      <c r="AV1845" s="165"/>
      <c r="AW1845" s="126" t="str">
        <f t="shared" si="548"/>
        <v/>
      </c>
      <c r="AX1845" s="137"/>
      <c r="AY1845" s="147"/>
      <c r="AZ1845" s="167"/>
      <c r="BA1845" s="167"/>
      <c r="BB1845" s="147" t="str">
        <f t="shared" si="549"/>
        <v/>
      </c>
      <c r="BC1845" s="168"/>
      <c r="BD1845" s="165"/>
      <c r="BE1845" s="165"/>
      <c r="BF1845" s="165"/>
      <c r="BG1845" s="165"/>
      <c r="BH1845" s="165"/>
      <c r="BI1845" s="165"/>
      <c r="BJ1845" s="165"/>
      <c r="BK1845" s="165"/>
      <c r="BL1845" s="165"/>
      <c r="BM1845" s="165"/>
      <c r="BN1845" s="165"/>
      <c r="BO1845" s="165"/>
      <c r="BP1845" s="165"/>
      <c r="BQ1845" s="165"/>
      <c r="BS1845" s="6"/>
      <c r="BT1845" s="11"/>
      <c r="BU1845" s="6"/>
      <c r="BV1845" s="6"/>
    </row>
    <row r="1846" spans="1:74" ht="15.75" x14ac:dyDescent="0.25">
      <c r="A1846" s="52" t="s">
        <v>11912</v>
      </c>
      <c r="B1846" s="56"/>
      <c r="C1846" s="7" t="s">
        <v>9455</v>
      </c>
      <c r="D1846" s="7" t="s">
        <v>11914</v>
      </c>
      <c r="E1846" s="7"/>
      <c r="F1846" s="64"/>
      <c r="G1846" s="6"/>
      <c r="H1846" s="6"/>
      <c r="I1846" s="10" t="s">
        <v>110</v>
      </c>
      <c r="J1846" s="11" t="s">
        <v>13046</v>
      </c>
      <c r="K1846" s="194" t="s">
        <v>510</v>
      </c>
      <c r="L1846" s="176"/>
      <c r="M1846" s="176">
        <v>1000</v>
      </c>
      <c r="N1846" s="80" t="s">
        <v>11916</v>
      </c>
      <c r="O1846" s="162"/>
      <c r="P1846" s="80" t="s">
        <v>13047</v>
      </c>
      <c r="Q1846" s="80"/>
      <c r="R1846" s="80"/>
      <c r="S1846" s="163"/>
      <c r="T1846" s="213"/>
      <c r="U1846" s="162"/>
      <c r="V1846" s="164"/>
      <c r="W1846" s="12" t="str">
        <f t="shared" si="545"/>
        <v>Mqtt1</v>
      </c>
      <c r="X1846" s="196" t="s">
        <v>12024</v>
      </c>
      <c r="Y1846" s="6" t="str">
        <f t="shared" si="546"/>
        <v>marpower/280000-hydraulic-sail/preventer/main</v>
      </c>
      <c r="Z1846" s="103" t="str" cm="1">
        <f t="array" ref="Z1846">IF(COUNTIF(N1846,"spare"),"","$."&amp;_xlfn.REGEXREPLACE(IF(X1846="",J1846,IF(_xlfn.REGEXTEST(J1846,"Gen_Alm_"),_xlfn.REGEXEXTRACT(J1846,"Gen_Alm"),_xlfn.REGEXREPLACE(J1846,"M(ain|iz)_boom_Prev_",""))),"\.","_"))</f>
        <v>$.Act_Load2</v>
      </c>
      <c r="AA1846" s="12">
        <v>1</v>
      </c>
      <c r="AB1846" s="6" t="s">
        <v>196</v>
      </c>
      <c r="AC1846" s="12">
        <v>2402</v>
      </c>
      <c r="AJ1846" s="80"/>
      <c r="AK1846" s="113" t="s">
        <v>12774</v>
      </c>
      <c r="AM1846" s="114" t="str">
        <f t="shared" si="547"/>
        <v/>
      </c>
      <c r="AN1846" s="80"/>
      <c r="AO1846" s="80"/>
      <c r="AP1846" s="80"/>
      <c r="AQ1846" s="80"/>
      <c r="AR1846" s="127"/>
      <c r="AS1846" s="80"/>
      <c r="AT1846" s="7"/>
      <c r="AU1846" s="7"/>
      <c r="AV1846" s="165"/>
      <c r="AW1846" s="126" t="str">
        <f t="shared" si="548"/>
        <v/>
      </c>
      <c r="AX1846" s="137"/>
      <c r="AY1846" s="147"/>
      <c r="AZ1846" s="167"/>
      <c r="BA1846" s="167"/>
      <c r="BB1846" s="147" t="str">
        <f t="shared" si="549"/>
        <v/>
      </c>
      <c r="BC1846" s="168"/>
      <c r="BD1846" s="165"/>
      <c r="BE1846" s="165"/>
      <c r="BF1846" s="165"/>
      <c r="BG1846" s="165"/>
      <c r="BH1846" s="165"/>
      <c r="BI1846" s="165"/>
      <c r="BJ1846" s="165"/>
      <c r="BK1846" s="165"/>
      <c r="BL1846" s="165"/>
      <c r="BM1846" s="165"/>
      <c r="BN1846" s="165"/>
      <c r="BO1846" s="165"/>
      <c r="BP1846" s="165"/>
      <c r="BQ1846" s="165"/>
      <c r="BS1846" s="6"/>
      <c r="BT1846" s="11"/>
      <c r="BU1846" s="6"/>
      <c r="BV1846" s="6"/>
    </row>
    <row r="1847" spans="1:74" ht="15.75" x14ac:dyDescent="0.25">
      <c r="A1847" s="52" t="s">
        <v>11912</v>
      </c>
      <c r="B1847" s="56"/>
      <c r="C1847" s="7" t="s">
        <v>9455</v>
      </c>
      <c r="D1847" s="7" t="s">
        <v>11914</v>
      </c>
      <c r="E1847" s="7"/>
      <c r="F1847" s="64"/>
      <c r="G1847" s="6"/>
      <c r="H1847" s="6"/>
      <c r="I1847" s="10" t="s">
        <v>110</v>
      </c>
      <c r="J1847" s="11" t="s">
        <v>13048</v>
      </c>
      <c r="K1847" s="194" t="s">
        <v>510</v>
      </c>
      <c r="L1847" s="176"/>
      <c r="M1847" s="176">
        <v>1000</v>
      </c>
      <c r="N1847" s="80" t="s">
        <v>11916</v>
      </c>
      <c r="O1847" s="162"/>
      <c r="P1847" s="80" t="s">
        <v>13049</v>
      </c>
      <c r="Q1847" s="80"/>
      <c r="R1847" s="80"/>
      <c r="S1847" s="163"/>
      <c r="T1847" s="213"/>
      <c r="U1847" s="162"/>
      <c r="V1847" s="164"/>
      <c r="W1847" s="12" t="str">
        <f t="shared" si="545"/>
        <v>Mqtt1</v>
      </c>
      <c r="X1847" s="196" t="s">
        <v>12112</v>
      </c>
      <c r="Y1847" s="6" t="str">
        <f t="shared" si="546"/>
        <v>marpower/280000-hydraulic-sail/vang-cylinder/mizzen</v>
      </c>
      <c r="Z1847" s="103" t="str">
        <f>IF(COUNTIF(N1847,"spare"),"","$."&amp;_xlfn.REGEXREPLACE(IF(X1847="",J1847,_xlfn.REGEXREPLACE(IF(_xlfn.REGEXTEST(J1847,"(Gen_Alm|Enbl|Ind)"),_xlfn.REGEXREPLACE(J1847,"E?\d_\d\d_",""),J1847),"_?M(ain|iz)_Vang_?","")),"\.","_"))</f>
        <v>$.loadpin</v>
      </c>
      <c r="AA1847" s="12">
        <v>1</v>
      </c>
      <c r="AB1847" s="6" t="s">
        <v>196</v>
      </c>
      <c r="AC1847" s="12">
        <v>2431</v>
      </c>
      <c r="AJ1847" s="80"/>
      <c r="AK1847" s="113" t="s">
        <v>12774</v>
      </c>
      <c r="AM1847" s="114" t="str">
        <f t="shared" si="547"/>
        <v/>
      </c>
      <c r="AN1847" s="80"/>
      <c r="AO1847" s="80"/>
      <c r="AP1847" s="80"/>
      <c r="AQ1847" s="80"/>
      <c r="AR1847" s="127"/>
      <c r="AS1847" s="80"/>
      <c r="AT1847" s="7"/>
      <c r="AU1847" s="7"/>
      <c r="AV1847" s="165"/>
      <c r="AW1847" s="126" t="str">
        <f t="shared" si="548"/>
        <v/>
      </c>
      <c r="AX1847" s="137"/>
      <c r="AY1847" s="147"/>
      <c r="AZ1847" s="167"/>
      <c r="BA1847" s="167"/>
      <c r="BB1847" s="147" t="str">
        <f t="shared" si="549"/>
        <v/>
      </c>
      <c r="BC1847" s="168"/>
      <c r="BD1847" s="165"/>
      <c r="BE1847" s="165"/>
      <c r="BF1847" s="165"/>
      <c r="BG1847" s="165"/>
      <c r="BH1847" s="165"/>
      <c r="BI1847" s="165"/>
      <c r="BJ1847" s="165"/>
      <c r="BK1847" s="165"/>
      <c r="BL1847" s="165"/>
      <c r="BM1847" s="165"/>
      <c r="BN1847" s="165"/>
      <c r="BO1847" s="165"/>
      <c r="BP1847" s="165"/>
      <c r="BQ1847" s="165"/>
      <c r="BS1847" s="6"/>
      <c r="BT1847" s="11"/>
      <c r="BU1847" s="6"/>
      <c r="BV1847" s="6"/>
    </row>
    <row r="1848" spans="1:74" ht="15.75" x14ac:dyDescent="0.25">
      <c r="A1848" s="52" t="s">
        <v>11912</v>
      </c>
      <c r="B1848" s="56"/>
      <c r="C1848" s="7" t="s">
        <v>9455</v>
      </c>
      <c r="D1848" s="7" t="s">
        <v>11914</v>
      </c>
      <c r="E1848" s="7"/>
      <c r="F1848" s="64"/>
      <c r="G1848" s="6"/>
      <c r="H1848" s="6"/>
      <c r="I1848" s="10" t="s">
        <v>110</v>
      </c>
      <c r="J1848" s="11" t="s">
        <v>13050</v>
      </c>
      <c r="K1848" s="194" t="s">
        <v>510</v>
      </c>
      <c r="L1848" s="176"/>
      <c r="M1848" s="176">
        <v>1000</v>
      </c>
      <c r="N1848" s="80" t="s">
        <v>11916</v>
      </c>
      <c r="O1848" s="162"/>
      <c r="P1848" s="80" t="s">
        <v>13051</v>
      </c>
      <c r="Q1848" s="80"/>
      <c r="R1848" s="80"/>
      <c r="S1848" s="163"/>
      <c r="T1848" s="213"/>
      <c r="U1848" s="162"/>
      <c r="V1848" s="164"/>
      <c r="W1848" s="12" t="str">
        <f t="shared" si="545"/>
        <v>Mqtt1</v>
      </c>
      <c r="X1848" s="196"/>
      <c r="Y1848" s="6" t="str">
        <f t="shared" si="546"/>
        <v>marpower/280000-hydraulic-sail</v>
      </c>
      <c r="Z1848" s="103" t="str" cm="1">
        <f t="array" ref="Z1848">IF(COUNTIF(N1848,"spare"),"","$."&amp;_xlfn.REGEXREPLACE(IF(X1848="",J1848,IF(_xlfn.REGEXTEST(J1848,"Gen_Alm_"),_xlfn.REGEXEXTRACT(J1848,"Gen_Alm"),_xlfn.REGEXREPLACE(J1848,"M(ain|iz)_boom_Prev_",""))),"\.","_"))</f>
        <v>$.Miz_boom_Prev_loadpin</v>
      </c>
      <c r="AA1848" s="12">
        <v>1</v>
      </c>
      <c r="AB1848" s="6" t="s">
        <v>196</v>
      </c>
      <c r="AC1848" s="12">
        <v>2432</v>
      </c>
      <c r="AJ1848" s="80"/>
      <c r="AK1848" s="113" t="s">
        <v>12774</v>
      </c>
      <c r="AM1848" s="114" t="str">
        <f t="shared" si="547"/>
        <v/>
      </c>
      <c r="AN1848" s="80"/>
      <c r="AO1848" s="80"/>
      <c r="AP1848" s="80"/>
      <c r="AQ1848" s="80"/>
      <c r="AR1848" s="127"/>
      <c r="AS1848" s="80"/>
      <c r="AT1848" s="7"/>
      <c r="AU1848" s="7"/>
      <c r="AV1848" s="165"/>
      <c r="AW1848" s="126" t="str">
        <f t="shared" si="548"/>
        <v/>
      </c>
      <c r="AX1848" s="137"/>
      <c r="AY1848" s="147"/>
      <c r="AZ1848" s="167"/>
      <c r="BA1848" s="167"/>
      <c r="BB1848" s="147" t="str">
        <f t="shared" si="549"/>
        <v/>
      </c>
      <c r="BC1848" s="168"/>
      <c r="BD1848" s="165"/>
      <c r="BE1848" s="165"/>
      <c r="BF1848" s="165"/>
      <c r="BG1848" s="165"/>
      <c r="BH1848" s="165"/>
      <c r="BI1848" s="165"/>
      <c r="BJ1848" s="165"/>
      <c r="BK1848" s="165"/>
      <c r="BL1848" s="165"/>
      <c r="BM1848" s="165"/>
      <c r="BN1848" s="165"/>
      <c r="BO1848" s="165"/>
      <c r="BP1848" s="165"/>
      <c r="BQ1848" s="165"/>
      <c r="BS1848" s="6"/>
      <c r="BT1848" s="11"/>
      <c r="BU1848" s="6"/>
      <c r="BV1848" s="6"/>
    </row>
    <row r="1849" spans="1:74" ht="15.75" x14ac:dyDescent="0.25">
      <c r="A1849" s="52" t="s">
        <v>11912</v>
      </c>
      <c r="B1849" s="56"/>
      <c r="C1849" s="7" t="s">
        <v>9455</v>
      </c>
      <c r="D1849" s="7" t="s">
        <v>11914</v>
      </c>
      <c r="E1849" s="7"/>
      <c r="F1849" s="64"/>
      <c r="G1849" s="6"/>
      <c r="H1849" s="6"/>
      <c r="I1849" s="10" t="s">
        <v>110</v>
      </c>
      <c r="J1849" s="11" t="s">
        <v>13052</v>
      </c>
      <c r="K1849" s="194" t="s">
        <v>510</v>
      </c>
      <c r="L1849" s="176"/>
      <c r="M1849" s="176">
        <v>1000</v>
      </c>
      <c r="N1849" s="80" t="s">
        <v>11916</v>
      </c>
      <c r="O1849" s="162"/>
      <c r="P1849" s="80" t="s">
        <v>13053</v>
      </c>
      <c r="Q1849" s="80"/>
      <c r="R1849" s="80"/>
      <c r="S1849" s="163"/>
      <c r="T1849" s="213"/>
      <c r="U1849" s="162"/>
      <c r="V1849" s="164"/>
      <c r="W1849" s="12" t="str">
        <f t="shared" si="545"/>
        <v>Mqtt1</v>
      </c>
      <c r="X1849" s="196" t="s">
        <v>12490</v>
      </c>
      <c r="Y1849" s="6" t="str">
        <f t="shared" si="546"/>
        <v>marpower/280000-hydraulic-sail/earthfault</v>
      </c>
      <c r="Z1849" s="103" t="str">
        <f>IF(COUNTIF(N1849,"spare"),"","$."&amp;_xlfn.REGEXREPLACE(IF(X1849="",J1849,_xlfn.REGEXREPLACE(J1849,"earth_fault_","")),"\.","_"))</f>
        <v>$.Isolated_DC_FPK_Measure</v>
      </c>
      <c r="AA1849" s="12">
        <v>1</v>
      </c>
      <c r="AB1849" s="6" t="s">
        <v>196</v>
      </c>
      <c r="AC1849" s="12">
        <v>2501</v>
      </c>
      <c r="AJ1849" s="80"/>
      <c r="AK1849" s="113" t="s">
        <v>13054</v>
      </c>
      <c r="AM1849" s="114" t="str">
        <f t="shared" si="547"/>
        <v/>
      </c>
      <c r="AN1849" s="80"/>
      <c r="AO1849" s="80"/>
      <c r="AP1849" s="80"/>
      <c r="AQ1849" s="80"/>
      <c r="AR1849" s="127"/>
      <c r="AS1849" s="80"/>
      <c r="AT1849" s="7"/>
      <c r="AU1849" s="7"/>
      <c r="AV1849" s="165"/>
      <c r="AW1849" s="126" t="str">
        <f t="shared" si="548"/>
        <v/>
      </c>
      <c r="AX1849" s="137"/>
      <c r="AY1849" s="147"/>
      <c r="AZ1849" s="167"/>
      <c r="BA1849" s="167"/>
      <c r="BB1849" s="147" t="str">
        <f t="shared" si="549"/>
        <v/>
      </c>
      <c r="BC1849" s="168"/>
      <c r="BD1849" s="165"/>
      <c r="BE1849" s="165"/>
      <c r="BF1849" s="165"/>
      <c r="BG1849" s="165"/>
      <c r="BH1849" s="165"/>
      <c r="BI1849" s="165"/>
      <c r="BJ1849" s="165"/>
      <c r="BK1849" s="165"/>
      <c r="BL1849" s="165"/>
      <c r="BM1849" s="165"/>
      <c r="BN1849" s="165"/>
      <c r="BO1849" s="165"/>
      <c r="BP1849" s="165"/>
      <c r="BQ1849" s="165"/>
      <c r="BS1849" s="6"/>
      <c r="BT1849" s="11"/>
      <c r="BU1849" s="6"/>
      <c r="BV1849" s="6"/>
    </row>
    <row r="1850" spans="1:74" ht="15.75" x14ac:dyDescent="0.25">
      <c r="A1850" s="52" t="s">
        <v>11912</v>
      </c>
      <c r="B1850" s="56"/>
      <c r="C1850" s="7" t="s">
        <v>9455</v>
      </c>
      <c r="D1850" s="7" t="s">
        <v>11914</v>
      </c>
      <c r="E1850" s="7"/>
      <c r="F1850" s="64"/>
      <c r="G1850" s="6"/>
      <c r="H1850" s="6"/>
      <c r="I1850" s="10" t="s">
        <v>110</v>
      </c>
      <c r="J1850" s="11" t="s">
        <v>13055</v>
      </c>
      <c r="K1850" s="194" t="s">
        <v>510</v>
      </c>
      <c r="L1850" s="176"/>
      <c r="M1850" s="176">
        <v>1000</v>
      </c>
      <c r="N1850" s="80" t="s">
        <v>11916</v>
      </c>
      <c r="O1850" s="162"/>
      <c r="P1850" s="80" t="s">
        <v>13056</v>
      </c>
      <c r="Q1850" s="80"/>
      <c r="R1850" s="80"/>
      <c r="S1850" s="163"/>
      <c r="T1850" s="213"/>
      <c r="U1850" s="162"/>
      <c r="V1850" s="164"/>
      <c r="W1850" s="12" t="str">
        <f t="shared" si="545"/>
        <v>Mqtt1</v>
      </c>
      <c r="X1850" s="196" t="s">
        <v>12490</v>
      </c>
      <c r="Y1850" s="6" t="str">
        <f t="shared" si="546"/>
        <v>marpower/280000-hydraulic-sail/earthfault</v>
      </c>
      <c r="Z1850" s="103" t="str">
        <f>IF(COUNTIF(N1850,"spare"),"","$."&amp;_xlfn.REGEXREPLACE(IF(X1850="",J1850,_xlfn.REGEXREPLACE(J1850,"earth_fault_","")),"\.","_"))</f>
        <v>$.Isolated_DC_MAIN_Measure</v>
      </c>
      <c r="AA1850" s="12">
        <v>1</v>
      </c>
      <c r="AB1850" s="6" t="s">
        <v>196</v>
      </c>
      <c r="AC1850" s="12">
        <v>2502</v>
      </c>
      <c r="AJ1850" s="80"/>
      <c r="AK1850" s="113" t="s">
        <v>13054</v>
      </c>
      <c r="AM1850" s="114" t="str">
        <f t="shared" si="547"/>
        <v/>
      </c>
      <c r="AN1850" s="80"/>
      <c r="AO1850" s="80"/>
      <c r="AP1850" s="80"/>
      <c r="AQ1850" s="80"/>
      <c r="AR1850" s="127"/>
      <c r="AS1850" s="80"/>
      <c r="AT1850" s="7"/>
      <c r="AU1850" s="7"/>
      <c r="AV1850" s="165"/>
      <c r="AW1850" s="126" t="str">
        <f t="shared" si="548"/>
        <v/>
      </c>
      <c r="AX1850" s="137"/>
      <c r="AY1850" s="147"/>
      <c r="AZ1850" s="167"/>
      <c r="BA1850" s="167"/>
      <c r="BB1850" s="147" t="str">
        <f t="shared" si="549"/>
        <v/>
      </c>
      <c r="BC1850" s="168"/>
      <c r="BD1850" s="165"/>
      <c r="BE1850" s="165"/>
      <c r="BF1850" s="165"/>
      <c r="BG1850" s="165"/>
      <c r="BH1850" s="165"/>
      <c r="BI1850" s="165"/>
      <c r="BJ1850" s="165"/>
      <c r="BK1850" s="165"/>
      <c r="BL1850" s="165"/>
      <c r="BM1850" s="165"/>
      <c r="BN1850" s="165"/>
      <c r="BO1850" s="165"/>
      <c r="BP1850" s="165"/>
      <c r="BQ1850" s="165"/>
      <c r="BS1850" s="6"/>
      <c r="BT1850" s="11"/>
      <c r="BU1850" s="6"/>
      <c r="BV1850" s="6"/>
    </row>
    <row r="1851" spans="1:74" ht="15.75" x14ac:dyDescent="0.25">
      <c r="A1851" s="52" t="s">
        <v>11912</v>
      </c>
      <c r="B1851" s="56"/>
      <c r="C1851" s="7" t="s">
        <v>9455</v>
      </c>
      <c r="D1851" s="7" t="s">
        <v>11914</v>
      </c>
      <c r="E1851" s="7"/>
      <c r="F1851" s="64"/>
      <c r="G1851" s="6"/>
      <c r="H1851" s="6"/>
      <c r="I1851" s="10" t="s">
        <v>110</v>
      </c>
      <c r="J1851" s="11" t="s">
        <v>13057</v>
      </c>
      <c r="K1851" s="194" t="s">
        <v>510</v>
      </c>
      <c r="L1851" s="176"/>
      <c r="M1851" s="176">
        <v>1000</v>
      </c>
      <c r="N1851" s="80" t="s">
        <v>11916</v>
      </c>
      <c r="O1851" s="162"/>
      <c r="P1851" s="80" t="s">
        <v>13058</v>
      </c>
      <c r="Q1851" s="80"/>
      <c r="R1851" s="80"/>
      <c r="S1851" s="163"/>
      <c r="T1851" s="213"/>
      <c r="U1851" s="162"/>
      <c r="V1851" s="164"/>
      <c r="W1851" s="12" t="str">
        <f t="shared" si="545"/>
        <v>Mqtt1</v>
      </c>
      <c r="X1851" s="196" t="s">
        <v>12490</v>
      </c>
      <c r="Y1851" s="6" t="str">
        <f t="shared" si="546"/>
        <v>marpower/280000-hydraulic-sail/earthfault</v>
      </c>
      <c r="Z1851" s="103" t="str">
        <f>IF(COUNTIF(N1851,"spare"),"","$."&amp;_xlfn.REGEXREPLACE(IF(X1851="",J1851,_xlfn.REGEXREPLACE(J1851,"earth_fault_","")),"\.","_"))</f>
        <v>$.Isolated_DC_HYP_Measure</v>
      </c>
      <c r="AA1851" s="12">
        <v>1</v>
      </c>
      <c r="AB1851" s="6" t="s">
        <v>196</v>
      </c>
      <c r="AC1851" s="12">
        <v>2503</v>
      </c>
      <c r="AJ1851" s="80"/>
      <c r="AK1851" s="113" t="s">
        <v>13054</v>
      </c>
      <c r="AM1851" s="114" t="str">
        <f t="shared" si="547"/>
        <v/>
      </c>
      <c r="AN1851" s="80"/>
      <c r="AO1851" s="80"/>
      <c r="AP1851" s="80"/>
      <c r="AQ1851" s="80"/>
      <c r="AR1851" s="127"/>
      <c r="AS1851" s="80"/>
      <c r="AT1851" s="7"/>
      <c r="AU1851" s="7"/>
      <c r="AV1851" s="165"/>
      <c r="AW1851" s="126" t="str">
        <f t="shared" si="548"/>
        <v/>
      </c>
      <c r="AX1851" s="137"/>
      <c r="AY1851" s="147"/>
      <c r="AZ1851" s="167"/>
      <c r="BA1851" s="167"/>
      <c r="BB1851" s="147" t="str">
        <f t="shared" si="549"/>
        <v/>
      </c>
      <c r="BC1851" s="168"/>
      <c r="BD1851" s="165"/>
      <c r="BE1851" s="165"/>
      <c r="BF1851" s="165"/>
      <c r="BG1851" s="165"/>
      <c r="BH1851" s="165"/>
      <c r="BI1851" s="165"/>
      <c r="BJ1851" s="165"/>
      <c r="BK1851" s="165"/>
      <c r="BL1851" s="165"/>
      <c r="BM1851" s="165"/>
      <c r="BN1851" s="165"/>
      <c r="BO1851" s="165"/>
      <c r="BP1851" s="165"/>
      <c r="BQ1851" s="165"/>
      <c r="BS1851" s="6"/>
      <c r="BT1851" s="11"/>
      <c r="BU1851" s="6"/>
      <c r="BV1851" s="6"/>
    </row>
    <row r="1852" spans="1:74" ht="15.75" x14ac:dyDescent="0.25">
      <c r="A1852" s="52" t="s">
        <v>11912</v>
      </c>
      <c r="B1852" s="56"/>
      <c r="C1852" s="7" t="s">
        <v>9455</v>
      </c>
      <c r="D1852" s="7" t="s">
        <v>11914</v>
      </c>
      <c r="E1852" s="7"/>
      <c r="F1852" s="64"/>
      <c r="G1852" s="6"/>
      <c r="H1852" s="6"/>
      <c r="I1852" s="10" t="s">
        <v>110</v>
      </c>
      <c r="J1852" s="11" t="s">
        <v>13059</v>
      </c>
      <c r="K1852" s="194" t="s">
        <v>510</v>
      </c>
      <c r="L1852" s="176"/>
      <c r="M1852" s="176">
        <v>1000</v>
      </c>
      <c r="N1852" s="80" t="s">
        <v>11916</v>
      </c>
      <c r="O1852" s="162"/>
      <c r="P1852" s="80" t="s">
        <v>13060</v>
      </c>
      <c r="Q1852" s="80"/>
      <c r="R1852" s="80"/>
      <c r="S1852" s="163"/>
      <c r="T1852" s="213"/>
      <c r="U1852" s="162"/>
      <c r="V1852" s="164"/>
      <c r="W1852" s="12" t="str">
        <f t="shared" si="545"/>
        <v>Mqtt1</v>
      </c>
      <c r="X1852" s="196" t="s">
        <v>12490</v>
      </c>
      <c r="Y1852" s="6" t="str">
        <f t="shared" si="546"/>
        <v>marpower/280000-hydraulic-sail/earthfault</v>
      </c>
      <c r="Z1852" s="103" t="str">
        <f>IF(COUNTIF(N1852,"spare"),"","$."&amp;_xlfn.REGEXREPLACE(IF(X1852="",J1852,_xlfn.REGEXREPLACE(J1852,"earth_fault_","")),"\.","_"))</f>
        <v>$.Isolated_DC_LAZ_Measure</v>
      </c>
      <c r="AA1852" s="12">
        <v>1</v>
      </c>
      <c r="AB1852" s="6" t="s">
        <v>196</v>
      </c>
      <c r="AC1852" s="12">
        <v>2504</v>
      </c>
      <c r="AJ1852" s="80"/>
      <c r="AK1852" s="113" t="s">
        <v>13054</v>
      </c>
      <c r="AM1852" s="114" t="str">
        <f t="shared" si="547"/>
        <v/>
      </c>
      <c r="AN1852" s="80"/>
      <c r="AO1852" s="80"/>
      <c r="AP1852" s="80"/>
      <c r="AQ1852" s="80"/>
      <c r="AR1852" s="127"/>
      <c r="AS1852" s="80"/>
      <c r="AT1852" s="7"/>
      <c r="AU1852" s="7"/>
      <c r="AV1852" s="165"/>
      <c r="AW1852" s="126" t="str">
        <f t="shared" si="548"/>
        <v/>
      </c>
      <c r="AX1852" s="137"/>
      <c r="AY1852" s="147"/>
      <c r="AZ1852" s="167"/>
      <c r="BA1852" s="167"/>
      <c r="BB1852" s="147" t="str">
        <f t="shared" si="549"/>
        <v/>
      </c>
      <c r="BC1852" s="168"/>
      <c r="BD1852" s="165"/>
      <c r="BE1852" s="165"/>
      <c r="BF1852" s="165"/>
      <c r="BG1852" s="165"/>
      <c r="BH1852" s="165"/>
      <c r="BI1852" s="165"/>
      <c r="BJ1852" s="165"/>
      <c r="BK1852" s="165"/>
      <c r="BL1852" s="165"/>
      <c r="BM1852" s="165"/>
      <c r="BN1852" s="165"/>
      <c r="BO1852" s="165"/>
      <c r="BP1852" s="165"/>
      <c r="BQ1852" s="165"/>
      <c r="BS1852" s="6"/>
      <c r="BT1852" s="11"/>
      <c r="BU1852" s="6"/>
      <c r="BV1852" s="6"/>
    </row>
    <row r="1853" spans="1:74" ht="15.75" x14ac:dyDescent="0.25">
      <c r="A1853" s="52" t="s">
        <v>11912</v>
      </c>
      <c r="B1853" s="56"/>
      <c r="C1853" s="7" t="s">
        <v>118</v>
      </c>
      <c r="D1853" s="7" t="s">
        <v>11914</v>
      </c>
      <c r="E1853" s="7"/>
      <c r="F1853" s="64"/>
      <c r="G1853" s="6"/>
      <c r="H1853" s="6"/>
      <c r="I1853" s="10" t="s">
        <v>110</v>
      </c>
      <c r="J1853" s="11" t="s">
        <v>13061</v>
      </c>
      <c r="K1853" s="194" t="s">
        <v>510</v>
      </c>
      <c r="L1853" s="176"/>
      <c r="M1853" s="176">
        <v>1000</v>
      </c>
      <c r="N1853" s="80" t="s">
        <v>11916</v>
      </c>
      <c r="O1853" s="162"/>
      <c r="P1853" s="80" t="s">
        <v>13061</v>
      </c>
      <c r="Q1853" s="80"/>
      <c r="R1853" s="80"/>
      <c r="S1853" s="163"/>
      <c r="T1853" s="213"/>
      <c r="U1853" s="162"/>
      <c r="V1853" s="164"/>
      <c r="W1853" s="12" t="str">
        <f t="shared" si="545"/>
        <v>Mqtt1</v>
      </c>
      <c r="X1853" s="196"/>
      <c r="Y1853" s="6" t="str">
        <f t="shared" si="546"/>
        <v>marpower/280000-hydraulic-sail</v>
      </c>
      <c r="Z1853" s="103" t="str">
        <f t="shared" ref="Z1853" si="551">IF(COUNTIF(N1853,"spare"),"","$."&amp;_xlfn.REGEXREPLACE(IF(X1853="",J1853,_xlfn.REGEXREPLACE(J1853,".*_","")),"\.","_"))</f>
        <v>$.Depth</v>
      </c>
      <c r="AA1853" s="12">
        <v>1</v>
      </c>
      <c r="AB1853" s="6" t="s">
        <v>13062</v>
      </c>
      <c r="AC1853" s="12">
        <v>3050</v>
      </c>
      <c r="AJ1853" s="80"/>
      <c r="AK1853" s="113" t="s">
        <v>12886</v>
      </c>
      <c r="AM1853" s="114" t="str">
        <f t="shared" si="547"/>
        <v/>
      </c>
      <c r="AN1853" s="80"/>
      <c r="AO1853" s="80"/>
      <c r="AP1853" s="80"/>
      <c r="AQ1853" s="80"/>
      <c r="AR1853" s="127"/>
      <c r="AS1853" s="80"/>
      <c r="AT1853" s="7"/>
      <c r="AU1853" s="7"/>
      <c r="AV1853" s="165"/>
      <c r="AW1853" s="126" t="str">
        <f t="shared" si="548"/>
        <v/>
      </c>
      <c r="AX1853" s="137"/>
      <c r="AY1853" s="147"/>
      <c r="AZ1853" s="167"/>
      <c r="BA1853" s="167"/>
      <c r="BB1853" s="147" t="str">
        <f t="shared" si="549"/>
        <v/>
      </c>
      <c r="BC1853" s="168"/>
      <c r="BD1853" s="165"/>
      <c r="BE1853" s="165"/>
      <c r="BF1853" s="165"/>
      <c r="BG1853" s="165"/>
      <c r="BH1853" s="165"/>
      <c r="BI1853" s="165"/>
      <c r="BJ1853" s="165"/>
      <c r="BK1853" s="165"/>
      <c r="BL1853" s="165"/>
      <c r="BM1853" s="165"/>
      <c r="BN1853" s="165"/>
      <c r="BO1853" s="165"/>
      <c r="BP1853" s="165"/>
      <c r="BQ1853" s="165"/>
      <c r="BS1853" s="6"/>
      <c r="BT1853" s="11"/>
      <c r="BU1853" s="6"/>
      <c r="BV1853" s="6"/>
    </row>
    <row r="1854" spans="1:74" x14ac:dyDescent="0.25">
      <c r="A1854" s="50"/>
      <c r="B1854" s="54" t="s">
        <v>110</v>
      </c>
      <c r="C1854" s="59"/>
      <c r="D1854" s="59"/>
      <c r="E1854" s="59"/>
      <c r="F1854" s="59"/>
      <c r="G1854" s="59"/>
      <c r="H1854" s="59"/>
      <c r="I1854" s="59"/>
      <c r="J1854" s="68"/>
      <c r="K1854" s="50"/>
      <c r="L1854" s="54"/>
      <c r="M1854" s="179">
        <v>1000</v>
      </c>
      <c r="N1854" s="54"/>
      <c r="O1854" s="81"/>
      <c r="P1854" s="54" t="s">
        <v>13069</v>
      </c>
      <c r="Q1854" s="54"/>
      <c r="R1854" s="54"/>
      <c r="S1854" s="54"/>
      <c r="T1854" s="151"/>
      <c r="U1854" s="81"/>
      <c r="V1854" s="68"/>
      <c r="W1854" s="50"/>
      <c r="X1854" s="198"/>
      <c r="Y1854" s="54"/>
      <c r="Z1854" s="100"/>
      <c r="AA1854" s="50"/>
      <c r="AB1854" s="54"/>
      <c r="AC1854" s="100"/>
      <c r="AD1854" s="100"/>
      <c r="AE1854" s="68"/>
      <c r="AF1854" s="68"/>
      <c r="AG1854" s="68"/>
      <c r="AH1854" s="68"/>
      <c r="AI1854" s="54"/>
      <c r="AJ1854" s="54"/>
      <c r="AK1854" s="110"/>
      <c r="AL1854" s="110"/>
      <c r="AM1854" s="54"/>
      <c r="AN1854" s="54"/>
      <c r="AO1854" s="54"/>
      <c r="AP1854" s="54"/>
      <c r="AQ1854" s="54"/>
      <c r="AR1854" s="54"/>
      <c r="AS1854" s="54"/>
      <c r="AT1854" s="81"/>
      <c r="AU1854" s="81"/>
      <c r="AV1854" s="81"/>
      <c r="AW1854" s="81"/>
      <c r="AX1854" s="81"/>
      <c r="AY1854" s="81"/>
      <c r="AZ1854" s="81"/>
      <c r="BA1854" s="81"/>
      <c r="BB1854" s="81"/>
      <c r="BC1854" s="81"/>
      <c r="BD1854" s="81"/>
      <c r="BE1854" s="81"/>
      <c r="BF1854" s="150"/>
      <c r="BG1854" s="81"/>
      <c r="BH1854" s="81"/>
      <c r="BI1854" s="81"/>
      <c r="BJ1854" s="150"/>
      <c r="BK1854" s="81"/>
      <c r="BL1854" s="81"/>
      <c r="BM1854" s="81"/>
      <c r="BN1854" s="150"/>
      <c r="BO1854" s="81"/>
      <c r="BP1854" s="81"/>
      <c r="BQ1854" s="81"/>
      <c r="BR1854" s="151"/>
      <c r="BS1854" s="81"/>
      <c r="BT1854" s="150"/>
      <c r="BU1854" s="81"/>
      <c r="BV1854" s="81"/>
    </row>
    <row r="1855" spans="1:74" ht="15.75" x14ac:dyDescent="0.25">
      <c r="A1855" s="52" t="s">
        <v>13067</v>
      </c>
      <c r="B1855" s="56"/>
      <c r="C1855" s="7" t="s">
        <v>9455</v>
      </c>
      <c r="D1855" s="7" t="s">
        <v>13070</v>
      </c>
      <c r="E1855" s="7"/>
      <c r="F1855" s="64"/>
      <c r="G1855" s="6"/>
      <c r="H1855" s="6"/>
      <c r="I1855" s="10" t="s">
        <v>110</v>
      </c>
      <c r="J1855" s="11" t="s">
        <v>13071</v>
      </c>
      <c r="K1855" s="194" t="s">
        <v>511</v>
      </c>
      <c r="L1855" s="176"/>
      <c r="M1855" s="176">
        <v>1000</v>
      </c>
      <c r="N1855" s="80" t="s">
        <v>1387</v>
      </c>
      <c r="O1855" s="162"/>
      <c r="P1855" s="80" t="s">
        <v>13072</v>
      </c>
      <c r="Q1855" s="80"/>
      <c r="R1855" s="80"/>
      <c r="S1855" s="163"/>
      <c r="T1855" s="213"/>
      <c r="U1855" s="162"/>
      <c r="V1855" s="164"/>
      <c r="W1855" s="12" t="str">
        <f t="shared" ref="W1855" si="552">IF(COUNTIF(N1855,"spare"),"","Mqtt1")</f>
        <v>Mqtt1</v>
      </c>
      <c r="X1855" s="196" t="s">
        <v>13073</v>
      </c>
      <c r="Y1855" s="6" t="str">
        <f t="shared" ref="Y1855" si="553">LOWER(SUBSTITUTE(SUBSTITUTE(IF(COUNTIF(N1855,"spare"),"",_xlfn.CONCAT("marpower/",IF(X1855&lt;&gt;"","350000 VENTILATION/"&amp;X1855,"350000 VENTILATION GENERAL")))," ","-"),"_","-"))</f>
        <v>marpower/350000-ventilation/mtssupplyfan</v>
      </c>
      <c r="Z1855" s="103" t="str">
        <f t="shared" ref="Z1855" si="554">IF(COUNTIF(N1855,"spare"),"","$."&amp;_xlfn.REGEXREPLACE(IF(X1855="",J1855,_xlfn.REGEXREPLACE(J1855,".*_","")),"^FIRE_",""))</f>
        <v>$.SpeedSetpoint</v>
      </c>
      <c r="AA1855" s="12">
        <v>1</v>
      </c>
      <c r="AB1855" s="6" t="s">
        <v>195</v>
      </c>
      <c r="AC1855" s="103">
        <v>3</v>
      </c>
      <c r="AI1855" s="53">
        <v>0</v>
      </c>
      <c r="AJ1855" s="80">
        <v>65535</v>
      </c>
      <c r="AK1855" s="113" t="s">
        <v>13074</v>
      </c>
      <c r="AM1855" s="114" t="str">
        <f t="shared" ref="AM1855:AM1908" si="555">IF(ISBLANK(AT1855),"",ROW())</f>
        <v/>
      </c>
      <c r="AN1855" s="80"/>
      <c r="AO1855" s="80"/>
      <c r="AP1855" s="80"/>
      <c r="AQ1855" s="80"/>
      <c r="AR1855" s="127"/>
      <c r="AS1855" s="80"/>
      <c r="AT1855" s="128"/>
      <c r="AU1855" s="7"/>
      <c r="AV1855" s="129"/>
      <c r="AW1855" s="126" t="str">
        <f t="shared" ref="AW1855:AW1908" si="556">IF(ISNUMBER(AM1855),"Please consult operation manual for more information","")</f>
        <v/>
      </c>
      <c r="AX1855" s="137"/>
      <c r="AY1855" s="147"/>
      <c r="AZ1855" s="167"/>
      <c r="BA1855" s="167"/>
      <c r="BB1855" s="147" t="str">
        <f t="shared" ref="BB1855:BB1908" si="557">IF(ISNUMBER(AM1855),"1","")</f>
        <v/>
      </c>
      <c r="BC1855" s="168"/>
      <c r="BD1855" s="165"/>
      <c r="BE1855" s="165"/>
      <c r="BF1855" s="165"/>
      <c r="BG1855" s="165"/>
      <c r="BH1855" s="165"/>
      <c r="BI1855" s="165"/>
      <c r="BJ1855" s="165"/>
      <c r="BK1855" s="165"/>
      <c r="BL1855" s="165"/>
      <c r="BM1855" s="165"/>
      <c r="BN1855" s="165"/>
      <c r="BO1855" s="165"/>
      <c r="BP1855" s="165"/>
      <c r="BQ1855" s="165"/>
      <c r="BS1855" s="6"/>
      <c r="BT1855" s="11"/>
      <c r="BU1855" s="6"/>
      <c r="BV1855" s="6"/>
    </row>
    <row r="1856" spans="1:74" ht="15.75" x14ac:dyDescent="0.25">
      <c r="A1856" s="52" t="s">
        <v>13067</v>
      </c>
      <c r="B1856" s="56"/>
      <c r="C1856" s="7" t="s">
        <v>9455</v>
      </c>
      <c r="D1856" s="7" t="s">
        <v>13070</v>
      </c>
      <c r="E1856" s="7"/>
      <c r="F1856" s="64"/>
      <c r="G1856" s="6"/>
      <c r="H1856" s="6"/>
      <c r="I1856"/>
      <c r="J1856" s="11" t="s">
        <v>13075</v>
      </c>
      <c r="K1856" s="194" t="s">
        <v>511</v>
      </c>
      <c r="L1856" s="176"/>
      <c r="M1856" s="176">
        <v>1000</v>
      </c>
      <c r="N1856" s="80" t="s">
        <v>1387</v>
      </c>
      <c r="O1856" s="162"/>
      <c r="P1856" s="80" t="s">
        <v>13076</v>
      </c>
      <c r="Q1856" s="80"/>
      <c r="R1856" s="80"/>
      <c r="S1856" s="163"/>
      <c r="T1856" s="213"/>
      <c r="U1856" s="162"/>
      <c r="V1856" s="164"/>
      <c r="W1856" s="12"/>
      <c r="X1856" s="196"/>
      <c r="Y1856" s="6"/>
      <c r="Z1856" s="103"/>
      <c r="AA1856" s="12">
        <v>1</v>
      </c>
      <c r="AB1856" s="6" t="s">
        <v>195</v>
      </c>
      <c r="AC1856" s="103">
        <v>5</v>
      </c>
      <c r="AJ1856" s="80"/>
      <c r="AK1856" s="113" t="s">
        <v>11878</v>
      </c>
      <c r="AM1856" s="114" t="str">
        <f t="shared" si="555"/>
        <v/>
      </c>
      <c r="AN1856" s="80"/>
      <c r="AO1856" s="80"/>
      <c r="AP1856" s="80"/>
      <c r="AQ1856" s="80"/>
      <c r="AR1856" s="127"/>
      <c r="AS1856" s="80"/>
      <c r="AT1856" s="7"/>
      <c r="AU1856" s="7"/>
      <c r="AV1856" s="165"/>
      <c r="AW1856" s="126" t="str">
        <f t="shared" si="556"/>
        <v/>
      </c>
      <c r="AX1856" s="137"/>
      <c r="AY1856" s="147"/>
      <c r="AZ1856" s="167"/>
      <c r="BA1856" s="167"/>
      <c r="BB1856" s="147" t="str">
        <f t="shared" si="557"/>
        <v/>
      </c>
      <c r="BC1856" s="168"/>
      <c r="BD1856" s="165"/>
      <c r="BE1856" s="165"/>
      <c r="BF1856" s="165"/>
      <c r="BG1856" s="165"/>
      <c r="BH1856" s="165"/>
      <c r="BI1856" s="165"/>
      <c r="BJ1856" s="165"/>
      <c r="BK1856" s="165"/>
      <c r="BL1856" s="165"/>
      <c r="BM1856" s="165"/>
      <c r="BN1856" s="165"/>
      <c r="BO1856" s="165"/>
      <c r="BP1856" s="165"/>
      <c r="BQ1856" s="165"/>
      <c r="BS1856" s="6"/>
      <c r="BT1856" s="11"/>
      <c r="BU1856" s="6"/>
      <c r="BV1856" s="6"/>
    </row>
    <row r="1857" spans="1:74" ht="15.75" x14ac:dyDescent="0.25">
      <c r="A1857" s="52" t="s">
        <v>13067</v>
      </c>
      <c r="B1857" s="56"/>
      <c r="C1857" s="7" t="s">
        <v>111</v>
      </c>
      <c r="D1857" s="7" t="s">
        <v>13070</v>
      </c>
      <c r="E1857" s="7"/>
      <c r="F1857" s="64"/>
      <c r="G1857" s="6"/>
      <c r="H1857" s="6"/>
      <c r="I1857" s="10" t="s">
        <v>110</v>
      </c>
      <c r="J1857" s="11" t="s">
        <v>13077</v>
      </c>
      <c r="K1857" s="161"/>
      <c r="L1857" s="176"/>
      <c r="M1857" s="176">
        <v>1000</v>
      </c>
      <c r="O1857" s="162"/>
      <c r="P1857" s="80" t="s">
        <v>13078</v>
      </c>
      <c r="Q1857" s="80" t="s">
        <v>13079</v>
      </c>
      <c r="R1857" s="80"/>
      <c r="S1857" s="163"/>
      <c r="T1857" s="213"/>
      <c r="U1857" s="162"/>
      <c r="V1857" s="164"/>
      <c r="W1857" s="12" t="str">
        <f t="shared" ref="W1857" si="558">IF(COUNTIF(N1857,"spare"),"","Mqtt1")</f>
        <v>Mqtt1</v>
      </c>
      <c r="X1857" s="196" t="s">
        <v>13073</v>
      </c>
      <c r="Y1857" s="6" t="str">
        <f>LOWER(SUBSTITUTE(SUBSTITUTE(IF(COUNTIF(N1857,"spare"),"",_xlfn.CONCAT("marpower/",IF(X1857&lt;&gt;"","350000 VENTILATION/"&amp;X1857,"350000 VENTILATION GENERAL")))," ","-"),"_","-"))</f>
        <v>marpower/350000-ventilation/mtssupplyfan</v>
      </c>
      <c r="Z1857" s="103" t="str">
        <f t="shared" ref="Z1857" si="559">IF(COUNTIF(N1857,"spare"),"","$."&amp;_xlfn.REGEXREPLACE(IF(X1857="",J1857,_xlfn.REGEXREPLACE(J1857,".*_","")),"^FIRE_",""))</f>
        <v>$.SpeedCtrlMode</v>
      </c>
      <c r="AB1857" s="6"/>
      <c r="AJ1857" s="80"/>
      <c r="AM1857" s="114" t="str">
        <f t="shared" si="555"/>
        <v/>
      </c>
      <c r="AN1857" s="80"/>
      <c r="AO1857" s="80"/>
      <c r="AP1857" s="80"/>
      <c r="AQ1857" s="80"/>
      <c r="AR1857" s="127"/>
      <c r="AS1857" s="80"/>
      <c r="AT1857" s="128"/>
      <c r="AU1857" s="7"/>
      <c r="AV1857" s="129"/>
      <c r="AW1857" s="126" t="str">
        <f t="shared" si="556"/>
        <v/>
      </c>
      <c r="AX1857" s="137"/>
      <c r="AY1857" s="147"/>
      <c r="AZ1857" s="167"/>
      <c r="BA1857" s="167"/>
      <c r="BB1857" s="147" t="str">
        <f t="shared" si="557"/>
        <v/>
      </c>
      <c r="BC1857" s="168"/>
      <c r="BD1857" s="165"/>
      <c r="BE1857" s="165"/>
      <c r="BF1857" s="165"/>
      <c r="BG1857" s="165"/>
      <c r="BH1857" s="165"/>
      <c r="BI1857" s="165"/>
      <c r="BJ1857" s="165"/>
      <c r="BK1857" s="165"/>
      <c r="BL1857" s="165"/>
      <c r="BM1857" s="165"/>
      <c r="BN1857" s="165"/>
      <c r="BO1857" s="165"/>
      <c r="BP1857" s="165"/>
      <c r="BQ1857" s="165"/>
      <c r="BS1857" s="6"/>
      <c r="BT1857" s="11"/>
      <c r="BU1857" s="6"/>
      <c r="BV1857" s="6"/>
    </row>
    <row r="1858" spans="1:74" ht="15.75" x14ac:dyDescent="0.25">
      <c r="A1858" s="52" t="s">
        <v>13067</v>
      </c>
      <c r="B1858" s="56"/>
      <c r="C1858" s="7" t="s">
        <v>9455</v>
      </c>
      <c r="D1858" s="7" t="s">
        <v>13070</v>
      </c>
      <c r="E1858" s="7"/>
      <c r="F1858" s="64"/>
      <c r="G1858" s="6"/>
      <c r="H1858" s="6"/>
      <c r="I1858"/>
      <c r="J1858" s="11" t="s">
        <v>13842</v>
      </c>
      <c r="K1858" s="194" t="s">
        <v>511</v>
      </c>
      <c r="L1858" s="176"/>
      <c r="M1858" s="176">
        <v>1000</v>
      </c>
      <c r="N1858" s="80" t="s">
        <v>1387</v>
      </c>
      <c r="O1858" s="162"/>
      <c r="P1858" s="80" t="s">
        <v>13080</v>
      </c>
      <c r="Q1858" s="80"/>
      <c r="R1858" s="80"/>
      <c r="S1858" s="163"/>
      <c r="T1858" s="213"/>
      <c r="U1858" s="162"/>
      <c r="V1858" s="164"/>
      <c r="W1858" s="12"/>
      <c r="X1858" s="196"/>
      <c r="Y1858" s="6"/>
      <c r="Z1858" s="103"/>
      <c r="AA1858" s="12">
        <v>1</v>
      </c>
      <c r="AB1858" s="6" t="s">
        <v>196</v>
      </c>
      <c r="AC1858" s="103">
        <v>11</v>
      </c>
      <c r="AJ1858" s="80"/>
      <c r="AK1858" s="113" t="s">
        <v>11878</v>
      </c>
      <c r="AM1858" s="114" t="str">
        <f t="shared" si="555"/>
        <v/>
      </c>
      <c r="AN1858" s="80"/>
      <c r="AO1858" s="80"/>
      <c r="AP1858" s="80"/>
      <c r="AQ1858" s="80"/>
      <c r="AR1858" s="127"/>
      <c r="AS1858" s="80"/>
      <c r="AT1858" s="7"/>
      <c r="AU1858" s="7"/>
      <c r="AV1858" s="165"/>
      <c r="AW1858" s="126" t="str">
        <f t="shared" si="556"/>
        <v/>
      </c>
      <c r="AX1858" s="137"/>
      <c r="AY1858" s="147"/>
      <c r="AZ1858" s="167"/>
      <c r="BA1858" s="167"/>
      <c r="BB1858" s="147" t="str">
        <f t="shared" si="557"/>
        <v/>
      </c>
      <c r="BC1858" s="168"/>
      <c r="BD1858" s="165"/>
      <c r="BE1858" s="165"/>
      <c r="BF1858" s="165"/>
      <c r="BG1858" s="165"/>
      <c r="BH1858" s="165"/>
      <c r="BI1858" s="165"/>
      <c r="BJ1858" s="165"/>
      <c r="BK1858" s="165"/>
      <c r="BL1858" s="165"/>
      <c r="BM1858" s="165"/>
      <c r="BN1858" s="165"/>
      <c r="BO1858" s="165"/>
      <c r="BP1858" s="165"/>
      <c r="BQ1858" s="165"/>
      <c r="BS1858" s="6"/>
      <c r="BT1858" s="11"/>
      <c r="BU1858" s="6"/>
      <c r="BV1858" s="6"/>
    </row>
    <row r="1859" spans="1:74" ht="15.75" x14ac:dyDescent="0.25">
      <c r="A1859" s="52" t="s">
        <v>13067</v>
      </c>
      <c r="B1859" s="56"/>
      <c r="C1859" s="7" t="s">
        <v>111</v>
      </c>
      <c r="D1859" s="7" t="s">
        <v>13070</v>
      </c>
      <c r="E1859" s="7"/>
      <c r="F1859" s="64"/>
      <c r="G1859" s="6"/>
      <c r="H1859" s="6"/>
      <c r="I1859" s="10" t="s">
        <v>110</v>
      </c>
      <c r="J1859" s="11" t="s">
        <v>13081</v>
      </c>
      <c r="K1859" s="161"/>
      <c r="L1859" s="176"/>
      <c r="M1859" s="176">
        <v>1000</v>
      </c>
      <c r="O1859" s="162"/>
      <c r="P1859" s="80" t="s">
        <v>13082</v>
      </c>
      <c r="Q1859" s="80" t="s">
        <v>13083</v>
      </c>
      <c r="R1859" s="80"/>
      <c r="S1859" s="163"/>
      <c r="T1859" s="213"/>
      <c r="U1859" s="162"/>
      <c r="V1859" s="164"/>
      <c r="W1859" s="12" t="str">
        <f t="shared" ref="W1859" si="560">IF(COUNTIF(N1859,"spare"),"","Mqtt1")</f>
        <v>Mqtt1</v>
      </c>
      <c r="X1859" s="196" t="s">
        <v>13073</v>
      </c>
      <c r="Y1859" s="6" t="str">
        <f>LOWER(SUBSTITUTE(SUBSTITUTE(IF(COUNTIF(N1859,"spare"),"",_xlfn.CONCAT("marpower/",IF(X1859&lt;&gt;"","350000 VENTILATION/"&amp;X1859,"350000 VENTILATION GENERAL")))," ","-"),"_","-"))</f>
        <v>marpower/350000-ventilation/mtssupplyfan</v>
      </c>
      <c r="Z1859" s="103" t="str">
        <f t="shared" ref="Z1859:Z1874" si="561">IF(COUNTIF(N1859,"spare"),"","$."&amp;_xlfn.REGEXREPLACE(IF(X1859="",J1859,_xlfn.REGEXREPLACE(J1859,".*_","")),"^FIRE_",""))</f>
        <v>$.Stop</v>
      </c>
      <c r="AB1859" s="6"/>
      <c r="AJ1859" s="80"/>
      <c r="AM1859" s="114">
        <f t="shared" si="555"/>
        <v>1859</v>
      </c>
      <c r="AN1859" s="80"/>
      <c r="AO1859" s="80"/>
      <c r="AP1859" s="80"/>
      <c r="AQ1859" s="80"/>
      <c r="AR1859" s="127" t="s">
        <v>110</v>
      </c>
      <c r="AS1859" s="80"/>
      <c r="AT1859" s="128" t="s">
        <v>17</v>
      </c>
      <c r="AU1859" s="7"/>
      <c r="AV1859" s="129" t="s">
        <v>112</v>
      </c>
      <c r="AW1859" s="126" t="str">
        <f t="shared" si="556"/>
        <v>Please consult operation manual for more information</v>
      </c>
      <c r="AX1859" s="137"/>
      <c r="AY1859" s="147"/>
      <c r="AZ1859" s="167"/>
      <c r="BA1859" s="167"/>
      <c r="BB1859" s="147" t="str">
        <f t="shared" si="557"/>
        <v>1</v>
      </c>
      <c r="BC1859" s="168"/>
      <c r="BD1859" s="165"/>
      <c r="BE1859" s="165"/>
      <c r="BF1859" s="165"/>
      <c r="BG1859" s="165"/>
      <c r="BH1859" s="165"/>
      <c r="BI1859" s="165"/>
      <c r="BJ1859" s="165"/>
      <c r="BK1859" s="165"/>
      <c r="BL1859" s="165"/>
      <c r="BM1859" s="165"/>
      <c r="BN1859" s="165"/>
      <c r="BO1859" s="165"/>
      <c r="BP1859" s="165"/>
      <c r="BQ1859" s="165"/>
      <c r="BS1859" s="6"/>
      <c r="BT1859" s="11"/>
      <c r="BU1859" s="6"/>
      <c r="BV1859" s="6"/>
    </row>
    <row r="1860" spans="1:74" ht="15.75" x14ac:dyDescent="0.25">
      <c r="A1860" s="52" t="s">
        <v>13067</v>
      </c>
      <c r="B1860" s="56"/>
      <c r="C1860" s="7" t="s">
        <v>111</v>
      </c>
      <c r="D1860" s="7" t="s">
        <v>13070</v>
      </c>
      <c r="E1860" s="7"/>
      <c r="F1860" s="64"/>
      <c r="G1860" s="6"/>
      <c r="H1860" s="6"/>
      <c r="I1860" s="10" t="s">
        <v>110</v>
      </c>
      <c r="J1860" s="11" t="s">
        <v>13084</v>
      </c>
      <c r="K1860" s="161"/>
      <c r="L1860" s="176"/>
      <c r="M1860" s="176">
        <v>1000</v>
      </c>
      <c r="O1860" s="162"/>
      <c r="P1860" s="80" t="s">
        <v>13085</v>
      </c>
      <c r="Q1860" s="80" t="s">
        <v>13086</v>
      </c>
      <c r="R1860" s="80"/>
      <c r="S1860" s="163"/>
      <c r="T1860" s="213"/>
      <c r="U1860" s="162"/>
      <c r="V1860" s="164"/>
      <c r="W1860" s="12" t="str">
        <f>IF(COUNTIF(N1860,"spare"),"","Mqtt1")</f>
        <v>Mqtt1</v>
      </c>
      <c r="X1860" s="196" t="s">
        <v>13073</v>
      </c>
      <c r="Y1860" s="6" t="str">
        <f t="shared" ref="Y1860:Y1874" si="562">LOWER(SUBSTITUTE(SUBSTITUTE(IF(COUNTIF(N1860,"spare"),"",_xlfn.CONCAT("marpower/",IF(X1860&lt;&gt;"","350000 VENTILATION/"&amp;X1860,"350000 VENTILATION GENERAL")))," ","-"),"_","-"))</f>
        <v>marpower/350000-ventilation/mtssupplyfan</v>
      </c>
      <c r="Z1860" s="103" t="str">
        <f t="shared" si="561"/>
        <v>$.TempMan</v>
      </c>
      <c r="AB1860" s="6"/>
      <c r="AJ1860" s="80"/>
      <c r="AM1860" s="114">
        <f t="shared" si="555"/>
        <v>1860</v>
      </c>
      <c r="AN1860" s="80"/>
      <c r="AO1860" s="80"/>
      <c r="AP1860" s="80"/>
      <c r="AQ1860" s="80"/>
      <c r="AR1860" s="127" t="s">
        <v>110</v>
      </c>
      <c r="AT1860" s="128" t="s">
        <v>17</v>
      </c>
      <c r="AU1860" s="7"/>
      <c r="AV1860" s="129" t="s">
        <v>112</v>
      </c>
      <c r="AW1860" s="126" t="str">
        <f t="shared" si="556"/>
        <v>Please consult operation manual for more information</v>
      </c>
      <c r="AX1860" s="137"/>
      <c r="AY1860" s="147"/>
      <c r="AZ1860" s="167"/>
      <c r="BA1860" s="167"/>
      <c r="BB1860" s="147" t="str">
        <f t="shared" si="557"/>
        <v>1</v>
      </c>
      <c r="BC1860" s="168"/>
      <c r="BD1860" s="165"/>
      <c r="BE1860" s="165"/>
      <c r="BF1860" s="165"/>
      <c r="BG1860" s="165"/>
      <c r="BH1860" s="165"/>
      <c r="BI1860" s="165"/>
      <c r="BJ1860" s="165"/>
      <c r="BK1860" s="165"/>
      <c r="BL1860" s="165"/>
      <c r="BM1860" s="165"/>
      <c r="BN1860" s="165"/>
      <c r="BO1860" s="165"/>
      <c r="BP1860" s="165"/>
      <c r="BQ1860" s="165"/>
      <c r="BS1860" s="6"/>
      <c r="BT1860" s="11"/>
      <c r="BU1860" s="6"/>
      <c r="BV1860" s="6"/>
    </row>
    <row r="1861" spans="1:74" ht="15.75" x14ac:dyDescent="0.25">
      <c r="A1861" s="52" t="s">
        <v>13067</v>
      </c>
      <c r="B1861" s="56"/>
      <c r="C1861" s="7" t="s">
        <v>111</v>
      </c>
      <c r="D1861" s="7" t="s">
        <v>13070</v>
      </c>
      <c r="E1861" s="7"/>
      <c r="F1861" s="64"/>
      <c r="G1861" s="6"/>
      <c r="H1861" s="6"/>
      <c r="I1861" s="10" t="s">
        <v>110</v>
      </c>
      <c r="J1861" s="11" t="s">
        <v>13087</v>
      </c>
      <c r="K1861" s="161"/>
      <c r="L1861" s="176"/>
      <c r="M1861" s="176">
        <v>1000</v>
      </c>
      <c r="O1861" s="162"/>
      <c r="P1861" s="80" t="s">
        <v>13088</v>
      </c>
      <c r="Q1861" s="80" t="s">
        <v>13089</v>
      </c>
      <c r="R1861" s="80"/>
      <c r="S1861" s="163"/>
      <c r="T1861" s="213"/>
      <c r="U1861" s="162"/>
      <c r="V1861" s="164"/>
      <c r="W1861" s="12" t="str">
        <f>IF(COUNTIF(N1861,"spare"),"","Mqtt1")</f>
        <v>Mqtt1</v>
      </c>
      <c r="X1861" s="196" t="s">
        <v>13073</v>
      </c>
      <c r="Y1861" s="6" t="str">
        <f t="shared" si="562"/>
        <v>marpower/350000-ventilation/mtssupplyfan</v>
      </c>
      <c r="Z1861" s="103" t="str">
        <f t="shared" si="561"/>
        <v>$.IGBTCool</v>
      </c>
      <c r="AB1861" s="6"/>
      <c r="AJ1861" s="80"/>
      <c r="AM1861" s="114">
        <f t="shared" si="555"/>
        <v>1861</v>
      </c>
      <c r="AN1861" s="80"/>
      <c r="AO1861" s="80"/>
      <c r="AP1861" s="80"/>
      <c r="AQ1861" s="80"/>
      <c r="AR1861" s="127" t="s">
        <v>110</v>
      </c>
      <c r="AS1861" s="80"/>
      <c r="AT1861" s="128" t="s">
        <v>17</v>
      </c>
      <c r="AU1861" s="7"/>
      <c r="AV1861" s="129" t="s">
        <v>112</v>
      </c>
      <c r="AW1861" s="126" t="str">
        <f t="shared" si="556"/>
        <v>Please consult operation manual for more information</v>
      </c>
      <c r="AX1861" s="137"/>
      <c r="AY1861" s="147"/>
      <c r="AZ1861" s="167"/>
      <c r="BA1861" s="167"/>
      <c r="BB1861" s="147" t="str">
        <f t="shared" si="557"/>
        <v>1</v>
      </c>
      <c r="BC1861" s="168"/>
      <c r="BD1861" s="165"/>
      <c r="BE1861" s="165"/>
      <c r="BF1861" s="165"/>
      <c r="BG1861" s="165"/>
      <c r="BH1861" s="165"/>
      <c r="BI1861" s="165"/>
      <c r="BJ1861" s="165"/>
      <c r="BK1861" s="165"/>
      <c r="BL1861" s="165"/>
      <c r="BM1861" s="165"/>
      <c r="BN1861" s="165"/>
      <c r="BO1861" s="165"/>
      <c r="BP1861" s="165"/>
      <c r="BQ1861" s="165"/>
      <c r="BS1861" s="6"/>
      <c r="BT1861" s="11"/>
      <c r="BU1861" s="6"/>
      <c r="BV1861" s="6"/>
    </row>
    <row r="1862" spans="1:74" ht="15.75" x14ac:dyDescent="0.25">
      <c r="A1862" s="52" t="s">
        <v>13067</v>
      </c>
      <c r="B1862" s="56"/>
      <c r="C1862" s="7" t="s">
        <v>111</v>
      </c>
      <c r="D1862" s="7" t="s">
        <v>13070</v>
      </c>
      <c r="E1862" s="7"/>
      <c r="F1862" s="64"/>
      <c r="G1862" s="6"/>
      <c r="H1862" s="6"/>
      <c r="I1862" s="10" t="s">
        <v>110</v>
      </c>
      <c r="J1862" s="11" t="s">
        <v>13090</v>
      </c>
      <c r="K1862" s="161"/>
      <c r="L1862" s="176"/>
      <c r="M1862" s="176">
        <v>1000</v>
      </c>
      <c r="O1862" s="162"/>
      <c r="P1862" s="80" t="s">
        <v>13091</v>
      </c>
      <c r="Q1862" s="80" t="s">
        <v>13092</v>
      </c>
      <c r="R1862" s="80"/>
      <c r="S1862" s="163"/>
      <c r="T1862" s="213"/>
      <c r="U1862" s="162"/>
      <c r="V1862" s="164"/>
      <c r="W1862" s="12" t="str">
        <f>IF(COUNTIF(N1862,"spare"),"","Mqtt1")</f>
        <v>Mqtt1</v>
      </c>
      <c r="X1862" s="196" t="s">
        <v>13073</v>
      </c>
      <c r="Y1862" s="6" t="str">
        <f t="shared" si="562"/>
        <v>marpower/350000-ventilation/mtssupplyfan</v>
      </c>
      <c r="Z1862" s="103" t="str">
        <f t="shared" si="561"/>
        <v>$.InternalSystemErr</v>
      </c>
      <c r="AB1862" s="6"/>
      <c r="AJ1862" s="80"/>
      <c r="AM1862" s="114">
        <f t="shared" si="555"/>
        <v>1862</v>
      </c>
      <c r="AR1862" s="127" t="s">
        <v>110</v>
      </c>
      <c r="AT1862" s="128" t="s">
        <v>17</v>
      </c>
      <c r="AU1862" s="7"/>
      <c r="AV1862" s="129" t="s">
        <v>112</v>
      </c>
      <c r="AW1862" s="126" t="str">
        <f t="shared" si="556"/>
        <v>Please consult operation manual for more information</v>
      </c>
      <c r="AX1862" s="137"/>
      <c r="AY1862" s="147"/>
      <c r="AZ1862" s="167"/>
      <c r="BA1862" s="167"/>
      <c r="BB1862" s="147" t="str">
        <f t="shared" si="557"/>
        <v>1</v>
      </c>
      <c r="BC1862" s="168"/>
      <c r="BD1862" s="165"/>
      <c r="BE1862" s="165"/>
      <c r="BF1862" s="165"/>
      <c r="BG1862" s="165"/>
      <c r="BH1862" s="165"/>
      <c r="BI1862" s="165"/>
      <c r="BJ1862" s="165"/>
      <c r="BK1862" s="165"/>
      <c r="BL1862" s="165"/>
      <c r="BM1862" s="165"/>
      <c r="BN1862" s="165"/>
      <c r="BO1862" s="165"/>
      <c r="BP1862" s="165"/>
      <c r="BQ1862" s="165"/>
      <c r="BS1862" s="6"/>
      <c r="BT1862" s="11"/>
      <c r="BU1862" s="6"/>
      <c r="BV1862" s="6"/>
    </row>
    <row r="1863" spans="1:74" ht="15.75" x14ac:dyDescent="0.25">
      <c r="A1863" s="52" t="s">
        <v>13067</v>
      </c>
      <c r="B1863" s="56"/>
      <c r="C1863" s="7" t="s">
        <v>111</v>
      </c>
      <c r="D1863" s="7" t="s">
        <v>13070</v>
      </c>
      <c r="E1863" s="7"/>
      <c r="F1863" s="64"/>
      <c r="G1863" s="6"/>
      <c r="H1863" s="6"/>
      <c r="I1863" s="10" t="s">
        <v>110</v>
      </c>
      <c r="J1863" s="11" t="s">
        <v>13093</v>
      </c>
      <c r="K1863" s="161"/>
      <c r="L1863" s="176"/>
      <c r="M1863" s="176">
        <v>1000</v>
      </c>
      <c r="O1863" s="162"/>
      <c r="P1863" s="80" t="s">
        <v>13094</v>
      </c>
      <c r="Q1863" s="80" t="s">
        <v>13095</v>
      </c>
      <c r="R1863" s="80"/>
      <c r="S1863" s="163"/>
      <c r="T1863" s="213"/>
      <c r="U1863" s="162"/>
      <c r="V1863" s="164"/>
      <c r="W1863" s="12" t="str">
        <f>IF(COUNTIF(N1863,"spare"),"","Mqtt1")</f>
        <v>Mqtt1</v>
      </c>
      <c r="X1863" s="196" t="s">
        <v>13073</v>
      </c>
      <c r="Y1863" s="6" t="str">
        <f t="shared" si="562"/>
        <v>marpower/350000-ventilation/mtssupplyfan</v>
      </c>
      <c r="Z1863" s="103" t="str">
        <f t="shared" si="561"/>
        <v>$.WrongDirectRot</v>
      </c>
      <c r="AB1863" s="6"/>
      <c r="AJ1863" s="80"/>
      <c r="AM1863" s="114">
        <f t="shared" si="555"/>
        <v>1863</v>
      </c>
      <c r="AN1863" s="80"/>
      <c r="AO1863" s="80"/>
      <c r="AP1863" s="80"/>
      <c r="AQ1863" s="80"/>
      <c r="AR1863" s="127" t="s">
        <v>110</v>
      </c>
      <c r="AS1863" s="80"/>
      <c r="AT1863" s="128" t="s">
        <v>17</v>
      </c>
      <c r="AU1863" s="7"/>
      <c r="AV1863" s="129" t="s">
        <v>112</v>
      </c>
      <c r="AW1863" s="126" t="str">
        <f t="shared" si="556"/>
        <v>Please consult operation manual for more information</v>
      </c>
      <c r="AX1863" s="137"/>
      <c r="AY1863" s="147"/>
      <c r="AZ1863" s="167"/>
      <c r="BA1863" s="167"/>
      <c r="BB1863" s="147" t="str">
        <f t="shared" si="557"/>
        <v>1</v>
      </c>
      <c r="BC1863" s="168"/>
      <c r="BD1863" s="165"/>
      <c r="BE1863" s="165"/>
      <c r="BF1863" s="165"/>
      <c r="BG1863" s="165"/>
      <c r="BH1863" s="165"/>
      <c r="BI1863" s="165"/>
      <c r="BJ1863" s="165"/>
      <c r="BK1863" s="165"/>
      <c r="BL1863" s="165"/>
      <c r="BM1863" s="165"/>
      <c r="BN1863" s="165"/>
      <c r="BO1863" s="165"/>
      <c r="BP1863" s="165"/>
      <c r="BQ1863" s="165"/>
      <c r="BS1863" s="6"/>
      <c r="BT1863" s="11"/>
      <c r="BU1863" s="6"/>
      <c r="BV1863" s="6"/>
    </row>
    <row r="1864" spans="1:74" ht="15.75" x14ac:dyDescent="0.25">
      <c r="A1864" s="52" t="s">
        <v>13067</v>
      </c>
      <c r="B1864" s="56"/>
      <c r="C1864" s="7" t="s">
        <v>111</v>
      </c>
      <c r="D1864" s="7" t="s">
        <v>13070</v>
      </c>
      <c r="E1864" s="7"/>
      <c r="F1864" s="64"/>
      <c r="G1864" s="6"/>
      <c r="H1864" s="6"/>
      <c r="I1864" s="10" t="s">
        <v>110</v>
      </c>
      <c r="J1864" s="11" t="s">
        <v>13096</v>
      </c>
      <c r="K1864" s="161"/>
      <c r="L1864" s="176"/>
      <c r="M1864" s="176">
        <v>1000</v>
      </c>
      <c r="O1864" s="162"/>
      <c r="P1864" s="80" t="s">
        <v>13097</v>
      </c>
      <c r="Q1864" s="80" t="s">
        <v>13098</v>
      </c>
      <c r="R1864" s="80"/>
      <c r="S1864" s="163"/>
      <c r="T1864" s="213"/>
      <c r="U1864" s="162"/>
      <c r="V1864" s="164"/>
      <c r="W1864" s="12" t="str">
        <f t="shared" ref="W1864" si="563">IF(COUNTIF(N1864,"spare"),"","Mqtt1")</f>
        <v>Mqtt1</v>
      </c>
      <c r="X1864" s="196" t="s">
        <v>13073</v>
      </c>
      <c r="Y1864" s="6" t="str">
        <f t="shared" si="562"/>
        <v>marpower/350000-ventilation/mtssupplyfan</v>
      </c>
      <c r="Z1864" s="103" t="str">
        <f t="shared" si="561"/>
        <v>$.BypassTempMan</v>
      </c>
      <c r="AB1864" s="6"/>
      <c r="AJ1864" s="80"/>
      <c r="AM1864" s="114">
        <f t="shared" si="555"/>
        <v>1864</v>
      </c>
      <c r="AN1864" s="80"/>
      <c r="AO1864" s="80"/>
      <c r="AP1864" s="80"/>
      <c r="AQ1864" s="80"/>
      <c r="AR1864" s="127" t="s">
        <v>110</v>
      </c>
      <c r="AS1864" s="80"/>
      <c r="AT1864" s="128" t="s">
        <v>17</v>
      </c>
      <c r="AU1864" s="7"/>
      <c r="AV1864" s="129" t="s">
        <v>112</v>
      </c>
      <c r="AW1864" s="126" t="str">
        <f t="shared" si="556"/>
        <v>Please consult operation manual for more information</v>
      </c>
      <c r="AX1864" s="137"/>
      <c r="AY1864" s="147"/>
      <c r="AZ1864" s="167"/>
      <c r="BA1864" s="167"/>
      <c r="BB1864" s="147" t="str">
        <f t="shared" si="557"/>
        <v>1</v>
      </c>
      <c r="BC1864" s="168"/>
      <c r="BD1864" s="165"/>
      <c r="BE1864" s="165"/>
      <c r="BF1864" s="165"/>
      <c r="BG1864" s="165"/>
      <c r="BH1864" s="165"/>
      <c r="BI1864" s="165"/>
      <c r="BJ1864" s="165"/>
      <c r="BK1864" s="165"/>
      <c r="BL1864" s="165"/>
      <c r="BM1864" s="165"/>
      <c r="BN1864" s="165"/>
      <c r="BO1864" s="165"/>
      <c r="BP1864" s="165"/>
      <c r="BQ1864" s="165"/>
      <c r="BS1864" s="6"/>
      <c r="BT1864" s="11"/>
      <c r="BU1864" s="6"/>
      <c r="BV1864" s="6"/>
    </row>
    <row r="1865" spans="1:74" ht="15.75" x14ac:dyDescent="0.25">
      <c r="A1865" s="52" t="s">
        <v>13067</v>
      </c>
      <c r="B1865" s="56"/>
      <c r="C1865" s="7" t="s">
        <v>111</v>
      </c>
      <c r="D1865" s="7" t="s">
        <v>13070</v>
      </c>
      <c r="E1865" s="7"/>
      <c r="F1865" s="64"/>
      <c r="G1865" s="6"/>
      <c r="H1865" s="6"/>
      <c r="I1865" s="10" t="s">
        <v>110</v>
      </c>
      <c r="J1865" s="11" t="s">
        <v>13099</v>
      </c>
      <c r="K1865" s="161"/>
      <c r="L1865" s="176"/>
      <c r="M1865" s="176">
        <v>1000</v>
      </c>
      <c r="O1865" s="162"/>
      <c r="P1865" s="80" t="s">
        <v>13100</v>
      </c>
      <c r="Q1865" s="80" t="s">
        <v>13101</v>
      </c>
      <c r="R1865" s="80"/>
      <c r="S1865" s="163"/>
      <c r="T1865" s="213"/>
      <c r="U1865" s="162"/>
      <c r="V1865" s="164"/>
      <c r="W1865" s="12" t="str">
        <f>IF(COUNTIF(N1865,"spare"),"","Mqtt1")</f>
        <v>Mqtt1</v>
      </c>
      <c r="X1865" s="196" t="s">
        <v>13073</v>
      </c>
      <c r="Y1865" s="6" t="str">
        <f t="shared" si="562"/>
        <v>marpower/350000-ventilation/mtssupplyfan</v>
      </c>
      <c r="Z1865" s="103" t="str">
        <f t="shared" si="561"/>
        <v>$.FieldWeak</v>
      </c>
      <c r="AB1865" s="6"/>
      <c r="AJ1865" s="80"/>
      <c r="AM1865" s="114">
        <f t="shared" si="555"/>
        <v>1865</v>
      </c>
      <c r="AN1865" s="80"/>
      <c r="AO1865" s="80"/>
      <c r="AP1865" s="80"/>
      <c r="AQ1865" s="80"/>
      <c r="AR1865" s="127" t="s">
        <v>110</v>
      </c>
      <c r="AS1865" s="80"/>
      <c r="AT1865" s="128" t="s">
        <v>17</v>
      </c>
      <c r="AU1865" s="7"/>
      <c r="AV1865" s="129" t="s">
        <v>112</v>
      </c>
      <c r="AW1865" s="126" t="str">
        <f t="shared" si="556"/>
        <v>Please consult operation manual for more information</v>
      </c>
      <c r="AX1865" s="137"/>
      <c r="AY1865" s="147"/>
      <c r="AZ1865" s="167"/>
      <c r="BA1865" s="167"/>
      <c r="BB1865" s="147" t="str">
        <f t="shared" si="557"/>
        <v>1</v>
      </c>
      <c r="BC1865" s="168"/>
      <c r="BD1865" s="165"/>
      <c r="BE1865" s="165"/>
      <c r="BF1865" s="165"/>
      <c r="BG1865" s="165"/>
      <c r="BH1865" s="165"/>
      <c r="BI1865" s="165"/>
      <c r="BJ1865" s="165"/>
      <c r="BK1865" s="165"/>
      <c r="BL1865" s="165"/>
      <c r="BM1865" s="165"/>
      <c r="BN1865" s="165"/>
      <c r="BO1865" s="165"/>
      <c r="BP1865" s="165"/>
      <c r="BQ1865" s="165"/>
      <c r="BS1865" s="6"/>
      <c r="BT1865" s="11"/>
      <c r="BU1865" s="6"/>
      <c r="BV1865" s="6"/>
    </row>
    <row r="1866" spans="1:74" ht="15.75" x14ac:dyDescent="0.25">
      <c r="A1866" s="52" t="s">
        <v>13067</v>
      </c>
      <c r="B1866" s="56"/>
      <c r="C1866" s="7" t="s">
        <v>111</v>
      </c>
      <c r="D1866" s="7" t="s">
        <v>13070</v>
      </c>
      <c r="E1866" s="7"/>
      <c r="F1866" s="64"/>
      <c r="G1866" s="6"/>
      <c r="H1866" s="6"/>
      <c r="I1866" s="10" t="s">
        <v>110</v>
      </c>
      <c r="J1866" s="11" t="s">
        <v>13102</v>
      </c>
      <c r="K1866" s="161"/>
      <c r="L1866" s="176"/>
      <c r="M1866" s="176">
        <v>1000</v>
      </c>
      <c r="O1866" s="162"/>
      <c r="P1866" s="80" t="s">
        <v>13103</v>
      </c>
      <c r="Q1866" s="80" t="s">
        <v>13104</v>
      </c>
      <c r="R1866" s="80"/>
      <c r="S1866" s="163"/>
      <c r="T1866" s="213"/>
      <c r="U1866" s="162"/>
      <c r="V1866" s="164"/>
      <c r="W1866" s="12" t="str">
        <f>IF(COUNTIF(N1866,"spare"),"","Mqtt1")</f>
        <v>Mqtt1</v>
      </c>
      <c r="X1866" s="196" t="s">
        <v>13073</v>
      </c>
      <c r="Y1866" s="6" t="str">
        <f t="shared" si="562"/>
        <v>marpower/350000-ventilation/mtssupplyfan</v>
      </c>
      <c r="Z1866" s="103" t="str">
        <f t="shared" si="561"/>
        <v>$.DCCurLim</v>
      </c>
      <c r="AB1866" s="6"/>
      <c r="AJ1866" s="80"/>
      <c r="AM1866" s="114">
        <f t="shared" si="555"/>
        <v>1866</v>
      </c>
      <c r="AN1866" s="80"/>
      <c r="AO1866" s="80"/>
      <c r="AP1866" s="80"/>
      <c r="AQ1866" s="80"/>
      <c r="AR1866" s="127" t="s">
        <v>110</v>
      </c>
      <c r="AS1866" s="80"/>
      <c r="AT1866" s="128" t="s">
        <v>17</v>
      </c>
      <c r="AU1866" s="7"/>
      <c r="AV1866" s="129" t="s">
        <v>112</v>
      </c>
      <c r="AW1866" s="126" t="str">
        <f t="shared" si="556"/>
        <v>Please consult operation manual for more information</v>
      </c>
      <c r="AX1866" s="137"/>
      <c r="AY1866" s="147"/>
      <c r="AZ1866" s="167"/>
      <c r="BA1866" s="167"/>
      <c r="BB1866" s="147" t="str">
        <f t="shared" si="557"/>
        <v>1</v>
      </c>
      <c r="BC1866" s="168"/>
      <c r="BD1866" s="165"/>
      <c r="BE1866" s="165"/>
      <c r="BF1866" s="165"/>
      <c r="BG1866" s="165"/>
      <c r="BH1866" s="165"/>
      <c r="BI1866" s="165"/>
      <c r="BJ1866" s="165"/>
      <c r="BK1866" s="165"/>
      <c r="BL1866" s="165"/>
      <c r="BM1866" s="165"/>
      <c r="BN1866" s="165"/>
      <c r="BO1866" s="165"/>
      <c r="BP1866" s="165"/>
      <c r="BQ1866" s="165"/>
      <c r="BS1866" s="6"/>
      <c r="BT1866" s="11"/>
      <c r="BU1866" s="6"/>
      <c r="BV1866" s="6"/>
    </row>
    <row r="1867" spans="1:74" ht="15.75" x14ac:dyDescent="0.25">
      <c r="A1867" s="52" t="s">
        <v>13067</v>
      </c>
      <c r="B1867" s="56"/>
      <c r="C1867" s="7" t="s">
        <v>111</v>
      </c>
      <c r="D1867" s="7" t="s">
        <v>13070</v>
      </c>
      <c r="E1867" s="7"/>
      <c r="F1867" s="64"/>
      <c r="G1867" s="6"/>
      <c r="H1867" s="6"/>
      <c r="I1867" s="10" t="s">
        <v>110</v>
      </c>
      <c r="J1867" s="11" t="s">
        <v>13105</v>
      </c>
      <c r="K1867" s="161"/>
      <c r="L1867" s="176"/>
      <c r="M1867" s="176">
        <v>1000</v>
      </c>
      <c r="O1867" s="162"/>
      <c r="P1867" s="80" t="s">
        <v>13106</v>
      </c>
      <c r="Q1867" s="80" t="s">
        <v>13107</v>
      </c>
      <c r="R1867" s="80"/>
      <c r="S1867" s="163"/>
      <c r="T1867" s="213"/>
      <c r="U1867" s="162"/>
      <c r="V1867" s="164"/>
      <c r="W1867" s="12" t="str">
        <f>IF(COUNTIF(N1867,"spare"),"","Mqtt1")</f>
        <v>Mqtt1</v>
      </c>
      <c r="X1867" s="196" t="s">
        <v>13073</v>
      </c>
      <c r="Y1867" s="6" t="str">
        <f t="shared" si="562"/>
        <v>marpower/350000-ventilation/mtssupplyfan</v>
      </c>
      <c r="Z1867" s="103" t="str">
        <f t="shared" si="561"/>
        <v>$.D1Stat</v>
      </c>
      <c r="AB1867" s="6"/>
      <c r="AJ1867" s="80"/>
      <c r="AM1867" s="114">
        <f t="shared" si="555"/>
        <v>1867</v>
      </c>
      <c r="AN1867" s="80"/>
      <c r="AO1867" s="80"/>
      <c r="AP1867" s="80"/>
      <c r="AQ1867" s="80"/>
      <c r="AR1867" s="127" t="s">
        <v>110</v>
      </c>
      <c r="AS1867" s="80"/>
      <c r="AT1867" s="128" t="s">
        <v>17</v>
      </c>
      <c r="AU1867" s="7"/>
      <c r="AV1867" s="129" t="s">
        <v>112</v>
      </c>
      <c r="AW1867" s="126" t="str">
        <f t="shared" si="556"/>
        <v>Please consult operation manual for more information</v>
      </c>
      <c r="AX1867" s="137"/>
      <c r="AY1867" s="147"/>
      <c r="AZ1867" s="167"/>
      <c r="BA1867" s="167"/>
      <c r="BB1867" s="147" t="str">
        <f t="shared" si="557"/>
        <v>1</v>
      </c>
      <c r="BC1867" s="168"/>
      <c r="BD1867" s="165"/>
      <c r="BE1867" s="165"/>
      <c r="BF1867" s="165"/>
      <c r="BG1867" s="165"/>
      <c r="BH1867" s="165"/>
      <c r="BI1867" s="165"/>
      <c r="BJ1867" s="165"/>
      <c r="BK1867" s="165"/>
      <c r="BL1867" s="165"/>
      <c r="BM1867" s="165"/>
      <c r="BN1867" s="165"/>
      <c r="BO1867" s="165"/>
      <c r="BP1867" s="165"/>
      <c r="BQ1867" s="165"/>
      <c r="BS1867" s="6"/>
      <c r="BT1867" s="11"/>
      <c r="BU1867" s="6"/>
      <c r="BV1867" s="6"/>
    </row>
    <row r="1868" spans="1:74" ht="15.75" x14ac:dyDescent="0.25">
      <c r="A1868" s="52" t="s">
        <v>13067</v>
      </c>
      <c r="B1868" s="56"/>
      <c r="C1868" s="7" t="s">
        <v>111</v>
      </c>
      <c r="D1868" s="7" t="s">
        <v>13070</v>
      </c>
      <c r="E1868" s="7"/>
      <c r="F1868" s="64"/>
      <c r="G1868" s="6"/>
      <c r="H1868" s="6"/>
      <c r="I1868" s="10" t="s">
        <v>110</v>
      </c>
      <c r="J1868" s="11" t="s">
        <v>13108</v>
      </c>
      <c r="K1868" s="161"/>
      <c r="L1868" s="176"/>
      <c r="M1868" s="176">
        <v>1000</v>
      </c>
      <c r="O1868" s="162"/>
      <c r="P1868" s="80" t="s">
        <v>13109</v>
      </c>
      <c r="Q1868" s="80" t="s">
        <v>13110</v>
      </c>
      <c r="R1868" s="80"/>
      <c r="S1868" s="163"/>
      <c r="T1868" s="213"/>
      <c r="U1868" s="162"/>
      <c r="V1868" s="164"/>
      <c r="W1868" s="12" t="str">
        <f>IF(COUNTIF(N1868,"spare"),"","Mqtt1")</f>
        <v>Mqtt1</v>
      </c>
      <c r="X1868" s="196" t="s">
        <v>13073</v>
      </c>
      <c r="Y1868" s="6" t="str">
        <f t="shared" si="562"/>
        <v>marpower/350000-ventilation/mtssupplyfan</v>
      </c>
      <c r="Z1868" s="103" t="str">
        <f t="shared" si="561"/>
        <v>$.E1DigStat</v>
      </c>
      <c r="AB1868" s="6"/>
      <c r="AJ1868" s="80"/>
      <c r="AM1868" s="114">
        <f t="shared" si="555"/>
        <v>1868</v>
      </c>
      <c r="AN1868" s="80"/>
      <c r="AO1868" s="80"/>
      <c r="AP1868" s="80"/>
      <c r="AQ1868" s="80"/>
      <c r="AR1868" s="127" t="s">
        <v>110</v>
      </c>
      <c r="AS1868" s="80"/>
      <c r="AT1868" s="128" t="s">
        <v>17</v>
      </c>
      <c r="AU1868" s="7"/>
      <c r="AV1868" s="129" t="s">
        <v>112</v>
      </c>
      <c r="AW1868" s="126" t="str">
        <f t="shared" si="556"/>
        <v>Please consult operation manual for more information</v>
      </c>
      <c r="AX1868" s="137"/>
      <c r="AY1868" s="147"/>
      <c r="AZ1868" s="167"/>
      <c r="BA1868" s="167"/>
      <c r="BB1868" s="147" t="str">
        <f t="shared" si="557"/>
        <v>1</v>
      </c>
      <c r="BC1868" s="168"/>
      <c r="BD1868" s="165"/>
      <c r="BE1868" s="165"/>
      <c r="BF1868" s="165"/>
      <c r="BG1868" s="165"/>
      <c r="BH1868" s="165"/>
      <c r="BI1868" s="165"/>
      <c r="BJ1868" s="165"/>
      <c r="BK1868" s="165"/>
      <c r="BL1868" s="165"/>
      <c r="BM1868" s="165"/>
      <c r="BN1868" s="165"/>
      <c r="BO1868" s="165"/>
      <c r="BP1868" s="165"/>
      <c r="BQ1868" s="165"/>
      <c r="BS1868" s="6"/>
      <c r="BT1868" s="11"/>
      <c r="BU1868" s="6"/>
      <c r="BV1868" s="6"/>
    </row>
    <row r="1869" spans="1:74" ht="15.75" x14ac:dyDescent="0.25">
      <c r="A1869" s="52" t="s">
        <v>13067</v>
      </c>
      <c r="B1869" s="56"/>
      <c r="C1869" s="7" t="s">
        <v>111</v>
      </c>
      <c r="D1869" s="7" t="s">
        <v>13070</v>
      </c>
      <c r="E1869" s="7"/>
      <c r="F1869" s="64"/>
      <c r="G1869" s="6"/>
      <c r="H1869" s="6"/>
      <c r="I1869" s="10" t="s">
        <v>110</v>
      </c>
      <c r="J1869" s="11" t="s">
        <v>13111</v>
      </c>
      <c r="K1869" s="161"/>
      <c r="L1869" s="176"/>
      <c r="M1869" s="176">
        <v>1000</v>
      </c>
      <c r="O1869" s="162"/>
      <c r="P1869" s="80" t="s">
        <v>13112</v>
      </c>
      <c r="Q1869" s="80" t="s">
        <v>13113</v>
      </c>
      <c r="R1869" s="80"/>
      <c r="S1869" s="163"/>
      <c r="T1869" s="213"/>
      <c r="U1869" s="162"/>
      <c r="V1869" s="164"/>
      <c r="W1869" s="12" t="str">
        <f t="shared" ref="W1869" si="564">IF(COUNTIF(N1869,"spare"),"","Mqtt1")</f>
        <v>Mqtt1</v>
      </c>
      <c r="X1869" s="196" t="s">
        <v>13073</v>
      </c>
      <c r="Y1869" s="6" t="str">
        <f t="shared" si="562"/>
        <v>marpower/350000-ventilation/mtssupplyfan</v>
      </c>
      <c r="Z1869" s="103" t="str">
        <f t="shared" si="561"/>
        <v>$.K1Stat</v>
      </c>
      <c r="AB1869" s="6"/>
      <c r="AJ1869" s="80"/>
      <c r="AM1869" s="114">
        <f t="shared" si="555"/>
        <v>1869</v>
      </c>
      <c r="AN1869" s="80"/>
      <c r="AO1869" s="80"/>
      <c r="AP1869" s="80"/>
      <c r="AQ1869" s="80"/>
      <c r="AR1869" s="127" t="s">
        <v>110</v>
      </c>
      <c r="AS1869" s="80"/>
      <c r="AT1869" s="128" t="s">
        <v>17</v>
      </c>
      <c r="AU1869" s="7"/>
      <c r="AV1869" s="129" t="s">
        <v>112</v>
      </c>
      <c r="AW1869" s="126" t="str">
        <f t="shared" si="556"/>
        <v>Please consult operation manual for more information</v>
      </c>
      <c r="AX1869" s="137"/>
      <c r="AY1869" s="147"/>
      <c r="AZ1869" s="167"/>
      <c r="BA1869" s="167"/>
      <c r="BB1869" s="147" t="str">
        <f t="shared" si="557"/>
        <v>1</v>
      </c>
      <c r="BC1869" s="168"/>
      <c r="BD1869" s="165"/>
      <c r="BE1869" s="165"/>
      <c r="BF1869" s="165"/>
      <c r="BG1869" s="165"/>
      <c r="BH1869" s="165"/>
      <c r="BI1869" s="165"/>
      <c r="BJ1869" s="165"/>
      <c r="BK1869" s="165"/>
      <c r="BL1869" s="165"/>
      <c r="BM1869" s="165"/>
      <c r="BN1869" s="165"/>
      <c r="BO1869" s="165"/>
      <c r="BP1869" s="165"/>
      <c r="BQ1869" s="165"/>
      <c r="BS1869" s="6"/>
      <c r="BT1869" s="11"/>
      <c r="BU1869" s="6"/>
      <c r="BV1869" s="6"/>
    </row>
    <row r="1870" spans="1:74" ht="15.75" x14ac:dyDescent="0.25">
      <c r="A1870" s="52" t="s">
        <v>13067</v>
      </c>
      <c r="B1870" s="56"/>
      <c r="C1870" s="7" t="s">
        <v>111</v>
      </c>
      <c r="D1870" s="7" t="s">
        <v>13070</v>
      </c>
      <c r="E1870" s="7"/>
      <c r="F1870" s="64"/>
      <c r="G1870" s="6"/>
      <c r="H1870" s="6"/>
      <c r="I1870" s="10" t="s">
        <v>110</v>
      </c>
      <c r="J1870" s="11" t="s">
        <v>13114</v>
      </c>
      <c r="K1870" s="161"/>
      <c r="L1870" s="176"/>
      <c r="M1870" s="176">
        <v>1000</v>
      </c>
      <c r="O1870" s="162"/>
      <c r="P1870" s="80" t="s">
        <v>13115</v>
      </c>
      <c r="Q1870" s="80" t="s">
        <v>13116</v>
      </c>
      <c r="R1870" s="80"/>
      <c r="S1870" s="163"/>
      <c r="T1870" s="213"/>
      <c r="U1870" s="162"/>
      <c r="V1870" s="164"/>
      <c r="W1870" s="12" t="str">
        <f>IF(COUNTIF(N1870,"spare"),"","Mqtt1")</f>
        <v>Mqtt1</v>
      </c>
      <c r="X1870" s="196" t="s">
        <v>13073</v>
      </c>
      <c r="Y1870" s="6" t="str">
        <f t="shared" si="562"/>
        <v>marpower/350000-ventilation/mtssupplyfan</v>
      </c>
      <c r="Z1870" s="103" t="str">
        <f t="shared" si="561"/>
        <v>$.DCLinkOverVolt</v>
      </c>
      <c r="AB1870" s="6"/>
      <c r="AJ1870" s="80"/>
      <c r="AM1870" s="114">
        <f t="shared" si="555"/>
        <v>1870</v>
      </c>
      <c r="AN1870" s="80"/>
      <c r="AO1870" s="80"/>
      <c r="AP1870" s="80"/>
      <c r="AQ1870" s="80"/>
      <c r="AR1870" s="127" t="s">
        <v>110</v>
      </c>
      <c r="AT1870" s="128" t="s">
        <v>17</v>
      </c>
      <c r="AU1870" s="7"/>
      <c r="AV1870" s="129" t="s">
        <v>112</v>
      </c>
      <c r="AW1870" s="126" t="str">
        <f t="shared" si="556"/>
        <v>Please consult operation manual for more information</v>
      </c>
      <c r="AX1870" s="137"/>
      <c r="AY1870" s="147"/>
      <c r="AZ1870" s="167"/>
      <c r="BA1870" s="167"/>
      <c r="BB1870" s="147" t="str">
        <f t="shared" si="557"/>
        <v>1</v>
      </c>
      <c r="BC1870" s="168"/>
      <c r="BD1870" s="165"/>
      <c r="BE1870" s="165"/>
      <c r="BF1870" s="165"/>
      <c r="BG1870" s="165"/>
      <c r="BH1870" s="165"/>
      <c r="BI1870" s="165"/>
      <c r="BJ1870" s="165"/>
      <c r="BK1870" s="165"/>
      <c r="BL1870" s="165"/>
      <c r="BM1870" s="165"/>
      <c r="BN1870" s="165"/>
      <c r="BO1870" s="165"/>
      <c r="BP1870" s="165"/>
      <c r="BQ1870" s="165"/>
      <c r="BS1870" s="6"/>
      <c r="BT1870" s="11"/>
      <c r="BU1870" s="6"/>
      <c r="BV1870" s="6"/>
    </row>
    <row r="1871" spans="1:74" ht="15.75" x14ac:dyDescent="0.25">
      <c r="A1871" s="52" t="s">
        <v>13067</v>
      </c>
      <c r="B1871" s="56"/>
      <c r="C1871" s="7" t="s">
        <v>111</v>
      </c>
      <c r="D1871" s="7" t="s">
        <v>13070</v>
      </c>
      <c r="E1871" s="7"/>
      <c r="F1871" s="64"/>
      <c r="G1871" s="6"/>
      <c r="H1871" s="6"/>
      <c r="I1871" s="10" t="s">
        <v>110</v>
      </c>
      <c r="J1871" s="11" t="s">
        <v>13117</v>
      </c>
      <c r="K1871" s="161"/>
      <c r="L1871" s="176"/>
      <c r="M1871" s="176">
        <v>1000</v>
      </c>
      <c r="O1871" s="162"/>
      <c r="P1871" s="80" t="s">
        <v>13118</v>
      </c>
      <c r="Q1871" s="80" t="s">
        <v>13119</v>
      </c>
      <c r="R1871" s="80"/>
      <c r="S1871" s="163"/>
      <c r="T1871" s="213"/>
      <c r="U1871" s="162"/>
      <c r="V1871" s="164"/>
      <c r="W1871" s="12" t="str">
        <f>IF(COUNTIF(N1871,"spare"),"","Mqtt1")</f>
        <v>Mqtt1</v>
      </c>
      <c r="X1871" s="196" t="s">
        <v>13073</v>
      </c>
      <c r="Y1871" s="6" t="str">
        <f t="shared" si="562"/>
        <v>marpower/350000-ventilation/mtssupplyfan</v>
      </c>
      <c r="Z1871" s="103" t="str">
        <f t="shared" si="561"/>
        <v>$.TempAlrmIGBT</v>
      </c>
      <c r="AB1871" s="6"/>
      <c r="AJ1871" s="80"/>
      <c r="AM1871" s="114">
        <f t="shared" si="555"/>
        <v>1871</v>
      </c>
      <c r="AN1871" s="80"/>
      <c r="AO1871" s="80"/>
      <c r="AP1871" s="80"/>
      <c r="AQ1871" s="80"/>
      <c r="AR1871" s="127" t="s">
        <v>110</v>
      </c>
      <c r="AS1871" s="80"/>
      <c r="AT1871" s="128" t="s">
        <v>17</v>
      </c>
      <c r="AU1871" s="7"/>
      <c r="AV1871" s="129" t="s">
        <v>112</v>
      </c>
      <c r="AW1871" s="126" t="str">
        <f t="shared" si="556"/>
        <v>Please consult operation manual for more information</v>
      </c>
      <c r="AX1871" s="137"/>
      <c r="AY1871" s="147"/>
      <c r="AZ1871" s="167"/>
      <c r="BA1871" s="167"/>
      <c r="BB1871" s="147" t="str">
        <f t="shared" si="557"/>
        <v>1</v>
      </c>
      <c r="BC1871" s="168"/>
      <c r="BD1871" s="165"/>
      <c r="BE1871" s="165"/>
      <c r="BF1871" s="165"/>
      <c r="BG1871" s="165"/>
      <c r="BH1871" s="165"/>
      <c r="BI1871" s="165"/>
      <c r="BJ1871" s="165"/>
      <c r="BK1871" s="165"/>
      <c r="BL1871" s="165"/>
      <c r="BM1871" s="165"/>
      <c r="BN1871" s="165"/>
      <c r="BO1871" s="165"/>
      <c r="BP1871" s="165"/>
      <c r="BQ1871" s="165"/>
      <c r="BS1871" s="6"/>
      <c r="BT1871" s="11"/>
      <c r="BU1871" s="6"/>
      <c r="BV1871" s="6"/>
    </row>
    <row r="1872" spans="1:74" ht="15.75" x14ac:dyDescent="0.25">
      <c r="A1872" s="52" t="s">
        <v>13067</v>
      </c>
      <c r="B1872" s="56"/>
      <c r="C1872" s="7" t="s">
        <v>111</v>
      </c>
      <c r="D1872" s="7" t="s">
        <v>13070</v>
      </c>
      <c r="E1872" s="7"/>
      <c r="F1872" s="64"/>
      <c r="G1872" s="6"/>
      <c r="H1872" s="6"/>
      <c r="I1872" s="10" t="s">
        <v>110</v>
      </c>
      <c r="J1872" s="11" t="s">
        <v>13120</v>
      </c>
      <c r="K1872" s="161"/>
      <c r="L1872" s="176"/>
      <c r="M1872" s="176">
        <v>1000</v>
      </c>
      <c r="O1872" s="162"/>
      <c r="P1872" s="80" t="s">
        <v>13121</v>
      </c>
      <c r="Q1872" s="80" t="s">
        <v>13122</v>
      </c>
      <c r="R1872" s="80"/>
      <c r="S1872" s="163"/>
      <c r="T1872" s="213"/>
      <c r="U1872" s="162"/>
      <c r="V1872" s="164"/>
      <c r="W1872" s="12" t="str">
        <f>IF(COUNTIF(N1872,"spare"),"","Mqtt1")</f>
        <v>Mqtt1</v>
      </c>
      <c r="X1872" s="196" t="s">
        <v>13073</v>
      </c>
      <c r="Y1872" s="6" t="str">
        <f t="shared" si="562"/>
        <v>marpower/350000-ventilation/mtssupplyfan</v>
      </c>
      <c r="Z1872" s="103" t="str">
        <f t="shared" si="561"/>
        <v>$.TempAlarmInside</v>
      </c>
      <c r="AB1872" s="6"/>
      <c r="AJ1872" s="80"/>
      <c r="AM1872" s="114">
        <f t="shared" si="555"/>
        <v>1872</v>
      </c>
      <c r="AR1872" s="127" t="s">
        <v>110</v>
      </c>
      <c r="AT1872" s="128" t="s">
        <v>17</v>
      </c>
      <c r="AU1872" s="7"/>
      <c r="AV1872" s="129" t="s">
        <v>112</v>
      </c>
      <c r="AW1872" s="126" t="str">
        <f t="shared" si="556"/>
        <v>Please consult operation manual for more information</v>
      </c>
      <c r="AX1872" s="137"/>
      <c r="AY1872" s="147"/>
      <c r="AZ1872" s="167"/>
      <c r="BA1872" s="167"/>
      <c r="BB1872" s="147" t="str">
        <f t="shared" si="557"/>
        <v>1</v>
      </c>
      <c r="BC1872" s="168"/>
      <c r="BD1872" s="165"/>
      <c r="BE1872" s="165"/>
      <c r="BF1872" s="165"/>
      <c r="BG1872" s="165"/>
      <c r="BH1872" s="165"/>
      <c r="BI1872" s="165"/>
      <c r="BJ1872" s="165"/>
      <c r="BK1872" s="165"/>
      <c r="BL1872" s="165"/>
      <c r="BM1872" s="165"/>
      <c r="BN1872" s="165"/>
      <c r="BO1872" s="165"/>
      <c r="BP1872" s="165"/>
      <c r="BQ1872" s="165"/>
      <c r="BS1872" s="6"/>
      <c r="BT1872" s="11"/>
      <c r="BU1872" s="6"/>
      <c r="BV1872" s="6"/>
    </row>
    <row r="1873" spans="1:74" ht="15.75" x14ac:dyDescent="0.25">
      <c r="A1873" s="52" t="s">
        <v>13067</v>
      </c>
      <c r="B1873" s="56"/>
      <c r="C1873" s="7" t="s">
        <v>111</v>
      </c>
      <c r="D1873" s="7" t="s">
        <v>13070</v>
      </c>
      <c r="E1873" s="7"/>
      <c r="F1873" s="64"/>
      <c r="G1873" s="6"/>
      <c r="H1873" s="6"/>
      <c r="I1873" s="10" t="s">
        <v>110</v>
      </c>
      <c r="J1873" s="11" t="s">
        <v>13123</v>
      </c>
      <c r="K1873" s="161"/>
      <c r="L1873" s="176"/>
      <c r="M1873" s="176">
        <v>1000</v>
      </c>
      <c r="O1873" s="162"/>
      <c r="P1873" s="80" t="s">
        <v>13124</v>
      </c>
      <c r="Q1873" s="80" t="s">
        <v>13125</v>
      </c>
      <c r="R1873" s="80"/>
      <c r="S1873" s="163"/>
      <c r="T1873" s="213"/>
      <c r="U1873" s="162"/>
      <c r="V1873" s="164"/>
      <c r="W1873" s="12" t="str">
        <f>IF(COUNTIF(N1873,"spare"),"","Mqtt1")</f>
        <v>Mqtt1</v>
      </c>
      <c r="X1873" s="196" t="s">
        <v>13073</v>
      </c>
      <c r="Y1873" s="6" t="str">
        <f t="shared" si="562"/>
        <v>marpower/350000-ventilation/mtssupplyfan</v>
      </c>
      <c r="Z1873" s="103" t="str">
        <f t="shared" si="561"/>
        <v>$.DirectionChangAct</v>
      </c>
      <c r="AB1873" s="6"/>
      <c r="AJ1873" s="80"/>
      <c r="AM1873" s="114">
        <f t="shared" si="555"/>
        <v>1873</v>
      </c>
      <c r="AN1873" s="80"/>
      <c r="AO1873" s="80"/>
      <c r="AP1873" s="80"/>
      <c r="AQ1873" s="80"/>
      <c r="AR1873" s="127" t="s">
        <v>110</v>
      </c>
      <c r="AS1873" s="80"/>
      <c r="AT1873" s="128" t="s">
        <v>17</v>
      </c>
      <c r="AU1873" s="7"/>
      <c r="AV1873" s="129" t="s">
        <v>112</v>
      </c>
      <c r="AW1873" s="126" t="str">
        <f t="shared" si="556"/>
        <v>Please consult operation manual for more information</v>
      </c>
      <c r="AX1873" s="137"/>
      <c r="AY1873" s="147"/>
      <c r="AZ1873" s="167"/>
      <c r="BA1873" s="167"/>
      <c r="BB1873" s="147" t="str">
        <f t="shared" si="557"/>
        <v>1</v>
      </c>
      <c r="BC1873" s="168"/>
      <c r="BD1873" s="165"/>
      <c r="BE1873" s="165"/>
      <c r="BF1873" s="165"/>
      <c r="BG1873" s="165"/>
      <c r="BH1873" s="165"/>
      <c r="BI1873" s="165"/>
      <c r="BJ1873" s="165"/>
      <c r="BK1873" s="165"/>
      <c r="BL1873" s="165"/>
      <c r="BM1873" s="165"/>
      <c r="BN1873" s="165"/>
      <c r="BO1873" s="165"/>
      <c r="BP1873" s="165"/>
      <c r="BQ1873" s="165"/>
      <c r="BS1873" s="6"/>
      <c r="BT1873" s="11"/>
      <c r="BU1873" s="6"/>
      <c r="BV1873" s="6"/>
    </row>
    <row r="1874" spans="1:74" ht="15.75" x14ac:dyDescent="0.25">
      <c r="A1874" s="52" t="s">
        <v>13067</v>
      </c>
      <c r="B1874" s="56"/>
      <c r="C1874" s="7" t="s">
        <v>111</v>
      </c>
      <c r="D1874" s="7" t="s">
        <v>13070</v>
      </c>
      <c r="E1874" s="7"/>
      <c r="F1874" s="64"/>
      <c r="G1874" s="6"/>
      <c r="H1874" s="6"/>
      <c r="I1874" s="10" t="s">
        <v>110</v>
      </c>
      <c r="J1874" s="11" t="s">
        <v>13126</v>
      </c>
      <c r="K1874" s="161"/>
      <c r="L1874" s="176"/>
      <c r="M1874" s="176">
        <v>1000</v>
      </c>
      <c r="O1874" s="162"/>
      <c r="P1874" s="80" t="s">
        <v>13127</v>
      </c>
      <c r="Q1874" s="80" t="s">
        <v>13128</v>
      </c>
      <c r="R1874" s="80"/>
      <c r="S1874" s="163"/>
      <c r="T1874" s="213"/>
      <c r="U1874" s="162"/>
      <c r="V1874" s="164"/>
      <c r="W1874" s="12" t="str">
        <f t="shared" ref="W1874" si="565">IF(COUNTIF(N1874,"spare"),"","Mqtt1")</f>
        <v>Mqtt1</v>
      </c>
      <c r="X1874" s="196" t="s">
        <v>13073</v>
      </c>
      <c r="Y1874" s="6" t="str">
        <f t="shared" si="562"/>
        <v>marpower/350000-ventilation/mtssupplyfan</v>
      </c>
      <c r="Z1874" s="103" t="str">
        <f t="shared" si="561"/>
        <v>$.FANBad</v>
      </c>
      <c r="AB1874" s="6"/>
      <c r="AJ1874" s="80"/>
      <c r="AM1874" s="114">
        <f t="shared" si="555"/>
        <v>1874</v>
      </c>
      <c r="AN1874" s="80"/>
      <c r="AO1874" s="80"/>
      <c r="AP1874" s="80"/>
      <c r="AQ1874" s="80"/>
      <c r="AR1874" s="127" t="s">
        <v>110</v>
      </c>
      <c r="AS1874" s="80"/>
      <c r="AT1874" s="128" t="s">
        <v>17</v>
      </c>
      <c r="AU1874" s="7"/>
      <c r="AV1874" s="129" t="s">
        <v>112</v>
      </c>
      <c r="AW1874" s="126" t="str">
        <f t="shared" si="556"/>
        <v>Please consult operation manual for more information</v>
      </c>
      <c r="AX1874" s="137"/>
      <c r="AY1874" s="147"/>
      <c r="AZ1874" s="167"/>
      <c r="BA1874" s="167"/>
      <c r="BB1874" s="147" t="str">
        <f t="shared" si="557"/>
        <v>1</v>
      </c>
      <c r="BC1874" s="168"/>
      <c r="BD1874" s="165"/>
      <c r="BE1874" s="165"/>
      <c r="BF1874" s="165"/>
      <c r="BG1874" s="165"/>
      <c r="BH1874" s="165"/>
      <c r="BI1874" s="165"/>
      <c r="BJ1874" s="165"/>
      <c r="BK1874" s="165"/>
      <c r="BL1874" s="165"/>
      <c r="BM1874" s="165"/>
      <c r="BN1874" s="165"/>
      <c r="BO1874" s="165"/>
      <c r="BP1874" s="165"/>
      <c r="BQ1874" s="165"/>
      <c r="BS1874" s="6"/>
      <c r="BT1874" s="11"/>
      <c r="BU1874" s="6"/>
      <c r="BV1874" s="6"/>
    </row>
    <row r="1875" spans="1:74" ht="15.75" x14ac:dyDescent="0.25">
      <c r="A1875" s="52" t="s">
        <v>13067</v>
      </c>
      <c r="B1875" s="56"/>
      <c r="C1875" s="7" t="s">
        <v>9455</v>
      </c>
      <c r="D1875" s="7" t="s">
        <v>13070</v>
      </c>
      <c r="E1875" s="7"/>
      <c r="F1875" s="64"/>
      <c r="G1875" s="6"/>
      <c r="H1875" s="6"/>
      <c r="I1875"/>
      <c r="J1875" s="11" t="s">
        <v>13129</v>
      </c>
      <c r="K1875" s="194" t="s">
        <v>511</v>
      </c>
      <c r="L1875" s="176"/>
      <c r="M1875" s="176">
        <v>1000</v>
      </c>
      <c r="N1875" s="80" t="s">
        <v>1387</v>
      </c>
      <c r="O1875" s="162"/>
      <c r="P1875" s="80" t="s">
        <v>13130</v>
      </c>
      <c r="Q1875" s="80"/>
      <c r="R1875" s="80"/>
      <c r="S1875" s="163"/>
      <c r="T1875" s="213"/>
      <c r="U1875" s="162"/>
      <c r="V1875" s="164"/>
      <c r="W1875" s="12"/>
      <c r="X1875" s="196"/>
      <c r="Y1875" s="6"/>
      <c r="Z1875" s="103"/>
      <c r="AA1875" s="12">
        <v>1</v>
      </c>
      <c r="AB1875" s="6" t="s">
        <v>196</v>
      </c>
      <c r="AC1875" s="103">
        <v>13</v>
      </c>
      <c r="AJ1875" s="80"/>
      <c r="AK1875" s="113" t="s">
        <v>11878</v>
      </c>
      <c r="AM1875" s="114" t="str">
        <f t="shared" si="555"/>
        <v/>
      </c>
      <c r="AN1875" s="80"/>
      <c r="AO1875" s="80"/>
      <c r="AP1875" s="80"/>
      <c r="AQ1875" s="80"/>
      <c r="AR1875" s="127"/>
      <c r="AS1875" s="80"/>
      <c r="AT1875" s="128"/>
      <c r="AU1875" s="7"/>
      <c r="AV1875" s="129"/>
      <c r="AW1875" s="126" t="str">
        <f t="shared" si="556"/>
        <v/>
      </c>
      <c r="AX1875" s="137"/>
      <c r="AY1875" s="147"/>
      <c r="AZ1875" s="167"/>
      <c r="BA1875" s="167"/>
      <c r="BB1875" s="147" t="str">
        <f t="shared" si="557"/>
        <v/>
      </c>
      <c r="BC1875" s="168"/>
      <c r="BD1875" s="165"/>
      <c r="BE1875" s="165"/>
      <c r="BF1875" s="165"/>
      <c r="BG1875" s="165"/>
      <c r="BH1875" s="165"/>
      <c r="BI1875" s="165"/>
      <c r="BJ1875" s="165"/>
      <c r="BK1875" s="165"/>
      <c r="BL1875" s="165"/>
      <c r="BM1875" s="165"/>
      <c r="BN1875" s="165"/>
      <c r="BO1875" s="165"/>
      <c r="BP1875" s="165"/>
      <c r="BQ1875" s="165"/>
      <c r="BS1875" s="6"/>
      <c r="BT1875" s="11"/>
      <c r="BU1875" s="6"/>
      <c r="BV1875" s="6"/>
    </row>
    <row r="1876" spans="1:74" ht="15.75" x14ac:dyDescent="0.25">
      <c r="A1876" s="52" t="s">
        <v>13067</v>
      </c>
      <c r="B1876" s="56"/>
      <c r="C1876" s="7" t="s">
        <v>111</v>
      </c>
      <c r="D1876" s="7" t="s">
        <v>13070</v>
      </c>
      <c r="E1876" s="7"/>
      <c r="F1876" s="64"/>
      <c r="G1876" s="6"/>
      <c r="H1876" s="6"/>
      <c r="I1876" s="10" t="s">
        <v>110</v>
      </c>
      <c r="J1876" s="11" t="s">
        <v>13131</v>
      </c>
      <c r="K1876" s="161"/>
      <c r="L1876" s="176"/>
      <c r="M1876" s="176">
        <v>1000</v>
      </c>
      <c r="O1876" s="162"/>
      <c r="P1876" s="80" t="s">
        <v>13132</v>
      </c>
      <c r="Q1876" s="80" t="s">
        <v>13133</v>
      </c>
      <c r="R1876" s="80"/>
      <c r="S1876" s="163"/>
      <c r="T1876" s="213"/>
      <c r="U1876" s="162"/>
      <c r="V1876" s="164"/>
      <c r="W1876" s="12" t="str">
        <f t="shared" ref="W1876" si="566">IF(COUNTIF(N1876,"spare"),"","Mqtt1")</f>
        <v>Mqtt1</v>
      </c>
      <c r="X1876" s="196" t="s">
        <v>13073</v>
      </c>
      <c r="Y1876" s="6" t="str">
        <f>LOWER(SUBSTITUTE(SUBSTITUTE(IF(COUNTIF(N1876,"spare"),"",_xlfn.CONCAT("marpower/",IF(X1876&lt;&gt;"","350000 VENTILATION/"&amp;X1876,"350000 VENTILATION GENERAL")))," ","-"),"_","-"))</f>
        <v>marpower/350000-ventilation/mtssupplyfan</v>
      </c>
      <c r="Z1876" s="103" t="str">
        <f t="shared" ref="Z1876:Z1891" si="567">IF(COUNTIF(N1876,"spare"),"","$."&amp;_xlfn.REGEXREPLACE(IF(X1876="",J1876,_xlfn.REGEXREPLACE(J1876,".*_","")),"^FIRE_",""))</f>
        <v>$.IGBTErr</v>
      </c>
      <c r="AB1876" s="6"/>
      <c r="AJ1876" s="80"/>
      <c r="AM1876" s="114">
        <f t="shared" si="555"/>
        <v>1876</v>
      </c>
      <c r="AN1876" s="80"/>
      <c r="AO1876" s="80"/>
      <c r="AP1876" s="80"/>
      <c r="AQ1876" s="80"/>
      <c r="AR1876" s="127" t="s">
        <v>110</v>
      </c>
      <c r="AS1876" s="80"/>
      <c r="AT1876" s="128" t="s">
        <v>17</v>
      </c>
      <c r="AU1876" s="7"/>
      <c r="AV1876" s="129" t="s">
        <v>112</v>
      </c>
      <c r="AW1876" s="126" t="str">
        <f t="shared" si="556"/>
        <v>Please consult operation manual for more information</v>
      </c>
      <c r="AX1876" s="137"/>
      <c r="AY1876" s="147"/>
      <c r="AZ1876" s="167"/>
      <c r="BA1876" s="167"/>
      <c r="BB1876" s="147" t="str">
        <f t="shared" si="557"/>
        <v>1</v>
      </c>
      <c r="BC1876" s="168"/>
      <c r="BD1876" s="165"/>
      <c r="BE1876" s="165"/>
      <c r="BF1876" s="165"/>
      <c r="BG1876" s="165"/>
      <c r="BH1876" s="165"/>
      <c r="BI1876" s="165"/>
      <c r="BJ1876" s="165"/>
      <c r="BK1876" s="165"/>
      <c r="BL1876" s="165"/>
      <c r="BM1876" s="165"/>
      <c r="BN1876" s="165"/>
      <c r="BO1876" s="165"/>
      <c r="BP1876" s="165"/>
      <c r="BQ1876" s="165"/>
      <c r="BS1876" s="6"/>
      <c r="BT1876" s="11"/>
      <c r="BU1876" s="6"/>
      <c r="BV1876" s="6"/>
    </row>
    <row r="1877" spans="1:74" ht="15.75" x14ac:dyDescent="0.25">
      <c r="A1877" s="52" t="s">
        <v>13067</v>
      </c>
      <c r="B1877" s="56"/>
      <c r="C1877" s="7" t="s">
        <v>111</v>
      </c>
      <c r="D1877" s="7" t="s">
        <v>13070</v>
      </c>
      <c r="E1877" s="7"/>
      <c r="F1877" s="64"/>
      <c r="G1877" s="6"/>
      <c r="H1877" s="6"/>
      <c r="I1877" s="10" t="s">
        <v>110</v>
      </c>
      <c r="J1877" s="11" t="s">
        <v>13134</v>
      </c>
      <c r="K1877" s="161"/>
      <c r="L1877" s="176"/>
      <c r="M1877" s="176">
        <v>1000</v>
      </c>
      <c r="O1877" s="162"/>
      <c r="P1877" s="80" t="s">
        <v>13135</v>
      </c>
      <c r="Q1877" s="80" t="s">
        <v>13136</v>
      </c>
      <c r="R1877" s="80"/>
      <c r="S1877" s="163"/>
      <c r="T1877" s="213"/>
      <c r="U1877" s="162"/>
      <c r="V1877" s="164"/>
      <c r="W1877" s="12" t="str">
        <f>IF(COUNTIF(N1877,"spare"),"","Mqtt1")</f>
        <v>Mqtt1</v>
      </c>
      <c r="X1877" s="196" t="s">
        <v>13073</v>
      </c>
      <c r="Y1877" s="6" t="str">
        <f t="shared" ref="Y1877:Y1891" si="568">LOWER(SUBSTITUTE(SUBSTITUTE(IF(COUNTIF(N1877,"spare"),"",_xlfn.CONCAT("marpower/",IF(X1877&lt;&gt;"","350000 VENTILATION/"&amp;X1877,"350000 VENTILATION GENERAL")))," ","-"),"_","-"))</f>
        <v>marpower/350000-ventilation/mtssupplyfan</v>
      </c>
      <c r="Z1877" s="103" t="str">
        <f t="shared" si="567"/>
        <v>$.EarthFault</v>
      </c>
      <c r="AB1877" s="6"/>
      <c r="AJ1877" s="80"/>
      <c r="AM1877" s="114">
        <f t="shared" si="555"/>
        <v>1877</v>
      </c>
      <c r="AN1877" s="80"/>
      <c r="AO1877" s="80"/>
      <c r="AP1877" s="80"/>
      <c r="AQ1877" s="80"/>
      <c r="AR1877" s="127" t="s">
        <v>110</v>
      </c>
      <c r="AT1877" s="128" t="s">
        <v>17</v>
      </c>
      <c r="AU1877" s="7"/>
      <c r="AV1877" s="129" t="s">
        <v>112</v>
      </c>
      <c r="AW1877" s="126" t="str">
        <f t="shared" si="556"/>
        <v>Please consult operation manual for more information</v>
      </c>
      <c r="AX1877" s="137"/>
      <c r="AY1877" s="147"/>
      <c r="AZ1877" s="167"/>
      <c r="BA1877" s="167"/>
      <c r="BB1877" s="147" t="str">
        <f t="shared" si="557"/>
        <v>1</v>
      </c>
      <c r="BC1877" s="168"/>
      <c r="BD1877" s="165"/>
      <c r="BE1877" s="165"/>
      <c r="BF1877" s="165"/>
      <c r="BG1877" s="165"/>
      <c r="BH1877" s="165"/>
      <c r="BI1877" s="165"/>
      <c r="BJ1877" s="165"/>
      <c r="BK1877" s="165"/>
      <c r="BL1877" s="165"/>
      <c r="BM1877" s="165"/>
      <c r="BN1877" s="165"/>
      <c r="BO1877" s="165"/>
      <c r="BP1877" s="165"/>
      <c r="BQ1877" s="165"/>
      <c r="BS1877" s="6"/>
      <c r="BT1877" s="11"/>
      <c r="BU1877" s="6"/>
      <c r="BV1877" s="6"/>
    </row>
    <row r="1878" spans="1:74" ht="15.75" x14ac:dyDescent="0.25">
      <c r="A1878" s="52" t="s">
        <v>13067</v>
      </c>
      <c r="B1878" s="56"/>
      <c r="C1878" s="7" t="s">
        <v>111</v>
      </c>
      <c r="D1878" s="7" t="s">
        <v>13070</v>
      </c>
      <c r="E1878" s="7"/>
      <c r="F1878" s="64"/>
      <c r="G1878" s="6"/>
      <c r="H1878" s="6"/>
      <c r="I1878" s="10" t="s">
        <v>110</v>
      </c>
      <c r="J1878" s="11" t="s">
        <v>13137</v>
      </c>
      <c r="K1878" s="161"/>
      <c r="L1878" s="176"/>
      <c r="M1878" s="176">
        <v>1000</v>
      </c>
      <c r="O1878" s="162"/>
      <c r="P1878" s="80" t="s">
        <v>13138</v>
      </c>
      <c r="Q1878" s="80" t="s">
        <v>13139</v>
      </c>
      <c r="R1878" s="80"/>
      <c r="S1878" s="163"/>
      <c r="T1878" s="213"/>
      <c r="U1878" s="162"/>
      <c r="V1878" s="164"/>
      <c r="W1878" s="12" t="str">
        <f>IF(COUNTIF(N1878,"spare"),"","Mqtt1")</f>
        <v>Mqtt1</v>
      </c>
      <c r="X1878" s="196" t="s">
        <v>13073</v>
      </c>
      <c r="Y1878" s="6" t="str">
        <f t="shared" si="568"/>
        <v>marpower/350000-ventilation/mtssupplyfan</v>
      </c>
      <c r="Z1878" s="103" t="str">
        <f t="shared" si="567"/>
        <v>$.DCVoltHigh</v>
      </c>
      <c r="AB1878" s="6"/>
      <c r="AJ1878" s="80"/>
      <c r="AM1878" s="114">
        <f t="shared" si="555"/>
        <v>1878</v>
      </c>
      <c r="AN1878" s="80"/>
      <c r="AO1878" s="80"/>
      <c r="AP1878" s="80"/>
      <c r="AQ1878" s="80"/>
      <c r="AR1878" s="127" t="s">
        <v>110</v>
      </c>
      <c r="AS1878" s="80"/>
      <c r="AT1878" s="128" t="s">
        <v>17</v>
      </c>
      <c r="AU1878" s="7"/>
      <c r="AV1878" s="129" t="s">
        <v>112</v>
      </c>
      <c r="AW1878" s="126" t="str">
        <f t="shared" si="556"/>
        <v>Please consult operation manual for more information</v>
      </c>
      <c r="AX1878" s="137"/>
      <c r="AY1878" s="147"/>
      <c r="AZ1878" s="167"/>
      <c r="BA1878" s="167"/>
      <c r="BB1878" s="147" t="str">
        <f t="shared" si="557"/>
        <v>1</v>
      </c>
      <c r="BC1878" s="168"/>
      <c r="BD1878" s="165"/>
      <c r="BE1878" s="165"/>
      <c r="BF1878" s="165"/>
      <c r="BG1878" s="165"/>
      <c r="BH1878" s="165"/>
      <c r="BI1878" s="165"/>
      <c r="BJ1878" s="165"/>
      <c r="BK1878" s="165"/>
      <c r="BL1878" s="165"/>
      <c r="BM1878" s="165"/>
      <c r="BN1878" s="165"/>
      <c r="BO1878" s="165"/>
      <c r="BP1878" s="165"/>
      <c r="BQ1878" s="165"/>
      <c r="BS1878" s="6"/>
      <c r="BT1878" s="11"/>
      <c r="BU1878" s="6"/>
      <c r="BV1878" s="6"/>
    </row>
    <row r="1879" spans="1:74" ht="15.75" x14ac:dyDescent="0.25">
      <c r="A1879" s="52" t="s">
        <v>13067</v>
      </c>
      <c r="B1879" s="56"/>
      <c r="C1879" s="7" t="s">
        <v>111</v>
      </c>
      <c r="D1879" s="7" t="s">
        <v>13070</v>
      </c>
      <c r="E1879" s="7"/>
      <c r="F1879" s="64"/>
      <c r="G1879" s="6"/>
      <c r="H1879" s="6"/>
      <c r="I1879" s="10" t="s">
        <v>110</v>
      </c>
      <c r="J1879" s="11" t="s">
        <v>13140</v>
      </c>
      <c r="K1879" s="161"/>
      <c r="L1879" s="176"/>
      <c r="M1879" s="176">
        <v>1000</v>
      </c>
      <c r="O1879" s="162"/>
      <c r="P1879" s="80" t="s">
        <v>13141</v>
      </c>
      <c r="Q1879" s="80" t="s">
        <v>13142</v>
      </c>
      <c r="R1879" s="80"/>
      <c r="S1879" s="163"/>
      <c r="T1879" s="213"/>
      <c r="U1879" s="162"/>
      <c r="V1879" s="164"/>
      <c r="W1879" s="12" t="str">
        <f>IF(COUNTIF(N1879,"spare"),"","Mqtt1")</f>
        <v>Mqtt1</v>
      </c>
      <c r="X1879" s="196" t="s">
        <v>13073</v>
      </c>
      <c r="Y1879" s="6" t="str">
        <f t="shared" si="568"/>
        <v>marpower/350000-ventilation/mtssupplyfan</v>
      </c>
      <c r="Z1879" s="103" t="str">
        <f t="shared" si="567"/>
        <v>$.DCVoltLow</v>
      </c>
      <c r="AB1879" s="6"/>
      <c r="AJ1879" s="80"/>
      <c r="AM1879" s="114">
        <f t="shared" si="555"/>
        <v>1879</v>
      </c>
      <c r="AR1879" s="127" t="s">
        <v>110</v>
      </c>
      <c r="AT1879" s="128" t="s">
        <v>17</v>
      </c>
      <c r="AU1879" s="7"/>
      <c r="AV1879" s="129" t="s">
        <v>112</v>
      </c>
      <c r="AW1879" s="126" t="str">
        <f t="shared" si="556"/>
        <v>Please consult operation manual for more information</v>
      </c>
      <c r="AX1879" s="137"/>
      <c r="AY1879" s="147"/>
      <c r="AZ1879" s="167"/>
      <c r="BA1879" s="167"/>
      <c r="BB1879" s="147" t="str">
        <f t="shared" si="557"/>
        <v>1</v>
      </c>
      <c r="BC1879" s="168"/>
      <c r="BD1879" s="165"/>
      <c r="BE1879" s="165"/>
      <c r="BF1879" s="165"/>
      <c r="BG1879" s="165"/>
      <c r="BH1879" s="165"/>
      <c r="BI1879" s="165"/>
      <c r="BJ1879" s="165"/>
      <c r="BK1879" s="165"/>
      <c r="BL1879" s="165"/>
      <c r="BM1879" s="165"/>
      <c r="BN1879" s="165"/>
      <c r="BO1879" s="165"/>
      <c r="BP1879" s="165"/>
      <c r="BQ1879" s="165"/>
      <c r="BS1879" s="6"/>
      <c r="BT1879" s="11"/>
      <c r="BU1879" s="6"/>
      <c r="BV1879" s="6"/>
    </row>
    <row r="1880" spans="1:74" ht="15.75" x14ac:dyDescent="0.25">
      <c r="A1880" s="52" t="s">
        <v>13067</v>
      </c>
      <c r="B1880" s="56"/>
      <c r="C1880" s="7" t="s">
        <v>111</v>
      </c>
      <c r="D1880" s="7" t="s">
        <v>13070</v>
      </c>
      <c r="E1880" s="7"/>
      <c r="F1880" s="64"/>
      <c r="G1880" s="6"/>
      <c r="H1880" s="6"/>
      <c r="I1880" s="10" t="s">
        <v>110</v>
      </c>
      <c r="J1880" s="11" t="s">
        <v>13143</v>
      </c>
      <c r="K1880" s="161"/>
      <c r="L1880" s="176"/>
      <c r="M1880" s="176">
        <v>1000</v>
      </c>
      <c r="O1880" s="162"/>
      <c r="P1880" s="80" t="s">
        <v>13144</v>
      </c>
      <c r="Q1880" s="80" t="s">
        <v>13145</v>
      </c>
      <c r="R1880" s="80"/>
      <c r="S1880" s="163"/>
      <c r="T1880" s="213"/>
      <c r="U1880" s="162"/>
      <c r="V1880" s="164"/>
      <c r="W1880" s="12" t="str">
        <f>IF(COUNTIF(N1880,"spare"),"","Mqtt1")</f>
        <v>Mqtt1</v>
      </c>
      <c r="X1880" s="196" t="s">
        <v>13073</v>
      </c>
      <c r="Y1880" s="6" t="str">
        <f t="shared" si="568"/>
        <v>marpower/350000-ventilation/mtssupplyfan</v>
      </c>
      <c r="Z1880" s="103" t="str">
        <f t="shared" si="567"/>
        <v>$.InputVoltHigh</v>
      </c>
      <c r="AB1880" s="6"/>
      <c r="AJ1880" s="80"/>
      <c r="AM1880" s="114">
        <f t="shared" si="555"/>
        <v>1880</v>
      </c>
      <c r="AN1880" s="80"/>
      <c r="AO1880" s="80"/>
      <c r="AP1880" s="80"/>
      <c r="AQ1880" s="80"/>
      <c r="AR1880" s="127" t="s">
        <v>110</v>
      </c>
      <c r="AS1880" s="80"/>
      <c r="AT1880" s="128" t="s">
        <v>17</v>
      </c>
      <c r="AU1880" s="7"/>
      <c r="AV1880" s="129" t="s">
        <v>112</v>
      </c>
      <c r="AW1880" s="126" t="str">
        <f t="shared" si="556"/>
        <v>Please consult operation manual for more information</v>
      </c>
      <c r="AX1880" s="137"/>
      <c r="AY1880" s="147"/>
      <c r="AZ1880" s="167"/>
      <c r="BA1880" s="167"/>
      <c r="BB1880" s="147" t="str">
        <f t="shared" si="557"/>
        <v>1</v>
      </c>
      <c r="BC1880" s="168"/>
      <c r="BD1880" s="165"/>
      <c r="BE1880" s="165"/>
      <c r="BF1880" s="165"/>
      <c r="BG1880" s="165"/>
      <c r="BH1880" s="165"/>
      <c r="BI1880" s="165"/>
      <c r="BJ1880" s="165"/>
      <c r="BK1880" s="165"/>
      <c r="BL1880" s="165"/>
      <c r="BM1880" s="165"/>
      <c r="BN1880" s="165"/>
      <c r="BO1880" s="165"/>
      <c r="BP1880" s="165"/>
      <c r="BQ1880" s="165"/>
      <c r="BS1880" s="6"/>
      <c r="BT1880" s="11"/>
      <c r="BU1880" s="6"/>
      <c r="BV1880" s="6"/>
    </row>
    <row r="1881" spans="1:74" ht="15.75" x14ac:dyDescent="0.25">
      <c r="A1881" s="52" t="s">
        <v>13067</v>
      </c>
      <c r="B1881" s="56"/>
      <c r="C1881" s="7" t="s">
        <v>111</v>
      </c>
      <c r="D1881" s="7" t="s">
        <v>13070</v>
      </c>
      <c r="E1881" s="7"/>
      <c r="F1881" s="64"/>
      <c r="G1881" s="6"/>
      <c r="H1881" s="6"/>
      <c r="I1881" s="10" t="s">
        <v>110</v>
      </c>
      <c r="J1881" s="11" t="s">
        <v>13146</v>
      </c>
      <c r="K1881" s="161"/>
      <c r="L1881" s="176"/>
      <c r="M1881" s="176">
        <v>1000</v>
      </c>
      <c r="O1881" s="162"/>
      <c r="P1881" s="80" t="s">
        <v>13147</v>
      </c>
      <c r="Q1881" s="80" t="s">
        <v>13148</v>
      </c>
      <c r="R1881" s="80"/>
      <c r="S1881" s="163"/>
      <c r="T1881" s="213"/>
      <c r="U1881" s="162"/>
      <c r="V1881" s="164"/>
      <c r="W1881" s="12" t="str">
        <f t="shared" ref="W1881" si="569">IF(COUNTIF(N1881,"spare"),"","Mqtt1")</f>
        <v>Mqtt1</v>
      </c>
      <c r="X1881" s="196" t="s">
        <v>13073</v>
      </c>
      <c r="Y1881" s="6" t="str">
        <f t="shared" si="568"/>
        <v>marpower/350000-ventilation/mtssupplyfan</v>
      </c>
      <c r="Z1881" s="103" t="str">
        <f t="shared" si="567"/>
        <v>$.InputVoltLow</v>
      </c>
      <c r="AB1881" s="6"/>
      <c r="AJ1881" s="80"/>
      <c r="AM1881" s="114">
        <f t="shared" si="555"/>
        <v>1881</v>
      </c>
      <c r="AN1881" s="80"/>
      <c r="AO1881" s="80"/>
      <c r="AP1881" s="80"/>
      <c r="AQ1881" s="80"/>
      <c r="AR1881" s="127" t="s">
        <v>110</v>
      </c>
      <c r="AS1881" s="80"/>
      <c r="AT1881" s="128" t="s">
        <v>17</v>
      </c>
      <c r="AU1881" s="7"/>
      <c r="AV1881" s="129" t="s">
        <v>112</v>
      </c>
      <c r="AW1881" s="126" t="str">
        <f t="shared" si="556"/>
        <v>Please consult operation manual for more information</v>
      </c>
      <c r="AX1881" s="137"/>
      <c r="AY1881" s="147"/>
      <c r="AZ1881" s="167"/>
      <c r="BA1881" s="167"/>
      <c r="BB1881" s="147" t="str">
        <f t="shared" si="557"/>
        <v>1</v>
      </c>
      <c r="BC1881" s="168"/>
      <c r="BD1881" s="165"/>
      <c r="BE1881" s="165"/>
      <c r="BF1881" s="165"/>
      <c r="BG1881" s="165"/>
      <c r="BH1881" s="165"/>
      <c r="BI1881" s="165"/>
      <c r="BJ1881" s="165"/>
      <c r="BK1881" s="165"/>
      <c r="BL1881" s="165"/>
      <c r="BM1881" s="165"/>
      <c r="BN1881" s="165"/>
      <c r="BO1881" s="165"/>
      <c r="BP1881" s="165"/>
      <c r="BQ1881" s="165"/>
      <c r="BS1881" s="6"/>
      <c r="BT1881" s="11"/>
      <c r="BU1881" s="6"/>
      <c r="BV1881" s="6"/>
    </row>
    <row r="1882" spans="1:74" ht="15.75" x14ac:dyDescent="0.25">
      <c r="A1882" s="52" t="s">
        <v>13067</v>
      </c>
      <c r="B1882" s="56"/>
      <c r="C1882" s="7" t="s">
        <v>111</v>
      </c>
      <c r="D1882" s="7" t="s">
        <v>13070</v>
      </c>
      <c r="E1882" s="7"/>
      <c r="F1882" s="64"/>
      <c r="G1882" s="6"/>
      <c r="H1882" s="6"/>
      <c r="I1882" s="10" t="s">
        <v>110</v>
      </c>
      <c r="J1882" s="11" t="s">
        <v>13149</v>
      </c>
      <c r="K1882" s="161"/>
      <c r="L1882" s="176"/>
      <c r="M1882" s="176">
        <v>1000</v>
      </c>
      <c r="O1882" s="162"/>
      <c r="P1882" s="80" t="s">
        <v>13150</v>
      </c>
      <c r="Q1882" s="80" t="s">
        <v>13151</v>
      </c>
      <c r="R1882" s="80"/>
      <c r="S1882" s="163"/>
      <c r="T1882" s="213"/>
      <c r="U1882" s="162"/>
      <c r="V1882" s="164"/>
      <c r="W1882" s="12" t="str">
        <f>IF(COUNTIF(N1882,"spare"),"","Mqtt1")</f>
        <v>Mqtt1</v>
      </c>
      <c r="X1882" s="196" t="s">
        <v>13073</v>
      </c>
      <c r="Y1882" s="6" t="str">
        <f t="shared" si="568"/>
        <v>marpower/350000-ventilation/mtssupplyfan</v>
      </c>
      <c r="Z1882" s="103" t="str">
        <f t="shared" si="567"/>
        <v>$.MaisFail</v>
      </c>
      <c r="AB1882" s="6"/>
      <c r="AJ1882" s="80"/>
      <c r="AM1882" s="114">
        <f t="shared" si="555"/>
        <v>1882</v>
      </c>
      <c r="AN1882" s="80"/>
      <c r="AO1882" s="80"/>
      <c r="AP1882" s="80"/>
      <c r="AQ1882" s="80"/>
      <c r="AR1882" s="127" t="s">
        <v>110</v>
      </c>
      <c r="AS1882" s="80"/>
      <c r="AT1882" s="128" t="s">
        <v>17</v>
      </c>
      <c r="AU1882" s="7"/>
      <c r="AV1882" s="129" t="s">
        <v>112</v>
      </c>
      <c r="AW1882" s="126" t="str">
        <f t="shared" si="556"/>
        <v>Please consult operation manual for more information</v>
      </c>
      <c r="AX1882" s="137"/>
      <c r="AY1882" s="147"/>
      <c r="AZ1882" s="167"/>
      <c r="BA1882" s="167"/>
      <c r="BB1882" s="147" t="str">
        <f t="shared" si="557"/>
        <v>1</v>
      </c>
      <c r="BC1882" s="168"/>
      <c r="BD1882" s="165"/>
      <c r="BE1882" s="165"/>
      <c r="BF1882" s="165"/>
      <c r="BG1882" s="165"/>
      <c r="BH1882" s="165"/>
      <c r="BI1882" s="165"/>
      <c r="BJ1882" s="165"/>
      <c r="BK1882" s="165"/>
      <c r="BL1882" s="165"/>
      <c r="BM1882" s="165"/>
      <c r="BN1882" s="165"/>
      <c r="BO1882" s="165"/>
      <c r="BP1882" s="165"/>
      <c r="BQ1882" s="165"/>
      <c r="BS1882" s="6"/>
      <c r="BT1882" s="11"/>
      <c r="BU1882" s="6"/>
      <c r="BV1882" s="6"/>
    </row>
    <row r="1883" spans="1:74" ht="15.75" x14ac:dyDescent="0.25">
      <c r="A1883" s="52" t="s">
        <v>13067</v>
      </c>
      <c r="B1883" s="56"/>
      <c r="C1883" s="7" t="s">
        <v>111</v>
      </c>
      <c r="D1883" s="7" t="s">
        <v>13070</v>
      </c>
      <c r="E1883" s="7"/>
      <c r="F1883" s="64"/>
      <c r="G1883" s="6"/>
      <c r="H1883" s="6"/>
      <c r="I1883" s="10" t="s">
        <v>110</v>
      </c>
      <c r="J1883" s="11" t="s">
        <v>13152</v>
      </c>
      <c r="K1883" s="161"/>
      <c r="L1883" s="176"/>
      <c r="M1883" s="176">
        <v>1000</v>
      </c>
      <c r="O1883" s="162"/>
      <c r="P1883" s="80" t="s">
        <v>13153</v>
      </c>
      <c r="Q1883" s="80" t="s">
        <v>13154</v>
      </c>
      <c r="R1883" s="80"/>
      <c r="S1883" s="163"/>
      <c r="T1883" s="213"/>
      <c r="U1883" s="162"/>
      <c r="V1883" s="164"/>
      <c r="W1883" s="12" t="str">
        <f>IF(COUNTIF(N1883,"spare"),"","Mqtt1")</f>
        <v>Mqtt1</v>
      </c>
      <c r="X1883" s="196" t="s">
        <v>13073</v>
      </c>
      <c r="Y1883" s="6" t="str">
        <f t="shared" si="568"/>
        <v>marpower/350000-ventilation/mtssupplyfan</v>
      </c>
      <c r="Z1883" s="103" t="str">
        <f t="shared" si="567"/>
        <v>$.Reserved1</v>
      </c>
      <c r="AB1883" s="6"/>
      <c r="AJ1883" s="80"/>
      <c r="AM1883" s="114" t="str">
        <f t="shared" si="555"/>
        <v/>
      </c>
      <c r="AN1883" s="80"/>
      <c r="AO1883" s="80"/>
      <c r="AP1883" s="80"/>
      <c r="AQ1883" s="80"/>
      <c r="AR1883" s="127"/>
      <c r="AS1883" s="80"/>
      <c r="AT1883" s="128"/>
      <c r="AU1883" s="7"/>
      <c r="AV1883" s="129"/>
      <c r="AW1883" s="126" t="str">
        <f t="shared" si="556"/>
        <v/>
      </c>
      <c r="AX1883" s="137"/>
      <c r="AY1883" s="147"/>
      <c r="AZ1883" s="167"/>
      <c r="BA1883" s="167"/>
      <c r="BB1883" s="147" t="str">
        <f t="shared" si="557"/>
        <v/>
      </c>
      <c r="BC1883" s="168"/>
      <c r="BD1883" s="165"/>
      <c r="BE1883" s="165"/>
      <c r="BF1883" s="165"/>
      <c r="BG1883" s="165"/>
      <c r="BH1883" s="165"/>
      <c r="BI1883" s="165"/>
      <c r="BJ1883" s="165"/>
      <c r="BK1883" s="165"/>
      <c r="BL1883" s="165"/>
      <c r="BM1883" s="165"/>
      <c r="BN1883" s="165"/>
      <c r="BO1883" s="165"/>
      <c r="BP1883" s="165"/>
      <c r="BQ1883" s="165"/>
      <c r="BS1883" s="6"/>
      <c r="BT1883" s="11"/>
      <c r="BU1883" s="6"/>
      <c r="BV1883" s="6"/>
    </row>
    <row r="1884" spans="1:74" ht="15.75" x14ac:dyDescent="0.25">
      <c r="A1884" s="52" t="s">
        <v>13067</v>
      </c>
      <c r="B1884" s="56"/>
      <c r="C1884" s="7" t="s">
        <v>111</v>
      </c>
      <c r="D1884" s="7" t="s">
        <v>13070</v>
      </c>
      <c r="E1884" s="7"/>
      <c r="F1884" s="64"/>
      <c r="G1884" s="6"/>
      <c r="H1884" s="6"/>
      <c r="I1884" s="10" t="s">
        <v>110</v>
      </c>
      <c r="J1884" s="11" t="s">
        <v>13155</v>
      </c>
      <c r="K1884" s="161"/>
      <c r="L1884" s="176"/>
      <c r="M1884" s="176">
        <v>1000</v>
      </c>
      <c r="O1884" s="162"/>
      <c r="P1884" s="80" t="s">
        <v>13156</v>
      </c>
      <c r="Q1884" s="80" t="s">
        <v>13157</v>
      </c>
      <c r="R1884" s="80"/>
      <c r="S1884" s="163"/>
      <c r="T1884" s="213"/>
      <c r="U1884" s="162"/>
      <c r="V1884" s="164"/>
      <c r="W1884" s="12" t="str">
        <f>IF(COUNTIF(N1884,"spare"),"","Mqtt1")</f>
        <v>Mqtt1</v>
      </c>
      <c r="X1884" s="196" t="s">
        <v>13073</v>
      </c>
      <c r="Y1884" s="6" t="str">
        <f t="shared" si="568"/>
        <v>marpower/350000-ventilation/mtssupplyfan</v>
      </c>
      <c r="Z1884" s="103" t="str">
        <f t="shared" si="567"/>
        <v>$.PosRotor</v>
      </c>
      <c r="AB1884" s="6"/>
      <c r="AJ1884" s="80"/>
      <c r="AM1884" s="114">
        <f t="shared" si="555"/>
        <v>1884</v>
      </c>
      <c r="AN1884" s="80"/>
      <c r="AO1884" s="80"/>
      <c r="AP1884" s="80"/>
      <c r="AQ1884" s="80"/>
      <c r="AR1884" s="127" t="s">
        <v>110</v>
      </c>
      <c r="AS1884" s="80"/>
      <c r="AT1884" s="128" t="s">
        <v>17</v>
      </c>
      <c r="AU1884" s="7"/>
      <c r="AV1884" s="129" t="s">
        <v>112</v>
      </c>
      <c r="AW1884" s="126" t="str">
        <f t="shared" si="556"/>
        <v>Please consult operation manual for more information</v>
      </c>
      <c r="AX1884" s="137"/>
      <c r="AY1884" s="147"/>
      <c r="AZ1884" s="167"/>
      <c r="BA1884" s="167"/>
      <c r="BB1884" s="147" t="str">
        <f t="shared" si="557"/>
        <v>1</v>
      </c>
      <c r="BC1884" s="168"/>
      <c r="BD1884" s="165"/>
      <c r="BE1884" s="165"/>
      <c r="BF1884" s="165"/>
      <c r="BG1884" s="165"/>
      <c r="BH1884" s="165"/>
      <c r="BI1884" s="165"/>
      <c r="BJ1884" s="165"/>
      <c r="BK1884" s="165"/>
      <c r="BL1884" s="165"/>
      <c r="BM1884" s="165"/>
      <c r="BN1884" s="165"/>
      <c r="BO1884" s="165"/>
      <c r="BP1884" s="165"/>
      <c r="BQ1884" s="165"/>
      <c r="BS1884" s="6"/>
      <c r="BT1884" s="11"/>
      <c r="BU1884" s="6"/>
      <c r="BV1884" s="6"/>
    </row>
    <row r="1885" spans="1:74" ht="15.75" x14ac:dyDescent="0.25">
      <c r="A1885" s="52" t="s">
        <v>13067</v>
      </c>
      <c r="B1885" s="56"/>
      <c r="C1885" s="7" t="s">
        <v>111</v>
      </c>
      <c r="D1885" s="7" t="s">
        <v>13070</v>
      </c>
      <c r="E1885" s="7"/>
      <c r="F1885" s="64"/>
      <c r="G1885" s="6"/>
      <c r="H1885" s="6"/>
      <c r="I1885" s="10" t="s">
        <v>110</v>
      </c>
      <c r="J1885" s="11" t="s">
        <v>13158</v>
      </c>
      <c r="K1885" s="161"/>
      <c r="L1885" s="176"/>
      <c r="M1885" s="176">
        <v>1000</v>
      </c>
      <c r="O1885" s="162"/>
      <c r="P1885" s="80" t="s">
        <v>13159</v>
      </c>
      <c r="Q1885" s="80" t="s">
        <v>13160</v>
      </c>
      <c r="R1885" s="80"/>
      <c r="S1885" s="163"/>
      <c r="T1885" s="213"/>
      <c r="U1885" s="162"/>
      <c r="V1885" s="164"/>
      <c r="W1885" s="12" t="str">
        <f>IF(COUNTIF(N1885,"spare"),"","Mqtt1")</f>
        <v>Mqtt1</v>
      </c>
      <c r="X1885" s="196" t="s">
        <v>13073</v>
      </c>
      <c r="Y1885" s="6" t="str">
        <f t="shared" si="568"/>
        <v>marpower/350000-ventilation/mtssupplyfan</v>
      </c>
      <c r="Z1885" s="103" t="str">
        <f t="shared" si="567"/>
        <v>$.MotorBlocked</v>
      </c>
      <c r="AB1885" s="6"/>
      <c r="AJ1885" s="80"/>
      <c r="AM1885" s="114">
        <f t="shared" si="555"/>
        <v>1885</v>
      </c>
      <c r="AN1885" s="80"/>
      <c r="AO1885" s="80"/>
      <c r="AP1885" s="80"/>
      <c r="AQ1885" s="80"/>
      <c r="AR1885" s="127" t="s">
        <v>110</v>
      </c>
      <c r="AS1885" s="80"/>
      <c r="AT1885" s="128" t="s">
        <v>17</v>
      </c>
      <c r="AU1885" s="7"/>
      <c r="AV1885" s="129" t="s">
        <v>112</v>
      </c>
      <c r="AW1885" s="126" t="str">
        <f t="shared" si="556"/>
        <v>Please consult operation manual for more information</v>
      </c>
      <c r="AX1885" s="137"/>
      <c r="AY1885" s="147"/>
      <c r="AZ1885" s="167"/>
      <c r="BA1885" s="167"/>
      <c r="BB1885" s="147" t="str">
        <f t="shared" si="557"/>
        <v>1</v>
      </c>
      <c r="BC1885" s="168"/>
      <c r="BD1885" s="165"/>
      <c r="BE1885" s="165"/>
      <c r="BF1885" s="165"/>
      <c r="BG1885" s="165"/>
      <c r="BH1885" s="165"/>
      <c r="BI1885" s="165"/>
      <c r="BJ1885" s="165"/>
      <c r="BK1885" s="165"/>
      <c r="BL1885" s="165"/>
      <c r="BM1885" s="165"/>
      <c r="BN1885" s="165"/>
      <c r="BO1885" s="165"/>
      <c r="BP1885" s="165"/>
      <c r="BQ1885" s="165"/>
      <c r="BS1885" s="6"/>
      <c r="BT1885" s="11"/>
      <c r="BU1885" s="6"/>
      <c r="BV1885" s="6"/>
    </row>
    <row r="1886" spans="1:74" ht="15.75" x14ac:dyDescent="0.25">
      <c r="A1886" s="52" t="s">
        <v>13067</v>
      </c>
      <c r="B1886" s="56"/>
      <c r="C1886" s="7" t="s">
        <v>111</v>
      </c>
      <c r="D1886" s="7" t="s">
        <v>13070</v>
      </c>
      <c r="E1886" s="7"/>
      <c r="F1886" s="64"/>
      <c r="G1886" s="6"/>
      <c r="H1886" s="6"/>
      <c r="I1886" s="10" t="s">
        <v>110</v>
      </c>
      <c r="J1886" s="11" t="s">
        <v>13161</v>
      </c>
      <c r="K1886" s="161"/>
      <c r="L1886" s="176"/>
      <c r="M1886" s="176">
        <v>1000</v>
      </c>
      <c r="O1886" s="162"/>
      <c r="P1886" s="80" t="s">
        <v>13162</v>
      </c>
      <c r="Q1886" s="80" t="s">
        <v>13163</v>
      </c>
      <c r="R1886" s="80"/>
      <c r="S1886" s="163"/>
      <c r="T1886" s="213"/>
      <c r="U1886" s="162"/>
      <c r="V1886" s="164"/>
      <c r="W1886" s="12" t="str">
        <f t="shared" ref="W1886" si="570">IF(COUNTIF(N1886,"spare"),"","Mqtt1")</f>
        <v>Mqtt1</v>
      </c>
      <c r="X1886" s="196" t="s">
        <v>13073</v>
      </c>
      <c r="Y1886" s="6" t="str">
        <f t="shared" si="568"/>
        <v>marpower/350000-ventilation/mtssupplyfan</v>
      </c>
      <c r="Z1886" s="103" t="str">
        <f t="shared" si="567"/>
        <v>$.PeakCurr</v>
      </c>
      <c r="AB1886" s="6"/>
      <c r="AJ1886" s="80"/>
      <c r="AM1886" s="114">
        <f t="shared" si="555"/>
        <v>1886</v>
      </c>
      <c r="AN1886" s="80"/>
      <c r="AO1886" s="80"/>
      <c r="AP1886" s="80"/>
      <c r="AQ1886" s="80"/>
      <c r="AR1886" s="127" t="s">
        <v>110</v>
      </c>
      <c r="AS1886" s="80"/>
      <c r="AT1886" s="128" t="s">
        <v>17</v>
      </c>
      <c r="AU1886" s="7"/>
      <c r="AV1886" s="129" t="s">
        <v>112</v>
      </c>
      <c r="AW1886" s="126" t="str">
        <f t="shared" si="556"/>
        <v>Please consult operation manual for more information</v>
      </c>
      <c r="AX1886" s="137"/>
      <c r="AY1886" s="147"/>
      <c r="AZ1886" s="167"/>
      <c r="BA1886" s="167"/>
      <c r="BB1886" s="147" t="str">
        <f t="shared" si="557"/>
        <v>1</v>
      </c>
      <c r="BC1886" s="168"/>
      <c r="BD1886" s="165"/>
      <c r="BE1886" s="165"/>
      <c r="BF1886" s="165"/>
      <c r="BG1886" s="165"/>
      <c r="BH1886" s="165"/>
      <c r="BI1886" s="165"/>
      <c r="BJ1886" s="165"/>
      <c r="BK1886" s="165"/>
      <c r="BL1886" s="165"/>
      <c r="BM1886" s="165"/>
      <c r="BN1886" s="165"/>
      <c r="BO1886" s="165"/>
      <c r="BP1886" s="165"/>
      <c r="BQ1886" s="165"/>
      <c r="BS1886" s="6"/>
      <c r="BT1886" s="11"/>
      <c r="BU1886" s="6"/>
      <c r="BV1886" s="6"/>
    </row>
    <row r="1887" spans="1:74" ht="15.75" x14ac:dyDescent="0.25">
      <c r="A1887" s="52" t="s">
        <v>13067</v>
      </c>
      <c r="B1887" s="56"/>
      <c r="C1887" s="7" t="s">
        <v>111</v>
      </c>
      <c r="D1887" s="7" t="s">
        <v>13070</v>
      </c>
      <c r="E1887" s="7"/>
      <c r="F1887" s="64"/>
      <c r="G1887" s="6"/>
      <c r="H1887" s="6"/>
      <c r="I1887" s="10" t="s">
        <v>110</v>
      </c>
      <c r="J1887" s="11" t="s">
        <v>13164</v>
      </c>
      <c r="K1887" s="161"/>
      <c r="L1887" s="176"/>
      <c r="M1887" s="176">
        <v>1000</v>
      </c>
      <c r="O1887" s="162"/>
      <c r="P1887" s="80" t="s">
        <v>13153</v>
      </c>
      <c r="Q1887" s="80" t="s">
        <v>13165</v>
      </c>
      <c r="R1887" s="80"/>
      <c r="S1887" s="163"/>
      <c r="T1887" s="213"/>
      <c r="U1887" s="162"/>
      <c r="V1887" s="164"/>
      <c r="W1887" s="12" t="str">
        <f>IF(COUNTIF(N1887,"spare"),"","Mqtt1")</f>
        <v>Mqtt1</v>
      </c>
      <c r="X1887" s="196" t="s">
        <v>13073</v>
      </c>
      <c r="Y1887" s="6" t="str">
        <f t="shared" si="568"/>
        <v>marpower/350000-ventilation/mtssupplyfan</v>
      </c>
      <c r="Z1887" s="103" t="str">
        <f t="shared" si="567"/>
        <v>$.Reserved2</v>
      </c>
      <c r="AB1887" s="6"/>
      <c r="AJ1887" s="80"/>
      <c r="AM1887" s="114" t="str">
        <f t="shared" si="555"/>
        <v/>
      </c>
      <c r="AN1887" s="80"/>
      <c r="AO1887" s="80"/>
      <c r="AP1887" s="80"/>
      <c r="AQ1887" s="80"/>
      <c r="AR1887" s="127"/>
      <c r="AT1887" s="128"/>
      <c r="AU1887" s="7"/>
      <c r="AV1887" s="129"/>
      <c r="AW1887" s="126" t="str">
        <f t="shared" si="556"/>
        <v/>
      </c>
      <c r="AX1887" s="137"/>
      <c r="AY1887" s="147"/>
      <c r="AZ1887" s="167"/>
      <c r="BA1887" s="167"/>
      <c r="BB1887" s="147" t="str">
        <f t="shared" si="557"/>
        <v/>
      </c>
      <c r="BC1887" s="168"/>
      <c r="BD1887" s="165"/>
      <c r="BE1887" s="165"/>
      <c r="BF1887" s="165"/>
      <c r="BG1887" s="165"/>
      <c r="BH1887" s="165"/>
      <c r="BI1887" s="165"/>
      <c r="BJ1887" s="165"/>
      <c r="BK1887" s="165"/>
      <c r="BL1887" s="165"/>
      <c r="BM1887" s="165"/>
      <c r="BN1887" s="165"/>
      <c r="BO1887" s="165"/>
      <c r="BP1887" s="165"/>
      <c r="BQ1887" s="165"/>
      <c r="BS1887" s="6"/>
      <c r="BT1887" s="11"/>
      <c r="BU1887" s="6"/>
      <c r="BV1887" s="6"/>
    </row>
    <row r="1888" spans="1:74" ht="15.75" x14ac:dyDescent="0.25">
      <c r="A1888" s="52" t="s">
        <v>13067</v>
      </c>
      <c r="B1888" s="56"/>
      <c r="C1888" s="7" t="s">
        <v>111</v>
      </c>
      <c r="D1888" s="7" t="s">
        <v>13070</v>
      </c>
      <c r="E1888" s="7"/>
      <c r="F1888" s="64"/>
      <c r="G1888" s="6"/>
      <c r="H1888" s="6"/>
      <c r="I1888" s="10" t="s">
        <v>110</v>
      </c>
      <c r="J1888" s="11" t="s">
        <v>13166</v>
      </c>
      <c r="K1888" s="161"/>
      <c r="L1888" s="176"/>
      <c r="M1888" s="176">
        <v>1000</v>
      </c>
      <c r="O1888" s="162"/>
      <c r="P1888" s="80" t="s">
        <v>13167</v>
      </c>
      <c r="Q1888" s="80" t="s">
        <v>13168</v>
      </c>
      <c r="R1888" s="80"/>
      <c r="S1888" s="163"/>
      <c r="T1888" s="213"/>
      <c r="U1888" s="162"/>
      <c r="V1888" s="164"/>
      <c r="W1888" s="12" t="str">
        <f>IF(COUNTIF(N1888,"spare"),"","Mqtt1")</f>
        <v>Mqtt1</v>
      </c>
      <c r="X1888" s="196" t="s">
        <v>13073</v>
      </c>
      <c r="Y1888" s="6" t="str">
        <f t="shared" si="568"/>
        <v>marpower/350000-ventilation/mtssupplyfan</v>
      </c>
      <c r="Z1888" s="103" t="str">
        <f t="shared" si="567"/>
        <v>$.SafetyShutdown</v>
      </c>
      <c r="AB1888" s="6"/>
      <c r="AJ1888" s="80"/>
      <c r="AM1888" s="114">
        <f t="shared" si="555"/>
        <v>1888</v>
      </c>
      <c r="AN1888" s="80"/>
      <c r="AO1888" s="80"/>
      <c r="AP1888" s="80"/>
      <c r="AQ1888" s="80"/>
      <c r="AR1888" s="127" t="s">
        <v>110</v>
      </c>
      <c r="AS1888" s="80"/>
      <c r="AT1888" s="128" t="s">
        <v>17</v>
      </c>
      <c r="AU1888" s="7"/>
      <c r="AV1888" s="129" t="s">
        <v>112</v>
      </c>
      <c r="AW1888" s="126" t="str">
        <f t="shared" si="556"/>
        <v>Please consult operation manual for more information</v>
      </c>
      <c r="AX1888" s="137"/>
      <c r="AY1888" s="147"/>
      <c r="AZ1888" s="167"/>
      <c r="BA1888" s="167"/>
      <c r="BB1888" s="147" t="str">
        <f t="shared" si="557"/>
        <v>1</v>
      </c>
      <c r="BC1888" s="168"/>
      <c r="BD1888" s="165"/>
      <c r="BE1888" s="165"/>
      <c r="BF1888" s="165"/>
      <c r="BG1888" s="165"/>
      <c r="BH1888" s="165"/>
      <c r="BI1888" s="165"/>
      <c r="BJ1888" s="165"/>
      <c r="BK1888" s="165"/>
      <c r="BL1888" s="165"/>
      <c r="BM1888" s="165"/>
      <c r="BN1888" s="165"/>
      <c r="BO1888" s="165"/>
      <c r="BP1888" s="165"/>
      <c r="BQ1888" s="165"/>
      <c r="BS1888" s="6"/>
      <c r="BT1888" s="11"/>
      <c r="BU1888" s="6"/>
      <c r="BV1888" s="6"/>
    </row>
    <row r="1889" spans="1:74" ht="15.75" x14ac:dyDescent="0.25">
      <c r="A1889" s="52" t="s">
        <v>13067</v>
      </c>
      <c r="B1889" s="56"/>
      <c r="C1889" s="7" t="s">
        <v>111</v>
      </c>
      <c r="D1889" s="7" t="s">
        <v>13070</v>
      </c>
      <c r="E1889" s="7"/>
      <c r="F1889" s="64"/>
      <c r="G1889" s="6"/>
      <c r="H1889" s="6"/>
      <c r="I1889" s="10" t="s">
        <v>110</v>
      </c>
      <c r="J1889" s="11" t="s">
        <v>13169</v>
      </c>
      <c r="K1889" s="161"/>
      <c r="L1889" s="176"/>
      <c r="M1889" s="176">
        <v>1000</v>
      </c>
      <c r="O1889" s="162"/>
      <c r="P1889" s="80" t="s">
        <v>13170</v>
      </c>
      <c r="Q1889" s="80" t="s">
        <v>13171</v>
      </c>
      <c r="R1889" s="80"/>
      <c r="S1889" s="163"/>
      <c r="T1889" s="213"/>
      <c r="U1889" s="162"/>
      <c r="V1889" s="164"/>
      <c r="W1889" s="12" t="str">
        <f>IF(COUNTIF(N1889,"spare"),"","Mqtt1")</f>
        <v>Mqtt1</v>
      </c>
      <c r="X1889" s="196" t="s">
        <v>13073</v>
      </c>
      <c r="Y1889" s="6" t="str">
        <f t="shared" si="568"/>
        <v>marpower/350000-ventilation/mtssupplyfan</v>
      </c>
      <c r="Z1889" s="103" t="str">
        <f t="shared" si="567"/>
        <v>$.TempErr</v>
      </c>
      <c r="AB1889" s="6"/>
      <c r="AJ1889" s="80"/>
      <c r="AM1889" s="114">
        <f t="shared" si="555"/>
        <v>1889</v>
      </c>
      <c r="AR1889" s="127" t="s">
        <v>110</v>
      </c>
      <c r="AT1889" s="128" t="s">
        <v>17</v>
      </c>
      <c r="AU1889" s="7"/>
      <c r="AV1889" s="129" t="s">
        <v>112</v>
      </c>
      <c r="AW1889" s="126" t="str">
        <f t="shared" si="556"/>
        <v>Please consult operation manual for more information</v>
      </c>
      <c r="AX1889" s="137"/>
      <c r="AY1889" s="147"/>
      <c r="AZ1889" s="167"/>
      <c r="BA1889" s="167"/>
      <c r="BB1889" s="147" t="str">
        <f t="shared" si="557"/>
        <v>1</v>
      </c>
      <c r="BC1889" s="168"/>
      <c r="BD1889" s="165"/>
      <c r="BE1889" s="165"/>
      <c r="BF1889" s="165"/>
      <c r="BG1889" s="165"/>
      <c r="BH1889" s="165"/>
      <c r="BI1889" s="165"/>
      <c r="BJ1889" s="165"/>
      <c r="BK1889" s="165"/>
      <c r="BL1889" s="165"/>
      <c r="BM1889" s="165"/>
      <c r="BN1889" s="165"/>
      <c r="BO1889" s="165"/>
      <c r="BP1889" s="165"/>
      <c r="BQ1889" s="165"/>
      <c r="BS1889" s="6"/>
      <c r="BT1889" s="11"/>
      <c r="BU1889" s="6"/>
      <c r="BV1889" s="6"/>
    </row>
    <row r="1890" spans="1:74" ht="15.75" x14ac:dyDescent="0.25">
      <c r="A1890" s="52" t="s">
        <v>13067</v>
      </c>
      <c r="B1890" s="56"/>
      <c r="C1890" s="7" t="s">
        <v>111</v>
      </c>
      <c r="D1890" s="7" t="s">
        <v>13070</v>
      </c>
      <c r="E1890" s="7"/>
      <c r="F1890" s="64"/>
      <c r="G1890" s="6"/>
      <c r="H1890" s="6"/>
      <c r="I1890" s="10" t="s">
        <v>110</v>
      </c>
      <c r="J1890" s="11" t="s">
        <v>13172</v>
      </c>
      <c r="K1890" s="161"/>
      <c r="L1890" s="176"/>
      <c r="M1890" s="176">
        <v>1000</v>
      </c>
      <c r="O1890" s="162"/>
      <c r="P1890" s="80" t="s">
        <v>13173</v>
      </c>
      <c r="Q1890" s="80" t="s">
        <v>13174</v>
      </c>
      <c r="R1890" s="80"/>
      <c r="S1890" s="163"/>
      <c r="T1890" s="213"/>
      <c r="U1890" s="162"/>
      <c r="V1890" s="164"/>
      <c r="W1890" s="12" t="str">
        <f>IF(COUNTIF(N1890,"spare"),"","Mqtt1")</f>
        <v>Mqtt1</v>
      </c>
      <c r="X1890" s="196" t="s">
        <v>13073</v>
      </c>
      <c r="Y1890" s="6" t="str">
        <f t="shared" si="568"/>
        <v>marpower/350000-ventilation/mtssupplyfan</v>
      </c>
      <c r="Z1890" s="103" t="str">
        <f t="shared" si="567"/>
        <v>$.MotorStart</v>
      </c>
      <c r="AB1890" s="6"/>
      <c r="AJ1890" s="80"/>
      <c r="AM1890" s="114">
        <f t="shared" si="555"/>
        <v>1890</v>
      </c>
      <c r="AN1890" s="80"/>
      <c r="AO1890" s="80"/>
      <c r="AP1890" s="80"/>
      <c r="AQ1890" s="80"/>
      <c r="AR1890" s="127" t="s">
        <v>110</v>
      </c>
      <c r="AS1890" s="80"/>
      <c r="AT1890" s="128" t="s">
        <v>17</v>
      </c>
      <c r="AU1890" s="7"/>
      <c r="AV1890" s="129" t="s">
        <v>112</v>
      </c>
      <c r="AW1890" s="126" t="str">
        <f t="shared" si="556"/>
        <v>Please consult operation manual for more information</v>
      </c>
      <c r="AX1890" s="137"/>
      <c r="AY1890" s="147"/>
      <c r="AZ1890" s="167"/>
      <c r="BA1890" s="167"/>
      <c r="BB1890" s="147" t="str">
        <f t="shared" si="557"/>
        <v>1</v>
      </c>
      <c r="BC1890" s="168"/>
      <c r="BD1890" s="165"/>
      <c r="BE1890" s="165"/>
      <c r="BF1890" s="165"/>
      <c r="BG1890" s="165"/>
      <c r="BH1890" s="165"/>
      <c r="BI1890" s="165"/>
      <c r="BJ1890" s="165"/>
      <c r="BK1890" s="165"/>
      <c r="BL1890" s="165"/>
      <c r="BM1890" s="165"/>
      <c r="BN1890" s="165"/>
      <c r="BO1890" s="165"/>
      <c r="BP1890" s="165"/>
      <c r="BQ1890" s="165"/>
      <c r="BS1890" s="6"/>
      <c r="BT1890" s="11"/>
      <c r="BU1890" s="6"/>
      <c r="BV1890" s="6"/>
    </row>
    <row r="1891" spans="1:74" ht="15.75" x14ac:dyDescent="0.25">
      <c r="A1891" s="52" t="s">
        <v>13067</v>
      </c>
      <c r="B1891" s="56"/>
      <c r="C1891" s="7" t="s">
        <v>111</v>
      </c>
      <c r="D1891" s="7" t="s">
        <v>13070</v>
      </c>
      <c r="E1891" s="7"/>
      <c r="F1891" s="64"/>
      <c r="G1891" s="6"/>
      <c r="H1891" s="6"/>
      <c r="I1891" s="10" t="s">
        <v>110</v>
      </c>
      <c r="J1891" s="11" t="s">
        <v>13175</v>
      </c>
      <c r="K1891" s="161"/>
      <c r="L1891" s="176"/>
      <c r="M1891" s="176">
        <v>1000</v>
      </c>
      <c r="O1891" s="162"/>
      <c r="P1891" s="80" t="s">
        <v>13176</v>
      </c>
      <c r="Q1891" s="80" t="s">
        <v>13177</v>
      </c>
      <c r="R1891" s="80"/>
      <c r="S1891" s="163"/>
      <c r="T1891" s="213"/>
      <c r="U1891" s="162"/>
      <c r="V1891" s="164"/>
      <c r="W1891" s="12" t="str">
        <f t="shared" ref="W1891" si="571">IF(COUNTIF(N1891,"spare"),"","Mqtt1")</f>
        <v>Mqtt1</v>
      </c>
      <c r="X1891" s="196" t="s">
        <v>13073</v>
      </c>
      <c r="Y1891" s="6" t="str">
        <f t="shared" si="568"/>
        <v>marpower/350000-ventilation/mtssupplyfan</v>
      </c>
      <c r="Z1891" s="103" t="str">
        <f t="shared" si="567"/>
        <v>$.ComErr</v>
      </c>
      <c r="AB1891" s="6"/>
      <c r="AJ1891" s="80"/>
      <c r="AM1891" s="114">
        <f t="shared" si="555"/>
        <v>1891</v>
      </c>
      <c r="AN1891" s="80"/>
      <c r="AO1891" s="80"/>
      <c r="AP1891" s="80"/>
      <c r="AQ1891" s="80"/>
      <c r="AR1891" s="127" t="s">
        <v>110</v>
      </c>
      <c r="AS1891" s="80"/>
      <c r="AT1891" s="128" t="s">
        <v>17</v>
      </c>
      <c r="AU1891" s="7"/>
      <c r="AV1891" s="129" t="s">
        <v>112</v>
      </c>
      <c r="AW1891" s="126" t="str">
        <f t="shared" si="556"/>
        <v>Please consult operation manual for more information</v>
      </c>
      <c r="AX1891" s="137"/>
      <c r="AY1891" s="147"/>
      <c r="AZ1891" s="167"/>
      <c r="BA1891" s="167"/>
      <c r="BB1891" s="147" t="str">
        <f t="shared" si="557"/>
        <v>1</v>
      </c>
      <c r="BC1891" s="168"/>
      <c r="BD1891" s="165"/>
      <c r="BE1891" s="165"/>
      <c r="BF1891" s="165"/>
      <c r="BG1891" s="165"/>
      <c r="BH1891" s="165"/>
      <c r="BI1891" s="165"/>
      <c r="BJ1891" s="165"/>
      <c r="BK1891" s="165"/>
      <c r="BL1891" s="165"/>
      <c r="BM1891" s="165"/>
      <c r="BN1891" s="165"/>
      <c r="BO1891" s="165"/>
      <c r="BP1891" s="165"/>
      <c r="BQ1891" s="165"/>
      <c r="BS1891" s="6"/>
      <c r="BT1891" s="11"/>
      <c r="BU1891" s="6"/>
      <c r="BV1891" s="6"/>
    </row>
    <row r="1892" spans="1:74" ht="15.75" x14ac:dyDescent="0.25">
      <c r="A1892" s="52" t="s">
        <v>13067</v>
      </c>
      <c r="B1892" s="56"/>
      <c r="C1892" s="7" t="s">
        <v>9455</v>
      </c>
      <c r="D1892" s="7" t="s">
        <v>13070</v>
      </c>
      <c r="E1892" s="7"/>
      <c r="F1892" s="64"/>
      <c r="G1892" s="6"/>
      <c r="H1892" s="6"/>
      <c r="I1892"/>
      <c r="J1892" s="11" t="s">
        <v>13178</v>
      </c>
      <c r="K1892" s="194" t="s">
        <v>511</v>
      </c>
      <c r="L1892" s="176"/>
      <c r="M1892" s="176">
        <v>1000</v>
      </c>
      <c r="N1892" s="80" t="s">
        <v>1387</v>
      </c>
      <c r="O1892" s="162"/>
      <c r="P1892" s="80" t="s">
        <v>13179</v>
      </c>
      <c r="Q1892" s="80"/>
      <c r="R1892" s="80"/>
      <c r="S1892" s="163"/>
      <c r="T1892" s="213"/>
      <c r="U1892" s="162"/>
      <c r="V1892" s="164"/>
      <c r="W1892" s="12"/>
      <c r="X1892" s="196"/>
      <c r="Y1892" s="6"/>
      <c r="Z1892" s="103"/>
      <c r="AA1892" s="12">
        <v>1</v>
      </c>
      <c r="AB1892" s="6" t="s">
        <v>196</v>
      </c>
      <c r="AC1892" s="103">
        <v>14</v>
      </c>
      <c r="AJ1892" s="80"/>
      <c r="AK1892" s="113" t="s">
        <v>11878</v>
      </c>
      <c r="AM1892" s="114" t="str">
        <f t="shared" si="555"/>
        <v/>
      </c>
      <c r="AN1892" s="80"/>
      <c r="AO1892" s="80"/>
      <c r="AP1892" s="80"/>
      <c r="AQ1892" s="80"/>
      <c r="AR1892" s="127"/>
      <c r="AS1892" s="80"/>
      <c r="AT1892" s="128"/>
      <c r="AU1892" s="7"/>
      <c r="AV1892" s="129"/>
      <c r="AW1892" s="126" t="str">
        <f t="shared" si="556"/>
        <v/>
      </c>
      <c r="AX1892" s="137"/>
      <c r="AY1892" s="147"/>
      <c r="AZ1892" s="167"/>
      <c r="BA1892" s="167"/>
      <c r="BB1892" s="147" t="str">
        <f t="shared" si="557"/>
        <v/>
      </c>
      <c r="BC1892" s="168"/>
      <c r="BD1892" s="165"/>
      <c r="BE1892" s="165"/>
      <c r="BF1892" s="165"/>
      <c r="BG1892" s="165"/>
      <c r="BH1892" s="165"/>
      <c r="BI1892" s="165"/>
      <c r="BJ1892" s="165"/>
      <c r="BK1892" s="165"/>
      <c r="BL1892" s="165"/>
      <c r="BM1892" s="165"/>
      <c r="BN1892" s="165"/>
      <c r="BO1892" s="165"/>
      <c r="BP1892" s="165"/>
      <c r="BQ1892" s="165"/>
      <c r="BS1892" s="6"/>
      <c r="BT1892" s="11"/>
      <c r="BU1892" s="6"/>
      <c r="BV1892" s="6"/>
    </row>
    <row r="1893" spans="1:74" ht="15.75" x14ac:dyDescent="0.25">
      <c r="A1893" s="52" t="s">
        <v>13067</v>
      </c>
      <c r="B1893" s="56"/>
      <c r="C1893" s="7" t="s">
        <v>111</v>
      </c>
      <c r="D1893" s="7" t="s">
        <v>13070</v>
      </c>
      <c r="E1893" s="7"/>
      <c r="F1893" s="64"/>
      <c r="G1893" s="6"/>
      <c r="H1893" s="6"/>
      <c r="I1893" s="10" t="s">
        <v>110</v>
      </c>
      <c r="J1893" s="11" t="s">
        <v>13180</v>
      </c>
      <c r="K1893" s="161"/>
      <c r="L1893" s="176"/>
      <c r="M1893" s="176">
        <v>1000</v>
      </c>
      <c r="O1893" s="162"/>
      <c r="P1893" s="80" t="s">
        <v>13181</v>
      </c>
      <c r="Q1893" s="80" t="s">
        <v>13182</v>
      </c>
      <c r="R1893" s="80"/>
      <c r="S1893" s="163"/>
      <c r="T1893" s="213"/>
      <c r="U1893" s="162"/>
      <c r="V1893" s="164"/>
      <c r="W1893" s="12" t="str">
        <f>IF(COUNTIF(N1893,"spare"),"","Mqtt1")</f>
        <v>Mqtt1</v>
      </c>
      <c r="X1893" s="196" t="s">
        <v>13073</v>
      </c>
      <c r="Y1893" s="6" t="str">
        <f t="shared" ref="Y1893:Y1908" si="572">LOWER(SUBSTITUTE(SUBSTITUTE(IF(COUNTIF(N1893,"spare"),"",_xlfn.CONCAT("marpower/",IF(X1893&lt;&gt;"","350000 VENTILATION/"&amp;X1893,"350000 VENTILATION GENERAL")))," ","-"),"_","-"))</f>
        <v>marpower/350000-ventilation/mtssupplyfan</v>
      </c>
      <c r="Z1893" s="103" t="str">
        <f t="shared" ref="Z1893:Z1908" si="573">IF(COUNTIF(N1893,"spare"),"","$."&amp;_xlfn.REGEXREPLACE(IF(X1893="",J1893,_xlfn.REGEXREPLACE(J1893,".*_","")),"^FIRE_",""))</f>
        <v>$.IDErrReason</v>
      </c>
      <c r="AB1893" s="6"/>
      <c r="AJ1893" s="80"/>
      <c r="AM1893" s="114">
        <f t="shared" si="555"/>
        <v>1893</v>
      </c>
      <c r="AN1893" s="80"/>
      <c r="AO1893" s="80"/>
      <c r="AP1893" s="80"/>
      <c r="AQ1893" s="80"/>
      <c r="AR1893" s="127" t="s">
        <v>110</v>
      </c>
      <c r="AS1893" s="80"/>
      <c r="AT1893" s="128" t="s">
        <v>17</v>
      </c>
      <c r="AU1893" s="7"/>
      <c r="AV1893" s="129" t="s">
        <v>112</v>
      </c>
      <c r="AW1893" s="126" t="str">
        <f t="shared" si="556"/>
        <v>Please consult operation manual for more information</v>
      </c>
      <c r="AX1893" s="137"/>
      <c r="AY1893" s="147"/>
      <c r="AZ1893" s="167"/>
      <c r="BA1893" s="167"/>
      <c r="BB1893" s="147" t="str">
        <f t="shared" si="557"/>
        <v>1</v>
      </c>
      <c r="BC1893" s="168"/>
      <c r="BD1893" s="165"/>
      <c r="BE1893" s="165"/>
      <c r="BF1893" s="165"/>
      <c r="BG1893" s="165"/>
      <c r="BH1893" s="165"/>
      <c r="BI1893" s="165"/>
      <c r="BJ1893" s="165"/>
      <c r="BK1893" s="165"/>
      <c r="BL1893" s="165"/>
      <c r="BM1893" s="165"/>
      <c r="BN1893" s="165"/>
      <c r="BO1893" s="165"/>
      <c r="BP1893" s="165"/>
      <c r="BQ1893" s="165"/>
      <c r="BS1893" s="6"/>
      <c r="BT1893" s="11"/>
      <c r="BU1893" s="6"/>
      <c r="BV1893" s="6"/>
    </row>
    <row r="1894" spans="1:74" ht="15.75" x14ac:dyDescent="0.25">
      <c r="A1894" s="52" t="s">
        <v>13067</v>
      </c>
      <c r="B1894" s="56"/>
      <c r="C1894" s="7" t="s">
        <v>111</v>
      </c>
      <c r="D1894" s="7" t="s">
        <v>13070</v>
      </c>
      <c r="E1894" s="7"/>
      <c r="F1894" s="64"/>
      <c r="G1894" s="6"/>
      <c r="H1894" s="6"/>
      <c r="I1894" s="10" t="s">
        <v>110</v>
      </c>
      <c r="J1894" s="11" t="s">
        <v>13183</v>
      </c>
      <c r="K1894" s="161"/>
      <c r="L1894" s="176"/>
      <c r="M1894" s="176">
        <v>1000</v>
      </c>
      <c r="O1894" s="162"/>
      <c r="P1894" s="80" t="s">
        <v>13184</v>
      </c>
      <c r="Q1894" s="80" t="s">
        <v>13185</v>
      </c>
      <c r="R1894" s="80"/>
      <c r="S1894" s="163"/>
      <c r="T1894" s="213"/>
      <c r="U1894" s="162"/>
      <c r="V1894" s="164"/>
      <c r="W1894" s="12" t="str">
        <f>IF(COUNTIF(N1894,"spare"),"","Mqtt1")</f>
        <v>Mqtt1</v>
      </c>
      <c r="X1894" s="196" t="s">
        <v>13073</v>
      </c>
      <c r="Y1894" s="6" t="str">
        <f t="shared" si="572"/>
        <v>marpower/350000-ventilation/mtssupplyfan</v>
      </c>
      <c r="Z1894" s="103" t="str">
        <f t="shared" si="573"/>
        <v>$.Limitation</v>
      </c>
      <c r="AB1894" s="6"/>
      <c r="AJ1894" s="80"/>
      <c r="AM1894" s="114">
        <f t="shared" si="555"/>
        <v>1894</v>
      </c>
      <c r="AN1894" s="80"/>
      <c r="AO1894" s="80"/>
      <c r="AP1894" s="80"/>
      <c r="AQ1894" s="80"/>
      <c r="AR1894" s="127" t="s">
        <v>110</v>
      </c>
      <c r="AS1894" s="80"/>
      <c r="AT1894" s="128" t="s">
        <v>17</v>
      </c>
      <c r="AU1894" s="7"/>
      <c r="AV1894" s="129" t="s">
        <v>112</v>
      </c>
      <c r="AW1894" s="126" t="str">
        <f t="shared" si="556"/>
        <v>Please consult operation manual for more information</v>
      </c>
      <c r="AX1894" s="137"/>
      <c r="AY1894" s="147"/>
      <c r="AZ1894" s="167"/>
      <c r="BA1894" s="167"/>
      <c r="BB1894" s="147" t="str">
        <f t="shared" si="557"/>
        <v>1</v>
      </c>
      <c r="BC1894" s="168"/>
      <c r="BD1894" s="165"/>
      <c r="BE1894" s="165"/>
      <c r="BF1894" s="165"/>
      <c r="BG1894" s="165"/>
      <c r="BH1894" s="165"/>
      <c r="BI1894" s="165"/>
      <c r="BJ1894" s="165"/>
      <c r="BK1894" s="165"/>
      <c r="BL1894" s="165"/>
      <c r="BM1894" s="165"/>
      <c r="BN1894" s="165"/>
      <c r="BO1894" s="165"/>
      <c r="BP1894" s="165"/>
      <c r="BQ1894" s="165"/>
      <c r="BS1894" s="6"/>
      <c r="BT1894" s="11"/>
      <c r="BU1894" s="6"/>
      <c r="BV1894" s="6"/>
    </row>
    <row r="1895" spans="1:74" ht="15.75" x14ac:dyDescent="0.25">
      <c r="A1895" s="52" t="s">
        <v>13067</v>
      </c>
      <c r="B1895" s="56"/>
      <c r="C1895" s="7" t="s">
        <v>111</v>
      </c>
      <c r="D1895" s="7" t="s">
        <v>13070</v>
      </c>
      <c r="E1895" s="7"/>
      <c r="F1895" s="64"/>
      <c r="G1895" s="6"/>
      <c r="H1895" s="6"/>
      <c r="I1895" s="10" t="s">
        <v>110</v>
      </c>
      <c r="J1895" s="11" t="s">
        <v>13186</v>
      </c>
      <c r="K1895" s="161"/>
      <c r="L1895" s="176"/>
      <c r="M1895" s="176">
        <v>1000</v>
      </c>
      <c r="O1895" s="162"/>
      <c r="P1895" s="80" t="s">
        <v>13187</v>
      </c>
      <c r="Q1895" s="80" t="s">
        <v>13188</v>
      </c>
      <c r="R1895" s="80"/>
      <c r="S1895" s="163"/>
      <c r="T1895" s="213"/>
      <c r="U1895" s="162"/>
      <c r="V1895" s="164"/>
      <c r="W1895" s="12" t="str">
        <f>IF(COUNTIF(N1895,"spare"),"","Mqtt1")</f>
        <v>Mqtt1</v>
      </c>
      <c r="X1895" s="196" t="s">
        <v>13073</v>
      </c>
      <c r="Y1895" s="6" t="str">
        <f t="shared" si="572"/>
        <v>marpower/350000-ventilation/mtssupplyfan</v>
      </c>
      <c r="Z1895" s="103" t="str">
        <f t="shared" si="573"/>
        <v>$.RotDir</v>
      </c>
      <c r="AB1895" s="6"/>
      <c r="AJ1895" s="80"/>
      <c r="AM1895" s="114">
        <f t="shared" si="555"/>
        <v>1895</v>
      </c>
      <c r="AN1895" s="80"/>
      <c r="AO1895" s="80"/>
      <c r="AP1895" s="80"/>
      <c r="AQ1895" s="80"/>
      <c r="AR1895" s="127" t="s">
        <v>110</v>
      </c>
      <c r="AS1895" s="80"/>
      <c r="AT1895" s="128" t="s">
        <v>17</v>
      </c>
      <c r="AU1895" s="7"/>
      <c r="AV1895" s="129" t="s">
        <v>112</v>
      </c>
      <c r="AW1895" s="126" t="str">
        <f t="shared" si="556"/>
        <v>Please consult operation manual for more information</v>
      </c>
      <c r="AX1895" s="137"/>
      <c r="AY1895" s="147"/>
      <c r="AZ1895" s="167"/>
      <c r="BA1895" s="167"/>
      <c r="BB1895" s="147" t="str">
        <f t="shared" si="557"/>
        <v>1</v>
      </c>
      <c r="BC1895" s="168"/>
      <c r="BD1895" s="165"/>
      <c r="BE1895" s="165"/>
      <c r="BF1895" s="165"/>
      <c r="BG1895" s="165"/>
      <c r="BH1895" s="165"/>
      <c r="BI1895" s="165"/>
      <c r="BJ1895" s="165"/>
      <c r="BK1895" s="165"/>
      <c r="BL1895" s="165"/>
      <c r="BM1895" s="165"/>
      <c r="BN1895" s="165"/>
      <c r="BO1895" s="165"/>
      <c r="BP1895" s="165"/>
      <c r="BQ1895" s="165"/>
      <c r="BS1895" s="6"/>
      <c r="BT1895" s="11"/>
      <c r="BU1895" s="6"/>
      <c r="BV1895" s="6"/>
    </row>
    <row r="1896" spans="1:74" ht="15.75" x14ac:dyDescent="0.25">
      <c r="A1896" s="52" t="s">
        <v>13067</v>
      </c>
      <c r="B1896" s="56"/>
      <c r="C1896" s="7" t="s">
        <v>111</v>
      </c>
      <c r="D1896" s="7" t="s">
        <v>13070</v>
      </c>
      <c r="E1896" s="7"/>
      <c r="F1896" s="64"/>
      <c r="G1896" s="6"/>
      <c r="H1896" s="6"/>
      <c r="I1896" s="10" t="s">
        <v>110</v>
      </c>
      <c r="J1896" s="11" t="s">
        <v>13189</v>
      </c>
      <c r="K1896" s="161"/>
      <c r="L1896" s="176"/>
      <c r="M1896" s="176">
        <v>1000</v>
      </c>
      <c r="O1896" s="162"/>
      <c r="P1896" s="80" t="s">
        <v>13153</v>
      </c>
      <c r="Q1896" s="80" t="s">
        <v>13190</v>
      </c>
      <c r="R1896" s="80"/>
      <c r="S1896" s="163"/>
      <c r="T1896" s="213"/>
      <c r="U1896" s="162"/>
      <c r="V1896" s="164"/>
      <c r="W1896" s="12" t="str">
        <f t="shared" ref="W1896" si="574">IF(COUNTIF(N1896,"spare"),"","Mqtt1")</f>
        <v>Mqtt1</v>
      </c>
      <c r="X1896" s="196" t="s">
        <v>13073</v>
      </c>
      <c r="Y1896" s="6" t="str">
        <f t="shared" si="572"/>
        <v>marpower/350000-ventilation/mtssupplyfan</v>
      </c>
      <c r="Z1896" s="103" t="str">
        <f t="shared" si="573"/>
        <v>$.Reserved3</v>
      </c>
      <c r="AB1896" s="6"/>
      <c r="AJ1896" s="80"/>
      <c r="AM1896" s="114" t="str">
        <f t="shared" si="555"/>
        <v/>
      </c>
      <c r="AN1896" s="80"/>
      <c r="AO1896" s="80"/>
      <c r="AP1896" s="80"/>
      <c r="AQ1896" s="80"/>
      <c r="AR1896" s="127"/>
      <c r="AS1896" s="80"/>
      <c r="AT1896" s="128"/>
      <c r="AU1896" s="7"/>
      <c r="AV1896" s="129"/>
      <c r="AW1896" s="126" t="str">
        <f t="shared" si="556"/>
        <v/>
      </c>
      <c r="AX1896" s="137"/>
      <c r="AY1896" s="147"/>
      <c r="AZ1896" s="167"/>
      <c r="BA1896" s="167"/>
      <c r="BB1896" s="147" t="str">
        <f t="shared" si="557"/>
        <v/>
      </c>
      <c r="BC1896" s="168"/>
      <c r="BD1896" s="165"/>
      <c r="BE1896" s="165"/>
      <c r="BF1896" s="165"/>
      <c r="BG1896" s="165"/>
      <c r="BH1896" s="165"/>
      <c r="BI1896" s="165"/>
      <c r="BJ1896" s="165"/>
      <c r="BK1896" s="165"/>
      <c r="BL1896" s="165"/>
      <c r="BM1896" s="165"/>
      <c r="BN1896" s="165"/>
      <c r="BO1896" s="165"/>
      <c r="BP1896" s="165"/>
      <c r="BQ1896" s="165"/>
      <c r="BS1896" s="6"/>
      <c r="BT1896" s="11"/>
      <c r="BU1896" s="6"/>
      <c r="BV1896" s="6"/>
    </row>
    <row r="1897" spans="1:74" ht="15.75" x14ac:dyDescent="0.25">
      <c r="A1897" s="52" t="s">
        <v>13067</v>
      </c>
      <c r="B1897" s="56"/>
      <c r="C1897" s="7" t="s">
        <v>111</v>
      </c>
      <c r="D1897" s="7" t="s">
        <v>13070</v>
      </c>
      <c r="E1897" s="7"/>
      <c r="F1897" s="64"/>
      <c r="G1897" s="6"/>
      <c r="H1897" s="6"/>
      <c r="I1897" s="10" t="s">
        <v>110</v>
      </c>
      <c r="J1897" s="11" t="s">
        <v>13191</v>
      </c>
      <c r="K1897" s="161"/>
      <c r="L1897" s="176"/>
      <c r="M1897" s="176">
        <v>1000</v>
      </c>
      <c r="O1897" s="162"/>
      <c r="P1897" s="80" t="s">
        <v>13192</v>
      </c>
      <c r="Q1897" s="80" t="s">
        <v>13193</v>
      </c>
      <c r="R1897" s="80"/>
      <c r="S1897" s="163"/>
      <c r="T1897" s="213"/>
      <c r="U1897" s="162"/>
      <c r="V1897" s="164"/>
      <c r="W1897" s="12" t="str">
        <f>IF(COUNTIF(N1897,"spare"),"","Mqtt1")</f>
        <v>Mqtt1</v>
      </c>
      <c r="X1897" s="196" t="s">
        <v>13073</v>
      </c>
      <c r="Y1897" s="6" t="str">
        <f t="shared" si="572"/>
        <v>marpower/350000-ventilation/mtssupplyfan</v>
      </c>
      <c r="Z1897" s="103" t="str">
        <f t="shared" si="573"/>
        <v>$.ErrLifetime</v>
      </c>
      <c r="AB1897" s="6"/>
      <c r="AJ1897" s="80"/>
      <c r="AM1897" s="114">
        <f t="shared" si="555"/>
        <v>1897</v>
      </c>
      <c r="AN1897" s="80"/>
      <c r="AO1897" s="80"/>
      <c r="AP1897" s="80"/>
      <c r="AQ1897" s="80"/>
      <c r="AR1897" s="127" t="s">
        <v>110</v>
      </c>
      <c r="AT1897" s="128" t="s">
        <v>17</v>
      </c>
      <c r="AU1897" s="7"/>
      <c r="AV1897" s="129" t="s">
        <v>112</v>
      </c>
      <c r="AW1897" s="126" t="str">
        <f t="shared" si="556"/>
        <v>Please consult operation manual for more information</v>
      </c>
      <c r="AX1897" s="137"/>
      <c r="AY1897" s="147"/>
      <c r="AZ1897" s="167"/>
      <c r="BA1897" s="167"/>
      <c r="BB1897" s="147" t="str">
        <f t="shared" si="557"/>
        <v>1</v>
      </c>
      <c r="BC1897" s="168"/>
      <c r="BD1897" s="165"/>
      <c r="BE1897" s="165"/>
      <c r="BF1897" s="165"/>
      <c r="BG1897" s="165"/>
      <c r="BH1897" s="165"/>
      <c r="BI1897" s="165"/>
      <c r="BJ1897" s="165"/>
      <c r="BK1897" s="165"/>
      <c r="BL1897" s="165"/>
      <c r="BM1897" s="165"/>
      <c r="BN1897" s="165"/>
      <c r="BO1897" s="165"/>
      <c r="BP1897" s="165"/>
      <c r="BQ1897" s="165"/>
      <c r="BS1897" s="6"/>
      <c r="BT1897" s="11"/>
      <c r="BU1897" s="6"/>
      <c r="BV1897" s="6"/>
    </row>
    <row r="1898" spans="1:74" ht="15.75" x14ac:dyDescent="0.25">
      <c r="A1898" s="52" t="s">
        <v>13067</v>
      </c>
      <c r="B1898" s="56"/>
      <c r="C1898" s="7" t="s">
        <v>111</v>
      </c>
      <c r="D1898" s="7" t="s">
        <v>13070</v>
      </c>
      <c r="E1898" s="7"/>
      <c r="F1898" s="64"/>
      <c r="G1898" s="6"/>
      <c r="H1898" s="6"/>
      <c r="I1898" s="10" t="s">
        <v>110</v>
      </c>
      <c r="J1898" s="11" t="s">
        <v>13194</v>
      </c>
      <c r="K1898" s="161"/>
      <c r="L1898" s="176"/>
      <c r="M1898" s="176">
        <v>1000</v>
      </c>
      <c r="O1898" s="162"/>
      <c r="P1898" s="80" t="s">
        <v>13195</v>
      </c>
      <c r="Q1898" s="80" t="s">
        <v>13196</v>
      </c>
      <c r="R1898" s="80"/>
      <c r="S1898" s="163"/>
      <c r="T1898" s="213"/>
      <c r="U1898" s="162"/>
      <c r="V1898" s="164"/>
      <c r="W1898" s="12" t="str">
        <f>IF(COUNTIF(N1898,"spare"),"","Mqtt1")</f>
        <v>Mqtt1</v>
      </c>
      <c r="X1898" s="196" t="s">
        <v>13073</v>
      </c>
      <c r="Y1898" s="6" t="str">
        <f t="shared" si="572"/>
        <v>marpower/350000-ventilation/mtssupplyfan</v>
      </c>
      <c r="Z1898" s="103" t="str">
        <f t="shared" si="573"/>
        <v>$.ErrVibrationValues</v>
      </c>
      <c r="AB1898" s="6"/>
      <c r="AJ1898" s="80"/>
      <c r="AM1898" s="114">
        <f t="shared" si="555"/>
        <v>1898</v>
      </c>
      <c r="AN1898" s="80"/>
      <c r="AO1898" s="80"/>
      <c r="AP1898" s="80"/>
      <c r="AQ1898" s="80"/>
      <c r="AR1898" s="127" t="s">
        <v>110</v>
      </c>
      <c r="AS1898" s="80"/>
      <c r="AT1898" s="128" t="s">
        <v>17</v>
      </c>
      <c r="AU1898" s="7"/>
      <c r="AV1898" s="129" t="s">
        <v>112</v>
      </c>
      <c r="AW1898" s="126" t="str">
        <f t="shared" si="556"/>
        <v>Please consult operation manual for more information</v>
      </c>
      <c r="AX1898" s="137"/>
      <c r="AY1898" s="147"/>
      <c r="AZ1898" s="167"/>
      <c r="BA1898" s="167"/>
      <c r="BB1898" s="147" t="str">
        <f t="shared" si="557"/>
        <v>1</v>
      </c>
      <c r="BC1898" s="168"/>
      <c r="BD1898" s="165"/>
      <c r="BE1898" s="165"/>
      <c r="BF1898" s="165"/>
      <c r="BG1898" s="165"/>
      <c r="BH1898" s="165"/>
      <c r="BI1898" s="165"/>
      <c r="BJ1898" s="165"/>
      <c r="BK1898" s="165"/>
      <c r="BL1898" s="165"/>
      <c r="BM1898" s="165"/>
      <c r="BN1898" s="165"/>
      <c r="BO1898" s="165"/>
      <c r="BP1898" s="165"/>
      <c r="BQ1898" s="165"/>
      <c r="BS1898" s="6"/>
      <c r="BT1898" s="11"/>
      <c r="BU1898" s="6"/>
      <c r="BV1898" s="6"/>
    </row>
    <row r="1899" spans="1:74" ht="15.75" x14ac:dyDescent="0.25">
      <c r="A1899" s="52" t="s">
        <v>13067</v>
      </c>
      <c r="B1899" s="56"/>
      <c r="C1899" s="7" t="s">
        <v>111</v>
      </c>
      <c r="D1899" s="7" t="s">
        <v>13070</v>
      </c>
      <c r="E1899" s="7"/>
      <c r="F1899" s="64"/>
      <c r="G1899" s="6"/>
      <c r="H1899" s="6"/>
      <c r="I1899" s="10" t="s">
        <v>110</v>
      </c>
      <c r="J1899" s="11" t="s">
        <v>13197</v>
      </c>
      <c r="K1899" s="161"/>
      <c r="L1899" s="176"/>
      <c r="M1899" s="176">
        <v>1000</v>
      </c>
      <c r="O1899" s="162"/>
      <c r="P1899" s="80" t="s">
        <v>13198</v>
      </c>
      <c r="Q1899" s="80" t="s">
        <v>13199</v>
      </c>
      <c r="R1899" s="80"/>
      <c r="S1899" s="163"/>
      <c r="T1899" s="213"/>
      <c r="U1899" s="162"/>
      <c r="V1899" s="164"/>
      <c r="W1899" s="12" t="str">
        <f>IF(COUNTIF(N1899,"spare"),"","Mqtt1")</f>
        <v>Mqtt1</v>
      </c>
      <c r="X1899" s="196" t="s">
        <v>13073</v>
      </c>
      <c r="Y1899" s="6" t="str">
        <f t="shared" si="572"/>
        <v>marpower/350000-ventilation/mtssupplyfan</v>
      </c>
      <c r="Z1899" s="103" t="str">
        <f t="shared" si="573"/>
        <v>$.ApplUseSystErr</v>
      </c>
      <c r="AB1899" s="6"/>
      <c r="AJ1899" s="80"/>
      <c r="AM1899" s="114">
        <f t="shared" si="555"/>
        <v>1899</v>
      </c>
      <c r="AR1899" s="127" t="s">
        <v>110</v>
      </c>
      <c r="AT1899" s="128" t="s">
        <v>17</v>
      </c>
      <c r="AU1899" s="7"/>
      <c r="AV1899" s="129" t="s">
        <v>112</v>
      </c>
      <c r="AW1899" s="126" t="str">
        <f t="shared" si="556"/>
        <v>Please consult operation manual for more information</v>
      </c>
      <c r="AX1899" s="137"/>
      <c r="AY1899" s="147"/>
      <c r="AZ1899" s="167"/>
      <c r="BA1899" s="167"/>
      <c r="BB1899" s="147" t="str">
        <f t="shared" si="557"/>
        <v>1</v>
      </c>
      <c r="BC1899" s="168"/>
      <c r="BD1899" s="165"/>
      <c r="BE1899" s="165"/>
      <c r="BF1899" s="165"/>
      <c r="BG1899" s="165"/>
      <c r="BH1899" s="165"/>
      <c r="BI1899" s="165"/>
      <c r="BJ1899" s="165"/>
      <c r="BK1899" s="165"/>
      <c r="BL1899" s="165"/>
      <c r="BM1899" s="165"/>
      <c r="BN1899" s="165"/>
      <c r="BO1899" s="165"/>
      <c r="BP1899" s="165"/>
      <c r="BQ1899" s="165"/>
      <c r="BS1899" s="6"/>
      <c r="BT1899" s="11"/>
      <c r="BU1899" s="6"/>
      <c r="BV1899" s="6"/>
    </row>
    <row r="1900" spans="1:74" ht="15.75" x14ac:dyDescent="0.25">
      <c r="A1900" s="52" t="s">
        <v>13067</v>
      </c>
      <c r="B1900" s="56"/>
      <c r="C1900" s="7" t="s">
        <v>111</v>
      </c>
      <c r="D1900" s="7" t="s">
        <v>13070</v>
      </c>
      <c r="E1900" s="7"/>
      <c r="F1900" s="64"/>
      <c r="G1900" s="6"/>
      <c r="H1900" s="6"/>
      <c r="I1900" s="10" t="s">
        <v>110</v>
      </c>
      <c r="J1900" s="11" t="s">
        <v>13200</v>
      </c>
      <c r="K1900" s="161"/>
      <c r="L1900" s="176"/>
      <c r="M1900" s="176">
        <v>1000</v>
      </c>
      <c r="O1900" s="162"/>
      <c r="P1900" s="80" t="s">
        <v>13201</v>
      </c>
      <c r="Q1900" s="80" t="s">
        <v>13202</v>
      </c>
      <c r="R1900" s="80"/>
      <c r="S1900" s="163"/>
      <c r="T1900" s="213"/>
      <c r="U1900" s="162"/>
      <c r="V1900" s="164"/>
      <c r="W1900" s="12" t="str">
        <f>IF(COUNTIF(N1900,"spare"),"","Mqtt1")</f>
        <v>Mqtt1</v>
      </c>
      <c r="X1900" s="196" t="s">
        <v>13073</v>
      </c>
      <c r="Y1900" s="6" t="str">
        <f t="shared" si="572"/>
        <v>marpower/350000-ventilation/mtssupplyfan</v>
      </c>
      <c r="Z1900" s="103" t="str">
        <f t="shared" si="573"/>
        <v>$.MotorContrSystErr</v>
      </c>
      <c r="AB1900" s="6"/>
      <c r="AJ1900" s="80"/>
      <c r="AM1900" s="114">
        <f t="shared" si="555"/>
        <v>1900</v>
      </c>
      <c r="AN1900" s="80"/>
      <c r="AO1900" s="80"/>
      <c r="AP1900" s="80"/>
      <c r="AQ1900" s="80"/>
      <c r="AR1900" s="127" t="s">
        <v>110</v>
      </c>
      <c r="AS1900" s="80"/>
      <c r="AT1900" s="128" t="s">
        <v>17</v>
      </c>
      <c r="AU1900" s="7"/>
      <c r="AV1900" s="129" t="s">
        <v>112</v>
      </c>
      <c r="AW1900" s="126" t="str">
        <f t="shared" si="556"/>
        <v>Please consult operation manual for more information</v>
      </c>
      <c r="AX1900" s="137"/>
      <c r="AY1900" s="147"/>
      <c r="AZ1900" s="167"/>
      <c r="BA1900" s="167"/>
      <c r="BB1900" s="147" t="str">
        <f t="shared" si="557"/>
        <v>1</v>
      </c>
      <c r="BC1900" s="168"/>
      <c r="BD1900" s="165"/>
      <c r="BE1900" s="165"/>
      <c r="BF1900" s="165"/>
      <c r="BG1900" s="165"/>
      <c r="BH1900" s="165"/>
      <c r="BI1900" s="165"/>
      <c r="BJ1900" s="165"/>
      <c r="BK1900" s="165"/>
      <c r="BL1900" s="165"/>
      <c r="BM1900" s="165"/>
      <c r="BN1900" s="165"/>
      <c r="BO1900" s="165"/>
      <c r="BP1900" s="165"/>
      <c r="BQ1900" s="165"/>
      <c r="BS1900" s="6"/>
      <c r="BT1900" s="11"/>
      <c r="BU1900" s="6"/>
      <c r="BV1900" s="6"/>
    </row>
    <row r="1901" spans="1:74" ht="15.75" x14ac:dyDescent="0.25">
      <c r="A1901" s="52" t="s">
        <v>13067</v>
      </c>
      <c r="B1901" s="56"/>
      <c r="C1901" s="7" t="s">
        <v>111</v>
      </c>
      <c r="D1901" s="7" t="s">
        <v>13070</v>
      </c>
      <c r="E1901" s="7"/>
      <c r="F1901" s="64"/>
      <c r="G1901" s="6"/>
      <c r="H1901" s="6"/>
      <c r="I1901" s="10" t="s">
        <v>110</v>
      </c>
      <c r="J1901" s="11" t="s">
        <v>13203</v>
      </c>
      <c r="K1901" s="161"/>
      <c r="L1901" s="176"/>
      <c r="M1901" s="176">
        <v>1000</v>
      </c>
      <c r="O1901" s="162"/>
      <c r="P1901" s="80" t="s">
        <v>13153</v>
      </c>
      <c r="Q1901" s="80" t="s">
        <v>13204</v>
      </c>
      <c r="R1901" s="80"/>
      <c r="S1901" s="163"/>
      <c r="T1901" s="213"/>
      <c r="U1901" s="162"/>
      <c r="V1901" s="164"/>
      <c r="W1901" s="12" t="str">
        <f t="shared" ref="W1901:W1908" si="575">IF(COUNTIF(N1901,"spare"),"","Mqtt1")</f>
        <v>Mqtt1</v>
      </c>
      <c r="X1901" s="196" t="s">
        <v>13073</v>
      </c>
      <c r="Y1901" s="6" t="str">
        <f t="shared" si="572"/>
        <v>marpower/350000-ventilation/mtssupplyfan</v>
      </c>
      <c r="Z1901" s="103" t="str">
        <f t="shared" si="573"/>
        <v>$.Reserved4</v>
      </c>
      <c r="AB1901" s="6"/>
      <c r="AJ1901" s="80"/>
      <c r="AM1901" s="114" t="str">
        <f t="shared" si="555"/>
        <v/>
      </c>
      <c r="AN1901" s="80"/>
      <c r="AO1901" s="80"/>
      <c r="AP1901" s="80"/>
      <c r="AQ1901" s="80"/>
      <c r="AR1901" s="127"/>
      <c r="AS1901" s="80"/>
      <c r="AT1901" s="128"/>
      <c r="AU1901" s="7"/>
      <c r="AV1901" s="129"/>
      <c r="AW1901" s="126" t="str">
        <f t="shared" si="556"/>
        <v/>
      </c>
      <c r="AX1901" s="137"/>
      <c r="AY1901" s="147"/>
      <c r="AZ1901" s="167"/>
      <c r="BA1901" s="167"/>
      <c r="BB1901" s="147" t="str">
        <f t="shared" si="557"/>
        <v/>
      </c>
      <c r="BC1901" s="168"/>
      <c r="BD1901" s="165"/>
      <c r="BE1901" s="165"/>
      <c r="BF1901" s="165"/>
      <c r="BG1901" s="165"/>
      <c r="BH1901" s="165"/>
      <c r="BI1901" s="165"/>
      <c r="BJ1901" s="165"/>
      <c r="BK1901" s="165"/>
      <c r="BL1901" s="165"/>
      <c r="BM1901" s="165"/>
      <c r="BN1901" s="165"/>
      <c r="BO1901" s="165"/>
      <c r="BP1901" s="165"/>
      <c r="BQ1901" s="165"/>
      <c r="BS1901" s="6"/>
      <c r="BT1901" s="11"/>
      <c r="BU1901" s="6"/>
      <c r="BV1901" s="6"/>
    </row>
    <row r="1902" spans="1:74" ht="15.75" x14ac:dyDescent="0.25">
      <c r="A1902" s="52" t="s">
        <v>13067</v>
      </c>
      <c r="B1902" s="56"/>
      <c r="C1902" s="7" t="s">
        <v>9455</v>
      </c>
      <c r="D1902" s="7" t="s">
        <v>13070</v>
      </c>
      <c r="E1902" s="7"/>
      <c r="F1902" s="64"/>
      <c r="G1902" s="6"/>
      <c r="H1902" s="6"/>
      <c r="I1902" s="10" t="s">
        <v>110</v>
      </c>
      <c r="J1902" s="11" t="s">
        <v>13205</v>
      </c>
      <c r="K1902" s="194" t="s">
        <v>511</v>
      </c>
      <c r="L1902" s="176"/>
      <c r="M1902" s="176">
        <v>1000</v>
      </c>
      <c r="N1902" s="80" t="s">
        <v>1387</v>
      </c>
      <c r="O1902" s="162"/>
      <c r="P1902" s="80" t="s">
        <v>13206</v>
      </c>
      <c r="Q1902" s="80"/>
      <c r="R1902" s="80"/>
      <c r="S1902" s="163"/>
      <c r="T1902" s="213"/>
      <c r="U1902" s="162"/>
      <c r="V1902" s="164"/>
      <c r="W1902" s="12" t="str">
        <f t="shared" si="575"/>
        <v>Mqtt1</v>
      </c>
      <c r="X1902" s="196" t="s">
        <v>13073</v>
      </c>
      <c r="Y1902" s="6" t="str">
        <f t="shared" si="572"/>
        <v>marpower/350000-ventilation/mtssupplyfan</v>
      </c>
      <c r="Z1902" s="103" t="str">
        <f t="shared" si="573"/>
        <v>$.Speed</v>
      </c>
      <c r="AA1902" s="12">
        <v>1</v>
      </c>
      <c r="AB1902" s="6" t="s">
        <v>196</v>
      </c>
      <c r="AC1902" s="103">
        <v>15</v>
      </c>
      <c r="AJ1902" s="80"/>
      <c r="AK1902" s="113" t="s">
        <v>13207</v>
      </c>
      <c r="AM1902" s="114" t="str">
        <f t="shared" si="555"/>
        <v/>
      </c>
      <c r="AN1902" s="80"/>
      <c r="AO1902" s="80"/>
      <c r="AP1902" s="80"/>
      <c r="AQ1902" s="80"/>
      <c r="AR1902" s="127"/>
      <c r="AS1902" s="80"/>
      <c r="AT1902" s="128"/>
      <c r="AU1902" s="7"/>
      <c r="AV1902" s="129"/>
      <c r="AW1902" s="126" t="str">
        <f t="shared" si="556"/>
        <v/>
      </c>
      <c r="AX1902" s="137"/>
      <c r="AY1902" s="147"/>
      <c r="AZ1902" s="167"/>
      <c r="BA1902" s="167"/>
      <c r="BB1902" s="147" t="str">
        <f t="shared" si="557"/>
        <v/>
      </c>
      <c r="BC1902" s="168"/>
      <c r="BD1902" s="165"/>
      <c r="BE1902" s="165"/>
      <c r="BF1902" s="165"/>
      <c r="BG1902" s="165"/>
      <c r="BH1902" s="165"/>
      <c r="BI1902" s="165"/>
      <c r="BJ1902" s="165"/>
      <c r="BK1902" s="165"/>
      <c r="BL1902" s="165"/>
      <c r="BM1902" s="165"/>
      <c r="BN1902" s="165"/>
      <c r="BO1902" s="165"/>
      <c r="BP1902" s="165"/>
      <c r="BQ1902" s="165"/>
      <c r="BS1902" s="6"/>
      <c r="BT1902" s="11"/>
      <c r="BU1902" s="6"/>
      <c r="BV1902" s="6"/>
    </row>
    <row r="1903" spans="1:74" ht="15.75" x14ac:dyDescent="0.25">
      <c r="A1903" s="52" t="s">
        <v>13067</v>
      </c>
      <c r="B1903" s="56"/>
      <c r="C1903" s="7" t="s">
        <v>9455</v>
      </c>
      <c r="D1903" s="7" t="s">
        <v>13070</v>
      </c>
      <c r="E1903" s="7"/>
      <c r="F1903" s="64"/>
      <c r="G1903" s="6"/>
      <c r="H1903" s="6"/>
      <c r="I1903" s="10" t="s">
        <v>110</v>
      </c>
      <c r="J1903" s="11" t="s">
        <v>13208</v>
      </c>
      <c r="K1903" s="194" t="s">
        <v>511</v>
      </c>
      <c r="L1903" s="176"/>
      <c r="M1903" s="176">
        <v>1000</v>
      </c>
      <c r="N1903" s="80" t="s">
        <v>1387</v>
      </c>
      <c r="O1903" s="162"/>
      <c r="P1903" s="80" t="s">
        <v>13209</v>
      </c>
      <c r="Q1903" s="80"/>
      <c r="R1903" s="80"/>
      <c r="S1903" s="163"/>
      <c r="T1903" s="213"/>
      <c r="U1903" s="162"/>
      <c r="V1903" s="164"/>
      <c r="W1903" s="12" t="str">
        <f t="shared" si="575"/>
        <v>Mqtt1</v>
      </c>
      <c r="X1903" s="196" t="s">
        <v>13073</v>
      </c>
      <c r="Y1903" s="6" t="str">
        <f t="shared" si="572"/>
        <v>marpower/350000-ventilation/mtssupplyfan</v>
      </c>
      <c r="Z1903" s="103" t="str">
        <f t="shared" si="573"/>
        <v>$.MotorCurrent</v>
      </c>
      <c r="AA1903" s="12">
        <v>1</v>
      </c>
      <c r="AB1903" s="6" t="s">
        <v>196</v>
      </c>
      <c r="AC1903" s="103">
        <v>16</v>
      </c>
      <c r="AJ1903" s="80"/>
      <c r="AK1903" s="113" t="s">
        <v>1423</v>
      </c>
      <c r="AM1903" s="114" t="str">
        <f t="shared" si="555"/>
        <v/>
      </c>
      <c r="AN1903" s="80"/>
      <c r="AO1903" s="80"/>
      <c r="AP1903" s="80"/>
      <c r="AQ1903" s="80"/>
      <c r="AR1903" s="127"/>
      <c r="AS1903" s="80"/>
      <c r="AT1903" s="128"/>
      <c r="AU1903" s="7"/>
      <c r="AV1903" s="129"/>
      <c r="AW1903" s="126" t="str">
        <f t="shared" si="556"/>
        <v/>
      </c>
      <c r="AX1903" s="137"/>
      <c r="AY1903" s="147"/>
      <c r="AZ1903" s="167"/>
      <c r="BA1903" s="167"/>
      <c r="BB1903" s="147" t="str">
        <f t="shared" si="557"/>
        <v/>
      </c>
      <c r="BC1903" s="168"/>
      <c r="BD1903" s="165"/>
      <c r="BE1903" s="165"/>
      <c r="BF1903" s="165"/>
      <c r="BG1903" s="165"/>
      <c r="BH1903" s="165"/>
      <c r="BI1903" s="165"/>
      <c r="BJ1903" s="165"/>
      <c r="BK1903" s="165"/>
      <c r="BL1903" s="165"/>
      <c r="BM1903" s="165"/>
      <c r="BN1903" s="165"/>
      <c r="BO1903" s="165"/>
      <c r="BP1903" s="165"/>
      <c r="BQ1903" s="165"/>
      <c r="BS1903" s="6"/>
      <c r="BT1903" s="11"/>
      <c r="BU1903" s="6"/>
      <c r="BV1903" s="6"/>
    </row>
    <row r="1904" spans="1:74" ht="15.75" x14ac:dyDescent="0.25">
      <c r="A1904" s="52" t="s">
        <v>13067</v>
      </c>
      <c r="B1904" s="56"/>
      <c r="C1904" s="7" t="s">
        <v>9455</v>
      </c>
      <c r="D1904" s="7" t="s">
        <v>13070</v>
      </c>
      <c r="E1904" s="7"/>
      <c r="F1904" s="64"/>
      <c r="G1904" s="6"/>
      <c r="H1904" s="6"/>
      <c r="I1904" s="10" t="s">
        <v>110</v>
      </c>
      <c r="J1904" s="11" t="s">
        <v>13210</v>
      </c>
      <c r="K1904" s="194" t="s">
        <v>511</v>
      </c>
      <c r="L1904" s="176"/>
      <c r="M1904" s="176">
        <v>1000</v>
      </c>
      <c r="N1904" s="80" t="s">
        <v>1387</v>
      </c>
      <c r="O1904" s="162"/>
      <c r="P1904" s="80" t="s">
        <v>13211</v>
      </c>
      <c r="Q1904" s="80"/>
      <c r="R1904" s="80"/>
      <c r="S1904" s="163"/>
      <c r="T1904" s="213"/>
      <c r="U1904" s="162"/>
      <c r="V1904" s="164"/>
      <c r="W1904" s="12" t="str">
        <f t="shared" si="575"/>
        <v>Mqtt1</v>
      </c>
      <c r="X1904" s="196" t="s">
        <v>13073</v>
      </c>
      <c r="Y1904" s="6" t="str">
        <f t="shared" si="572"/>
        <v>marpower/350000-ventilation/mtssupplyfan</v>
      </c>
      <c r="Z1904" s="103" t="str">
        <f t="shared" si="573"/>
        <v>$.DCVoltage</v>
      </c>
      <c r="AA1904" s="12">
        <v>1</v>
      </c>
      <c r="AB1904" s="6" t="s">
        <v>196</v>
      </c>
      <c r="AC1904" s="103">
        <v>21</v>
      </c>
      <c r="AJ1904" s="80"/>
      <c r="AK1904" s="113" t="s">
        <v>1424</v>
      </c>
      <c r="AM1904" s="114" t="str">
        <f t="shared" si="555"/>
        <v/>
      </c>
      <c r="AN1904" s="80"/>
      <c r="AO1904" s="80"/>
      <c r="AP1904" s="80"/>
      <c r="AQ1904" s="80"/>
      <c r="AR1904" s="127"/>
      <c r="AS1904" s="80"/>
      <c r="AT1904" s="128"/>
      <c r="AU1904" s="7"/>
      <c r="AV1904" s="129"/>
      <c r="AW1904" s="126" t="str">
        <f t="shared" si="556"/>
        <v/>
      </c>
      <c r="AX1904" s="137"/>
      <c r="AY1904" s="147"/>
      <c r="AZ1904" s="167"/>
      <c r="BA1904" s="167"/>
      <c r="BB1904" s="147" t="str">
        <f t="shared" si="557"/>
        <v/>
      </c>
      <c r="BC1904" s="168"/>
      <c r="BD1904" s="165"/>
      <c r="BE1904" s="165"/>
      <c r="BF1904" s="165"/>
      <c r="BG1904" s="165"/>
      <c r="BH1904" s="165"/>
      <c r="BI1904" s="165"/>
      <c r="BJ1904" s="165"/>
      <c r="BK1904" s="165"/>
      <c r="BL1904" s="165"/>
      <c r="BM1904" s="165"/>
      <c r="BN1904" s="165"/>
      <c r="BO1904" s="165"/>
      <c r="BP1904" s="165"/>
      <c r="BQ1904" s="165"/>
      <c r="BS1904" s="6"/>
      <c r="BT1904" s="11"/>
      <c r="BU1904" s="6"/>
      <c r="BV1904" s="6"/>
    </row>
    <row r="1905" spans="1:74" ht="15.75" x14ac:dyDescent="0.25">
      <c r="A1905" s="52" t="s">
        <v>13067</v>
      </c>
      <c r="B1905" s="56"/>
      <c r="C1905" s="7" t="s">
        <v>9455</v>
      </c>
      <c r="D1905" s="7" t="s">
        <v>13070</v>
      </c>
      <c r="E1905" s="7"/>
      <c r="F1905" s="64"/>
      <c r="G1905" s="6"/>
      <c r="H1905" s="6"/>
      <c r="I1905" s="10" t="s">
        <v>110</v>
      </c>
      <c r="J1905" s="11" t="s">
        <v>13212</v>
      </c>
      <c r="K1905" s="194" t="s">
        <v>511</v>
      </c>
      <c r="L1905" s="176"/>
      <c r="M1905" s="176">
        <v>1000</v>
      </c>
      <c r="N1905" s="80" t="s">
        <v>1387</v>
      </c>
      <c r="O1905" s="162"/>
      <c r="P1905" s="80" t="s">
        <v>13213</v>
      </c>
      <c r="Q1905" s="80"/>
      <c r="R1905" s="80"/>
      <c r="S1905" s="163"/>
      <c r="T1905" s="213"/>
      <c r="U1905" s="162"/>
      <c r="V1905" s="164"/>
      <c r="W1905" s="12" t="str">
        <f t="shared" si="575"/>
        <v>Mqtt1</v>
      </c>
      <c r="X1905" s="196" t="s">
        <v>13073</v>
      </c>
      <c r="Y1905" s="6" t="str">
        <f t="shared" si="572"/>
        <v>marpower/350000-ventilation/mtssupplyfan</v>
      </c>
      <c r="Z1905" s="103" t="str">
        <f t="shared" si="573"/>
        <v>$.MotorInpPower</v>
      </c>
      <c r="AA1905" s="12">
        <v>1</v>
      </c>
      <c r="AB1905" s="6" t="s">
        <v>196</v>
      </c>
      <c r="AC1905" s="103">
        <v>34</v>
      </c>
      <c r="AJ1905" s="80"/>
      <c r="AK1905" s="113" t="s">
        <v>1425</v>
      </c>
      <c r="AM1905" s="114" t="str">
        <f t="shared" si="555"/>
        <v/>
      </c>
      <c r="AN1905" s="80"/>
      <c r="AO1905" s="80"/>
      <c r="AP1905" s="80"/>
      <c r="AQ1905" s="80"/>
      <c r="AR1905" s="127"/>
      <c r="AS1905" s="80"/>
      <c r="AT1905" s="128"/>
      <c r="AU1905" s="7"/>
      <c r="AV1905" s="129"/>
      <c r="AW1905" s="126" t="str">
        <f t="shared" si="556"/>
        <v/>
      </c>
      <c r="AX1905" s="137"/>
      <c r="AY1905" s="147"/>
      <c r="AZ1905" s="167"/>
      <c r="BA1905" s="167"/>
      <c r="BB1905" s="147" t="str">
        <f t="shared" si="557"/>
        <v/>
      </c>
      <c r="BC1905" s="168"/>
      <c r="BD1905" s="165"/>
      <c r="BE1905" s="165"/>
      <c r="BF1905" s="165"/>
      <c r="BG1905" s="165"/>
      <c r="BH1905" s="165"/>
      <c r="BI1905" s="165"/>
      <c r="BJ1905" s="165"/>
      <c r="BK1905" s="165"/>
      <c r="BL1905" s="165"/>
      <c r="BM1905" s="165"/>
      <c r="BN1905" s="165"/>
      <c r="BO1905" s="165"/>
      <c r="BP1905" s="165"/>
      <c r="BQ1905" s="165"/>
      <c r="BS1905" s="6"/>
      <c r="BT1905" s="11"/>
      <c r="BU1905" s="6"/>
      <c r="BV1905" s="6"/>
    </row>
    <row r="1906" spans="1:74" ht="15.75" x14ac:dyDescent="0.25">
      <c r="A1906" s="52" t="s">
        <v>13067</v>
      </c>
      <c r="B1906" s="56"/>
      <c r="C1906" s="7" t="s">
        <v>9455</v>
      </c>
      <c r="D1906" s="7" t="s">
        <v>13070</v>
      </c>
      <c r="E1906" s="7"/>
      <c r="F1906" s="64"/>
      <c r="G1906" s="6"/>
      <c r="H1906" s="6"/>
      <c r="I1906" s="10" t="s">
        <v>110</v>
      </c>
      <c r="J1906" s="11" t="s">
        <v>13214</v>
      </c>
      <c r="K1906" s="194" t="s">
        <v>511</v>
      </c>
      <c r="L1906" s="176"/>
      <c r="M1906" s="176">
        <v>1000</v>
      </c>
      <c r="N1906" s="80" t="s">
        <v>1387</v>
      </c>
      <c r="O1906" s="162"/>
      <c r="P1906" s="80" t="s">
        <v>13215</v>
      </c>
      <c r="Q1906" s="80"/>
      <c r="R1906" s="80"/>
      <c r="S1906" s="163"/>
      <c r="T1906" s="213"/>
      <c r="U1906" s="162"/>
      <c r="V1906" s="164"/>
      <c r="W1906" s="12" t="str">
        <f t="shared" si="575"/>
        <v>Mqtt1</v>
      </c>
      <c r="X1906" s="196" t="s">
        <v>13073</v>
      </c>
      <c r="Y1906" s="6" t="str">
        <f t="shared" si="572"/>
        <v>marpower/350000-ventilation/mtssupplyfan</v>
      </c>
      <c r="Z1906" s="103" t="str">
        <f t="shared" si="573"/>
        <v>$.LSWAirFlow</v>
      </c>
      <c r="AA1906" s="12">
        <v>1</v>
      </c>
      <c r="AB1906" s="6" t="s">
        <v>196</v>
      </c>
      <c r="AC1906" s="103">
        <v>43</v>
      </c>
      <c r="AJ1906" s="80"/>
      <c r="AM1906" s="114" t="str">
        <f t="shared" si="555"/>
        <v/>
      </c>
      <c r="AN1906" s="80"/>
      <c r="AO1906" s="80"/>
      <c r="AP1906" s="80"/>
      <c r="AQ1906" s="80"/>
      <c r="AR1906" s="127"/>
      <c r="AS1906" s="80"/>
      <c r="AT1906" s="128"/>
      <c r="AU1906" s="7"/>
      <c r="AV1906" s="129"/>
      <c r="AW1906" s="126" t="str">
        <f t="shared" si="556"/>
        <v/>
      </c>
      <c r="AX1906" s="137"/>
      <c r="AY1906" s="147"/>
      <c r="AZ1906" s="167"/>
      <c r="BA1906" s="167"/>
      <c r="BB1906" s="147" t="str">
        <f t="shared" si="557"/>
        <v/>
      </c>
      <c r="BC1906" s="168"/>
      <c r="BD1906" s="165"/>
      <c r="BE1906" s="165"/>
      <c r="BF1906" s="165"/>
      <c r="BG1906" s="165"/>
      <c r="BH1906" s="165"/>
      <c r="BI1906" s="165"/>
      <c r="BJ1906" s="165"/>
      <c r="BK1906" s="165"/>
      <c r="BL1906" s="165"/>
      <c r="BM1906" s="165"/>
      <c r="BN1906" s="165"/>
      <c r="BO1906" s="165"/>
      <c r="BP1906" s="165"/>
      <c r="BQ1906" s="165"/>
      <c r="BS1906" s="6"/>
      <c r="BT1906" s="11"/>
      <c r="BU1906" s="6"/>
      <c r="BV1906" s="6"/>
    </row>
    <row r="1907" spans="1:74" ht="15.75" x14ac:dyDescent="0.25">
      <c r="A1907" s="52" t="s">
        <v>13067</v>
      </c>
      <c r="B1907" s="56"/>
      <c r="C1907" s="7" t="s">
        <v>9455</v>
      </c>
      <c r="D1907" s="7" t="s">
        <v>13070</v>
      </c>
      <c r="E1907" s="7"/>
      <c r="F1907" s="64"/>
      <c r="G1907" s="6"/>
      <c r="H1907" s="6"/>
      <c r="I1907" s="10" t="s">
        <v>110</v>
      </c>
      <c r="J1907" s="11" t="s">
        <v>13216</v>
      </c>
      <c r="K1907" s="194" t="s">
        <v>511</v>
      </c>
      <c r="L1907" s="176"/>
      <c r="M1907" s="176">
        <v>1000</v>
      </c>
      <c r="N1907" s="80" t="s">
        <v>1387</v>
      </c>
      <c r="O1907" s="162"/>
      <c r="P1907" s="80" t="s">
        <v>13217</v>
      </c>
      <c r="Q1907" s="80"/>
      <c r="R1907" s="80"/>
      <c r="S1907" s="163"/>
      <c r="T1907" s="213"/>
      <c r="U1907" s="162"/>
      <c r="V1907" s="164"/>
      <c r="W1907" s="12" t="str">
        <f t="shared" si="575"/>
        <v>Mqtt1</v>
      </c>
      <c r="X1907" s="196" t="s">
        <v>13073</v>
      </c>
      <c r="Y1907" s="6" t="str">
        <f t="shared" si="572"/>
        <v>marpower/350000-ventilation/mtssupplyfan</v>
      </c>
      <c r="Z1907" s="103" t="str">
        <f t="shared" si="573"/>
        <v>$.MSWAirFlow</v>
      </c>
      <c r="AA1907" s="12">
        <v>1</v>
      </c>
      <c r="AB1907" s="6" t="s">
        <v>196</v>
      </c>
      <c r="AC1907" s="103">
        <v>44</v>
      </c>
      <c r="AJ1907" s="80"/>
      <c r="AM1907" s="114" t="str">
        <f t="shared" si="555"/>
        <v/>
      </c>
      <c r="AN1907" s="80"/>
      <c r="AO1907" s="80"/>
      <c r="AP1907" s="80"/>
      <c r="AQ1907" s="80"/>
      <c r="AR1907" s="127"/>
      <c r="AS1907" s="80"/>
      <c r="AT1907" s="128"/>
      <c r="AU1907" s="7"/>
      <c r="AV1907" s="129"/>
      <c r="AW1907" s="126" t="str">
        <f t="shared" si="556"/>
        <v/>
      </c>
      <c r="AX1907" s="137"/>
      <c r="AY1907" s="147"/>
      <c r="AZ1907" s="167"/>
      <c r="BA1907" s="167"/>
      <c r="BB1907" s="147" t="str">
        <f t="shared" si="557"/>
        <v/>
      </c>
      <c r="BC1907" s="168"/>
      <c r="BD1907" s="165"/>
      <c r="BE1907" s="165"/>
      <c r="BF1907" s="165"/>
      <c r="BG1907" s="165"/>
      <c r="BH1907" s="165"/>
      <c r="BI1907" s="165"/>
      <c r="BJ1907" s="165"/>
      <c r="BK1907" s="165"/>
      <c r="BL1907" s="165"/>
      <c r="BM1907" s="165"/>
      <c r="BN1907" s="165"/>
      <c r="BO1907" s="165"/>
      <c r="BP1907" s="165"/>
      <c r="BQ1907" s="165"/>
      <c r="BS1907" s="6"/>
      <c r="BT1907" s="11"/>
      <c r="BU1907" s="6"/>
      <c r="BV1907" s="6"/>
    </row>
    <row r="1908" spans="1:74" ht="15.75" x14ac:dyDescent="0.25">
      <c r="A1908" s="52" t="s">
        <v>13067</v>
      </c>
      <c r="B1908" s="56" t="s">
        <v>110</v>
      </c>
      <c r="C1908" s="7" t="s">
        <v>9455</v>
      </c>
      <c r="D1908" s="7" t="s">
        <v>13070</v>
      </c>
      <c r="E1908" s="7"/>
      <c r="F1908" s="64"/>
      <c r="G1908" s="6"/>
      <c r="H1908" s="6"/>
      <c r="I1908" s="10" t="s">
        <v>110</v>
      </c>
      <c r="J1908" s="11" t="s">
        <v>13218</v>
      </c>
      <c r="K1908" s="194" t="s">
        <v>511</v>
      </c>
      <c r="L1908" s="176"/>
      <c r="M1908" s="176">
        <v>1000</v>
      </c>
      <c r="N1908" s="80" t="s">
        <v>1387</v>
      </c>
      <c r="O1908" s="162"/>
      <c r="P1908" s="80" t="s">
        <v>13219</v>
      </c>
      <c r="Q1908" s="80"/>
      <c r="R1908" s="80"/>
      <c r="S1908" s="163"/>
      <c r="T1908" s="213"/>
      <c r="U1908" s="162"/>
      <c r="V1908" s="164"/>
      <c r="W1908" s="12" t="str">
        <f t="shared" si="575"/>
        <v>Mqtt1</v>
      </c>
      <c r="X1908" s="196" t="s">
        <v>13073</v>
      </c>
      <c r="Y1908" s="6" t="str">
        <f t="shared" si="572"/>
        <v>marpower/350000-ventilation/mtssupplyfan</v>
      </c>
      <c r="Z1908" s="103" t="str">
        <f t="shared" si="573"/>
        <v>$.TotAirFlow</v>
      </c>
      <c r="AB1908" s="6"/>
      <c r="AJ1908" s="80"/>
      <c r="AM1908" s="114" t="str">
        <f t="shared" si="555"/>
        <v/>
      </c>
      <c r="AN1908" s="80"/>
      <c r="AO1908" s="80"/>
      <c r="AP1908" s="80"/>
      <c r="AQ1908" s="80"/>
      <c r="AR1908" s="127"/>
      <c r="AS1908" s="80"/>
      <c r="AT1908" s="128"/>
      <c r="AU1908" s="7"/>
      <c r="AV1908" s="129"/>
      <c r="AW1908" s="126" t="str">
        <f t="shared" si="556"/>
        <v/>
      </c>
      <c r="AX1908" s="137"/>
      <c r="AY1908" s="147"/>
      <c r="AZ1908" s="167"/>
      <c r="BA1908" s="167"/>
      <c r="BB1908" s="147" t="str">
        <f t="shared" si="557"/>
        <v/>
      </c>
      <c r="BC1908" s="168"/>
      <c r="BD1908" s="165"/>
      <c r="BE1908" s="165"/>
      <c r="BF1908" s="165"/>
      <c r="BG1908" s="165"/>
      <c r="BH1908" s="165"/>
      <c r="BI1908" s="165"/>
      <c r="BJ1908" s="165"/>
      <c r="BK1908" s="165"/>
      <c r="BL1908" s="165"/>
      <c r="BM1908" s="165"/>
      <c r="BN1908" s="165"/>
      <c r="BO1908" s="165"/>
      <c r="BP1908" s="165"/>
      <c r="BQ1908" s="165"/>
      <c r="BS1908" s="6"/>
      <c r="BT1908" s="11"/>
      <c r="BU1908" s="6"/>
      <c r="BV1908" s="6"/>
    </row>
    <row r="1909" spans="1:74" x14ac:dyDescent="0.25">
      <c r="A1909" s="50"/>
      <c r="B1909" s="54" t="s">
        <v>110</v>
      </c>
      <c r="C1909" s="59"/>
      <c r="D1909" s="59"/>
      <c r="E1909" s="59"/>
      <c r="F1909" s="59"/>
      <c r="G1909" s="59"/>
      <c r="H1909" s="59"/>
      <c r="I1909" s="59"/>
      <c r="J1909" s="68"/>
      <c r="K1909" s="50"/>
      <c r="L1909" s="54"/>
      <c r="M1909" s="179">
        <v>1000</v>
      </c>
      <c r="N1909" s="54"/>
      <c r="O1909" s="81"/>
      <c r="P1909" s="54" t="s">
        <v>13220</v>
      </c>
      <c r="Q1909" s="54"/>
      <c r="R1909" s="54"/>
      <c r="S1909" s="54"/>
      <c r="T1909" s="151"/>
      <c r="U1909" s="81"/>
      <c r="V1909" s="68"/>
      <c r="W1909" s="50"/>
      <c r="X1909" s="198"/>
      <c r="Y1909" s="54"/>
      <c r="Z1909" s="100"/>
      <c r="AA1909" s="50"/>
      <c r="AB1909" s="54"/>
      <c r="AC1909" s="100"/>
      <c r="AD1909" s="100"/>
      <c r="AE1909" s="68"/>
      <c r="AF1909" s="68"/>
      <c r="AG1909" s="68"/>
      <c r="AH1909" s="68"/>
      <c r="AI1909" s="54"/>
      <c r="AJ1909" s="54"/>
      <c r="AK1909" s="110"/>
      <c r="AL1909" s="110"/>
      <c r="AM1909" s="54"/>
      <c r="AN1909" s="54"/>
      <c r="AO1909" s="54"/>
      <c r="AP1909" s="54"/>
      <c r="AQ1909" s="54"/>
      <c r="AR1909" s="54"/>
      <c r="AS1909" s="54"/>
      <c r="AT1909" s="81"/>
      <c r="AU1909" s="81"/>
      <c r="AV1909" s="81"/>
      <c r="AW1909" s="81"/>
      <c r="AX1909" s="81"/>
      <c r="AY1909" s="81"/>
      <c r="AZ1909" s="81"/>
      <c r="BA1909" s="81"/>
      <c r="BB1909" s="81"/>
      <c r="BC1909" s="81"/>
      <c r="BD1909" s="81"/>
      <c r="BE1909" s="81"/>
      <c r="BF1909" s="150"/>
      <c r="BG1909" s="81"/>
      <c r="BH1909" s="81"/>
      <c r="BI1909" s="81"/>
      <c r="BJ1909" s="150"/>
      <c r="BK1909" s="81"/>
      <c r="BL1909" s="81"/>
      <c r="BM1909" s="81"/>
      <c r="BN1909" s="150"/>
      <c r="BO1909" s="81"/>
      <c r="BP1909" s="81"/>
      <c r="BQ1909" s="81"/>
      <c r="BR1909" s="151"/>
      <c r="BS1909" s="81"/>
      <c r="BT1909" s="150"/>
      <c r="BU1909" s="81"/>
      <c r="BV1909" s="81"/>
    </row>
    <row r="1910" spans="1:74" ht="15.75" x14ac:dyDescent="0.25">
      <c r="A1910" s="52" t="s">
        <v>13067</v>
      </c>
      <c r="B1910" s="56"/>
      <c r="C1910" s="7" t="s">
        <v>9455</v>
      </c>
      <c r="D1910" s="7" t="s">
        <v>13221</v>
      </c>
      <c r="E1910" s="7"/>
      <c r="F1910" s="64"/>
      <c r="G1910" s="6"/>
      <c r="H1910" s="6"/>
      <c r="I1910" s="10" t="s">
        <v>110</v>
      </c>
      <c r="J1910" s="11" t="s">
        <v>13222</v>
      </c>
      <c r="K1910" s="194" t="s">
        <v>511</v>
      </c>
      <c r="L1910" s="176"/>
      <c r="M1910" s="176">
        <v>1000</v>
      </c>
      <c r="N1910" s="80" t="s">
        <v>1387</v>
      </c>
      <c r="O1910" s="162"/>
      <c r="P1910" s="80" t="s">
        <v>13223</v>
      </c>
      <c r="Q1910" s="80"/>
      <c r="R1910" s="80"/>
      <c r="S1910" s="163"/>
      <c r="T1910" s="213"/>
      <c r="U1910" s="162"/>
      <c r="V1910" s="164"/>
      <c r="W1910" s="12" t="str">
        <f t="shared" ref="W1910" si="576">IF(COUNTIF(N1910,"spare"),"","Mqtt1")</f>
        <v>Mqtt1</v>
      </c>
      <c r="X1910" s="196" t="s">
        <v>13224</v>
      </c>
      <c r="Y1910" s="6" t="str">
        <f t="shared" ref="Y1910" si="577">LOWER(SUBSTITUTE(SUBSTITUTE(IF(COUNTIF(N1910,"spare"),"",_xlfn.CONCAT("marpower/",IF(X1910&lt;&gt;"","350000 VENTILATION/"&amp;X1910,"350000 VENTILATION GENERAL")))," ","-"),"_","-"))</f>
        <v>marpower/350000-ventilation/mtsexhaustfan</v>
      </c>
      <c r="Z1910" s="103" t="str">
        <f t="shared" ref="Z1910" si="578">IF(COUNTIF(N1910,"spare"),"","$."&amp;_xlfn.REGEXREPLACE(IF(X1910="",J1910,_xlfn.REGEXREPLACE(J1910,".*_","")),"^FIRE_",""))</f>
        <v>$.SpeedSetpoint</v>
      </c>
      <c r="AA1910" s="12">
        <v>1</v>
      </c>
      <c r="AB1910" s="6" t="s">
        <v>195</v>
      </c>
      <c r="AC1910" s="103">
        <v>3</v>
      </c>
      <c r="AI1910" s="53">
        <v>0</v>
      </c>
      <c r="AJ1910" s="80">
        <v>65535</v>
      </c>
      <c r="AK1910" s="113" t="s">
        <v>13074</v>
      </c>
      <c r="AM1910" s="114" t="str">
        <f t="shared" ref="AM1910:AM1963" si="579">IF(ISBLANK(AT1910),"",ROW())</f>
        <v/>
      </c>
      <c r="AN1910" s="80"/>
      <c r="AO1910" s="80"/>
      <c r="AP1910" s="80"/>
      <c r="AQ1910" s="80"/>
      <c r="AR1910" s="127"/>
      <c r="AS1910" s="80"/>
      <c r="AT1910" s="128"/>
      <c r="AU1910" s="7"/>
      <c r="AV1910" s="129"/>
      <c r="AW1910" s="126" t="str">
        <f t="shared" ref="AW1910:AW1963" si="580">IF(ISNUMBER(AM1910),"Please consult operation manual for more information","")</f>
        <v/>
      </c>
      <c r="AX1910" s="137"/>
      <c r="AY1910" s="147"/>
      <c r="AZ1910" s="167"/>
      <c r="BA1910" s="167"/>
      <c r="BB1910" s="147" t="str">
        <f t="shared" ref="BB1910:BB1963" si="581">IF(ISNUMBER(AM1910),"1","")</f>
        <v/>
      </c>
      <c r="BC1910" s="168"/>
      <c r="BD1910" s="165"/>
      <c r="BE1910" s="165"/>
      <c r="BF1910" s="165"/>
      <c r="BG1910" s="165"/>
      <c r="BH1910" s="165"/>
      <c r="BI1910" s="165"/>
      <c r="BJ1910" s="165"/>
      <c r="BK1910" s="165"/>
      <c r="BL1910" s="165"/>
      <c r="BM1910" s="165"/>
      <c r="BN1910" s="165"/>
      <c r="BO1910" s="165"/>
      <c r="BP1910" s="165"/>
      <c r="BQ1910" s="165"/>
      <c r="BS1910" s="6"/>
      <c r="BT1910" s="11"/>
      <c r="BU1910" s="6"/>
      <c r="BV1910" s="6"/>
    </row>
    <row r="1911" spans="1:74" ht="15.75" x14ac:dyDescent="0.25">
      <c r="A1911" s="52" t="s">
        <v>13067</v>
      </c>
      <c r="B1911" s="56"/>
      <c r="C1911" s="7" t="s">
        <v>9455</v>
      </c>
      <c r="D1911" s="7" t="s">
        <v>13221</v>
      </c>
      <c r="E1911" s="7"/>
      <c r="F1911" s="64"/>
      <c r="G1911" s="6"/>
      <c r="H1911" s="6"/>
      <c r="I1911"/>
      <c r="J1911" s="11" t="s">
        <v>13075</v>
      </c>
      <c r="K1911" s="194" t="s">
        <v>511</v>
      </c>
      <c r="L1911" s="176"/>
      <c r="M1911" s="176">
        <v>1000</v>
      </c>
      <c r="N1911" s="80" t="s">
        <v>1387</v>
      </c>
      <c r="O1911" s="162"/>
      <c r="P1911" s="80" t="s">
        <v>13076</v>
      </c>
      <c r="Q1911" s="80"/>
      <c r="R1911" s="80"/>
      <c r="S1911" s="163"/>
      <c r="T1911" s="213"/>
      <c r="U1911" s="162"/>
      <c r="V1911" s="164"/>
      <c r="W1911" s="12"/>
      <c r="X1911" s="196"/>
      <c r="Y1911" s="6"/>
      <c r="Z1911" s="103"/>
      <c r="AA1911" s="12">
        <v>1</v>
      </c>
      <c r="AB1911" s="6" t="s">
        <v>195</v>
      </c>
      <c r="AC1911" s="103">
        <v>5</v>
      </c>
      <c r="AJ1911" s="80"/>
      <c r="AK1911" s="113" t="s">
        <v>11878</v>
      </c>
      <c r="AM1911" s="114" t="str">
        <f t="shared" si="579"/>
        <v/>
      </c>
      <c r="AN1911" s="80"/>
      <c r="AO1911" s="80"/>
      <c r="AP1911" s="80"/>
      <c r="AQ1911" s="80"/>
      <c r="AR1911" s="127"/>
      <c r="AS1911" s="80"/>
      <c r="AT1911" s="7"/>
      <c r="AU1911" s="7"/>
      <c r="AV1911" s="165"/>
      <c r="AW1911" s="126" t="str">
        <f t="shared" si="580"/>
        <v/>
      </c>
      <c r="AX1911" s="137"/>
      <c r="AY1911" s="147"/>
      <c r="AZ1911" s="167"/>
      <c r="BA1911" s="167"/>
      <c r="BB1911" s="147" t="str">
        <f t="shared" si="581"/>
        <v/>
      </c>
      <c r="BC1911" s="168"/>
      <c r="BD1911" s="165"/>
      <c r="BE1911" s="165"/>
      <c r="BF1911" s="165"/>
      <c r="BG1911" s="165"/>
      <c r="BH1911" s="165"/>
      <c r="BI1911" s="165"/>
      <c r="BJ1911" s="165"/>
      <c r="BK1911" s="165"/>
      <c r="BL1911" s="165"/>
      <c r="BM1911" s="165"/>
      <c r="BN1911" s="165"/>
      <c r="BO1911" s="165"/>
      <c r="BP1911" s="165"/>
      <c r="BQ1911" s="165"/>
      <c r="BS1911" s="6"/>
      <c r="BT1911" s="11"/>
      <c r="BU1911" s="6"/>
      <c r="BV1911" s="6"/>
    </row>
    <row r="1912" spans="1:74" ht="15.75" x14ac:dyDescent="0.25">
      <c r="A1912" s="52" t="s">
        <v>13067</v>
      </c>
      <c r="B1912" s="56"/>
      <c r="C1912" s="7" t="s">
        <v>111</v>
      </c>
      <c r="D1912" s="7" t="s">
        <v>13221</v>
      </c>
      <c r="E1912" s="7"/>
      <c r="F1912" s="64"/>
      <c r="G1912" s="6"/>
      <c r="H1912" s="6"/>
      <c r="I1912" s="10" t="s">
        <v>110</v>
      </c>
      <c r="J1912" s="11" t="s">
        <v>13225</v>
      </c>
      <c r="K1912" s="161"/>
      <c r="L1912" s="176"/>
      <c r="M1912" s="176">
        <v>1000</v>
      </c>
      <c r="O1912" s="162"/>
      <c r="P1912" s="80" t="s">
        <v>13226</v>
      </c>
      <c r="Q1912" s="80" t="s">
        <v>13079</v>
      </c>
      <c r="R1912" s="80"/>
      <c r="S1912" s="163"/>
      <c r="T1912" s="213"/>
      <c r="U1912" s="162"/>
      <c r="V1912" s="164"/>
      <c r="W1912" s="12" t="str">
        <f t="shared" ref="W1912" si="582">IF(COUNTIF(N1912,"spare"),"","Mqtt1")</f>
        <v>Mqtt1</v>
      </c>
      <c r="X1912" s="196" t="s">
        <v>13224</v>
      </c>
      <c r="Y1912" s="6" t="str">
        <f>LOWER(SUBSTITUTE(SUBSTITUTE(IF(COUNTIF(N1912,"spare"),"",_xlfn.CONCAT("marpower/",IF(X1912&lt;&gt;"","350000 VENTILATION/"&amp;X1912,"350000 VENTILATION GENERAL")))," ","-"),"_","-"))</f>
        <v>marpower/350000-ventilation/mtsexhaustfan</v>
      </c>
      <c r="Z1912" s="103" t="str">
        <f t="shared" ref="Z1912" si="583">IF(COUNTIF(N1912,"spare"),"","$."&amp;_xlfn.REGEXREPLACE(IF(X1912="",J1912,_xlfn.REGEXREPLACE(J1912,".*_","")),"^FIRE_",""))</f>
        <v>$.SpeedCtrlMode</v>
      </c>
      <c r="AB1912" s="6"/>
      <c r="AJ1912" s="80"/>
      <c r="AM1912" s="114" t="str">
        <f t="shared" si="579"/>
        <v/>
      </c>
      <c r="AN1912" s="80"/>
      <c r="AO1912" s="80"/>
      <c r="AP1912" s="80"/>
      <c r="AQ1912" s="80"/>
      <c r="AR1912" s="127"/>
      <c r="AS1912" s="80"/>
      <c r="AT1912" s="128"/>
      <c r="AU1912" s="7"/>
      <c r="AV1912" s="129"/>
      <c r="AW1912" s="126" t="str">
        <f t="shared" si="580"/>
        <v/>
      </c>
      <c r="AX1912" s="137"/>
      <c r="AY1912" s="147"/>
      <c r="AZ1912" s="167"/>
      <c r="BA1912" s="167"/>
      <c r="BB1912" s="147" t="str">
        <f t="shared" si="581"/>
        <v/>
      </c>
      <c r="BC1912" s="168"/>
      <c r="BD1912" s="165"/>
      <c r="BE1912" s="165"/>
      <c r="BF1912" s="165"/>
      <c r="BG1912" s="165"/>
      <c r="BH1912" s="165"/>
      <c r="BI1912" s="165"/>
      <c r="BJ1912" s="165"/>
      <c r="BK1912" s="165"/>
      <c r="BL1912" s="165"/>
      <c r="BM1912" s="165"/>
      <c r="BN1912" s="165"/>
      <c r="BO1912" s="165"/>
      <c r="BP1912" s="165"/>
      <c r="BQ1912" s="165"/>
      <c r="BS1912" s="6"/>
      <c r="BT1912" s="11"/>
      <c r="BU1912" s="6"/>
      <c r="BV1912" s="6"/>
    </row>
    <row r="1913" spans="1:74" ht="15.75" x14ac:dyDescent="0.25">
      <c r="A1913" s="52" t="s">
        <v>13067</v>
      </c>
      <c r="B1913" s="56"/>
      <c r="C1913" s="7" t="s">
        <v>9455</v>
      </c>
      <c r="D1913" s="7" t="s">
        <v>13221</v>
      </c>
      <c r="E1913" s="7"/>
      <c r="F1913" s="64"/>
      <c r="G1913" s="6"/>
      <c r="H1913" s="6"/>
      <c r="I1913"/>
      <c r="J1913" s="11" t="s">
        <v>13842</v>
      </c>
      <c r="K1913" s="194" t="s">
        <v>511</v>
      </c>
      <c r="L1913" s="176"/>
      <c r="M1913" s="176">
        <v>1000</v>
      </c>
      <c r="N1913" s="80" t="s">
        <v>1387</v>
      </c>
      <c r="O1913" s="162"/>
      <c r="P1913" s="80" t="s">
        <v>13080</v>
      </c>
      <c r="Q1913" s="80"/>
      <c r="R1913" s="80"/>
      <c r="S1913" s="163"/>
      <c r="T1913" s="213"/>
      <c r="U1913" s="162"/>
      <c r="V1913" s="164"/>
      <c r="W1913" s="12"/>
      <c r="X1913" s="196"/>
      <c r="Y1913" s="6"/>
      <c r="Z1913" s="103"/>
      <c r="AA1913" s="12">
        <v>1</v>
      </c>
      <c r="AB1913" s="6" t="s">
        <v>196</v>
      </c>
      <c r="AC1913" s="103">
        <v>11</v>
      </c>
      <c r="AJ1913" s="80"/>
      <c r="AK1913" s="113" t="s">
        <v>11878</v>
      </c>
      <c r="AM1913" s="114" t="str">
        <f t="shared" si="579"/>
        <v/>
      </c>
      <c r="AN1913" s="80"/>
      <c r="AO1913" s="80"/>
      <c r="AP1913" s="80"/>
      <c r="AQ1913" s="80"/>
      <c r="AR1913" s="127"/>
      <c r="AS1913" s="80"/>
      <c r="AT1913" s="7"/>
      <c r="AU1913" s="7"/>
      <c r="AV1913" s="165"/>
      <c r="AW1913" s="126" t="str">
        <f t="shared" si="580"/>
        <v/>
      </c>
      <c r="AX1913" s="137"/>
      <c r="AY1913" s="147"/>
      <c r="AZ1913" s="167"/>
      <c r="BA1913" s="167"/>
      <c r="BB1913" s="147" t="str">
        <f t="shared" si="581"/>
        <v/>
      </c>
      <c r="BC1913" s="168"/>
      <c r="BD1913" s="165"/>
      <c r="BE1913" s="165"/>
      <c r="BF1913" s="165"/>
      <c r="BG1913" s="165"/>
      <c r="BH1913" s="165"/>
      <c r="BI1913" s="165"/>
      <c r="BJ1913" s="165"/>
      <c r="BK1913" s="165"/>
      <c r="BL1913" s="165"/>
      <c r="BM1913" s="165"/>
      <c r="BN1913" s="165"/>
      <c r="BO1913" s="165"/>
      <c r="BP1913" s="165"/>
      <c r="BQ1913" s="165"/>
      <c r="BS1913" s="6"/>
      <c r="BT1913" s="11"/>
      <c r="BU1913" s="6"/>
      <c r="BV1913" s="6"/>
    </row>
    <row r="1914" spans="1:74" ht="15.75" x14ac:dyDescent="0.25">
      <c r="A1914" s="52" t="s">
        <v>13067</v>
      </c>
      <c r="B1914" s="56"/>
      <c r="C1914" s="7" t="s">
        <v>111</v>
      </c>
      <c r="D1914" s="7" t="s">
        <v>13221</v>
      </c>
      <c r="E1914" s="7"/>
      <c r="F1914" s="64"/>
      <c r="G1914" s="6"/>
      <c r="H1914" s="6"/>
      <c r="I1914" s="10" t="s">
        <v>110</v>
      </c>
      <c r="J1914" s="11" t="s">
        <v>13227</v>
      </c>
      <c r="K1914" s="161"/>
      <c r="L1914" s="176"/>
      <c r="M1914" s="176">
        <v>1000</v>
      </c>
      <c r="O1914" s="162"/>
      <c r="P1914" s="80" t="s">
        <v>13228</v>
      </c>
      <c r="Q1914" s="80" t="s">
        <v>13083</v>
      </c>
      <c r="R1914" s="80"/>
      <c r="S1914" s="163"/>
      <c r="T1914" s="213"/>
      <c r="U1914" s="162"/>
      <c r="V1914" s="164"/>
      <c r="W1914" s="12" t="str">
        <f t="shared" ref="W1914" si="584">IF(COUNTIF(N1914,"spare"),"","Mqtt1")</f>
        <v>Mqtt1</v>
      </c>
      <c r="X1914" s="196" t="s">
        <v>13224</v>
      </c>
      <c r="Y1914" s="6" t="str">
        <f>LOWER(SUBSTITUTE(SUBSTITUTE(IF(COUNTIF(N1914,"spare"),"",_xlfn.CONCAT("marpower/",IF(X1914&lt;&gt;"","350000 VENTILATION/"&amp;X1914,"350000 VENTILATION GENERAL")))," ","-"),"_","-"))</f>
        <v>marpower/350000-ventilation/mtsexhaustfan</v>
      </c>
      <c r="Z1914" s="103" t="str">
        <f t="shared" ref="Z1914:Z1929" si="585">IF(COUNTIF(N1914,"spare"),"","$."&amp;_xlfn.REGEXREPLACE(IF(X1914="",J1914,_xlfn.REGEXREPLACE(J1914,".*_","")),"^FIRE_",""))</f>
        <v>$.Stop</v>
      </c>
      <c r="AB1914" s="6"/>
      <c r="AJ1914" s="80"/>
      <c r="AM1914" s="114">
        <f t="shared" si="579"/>
        <v>1914</v>
      </c>
      <c r="AN1914" s="80"/>
      <c r="AO1914" s="80"/>
      <c r="AP1914" s="80"/>
      <c r="AQ1914" s="80"/>
      <c r="AR1914" s="127" t="s">
        <v>110</v>
      </c>
      <c r="AS1914" s="80"/>
      <c r="AT1914" s="128" t="s">
        <v>17</v>
      </c>
      <c r="AU1914" s="7"/>
      <c r="AV1914" s="129" t="s">
        <v>112</v>
      </c>
      <c r="AW1914" s="126" t="str">
        <f t="shared" si="580"/>
        <v>Please consult operation manual for more information</v>
      </c>
      <c r="AX1914" s="137"/>
      <c r="AY1914" s="147"/>
      <c r="AZ1914" s="167"/>
      <c r="BA1914" s="167"/>
      <c r="BB1914" s="147" t="str">
        <f t="shared" si="581"/>
        <v>1</v>
      </c>
      <c r="BC1914" s="168"/>
      <c r="BD1914" s="165"/>
      <c r="BE1914" s="165"/>
      <c r="BF1914" s="165"/>
      <c r="BG1914" s="165"/>
      <c r="BH1914" s="165"/>
      <c r="BI1914" s="165"/>
      <c r="BJ1914" s="165"/>
      <c r="BK1914" s="165"/>
      <c r="BL1914" s="165"/>
      <c r="BM1914" s="165"/>
      <c r="BN1914" s="165"/>
      <c r="BO1914" s="165"/>
      <c r="BP1914" s="165"/>
      <c r="BQ1914" s="165"/>
      <c r="BS1914" s="6"/>
      <c r="BT1914" s="11"/>
      <c r="BU1914" s="6"/>
      <c r="BV1914" s="6"/>
    </row>
    <row r="1915" spans="1:74" ht="15.75" x14ac:dyDescent="0.25">
      <c r="A1915" s="52" t="s">
        <v>13067</v>
      </c>
      <c r="B1915" s="56"/>
      <c r="C1915" s="7" t="s">
        <v>111</v>
      </c>
      <c r="D1915" s="7" t="s">
        <v>13221</v>
      </c>
      <c r="E1915" s="7"/>
      <c r="F1915" s="64"/>
      <c r="G1915" s="6"/>
      <c r="H1915" s="6"/>
      <c r="I1915" s="10" t="s">
        <v>110</v>
      </c>
      <c r="J1915" s="11" t="s">
        <v>13229</v>
      </c>
      <c r="K1915" s="161"/>
      <c r="L1915" s="176"/>
      <c r="M1915" s="176">
        <v>1000</v>
      </c>
      <c r="O1915" s="162"/>
      <c r="P1915" s="80" t="s">
        <v>13230</v>
      </c>
      <c r="Q1915" s="80" t="s">
        <v>13086</v>
      </c>
      <c r="R1915" s="80"/>
      <c r="S1915" s="163"/>
      <c r="T1915" s="213"/>
      <c r="U1915" s="162"/>
      <c r="V1915" s="164"/>
      <c r="W1915" s="12" t="str">
        <f>IF(COUNTIF(N1915,"spare"),"","Mqtt1")</f>
        <v>Mqtt1</v>
      </c>
      <c r="X1915" s="196" t="s">
        <v>13224</v>
      </c>
      <c r="Y1915" s="6" t="str">
        <f t="shared" ref="Y1915:Y1929" si="586">LOWER(SUBSTITUTE(SUBSTITUTE(IF(COUNTIF(N1915,"spare"),"",_xlfn.CONCAT("marpower/",IF(X1915&lt;&gt;"","350000 VENTILATION/"&amp;X1915,"350000 VENTILATION GENERAL")))," ","-"),"_","-"))</f>
        <v>marpower/350000-ventilation/mtsexhaustfan</v>
      </c>
      <c r="Z1915" s="103" t="str">
        <f t="shared" si="585"/>
        <v>$.TempMan</v>
      </c>
      <c r="AB1915" s="6"/>
      <c r="AJ1915" s="80"/>
      <c r="AM1915" s="114">
        <f t="shared" si="579"/>
        <v>1915</v>
      </c>
      <c r="AN1915" s="80"/>
      <c r="AO1915" s="80"/>
      <c r="AP1915" s="80"/>
      <c r="AQ1915" s="80"/>
      <c r="AR1915" s="127" t="s">
        <v>110</v>
      </c>
      <c r="AT1915" s="128" t="s">
        <v>17</v>
      </c>
      <c r="AU1915" s="7"/>
      <c r="AV1915" s="129" t="s">
        <v>112</v>
      </c>
      <c r="AW1915" s="126" t="str">
        <f t="shared" si="580"/>
        <v>Please consult operation manual for more information</v>
      </c>
      <c r="AX1915" s="137"/>
      <c r="AY1915" s="147"/>
      <c r="AZ1915" s="167"/>
      <c r="BA1915" s="167"/>
      <c r="BB1915" s="147" t="str">
        <f t="shared" si="581"/>
        <v>1</v>
      </c>
      <c r="BC1915" s="168"/>
      <c r="BD1915" s="165"/>
      <c r="BE1915" s="165"/>
      <c r="BF1915" s="165"/>
      <c r="BG1915" s="165"/>
      <c r="BH1915" s="165"/>
      <c r="BI1915" s="165"/>
      <c r="BJ1915" s="165"/>
      <c r="BK1915" s="165"/>
      <c r="BL1915" s="165"/>
      <c r="BM1915" s="165"/>
      <c r="BN1915" s="165"/>
      <c r="BO1915" s="165"/>
      <c r="BP1915" s="165"/>
      <c r="BQ1915" s="165"/>
      <c r="BS1915" s="6"/>
      <c r="BT1915" s="11"/>
      <c r="BU1915" s="6"/>
      <c r="BV1915" s="6"/>
    </row>
    <row r="1916" spans="1:74" ht="15.75" x14ac:dyDescent="0.25">
      <c r="A1916" s="52" t="s">
        <v>13067</v>
      </c>
      <c r="B1916" s="56"/>
      <c r="C1916" s="7" t="s">
        <v>111</v>
      </c>
      <c r="D1916" s="7" t="s">
        <v>13221</v>
      </c>
      <c r="E1916" s="7"/>
      <c r="F1916" s="64"/>
      <c r="G1916" s="6"/>
      <c r="H1916" s="6"/>
      <c r="I1916" s="10" t="s">
        <v>110</v>
      </c>
      <c r="J1916" s="11" t="s">
        <v>13231</v>
      </c>
      <c r="K1916" s="161"/>
      <c r="L1916" s="176"/>
      <c r="M1916" s="176">
        <v>1000</v>
      </c>
      <c r="O1916" s="162"/>
      <c r="P1916" s="80" t="s">
        <v>13232</v>
      </c>
      <c r="Q1916" s="80" t="s">
        <v>13089</v>
      </c>
      <c r="R1916" s="80"/>
      <c r="S1916" s="163"/>
      <c r="T1916" s="213"/>
      <c r="U1916" s="162"/>
      <c r="V1916" s="164"/>
      <c r="W1916" s="12" t="str">
        <f>IF(COUNTIF(N1916,"spare"),"","Mqtt1")</f>
        <v>Mqtt1</v>
      </c>
      <c r="X1916" s="196" t="s">
        <v>13224</v>
      </c>
      <c r="Y1916" s="6" t="str">
        <f t="shared" si="586"/>
        <v>marpower/350000-ventilation/mtsexhaustfan</v>
      </c>
      <c r="Z1916" s="103" t="str">
        <f t="shared" si="585"/>
        <v>$.IGBTCool</v>
      </c>
      <c r="AB1916" s="6"/>
      <c r="AJ1916" s="80"/>
      <c r="AM1916" s="114">
        <f t="shared" si="579"/>
        <v>1916</v>
      </c>
      <c r="AN1916" s="80"/>
      <c r="AO1916" s="80"/>
      <c r="AP1916" s="80"/>
      <c r="AQ1916" s="80"/>
      <c r="AR1916" s="127" t="s">
        <v>110</v>
      </c>
      <c r="AS1916" s="80"/>
      <c r="AT1916" s="128" t="s">
        <v>17</v>
      </c>
      <c r="AU1916" s="7"/>
      <c r="AV1916" s="129" t="s">
        <v>112</v>
      </c>
      <c r="AW1916" s="126" t="str">
        <f t="shared" si="580"/>
        <v>Please consult operation manual for more information</v>
      </c>
      <c r="AX1916" s="137"/>
      <c r="AY1916" s="147"/>
      <c r="AZ1916" s="167"/>
      <c r="BA1916" s="167"/>
      <c r="BB1916" s="147" t="str">
        <f t="shared" si="581"/>
        <v>1</v>
      </c>
      <c r="BC1916" s="168"/>
      <c r="BD1916" s="165"/>
      <c r="BE1916" s="165"/>
      <c r="BF1916" s="165"/>
      <c r="BG1916" s="165"/>
      <c r="BH1916" s="165"/>
      <c r="BI1916" s="165"/>
      <c r="BJ1916" s="165"/>
      <c r="BK1916" s="165"/>
      <c r="BL1916" s="165"/>
      <c r="BM1916" s="165"/>
      <c r="BN1916" s="165"/>
      <c r="BO1916" s="165"/>
      <c r="BP1916" s="165"/>
      <c r="BQ1916" s="165"/>
      <c r="BS1916" s="6"/>
      <c r="BT1916" s="11"/>
      <c r="BU1916" s="6"/>
      <c r="BV1916" s="6"/>
    </row>
    <row r="1917" spans="1:74" ht="15.75" x14ac:dyDescent="0.25">
      <c r="A1917" s="52" t="s">
        <v>13067</v>
      </c>
      <c r="B1917" s="56"/>
      <c r="C1917" s="7" t="s">
        <v>111</v>
      </c>
      <c r="D1917" s="7" t="s">
        <v>13221</v>
      </c>
      <c r="E1917" s="7"/>
      <c r="F1917" s="64"/>
      <c r="G1917" s="6"/>
      <c r="H1917" s="6"/>
      <c r="I1917" s="10" t="s">
        <v>110</v>
      </c>
      <c r="J1917" s="11" t="s">
        <v>13233</v>
      </c>
      <c r="K1917" s="161"/>
      <c r="L1917" s="176"/>
      <c r="M1917" s="176">
        <v>1000</v>
      </c>
      <c r="O1917" s="162"/>
      <c r="P1917" s="80" t="s">
        <v>13234</v>
      </c>
      <c r="Q1917" s="80" t="s">
        <v>13092</v>
      </c>
      <c r="R1917" s="80"/>
      <c r="S1917" s="163"/>
      <c r="T1917" s="213"/>
      <c r="U1917" s="162"/>
      <c r="V1917" s="164"/>
      <c r="W1917" s="12" t="str">
        <f>IF(COUNTIF(N1917,"spare"),"","Mqtt1")</f>
        <v>Mqtt1</v>
      </c>
      <c r="X1917" s="196" t="s">
        <v>13224</v>
      </c>
      <c r="Y1917" s="6" t="str">
        <f t="shared" si="586"/>
        <v>marpower/350000-ventilation/mtsexhaustfan</v>
      </c>
      <c r="Z1917" s="103" t="str">
        <f t="shared" si="585"/>
        <v>$.InternalSystemErr</v>
      </c>
      <c r="AB1917" s="6"/>
      <c r="AJ1917" s="80"/>
      <c r="AM1917" s="114">
        <f t="shared" si="579"/>
        <v>1917</v>
      </c>
      <c r="AR1917" s="127" t="s">
        <v>110</v>
      </c>
      <c r="AT1917" s="128" t="s">
        <v>17</v>
      </c>
      <c r="AU1917" s="7"/>
      <c r="AV1917" s="129" t="s">
        <v>112</v>
      </c>
      <c r="AW1917" s="126" t="str">
        <f t="shared" si="580"/>
        <v>Please consult operation manual for more information</v>
      </c>
      <c r="AX1917" s="137"/>
      <c r="AY1917" s="147"/>
      <c r="AZ1917" s="167"/>
      <c r="BA1917" s="167"/>
      <c r="BB1917" s="147" t="str">
        <f t="shared" si="581"/>
        <v>1</v>
      </c>
      <c r="BC1917" s="168"/>
      <c r="BD1917" s="165"/>
      <c r="BE1917" s="165"/>
      <c r="BF1917" s="165"/>
      <c r="BG1917" s="165"/>
      <c r="BH1917" s="165"/>
      <c r="BI1917" s="165"/>
      <c r="BJ1917" s="165"/>
      <c r="BK1917" s="165"/>
      <c r="BL1917" s="165"/>
      <c r="BM1917" s="165"/>
      <c r="BN1917" s="165"/>
      <c r="BO1917" s="165"/>
      <c r="BP1917" s="165"/>
      <c r="BQ1917" s="165"/>
      <c r="BS1917" s="6"/>
      <c r="BT1917" s="11"/>
      <c r="BU1917" s="6"/>
      <c r="BV1917" s="6"/>
    </row>
    <row r="1918" spans="1:74" ht="15.75" x14ac:dyDescent="0.25">
      <c r="A1918" s="52" t="s">
        <v>13067</v>
      </c>
      <c r="B1918" s="56"/>
      <c r="C1918" s="7" t="s">
        <v>111</v>
      </c>
      <c r="D1918" s="7" t="s">
        <v>13221</v>
      </c>
      <c r="E1918" s="7"/>
      <c r="F1918" s="64"/>
      <c r="G1918" s="6"/>
      <c r="H1918" s="6"/>
      <c r="I1918" s="10" t="s">
        <v>110</v>
      </c>
      <c r="J1918" s="11" t="s">
        <v>13235</v>
      </c>
      <c r="K1918" s="161"/>
      <c r="L1918" s="176"/>
      <c r="M1918" s="176">
        <v>1000</v>
      </c>
      <c r="O1918" s="162"/>
      <c r="P1918" s="80" t="s">
        <v>13236</v>
      </c>
      <c r="Q1918" s="80" t="s">
        <v>13095</v>
      </c>
      <c r="R1918" s="80"/>
      <c r="S1918" s="163"/>
      <c r="T1918" s="213"/>
      <c r="U1918" s="162"/>
      <c r="V1918" s="164"/>
      <c r="W1918" s="12" t="str">
        <f>IF(COUNTIF(N1918,"spare"),"","Mqtt1")</f>
        <v>Mqtt1</v>
      </c>
      <c r="X1918" s="196" t="s">
        <v>13224</v>
      </c>
      <c r="Y1918" s="6" t="str">
        <f t="shared" si="586"/>
        <v>marpower/350000-ventilation/mtsexhaustfan</v>
      </c>
      <c r="Z1918" s="103" t="str">
        <f t="shared" si="585"/>
        <v>$.WrongDirectRot</v>
      </c>
      <c r="AB1918" s="6"/>
      <c r="AJ1918" s="80"/>
      <c r="AM1918" s="114">
        <f t="shared" si="579"/>
        <v>1918</v>
      </c>
      <c r="AN1918" s="80"/>
      <c r="AO1918" s="80"/>
      <c r="AP1918" s="80"/>
      <c r="AQ1918" s="80"/>
      <c r="AR1918" s="127" t="s">
        <v>110</v>
      </c>
      <c r="AS1918" s="80"/>
      <c r="AT1918" s="128" t="s">
        <v>17</v>
      </c>
      <c r="AU1918" s="7"/>
      <c r="AV1918" s="129" t="s">
        <v>112</v>
      </c>
      <c r="AW1918" s="126" t="str">
        <f t="shared" si="580"/>
        <v>Please consult operation manual for more information</v>
      </c>
      <c r="AX1918" s="137"/>
      <c r="AY1918" s="147"/>
      <c r="AZ1918" s="167"/>
      <c r="BA1918" s="167"/>
      <c r="BB1918" s="147" t="str">
        <f t="shared" si="581"/>
        <v>1</v>
      </c>
      <c r="BC1918" s="168"/>
      <c r="BD1918" s="165"/>
      <c r="BE1918" s="165"/>
      <c r="BF1918" s="165"/>
      <c r="BG1918" s="165"/>
      <c r="BH1918" s="165"/>
      <c r="BI1918" s="165"/>
      <c r="BJ1918" s="165"/>
      <c r="BK1918" s="165"/>
      <c r="BL1918" s="165"/>
      <c r="BM1918" s="165"/>
      <c r="BN1918" s="165"/>
      <c r="BO1918" s="165"/>
      <c r="BP1918" s="165"/>
      <c r="BQ1918" s="165"/>
      <c r="BS1918" s="6"/>
      <c r="BT1918" s="11"/>
      <c r="BU1918" s="6"/>
      <c r="BV1918" s="6"/>
    </row>
    <row r="1919" spans="1:74" ht="15.75" x14ac:dyDescent="0.25">
      <c r="A1919" s="52" t="s">
        <v>13067</v>
      </c>
      <c r="B1919" s="56"/>
      <c r="C1919" s="7" t="s">
        <v>111</v>
      </c>
      <c r="D1919" s="7" t="s">
        <v>13221</v>
      </c>
      <c r="E1919" s="7"/>
      <c r="F1919" s="64"/>
      <c r="G1919" s="6"/>
      <c r="H1919" s="6"/>
      <c r="I1919" s="10" t="s">
        <v>110</v>
      </c>
      <c r="J1919" s="11" t="s">
        <v>13237</v>
      </c>
      <c r="K1919" s="161"/>
      <c r="L1919" s="176"/>
      <c r="M1919" s="176">
        <v>1000</v>
      </c>
      <c r="O1919" s="162"/>
      <c r="P1919" s="80" t="s">
        <v>13238</v>
      </c>
      <c r="Q1919" s="80" t="s">
        <v>13098</v>
      </c>
      <c r="R1919" s="80"/>
      <c r="S1919" s="163"/>
      <c r="T1919" s="213"/>
      <c r="U1919" s="162"/>
      <c r="V1919" s="164"/>
      <c r="W1919" s="12" t="str">
        <f t="shared" ref="W1919" si="587">IF(COUNTIF(N1919,"spare"),"","Mqtt1")</f>
        <v>Mqtt1</v>
      </c>
      <c r="X1919" s="196" t="s">
        <v>13224</v>
      </c>
      <c r="Y1919" s="6" t="str">
        <f t="shared" si="586"/>
        <v>marpower/350000-ventilation/mtsexhaustfan</v>
      </c>
      <c r="Z1919" s="103" t="str">
        <f t="shared" si="585"/>
        <v>$.BypassTempMan</v>
      </c>
      <c r="AB1919" s="6"/>
      <c r="AJ1919" s="80"/>
      <c r="AM1919" s="114">
        <f t="shared" si="579"/>
        <v>1919</v>
      </c>
      <c r="AN1919" s="80"/>
      <c r="AO1919" s="80"/>
      <c r="AP1919" s="80"/>
      <c r="AQ1919" s="80"/>
      <c r="AR1919" s="127" t="s">
        <v>110</v>
      </c>
      <c r="AS1919" s="80"/>
      <c r="AT1919" s="128" t="s">
        <v>17</v>
      </c>
      <c r="AU1919" s="7"/>
      <c r="AV1919" s="129" t="s">
        <v>112</v>
      </c>
      <c r="AW1919" s="126" t="str">
        <f t="shared" si="580"/>
        <v>Please consult operation manual for more information</v>
      </c>
      <c r="AX1919" s="137"/>
      <c r="AY1919" s="147"/>
      <c r="AZ1919" s="167"/>
      <c r="BA1919" s="167"/>
      <c r="BB1919" s="147" t="str">
        <f t="shared" si="581"/>
        <v>1</v>
      </c>
      <c r="BC1919" s="168"/>
      <c r="BD1919" s="165"/>
      <c r="BE1919" s="165"/>
      <c r="BF1919" s="165"/>
      <c r="BG1919" s="165"/>
      <c r="BH1919" s="165"/>
      <c r="BI1919" s="165"/>
      <c r="BJ1919" s="165"/>
      <c r="BK1919" s="165"/>
      <c r="BL1919" s="165"/>
      <c r="BM1919" s="165"/>
      <c r="BN1919" s="165"/>
      <c r="BO1919" s="165"/>
      <c r="BP1919" s="165"/>
      <c r="BQ1919" s="165"/>
      <c r="BS1919" s="6"/>
      <c r="BT1919" s="11"/>
      <c r="BU1919" s="6"/>
      <c r="BV1919" s="6"/>
    </row>
    <row r="1920" spans="1:74" ht="15.75" x14ac:dyDescent="0.25">
      <c r="A1920" s="52" t="s">
        <v>13067</v>
      </c>
      <c r="B1920" s="56"/>
      <c r="C1920" s="7" t="s">
        <v>111</v>
      </c>
      <c r="D1920" s="7" t="s">
        <v>13221</v>
      </c>
      <c r="E1920" s="7"/>
      <c r="F1920" s="64"/>
      <c r="G1920" s="6"/>
      <c r="H1920" s="6"/>
      <c r="I1920" s="10" t="s">
        <v>110</v>
      </c>
      <c r="J1920" s="11" t="s">
        <v>13239</v>
      </c>
      <c r="K1920" s="161"/>
      <c r="L1920" s="176"/>
      <c r="M1920" s="176">
        <v>1000</v>
      </c>
      <c r="O1920" s="162"/>
      <c r="P1920" s="80" t="s">
        <v>13240</v>
      </c>
      <c r="Q1920" s="80" t="s">
        <v>13101</v>
      </c>
      <c r="R1920" s="80"/>
      <c r="S1920" s="163"/>
      <c r="T1920" s="213"/>
      <c r="U1920" s="162"/>
      <c r="V1920" s="164"/>
      <c r="W1920" s="12" t="str">
        <f>IF(COUNTIF(N1920,"spare"),"","Mqtt1")</f>
        <v>Mqtt1</v>
      </c>
      <c r="X1920" s="196" t="s">
        <v>13224</v>
      </c>
      <c r="Y1920" s="6" t="str">
        <f t="shared" si="586"/>
        <v>marpower/350000-ventilation/mtsexhaustfan</v>
      </c>
      <c r="Z1920" s="103" t="str">
        <f t="shared" si="585"/>
        <v>$.FieldWeak</v>
      </c>
      <c r="AB1920" s="6"/>
      <c r="AJ1920" s="80"/>
      <c r="AM1920" s="114">
        <f t="shared" si="579"/>
        <v>1920</v>
      </c>
      <c r="AN1920" s="80"/>
      <c r="AO1920" s="80"/>
      <c r="AP1920" s="80"/>
      <c r="AQ1920" s="80"/>
      <c r="AR1920" s="127" t="s">
        <v>110</v>
      </c>
      <c r="AS1920" s="80"/>
      <c r="AT1920" s="128" t="s">
        <v>17</v>
      </c>
      <c r="AU1920" s="7"/>
      <c r="AV1920" s="129" t="s">
        <v>112</v>
      </c>
      <c r="AW1920" s="126" t="str">
        <f t="shared" si="580"/>
        <v>Please consult operation manual for more information</v>
      </c>
      <c r="AX1920" s="137"/>
      <c r="AY1920" s="147"/>
      <c r="AZ1920" s="167"/>
      <c r="BA1920" s="167"/>
      <c r="BB1920" s="147" t="str">
        <f t="shared" si="581"/>
        <v>1</v>
      </c>
      <c r="BC1920" s="168"/>
      <c r="BD1920" s="165"/>
      <c r="BE1920" s="165"/>
      <c r="BF1920" s="165"/>
      <c r="BG1920" s="165"/>
      <c r="BH1920" s="165"/>
      <c r="BI1920" s="165"/>
      <c r="BJ1920" s="165"/>
      <c r="BK1920" s="165"/>
      <c r="BL1920" s="165"/>
      <c r="BM1920" s="165"/>
      <c r="BN1920" s="165"/>
      <c r="BO1920" s="165"/>
      <c r="BP1920" s="165"/>
      <c r="BQ1920" s="165"/>
      <c r="BS1920" s="6"/>
      <c r="BT1920" s="11"/>
      <c r="BU1920" s="6"/>
      <c r="BV1920" s="6"/>
    </row>
    <row r="1921" spans="1:74" ht="15.75" x14ac:dyDescent="0.25">
      <c r="A1921" s="52" t="s">
        <v>13067</v>
      </c>
      <c r="B1921" s="56"/>
      <c r="C1921" s="7" t="s">
        <v>111</v>
      </c>
      <c r="D1921" s="7" t="s">
        <v>13221</v>
      </c>
      <c r="E1921" s="7"/>
      <c r="F1921" s="64"/>
      <c r="G1921" s="6"/>
      <c r="H1921" s="6"/>
      <c r="I1921" s="10" t="s">
        <v>110</v>
      </c>
      <c r="J1921" s="11" t="s">
        <v>13241</v>
      </c>
      <c r="K1921" s="161"/>
      <c r="L1921" s="176"/>
      <c r="M1921" s="176">
        <v>1000</v>
      </c>
      <c r="O1921" s="162"/>
      <c r="P1921" s="80" t="s">
        <v>13242</v>
      </c>
      <c r="Q1921" s="80" t="s">
        <v>13104</v>
      </c>
      <c r="R1921" s="80"/>
      <c r="S1921" s="163"/>
      <c r="T1921" s="213"/>
      <c r="U1921" s="162"/>
      <c r="V1921" s="164"/>
      <c r="W1921" s="12" t="str">
        <f>IF(COUNTIF(N1921,"spare"),"","Mqtt1")</f>
        <v>Mqtt1</v>
      </c>
      <c r="X1921" s="196" t="s">
        <v>13224</v>
      </c>
      <c r="Y1921" s="6" t="str">
        <f t="shared" si="586"/>
        <v>marpower/350000-ventilation/mtsexhaustfan</v>
      </c>
      <c r="Z1921" s="103" t="str">
        <f t="shared" si="585"/>
        <v>$.DCCurLim</v>
      </c>
      <c r="AB1921" s="6"/>
      <c r="AJ1921" s="80"/>
      <c r="AM1921" s="114">
        <f t="shared" si="579"/>
        <v>1921</v>
      </c>
      <c r="AN1921" s="80"/>
      <c r="AO1921" s="80"/>
      <c r="AP1921" s="80"/>
      <c r="AQ1921" s="80"/>
      <c r="AR1921" s="127" t="s">
        <v>110</v>
      </c>
      <c r="AS1921" s="80"/>
      <c r="AT1921" s="128" t="s">
        <v>17</v>
      </c>
      <c r="AU1921" s="7"/>
      <c r="AV1921" s="129" t="s">
        <v>112</v>
      </c>
      <c r="AW1921" s="126" t="str">
        <f t="shared" si="580"/>
        <v>Please consult operation manual for more information</v>
      </c>
      <c r="AX1921" s="137"/>
      <c r="AY1921" s="147"/>
      <c r="AZ1921" s="167"/>
      <c r="BA1921" s="167"/>
      <c r="BB1921" s="147" t="str">
        <f t="shared" si="581"/>
        <v>1</v>
      </c>
      <c r="BC1921" s="168"/>
      <c r="BD1921" s="165"/>
      <c r="BE1921" s="165"/>
      <c r="BF1921" s="165"/>
      <c r="BG1921" s="165"/>
      <c r="BH1921" s="165"/>
      <c r="BI1921" s="165"/>
      <c r="BJ1921" s="165"/>
      <c r="BK1921" s="165"/>
      <c r="BL1921" s="165"/>
      <c r="BM1921" s="165"/>
      <c r="BN1921" s="165"/>
      <c r="BO1921" s="165"/>
      <c r="BP1921" s="165"/>
      <c r="BQ1921" s="165"/>
      <c r="BS1921" s="6"/>
      <c r="BT1921" s="11"/>
      <c r="BU1921" s="6"/>
      <c r="BV1921" s="6"/>
    </row>
    <row r="1922" spans="1:74" ht="15.75" x14ac:dyDescent="0.25">
      <c r="A1922" s="52" t="s">
        <v>13067</v>
      </c>
      <c r="B1922" s="56"/>
      <c r="C1922" s="7" t="s">
        <v>111</v>
      </c>
      <c r="D1922" s="7" t="s">
        <v>13221</v>
      </c>
      <c r="E1922" s="7"/>
      <c r="F1922" s="64"/>
      <c r="G1922" s="6"/>
      <c r="H1922" s="6"/>
      <c r="I1922" s="10" t="s">
        <v>110</v>
      </c>
      <c r="J1922" s="11" t="s">
        <v>13243</v>
      </c>
      <c r="K1922" s="161"/>
      <c r="L1922" s="176"/>
      <c r="M1922" s="176">
        <v>1000</v>
      </c>
      <c r="O1922" s="162"/>
      <c r="P1922" s="80" t="s">
        <v>13244</v>
      </c>
      <c r="Q1922" s="80" t="s">
        <v>13107</v>
      </c>
      <c r="R1922" s="80"/>
      <c r="S1922" s="163"/>
      <c r="T1922" s="213"/>
      <c r="U1922" s="162"/>
      <c r="V1922" s="164"/>
      <c r="W1922" s="12" t="str">
        <f>IF(COUNTIF(N1922,"spare"),"","Mqtt1")</f>
        <v>Mqtt1</v>
      </c>
      <c r="X1922" s="196" t="s">
        <v>13224</v>
      </c>
      <c r="Y1922" s="6" t="str">
        <f t="shared" si="586"/>
        <v>marpower/350000-ventilation/mtsexhaustfan</v>
      </c>
      <c r="Z1922" s="103" t="str">
        <f t="shared" si="585"/>
        <v>$.D1Stat</v>
      </c>
      <c r="AB1922" s="6"/>
      <c r="AJ1922" s="80"/>
      <c r="AM1922" s="114">
        <f t="shared" si="579"/>
        <v>1922</v>
      </c>
      <c r="AN1922" s="80"/>
      <c r="AO1922" s="80"/>
      <c r="AP1922" s="80"/>
      <c r="AQ1922" s="80"/>
      <c r="AR1922" s="127" t="s">
        <v>110</v>
      </c>
      <c r="AS1922" s="80"/>
      <c r="AT1922" s="128" t="s">
        <v>17</v>
      </c>
      <c r="AU1922" s="7"/>
      <c r="AV1922" s="129" t="s">
        <v>112</v>
      </c>
      <c r="AW1922" s="126" t="str">
        <f t="shared" si="580"/>
        <v>Please consult operation manual for more information</v>
      </c>
      <c r="AX1922" s="137"/>
      <c r="AY1922" s="147"/>
      <c r="AZ1922" s="167"/>
      <c r="BA1922" s="167"/>
      <c r="BB1922" s="147" t="str">
        <f t="shared" si="581"/>
        <v>1</v>
      </c>
      <c r="BC1922" s="168"/>
      <c r="BD1922" s="165"/>
      <c r="BE1922" s="165"/>
      <c r="BF1922" s="165"/>
      <c r="BG1922" s="165"/>
      <c r="BH1922" s="165"/>
      <c r="BI1922" s="165"/>
      <c r="BJ1922" s="165"/>
      <c r="BK1922" s="165"/>
      <c r="BL1922" s="165"/>
      <c r="BM1922" s="165"/>
      <c r="BN1922" s="165"/>
      <c r="BO1922" s="165"/>
      <c r="BP1922" s="165"/>
      <c r="BQ1922" s="165"/>
      <c r="BS1922" s="6"/>
      <c r="BT1922" s="11"/>
      <c r="BU1922" s="6"/>
      <c r="BV1922" s="6"/>
    </row>
    <row r="1923" spans="1:74" ht="15.75" x14ac:dyDescent="0.25">
      <c r="A1923" s="52" t="s">
        <v>13067</v>
      </c>
      <c r="B1923" s="56"/>
      <c r="C1923" s="7" t="s">
        <v>111</v>
      </c>
      <c r="D1923" s="7" t="s">
        <v>13221</v>
      </c>
      <c r="E1923" s="7"/>
      <c r="F1923" s="64"/>
      <c r="G1923" s="6"/>
      <c r="H1923" s="6"/>
      <c r="I1923" s="10" t="s">
        <v>110</v>
      </c>
      <c r="J1923" s="11" t="s">
        <v>13245</v>
      </c>
      <c r="K1923" s="161"/>
      <c r="L1923" s="176"/>
      <c r="M1923" s="176">
        <v>1000</v>
      </c>
      <c r="O1923" s="162"/>
      <c r="P1923" s="80" t="s">
        <v>13246</v>
      </c>
      <c r="Q1923" s="80" t="s">
        <v>13110</v>
      </c>
      <c r="R1923" s="80"/>
      <c r="S1923" s="163"/>
      <c r="T1923" s="213"/>
      <c r="U1923" s="162"/>
      <c r="V1923" s="164"/>
      <c r="W1923" s="12" t="str">
        <f>IF(COUNTIF(N1923,"spare"),"","Mqtt1")</f>
        <v>Mqtt1</v>
      </c>
      <c r="X1923" s="196" t="s">
        <v>13224</v>
      </c>
      <c r="Y1923" s="6" t="str">
        <f t="shared" si="586"/>
        <v>marpower/350000-ventilation/mtsexhaustfan</v>
      </c>
      <c r="Z1923" s="103" t="str">
        <f t="shared" si="585"/>
        <v>$.E1DigStat</v>
      </c>
      <c r="AB1923" s="6"/>
      <c r="AJ1923" s="80"/>
      <c r="AM1923" s="114">
        <f t="shared" si="579"/>
        <v>1923</v>
      </c>
      <c r="AN1923" s="80"/>
      <c r="AO1923" s="80"/>
      <c r="AP1923" s="80"/>
      <c r="AQ1923" s="80"/>
      <c r="AR1923" s="127" t="s">
        <v>110</v>
      </c>
      <c r="AS1923" s="80"/>
      <c r="AT1923" s="128" t="s">
        <v>17</v>
      </c>
      <c r="AU1923" s="7"/>
      <c r="AV1923" s="129" t="s">
        <v>112</v>
      </c>
      <c r="AW1923" s="126" t="str">
        <f t="shared" si="580"/>
        <v>Please consult operation manual for more information</v>
      </c>
      <c r="AX1923" s="137"/>
      <c r="AY1923" s="147"/>
      <c r="AZ1923" s="167"/>
      <c r="BA1923" s="167"/>
      <c r="BB1923" s="147" t="str">
        <f t="shared" si="581"/>
        <v>1</v>
      </c>
      <c r="BC1923" s="168"/>
      <c r="BD1923" s="165"/>
      <c r="BE1923" s="165"/>
      <c r="BF1923" s="165"/>
      <c r="BG1923" s="165"/>
      <c r="BH1923" s="165"/>
      <c r="BI1923" s="165"/>
      <c r="BJ1923" s="165"/>
      <c r="BK1923" s="165"/>
      <c r="BL1923" s="165"/>
      <c r="BM1923" s="165"/>
      <c r="BN1923" s="165"/>
      <c r="BO1923" s="165"/>
      <c r="BP1923" s="165"/>
      <c r="BQ1923" s="165"/>
      <c r="BS1923" s="6"/>
      <c r="BT1923" s="11"/>
      <c r="BU1923" s="6"/>
      <c r="BV1923" s="6"/>
    </row>
    <row r="1924" spans="1:74" ht="15.75" x14ac:dyDescent="0.25">
      <c r="A1924" s="52" t="s">
        <v>13067</v>
      </c>
      <c r="B1924" s="56"/>
      <c r="C1924" s="7" t="s">
        <v>111</v>
      </c>
      <c r="D1924" s="7" t="s">
        <v>13221</v>
      </c>
      <c r="E1924" s="7"/>
      <c r="F1924" s="64"/>
      <c r="G1924" s="6"/>
      <c r="H1924" s="6"/>
      <c r="I1924" s="10" t="s">
        <v>110</v>
      </c>
      <c r="J1924" s="11" t="s">
        <v>13247</v>
      </c>
      <c r="K1924" s="161"/>
      <c r="L1924" s="176"/>
      <c r="M1924" s="176">
        <v>1000</v>
      </c>
      <c r="O1924" s="162"/>
      <c r="P1924" s="80" t="s">
        <v>13248</v>
      </c>
      <c r="Q1924" s="80" t="s">
        <v>13113</v>
      </c>
      <c r="R1924" s="80"/>
      <c r="S1924" s="163"/>
      <c r="T1924" s="213"/>
      <c r="U1924" s="162"/>
      <c r="V1924" s="164"/>
      <c r="W1924" s="12" t="str">
        <f t="shared" ref="W1924" si="588">IF(COUNTIF(N1924,"spare"),"","Mqtt1")</f>
        <v>Mqtt1</v>
      </c>
      <c r="X1924" s="196" t="s">
        <v>13224</v>
      </c>
      <c r="Y1924" s="6" t="str">
        <f t="shared" si="586"/>
        <v>marpower/350000-ventilation/mtsexhaustfan</v>
      </c>
      <c r="Z1924" s="103" t="str">
        <f t="shared" si="585"/>
        <v>$.K1Stat</v>
      </c>
      <c r="AB1924" s="6"/>
      <c r="AJ1924" s="80"/>
      <c r="AM1924" s="114">
        <f t="shared" si="579"/>
        <v>1924</v>
      </c>
      <c r="AN1924" s="80"/>
      <c r="AO1924" s="80"/>
      <c r="AP1924" s="80"/>
      <c r="AQ1924" s="80"/>
      <c r="AR1924" s="127" t="s">
        <v>110</v>
      </c>
      <c r="AS1924" s="80"/>
      <c r="AT1924" s="128" t="s">
        <v>17</v>
      </c>
      <c r="AU1924" s="7"/>
      <c r="AV1924" s="129" t="s">
        <v>112</v>
      </c>
      <c r="AW1924" s="126" t="str">
        <f t="shared" si="580"/>
        <v>Please consult operation manual for more information</v>
      </c>
      <c r="AX1924" s="137"/>
      <c r="AY1924" s="147"/>
      <c r="AZ1924" s="167"/>
      <c r="BA1924" s="167"/>
      <c r="BB1924" s="147" t="str">
        <f t="shared" si="581"/>
        <v>1</v>
      </c>
      <c r="BC1924" s="168"/>
      <c r="BD1924" s="165"/>
      <c r="BE1924" s="165"/>
      <c r="BF1924" s="165"/>
      <c r="BG1924" s="165"/>
      <c r="BH1924" s="165"/>
      <c r="BI1924" s="165"/>
      <c r="BJ1924" s="165"/>
      <c r="BK1924" s="165"/>
      <c r="BL1924" s="165"/>
      <c r="BM1924" s="165"/>
      <c r="BN1924" s="165"/>
      <c r="BO1924" s="165"/>
      <c r="BP1924" s="165"/>
      <c r="BQ1924" s="165"/>
      <c r="BS1924" s="6"/>
      <c r="BT1924" s="11"/>
      <c r="BU1924" s="6"/>
      <c r="BV1924" s="6"/>
    </row>
    <row r="1925" spans="1:74" ht="15.75" x14ac:dyDescent="0.25">
      <c r="A1925" s="52" t="s">
        <v>13067</v>
      </c>
      <c r="B1925" s="56"/>
      <c r="C1925" s="7" t="s">
        <v>111</v>
      </c>
      <c r="D1925" s="7" t="s">
        <v>13221</v>
      </c>
      <c r="E1925" s="7"/>
      <c r="F1925" s="64"/>
      <c r="G1925" s="6"/>
      <c r="H1925" s="6"/>
      <c r="I1925" s="10" t="s">
        <v>110</v>
      </c>
      <c r="J1925" s="11" t="s">
        <v>13249</v>
      </c>
      <c r="K1925" s="161"/>
      <c r="L1925" s="176"/>
      <c r="M1925" s="176">
        <v>1000</v>
      </c>
      <c r="O1925" s="162"/>
      <c r="P1925" s="80" t="s">
        <v>13250</v>
      </c>
      <c r="Q1925" s="80" t="s">
        <v>13116</v>
      </c>
      <c r="R1925" s="80"/>
      <c r="S1925" s="163"/>
      <c r="T1925" s="213"/>
      <c r="U1925" s="162"/>
      <c r="V1925" s="164"/>
      <c r="W1925" s="12" t="str">
        <f>IF(COUNTIF(N1925,"spare"),"","Mqtt1")</f>
        <v>Mqtt1</v>
      </c>
      <c r="X1925" s="196" t="s">
        <v>13224</v>
      </c>
      <c r="Y1925" s="6" t="str">
        <f t="shared" si="586"/>
        <v>marpower/350000-ventilation/mtsexhaustfan</v>
      </c>
      <c r="Z1925" s="103" t="str">
        <f t="shared" si="585"/>
        <v>$.DCLinkOverVolt</v>
      </c>
      <c r="AB1925" s="6"/>
      <c r="AJ1925" s="80"/>
      <c r="AM1925" s="114">
        <f t="shared" si="579"/>
        <v>1925</v>
      </c>
      <c r="AN1925" s="80"/>
      <c r="AO1925" s="80"/>
      <c r="AP1925" s="80"/>
      <c r="AQ1925" s="80"/>
      <c r="AR1925" s="127" t="s">
        <v>110</v>
      </c>
      <c r="AT1925" s="128" t="s">
        <v>17</v>
      </c>
      <c r="AU1925" s="7"/>
      <c r="AV1925" s="129" t="s">
        <v>112</v>
      </c>
      <c r="AW1925" s="126" t="str">
        <f t="shared" si="580"/>
        <v>Please consult operation manual for more information</v>
      </c>
      <c r="AX1925" s="137"/>
      <c r="AY1925" s="147"/>
      <c r="AZ1925" s="167"/>
      <c r="BA1925" s="167"/>
      <c r="BB1925" s="147" t="str">
        <f t="shared" si="581"/>
        <v>1</v>
      </c>
      <c r="BC1925" s="168"/>
      <c r="BD1925" s="165"/>
      <c r="BE1925" s="165"/>
      <c r="BF1925" s="165"/>
      <c r="BG1925" s="165"/>
      <c r="BH1925" s="165"/>
      <c r="BI1925" s="165"/>
      <c r="BJ1925" s="165"/>
      <c r="BK1925" s="165"/>
      <c r="BL1925" s="165"/>
      <c r="BM1925" s="165"/>
      <c r="BN1925" s="165"/>
      <c r="BO1925" s="165"/>
      <c r="BP1925" s="165"/>
      <c r="BQ1925" s="165"/>
      <c r="BS1925" s="6"/>
      <c r="BT1925" s="11"/>
      <c r="BU1925" s="6"/>
      <c r="BV1925" s="6"/>
    </row>
    <row r="1926" spans="1:74" ht="15.75" x14ac:dyDescent="0.25">
      <c r="A1926" s="52" t="s">
        <v>13067</v>
      </c>
      <c r="B1926" s="56"/>
      <c r="C1926" s="7" t="s">
        <v>111</v>
      </c>
      <c r="D1926" s="7" t="s">
        <v>13221</v>
      </c>
      <c r="E1926" s="7"/>
      <c r="F1926" s="64"/>
      <c r="G1926" s="6"/>
      <c r="H1926" s="6"/>
      <c r="I1926" s="10" t="s">
        <v>110</v>
      </c>
      <c r="J1926" s="11" t="s">
        <v>13251</v>
      </c>
      <c r="K1926" s="161"/>
      <c r="L1926" s="176"/>
      <c r="M1926" s="176">
        <v>1000</v>
      </c>
      <c r="O1926" s="162"/>
      <c r="P1926" s="80" t="s">
        <v>13252</v>
      </c>
      <c r="Q1926" s="80" t="s">
        <v>13119</v>
      </c>
      <c r="R1926" s="80"/>
      <c r="S1926" s="163"/>
      <c r="T1926" s="213"/>
      <c r="U1926" s="162"/>
      <c r="V1926" s="164"/>
      <c r="W1926" s="12" t="str">
        <f>IF(COUNTIF(N1926,"spare"),"","Mqtt1")</f>
        <v>Mqtt1</v>
      </c>
      <c r="X1926" s="196" t="s">
        <v>13224</v>
      </c>
      <c r="Y1926" s="6" t="str">
        <f t="shared" si="586"/>
        <v>marpower/350000-ventilation/mtsexhaustfan</v>
      </c>
      <c r="Z1926" s="103" t="str">
        <f t="shared" si="585"/>
        <v>$.TempAlrmIGBT</v>
      </c>
      <c r="AB1926" s="6"/>
      <c r="AJ1926" s="80"/>
      <c r="AM1926" s="114">
        <f t="shared" si="579"/>
        <v>1926</v>
      </c>
      <c r="AN1926" s="80"/>
      <c r="AO1926" s="80"/>
      <c r="AP1926" s="80"/>
      <c r="AQ1926" s="80"/>
      <c r="AR1926" s="127" t="s">
        <v>110</v>
      </c>
      <c r="AS1926" s="80"/>
      <c r="AT1926" s="128" t="s">
        <v>17</v>
      </c>
      <c r="AU1926" s="7"/>
      <c r="AV1926" s="129" t="s">
        <v>112</v>
      </c>
      <c r="AW1926" s="126" t="str">
        <f t="shared" si="580"/>
        <v>Please consult operation manual for more information</v>
      </c>
      <c r="AX1926" s="137"/>
      <c r="AY1926" s="147"/>
      <c r="AZ1926" s="167"/>
      <c r="BA1926" s="167"/>
      <c r="BB1926" s="147" t="str">
        <f t="shared" si="581"/>
        <v>1</v>
      </c>
      <c r="BC1926" s="168"/>
      <c r="BD1926" s="165"/>
      <c r="BE1926" s="165"/>
      <c r="BF1926" s="165"/>
      <c r="BG1926" s="165"/>
      <c r="BH1926" s="165"/>
      <c r="BI1926" s="165"/>
      <c r="BJ1926" s="165"/>
      <c r="BK1926" s="165"/>
      <c r="BL1926" s="165"/>
      <c r="BM1926" s="165"/>
      <c r="BN1926" s="165"/>
      <c r="BO1926" s="165"/>
      <c r="BP1926" s="165"/>
      <c r="BQ1926" s="165"/>
      <c r="BS1926" s="6"/>
      <c r="BT1926" s="11"/>
      <c r="BU1926" s="6"/>
      <c r="BV1926" s="6"/>
    </row>
    <row r="1927" spans="1:74" ht="15.75" x14ac:dyDescent="0.25">
      <c r="A1927" s="52" t="s">
        <v>13067</v>
      </c>
      <c r="B1927" s="56"/>
      <c r="C1927" s="7" t="s">
        <v>111</v>
      </c>
      <c r="D1927" s="7" t="s">
        <v>13221</v>
      </c>
      <c r="E1927" s="7"/>
      <c r="F1927" s="64"/>
      <c r="G1927" s="6"/>
      <c r="H1927" s="6"/>
      <c r="I1927" s="10" t="s">
        <v>110</v>
      </c>
      <c r="J1927" s="11" t="s">
        <v>13253</v>
      </c>
      <c r="K1927" s="161"/>
      <c r="L1927" s="176"/>
      <c r="M1927" s="176">
        <v>1000</v>
      </c>
      <c r="O1927" s="162"/>
      <c r="P1927" s="80" t="s">
        <v>13254</v>
      </c>
      <c r="Q1927" s="80" t="s">
        <v>13122</v>
      </c>
      <c r="R1927" s="80"/>
      <c r="S1927" s="163"/>
      <c r="T1927" s="213"/>
      <c r="U1927" s="162"/>
      <c r="V1927" s="164"/>
      <c r="W1927" s="12" t="str">
        <f>IF(COUNTIF(N1927,"spare"),"","Mqtt1")</f>
        <v>Mqtt1</v>
      </c>
      <c r="X1927" s="196" t="s">
        <v>13224</v>
      </c>
      <c r="Y1927" s="6" t="str">
        <f t="shared" si="586"/>
        <v>marpower/350000-ventilation/mtsexhaustfan</v>
      </c>
      <c r="Z1927" s="103" t="str">
        <f t="shared" si="585"/>
        <v>$.TempAlarmInside</v>
      </c>
      <c r="AB1927" s="6"/>
      <c r="AJ1927" s="80"/>
      <c r="AM1927" s="114">
        <f t="shared" si="579"/>
        <v>1927</v>
      </c>
      <c r="AR1927" s="127" t="s">
        <v>110</v>
      </c>
      <c r="AT1927" s="128" t="s">
        <v>17</v>
      </c>
      <c r="AU1927" s="7"/>
      <c r="AV1927" s="129" t="s">
        <v>112</v>
      </c>
      <c r="AW1927" s="126" t="str">
        <f t="shared" si="580"/>
        <v>Please consult operation manual for more information</v>
      </c>
      <c r="AX1927" s="137"/>
      <c r="AY1927" s="147"/>
      <c r="AZ1927" s="167"/>
      <c r="BA1927" s="167"/>
      <c r="BB1927" s="147" t="str">
        <f t="shared" si="581"/>
        <v>1</v>
      </c>
      <c r="BC1927" s="168"/>
      <c r="BD1927" s="165"/>
      <c r="BE1927" s="165"/>
      <c r="BF1927" s="165"/>
      <c r="BG1927" s="165"/>
      <c r="BH1927" s="165"/>
      <c r="BI1927" s="165"/>
      <c r="BJ1927" s="165"/>
      <c r="BK1927" s="165"/>
      <c r="BL1927" s="165"/>
      <c r="BM1927" s="165"/>
      <c r="BN1927" s="165"/>
      <c r="BO1927" s="165"/>
      <c r="BP1927" s="165"/>
      <c r="BQ1927" s="165"/>
      <c r="BS1927" s="6"/>
      <c r="BT1927" s="11"/>
      <c r="BU1927" s="6"/>
      <c r="BV1927" s="6"/>
    </row>
    <row r="1928" spans="1:74" ht="15.75" x14ac:dyDescent="0.25">
      <c r="A1928" s="52" t="s">
        <v>13067</v>
      </c>
      <c r="B1928" s="56"/>
      <c r="C1928" s="7" t="s">
        <v>111</v>
      </c>
      <c r="D1928" s="7" t="s">
        <v>13221</v>
      </c>
      <c r="E1928" s="7"/>
      <c r="F1928" s="64"/>
      <c r="G1928" s="6"/>
      <c r="H1928" s="6"/>
      <c r="I1928" s="10" t="s">
        <v>110</v>
      </c>
      <c r="J1928" s="11" t="s">
        <v>13255</v>
      </c>
      <c r="K1928" s="161"/>
      <c r="L1928" s="176"/>
      <c r="M1928" s="176">
        <v>1000</v>
      </c>
      <c r="O1928" s="162"/>
      <c r="P1928" s="80" t="s">
        <v>13256</v>
      </c>
      <c r="Q1928" s="80" t="s">
        <v>13125</v>
      </c>
      <c r="R1928" s="80"/>
      <c r="S1928" s="163"/>
      <c r="T1928" s="213"/>
      <c r="U1928" s="162"/>
      <c r="V1928" s="164"/>
      <c r="W1928" s="12" t="str">
        <f>IF(COUNTIF(N1928,"spare"),"","Mqtt1")</f>
        <v>Mqtt1</v>
      </c>
      <c r="X1928" s="196" t="s">
        <v>13224</v>
      </c>
      <c r="Y1928" s="6" t="str">
        <f t="shared" si="586"/>
        <v>marpower/350000-ventilation/mtsexhaustfan</v>
      </c>
      <c r="Z1928" s="103" t="str">
        <f t="shared" si="585"/>
        <v>$.DirectionChangAct</v>
      </c>
      <c r="AB1928" s="6"/>
      <c r="AJ1928" s="80"/>
      <c r="AM1928" s="114">
        <f t="shared" si="579"/>
        <v>1928</v>
      </c>
      <c r="AN1928" s="80"/>
      <c r="AO1928" s="80"/>
      <c r="AP1928" s="80"/>
      <c r="AQ1928" s="80"/>
      <c r="AR1928" s="127" t="s">
        <v>110</v>
      </c>
      <c r="AS1928" s="80"/>
      <c r="AT1928" s="128" t="s">
        <v>17</v>
      </c>
      <c r="AU1928" s="7"/>
      <c r="AV1928" s="129" t="s">
        <v>112</v>
      </c>
      <c r="AW1928" s="126" t="str">
        <f t="shared" si="580"/>
        <v>Please consult operation manual for more information</v>
      </c>
      <c r="AX1928" s="137"/>
      <c r="AY1928" s="147"/>
      <c r="AZ1928" s="167"/>
      <c r="BA1928" s="167"/>
      <c r="BB1928" s="147" t="str">
        <f t="shared" si="581"/>
        <v>1</v>
      </c>
      <c r="BC1928" s="168"/>
      <c r="BD1928" s="165"/>
      <c r="BE1928" s="165"/>
      <c r="BF1928" s="165"/>
      <c r="BG1928" s="165"/>
      <c r="BH1928" s="165"/>
      <c r="BI1928" s="165"/>
      <c r="BJ1928" s="165"/>
      <c r="BK1928" s="165"/>
      <c r="BL1928" s="165"/>
      <c r="BM1928" s="165"/>
      <c r="BN1928" s="165"/>
      <c r="BO1928" s="165"/>
      <c r="BP1928" s="165"/>
      <c r="BQ1928" s="165"/>
      <c r="BS1928" s="6"/>
      <c r="BT1928" s="11"/>
      <c r="BU1928" s="6"/>
      <c r="BV1928" s="6"/>
    </row>
    <row r="1929" spans="1:74" ht="15.75" x14ac:dyDescent="0.25">
      <c r="A1929" s="52" t="s">
        <v>13067</v>
      </c>
      <c r="B1929" s="56"/>
      <c r="C1929" s="7" t="s">
        <v>111</v>
      </c>
      <c r="D1929" s="7" t="s">
        <v>13221</v>
      </c>
      <c r="E1929" s="7"/>
      <c r="F1929" s="64"/>
      <c r="G1929" s="6"/>
      <c r="H1929" s="6"/>
      <c r="I1929" s="10" t="s">
        <v>110</v>
      </c>
      <c r="J1929" s="11" t="s">
        <v>13257</v>
      </c>
      <c r="K1929" s="161"/>
      <c r="L1929" s="176"/>
      <c r="M1929" s="176">
        <v>1000</v>
      </c>
      <c r="O1929" s="162"/>
      <c r="P1929" s="80" t="s">
        <v>13258</v>
      </c>
      <c r="Q1929" s="80" t="s">
        <v>13128</v>
      </c>
      <c r="R1929" s="80"/>
      <c r="S1929" s="163"/>
      <c r="T1929" s="213"/>
      <c r="U1929" s="162"/>
      <c r="V1929" s="164"/>
      <c r="W1929" s="12" t="str">
        <f t="shared" ref="W1929" si="589">IF(COUNTIF(N1929,"spare"),"","Mqtt1")</f>
        <v>Mqtt1</v>
      </c>
      <c r="X1929" s="196" t="s">
        <v>13224</v>
      </c>
      <c r="Y1929" s="6" t="str">
        <f t="shared" si="586"/>
        <v>marpower/350000-ventilation/mtsexhaustfan</v>
      </c>
      <c r="Z1929" s="103" t="str">
        <f t="shared" si="585"/>
        <v>$.FANBad</v>
      </c>
      <c r="AB1929" s="6"/>
      <c r="AJ1929" s="80"/>
      <c r="AM1929" s="114">
        <f t="shared" si="579"/>
        <v>1929</v>
      </c>
      <c r="AN1929" s="80"/>
      <c r="AO1929" s="80"/>
      <c r="AP1929" s="80"/>
      <c r="AQ1929" s="80"/>
      <c r="AR1929" s="127" t="s">
        <v>110</v>
      </c>
      <c r="AS1929" s="80"/>
      <c r="AT1929" s="128" t="s">
        <v>17</v>
      </c>
      <c r="AU1929" s="7"/>
      <c r="AV1929" s="129" t="s">
        <v>112</v>
      </c>
      <c r="AW1929" s="126" t="str">
        <f t="shared" si="580"/>
        <v>Please consult operation manual for more information</v>
      </c>
      <c r="AX1929" s="137"/>
      <c r="AY1929" s="147"/>
      <c r="AZ1929" s="167"/>
      <c r="BA1929" s="167"/>
      <c r="BB1929" s="147" t="str">
        <f t="shared" si="581"/>
        <v>1</v>
      </c>
      <c r="BC1929" s="168"/>
      <c r="BD1929" s="165"/>
      <c r="BE1929" s="165"/>
      <c r="BF1929" s="165"/>
      <c r="BG1929" s="165"/>
      <c r="BH1929" s="165"/>
      <c r="BI1929" s="165"/>
      <c r="BJ1929" s="165"/>
      <c r="BK1929" s="165"/>
      <c r="BL1929" s="165"/>
      <c r="BM1929" s="165"/>
      <c r="BN1929" s="165"/>
      <c r="BO1929" s="165"/>
      <c r="BP1929" s="165"/>
      <c r="BQ1929" s="165"/>
      <c r="BS1929" s="6"/>
      <c r="BT1929" s="11"/>
      <c r="BU1929" s="6"/>
      <c r="BV1929" s="6"/>
    </row>
    <row r="1930" spans="1:74" ht="15.75" x14ac:dyDescent="0.25">
      <c r="A1930" s="52" t="s">
        <v>13067</v>
      </c>
      <c r="B1930" s="56"/>
      <c r="C1930" s="7" t="s">
        <v>9455</v>
      </c>
      <c r="D1930" s="7" t="s">
        <v>13221</v>
      </c>
      <c r="E1930" s="7"/>
      <c r="F1930" s="64"/>
      <c r="G1930" s="6"/>
      <c r="H1930" s="6"/>
      <c r="I1930"/>
      <c r="J1930" s="11" t="s">
        <v>13129</v>
      </c>
      <c r="K1930" s="194" t="s">
        <v>511</v>
      </c>
      <c r="L1930" s="176"/>
      <c r="M1930" s="176">
        <v>1000</v>
      </c>
      <c r="N1930" s="80" t="s">
        <v>1387</v>
      </c>
      <c r="O1930" s="162"/>
      <c r="P1930" s="80" t="s">
        <v>13130</v>
      </c>
      <c r="Q1930" s="80"/>
      <c r="R1930" s="80"/>
      <c r="S1930" s="163"/>
      <c r="T1930" s="213"/>
      <c r="U1930" s="162"/>
      <c r="V1930" s="164"/>
      <c r="W1930" s="12"/>
      <c r="X1930" s="196"/>
      <c r="Y1930" s="6"/>
      <c r="Z1930" s="103"/>
      <c r="AA1930" s="12">
        <v>1</v>
      </c>
      <c r="AB1930" s="6" t="s">
        <v>196</v>
      </c>
      <c r="AC1930" s="103">
        <v>13</v>
      </c>
      <c r="AJ1930" s="80"/>
      <c r="AK1930" s="113" t="s">
        <v>11878</v>
      </c>
      <c r="AM1930" s="114" t="str">
        <f t="shared" si="579"/>
        <v/>
      </c>
      <c r="AN1930" s="80"/>
      <c r="AO1930" s="80"/>
      <c r="AP1930" s="80"/>
      <c r="AQ1930" s="80"/>
      <c r="AR1930" s="127"/>
      <c r="AS1930" s="80"/>
      <c r="AT1930" s="128"/>
      <c r="AU1930" s="7"/>
      <c r="AV1930" s="129"/>
      <c r="AW1930" s="126" t="str">
        <f t="shared" si="580"/>
        <v/>
      </c>
      <c r="AX1930" s="137"/>
      <c r="AY1930" s="147"/>
      <c r="AZ1930" s="167"/>
      <c r="BA1930" s="167"/>
      <c r="BB1930" s="147" t="str">
        <f t="shared" si="581"/>
        <v/>
      </c>
      <c r="BC1930" s="168"/>
      <c r="BD1930" s="165"/>
      <c r="BE1930" s="165"/>
      <c r="BF1930" s="165"/>
      <c r="BG1930" s="165"/>
      <c r="BH1930" s="165"/>
      <c r="BI1930" s="165"/>
      <c r="BJ1930" s="165"/>
      <c r="BK1930" s="165"/>
      <c r="BL1930" s="165"/>
      <c r="BM1930" s="165"/>
      <c r="BN1930" s="165"/>
      <c r="BO1930" s="165"/>
      <c r="BP1930" s="165"/>
      <c r="BQ1930" s="165"/>
      <c r="BS1930" s="6"/>
      <c r="BT1930" s="11"/>
      <c r="BU1930" s="6"/>
      <c r="BV1930" s="6"/>
    </row>
    <row r="1931" spans="1:74" ht="15.75" x14ac:dyDescent="0.25">
      <c r="A1931" s="52" t="s">
        <v>13067</v>
      </c>
      <c r="B1931" s="56"/>
      <c r="C1931" s="7" t="s">
        <v>111</v>
      </c>
      <c r="D1931" s="7" t="s">
        <v>13221</v>
      </c>
      <c r="E1931" s="7"/>
      <c r="F1931" s="64"/>
      <c r="G1931" s="6"/>
      <c r="H1931" s="6"/>
      <c r="I1931" s="10" t="s">
        <v>110</v>
      </c>
      <c r="J1931" s="11" t="s">
        <v>13259</v>
      </c>
      <c r="K1931" s="161"/>
      <c r="L1931" s="176"/>
      <c r="M1931" s="176">
        <v>1000</v>
      </c>
      <c r="O1931" s="162"/>
      <c r="P1931" s="80" t="s">
        <v>13260</v>
      </c>
      <c r="Q1931" s="80" t="s">
        <v>13133</v>
      </c>
      <c r="R1931" s="80"/>
      <c r="S1931" s="163"/>
      <c r="T1931" s="213"/>
      <c r="U1931" s="162"/>
      <c r="V1931" s="164"/>
      <c r="W1931" s="12" t="str">
        <f t="shared" ref="W1931" si="590">IF(COUNTIF(N1931,"spare"),"","Mqtt1")</f>
        <v>Mqtt1</v>
      </c>
      <c r="X1931" s="196" t="s">
        <v>13224</v>
      </c>
      <c r="Y1931" s="6" t="str">
        <f>LOWER(SUBSTITUTE(SUBSTITUTE(IF(COUNTIF(N1931,"spare"),"",_xlfn.CONCAT("marpower/",IF(X1931&lt;&gt;"","350000 VENTILATION/"&amp;X1931,"350000 VENTILATION GENERAL")))," ","-"),"_","-"))</f>
        <v>marpower/350000-ventilation/mtsexhaustfan</v>
      </c>
      <c r="Z1931" s="103" t="str">
        <f t="shared" ref="Z1931:Z1946" si="591">IF(COUNTIF(N1931,"spare"),"","$."&amp;_xlfn.REGEXREPLACE(IF(X1931="",J1931,_xlfn.REGEXREPLACE(J1931,".*_","")),"^FIRE_",""))</f>
        <v>$.IGBTErr</v>
      </c>
      <c r="AB1931" s="6"/>
      <c r="AJ1931" s="80"/>
      <c r="AM1931" s="114">
        <f t="shared" si="579"/>
        <v>1931</v>
      </c>
      <c r="AN1931" s="80"/>
      <c r="AO1931" s="80"/>
      <c r="AP1931" s="80"/>
      <c r="AQ1931" s="80"/>
      <c r="AR1931" s="127" t="s">
        <v>110</v>
      </c>
      <c r="AS1931" s="80"/>
      <c r="AT1931" s="128" t="s">
        <v>17</v>
      </c>
      <c r="AU1931" s="7"/>
      <c r="AV1931" s="129" t="s">
        <v>112</v>
      </c>
      <c r="AW1931" s="126" t="str">
        <f t="shared" si="580"/>
        <v>Please consult operation manual for more information</v>
      </c>
      <c r="AX1931" s="137"/>
      <c r="AY1931" s="147"/>
      <c r="AZ1931" s="167"/>
      <c r="BA1931" s="167"/>
      <c r="BB1931" s="147" t="str">
        <f t="shared" si="581"/>
        <v>1</v>
      </c>
      <c r="BC1931" s="168"/>
      <c r="BD1931" s="165"/>
      <c r="BE1931" s="165"/>
      <c r="BF1931" s="165"/>
      <c r="BG1931" s="165"/>
      <c r="BH1931" s="165"/>
      <c r="BI1931" s="165"/>
      <c r="BJ1931" s="165"/>
      <c r="BK1931" s="165"/>
      <c r="BL1931" s="165"/>
      <c r="BM1931" s="165"/>
      <c r="BN1931" s="165"/>
      <c r="BO1931" s="165"/>
      <c r="BP1931" s="165"/>
      <c r="BQ1931" s="165"/>
      <c r="BS1931" s="6"/>
      <c r="BT1931" s="11"/>
      <c r="BU1931" s="6"/>
      <c r="BV1931" s="6"/>
    </row>
    <row r="1932" spans="1:74" ht="15.75" x14ac:dyDescent="0.25">
      <c r="A1932" s="52" t="s">
        <v>13067</v>
      </c>
      <c r="B1932" s="56"/>
      <c r="C1932" s="7" t="s">
        <v>111</v>
      </c>
      <c r="D1932" s="7" t="s">
        <v>13221</v>
      </c>
      <c r="E1932" s="7"/>
      <c r="F1932" s="64"/>
      <c r="G1932" s="6"/>
      <c r="H1932" s="6"/>
      <c r="I1932" s="10" t="s">
        <v>110</v>
      </c>
      <c r="J1932" s="11" t="s">
        <v>13261</v>
      </c>
      <c r="K1932" s="161"/>
      <c r="L1932" s="176"/>
      <c r="M1932" s="176">
        <v>1000</v>
      </c>
      <c r="O1932" s="162"/>
      <c r="P1932" s="80" t="s">
        <v>13262</v>
      </c>
      <c r="Q1932" s="80" t="s">
        <v>13136</v>
      </c>
      <c r="R1932" s="80"/>
      <c r="S1932" s="163"/>
      <c r="T1932" s="213"/>
      <c r="U1932" s="162"/>
      <c r="V1932" s="164"/>
      <c r="W1932" s="12" t="str">
        <f>IF(COUNTIF(N1932,"spare"),"","Mqtt1")</f>
        <v>Mqtt1</v>
      </c>
      <c r="X1932" s="196" t="s">
        <v>13224</v>
      </c>
      <c r="Y1932" s="6" t="str">
        <f t="shared" ref="Y1932:Y1946" si="592">LOWER(SUBSTITUTE(SUBSTITUTE(IF(COUNTIF(N1932,"spare"),"",_xlfn.CONCAT("marpower/",IF(X1932&lt;&gt;"","350000 VENTILATION/"&amp;X1932,"350000 VENTILATION GENERAL")))," ","-"),"_","-"))</f>
        <v>marpower/350000-ventilation/mtsexhaustfan</v>
      </c>
      <c r="Z1932" s="103" t="str">
        <f t="shared" si="591"/>
        <v>$.EarthFault</v>
      </c>
      <c r="AB1932" s="6"/>
      <c r="AJ1932" s="80"/>
      <c r="AM1932" s="114">
        <f t="shared" si="579"/>
        <v>1932</v>
      </c>
      <c r="AN1932" s="80"/>
      <c r="AO1932" s="80"/>
      <c r="AP1932" s="80"/>
      <c r="AQ1932" s="80"/>
      <c r="AR1932" s="127" t="s">
        <v>110</v>
      </c>
      <c r="AT1932" s="128" t="s">
        <v>17</v>
      </c>
      <c r="AU1932" s="7"/>
      <c r="AV1932" s="129" t="s">
        <v>112</v>
      </c>
      <c r="AW1932" s="126" t="str">
        <f t="shared" si="580"/>
        <v>Please consult operation manual for more information</v>
      </c>
      <c r="AX1932" s="137"/>
      <c r="AY1932" s="147"/>
      <c r="AZ1932" s="167"/>
      <c r="BA1932" s="167"/>
      <c r="BB1932" s="147" t="str">
        <f t="shared" si="581"/>
        <v>1</v>
      </c>
      <c r="BC1932" s="168"/>
      <c r="BD1932" s="165"/>
      <c r="BE1932" s="165"/>
      <c r="BF1932" s="165"/>
      <c r="BG1932" s="165"/>
      <c r="BH1932" s="165"/>
      <c r="BI1932" s="165"/>
      <c r="BJ1932" s="165"/>
      <c r="BK1932" s="165"/>
      <c r="BL1932" s="165"/>
      <c r="BM1932" s="165"/>
      <c r="BN1932" s="165"/>
      <c r="BO1932" s="165"/>
      <c r="BP1932" s="165"/>
      <c r="BQ1932" s="165"/>
      <c r="BS1932" s="6"/>
      <c r="BT1932" s="11"/>
      <c r="BU1932" s="6"/>
      <c r="BV1932" s="6"/>
    </row>
    <row r="1933" spans="1:74" ht="15.75" x14ac:dyDescent="0.25">
      <c r="A1933" s="52" t="s">
        <v>13067</v>
      </c>
      <c r="B1933" s="56"/>
      <c r="C1933" s="7" t="s">
        <v>111</v>
      </c>
      <c r="D1933" s="7" t="s">
        <v>13221</v>
      </c>
      <c r="E1933" s="7"/>
      <c r="F1933" s="64"/>
      <c r="G1933" s="6"/>
      <c r="H1933" s="6"/>
      <c r="I1933" s="10" t="s">
        <v>110</v>
      </c>
      <c r="J1933" s="11" t="s">
        <v>13263</v>
      </c>
      <c r="K1933" s="161"/>
      <c r="L1933" s="176"/>
      <c r="M1933" s="176">
        <v>1000</v>
      </c>
      <c r="O1933" s="162"/>
      <c r="P1933" s="80" t="s">
        <v>13264</v>
      </c>
      <c r="Q1933" s="80" t="s">
        <v>13139</v>
      </c>
      <c r="R1933" s="80"/>
      <c r="S1933" s="163"/>
      <c r="T1933" s="213"/>
      <c r="U1933" s="162"/>
      <c r="V1933" s="164"/>
      <c r="W1933" s="12" t="str">
        <f>IF(COUNTIF(N1933,"spare"),"","Mqtt1")</f>
        <v>Mqtt1</v>
      </c>
      <c r="X1933" s="196" t="s">
        <v>13224</v>
      </c>
      <c r="Y1933" s="6" t="str">
        <f t="shared" si="592"/>
        <v>marpower/350000-ventilation/mtsexhaustfan</v>
      </c>
      <c r="Z1933" s="103" t="str">
        <f t="shared" si="591"/>
        <v>$.DCVoltHigh</v>
      </c>
      <c r="AB1933" s="6"/>
      <c r="AJ1933" s="80"/>
      <c r="AM1933" s="114">
        <f t="shared" si="579"/>
        <v>1933</v>
      </c>
      <c r="AN1933" s="80"/>
      <c r="AO1933" s="80"/>
      <c r="AP1933" s="80"/>
      <c r="AQ1933" s="80"/>
      <c r="AR1933" s="127" t="s">
        <v>110</v>
      </c>
      <c r="AS1933" s="80"/>
      <c r="AT1933" s="128" t="s">
        <v>17</v>
      </c>
      <c r="AU1933" s="7"/>
      <c r="AV1933" s="129" t="s">
        <v>112</v>
      </c>
      <c r="AW1933" s="126" t="str">
        <f t="shared" si="580"/>
        <v>Please consult operation manual for more information</v>
      </c>
      <c r="AX1933" s="137"/>
      <c r="AY1933" s="147"/>
      <c r="AZ1933" s="167"/>
      <c r="BA1933" s="167"/>
      <c r="BB1933" s="147" t="str">
        <f t="shared" si="581"/>
        <v>1</v>
      </c>
      <c r="BC1933" s="168"/>
      <c r="BD1933" s="165"/>
      <c r="BE1933" s="165"/>
      <c r="BF1933" s="165"/>
      <c r="BG1933" s="165"/>
      <c r="BH1933" s="165"/>
      <c r="BI1933" s="165"/>
      <c r="BJ1933" s="165"/>
      <c r="BK1933" s="165"/>
      <c r="BL1933" s="165"/>
      <c r="BM1933" s="165"/>
      <c r="BN1933" s="165"/>
      <c r="BO1933" s="165"/>
      <c r="BP1933" s="165"/>
      <c r="BQ1933" s="165"/>
      <c r="BS1933" s="6"/>
      <c r="BT1933" s="11"/>
      <c r="BU1933" s="6"/>
      <c r="BV1933" s="6"/>
    </row>
    <row r="1934" spans="1:74" ht="15.75" x14ac:dyDescent="0.25">
      <c r="A1934" s="52" t="s">
        <v>13067</v>
      </c>
      <c r="B1934" s="56"/>
      <c r="C1934" s="7" t="s">
        <v>111</v>
      </c>
      <c r="D1934" s="7" t="s">
        <v>13221</v>
      </c>
      <c r="E1934" s="7"/>
      <c r="F1934" s="64"/>
      <c r="G1934" s="6"/>
      <c r="H1934" s="6"/>
      <c r="I1934" s="10" t="s">
        <v>110</v>
      </c>
      <c r="J1934" s="11" t="s">
        <v>13265</v>
      </c>
      <c r="K1934" s="161"/>
      <c r="L1934" s="176"/>
      <c r="M1934" s="176">
        <v>1000</v>
      </c>
      <c r="O1934" s="162"/>
      <c r="P1934" s="80" t="s">
        <v>13266</v>
      </c>
      <c r="Q1934" s="80" t="s">
        <v>13142</v>
      </c>
      <c r="R1934" s="80"/>
      <c r="S1934" s="163"/>
      <c r="T1934" s="213"/>
      <c r="U1934" s="162"/>
      <c r="V1934" s="164"/>
      <c r="W1934" s="12" t="str">
        <f>IF(COUNTIF(N1934,"spare"),"","Mqtt1")</f>
        <v>Mqtt1</v>
      </c>
      <c r="X1934" s="196" t="s">
        <v>13224</v>
      </c>
      <c r="Y1934" s="6" t="str">
        <f t="shared" si="592"/>
        <v>marpower/350000-ventilation/mtsexhaustfan</v>
      </c>
      <c r="Z1934" s="103" t="str">
        <f t="shared" si="591"/>
        <v>$.DCVoltLow</v>
      </c>
      <c r="AB1934" s="6"/>
      <c r="AJ1934" s="80"/>
      <c r="AM1934" s="114">
        <f t="shared" si="579"/>
        <v>1934</v>
      </c>
      <c r="AR1934" s="127" t="s">
        <v>110</v>
      </c>
      <c r="AT1934" s="128" t="s">
        <v>17</v>
      </c>
      <c r="AU1934" s="7"/>
      <c r="AV1934" s="129" t="s">
        <v>112</v>
      </c>
      <c r="AW1934" s="126" t="str">
        <f t="shared" si="580"/>
        <v>Please consult operation manual for more information</v>
      </c>
      <c r="AX1934" s="137"/>
      <c r="AY1934" s="147"/>
      <c r="AZ1934" s="167"/>
      <c r="BA1934" s="167"/>
      <c r="BB1934" s="147" t="str">
        <f t="shared" si="581"/>
        <v>1</v>
      </c>
      <c r="BC1934" s="168"/>
      <c r="BD1934" s="165"/>
      <c r="BE1934" s="165"/>
      <c r="BF1934" s="165"/>
      <c r="BG1934" s="165"/>
      <c r="BH1934" s="165"/>
      <c r="BI1934" s="165"/>
      <c r="BJ1934" s="165"/>
      <c r="BK1934" s="165"/>
      <c r="BL1934" s="165"/>
      <c r="BM1934" s="165"/>
      <c r="BN1934" s="165"/>
      <c r="BO1934" s="165"/>
      <c r="BP1934" s="165"/>
      <c r="BQ1934" s="165"/>
      <c r="BS1934" s="6"/>
      <c r="BT1934" s="11"/>
      <c r="BU1934" s="6"/>
      <c r="BV1934" s="6"/>
    </row>
    <row r="1935" spans="1:74" ht="15.75" x14ac:dyDescent="0.25">
      <c r="A1935" s="52" t="s">
        <v>13067</v>
      </c>
      <c r="B1935" s="56"/>
      <c r="C1935" s="7" t="s">
        <v>111</v>
      </c>
      <c r="D1935" s="7" t="s">
        <v>13221</v>
      </c>
      <c r="E1935" s="7"/>
      <c r="F1935" s="64"/>
      <c r="G1935" s="6"/>
      <c r="H1935" s="6"/>
      <c r="I1935" s="10" t="s">
        <v>110</v>
      </c>
      <c r="J1935" s="11" t="s">
        <v>13267</v>
      </c>
      <c r="K1935" s="161"/>
      <c r="L1935" s="176"/>
      <c r="M1935" s="176">
        <v>1000</v>
      </c>
      <c r="O1935" s="162"/>
      <c r="P1935" s="80" t="s">
        <v>13268</v>
      </c>
      <c r="Q1935" s="80" t="s">
        <v>13145</v>
      </c>
      <c r="R1935" s="80"/>
      <c r="S1935" s="163"/>
      <c r="T1935" s="213"/>
      <c r="U1935" s="162"/>
      <c r="V1935" s="164"/>
      <c r="W1935" s="12" t="str">
        <f>IF(COUNTIF(N1935,"spare"),"","Mqtt1")</f>
        <v>Mqtt1</v>
      </c>
      <c r="X1935" s="196" t="s">
        <v>13224</v>
      </c>
      <c r="Y1935" s="6" t="str">
        <f t="shared" si="592"/>
        <v>marpower/350000-ventilation/mtsexhaustfan</v>
      </c>
      <c r="Z1935" s="103" t="str">
        <f t="shared" si="591"/>
        <v>$.InputVoltHigh</v>
      </c>
      <c r="AB1935" s="6"/>
      <c r="AJ1935" s="80"/>
      <c r="AM1935" s="114">
        <f t="shared" si="579"/>
        <v>1935</v>
      </c>
      <c r="AN1935" s="80"/>
      <c r="AO1935" s="80"/>
      <c r="AP1935" s="80"/>
      <c r="AQ1935" s="80"/>
      <c r="AR1935" s="127" t="s">
        <v>110</v>
      </c>
      <c r="AS1935" s="80"/>
      <c r="AT1935" s="128" t="s">
        <v>17</v>
      </c>
      <c r="AU1935" s="7"/>
      <c r="AV1935" s="129" t="s">
        <v>112</v>
      </c>
      <c r="AW1935" s="126" t="str">
        <f t="shared" si="580"/>
        <v>Please consult operation manual for more information</v>
      </c>
      <c r="AX1935" s="137"/>
      <c r="AY1935" s="147"/>
      <c r="AZ1935" s="167"/>
      <c r="BA1935" s="167"/>
      <c r="BB1935" s="147" t="str">
        <f t="shared" si="581"/>
        <v>1</v>
      </c>
      <c r="BC1935" s="168"/>
      <c r="BD1935" s="165"/>
      <c r="BE1935" s="165"/>
      <c r="BF1935" s="165"/>
      <c r="BG1935" s="165"/>
      <c r="BH1935" s="165"/>
      <c r="BI1935" s="165"/>
      <c r="BJ1935" s="165"/>
      <c r="BK1935" s="165"/>
      <c r="BL1935" s="165"/>
      <c r="BM1935" s="165"/>
      <c r="BN1935" s="165"/>
      <c r="BO1935" s="165"/>
      <c r="BP1935" s="165"/>
      <c r="BQ1935" s="165"/>
      <c r="BS1935" s="6"/>
      <c r="BT1935" s="11"/>
      <c r="BU1935" s="6"/>
      <c r="BV1935" s="6"/>
    </row>
    <row r="1936" spans="1:74" ht="15.75" x14ac:dyDescent="0.25">
      <c r="A1936" s="52" t="s">
        <v>13067</v>
      </c>
      <c r="B1936" s="56"/>
      <c r="C1936" s="7" t="s">
        <v>111</v>
      </c>
      <c r="D1936" s="7" t="s">
        <v>13221</v>
      </c>
      <c r="E1936" s="7"/>
      <c r="F1936" s="64"/>
      <c r="G1936" s="6"/>
      <c r="H1936" s="6"/>
      <c r="I1936" s="10" t="s">
        <v>110</v>
      </c>
      <c r="J1936" s="11" t="s">
        <v>13269</v>
      </c>
      <c r="K1936" s="161"/>
      <c r="L1936" s="176"/>
      <c r="M1936" s="176">
        <v>1000</v>
      </c>
      <c r="O1936" s="162"/>
      <c r="P1936" s="80" t="s">
        <v>13270</v>
      </c>
      <c r="Q1936" s="80" t="s">
        <v>13148</v>
      </c>
      <c r="R1936" s="80"/>
      <c r="S1936" s="163"/>
      <c r="T1936" s="213"/>
      <c r="U1936" s="162"/>
      <c r="V1936" s="164"/>
      <c r="W1936" s="12" t="str">
        <f t="shared" ref="W1936" si="593">IF(COUNTIF(N1936,"spare"),"","Mqtt1")</f>
        <v>Mqtt1</v>
      </c>
      <c r="X1936" s="196" t="s">
        <v>13224</v>
      </c>
      <c r="Y1936" s="6" t="str">
        <f t="shared" si="592"/>
        <v>marpower/350000-ventilation/mtsexhaustfan</v>
      </c>
      <c r="Z1936" s="103" t="str">
        <f t="shared" si="591"/>
        <v>$.InputVoltLow</v>
      </c>
      <c r="AB1936" s="6"/>
      <c r="AJ1936" s="80"/>
      <c r="AM1936" s="114">
        <f t="shared" si="579"/>
        <v>1936</v>
      </c>
      <c r="AN1936" s="80"/>
      <c r="AO1936" s="80"/>
      <c r="AP1936" s="80"/>
      <c r="AQ1936" s="80"/>
      <c r="AR1936" s="127" t="s">
        <v>110</v>
      </c>
      <c r="AS1936" s="80"/>
      <c r="AT1936" s="128" t="s">
        <v>17</v>
      </c>
      <c r="AU1936" s="7"/>
      <c r="AV1936" s="129" t="s">
        <v>112</v>
      </c>
      <c r="AW1936" s="126" t="str">
        <f t="shared" si="580"/>
        <v>Please consult operation manual for more information</v>
      </c>
      <c r="AX1936" s="137"/>
      <c r="AY1936" s="147"/>
      <c r="AZ1936" s="167"/>
      <c r="BA1936" s="167"/>
      <c r="BB1936" s="147" t="str">
        <f t="shared" si="581"/>
        <v>1</v>
      </c>
      <c r="BC1936" s="168"/>
      <c r="BD1936" s="165"/>
      <c r="BE1936" s="165"/>
      <c r="BF1936" s="165"/>
      <c r="BG1936" s="165"/>
      <c r="BH1936" s="165"/>
      <c r="BI1936" s="165"/>
      <c r="BJ1936" s="165"/>
      <c r="BK1936" s="165"/>
      <c r="BL1936" s="165"/>
      <c r="BM1936" s="165"/>
      <c r="BN1936" s="165"/>
      <c r="BO1936" s="165"/>
      <c r="BP1936" s="165"/>
      <c r="BQ1936" s="165"/>
      <c r="BS1936" s="6"/>
      <c r="BT1936" s="11"/>
      <c r="BU1936" s="6"/>
      <c r="BV1936" s="6"/>
    </row>
    <row r="1937" spans="1:74" ht="15.75" x14ac:dyDescent="0.25">
      <c r="A1937" s="52" t="s">
        <v>13067</v>
      </c>
      <c r="B1937" s="56"/>
      <c r="C1937" s="7" t="s">
        <v>111</v>
      </c>
      <c r="D1937" s="7" t="s">
        <v>13221</v>
      </c>
      <c r="E1937" s="7"/>
      <c r="F1937" s="64"/>
      <c r="G1937" s="6"/>
      <c r="H1937" s="6"/>
      <c r="I1937" s="10" t="s">
        <v>110</v>
      </c>
      <c r="J1937" s="11" t="s">
        <v>13271</v>
      </c>
      <c r="K1937" s="161"/>
      <c r="L1937" s="176"/>
      <c r="M1937" s="176">
        <v>1000</v>
      </c>
      <c r="O1937" s="162"/>
      <c r="P1937" s="80" t="s">
        <v>13272</v>
      </c>
      <c r="Q1937" s="80" t="s">
        <v>13151</v>
      </c>
      <c r="R1937" s="80"/>
      <c r="S1937" s="163"/>
      <c r="T1937" s="213"/>
      <c r="U1937" s="162"/>
      <c r="V1937" s="164"/>
      <c r="W1937" s="12" t="str">
        <f>IF(COUNTIF(N1937,"spare"),"","Mqtt1")</f>
        <v>Mqtt1</v>
      </c>
      <c r="X1937" s="196" t="s">
        <v>13224</v>
      </c>
      <c r="Y1937" s="6" t="str">
        <f t="shared" si="592"/>
        <v>marpower/350000-ventilation/mtsexhaustfan</v>
      </c>
      <c r="Z1937" s="103" t="str">
        <f t="shared" si="591"/>
        <v>$.MaisFail</v>
      </c>
      <c r="AB1937" s="6"/>
      <c r="AJ1937" s="80"/>
      <c r="AM1937" s="114">
        <f t="shared" si="579"/>
        <v>1937</v>
      </c>
      <c r="AN1937" s="80"/>
      <c r="AO1937" s="80"/>
      <c r="AP1937" s="80"/>
      <c r="AQ1937" s="80"/>
      <c r="AR1937" s="127" t="s">
        <v>110</v>
      </c>
      <c r="AS1937" s="80"/>
      <c r="AT1937" s="128" t="s">
        <v>17</v>
      </c>
      <c r="AU1937" s="7"/>
      <c r="AV1937" s="129" t="s">
        <v>112</v>
      </c>
      <c r="AW1937" s="126" t="str">
        <f t="shared" si="580"/>
        <v>Please consult operation manual for more information</v>
      </c>
      <c r="AX1937" s="137"/>
      <c r="AY1937" s="147"/>
      <c r="AZ1937" s="167"/>
      <c r="BA1937" s="167"/>
      <c r="BB1937" s="147" t="str">
        <f t="shared" si="581"/>
        <v>1</v>
      </c>
      <c r="BC1937" s="168"/>
      <c r="BD1937" s="165"/>
      <c r="BE1937" s="165"/>
      <c r="BF1937" s="165"/>
      <c r="BG1937" s="165"/>
      <c r="BH1937" s="165"/>
      <c r="BI1937" s="165"/>
      <c r="BJ1937" s="165"/>
      <c r="BK1937" s="165"/>
      <c r="BL1937" s="165"/>
      <c r="BM1937" s="165"/>
      <c r="BN1937" s="165"/>
      <c r="BO1937" s="165"/>
      <c r="BP1937" s="165"/>
      <c r="BQ1937" s="165"/>
      <c r="BS1937" s="6"/>
      <c r="BT1937" s="11"/>
      <c r="BU1937" s="6"/>
      <c r="BV1937" s="6"/>
    </row>
    <row r="1938" spans="1:74" ht="15.75" x14ac:dyDescent="0.25">
      <c r="A1938" s="52" t="s">
        <v>13067</v>
      </c>
      <c r="B1938" s="56"/>
      <c r="C1938" s="7" t="s">
        <v>111</v>
      </c>
      <c r="D1938" s="7" t="s">
        <v>13221</v>
      </c>
      <c r="E1938" s="7"/>
      <c r="F1938" s="64"/>
      <c r="G1938" s="6"/>
      <c r="H1938" s="6"/>
      <c r="I1938" s="10" t="s">
        <v>110</v>
      </c>
      <c r="J1938" s="11" t="s">
        <v>13273</v>
      </c>
      <c r="K1938" s="161"/>
      <c r="L1938" s="176"/>
      <c r="M1938" s="176">
        <v>1000</v>
      </c>
      <c r="O1938" s="162"/>
      <c r="P1938" s="80" t="s">
        <v>13274</v>
      </c>
      <c r="Q1938" s="80" t="s">
        <v>13154</v>
      </c>
      <c r="R1938" s="80"/>
      <c r="S1938" s="163"/>
      <c r="T1938" s="213"/>
      <c r="U1938" s="162"/>
      <c r="V1938" s="164"/>
      <c r="W1938" s="12" t="str">
        <f>IF(COUNTIF(N1938,"spare"),"","Mqtt1")</f>
        <v>Mqtt1</v>
      </c>
      <c r="X1938" s="196" t="s">
        <v>13224</v>
      </c>
      <c r="Y1938" s="6" t="str">
        <f t="shared" si="592"/>
        <v>marpower/350000-ventilation/mtsexhaustfan</v>
      </c>
      <c r="Z1938" s="103" t="str">
        <f t="shared" si="591"/>
        <v>$.Reserved1</v>
      </c>
      <c r="AB1938" s="6"/>
      <c r="AJ1938" s="80"/>
      <c r="AM1938" s="114" t="str">
        <f t="shared" si="579"/>
        <v/>
      </c>
      <c r="AN1938" s="80"/>
      <c r="AO1938" s="80"/>
      <c r="AP1938" s="80"/>
      <c r="AQ1938" s="80"/>
      <c r="AR1938" s="127"/>
      <c r="AS1938" s="80"/>
      <c r="AT1938" s="128"/>
      <c r="AU1938" s="7"/>
      <c r="AV1938" s="129"/>
      <c r="AW1938" s="126" t="str">
        <f t="shared" si="580"/>
        <v/>
      </c>
      <c r="AX1938" s="137"/>
      <c r="AY1938" s="147"/>
      <c r="AZ1938" s="167"/>
      <c r="BA1938" s="167"/>
      <c r="BB1938" s="147" t="str">
        <f t="shared" si="581"/>
        <v/>
      </c>
      <c r="BC1938" s="168"/>
      <c r="BD1938" s="165"/>
      <c r="BE1938" s="165"/>
      <c r="BF1938" s="165"/>
      <c r="BG1938" s="165"/>
      <c r="BH1938" s="165"/>
      <c r="BI1938" s="165"/>
      <c r="BJ1938" s="165"/>
      <c r="BK1938" s="165"/>
      <c r="BL1938" s="165"/>
      <c r="BM1938" s="165"/>
      <c r="BN1938" s="165"/>
      <c r="BO1938" s="165"/>
      <c r="BP1938" s="165"/>
      <c r="BQ1938" s="165"/>
      <c r="BS1938" s="6"/>
      <c r="BT1938" s="11"/>
      <c r="BU1938" s="6"/>
      <c r="BV1938" s="6"/>
    </row>
    <row r="1939" spans="1:74" ht="15.75" x14ac:dyDescent="0.25">
      <c r="A1939" s="52" t="s">
        <v>13067</v>
      </c>
      <c r="B1939" s="56"/>
      <c r="C1939" s="7" t="s">
        <v>111</v>
      </c>
      <c r="D1939" s="7" t="s">
        <v>13221</v>
      </c>
      <c r="E1939" s="7"/>
      <c r="F1939" s="64"/>
      <c r="G1939" s="6"/>
      <c r="H1939" s="6"/>
      <c r="I1939" s="10" t="s">
        <v>110</v>
      </c>
      <c r="J1939" s="11" t="s">
        <v>13275</v>
      </c>
      <c r="K1939" s="161"/>
      <c r="L1939" s="176"/>
      <c r="M1939" s="176">
        <v>1000</v>
      </c>
      <c r="O1939" s="162"/>
      <c r="P1939" s="80" t="s">
        <v>13276</v>
      </c>
      <c r="Q1939" s="80" t="s">
        <v>13157</v>
      </c>
      <c r="R1939" s="80"/>
      <c r="S1939" s="163"/>
      <c r="T1939" s="213"/>
      <c r="U1939" s="162"/>
      <c r="V1939" s="164"/>
      <c r="W1939" s="12" t="str">
        <f>IF(COUNTIF(N1939,"spare"),"","Mqtt1")</f>
        <v>Mqtt1</v>
      </c>
      <c r="X1939" s="196" t="s">
        <v>13224</v>
      </c>
      <c r="Y1939" s="6" t="str">
        <f t="shared" si="592"/>
        <v>marpower/350000-ventilation/mtsexhaustfan</v>
      </c>
      <c r="Z1939" s="103" t="str">
        <f t="shared" si="591"/>
        <v>$.PosRotor</v>
      </c>
      <c r="AB1939" s="6"/>
      <c r="AJ1939" s="80"/>
      <c r="AM1939" s="114">
        <f t="shared" si="579"/>
        <v>1939</v>
      </c>
      <c r="AN1939" s="80"/>
      <c r="AO1939" s="80"/>
      <c r="AP1939" s="80"/>
      <c r="AQ1939" s="80"/>
      <c r="AR1939" s="127" t="s">
        <v>110</v>
      </c>
      <c r="AS1939" s="80"/>
      <c r="AT1939" s="128" t="s">
        <v>17</v>
      </c>
      <c r="AU1939" s="7"/>
      <c r="AV1939" s="129" t="s">
        <v>112</v>
      </c>
      <c r="AW1939" s="126" t="str">
        <f t="shared" si="580"/>
        <v>Please consult operation manual for more information</v>
      </c>
      <c r="AX1939" s="137"/>
      <c r="AY1939" s="147"/>
      <c r="AZ1939" s="167"/>
      <c r="BA1939" s="167"/>
      <c r="BB1939" s="147" t="str">
        <f t="shared" si="581"/>
        <v>1</v>
      </c>
      <c r="BC1939" s="168"/>
      <c r="BD1939" s="165"/>
      <c r="BE1939" s="165"/>
      <c r="BF1939" s="165"/>
      <c r="BG1939" s="165"/>
      <c r="BH1939" s="165"/>
      <c r="BI1939" s="165"/>
      <c r="BJ1939" s="165"/>
      <c r="BK1939" s="165"/>
      <c r="BL1939" s="165"/>
      <c r="BM1939" s="165"/>
      <c r="BN1939" s="165"/>
      <c r="BO1939" s="165"/>
      <c r="BP1939" s="165"/>
      <c r="BQ1939" s="165"/>
      <c r="BS1939" s="6"/>
      <c r="BT1939" s="11"/>
      <c r="BU1939" s="6"/>
      <c r="BV1939" s="6"/>
    </row>
    <row r="1940" spans="1:74" ht="15.75" x14ac:dyDescent="0.25">
      <c r="A1940" s="52" t="s">
        <v>13067</v>
      </c>
      <c r="B1940" s="56"/>
      <c r="C1940" s="7" t="s">
        <v>111</v>
      </c>
      <c r="D1940" s="7" t="s">
        <v>13221</v>
      </c>
      <c r="E1940" s="7"/>
      <c r="F1940" s="64"/>
      <c r="G1940" s="6"/>
      <c r="H1940" s="6"/>
      <c r="I1940" s="10" t="s">
        <v>110</v>
      </c>
      <c r="J1940" s="11" t="s">
        <v>13277</v>
      </c>
      <c r="K1940" s="161"/>
      <c r="L1940" s="176"/>
      <c r="M1940" s="176">
        <v>1000</v>
      </c>
      <c r="O1940" s="162"/>
      <c r="P1940" s="80" t="s">
        <v>13278</v>
      </c>
      <c r="Q1940" s="80" t="s">
        <v>13160</v>
      </c>
      <c r="R1940" s="80"/>
      <c r="S1940" s="163"/>
      <c r="T1940" s="213"/>
      <c r="U1940" s="162"/>
      <c r="V1940" s="164"/>
      <c r="W1940" s="12" t="str">
        <f>IF(COUNTIF(N1940,"spare"),"","Mqtt1")</f>
        <v>Mqtt1</v>
      </c>
      <c r="X1940" s="196" t="s">
        <v>13224</v>
      </c>
      <c r="Y1940" s="6" t="str">
        <f t="shared" si="592"/>
        <v>marpower/350000-ventilation/mtsexhaustfan</v>
      </c>
      <c r="Z1940" s="103" t="str">
        <f t="shared" si="591"/>
        <v>$.MotorBlocked</v>
      </c>
      <c r="AB1940" s="6"/>
      <c r="AJ1940" s="80"/>
      <c r="AM1940" s="114">
        <f t="shared" si="579"/>
        <v>1940</v>
      </c>
      <c r="AN1940" s="80"/>
      <c r="AO1940" s="80"/>
      <c r="AP1940" s="80"/>
      <c r="AQ1940" s="80"/>
      <c r="AR1940" s="127" t="s">
        <v>110</v>
      </c>
      <c r="AS1940" s="80"/>
      <c r="AT1940" s="128" t="s">
        <v>17</v>
      </c>
      <c r="AU1940" s="7"/>
      <c r="AV1940" s="129" t="s">
        <v>112</v>
      </c>
      <c r="AW1940" s="126" t="str">
        <f t="shared" si="580"/>
        <v>Please consult operation manual for more information</v>
      </c>
      <c r="AX1940" s="137"/>
      <c r="AY1940" s="147"/>
      <c r="AZ1940" s="167"/>
      <c r="BA1940" s="167"/>
      <c r="BB1940" s="147" t="str">
        <f t="shared" si="581"/>
        <v>1</v>
      </c>
      <c r="BC1940" s="168"/>
      <c r="BD1940" s="165"/>
      <c r="BE1940" s="165"/>
      <c r="BF1940" s="165"/>
      <c r="BG1940" s="165"/>
      <c r="BH1940" s="165"/>
      <c r="BI1940" s="165"/>
      <c r="BJ1940" s="165"/>
      <c r="BK1940" s="165"/>
      <c r="BL1940" s="165"/>
      <c r="BM1940" s="165"/>
      <c r="BN1940" s="165"/>
      <c r="BO1940" s="165"/>
      <c r="BP1940" s="165"/>
      <c r="BQ1940" s="165"/>
      <c r="BS1940" s="6"/>
      <c r="BT1940" s="11"/>
      <c r="BU1940" s="6"/>
      <c r="BV1940" s="6"/>
    </row>
    <row r="1941" spans="1:74" ht="15.75" x14ac:dyDescent="0.25">
      <c r="A1941" s="52" t="s">
        <v>13067</v>
      </c>
      <c r="B1941" s="56"/>
      <c r="C1941" s="7" t="s">
        <v>111</v>
      </c>
      <c r="D1941" s="7" t="s">
        <v>13221</v>
      </c>
      <c r="E1941" s="7"/>
      <c r="F1941" s="64"/>
      <c r="G1941" s="6"/>
      <c r="H1941" s="6"/>
      <c r="I1941" s="10" t="s">
        <v>110</v>
      </c>
      <c r="J1941" s="11" t="s">
        <v>13279</v>
      </c>
      <c r="K1941" s="161"/>
      <c r="L1941" s="176"/>
      <c r="M1941" s="176">
        <v>1000</v>
      </c>
      <c r="O1941" s="162"/>
      <c r="P1941" s="80" t="s">
        <v>13280</v>
      </c>
      <c r="Q1941" s="80" t="s">
        <v>13163</v>
      </c>
      <c r="R1941" s="80"/>
      <c r="S1941" s="163"/>
      <c r="T1941" s="213"/>
      <c r="U1941" s="162"/>
      <c r="V1941" s="164"/>
      <c r="W1941" s="12" t="str">
        <f t="shared" ref="W1941" si="594">IF(COUNTIF(N1941,"spare"),"","Mqtt1")</f>
        <v>Mqtt1</v>
      </c>
      <c r="X1941" s="196" t="s">
        <v>13224</v>
      </c>
      <c r="Y1941" s="6" t="str">
        <f t="shared" si="592"/>
        <v>marpower/350000-ventilation/mtsexhaustfan</v>
      </c>
      <c r="Z1941" s="103" t="str">
        <f t="shared" si="591"/>
        <v>$.PeakCurr</v>
      </c>
      <c r="AB1941" s="6"/>
      <c r="AJ1941" s="80"/>
      <c r="AM1941" s="114">
        <f t="shared" si="579"/>
        <v>1941</v>
      </c>
      <c r="AN1941" s="80"/>
      <c r="AO1941" s="80"/>
      <c r="AP1941" s="80"/>
      <c r="AQ1941" s="80"/>
      <c r="AR1941" s="127" t="s">
        <v>110</v>
      </c>
      <c r="AS1941" s="80"/>
      <c r="AT1941" s="128" t="s">
        <v>17</v>
      </c>
      <c r="AU1941" s="7"/>
      <c r="AV1941" s="129" t="s">
        <v>112</v>
      </c>
      <c r="AW1941" s="126" t="str">
        <f t="shared" si="580"/>
        <v>Please consult operation manual for more information</v>
      </c>
      <c r="AX1941" s="137"/>
      <c r="AY1941" s="147"/>
      <c r="AZ1941" s="167"/>
      <c r="BA1941" s="167"/>
      <c r="BB1941" s="147" t="str">
        <f t="shared" si="581"/>
        <v>1</v>
      </c>
      <c r="BC1941" s="168"/>
      <c r="BD1941" s="165"/>
      <c r="BE1941" s="165"/>
      <c r="BF1941" s="165"/>
      <c r="BG1941" s="165"/>
      <c r="BH1941" s="165"/>
      <c r="BI1941" s="165"/>
      <c r="BJ1941" s="165"/>
      <c r="BK1941" s="165"/>
      <c r="BL1941" s="165"/>
      <c r="BM1941" s="165"/>
      <c r="BN1941" s="165"/>
      <c r="BO1941" s="165"/>
      <c r="BP1941" s="165"/>
      <c r="BQ1941" s="165"/>
      <c r="BS1941" s="6"/>
      <c r="BT1941" s="11"/>
      <c r="BU1941" s="6"/>
      <c r="BV1941" s="6"/>
    </row>
    <row r="1942" spans="1:74" ht="15.75" x14ac:dyDescent="0.25">
      <c r="A1942" s="52" t="s">
        <v>13067</v>
      </c>
      <c r="B1942" s="56"/>
      <c r="C1942" s="7" t="s">
        <v>111</v>
      </c>
      <c r="D1942" s="7" t="s">
        <v>13221</v>
      </c>
      <c r="E1942" s="7"/>
      <c r="F1942" s="64"/>
      <c r="G1942" s="6"/>
      <c r="H1942" s="6"/>
      <c r="I1942" s="10" t="s">
        <v>110</v>
      </c>
      <c r="J1942" s="11" t="s">
        <v>13281</v>
      </c>
      <c r="K1942" s="161"/>
      <c r="L1942" s="176"/>
      <c r="M1942" s="176">
        <v>1000</v>
      </c>
      <c r="O1942" s="162"/>
      <c r="P1942" s="80" t="s">
        <v>13274</v>
      </c>
      <c r="Q1942" s="80" t="s">
        <v>13165</v>
      </c>
      <c r="R1942" s="80"/>
      <c r="S1942" s="163"/>
      <c r="T1942" s="213"/>
      <c r="U1942" s="162"/>
      <c r="V1942" s="164"/>
      <c r="W1942" s="12" t="str">
        <f>IF(COUNTIF(N1942,"spare"),"","Mqtt1")</f>
        <v>Mqtt1</v>
      </c>
      <c r="X1942" s="196" t="s">
        <v>13224</v>
      </c>
      <c r="Y1942" s="6" t="str">
        <f t="shared" si="592"/>
        <v>marpower/350000-ventilation/mtsexhaustfan</v>
      </c>
      <c r="Z1942" s="103" t="str">
        <f t="shared" si="591"/>
        <v>$.Reserved2</v>
      </c>
      <c r="AB1942" s="6"/>
      <c r="AJ1942" s="80"/>
      <c r="AM1942" s="114" t="str">
        <f t="shared" si="579"/>
        <v/>
      </c>
      <c r="AN1942" s="80"/>
      <c r="AO1942" s="80"/>
      <c r="AP1942" s="80"/>
      <c r="AQ1942" s="80"/>
      <c r="AR1942" s="127"/>
      <c r="AT1942" s="128"/>
      <c r="AU1942" s="7"/>
      <c r="AV1942" s="129"/>
      <c r="AW1942" s="126" t="str">
        <f t="shared" si="580"/>
        <v/>
      </c>
      <c r="AX1942" s="137"/>
      <c r="AY1942" s="147"/>
      <c r="AZ1942" s="167"/>
      <c r="BA1942" s="167"/>
      <c r="BB1942" s="147" t="str">
        <f t="shared" si="581"/>
        <v/>
      </c>
      <c r="BC1942" s="168"/>
      <c r="BD1942" s="165"/>
      <c r="BE1942" s="165"/>
      <c r="BF1942" s="165"/>
      <c r="BG1942" s="165"/>
      <c r="BH1942" s="165"/>
      <c r="BI1942" s="165"/>
      <c r="BJ1942" s="165"/>
      <c r="BK1942" s="165"/>
      <c r="BL1942" s="165"/>
      <c r="BM1942" s="165"/>
      <c r="BN1942" s="165"/>
      <c r="BO1942" s="165"/>
      <c r="BP1942" s="165"/>
      <c r="BQ1942" s="165"/>
      <c r="BS1942" s="6"/>
      <c r="BT1942" s="11"/>
      <c r="BU1942" s="6"/>
      <c r="BV1942" s="6"/>
    </row>
    <row r="1943" spans="1:74" ht="15.75" x14ac:dyDescent="0.25">
      <c r="A1943" s="52" t="s">
        <v>13067</v>
      </c>
      <c r="B1943" s="56"/>
      <c r="C1943" s="7" t="s">
        <v>111</v>
      </c>
      <c r="D1943" s="7" t="s">
        <v>13221</v>
      </c>
      <c r="E1943" s="7"/>
      <c r="F1943" s="64"/>
      <c r="G1943" s="6"/>
      <c r="H1943" s="6"/>
      <c r="I1943" s="10" t="s">
        <v>110</v>
      </c>
      <c r="J1943" s="11" t="s">
        <v>13282</v>
      </c>
      <c r="K1943" s="161"/>
      <c r="L1943" s="176"/>
      <c r="M1943" s="176">
        <v>1000</v>
      </c>
      <c r="O1943" s="162"/>
      <c r="P1943" s="80" t="s">
        <v>13283</v>
      </c>
      <c r="Q1943" s="80" t="s">
        <v>13168</v>
      </c>
      <c r="R1943" s="80"/>
      <c r="S1943" s="163"/>
      <c r="T1943" s="213"/>
      <c r="U1943" s="162"/>
      <c r="V1943" s="164"/>
      <c r="W1943" s="12" t="str">
        <f>IF(COUNTIF(N1943,"spare"),"","Mqtt1")</f>
        <v>Mqtt1</v>
      </c>
      <c r="X1943" s="196" t="s">
        <v>13224</v>
      </c>
      <c r="Y1943" s="6" t="str">
        <f t="shared" si="592"/>
        <v>marpower/350000-ventilation/mtsexhaustfan</v>
      </c>
      <c r="Z1943" s="103" t="str">
        <f t="shared" si="591"/>
        <v>$.SafetyShutdown</v>
      </c>
      <c r="AB1943" s="6"/>
      <c r="AJ1943" s="80"/>
      <c r="AM1943" s="114">
        <f t="shared" si="579"/>
        <v>1943</v>
      </c>
      <c r="AN1943" s="80"/>
      <c r="AO1943" s="80"/>
      <c r="AP1943" s="80"/>
      <c r="AQ1943" s="80"/>
      <c r="AR1943" s="127" t="s">
        <v>110</v>
      </c>
      <c r="AS1943" s="80"/>
      <c r="AT1943" s="128" t="s">
        <v>17</v>
      </c>
      <c r="AU1943" s="7"/>
      <c r="AV1943" s="129" t="s">
        <v>112</v>
      </c>
      <c r="AW1943" s="126" t="str">
        <f t="shared" si="580"/>
        <v>Please consult operation manual for more information</v>
      </c>
      <c r="AX1943" s="137"/>
      <c r="AY1943" s="147"/>
      <c r="AZ1943" s="167"/>
      <c r="BA1943" s="167"/>
      <c r="BB1943" s="147" t="str">
        <f t="shared" si="581"/>
        <v>1</v>
      </c>
      <c r="BC1943" s="168"/>
      <c r="BD1943" s="165"/>
      <c r="BE1943" s="165"/>
      <c r="BF1943" s="165"/>
      <c r="BG1943" s="165"/>
      <c r="BH1943" s="165"/>
      <c r="BI1943" s="165"/>
      <c r="BJ1943" s="165"/>
      <c r="BK1943" s="165"/>
      <c r="BL1943" s="165"/>
      <c r="BM1943" s="165"/>
      <c r="BN1943" s="165"/>
      <c r="BO1943" s="165"/>
      <c r="BP1943" s="165"/>
      <c r="BQ1943" s="165"/>
      <c r="BS1943" s="6"/>
      <c r="BT1943" s="11"/>
      <c r="BU1943" s="6"/>
      <c r="BV1943" s="6"/>
    </row>
    <row r="1944" spans="1:74" ht="15.75" x14ac:dyDescent="0.25">
      <c r="A1944" s="52" t="s">
        <v>13067</v>
      </c>
      <c r="B1944" s="56"/>
      <c r="C1944" s="7" t="s">
        <v>111</v>
      </c>
      <c r="D1944" s="7" t="s">
        <v>13221</v>
      </c>
      <c r="E1944" s="7"/>
      <c r="F1944" s="64"/>
      <c r="G1944" s="6"/>
      <c r="H1944" s="6"/>
      <c r="I1944" s="10" t="s">
        <v>110</v>
      </c>
      <c r="J1944" s="11" t="s">
        <v>13284</v>
      </c>
      <c r="K1944" s="161"/>
      <c r="L1944" s="176"/>
      <c r="M1944" s="176">
        <v>1000</v>
      </c>
      <c r="O1944" s="162"/>
      <c r="P1944" s="80" t="s">
        <v>13285</v>
      </c>
      <c r="Q1944" s="80" t="s">
        <v>13171</v>
      </c>
      <c r="R1944" s="80"/>
      <c r="S1944" s="163"/>
      <c r="T1944" s="213"/>
      <c r="U1944" s="162"/>
      <c r="V1944" s="164"/>
      <c r="W1944" s="12" t="str">
        <f>IF(COUNTIF(N1944,"spare"),"","Mqtt1")</f>
        <v>Mqtt1</v>
      </c>
      <c r="X1944" s="196" t="s">
        <v>13224</v>
      </c>
      <c r="Y1944" s="6" t="str">
        <f t="shared" si="592"/>
        <v>marpower/350000-ventilation/mtsexhaustfan</v>
      </c>
      <c r="Z1944" s="103" t="str">
        <f t="shared" si="591"/>
        <v>$.TempErr</v>
      </c>
      <c r="AB1944" s="6"/>
      <c r="AJ1944" s="80"/>
      <c r="AM1944" s="114">
        <f t="shared" si="579"/>
        <v>1944</v>
      </c>
      <c r="AR1944" s="127" t="s">
        <v>110</v>
      </c>
      <c r="AT1944" s="128" t="s">
        <v>17</v>
      </c>
      <c r="AU1944" s="7"/>
      <c r="AV1944" s="129" t="s">
        <v>112</v>
      </c>
      <c r="AW1944" s="126" t="str">
        <f t="shared" si="580"/>
        <v>Please consult operation manual for more information</v>
      </c>
      <c r="AX1944" s="137"/>
      <c r="AY1944" s="147"/>
      <c r="AZ1944" s="167"/>
      <c r="BA1944" s="167"/>
      <c r="BB1944" s="147" t="str">
        <f t="shared" si="581"/>
        <v>1</v>
      </c>
      <c r="BC1944" s="168"/>
      <c r="BD1944" s="165"/>
      <c r="BE1944" s="165"/>
      <c r="BF1944" s="165"/>
      <c r="BG1944" s="165"/>
      <c r="BH1944" s="165"/>
      <c r="BI1944" s="165"/>
      <c r="BJ1944" s="165"/>
      <c r="BK1944" s="165"/>
      <c r="BL1944" s="165"/>
      <c r="BM1944" s="165"/>
      <c r="BN1944" s="165"/>
      <c r="BO1944" s="165"/>
      <c r="BP1944" s="165"/>
      <c r="BQ1944" s="165"/>
      <c r="BS1944" s="6"/>
      <c r="BT1944" s="11"/>
      <c r="BU1944" s="6"/>
      <c r="BV1944" s="6"/>
    </row>
    <row r="1945" spans="1:74" ht="15.75" x14ac:dyDescent="0.25">
      <c r="A1945" s="52" t="s">
        <v>13067</v>
      </c>
      <c r="B1945" s="56"/>
      <c r="C1945" s="7" t="s">
        <v>111</v>
      </c>
      <c r="D1945" s="7" t="s">
        <v>13221</v>
      </c>
      <c r="E1945" s="7"/>
      <c r="F1945" s="64"/>
      <c r="G1945" s="6"/>
      <c r="H1945" s="6"/>
      <c r="I1945" s="10" t="s">
        <v>110</v>
      </c>
      <c r="J1945" s="11" t="s">
        <v>13286</v>
      </c>
      <c r="K1945" s="161"/>
      <c r="L1945" s="176"/>
      <c r="M1945" s="176">
        <v>1000</v>
      </c>
      <c r="O1945" s="162"/>
      <c r="P1945" s="80" t="s">
        <v>13287</v>
      </c>
      <c r="Q1945" s="80" t="s">
        <v>13174</v>
      </c>
      <c r="R1945" s="80"/>
      <c r="S1945" s="163"/>
      <c r="T1945" s="213"/>
      <c r="U1945" s="162"/>
      <c r="V1945" s="164"/>
      <c r="W1945" s="12" t="str">
        <f>IF(COUNTIF(N1945,"spare"),"","Mqtt1")</f>
        <v>Mqtt1</v>
      </c>
      <c r="X1945" s="196" t="s">
        <v>13224</v>
      </c>
      <c r="Y1945" s="6" t="str">
        <f t="shared" si="592"/>
        <v>marpower/350000-ventilation/mtsexhaustfan</v>
      </c>
      <c r="Z1945" s="103" t="str">
        <f t="shared" si="591"/>
        <v>$.MotorStart</v>
      </c>
      <c r="AB1945" s="6"/>
      <c r="AJ1945" s="80"/>
      <c r="AM1945" s="114">
        <f t="shared" si="579"/>
        <v>1945</v>
      </c>
      <c r="AN1945" s="80"/>
      <c r="AO1945" s="80"/>
      <c r="AP1945" s="80"/>
      <c r="AQ1945" s="80"/>
      <c r="AR1945" s="127" t="s">
        <v>110</v>
      </c>
      <c r="AS1945" s="80"/>
      <c r="AT1945" s="128" t="s">
        <v>17</v>
      </c>
      <c r="AU1945" s="7"/>
      <c r="AV1945" s="129" t="s">
        <v>112</v>
      </c>
      <c r="AW1945" s="126" t="str">
        <f t="shared" si="580"/>
        <v>Please consult operation manual for more information</v>
      </c>
      <c r="AX1945" s="137"/>
      <c r="AY1945" s="147"/>
      <c r="AZ1945" s="167"/>
      <c r="BA1945" s="167"/>
      <c r="BB1945" s="147" t="str">
        <f t="shared" si="581"/>
        <v>1</v>
      </c>
      <c r="BC1945" s="168"/>
      <c r="BD1945" s="165"/>
      <c r="BE1945" s="165"/>
      <c r="BF1945" s="165"/>
      <c r="BG1945" s="165"/>
      <c r="BH1945" s="165"/>
      <c r="BI1945" s="165"/>
      <c r="BJ1945" s="165"/>
      <c r="BK1945" s="165"/>
      <c r="BL1945" s="165"/>
      <c r="BM1945" s="165"/>
      <c r="BN1945" s="165"/>
      <c r="BO1945" s="165"/>
      <c r="BP1945" s="165"/>
      <c r="BQ1945" s="165"/>
      <c r="BS1945" s="6"/>
      <c r="BT1945" s="11"/>
      <c r="BU1945" s="6"/>
      <c r="BV1945" s="6"/>
    </row>
    <row r="1946" spans="1:74" ht="15.75" x14ac:dyDescent="0.25">
      <c r="A1946" s="52" t="s">
        <v>13067</v>
      </c>
      <c r="B1946" s="56"/>
      <c r="C1946" s="7" t="s">
        <v>111</v>
      </c>
      <c r="D1946" s="7" t="s">
        <v>13221</v>
      </c>
      <c r="E1946" s="7"/>
      <c r="F1946" s="64"/>
      <c r="G1946" s="6"/>
      <c r="H1946" s="6"/>
      <c r="I1946" s="10" t="s">
        <v>110</v>
      </c>
      <c r="J1946" s="11" t="s">
        <v>13288</v>
      </c>
      <c r="K1946" s="161"/>
      <c r="L1946" s="176"/>
      <c r="M1946" s="176">
        <v>1000</v>
      </c>
      <c r="O1946" s="162"/>
      <c r="P1946" s="80" t="s">
        <v>13289</v>
      </c>
      <c r="Q1946" s="80" t="s">
        <v>13177</v>
      </c>
      <c r="R1946" s="80"/>
      <c r="S1946" s="163"/>
      <c r="T1946" s="213"/>
      <c r="U1946" s="162"/>
      <c r="V1946" s="164"/>
      <c r="W1946" s="12" t="str">
        <f t="shared" ref="W1946" si="595">IF(COUNTIF(N1946,"spare"),"","Mqtt1")</f>
        <v>Mqtt1</v>
      </c>
      <c r="X1946" s="196" t="s">
        <v>13224</v>
      </c>
      <c r="Y1946" s="6" t="str">
        <f t="shared" si="592"/>
        <v>marpower/350000-ventilation/mtsexhaustfan</v>
      </c>
      <c r="Z1946" s="103" t="str">
        <f t="shared" si="591"/>
        <v>$.ComErr</v>
      </c>
      <c r="AB1946" s="6"/>
      <c r="AJ1946" s="80"/>
      <c r="AM1946" s="114">
        <f t="shared" si="579"/>
        <v>1946</v>
      </c>
      <c r="AN1946" s="80"/>
      <c r="AO1946" s="80"/>
      <c r="AP1946" s="80"/>
      <c r="AQ1946" s="80"/>
      <c r="AR1946" s="127" t="s">
        <v>110</v>
      </c>
      <c r="AS1946" s="80"/>
      <c r="AT1946" s="128" t="s">
        <v>17</v>
      </c>
      <c r="AU1946" s="7"/>
      <c r="AV1946" s="129" t="s">
        <v>112</v>
      </c>
      <c r="AW1946" s="126" t="str">
        <f t="shared" si="580"/>
        <v>Please consult operation manual for more information</v>
      </c>
      <c r="AX1946" s="137"/>
      <c r="AY1946" s="147"/>
      <c r="AZ1946" s="167"/>
      <c r="BA1946" s="167"/>
      <c r="BB1946" s="147" t="str">
        <f t="shared" si="581"/>
        <v>1</v>
      </c>
      <c r="BC1946" s="168"/>
      <c r="BD1946" s="165"/>
      <c r="BE1946" s="165"/>
      <c r="BF1946" s="165"/>
      <c r="BG1946" s="165"/>
      <c r="BH1946" s="165"/>
      <c r="BI1946" s="165"/>
      <c r="BJ1946" s="165"/>
      <c r="BK1946" s="165"/>
      <c r="BL1946" s="165"/>
      <c r="BM1946" s="165"/>
      <c r="BN1946" s="165"/>
      <c r="BO1946" s="165"/>
      <c r="BP1946" s="165"/>
      <c r="BQ1946" s="165"/>
      <c r="BS1946" s="6"/>
      <c r="BT1946" s="11"/>
      <c r="BU1946" s="6"/>
      <c r="BV1946" s="6"/>
    </row>
    <row r="1947" spans="1:74" ht="15.75" x14ac:dyDescent="0.25">
      <c r="A1947" s="52" t="s">
        <v>13067</v>
      </c>
      <c r="B1947" s="56"/>
      <c r="C1947" s="7" t="s">
        <v>9455</v>
      </c>
      <c r="D1947" s="7" t="s">
        <v>13221</v>
      </c>
      <c r="E1947" s="7"/>
      <c r="F1947" s="64"/>
      <c r="G1947" s="6"/>
      <c r="H1947" s="6"/>
      <c r="I1947"/>
      <c r="J1947" s="11" t="s">
        <v>13178</v>
      </c>
      <c r="K1947" s="194" t="s">
        <v>511</v>
      </c>
      <c r="L1947" s="176"/>
      <c r="M1947" s="176">
        <v>1000</v>
      </c>
      <c r="N1947" s="80" t="s">
        <v>1387</v>
      </c>
      <c r="O1947" s="162"/>
      <c r="P1947" s="80" t="s">
        <v>13179</v>
      </c>
      <c r="Q1947" s="80"/>
      <c r="R1947" s="80"/>
      <c r="S1947" s="163"/>
      <c r="T1947" s="213"/>
      <c r="U1947" s="162"/>
      <c r="V1947" s="164"/>
      <c r="W1947" s="12"/>
      <c r="X1947" s="196"/>
      <c r="Y1947" s="6"/>
      <c r="Z1947" s="103"/>
      <c r="AA1947" s="12">
        <v>1</v>
      </c>
      <c r="AB1947" s="6" t="s">
        <v>196</v>
      </c>
      <c r="AC1947" s="103">
        <v>14</v>
      </c>
      <c r="AJ1947" s="80"/>
      <c r="AK1947" s="113" t="s">
        <v>11878</v>
      </c>
      <c r="AM1947" s="114" t="str">
        <f t="shared" si="579"/>
        <v/>
      </c>
      <c r="AN1947" s="80"/>
      <c r="AO1947" s="80"/>
      <c r="AP1947" s="80"/>
      <c r="AQ1947" s="80"/>
      <c r="AR1947" s="127"/>
      <c r="AS1947" s="80"/>
      <c r="AT1947" s="128"/>
      <c r="AU1947" s="7"/>
      <c r="AV1947" s="129"/>
      <c r="AW1947" s="126" t="str">
        <f t="shared" si="580"/>
        <v/>
      </c>
      <c r="AX1947" s="137"/>
      <c r="AY1947" s="147"/>
      <c r="AZ1947" s="167"/>
      <c r="BA1947" s="167"/>
      <c r="BB1947" s="147" t="str">
        <f t="shared" si="581"/>
        <v/>
      </c>
      <c r="BC1947" s="168"/>
      <c r="BD1947" s="165"/>
      <c r="BE1947" s="165"/>
      <c r="BF1947" s="165"/>
      <c r="BG1947" s="165"/>
      <c r="BH1947" s="165"/>
      <c r="BI1947" s="165"/>
      <c r="BJ1947" s="165"/>
      <c r="BK1947" s="165"/>
      <c r="BL1947" s="165"/>
      <c r="BM1947" s="165"/>
      <c r="BN1947" s="165"/>
      <c r="BO1947" s="165"/>
      <c r="BP1947" s="165"/>
      <c r="BQ1947" s="165"/>
      <c r="BS1947" s="6"/>
      <c r="BT1947" s="11"/>
      <c r="BU1947" s="6"/>
      <c r="BV1947" s="6"/>
    </row>
    <row r="1948" spans="1:74" ht="15.75" x14ac:dyDescent="0.25">
      <c r="A1948" s="52" t="s">
        <v>13067</v>
      </c>
      <c r="B1948" s="56"/>
      <c r="C1948" s="7" t="s">
        <v>111</v>
      </c>
      <c r="D1948" s="7" t="s">
        <v>13221</v>
      </c>
      <c r="E1948" s="7"/>
      <c r="F1948" s="64"/>
      <c r="G1948" s="6"/>
      <c r="H1948" s="6"/>
      <c r="I1948" s="10" t="s">
        <v>110</v>
      </c>
      <c r="J1948" s="11" t="s">
        <v>13290</v>
      </c>
      <c r="K1948" s="161"/>
      <c r="L1948" s="176"/>
      <c r="M1948" s="176">
        <v>1000</v>
      </c>
      <c r="O1948" s="162"/>
      <c r="P1948" s="80" t="s">
        <v>13291</v>
      </c>
      <c r="Q1948" s="80" t="s">
        <v>13182</v>
      </c>
      <c r="R1948" s="80"/>
      <c r="S1948" s="163"/>
      <c r="T1948" s="213"/>
      <c r="U1948" s="162"/>
      <c r="V1948" s="164"/>
      <c r="W1948" s="12" t="str">
        <f>IF(COUNTIF(N1948,"spare"),"","Mqtt1")</f>
        <v>Mqtt1</v>
      </c>
      <c r="X1948" s="196" t="s">
        <v>13224</v>
      </c>
      <c r="Y1948" s="6" t="str">
        <f t="shared" ref="Y1948:Y1963" si="596">LOWER(SUBSTITUTE(SUBSTITUTE(IF(COUNTIF(N1948,"spare"),"",_xlfn.CONCAT("marpower/",IF(X1948&lt;&gt;"","350000 VENTILATION/"&amp;X1948,"350000 VENTILATION GENERAL")))," ","-"),"_","-"))</f>
        <v>marpower/350000-ventilation/mtsexhaustfan</v>
      </c>
      <c r="Z1948" s="103" t="str">
        <f t="shared" ref="Z1948:Z1963" si="597">IF(COUNTIF(N1948,"spare"),"","$."&amp;_xlfn.REGEXREPLACE(IF(X1948="",J1948,_xlfn.REGEXREPLACE(J1948,".*_","")),"^FIRE_",""))</f>
        <v>$.IDErrReason</v>
      </c>
      <c r="AB1948" s="6"/>
      <c r="AJ1948" s="80"/>
      <c r="AM1948" s="114">
        <f t="shared" si="579"/>
        <v>1948</v>
      </c>
      <c r="AN1948" s="80"/>
      <c r="AO1948" s="80"/>
      <c r="AP1948" s="80"/>
      <c r="AQ1948" s="80"/>
      <c r="AR1948" s="127" t="s">
        <v>110</v>
      </c>
      <c r="AS1948" s="80"/>
      <c r="AT1948" s="128" t="s">
        <v>17</v>
      </c>
      <c r="AU1948" s="7"/>
      <c r="AV1948" s="129" t="s">
        <v>112</v>
      </c>
      <c r="AW1948" s="126" t="str">
        <f t="shared" si="580"/>
        <v>Please consult operation manual for more information</v>
      </c>
      <c r="AX1948" s="137"/>
      <c r="AY1948" s="147"/>
      <c r="AZ1948" s="167"/>
      <c r="BA1948" s="167"/>
      <c r="BB1948" s="147" t="str">
        <f t="shared" si="581"/>
        <v>1</v>
      </c>
      <c r="BC1948" s="168"/>
      <c r="BD1948" s="165"/>
      <c r="BE1948" s="165"/>
      <c r="BF1948" s="165"/>
      <c r="BG1948" s="165"/>
      <c r="BH1948" s="165"/>
      <c r="BI1948" s="165"/>
      <c r="BJ1948" s="165"/>
      <c r="BK1948" s="165"/>
      <c r="BL1948" s="165"/>
      <c r="BM1948" s="165"/>
      <c r="BN1948" s="165"/>
      <c r="BO1948" s="165"/>
      <c r="BP1948" s="165"/>
      <c r="BQ1948" s="165"/>
      <c r="BS1948" s="6"/>
      <c r="BT1948" s="11"/>
      <c r="BU1948" s="6"/>
      <c r="BV1948" s="6"/>
    </row>
    <row r="1949" spans="1:74" ht="15.75" x14ac:dyDescent="0.25">
      <c r="A1949" s="52" t="s">
        <v>13067</v>
      </c>
      <c r="B1949" s="56"/>
      <c r="C1949" s="7" t="s">
        <v>111</v>
      </c>
      <c r="D1949" s="7" t="s">
        <v>13221</v>
      </c>
      <c r="E1949" s="7"/>
      <c r="F1949" s="64"/>
      <c r="G1949" s="6"/>
      <c r="H1949" s="6"/>
      <c r="I1949" s="10" t="s">
        <v>110</v>
      </c>
      <c r="J1949" s="11" t="s">
        <v>13292</v>
      </c>
      <c r="K1949" s="161"/>
      <c r="L1949" s="176"/>
      <c r="M1949" s="176">
        <v>1000</v>
      </c>
      <c r="O1949" s="162"/>
      <c r="P1949" s="80" t="s">
        <v>13293</v>
      </c>
      <c r="Q1949" s="80" t="s">
        <v>13185</v>
      </c>
      <c r="R1949" s="80"/>
      <c r="S1949" s="163"/>
      <c r="T1949" s="213"/>
      <c r="U1949" s="162"/>
      <c r="V1949" s="164"/>
      <c r="W1949" s="12" t="str">
        <f>IF(COUNTIF(N1949,"spare"),"","Mqtt1")</f>
        <v>Mqtt1</v>
      </c>
      <c r="X1949" s="196" t="s">
        <v>13224</v>
      </c>
      <c r="Y1949" s="6" t="str">
        <f t="shared" si="596"/>
        <v>marpower/350000-ventilation/mtsexhaustfan</v>
      </c>
      <c r="Z1949" s="103" t="str">
        <f t="shared" si="597"/>
        <v>$.Limitation</v>
      </c>
      <c r="AB1949" s="6"/>
      <c r="AJ1949" s="80"/>
      <c r="AM1949" s="114">
        <f t="shared" si="579"/>
        <v>1949</v>
      </c>
      <c r="AN1949" s="80"/>
      <c r="AO1949" s="80"/>
      <c r="AP1949" s="80"/>
      <c r="AQ1949" s="80"/>
      <c r="AR1949" s="127" t="s">
        <v>110</v>
      </c>
      <c r="AS1949" s="80"/>
      <c r="AT1949" s="128" t="s">
        <v>17</v>
      </c>
      <c r="AU1949" s="7"/>
      <c r="AV1949" s="129" t="s">
        <v>112</v>
      </c>
      <c r="AW1949" s="126" t="str">
        <f t="shared" si="580"/>
        <v>Please consult operation manual for more information</v>
      </c>
      <c r="AX1949" s="137"/>
      <c r="AY1949" s="147"/>
      <c r="AZ1949" s="167"/>
      <c r="BA1949" s="167"/>
      <c r="BB1949" s="147" t="str">
        <f t="shared" si="581"/>
        <v>1</v>
      </c>
      <c r="BC1949" s="168"/>
      <c r="BD1949" s="165"/>
      <c r="BE1949" s="165"/>
      <c r="BF1949" s="165"/>
      <c r="BG1949" s="165"/>
      <c r="BH1949" s="165"/>
      <c r="BI1949" s="165"/>
      <c r="BJ1949" s="165"/>
      <c r="BK1949" s="165"/>
      <c r="BL1949" s="165"/>
      <c r="BM1949" s="165"/>
      <c r="BN1949" s="165"/>
      <c r="BO1949" s="165"/>
      <c r="BP1949" s="165"/>
      <c r="BQ1949" s="165"/>
      <c r="BS1949" s="6"/>
      <c r="BT1949" s="11"/>
      <c r="BU1949" s="6"/>
      <c r="BV1949" s="6"/>
    </row>
    <row r="1950" spans="1:74" ht="15.75" x14ac:dyDescent="0.25">
      <c r="A1950" s="52" t="s">
        <v>13067</v>
      </c>
      <c r="B1950" s="56"/>
      <c r="C1950" s="7" t="s">
        <v>111</v>
      </c>
      <c r="D1950" s="7" t="s">
        <v>13221</v>
      </c>
      <c r="E1950" s="7"/>
      <c r="F1950" s="64"/>
      <c r="G1950" s="6"/>
      <c r="H1950" s="6"/>
      <c r="I1950" s="10" t="s">
        <v>110</v>
      </c>
      <c r="J1950" s="11" t="s">
        <v>13294</v>
      </c>
      <c r="K1950" s="161"/>
      <c r="L1950" s="176"/>
      <c r="M1950" s="176">
        <v>1000</v>
      </c>
      <c r="O1950" s="162"/>
      <c r="P1950" s="80" t="s">
        <v>13295</v>
      </c>
      <c r="Q1950" s="80" t="s">
        <v>13188</v>
      </c>
      <c r="R1950" s="80"/>
      <c r="S1950" s="163"/>
      <c r="T1950" s="213"/>
      <c r="U1950" s="162"/>
      <c r="V1950" s="164"/>
      <c r="W1950" s="12" t="str">
        <f>IF(COUNTIF(N1950,"spare"),"","Mqtt1")</f>
        <v>Mqtt1</v>
      </c>
      <c r="X1950" s="196" t="s">
        <v>13224</v>
      </c>
      <c r="Y1950" s="6" t="str">
        <f t="shared" si="596"/>
        <v>marpower/350000-ventilation/mtsexhaustfan</v>
      </c>
      <c r="Z1950" s="103" t="str">
        <f t="shared" si="597"/>
        <v>$.RotDir</v>
      </c>
      <c r="AB1950" s="6"/>
      <c r="AJ1950" s="80"/>
      <c r="AM1950" s="114">
        <f t="shared" si="579"/>
        <v>1950</v>
      </c>
      <c r="AN1950" s="80"/>
      <c r="AO1950" s="80"/>
      <c r="AP1950" s="80"/>
      <c r="AQ1950" s="80"/>
      <c r="AR1950" s="127" t="s">
        <v>110</v>
      </c>
      <c r="AS1950" s="80"/>
      <c r="AT1950" s="128" t="s">
        <v>17</v>
      </c>
      <c r="AU1950" s="7"/>
      <c r="AV1950" s="129" t="s">
        <v>112</v>
      </c>
      <c r="AW1950" s="126" t="str">
        <f t="shared" si="580"/>
        <v>Please consult operation manual for more information</v>
      </c>
      <c r="AX1950" s="137"/>
      <c r="AY1950" s="147"/>
      <c r="AZ1950" s="167"/>
      <c r="BA1950" s="167"/>
      <c r="BB1950" s="147" t="str">
        <f t="shared" si="581"/>
        <v>1</v>
      </c>
      <c r="BC1950" s="168"/>
      <c r="BD1950" s="165"/>
      <c r="BE1950" s="165"/>
      <c r="BF1950" s="165"/>
      <c r="BG1950" s="165"/>
      <c r="BH1950" s="165"/>
      <c r="BI1950" s="165"/>
      <c r="BJ1950" s="165"/>
      <c r="BK1950" s="165"/>
      <c r="BL1950" s="165"/>
      <c r="BM1950" s="165"/>
      <c r="BN1950" s="165"/>
      <c r="BO1950" s="165"/>
      <c r="BP1950" s="165"/>
      <c r="BQ1950" s="165"/>
      <c r="BS1950" s="6"/>
      <c r="BT1950" s="11"/>
      <c r="BU1950" s="6"/>
      <c r="BV1950" s="6"/>
    </row>
    <row r="1951" spans="1:74" ht="15.75" x14ac:dyDescent="0.25">
      <c r="A1951" s="52" t="s">
        <v>13067</v>
      </c>
      <c r="B1951" s="56"/>
      <c r="C1951" s="7" t="s">
        <v>111</v>
      </c>
      <c r="D1951" s="7" t="s">
        <v>13221</v>
      </c>
      <c r="E1951" s="7"/>
      <c r="F1951" s="64"/>
      <c r="G1951" s="6"/>
      <c r="H1951" s="6"/>
      <c r="I1951" s="10" t="s">
        <v>110</v>
      </c>
      <c r="J1951" s="11" t="s">
        <v>13296</v>
      </c>
      <c r="K1951" s="161"/>
      <c r="L1951" s="176"/>
      <c r="M1951" s="176">
        <v>1000</v>
      </c>
      <c r="O1951" s="162"/>
      <c r="P1951" s="80" t="s">
        <v>13274</v>
      </c>
      <c r="Q1951" s="80" t="s">
        <v>13190</v>
      </c>
      <c r="R1951" s="80"/>
      <c r="S1951" s="163"/>
      <c r="T1951" s="213"/>
      <c r="U1951" s="162"/>
      <c r="V1951" s="164"/>
      <c r="W1951" s="12" t="str">
        <f t="shared" ref="W1951" si="598">IF(COUNTIF(N1951,"spare"),"","Mqtt1")</f>
        <v>Mqtt1</v>
      </c>
      <c r="X1951" s="196" t="s">
        <v>13224</v>
      </c>
      <c r="Y1951" s="6" t="str">
        <f t="shared" si="596"/>
        <v>marpower/350000-ventilation/mtsexhaustfan</v>
      </c>
      <c r="Z1951" s="103" t="str">
        <f t="shared" si="597"/>
        <v>$.Reserved3</v>
      </c>
      <c r="AB1951" s="6"/>
      <c r="AJ1951" s="80"/>
      <c r="AM1951" s="114" t="str">
        <f t="shared" si="579"/>
        <v/>
      </c>
      <c r="AN1951" s="80"/>
      <c r="AO1951" s="80"/>
      <c r="AP1951" s="80"/>
      <c r="AQ1951" s="80"/>
      <c r="AR1951" s="127"/>
      <c r="AS1951" s="80"/>
      <c r="AT1951" s="128"/>
      <c r="AU1951" s="7"/>
      <c r="AV1951" s="129"/>
      <c r="AW1951" s="126" t="str">
        <f t="shared" si="580"/>
        <v/>
      </c>
      <c r="AX1951" s="137"/>
      <c r="AY1951" s="147"/>
      <c r="AZ1951" s="167"/>
      <c r="BA1951" s="167"/>
      <c r="BB1951" s="147" t="str">
        <f t="shared" si="581"/>
        <v/>
      </c>
      <c r="BC1951" s="168"/>
      <c r="BD1951" s="165"/>
      <c r="BE1951" s="165"/>
      <c r="BF1951" s="165"/>
      <c r="BG1951" s="165"/>
      <c r="BH1951" s="165"/>
      <c r="BI1951" s="165"/>
      <c r="BJ1951" s="165"/>
      <c r="BK1951" s="165"/>
      <c r="BL1951" s="165"/>
      <c r="BM1951" s="165"/>
      <c r="BN1951" s="165"/>
      <c r="BO1951" s="165"/>
      <c r="BP1951" s="165"/>
      <c r="BQ1951" s="165"/>
      <c r="BS1951" s="6"/>
      <c r="BT1951" s="11"/>
      <c r="BU1951" s="6"/>
      <c r="BV1951" s="6"/>
    </row>
    <row r="1952" spans="1:74" ht="15.75" x14ac:dyDescent="0.25">
      <c r="A1952" s="52" t="s">
        <v>13067</v>
      </c>
      <c r="B1952" s="56"/>
      <c r="C1952" s="7" t="s">
        <v>111</v>
      </c>
      <c r="D1952" s="7" t="s">
        <v>13221</v>
      </c>
      <c r="E1952" s="7"/>
      <c r="F1952" s="64"/>
      <c r="G1952" s="6"/>
      <c r="H1952" s="6"/>
      <c r="I1952" s="10" t="s">
        <v>110</v>
      </c>
      <c r="J1952" s="11" t="s">
        <v>13297</v>
      </c>
      <c r="K1952" s="161"/>
      <c r="L1952" s="176"/>
      <c r="M1952" s="176">
        <v>1000</v>
      </c>
      <c r="O1952" s="162"/>
      <c r="P1952" s="80" t="s">
        <v>13298</v>
      </c>
      <c r="Q1952" s="80" t="s">
        <v>13193</v>
      </c>
      <c r="R1952" s="80"/>
      <c r="S1952" s="163"/>
      <c r="T1952" s="213"/>
      <c r="U1952" s="162"/>
      <c r="V1952" s="164"/>
      <c r="W1952" s="12" t="str">
        <f>IF(COUNTIF(N1952,"spare"),"","Mqtt1")</f>
        <v>Mqtt1</v>
      </c>
      <c r="X1952" s="196" t="s">
        <v>13224</v>
      </c>
      <c r="Y1952" s="6" t="str">
        <f t="shared" si="596"/>
        <v>marpower/350000-ventilation/mtsexhaustfan</v>
      </c>
      <c r="Z1952" s="103" t="str">
        <f t="shared" si="597"/>
        <v>$.ErrLifetime</v>
      </c>
      <c r="AB1952" s="6"/>
      <c r="AJ1952" s="80"/>
      <c r="AM1952" s="114">
        <f t="shared" si="579"/>
        <v>1952</v>
      </c>
      <c r="AN1952" s="80"/>
      <c r="AO1952" s="80"/>
      <c r="AP1952" s="80"/>
      <c r="AQ1952" s="80"/>
      <c r="AR1952" s="127" t="s">
        <v>110</v>
      </c>
      <c r="AT1952" s="128" t="s">
        <v>17</v>
      </c>
      <c r="AU1952" s="7"/>
      <c r="AV1952" s="129" t="s">
        <v>112</v>
      </c>
      <c r="AW1952" s="126" t="str">
        <f t="shared" si="580"/>
        <v>Please consult operation manual for more information</v>
      </c>
      <c r="AX1952" s="137"/>
      <c r="AY1952" s="147"/>
      <c r="AZ1952" s="167"/>
      <c r="BA1952" s="167"/>
      <c r="BB1952" s="147" t="str">
        <f t="shared" si="581"/>
        <v>1</v>
      </c>
      <c r="BC1952" s="168"/>
      <c r="BD1952" s="165"/>
      <c r="BE1952" s="165"/>
      <c r="BF1952" s="165"/>
      <c r="BG1952" s="165"/>
      <c r="BH1952" s="165"/>
      <c r="BI1952" s="165"/>
      <c r="BJ1952" s="165"/>
      <c r="BK1952" s="165"/>
      <c r="BL1952" s="165"/>
      <c r="BM1952" s="165"/>
      <c r="BN1952" s="165"/>
      <c r="BO1952" s="165"/>
      <c r="BP1952" s="165"/>
      <c r="BQ1952" s="165"/>
      <c r="BS1952" s="6"/>
      <c r="BT1952" s="11"/>
      <c r="BU1952" s="6"/>
      <c r="BV1952" s="6"/>
    </row>
    <row r="1953" spans="1:74" ht="15.75" x14ac:dyDescent="0.25">
      <c r="A1953" s="52" t="s">
        <v>13067</v>
      </c>
      <c r="B1953" s="56"/>
      <c r="C1953" s="7" t="s">
        <v>111</v>
      </c>
      <c r="D1953" s="7" t="s">
        <v>13221</v>
      </c>
      <c r="E1953" s="7"/>
      <c r="F1953" s="64"/>
      <c r="G1953" s="6"/>
      <c r="H1953" s="6"/>
      <c r="I1953" s="10" t="s">
        <v>110</v>
      </c>
      <c r="J1953" s="11" t="s">
        <v>13299</v>
      </c>
      <c r="K1953" s="161"/>
      <c r="L1953" s="176"/>
      <c r="M1953" s="176">
        <v>1000</v>
      </c>
      <c r="O1953" s="162"/>
      <c r="P1953" s="80" t="s">
        <v>13300</v>
      </c>
      <c r="Q1953" s="80" t="s">
        <v>13196</v>
      </c>
      <c r="R1953" s="80"/>
      <c r="S1953" s="163"/>
      <c r="T1953" s="213"/>
      <c r="U1953" s="162"/>
      <c r="V1953" s="164"/>
      <c r="W1953" s="12" t="str">
        <f>IF(COUNTIF(N1953,"spare"),"","Mqtt1")</f>
        <v>Mqtt1</v>
      </c>
      <c r="X1953" s="196" t="s">
        <v>13224</v>
      </c>
      <c r="Y1953" s="6" t="str">
        <f t="shared" si="596"/>
        <v>marpower/350000-ventilation/mtsexhaustfan</v>
      </c>
      <c r="Z1953" s="103" t="str">
        <f t="shared" si="597"/>
        <v>$.ErrVibrationValues</v>
      </c>
      <c r="AB1953" s="6"/>
      <c r="AJ1953" s="80"/>
      <c r="AM1953" s="114">
        <f t="shared" si="579"/>
        <v>1953</v>
      </c>
      <c r="AN1953" s="80"/>
      <c r="AO1953" s="80"/>
      <c r="AP1953" s="80"/>
      <c r="AQ1953" s="80"/>
      <c r="AR1953" s="127" t="s">
        <v>110</v>
      </c>
      <c r="AS1953" s="80"/>
      <c r="AT1953" s="128" t="s">
        <v>17</v>
      </c>
      <c r="AU1953" s="7"/>
      <c r="AV1953" s="129" t="s">
        <v>112</v>
      </c>
      <c r="AW1953" s="126" t="str">
        <f t="shared" si="580"/>
        <v>Please consult operation manual for more information</v>
      </c>
      <c r="AX1953" s="137"/>
      <c r="AY1953" s="147"/>
      <c r="AZ1953" s="167"/>
      <c r="BA1953" s="167"/>
      <c r="BB1953" s="147" t="str">
        <f t="shared" si="581"/>
        <v>1</v>
      </c>
      <c r="BC1953" s="168"/>
      <c r="BD1953" s="165"/>
      <c r="BE1953" s="165"/>
      <c r="BF1953" s="165"/>
      <c r="BG1953" s="165"/>
      <c r="BH1953" s="165"/>
      <c r="BI1953" s="165"/>
      <c r="BJ1953" s="165"/>
      <c r="BK1953" s="165"/>
      <c r="BL1953" s="165"/>
      <c r="BM1953" s="165"/>
      <c r="BN1953" s="165"/>
      <c r="BO1953" s="165"/>
      <c r="BP1953" s="165"/>
      <c r="BQ1953" s="165"/>
      <c r="BS1953" s="6"/>
      <c r="BT1953" s="11"/>
      <c r="BU1953" s="6"/>
      <c r="BV1953" s="6"/>
    </row>
    <row r="1954" spans="1:74" ht="15.75" x14ac:dyDescent="0.25">
      <c r="A1954" s="52" t="s">
        <v>13067</v>
      </c>
      <c r="B1954" s="56"/>
      <c r="C1954" s="7" t="s">
        <v>111</v>
      </c>
      <c r="D1954" s="7" t="s">
        <v>13221</v>
      </c>
      <c r="E1954" s="7"/>
      <c r="F1954" s="64"/>
      <c r="G1954" s="6"/>
      <c r="H1954" s="6"/>
      <c r="I1954" s="10" t="s">
        <v>110</v>
      </c>
      <c r="J1954" s="11" t="s">
        <v>13301</v>
      </c>
      <c r="K1954" s="161"/>
      <c r="L1954" s="176"/>
      <c r="M1954" s="176">
        <v>1000</v>
      </c>
      <c r="O1954" s="162"/>
      <c r="P1954" s="80" t="s">
        <v>13302</v>
      </c>
      <c r="Q1954" s="80" t="s">
        <v>13199</v>
      </c>
      <c r="R1954" s="80"/>
      <c r="S1954" s="163"/>
      <c r="T1954" s="213"/>
      <c r="U1954" s="162"/>
      <c r="V1954" s="164"/>
      <c r="W1954" s="12" t="str">
        <f>IF(COUNTIF(N1954,"spare"),"","Mqtt1")</f>
        <v>Mqtt1</v>
      </c>
      <c r="X1954" s="196" t="s">
        <v>13224</v>
      </c>
      <c r="Y1954" s="6" t="str">
        <f t="shared" si="596"/>
        <v>marpower/350000-ventilation/mtsexhaustfan</v>
      </c>
      <c r="Z1954" s="103" t="str">
        <f t="shared" si="597"/>
        <v>$.ApplUseSystErr</v>
      </c>
      <c r="AB1954" s="6"/>
      <c r="AJ1954" s="80"/>
      <c r="AM1954" s="114">
        <f t="shared" si="579"/>
        <v>1954</v>
      </c>
      <c r="AR1954" s="127" t="s">
        <v>110</v>
      </c>
      <c r="AT1954" s="128" t="s">
        <v>17</v>
      </c>
      <c r="AU1954" s="7"/>
      <c r="AV1954" s="129" t="s">
        <v>112</v>
      </c>
      <c r="AW1954" s="126" t="str">
        <f t="shared" si="580"/>
        <v>Please consult operation manual for more information</v>
      </c>
      <c r="AX1954" s="137"/>
      <c r="AY1954" s="147"/>
      <c r="AZ1954" s="167"/>
      <c r="BA1954" s="167"/>
      <c r="BB1954" s="147" t="str">
        <f t="shared" si="581"/>
        <v>1</v>
      </c>
      <c r="BC1954" s="168"/>
      <c r="BD1954" s="165"/>
      <c r="BE1954" s="165"/>
      <c r="BF1954" s="165"/>
      <c r="BG1954" s="165"/>
      <c r="BH1954" s="165"/>
      <c r="BI1954" s="165"/>
      <c r="BJ1954" s="165"/>
      <c r="BK1954" s="165"/>
      <c r="BL1954" s="165"/>
      <c r="BM1954" s="165"/>
      <c r="BN1954" s="165"/>
      <c r="BO1954" s="165"/>
      <c r="BP1954" s="165"/>
      <c r="BQ1954" s="165"/>
      <c r="BS1954" s="6"/>
      <c r="BT1954" s="11"/>
      <c r="BU1954" s="6"/>
      <c r="BV1954" s="6"/>
    </row>
    <row r="1955" spans="1:74" ht="15.75" x14ac:dyDescent="0.25">
      <c r="A1955" s="52" t="s">
        <v>13067</v>
      </c>
      <c r="B1955" s="56"/>
      <c r="C1955" s="7" t="s">
        <v>111</v>
      </c>
      <c r="D1955" s="7" t="s">
        <v>13221</v>
      </c>
      <c r="E1955" s="7"/>
      <c r="F1955" s="64"/>
      <c r="G1955" s="6"/>
      <c r="H1955" s="6"/>
      <c r="I1955" s="10" t="s">
        <v>110</v>
      </c>
      <c r="J1955" s="11" t="s">
        <v>13303</v>
      </c>
      <c r="K1955" s="161"/>
      <c r="L1955" s="176"/>
      <c r="M1955" s="176">
        <v>1000</v>
      </c>
      <c r="O1955" s="162"/>
      <c r="P1955" s="80" t="s">
        <v>13304</v>
      </c>
      <c r="Q1955" s="80" t="s">
        <v>13202</v>
      </c>
      <c r="R1955" s="80"/>
      <c r="S1955" s="163"/>
      <c r="T1955" s="213"/>
      <c r="U1955" s="162"/>
      <c r="V1955" s="164"/>
      <c r="W1955" s="12" t="str">
        <f>IF(COUNTIF(N1955,"spare"),"","Mqtt1")</f>
        <v>Mqtt1</v>
      </c>
      <c r="X1955" s="196" t="s">
        <v>13224</v>
      </c>
      <c r="Y1955" s="6" t="str">
        <f t="shared" si="596"/>
        <v>marpower/350000-ventilation/mtsexhaustfan</v>
      </c>
      <c r="Z1955" s="103" t="str">
        <f t="shared" si="597"/>
        <v>$.MotorContrSystErr</v>
      </c>
      <c r="AB1955" s="6"/>
      <c r="AJ1955" s="80"/>
      <c r="AM1955" s="114">
        <f t="shared" si="579"/>
        <v>1955</v>
      </c>
      <c r="AN1955" s="80"/>
      <c r="AO1955" s="80"/>
      <c r="AP1955" s="80"/>
      <c r="AQ1955" s="80"/>
      <c r="AR1955" s="127" t="s">
        <v>110</v>
      </c>
      <c r="AS1955" s="80"/>
      <c r="AT1955" s="128" t="s">
        <v>17</v>
      </c>
      <c r="AU1955" s="7"/>
      <c r="AV1955" s="129" t="s">
        <v>112</v>
      </c>
      <c r="AW1955" s="126" t="str">
        <f t="shared" si="580"/>
        <v>Please consult operation manual for more information</v>
      </c>
      <c r="AX1955" s="137"/>
      <c r="AY1955" s="147"/>
      <c r="AZ1955" s="167"/>
      <c r="BA1955" s="167"/>
      <c r="BB1955" s="147" t="str">
        <f t="shared" si="581"/>
        <v>1</v>
      </c>
      <c r="BC1955" s="168"/>
      <c r="BD1955" s="165"/>
      <c r="BE1955" s="165"/>
      <c r="BF1955" s="165"/>
      <c r="BG1955" s="165"/>
      <c r="BH1955" s="165"/>
      <c r="BI1955" s="165"/>
      <c r="BJ1955" s="165"/>
      <c r="BK1955" s="165"/>
      <c r="BL1955" s="165"/>
      <c r="BM1955" s="165"/>
      <c r="BN1955" s="165"/>
      <c r="BO1955" s="165"/>
      <c r="BP1955" s="165"/>
      <c r="BQ1955" s="165"/>
      <c r="BS1955" s="6"/>
      <c r="BT1955" s="11"/>
      <c r="BU1955" s="6"/>
      <c r="BV1955" s="6"/>
    </row>
    <row r="1956" spans="1:74" ht="15.75" x14ac:dyDescent="0.25">
      <c r="A1956" s="52" t="s">
        <v>13067</v>
      </c>
      <c r="B1956" s="56"/>
      <c r="C1956" s="7" t="s">
        <v>111</v>
      </c>
      <c r="D1956" s="7" t="s">
        <v>13221</v>
      </c>
      <c r="E1956" s="7"/>
      <c r="F1956" s="64"/>
      <c r="G1956" s="6"/>
      <c r="H1956" s="6"/>
      <c r="I1956" s="10" t="s">
        <v>110</v>
      </c>
      <c r="J1956" s="11" t="s">
        <v>13305</v>
      </c>
      <c r="K1956" s="161"/>
      <c r="L1956" s="176"/>
      <c r="M1956" s="176">
        <v>1000</v>
      </c>
      <c r="O1956" s="162"/>
      <c r="P1956" s="80" t="s">
        <v>13274</v>
      </c>
      <c r="Q1956" s="80" t="s">
        <v>13204</v>
      </c>
      <c r="R1956" s="80"/>
      <c r="S1956" s="163"/>
      <c r="T1956" s="213"/>
      <c r="U1956" s="162"/>
      <c r="V1956" s="164"/>
      <c r="W1956" s="12" t="str">
        <f t="shared" ref="W1956:W1963" si="599">IF(COUNTIF(N1956,"spare"),"","Mqtt1")</f>
        <v>Mqtt1</v>
      </c>
      <c r="X1956" s="196" t="s">
        <v>13224</v>
      </c>
      <c r="Y1956" s="6" t="str">
        <f t="shared" si="596"/>
        <v>marpower/350000-ventilation/mtsexhaustfan</v>
      </c>
      <c r="Z1956" s="103" t="str">
        <f t="shared" si="597"/>
        <v>$.Reserved4</v>
      </c>
      <c r="AB1956" s="6"/>
      <c r="AJ1956" s="80"/>
      <c r="AM1956" s="114" t="str">
        <f t="shared" si="579"/>
        <v/>
      </c>
      <c r="AN1956" s="80"/>
      <c r="AO1956" s="80"/>
      <c r="AP1956" s="80"/>
      <c r="AQ1956" s="80"/>
      <c r="AR1956" s="127"/>
      <c r="AS1956" s="80"/>
      <c r="AT1956" s="128"/>
      <c r="AU1956" s="7"/>
      <c r="AV1956" s="129"/>
      <c r="AW1956" s="126" t="str">
        <f t="shared" si="580"/>
        <v/>
      </c>
      <c r="AX1956" s="137"/>
      <c r="AY1956" s="147"/>
      <c r="AZ1956" s="167"/>
      <c r="BA1956" s="167"/>
      <c r="BB1956" s="147" t="str">
        <f t="shared" si="581"/>
        <v/>
      </c>
      <c r="BC1956" s="168"/>
      <c r="BD1956" s="165"/>
      <c r="BE1956" s="165"/>
      <c r="BF1956" s="165"/>
      <c r="BG1956" s="165"/>
      <c r="BH1956" s="165"/>
      <c r="BI1956" s="165"/>
      <c r="BJ1956" s="165"/>
      <c r="BK1956" s="165"/>
      <c r="BL1956" s="165"/>
      <c r="BM1956" s="165"/>
      <c r="BN1956" s="165"/>
      <c r="BO1956" s="165"/>
      <c r="BP1956" s="165"/>
      <c r="BQ1956" s="165"/>
      <c r="BS1956" s="6"/>
      <c r="BT1956" s="11"/>
      <c r="BU1956" s="6"/>
      <c r="BV1956" s="6"/>
    </row>
    <row r="1957" spans="1:74" ht="15.75" x14ac:dyDescent="0.25">
      <c r="A1957" s="52" t="s">
        <v>13067</v>
      </c>
      <c r="B1957" s="56"/>
      <c r="C1957" s="7" t="s">
        <v>9455</v>
      </c>
      <c r="D1957" s="7" t="s">
        <v>13221</v>
      </c>
      <c r="E1957" s="7"/>
      <c r="F1957" s="64"/>
      <c r="G1957" s="6"/>
      <c r="H1957" s="6"/>
      <c r="I1957" s="10" t="s">
        <v>110</v>
      </c>
      <c r="J1957" s="11" t="s">
        <v>13306</v>
      </c>
      <c r="K1957" s="194" t="s">
        <v>511</v>
      </c>
      <c r="L1957" s="176"/>
      <c r="M1957" s="176">
        <v>1000</v>
      </c>
      <c r="N1957" s="80" t="s">
        <v>1387</v>
      </c>
      <c r="O1957" s="162"/>
      <c r="P1957" s="80" t="s">
        <v>13307</v>
      </c>
      <c r="Q1957" s="80"/>
      <c r="R1957" s="80"/>
      <c r="S1957" s="163"/>
      <c r="T1957" s="213"/>
      <c r="U1957" s="162"/>
      <c r="V1957" s="164"/>
      <c r="W1957" s="12" t="str">
        <f t="shared" si="599"/>
        <v>Mqtt1</v>
      </c>
      <c r="X1957" s="196" t="s">
        <v>13224</v>
      </c>
      <c r="Y1957" s="6" t="str">
        <f t="shared" si="596"/>
        <v>marpower/350000-ventilation/mtsexhaustfan</v>
      </c>
      <c r="Z1957" s="103" t="str">
        <f t="shared" si="597"/>
        <v>$.Speed</v>
      </c>
      <c r="AA1957" s="12">
        <v>1</v>
      </c>
      <c r="AB1957" s="6" t="s">
        <v>196</v>
      </c>
      <c r="AC1957" s="103">
        <v>15</v>
      </c>
      <c r="AJ1957" s="80"/>
      <c r="AK1957" s="113" t="s">
        <v>13207</v>
      </c>
      <c r="AM1957" s="114" t="str">
        <f t="shared" si="579"/>
        <v/>
      </c>
      <c r="AN1957" s="80"/>
      <c r="AO1957" s="80"/>
      <c r="AP1957" s="80"/>
      <c r="AQ1957" s="80"/>
      <c r="AR1957" s="127"/>
      <c r="AS1957" s="80"/>
      <c r="AT1957" s="128"/>
      <c r="AU1957" s="7"/>
      <c r="AV1957" s="129"/>
      <c r="AW1957" s="126" t="str">
        <f t="shared" si="580"/>
        <v/>
      </c>
      <c r="AX1957" s="137"/>
      <c r="AY1957" s="147"/>
      <c r="AZ1957" s="167"/>
      <c r="BA1957" s="167"/>
      <c r="BB1957" s="147" t="str">
        <f t="shared" si="581"/>
        <v/>
      </c>
      <c r="BC1957" s="168"/>
      <c r="BD1957" s="165"/>
      <c r="BE1957" s="165"/>
      <c r="BF1957" s="165"/>
      <c r="BG1957" s="165"/>
      <c r="BH1957" s="165"/>
      <c r="BI1957" s="165"/>
      <c r="BJ1957" s="165"/>
      <c r="BK1957" s="165"/>
      <c r="BL1957" s="165"/>
      <c r="BM1957" s="165"/>
      <c r="BN1957" s="165"/>
      <c r="BO1957" s="165"/>
      <c r="BP1957" s="165"/>
      <c r="BQ1957" s="165"/>
      <c r="BS1957" s="6"/>
      <c r="BT1957" s="11"/>
      <c r="BU1957" s="6"/>
      <c r="BV1957" s="6"/>
    </row>
    <row r="1958" spans="1:74" ht="15.75" x14ac:dyDescent="0.25">
      <c r="A1958" s="52" t="s">
        <v>13067</v>
      </c>
      <c r="B1958" s="56"/>
      <c r="C1958" s="7" t="s">
        <v>9455</v>
      </c>
      <c r="D1958" s="7" t="s">
        <v>13221</v>
      </c>
      <c r="E1958" s="7"/>
      <c r="F1958" s="64"/>
      <c r="G1958" s="6"/>
      <c r="H1958" s="6"/>
      <c r="I1958" s="10" t="s">
        <v>110</v>
      </c>
      <c r="J1958" s="11" t="s">
        <v>13308</v>
      </c>
      <c r="K1958" s="194" t="s">
        <v>511</v>
      </c>
      <c r="L1958" s="176"/>
      <c r="M1958" s="176">
        <v>1000</v>
      </c>
      <c r="N1958" s="80" t="s">
        <v>1387</v>
      </c>
      <c r="O1958" s="162"/>
      <c r="P1958" s="80" t="s">
        <v>13309</v>
      </c>
      <c r="Q1958" s="80"/>
      <c r="R1958" s="80"/>
      <c r="S1958" s="163"/>
      <c r="T1958" s="213"/>
      <c r="U1958" s="162"/>
      <c r="V1958" s="164"/>
      <c r="W1958" s="12" t="str">
        <f t="shared" si="599"/>
        <v>Mqtt1</v>
      </c>
      <c r="X1958" s="196" t="s">
        <v>13224</v>
      </c>
      <c r="Y1958" s="6" t="str">
        <f t="shared" si="596"/>
        <v>marpower/350000-ventilation/mtsexhaustfan</v>
      </c>
      <c r="Z1958" s="103" t="str">
        <f t="shared" si="597"/>
        <v>$.MotorCurrent</v>
      </c>
      <c r="AA1958" s="12">
        <v>1</v>
      </c>
      <c r="AB1958" s="6" t="s">
        <v>196</v>
      </c>
      <c r="AC1958" s="103">
        <v>16</v>
      </c>
      <c r="AJ1958" s="80"/>
      <c r="AK1958" s="113" t="s">
        <v>1423</v>
      </c>
      <c r="AM1958" s="114" t="str">
        <f t="shared" si="579"/>
        <v/>
      </c>
      <c r="AN1958" s="80"/>
      <c r="AO1958" s="80"/>
      <c r="AP1958" s="80"/>
      <c r="AQ1958" s="80"/>
      <c r="AR1958" s="127"/>
      <c r="AS1958" s="80"/>
      <c r="AT1958" s="128"/>
      <c r="AU1958" s="7"/>
      <c r="AV1958" s="129"/>
      <c r="AW1958" s="126" t="str">
        <f t="shared" si="580"/>
        <v/>
      </c>
      <c r="AX1958" s="137"/>
      <c r="AY1958" s="147"/>
      <c r="AZ1958" s="167"/>
      <c r="BA1958" s="167"/>
      <c r="BB1958" s="147" t="str">
        <f t="shared" si="581"/>
        <v/>
      </c>
      <c r="BC1958" s="168"/>
      <c r="BD1958" s="165"/>
      <c r="BE1958" s="165"/>
      <c r="BF1958" s="165"/>
      <c r="BG1958" s="165"/>
      <c r="BH1958" s="165"/>
      <c r="BI1958" s="165"/>
      <c r="BJ1958" s="165"/>
      <c r="BK1958" s="165"/>
      <c r="BL1958" s="165"/>
      <c r="BM1958" s="165"/>
      <c r="BN1958" s="165"/>
      <c r="BO1958" s="165"/>
      <c r="BP1958" s="165"/>
      <c r="BQ1958" s="165"/>
      <c r="BS1958" s="6"/>
      <c r="BT1958" s="11"/>
      <c r="BU1958" s="6"/>
      <c r="BV1958" s="6"/>
    </row>
    <row r="1959" spans="1:74" ht="15.75" x14ac:dyDescent="0.25">
      <c r="A1959" s="52" t="s">
        <v>13067</v>
      </c>
      <c r="B1959" s="56"/>
      <c r="C1959" s="7" t="s">
        <v>9455</v>
      </c>
      <c r="D1959" s="7" t="s">
        <v>13221</v>
      </c>
      <c r="E1959" s="7"/>
      <c r="F1959" s="64"/>
      <c r="G1959" s="6"/>
      <c r="H1959" s="6"/>
      <c r="I1959" s="10" t="s">
        <v>110</v>
      </c>
      <c r="J1959" s="11" t="s">
        <v>13310</v>
      </c>
      <c r="K1959" s="194" t="s">
        <v>511</v>
      </c>
      <c r="L1959" s="176"/>
      <c r="M1959" s="176">
        <v>1000</v>
      </c>
      <c r="N1959" s="80" t="s">
        <v>1387</v>
      </c>
      <c r="O1959" s="162"/>
      <c r="P1959" s="80" t="s">
        <v>13311</v>
      </c>
      <c r="Q1959" s="80"/>
      <c r="R1959" s="80"/>
      <c r="S1959" s="163"/>
      <c r="T1959" s="213"/>
      <c r="U1959" s="162"/>
      <c r="V1959" s="164"/>
      <c r="W1959" s="12" t="str">
        <f t="shared" si="599"/>
        <v>Mqtt1</v>
      </c>
      <c r="X1959" s="196" t="s">
        <v>13224</v>
      </c>
      <c r="Y1959" s="6" t="str">
        <f t="shared" si="596"/>
        <v>marpower/350000-ventilation/mtsexhaustfan</v>
      </c>
      <c r="Z1959" s="103" t="str">
        <f t="shared" si="597"/>
        <v>$.DCVoltage</v>
      </c>
      <c r="AA1959" s="12">
        <v>1</v>
      </c>
      <c r="AB1959" s="6" t="s">
        <v>196</v>
      </c>
      <c r="AC1959" s="103">
        <v>21</v>
      </c>
      <c r="AJ1959" s="80"/>
      <c r="AK1959" s="113" t="s">
        <v>1424</v>
      </c>
      <c r="AM1959" s="114" t="str">
        <f t="shared" si="579"/>
        <v/>
      </c>
      <c r="AN1959" s="80"/>
      <c r="AO1959" s="80"/>
      <c r="AP1959" s="80"/>
      <c r="AQ1959" s="80"/>
      <c r="AR1959" s="127"/>
      <c r="AS1959" s="80"/>
      <c r="AT1959" s="128"/>
      <c r="AU1959" s="7"/>
      <c r="AV1959" s="129"/>
      <c r="AW1959" s="126" t="str">
        <f t="shared" si="580"/>
        <v/>
      </c>
      <c r="AX1959" s="137"/>
      <c r="AY1959" s="147"/>
      <c r="AZ1959" s="167"/>
      <c r="BA1959" s="167"/>
      <c r="BB1959" s="147" t="str">
        <f t="shared" si="581"/>
        <v/>
      </c>
      <c r="BC1959" s="168"/>
      <c r="BD1959" s="165"/>
      <c r="BE1959" s="165"/>
      <c r="BF1959" s="165"/>
      <c r="BG1959" s="165"/>
      <c r="BH1959" s="165"/>
      <c r="BI1959" s="165"/>
      <c r="BJ1959" s="165"/>
      <c r="BK1959" s="165"/>
      <c r="BL1959" s="165"/>
      <c r="BM1959" s="165"/>
      <c r="BN1959" s="165"/>
      <c r="BO1959" s="165"/>
      <c r="BP1959" s="165"/>
      <c r="BQ1959" s="165"/>
      <c r="BS1959" s="6"/>
      <c r="BT1959" s="11"/>
      <c r="BU1959" s="6"/>
      <c r="BV1959" s="6"/>
    </row>
    <row r="1960" spans="1:74" ht="15.75" x14ac:dyDescent="0.25">
      <c r="A1960" s="52" t="s">
        <v>13067</v>
      </c>
      <c r="B1960" s="56"/>
      <c r="C1960" s="7" t="s">
        <v>9455</v>
      </c>
      <c r="D1960" s="7" t="s">
        <v>13221</v>
      </c>
      <c r="E1960" s="7"/>
      <c r="F1960" s="64"/>
      <c r="G1960" s="6"/>
      <c r="H1960" s="6"/>
      <c r="I1960" s="10" t="s">
        <v>110</v>
      </c>
      <c r="J1960" s="11" t="s">
        <v>13312</v>
      </c>
      <c r="K1960" s="194" t="s">
        <v>511</v>
      </c>
      <c r="L1960" s="176"/>
      <c r="M1960" s="176">
        <v>1000</v>
      </c>
      <c r="N1960" s="80" t="s">
        <v>1387</v>
      </c>
      <c r="O1960" s="162"/>
      <c r="P1960" s="80" t="s">
        <v>13313</v>
      </c>
      <c r="Q1960" s="80"/>
      <c r="R1960" s="80"/>
      <c r="S1960" s="163"/>
      <c r="T1960" s="213"/>
      <c r="U1960" s="162"/>
      <c r="V1960" s="164"/>
      <c r="W1960" s="12" t="str">
        <f t="shared" si="599"/>
        <v>Mqtt1</v>
      </c>
      <c r="X1960" s="196" t="s">
        <v>13224</v>
      </c>
      <c r="Y1960" s="6" t="str">
        <f t="shared" si="596"/>
        <v>marpower/350000-ventilation/mtsexhaustfan</v>
      </c>
      <c r="Z1960" s="103" t="str">
        <f t="shared" si="597"/>
        <v>$.MotorInpPower</v>
      </c>
      <c r="AA1960" s="12">
        <v>1</v>
      </c>
      <c r="AB1960" s="6" t="s">
        <v>196</v>
      </c>
      <c r="AC1960" s="103">
        <v>34</v>
      </c>
      <c r="AJ1960" s="80"/>
      <c r="AK1960" s="113" t="s">
        <v>1425</v>
      </c>
      <c r="AM1960" s="114" t="str">
        <f t="shared" si="579"/>
        <v/>
      </c>
      <c r="AN1960" s="80"/>
      <c r="AO1960" s="80"/>
      <c r="AP1960" s="80"/>
      <c r="AQ1960" s="80"/>
      <c r="AR1960" s="127"/>
      <c r="AS1960" s="80"/>
      <c r="AT1960" s="128"/>
      <c r="AU1960" s="7"/>
      <c r="AV1960" s="129"/>
      <c r="AW1960" s="126" t="str">
        <f t="shared" si="580"/>
        <v/>
      </c>
      <c r="AX1960" s="137"/>
      <c r="AY1960" s="147"/>
      <c r="AZ1960" s="167"/>
      <c r="BA1960" s="167"/>
      <c r="BB1960" s="147" t="str">
        <f t="shared" si="581"/>
        <v/>
      </c>
      <c r="BC1960" s="168"/>
      <c r="BD1960" s="165"/>
      <c r="BE1960" s="165"/>
      <c r="BF1960" s="165"/>
      <c r="BG1960" s="165"/>
      <c r="BH1960" s="165"/>
      <c r="BI1960" s="165"/>
      <c r="BJ1960" s="165"/>
      <c r="BK1960" s="165"/>
      <c r="BL1960" s="165"/>
      <c r="BM1960" s="165"/>
      <c r="BN1960" s="165"/>
      <c r="BO1960" s="165"/>
      <c r="BP1960" s="165"/>
      <c r="BQ1960" s="165"/>
      <c r="BS1960" s="6"/>
      <c r="BT1960" s="11"/>
      <c r="BU1960" s="6"/>
      <c r="BV1960" s="6"/>
    </row>
    <row r="1961" spans="1:74" ht="15.75" x14ac:dyDescent="0.25">
      <c r="A1961" s="52" t="s">
        <v>13067</v>
      </c>
      <c r="B1961" s="56"/>
      <c r="C1961" s="7" t="s">
        <v>9455</v>
      </c>
      <c r="D1961" s="7" t="s">
        <v>13221</v>
      </c>
      <c r="E1961" s="7"/>
      <c r="F1961" s="64"/>
      <c r="G1961" s="6"/>
      <c r="H1961" s="6"/>
      <c r="I1961" s="10" t="s">
        <v>110</v>
      </c>
      <c r="J1961" s="11" t="s">
        <v>13314</v>
      </c>
      <c r="K1961" s="194" t="s">
        <v>511</v>
      </c>
      <c r="L1961" s="176"/>
      <c r="M1961" s="176">
        <v>1000</v>
      </c>
      <c r="N1961" s="80" t="s">
        <v>1387</v>
      </c>
      <c r="O1961" s="162"/>
      <c r="P1961" s="80" t="s">
        <v>13315</v>
      </c>
      <c r="Q1961" s="80"/>
      <c r="R1961" s="80"/>
      <c r="S1961" s="163"/>
      <c r="T1961" s="213"/>
      <c r="U1961" s="162"/>
      <c r="V1961" s="164"/>
      <c r="W1961" s="12" t="str">
        <f t="shared" si="599"/>
        <v>Mqtt1</v>
      </c>
      <c r="X1961" s="196" t="s">
        <v>13224</v>
      </c>
      <c r="Y1961" s="6" t="str">
        <f t="shared" si="596"/>
        <v>marpower/350000-ventilation/mtsexhaustfan</v>
      </c>
      <c r="Z1961" s="103" t="str">
        <f t="shared" si="597"/>
        <v>$.LSWAirFlow</v>
      </c>
      <c r="AA1961" s="12">
        <v>1</v>
      </c>
      <c r="AB1961" s="6" t="s">
        <v>196</v>
      </c>
      <c r="AC1961" s="103">
        <v>43</v>
      </c>
      <c r="AJ1961" s="80"/>
      <c r="AM1961" s="114" t="str">
        <f t="shared" si="579"/>
        <v/>
      </c>
      <c r="AN1961" s="80"/>
      <c r="AO1961" s="80"/>
      <c r="AP1961" s="80"/>
      <c r="AQ1961" s="80"/>
      <c r="AR1961" s="127"/>
      <c r="AS1961" s="80"/>
      <c r="AT1961" s="128"/>
      <c r="AU1961" s="7"/>
      <c r="AV1961" s="129"/>
      <c r="AW1961" s="126" t="str">
        <f t="shared" si="580"/>
        <v/>
      </c>
      <c r="AX1961" s="137"/>
      <c r="AY1961" s="147"/>
      <c r="AZ1961" s="167"/>
      <c r="BA1961" s="167"/>
      <c r="BB1961" s="147" t="str">
        <f t="shared" si="581"/>
        <v/>
      </c>
      <c r="BC1961" s="168"/>
      <c r="BD1961" s="165"/>
      <c r="BE1961" s="165"/>
      <c r="BF1961" s="165"/>
      <c r="BG1961" s="165"/>
      <c r="BH1961" s="165"/>
      <c r="BI1961" s="165"/>
      <c r="BJ1961" s="165"/>
      <c r="BK1961" s="165"/>
      <c r="BL1961" s="165"/>
      <c r="BM1961" s="165"/>
      <c r="BN1961" s="165"/>
      <c r="BO1961" s="165"/>
      <c r="BP1961" s="165"/>
      <c r="BQ1961" s="165"/>
      <c r="BS1961" s="6"/>
      <c r="BT1961" s="11"/>
      <c r="BU1961" s="6"/>
      <c r="BV1961" s="6"/>
    </row>
    <row r="1962" spans="1:74" ht="15.75" x14ac:dyDescent="0.25">
      <c r="A1962" s="52" t="s">
        <v>13067</v>
      </c>
      <c r="B1962" s="56"/>
      <c r="C1962" s="7" t="s">
        <v>9455</v>
      </c>
      <c r="D1962" s="7" t="s">
        <v>13221</v>
      </c>
      <c r="E1962" s="7"/>
      <c r="F1962" s="64"/>
      <c r="G1962" s="6"/>
      <c r="H1962" s="6"/>
      <c r="I1962" s="10" t="s">
        <v>110</v>
      </c>
      <c r="J1962" s="11" t="s">
        <v>13316</v>
      </c>
      <c r="K1962" s="194" t="s">
        <v>511</v>
      </c>
      <c r="L1962" s="176"/>
      <c r="M1962" s="176">
        <v>1000</v>
      </c>
      <c r="N1962" s="80" t="s">
        <v>1387</v>
      </c>
      <c r="O1962" s="162"/>
      <c r="P1962" s="80" t="s">
        <v>13317</v>
      </c>
      <c r="Q1962" s="80"/>
      <c r="R1962" s="80"/>
      <c r="S1962" s="163"/>
      <c r="T1962" s="213"/>
      <c r="U1962" s="162"/>
      <c r="V1962" s="164"/>
      <c r="W1962" s="12" t="str">
        <f t="shared" si="599"/>
        <v>Mqtt1</v>
      </c>
      <c r="X1962" s="196" t="s">
        <v>13224</v>
      </c>
      <c r="Y1962" s="6" t="str">
        <f t="shared" si="596"/>
        <v>marpower/350000-ventilation/mtsexhaustfan</v>
      </c>
      <c r="Z1962" s="103" t="str">
        <f t="shared" si="597"/>
        <v>$.MSWAirFlow</v>
      </c>
      <c r="AA1962" s="12">
        <v>1</v>
      </c>
      <c r="AB1962" s="6" t="s">
        <v>196</v>
      </c>
      <c r="AC1962" s="103">
        <v>44</v>
      </c>
      <c r="AJ1962" s="80"/>
      <c r="AM1962" s="114" t="str">
        <f t="shared" si="579"/>
        <v/>
      </c>
      <c r="AN1962" s="80"/>
      <c r="AO1962" s="80"/>
      <c r="AP1962" s="80"/>
      <c r="AQ1962" s="80"/>
      <c r="AR1962" s="127"/>
      <c r="AS1962" s="80"/>
      <c r="AT1962" s="128"/>
      <c r="AU1962" s="7"/>
      <c r="AV1962" s="129"/>
      <c r="AW1962" s="126" t="str">
        <f t="shared" si="580"/>
        <v/>
      </c>
      <c r="AX1962" s="137"/>
      <c r="AY1962" s="147"/>
      <c r="AZ1962" s="167"/>
      <c r="BA1962" s="167"/>
      <c r="BB1962" s="147" t="str">
        <f t="shared" si="581"/>
        <v/>
      </c>
      <c r="BC1962" s="168"/>
      <c r="BD1962" s="165"/>
      <c r="BE1962" s="165"/>
      <c r="BF1962" s="165"/>
      <c r="BG1962" s="165"/>
      <c r="BH1962" s="165"/>
      <c r="BI1962" s="165"/>
      <c r="BJ1962" s="165"/>
      <c r="BK1962" s="165"/>
      <c r="BL1962" s="165"/>
      <c r="BM1962" s="165"/>
      <c r="BN1962" s="165"/>
      <c r="BO1962" s="165"/>
      <c r="BP1962" s="165"/>
      <c r="BQ1962" s="165"/>
      <c r="BS1962" s="6"/>
      <c r="BT1962" s="11"/>
      <c r="BU1962" s="6"/>
      <c r="BV1962" s="6"/>
    </row>
    <row r="1963" spans="1:74" ht="15.75" x14ac:dyDescent="0.25">
      <c r="A1963" s="52" t="s">
        <v>13067</v>
      </c>
      <c r="B1963" s="56" t="s">
        <v>110</v>
      </c>
      <c r="C1963" s="7" t="s">
        <v>9455</v>
      </c>
      <c r="D1963" s="7" t="s">
        <v>13221</v>
      </c>
      <c r="E1963" s="7"/>
      <c r="F1963" s="64"/>
      <c r="G1963" s="6"/>
      <c r="H1963" s="6"/>
      <c r="I1963" s="10" t="s">
        <v>110</v>
      </c>
      <c r="J1963" s="11" t="s">
        <v>13318</v>
      </c>
      <c r="K1963" s="194" t="s">
        <v>511</v>
      </c>
      <c r="L1963" s="176"/>
      <c r="M1963" s="176">
        <v>1000</v>
      </c>
      <c r="N1963" s="80" t="s">
        <v>1387</v>
      </c>
      <c r="O1963" s="162"/>
      <c r="P1963" s="80" t="s">
        <v>13319</v>
      </c>
      <c r="Q1963" s="80"/>
      <c r="R1963" s="80"/>
      <c r="S1963" s="163"/>
      <c r="T1963" s="213"/>
      <c r="U1963" s="162"/>
      <c r="V1963" s="164"/>
      <c r="W1963" s="12" t="str">
        <f t="shared" si="599"/>
        <v>Mqtt1</v>
      </c>
      <c r="X1963" s="196" t="s">
        <v>13224</v>
      </c>
      <c r="Y1963" s="6" t="str">
        <f t="shared" si="596"/>
        <v>marpower/350000-ventilation/mtsexhaustfan</v>
      </c>
      <c r="Z1963" s="103" t="str">
        <f t="shared" si="597"/>
        <v>$.TotAirFlow</v>
      </c>
      <c r="AB1963" s="6"/>
      <c r="AJ1963" s="80"/>
      <c r="AM1963" s="114" t="str">
        <f t="shared" si="579"/>
        <v/>
      </c>
      <c r="AN1963" s="80"/>
      <c r="AO1963" s="80"/>
      <c r="AP1963" s="80"/>
      <c r="AQ1963" s="80"/>
      <c r="AR1963" s="127"/>
      <c r="AS1963" s="80"/>
      <c r="AT1963" s="128"/>
      <c r="AU1963" s="7"/>
      <c r="AV1963" s="129"/>
      <c r="AW1963" s="126" t="str">
        <f t="shared" si="580"/>
        <v/>
      </c>
      <c r="AX1963" s="137"/>
      <c r="AY1963" s="147"/>
      <c r="AZ1963" s="167"/>
      <c r="BA1963" s="167"/>
      <c r="BB1963" s="147" t="str">
        <f t="shared" si="581"/>
        <v/>
      </c>
      <c r="BC1963" s="168"/>
      <c r="BD1963" s="165"/>
      <c r="BE1963" s="165"/>
      <c r="BF1963" s="165"/>
      <c r="BG1963" s="165"/>
      <c r="BH1963" s="165"/>
      <c r="BI1963" s="165"/>
      <c r="BJ1963" s="165"/>
      <c r="BK1963" s="165"/>
      <c r="BL1963" s="165"/>
      <c r="BM1963" s="165"/>
      <c r="BN1963" s="165"/>
      <c r="BO1963" s="165"/>
      <c r="BP1963" s="165"/>
      <c r="BQ1963" s="165"/>
      <c r="BS1963" s="6"/>
      <c r="BT1963" s="11"/>
      <c r="BU1963" s="6"/>
      <c r="BV1963" s="6"/>
    </row>
    <row r="1964" spans="1:74" x14ac:dyDescent="0.25">
      <c r="A1964" s="50"/>
      <c r="B1964" s="54" t="s">
        <v>110</v>
      </c>
      <c r="C1964" s="59"/>
      <c r="D1964" s="59"/>
      <c r="E1964" s="59"/>
      <c r="F1964" s="59"/>
      <c r="G1964" s="59"/>
      <c r="H1964" s="59"/>
      <c r="I1964" s="59"/>
      <c r="J1964" s="68"/>
      <c r="K1964" s="50"/>
      <c r="L1964" s="54"/>
      <c r="M1964" s="179">
        <v>1000</v>
      </c>
      <c r="N1964" s="54"/>
      <c r="O1964" s="81"/>
      <c r="P1964" s="54" t="s">
        <v>10804</v>
      </c>
      <c r="Q1964" s="54"/>
      <c r="R1964" s="54"/>
      <c r="S1964" s="54"/>
      <c r="T1964" s="151"/>
      <c r="U1964" s="81"/>
      <c r="V1964" s="68"/>
      <c r="W1964" s="50"/>
      <c r="X1964" s="198"/>
      <c r="Y1964" s="54"/>
      <c r="Z1964" s="100"/>
      <c r="AA1964" s="50"/>
      <c r="AB1964" s="54"/>
      <c r="AC1964" s="100"/>
      <c r="AD1964" s="100"/>
      <c r="AE1964" s="68"/>
      <c r="AF1964" s="68"/>
      <c r="AG1964" s="68"/>
      <c r="AH1964" s="68"/>
      <c r="AI1964" s="54"/>
      <c r="AJ1964" s="54"/>
      <c r="AK1964" s="110"/>
      <c r="AL1964" s="110"/>
      <c r="AM1964" s="54"/>
      <c r="AN1964" s="54"/>
      <c r="AO1964" s="54"/>
      <c r="AP1964" s="54"/>
      <c r="AQ1964" s="54"/>
      <c r="AR1964" s="54"/>
      <c r="AS1964" s="54"/>
      <c r="AT1964" s="81"/>
      <c r="AU1964" s="81"/>
      <c r="AV1964" s="81"/>
      <c r="AW1964" s="81"/>
      <c r="AX1964" s="81"/>
      <c r="AY1964" s="81"/>
      <c r="AZ1964" s="81"/>
      <c r="BA1964" s="81"/>
      <c r="BB1964" s="81"/>
      <c r="BC1964" s="81"/>
      <c r="BD1964" s="81"/>
      <c r="BE1964" s="81"/>
      <c r="BF1964" s="150"/>
      <c r="BG1964" s="81"/>
      <c r="BH1964" s="81"/>
      <c r="BI1964" s="81"/>
      <c r="BJ1964" s="150"/>
      <c r="BK1964" s="81"/>
      <c r="BL1964" s="81"/>
      <c r="BM1964" s="81"/>
      <c r="BN1964" s="150"/>
      <c r="BO1964" s="81"/>
      <c r="BP1964" s="81"/>
      <c r="BQ1964" s="81"/>
      <c r="BR1964" s="151"/>
      <c r="BS1964" s="81"/>
      <c r="BT1964" s="150"/>
      <c r="BU1964" s="81"/>
      <c r="BV1964" s="81"/>
    </row>
    <row r="1965" spans="1:74" ht="15.75" x14ac:dyDescent="0.25">
      <c r="A1965" s="52" t="s">
        <v>11909</v>
      </c>
      <c r="B1965" s="56" t="s">
        <v>110</v>
      </c>
      <c r="C1965" s="7" t="s">
        <v>118</v>
      </c>
      <c r="D1965" s="7" t="s">
        <v>10805</v>
      </c>
      <c r="E1965" s="7"/>
      <c r="F1965" s="64"/>
      <c r="G1965" s="6"/>
      <c r="H1965" s="6"/>
      <c r="I1965" s="10" t="s">
        <v>110</v>
      </c>
      <c r="J1965" s="11" t="s">
        <v>10806</v>
      </c>
      <c r="K1965" s="194" t="s">
        <v>10807</v>
      </c>
      <c r="L1965" s="176"/>
      <c r="M1965" s="176">
        <v>1000</v>
      </c>
      <c r="N1965" s="80" t="s">
        <v>11911</v>
      </c>
      <c r="O1965" s="162"/>
      <c r="P1965" s="80" t="s">
        <v>10808</v>
      </c>
      <c r="Q1965" s="80"/>
      <c r="R1965" s="80"/>
      <c r="S1965" s="163"/>
      <c r="T1965" s="213"/>
      <c r="U1965" s="162"/>
      <c r="V1965" s="164"/>
      <c r="W1965" s="12" t="str">
        <f t="shared" ref="W1965:W2028" si="600">IF(COUNTIF(N1965,"spare"),"","Mqtt1")</f>
        <v>Mqtt1</v>
      </c>
      <c r="X1965" s="196" t="str" cm="1">
        <f t="array" ref="X1965">_xlfn.REGEXEXTRACT(J1965,"^\D*")&amp;"/"&amp;_xlfn.REGEXEXTRACT(J1965,"\d{8}(_\d{1,2})?")</f>
        <v>PMP/50001195</v>
      </c>
      <c r="Y1965" s="6" t="str">
        <f t="shared" ref="Y1965:Y1996" si="601">LOWER(SUBSTITUTE(SUBSTITUTE(IF(COUNTIF(N1965,"spare"),"",_xlfn.CONCAT("marpower/",IF(X1965&lt;&gt;"","500000 THRS/"&amp;X1965,"500000 THRS")))," ","-"),"_","-"))</f>
        <v>marpower/500000-thrs/pmp/50001195</v>
      </c>
      <c r="Z1965" s="103" t="str">
        <f t="shared" ref="Z1965:Z2028" si="602">IF(COUNTIF(N1965,"spare"),"","$."&amp;_xlfn.REGEXREPLACE(IF(X1965="",J1965,_xlfn.REGEXREPLACE(J1965,".*_","")),"^FIRE_",""))</f>
        <v>$.DutyPoint</v>
      </c>
      <c r="AB1965" s="6" t="s">
        <v>195</v>
      </c>
      <c r="AC1965" s="103">
        <v>1</v>
      </c>
      <c r="AD1965" s="103" t="s">
        <v>124</v>
      </c>
      <c r="AG1965" s="11">
        <v>0</v>
      </c>
      <c r="AH1965" s="11">
        <v>20</v>
      </c>
      <c r="AI1965" s="53">
        <v>0</v>
      </c>
      <c r="AJ1965" s="80">
        <v>10</v>
      </c>
      <c r="AK1965" s="113" t="s">
        <v>917</v>
      </c>
      <c r="AL1965" s="113" t="s">
        <v>10809</v>
      </c>
      <c r="AN1965" s="80"/>
      <c r="AO1965" s="80"/>
      <c r="AP1965" s="80"/>
      <c r="AQ1965" s="80"/>
      <c r="AR1965" s="127"/>
      <c r="AS1965" s="80"/>
      <c r="AT1965" s="7"/>
      <c r="AU1965" s="7"/>
      <c r="AV1965" s="165"/>
      <c r="AW1965" s="166"/>
      <c r="AX1965" s="137"/>
      <c r="AY1965" s="147"/>
      <c r="AZ1965" s="167"/>
      <c r="BA1965" s="167"/>
      <c r="BB1965" s="147" t="str">
        <f t="shared" ref="BB1965:BB2028" si="603">IF(ISNUMBER(AM1965),"1","")</f>
        <v/>
      </c>
      <c r="BC1965" s="168"/>
      <c r="BD1965" s="165"/>
      <c r="BE1965" s="165"/>
      <c r="BF1965" s="165"/>
      <c r="BG1965" s="165"/>
      <c r="BH1965" s="165"/>
      <c r="BI1965" s="165"/>
      <c r="BJ1965" s="165"/>
      <c r="BK1965" s="165"/>
      <c r="BL1965" s="165"/>
      <c r="BM1965" s="165"/>
      <c r="BN1965" s="165"/>
      <c r="BO1965" s="165"/>
      <c r="BP1965" s="165"/>
      <c r="BQ1965" s="165"/>
      <c r="BS1965" s="6"/>
      <c r="BT1965" s="11"/>
      <c r="BU1965" s="6"/>
      <c r="BV1965" s="6"/>
    </row>
    <row r="1966" spans="1:74" ht="15.75" x14ac:dyDescent="0.25">
      <c r="A1966" s="52" t="s">
        <v>11909</v>
      </c>
      <c r="B1966" s="56" t="s">
        <v>110</v>
      </c>
      <c r="C1966" s="7" t="s">
        <v>124</v>
      </c>
      <c r="D1966" s="7" t="s">
        <v>10805</v>
      </c>
      <c r="E1966" s="7"/>
      <c r="F1966" s="64"/>
      <c r="G1966" s="6"/>
      <c r="H1966" s="6"/>
      <c r="I1966" s="10" t="s">
        <v>110</v>
      </c>
      <c r="J1966" s="11" t="s">
        <v>10810</v>
      </c>
      <c r="K1966" s="194" t="s">
        <v>10807</v>
      </c>
      <c r="L1966" s="176"/>
      <c r="M1966" s="176">
        <v>1000</v>
      </c>
      <c r="N1966" s="80" t="s">
        <v>11911</v>
      </c>
      <c r="O1966" s="162"/>
      <c r="P1966" s="80" t="s">
        <v>10811</v>
      </c>
      <c r="Q1966" s="80"/>
      <c r="R1966" s="80"/>
      <c r="S1966" s="163"/>
      <c r="T1966" s="213"/>
      <c r="U1966" s="162"/>
      <c r="V1966" s="164"/>
      <c r="W1966" s="12" t="str">
        <f t="shared" si="600"/>
        <v>Mqtt1</v>
      </c>
      <c r="X1966" s="196" t="str" cm="1">
        <f t="array" ref="X1966">_xlfn.REGEXEXTRACT(J1966,"^\D*")&amp;"/"&amp;_xlfn.REGEXEXTRACT(J1966,"\d{8}(_\d{1,2})?")</f>
        <v>PMP/50001195</v>
      </c>
      <c r="Y1966" s="6" t="str">
        <f t="shared" si="601"/>
        <v>marpower/500000-thrs/pmp/50001195</v>
      </c>
      <c r="Z1966" s="103" t="str">
        <f t="shared" si="602"/>
        <v>$.OnOff</v>
      </c>
      <c r="AB1966" s="6" t="s">
        <v>195</v>
      </c>
      <c r="AC1966" s="103">
        <v>40</v>
      </c>
      <c r="AJ1966" s="80"/>
      <c r="AN1966" s="80"/>
      <c r="AO1966" s="80"/>
      <c r="AP1966" s="80"/>
      <c r="AQ1966" s="80"/>
      <c r="AR1966" s="127"/>
      <c r="AS1966" s="80"/>
      <c r="AT1966" s="7"/>
      <c r="AU1966" s="7"/>
      <c r="AV1966" s="165"/>
      <c r="AW1966" s="166"/>
      <c r="AX1966" s="137"/>
      <c r="AY1966" s="147"/>
      <c r="AZ1966" s="167"/>
      <c r="BA1966" s="167"/>
      <c r="BB1966" s="147" t="str">
        <f t="shared" si="603"/>
        <v/>
      </c>
      <c r="BC1966" s="168"/>
      <c r="BD1966" s="165"/>
      <c r="BE1966" s="165"/>
      <c r="BF1966" s="165"/>
      <c r="BG1966" s="165"/>
      <c r="BH1966" s="165"/>
      <c r="BI1966" s="165"/>
      <c r="BJ1966" s="165"/>
      <c r="BK1966" s="165"/>
      <c r="BL1966" s="165"/>
      <c r="BM1966" s="165"/>
      <c r="BN1966" s="165"/>
      <c r="BO1966" s="165"/>
      <c r="BP1966" s="165"/>
      <c r="BQ1966" s="165"/>
      <c r="BS1966" s="6"/>
      <c r="BT1966" s="11"/>
      <c r="BU1966" s="6"/>
      <c r="BV1966" s="6"/>
    </row>
    <row r="1967" spans="1:74" ht="15.75" x14ac:dyDescent="0.25">
      <c r="A1967" s="52" t="s">
        <v>11909</v>
      </c>
      <c r="B1967" s="56" t="s">
        <v>110</v>
      </c>
      <c r="C1967" s="7" t="s">
        <v>124</v>
      </c>
      <c r="D1967" s="7" t="s">
        <v>10805</v>
      </c>
      <c r="E1967" s="7"/>
      <c r="F1967" s="64"/>
      <c r="G1967" s="6"/>
      <c r="H1967" s="6"/>
      <c r="I1967" s="10" t="s">
        <v>110</v>
      </c>
      <c r="J1967" s="11" t="s">
        <v>10812</v>
      </c>
      <c r="K1967" s="194" t="s">
        <v>10807</v>
      </c>
      <c r="L1967" s="176"/>
      <c r="M1967" s="176">
        <v>1000</v>
      </c>
      <c r="N1967" s="80" t="s">
        <v>11911</v>
      </c>
      <c r="O1967" s="162"/>
      <c r="P1967" s="80" t="s">
        <v>10813</v>
      </c>
      <c r="Q1967" s="80"/>
      <c r="R1967" s="80"/>
      <c r="S1967" s="163"/>
      <c r="T1967" s="213"/>
      <c r="U1967" s="162"/>
      <c r="V1967" s="164"/>
      <c r="W1967" s="12" t="str">
        <f t="shared" si="600"/>
        <v>Mqtt1</v>
      </c>
      <c r="X1967" s="196" t="str" cm="1">
        <f t="array" ref="X1967">_xlfn.REGEXEXTRACT(J1967,"^\D*")&amp;"/"&amp;_xlfn.REGEXEXTRACT(J1967,"\d{8}(_\d{1,2})?")</f>
        <v>PMP/50001195</v>
      </c>
      <c r="Y1967" s="6" t="str">
        <f t="shared" si="601"/>
        <v>marpower/500000-thrs/pmp/50001195</v>
      </c>
      <c r="Z1967" s="103" t="str">
        <f t="shared" si="602"/>
        <v>$.ControlMode</v>
      </c>
      <c r="AB1967" s="6" t="s">
        <v>195</v>
      </c>
      <c r="AC1967" s="103">
        <v>42</v>
      </c>
      <c r="AJ1967" s="80"/>
      <c r="AK1967" s="113" t="s">
        <v>10814</v>
      </c>
      <c r="AN1967" s="80"/>
      <c r="AO1967" s="80"/>
      <c r="AP1967" s="80"/>
      <c r="AQ1967" s="80"/>
      <c r="AR1967" s="127"/>
      <c r="AS1967" s="80"/>
      <c r="AT1967" s="7"/>
      <c r="AU1967" s="7"/>
      <c r="AV1967" s="165"/>
      <c r="AW1967" s="166"/>
      <c r="AX1967" s="137"/>
      <c r="AY1967" s="147"/>
      <c r="AZ1967" s="167"/>
      <c r="BA1967" s="167"/>
      <c r="BB1967" s="147" t="str">
        <f t="shared" si="603"/>
        <v/>
      </c>
      <c r="BC1967" s="168"/>
      <c r="BD1967" s="165"/>
      <c r="BE1967" s="165"/>
      <c r="BF1967" s="165"/>
      <c r="BG1967" s="165"/>
      <c r="BH1967" s="165"/>
      <c r="BI1967" s="165"/>
      <c r="BJ1967" s="165"/>
      <c r="BK1967" s="165"/>
      <c r="BL1967" s="165"/>
      <c r="BM1967" s="165"/>
      <c r="BN1967" s="165"/>
      <c r="BO1967" s="165"/>
      <c r="BP1967" s="165"/>
      <c r="BQ1967" s="165"/>
      <c r="BS1967" s="6"/>
      <c r="BT1967" s="11"/>
      <c r="BU1967" s="6"/>
      <c r="BV1967" s="6"/>
    </row>
    <row r="1968" spans="1:74" ht="15.75" x14ac:dyDescent="0.25">
      <c r="A1968" s="52" t="s">
        <v>11909</v>
      </c>
      <c r="B1968" s="56" t="s">
        <v>110</v>
      </c>
      <c r="C1968" s="7" t="s">
        <v>124</v>
      </c>
      <c r="D1968" s="7" t="s">
        <v>10805</v>
      </c>
      <c r="E1968" s="7"/>
      <c r="F1968" s="64"/>
      <c r="G1968" s="6"/>
      <c r="H1968" s="6"/>
      <c r="I1968" s="10" t="s">
        <v>110</v>
      </c>
      <c r="J1968" s="11" t="s">
        <v>10815</v>
      </c>
      <c r="K1968" s="194" t="s">
        <v>10807</v>
      </c>
      <c r="L1968" s="176"/>
      <c r="M1968" s="176">
        <v>1000</v>
      </c>
      <c r="N1968" s="80" t="s">
        <v>11911</v>
      </c>
      <c r="O1968" s="162"/>
      <c r="P1968" s="80" t="s">
        <v>10816</v>
      </c>
      <c r="Q1968" s="80"/>
      <c r="R1968" s="80"/>
      <c r="S1968" s="163"/>
      <c r="T1968" s="213"/>
      <c r="U1968" s="162"/>
      <c r="V1968" s="164"/>
      <c r="W1968" s="12" t="str">
        <f t="shared" si="600"/>
        <v>Mqtt1</v>
      </c>
      <c r="X1968" s="196" t="str" cm="1">
        <f t="array" ref="X1968">_xlfn.REGEXEXTRACT(J1968,"^\D*")&amp;"/"&amp;_xlfn.REGEXEXTRACT(J1968,"\d{8}(_\d{1,2})?")</f>
        <v>PMP/50001195</v>
      </c>
      <c r="Y1968" s="6" t="str">
        <f t="shared" si="601"/>
        <v>marpower/500000-thrs/pmp/50001195</v>
      </c>
      <c r="Z1968" s="103" t="str">
        <f t="shared" si="602"/>
        <v>$.Pressure</v>
      </c>
      <c r="AB1968" s="6" t="s">
        <v>196</v>
      </c>
      <c r="AC1968" s="103">
        <v>1</v>
      </c>
      <c r="AJ1968" s="80"/>
      <c r="AK1968" s="113" t="s">
        <v>10817</v>
      </c>
      <c r="AL1968" s="113">
        <v>10</v>
      </c>
      <c r="AN1968" s="80"/>
      <c r="AO1968" s="80"/>
      <c r="AP1968" s="80"/>
      <c r="AQ1968" s="80"/>
      <c r="AR1968" s="127"/>
      <c r="AS1968" s="80"/>
      <c r="AT1968" s="7"/>
      <c r="AU1968" s="7"/>
      <c r="AV1968" s="165"/>
      <c r="AW1968" s="166"/>
      <c r="AX1968" s="137"/>
      <c r="AY1968" s="147"/>
      <c r="AZ1968" s="167"/>
      <c r="BA1968" s="167"/>
      <c r="BB1968" s="147" t="str">
        <f t="shared" si="603"/>
        <v/>
      </c>
      <c r="BC1968" s="168"/>
      <c r="BD1968" s="165"/>
      <c r="BE1968" s="165"/>
      <c r="BF1968" s="165"/>
      <c r="BG1968" s="165"/>
      <c r="BH1968" s="165"/>
      <c r="BI1968" s="165"/>
      <c r="BJ1968" s="165"/>
      <c r="BK1968" s="165"/>
      <c r="BL1968" s="165"/>
      <c r="BM1968" s="165"/>
      <c r="BN1968" s="165"/>
      <c r="BO1968" s="165"/>
      <c r="BP1968" s="165"/>
      <c r="BQ1968" s="165"/>
      <c r="BS1968" s="6"/>
      <c r="BT1968" s="11"/>
      <c r="BU1968" s="6"/>
      <c r="BV1968" s="6"/>
    </row>
    <row r="1969" spans="1:74" ht="15.75" x14ac:dyDescent="0.25">
      <c r="A1969" s="52" t="s">
        <v>11909</v>
      </c>
      <c r="B1969" s="56" t="s">
        <v>110</v>
      </c>
      <c r="C1969" s="7" t="s">
        <v>118</v>
      </c>
      <c r="D1969" s="7" t="s">
        <v>10805</v>
      </c>
      <c r="E1969" s="7"/>
      <c r="F1969" s="64"/>
      <c r="G1969" s="6"/>
      <c r="H1969" s="6"/>
      <c r="I1969" s="10" t="s">
        <v>110</v>
      </c>
      <c r="J1969" s="11" t="s">
        <v>10818</v>
      </c>
      <c r="K1969" s="194" t="s">
        <v>10807</v>
      </c>
      <c r="L1969" s="176"/>
      <c r="M1969" s="176">
        <v>1000</v>
      </c>
      <c r="N1969" s="80" t="s">
        <v>11911</v>
      </c>
      <c r="O1969" s="162"/>
      <c r="P1969" s="80" t="s">
        <v>10819</v>
      </c>
      <c r="Q1969" s="80"/>
      <c r="R1969" s="80"/>
      <c r="S1969" s="163"/>
      <c r="T1969" s="213"/>
      <c r="U1969" s="162"/>
      <c r="V1969" s="164"/>
      <c r="W1969" s="12" t="str">
        <f t="shared" si="600"/>
        <v>Mqtt1</v>
      </c>
      <c r="X1969" s="196" t="str" cm="1">
        <f t="array" ref="X1969">_xlfn.REGEXEXTRACT(J1969,"^\D*")&amp;"/"&amp;_xlfn.REGEXEXTRACT(J1969,"\d{8}(_\d{1,2})?")</f>
        <v>PMP/50001195</v>
      </c>
      <c r="Y1969" s="6" t="str">
        <f t="shared" si="601"/>
        <v>marpower/500000-thrs/pmp/50001195</v>
      </c>
      <c r="Z1969" s="103" t="str">
        <f t="shared" si="602"/>
        <v>$.Flow</v>
      </c>
      <c r="AB1969" s="6" t="s">
        <v>196</v>
      </c>
      <c r="AC1969" s="103">
        <v>2</v>
      </c>
      <c r="AD1969" s="103" t="s">
        <v>124</v>
      </c>
      <c r="AG1969" s="11">
        <v>0</v>
      </c>
      <c r="AH1969" s="11">
        <v>100</v>
      </c>
      <c r="AI1969" s="53">
        <v>0</v>
      </c>
      <c r="AJ1969" s="80">
        <v>10</v>
      </c>
      <c r="AK1969" s="113" t="s">
        <v>10820</v>
      </c>
      <c r="AL1969" s="113" t="s">
        <v>10821</v>
      </c>
      <c r="AN1969" s="80"/>
      <c r="AO1969" s="80"/>
      <c r="AP1969" s="80"/>
      <c r="AQ1969" s="80"/>
      <c r="AR1969" s="127"/>
      <c r="AS1969" s="80"/>
      <c r="AT1969" s="7"/>
      <c r="AU1969" s="7"/>
      <c r="AV1969" s="165"/>
      <c r="AW1969" s="166"/>
      <c r="AX1969" s="137"/>
      <c r="AY1969" s="147"/>
      <c r="AZ1969" s="167"/>
      <c r="BA1969" s="167"/>
      <c r="BB1969" s="147" t="str">
        <f t="shared" si="603"/>
        <v/>
      </c>
      <c r="BC1969" s="168"/>
      <c r="BD1969" s="165"/>
      <c r="BE1969" s="165"/>
      <c r="BF1969" s="165"/>
      <c r="BG1969" s="165"/>
      <c r="BH1969" s="165"/>
      <c r="BI1969" s="165"/>
      <c r="BJ1969" s="165"/>
      <c r="BK1969" s="165"/>
      <c r="BL1969" s="165"/>
      <c r="BM1969" s="165"/>
      <c r="BN1969" s="165"/>
      <c r="BO1969" s="165"/>
      <c r="BP1969" s="165"/>
      <c r="BQ1969" s="165"/>
      <c r="BS1969" s="6"/>
      <c r="BT1969" s="11"/>
      <c r="BU1969" s="6"/>
      <c r="BV1969" s="6"/>
    </row>
    <row r="1970" spans="1:74" ht="15.75" x14ac:dyDescent="0.25">
      <c r="A1970" s="52" t="s">
        <v>11909</v>
      </c>
      <c r="B1970" s="56" t="s">
        <v>110</v>
      </c>
      <c r="C1970" s="7" t="s">
        <v>124</v>
      </c>
      <c r="D1970" s="7" t="s">
        <v>10805</v>
      </c>
      <c r="E1970" s="7"/>
      <c r="F1970" s="64"/>
      <c r="G1970" s="6"/>
      <c r="H1970" s="6"/>
      <c r="I1970" s="10" t="s">
        <v>110</v>
      </c>
      <c r="J1970" s="11" t="s">
        <v>10822</v>
      </c>
      <c r="K1970" s="194" t="s">
        <v>10807</v>
      </c>
      <c r="L1970" s="176"/>
      <c r="M1970" s="176">
        <v>1000</v>
      </c>
      <c r="N1970" s="80" t="s">
        <v>11911</v>
      </c>
      <c r="O1970" s="162"/>
      <c r="P1970" s="80" t="s">
        <v>10823</v>
      </c>
      <c r="Q1970" s="80"/>
      <c r="R1970" s="80"/>
      <c r="S1970" s="163"/>
      <c r="T1970" s="213"/>
      <c r="U1970" s="162"/>
      <c r="V1970" s="164"/>
      <c r="W1970" s="12" t="str">
        <f t="shared" si="600"/>
        <v>Mqtt1</v>
      </c>
      <c r="X1970" s="196" t="str" cm="1">
        <f t="array" ref="X1970">_xlfn.REGEXEXTRACT(J1970,"^\D*")&amp;"/"&amp;_xlfn.REGEXEXTRACT(J1970,"\d{8}(_\d{1,2})?")</f>
        <v>PMP/50001195</v>
      </c>
      <c r="Y1970" s="6" t="str">
        <f t="shared" si="601"/>
        <v>marpower/500000-thrs/pmp/50001195</v>
      </c>
      <c r="Z1970" s="103" t="str">
        <f t="shared" si="602"/>
        <v>$.EnConsump</v>
      </c>
      <c r="AB1970" s="6" t="s">
        <v>196</v>
      </c>
      <c r="AC1970" s="103">
        <v>3</v>
      </c>
      <c r="AJ1970" s="80"/>
      <c r="AK1970" s="113" t="s">
        <v>10824</v>
      </c>
      <c r="AN1970" s="80"/>
      <c r="AO1970" s="80"/>
      <c r="AP1970" s="80"/>
      <c r="AQ1970" s="80"/>
      <c r="AR1970" s="127"/>
      <c r="AS1970" s="80"/>
      <c r="AT1970" s="7"/>
      <c r="AU1970" s="7"/>
      <c r="AV1970" s="165"/>
      <c r="AW1970" s="166"/>
      <c r="AX1970" s="137"/>
      <c r="AY1970" s="147"/>
      <c r="AZ1970" s="167"/>
      <c r="BA1970" s="167"/>
      <c r="BB1970" s="147" t="str">
        <f t="shared" si="603"/>
        <v/>
      </c>
      <c r="BC1970" s="168"/>
      <c r="BD1970" s="165"/>
      <c r="BE1970" s="165"/>
      <c r="BF1970" s="165"/>
      <c r="BG1970" s="165"/>
      <c r="BH1970" s="165"/>
      <c r="BI1970" s="165"/>
      <c r="BJ1970" s="165"/>
      <c r="BK1970" s="165"/>
      <c r="BL1970" s="165"/>
      <c r="BM1970" s="165"/>
      <c r="BN1970" s="165"/>
      <c r="BO1970" s="165"/>
      <c r="BP1970" s="165"/>
      <c r="BQ1970" s="165"/>
      <c r="BS1970" s="6"/>
      <c r="BT1970" s="11"/>
      <c r="BU1970" s="6"/>
      <c r="BV1970" s="6"/>
    </row>
    <row r="1971" spans="1:74" ht="15.75" x14ac:dyDescent="0.25">
      <c r="A1971" s="52" t="s">
        <v>11909</v>
      </c>
      <c r="B1971" s="56" t="s">
        <v>110</v>
      </c>
      <c r="C1971" s="7" t="s">
        <v>124</v>
      </c>
      <c r="D1971" s="7" t="s">
        <v>10805</v>
      </c>
      <c r="E1971" s="7"/>
      <c r="F1971" s="64"/>
      <c r="G1971" s="6"/>
      <c r="H1971" s="6"/>
      <c r="I1971" s="10" t="s">
        <v>110</v>
      </c>
      <c r="J1971" s="11" t="s">
        <v>10825</v>
      </c>
      <c r="K1971" s="194" t="s">
        <v>10807</v>
      </c>
      <c r="L1971" s="176"/>
      <c r="M1971" s="176">
        <v>1000</v>
      </c>
      <c r="N1971" s="80" t="s">
        <v>11911</v>
      </c>
      <c r="O1971" s="162"/>
      <c r="P1971" s="80" t="s">
        <v>10826</v>
      </c>
      <c r="Q1971" s="80"/>
      <c r="R1971" s="80"/>
      <c r="S1971" s="163"/>
      <c r="T1971" s="213"/>
      <c r="U1971" s="162"/>
      <c r="V1971" s="164"/>
      <c r="W1971" s="12" t="str">
        <f t="shared" si="600"/>
        <v>Mqtt1</v>
      </c>
      <c r="X1971" s="196" t="str" cm="1">
        <f t="array" ref="X1971">_xlfn.REGEXEXTRACT(J1971,"^\D*")&amp;"/"&amp;_xlfn.REGEXEXTRACT(J1971,"\d{8}(_\d{1,2})?")</f>
        <v>PMP/50001195</v>
      </c>
      <c r="Y1971" s="6" t="str">
        <f t="shared" si="601"/>
        <v>marpower/500000-thrs/pmp/50001195</v>
      </c>
      <c r="Z1971" s="103" t="str">
        <f t="shared" si="602"/>
        <v>$.PowerInput</v>
      </c>
      <c r="AB1971" s="6" t="s">
        <v>196</v>
      </c>
      <c r="AC1971" s="103">
        <v>4</v>
      </c>
      <c r="AJ1971" s="80"/>
      <c r="AK1971" s="113" t="s">
        <v>1425</v>
      </c>
      <c r="AN1971" s="80"/>
      <c r="AO1971" s="80"/>
      <c r="AP1971" s="80"/>
      <c r="AQ1971" s="80"/>
      <c r="AR1971" s="127"/>
      <c r="AS1971" s="80"/>
      <c r="AT1971" s="7"/>
      <c r="AU1971" s="7"/>
      <c r="AV1971" s="165"/>
      <c r="AW1971" s="166"/>
      <c r="AX1971" s="137"/>
      <c r="AY1971" s="147"/>
      <c r="AZ1971" s="167"/>
      <c r="BA1971" s="167"/>
      <c r="BB1971" s="147" t="str">
        <f t="shared" si="603"/>
        <v/>
      </c>
      <c r="BC1971" s="168"/>
      <c r="BD1971" s="165"/>
      <c r="BE1971" s="165"/>
      <c r="BF1971" s="165"/>
      <c r="BG1971" s="165"/>
      <c r="BH1971" s="165"/>
      <c r="BI1971" s="165"/>
      <c r="BJ1971" s="165"/>
      <c r="BK1971" s="165"/>
      <c r="BL1971" s="165"/>
      <c r="BM1971" s="165"/>
      <c r="BN1971" s="165"/>
      <c r="BO1971" s="165"/>
      <c r="BP1971" s="165"/>
      <c r="BQ1971" s="165"/>
      <c r="BS1971" s="6"/>
      <c r="BT1971" s="11"/>
      <c r="BU1971" s="6"/>
      <c r="BV1971" s="6"/>
    </row>
    <row r="1972" spans="1:74" ht="15.75" x14ac:dyDescent="0.25">
      <c r="A1972" s="52" t="s">
        <v>11909</v>
      </c>
      <c r="B1972" s="56" t="s">
        <v>110</v>
      </c>
      <c r="C1972" s="7" t="s">
        <v>124</v>
      </c>
      <c r="D1972" s="7" t="s">
        <v>10805</v>
      </c>
      <c r="E1972" s="7"/>
      <c r="F1972" s="64"/>
      <c r="G1972" s="6"/>
      <c r="H1972" s="6"/>
      <c r="I1972" s="10" t="s">
        <v>110</v>
      </c>
      <c r="J1972" s="11" t="s">
        <v>10827</v>
      </c>
      <c r="K1972" s="194" t="s">
        <v>10807</v>
      </c>
      <c r="L1972" s="176"/>
      <c r="M1972" s="176">
        <v>1000</v>
      </c>
      <c r="N1972" s="80" t="s">
        <v>11911</v>
      </c>
      <c r="O1972" s="162"/>
      <c r="P1972" s="80" t="s">
        <v>10828</v>
      </c>
      <c r="Q1972" s="80"/>
      <c r="R1972" s="80"/>
      <c r="S1972" s="163"/>
      <c r="T1972" s="213"/>
      <c r="U1972" s="162"/>
      <c r="V1972" s="164"/>
      <c r="W1972" s="12" t="str">
        <f t="shared" si="600"/>
        <v>Mqtt1</v>
      </c>
      <c r="X1972" s="196" t="str" cm="1">
        <f t="array" ref="X1972">_xlfn.REGEXEXTRACT(J1972,"^\D*")&amp;"/"&amp;_xlfn.REGEXEXTRACT(J1972,"\d{8}(_\d{1,2})?")</f>
        <v>PMP/50001195</v>
      </c>
      <c r="Y1972" s="6" t="str">
        <f t="shared" si="601"/>
        <v>marpower/500000-thrs/pmp/50001195</v>
      </c>
      <c r="Z1972" s="103" t="str">
        <f t="shared" si="602"/>
        <v>$.Speed</v>
      </c>
      <c r="AB1972" s="6" t="s">
        <v>196</v>
      </c>
      <c r="AC1972" s="103">
        <v>7</v>
      </c>
      <c r="AJ1972" s="80"/>
      <c r="AK1972" s="113" t="s">
        <v>10829</v>
      </c>
      <c r="AN1972" s="80"/>
      <c r="AO1972" s="80"/>
      <c r="AP1972" s="80"/>
      <c r="AQ1972" s="80"/>
      <c r="AR1972" s="127"/>
      <c r="AS1972" s="80"/>
      <c r="AT1972" s="7"/>
      <c r="AU1972" s="7"/>
      <c r="AV1972" s="165"/>
      <c r="AW1972" s="166"/>
      <c r="AX1972" s="137"/>
      <c r="AY1972" s="147"/>
      <c r="AZ1972" s="167"/>
      <c r="BA1972" s="167"/>
      <c r="BB1972" s="147" t="str">
        <f t="shared" si="603"/>
        <v/>
      </c>
      <c r="BC1972" s="168"/>
      <c r="BD1972" s="165"/>
      <c r="BE1972" s="165"/>
      <c r="BF1972" s="165"/>
      <c r="BG1972" s="165"/>
      <c r="BH1972" s="165"/>
      <c r="BI1972" s="165"/>
      <c r="BJ1972" s="165"/>
      <c r="BK1972" s="165"/>
      <c r="BL1972" s="165"/>
      <c r="BM1972" s="165"/>
      <c r="BN1972" s="165"/>
      <c r="BO1972" s="165"/>
      <c r="BP1972" s="165"/>
      <c r="BQ1972" s="165"/>
      <c r="BS1972" s="6"/>
      <c r="BT1972" s="11"/>
      <c r="BU1972" s="6"/>
      <c r="BV1972" s="6"/>
    </row>
    <row r="1973" spans="1:74" ht="15.75" x14ac:dyDescent="0.25">
      <c r="A1973" s="52" t="s">
        <v>11909</v>
      </c>
      <c r="B1973" s="56" t="s">
        <v>110</v>
      </c>
      <c r="C1973" s="7" t="s">
        <v>124</v>
      </c>
      <c r="D1973" s="7" t="s">
        <v>10805</v>
      </c>
      <c r="E1973" s="7"/>
      <c r="F1973" s="64"/>
      <c r="G1973" s="6"/>
      <c r="H1973" s="6"/>
      <c r="I1973" s="10" t="s">
        <v>110</v>
      </c>
      <c r="J1973" s="11" t="s">
        <v>10830</v>
      </c>
      <c r="K1973" s="194" t="s">
        <v>10807</v>
      </c>
      <c r="L1973" s="176"/>
      <c r="M1973" s="176">
        <v>1000</v>
      </c>
      <c r="N1973" s="80" t="s">
        <v>11911</v>
      </c>
      <c r="O1973" s="162"/>
      <c r="P1973" s="80" t="s">
        <v>10831</v>
      </c>
      <c r="Q1973" s="80"/>
      <c r="R1973" s="80"/>
      <c r="S1973" s="163"/>
      <c r="T1973" s="213"/>
      <c r="U1973" s="162"/>
      <c r="V1973" s="164"/>
      <c r="W1973" s="12" t="str">
        <f t="shared" si="600"/>
        <v>Mqtt1</v>
      </c>
      <c r="X1973" s="196" t="str" cm="1">
        <f t="array" ref="X1973">_xlfn.REGEXEXTRACT(J1973,"^\D*")&amp;"/"&amp;_xlfn.REGEXEXTRACT(J1973,"\d{8}(_\d{1,2})?")</f>
        <v>PMP/50001195</v>
      </c>
      <c r="Y1973" s="6" t="str">
        <f t="shared" si="601"/>
        <v>marpower/500000-thrs/pmp/50001195</v>
      </c>
      <c r="Z1973" s="103" t="str">
        <f t="shared" si="602"/>
        <v>$.OperTime</v>
      </c>
      <c r="AB1973" s="6" t="s">
        <v>196</v>
      </c>
      <c r="AC1973" s="103">
        <v>5</v>
      </c>
      <c r="AJ1973" s="80"/>
      <c r="AK1973" s="113" t="s">
        <v>10832</v>
      </c>
      <c r="AL1973" s="113">
        <v>10</v>
      </c>
      <c r="AN1973" s="80"/>
      <c r="AO1973" s="80"/>
      <c r="AP1973" s="80"/>
      <c r="AQ1973" s="80"/>
      <c r="AR1973" s="127"/>
      <c r="AS1973" s="80"/>
      <c r="AT1973" s="7"/>
      <c r="AU1973" s="7"/>
      <c r="AV1973" s="165"/>
      <c r="AW1973" s="166"/>
      <c r="AX1973" s="137"/>
      <c r="AY1973" s="147"/>
      <c r="AZ1973" s="167"/>
      <c r="BA1973" s="167"/>
      <c r="BB1973" s="147" t="str">
        <f t="shared" si="603"/>
        <v/>
      </c>
      <c r="BC1973" s="168"/>
      <c r="BD1973" s="165"/>
      <c r="BE1973" s="165"/>
      <c r="BF1973" s="165"/>
      <c r="BG1973" s="165"/>
      <c r="BH1973" s="165"/>
      <c r="BI1973" s="165"/>
      <c r="BJ1973" s="165"/>
      <c r="BK1973" s="165"/>
      <c r="BL1973" s="165"/>
      <c r="BM1973" s="165"/>
      <c r="BN1973" s="165"/>
      <c r="BO1973" s="165"/>
      <c r="BP1973" s="165"/>
      <c r="BQ1973" s="165"/>
      <c r="BS1973" s="6"/>
      <c r="BT1973" s="11"/>
      <c r="BU1973" s="6"/>
      <c r="BV1973" s="6"/>
    </row>
    <row r="1974" spans="1:74" ht="15.75" x14ac:dyDescent="0.25">
      <c r="A1974" s="52" t="s">
        <v>11909</v>
      </c>
      <c r="B1974" s="56" t="s">
        <v>110</v>
      </c>
      <c r="C1974" s="7" t="s">
        <v>118</v>
      </c>
      <c r="D1974" s="7" t="s">
        <v>10805</v>
      </c>
      <c r="E1974" s="7"/>
      <c r="F1974" s="64"/>
      <c r="G1974" s="6"/>
      <c r="H1974" s="6"/>
      <c r="I1974" s="10" t="s">
        <v>110</v>
      </c>
      <c r="J1974" s="11" t="s">
        <v>10833</v>
      </c>
      <c r="K1974" s="194" t="s">
        <v>10807</v>
      </c>
      <c r="L1974" s="176"/>
      <c r="M1974" s="176">
        <v>1000</v>
      </c>
      <c r="N1974" s="80" t="s">
        <v>11911</v>
      </c>
      <c r="O1974" s="162"/>
      <c r="P1974" s="80" t="s">
        <v>10834</v>
      </c>
      <c r="Q1974" s="80"/>
      <c r="R1974" s="80"/>
      <c r="S1974" s="163"/>
      <c r="T1974" s="213"/>
      <c r="U1974" s="162"/>
      <c r="V1974" s="164"/>
      <c r="W1974" s="12" t="str">
        <f t="shared" si="600"/>
        <v>Mqtt1</v>
      </c>
      <c r="X1974" s="196" t="str" cm="1">
        <f t="array" ref="X1974">_xlfn.REGEXEXTRACT(J1974,"^\D*")&amp;"/"&amp;_xlfn.REGEXEXTRACT(J1974,"\d{8}(_\d{1,2})?")</f>
        <v>PMP/50001018</v>
      </c>
      <c r="Y1974" s="6" t="str">
        <f t="shared" si="601"/>
        <v>marpower/500000-thrs/pmp/50001018</v>
      </c>
      <c r="Z1974" s="103" t="str">
        <f t="shared" si="602"/>
        <v>$.DutyPoint</v>
      </c>
      <c r="AB1974" s="6" t="s">
        <v>195</v>
      </c>
      <c r="AC1974" s="103">
        <v>1</v>
      </c>
      <c r="AD1974" s="103" t="s">
        <v>124</v>
      </c>
      <c r="AG1974" s="11">
        <v>0</v>
      </c>
      <c r="AH1974" s="11">
        <v>20</v>
      </c>
      <c r="AI1974" s="53">
        <v>0</v>
      </c>
      <c r="AJ1974" s="80">
        <v>10</v>
      </c>
      <c r="AK1974" s="113" t="s">
        <v>917</v>
      </c>
      <c r="AL1974" s="113" t="s">
        <v>10809</v>
      </c>
      <c r="AN1974" s="80"/>
      <c r="AO1974" s="80"/>
      <c r="AP1974" s="80"/>
      <c r="AQ1974" s="80"/>
      <c r="AR1974" s="127"/>
      <c r="AS1974" s="80"/>
      <c r="AT1974" s="7"/>
      <c r="AU1974" s="7"/>
      <c r="AV1974" s="165"/>
      <c r="AW1974" s="166"/>
      <c r="AX1974" s="137"/>
      <c r="AY1974" s="147"/>
      <c r="AZ1974" s="167"/>
      <c r="BA1974" s="167"/>
      <c r="BB1974" s="147" t="str">
        <f t="shared" si="603"/>
        <v/>
      </c>
      <c r="BC1974" s="168"/>
      <c r="BD1974" s="165"/>
      <c r="BE1974" s="165"/>
      <c r="BF1974" s="165"/>
      <c r="BG1974" s="165"/>
      <c r="BH1974" s="165"/>
      <c r="BI1974" s="165"/>
      <c r="BJ1974" s="165"/>
      <c r="BK1974" s="165"/>
      <c r="BL1974" s="165"/>
      <c r="BM1974" s="165"/>
      <c r="BN1974" s="165"/>
      <c r="BO1974" s="165"/>
      <c r="BP1974" s="165"/>
      <c r="BQ1974" s="165"/>
      <c r="BS1974" s="6"/>
      <c r="BT1974" s="11"/>
      <c r="BU1974" s="6"/>
      <c r="BV1974" s="6"/>
    </row>
    <row r="1975" spans="1:74" ht="15.75" x14ac:dyDescent="0.25">
      <c r="A1975" s="52" t="s">
        <v>11909</v>
      </c>
      <c r="B1975" s="56" t="s">
        <v>110</v>
      </c>
      <c r="C1975" s="7" t="s">
        <v>124</v>
      </c>
      <c r="D1975" s="7" t="s">
        <v>10805</v>
      </c>
      <c r="E1975" s="7"/>
      <c r="F1975" s="64"/>
      <c r="G1975" s="6"/>
      <c r="H1975" s="6"/>
      <c r="I1975" s="10" t="s">
        <v>110</v>
      </c>
      <c r="J1975" s="11" t="s">
        <v>10835</v>
      </c>
      <c r="K1975" s="194" t="s">
        <v>10807</v>
      </c>
      <c r="L1975" s="176"/>
      <c r="M1975" s="176">
        <v>1000</v>
      </c>
      <c r="N1975" s="80" t="s">
        <v>11911</v>
      </c>
      <c r="O1975" s="162"/>
      <c r="P1975" s="80" t="s">
        <v>10836</v>
      </c>
      <c r="Q1975" s="80"/>
      <c r="R1975" s="80"/>
      <c r="S1975" s="163"/>
      <c r="T1975" s="213"/>
      <c r="U1975" s="162"/>
      <c r="V1975" s="164"/>
      <c r="W1975" s="12" t="str">
        <f t="shared" si="600"/>
        <v>Mqtt1</v>
      </c>
      <c r="X1975" s="196" t="str" cm="1">
        <f t="array" ref="X1975">_xlfn.REGEXEXTRACT(J1975,"^\D*")&amp;"/"&amp;_xlfn.REGEXEXTRACT(J1975,"\d{8}(_\d{1,2})?")</f>
        <v>PMP/50001018</v>
      </c>
      <c r="Y1975" s="6" t="str">
        <f t="shared" si="601"/>
        <v>marpower/500000-thrs/pmp/50001018</v>
      </c>
      <c r="Z1975" s="103" t="str">
        <f t="shared" si="602"/>
        <v>$.OnOff</v>
      </c>
      <c r="AB1975" s="6" t="s">
        <v>195</v>
      </c>
      <c r="AC1975" s="103">
        <v>40</v>
      </c>
      <c r="AJ1975" s="80"/>
      <c r="AN1975" s="80"/>
      <c r="AO1975" s="80"/>
      <c r="AP1975" s="80"/>
      <c r="AQ1975" s="80"/>
      <c r="AR1975" s="127"/>
      <c r="AS1975" s="80"/>
      <c r="AT1975" s="7"/>
      <c r="AU1975" s="7"/>
      <c r="AV1975" s="165"/>
      <c r="AW1975" s="166"/>
      <c r="AX1975" s="137"/>
      <c r="AY1975" s="147"/>
      <c r="AZ1975" s="167"/>
      <c r="BA1975" s="167"/>
      <c r="BB1975" s="147" t="str">
        <f t="shared" si="603"/>
        <v/>
      </c>
      <c r="BC1975" s="168"/>
      <c r="BD1975" s="165"/>
      <c r="BE1975" s="165"/>
      <c r="BF1975" s="165"/>
      <c r="BG1975" s="165"/>
      <c r="BH1975" s="165"/>
      <c r="BI1975" s="165"/>
      <c r="BJ1975" s="165"/>
      <c r="BK1975" s="165"/>
      <c r="BL1975" s="165"/>
      <c r="BM1975" s="165"/>
      <c r="BN1975" s="165"/>
      <c r="BO1975" s="165"/>
      <c r="BP1975" s="165"/>
      <c r="BQ1975" s="165"/>
      <c r="BS1975" s="6"/>
      <c r="BT1975" s="11"/>
      <c r="BU1975" s="6"/>
      <c r="BV1975" s="6"/>
    </row>
    <row r="1976" spans="1:74" ht="15.75" x14ac:dyDescent="0.25">
      <c r="A1976" s="52" t="s">
        <v>11909</v>
      </c>
      <c r="B1976" s="56" t="s">
        <v>110</v>
      </c>
      <c r="C1976" s="7" t="s">
        <v>124</v>
      </c>
      <c r="D1976" s="7" t="s">
        <v>10805</v>
      </c>
      <c r="E1976" s="7"/>
      <c r="F1976" s="64"/>
      <c r="G1976" s="6"/>
      <c r="H1976" s="6"/>
      <c r="I1976" s="10" t="s">
        <v>110</v>
      </c>
      <c r="J1976" s="11" t="s">
        <v>10837</v>
      </c>
      <c r="K1976" s="194" t="s">
        <v>10807</v>
      </c>
      <c r="L1976" s="176"/>
      <c r="M1976" s="176">
        <v>1000</v>
      </c>
      <c r="N1976" s="80" t="s">
        <v>11911</v>
      </c>
      <c r="O1976" s="162"/>
      <c r="P1976" s="80" t="s">
        <v>10838</v>
      </c>
      <c r="Q1976" s="80"/>
      <c r="R1976" s="80"/>
      <c r="S1976" s="163"/>
      <c r="T1976" s="213"/>
      <c r="U1976" s="162"/>
      <c r="V1976" s="164"/>
      <c r="W1976" s="12" t="str">
        <f t="shared" si="600"/>
        <v>Mqtt1</v>
      </c>
      <c r="X1976" s="196" t="str" cm="1">
        <f t="array" ref="X1976">_xlfn.REGEXEXTRACT(J1976,"^\D*")&amp;"/"&amp;_xlfn.REGEXEXTRACT(J1976,"\d{8}(_\d{1,2})?")</f>
        <v>PMP/50001018</v>
      </c>
      <c r="Y1976" s="6" t="str">
        <f t="shared" si="601"/>
        <v>marpower/500000-thrs/pmp/50001018</v>
      </c>
      <c r="Z1976" s="103" t="str">
        <f t="shared" si="602"/>
        <v>$.ControlMode</v>
      </c>
      <c r="AB1976" s="6" t="s">
        <v>195</v>
      </c>
      <c r="AC1976" s="103">
        <v>42</v>
      </c>
      <c r="AJ1976" s="80"/>
      <c r="AK1976" s="113" t="s">
        <v>10814</v>
      </c>
      <c r="AN1976" s="80"/>
      <c r="AO1976" s="80"/>
      <c r="AP1976" s="80"/>
      <c r="AQ1976" s="80"/>
      <c r="AR1976" s="127"/>
      <c r="AS1976" s="80"/>
      <c r="AT1976" s="7"/>
      <c r="AU1976" s="7"/>
      <c r="AV1976" s="165"/>
      <c r="AW1976" s="166"/>
      <c r="AX1976" s="137"/>
      <c r="AY1976" s="147"/>
      <c r="AZ1976" s="167"/>
      <c r="BA1976" s="167"/>
      <c r="BB1976" s="147" t="str">
        <f t="shared" si="603"/>
        <v/>
      </c>
      <c r="BC1976" s="168"/>
      <c r="BD1976" s="165"/>
      <c r="BE1976" s="165"/>
      <c r="BF1976" s="165"/>
      <c r="BG1976" s="165"/>
      <c r="BH1976" s="165"/>
      <c r="BI1976" s="165"/>
      <c r="BJ1976" s="165"/>
      <c r="BK1976" s="165"/>
      <c r="BL1976" s="165"/>
      <c r="BM1976" s="165"/>
      <c r="BN1976" s="165"/>
      <c r="BO1976" s="165"/>
      <c r="BP1976" s="165"/>
      <c r="BQ1976" s="165"/>
      <c r="BS1976" s="6"/>
      <c r="BT1976" s="11"/>
      <c r="BU1976" s="6"/>
      <c r="BV1976" s="6"/>
    </row>
    <row r="1977" spans="1:74" ht="15.75" x14ac:dyDescent="0.25">
      <c r="A1977" s="52" t="s">
        <v>11909</v>
      </c>
      <c r="B1977" s="56" t="s">
        <v>110</v>
      </c>
      <c r="C1977" s="7" t="s">
        <v>124</v>
      </c>
      <c r="D1977" s="7" t="s">
        <v>10805</v>
      </c>
      <c r="E1977" s="7"/>
      <c r="F1977" s="64"/>
      <c r="G1977" s="6"/>
      <c r="H1977" s="6"/>
      <c r="I1977" s="10" t="s">
        <v>110</v>
      </c>
      <c r="J1977" s="11" t="s">
        <v>10839</v>
      </c>
      <c r="K1977" s="194" t="s">
        <v>10807</v>
      </c>
      <c r="L1977" s="176"/>
      <c r="M1977" s="176">
        <v>1000</v>
      </c>
      <c r="N1977" s="80" t="s">
        <v>11911</v>
      </c>
      <c r="O1977" s="162"/>
      <c r="P1977" s="80" t="s">
        <v>10840</v>
      </c>
      <c r="Q1977" s="80"/>
      <c r="R1977" s="80"/>
      <c r="S1977" s="163"/>
      <c r="T1977" s="213"/>
      <c r="U1977" s="162"/>
      <c r="V1977" s="164"/>
      <c r="W1977" s="12" t="str">
        <f t="shared" si="600"/>
        <v>Mqtt1</v>
      </c>
      <c r="X1977" s="196" t="str" cm="1">
        <f t="array" ref="X1977">_xlfn.REGEXEXTRACT(J1977,"^\D*")&amp;"/"&amp;_xlfn.REGEXEXTRACT(J1977,"\d{8}(_\d{1,2})?")</f>
        <v>PMP/50001018</v>
      </c>
      <c r="Y1977" s="6" t="str">
        <f t="shared" si="601"/>
        <v>marpower/500000-thrs/pmp/50001018</v>
      </c>
      <c r="Z1977" s="103" t="str">
        <f t="shared" si="602"/>
        <v>$.Pressure</v>
      </c>
      <c r="AB1977" s="6" t="s">
        <v>196</v>
      </c>
      <c r="AC1977" s="103">
        <v>1</v>
      </c>
      <c r="AJ1977" s="80"/>
      <c r="AK1977" s="113" t="s">
        <v>10817</v>
      </c>
      <c r="AL1977" s="113">
        <v>10</v>
      </c>
      <c r="AN1977" s="80"/>
      <c r="AO1977" s="80"/>
      <c r="AP1977" s="80"/>
      <c r="AQ1977" s="80"/>
      <c r="AR1977" s="127"/>
      <c r="AS1977" s="80"/>
      <c r="AT1977" s="7"/>
      <c r="AU1977" s="7"/>
      <c r="AV1977" s="165"/>
      <c r="AW1977" s="166"/>
      <c r="AX1977" s="137"/>
      <c r="AY1977" s="147"/>
      <c r="AZ1977" s="167"/>
      <c r="BA1977" s="167"/>
      <c r="BB1977" s="147" t="str">
        <f t="shared" si="603"/>
        <v/>
      </c>
      <c r="BC1977" s="168"/>
      <c r="BD1977" s="165"/>
      <c r="BE1977" s="165"/>
      <c r="BF1977" s="165"/>
      <c r="BG1977" s="165"/>
      <c r="BH1977" s="165"/>
      <c r="BI1977" s="165"/>
      <c r="BJ1977" s="165"/>
      <c r="BK1977" s="165"/>
      <c r="BL1977" s="165"/>
      <c r="BM1977" s="165"/>
      <c r="BN1977" s="165"/>
      <c r="BO1977" s="165"/>
      <c r="BP1977" s="165"/>
      <c r="BQ1977" s="165"/>
      <c r="BS1977" s="6"/>
      <c r="BT1977" s="11"/>
      <c r="BU1977" s="6"/>
      <c r="BV1977" s="6"/>
    </row>
    <row r="1978" spans="1:74" ht="15.75" x14ac:dyDescent="0.25">
      <c r="A1978" s="52" t="s">
        <v>11909</v>
      </c>
      <c r="B1978" s="56" t="s">
        <v>110</v>
      </c>
      <c r="C1978" s="7" t="s">
        <v>118</v>
      </c>
      <c r="D1978" s="7" t="s">
        <v>10805</v>
      </c>
      <c r="E1978" s="7"/>
      <c r="F1978" s="64"/>
      <c r="G1978" s="6"/>
      <c r="H1978" s="6"/>
      <c r="I1978" s="10" t="s">
        <v>110</v>
      </c>
      <c r="J1978" s="11" t="s">
        <v>10841</v>
      </c>
      <c r="K1978" s="194" t="s">
        <v>10807</v>
      </c>
      <c r="L1978" s="176"/>
      <c r="M1978" s="176">
        <v>1000</v>
      </c>
      <c r="N1978" s="80" t="s">
        <v>11911</v>
      </c>
      <c r="O1978" s="162"/>
      <c r="P1978" s="80" t="s">
        <v>10842</v>
      </c>
      <c r="Q1978" s="80"/>
      <c r="R1978" s="80"/>
      <c r="S1978" s="163"/>
      <c r="T1978" s="213"/>
      <c r="U1978" s="162"/>
      <c r="V1978" s="164"/>
      <c r="W1978" s="12" t="str">
        <f t="shared" si="600"/>
        <v>Mqtt1</v>
      </c>
      <c r="X1978" s="196" t="str" cm="1">
        <f t="array" ref="X1978">_xlfn.REGEXEXTRACT(J1978,"^\D*")&amp;"/"&amp;_xlfn.REGEXEXTRACT(J1978,"\d{8}(_\d{1,2})?")</f>
        <v>PMP/50001018</v>
      </c>
      <c r="Y1978" s="6" t="str">
        <f t="shared" si="601"/>
        <v>marpower/500000-thrs/pmp/50001018</v>
      </c>
      <c r="Z1978" s="103" t="str">
        <f t="shared" si="602"/>
        <v>$.Flow</v>
      </c>
      <c r="AB1978" s="6" t="s">
        <v>196</v>
      </c>
      <c r="AC1978" s="103">
        <v>2</v>
      </c>
      <c r="AD1978" s="103" t="s">
        <v>124</v>
      </c>
      <c r="AG1978" s="11">
        <v>0</v>
      </c>
      <c r="AH1978" s="11">
        <v>100</v>
      </c>
      <c r="AI1978" s="53">
        <v>0</v>
      </c>
      <c r="AJ1978" s="80">
        <v>10</v>
      </c>
      <c r="AK1978" s="113" t="s">
        <v>10820</v>
      </c>
      <c r="AL1978" s="113" t="s">
        <v>10821</v>
      </c>
      <c r="AN1978" s="80"/>
      <c r="AO1978" s="80"/>
      <c r="AP1978" s="80"/>
      <c r="AQ1978" s="80"/>
      <c r="AR1978" s="127"/>
      <c r="AS1978" s="80"/>
      <c r="AT1978" s="7"/>
      <c r="AU1978" s="7"/>
      <c r="AV1978" s="165"/>
      <c r="AW1978" s="166"/>
      <c r="AX1978" s="137"/>
      <c r="AY1978" s="147"/>
      <c r="AZ1978" s="167"/>
      <c r="BA1978" s="167"/>
      <c r="BB1978" s="147" t="str">
        <f t="shared" si="603"/>
        <v/>
      </c>
      <c r="BC1978" s="168"/>
      <c r="BD1978" s="165"/>
      <c r="BE1978" s="165"/>
      <c r="BF1978" s="165"/>
      <c r="BG1978" s="165"/>
      <c r="BH1978" s="165"/>
      <c r="BI1978" s="165"/>
      <c r="BJ1978" s="165"/>
      <c r="BK1978" s="165"/>
      <c r="BL1978" s="165"/>
      <c r="BM1978" s="165"/>
      <c r="BN1978" s="165"/>
      <c r="BO1978" s="165"/>
      <c r="BP1978" s="165"/>
      <c r="BQ1978" s="165"/>
      <c r="BS1978" s="6"/>
      <c r="BT1978" s="11"/>
      <c r="BU1978" s="6"/>
      <c r="BV1978" s="6"/>
    </row>
    <row r="1979" spans="1:74" ht="15.75" x14ac:dyDescent="0.25">
      <c r="A1979" s="52" t="s">
        <v>11909</v>
      </c>
      <c r="B1979" s="56" t="s">
        <v>110</v>
      </c>
      <c r="C1979" s="7" t="s">
        <v>124</v>
      </c>
      <c r="D1979" s="7" t="s">
        <v>10805</v>
      </c>
      <c r="E1979" s="7"/>
      <c r="F1979" s="64"/>
      <c r="G1979" s="6"/>
      <c r="H1979" s="6"/>
      <c r="I1979" s="10" t="s">
        <v>110</v>
      </c>
      <c r="J1979" s="11" t="s">
        <v>10843</v>
      </c>
      <c r="K1979" s="194" t="s">
        <v>10807</v>
      </c>
      <c r="L1979" s="176"/>
      <c r="M1979" s="176">
        <v>1000</v>
      </c>
      <c r="N1979" s="80" t="s">
        <v>11911</v>
      </c>
      <c r="O1979" s="162"/>
      <c r="P1979" s="80" t="s">
        <v>10844</v>
      </c>
      <c r="Q1979" s="80"/>
      <c r="R1979" s="80"/>
      <c r="S1979" s="163"/>
      <c r="T1979" s="213"/>
      <c r="U1979" s="162"/>
      <c r="V1979" s="164"/>
      <c r="W1979" s="12" t="str">
        <f t="shared" si="600"/>
        <v>Mqtt1</v>
      </c>
      <c r="X1979" s="196" t="str" cm="1">
        <f t="array" ref="X1979">_xlfn.REGEXEXTRACT(J1979,"^\D*")&amp;"/"&amp;_xlfn.REGEXEXTRACT(J1979,"\d{8}(_\d{1,2})?")</f>
        <v>PMP/50001018</v>
      </c>
      <c r="Y1979" s="6" t="str">
        <f t="shared" si="601"/>
        <v>marpower/500000-thrs/pmp/50001018</v>
      </c>
      <c r="Z1979" s="103" t="str">
        <f t="shared" si="602"/>
        <v>$.EnConsump</v>
      </c>
      <c r="AB1979" s="6" t="s">
        <v>196</v>
      </c>
      <c r="AC1979" s="103">
        <v>3</v>
      </c>
      <c r="AJ1979" s="80"/>
      <c r="AK1979" s="113" t="s">
        <v>10824</v>
      </c>
      <c r="AN1979" s="80"/>
      <c r="AO1979" s="80"/>
      <c r="AP1979" s="80"/>
      <c r="AQ1979" s="80"/>
      <c r="AR1979" s="127"/>
      <c r="AS1979" s="80"/>
      <c r="AT1979" s="7"/>
      <c r="AU1979" s="7"/>
      <c r="AV1979" s="165"/>
      <c r="AW1979" s="166"/>
      <c r="AX1979" s="137"/>
      <c r="AY1979" s="147"/>
      <c r="AZ1979" s="167"/>
      <c r="BA1979" s="167"/>
      <c r="BB1979" s="147" t="str">
        <f t="shared" si="603"/>
        <v/>
      </c>
      <c r="BC1979" s="168"/>
      <c r="BD1979" s="165"/>
      <c r="BE1979" s="165"/>
      <c r="BF1979" s="165"/>
      <c r="BG1979" s="165"/>
      <c r="BH1979" s="165"/>
      <c r="BI1979" s="165"/>
      <c r="BJ1979" s="165"/>
      <c r="BK1979" s="165"/>
      <c r="BL1979" s="165"/>
      <c r="BM1979" s="165"/>
      <c r="BN1979" s="165"/>
      <c r="BO1979" s="165"/>
      <c r="BP1979" s="165"/>
      <c r="BQ1979" s="165"/>
      <c r="BS1979" s="6"/>
      <c r="BT1979" s="11"/>
      <c r="BU1979" s="6"/>
      <c r="BV1979" s="6"/>
    </row>
    <row r="1980" spans="1:74" ht="15.75" x14ac:dyDescent="0.25">
      <c r="A1980" s="52" t="s">
        <v>11909</v>
      </c>
      <c r="B1980" s="56" t="s">
        <v>110</v>
      </c>
      <c r="C1980" s="7" t="s">
        <v>124</v>
      </c>
      <c r="D1980" s="7" t="s">
        <v>10805</v>
      </c>
      <c r="E1980" s="7"/>
      <c r="F1980" s="64"/>
      <c r="G1980" s="6"/>
      <c r="H1980" s="6"/>
      <c r="I1980" s="10" t="s">
        <v>110</v>
      </c>
      <c r="J1980" s="11" t="s">
        <v>10845</v>
      </c>
      <c r="K1980" s="194" t="s">
        <v>10807</v>
      </c>
      <c r="L1980" s="176"/>
      <c r="M1980" s="176">
        <v>1000</v>
      </c>
      <c r="N1980" s="80" t="s">
        <v>11911</v>
      </c>
      <c r="O1980" s="162"/>
      <c r="P1980" s="80" t="s">
        <v>10846</v>
      </c>
      <c r="Q1980" s="80"/>
      <c r="R1980" s="80"/>
      <c r="S1980" s="163"/>
      <c r="T1980" s="213"/>
      <c r="U1980" s="162"/>
      <c r="V1980" s="164"/>
      <c r="W1980" s="12" t="str">
        <f t="shared" si="600"/>
        <v>Mqtt1</v>
      </c>
      <c r="X1980" s="196" t="str" cm="1">
        <f t="array" ref="X1980">_xlfn.REGEXEXTRACT(J1980,"^\D*")&amp;"/"&amp;_xlfn.REGEXEXTRACT(J1980,"\d{8}(_\d{1,2})?")</f>
        <v>PMP/50001018</v>
      </c>
      <c r="Y1980" s="6" t="str">
        <f t="shared" si="601"/>
        <v>marpower/500000-thrs/pmp/50001018</v>
      </c>
      <c r="Z1980" s="103" t="str">
        <f t="shared" si="602"/>
        <v>$.PowerInput</v>
      </c>
      <c r="AB1980" s="6" t="s">
        <v>196</v>
      </c>
      <c r="AC1980" s="103">
        <v>4</v>
      </c>
      <c r="AJ1980" s="80"/>
      <c r="AK1980" s="113" t="s">
        <v>1425</v>
      </c>
      <c r="AN1980" s="80"/>
      <c r="AO1980" s="80"/>
      <c r="AP1980" s="80"/>
      <c r="AQ1980" s="80"/>
      <c r="AR1980" s="127"/>
      <c r="AS1980" s="80"/>
      <c r="AT1980" s="7"/>
      <c r="AU1980" s="7"/>
      <c r="AV1980" s="165"/>
      <c r="AW1980" s="166"/>
      <c r="AX1980" s="137"/>
      <c r="AY1980" s="147"/>
      <c r="AZ1980" s="167"/>
      <c r="BA1980" s="167"/>
      <c r="BB1980" s="147" t="str">
        <f t="shared" si="603"/>
        <v/>
      </c>
      <c r="BC1980" s="168"/>
      <c r="BD1980" s="165"/>
      <c r="BE1980" s="165"/>
      <c r="BF1980" s="165"/>
      <c r="BG1980" s="165"/>
      <c r="BH1980" s="165"/>
      <c r="BI1980" s="165"/>
      <c r="BJ1980" s="165"/>
      <c r="BK1980" s="165"/>
      <c r="BL1980" s="165"/>
      <c r="BM1980" s="165"/>
      <c r="BN1980" s="165"/>
      <c r="BO1980" s="165"/>
      <c r="BP1980" s="165"/>
      <c r="BQ1980" s="165"/>
      <c r="BS1980" s="6"/>
      <c r="BT1980" s="11"/>
      <c r="BU1980" s="6"/>
      <c r="BV1980" s="6"/>
    </row>
    <row r="1981" spans="1:74" ht="15.75" x14ac:dyDescent="0.25">
      <c r="A1981" s="52" t="s">
        <v>11909</v>
      </c>
      <c r="B1981" s="56" t="s">
        <v>110</v>
      </c>
      <c r="C1981" s="7" t="s">
        <v>124</v>
      </c>
      <c r="D1981" s="7" t="s">
        <v>10805</v>
      </c>
      <c r="E1981" s="7"/>
      <c r="F1981" s="64"/>
      <c r="G1981" s="6"/>
      <c r="H1981" s="6"/>
      <c r="I1981" s="10" t="s">
        <v>110</v>
      </c>
      <c r="J1981" s="11" t="s">
        <v>10847</v>
      </c>
      <c r="K1981" s="194" t="s">
        <v>10807</v>
      </c>
      <c r="L1981" s="176"/>
      <c r="M1981" s="176">
        <v>1000</v>
      </c>
      <c r="N1981" s="80" t="s">
        <v>11911</v>
      </c>
      <c r="O1981" s="162"/>
      <c r="P1981" s="80" t="s">
        <v>10848</v>
      </c>
      <c r="Q1981" s="80"/>
      <c r="R1981" s="80"/>
      <c r="S1981" s="163"/>
      <c r="T1981" s="213"/>
      <c r="U1981" s="162"/>
      <c r="V1981" s="164"/>
      <c r="W1981" s="12" t="str">
        <f t="shared" si="600"/>
        <v>Mqtt1</v>
      </c>
      <c r="X1981" s="196" t="str" cm="1">
        <f t="array" ref="X1981">_xlfn.REGEXEXTRACT(J1981,"^\D*")&amp;"/"&amp;_xlfn.REGEXEXTRACT(J1981,"\d{8}(_\d{1,2})?")</f>
        <v>PMP/50001018</v>
      </c>
      <c r="Y1981" s="6" t="str">
        <f t="shared" si="601"/>
        <v>marpower/500000-thrs/pmp/50001018</v>
      </c>
      <c r="Z1981" s="103" t="str">
        <f t="shared" si="602"/>
        <v>$.Speed</v>
      </c>
      <c r="AB1981" s="6" t="s">
        <v>196</v>
      </c>
      <c r="AC1981" s="103">
        <v>7</v>
      </c>
      <c r="AJ1981" s="80"/>
      <c r="AK1981" s="113" t="s">
        <v>10829</v>
      </c>
      <c r="AN1981" s="80"/>
      <c r="AO1981" s="80"/>
      <c r="AP1981" s="80"/>
      <c r="AQ1981" s="80"/>
      <c r="AR1981" s="127"/>
      <c r="AS1981" s="80"/>
      <c r="AT1981" s="7"/>
      <c r="AU1981" s="7"/>
      <c r="AV1981" s="165"/>
      <c r="AW1981" s="166"/>
      <c r="AX1981" s="137"/>
      <c r="AY1981" s="147"/>
      <c r="AZ1981" s="167"/>
      <c r="BA1981" s="167"/>
      <c r="BB1981" s="147" t="str">
        <f t="shared" si="603"/>
        <v/>
      </c>
      <c r="BC1981" s="168"/>
      <c r="BD1981" s="165"/>
      <c r="BE1981" s="165"/>
      <c r="BF1981" s="165"/>
      <c r="BG1981" s="165"/>
      <c r="BH1981" s="165"/>
      <c r="BI1981" s="165"/>
      <c r="BJ1981" s="165"/>
      <c r="BK1981" s="165"/>
      <c r="BL1981" s="165"/>
      <c r="BM1981" s="165"/>
      <c r="BN1981" s="165"/>
      <c r="BO1981" s="165"/>
      <c r="BP1981" s="165"/>
      <c r="BQ1981" s="165"/>
      <c r="BS1981" s="6"/>
      <c r="BT1981" s="11"/>
      <c r="BU1981" s="6"/>
      <c r="BV1981" s="6"/>
    </row>
    <row r="1982" spans="1:74" ht="15.75" x14ac:dyDescent="0.25">
      <c r="A1982" s="52" t="s">
        <v>11909</v>
      </c>
      <c r="B1982" s="56" t="s">
        <v>110</v>
      </c>
      <c r="C1982" s="7" t="s">
        <v>124</v>
      </c>
      <c r="D1982" s="7" t="s">
        <v>10805</v>
      </c>
      <c r="E1982" s="7"/>
      <c r="F1982" s="64"/>
      <c r="G1982" s="6"/>
      <c r="H1982" s="6"/>
      <c r="I1982" s="10" t="s">
        <v>110</v>
      </c>
      <c r="J1982" s="11" t="s">
        <v>10849</v>
      </c>
      <c r="K1982" s="194" t="s">
        <v>10807</v>
      </c>
      <c r="L1982" s="176"/>
      <c r="M1982" s="176">
        <v>1000</v>
      </c>
      <c r="N1982" s="80" t="s">
        <v>11911</v>
      </c>
      <c r="O1982" s="162"/>
      <c r="P1982" s="80" t="s">
        <v>10850</v>
      </c>
      <c r="Q1982" s="80"/>
      <c r="R1982" s="80"/>
      <c r="S1982" s="163"/>
      <c r="T1982" s="213"/>
      <c r="U1982" s="162"/>
      <c r="V1982" s="164"/>
      <c r="W1982" s="12" t="str">
        <f t="shared" si="600"/>
        <v>Mqtt1</v>
      </c>
      <c r="X1982" s="196" t="str" cm="1">
        <f t="array" ref="X1982">_xlfn.REGEXEXTRACT(J1982,"^\D*")&amp;"/"&amp;_xlfn.REGEXEXTRACT(J1982,"\d{8}(_\d{1,2})?")</f>
        <v>PMP/50001018</v>
      </c>
      <c r="Y1982" s="6" t="str">
        <f t="shared" si="601"/>
        <v>marpower/500000-thrs/pmp/50001018</v>
      </c>
      <c r="Z1982" s="103" t="str">
        <f t="shared" si="602"/>
        <v>$.OperTime</v>
      </c>
      <c r="AB1982" s="6" t="s">
        <v>196</v>
      </c>
      <c r="AC1982" s="103">
        <v>5</v>
      </c>
      <c r="AJ1982" s="80"/>
      <c r="AK1982" s="113" t="s">
        <v>10832</v>
      </c>
      <c r="AL1982" s="113">
        <v>10</v>
      </c>
      <c r="AN1982" s="80"/>
      <c r="AO1982" s="80"/>
      <c r="AP1982" s="80"/>
      <c r="AQ1982" s="80"/>
      <c r="AR1982" s="127"/>
      <c r="AS1982" s="80"/>
      <c r="AT1982" s="7"/>
      <c r="AU1982" s="7"/>
      <c r="AV1982" s="165"/>
      <c r="AW1982" s="166"/>
      <c r="AX1982" s="137"/>
      <c r="AY1982" s="147"/>
      <c r="AZ1982" s="167"/>
      <c r="BA1982" s="167"/>
      <c r="BB1982" s="147" t="str">
        <f t="shared" si="603"/>
        <v/>
      </c>
      <c r="BC1982" s="168"/>
      <c r="BD1982" s="165"/>
      <c r="BE1982" s="165"/>
      <c r="BF1982" s="165"/>
      <c r="BG1982" s="165"/>
      <c r="BH1982" s="165"/>
      <c r="BI1982" s="165"/>
      <c r="BJ1982" s="165"/>
      <c r="BK1982" s="165"/>
      <c r="BL1982" s="165"/>
      <c r="BM1982" s="165"/>
      <c r="BN1982" s="165"/>
      <c r="BO1982" s="165"/>
      <c r="BP1982" s="165"/>
      <c r="BQ1982" s="165"/>
      <c r="BS1982" s="6"/>
      <c r="BT1982" s="11"/>
      <c r="BU1982" s="6"/>
      <c r="BV1982" s="6"/>
    </row>
    <row r="1983" spans="1:74" ht="15.75" x14ac:dyDescent="0.25">
      <c r="A1983" s="52" t="s">
        <v>11909</v>
      </c>
      <c r="B1983" s="56" t="s">
        <v>110</v>
      </c>
      <c r="C1983" s="7" t="s">
        <v>118</v>
      </c>
      <c r="D1983" s="7" t="s">
        <v>10805</v>
      </c>
      <c r="E1983" s="7"/>
      <c r="F1983" s="64"/>
      <c r="G1983" s="6"/>
      <c r="H1983" s="6"/>
      <c r="I1983" s="10" t="s">
        <v>110</v>
      </c>
      <c r="J1983" s="11" t="s">
        <v>10851</v>
      </c>
      <c r="K1983" s="194" t="s">
        <v>10807</v>
      </c>
      <c r="L1983" s="176"/>
      <c r="M1983" s="176">
        <v>1000</v>
      </c>
      <c r="N1983" s="80" t="s">
        <v>11911</v>
      </c>
      <c r="O1983" s="162"/>
      <c r="P1983" s="80" t="s">
        <v>10852</v>
      </c>
      <c r="Q1983" s="80"/>
      <c r="R1983" s="80"/>
      <c r="S1983" s="163"/>
      <c r="T1983" s="213"/>
      <c r="U1983" s="162"/>
      <c r="V1983" s="164"/>
      <c r="W1983" s="12" t="str">
        <f t="shared" si="600"/>
        <v>Mqtt1</v>
      </c>
      <c r="X1983" s="196" t="str" cm="1">
        <f t="array" ref="X1983">_xlfn.REGEXEXTRACT(J1983,"^\D*")&amp;"/"&amp;_xlfn.REGEXEXTRACT(J1983,"\d{8}(_\d{1,2})?")</f>
        <v>PMP/50001020</v>
      </c>
      <c r="Y1983" s="6" t="str">
        <f t="shared" si="601"/>
        <v>marpower/500000-thrs/pmp/50001020</v>
      </c>
      <c r="Z1983" s="103" t="str">
        <f t="shared" si="602"/>
        <v>$.DutyPoint</v>
      </c>
      <c r="AB1983" s="6" t="s">
        <v>195</v>
      </c>
      <c r="AC1983" s="103">
        <v>1</v>
      </c>
      <c r="AD1983" s="103" t="s">
        <v>124</v>
      </c>
      <c r="AG1983" s="11">
        <v>0</v>
      </c>
      <c r="AH1983" s="11">
        <v>20</v>
      </c>
      <c r="AI1983" s="53">
        <v>0</v>
      </c>
      <c r="AJ1983" s="80">
        <v>10</v>
      </c>
      <c r="AK1983" s="113" t="s">
        <v>917</v>
      </c>
      <c r="AL1983" s="113" t="s">
        <v>10809</v>
      </c>
      <c r="AN1983" s="80"/>
      <c r="AO1983" s="80"/>
      <c r="AP1983" s="80"/>
      <c r="AQ1983" s="80"/>
      <c r="AR1983" s="127"/>
      <c r="AS1983" s="80"/>
      <c r="AT1983" s="7"/>
      <c r="AU1983" s="7"/>
      <c r="AV1983" s="165"/>
      <c r="AW1983" s="166"/>
      <c r="AX1983" s="137"/>
      <c r="AY1983" s="147"/>
      <c r="AZ1983" s="167"/>
      <c r="BA1983" s="167"/>
      <c r="BB1983" s="147" t="str">
        <f t="shared" si="603"/>
        <v/>
      </c>
      <c r="BC1983" s="168"/>
      <c r="BD1983" s="165"/>
      <c r="BE1983" s="165"/>
      <c r="BF1983" s="165"/>
      <c r="BG1983" s="165"/>
      <c r="BH1983" s="165"/>
      <c r="BI1983" s="165"/>
      <c r="BJ1983" s="165"/>
      <c r="BK1983" s="165"/>
      <c r="BL1983" s="165"/>
      <c r="BM1983" s="165"/>
      <c r="BN1983" s="165"/>
      <c r="BO1983" s="165"/>
      <c r="BP1983" s="165"/>
      <c r="BQ1983" s="165"/>
      <c r="BS1983" s="6"/>
      <c r="BT1983" s="11"/>
      <c r="BU1983" s="6"/>
      <c r="BV1983" s="6"/>
    </row>
    <row r="1984" spans="1:74" ht="15.75" x14ac:dyDescent="0.25">
      <c r="A1984" s="52" t="s">
        <v>11909</v>
      </c>
      <c r="B1984" s="56" t="s">
        <v>110</v>
      </c>
      <c r="C1984" s="7" t="s">
        <v>124</v>
      </c>
      <c r="D1984" s="7" t="s">
        <v>10805</v>
      </c>
      <c r="E1984" s="7"/>
      <c r="F1984" s="64"/>
      <c r="G1984" s="6"/>
      <c r="H1984" s="6"/>
      <c r="I1984" s="10" t="s">
        <v>110</v>
      </c>
      <c r="J1984" s="11" t="s">
        <v>10853</v>
      </c>
      <c r="K1984" s="194" t="s">
        <v>10807</v>
      </c>
      <c r="L1984" s="176"/>
      <c r="M1984" s="176">
        <v>1000</v>
      </c>
      <c r="N1984" s="80" t="s">
        <v>11911</v>
      </c>
      <c r="O1984" s="162"/>
      <c r="P1984" s="80" t="s">
        <v>10854</v>
      </c>
      <c r="Q1984" s="80"/>
      <c r="R1984" s="80"/>
      <c r="S1984" s="163"/>
      <c r="T1984" s="213"/>
      <c r="U1984" s="162"/>
      <c r="V1984" s="164"/>
      <c r="W1984" s="12" t="str">
        <f t="shared" si="600"/>
        <v>Mqtt1</v>
      </c>
      <c r="X1984" s="196" t="str" cm="1">
        <f t="array" ref="X1984">_xlfn.REGEXEXTRACT(J1984,"^\D*")&amp;"/"&amp;_xlfn.REGEXEXTRACT(J1984,"\d{8}(_\d{1,2})?")</f>
        <v>PMP/50001020</v>
      </c>
      <c r="Y1984" s="6" t="str">
        <f t="shared" si="601"/>
        <v>marpower/500000-thrs/pmp/50001020</v>
      </c>
      <c r="Z1984" s="103" t="str">
        <f t="shared" si="602"/>
        <v>$.OnOff</v>
      </c>
      <c r="AB1984" s="6" t="s">
        <v>195</v>
      </c>
      <c r="AC1984" s="103">
        <v>40</v>
      </c>
      <c r="AJ1984" s="80"/>
      <c r="AN1984" s="80"/>
      <c r="AO1984" s="80"/>
      <c r="AP1984" s="80"/>
      <c r="AQ1984" s="80"/>
      <c r="AR1984" s="127"/>
      <c r="AS1984" s="80"/>
      <c r="AT1984" s="7"/>
      <c r="AU1984" s="7"/>
      <c r="AV1984" s="165"/>
      <c r="AW1984" s="166"/>
      <c r="AX1984" s="137"/>
      <c r="AY1984" s="147"/>
      <c r="AZ1984" s="167"/>
      <c r="BA1984" s="167"/>
      <c r="BB1984" s="147" t="str">
        <f t="shared" si="603"/>
        <v/>
      </c>
      <c r="BC1984" s="168"/>
      <c r="BD1984" s="165"/>
      <c r="BE1984" s="165"/>
      <c r="BF1984" s="165"/>
      <c r="BG1984" s="165"/>
      <c r="BH1984" s="165"/>
      <c r="BI1984" s="165"/>
      <c r="BJ1984" s="165"/>
      <c r="BK1984" s="165"/>
      <c r="BL1984" s="165"/>
      <c r="BM1984" s="165"/>
      <c r="BN1984" s="165"/>
      <c r="BO1984" s="165"/>
      <c r="BP1984" s="165"/>
      <c r="BQ1984" s="165"/>
      <c r="BS1984" s="6"/>
      <c r="BT1984" s="11"/>
      <c r="BU1984" s="6"/>
      <c r="BV1984" s="6"/>
    </row>
    <row r="1985" spans="1:74" ht="15.75" x14ac:dyDescent="0.25">
      <c r="A1985" s="52" t="s">
        <v>11909</v>
      </c>
      <c r="B1985" s="56" t="s">
        <v>110</v>
      </c>
      <c r="C1985" s="7" t="s">
        <v>124</v>
      </c>
      <c r="D1985" s="7" t="s">
        <v>10805</v>
      </c>
      <c r="E1985" s="7"/>
      <c r="F1985" s="64"/>
      <c r="G1985" s="6"/>
      <c r="H1985" s="6"/>
      <c r="I1985" s="10" t="s">
        <v>110</v>
      </c>
      <c r="J1985" s="11" t="s">
        <v>10855</v>
      </c>
      <c r="K1985" s="194" t="s">
        <v>10807</v>
      </c>
      <c r="L1985" s="176"/>
      <c r="M1985" s="176">
        <v>1000</v>
      </c>
      <c r="N1985" s="80" t="s">
        <v>11911</v>
      </c>
      <c r="O1985" s="162"/>
      <c r="P1985" s="80" t="s">
        <v>10856</v>
      </c>
      <c r="Q1985" s="80"/>
      <c r="R1985" s="80"/>
      <c r="S1985" s="163"/>
      <c r="T1985" s="213"/>
      <c r="U1985" s="162"/>
      <c r="V1985" s="164"/>
      <c r="W1985" s="12" t="str">
        <f t="shared" si="600"/>
        <v>Mqtt1</v>
      </c>
      <c r="X1985" s="196" t="str" cm="1">
        <f t="array" ref="X1985">_xlfn.REGEXEXTRACT(J1985,"^\D*")&amp;"/"&amp;_xlfn.REGEXEXTRACT(J1985,"\d{8}(_\d{1,2})?")</f>
        <v>PMP/50001020</v>
      </c>
      <c r="Y1985" s="6" t="str">
        <f t="shared" si="601"/>
        <v>marpower/500000-thrs/pmp/50001020</v>
      </c>
      <c r="Z1985" s="103" t="str">
        <f t="shared" si="602"/>
        <v>$.ControlMode</v>
      </c>
      <c r="AB1985" s="6" t="s">
        <v>195</v>
      </c>
      <c r="AC1985" s="103">
        <v>42</v>
      </c>
      <c r="AJ1985" s="80"/>
      <c r="AK1985" s="113" t="s">
        <v>10814</v>
      </c>
      <c r="AN1985" s="80"/>
      <c r="AO1985" s="80"/>
      <c r="AP1985" s="80"/>
      <c r="AQ1985" s="80"/>
      <c r="AR1985" s="127"/>
      <c r="AS1985" s="80"/>
      <c r="AT1985" s="7"/>
      <c r="AU1985" s="7"/>
      <c r="AV1985" s="165"/>
      <c r="AW1985" s="166"/>
      <c r="AX1985" s="137"/>
      <c r="AY1985" s="147"/>
      <c r="AZ1985" s="167"/>
      <c r="BA1985" s="167"/>
      <c r="BB1985" s="147" t="str">
        <f t="shared" si="603"/>
        <v/>
      </c>
      <c r="BC1985" s="168"/>
      <c r="BD1985" s="165"/>
      <c r="BE1985" s="165"/>
      <c r="BF1985" s="165"/>
      <c r="BG1985" s="165"/>
      <c r="BH1985" s="165"/>
      <c r="BI1985" s="165"/>
      <c r="BJ1985" s="165"/>
      <c r="BK1985" s="165"/>
      <c r="BL1985" s="165"/>
      <c r="BM1985" s="165"/>
      <c r="BN1985" s="165"/>
      <c r="BO1985" s="165"/>
      <c r="BP1985" s="165"/>
      <c r="BQ1985" s="165"/>
      <c r="BS1985" s="6"/>
      <c r="BT1985" s="11"/>
      <c r="BU1985" s="6"/>
      <c r="BV1985" s="6"/>
    </row>
    <row r="1986" spans="1:74" ht="15.75" x14ac:dyDescent="0.25">
      <c r="A1986" s="52" t="s">
        <v>11909</v>
      </c>
      <c r="B1986" s="56" t="s">
        <v>110</v>
      </c>
      <c r="C1986" s="7" t="s">
        <v>124</v>
      </c>
      <c r="D1986" s="7" t="s">
        <v>10805</v>
      </c>
      <c r="E1986" s="7"/>
      <c r="F1986" s="64"/>
      <c r="G1986" s="6"/>
      <c r="H1986" s="6"/>
      <c r="I1986" s="10" t="s">
        <v>110</v>
      </c>
      <c r="J1986" s="11" t="s">
        <v>10857</v>
      </c>
      <c r="K1986" s="194" t="s">
        <v>10807</v>
      </c>
      <c r="L1986" s="176"/>
      <c r="M1986" s="176">
        <v>1000</v>
      </c>
      <c r="N1986" s="80" t="s">
        <v>11911</v>
      </c>
      <c r="O1986" s="162"/>
      <c r="P1986" s="80" t="s">
        <v>10858</v>
      </c>
      <c r="Q1986" s="80"/>
      <c r="R1986" s="80"/>
      <c r="S1986" s="163"/>
      <c r="T1986" s="213"/>
      <c r="U1986" s="162"/>
      <c r="V1986" s="164"/>
      <c r="W1986" s="12" t="str">
        <f t="shared" si="600"/>
        <v>Mqtt1</v>
      </c>
      <c r="X1986" s="196" t="str" cm="1">
        <f t="array" ref="X1986">_xlfn.REGEXEXTRACT(J1986,"^\D*")&amp;"/"&amp;_xlfn.REGEXEXTRACT(J1986,"\d{8}(_\d{1,2})?")</f>
        <v>PMP/50001020</v>
      </c>
      <c r="Y1986" s="6" t="str">
        <f t="shared" si="601"/>
        <v>marpower/500000-thrs/pmp/50001020</v>
      </c>
      <c r="Z1986" s="103" t="str">
        <f t="shared" si="602"/>
        <v>$.Pressure</v>
      </c>
      <c r="AB1986" s="6" t="s">
        <v>196</v>
      </c>
      <c r="AC1986" s="103">
        <v>1</v>
      </c>
      <c r="AJ1986" s="80"/>
      <c r="AK1986" s="113" t="s">
        <v>10817</v>
      </c>
      <c r="AL1986" s="113">
        <v>10</v>
      </c>
      <c r="AN1986" s="80"/>
      <c r="AO1986" s="80"/>
      <c r="AP1986" s="80"/>
      <c r="AQ1986" s="80"/>
      <c r="AR1986" s="127"/>
      <c r="AS1986" s="80"/>
      <c r="AT1986" s="7"/>
      <c r="AU1986" s="7"/>
      <c r="AV1986" s="165"/>
      <c r="AW1986" s="166"/>
      <c r="AX1986" s="137"/>
      <c r="AY1986" s="147"/>
      <c r="AZ1986" s="167"/>
      <c r="BA1986" s="167"/>
      <c r="BB1986" s="147" t="str">
        <f t="shared" si="603"/>
        <v/>
      </c>
      <c r="BC1986" s="168"/>
      <c r="BD1986" s="165"/>
      <c r="BE1986" s="165"/>
      <c r="BF1986" s="165"/>
      <c r="BG1986" s="165"/>
      <c r="BH1986" s="165"/>
      <c r="BI1986" s="165"/>
      <c r="BJ1986" s="165"/>
      <c r="BK1986" s="165"/>
      <c r="BL1986" s="165"/>
      <c r="BM1986" s="165"/>
      <c r="BN1986" s="165"/>
      <c r="BO1986" s="165"/>
      <c r="BP1986" s="165"/>
      <c r="BQ1986" s="165"/>
      <c r="BS1986" s="6"/>
      <c r="BT1986" s="11"/>
      <c r="BU1986" s="6"/>
      <c r="BV1986" s="6"/>
    </row>
    <row r="1987" spans="1:74" ht="15.75" x14ac:dyDescent="0.25">
      <c r="A1987" s="52" t="s">
        <v>11909</v>
      </c>
      <c r="B1987" s="56" t="s">
        <v>110</v>
      </c>
      <c r="C1987" s="7" t="s">
        <v>118</v>
      </c>
      <c r="D1987" s="7" t="s">
        <v>10805</v>
      </c>
      <c r="E1987" s="7"/>
      <c r="F1987" s="64"/>
      <c r="G1987" s="6"/>
      <c r="H1987" s="6"/>
      <c r="I1987" s="10" t="s">
        <v>110</v>
      </c>
      <c r="J1987" s="11" t="s">
        <v>10859</v>
      </c>
      <c r="K1987" s="194" t="s">
        <v>10807</v>
      </c>
      <c r="L1987" s="176"/>
      <c r="M1987" s="176">
        <v>1000</v>
      </c>
      <c r="N1987" s="80" t="s">
        <v>11911</v>
      </c>
      <c r="O1987" s="162"/>
      <c r="P1987" s="80" t="s">
        <v>10860</v>
      </c>
      <c r="Q1987" s="80"/>
      <c r="R1987" s="80"/>
      <c r="S1987" s="163"/>
      <c r="T1987" s="213"/>
      <c r="U1987" s="162"/>
      <c r="V1987" s="164"/>
      <c r="W1987" s="12" t="str">
        <f t="shared" si="600"/>
        <v>Mqtt1</v>
      </c>
      <c r="X1987" s="196" t="str" cm="1">
        <f t="array" ref="X1987">_xlfn.REGEXEXTRACT(J1987,"^\D*")&amp;"/"&amp;_xlfn.REGEXEXTRACT(J1987,"\d{8}(_\d{1,2})?")</f>
        <v>PMP/50001020</v>
      </c>
      <c r="Y1987" s="6" t="str">
        <f t="shared" si="601"/>
        <v>marpower/500000-thrs/pmp/50001020</v>
      </c>
      <c r="Z1987" s="103" t="str">
        <f t="shared" si="602"/>
        <v>$.Flow</v>
      </c>
      <c r="AB1987" s="6" t="s">
        <v>196</v>
      </c>
      <c r="AC1987" s="103">
        <v>2</v>
      </c>
      <c r="AD1987" s="103" t="s">
        <v>124</v>
      </c>
      <c r="AG1987" s="11">
        <v>0</v>
      </c>
      <c r="AH1987" s="11">
        <v>100</v>
      </c>
      <c r="AI1987" s="53">
        <v>0</v>
      </c>
      <c r="AJ1987" s="80">
        <v>10</v>
      </c>
      <c r="AK1987" s="113" t="s">
        <v>10820</v>
      </c>
      <c r="AL1987" s="113" t="s">
        <v>10821</v>
      </c>
      <c r="AN1987" s="80"/>
      <c r="AO1987" s="80"/>
      <c r="AP1987" s="80"/>
      <c r="AQ1987" s="80"/>
      <c r="AR1987" s="127"/>
      <c r="AS1987" s="80"/>
      <c r="AT1987" s="7"/>
      <c r="AU1987" s="7"/>
      <c r="AV1987" s="165"/>
      <c r="AW1987" s="166"/>
      <c r="AX1987" s="137"/>
      <c r="AY1987" s="147"/>
      <c r="AZ1987" s="167"/>
      <c r="BA1987" s="167"/>
      <c r="BB1987" s="147" t="str">
        <f t="shared" si="603"/>
        <v/>
      </c>
      <c r="BC1987" s="168"/>
      <c r="BD1987" s="165"/>
      <c r="BE1987" s="165"/>
      <c r="BF1987" s="165"/>
      <c r="BG1987" s="165"/>
      <c r="BH1987" s="165"/>
      <c r="BI1987" s="165"/>
      <c r="BJ1987" s="165"/>
      <c r="BK1987" s="165"/>
      <c r="BL1987" s="165"/>
      <c r="BM1987" s="165"/>
      <c r="BN1987" s="165"/>
      <c r="BO1987" s="165"/>
      <c r="BP1987" s="165"/>
      <c r="BQ1987" s="165"/>
      <c r="BS1987" s="6"/>
      <c r="BT1987" s="11"/>
      <c r="BU1987" s="6"/>
      <c r="BV1987" s="6"/>
    </row>
    <row r="1988" spans="1:74" ht="15.75" x14ac:dyDescent="0.25">
      <c r="A1988" s="52" t="s">
        <v>11909</v>
      </c>
      <c r="B1988" s="56" t="s">
        <v>110</v>
      </c>
      <c r="C1988" s="7" t="s">
        <v>124</v>
      </c>
      <c r="D1988" s="7" t="s">
        <v>10805</v>
      </c>
      <c r="E1988" s="7"/>
      <c r="F1988" s="64"/>
      <c r="G1988" s="6"/>
      <c r="H1988" s="6"/>
      <c r="I1988" s="10" t="s">
        <v>110</v>
      </c>
      <c r="J1988" s="11" t="s">
        <v>10861</v>
      </c>
      <c r="K1988" s="194" t="s">
        <v>10807</v>
      </c>
      <c r="L1988" s="176"/>
      <c r="M1988" s="176">
        <v>1000</v>
      </c>
      <c r="N1988" s="80" t="s">
        <v>11911</v>
      </c>
      <c r="O1988" s="162"/>
      <c r="P1988" s="80" t="s">
        <v>10862</v>
      </c>
      <c r="Q1988" s="80"/>
      <c r="R1988" s="80"/>
      <c r="S1988" s="163"/>
      <c r="T1988" s="213"/>
      <c r="U1988" s="162"/>
      <c r="V1988" s="164"/>
      <c r="W1988" s="12" t="str">
        <f t="shared" si="600"/>
        <v>Mqtt1</v>
      </c>
      <c r="X1988" s="196" t="str" cm="1">
        <f t="array" ref="X1988">_xlfn.REGEXEXTRACT(J1988,"^\D*")&amp;"/"&amp;_xlfn.REGEXEXTRACT(J1988,"\d{8}(_\d{1,2})?")</f>
        <v>PMP/50001020</v>
      </c>
      <c r="Y1988" s="6" t="str">
        <f t="shared" si="601"/>
        <v>marpower/500000-thrs/pmp/50001020</v>
      </c>
      <c r="Z1988" s="103" t="str">
        <f t="shared" si="602"/>
        <v>$.EnConsump</v>
      </c>
      <c r="AB1988" s="6" t="s">
        <v>196</v>
      </c>
      <c r="AC1988" s="103">
        <v>3</v>
      </c>
      <c r="AJ1988" s="80"/>
      <c r="AK1988" s="113" t="s">
        <v>10824</v>
      </c>
      <c r="AN1988" s="80"/>
      <c r="AO1988" s="80"/>
      <c r="AP1988" s="80"/>
      <c r="AQ1988" s="80"/>
      <c r="AR1988" s="127"/>
      <c r="AS1988" s="80"/>
      <c r="AT1988" s="7"/>
      <c r="AU1988" s="7"/>
      <c r="AV1988" s="165"/>
      <c r="AW1988" s="166"/>
      <c r="AX1988" s="137"/>
      <c r="AY1988" s="147"/>
      <c r="AZ1988" s="167"/>
      <c r="BA1988" s="167"/>
      <c r="BB1988" s="147" t="str">
        <f t="shared" si="603"/>
        <v/>
      </c>
      <c r="BC1988" s="168"/>
      <c r="BD1988" s="165"/>
      <c r="BE1988" s="165"/>
      <c r="BF1988" s="165"/>
      <c r="BG1988" s="165"/>
      <c r="BH1988" s="165"/>
      <c r="BI1988" s="165"/>
      <c r="BJ1988" s="165"/>
      <c r="BK1988" s="165"/>
      <c r="BL1988" s="165"/>
      <c r="BM1988" s="165"/>
      <c r="BN1988" s="165"/>
      <c r="BO1988" s="165"/>
      <c r="BP1988" s="165"/>
      <c r="BQ1988" s="165"/>
      <c r="BS1988" s="6"/>
      <c r="BT1988" s="11"/>
      <c r="BU1988" s="6"/>
      <c r="BV1988" s="6"/>
    </row>
    <row r="1989" spans="1:74" ht="15.75" x14ac:dyDescent="0.25">
      <c r="A1989" s="52" t="s">
        <v>11909</v>
      </c>
      <c r="B1989" s="56" t="s">
        <v>110</v>
      </c>
      <c r="C1989" s="7" t="s">
        <v>124</v>
      </c>
      <c r="D1989" s="7" t="s">
        <v>10805</v>
      </c>
      <c r="E1989" s="7"/>
      <c r="F1989" s="64"/>
      <c r="G1989" s="6"/>
      <c r="H1989" s="6"/>
      <c r="I1989" s="10" t="s">
        <v>110</v>
      </c>
      <c r="J1989" s="11" t="s">
        <v>10863</v>
      </c>
      <c r="K1989" s="194" t="s">
        <v>10807</v>
      </c>
      <c r="L1989" s="176"/>
      <c r="M1989" s="176">
        <v>1000</v>
      </c>
      <c r="N1989" s="80" t="s">
        <v>11911</v>
      </c>
      <c r="O1989" s="162"/>
      <c r="P1989" s="80" t="s">
        <v>10864</v>
      </c>
      <c r="Q1989" s="80"/>
      <c r="R1989" s="80"/>
      <c r="S1989" s="163"/>
      <c r="T1989" s="213"/>
      <c r="U1989" s="162"/>
      <c r="V1989" s="164"/>
      <c r="W1989" s="12" t="str">
        <f t="shared" si="600"/>
        <v>Mqtt1</v>
      </c>
      <c r="X1989" s="196" t="str" cm="1">
        <f t="array" ref="X1989">_xlfn.REGEXEXTRACT(J1989,"^\D*")&amp;"/"&amp;_xlfn.REGEXEXTRACT(J1989,"\d{8}(_\d{1,2})?")</f>
        <v>PMP/50001020</v>
      </c>
      <c r="Y1989" s="6" t="str">
        <f t="shared" si="601"/>
        <v>marpower/500000-thrs/pmp/50001020</v>
      </c>
      <c r="Z1989" s="103" t="str">
        <f t="shared" si="602"/>
        <v>$.PowerInput</v>
      </c>
      <c r="AB1989" s="6" t="s">
        <v>196</v>
      </c>
      <c r="AC1989" s="103">
        <v>4</v>
      </c>
      <c r="AJ1989" s="80"/>
      <c r="AK1989" s="113" t="s">
        <v>1425</v>
      </c>
      <c r="AN1989" s="80"/>
      <c r="AO1989" s="80"/>
      <c r="AP1989" s="80"/>
      <c r="AQ1989" s="80"/>
      <c r="AR1989" s="127"/>
      <c r="AS1989" s="80"/>
      <c r="AT1989" s="7"/>
      <c r="AU1989" s="7"/>
      <c r="AV1989" s="165"/>
      <c r="AW1989" s="166"/>
      <c r="AX1989" s="137"/>
      <c r="AY1989" s="147"/>
      <c r="AZ1989" s="167"/>
      <c r="BA1989" s="167"/>
      <c r="BB1989" s="147" t="str">
        <f t="shared" si="603"/>
        <v/>
      </c>
      <c r="BC1989" s="168"/>
      <c r="BD1989" s="165"/>
      <c r="BE1989" s="165"/>
      <c r="BF1989" s="165"/>
      <c r="BG1989" s="165"/>
      <c r="BH1989" s="165"/>
      <c r="BI1989" s="165"/>
      <c r="BJ1989" s="165"/>
      <c r="BK1989" s="165"/>
      <c r="BL1989" s="165"/>
      <c r="BM1989" s="165"/>
      <c r="BN1989" s="165"/>
      <c r="BO1989" s="165"/>
      <c r="BP1989" s="165"/>
      <c r="BQ1989" s="165"/>
      <c r="BS1989" s="6"/>
      <c r="BT1989" s="11"/>
      <c r="BU1989" s="6"/>
      <c r="BV1989" s="6"/>
    </row>
    <row r="1990" spans="1:74" ht="15.75" x14ac:dyDescent="0.25">
      <c r="A1990" s="52" t="s">
        <v>11909</v>
      </c>
      <c r="B1990" s="56" t="s">
        <v>110</v>
      </c>
      <c r="C1990" s="7" t="s">
        <v>124</v>
      </c>
      <c r="D1990" s="7" t="s">
        <v>10805</v>
      </c>
      <c r="E1990" s="7"/>
      <c r="F1990" s="64"/>
      <c r="G1990" s="6"/>
      <c r="H1990" s="6"/>
      <c r="I1990" s="10" t="s">
        <v>110</v>
      </c>
      <c r="J1990" s="11" t="s">
        <v>10865</v>
      </c>
      <c r="K1990" s="194" t="s">
        <v>10807</v>
      </c>
      <c r="L1990" s="176"/>
      <c r="M1990" s="176">
        <v>1000</v>
      </c>
      <c r="N1990" s="80" t="s">
        <v>11911</v>
      </c>
      <c r="O1990" s="162"/>
      <c r="P1990" s="80" t="s">
        <v>10866</v>
      </c>
      <c r="Q1990" s="80"/>
      <c r="R1990" s="80"/>
      <c r="S1990" s="163"/>
      <c r="T1990" s="213"/>
      <c r="U1990" s="162"/>
      <c r="V1990" s="164"/>
      <c r="W1990" s="12" t="str">
        <f t="shared" si="600"/>
        <v>Mqtt1</v>
      </c>
      <c r="X1990" s="196" t="str" cm="1">
        <f t="array" ref="X1990">_xlfn.REGEXEXTRACT(J1990,"^\D*")&amp;"/"&amp;_xlfn.REGEXEXTRACT(J1990,"\d{8}(_\d{1,2})?")</f>
        <v>PMP/50001020</v>
      </c>
      <c r="Y1990" s="6" t="str">
        <f t="shared" si="601"/>
        <v>marpower/500000-thrs/pmp/50001020</v>
      </c>
      <c r="Z1990" s="103" t="str">
        <f t="shared" si="602"/>
        <v>$.Speed</v>
      </c>
      <c r="AB1990" s="6" t="s">
        <v>196</v>
      </c>
      <c r="AC1990" s="103">
        <v>7</v>
      </c>
      <c r="AJ1990" s="80"/>
      <c r="AK1990" s="113" t="s">
        <v>10829</v>
      </c>
      <c r="AN1990" s="80"/>
      <c r="AO1990" s="80"/>
      <c r="AP1990" s="80"/>
      <c r="AQ1990" s="80"/>
      <c r="AR1990" s="127"/>
      <c r="AS1990" s="80"/>
      <c r="AT1990" s="7"/>
      <c r="AU1990" s="7"/>
      <c r="AV1990" s="165"/>
      <c r="AW1990" s="166"/>
      <c r="AX1990" s="137"/>
      <c r="AY1990" s="147"/>
      <c r="AZ1990" s="167"/>
      <c r="BA1990" s="167"/>
      <c r="BB1990" s="147" t="str">
        <f t="shared" si="603"/>
        <v/>
      </c>
      <c r="BC1990" s="168"/>
      <c r="BD1990" s="165"/>
      <c r="BE1990" s="165"/>
      <c r="BF1990" s="165"/>
      <c r="BG1990" s="165"/>
      <c r="BH1990" s="165"/>
      <c r="BI1990" s="165"/>
      <c r="BJ1990" s="165"/>
      <c r="BK1990" s="165"/>
      <c r="BL1990" s="165"/>
      <c r="BM1990" s="165"/>
      <c r="BN1990" s="165"/>
      <c r="BO1990" s="165"/>
      <c r="BP1990" s="165"/>
      <c r="BQ1990" s="165"/>
      <c r="BS1990" s="6"/>
      <c r="BT1990" s="11"/>
      <c r="BU1990" s="6"/>
      <c r="BV1990" s="6"/>
    </row>
    <row r="1991" spans="1:74" ht="15.75" x14ac:dyDescent="0.25">
      <c r="A1991" s="52" t="s">
        <v>11909</v>
      </c>
      <c r="B1991" s="56" t="s">
        <v>110</v>
      </c>
      <c r="C1991" s="7" t="s">
        <v>124</v>
      </c>
      <c r="D1991" s="7" t="s">
        <v>10805</v>
      </c>
      <c r="E1991" s="7"/>
      <c r="F1991" s="64"/>
      <c r="G1991" s="6"/>
      <c r="H1991" s="6"/>
      <c r="I1991" s="10" t="s">
        <v>110</v>
      </c>
      <c r="J1991" s="11" t="s">
        <v>10867</v>
      </c>
      <c r="K1991" s="194" t="s">
        <v>10807</v>
      </c>
      <c r="L1991" s="176"/>
      <c r="M1991" s="176">
        <v>1000</v>
      </c>
      <c r="N1991" s="80" t="s">
        <v>11911</v>
      </c>
      <c r="O1991" s="162"/>
      <c r="P1991" s="80" t="s">
        <v>10868</v>
      </c>
      <c r="Q1991" s="80"/>
      <c r="R1991" s="80"/>
      <c r="S1991" s="163"/>
      <c r="T1991" s="213"/>
      <c r="U1991" s="162"/>
      <c r="V1991" s="164"/>
      <c r="W1991" s="12" t="str">
        <f t="shared" si="600"/>
        <v>Mqtt1</v>
      </c>
      <c r="X1991" s="196" t="str" cm="1">
        <f t="array" ref="X1991">_xlfn.REGEXEXTRACT(J1991,"^\D*")&amp;"/"&amp;_xlfn.REGEXEXTRACT(J1991,"\d{8}(_\d{1,2})?")</f>
        <v>PMP/50001020</v>
      </c>
      <c r="Y1991" s="6" t="str">
        <f t="shared" si="601"/>
        <v>marpower/500000-thrs/pmp/50001020</v>
      </c>
      <c r="Z1991" s="103" t="str">
        <f t="shared" si="602"/>
        <v>$.OperTime</v>
      </c>
      <c r="AB1991" s="6" t="s">
        <v>196</v>
      </c>
      <c r="AC1991" s="103">
        <v>5</v>
      </c>
      <c r="AJ1991" s="80"/>
      <c r="AK1991" s="113" t="s">
        <v>10832</v>
      </c>
      <c r="AL1991" s="113">
        <v>10</v>
      </c>
      <c r="AN1991" s="80"/>
      <c r="AO1991" s="80"/>
      <c r="AP1991" s="80"/>
      <c r="AQ1991" s="80"/>
      <c r="AR1991" s="127"/>
      <c r="AS1991" s="80"/>
      <c r="AT1991" s="7"/>
      <c r="AU1991" s="7"/>
      <c r="AV1991" s="165"/>
      <c r="AW1991" s="166"/>
      <c r="AX1991" s="137"/>
      <c r="AY1991" s="147"/>
      <c r="AZ1991" s="167"/>
      <c r="BA1991" s="167"/>
      <c r="BB1991" s="147" t="str">
        <f t="shared" si="603"/>
        <v/>
      </c>
      <c r="BC1991" s="168"/>
      <c r="BD1991" s="165"/>
      <c r="BE1991" s="165"/>
      <c r="BF1991" s="165"/>
      <c r="BG1991" s="165"/>
      <c r="BH1991" s="165"/>
      <c r="BI1991" s="165"/>
      <c r="BJ1991" s="165"/>
      <c r="BK1991" s="165"/>
      <c r="BL1991" s="165"/>
      <c r="BM1991" s="165"/>
      <c r="BN1991" s="165"/>
      <c r="BO1991" s="165"/>
      <c r="BP1991" s="165"/>
      <c r="BQ1991" s="165"/>
      <c r="BS1991" s="6"/>
      <c r="BT1991" s="11"/>
      <c r="BU1991" s="6"/>
      <c r="BV1991" s="6"/>
    </row>
    <row r="1992" spans="1:74" ht="15.75" x14ac:dyDescent="0.25">
      <c r="A1992" s="52" t="s">
        <v>11909</v>
      </c>
      <c r="B1992" s="56" t="s">
        <v>110</v>
      </c>
      <c r="C1992" s="7" t="s">
        <v>118</v>
      </c>
      <c r="D1992" s="7" t="s">
        <v>10805</v>
      </c>
      <c r="E1992" s="7"/>
      <c r="F1992" s="64"/>
      <c r="G1992" s="6"/>
      <c r="H1992" s="6"/>
      <c r="I1992" s="10" t="s">
        <v>110</v>
      </c>
      <c r="J1992" s="11" t="s">
        <v>10869</v>
      </c>
      <c r="K1992" s="194" t="s">
        <v>10807</v>
      </c>
      <c r="L1992" s="176"/>
      <c r="M1992" s="176">
        <v>1000</v>
      </c>
      <c r="N1992" s="80" t="s">
        <v>11911</v>
      </c>
      <c r="O1992" s="162"/>
      <c r="P1992" s="80" t="s">
        <v>10870</v>
      </c>
      <c r="Q1992" s="80"/>
      <c r="R1992" s="80"/>
      <c r="S1992" s="163"/>
      <c r="T1992" s="213"/>
      <c r="U1992" s="162"/>
      <c r="V1992" s="164"/>
      <c r="W1992" s="12" t="str">
        <f t="shared" si="600"/>
        <v>Mqtt1</v>
      </c>
      <c r="X1992" s="196" t="str" cm="1">
        <f t="array" ref="X1992">_xlfn.REGEXEXTRACT(J1992,"^\D*")&amp;"/"&amp;_xlfn.REGEXEXTRACT(J1992,"\d{8}(_\d{1,2})?")</f>
        <v>PMP/50001025</v>
      </c>
      <c r="Y1992" s="6" t="str">
        <f t="shared" si="601"/>
        <v>marpower/500000-thrs/pmp/50001025</v>
      </c>
      <c r="Z1992" s="103" t="str">
        <f t="shared" si="602"/>
        <v>$.DutyPoint</v>
      </c>
      <c r="AB1992" s="6" t="s">
        <v>195</v>
      </c>
      <c r="AC1992" s="103">
        <v>1</v>
      </c>
      <c r="AD1992" s="103" t="s">
        <v>124</v>
      </c>
      <c r="AG1992" s="11">
        <v>0</v>
      </c>
      <c r="AH1992" s="11">
        <v>20</v>
      </c>
      <c r="AI1992" s="53">
        <v>0</v>
      </c>
      <c r="AJ1992" s="80">
        <v>10</v>
      </c>
      <c r="AK1992" s="113" t="s">
        <v>917</v>
      </c>
      <c r="AL1992" s="113" t="s">
        <v>10809</v>
      </c>
      <c r="AN1992" s="80"/>
      <c r="AO1992" s="80"/>
      <c r="AP1992" s="80"/>
      <c r="AQ1992" s="80"/>
      <c r="AR1992" s="127"/>
      <c r="AS1992" s="80"/>
      <c r="AT1992" s="7"/>
      <c r="AU1992" s="7"/>
      <c r="AV1992" s="165"/>
      <c r="AW1992" s="166"/>
      <c r="AX1992" s="137"/>
      <c r="AY1992" s="147"/>
      <c r="AZ1992" s="167"/>
      <c r="BA1992" s="167"/>
      <c r="BB1992" s="147" t="str">
        <f t="shared" si="603"/>
        <v/>
      </c>
      <c r="BC1992" s="168"/>
      <c r="BD1992" s="165"/>
      <c r="BE1992" s="165"/>
      <c r="BF1992" s="165"/>
      <c r="BG1992" s="165"/>
      <c r="BH1992" s="165"/>
      <c r="BI1992" s="165"/>
      <c r="BJ1992" s="165"/>
      <c r="BK1992" s="165"/>
      <c r="BL1992" s="165"/>
      <c r="BM1992" s="165"/>
      <c r="BN1992" s="165"/>
      <c r="BO1992" s="165"/>
      <c r="BP1992" s="165"/>
      <c r="BQ1992" s="165"/>
      <c r="BS1992" s="6"/>
      <c r="BT1992" s="11"/>
      <c r="BU1992" s="6"/>
      <c r="BV1992" s="6"/>
    </row>
    <row r="1993" spans="1:74" ht="15.75" x14ac:dyDescent="0.25">
      <c r="A1993" s="52" t="s">
        <v>11909</v>
      </c>
      <c r="B1993" s="56" t="s">
        <v>110</v>
      </c>
      <c r="C1993" s="7" t="s">
        <v>124</v>
      </c>
      <c r="D1993" s="7" t="s">
        <v>10805</v>
      </c>
      <c r="E1993" s="7"/>
      <c r="F1993" s="64"/>
      <c r="G1993" s="6"/>
      <c r="H1993" s="6"/>
      <c r="I1993" s="10" t="s">
        <v>110</v>
      </c>
      <c r="J1993" s="11" t="s">
        <v>10871</v>
      </c>
      <c r="K1993" s="194" t="s">
        <v>10807</v>
      </c>
      <c r="L1993" s="176"/>
      <c r="M1993" s="176">
        <v>1000</v>
      </c>
      <c r="N1993" s="80" t="s">
        <v>11911</v>
      </c>
      <c r="O1993" s="162"/>
      <c r="P1993" s="80" t="s">
        <v>10872</v>
      </c>
      <c r="Q1993" s="80"/>
      <c r="R1993" s="80"/>
      <c r="S1993" s="163"/>
      <c r="T1993" s="213"/>
      <c r="U1993" s="162"/>
      <c r="V1993" s="164"/>
      <c r="W1993" s="12" t="str">
        <f t="shared" si="600"/>
        <v>Mqtt1</v>
      </c>
      <c r="X1993" s="196" t="str" cm="1">
        <f t="array" ref="X1993">_xlfn.REGEXEXTRACT(J1993,"^\D*")&amp;"/"&amp;_xlfn.REGEXEXTRACT(J1993,"\d{8}(_\d{1,2})?")</f>
        <v>PMP/50001025</v>
      </c>
      <c r="Y1993" s="6" t="str">
        <f t="shared" si="601"/>
        <v>marpower/500000-thrs/pmp/50001025</v>
      </c>
      <c r="Z1993" s="103" t="str">
        <f t="shared" si="602"/>
        <v>$.OnOff</v>
      </c>
      <c r="AB1993" s="6" t="s">
        <v>195</v>
      </c>
      <c r="AC1993" s="103">
        <v>40</v>
      </c>
      <c r="AJ1993" s="80"/>
      <c r="AN1993" s="80"/>
      <c r="AO1993" s="80"/>
      <c r="AP1993" s="80"/>
      <c r="AQ1993" s="80"/>
      <c r="AR1993" s="127"/>
      <c r="AS1993" s="80"/>
      <c r="AT1993" s="7"/>
      <c r="AU1993" s="7"/>
      <c r="AV1993" s="165"/>
      <c r="AW1993" s="166"/>
      <c r="AX1993" s="137"/>
      <c r="AY1993" s="147"/>
      <c r="AZ1993" s="167"/>
      <c r="BA1993" s="167"/>
      <c r="BB1993" s="147" t="str">
        <f t="shared" si="603"/>
        <v/>
      </c>
      <c r="BC1993" s="168"/>
      <c r="BD1993" s="165"/>
      <c r="BE1993" s="165"/>
      <c r="BF1993" s="165"/>
      <c r="BG1993" s="165"/>
      <c r="BH1993" s="165"/>
      <c r="BI1993" s="165"/>
      <c r="BJ1993" s="165"/>
      <c r="BK1993" s="165"/>
      <c r="BL1993" s="165"/>
      <c r="BM1993" s="165"/>
      <c r="BN1993" s="165"/>
      <c r="BO1993" s="165"/>
      <c r="BP1993" s="165"/>
      <c r="BQ1993" s="165"/>
      <c r="BS1993" s="6"/>
      <c r="BT1993" s="11"/>
      <c r="BU1993" s="6"/>
      <c r="BV1993" s="6"/>
    </row>
    <row r="1994" spans="1:74" ht="15.75" x14ac:dyDescent="0.25">
      <c r="A1994" s="52" t="s">
        <v>11909</v>
      </c>
      <c r="B1994" s="56" t="s">
        <v>110</v>
      </c>
      <c r="C1994" s="7" t="s">
        <v>124</v>
      </c>
      <c r="D1994" s="7" t="s">
        <v>10805</v>
      </c>
      <c r="E1994" s="7"/>
      <c r="F1994" s="64"/>
      <c r="G1994" s="6"/>
      <c r="H1994" s="6"/>
      <c r="I1994" s="10" t="s">
        <v>110</v>
      </c>
      <c r="J1994" s="11" t="s">
        <v>10873</v>
      </c>
      <c r="K1994" s="194" t="s">
        <v>10807</v>
      </c>
      <c r="L1994" s="176"/>
      <c r="M1994" s="176">
        <v>1000</v>
      </c>
      <c r="N1994" s="80" t="s">
        <v>11911</v>
      </c>
      <c r="O1994" s="162"/>
      <c r="P1994" s="80" t="s">
        <v>10874</v>
      </c>
      <c r="Q1994" s="80"/>
      <c r="R1994" s="80"/>
      <c r="S1994" s="163"/>
      <c r="T1994" s="213"/>
      <c r="U1994" s="162"/>
      <c r="V1994" s="164"/>
      <c r="W1994" s="12" t="str">
        <f t="shared" si="600"/>
        <v>Mqtt1</v>
      </c>
      <c r="X1994" s="196" t="str" cm="1">
        <f t="array" ref="X1994">_xlfn.REGEXEXTRACT(J1994,"^\D*")&amp;"/"&amp;_xlfn.REGEXEXTRACT(J1994,"\d{8}(_\d{1,2})?")</f>
        <v>PMP/50001025</v>
      </c>
      <c r="Y1994" s="6" t="str">
        <f t="shared" si="601"/>
        <v>marpower/500000-thrs/pmp/50001025</v>
      </c>
      <c r="Z1994" s="103" t="str">
        <f t="shared" si="602"/>
        <v>$.ControlMode</v>
      </c>
      <c r="AB1994" s="6" t="s">
        <v>195</v>
      </c>
      <c r="AC1994" s="103">
        <v>42</v>
      </c>
      <c r="AJ1994" s="80"/>
      <c r="AK1994" s="113" t="s">
        <v>10814</v>
      </c>
      <c r="AN1994" s="80"/>
      <c r="AO1994" s="80"/>
      <c r="AP1994" s="80"/>
      <c r="AQ1994" s="80"/>
      <c r="AR1994" s="127"/>
      <c r="AS1994" s="80"/>
      <c r="AT1994" s="7"/>
      <c r="AU1994" s="7"/>
      <c r="AV1994" s="165"/>
      <c r="AW1994" s="166"/>
      <c r="AX1994" s="137"/>
      <c r="AY1994" s="147"/>
      <c r="AZ1994" s="167"/>
      <c r="BA1994" s="167"/>
      <c r="BB1994" s="147" t="str">
        <f t="shared" si="603"/>
        <v/>
      </c>
      <c r="BC1994" s="168"/>
      <c r="BD1994" s="165"/>
      <c r="BE1994" s="165"/>
      <c r="BF1994" s="165"/>
      <c r="BG1994" s="165"/>
      <c r="BH1994" s="165"/>
      <c r="BI1994" s="165"/>
      <c r="BJ1994" s="165"/>
      <c r="BK1994" s="165"/>
      <c r="BL1994" s="165"/>
      <c r="BM1994" s="165"/>
      <c r="BN1994" s="165"/>
      <c r="BO1994" s="165"/>
      <c r="BP1994" s="165"/>
      <c r="BQ1994" s="165"/>
      <c r="BS1994" s="6"/>
      <c r="BT1994" s="11"/>
      <c r="BU1994" s="6"/>
      <c r="BV1994" s="6"/>
    </row>
    <row r="1995" spans="1:74" ht="15.75" x14ac:dyDescent="0.25">
      <c r="A1995" s="52" t="s">
        <v>11909</v>
      </c>
      <c r="B1995" s="56" t="s">
        <v>110</v>
      </c>
      <c r="C1995" s="7" t="s">
        <v>124</v>
      </c>
      <c r="D1995" s="7" t="s">
        <v>10805</v>
      </c>
      <c r="E1995" s="7"/>
      <c r="F1995" s="64"/>
      <c r="G1995" s="6"/>
      <c r="H1995" s="6"/>
      <c r="I1995" s="10" t="s">
        <v>110</v>
      </c>
      <c r="J1995" s="11" t="s">
        <v>10875</v>
      </c>
      <c r="K1995" s="194" t="s">
        <v>10807</v>
      </c>
      <c r="L1995" s="176"/>
      <c r="M1995" s="176">
        <v>1000</v>
      </c>
      <c r="N1995" s="80" t="s">
        <v>11911</v>
      </c>
      <c r="O1995" s="162"/>
      <c r="P1995" s="80" t="s">
        <v>10876</v>
      </c>
      <c r="Q1995" s="80"/>
      <c r="R1995" s="80"/>
      <c r="S1995" s="163"/>
      <c r="T1995" s="213"/>
      <c r="U1995" s="162"/>
      <c r="V1995" s="164"/>
      <c r="W1995" s="12" t="str">
        <f t="shared" si="600"/>
        <v>Mqtt1</v>
      </c>
      <c r="X1995" s="196" t="str" cm="1">
        <f t="array" ref="X1995">_xlfn.REGEXEXTRACT(J1995,"^\D*")&amp;"/"&amp;_xlfn.REGEXEXTRACT(J1995,"\d{8}(_\d{1,2})?")</f>
        <v>PMP/50001025</v>
      </c>
      <c r="Y1995" s="6" t="str">
        <f t="shared" si="601"/>
        <v>marpower/500000-thrs/pmp/50001025</v>
      </c>
      <c r="Z1995" s="103" t="str">
        <f t="shared" si="602"/>
        <v>$.Pressure</v>
      </c>
      <c r="AB1995" s="6" t="s">
        <v>196</v>
      </c>
      <c r="AC1995" s="103">
        <v>1</v>
      </c>
      <c r="AJ1995" s="80"/>
      <c r="AK1995" s="113" t="s">
        <v>10817</v>
      </c>
      <c r="AL1995" s="113">
        <v>10</v>
      </c>
      <c r="AN1995" s="80"/>
      <c r="AO1995" s="80"/>
      <c r="AP1995" s="80"/>
      <c r="AQ1995" s="80"/>
      <c r="AR1995" s="127"/>
      <c r="AS1995" s="80"/>
      <c r="AT1995" s="7"/>
      <c r="AU1995" s="7"/>
      <c r="AV1995" s="165"/>
      <c r="AW1995" s="166"/>
      <c r="AX1995" s="137"/>
      <c r="AY1995" s="147"/>
      <c r="AZ1995" s="167"/>
      <c r="BA1995" s="167"/>
      <c r="BB1995" s="147" t="str">
        <f t="shared" si="603"/>
        <v/>
      </c>
      <c r="BC1995" s="168"/>
      <c r="BD1995" s="165"/>
      <c r="BE1995" s="165"/>
      <c r="BF1995" s="165"/>
      <c r="BG1995" s="165"/>
      <c r="BH1995" s="165"/>
      <c r="BI1995" s="165"/>
      <c r="BJ1995" s="165"/>
      <c r="BK1995" s="165"/>
      <c r="BL1995" s="165"/>
      <c r="BM1995" s="165"/>
      <c r="BN1995" s="165"/>
      <c r="BO1995" s="165"/>
      <c r="BP1995" s="165"/>
      <c r="BQ1995" s="165"/>
      <c r="BS1995" s="6"/>
      <c r="BT1995" s="11"/>
      <c r="BU1995" s="6"/>
      <c r="BV1995" s="6"/>
    </row>
    <row r="1996" spans="1:74" ht="15.75" x14ac:dyDescent="0.25">
      <c r="A1996" s="52" t="s">
        <v>11909</v>
      </c>
      <c r="B1996" s="56" t="s">
        <v>110</v>
      </c>
      <c r="C1996" s="7" t="s">
        <v>118</v>
      </c>
      <c r="D1996" s="7" t="s">
        <v>10805</v>
      </c>
      <c r="E1996" s="7"/>
      <c r="F1996" s="64"/>
      <c r="G1996" s="6"/>
      <c r="H1996" s="6"/>
      <c r="I1996" s="10" t="s">
        <v>110</v>
      </c>
      <c r="J1996" s="11" t="s">
        <v>10877</v>
      </c>
      <c r="K1996" s="194" t="s">
        <v>10807</v>
      </c>
      <c r="L1996" s="176"/>
      <c r="M1996" s="176">
        <v>1000</v>
      </c>
      <c r="N1996" s="80" t="s">
        <v>11911</v>
      </c>
      <c r="O1996" s="162"/>
      <c r="P1996" s="80" t="s">
        <v>10878</v>
      </c>
      <c r="Q1996" s="80"/>
      <c r="R1996" s="80"/>
      <c r="S1996" s="163"/>
      <c r="T1996" s="213"/>
      <c r="U1996" s="162"/>
      <c r="V1996" s="164"/>
      <c r="W1996" s="12" t="str">
        <f t="shared" si="600"/>
        <v>Mqtt1</v>
      </c>
      <c r="X1996" s="196" t="str" cm="1">
        <f t="array" ref="X1996">_xlfn.REGEXEXTRACT(J1996,"^\D*")&amp;"/"&amp;_xlfn.REGEXEXTRACT(J1996,"\d{8}(_\d{1,2})?")</f>
        <v>PMP/50001025</v>
      </c>
      <c r="Y1996" s="6" t="str">
        <f t="shared" si="601"/>
        <v>marpower/500000-thrs/pmp/50001025</v>
      </c>
      <c r="Z1996" s="103" t="str">
        <f t="shared" si="602"/>
        <v>$.Flow</v>
      </c>
      <c r="AB1996" s="6" t="s">
        <v>196</v>
      </c>
      <c r="AC1996" s="103">
        <v>2</v>
      </c>
      <c r="AD1996" s="103" t="s">
        <v>124</v>
      </c>
      <c r="AG1996" s="11">
        <v>0</v>
      </c>
      <c r="AH1996" s="11">
        <v>100</v>
      </c>
      <c r="AI1996" s="53">
        <v>0</v>
      </c>
      <c r="AJ1996" s="80">
        <v>10</v>
      </c>
      <c r="AK1996" s="113" t="s">
        <v>10820</v>
      </c>
      <c r="AL1996" s="113" t="s">
        <v>10821</v>
      </c>
      <c r="AN1996" s="80"/>
      <c r="AO1996" s="80"/>
      <c r="AP1996" s="80"/>
      <c r="AQ1996" s="80"/>
      <c r="AR1996" s="127"/>
      <c r="AS1996" s="80"/>
      <c r="AT1996" s="7"/>
      <c r="AU1996" s="7"/>
      <c r="AV1996" s="165"/>
      <c r="AW1996" s="166"/>
      <c r="AX1996" s="137"/>
      <c r="AY1996" s="147"/>
      <c r="AZ1996" s="167"/>
      <c r="BA1996" s="167"/>
      <c r="BB1996" s="147" t="str">
        <f t="shared" si="603"/>
        <v/>
      </c>
      <c r="BC1996" s="168"/>
      <c r="BD1996" s="165"/>
      <c r="BE1996" s="165"/>
      <c r="BF1996" s="165"/>
      <c r="BG1996" s="165"/>
      <c r="BH1996" s="165"/>
      <c r="BI1996" s="165"/>
      <c r="BJ1996" s="165"/>
      <c r="BK1996" s="165"/>
      <c r="BL1996" s="165"/>
      <c r="BM1996" s="165"/>
      <c r="BN1996" s="165"/>
      <c r="BO1996" s="165"/>
      <c r="BP1996" s="165"/>
      <c r="BQ1996" s="165"/>
      <c r="BS1996" s="6"/>
      <c r="BT1996" s="11"/>
      <c r="BU1996" s="6"/>
      <c r="BV1996" s="6"/>
    </row>
    <row r="1997" spans="1:74" ht="15.75" x14ac:dyDescent="0.25">
      <c r="A1997" s="52" t="s">
        <v>11909</v>
      </c>
      <c r="B1997" s="56" t="s">
        <v>110</v>
      </c>
      <c r="C1997" s="7" t="s">
        <v>124</v>
      </c>
      <c r="D1997" s="7" t="s">
        <v>10805</v>
      </c>
      <c r="E1997" s="7"/>
      <c r="F1997" s="64"/>
      <c r="G1997" s="6"/>
      <c r="H1997" s="6"/>
      <c r="I1997" s="10" t="s">
        <v>110</v>
      </c>
      <c r="J1997" s="11" t="s">
        <v>10879</v>
      </c>
      <c r="K1997" s="194" t="s">
        <v>10807</v>
      </c>
      <c r="L1997" s="176"/>
      <c r="M1997" s="176">
        <v>1000</v>
      </c>
      <c r="N1997" s="80" t="s">
        <v>11911</v>
      </c>
      <c r="O1997" s="162"/>
      <c r="P1997" s="80" t="s">
        <v>10880</v>
      </c>
      <c r="Q1997" s="80"/>
      <c r="R1997" s="80"/>
      <c r="S1997" s="163"/>
      <c r="T1997" s="213"/>
      <c r="U1997" s="162"/>
      <c r="V1997" s="164"/>
      <c r="W1997" s="12" t="str">
        <f t="shared" si="600"/>
        <v>Mqtt1</v>
      </c>
      <c r="X1997" s="196" t="str" cm="1">
        <f t="array" ref="X1997">_xlfn.REGEXEXTRACT(J1997,"^\D*")&amp;"/"&amp;_xlfn.REGEXEXTRACT(J1997,"\d{8}(_\d{1,2})?")</f>
        <v>PMP/50001025</v>
      </c>
      <c r="Y1997" s="6" t="str">
        <f t="shared" ref="Y1997:Y2028" si="604">LOWER(SUBSTITUTE(SUBSTITUTE(IF(COUNTIF(N1997,"spare"),"",_xlfn.CONCAT("marpower/",IF(X1997&lt;&gt;"","500000 THRS/"&amp;X1997,"500000 THRS")))," ","-"),"_","-"))</f>
        <v>marpower/500000-thrs/pmp/50001025</v>
      </c>
      <c r="Z1997" s="103" t="str">
        <f t="shared" si="602"/>
        <v>$.EnConsump</v>
      </c>
      <c r="AB1997" s="6" t="s">
        <v>196</v>
      </c>
      <c r="AC1997" s="103">
        <v>3</v>
      </c>
      <c r="AJ1997" s="80"/>
      <c r="AK1997" s="113" t="s">
        <v>10824</v>
      </c>
      <c r="AN1997" s="80"/>
      <c r="AO1997" s="80"/>
      <c r="AP1997" s="80"/>
      <c r="AQ1997" s="80"/>
      <c r="AR1997" s="127"/>
      <c r="AS1997" s="80"/>
      <c r="AT1997" s="7"/>
      <c r="AU1997" s="7"/>
      <c r="AV1997" s="165"/>
      <c r="AW1997" s="166"/>
      <c r="AX1997" s="137"/>
      <c r="AY1997" s="147"/>
      <c r="AZ1997" s="167"/>
      <c r="BA1997" s="167"/>
      <c r="BB1997" s="147" t="str">
        <f t="shared" si="603"/>
        <v/>
      </c>
      <c r="BC1997" s="168"/>
      <c r="BD1997" s="165"/>
      <c r="BE1997" s="165"/>
      <c r="BF1997" s="165"/>
      <c r="BG1997" s="165"/>
      <c r="BH1997" s="165"/>
      <c r="BI1997" s="165"/>
      <c r="BJ1997" s="165"/>
      <c r="BK1997" s="165"/>
      <c r="BL1997" s="165"/>
      <c r="BM1997" s="165"/>
      <c r="BN1997" s="165"/>
      <c r="BO1997" s="165"/>
      <c r="BP1997" s="165"/>
      <c r="BQ1997" s="165"/>
      <c r="BS1997" s="6"/>
      <c r="BT1997" s="11"/>
      <c r="BU1997" s="6"/>
      <c r="BV1997" s="6"/>
    </row>
    <row r="1998" spans="1:74" ht="15.75" x14ac:dyDescent="0.25">
      <c r="A1998" s="52" t="s">
        <v>11909</v>
      </c>
      <c r="B1998" s="56" t="s">
        <v>110</v>
      </c>
      <c r="C1998" s="7" t="s">
        <v>124</v>
      </c>
      <c r="D1998" s="7" t="s">
        <v>10805</v>
      </c>
      <c r="E1998" s="7"/>
      <c r="F1998" s="64"/>
      <c r="G1998" s="6"/>
      <c r="H1998" s="6"/>
      <c r="I1998" s="10" t="s">
        <v>110</v>
      </c>
      <c r="J1998" s="11" t="s">
        <v>10881</v>
      </c>
      <c r="K1998" s="194" t="s">
        <v>10807</v>
      </c>
      <c r="L1998" s="176"/>
      <c r="M1998" s="176">
        <v>1000</v>
      </c>
      <c r="N1998" s="80" t="s">
        <v>11911</v>
      </c>
      <c r="O1998" s="162"/>
      <c r="P1998" s="80" t="s">
        <v>10882</v>
      </c>
      <c r="Q1998" s="80"/>
      <c r="R1998" s="80"/>
      <c r="S1998" s="163"/>
      <c r="T1998" s="213"/>
      <c r="U1998" s="162"/>
      <c r="V1998" s="164"/>
      <c r="W1998" s="12" t="str">
        <f t="shared" si="600"/>
        <v>Mqtt1</v>
      </c>
      <c r="X1998" s="196" t="str" cm="1">
        <f t="array" ref="X1998">_xlfn.REGEXEXTRACT(J1998,"^\D*")&amp;"/"&amp;_xlfn.REGEXEXTRACT(J1998,"\d{8}(_\d{1,2})?")</f>
        <v>PMP/50001025</v>
      </c>
      <c r="Y1998" s="6" t="str">
        <f t="shared" si="604"/>
        <v>marpower/500000-thrs/pmp/50001025</v>
      </c>
      <c r="Z1998" s="103" t="str">
        <f t="shared" si="602"/>
        <v>$.PowerInput</v>
      </c>
      <c r="AB1998" s="6" t="s">
        <v>196</v>
      </c>
      <c r="AC1998" s="103">
        <v>4</v>
      </c>
      <c r="AJ1998" s="80"/>
      <c r="AK1998" s="113" t="s">
        <v>1425</v>
      </c>
      <c r="AN1998" s="80"/>
      <c r="AO1998" s="80"/>
      <c r="AP1998" s="80"/>
      <c r="AQ1998" s="80"/>
      <c r="AR1998" s="127"/>
      <c r="AS1998" s="80"/>
      <c r="AT1998" s="7"/>
      <c r="AU1998" s="7"/>
      <c r="AV1998" s="165"/>
      <c r="AW1998" s="166"/>
      <c r="AX1998" s="137"/>
      <c r="AY1998" s="147"/>
      <c r="AZ1998" s="167"/>
      <c r="BA1998" s="167"/>
      <c r="BB1998" s="147" t="str">
        <f t="shared" si="603"/>
        <v/>
      </c>
      <c r="BC1998" s="168"/>
      <c r="BD1998" s="165"/>
      <c r="BE1998" s="165"/>
      <c r="BF1998" s="165"/>
      <c r="BG1998" s="165"/>
      <c r="BH1998" s="165"/>
      <c r="BI1998" s="165"/>
      <c r="BJ1998" s="165"/>
      <c r="BK1998" s="165"/>
      <c r="BL1998" s="165"/>
      <c r="BM1998" s="165"/>
      <c r="BN1998" s="165"/>
      <c r="BO1998" s="165"/>
      <c r="BP1998" s="165"/>
      <c r="BQ1998" s="165"/>
      <c r="BS1998" s="6"/>
      <c r="BT1998" s="11"/>
      <c r="BU1998" s="6"/>
      <c r="BV1998" s="6"/>
    </row>
    <row r="1999" spans="1:74" ht="15.75" x14ac:dyDescent="0.25">
      <c r="A1999" s="52" t="s">
        <v>11909</v>
      </c>
      <c r="B1999" s="56" t="s">
        <v>110</v>
      </c>
      <c r="C1999" s="7" t="s">
        <v>124</v>
      </c>
      <c r="D1999" s="7" t="s">
        <v>10805</v>
      </c>
      <c r="E1999" s="7"/>
      <c r="F1999" s="64"/>
      <c r="G1999" s="6"/>
      <c r="H1999" s="6"/>
      <c r="I1999" s="10" t="s">
        <v>110</v>
      </c>
      <c r="J1999" s="11" t="s">
        <v>10883</v>
      </c>
      <c r="K1999" s="194" t="s">
        <v>10807</v>
      </c>
      <c r="L1999" s="176"/>
      <c r="M1999" s="176">
        <v>1000</v>
      </c>
      <c r="N1999" s="80" t="s">
        <v>11911</v>
      </c>
      <c r="O1999" s="162"/>
      <c r="P1999" s="80" t="s">
        <v>10884</v>
      </c>
      <c r="Q1999" s="80"/>
      <c r="R1999" s="80"/>
      <c r="S1999" s="163"/>
      <c r="T1999" s="213"/>
      <c r="U1999" s="162"/>
      <c r="V1999" s="164"/>
      <c r="W1999" s="12" t="str">
        <f t="shared" si="600"/>
        <v>Mqtt1</v>
      </c>
      <c r="X1999" s="196" t="str" cm="1">
        <f t="array" ref="X1999">_xlfn.REGEXEXTRACT(J1999,"^\D*")&amp;"/"&amp;_xlfn.REGEXEXTRACT(J1999,"\d{8}(_\d{1,2})?")</f>
        <v>PMP/50001025</v>
      </c>
      <c r="Y1999" s="6" t="str">
        <f t="shared" si="604"/>
        <v>marpower/500000-thrs/pmp/50001025</v>
      </c>
      <c r="Z1999" s="103" t="str">
        <f t="shared" si="602"/>
        <v>$.Speed</v>
      </c>
      <c r="AB1999" s="6" t="s">
        <v>196</v>
      </c>
      <c r="AC1999" s="103">
        <v>7</v>
      </c>
      <c r="AJ1999" s="80"/>
      <c r="AK1999" s="113" t="s">
        <v>10829</v>
      </c>
      <c r="AN1999" s="80"/>
      <c r="AO1999" s="80"/>
      <c r="AP1999" s="80"/>
      <c r="AQ1999" s="80"/>
      <c r="AR1999" s="127"/>
      <c r="AS1999" s="80"/>
      <c r="AT1999" s="7"/>
      <c r="AU1999" s="7"/>
      <c r="AV1999" s="165"/>
      <c r="AW1999" s="166"/>
      <c r="AX1999" s="137"/>
      <c r="AY1999" s="147"/>
      <c r="AZ1999" s="167"/>
      <c r="BA1999" s="167"/>
      <c r="BB1999" s="147" t="str">
        <f t="shared" si="603"/>
        <v/>
      </c>
      <c r="BC1999" s="168"/>
      <c r="BD1999" s="165"/>
      <c r="BE1999" s="165"/>
      <c r="BF1999" s="165"/>
      <c r="BG1999" s="165"/>
      <c r="BH1999" s="165"/>
      <c r="BI1999" s="165"/>
      <c r="BJ1999" s="165"/>
      <c r="BK1999" s="165"/>
      <c r="BL1999" s="165"/>
      <c r="BM1999" s="165"/>
      <c r="BN1999" s="165"/>
      <c r="BO1999" s="165"/>
      <c r="BP1999" s="165"/>
      <c r="BQ1999" s="165"/>
      <c r="BS1999" s="6"/>
      <c r="BT1999" s="11"/>
      <c r="BU1999" s="6"/>
      <c r="BV1999" s="6"/>
    </row>
    <row r="2000" spans="1:74" ht="15.75" x14ac:dyDescent="0.25">
      <c r="A2000" s="52" t="s">
        <v>11909</v>
      </c>
      <c r="B2000" s="56" t="s">
        <v>110</v>
      </c>
      <c r="C2000" s="7" t="s">
        <v>124</v>
      </c>
      <c r="D2000" s="7" t="s">
        <v>10805</v>
      </c>
      <c r="E2000" s="7"/>
      <c r="F2000" s="64"/>
      <c r="G2000" s="6"/>
      <c r="H2000" s="6"/>
      <c r="I2000" s="10" t="s">
        <v>110</v>
      </c>
      <c r="J2000" s="11" t="s">
        <v>10885</v>
      </c>
      <c r="K2000" s="194" t="s">
        <v>10807</v>
      </c>
      <c r="L2000" s="176"/>
      <c r="M2000" s="176">
        <v>1000</v>
      </c>
      <c r="N2000" s="80" t="s">
        <v>11911</v>
      </c>
      <c r="O2000" s="162"/>
      <c r="P2000" s="80" t="s">
        <v>10886</v>
      </c>
      <c r="Q2000" s="80"/>
      <c r="R2000" s="80"/>
      <c r="S2000" s="163"/>
      <c r="T2000" s="213"/>
      <c r="U2000" s="162"/>
      <c r="V2000" s="164"/>
      <c r="W2000" s="12" t="str">
        <f t="shared" si="600"/>
        <v>Mqtt1</v>
      </c>
      <c r="X2000" s="196" t="str" cm="1">
        <f t="array" ref="X2000">_xlfn.REGEXEXTRACT(J2000,"^\D*")&amp;"/"&amp;_xlfn.REGEXEXTRACT(J2000,"\d{8}(_\d{1,2})?")</f>
        <v>PMP/50001025</v>
      </c>
      <c r="Y2000" s="6" t="str">
        <f t="shared" si="604"/>
        <v>marpower/500000-thrs/pmp/50001025</v>
      </c>
      <c r="Z2000" s="103" t="str">
        <f t="shared" si="602"/>
        <v>$.OperTime</v>
      </c>
      <c r="AB2000" s="6" t="s">
        <v>196</v>
      </c>
      <c r="AC2000" s="103">
        <v>5</v>
      </c>
      <c r="AJ2000" s="80"/>
      <c r="AK2000" s="113" t="s">
        <v>10832</v>
      </c>
      <c r="AL2000" s="113">
        <v>10</v>
      </c>
      <c r="AN2000" s="80"/>
      <c r="AO2000" s="80"/>
      <c r="AP2000" s="80"/>
      <c r="AQ2000" s="80"/>
      <c r="AR2000" s="127"/>
      <c r="AS2000" s="80"/>
      <c r="AT2000" s="7"/>
      <c r="AU2000" s="7"/>
      <c r="AV2000" s="165"/>
      <c r="AW2000" s="166"/>
      <c r="AX2000" s="137"/>
      <c r="AY2000" s="147"/>
      <c r="AZ2000" s="167"/>
      <c r="BA2000" s="167"/>
      <c r="BB2000" s="147" t="str">
        <f t="shared" si="603"/>
        <v/>
      </c>
      <c r="BC2000" s="168"/>
      <c r="BD2000" s="165"/>
      <c r="BE2000" s="165"/>
      <c r="BF2000" s="165"/>
      <c r="BG2000" s="165"/>
      <c r="BH2000" s="165"/>
      <c r="BI2000" s="165"/>
      <c r="BJ2000" s="165"/>
      <c r="BK2000" s="165"/>
      <c r="BL2000" s="165"/>
      <c r="BM2000" s="165"/>
      <c r="BN2000" s="165"/>
      <c r="BO2000" s="165"/>
      <c r="BP2000" s="165"/>
      <c r="BQ2000" s="165"/>
      <c r="BS2000" s="6"/>
      <c r="BT2000" s="11"/>
      <c r="BU2000" s="6"/>
      <c r="BV2000" s="6"/>
    </row>
    <row r="2001" spans="1:74" ht="15.75" x14ac:dyDescent="0.25">
      <c r="A2001" s="52" t="s">
        <v>11909</v>
      </c>
      <c r="B2001" s="56" t="s">
        <v>110</v>
      </c>
      <c r="C2001" s="7" t="s">
        <v>118</v>
      </c>
      <c r="D2001" s="7" t="s">
        <v>10805</v>
      </c>
      <c r="E2001" s="7"/>
      <c r="F2001" s="64"/>
      <c r="G2001" s="6"/>
      <c r="H2001" s="6"/>
      <c r="I2001" s="10" t="s">
        <v>110</v>
      </c>
      <c r="J2001" s="11" t="s">
        <v>10887</v>
      </c>
      <c r="K2001" s="194" t="s">
        <v>10807</v>
      </c>
      <c r="L2001" s="176"/>
      <c r="M2001" s="176">
        <v>1000</v>
      </c>
      <c r="N2001" s="80" t="s">
        <v>11911</v>
      </c>
      <c r="O2001" s="162"/>
      <c r="P2001" s="80" t="s">
        <v>10888</v>
      </c>
      <c r="Q2001" s="80"/>
      <c r="R2001" s="80"/>
      <c r="S2001" s="163"/>
      <c r="T2001" s="213"/>
      <c r="U2001" s="162"/>
      <c r="V2001" s="164"/>
      <c r="W2001" s="12" t="str">
        <f t="shared" si="600"/>
        <v>Mqtt1</v>
      </c>
      <c r="X2001" s="196" t="str" cm="1">
        <f t="array" ref="X2001">_xlfn.REGEXEXTRACT(J2001,"^\D*")&amp;"/"&amp;_xlfn.REGEXEXTRACT(J2001,"\d{8}(_\d{1,2})?")</f>
        <v>PMP/50001022</v>
      </c>
      <c r="Y2001" s="6" t="str">
        <f t="shared" si="604"/>
        <v>marpower/500000-thrs/pmp/50001022</v>
      </c>
      <c r="Z2001" s="103" t="str">
        <f t="shared" si="602"/>
        <v>$.DutyPoint</v>
      </c>
      <c r="AB2001" s="6" t="s">
        <v>195</v>
      </c>
      <c r="AC2001" s="103">
        <v>1</v>
      </c>
      <c r="AD2001" s="103" t="s">
        <v>124</v>
      </c>
      <c r="AG2001" s="11">
        <v>0</v>
      </c>
      <c r="AH2001" s="11">
        <v>20</v>
      </c>
      <c r="AI2001" s="53">
        <v>0</v>
      </c>
      <c r="AJ2001" s="80">
        <v>10</v>
      </c>
      <c r="AK2001" s="113" t="s">
        <v>917</v>
      </c>
      <c r="AL2001" s="113" t="s">
        <v>10809</v>
      </c>
      <c r="AN2001" s="80"/>
      <c r="AO2001" s="80"/>
      <c r="AP2001" s="80"/>
      <c r="AQ2001" s="80"/>
      <c r="AR2001" s="127"/>
      <c r="AS2001" s="80"/>
      <c r="AT2001" s="7"/>
      <c r="AU2001" s="7"/>
      <c r="AV2001" s="165"/>
      <c r="AW2001" s="166"/>
      <c r="AX2001" s="137"/>
      <c r="AY2001" s="147"/>
      <c r="AZ2001" s="167"/>
      <c r="BA2001" s="167"/>
      <c r="BB2001" s="147" t="str">
        <f t="shared" si="603"/>
        <v/>
      </c>
      <c r="BC2001" s="168"/>
      <c r="BD2001" s="165"/>
      <c r="BE2001" s="165"/>
      <c r="BF2001" s="165"/>
      <c r="BG2001" s="165"/>
      <c r="BH2001" s="165"/>
      <c r="BI2001" s="165"/>
      <c r="BJ2001" s="165"/>
      <c r="BK2001" s="165"/>
      <c r="BL2001" s="165"/>
      <c r="BM2001" s="165"/>
      <c r="BN2001" s="165"/>
      <c r="BO2001" s="165"/>
      <c r="BP2001" s="165"/>
      <c r="BQ2001" s="165"/>
      <c r="BS2001" s="6"/>
      <c r="BT2001" s="11"/>
      <c r="BU2001" s="6"/>
      <c r="BV2001" s="6"/>
    </row>
    <row r="2002" spans="1:74" ht="15.75" x14ac:dyDescent="0.25">
      <c r="A2002" s="52" t="s">
        <v>11909</v>
      </c>
      <c r="B2002" s="56" t="s">
        <v>110</v>
      </c>
      <c r="C2002" s="7" t="s">
        <v>124</v>
      </c>
      <c r="D2002" s="7" t="s">
        <v>10805</v>
      </c>
      <c r="E2002" s="7"/>
      <c r="F2002" s="64"/>
      <c r="G2002" s="6"/>
      <c r="H2002" s="6"/>
      <c r="I2002" s="10" t="s">
        <v>110</v>
      </c>
      <c r="J2002" s="11" t="s">
        <v>10889</v>
      </c>
      <c r="K2002" s="194" t="s">
        <v>10807</v>
      </c>
      <c r="L2002" s="176"/>
      <c r="M2002" s="176">
        <v>1000</v>
      </c>
      <c r="N2002" s="80" t="s">
        <v>11911</v>
      </c>
      <c r="O2002" s="162"/>
      <c r="P2002" s="80" t="s">
        <v>10890</v>
      </c>
      <c r="Q2002" s="80"/>
      <c r="R2002" s="80"/>
      <c r="S2002" s="163"/>
      <c r="T2002" s="213"/>
      <c r="U2002" s="162"/>
      <c r="V2002" s="164"/>
      <c r="W2002" s="12" t="str">
        <f t="shared" si="600"/>
        <v>Mqtt1</v>
      </c>
      <c r="X2002" s="196" t="str" cm="1">
        <f t="array" ref="X2002">_xlfn.REGEXEXTRACT(J2002,"^\D*")&amp;"/"&amp;_xlfn.REGEXEXTRACT(J2002,"\d{8}(_\d{1,2})?")</f>
        <v>PMP/50001022</v>
      </c>
      <c r="Y2002" s="6" t="str">
        <f t="shared" si="604"/>
        <v>marpower/500000-thrs/pmp/50001022</v>
      </c>
      <c r="Z2002" s="103" t="str">
        <f t="shared" si="602"/>
        <v>$.OnOff</v>
      </c>
      <c r="AB2002" s="6" t="s">
        <v>195</v>
      </c>
      <c r="AC2002" s="103">
        <v>40</v>
      </c>
      <c r="AJ2002" s="80"/>
      <c r="AN2002" s="80"/>
      <c r="AO2002" s="80"/>
      <c r="AP2002" s="80"/>
      <c r="AQ2002" s="80"/>
      <c r="AR2002" s="127"/>
      <c r="AS2002" s="80"/>
      <c r="AT2002" s="7"/>
      <c r="AU2002" s="7"/>
      <c r="AV2002" s="165"/>
      <c r="AW2002" s="166"/>
      <c r="AX2002" s="137"/>
      <c r="AY2002" s="147"/>
      <c r="AZ2002" s="167"/>
      <c r="BA2002" s="167"/>
      <c r="BB2002" s="147" t="str">
        <f t="shared" si="603"/>
        <v/>
      </c>
      <c r="BC2002" s="168"/>
      <c r="BD2002" s="165"/>
      <c r="BE2002" s="165"/>
      <c r="BF2002" s="165"/>
      <c r="BG2002" s="165"/>
      <c r="BH2002" s="165"/>
      <c r="BI2002" s="165"/>
      <c r="BJ2002" s="165"/>
      <c r="BK2002" s="165"/>
      <c r="BL2002" s="165"/>
      <c r="BM2002" s="165"/>
      <c r="BN2002" s="165"/>
      <c r="BO2002" s="165"/>
      <c r="BP2002" s="165"/>
      <c r="BQ2002" s="165"/>
      <c r="BS2002" s="6"/>
      <c r="BT2002" s="11"/>
      <c r="BU2002" s="6"/>
      <c r="BV2002" s="6"/>
    </row>
    <row r="2003" spans="1:74" ht="15.75" x14ac:dyDescent="0.25">
      <c r="A2003" s="52" t="s">
        <v>11909</v>
      </c>
      <c r="B2003" s="56" t="s">
        <v>110</v>
      </c>
      <c r="C2003" s="7" t="s">
        <v>124</v>
      </c>
      <c r="D2003" s="7" t="s">
        <v>10805</v>
      </c>
      <c r="E2003" s="7"/>
      <c r="F2003" s="64"/>
      <c r="G2003" s="6"/>
      <c r="H2003" s="6"/>
      <c r="I2003" s="10" t="s">
        <v>110</v>
      </c>
      <c r="J2003" s="11" t="s">
        <v>10891</v>
      </c>
      <c r="K2003" s="194" t="s">
        <v>10807</v>
      </c>
      <c r="L2003" s="176"/>
      <c r="M2003" s="176">
        <v>1000</v>
      </c>
      <c r="N2003" s="80" t="s">
        <v>11911</v>
      </c>
      <c r="O2003" s="162"/>
      <c r="P2003" s="80" t="s">
        <v>10892</v>
      </c>
      <c r="Q2003" s="80"/>
      <c r="R2003" s="80"/>
      <c r="S2003" s="163"/>
      <c r="T2003" s="213"/>
      <c r="U2003" s="162"/>
      <c r="V2003" s="164"/>
      <c r="W2003" s="12" t="str">
        <f t="shared" si="600"/>
        <v>Mqtt1</v>
      </c>
      <c r="X2003" s="196" t="str" cm="1">
        <f t="array" ref="X2003">_xlfn.REGEXEXTRACT(J2003,"^\D*")&amp;"/"&amp;_xlfn.REGEXEXTRACT(J2003,"\d{8}(_\d{1,2})?")</f>
        <v>PMP/50001022</v>
      </c>
      <c r="Y2003" s="6" t="str">
        <f t="shared" si="604"/>
        <v>marpower/500000-thrs/pmp/50001022</v>
      </c>
      <c r="Z2003" s="103" t="str">
        <f t="shared" si="602"/>
        <v>$.ControlMode</v>
      </c>
      <c r="AB2003" s="6" t="s">
        <v>195</v>
      </c>
      <c r="AC2003" s="103">
        <v>42</v>
      </c>
      <c r="AJ2003" s="80"/>
      <c r="AK2003" s="113" t="s">
        <v>10814</v>
      </c>
      <c r="AN2003" s="80"/>
      <c r="AO2003" s="80"/>
      <c r="AP2003" s="80"/>
      <c r="AQ2003" s="80"/>
      <c r="AR2003" s="127"/>
      <c r="AS2003" s="80"/>
      <c r="AT2003" s="7"/>
      <c r="AU2003" s="7"/>
      <c r="AV2003" s="165"/>
      <c r="AW2003" s="166"/>
      <c r="AX2003" s="137"/>
      <c r="AY2003" s="147"/>
      <c r="AZ2003" s="167"/>
      <c r="BA2003" s="167"/>
      <c r="BB2003" s="147" t="str">
        <f t="shared" si="603"/>
        <v/>
      </c>
      <c r="BC2003" s="168"/>
      <c r="BD2003" s="165"/>
      <c r="BE2003" s="165"/>
      <c r="BF2003" s="165"/>
      <c r="BG2003" s="165"/>
      <c r="BH2003" s="165"/>
      <c r="BI2003" s="165"/>
      <c r="BJ2003" s="165"/>
      <c r="BK2003" s="165"/>
      <c r="BL2003" s="165"/>
      <c r="BM2003" s="165"/>
      <c r="BN2003" s="165"/>
      <c r="BO2003" s="165"/>
      <c r="BP2003" s="165"/>
      <c r="BQ2003" s="165"/>
      <c r="BS2003" s="6"/>
      <c r="BT2003" s="11"/>
      <c r="BU2003" s="6"/>
      <c r="BV2003" s="6"/>
    </row>
    <row r="2004" spans="1:74" ht="15.75" x14ac:dyDescent="0.25">
      <c r="A2004" s="52" t="s">
        <v>11909</v>
      </c>
      <c r="B2004" s="56" t="s">
        <v>110</v>
      </c>
      <c r="C2004" s="7" t="s">
        <v>124</v>
      </c>
      <c r="D2004" s="7" t="s">
        <v>10805</v>
      </c>
      <c r="E2004" s="7"/>
      <c r="F2004" s="64"/>
      <c r="G2004" s="6"/>
      <c r="H2004" s="6"/>
      <c r="I2004" s="10" t="s">
        <v>110</v>
      </c>
      <c r="J2004" s="11" t="s">
        <v>10893</v>
      </c>
      <c r="K2004" s="194" t="s">
        <v>10807</v>
      </c>
      <c r="L2004" s="176"/>
      <c r="M2004" s="176">
        <v>1000</v>
      </c>
      <c r="N2004" s="80" t="s">
        <v>11911</v>
      </c>
      <c r="O2004" s="162"/>
      <c r="P2004" s="80" t="s">
        <v>10894</v>
      </c>
      <c r="Q2004" s="80"/>
      <c r="R2004" s="80"/>
      <c r="S2004" s="163"/>
      <c r="T2004" s="213"/>
      <c r="U2004" s="162"/>
      <c r="V2004" s="164"/>
      <c r="W2004" s="12" t="str">
        <f t="shared" si="600"/>
        <v>Mqtt1</v>
      </c>
      <c r="X2004" s="196" t="str" cm="1">
        <f t="array" ref="X2004">_xlfn.REGEXEXTRACT(J2004,"^\D*")&amp;"/"&amp;_xlfn.REGEXEXTRACT(J2004,"\d{8}(_\d{1,2})?")</f>
        <v>PMP/50001022</v>
      </c>
      <c r="Y2004" s="6" t="str">
        <f t="shared" si="604"/>
        <v>marpower/500000-thrs/pmp/50001022</v>
      </c>
      <c r="Z2004" s="103" t="str">
        <f t="shared" si="602"/>
        <v>$.Pressure</v>
      </c>
      <c r="AB2004" s="6" t="s">
        <v>196</v>
      </c>
      <c r="AC2004" s="103">
        <v>1</v>
      </c>
      <c r="AJ2004" s="80"/>
      <c r="AK2004" s="113" t="s">
        <v>10817</v>
      </c>
      <c r="AL2004" s="113">
        <v>10</v>
      </c>
      <c r="AN2004" s="80"/>
      <c r="AO2004" s="80"/>
      <c r="AP2004" s="80"/>
      <c r="AQ2004" s="80"/>
      <c r="AR2004" s="127"/>
      <c r="AS2004" s="80"/>
      <c r="AT2004" s="7"/>
      <c r="AU2004" s="7"/>
      <c r="AV2004" s="165"/>
      <c r="AW2004" s="166"/>
      <c r="AX2004" s="137"/>
      <c r="AY2004" s="147"/>
      <c r="AZ2004" s="167"/>
      <c r="BA2004" s="167"/>
      <c r="BB2004" s="147" t="str">
        <f t="shared" si="603"/>
        <v/>
      </c>
      <c r="BC2004" s="168"/>
      <c r="BD2004" s="165"/>
      <c r="BE2004" s="165"/>
      <c r="BF2004" s="165"/>
      <c r="BG2004" s="165"/>
      <c r="BH2004" s="165"/>
      <c r="BI2004" s="165"/>
      <c r="BJ2004" s="165"/>
      <c r="BK2004" s="165"/>
      <c r="BL2004" s="165"/>
      <c r="BM2004" s="165"/>
      <c r="BN2004" s="165"/>
      <c r="BO2004" s="165"/>
      <c r="BP2004" s="165"/>
      <c r="BQ2004" s="165"/>
      <c r="BS2004" s="6"/>
      <c r="BT2004" s="11"/>
      <c r="BU2004" s="6"/>
      <c r="BV2004" s="6"/>
    </row>
    <row r="2005" spans="1:74" ht="15.75" x14ac:dyDescent="0.25">
      <c r="A2005" s="52" t="s">
        <v>11909</v>
      </c>
      <c r="B2005" s="56" t="s">
        <v>110</v>
      </c>
      <c r="C2005" s="7" t="s">
        <v>118</v>
      </c>
      <c r="D2005" s="7" t="s">
        <v>10805</v>
      </c>
      <c r="E2005" s="7"/>
      <c r="F2005" s="64"/>
      <c r="G2005" s="6"/>
      <c r="H2005" s="6"/>
      <c r="I2005" s="10" t="s">
        <v>110</v>
      </c>
      <c r="J2005" s="11" t="s">
        <v>10895</v>
      </c>
      <c r="K2005" s="194" t="s">
        <v>10807</v>
      </c>
      <c r="L2005" s="176"/>
      <c r="M2005" s="176">
        <v>1000</v>
      </c>
      <c r="N2005" s="80" t="s">
        <v>11911</v>
      </c>
      <c r="O2005" s="162"/>
      <c r="P2005" s="80" t="s">
        <v>10896</v>
      </c>
      <c r="Q2005" s="80"/>
      <c r="R2005" s="80"/>
      <c r="S2005" s="163"/>
      <c r="T2005" s="213"/>
      <c r="U2005" s="162"/>
      <c r="V2005" s="164"/>
      <c r="W2005" s="12" t="str">
        <f t="shared" si="600"/>
        <v>Mqtt1</v>
      </c>
      <c r="X2005" s="196" t="str" cm="1">
        <f t="array" ref="X2005">_xlfn.REGEXEXTRACT(J2005,"^\D*")&amp;"/"&amp;_xlfn.REGEXEXTRACT(J2005,"\d{8}(_\d{1,2})?")</f>
        <v>PMP/50001022</v>
      </c>
      <c r="Y2005" s="6" t="str">
        <f t="shared" si="604"/>
        <v>marpower/500000-thrs/pmp/50001022</v>
      </c>
      <c r="Z2005" s="103" t="str">
        <f t="shared" si="602"/>
        <v>$.Flow</v>
      </c>
      <c r="AB2005" s="6" t="s">
        <v>196</v>
      </c>
      <c r="AC2005" s="103">
        <v>2</v>
      </c>
      <c r="AD2005" s="103" t="s">
        <v>124</v>
      </c>
      <c r="AG2005" s="11">
        <v>0</v>
      </c>
      <c r="AH2005" s="11">
        <v>100</v>
      </c>
      <c r="AI2005" s="53">
        <v>0</v>
      </c>
      <c r="AJ2005" s="80">
        <v>10</v>
      </c>
      <c r="AK2005" s="113" t="s">
        <v>10820</v>
      </c>
      <c r="AL2005" s="113" t="s">
        <v>10821</v>
      </c>
      <c r="AN2005" s="80"/>
      <c r="AO2005" s="80"/>
      <c r="AP2005" s="80"/>
      <c r="AQ2005" s="80"/>
      <c r="AR2005" s="127"/>
      <c r="AS2005" s="80"/>
      <c r="AT2005" s="7"/>
      <c r="AU2005" s="7"/>
      <c r="AV2005" s="165"/>
      <c r="AW2005" s="166"/>
      <c r="AX2005" s="137"/>
      <c r="AY2005" s="147"/>
      <c r="AZ2005" s="167"/>
      <c r="BA2005" s="167"/>
      <c r="BB2005" s="147" t="str">
        <f t="shared" si="603"/>
        <v/>
      </c>
      <c r="BC2005" s="168"/>
      <c r="BD2005" s="165"/>
      <c r="BE2005" s="165"/>
      <c r="BF2005" s="165"/>
      <c r="BG2005" s="165"/>
      <c r="BH2005" s="165"/>
      <c r="BI2005" s="165"/>
      <c r="BJ2005" s="165"/>
      <c r="BK2005" s="165"/>
      <c r="BL2005" s="165"/>
      <c r="BM2005" s="165"/>
      <c r="BN2005" s="165"/>
      <c r="BO2005" s="165"/>
      <c r="BP2005" s="165"/>
      <c r="BQ2005" s="165"/>
      <c r="BS2005" s="6"/>
      <c r="BT2005" s="11"/>
      <c r="BU2005" s="6"/>
      <c r="BV2005" s="6"/>
    </row>
    <row r="2006" spans="1:74" ht="15.75" x14ac:dyDescent="0.25">
      <c r="A2006" s="52" t="s">
        <v>11909</v>
      </c>
      <c r="B2006" s="56" t="s">
        <v>110</v>
      </c>
      <c r="C2006" s="7" t="s">
        <v>124</v>
      </c>
      <c r="D2006" s="7" t="s">
        <v>10805</v>
      </c>
      <c r="E2006" s="7"/>
      <c r="F2006" s="64"/>
      <c r="G2006" s="6"/>
      <c r="H2006" s="6"/>
      <c r="I2006" s="10" t="s">
        <v>110</v>
      </c>
      <c r="J2006" s="11" t="s">
        <v>10897</v>
      </c>
      <c r="K2006" s="194" t="s">
        <v>10807</v>
      </c>
      <c r="L2006" s="176"/>
      <c r="M2006" s="176">
        <v>1000</v>
      </c>
      <c r="N2006" s="80" t="s">
        <v>11911</v>
      </c>
      <c r="O2006" s="162"/>
      <c r="P2006" s="80" t="s">
        <v>10898</v>
      </c>
      <c r="Q2006" s="80"/>
      <c r="R2006" s="80"/>
      <c r="S2006" s="163"/>
      <c r="T2006" s="213"/>
      <c r="U2006" s="162"/>
      <c r="V2006" s="164"/>
      <c r="W2006" s="12" t="str">
        <f t="shared" si="600"/>
        <v>Mqtt1</v>
      </c>
      <c r="X2006" s="196" t="str" cm="1">
        <f t="array" ref="X2006">_xlfn.REGEXEXTRACT(J2006,"^\D*")&amp;"/"&amp;_xlfn.REGEXEXTRACT(J2006,"\d{8}(_\d{1,2})?")</f>
        <v>PMP/50001022</v>
      </c>
      <c r="Y2006" s="6" t="str">
        <f t="shared" si="604"/>
        <v>marpower/500000-thrs/pmp/50001022</v>
      </c>
      <c r="Z2006" s="103" t="str">
        <f t="shared" si="602"/>
        <v>$.EnConsump</v>
      </c>
      <c r="AB2006" s="6" t="s">
        <v>196</v>
      </c>
      <c r="AC2006" s="103">
        <v>3</v>
      </c>
      <c r="AJ2006" s="80"/>
      <c r="AK2006" s="113" t="s">
        <v>10824</v>
      </c>
      <c r="AN2006" s="80"/>
      <c r="AO2006" s="80"/>
      <c r="AP2006" s="80"/>
      <c r="AQ2006" s="80"/>
      <c r="AR2006" s="127"/>
      <c r="AS2006" s="80"/>
      <c r="AT2006" s="7"/>
      <c r="AU2006" s="7"/>
      <c r="AV2006" s="165"/>
      <c r="AW2006" s="166"/>
      <c r="AX2006" s="137"/>
      <c r="AY2006" s="147"/>
      <c r="AZ2006" s="167"/>
      <c r="BA2006" s="167"/>
      <c r="BB2006" s="147" t="str">
        <f t="shared" si="603"/>
        <v/>
      </c>
      <c r="BC2006" s="168"/>
      <c r="BD2006" s="165"/>
      <c r="BE2006" s="165"/>
      <c r="BF2006" s="165"/>
      <c r="BG2006" s="165"/>
      <c r="BH2006" s="165"/>
      <c r="BI2006" s="165"/>
      <c r="BJ2006" s="165"/>
      <c r="BK2006" s="165"/>
      <c r="BL2006" s="165"/>
      <c r="BM2006" s="165"/>
      <c r="BN2006" s="165"/>
      <c r="BO2006" s="165"/>
      <c r="BP2006" s="165"/>
      <c r="BQ2006" s="165"/>
      <c r="BS2006" s="6"/>
      <c r="BT2006" s="11"/>
      <c r="BU2006" s="6"/>
      <c r="BV2006" s="6"/>
    </row>
    <row r="2007" spans="1:74" ht="15.75" x14ac:dyDescent="0.25">
      <c r="A2007" s="52" t="s">
        <v>11909</v>
      </c>
      <c r="B2007" s="56" t="s">
        <v>110</v>
      </c>
      <c r="C2007" s="7" t="s">
        <v>124</v>
      </c>
      <c r="D2007" s="7" t="s">
        <v>10805</v>
      </c>
      <c r="E2007" s="7"/>
      <c r="F2007" s="64"/>
      <c r="G2007" s="6"/>
      <c r="H2007" s="6"/>
      <c r="I2007" s="10" t="s">
        <v>110</v>
      </c>
      <c r="J2007" s="11" t="s">
        <v>10899</v>
      </c>
      <c r="K2007" s="194" t="s">
        <v>10807</v>
      </c>
      <c r="L2007" s="176"/>
      <c r="M2007" s="176">
        <v>1000</v>
      </c>
      <c r="N2007" s="80" t="s">
        <v>11911</v>
      </c>
      <c r="O2007" s="162"/>
      <c r="P2007" s="80" t="s">
        <v>10900</v>
      </c>
      <c r="Q2007" s="80"/>
      <c r="R2007" s="80"/>
      <c r="S2007" s="163"/>
      <c r="T2007" s="213"/>
      <c r="U2007" s="162"/>
      <c r="V2007" s="164"/>
      <c r="W2007" s="12" t="str">
        <f t="shared" si="600"/>
        <v>Mqtt1</v>
      </c>
      <c r="X2007" s="196" t="str" cm="1">
        <f t="array" ref="X2007">_xlfn.REGEXEXTRACT(J2007,"^\D*")&amp;"/"&amp;_xlfn.REGEXEXTRACT(J2007,"\d{8}(_\d{1,2})?")</f>
        <v>PMP/50001022</v>
      </c>
      <c r="Y2007" s="6" t="str">
        <f t="shared" si="604"/>
        <v>marpower/500000-thrs/pmp/50001022</v>
      </c>
      <c r="Z2007" s="103" t="str">
        <f t="shared" si="602"/>
        <v>$.PowerInput</v>
      </c>
      <c r="AB2007" s="6" t="s">
        <v>196</v>
      </c>
      <c r="AC2007" s="103">
        <v>4</v>
      </c>
      <c r="AJ2007" s="80"/>
      <c r="AK2007" s="113" t="s">
        <v>1425</v>
      </c>
      <c r="AN2007" s="80"/>
      <c r="AO2007" s="80"/>
      <c r="AP2007" s="80"/>
      <c r="AQ2007" s="80"/>
      <c r="AR2007" s="127"/>
      <c r="AS2007" s="80"/>
      <c r="AT2007" s="7"/>
      <c r="AU2007" s="7"/>
      <c r="AV2007" s="165"/>
      <c r="AW2007" s="166"/>
      <c r="AX2007" s="137"/>
      <c r="AY2007" s="147"/>
      <c r="AZ2007" s="167"/>
      <c r="BA2007" s="167"/>
      <c r="BB2007" s="147" t="str">
        <f t="shared" si="603"/>
        <v/>
      </c>
      <c r="BC2007" s="168"/>
      <c r="BD2007" s="165"/>
      <c r="BE2007" s="165"/>
      <c r="BF2007" s="165"/>
      <c r="BG2007" s="165"/>
      <c r="BH2007" s="165"/>
      <c r="BI2007" s="165"/>
      <c r="BJ2007" s="165"/>
      <c r="BK2007" s="165"/>
      <c r="BL2007" s="165"/>
      <c r="BM2007" s="165"/>
      <c r="BN2007" s="165"/>
      <c r="BO2007" s="165"/>
      <c r="BP2007" s="165"/>
      <c r="BQ2007" s="165"/>
      <c r="BS2007" s="6"/>
      <c r="BT2007" s="11"/>
      <c r="BU2007" s="6"/>
      <c r="BV2007" s="6"/>
    </row>
    <row r="2008" spans="1:74" ht="15.75" x14ac:dyDescent="0.25">
      <c r="A2008" s="52" t="s">
        <v>11909</v>
      </c>
      <c r="B2008" s="56" t="s">
        <v>110</v>
      </c>
      <c r="C2008" s="7" t="s">
        <v>124</v>
      </c>
      <c r="D2008" s="7" t="s">
        <v>10805</v>
      </c>
      <c r="E2008" s="7"/>
      <c r="F2008" s="64"/>
      <c r="G2008" s="6"/>
      <c r="H2008" s="6"/>
      <c r="I2008" s="10" t="s">
        <v>110</v>
      </c>
      <c r="J2008" s="11" t="s">
        <v>10901</v>
      </c>
      <c r="K2008" s="194" t="s">
        <v>10807</v>
      </c>
      <c r="L2008" s="176"/>
      <c r="M2008" s="176">
        <v>1000</v>
      </c>
      <c r="N2008" s="80" t="s">
        <v>11911</v>
      </c>
      <c r="O2008" s="162"/>
      <c r="P2008" s="80" t="s">
        <v>10902</v>
      </c>
      <c r="Q2008" s="80"/>
      <c r="R2008" s="80"/>
      <c r="S2008" s="163"/>
      <c r="T2008" s="213"/>
      <c r="U2008" s="162"/>
      <c r="V2008" s="164"/>
      <c r="W2008" s="12" t="str">
        <f t="shared" si="600"/>
        <v>Mqtt1</v>
      </c>
      <c r="X2008" s="196" t="str" cm="1">
        <f t="array" ref="X2008">_xlfn.REGEXEXTRACT(J2008,"^\D*")&amp;"/"&amp;_xlfn.REGEXEXTRACT(J2008,"\d{8}(_\d{1,2})?")</f>
        <v>PMP/50001022</v>
      </c>
      <c r="Y2008" s="6" t="str">
        <f t="shared" si="604"/>
        <v>marpower/500000-thrs/pmp/50001022</v>
      </c>
      <c r="Z2008" s="103" t="str">
        <f t="shared" si="602"/>
        <v>$.Speed</v>
      </c>
      <c r="AB2008" s="6" t="s">
        <v>196</v>
      </c>
      <c r="AC2008" s="103">
        <v>7</v>
      </c>
      <c r="AJ2008" s="80"/>
      <c r="AK2008" s="113" t="s">
        <v>10829</v>
      </c>
      <c r="AN2008" s="80"/>
      <c r="AO2008" s="80"/>
      <c r="AP2008" s="80"/>
      <c r="AQ2008" s="80"/>
      <c r="AR2008" s="127"/>
      <c r="AS2008" s="80"/>
      <c r="AT2008" s="7"/>
      <c r="AU2008" s="7"/>
      <c r="AV2008" s="165"/>
      <c r="AW2008" s="166"/>
      <c r="AX2008" s="137"/>
      <c r="AY2008" s="147"/>
      <c r="AZ2008" s="167"/>
      <c r="BA2008" s="167"/>
      <c r="BB2008" s="147" t="str">
        <f t="shared" si="603"/>
        <v/>
      </c>
      <c r="BC2008" s="168"/>
      <c r="BD2008" s="165"/>
      <c r="BE2008" s="165"/>
      <c r="BF2008" s="165"/>
      <c r="BG2008" s="165"/>
      <c r="BH2008" s="165"/>
      <c r="BI2008" s="165"/>
      <c r="BJ2008" s="165"/>
      <c r="BK2008" s="165"/>
      <c r="BL2008" s="165"/>
      <c r="BM2008" s="165"/>
      <c r="BN2008" s="165"/>
      <c r="BO2008" s="165"/>
      <c r="BP2008" s="165"/>
      <c r="BQ2008" s="165"/>
      <c r="BS2008" s="6"/>
      <c r="BT2008" s="11"/>
      <c r="BU2008" s="6"/>
      <c r="BV2008" s="6"/>
    </row>
    <row r="2009" spans="1:74" ht="15.75" x14ac:dyDescent="0.25">
      <c r="A2009" s="52" t="s">
        <v>11909</v>
      </c>
      <c r="B2009" s="56" t="s">
        <v>110</v>
      </c>
      <c r="C2009" s="7" t="s">
        <v>124</v>
      </c>
      <c r="D2009" s="7" t="s">
        <v>10805</v>
      </c>
      <c r="E2009" s="7"/>
      <c r="F2009" s="64"/>
      <c r="G2009" s="6"/>
      <c r="H2009" s="6"/>
      <c r="I2009" s="10" t="s">
        <v>110</v>
      </c>
      <c r="J2009" s="11" t="s">
        <v>10903</v>
      </c>
      <c r="K2009" s="194" t="s">
        <v>10807</v>
      </c>
      <c r="L2009" s="176"/>
      <c r="M2009" s="176">
        <v>1000</v>
      </c>
      <c r="N2009" s="80" t="s">
        <v>11911</v>
      </c>
      <c r="O2009" s="162"/>
      <c r="P2009" s="80" t="s">
        <v>10904</v>
      </c>
      <c r="Q2009" s="80"/>
      <c r="R2009" s="80"/>
      <c r="S2009" s="163"/>
      <c r="T2009" s="213"/>
      <c r="U2009" s="162"/>
      <c r="V2009" s="164"/>
      <c r="W2009" s="12" t="str">
        <f t="shared" si="600"/>
        <v>Mqtt1</v>
      </c>
      <c r="X2009" s="196" t="str" cm="1">
        <f t="array" ref="X2009">_xlfn.REGEXEXTRACT(J2009,"^\D*")&amp;"/"&amp;_xlfn.REGEXEXTRACT(J2009,"\d{8}(_\d{1,2})?")</f>
        <v>PMP/50001022</v>
      </c>
      <c r="Y2009" s="6" t="str">
        <f t="shared" si="604"/>
        <v>marpower/500000-thrs/pmp/50001022</v>
      </c>
      <c r="Z2009" s="103" t="str">
        <f t="shared" si="602"/>
        <v>$.OperTime</v>
      </c>
      <c r="AB2009" s="6" t="s">
        <v>196</v>
      </c>
      <c r="AC2009" s="103">
        <v>5</v>
      </c>
      <c r="AJ2009" s="80"/>
      <c r="AK2009" s="113" t="s">
        <v>10832</v>
      </c>
      <c r="AL2009" s="113">
        <v>10</v>
      </c>
      <c r="AN2009" s="80"/>
      <c r="AO2009" s="80"/>
      <c r="AP2009" s="80"/>
      <c r="AQ2009" s="80"/>
      <c r="AR2009" s="127"/>
      <c r="AS2009" s="80"/>
      <c r="AT2009" s="7"/>
      <c r="AU2009" s="7"/>
      <c r="AV2009" s="165"/>
      <c r="AW2009" s="166"/>
      <c r="AX2009" s="137"/>
      <c r="AY2009" s="147"/>
      <c r="AZ2009" s="167"/>
      <c r="BA2009" s="167"/>
      <c r="BB2009" s="147" t="str">
        <f t="shared" si="603"/>
        <v/>
      </c>
      <c r="BC2009" s="168"/>
      <c r="BD2009" s="165"/>
      <c r="BE2009" s="165"/>
      <c r="BF2009" s="165"/>
      <c r="BG2009" s="165"/>
      <c r="BH2009" s="165"/>
      <c r="BI2009" s="165"/>
      <c r="BJ2009" s="165"/>
      <c r="BK2009" s="165"/>
      <c r="BL2009" s="165"/>
      <c r="BM2009" s="165"/>
      <c r="BN2009" s="165"/>
      <c r="BO2009" s="165"/>
      <c r="BP2009" s="165"/>
      <c r="BQ2009" s="165"/>
      <c r="BS2009" s="6"/>
      <c r="BT2009" s="11"/>
      <c r="BU2009" s="6"/>
      <c r="BV2009" s="6"/>
    </row>
    <row r="2010" spans="1:74" ht="15.75" x14ac:dyDescent="0.25">
      <c r="A2010" s="52" t="s">
        <v>11909</v>
      </c>
      <c r="B2010" s="56" t="s">
        <v>110</v>
      </c>
      <c r="C2010" s="7" t="s">
        <v>118</v>
      </c>
      <c r="D2010" s="7" t="s">
        <v>10805</v>
      </c>
      <c r="E2010" s="7"/>
      <c r="F2010" s="64"/>
      <c r="G2010" s="6"/>
      <c r="H2010" s="6"/>
      <c r="I2010" s="10" t="s">
        <v>110</v>
      </c>
      <c r="J2010" s="11" t="s">
        <v>10905</v>
      </c>
      <c r="K2010" s="194" t="s">
        <v>10807</v>
      </c>
      <c r="L2010" s="176"/>
      <c r="M2010" s="176">
        <v>1000</v>
      </c>
      <c r="N2010" s="80" t="s">
        <v>11911</v>
      </c>
      <c r="O2010" s="162"/>
      <c r="P2010" s="80" t="s">
        <v>10906</v>
      </c>
      <c r="Q2010" s="80"/>
      <c r="R2010" s="80"/>
      <c r="S2010" s="163"/>
      <c r="T2010" s="213"/>
      <c r="U2010" s="162"/>
      <c r="V2010" s="164"/>
      <c r="W2010" s="12" t="str">
        <f t="shared" si="600"/>
        <v>Mqtt1</v>
      </c>
      <c r="X2010" s="196" t="str" cm="1">
        <f t="array" ref="X2010">_xlfn.REGEXEXTRACT(J2010,"^\D*")&amp;"/"&amp;_xlfn.REGEXEXTRACT(J2010,"\d{8}(_\d{1,2})?")</f>
        <v>PMP/50001029</v>
      </c>
      <c r="Y2010" s="6" t="str">
        <f t="shared" si="604"/>
        <v>marpower/500000-thrs/pmp/50001029</v>
      </c>
      <c r="Z2010" s="103" t="str">
        <f t="shared" si="602"/>
        <v>$.DutyPoint</v>
      </c>
      <c r="AB2010" s="6" t="s">
        <v>195</v>
      </c>
      <c r="AC2010" s="103">
        <v>1</v>
      </c>
      <c r="AD2010" s="103" t="s">
        <v>124</v>
      </c>
      <c r="AG2010" s="11">
        <v>0</v>
      </c>
      <c r="AH2010" s="11">
        <v>20</v>
      </c>
      <c r="AI2010" s="53">
        <v>0</v>
      </c>
      <c r="AJ2010" s="80">
        <v>10</v>
      </c>
      <c r="AK2010" s="113" t="s">
        <v>917</v>
      </c>
      <c r="AL2010" s="113" t="s">
        <v>10809</v>
      </c>
      <c r="AN2010" s="80"/>
      <c r="AO2010" s="80"/>
      <c r="AP2010" s="80"/>
      <c r="AQ2010" s="80"/>
      <c r="AR2010" s="127"/>
      <c r="AS2010" s="80"/>
      <c r="AT2010" s="7"/>
      <c r="AU2010" s="7"/>
      <c r="AV2010" s="165"/>
      <c r="AW2010" s="166"/>
      <c r="AX2010" s="137"/>
      <c r="AY2010" s="147"/>
      <c r="AZ2010" s="167"/>
      <c r="BA2010" s="167"/>
      <c r="BB2010" s="147" t="str">
        <f t="shared" si="603"/>
        <v/>
      </c>
      <c r="BC2010" s="168"/>
      <c r="BD2010" s="165"/>
      <c r="BE2010" s="165"/>
      <c r="BF2010" s="165"/>
      <c r="BG2010" s="165"/>
      <c r="BH2010" s="165"/>
      <c r="BI2010" s="165"/>
      <c r="BJ2010" s="165"/>
      <c r="BK2010" s="165"/>
      <c r="BL2010" s="165"/>
      <c r="BM2010" s="165"/>
      <c r="BN2010" s="165"/>
      <c r="BO2010" s="165"/>
      <c r="BP2010" s="165"/>
      <c r="BQ2010" s="165"/>
      <c r="BS2010" s="6"/>
      <c r="BT2010" s="11"/>
      <c r="BU2010" s="6"/>
      <c r="BV2010" s="6"/>
    </row>
    <row r="2011" spans="1:74" ht="15.75" x14ac:dyDescent="0.25">
      <c r="A2011" s="52" t="s">
        <v>11909</v>
      </c>
      <c r="B2011" s="56" t="s">
        <v>110</v>
      </c>
      <c r="C2011" s="7" t="s">
        <v>124</v>
      </c>
      <c r="D2011" s="7" t="s">
        <v>10805</v>
      </c>
      <c r="E2011" s="7"/>
      <c r="F2011" s="64"/>
      <c r="G2011" s="6"/>
      <c r="H2011" s="6"/>
      <c r="I2011" s="10" t="s">
        <v>110</v>
      </c>
      <c r="J2011" s="11" t="s">
        <v>10907</v>
      </c>
      <c r="K2011" s="194" t="s">
        <v>10807</v>
      </c>
      <c r="L2011" s="176"/>
      <c r="M2011" s="176">
        <v>1000</v>
      </c>
      <c r="N2011" s="80" t="s">
        <v>11911</v>
      </c>
      <c r="O2011" s="162"/>
      <c r="P2011" s="80" t="s">
        <v>10908</v>
      </c>
      <c r="Q2011" s="80"/>
      <c r="R2011" s="80"/>
      <c r="S2011" s="163"/>
      <c r="T2011" s="213"/>
      <c r="U2011" s="162"/>
      <c r="V2011" s="164"/>
      <c r="W2011" s="12" t="str">
        <f t="shared" si="600"/>
        <v>Mqtt1</v>
      </c>
      <c r="X2011" s="196" t="str" cm="1">
        <f t="array" ref="X2011">_xlfn.REGEXEXTRACT(J2011,"^\D*")&amp;"/"&amp;_xlfn.REGEXEXTRACT(J2011,"\d{8}(_\d{1,2})?")</f>
        <v>PMP/50001029</v>
      </c>
      <c r="Y2011" s="6" t="str">
        <f t="shared" si="604"/>
        <v>marpower/500000-thrs/pmp/50001029</v>
      </c>
      <c r="Z2011" s="103" t="str">
        <f t="shared" si="602"/>
        <v>$.OnOff</v>
      </c>
      <c r="AB2011" s="6" t="s">
        <v>195</v>
      </c>
      <c r="AC2011" s="103">
        <v>40</v>
      </c>
      <c r="AJ2011" s="80"/>
      <c r="AN2011" s="80"/>
      <c r="AO2011" s="80"/>
      <c r="AP2011" s="80"/>
      <c r="AQ2011" s="80"/>
      <c r="AR2011" s="127"/>
      <c r="AS2011" s="80"/>
      <c r="AT2011" s="7"/>
      <c r="AU2011" s="7"/>
      <c r="AV2011" s="165"/>
      <c r="AW2011" s="166"/>
      <c r="AX2011" s="137"/>
      <c r="AY2011" s="147"/>
      <c r="AZ2011" s="167"/>
      <c r="BA2011" s="167"/>
      <c r="BB2011" s="147" t="str">
        <f t="shared" si="603"/>
        <v/>
      </c>
      <c r="BC2011" s="168"/>
      <c r="BD2011" s="165"/>
      <c r="BE2011" s="165"/>
      <c r="BF2011" s="165"/>
      <c r="BG2011" s="165"/>
      <c r="BH2011" s="165"/>
      <c r="BI2011" s="165"/>
      <c r="BJ2011" s="165"/>
      <c r="BK2011" s="165"/>
      <c r="BL2011" s="165"/>
      <c r="BM2011" s="165"/>
      <c r="BN2011" s="165"/>
      <c r="BO2011" s="165"/>
      <c r="BP2011" s="165"/>
      <c r="BQ2011" s="165"/>
      <c r="BS2011" s="6"/>
      <c r="BT2011" s="11"/>
      <c r="BU2011" s="6"/>
      <c r="BV2011" s="6"/>
    </row>
    <row r="2012" spans="1:74" ht="15.75" x14ac:dyDescent="0.25">
      <c r="A2012" s="52" t="s">
        <v>11909</v>
      </c>
      <c r="B2012" s="56" t="s">
        <v>110</v>
      </c>
      <c r="C2012" s="7" t="s">
        <v>124</v>
      </c>
      <c r="D2012" s="7" t="s">
        <v>10805</v>
      </c>
      <c r="E2012" s="7"/>
      <c r="F2012" s="64"/>
      <c r="G2012" s="6"/>
      <c r="H2012" s="6"/>
      <c r="I2012" s="10" t="s">
        <v>110</v>
      </c>
      <c r="J2012" s="11" t="s">
        <v>10909</v>
      </c>
      <c r="K2012" s="194" t="s">
        <v>10807</v>
      </c>
      <c r="L2012" s="176"/>
      <c r="M2012" s="176">
        <v>1000</v>
      </c>
      <c r="N2012" s="80" t="s">
        <v>11911</v>
      </c>
      <c r="O2012" s="162"/>
      <c r="P2012" s="80" t="s">
        <v>10910</v>
      </c>
      <c r="Q2012" s="80"/>
      <c r="R2012" s="80"/>
      <c r="S2012" s="163"/>
      <c r="T2012" s="213"/>
      <c r="U2012" s="162"/>
      <c r="V2012" s="164"/>
      <c r="W2012" s="12" t="str">
        <f t="shared" si="600"/>
        <v>Mqtt1</v>
      </c>
      <c r="X2012" s="196" t="str" cm="1">
        <f t="array" ref="X2012">_xlfn.REGEXEXTRACT(J2012,"^\D*")&amp;"/"&amp;_xlfn.REGEXEXTRACT(J2012,"\d{8}(_\d{1,2})?")</f>
        <v>PMP/50001029</v>
      </c>
      <c r="Y2012" s="6" t="str">
        <f t="shared" si="604"/>
        <v>marpower/500000-thrs/pmp/50001029</v>
      </c>
      <c r="Z2012" s="103" t="str">
        <f t="shared" si="602"/>
        <v>$.ControlMode</v>
      </c>
      <c r="AB2012" s="6" t="s">
        <v>195</v>
      </c>
      <c r="AC2012" s="103">
        <v>42</v>
      </c>
      <c r="AJ2012" s="80"/>
      <c r="AK2012" s="113" t="s">
        <v>10814</v>
      </c>
      <c r="AN2012" s="80"/>
      <c r="AO2012" s="80"/>
      <c r="AP2012" s="80"/>
      <c r="AQ2012" s="80"/>
      <c r="AR2012" s="127"/>
      <c r="AS2012" s="80"/>
      <c r="AT2012" s="7"/>
      <c r="AU2012" s="7"/>
      <c r="AV2012" s="165"/>
      <c r="AW2012" s="166"/>
      <c r="AX2012" s="137"/>
      <c r="AY2012" s="147"/>
      <c r="AZ2012" s="167"/>
      <c r="BA2012" s="167"/>
      <c r="BB2012" s="147" t="str">
        <f t="shared" si="603"/>
        <v/>
      </c>
      <c r="BC2012" s="168"/>
      <c r="BD2012" s="165"/>
      <c r="BE2012" s="165"/>
      <c r="BF2012" s="165"/>
      <c r="BG2012" s="165"/>
      <c r="BH2012" s="165"/>
      <c r="BI2012" s="165"/>
      <c r="BJ2012" s="165"/>
      <c r="BK2012" s="165"/>
      <c r="BL2012" s="165"/>
      <c r="BM2012" s="165"/>
      <c r="BN2012" s="165"/>
      <c r="BO2012" s="165"/>
      <c r="BP2012" s="165"/>
      <c r="BQ2012" s="165"/>
      <c r="BS2012" s="6"/>
      <c r="BT2012" s="11"/>
      <c r="BU2012" s="6"/>
      <c r="BV2012" s="6"/>
    </row>
    <row r="2013" spans="1:74" ht="15.75" x14ac:dyDescent="0.25">
      <c r="A2013" s="52" t="s">
        <v>11909</v>
      </c>
      <c r="B2013" s="56" t="s">
        <v>110</v>
      </c>
      <c r="C2013" s="7" t="s">
        <v>124</v>
      </c>
      <c r="D2013" s="7" t="s">
        <v>10805</v>
      </c>
      <c r="E2013" s="7"/>
      <c r="F2013" s="64"/>
      <c r="G2013" s="6"/>
      <c r="H2013" s="6"/>
      <c r="I2013" s="10" t="s">
        <v>110</v>
      </c>
      <c r="J2013" s="11" t="s">
        <v>10911</v>
      </c>
      <c r="K2013" s="194" t="s">
        <v>10807</v>
      </c>
      <c r="L2013" s="176"/>
      <c r="M2013" s="176">
        <v>1000</v>
      </c>
      <c r="N2013" s="80" t="s">
        <v>11911</v>
      </c>
      <c r="O2013" s="162"/>
      <c r="P2013" s="80" t="s">
        <v>10912</v>
      </c>
      <c r="Q2013" s="80"/>
      <c r="R2013" s="80"/>
      <c r="S2013" s="163"/>
      <c r="T2013" s="213"/>
      <c r="U2013" s="162"/>
      <c r="V2013" s="164"/>
      <c r="W2013" s="12" t="str">
        <f t="shared" si="600"/>
        <v>Mqtt1</v>
      </c>
      <c r="X2013" s="196" t="str" cm="1">
        <f t="array" ref="X2013">_xlfn.REGEXEXTRACT(J2013,"^\D*")&amp;"/"&amp;_xlfn.REGEXEXTRACT(J2013,"\d{8}(_\d{1,2})?")</f>
        <v>PMP/50001029</v>
      </c>
      <c r="Y2013" s="6" t="str">
        <f t="shared" si="604"/>
        <v>marpower/500000-thrs/pmp/50001029</v>
      </c>
      <c r="Z2013" s="103" t="str">
        <f t="shared" si="602"/>
        <v>$.Pressure</v>
      </c>
      <c r="AB2013" s="6" t="s">
        <v>196</v>
      </c>
      <c r="AC2013" s="103">
        <v>1</v>
      </c>
      <c r="AJ2013" s="80"/>
      <c r="AK2013" s="113" t="s">
        <v>10817</v>
      </c>
      <c r="AL2013" s="113">
        <v>10</v>
      </c>
      <c r="AN2013" s="80"/>
      <c r="AO2013" s="80"/>
      <c r="AP2013" s="80"/>
      <c r="AQ2013" s="80"/>
      <c r="AR2013" s="127"/>
      <c r="AS2013" s="80"/>
      <c r="AT2013" s="7"/>
      <c r="AU2013" s="7"/>
      <c r="AV2013" s="165"/>
      <c r="AW2013" s="166"/>
      <c r="AX2013" s="137"/>
      <c r="AY2013" s="147"/>
      <c r="AZ2013" s="167"/>
      <c r="BA2013" s="167"/>
      <c r="BB2013" s="147" t="str">
        <f t="shared" si="603"/>
        <v/>
      </c>
      <c r="BC2013" s="168"/>
      <c r="BD2013" s="165"/>
      <c r="BE2013" s="165"/>
      <c r="BF2013" s="165"/>
      <c r="BG2013" s="165"/>
      <c r="BH2013" s="165"/>
      <c r="BI2013" s="165"/>
      <c r="BJ2013" s="165"/>
      <c r="BK2013" s="165"/>
      <c r="BL2013" s="165"/>
      <c r="BM2013" s="165"/>
      <c r="BN2013" s="165"/>
      <c r="BO2013" s="165"/>
      <c r="BP2013" s="165"/>
      <c r="BQ2013" s="165"/>
      <c r="BS2013" s="6"/>
      <c r="BT2013" s="11"/>
      <c r="BU2013" s="6"/>
      <c r="BV2013" s="6"/>
    </row>
    <row r="2014" spans="1:74" ht="15.75" x14ac:dyDescent="0.25">
      <c r="A2014" s="52" t="s">
        <v>11909</v>
      </c>
      <c r="B2014" s="56" t="s">
        <v>110</v>
      </c>
      <c r="C2014" s="7" t="s">
        <v>118</v>
      </c>
      <c r="D2014" s="7" t="s">
        <v>10805</v>
      </c>
      <c r="E2014" s="7"/>
      <c r="F2014" s="64"/>
      <c r="G2014" s="6"/>
      <c r="H2014" s="6"/>
      <c r="I2014" s="10" t="s">
        <v>110</v>
      </c>
      <c r="J2014" s="11" t="s">
        <v>10913</v>
      </c>
      <c r="K2014" s="194" t="s">
        <v>10807</v>
      </c>
      <c r="L2014" s="176"/>
      <c r="M2014" s="176">
        <v>1000</v>
      </c>
      <c r="N2014" s="80" t="s">
        <v>11911</v>
      </c>
      <c r="O2014" s="162"/>
      <c r="P2014" s="80" t="s">
        <v>10914</v>
      </c>
      <c r="Q2014" s="80"/>
      <c r="R2014" s="80"/>
      <c r="S2014" s="163"/>
      <c r="T2014" s="213"/>
      <c r="U2014" s="162"/>
      <c r="V2014" s="164"/>
      <c r="W2014" s="12" t="str">
        <f t="shared" si="600"/>
        <v>Mqtt1</v>
      </c>
      <c r="X2014" s="196" t="str" cm="1">
        <f t="array" ref="X2014">_xlfn.REGEXEXTRACT(J2014,"^\D*")&amp;"/"&amp;_xlfn.REGEXEXTRACT(J2014,"\d{8}(_\d{1,2})?")</f>
        <v>PMP/50001029</v>
      </c>
      <c r="Y2014" s="6" t="str">
        <f t="shared" si="604"/>
        <v>marpower/500000-thrs/pmp/50001029</v>
      </c>
      <c r="Z2014" s="103" t="str">
        <f t="shared" si="602"/>
        <v>$.Flow</v>
      </c>
      <c r="AB2014" s="6" t="s">
        <v>196</v>
      </c>
      <c r="AC2014" s="103">
        <v>2</v>
      </c>
      <c r="AD2014" s="103" t="s">
        <v>124</v>
      </c>
      <c r="AG2014" s="11">
        <v>0</v>
      </c>
      <c r="AH2014" s="11">
        <v>100</v>
      </c>
      <c r="AI2014" s="53">
        <v>0</v>
      </c>
      <c r="AJ2014" s="80">
        <v>10</v>
      </c>
      <c r="AK2014" s="113" t="s">
        <v>10820</v>
      </c>
      <c r="AL2014" s="113" t="s">
        <v>10821</v>
      </c>
      <c r="AN2014" s="80"/>
      <c r="AO2014" s="80"/>
      <c r="AP2014" s="80"/>
      <c r="AQ2014" s="80"/>
      <c r="AR2014" s="127"/>
      <c r="AS2014" s="80"/>
      <c r="AT2014" s="7"/>
      <c r="AU2014" s="7"/>
      <c r="AV2014" s="165"/>
      <c r="AW2014" s="166"/>
      <c r="AX2014" s="137"/>
      <c r="AY2014" s="147"/>
      <c r="AZ2014" s="167"/>
      <c r="BA2014" s="167"/>
      <c r="BB2014" s="147" t="str">
        <f t="shared" si="603"/>
        <v/>
      </c>
      <c r="BC2014" s="168"/>
      <c r="BD2014" s="165"/>
      <c r="BE2014" s="165"/>
      <c r="BF2014" s="165"/>
      <c r="BG2014" s="165"/>
      <c r="BH2014" s="165"/>
      <c r="BI2014" s="165"/>
      <c r="BJ2014" s="165"/>
      <c r="BK2014" s="165"/>
      <c r="BL2014" s="165"/>
      <c r="BM2014" s="165"/>
      <c r="BN2014" s="165"/>
      <c r="BO2014" s="165"/>
      <c r="BP2014" s="165"/>
      <c r="BQ2014" s="165"/>
      <c r="BS2014" s="6"/>
      <c r="BT2014" s="11"/>
      <c r="BU2014" s="6"/>
      <c r="BV2014" s="6"/>
    </row>
    <row r="2015" spans="1:74" ht="15.75" x14ac:dyDescent="0.25">
      <c r="A2015" s="52" t="s">
        <v>11909</v>
      </c>
      <c r="B2015" s="56" t="s">
        <v>110</v>
      </c>
      <c r="C2015" s="7" t="s">
        <v>124</v>
      </c>
      <c r="D2015" s="7" t="s">
        <v>10805</v>
      </c>
      <c r="E2015" s="7"/>
      <c r="F2015" s="64"/>
      <c r="G2015" s="6"/>
      <c r="H2015" s="6"/>
      <c r="I2015" s="10" t="s">
        <v>110</v>
      </c>
      <c r="J2015" s="11" t="s">
        <v>10915</v>
      </c>
      <c r="K2015" s="194" t="s">
        <v>10807</v>
      </c>
      <c r="L2015" s="176"/>
      <c r="M2015" s="176">
        <v>1000</v>
      </c>
      <c r="N2015" s="80" t="s">
        <v>11911</v>
      </c>
      <c r="O2015" s="162"/>
      <c r="P2015" s="80" t="s">
        <v>10916</v>
      </c>
      <c r="Q2015" s="80"/>
      <c r="R2015" s="80"/>
      <c r="S2015" s="163"/>
      <c r="T2015" s="213"/>
      <c r="U2015" s="162"/>
      <c r="V2015" s="164"/>
      <c r="W2015" s="12" t="str">
        <f t="shared" si="600"/>
        <v>Mqtt1</v>
      </c>
      <c r="X2015" s="196" t="str" cm="1">
        <f t="array" ref="X2015">_xlfn.REGEXEXTRACT(J2015,"^\D*")&amp;"/"&amp;_xlfn.REGEXEXTRACT(J2015,"\d{8}(_\d{1,2})?")</f>
        <v>PMP/50001029</v>
      </c>
      <c r="Y2015" s="6" t="str">
        <f t="shared" si="604"/>
        <v>marpower/500000-thrs/pmp/50001029</v>
      </c>
      <c r="Z2015" s="103" t="str">
        <f t="shared" si="602"/>
        <v>$.EnConsump</v>
      </c>
      <c r="AB2015" s="6" t="s">
        <v>196</v>
      </c>
      <c r="AC2015" s="103">
        <v>3</v>
      </c>
      <c r="AJ2015" s="80"/>
      <c r="AK2015" s="113" t="s">
        <v>10824</v>
      </c>
      <c r="AN2015" s="80"/>
      <c r="AO2015" s="80"/>
      <c r="AP2015" s="80"/>
      <c r="AQ2015" s="80"/>
      <c r="AR2015" s="127"/>
      <c r="AS2015" s="80"/>
      <c r="AT2015" s="7"/>
      <c r="AU2015" s="7"/>
      <c r="AV2015" s="165"/>
      <c r="AW2015" s="166"/>
      <c r="AX2015" s="137"/>
      <c r="AY2015" s="147"/>
      <c r="AZ2015" s="167"/>
      <c r="BA2015" s="167"/>
      <c r="BB2015" s="147" t="str">
        <f t="shared" si="603"/>
        <v/>
      </c>
      <c r="BC2015" s="168"/>
      <c r="BD2015" s="165"/>
      <c r="BE2015" s="165"/>
      <c r="BF2015" s="165"/>
      <c r="BG2015" s="165"/>
      <c r="BH2015" s="165"/>
      <c r="BI2015" s="165"/>
      <c r="BJ2015" s="165"/>
      <c r="BK2015" s="165"/>
      <c r="BL2015" s="165"/>
      <c r="BM2015" s="165"/>
      <c r="BN2015" s="165"/>
      <c r="BO2015" s="165"/>
      <c r="BP2015" s="165"/>
      <c r="BQ2015" s="165"/>
      <c r="BS2015" s="6"/>
      <c r="BT2015" s="11"/>
      <c r="BU2015" s="6"/>
      <c r="BV2015" s="6"/>
    </row>
    <row r="2016" spans="1:74" ht="15.75" x14ac:dyDescent="0.25">
      <c r="A2016" s="52" t="s">
        <v>11909</v>
      </c>
      <c r="B2016" s="56" t="s">
        <v>110</v>
      </c>
      <c r="C2016" s="7" t="s">
        <v>124</v>
      </c>
      <c r="D2016" s="7" t="s">
        <v>10805</v>
      </c>
      <c r="E2016" s="7"/>
      <c r="F2016" s="64"/>
      <c r="G2016" s="6"/>
      <c r="H2016" s="6"/>
      <c r="I2016" s="10" t="s">
        <v>110</v>
      </c>
      <c r="J2016" s="11" t="s">
        <v>10917</v>
      </c>
      <c r="K2016" s="194" t="s">
        <v>10807</v>
      </c>
      <c r="L2016" s="176"/>
      <c r="M2016" s="176">
        <v>1000</v>
      </c>
      <c r="N2016" s="80" t="s">
        <v>11911</v>
      </c>
      <c r="O2016" s="162"/>
      <c r="P2016" s="80" t="s">
        <v>10918</v>
      </c>
      <c r="Q2016" s="80"/>
      <c r="R2016" s="80"/>
      <c r="S2016" s="163"/>
      <c r="T2016" s="213"/>
      <c r="U2016" s="162"/>
      <c r="V2016" s="164"/>
      <c r="W2016" s="12" t="str">
        <f t="shared" si="600"/>
        <v>Mqtt1</v>
      </c>
      <c r="X2016" s="196" t="str" cm="1">
        <f t="array" ref="X2016">_xlfn.REGEXEXTRACT(J2016,"^\D*")&amp;"/"&amp;_xlfn.REGEXEXTRACT(J2016,"\d{8}(_\d{1,2})?")</f>
        <v>PMP/50001029</v>
      </c>
      <c r="Y2016" s="6" t="str">
        <f t="shared" si="604"/>
        <v>marpower/500000-thrs/pmp/50001029</v>
      </c>
      <c r="Z2016" s="103" t="str">
        <f t="shared" si="602"/>
        <v>$.PowerInput</v>
      </c>
      <c r="AB2016" s="6" t="s">
        <v>196</v>
      </c>
      <c r="AC2016" s="103">
        <v>4</v>
      </c>
      <c r="AJ2016" s="80"/>
      <c r="AK2016" s="113" t="s">
        <v>1425</v>
      </c>
      <c r="AN2016" s="80"/>
      <c r="AO2016" s="80"/>
      <c r="AP2016" s="80"/>
      <c r="AQ2016" s="80"/>
      <c r="AR2016" s="127"/>
      <c r="AS2016" s="80"/>
      <c r="AT2016" s="7"/>
      <c r="AU2016" s="7"/>
      <c r="AV2016" s="165"/>
      <c r="AW2016" s="166"/>
      <c r="AX2016" s="137"/>
      <c r="AY2016" s="147"/>
      <c r="AZ2016" s="167"/>
      <c r="BA2016" s="167"/>
      <c r="BB2016" s="147" t="str">
        <f t="shared" si="603"/>
        <v/>
      </c>
      <c r="BC2016" s="168"/>
      <c r="BD2016" s="165"/>
      <c r="BE2016" s="165"/>
      <c r="BF2016" s="165"/>
      <c r="BG2016" s="165"/>
      <c r="BH2016" s="165"/>
      <c r="BI2016" s="165"/>
      <c r="BJ2016" s="165"/>
      <c r="BK2016" s="165"/>
      <c r="BL2016" s="165"/>
      <c r="BM2016" s="165"/>
      <c r="BN2016" s="165"/>
      <c r="BO2016" s="165"/>
      <c r="BP2016" s="165"/>
      <c r="BQ2016" s="165"/>
      <c r="BS2016" s="6"/>
      <c r="BT2016" s="11"/>
      <c r="BU2016" s="6"/>
      <c r="BV2016" s="6"/>
    </row>
    <row r="2017" spans="1:74" ht="15.75" x14ac:dyDescent="0.25">
      <c r="A2017" s="52" t="s">
        <v>11909</v>
      </c>
      <c r="B2017" s="56" t="s">
        <v>110</v>
      </c>
      <c r="C2017" s="7" t="s">
        <v>124</v>
      </c>
      <c r="D2017" s="7" t="s">
        <v>10805</v>
      </c>
      <c r="E2017" s="7"/>
      <c r="F2017" s="64"/>
      <c r="G2017" s="6"/>
      <c r="H2017" s="6"/>
      <c r="I2017" s="10" t="s">
        <v>110</v>
      </c>
      <c r="J2017" s="11" t="s">
        <v>10919</v>
      </c>
      <c r="K2017" s="194" t="s">
        <v>10807</v>
      </c>
      <c r="L2017" s="176"/>
      <c r="M2017" s="176">
        <v>1000</v>
      </c>
      <c r="N2017" s="80" t="s">
        <v>11911</v>
      </c>
      <c r="O2017" s="162"/>
      <c r="P2017" s="80" t="s">
        <v>10920</v>
      </c>
      <c r="Q2017" s="80"/>
      <c r="R2017" s="80"/>
      <c r="S2017" s="163"/>
      <c r="T2017" s="213"/>
      <c r="U2017" s="162"/>
      <c r="V2017" s="164"/>
      <c r="W2017" s="12" t="str">
        <f t="shared" si="600"/>
        <v>Mqtt1</v>
      </c>
      <c r="X2017" s="196" t="str" cm="1">
        <f t="array" ref="X2017">_xlfn.REGEXEXTRACT(J2017,"^\D*")&amp;"/"&amp;_xlfn.REGEXEXTRACT(J2017,"\d{8}(_\d{1,2})?")</f>
        <v>PMP/50001029</v>
      </c>
      <c r="Y2017" s="6" t="str">
        <f t="shared" si="604"/>
        <v>marpower/500000-thrs/pmp/50001029</v>
      </c>
      <c r="Z2017" s="103" t="str">
        <f t="shared" si="602"/>
        <v>$.Speed</v>
      </c>
      <c r="AB2017" s="6" t="s">
        <v>196</v>
      </c>
      <c r="AC2017" s="103">
        <v>7</v>
      </c>
      <c r="AJ2017" s="80"/>
      <c r="AK2017" s="113" t="s">
        <v>10829</v>
      </c>
      <c r="AN2017" s="80"/>
      <c r="AO2017" s="80"/>
      <c r="AP2017" s="80"/>
      <c r="AQ2017" s="80"/>
      <c r="AR2017" s="127"/>
      <c r="AS2017" s="80"/>
      <c r="AT2017" s="7"/>
      <c r="AU2017" s="7"/>
      <c r="AV2017" s="165"/>
      <c r="AW2017" s="166"/>
      <c r="AX2017" s="137"/>
      <c r="AY2017" s="147"/>
      <c r="AZ2017" s="167"/>
      <c r="BA2017" s="167"/>
      <c r="BB2017" s="147" t="str">
        <f t="shared" si="603"/>
        <v/>
      </c>
      <c r="BC2017" s="168"/>
      <c r="BD2017" s="165"/>
      <c r="BE2017" s="165"/>
      <c r="BF2017" s="165"/>
      <c r="BG2017" s="165"/>
      <c r="BH2017" s="165"/>
      <c r="BI2017" s="165"/>
      <c r="BJ2017" s="165"/>
      <c r="BK2017" s="165"/>
      <c r="BL2017" s="165"/>
      <c r="BM2017" s="165"/>
      <c r="BN2017" s="165"/>
      <c r="BO2017" s="165"/>
      <c r="BP2017" s="165"/>
      <c r="BQ2017" s="165"/>
      <c r="BS2017" s="6"/>
      <c r="BT2017" s="11"/>
      <c r="BU2017" s="6"/>
      <c r="BV2017" s="6"/>
    </row>
    <row r="2018" spans="1:74" ht="15.75" x14ac:dyDescent="0.25">
      <c r="A2018" s="52" t="s">
        <v>11909</v>
      </c>
      <c r="B2018" s="56" t="s">
        <v>110</v>
      </c>
      <c r="C2018" s="7" t="s">
        <v>124</v>
      </c>
      <c r="D2018" s="7" t="s">
        <v>10805</v>
      </c>
      <c r="E2018" s="7"/>
      <c r="F2018" s="64"/>
      <c r="G2018" s="6"/>
      <c r="H2018" s="6"/>
      <c r="I2018" s="10" t="s">
        <v>110</v>
      </c>
      <c r="J2018" s="11" t="s">
        <v>10921</v>
      </c>
      <c r="K2018" s="194" t="s">
        <v>10807</v>
      </c>
      <c r="L2018" s="176"/>
      <c r="M2018" s="176">
        <v>1000</v>
      </c>
      <c r="N2018" s="80" t="s">
        <v>11911</v>
      </c>
      <c r="O2018" s="162"/>
      <c r="P2018" s="80" t="s">
        <v>10922</v>
      </c>
      <c r="Q2018" s="80"/>
      <c r="R2018" s="80"/>
      <c r="S2018" s="163"/>
      <c r="T2018" s="213"/>
      <c r="U2018" s="162"/>
      <c r="V2018" s="164"/>
      <c r="W2018" s="12" t="str">
        <f t="shared" si="600"/>
        <v>Mqtt1</v>
      </c>
      <c r="X2018" s="196" t="str" cm="1">
        <f t="array" ref="X2018">_xlfn.REGEXEXTRACT(J2018,"^\D*")&amp;"/"&amp;_xlfn.REGEXEXTRACT(J2018,"\d{8}(_\d{1,2})?")</f>
        <v>PMP/50001029</v>
      </c>
      <c r="Y2018" s="6" t="str">
        <f t="shared" si="604"/>
        <v>marpower/500000-thrs/pmp/50001029</v>
      </c>
      <c r="Z2018" s="103" t="str">
        <f t="shared" si="602"/>
        <v>$.OperTime</v>
      </c>
      <c r="AB2018" s="6" t="s">
        <v>196</v>
      </c>
      <c r="AC2018" s="103">
        <v>5</v>
      </c>
      <c r="AJ2018" s="80"/>
      <c r="AK2018" s="113" t="s">
        <v>10832</v>
      </c>
      <c r="AL2018" s="113">
        <v>10</v>
      </c>
      <c r="AN2018" s="80"/>
      <c r="AO2018" s="80"/>
      <c r="AP2018" s="80"/>
      <c r="AQ2018" s="80"/>
      <c r="AR2018" s="127"/>
      <c r="AS2018" s="80"/>
      <c r="AT2018" s="7"/>
      <c r="AU2018" s="7"/>
      <c r="AV2018" s="165"/>
      <c r="AW2018" s="166"/>
      <c r="AX2018" s="137"/>
      <c r="AY2018" s="147"/>
      <c r="AZ2018" s="167"/>
      <c r="BA2018" s="167"/>
      <c r="BB2018" s="147" t="str">
        <f t="shared" si="603"/>
        <v/>
      </c>
      <c r="BC2018" s="168"/>
      <c r="BD2018" s="165"/>
      <c r="BE2018" s="165"/>
      <c r="BF2018" s="165"/>
      <c r="BG2018" s="165"/>
      <c r="BH2018" s="165"/>
      <c r="BI2018" s="165"/>
      <c r="BJ2018" s="165"/>
      <c r="BK2018" s="165"/>
      <c r="BL2018" s="165"/>
      <c r="BM2018" s="165"/>
      <c r="BN2018" s="165"/>
      <c r="BO2018" s="165"/>
      <c r="BP2018" s="165"/>
      <c r="BQ2018" s="165"/>
      <c r="BS2018" s="6"/>
      <c r="BT2018" s="11"/>
      <c r="BU2018" s="6"/>
      <c r="BV2018" s="6"/>
    </row>
    <row r="2019" spans="1:74" ht="15.75" x14ac:dyDescent="0.25">
      <c r="A2019" s="52" t="s">
        <v>11909</v>
      </c>
      <c r="B2019" s="56" t="s">
        <v>110</v>
      </c>
      <c r="C2019" s="7" t="s">
        <v>118</v>
      </c>
      <c r="D2019" s="7" t="s">
        <v>10805</v>
      </c>
      <c r="E2019" s="7"/>
      <c r="F2019" s="64"/>
      <c r="G2019" s="6"/>
      <c r="H2019" s="6"/>
      <c r="I2019" s="10" t="s">
        <v>110</v>
      </c>
      <c r="J2019" s="11" t="s">
        <v>10923</v>
      </c>
      <c r="K2019" s="194" t="s">
        <v>10807</v>
      </c>
      <c r="L2019" s="176"/>
      <c r="M2019" s="176">
        <v>1000</v>
      </c>
      <c r="N2019" s="80" t="s">
        <v>11911</v>
      </c>
      <c r="O2019" s="162"/>
      <c r="P2019" s="80" t="s">
        <v>10924</v>
      </c>
      <c r="Q2019" s="80"/>
      <c r="R2019" s="80"/>
      <c r="S2019" s="163"/>
      <c r="T2019" s="213"/>
      <c r="U2019" s="162"/>
      <c r="V2019" s="164"/>
      <c r="W2019" s="12" t="str">
        <f t="shared" si="600"/>
        <v>Mqtt1</v>
      </c>
      <c r="X2019" s="196" t="str" cm="1">
        <f t="array" ref="X2019">_xlfn.REGEXEXTRACT(J2019,"^\D*")&amp;"/"&amp;_xlfn.REGEXEXTRACT(J2019,"\d{8}(_\d{1,2})?")</f>
        <v>PMP/50001037</v>
      </c>
      <c r="Y2019" s="6" t="str">
        <f t="shared" si="604"/>
        <v>marpower/500000-thrs/pmp/50001037</v>
      </c>
      <c r="Z2019" s="103" t="str">
        <f t="shared" si="602"/>
        <v>$.DutyPoint</v>
      </c>
      <c r="AB2019" s="6" t="s">
        <v>195</v>
      </c>
      <c r="AC2019" s="103">
        <v>1</v>
      </c>
      <c r="AD2019" s="103" t="s">
        <v>124</v>
      </c>
      <c r="AG2019" s="11">
        <v>0</v>
      </c>
      <c r="AH2019" s="11">
        <v>20</v>
      </c>
      <c r="AI2019" s="53">
        <v>0</v>
      </c>
      <c r="AJ2019" s="80">
        <v>10</v>
      </c>
      <c r="AK2019" s="113" t="s">
        <v>917</v>
      </c>
      <c r="AL2019" s="113" t="s">
        <v>10809</v>
      </c>
      <c r="AN2019" s="80"/>
      <c r="AO2019" s="80"/>
      <c r="AP2019" s="80"/>
      <c r="AQ2019" s="80"/>
      <c r="AR2019" s="127"/>
      <c r="AS2019" s="80"/>
      <c r="AT2019" s="7"/>
      <c r="AU2019" s="7"/>
      <c r="AV2019" s="165"/>
      <c r="AW2019" s="166"/>
      <c r="AX2019" s="137"/>
      <c r="AY2019" s="147"/>
      <c r="AZ2019" s="167"/>
      <c r="BA2019" s="167"/>
      <c r="BB2019" s="147" t="str">
        <f t="shared" si="603"/>
        <v/>
      </c>
      <c r="BC2019" s="168"/>
      <c r="BD2019" s="165"/>
      <c r="BE2019" s="165"/>
      <c r="BF2019" s="165"/>
      <c r="BG2019" s="165"/>
      <c r="BH2019" s="165"/>
      <c r="BI2019" s="165"/>
      <c r="BJ2019" s="165"/>
      <c r="BK2019" s="165"/>
      <c r="BL2019" s="165"/>
      <c r="BM2019" s="165"/>
      <c r="BN2019" s="165"/>
      <c r="BO2019" s="165"/>
      <c r="BP2019" s="165"/>
      <c r="BQ2019" s="165"/>
      <c r="BS2019" s="6"/>
      <c r="BT2019" s="11"/>
      <c r="BU2019" s="6"/>
      <c r="BV2019" s="6"/>
    </row>
    <row r="2020" spans="1:74" ht="15.75" x14ac:dyDescent="0.25">
      <c r="A2020" s="52" t="s">
        <v>11909</v>
      </c>
      <c r="B2020" s="56" t="s">
        <v>110</v>
      </c>
      <c r="C2020" s="7" t="s">
        <v>124</v>
      </c>
      <c r="D2020" s="7" t="s">
        <v>10805</v>
      </c>
      <c r="E2020" s="7"/>
      <c r="F2020" s="64"/>
      <c r="G2020" s="6"/>
      <c r="H2020" s="6"/>
      <c r="I2020" s="10" t="s">
        <v>110</v>
      </c>
      <c r="J2020" s="11" t="s">
        <v>10925</v>
      </c>
      <c r="K2020" s="194" t="s">
        <v>10807</v>
      </c>
      <c r="L2020" s="176"/>
      <c r="M2020" s="176">
        <v>1000</v>
      </c>
      <c r="N2020" s="80" t="s">
        <v>11911</v>
      </c>
      <c r="O2020" s="162"/>
      <c r="P2020" s="80" t="s">
        <v>10926</v>
      </c>
      <c r="Q2020" s="80"/>
      <c r="R2020" s="80"/>
      <c r="S2020" s="163"/>
      <c r="T2020" s="213"/>
      <c r="U2020" s="162"/>
      <c r="V2020" s="164"/>
      <c r="W2020" s="12" t="str">
        <f t="shared" si="600"/>
        <v>Mqtt1</v>
      </c>
      <c r="X2020" s="196" t="str" cm="1">
        <f t="array" ref="X2020">_xlfn.REGEXEXTRACT(J2020,"^\D*")&amp;"/"&amp;_xlfn.REGEXEXTRACT(J2020,"\d{8}(_\d{1,2})?")</f>
        <v>PMP/50001037</v>
      </c>
      <c r="Y2020" s="6" t="str">
        <f t="shared" si="604"/>
        <v>marpower/500000-thrs/pmp/50001037</v>
      </c>
      <c r="Z2020" s="103" t="str">
        <f t="shared" si="602"/>
        <v>$.OnOff</v>
      </c>
      <c r="AB2020" s="6" t="s">
        <v>195</v>
      </c>
      <c r="AC2020" s="103">
        <v>40</v>
      </c>
      <c r="AJ2020" s="80"/>
      <c r="AN2020" s="80"/>
      <c r="AO2020" s="80"/>
      <c r="AP2020" s="80"/>
      <c r="AQ2020" s="80"/>
      <c r="AR2020" s="127"/>
      <c r="AS2020" s="80"/>
      <c r="AT2020" s="7"/>
      <c r="AU2020" s="7"/>
      <c r="AV2020" s="165"/>
      <c r="AW2020" s="166"/>
      <c r="AX2020" s="137"/>
      <c r="AY2020" s="147"/>
      <c r="AZ2020" s="167"/>
      <c r="BA2020" s="167"/>
      <c r="BB2020" s="147" t="str">
        <f t="shared" si="603"/>
        <v/>
      </c>
      <c r="BC2020" s="168"/>
      <c r="BD2020" s="165"/>
      <c r="BE2020" s="165"/>
      <c r="BF2020" s="165"/>
      <c r="BG2020" s="165"/>
      <c r="BH2020" s="165"/>
      <c r="BI2020" s="165"/>
      <c r="BJ2020" s="165"/>
      <c r="BK2020" s="165"/>
      <c r="BL2020" s="165"/>
      <c r="BM2020" s="165"/>
      <c r="BN2020" s="165"/>
      <c r="BO2020" s="165"/>
      <c r="BP2020" s="165"/>
      <c r="BQ2020" s="165"/>
      <c r="BS2020" s="6"/>
      <c r="BT2020" s="11"/>
      <c r="BU2020" s="6"/>
      <c r="BV2020" s="6"/>
    </row>
    <row r="2021" spans="1:74" ht="15.75" x14ac:dyDescent="0.25">
      <c r="A2021" s="52" t="s">
        <v>11909</v>
      </c>
      <c r="B2021" s="56" t="s">
        <v>110</v>
      </c>
      <c r="C2021" s="7" t="s">
        <v>124</v>
      </c>
      <c r="D2021" s="7" t="s">
        <v>10805</v>
      </c>
      <c r="E2021" s="7"/>
      <c r="F2021" s="64"/>
      <c r="G2021" s="6"/>
      <c r="H2021" s="6"/>
      <c r="I2021" s="10" t="s">
        <v>110</v>
      </c>
      <c r="J2021" s="11" t="s">
        <v>10927</v>
      </c>
      <c r="K2021" s="194" t="s">
        <v>10807</v>
      </c>
      <c r="L2021" s="176"/>
      <c r="M2021" s="176">
        <v>1000</v>
      </c>
      <c r="N2021" s="80" t="s">
        <v>11911</v>
      </c>
      <c r="O2021" s="162"/>
      <c r="P2021" s="80" t="s">
        <v>10928</v>
      </c>
      <c r="Q2021" s="80"/>
      <c r="R2021" s="80"/>
      <c r="S2021" s="163"/>
      <c r="T2021" s="213"/>
      <c r="U2021" s="162"/>
      <c r="V2021" s="164"/>
      <c r="W2021" s="12" t="str">
        <f t="shared" si="600"/>
        <v>Mqtt1</v>
      </c>
      <c r="X2021" s="196" t="str" cm="1">
        <f t="array" ref="X2021">_xlfn.REGEXEXTRACT(J2021,"^\D*")&amp;"/"&amp;_xlfn.REGEXEXTRACT(J2021,"\d{8}(_\d{1,2})?")</f>
        <v>PMP/50001037</v>
      </c>
      <c r="Y2021" s="6" t="str">
        <f t="shared" si="604"/>
        <v>marpower/500000-thrs/pmp/50001037</v>
      </c>
      <c r="Z2021" s="103" t="str">
        <f t="shared" si="602"/>
        <v>$.ControlMode</v>
      </c>
      <c r="AB2021" s="6" t="s">
        <v>195</v>
      </c>
      <c r="AC2021" s="103">
        <v>42</v>
      </c>
      <c r="AJ2021" s="80"/>
      <c r="AK2021" s="113" t="s">
        <v>10814</v>
      </c>
      <c r="AN2021" s="80"/>
      <c r="AO2021" s="80"/>
      <c r="AP2021" s="80"/>
      <c r="AQ2021" s="80"/>
      <c r="AR2021" s="127"/>
      <c r="AS2021" s="80"/>
      <c r="AT2021" s="7"/>
      <c r="AU2021" s="7"/>
      <c r="AV2021" s="165"/>
      <c r="AW2021" s="166"/>
      <c r="AX2021" s="137"/>
      <c r="AY2021" s="147"/>
      <c r="AZ2021" s="167"/>
      <c r="BA2021" s="167"/>
      <c r="BB2021" s="147" t="str">
        <f t="shared" si="603"/>
        <v/>
      </c>
      <c r="BC2021" s="168"/>
      <c r="BD2021" s="165"/>
      <c r="BE2021" s="165"/>
      <c r="BF2021" s="165"/>
      <c r="BG2021" s="165"/>
      <c r="BH2021" s="165"/>
      <c r="BI2021" s="165"/>
      <c r="BJ2021" s="165"/>
      <c r="BK2021" s="165"/>
      <c r="BL2021" s="165"/>
      <c r="BM2021" s="165"/>
      <c r="BN2021" s="165"/>
      <c r="BO2021" s="165"/>
      <c r="BP2021" s="165"/>
      <c r="BQ2021" s="165"/>
      <c r="BS2021" s="6"/>
      <c r="BT2021" s="11"/>
      <c r="BU2021" s="6"/>
      <c r="BV2021" s="6"/>
    </row>
    <row r="2022" spans="1:74" ht="15.75" x14ac:dyDescent="0.25">
      <c r="A2022" s="52" t="s">
        <v>11909</v>
      </c>
      <c r="B2022" s="56" t="s">
        <v>110</v>
      </c>
      <c r="C2022" s="7" t="s">
        <v>124</v>
      </c>
      <c r="D2022" s="7" t="s">
        <v>10805</v>
      </c>
      <c r="E2022" s="7"/>
      <c r="F2022" s="64"/>
      <c r="G2022" s="6"/>
      <c r="H2022" s="6"/>
      <c r="I2022" s="10" t="s">
        <v>110</v>
      </c>
      <c r="J2022" s="11" t="s">
        <v>10929</v>
      </c>
      <c r="K2022" s="194" t="s">
        <v>10807</v>
      </c>
      <c r="L2022" s="176"/>
      <c r="M2022" s="176">
        <v>1000</v>
      </c>
      <c r="N2022" s="80" t="s">
        <v>11911</v>
      </c>
      <c r="O2022" s="162"/>
      <c r="P2022" s="80" t="s">
        <v>10930</v>
      </c>
      <c r="Q2022" s="80"/>
      <c r="R2022" s="80"/>
      <c r="S2022" s="163"/>
      <c r="T2022" s="213"/>
      <c r="U2022" s="162"/>
      <c r="V2022" s="164"/>
      <c r="W2022" s="12" t="str">
        <f t="shared" si="600"/>
        <v>Mqtt1</v>
      </c>
      <c r="X2022" s="196" t="str" cm="1">
        <f t="array" ref="X2022">_xlfn.REGEXEXTRACT(J2022,"^\D*")&amp;"/"&amp;_xlfn.REGEXEXTRACT(J2022,"\d{8}(_\d{1,2})?")</f>
        <v>PMP/50001037</v>
      </c>
      <c r="Y2022" s="6" t="str">
        <f t="shared" si="604"/>
        <v>marpower/500000-thrs/pmp/50001037</v>
      </c>
      <c r="Z2022" s="103" t="str">
        <f t="shared" si="602"/>
        <v>$.Pressure</v>
      </c>
      <c r="AB2022" s="6" t="s">
        <v>196</v>
      </c>
      <c r="AC2022" s="103">
        <v>1</v>
      </c>
      <c r="AJ2022" s="80"/>
      <c r="AK2022" s="113" t="s">
        <v>10817</v>
      </c>
      <c r="AL2022" s="113">
        <v>10</v>
      </c>
      <c r="AN2022" s="80"/>
      <c r="AO2022" s="80"/>
      <c r="AP2022" s="80"/>
      <c r="AQ2022" s="80"/>
      <c r="AR2022" s="127"/>
      <c r="AS2022" s="80"/>
      <c r="AT2022" s="7"/>
      <c r="AU2022" s="7"/>
      <c r="AV2022" s="165"/>
      <c r="AW2022" s="166"/>
      <c r="AX2022" s="137"/>
      <c r="AY2022" s="147"/>
      <c r="AZ2022" s="167"/>
      <c r="BA2022" s="167"/>
      <c r="BB2022" s="147" t="str">
        <f t="shared" si="603"/>
        <v/>
      </c>
      <c r="BC2022" s="168"/>
      <c r="BD2022" s="165"/>
      <c r="BE2022" s="165"/>
      <c r="BF2022" s="165"/>
      <c r="BG2022" s="165"/>
      <c r="BH2022" s="165"/>
      <c r="BI2022" s="165"/>
      <c r="BJ2022" s="165"/>
      <c r="BK2022" s="165"/>
      <c r="BL2022" s="165"/>
      <c r="BM2022" s="165"/>
      <c r="BN2022" s="165"/>
      <c r="BO2022" s="165"/>
      <c r="BP2022" s="165"/>
      <c r="BQ2022" s="165"/>
      <c r="BS2022" s="6"/>
      <c r="BT2022" s="11"/>
      <c r="BU2022" s="6"/>
      <c r="BV2022" s="6"/>
    </row>
    <row r="2023" spans="1:74" ht="15.75" x14ac:dyDescent="0.25">
      <c r="A2023" s="52" t="s">
        <v>11909</v>
      </c>
      <c r="B2023" s="56" t="s">
        <v>110</v>
      </c>
      <c r="C2023" s="7" t="s">
        <v>118</v>
      </c>
      <c r="D2023" s="7" t="s">
        <v>10805</v>
      </c>
      <c r="E2023" s="7"/>
      <c r="F2023" s="64"/>
      <c r="G2023" s="6"/>
      <c r="H2023" s="6"/>
      <c r="I2023" s="10" t="s">
        <v>110</v>
      </c>
      <c r="J2023" s="11" t="s">
        <v>10931</v>
      </c>
      <c r="K2023" s="194" t="s">
        <v>10807</v>
      </c>
      <c r="L2023" s="176"/>
      <c r="M2023" s="176">
        <v>1000</v>
      </c>
      <c r="N2023" s="80" t="s">
        <v>11911</v>
      </c>
      <c r="O2023" s="162"/>
      <c r="P2023" s="80" t="s">
        <v>10932</v>
      </c>
      <c r="Q2023" s="80"/>
      <c r="R2023" s="80"/>
      <c r="S2023" s="163"/>
      <c r="T2023" s="213"/>
      <c r="U2023" s="162"/>
      <c r="V2023" s="164"/>
      <c r="W2023" s="12" t="str">
        <f t="shared" si="600"/>
        <v>Mqtt1</v>
      </c>
      <c r="X2023" s="196" t="str" cm="1">
        <f t="array" ref="X2023">_xlfn.REGEXEXTRACT(J2023,"^\D*")&amp;"/"&amp;_xlfn.REGEXEXTRACT(J2023,"\d{8}(_\d{1,2})?")</f>
        <v>PMP/50001037</v>
      </c>
      <c r="Y2023" s="6" t="str">
        <f t="shared" si="604"/>
        <v>marpower/500000-thrs/pmp/50001037</v>
      </c>
      <c r="Z2023" s="103" t="str">
        <f t="shared" si="602"/>
        <v>$.Flow</v>
      </c>
      <c r="AB2023" s="6" t="s">
        <v>196</v>
      </c>
      <c r="AC2023" s="103">
        <v>2</v>
      </c>
      <c r="AD2023" s="103" t="s">
        <v>124</v>
      </c>
      <c r="AG2023" s="11">
        <v>0</v>
      </c>
      <c r="AH2023" s="11">
        <v>100</v>
      </c>
      <c r="AI2023" s="53">
        <v>0</v>
      </c>
      <c r="AJ2023" s="80">
        <v>10</v>
      </c>
      <c r="AK2023" s="113" t="s">
        <v>10820</v>
      </c>
      <c r="AL2023" s="113" t="s">
        <v>10821</v>
      </c>
      <c r="AN2023" s="80"/>
      <c r="AO2023" s="80"/>
      <c r="AP2023" s="80"/>
      <c r="AQ2023" s="80"/>
      <c r="AR2023" s="127"/>
      <c r="AS2023" s="80"/>
      <c r="AT2023" s="7"/>
      <c r="AU2023" s="7"/>
      <c r="AV2023" s="165"/>
      <c r="AW2023" s="166"/>
      <c r="AX2023" s="137"/>
      <c r="AY2023" s="147"/>
      <c r="AZ2023" s="167"/>
      <c r="BA2023" s="167"/>
      <c r="BB2023" s="147" t="str">
        <f t="shared" si="603"/>
        <v/>
      </c>
      <c r="BC2023" s="168"/>
      <c r="BD2023" s="165"/>
      <c r="BE2023" s="165"/>
      <c r="BF2023" s="165"/>
      <c r="BG2023" s="165"/>
      <c r="BH2023" s="165"/>
      <c r="BI2023" s="165"/>
      <c r="BJ2023" s="165"/>
      <c r="BK2023" s="165"/>
      <c r="BL2023" s="165"/>
      <c r="BM2023" s="165"/>
      <c r="BN2023" s="165"/>
      <c r="BO2023" s="165"/>
      <c r="BP2023" s="165"/>
      <c r="BQ2023" s="165"/>
      <c r="BS2023" s="6"/>
      <c r="BT2023" s="11"/>
      <c r="BU2023" s="6"/>
      <c r="BV2023" s="6"/>
    </row>
    <row r="2024" spans="1:74" ht="15.75" x14ac:dyDescent="0.25">
      <c r="A2024" s="52" t="s">
        <v>11909</v>
      </c>
      <c r="B2024" s="56" t="s">
        <v>110</v>
      </c>
      <c r="C2024" s="7" t="s">
        <v>124</v>
      </c>
      <c r="D2024" s="7" t="s">
        <v>10805</v>
      </c>
      <c r="E2024" s="7"/>
      <c r="F2024" s="64"/>
      <c r="G2024" s="6"/>
      <c r="H2024" s="6"/>
      <c r="I2024" s="10" t="s">
        <v>110</v>
      </c>
      <c r="J2024" s="11" t="s">
        <v>10933</v>
      </c>
      <c r="K2024" s="194" t="s">
        <v>10807</v>
      </c>
      <c r="L2024" s="176"/>
      <c r="M2024" s="176">
        <v>1000</v>
      </c>
      <c r="N2024" s="80" t="s">
        <v>11911</v>
      </c>
      <c r="O2024" s="162"/>
      <c r="P2024" s="80" t="s">
        <v>10934</v>
      </c>
      <c r="Q2024" s="80"/>
      <c r="R2024" s="80"/>
      <c r="S2024" s="163"/>
      <c r="T2024" s="213"/>
      <c r="U2024" s="162"/>
      <c r="V2024" s="164"/>
      <c r="W2024" s="12" t="str">
        <f t="shared" si="600"/>
        <v>Mqtt1</v>
      </c>
      <c r="X2024" s="196" t="str" cm="1">
        <f t="array" ref="X2024">_xlfn.REGEXEXTRACT(J2024,"^\D*")&amp;"/"&amp;_xlfn.REGEXEXTRACT(J2024,"\d{8}(_\d{1,2})?")</f>
        <v>PMP/50001037</v>
      </c>
      <c r="Y2024" s="6" t="str">
        <f t="shared" si="604"/>
        <v>marpower/500000-thrs/pmp/50001037</v>
      </c>
      <c r="Z2024" s="103" t="str">
        <f t="shared" si="602"/>
        <v>$.EnConsump</v>
      </c>
      <c r="AB2024" s="6" t="s">
        <v>196</v>
      </c>
      <c r="AC2024" s="103">
        <v>3</v>
      </c>
      <c r="AJ2024" s="80"/>
      <c r="AK2024" s="113" t="s">
        <v>10824</v>
      </c>
      <c r="AN2024" s="80"/>
      <c r="AO2024" s="80"/>
      <c r="AP2024" s="80"/>
      <c r="AQ2024" s="80"/>
      <c r="AR2024" s="127"/>
      <c r="AS2024" s="80"/>
      <c r="AT2024" s="7"/>
      <c r="AU2024" s="7"/>
      <c r="AV2024" s="165"/>
      <c r="AW2024" s="166"/>
      <c r="AX2024" s="137"/>
      <c r="AY2024" s="147"/>
      <c r="AZ2024" s="167"/>
      <c r="BA2024" s="167"/>
      <c r="BB2024" s="147" t="str">
        <f t="shared" si="603"/>
        <v/>
      </c>
      <c r="BC2024" s="168"/>
      <c r="BD2024" s="165"/>
      <c r="BE2024" s="165"/>
      <c r="BF2024" s="165"/>
      <c r="BG2024" s="165"/>
      <c r="BH2024" s="165"/>
      <c r="BI2024" s="165"/>
      <c r="BJ2024" s="165"/>
      <c r="BK2024" s="165"/>
      <c r="BL2024" s="165"/>
      <c r="BM2024" s="165"/>
      <c r="BN2024" s="165"/>
      <c r="BO2024" s="165"/>
      <c r="BP2024" s="165"/>
      <c r="BQ2024" s="165"/>
      <c r="BS2024" s="6"/>
      <c r="BT2024" s="11"/>
      <c r="BU2024" s="6"/>
      <c r="BV2024" s="6"/>
    </row>
    <row r="2025" spans="1:74" ht="15.75" x14ac:dyDescent="0.25">
      <c r="A2025" s="52" t="s">
        <v>11909</v>
      </c>
      <c r="B2025" s="56" t="s">
        <v>110</v>
      </c>
      <c r="C2025" s="7" t="s">
        <v>124</v>
      </c>
      <c r="D2025" s="7" t="s">
        <v>10805</v>
      </c>
      <c r="E2025" s="7"/>
      <c r="F2025" s="64"/>
      <c r="G2025" s="6"/>
      <c r="H2025" s="6"/>
      <c r="I2025" s="10" t="s">
        <v>110</v>
      </c>
      <c r="J2025" s="11" t="s">
        <v>10935</v>
      </c>
      <c r="K2025" s="194" t="s">
        <v>10807</v>
      </c>
      <c r="L2025" s="176"/>
      <c r="M2025" s="176">
        <v>1000</v>
      </c>
      <c r="N2025" s="80" t="s">
        <v>11911</v>
      </c>
      <c r="O2025" s="162"/>
      <c r="P2025" s="80" t="s">
        <v>10936</v>
      </c>
      <c r="Q2025" s="80"/>
      <c r="R2025" s="80"/>
      <c r="S2025" s="163"/>
      <c r="T2025" s="213"/>
      <c r="U2025" s="162"/>
      <c r="V2025" s="164"/>
      <c r="W2025" s="12" t="str">
        <f t="shared" si="600"/>
        <v>Mqtt1</v>
      </c>
      <c r="X2025" s="196" t="str" cm="1">
        <f t="array" ref="X2025">_xlfn.REGEXEXTRACT(J2025,"^\D*")&amp;"/"&amp;_xlfn.REGEXEXTRACT(J2025,"\d{8}(_\d{1,2})?")</f>
        <v>PMP/50001037</v>
      </c>
      <c r="Y2025" s="6" t="str">
        <f t="shared" si="604"/>
        <v>marpower/500000-thrs/pmp/50001037</v>
      </c>
      <c r="Z2025" s="103" t="str">
        <f t="shared" si="602"/>
        <v>$.PowerInput</v>
      </c>
      <c r="AB2025" s="6" t="s">
        <v>196</v>
      </c>
      <c r="AC2025" s="103">
        <v>4</v>
      </c>
      <c r="AJ2025" s="80"/>
      <c r="AK2025" s="113" t="s">
        <v>1425</v>
      </c>
      <c r="AN2025" s="80"/>
      <c r="AO2025" s="80"/>
      <c r="AP2025" s="80"/>
      <c r="AQ2025" s="80"/>
      <c r="AR2025" s="127"/>
      <c r="AS2025" s="80"/>
      <c r="AT2025" s="7"/>
      <c r="AU2025" s="7"/>
      <c r="AV2025" s="165"/>
      <c r="AW2025" s="166"/>
      <c r="AX2025" s="137"/>
      <c r="AY2025" s="147"/>
      <c r="AZ2025" s="167"/>
      <c r="BA2025" s="167"/>
      <c r="BB2025" s="147" t="str">
        <f t="shared" si="603"/>
        <v/>
      </c>
      <c r="BC2025" s="168"/>
      <c r="BD2025" s="165"/>
      <c r="BE2025" s="165"/>
      <c r="BF2025" s="165"/>
      <c r="BG2025" s="165"/>
      <c r="BH2025" s="165"/>
      <c r="BI2025" s="165"/>
      <c r="BJ2025" s="165"/>
      <c r="BK2025" s="165"/>
      <c r="BL2025" s="165"/>
      <c r="BM2025" s="165"/>
      <c r="BN2025" s="165"/>
      <c r="BO2025" s="165"/>
      <c r="BP2025" s="165"/>
      <c r="BQ2025" s="165"/>
      <c r="BS2025" s="6"/>
      <c r="BT2025" s="11"/>
      <c r="BU2025" s="6"/>
      <c r="BV2025" s="6"/>
    </row>
    <row r="2026" spans="1:74" ht="15.75" x14ac:dyDescent="0.25">
      <c r="A2026" s="52" t="s">
        <v>11909</v>
      </c>
      <c r="B2026" s="56" t="s">
        <v>110</v>
      </c>
      <c r="C2026" s="7" t="s">
        <v>124</v>
      </c>
      <c r="D2026" s="7" t="s">
        <v>10805</v>
      </c>
      <c r="E2026" s="7"/>
      <c r="F2026" s="64"/>
      <c r="G2026" s="6"/>
      <c r="H2026" s="6"/>
      <c r="I2026" s="10" t="s">
        <v>110</v>
      </c>
      <c r="J2026" s="11" t="s">
        <v>10937</v>
      </c>
      <c r="K2026" s="194" t="s">
        <v>10807</v>
      </c>
      <c r="L2026" s="176"/>
      <c r="M2026" s="176">
        <v>1000</v>
      </c>
      <c r="N2026" s="80" t="s">
        <v>11911</v>
      </c>
      <c r="O2026" s="162"/>
      <c r="P2026" s="80" t="s">
        <v>10938</v>
      </c>
      <c r="Q2026" s="80"/>
      <c r="R2026" s="80"/>
      <c r="S2026" s="163"/>
      <c r="T2026" s="213"/>
      <c r="U2026" s="162"/>
      <c r="V2026" s="164"/>
      <c r="W2026" s="12" t="str">
        <f t="shared" si="600"/>
        <v>Mqtt1</v>
      </c>
      <c r="X2026" s="196" t="str" cm="1">
        <f t="array" ref="X2026">_xlfn.REGEXEXTRACT(J2026,"^\D*")&amp;"/"&amp;_xlfn.REGEXEXTRACT(J2026,"\d{8}(_\d{1,2})?")</f>
        <v>PMP/50001037</v>
      </c>
      <c r="Y2026" s="6" t="str">
        <f t="shared" si="604"/>
        <v>marpower/500000-thrs/pmp/50001037</v>
      </c>
      <c r="Z2026" s="103" t="str">
        <f t="shared" si="602"/>
        <v>$.Speed</v>
      </c>
      <c r="AB2026" s="6" t="s">
        <v>196</v>
      </c>
      <c r="AC2026" s="103">
        <v>7</v>
      </c>
      <c r="AJ2026" s="80"/>
      <c r="AK2026" s="113" t="s">
        <v>10829</v>
      </c>
      <c r="AN2026" s="80"/>
      <c r="AO2026" s="80"/>
      <c r="AP2026" s="80"/>
      <c r="AQ2026" s="80"/>
      <c r="AR2026" s="127"/>
      <c r="AS2026" s="80"/>
      <c r="AT2026" s="7"/>
      <c r="AU2026" s="7"/>
      <c r="AV2026" s="165"/>
      <c r="AW2026" s="166"/>
      <c r="AX2026" s="137"/>
      <c r="AY2026" s="147"/>
      <c r="AZ2026" s="167"/>
      <c r="BA2026" s="167"/>
      <c r="BB2026" s="147" t="str">
        <f t="shared" si="603"/>
        <v/>
      </c>
      <c r="BC2026" s="168"/>
      <c r="BD2026" s="165"/>
      <c r="BE2026" s="165"/>
      <c r="BF2026" s="165"/>
      <c r="BG2026" s="165"/>
      <c r="BH2026" s="165"/>
      <c r="BI2026" s="165"/>
      <c r="BJ2026" s="165"/>
      <c r="BK2026" s="165"/>
      <c r="BL2026" s="165"/>
      <c r="BM2026" s="165"/>
      <c r="BN2026" s="165"/>
      <c r="BO2026" s="165"/>
      <c r="BP2026" s="165"/>
      <c r="BQ2026" s="165"/>
      <c r="BS2026" s="6"/>
      <c r="BT2026" s="11"/>
      <c r="BU2026" s="6"/>
      <c r="BV2026" s="6"/>
    </row>
    <row r="2027" spans="1:74" ht="15.75" x14ac:dyDescent="0.25">
      <c r="A2027" s="52" t="s">
        <v>11909</v>
      </c>
      <c r="B2027" s="56" t="s">
        <v>110</v>
      </c>
      <c r="C2027" s="7" t="s">
        <v>124</v>
      </c>
      <c r="D2027" s="7" t="s">
        <v>10805</v>
      </c>
      <c r="E2027" s="7"/>
      <c r="F2027" s="64"/>
      <c r="G2027" s="6"/>
      <c r="H2027" s="6"/>
      <c r="I2027" s="10" t="s">
        <v>110</v>
      </c>
      <c r="J2027" s="11" t="s">
        <v>10939</v>
      </c>
      <c r="K2027" s="194" t="s">
        <v>10807</v>
      </c>
      <c r="L2027" s="176"/>
      <c r="M2027" s="176">
        <v>1000</v>
      </c>
      <c r="N2027" s="80" t="s">
        <v>11911</v>
      </c>
      <c r="O2027" s="162"/>
      <c r="P2027" s="80" t="s">
        <v>10940</v>
      </c>
      <c r="Q2027" s="80"/>
      <c r="R2027" s="80"/>
      <c r="S2027" s="163"/>
      <c r="T2027" s="213"/>
      <c r="U2027" s="162"/>
      <c r="V2027" s="164"/>
      <c r="W2027" s="12" t="str">
        <f t="shared" si="600"/>
        <v>Mqtt1</v>
      </c>
      <c r="X2027" s="196" t="str" cm="1">
        <f t="array" ref="X2027">_xlfn.REGEXEXTRACT(J2027,"^\D*")&amp;"/"&amp;_xlfn.REGEXEXTRACT(J2027,"\d{8}(_\d{1,2})?")</f>
        <v>PMP/50001037</v>
      </c>
      <c r="Y2027" s="6" t="str">
        <f t="shared" si="604"/>
        <v>marpower/500000-thrs/pmp/50001037</v>
      </c>
      <c r="Z2027" s="103" t="str">
        <f t="shared" si="602"/>
        <v>$.OperTime</v>
      </c>
      <c r="AB2027" s="6" t="s">
        <v>196</v>
      </c>
      <c r="AC2027" s="103">
        <v>5</v>
      </c>
      <c r="AJ2027" s="80"/>
      <c r="AK2027" s="113" t="s">
        <v>10832</v>
      </c>
      <c r="AL2027" s="113">
        <v>10</v>
      </c>
      <c r="AN2027" s="80"/>
      <c r="AO2027" s="80"/>
      <c r="AP2027" s="80"/>
      <c r="AQ2027" s="80"/>
      <c r="AR2027" s="127"/>
      <c r="AS2027" s="80"/>
      <c r="AT2027" s="7"/>
      <c r="AU2027" s="7"/>
      <c r="AV2027" s="165"/>
      <c r="AW2027" s="166"/>
      <c r="AX2027" s="137"/>
      <c r="AY2027" s="147"/>
      <c r="AZ2027" s="167"/>
      <c r="BA2027" s="167"/>
      <c r="BB2027" s="147" t="str">
        <f t="shared" si="603"/>
        <v/>
      </c>
      <c r="BC2027" s="168"/>
      <c r="BD2027" s="165"/>
      <c r="BE2027" s="165"/>
      <c r="BF2027" s="165"/>
      <c r="BG2027" s="165"/>
      <c r="BH2027" s="165"/>
      <c r="BI2027" s="165"/>
      <c r="BJ2027" s="165"/>
      <c r="BK2027" s="165"/>
      <c r="BL2027" s="165"/>
      <c r="BM2027" s="165"/>
      <c r="BN2027" s="165"/>
      <c r="BO2027" s="165"/>
      <c r="BP2027" s="165"/>
      <c r="BQ2027" s="165"/>
      <c r="BS2027" s="6"/>
      <c r="BT2027" s="11"/>
      <c r="BU2027" s="6"/>
      <c r="BV2027" s="6"/>
    </row>
    <row r="2028" spans="1:74" ht="15.75" x14ac:dyDescent="0.25">
      <c r="A2028" s="52" t="s">
        <v>11909</v>
      </c>
      <c r="B2028" s="56" t="s">
        <v>110</v>
      </c>
      <c r="C2028" s="7" t="s">
        <v>9455</v>
      </c>
      <c r="D2028" s="7" t="s">
        <v>10805</v>
      </c>
      <c r="E2028" s="7"/>
      <c r="F2028" s="64"/>
      <c r="G2028" s="6"/>
      <c r="H2028" s="6"/>
      <c r="I2028" s="10" t="s">
        <v>110</v>
      </c>
      <c r="J2028" s="11" t="s">
        <v>10941</v>
      </c>
      <c r="K2028" s="194" t="s">
        <v>10807</v>
      </c>
      <c r="L2028" s="176"/>
      <c r="M2028" s="176">
        <v>1000</v>
      </c>
      <c r="N2028" s="80" t="s">
        <v>11911</v>
      </c>
      <c r="O2028" s="162"/>
      <c r="P2028" s="80" t="s">
        <v>10942</v>
      </c>
      <c r="Q2028" s="80"/>
      <c r="R2028" s="80"/>
      <c r="S2028" s="163"/>
      <c r="T2028" s="213"/>
      <c r="U2028" s="162"/>
      <c r="V2028" s="164"/>
      <c r="W2028" s="12" t="str">
        <f t="shared" si="600"/>
        <v>Mqtt1</v>
      </c>
      <c r="X2028" s="196" t="str" cm="1">
        <f t="array" ref="X2028">_xlfn.REGEXEXTRACT(J2028,"^\D*")&amp;"/"&amp;_xlfn.REGEXEXTRACT(J2028,"\d{8}(_\d{1,2})?")</f>
        <v>VLV/50001092_2</v>
      </c>
      <c r="Y2028" s="6" t="str">
        <f t="shared" si="604"/>
        <v>marpower/500000-thrs/vlv/50001092-2</v>
      </c>
      <c r="Z2028" s="103" t="str">
        <f t="shared" si="602"/>
        <v>$.Setpoint</v>
      </c>
      <c r="AA2028" s="12">
        <v>1</v>
      </c>
      <c r="AB2028" s="6" t="s">
        <v>195</v>
      </c>
      <c r="AC2028" s="103">
        <v>0</v>
      </c>
      <c r="AJ2028" s="80"/>
      <c r="AK2028" s="113" t="s">
        <v>917</v>
      </c>
      <c r="AN2028" s="80"/>
      <c r="AO2028" s="80"/>
      <c r="AP2028" s="80"/>
      <c r="AQ2028" s="80"/>
      <c r="AR2028" s="127"/>
      <c r="AS2028" s="80"/>
      <c r="AT2028" s="7"/>
      <c r="AU2028" s="7"/>
      <c r="AV2028" s="165"/>
      <c r="AW2028" s="166"/>
      <c r="AX2028" s="137"/>
      <c r="AY2028" s="147"/>
      <c r="AZ2028" s="167"/>
      <c r="BA2028" s="167"/>
      <c r="BB2028" s="147" t="str">
        <f t="shared" si="603"/>
        <v/>
      </c>
      <c r="BC2028" s="168"/>
      <c r="BD2028" s="165"/>
      <c r="BE2028" s="165"/>
      <c r="BF2028" s="165"/>
      <c r="BG2028" s="165"/>
      <c r="BH2028" s="165"/>
      <c r="BI2028" s="165"/>
      <c r="BJ2028" s="165"/>
      <c r="BK2028" s="165"/>
      <c r="BL2028" s="165"/>
      <c r="BM2028" s="165"/>
      <c r="BN2028" s="165"/>
      <c r="BO2028" s="165"/>
      <c r="BP2028" s="165"/>
      <c r="BQ2028" s="165"/>
      <c r="BS2028" s="6"/>
      <c r="BT2028" s="11"/>
      <c r="BU2028" s="6"/>
      <c r="BV2028" s="6"/>
    </row>
    <row r="2029" spans="1:74" ht="15.75" x14ac:dyDescent="0.25">
      <c r="A2029" s="52" t="s">
        <v>11909</v>
      </c>
      <c r="B2029" s="56" t="s">
        <v>110</v>
      </c>
      <c r="C2029" s="7" t="s">
        <v>9455</v>
      </c>
      <c r="D2029" s="7" t="s">
        <v>10805</v>
      </c>
      <c r="E2029" s="7"/>
      <c r="F2029" s="64"/>
      <c r="G2029" s="6"/>
      <c r="H2029" s="6"/>
      <c r="I2029" s="10" t="s">
        <v>110</v>
      </c>
      <c r="J2029" s="11" t="s">
        <v>10943</v>
      </c>
      <c r="K2029" s="194" t="s">
        <v>10807</v>
      </c>
      <c r="L2029" s="176"/>
      <c r="M2029" s="176">
        <v>1000</v>
      </c>
      <c r="N2029" s="80" t="s">
        <v>11911</v>
      </c>
      <c r="O2029" s="162"/>
      <c r="P2029" s="80" t="s">
        <v>10944</v>
      </c>
      <c r="Q2029" s="80"/>
      <c r="R2029" s="80"/>
      <c r="S2029" s="163"/>
      <c r="T2029" s="213"/>
      <c r="U2029" s="162"/>
      <c r="V2029" s="164"/>
      <c r="W2029" s="12" t="str">
        <f t="shared" ref="W2029:W2092" si="605">IF(COUNTIF(N2029,"spare"),"","Mqtt1")</f>
        <v>Mqtt1</v>
      </c>
      <c r="X2029" s="196" t="str" cm="1">
        <f t="array" ref="X2029">_xlfn.REGEXEXTRACT(J2029,"^\D*")&amp;"/"&amp;_xlfn.REGEXEXTRACT(J2029,"\d{8}(_\d{1,2})?")</f>
        <v>VLV/50001092_2</v>
      </c>
      <c r="Y2029" s="6" t="str">
        <f t="shared" ref="Y2029:Y2060" si="606">LOWER(SUBSTITUTE(SUBSTITUTE(IF(COUNTIF(N2029,"spare"),"",_xlfn.CONCAT("marpower/",IF(X2029&lt;&gt;"","500000 THRS/"&amp;X2029,"500000 THRS")))," ","-"),"_","-"))</f>
        <v>marpower/500000-thrs/vlv/50001092-2</v>
      </c>
      <c r="Z2029" s="103" t="str">
        <f t="shared" ref="Z2029:Z2111" si="607">IF(COUNTIF(N2029,"spare"),"","$."&amp;_xlfn.REGEXREPLACE(IF(X2029="",J2029,_xlfn.REGEXREPLACE(J2029,".*_","")),"^FIRE_",""))</f>
        <v>$.RelPos</v>
      </c>
      <c r="AA2029" s="12">
        <v>1</v>
      </c>
      <c r="AB2029" s="6" t="s">
        <v>195</v>
      </c>
      <c r="AC2029" s="103">
        <v>4</v>
      </c>
      <c r="AJ2029" s="80"/>
      <c r="AK2029" s="113" t="s">
        <v>917</v>
      </c>
      <c r="AN2029" s="80"/>
      <c r="AO2029" s="80"/>
      <c r="AP2029" s="80"/>
      <c r="AQ2029" s="80"/>
      <c r="AR2029" s="127"/>
      <c r="AS2029" s="80"/>
      <c r="AT2029" s="7"/>
      <c r="AU2029" s="7"/>
      <c r="AV2029" s="165"/>
      <c r="AW2029" s="166"/>
      <c r="AX2029" s="137"/>
      <c r="AY2029" s="147"/>
      <c r="AZ2029" s="167"/>
      <c r="BA2029" s="167"/>
      <c r="BB2029" s="147" t="str">
        <f t="shared" ref="BB2029:BB2092" si="608">IF(ISNUMBER(AM2029),"1","")</f>
        <v/>
      </c>
      <c r="BC2029" s="168"/>
      <c r="BD2029" s="165"/>
      <c r="BE2029" s="165"/>
      <c r="BF2029" s="165"/>
      <c r="BG2029" s="165"/>
      <c r="BH2029" s="165"/>
      <c r="BI2029" s="165"/>
      <c r="BJ2029" s="165"/>
      <c r="BK2029" s="165"/>
      <c r="BL2029" s="165"/>
      <c r="BM2029" s="165"/>
      <c r="BN2029" s="165"/>
      <c r="BO2029" s="165"/>
      <c r="BP2029" s="165"/>
      <c r="BQ2029" s="165"/>
      <c r="BS2029" s="6"/>
      <c r="BT2029" s="11"/>
      <c r="BU2029" s="6"/>
      <c r="BV2029" s="6"/>
    </row>
    <row r="2030" spans="1:74" ht="15.75" x14ac:dyDescent="0.25">
      <c r="A2030" s="52" t="s">
        <v>11909</v>
      </c>
      <c r="B2030" s="56" t="s">
        <v>110</v>
      </c>
      <c r="C2030" s="7" t="s">
        <v>9455</v>
      </c>
      <c r="D2030" s="7" t="s">
        <v>10805</v>
      </c>
      <c r="E2030" s="7"/>
      <c r="F2030" s="64"/>
      <c r="G2030" s="6"/>
      <c r="H2030" s="6"/>
      <c r="I2030" s="10" t="s">
        <v>110</v>
      </c>
      <c r="J2030" s="11" t="s">
        <v>10945</v>
      </c>
      <c r="K2030" s="194" t="s">
        <v>10807</v>
      </c>
      <c r="L2030" s="176"/>
      <c r="M2030" s="176">
        <v>1000</v>
      </c>
      <c r="N2030" s="80" t="s">
        <v>11911</v>
      </c>
      <c r="O2030" s="162"/>
      <c r="P2030" s="80" t="s">
        <v>10946</v>
      </c>
      <c r="Q2030" s="80"/>
      <c r="R2030" s="80"/>
      <c r="S2030" s="163"/>
      <c r="T2030" s="213"/>
      <c r="U2030" s="162"/>
      <c r="V2030" s="164"/>
      <c r="W2030" s="12" t="str">
        <f t="shared" si="605"/>
        <v>Mqtt1</v>
      </c>
      <c r="X2030" s="196" t="str" cm="1">
        <f t="array" ref="X2030">_xlfn.REGEXEXTRACT(J2030,"^\D*")&amp;"/"&amp;_xlfn.REGEXEXTRACT(J2030,"\d{8}(_\d{1,2})?")</f>
        <v>VLV/50001092_2</v>
      </c>
      <c r="Y2030" s="6" t="str">
        <f t="shared" si="606"/>
        <v>marpower/500000-thrs/vlv/50001092-2</v>
      </c>
      <c r="Z2030" s="103" t="str">
        <f t="shared" si="607"/>
        <v>$.AbsPos</v>
      </c>
      <c r="AA2030" s="12">
        <v>1</v>
      </c>
      <c r="AB2030" s="6" t="s">
        <v>195</v>
      </c>
      <c r="AC2030" s="103">
        <v>5</v>
      </c>
      <c r="AJ2030" s="80"/>
      <c r="AK2030" s="113" t="s">
        <v>10814</v>
      </c>
      <c r="AN2030" s="80"/>
      <c r="AO2030" s="80"/>
      <c r="AP2030" s="80"/>
      <c r="AQ2030" s="80"/>
      <c r="AR2030" s="127"/>
      <c r="AS2030" s="80"/>
      <c r="AT2030" s="7"/>
      <c r="AU2030" s="7"/>
      <c r="AV2030" s="165"/>
      <c r="AW2030" s="166"/>
      <c r="AX2030" s="137"/>
      <c r="AY2030" s="147"/>
      <c r="AZ2030" s="167"/>
      <c r="BA2030" s="167"/>
      <c r="BB2030" s="147" t="str">
        <f t="shared" si="608"/>
        <v/>
      </c>
      <c r="BC2030" s="168"/>
      <c r="BD2030" s="165"/>
      <c r="BE2030" s="165"/>
      <c r="BF2030" s="165"/>
      <c r="BG2030" s="165"/>
      <c r="BH2030" s="165"/>
      <c r="BI2030" s="165"/>
      <c r="BJ2030" s="165"/>
      <c r="BK2030" s="165"/>
      <c r="BL2030" s="165"/>
      <c r="BM2030" s="165"/>
      <c r="BN2030" s="165"/>
      <c r="BO2030" s="165"/>
      <c r="BP2030" s="165"/>
      <c r="BQ2030" s="165"/>
      <c r="BS2030" s="6"/>
      <c r="BT2030" s="11"/>
      <c r="BU2030" s="6"/>
      <c r="BV2030" s="6"/>
    </row>
    <row r="2031" spans="1:74" ht="15.75" x14ac:dyDescent="0.25">
      <c r="A2031" s="52" t="s">
        <v>11909</v>
      </c>
      <c r="B2031" s="56" t="s">
        <v>110</v>
      </c>
      <c r="C2031" s="7" t="s">
        <v>9455</v>
      </c>
      <c r="D2031" s="7" t="s">
        <v>10805</v>
      </c>
      <c r="E2031" s="7"/>
      <c r="F2031" s="64"/>
      <c r="G2031" s="6"/>
      <c r="H2031" s="6"/>
      <c r="I2031" s="10" t="s">
        <v>110</v>
      </c>
      <c r="J2031" s="11" t="s">
        <v>10947</v>
      </c>
      <c r="K2031" s="194" t="s">
        <v>10807</v>
      </c>
      <c r="L2031" s="176"/>
      <c r="M2031" s="176">
        <v>1000</v>
      </c>
      <c r="N2031" s="80" t="s">
        <v>11911</v>
      </c>
      <c r="O2031" s="162"/>
      <c r="P2031" s="80" t="s">
        <v>10948</v>
      </c>
      <c r="Q2031" s="80"/>
      <c r="R2031" s="80"/>
      <c r="S2031" s="163"/>
      <c r="T2031" s="213"/>
      <c r="U2031" s="162"/>
      <c r="V2031" s="164"/>
      <c r="W2031" s="12" t="str">
        <f t="shared" si="605"/>
        <v>Mqtt1</v>
      </c>
      <c r="X2031" s="196" t="str" cm="1">
        <f t="array" ref="X2031">_xlfn.REGEXEXTRACT(J2031,"^\D*")&amp;"/"&amp;_xlfn.REGEXEXTRACT(J2031,"\d{8}(_\d{1,2})?")</f>
        <v>VLV/50001042_3</v>
      </c>
      <c r="Y2031" s="6" t="str">
        <f t="shared" si="606"/>
        <v>marpower/500000-thrs/vlv/50001042-3</v>
      </c>
      <c r="Z2031" s="103" t="str">
        <f t="shared" si="607"/>
        <v>$.Setpoint</v>
      </c>
      <c r="AA2031" s="12">
        <v>2</v>
      </c>
      <c r="AB2031" s="6" t="s">
        <v>195</v>
      </c>
      <c r="AC2031" s="103">
        <v>0</v>
      </c>
      <c r="AJ2031" s="80"/>
      <c r="AK2031" s="113" t="s">
        <v>917</v>
      </c>
      <c r="AN2031" s="80"/>
      <c r="AO2031" s="80"/>
      <c r="AP2031" s="80"/>
      <c r="AQ2031" s="80"/>
      <c r="AR2031" s="127"/>
      <c r="AS2031" s="80"/>
      <c r="AT2031" s="7"/>
      <c r="AU2031" s="7"/>
      <c r="AV2031" s="165"/>
      <c r="AW2031" s="166"/>
      <c r="AX2031" s="137"/>
      <c r="AY2031" s="147"/>
      <c r="AZ2031" s="167"/>
      <c r="BA2031" s="167"/>
      <c r="BB2031" s="147" t="str">
        <f t="shared" si="608"/>
        <v/>
      </c>
      <c r="BC2031" s="168"/>
      <c r="BD2031" s="165"/>
      <c r="BE2031" s="165"/>
      <c r="BF2031" s="165"/>
      <c r="BG2031" s="165"/>
      <c r="BH2031" s="165"/>
      <c r="BI2031" s="165"/>
      <c r="BJ2031" s="165"/>
      <c r="BK2031" s="165"/>
      <c r="BL2031" s="165"/>
      <c r="BM2031" s="165"/>
      <c r="BN2031" s="165"/>
      <c r="BO2031" s="165"/>
      <c r="BP2031" s="165"/>
      <c r="BQ2031" s="165"/>
      <c r="BS2031" s="6"/>
      <c r="BT2031" s="11"/>
      <c r="BU2031" s="6"/>
      <c r="BV2031" s="6"/>
    </row>
    <row r="2032" spans="1:74" ht="15.75" x14ac:dyDescent="0.25">
      <c r="A2032" s="52" t="s">
        <v>11909</v>
      </c>
      <c r="B2032" s="56" t="s">
        <v>110</v>
      </c>
      <c r="C2032" s="7" t="s">
        <v>9455</v>
      </c>
      <c r="D2032" s="7" t="s">
        <v>10805</v>
      </c>
      <c r="E2032" s="7"/>
      <c r="F2032" s="64"/>
      <c r="G2032" s="6"/>
      <c r="H2032" s="6"/>
      <c r="I2032" s="10" t="s">
        <v>110</v>
      </c>
      <c r="J2032" s="11" t="s">
        <v>10949</v>
      </c>
      <c r="K2032" s="194" t="s">
        <v>10807</v>
      </c>
      <c r="L2032" s="176"/>
      <c r="M2032" s="176">
        <v>1000</v>
      </c>
      <c r="N2032" s="80" t="s">
        <v>11911</v>
      </c>
      <c r="O2032" s="162"/>
      <c r="P2032" s="80" t="s">
        <v>10950</v>
      </c>
      <c r="Q2032" s="80"/>
      <c r="R2032" s="80"/>
      <c r="S2032" s="163"/>
      <c r="T2032" s="213"/>
      <c r="U2032" s="162"/>
      <c r="V2032" s="164"/>
      <c r="W2032" s="12" t="str">
        <f t="shared" si="605"/>
        <v>Mqtt1</v>
      </c>
      <c r="X2032" s="196" t="str" cm="1">
        <f t="array" ref="X2032">_xlfn.REGEXEXTRACT(J2032,"^\D*")&amp;"/"&amp;_xlfn.REGEXEXTRACT(J2032,"\d{8}(_\d{1,2})?")</f>
        <v>VLV/50001042_3</v>
      </c>
      <c r="Y2032" s="6" t="str">
        <f t="shared" si="606"/>
        <v>marpower/500000-thrs/vlv/50001042-3</v>
      </c>
      <c r="Z2032" s="103" t="str">
        <f t="shared" si="607"/>
        <v>$.RelPos</v>
      </c>
      <c r="AA2032" s="12">
        <v>2</v>
      </c>
      <c r="AB2032" s="6" t="s">
        <v>195</v>
      </c>
      <c r="AC2032" s="103">
        <v>4</v>
      </c>
      <c r="AJ2032" s="80"/>
      <c r="AK2032" s="113" t="s">
        <v>917</v>
      </c>
      <c r="AN2032" s="80"/>
      <c r="AO2032" s="80"/>
      <c r="AP2032" s="80"/>
      <c r="AQ2032" s="80"/>
      <c r="AR2032" s="127"/>
      <c r="AS2032" s="80"/>
      <c r="AT2032" s="7"/>
      <c r="AU2032" s="7"/>
      <c r="AV2032" s="165"/>
      <c r="AW2032" s="166"/>
      <c r="AX2032" s="137"/>
      <c r="AY2032" s="147"/>
      <c r="AZ2032" s="167"/>
      <c r="BA2032" s="167"/>
      <c r="BB2032" s="147" t="str">
        <f t="shared" si="608"/>
        <v/>
      </c>
      <c r="BC2032" s="168"/>
      <c r="BD2032" s="165"/>
      <c r="BE2032" s="165"/>
      <c r="BF2032" s="165"/>
      <c r="BG2032" s="165"/>
      <c r="BH2032" s="165"/>
      <c r="BI2032" s="165"/>
      <c r="BJ2032" s="165"/>
      <c r="BK2032" s="165"/>
      <c r="BL2032" s="165"/>
      <c r="BM2032" s="165"/>
      <c r="BN2032" s="165"/>
      <c r="BO2032" s="165"/>
      <c r="BP2032" s="165"/>
      <c r="BQ2032" s="165"/>
      <c r="BS2032" s="6"/>
      <c r="BT2032" s="11"/>
      <c r="BU2032" s="6"/>
      <c r="BV2032" s="6"/>
    </row>
    <row r="2033" spans="1:74" ht="15.75" x14ac:dyDescent="0.25">
      <c r="A2033" s="52" t="s">
        <v>11909</v>
      </c>
      <c r="B2033" s="56" t="s">
        <v>110</v>
      </c>
      <c r="C2033" s="7" t="s">
        <v>9455</v>
      </c>
      <c r="D2033" s="7" t="s">
        <v>10805</v>
      </c>
      <c r="E2033" s="7"/>
      <c r="F2033" s="64"/>
      <c r="G2033" s="6"/>
      <c r="H2033" s="6"/>
      <c r="I2033" s="10" t="s">
        <v>110</v>
      </c>
      <c r="J2033" s="11" t="s">
        <v>10951</v>
      </c>
      <c r="K2033" s="194" t="s">
        <v>10807</v>
      </c>
      <c r="L2033" s="176"/>
      <c r="M2033" s="176">
        <v>1000</v>
      </c>
      <c r="N2033" s="80" t="s">
        <v>11911</v>
      </c>
      <c r="O2033" s="162"/>
      <c r="P2033" s="80" t="s">
        <v>10952</v>
      </c>
      <c r="Q2033" s="80"/>
      <c r="R2033" s="80"/>
      <c r="S2033" s="163"/>
      <c r="T2033" s="213"/>
      <c r="U2033" s="162"/>
      <c r="V2033" s="164"/>
      <c r="W2033" s="12" t="str">
        <f t="shared" si="605"/>
        <v>Mqtt1</v>
      </c>
      <c r="X2033" s="196" t="str" cm="1">
        <f t="array" ref="X2033">_xlfn.REGEXEXTRACT(J2033,"^\D*")&amp;"/"&amp;_xlfn.REGEXEXTRACT(J2033,"\d{8}(_\d{1,2})?")</f>
        <v>VLV/50001042_3</v>
      </c>
      <c r="Y2033" s="6" t="str">
        <f t="shared" si="606"/>
        <v>marpower/500000-thrs/vlv/50001042-3</v>
      </c>
      <c r="Z2033" s="103" t="str">
        <f t="shared" si="607"/>
        <v>$.AbsPos</v>
      </c>
      <c r="AA2033" s="12">
        <v>2</v>
      </c>
      <c r="AB2033" s="6" t="s">
        <v>195</v>
      </c>
      <c r="AC2033" s="103">
        <v>5</v>
      </c>
      <c r="AJ2033" s="80"/>
      <c r="AK2033" s="113" t="s">
        <v>10814</v>
      </c>
      <c r="AN2033" s="80"/>
      <c r="AO2033" s="80"/>
      <c r="AP2033" s="80"/>
      <c r="AQ2033" s="80"/>
      <c r="AR2033" s="127"/>
      <c r="AS2033" s="80"/>
      <c r="AT2033" s="7"/>
      <c r="AU2033" s="7"/>
      <c r="AV2033" s="165"/>
      <c r="AW2033" s="166"/>
      <c r="AX2033" s="137"/>
      <c r="AY2033" s="147"/>
      <c r="AZ2033" s="167"/>
      <c r="BA2033" s="167"/>
      <c r="BB2033" s="147" t="str">
        <f t="shared" si="608"/>
        <v/>
      </c>
      <c r="BC2033" s="168"/>
      <c r="BD2033" s="165"/>
      <c r="BE2033" s="165"/>
      <c r="BF2033" s="165"/>
      <c r="BG2033" s="165"/>
      <c r="BH2033" s="165"/>
      <c r="BI2033" s="165"/>
      <c r="BJ2033" s="165"/>
      <c r="BK2033" s="165"/>
      <c r="BL2033" s="165"/>
      <c r="BM2033" s="165"/>
      <c r="BN2033" s="165"/>
      <c r="BO2033" s="165"/>
      <c r="BP2033" s="165"/>
      <c r="BQ2033" s="165"/>
      <c r="BS2033" s="6"/>
      <c r="BT2033" s="11"/>
      <c r="BU2033" s="6"/>
      <c r="BV2033" s="6"/>
    </row>
    <row r="2034" spans="1:74" ht="15.75" x14ac:dyDescent="0.25">
      <c r="A2034" s="52" t="s">
        <v>11909</v>
      </c>
      <c r="B2034" s="56" t="s">
        <v>110</v>
      </c>
      <c r="C2034" s="7" t="s">
        <v>9455</v>
      </c>
      <c r="D2034" s="7" t="s">
        <v>10805</v>
      </c>
      <c r="E2034" s="7"/>
      <c r="F2034" s="64"/>
      <c r="G2034" s="6"/>
      <c r="H2034" s="6"/>
      <c r="I2034" s="10" t="s">
        <v>110</v>
      </c>
      <c r="J2034" s="11" t="s">
        <v>10953</v>
      </c>
      <c r="K2034" s="194" t="s">
        <v>10807</v>
      </c>
      <c r="L2034" s="176"/>
      <c r="M2034" s="176">
        <v>1000</v>
      </c>
      <c r="N2034" s="80" t="s">
        <v>11911</v>
      </c>
      <c r="O2034" s="162"/>
      <c r="P2034" s="80" t="s">
        <v>10954</v>
      </c>
      <c r="Q2034" s="80"/>
      <c r="R2034" s="80"/>
      <c r="S2034" s="163"/>
      <c r="T2034" s="213"/>
      <c r="U2034" s="162"/>
      <c r="V2034" s="164"/>
      <c r="W2034" s="12" t="str">
        <f t="shared" si="605"/>
        <v>Mqtt1</v>
      </c>
      <c r="X2034" s="196" t="str" cm="1">
        <f t="array" ref="X2034">_xlfn.REGEXEXTRACT(J2034,"^\D*")&amp;"/"&amp;_xlfn.REGEXEXTRACT(J2034,"\d{8}(_\d{1,2})?")</f>
        <v>VLV/50001043_1</v>
      </c>
      <c r="Y2034" s="6" t="str">
        <f t="shared" si="606"/>
        <v>marpower/500000-thrs/vlv/50001043-1</v>
      </c>
      <c r="Z2034" s="103" t="str">
        <f t="shared" si="607"/>
        <v>$.Setpoint</v>
      </c>
      <c r="AA2034" s="12">
        <v>3</v>
      </c>
      <c r="AB2034" s="6" t="s">
        <v>195</v>
      </c>
      <c r="AC2034" s="103">
        <v>0</v>
      </c>
      <c r="AJ2034" s="80"/>
      <c r="AK2034" s="113" t="s">
        <v>917</v>
      </c>
      <c r="AN2034" s="80"/>
      <c r="AO2034" s="80"/>
      <c r="AP2034" s="80"/>
      <c r="AQ2034" s="80"/>
      <c r="AR2034" s="127"/>
      <c r="AS2034" s="80"/>
      <c r="AT2034" s="7"/>
      <c r="AU2034" s="7"/>
      <c r="AV2034" s="165"/>
      <c r="AW2034" s="166"/>
      <c r="AX2034" s="137"/>
      <c r="AY2034" s="147"/>
      <c r="AZ2034" s="167"/>
      <c r="BA2034" s="167"/>
      <c r="BB2034" s="147" t="str">
        <f t="shared" si="608"/>
        <v/>
      </c>
      <c r="BC2034" s="168"/>
      <c r="BD2034" s="165"/>
      <c r="BE2034" s="165"/>
      <c r="BF2034" s="165"/>
      <c r="BG2034" s="165"/>
      <c r="BH2034" s="165"/>
      <c r="BI2034" s="165"/>
      <c r="BJ2034" s="165"/>
      <c r="BK2034" s="165"/>
      <c r="BL2034" s="165"/>
      <c r="BM2034" s="165"/>
      <c r="BN2034" s="165"/>
      <c r="BO2034" s="165"/>
      <c r="BP2034" s="165"/>
      <c r="BQ2034" s="165"/>
      <c r="BS2034" s="6"/>
      <c r="BT2034" s="11"/>
      <c r="BU2034" s="6"/>
      <c r="BV2034" s="6"/>
    </row>
    <row r="2035" spans="1:74" ht="15.75" x14ac:dyDescent="0.25">
      <c r="A2035" s="52" t="s">
        <v>11909</v>
      </c>
      <c r="B2035" s="56" t="s">
        <v>110</v>
      </c>
      <c r="C2035" s="7" t="s">
        <v>9455</v>
      </c>
      <c r="D2035" s="7" t="s">
        <v>10805</v>
      </c>
      <c r="E2035" s="7"/>
      <c r="F2035" s="64"/>
      <c r="G2035" s="6"/>
      <c r="H2035" s="6"/>
      <c r="I2035" s="10" t="s">
        <v>110</v>
      </c>
      <c r="J2035" s="11" t="s">
        <v>10955</v>
      </c>
      <c r="K2035" s="194" t="s">
        <v>10807</v>
      </c>
      <c r="L2035" s="176"/>
      <c r="M2035" s="176">
        <v>1000</v>
      </c>
      <c r="N2035" s="80" t="s">
        <v>11911</v>
      </c>
      <c r="O2035" s="162"/>
      <c r="P2035" s="80" t="s">
        <v>10956</v>
      </c>
      <c r="Q2035" s="80"/>
      <c r="R2035" s="80"/>
      <c r="S2035" s="163"/>
      <c r="T2035" s="213"/>
      <c r="U2035" s="162"/>
      <c r="V2035" s="164"/>
      <c r="W2035" s="12" t="str">
        <f t="shared" si="605"/>
        <v>Mqtt1</v>
      </c>
      <c r="X2035" s="196" t="str" cm="1">
        <f t="array" ref="X2035">_xlfn.REGEXEXTRACT(J2035,"^\D*")&amp;"/"&amp;_xlfn.REGEXEXTRACT(J2035,"\d{8}(_\d{1,2})?")</f>
        <v>VLV/50001043_1</v>
      </c>
      <c r="Y2035" s="6" t="str">
        <f t="shared" si="606"/>
        <v>marpower/500000-thrs/vlv/50001043-1</v>
      </c>
      <c r="Z2035" s="103" t="str">
        <f t="shared" si="607"/>
        <v>$.RelPos</v>
      </c>
      <c r="AA2035" s="12">
        <v>3</v>
      </c>
      <c r="AB2035" s="6" t="s">
        <v>195</v>
      </c>
      <c r="AC2035" s="103">
        <v>4</v>
      </c>
      <c r="AJ2035" s="80"/>
      <c r="AK2035" s="113" t="s">
        <v>917</v>
      </c>
      <c r="AN2035" s="80"/>
      <c r="AO2035" s="80"/>
      <c r="AP2035" s="80"/>
      <c r="AQ2035" s="80"/>
      <c r="AR2035" s="127"/>
      <c r="AS2035" s="80"/>
      <c r="AT2035" s="7"/>
      <c r="AU2035" s="7"/>
      <c r="AV2035" s="165"/>
      <c r="AW2035" s="166"/>
      <c r="AX2035" s="137"/>
      <c r="AY2035" s="147"/>
      <c r="AZ2035" s="167"/>
      <c r="BA2035" s="167"/>
      <c r="BB2035" s="147" t="str">
        <f t="shared" si="608"/>
        <v/>
      </c>
      <c r="BC2035" s="168"/>
      <c r="BD2035" s="165"/>
      <c r="BE2035" s="165"/>
      <c r="BF2035" s="165"/>
      <c r="BG2035" s="165"/>
      <c r="BH2035" s="165"/>
      <c r="BI2035" s="165"/>
      <c r="BJ2035" s="165"/>
      <c r="BK2035" s="165"/>
      <c r="BL2035" s="165"/>
      <c r="BM2035" s="165"/>
      <c r="BN2035" s="165"/>
      <c r="BO2035" s="165"/>
      <c r="BP2035" s="165"/>
      <c r="BQ2035" s="165"/>
      <c r="BS2035" s="6"/>
      <c r="BT2035" s="11"/>
      <c r="BU2035" s="6"/>
      <c r="BV2035" s="6"/>
    </row>
    <row r="2036" spans="1:74" ht="15.75" x14ac:dyDescent="0.25">
      <c r="A2036" s="52" t="s">
        <v>11909</v>
      </c>
      <c r="B2036" s="56" t="s">
        <v>110</v>
      </c>
      <c r="C2036" s="7" t="s">
        <v>9455</v>
      </c>
      <c r="D2036" s="7" t="s">
        <v>10805</v>
      </c>
      <c r="E2036" s="7"/>
      <c r="F2036" s="64"/>
      <c r="G2036" s="6"/>
      <c r="H2036" s="6"/>
      <c r="I2036" s="10" t="s">
        <v>110</v>
      </c>
      <c r="J2036" s="11" t="s">
        <v>10957</v>
      </c>
      <c r="K2036" s="194" t="s">
        <v>10807</v>
      </c>
      <c r="L2036" s="176"/>
      <c r="M2036" s="176">
        <v>1000</v>
      </c>
      <c r="N2036" s="80" t="s">
        <v>11911</v>
      </c>
      <c r="O2036" s="162"/>
      <c r="P2036" s="80" t="s">
        <v>10958</v>
      </c>
      <c r="Q2036" s="80"/>
      <c r="R2036" s="80"/>
      <c r="S2036" s="163"/>
      <c r="T2036" s="213"/>
      <c r="U2036" s="162"/>
      <c r="V2036" s="164"/>
      <c r="W2036" s="12" t="str">
        <f t="shared" si="605"/>
        <v>Mqtt1</v>
      </c>
      <c r="X2036" s="196" t="str" cm="1">
        <f t="array" ref="X2036">_xlfn.REGEXEXTRACT(J2036,"^\D*")&amp;"/"&amp;_xlfn.REGEXEXTRACT(J2036,"\d{8}(_\d{1,2})?")</f>
        <v>VLV/50001043_1</v>
      </c>
      <c r="Y2036" s="6" t="str">
        <f t="shared" si="606"/>
        <v>marpower/500000-thrs/vlv/50001043-1</v>
      </c>
      <c r="Z2036" s="103" t="str">
        <f t="shared" si="607"/>
        <v>$.AbsPos</v>
      </c>
      <c r="AA2036" s="12">
        <v>3</v>
      </c>
      <c r="AB2036" s="6" t="s">
        <v>195</v>
      </c>
      <c r="AC2036" s="103">
        <v>5</v>
      </c>
      <c r="AJ2036" s="80"/>
      <c r="AK2036" s="113" t="s">
        <v>10814</v>
      </c>
      <c r="AN2036" s="80"/>
      <c r="AO2036" s="80"/>
      <c r="AP2036" s="80"/>
      <c r="AQ2036" s="80"/>
      <c r="AR2036" s="127"/>
      <c r="AS2036" s="80"/>
      <c r="AT2036" s="7"/>
      <c r="AU2036" s="7"/>
      <c r="AV2036" s="165"/>
      <c r="AW2036" s="166"/>
      <c r="AX2036" s="137"/>
      <c r="AY2036" s="147"/>
      <c r="AZ2036" s="167"/>
      <c r="BA2036" s="167"/>
      <c r="BB2036" s="147" t="str">
        <f t="shared" si="608"/>
        <v/>
      </c>
      <c r="BC2036" s="168"/>
      <c r="BD2036" s="165"/>
      <c r="BE2036" s="165"/>
      <c r="BF2036" s="165"/>
      <c r="BG2036" s="165"/>
      <c r="BH2036" s="165"/>
      <c r="BI2036" s="165"/>
      <c r="BJ2036" s="165"/>
      <c r="BK2036" s="165"/>
      <c r="BL2036" s="165"/>
      <c r="BM2036" s="165"/>
      <c r="BN2036" s="165"/>
      <c r="BO2036" s="165"/>
      <c r="BP2036" s="165"/>
      <c r="BQ2036" s="165"/>
      <c r="BS2036" s="6"/>
      <c r="BT2036" s="11"/>
      <c r="BU2036" s="6"/>
      <c r="BV2036" s="6"/>
    </row>
    <row r="2037" spans="1:74" ht="15.75" x14ac:dyDescent="0.25">
      <c r="A2037" s="52" t="s">
        <v>11909</v>
      </c>
      <c r="B2037" s="56" t="s">
        <v>110</v>
      </c>
      <c r="C2037" s="7" t="s">
        <v>9455</v>
      </c>
      <c r="D2037" s="7" t="s">
        <v>10805</v>
      </c>
      <c r="E2037" s="7"/>
      <c r="F2037" s="64"/>
      <c r="G2037" s="6"/>
      <c r="H2037" s="6"/>
      <c r="I2037" s="10" t="s">
        <v>110</v>
      </c>
      <c r="J2037" s="11" t="s">
        <v>10959</v>
      </c>
      <c r="K2037" s="194" t="s">
        <v>10807</v>
      </c>
      <c r="L2037" s="176"/>
      <c r="M2037" s="176">
        <v>1000</v>
      </c>
      <c r="N2037" s="80" t="s">
        <v>11911</v>
      </c>
      <c r="O2037" s="162"/>
      <c r="P2037" s="80" t="s">
        <v>10960</v>
      </c>
      <c r="Q2037" s="80"/>
      <c r="R2037" s="80"/>
      <c r="S2037" s="163"/>
      <c r="T2037" s="213"/>
      <c r="U2037" s="162"/>
      <c r="V2037" s="164"/>
      <c r="W2037" s="12" t="str">
        <f t="shared" si="605"/>
        <v>Mqtt1</v>
      </c>
      <c r="X2037" s="196" t="str" cm="1">
        <f t="array" ref="X2037">_xlfn.REGEXEXTRACT(J2037,"^\D*")&amp;"/"&amp;_xlfn.REGEXEXTRACT(J2037,"\d{8}(_\d{1,2})?")</f>
        <v>VLV/50001044_1</v>
      </c>
      <c r="Y2037" s="6" t="str">
        <f t="shared" si="606"/>
        <v>marpower/500000-thrs/vlv/50001044-1</v>
      </c>
      <c r="Z2037" s="103" t="str">
        <f t="shared" si="607"/>
        <v>$.Setpoint</v>
      </c>
      <c r="AA2037" s="12">
        <v>4</v>
      </c>
      <c r="AB2037" s="6" t="s">
        <v>195</v>
      </c>
      <c r="AC2037" s="103">
        <v>0</v>
      </c>
      <c r="AJ2037" s="80"/>
      <c r="AK2037" s="113" t="s">
        <v>917</v>
      </c>
      <c r="AN2037" s="80"/>
      <c r="AO2037" s="80"/>
      <c r="AP2037" s="80"/>
      <c r="AQ2037" s="80"/>
      <c r="AR2037" s="127"/>
      <c r="AS2037" s="80"/>
      <c r="AT2037" s="7"/>
      <c r="AU2037" s="7"/>
      <c r="AV2037" s="165"/>
      <c r="AW2037" s="166"/>
      <c r="AX2037" s="137"/>
      <c r="AY2037" s="147"/>
      <c r="AZ2037" s="167"/>
      <c r="BA2037" s="167"/>
      <c r="BB2037" s="147" t="str">
        <f t="shared" si="608"/>
        <v/>
      </c>
      <c r="BC2037" s="168"/>
      <c r="BD2037" s="165"/>
      <c r="BE2037" s="165"/>
      <c r="BF2037" s="165"/>
      <c r="BG2037" s="165"/>
      <c r="BH2037" s="165"/>
      <c r="BI2037" s="165"/>
      <c r="BJ2037" s="165"/>
      <c r="BK2037" s="165"/>
      <c r="BL2037" s="165"/>
      <c r="BM2037" s="165"/>
      <c r="BN2037" s="165"/>
      <c r="BO2037" s="165"/>
      <c r="BP2037" s="165"/>
      <c r="BQ2037" s="165"/>
      <c r="BS2037" s="6"/>
      <c r="BT2037" s="11"/>
      <c r="BU2037" s="6"/>
      <c r="BV2037" s="6"/>
    </row>
    <row r="2038" spans="1:74" ht="15.75" x14ac:dyDescent="0.25">
      <c r="A2038" s="52" t="s">
        <v>11909</v>
      </c>
      <c r="B2038" s="56" t="s">
        <v>110</v>
      </c>
      <c r="C2038" s="7" t="s">
        <v>9455</v>
      </c>
      <c r="D2038" s="7" t="s">
        <v>10805</v>
      </c>
      <c r="E2038" s="7"/>
      <c r="F2038" s="64"/>
      <c r="G2038" s="6"/>
      <c r="H2038" s="6"/>
      <c r="I2038" s="10" t="s">
        <v>110</v>
      </c>
      <c r="J2038" s="11" t="s">
        <v>10961</v>
      </c>
      <c r="K2038" s="194" t="s">
        <v>10807</v>
      </c>
      <c r="L2038" s="176"/>
      <c r="M2038" s="176">
        <v>1000</v>
      </c>
      <c r="N2038" s="80" t="s">
        <v>11911</v>
      </c>
      <c r="O2038" s="162"/>
      <c r="P2038" s="80" t="s">
        <v>10962</v>
      </c>
      <c r="Q2038" s="80"/>
      <c r="R2038" s="80"/>
      <c r="S2038" s="163"/>
      <c r="T2038" s="213"/>
      <c r="U2038" s="162"/>
      <c r="V2038" s="164"/>
      <c r="W2038" s="12" t="str">
        <f t="shared" si="605"/>
        <v>Mqtt1</v>
      </c>
      <c r="X2038" s="196" t="str" cm="1">
        <f t="array" ref="X2038">_xlfn.REGEXEXTRACT(J2038,"^\D*")&amp;"/"&amp;_xlfn.REGEXEXTRACT(J2038,"\d{8}(_\d{1,2})?")</f>
        <v>VLV/50001044_1</v>
      </c>
      <c r="Y2038" s="6" t="str">
        <f t="shared" si="606"/>
        <v>marpower/500000-thrs/vlv/50001044-1</v>
      </c>
      <c r="Z2038" s="103" t="str">
        <f t="shared" si="607"/>
        <v>$.RelPos</v>
      </c>
      <c r="AA2038" s="12">
        <v>4</v>
      </c>
      <c r="AB2038" s="6" t="s">
        <v>195</v>
      </c>
      <c r="AC2038" s="103">
        <v>4</v>
      </c>
      <c r="AJ2038" s="80"/>
      <c r="AK2038" s="113" t="s">
        <v>917</v>
      </c>
      <c r="AN2038" s="80"/>
      <c r="AO2038" s="80"/>
      <c r="AP2038" s="80"/>
      <c r="AQ2038" s="80"/>
      <c r="AR2038" s="127"/>
      <c r="AS2038" s="80"/>
      <c r="AT2038" s="7"/>
      <c r="AU2038" s="7"/>
      <c r="AV2038" s="165"/>
      <c r="AW2038" s="166"/>
      <c r="AX2038" s="137"/>
      <c r="AY2038" s="147"/>
      <c r="AZ2038" s="167"/>
      <c r="BA2038" s="167"/>
      <c r="BB2038" s="147" t="str">
        <f t="shared" si="608"/>
        <v/>
      </c>
      <c r="BC2038" s="168"/>
      <c r="BD2038" s="165"/>
      <c r="BE2038" s="165"/>
      <c r="BF2038" s="165"/>
      <c r="BG2038" s="165"/>
      <c r="BH2038" s="165"/>
      <c r="BI2038" s="165"/>
      <c r="BJ2038" s="165"/>
      <c r="BK2038" s="165"/>
      <c r="BL2038" s="165"/>
      <c r="BM2038" s="165"/>
      <c r="BN2038" s="165"/>
      <c r="BO2038" s="165"/>
      <c r="BP2038" s="165"/>
      <c r="BQ2038" s="165"/>
      <c r="BS2038" s="6"/>
      <c r="BT2038" s="11"/>
      <c r="BU2038" s="6"/>
      <c r="BV2038" s="6"/>
    </row>
    <row r="2039" spans="1:74" ht="15.75" x14ac:dyDescent="0.25">
      <c r="A2039" s="52" t="s">
        <v>11909</v>
      </c>
      <c r="B2039" s="56" t="s">
        <v>110</v>
      </c>
      <c r="C2039" s="7" t="s">
        <v>9455</v>
      </c>
      <c r="D2039" s="7" t="s">
        <v>10805</v>
      </c>
      <c r="E2039" s="7"/>
      <c r="F2039" s="64"/>
      <c r="G2039" s="6"/>
      <c r="H2039" s="6"/>
      <c r="I2039" s="10" t="s">
        <v>110</v>
      </c>
      <c r="J2039" s="11" t="s">
        <v>10963</v>
      </c>
      <c r="K2039" s="194" t="s">
        <v>10807</v>
      </c>
      <c r="L2039" s="176"/>
      <c r="M2039" s="176">
        <v>1000</v>
      </c>
      <c r="N2039" s="80" t="s">
        <v>11911</v>
      </c>
      <c r="O2039" s="162"/>
      <c r="P2039" s="80" t="s">
        <v>10964</v>
      </c>
      <c r="Q2039" s="80"/>
      <c r="R2039" s="80"/>
      <c r="S2039" s="163"/>
      <c r="T2039" s="213"/>
      <c r="U2039" s="162"/>
      <c r="V2039" s="164"/>
      <c r="W2039" s="12" t="str">
        <f t="shared" si="605"/>
        <v>Mqtt1</v>
      </c>
      <c r="X2039" s="196" t="str" cm="1">
        <f t="array" ref="X2039">_xlfn.REGEXEXTRACT(J2039,"^\D*")&amp;"/"&amp;_xlfn.REGEXEXTRACT(J2039,"\d{8}(_\d{1,2})?")</f>
        <v>VLV/50001044_1</v>
      </c>
      <c r="Y2039" s="6" t="str">
        <f t="shared" si="606"/>
        <v>marpower/500000-thrs/vlv/50001044-1</v>
      </c>
      <c r="Z2039" s="103" t="str">
        <f t="shared" si="607"/>
        <v>$.AbsPos</v>
      </c>
      <c r="AA2039" s="12">
        <v>4</v>
      </c>
      <c r="AB2039" s="6" t="s">
        <v>195</v>
      </c>
      <c r="AC2039" s="103">
        <v>5</v>
      </c>
      <c r="AJ2039" s="80"/>
      <c r="AK2039" s="113" t="s">
        <v>10814</v>
      </c>
      <c r="AN2039" s="80"/>
      <c r="AO2039" s="80"/>
      <c r="AP2039" s="80"/>
      <c r="AQ2039" s="80"/>
      <c r="AR2039" s="127"/>
      <c r="AS2039" s="80"/>
      <c r="AT2039" s="7"/>
      <c r="AU2039" s="7"/>
      <c r="AV2039" s="165"/>
      <c r="AW2039" s="166"/>
      <c r="AX2039" s="137"/>
      <c r="AY2039" s="147"/>
      <c r="AZ2039" s="167"/>
      <c r="BA2039" s="167"/>
      <c r="BB2039" s="147" t="str">
        <f t="shared" si="608"/>
        <v/>
      </c>
      <c r="BC2039" s="168"/>
      <c r="BD2039" s="165"/>
      <c r="BE2039" s="165"/>
      <c r="BF2039" s="165"/>
      <c r="BG2039" s="165"/>
      <c r="BH2039" s="165"/>
      <c r="BI2039" s="165"/>
      <c r="BJ2039" s="165"/>
      <c r="BK2039" s="165"/>
      <c r="BL2039" s="165"/>
      <c r="BM2039" s="165"/>
      <c r="BN2039" s="165"/>
      <c r="BO2039" s="165"/>
      <c r="BP2039" s="165"/>
      <c r="BQ2039" s="165"/>
      <c r="BS2039" s="6"/>
      <c r="BT2039" s="11"/>
      <c r="BU2039" s="6"/>
      <c r="BV2039" s="6"/>
    </row>
    <row r="2040" spans="1:74" ht="15.75" x14ac:dyDescent="0.25">
      <c r="A2040" s="52" t="s">
        <v>11909</v>
      </c>
      <c r="B2040" s="56" t="s">
        <v>110</v>
      </c>
      <c r="C2040" s="7" t="s">
        <v>9455</v>
      </c>
      <c r="D2040" s="7" t="s">
        <v>10805</v>
      </c>
      <c r="E2040" s="7"/>
      <c r="F2040" s="64"/>
      <c r="G2040" s="6"/>
      <c r="H2040" s="6"/>
      <c r="I2040" s="10" t="s">
        <v>110</v>
      </c>
      <c r="J2040" s="11" t="s">
        <v>10965</v>
      </c>
      <c r="K2040" s="194" t="s">
        <v>10807</v>
      </c>
      <c r="L2040" s="176"/>
      <c r="M2040" s="176">
        <v>1000</v>
      </c>
      <c r="N2040" s="80" t="s">
        <v>11911</v>
      </c>
      <c r="O2040" s="162"/>
      <c r="P2040" s="80" t="s">
        <v>10966</v>
      </c>
      <c r="Q2040" s="80"/>
      <c r="R2040" s="80"/>
      <c r="S2040" s="163"/>
      <c r="T2040" s="213"/>
      <c r="U2040" s="162"/>
      <c r="V2040" s="164"/>
      <c r="W2040" s="12" t="str">
        <f t="shared" si="605"/>
        <v>Mqtt1</v>
      </c>
      <c r="X2040" s="196" t="str" cm="1">
        <f t="array" ref="X2040">_xlfn.REGEXEXTRACT(J2040,"^\D*")&amp;"/"&amp;_xlfn.REGEXEXTRACT(J2040,"\d{8}(_\d{1,2})?")</f>
        <v>VLV/50001046_3</v>
      </c>
      <c r="Y2040" s="6" t="str">
        <f t="shared" si="606"/>
        <v>marpower/500000-thrs/vlv/50001046-3</v>
      </c>
      <c r="Z2040" s="103" t="str">
        <f t="shared" si="607"/>
        <v>$.Setpoint</v>
      </c>
      <c r="AA2040" s="12">
        <v>5</v>
      </c>
      <c r="AB2040" s="6" t="s">
        <v>195</v>
      </c>
      <c r="AC2040" s="103">
        <v>0</v>
      </c>
      <c r="AJ2040" s="80"/>
      <c r="AK2040" s="113" t="s">
        <v>917</v>
      </c>
      <c r="AN2040" s="80"/>
      <c r="AO2040" s="80"/>
      <c r="AP2040" s="80"/>
      <c r="AQ2040" s="80"/>
      <c r="AR2040" s="127"/>
      <c r="AS2040" s="80"/>
      <c r="AT2040" s="7"/>
      <c r="AU2040" s="7"/>
      <c r="AV2040" s="165"/>
      <c r="AW2040" s="166"/>
      <c r="AX2040" s="137"/>
      <c r="AY2040" s="147"/>
      <c r="AZ2040" s="167"/>
      <c r="BA2040" s="167"/>
      <c r="BB2040" s="147" t="str">
        <f t="shared" si="608"/>
        <v/>
      </c>
      <c r="BC2040" s="168"/>
      <c r="BD2040" s="165"/>
      <c r="BE2040" s="165"/>
      <c r="BF2040" s="165"/>
      <c r="BG2040" s="165"/>
      <c r="BH2040" s="165"/>
      <c r="BI2040" s="165"/>
      <c r="BJ2040" s="165"/>
      <c r="BK2040" s="165"/>
      <c r="BL2040" s="165"/>
      <c r="BM2040" s="165"/>
      <c r="BN2040" s="165"/>
      <c r="BO2040" s="165"/>
      <c r="BP2040" s="165"/>
      <c r="BQ2040" s="165"/>
      <c r="BS2040" s="6"/>
      <c r="BT2040" s="11"/>
      <c r="BU2040" s="6"/>
      <c r="BV2040" s="6"/>
    </row>
    <row r="2041" spans="1:74" ht="15.75" x14ac:dyDescent="0.25">
      <c r="A2041" s="52" t="s">
        <v>11909</v>
      </c>
      <c r="B2041" s="56" t="s">
        <v>110</v>
      </c>
      <c r="C2041" s="7" t="s">
        <v>9455</v>
      </c>
      <c r="D2041" s="7" t="s">
        <v>10805</v>
      </c>
      <c r="E2041" s="7"/>
      <c r="F2041" s="64"/>
      <c r="G2041" s="6"/>
      <c r="H2041" s="6"/>
      <c r="I2041" s="10" t="s">
        <v>110</v>
      </c>
      <c r="J2041" s="11" t="s">
        <v>10967</v>
      </c>
      <c r="K2041" s="194" t="s">
        <v>10807</v>
      </c>
      <c r="L2041" s="176"/>
      <c r="M2041" s="176">
        <v>1000</v>
      </c>
      <c r="N2041" s="80" t="s">
        <v>11911</v>
      </c>
      <c r="O2041" s="162"/>
      <c r="P2041" s="80" t="s">
        <v>10968</v>
      </c>
      <c r="Q2041" s="80"/>
      <c r="R2041" s="80"/>
      <c r="S2041" s="163"/>
      <c r="T2041" s="213"/>
      <c r="U2041" s="162"/>
      <c r="V2041" s="164"/>
      <c r="W2041" s="12" t="str">
        <f t="shared" si="605"/>
        <v>Mqtt1</v>
      </c>
      <c r="X2041" s="196" t="str" cm="1">
        <f t="array" ref="X2041">_xlfn.REGEXEXTRACT(J2041,"^\D*")&amp;"/"&amp;_xlfn.REGEXEXTRACT(J2041,"\d{8}(_\d{1,2})?")</f>
        <v>VLV/50001046_3</v>
      </c>
      <c r="Y2041" s="6" t="str">
        <f t="shared" si="606"/>
        <v>marpower/500000-thrs/vlv/50001046-3</v>
      </c>
      <c r="Z2041" s="103" t="str">
        <f t="shared" si="607"/>
        <v>$.RelPos</v>
      </c>
      <c r="AA2041" s="12">
        <v>5</v>
      </c>
      <c r="AB2041" s="6" t="s">
        <v>195</v>
      </c>
      <c r="AC2041" s="103">
        <v>4</v>
      </c>
      <c r="AJ2041" s="80"/>
      <c r="AK2041" s="113" t="s">
        <v>917</v>
      </c>
      <c r="AN2041" s="80"/>
      <c r="AO2041" s="80"/>
      <c r="AP2041" s="80"/>
      <c r="AQ2041" s="80"/>
      <c r="AR2041" s="127"/>
      <c r="AS2041" s="80"/>
      <c r="AT2041" s="7"/>
      <c r="AU2041" s="7"/>
      <c r="AV2041" s="165"/>
      <c r="AW2041" s="166"/>
      <c r="AX2041" s="137"/>
      <c r="AY2041" s="147"/>
      <c r="AZ2041" s="167"/>
      <c r="BA2041" s="167"/>
      <c r="BB2041" s="147" t="str">
        <f t="shared" si="608"/>
        <v/>
      </c>
      <c r="BC2041" s="168"/>
      <c r="BD2041" s="165"/>
      <c r="BE2041" s="165"/>
      <c r="BF2041" s="165"/>
      <c r="BG2041" s="165"/>
      <c r="BH2041" s="165"/>
      <c r="BI2041" s="165"/>
      <c r="BJ2041" s="165"/>
      <c r="BK2041" s="165"/>
      <c r="BL2041" s="165"/>
      <c r="BM2041" s="165"/>
      <c r="BN2041" s="165"/>
      <c r="BO2041" s="165"/>
      <c r="BP2041" s="165"/>
      <c r="BQ2041" s="165"/>
      <c r="BS2041" s="6"/>
      <c r="BT2041" s="11"/>
      <c r="BU2041" s="6"/>
      <c r="BV2041" s="6"/>
    </row>
    <row r="2042" spans="1:74" ht="15.75" x14ac:dyDescent="0.25">
      <c r="A2042" s="52" t="s">
        <v>11909</v>
      </c>
      <c r="B2042" s="56" t="s">
        <v>110</v>
      </c>
      <c r="C2042" s="7" t="s">
        <v>9455</v>
      </c>
      <c r="D2042" s="7" t="s">
        <v>10805</v>
      </c>
      <c r="E2042" s="7"/>
      <c r="F2042" s="64"/>
      <c r="G2042" s="6"/>
      <c r="H2042" s="6"/>
      <c r="I2042" s="10" t="s">
        <v>110</v>
      </c>
      <c r="J2042" s="11" t="s">
        <v>10969</v>
      </c>
      <c r="K2042" s="194" t="s">
        <v>10807</v>
      </c>
      <c r="L2042" s="176"/>
      <c r="M2042" s="176">
        <v>1000</v>
      </c>
      <c r="N2042" s="80" t="s">
        <v>11911</v>
      </c>
      <c r="O2042" s="162"/>
      <c r="P2042" s="80" t="s">
        <v>10970</v>
      </c>
      <c r="Q2042" s="80"/>
      <c r="R2042" s="80"/>
      <c r="S2042" s="163"/>
      <c r="T2042" s="213"/>
      <c r="U2042" s="162"/>
      <c r="V2042" s="164"/>
      <c r="W2042" s="12" t="str">
        <f t="shared" si="605"/>
        <v>Mqtt1</v>
      </c>
      <c r="X2042" s="196" t="str" cm="1">
        <f t="array" ref="X2042">_xlfn.REGEXEXTRACT(J2042,"^\D*")&amp;"/"&amp;_xlfn.REGEXEXTRACT(J2042,"\d{8}(_\d{1,2})?")</f>
        <v>VLV/50001046_3</v>
      </c>
      <c r="Y2042" s="6" t="str">
        <f t="shared" si="606"/>
        <v>marpower/500000-thrs/vlv/50001046-3</v>
      </c>
      <c r="Z2042" s="103" t="str">
        <f t="shared" si="607"/>
        <v>$.AbsPos</v>
      </c>
      <c r="AA2042" s="12">
        <v>5</v>
      </c>
      <c r="AB2042" s="6" t="s">
        <v>195</v>
      </c>
      <c r="AC2042" s="103">
        <v>5</v>
      </c>
      <c r="AJ2042" s="80"/>
      <c r="AK2042" s="113" t="s">
        <v>10814</v>
      </c>
      <c r="AN2042" s="80"/>
      <c r="AO2042" s="80"/>
      <c r="AP2042" s="80"/>
      <c r="AQ2042" s="80"/>
      <c r="AR2042" s="127"/>
      <c r="AS2042" s="80"/>
      <c r="AT2042" s="7"/>
      <c r="AU2042" s="7"/>
      <c r="AV2042" s="165"/>
      <c r="AW2042" s="166"/>
      <c r="AX2042" s="137"/>
      <c r="AY2042" s="147"/>
      <c r="AZ2042" s="167"/>
      <c r="BA2042" s="167"/>
      <c r="BB2042" s="147" t="str">
        <f t="shared" si="608"/>
        <v/>
      </c>
      <c r="BC2042" s="168"/>
      <c r="BD2042" s="165"/>
      <c r="BE2042" s="165"/>
      <c r="BF2042" s="165"/>
      <c r="BG2042" s="165"/>
      <c r="BH2042" s="165"/>
      <c r="BI2042" s="165"/>
      <c r="BJ2042" s="165"/>
      <c r="BK2042" s="165"/>
      <c r="BL2042" s="165"/>
      <c r="BM2042" s="165"/>
      <c r="BN2042" s="165"/>
      <c r="BO2042" s="165"/>
      <c r="BP2042" s="165"/>
      <c r="BQ2042" s="165"/>
      <c r="BS2042" s="6"/>
      <c r="BT2042" s="11"/>
      <c r="BU2042" s="6"/>
      <c r="BV2042" s="6"/>
    </row>
    <row r="2043" spans="1:74" ht="15.75" x14ac:dyDescent="0.25">
      <c r="A2043" s="52" t="s">
        <v>11909</v>
      </c>
      <c r="B2043" s="56" t="s">
        <v>110</v>
      </c>
      <c r="C2043" s="7" t="s">
        <v>9455</v>
      </c>
      <c r="D2043" s="7" t="s">
        <v>10805</v>
      </c>
      <c r="E2043" s="7"/>
      <c r="F2043" s="64"/>
      <c r="G2043" s="6"/>
      <c r="H2043" s="6"/>
      <c r="I2043" s="10" t="s">
        <v>110</v>
      </c>
      <c r="J2043" s="11" t="s">
        <v>10971</v>
      </c>
      <c r="K2043" s="194" t="s">
        <v>10807</v>
      </c>
      <c r="L2043" s="176"/>
      <c r="M2043" s="176">
        <v>1000</v>
      </c>
      <c r="N2043" s="80" t="s">
        <v>11911</v>
      </c>
      <c r="O2043" s="162"/>
      <c r="P2043" s="80" t="s">
        <v>10972</v>
      </c>
      <c r="Q2043" s="80"/>
      <c r="R2043" s="80"/>
      <c r="S2043" s="163"/>
      <c r="T2043" s="213"/>
      <c r="U2043" s="162"/>
      <c r="V2043" s="164"/>
      <c r="W2043" s="12" t="str">
        <f t="shared" si="605"/>
        <v>Mqtt1</v>
      </c>
      <c r="X2043" s="196" t="str" cm="1">
        <f t="array" ref="X2043">_xlfn.REGEXEXTRACT(J2043,"^\D*")&amp;"/"&amp;_xlfn.REGEXEXTRACT(J2043,"\d{8}(_\d{1,2})?")</f>
        <v>VLV/50001046_4</v>
      </c>
      <c r="Y2043" s="6" t="str">
        <f t="shared" si="606"/>
        <v>marpower/500000-thrs/vlv/50001046-4</v>
      </c>
      <c r="Z2043" s="103" t="str">
        <f t="shared" si="607"/>
        <v>$.Setpoint</v>
      </c>
      <c r="AA2043" s="12">
        <v>6</v>
      </c>
      <c r="AB2043" s="6" t="s">
        <v>195</v>
      </c>
      <c r="AC2043" s="103">
        <v>0</v>
      </c>
      <c r="AJ2043" s="80"/>
      <c r="AK2043" s="113" t="s">
        <v>917</v>
      </c>
      <c r="AN2043" s="80"/>
      <c r="AO2043" s="80"/>
      <c r="AP2043" s="80"/>
      <c r="AQ2043" s="80"/>
      <c r="AR2043" s="127"/>
      <c r="AS2043" s="80"/>
      <c r="AT2043" s="7"/>
      <c r="AU2043" s="7"/>
      <c r="AV2043" s="165"/>
      <c r="AW2043" s="166"/>
      <c r="AX2043" s="137"/>
      <c r="AY2043" s="147"/>
      <c r="AZ2043" s="167"/>
      <c r="BA2043" s="167"/>
      <c r="BB2043" s="147" t="str">
        <f t="shared" si="608"/>
        <v/>
      </c>
      <c r="BC2043" s="168"/>
      <c r="BD2043" s="165"/>
      <c r="BE2043" s="165"/>
      <c r="BF2043" s="165"/>
      <c r="BG2043" s="165"/>
      <c r="BH2043" s="165"/>
      <c r="BI2043" s="165"/>
      <c r="BJ2043" s="165"/>
      <c r="BK2043" s="165"/>
      <c r="BL2043" s="165"/>
      <c r="BM2043" s="165"/>
      <c r="BN2043" s="165"/>
      <c r="BO2043" s="165"/>
      <c r="BP2043" s="165"/>
      <c r="BQ2043" s="165"/>
      <c r="BS2043" s="6"/>
      <c r="BT2043" s="11"/>
      <c r="BU2043" s="6"/>
      <c r="BV2043" s="6"/>
    </row>
    <row r="2044" spans="1:74" ht="15.75" x14ac:dyDescent="0.25">
      <c r="A2044" s="52" t="s">
        <v>11909</v>
      </c>
      <c r="B2044" s="56" t="s">
        <v>110</v>
      </c>
      <c r="C2044" s="7" t="s">
        <v>9455</v>
      </c>
      <c r="D2044" s="7" t="s">
        <v>10805</v>
      </c>
      <c r="E2044" s="7"/>
      <c r="F2044" s="64"/>
      <c r="G2044" s="6"/>
      <c r="H2044" s="6"/>
      <c r="I2044" s="10" t="s">
        <v>110</v>
      </c>
      <c r="J2044" s="11" t="s">
        <v>10973</v>
      </c>
      <c r="K2044" s="194" t="s">
        <v>10807</v>
      </c>
      <c r="L2044" s="176"/>
      <c r="M2044" s="176">
        <v>1000</v>
      </c>
      <c r="N2044" s="80" t="s">
        <v>11911</v>
      </c>
      <c r="O2044" s="162"/>
      <c r="P2044" s="80" t="s">
        <v>10974</v>
      </c>
      <c r="Q2044" s="80"/>
      <c r="R2044" s="80"/>
      <c r="S2044" s="163"/>
      <c r="T2044" s="213"/>
      <c r="U2044" s="162"/>
      <c r="V2044" s="164"/>
      <c r="W2044" s="12" t="str">
        <f t="shared" si="605"/>
        <v>Mqtt1</v>
      </c>
      <c r="X2044" s="196" t="str" cm="1">
        <f t="array" ref="X2044">_xlfn.REGEXEXTRACT(J2044,"^\D*")&amp;"/"&amp;_xlfn.REGEXEXTRACT(J2044,"\d{8}(_\d{1,2})?")</f>
        <v>VLV/50001046_4</v>
      </c>
      <c r="Y2044" s="6" t="str">
        <f t="shared" si="606"/>
        <v>marpower/500000-thrs/vlv/50001046-4</v>
      </c>
      <c r="Z2044" s="103" t="str">
        <f t="shared" si="607"/>
        <v>$.RelPos</v>
      </c>
      <c r="AA2044" s="12">
        <v>6</v>
      </c>
      <c r="AB2044" s="6" t="s">
        <v>195</v>
      </c>
      <c r="AC2044" s="103">
        <v>4</v>
      </c>
      <c r="AJ2044" s="80"/>
      <c r="AK2044" s="113" t="s">
        <v>917</v>
      </c>
      <c r="AN2044" s="80"/>
      <c r="AO2044" s="80"/>
      <c r="AP2044" s="80"/>
      <c r="AQ2044" s="80"/>
      <c r="AR2044" s="127"/>
      <c r="AS2044" s="80"/>
      <c r="AT2044" s="7"/>
      <c r="AU2044" s="7"/>
      <c r="AV2044" s="165"/>
      <c r="AW2044" s="166"/>
      <c r="AX2044" s="137"/>
      <c r="AY2044" s="147"/>
      <c r="AZ2044" s="167"/>
      <c r="BA2044" s="167"/>
      <c r="BB2044" s="147" t="str">
        <f t="shared" si="608"/>
        <v/>
      </c>
      <c r="BC2044" s="168"/>
      <c r="BD2044" s="165"/>
      <c r="BE2044" s="165"/>
      <c r="BF2044" s="165"/>
      <c r="BG2044" s="165"/>
      <c r="BH2044" s="165"/>
      <c r="BI2044" s="165"/>
      <c r="BJ2044" s="165"/>
      <c r="BK2044" s="165"/>
      <c r="BL2044" s="165"/>
      <c r="BM2044" s="165"/>
      <c r="BN2044" s="165"/>
      <c r="BO2044" s="165"/>
      <c r="BP2044" s="165"/>
      <c r="BQ2044" s="165"/>
      <c r="BS2044" s="6"/>
      <c r="BT2044" s="11"/>
      <c r="BU2044" s="6"/>
      <c r="BV2044" s="6"/>
    </row>
    <row r="2045" spans="1:74" ht="15.75" x14ac:dyDescent="0.25">
      <c r="A2045" s="52" t="s">
        <v>11909</v>
      </c>
      <c r="B2045" s="56" t="s">
        <v>110</v>
      </c>
      <c r="C2045" s="7" t="s">
        <v>9455</v>
      </c>
      <c r="D2045" s="7" t="s">
        <v>10805</v>
      </c>
      <c r="E2045" s="7"/>
      <c r="F2045" s="64"/>
      <c r="G2045" s="6"/>
      <c r="H2045" s="6"/>
      <c r="I2045" s="10" t="s">
        <v>110</v>
      </c>
      <c r="J2045" s="11" t="s">
        <v>10975</v>
      </c>
      <c r="K2045" s="194" t="s">
        <v>10807</v>
      </c>
      <c r="L2045" s="176"/>
      <c r="M2045" s="176">
        <v>1000</v>
      </c>
      <c r="N2045" s="80" t="s">
        <v>11911</v>
      </c>
      <c r="O2045" s="162"/>
      <c r="P2045" s="80" t="s">
        <v>10976</v>
      </c>
      <c r="Q2045" s="80"/>
      <c r="R2045" s="80"/>
      <c r="S2045" s="163"/>
      <c r="T2045" s="213"/>
      <c r="U2045" s="162"/>
      <c r="V2045" s="164"/>
      <c r="W2045" s="12" t="str">
        <f t="shared" si="605"/>
        <v>Mqtt1</v>
      </c>
      <c r="X2045" s="196" t="str" cm="1">
        <f t="array" ref="X2045">_xlfn.REGEXEXTRACT(J2045,"^\D*")&amp;"/"&amp;_xlfn.REGEXEXTRACT(J2045,"\d{8}(_\d{1,2})?")</f>
        <v>VLV/50001046_4</v>
      </c>
      <c r="Y2045" s="6" t="str">
        <f t="shared" si="606"/>
        <v>marpower/500000-thrs/vlv/50001046-4</v>
      </c>
      <c r="Z2045" s="103" t="str">
        <f t="shared" si="607"/>
        <v>$.AbsPos</v>
      </c>
      <c r="AA2045" s="12">
        <v>6</v>
      </c>
      <c r="AB2045" s="6" t="s">
        <v>195</v>
      </c>
      <c r="AC2045" s="103">
        <v>5</v>
      </c>
      <c r="AJ2045" s="80"/>
      <c r="AK2045" s="113" t="s">
        <v>10814</v>
      </c>
      <c r="AN2045" s="80"/>
      <c r="AO2045" s="80"/>
      <c r="AP2045" s="80"/>
      <c r="AQ2045" s="80"/>
      <c r="AR2045" s="127"/>
      <c r="AS2045" s="80"/>
      <c r="AT2045" s="7"/>
      <c r="AU2045" s="7"/>
      <c r="AV2045" s="165"/>
      <c r="AW2045" s="166"/>
      <c r="AX2045" s="137"/>
      <c r="AY2045" s="147"/>
      <c r="AZ2045" s="167"/>
      <c r="BA2045" s="167"/>
      <c r="BB2045" s="147" t="str">
        <f t="shared" si="608"/>
        <v/>
      </c>
      <c r="BC2045" s="168"/>
      <c r="BD2045" s="165"/>
      <c r="BE2045" s="165"/>
      <c r="BF2045" s="165"/>
      <c r="BG2045" s="165"/>
      <c r="BH2045" s="165"/>
      <c r="BI2045" s="165"/>
      <c r="BJ2045" s="165"/>
      <c r="BK2045" s="165"/>
      <c r="BL2045" s="165"/>
      <c r="BM2045" s="165"/>
      <c r="BN2045" s="165"/>
      <c r="BO2045" s="165"/>
      <c r="BP2045" s="165"/>
      <c r="BQ2045" s="165"/>
      <c r="BS2045" s="6"/>
      <c r="BT2045" s="11"/>
      <c r="BU2045" s="6"/>
      <c r="BV2045" s="6"/>
    </row>
    <row r="2046" spans="1:74" ht="15.75" x14ac:dyDescent="0.25">
      <c r="A2046" s="52" t="s">
        <v>11909</v>
      </c>
      <c r="B2046" s="56" t="s">
        <v>110</v>
      </c>
      <c r="C2046" s="7" t="s">
        <v>9455</v>
      </c>
      <c r="D2046" s="7" t="s">
        <v>10805</v>
      </c>
      <c r="E2046" s="7"/>
      <c r="F2046" s="64"/>
      <c r="G2046" s="6"/>
      <c r="H2046" s="6"/>
      <c r="I2046" s="10" t="s">
        <v>110</v>
      </c>
      <c r="J2046" s="11" t="s">
        <v>10977</v>
      </c>
      <c r="K2046" s="194" t="s">
        <v>10807</v>
      </c>
      <c r="L2046" s="176"/>
      <c r="M2046" s="176">
        <v>1000</v>
      </c>
      <c r="N2046" s="80" t="s">
        <v>11911</v>
      </c>
      <c r="O2046" s="162"/>
      <c r="P2046" s="80" t="s">
        <v>10978</v>
      </c>
      <c r="Q2046" s="80"/>
      <c r="R2046" s="80"/>
      <c r="S2046" s="163"/>
      <c r="T2046" s="213"/>
      <c r="U2046" s="162"/>
      <c r="V2046" s="164"/>
      <c r="W2046" s="12" t="str">
        <f t="shared" si="605"/>
        <v>Mqtt1</v>
      </c>
      <c r="X2046" s="196" t="str" cm="1">
        <f t="array" ref="X2046">_xlfn.REGEXEXTRACT(J2046,"^\D*")&amp;"/"&amp;_xlfn.REGEXEXTRACT(J2046,"\d{8}(_\d{1,2})?")</f>
        <v>VLV/50001046_5</v>
      </c>
      <c r="Y2046" s="6" t="str">
        <f t="shared" si="606"/>
        <v>marpower/500000-thrs/vlv/50001046-5</v>
      </c>
      <c r="Z2046" s="103" t="str">
        <f t="shared" si="607"/>
        <v>$.Setpoint</v>
      </c>
      <c r="AA2046" s="12">
        <v>7</v>
      </c>
      <c r="AB2046" s="6" t="s">
        <v>195</v>
      </c>
      <c r="AC2046" s="103">
        <v>0</v>
      </c>
      <c r="AJ2046" s="80"/>
      <c r="AK2046" s="113" t="s">
        <v>917</v>
      </c>
      <c r="AN2046" s="80"/>
      <c r="AO2046" s="80"/>
      <c r="AP2046" s="80"/>
      <c r="AQ2046" s="80"/>
      <c r="AR2046" s="127"/>
      <c r="AS2046" s="80"/>
      <c r="AT2046" s="7"/>
      <c r="AU2046" s="7"/>
      <c r="AV2046" s="165"/>
      <c r="AW2046" s="166"/>
      <c r="AX2046" s="137"/>
      <c r="AY2046" s="147"/>
      <c r="AZ2046" s="167"/>
      <c r="BA2046" s="167"/>
      <c r="BB2046" s="147" t="str">
        <f t="shared" si="608"/>
        <v/>
      </c>
      <c r="BC2046" s="168"/>
      <c r="BD2046" s="165"/>
      <c r="BE2046" s="165"/>
      <c r="BF2046" s="165"/>
      <c r="BG2046" s="165"/>
      <c r="BH2046" s="165"/>
      <c r="BI2046" s="165"/>
      <c r="BJ2046" s="165"/>
      <c r="BK2046" s="165"/>
      <c r="BL2046" s="165"/>
      <c r="BM2046" s="165"/>
      <c r="BN2046" s="165"/>
      <c r="BO2046" s="165"/>
      <c r="BP2046" s="165"/>
      <c r="BQ2046" s="165"/>
      <c r="BS2046" s="6"/>
      <c r="BT2046" s="11"/>
      <c r="BU2046" s="6"/>
      <c r="BV2046" s="6"/>
    </row>
    <row r="2047" spans="1:74" ht="15.75" x14ac:dyDescent="0.25">
      <c r="A2047" s="52" t="s">
        <v>11909</v>
      </c>
      <c r="B2047" s="56" t="s">
        <v>110</v>
      </c>
      <c r="C2047" s="7" t="s">
        <v>9455</v>
      </c>
      <c r="D2047" s="7" t="s">
        <v>10805</v>
      </c>
      <c r="E2047" s="7"/>
      <c r="F2047" s="64"/>
      <c r="G2047" s="6"/>
      <c r="H2047" s="6"/>
      <c r="I2047" s="10" t="s">
        <v>110</v>
      </c>
      <c r="J2047" s="11" t="s">
        <v>10979</v>
      </c>
      <c r="K2047" s="194" t="s">
        <v>10807</v>
      </c>
      <c r="L2047" s="176"/>
      <c r="M2047" s="176">
        <v>1000</v>
      </c>
      <c r="N2047" s="80" t="s">
        <v>11911</v>
      </c>
      <c r="O2047" s="162"/>
      <c r="P2047" s="80" t="s">
        <v>10980</v>
      </c>
      <c r="Q2047" s="80"/>
      <c r="R2047" s="80"/>
      <c r="S2047" s="163"/>
      <c r="T2047" s="213"/>
      <c r="U2047" s="162"/>
      <c r="V2047" s="164"/>
      <c r="W2047" s="12" t="str">
        <f t="shared" si="605"/>
        <v>Mqtt1</v>
      </c>
      <c r="X2047" s="196" t="str" cm="1">
        <f t="array" ref="X2047">_xlfn.REGEXEXTRACT(J2047,"^\D*")&amp;"/"&amp;_xlfn.REGEXEXTRACT(J2047,"\d{8}(_\d{1,2})?")</f>
        <v>VLV/50001046_5</v>
      </c>
      <c r="Y2047" s="6" t="str">
        <f t="shared" si="606"/>
        <v>marpower/500000-thrs/vlv/50001046-5</v>
      </c>
      <c r="Z2047" s="103" t="str">
        <f t="shared" si="607"/>
        <v>$.RelPos</v>
      </c>
      <c r="AA2047" s="12">
        <v>7</v>
      </c>
      <c r="AB2047" s="6" t="s">
        <v>195</v>
      </c>
      <c r="AC2047" s="103">
        <v>4</v>
      </c>
      <c r="AJ2047" s="80"/>
      <c r="AK2047" s="113" t="s">
        <v>917</v>
      </c>
      <c r="AN2047" s="80"/>
      <c r="AO2047" s="80"/>
      <c r="AP2047" s="80"/>
      <c r="AQ2047" s="80"/>
      <c r="AR2047" s="127"/>
      <c r="AS2047" s="80"/>
      <c r="AT2047" s="7"/>
      <c r="AU2047" s="7"/>
      <c r="AV2047" s="165"/>
      <c r="AW2047" s="166"/>
      <c r="AX2047" s="137"/>
      <c r="AY2047" s="147"/>
      <c r="AZ2047" s="167"/>
      <c r="BA2047" s="167"/>
      <c r="BB2047" s="147" t="str">
        <f t="shared" si="608"/>
        <v/>
      </c>
      <c r="BC2047" s="168"/>
      <c r="BD2047" s="165"/>
      <c r="BE2047" s="165"/>
      <c r="BF2047" s="165"/>
      <c r="BG2047" s="165"/>
      <c r="BH2047" s="165"/>
      <c r="BI2047" s="165"/>
      <c r="BJ2047" s="165"/>
      <c r="BK2047" s="165"/>
      <c r="BL2047" s="165"/>
      <c r="BM2047" s="165"/>
      <c r="BN2047" s="165"/>
      <c r="BO2047" s="165"/>
      <c r="BP2047" s="165"/>
      <c r="BQ2047" s="165"/>
      <c r="BS2047" s="6"/>
      <c r="BT2047" s="11"/>
      <c r="BU2047" s="6"/>
      <c r="BV2047" s="6"/>
    </row>
    <row r="2048" spans="1:74" ht="15.75" x14ac:dyDescent="0.25">
      <c r="A2048" s="52" t="s">
        <v>11909</v>
      </c>
      <c r="B2048" s="56" t="s">
        <v>110</v>
      </c>
      <c r="C2048" s="7" t="s">
        <v>9455</v>
      </c>
      <c r="D2048" s="7" t="s">
        <v>10805</v>
      </c>
      <c r="E2048" s="7"/>
      <c r="F2048" s="64"/>
      <c r="G2048" s="6"/>
      <c r="H2048" s="6"/>
      <c r="I2048" s="10" t="s">
        <v>110</v>
      </c>
      <c r="J2048" s="11" t="s">
        <v>10981</v>
      </c>
      <c r="K2048" s="194" t="s">
        <v>10807</v>
      </c>
      <c r="L2048" s="176"/>
      <c r="M2048" s="176">
        <v>1000</v>
      </c>
      <c r="N2048" s="80" t="s">
        <v>11911</v>
      </c>
      <c r="O2048" s="162"/>
      <c r="P2048" s="80" t="s">
        <v>10982</v>
      </c>
      <c r="Q2048" s="80"/>
      <c r="R2048" s="80"/>
      <c r="S2048" s="163"/>
      <c r="T2048" s="213"/>
      <c r="U2048" s="162"/>
      <c r="V2048" s="164"/>
      <c r="W2048" s="12" t="str">
        <f t="shared" si="605"/>
        <v>Mqtt1</v>
      </c>
      <c r="X2048" s="196" t="str" cm="1">
        <f t="array" ref="X2048">_xlfn.REGEXEXTRACT(J2048,"^\D*")&amp;"/"&amp;_xlfn.REGEXEXTRACT(J2048,"\d{8}(_\d{1,2})?")</f>
        <v>VLV/50001046_5</v>
      </c>
      <c r="Y2048" s="6" t="str">
        <f t="shared" si="606"/>
        <v>marpower/500000-thrs/vlv/50001046-5</v>
      </c>
      <c r="Z2048" s="103" t="str">
        <f t="shared" si="607"/>
        <v>$.AbsPos</v>
      </c>
      <c r="AA2048" s="12">
        <v>7</v>
      </c>
      <c r="AB2048" s="6" t="s">
        <v>195</v>
      </c>
      <c r="AC2048" s="103">
        <v>5</v>
      </c>
      <c r="AJ2048" s="80"/>
      <c r="AK2048" s="113" t="s">
        <v>10814</v>
      </c>
      <c r="AN2048" s="80"/>
      <c r="AO2048" s="80"/>
      <c r="AP2048" s="80"/>
      <c r="AQ2048" s="80"/>
      <c r="AR2048" s="127"/>
      <c r="AS2048" s="80"/>
      <c r="AT2048" s="7"/>
      <c r="AU2048" s="7"/>
      <c r="AV2048" s="165"/>
      <c r="AW2048" s="166"/>
      <c r="AX2048" s="137"/>
      <c r="AY2048" s="147"/>
      <c r="AZ2048" s="167"/>
      <c r="BA2048" s="167"/>
      <c r="BB2048" s="147" t="str">
        <f t="shared" si="608"/>
        <v/>
      </c>
      <c r="BC2048" s="168"/>
      <c r="BD2048" s="165"/>
      <c r="BE2048" s="165"/>
      <c r="BF2048" s="165"/>
      <c r="BG2048" s="165"/>
      <c r="BH2048" s="165"/>
      <c r="BI2048" s="165"/>
      <c r="BJ2048" s="165"/>
      <c r="BK2048" s="165"/>
      <c r="BL2048" s="165"/>
      <c r="BM2048" s="165"/>
      <c r="BN2048" s="165"/>
      <c r="BO2048" s="165"/>
      <c r="BP2048" s="165"/>
      <c r="BQ2048" s="165"/>
      <c r="BS2048" s="6"/>
      <c r="BT2048" s="11"/>
      <c r="BU2048" s="6"/>
      <c r="BV2048" s="6"/>
    </row>
    <row r="2049" spans="1:74" ht="15.75" x14ac:dyDescent="0.25">
      <c r="A2049" s="52" t="s">
        <v>11909</v>
      </c>
      <c r="B2049" s="56" t="s">
        <v>110</v>
      </c>
      <c r="C2049" s="7" t="s">
        <v>9455</v>
      </c>
      <c r="D2049" s="7" t="s">
        <v>10805</v>
      </c>
      <c r="E2049" s="7"/>
      <c r="F2049" s="64"/>
      <c r="G2049" s="6"/>
      <c r="H2049" s="6"/>
      <c r="I2049" s="10" t="s">
        <v>110</v>
      </c>
      <c r="J2049" s="11" t="s">
        <v>10983</v>
      </c>
      <c r="K2049" s="194" t="s">
        <v>10807</v>
      </c>
      <c r="L2049" s="176"/>
      <c r="M2049" s="176">
        <v>1000</v>
      </c>
      <c r="N2049" s="80" t="s">
        <v>11911</v>
      </c>
      <c r="O2049" s="162"/>
      <c r="P2049" s="80" t="s">
        <v>10984</v>
      </c>
      <c r="Q2049" s="80"/>
      <c r="R2049" s="80"/>
      <c r="S2049" s="163"/>
      <c r="T2049" s="213"/>
      <c r="U2049" s="162"/>
      <c r="V2049" s="164"/>
      <c r="W2049" s="12" t="str">
        <f t="shared" si="605"/>
        <v>Mqtt1</v>
      </c>
      <c r="X2049" s="196" t="str" cm="1">
        <f t="array" ref="X2049">_xlfn.REGEXEXTRACT(J2049,"^\D*")&amp;"/"&amp;_xlfn.REGEXEXTRACT(J2049,"\d{8}(_\d{1,2})?")</f>
        <v>VLV/50001047_1</v>
      </c>
      <c r="Y2049" s="6" t="str">
        <f t="shared" si="606"/>
        <v>marpower/500000-thrs/vlv/50001047-1</v>
      </c>
      <c r="Z2049" s="103" t="str">
        <f t="shared" si="607"/>
        <v>$.Setpoint</v>
      </c>
      <c r="AA2049" s="12">
        <v>8</v>
      </c>
      <c r="AB2049" s="6" t="s">
        <v>195</v>
      </c>
      <c r="AC2049" s="103">
        <v>0</v>
      </c>
      <c r="AJ2049" s="80"/>
      <c r="AK2049" s="113" t="s">
        <v>917</v>
      </c>
      <c r="AN2049" s="80"/>
      <c r="AO2049" s="80"/>
      <c r="AP2049" s="80"/>
      <c r="AQ2049" s="80"/>
      <c r="AR2049" s="127"/>
      <c r="AS2049" s="80"/>
      <c r="AT2049" s="7"/>
      <c r="AU2049" s="7"/>
      <c r="AV2049" s="165"/>
      <c r="AW2049" s="166"/>
      <c r="AX2049" s="137"/>
      <c r="AY2049" s="147"/>
      <c r="AZ2049" s="167"/>
      <c r="BA2049" s="167"/>
      <c r="BB2049" s="147" t="str">
        <f t="shared" si="608"/>
        <v/>
      </c>
      <c r="BC2049" s="168"/>
      <c r="BD2049" s="165"/>
      <c r="BE2049" s="165"/>
      <c r="BF2049" s="165"/>
      <c r="BG2049" s="165"/>
      <c r="BH2049" s="165"/>
      <c r="BI2049" s="165"/>
      <c r="BJ2049" s="165"/>
      <c r="BK2049" s="165"/>
      <c r="BL2049" s="165"/>
      <c r="BM2049" s="165"/>
      <c r="BN2049" s="165"/>
      <c r="BO2049" s="165"/>
      <c r="BP2049" s="165"/>
      <c r="BQ2049" s="165"/>
      <c r="BS2049" s="6"/>
      <c r="BT2049" s="11"/>
      <c r="BU2049" s="6"/>
      <c r="BV2049" s="6"/>
    </row>
    <row r="2050" spans="1:74" ht="15.75" x14ac:dyDescent="0.25">
      <c r="A2050" s="52" t="s">
        <v>11909</v>
      </c>
      <c r="B2050" s="56" t="s">
        <v>110</v>
      </c>
      <c r="C2050" s="7" t="s">
        <v>9455</v>
      </c>
      <c r="D2050" s="7" t="s">
        <v>10805</v>
      </c>
      <c r="E2050" s="7"/>
      <c r="F2050" s="64"/>
      <c r="G2050" s="6"/>
      <c r="H2050" s="6"/>
      <c r="I2050" s="10" t="s">
        <v>110</v>
      </c>
      <c r="J2050" s="11" t="s">
        <v>10985</v>
      </c>
      <c r="K2050" s="194" t="s">
        <v>10807</v>
      </c>
      <c r="L2050" s="176"/>
      <c r="M2050" s="176">
        <v>1000</v>
      </c>
      <c r="N2050" s="80" t="s">
        <v>11911</v>
      </c>
      <c r="O2050" s="162"/>
      <c r="P2050" s="80" t="s">
        <v>10986</v>
      </c>
      <c r="Q2050" s="80"/>
      <c r="R2050" s="80"/>
      <c r="S2050" s="163"/>
      <c r="T2050" s="213"/>
      <c r="U2050" s="162"/>
      <c r="V2050" s="164"/>
      <c r="W2050" s="12" t="str">
        <f t="shared" si="605"/>
        <v>Mqtt1</v>
      </c>
      <c r="X2050" s="196" t="str" cm="1">
        <f t="array" ref="X2050">_xlfn.REGEXEXTRACT(J2050,"^\D*")&amp;"/"&amp;_xlfn.REGEXEXTRACT(J2050,"\d{8}(_\d{1,2})?")</f>
        <v>VLV/50001047_1</v>
      </c>
      <c r="Y2050" s="6" t="str">
        <f t="shared" si="606"/>
        <v>marpower/500000-thrs/vlv/50001047-1</v>
      </c>
      <c r="Z2050" s="103" t="str">
        <f t="shared" si="607"/>
        <v>$.RelPos</v>
      </c>
      <c r="AA2050" s="12">
        <v>8</v>
      </c>
      <c r="AB2050" s="6" t="s">
        <v>195</v>
      </c>
      <c r="AC2050" s="103">
        <v>4</v>
      </c>
      <c r="AJ2050" s="80"/>
      <c r="AK2050" s="113" t="s">
        <v>917</v>
      </c>
      <c r="AN2050" s="80"/>
      <c r="AO2050" s="80"/>
      <c r="AP2050" s="80"/>
      <c r="AQ2050" s="80"/>
      <c r="AR2050" s="127"/>
      <c r="AS2050" s="80"/>
      <c r="AT2050" s="7"/>
      <c r="AU2050" s="7"/>
      <c r="AV2050" s="165"/>
      <c r="AW2050" s="166"/>
      <c r="AX2050" s="137"/>
      <c r="AY2050" s="147"/>
      <c r="AZ2050" s="167"/>
      <c r="BA2050" s="167"/>
      <c r="BB2050" s="147" t="str">
        <f t="shared" si="608"/>
        <v/>
      </c>
      <c r="BC2050" s="168"/>
      <c r="BD2050" s="165"/>
      <c r="BE2050" s="165"/>
      <c r="BF2050" s="165"/>
      <c r="BG2050" s="165"/>
      <c r="BH2050" s="165"/>
      <c r="BI2050" s="165"/>
      <c r="BJ2050" s="165"/>
      <c r="BK2050" s="165"/>
      <c r="BL2050" s="165"/>
      <c r="BM2050" s="165"/>
      <c r="BN2050" s="165"/>
      <c r="BO2050" s="165"/>
      <c r="BP2050" s="165"/>
      <c r="BQ2050" s="165"/>
      <c r="BS2050" s="6"/>
      <c r="BT2050" s="11"/>
      <c r="BU2050" s="6"/>
      <c r="BV2050" s="6"/>
    </row>
    <row r="2051" spans="1:74" ht="15.75" x14ac:dyDescent="0.25">
      <c r="A2051" s="52" t="s">
        <v>11909</v>
      </c>
      <c r="B2051" s="56" t="s">
        <v>110</v>
      </c>
      <c r="C2051" s="7" t="s">
        <v>9455</v>
      </c>
      <c r="D2051" s="7" t="s">
        <v>10805</v>
      </c>
      <c r="E2051" s="7"/>
      <c r="F2051" s="64"/>
      <c r="G2051" s="6"/>
      <c r="H2051" s="6"/>
      <c r="I2051" s="10" t="s">
        <v>110</v>
      </c>
      <c r="J2051" s="11" t="s">
        <v>10987</v>
      </c>
      <c r="K2051" s="194" t="s">
        <v>10807</v>
      </c>
      <c r="L2051" s="176"/>
      <c r="M2051" s="176">
        <v>1000</v>
      </c>
      <c r="N2051" s="80" t="s">
        <v>11911</v>
      </c>
      <c r="O2051" s="162"/>
      <c r="P2051" s="80" t="s">
        <v>10988</v>
      </c>
      <c r="Q2051" s="80"/>
      <c r="R2051" s="80"/>
      <c r="S2051" s="163"/>
      <c r="T2051" s="213"/>
      <c r="U2051" s="162"/>
      <c r="V2051" s="164"/>
      <c r="W2051" s="12" t="str">
        <f t="shared" si="605"/>
        <v>Mqtt1</v>
      </c>
      <c r="X2051" s="196" t="str" cm="1">
        <f t="array" ref="X2051">_xlfn.REGEXEXTRACT(J2051,"^\D*")&amp;"/"&amp;_xlfn.REGEXEXTRACT(J2051,"\d{8}(_\d{1,2})?")</f>
        <v>VLV/50001047_1</v>
      </c>
      <c r="Y2051" s="6" t="str">
        <f t="shared" si="606"/>
        <v>marpower/500000-thrs/vlv/50001047-1</v>
      </c>
      <c r="Z2051" s="103" t="str">
        <f t="shared" si="607"/>
        <v>$.AbsPos</v>
      </c>
      <c r="AA2051" s="12">
        <v>8</v>
      </c>
      <c r="AB2051" s="6" t="s">
        <v>195</v>
      </c>
      <c r="AC2051" s="103">
        <v>5</v>
      </c>
      <c r="AJ2051" s="80"/>
      <c r="AK2051" s="113" t="s">
        <v>10814</v>
      </c>
      <c r="AN2051" s="80"/>
      <c r="AO2051" s="80"/>
      <c r="AP2051" s="80"/>
      <c r="AQ2051" s="80"/>
      <c r="AR2051" s="127"/>
      <c r="AS2051" s="80"/>
      <c r="AT2051" s="7"/>
      <c r="AU2051" s="7"/>
      <c r="AV2051" s="165"/>
      <c r="AW2051" s="166"/>
      <c r="AX2051" s="137"/>
      <c r="AY2051" s="147"/>
      <c r="AZ2051" s="167"/>
      <c r="BA2051" s="167"/>
      <c r="BB2051" s="147" t="str">
        <f t="shared" si="608"/>
        <v/>
      </c>
      <c r="BC2051" s="168"/>
      <c r="BD2051" s="165"/>
      <c r="BE2051" s="165"/>
      <c r="BF2051" s="165"/>
      <c r="BG2051" s="165"/>
      <c r="BH2051" s="165"/>
      <c r="BI2051" s="165"/>
      <c r="BJ2051" s="165"/>
      <c r="BK2051" s="165"/>
      <c r="BL2051" s="165"/>
      <c r="BM2051" s="165"/>
      <c r="BN2051" s="165"/>
      <c r="BO2051" s="165"/>
      <c r="BP2051" s="165"/>
      <c r="BQ2051" s="165"/>
      <c r="BS2051" s="6"/>
      <c r="BT2051" s="11"/>
      <c r="BU2051" s="6"/>
      <c r="BV2051" s="6"/>
    </row>
    <row r="2052" spans="1:74" ht="15.75" x14ac:dyDescent="0.25">
      <c r="A2052" s="52" t="s">
        <v>11909</v>
      </c>
      <c r="B2052" s="56" t="s">
        <v>110</v>
      </c>
      <c r="C2052" s="7" t="s">
        <v>9455</v>
      </c>
      <c r="D2052" s="7" t="s">
        <v>10805</v>
      </c>
      <c r="E2052" s="7"/>
      <c r="F2052" s="64"/>
      <c r="G2052" s="6"/>
      <c r="H2052" s="6"/>
      <c r="I2052" s="10" t="s">
        <v>110</v>
      </c>
      <c r="J2052" s="11" t="s">
        <v>10989</v>
      </c>
      <c r="K2052" s="194" t="s">
        <v>10807</v>
      </c>
      <c r="L2052" s="176"/>
      <c r="M2052" s="176">
        <v>1000</v>
      </c>
      <c r="N2052" s="80" t="s">
        <v>11911</v>
      </c>
      <c r="O2052" s="162"/>
      <c r="P2052" s="80" t="s">
        <v>10990</v>
      </c>
      <c r="Q2052" s="80"/>
      <c r="R2052" s="80"/>
      <c r="S2052" s="163"/>
      <c r="T2052" s="213"/>
      <c r="U2052" s="162"/>
      <c r="V2052" s="164"/>
      <c r="W2052" s="12" t="str">
        <f t="shared" si="605"/>
        <v>Mqtt1</v>
      </c>
      <c r="X2052" s="196" t="str" cm="1">
        <f t="array" ref="X2052">_xlfn.REGEXEXTRACT(J2052,"^\D*")&amp;"/"&amp;_xlfn.REGEXEXTRACT(J2052,"\d{8}(_\d{1,2})?")</f>
        <v>VLV/50001062_3</v>
      </c>
      <c r="Y2052" s="6" t="str">
        <f t="shared" si="606"/>
        <v>marpower/500000-thrs/vlv/50001062-3</v>
      </c>
      <c r="Z2052" s="103" t="str">
        <f t="shared" si="607"/>
        <v>$.Setpoint</v>
      </c>
      <c r="AA2052" s="12">
        <v>9</v>
      </c>
      <c r="AB2052" s="6" t="s">
        <v>195</v>
      </c>
      <c r="AC2052" s="103">
        <v>0</v>
      </c>
      <c r="AJ2052" s="80"/>
      <c r="AK2052" s="113" t="s">
        <v>917</v>
      </c>
      <c r="AN2052" s="80"/>
      <c r="AO2052" s="80"/>
      <c r="AP2052" s="80"/>
      <c r="AQ2052" s="80"/>
      <c r="AR2052" s="127"/>
      <c r="AS2052" s="80"/>
      <c r="AT2052" s="7"/>
      <c r="AU2052" s="7"/>
      <c r="AV2052" s="165"/>
      <c r="AW2052" s="166"/>
      <c r="AX2052" s="137"/>
      <c r="AY2052" s="147"/>
      <c r="AZ2052" s="167"/>
      <c r="BA2052" s="167"/>
      <c r="BB2052" s="147" t="str">
        <f t="shared" si="608"/>
        <v/>
      </c>
      <c r="BC2052" s="168"/>
      <c r="BD2052" s="165"/>
      <c r="BE2052" s="165"/>
      <c r="BF2052" s="165"/>
      <c r="BG2052" s="165"/>
      <c r="BH2052" s="165"/>
      <c r="BI2052" s="165"/>
      <c r="BJ2052" s="165"/>
      <c r="BK2052" s="165"/>
      <c r="BL2052" s="165"/>
      <c r="BM2052" s="165"/>
      <c r="BN2052" s="165"/>
      <c r="BO2052" s="165"/>
      <c r="BP2052" s="165"/>
      <c r="BQ2052" s="165"/>
      <c r="BS2052" s="6"/>
      <c r="BT2052" s="11"/>
      <c r="BU2052" s="6"/>
      <c r="BV2052" s="6"/>
    </row>
    <row r="2053" spans="1:74" ht="15.75" x14ac:dyDescent="0.25">
      <c r="A2053" s="52" t="s">
        <v>11909</v>
      </c>
      <c r="B2053" s="56" t="s">
        <v>110</v>
      </c>
      <c r="C2053" s="7" t="s">
        <v>9455</v>
      </c>
      <c r="D2053" s="7" t="s">
        <v>10805</v>
      </c>
      <c r="E2053" s="7"/>
      <c r="F2053" s="64"/>
      <c r="G2053" s="6"/>
      <c r="H2053" s="6"/>
      <c r="I2053" s="10" t="s">
        <v>110</v>
      </c>
      <c r="J2053" s="11" t="s">
        <v>10991</v>
      </c>
      <c r="K2053" s="194" t="s">
        <v>10807</v>
      </c>
      <c r="L2053" s="176"/>
      <c r="M2053" s="176">
        <v>1000</v>
      </c>
      <c r="N2053" s="80" t="s">
        <v>11911</v>
      </c>
      <c r="O2053" s="162"/>
      <c r="P2053" s="80" t="s">
        <v>10992</v>
      </c>
      <c r="Q2053" s="80"/>
      <c r="R2053" s="80"/>
      <c r="S2053" s="163"/>
      <c r="T2053" s="213"/>
      <c r="U2053" s="162"/>
      <c r="V2053" s="164"/>
      <c r="W2053" s="12" t="str">
        <f t="shared" si="605"/>
        <v>Mqtt1</v>
      </c>
      <c r="X2053" s="196" t="str" cm="1">
        <f t="array" ref="X2053">_xlfn.REGEXEXTRACT(J2053,"^\D*")&amp;"/"&amp;_xlfn.REGEXEXTRACT(J2053,"\d{8}(_\d{1,2})?")</f>
        <v>VLV/50001062_3</v>
      </c>
      <c r="Y2053" s="6" t="str">
        <f t="shared" si="606"/>
        <v>marpower/500000-thrs/vlv/50001062-3</v>
      </c>
      <c r="Z2053" s="103" t="str">
        <f t="shared" si="607"/>
        <v>$.RelPos</v>
      </c>
      <c r="AA2053" s="12">
        <v>9</v>
      </c>
      <c r="AB2053" s="6" t="s">
        <v>195</v>
      </c>
      <c r="AC2053" s="103">
        <v>4</v>
      </c>
      <c r="AJ2053" s="80"/>
      <c r="AK2053" s="113" t="s">
        <v>917</v>
      </c>
      <c r="AN2053" s="80"/>
      <c r="AO2053" s="80"/>
      <c r="AP2053" s="80"/>
      <c r="AQ2053" s="80"/>
      <c r="AR2053" s="127"/>
      <c r="AS2053" s="80"/>
      <c r="AT2053" s="7"/>
      <c r="AU2053" s="7"/>
      <c r="AV2053" s="165"/>
      <c r="AW2053" s="166"/>
      <c r="AX2053" s="137"/>
      <c r="AY2053" s="147"/>
      <c r="AZ2053" s="167"/>
      <c r="BA2053" s="167"/>
      <c r="BB2053" s="147" t="str">
        <f t="shared" si="608"/>
        <v/>
      </c>
      <c r="BC2053" s="168"/>
      <c r="BD2053" s="165"/>
      <c r="BE2053" s="165"/>
      <c r="BF2053" s="165"/>
      <c r="BG2053" s="165"/>
      <c r="BH2053" s="165"/>
      <c r="BI2053" s="165"/>
      <c r="BJ2053" s="165"/>
      <c r="BK2053" s="165"/>
      <c r="BL2053" s="165"/>
      <c r="BM2053" s="165"/>
      <c r="BN2053" s="165"/>
      <c r="BO2053" s="165"/>
      <c r="BP2053" s="165"/>
      <c r="BQ2053" s="165"/>
      <c r="BS2053" s="6"/>
      <c r="BT2053" s="11"/>
      <c r="BU2053" s="6"/>
      <c r="BV2053" s="6"/>
    </row>
    <row r="2054" spans="1:74" ht="15.75" x14ac:dyDescent="0.25">
      <c r="A2054" s="52" t="s">
        <v>11909</v>
      </c>
      <c r="B2054" s="56" t="s">
        <v>110</v>
      </c>
      <c r="C2054" s="7" t="s">
        <v>9455</v>
      </c>
      <c r="D2054" s="7" t="s">
        <v>10805</v>
      </c>
      <c r="E2054" s="7"/>
      <c r="F2054" s="64"/>
      <c r="G2054" s="6"/>
      <c r="H2054" s="6"/>
      <c r="I2054" s="10" t="s">
        <v>110</v>
      </c>
      <c r="J2054" s="11" t="s">
        <v>10993</v>
      </c>
      <c r="K2054" s="194" t="s">
        <v>10807</v>
      </c>
      <c r="L2054" s="176"/>
      <c r="M2054" s="176">
        <v>1000</v>
      </c>
      <c r="N2054" s="80" t="s">
        <v>11911</v>
      </c>
      <c r="O2054" s="162"/>
      <c r="P2054" s="80" t="s">
        <v>10994</v>
      </c>
      <c r="Q2054" s="80"/>
      <c r="R2054" s="80"/>
      <c r="S2054" s="163"/>
      <c r="T2054" s="213"/>
      <c r="U2054" s="162"/>
      <c r="V2054" s="164"/>
      <c r="W2054" s="12" t="str">
        <f t="shared" si="605"/>
        <v>Mqtt1</v>
      </c>
      <c r="X2054" s="196" t="str" cm="1">
        <f t="array" ref="X2054">_xlfn.REGEXEXTRACT(J2054,"^\D*")&amp;"/"&amp;_xlfn.REGEXEXTRACT(J2054,"\d{8}(_\d{1,2})?")</f>
        <v>VLV/50001062_3</v>
      </c>
      <c r="Y2054" s="6" t="str">
        <f t="shared" si="606"/>
        <v>marpower/500000-thrs/vlv/50001062-3</v>
      </c>
      <c r="Z2054" s="103" t="str">
        <f t="shared" si="607"/>
        <v>$.AbsPos</v>
      </c>
      <c r="AA2054" s="12">
        <v>9</v>
      </c>
      <c r="AB2054" s="6" t="s">
        <v>195</v>
      </c>
      <c r="AC2054" s="103">
        <v>5</v>
      </c>
      <c r="AJ2054" s="80"/>
      <c r="AK2054" s="113" t="s">
        <v>10814</v>
      </c>
      <c r="AN2054" s="80"/>
      <c r="AO2054" s="80"/>
      <c r="AP2054" s="80"/>
      <c r="AQ2054" s="80"/>
      <c r="AR2054" s="127"/>
      <c r="AS2054" s="80"/>
      <c r="AT2054" s="7"/>
      <c r="AU2054" s="7"/>
      <c r="AV2054" s="165"/>
      <c r="AW2054" s="166"/>
      <c r="AX2054" s="137"/>
      <c r="AY2054" s="147"/>
      <c r="AZ2054" s="167"/>
      <c r="BA2054" s="167"/>
      <c r="BB2054" s="147" t="str">
        <f t="shared" si="608"/>
        <v/>
      </c>
      <c r="BC2054" s="168"/>
      <c r="BD2054" s="165"/>
      <c r="BE2054" s="165"/>
      <c r="BF2054" s="165"/>
      <c r="BG2054" s="165"/>
      <c r="BH2054" s="165"/>
      <c r="BI2054" s="165"/>
      <c r="BJ2054" s="165"/>
      <c r="BK2054" s="165"/>
      <c r="BL2054" s="165"/>
      <c r="BM2054" s="165"/>
      <c r="BN2054" s="165"/>
      <c r="BO2054" s="165"/>
      <c r="BP2054" s="165"/>
      <c r="BQ2054" s="165"/>
      <c r="BS2054" s="6"/>
      <c r="BT2054" s="11"/>
      <c r="BU2054" s="6"/>
      <c r="BV2054" s="6"/>
    </row>
    <row r="2055" spans="1:74" ht="15.75" x14ac:dyDescent="0.25">
      <c r="A2055" s="52" t="s">
        <v>11909</v>
      </c>
      <c r="B2055" s="56" t="s">
        <v>110</v>
      </c>
      <c r="C2055" s="7" t="s">
        <v>9455</v>
      </c>
      <c r="D2055" s="7" t="s">
        <v>10805</v>
      </c>
      <c r="E2055" s="7"/>
      <c r="F2055" s="64"/>
      <c r="G2055" s="6"/>
      <c r="H2055" s="6"/>
      <c r="I2055" s="10" t="s">
        <v>110</v>
      </c>
      <c r="J2055" s="11" t="s">
        <v>10995</v>
      </c>
      <c r="K2055" s="194" t="s">
        <v>10807</v>
      </c>
      <c r="L2055" s="176"/>
      <c r="M2055" s="176">
        <v>1000</v>
      </c>
      <c r="N2055" s="80" t="s">
        <v>11911</v>
      </c>
      <c r="O2055" s="162"/>
      <c r="P2055" s="80" t="s">
        <v>10996</v>
      </c>
      <c r="Q2055" s="80"/>
      <c r="R2055" s="80"/>
      <c r="S2055" s="163"/>
      <c r="T2055" s="213"/>
      <c r="U2055" s="162"/>
      <c r="V2055" s="164"/>
      <c r="W2055" s="12" t="str">
        <f t="shared" si="605"/>
        <v>Mqtt1</v>
      </c>
      <c r="X2055" s="196" t="str" cm="1">
        <f t="array" ref="X2055">_xlfn.REGEXEXTRACT(J2055,"^\D*")&amp;"/"&amp;_xlfn.REGEXEXTRACT(J2055,"\d{8}(_\d{1,2})?")</f>
        <v>VLV/50001064_2</v>
      </c>
      <c r="Y2055" s="6" t="str">
        <f t="shared" si="606"/>
        <v>marpower/500000-thrs/vlv/50001064-2</v>
      </c>
      <c r="Z2055" s="103" t="str">
        <f t="shared" si="607"/>
        <v>$.Setpoint</v>
      </c>
      <c r="AA2055" s="12">
        <v>10</v>
      </c>
      <c r="AB2055" s="6" t="s">
        <v>195</v>
      </c>
      <c r="AC2055" s="103">
        <v>0</v>
      </c>
      <c r="AJ2055" s="80"/>
      <c r="AK2055" s="113" t="s">
        <v>917</v>
      </c>
      <c r="AN2055" s="80"/>
      <c r="AO2055" s="80"/>
      <c r="AP2055" s="80"/>
      <c r="AQ2055" s="80"/>
      <c r="AR2055" s="127"/>
      <c r="AS2055" s="80"/>
      <c r="AT2055" s="7"/>
      <c r="AU2055" s="7"/>
      <c r="AV2055" s="165"/>
      <c r="AW2055" s="166"/>
      <c r="AX2055" s="137"/>
      <c r="AY2055" s="147"/>
      <c r="AZ2055" s="167"/>
      <c r="BA2055" s="167"/>
      <c r="BB2055" s="147" t="str">
        <f t="shared" si="608"/>
        <v/>
      </c>
      <c r="BC2055" s="168"/>
      <c r="BD2055" s="165"/>
      <c r="BE2055" s="165"/>
      <c r="BF2055" s="165"/>
      <c r="BG2055" s="165"/>
      <c r="BH2055" s="165"/>
      <c r="BI2055" s="165"/>
      <c r="BJ2055" s="165"/>
      <c r="BK2055" s="165"/>
      <c r="BL2055" s="165"/>
      <c r="BM2055" s="165"/>
      <c r="BN2055" s="165"/>
      <c r="BO2055" s="165"/>
      <c r="BP2055" s="165"/>
      <c r="BQ2055" s="165"/>
      <c r="BS2055" s="6"/>
      <c r="BT2055" s="11"/>
      <c r="BU2055" s="6"/>
      <c r="BV2055" s="6"/>
    </row>
    <row r="2056" spans="1:74" ht="15.75" x14ac:dyDescent="0.25">
      <c r="A2056" s="52" t="s">
        <v>11909</v>
      </c>
      <c r="B2056" s="56" t="s">
        <v>110</v>
      </c>
      <c r="C2056" s="7" t="s">
        <v>9455</v>
      </c>
      <c r="D2056" s="7" t="s">
        <v>10805</v>
      </c>
      <c r="E2056" s="7"/>
      <c r="F2056" s="64"/>
      <c r="G2056" s="6"/>
      <c r="H2056" s="6"/>
      <c r="I2056" s="10" t="s">
        <v>110</v>
      </c>
      <c r="J2056" s="11" t="s">
        <v>10997</v>
      </c>
      <c r="K2056" s="194" t="s">
        <v>10807</v>
      </c>
      <c r="L2056" s="176"/>
      <c r="M2056" s="176">
        <v>1000</v>
      </c>
      <c r="N2056" s="80" t="s">
        <v>11911</v>
      </c>
      <c r="O2056" s="162"/>
      <c r="P2056" s="80" t="s">
        <v>10998</v>
      </c>
      <c r="Q2056" s="80"/>
      <c r="R2056" s="80"/>
      <c r="S2056" s="163"/>
      <c r="T2056" s="213"/>
      <c r="U2056" s="162"/>
      <c r="V2056" s="164"/>
      <c r="W2056" s="12" t="str">
        <f t="shared" si="605"/>
        <v>Mqtt1</v>
      </c>
      <c r="X2056" s="196" t="str" cm="1">
        <f t="array" ref="X2056">_xlfn.REGEXEXTRACT(J2056,"^\D*")&amp;"/"&amp;_xlfn.REGEXEXTRACT(J2056,"\d{8}(_\d{1,2})?")</f>
        <v>VLV/50001064_2</v>
      </c>
      <c r="Y2056" s="6" t="str">
        <f t="shared" si="606"/>
        <v>marpower/500000-thrs/vlv/50001064-2</v>
      </c>
      <c r="Z2056" s="103" t="str">
        <f t="shared" si="607"/>
        <v>$.RelPos</v>
      </c>
      <c r="AA2056" s="12">
        <v>10</v>
      </c>
      <c r="AB2056" s="6" t="s">
        <v>195</v>
      </c>
      <c r="AC2056" s="103">
        <v>4</v>
      </c>
      <c r="AJ2056" s="80"/>
      <c r="AK2056" s="113" t="s">
        <v>917</v>
      </c>
      <c r="AN2056" s="80"/>
      <c r="AO2056" s="80"/>
      <c r="AP2056" s="80"/>
      <c r="AQ2056" s="80"/>
      <c r="AR2056" s="127"/>
      <c r="AS2056" s="80"/>
      <c r="AT2056" s="7"/>
      <c r="AU2056" s="7"/>
      <c r="AV2056" s="165"/>
      <c r="AW2056" s="166"/>
      <c r="AX2056" s="137"/>
      <c r="AY2056" s="147"/>
      <c r="AZ2056" s="167"/>
      <c r="BA2056" s="167"/>
      <c r="BB2056" s="147" t="str">
        <f t="shared" si="608"/>
        <v/>
      </c>
      <c r="BC2056" s="168"/>
      <c r="BD2056" s="165"/>
      <c r="BE2056" s="165"/>
      <c r="BF2056" s="165"/>
      <c r="BG2056" s="165"/>
      <c r="BH2056" s="165"/>
      <c r="BI2056" s="165"/>
      <c r="BJ2056" s="165"/>
      <c r="BK2056" s="165"/>
      <c r="BL2056" s="165"/>
      <c r="BM2056" s="165"/>
      <c r="BN2056" s="165"/>
      <c r="BO2056" s="165"/>
      <c r="BP2056" s="165"/>
      <c r="BQ2056" s="165"/>
      <c r="BS2056" s="6"/>
      <c r="BT2056" s="11"/>
      <c r="BU2056" s="6"/>
      <c r="BV2056" s="6"/>
    </row>
    <row r="2057" spans="1:74" ht="15.75" x14ac:dyDescent="0.25">
      <c r="A2057" s="52" t="s">
        <v>11909</v>
      </c>
      <c r="B2057" s="56" t="s">
        <v>110</v>
      </c>
      <c r="C2057" s="7" t="s">
        <v>9455</v>
      </c>
      <c r="D2057" s="7" t="s">
        <v>10805</v>
      </c>
      <c r="E2057" s="7"/>
      <c r="F2057" s="64"/>
      <c r="G2057" s="6"/>
      <c r="H2057" s="6"/>
      <c r="I2057" s="10" t="s">
        <v>110</v>
      </c>
      <c r="J2057" s="11" t="s">
        <v>10999</v>
      </c>
      <c r="K2057" s="194" t="s">
        <v>10807</v>
      </c>
      <c r="L2057" s="176"/>
      <c r="M2057" s="176">
        <v>1000</v>
      </c>
      <c r="N2057" s="80" t="s">
        <v>11911</v>
      </c>
      <c r="O2057" s="162"/>
      <c r="P2057" s="80" t="s">
        <v>11000</v>
      </c>
      <c r="Q2057" s="80"/>
      <c r="R2057" s="80"/>
      <c r="S2057" s="163"/>
      <c r="T2057" s="213"/>
      <c r="U2057" s="162"/>
      <c r="V2057" s="164"/>
      <c r="W2057" s="12" t="str">
        <f t="shared" si="605"/>
        <v>Mqtt1</v>
      </c>
      <c r="X2057" s="196" t="str" cm="1">
        <f t="array" ref="X2057">_xlfn.REGEXEXTRACT(J2057,"^\D*")&amp;"/"&amp;_xlfn.REGEXEXTRACT(J2057,"\d{8}(_\d{1,2})?")</f>
        <v>VLV/50001064_2</v>
      </c>
      <c r="Y2057" s="6" t="str">
        <f t="shared" si="606"/>
        <v>marpower/500000-thrs/vlv/50001064-2</v>
      </c>
      <c r="Z2057" s="103" t="str">
        <f t="shared" si="607"/>
        <v>$.AbsPos</v>
      </c>
      <c r="AA2057" s="12">
        <v>10</v>
      </c>
      <c r="AB2057" s="6" t="s">
        <v>195</v>
      </c>
      <c r="AC2057" s="103">
        <v>5</v>
      </c>
      <c r="AJ2057" s="80"/>
      <c r="AK2057" s="113" t="s">
        <v>10814</v>
      </c>
      <c r="AN2057" s="80"/>
      <c r="AO2057" s="80"/>
      <c r="AP2057" s="80"/>
      <c r="AQ2057" s="80"/>
      <c r="AR2057" s="127"/>
      <c r="AS2057" s="80"/>
      <c r="AT2057" s="7"/>
      <c r="AU2057" s="7"/>
      <c r="AV2057" s="165"/>
      <c r="AW2057" s="166"/>
      <c r="AX2057" s="137"/>
      <c r="AY2057" s="147"/>
      <c r="AZ2057" s="167"/>
      <c r="BA2057" s="167"/>
      <c r="BB2057" s="147" t="str">
        <f t="shared" si="608"/>
        <v/>
      </c>
      <c r="BC2057" s="168"/>
      <c r="BD2057" s="165"/>
      <c r="BE2057" s="165"/>
      <c r="BF2057" s="165"/>
      <c r="BG2057" s="165"/>
      <c r="BH2057" s="165"/>
      <c r="BI2057" s="165"/>
      <c r="BJ2057" s="165"/>
      <c r="BK2057" s="165"/>
      <c r="BL2057" s="165"/>
      <c r="BM2057" s="165"/>
      <c r="BN2057" s="165"/>
      <c r="BO2057" s="165"/>
      <c r="BP2057" s="165"/>
      <c r="BQ2057" s="165"/>
      <c r="BS2057" s="6"/>
      <c r="BT2057" s="11"/>
      <c r="BU2057" s="6"/>
      <c r="BV2057" s="6"/>
    </row>
    <row r="2058" spans="1:74" ht="15.75" x14ac:dyDescent="0.25">
      <c r="A2058" s="52" t="s">
        <v>11909</v>
      </c>
      <c r="B2058" s="56" t="s">
        <v>110</v>
      </c>
      <c r="C2058" s="7" t="s">
        <v>9455</v>
      </c>
      <c r="D2058" s="7" t="s">
        <v>10805</v>
      </c>
      <c r="E2058" s="7"/>
      <c r="F2058" s="64"/>
      <c r="G2058" s="6"/>
      <c r="H2058" s="6"/>
      <c r="I2058" s="10" t="s">
        <v>110</v>
      </c>
      <c r="J2058" s="11" t="s">
        <v>11001</v>
      </c>
      <c r="K2058" s="194" t="s">
        <v>10807</v>
      </c>
      <c r="L2058" s="176"/>
      <c r="M2058" s="176">
        <v>1000</v>
      </c>
      <c r="N2058" s="80" t="s">
        <v>11911</v>
      </c>
      <c r="O2058" s="162"/>
      <c r="P2058" s="80" t="s">
        <v>11002</v>
      </c>
      <c r="Q2058" s="80"/>
      <c r="R2058" s="80"/>
      <c r="S2058" s="163"/>
      <c r="T2058" s="213"/>
      <c r="U2058" s="162"/>
      <c r="V2058" s="164"/>
      <c r="W2058" s="12" t="str">
        <f t="shared" si="605"/>
        <v>Mqtt1</v>
      </c>
      <c r="X2058" s="196" t="str" cm="1">
        <f t="array" ref="X2058">_xlfn.REGEXEXTRACT(J2058,"^\D*")&amp;"/"&amp;_xlfn.REGEXEXTRACT(J2058,"\d{8}(_\d{1,2})?")</f>
        <v>VLV/50001065_1</v>
      </c>
      <c r="Y2058" s="6" t="str">
        <f t="shared" si="606"/>
        <v>marpower/500000-thrs/vlv/50001065-1</v>
      </c>
      <c r="Z2058" s="103" t="str">
        <f t="shared" si="607"/>
        <v>$.Setpoint</v>
      </c>
      <c r="AA2058" s="12">
        <v>11</v>
      </c>
      <c r="AB2058" s="6" t="s">
        <v>195</v>
      </c>
      <c r="AC2058" s="103">
        <v>0</v>
      </c>
      <c r="AJ2058" s="80"/>
      <c r="AK2058" s="113" t="s">
        <v>917</v>
      </c>
      <c r="AN2058" s="80"/>
      <c r="AO2058" s="80"/>
      <c r="AP2058" s="80"/>
      <c r="AQ2058" s="80"/>
      <c r="AR2058" s="127"/>
      <c r="AS2058" s="80"/>
      <c r="AT2058" s="7"/>
      <c r="AU2058" s="7"/>
      <c r="AV2058" s="165"/>
      <c r="AW2058" s="166"/>
      <c r="AX2058" s="137"/>
      <c r="AY2058" s="147"/>
      <c r="AZ2058" s="167"/>
      <c r="BA2058" s="167"/>
      <c r="BB2058" s="147" t="str">
        <f t="shared" si="608"/>
        <v/>
      </c>
      <c r="BC2058" s="168"/>
      <c r="BD2058" s="165"/>
      <c r="BE2058" s="165"/>
      <c r="BF2058" s="165"/>
      <c r="BG2058" s="165"/>
      <c r="BH2058" s="165"/>
      <c r="BI2058" s="165"/>
      <c r="BJ2058" s="165"/>
      <c r="BK2058" s="165"/>
      <c r="BL2058" s="165"/>
      <c r="BM2058" s="165"/>
      <c r="BN2058" s="165"/>
      <c r="BO2058" s="165"/>
      <c r="BP2058" s="165"/>
      <c r="BQ2058" s="165"/>
      <c r="BS2058" s="6"/>
      <c r="BT2058" s="11"/>
      <c r="BU2058" s="6"/>
      <c r="BV2058" s="6"/>
    </row>
    <row r="2059" spans="1:74" ht="15.75" x14ac:dyDescent="0.25">
      <c r="A2059" s="52" t="s">
        <v>11909</v>
      </c>
      <c r="B2059" s="56" t="s">
        <v>110</v>
      </c>
      <c r="C2059" s="7" t="s">
        <v>9455</v>
      </c>
      <c r="D2059" s="7" t="s">
        <v>10805</v>
      </c>
      <c r="E2059" s="7"/>
      <c r="F2059" s="64"/>
      <c r="G2059" s="6"/>
      <c r="H2059" s="6"/>
      <c r="I2059" s="10" t="s">
        <v>110</v>
      </c>
      <c r="J2059" s="11" t="s">
        <v>11003</v>
      </c>
      <c r="K2059" s="194" t="s">
        <v>10807</v>
      </c>
      <c r="L2059" s="176"/>
      <c r="M2059" s="176">
        <v>1000</v>
      </c>
      <c r="N2059" s="80" t="s">
        <v>11911</v>
      </c>
      <c r="O2059" s="162"/>
      <c r="P2059" s="80" t="s">
        <v>11004</v>
      </c>
      <c r="Q2059" s="80"/>
      <c r="R2059" s="80"/>
      <c r="S2059" s="163"/>
      <c r="T2059" s="213"/>
      <c r="U2059" s="162"/>
      <c r="V2059" s="164"/>
      <c r="W2059" s="12" t="str">
        <f t="shared" si="605"/>
        <v>Mqtt1</v>
      </c>
      <c r="X2059" s="196" t="str" cm="1">
        <f t="array" ref="X2059">_xlfn.REGEXEXTRACT(J2059,"^\D*")&amp;"/"&amp;_xlfn.REGEXEXTRACT(J2059,"\d{8}(_\d{1,2})?")</f>
        <v>VLV/50001065_1</v>
      </c>
      <c r="Y2059" s="6" t="str">
        <f t="shared" si="606"/>
        <v>marpower/500000-thrs/vlv/50001065-1</v>
      </c>
      <c r="Z2059" s="103" t="str">
        <f t="shared" si="607"/>
        <v>$.RelPos</v>
      </c>
      <c r="AA2059" s="12">
        <v>11</v>
      </c>
      <c r="AB2059" s="6" t="s">
        <v>195</v>
      </c>
      <c r="AC2059" s="103">
        <v>4</v>
      </c>
      <c r="AJ2059" s="80"/>
      <c r="AK2059" s="113" t="s">
        <v>917</v>
      </c>
      <c r="AN2059" s="80"/>
      <c r="AO2059" s="80"/>
      <c r="AP2059" s="80"/>
      <c r="AQ2059" s="80"/>
      <c r="AR2059" s="127"/>
      <c r="AS2059" s="80"/>
      <c r="AT2059" s="7"/>
      <c r="AU2059" s="7"/>
      <c r="AV2059" s="165"/>
      <c r="AW2059" s="166"/>
      <c r="AX2059" s="137"/>
      <c r="AY2059" s="147"/>
      <c r="AZ2059" s="167"/>
      <c r="BA2059" s="167"/>
      <c r="BB2059" s="147" t="str">
        <f t="shared" si="608"/>
        <v/>
      </c>
      <c r="BC2059" s="168"/>
      <c r="BD2059" s="165"/>
      <c r="BE2059" s="165"/>
      <c r="BF2059" s="165"/>
      <c r="BG2059" s="165"/>
      <c r="BH2059" s="165"/>
      <c r="BI2059" s="165"/>
      <c r="BJ2059" s="165"/>
      <c r="BK2059" s="165"/>
      <c r="BL2059" s="165"/>
      <c r="BM2059" s="165"/>
      <c r="BN2059" s="165"/>
      <c r="BO2059" s="165"/>
      <c r="BP2059" s="165"/>
      <c r="BQ2059" s="165"/>
      <c r="BS2059" s="6"/>
      <c r="BT2059" s="11"/>
      <c r="BU2059" s="6"/>
      <c r="BV2059" s="6"/>
    </row>
    <row r="2060" spans="1:74" ht="15.75" x14ac:dyDescent="0.25">
      <c r="A2060" s="52" t="s">
        <v>11909</v>
      </c>
      <c r="B2060" s="56" t="s">
        <v>110</v>
      </c>
      <c r="C2060" s="7" t="s">
        <v>9455</v>
      </c>
      <c r="D2060" s="7" t="s">
        <v>10805</v>
      </c>
      <c r="E2060" s="7"/>
      <c r="F2060" s="64"/>
      <c r="G2060" s="6"/>
      <c r="H2060" s="6"/>
      <c r="I2060" s="10" t="s">
        <v>110</v>
      </c>
      <c r="J2060" s="11" t="s">
        <v>11005</v>
      </c>
      <c r="K2060" s="194" t="s">
        <v>10807</v>
      </c>
      <c r="L2060" s="176"/>
      <c r="M2060" s="176">
        <v>1000</v>
      </c>
      <c r="N2060" s="80" t="s">
        <v>11911</v>
      </c>
      <c r="O2060" s="162"/>
      <c r="P2060" s="80" t="s">
        <v>11006</v>
      </c>
      <c r="Q2060" s="80"/>
      <c r="R2060" s="80"/>
      <c r="S2060" s="163"/>
      <c r="T2060" s="213"/>
      <c r="U2060" s="162"/>
      <c r="V2060" s="164"/>
      <c r="W2060" s="12" t="str">
        <f t="shared" si="605"/>
        <v>Mqtt1</v>
      </c>
      <c r="X2060" s="196" t="str" cm="1">
        <f t="array" ref="X2060">_xlfn.REGEXEXTRACT(J2060,"^\D*")&amp;"/"&amp;_xlfn.REGEXEXTRACT(J2060,"\d{8}(_\d{1,2})?")</f>
        <v>VLV/50001065_1</v>
      </c>
      <c r="Y2060" s="6" t="str">
        <f t="shared" si="606"/>
        <v>marpower/500000-thrs/vlv/50001065-1</v>
      </c>
      <c r="Z2060" s="103" t="str">
        <f t="shared" si="607"/>
        <v>$.AbsPos</v>
      </c>
      <c r="AA2060" s="12">
        <v>11</v>
      </c>
      <c r="AB2060" s="6" t="s">
        <v>195</v>
      </c>
      <c r="AC2060" s="103">
        <v>5</v>
      </c>
      <c r="AJ2060" s="80"/>
      <c r="AK2060" s="113" t="s">
        <v>10814</v>
      </c>
      <c r="AN2060" s="80"/>
      <c r="AO2060" s="80"/>
      <c r="AP2060" s="80"/>
      <c r="AQ2060" s="80"/>
      <c r="AR2060" s="127"/>
      <c r="AS2060" s="80"/>
      <c r="AT2060" s="7"/>
      <c r="AU2060" s="7"/>
      <c r="AV2060" s="165"/>
      <c r="AW2060" s="166"/>
      <c r="AX2060" s="137"/>
      <c r="AY2060" s="147"/>
      <c r="AZ2060" s="167"/>
      <c r="BA2060" s="167"/>
      <c r="BB2060" s="147" t="str">
        <f t="shared" si="608"/>
        <v/>
      </c>
      <c r="BC2060" s="168"/>
      <c r="BD2060" s="165"/>
      <c r="BE2060" s="165"/>
      <c r="BF2060" s="165"/>
      <c r="BG2060" s="165"/>
      <c r="BH2060" s="165"/>
      <c r="BI2060" s="165"/>
      <c r="BJ2060" s="165"/>
      <c r="BK2060" s="165"/>
      <c r="BL2060" s="165"/>
      <c r="BM2060" s="165"/>
      <c r="BN2060" s="165"/>
      <c r="BO2060" s="165"/>
      <c r="BP2060" s="165"/>
      <c r="BQ2060" s="165"/>
      <c r="BS2060" s="6"/>
      <c r="BT2060" s="11"/>
      <c r="BU2060" s="6"/>
      <c r="BV2060" s="6"/>
    </row>
    <row r="2061" spans="1:74" ht="15.75" x14ac:dyDescent="0.25">
      <c r="A2061" s="52" t="s">
        <v>11909</v>
      </c>
      <c r="B2061" s="56" t="s">
        <v>110</v>
      </c>
      <c r="C2061" s="7" t="s">
        <v>9455</v>
      </c>
      <c r="D2061" s="7" t="s">
        <v>10805</v>
      </c>
      <c r="E2061" s="7"/>
      <c r="F2061" s="64"/>
      <c r="G2061" s="6"/>
      <c r="H2061" s="6"/>
      <c r="I2061" s="10" t="s">
        <v>110</v>
      </c>
      <c r="J2061" s="11" t="s">
        <v>11007</v>
      </c>
      <c r="K2061" s="194" t="s">
        <v>10807</v>
      </c>
      <c r="L2061" s="176"/>
      <c r="M2061" s="176">
        <v>1000</v>
      </c>
      <c r="N2061" s="80" t="s">
        <v>11911</v>
      </c>
      <c r="O2061" s="162"/>
      <c r="P2061" s="80" t="s">
        <v>11008</v>
      </c>
      <c r="Q2061" s="80"/>
      <c r="R2061" s="80"/>
      <c r="S2061" s="163"/>
      <c r="T2061" s="213"/>
      <c r="U2061" s="162"/>
      <c r="V2061" s="164"/>
      <c r="W2061" s="12" t="str">
        <f t="shared" si="605"/>
        <v>Mqtt1</v>
      </c>
      <c r="X2061" s="196" t="str" cm="1">
        <f t="array" ref="X2061">_xlfn.REGEXEXTRACT(J2061,"^\D*")&amp;"/"&amp;_xlfn.REGEXEXTRACT(J2061,"\d{8}(_\d{1,2})?")</f>
        <v>VLV/50001065_3</v>
      </c>
      <c r="Y2061" s="6" t="str">
        <f t="shared" ref="Y2061:Y2092" si="609">LOWER(SUBSTITUTE(SUBSTITUTE(IF(COUNTIF(N2061,"spare"),"",_xlfn.CONCAT("marpower/",IF(X2061&lt;&gt;"","500000 THRS/"&amp;X2061,"500000 THRS")))," ","-"),"_","-"))</f>
        <v>marpower/500000-thrs/vlv/50001065-3</v>
      </c>
      <c r="Z2061" s="103" t="str">
        <f t="shared" si="607"/>
        <v>$.Setpoint</v>
      </c>
      <c r="AA2061" s="12">
        <v>12</v>
      </c>
      <c r="AB2061" s="6" t="s">
        <v>195</v>
      </c>
      <c r="AC2061" s="103">
        <v>0</v>
      </c>
      <c r="AJ2061" s="80"/>
      <c r="AK2061" s="113" t="s">
        <v>917</v>
      </c>
      <c r="AN2061" s="80"/>
      <c r="AO2061" s="80"/>
      <c r="AP2061" s="80"/>
      <c r="AQ2061" s="80"/>
      <c r="AR2061" s="127"/>
      <c r="AS2061" s="80"/>
      <c r="AT2061" s="7"/>
      <c r="AU2061" s="7"/>
      <c r="AV2061" s="165"/>
      <c r="AW2061" s="166"/>
      <c r="AX2061" s="137"/>
      <c r="AY2061" s="147"/>
      <c r="AZ2061" s="167"/>
      <c r="BA2061" s="167"/>
      <c r="BB2061" s="147" t="str">
        <f t="shared" si="608"/>
        <v/>
      </c>
      <c r="BC2061" s="168"/>
      <c r="BD2061" s="165"/>
      <c r="BE2061" s="165"/>
      <c r="BF2061" s="165"/>
      <c r="BG2061" s="165"/>
      <c r="BH2061" s="165"/>
      <c r="BI2061" s="165"/>
      <c r="BJ2061" s="165"/>
      <c r="BK2061" s="165"/>
      <c r="BL2061" s="165"/>
      <c r="BM2061" s="165"/>
      <c r="BN2061" s="165"/>
      <c r="BO2061" s="165"/>
      <c r="BP2061" s="165"/>
      <c r="BQ2061" s="165"/>
      <c r="BS2061" s="6"/>
      <c r="BT2061" s="11"/>
      <c r="BU2061" s="6"/>
      <c r="BV2061" s="6"/>
    </row>
    <row r="2062" spans="1:74" ht="15.75" x14ac:dyDescent="0.25">
      <c r="A2062" s="52" t="s">
        <v>11909</v>
      </c>
      <c r="B2062" s="56" t="s">
        <v>110</v>
      </c>
      <c r="C2062" s="7" t="s">
        <v>9455</v>
      </c>
      <c r="D2062" s="7" t="s">
        <v>10805</v>
      </c>
      <c r="E2062" s="7"/>
      <c r="F2062" s="64"/>
      <c r="G2062" s="6"/>
      <c r="H2062" s="6"/>
      <c r="I2062" s="10" t="s">
        <v>110</v>
      </c>
      <c r="J2062" s="11" t="s">
        <v>11009</v>
      </c>
      <c r="K2062" s="194" t="s">
        <v>10807</v>
      </c>
      <c r="L2062" s="176"/>
      <c r="M2062" s="176">
        <v>1000</v>
      </c>
      <c r="N2062" s="80" t="s">
        <v>11911</v>
      </c>
      <c r="O2062" s="162"/>
      <c r="P2062" s="80" t="s">
        <v>11010</v>
      </c>
      <c r="Q2062" s="80"/>
      <c r="R2062" s="80"/>
      <c r="S2062" s="163"/>
      <c r="T2062" s="213"/>
      <c r="U2062" s="162"/>
      <c r="V2062" s="164"/>
      <c r="W2062" s="12" t="str">
        <f t="shared" si="605"/>
        <v>Mqtt1</v>
      </c>
      <c r="X2062" s="196" t="str" cm="1">
        <f t="array" ref="X2062">_xlfn.REGEXEXTRACT(J2062,"^\D*")&amp;"/"&amp;_xlfn.REGEXEXTRACT(J2062,"\d{8}(_\d{1,2})?")</f>
        <v>VLV/50001065_3</v>
      </c>
      <c r="Y2062" s="6" t="str">
        <f t="shared" si="609"/>
        <v>marpower/500000-thrs/vlv/50001065-3</v>
      </c>
      <c r="Z2062" s="103" t="str">
        <f t="shared" si="607"/>
        <v>$.RelPos</v>
      </c>
      <c r="AA2062" s="12">
        <v>12</v>
      </c>
      <c r="AB2062" s="6" t="s">
        <v>195</v>
      </c>
      <c r="AC2062" s="103">
        <v>4</v>
      </c>
      <c r="AJ2062" s="80"/>
      <c r="AK2062" s="113" t="s">
        <v>917</v>
      </c>
      <c r="AN2062" s="80"/>
      <c r="AO2062" s="80"/>
      <c r="AP2062" s="80"/>
      <c r="AQ2062" s="80"/>
      <c r="AR2062" s="127"/>
      <c r="AS2062" s="80"/>
      <c r="AT2062" s="7"/>
      <c r="AU2062" s="7"/>
      <c r="AV2062" s="165"/>
      <c r="AW2062" s="166"/>
      <c r="AX2062" s="137"/>
      <c r="AY2062" s="147"/>
      <c r="AZ2062" s="167"/>
      <c r="BA2062" s="167"/>
      <c r="BB2062" s="147" t="str">
        <f t="shared" si="608"/>
        <v/>
      </c>
      <c r="BC2062" s="168"/>
      <c r="BD2062" s="165"/>
      <c r="BE2062" s="165"/>
      <c r="BF2062" s="165"/>
      <c r="BG2062" s="165"/>
      <c r="BH2062" s="165"/>
      <c r="BI2062" s="165"/>
      <c r="BJ2062" s="165"/>
      <c r="BK2062" s="165"/>
      <c r="BL2062" s="165"/>
      <c r="BM2062" s="165"/>
      <c r="BN2062" s="165"/>
      <c r="BO2062" s="165"/>
      <c r="BP2062" s="165"/>
      <c r="BQ2062" s="165"/>
      <c r="BS2062" s="6"/>
      <c r="BT2062" s="11"/>
      <c r="BU2062" s="6"/>
      <c r="BV2062" s="6"/>
    </row>
    <row r="2063" spans="1:74" ht="15.75" x14ac:dyDescent="0.25">
      <c r="A2063" s="52" t="s">
        <v>11909</v>
      </c>
      <c r="B2063" s="56" t="s">
        <v>110</v>
      </c>
      <c r="C2063" s="7" t="s">
        <v>9455</v>
      </c>
      <c r="D2063" s="7" t="s">
        <v>10805</v>
      </c>
      <c r="E2063" s="7"/>
      <c r="F2063" s="64"/>
      <c r="G2063" s="6"/>
      <c r="H2063" s="6"/>
      <c r="I2063" s="10" t="s">
        <v>110</v>
      </c>
      <c r="J2063" s="11" t="s">
        <v>11011</v>
      </c>
      <c r="K2063" s="194" t="s">
        <v>10807</v>
      </c>
      <c r="L2063" s="176"/>
      <c r="M2063" s="176">
        <v>1000</v>
      </c>
      <c r="N2063" s="80" t="s">
        <v>11911</v>
      </c>
      <c r="O2063" s="162"/>
      <c r="P2063" s="80" t="s">
        <v>11012</v>
      </c>
      <c r="Q2063" s="80"/>
      <c r="R2063" s="80"/>
      <c r="S2063" s="163"/>
      <c r="T2063" s="213"/>
      <c r="U2063" s="162"/>
      <c r="V2063" s="164"/>
      <c r="W2063" s="12" t="str">
        <f t="shared" si="605"/>
        <v>Mqtt1</v>
      </c>
      <c r="X2063" s="196" t="str" cm="1">
        <f t="array" ref="X2063">_xlfn.REGEXEXTRACT(J2063,"^\D*")&amp;"/"&amp;_xlfn.REGEXEXTRACT(J2063,"\d{8}(_\d{1,2})?")</f>
        <v>VLV/50001065_3</v>
      </c>
      <c r="Y2063" s="6" t="str">
        <f t="shared" si="609"/>
        <v>marpower/500000-thrs/vlv/50001065-3</v>
      </c>
      <c r="Z2063" s="103" t="str">
        <f t="shared" si="607"/>
        <v>$.AbsPos</v>
      </c>
      <c r="AA2063" s="12">
        <v>12</v>
      </c>
      <c r="AB2063" s="6" t="s">
        <v>195</v>
      </c>
      <c r="AC2063" s="103">
        <v>5</v>
      </c>
      <c r="AJ2063" s="80"/>
      <c r="AK2063" s="113" t="s">
        <v>10814</v>
      </c>
      <c r="AN2063" s="80"/>
      <c r="AO2063" s="80"/>
      <c r="AP2063" s="80"/>
      <c r="AQ2063" s="80"/>
      <c r="AR2063" s="127"/>
      <c r="AS2063" s="80"/>
      <c r="AT2063" s="7"/>
      <c r="AU2063" s="7"/>
      <c r="AV2063" s="165"/>
      <c r="AW2063" s="166"/>
      <c r="AX2063" s="137"/>
      <c r="AY2063" s="147"/>
      <c r="AZ2063" s="167"/>
      <c r="BA2063" s="167"/>
      <c r="BB2063" s="147" t="str">
        <f t="shared" si="608"/>
        <v/>
      </c>
      <c r="BC2063" s="168"/>
      <c r="BD2063" s="165"/>
      <c r="BE2063" s="165"/>
      <c r="BF2063" s="165"/>
      <c r="BG2063" s="165"/>
      <c r="BH2063" s="165"/>
      <c r="BI2063" s="165"/>
      <c r="BJ2063" s="165"/>
      <c r="BK2063" s="165"/>
      <c r="BL2063" s="165"/>
      <c r="BM2063" s="165"/>
      <c r="BN2063" s="165"/>
      <c r="BO2063" s="165"/>
      <c r="BP2063" s="165"/>
      <c r="BQ2063" s="165"/>
      <c r="BS2063" s="6"/>
      <c r="BT2063" s="11"/>
      <c r="BU2063" s="6"/>
      <c r="BV2063" s="6"/>
    </row>
    <row r="2064" spans="1:74" ht="15.75" x14ac:dyDescent="0.25">
      <c r="A2064" s="52" t="s">
        <v>11909</v>
      </c>
      <c r="B2064" s="56" t="s">
        <v>110</v>
      </c>
      <c r="C2064" s="7" t="s">
        <v>9455</v>
      </c>
      <c r="D2064" s="7" t="s">
        <v>10805</v>
      </c>
      <c r="E2064" s="7"/>
      <c r="F2064" s="64"/>
      <c r="G2064" s="6"/>
      <c r="H2064" s="6"/>
      <c r="I2064" s="10" t="s">
        <v>110</v>
      </c>
      <c r="J2064" s="11" t="s">
        <v>11013</v>
      </c>
      <c r="K2064" s="194" t="s">
        <v>10807</v>
      </c>
      <c r="L2064" s="176"/>
      <c r="M2064" s="176">
        <v>1000</v>
      </c>
      <c r="N2064" s="80" t="s">
        <v>11911</v>
      </c>
      <c r="O2064" s="162"/>
      <c r="P2064" s="80" t="s">
        <v>11014</v>
      </c>
      <c r="Q2064" s="80"/>
      <c r="R2064" s="80"/>
      <c r="S2064" s="163"/>
      <c r="T2064" s="213"/>
      <c r="U2064" s="162"/>
      <c r="V2064" s="164"/>
      <c r="W2064" s="12" t="str">
        <f t="shared" si="605"/>
        <v>Mqtt1</v>
      </c>
      <c r="X2064" s="196" t="str" cm="1">
        <f t="array" ref="X2064">_xlfn.REGEXEXTRACT(J2064,"^\D*")&amp;"/"&amp;_xlfn.REGEXEXTRACT(J2064,"\d{8}(_\d{1,2})?")</f>
        <v>VLV/50001067_1</v>
      </c>
      <c r="Y2064" s="6" t="str">
        <f t="shared" si="609"/>
        <v>marpower/500000-thrs/vlv/50001067-1</v>
      </c>
      <c r="Z2064" s="103" t="str">
        <f t="shared" si="607"/>
        <v>$.Setpoint</v>
      </c>
      <c r="AA2064" s="12">
        <v>13</v>
      </c>
      <c r="AB2064" s="6" t="s">
        <v>195</v>
      </c>
      <c r="AC2064" s="103">
        <v>0</v>
      </c>
      <c r="AJ2064" s="80"/>
      <c r="AK2064" s="113" t="s">
        <v>917</v>
      </c>
      <c r="AN2064" s="80"/>
      <c r="AO2064" s="80"/>
      <c r="AP2064" s="80"/>
      <c r="AQ2064" s="80"/>
      <c r="AR2064" s="127"/>
      <c r="AS2064" s="80"/>
      <c r="AT2064" s="7"/>
      <c r="AU2064" s="7"/>
      <c r="AV2064" s="165"/>
      <c r="AW2064" s="166"/>
      <c r="AX2064" s="137"/>
      <c r="AY2064" s="147"/>
      <c r="AZ2064" s="167"/>
      <c r="BA2064" s="167"/>
      <c r="BB2064" s="147" t="str">
        <f t="shared" si="608"/>
        <v/>
      </c>
      <c r="BC2064" s="168"/>
      <c r="BD2064" s="165"/>
      <c r="BE2064" s="165"/>
      <c r="BF2064" s="165"/>
      <c r="BG2064" s="165"/>
      <c r="BH2064" s="165"/>
      <c r="BI2064" s="165"/>
      <c r="BJ2064" s="165"/>
      <c r="BK2064" s="165"/>
      <c r="BL2064" s="165"/>
      <c r="BM2064" s="165"/>
      <c r="BN2064" s="165"/>
      <c r="BO2064" s="165"/>
      <c r="BP2064" s="165"/>
      <c r="BQ2064" s="165"/>
      <c r="BS2064" s="6"/>
      <c r="BT2064" s="11"/>
      <c r="BU2064" s="6"/>
      <c r="BV2064" s="6"/>
    </row>
    <row r="2065" spans="1:74" ht="15.75" x14ac:dyDescent="0.25">
      <c r="A2065" s="52" t="s">
        <v>11909</v>
      </c>
      <c r="B2065" s="56" t="s">
        <v>110</v>
      </c>
      <c r="C2065" s="7" t="s">
        <v>9455</v>
      </c>
      <c r="D2065" s="7" t="s">
        <v>10805</v>
      </c>
      <c r="E2065" s="7"/>
      <c r="F2065" s="64"/>
      <c r="G2065" s="6"/>
      <c r="H2065" s="6"/>
      <c r="I2065" s="10" t="s">
        <v>110</v>
      </c>
      <c r="J2065" s="11" t="s">
        <v>11015</v>
      </c>
      <c r="K2065" s="194" t="s">
        <v>10807</v>
      </c>
      <c r="L2065" s="176"/>
      <c r="M2065" s="176">
        <v>1000</v>
      </c>
      <c r="N2065" s="80" t="s">
        <v>11911</v>
      </c>
      <c r="O2065" s="162"/>
      <c r="P2065" s="80" t="s">
        <v>11016</v>
      </c>
      <c r="Q2065" s="80"/>
      <c r="R2065" s="80"/>
      <c r="S2065" s="163"/>
      <c r="T2065" s="213"/>
      <c r="U2065" s="162"/>
      <c r="V2065" s="164"/>
      <c r="W2065" s="12" t="str">
        <f t="shared" si="605"/>
        <v>Mqtt1</v>
      </c>
      <c r="X2065" s="196" t="str" cm="1">
        <f t="array" ref="X2065">_xlfn.REGEXEXTRACT(J2065,"^\D*")&amp;"/"&amp;_xlfn.REGEXEXTRACT(J2065,"\d{8}(_\d{1,2})?")</f>
        <v>VLV/50001067_1</v>
      </c>
      <c r="Y2065" s="6" t="str">
        <f t="shared" si="609"/>
        <v>marpower/500000-thrs/vlv/50001067-1</v>
      </c>
      <c r="Z2065" s="103" t="str">
        <f t="shared" si="607"/>
        <v>$.RelPos</v>
      </c>
      <c r="AA2065" s="12">
        <v>13</v>
      </c>
      <c r="AB2065" s="6" t="s">
        <v>195</v>
      </c>
      <c r="AC2065" s="103">
        <v>4</v>
      </c>
      <c r="AJ2065" s="80"/>
      <c r="AK2065" s="113" t="s">
        <v>917</v>
      </c>
      <c r="AN2065" s="80"/>
      <c r="AO2065" s="80"/>
      <c r="AP2065" s="80"/>
      <c r="AQ2065" s="80"/>
      <c r="AR2065" s="127"/>
      <c r="AS2065" s="80"/>
      <c r="AT2065" s="7"/>
      <c r="AU2065" s="7"/>
      <c r="AV2065" s="165"/>
      <c r="AW2065" s="166"/>
      <c r="AX2065" s="137"/>
      <c r="AY2065" s="147"/>
      <c r="AZ2065" s="167"/>
      <c r="BA2065" s="167"/>
      <c r="BB2065" s="147" t="str">
        <f t="shared" si="608"/>
        <v/>
      </c>
      <c r="BC2065" s="168"/>
      <c r="BD2065" s="165"/>
      <c r="BE2065" s="165"/>
      <c r="BF2065" s="165"/>
      <c r="BG2065" s="165"/>
      <c r="BH2065" s="165"/>
      <c r="BI2065" s="165"/>
      <c r="BJ2065" s="165"/>
      <c r="BK2065" s="165"/>
      <c r="BL2065" s="165"/>
      <c r="BM2065" s="165"/>
      <c r="BN2065" s="165"/>
      <c r="BO2065" s="165"/>
      <c r="BP2065" s="165"/>
      <c r="BQ2065" s="165"/>
      <c r="BS2065" s="6"/>
      <c r="BT2065" s="11"/>
      <c r="BU2065" s="6"/>
      <c r="BV2065" s="6"/>
    </row>
    <row r="2066" spans="1:74" ht="15.75" x14ac:dyDescent="0.25">
      <c r="A2066" s="52" t="s">
        <v>11909</v>
      </c>
      <c r="B2066" s="56" t="s">
        <v>110</v>
      </c>
      <c r="C2066" s="7" t="s">
        <v>9455</v>
      </c>
      <c r="D2066" s="7" t="s">
        <v>10805</v>
      </c>
      <c r="E2066" s="7"/>
      <c r="F2066" s="64"/>
      <c r="G2066" s="6"/>
      <c r="H2066" s="6"/>
      <c r="I2066" s="10" t="s">
        <v>110</v>
      </c>
      <c r="J2066" s="11" t="s">
        <v>11017</v>
      </c>
      <c r="K2066" s="194" t="s">
        <v>10807</v>
      </c>
      <c r="L2066" s="176"/>
      <c r="M2066" s="176">
        <v>1000</v>
      </c>
      <c r="N2066" s="80" t="s">
        <v>11911</v>
      </c>
      <c r="O2066" s="162"/>
      <c r="P2066" s="80" t="s">
        <v>11018</v>
      </c>
      <c r="Q2066" s="80"/>
      <c r="R2066" s="80"/>
      <c r="S2066" s="163"/>
      <c r="T2066" s="213"/>
      <c r="U2066" s="162"/>
      <c r="V2066" s="164"/>
      <c r="W2066" s="12" t="str">
        <f t="shared" si="605"/>
        <v>Mqtt1</v>
      </c>
      <c r="X2066" s="196" t="str" cm="1">
        <f t="array" ref="X2066">_xlfn.REGEXEXTRACT(J2066,"^\D*")&amp;"/"&amp;_xlfn.REGEXEXTRACT(J2066,"\d{8}(_\d{1,2})?")</f>
        <v>VLV/50001067_1</v>
      </c>
      <c r="Y2066" s="6" t="str">
        <f t="shared" si="609"/>
        <v>marpower/500000-thrs/vlv/50001067-1</v>
      </c>
      <c r="Z2066" s="103" t="str">
        <f t="shared" si="607"/>
        <v>$.AbsPos</v>
      </c>
      <c r="AA2066" s="12">
        <v>13</v>
      </c>
      <c r="AB2066" s="6" t="s">
        <v>195</v>
      </c>
      <c r="AC2066" s="103">
        <v>5</v>
      </c>
      <c r="AJ2066" s="80"/>
      <c r="AK2066" s="113" t="s">
        <v>10814</v>
      </c>
      <c r="AN2066" s="80"/>
      <c r="AO2066" s="80"/>
      <c r="AP2066" s="80"/>
      <c r="AQ2066" s="80"/>
      <c r="AR2066" s="127"/>
      <c r="AS2066" s="80"/>
      <c r="AT2066" s="7"/>
      <c r="AU2066" s="7"/>
      <c r="AV2066" s="165"/>
      <c r="AW2066" s="166"/>
      <c r="AX2066" s="137"/>
      <c r="AY2066" s="147"/>
      <c r="AZ2066" s="167"/>
      <c r="BA2066" s="167"/>
      <c r="BB2066" s="147" t="str">
        <f t="shared" si="608"/>
        <v/>
      </c>
      <c r="BC2066" s="168"/>
      <c r="BD2066" s="165"/>
      <c r="BE2066" s="165"/>
      <c r="BF2066" s="165"/>
      <c r="BG2066" s="165"/>
      <c r="BH2066" s="165"/>
      <c r="BI2066" s="165"/>
      <c r="BJ2066" s="165"/>
      <c r="BK2066" s="165"/>
      <c r="BL2066" s="165"/>
      <c r="BM2066" s="165"/>
      <c r="BN2066" s="165"/>
      <c r="BO2066" s="165"/>
      <c r="BP2066" s="165"/>
      <c r="BQ2066" s="165"/>
      <c r="BS2066" s="6"/>
      <c r="BT2066" s="11"/>
      <c r="BU2066" s="6"/>
      <c r="BV2066" s="6"/>
    </row>
    <row r="2067" spans="1:74" ht="15.75" x14ac:dyDescent="0.25">
      <c r="A2067" s="52" t="s">
        <v>11909</v>
      </c>
      <c r="B2067" s="56" t="s">
        <v>110</v>
      </c>
      <c r="C2067" s="7" t="s">
        <v>9455</v>
      </c>
      <c r="D2067" s="7" t="s">
        <v>10805</v>
      </c>
      <c r="E2067" s="7"/>
      <c r="F2067" s="64"/>
      <c r="G2067" s="6"/>
      <c r="H2067" s="6"/>
      <c r="I2067" s="10" t="s">
        <v>110</v>
      </c>
      <c r="J2067" s="11" t="s">
        <v>11019</v>
      </c>
      <c r="K2067" s="194" t="s">
        <v>10807</v>
      </c>
      <c r="L2067" s="176"/>
      <c r="M2067" s="176">
        <v>1000</v>
      </c>
      <c r="N2067" s="80" t="s">
        <v>11911</v>
      </c>
      <c r="O2067" s="162"/>
      <c r="P2067" s="80" t="s">
        <v>11020</v>
      </c>
      <c r="Q2067" s="80"/>
      <c r="R2067" s="80"/>
      <c r="S2067" s="163"/>
      <c r="T2067" s="213"/>
      <c r="U2067" s="162"/>
      <c r="V2067" s="164"/>
      <c r="W2067" s="12" t="str">
        <f t="shared" si="605"/>
        <v>Mqtt1</v>
      </c>
      <c r="X2067" s="196" t="str" cm="1">
        <f t="array" ref="X2067">_xlfn.REGEXEXTRACT(J2067,"^\D*")&amp;"/"&amp;_xlfn.REGEXEXTRACT(J2067,"\d{8}(_\d{1,2})?")</f>
        <v>VLV/50001067_3</v>
      </c>
      <c r="Y2067" s="6" t="str">
        <f t="shared" si="609"/>
        <v>marpower/500000-thrs/vlv/50001067-3</v>
      </c>
      <c r="Z2067" s="103" t="str">
        <f t="shared" si="607"/>
        <v>$.Setpoint</v>
      </c>
      <c r="AA2067" s="12">
        <v>23</v>
      </c>
      <c r="AB2067" s="6" t="s">
        <v>195</v>
      </c>
      <c r="AC2067" s="103">
        <v>0</v>
      </c>
      <c r="AJ2067" s="80"/>
      <c r="AK2067" s="113" t="s">
        <v>917</v>
      </c>
      <c r="AN2067" s="80"/>
      <c r="AO2067" s="80"/>
      <c r="AP2067" s="80"/>
      <c r="AQ2067" s="80"/>
      <c r="AR2067" s="127"/>
      <c r="AS2067" s="80"/>
      <c r="AT2067" s="7"/>
      <c r="AU2067" s="7"/>
      <c r="AV2067" s="165"/>
      <c r="AW2067" s="166"/>
      <c r="AX2067" s="137"/>
      <c r="AY2067" s="147"/>
      <c r="AZ2067" s="167"/>
      <c r="BA2067" s="167"/>
      <c r="BB2067" s="147" t="str">
        <f t="shared" si="608"/>
        <v/>
      </c>
      <c r="BC2067" s="168"/>
      <c r="BD2067" s="165"/>
      <c r="BE2067" s="165"/>
      <c r="BF2067" s="165"/>
      <c r="BG2067" s="165"/>
      <c r="BH2067" s="165"/>
      <c r="BI2067" s="165"/>
      <c r="BJ2067" s="165"/>
      <c r="BK2067" s="165"/>
      <c r="BL2067" s="165"/>
      <c r="BM2067" s="165"/>
      <c r="BN2067" s="165"/>
      <c r="BO2067" s="165"/>
      <c r="BP2067" s="165"/>
      <c r="BQ2067" s="165"/>
      <c r="BS2067" s="6"/>
      <c r="BT2067" s="11"/>
      <c r="BU2067" s="6"/>
      <c r="BV2067" s="6"/>
    </row>
    <row r="2068" spans="1:74" ht="15.75" x14ac:dyDescent="0.25">
      <c r="A2068" s="52" t="s">
        <v>11909</v>
      </c>
      <c r="B2068" s="56" t="s">
        <v>110</v>
      </c>
      <c r="C2068" s="7" t="s">
        <v>9455</v>
      </c>
      <c r="D2068" s="7" t="s">
        <v>10805</v>
      </c>
      <c r="E2068" s="7"/>
      <c r="F2068" s="64"/>
      <c r="G2068" s="6"/>
      <c r="H2068" s="6"/>
      <c r="I2068" s="10" t="s">
        <v>110</v>
      </c>
      <c r="J2068" s="11" t="s">
        <v>11021</v>
      </c>
      <c r="K2068" s="194" t="s">
        <v>10807</v>
      </c>
      <c r="L2068" s="176"/>
      <c r="M2068" s="176">
        <v>1000</v>
      </c>
      <c r="N2068" s="80" t="s">
        <v>11911</v>
      </c>
      <c r="O2068" s="162"/>
      <c r="P2068" s="80" t="s">
        <v>11022</v>
      </c>
      <c r="Q2068" s="80"/>
      <c r="R2068" s="80"/>
      <c r="S2068" s="163"/>
      <c r="T2068" s="213"/>
      <c r="U2068" s="162"/>
      <c r="V2068" s="164"/>
      <c r="W2068" s="12" t="str">
        <f t="shared" si="605"/>
        <v>Mqtt1</v>
      </c>
      <c r="X2068" s="196" t="str" cm="1">
        <f t="array" ref="X2068">_xlfn.REGEXEXTRACT(J2068,"^\D*")&amp;"/"&amp;_xlfn.REGEXEXTRACT(J2068,"\d{8}(_\d{1,2})?")</f>
        <v>VLV/50001067_3</v>
      </c>
      <c r="Y2068" s="6" t="str">
        <f t="shared" si="609"/>
        <v>marpower/500000-thrs/vlv/50001067-3</v>
      </c>
      <c r="Z2068" s="103" t="str">
        <f t="shared" si="607"/>
        <v>$.RelPos</v>
      </c>
      <c r="AA2068" s="12">
        <v>23</v>
      </c>
      <c r="AB2068" s="6" t="s">
        <v>195</v>
      </c>
      <c r="AC2068" s="103">
        <v>4</v>
      </c>
      <c r="AJ2068" s="80"/>
      <c r="AK2068" s="113" t="s">
        <v>917</v>
      </c>
      <c r="AN2068" s="80"/>
      <c r="AO2068" s="80"/>
      <c r="AP2068" s="80"/>
      <c r="AQ2068" s="80"/>
      <c r="AR2068" s="127"/>
      <c r="AS2068" s="80"/>
      <c r="AT2068" s="7"/>
      <c r="AU2068" s="7"/>
      <c r="AV2068" s="165"/>
      <c r="AW2068" s="166"/>
      <c r="AX2068" s="137"/>
      <c r="AY2068" s="147"/>
      <c r="AZ2068" s="167"/>
      <c r="BA2068" s="167"/>
      <c r="BB2068" s="147" t="str">
        <f t="shared" si="608"/>
        <v/>
      </c>
      <c r="BC2068" s="168"/>
      <c r="BD2068" s="165"/>
      <c r="BE2068" s="165"/>
      <c r="BF2068" s="165"/>
      <c r="BG2068" s="165"/>
      <c r="BH2068" s="165"/>
      <c r="BI2068" s="165"/>
      <c r="BJ2068" s="165"/>
      <c r="BK2068" s="165"/>
      <c r="BL2068" s="165"/>
      <c r="BM2068" s="165"/>
      <c r="BN2068" s="165"/>
      <c r="BO2068" s="165"/>
      <c r="BP2068" s="165"/>
      <c r="BQ2068" s="165"/>
      <c r="BS2068" s="6"/>
      <c r="BT2068" s="11"/>
      <c r="BU2068" s="6"/>
      <c r="BV2068" s="6"/>
    </row>
    <row r="2069" spans="1:74" ht="15.75" x14ac:dyDescent="0.25">
      <c r="A2069" s="52" t="s">
        <v>11909</v>
      </c>
      <c r="B2069" s="56" t="s">
        <v>110</v>
      </c>
      <c r="C2069" s="7" t="s">
        <v>9455</v>
      </c>
      <c r="D2069" s="7" t="s">
        <v>10805</v>
      </c>
      <c r="E2069" s="7"/>
      <c r="F2069" s="64"/>
      <c r="G2069" s="6"/>
      <c r="H2069" s="6"/>
      <c r="I2069" s="10" t="s">
        <v>110</v>
      </c>
      <c r="J2069" s="11" t="s">
        <v>11023</v>
      </c>
      <c r="K2069" s="194" t="s">
        <v>10807</v>
      </c>
      <c r="L2069" s="176"/>
      <c r="M2069" s="176">
        <v>1000</v>
      </c>
      <c r="N2069" s="80" t="s">
        <v>11911</v>
      </c>
      <c r="O2069" s="162"/>
      <c r="P2069" s="80" t="s">
        <v>11024</v>
      </c>
      <c r="Q2069" s="80"/>
      <c r="R2069" s="80"/>
      <c r="S2069" s="163"/>
      <c r="T2069" s="213"/>
      <c r="U2069" s="162"/>
      <c r="V2069" s="164"/>
      <c r="W2069" s="12" t="str">
        <f t="shared" si="605"/>
        <v>Mqtt1</v>
      </c>
      <c r="X2069" s="196" t="str" cm="1">
        <f t="array" ref="X2069">_xlfn.REGEXEXTRACT(J2069,"^\D*")&amp;"/"&amp;_xlfn.REGEXEXTRACT(J2069,"\d{8}(_\d{1,2})?")</f>
        <v>VLV/50001067_3</v>
      </c>
      <c r="Y2069" s="6" t="str">
        <f t="shared" si="609"/>
        <v>marpower/500000-thrs/vlv/50001067-3</v>
      </c>
      <c r="Z2069" s="103" t="str">
        <f t="shared" si="607"/>
        <v>$.AbsPos</v>
      </c>
      <c r="AA2069" s="12">
        <v>23</v>
      </c>
      <c r="AB2069" s="6" t="s">
        <v>195</v>
      </c>
      <c r="AC2069" s="103">
        <v>5</v>
      </c>
      <c r="AJ2069" s="80"/>
      <c r="AK2069" s="113" t="s">
        <v>10814</v>
      </c>
      <c r="AN2069" s="80"/>
      <c r="AO2069" s="80"/>
      <c r="AP2069" s="80"/>
      <c r="AQ2069" s="80"/>
      <c r="AR2069" s="127"/>
      <c r="AS2069" s="80"/>
      <c r="AT2069" s="7"/>
      <c r="AU2069" s="7"/>
      <c r="AV2069" s="165"/>
      <c r="AW2069" s="166"/>
      <c r="AX2069" s="137"/>
      <c r="AY2069" s="147"/>
      <c r="AZ2069" s="167"/>
      <c r="BA2069" s="167"/>
      <c r="BB2069" s="147" t="str">
        <f t="shared" si="608"/>
        <v/>
      </c>
      <c r="BC2069" s="168"/>
      <c r="BD2069" s="165"/>
      <c r="BE2069" s="165"/>
      <c r="BF2069" s="165"/>
      <c r="BG2069" s="165"/>
      <c r="BH2069" s="165"/>
      <c r="BI2069" s="165"/>
      <c r="BJ2069" s="165"/>
      <c r="BK2069" s="165"/>
      <c r="BL2069" s="165"/>
      <c r="BM2069" s="165"/>
      <c r="BN2069" s="165"/>
      <c r="BO2069" s="165"/>
      <c r="BP2069" s="165"/>
      <c r="BQ2069" s="165"/>
      <c r="BS2069" s="6"/>
      <c r="BT2069" s="11"/>
      <c r="BU2069" s="6"/>
      <c r="BV2069" s="6"/>
    </row>
    <row r="2070" spans="1:74" ht="15.75" x14ac:dyDescent="0.25">
      <c r="A2070" s="52" t="s">
        <v>11909</v>
      </c>
      <c r="B2070" s="56" t="s">
        <v>110</v>
      </c>
      <c r="C2070" s="7" t="s">
        <v>9455</v>
      </c>
      <c r="D2070" s="7" t="s">
        <v>10805</v>
      </c>
      <c r="E2070" s="7"/>
      <c r="F2070" s="64"/>
      <c r="G2070" s="6"/>
      <c r="H2070" s="6"/>
      <c r="I2070" s="10" t="s">
        <v>110</v>
      </c>
      <c r="J2070" s="11" t="s">
        <v>11025</v>
      </c>
      <c r="K2070" s="194" t="s">
        <v>10807</v>
      </c>
      <c r="L2070" s="176"/>
      <c r="M2070" s="176">
        <v>1000</v>
      </c>
      <c r="N2070" s="80" t="s">
        <v>11911</v>
      </c>
      <c r="O2070" s="162"/>
      <c r="P2070" s="80" t="s">
        <v>11026</v>
      </c>
      <c r="Q2070" s="80"/>
      <c r="R2070" s="80"/>
      <c r="S2070" s="163"/>
      <c r="T2070" s="213"/>
      <c r="U2070" s="162"/>
      <c r="V2070" s="164"/>
      <c r="W2070" s="12" t="str">
        <f t="shared" si="605"/>
        <v>Mqtt1</v>
      </c>
      <c r="X2070" s="196" t="str" cm="1">
        <f t="array" ref="X2070">_xlfn.REGEXEXTRACT(J2070,"^\D*")&amp;"/"&amp;_xlfn.REGEXEXTRACT(J2070,"\d{8}(_\d{1,2})?")</f>
        <v>VLV/50001067_4</v>
      </c>
      <c r="Y2070" s="6" t="str">
        <f t="shared" si="609"/>
        <v>marpower/500000-thrs/vlv/50001067-4</v>
      </c>
      <c r="Z2070" s="103" t="str">
        <f t="shared" si="607"/>
        <v>$.Setpoint</v>
      </c>
      <c r="AA2070" s="12">
        <v>24</v>
      </c>
      <c r="AB2070" s="6" t="s">
        <v>195</v>
      </c>
      <c r="AC2070" s="103">
        <v>0</v>
      </c>
      <c r="AJ2070" s="80"/>
      <c r="AK2070" s="113" t="s">
        <v>917</v>
      </c>
      <c r="AN2070" s="80"/>
      <c r="AO2070" s="80"/>
      <c r="AP2070" s="80"/>
      <c r="AQ2070" s="80"/>
      <c r="AR2070" s="127"/>
      <c r="AS2070" s="80"/>
      <c r="AT2070" s="7"/>
      <c r="AU2070" s="7"/>
      <c r="AV2070" s="165"/>
      <c r="AW2070" s="166"/>
      <c r="AX2070" s="137"/>
      <c r="AY2070" s="147"/>
      <c r="AZ2070" s="167"/>
      <c r="BA2070" s="167"/>
      <c r="BB2070" s="147" t="str">
        <f t="shared" si="608"/>
        <v/>
      </c>
      <c r="BC2070" s="168"/>
      <c r="BD2070" s="165"/>
      <c r="BE2070" s="165"/>
      <c r="BF2070" s="165"/>
      <c r="BG2070" s="165"/>
      <c r="BH2070" s="165"/>
      <c r="BI2070" s="165"/>
      <c r="BJ2070" s="165"/>
      <c r="BK2070" s="165"/>
      <c r="BL2070" s="165"/>
      <c r="BM2070" s="165"/>
      <c r="BN2070" s="165"/>
      <c r="BO2070" s="165"/>
      <c r="BP2070" s="165"/>
      <c r="BQ2070" s="165"/>
      <c r="BS2070" s="6"/>
      <c r="BT2070" s="11"/>
      <c r="BU2070" s="6"/>
      <c r="BV2070" s="6"/>
    </row>
    <row r="2071" spans="1:74" ht="15.75" x14ac:dyDescent="0.25">
      <c r="A2071" s="52" t="s">
        <v>11909</v>
      </c>
      <c r="B2071" s="56" t="s">
        <v>110</v>
      </c>
      <c r="C2071" s="7" t="s">
        <v>9455</v>
      </c>
      <c r="D2071" s="7" t="s">
        <v>10805</v>
      </c>
      <c r="E2071" s="7"/>
      <c r="F2071" s="64"/>
      <c r="G2071" s="6"/>
      <c r="H2071" s="6"/>
      <c r="I2071" s="10" t="s">
        <v>110</v>
      </c>
      <c r="J2071" s="11" t="s">
        <v>11027</v>
      </c>
      <c r="K2071" s="194" t="s">
        <v>10807</v>
      </c>
      <c r="L2071" s="176"/>
      <c r="M2071" s="176">
        <v>1000</v>
      </c>
      <c r="N2071" s="80" t="s">
        <v>11911</v>
      </c>
      <c r="O2071" s="162"/>
      <c r="P2071" s="80" t="s">
        <v>11028</v>
      </c>
      <c r="Q2071" s="80"/>
      <c r="R2071" s="80"/>
      <c r="S2071" s="163"/>
      <c r="T2071" s="213"/>
      <c r="U2071" s="162"/>
      <c r="V2071" s="164"/>
      <c r="W2071" s="12" t="str">
        <f t="shared" si="605"/>
        <v>Mqtt1</v>
      </c>
      <c r="X2071" s="196" t="str" cm="1">
        <f t="array" ref="X2071">_xlfn.REGEXEXTRACT(J2071,"^\D*")&amp;"/"&amp;_xlfn.REGEXEXTRACT(J2071,"\d{8}(_\d{1,2})?")</f>
        <v>VLV/50001067_4</v>
      </c>
      <c r="Y2071" s="6" t="str">
        <f t="shared" si="609"/>
        <v>marpower/500000-thrs/vlv/50001067-4</v>
      </c>
      <c r="Z2071" s="103" t="str">
        <f t="shared" si="607"/>
        <v>$.RelPos</v>
      </c>
      <c r="AA2071" s="12">
        <v>24</v>
      </c>
      <c r="AB2071" s="6" t="s">
        <v>195</v>
      </c>
      <c r="AC2071" s="103">
        <v>4</v>
      </c>
      <c r="AJ2071" s="80"/>
      <c r="AK2071" s="113" t="s">
        <v>917</v>
      </c>
      <c r="AN2071" s="80"/>
      <c r="AO2071" s="80"/>
      <c r="AP2071" s="80"/>
      <c r="AQ2071" s="80"/>
      <c r="AR2071" s="127"/>
      <c r="AS2071" s="80"/>
      <c r="AT2071" s="7"/>
      <c r="AU2071" s="7"/>
      <c r="AV2071" s="165"/>
      <c r="AW2071" s="166"/>
      <c r="AX2071" s="137"/>
      <c r="AY2071" s="147"/>
      <c r="AZ2071" s="167"/>
      <c r="BA2071" s="167"/>
      <c r="BB2071" s="147" t="str">
        <f t="shared" si="608"/>
        <v/>
      </c>
      <c r="BC2071" s="168"/>
      <c r="BD2071" s="165"/>
      <c r="BE2071" s="165"/>
      <c r="BF2071" s="165"/>
      <c r="BG2071" s="165"/>
      <c r="BH2071" s="165"/>
      <c r="BI2071" s="165"/>
      <c r="BJ2071" s="165"/>
      <c r="BK2071" s="165"/>
      <c r="BL2071" s="165"/>
      <c r="BM2071" s="165"/>
      <c r="BN2071" s="165"/>
      <c r="BO2071" s="165"/>
      <c r="BP2071" s="165"/>
      <c r="BQ2071" s="165"/>
      <c r="BS2071" s="6"/>
      <c r="BT2071" s="11"/>
      <c r="BU2071" s="6"/>
      <c r="BV2071" s="6"/>
    </row>
    <row r="2072" spans="1:74" ht="15.75" x14ac:dyDescent="0.25">
      <c r="A2072" s="52" t="s">
        <v>11909</v>
      </c>
      <c r="B2072" s="56" t="s">
        <v>110</v>
      </c>
      <c r="C2072" s="7" t="s">
        <v>9455</v>
      </c>
      <c r="D2072" s="7" t="s">
        <v>10805</v>
      </c>
      <c r="E2072" s="7"/>
      <c r="F2072" s="64"/>
      <c r="G2072" s="6"/>
      <c r="H2072" s="6"/>
      <c r="I2072" s="10" t="s">
        <v>110</v>
      </c>
      <c r="J2072" s="11" t="s">
        <v>11029</v>
      </c>
      <c r="K2072" s="194" t="s">
        <v>10807</v>
      </c>
      <c r="L2072" s="176"/>
      <c r="M2072" s="176">
        <v>1000</v>
      </c>
      <c r="N2072" s="80" t="s">
        <v>11911</v>
      </c>
      <c r="O2072" s="162"/>
      <c r="P2072" s="80" t="s">
        <v>11030</v>
      </c>
      <c r="Q2072" s="80"/>
      <c r="R2072" s="80"/>
      <c r="S2072" s="163"/>
      <c r="T2072" s="213"/>
      <c r="U2072" s="162"/>
      <c r="V2072" s="164"/>
      <c r="W2072" s="12" t="str">
        <f t="shared" si="605"/>
        <v>Mqtt1</v>
      </c>
      <c r="X2072" s="196" t="str" cm="1">
        <f t="array" ref="X2072">_xlfn.REGEXEXTRACT(J2072,"^\D*")&amp;"/"&amp;_xlfn.REGEXEXTRACT(J2072,"\d{8}(_\d{1,2})?")</f>
        <v>VLV/50001067_4</v>
      </c>
      <c r="Y2072" s="6" t="str">
        <f t="shared" si="609"/>
        <v>marpower/500000-thrs/vlv/50001067-4</v>
      </c>
      <c r="Z2072" s="103" t="str">
        <f t="shared" si="607"/>
        <v>$.AbsPos</v>
      </c>
      <c r="AA2072" s="12">
        <v>24</v>
      </c>
      <c r="AB2072" s="6" t="s">
        <v>195</v>
      </c>
      <c r="AC2072" s="103">
        <v>5</v>
      </c>
      <c r="AJ2072" s="80"/>
      <c r="AK2072" s="113" t="s">
        <v>10814</v>
      </c>
      <c r="AN2072" s="80"/>
      <c r="AO2072" s="80"/>
      <c r="AP2072" s="80"/>
      <c r="AQ2072" s="80"/>
      <c r="AR2072" s="127"/>
      <c r="AS2072" s="80"/>
      <c r="AT2072" s="7"/>
      <c r="AU2072" s="7"/>
      <c r="AV2072" s="165"/>
      <c r="AW2072" s="166"/>
      <c r="AX2072" s="137"/>
      <c r="AY2072" s="147"/>
      <c r="AZ2072" s="167"/>
      <c r="BA2072" s="167"/>
      <c r="BB2072" s="147" t="str">
        <f t="shared" si="608"/>
        <v/>
      </c>
      <c r="BC2072" s="168"/>
      <c r="BD2072" s="165"/>
      <c r="BE2072" s="165"/>
      <c r="BF2072" s="165"/>
      <c r="BG2072" s="165"/>
      <c r="BH2072" s="165"/>
      <c r="BI2072" s="165"/>
      <c r="BJ2072" s="165"/>
      <c r="BK2072" s="165"/>
      <c r="BL2072" s="165"/>
      <c r="BM2072" s="165"/>
      <c r="BN2072" s="165"/>
      <c r="BO2072" s="165"/>
      <c r="BP2072" s="165"/>
      <c r="BQ2072" s="165"/>
      <c r="BS2072" s="6"/>
      <c r="BT2072" s="11"/>
      <c r="BU2072" s="6"/>
      <c r="BV2072" s="6"/>
    </row>
    <row r="2073" spans="1:74" ht="15.75" x14ac:dyDescent="0.25">
      <c r="A2073" s="52" t="s">
        <v>11909</v>
      </c>
      <c r="B2073" s="56" t="s">
        <v>110</v>
      </c>
      <c r="C2073" s="7" t="s">
        <v>9455</v>
      </c>
      <c r="D2073" s="7" t="s">
        <v>10805</v>
      </c>
      <c r="E2073" s="7"/>
      <c r="F2073" s="64"/>
      <c r="G2073" s="6"/>
      <c r="H2073" s="6"/>
      <c r="I2073" s="10" t="s">
        <v>110</v>
      </c>
      <c r="J2073" s="11" t="s">
        <v>11031</v>
      </c>
      <c r="K2073" s="194" t="s">
        <v>10807</v>
      </c>
      <c r="L2073" s="176"/>
      <c r="M2073" s="176">
        <v>1000</v>
      </c>
      <c r="N2073" s="80" t="s">
        <v>11911</v>
      </c>
      <c r="O2073" s="162"/>
      <c r="P2073" s="80" t="s">
        <v>11032</v>
      </c>
      <c r="Q2073" s="80"/>
      <c r="R2073" s="80"/>
      <c r="S2073" s="163"/>
      <c r="T2073" s="213"/>
      <c r="U2073" s="162"/>
      <c r="V2073" s="164"/>
      <c r="W2073" s="12" t="str">
        <f t="shared" si="605"/>
        <v>Mqtt1</v>
      </c>
      <c r="X2073" s="196" t="str" cm="1">
        <f t="array" ref="X2073">_xlfn.REGEXEXTRACT(J2073,"^\D*")&amp;"/"&amp;_xlfn.REGEXEXTRACT(J2073,"\d{8}(_\d{1,2})?")</f>
        <v>VLV/50001067_5</v>
      </c>
      <c r="Y2073" s="6" t="str">
        <f t="shared" si="609"/>
        <v>marpower/500000-thrs/vlv/50001067-5</v>
      </c>
      <c r="Z2073" s="103" t="str">
        <f t="shared" si="607"/>
        <v>$.Setpoint</v>
      </c>
      <c r="AA2073" s="12">
        <v>25</v>
      </c>
      <c r="AB2073" s="6" t="s">
        <v>195</v>
      </c>
      <c r="AC2073" s="103">
        <v>0</v>
      </c>
      <c r="AJ2073" s="80"/>
      <c r="AK2073" s="113" t="s">
        <v>917</v>
      </c>
      <c r="AN2073" s="80"/>
      <c r="AO2073" s="80"/>
      <c r="AP2073" s="80"/>
      <c r="AQ2073" s="80"/>
      <c r="AR2073" s="127"/>
      <c r="AS2073" s="80"/>
      <c r="AT2073" s="7"/>
      <c r="AU2073" s="7"/>
      <c r="AV2073" s="165"/>
      <c r="AW2073" s="166"/>
      <c r="AX2073" s="137"/>
      <c r="AY2073" s="147"/>
      <c r="AZ2073" s="167"/>
      <c r="BA2073" s="167"/>
      <c r="BB2073" s="147" t="str">
        <f t="shared" si="608"/>
        <v/>
      </c>
      <c r="BC2073" s="168"/>
      <c r="BD2073" s="165"/>
      <c r="BE2073" s="165"/>
      <c r="BF2073" s="165"/>
      <c r="BG2073" s="165"/>
      <c r="BH2073" s="165"/>
      <c r="BI2073" s="165"/>
      <c r="BJ2073" s="165"/>
      <c r="BK2073" s="165"/>
      <c r="BL2073" s="165"/>
      <c r="BM2073" s="165"/>
      <c r="BN2073" s="165"/>
      <c r="BO2073" s="165"/>
      <c r="BP2073" s="165"/>
      <c r="BQ2073" s="165"/>
      <c r="BS2073" s="6"/>
      <c r="BT2073" s="11"/>
      <c r="BU2073" s="6"/>
      <c r="BV2073" s="6"/>
    </row>
    <row r="2074" spans="1:74" ht="15.75" x14ac:dyDescent="0.25">
      <c r="A2074" s="52" t="s">
        <v>11909</v>
      </c>
      <c r="B2074" s="56" t="s">
        <v>110</v>
      </c>
      <c r="C2074" s="7" t="s">
        <v>9455</v>
      </c>
      <c r="D2074" s="7" t="s">
        <v>10805</v>
      </c>
      <c r="E2074" s="7"/>
      <c r="F2074" s="64"/>
      <c r="G2074" s="6"/>
      <c r="H2074" s="6"/>
      <c r="I2074" s="10" t="s">
        <v>110</v>
      </c>
      <c r="J2074" s="11" t="s">
        <v>11033</v>
      </c>
      <c r="K2074" s="194" t="s">
        <v>10807</v>
      </c>
      <c r="L2074" s="176"/>
      <c r="M2074" s="176">
        <v>1000</v>
      </c>
      <c r="N2074" s="80" t="s">
        <v>11911</v>
      </c>
      <c r="O2074" s="162"/>
      <c r="P2074" s="80" t="s">
        <v>11034</v>
      </c>
      <c r="Q2074" s="80"/>
      <c r="R2074" s="80"/>
      <c r="S2074" s="163"/>
      <c r="T2074" s="213"/>
      <c r="U2074" s="162"/>
      <c r="V2074" s="164"/>
      <c r="W2074" s="12" t="str">
        <f t="shared" si="605"/>
        <v>Mqtt1</v>
      </c>
      <c r="X2074" s="196" t="str" cm="1">
        <f t="array" ref="X2074">_xlfn.REGEXEXTRACT(J2074,"^\D*")&amp;"/"&amp;_xlfn.REGEXEXTRACT(J2074,"\d{8}(_\d{1,2})?")</f>
        <v>VLV/50001067_5</v>
      </c>
      <c r="Y2074" s="6" t="str">
        <f t="shared" si="609"/>
        <v>marpower/500000-thrs/vlv/50001067-5</v>
      </c>
      <c r="Z2074" s="103" t="str">
        <f t="shared" si="607"/>
        <v>$.RelPos</v>
      </c>
      <c r="AA2074" s="12">
        <v>25</v>
      </c>
      <c r="AB2074" s="6" t="s">
        <v>195</v>
      </c>
      <c r="AC2074" s="103">
        <v>4</v>
      </c>
      <c r="AJ2074" s="80"/>
      <c r="AK2074" s="113" t="s">
        <v>917</v>
      </c>
      <c r="AN2074" s="80"/>
      <c r="AO2074" s="80"/>
      <c r="AP2074" s="80"/>
      <c r="AQ2074" s="80"/>
      <c r="AR2074" s="127"/>
      <c r="AS2074" s="80"/>
      <c r="AT2074" s="7"/>
      <c r="AU2074" s="7"/>
      <c r="AV2074" s="165"/>
      <c r="AW2074" s="166"/>
      <c r="AX2074" s="137"/>
      <c r="AY2074" s="147"/>
      <c r="AZ2074" s="167"/>
      <c r="BA2074" s="167"/>
      <c r="BB2074" s="147" t="str">
        <f t="shared" si="608"/>
        <v/>
      </c>
      <c r="BC2074" s="168"/>
      <c r="BD2074" s="165"/>
      <c r="BE2074" s="165"/>
      <c r="BF2074" s="165"/>
      <c r="BG2074" s="165"/>
      <c r="BH2074" s="165"/>
      <c r="BI2074" s="165"/>
      <c r="BJ2074" s="165"/>
      <c r="BK2074" s="165"/>
      <c r="BL2074" s="165"/>
      <c r="BM2074" s="165"/>
      <c r="BN2074" s="165"/>
      <c r="BO2074" s="165"/>
      <c r="BP2074" s="165"/>
      <c r="BQ2074" s="165"/>
      <c r="BS2074" s="6"/>
      <c r="BT2074" s="11"/>
      <c r="BU2074" s="6"/>
      <c r="BV2074" s="6"/>
    </row>
    <row r="2075" spans="1:74" ht="15.75" x14ac:dyDescent="0.25">
      <c r="A2075" s="52" t="s">
        <v>11909</v>
      </c>
      <c r="B2075" s="56" t="s">
        <v>110</v>
      </c>
      <c r="C2075" s="7" t="s">
        <v>9455</v>
      </c>
      <c r="D2075" s="7" t="s">
        <v>10805</v>
      </c>
      <c r="E2075" s="7"/>
      <c r="F2075" s="64"/>
      <c r="G2075" s="6"/>
      <c r="H2075" s="6"/>
      <c r="I2075" s="10" t="s">
        <v>110</v>
      </c>
      <c r="J2075" s="11" t="s">
        <v>11035</v>
      </c>
      <c r="K2075" s="194" t="s">
        <v>10807</v>
      </c>
      <c r="L2075" s="176"/>
      <c r="M2075" s="176">
        <v>1000</v>
      </c>
      <c r="N2075" s="80" t="s">
        <v>11911</v>
      </c>
      <c r="O2075" s="162"/>
      <c r="P2075" s="80" t="s">
        <v>11036</v>
      </c>
      <c r="Q2075" s="80"/>
      <c r="R2075" s="80"/>
      <c r="S2075" s="163"/>
      <c r="T2075" s="213"/>
      <c r="U2075" s="162"/>
      <c r="V2075" s="164"/>
      <c r="W2075" s="12" t="str">
        <f t="shared" si="605"/>
        <v>Mqtt1</v>
      </c>
      <c r="X2075" s="196" t="str" cm="1">
        <f t="array" ref="X2075">_xlfn.REGEXEXTRACT(J2075,"^\D*")&amp;"/"&amp;_xlfn.REGEXEXTRACT(J2075,"\d{8}(_\d{1,2})?")</f>
        <v>VLV/50001067_5</v>
      </c>
      <c r="Y2075" s="6" t="str">
        <f t="shared" si="609"/>
        <v>marpower/500000-thrs/vlv/50001067-5</v>
      </c>
      <c r="Z2075" s="103" t="str">
        <f t="shared" si="607"/>
        <v>$.AbsPos</v>
      </c>
      <c r="AA2075" s="12">
        <v>25</v>
      </c>
      <c r="AB2075" s="6" t="s">
        <v>195</v>
      </c>
      <c r="AC2075" s="103">
        <v>5</v>
      </c>
      <c r="AJ2075" s="80"/>
      <c r="AK2075" s="113" t="s">
        <v>10814</v>
      </c>
      <c r="AN2075" s="80"/>
      <c r="AO2075" s="80"/>
      <c r="AP2075" s="80"/>
      <c r="AQ2075" s="80"/>
      <c r="AR2075" s="127"/>
      <c r="AS2075" s="80"/>
      <c r="AT2075" s="7"/>
      <c r="AU2075" s="7"/>
      <c r="AV2075" s="165"/>
      <c r="AW2075" s="166"/>
      <c r="AX2075" s="137"/>
      <c r="AY2075" s="147"/>
      <c r="AZ2075" s="167"/>
      <c r="BA2075" s="167"/>
      <c r="BB2075" s="147" t="str">
        <f t="shared" si="608"/>
        <v/>
      </c>
      <c r="BC2075" s="168"/>
      <c r="BD2075" s="165"/>
      <c r="BE2075" s="165"/>
      <c r="BF2075" s="165"/>
      <c r="BG2075" s="165"/>
      <c r="BH2075" s="165"/>
      <c r="BI2075" s="165"/>
      <c r="BJ2075" s="165"/>
      <c r="BK2075" s="165"/>
      <c r="BL2075" s="165"/>
      <c r="BM2075" s="165"/>
      <c r="BN2075" s="165"/>
      <c r="BO2075" s="165"/>
      <c r="BP2075" s="165"/>
      <c r="BQ2075" s="165"/>
      <c r="BS2075" s="6"/>
      <c r="BT2075" s="11"/>
      <c r="BU2075" s="6"/>
      <c r="BV2075" s="6"/>
    </row>
    <row r="2076" spans="1:74" ht="15.75" x14ac:dyDescent="0.25">
      <c r="A2076" s="52" t="s">
        <v>11909</v>
      </c>
      <c r="B2076" s="56" t="s">
        <v>110</v>
      </c>
      <c r="C2076" s="7" t="s">
        <v>9455</v>
      </c>
      <c r="D2076" s="7" t="s">
        <v>10805</v>
      </c>
      <c r="E2076" s="7"/>
      <c r="F2076" s="64"/>
      <c r="G2076" s="6"/>
      <c r="H2076" s="6"/>
      <c r="I2076" s="10" t="s">
        <v>110</v>
      </c>
      <c r="J2076" s="11" t="s">
        <v>11037</v>
      </c>
      <c r="K2076" s="194" t="s">
        <v>10807</v>
      </c>
      <c r="L2076" s="176"/>
      <c r="M2076" s="176">
        <v>1000</v>
      </c>
      <c r="N2076" s="80" t="s">
        <v>11911</v>
      </c>
      <c r="O2076" s="162"/>
      <c r="P2076" s="80" t="s">
        <v>11038</v>
      </c>
      <c r="Q2076" s="80"/>
      <c r="R2076" s="80"/>
      <c r="S2076" s="163"/>
      <c r="T2076" s="213"/>
      <c r="U2076" s="162"/>
      <c r="V2076" s="164"/>
      <c r="W2076" s="12" t="str">
        <f t="shared" si="605"/>
        <v>Mqtt1</v>
      </c>
      <c r="X2076" s="196" t="str" cm="1">
        <f t="array" ref="X2076">_xlfn.REGEXEXTRACT(J2076,"^\D*")&amp;"/"&amp;_xlfn.REGEXEXTRACT(J2076,"\d{8}(_\d{1,2})?")</f>
        <v>VLV/50001067_6</v>
      </c>
      <c r="Y2076" s="6" t="str">
        <f t="shared" si="609"/>
        <v>marpower/500000-thrs/vlv/50001067-6</v>
      </c>
      <c r="Z2076" s="103" t="str">
        <f t="shared" si="607"/>
        <v>$.Setpoint</v>
      </c>
      <c r="AA2076" s="12">
        <v>26</v>
      </c>
      <c r="AB2076" s="6" t="s">
        <v>195</v>
      </c>
      <c r="AC2076" s="103">
        <v>0</v>
      </c>
      <c r="AJ2076" s="80"/>
      <c r="AK2076" s="113" t="s">
        <v>917</v>
      </c>
      <c r="AN2076" s="80"/>
      <c r="AO2076" s="80"/>
      <c r="AP2076" s="80"/>
      <c r="AQ2076" s="80"/>
      <c r="AR2076" s="127"/>
      <c r="AS2076" s="80"/>
      <c r="AT2076" s="7"/>
      <c r="AU2076" s="7"/>
      <c r="AV2076" s="165"/>
      <c r="AW2076" s="166"/>
      <c r="AX2076" s="137"/>
      <c r="AY2076" s="147"/>
      <c r="AZ2076" s="167"/>
      <c r="BA2076" s="167"/>
      <c r="BB2076" s="147" t="str">
        <f t="shared" si="608"/>
        <v/>
      </c>
      <c r="BC2076" s="168"/>
      <c r="BD2076" s="165"/>
      <c r="BE2076" s="165"/>
      <c r="BF2076" s="165"/>
      <c r="BG2076" s="165"/>
      <c r="BH2076" s="165"/>
      <c r="BI2076" s="165"/>
      <c r="BJ2076" s="165"/>
      <c r="BK2076" s="165"/>
      <c r="BL2076" s="165"/>
      <c r="BM2076" s="165"/>
      <c r="BN2076" s="165"/>
      <c r="BO2076" s="165"/>
      <c r="BP2076" s="165"/>
      <c r="BQ2076" s="165"/>
      <c r="BS2076" s="6"/>
      <c r="BT2076" s="11"/>
      <c r="BU2076" s="6"/>
      <c r="BV2076" s="6"/>
    </row>
    <row r="2077" spans="1:74" ht="15.75" x14ac:dyDescent="0.25">
      <c r="A2077" s="52" t="s">
        <v>11909</v>
      </c>
      <c r="B2077" s="56" t="s">
        <v>110</v>
      </c>
      <c r="C2077" s="7" t="s">
        <v>9455</v>
      </c>
      <c r="D2077" s="7" t="s">
        <v>10805</v>
      </c>
      <c r="E2077" s="7"/>
      <c r="F2077" s="64"/>
      <c r="G2077" s="6"/>
      <c r="H2077" s="6"/>
      <c r="I2077" s="10" t="s">
        <v>110</v>
      </c>
      <c r="J2077" s="11" t="s">
        <v>11039</v>
      </c>
      <c r="K2077" s="194" t="s">
        <v>10807</v>
      </c>
      <c r="L2077" s="176"/>
      <c r="M2077" s="176">
        <v>1000</v>
      </c>
      <c r="N2077" s="80" t="s">
        <v>11911</v>
      </c>
      <c r="O2077" s="162"/>
      <c r="P2077" s="80" t="s">
        <v>11040</v>
      </c>
      <c r="Q2077" s="80"/>
      <c r="R2077" s="80"/>
      <c r="S2077" s="163"/>
      <c r="T2077" s="213"/>
      <c r="U2077" s="162"/>
      <c r="V2077" s="164"/>
      <c r="W2077" s="12" t="str">
        <f t="shared" si="605"/>
        <v>Mqtt1</v>
      </c>
      <c r="X2077" s="196" t="str" cm="1">
        <f t="array" ref="X2077">_xlfn.REGEXEXTRACT(J2077,"^\D*")&amp;"/"&amp;_xlfn.REGEXEXTRACT(J2077,"\d{8}(_\d{1,2})?")</f>
        <v>VLV/50001067_6</v>
      </c>
      <c r="Y2077" s="6" t="str">
        <f t="shared" si="609"/>
        <v>marpower/500000-thrs/vlv/50001067-6</v>
      </c>
      <c r="Z2077" s="103" t="str">
        <f t="shared" si="607"/>
        <v>$.RelPos</v>
      </c>
      <c r="AA2077" s="12">
        <v>26</v>
      </c>
      <c r="AB2077" s="6" t="s">
        <v>195</v>
      </c>
      <c r="AC2077" s="103">
        <v>4</v>
      </c>
      <c r="AJ2077" s="80"/>
      <c r="AK2077" s="113" t="s">
        <v>917</v>
      </c>
      <c r="AN2077" s="80"/>
      <c r="AO2077" s="80"/>
      <c r="AP2077" s="80"/>
      <c r="AQ2077" s="80"/>
      <c r="AR2077" s="127"/>
      <c r="AS2077" s="80"/>
      <c r="AT2077" s="7"/>
      <c r="AU2077" s="7"/>
      <c r="AV2077" s="165"/>
      <c r="AW2077" s="166"/>
      <c r="AX2077" s="137"/>
      <c r="AY2077" s="147"/>
      <c r="AZ2077" s="167"/>
      <c r="BA2077" s="167"/>
      <c r="BB2077" s="147" t="str">
        <f t="shared" si="608"/>
        <v/>
      </c>
      <c r="BC2077" s="168"/>
      <c r="BD2077" s="165"/>
      <c r="BE2077" s="165"/>
      <c r="BF2077" s="165"/>
      <c r="BG2077" s="165"/>
      <c r="BH2077" s="165"/>
      <c r="BI2077" s="165"/>
      <c r="BJ2077" s="165"/>
      <c r="BK2077" s="165"/>
      <c r="BL2077" s="165"/>
      <c r="BM2077" s="165"/>
      <c r="BN2077" s="165"/>
      <c r="BO2077" s="165"/>
      <c r="BP2077" s="165"/>
      <c r="BQ2077" s="165"/>
      <c r="BS2077" s="6"/>
      <c r="BT2077" s="11"/>
      <c r="BU2077" s="6"/>
      <c r="BV2077" s="6"/>
    </row>
    <row r="2078" spans="1:74" ht="15.75" x14ac:dyDescent="0.25">
      <c r="A2078" s="52" t="s">
        <v>11909</v>
      </c>
      <c r="B2078" s="56" t="s">
        <v>110</v>
      </c>
      <c r="C2078" s="7" t="s">
        <v>9455</v>
      </c>
      <c r="D2078" s="7" t="s">
        <v>10805</v>
      </c>
      <c r="E2078" s="7"/>
      <c r="F2078" s="64"/>
      <c r="G2078" s="6"/>
      <c r="H2078" s="6"/>
      <c r="I2078" s="10" t="s">
        <v>110</v>
      </c>
      <c r="J2078" s="11" t="s">
        <v>11041</v>
      </c>
      <c r="K2078" s="194" t="s">
        <v>10807</v>
      </c>
      <c r="L2078" s="176"/>
      <c r="M2078" s="176">
        <v>1000</v>
      </c>
      <c r="N2078" s="80" t="s">
        <v>11911</v>
      </c>
      <c r="O2078" s="162"/>
      <c r="P2078" s="80" t="s">
        <v>11042</v>
      </c>
      <c r="Q2078" s="80"/>
      <c r="R2078" s="80"/>
      <c r="S2078" s="163"/>
      <c r="T2078" s="213"/>
      <c r="U2078" s="162"/>
      <c r="V2078" s="164"/>
      <c r="W2078" s="12" t="str">
        <f t="shared" si="605"/>
        <v>Mqtt1</v>
      </c>
      <c r="X2078" s="196" t="str" cm="1">
        <f t="array" ref="X2078">_xlfn.REGEXEXTRACT(J2078,"^\D*")&amp;"/"&amp;_xlfn.REGEXEXTRACT(J2078,"\d{8}(_\d{1,2})?")</f>
        <v>VLV/50001067_6</v>
      </c>
      <c r="Y2078" s="6" t="str">
        <f t="shared" si="609"/>
        <v>marpower/500000-thrs/vlv/50001067-6</v>
      </c>
      <c r="Z2078" s="103" t="str">
        <f t="shared" si="607"/>
        <v>$.AbsPos</v>
      </c>
      <c r="AA2078" s="12">
        <v>26</v>
      </c>
      <c r="AB2078" s="6" t="s">
        <v>195</v>
      </c>
      <c r="AC2078" s="103">
        <v>5</v>
      </c>
      <c r="AJ2078" s="80"/>
      <c r="AK2078" s="113" t="s">
        <v>10814</v>
      </c>
      <c r="AN2078" s="80"/>
      <c r="AO2078" s="80"/>
      <c r="AP2078" s="80"/>
      <c r="AQ2078" s="80"/>
      <c r="AR2078" s="127"/>
      <c r="AS2078" s="80"/>
      <c r="AT2078" s="7"/>
      <c r="AU2078" s="7"/>
      <c r="AV2078" s="165"/>
      <c r="AW2078" s="166"/>
      <c r="AX2078" s="137"/>
      <c r="AY2078" s="147"/>
      <c r="AZ2078" s="167"/>
      <c r="BA2078" s="167"/>
      <c r="BB2078" s="147" t="str">
        <f t="shared" si="608"/>
        <v/>
      </c>
      <c r="BC2078" s="168"/>
      <c r="BD2078" s="165"/>
      <c r="BE2078" s="165"/>
      <c r="BF2078" s="165"/>
      <c r="BG2078" s="165"/>
      <c r="BH2078" s="165"/>
      <c r="BI2078" s="165"/>
      <c r="BJ2078" s="165"/>
      <c r="BK2078" s="165"/>
      <c r="BL2078" s="165"/>
      <c r="BM2078" s="165"/>
      <c r="BN2078" s="165"/>
      <c r="BO2078" s="165"/>
      <c r="BP2078" s="165"/>
      <c r="BQ2078" s="165"/>
      <c r="BS2078" s="6"/>
      <c r="BT2078" s="11"/>
      <c r="BU2078" s="6"/>
      <c r="BV2078" s="6"/>
    </row>
    <row r="2079" spans="1:74" ht="15.75" x14ac:dyDescent="0.25">
      <c r="A2079" s="52" t="s">
        <v>11909</v>
      </c>
      <c r="B2079" s="56" t="s">
        <v>110</v>
      </c>
      <c r="C2079" s="7" t="s">
        <v>9455</v>
      </c>
      <c r="D2079" s="7" t="s">
        <v>10805</v>
      </c>
      <c r="E2079" s="7"/>
      <c r="F2079" s="64"/>
      <c r="G2079" s="6"/>
      <c r="H2079" s="6"/>
      <c r="I2079" s="10" t="s">
        <v>110</v>
      </c>
      <c r="J2079" s="11" t="s">
        <v>11043</v>
      </c>
      <c r="K2079" s="194" t="s">
        <v>10807</v>
      </c>
      <c r="L2079" s="176"/>
      <c r="M2079" s="176">
        <v>1000</v>
      </c>
      <c r="N2079" s="80" t="s">
        <v>11911</v>
      </c>
      <c r="O2079" s="162"/>
      <c r="P2079" s="80" t="s">
        <v>11044</v>
      </c>
      <c r="Q2079" s="80"/>
      <c r="R2079" s="80"/>
      <c r="S2079" s="163"/>
      <c r="T2079" s="213"/>
      <c r="U2079" s="162"/>
      <c r="V2079" s="164"/>
      <c r="W2079" s="12" t="str">
        <f t="shared" si="605"/>
        <v>Mqtt1</v>
      </c>
      <c r="X2079" s="196" t="str" cm="1">
        <f t="array" ref="X2079">_xlfn.REGEXEXTRACT(J2079,"^\D*")&amp;"/"&amp;_xlfn.REGEXEXTRACT(J2079,"\d{8}(_\d{1,2})?")</f>
        <v>VLV/50001067_7</v>
      </c>
      <c r="Y2079" s="6" t="str">
        <f t="shared" si="609"/>
        <v>marpower/500000-thrs/vlv/50001067-7</v>
      </c>
      <c r="Z2079" s="103" t="str">
        <f t="shared" si="607"/>
        <v>$.Setpoint</v>
      </c>
      <c r="AA2079" s="12">
        <v>27</v>
      </c>
      <c r="AB2079" s="6" t="s">
        <v>195</v>
      </c>
      <c r="AC2079" s="103">
        <v>0</v>
      </c>
      <c r="AJ2079" s="80"/>
      <c r="AK2079" s="113" t="s">
        <v>917</v>
      </c>
      <c r="AN2079" s="80"/>
      <c r="AO2079" s="80"/>
      <c r="AP2079" s="80"/>
      <c r="AQ2079" s="80"/>
      <c r="AR2079" s="127"/>
      <c r="AS2079" s="80"/>
      <c r="AT2079" s="7"/>
      <c r="AU2079" s="7"/>
      <c r="AV2079" s="165"/>
      <c r="AW2079" s="166"/>
      <c r="AX2079" s="137"/>
      <c r="AY2079" s="147"/>
      <c r="AZ2079" s="167"/>
      <c r="BA2079" s="167"/>
      <c r="BB2079" s="147" t="str">
        <f t="shared" si="608"/>
        <v/>
      </c>
      <c r="BC2079" s="168"/>
      <c r="BD2079" s="165"/>
      <c r="BE2079" s="165"/>
      <c r="BF2079" s="165"/>
      <c r="BG2079" s="165"/>
      <c r="BH2079" s="165"/>
      <c r="BI2079" s="165"/>
      <c r="BJ2079" s="165"/>
      <c r="BK2079" s="165"/>
      <c r="BL2079" s="165"/>
      <c r="BM2079" s="165"/>
      <c r="BN2079" s="165"/>
      <c r="BO2079" s="165"/>
      <c r="BP2079" s="165"/>
      <c r="BQ2079" s="165"/>
      <c r="BS2079" s="6"/>
      <c r="BT2079" s="11"/>
      <c r="BU2079" s="6"/>
      <c r="BV2079" s="6"/>
    </row>
    <row r="2080" spans="1:74" ht="15.75" x14ac:dyDescent="0.25">
      <c r="A2080" s="52" t="s">
        <v>11909</v>
      </c>
      <c r="B2080" s="56" t="s">
        <v>110</v>
      </c>
      <c r="C2080" s="7" t="s">
        <v>9455</v>
      </c>
      <c r="D2080" s="7" t="s">
        <v>10805</v>
      </c>
      <c r="E2080" s="7"/>
      <c r="F2080" s="64"/>
      <c r="G2080" s="6"/>
      <c r="H2080" s="6"/>
      <c r="I2080" s="10" t="s">
        <v>110</v>
      </c>
      <c r="J2080" s="11" t="s">
        <v>11045</v>
      </c>
      <c r="K2080" s="194" t="s">
        <v>10807</v>
      </c>
      <c r="L2080" s="176"/>
      <c r="M2080" s="176">
        <v>1000</v>
      </c>
      <c r="N2080" s="80" t="s">
        <v>11911</v>
      </c>
      <c r="O2080" s="162"/>
      <c r="P2080" s="80" t="s">
        <v>11046</v>
      </c>
      <c r="Q2080" s="80"/>
      <c r="R2080" s="80"/>
      <c r="S2080" s="163"/>
      <c r="T2080" s="213"/>
      <c r="U2080" s="162"/>
      <c r="V2080" s="164"/>
      <c r="W2080" s="12" t="str">
        <f t="shared" si="605"/>
        <v>Mqtt1</v>
      </c>
      <c r="X2080" s="196" t="str" cm="1">
        <f t="array" ref="X2080">_xlfn.REGEXEXTRACT(J2080,"^\D*")&amp;"/"&amp;_xlfn.REGEXEXTRACT(J2080,"\d{8}(_\d{1,2})?")</f>
        <v>VLV/50001067_7</v>
      </c>
      <c r="Y2080" s="6" t="str">
        <f t="shared" si="609"/>
        <v>marpower/500000-thrs/vlv/50001067-7</v>
      </c>
      <c r="Z2080" s="103" t="str">
        <f t="shared" si="607"/>
        <v>$.RelPos</v>
      </c>
      <c r="AA2080" s="12">
        <v>27</v>
      </c>
      <c r="AB2080" s="6" t="s">
        <v>195</v>
      </c>
      <c r="AC2080" s="103">
        <v>4</v>
      </c>
      <c r="AJ2080" s="80"/>
      <c r="AK2080" s="113" t="s">
        <v>917</v>
      </c>
      <c r="AN2080" s="80"/>
      <c r="AO2080" s="80"/>
      <c r="AP2080" s="80"/>
      <c r="AQ2080" s="80"/>
      <c r="AR2080" s="127"/>
      <c r="AS2080" s="80"/>
      <c r="AT2080" s="7"/>
      <c r="AU2080" s="7"/>
      <c r="AV2080" s="165"/>
      <c r="AW2080" s="166"/>
      <c r="AX2080" s="137"/>
      <c r="AY2080" s="147"/>
      <c r="AZ2080" s="167"/>
      <c r="BA2080" s="167"/>
      <c r="BB2080" s="147" t="str">
        <f t="shared" si="608"/>
        <v/>
      </c>
      <c r="BC2080" s="168"/>
      <c r="BD2080" s="165"/>
      <c r="BE2080" s="165"/>
      <c r="BF2080" s="165"/>
      <c r="BG2080" s="165"/>
      <c r="BH2080" s="165"/>
      <c r="BI2080" s="165"/>
      <c r="BJ2080" s="165"/>
      <c r="BK2080" s="165"/>
      <c r="BL2080" s="165"/>
      <c r="BM2080" s="165"/>
      <c r="BN2080" s="165"/>
      <c r="BO2080" s="165"/>
      <c r="BP2080" s="165"/>
      <c r="BQ2080" s="165"/>
      <c r="BS2080" s="6"/>
      <c r="BT2080" s="11"/>
      <c r="BU2080" s="6"/>
      <c r="BV2080" s="6"/>
    </row>
    <row r="2081" spans="1:74" ht="15.75" x14ac:dyDescent="0.25">
      <c r="A2081" s="52" t="s">
        <v>11909</v>
      </c>
      <c r="B2081" s="56" t="s">
        <v>110</v>
      </c>
      <c r="C2081" s="7" t="s">
        <v>9455</v>
      </c>
      <c r="D2081" s="7" t="s">
        <v>10805</v>
      </c>
      <c r="E2081" s="7"/>
      <c r="F2081" s="64"/>
      <c r="G2081" s="6"/>
      <c r="H2081" s="6"/>
      <c r="I2081" s="10" t="s">
        <v>110</v>
      </c>
      <c r="J2081" s="11" t="s">
        <v>11047</v>
      </c>
      <c r="K2081" s="194" t="s">
        <v>10807</v>
      </c>
      <c r="L2081" s="176"/>
      <c r="M2081" s="176">
        <v>1000</v>
      </c>
      <c r="N2081" s="80" t="s">
        <v>11911</v>
      </c>
      <c r="O2081" s="162"/>
      <c r="P2081" s="80" t="s">
        <v>11048</v>
      </c>
      <c r="Q2081" s="80"/>
      <c r="R2081" s="80"/>
      <c r="S2081" s="163"/>
      <c r="T2081" s="213"/>
      <c r="U2081" s="162"/>
      <c r="V2081" s="164"/>
      <c r="W2081" s="12" t="str">
        <f t="shared" si="605"/>
        <v>Mqtt1</v>
      </c>
      <c r="X2081" s="196" t="str" cm="1">
        <f t="array" ref="X2081">_xlfn.REGEXEXTRACT(J2081,"^\D*")&amp;"/"&amp;_xlfn.REGEXEXTRACT(J2081,"\d{8}(_\d{1,2})?")</f>
        <v>VLV/50001067_7</v>
      </c>
      <c r="Y2081" s="6" t="str">
        <f t="shared" si="609"/>
        <v>marpower/500000-thrs/vlv/50001067-7</v>
      </c>
      <c r="Z2081" s="103" t="str">
        <f t="shared" si="607"/>
        <v>$.AbsPos</v>
      </c>
      <c r="AA2081" s="12">
        <v>27</v>
      </c>
      <c r="AB2081" s="6" t="s">
        <v>195</v>
      </c>
      <c r="AC2081" s="103">
        <v>5</v>
      </c>
      <c r="AJ2081" s="80"/>
      <c r="AK2081" s="113" t="s">
        <v>10814</v>
      </c>
      <c r="AN2081" s="80"/>
      <c r="AO2081" s="80"/>
      <c r="AP2081" s="80"/>
      <c r="AQ2081" s="80"/>
      <c r="AR2081" s="127"/>
      <c r="AS2081" s="80"/>
      <c r="AT2081" s="7"/>
      <c r="AU2081" s="7"/>
      <c r="AV2081" s="165"/>
      <c r="AW2081" s="166"/>
      <c r="AX2081" s="137"/>
      <c r="AY2081" s="147"/>
      <c r="AZ2081" s="167"/>
      <c r="BA2081" s="167"/>
      <c r="BB2081" s="147" t="str">
        <f t="shared" si="608"/>
        <v/>
      </c>
      <c r="BC2081" s="168"/>
      <c r="BD2081" s="165"/>
      <c r="BE2081" s="165"/>
      <c r="BF2081" s="165"/>
      <c r="BG2081" s="165"/>
      <c r="BH2081" s="165"/>
      <c r="BI2081" s="165"/>
      <c r="BJ2081" s="165"/>
      <c r="BK2081" s="165"/>
      <c r="BL2081" s="165"/>
      <c r="BM2081" s="165"/>
      <c r="BN2081" s="165"/>
      <c r="BO2081" s="165"/>
      <c r="BP2081" s="165"/>
      <c r="BQ2081" s="165"/>
      <c r="BS2081" s="6"/>
      <c r="BT2081" s="11"/>
      <c r="BU2081" s="6"/>
      <c r="BV2081" s="6"/>
    </row>
    <row r="2082" spans="1:74" ht="15.75" x14ac:dyDescent="0.25">
      <c r="A2082" s="52" t="s">
        <v>11909</v>
      </c>
      <c r="B2082" s="56" t="s">
        <v>110</v>
      </c>
      <c r="C2082" s="7" t="s">
        <v>9455</v>
      </c>
      <c r="D2082" s="7" t="s">
        <v>10805</v>
      </c>
      <c r="E2082" s="7"/>
      <c r="F2082" s="64"/>
      <c r="G2082" s="6"/>
      <c r="H2082" s="6"/>
      <c r="I2082" s="10" t="s">
        <v>110</v>
      </c>
      <c r="J2082" s="11" t="s">
        <v>11049</v>
      </c>
      <c r="K2082" s="194" t="s">
        <v>10807</v>
      </c>
      <c r="L2082" s="176"/>
      <c r="M2082" s="176">
        <v>1000</v>
      </c>
      <c r="N2082" s="80" t="s">
        <v>11911</v>
      </c>
      <c r="O2082" s="162"/>
      <c r="P2082" s="80" t="s">
        <v>11050</v>
      </c>
      <c r="Q2082" s="80"/>
      <c r="R2082" s="80"/>
      <c r="S2082" s="163"/>
      <c r="T2082" s="213"/>
      <c r="U2082" s="162"/>
      <c r="V2082" s="164"/>
      <c r="W2082" s="12" t="str">
        <f t="shared" si="605"/>
        <v>Mqtt1</v>
      </c>
      <c r="X2082" s="196" t="str" cm="1">
        <f t="array" ref="X2082">_xlfn.REGEXEXTRACT(J2082,"^\D*")&amp;"/"&amp;_xlfn.REGEXEXTRACT(J2082,"\d{8}(_\d{1,2})?")</f>
        <v>VLV/50001067_8</v>
      </c>
      <c r="Y2082" s="6" t="str">
        <f t="shared" si="609"/>
        <v>marpower/500000-thrs/vlv/50001067-8</v>
      </c>
      <c r="Z2082" s="103" t="str">
        <f t="shared" si="607"/>
        <v>$.Setpoint</v>
      </c>
      <c r="AA2082" s="12">
        <v>28</v>
      </c>
      <c r="AB2082" s="6" t="s">
        <v>195</v>
      </c>
      <c r="AC2082" s="103">
        <v>0</v>
      </c>
      <c r="AJ2082" s="80"/>
      <c r="AK2082" s="113" t="s">
        <v>917</v>
      </c>
      <c r="AN2082" s="80"/>
      <c r="AO2082" s="80"/>
      <c r="AP2082" s="80"/>
      <c r="AQ2082" s="80"/>
      <c r="AR2082" s="127"/>
      <c r="AS2082" s="80"/>
      <c r="AT2082" s="7"/>
      <c r="AU2082" s="7"/>
      <c r="AV2082" s="165"/>
      <c r="AW2082" s="166"/>
      <c r="AX2082" s="137"/>
      <c r="AY2082" s="147"/>
      <c r="AZ2082" s="167"/>
      <c r="BA2082" s="167"/>
      <c r="BB2082" s="147" t="str">
        <f t="shared" si="608"/>
        <v/>
      </c>
      <c r="BC2082" s="168"/>
      <c r="BD2082" s="165"/>
      <c r="BE2082" s="165"/>
      <c r="BF2082" s="165"/>
      <c r="BG2082" s="165"/>
      <c r="BH2082" s="165"/>
      <c r="BI2082" s="165"/>
      <c r="BJ2082" s="165"/>
      <c r="BK2082" s="165"/>
      <c r="BL2082" s="165"/>
      <c r="BM2082" s="165"/>
      <c r="BN2082" s="165"/>
      <c r="BO2082" s="165"/>
      <c r="BP2082" s="165"/>
      <c r="BQ2082" s="165"/>
      <c r="BS2082" s="6"/>
      <c r="BT2082" s="11"/>
      <c r="BU2082" s="6"/>
      <c r="BV2082" s="6"/>
    </row>
    <row r="2083" spans="1:74" ht="15.75" x14ac:dyDescent="0.25">
      <c r="A2083" s="52" t="s">
        <v>11909</v>
      </c>
      <c r="B2083" s="56" t="s">
        <v>110</v>
      </c>
      <c r="C2083" s="7" t="s">
        <v>9455</v>
      </c>
      <c r="D2083" s="7" t="s">
        <v>10805</v>
      </c>
      <c r="E2083" s="7"/>
      <c r="F2083" s="64"/>
      <c r="G2083" s="6"/>
      <c r="H2083" s="6"/>
      <c r="I2083" s="10" t="s">
        <v>110</v>
      </c>
      <c r="J2083" s="11" t="s">
        <v>11051</v>
      </c>
      <c r="K2083" s="194" t="s">
        <v>10807</v>
      </c>
      <c r="L2083" s="176"/>
      <c r="M2083" s="176">
        <v>1000</v>
      </c>
      <c r="N2083" s="80" t="s">
        <v>11911</v>
      </c>
      <c r="O2083" s="162"/>
      <c r="P2083" s="80" t="s">
        <v>11052</v>
      </c>
      <c r="Q2083" s="80"/>
      <c r="R2083" s="80"/>
      <c r="S2083" s="163"/>
      <c r="T2083" s="213"/>
      <c r="U2083" s="162"/>
      <c r="V2083" s="164"/>
      <c r="W2083" s="12" t="str">
        <f t="shared" si="605"/>
        <v>Mqtt1</v>
      </c>
      <c r="X2083" s="196" t="str" cm="1">
        <f t="array" ref="X2083">_xlfn.REGEXEXTRACT(J2083,"^\D*")&amp;"/"&amp;_xlfn.REGEXEXTRACT(J2083,"\d{8}(_\d{1,2})?")</f>
        <v>VLV/50001067_8</v>
      </c>
      <c r="Y2083" s="6" t="str">
        <f t="shared" si="609"/>
        <v>marpower/500000-thrs/vlv/50001067-8</v>
      </c>
      <c r="Z2083" s="103" t="str">
        <f t="shared" si="607"/>
        <v>$.RelPos</v>
      </c>
      <c r="AA2083" s="12">
        <v>28</v>
      </c>
      <c r="AB2083" s="6" t="s">
        <v>195</v>
      </c>
      <c r="AC2083" s="103">
        <v>4</v>
      </c>
      <c r="AJ2083" s="80"/>
      <c r="AK2083" s="113" t="s">
        <v>917</v>
      </c>
      <c r="AN2083" s="80"/>
      <c r="AO2083" s="80"/>
      <c r="AP2083" s="80"/>
      <c r="AQ2083" s="80"/>
      <c r="AR2083" s="127"/>
      <c r="AS2083" s="80"/>
      <c r="AT2083" s="7"/>
      <c r="AU2083" s="7"/>
      <c r="AV2083" s="165"/>
      <c r="AW2083" s="166"/>
      <c r="AX2083" s="137"/>
      <c r="AY2083" s="147"/>
      <c r="AZ2083" s="167"/>
      <c r="BA2083" s="167"/>
      <c r="BB2083" s="147" t="str">
        <f t="shared" si="608"/>
        <v/>
      </c>
      <c r="BC2083" s="168"/>
      <c r="BD2083" s="165"/>
      <c r="BE2083" s="165"/>
      <c r="BF2083" s="165"/>
      <c r="BG2083" s="165"/>
      <c r="BH2083" s="165"/>
      <c r="BI2083" s="165"/>
      <c r="BJ2083" s="165"/>
      <c r="BK2083" s="165"/>
      <c r="BL2083" s="165"/>
      <c r="BM2083" s="165"/>
      <c r="BN2083" s="165"/>
      <c r="BO2083" s="165"/>
      <c r="BP2083" s="165"/>
      <c r="BQ2083" s="165"/>
      <c r="BS2083" s="6"/>
      <c r="BT2083" s="11"/>
      <c r="BU2083" s="6"/>
      <c r="BV2083" s="6"/>
    </row>
    <row r="2084" spans="1:74" ht="15.75" x14ac:dyDescent="0.25">
      <c r="A2084" s="52" t="s">
        <v>11909</v>
      </c>
      <c r="B2084" s="56" t="s">
        <v>110</v>
      </c>
      <c r="C2084" s="7" t="s">
        <v>9455</v>
      </c>
      <c r="D2084" s="7" t="s">
        <v>10805</v>
      </c>
      <c r="E2084" s="7"/>
      <c r="F2084" s="64"/>
      <c r="G2084" s="6"/>
      <c r="H2084" s="6"/>
      <c r="I2084" s="10" t="s">
        <v>110</v>
      </c>
      <c r="J2084" s="11" t="s">
        <v>11053</v>
      </c>
      <c r="K2084" s="194" t="s">
        <v>10807</v>
      </c>
      <c r="L2084" s="176"/>
      <c r="M2084" s="176">
        <v>1000</v>
      </c>
      <c r="N2084" s="80" t="s">
        <v>11911</v>
      </c>
      <c r="O2084" s="162"/>
      <c r="P2084" s="80" t="s">
        <v>11054</v>
      </c>
      <c r="Q2084" s="80"/>
      <c r="R2084" s="80"/>
      <c r="S2084" s="163"/>
      <c r="T2084" s="213"/>
      <c r="U2084" s="162"/>
      <c r="V2084" s="164"/>
      <c r="W2084" s="12" t="str">
        <f t="shared" si="605"/>
        <v>Mqtt1</v>
      </c>
      <c r="X2084" s="196" t="str" cm="1">
        <f t="array" ref="X2084">_xlfn.REGEXEXTRACT(J2084,"^\D*")&amp;"/"&amp;_xlfn.REGEXEXTRACT(J2084,"\d{8}(_\d{1,2})?")</f>
        <v>VLV/50001067_8</v>
      </c>
      <c r="Y2084" s="6" t="str">
        <f t="shared" si="609"/>
        <v>marpower/500000-thrs/vlv/50001067-8</v>
      </c>
      <c r="Z2084" s="103" t="str">
        <f t="shared" si="607"/>
        <v>$.AbsPos</v>
      </c>
      <c r="AA2084" s="12">
        <v>28</v>
      </c>
      <c r="AB2084" s="6" t="s">
        <v>195</v>
      </c>
      <c r="AC2084" s="103">
        <v>5</v>
      </c>
      <c r="AJ2084" s="80"/>
      <c r="AK2084" s="113" t="s">
        <v>10814</v>
      </c>
      <c r="AN2084" s="80"/>
      <c r="AO2084" s="80"/>
      <c r="AP2084" s="80"/>
      <c r="AQ2084" s="80"/>
      <c r="AR2084" s="127"/>
      <c r="AS2084" s="80"/>
      <c r="AT2084" s="7"/>
      <c r="AU2084" s="7"/>
      <c r="AV2084" s="165"/>
      <c r="AW2084" s="166"/>
      <c r="AX2084" s="137"/>
      <c r="AY2084" s="147"/>
      <c r="AZ2084" s="167"/>
      <c r="BA2084" s="167"/>
      <c r="BB2084" s="147" t="str">
        <f t="shared" si="608"/>
        <v/>
      </c>
      <c r="BC2084" s="168"/>
      <c r="BD2084" s="165"/>
      <c r="BE2084" s="165"/>
      <c r="BF2084" s="165"/>
      <c r="BG2084" s="165"/>
      <c r="BH2084" s="165"/>
      <c r="BI2084" s="165"/>
      <c r="BJ2084" s="165"/>
      <c r="BK2084" s="165"/>
      <c r="BL2084" s="165"/>
      <c r="BM2084" s="165"/>
      <c r="BN2084" s="165"/>
      <c r="BO2084" s="165"/>
      <c r="BP2084" s="165"/>
      <c r="BQ2084" s="165"/>
      <c r="BS2084" s="6"/>
      <c r="BT2084" s="11"/>
      <c r="BU2084" s="6"/>
      <c r="BV2084" s="6"/>
    </row>
    <row r="2085" spans="1:74" ht="15.75" x14ac:dyDescent="0.25">
      <c r="A2085" s="52" t="s">
        <v>11909</v>
      </c>
      <c r="B2085" s="56" t="s">
        <v>110</v>
      </c>
      <c r="C2085" s="7" t="s">
        <v>9455</v>
      </c>
      <c r="D2085" s="7" t="s">
        <v>10805</v>
      </c>
      <c r="E2085" s="7"/>
      <c r="F2085" s="64"/>
      <c r="G2085" s="6"/>
      <c r="H2085" s="6"/>
      <c r="I2085" s="10" t="s">
        <v>110</v>
      </c>
      <c r="J2085" s="11" t="s">
        <v>11055</v>
      </c>
      <c r="K2085" s="194" t="s">
        <v>10807</v>
      </c>
      <c r="L2085" s="176"/>
      <c r="M2085" s="176">
        <v>1000</v>
      </c>
      <c r="N2085" s="80" t="s">
        <v>11911</v>
      </c>
      <c r="O2085" s="162"/>
      <c r="P2085" s="80" t="s">
        <v>11056</v>
      </c>
      <c r="Q2085" s="80"/>
      <c r="R2085" s="80"/>
      <c r="S2085" s="163"/>
      <c r="T2085" s="213"/>
      <c r="U2085" s="162"/>
      <c r="V2085" s="164"/>
      <c r="W2085" s="12" t="str">
        <f t="shared" si="605"/>
        <v>Mqtt1</v>
      </c>
      <c r="X2085" s="196" t="str" cm="1">
        <f t="array" ref="X2085">_xlfn.REGEXEXTRACT(J2085,"^\D*")&amp;"/"&amp;_xlfn.REGEXEXTRACT(J2085,"\d{8}(_\d{1,2})?")</f>
        <v>VLV/50001067_9</v>
      </c>
      <c r="Y2085" s="6" t="str">
        <f t="shared" si="609"/>
        <v>marpower/500000-thrs/vlv/50001067-9</v>
      </c>
      <c r="Z2085" s="103" t="str">
        <f t="shared" si="607"/>
        <v>$.Setpoint</v>
      </c>
      <c r="AA2085" s="12">
        <v>29</v>
      </c>
      <c r="AB2085" s="6" t="s">
        <v>195</v>
      </c>
      <c r="AC2085" s="103">
        <v>0</v>
      </c>
      <c r="AJ2085" s="80"/>
      <c r="AK2085" s="113" t="s">
        <v>917</v>
      </c>
      <c r="AN2085" s="80"/>
      <c r="AO2085" s="80"/>
      <c r="AP2085" s="80"/>
      <c r="AQ2085" s="80"/>
      <c r="AR2085" s="127"/>
      <c r="AS2085" s="80"/>
      <c r="AT2085" s="7"/>
      <c r="AU2085" s="7"/>
      <c r="AV2085" s="165"/>
      <c r="AW2085" s="166"/>
      <c r="AX2085" s="137"/>
      <c r="AY2085" s="147"/>
      <c r="AZ2085" s="167"/>
      <c r="BA2085" s="167"/>
      <c r="BB2085" s="147" t="str">
        <f t="shared" si="608"/>
        <v/>
      </c>
      <c r="BC2085" s="168"/>
      <c r="BD2085" s="165"/>
      <c r="BE2085" s="165"/>
      <c r="BF2085" s="165"/>
      <c r="BG2085" s="165"/>
      <c r="BH2085" s="165"/>
      <c r="BI2085" s="165"/>
      <c r="BJ2085" s="165"/>
      <c r="BK2085" s="165"/>
      <c r="BL2085" s="165"/>
      <c r="BM2085" s="165"/>
      <c r="BN2085" s="165"/>
      <c r="BO2085" s="165"/>
      <c r="BP2085" s="165"/>
      <c r="BQ2085" s="165"/>
      <c r="BS2085" s="6"/>
      <c r="BT2085" s="11"/>
      <c r="BU2085" s="6"/>
      <c r="BV2085" s="6"/>
    </row>
    <row r="2086" spans="1:74" ht="15.75" x14ac:dyDescent="0.25">
      <c r="A2086" s="52" t="s">
        <v>11909</v>
      </c>
      <c r="B2086" s="56" t="s">
        <v>110</v>
      </c>
      <c r="C2086" s="7" t="s">
        <v>9455</v>
      </c>
      <c r="D2086" s="7" t="s">
        <v>10805</v>
      </c>
      <c r="E2086" s="7"/>
      <c r="F2086" s="64"/>
      <c r="G2086" s="6"/>
      <c r="H2086" s="6"/>
      <c r="I2086" s="10" t="s">
        <v>110</v>
      </c>
      <c r="J2086" s="11" t="s">
        <v>11057</v>
      </c>
      <c r="K2086" s="194" t="s">
        <v>10807</v>
      </c>
      <c r="L2086" s="176"/>
      <c r="M2086" s="176">
        <v>1000</v>
      </c>
      <c r="N2086" s="80" t="s">
        <v>11911</v>
      </c>
      <c r="O2086" s="162"/>
      <c r="P2086" s="80" t="s">
        <v>11058</v>
      </c>
      <c r="Q2086" s="80"/>
      <c r="R2086" s="80"/>
      <c r="S2086" s="163"/>
      <c r="T2086" s="213"/>
      <c r="U2086" s="162"/>
      <c r="V2086" s="164"/>
      <c r="W2086" s="12" t="str">
        <f t="shared" si="605"/>
        <v>Mqtt1</v>
      </c>
      <c r="X2086" s="196" t="str" cm="1">
        <f t="array" ref="X2086">_xlfn.REGEXEXTRACT(J2086,"^\D*")&amp;"/"&amp;_xlfn.REGEXEXTRACT(J2086,"\d{8}(_\d{1,2})?")</f>
        <v>VLV/50001067_9</v>
      </c>
      <c r="Y2086" s="6" t="str">
        <f t="shared" si="609"/>
        <v>marpower/500000-thrs/vlv/50001067-9</v>
      </c>
      <c r="Z2086" s="103" t="str">
        <f t="shared" si="607"/>
        <v>$.RelPos</v>
      </c>
      <c r="AA2086" s="12">
        <v>29</v>
      </c>
      <c r="AB2086" s="6" t="s">
        <v>195</v>
      </c>
      <c r="AC2086" s="103">
        <v>4</v>
      </c>
      <c r="AJ2086" s="80"/>
      <c r="AK2086" s="113" t="s">
        <v>917</v>
      </c>
      <c r="AN2086" s="80"/>
      <c r="AO2086" s="80"/>
      <c r="AP2086" s="80"/>
      <c r="AQ2086" s="80"/>
      <c r="AR2086" s="127"/>
      <c r="AS2086" s="80"/>
      <c r="AT2086" s="7"/>
      <c r="AU2086" s="7"/>
      <c r="AV2086" s="165"/>
      <c r="AW2086" s="166"/>
      <c r="AX2086" s="137"/>
      <c r="AY2086" s="147"/>
      <c r="AZ2086" s="167"/>
      <c r="BA2086" s="167"/>
      <c r="BB2086" s="147" t="str">
        <f t="shared" si="608"/>
        <v/>
      </c>
      <c r="BC2086" s="168"/>
      <c r="BD2086" s="165"/>
      <c r="BE2086" s="165"/>
      <c r="BF2086" s="165"/>
      <c r="BG2086" s="165"/>
      <c r="BH2086" s="165"/>
      <c r="BI2086" s="165"/>
      <c r="BJ2086" s="165"/>
      <c r="BK2086" s="165"/>
      <c r="BL2086" s="165"/>
      <c r="BM2086" s="165"/>
      <c r="BN2086" s="165"/>
      <c r="BO2086" s="165"/>
      <c r="BP2086" s="165"/>
      <c r="BQ2086" s="165"/>
      <c r="BS2086" s="6"/>
      <c r="BT2086" s="11"/>
      <c r="BU2086" s="6"/>
      <c r="BV2086" s="6"/>
    </row>
    <row r="2087" spans="1:74" ht="15.75" x14ac:dyDescent="0.25">
      <c r="A2087" s="52" t="s">
        <v>11909</v>
      </c>
      <c r="B2087" s="56" t="s">
        <v>110</v>
      </c>
      <c r="C2087" s="7" t="s">
        <v>9455</v>
      </c>
      <c r="D2087" s="7" t="s">
        <v>10805</v>
      </c>
      <c r="E2087" s="7"/>
      <c r="F2087" s="64"/>
      <c r="G2087" s="6"/>
      <c r="H2087" s="6"/>
      <c r="I2087" s="10" t="s">
        <v>110</v>
      </c>
      <c r="J2087" s="11" t="s">
        <v>11059</v>
      </c>
      <c r="K2087" s="194" t="s">
        <v>10807</v>
      </c>
      <c r="L2087" s="176"/>
      <c r="M2087" s="176">
        <v>1000</v>
      </c>
      <c r="N2087" s="80" t="s">
        <v>11911</v>
      </c>
      <c r="O2087" s="162"/>
      <c r="P2087" s="80" t="s">
        <v>11060</v>
      </c>
      <c r="Q2087" s="80"/>
      <c r="R2087" s="80"/>
      <c r="S2087" s="163"/>
      <c r="T2087" s="213"/>
      <c r="U2087" s="162"/>
      <c r="V2087" s="164"/>
      <c r="W2087" s="12" t="str">
        <f t="shared" si="605"/>
        <v>Mqtt1</v>
      </c>
      <c r="X2087" s="196" t="str" cm="1">
        <f t="array" ref="X2087">_xlfn.REGEXEXTRACT(J2087,"^\D*")&amp;"/"&amp;_xlfn.REGEXEXTRACT(J2087,"\d{8}(_\d{1,2})?")</f>
        <v>VLV/50001067_9</v>
      </c>
      <c r="Y2087" s="6" t="str">
        <f t="shared" si="609"/>
        <v>marpower/500000-thrs/vlv/50001067-9</v>
      </c>
      <c r="Z2087" s="103" t="str">
        <f t="shared" si="607"/>
        <v>$.AbsPos</v>
      </c>
      <c r="AA2087" s="12">
        <v>29</v>
      </c>
      <c r="AB2087" s="6" t="s">
        <v>195</v>
      </c>
      <c r="AC2087" s="103">
        <v>5</v>
      </c>
      <c r="AJ2087" s="80"/>
      <c r="AK2087" s="113" t="s">
        <v>10814</v>
      </c>
      <c r="AN2087" s="80"/>
      <c r="AO2087" s="80"/>
      <c r="AP2087" s="80"/>
      <c r="AQ2087" s="80"/>
      <c r="AR2087" s="127"/>
      <c r="AS2087" s="80"/>
      <c r="AT2087" s="7"/>
      <c r="AU2087" s="7"/>
      <c r="AV2087" s="165"/>
      <c r="AW2087" s="166"/>
      <c r="AX2087" s="137"/>
      <c r="AY2087" s="147"/>
      <c r="AZ2087" s="167"/>
      <c r="BA2087" s="167"/>
      <c r="BB2087" s="147" t="str">
        <f t="shared" si="608"/>
        <v/>
      </c>
      <c r="BC2087" s="168"/>
      <c r="BD2087" s="165"/>
      <c r="BE2087" s="165"/>
      <c r="BF2087" s="165"/>
      <c r="BG2087" s="165"/>
      <c r="BH2087" s="165"/>
      <c r="BI2087" s="165"/>
      <c r="BJ2087" s="165"/>
      <c r="BK2087" s="165"/>
      <c r="BL2087" s="165"/>
      <c r="BM2087" s="165"/>
      <c r="BN2087" s="165"/>
      <c r="BO2087" s="165"/>
      <c r="BP2087" s="165"/>
      <c r="BQ2087" s="165"/>
      <c r="BS2087" s="6"/>
      <c r="BT2087" s="11"/>
      <c r="BU2087" s="6"/>
      <c r="BV2087" s="6"/>
    </row>
    <row r="2088" spans="1:74" ht="15.75" x14ac:dyDescent="0.25">
      <c r="A2088" s="52" t="s">
        <v>11909</v>
      </c>
      <c r="B2088" s="56" t="s">
        <v>110</v>
      </c>
      <c r="C2088" s="7" t="s">
        <v>9455</v>
      </c>
      <c r="D2088" s="7" t="s">
        <v>10805</v>
      </c>
      <c r="E2088" s="7"/>
      <c r="F2088" s="64"/>
      <c r="G2088" s="6"/>
      <c r="H2088" s="6"/>
      <c r="I2088" s="10" t="s">
        <v>110</v>
      </c>
      <c r="J2088" s="11" t="s">
        <v>11061</v>
      </c>
      <c r="K2088" s="194" t="s">
        <v>10807</v>
      </c>
      <c r="L2088" s="176"/>
      <c r="M2088" s="176">
        <v>1000</v>
      </c>
      <c r="N2088" s="80" t="s">
        <v>11911</v>
      </c>
      <c r="O2088" s="162"/>
      <c r="P2088" s="80" t="s">
        <v>11062</v>
      </c>
      <c r="Q2088" s="80"/>
      <c r="R2088" s="80"/>
      <c r="S2088" s="163"/>
      <c r="T2088" s="213"/>
      <c r="U2088" s="162"/>
      <c r="V2088" s="164"/>
      <c r="W2088" s="12" t="str">
        <f t="shared" si="605"/>
        <v>Mqtt1</v>
      </c>
      <c r="X2088" s="196" t="str" cm="1">
        <f t="array" ref="X2088">_xlfn.REGEXEXTRACT(J2088,"^\D*")&amp;"/"&amp;_xlfn.REGEXEXTRACT(J2088,"\d{8}(_\d{1,2})?")</f>
        <v>VLV/50001067_10</v>
      </c>
      <c r="Y2088" s="6" t="str">
        <f t="shared" si="609"/>
        <v>marpower/500000-thrs/vlv/50001067-10</v>
      </c>
      <c r="Z2088" s="103" t="str">
        <f t="shared" si="607"/>
        <v>$.Setpoint</v>
      </c>
      <c r="AA2088" s="12">
        <v>14</v>
      </c>
      <c r="AB2088" s="6" t="s">
        <v>195</v>
      </c>
      <c r="AC2088" s="103">
        <v>0</v>
      </c>
      <c r="AJ2088" s="80"/>
      <c r="AK2088" s="113" t="s">
        <v>917</v>
      </c>
      <c r="AN2088" s="80"/>
      <c r="AO2088" s="80"/>
      <c r="AP2088" s="80"/>
      <c r="AQ2088" s="80"/>
      <c r="AR2088" s="127"/>
      <c r="AS2088" s="80"/>
      <c r="AT2088" s="7"/>
      <c r="AU2088" s="7"/>
      <c r="AV2088" s="165"/>
      <c r="AW2088" s="166"/>
      <c r="AX2088" s="137"/>
      <c r="AY2088" s="147"/>
      <c r="AZ2088" s="167"/>
      <c r="BA2088" s="167"/>
      <c r="BB2088" s="147" t="str">
        <f t="shared" si="608"/>
        <v/>
      </c>
      <c r="BC2088" s="168"/>
      <c r="BD2088" s="165"/>
      <c r="BE2088" s="165"/>
      <c r="BF2088" s="165"/>
      <c r="BG2088" s="165"/>
      <c r="BH2088" s="165"/>
      <c r="BI2088" s="165"/>
      <c r="BJ2088" s="165"/>
      <c r="BK2088" s="165"/>
      <c r="BL2088" s="165"/>
      <c r="BM2088" s="165"/>
      <c r="BN2088" s="165"/>
      <c r="BO2088" s="165"/>
      <c r="BP2088" s="165"/>
      <c r="BQ2088" s="165"/>
      <c r="BS2088" s="6"/>
      <c r="BT2088" s="11"/>
      <c r="BU2088" s="6"/>
      <c r="BV2088" s="6"/>
    </row>
    <row r="2089" spans="1:74" ht="15.75" x14ac:dyDescent="0.25">
      <c r="A2089" s="52" t="s">
        <v>11909</v>
      </c>
      <c r="B2089" s="56" t="s">
        <v>110</v>
      </c>
      <c r="C2089" s="7" t="s">
        <v>9455</v>
      </c>
      <c r="D2089" s="7" t="s">
        <v>10805</v>
      </c>
      <c r="E2089" s="7"/>
      <c r="F2089" s="64"/>
      <c r="G2089" s="6"/>
      <c r="H2089" s="6"/>
      <c r="I2089" s="10" t="s">
        <v>110</v>
      </c>
      <c r="J2089" s="11" t="s">
        <v>11063</v>
      </c>
      <c r="K2089" s="194" t="s">
        <v>10807</v>
      </c>
      <c r="L2089" s="176"/>
      <c r="M2089" s="176">
        <v>1000</v>
      </c>
      <c r="N2089" s="80" t="s">
        <v>11911</v>
      </c>
      <c r="O2089" s="162"/>
      <c r="P2089" s="80" t="s">
        <v>11064</v>
      </c>
      <c r="Q2089" s="80"/>
      <c r="R2089" s="80"/>
      <c r="S2089" s="163"/>
      <c r="T2089" s="213"/>
      <c r="U2089" s="162"/>
      <c r="V2089" s="164"/>
      <c r="W2089" s="12" t="str">
        <f t="shared" si="605"/>
        <v>Mqtt1</v>
      </c>
      <c r="X2089" s="196" t="str" cm="1">
        <f t="array" ref="X2089">_xlfn.REGEXEXTRACT(J2089,"^\D*")&amp;"/"&amp;_xlfn.REGEXEXTRACT(J2089,"\d{8}(_\d{1,2})?")</f>
        <v>VLV/50001067_10</v>
      </c>
      <c r="Y2089" s="6" t="str">
        <f t="shared" si="609"/>
        <v>marpower/500000-thrs/vlv/50001067-10</v>
      </c>
      <c r="Z2089" s="103" t="str">
        <f t="shared" si="607"/>
        <v>$.RelPos</v>
      </c>
      <c r="AA2089" s="12">
        <v>14</v>
      </c>
      <c r="AB2089" s="6" t="s">
        <v>195</v>
      </c>
      <c r="AC2089" s="103">
        <v>4</v>
      </c>
      <c r="AJ2089" s="80"/>
      <c r="AK2089" s="113" t="s">
        <v>917</v>
      </c>
      <c r="AN2089" s="80"/>
      <c r="AO2089" s="80"/>
      <c r="AP2089" s="80"/>
      <c r="AQ2089" s="80"/>
      <c r="AR2089" s="127"/>
      <c r="AS2089" s="80"/>
      <c r="AT2089" s="7"/>
      <c r="AU2089" s="7"/>
      <c r="AV2089" s="165"/>
      <c r="AW2089" s="166"/>
      <c r="AX2089" s="137"/>
      <c r="AY2089" s="147"/>
      <c r="AZ2089" s="167"/>
      <c r="BA2089" s="167"/>
      <c r="BB2089" s="147" t="str">
        <f t="shared" si="608"/>
        <v/>
      </c>
      <c r="BC2089" s="168"/>
      <c r="BD2089" s="165"/>
      <c r="BE2089" s="165"/>
      <c r="BF2089" s="165"/>
      <c r="BG2089" s="165"/>
      <c r="BH2089" s="165"/>
      <c r="BI2089" s="165"/>
      <c r="BJ2089" s="165"/>
      <c r="BK2089" s="165"/>
      <c r="BL2089" s="165"/>
      <c r="BM2089" s="165"/>
      <c r="BN2089" s="165"/>
      <c r="BO2089" s="165"/>
      <c r="BP2089" s="165"/>
      <c r="BQ2089" s="165"/>
      <c r="BS2089" s="6"/>
      <c r="BT2089" s="11"/>
      <c r="BU2089" s="6"/>
      <c r="BV2089" s="6"/>
    </row>
    <row r="2090" spans="1:74" ht="15.75" x14ac:dyDescent="0.25">
      <c r="A2090" s="52" t="s">
        <v>11909</v>
      </c>
      <c r="B2090" s="56" t="s">
        <v>110</v>
      </c>
      <c r="C2090" s="7" t="s">
        <v>9455</v>
      </c>
      <c r="D2090" s="7" t="s">
        <v>10805</v>
      </c>
      <c r="E2090" s="7"/>
      <c r="F2090" s="64"/>
      <c r="G2090" s="6"/>
      <c r="H2090" s="6"/>
      <c r="I2090" s="10" t="s">
        <v>110</v>
      </c>
      <c r="J2090" s="11" t="s">
        <v>11065</v>
      </c>
      <c r="K2090" s="194" t="s">
        <v>10807</v>
      </c>
      <c r="L2090" s="176"/>
      <c r="M2090" s="176">
        <v>1000</v>
      </c>
      <c r="N2090" s="80" t="s">
        <v>11911</v>
      </c>
      <c r="O2090" s="162"/>
      <c r="P2090" s="80" t="s">
        <v>11066</v>
      </c>
      <c r="Q2090" s="80"/>
      <c r="R2090" s="80"/>
      <c r="S2090" s="163"/>
      <c r="T2090" s="213"/>
      <c r="U2090" s="162"/>
      <c r="V2090" s="164"/>
      <c r="W2090" s="12" t="str">
        <f t="shared" si="605"/>
        <v>Mqtt1</v>
      </c>
      <c r="X2090" s="196" t="str" cm="1">
        <f t="array" ref="X2090">_xlfn.REGEXEXTRACT(J2090,"^\D*")&amp;"/"&amp;_xlfn.REGEXEXTRACT(J2090,"\d{8}(_\d{1,2})?")</f>
        <v>VLV/50001067_10</v>
      </c>
      <c r="Y2090" s="6" t="str">
        <f t="shared" si="609"/>
        <v>marpower/500000-thrs/vlv/50001067-10</v>
      </c>
      <c r="Z2090" s="103" t="str">
        <f t="shared" si="607"/>
        <v>$.AbsPos</v>
      </c>
      <c r="AA2090" s="12">
        <v>14</v>
      </c>
      <c r="AB2090" s="6" t="s">
        <v>195</v>
      </c>
      <c r="AC2090" s="103">
        <v>5</v>
      </c>
      <c r="AJ2090" s="80"/>
      <c r="AK2090" s="113" t="s">
        <v>10814</v>
      </c>
      <c r="AN2090" s="80"/>
      <c r="AO2090" s="80"/>
      <c r="AP2090" s="80"/>
      <c r="AQ2090" s="80"/>
      <c r="AR2090" s="127"/>
      <c r="AS2090" s="80"/>
      <c r="AT2090" s="7"/>
      <c r="AU2090" s="7"/>
      <c r="AV2090" s="165"/>
      <c r="AW2090" s="166"/>
      <c r="AX2090" s="137"/>
      <c r="AY2090" s="147"/>
      <c r="AZ2090" s="167"/>
      <c r="BA2090" s="167"/>
      <c r="BB2090" s="147" t="str">
        <f t="shared" si="608"/>
        <v/>
      </c>
      <c r="BC2090" s="168"/>
      <c r="BD2090" s="165"/>
      <c r="BE2090" s="165"/>
      <c r="BF2090" s="165"/>
      <c r="BG2090" s="165"/>
      <c r="BH2090" s="165"/>
      <c r="BI2090" s="165"/>
      <c r="BJ2090" s="165"/>
      <c r="BK2090" s="165"/>
      <c r="BL2090" s="165"/>
      <c r="BM2090" s="165"/>
      <c r="BN2090" s="165"/>
      <c r="BO2090" s="165"/>
      <c r="BP2090" s="165"/>
      <c r="BQ2090" s="165"/>
      <c r="BS2090" s="6"/>
      <c r="BT2090" s="11"/>
      <c r="BU2090" s="6"/>
      <c r="BV2090" s="6"/>
    </row>
    <row r="2091" spans="1:74" ht="15.75" x14ac:dyDescent="0.25">
      <c r="A2091" s="52" t="s">
        <v>11909</v>
      </c>
      <c r="B2091" s="56" t="s">
        <v>110</v>
      </c>
      <c r="C2091" s="7" t="s">
        <v>9455</v>
      </c>
      <c r="D2091" s="7" t="s">
        <v>10805</v>
      </c>
      <c r="E2091" s="7"/>
      <c r="F2091" s="64"/>
      <c r="G2091" s="6"/>
      <c r="H2091" s="6"/>
      <c r="I2091" s="10" t="s">
        <v>110</v>
      </c>
      <c r="J2091" s="11" t="s">
        <v>11067</v>
      </c>
      <c r="K2091" s="194" t="s">
        <v>10807</v>
      </c>
      <c r="L2091" s="176"/>
      <c r="M2091" s="176">
        <v>1000</v>
      </c>
      <c r="N2091" s="80" t="s">
        <v>11911</v>
      </c>
      <c r="O2091" s="162"/>
      <c r="P2091" s="80" t="s">
        <v>11068</v>
      </c>
      <c r="Q2091" s="80"/>
      <c r="R2091" s="80"/>
      <c r="S2091" s="163"/>
      <c r="T2091" s="213"/>
      <c r="U2091" s="162"/>
      <c r="V2091" s="164"/>
      <c r="W2091" s="12" t="str">
        <f t="shared" si="605"/>
        <v>Mqtt1</v>
      </c>
      <c r="X2091" s="196" t="str" cm="1">
        <f t="array" ref="X2091">_xlfn.REGEXEXTRACT(J2091,"^\D*")&amp;"/"&amp;_xlfn.REGEXEXTRACT(J2091,"\d{8}(_\d{1,2})?")</f>
        <v>VLV/50001067_11</v>
      </c>
      <c r="Y2091" s="6" t="str">
        <f t="shared" si="609"/>
        <v>marpower/500000-thrs/vlv/50001067-11</v>
      </c>
      <c r="Z2091" s="103" t="str">
        <f t="shared" si="607"/>
        <v>$.Setpoint</v>
      </c>
      <c r="AA2091" s="12">
        <v>15</v>
      </c>
      <c r="AB2091" s="6" t="s">
        <v>195</v>
      </c>
      <c r="AC2091" s="103">
        <v>0</v>
      </c>
      <c r="AJ2091" s="80"/>
      <c r="AK2091" s="113" t="s">
        <v>917</v>
      </c>
      <c r="AN2091" s="80"/>
      <c r="AO2091" s="80"/>
      <c r="AP2091" s="80"/>
      <c r="AQ2091" s="80"/>
      <c r="AR2091" s="127"/>
      <c r="AS2091" s="80"/>
      <c r="AT2091" s="7"/>
      <c r="AU2091" s="7"/>
      <c r="AV2091" s="165"/>
      <c r="AW2091" s="166"/>
      <c r="AX2091" s="137"/>
      <c r="AY2091" s="147"/>
      <c r="AZ2091" s="167"/>
      <c r="BA2091" s="167"/>
      <c r="BB2091" s="147" t="str">
        <f t="shared" si="608"/>
        <v/>
      </c>
      <c r="BC2091" s="168"/>
      <c r="BD2091" s="165"/>
      <c r="BE2091" s="165"/>
      <c r="BF2091" s="165"/>
      <c r="BG2091" s="165"/>
      <c r="BH2091" s="165"/>
      <c r="BI2091" s="165"/>
      <c r="BJ2091" s="165"/>
      <c r="BK2091" s="165"/>
      <c r="BL2091" s="165"/>
      <c r="BM2091" s="165"/>
      <c r="BN2091" s="165"/>
      <c r="BO2091" s="165"/>
      <c r="BP2091" s="165"/>
      <c r="BQ2091" s="165"/>
      <c r="BS2091" s="6"/>
      <c r="BT2091" s="11"/>
      <c r="BU2091" s="6"/>
      <c r="BV2091" s="6"/>
    </row>
    <row r="2092" spans="1:74" ht="15.75" x14ac:dyDescent="0.25">
      <c r="A2092" s="52" t="s">
        <v>11909</v>
      </c>
      <c r="B2092" s="56" t="s">
        <v>110</v>
      </c>
      <c r="C2092" s="7" t="s">
        <v>9455</v>
      </c>
      <c r="D2092" s="7" t="s">
        <v>10805</v>
      </c>
      <c r="E2092" s="7"/>
      <c r="F2092" s="64"/>
      <c r="G2092" s="6"/>
      <c r="H2092" s="6"/>
      <c r="I2092" s="10" t="s">
        <v>110</v>
      </c>
      <c r="J2092" s="11" t="s">
        <v>11069</v>
      </c>
      <c r="K2092" s="194" t="s">
        <v>10807</v>
      </c>
      <c r="L2092" s="176"/>
      <c r="M2092" s="176">
        <v>1000</v>
      </c>
      <c r="N2092" s="80" t="s">
        <v>11911</v>
      </c>
      <c r="O2092" s="162"/>
      <c r="P2092" s="80" t="s">
        <v>11070</v>
      </c>
      <c r="Q2092" s="80"/>
      <c r="R2092" s="80"/>
      <c r="S2092" s="163"/>
      <c r="T2092" s="213"/>
      <c r="U2092" s="162"/>
      <c r="V2092" s="164"/>
      <c r="W2092" s="12" t="str">
        <f t="shared" si="605"/>
        <v>Mqtt1</v>
      </c>
      <c r="X2092" s="196" t="str" cm="1">
        <f t="array" ref="X2092">_xlfn.REGEXEXTRACT(J2092,"^\D*")&amp;"/"&amp;_xlfn.REGEXEXTRACT(J2092,"\d{8}(_\d{1,2})?")</f>
        <v>VLV/50001067_11</v>
      </c>
      <c r="Y2092" s="6" t="str">
        <f t="shared" si="609"/>
        <v>marpower/500000-thrs/vlv/50001067-11</v>
      </c>
      <c r="Z2092" s="103" t="str">
        <f t="shared" si="607"/>
        <v>$.RelPos</v>
      </c>
      <c r="AA2092" s="12">
        <v>15</v>
      </c>
      <c r="AB2092" s="6" t="s">
        <v>195</v>
      </c>
      <c r="AC2092" s="103">
        <v>4</v>
      </c>
      <c r="AJ2092" s="80"/>
      <c r="AK2092" s="113" t="s">
        <v>917</v>
      </c>
      <c r="AN2092" s="80"/>
      <c r="AO2092" s="80"/>
      <c r="AP2092" s="80"/>
      <c r="AQ2092" s="80"/>
      <c r="AR2092" s="127"/>
      <c r="AS2092" s="80"/>
      <c r="AT2092" s="7"/>
      <c r="AU2092" s="7"/>
      <c r="AV2092" s="165"/>
      <c r="AW2092" s="166"/>
      <c r="AX2092" s="137"/>
      <c r="AY2092" s="147"/>
      <c r="AZ2092" s="167"/>
      <c r="BA2092" s="167"/>
      <c r="BB2092" s="147" t="str">
        <f t="shared" si="608"/>
        <v/>
      </c>
      <c r="BC2092" s="168"/>
      <c r="BD2092" s="165"/>
      <c r="BE2092" s="165"/>
      <c r="BF2092" s="165"/>
      <c r="BG2092" s="165"/>
      <c r="BH2092" s="165"/>
      <c r="BI2092" s="165"/>
      <c r="BJ2092" s="165"/>
      <c r="BK2092" s="165"/>
      <c r="BL2092" s="165"/>
      <c r="BM2092" s="165"/>
      <c r="BN2092" s="165"/>
      <c r="BO2092" s="165"/>
      <c r="BP2092" s="165"/>
      <c r="BQ2092" s="165"/>
      <c r="BS2092" s="6"/>
      <c r="BT2092" s="11"/>
      <c r="BU2092" s="6"/>
      <c r="BV2092" s="6"/>
    </row>
    <row r="2093" spans="1:74" ht="15.75" x14ac:dyDescent="0.25">
      <c r="A2093" s="52" t="s">
        <v>11909</v>
      </c>
      <c r="B2093" s="56" t="s">
        <v>110</v>
      </c>
      <c r="C2093" s="7" t="s">
        <v>9455</v>
      </c>
      <c r="D2093" s="7" t="s">
        <v>10805</v>
      </c>
      <c r="E2093" s="7"/>
      <c r="F2093" s="64"/>
      <c r="G2093" s="6"/>
      <c r="H2093" s="6"/>
      <c r="I2093" s="10" t="s">
        <v>110</v>
      </c>
      <c r="J2093" s="11" t="s">
        <v>11071</v>
      </c>
      <c r="K2093" s="194" t="s">
        <v>10807</v>
      </c>
      <c r="L2093" s="176"/>
      <c r="M2093" s="176">
        <v>1000</v>
      </c>
      <c r="N2093" s="80" t="s">
        <v>11911</v>
      </c>
      <c r="O2093" s="162"/>
      <c r="P2093" s="80" t="s">
        <v>11072</v>
      </c>
      <c r="Q2093" s="80"/>
      <c r="R2093" s="80"/>
      <c r="S2093" s="163"/>
      <c r="T2093" s="213"/>
      <c r="U2093" s="162"/>
      <c r="V2093" s="164"/>
      <c r="W2093" s="12" t="str">
        <f t="shared" ref="W2093:W2129" si="610">IF(COUNTIF(N2093,"spare"),"","Mqtt1")</f>
        <v>Mqtt1</v>
      </c>
      <c r="X2093" s="196" t="str" cm="1">
        <f t="array" ref="X2093">_xlfn.REGEXEXTRACT(J2093,"^\D*")&amp;"/"&amp;_xlfn.REGEXEXTRACT(J2093,"\d{8}(_\d{1,2})?")</f>
        <v>VLV/50001067_11</v>
      </c>
      <c r="Y2093" s="6" t="str">
        <f t="shared" ref="Y2093:Y2124" si="611">LOWER(SUBSTITUTE(SUBSTITUTE(IF(COUNTIF(N2093,"spare"),"",_xlfn.CONCAT("marpower/",IF(X2093&lt;&gt;"","500000 THRS/"&amp;X2093,"500000 THRS")))," ","-"),"_","-"))</f>
        <v>marpower/500000-thrs/vlv/50001067-11</v>
      </c>
      <c r="Z2093" s="103" t="str">
        <f t="shared" si="607"/>
        <v>$.AbsPos</v>
      </c>
      <c r="AA2093" s="12">
        <v>15</v>
      </c>
      <c r="AB2093" s="6" t="s">
        <v>195</v>
      </c>
      <c r="AC2093" s="103">
        <v>5</v>
      </c>
      <c r="AJ2093" s="80"/>
      <c r="AK2093" s="113" t="s">
        <v>10814</v>
      </c>
      <c r="AN2093" s="80"/>
      <c r="AO2093" s="80"/>
      <c r="AP2093" s="80"/>
      <c r="AQ2093" s="80"/>
      <c r="AR2093" s="127"/>
      <c r="AS2093" s="80"/>
      <c r="AT2093" s="7"/>
      <c r="AU2093" s="7"/>
      <c r="AV2093" s="165"/>
      <c r="AW2093" s="166"/>
      <c r="AX2093" s="137"/>
      <c r="AY2093" s="147"/>
      <c r="AZ2093" s="167"/>
      <c r="BA2093" s="167"/>
      <c r="BB2093" s="147" t="str">
        <f t="shared" ref="BB2093:BB2129" si="612">IF(ISNUMBER(AM2093),"1","")</f>
        <v/>
      </c>
      <c r="BC2093" s="168"/>
      <c r="BD2093" s="165"/>
      <c r="BE2093" s="165"/>
      <c r="BF2093" s="165"/>
      <c r="BG2093" s="165"/>
      <c r="BH2093" s="165"/>
      <c r="BI2093" s="165"/>
      <c r="BJ2093" s="165"/>
      <c r="BK2093" s="165"/>
      <c r="BL2093" s="165"/>
      <c r="BM2093" s="165"/>
      <c r="BN2093" s="165"/>
      <c r="BO2093" s="165"/>
      <c r="BP2093" s="165"/>
      <c r="BQ2093" s="165"/>
      <c r="BS2093" s="6"/>
      <c r="BT2093" s="11"/>
      <c r="BU2093" s="6"/>
      <c r="BV2093" s="6"/>
    </row>
    <row r="2094" spans="1:74" ht="15.75" x14ac:dyDescent="0.25">
      <c r="A2094" s="52" t="s">
        <v>11909</v>
      </c>
      <c r="B2094" s="56" t="s">
        <v>110</v>
      </c>
      <c r="C2094" s="7" t="s">
        <v>9455</v>
      </c>
      <c r="D2094" s="7" t="s">
        <v>10805</v>
      </c>
      <c r="E2094" s="7"/>
      <c r="F2094" s="64"/>
      <c r="G2094" s="6"/>
      <c r="H2094" s="6"/>
      <c r="I2094" s="10" t="s">
        <v>110</v>
      </c>
      <c r="J2094" s="11" t="s">
        <v>11073</v>
      </c>
      <c r="K2094" s="194" t="s">
        <v>10807</v>
      </c>
      <c r="L2094" s="176"/>
      <c r="M2094" s="176">
        <v>1000</v>
      </c>
      <c r="N2094" s="80" t="s">
        <v>11911</v>
      </c>
      <c r="O2094" s="162"/>
      <c r="P2094" s="80" t="s">
        <v>11074</v>
      </c>
      <c r="Q2094" s="80"/>
      <c r="R2094" s="80"/>
      <c r="S2094" s="163"/>
      <c r="T2094" s="213"/>
      <c r="U2094" s="162"/>
      <c r="V2094" s="164"/>
      <c r="W2094" s="12" t="str">
        <f t="shared" si="610"/>
        <v>Mqtt1</v>
      </c>
      <c r="X2094" s="196" t="str" cm="1">
        <f t="array" ref="X2094">_xlfn.REGEXEXTRACT(J2094,"^\D*")&amp;"/"&amp;_xlfn.REGEXEXTRACT(J2094,"\d{8}(_\d{1,2})?")</f>
        <v>VLV/50001067_12</v>
      </c>
      <c r="Y2094" s="6" t="str">
        <f t="shared" si="611"/>
        <v>marpower/500000-thrs/vlv/50001067-12</v>
      </c>
      <c r="Z2094" s="103" t="str">
        <f t="shared" si="607"/>
        <v>$.Setpoint</v>
      </c>
      <c r="AA2094" s="12">
        <v>16</v>
      </c>
      <c r="AB2094" s="6" t="s">
        <v>195</v>
      </c>
      <c r="AC2094" s="103">
        <v>0</v>
      </c>
      <c r="AJ2094" s="80"/>
      <c r="AK2094" s="113" t="s">
        <v>917</v>
      </c>
      <c r="AN2094" s="80"/>
      <c r="AO2094" s="80"/>
      <c r="AP2094" s="80"/>
      <c r="AQ2094" s="80"/>
      <c r="AR2094" s="127"/>
      <c r="AS2094" s="80"/>
      <c r="AT2094" s="7"/>
      <c r="AU2094" s="7"/>
      <c r="AV2094" s="165"/>
      <c r="AW2094" s="166"/>
      <c r="AX2094" s="137"/>
      <c r="AY2094" s="147"/>
      <c r="AZ2094" s="167"/>
      <c r="BA2094" s="167"/>
      <c r="BB2094" s="147" t="str">
        <f t="shared" si="612"/>
        <v/>
      </c>
      <c r="BC2094" s="168"/>
      <c r="BD2094" s="165"/>
      <c r="BE2094" s="165"/>
      <c r="BF2094" s="165"/>
      <c r="BG2094" s="165"/>
      <c r="BH2094" s="165"/>
      <c r="BI2094" s="165"/>
      <c r="BJ2094" s="165"/>
      <c r="BK2094" s="165"/>
      <c r="BL2094" s="165"/>
      <c r="BM2094" s="165"/>
      <c r="BN2094" s="165"/>
      <c r="BO2094" s="165"/>
      <c r="BP2094" s="165"/>
      <c r="BQ2094" s="165"/>
      <c r="BS2094" s="6"/>
      <c r="BT2094" s="11"/>
      <c r="BU2094" s="6"/>
      <c r="BV2094" s="6"/>
    </row>
    <row r="2095" spans="1:74" ht="15.75" x14ac:dyDescent="0.25">
      <c r="A2095" s="52" t="s">
        <v>11909</v>
      </c>
      <c r="B2095" s="56" t="s">
        <v>110</v>
      </c>
      <c r="C2095" s="7" t="s">
        <v>9455</v>
      </c>
      <c r="D2095" s="7" t="s">
        <v>10805</v>
      </c>
      <c r="E2095" s="7"/>
      <c r="F2095" s="64"/>
      <c r="G2095" s="6"/>
      <c r="H2095" s="6"/>
      <c r="I2095" s="10" t="s">
        <v>110</v>
      </c>
      <c r="J2095" s="11" t="s">
        <v>11075</v>
      </c>
      <c r="K2095" s="194" t="s">
        <v>10807</v>
      </c>
      <c r="L2095" s="176"/>
      <c r="M2095" s="176">
        <v>1000</v>
      </c>
      <c r="N2095" s="80" t="s">
        <v>11911</v>
      </c>
      <c r="O2095" s="162"/>
      <c r="P2095" s="80" t="s">
        <v>11076</v>
      </c>
      <c r="Q2095" s="80"/>
      <c r="R2095" s="80"/>
      <c r="S2095" s="163"/>
      <c r="T2095" s="213"/>
      <c r="U2095" s="162"/>
      <c r="V2095" s="164"/>
      <c r="W2095" s="12" t="str">
        <f t="shared" si="610"/>
        <v>Mqtt1</v>
      </c>
      <c r="X2095" s="196" t="str" cm="1">
        <f t="array" ref="X2095">_xlfn.REGEXEXTRACT(J2095,"^\D*")&amp;"/"&amp;_xlfn.REGEXEXTRACT(J2095,"\d{8}(_\d{1,2})?")</f>
        <v>VLV/50001067_12</v>
      </c>
      <c r="Y2095" s="6" t="str">
        <f t="shared" si="611"/>
        <v>marpower/500000-thrs/vlv/50001067-12</v>
      </c>
      <c r="Z2095" s="103" t="str">
        <f t="shared" si="607"/>
        <v>$.RelPos</v>
      </c>
      <c r="AA2095" s="12">
        <v>16</v>
      </c>
      <c r="AB2095" s="6" t="s">
        <v>195</v>
      </c>
      <c r="AC2095" s="103">
        <v>4</v>
      </c>
      <c r="AJ2095" s="80"/>
      <c r="AK2095" s="113" t="s">
        <v>917</v>
      </c>
      <c r="AN2095" s="80"/>
      <c r="AO2095" s="80"/>
      <c r="AP2095" s="80"/>
      <c r="AQ2095" s="80"/>
      <c r="AR2095" s="127"/>
      <c r="AS2095" s="80"/>
      <c r="AT2095" s="7"/>
      <c r="AU2095" s="7"/>
      <c r="AV2095" s="165"/>
      <c r="AW2095" s="166"/>
      <c r="AX2095" s="137"/>
      <c r="AY2095" s="147"/>
      <c r="AZ2095" s="167"/>
      <c r="BA2095" s="167"/>
      <c r="BB2095" s="147" t="str">
        <f t="shared" si="612"/>
        <v/>
      </c>
      <c r="BC2095" s="168"/>
      <c r="BD2095" s="165"/>
      <c r="BE2095" s="165"/>
      <c r="BF2095" s="165"/>
      <c r="BG2095" s="165"/>
      <c r="BH2095" s="165"/>
      <c r="BI2095" s="165"/>
      <c r="BJ2095" s="165"/>
      <c r="BK2095" s="165"/>
      <c r="BL2095" s="165"/>
      <c r="BM2095" s="165"/>
      <c r="BN2095" s="165"/>
      <c r="BO2095" s="165"/>
      <c r="BP2095" s="165"/>
      <c r="BQ2095" s="165"/>
      <c r="BS2095" s="6"/>
      <c r="BT2095" s="11"/>
      <c r="BU2095" s="6"/>
      <c r="BV2095" s="6"/>
    </row>
    <row r="2096" spans="1:74" ht="15.75" x14ac:dyDescent="0.25">
      <c r="A2096" s="52" t="s">
        <v>11909</v>
      </c>
      <c r="B2096" s="56" t="s">
        <v>110</v>
      </c>
      <c r="C2096" s="7" t="s">
        <v>9455</v>
      </c>
      <c r="D2096" s="7" t="s">
        <v>10805</v>
      </c>
      <c r="E2096" s="7"/>
      <c r="F2096" s="64"/>
      <c r="G2096" s="6"/>
      <c r="H2096" s="6"/>
      <c r="I2096" s="10" t="s">
        <v>110</v>
      </c>
      <c r="J2096" s="11" t="s">
        <v>11077</v>
      </c>
      <c r="K2096" s="194" t="s">
        <v>10807</v>
      </c>
      <c r="L2096" s="176"/>
      <c r="M2096" s="176">
        <v>1000</v>
      </c>
      <c r="N2096" s="80" t="s">
        <v>11911</v>
      </c>
      <c r="O2096" s="162"/>
      <c r="P2096" s="80" t="s">
        <v>11078</v>
      </c>
      <c r="Q2096" s="80"/>
      <c r="R2096" s="80"/>
      <c r="S2096" s="163"/>
      <c r="T2096" s="213"/>
      <c r="U2096" s="162"/>
      <c r="V2096" s="164"/>
      <c r="W2096" s="12" t="str">
        <f t="shared" si="610"/>
        <v>Mqtt1</v>
      </c>
      <c r="X2096" s="196" t="str" cm="1">
        <f t="array" ref="X2096">_xlfn.REGEXEXTRACT(J2096,"^\D*")&amp;"/"&amp;_xlfn.REGEXEXTRACT(J2096,"\d{8}(_\d{1,2})?")</f>
        <v>VLV/50001067_12</v>
      </c>
      <c r="Y2096" s="6" t="str">
        <f t="shared" si="611"/>
        <v>marpower/500000-thrs/vlv/50001067-12</v>
      </c>
      <c r="Z2096" s="103" t="str">
        <f t="shared" si="607"/>
        <v>$.AbsPos</v>
      </c>
      <c r="AA2096" s="12">
        <v>16</v>
      </c>
      <c r="AB2096" s="6" t="s">
        <v>195</v>
      </c>
      <c r="AC2096" s="103">
        <v>5</v>
      </c>
      <c r="AJ2096" s="80"/>
      <c r="AK2096" s="113" t="s">
        <v>10814</v>
      </c>
      <c r="AN2096" s="80"/>
      <c r="AO2096" s="80"/>
      <c r="AP2096" s="80"/>
      <c r="AQ2096" s="80"/>
      <c r="AR2096" s="127"/>
      <c r="AS2096" s="80"/>
      <c r="AT2096" s="7"/>
      <c r="AU2096" s="7"/>
      <c r="AV2096" s="165"/>
      <c r="AW2096" s="166"/>
      <c r="AX2096" s="137"/>
      <c r="AY2096" s="147"/>
      <c r="AZ2096" s="167"/>
      <c r="BA2096" s="167"/>
      <c r="BB2096" s="147" t="str">
        <f t="shared" si="612"/>
        <v/>
      </c>
      <c r="BC2096" s="168"/>
      <c r="BD2096" s="165"/>
      <c r="BE2096" s="165"/>
      <c r="BF2096" s="165"/>
      <c r="BG2096" s="165"/>
      <c r="BH2096" s="165"/>
      <c r="BI2096" s="165"/>
      <c r="BJ2096" s="165"/>
      <c r="BK2096" s="165"/>
      <c r="BL2096" s="165"/>
      <c r="BM2096" s="165"/>
      <c r="BN2096" s="165"/>
      <c r="BO2096" s="165"/>
      <c r="BP2096" s="165"/>
      <c r="BQ2096" s="165"/>
      <c r="BS2096" s="6"/>
      <c r="BT2096" s="11"/>
      <c r="BU2096" s="6"/>
      <c r="BV2096" s="6"/>
    </row>
    <row r="2097" spans="1:74" ht="15.75" x14ac:dyDescent="0.25">
      <c r="A2097" s="52" t="s">
        <v>11909</v>
      </c>
      <c r="B2097" s="56" t="s">
        <v>110</v>
      </c>
      <c r="C2097" s="7" t="s">
        <v>9455</v>
      </c>
      <c r="D2097" s="7" t="s">
        <v>10805</v>
      </c>
      <c r="E2097" s="7"/>
      <c r="F2097" s="64"/>
      <c r="G2097" s="6"/>
      <c r="H2097" s="6"/>
      <c r="I2097" s="10" t="s">
        <v>110</v>
      </c>
      <c r="J2097" s="11" t="s">
        <v>11079</v>
      </c>
      <c r="K2097" s="194" t="s">
        <v>10807</v>
      </c>
      <c r="L2097" s="176"/>
      <c r="M2097" s="176">
        <v>1000</v>
      </c>
      <c r="N2097" s="80" t="s">
        <v>11911</v>
      </c>
      <c r="O2097" s="162"/>
      <c r="P2097" s="80" t="s">
        <v>11080</v>
      </c>
      <c r="Q2097" s="80"/>
      <c r="R2097" s="80"/>
      <c r="S2097" s="163"/>
      <c r="T2097" s="213"/>
      <c r="U2097" s="162"/>
      <c r="V2097" s="164"/>
      <c r="W2097" s="12" t="str">
        <f t="shared" si="610"/>
        <v>Mqtt1</v>
      </c>
      <c r="X2097" s="196" t="str" cm="1">
        <f t="array" ref="X2097">_xlfn.REGEXEXTRACT(J2097,"^\D*")&amp;"/"&amp;_xlfn.REGEXEXTRACT(J2097,"\d{8}(_\d{1,2})?")</f>
        <v>VLV/50001067_13</v>
      </c>
      <c r="Y2097" s="6" t="str">
        <f t="shared" si="611"/>
        <v>marpower/500000-thrs/vlv/50001067-13</v>
      </c>
      <c r="Z2097" s="103" t="str">
        <f t="shared" si="607"/>
        <v>$.Setpoint</v>
      </c>
      <c r="AA2097" s="12">
        <v>17</v>
      </c>
      <c r="AB2097" s="6" t="s">
        <v>195</v>
      </c>
      <c r="AC2097" s="103">
        <v>0</v>
      </c>
      <c r="AJ2097" s="80"/>
      <c r="AK2097" s="113" t="s">
        <v>917</v>
      </c>
      <c r="AN2097" s="80"/>
      <c r="AO2097" s="80"/>
      <c r="AP2097" s="80"/>
      <c r="AQ2097" s="80"/>
      <c r="AR2097" s="127"/>
      <c r="AS2097" s="80"/>
      <c r="AT2097" s="7"/>
      <c r="AU2097" s="7"/>
      <c r="AV2097" s="165"/>
      <c r="AW2097" s="166"/>
      <c r="AX2097" s="137"/>
      <c r="AY2097" s="147"/>
      <c r="AZ2097" s="167"/>
      <c r="BA2097" s="167"/>
      <c r="BB2097" s="147" t="str">
        <f t="shared" si="612"/>
        <v/>
      </c>
      <c r="BC2097" s="168"/>
      <c r="BD2097" s="165"/>
      <c r="BE2097" s="165"/>
      <c r="BF2097" s="165"/>
      <c r="BG2097" s="165"/>
      <c r="BH2097" s="165"/>
      <c r="BI2097" s="165"/>
      <c r="BJ2097" s="165"/>
      <c r="BK2097" s="165"/>
      <c r="BL2097" s="165"/>
      <c r="BM2097" s="165"/>
      <c r="BN2097" s="165"/>
      <c r="BO2097" s="165"/>
      <c r="BP2097" s="165"/>
      <c r="BQ2097" s="165"/>
      <c r="BS2097" s="6"/>
      <c r="BT2097" s="11"/>
      <c r="BU2097" s="6"/>
      <c r="BV2097" s="6"/>
    </row>
    <row r="2098" spans="1:74" ht="15.75" x14ac:dyDescent="0.25">
      <c r="A2098" s="52" t="s">
        <v>11909</v>
      </c>
      <c r="B2098" s="56" t="s">
        <v>110</v>
      </c>
      <c r="C2098" s="7" t="s">
        <v>9455</v>
      </c>
      <c r="D2098" s="7" t="s">
        <v>10805</v>
      </c>
      <c r="E2098" s="7"/>
      <c r="F2098" s="64"/>
      <c r="G2098" s="6"/>
      <c r="H2098" s="6"/>
      <c r="I2098" s="10" t="s">
        <v>110</v>
      </c>
      <c r="J2098" s="11" t="s">
        <v>11081</v>
      </c>
      <c r="K2098" s="194" t="s">
        <v>10807</v>
      </c>
      <c r="L2098" s="176"/>
      <c r="M2098" s="176">
        <v>1000</v>
      </c>
      <c r="N2098" s="80" t="s">
        <v>11911</v>
      </c>
      <c r="O2098" s="162"/>
      <c r="P2098" s="80" t="s">
        <v>11082</v>
      </c>
      <c r="Q2098" s="80"/>
      <c r="R2098" s="80"/>
      <c r="S2098" s="163"/>
      <c r="T2098" s="213"/>
      <c r="U2098" s="162"/>
      <c r="V2098" s="164"/>
      <c r="W2098" s="12" t="str">
        <f t="shared" si="610"/>
        <v>Mqtt1</v>
      </c>
      <c r="X2098" s="196" t="str" cm="1">
        <f t="array" ref="X2098">_xlfn.REGEXEXTRACT(J2098,"^\D*")&amp;"/"&amp;_xlfn.REGEXEXTRACT(J2098,"\d{8}(_\d{1,2})?")</f>
        <v>VLV/50001067_13</v>
      </c>
      <c r="Y2098" s="6" t="str">
        <f t="shared" si="611"/>
        <v>marpower/500000-thrs/vlv/50001067-13</v>
      </c>
      <c r="Z2098" s="103" t="str">
        <f t="shared" si="607"/>
        <v>$.RelPos</v>
      </c>
      <c r="AA2098" s="12">
        <v>17</v>
      </c>
      <c r="AB2098" s="6" t="s">
        <v>195</v>
      </c>
      <c r="AC2098" s="103">
        <v>4</v>
      </c>
      <c r="AJ2098" s="80"/>
      <c r="AK2098" s="113" t="s">
        <v>917</v>
      </c>
      <c r="AN2098" s="80"/>
      <c r="AO2098" s="80"/>
      <c r="AP2098" s="80"/>
      <c r="AQ2098" s="80"/>
      <c r="AR2098" s="127"/>
      <c r="AS2098" s="80"/>
      <c r="AT2098" s="7"/>
      <c r="AU2098" s="7"/>
      <c r="AV2098" s="165"/>
      <c r="AW2098" s="166"/>
      <c r="AX2098" s="137"/>
      <c r="AY2098" s="147"/>
      <c r="AZ2098" s="167"/>
      <c r="BA2098" s="167"/>
      <c r="BB2098" s="147" t="str">
        <f t="shared" si="612"/>
        <v/>
      </c>
      <c r="BC2098" s="168"/>
      <c r="BD2098" s="165"/>
      <c r="BE2098" s="165"/>
      <c r="BF2098" s="165"/>
      <c r="BG2098" s="165"/>
      <c r="BH2098" s="165"/>
      <c r="BI2098" s="165"/>
      <c r="BJ2098" s="165"/>
      <c r="BK2098" s="165"/>
      <c r="BL2098" s="165"/>
      <c r="BM2098" s="165"/>
      <c r="BN2098" s="165"/>
      <c r="BO2098" s="165"/>
      <c r="BP2098" s="165"/>
      <c r="BQ2098" s="165"/>
      <c r="BS2098" s="6"/>
      <c r="BT2098" s="11"/>
      <c r="BU2098" s="6"/>
      <c r="BV2098" s="6"/>
    </row>
    <row r="2099" spans="1:74" ht="15.75" x14ac:dyDescent="0.25">
      <c r="A2099" s="52" t="s">
        <v>11909</v>
      </c>
      <c r="B2099" s="56" t="s">
        <v>110</v>
      </c>
      <c r="C2099" s="7" t="s">
        <v>9455</v>
      </c>
      <c r="D2099" s="7" t="s">
        <v>10805</v>
      </c>
      <c r="E2099" s="7"/>
      <c r="F2099" s="64"/>
      <c r="G2099" s="6"/>
      <c r="H2099" s="6"/>
      <c r="I2099" s="10" t="s">
        <v>110</v>
      </c>
      <c r="J2099" s="11" t="s">
        <v>11083</v>
      </c>
      <c r="K2099" s="194" t="s">
        <v>10807</v>
      </c>
      <c r="L2099" s="176"/>
      <c r="M2099" s="176">
        <v>1000</v>
      </c>
      <c r="N2099" s="80" t="s">
        <v>11911</v>
      </c>
      <c r="O2099" s="162"/>
      <c r="P2099" s="80" t="s">
        <v>11084</v>
      </c>
      <c r="Q2099" s="80"/>
      <c r="R2099" s="80"/>
      <c r="S2099" s="163"/>
      <c r="T2099" s="213"/>
      <c r="U2099" s="162"/>
      <c r="V2099" s="164"/>
      <c r="W2099" s="12" t="str">
        <f t="shared" si="610"/>
        <v>Mqtt1</v>
      </c>
      <c r="X2099" s="196" t="str" cm="1">
        <f t="array" ref="X2099">_xlfn.REGEXEXTRACT(J2099,"^\D*")&amp;"/"&amp;_xlfn.REGEXEXTRACT(J2099,"\d{8}(_\d{1,2})?")</f>
        <v>VLV/50001067_13</v>
      </c>
      <c r="Y2099" s="6" t="str">
        <f t="shared" si="611"/>
        <v>marpower/500000-thrs/vlv/50001067-13</v>
      </c>
      <c r="Z2099" s="103" t="str">
        <f t="shared" si="607"/>
        <v>$.AbsPos</v>
      </c>
      <c r="AA2099" s="12">
        <v>17</v>
      </c>
      <c r="AB2099" s="6" t="s">
        <v>195</v>
      </c>
      <c r="AC2099" s="103">
        <v>5</v>
      </c>
      <c r="AJ2099" s="80"/>
      <c r="AK2099" s="113" t="s">
        <v>10814</v>
      </c>
      <c r="AN2099" s="80"/>
      <c r="AO2099" s="80"/>
      <c r="AP2099" s="80"/>
      <c r="AQ2099" s="80"/>
      <c r="AR2099" s="127"/>
      <c r="AS2099" s="80"/>
      <c r="AT2099" s="7"/>
      <c r="AU2099" s="7"/>
      <c r="AV2099" s="165"/>
      <c r="AW2099" s="166"/>
      <c r="AX2099" s="137"/>
      <c r="AY2099" s="147"/>
      <c r="AZ2099" s="167"/>
      <c r="BA2099" s="167"/>
      <c r="BB2099" s="147" t="str">
        <f t="shared" si="612"/>
        <v/>
      </c>
      <c r="BC2099" s="168"/>
      <c r="BD2099" s="165"/>
      <c r="BE2099" s="165"/>
      <c r="BF2099" s="165"/>
      <c r="BG2099" s="165"/>
      <c r="BH2099" s="165"/>
      <c r="BI2099" s="165"/>
      <c r="BJ2099" s="165"/>
      <c r="BK2099" s="165"/>
      <c r="BL2099" s="165"/>
      <c r="BM2099" s="165"/>
      <c r="BN2099" s="165"/>
      <c r="BO2099" s="165"/>
      <c r="BP2099" s="165"/>
      <c r="BQ2099" s="165"/>
      <c r="BS2099" s="6"/>
      <c r="BT2099" s="11"/>
      <c r="BU2099" s="6"/>
      <c r="BV2099" s="6"/>
    </row>
    <row r="2100" spans="1:74" ht="15.75" x14ac:dyDescent="0.25">
      <c r="A2100" s="52" t="s">
        <v>11909</v>
      </c>
      <c r="B2100" s="56" t="s">
        <v>110</v>
      </c>
      <c r="C2100" s="7" t="s">
        <v>9455</v>
      </c>
      <c r="D2100" s="7" t="s">
        <v>10805</v>
      </c>
      <c r="E2100" s="7"/>
      <c r="F2100" s="64"/>
      <c r="G2100" s="6"/>
      <c r="H2100" s="6"/>
      <c r="I2100" s="10" t="s">
        <v>110</v>
      </c>
      <c r="J2100" s="11" t="s">
        <v>11085</v>
      </c>
      <c r="K2100" s="194" t="s">
        <v>10807</v>
      </c>
      <c r="L2100" s="176"/>
      <c r="M2100" s="176">
        <v>1000</v>
      </c>
      <c r="N2100" s="80" t="s">
        <v>11911</v>
      </c>
      <c r="O2100" s="162"/>
      <c r="P2100" s="80" t="s">
        <v>11086</v>
      </c>
      <c r="Q2100" s="80"/>
      <c r="R2100" s="80"/>
      <c r="S2100" s="163"/>
      <c r="T2100" s="213"/>
      <c r="U2100" s="162"/>
      <c r="V2100" s="164"/>
      <c r="W2100" s="12" t="str">
        <f t="shared" si="610"/>
        <v>Mqtt1</v>
      </c>
      <c r="X2100" s="196" t="str" cm="1">
        <f t="array" ref="X2100">_xlfn.REGEXEXTRACT(J2100,"^\D*")&amp;"/"&amp;_xlfn.REGEXEXTRACT(J2100,"\d{8}(_\d{1,2})?")</f>
        <v>VLV/50001067_14</v>
      </c>
      <c r="Y2100" s="6" t="str">
        <f t="shared" si="611"/>
        <v>marpower/500000-thrs/vlv/50001067-14</v>
      </c>
      <c r="Z2100" s="103" t="str">
        <f t="shared" si="607"/>
        <v>$.Setpoint</v>
      </c>
      <c r="AA2100" s="12">
        <v>18</v>
      </c>
      <c r="AB2100" s="6" t="s">
        <v>195</v>
      </c>
      <c r="AC2100" s="103">
        <v>0</v>
      </c>
      <c r="AJ2100" s="80"/>
      <c r="AK2100" s="113" t="s">
        <v>917</v>
      </c>
      <c r="AN2100" s="80"/>
      <c r="AO2100" s="80"/>
      <c r="AP2100" s="80"/>
      <c r="AQ2100" s="80"/>
      <c r="AR2100" s="127"/>
      <c r="AS2100" s="80"/>
      <c r="AT2100" s="7"/>
      <c r="AU2100" s="7"/>
      <c r="AV2100" s="165"/>
      <c r="AW2100" s="166"/>
      <c r="AX2100" s="137"/>
      <c r="AY2100" s="147"/>
      <c r="AZ2100" s="167"/>
      <c r="BA2100" s="167"/>
      <c r="BB2100" s="147" t="str">
        <f t="shared" si="612"/>
        <v/>
      </c>
      <c r="BC2100" s="168"/>
      <c r="BD2100" s="165"/>
      <c r="BE2100" s="165"/>
      <c r="BF2100" s="165"/>
      <c r="BG2100" s="165"/>
      <c r="BH2100" s="165"/>
      <c r="BI2100" s="165"/>
      <c r="BJ2100" s="165"/>
      <c r="BK2100" s="165"/>
      <c r="BL2100" s="165"/>
      <c r="BM2100" s="165"/>
      <c r="BN2100" s="165"/>
      <c r="BO2100" s="165"/>
      <c r="BP2100" s="165"/>
      <c r="BQ2100" s="165"/>
      <c r="BS2100" s="6"/>
      <c r="BT2100" s="11"/>
      <c r="BU2100" s="6"/>
      <c r="BV2100" s="6"/>
    </row>
    <row r="2101" spans="1:74" ht="15.75" x14ac:dyDescent="0.25">
      <c r="A2101" s="52" t="s">
        <v>11909</v>
      </c>
      <c r="B2101" s="56" t="s">
        <v>110</v>
      </c>
      <c r="C2101" s="7" t="s">
        <v>9455</v>
      </c>
      <c r="D2101" s="7" t="s">
        <v>10805</v>
      </c>
      <c r="E2101" s="7"/>
      <c r="F2101" s="64"/>
      <c r="G2101" s="6"/>
      <c r="H2101" s="6"/>
      <c r="I2101" s="10" t="s">
        <v>110</v>
      </c>
      <c r="J2101" s="11" t="s">
        <v>11087</v>
      </c>
      <c r="K2101" s="194" t="s">
        <v>10807</v>
      </c>
      <c r="L2101" s="176"/>
      <c r="M2101" s="176">
        <v>1000</v>
      </c>
      <c r="N2101" s="80" t="s">
        <v>11911</v>
      </c>
      <c r="O2101" s="162"/>
      <c r="P2101" s="80" t="s">
        <v>11088</v>
      </c>
      <c r="Q2101" s="80"/>
      <c r="R2101" s="80"/>
      <c r="S2101" s="163"/>
      <c r="T2101" s="213"/>
      <c r="U2101" s="162"/>
      <c r="V2101" s="164"/>
      <c r="W2101" s="12" t="str">
        <f t="shared" si="610"/>
        <v>Mqtt1</v>
      </c>
      <c r="X2101" s="196" t="str" cm="1">
        <f t="array" ref="X2101">_xlfn.REGEXEXTRACT(J2101,"^\D*")&amp;"/"&amp;_xlfn.REGEXEXTRACT(J2101,"\d{8}(_\d{1,2})?")</f>
        <v>VLV/50001067_14</v>
      </c>
      <c r="Y2101" s="6" t="str">
        <f t="shared" si="611"/>
        <v>marpower/500000-thrs/vlv/50001067-14</v>
      </c>
      <c r="Z2101" s="103" t="str">
        <f t="shared" si="607"/>
        <v>$.RelPos</v>
      </c>
      <c r="AA2101" s="12">
        <v>18</v>
      </c>
      <c r="AB2101" s="6" t="s">
        <v>195</v>
      </c>
      <c r="AC2101" s="103">
        <v>4</v>
      </c>
      <c r="AJ2101" s="80"/>
      <c r="AK2101" s="113" t="s">
        <v>917</v>
      </c>
      <c r="AN2101" s="80"/>
      <c r="AO2101" s="80"/>
      <c r="AP2101" s="80"/>
      <c r="AQ2101" s="80"/>
      <c r="AR2101" s="127"/>
      <c r="AS2101" s="80"/>
      <c r="AT2101" s="7"/>
      <c r="AU2101" s="7"/>
      <c r="AV2101" s="165"/>
      <c r="AW2101" s="166"/>
      <c r="AX2101" s="137"/>
      <c r="AY2101" s="147"/>
      <c r="AZ2101" s="167"/>
      <c r="BA2101" s="167"/>
      <c r="BB2101" s="147" t="str">
        <f t="shared" si="612"/>
        <v/>
      </c>
      <c r="BC2101" s="168"/>
      <c r="BD2101" s="165"/>
      <c r="BE2101" s="165"/>
      <c r="BF2101" s="165"/>
      <c r="BG2101" s="165"/>
      <c r="BH2101" s="165"/>
      <c r="BI2101" s="165"/>
      <c r="BJ2101" s="165"/>
      <c r="BK2101" s="165"/>
      <c r="BL2101" s="165"/>
      <c r="BM2101" s="165"/>
      <c r="BN2101" s="165"/>
      <c r="BO2101" s="165"/>
      <c r="BP2101" s="165"/>
      <c r="BQ2101" s="165"/>
      <c r="BS2101" s="6"/>
      <c r="BT2101" s="11"/>
      <c r="BU2101" s="6"/>
      <c r="BV2101" s="6"/>
    </row>
    <row r="2102" spans="1:74" ht="15.75" x14ac:dyDescent="0.25">
      <c r="A2102" s="52" t="s">
        <v>11909</v>
      </c>
      <c r="B2102" s="56" t="s">
        <v>110</v>
      </c>
      <c r="C2102" s="7" t="s">
        <v>9455</v>
      </c>
      <c r="D2102" s="7" t="s">
        <v>10805</v>
      </c>
      <c r="E2102" s="7"/>
      <c r="F2102" s="64"/>
      <c r="G2102" s="6"/>
      <c r="H2102" s="6"/>
      <c r="I2102" s="10" t="s">
        <v>110</v>
      </c>
      <c r="J2102" s="11" t="s">
        <v>11089</v>
      </c>
      <c r="K2102" s="194" t="s">
        <v>10807</v>
      </c>
      <c r="L2102" s="176"/>
      <c r="M2102" s="176">
        <v>1000</v>
      </c>
      <c r="N2102" s="80" t="s">
        <v>11911</v>
      </c>
      <c r="O2102" s="162"/>
      <c r="P2102" s="80" t="s">
        <v>11090</v>
      </c>
      <c r="Q2102" s="80"/>
      <c r="R2102" s="80"/>
      <c r="S2102" s="163"/>
      <c r="T2102" s="213"/>
      <c r="U2102" s="162"/>
      <c r="V2102" s="164"/>
      <c r="W2102" s="12" t="str">
        <f t="shared" si="610"/>
        <v>Mqtt1</v>
      </c>
      <c r="X2102" s="196" t="str" cm="1">
        <f t="array" ref="X2102">_xlfn.REGEXEXTRACT(J2102,"^\D*")&amp;"/"&amp;_xlfn.REGEXEXTRACT(J2102,"\d{8}(_\d{1,2})?")</f>
        <v>VLV/50001067_14</v>
      </c>
      <c r="Y2102" s="6" t="str">
        <f t="shared" si="611"/>
        <v>marpower/500000-thrs/vlv/50001067-14</v>
      </c>
      <c r="Z2102" s="103" t="str">
        <f t="shared" si="607"/>
        <v>$.AbsPos</v>
      </c>
      <c r="AA2102" s="12">
        <v>18</v>
      </c>
      <c r="AB2102" s="6" t="s">
        <v>195</v>
      </c>
      <c r="AC2102" s="103">
        <v>5</v>
      </c>
      <c r="AJ2102" s="80"/>
      <c r="AK2102" s="113" t="s">
        <v>10814</v>
      </c>
      <c r="AN2102" s="80"/>
      <c r="AO2102" s="80"/>
      <c r="AP2102" s="80"/>
      <c r="AQ2102" s="80"/>
      <c r="AR2102" s="127"/>
      <c r="AS2102" s="80"/>
      <c r="AT2102" s="7"/>
      <c r="AU2102" s="7"/>
      <c r="AV2102" s="165"/>
      <c r="AW2102" s="166"/>
      <c r="AX2102" s="137"/>
      <c r="AY2102" s="147"/>
      <c r="AZ2102" s="167"/>
      <c r="BA2102" s="167"/>
      <c r="BB2102" s="147" t="str">
        <f t="shared" si="612"/>
        <v/>
      </c>
      <c r="BC2102" s="168"/>
      <c r="BD2102" s="165"/>
      <c r="BE2102" s="165"/>
      <c r="BF2102" s="165"/>
      <c r="BG2102" s="165"/>
      <c r="BH2102" s="165"/>
      <c r="BI2102" s="165"/>
      <c r="BJ2102" s="165"/>
      <c r="BK2102" s="165"/>
      <c r="BL2102" s="165"/>
      <c r="BM2102" s="165"/>
      <c r="BN2102" s="165"/>
      <c r="BO2102" s="165"/>
      <c r="BP2102" s="165"/>
      <c r="BQ2102" s="165"/>
      <c r="BS2102" s="6"/>
      <c r="BT2102" s="11"/>
      <c r="BU2102" s="6"/>
      <c r="BV2102" s="6"/>
    </row>
    <row r="2103" spans="1:74" ht="15.75" x14ac:dyDescent="0.25">
      <c r="A2103" s="52" t="s">
        <v>11909</v>
      </c>
      <c r="B2103" s="56" t="s">
        <v>110</v>
      </c>
      <c r="C2103" s="7" t="s">
        <v>9455</v>
      </c>
      <c r="D2103" s="7" t="s">
        <v>10805</v>
      </c>
      <c r="E2103" s="7"/>
      <c r="F2103" s="64"/>
      <c r="G2103" s="6"/>
      <c r="H2103" s="6"/>
      <c r="I2103" s="10" t="s">
        <v>110</v>
      </c>
      <c r="J2103" s="11" t="s">
        <v>11091</v>
      </c>
      <c r="K2103" s="194" t="s">
        <v>10807</v>
      </c>
      <c r="L2103" s="176"/>
      <c r="M2103" s="176">
        <v>1000</v>
      </c>
      <c r="N2103" s="80" t="s">
        <v>11911</v>
      </c>
      <c r="O2103" s="162"/>
      <c r="P2103" s="80" t="s">
        <v>11092</v>
      </c>
      <c r="Q2103" s="80"/>
      <c r="R2103" s="80"/>
      <c r="S2103" s="163"/>
      <c r="T2103" s="213"/>
      <c r="U2103" s="162"/>
      <c r="V2103" s="164"/>
      <c r="W2103" s="12" t="str">
        <f t="shared" si="610"/>
        <v>Mqtt1</v>
      </c>
      <c r="X2103" s="196" t="str" cm="1">
        <f t="array" ref="X2103">_xlfn.REGEXEXTRACT(J2103,"^\D*")&amp;"/"&amp;_xlfn.REGEXEXTRACT(J2103,"\d{8}(_\d{1,2})?")</f>
        <v>VLV/50001067_15</v>
      </c>
      <c r="Y2103" s="6" t="str">
        <f t="shared" si="611"/>
        <v>marpower/500000-thrs/vlv/50001067-15</v>
      </c>
      <c r="Z2103" s="103" t="str">
        <f t="shared" si="607"/>
        <v>$.Setpoint</v>
      </c>
      <c r="AA2103" s="12">
        <v>19</v>
      </c>
      <c r="AB2103" s="6" t="s">
        <v>195</v>
      </c>
      <c r="AC2103" s="103">
        <v>0</v>
      </c>
      <c r="AJ2103" s="80"/>
      <c r="AK2103" s="113" t="s">
        <v>917</v>
      </c>
      <c r="AN2103" s="80"/>
      <c r="AO2103" s="80"/>
      <c r="AP2103" s="80"/>
      <c r="AQ2103" s="80"/>
      <c r="AR2103" s="127"/>
      <c r="AS2103" s="80"/>
      <c r="AT2103" s="7"/>
      <c r="AU2103" s="7"/>
      <c r="AV2103" s="165"/>
      <c r="AW2103" s="166"/>
      <c r="AX2103" s="137"/>
      <c r="AY2103" s="147"/>
      <c r="AZ2103" s="167"/>
      <c r="BA2103" s="167"/>
      <c r="BB2103" s="147" t="str">
        <f t="shared" si="612"/>
        <v/>
      </c>
      <c r="BC2103" s="168"/>
      <c r="BD2103" s="165"/>
      <c r="BE2103" s="165"/>
      <c r="BF2103" s="165"/>
      <c r="BG2103" s="165"/>
      <c r="BH2103" s="165"/>
      <c r="BI2103" s="165"/>
      <c r="BJ2103" s="165"/>
      <c r="BK2103" s="165"/>
      <c r="BL2103" s="165"/>
      <c r="BM2103" s="165"/>
      <c r="BN2103" s="165"/>
      <c r="BO2103" s="165"/>
      <c r="BP2103" s="165"/>
      <c r="BQ2103" s="165"/>
      <c r="BS2103" s="6"/>
      <c r="BT2103" s="11"/>
      <c r="BU2103" s="6"/>
      <c r="BV2103" s="6"/>
    </row>
    <row r="2104" spans="1:74" ht="15.75" x14ac:dyDescent="0.25">
      <c r="A2104" s="52" t="s">
        <v>11909</v>
      </c>
      <c r="B2104" s="56" t="s">
        <v>110</v>
      </c>
      <c r="C2104" s="7" t="s">
        <v>9455</v>
      </c>
      <c r="D2104" s="7" t="s">
        <v>10805</v>
      </c>
      <c r="E2104" s="7"/>
      <c r="F2104" s="64"/>
      <c r="G2104" s="6"/>
      <c r="H2104" s="6"/>
      <c r="I2104" s="10" t="s">
        <v>110</v>
      </c>
      <c r="J2104" s="11" t="s">
        <v>11093</v>
      </c>
      <c r="K2104" s="194" t="s">
        <v>10807</v>
      </c>
      <c r="L2104" s="176"/>
      <c r="M2104" s="176">
        <v>1000</v>
      </c>
      <c r="N2104" s="80" t="s">
        <v>11911</v>
      </c>
      <c r="O2104" s="162"/>
      <c r="P2104" s="80" t="s">
        <v>11094</v>
      </c>
      <c r="Q2104" s="80"/>
      <c r="R2104" s="80"/>
      <c r="S2104" s="163"/>
      <c r="T2104" s="213"/>
      <c r="U2104" s="162"/>
      <c r="V2104" s="164"/>
      <c r="W2104" s="12" t="str">
        <f t="shared" si="610"/>
        <v>Mqtt1</v>
      </c>
      <c r="X2104" s="196" t="str" cm="1">
        <f t="array" ref="X2104">_xlfn.REGEXEXTRACT(J2104,"^\D*")&amp;"/"&amp;_xlfn.REGEXEXTRACT(J2104,"\d{8}(_\d{1,2})?")</f>
        <v>VLV/50001067_15</v>
      </c>
      <c r="Y2104" s="6" t="str">
        <f t="shared" si="611"/>
        <v>marpower/500000-thrs/vlv/50001067-15</v>
      </c>
      <c r="Z2104" s="103" t="str">
        <f t="shared" si="607"/>
        <v>$.RelPos</v>
      </c>
      <c r="AA2104" s="12">
        <v>19</v>
      </c>
      <c r="AB2104" s="6" t="s">
        <v>195</v>
      </c>
      <c r="AC2104" s="103">
        <v>4</v>
      </c>
      <c r="AJ2104" s="80"/>
      <c r="AK2104" s="113" t="s">
        <v>917</v>
      </c>
      <c r="AN2104" s="80"/>
      <c r="AO2104" s="80"/>
      <c r="AP2104" s="80"/>
      <c r="AQ2104" s="80"/>
      <c r="AR2104" s="127"/>
      <c r="AS2104" s="80"/>
      <c r="AT2104" s="7"/>
      <c r="AU2104" s="7"/>
      <c r="AV2104" s="165"/>
      <c r="AW2104" s="166"/>
      <c r="AX2104" s="137"/>
      <c r="AY2104" s="147"/>
      <c r="AZ2104" s="167"/>
      <c r="BA2104" s="167"/>
      <c r="BB2104" s="147" t="str">
        <f t="shared" si="612"/>
        <v/>
      </c>
      <c r="BC2104" s="168"/>
      <c r="BD2104" s="165"/>
      <c r="BE2104" s="165"/>
      <c r="BF2104" s="165"/>
      <c r="BG2104" s="165"/>
      <c r="BH2104" s="165"/>
      <c r="BI2104" s="165"/>
      <c r="BJ2104" s="165"/>
      <c r="BK2104" s="165"/>
      <c r="BL2104" s="165"/>
      <c r="BM2104" s="165"/>
      <c r="BN2104" s="165"/>
      <c r="BO2104" s="165"/>
      <c r="BP2104" s="165"/>
      <c r="BQ2104" s="165"/>
      <c r="BS2104" s="6"/>
      <c r="BT2104" s="11"/>
      <c r="BU2104" s="6"/>
      <c r="BV2104" s="6"/>
    </row>
    <row r="2105" spans="1:74" ht="15.75" x14ac:dyDescent="0.25">
      <c r="A2105" s="52" t="s">
        <v>11909</v>
      </c>
      <c r="B2105" s="56" t="s">
        <v>110</v>
      </c>
      <c r="C2105" s="7" t="s">
        <v>9455</v>
      </c>
      <c r="D2105" s="7" t="s">
        <v>10805</v>
      </c>
      <c r="E2105" s="7"/>
      <c r="F2105" s="64"/>
      <c r="G2105" s="6"/>
      <c r="H2105" s="6"/>
      <c r="I2105" s="10" t="s">
        <v>110</v>
      </c>
      <c r="J2105" s="11" t="s">
        <v>11095</v>
      </c>
      <c r="K2105" s="194" t="s">
        <v>10807</v>
      </c>
      <c r="L2105" s="176"/>
      <c r="M2105" s="176">
        <v>1000</v>
      </c>
      <c r="N2105" s="80" t="s">
        <v>11911</v>
      </c>
      <c r="O2105" s="162"/>
      <c r="P2105" s="80" t="s">
        <v>11096</v>
      </c>
      <c r="Q2105" s="80"/>
      <c r="R2105" s="80"/>
      <c r="S2105" s="163"/>
      <c r="T2105" s="213"/>
      <c r="U2105" s="162"/>
      <c r="V2105" s="164"/>
      <c r="W2105" s="12" t="str">
        <f t="shared" si="610"/>
        <v>Mqtt1</v>
      </c>
      <c r="X2105" s="196" t="str" cm="1">
        <f t="array" ref="X2105">_xlfn.REGEXEXTRACT(J2105,"^\D*")&amp;"/"&amp;_xlfn.REGEXEXTRACT(J2105,"\d{8}(_\d{1,2})?")</f>
        <v>VLV/50001067_15</v>
      </c>
      <c r="Y2105" s="6" t="str">
        <f t="shared" si="611"/>
        <v>marpower/500000-thrs/vlv/50001067-15</v>
      </c>
      <c r="Z2105" s="103" t="str">
        <f t="shared" si="607"/>
        <v>$.AbsPos</v>
      </c>
      <c r="AA2105" s="12">
        <v>19</v>
      </c>
      <c r="AB2105" s="6" t="s">
        <v>195</v>
      </c>
      <c r="AC2105" s="103">
        <v>5</v>
      </c>
      <c r="AJ2105" s="80"/>
      <c r="AK2105" s="113" t="s">
        <v>10814</v>
      </c>
      <c r="AN2105" s="80"/>
      <c r="AO2105" s="80"/>
      <c r="AP2105" s="80"/>
      <c r="AQ2105" s="80"/>
      <c r="AR2105" s="127"/>
      <c r="AS2105" s="80"/>
      <c r="AT2105" s="7"/>
      <c r="AU2105" s="7"/>
      <c r="AV2105" s="165"/>
      <c r="AW2105" s="166"/>
      <c r="AX2105" s="137"/>
      <c r="AY2105" s="147"/>
      <c r="AZ2105" s="167"/>
      <c r="BA2105" s="167"/>
      <c r="BB2105" s="147" t="str">
        <f t="shared" si="612"/>
        <v/>
      </c>
      <c r="BC2105" s="168"/>
      <c r="BD2105" s="165"/>
      <c r="BE2105" s="165"/>
      <c r="BF2105" s="165"/>
      <c r="BG2105" s="165"/>
      <c r="BH2105" s="165"/>
      <c r="BI2105" s="165"/>
      <c r="BJ2105" s="165"/>
      <c r="BK2105" s="165"/>
      <c r="BL2105" s="165"/>
      <c r="BM2105" s="165"/>
      <c r="BN2105" s="165"/>
      <c r="BO2105" s="165"/>
      <c r="BP2105" s="165"/>
      <c r="BQ2105" s="165"/>
      <c r="BS2105" s="6"/>
      <c r="BT2105" s="11"/>
      <c r="BU2105" s="6"/>
      <c r="BV2105" s="6"/>
    </row>
    <row r="2106" spans="1:74" ht="15.75" x14ac:dyDescent="0.25">
      <c r="A2106" s="52" t="s">
        <v>11909</v>
      </c>
      <c r="B2106" s="56" t="s">
        <v>110</v>
      </c>
      <c r="C2106" s="7" t="s">
        <v>9455</v>
      </c>
      <c r="D2106" s="7" t="s">
        <v>10805</v>
      </c>
      <c r="E2106" s="7"/>
      <c r="F2106" s="64"/>
      <c r="G2106" s="6"/>
      <c r="H2106" s="6"/>
      <c r="I2106" s="10" t="s">
        <v>110</v>
      </c>
      <c r="J2106" s="11" t="s">
        <v>11097</v>
      </c>
      <c r="K2106" s="194" t="s">
        <v>10807</v>
      </c>
      <c r="L2106" s="176"/>
      <c r="M2106" s="176">
        <v>1000</v>
      </c>
      <c r="N2106" s="80" t="s">
        <v>11911</v>
      </c>
      <c r="O2106" s="162"/>
      <c r="P2106" s="80" t="s">
        <v>11098</v>
      </c>
      <c r="Q2106" s="80"/>
      <c r="R2106" s="80"/>
      <c r="S2106" s="163"/>
      <c r="T2106" s="213"/>
      <c r="U2106" s="162"/>
      <c r="V2106" s="164"/>
      <c r="W2106" s="12" t="str">
        <f t="shared" si="610"/>
        <v>Mqtt1</v>
      </c>
      <c r="X2106" s="196" t="str" cm="1">
        <f t="array" ref="X2106">_xlfn.REGEXEXTRACT(J2106,"^\D*")&amp;"/"&amp;_xlfn.REGEXEXTRACT(J2106,"\d{8}(_\d{1,2})?")</f>
        <v>VLV/50001067_16</v>
      </c>
      <c r="Y2106" s="6" t="str">
        <f t="shared" si="611"/>
        <v>marpower/500000-thrs/vlv/50001067-16</v>
      </c>
      <c r="Z2106" s="103" t="str">
        <f t="shared" si="607"/>
        <v>$.Setpoint</v>
      </c>
      <c r="AA2106" s="12">
        <v>20</v>
      </c>
      <c r="AB2106" s="6" t="s">
        <v>195</v>
      </c>
      <c r="AC2106" s="103">
        <v>0</v>
      </c>
      <c r="AJ2106" s="80"/>
      <c r="AK2106" s="113" t="s">
        <v>917</v>
      </c>
      <c r="AN2106" s="80"/>
      <c r="AO2106" s="80"/>
      <c r="AP2106" s="80"/>
      <c r="AQ2106" s="80"/>
      <c r="AR2106" s="127"/>
      <c r="AS2106" s="80"/>
      <c r="AT2106" s="7"/>
      <c r="AU2106" s="7"/>
      <c r="AV2106" s="165"/>
      <c r="AW2106" s="166"/>
      <c r="AX2106" s="137"/>
      <c r="AY2106" s="147"/>
      <c r="AZ2106" s="167"/>
      <c r="BA2106" s="167"/>
      <c r="BB2106" s="147" t="str">
        <f t="shared" si="612"/>
        <v/>
      </c>
      <c r="BC2106" s="168"/>
      <c r="BD2106" s="165"/>
      <c r="BE2106" s="165"/>
      <c r="BF2106" s="165"/>
      <c r="BG2106" s="165"/>
      <c r="BH2106" s="165"/>
      <c r="BI2106" s="165"/>
      <c r="BJ2106" s="165"/>
      <c r="BK2106" s="165"/>
      <c r="BL2106" s="165"/>
      <c r="BM2106" s="165"/>
      <c r="BN2106" s="165"/>
      <c r="BO2106" s="165"/>
      <c r="BP2106" s="165"/>
      <c r="BQ2106" s="165"/>
      <c r="BS2106" s="6"/>
      <c r="BT2106" s="11"/>
      <c r="BU2106" s="6"/>
      <c r="BV2106" s="6"/>
    </row>
    <row r="2107" spans="1:74" ht="15.75" x14ac:dyDescent="0.25">
      <c r="A2107" s="52" t="s">
        <v>11909</v>
      </c>
      <c r="B2107" s="56" t="s">
        <v>110</v>
      </c>
      <c r="C2107" s="7" t="s">
        <v>9455</v>
      </c>
      <c r="D2107" s="7" t="s">
        <v>10805</v>
      </c>
      <c r="E2107" s="7"/>
      <c r="F2107" s="64"/>
      <c r="G2107" s="6"/>
      <c r="H2107" s="6"/>
      <c r="I2107" s="10" t="s">
        <v>110</v>
      </c>
      <c r="J2107" s="11" t="s">
        <v>11099</v>
      </c>
      <c r="K2107" s="194" t="s">
        <v>10807</v>
      </c>
      <c r="L2107" s="176"/>
      <c r="M2107" s="176">
        <v>1000</v>
      </c>
      <c r="N2107" s="80" t="s">
        <v>11911</v>
      </c>
      <c r="O2107" s="162"/>
      <c r="P2107" s="80" t="s">
        <v>11100</v>
      </c>
      <c r="Q2107" s="80"/>
      <c r="R2107" s="80"/>
      <c r="S2107" s="163"/>
      <c r="T2107" s="213"/>
      <c r="U2107" s="162"/>
      <c r="V2107" s="164"/>
      <c r="W2107" s="12" t="str">
        <f t="shared" si="610"/>
        <v>Mqtt1</v>
      </c>
      <c r="X2107" s="196" t="str" cm="1">
        <f t="array" ref="X2107">_xlfn.REGEXEXTRACT(J2107,"^\D*")&amp;"/"&amp;_xlfn.REGEXEXTRACT(J2107,"\d{8}(_\d{1,2})?")</f>
        <v>VLV/50001067_16</v>
      </c>
      <c r="Y2107" s="6" t="str">
        <f t="shared" si="611"/>
        <v>marpower/500000-thrs/vlv/50001067-16</v>
      </c>
      <c r="Z2107" s="103" t="str">
        <f t="shared" si="607"/>
        <v>$.RelPos</v>
      </c>
      <c r="AA2107" s="12">
        <v>20</v>
      </c>
      <c r="AB2107" s="6" t="s">
        <v>195</v>
      </c>
      <c r="AC2107" s="103">
        <v>4</v>
      </c>
      <c r="AJ2107" s="80"/>
      <c r="AK2107" s="113" t="s">
        <v>917</v>
      </c>
      <c r="AN2107" s="80"/>
      <c r="AO2107" s="80"/>
      <c r="AP2107" s="80"/>
      <c r="AQ2107" s="80"/>
      <c r="AR2107" s="127"/>
      <c r="AS2107" s="80"/>
      <c r="AT2107" s="7"/>
      <c r="AU2107" s="7"/>
      <c r="AV2107" s="165"/>
      <c r="AW2107" s="166"/>
      <c r="AX2107" s="137"/>
      <c r="AY2107" s="147"/>
      <c r="AZ2107" s="167"/>
      <c r="BA2107" s="167"/>
      <c r="BB2107" s="147" t="str">
        <f t="shared" si="612"/>
        <v/>
      </c>
      <c r="BC2107" s="168"/>
      <c r="BD2107" s="165"/>
      <c r="BE2107" s="165"/>
      <c r="BF2107" s="165"/>
      <c r="BG2107" s="165"/>
      <c r="BH2107" s="165"/>
      <c r="BI2107" s="165"/>
      <c r="BJ2107" s="165"/>
      <c r="BK2107" s="165"/>
      <c r="BL2107" s="165"/>
      <c r="BM2107" s="165"/>
      <c r="BN2107" s="165"/>
      <c r="BO2107" s="165"/>
      <c r="BP2107" s="165"/>
      <c r="BQ2107" s="165"/>
      <c r="BS2107" s="6"/>
      <c r="BT2107" s="11"/>
      <c r="BU2107" s="6"/>
      <c r="BV2107" s="6"/>
    </row>
    <row r="2108" spans="1:74" ht="15.75" x14ac:dyDescent="0.25">
      <c r="A2108" s="52" t="s">
        <v>11909</v>
      </c>
      <c r="B2108" s="56" t="s">
        <v>110</v>
      </c>
      <c r="C2108" s="7" t="s">
        <v>9455</v>
      </c>
      <c r="D2108" s="7" t="s">
        <v>10805</v>
      </c>
      <c r="E2108" s="7"/>
      <c r="F2108" s="64"/>
      <c r="G2108" s="6"/>
      <c r="H2108" s="6"/>
      <c r="I2108" s="10" t="s">
        <v>110</v>
      </c>
      <c r="J2108" s="11" t="s">
        <v>11101</v>
      </c>
      <c r="K2108" s="194" t="s">
        <v>10807</v>
      </c>
      <c r="L2108" s="176"/>
      <c r="M2108" s="176">
        <v>1000</v>
      </c>
      <c r="N2108" s="80" t="s">
        <v>11911</v>
      </c>
      <c r="O2108" s="162"/>
      <c r="P2108" s="80" t="s">
        <v>11102</v>
      </c>
      <c r="Q2108" s="80"/>
      <c r="R2108" s="80"/>
      <c r="S2108" s="163"/>
      <c r="T2108" s="213"/>
      <c r="U2108" s="162"/>
      <c r="V2108" s="164"/>
      <c r="W2108" s="12" t="str">
        <f t="shared" si="610"/>
        <v>Mqtt1</v>
      </c>
      <c r="X2108" s="196" t="str" cm="1">
        <f t="array" ref="X2108">_xlfn.REGEXEXTRACT(J2108,"^\D*")&amp;"/"&amp;_xlfn.REGEXEXTRACT(J2108,"\d{8}(_\d{1,2})?")</f>
        <v>VLV/50001067_16</v>
      </c>
      <c r="Y2108" s="6" t="str">
        <f t="shared" si="611"/>
        <v>marpower/500000-thrs/vlv/50001067-16</v>
      </c>
      <c r="Z2108" s="103" t="str">
        <f t="shared" si="607"/>
        <v>$.AbsPos</v>
      </c>
      <c r="AA2108" s="12">
        <v>20</v>
      </c>
      <c r="AB2108" s="6" t="s">
        <v>195</v>
      </c>
      <c r="AC2108" s="103">
        <v>5</v>
      </c>
      <c r="AJ2108" s="80"/>
      <c r="AK2108" s="113" t="s">
        <v>10814</v>
      </c>
      <c r="AN2108" s="80"/>
      <c r="AO2108" s="80"/>
      <c r="AP2108" s="80"/>
      <c r="AQ2108" s="80"/>
      <c r="AR2108" s="127"/>
      <c r="AS2108" s="80"/>
      <c r="AT2108" s="7"/>
      <c r="AU2108" s="7"/>
      <c r="AV2108" s="165"/>
      <c r="AW2108" s="166"/>
      <c r="AX2108" s="137"/>
      <c r="AY2108" s="147"/>
      <c r="AZ2108" s="167"/>
      <c r="BA2108" s="167"/>
      <c r="BB2108" s="147" t="str">
        <f t="shared" si="612"/>
        <v/>
      </c>
      <c r="BC2108" s="168"/>
      <c r="BD2108" s="165"/>
      <c r="BE2108" s="165"/>
      <c r="BF2108" s="165"/>
      <c r="BG2108" s="165"/>
      <c r="BH2108" s="165"/>
      <c r="BI2108" s="165"/>
      <c r="BJ2108" s="165"/>
      <c r="BK2108" s="165"/>
      <c r="BL2108" s="165"/>
      <c r="BM2108" s="165"/>
      <c r="BN2108" s="165"/>
      <c r="BO2108" s="165"/>
      <c r="BP2108" s="165"/>
      <c r="BQ2108" s="165"/>
      <c r="BS2108" s="6"/>
      <c r="BT2108" s="11"/>
      <c r="BU2108" s="6"/>
      <c r="BV2108" s="6"/>
    </row>
    <row r="2109" spans="1:74" ht="15.75" x14ac:dyDescent="0.25">
      <c r="A2109" s="52" t="s">
        <v>11909</v>
      </c>
      <c r="B2109" s="56" t="s">
        <v>110</v>
      </c>
      <c r="C2109" s="7" t="s">
        <v>9455</v>
      </c>
      <c r="D2109" s="7" t="s">
        <v>10805</v>
      </c>
      <c r="E2109" s="7"/>
      <c r="F2109" s="64"/>
      <c r="G2109" s="6"/>
      <c r="H2109" s="6"/>
      <c r="I2109" s="10" t="s">
        <v>110</v>
      </c>
      <c r="J2109" s="11" t="s">
        <v>11103</v>
      </c>
      <c r="K2109" s="194" t="s">
        <v>10807</v>
      </c>
      <c r="L2109" s="176"/>
      <c r="M2109" s="176">
        <v>1000</v>
      </c>
      <c r="N2109" s="80" t="s">
        <v>11911</v>
      </c>
      <c r="O2109" s="162"/>
      <c r="P2109" s="80" t="s">
        <v>11104</v>
      </c>
      <c r="Q2109" s="80"/>
      <c r="R2109" s="80"/>
      <c r="S2109" s="163"/>
      <c r="T2109" s="213"/>
      <c r="U2109" s="162"/>
      <c r="V2109" s="164"/>
      <c r="W2109" s="12" t="str">
        <f t="shared" si="610"/>
        <v>Mqtt1</v>
      </c>
      <c r="X2109" s="196" t="str" cm="1">
        <f t="array" ref="X2109">_xlfn.REGEXEXTRACT(J2109,"^\D*")&amp;"/"&amp;_xlfn.REGEXEXTRACT(J2109,"\d{8}(_\d{1,2})?")</f>
        <v>VLV/50001067_17</v>
      </c>
      <c r="Y2109" s="6" t="str">
        <f t="shared" si="611"/>
        <v>marpower/500000-thrs/vlv/50001067-17</v>
      </c>
      <c r="Z2109" s="103" t="str">
        <f t="shared" si="607"/>
        <v>$.Setpoint</v>
      </c>
      <c r="AA2109" s="12">
        <v>21</v>
      </c>
      <c r="AB2109" s="6" t="s">
        <v>195</v>
      </c>
      <c r="AC2109" s="103">
        <v>0</v>
      </c>
      <c r="AJ2109" s="80"/>
      <c r="AK2109" s="113" t="s">
        <v>917</v>
      </c>
      <c r="AN2109" s="80"/>
      <c r="AO2109" s="80"/>
      <c r="AP2109" s="80"/>
      <c r="AQ2109" s="80"/>
      <c r="AR2109" s="127"/>
      <c r="AS2109" s="80"/>
      <c r="AT2109" s="7"/>
      <c r="AU2109" s="7"/>
      <c r="AV2109" s="165"/>
      <c r="AW2109" s="166"/>
      <c r="AX2109" s="137"/>
      <c r="AY2109" s="147"/>
      <c r="AZ2109" s="167"/>
      <c r="BA2109" s="167"/>
      <c r="BB2109" s="147" t="str">
        <f t="shared" si="612"/>
        <v/>
      </c>
      <c r="BC2109" s="168"/>
      <c r="BD2109" s="165"/>
      <c r="BE2109" s="165"/>
      <c r="BF2109" s="165"/>
      <c r="BG2109" s="165"/>
      <c r="BH2109" s="165"/>
      <c r="BI2109" s="165"/>
      <c r="BJ2109" s="165"/>
      <c r="BK2109" s="165"/>
      <c r="BL2109" s="165"/>
      <c r="BM2109" s="165"/>
      <c r="BN2109" s="165"/>
      <c r="BO2109" s="165"/>
      <c r="BP2109" s="165"/>
      <c r="BQ2109" s="165"/>
      <c r="BS2109" s="6"/>
      <c r="BT2109" s="11"/>
      <c r="BU2109" s="6"/>
      <c r="BV2109" s="6"/>
    </row>
    <row r="2110" spans="1:74" ht="15.75" x14ac:dyDescent="0.25">
      <c r="A2110" s="52" t="s">
        <v>11909</v>
      </c>
      <c r="B2110" s="56" t="s">
        <v>110</v>
      </c>
      <c r="C2110" s="7" t="s">
        <v>9455</v>
      </c>
      <c r="D2110" s="7" t="s">
        <v>10805</v>
      </c>
      <c r="E2110" s="7"/>
      <c r="F2110" s="64"/>
      <c r="G2110" s="6"/>
      <c r="H2110" s="6"/>
      <c r="I2110" s="10" t="s">
        <v>110</v>
      </c>
      <c r="J2110" s="11" t="s">
        <v>11105</v>
      </c>
      <c r="K2110" s="194" t="s">
        <v>10807</v>
      </c>
      <c r="L2110" s="176"/>
      <c r="M2110" s="176">
        <v>1000</v>
      </c>
      <c r="N2110" s="80" t="s">
        <v>11911</v>
      </c>
      <c r="O2110" s="162"/>
      <c r="P2110" s="80" t="s">
        <v>11106</v>
      </c>
      <c r="Q2110" s="80"/>
      <c r="R2110" s="80"/>
      <c r="S2110" s="163"/>
      <c r="T2110" s="213"/>
      <c r="U2110" s="162"/>
      <c r="V2110" s="164"/>
      <c r="W2110" s="12" t="str">
        <f t="shared" si="610"/>
        <v>Mqtt1</v>
      </c>
      <c r="X2110" s="196" t="str" cm="1">
        <f t="array" ref="X2110">_xlfn.REGEXEXTRACT(J2110,"^\D*")&amp;"/"&amp;_xlfn.REGEXEXTRACT(J2110,"\d{8}(_\d{1,2})?")</f>
        <v>VLV/50001067_17</v>
      </c>
      <c r="Y2110" s="6" t="str">
        <f t="shared" si="611"/>
        <v>marpower/500000-thrs/vlv/50001067-17</v>
      </c>
      <c r="Z2110" s="103" t="str">
        <f t="shared" si="607"/>
        <v>$.RelPos</v>
      </c>
      <c r="AA2110" s="12">
        <v>21</v>
      </c>
      <c r="AB2110" s="6" t="s">
        <v>195</v>
      </c>
      <c r="AC2110" s="103">
        <v>4</v>
      </c>
      <c r="AJ2110" s="80"/>
      <c r="AK2110" s="113" t="s">
        <v>917</v>
      </c>
      <c r="AN2110" s="80"/>
      <c r="AO2110" s="80"/>
      <c r="AP2110" s="80"/>
      <c r="AQ2110" s="80"/>
      <c r="AR2110" s="127"/>
      <c r="AS2110" s="80"/>
      <c r="AT2110" s="7"/>
      <c r="AU2110" s="7"/>
      <c r="AV2110" s="165"/>
      <c r="AW2110" s="166"/>
      <c r="AX2110" s="137"/>
      <c r="AY2110" s="147"/>
      <c r="AZ2110" s="167"/>
      <c r="BA2110" s="167"/>
      <c r="BB2110" s="147" t="str">
        <f t="shared" si="612"/>
        <v/>
      </c>
      <c r="BC2110" s="168"/>
      <c r="BD2110" s="165"/>
      <c r="BE2110" s="165"/>
      <c r="BF2110" s="165"/>
      <c r="BG2110" s="165"/>
      <c r="BH2110" s="165"/>
      <c r="BI2110" s="165"/>
      <c r="BJ2110" s="165"/>
      <c r="BK2110" s="165"/>
      <c r="BL2110" s="165"/>
      <c r="BM2110" s="165"/>
      <c r="BN2110" s="165"/>
      <c r="BO2110" s="165"/>
      <c r="BP2110" s="165"/>
      <c r="BQ2110" s="165"/>
      <c r="BS2110" s="6"/>
      <c r="BT2110" s="11"/>
      <c r="BU2110" s="6"/>
      <c r="BV2110" s="6"/>
    </row>
    <row r="2111" spans="1:74" ht="15.75" x14ac:dyDescent="0.25">
      <c r="A2111" s="52" t="s">
        <v>11909</v>
      </c>
      <c r="B2111" s="56" t="s">
        <v>110</v>
      </c>
      <c r="C2111" s="7" t="s">
        <v>9455</v>
      </c>
      <c r="D2111" s="7" t="s">
        <v>10805</v>
      </c>
      <c r="E2111" s="7"/>
      <c r="F2111" s="64"/>
      <c r="G2111" s="6"/>
      <c r="H2111" s="6"/>
      <c r="I2111" s="10" t="s">
        <v>110</v>
      </c>
      <c r="J2111" s="11" t="s">
        <v>11107</v>
      </c>
      <c r="K2111" s="194" t="s">
        <v>10807</v>
      </c>
      <c r="L2111" s="176"/>
      <c r="M2111" s="176">
        <v>1000</v>
      </c>
      <c r="N2111" s="80" t="s">
        <v>11911</v>
      </c>
      <c r="O2111" s="162"/>
      <c r="P2111" s="80" t="s">
        <v>11108</v>
      </c>
      <c r="Q2111" s="80"/>
      <c r="R2111" s="80"/>
      <c r="S2111" s="163"/>
      <c r="T2111" s="213"/>
      <c r="U2111" s="162"/>
      <c r="V2111" s="164"/>
      <c r="W2111" s="12" t="str">
        <f t="shared" si="610"/>
        <v>Mqtt1</v>
      </c>
      <c r="X2111" s="196" t="str" cm="1">
        <f t="array" ref="X2111">_xlfn.REGEXEXTRACT(J2111,"^\D*")&amp;"/"&amp;_xlfn.REGEXEXTRACT(J2111,"\d{8}(_\d{1,2})?")</f>
        <v>VLV/50001067_17</v>
      </c>
      <c r="Y2111" s="6" t="str">
        <f t="shared" si="611"/>
        <v>marpower/500000-thrs/vlv/50001067-17</v>
      </c>
      <c r="Z2111" s="103" t="str">
        <f t="shared" si="607"/>
        <v>$.AbsPos</v>
      </c>
      <c r="AA2111" s="12">
        <v>21</v>
      </c>
      <c r="AB2111" s="6" t="s">
        <v>195</v>
      </c>
      <c r="AC2111" s="103">
        <v>5</v>
      </c>
      <c r="AJ2111" s="80"/>
      <c r="AK2111" s="113" t="s">
        <v>10814</v>
      </c>
      <c r="AN2111" s="80"/>
      <c r="AO2111" s="80"/>
      <c r="AP2111" s="80"/>
      <c r="AQ2111" s="80"/>
      <c r="AR2111" s="127"/>
      <c r="AS2111" s="80"/>
      <c r="AT2111" s="7"/>
      <c r="AU2111" s="7"/>
      <c r="AV2111" s="165"/>
      <c r="AW2111" s="166"/>
      <c r="AX2111" s="137"/>
      <c r="AY2111" s="147"/>
      <c r="AZ2111" s="167"/>
      <c r="BA2111" s="167"/>
      <c r="BB2111" s="147" t="str">
        <f t="shared" si="612"/>
        <v/>
      </c>
      <c r="BC2111" s="168"/>
      <c r="BD2111" s="165"/>
      <c r="BE2111" s="165"/>
      <c r="BF2111" s="165"/>
      <c r="BG2111" s="165"/>
      <c r="BH2111" s="165"/>
      <c r="BI2111" s="165"/>
      <c r="BJ2111" s="165"/>
      <c r="BK2111" s="165"/>
      <c r="BL2111" s="165"/>
      <c r="BM2111" s="165"/>
      <c r="BN2111" s="165"/>
      <c r="BO2111" s="165"/>
      <c r="BP2111" s="165"/>
      <c r="BQ2111" s="165"/>
      <c r="BS2111" s="6"/>
      <c r="BT2111" s="11"/>
      <c r="BU2111" s="6"/>
      <c r="BV2111" s="6"/>
    </row>
    <row r="2112" spans="1:74" ht="15.75" x14ac:dyDescent="0.25">
      <c r="A2112" s="52" t="s">
        <v>11909</v>
      </c>
      <c r="B2112" s="56" t="s">
        <v>110</v>
      </c>
      <c r="C2112" s="7" t="s">
        <v>9455</v>
      </c>
      <c r="D2112" s="7" t="s">
        <v>10805</v>
      </c>
      <c r="E2112" s="7"/>
      <c r="F2112" s="64"/>
      <c r="G2112" s="6"/>
      <c r="H2112" s="6"/>
      <c r="I2112" s="10" t="s">
        <v>110</v>
      </c>
      <c r="J2112" s="11" t="s">
        <v>11109</v>
      </c>
      <c r="K2112" s="194" t="s">
        <v>10807</v>
      </c>
      <c r="L2112" s="176"/>
      <c r="M2112" s="176">
        <v>1000</v>
      </c>
      <c r="N2112" s="80" t="s">
        <v>11911</v>
      </c>
      <c r="O2112" s="162"/>
      <c r="P2112" s="80" t="s">
        <v>11110</v>
      </c>
      <c r="Q2112" s="80"/>
      <c r="R2112" s="80"/>
      <c r="S2112" s="163"/>
      <c r="T2112" s="213"/>
      <c r="U2112" s="162"/>
      <c r="V2112" s="164"/>
      <c r="W2112" s="12" t="str">
        <f t="shared" si="610"/>
        <v>Mqtt1</v>
      </c>
      <c r="X2112" s="196" t="str" cm="1">
        <f t="array" ref="X2112">_xlfn.REGEXEXTRACT(J2112,"^\D*")&amp;"/"&amp;_xlfn.REGEXEXTRACT(J2112,"\d{8}(_\d{1,2})?")</f>
        <v>VLV/50001067_18</v>
      </c>
      <c r="Y2112" s="6" t="str">
        <f t="shared" si="611"/>
        <v>marpower/500000-thrs/vlv/50001067-18</v>
      </c>
      <c r="Z2112" s="103" t="str">
        <f t="shared" ref="Z2112:Z2129" si="613">IF(COUNTIF(N2112,"spare"),"","$."&amp;_xlfn.REGEXREPLACE(IF(X2112="",J2112,_xlfn.REGEXREPLACE(J2112,".*_","")),"^FIRE_",""))</f>
        <v>$.Setpoint</v>
      </c>
      <c r="AA2112" s="12">
        <v>22</v>
      </c>
      <c r="AB2112" s="6" t="s">
        <v>195</v>
      </c>
      <c r="AC2112" s="103">
        <v>0</v>
      </c>
      <c r="AJ2112" s="80"/>
      <c r="AK2112" s="113" t="s">
        <v>917</v>
      </c>
      <c r="AN2112" s="80"/>
      <c r="AO2112" s="80"/>
      <c r="AP2112" s="80"/>
      <c r="AQ2112" s="80"/>
      <c r="AR2112" s="127"/>
      <c r="AS2112" s="80"/>
      <c r="AT2112" s="7"/>
      <c r="AU2112" s="7"/>
      <c r="AV2112" s="165"/>
      <c r="AW2112" s="166"/>
      <c r="AX2112" s="137"/>
      <c r="AY2112" s="147"/>
      <c r="AZ2112" s="167"/>
      <c r="BA2112" s="167"/>
      <c r="BB2112" s="147" t="str">
        <f t="shared" si="612"/>
        <v/>
      </c>
      <c r="BC2112" s="168"/>
      <c r="BD2112" s="165"/>
      <c r="BE2112" s="165"/>
      <c r="BF2112" s="165"/>
      <c r="BG2112" s="165"/>
      <c r="BH2112" s="165"/>
      <c r="BI2112" s="165"/>
      <c r="BJ2112" s="165"/>
      <c r="BK2112" s="165"/>
      <c r="BL2112" s="165"/>
      <c r="BM2112" s="165"/>
      <c r="BN2112" s="165"/>
      <c r="BO2112" s="165"/>
      <c r="BP2112" s="165"/>
      <c r="BQ2112" s="165"/>
      <c r="BS2112" s="6"/>
      <c r="BT2112" s="11"/>
      <c r="BU2112" s="6"/>
      <c r="BV2112" s="6"/>
    </row>
    <row r="2113" spans="1:74" ht="15.75" x14ac:dyDescent="0.25">
      <c r="A2113" s="52" t="s">
        <v>11909</v>
      </c>
      <c r="B2113" s="56" t="s">
        <v>110</v>
      </c>
      <c r="C2113" s="7" t="s">
        <v>9455</v>
      </c>
      <c r="D2113" s="7" t="s">
        <v>10805</v>
      </c>
      <c r="E2113" s="7"/>
      <c r="F2113" s="64"/>
      <c r="G2113" s="6"/>
      <c r="H2113" s="6"/>
      <c r="I2113" s="10" t="s">
        <v>110</v>
      </c>
      <c r="J2113" s="11" t="s">
        <v>11111</v>
      </c>
      <c r="K2113" s="194" t="s">
        <v>10807</v>
      </c>
      <c r="L2113" s="176"/>
      <c r="M2113" s="176">
        <v>1000</v>
      </c>
      <c r="N2113" s="80" t="s">
        <v>11911</v>
      </c>
      <c r="O2113" s="162"/>
      <c r="P2113" s="80" t="s">
        <v>11112</v>
      </c>
      <c r="Q2113" s="80"/>
      <c r="R2113" s="80"/>
      <c r="S2113" s="163"/>
      <c r="T2113" s="213"/>
      <c r="U2113" s="162"/>
      <c r="V2113" s="164"/>
      <c r="W2113" s="12" t="str">
        <f t="shared" si="610"/>
        <v>Mqtt1</v>
      </c>
      <c r="X2113" s="196" t="str" cm="1">
        <f t="array" ref="X2113">_xlfn.REGEXEXTRACT(J2113,"^\D*")&amp;"/"&amp;_xlfn.REGEXEXTRACT(J2113,"\d{8}(_\d{1,2})?")</f>
        <v>VLV/50001067_18</v>
      </c>
      <c r="Y2113" s="6" t="str">
        <f t="shared" si="611"/>
        <v>marpower/500000-thrs/vlv/50001067-18</v>
      </c>
      <c r="Z2113" s="103" t="str">
        <f t="shared" si="613"/>
        <v>$.RelPos</v>
      </c>
      <c r="AA2113" s="12">
        <v>22</v>
      </c>
      <c r="AB2113" s="6" t="s">
        <v>195</v>
      </c>
      <c r="AC2113" s="103">
        <v>4</v>
      </c>
      <c r="AJ2113" s="80"/>
      <c r="AK2113" s="113" t="s">
        <v>917</v>
      </c>
      <c r="AN2113" s="80"/>
      <c r="AO2113" s="80"/>
      <c r="AP2113" s="80"/>
      <c r="AQ2113" s="80"/>
      <c r="AR2113" s="127"/>
      <c r="AS2113" s="80"/>
      <c r="AT2113" s="7"/>
      <c r="AU2113" s="7"/>
      <c r="AV2113" s="165"/>
      <c r="AW2113" s="166"/>
      <c r="AX2113" s="137"/>
      <c r="AY2113" s="147"/>
      <c r="AZ2113" s="167"/>
      <c r="BA2113" s="167"/>
      <c r="BB2113" s="147" t="str">
        <f t="shared" si="612"/>
        <v/>
      </c>
      <c r="BC2113" s="168"/>
      <c r="BD2113" s="165"/>
      <c r="BE2113" s="165"/>
      <c r="BF2113" s="165"/>
      <c r="BG2113" s="165"/>
      <c r="BH2113" s="165"/>
      <c r="BI2113" s="165"/>
      <c r="BJ2113" s="165"/>
      <c r="BK2113" s="165"/>
      <c r="BL2113" s="165"/>
      <c r="BM2113" s="165"/>
      <c r="BN2113" s="165"/>
      <c r="BO2113" s="165"/>
      <c r="BP2113" s="165"/>
      <c r="BQ2113" s="165"/>
      <c r="BS2113" s="6"/>
      <c r="BT2113" s="11"/>
      <c r="BU2113" s="6"/>
      <c r="BV2113" s="6"/>
    </row>
    <row r="2114" spans="1:74" ht="15.75" x14ac:dyDescent="0.25">
      <c r="A2114" s="52" t="s">
        <v>11909</v>
      </c>
      <c r="B2114" s="56" t="s">
        <v>110</v>
      </c>
      <c r="C2114" s="7" t="s">
        <v>9455</v>
      </c>
      <c r="D2114" s="7" t="s">
        <v>10805</v>
      </c>
      <c r="E2114" s="7"/>
      <c r="F2114" s="64"/>
      <c r="G2114" s="6"/>
      <c r="H2114" s="6"/>
      <c r="I2114" s="10" t="s">
        <v>110</v>
      </c>
      <c r="J2114" s="11" t="s">
        <v>11113</v>
      </c>
      <c r="K2114" s="194" t="s">
        <v>10807</v>
      </c>
      <c r="L2114" s="176"/>
      <c r="M2114" s="176">
        <v>1000</v>
      </c>
      <c r="N2114" s="80" t="s">
        <v>11911</v>
      </c>
      <c r="O2114" s="162"/>
      <c r="P2114" s="80" t="s">
        <v>11114</v>
      </c>
      <c r="Q2114" s="80"/>
      <c r="R2114" s="80"/>
      <c r="S2114" s="163"/>
      <c r="T2114" s="213"/>
      <c r="U2114" s="162"/>
      <c r="V2114" s="164"/>
      <c r="W2114" s="12" t="str">
        <f t="shared" si="610"/>
        <v>Mqtt1</v>
      </c>
      <c r="X2114" s="196" t="str" cm="1">
        <f t="array" ref="X2114">_xlfn.REGEXEXTRACT(J2114,"^\D*")&amp;"/"&amp;_xlfn.REGEXEXTRACT(J2114,"\d{8}(_\d{1,2})?")</f>
        <v>VLV/50001067_18</v>
      </c>
      <c r="Y2114" s="6" t="str">
        <f t="shared" si="611"/>
        <v>marpower/500000-thrs/vlv/50001067-18</v>
      </c>
      <c r="Z2114" s="103" t="str">
        <f t="shared" si="613"/>
        <v>$.AbsPos</v>
      </c>
      <c r="AA2114" s="12">
        <v>22</v>
      </c>
      <c r="AB2114" s="6" t="s">
        <v>195</v>
      </c>
      <c r="AC2114" s="103">
        <v>5</v>
      </c>
      <c r="AJ2114" s="80"/>
      <c r="AK2114" s="113" t="s">
        <v>10814</v>
      </c>
      <c r="AN2114" s="80"/>
      <c r="AO2114" s="80"/>
      <c r="AP2114" s="80"/>
      <c r="AQ2114" s="80"/>
      <c r="AR2114" s="127"/>
      <c r="AS2114" s="80"/>
      <c r="AT2114" s="7"/>
      <c r="AU2114" s="7"/>
      <c r="AV2114" s="165"/>
      <c r="AW2114" s="166"/>
      <c r="AX2114" s="137"/>
      <c r="AY2114" s="147"/>
      <c r="AZ2114" s="167"/>
      <c r="BA2114" s="167"/>
      <c r="BB2114" s="147" t="str">
        <f t="shared" si="612"/>
        <v/>
      </c>
      <c r="BC2114" s="168"/>
      <c r="BD2114" s="165"/>
      <c r="BE2114" s="165"/>
      <c r="BF2114" s="165"/>
      <c r="BG2114" s="165"/>
      <c r="BH2114" s="165"/>
      <c r="BI2114" s="165"/>
      <c r="BJ2114" s="165"/>
      <c r="BK2114" s="165"/>
      <c r="BL2114" s="165"/>
      <c r="BM2114" s="165"/>
      <c r="BN2114" s="165"/>
      <c r="BO2114" s="165"/>
      <c r="BP2114" s="165"/>
      <c r="BQ2114" s="165"/>
      <c r="BS2114" s="6"/>
      <c r="BT2114" s="11"/>
      <c r="BU2114" s="6"/>
      <c r="BV2114" s="6"/>
    </row>
    <row r="2115" spans="1:74" ht="15.75" x14ac:dyDescent="0.25">
      <c r="A2115" s="52" t="s">
        <v>11909</v>
      </c>
      <c r="B2115" s="56" t="s">
        <v>110</v>
      </c>
      <c r="C2115" s="7" t="s">
        <v>9455</v>
      </c>
      <c r="D2115" s="7" t="s">
        <v>10805</v>
      </c>
      <c r="E2115" s="7"/>
      <c r="F2115" s="64"/>
      <c r="G2115" s="6"/>
      <c r="H2115" s="6"/>
      <c r="I2115" s="10" t="s">
        <v>110</v>
      </c>
      <c r="J2115" s="11" t="s">
        <v>11115</v>
      </c>
      <c r="K2115" s="194" t="s">
        <v>10807</v>
      </c>
      <c r="L2115" s="176"/>
      <c r="M2115" s="176">
        <v>1000</v>
      </c>
      <c r="N2115" s="80" t="s">
        <v>11911</v>
      </c>
      <c r="O2115" s="162"/>
      <c r="P2115" s="80" t="s">
        <v>11116</v>
      </c>
      <c r="Q2115" s="80"/>
      <c r="R2115" s="80"/>
      <c r="S2115" s="163"/>
      <c r="T2115" s="213"/>
      <c r="U2115" s="162"/>
      <c r="V2115" s="164"/>
      <c r="W2115" s="12" t="str">
        <f t="shared" si="610"/>
        <v>Mqtt1</v>
      </c>
      <c r="X2115" s="196" t="str" cm="1">
        <f t="array" ref="X2115">_xlfn.REGEXEXTRACT(J2115,"^\D*")&amp;"/"&amp;_xlfn.REGEXEXTRACT(J2115,"\d{8}(_\d{1,2})?")</f>
        <v>VLV/50001068_5</v>
      </c>
      <c r="Y2115" s="6" t="str">
        <f t="shared" si="611"/>
        <v>marpower/500000-thrs/vlv/50001068-5</v>
      </c>
      <c r="Z2115" s="103" t="str">
        <f t="shared" si="613"/>
        <v>$.Setpoint</v>
      </c>
      <c r="AA2115" s="12">
        <v>30</v>
      </c>
      <c r="AB2115" s="6" t="s">
        <v>195</v>
      </c>
      <c r="AC2115" s="103">
        <v>0</v>
      </c>
      <c r="AJ2115" s="80"/>
      <c r="AK2115" s="113" t="s">
        <v>917</v>
      </c>
      <c r="AN2115" s="80"/>
      <c r="AO2115" s="80"/>
      <c r="AP2115" s="80"/>
      <c r="AQ2115" s="80"/>
      <c r="AR2115" s="127"/>
      <c r="AS2115" s="80"/>
      <c r="AT2115" s="7"/>
      <c r="AU2115" s="7"/>
      <c r="AV2115" s="165"/>
      <c r="AW2115" s="166"/>
      <c r="AX2115" s="137"/>
      <c r="AY2115" s="147"/>
      <c r="AZ2115" s="167"/>
      <c r="BA2115" s="167"/>
      <c r="BB2115" s="147" t="str">
        <f t="shared" si="612"/>
        <v/>
      </c>
      <c r="BC2115" s="168"/>
      <c r="BD2115" s="165"/>
      <c r="BE2115" s="165"/>
      <c r="BF2115" s="165"/>
      <c r="BG2115" s="165"/>
      <c r="BH2115" s="165"/>
      <c r="BI2115" s="165"/>
      <c r="BJ2115" s="165"/>
      <c r="BK2115" s="165"/>
      <c r="BL2115" s="165"/>
      <c r="BM2115" s="165"/>
      <c r="BN2115" s="165"/>
      <c r="BO2115" s="165"/>
      <c r="BP2115" s="165"/>
      <c r="BQ2115" s="165"/>
      <c r="BS2115" s="6"/>
      <c r="BT2115" s="11"/>
      <c r="BU2115" s="6"/>
      <c r="BV2115" s="6"/>
    </row>
    <row r="2116" spans="1:74" ht="15.75" x14ac:dyDescent="0.25">
      <c r="A2116" s="52" t="s">
        <v>11909</v>
      </c>
      <c r="B2116" s="56" t="s">
        <v>110</v>
      </c>
      <c r="C2116" s="7" t="s">
        <v>9455</v>
      </c>
      <c r="D2116" s="7" t="s">
        <v>10805</v>
      </c>
      <c r="E2116" s="7"/>
      <c r="F2116" s="64"/>
      <c r="G2116" s="6"/>
      <c r="H2116" s="6"/>
      <c r="I2116" s="10" t="s">
        <v>110</v>
      </c>
      <c r="J2116" s="11" t="s">
        <v>11117</v>
      </c>
      <c r="K2116" s="194" t="s">
        <v>10807</v>
      </c>
      <c r="L2116" s="176"/>
      <c r="M2116" s="176">
        <v>1000</v>
      </c>
      <c r="N2116" s="80" t="s">
        <v>11911</v>
      </c>
      <c r="O2116" s="162"/>
      <c r="P2116" s="80" t="s">
        <v>11118</v>
      </c>
      <c r="Q2116" s="80"/>
      <c r="R2116" s="80"/>
      <c r="S2116" s="163"/>
      <c r="T2116" s="213"/>
      <c r="U2116" s="162"/>
      <c r="V2116" s="164"/>
      <c r="W2116" s="12" t="str">
        <f t="shared" si="610"/>
        <v>Mqtt1</v>
      </c>
      <c r="X2116" s="196" t="str" cm="1">
        <f t="array" ref="X2116">_xlfn.REGEXEXTRACT(J2116,"^\D*")&amp;"/"&amp;_xlfn.REGEXEXTRACT(J2116,"\d{8}(_\d{1,2})?")</f>
        <v>VLV/50001068_5</v>
      </c>
      <c r="Y2116" s="6" t="str">
        <f t="shared" si="611"/>
        <v>marpower/500000-thrs/vlv/50001068-5</v>
      </c>
      <c r="Z2116" s="103" t="str">
        <f t="shared" si="613"/>
        <v>$.RelPos</v>
      </c>
      <c r="AA2116" s="12">
        <v>30</v>
      </c>
      <c r="AB2116" s="6" t="s">
        <v>195</v>
      </c>
      <c r="AC2116" s="103">
        <v>4</v>
      </c>
      <c r="AJ2116" s="80"/>
      <c r="AK2116" s="113" t="s">
        <v>917</v>
      </c>
      <c r="AN2116" s="80"/>
      <c r="AO2116" s="80"/>
      <c r="AP2116" s="80"/>
      <c r="AQ2116" s="80"/>
      <c r="AR2116" s="127"/>
      <c r="AS2116" s="80"/>
      <c r="AT2116" s="7"/>
      <c r="AU2116" s="7"/>
      <c r="AV2116" s="165"/>
      <c r="AW2116" s="166"/>
      <c r="AX2116" s="137"/>
      <c r="AY2116" s="147"/>
      <c r="AZ2116" s="167"/>
      <c r="BA2116" s="167"/>
      <c r="BB2116" s="147" t="str">
        <f t="shared" si="612"/>
        <v/>
      </c>
      <c r="BC2116" s="168"/>
      <c r="BD2116" s="165"/>
      <c r="BE2116" s="165"/>
      <c r="BF2116" s="165"/>
      <c r="BG2116" s="165"/>
      <c r="BH2116" s="165"/>
      <c r="BI2116" s="165"/>
      <c r="BJ2116" s="165"/>
      <c r="BK2116" s="165"/>
      <c r="BL2116" s="165"/>
      <c r="BM2116" s="165"/>
      <c r="BN2116" s="165"/>
      <c r="BO2116" s="165"/>
      <c r="BP2116" s="165"/>
      <c r="BQ2116" s="165"/>
      <c r="BS2116" s="6"/>
      <c r="BT2116" s="11"/>
      <c r="BU2116" s="6"/>
      <c r="BV2116" s="6"/>
    </row>
    <row r="2117" spans="1:74" ht="15.75" x14ac:dyDescent="0.25">
      <c r="A2117" s="52" t="s">
        <v>11909</v>
      </c>
      <c r="B2117" s="56" t="s">
        <v>110</v>
      </c>
      <c r="C2117" s="7" t="s">
        <v>9455</v>
      </c>
      <c r="D2117" s="7" t="s">
        <v>10805</v>
      </c>
      <c r="E2117" s="7"/>
      <c r="F2117" s="64"/>
      <c r="G2117" s="6"/>
      <c r="H2117" s="6"/>
      <c r="I2117" s="10" t="s">
        <v>110</v>
      </c>
      <c r="J2117" s="11" t="s">
        <v>11119</v>
      </c>
      <c r="K2117" s="194" t="s">
        <v>10807</v>
      </c>
      <c r="L2117" s="176"/>
      <c r="M2117" s="176">
        <v>1000</v>
      </c>
      <c r="N2117" s="80" t="s">
        <v>11911</v>
      </c>
      <c r="O2117" s="162"/>
      <c r="P2117" s="80" t="s">
        <v>11120</v>
      </c>
      <c r="Q2117" s="80"/>
      <c r="R2117" s="80"/>
      <c r="S2117" s="163"/>
      <c r="T2117" s="213"/>
      <c r="U2117" s="162"/>
      <c r="V2117" s="164"/>
      <c r="W2117" s="12" t="str">
        <f t="shared" si="610"/>
        <v>Mqtt1</v>
      </c>
      <c r="X2117" s="196" t="str" cm="1">
        <f t="array" ref="X2117">_xlfn.REGEXEXTRACT(J2117,"^\D*")&amp;"/"&amp;_xlfn.REGEXEXTRACT(J2117,"\d{8}(_\d{1,2})?")</f>
        <v>VLV/50001068_5</v>
      </c>
      <c r="Y2117" s="6" t="str">
        <f t="shared" si="611"/>
        <v>marpower/500000-thrs/vlv/50001068-5</v>
      </c>
      <c r="Z2117" s="103" t="str">
        <f t="shared" si="613"/>
        <v>$.AbsPos</v>
      </c>
      <c r="AA2117" s="12">
        <v>30</v>
      </c>
      <c r="AB2117" s="6" t="s">
        <v>195</v>
      </c>
      <c r="AC2117" s="103">
        <v>5</v>
      </c>
      <c r="AJ2117" s="80"/>
      <c r="AK2117" s="113" t="s">
        <v>10814</v>
      </c>
      <c r="AN2117" s="80"/>
      <c r="AO2117" s="80"/>
      <c r="AP2117" s="80"/>
      <c r="AQ2117" s="80"/>
      <c r="AR2117" s="127"/>
      <c r="AS2117" s="80"/>
      <c r="AT2117" s="7"/>
      <c r="AU2117" s="7"/>
      <c r="AV2117" s="165"/>
      <c r="AW2117" s="166"/>
      <c r="AX2117" s="137"/>
      <c r="AY2117" s="147"/>
      <c r="AZ2117" s="167"/>
      <c r="BA2117" s="167"/>
      <c r="BB2117" s="147" t="str">
        <f t="shared" si="612"/>
        <v/>
      </c>
      <c r="BC2117" s="168"/>
      <c r="BD2117" s="165"/>
      <c r="BE2117" s="165"/>
      <c r="BF2117" s="165"/>
      <c r="BG2117" s="165"/>
      <c r="BH2117" s="165"/>
      <c r="BI2117" s="165"/>
      <c r="BJ2117" s="165"/>
      <c r="BK2117" s="165"/>
      <c r="BL2117" s="165"/>
      <c r="BM2117" s="165"/>
      <c r="BN2117" s="165"/>
      <c r="BO2117" s="165"/>
      <c r="BP2117" s="165"/>
      <c r="BQ2117" s="165"/>
      <c r="BS2117" s="6"/>
      <c r="BT2117" s="11"/>
      <c r="BU2117" s="6"/>
      <c r="BV2117" s="6"/>
    </row>
    <row r="2118" spans="1:74" ht="15.75" x14ac:dyDescent="0.25">
      <c r="A2118" s="52" t="s">
        <v>11909</v>
      </c>
      <c r="B2118" s="56" t="s">
        <v>110</v>
      </c>
      <c r="C2118" s="7" t="s">
        <v>9455</v>
      </c>
      <c r="D2118" s="7" t="s">
        <v>10805</v>
      </c>
      <c r="E2118" s="7"/>
      <c r="F2118" s="64"/>
      <c r="G2118" s="6"/>
      <c r="H2118" s="6"/>
      <c r="I2118" s="10" t="s">
        <v>110</v>
      </c>
      <c r="J2118" s="11" t="s">
        <v>11121</v>
      </c>
      <c r="K2118" s="194" t="s">
        <v>10807</v>
      </c>
      <c r="L2118" s="176"/>
      <c r="M2118" s="176">
        <v>1000</v>
      </c>
      <c r="N2118" s="80" t="s">
        <v>11911</v>
      </c>
      <c r="O2118" s="162"/>
      <c r="P2118" s="80" t="s">
        <v>11122</v>
      </c>
      <c r="Q2118" s="80"/>
      <c r="R2118" s="80"/>
      <c r="S2118" s="163"/>
      <c r="T2118" s="213"/>
      <c r="U2118" s="162"/>
      <c r="V2118" s="164"/>
      <c r="W2118" s="12" t="str">
        <f t="shared" si="610"/>
        <v>Mqtt1</v>
      </c>
      <c r="X2118" s="196" t="str" cm="1">
        <f t="array" ref="X2118">_xlfn.REGEXEXTRACT(J2118,"^\D*")&amp;"/"&amp;_xlfn.REGEXEXTRACT(J2118,"\d{8}(_\d{1,2})?")</f>
        <v>VLV/50001068_6</v>
      </c>
      <c r="Y2118" s="6" t="str">
        <f t="shared" si="611"/>
        <v>marpower/500000-thrs/vlv/50001068-6</v>
      </c>
      <c r="Z2118" s="103" t="str">
        <f t="shared" si="613"/>
        <v>$.Setpoint</v>
      </c>
      <c r="AA2118" s="12">
        <v>31</v>
      </c>
      <c r="AB2118" s="6" t="s">
        <v>195</v>
      </c>
      <c r="AC2118" s="103">
        <v>0</v>
      </c>
      <c r="AJ2118" s="80"/>
      <c r="AK2118" s="113" t="s">
        <v>917</v>
      </c>
      <c r="AN2118" s="80"/>
      <c r="AO2118" s="80"/>
      <c r="AP2118" s="80"/>
      <c r="AQ2118" s="80"/>
      <c r="AR2118" s="127"/>
      <c r="AS2118" s="80"/>
      <c r="AT2118" s="7"/>
      <c r="AU2118" s="7"/>
      <c r="AV2118" s="165"/>
      <c r="AW2118" s="166"/>
      <c r="AX2118" s="137"/>
      <c r="AY2118" s="147"/>
      <c r="AZ2118" s="167"/>
      <c r="BA2118" s="167"/>
      <c r="BB2118" s="147" t="str">
        <f t="shared" si="612"/>
        <v/>
      </c>
      <c r="BC2118" s="168"/>
      <c r="BD2118" s="165"/>
      <c r="BE2118" s="165"/>
      <c r="BF2118" s="165"/>
      <c r="BG2118" s="165"/>
      <c r="BH2118" s="165"/>
      <c r="BI2118" s="165"/>
      <c r="BJ2118" s="165"/>
      <c r="BK2118" s="165"/>
      <c r="BL2118" s="165"/>
      <c r="BM2118" s="165"/>
      <c r="BN2118" s="165"/>
      <c r="BO2118" s="165"/>
      <c r="BP2118" s="165"/>
      <c r="BQ2118" s="165"/>
      <c r="BS2118" s="6"/>
      <c r="BT2118" s="11"/>
      <c r="BU2118" s="6"/>
      <c r="BV2118" s="6"/>
    </row>
    <row r="2119" spans="1:74" ht="15.75" x14ac:dyDescent="0.25">
      <c r="A2119" s="52" t="s">
        <v>11909</v>
      </c>
      <c r="B2119" s="56" t="s">
        <v>110</v>
      </c>
      <c r="C2119" s="7" t="s">
        <v>9455</v>
      </c>
      <c r="D2119" s="7" t="s">
        <v>10805</v>
      </c>
      <c r="E2119" s="7"/>
      <c r="F2119" s="64"/>
      <c r="G2119" s="6"/>
      <c r="H2119" s="6"/>
      <c r="I2119" s="10" t="s">
        <v>110</v>
      </c>
      <c r="J2119" s="11" t="s">
        <v>11123</v>
      </c>
      <c r="K2119" s="194" t="s">
        <v>10807</v>
      </c>
      <c r="L2119" s="176"/>
      <c r="M2119" s="176">
        <v>1000</v>
      </c>
      <c r="N2119" s="80" t="s">
        <v>11911</v>
      </c>
      <c r="O2119" s="162"/>
      <c r="P2119" s="80" t="s">
        <v>11124</v>
      </c>
      <c r="Q2119" s="80"/>
      <c r="R2119" s="80"/>
      <c r="S2119" s="163"/>
      <c r="T2119" s="213"/>
      <c r="U2119" s="162"/>
      <c r="V2119" s="164"/>
      <c r="W2119" s="12" t="str">
        <f t="shared" si="610"/>
        <v>Mqtt1</v>
      </c>
      <c r="X2119" s="196" t="str" cm="1">
        <f t="array" ref="X2119">_xlfn.REGEXEXTRACT(J2119,"^\D*")&amp;"/"&amp;_xlfn.REGEXEXTRACT(J2119,"\d{8}(_\d{1,2})?")</f>
        <v>VLV/50001068_6</v>
      </c>
      <c r="Y2119" s="6" t="str">
        <f t="shared" si="611"/>
        <v>marpower/500000-thrs/vlv/50001068-6</v>
      </c>
      <c r="Z2119" s="103" t="str">
        <f t="shared" si="613"/>
        <v>$.RelPos</v>
      </c>
      <c r="AA2119" s="12">
        <v>31</v>
      </c>
      <c r="AB2119" s="6" t="s">
        <v>195</v>
      </c>
      <c r="AC2119" s="103">
        <v>4</v>
      </c>
      <c r="AJ2119" s="80"/>
      <c r="AK2119" s="113" t="s">
        <v>917</v>
      </c>
      <c r="AN2119" s="80"/>
      <c r="AO2119" s="80"/>
      <c r="AP2119" s="80"/>
      <c r="AQ2119" s="80"/>
      <c r="AR2119" s="127"/>
      <c r="AS2119" s="80"/>
      <c r="AT2119" s="7"/>
      <c r="AU2119" s="7"/>
      <c r="AV2119" s="165"/>
      <c r="AW2119" s="166"/>
      <c r="AX2119" s="137"/>
      <c r="AY2119" s="147"/>
      <c r="AZ2119" s="167"/>
      <c r="BA2119" s="167"/>
      <c r="BB2119" s="147" t="str">
        <f t="shared" si="612"/>
        <v/>
      </c>
      <c r="BC2119" s="168"/>
      <c r="BD2119" s="165"/>
      <c r="BE2119" s="165"/>
      <c r="BF2119" s="165"/>
      <c r="BG2119" s="165"/>
      <c r="BH2119" s="165"/>
      <c r="BI2119" s="165"/>
      <c r="BJ2119" s="165"/>
      <c r="BK2119" s="165"/>
      <c r="BL2119" s="165"/>
      <c r="BM2119" s="165"/>
      <c r="BN2119" s="165"/>
      <c r="BO2119" s="165"/>
      <c r="BP2119" s="165"/>
      <c r="BQ2119" s="165"/>
      <c r="BS2119" s="6"/>
      <c r="BT2119" s="11"/>
      <c r="BU2119" s="6"/>
      <c r="BV2119" s="6"/>
    </row>
    <row r="2120" spans="1:74" ht="15.75" x14ac:dyDescent="0.25">
      <c r="A2120" s="52" t="s">
        <v>11909</v>
      </c>
      <c r="B2120" s="56" t="s">
        <v>110</v>
      </c>
      <c r="C2120" s="7" t="s">
        <v>9455</v>
      </c>
      <c r="D2120" s="7" t="s">
        <v>10805</v>
      </c>
      <c r="E2120" s="7"/>
      <c r="F2120" s="64"/>
      <c r="G2120" s="6"/>
      <c r="H2120" s="6"/>
      <c r="I2120" s="10" t="s">
        <v>110</v>
      </c>
      <c r="J2120" s="11" t="s">
        <v>11125</v>
      </c>
      <c r="K2120" s="194" t="s">
        <v>10807</v>
      </c>
      <c r="L2120" s="176"/>
      <c r="M2120" s="176">
        <v>1000</v>
      </c>
      <c r="N2120" s="80" t="s">
        <v>11911</v>
      </c>
      <c r="O2120" s="162"/>
      <c r="P2120" s="80" t="s">
        <v>11126</v>
      </c>
      <c r="Q2120" s="80"/>
      <c r="R2120" s="80"/>
      <c r="S2120" s="163"/>
      <c r="T2120" s="213"/>
      <c r="U2120" s="162"/>
      <c r="V2120" s="164"/>
      <c r="W2120" s="12" t="str">
        <f t="shared" si="610"/>
        <v>Mqtt1</v>
      </c>
      <c r="X2120" s="196" t="str" cm="1">
        <f t="array" ref="X2120">_xlfn.REGEXEXTRACT(J2120,"^\D*")&amp;"/"&amp;_xlfn.REGEXEXTRACT(J2120,"\d{8}(_\d{1,2})?")</f>
        <v>VLV/50001068_6</v>
      </c>
      <c r="Y2120" s="6" t="str">
        <f t="shared" si="611"/>
        <v>marpower/500000-thrs/vlv/50001068-6</v>
      </c>
      <c r="Z2120" s="103" t="str">
        <f t="shared" si="613"/>
        <v>$.AbsPos</v>
      </c>
      <c r="AA2120" s="12">
        <v>31</v>
      </c>
      <c r="AB2120" s="6" t="s">
        <v>195</v>
      </c>
      <c r="AC2120" s="103">
        <v>5</v>
      </c>
      <c r="AJ2120" s="80"/>
      <c r="AK2120" s="113" t="s">
        <v>10814</v>
      </c>
      <c r="AN2120" s="80"/>
      <c r="AO2120" s="80"/>
      <c r="AP2120" s="80"/>
      <c r="AQ2120" s="80"/>
      <c r="AR2120" s="127"/>
      <c r="AS2120" s="80"/>
      <c r="AT2120" s="7"/>
      <c r="AU2120" s="7"/>
      <c r="AV2120" s="165"/>
      <c r="AW2120" s="166"/>
      <c r="AX2120" s="137"/>
      <c r="AY2120" s="147"/>
      <c r="AZ2120" s="167"/>
      <c r="BA2120" s="167"/>
      <c r="BB2120" s="147" t="str">
        <f t="shared" si="612"/>
        <v/>
      </c>
      <c r="BC2120" s="168"/>
      <c r="BD2120" s="165"/>
      <c r="BE2120" s="165"/>
      <c r="BF2120" s="165"/>
      <c r="BG2120" s="165"/>
      <c r="BH2120" s="165"/>
      <c r="BI2120" s="165"/>
      <c r="BJ2120" s="165"/>
      <c r="BK2120" s="165"/>
      <c r="BL2120" s="165"/>
      <c r="BM2120" s="165"/>
      <c r="BN2120" s="165"/>
      <c r="BO2120" s="165"/>
      <c r="BP2120" s="165"/>
      <c r="BQ2120" s="165"/>
      <c r="BS2120" s="6"/>
      <c r="BT2120" s="11"/>
      <c r="BU2120" s="6"/>
      <c r="BV2120" s="6"/>
    </row>
    <row r="2121" spans="1:74" ht="15.75" x14ac:dyDescent="0.25">
      <c r="A2121" s="52" t="s">
        <v>11909</v>
      </c>
      <c r="B2121" s="56" t="s">
        <v>110</v>
      </c>
      <c r="C2121" s="7" t="s">
        <v>9455</v>
      </c>
      <c r="D2121" s="7" t="s">
        <v>10805</v>
      </c>
      <c r="E2121" s="7"/>
      <c r="F2121" s="64"/>
      <c r="G2121" s="6"/>
      <c r="H2121" s="6"/>
      <c r="I2121" s="10" t="s">
        <v>110</v>
      </c>
      <c r="J2121" s="11" t="s">
        <v>11127</v>
      </c>
      <c r="K2121" s="194" t="s">
        <v>10807</v>
      </c>
      <c r="L2121" s="176"/>
      <c r="M2121" s="176">
        <v>1000</v>
      </c>
      <c r="N2121" s="80" t="s">
        <v>11911</v>
      </c>
      <c r="O2121" s="162"/>
      <c r="P2121" s="80" t="s">
        <v>11128</v>
      </c>
      <c r="Q2121" s="80"/>
      <c r="R2121" s="80"/>
      <c r="S2121" s="163"/>
      <c r="T2121" s="213"/>
      <c r="U2121" s="162"/>
      <c r="V2121" s="164"/>
      <c r="W2121" s="12" t="str">
        <f t="shared" si="610"/>
        <v>Mqtt1</v>
      </c>
      <c r="X2121" s="196" t="str" cm="1">
        <f t="array" ref="X2121">_xlfn.REGEXEXTRACT(J2121,"^\D*")&amp;"/"&amp;_xlfn.REGEXEXTRACT(J2121,"\d{8}(_\d{1,2})?")</f>
        <v>VLV/50001069_1</v>
      </c>
      <c r="Y2121" s="6" t="str">
        <f t="shared" si="611"/>
        <v>marpower/500000-thrs/vlv/50001069-1</v>
      </c>
      <c r="Z2121" s="103" t="str">
        <f t="shared" si="613"/>
        <v>$.Setpoint</v>
      </c>
      <c r="AA2121" s="12">
        <v>32</v>
      </c>
      <c r="AB2121" s="6" t="s">
        <v>195</v>
      </c>
      <c r="AC2121" s="103">
        <v>0</v>
      </c>
      <c r="AJ2121" s="80"/>
      <c r="AK2121" s="113" t="s">
        <v>917</v>
      </c>
      <c r="AN2121" s="80"/>
      <c r="AO2121" s="80"/>
      <c r="AP2121" s="80"/>
      <c r="AQ2121" s="80"/>
      <c r="AR2121" s="127"/>
      <c r="AS2121" s="80"/>
      <c r="AT2121" s="7"/>
      <c r="AU2121" s="7"/>
      <c r="AV2121" s="165"/>
      <c r="AW2121" s="166"/>
      <c r="AX2121" s="137"/>
      <c r="AY2121" s="147"/>
      <c r="AZ2121" s="167"/>
      <c r="BA2121" s="167"/>
      <c r="BB2121" s="147" t="str">
        <f t="shared" si="612"/>
        <v/>
      </c>
      <c r="BC2121" s="168"/>
      <c r="BD2121" s="165"/>
      <c r="BE2121" s="165"/>
      <c r="BF2121" s="165"/>
      <c r="BG2121" s="165"/>
      <c r="BH2121" s="165"/>
      <c r="BI2121" s="165"/>
      <c r="BJ2121" s="165"/>
      <c r="BK2121" s="165"/>
      <c r="BL2121" s="165"/>
      <c r="BM2121" s="165"/>
      <c r="BN2121" s="165"/>
      <c r="BO2121" s="165"/>
      <c r="BP2121" s="165"/>
      <c r="BQ2121" s="165"/>
      <c r="BS2121" s="6"/>
      <c r="BT2121" s="11"/>
      <c r="BU2121" s="6"/>
      <c r="BV2121" s="6"/>
    </row>
    <row r="2122" spans="1:74" ht="15.75" x14ac:dyDescent="0.25">
      <c r="A2122" s="52" t="s">
        <v>11909</v>
      </c>
      <c r="B2122" s="56" t="s">
        <v>110</v>
      </c>
      <c r="C2122" s="7" t="s">
        <v>9455</v>
      </c>
      <c r="D2122" s="7" t="s">
        <v>10805</v>
      </c>
      <c r="E2122" s="7"/>
      <c r="F2122" s="64"/>
      <c r="G2122" s="6"/>
      <c r="H2122" s="6"/>
      <c r="I2122" s="10" t="s">
        <v>110</v>
      </c>
      <c r="J2122" s="11" t="s">
        <v>11129</v>
      </c>
      <c r="K2122" s="194" t="s">
        <v>10807</v>
      </c>
      <c r="L2122" s="176"/>
      <c r="M2122" s="176">
        <v>1000</v>
      </c>
      <c r="N2122" s="80" t="s">
        <v>11911</v>
      </c>
      <c r="O2122" s="162"/>
      <c r="P2122" s="80" t="s">
        <v>11130</v>
      </c>
      <c r="Q2122" s="80"/>
      <c r="R2122" s="80"/>
      <c r="S2122" s="163"/>
      <c r="T2122" s="213"/>
      <c r="U2122" s="162"/>
      <c r="V2122" s="164"/>
      <c r="W2122" s="12" t="str">
        <f t="shared" si="610"/>
        <v>Mqtt1</v>
      </c>
      <c r="X2122" s="196" t="str" cm="1">
        <f t="array" ref="X2122">_xlfn.REGEXEXTRACT(J2122,"^\D*")&amp;"/"&amp;_xlfn.REGEXEXTRACT(J2122,"\d{8}(_\d{1,2})?")</f>
        <v>VLV/50001069_1</v>
      </c>
      <c r="Y2122" s="6" t="str">
        <f t="shared" si="611"/>
        <v>marpower/500000-thrs/vlv/50001069-1</v>
      </c>
      <c r="Z2122" s="103" t="str">
        <f t="shared" si="613"/>
        <v>$.RelPos</v>
      </c>
      <c r="AA2122" s="12">
        <v>32</v>
      </c>
      <c r="AB2122" s="6" t="s">
        <v>195</v>
      </c>
      <c r="AC2122" s="103">
        <v>4</v>
      </c>
      <c r="AJ2122" s="80"/>
      <c r="AK2122" s="113" t="s">
        <v>917</v>
      </c>
      <c r="AN2122" s="80"/>
      <c r="AO2122" s="80"/>
      <c r="AP2122" s="80"/>
      <c r="AQ2122" s="80"/>
      <c r="AR2122" s="127"/>
      <c r="AS2122" s="80"/>
      <c r="AT2122" s="7"/>
      <c r="AU2122" s="7"/>
      <c r="AV2122" s="165"/>
      <c r="AW2122" s="166"/>
      <c r="AX2122" s="137"/>
      <c r="AY2122" s="147"/>
      <c r="AZ2122" s="167"/>
      <c r="BA2122" s="167"/>
      <c r="BB2122" s="147" t="str">
        <f t="shared" si="612"/>
        <v/>
      </c>
      <c r="BC2122" s="168"/>
      <c r="BD2122" s="165"/>
      <c r="BE2122" s="165"/>
      <c r="BF2122" s="165"/>
      <c r="BG2122" s="165"/>
      <c r="BH2122" s="165"/>
      <c r="BI2122" s="165"/>
      <c r="BJ2122" s="165"/>
      <c r="BK2122" s="165"/>
      <c r="BL2122" s="165"/>
      <c r="BM2122" s="165"/>
      <c r="BN2122" s="165"/>
      <c r="BO2122" s="165"/>
      <c r="BP2122" s="165"/>
      <c r="BQ2122" s="165"/>
      <c r="BS2122" s="6"/>
      <c r="BT2122" s="11"/>
      <c r="BU2122" s="6"/>
      <c r="BV2122" s="6"/>
    </row>
    <row r="2123" spans="1:74" ht="15.75" x14ac:dyDescent="0.25">
      <c r="A2123" s="52" t="s">
        <v>11909</v>
      </c>
      <c r="B2123" s="56" t="s">
        <v>110</v>
      </c>
      <c r="C2123" s="7" t="s">
        <v>9455</v>
      </c>
      <c r="D2123" s="7" t="s">
        <v>10805</v>
      </c>
      <c r="E2123" s="7"/>
      <c r="F2123" s="64"/>
      <c r="G2123" s="6"/>
      <c r="H2123" s="6"/>
      <c r="I2123" s="10" t="s">
        <v>110</v>
      </c>
      <c r="J2123" s="11" t="s">
        <v>11131</v>
      </c>
      <c r="K2123" s="194" t="s">
        <v>10807</v>
      </c>
      <c r="L2123" s="176"/>
      <c r="M2123" s="176">
        <v>1000</v>
      </c>
      <c r="N2123" s="80" t="s">
        <v>11911</v>
      </c>
      <c r="O2123" s="162"/>
      <c r="P2123" s="80" t="s">
        <v>11132</v>
      </c>
      <c r="Q2123" s="80"/>
      <c r="R2123" s="80"/>
      <c r="S2123" s="163"/>
      <c r="T2123" s="213"/>
      <c r="U2123" s="162"/>
      <c r="V2123" s="164"/>
      <c r="W2123" s="12" t="str">
        <f t="shared" si="610"/>
        <v>Mqtt1</v>
      </c>
      <c r="X2123" s="196" t="str" cm="1">
        <f t="array" ref="X2123">_xlfn.REGEXEXTRACT(J2123,"^\D*")&amp;"/"&amp;_xlfn.REGEXEXTRACT(J2123,"\d{8}(_\d{1,2})?")</f>
        <v>VLV/50001069_1</v>
      </c>
      <c r="Y2123" s="6" t="str">
        <f t="shared" si="611"/>
        <v>marpower/500000-thrs/vlv/50001069-1</v>
      </c>
      <c r="Z2123" s="103" t="str">
        <f t="shared" si="613"/>
        <v>$.AbsPos</v>
      </c>
      <c r="AA2123" s="12">
        <v>32</v>
      </c>
      <c r="AB2123" s="6" t="s">
        <v>195</v>
      </c>
      <c r="AC2123" s="103">
        <v>5</v>
      </c>
      <c r="AJ2123" s="80"/>
      <c r="AK2123" s="113" t="s">
        <v>10814</v>
      </c>
      <c r="AN2123" s="80"/>
      <c r="AO2123" s="80"/>
      <c r="AP2123" s="80"/>
      <c r="AQ2123" s="80"/>
      <c r="AR2123" s="127"/>
      <c r="AS2123" s="80"/>
      <c r="AT2123" s="7"/>
      <c r="AU2123" s="7"/>
      <c r="AV2123" s="165"/>
      <c r="AW2123" s="166"/>
      <c r="AX2123" s="137"/>
      <c r="AY2123" s="147"/>
      <c r="AZ2123" s="167"/>
      <c r="BA2123" s="167"/>
      <c r="BB2123" s="147" t="str">
        <f t="shared" si="612"/>
        <v/>
      </c>
      <c r="BC2123" s="168"/>
      <c r="BD2123" s="165"/>
      <c r="BE2123" s="165"/>
      <c r="BF2123" s="165"/>
      <c r="BG2123" s="165"/>
      <c r="BH2123" s="165"/>
      <c r="BI2123" s="165"/>
      <c r="BJ2123" s="165"/>
      <c r="BK2123" s="165"/>
      <c r="BL2123" s="165"/>
      <c r="BM2123" s="165"/>
      <c r="BN2123" s="165"/>
      <c r="BO2123" s="165"/>
      <c r="BP2123" s="165"/>
      <c r="BQ2123" s="165"/>
      <c r="BS2123" s="6"/>
      <c r="BT2123" s="11"/>
      <c r="BU2123" s="6"/>
      <c r="BV2123" s="6"/>
    </row>
    <row r="2124" spans="1:74" ht="15.75" x14ac:dyDescent="0.25">
      <c r="A2124" s="52" t="s">
        <v>11909</v>
      </c>
      <c r="B2124" s="56" t="s">
        <v>110</v>
      </c>
      <c r="C2124" s="7" t="s">
        <v>9455</v>
      </c>
      <c r="D2124" s="7" t="s">
        <v>10805</v>
      </c>
      <c r="E2124" s="7"/>
      <c r="F2124" s="64"/>
      <c r="G2124" s="6"/>
      <c r="H2124" s="6"/>
      <c r="I2124" s="10" t="s">
        <v>110</v>
      </c>
      <c r="J2124" s="11" t="s">
        <v>11133</v>
      </c>
      <c r="K2124" s="194" t="s">
        <v>10807</v>
      </c>
      <c r="L2124" s="176"/>
      <c r="M2124" s="176">
        <v>1000</v>
      </c>
      <c r="N2124" s="80" t="s">
        <v>11911</v>
      </c>
      <c r="O2124" s="162"/>
      <c r="P2124" s="80" t="s">
        <v>11134</v>
      </c>
      <c r="Q2124" s="80"/>
      <c r="R2124" s="80"/>
      <c r="S2124" s="163"/>
      <c r="T2124" s="213"/>
      <c r="U2124" s="162"/>
      <c r="V2124" s="164"/>
      <c r="W2124" s="12" t="str">
        <f t="shared" si="610"/>
        <v>Mqtt1</v>
      </c>
      <c r="X2124" s="196" t="str" cm="1">
        <f t="array" ref="X2124">_xlfn.REGEXEXTRACT(J2124,"^\D*")&amp;"/"&amp;_xlfn.REGEXEXTRACT(J2124,"\d{8}(_\d{1,2})?")</f>
        <v>VLV/50001069_7</v>
      </c>
      <c r="Y2124" s="6" t="str">
        <f t="shared" si="611"/>
        <v>marpower/500000-thrs/vlv/50001069-7</v>
      </c>
      <c r="Z2124" s="103" t="str">
        <f t="shared" si="613"/>
        <v>$.Setpoint</v>
      </c>
      <c r="AA2124" s="12">
        <v>33</v>
      </c>
      <c r="AB2124" s="6" t="s">
        <v>195</v>
      </c>
      <c r="AC2124" s="103">
        <v>0</v>
      </c>
      <c r="AJ2124" s="80"/>
      <c r="AK2124" s="113" t="s">
        <v>917</v>
      </c>
      <c r="AN2124" s="80"/>
      <c r="AO2124" s="80"/>
      <c r="AP2124" s="80"/>
      <c r="AQ2124" s="80"/>
      <c r="AR2124" s="127"/>
      <c r="AS2124" s="80"/>
      <c r="AT2124" s="7"/>
      <c r="AU2124" s="7"/>
      <c r="AV2124" s="165"/>
      <c r="AW2124" s="166"/>
      <c r="AX2124" s="137"/>
      <c r="AY2124" s="147"/>
      <c r="AZ2124" s="167"/>
      <c r="BA2124" s="167"/>
      <c r="BB2124" s="147" t="str">
        <f t="shared" si="612"/>
        <v/>
      </c>
      <c r="BC2124" s="168"/>
      <c r="BD2124" s="165"/>
      <c r="BE2124" s="165"/>
      <c r="BF2124" s="165"/>
      <c r="BG2124" s="165"/>
      <c r="BH2124" s="165"/>
      <c r="BI2124" s="165"/>
      <c r="BJ2124" s="165"/>
      <c r="BK2124" s="165"/>
      <c r="BL2124" s="165"/>
      <c r="BM2124" s="165"/>
      <c r="BN2124" s="165"/>
      <c r="BO2124" s="165"/>
      <c r="BP2124" s="165"/>
      <c r="BQ2124" s="165"/>
      <c r="BS2124" s="6"/>
      <c r="BT2124" s="11"/>
      <c r="BU2124" s="6"/>
      <c r="BV2124" s="6"/>
    </row>
    <row r="2125" spans="1:74" ht="15.75" x14ac:dyDescent="0.25">
      <c r="A2125" s="52" t="s">
        <v>11909</v>
      </c>
      <c r="B2125" s="56" t="s">
        <v>110</v>
      </c>
      <c r="C2125" s="7" t="s">
        <v>9455</v>
      </c>
      <c r="D2125" s="7" t="s">
        <v>10805</v>
      </c>
      <c r="E2125" s="7"/>
      <c r="F2125" s="64"/>
      <c r="G2125" s="6"/>
      <c r="H2125" s="6"/>
      <c r="I2125" s="10" t="s">
        <v>110</v>
      </c>
      <c r="J2125" s="11" t="s">
        <v>11135</v>
      </c>
      <c r="K2125" s="194" t="s">
        <v>10807</v>
      </c>
      <c r="L2125" s="176"/>
      <c r="M2125" s="176">
        <v>1000</v>
      </c>
      <c r="N2125" s="80" t="s">
        <v>11911</v>
      </c>
      <c r="O2125" s="162"/>
      <c r="P2125" s="80" t="s">
        <v>11136</v>
      </c>
      <c r="Q2125" s="80"/>
      <c r="R2125" s="80"/>
      <c r="S2125" s="163"/>
      <c r="T2125" s="213"/>
      <c r="U2125" s="162"/>
      <c r="V2125" s="164"/>
      <c r="W2125" s="12" t="str">
        <f t="shared" si="610"/>
        <v>Mqtt1</v>
      </c>
      <c r="X2125" s="196" t="str" cm="1">
        <f t="array" ref="X2125">_xlfn.REGEXEXTRACT(J2125,"^\D*")&amp;"/"&amp;_xlfn.REGEXEXTRACT(J2125,"\d{8}(_\d{1,2})?")</f>
        <v>VLV/50001069_7</v>
      </c>
      <c r="Y2125" s="6" t="str">
        <f t="shared" ref="Y2125:Y2129" si="614">LOWER(SUBSTITUTE(SUBSTITUTE(IF(COUNTIF(N2125,"spare"),"",_xlfn.CONCAT("marpower/",IF(X2125&lt;&gt;"","500000 THRS/"&amp;X2125,"500000 THRS")))," ","-"),"_","-"))</f>
        <v>marpower/500000-thrs/vlv/50001069-7</v>
      </c>
      <c r="Z2125" s="103" t="str">
        <f t="shared" si="613"/>
        <v>$.RelPos</v>
      </c>
      <c r="AA2125" s="12">
        <v>33</v>
      </c>
      <c r="AB2125" s="6" t="s">
        <v>195</v>
      </c>
      <c r="AC2125" s="103">
        <v>4</v>
      </c>
      <c r="AJ2125" s="80"/>
      <c r="AK2125" s="113" t="s">
        <v>917</v>
      </c>
      <c r="AN2125" s="80"/>
      <c r="AO2125" s="80"/>
      <c r="AP2125" s="80"/>
      <c r="AQ2125" s="80"/>
      <c r="AR2125" s="127"/>
      <c r="AS2125" s="80"/>
      <c r="AT2125" s="7"/>
      <c r="AU2125" s="7"/>
      <c r="AV2125" s="165"/>
      <c r="AW2125" s="166"/>
      <c r="AX2125" s="137"/>
      <c r="AY2125" s="147"/>
      <c r="AZ2125" s="167"/>
      <c r="BA2125" s="167"/>
      <c r="BB2125" s="147" t="str">
        <f t="shared" si="612"/>
        <v/>
      </c>
      <c r="BC2125" s="168"/>
      <c r="BD2125" s="165"/>
      <c r="BE2125" s="165"/>
      <c r="BF2125" s="165"/>
      <c r="BG2125" s="165"/>
      <c r="BH2125" s="165"/>
      <c r="BI2125" s="165"/>
      <c r="BJ2125" s="165"/>
      <c r="BK2125" s="165"/>
      <c r="BL2125" s="165"/>
      <c r="BM2125" s="165"/>
      <c r="BN2125" s="165"/>
      <c r="BO2125" s="165"/>
      <c r="BP2125" s="165"/>
      <c r="BQ2125" s="165"/>
      <c r="BS2125" s="6"/>
      <c r="BT2125" s="11"/>
      <c r="BU2125" s="6"/>
      <c r="BV2125" s="6"/>
    </row>
    <row r="2126" spans="1:74" ht="15.75" x14ac:dyDescent="0.25">
      <c r="A2126" s="52" t="s">
        <v>11909</v>
      </c>
      <c r="B2126" s="56" t="s">
        <v>110</v>
      </c>
      <c r="C2126" s="7" t="s">
        <v>9455</v>
      </c>
      <c r="D2126" s="7" t="s">
        <v>10805</v>
      </c>
      <c r="E2126" s="7"/>
      <c r="F2126" s="64"/>
      <c r="G2126" s="6"/>
      <c r="H2126" s="6"/>
      <c r="I2126" s="10" t="s">
        <v>110</v>
      </c>
      <c r="J2126" s="11" t="s">
        <v>11137</v>
      </c>
      <c r="K2126" s="194" t="s">
        <v>10807</v>
      </c>
      <c r="L2126" s="176"/>
      <c r="M2126" s="176">
        <v>1000</v>
      </c>
      <c r="N2126" s="80" t="s">
        <v>11911</v>
      </c>
      <c r="O2126" s="162"/>
      <c r="P2126" s="80" t="s">
        <v>11138</v>
      </c>
      <c r="Q2126" s="80"/>
      <c r="R2126" s="80"/>
      <c r="S2126" s="163"/>
      <c r="T2126" s="213"/>
      <c r="U2126" s="162"/>
      <c r="V2126" s="164"/>
      <c r="W2126" s="12" t="str">
        <f t="shared" si="610"/>
        <v>Mqtt1</v>
      </c>
      <c r="X2126" s="196" t="str" cm="1">
        <f t="array" ref="X2126">_xlfn.REGEXEXTRACT(J2126,"^\D*")&amp;"/"&amp;_xlfn.REGEXEXTRACT(J2126,"\d{8}(_\d{1,2})?")</f>
        <v>VLV/50001069_7</v>
      </c>
      <c r="Y2126" s="6" t="str">
        <f t="shared" si="614"/>
        <v>marpower/500000-thrs/vlv/50001069-7</v>
      </c>
      <c r="Z2126" s="103" t="str">
        <f t="shared" si="613"/>
        <v>$.AbsPos</v>
      </c>
      <c r="AA2126" s="12">
        <v>33</v>
      </c>
      <c r="AB2126" s="6" t="s">
        <v>195</v>
      </c>
      <c r="AC2126" s="103">
        <v>5</v>
      </c>
      <c r="AJ2126" s="80"/>
      <c r="AK2126" s="113" t="s">
        <v>10814</v>
      </c>
      <c r="AN2126" s="80"/>
      <c r="AO2126" s="80"/>
      <c r="AP2126" s="80"/>
      <c r="AQ2126" s="80"/>
      <c r="AR2126" s="127"/>
      <c r="AS2126" s="80"/>
      <c r="AT2126" s="7"/>
      <c r="AU2126" s="7"/>
      <c r="AV2126" s="165"/>
      <c r="AW2126" s="166"/>
      <c r="AX2126" s="137"/>
      <c r="AY2126" s="147"/>
      <c r="AZ2126" s="167"/>
      <c r="BA2126" s="167"/>
      <c r="BB2126" s="147" t="str">
        <f t="shared" si="612"/>
        <v/>
      </c>
      <c r="BC2126" s="168"/>
      <c r="BD2126" s="165"/>
      <c r="BE2126" s="165"/>
      <c r="BF2126" s="165"/>
      <c r="BG2126" s="165"/>
      <c r="BH2126" s="165"/>
      <c r="BI2126" s="165"/>
      <c r="BJ2126" s="165"/>
      <c r="BK2126" s="165"/>
      <c r="BL2126" s="165"/>
      <c r="BM2126" s="165"/>
      <c r="BN2126" s="165"/>
      <c r="BO2126" s="165"/>
      <c r="BP2126" s="165"/>
      <c r="BQ2126" s="165"/>
      <c r="BS2126" s="6"/>
      <c r="BT2126" s="11"/>
      <c r="BU2126" s="6"/>
      <c r="BV2126" s="6"/>
    </row>
    <row r="2127" spans="1:74" ht="15.75" x14ac:dyDescent="0.25">
      <c r="A2127" s="52" t="s">
        <v>11909</v>
      </c>
      <c r="B2127" s="56" t="s">
        <v>110</v>
      </c>
      <c r="C2127" s="7" t="s">
        <v>9455</v>
      </c>
      <c r="D2127" s="7" t="s">
        <v>10805</v>
      </c>
      <c r="E2127" s="7"/>
      <c r="F2127" s="64"/>
      <c r="G2127" s="6"/>
      <c r="H2127" s="6"/>
      <c r="I2127" s="10" t="s">
        <v>110</v>
      </c>
      <c r="J2127" s="11" t="s">
        <v>11139</v>
      </c>
      <c r="K2127" s="194" t="s">
        <v>10807</v>
      </c>
      <c r="L2127" s="176"/>
      <c r="M2127" s="176">
        <v>1000</v>
      </c>
      <c r="N2127" s="80" t="s">
        <v>11911</v>
      </c>
      <c r="O2127" s="162"/>
      <c r="P2127" s="80" t="s">
        <v>11140</v>
      </c>
      <c r="Q2127" s="80"/>
      <c r="R2127" s="80"/>
      <c r="S2127" s="163"/>
      <c r="T2127" s="213"/>
      <c r="U2127" s="162"/>
      <c r="V2127" s="164"/>
      <c r="W2127" s="12" t="str">
        <f t="shared" si="610"/>
        <v>Mqtt1</v>
      </c>
      <c r="X2127" s="196" t="str" cm="1">
        <f t="array" ref="X2127">_xlfn.REGEXEXTRACT(J2127,"^\D*")&amp;"/"&amp;_xlfn.REGEXEXTRACT(J2127,"\d{8}(_\d{1,2})?")</f>
        <v>VLV/50001069_8</v>
      </c>
      <c r="Y2127" s="6" t="str">
        <f t="shared" si="614"/>
        <v>marpower/500000-thrs/vlv/50001069-8</v>
      </c>
      <c r="Z2127" s="103" t="str">
        <f t="shared" si="613"/>
        <v>$.Setpoint</v>
      </c>
      <c r="AA2127" s="12">
        <v>34</v>
      </c>
      <c r="AB2127" s="6" t="s">
        <v>195</v>
      </c>
      <c r="AC2127" s="103">
        <v>0</v>
      </c>
      <c r="AJ2127" s="80"/>
      <c r="AK2127" s="113" t="s">
        <v>917</v>
      </c>
      <c r="AN2127" s="80"/>
      <c r="AO2127" s="80"/>
      <c r="AP2127" s="80"/>
      <c r="AQ2127" s="80"/>
      <c r="AR2127" s="127"/>
      <c r="AS2127" s="80"/>
      <c r="AT2127" s="7"/>
      <c r="AU2127" s="7"/>
      <c r="AV2127" s="165"/>
      <c r="AW2127" s="166"/>
      <c r="AX2127" s="137"/>
      <c r="AY2127" s="147"/>
      <c r="AZ2127" s="167"/>
      <c r="BA2127" s="167"/>
      <c r="BB2127" s="147" t="str">
        <f t="shared" si="612"/>
        <v/>
      </c>
      <c r="BC2127" s="168"/>
      <c r="BD2127" s="165"/>
      <c r="BE2127" s="165"/>
      <c r="BF2127" s="165"/>
      <c r="BG2127" s="165"/>
      <c r="BH2127" s="165"/>
      <c r="BI2127" s="165"/>
      <c r="BJ2127" s="165"/>
      <c r="BK2127" s="165"/>
      <c r="BL2127" s="165"/>
      <c r="BM2127" s="165"/>
      <c r="BN2127" s="165"/>
      <c r="BO2127" s="165"/>
      <c r="BP2127" s="165"/>
      <c r="BQ2127" s="165"/>
      <c r="BS2127" s="6"/>
      <c r="BT2127" s="11"/>
      <c r="BU2127" s="6"/>
      <c r="BV2127" s="6"/>
    </row>
    <row r="2128" spans="1:74" ht="15.75" x14ac:dyDescent="0.25">
      <c r="A2128" s="52" t="s">
        <v>11909</v>
      </c>
      <c r="B2128" s="56" t="s">
        <v>110</v>
      </c>
      <c r="C2128" s="7" t="s">
        <v>9455</v>
      </c>
      <c r="D2128" s="7" t="s">
        <v>10805</v>
      </c>
      <c r="E2128" s="7"/>
      <c r="F2128" s="64"/>
      <c r="G2128" s="6"/>
      <c r="H2128" s="6"/>
      <c r="I2128" s="10" t="s">
        <v>110</v>
      </c>
      <c r="J2128" s="11" t="s">
        <v>11141</v>
      </c>
      <c r="K2128" s="194" t="s">
        <v>10807</v>
      </c>
      <c r="L2128" s="176"/>
      <c r="M2128" s="176">
        <v>1000</v>
      </c>
      <c r="N2128" s="80" t="s">
        <v>11911</v>
      </c>
      <c r="O2128" s="162"/>
      <c r="P2128" s="80" t="s">
        <v>11142</v>
      </c>
      <c r="Q2128" s="80"/>
      <c r="R2128" s="80"/>
      <c r="S2128" s="163"/>
      <c r="T2128" s="213"/>
      <c r="U2128" s="162"/>
      <c r="V2128" s="164"/>
      <c r="W2128" s="12" t="str">
        <f t="shared" si="610"/>
        <v>Mqtt1</v>
      </c>
      <c r="X2128" s="196" t="str" cm="1">
        <f t="array" ref="X2128">_xlfn.REGEXEXTRACT(J2128,"^\D*")&amp;"/"&amp;_xlfn.REGEXEXTRACT(J2128,"\d{8}(_\d{1,2})?")</f>
        <v>VLV/50001069_8</v>
      </c>
      <c r="Y2128" s="6" t="str">
        <f t="shared" si="614"/>
        <v>marpower/500000-thrs/vlv/50001069-8</v>
      </c>
      <c r="Z2128" s="103" t="str">
        <f t="shared" si="613"/>
        <v>$.RelPos</v>
      </c>
      <c r="AA2128" s="12">
        <v>34</v>
      </c>
      <c r="AB2128" s="6" t="s">
        <v>195</v>
      </c>
      <c r="AC2128" s="103">
        <v>4</v>
      </c>
      <c r="AJ2128" s="80"/>
      <c r="AK2128" s="113" t="s">
        <v>917</v>
      </c>
      <c r="AN2128" s="80"/>
      <c r="AO2128" s="80"/>
      <c r="AP2128" s="80"/>
      <c r="AQ2128" s="80"/>
      <c r="AR2128" s="127"/>
      <c r="AS2128" s="80"/>
      <c r="AT2128" s="7"/>
      <c r="AU2128" s="7"/>
      <c r="AV2128" s="165"/>
      <c r="AW2128" s="166"/>
      <c r="AX2128" s="137"/>
      <c r="AY2128" s="147"/>
      <c r="AZ2128" s="167"/>
      <c r="BA2128" s="167"/>
      <c r="BB2128" s="147" t="str">
        <f t="shared" si="612"/>
        <v/>
      </c>
      <c r="BC2128" s="168"/>
      <c r="BD2128" s="165"/>
      <c r="BE2128" s="165"/>
      <c r="BF2128" s="165"/>
      <c r="BG2128" s="165"/>
      <c r="BH2128" s="165"/>
      <c r="BI2128" s="165"/>
      <c r="BJ2128" s="165"/>
      <c r="BK2128" s="165"/>
      <c r="BL2128" s="165"/>
      <c r="BM2128" s="165"/>
      <c r="BN2128" s="165"/>
      <c r="BO2128" s="165"/>
      <c r="BP2128" s="165"/>
      <c r="BQ2128" s="165"/>
      <c r="BS2128" s="6"/>
      <c r="BT2128" s="11"/>
      <c r="BU2128" s="6"/>
      <c r="BV2128" s="6"/>
    </row>
    <row r="2129" spans="1:74" ht="15.75" x14ac:dyDescent="0.25">
      <c r="A2129" s="52" t="s">
        <v>11909</v>
      </c>
      <c r="B2129" s="56" t="s">
        <v>110</v>
      </c>
      <c r="C2129" s="7" t="s">
        <v>9455</v>
      </c>
      <c r="D2129" s="7" t="s">
        <v>10805</v>
      </c>
      <c r="E2129" s="7"/>
      <c r="F2129" s="64"/>
      <c r="G2129" s="6"/>
      <c r="H2129" s="6"/>
      <c r="I2129" s="10" t="s">
        <v>110</v>
      </c>
      <c r="J2129" s="11" t="s">
        <v>11143</v>
      </c>
      <c r="K2129" s="194" t="s">
        <v>10807</v>
      </c>
      <c r="L2129" s="176"/>
      <c r="M2129" s="176">
        <v>1000</v>
      </c>
      <c r="N2129" s="80" t="s">
        <v>11911</v>
      </c>
      <c r="O2129" s="162"/>
      <c r="P2129" s="80" t="s">
        <v>11144</v>
      </c>
      <c r="Q2129" s="80"/>
      <c r="R2129" s="80"/>
      <c r="S2129" s="163"/>
      <c r="T2129" s="213"/>
      <c r="U2129" s="162"/>
      <c r="V2129" s="164"/>
      <c r="W2129" s="12" t="str">
        <f t="shared" si="610"/>
        <v>Mqtt1</v>
      </c>
      <c r="X2129" s="196" t="str" cm="1">
        <f t="array" ref="X2129">_xlfn.REGEXEXTRACT(J2129,"^\D*")&amp;"/"&amp;_xlfn.REGEXEXTRACT(J2129,"\d{8}(_\d{1,2})?")</f>
        <v>VLV/50001069_8</v>
      </c>
      <c r="Y2129" s="6" t="str">
        <f t="shared" si="614"/>
        <v>marpower/500000-thrs/vlv/50001069-8</v>
      </c>
      <c r="Z2129" s="103" t="str">
        <f t="shared" si="613"/>
        <v>$.AbsPos</v>
      </c>
      <c r="AA2129" s="12">
        <v>34</v>
      </c>
      <c r="AB2129" s="6" t="s">
        <v>195</v>
      </c>
      <c r="AC2129" s="103">
        <v>5</v>
      </c>
      <c r="AJ2129" s="80"/>
      <c r="AK2129" s="113" t="s">
        <v>10814</v>
      </c>
      <c r="AN2129" s="80"/>
      <c r="AO2129" s="80"/>
      <c r="AP2129" s="80"/>
      <c r="AQ2129" s="80"/>
      <c r="AR2129" s="127"/>
      <c r="AS2129" s="80"/>
      <c r="AT2129" s="7"/>
      <c r="AU2129" s="7"/>
      <c r="AV2129" s="165"/>
      <c r="AW2129" s="166"/>
      <c r="AX2129" s="137"/>
      <c r="AY2129" s="147"/>
      <c r="AZ2129" s="167"/>
      <c r="BA2129" s="167"/>
      <c r="BB2129" s="147" t="str">
        <f t="shared" si="612"/>
        <v/>
      </c>
      <c r="BC2129" s="168"/>
      <c r="BD2129" s="165"/>
      <c r="BE2129" s="165"/>
      <c r="BF2129" s="165"/>
      <c r="BG2129" s="165"/>
      <c r="BH2129" s="165"/>
      <c r="BI2129" s="165"/>
      <c r="BJ2129" s="165"/>
      <c r="BK2129" s="165"/>
      <c r="BL2129" s="165"/>
      <c r="BM2129" s="165"/>
      <c r="BN2129" s="165"/>
      <c r="BO2129" s="165"/>
      <c r="BP2129" s="165"/>
      <c r="BQ2129" s="165"/>
      <c r="BS2129" s="6"/>
      <c r="BT2129" s="11"/>
      <c r="BU2129" s="6"/>
      <c r="BV2129" s="6"/>
    </row>
    <row r="2130" spans="1:74" x14ac:dyDescent="0.25">
      <c r="A2130" s="50"/>
      <c r="B2130" s="54" t="s">
        <v>110</v>
      </c>
      <c r="C2130" s="59"/>
      <c r="D2130" s="59"/>
      <c r="E2130" s="59"/>
      <c r="F2130" s="59"/>
      <c r="G2130" s="59"/>
      <c r="H2130" s="59"/>
      <c r="I2130" s="59"/>
      <c r="J2130" s="68"/>
      <c r="K2130" s="50"/>
      <c r="L2130" s="54"/>
      <c r="M2130" s="179">
        <v>1000</v>
      </c>
      <c r="N2130" s="54"/>
      <c r="O2130" s="81"/>
      <c r="P2130" s="54" t="s">
        <v>11145</v>
      </c>
      <c r="Q2130" s="54"/>
      <c r="R2130" s="54"/>
      <c r="S2130" s="54"/>
      <c r="T2130" s="151"/>
      <c r="U2130" s="81"/>
      <c r="V2130" s="68"/>
      <c r="W2130" s="50"/>
      <c r="X2130" s="198"/>
      <c r="Y2130" s="54"/>
      <c r="Z2130" s="100"/>
      <c r="AA2130" s="50"/>
      <c r="AB2130" s="54"/>
      <c r="AC2130" s="100"/>
      <c r="AD2130" s="100"/>
      <c r="AE2130" s="68"/>
      <c r="AF2130" s="68"/>
      <c r="AG2130" s="68"/>
      <c r="AH2130" s="68"/>
      <c r="AI2130" s="54"/>
      <c r="AJ2130" s="54"/>
      <c r="AK2130" s="110"/>
      <c r="AL2130" s="110"/>
      <c r="AM2130" s="54"/>
      <c r="AN2130" s="54"/>
      <c r="AO2130" s="54"/>
      <c r="AP2130" s="54"/>
      <c r="AQ2130" s="54"/>
      <c r="AR2130" s="54"/>
      <c r="AS2130" s="54"/>
      <c r="AT2130" s="81"/>
      <c r="AU2130" s="81"/>
      <c r="AV2130" s="81"/>
      <c r="AW2130" s="81"/>
      <c r="AX2130" s="81"/>
      <c r="AY2130" s="81"/>
      <c r="AZ2130" s="81"/>
      <c r="BA2130" s="81"/>
      <c r="BB2130" s="81"/>
      <c r="BC2130" s="81"/>
      <c r="BD2130" s="81"/>
      <c r="BE2130" s="81"/>
      <c r="BF2130" s="150"/>
      <c r="BG2130" s="81"/>
      <c r="BH2130" s="81"/>
      <c r="BI2130" s="81"/>
      <c r="BJ2130" s="150"/>
      <c r="BK2130" s="81"/>
      <c r="BL2130" s="81"/>
      <c r="BM2130" s="81"/>
      <c r="BN2130" s="150"/>
      <c r="BO2130" s="81"/>
      <c r="BP2130" s="81"/>
      <c r="BQ2130" s="81"/>
      <c r="BR2130" s="151"/>
      <c r="BS2130" s="81"/>
      <c r="BT2130" s="150"/>
      <c r="BU2130" s="81"/>
      <c r="BV2130" s="81"/>
    </row>
    <row r="2131" spans="1:74" ht="15.75" x14ac:dyDescent="0.25">
      <c r="A2131" s="52" t="s">
        <v>11909</v>
      </c>
      <c r="B2131" s="56" t="s">
        <v>110</v>
      </c>
      <c r="C2131" s="7" t="s">
        <v>118</v>
      </c>
      <c r="D2131" s="7" t="s">
        <v>11146</v>
      </c>
      <c r="E2131" s="7"/>
      <c r="F2131" s="64"/>
      <c r="G2131" s="6"/>
      <c r="H2131" s="6"/>
      <c r="I2131" s="10" t="s">
        <v>110</v>
      </c>
      <c r="J2131" s="11" t="s">
        <v>11147</v>
      </c>
      <c r="K2131" s="194" t="s">
        <v>10807</v>
      </c>
      <c r="L2131" s="176"/>
      <c r="M2131" s="176">
        <v>1000</v>
      </c>
      <c r="N2131" s="80" t="s">
        <v>11911</v>
      </c>
      <c r="O2131" s="162"/>
      <c r="P2131" s="80" t="s">
        <v>11148</v>
      </c>
      <c r="Q2131" s="80"/>
      <c r="R2131" s="80"/>
      <c r="S2131" s="163"/>
      <c r="T2131" s="213"/>
      <c r="U2131" s="162"/>
      <c r="V2131" s="164"/>
      <c r="W2131" s="12" t="str">
        <f t="shared" ref="W2131:W2194" si="615">IF(COUNTIF(N2131,"spare"),"","Mqtt1")</f>
        <v>Mqtt1</v>
      </c>
      <c r="X2131" s="196" t="str" cm="1">
        <f t="array" ref="X2131">_xlfn.REGEXEXTRACT(J2131,"^\D*")&amp;"/"&amp;_xlfn.REGEXEXTRACT(J2131,"\d{8}(_\d{1,2})?")</f>
        <v>PMP/41006001_2</v>
      </c>
      <c r="Y2131" s="6" t="str">
        <f t="shared" ref="Y2131:Y2162" si="616">LOWER(SUBSTITUTE(SUBSTITUTE(IF(COUNTIF(N2131,"spare"),"",_xlfn.CONCAT("marpower/",IF(X2131&lt;&gt;"","500000 THRS/"&amp;X2131,"500000 THRS")))," ","-"),"_","-"))</f>
        <v>marpower/500000-thrs/pmp/41006001-2</v>
      </c>
      <c r="Z2131" s="103" t="str">
        <f t="shared" ref="Z2131:Z2194" si="617">IF(COUNTIF(N2131,"spare"),"","$."&amp;_xlfn.REGEXREPLACE(IF(X2131="",J2131,_xlfn.REGEXREPLACE(J2131,".*_","")),"^FIRE_",""))</f>
        <v>$.DutyPoint</v>
      </c>
      <c r="AB2131" s="6" t="s">
        <v>195</v>
      </c>
      <c r="AC2131" s="103">
        <v>1</v>
      </c>
      <c r="AD2131" s="103" t="s">
        <v>124</v>
      </c>
      <c r="AG2131" s="11">
        <v>0</v>
      </c>
      <c r="AH2131" s="11">
        <v>20</v>
      </c>
      <c r="AI2131" s="53">
        <v>0</v>
      </c>
      <c r="AJ2131" s="80">
        <v>10</v>
      </c>
      <c r="AK2131" s="113" t="s">
        <v>917</v>
      </c>
      <c r="AL2131" s="113" t="s">
        <v>10809</v>
      </c>
      <c r="AN2131" s="80"/>
      <c r="AO2131" s="80"/>
      <c r="AP2131" s="80"/>
      <c r="AQ2131" s="80"/>
      <c r="AR2131" s="127"/>
      <c r="AS2131" s="80"/>
      <c r="AT2131" s="7"/>
      <c r="AU2131" s="7"/>
      <c r="AV2131" s="165"/>
      <c r="AW2131" s="166"/>
      <c r="AX2131" s="137"/>
      <c r="AY2131" s="147"/>
      <c r="AZ2131" s="167"/>
      <c r="BA2131" s="167"/>
      <c r="BB2131" s="147" t="str">
        <f t="shared" ref="BB2131:BB2194" si="618">IF(ISNUMBER(AM2131),"1","")</f>
        <v/>
      </c>
      <c r="BC2131" s="168"/>
      <c r="BD2131" s="165"/>
      <c r="BE2131" s="165"/>
      <c r="BF2131" s="165"/>
      <c r="BG2131" s="165"/>
      <c r="BH2131" s="165"/>
      <c r="BI2131" s="165"/>
      <c r="BJ2131" s="165"/>
      <c r="BK2131" s="165"/>
      <c r="BL2131" s="165"/>
      <c r="BM2131" s="165"/>
      <c r="BN2131" s="165"/>
      <c r="BO2131" s="165"/>
      <c r="BP2131" s="165"/>
      <c r="BQ2131" s="165"/>
      <c r="BS2131" s="6"/>
      <c r="BT2131" s="11"/>
      <c r="BU2131" s="6"/>
      <c r="BV2131" s="6"/>
    </row>
    <row r="2132" spans="1:74" ht="15.75" x14ac:dyDescent="0.25">
      <c r="A2132" s="52" t="s">
        <v>11909</v>
      </c>
      <c r="B2132" s="56" t="s">
        <v>110</v>
      </c>
      <c r="C2132" s="7" t="s">
        <v>124</v>
      </c>
      <c r="D2132" s="7" t="s">
        <v>11146</v>
      </c>
      <c r="E2132" s="7"/>
      <c r="F2132" s="64"/>
      <c r="G2132" s="6"/>
      <c r="H2132" s="6"/>
      <c r="I2132" s="10" t="s">
        <v>110</v>
      </c>
      <c r="J2132" s="11" t="s">
        <v>11149</v>
      </c>
      <c r="K2132" s="194" t="s">
        <v>10807</v>
      </c>
      <c r="L2132" s="176"/>
      <c r="M2132" s="176">
        <v>1000</v>
      </c>
      <c r="N2132" s="80" t="s">
        <v>11911</v>
      </c>
      <c r="O2132" s="162"/>
      <c r="P2132" s="80" t="s">
        <v>11150</v>
      </c>
      <c r="Q2132" s="80"/>
      <c r="R2132" s="80"/>
      <c r="S2132" s="163"/>
      <c r="T2132" s="213"/>
      <c r="U2132" s="162"/>
      <c r="V2132" s="164"/>
      <c r="W2132" s="12" t="str">
        <f t="shared" si="615"/>
        <v>Mqtt1</v>
      </c>
      <c r="X2132" s="196" t="str" cm="1">
        <f t="array" ref="X2132">_xlfn.REGEXEXTRACT(J2132,"^\D*")&amp;"/"&amp;_xlfn.REGEXEXTRACT(J2132,"\d{8}(_\d{1,2})?")</f>
        <v>PMP/41006001_2</v>
      </c>
      <c r="Y2132" s="6" t="str">
        <f t="shared" si="616"/>
        <v>marpower/500000-thrs/pmp/41006001-2</v>
      </c>
      <c r="Z2132" s="103" t="str">
        <f t="shared" si="617"/>
        <v>$.OnOff</v>
      </c>
      <c r="AB2132" s="6" t="s">
        <v>195</v>
      </c>
      <c r="AC2132" s="103">
        <v>40</v>
      </c>
      <c r="AJ2132" s="80"/>
      <c r="AN2132" s="80"/>
      <c r="AO2132" s="80"/>
      <c r="AP2132" s="80"/>
      <c r="AQ2132" s="80"/>
      <c r="AR2132" s="127"/>
      <c r="AS2132" s="80"/>
      <c r="AT2132" s="7"/>
      <c r="AU2132" s="7"/>
      <c r="AV2132" s="165"/>
      <c r="AW2132" s="166"/>
      <c r="AX2132" s="137"/>
      <c r="AY2132" s="147"/>
      <c r="AZ2132" s="167"/>
      <c r="BA2132" s="167"/>
      <c r="BB2132" s="147" t="str">
        <f t="shared" si="618"/>
        <v/>
      </c>
      <c r="BC2132" s="168"/>
      <c r="BD2132" s="165"/>
      <c r="BE2132" s="165"/>
      <c r="BF2132" s="165"/>
      <c r="BG2132" s="165"/>
      <c r="BH2132" s="165"/>
      <c r="BI2132" s="165"/>
      <c r="BJ2132" s="165"/>
      <c r="BK2132" s="165"/>
      <c r="BL2132" s="165"/>
      <c r="BM2132" s="165"/>
      <c r="BN2132" s="165"/>
      <c r="BO2132" s="165"/>
      <c r="BP2132" s="165"/>
      <c r="BQ2132" s="165"/>
      <c r="BS2132" s="6"/>
      <c r="BT2132" s="11"/>
      <c r="BU2132" s="6"/>
      <c r="BV2132" s="6"/>
    </row>
    <row r="2133" spans="1:74" ht="15.75" x14ac:dyDescent="0.25">
      <c r="A2133" s="52" t="s">
        <v>11909</v>
      </c>
      <c r="B2133" s="56" t="s">
        <v>110</v>
      </c>
      <c r="C2133" s="7" t="s">
        <v>124</v>
      </c>
      <c r="D2133" s="7" t="s">
        <v>11146</v>
      </c>
      <c r="E2133" s="7"/>
      <c r="F2133" s="64"/>
      <c r="G2133" s="6"/>
      <c r="H2133" s="6"/>
      <c r="I2133" s="10" t="s">
        <v>110</v>
      </c>
      <c r="J2133" s="11" t="s">
        <v>11151</v>
      </c>
      <c r="K2133" s="194" t="s">
        <v>10807</v>
      </c>
      <c r="L2133" s="176"/>
      <c r="M2133" s="176">
        <v>1000</v>
      </c>
      <c r="N2133" s="80" t="s">
        <v>11911</v>
      </c>
      <c r="O2133" s="162"/>
      <c r="P2133" s="80" t="s">
        <v>11152</v>
      </c>
      <c r="Q2133" s="80"/>
      <c r="R2133" s="80"/>
      <c r="S2133" s="163"/>
      <c r="T2133" s="213"/>
      <c r="U2133" s="162"/>
      <c r="V2133" s="164"/>
      <c r="W2133" s="12" t="str">
        <f t="shared" si="615"/>
        <v>Mqtt1</v>
      </c>
      <c r="X2133" s="196" t="str" cm="1">
        <f t="array" ref="X2133">_xlfn.REGEXEXTRACT(J2133,"^\D*")&amp;"/"&amp;_xlfn.REGEXEXTRACT(J2133,"\d{8}(_\d{1,2})?")</f>
        <v>PMP/41006001_2</v>
      </c>
      <c r="Y2133" s="6" t="str">
        <f t="shared" si="616"/>
        <v>marpower/500000-thrs/pmp/41006001-2</v>
      </c>
      <c r="Z2133" s="103" t="str">
        <f t="shared" si="617"/>
        <v>$.ControlMode</v>
      </c>
      <c r="AB2133" s="6" t="s">
        <v>195</v>
      </c>
      <c r="AC2133" s="103">
        <v>42</v>
      </c>
      <c r="AJ2133" s="80"/>
      <c r="AK2133" s="113" t="s">
        <v>10814</v>
      </c>
      <c r="AN2133" s="80"/>
      <c r="AO2133" s="80"/>
      <c r="AP2133" s="80"/>
      <c r="AQ2133" s="80"/>
      <c r="AR2133" s="127"/>
      <c r="AS2133" s="80"/>
      <c r="AT2133" s="7"/>
      <c r="AU2133" s="7"/>
      <c r="AV2133" s="165"/>
      <c r="AW2133" s="166"/>
      <c r="AX2133" s="137"/>
      <c r="AY2133" s="147"/>
      <c r="AZ2133" s="167"/>
      <c r="BA2133" s="167"/>
      <c r="BB2133" s="147" t="str">
        <f t="shared" si="618"/>
        <v/>
      </c>
      <c r="BC2133" s="168"/>
      <c r="BD2133" s="165"/>
      <c r="BE2133" s="165"/>
      <c r="BF2133" s="165"/>
      <c r="BG2133" s="165"/>
      <c r="BH2133" s="165"/>
      <c r="BI2133" s="165"/>
      <c r="BJ2133" s="165"/>
      <c r="BK2133" s="165"/>
      <c r="BL2133" s="165"/>
      <c r="BM2133" s="165"/>
      <c r="BN2133" s="165"/>
      <c r="BO2133" s="165"/>
      <c r="BP2133" s="165"/>
      <c r="BQ2133" s="165"/>
      <c r="BS2133" s="6"/>
      <c r="BT2133" s="11"/>
      <c r="BU2133" s="6"/>
      <c r="BV2133" s="6"/>
    </row>
    <row r="2134" spans="1:74" ht="15.75" x14ac:dyDescent="0.25">
      <c r="A2134" s="52" t="s">
        <v>11909</v>
      </c>
      <c r="B2134" s="56" t="s">
        <v>110</v>
      </c>
      <c r="C2134" s="7" t="s">
        <v>124</v>
      </c>
      <c r="D2134" s="7" t="s">
        <v>11146</v>
      </c>
      <c r="E2134" s="7"/>
      <c r="F2134" s="64"/>
      <c r="G2134" s="6"/>
      <c r="H2134" s="6"/>
      <c r="I2134" s="10" t="s">
        <v>110</v>
      </c>
      <c r="J2134" s="11" t="s">
        <v>11153</v>
      </c>
      <c r="K2134" s="194" t="s">
        <v>10807</v>
      </c>
      <c r="L2134" s="176"/>
      <c r="M2134" s="176">
        <v>1000</v>
      </c>
      <c r="N2134" s="80" t="s">
        <v>11911</v>
      </c>
      <c r="O2134" s="162"/>
      <c r="P2134" s="80" t="s">
        <v>11154</v>
      </c>
      <c r="Q2134" s="80"/>
      <c r="R2134" s="80"/>
      <c r="S2134" s="163"/>
      <c r="T2134" s="213"/>
      <c r="U2134" s="162"/>
      <c r="V2134" s="164"/>
      <c r="W2134" s="12" t="str">
        <f t="shared" si="615"/>
        <v>Mqtt1</v>
      </c>
      <c r="X2134" s="196" t="str" cm="1">
        <f t="array" ref="X2134">_xlfn.REGEXEXTRACT(J2134,"^\D*")&amp;"/"&amp;_xlfn.REGEXEXTRACT(J2134,"\d{8}(_\d{1,2})?")</f>
        <v>PMP/41006001_2</v>
      </c>
      <c r="Y2134" s="6" t="str">
        <f t="shared" si="616"/>
        <v>marpower/500000-thrs/pmp/41006001-2</v>
      </c>
      <c r="Z2134" s="103" t="str">
        <f t="shared" si="617"/>
        <v>$.Pressure</v>
      </c>
      <c r="AB2134" s="6" t="s">
        <v>196</v>
      </c>
      <c r="AC2134" s="103">
        <v>1</v>
      </c>
      <c r="AJ2134" s="80"/>
      <c r="AK2134" s="113" t="s">
        <v>10817</v>
      </c>
      <c r="AL2134" s="113">
        <v>10</v>
      </c>
      <c r="AN2134" s="80"/>
      <c r="AO2134" s="80"/>
      <c r="AP2134" s="80"/>
      <c r="AQ2134" s="80"/>
      <c r="AR2134" s="127"/>
      <c r="AS2134" s="80"/>
      <c r="AT2134" s="7"/>
      <c r="AU2134" s="7"/>
      <c r="AV2134" s="165"/>
      <c r="AW2134" s="166"/>
      <c r="AX2134" s="137"/>
      <c r="AY2134" s="147"/>
      <c r="AZ2134" s="167"/>
      <c r="BA2134" s="167"/>
      <c r="BB2134" s="147" t="str">
        <f t="shared" si="618"/>
        <v/>
      </c>
      <c r="BC2134" s="168"/>
      <c r="BD2134" s="165"/>
      <c r="BE2134" s="165"/>
      <c r="BF2134" s="165"/>
      <c r="BG2134" s="165"/>
      <c r="BH2134" s="165"/>
      <c r="BI2134" s="165"/>
      <c r="BJ2134" s="165"/>
      <c r="BK2134" s="165"/>
      <c r="BL2134" s="165"/>
      <c r="BM2134" s="165"/>
      <c r="BN2134" s="165"/>
      <c r="BO2134" s="165"/>
      <c r="BP2134" s="165"/>
      <c r="BQ2134" s="165"/>
      <c r="BS2134" s="6"/>
      <c r="BT2134" s="11"/>
      <c r="BU2134" s="6"/>
      <c r="BV2134" s="6"/>
    </row>
    <row r="2135" spans="1:74" ht="15.75" x14ac:dyDescent="0.25">
      <c r="A2135" s="52" t="s">
        <v>11909</v>
      </c>
      <c r="B2135" s="56" t="s">
        <v>110</v>
      </c>
      <c r="C2135" s="7" t="s">
        <v>118</v>
      </c>
      <c r="D2135" s="7" t="s">
        <v>11146</v>
      </c>
      <c r="E2135" s="7"/>
      <c r="F2135" s="64"/>
      <c r="G2135" s="6"/>
      <c r="H2135" s="6"/>
      <c r="I2135" s="10" t="s">
        <v>110</v>
      </c>
      <c r="J2135" s="11" t="s">
        <v>11155</v>
      </c>
      <c r="K2135" s="194" t="s">
        <v>10807</v>
      </c>
      <c r="L2135" s="176"/>
      <c r="M2135" s="176">
        <v>1000</v>
      </c>
      <c r="N2135" s="80" t="s">
        <v>11911</v>
      </c>
      <c r="O2135" s="162"/>
      <c r="P2135" s="80" t="s">
        <v>11156</v>
      </c>
      <c r="Q2135" s="80"/>
      <c r="R2135" s="80"/>
      <c r="S2135" s="163"/>
      <c r="T2135" s="213"/>
      <c r="U2135" s="162"/>
      <c r="V2135" s="164"/>
      <c r="W2135" s="12" t="str">
        <f t="shared" si="615"/>
        <v>Mqtt1</v>
      </c>
      <c r="X2135" s="196" t="str" cm="1">
        <f t="array" ref="X2135">_xlfn.REGEXEXTRACT(J2135,"^\D*")&amp;"/"&amp;_xlfn.REGEXEXTRACT(J2135,"\d{8}(_\d{1,2})?")</f>
        <v>PMP/41006001_2</v>
      </c>
      <c r="Y2135" s="6" t="str">
        <f t="shared" si="616"/>
        <v>marpower/500000-thrs/pmp/41006001-2</v>
      </c>
      <c r="Z2135" s="103" t="str">
        <f t="shared" si="617"/>
        <v>$.Flow</v>
      </c>
      <c r="AB2135" s="6" t="s">
        <v>196</v>
      </c>
      <c r="AC2135" s="103">
        <v>2</v>
      </c>
      <c r="AD2135" s="103" t="s">
        <v>124</v>
      </c>
      <c r="AG2135" s="11">
        <v>0</v>
      </c>
      <c r="AH2135" s="11">
        <v>100</v>
      </c>
      <c r="AI2135" s="53">
        <v>0</v>
      </c>
      <c r="AJ2135" s="80">
        <v>10</v>
      </c>
      <c r="AK2135" s="113" t="s">
        <v>10820</v>
      </c>
      <c r="AL2135" s="113" t="s">
        <v>10821</v>
      </c>
      <c r="AN2135" s="80"/>
      <c r="AO2135" s="80"/>
      <c r="AP2135" s="80"/>
      <c r="AQ2135" s="80"/>
      <c r="AR2135" s="127"/>
      <c r="AS2135" s="80"/>
      <c r="AT2135" s="7"/>
      <c r="AU2135" s="7"/>
      <c r="AV2135" s="165"/>
      <c r="AW2135" s="166"/>
      <c r="AX2135" s="137"/>
      <c r="AY2135" s="147"/>
      <c r="AZ2135" s="167"/>
      <c r="BA2135" s="167"/>
      <c r="BB2135" s="147" t="str">
        <f t="shared" si="618"/>
        <v/>
      </c>
      <c r="BC2135" s="168"/>
      <c r="BD2135" s="165"/>
      <c r="BE2135" s="165"/>
      <c r="BF2135" s="165"/>
      <c r="BG2135" s="165"/>
      <c r="BH2135" s="165"/>
      <c r="BI2135" s="165"/>
      <c r="BJ2135" s="165"/>
      <c r="BK2135" s="165"/>
      <c r="BL2135" s="165"/>
      <c r="BM2135" s="165"/>
      <c r="BN2135" s="165"/>
      <c r="BO2135" s="165"/>
      <c r="BP2135" s="165"/>
      <c r="BQ2135" s="165"/>
      <c r="BS2135" s="6"/>
      <c r="BT2135" s="11"/>
      <c r="BU2135" s="6"/>
      <c r="BV2135" s="6"/>
    </row>
    <row r="2136" spans="1:74" ht="15.75" x14ac:dyDescent="0.25">
      <c r="A2136" s="52" t="s">
        <v>11909</v>
      </c>
      <c r="B2136" s="56" t="s">
        <v>110</v>
      </c>
      <c r="C2136" s="7" t="s">
        <v>124</v>
      </c>
      <c r="D2136" s="7" t="s">
        <v>11146</v>
      </c>
      <c r="E2136" s="7"/>
      <c r="F2136" s="64"/>
      <c r="G2136" s="6"/>
      <c r="H2136" s="6"/>
      <c r="I2136" s="10" t="s">
        <v>110</v>
      </c>
      <c r="J2136" s="11" t="s">
        <v>11157</v>
      </c>
      <c r="K2136" s="194" t="s">
        <v>10807</v>
      </c>
      <c r="L2136" s="176"/>
      <c r="M2136" s="176">
        <v>1000</v>
      </c>
      <c r="N2136" s="80" t="s">
        <v>11911</v>
      </c>
      <c r="O2136" s="162"/>
      <c r="P2136" s="80" t="s">
        <v>11158</v>
      </c>
      <c r="Q2136" s="80"/>
      <c r="R2136" s="80"/>
      <c r="S2136" s="163"/>
      <c r="T2136" s="213"/>
      <c r="U2136" s="162"/>
      <c r="V2136" s="164"/>
      <c r="W2136" s="12" t="str">
        <f t="shared" si="615"/>
        <v>Mqtt1</v>
      </c>
      <c r="X2136" s="196" t="str" cm="1">
        <f t="array" ref="X2136">_xlfn.REGEXEXTRACT(J2136,"^\D*")&amp;"/"&amp;_xlfn.REGEXEXTRACT(J2136,"\d{8}(_\d{1,2})?")</f>
        <v>PMP/41006001_2</v>
      </c>
      <c r="Y2136" s="6" t="str">
        <f t="shared" si="616"/>
        <v>marpower/500000-thrs/pmp/41006001-2</v>
      </c>
      <c r="Z2136" s="103" t="str">
        <f t="shared" si="617"/>
        <v>$.EnConsump</v>
      </c>
      <c r="AB2136" s="6" t="s">
        <v>196</v>
      </c>
      <c r="AC2136" s="103">
        <v>3</v>
      </c>
      <c r="AJ2136" s="80"/>
      <c r="AK2136" s="113" t="s">
        <v>10824</v>
      </c>
      <c r="AN2136" s="80"/>
      <c r="AO2136" s="80"/>
      <c r="AP2136" s="80"/>
      <c r="AQ2136" s="80"/>
      <c r="AR2136" s="127"/>
      <c r="AS2136" s="80"/>
      <c r="AT2136" s="7"/>
      <c r="AU2136" s="7"/>
      <c r="AV2136" s="165"/>
      <c r="AW2136" s="166"/>
      <c r="AX2136" s="137"/>
      <c r="AY2136" s="147"/>
      <c r="AZ2136" s="167"/>
      <c r="BA2136" s="167"/>
      <c r="BB2136" s="147" t="str">
        <f t="shared" si="618"/>
        <v/>
      </c>
      <c r="BC2136" s="168"/>
      <c r="BD2136" s="165"/>
      <c r="BE2136" s="165"/>
      <c r="BF2136" s="165"/>
      <c r="BG2136" s="165"/>
      <c r="BH2136" s="165"/>
      <c r="BI2136" s="165"/>
      <c r="BJ2136" s="165"/>
      <c r="BK2136" s="165"/>
      <c r="BL2136" s="165"/>
      <c r="BM2136" s="165"/>
      <c r="BN2136" s="165"/>
      <c r="BO2136" s="165"/>
      <c r="BP2136" s="165"/>
      <c r="BQ2136" s="165"/>
      <c r="BS2136" s="6"/>
      <c r="BT2136" s="11"/>
      <c r="BU2136" s="6"/>
      <c r="BV2136" s="6"/>
    </row>
    <row r="2137" spans="1:74" ht="15.75" x14ac:dyDescent="0.25">
      <c r="A2137" s="52" t="s">
        <v>11909</v>
      </c>
      <c r="B2137" s="56" t="s">
        <v>110</v>
      </c>
      <c r="C2137" s="7" t="s">
        <v>124</v>
      </c>
      <c r="D2137" s="7" t="s">
        <v>11146</v>
      </c>
      <c r="E2137" s="7"/>
      <c r="F2137" s="64"/>
      <c r="G2137" s="6"/>
      <c r="H2137" s="6"/>
      <c r="I2137" s="10" t="s">
        <v>110</v>
      </c>
      <c r="J2137" s="11" t="s">
        <v>11159</v>
      </c>
      <c r="K2137" s="194" t="s">
        <v>10807</v>
      </c>
      <c r="L2137" s="176"/>
      <c r="M2137" s="176">
        <v>1000</v>
      </c>
      <c r="N2137" s="80" t="s">
        <v>11911</v>
      </c>
      <c r="O2137" s="162"/>
      <c r="P2137" s="80" t="s">
        <v>11160</v>
      </c>
      <c r="Q2137" s="80"/>
      <c r="R2137" s="80"/>
      <c r="S2137" s="163"/>
      <c r="T2137" s="213"/>
      <c r="U2137" s="162"/>
      <c r="V2137" s="164"/>
      <c r="W2137" s="12" t="str">
        <f t="shared" si="615"/>
        <v>Mqtt1</v>
      </c>
      <c r="X2137" s="196" t="str" cm="1">
        <f t="array" ref="X2137">_xlfn.REGEXEXTRACT(J2137,"^\D*")&amp;"/"&amp;_xlfn.REGEXEXTRACT(J2137,"\d{8}(_\d{1,2})?")</f>
        <v>PMP/41006001_2</v>
      </c>
      <c r="Y2137" s="6" t="str">
        <f t="shared" si="616"/>
        <v>marpower/500000-thrs/pmp/41006001-2</v>
      </c>
      <c r="Z2137" s="103" t="str">
        <f t="shared" si="617"/>
        <v>$.PowerInput</v>
      </c>
      <c r="AB2137" s="6" t="s">
        <v>196</v>
      </c>
      <c r="AC2137" s="103">
        <v>4</v>
      </c>
      <c r="AJ2137" s="80"/>
      <c r="AK2137" s="113" t="s">
        <v>1425</v>
      </c>
      <c r="AN2137" s="80"/>
      <c r="AO2137" s="80"/>
      <c r="AP2137" s="80"/>
      <c r="AQ2137" s="80"/>
      <c r="AR2137" s="127"/>
      <c r="AS2137" s="80"/>
      <c r="AT2137" s="7"/>
      <c r="AU2137" s="7"/>
      <c r="AV2137" s="165"/>
      <c r="AW2137" s="166"/>
      <c r="AX2137" s="137"/>
      <c r="AY2137" s="147"/>
      <c r="AZ2137" s="167"/>
      <c r="BA2137" s="167"/>
      <c r="BB2137" s="147" t="str">
        <f t="shared" si="618"/>
        <v/>
      </c>
      <c r="BC2137" s="168"/>
      <c r="BD2137" s="165"/>
      <c r="BE2137" s="165"/>
      <c r="BF2137" s="165"/>
      <c r="BG2137" s="165"/>
      <c r="BH2137" s="165"/>
      <c r="BI2137" s="165"/>
      <c r="BJ2137" s="165"/>
      <c r="BK2137" s="165"/>
      <c r="BL2137" s="165"/>
      <c r="BM2137" s="165"/>
      <c r="BN2137" s="165"/>
      <c r="BO2137" s="165"/>
      <c r="BP2137" s="165"/>
      <c r="BQ2137" s="165"/>
      <c r="BS2137" s="6"/>
      <c r="BT2137" s="11"/>
      <c r="BU2137" s="6"/>
      <c r="BV2137" s="6"/>
    </row>
    <row r="2138" spans="1:74" ht="15.75" x14ac:dyDescent="0.25">
      <c r="A2138" s="52" t="s">
        <v>11909</v>
      </c>
      <c r="B2138" s="56" t="s">
        <v>110</v>
      </c>
      <c r="C2138" s="7" t="s">
        <v>124</v>
      </c>
      <c r="D2138" s="7" t="s">
        <v>11146</v>
      </c>
      <c r="E2138" s="7"/>
      <c r="F2138" s="64"/>
      <c r="G2138" s="6"/>
      <c r="H2138" s="6"/>
      <c r="I2138" s="10" t="s">
        <v>110</v>
      </c>
      <c r="J2138" s="11" t="s">
        <v>11161</v>
      </c>
      <c r="K2138" s="194" t="s">
        <v>10807</v>
      </c>
      <c r="L2138" s="176"/>
      <c r="M2138" s="176">
        <v>1000</v>
      </c>
      <c r="N2138" s="80" t="s">
        <v>11911</v>
      </c>
      <c r="O2138" s="162"/>
      <c r="P2138" s="80" t="s">
        <v>11162</v>
      </c>
      <c r="Q2138" s="80"/>
      <c r="R2138" s="80"/>
      <c r="S2138" s="163"/>
      <c r="T2138" s="213"/>
      <c r="U2138" s="162"/>
      <c r="V2138" s="164"/>
      <c r="W2138" s="12" t="str">
        <f t="shared" si="615"/>
        <v>Mqtt1</v>
      </c>
      <c r="X2138" s="196" t="str" cm="1">
        <f t="array" ref="X2138">_xlfn.REGEXEXTRACT(J2138,"^\D*")&amp;"/"&amp;_xlfn.REGEXEXTRACT(J2138,"\d{8}(_\d{1,2})?")</f>
        <v>PMP/41006001_2</v>
      </c>
      <c r="Y2138" s="6" t="str">
        <f t="shared" si="616"/>
        <v>marpower/500000-thrs/pmp/41006001-2</v>
      </c>
      <c r="Z2138" s="103" t="str">
        <f t="shared" si="617"/>
        <v>$.Speed</v>
      </c>
      <c r="AB2138" s="6" t="s">
        <v>196</v>
      </c>
      <c r="AC2138" s="103">
        <v>7</v>
      </c>
      <c r="AJ2138" s="80"/>
      <c r="AK2138" s="113" t="s">
        <v>10829</v>
      </c>
      <c r="AN2138" s="80"/>
      <c r="AO2138" s="80"/>
      <c r="AP2138" s="80"/>
      <c r="AQ2138" s="80"/>
      <c r="AR2138" s="127"/>
      <c r="AS2138" s="80"/>
      <c r="AT2138" s="7"/>
      <c r="AU2138" s="7"/>
      <c r="AV2138" s="165"/>
      <c r="AW2138" s="166"/>
      <c r="AX2138" s="137"/>
      <c r="AY2138" s="147"/>
      <c r="AZ2138" s="167"/>
      <c r="BA2138" s="167"/>
      <c r="BB2138" s="147" t="str">
        <f t="shared" si="618"/>
        <v/>
      </c>
      <c r="BC2138" s="168"/>
      <c r="BD2138" s="165"/>
      <c r="BE2138" s="165"/>
      <c r="BF2138" s="165"/>
      <c r="BG2138" s="165"/>
      <c r="BH2138" s="165"/>
      <c r="BI2138" s="165"/>
      <c r="BJ2138" s="165"/>
      <c r="BK2138" s="165"/>
      <c r="BL2138" s="165"/>
      <c r="BM2138" s="165"/>
      <c r="BN2138" s="165"/>
      <c r="BO2138" s="165"/>
      <c r="BP2138" s="165"/>
      <c r="BQ2138" s="165"/>
      <c r="BS2138" s="6"/>
      <c r="BT2138" s="11"/>
      <c r="BU2138" s="6"/>
      <c r="BV2138" s="6"/>
    </row>
    <row r="2139" spans="1:74" ht="15.75" x14ac:dyDescent="0.25">
      <c r="A2139" s="52" t="s">
        <v>11909</v>
      </c>
      <c r="B2139" s="56" t="s">
        <v>110</v>
      </c>
      <c r="C2139" s="7" t="s">
        <v>124</v>
      </c>
      <c r="D2139" s="7" t="s">
        <v>11146</v>
      </c>
      <c r="E2139" s="7"/>
      <c r="F2139" s="64"/>
      <c r="G2139" s="6"/>
      <c r="H2139" s="6"/>
      <c r="I2139" s="10" t="s">
        <v>110</v>
      </c>
      <c r="J2139" s="11" t="s">
        <v>11163</v>
      </c>
      <c r="K2139" s="194" t="s">
        <v>10807</v>
      </c>
      <c r="L2139" s="176"/>
      <c r="M2139" s="176">
        <v>1000</v>
      </c>
      <c r="N2139" s="80" t="s">
        <v>11911</v>
      </c>
      <c r="O2139" s="162"/>
      <c r="P2139" s="80" t="s">
        <v>11164</v>
      </c>
      <c r="Q2139" s="80"/>
      <c r="R2139" s="80"/>
      <c r="S2139" s="163"/>
      <c r="T2139" s="213"/>
      <c r="U2139" s="162"/>
      <c r="V2139" s="164"/>
      <c r="W2139" s="12" t="str">
        <f t="shared" si="615"/>
        <v>Mqtt1</v>
      </c>
      <c r="X2139" s="196" t="str" cm="1">
        <f t="array" ref="X2139">_xlfn.REGEXEXTRACT(J2139,"^\D*")&amp;"/"&amp;_xlfn.REGEXEXTRACT(J2139,"\d{8}(_\d{1,2})?")</f>
        <v>PMP/41006001_2</v>
      </c>
      <c r="Y2139" s="6" t="str">
        <f t="shared" si="616"/>
        <v>marpower/500000-thrs/pmp/41006001-2</v>
      </c>
      <c r="Z2139" s="103" t="str">
        <f t="shared" si="617"/>
        <v>$.OperTime</v>
      </c>
      <c r="AB2139" s="6" t="s">
        <v>196</v>
      </c>
      <c r="AC2139" s="103">
        <v>5</v>
      </c>
      <c r="AJ2139" s="80"/>
      <c r="AK2139" s="113" t="s">
        <v>10832</v>
      </c>
      <c r="AL2139" s="113">
        <v>10</v>
      </c>
      <c r="AN2139" s="80"/>
      <c r="AO2139" s="80"/>
      <c r="AP2139" s="80"/>
      <c r="AQ2139" s="80"/>
      <c r="AR2139" s="127"/>
      <c r="AS2139" s="80"/>
      <c r="AT2139" s="7"/>
      <c r="AU2139" s="7"/>
      <c r="AV2139" s="165"/>
      <c r="AW2139" s="166"/>
      <c r="AX2139" s="137"/>
      <c r="AY2139" s="147"/>
      <c r="AZ2139" s="167"/>
      <c r="BA2139" s="167"/>
      <c r="BB2139" s="147" t="str">
        <f t="shared" si="618"/>
        <v/>
      </c>
      <c r="BC2139" s="168"/>
      <c r="BD2139" s="165"/>
      <c r="BE2139" s="165"/>
      <c r="BF2139" s="165"/>
      <c r="BG2139" s="165"/>
      <c r="BH2139" s="165"/>
      <c r="BI2139" s="165"/>
      <c r="BJ2139" s="165"/>
      <c r="BK2139" s="165"/>
      <c r="BL2139" s="165"/>
      <c r="BM2139" s="165"/>
      <c r="BN2139" s="165"/>
      <c r="BO2139" s="165"/>
      <c r="BP2139" s="165"/>
      <c r="BQ2139" s="165"/>
      <c r="BS2139" s="6"/>
      <c r="BT2139" s="11"/>
      <c r="BU2139" s="6"/>
      <c r="BV2139" s="6"/>
    </row>
    <row r="2140" spans="1:74" ht="15.75" x14ac:dyDescent="0.25">
      <c r="A2140" s="52" t="s">
        <v>11909</v>
      </c>
      <c r="B2140" s="56" t="s">
        <v>110</v>
      </c>
      <c r="C2140" s="7" t="s">
        <v>118</v>
      </c>
      <c r="D2140" s="7" t="s">
        <v>11146</v>
      </c>
      <c r="E2140" s="7"/>
      <c r="F2140" s="64"/>
      <c r="G2140" s="6"/>
      <c r="H2140" s="6"/>
      <c r="I2140" s="10" t="s">
        <v>110</v>
      </c>
      <c r="J2140" s="11" t="s">
        <v>11165</v>
      </c>
      <c r="K2140" s="194" t="s">
        <v>10807</v>
      </c>
      <c r="L2140" s="176"/>
      <c r="M2140" s="176">
        <v>1000</v>
      </c>
      <c r="N2140" s="80" t="s">
        <v>11911</v>
      </c>
      <c r="O2140" s="162"/>
      <c r="P2140" s="80" t="s">
        <v>11166</v>
      </c>
      <c r="Q2140" s="80"/>
      <c r="R2140" s="80"/>
      <c r="S2140" s="163"/>
      <c r="T2140" s="213"/>
      <c r="U2140" s="162"/>
      <c r="V2140" s="164"/>
      <c r="W2140" s="12" t="str">
        <f t="shared" si="615"/>
        <v>Mqtt1</v>
      </c>
      <c r="X2140" s="196" t="str" cm="1">
        <f t="array" ref="X2140">_xlfn.REGEXEXTRACT(J2140,"^\D*")&amp;"/"&amp;_xlfn.REGEXEXTRACT(J2140,"\d{8}(_\d{1,2})?")</f>
        <v>PMP/41006001_3</v>
      </c>
      <c r="Y2140" s="6" t="str">
        <f t="shared" si="616"/>
        <v>marpower/500000-thrs/pmp/41006001-3</v>
      </c>
      <c r="Z2140" s="103" t="str">
        <f t="shared" si="617"/>
        <v>$.DutyPoint</v>
      </c>
      <c r="AB2140" s="6" t="s">
        <v>195</v>
      </c>
      <c r="AC2140" s="103">
        <v>1</v>
      </c>
      <c r="AD2140" s="103" t="s">
        <v>124</v>
      </c>
      <c r="AG2140" s="11">
        <v>0</v>
      </c>
      <c r="AH2140" s="11">
        <v>20</v>
      </c>
      <c r="AI2140" s="53">
        <v>0</v>
      </c>
      <c r="AJ2140" s="80">
        <v>10</v>
      </c>
      <c r="AK2140" s="113" t="s">
        <v>917</v>
      </c>
      <c r="AL2140" s="113" t="s">
        <v>10809</v>
      </c>
      <c r="AN2140" s="80"/>
      <c r="AO2140" s="80"/>
      <c r="AP2140" s="80"/>
      <c r="AQ2140" s="80"/>
      <c r="AR2140" s="127"/>
      <c r="AS2140" s="80"/>
      <c r="AT2140" s="7"/>
      <c r="AU2140" s="7"/>
      <c r="AV2140" s="165"/>
      <c r="AW2140" s="166"/>
      <c r="AX2140" s="137"/>
      <c r="AY2140" s="147"/>
      <c r="AZ2140" s="167"/>
      <c r="BA2140" s="167"/>
      <c r="BB2140" s="147" t="str">
        <f t="shared" si="618"/>
        <v/>
      </c>
      <c r="BC2140" s="168"/>
      <c r="BD2140" s="165"/>
      <c r="BE2140" s="165"/>
      <c r="BF2140" s="165"/>
      <c r="BG2140" s="165"/>
      <c r="BH2140" s="165"/>
      <c r="BI2140" s="165"/>
      <c r="BJ2140" s="165"/>
      <c r="BK2140" s="165"/>
      <c r="BL2140" s="165"/>
      <c r="BM2140" s="165"/>
      <c r="BN2140" s="165"/>
      <c r="BO2140" s="165"/>
      <c r="BP2140" s="165"/>
      <c r="BQ2140" s="165"/>
      <c r="BS2140" s="6"/>
      <c r="BT2140" s="11"/>
      <c r="BU2140" s="6"/>
      <c r="BV2140" s="6"/>
    </row>
    <row r="2141" spans="1:74" ht="15.75" x14ac:dyDescent="0.25">
      <c r="A2141" s="52" t="s">
        <v>11909</v>
      </c>
      <c r="B2141" s="56" t="s">
        <v>110</v>
      </c>
      <c r="C2141" s="7" t="s">
        <v>124</v>
      </c>
      <c r="D2141" s="7" t="s">
        <v>11146</v>
      </c>
      <c r="E2141" s="7"/>
      <c r="F2141" s="64"/>
      <c r="G2141" s="6"/>
      <c r="H2141" s="6"/>
      <c r="I2141" s="10" t="s">
        <v>110</v>
      </c>
      <c r="J2141" s="11" t="s">
        <v>11167</v>
      </c>
      <c r="K2141" s="194" t="s">
        <v>10807</v>
      </c>
      <c r="L2141" s="176"/>
      <c r="M2141" s="176">
        <v>1000</v>
      </c>
      <c r="N2141" s="80" t="s">
        <v>11911</v>
      </c>
      <c r="O2141" s="162"/>
      <c r="P2141" s="80" t="s">
        <v>11168</v>
      </c>
      <c r="Q2141" s="80"/>
      <c r="R2141" s="80"/>
      <c r="S2141" s="163"/>
      <c r="T2141" s="213"/>
      <c r="U2141" s="162"/>
      <c r="V2141" s="164"/>
      <c r="W2141" s="12" t="str">
        <f t="shared" si="615"/>
        <v>Mqtt1</v>
      </c>
      <c r="X2141" s="196" t="str" cm="1">
        <f t="array" ref="X2141">_xlfn.REGEXEXTRACT(J2141,"^\D*")&amp;"/"&amp;_xlfn.REGEXEXTRACT(J2141,"\d{8}(_\d{1,2})?")</f>
        <v>PMP/41006001_3</v>
      </c>
      <c r="Y2141" s="6" t="str">
        <f t="shared" si="616"/>
        <v>marpower/500000-thrs/pmp/41006001-3</v>
      </c>
      <c r="Z2141" s="103" t="str">
        <f t="shared" si="617"/>
        <v>$.OnOff</v>
      </c>
      <c r="AB2141" s="6" t="s">
        <v>195</v>
      </c>
      <c r="AC2141" s="103">
        <v>40</v>
      </c>
      <c r="AJ2141" s="80"/>
      <c r="AN2141" s="80"/>
      <c r="AO2141" s="80"/>
      <c r="AP2141" s="80"/>
      <c r="AQ2141" s="80"/>
      <c r="AR2141" s="127"/>
      <c r="AS2141" s="80"/>
      <c r="AT2141" s="7"/>
      <c r="AU2141" s="7"/>
      <c r="AV2141" s="165"/>
      <c r="AW2141" s="166"/>
      <c r="AX2141" s="137"/>
      <c r="AY2141" s="147"/>
      <c r="AZ2141" s="167"/>
      <c r="BA2141" s="167"/>
      <c r="BB2141" s="147" t="str">
        <f t="shared" si="618"/>
        <v/>
      </c>
      <c r="BC2141" s="168"/>
      <c r="BD2141" s="165"/>
      <c r="BE2141" s="165"/>
      <c r="BF2141" s="165"/>
      <c r="BG2141" s="165"/>
      <c r="BH2141" s="165"/>
      <c r="BI2141" s="165"/>
      <c r="BJ2141" s="165"/>
      <c r="BK2141" s="165"/>
      <c r="BL2141" s="165"/>
      <c r="BM2141" s="165"/>
      <c r="BN2141" s="165"/>
      <c r="BO2141" s="165"/>
      <c r="BP2141" s="165"/>
      <c r="BQ2141" s="165"/>
      <c r="BS2141" s="6"/>
      <c r="BT2141" s="11"/>
      <c r="BU2141" s="6"/>
      <c r="BV2141" s="6"/>
    </row>
    <row r="2142" spans="1:74" ht="15.75" x14ac:dyDescent="0.25">
      <c r="A2142" s="52" t="s">
        <v>11909</v>
      </c>
      <c r="B2142" s="56" t="s">
        <v>110</v>
      </c>
      <c r="C2142" s="7" t="s">
        <v>124</v>
      </c>
      <c r="D2142" s="7" t="s">
        <v>11146</v>
      </c>
      <c r="E2142" s="7"/>
      <c r="F2142" s="64"/>
      <c r="G2142" s="6"/>
      <c r="H2142" s="6"/>
      <c r="I2142" s="10" t="s">
        <v>110</v>
      </c>
      <c r="J2142" s="11" t="s">
        <v>11169</v>
      </c>
      <c r="K2142" s="194" t="s">
        <v>10807</v>
      </c>
      <c r="L2142" s="176"/>
      <c r="M2142" s="176">
        <v>1000</v>
      </c>
      <c r="N2142" s="80" t="s">
        <v>11911</v>
      </c>
      <c r="O2142" s="162"/>
      <c r="P2142" s="80" t="s">
        <v>11170</v>
      </c>
      <c r="Q2142" s="80"/>
      <c r="R2142" s="80"/>
      <c r="S2142" s="163"/>
      <c r="T2142" s="213"/>
      <c r="U2142" s="162"/>
      <c r="V2142" s="164"/>
      <c r="W2142" s="12" t="str">
        <f t="shared" si="615"/>
        <v>Mqtt1</v>
      </c>
      <c r="X2142" s="196" t="str" cm="1">
        <f t="array" ref="X2142">_xlfn.REGEXEXTRACT(J2142,"^\D*")&amp;"/"&amp;_xlfn.REGEXEXTRACT(J2142,"\d{8}(_\d{1,2})?")</f>
        <v>PMP/41006001_3</v>
      </c>
      <c r="Y2142" s="6" t="str">
        <f t="shared" si="616"/>
        <v>marpower/500000-thrs/pmp/41006001-3</v>
      </c>
      <c r="Z2142" s="103" t="str">
        <f t="shared" si="617"/>
        <v>$.ControlMode</v>
      </c>
      <c r="AB2142" s="6" t="s">
        <v>195</v>
      </c>
      <c r="AC2142" s="103">
        <v>42</v>
      </c>
      <c r="AJ2142" s="80"/>
      <c r="AK2142" s="113" t="s">
        <v>10814</v>
      </c>
      <c r="AN2142" s="80"/>
      <c r="AO2142" s="80"/>
      <c r="AP2142" s="80"/>
      <c r="AQ2142" s="80"/>
      <c r="AR2142" s="127"/>
      <c r="AS2142" s="80"/>
      <c r="AT2142" s="7"/>
      <c r="AU2142" s="7"/>
      <c r="AV2142" s="165"/>
      <c r="AW2142" s="166"/>
      <c r="AX2142" s="137"/>
      <c r="AY2142" s="147"/>
      <c r="AZ2142" s="167"/>
      <c r="BA2142" s="167"/>
      <c r="BB2142" s="147" t="str">
        <f t="shared" si="618"/>
        <v/>
      </c>
      <c r="BC2142" s="168"/>
      <c r="BD2142" s="165"/>
      <c r="BE2142" s="165"/>
      <c r="BF2142" s="165"/>
      <c r="BG2142" s="165"/>
      <c r="BH2142" s="165"/>
      <c r="BI2142" s="165"/>
      <c r="BJ2142" s="165"/>
      <c r="BK2142" s="165"/>
      <c r="BL2142" s="165"/>
      <c r="BM2142" s="165"/>
      <c r="BN2142" s="165"/>
      <c r="BO2142" s="165"/>
      <c r="BP2142" s="165"/>
      <c r="BQ2142" s="165"/>
      <c r="BS2142" s="6"/>
      <c r="BT2142" s="11"/>
      <c r="BU2142" s="6"/>
      <c r="BV2142" s="6"/>
    </row>
    <row r="2143" spans="1:74" ht="15.75" x14ac:dyDescent="0.25">
      <c r="A2143" s="52" t="s">
        <v>11909</v>
      </c>
      <c r="B2143" s="56" t="s">
        <v>110</v>
      </c>
      <c r="C2143" s="7" t="s">
        <v>124</v>
      </c>
      <c r="D2143" s="7" t="s">
        <v>11146</v>
      </c>
      <c r="E2143" s="7"/>
      <c r="F2143" s="64"/>
      <c r="G2143" s="6"/>
      <c r="H2143" s="6"/>
      <c r="I2143" s="10" t="s">
        <v>110</v>
      </c>
      <c r="J2143" s="11" t="s">
        <v>11171</v>
      </c>
      <c r="K2143" s="194" t="s">
        <v>10807</v>
      </c>
      <c r="L2143" s="176"/>
      <c r="M2143" s="176">
        <v>1000</v>
      </c>
      <c r="N2143" s="80" t="s">
        <v>11911</v>
      </c>
      <c r="O2143" s="162"/>
      <c r="P2143" s="80" t="s">
        <v>11172</v>
      </c>
      <c r="Q2143" s="80"/>
      <c r="R2143" s="80"/>
      <c r="S2143" s="163"/>
      <c r="T2143" s="213"/>
      <c r="U2143" s="162"/>
      <c r="V2143" s="164"/>
      <c r="W2143" s="12" t="str">
        <f t="shared" si="615"/>
        <v>Mqtt1</v>
      </c>
      <c r="X2143" s="196" t="str" cm="1">
        <f t="array" ref="X2143">_xlfn.REGEXEXTRACT(J2143,"^\D*")&amp;"/"&amp;_xlfn.REGEXEXTRACT(J2143,"\d{8}(_\d{1,2})?")</f>
        <v>PMP/41006001_3</v>
      </c>
      <c r="Y2143" s="6" t="str">
        <f t="shared" si="616"/>
        <v>marpower/500000-thrs/pmp/41006001-3</v>
      </c>
      <c r="Z2143" s="103" t="str">
        <f t="shared" si="617"/>
        <v>$.Pressure</v>
      </c>
      <c r="AB2143" s="6" t="s">
        <v>196</v>
      </c>
      <c r="AC2143" s="103">
        <v>1</v>
      </c>
      <c r="AJ2143" s="80"/>
      <c r="AK2143" s="113" t="s">
        <v>10817</v>
      </c>
      <c r="AL2143" s="113">
        <v>10</v>
      </c>
      <c r="AN2143" s="80"/>
      <c r="AO2143" s="80"/>
      <c r="AP2143" s="80"/>
      <c r="AQ2143" s="80"/>
      <c r="AR2143" s="127"/>
      <c r="AS2143" s="80"/>
      <c r="AT2143" s="7"/>
      <c r="AU2143" s="7"/>
      <c r="AV2143" s="165"/>
      <c r="AW2143" s="166"/>
      <c r="AX2143" s="137"/>
      <c r="AY2143" s="147"/>
      <c r="AZ2143" s="167"/>
      <c r="BA2143" s="167"/>
      <c r="BB2143" s="147" t="str">
        <f t="shared" si="618"/>
        <v/>
      </c>
      <c r="BC2143" s="168"/>
      <c r="BD2143" s="165"/>
      <c r="BE2143" s="165"/>
      <c r="BF2143" s="165"/>
      <c r="BG2143" s="165"/>
      <c r="BH2143" s="165"/>
      <c r="BI2143" s="165"/>
      <c r="BJ2143" s="165"/>
      <c r="BK2143" s="165"/>
      <c r="BL2143" s="165"/>
      <c r="BM2143" s="165"/>
      <c r="BN2143" s="165"/>
      <c r="BO2143" s="165"/>
      <c r="BP2143" s="165"/>
      <c r="BQ2143" s="165"/>
      <c r="BS2143" s="6"/>
      <c r="BT2143" s="11"/>
      <c r="BU2143" s="6"/>
      <c r="BV2143" s="6"/>
    </row>
    <row r="2144" spans="1:74" ht="15.75" x14ac:dyDescent="0.25">
      <c r="A2144" s="52" t="s">
        <v>11909</v>
      </c>
      <c r="B2144" s="56" t="s">
        <v>110</v>
      </c>
      <c r="C2144" s="7" t="s">
        <v>118</v>
      </c>
      <c r="D2144" s="7" t="s">
        <v>11146</v>
      </c>
      <c r="E2144" s="7"/>
      <c r="F2144" s="64"/>
      <c r="G2144" s="6"/>
      <c r="H2144" s="6"/>
      <c r="I2144" s="10" t="s">
        <v>110</v>
      </c>
      <c r="J2144" s="11" t="s">
        <v>11173</v>
      </c>
      <c r="K2144" s="194" t="s">
        <v>10807</v>
      </c>
      <c r="L2144" s="176"/>
      <c r="M2144" s="176">
        <v>1000</v>
      </c>
      <c r="N2144" s="80" t="s">
        <v>11911</v>
      </c>
      <c r="O2144" s="162"/>
      <c r="P2144" s="80" t="s">
        <v>11174</v>
      </c>
      <c r="Q2144" s="80"/>
      <c r="R2144" s="80"/>
      <c r="S2144" s="163"/>
      <c r="T2144" s="213"/>
      <c r="U2144" s="162"/>
      <c r="V2144" s="164"/>
      <c r="W2144" s="12" t="str">
        <f t="shared" si="615"/>
        <v>Mqtt1</v>
      </c>
      <c r="X2144" s="196" t="str" cm="1">
        <f t="array" ref="X2144">_xlfn.REGEXEXTRACT(J2144,"^\D*")&amp;"/"&amp;_xlfn.REGEXEXTRACT(J2144,"\d{8}(_\d{1,2})?")</f>
        <v>PMP/41006001_3</v>
      </c>
      <c r="Y2144" s="6" t="str">
        <f t="shared" si="616"/>
        <v>marpower/500000-thrs/pmp/41006001-3</v>
      </c>
      <c r="Z2144" s="103" t="str">
        <f t="shared" si="617"/>
        <v>$.Flow</v>
      </c>
      <c r="AB2144" s="6" t="s">
        <v>196</v>
      </c>
      <c r="AC2144" s="103">
        <v>2</v>
      </c>
      <c r="AD2144" s="103" t="s">
        <v>124</v>
      </c>
      <c r="AG2144" s="11">
        <v>0</v>
      </c>
      <c r="AH2144" s="11">
        <v>100</v>
      </c>
      <c r="AI2144" s="53">
        <v>0</v>
      </c>
      <c r="AJ2144" s="80">
        <v>10</v>
      </c>
      <c r="AK2144" s="113" t="s">
        <v>10820</v>
      </c>
      <c r="AL2144" s="113" t="s">
        <v>10821</v>
      </c>
      <c r="AN2144" s="80"/>
      <c r="AO2144" s="80"/>
      <c r="AP2144" s="80"/>
      <c r="AQ2144" s="80"/>
      <c r="AR2144" s="127"/>
      <c r="AS2144" s="80"/>
      <c r="AT2144" s="7"/>
      <c r="AU2144" s="7"/>
      <c r="AV2144" s="165"/>
      <c r="AW2144" s="166"/>
      <c r="AX2144" s="137"/>
      <c r="AY2144" s="147"/>
      <c r="AZ2144" s="167"/>
      <c r="BA2144" s="167"/>
      <c r="BB2144" s="147" t="str">
        <f t="shared" si="618"/>
        <v/>
      </c>
      <c r="BC2144" s="168"/>
      <c r="BD2144" s="165"/>
      <c r="BE2144" s="165"/>
      <c r="BF2144" s="165"/>
      <c r="BG2144" s="165"/>
      <c r="BH2144" s="165"/>
      <c r="BI2144" s="165"/>
      <c r="BJ2144" s="165"/>
      <c r="BK2144" s="165"/>
      <c r="BL2144" s="165"/>
      <c r="BM2144" s="165"/>
      <c r="BN2144" s="165"/>
      <c r="BO2144" s="165"/>
      <c r="BP2144" s="165"/>
      <c r="BQ2144" s="165"/>
      <c r="BS2144" s="6"/>
      <c r="BT2144" s="11"/>
      <c r="BU2144" s="6"/>
      <c r="BV2144" s="6"/>
    </row>
    <row r="2145" spans="1:74" ht="15.75" x14ac:dyDescent="0.25">
      <c r="A2145" s="52" t="s">
        <v>11909</v>
      </c>
      <c r="B2145" s="56" t="s">
        <v>110</v>
      </c>
      <c r="C2145" s="7" t="s">
        <v>124</v>
      </c>
      <c r="D2145" s="7" t="s">
        <v>11146</v>
      </c>
      <c r="E2145" s="7"/>
      <c r="F2145" s="64"/>
      <c r="G2145" s="6"/>
      <c r="H2145" s="6"/>
      <c r="I2145" s="10" t="s">
        <v>110</v>
      </c>
      <c r="J2145" s="11" t="s">
        <v>11175</v>
      </c>
      <c r="K2145" s="194" t="s">
        <v>10807</v>
      </c>
      <c r="L2145" s="176"/>
      <c r="M2145" s="176">
        <v>1000</v>
      </c>
      <c r="N2145" s="80" t="s">
        <v>11911</v>
      </c>
      <c r="O2145" s="162"/>
      <c r="P2145" s="80" t="s">
        <v>11176</v>
      </c>
      <c r="Q2145" s="80"/>
      <c r="R2145" s="80"/>
      <c r="S2145" s="163"/>
      <c r="T2145" s="213"/>
      <c r="U2145" s="162"/>
      <c r="V2145" s="164"/>
      <c r="W2145" s="12" t="str">
        <f t="shared" si="615"/>
        <v>Mqtt1</v>
      </c>
      <c r="X2145" s="196" t="str" cm="1">
        <f t="array" ref="X2145">_xlfn.REGEXEXTRACT(J2145,"^\D*")&amp;"/"&amp;_xlfn.REGEXEXTRACT(J2145,"\d{8}(_\d{1,2})?")</f>
        <v>PMP/41006001_3</v>
      </c>
      <c r="Y2145" s="6" t="str">
        <f t="shared" si="616"/>
        <v>marpower/500000-thrs/pmp/41006001-3</v>
      </c>
      <c r="Z2145" s="103" t="str">
        <f t="shared" si="617"/>
        <v>$.EnConsump</v>
      </c>
      <c r="AB2145" s="6" t="s">
        <v>196</v>
      </c>
      <c r="AC2145" s="103">
        <v>3</v>
      </c>
      <c r="AJ2145" s="80"/>
      <c r="AK2145" s="113" t="s">
        <v>10824</v>
      </c>
      <c r="AN2145" s="80"/>
      <c r="AO2145" s="80"/>
      <c r="AP2145" s="80"/>
      <c r="AQ2145" s="80"/>
      <c r="AR2145" s="127"/>
      <c r="AS2145" s="80"/>
      <c r="AT2145" s="7"/>
      <c r="AU2145" s="7"/>
      <c r="AV2145" s="165"/>
      <c r="AW2145" s="166"/>
      <c r="AX2145" s="137"/>
      <c r="AY2145" s="147"/>
      <c r="AZ2145" s="167"/>
      <c r="BA2145" s="167"/>
      <c r="BB2145" s="147" t="str">
        <f t="shared" si="618"/>
        <v/>
      </c>
      <c r="BC2145" s="168"/>
      <c r="BD2145" s="165"/>
      <c r="BE2145" s="165"/>
      <c r="BF2145" s="165"/>
      <c r="BG2145" s="165"/>
      <c r="BH2145" s="165"/>
      <c r="BI2145" s="165"/>
      <c r="BJ2145" s="165"/>
      <c r="BK2145" s="165"/>
      <c r="BL2145" s="165"/>
      <c r="BM2145" s="165"/>
      <c r="BN2145" s="165"/>
      <c r="BO2145" s="165"/>
      <c r="BP2145" s="165"/>
      <c r="BQ2145" s="165"/>
      <c r="BS2145" s="6"/>
      <c r="BT2145" s="11"/>
      <c r="BU2145" s="6"/>
      <c r="BV2145" s="6"/>
    </row>
    <row r="2146" spans="1:74" ht="15.75" x14ac:dyDescent="0.25">
      <c r="A2146" s="52" t="s">
        <v>11909</v>
      </c>
      <c r="B2146" s="56" t="s">
        <v>110</v>
      </c>
      <c r="C2146" s="7" t="s">
        <v>124</v>
      </c>
      <c r="D2146" s="7" t="s">
        <v>11146</v>
      </c>
      <c r="E2146" s="7"/>
      <c r="F2146" s="64"/>
      <c r="G2146" s="6"/>
      <c r="H2146" s="6"/>
      <c r="I2146" s="10" t="s">
        <v>110</v>
      </c>
      <c r="J2146" s="11" t="s">
        <v>11177</v>
      </c>
      <c r="K2146" s="194" t="s">
        <v>10807</v>
      </c>
      <c r="L2146" s="176"/>
      <c r="M2146" s="176">
        <v>1000</v>
      </c>
      <c r="N2146" s="80" t="s">
        <v>11911</v>
      </c>
      <c r="O2146" s="162"/>
      <c r="P2146" s="80" t="s">
        <v>11178</v>
      </c>
      <c r="Q2146" s="80"/>
      <c r="R2146" s="80"/>
      <c r="S2146" s="163"/>
      <c r="T2146" s="213"/>
      <c r="U2146" s="162"/>
      <c r="V2146" s="164"/>
      <c r="W2146" s="12" t="str">
        <f t="shared" si="615"/>
        <v>Mqtt1</v>
      </c>
      <c r="X2146" s="196" t="str" cm="1">
        <f t="array" ref="X2146">_xlfn.REGEXEXTRACT(J2146,"^\D*")&amp;"/"&amp;_xlfn.REGEXEXTRACT(J2146,"\d{8}(_\d{1,2})?")</f>
        <v>PMP/41006001_3</v>
      </c>
      <c r="Y2146" s="6" t="str">
        <f t="shared" si="616"/>
        <v>marpower/500000-thrs/pmp/41006001-3</v>
      </c>
      <c r="Z2146" s="103" t="str">
        <f t="shared" si="617"/>
        <v>$.PowerInput</v>
      </c>
      <c r="AB2146" s="6" t="s">
        <v>196</v>
      </c>
      <c r="AC2146" s="103">
        <v>4</v>
      </c>
      <c r="AJ2146" s="80"/>
      <c r="AK2146" s="113" t="s">
        <v>1425</v>
      </c>
      <c r="AN2146" s="80"/>
      <c r="AO2146" s="80"/>
      <c r="AP2146" s="80"/>
      <c r="AQ2146" s="80"/>
      <c r="AR2146" s="127"/>
      <c r="AS2146" s="80"/>
      <c r="AT2146" s="7"/>
      <c r="AU2146" s="7"/>
      <c r="AV2146" s="165"/>
      <c r="AW2146" s="166"/>
      <c r="AX2146" s="137"/>
      <c r="AY2146" s="147"/>
      <c r="AZ2146" s="167"/>
      <c r="BA2146" s="167"/>
      <c r="BB2146" s="147" t="str">
        <f t="shared" si="618"/>
        <v/>
      </c>
      <c r="BC2146" s="168"/>
      <c r="BD2146" s="165"/>
      <c r="BE2146" s="165"/>
      <c r="BF2146" s="165"/>
      <c r="BG2146" s="165"/>
      <c r="BH2146" s="165"/>
      <c r="BI2146" s="165"/>
      <c r="BJ2146" s="165"/>
      <c r="BK2146" s="165"/>
      <c r="BL2146" s="165"/>
      <c r="BM2146" s="165"/>
      <c r="BN2146" s="165"/>
      <c r="BO2146" s="165"/>
      <c r="BP2146" s="165"/>
      <c r="BQ2146" s="165"/>
      <c r="BS2146" s="6"/>
      <c r="BT2146" s="11"/>
      <c r="BU2146" s="6"/>
      <c r="BV2146" s="6"/>
    </row>
    <row r="2147" spans="1:74" ht="15.75" x14ac:dyDescent="0.25">
      <c r="A2147" s="52" t="s">
        <v>11909</v>
      </c>
      <c r="B2147" s="56" t="s">
        <v>110</v>
      </c>
      <c r="C2147" s="7" t="s">
        <v>124</v>
      </c>
      <c r="D2147" s="7" t="s">
        <v>11146</v>
      </c>
      <c r="E2147" s="7"/>
      <c r="F2147" s="64"/>
      <c r="G2147" s="6"/>
      <c r="H2147" s="6"/>
      <c r="I2147" s="10" t="s">
        <v>110</v>
      </c>
      <c r="J2147" s="11" t="s">
        <v>11179</v>
      </c>
      <c r="K2147" s="194" t="s">
        <v>10807</v>
      </c>
      <c r="L2147" s="176"/>
      <c r="M2147" s="176">
        <v>1000</v>
      </c>
      <c r="N2147" s="80" t="s">
        <v>11911</v>
      </c>
      <c r="O2147" s="162"/>
      <c r="P2147" s="80" t="s">
        <v>11180</v>
      </c>
      <c r="Q2147" s="80"/>
      <c r="R2147" s="80"/>
      <c r="S2147" s="163"/>
      <c r="T2147" s="213"/>
      <c r="U2147" s="162"/>
      <c r="V2147" s="164"/>
      <c r="W2147" s="12" t="str">
        <f t="shared" si="615"/>
        <v>Mqtt1</v>
      </c>
      <c r="X2147" s="196" t="str" cm="1">
        <f t="array" ref="X2147">_xlfn.REGEXEXTRACT(J2147,"^\D*")&amp;"/"&amp;_xlfn.REGEXEXTRACT(J2147,"\d{8}(_\d{1,2})?")</f>
        <v>PMP/41006001_3</v>
      </c>
      <c r="Y2147" s="6" t="str">
        <f t="shared" si="616"/>
        <v>marpower/500000-thrs/pmp/41006001-3</v>
      </c>
      <c r="Z2147" s="103" t="str">
        <f t="shared" si="617"/>
        <v>$.Speed</v>
      </c>
      <c r="AB2147" s="6" t="s">
        <v>196</v>
      </c>
      <c r="AC2147" s="103">
        <v>7</v>
      </c>
      <c r="AJ2147" s="80"/>
      <c r="AK2147" s="113" t="s">
        <v>10829</v>
      </c>
      <c r="AN2147" s="80"/>
      <c r="AO2147" s="80"/>
      <c r="AP2147" s="80"/>
      <c r="AQ2147" s="80"/>
      <c r="AR2147" s="127"/>
      <c r="AS2147" s="80"/>
      <c r="AT2147" s="7"/>
      <c r="AU2147" s="7"/>
      <c r="AV2147" s="165"/>
      <c r="AW2147" s="166"/>
      <c r="AX2147" s="137"/>
      <c r="AY2147" s="147"/>
      <c r="AZ2147" s="167"/>
      <c r="BA2147" s="167"/>
      <c r="BB2147" s="147" t="str">
        <f t="shared" si="618"/>
        <v/>
      </c>
      <c r="BC2147" s="168"/>
      <c r="BD2147" s="165"/>
      <c r="BE2147" s="165"/>
      <c r="BF2147" s="165"/>
      <c r="BG2147" s="165"/>
      <c r="BH2147" s="165"/>
      <c r="BI2147" s="165"/>
      <c r="BJ2147" s="165"/>
      <c r="BK2147" s="165"/>
      <c r="BL2147" s="165"/>
      <c r="BM2147" s="165"/>
      <c r="BN2147" s="165"/>
      <c r="BO2147" s="165"/>
      <c r="BP2147" s="165"/>
      <c r="BQ2147" s="165"/>
      <c r="BS2147" s="6"/>
      <c r="BT2147" s="11"/>
      <c r="BU2147" s="6"/>
      <c r="BV2147" s="6"/>
    </row>
    <row r="2148" spans="1:74" ht="15.75" x14ac:dyDescent="0.25">
      <c r="A2148" s="52" t="s">
        <v>11909</v>
      </c>
      <c r="B2148" s="56" t="s">
        <v>110</v>
      </c>
      <c r="C2148" s="7" t="s">
        <v>124</v>
      </c>
      <c r="D2148" s="7" t="s">
        <v>11146</v>
      </c>
      <c r="E2148" s="7"/>
      <c r="F2148" s="64"/>
      <c r="G2148" s="6"/>
      <c r="H2148" s="6"/>
      <c r="I2148" s="10" t="s">
        <v>110</v>
      </c>
      <c r="J2148" s="11" t="s">
        <v>11181</v>
      </c>
      <c r="K2148" s="194" t="s">
        <v>10807</v>
      </c>
      <c r="L2148" s="176"/>
      <c r="M2148" s="176">
        <v>1000</v>
      </c>
      <c r="N2148" s="80" t="s">
        <v>11911</v>
      </c>
      <c r="O2148" s="162"/>
      <c r="P2148" s="80" t="s">
        <v>11182</v>
      </c>
      <c r="Q2148" s="80"/>
      <c r="R2148" s="80"/>
      <c r="S2148" s="163"/>
      <c r="T2148" s="213"/>
      <c r="U2148" s="162"/>
      <c r="V2148" s="164"/>
      <c r="W2148" s="12" t="str">
        <f t="shared" si="615"/>
        <v>Mqtt1</v>
      </c>
      <c r="X2148" s="196" t="str" cm="1">
        <f t="array" ref="X2148">_xlfn.REGEXEXTRACT(J2148,"^\D*")&amp;"/"&amp;_xlfn.REGEXEXTRACT(J2148,"\d{8}(_\d{1,2})?")</f>
        <v>PMP/41006001_3</v>
      </c>
      <c r="Y2148" s="6" t="str">
        <f t="shared" si="616"/>
        <v>marpower/500000-thrs/pmp/41006001-3</v>
      </c>
      <c r="Z2148" s="103" t="str">
        <f t="shared" si="617"/>
        <v>$.OperTime</v>
      </c>
      <c r="AB2148" s="6" t="s">
        <v>196</v>
      </c>
      <c r="AC2148" s="103">
        <v>5</v>
      </c>
      <c r="AJ2148" s="80"/>
      <c r="AK2148" s="113" t="s">
        <v>10832</v>
      </c>
      <c r="AL2148" s="113">
        <v>10</v>
      </c>
      <c r="AN2148" s="80"/>
      <c r="AO2148" s="80"/>
      <c r="AP2148" s="80"/>
      <c r="AQ2148" s="80"/>
      <c r="AR2148" s="127"/>
      <c r="AS2148" s="80"/>
      <c r="AT2148" s="7"/>
      <c r="AU2148" s="7"/>
      <c r="AV2148" s="165"/>
      <c r="AW2148" s="166"/>
      <c r="AX2148" s="137"/>
      <c r="AY2148" s="147"/>
      <c r="AZ2148" s="167"/>
      <c r="BA2148" s="167"/>
      <c r="BB2148" s="147" t="str">
        <f t="shared" si="618"/>
        <v/>
      </c>
      <c r="BC2148" s="168"/>
      <c r="BD2148" s="165"/>
      <c r="BE2148" s="165"/>
      <c r="BF2148" s="165"/>
      <c r="BG2148" s="165"/>
      <c r="BH2148" s="165"/>
      <c r="BI2148" s="165"/>
      <c r="BJ2148" s="165"/>
      <c r="BK2148" s="165"/>
      <c r="BL2148" s="165"/>
      <c r="BM2148" s="165"/>
      <c r="BN2148" s="165"/>
      <c r="BO2148" s="165"/>
      <c r="BP2148" s="165"/>
      <c r="BQ2148" s="165"/>
      <c r="BS2148" s="6"/>
      <c r="BT2148" s="11"/>
      <c r="BU2148" s="6"/>
      <c r="BV2148" s="6"/>
    </row>
    <row r="2149" spans="1:74" ht="15.75" x14ac:dyDescent="0.25">
      <c r="A2149" s="52" t="s">
        <v>11909</v>
      </c>
      <c r="B2149" s="56" t="s">
        <v>110</v>
      </c>
      <c r="C2149" s="7" t="s">
        <v>9455</v>
      </c>
      <c r="D2149" s="7" t="s">
        <v>11146</v>
      </c>
      <c r="E2149" s="7"/>
      <c r="F2149" s="64"/>
      <c r="G2149" s="6"/>
      <c r="H2149" s="6"/>
      <c r="I2149" s="10" t="s">
        <v>110</v>
      </c>
      <c r="J2149" s="11" t="s">
        <v>11183</v>
      </c>
      <c r="K2149" s="194" t="s">
        <v>10807</v>
      </c>
      <c r="L2149" s="176"/>
      <c r="M2149" s="176">
        <v>1000</v>
      </c>
      <c r="N2149" s="80" t="s">
        <v>11911</v>
      </c>
      <c r="O2149" s="162"/>
      <c r="P2149" s="80" t="s">
        <v>11184</v>
      </c>
      <c r="Q2149" s="80"/>
      <c r="R2149" s="80"/>
      <c r="S2149" s="163"/>
      <c r="T2149" s="213"/>
      <c r="U2149" s="162"/>
      <c r="V2149" s="164"/>
      <c r="W2149" s="12" t="str">
        <f t="shared" si="615"/>
        <v>Mqtt1</v>
      </c>
      <c r="X2149" s="196" t="str" cm="1">
        <f t="array" ref="X2149">_xlfn.REGEXEXTRACT(J2149,"^\D*")&amp;"/"&amp;_xlfn.REGEXEXTRACT(J2149,"\d{8}(_\d{1,2})?")</f>
        <v>VLV/41006011_1</v>
      </c>
      <c r="Y2149" s="6" t="str">
        <f t="shared" si="616"/>
        <v>marpower/500000-thrs/vlv/41006011-1</v>
      </c>
      <c r="Z2149" s="103" t="str">
        <f t="shared" si="617"/>
        <v>$.Setpoint</v>
      </c>
      <c r="AA2149" s="12">
        <v>1</v>
      </c>
      <c r="AB2149" s="6" t="s">
        <v>195</v>
      </c>
      <c r="AC2149" s="103">
        <v>0</v>
      </c>
      <c r="AJ2149" s="80"/>
      <c r="AK2149" s="113" t="s">
        <v>917</v>
      </c>
      <c r="AN2149" s="80"/>
      <c r="AO2149" s="80"/>
      <c r="AP2149" s="80"/>
      <c r="AQ2149" s="80"/>
      <c r="AR2149" s="127"/>
      <c r="AS2149" s="80"/>
      <c r="AT2149" s="7"/>
      <c r="AU2149" s="7"/>
      <c r="AV2149" s="165"/>
      <c r="AW2149" s="166"/>
      <c r="AX2149" s="137"/>
      <c r="AY2149" s="147"/>
      <c r="AZ2149" s="167"/>
      <c r="BA2149" s="167"/>
      <c r="BB2149" s="147" t="str">
        <f t="shared" si="618"/>
        <v/>
      </c>
      <c r="BC2149" s="168"/>
      <c r="BD2149" s="165"/>
      <c r="BE2149" s="165"/>
      <c r="BF2149" s="165"/>
      <c r="BG2149" s="165"/>
      <c r="BH2149" s="165"/>
      <c r="BI2149" s="165"/>
      <c r="BJ2149" s="165"/>
      <c r="BK2149" s="165"/>
      <c r="BL2149" s="165"/>
      <c r="BM2149" s="165"/>
      <c r="BN2149" s="165"/>
      <c r="BO2149" s="165"/>
      <c r="BP2149" s="165"/>
      <c r="BQ2149" s="165"/>
      <c r="BS2149" s="6"/>
      <c r="BT2149" s="11"/>
      <c r="BU2149" s="6"/>
      <c r="BV2149" s="6"/>
    </row>
    <row r="2150" spans="1:74" ht="15.75" x14ac:dyDescent="0.25">
      <c r="A2150" s="52" t="s">
        <v>11909</v>
      </c>
      <c r="B2150" s="56" t="s">
        <v>110</v>
      </c>
      <c r="C2150" s="7" t="s">
        <v>9455</v>
      </c>
      <c r="D2150" s="7" t="s">
        <v>11146</v>
      </c>
      <c r="E2150" s="7"/>
      <c r="F2150" s="64"/>
      <c r="G2150" s="6"/>
      <c r="H2150" s="6"/>
      <c r="I2150" s="10" t="s">
        <v>110</v>
      </c>
      <c r="J2150" s="11" t="s">
        <v>11185</v>
      </c>
      <c r="K2150" s="194" t="s">
        <v>10807</v>
      </c>
      <c r="L2150" s="176"/>
      <c r="M2150" s="176">
        <v>1000</v>
      </c>
      <c r="N2150" s="80" t="s">
        <v>11911</v>
      </c>
      <c r="O2150" s="162"/>
      <c r="P2150" s="80" t="s">
        <v>11186</v>
      </c>
      <c r="Q2150" s="80"/>
      <c r="R2150" s="80"/>
      <c r="S2150" s="163"/>
      <c r="T2150" s="213"/>
      <c r="U2150" s="162"/>
      <c r="V2150" s="164"/>
      <c r="W2150" s="12" t="str">
        <f t="shared" si="615"/>
        <v>Mqtt1</v>
      </c>
      <c r="X2150" s="196" t="str" cm="1">
        <f t="array" ref="X2150">_xlfn.REGEXEXTRACT(J2150,"^\D*")&amp;"/"&amp;_xlfn.REGEXEXTRACT(J2150,"\d{8}(_\d{1,2})?")</f>
        <v>VLV/41006011_1</v>
      </c>
      <c r="Y2150" s="6" t="str">
        <f t="shared" si="616"/>
        <v>marpower/500000-thrs/vlv/41006011-1</v>
      </c>
      <c r="Z2150" s="103" t="str">
        <f t="shared" si="617"/>
        <v>$.RelPos</v>
      </c>
      <c r="AA2150" s="12">
        <v>1</v>
      </c>
      <c r="AB2150" s="6" t="s">
        <v>195</v>
      </c>
      <c r="AC2150" s="103">
        <v>4</v>
      </c>
      <c r="AJ2150" s="80"/>
      <c r="AK2150" s="113" t="s">
        <v>917</v>
      </c>
      <c r="AN2150" s="80"/>
      <c r="AO2150" s="80"/>
      <c r="AP2150" s="80"/>
      <c r="AQ2150" s="80"/>
      <c r="AR2150" s="127"/>
      <c r="AS2150" s="80"/>
      <c r="AT2150" s="7"/>
      <c r="AU2150" s="7"/>
      <c r="AV2150" s="165"/>
      <c r="AW2150" s="166"/>
      <c r="AX2150" s="137"/>
      <c r="AY2150" s="147"/>
      <c r="AZ2150" s="167"/>
      <c r="BA2150" s="167"/>
      <c r="BB2150" s="147" t="str">
        <f t="shared" si="618"/>
        <v/>
      </c>
      <c r="BC2150" s="168"/>
      <c r="BD2150" s="165"/>
      <c r="BE2150" s="165"/>
      <c r="BF2150" s="165"/>
      <c r="BG2150" s="165"/>
      <c r="BH2150" s="165"/>
      <c r="BI2150" s="165"/>
      <c r="BJ2150" s="165"/>
      <c r="BK2150" s="165"/>
      <c r="BL2150" s="165"/>
      <c r="BM2150" s="165"/>
      <c r="BN2150" s="165"/>
      <c r="BO2150" s="165"/>
      <c r="BP2150" s="165"/>
      <c r="BQ2150" s="165"/>
      <c r="BS2150" s="6"/>
      <c r="BT2150" s="11"/>
      <c r="BU2150" s="6"/>
      <c r="BV2150" s="6"/>
    </row>
    <row r="2151" spans="1:74" ht="15.75" x14ac:dyDescent="0.25">
      <c r="A2151" s="52" t="s">
        <v>11909</v>
      </c>
      <c r="B2151" s="56" t="s">
        <v>110</v>
      </c>
      <c r="C2151" s="7" t="s">
        <v>9455</v>
      </c>
      <c r="D2151" s="7" t="s">
        <v>11146</v>
      </c>
      <c r="E2151" s="7"/>
      <c r="F2151" s="64"/>
      <c r="G2151" s="6"/>
      <c r="H2151" s="6"/>
      <c r="I2151" s="10" t="s">
        <v>110</v>
      </c>
      <c r="J2151" s="11" t="s">
        <v>11187</v>
      </c>
      <c r="K2151" s="194" t="s">
        <v>10807</v>
      </c>
      <c r="L2151" s="176"/>
      <c r="M2151" s="176">
        <v>1000</v>
      </c>
      <c r="N2151" s="80" t="s">
        <v>11911</v>
      </c>
      <c r="O2151" s="162"/>
      <c r="P2151" s="80" t="s">
        <v>11188</v>
      </c>
      <c r="Q2151" s="80"/>
      <c r="R2151" s="80"/>
      <c r="S2151" s="163"/>
      <c r="T2151" s="213"/>
      <c r="U2151" s="162"/>
      <c r="V2151" s="164"/>
      <c r="W2151" s="12" t="str">
        <f t="shared" si="615"/>
        <v>Mqtt1</v>
      </c>
      <c r="X2151" s="196" t="str" cm="1">
        <f t="array" ref="X2151">_xlfn.REGEXEXTRACT(J2151,"^\D*")&amp;"/"&amp;_xlfn.REGEXEXTRACT(J2151,"\d{8}(_\d{1,2})?")</f>
        <v>VLV/41006011_1</v>
      </c>
      <c r="Y2151" s="6" t="str">
        <f t="shared" si="616"/>
        <v>marpower/500000-thrs/vlv/41006011-1</v>
      </c>
      <c r="Z2151" s="103" t="str">
        <f t="shared" si="617"/>
        <v>$.AbsPos</v>
      </c>
      <c r="AA2151" s="12">
        <v>1</v>
      </c>
      <c r="AB2151" s="6" t="s">
        <v>195</v>
      </c>
      <c r="AC2151" s="103">
        <v>5</v>
      </c>
      <c r="AJ2151" s="80"/>
      <c r="AK2151" s="113" t="s">
        <v>10814</v>
      </c>
      <c r="AN2151" s="80"/>
      <c r="AO2151" s="80"/>
      <c r="AP2151" s="80"/>
      <c r="AQ2151" s="80"/>
      <c r="AR2151" s="127"/>
      <c r="AS2151" s="80"/>
      <c r="AT2151" s="7"/>
      <c r="AU2151" s="7"/>
      <c r="AV2151" s="165"/>
      <c r="AW2151" s="166"/>
      <c r="AX2151" s="137"/>
      <c r="AY2151" s="147"/>
      <c r="AZ2151" s="167"/>
      <c r="BA2151" s="167"/>
      <c r="BB2151" s="147" t="str">
        <f t="shared" si="618"/>
        <v/>
      </c>
      <c r="BC2151" s="168"/>
      <c r="BD2151" s="165"/>
      <c r="BE2151" s="165"/>
      <c r="BF2151" s="165"/>
      <c r="BG2151" s="165"/>
      <c r="BH2151" s="165"/>
      <c r="BI2151" s="165"/>
      <c r="BJ2151" s="165"/>
      <c r="BK2151" s="165"/>
      <c r="BL2151" s="165"/>
      <c r="BM2151" s="165"/>
      <c r="BN2151" s="165"/>
      <c r="BO2151" s="165"/>
      <c r="BP2151" s="165"/>
      <c r="BQ2151" s="165"/>
      <c r="BS2151" s="6"/>
      <c r="BT2151" s="11"/>
      <c r="BU2151" s="6"/>
      <c r="BV2151" s="6"/>
    </row>
    <row r="2152" spans="1:74" ht="15.75" x14ac:dyDescent="0.25">
      <c r="A2152" s="52" t="s">
        <v>11909</v>
      </c>
      <c r="B2152" s="56" t="s">
        <v>110</v>
      </c>
      <c r="C2152" s="7" t="s">
        <v>9455</v>
      </c>
      <c r="D2152" s="7" t="s">
        <v>11146</v>
      </c>
      <c r="E2152" s="7"/>
      <c r="F2152" s="64"/>
      <c r="G2152" s="6"/>
      <c r="H2152" s="6"/>
      <c r="I2152" s="10" t="s">
        <v>110</v>
      </c>
      <c r="J2152" s="11" t="s">
        <v>11189</v>
      </c>
      <c r="K2152" s="194" t="s">
        <v>10807</v>
      </c>
      <c r="L2152" s="176"/>
      <c r="M2152" s="176">
        <v>1000</v>
      </c>
      <c r="N2152" s="80" t="s">
        <v>11911</v>
      </c>
      <c r="O2152" s="162"/>
      <c r="P2152" s="80" t="s">
        <v>11190</v>
      </c>
      <c r="Q2152" s="80"/>
      <c r="R2152" s="80"/>
      <c r="S2152" s="163"/>
      <c r="T2152" s="213"/>
      <c r="U2152" s="162"/>
      <c r="V2152" s="164"/>
      <c r="W2152" s="12" t="str">
        <f t="shared" si="615"/>
        <v>Mqtt1</v>
      </c>
      <c r="X2152" s="196" t="str" cm="1">
        <f t="array" ref="X2152">_xlfn.REGEXEXTRACT(J2152,"^\D*")&amp;"/"&amp;_xlfn.REGEXEXTRACT(J2152,"\d{8}(_\d{1,2})?")</f>
        <v>VLV/41006011_2</v>
      </c>
      <c r="Y2152" s="6" t="str">
        <f t="shared" si="616"/>
        <v>marpower/500000-thrs/vlv/41006011-2</v>
      </c>
      <c r="Z2152" s="103" t="str">
        <f t="shared" si="617"/>
        <v>$.Setpoint</v>
      </c>
      <c r="AA2152" s="12">
        <v>2</v>
      </c>
      <c r="AB2152" s="6" t="s">
        <v>195</v>
      </c>
      <c r="AC2152" s="103">
        <v>0</v>
      </c>
      <c r="AJ2152" s="80"/>
      <c r="AK2152" s="113" t="s">
        <v>917</v>
      </c>
      <c r="AN2152" s="80"/>
      <c r="AO2152" s="80"/>
      <c r="AP2152" s="80"/>
      <c r="AQ2152" s="80"/>
      <c r="AR2152" s="127"/>
      <c r="AS2152" s="80"/>
      <c r="AT2152" s="7"/>
      <c r="AU2152" s="7"/>
      <c r="AV2152" s="165"/>
      <c r="AW2152" s="166"/>
      <c r="AX2152" s="137"/>
      <c r="AY2152" s="147"/>
      <c r="AZ2152" s="167"/>
      <c r="BA2152" s="167"/>
      <c r="BB2152" s="147" t="str">
        <f t="shared" si="618"/>
        <v/>
      </c>
      <c r="BC2152" s="168"/>
      <c r="BD2152" s="165"/>
      <c r="BE2152" s="165"/>
      <c r="BF2152" s="165"/>
      <c r="BG2152" s="165"/>
      <c r="BH2152" s="165"/>
      <c r="BI2152" s="165"/>
      <c r="BJ2152" s="165"/>
      <c r="BK2152" s="165"/>
      <c r="BL2152" s="165"/>
      <c r="BM2152" s="165"/>
      <c r="BN2152" s="165"/>
      <c r="BO2152" s="165"/>
      <c r="BP2152" s="165"/>
      <c r="BQ2152" s="165"/>
      <c r="BS2152" s="6"/>
      <c r="BT2152" s="11"/>
      <c r="BU2152" s="6"/>
      <c r="BV2152" s="6"/>
    </row>
    <row r="2153" spans="1:74" ht="15.75" x14ac:dyDescent="0.25">
      <c r="A2153" s="52" t="s">
        <v>11909</v>
      </c>
      <c r="B2153" s="56" t="s">
        <v>110</v>
      </c>
      <c r="C2153" s="7" t="s">
        <v>9455</v>
      </c>
      <c r="D2153" s="7" t="s">
        <v>11146</v>
      </c>
      <c r="E2153" s="7"/>
      <c r="F2153" s="64"/>
      <c r="G2153" s="6"/>
      <c r="H2153" s="6"/>
      <c r="I2153" s="10" t="s">
        <v>110</v>
      </c>
      <c r="J2153" s="11" t="s">
        <v>11191</v>
      </c>
      <c r="K2153" s="194" t="s">
        <v>10807</v>
      </c>
      <c r="L2153" s="176"/>
      <c r="M2153" s="176">
        <v>1000</v>
      </c>
      <c r="N2153" s="80" t="s">
        <v>11911</v>
      </c>
      <c r="O2153" s="162"/>
      <c r="P2153" s="80" t="s">
        <v>11192</v>
      </c>
      <c r="Q2153" s="80"/>
      <c r="R2153" s="80"/>
      <c r="S2153" s="163"/>
      <c r="T2153" s="213"/>
      <c r="U2153" s="162"/>
      <c r="V2153" s="164"/>
      <c r="W2153" s="12" t="str">
        <f t="shared" si="615"/>
        <v>Mqtt1</v>
      </c>
      <c r="X2153" s="196" t="str" cm="1">
        <f t="array" ref="X2153">_xlfn.REGEXEXTRACT(J2153,"^\D*")&amp;"/"&amp;_xlfn.REGEXEXTRACT(J2153,"\d{8}(_\d{1,2})?")</f>
        <v>VLV/41006011_2</v>
      </c>
      <c r="Y2153" s="6" t="str">
        <f t="shared" si="616"/>
        <v>marpower/500000-thrs/vlv/41006011-2</v>
      </c>
      <c r="Z2153" s="103" t="str">
        <f t="shared" si="617"/>
        <v>$.RelPos</v>
      </c>
      <c r="AA2153" s="12">
        <v>2</v>
      </c>
      <c r="AB2153" s="6" t="s">
        <v>195</v>
      </c>
      <c r="AC2153" s="103">
        <v>4</v>
      </c>
      <c r="AJ2153" s="80"/>
      <c r="AK2153" s="113" t="s">
        <v>917</v>
      </c>
      <c r="AN2153" s="80"/>
      <c r="AO2153" s="80"/>
      <c r="AP2153" s="80"/>
      <c r="AQ2153" s="80"/>
      <c r="AR2153" s="127"/>
      <c r="AS2153" s="80"/>
      <c r="AT2153" s="7"/>
      <c r="AU2153" s="7"/>
      <c r="AV2153" s="165"/>
      <c r="AW2153" s="166"/>
      <c r="AX2153" s="137"/>
      <c r="AY2153" s="147"/>
      <c r="AZ2153" s="167"/>
      <c r="BA2153" s="167"/>
      <c r="BB2153" s="147" t="str">
        <f t="shared" si="618"/>
        <v/>
      </c>
      <c r="BC2153" s="168"/>
      <c r="BD2153" s="165"/>
      <c r="BE2153" s="165"/>
      <c r="BF2153" s="165"/>
      <c r="BG2153" s="165"/>
      <c r="BH2153" s="165"/>
      <c r="BI2153" s="165"/>
      <c r="BJ2153" s="165"/>
      <c r="BK2153" s="165"/>
      <c r="BL2153" s="165"/>
      <c r="BM2153" s="165"/>
      <c r="BN2153" s="165"/>
      <c r="BO2153" s="165"/>
      <c r="BP2153" s="165"/>
      <c r="BQ2153" s="165"/>
      <c r="BS2153" s="6"/>
      <c r="BT2153" s="11"/>
      <c r="BU2153" s="6"/>
      <c r="BV2153" s="6"/>
    </row>
    <row r="2154" spans="1:74" ht="15.75" x14ac:dyDescent="0.25">
      <c r="A2154" s="52" t="s">
        <v>11909</v>
      </c>
      <c r="B2154" s="56" t="s">
        <v>110</v>
      </c>
      <c r="C2154" s="7" t="s">
        <v>9455</v>
      </c>
      <c r="D2154" s="7" t="s">
        <v>11146</v>
      </c>
      <c r="E2154" s="7"/>
      <c r="F2154" s="64"/>
      <c r="G2154" s="6"/>
      <c r="H2154" s="6"/>
      <c r="I2154" s="10" t="s">
        <v>110</v>
      </c>
      <c r="J2154" s="11" t="s">
        <v>11193</v>
      </c>
      <c r="K2154" s="194" t="s">
        <v>10807</v>
      </c>
      <c r="L2154" s="176"/>
      <c r="M2154" s="176">
        <v>1000</v>
      </c>
      <c r="N2154" s="80" t="s">
        <v>11911</v>
      </c>
      <c r="O2154" s="162"/>
      <c r="P2154" s="80" t="s">
        <v>11194</v>
      </c>
      <c r="Q2154" s="80"/>
      <c r="R2154" s="80"/>
      <c r="S2154" s="163"/>
      <c r="T2154" s="213"/>
      <c r="U2154" s="162"/>
      <c r="V2154" s="164"/>
      <c r="W2154" s="12" t="str">
        <f t="shared" si="615"/>
        <v>Mqtt1</v>
      </c>
      <c r="X2154" s="196" t="str" cm="1">
        <f t="array" ref="X2154">_xlfn.REGEXEXTRACT(J2154,"^\D*")&amp;"/"&amp;_xlfn.REGEXEXTRACT(J2154,"\d{8}(_\d{1,2})?")</f>
        <v>VLV/41006011_2</v>
      </c>
      <c r="Y2154" s="6" t="str">
        <f t="shared" si="616"/>
        <v>marpower/500000-thrs/vlv/41006011-2</v>
      </c>
      <c r="Z2154" s="103" t="str">
        <f t="shared" si="617"/>
        <v>$.AbsPos</v>
      </c>
      <c r="AA2154" s="12">
        <v>2</v>
      </c>
      <c r="AB2154" s="6" t="s">
        <v>195</v>
      </c>
      <c r="AC2154" s="103">
        <v>5</v>
      </c>
      <c r="AJ2154" s="80"/>
      <c r="AK2154" s="113" t="s">
        <v>10814</v>
      </c>
      <c r="AN2154" s="80"/>
      <c r="AO2154" s="80"/>
      <c r="AP2154" s="80"/>
      <c r="AQ2154" s="80"/>
      <c r="AR2154" s="127"/>
      <c r="AS2154" s="80"/>
      <c r="AT2154" s="7"/>
      <c r="AU2154" s="7"/>
      <c r="AV2154" s="165"/>
      <c r="AW2154" s="166"/>
      <c r="AX2154" s="137"/>
      <c r="AY2154" s="147"/>
      <c r="AZ2154" s="167"/>
      <c r="BA2154" s="167"/>
      <c r="BB2154" s="147" t="str">
        <f t="shared" si="618"/>
        <v/>
      </c>
      <c r="BC2154" s="168"/>
      <c r="BD2154" s="165"/>
      <c r="BE2154" s="165"/>
      <c r="BF2154" s="165"/>
      <c r="BG2154" s="165"/>
      <c r="BH2154" s="165"/>
      <c r="BI2154" s="165"/>
      <c r="BJ2154" s="165"/>
      <c r="BK2154" s="165"/>
      <c r="BL2154" s="165"/>
      <c r="BM2154" s="165"/>
      <c r="BN2154" s="165"/>
      <c r="BO2154" s="165"/>
      <c r="BP2154" s="165"/>
      <c r="BQ2154" s="165"/>
      <c r="BS2154" s="6"/>
      <c r="BT2154" s="11"/>
      <c r="BU2154" s="6"/>
      <c r="BV2154" s="6"/>
    </row>
    <row r="2155" spans="1:74" ht="15.75" x14ac:dyDescent="0.25">
      <c r="A2155" s="52" t="s">
        <v>11909</v>
      </c>
      <c r="B2155" s="56" t="s">
        <v>110</v>
      </c>
      <c r="C2155" s="7" t="s">
        <v>9455</v>
      </c>
      <c r="D2155" s="7" t="s">
        <v>11146</v>
      </c>
      <c r="E2155" s="7"/>
      <c r="F2155" s="64"/>
      <c r="G2155" s="6"/>
      <c r="H2155" s="6"/>
      <c r="I2155" s="10" t="s">
        <v>110</v>
      </c>
      <c r="J2155" s="11" t="s">
        <v>11195</v>
      </c>
      <c r="K2155" s="194" t="s">
        <v>10807</v>
      </c>
      <c r="L2155" s="176"/>
      <c r="M2155" s="176">
        <v>1000</v>
      </c>
      <c r="N2155" s="80" t="s">
        <v>11911</v>
      </c>
      <c r="O2155" s="162"/>
      <c r="P2155" s="80" t="s">
        <v>11196</v>
      </c>
      <c r="Q2155" s="80"/>
      <c r="R2155" s="80"/>
      <c r="S2155" s="163"/>
      <c r="T2155" s="213"/>
      <c r="U2155" s="162"/>
      <c r="V2155" s="164"/>
      <c r="W2155" s="12" t="str">
        <f t="shared" si="615"/>
        <v>Mqtt1</v>
      </c>
      <c r="X2155" s="196" t="str" cm="1">
        <f t="array" ref="X2155">_xlfn.REGEXEXTRACT(J2155,"^\D*")&amp;"/"&amp;_xlfn.REGEXEXTRACT(J2155,"\d{8}(_\d{1,2})?")</f>
        <v>VLV/41006011_3</v>
      </c>
      <c r="Y2155" s="6" t="str">
        <f t="shared" si="616"/>
        <v>marpower/500000-thrs/vlv/41006011-3</v>
      </c>
      <c r="Z2155" s="103" t="str">
        <f t="shared" si="617"/>
        <v>$.Setpoint</v>
      </c>
      <c r="AA2155" s="12">
        <v>3</v>
      </c>
      <c r="AB2155" s="6" t="s">
        <v>195</v>
      </c>
      <c r="AC2155" s="103">
        <v>0</v>
      </c>
      <c r="AJ2155" s="80"/>
      <c r="AK2155" s="113" t="s">
        <v>917</v>
      </c>
      <c r="AN2155" s="80"/>
      <c r="AO2155" s="80"/>
      <c r="AP2155" s="80"/>
      <c r="AQ2155" s="80"/>
      <c r="AR2155" s="127"/>
      <c r="AS2155" s="80"/>
      <c r="AT2155" s="7"/>
      <c r="AU2155" s="7"/>
      <c r="AV2155" s="165"/>
      <c r="AW2155" s="166"/>
      <c r="AX2155" s="137"/>
      <c r="AY2155" s="147"/>
      <c r="AZ2155" s="167"/>
      <c r="BA2155" s="167"/>
      <c r="BB2155" s="147" t="str">
        <f t="shared" si="618"/>
        <v/>
      </c>
      <c r="BC2155" s="168"/>
      <c r="BD2155" s="165"/>
      <c r="BE2155" s="165"/>
      <c r="BF2155" s="165"/>
      <c r="BG2155" s="165"/>
      <c r="BH2155" s="165"/>
      <c r="BI2155" s="165"/>
      <c r="BJ2155" s="165"/>
      <c r="BK2155" s="165"/>
      <c r="BL2155" s="165"/>
      <c r="BM2155" s="165"/>
      <c r="BN2155" s="165"/>
      <c r="BO2155" s="165"/>
      <c r="BP2155" s="165"/>
      <c r="BQ2155" s="165"/>
      <c r="BS2155" s="6"/>
      <c r="BT2155" s="11"/>
      <c r="BU2155" s="6"/>
      <c r="BV2155" s="6"/>
    </row>
    <row r="2156" spans="1:74" ht="15.75" x14ac:dyDescent="0.25">
      <c r="A2156" s="52" t="s">
        <v>11909</v>
      </c>
      <c r="B2156" s="56" t="s">
        <v>110</v>
      </c>
      <c r="C2156" s="7" t="s">
        <v>9455</v>
      </c>
      <c r="D2156" s="7" t="s">
        <v>11146</v>
      </c>
      <c r="E2156" s="7"/>
      <c r="F2156" s="64"/>
      <c r="G2156" s="6"/>
      <c r="H2156" s="6"/>
      <c r="I2156" s="10" t="s">
        <v>110</v>
      </c>
      <c r="J2156" s="11" t="s">
        <v>11197</v>
      </c>
      <c r="K2156" s="194" t="s">
        <v>10807</v>
      </c>
      <c r="L2156" s="176"/>
      <c r="M2156" s="176">
        <v>1000</v>
      </c>
      <c r="N2156" s="80" t="s">
        <v>11911</v>
      </c>
      <c r="O2156" s="162"/>
      <c r="P2156" s="80" t="s">
        <v>11198</v>
      </c>
      <c r="Q2156" s="80"/>
      <c r="R2156" s="80"/>
      <c r="S2156" s="163"/>
      <c r="T2156" s="213"/>
      <c r="U2156" s="162"/>
      <c r="V2156" s="164"/>
      <c r="W2156" s="12" t="str">
        <f t="shared" si="615"/>
        <v>Mqtt1</v>
      </c>
      <c r="X2156" s="196" t="str" cm="1">
        <f t="array" ref="X2156">_xlfn.REGEXEXTRACT(J2156,"^\D*")&amp;"/"&amp;_xlfn.REGEXEXTRACT(J2156,"\d{8}(_\d{1,2})?")</f>
        <v>VLV/41006011_3</v>
      </c>
      <c r="Y2156" s="6" t="str">
        <f t="shared" si="616"/>
        <v>marpower/500000-thrs/vlv/41006011-3</v>
      </c>
      <c r="Z2156" s="103" t="str">
        <f t="shared" si="617"/>
        <v>$.RelPos</v>
      </c>
      <c r="AA2156" s="12">
        <v>3</v>
      </c>
      <c r="AB2156" s="6" t="s">
        <v>195</v>
      </c>
      <c r="AC2156" s="103">
        <v>4</v>
      </c>
      <c r="AJ2156" s="80"/>
      <c r="AK2156" s="113" t="s">
        <v>917</v>
      </c>
      <c r="AN2156" s="80"/>
      <c r="AO2156" s="80"/>
      <c r="AP2156" s="80"/>
      <c r="AQ2156" s="80"/>
      <c r="AR2156" s="127"/>
      <c r="AS2156" s="80"/>
      <c r="AT2156" s="7"/>
      <c r="AU2156" s="7"/>
      <c r="AV2156" s="165"/>
      <c r="AW2156" s="166"/>
      <c r="AX2156" s="137"/>
      <c r="AY2156" s="147"/>
      <c r="AZ2156" s="167"/>
      <c r="BA2156" s="167"/>
      <c r="BB2156" s="147" t="str">
        <f t="shared" si="618"/>
        <v/>
      </c>
      <c r="BC2156" s="168"/>
      <c r="BD2156" s="165"/>
      <c r="BE2156" s="165"/>
      <c r="BF2156" s="165"/>
      <c r="BG2156" s="165"/>
      <c r="BH2156" s="165"/>
      <c r="BI2156" s="165"/>
      <c r="BJ2156" s="165"/>
      <c r="BK2156" s="165"/>
      <c r="BL2156" s="165"/>
      <c r="BM2156" s="165"/>
      <c r="BN2156" s="165"/>
      <c r="BO2156" s="165"/>
      <c r="BP2156" s="165"/>
      <c r="BQ2156" s="165"/>
      <c r="BS2156" s="6"/>
      <c r="BT2156" s="11"/>
      <c r="BU2156" s="6"/>
      <c r="BV2156" s="6"/>
    </row>
    <row r="2157" spans="1:74" ht="15.75" x14ac:dyDescent="0.25">
      <c r="A2157" s="52" t="s">
        <v>11909</v>
      </c>
      <c r="B2157" s="56" t="s">
        <v>110</v>
      </c>
      <c r="C2157" s="7" t="s">
        <v>9455</v>
      </c>
      <c r="D2157" s="7" t="s">
        <v>11146</v>
      </c>
      <c r="E2157" s="7"/>
      <c r="F2157" s="64"/>
      <c r="G2157" s="6"/>
      <c r="H2157" s="6"/>
      <c r="I2157" s="10" t="s">
        <v>110</v>
      </c>
      <c r="J2157" s="11" t="s">
        <v>11199</v>
      </c>
      <c r="K2157" s="194" t="s">
        <v>10807</v>
      </c>
      <c r="L2157" s="176"/>
      <c r="M2157" s="176">
        <v>1000</v>
      </c>
      <c r="N2157" s="80" t="s">
        <v>11911</v>
      </c>
      <c r="O2157" s="162"/>
      <c r="P2157" s="80" t="s">
        <v>11200</v>
      </c>
      <c r="Q2157" s="80"/>
      <c r="R2157" s="80"/>
      <c r="S2157" s="163"/>
      <c r="T2157" s="213"/>
      <c r="U2157" s="162"/>
      <c r="V2157" s="164"/>
      <c r="W2157" s="12" t="str">
        <f t="shared" si="615"/>
        <v>Mqtt1</v>
      </c>
      <c r="X2157" s="196" t="str" cm="1">
        <f t="array" ref="X2157">_xlfn.REGEXEXTRACT(J2157,"^\D*")&amp;"/"&amp;_xlfn.REGEXEXTRACT(J2157,"\d{8}(_\d{1,2})?")</f>
        <v>VLV/41006011_3</v>
      </c>
      <c r="Y2157" s="6" t="str">
        <f t="shared" si="616"/>
        <v>marpower/500000-thrs/vlv/41006011-3</v>
      </c>
      <c r="Z2157" s="103" t="str">
        <f t="shared" si="617"/>
        <v>$.AbsPos</v>
      </c>
      <c r="AA2157" s="12">
        <v>3</v>
      </c>
      <c r="AB2157" s="6" t="s">
        <v>195</v>
      </c>
      <c r="AC2157" s="103">
        <v>5</v>
      </c>
      <c r="AJ2157" s="80"/>
      <c r="AK2157" s="113" t="s">
        <v>10814</v>
      </c>
      <c r="AN2157" s="80"/>
      <c r="AO2157" s="80"/>
      <c r="AP2157" s="80"/>
      <c r="AQ2157" s="80"/>
      <c r="AR2157" s="127"/>
      <c r="AS2157" s="80"/>
      <c r="AT2157" s="7"/>
      <c r="AU2157" s="7"/>
      <c r="AV2157" s="165"/>
      <c r="AW2157" s="166"/>
      <c r="AX2157" s="137"/>
      <c r="AY2157" s="147"/>
      <c r="AZ2157" s="167"/>
      <c r="BA2157" s="167"/>
      <c r="BB2157" s="147" t="str">
        <f t="shared" si="618"/>
        <v/>
      </c>
      <c r="BC2157" s="168"/>
      <c r="BD2157" s="165"/>
      <c r="BE2157" s="165"/>
      <c r="BF2157" s="165"/>
      <c r="BG2157" s="165"/>
      <c r="BH2157" s="165"/>
      <c r="BI2157" s="165"/>
      <c r="BJ2157" s="165"/>
      <c r="BK2157" s="165"/>
      <c r="BL2157" s="165"/>
      <c r="BM2157" s="165"/>
      <c r="BN2157" s="165"/>
      <c r="BO2157" s="165"/>
      <c r="BP2157" s="165"/>
      <c r="BQ2157" s="165"/>
      <c r="BS2157" s="6"/>
      <c r="BT2157" s="11"/>
      <c r="BU2157" s="6"/>
      <c r="BV2157" s="6"/>
    </row>
    <row r="2158" spans="1:74" ht="15.75" x14ac:dyDescent="0.25">
      <c r="A2158" s="52" t="s">
        <v>11909</v>
      </c>
      <c r="B2158" s="56" t="s">
        <v>110</v>
      </c>
      <c r="C2158" s="7" t="s">
        <v>9455</v>
      </c>
      <c r="D2158" s="7" t="s">
        <v>11146</v>
      </c>
      <c r="E2158" s="7"/>
      <c r="F2158" s="64"/>
      <c r="G2158" s="6"/>
      <c r="H2158" s="6"/>
      <c r="I2158" s="10" t="s">
        <v>110</v>
      </c>
      <c r="J2158" s="11" t="s">
        <v>11201</v>
      </c>
      <c r="K2158" s="194" t="s">
        <v>10807</v>
      </c>
      <c r="L2158" s="176"/>
      <c r="M2158" s="176">
        <v>1000</v>
      </c>
      <c r="N2158" s="80" t="s">
        <v>11911</v>
      </c>
      <c r="O2158" s="162"/>
      <c r="P2158" s="80" t="s">
        <v>11202</v>
      </c>
      <c r="Q2158" s="80"/>
      <c r="R2158" s="80"/>
      <c r="S2158" s="163"/>
      <c r="T2158" s="213"/>
      <c r="U2158" s="162"/>
      <c r="V2158" s="164"/>
      <c r="W2158" s="12" t="str">
        <f t="shared" si="615"/>
        <v>Mqtt1</v>
      </c>
      <c r="X2158" s="196" t="str" cm="1">
        <f t="array" ref="X2158">_xlfn.REGEXEXTRACT(J2158,"^\D*")&amp;"/"&amp;_xlfn.REGEXEXTRACT(J2158,"\d{8}(_\d{1,2})?")</f>
        <v>VLV/41006011_4</v>
      </c>
      <c r="Y2158" s="6" t="str">
        <f t="shared" si="616"/>
        <v>marpower/500000-thrs/vlv/41006011-4</v>
      </c>
      <c r="Z2158" s="103" t="str">
        <f t="shared" si="617"/>
        <v>$.Setpoint</v>
      </c>
      <c r="AA2158" s="12">
        <v>4</v>
      </c>
      <c r="AB2158" s="6" t="s">
        <v>195</v>
      </c>
      <c r="AC2158" s="103">
        <v>0</v>
      </c>
      <c r="AJ2158" s="80"/>
      <c r="AK2158" s="113" t="s">
        <v>917</v>
      </c>
      <c r="AN2158" s="80"/>
      <c r="AO2158" s="80"/>
      <c r="AP2158" s="80"/>
      <c r="AQ2158" s="80"/>
      <c r="AR2158" s="127"/>
      <c r="AS2158" s="80"/>
      <c r="AT2158" s="7"/>
      <c r="AU2158" s="7"/>
      <c r="AV2158" s="165"/>
      <c r="AW2158" s="166"/>
      <c r="AX2158" s="137"/>
      <c r="AY2158" s="147"/>
      <c r="AZ2158" s="167"/>
      <c r="BA2158" s="167"/>
      <c r="BB2158" s="147" t="str">
        <f t="shared" si="618"/>
        <v/>
      </c>
      <c r="BC2158" s="168"/>
      <c r="BD2158" s="165"/>
      <c r="BE2158" s="165"/>
      <c r="BF2158" s="165"/>
      <c r="BG2158" s="165"/>
      <c r="BH2158" s="165"/>
      <c r="BI2158" s="165"/>
      <c r="BJ2158" s="165"/>
      <c r="BK2158" s="165"/>
      <c r="BL2158" s="165"/>
      <c r="BM2158" s="165"/>
      <c r="BN2158" s="165"/>
      <c r="BO2158" s="165"/>
      <c r="BP2158" s="165"/>
      <c r="BQ2158" s="165"/>
      <c r="BS2158" s="6"/>
      <c r="BT2158" s="11"/>
      <c r="BU2158" s="6"/>
      <c r="BV2158" s="6"/>
    </row>
    <row r="2159" spans="1:74" ht="15.75" x14ac:dyDescent="0.25">
      <c r="A2159" s="52" t="s">
        <v>11909</v>
      </c>
      <c r="B2159" s="56" t="s">
        <v>110</v>
      </c>
      <c r="C2159" s="7" t="s">
        <v>9455</v>
      </c>
      <c r="D2159" s="7" t="s">
        <v>11146</v>
      </c>
      <c r="E2159" s="7"/>
      <c r="F2159" s="64"/>
      <c r="G2159" s="6"/>
      <c r="H2159" s="6"/>
      <c r="I2159" s="10" t="s">
        <v>110</v>
      </c>
      <c r="J2159" s="11" t="s">
        <v>11203</v>
      </c>
      <c r="K2159" s="194" t="s">
        <v>10807</v>
      </c>
      <c r="L2159" s="176"/>
      <c r="M2159" s="176">
        <v>1000</v>
      </c>
      <c r="N2159" s="80" t="s">
        <v>11911</v>
      </c>
      <c r="O2159" s="162"/>
      <c r="P2159" s="80" t="s">
        <v>11204</v>
      </c>
      <c r="Q2159" s="80"/>
      <c r="R2159" s="80"/>
      <c r="S2159" s="163"/>
      <c r="T2159" s="213"/>
      <c r="U2159" s="162"/>
      <c r="V2159" s="164"/>
      <c r="W2159" s="12" t="str">
        <f t="shared" si="615"/>
        <v>Mqtt1</v>
      </c>
      <c r="X2159" s="196" t="str" cm="1">
        <f t="array" ref="X2159">_xlfn.REGEXEXTRACT(J2159,"^\D*")&amp;"/"&amp;_xlfn.REGEXEXTRACT(J2159,"\d{8}(_\d{1,2})?")</f>
        <v>VLV/41006011_4</v>
      </c>
      <c r="Y2159" s="6" t="str">
        <f t="shared" si="616"/>
        <v>marpower/500000-thrs/vlv/41006011-4</v>
      </c>
      <c r="Z2159" s="103" t="str">
        <f t="shared" si="617"/>
        <v>$.RelPos</v>
      </c>
      <c r="AA2159" s="12">
        <v>4</v>
      </c>
      <c r="AB2159" s="6" t="s">
        <v>195</v>
      </c>
      <c r="AC2159" s="103">
        <v>4</v>
      </c>
      <c r="AJ2159" s="80"/>
      <c r="AK2159" s="113" t="s">
        <v>917</v>
      </c>
      <c r="AN2159" s="80"/>
      <c r="AO2159" s="80"/>
      <c r="AP2159" s="80"/>
      <c r="AQ2159" s="80"/>
      <c r="AR2159" s="127"/>
      <c r="AS2159" s="80"/>
      <c r="AT2159" s="7"/>
      <c r="AU2159" s="7"/>
      <c r="AV2159" s="165"/>
      <c r="AW2159" s="166"/>
      <c r="AX2159" s="137"/>
      <c r="AY2159" s="147"/>
      <c r="AZ2159" s="167"/>
      <c r="BA2159" s="167"/>
      <c r="BB2159" s="147" t="str">
        <f t="shared" si="618"/>
        <v/>
      </c>
      <c r="BC2159" s="168"/>
      <c r="BD2159" s="165"/>
      <c r="BE2159" s="165"/>
      <c r="BF2159" s="165"/>
      <c r="BG2159" s="165"/>
      <c r="BH2159" s="165"/>
      <c r="BI2159" s="165"/>
      <c r="BJ2159" s="165"/>
      <c r="BK2159" s="165"/>
      <c r="BL2159" s="165"/>
      <c r="BM2159" s="165"/>
      <c r="BN2159" s="165"/>
      <c r="BO2159" s="165"/>
      <c r="BP2159" s="165"/>
      <c r="BQ2159" s="165"/>
      <c r="BS2159" s="6"/>
      <c r="BT2159" s="11"/>
      <c r="BU2159" s="6"/>
      <c r="BV2159" s="6"/>
    </row>
    <row r="2160" spans="1:74" ht="15.75" x14ac:dyDescent="0.25">
      <c r="A2160" s="52" t="s">
        <v>11909</v>
      </c>
      <c r="B2160" s="56" t="s">
        <v>110</v>
      </c>
      <c r="C2160" s="7" t="s">
        <v>9455</v>
      </c>
      <c r="D2160" s="7" t="s">
        <v>11146</v>
      </c>
      <c r="E2160" s="7"/>
      <c r="F2160" s="64"/>
      <c r="G2160" s="6"/>
      <c r="H2160" s="6"/>
      <c r="I2160" s="10" t="s">
        <v>110</v>
      </c>
      <c r="J2160" s="11" t="s">
        <v>11205</v>
      </c>
      <c r="K2160" s="194" t="s">
        <v>10807</v>
      </c>
      <c r="L2160" s="176"/>
      <c r="M2160" s="176">
        <v>1000</v>
      </c>
      <c r="N2160" s="80" t="s">
        <v>11911</v>
      </c>
      <c r="O2160" s="162"/>
      <c r="P2160" s="80" t="s">
        <v>11206</v>
      </c>
      <c r="Q2160" s="80"/>
      <c r="R2160" s="80"/>
      <c r="S2160" s="163"/>
      <c r="T2160" s="213"/>
      <c r="U2160" s="162"/>
      <c r="V2160" s="164"/>
      <c r="W2160" s="12" t="str">
        <f t="shared" si="615"/>
        <v>Mqtt1</v>
      </c>
      <c r="X2160" s="196" t="str" cm="1">
        <f t="array" ref="X2160">_xlfn.REGEXEXTRACT(J2160,"^\D*")&amp;"/"&amp;_xlfn.REGEXEXTRACT(J2160,"\d{8}(_\d{1,2})?")</f>
        <v>VLV/41006011_4</v>
      </c>
      <c r="Y2160" s="6" t="str">
        <f t="shared" si="616"/>
        <v>marpower/500000-thrs/vlv/41006011-4</v>
      </c>
      <c r="Z2160" s="103" t="str">
        <f t="shared" si="617"/>
        <v>$.AbsPos</v>
      </c>
      <c r="AA2160" s="12">
        <v>4</v>
      </c>
      <c r="AB2160" s="6" t="s">
        <v>195</v>
      </c>
      <c r="AC2160" s="103">
        <v>5</v>
      </c>
      <c r="AJ2160" s="80"/>
      <c r="AK2160" s="113" t="s">
        <v>10814</v>
      </c>
      <c r="AN2160" s="80"/>
      <c r="AO2160" s="80"/>
      <c r="AP2160" s="80"/>
      <c r="AQ2160" s="80"/>
      <c r="AR2160" s="127"/>
      <c r="AS2160" s="80"/>
      <c r="AT2160" s="7"/>
      <c r="AU2160" s="7"/>
      <c r="AV2160" s="165"/>
      <c r="AW2160" s="166"/>
      <c r="AX2160" s="137"/>
      <c r="AY2160" s="147"/>
      <c r="AZ2160" s="167"/>
      <c r="BA2160" s="167"/>
      <c r="BB2160" s="147" t="str">
        <f t="shared" si="618"/>
        <v/>
      </c>
      <c r="BC2160" s="168"/>
      <c r="BD2160" s="165"/>
      <c r="BE2160" s="165"/>
      <c r="BF2160" s="165"/>
      <c r="BG2160" s="165"/>
      <c r="BH2160" s="165"/>
      <c r="BI2160" s="165"/>
      <c r="BJ2160" s="165"/>
      <c r="BK2160" s="165"/>
      <c r="BL2160" s="165"/>
      <c r="BM2160" s="165"/>
      <c r="BN2160" s="165"/>
      <c r="BO2160" s="165"/>
      <c r="BP2160" s="165"/>
      <c r="BQ2160" s="165"/>
      <c r="BS2160" s="6"/>
      <c r="BT2160" s="11"/>
      <c r="BU2160" s="6"/>
      <c r="BV2160" s="6"/>
    </row>
    <row r="2161" spans="1:74" ht="15.75" x14ac:dyDescent="0.25">
      <c r="A2161" s="52" t="s">
        <v>11909</v>
      </c>
      <c r="B2161" s="56" t="s">
        <v>110</v>
      </c>
      <c r="C2161" s="7" t="s">
        <v>9455</v>
      </c>
      <c r="D2161" s="7" t="s">
        <v>11146</v>
      </c>
      <c r="E2161" s="7"/>
      <c r="F2161" s="64"/>
      <c r="G2161" s="6"/>
      <c r="H2161" s="6"/>
      <c r="I2161" s="10" t="s">
        <v>110</v>
      </c>
      <c r="J2161" s="11" t="s">
        <v>11207</v>
      </c>
      <c r="K2161" s="194" t="s">
        <v>10807</v>
      </c>
      <c r="L2161" s="176"/>
      <c r="M2161" s="176">
        <v>1000</v>
      </c>
      <c r="N2161" s="80" t="s">
        <v>11911</v>
      </c>
      <c r="O2161" s="162"/>
      <c r="P2161" s="80" t="s">
        <v>11208</v>
      </c>
      <c r="Q2161" s="80"/>
      <c r="R2161" s="80"/>
      <c r="S2161" s="163"/>
      <c r="T2161" s="213"/>
      <c r="U2161" s="162"/>
      <c r="V2161" s="164"/>
      <c r="W2161" s="12" t="str">
        <f t="shared" si="615"/>
        <v>Mqtt1</v>
      </c>
      <c r="X2161" s="196" t="str" cm="1">
        <f t="array" ref="X2161">_xlfn.REGEXEXTRACT(J2161,"^\D*")&amp;"/"&amp;_xlfn.REGEXEXTRACT(J2161,"\d{8}(_\d{1,2})?")</f>
        <v>VLV/41006011_5</v>
      </c>
      <c r="Y2161" s="6" t="str">
        <f t="shared" si="616"/>
        <v>marpower/500000-thrs/vlv/41006011-5</v>
      </c>
      <c r="Z2161" s="103" t="str">
        <f t="shared" si="617"/>
        <v>$.Setpoint</v>
      </c>
      <c r="AA2161" s="12">
        <v>5</v>
      </c>
      <c r="AB2161" s="6" t="s">
        <v>195</v>
      </c>
      <c r="AC2161" s="103">
        <v>0</v>
      </c>
      <c r="AJ2161" s="80"/>
      <c r="AK2161" s="113" t="s">
        <v>917</v>
      </c>
      <c r="AN2161" s="80"/>
      <c r="AO2161" s="80"/>
      <c r="AP2161" s="80"/>
      <c r="AQ2161" s="80"/>
      <c r="AR2161" s="127"/>
      <c r="AS2161" s="80"/>
      <c r="AT2161" s="7"/>
      <c r="AU2161" s="7"/>
      <c r="AV2161" s="165"/>
      <c r="AW2161" s="166"/>
      <c r="AX2161" s="137"/>
      <c r="AY2161" s="147"/>
      <c r="AZ2161" s="167"/>
      <c r="BA2161" s="167"/>
      <c r="BB2161" s="147" t="str">
        <f t="shared" si="618"/>
        <v/>
      </c>
      <c r="BC2161" s="168"/>
      <c r="BD2161" s="165"/>
      <c r="BE2161" s="165"/>
      <c r="BF2161" s="165"/>
      <c r="BG2161" s="165"/>
      <c r="BH2161" s="165"/>
      <c r="BI2161" s="165"/>
      <c r="BJ2161" s="165"/>
      <c r="BK2161" s="165"/>
      <c r="BL2161" s="165"/>
      <c r="BM2161" s="165"/>
      <c r="BN2161" s="165"/>
      <c r="BO2161" s="165"/>
      <c r="BP2161" s="165"/>
      <c r="BQ2161" s="165"/>
      <c r="BS2161" s="6"/>
      <c r="BT2161" s="11"/>
      <c r="BU2161" s="6"/>
      <c r="BV2161" s="6"/>
    </row>
    <row r="2162" spans="1:74" ht="15.75" x14ac:dyDescent="0.25">
      <c r="A2162" s="52" t="s">
        <v>11909</v>
      </c>
      <c r="B2162" s="56" t="s">
        <v>110</v>
      </c>
      <c r="C2162" s="7" t="s">
        <v>9455</v>
      </c>
      <c r="D2162" s="7" t="s">
        <v>11146</v>
      </c>
      <c r="E2162" s="7"/>
      <c r="F2162" s="64"/>
      <c r="G2162" s="6"/>
      <c r="H2162" s="6"/>
      <c r="I2162" s="10" t="s">
        <v>110</v>
      </c>
      <c r="J2162" s="11" t="s">
        <v>11209</v>
      </c>
      <c r="K2162" s="194" t="s">
        <v>10807</v>
      </c>
      <c r="L2162" s="176"/>
      <c r="M2162" s="176">
        <v>1000</v>
      </c>
      <c r="N2162" s="80" t="s">
        <v>11911</v>
      </c>
      <c r="O2162" s="162"/>
      <c r="P2162" s="80" t="s">
        <v>11210</v>
      </c>
      <c r="Q2162" s="80"/>
      <c r="R2162" s="80"/>
      <c r="S2162" s="163"/>
      <c r="T2162" s="213"/>
      <c r="U2162" s="162"/>
      <c r="V2162" s="164"/>
      <c r="W2162" s="12" t="str">
        <f t="shared" si="615"/>
        <v>Mqtt1</v>
      </c>
      <c r="X2162" s="196" t="str" cm="1">
        <f t="array" ref="X2162">_xlfn.REGEXEXTRACT(J2162,"^\D*")&amp;"/"&amp;_xlfn.REGEXEXTRACT(J2162,"\d{8}(_\d{1,2})?")</f>
        <v>VLV/41006011_5</v>
      </c>
      <c r="Y2162" s="6" t="str">
        <f t="shared" si="616"/>
        <v>marpower/500000-thrs/vlv/41006011-5</v>
      </c>
      <c r="Z2162" s="103" t="str">
        <f t="shared" si="617"/>
        <v>$.RelPos</v>
      </c>
      <c r="AA2162" s="12">
        <v>5</v>
      </c>
      <c r="AB2162" s="6" t="s">
        <v>195</v>
      </c>
      <c r="AC2162" s="103">
        <v>4</v>
      </c>
      <c r="AJ2162" s="80"/>
      <c r="AK2162" s="113" t="s">
        <v>917</v>
      </c>
      <c r="AN2162" s="80"/>
      <c r="AO2162" s="80"/>
      <c r="AP2162" s="80"/>
      <c r="AQ2162" s="80"/>
      <c r="AR2162" s="127"/>
      <c r="AS2162" s="80"/>
      <c r="AT2162" s="7"/>
      <c r="AU2162" s="7"/>
      <c r="AV2162" s="165"/>
      <c r="AW2162" s="166"/>
      <c r="AX2162" s="137"/>
      <c r="AY2162" s="147"/>
      <c r="AZ2162" s="167"/>
      <c r="BA2162" s="167"/>
      <c r="BB2162" s="147" t="str">
        <f t="shared" si="618"/>
        <v/>
      </c>
      <c r="BC2162" s="168"/>
      <c r="BD2162" s="165"/>
      <c r="BE2162" s="165"/>
      <c r="BF2162" s="165"/>
      <c r="BG2162" s="165"/>
      <c r="BH2162" s="165"/>
      <c r="BI2162" s="165"/>
      <c r="BJ2162" s="165"/>
      <c r="BK2162" s="165"/>
      <c r="BL2162" s="165"/>
      <c r="BM2162" s="165"/>
      <c r="BN2162" s="165"/>
      <c r="BO2162" s="165"/>
      <c r="BP2162" s="165"/>
      <c r="BQ2162" s="165"/>
      <c r="BS2162" s="6"/>
      <c r="BT2162" s="11"/>
      <c r="BU2162" s="6"/>
      <c r="BV2162" s="6"/>
    </row>
    <row r="2163" spans="1:74" ht="15.75" x14ac:dyDescent="0.25">
      <c r="A2163" s="52" t="s">
        <v>11909</v>
      </c>
      <c r="B2163" s="56" t="s">
        <v>110</v>
      </c>
      <c r="C2163" s="7" t="s">
        <v>9455</v>
      </c>
      <c r="D2163" s="7" t="s">
        <v>11146</v>
      </c>
      <c r="E2163" s="7"/>
      <c r="F2163" s="64"/>
      <c r="G2163" s="6"/>
      <c r="H2163" s="6"/>
      <c r="I2163" s="10" t="s">
        <v>110</v>
      </c>
      <c r="J2163" s="11" t="s">
        <v>11211</v>
      </c>
      <c r="K2163" s="194" t="s">
        <v>10807</v>
      </c>
      <c r="L2163" s="176"/>
      <c r="M2163" s="176">
        <v>1000</v>
      </c>
      <c r="N2163" s="80" t="s">
        <v>11911</v>
      </c>
      <c r="O2163" s="162"/>
      <c r="P2163" s="80" t="s">
        <v>11212</v>
      </c>
      <c r="Q2163" s="80"/>
      <c r="R2163" s="80"/>
      <c r="S2163" s="163"/>
      <c r="T2163" s="213"/>
      <c r="U2163" s="162"/>
      <c r="V2163" s="164"/>
      <c r="W2163" s="12" t="str">
        <f t="shared" si="615"/>
        <v>Mqtt1</v>
      </c>
      <c r="X2163" s="196" t="str" cm="1">
        <f t="array" ref="X2163">_xlfn.REGEXEXTRACT(J2163,"^\D*")&amp;"/"&amp;_xlfn.REGEXEXTRACT(J2163,"\d{8}(_\d{1,2})?")</f>
        <v>VLV/41006011_5</v>
      </c>
      <c r="Y2163" s="6" t="str">
        <f t="shared" ref="Y2163:Y2194" si="619">LOWER(SUBSTITUTE(SUBSTITUTE(IF(COUNTIF(N2163,"spare"),"",_xlfn.CONCAT("marpower/",IF(X2163&lt;&gt;"","500000 THRS/"&amp;X2163,"500000 THRS")))," ","-"),"_","-"))</f>
        <v>marpower/500000-thrs/vlv/41006011-5</v>
      </c>
      <c r="Z2163" s="103" t="str">
        <f t="shared" si="617"/>
        <v>$.AbsPos</v>
      </c>
      <c r="AA2163" s="12">
        <v>5</v>
      </c>
      <c r="AB2163" s="6" t="s">
        <v>195</v>
      </c>
      <c r="AC2163" s="103">
        <v>5</v>
      </c>
      <c r="AJ2163" s="80"/>
      <c r="AK2163" s="113" t="s">
        <v>10814</v>
      </c>
      <c r="AN2163" s="80"/>
      <c r="AO2163" s="80"/>
      <c r="AP2163" s="80"/>
      <c r="AQ2163" s="80"/>
      <c r="AR2163" s="127"/>
      <c r="AS2163" s="80"/>
      <c r="AT2163" s="7"/>
      <c r="AU2163" s="7"/>
      <c r="AV2163" s="165"/>
      <c r="AW2163" s="166"/>
      <c r="AX2163" s="137"/>
      <c r="AY2163" s="147"/>
      <c r="AZ2163" s="167"/>
      <c r="BA2163" s="167"/>
      <c r="BB2163" s="147" t="str">
        <f t="shared" si="618"/>
        <v/>
      </c>
      <c r="BC2163" s="168"/>
      <c r="BD2163" s="165"/>
      <c r="BE2163" s="165"/>
      <c r="BF2163" s="165"/>
      <c r="BG2163" s="165"/>
      <c r="BH2163" s="165"/>
      <c r="BI2163" s="165"/>
      <c r="BJ2163" s="165"/>
      <c r="BK2163" s="165"/>
      <c r="BL2163" s="165"/>
      <c r="BM2163" s="165"/>
      <c r="BN2163" s="165"/>
      <c r="BO2163" s="165"/>
      <c r="BP2163" s="165"/>
      <c r="BQ2163" s="165"/>
      <c r="BS2163" s="6"/>
      <c r="BT2163" s="11"/>
      <c r="BU2163" s="6"/>
      <c r="BV2163" s="6"/>
    </row>
    <row r="2164" spans="1:74" ht="15.75" x14ac:dyDescent="0.25">
      <c r="A2164" s="52" t="s">
        <v>11909</v>
      </c>
      <c r="B2164" s="56" t="s">
        <v>110</v>
      </c>
      <c r="C2164" s="7" t="s">
        <v>9455</v>
      </c>
      <c r="D2164" s="7" t="s">
        <v>11146</v>
      </c>
      <c r="E2164" s="7"/>
      <c r="F2164" s="64"/>
      <c r="G2164" s="6"/>
      <c r="H2164" s="6"/>
      <c r="I2164" s="10" t="s">
        <v>110</v>
      </c>
      <c r="J2164" s="11" t="s">
        <v>11213</v>
      </c>
      <c r="K2164" s="194" t="s">
        <v>10807</v>
      </c>
      <c r="L2164" s="176"/>
      <c r="M2164" s="176">
        <v>1000</v>
      </c>
      <c r="N2164" s="80" t="s">
        <v>11911</v>
      </c>
      <c r="O2164" s="162"/>
      <c r="P2164" s="80" t="s">
        <v>11214</v>
      </c>
      <c r="Q2164" s="80"/>
      <c r="R2164" s="80"/>
      <c r="S2164" s="163"/>
      <c r="T2164" s="213"/>
      <c r="U2164" s="162"/>
      <c r="V2164" s="164"/>
      <c r="W2164" s="12" t="str">
        <f t="shared" si="615"/>
        <v>Mqtt1</v>
      </c>
      <c r="X2164" s="196" t="str" cm="1">
        <f t="array" ref="X2164">_xlfn.REGEXEXTRACT(J2164,"^\D*")&amp;"/"&amp;_xlfn.REGEXEXTRACT(J2164,"\d{8}(_\d{1,2})?")</f>
        <v>VLV/41006011_6</v>
      </c>
      <c r="Y2164" s="6" t="str">
        <f t="shared" si="619"/>
        <v>marpower/500000-thrs/vlv/41006011-6</v>
      </c>
      <c r="Z2164" s="103" t="str">
        <f t="shared" si="617"/>
        <v>$.Setpoint</v>
      </c>
      <c r="AA2164" s="12">
        <v>6</v>
      </c>
      <c r="AB2164" s="6" t="s">
        <v>195</v>
      </c>
      <c r="AC2164" s="103">
        <v>0</v>
      </c>
      <c r="AJ2164" s="80"/>
      <c r="AK2164" s="113" t="s">
        <v>917</v>
      </c>
      <c r="AN2164" s="80"/>
      <c r="AO2164" s="80"/>
      <c r="AP2164" s="80"/>
      <c r="AQ2164" s="80"/>
      <c r="AR2164" s="127"/>
      <c r="AS2164" s="80"/>
      <c r="AT2164" s="7"/>
      <c r="AU2164" s="7"/>
      <c r="AV2164" s="165"/>
      <c r="AW2164" s="166"/>
      <c r="AX2164" s="137"/>
      <c r="AY2164" s="147"/>
      <c r="AZ2164" s="167"/>
      <c r="BA2164" s="167"/>
      <c r="BB2164" s="147" t="str">
        <f t="shared" si="618"/>
        <v/>
      </c>
      <c r="BC2164" s="168"/>
      <c r="BD2164" s="165"/>
      <c r="BE2164" s="165"/>
      <c r="BF2164" s="165"/>
      <c r="BG2164" s="165"/>
      <c r="BH2164" s="165"/>
      <c r="BI2164" s="165"/>
      <c r="BJ2164" s="165"/>
      <c r="BK2164" s="165"/>
      <c r="BL2164" s="165"/>
      <c r="BM2164" s="165"/>
      <c r="BN2164" s="165"/>
      <c r="BO2164" s="165"/>
      <c r="BP2164" s="165"/>
      <c r="BQ2164" s="165"/>
      <c r="BS2164" s="6"/>
      <c r="BT2164" s="11"/>
      <c r="BU2164" s="6"/>
      <c r="BV2164" s="6"/>
    </row>
    <row r="2165" spans="1:74" ht="15.75" x14ac:dyDescent="0.25">
      <c r="A2165" s="52" t="s">
        <v>11909</v>
      </c>
      <c r="B2165" s="56" t="s">
        <v>110</v>
      </c>
      <c r="C2165" s="7" t="s">
        <v>9455</v>
      </c>
      <c r="D2165" s="7" t="s">
        <v>11146</v>
      </c>
      <c r="E2165" s="7"/>
      <c r="F2165" s="64"/>
      <c r="G2165" s="6"/>
      <c r="H2165" s="6"/>
      <c r="I2165" s="10" t="s">
        <v>110</v>
      </c>
      <c r="J2165" s="11" t="s">
        <v>11215</v>
      </c>
      <c r="K2165" s="194" t="s">
        <v>10807</v>
      </c>
      <c r="L2165" s="176"/>
      <c r="M2165" s="176">
        <v>1000</v>
      </c>
      <c r="N2165" s="80" t="s">
        <v>11911</v>
      </c>
      <c r="O2165" s="162"/>
      <c r="P2165" s="80" t="s">
        <v>11216</v>
      </c>
      <c r="Q2165" s="80"/>
      <c r="R2165" s="80"/>
      <c r="S2165" s="163"/>
      <c r="T2165" s="213"/>
      <c r="U2165" s="162"/>
      <c r="V2165" s="164"/>
      <c r="W2165" s="12" t="str">
        <f t="shared" si="615"/>
        <v>Mqtt1</v>
      </c>
      <c r="X2165" s="196" t="str" cm="1">
        <f t="array" ref="X2165">_xlfn.REGEXEXTRACT(J2165,"^\D*")&amp;"/"&amp;_xlfn.REGEXEXTRACT(J2165,"\d{8}(_\d{1,2})?")</f>
        <v>VLV/41006011_6</v>
      </c>
      <c r="Y2165" s="6" t="str">
        <f t="shared" si="619"/>
        <v>marpower/500000-thrs/vlv/41006011-6</v>
      </c>
      <c r="Z2165" s="103" t="str">
        <f t="shared" si="617"/>
        <v>$.RelPos</v>
      </c>
      <c r="AA2165" s="12">
        <v>6</v>
      </c>
      <c r="AB2165" s="6" t="s">
        <v>195</v>
      </c>
      <c r="AC2165" s="103">
        <v>4</v>
      </c>
      <c r="AJ2165" s="80"/>
      <c r="AK2165" s="113" t="s">
        <v>917</v>
      </c>
      <c r="AN2165" s="80"/>
      <c r="AO2165" s="80"/>
      <c r="AP2165" s="80"/>
      <c r="AQ2165" s="80"/>
      <c r="AR2165" s="127"/>
      <c r="AS2165" s="80"/>
      <c r="AT2165" s="7"/>
      <c r="AU2165" s="7"/>
      <c r="AV2165" s="165"/>
      <c r="AW2165" s="166"/>
      <c r="AX2165" s="137"/>
      <c r="AY2165" s="147"/>
      <c r="AZ2165" s="167"/>
      <c r="BA2165" s="167"/>
      <c r="BB2165" s="147" t="str">
        <f t="shared" si="618"/>
        <v/>
      </c>
      <c r="BC2165" s="168"/>
      <c r="BD2165" s="165"/>
      <c r="BE2165" s="165"/>
      <c r="BF2165" s="165"/>
      <c r="BG2165" s="165"/>
      <c r="BH2165" s="165"/>
      <c r="BI2165" s="165"/>
      <c r="BJ2165" s="165"/>
      <c r="BK2165" s="165"/>
      <c r="BL2165" s="165"/>
      <c r="BM2165" s="165"/>
      <c r="BN2165" s="165"/>
      <c r="BO2165" s="165"/>
      <c r="BP2165" s="165"/>
      <c r="BQ2165" s="165"/>
      <c r="BS2165" s="6"/>
      <c r="BT2165" s="11"/>
      <c r="BU2165" s="6"/>
      <c r="BV2165" s="6"/>
    </row>
    <row r="2166" spans="1:74" ht="15.75" x14ac:dyDescent="0.25">
      <c r="A2166" s="52" t="s">
        <v>11909</v>
      </c>
      <c r="B2166" s="56" t="s">
        <v>110</v>
      </c>
      <c r="C2166" s="7" t="s">
        <v>9455</v>
      </c>
      <c r="D2166" s="7" t="s">
        <v>11146</v>
      </c>
      <c r="E2166" s="7"/>
      <c r="F2166" s="64"/>
      <c r="G2166" s="6"/>
      <c r="H2166" s="6"/>
      <c r="I2166" s="10" t="s">
        <v>110</v>
      </c>
      <c r="J2166" s="11" t="s">
        <v>11217</v>
      </c>
      <c r="K2166" s="194" t="s">
        <v>10807</v>
      </c>
      <c r="L2166" s="176"/>
      <c r="M2166" s="176">
        <v>1000</v>
      </c>
      <c r="N2166" s="80" t="s">
        <v>11911</v>
      </c>
      <c r="O2166" s="162"/>
      <c r="P2166" s="80" t="s">
        <v>11218</v>
      </c>
      <c r="Q2166" s="80"/>
      <c r="R2166" s="80"/>
      <c r="S2166" s="163"/>
      <c r="T2166" s="213"/>
      <c r="U2166" s="162"/>
      <c r="V2166" s="164"/>
      <c r="W2166" s="12" t="str">
        <f t="shared" si="615"/>
        <v>Mqtt1</v>
      </c>
      <c r="X2166" s="196" t="str" cm="1">
        <f t="array" ref="X2166">_xlfn.REGEXEXTRACT(J2166,"^\D*")&amp;"/"&amp;_xlfn.REGEXEXTRACT(J2166,"\d{8}(_\d{1,2})?")</f>
        <v>VLV/41006011_6</v>
      </c>
      <c r="Y2166" s="6" t="str">
        <f t="shared" si="619"/>
        <v>marpower/500000-thrs/vlv/41006011-6</v>
      </c>
      <c r="Z2166" s="103" t="str">
        <f t="shared" si="617"/>
        <v>$.AbsPos</v>
      </c>
      <c r="AA2166" s="12">
        <v>6</v>
      </c>
      <c r="AB2166" s="6" t="s">
        <v>195</v>
      </c>
      <c r="AC2166" s="103">
        <v>5</v>
      </c>
      <c r="AJ2166" s="80"/>
      <c r="AK2166" s="113" t="s">
        <v>10814</v>
      </c>
      <c r="AN2166" s="80"/>
      <c r="AO2166" s="80"/>
      <c r="AP2166" s="80"/>
      <c r="AQ2166" s="80"/>
      <c r="AR2166" s="127"/>
      <c r="AS2166" s="80"/>
      <c r="AT2166" s="7"/>
      <c r="AU2166" s="7"/>
      <c r="AV2166" s="165"/>
      <c r="AW2166" s="166"/>
      <c r="AX2166" s="137"/>
      <c r="AY2166" s="147"/>
      <c r="AZ2166" s="167"/>
      <c r="BA2166" s="167"/>
      <c r="BB2166" s="147" t="str">
        <f t="shared" si="618"/>
        <v/>
      </c>
      <c r="BC2166" s="168"/>
      <c r="BD2166" s="165"/>
      <c r="BE2166" s="165"/>
      <c r="BF2166" s="165"/>
      <c r="BG2166" s="165"/>
      <c r="BH2166" s="165"/>
      <c r="BI2166" s="165"/>
      <c r="BJ2166" s="165"/>
      <c r="BK2166" s="165"/>
      <c r="BL2166" s="165"/>
      <c r="BM2166" s="165"/>
      <c r="BN2166" s="165"/>
      <c r="BO2166" s="165"/>
      <c r="BP2166" s="165"/>
      <c r="BQ2166" s="165"/>
      <c r="BS2166" s="6"/>
      <c r="BT2166" s="11"/>
      <c r="BU2166" s="6"/>
      <c r="BV2166" s="6"/>
    </row>
    <row r="2167" spans="1:74" ht="15.75" x14ac:dyDescent="0.25">
      <c r="A2167" s="52" t="s">
        <v>11909</v>
      </c>
      <c r="B2167" s="56" t="s">
        <v>110</v>
      </c>
      <c r="C2167" s="7" t="s">
        <v>9455</v>
      </c>
      <c r="D2167" s="7" t="s">
        <v>11146</v>
      </c>
      <c r="E2167" s="7"/>
      <c r="F2167" s="64"/>
      <c r="G2167" s="6"/>
      <c r="H2167" s="6"/>
      <c r="I2167" s="10" t="s">
        <v>110</v>
      </c>
      <c r="J2167" s="11" t="s">
        <v>11219</v>
      </c>
      <c r="K2167" s="194" t="s">
        <v>10807</v>
      </c>
      <c r="L2167" s="176"/>
      <c r="M2167" s="176">
        <v>1000</v>
      </c>
      <c r="N2167" s="80" t="s">
        <v>11911</v>
      </c>
      <c r="O2167" s="162"/>
      <c r="P2167" s="80" t="s">
        <v>11220</v>
      </c>
      <c r="Q2167" s="80"/>
      <c r="R2167" s="80"/>
      <c r="S2167" s="163"/>
      <c r="T2167" s="213"/>
      <c r="U2167" s="162"/>
      <c r="V2167" s="164"/>
      <c r="W2167" s="12" t="str">
        <f t="shared" si="615"/>
        <v>Mqtt1</v>
      </c>
      <c r="X2167" s="196" t="str" cm="1">
        <f t="array" ref="X2167">_xlfn.REGEXEXTRACT(J2167,"^\D*")&amp;"/"&amp;_xlfn.REGEXEXTRACT(J2167,"\d{8}(_\d{1,2})?")</f>
        <v>VLV/41006011_7</v>
      </c>
      <c r="Y2167" s="6" t="str">
        <f t="shared" si="619"/>
        <v>marpower/500000-thrs/vlv/41006011-7</v>
      </c>
      <c r="Z2167" s="103" t="str">
        <f t="shared" si="617"/>
        <v>$.Setpoint</v>
      </c>
      <c r="AA2167" s="12">
        <v>7</v>
      </c>
      <c r="AB2167" s="6" t="s">
        <v>195</v>
      </c>
      <c r="AC2167" s="103">
        <v>0</v>
      </c>
      <c r="AJ2167" s="80"/>
      <c r="AK2167" s="113" t="s">
        <v>917</v>
      </c>
      <c r="AN2167" s="80"/>
      <c r="AO2167" s="80"/>
      <c r="AP2167" s="80"/>
      <c r="AQ2167" s="80"/>
      <c r="AR2167" s="127"/>
      <c r="AS2167" s="80"/>
      <c r="AT2167" s="7"/>
      <c r="AU2167" s="7"/>
      <c r="AV2167" s="165"/>
      <c r="AW2167" s="166"/>
      <c r="AX2167" s="137"/>
      <c r="AY2167" s="147"/>
      <c r="AZ2167" s="167"/>
      <c r="BA2167" s="167"/>
      <c r="BB2167" s="147" t="str">
        <f t="shared" si="618"/>
        <v/>
      </c>
      <c r="BC2167" s="168"/>
      <c r="BD2167" s="165"/>
      <c r="BE2167" s="165"/>
      <c r="BF2167" s="165"/>
      <c r="BG2167" s="165"/>
      <c r="BH2167" s="165"/>
      <c r="BI2167" s="165"/>
      <c r="BJ2167" s="165"/>
      <c r="BK2167" s="165"/>
      <c r="BL2167" s="165"/>
      <c r="BM2167" s="165"/>
      <c r="BN2167" s="165"/>
      <c r="BO2167" s="165"/>
      <c r="BP2167" s="165"/>
      <c r="BQ2167" s="165"/>
      <c r="BS2167" s="6"/>
      <c r="BT2167" s="11"/>
      <c r="BU2167" s="6"/>
      <c r="BV2167" s="6"/>
    </row>
    <row r="2168" spans="1:74" ht="15.75" x14ac:dyDescent="0.25">
      <c r="A2168" s="52" t="s">
        <v>11909</v>
      </c>
      <c r="B2168" s="56" t="s">
        <v>110</v>
      </c>
      <c r="C2168" s="7" t="s">
        <v>9455</v>
      </c>
      <c r="D2168" s="7" t="s">
        <v>11146</v>
      </c>
      <c r="E2168" s="7"/>
      <c r="F2168" s="64"/>
      <c r="G2168" s="6"/>
      <c r="H2168" s="6"/>
      <c r="I2168" s="10" t="s">
        <v>110</v>
      </c>
      <c r="J2168" s="11" t="s">
        <v>11221</v>
      </c>
      <c r="K2168" s="194" t="s">
        <v>10807</v>
      </c>
      <c r="L2168" s="176"/>
      <c r="M2168" s="176">
        <v>1000</v>
      </c>
      <c r="N2168" s="80" t="s">
        <v>11911</v>
      </c>
      <c r="O2168" s="162"/>
      <c r="P2168" s="80" t="s">
        <v>11222</v>
      </c>
      <c r="Q2168" s="80"/>
      <c r="R2168" s="80"/>
      <c r="S2168" s="163"/>
      <c r="T2168" s="213"/>
      <c r="U2168" s="162"/>
      <c r="V2168" s="164"/>
      <c r="W2168" s="12" t="str">
        <f t="shared" si="615"/>
        <v>Mqtt1</v>
      </c>
      <c r="X2168" s="196" t="str" cm="1">
        <f t="array" ref="X2168">_xlfn.REGEXEXTRACT(J2168,"^\D*")&amp;"/"&amp;_xlfn.REGEXEXTRACT(J2168,"\d{8}(_\d{1,2})?")</f>
        <v>VLV/41006011_7</v>
      </c>
      <c r="Y2168" s="6" t="str">
        <f t="shared" si="619"/>
        <v>marpower/500000-thrs/vlv/41006011-7</v>
      </c>
      <c r="Z2168" s="103" t="str">
        <f t="shared" si="617"/>
        <v>$.RelPos</v>
      </c>
      <c r="AA2168" s="12">
        <v>7</v>
      </c>
      <c r="AB2168" s="6" t="s">
        <v>195</v>
      </c>
      <c r="AC2168" s="103">
        <v>4</v>
      </c>
      <c r="AJ2168" s="80"/>
      <c r="AK2168" s="113" t="s">
        <v>917</v>
      </c>
      <c r="AN2168" s="80"/>
      <c r="AO2168" s="80"/>
      <c r="AP2168" s="80"/>
      <c r="AQ2168" s="80"/>
      <c r="AR2168" s="127"/>
      <c r="AS2168" s="80"/>
      <c r="AT2168" s="7"/>
      <c r="AU2168" s="7"/>
      <c r="AV2168" s="165"/>
      <c r="AW2168" s="166"/>
      <c r="AX2168" s="137"/>
      <c r="AY2168" s="147"/>
      <c r="AZ2168" s="167"/>
      <c r="BA2168" s="167"/>
      <c r="BB2168" s="147" t="str">
        <f t="shared" si="618"/>
        <v/>
      </c>
      <c r="BC2168" s="168"/>
      <c r="BD2168" s="165"/>
      <c r="BE2168" s="165"/>
      <c r="BF2168" s="165"/>
      <c r="BG2168" s="165"/>
      <c r="BH2168" s="165"/>
      <c r="BI2168" s="165"/>
      <c r="BJ2168" s="165"/>
      <c r="BK2168" s="165"/>
      <c r="BL2168" s="165"/>
      <c r="BM2168" s="165"/>
      <c r="BN2168" s="165"/>
      <c r="BO2168" s="165"/>
      <c r="BP2168" s="165"/>
      <c r="BQ2168" s="165"/>
      <c r="BS2168" s="6"/>
      <c r="BT2168" s="11"/>
      <c r="BU2168" s="6"/>
      <c r="BV2168" s="6"/>
    </row>
    <row r="2169" spans="1:74" ht="15.75" x14ac:dyDescent="0.25">
      <c r="A2169" s="52" t="s">
        <v>11909</v>
      </c>
      <c r="B2169" s="56" t="s">
        <v>110</v>
      </c>
      <c r="C2169" s="7" t="s">
        <v>9455</v>
      </c>
      <c r="D2169" s="7" t="s">
        <v>11146</v>
      </c>
      <c r="E2169" s="7"/>
      <c r="F2169" s="64"/>
      <c r="G2169" s="6"/>
      <c r="H2169" s="6"/>
      <c r="I2169" s="10" t="s">
        <v>110</v>
      </c>
      <c r="J2169" s="11" t="s">
        <v>11223</v>
      </c>
      <c r="K2169" s="194" t="s">
        <v>10807</v>
      </c>
      <c r="L2169" s="176"/>
      <c r="M2169" s="176">
        <v>1000</v>
      </c>
      <c r="N2169" s="80" t="s">
        <v>11911</v>
      </c>
      <c r="O2169" s="162"/>
      <c r="P2169" s="80" t="s">
        <v>11224</v>
      </c>
      <c r="Q2169" s="80"/>
      <c r="R2169" s="80"/>
      <c r="S2169" s="163"/>
      <c r="T2169" s="213"/>
      <c r="U2169" s="162"/>
      <c r="V2169" s="164"/>
      <c r="W2169" s="12" t="str">
        <f t="shared" si="615"/>
        <v>Mqtt1</v>
      </c>
      <c r="X2169" s="196" t="str" cm="1">
        <f t="array" ref="X2169">_xlfn.REGEXEXTRACT(J2169,"^\D*")&amp;"/"&amp;_xlfn.REGEXEXTRACT(J2169,"\d{8}(_\d{1,2})?")</f>
        <v>VLV/41006011_7</v>
      </c>
      <c r="Y2169" s="6" t="str">
        <f t="shared" si="619"/>
        <v>marpower/500000-thrs/vlv/41006011-7</v>
      </c>
      <c r="Z2169" s="103" t="str">
        <f t="shared" si="617"/>
        <v>$.AbsPos</v>
      </c>
      <c r="AA2169" s="12">
        <v>7</v>
      </c>
      <c r="AB2169" s="6" t="s">
        <v>195</v>
      </c>
      <c r="AC2169" s="103">
        <v>5</v>
      </c>
      <c r="AJ2169" s="80"/>
      <c r="AK2169" s="113" t="s">
        <v>10814</v>
      </c>
      <c r="AN2169" s="80"/>
      <c r="AO2169" s="80"/>
      <c r="AP2169" s="80"/>
      <c r="AQ2169" s="80"/>
      <c r="AR2169" s="127"/>
      <c r="AS2169" s="80"/>
      <c r="AT2169" s="7"/>
      <c r="AU2169" s="7"/>
      <c r="AV2169" s="165"/>
      <c r="AW2169" s="166"/>
      <c r="AX2169" s="137"/>
      <c r="AY2169" s="147"/>
      <c r="AZ2169" s="167"/>
      <c r="BA2169" s="167"/>
      <c r="BB2169" s="147" t="str">
        <f t="shared" si="618"/>
        <v/>
      </c>
      <c r="BC2169" s="168"/>
      <c r="BD2169" s="165"/>
      <c r="BE2169" s="165"/>
      <c r="BF2169" s="165"/>
      <c r="BG2169" s="165"/>
      <c r="BH2169" s="165"/>
      <c r="BI2169" s="165"/>
      <c r="BJ2169" s="165"/>
      <c r="BK2169" s="165"/>
      <c r="BL2169" s="165"/>
      <c r="BM2169" s="165"/>
      <c r="BN2169" s="165"/>
      <c r="BO2169" s="165"/>
      <c r="BP2169" s="165"/>
      <c r="BQ2169" s="165"/>
      <c r="BS2169" s="6"/>
      <c r="BT2169" s="11"/>
      <c r="BU2169" s="6"/>
      <c r="BV2169" s="6"/>
    </row>
    <row r="2170" spans="1:74" ht="15.75" x14ac:dyDescent="0.25">
      <c r="A2170" s="52" t="s">
        <v>11909</v>
      </c>
      <c r="B2170" s="56" t="s">
        <v>110</v>
      </c>
      <c r="C2170" s="7" t="s">
        <v>9455</v>
      </c>
      <c r="D2170" s="7" t="s">
        <v>11146</v>
      </c>
      <c r="E2170" s="7"/>
      <c r="F2170" s="64"/>
      <c r="G2170" s="6"/>
      <c r="H2170" s="6"/>
      <c r="I2170" s="10" t="s">
        <v>110</v>
      </c>
      <c r="J2170" s="11" t="s">
        <v>11225</v>
      </c>
      <c r="K2170" s="194" t="s">
        <v>10807</v>
      </c>
      <c r="L2170" s="176"/>
      <c r="M2170" s="176">
        <v>1000</v>
      </c>
      <c r="N2170" s="80" t="s">
        <v>11911</v>
      </c>
      <c r="O2170" s="162"/>
      <c r="P2170" s="80" t="s">
        <v>11226</v>
      </c>
      <c r="Q2170" s="80"/>
      <c r="R2170" s="80"/>
      <c r="S2170" s="163"/>
      <c r="T2170" s="213"/>
      <c r="U2170" s="162"/>
      <c r="V2170" s="164"/>
      <c r="W2170" s="12" t="str">
        <f t="shared" si="615"/>
        <v>Mqtt1</v>
      </c>
      <c r="X2170" s="196" t="str" cm="1">
        <f t="array" ref="X2170">_xlfn.REGEXEXTRACT(J2170,"^\D*")&amp;"/"&amp;_xlfn.REGEXEXTRACT(J2170,"\d{8}(_\d{1,2})?")</f>
        <v>VLV/41006029_2</v>
      </c>
      <c r="Y2170" s="6" t="str">
        <f t="shared" si="619"/>
        <v>marpower/500000-thrs/vlv/41006029-2</v>
      </c>
      <c r="Z2170" s="103" t="str">
        <f t="shared" si="617"/>
        <v>$.Setpoint</v>
      </c>
      <c r="AA2170" s="12">
        <v>8</v>
      </c>
      <c r="AB2170" s="6" t="s">
        <v>195</v>
      </c>
      <c r="AC2170" s="103">
        <v>0</v>
      </c>
      <c r="AJ2170" s="80"/>
      <c r="AK2170" s="113" t="s">
        <v>917</v>
      </c>
      <c r="AN2170" s="80"/>
      <c r="AO2170" s="80"/>
      <c r="AP2170" s="80"/>
      <c r="AQ2170" s="80"/>
      <c r="AR2170" s="127"/>
      <c r="AS2170" s="80"/>
      <c r="AT2170" s="7"/>
      <c r="AU2170" s="7"/>
      <c r="AV2170" s="165"/>
      <c r="AW2170" s="166"/>
      <c r="AX2170" s="137"/>
      <c r="AY2170" s="147"/>
      <c r="AZ2170" s="167"/>
      <c r="BA2170" s="167"/>
      <c r="BB2170" s="147" t="str">
        <f t="shared" si="618"/>
        <v/>
      </c>
      <c r="BC2170" s="168"/>
      <c r="BD2170" s="165"/>
      <c r="BE2170" s="165"/>
      <c r="BF2170" s="165"/>
      <c r="BG2170" s="165"/>
      <c r="BH2170" s="165"/>
      <c r="BI2170" s="165"/>
      <c r="BJ2170" s="165"/>
      <c r="BK2170" s="165"/>
      <c r="BL2170" s="165"/>
      <c r="BM2170" s="165"/>
      <c r="BN2170" s="165"/>
      <c r="BO2170" s="165"/>
      <c r="BP2170" s="165"/>
      <c r="BQ2170" s="165"/>
      <c r="BS2170" s="6"/>
      <c r="BT2170" s="11"/>
      <c r="BU2170" s="6"/>
      <c r="BV2170" s="6"/>
    </row>
    <row r="2171" spans="1:74" ht="15.75" x14ac:dyDescent="0.25">
      <c r="A2171" s="52" t="s">
        <v>11909</v>
      </c>
      <c r="B2171" s="56" t="s">
        <v>110</v>
      </c>
      <c r="C2171" s="7" t="s">
        <v>9455</v>
      </c>
      <c r="D2171" s="7" t="s">
        <v>11146</v>
      </c>
      <c r="E2171" s="7"/>
      <c r="F2171" s="64"/>
      <c r="G2171" s="6"/>
      <c r="H2171" s="6"/>
      <c r="I2171" s="10" t="s">
        <v>110</v>
      </c>
      <c r="J2171" s="11" t="s">
        <v>11227</v>
      </c>
      <c r="K2171" s="194" t="s">
        <v>10807</v>
      </c>
      <c r="L2171" s="176"/>
      <c r="M2171" s="176">
        <v>1000</v>
      </c>
      <c r="N2171" s="80" t="s">
        <v>11911</v>
      </c>
      <c r="O2171" s="162"/>
      <c r="P2171" s="80" t="s">
        <v>11228</v>
      </c>
      <c r="Q2171" s="80"/>
      <c r="R2171" s="80"/>
      <c r="S2171" s="163"/>
      <c r="T2171" s="213"/>
      <c r="U2171" s="162"/>
      <c r="V2171" s="164"/>
      <c r="W2171" s="12" t="str">
        <f t="shared" si="615"/>
        <v>Mqtt1</v>
      </c>
      <c r="X2171" s="196" t="str" cm="1">
        <f t="array" ref="X2171">_xlfn.REGEXEXTRACT(J2171,"^\D*")&amp;"/"&amp;_xlfn.REGEXEXTRACT(J2171,"\d{8}(_\d{1,2})?")</f>
        <v>VLV/41006029_2</v>
      </c>
      <c r="Y2171" s="6" t="str">
        <f t="shared" si="619"/>
        <v>marpower/500000-thrs/vlv/41006029-2</v>
      </c>
      <c r="Z2171" s="103" t="str">
        <f t="shared" si="617"/>
        <v>$.RelPos</v>
      </c>
      <c r="AA2171" s="12">
        <v>8</v>
      </c>
      <c r="AB2171" s="6" t="s">
        <v>195</v>
      </c>
      <c r="AC2171" s="103">
        <v>4</v>
      </c>
      <c r="AJ2171" s="80"/>
      <c r="AK2171" s="113" t="s">
        <v>917</v>
      </c>
      <c r="AN2171" s="80"/>
      <c r="AO2171" s="80"/>
      <c r="AP2171" s="80"/>
      <c r="AQ2171" s="80"/>
      <c r="AR2171" s="127"/>
      <c r="AS2171" s="80"/>
      <c r="AT2171" s="7"/>
      <c r="AU2171" s="7"/>
      <c r="AV2171" s="165"/>
      <c r="AW2171" s="166"/>
      <c r="AX2171" s="137"/>
      <c r="AY2171" s="147"/>
      <c r="AZ2171" s="167"/>
      <c r="BA2171" s="167"/>
      <c r="BB2171" s="147" t="str">
        <f t="shared" si="618"/>
        <v/>
      </c>
      <c r="BC2171" s="168"/>
      <c r="BD2171" s="165"/>
      <c r="BE2171" s="165"/>
      <c r="BF2171" s="165"/>
      <c r="BG2171" s="165"/>
      <c r="BH2171" s="165"/>
      <c r="BI2171" s="165"/>
      <c r="BJ2171" s="165"/>
      <c r="BK2171" s="165"/>
      <c r="BL2171" s="165"/>
      <c r="BM2171" s="165"/>
      <c r="BN2171" s="165"/>
      <c r="BO2171" s="165"/>
      <c r="BP2171" s="165"/>
      <c r="BQ2171" s="165"/>
      <c r="BS2171" s="6"/>
      <c r="BT2171" s="11"/>
      <c r="BU2171" s="6"/>
      <c r="BV2171" s="6"/>
    </row>
    <row r="2172" spans="1:74" ht="15.75" x14ac:dyDescent="0.25">
      <c r="A2172" s="52" t="s">
        <v>11909</v>
      </c>
      <c r="B2172" s="56" t="s">
        <v>110</v>
      </c>
      <c r="C2172" s="7" t="s">
        <v>9455</v>
      </c>
      <c r="D2172" s="7" t="s">
        <v>11146</v>
      </c>
      <c r="E2172" s="7"/>
      <c r="F2172" s="64"/>
      <c r="G2172" s="6"/>
      <c r="H2172" s="6"/>
      <c r="I2172" s="10" t="s">
        <v>110</v>
      </c>
      <c r="J2172" s="11" t="s">
        <v>11229</v>
      </c>
      <c r="K2172" s="194" t="s">
        <v>10807</v>
      </c>
      <c r="L2172" s="176"/>
      <c r="M2172" s="176">
        <v>1000</v>
      </c>
      <c r="N2172" s="80" t="s">
        <v>11911</v>
      </c>
      <c r="O2172" s="162"/>
      <c r="P2172" s="80" t="s">
        <v>11230</v>
      </c>
      <c r="Q2172" s="80"/>
      <c r="R2172" s="80"/>
      <c r="S2172" s="163"/>
      <c r="T2172" s="213"/>
      <c r="U2172" s="162"/>
      <c r="V2172" s="164"/>
      <c r="W2172" s="12" t="str">
        <f t="shared" si="615"/>
        <v>Mqtt1</v>
      </c>
      <c r="X2172" s="196" t="str" cm="1">
        <f t="array" ref="X2172">_xlfn.REGEXEXTRACT(J2172,"^\D*")&amp;"/"&amp;_xlfn.REGEXEXTRACT(J2172,"\d{8}(_\d{1,2})?")</f>
        <v>VLV/41006029_2</v>
      </c>
      <c r="Y2172" s="6" t="str">
        <f t="shared" si="619"/>
        <v>marpower/500000-thrs/vlv/41006029-2</v>
      </c>
      <c r="Z2172" s="103" t="str">
        <f t="shared" si="617"/>
        <v>$.AbsPos</v>
      </c>
      <c r="AA2172" s="12">
        <v>8</v>
      </c>
      <c r="AB2172" s="6" t="s">
        <v>195</v>
      </c>
      <c r="AC2172" s="103">
        <v>5</v>
      </c>
      <c r="AJ2172" s="80"/>
      <c r="AK2172" s="113" t="s">
        <v>10814</v>
      </c>
      <c r="AN2172" s="80"/>
      <c r="AO2172" s="80"/>
      <c r="AP2172" s="80"/>
      <c r="AQ2172" s="80"/>
      <c r="AR2172" s="127"/>
      <c r="AS2172" s="80"/>
      <c r="AT2172" s="7"/>
      <c r="AU2172" s="7"/>
      <c r="AV2172" s="165"/>
      <c r="AW2172" s="166"/>
      <c r="AX2172" s="137"/>
      <c r="AY2172" s="147"/>
      <c r="AZ2172" s="167"/>
      <c r="BA2172" s="167"/>
      <c r="BB2172" s="147" t="str">
        <f t="shared" si="618"/>
        <v/>
      </c>
      <c r="BC2172" s="168"/>
      <c r="BD2172" s="165"/>
      <c r="BE2172" s="165"/>
      <c r="BF2172" s="165"/>
      <c r="BG2172" s="165"/>
      <c r="BH2172" s="165"/>
      <c r="BI2172" s="165"/>
      <c r="BJ2172" s="165"/>
      <c r="BK2172" s="165"/>
      <c r="BL2172" s="165"/>
      <c r="BM2172" s="165"/>
      <c r="BN2172" s="165"/>
      <c r="BO2172" s="165"/>
      <c r="BP2172" s="165"/>
      <c r="BQ2172" s="165"/>
      <c r="BS2172" s="6"/>
      <c r="BT2172" s="11"/>
      <c r="BU2172" s="6"/>
      <c r="BV2172" s="6"/>
    </row>
    <row r="2173" spans="1:74" ht="15.75" x14ac:dyDescent="0.25">
      <c r="A2173" s="52" t="s">
        <v>11909</v>
      </c>
      <c r="B2173" s="56" t="s">
        <v>110</v>
      </c>
      <c r="C2173" s="7" t="s">
        <v>118</v>
      </c>
      <c r="D2173" s="7" t="s">
        <v>11146</v>
      </c>
      <c r="E2173" s="7"/>
      <c r="F2173" s="64"/>
      <c r="G2173" s="6"/>
      <c r="H2173" s="6"/>
      <c r="I2173" s="10" t="s">
        <v>110</v>
      </c>
      <c r="J2173" s="11" t="s">
        <v>11231</v>
      </c>
      <c r="K2173" s="194" t="s">
        <v>10807</v>
      </c>
      <c r="L2173" s="176"/>
      <c r="M2173" s="176">
        <v>1000</v>
      </c>
      <c r="N2173" s="80" t="s">
        <v>11911</v>
      </c>
      <c r="O2173" s="162"/>
      <c r="P2173" s="80" t="s">
        <v>11232</v>
      </c>
      <c r="Q2173" s="80"/>
      <c r="R2173" s="80"/>
      <c r="S2173" s="163"/>
      <c r="T2173" s="213"/>
      <c r="U2173" s="162"/>
      <c r="V2173" s="164"/>
      <c r="W2173" s="12" t="str">
        <f t="shared" si="615"/>
        <v>Mqtt1</v>
      </c>
      <c r="X2173" s="196" t="str" cm="1">
        <f t="array" ref="X2173">_xlfn.REGEXEXTRACT(J2173,"^\D*")&amp;"/"&amp;_xlfn.REGEXEXTRACT(J2173,"\d{8}(_\d{1,2})?")</f>
        <v>BTU/41006052_1</v>
      </c>
      <c r="Y2173" s="6" t="str">
        <f t="shared" si="619"/>
        <v>marpower/500000-thrs/btu/41006052-1</v>
      </c>
      <c r="Z2173" s="103" t="str">
        <f t="shared" si="617"/>
        <v>$.Flow</v>
      </c>
      <c r="AB2173" s="6" t="s">
        <v>196</v>
      </c>
      <c r="AC2173" s="103">
        <v>1001</v>
      </c>
      <c r="AJ2173" s="80"/>
      <c r="AK2173" s="113" t="s">
        <v>1417</v>
      </c>
      <c r="AN2173" s="80"/>
      <c r="AO2173" s="80"/>
      <c r="AP2173" s="80"/>
      <c r="AQ2173" s="80"/>
      <c r="AR2173" s="127"/>
      <c r="AS2173" s="80"/>
      <c r="AT2173" s="7"/>
      <c r="AU2173" s="7"/>
      <c r="AV2173" s="165"/>
      <c r="AW2173" s="166"/>
      <c r="AX2173" s="137"/>
      <c r="AY2173" s="147"/>
      <c r="AZ2173" s="167"/>
      <c r="BA2173" s="167"/>
      <c r="BB2173" s="147" t="str">
        <f t="shared" si="618"/>
        <v/>
      </c>
      <c r="BC2173" s="168"/>
      <c r="BD2173" s="165"/>
      <c r="BE2173" s="165"/>
      <c r="BF2173" s="165"/>
      <c r="BG2173" s="165"/>
      <c r="BH2173" s="165"/>
      <c r="BI2173" s="165"/>
      <c r="BJ2173" s="165"/>
      <c r="BK2173" s="165"/>
      <c r="BL2173" s="165"/>
      <c r="BM2173" s="165"/>
      <c r="BN2173" s="165"/>
      <c r="BO2173" s="165"/>
      <c r="BP2173" s="165"/>
      <c r="BQ2173" s="165"/>
      <c r="BS2173" s="6"/>
      <c r="BT2173" s="11"/>
      <c r="BU2173" s="6"/>
      <c r="BV2173" s="6"/>
    </row>
    <row r="2174" spans="1:74" ht="15.75" x14ac:dyDescent="0.25">
      <c r="A2174" s="52" t="s">
        <v>11909</v>
      </c>
      <c r="B2174" s="56" t="s">
        <v>110</v>
      </c>
      <c r="C2174" s="7" t="s">
        <v>118</v>
      </c>
      <c r="D2174" s="7" t="s">
        <v>11146</v>
      </c>
      <c r="E2174" s="7"/>
      <c r="F2174" s="64"/>
      <c r="G2174" s="6"/>
      <c r="H2174" s="6"/>
      <c r="I2174" s="10" t="s">
        <v>110</v>
      </c>
      <c r="J2174" s="11" t="s">
        <v>11233</v>
      </c>
      <c r="K2174" s="194" t="s">
        <v>10807</v>
      </c>
      <c r="L2174" s="176"/>
      <c r="M2174" s="176">
        <v>1000</v>
      </c>
      <c r="N2174" s="80" t="s">
        <v>11911</v>
      </c>
      <c r="O2174" s="162"/>
      <c r="P2174" s="80" t="s">
        <v>11234</v>
      </c>
      <c r="Q2174" s="80"/>
      <c r="R2174" s="80"/>
      <c r="S2174" s="163"/>
      <c r="T2174" s="213"/>
      <c r="U2174" s="162"/>
      <c r="V2174" s="164"/>
      <c r="W2174" s="12" t="str">
        <f t="shared" si="615"/>
        <v>Mqtt1</v>
      </c>
      <c r="X2174" s="196" t="str" cm="1">
        <f t="array" ref="X2174">_xlfn.REGEXEXTRACT(J2174,"^\D*")&amp;"/"&amp;_xlfn.REGEXEXTRACT(J2174,"\d{8}(_\d{1,2})?")</f>
        <v>BTU/41006052_1</v>
      </c>
      <c r="Y2174" s="6" t="str">
        <f t="shared" si="619"/>
        <v>marpower/500000-thrs/btu/41006052-1</v>
      </c>
      <c r="Z2174" s="103" t="str">
        <f t="shared" si="617"/>
        <v>$.Power</v>
      </c>
      <c r="AB2174" s="6" t="s">
        <v>196</v>
      </c>
      <c r="AC2174" s="103">
        <v>1003</v>
      </c>
      <c r="AJ2174" s="80"/>
      <c r="AK2174" s="113" t="s">
        <v>1425</v>
      </c>
      <c r="AN2174" s="80"/>
      <c r="AO2174" s="80"/>
      <c r="AP2174" s="80"/>
      <c r="AQ2174" s="80"/>
      <c r="AR2174" s="127"/>
      <c r="AS2174" s="80"/>
      <c r="AT2174" s="7"/>
      <c r="AU2174" s="7"/>
      <c r="AV2174" s="165"/>
      <c r="AW2174" s="166"/>
      <c r="AX2174" s="137"/>
      <c r="AY2174" s="147"/>
      <c r="AZ2174" s="167"/>
      <c r="BA2174" s="167"/>
      <c r="BB2174" s="147" t="str">
        <f t="shared" si="618"/>
        <v/>
      </c>
      <c r="BC2174" s="168"/>
      <c r="BD2174" s="165"/>
      <c r="BE2174" s="165"/>
      <c r="BF2174" s="165"/>
      <c r="BG2174" s="165"/>
      <c r="BH2174" s="165"/>
      <c r="BI2174" s="165"/>
      <c r="BJ2174" s="165"/>
      <c r="BK2174" s="165"/>
      <c r="BL2174" s="165"/>
      <c r="BM2174" s="165"/>
      <c r="BN2174" s="165"/>
      <c r="BO2174" s="165"/>
      <c r="BP2174" s="165"/>
      <c r="BQ2174" s="165"/>
      <c r="BS2174" s="6"/>
      <c r="BT2174" s="11"/>
      <c r="BU2174" s="6"/>
      <c r="BV2174" s="6"/>
    </row>
    <row r="2175" spans="1:74" ht="15.75" x14ac:dyDescent="0.25">
      <c r="A2175" s="52" t="s">
        <v>11909</v>
      </c>
      <c r="B2175" s="56" t="s">
        <v>110</v>
      </c>
      <c r="C2175" s="7" t="s">
        <v>118</v>
      </c>
      <c r="D2175" s="7" t="s">
        <v>11146</v>
      </c>
      <c r="E2175" s="7"/>
      <c r="F2175" s="64"/>
      <c r="G2175" s="6"/>
      <c r="H2175" s="6"/>
      <c r="I2175" s="10" t="s">
        <v>110</v>
      </c>
      <c r="J2175" s="11" t="s">
        <v>11235</v>
      </c>
      <c r="K2175" s="194" t="s">
        <v>10807</v>
      </c>
      <c r="L2175" s="176"/>
      <c r="M2175" s="176">
        <v>1000</v>
      </c>
      <c r="N2175" s="80" t="s">
        <v>11911</v>
      </c>
      <c r="O2175" s="162"/>
      <c r="P2175" s="80" t="s">
        <v>11236</v>
      </c>
      <c r="Q2175" s="80"/>
      <c r="R2175" s="80"/>
      <c r="S2175" s="163"/>
      <c r="T2175" s="213"/>
      <c r="U2175" s="162"/>
      <c r="V2175" s="164"/>
      <c r="W2175" s="12" t="str">
        <f t="shared" si="615"/>
        <v>Mqtt1</v>
      </c>
      <c r="X2175" s="196" t="str" cm="1">
        <f t="array" ref="X2175">_xlfn.REGEXEXTRACT(J2175,"^\D*")&amp;"/"&amp;_xlfn.REGEXEXTRACT(J2175,"\d{8}(_\d{1,2})?")</f>
        <v>BTU/41006052_1</v>
      </c>
      <c r="Y2175" s="6" t="str">
        <f t="shared" si="619"/>
        <v>marpower/500000-thrs/btu/41006052-1</v>
      </c>
      <c r="Z2175" s="103" t="str">
        <f t="shared" si="617"/>
        <v>$.DeltaT</v>
      </c>
      <c r="AB2175" s="6" t="s">
        <v>196</v>
      </c>
      <c r="AC2175" s="103">
        <v>1005</v>
      </c>
      <c r="AJ2175" s="80"/>
      <c r="AK2175" s="113" t="s">
        <v>11237</v>
      </c>
      <c r="AN2175" s="80"/>
      <c r="AO2175" s="80"/>
      <c r="AP2175" s="80"/>
      <c r="AQ2175" s="80"/>
      <c r="AR2175" s="127"/>
      <c r="AS2175" s="80"/>
      <c r="AT2175" s="7"/>
      <c r="AU2175" s="7"/>
      <c r="AV2175" s="165"/>
      <c r="AW2175" s="166"/>
      <c r="AX2175" s="137"/>
      <c r="AY2175" s="147"/>
      <c r="AZ2175" s="167"/>
      <c r="BA2175" s="167"/>
      <c r="BB2175" s="147" t="str">
        <f t="shared" si="618"/>
        <v/>
      </c>
      <c r="BC2175" s="168"/>
      <c r="BD2175" s="165"/>
      <c r="BE2175" s="165"/>
      <c r="BF2175" s="165"/>
      <c r="BG2175" s="165"/>
      <c r="BH2175" s="165"/>
      <c r="BI2175" s="165"/>
      <c r="BJ2175" s="165"/>
      <c r="BK2175" s="165"/>
      <c r="BL2175" s="165"/>
      <c r="BM2175" s="165"/>
      <c r="BN2175" s="165"/>
      <c r="BO2175" s="165"/>
      <c r="BP2175" s="165"/>
      <c r="BQ2175" s="165"/>
      <c r="BS2175" s="6"/>
      <c r="BT2175" s="11"/>
      <c r="BU2175" s="6"/>
      <c r="BV2175" s="6"/>
    </row>
    <row r="2176" spans="1:74" ht="15.75" x14ac:dyDescent="0.25">
      <c r="A2176" s="52" t="s">
        <v>11909</v>
      </c>
      <c r="B2176" s="56" t="s">
        <v>110</v>
      </c>
      <c r="C2176" s="7" t="s">
        <v>118</v>
      </c>
      <c r="D2176" s="7" t="s">
        <v>11146</v>
      </c>
      <c r="E2176" s="7"/>
      <c r="F2176" s="64"/>
      <c r="G2176" s="6"/>
      <c r="H2176" s="6"/>
      <c r="I2176" s="10" t="s">
        <v>110</v>
      </c>
      <c r="J2176" s="11" t="s">
        <v>11238</v>
      </c>
      <c r="K2176" s="194" t="s">
        <v>10807</v>
      </c>
      <c r="L2176" s="176"/>
      <c r="M2176" s="176">
        <v>1000</v>
      </c>
      <c r="N2176" s="80" t="s">
        <v>11911</v>
      </c>
      <c r="O2176" s="162"/>
      <c r="P2176" s="80" t="s">
        <v>11239</v>
      </c>
      <c r="Q2176" s="80"/>
      <c r="R2176" s="80"/>
      <c r="S2176" s="163"/>
      <c r="T2176" s="213"/>
      <c r="U2176" s="162"/>
      <c r="V2176" s="164"/>
      <c r="W2176" s="12" t="str">
        <f t="shared" si="615"/>
        <v>Mqtt1</v>
      </c>
      <c r="X2176" s="196" t="str" cm="1">
        <f t="array" ref="X2176">_xlfn.REGEXEXTRACT(J2176,"^\D*")&amp;"/"&amp;_xlfn.REGEXEXTRACT(J2176,"\d{8}(_\d{1,2})?")</f>
        <v>BTU/41006052_1</v>
      </c>
      <c r="Y2176" s="6" t="str">
        <f t="shared" si="619"/>
        <v>marpower/500000-thrs/btu/41006052-1</v>
      </c>
      <c r="Z2176" s="103" t="str">
        <f t="shared" si="617"/>
        <v>$.TemperatureWarm</v>
      </c>
      <c r="AB2176" s="6" t="s">
        <v>196</v>
      </c>
      <c r="AC2176" s="103">
        <v>1007</v>
      </c>
      <c r="AJ2176" s="80"/>
      <c r="AK2176" s="113" t="s">
        <v>1159</v>
      </c>
      <c r="AN2176" s="80"/>
      <c r="AO2176" s="80"/>
      <c r="AP2176" s="80"/>
      <c r="AQ2176" s="80"/>
      <c r="AR2176" s="127"/>
      <c r="AS2176" s="80"/>
      <c r="AT2176" s="7"/>
      <c r="AU2176" s="7"/>
      <c r="AV2176" s="165"/>
      <c r="AW2176" s="166"/>
      <c r="AX2176" s="137"/>
      <c r="AY2176" s="147"/>
      <c r="AZ2176" s="167"/>
      <c r="BA2176" s="167"/>
      <c r="BB2176" s="147" t="str">
        <f t="shared" si="618"/>
        <v/>
      </c>
      <c r="BC2176" s="168"/>
      <c r="BD2176" s="165"/>
      <c r="BE2176" s="165"/>
      <c r="BF2176" s="165"/>
      <c r="BG2176" s="165"/>
      <c r="BH2176" s="165"/>
      <c r="BI2176" s="165"/>
      <c r="BJ2176" s="165"/>
      <c r="BK2176" s="165"/>
      <c r="BL2176" s="165"/>
      <c r="BM2176" s="165"/>
      <c r="BN2176" s="165"/>
      <c r="BO2176" s="165"/>
      <c r="BP2176" s="165"/>
      <c r="BQ2176" s="165"/>
      <c r="BS2176" s="6"/>
      <c r="BT2176" s="11"/>
      <c r="BU2176" s="6"/>
      <c r="BV2176" s="6"/>
    </row>
    <row r="2177" spans="1:74" ht="15.75" x14ac:dyDescent="0.25">
      <c r="A2177" s="52" t="s">
        <v>11909</v>
      </c>
      <c r="B2177" s="56" t="s">
        <v>110</v>
      </c>
      <c r="C2177" s="7" t="s">
        <v>118</v>
      </c>
      <c r="D2177" s="7" t="s">
        <v>11146</v>
      </c>
      <c r="E2177" s="7"/>
      <c r="F2177" s="64"/>
      <c r="G2177" s="6"/>
      <c r="H2177" s="6"/>
      <c r="I2177" s="10" t="s">
        <v>110</v>
      </c>
      <c r="J2177" s="11" t="s">
        <v>11240</v>
      </c>
      <c r="K2177" s="194" t="s">
        <v>10807</v>
      </c>
      <c r="L2177" s="176"/>
      <c r="M2177" s="176">
        <v>1000</v>
      </c>
      <c r="N2177" s="80" t="s">
        <v>11911</v>
      </c>
      <c r="O2177" s="162"/>
      <c r="P2177" s="80" t="s">
        <v>11241</v>
      </c>
      <c r="Q2177" s="80"/>
      <c r="R2177" s="80"/>
      <c r="S2177" s="163"/>
      <c r="T2177" s="213"/>
      <c r="U2177" s="162"/>
      <c r="V2177" s="164"/>
      <c r="W2177" s="12" t="str">
        <f t="shared" si="615"/>
        <v>Mqtt1</v>
      </c>
      <c r="X2177" s="196" t="str" cm="1">
        <f t="array" ref="X2177">_xlfn.REGEXEXTRACT(J2177,"^\D*")&amp;"/"&amp;_xlfn.REGEXEXTRACT(J2177,"\d{8}(_\d{1,2})?")</f>
        <v>BTU/41006052_1</v>
      </c>
      <c r="Y2177" s="6" t="str">
        <f t="shared" si="619"/>
        <v>marpower/500000-thrs/btu/41006052-1</v>
      </c>
      <c r="Z2177" s="103" t="str">
        <f t="shared" si="617"/>
        <v>$.TemperatureCold</v>
      </c>
      <c r="AB2177" s="6" t="s">
        <v>196</v>
      </c>
      <c r="AC2177" s="103">
        <v>1009</v>
      </c>
      <c r="AJ2177" s="80"/>
      <c r="AK2177" s="113" t="s">
        <v>1159</v>
      </c>
      <c r="AN2177" s="80"/>
      <c r="AO2177" s="80"/>
      <c r="AP2177" s="80"/>
      <c r="AQ2177" s="80"/>
      <c r="AR2177" s="127"/>
      <c r="AS2177" s="80"/>
      <c r="AT2177" s="7"/>
      <c r="AU2177" s="7"/>
      <c r="AV2177" s="165"/>
      <c r="AW2177" s="166"/>
      <c r="AX2177" s="137"/>
      <c r="AY2177" s="147"/>
      <c r="AZ2177" s="167"/>
      <c r="BA2177" s="167"/>
      <c r="BB2177" s="147" t="str">
        <f t="shared" si="618"/>
        <v/>
      </c>
      <c r="BC2177" s="168"/>
      <c r="BD2177" s="165"/>
      <c r="BE2177" s="165"/>
      <c r="BF2177" s="165"/>
      <c r="BG2177" s="165"/>
      <c r="BH2177" s="165"/>
      <c r="BI2177" s="165"/>
      <c r="BJ2177" s="165"/>
      <c r="BK2177" s="165"/>
      <c r="BL2177" s="165"/>
      <c r="BM2177" s="165"/>
      <c r="BN2177" s="165"/>
      <c r="BO2177" s="165"/>
      <c r="BP2177" s="165"/>
      <c r="BQ2177" s="165"/>
      <c r="BS2177" s="6"/>
      <c r="BT2177" s="11"/>
      <c r="BU2177" s="6"/>
      <c r="BV2177" s="6"/>
    </row>
    <row r="2178" spans="1:74" ht="15.75" x14ac:dyDescent="0.25">
      <c r="A2178" s="52" t="s">
        <v>11909</v>
      </c>
      <c r="B2178" s="56" t="s">
        <v>110</v>
      </c>
      <c r="C2178" s="7" t="s">
        <v>118</v>
      </c>
      <c r="D2178" s="7" t="s">
        <v>11146</v>
      </c>
      <c r="E2178" s="7"/>
      <c r="F2178" s="64"/>
      <c r="G2178" s="6"/>
      <c r="H2178" s="6"/>
      <c r="I2178" s="10" t="s">
        <v>110</v>
      </c>
      <c r="J2178" s="11" t="s">
        <v>11242</v>
      </c>
      <c r="K2178" s="194" t="s">
        <v>10807</v>
      </c>
      <c r="L2178" s="176"/>
      <c r="M2178" s="176">
        <v>1000</v>
      </c>
      <c r="N2178" s="80" t="s">
        <v>11911</v>
      </c>
      <c r="O2178" s="162"/>
      <c r="P2178" s="80" t="s">
        <v>11243</v>
      </c>
      <c r="Q2178" s="80"/>
      <c r="R2178" s="80"/>
      <c r="S2178" s="163"/>
      <c r="T2178" s="213"/>
      <c r="U2178" s="162"/>
      <c r="V2178" s="164"/>
      <c r="W2178" s="12" t="str">
        <f t="shared" si="615"/>
        <v>Mqtt1</v>
      </c>
      <c r="X2178" s="196" t="str" cm="1">
        <f t="array" ref="X2178">_xlfn.REGEXEXTRACT(J2178,"^\D*")&amp;"/"&amp;_xlfn.REGEXEXTRACT(J2178,"\d{8}(_\d{1,2})?")</f>
        <v>BTU/41006052_2</v>
      </c>
      <c r="Y2178" s="6" t="str">
        <f t="shared" si="619"/>
        <v>marpower/500000-thrs/btu/41006052-2</v>
      </c>
      <c r="Z2178" s="103" t="str">
        <f t="shared" si="617"/>
        <v>$.Flow</v>
      </c>
      <c r="AB2178" s="6" t="s">
        <v>196</v>
      </c>
      <c r="AC2178" s="103">
        <v>1001</v>
      </c>
      <c r="AJ2178" s="80"/>
      <c r="AK2178" s="113" t="s">
        <v>1417</v>
      </c>
      <c r="AN2178" s="80"/>
      <c r="AO2178" s="80"/>
      <c r="AP2178" s="80"/>
      <c r="AQ2178" s="80"/>
      <c r="AR2178" s="127"/>
      <c r="AS2178" s="80"/>
      <c r="AT2178" s="7"/>
      <c r="AU2178" s="7"/>
      <c r="AV2178" s="165"/>
      <c r="AW2178" s="166"/>
      <c r="AX2178" s="137"/>
      <c r="AY2178" s="147"/>
      <c r="AZ2178" s="167"/>
      <c r="BA2178" s="167"/>
      <c r="BB2178" s="147" t="str">
        <f t="shared" si="618"/>
        <v/>
      </c>
      <c r="BC2178" s="168"/>
      <c r="BD2178" s="165"/>
      <c r="BE2178" s="165"/>
      <c r="BF2178" s="165"/>
      <c r="BG2178" s="165"/>
      <c r="BH2178" s="165"/>
      <c r="BI2178" s="165"/>
      <c r="BJ2178" s="165"/>
      <c r="BK2178" s="165"/>
      <c r="BL2178" s="165"/>
      <c r="BM2178" s="165"/>
      <c r="BN2178" s="165"/>
      <c r="BO2178" s="165"/>
      <c r="BP2178" s="165"/>
      <c r="BQ2178" s="165"/>
      <c r="BS2178" s="6"/>
      <c r="BT2178" s="11"/>
      <c r="BU2178" s="6"/>
      <c r="BV2178" s="6"/>
    </row>
    <row r="2179" spans="1:74" ht="15.75" x14ac:dyDescent="0.25">
      <c r="A2179" s="52" t="s">
        <v>11909</v>
      </c>
      <c r="B2179" s="56" t="s">
        <v>110</v>
      </c>
      <c r="C2179" s="7" t="s">
        <v>118</v>
      </c>
      <c r="D2179" s="7" t="s">
        <v>11146</v>
      </c>
      <c r="E2179" s="7"/>
      <c r="F2179" s="64"/>
      <c r="G2179" s="6"/>
      <c r="H2179" s="6"/>
      <c r="I2179" s="10" t="s">
        <v>110</v>
      </c>
      <c r="J2179" s="11" t="s">
        <v>11244</v>
      </c>
      <c r="K2179" s="194" t="s">
        <v>10807</v>
      </c>
      <c r="L2179" s="176"/>
      <c r="M2179" s="176">
        <v>1000</v>
      </c>
      <c r="N2179" s="80" t="s">
        <v>11911</v>
      </c>
      <c r="O2179" s="162"/>
      <c r="P2179" s="80" t="s">
        <v>11245</v>
      </c>
      <c r="Q2179" s="80"/>
      <c r="R2179" s="80"/>
      <c r="S2179" s="163"/>
      <c r="T2179" s="213"/>
      <c r="U2179" s="162"/>
      <c r="V2179" s="164"/>
      <c r="W2179" s="12" t="str">
        <f t="shared" si="615"/>
        <v>Mqtt1</v>
      </c>
      <c r="X2179" s="196" t="str" cm="1">
        <f t="array" ref="X2179">_xlfn.REGEXEXTRACT(J2179,"^\D*")&amp;"/"&amp;_xlfn.REGEXEXTRACT(J2179,"\d{8}(_\d{1,2})?")</f>
        <v>BTU/41006052_2</v>
      </c>
      <c r="Y2179" s="6" t="str">
        <f t="shared" si="619"/>
        <v>marpower/500000-thrs/btu/41006052-2</v>
      </c>
      <c r="Z2179" s="103" t="str">
        <f t="shared" si="617"/>
        <v>$.Power</v>
      </c>
      <c r="AB2179" s="6" t="s">
        <v>196</v>
      </c>
      <c r="AC2179" s="103">
        <v>1003</v>
      </c>
      <c r="AJ2179" s="80"/>
      <c r="AK2179" s="113" t="s">
        <v>1425</v>
      </c>
      <c r="AN2179" s="80"/>
      <c r="AO2179" s="80"/>
      <c r="AP2179" s="80"/>
      <c r="AQ2179" s="80"/>
      <c r="AR2179" s="127"/>
      <c r="AS2179" s="80"/>
      <c r="AT2179" s="7"/>
      <c r="AU2179" s="7"/>
      <c r="AV2179" s="165"/>
      <c r="AW2179" s="166"/>
      <c r="AX2179" s="137"/>
      <c r="AY2179" s="147"/>
      <c r="AZ2179" s="167"/>
      <c r="BA2179" s="167"/>
      <c r="BB2179" s="147" t="str">
        <f t="shared" si="618"/>
        <v/>
      </c>
      <c r="BC2179" s="168"/>
      <c r="BD2179" s="165"/>
      <c r="BE2179" s="165"/>
      <c r="BF2179" s="165"/>
      <c r="BG2179" s="165"/>
      <c r="BH2179" s="165"/>
      <c r="BI2179" s="165"/>
      <c r="BJ2179" s="165"/>
      <c r="BK2179" s="165"/>
      <c r="BL2179" s="165"/>
      <c r="BM2179" s="165"/>
      <c r="BN2179" s="165"/>
      <c r="BO2179" s="165"/>
      <c r="BP2179" s="165"/>
      <c r="BQ2179" s="165"/>
      <c r="BS2179" s="6"/>
      <c r="BT2179" s="11"/>
      <c r="BU2179" s="6"/>
      <c r="BV2179" s="6"/>
    </row>
    <row r="2180" spans="1:74" ht="15.75" x14ac:dyDescent="0.25">
      <c r="A2180" s="52" t="s">
        <v>11909</v>
      </c>
      <c r="B2180" s="56" t="s">
        <v>110</v>
      </c>
      <c r="C2180" s="7" t="s">
        <v>118</v>
      </c>
      <c r="D2180" s="7" t="s">
        <v>11146</v>
      </c>
      <c r="E2180" s="7"/>
      <c r="F2180" s="64"/>
      <c r="G2180" s="6"/>
      <c r="H2180" s="6"/>
      <c r="I2180" s="10" t="s">
        <v>110</v>
      </c>
      <c r="J2180" s="11" t="s">
        <v>11246</v>
      </c>
      <c r="K2180" s="194" t="s">
        <v>10807</v>
      </c>
      <c r="L2180" s="176"/>
      <c r="M2180" s="176">
        <v>1000</v>
      </c>
      <c r="N2180" s="80" t="s">
        <v>11911</v>
      </c>
      <c r="O2180" s="162"/>
      <c r="P2180" s="80" t="s">
        <v>11247</v>
      </c>
      <c r="Q2180" s="80"/>
      <c r="R2180" s="80"/>
      <c r="S2180" s="163"/>
      <c r="T2180" s="213"/>
      <c r="U2180" s="162"/>
      <c r="V2180" s="164"/>
      <c r="W2180" s="12" t="str">
        <f t="shared" si="615"/>
        <v>Mqtt1</v>
      </c>
      <c r="X2180" s="196" t="str" cm="1">
        <f t="array" ref="X2180">_xlfn.REGEXEXTRACT(J2180,"^\D*")&amp;"/"&amp;_xlfn.REGEXEXTRACT(J2180,"\d{8}(_\d{1,2})?")</f>
        <v>BTU/41006052_2</v>
      </c>
      <c r="Y2180" s="6" t="str">
        <f t="shared" si="619"/>
        <v>marpower/500000-thrs/btu/41006052-2</v>
      </c>
      <c r="Z2180" s="103" t="str">
        <f t="shared" si="617"/>
        <v>$.DeltaT</v>
      </c>
      <c r="AB2180" s="6" t="s">
        <v>196</v>
      </c>
      <c r="AC2180" s="103">
        <v>1005</v>
      </c>
      <c r="AJ2180" s="80"/>
      <c r="AK2180" s="113" t="s">
        <v>11237</v>
      </c>
      <c r="AN2180" s="80"/>
      <c r="AO2180" s="80"/>
      <c r="AP2180" s="80"/>
      <c r="AQ2180" s="80"/>
      <c r="AR2180" s="127"/>
      <c r="AS2180" s="80"/>
      <c r="AT2180" s="7"/>
      <c r="AU2180" s="7"/>
      <c r="AV2180" s="165"/>
      <c r="AW2180" s="166"/>
      <c r="AX2180" s="137"/>
      <c r="AY2180" s="147"/>
      <c r="AZ2180" s="167"/>
      <c r="BA2180" s="167"/>
      <c r="BB2180" s="147" t="str">
        <f t="shared" si="618"/>
        <v/>
      </c>
      <c r="BC2180" s="168"/>
      <c r="BD2180" s="165"/>
      <c r="BE2180" s="165"/>
      <c r="BF2180" s="165"/>
      <c r="BG2180" s="165"/>
      <c r="BH2180" s="165"/>
      <c r="BI2180" s="165"/>
      <c r="BJ2180" s="165"/>
      <c r="BK2180" s="165"/>
      <c r="BL2180" s="165"/>
      <c r="BM2180" s="165"/>
      <c r="BN2180" s="165"/>
      <c r="BO2180" s="165"/>
      <c r="BP2180" s="165"/>
      <c r="BQ2180" s="165"/>
      <c r="BS2180" s="6"/>
      <c r="BT2180" s="11"/>
      <c r="BU2180" s="6"/>
      <c r="BV2180" s="6"/>
    </row>
    <row r="2181" spans="1:74" ht="15.75" x14ac:dyDescent="0.25">
      <c r="A2181" s="52" t="s">
        <v>11909</v>
      </c>
      <c r="B2181" s="56" t="s">
        <v>110</v>
      </c>
      <c r="C2181" s="7" t="s">
        <v>118</v>
      </c>
      <c r="D2181" s="7" t="s">
        <v>11146</v>
      </c>
      <c r="E2181" s="7"/>
      <c r="F2181" s="64"/>
      <c r="G2181" s="6"/>
      <c r="H2181" s="6"/>
      <c r="I2181" s="10" t="s">
        <v>110</v>
      </c>
      <c r="J2181" s="11" t="s">
        <v>11248</v>
      </c>
      <c r="K2181" s="194" t="s">
        <v>10807</v>
      </c>
      <c r="L2181" s="176"/>
      <c r="M2181" s="176">
        <v>1000</v>
      </c>
      <c r="N2181" s="80" t="s">
        <v>11911</v>
      </c>
      <c r="O2181" s="162"/>
      <c r="P2181" s="80" t="s">
        <v>11249</v>
      </c>
      <c r="Q2181" s="80"/>
      <c r="R2181" s="80"/>
      <c r="S2181" s="163"/>
      <c r="T2181" s="213"/>
      <c r="U2181" s="162"/>
      <c r="V2181" s="164"/>
      <c r="W2181" s="12" t="str">
        <f t="shared" si="615"/>
        <v>Mqtt1</v>
      </c>
      <c r="X2181" s="196" t="str" cm="1">
        <f t="array" ref="X2181">_xlfn.REGEXEXTRACT(J2181,"^\D*")&amp;"/"&amp;_xlfn.REGEXEXTRACT(J2181,"\d{8}(_\d{1,2})?")</f>
        <v>BTU/41006052_2</v>
      </c>
      <c r="Y2181" s="6" t="str">
        <f t="shared" si="619"/>
        <v>marpower/500000-thrs/btu/41006052-2</v>
      </c>
      <c r="Z2181" s="103" t="str">
        <f t="shared" si="617"/>
        <v>$.TemperatureWarm</v>
      </c>
      <c r="AB2181" s="6" t="s">
        <v>196</v>
      </c>
      <c r="AC2181" s="103">
        <v>1007</v>
      </c>
      <c r="AJ2181" s="80"/>
      <c r="AK2181" s="113" t="s">
        <v>1159</v>
      </c>
      <c r="AN2181" s="80"/>
      <c r="AO2181" s="80"/>
      <c r="AP2181" s="80"/>
      <c r="AQ2181" s="80"/>
      <c r="AR2181" s="127"/>
      <c r="AS2181" s="80"/>
      <c r="AT2181" s="7"/>
      <c r="AU2181" s="7"/>
      <c r="AV2181" s="165"/>
      <c r="AW2181" s="166"/>
      <c r="AX2181" s="137"/>
      <c r="AY2181" s="147"/>
      <c r="AZ2181" s="167"/>
      <c r="BA2181" s="167"/>
      <c r="BB2181" s="147" t="str">
        <f t="shared" si="618"/>
        <v/>
      </c>
      <c r="BC2181" s="168"/>
      <c r="BD2181" s="165"/>
      <c r="BE2181" s="165"/>
      <c r="BF2181" s="165"/>
      <c r="BG2181" s="165"/>
      <c r="BH2181" s="165"/>
      <c r="BI2181" s="165"/>
      <c r="BJ2181" s="165"/>
      <c r="BK2181" s="165"/>
      <c r="BL2181" s="165"/>
      <c r="BM2181" s="165"/>
      <c r="BN2181" s="165"/>
      <c r="BO2181" s="165"/>
      <c r="BP2181" s="165"/>
      <c r="BQ2181" s="165"/>
      <c r="BS2181" s="6"/>
      <c r="BT2181" s="11"/>
      <c r="BU2181" s="6"/>
      <c r="BV2181" s="6"/>
    </row>
    <row r="2182" spans="1:74" ht="15.75" x14ac:dyDescent="0.25">
      <c r="A2182" s="52" t="s">
        <v>11909</v>
      </c>
      <c r="B2182" s="56" t="s">
        <v>110</v>
      </c>
      <c r="C2182" s="7" t="s">
        <v>118</v>
      </c>
      <c r="D2182" s="7" t="s">
        <v>11146</v>
      </c>
      <c r="E2182" s="7"/>
      <c r="F2182" s="64"/>
      <c r="G2182" s="6"/>
      <c r="H2182" s="6"/>
      <c r="I2182" s="10" t="s">
        <v>110</v>
      </c>
      <c r="J2182" s="11" t="s">
        <v>11250</v>
      </c>
      <c r="K2182" s="194" t="s">
        <v>10807</v>
      </c>
      <c r="L2182" s="176"/>
      <c r="M2182" s="176">
        <v>1000</v>
      </c>
      <c r="N2182" s="80" t="s">
        <v>11911</v>
      </c>
      <c r="O2182" s="162"/>
      <c r="P2182" s="80" t="s">
        <v>11251</v>
      </c>
      <c r="Q2182" s="80"/>
      <c r="R2182" s="80"/>
      <c r="S2182" s="163"/>
      <c r="T2182" s="213"/>
      <c r="U2182" s="162"/>
      <c r="V2182" s="164"/>
      <c r="W2182" s="12" t="str">
        <f t="shared" si="615"/>
        <v>Mqtt1</v>
      </c>
      <c r="X2182" s="196" t="str" cm="1">
        <f t="array" ref="X2182">_xlfn.REGEXEXTRACT(J2182,"^\D*")&amp;"/"&amp;_xlfn.REGEXEXTRACT(J2182,"\d{8}(_\d{1,2})?")</f>
        <v>BTU/41006052_2</v>
      </c>
      <c r="Y2182" s="6" t="str">
        <f t="shared" si="619"/>
        <v>marpower/500000-thrs/btu/41006052-2</v>
      </c>
      <c r="Z2182" s="103" t="str">
        <f t="shared" si="617"/>
        <v>$.TemperatureCold</v>
      </c>
      <c r="AB2182" s="6" t="s">
        <v>196</v>
      </c>
      <c r="AC2182" s="103">
        <v>1009</v>
      </c>
      <c r="AJ2182" s="80"/>
      <c r="AK2182" s="113" t="s">
        <v>1159</v>
      </c>
      <c r="AN2182" s="80"/>
      <c r="AO2182" s="80"/>
      <c r="AP2182" s="80"/>
      <c r="AQ2182" s="80"/>
      <c r="AR2182" s="127"/>
      <c r="AS2182" s="80"/>
      <c r="AT2182" s="7"/>
      <c r="AU2182" s="7"/>
      <c r="AV2182" s="165"/>
      <c r="AW2182" s="166"/>
      <c r="AX2182" s="137"/>
      <c r="AY2182" s="147"/>
      <c r="AZ2182" s="167"/>
      <c r="BA2182" s="167"/>
      <c r="BB2182" s="147" t="str">
        <f t="shared" si="618"/>
        <v/>
      </c>
      <c r="BC2182" s="168"/>
      <c r="BD2182" s="165"/>
      <c r="BE2182" s="165"/>
      <c r="BF2182" s="165"/>
      <c r="BG2182" s="165"/>
      <c r="BH2182" s="165"/>
      <c r="BI2182" s="165"/>
      <c r="BJ2182" s="165"/>
      <c r="BK2182" s="165"/>
      <c r="BL2182" s="165"/>
      <c r="BM2182" s="165"/>
      <c r="BN2182" s="165"/>
      <c r="BO2182" s="165"/>
      <c r="BP2182" s="165"/>
      <c r="BQ2182" s="165"/>
      <c r="BS2182" s="6"/>
      <c r="BT2182" s="11"/>
      <c r="BU2182" s="6"/>
      <c r="BV2182" s="6"/>
    </row>
    <row r="2183" spans="1:74" ht="15.75" x14ac:dyDescent="0.25">
      <c r="A2183" s="52" t="s">
        <v>11909</v>
      </c>
      <c r="B2183" s="56" t="s">
        <v>110</v>
      </c>
      <c r="C2183" s="7" t="s">
        <v>118</v>
      </c>
      <c r="D2183" s="7" t="s">
        <v>11146</v>
      </c>
      <c r="E2183" s="7"/>
      <c r="F2183" s="64"/>
      <c r="G2183" s="6"/>
      <c r="H2183" s="6"/>
      <c r="I2183" s="10" t="s">
        <v>110</v>
      </c>
      <c r="J2183" s="11" t="s">
        <v>11252</v>
      </c>
      <c r="K2183" s="194" t="s">
        <v>10807</v>
      </c>
      <c r="L2183" s="176"/>
      <c r="M2183" s="176">
        <v>1000</v>
      </c>
      <c r="N2183" s="80" t="s">
        <v>11911</v>
      </c>
      <c r="O2183" s="162"/>
      <c r="P2183" s="80" t="s">
        <v>11253</v>
      </c>
      <c r="Q2183" s="80"/>
      <c r="R2183" s="80"/>
      <c r="S2183" s="163"/>
      <c r="T2183" s="213"/>
      <c r="U2183" s="162"/>
      <c r="V2183" s="164"/>
      <c r="W2183" s="12" t="str">
        <f t="shared" si="615"/>
        <v>Mqtt1</v>
      </c>
      <c r="X2183" s="196" t="str" cm="1">
        <f t="array" ref="X2183">_xlfn.REGEXEXTRACT(J2183,"^\D*")&amp;"/"&amp;_xlfn.REGEXEXTRACT(J2183,"\d{8}(_\d{1,2})?")</f>
        <v>BTU/41006052_3</v>
      </c>
      <c r="Y2183" s="6" t="str">
        <f t="shared" si="619"/>
        <v>marpower/500000-thrs/btu/41006052-3</v>
      </c>
      <c r="Z2183" s="103" t="str">
        <f t="shared" si="617"/>
        <v>$.Flow</v>
      </c>
      <c r="AB2183" s="6" t="s">
        <v>196</v>
      </c>
      <c r="AC2183" s="103">
        <v>1001</v>
      </c>
      <c r="AJ2183" s="80"/>
      <c r="AK2183" s="113" t="s">
        <v>1417</v>
      </c>
      <c r="AN2183" s="80"/>
      <c r="AO2183" s="80"/>
      <c r="AP2183" s="80"/>
      <c r="AQ2183" s="80"/>
      <c r="AR2183" s="127"/>
      <c r="AS2183" s="80"/>
      <c r="AT2183" s="7"/>
      <c r="AU2183" s="7"/>
      <c r="AV2183" s="165"/>
      <c r="AW2183" s="166"/>
      <c r="AX2183" s="137"/>
      <c r="AY2183" s="147"/>
      <c r="AZ2183" s="167"/>
      <c r="BA2183" s="167"/>
      <c r="BB2183" s="147" t="str">
        <f t="shared" si="618"/>
        <v/>
      </c>
      <c r="BC2183" s="168"/>
      <c r="BD2183" s="165"/>
      <c r="BE2183" s="165"/>
      <c r="BF2183" s="165"/>
      <c r="BG2183" s="165"/>
      <c r="BH2183" s="165"/>
      <c r="BI2183" s="165"/>
      <c r="BJ2183" s="165"/>
      <c r="BK2183" s="165"/>
      <c r="BL2183" s="165"/>
      <c r="BM2183" s="165"/>
      <c r="BN2183" s="165"/>
      <c r="BO2183" s="165"/>
      <c r="BP2183" s="165"/>
      <c r="BQ2183" s="165"/>
      <c r="BS2183" s="6"/>
      <c r="BT2183" s="11"/>
      <c r="BU2183" s="6"/>
      <c r="BV2183" s="6"/>
    </row>
    <row r="2184" spans="1:74" ht="15.75" x14ac:dyDescent="0.25">
      <c r="A2184" s="52" t="s">
        <v>11909</v>
      </c>
      <c r="B2184" s="56" t="s">
        <v>110</v>
      </c>
      <c r="C2184" s="7" t="s">
        <v>118</v>
      </c>
      <c r="D2184" s="7" t="s">
        <v>11146</v>
      </c>
      <c r="E2184" s="7"/>
      <c r="F2184" s="64"/>
      <c r="G2184" s="6"/>
      <c r="H2184" s="6"/>
      <c r="I2184" s="10" t="s">
        <v>110</v>
      </c>
      <c r="J2184" s="11" t="s">
        <v>11254</v>
      </c>
      <c r="K2184" s="194" t="s">
        <v>10807</v>
      </c>
      <c r="L2184" s="176"/>
      <c r="M2184" s="176">
        <v>1000</v>
      </c>
      <c r="N2184" s="80" t="s">
        <v>11911</v>
      </c>
      <c r="O2184" s="162"/>
      <c r="P2184" s="80" t="s">
        <v>11255</v>
      </c>
      <c r="Q2184" s="80"/>
      <c r="R2184" s="80"/>
      <c r="S2184" s="163"/>
      <c r="T2184" s="213"/>
      <c r="U2184" s="162"/>
      <c r="V2184" s="164"/>
      <c r="W2184" s="12" t="str">
        <f t="shared" si="615"/>
        <v>Mqtt1</v>
      </c>
      <c r="X2184" s="196" t="str" cm="1">
        <f t="array" ref="X2184">_xlfn.REGEXEXTRACT(J2184,"^\D*")&amp;"/"&amp;_xlfn.REGEXEXTRACT(J2184,"\d{8}(_\d{1,2})?")</f>
        <v>BTU/41006052_3</v>
      </c>
      <c r="Y2184" s="6" t="str">
        <f t="shared" si="619"/>
        <v>marpower/500000-thrs/btu/41006052-3</v>
      </c>
      <c r="Z2184" s="103" t="str">
        <f t="shared" si="617"/>
        <v>$.Power</v>
      </c>
      <c r="AB2184" s="6" t="s">
        <v>196</v>
      </c>
      <c r="AC2184" s="103">
        <v>1003</v>
      </c>
      <c r="AJ2184" s="80"/>
      <c r="AK2184" s="113" t="s">
        <v>1425</v>
      </c>
      <c r="AN2184" s="80"/>
      <c r="AO2184" s="80"/>
      <c r="AP2184" s="80"/>
      <c r="AQ2184" s="80"/>
      <c r="AR2184" s="127"/>
      <c r="AS2184" s="80"/>
      <c r="AT2184" s="7"/>
      <c r="AU2184" s="7"/>
      <c r="AV2184" s="165"/>
      <c r="AW2184" s="166"/>
      <c r="AX2184" s="137"/>
      <c r="AY2184" s="147"/>
      <c r="AZ2184" s="167"/>
      <c r="BA2184" s="167"/>
      <c r="BB2184" s="147" t="str">
        <f t="shared" si="618"/>
        <v/>
      </c>
      <c r="BC2184" s="168"/>
      <c r="BD2184" s="165"/>
      <c r="BE2184" s="165"/>
      <c r="BF2184" s="165"/>
      <c r="BG2184" s="165"/>
      <c r="BH2184" s="165"/>
      <c r="BI2184" s="165"/>
      <c r="BJ2184" s="165"/>
      <c r="BK2184" s="165"/>
      <c r="BL2184" s="165"/>
      <c r="BM2184" s="165"/>
      <c r="BN2184" s="165"/>
      <c r="BO2184" s="165"/>
      <c r="BP2184" s="165"/>
      <c r="BQ2184" s="165"/>
      <c r="BS2184" s="6"/>
      <c r="BT2184" s="11"/>
      <c r="BU2184" s="6"/>
      <c r="BV2184" s="6"/>
    </row>
    <row r="2185" spans="1:74" ht="15.75" x14ac:dyDescent="0.25">
      <c r="A2185" s="52" t="s">
        <v>11909</v>
      </c>
      <c r="B2185" s="56" t="s">
        <v>110</v>
      </c>
      <c r="C2185" s="7" t="s">
        <v>118</v>
      </c>
      <c r="D2185" s="7" t="s">
        <v>11146</v>
      </c>
      <c r="E2185" s="7"/>
      <c r="F2185" s="64"/>
      <c r="G2185" s="6"/>
      <c r="H2185" s="6"/>
      <c r="I2185" s="10" t="s">
        <v>110</v>
      </c>
      <c r="J2185" s="11" t="s">
        <v>11256</v>
      </c>
      <c r="K2185" s="194" t="s">
        <v>10807</v>
      </c>
      <c r="L2185" s="176"/>
      <c r="M2185" s="176">
        <v>1000</v>
      </c>
      <c r="N2185" s="80" t="s">
        <v>11911</v>
      </c>
      <c r="O2185" s="162"/>
      <c r="P2185" s="80" t="s">
        <v>11257</v>
      </c>
      <c r="Q2185" s="80"/>
      <c r="R2185" s="80"/>
      <c r="S2185" s="163"/>
      <c r="T2185" s="213"/>
      <c r="U2185" s="162"/>
      <c r="V2185" s="164"/>
      <c r="W2185" s="12" t="str">
        <f t="shared" si="615"/>
        <v>Mqtt1</v>
      </c>
      <c r="X2185" s="196" t="str" cm="1">
        <f t="array" ref="X2185">_xlfn.REGEXEXTRACT(J2185,"^\D*")&amp;"/"&amp;_xlfn.REGEXEXTRACT(J2185,"\d{8}(_\d{1,2})?")</f>
        <v>BTU/41006052_3</v>
      </c>
      <c r="Y2185" s="6" t="str">
        <f t="shared" si="619"/>
        <v>marpower/500000-thrs/btu/41006052-3</v>
      </c>
      <c r="Z2185" s="103" t="str">
        <f t="shared" si="617"/>
        <v>$.DeltaT</v>
      </c>
      <c r="AB2185" s="6" t="s">
        <v>196</v>
      </c>
      <c r="AC2185" s="103">
        <v>1005</v>
      </c>
      <c r="AJ2185" s="80"/>
      <c r="AK2185" s="113" t="s">
        <v>11237</v>
      </c>
      <c r="AN2185" s="80"/>
      <c r="AO2185" s="80"/>
      <c r="AP2185" s="80"/>
      <c r="AQ2185" s="80"/>
      <c r="AR2185" s="127"/>
      <c r="AS2185" s="80"/>
      <c r="AT2185" s="7"/>
      <c r="AU2185" s="7"/>
      <c r="AV2185" s="165"/>
      <c r="AW2185" s="166"/>
      <c r="AX2185" s="137"/>
      <c r="AY2185" s="147"/>
      <c r="AZ2185" s="167"/>
      <c r="BA2185" s="167"/>
      <c r="BB2185" s="147" t="str">
        <f t="shared" si="618"/>
        <v/>
      </c>
      <c r="BC2185" s="168"/>
      <c r="BD2185" s="165"/>
      <c r="BE2185" s="165"/>
      <c r="BF2185" s="165"/>
      <c r="BG2185" s="165"/>
      <c r="BH2185" s="165"/>
      <c r="BI2185" s="165"/>
      <c r="BJ2185" s="165"/>
      <c r="BK2185" s="165"/>
      <c r="BL2185" s="165"/>
      <c r="BM2185" s="165"/>
      <c r="BN2185" s="165"/>
      <c r="BO2185" s="165"/>
      <c r="BP2185" s="165"/>
      <c r="BQ2185" s="165"/>
      <c r="BS2185" s="6"/>
      <c r="BT2185" s="11"/>
      <c r="BU2185" s="6"/>
      <c r="BV2185" s="6"/>
    </row>
    <row r="2186" spans="1:74" ht="15.75" x14ac:dyDescent="0.25">
      <c r="A2186" s="52" t="s">
        <v>11909</v>
      </c>
      <c r="B2186" s="56" t="s">
        <v>110</v>
      </c>
      <c r="C2186" s="7" t="s">
        <v>118</v>
      </c>
      <c r="D2186" s="7" t="s">
        <v>11146</v>
      </c>
      <c r="E2186" s="7"/>
      <c r="F2186" s="64"/>
      <c r="G2186" s="6"/>
      <c r="H2186" s="6"/>
      <c r="I2186" s="10" t="s">
        <v>110</v>
      </c>
      <c r="J2186" s="11" t="s">
        <v>11258</v>
      </c>
      <c r="K2186" s="194" t="s">
        <v>10807</v>
      </c>
      <c r="L2186" s="176"/>
      <c r="M2186" s="176">
        <v>1000</v>
      </c>
      <c r="N2186" s="80" t="s">
        <v>11911</v>
      </c>
      <c r="O2186" s="162"/>
      <c r="P2186" s="80" t="s">
        <v>11259</v>
      </c>
      <c r="Q2186" s="80"/>
      <c r="R2186" s="80"/>
      <c r="S2186" s="163"/>
      <c r="T2186" s="213"/>
      <c r="U2186" s="162"/>
      <c r="V2186" s="164"/>
      <c r="W2186" s="12" t="str">
        <f t="shared" si="615"/>
        <v>Mqtt1</v>
      </c>
      <c r="X2186" s="196" t="str" cm="1">
        <f t="array" ref="X2186">_xlfn.REGEXEXTRACT(J2186,"^\D*")&amp;"/"&amp;_xlfn.REGEXEXTRACT(J2186,"\d{8}(_\d{1,2})?")</f>
        <v>BTU/41006052_3</v>
      </c>
      <c r="Y2186" s="6" t="str">
        <f t="shared" si="619"/>
        <v>marpower/500000-thrs/btu/41006052-3</v>
      </c>
      <c r="Z2186" s="103" t="str">
        <f t="shared" si="617"/>
        <v>$.TemperatureWarm</v>
      </c>
      <c r="AB2186" s="6" t="s">
        <v>196</v>
      </c>
      <c r="AC2186" s="103">
        <v>1007</v>
      </c>
      <c r="AJ2186" s="80"/>
      <c r="AK2186" s="113" t="s">
        <v>1159</v>
      </c>
      <c r="AN2186" s="80"/>
      <c r="AO2186" s="80"/>
      <c r="AP2186" s="80"/>
      <c r="AQ2186" s="80"/>
      <c r="AR2186" s="127"/>
      <c r="AS2186" s="80"/>
      <c r="AT2186" s="7"/>
      <c r="AU2186" s="7"/>
      <c r="AV2186" s="165"/>
      <c r="AW2186" s="166"/>
      <c r="AX2186" s="137"/>
      <c r="AY2186" s="147"/>
      <c r="AZ2186" s="167"/>
      <c r="BA2186" s="167"/>
      <c r="BB2186" s="147" t="str">
        <f t="shared" si="618"/>
        <v/>
      </c>
      <c r="BC2186" s="168"/>
      <c r="BD2186" s="165"/>
      <c r="BE2186" s="165"/>
      <c r="BF2186" s="165"/>
      <c r="BG2186" s="165"/>
      <c r="BH2186" s="165"/>
      <c r="BI2186" s="165"/>
      <c r="BJ2186" s="165"/>
      <c r="BK2186" s="165"/>
      <c r="BL2186" s="165"/>
      <c r="BM2186" s="165"/>
      <c r="BN2186" s="165"/>
      <c r="BO2186" s="165"/>
      <c r="BP2186" s="165"/>
      <c r="BQ2186" s="165"/>
      <c r="BS2186" s="6"/>
      <c r="BT2186" s="11"/>
      <c r="BU2186" s="6"/>
      <c r="BV2186" s="6"/>
    </row>
    <row r="2187" spans="1:74" ht="15.75" x14ac:dyDescent="0.25">
      <c r="A2187" s="52" t="s">
        <v>11909</v>
      </c>
      <c r="B2187" s="56" t="s">
        <v>110</v>
      </c>
      <c r="C2187" s="7" t="s">
        <v>118</v>
      </c>
      <c r="D2187" s="7" t="s">
        <v>11146</v>
      </c>
      <c r="E2187" s="7"/>
      <c r="F2187" s="64"/>
      <c r="G2187" s="6"/>
      <c r="H2187" s="6"/>
      <c r="I2187" s="10" t="s">
        <v>110</v>
      </c>
      <c r="J2187" s="11" t="s">
        <v>11260</v>
      </c>
      <c r="K2187" s="194" t="s">
        <v>10807</v>
      </c>
      <c r="L2187" s="176"/>
      <c r="M2187" s="176">
        <v>1000</v>
      </c>
      <c r="N2187" s="80" t="s">
        <v>11911</v>
      </c>
      <c r="O2187" s="162"/>
      <c r="P2187" s="80" t="s">
        <v>11261</v>
      </c>
      <c r="Q2187" s="80"/>
      <c r="R2187" s="80"/>
      <c r="S2187" s="163"/>
      <c r="T2187" s="213"/>
      <c r="U2187" s="162"/>
      <c r="V2187" s="164"/>
      <c r="W2187" s="12" t="str">
        <f t="shared" si="615"/>
        <v>Mqtt1</v>
      </c>
      <c r="X2187" s="196" t="str" cm="1">
        <f t="array" ref="X2187">_xlfn.REGEXEXTRACT(J2187,"^\D*")&amp;"/"&amp;_xlfn.REGEXEXTRACT(J2187,"\d{8}(_\d{1,2})?")</f>
        <v>BTU/41006052_3</v>
      </c>
      <c r="Y2187" s="6" t="str">
        <f t="shared" si="619"/>
        <v>marpower/500000-thrs/btu/41006052-3</v>
      </c>
      <c r="Z2187" s="103" t="str">
        <f t="shared" si="617"/>
        <v>$.TemperatureCold</v>
      </c>
      <c r="AB2187" s="6" t="s">
        <v>196</v>
      </c>
      <c r="AC2187" s="103">
        <v>1009</v>
      </c>
      <c r="AJ2187" s="80"/>
      <c r="AK2187" s="113" t="s">
        <v>1159</v>
      </c>
      <c r="AN2187" s="80"/>
      <c r="AO2187" s="80"/>
      <c r="AP2187" s="80"/>
      <c r="AQ2187" s="80"/>
      <c r="AR2187" s="127"/>
      <c r="AS2187" s="80"/>
      <c r="AT2187" s="7"/>
      <c r="AU2187" s="7"/>
      <c r="AV2187" s="165"/>
      <c r="AW2187" s="166"/>
      <c r="AX2187" s="137"/>
      <c r="AY2187" s="147"/>
      <c r="AZ2187" s="167"/>
      <c r="BA2187" s="167"/>
      <c r="BB2187" s="147" t="str">
        <f t="shared" si="618"/>
        <v/>
      </c>
      <c r="BC2187" s="168"/>
      <c r="BD2187" s="165"/>
      <c r="BE2187" s="165"/>
      <c r="BF2187" s="165"/>
      <c r="BG2187" s="165"/>
      <c r="BH2187" s="165"/>
      <c r="BI2187" s="165"/>
      <c r="BJ2187" s="165"/>
      <c r="BK2187" s="165"/>
      <c r="BL2187" s="165"/>
      <c r="BM2187" s="165"/>
      <c r="BN2187" s="165"/>
      <c r="BO2187" s="165"/>
      <c r="BP2187" s="165"/>
      <c r="BQ2187" s="165"/>
      <c r="BS2187" s="6"/>
      <c r="BT2187" s="11"/>
      <c r="BU2187" s="6"/>
      <c r="BV2187" s="6"/>
    </row>
    <row r="2188" spans="1:74" ht="15.75" x14ac:dyDescent="0.25">
      <c r="A2188" s="52" t="s">
        <v>11909</v>
      </c>
      <c r="B2188" s="56" t="s">
        <v>110</v>
      </c>
      <c r="C2188" s="7" t="s">
        <v>118</v>
      </c>
      <c r="D2188" s="7" t="s">
        <v>11146</v>
      </c>
      <c r="E2188" s="7"/>
      <c r="F2188" s="64"/>
      <c r="G2188" s="6"/>
      <c r="H2188" s="6"/>
      <c r="I2188" s="10" t="s">
        <v>110</v>
      </c>
      <c r="J2188" s="11" t="s">
        <v>11262</v>
      </c>
      <c r="K2188" s="194" t="s">
        <v>10807</v>
      </c>
      <c r="L2188" s="176"/>
      <c r="M2188" s="176">
        <v>1000</v>
      </c>
      <c r="N2188" s="80" t="s">
        <v>11911</v>
      </c>
      <c r="O2188" s="162"/>
      <c r="P2188" s="80" t="s">
        <v>11263</v>
      </c>
      <c r="Q2188" s="80"/>
      <c r="R2188" s="80"/>
      <c r="S2188" s="163"/>
      <c r="T2188" s="213"/>
      <c r="U2188" s="162"/>
      <c r="V2188" s="164"/>
      <c r="W2188" s="12" t="str">
        <f t="shared" si="615"/>
        <v>Mqtt1</v>
      </c>
      <c r="X2188" s="196" t="str" cm="1">
        <f t="array" ref="X2188">_xlfn.REGEXEXTRACT(J2188,"^\D*")&amp;"/"&amp;_xlfn.REGEXEXTRACT(J2188,"\d{8}(_\d{1,2})?")</f>
        <v>BTU/41006052_4</v>
      </c>
      <c r="Y2188" s="6" t="str">
        <f t="shared" si="619"/>
        <v>marpower/500000-thrs/btu/41006052-4</v>
      </c>
      <c r="Z2188" s="103" t="str">
        <f t="shared" si="617"/>
        <v>$.Flow</v>
      </c>
      <c r="AB2188" s="6" t="s">
        <v>196</v>
      </c>
      <c r="AC2188" s="103">
        <v>1001</v>
      </c>
      <c r="AJ2188" s="80"/>
      <c r="AK2188" s="113" t="s">
        <v>1417</v>
      </c>
      <c r="AN2188" s="80"/>
      <c r="AO2188" s="80"/>
      <c r="AP2188" s="80"/>
      <c r="AQ2188" s="80"/>
      <c r="AR2188" s="127"/>
      <c r="AS2188" s="80"/>
      <c r="AT2188" s="7"/>
      <c r="AU2188" s="7"/>
      <c r="AV2188" s="165"/>
      <c r="AW2188" s="166"/>
      <c r="AX2188" s="137"/>
      <c r="AY2188" s="147"/>
      <c r="AZ2188" s="167"/>
      <c r="BA2188" s="167"/>
      <c r="BB2188" s="147" t="str">
        <f t="shared" si="618"/>
        <v/>
      </c>
      <c r="BC2188" s="168"/>
      <c r="BD2188" s="165"/>
      <c r="BE2188" s="165"/>
      <c r="BF2188" s="165"/>
      <c r="BG2188" s="165"/>
      <c r="BH2188" s="165"/>
      <c r="BI2188" s="165"/>
      <c r="BJ2188" s="165"/>
      <c r="BK2188" s="165"/>
      <c r="BL2188" s="165"/>
      <c r="BM2188" s="165"/>
      <c r="BN2188" s="165"/>
      <c r="BO2188" s="165"/>
      <c r="BP2188" s="165"/>
      <c r="BQ2188" s="165"/>
      <c r="BS2188" s="6"/>
      <c r="BT2188" s="11"/>
      <c r="BU2188" s="6"/>
      <c r="BV2188" s="6"/>
    </row>
    <row r="2189" spans="1:74" ht="15.75" x14ac:dyDescent="0.25">
      <c r="A2189" s="52" t="s">
        <v>11909</v>
      </c>
      <c r="B2189" s="56" t="s">
        <v>110</v>
      </c>
      <c r="C2189" s="7" t="s">
        <v>118</v>
      </c>
      <c r="D2189" s="7" t="s">
        <v>11146</v>
      </c>
      <c r="E2189" s="7"/>
      <c r="F2189" s="64"/>
      <c r="G2189" s="6"/>
      <c r="H2189" s="6"/>
      <c r="I2189" s="10" t="s">
        <v>110</v>
      </c>
      <c r="J2189" s="11" t="s">
        <v>11264</v>
      </c>
      <c r="K2189" s="194" t="s">
        <v>10807</v>
      </c>
      <c r="L2189" s="176"/>
      <c r="M2189" s="176">
        <v>1000</v>
      </c>
      <c r="N2189" s="80" t="s">
        <v>11911</v>
      </c>
      <c r="O2189" s="162"/>
      <c r="P2189" s="80" t="s">
        <v>11265</v>
      </c>
      <c r="Q2189" s="80"/>
      <c r="R2189" s="80"/>
      <c r="S2189" s="163"/>
      <c r="T2189" s="213"/>
      <c r="U2189" s="162"/>
      <c r="V2189" s="164"/>
      <c r="W2189" s="12" t="str">
        <f t="shared" si="615"/>
        <v>Mqtt1</v>
      </c>
      <c r="X2189" s="196" t="str" cm="1">
        <f t="array" ref="X2189">_xlfn.REGEXEXTRACT(J2189,"^\D*")&amp;"/"&amp;_xlfn.REGEXEXTRACT(J2189,"\d{8}(_\d{1,2})?")</f>
        <v>BTU/41006052_4</v>
      </c>
      <c r="Y2189" s="6" t="str">
        <f t="shared" si="619"/>
        <v>marpower/500000-thrs/btu/41006052-4</v>
      </c>
      <c r="Z2189" s="103" t="str">
        <f t="shared" si="617"/>
        <v>$.Power</v>
      </c>
      <c r="AB2189" s="6" t="s">
        <v>196</v>
      </c>
      <c r="AC2189" s="103">
        <v>1003</v>
      </c>
      <c r="AJ2189" s="80"/>
      <c r="AK2189" s="113" t="s">
        <v>1425</v>
      </c>
      <c r="AN2189" s="80"/>
      <c r="AO2189" s="80"/>
      <c r="AP2189" s="80"/>
      <c r="AQ2189" s="80"/>
      <c r="AR2189" s="127"/>
      <c r="AS2189" s="80"/>
      <c r="AT2189" s="7"/>
      <c r="AU2189" s="7"/>
      <c r="AV2189" s="165"/>
      <c r="AW2189" s="166"/>
      <c r="AX2189" s="137"/>
      <c r="AY2189" s="147"/>
      <c r="AZ2189" s="167"/>
      <c r="BA2189" s="167"/>
      <c r="BB2189" s="147" t="str">
        <f t="shared" si="618"/>
        <v/>
      </c>
      <c r="BC2189" s="168"/>
      <c r="BD2189" s="165"/>
      <c r="BE2189" s="165"/>
      <c r="BF2189" s="165"/>
      <c r="BG2189" s="165"/>
      <c r="BH2189" s="165"/>
      <c r="BI2189" s="165"/>
      <c r="BJ2189" s="165"/>
      <c r="BK2189" s="165"/>
      <c r="BL2189" s="165"/>
      <c r="BM2189" s="165"/>
      <c r="BN2189" s="165"/>
      <c r="BO2189" s="165"/>
      <c r="BP2189" s="165"/>
      <c r="BQ2189" s="165"/>
      <c r="BS2189" s="6"/>
      <c r="BT2189" s="11"/>
      <c r="BU2189" s="6"/>
      <c r="BV2189" s="6"/>
    </row>
    <row r="2190" spans="1:74" ht="15.75" x14ac:dyDescent="0.25">
      <c r="A2190" s="52" t="s">
        <v>11909</v>
      </c>
      <c r="B2190" s="56" t="s">
        <v>110</v>
      </c>
      <c r="C2190" s="7" t="s">
        <v>118</v>
      </c>
      <c r="D2190" s="7" t="s">
        <v>11146</v>
      </c>
      <c r="E2190" s="7"/>
      <c r="F2190" s="64"/>
      <c r="G2190" s="6"/>
      <c r="H2190" s="6"/>
      <c r="I2190" s="10" t="s">
        <v>110</v>
      </c>
      <c r="J2190" s="11" t="s">
        <v>11266</v>
      </c>
      <c r="K2190" s="194" t="s">
        <v>10807</v>
      </c>
      <c r="L2190" s="176"/>
      <c r="M2190" s="176">
        <v>1000</v>
      </c>
      <c r="N2190" s="80" t="s">
        <v>11911</v>
      </c>
      <c r="O2190" s="162"/>
      <c r="P2190" s="80" t="s">
        <v>11267</v>
      </c>
      <c r="Q2190" s="80"/>
      <c r="R2190" s="80"/>
      <c r="S2190" s="163"/>
      <c r="T2190" s="213"/>
      <c r="U2190" s="162"/>
      <c r="V2190" s="164"/>
      <c r="W2190" s="12" t="str">
        <f t="shared" si="615"/>
        <v>Mqtt1</v>
      </c>
      <c r="X2190" s="196" t="str" cm="1">
        <f t="array" ref="X2190">_xlfn.REGEXEXTRACT(J2190,"^\D*")&amp;"/"&amp;_xlfn.REGEXEXTRACT(J2190,"\d{8}(_\d{1,2})?")</f>
        <v>BTU/41006052_4</v>
      </c>
      <c r="Y2190" s="6" t="str">
        <f t="shared" si="619"/>
        <v>marpower/500000-thrs/btu/41006052-4</v>
      </c>
      <c r="Z2190" s="103" t="str">
        <f t="shared" si="617"/>
        <v>$.DeltaT</v>
      </c>
      <c r="AB2190" s="6" t="s">
        <v>196</v>
      </c>
      <c r="AC2190" s="103">
        <v>1005</v>
      </c>
      <c r="AJ2190" s="80"/>
      <c r="AK2190" s="113" t="s">
        <v>11237</v>
      </c>
      <c r="AN2190" s="80"/>
      <c r="AO2190" s="80"/>
      <c r="AP2190" s="80"/>
      <c r="AQ2190" s="80"/>
      <c r="AR2190" s="127"/>
      <c r="AS2190" s="80"/>
      <c r="AT2190" s="7"/>
      <c r="AU2190" s="7"/>
      <c r="AV2190" s="165"/>
      <c r="AW2190" s="166"/>
      <c r="AX2190" s="137"/>
      <c r="AY2190" s="147"/>
      <c r="AZ2190" s="167"/>
      <c r="BA2190" s="167"/>
      <c r="BB2190" s="147" t="str">
        <f t="shared" si="618"/>
        <v/>
      </c>
      <c r="BC2190" s="168"/>
      <c r="BD2190" s="165"/>
      <c r="BE2190" s="165"/>
      <c r="BF2190" s="165"/>
      <c r="BG2190" s="165"/>
      <c r="BH2190" s="165"/>
      <c r="BI2190" s="165"/>
      <c r="BJ2190" s="165"/>
      <c r="BK2190" s="165"/>
      <c r="BL2190" s="165"/>
      <c r="BM2190" s="165"/>
      <c r="BN2190" s="165"/>
      <c r="BO2190" s="165"/>
      <c r="BP2190" s="165"/>
      <c r="BQ2190" s="165"/>
      <c r="BS2190" s="6"/>
      <c r="BT2190" s="11"/>
      <c r="BU2190" s="6"/>
      <c r="BV2190" s="6"/>
    </row>
    <row r="2191" spans="1:74" ht="15.75" x14ac:dyDescent="0.25">
      <c r="A2191" s="52" t="s">
        <v>11909</v>
      </c>
      <c r="B2191" s="56" t="s">
        <v>110</v>
      </c>
      <c r="C2191" s="7" t="s">
        <v>118</v>
      </c>
      <c r="D2191" s="7" t="s">
        <v>11146</v>
      </c>
      <c r="E2191" s="7"/>
      <c r="F2191" s="64"/>
      <c r="G2191" s="6"/>
      <c r="H2191" s="6"/>
      <c r="I2191" s="10" t="s">
        <v>110</v>
      </c>
      <c r="J2191" s="11" t="s">
        <v>11268</v>
      </c>
      <c r="K2191" s="194" t="s">
        <v>10807</v>
      </c>
      <c r="L2191" s="176"/>
      <c r="M2191" s="176">
        <v>1000</v>
      </c>
      <c r="N2191" s="80" t="s">
        <v>11911</v>
      </c>
      <c r="O2191" s="162"/>
      <c r="P2191" s="80" t="s">
        <v>11269</v>
      </c>
      <c r="Q2191" s="80"/>
      <c r="R2191" s="80"/>
      <c r="S2191" s="163"/>
      <c r="T2191" s="213"/>
      <c r="U2191" s="162"/>
      <c r="V2191" s="164"/>
      <c r="W2191" s="12" t="str">
        <f t="shared" si="615"/>
        <v>Mqtt1</v>
      </c>
      <c r="X2191" s="196" t="str" cm="1">
        <f t="array" ref="X2191">_xlfn.REGEXEXTRACT(J2191,"^\D*")&amp;"/"&amp;_xlfn.REGEXEXTRACT(J2191,"\d{8}(_\d{1,2})?")</f>
        <v>BTU/41006052_4</v>
      </c>
      <c r="Y2191" s="6" t="str">
        <f t="shared" si="619"/>
        <v>marpower/500000-thrs/btu/41006052-4</v>
      </c>
      <c r="Z2191" s="103" t="str">
        <f t="shared" si="617"/>
        <v>$.TemperatureWarm</v>
      </c>
      <c r="AB2191" s="6" t="s">
        <v>196</v>
      </c>
      <c r="AC2191" s="103">
        <v>1007</v>
      </c>
      <c r="AJ2191" s="80"/>
      <c r="AK2191" s="113" t="s">
        <v>1159</v>
      </c>
      <c r="AN2191" s="80"/>
      <c r="AO2191" s="80"/>
      <c r="AP2191" s="80"/>
      <c r="AQ2191" s="80"/>
      <c r="AR2191" s="127"/>
      <c r="AS2191" s="80"/>
      <c r="AT2191" s="7"/>
      <c r="AU2191" s="7"/>
      <c r="AV2191" s="165"/>
      <c r="AW2191" s="166"/>
      <c r="AX2191" s="137"/>
      <c r="AY2191" s="147"/>
      <c r="AZ2191" s="167"/>
      <c r="BA2191" s="167"/>
      <c r="BB2191" s="147" t="str">
        <f t="shared" si="618"/>
        <v/>
      </c>
      <c r="BC2191" s="168"/>
      <c r="BD2191" s="165"/>
      <c r="BE2191" s="165"/>
      <c r="BF2191" s="165"/>
      <c r="BG2191" s="165"/>
      <c r="BH2191" s="165"/>
      <c r="BI2191" s="165"/>
      <c r="BJ2191" s="165"/>
      <c r="BK2191" s="165"/>
      <c r="BL2191" s="165"/>
      <c r="BM2191" s="165"/>
      <c r="BN2191" s="165"/>
      <c r="BO2191" s="165"/>
      <c r="BP2191" s="165"/>
      <c r="BQ2191" s="165"/>
      <c r="BS2191" s="6"/>
      <c r="BT2191" s="11"/>
      <c r="BU2191" s="6"/>
      <c r="BV2191" s="6"/>
    </row>
    <row r="2192" spans="1:74" ht="15.75" x14ac:dyDescent="0.25">
      <c r="A2192" s="52" t="s">
        <v>11909</v>
      </c>
      <c r="B2192" s="56" t="s">
        <v>110</v>
      </c>
      <c r="C2192" s="7" t="s">
        <v>118</v>
      </c>
      <c r="D2192" s="7" t="s">
        <v>11146</v>
      </c>
      <c r="E2192" s="7"/>
      <c r="F2192" s="64"/>
      <c r="G2192" s="6"/>
      <c r="H2192" s="6"/>
      <c r="I2192" s="10" t="s">
        <v>110</v>
      </c>
      <c r="J2192" s="11" t="s">
        <v>11270</v>
      </c>
      <c r="K2192" s="194" t="s">
        <v>10807</v>
      </c>
      <c r="L2192" s="176"/>
      <c r="M2192" s="176">
        <v>1000</v>
      </c>
      <c r="N2192" s="80" t="s">
        <v>11911</v>
      </c>
      <c r="O2192" s="162"/>
      <c r="P2192" s="80" t="s">
        <v>11271</v>
      </c>
      <c r="Q2192" s="80"/>
      <c r="R2192" s="80"/>
      <c r="S2192" s="163"/>
      <c r="T2192" s="213"/>
      <c r="U2192" s="162"/>
      <c r="V2192" s="164"/>
      <c r="W2192" s="12" t="str">
        <f t="shared" si="615"/>
        <v>Mqtt1</v>
      </c>
      <c r="X2192" s="196" t="str" cm="1">
        <f t="array" ref="X2192">_xlfn.REGEXEXTRACT(J2192,"^\D*")&amp;"/"&amp;_xlfn.REGEXEXTRACT(J2192,"\d{8}(_\d{1,2})?")</f>
        <v>BTU/41006052_4</v>
      </c>
      <c r="Y2192" s="6" t="str">
        <f t="shared" si="619"/>
        <v>marpower/500000-thrs/btu/41006052-4</v>
      </c>
      <c r="Z2192" s="103" t="str">
        <f t="shared" si="617"/>
        <v>$.TemperatureCold</v>
      </c>
      <c r="AB2192" s="6" t="s">
        <v>196</v>
      </c>
      <c r="AC2192" s="103">
        <v>1009</v>
      </c>
      <c r="AJ2192" s="80"/>
      <c r="AK2192" s="113" t="s">
        <v>1159</v>
      </c>
      <c r="AN2192" s="80"/>
      <c r="AO2192" s="80"/>
      <c r="AP2192" s="80"/>
      <c r="AQ2192" s="80"/>
      <c r="AR2192" s="127"/>
      <c r="AS2192" s="80"/>
      <c r="AT2192" s="7"/>
      <c r="AU2192" s="7"/>
      <c r="AV2192" s="165"/>
      <c r="AW2192" s="166"/>
      <c r="AX2192" s="137"/>
      <c r="AY2192" s="147"/>
      <c r="AZ2192" s="167"/>
      <c r="BA2192" s="167"/>
      <c r="BB2192" s="147" t="str">
        <f t="shared" si="618"/>
        <v/>
      </c>
      <c r="BC2192" s="168"/>
      <c r="BD2192" s="165"/>
      <c r="BE2192" s="165"/>
      <c r="BF2192" s="165"/>
      <c r="BG2192" s="165"/>
      <c r="BH2192" s="165"/>
      <c r="BI2192" s="165"/>
      <c r="BJ2192" s="165"/>
      <c r="BK2192" s="165"/>
      <c r="BL2192" s="165"/>
      <c r="BM2192" s="165"/>
      <c r="BN2192" s="165"/>
      <c r="BO2192" s="165"/>
      <c r="BP2192" s="165"/>
      <c r="BQ2192" s="165"/>
      <c r="BS2192" s="6"/>
      <c r="BT2192" s="11"/>
      <c r="BU2192" s="6"/>
      <c r="BV2192" s="6"/>
    </row>
    <row r="2193" spans="1:74" ht="15.75" x14ac:dyDescent="0.25">
      <c r="A2193" s="52" t="s">
        <v>11909</v>
      </c>
      <c r="B2193" s="56" t="s">
        <v>110</v>
      </c>
      <c r="C2193" s="7" t="s">
        <v>118</v>
      </c>
      <c r="D2193" s="7" t="s">
        <v>11146</v>
      </c>
      <c r="E2193" s="7"/>
      <c r="F2193" s="64"/>
      <c r="G2193" s="6"/>
      <c r="H2193" s="6"/>
      <c r="I2193" s="10" t="s">
        <v>110</v>
      </c>
      <c r="J2193" s="11" t="s">
        <v>11272</v>
      </c>
      <c r="K2193" s="194" t="s">
        <v>10807</v>
      </c>
      <c r="L2193" s="176"/>
      <c r="M2193" s="176">
        <v>1000</v>
      </c>
      <c r="N2193" s="80" t="s">
        <v>11911</v>
      </c>
      <c r="O2193" s="162"/>
      <c r="P2193" s="80" t="s">
        <v>11273</v>
      </c>
      <c r="Q2193" s="80"/>
      <c r="R2193" s="80"/>
      <c r="S2193" s="163"/>
      <c r="T2193" s="213"/>
      <c r="U2193" s="162"/>
      <c r="V2193" s="164"/>
      <c r="W2193" s="12" t="str">
        <f t="shared" si="615"/>
        <v>Mqtt1</v>
      </c>
      <c r="X2193" s="196" t="str" cm="1">
        <f t="array" ref="X2193">_xlfn.REGEXEXTRACT(J2193,"^\D*")&amp;"/"&amp;_xlfn.REGEXEXTRACT(J2193,"\d{8}(_\d{1,2})?")</f>
        <v>BTU/41006052_5</v>
      </c>
      <c r="Y2193" s="6" t="str">
        <f t="shared" si="619"/>
        <v>marpower/500000-thrs/btu/41006052-5</v>
      </c>
      <c r="Z2193" s="103" t="str">
        <f t="shared" si="617"/>
        <v>$.Flow</v>
      </c>
      <c r="AB2193" s="6" t="s">
        <v>196</v>
      </c>
      <c r="AC2193" s="103">
        <v>1001</v>
      </c>
      <c r="AJ2193" s="80"/>
      <c r="AK2193" s="113" t="s">
        <v>1417</v>
      </c>
      <c r="AN2193" s="80"/>
      <c r="AO2193" s="80"/>
      <c r="AP2193" s="80"/>
      <c r="AQ2193" s="80"/>
      <c r="AR2193" s="127"/>
      <c r="AS2193" s="80"/>
      <c r="AT2193" s="7"/>
      <c r="AU2193" s="7"/>
      <c r="AV2193" s="165"/>
      <c r="AW2193" s="166"/>
      <c r="AX2193" s="137"/>
      <c r="AY2193" s="147"/>
      <c r="AZ2193" s="167"/>
      <c r="BA2193" s="167"/>
      <c r="BB2193" s="147" t="str">
        <f t="shared" si="618"/>
        <v/>
      </c>
      <c r="BC2193" s="168"/>
      <c r="BD2193" s="165"/>
      <c r="BE2193" s="165"/>
      <c r="BF2193" s="165"/>
      <c r="BG2193" s="165"/>
      <c r="BH2193" s="165"/>
      <c r="BI2193" s="165"/>
      <c r="BJ2193" s="165"/>
      <c r="BK2193" s="165"/>
      <c r="BL2193" s="165"/>
      <c r="BM2193" s="165"/>
      <c r="BN2193" s="165"/>
      <c r="BO2193" s="165"/>
      <c r="BP2193" s="165"/>
      <c r="BQ2193" s="165"/>
      <c r="BS2193" s="6"/>
      <c r="BT2193" s="11"/>
      <c r="BU2193" s="6"/>
      <c r="BV2193" s="6"/>
    </row>
    <row r="2194" spans="1:74" ht="15.75" x14ac:dyDescent="0.25">
      <c r="A2194" s="52" t="s">
        <v>11909</v>
      </c>
      <c r="B2194" s="56" t="s">
        <v>110</v>
      </c>
      <c r="C2194" s="7" t="s">
        <v>118</v>
      </c>
      <c r="D2194" s="7" t="s">
        <v>11146</v>
      </c>
      <c r="E2194" s="7"/>
      <c r="F2194" s="64"/>
      <c r="G2194" s="6"/>
      <c r="H2194" s="6"/>
      <c r="I2194" s="10" t="s">
        <v>110</v>
      </c>
      <c r="J2194" s="11" t="s">
        <v>11274</v>
      </c>
      <c r="K2194" s="194" t="s">
        <v>10807</v>
      </c>
      <c r="L2194" s="176"/>
      <c r="M2194" s="176">
        <v>1000</v>
      </c>
      <c r="N2194" s="80" t="s">
        <v>11911</v>
      </c>
      <c r="O2194" s="162"/>
      <c r="P2194" s="80" t="s">
        <v>11275</v>
      </c>
      <c r="Q2194" s="80"/>
      <c r="R2194" s="80"/>
      <c r="S2194" s="163"/>
      <c r="T2194" s="213"/>
      <c r="U2194" s="162"/>
      <c r="V2194" s="164"/>
      <c r="W2194" s="12" t="str">
        <f t="shared" si="615"/>
        <v>Mqtt1</v>
      </c>
      <c r="X2194" s="196" t="str" cm="1">
        <f t="array" ref="X2194">_xlfn.REGEXEXTRACT(J2194,"^\D*")&amp;"/"&amp;_xlfn.REGEXEXTRACT(J2194,"\d{8}(_\d{1,2})?")</f>
        <v>BTU/41006052_5</v>
      </c>
      <c r="Y2194" s="6" t="str">
        <f t="shared" si="619"/>
        <v>marpower/500000-thrs/btu/41006052-5</v>
      </c>
      <c r="Z2194" s="103" t="str">
        <f t="shared" si="617"/>
        <v>$.Power</v>
      </c>
      <c r="AB2194" s="6" t="s">
        <v>196</v>
      </c>
      <c r="AC2194" s="103">
        <v>1003</v>
      </c>
      <c r="AJ2194" s="80"/>
      <c r="AK2194" s="113" t="s">
        <v>1425</v>
      </c>
      <c r="AN2194" s="80"/>
      <c r="AO2194" s="80"/>
      <c r="AP2194" s="80"/>
      <c r="AQ2194" s="80"/>
      <c r="AR2194" s="127"/>
      <c r="AS2194" s="80"/>
      <c r="AT2194" s="7"/>
      <c r="AU2194" s="7"/>
      <c r="AV2194" s="165"/>
      <c r="AW2194" s="166"/>
      <c r="AX2194" s="137"/>
      <c r="AY2194" s="147"/>
      <c r="AZ2194" s="167"/>
      <c r="BA2194" s="167"/>
      <c r="BB2194" s="147" t="str">
        <f t="shared" si="618"/>
        <v/>
      </c>
      <c r="BC2194" s="168"/>
      <c r="BD2194" s="165"/>
      <c r="BE2194" s="165"/>
      <c r="BF2194" s="165"/>
      <c r="BG2194" s="165"/>
      <c r="BH2194" s="165"/>
      <c r="BI2194" s="165"/>
      <c r="BJ2194" s="165"/>
      <c r="BK2194" s="165"/>
      <c r="BL2194" s="165"/>
      <c r="BM2194" s="165"/>
      <c r="BN2194" s="165"/>
      <c r="BO2194" s="165"/>
      <c r="BP2194" s="165"/>
      <c r="BQ2194" s="165"/>
      <c r="BS2194" s="6"/>
      <c r="BT2194" s="11"/>
      <c r="BU2194" s="6"/>
      <c r="BV2194" s="6"/>
    </row>
    <row r="2195" spans="1:74" ht="15.75" x14ac:dyDescent="0.25">
      <c r="A2195" s="52" t="s">
        <v>11909</v>
      </c>
      <c r="B2195" s="56" t="s">
        <v>110</v>
      </c>
      <c r="C2195" s="7" t="s">
        <v>118</v>
      </c>
      <c r="D2195" s="7" t="s">
        <v>11146</v>
      </c>
      <c r="E2195" s="7"/>
      <c r="F2195" s="64"/>
      <c r="G2195" s="6"/>
      <c r="H2195" s="6"/>
      <c r="I2195" s="10" t="s">
        <v>110</v>
      </c>
      <c r="J2195" s="11" t="s">
        <v>11276</v>
      </c>
      <c r="K2195" s="194" t="s">
        <v>10807</v>
      </c>
      <c r="L2195" s="176"/>
      <c r="M2195" s="176">
        <v>1000</v>
      </c>
      <c r="N2195" s="80" t="s">
        <v>11911</v>
      </c>
      <c r="O2195" s="162"/>
      <c r="P2195" s="80" t="s">
        <v>11277</v>
      </c>
      <c r="Q2195" s="80"/>
      <c r="R2195" s="80"/>
      <c r="S2195" s="163"/>
      <c r="T2195" s="213"/>
      <c r="U2195" s="162"/>
      <c r="V2195" s="164"/>
      <c r="W2195" s="12" t="str">
        <f t="shared" ref="W2195:W2207" si="620">IF(COUNTIF(N2195,"spare"),"","Mqtt1")</f>
        <v>Mqtt1</v>
      </c>
      <c r="X2195" s="196" t="str" cm="1">
        <f t="array" ref="X2195">_xlfn.REGEXEXTRACT(J2195,"^\D*")&amp;"/"&amp;_xlfn.REGEXEXTRACT(J2195,"\d{8}(_\d{1,2})?")</f>
        <v>BTU/41006052_5</v>
      </c>
      <c r="Y2195" s="6" t="str">
        <f t="shared" ref="Y2195:Y2207" si="621">LOWER(SUBSTITUTE(SUBSTITUTE(IF(COUNTIF(N2195,"spare"),"",_xlfn.CONCAT("marpower/",IF(X2195&lt;&gt;"","500000 THRS/"&amp;X2195,"500000 THRS")))," ","-"),"_","-"))</f>
        <v>marpower/500000-thrs/btu/41006052-5</v>
      </c>
      <c r="Z2195" s="103" t="str">
        <f t="shared" ref="Z2195:Z2207" si="622">IF(COUNTIF(N2195,"spare"),"","$."&amp;_xlfn.REGEXREPLACE(IF(X2195="",J2195,_xlfn.REGEXREPLACE(J2195,".*_","")),"^FIRE_",""))</f>
        <v>$.DeltaT</v>
      </c>
      <c r="AB2195" s="6" t="s">
        <v>196</v>
      </c>
      <c r="AC2195" s="103">
        <v>1005</v>
      </c>
      <c r="AJ2195" s="80"/>
      <c r="AK2195" s="113" t="s">
        <v>11237</v>
      </c>
      <c r="AN2195" s="80"/>
      <c r="AO2195" s="80"/>
      <c r="AP2195" s="80"/>
      <c r="AQ2195" s="80"/>
      <c r="AR2195" s="127"/>
      <c r="AS2195" s="80"/>
      <c r="AT2195" s="7"/>
      <c r="AU2195" s="7"/>
      <c r="AV2195" s="165"/>
      <c r="AW2195" s="166"/>
      <c r="AX2195" s="137"/>
      <c r="AY2195" s="147"/>
      <c r="AZ2195" s="167"/>
      <c r="BA2195" s="167"/>
      <c r="BB2195" s="147" t="str">
        <f t="shared" ref="BB2195:BB2207" si="623">IF(ISNUMBER(AM2195),"1","")</f>
        <v/>
      </c>
      <c r="BC2195" s="168"/>
      <c r="BD2195" s="165"/>
      <c r="BE2195" s="165"/>
      <c r="BF2195" s="165"/>
      <c r="BG2195" s="165"/>
      <c r="BH2195" s="165"/>
      <c r="BI2195" s="165"/>
      <c r="BJ2195" s="165"/>
      <c r="BK2195" s="165"/>
      <c r="BL2195" s="165"/>
      <c r="BM2195" s="165"/>
      <c r="BN2195" s="165"/>
      <c r="BO2195" s="165"/>
      <c r="BP2195" s="165"/>
      <c r="BQ2195" s="165"/>
      <c r="BS2195" s="6"/>
      <c r="BT2195" s="11"/>
      <c r="BU2195" s="6"/>
      <c r="BV2195" s="6"/>
    </row>
    <row r="2196" spans="1:74" ht="15.75" x14ac:dyDescent="0.25">
      <c r="A2196" s="52" t="s">
        <v>11909</v>
      </c>
      <c r="B2196" s="56" t="s">
        <v>110</v>
      </c>
      <c r="C2196" s="7" t="s">
        <v>118</v>
      </c>
      <c r="D2196" s="7" t="s">
        <v>11146</v>
      </c>
      <c r="E2196" s="7"/>
      <c r="F2196" s="64"/>
      <c r="G2196" s="6"/>
      <c r="H2196" s="6"/>
      <c r="I2196" s="10" t="s">
        <v>110</v>
      </c>
      <c r="J2196" s="11" t="s">
        <v>11278</v>
      </c>
      <c r="K2196" s="194" t="s">
        <v>10807</v>
      </c>
      <c r="L2196" s="176"/>
      <c r="M2196" s="176">
        <v>1000</v>
      </c>
      <c r="N2196" s="80" t="s">
        <v>11911</v>
      </c>
      <c r="O2196" s="162"/>
      <c r="P2196" s="80" t="s">
        <v>11279</v>
      </c>
      <c r="Q2196" s="80"/>
      <c r="R2196" s="80"/>
      <c r="S2196" s="163"/>
      <c r="T2196" s="213"/>
      <c r="U2196" s="162"/>
      <c r="V2196" s="164"/>
      <c r="W2196" s="12" t="str">
        <f t="shared" si="620"/>
        <v>Mqtt1</v>
      </c>
      <c r="X2196" s="196" t="str" cm="1">
        <f t="array" ref="X2196">_xlfn.REGEXEXTRACT(J2196,"^\D*")&amp;"/"&amp;_xlfn.REGEXEXTRACT(J2196,"\d{8}(_\d{1,2})?")</f>
        <v>BTU/41006052_5</v>
      </c>
      <c r="Y2196" s="6" t="str">
        <f t="shared" si="621"/>
        <v>marpower/500000-thrs/btu/41006052-5</v>
      </c>
      <c r="Z2196" s="103" t="str">
        <f t="shared" si="622"/>
        <v>$.TemperatureWarm</v>
      </c>
      <c r="AB2196" s="6" t="s">
        <v>196</v>
      </c>
      <c r="AC2196" s="103">
        <v>1007</v>
      </c>
      <c r="AJ2196" s="80"/>
      <c r="AK2196" s="113" t="s">
        <v>1159</v>
      </c>
      <c r="AN2196" s="80"/>
      <c r="AO2196" s="80"/>
      <c r="AP2196" s="80"/>
      <c r="AQ2196" s="80"/>
      <c r="AR2196" s="127"/>
      <c r="AS2196" s="80"/>
      <c r="AT2196" s="7"/>
      <c r="AU2196" s="7"/>
      <c r="AV2196" s="165"/>
      <c r="AW2196" s="166"/>
      <c r="AX2196" s="137"/>
      <c r="AY2196" s="147"/>
      <c r="AZ2196" s="167"/>
      <c r="BA2196" s="167"/>
      <c r="BB2196" s="147" t="str">
        <f t="shared" si="623"/>
        <v/>
      </c>
      <c r="BC2196" s="168"/>
      <c r="BD2196" s="165"/>
      <c r="BE2196" s="165"/>
      <c r="BF2196" s="165"/>
      <c r="BG2196" s="165"/>
      <c r="BH2196" s="165"/>
      <c r="BI2196" s="165"/>
      <c r="BJ2196" s="165"/>
      <c r="BK2196" s="165"/>
      <c r="BL2196" s="165"/>
      <c r="BM2196" s="165"/>
      <c r="BN2196" s="165"/>
      <c r="BO2196" s="165"/>
      <c r="BP2196" s="165"/>
      <c r="BQ2196" s="165"/>
      <c r="BS2196" s="6"/>
      <c r="BT2196" s="11"/>
      <c r="BU2196" s="6"/>
      <c r="BV2196" s="6"/>
    </row>
    <row r="2197" spans="1:74" ht="15.75" x14ac:dyDescent="0.25">
      <c r="A2197" s="52" t="s">
        <v>11909</v>
      </c>
      <c r="B2197" s="56" t="s">
        <v>110</v>
      </c>
      <c r="C2197" s="7" t="s">
        <v>118</v>
      </c>
      <c r="D2197" s="7" t="s">
        <v>11146</v>
      </c>
      <c r="E2197" s="7"/>
      <c r="F2197" s="64"/>
      <c r="G2197" s="6"/>
      <c r="H2197" s="6"/>
      <c r="I2197" s="10" t="s">
        <v>110</v>
      </c>
      <c r="J2197" s="11" t="s">
        <v>11280</v>
      </c>
      <c r="K2197" s="194" t="s">
        <v>10807</v>
      </c>
      <c r="L2197" s="176"/>
      <c r="M2197" s="176">
        <v>1000</v>
      </c>
      <c r="N2197" s="80" t="s">
        <v>11911</v>
      </c>
      <c r="O2197" s="162"/>
      <c r="P2197" s="80" t="s">
        <v>11281</v>
      </c>
      <c r="Q2197" s="80"/>
      <c r="R2197" s="80"/>
      <c r="S2197" s="163"/>
      <c r="T2197" s="213"/>
      <c r="U2197" s="162"/>
      <c r="V2197" s="164"/>
      <c r="W2197" s="12" t="str">
        <f t="shared" si="620"/>
        <v>Mqtt1</v>
      </c>
      <c r="X2197" s="196" t="str" cm="1">
        <f t="array" ref="X2197">_xlfn.REGEXEXTRACT(J2197,"^\D*")&amp;"/"&amp;_xlfn.REGEXEXTRACT(J2197,"\d{8}(_\d{1,2})?")</f>
        <v>BTU/41006052_5</v>
      </c>
      <c r="Y2197" s="6" t="str">
        <f t="shared" si="621"/>
        <v>marpower/500000-thrs/btu/41006052-5</v>
      </c>
      <c r="Z2197" s="103" t="str">
        <f t="shared" si="622"/>
        <v>$.TemperatureCold</v>
      </c>
      <c r="AB2197" s="6" t="s">
        <v>196</v>
      </c>
      <c r="AC2197" s="103">
        <v>1009</v>
      </c>
      <c r="AJ2197" s="80"/>
      <c r="AK2197" s="113" t="s">
        <v>1159</v>
      </c>
      <c r="AN2197" s="80"/>
      <c r="AO2197" s="80"/>
      <c r="AP2197" s="80"/>
      <c r="AQ2197" s="80"/>
      <c r="AR2197" s="127"/>
      <c r="AS2197" s="80"/>
      <c r="AT2197" s="7"/>
      <c r="AU2197" s="7"/>
      <c r="AV2197" s="165"/>
      <c r="AW2197" s="166"/>
      <c r="AX2197" s="137"/>
      <c r="AY2197" s="147"/>
      <c r="AZ2197" s="167"/>
      <c r="BA2197" s="167"/>
      <c r="BB2197" s="147" t="str">
        <f t="shared" si="623"/>
        <v/>
      </c>
      <c r="BC2197" s="168"/>
      <c r="BD2197" s="165"/>
      <c r="BE2197" s="165"/>
      <c r="BF2197" s="165"/>
      <c r="BG2197" s="165"/>
      <c r="BH2197" s="165"/>
      <c r="BI2197" s="165"/>
      <c r="BJ2197" s="165"/>
      <c r="BK2197" s="165"/>
      <c r="BL2197" s="165"/>
      <c r="BM2197" s="165"/>
      <c r="BN2197" s="165"/>
      <c r="BO2197" s="165"/>
      <c r="BP2197" s="165"/>
      <c r="BQ2197" s="165"/>
      <c r="BS2197" s="6"/>
      <c r="BT2197" s="11"/>
      <c r="BU2197" s="6"/>
      <c r="BV2197" s="6"/>
    </row>
    <row r="2198" spans="1:74" ht="15.75" x14ac:dyDescent="0.25">
      <c r="A2198" s="52" t="s">
        <v>11909</v>
      </c>
      <c r="B2198" s="56" t="s">
        <v>110</v>
      </c>
      <c r="C2198" s="7" t="s">
        <v>118</v>
      </c>
      <c r="D2198" s="7" t="s">
        <v>11146</v>
      </c>
      <c r="E2198" s="7"/>
      <c r="F2198" s="64"/>
      <c r="G2198" s="6"/>
      <c r="H2198" s="6"/>
      <c r="I2198" s="10" t="s">
        <v>110</v>
      </c>
      <c r="J2198" s="11" t="s">
        <v>11282</v>
      </c>
      <c r="K2198" s="194" t="s">
        <v>10807</v>
      </c>
      <c r="L2198" s="176"/>
      <c r="M2198" s="176">
        <v>1000</v>
      </c>
      <c r="N2198" s="80" t="s">
        <v>11911</v>
      </c>
      <c r="O2198" s="162"/>
      <c r="P2198" s="80" t="s">
        <v>11283</v>
      </c>
      <c r="Q2198" s="80"/>
      <c r="R2198" s="80"/>
      <c r="S2198" s="163"/>
      <c r="T2198" s="213"/>
      <c r="U2198" s="162"/>
      <c r="V2198" s="164"/>
      <c r="W2198" s="12" t="str">
        <f t="shared" si="620"/>
        <v>Mqtt1</v>
      </c>
      <c r="X2198" s="196" t="str" cm="1">
        <f t="array" ref="X2198">_xlfn.REGEXEXTRACT(J2198,"^\D*")&amp;"/"&amp;_xlfn.REGEXEXTRACT(J2198,"\d{8}(_\d{1,2})?")</f>
        <v>BTU/41006052_6</v>
      </c>
      <c r="Y2198" s="6" t="str">
        <f t="shared" si="621"/>
        <v>marpower/500000-thrs/btu/41006052-6</v>
      </c>
      <c r="Z2198" s="103" t="str">
        <f t="shared" si="622"/>
        <v>$.Flow</v>
      </c>
      <c r="AB2198" s="6" t="s">
        <v>196</v>
      </c>
      <c r="AC2198" s="103">
        <v>1001</v>
      </c>
      <c r="AJ2198" s="80"/>
      <c r="AK2198" s="113" t="s">
        <v>1417</v>
      </c>
      <c r="AN2198" s="80"/>
      <c r="AO2198" s="80"/>
      <c r="AP2198" s="80"/>
      <c r="AQ2198" s="80"/>
      <c r="AR2198" s="127"/>
      <c r="AS2198" s="80"/>
      <c r="AT2198" s="7"/>
      <c r="AU2198" s="7"/>
      <c r="AV2198" s="165"/>
      <c r="AW2198" s="166"/>
      <c r="AX2198" s="137"/>
      <c r="AY2198" s="147"/>
      <c r="AZ2198" s="167"/>
      <c r="BA2198" s="167"/>
      <c r="BB2198" s="147" t="str">
        <f t="shared" si="623"/>
        <v/>
      </c>
      <c r="BC2198" s="168"/>
      <c r="BD2198" s="165"/>
      <c r="BE2198" s="165"/>
      <c r="BF2198" s="165"/>
      <c r="BG2198" s="165"/>
      <c r="BH2198" s="165"/>
      <c r="BI2198" s="165"/>
      <c r="BJ2198" s="165"/>
      <c r="BK2198" s="165"/>
      <c r="BL2198" s="165"/>
      <c r="BM2198" s="165"/>
      <c r="BN2198" s="165"/>
      <c r="BO2198" s="165"/>
      <c r="BP2198" s="165"/>
      <c r="BQ2198" s="165"/>
      <c r="BS2198" s="6"/>
      <c r="BT2198" s="11"/>
      <c r="BU2198" s="6"/>
      <c r="BV2198" s="6"/>
    </row>
    <row r="2199" spans="1:74" ht="15.75" x14ac:dyDescent="0.25">
      <c r="A2199" s="52" t="s">
        <v>11909</v>
      </c>
      <c r="B2199" s="56" t="s">
        <v>110</v>
      </c>
      <c r="C2199" s="7" t="s">
        <v>118</v>
      </c>
      <c r="D2199" s="7" t="s">
        <v>11146</v>
      </c>
      <c r="E2199" s="7"/>
      <c r="F2199" s="64"/>
      <c r="G2199" s="6"/>
      <c r="H2199" s="6"/>
      <c r="I2199" s="10" t="s">
        <v>110</v>
      </c>
      <c r="J2199" s="11" t="s">
        <v>11284</v>
      </c>
      <c r="K2199" s="194" t="s">
        <v>10807</v>
      </c>
      <c r="L2199" s="176"/>
      <c r="M2199" s="176">
        <v>1000</v>
      </c>
      <c r="N2199" s="80" t="s">
        <v>11911</v>
      </c>
      <c r="O2199" s="162"/>
      <c r="P2199" s="80" t="s">
        <v>11285</v>
      </c>
      <c r="Q2199" s="80"/>
      <c r="R2199" s="80"/>
      <c r="S2199" s="163"/>
      <c r="T2199" s="213"/>
      <c r="U2199" s="162"/>
      <c r="V2199" s="164"/>
      <c r="W2199" s="12" t="str">
        <f t="shared" si="620"/>
        <v>Mqtt1</v>
      </c>
      <c r="X2199" s="196" t="str" cm="1">
        <f t="array" ref="X2199">_xlfn.REGEXEXTRACT(J2199,"^\D*")&amp;"/"&amp;_xlfn.REGEXEXTRACT(J2199,"\d{8}(_\d{1,2})?")</f>
        <v>BTU/41006052_6</v>
      </c>
      <c r="Y2199" s="6" t="str">
        <f t="shared" si="621"/>
        <v>marpower/500000-thrs/btu/41006052-6</v>
      </c>
      <c r="Z2199" s="103" t="str">
        <f t="shared" si="622"/>
        <v>$.Power</v>
      </c>
      <c r="AB2199" s="6" t="s">
        <v>196</v>
      </c>
      <c r="AC2199" s="103">
        <v>1003</v>
      </c>
      <c r="AJ2199" s="80"/>
      <c r="AK2199" s="113" t="s">
        <v>1425</v>
      </c>
      <c r="AN2199" s="80"/>
      <c r="AO2199" s="80"/>
      <c r="AP2199" s="80"/>
      <c r="AQ2199" s="80"/>
      <c r="AR2199" s="127"/>
      <c r="AS2199" s="80"/>
      <c r="AT2199" s="7"/>
      <c r="AU2199" s="7"/>
      <c r="AV2199" s="165"/>
      <c r="AW2199" s="166"/>
      <c r="AX2199" s="137"/>
      <c r="AY2199" s="147"/>
      <c r="AZ2199" s="167"/>
      <c r="BA2199" s="167"/>
      <c r="BB2199" s="147" t="str">
        <f t="shared" si="623"/>
        <v/>
      </c>
      <c r="BC2199" s="168"/>
      <c r="BD2199" s="165"/>
      <c r="BE2199" s="165"/>
      <c r="BF2199" s="165"/>
      <c r="BG2199" s="165"/>
      <c r="BH2199" s="165"/>
      <c r="BI2199" s="165"/>
      <c r="BJ2199" s="165"/>
      <c r="BK2199" s="165"/>
      <c r="BL2199" s="165"/>
      <c r="BM2199" s="165"/>
      <c r="BN2199" s="165"/>
      <c r="BO2199" s="165"/>
      <c r="BP2199" s="165"/>
      <c r="BQ2199" s="165"/>
      <c r="BS2199" s="6"/>
      <c r="BT2199" s="11"/>
      <c r="BU2199" s="6"/>
      <c r="BV2199" s="6"/>
    </row>
    <row r="2200" spans="1:74" ht="15.75" x14ac:dyDescent="0.25">
      <c r="A2200" s="52" t="s">
        <v>11909</v>
      </c>
      <c r="B2200" s="56" t="s">
        <v>110</v>
      </c>
      <c r="C2200" s="7" t="s">
        <v>118</v>
      </c>
      <c r="D2200" s="7" t="s">
        <v>11146</v>
      </c>
      <c r="E2200" s="7"/>
      <c r="F2200" s="64"/>
      <c r="G2200" s="6"/>
      <c r="H2200" s="6"/>
      <c r="I2200" s="10" t="s">
        <v>110</v>
      </c>
      <c r="J2200" s="11" t="s">
        <v>11286</v>
      </c>
      <c r="K2200" s="194" t="s">
        <v>10807</v>
      </c>
      <c r="L2200" s="176"/>
      <c r="M2200" s="176">
        <v>1000</v>
      </c>
      <c r="N2200" s="80" t="s">
        <v>11911</v>
      </c>
      <c r="O2200" s="162"/>
      <c r="P2200" s="80" t="s">
        <v>11287</v>
      </c>
      <c r="Q2200" s="80"/>
      <c r="R2200" s="80"/>
      <c r="S2200" s="163"/>
      <c r="T2200" s="213"/>
      <c r="U2200" s="162"/>
      <c r="V2200" s="164"/>
      <c r="W2200" s="12" t="str">
        <f t="shared" si="620"/>
        <v>Mqtt1</v>
      </c>
      <c r="X2200" s="196" t="str" cm="1">
        <f t="array" ref="X2200">_xlfn.REGEXEXTRACT(J2200,"^\D*")&amp;"/"&amp;_xlfn.REGEXEXTRACT(J2200,"\d{8}(_\d{1,2})?")</f>
        <v>BTU/41006052_6</v>
      </c>
      <c r="Y2200" s="6" t="str">
        <f t="shared" si="621"/>
        <v>marpower/500000-thrs/btu/41006052-6</v>
      </c>
      <c r="Z2200" s="103" t="str">
        <f t="shared" si="622"/>
        <v>$.DeltaT</v>
      </c>
      <c r="AB2200" s="6" t="s">
        <v>196</v>
      </c>
      <c r="AC2200" s="103">
        <v>1005</v>
      </c>
      <c r="AJ2200" s="80"/>
      <c r="AK2200" s="113" t="s">
        <v>11237</v>
      </c>
      <c r="AN2200" s="80"/>
      <c r="AO2200" s="80"/>
      <c r="AP2200" s="80"/>
      <c r="AQ2200" s="80"/>
      <c r="AR2200" s="127"/>
      <c r="AS2200" s="80"/>
      <c r="AT2200" s="7"/>
      <c r="AU2200" s="7"/>
      <c r="AV2200" s="165"/>
      <c r="AW2200" s="166"/>
      <c r="AX2200" s="137"/>
      <c r="AY2200" s="147"/>
      <c r="AZ2200" s="167"/>
      <c r="BA2200" s="167"/>
      <c r="BB2200" s="147" t="str">
        <f t="shared" si="623"/>
        <v/>
      </c>
      <c r="BC2200" s="168"/>
      <c r="BD2200" s="165"/>
      <c r="BE2200" s="165"/>
      <c r="BF2200" s="165"/>
      <c r="BG2200" s="165"/>
      <c r="BH2200" s="165"/>
      <c r="BI2200" s="165"/>
      <c r="BJ2200" s="165"/>
      <c r="BK2200" s="165"/>
      <c r="BL2200" s="165"/>
      <c r="BM2200" s="165"/>
      <c r="BN2200" s="165"/>
      <c r="BO2200" s="165"/>
      <c r="BP2200" s="165"/>
      <c r="BQ2200" s="165"/>
      <c r="BS2200" s="6"/>
      <c r="BT2200" s="11"/>
      <c r="BU2200" s="6"/>
      <c r="BV2200" s="6"/>
    </row>
    <row r="2201" spans="1:74" ht="15.75" x14ac:dyDescent="0.25">
      <c r="A2201" s="52" t="s">
        <v>11909</v>
      </c>
      <c r="B2201" s="56" t="s">
        <v>110</v>
      </c>
      <c r="C2201" s="7" t="s">
        <v>118</v>
      </c>
      <c r="D2201" s="7" t="s">
        <v>11146</v>
      </c>
      <c r="E2201" s="7"/>
      <c r="F2201" s="64"/>
      <c r="G2201" s="6"/>
      <c r="H2201" s="6"/>
      <c r="I2201" s="10" t="s">
        <v>110</v>
      </c>
      <c r="J2201" s="11" t="s">
        <v>11288</v>
      </c>
      <c r="K2201" s="194" t="s">
        <v>10807</v>
      </c>
      <c r="L2201" s="176"/>
      <c r="M2201" s="176">
        <v>1000</v>
      </c>
      <c r="N2201" s="80" t="s">
        <v>11911</v>
      </c>
      <c r="O2201" s="162"/>
      <c r="P2201" s="80" t="s">
        <v>11289</v>
      </c>
      <c r="Q2201" s="80"/>
      <c r="R2201" s="80"/>
      <c r="S2201" s="163"/>
      <c r="T2201" s="213"/>
      <c r="U2201" s="162"/>
      <c r="V2201" s="164"/>
      <c r="W2201" s="12" t="str">
        <f t="shared" si="620"/>
        <v>Mqtt1</v>
      </c>
      <c r="X2201" s="196" t="str" cm="1">
        <f t="array" ref="X2201">_xlfn.REGEXEXTRACT(J2201,"^\D*")&amp;"/"&amp;_xlfn.REGEXEXTRACT(J2201,"\d{8}(_\d{1,2})?")</f>
        <v>BTU/41006052_6</v>
      </c>
      <c r="Y2201" s="6" t="str">
        <f t="shared" si="621"/>
        <v>marpower/500000-thrs/btu/41006052-6</v>
      </c>
      <c r="Z2201" s="103" t="str">
        <f t="shared" si="622"/>
        <v>$.TemperatureWarm</v>
      </c>
      <c r="AB2201" s="6" t="s">
        <v>196</v>
      </c>
      <c r="AC2201" s="103">
        <v>1007</v>
      </c>
      <c r="AJ2201" s="80"/>
      <c r="AK2201" s="113" t="s">
        <v>1159</v>
      </c>
      <c r="AN2201" s="80"/>
      <c r="AO2201" s="80"/>
      <c r="AP2201" s="80"/>
      <c r="AQ2201" s="80"/>
      <c r="AR2201" s="127"/>
      <c r="AS2201" s="80"/>
      <c r="AT2201" s="7"/>
      <c r="AU2201" s="7"/>
      <c r="AV2201" s="165"/>
      <c r="AW2201" s="166"/>
      <c r="AX2201" s="137"/>
      <c r="AY2201" s="147"/>
      <c r="AZ2201" s="167"/>
      <c r="BA2201" s="167"/>
      <c r="BB2201" s="147" t="str">
        <f t="shared" si="623"/>
        <v/>
      </c>
      <c r="BC2201" s="168"/>
      <c r="BD2201" s="165"/>
      <c r="BE2201" s="165"/>
      <c r="BF2201" s="165"/>
      <c r="BG2201" s="165"/>
      <c r="BH2201" s="165"/>
      <c r="BI2201" s="165"/>
      <c r="BJ2201" s="165"/>
      <c r="BK2201" s="165"/>
      <c r="BL2201" s="165"/>
      <c r="BM2201" s="165"/>
      <c r="BN2201" s="165"/>
      <c r="BO2201" s="165"/>
      <c r="BP2201" s="165"/>
      <c r="BQ2201" s="165"/>
      <c r="BS2201" s="6"/>
      <c r="BT2201" s="11"/>
      <c r="BU2201" s="6"/>
      <c r="BV2201" s="6"/>
    </row>
    <row r="2202" spans="1:74" ht="15.75" x14ac:dyDescent="0.25">
      <c r="A2202" s="52" t="s">
        <v>11909</v>
      </c>
      <c r="B2202" s="56" t="s">
        <v>110</v>
      </c>
      <c r="C2202" s="7" t="s">
        <v>118</v>
      </c>
      <c r="D2202" s="7" t="s">
        <v>11146</v>
      </c>
      <c r="E2202" s="7"/>
      <c r="F2202" s="64"/>
      <c r="G2202" s="6"/>
      <c r="H2202" s="6"/>
      <c r="I2202" s="10" t="s">
        <v>110</v>
      </c>
      <c r="J2202" s="11" t="s">
        <v>11290</v>
      </c>
      <c r="K2202" s="194" t="s">
        <v>10807</v>
      </c>
      <c r="L2202" s="176"/>
      <c r="M2202" s="176">
        <v>1000</v>
      </c>
      <c r="N2202" s="80" t="s">
        <v>11911</v>
      </c>
      <c r="O2202" s="162"/>
      <c r="P2202" s="80" t="s">
        <v>11291</v>
      </c>
      <c r="Q2202" s="80"/>
      <c r="R2202" s="80"/>
      <c r="S2202" s="163"/>
      <c r="T2202" s="213"/>
      <c r="U2202" s="162"/>
      <c r="V2202" s="164"/>
      <c r="W2202" s="12" t="str">
        <f t="shared" si="620"/>
        <v>Mqtt1</v>
      </c>
      <c r="X2202" s="196" t="str" cm="1">
        <f t="array" ref="X2202">_xlfn.REGEXEXTRACT(J2202,"^\D*")&amp;"/"&amp;_xlfn.REGEXEXTRACT(J2202,"\d{8}(_\d{1,2})?")</f>
        <v>BTU/41006052_6</v>
      </c>
      <c r="Y2202" s="6" t="str">
        <f t="shared" si="621"/>
        <v>marpower/500000-thrs/btu/41006052-6</v>
      </c>
      <c r="Z2202" s="103" t="str">
        <f t="shared" si="622"/>
        <v>$.TemperatureCold</v>
      </c>
      <c r="AB2202" s="6" t="s">
        <v>196</v>
      </c>
      <c r="AC2202" s="103">
        <v>1009</v>
      </c>
      <c r="AJ2202" s="80"/>
      <c r="AK2202" s="113" t="s">
        <v>1159</v>
      </c>
      <c r="AN2202" s="80"/>
      <c r="AO2202" s="80"/>
      <c r="AP2202" s="80"/>
      <c r="AQ2202" s="80"/>
      <c r="AR2202" s="127"/>
      <c r="AS2202" s="80"/>
      <c r="AT2202" s="7"/>
      <c r="AU2202" s="7"/>
      <c r="AV2202" s="165"/>
      <c r="AW2202" s="166"/>
      <c r="AX2202" s="137"/>
      <c r="AY2202" s="147"/>
      <c r="AZ2202" s="167"/>
      <c r="BA2202" s="167"/>
      <c r="BB2202" s="147" t="str">
        <f t="shared" si="623"/>
        <v/>
      </c>
      <c r="BC2202" s="168"/>
      <c r="BD2202" s="165"/>
      <c r="BE2202" s="165"/>
      <c r="BF2202" s="165"/>
      <c r="BG2202" s="165"/>
      <c r="BH2202" s="165"/>
      <c r="BI2202" s="165"/>
      <c r="BJ2202" s="165"/>
      <c r="BK2202" s="165"/>
      <c r="BL2202" s="165"/>
      <c r="BM2202" s="165"/>
      <c r="BN2202" s="165"/>
      <c r="BO2202" s="165"/>
      <c r="BP2202" s="165"/>
      <c r="BQ2202" s="165"/>
      <c r="BS2202" s="6"/>
      <c r="BT2202" s="11"/>
      <c r="BU2202" s="6"/>
      <c r="BV2202" s="6"/>
    </row>
    <row r="2203" spans="1:74" ht="15.75" x14ac:dyDescent="0.25">
      <c r="A2203" s="52" t="s">
        <v>11909</v>
      </c>
      <c r="B2203" s="56" t="s">
        <v>110</v>
      </c>
      <c r="C2203" s="7" t="s">
        <v>118</v>
      </c>
      <c r="D2203" s="7" t="s">
        <v>11146</v>
      </c>
      <c r="E2203" s="7"/>
      <c r="F2203" s="64"/>
      <c r="G2203" s="6"/>
      <c r="H2203" s="6"/>
      <c r="I2203" s="10" t="s">
        <v>110</v>
      </c>
      <c r="J2203" s="11" t="s">
        <v>11292</v>
      </c>
      <c r="K2203" s="194" t="s">
        <v>10807</v>
      </c>
      <c r="L2203" s="176"/>
      <c r="M2203" s="176">
        <v>1000</v>
      </c>
      <c r="N2203" s="80" t="s">
        <v>11911</v>
      </c>
      <c r="O2203" s="162"/>
      <c r="P2203" s="80" t="s">
        <v>11293</v>
      </c>
      <c r="Q2203" s="80"/>
      <c r="R2203" s="80"/>
      <c r="S2203" s="163"/>
      <c r="T2203" s="213"/>
      <c r="U2203" s="162"/>
      <c r="V2203" s="164"/>
      <c r="W2203" s="12" t="str">
        <f t="shared" si="620"/>
        <v>Mqtt1</v>
      </c>
      <c r="X2203" s="196" t="str" cm="1">
        <f t="array" ref="X2203">_xlfn.REGEXEXTRACT(J2203,"^\D*")&amp;"/"&amp;_xlfn.REGEXEXTRACT(J2203,"\d{8}(_\d{1,2})?")</f>
        <v>BTU/41006052_7</v>
      </c>
      <c r="Y2203" s="6" t="str">
        <f t="shared" si="621"/>
        <v>marpower/500000-thrs/btu/41006052-7</v>
      </c>
      <c r="Z2203" s="103" t="str">
        <f t="shared" si="622"/>
        <v>$.Flow</v>
      </c>
      <c r="AB2203" s="6" t="s">
        <v>196</v>
      </c>
      <c r="AC2203" s="103">
        <v>1001</v>
      </c>
      <c r="AJ2203" s="80"/>
      <c r="AK2203" s="113" t="s">
        <v>1417</v>
      </c>
      <c r="AN2203" s="80"/>
      <c r="AO2203" s="80"/>
      <c r="AP2203" s="80"/>
      <c r="AQ2203" s="80"/>
      <c r="AR2203" s="127"/>
      <c r="AS2203" s="80"/>
      <c r="AT2203" s="7"/>
      <c r="AU2203" s="7"/>
      <c r="AV2203" s="165"/>
      <c r="AW2203" s="166"/>
      <c r="AX2203" s="137"/>
      <c r="AY2203" s="147"/>
      <c r="AZ2203" s="167"/>
      <c r="BA2203" s="167"/>
      <c r="BB2203" s="147" t="str">
        <f t="shared" si="623"/>
        <v/>
      </c>
      <c r="BC2203" s="168"/>
      <c r="BD2203" s="165"/>
      <c r="BE2203" s="165"/>
      <c r="BF2203" s="165"/>
      <c r="BG2203" s="165"/>
      <c r="BH2203" s="165"/>
      <c r="BI2203" s="165"/>
      <c r="BJ2203" s="165"/>
      <c r="BK2203" s="165"/>
      <c r="BL2203" s="165"/>
      <c r="BM2203" s="165"/>
      <c r="BN2203" s="165"/>
      <c r="BO2203" s="165"/>
      <c r="BP2203" s="165"/>
      <c r="BQ2203" s="165"/>
      <c r="BS2203" s="6"/>
      <c r="BT2203" s="11"/>
      <c r="BU2203" s="6"/>
      <c r="BV2203" s="6"/>
    </row>
    <row r="2204" spans="1:74" ht="15.75" x14ac:dyDescent="0.25">
      <c r="A2204" s="52" t="s">
        <v>11909</v>
      </c>
      <c r="B2204" s="56" t="s">
        <v>110</v>
      </c>
      <c r="C2204" s="7" t="s">
        <v>118</v>
      </c>
      <c r="D2204" s="7" t="s">
        <v>11146</v>
      </c>
      <c r="E2204" s="7"/>
      <c r="F2204" s="64"/>
      <c r="G2204" s="6"/>
      <c r="H2204" s="6"/>
      <c r="I2204" s="10" t="s">
        <v>110</v>
      </c>
      <c r="J2204" s="11" t="s">
        <v>11294</v>
      </c>
      <c r="K2204" s="194" t="s">
        <v>10807</v>
      </c>
      <c r="L2204" s="176"/>
      <c r="M2204" s="176">
        <v>1000</v>
      </c>
      <c r="N2204" s="80" t="s">
        <v>11911</v>
      </c>
      <c r="O2204" s="162"/>
      <c r="P2204" s="80" t="s">
        <v>11295</v>
      </c>
      <c r="Q2204" s="80"/>
      <c r="R2204" s="80"/>
      <c r="S2204" s="163"/>
      <c r="T2204" s="213"/>
      <c r="U2204" s="162"/>
      <c r="V2204" s="164"/>
      <c r="W2204" s="12" t="str">
        <f t="shared" si="620"/>
        <v>Mqtt1</v>
      </c>
      <c r="X2204" s="196" t="str" cm="1">
        <f t="array" ref="X2204">_xlfn.REGEXEXTRACT(J2204,"^\D*")&amp;"/"&amp;_xlfn.REGEXEXTRACT(J2204,"\d{8}(_\d{1,2})?")</f>
        <v>BTU/41006052_7</v>
      </c>
      <c r="Y2204" s="6" t="str">
        <f t="shared" si="621"/>
        <v>marpower/500000-thrs/btu/41006052-7</v>
      </c>
      <c r="Z2204" s="103" t="str">
        <f t="shared" si="622"/>
        <v>$.Power</v>
      </c>
      <c r="AB2204" s="6" t="s">
        <v>196</v>
      </c>
      <c r="AC2204" s="103">
        <v>1003</v>
      </c>
      <c r="AJ2204" s="80"/>
      <c r="AK2204" s="113" t="s">
        <v>1425</v>
      </c>
      <c r="AN2204" s="80"/>
      <c r="AO2204" s="80"/>
      <c r="AP2204" s="80"/>
      <c r="AQ2204" s="80"/>
      <c r="AR2204" s="127"/>
      <c r="AS2204" s="80"/>
      <c r="AT2204" s="7"/>
      <c r="AU2204" s="7"/>
      <c r="AV2204" s="165"/>
      <c r="AW2204" s="166"/>
      <c r="AX2204" s="137"/>
      <c r="AY2204" s="147"/>
      <c r="AZ2204" s="167"/>
      <c r="BA2204" s="167"/>
      <c r="BB2204" s="147" t="str">
        <f t="shared" si="623"/>
        <v/>
      </c>
      <c r="BC2204" s="168"/>
      <c r="BD2204" s="165"/>
      <c r="BE2204" s="165"/>
      <c r="BF2204" s="165"/>
      <c r="BG2204" s="165"/>
      <c r="BH2204" s="165"/>
      <c r="BI2204" s="165"/>
      <c r="BJ2204" s="165"/>
      <c r="BK2204" s="165"/>
      <c r="BL2204" s="165"/>
      <c r="BM2204" s="165"/>
      <c r="BN2204" s="165"/>
      <c r="BO2204" s="165"/>
      <c r="BP2204" s="165"/>
      <c r="BQ2204" s="165"/>
      <c r="BS2204" s="6"/>
      <c r="BT2204" s="11"/>
      <c r="BU2204" s="6"/>
      <c r="BV2204" s="6"/>
    </row>
    <row r="2205" spans="1:74" ht="15.75" x14ac:dyDescent="0.25">
      <c r="A2205" s="52" t="s">
        <v>11909</v>
      </c>
      <c r="B2205" s="56" t="s">
        <v>110</v>
      </c>
      <c r="C2205" s="7" t="s">
        <v>118</v>
      </c>
      <c r="D2205" s="7" t="s">
        <v>11146</v>
      </c>
      <c r="E2205" s="7"/>
      <c r="F2205" s="64"/>
      <c r="G2205" s="6"/>
      <c r="H2205" s="6"/>
      <c r="I2205" s="10" t="s">
        <v>110</v>
      </c>
      <c r="J2205" s="11" t="s">
        <v>11296</v>
      </c>
      <c r="K2205" s="194" t="s">
        <v>10807</v>
      </c>
      <c r="L2205" s="176"/>
      <c r="M2205" s="176">
        <v>1000</v>
      </c>
      <c r="N2205" s="80" t="s">
        <v>11911</v>
      </c>
      <c r="O2205" s="162"/>
      <c r="P2205" s="80" t="s">
        <v>11297</v>
      </c>
      <c r="Q2205" s="80"/>
      <c r="R2205" s="80"/>
      <c r="S2205" s="163"/>
      <c r="T2205" s="213"/>
      <c r="U2205" s="162"/>
      <c r="V2205" s="164"/>
      <c r="W2205" s="12" t="str">
        <f t="shared" si="620"/>
        <v>Mqtt1</v>
      </c>
      <c r="X2205" s="196" t="str" cm="1">
        <f t="array" ref="X2205">_xlfn.REGEXEXTRACT(J2205,"^\D*")&amp;"/"&amp;_xlfn.REGEXEXTRACT(J2205,"\d{8}(_\d{1,2})?")</f>
        <v>BTU/41006052_7</v>
      </c>
      <c r="Y2205" s="6" t="str">
        <f t="shared" si="621"/>
        <v>marpower/500000-thrs/btu/41006052-7</v>
      </c>
      <c r="Z2205" s="103" t="str">
        <f t="shared" si="622"/>
        <v>$.DeltaT</v>
      </c>
      <c r="AB2205" s="6" t="s">
        <v>196</v>
      </c>
      <c r="AC2205" s="103">
        <v>1005</v>
      </c>
      <c r="AJ2205" s="80"/>
      <c r="AK2205" s="113" t="s">
        <v>11237</v>
      </c>
      <c r="AN2205" s="80"/>
      <c r="AO2205" s="80"/>
      <c r="AP2205" s="80"/>
      <c r="AQ2205" s="80"/>
      <c r="AR2205" s="127"/>
      <c r="AS2205" s="80"/>
      <c r="AT2205" s="7"/>
      <c r="AU2205" s="7"/>
      <c r="AV2205" s="165"/>
      <c r="AW2205" s="166"/>
      <c r="AX2205" s="137"/>
      <c r="AY2205" s="147"/>
      <c r="AZ2205" s="167"/>
      <c r="BA2205" s="167"/>
      <c r="BB2205" s="147" t="str">
        <f t="shared" si="623"/>
        <v/>
      </c>
      <c r="BC2205" s="168"/>
      <c r="BD2205" s="165"/>
      <c r="BE2205" s="165"/>
      <c r="BF2205" s="165"/>
      <c r="BG2205" s="165"/>
      <c r="BH2205" s="165"/>
      <c r="BI2205" s="165"/>
      <c r="BJ2205" s="165"/>
      <c r="BK2205" s="165"/>
      <c r="BL2205" s="165"/>
      <c r="BM2205" s="165"/>
      <c r="BN2205" s="165"/>
      <c r="BO2205" s="165"/>
      <c r="BP2205" s="165"/>
      <c r="BQ2205" s="165"/>
      <c r="BS2205" s="6"/>
      <c r="BT2205" s="11"/>
      <c r="BU2205" s="6"/>
      <c r="BV2205" s="6"/>
    </row>
    <row r="2206" spans="1:74" ht="15.75" x14ac:dyDescent="0.25">
      <c r="A2206" s="52" t="s">
        <v>11909</v>
      </c>
      <c r="B2206" s="56" t="s">
        <v>110</v>
      </c>
      <c r="C2206" s="7" t="s">
        <v>118</v>
      </c>
      <c r="D2206" s="7" t="s">
        <v>11146</v>
      </c>
      <c r="E2206" s="7"/>
      <c r="F2206" s="64"/>
      <c r="G2206" s="6"/>
      <c r="H2206" s="6"/>
      <c r="I2206" s="10" t="s">
        <v>110</v>
      </c>
      <c r="J2206" s="11" t="s">
        <v>11298</v>
      </c>
      <c r="K2206" s="194" t="s">
        <v>10807</v>
      </c>
      <c r="L2206" s="176"/>
      <c r="M2206" s="176">
        <v>1000</v>
      </c>
      <c r="N2206" s="80" t="s">
        <v>11911</v>
      </c>
      <c r="O2206" s="162"/>
      <c r="P2206" s="80" t="s">
        <v>11299</v>
      </c>
      <c r="Q2206" s="80"/>
      <c r="R2206" s="80"/>
      <c r="S2206" s="163"/>
      <c r="T2206" s="213"/>
      <c r="U2206" s="162"/>
      <c r="V2206" s="164"/>
      <c r="W2206" s="12" t="str">
        <f t="shared" si="620"/>
        <v>Mqtt1</v>
      </c>
      <c r="X2206" s="196" t="str" cm="1">
        <f t="array" ref="X2206">_xlfn.REGEXEXTRACT(J2206,"^\D*")&amp;"/"&amp;_xlfn.REGEXEXTRACT(J2206,"\d{8}(_\d{1,2})?")</f>
        <v>BTU/41006052_7</v>
      </c>
      <c r="Y2206" s="6" t="str">
        <f t="shared" si="621"/>
        <v>marpower/500000-thrs/btu/41006052-7</v>
      </c>
      <c r="Z2206" s="103" t="str">
        <f t="shared" si="622"/>
        <v>$.TemperatureWarm</v>
      </c>
      <c r="AB2206" s="6" t="s">
        <v>196</v>
      </c>
      <c r="AC2206" s="103">
        <v>1007</v>
      </c>
      <c r="AJ2206" s="80"/>
      <c r="AK2206" s="113" t="s">
        <v>1159</v>
      </c>
      <c r="AN2206" s="80"/>
      <c r="AO2206" s="80"/>
      <c r="AP2206" s="80"/>
      <c r="AQ2206" s="80"/>
      <c r="AR2206" s="127"/>
      <c r="AS2206" s="80"/>
      <c r="AT2206" s="7"/>
      <c r="AU2206" s="7"/>
      <c r="AV2206" s="165"/>
      <c r="AW2206" s="166"/>
      <c r="AX2206" s="137"/>
      <c r="AY2206" s="147"/>
      <c r="AZ2206" s="167"/>
      <c r="BA2206" s="167"/>
      <c r="BB2206" s="147" t="str">
        <f t="shared" si="623"/>
        <v/>
      </c>
      <c r="BC2206" s="168"/>
      <c r="BD2206" s="165"/>
      <c r="BE2206" s="165"/>
      <c r="BF2206" s="165"/>
      <c r="BG2206" s="165"/>
      <c r="BH2206" s="165"/>
      <c r="BI2206" s="165"/>
      <c r="BJ2206" s="165"/>
      <c r="BK2206" s="165"/>
      <c r="BL2206" s="165"/>
      <c r="BM2206" s="165"/>
      <c r="BN2206" s="165"/>
      <c r="BO2206" s="165"/>
      <c r="BP2206" s="165"/>
      <c r="BQ2206" s="165"/>
      <c r="BS2206" s="6"/>
      <c r="BT2206" s="11"/>
      <c r="BU2206" s="6"/>
      <c r="BV2206" s="6"/>
    </row>
    <row r="2207" spans="1:74" ht="15.75" x14ac:dyDescent="0.25">
      <c r="A2207" s="52" t="s">
        <v>11909</v>
      </c>
      <c r="B2207" s="56" t="s">
        <v>110</v>
      </c>
      <c r="C2207" s="7" t="s">
        <v>118</v>
      </c>
      <c r="D2207" s="7" t="s">
        <v>11146</v>
      </c>
      <c r="E2207" s="7"/>
      <c r="F2207" s="64"/>
      <c r="G2207" s="6"/>
      <c r="H2207" s="6"/>
      <c r="I2207" s="10" t="s">
        <v>110</v>
      </c>
      <c r="J2207" s="11" t="s">
        <v>11300</v>
      </c>
      <c r="K2207" s="194" t="s">
        <v>10807</v>
      </c>
      <c r="L2207" s="176"/>
      <c r="M2207" s="176">
        <v>1000</v>
      </c>
      <c r="N2207" s="80" t="s">
        <v>11911</v>
      </c>
      <c r="O2207" s="162"/>
      <c r="P2207" s="80" t="s">
        <v>11301</v>
      </c>
      <c r="Q2207" s="80"/>
      <c r="R2207" s="80"/>
      <c r="S2207" s="163"/>
      <c r="T2207" s="213"/>
      <c r="U2207" s="162"/>
      <c r="V2207" s="164"/>
      <c r="W2207" s="12" t="str">
        <f t="shared" si="620"/>
        <v>Mqtt1</v>
      </c>
      <c r="X2207" s="196" t="str" cm="1">
        <f t="array" ref="X2207">_xlfn.REGEXEXTRACT(J2207,"^\D*")&amp;"/"&amp;_xlfn.REGEXEXTRACT(J2207,"\d{8}(_\d{1,2})?")</f>
        <v>BTU/41006052_7</v>
      </c>
      <c r="Y2207" s="6" t="str">
        <f t="shared" si="621"/>
        <v>marpower/500000-thrs/btu/41006052-7</v>
      </c>
      <c r="Z2207" s="103" t="str">
        <f t="shared" si="622"/>
        <v>$.TemperatureCold</v>
      </c>
      <c r="AB2207" s="6" t="s">
        <v>196</v>
      </c>
      <c r="AC2207" s="103">
        <v>1009</v>
      </c>
      <c r="AJ2207" s="80"/>
      <c r="AK2207" s="113" t="s">
        <v>1159</v>
      </c>
      <c r="AN2207" s="80"/>
      <c r="AO2207" s="80"/>
      <c r="AP2207" s="80"/>
      <c r="AQ2207" s="80"/>
      <c r="AR2207" s="127"/>
      <c r="AS2207" s="80"/>
      <c r="AT2207" s="7"/>
      <c r="AU2207" s="7"/>
      <c r="AV2207" s="165"/>
      <c r="AW2207" s="166"/>
      <c r="AX2207" s="137"/>
      <c r="AY2207" s="147"/>
      <c r="AZ2207" s="167"/>
      <c r="BA2207" s="167"/>
      <c r="BB2207" s="147" t="str">
        <f t="shared" si="623"/>
        <v/>
      </c>
      <c r="BC2207" s="168"/>
      <c r="BD2207" s="165"/>
      <c r="BE2207" s="165"/>
      <c r="BF2207" s="165"/>
      <c r="BG2207" s="165"/>
      <c r="BH2207" s="165"/>
      <c r="BI2207" s="165"/>
      <c r="BJ2207" s="165"/>
      <c r="BK2207" s="165"/>
      <c r="BL2207" s="165"/>
      <c r="BM2207" s="165"/>
      <c r="BN2207" s="165"/>
      <c r="BO2207" s="165"/>
      <c r="BP2207" s="165"/>
      <c r="BQ2207" s="165"/>
      <c r="BS2207" s="6"/>
      <c r="BT2207" s="11"/>
      <c r="BU2207" s="6"/>
      <c r="BV2207" s="6"/>
    </row>
    <row r="2208" spans="1:74" x14ac:dyDescent="0.25">
      <c r="A2208" s="50"/>
      <c r="B2208" s="54" t="s">
        <v>110</v>
      </c>
      <c r="C2208" s="59"/>
      <c r="D2208" s="59"/>
      <c r="E2208" s="59"/>
      <c r="F2208" s="59"/>
      <c r="G2208" s="59"/>
      <c r="H2208" s="59"/>
      <c r="I2208" s="59"/>
      <c r="J2208" s="68"/>
      <c r="K2208" s="50"/>
      <c r="L2208" s="54"/>
      <c r="M2208" s="179">
        <v>1000</v>
      </c>
      <c r="N2208" s="54"/>
      <c r="O2208" s="81"/>
      <c r="P2208" s="54" t="s">
        <v>11302</v>
      </c>
      <c r="Q2208" s="54"/>
      <c r="R2208" s="54"/>
      <c r="S2208" s="54"/>
      <c r="T2208" s="151"/>
      <c r="U2208" s="81"/>
      <c r="V2208" s="68"/>
      <c r="W2208" s="50"/>
      <c r="X2208" s="198"/>
      <c r="Y2208" s="54"/>
      <c r="Z2208" s="100"/>
      <c r="AA2208" s="50"/>
      <c r="AB2208" s="54"/>
      <c r="AC2208" s="100"/>
      <c r="AD2208" s="100"/>
      <c r="AE2208" s="68"/>
      <c r="AF2208" s="68"/>
      <c r="AG2208" s="68"/>
      <c r="AH2208" s="68"/>
      <c r="AI2208" s="54"/>
      <c r="AJ2208" s="54"/>
      <c r="AK2208" s="110"/>
      <c r="AL2208" s="110"/>
      <c r="AM2208" s="54"/>
      <c r="AN2208" s="54"/>
      <c r="AO2208" s="54"/>
      <c r="AP2208" s="54"/>
      <c r="AQ2208" s="54"/>
      <c r="AR2208" s="54"/>
      <c r="AS2208" s="54"/>
      <c r="AT2208" s="81"/>
      <c r="AU2208" s="81"/>
      <c r="AV2208" s="81"/>
      <c r="AW2208" s="81"/>
      <c r="AX2208" s="81"/>
      <c r="AY2208" s="81"/>
      <c r="AZ2208" s="81"/>
      <c r="BA2208" s="81"/>
      <c r="BB2208" s="81"/>
      <c r="BC2208" s="81"/>
      <c r="BD2208" s="81"/>
      <c r="BE2208" s="81"/>
      <c r="BF2208" s="150"/>
      <c r="BG2208" s="81"/>
      <c r="BH2208" s="81"/>
      <c r="BI2208" s="81"/>
      <c r="BJ2208" s="150"/>
      <c r="BK2208" s="81"/>
      <c r="BL2208" s="81"/>
      <c r="BM2208" s="81"/>
      <c r="BN2208" s="150"/>
      <c r="BO2208" s="81"/>
      <c r="BP2208" s="81"/>
      <c r="BQ2208" s="81"/>
      <c r="BR2208" s="151"/>
      <c r="BS2208" s="81"/>
      <c r="BT2208" s="150"/>
      <c r="BU2208" s="81"/>
      <c r="BV2208" s="81"/>
    </row>
    <row r="2209" spans="1:74" ht="15.75" x14ac:dyDescent="0.25">
      <c r="A2209" s="52" t="s">
        <v>11909</v>
      </c>
      <c r="B2209" s="56" t="s">
        <v>110</v>
      </c>
      <c r="C2209" s="7" t="s">
        <v>118</v>
      </c>
      <c r="D2209" s="7" t="s">
        <v>11303</v>
      </c>
      <c r="E2209" s="7"/>
      <c r="F2209" s="64"/>
      <c r="G2209" s="6"/>
      <c r="H2209" s="6"/>
      <c r="I2209" s="10" t="s">
        <v>110</v>
      </c>
      <c r="J2209" s="11" t="s">
        <v>11304</v>
      </c>
      <c r="K2209" s="194" t="s">
        <v>10807</v>
      </c>
      <c r="L2209" s="176"/>
      <c r="M2209" s="176">
        <v>1000</v>
      </c>
      <c r="N2209" s="80" t="s">
        <v>11911</v>
      </c>
      <c r="O2209" s="162"/>
      <c r="P2209" s="80" t="s">
        <v>11305</v>
      </c>
      <c r="Q2209" s="80"/>
      <c r="R2209" s="80"/>
      <c r="S2209" s="163"/>
      <c r="T2209" s="213"/>
      <c r="U2209" s="162"/>
      <c r="V2209" s="164"/>
      <c r="W2209" s="12" t="str">
        <f t="shared" ref="W2209:W2231" si="624">IF(COUNTIF(N2209,"spare"),"","Mqtt1")</f>
        <v>Mqtt1</v>
      </c>
      <c r="X2209" s="196" t="str" cm="1">
        <f t="array" ref="X2209">_xlfn.REGEXEXTRACT(J2209,"^\D*")&amp;"/"&amp;_xlfn.REGEXEXTRACT(J2209,"\d{8}(_\d{1,2})?")</f>
        <v>PMP/41006001_1</v>
      </c>
      <c r="Y2209" s="6" t="str">
        <f t="shared" ref="Y2209:Y2231" si="625">LOWER(SUBSTITUTE(SUBSTITUTE(IF(COUNTIF(N2209,"spare"),"",_xlfn.CONCAT("marpower/",IF(X2209&lt;&gt;"","500000 THRS/"&amp;X2209,"500000 THRS")))," ","-"),"_","-"))</f>
        <v>marpower/500000-thrs/pmp/41006001-1</v>
      </c>
      <c r="Z2209" s="103" t="str">
        <f t="shared" ref="Z2209:Z2231" si="626">IF(COUNTIF(N2209,"spare"),"","$."&amp;_xlfn.REGEXREPLACE(IF(X2209="",J2209,_xlfn.REGEXREPLACE(J2209,".*_","")),"^FIRE_",""))</f>
        <v>$.DutyPoint</v>
      </c>
      <c r="AB2209" s="6" t="s">
        <v>195</v>
      </c>
      <c r="AC2209" s="103">
        <v>1</v>
      </c>
      <c r="AD2209" s="103" t="s">
        <v>124</v>
      </c>
      <c r="AG2209" s="11">
        <v>0</v>
      </c>
      <c r="AH2209" s="11">
        <v>20</v>
      </c>
      <c r="AI2209" s="53">
        <v>0</v>
      </c>
      <c r="AJ2209" s="80">
        <v>10</v>
      </c>
      <c r="AK2209" s="113" t="s">
        <v>917</v>
      </c>
      <c r="AL2209" s="113" t="s">
        <v>10809</v>
      </c>
      <c r="AN2209" s="80"/>
      <c r="AO2209" s="80"/>
      <c r="AP2209" s="80"/>
      <c r="AQ2209" s="80"/>
      <c r="AR2209" s="127"/>
      <c r="AS2209" s="80"/>
      <c r="AT2209" s="7"/>
      <c r="AU2209" s="7"/>
      <c r="AV2209" s="165"/>
      <c r="AW2209" s="166"/>
      <c r="AX2209" s="137"/>
      <c r="AY2209" s="147"/>
      <c r="AZ2209" s="167"/>
      <c r="BA2209" s="167"/>
      <c r="BB2209" s="147" t="str">
        <f t="shared" ref="BB2209:BB2231" si="627">IF(ISNUMBER(AM2209),"1","")</f>
        <v/>
      </c>
      <c r="BC2209" s="168"/>
      <c r="BD2209" s="165"/>
      <c r="BE2209" s="165"/>
      <c r="BF2209" s="165"/>
      <c r="BG2209" s="165"/>
      <c r="BH2209" s="165"/>
      <c r="BI2209" s="165"/>
      <c r="BJ2209" s="165"/>
      <c r="BK2209" s="165"/>
      <c r="BL2209" s="165"/>
      <c r="BM2209" s="165"/>
      <c r="BN2209" s="165"/>
      <c r="BO2209" s="165"/>
      <c r="BP2209" s="165"/>
      <c r="BQ2209" s="165"/>
      <c r="BS2209" s="6"/>
      <c r="BT2209" s="11"/>
      <c r="BU2209" s="6"/>
      <c r="BV2209" s="6"/>
    </row>
    <row r="2210" spans="1:74" ht="15.75" x14ac:dyDescent="0.25">
      <c r="A2210" s="52" t="s">
        <v>11909</v>
      </c>
      <c r="B2210" s="56" t="s">
        <v>110</v>
      </c>
      <c r="C2210" s="7" t="s">
        <v>124</v>
      </c>
      <c r="D2210" s="7" t="s">
        <v>11303</v>
      </c>
      <c r="E2210" s="7"/>
      <c r="F2210" s="64"/>
      <c r="G2210" s="6"/>
      <c r="H2210" s="6"/>
      <c r="I2210" s="10" t="s">
        <v>110</v>
      </c>
      <c r="J2210" s="11" t="s">
        <v>11306</v>
      </c>
      <c r="K2210" s="194" t="s">
        <v>10807</v>
      </c>
      <c r="L2210" s="176"/>
      <c r="M2210" s="176">
        <v>1000</v>
      </c>
      <c r="N2210" s="80" t="s">
        <v>11911</v>
      </c>
      <c r="O2210" s="162"/>
      <c r="P2210" s="80" t="s">
        <v>11307</v>
      </c>
      <c r="Q2210" s="80"/>
      <c r="R2210" s="80"/>
      <c r="S2210" s="163"/>
      <c r="T2210" s="213"/>
      <c r="U2210" s="162"/>
      <c r="V2210" s="164"/>
      <c r="W2210" s="12" t="str">
        <f t="shared" si="624"/>
        <v>Mqtt1</v>
      </c>
      <c r="X2210" s="196" t="str" cm="1">
        <f t="array" ref="X2210">_xlfn.REGEXEXTRACT(J2210,"^\D*")&amp;"/"&amp;_xlfn.REGEXEXTRACT(J2210,"\d{8}(_\d{1,2})?")</f>
        <v>PMP/41006001_1</v>
      </c>
      <c r="Y2210" s="6" t="str">
        <f t="shared" si="625"/>
        <v>marpower/500000-thrs/pmp/41006001-1</v>
      </c>
      <c r="Z2210" s="103" t="str">
        <f t="shared" si="626"/>
        <v>$.OnOff</v>
      </c>
      <c r="AB2210" s="6" t="s">
        <v>195</v>
      </c>
      <c r="AC2210" s="103">
        <v>40</v>
      </c>
      <c r="AJ2210" s="80"/>
      <c r="AN2210" s="80"/>
      <c r="AO2210" s="80"/>
      <c r="AP2210" s="80"/>
      <c r="AQ2210" s="80"/>
      <c r="AR2210" s="127"/>
      <c r="AS2210" s="80"/>
      <c r="AT2210" s="7"/>
      <c r="AU2210" s="7"/>
      <c r="AV2210" s="165"/>
      <c r="AW2210" s="166"/>
      <c r="AX2210" s="137"/>
      <c r="AY2210" s="147"/>
      <c r="AZ2210" s="167"/>
      <c r="BA2210" s="167"/>
      <c r="BB2210" s="147" t="str">
        <f t="shared" si="627"/>
        <v/>
      </c>
      <c r="BC2210" s="168"/>
      <c r="BD2210" s="165"/>
      <c r="BE2210" s="165"/>
      <c r="BF2210" s="165"/>
      <c r="BG2210" s="165"/>
      <c r="BH2210" s="165"/>
      <c r="BI2210" s="165"/>
      <c r="BJ2210" s="165"/>
      <c r="BK2210" s="165"/>
      <c r="BL2210" s="165"/>
      <c r="BM2210" s="165"/>
      <c r="BN2210" s="165"/>
      <c r="BO2210" s="165"/>
      <c r="BP2210" s="165"/>
      <c r="BQ2210" s="165"/>
      <c r="BS2210" s="6"/>
      <c r="BT2210" s="11"/>
      <c r="BU2210" s="6"/>
      <c r="BV2210" s="6"/>
    </row>
    <row r="2211" spans="1:74" ht="15.75" x14ac:dyDescent="0.25">
      <c r="A2211" s="52" t="s">
        <v>11909</v>
      </c>
      <c r="B2211" s="56" t="s">
        <v>110</v>
      </c>
      <c r="C2211" s="7" t="s">
        <v>124</v>
      </c>
      <c r="D2211" s="7" t="s">
        <v>11303</v>
      </c>
      <c r="E2211" s="7"/>
      <c r="F2211" s="64"/>
      <c r="G2211" s="6"/>
      <c r="H2211" s="6"/>
      <c r="I2211" s="10" t="s">
        <v>110</v>
      </c>
      <c r="J2211" s="11" t="s">
        <v>11308</v>
      </c>
      <c r="K2211" s="194" t="s">
        <v>10807</v>
      </c>
      <c r="L2211" s="176"/>
      <c r="M2211" s="176">
        <v>1000</v>
      </c>
      <c r="N2211" s="80" t="s">
        <v>11911</v>
      </c>
      <c r="O2211" s="162"/>
      <c r="P2211" s="80" t="s">
        <v>11309</v>
      </c>
      <c r="Q2211" s="80"/>
      <c r="R2211" s="80"/>
      <c r="S2211" s="163"/>
      <c r="T2211" s="213"/>
      <c r="U2211" s="162"/>
      <c r="V2211" s="164"/>
      <c r="W2211" s="12" t="str">
        <f t="shared" si="624"/>
        <v>Mqtt1</v>
      </c>
      <c r="X2211" s="196" t="str" cm="1">
        <f t="array" ref="X2211">_xlfn.REGEXEXTRACT(J2211,"^\D*")&amp;"/"&amp;_xlfn.REGEXEXTRACT(J2211,"\d{8}(_\d{1,2})?")</f>
        <v>PMP/41006001_1</v>
      </c>
      <c r="Y2211" s="6" t="str">
        <f t="shared" si="625"/>
        <v>marpower/500000-thrs/pmp/41006001-1</v>
      </c>
      <c r="Z2211" s="103" t="str">
        <f t="shared" si="626"/>
        <v>$.ControlMode</v>
      </c>
      <c r="AB2211" s="6" t="s">
        <v>195</v>
      </c>
      <c r="AC2211" s="103">
        <v>42</v>
      </c>
      <c r="AJ2211" s="80"/>
      <c r="AK2211" s="113" t="s">
        <v>10814</v>
      </c>
      <c r="AN2211" s="80"/>
      <c r="AO2211" s="80"/>
      <c r="AP2211" s="80"/>
      <c r="AQ2211" s="80"/>
      <c r="AR2211" s="127"/>
      <c r="AS2211" s="80"/>
      <c r="AT2211" s="7"/>
      <c r="AU2211" s="7"/>
      <c r="AV2211" s="165"/>
      <c r="AW2211" s="166"/>
      <c r="AX2211" s="137"/>
      <c r="AY2211" s="147"/>
      <c r="AZ2211" s="167"/>
      <c r="BA2211" s="167"/>
      <c r="BB2211" s="147" t="str">
        <f t="shared" si="627"/>
        <v/>
      </c>
      <c r="BC2211" s="168"/>
      <c r="BD2211" s="165"/>
      <c r="BE2211" s="165"/>
      <c r="BF2211" s="165"/>
      <c r="BG2211" s="165"/>
      <c r="BH2211" s="165"/>
      <c r="BI2211" s="165"/>
      <c r="BJ2211" s="165"/>
      <c r="BK2211" s="165"/>
      <c r="BL2211" s="165"/>
      <c r="BM2211" s="165"/>
      <c r="BN2211" s="165"/>
      <c r="BO2211" s="165"/>
      <c r="BP2211" s="165"/>
      <c r="BQ2211" s="165"/>
      <c r="BS2211" s="6"/>
      <c r="BT2211" s="11"/>
      <c r="BU2211" s="6"/>
      <c r="BV2211" s="6"/>
    </row>
    <row r="2212" spans="1:74" ht="15.75" x14ac:dyDescent="0.25">
      <c r="A2212" s="52" t="s">
        <v>11909</v>
      </c>
      <c r="B2212" s="56" t="s">
        <v>110</v>
      </c>
      <c r="C2212" s="7" t="s">
        <v>124</v>
      </c>
      <c r="D2212" s="7" t="s">
        <v>11303</v>
      </c>
      <c r="E2212" s="7"/>
      <c r="F2212" s="64"/>
      <c r="G2212" s="6"/>
      <c r="H2212" s="6"/>
      <c r="I2212" s="10" t="s">
        <v>110</v>
      </c>
      <c r="J2212" s="11" t="s">
        <v>11310</v>
      </c>
      <c r="K2212" s="194" t="s">
        <v>10807</v>
      </c>
      <c r="L2212" s="176"/>
      <c r="M2212" s="176">
        <v>1000</v>
      </c>
      <c r="N2212" s="80" t="s">
        <v>11911</v>
      </c>
      <c r="O2212" s="162"/>
      <c r="P2212" s="80" t="s">
        <v>11311</v>
      </c>
      <c r="Q2212" s="80"/>
      <c r="R2212" s="80"/>
      <c r="S2212" s="163"/>
      <c r="T2212" s="213"/>
      <c r="U2212" s="162"/>
      <c r="V2212" s="164"/>
      <c r="W2212" s="12" t="str">
        <f t="shared" si="624"/>
        <v>Mqtt1</v>
      </c>
      <c r="X2212" s="196" t="str" cm="1">
        <f t="array" ref="X2212">_xlfn.REGEXEXTRACT(J2212,"^\D*")&amp;"/"&amp;_xlfn.REGEXEXTRACT(J2212,"\d{8}(_\d{1,2})?")</f>
        <v>PMP/41006001_1</v>
      </c>
      <c r="Y2212" s="6" t="str">
        <f t="shared" si="625"/>
        <v>marpower/500000-thrs/pmp/41006001-1</v>
      </c>
      <c r="Z2212" s="103" t="str">
        <f t="shared" si="626"/>
        <v>$.Pressure</v>
      </c>
      <c r="AB2212" s="6" t="s">
        <v>196</v>
      </c>
      <c r="AC2212" s="103">
        <v>1</v>
      </c>
      <c r="AJ2212" s="80"/>
      <c r="AK2212" s="113" t="s">
        <v>10817</v>
      </c>
      <c r="AL2212" s="113">
        <v>10</v>
      </c>
      <c r="AN2212" s="80"/>
      <c r="AO2212" s="80"/>
      <c r="AP2212" s="80"/>
      <c r="AQ2212" s="80"/>
      <c r="AR2212" s="127"/>
      <c r="AS2212" s="80"/>
      <c r="AT2212" s="7"/>
      <c r="AU2212" s="7"/>
      <c r="AV2212" s="165"/>
      <c r="AW2212" s="166"/>
      <c r="AX2212" s="137"/>
      <c r="AY2212" s="147"/>
      <c r="AZ2212" s="167"/>
      <c r="BA2212" s="167"/>
      <c r="BB2212" s="147" t="str">
        <f t="shared" si="627"/>
        <v/>
      </c>
      <c r="BC2212" s="168"/>
      <c r="BD2212" s="165"/>
      <c r="BE2212" s="165"/>
      <c r="BF2212" s="165"/>
      <c r="BG2212" s="165"/>
      <c r="BH2212" s="165"/>
      <c r="BI2212" s="165"/>
      <c r="BJ2212" s="165"/>
      <c r="BK2212" s="165"/>
      <c r="BL2212" s="165"/>
      <c r="BM2212" s="165"/>
      <c r="BN2212" s="165"/>
      <c r="BO2212" s="165"/>
      <c r="BP2212" s="165"/>
      <c r="BQ2212" s="165"/>
      <c r="BS2212" s="6"/>
      <c r="BT2212" s="11"/>
      <c r="BU2212" s="6"/>
      <c r="BV2212" s="6"/>
    </row>
    <row r="2213" spans="1:74" ht="15.75" x14ac:dyDescent="0.25">
      <c r="A2213" s="52" t="s">
        <v>11909</v>
      </c>
      <c r="B2213" s="56" t="s">
        <v>110</v>
      </c>
      <c r="C2213" s="7" t="s">
        <v>118</v>
      </c>
      <c r="D2213" s="7" t="s">
        <v>11303</v>
      </c>
      <c r="E2213" s="7"/>
      <c r="F2213" s="64"/>
      <c r="G2213" s="6"/>
      <c r="H2213" s="6"/>
      <c r="I2213" s="10" t="s">
        <v>110</v>
      </c>
      <c r="J2213" s="11" t="s">
        <v>11312</v>
      </c>
      <c r="K2213" s="194" t="s">
        <v>10807</v>
      </c>
      <c r="L2213" s="176"/>
      <c r="M2213" s="176">
        <v>1000</v>
      </c>
      <c r="N2213" s="80" t="s">
        <v>11911</v>
      </c>
      <c r="O2213" s="162"/>
      <c r="P2213" s="80" t="s">
        <v>11313</v>
      </c>
      <c r="Q2213" s="80"/>
      <c r="R2213" s="80"/>
      <c r="S2213" s="163"/>
      <c r="T2213" s="213"/>
      <c r="U2213" s="162"/>
      <c r="V2213" s="164"/>
      <c r="W2213" s="12" t="str">
        <f t="shared" si="624"/>
        <v>Mqtt1</v>
      </c>
      <c r="X2213" s="196" t="str" cm="1">
        <f t="array" ref="X2213">_xlfn.REGEXEXTRACT(J2213,"^\D*")&amp;"/"&amp;_xlfn.REGEXEXTRACT(J2213,"\d{8}(_\d{1,2})?")</f>
        <v>PMP/41006001_1</v>
      </c>
      <c r="Y2213" s="6" t="str">
        <f t="shared" si="625"/>
        <v>marpower/500000-thrs/pmp/41006001-1</v>
      </c>
      <c r="Z2213" s="103" t="str">
        <f t="shared" si="626"/>
        <v>$.Flow</v>
      </c>
      <c r="AB2213" s="6" t="s">
        <v>196</v>
      </c>
      <c r="AC2213" s="103">
        <v>2</v>
      </c>
      <c r="AD2213" s="103" t="s">
        <v>124</v>
      </c>
      <c r="AG2213" s="11">
        <v>0</v>
      </c>
      <c r="AH2213" s="11">
        <v>100</v>
      </c>
      <c r="AI2213" s="53">
        <v>0</v>
      </c>
      <c r="AJ2213" s="80">
        <v>10</v>
      </c>
      <c r="AK2213" s="113" t="s">
        <v>10820</v>
      </c>
      <c r="AL2213" s="113" t="s">
        <v>10821</v>
      </c>
      <c r="AN2213" s="80"/>
      <c r="AO2213" s="80"/>
      <c r="AP2213" s="80"/>
      <c r="AQ2213" s="80"/>
      <c r="AR2213" s="127"/>
      <c r="AS2213" s="80"/>
      <c r="AT2213" s="7"/>
      <c r="AU2213" s="7"/>
      <c r="AV2213" s="165"/>
      <c r="AW2213" s="166"/>
      <c r="AX2213" s="137"/>
      <c r="AY2213" s="147"/>
      <c r="AZ2213" s="167"/>
      <c r="BA2213" s="167"/>
      <c r="BB2213" s="147" t="str">
        <f t="shared" si="627"/>
        <v/>
      </c>
      <c r="BC2213" s="168"/>
      <c r="BD2213" s="165"/>
      <c r="BE2213" s="165"/>
      <c r="BF2213" s="165"/>
      <c r="BG2213" s="165"/>
      <c r="BH2213" s="165"/>
      <c r="BI2213" s="165"/>
      <c r="BJ2213" s="165"/>
      <c r="BK2213" s="165"/>
      <c r="BL2213" s="165"/>
      <c r="BM2213" s="165"/>
      <c r="BN2213" s="165"/>
      <c r="BO2213" s="165"/>
      <c r="BP2213" s="165"/>
      <c r="BQ2213" s="165"/>
      <c r="BS2213" s="6"/>
      <c r="BT2213" s="11"/>
      <c r="BU2213" s="6"/>
      <c r="BV2213" s="6"/>
    </row>
    <row r="2214" spans="1:74" ht="15.75" x14ac:dyDescent="0.25">
      <c r="A2214" s="52" t="s">
        <v>11909</v>
      </c>
      <c r="B2214" s="56" t="s">
        <v>110</v>
      </c>
      <c r="C2214" s="7" t="s">
        <v>124</v>
      </c>
      <c r="D2214" s="7" t="s">
        <v>11303</v>
      </c>
      <c r="E2214" s="7"/>
      <c r="F2214" s="64"/>
      <c r="G2214" s="6"/>
      <c r="H2214" s="6"/>
      <c r="I2214" s="10" t="s">
        <v>110</v>
      </c>
      <c r="J2214" s="11" t="s">
        <v>11314</v>
      </c>
      <c r="K2214" s="194" t="s">
        <v>10807</v>
      </c>
      <c r="L2214" s="176"/>
      <c r="M2214" s="176">
        <v>1000</v>
      </c>
      <c r="N2214" s="80" t="s">
        <v>11911</v>
      </c>
      <c r="O2214" s="162"/>
      <c r="P2214" s="80" t="s">
        <v>11315</v>
      </c>
      <c r="Q2214" s="80"/>
      <c r="R2214" s="80"/>
      <c r="S2214" s="163"/>
      <c r="T2214" s="213"/>
      <c r="U2214" s="162"/>
      <c r="V2214" s="164"/>
      <c r="W2214" s="12" t="str">
        <f t="shared" si="624"/>
        <v>Mqtt1</v>
      </c>
      <c r="X2214" s="196" t="str" cm="1">
        <f t="array" ref="X2214">_xlfn.REGEXEXTRACT(J2214,"^\D*")&amp;"/"&amp;_xlfn.REGEXEXTRACT(J2214,"\d{8}(_\d{1,2})?")</f>
        <v>PMP/41006001_1</v>
      </c>
      <c r="Y2214" s="6" t="str">
        <f t="shared" si="625"/>
        <v>marpower/500000-thrs/pmp/41006001-1</v>
      </c>
      <c r="Z2214" s="103" t="str">
        <f t="shared" si="626"/>
        <v>$.EnConsump</v>
      </c>
      <c r="AB2214" s="6" t="s">
        <v>196</v>
      </c>
      <c r="AC2214" s="103">
        <v>3</v>
      </c>
      <c r="AJ2214" s="80"/>
      <c r="AK2214" s="113" t="s">
        <v>10824</v>
      </c>
      <c r="AN2214" s="80"/>
      <c r="AO2214" s="80"/>
      <c r="AP2214" s="80"/>
      <c r="AQ2214" s="80"/>
      <c r="AR2214" s="127"/>
      <c r="AS2214" s="80"/>
      <c r="AT2214" s="7"/>
      <c r="AU2214" s="7"/>
      <c r="AV2214" s="165"/>
      <c r="AW2214" s="166"/>
      <c r="AX2214" s="137"/>
      <c r="AY2214" s="147"/>
      <c r="AZ2214" s="167"/>
      <c r="BA2214" s="167"/>
      <c r="BB2214" s="147" t="str">
        <f t="shared" si="627"/>
        <v/>
      </c>
      <c r="BC2214" s="168"/>
      <c r="BD2214" s="165"/>
      <c r="BE2214" s="165"/>
      <c r="BF2214" s="165"/>
      <c r="BG2214" s="165"/>
      <c r="BH2214" s="165"/>
      <c r="BI2214" s="165"/>
      <c r="BJ2214" s="165"/>
      <c r="BK2214" s="165"/>
      <c r="BL2214" s="165"/>
      <c r="BM2214" s="165"/>
      <c r="BN2214" s="165"/>
      <c r="BO2214" s="165"/>
      <c r="BP2214" s="165"/>
      <c r="BQ2214" s="165"/>
      <c r="BS2214" s="6"/>
      <c r="BT2214" s="11"/>
      <c r="BU2214" s="6"/>
      <c r="BV2214" s="6"/>
    </row>
    <row r="2215" spans="1:74" ht="15.75" x14ac:dyDescent="0.25">
      <c r="A2215" s="52" t="s">
        <v>11909</v>
      </c>
      <c r="B2215" s="56" t="s">
        <v>110</v>
      </c>
      <c r="C2215" s="7" t="s">
        <v>124</v>
      </c>
      <c r="D2215" s="7" t="s">
        <v>11303</v>
      </c>
      <c r="E2215" s="7"/>
      <c r="F2215" s="64"/>
      <c r="G2215" s="6"/>
      <c r="H2215" s="6"/>
      <c r="I2215" s="10" t="s">
        <v>110</v>
      </c>
      <c r="J2215" s="11" t="s">
        <v>11316</v>
      </c>
      <c r="K2215" s="194" t="s">
        <v>10807</v>
      </c>
      <c r="L2215" s="176"/>
      <c r="M2215" s="176">
        <v>1000</v>
      </c>
      <c r="N2215" s="80" t="s">
        <v>11911</v>
      </c>
      <c r="O2215" s="162"/>
      <c r="P2215" s="80" t="s">
        <v>11317</v>
      </c>
      <c r="Q2215" s="80"/>
      <c r="R2215" s="80"/>
      <c r="S2215" s="163"/>
      <c r="T2215" s="213"/>
      <c r="U2215" s="162"/>
      <c r="V2215" s="164"/>
      <c r="W2215" s="12" t="str">
        <f t="shared" si="624"/>
        <v>Mqtt1</v>
      </c>
      <c r="X2215" s="196" t="str" cm="1">
        <f t="array" ref="X2215">_xlfn.REGEXEXTRACT(J2215,"^\D*")&amp;"/"&amp;_xlfn.REGEXEXTRACT(J2215,"\d{8}(_\d{1,2})?")</f>
        <v>PMP/41006001_1</v>
      </c>
      <c r="Y2215" s="6" t="str">
        <f t="shared" si="625"/>
        <v>marpower/500000-thrs/pmp/41006001-1</v>
      </c>
      <c r="Z2215" s="103" t="str">
        <f t="shared" si="626"/>
        <v>$.PowerInput</v>
      </c>
      <c r="AB2215" s="6" t="s">
        <v>196</v>
      </c>
      <c r="AC2215" s="103">
        <v>4</v>
      </c>
      <c r="AJ2215" s="80"/>
      <c r="AK2215" s="113" t="s">
        <v>1425</v>
      </c>
      <c r="AN2215" s="80"/>
      <c r="AO2215" s="80"/>
      <c r="AP2215" s="80"/>
      <c r="AQ2215" s="80"/>
      <c r="AR2215" s="127"/>
      <c r="AS2215" s="80"/>
      <c r="AT2215" s="7"/>
      <c r="AU2215" s="7"/>
      <c r="AV2215" s="165"/>
      <c r="AW2215" s="166"/>
      <c r="AX2215" s="137"/>
      <c r="AY2215" s="147"/>
      <c r="AZ2215" s="167"/>
      <c r="BA2215" s="167"/>
      <c r="BB2215" s="147" t="str">
        <f t="shared" si="627"/>
        <v/>
      </c>
      <c r="BC2215" s="168"/>
      <c r="BD2215" s="165"/>
      <c r="BE2215" s="165"/>
      <c r="BF2215" s="165"/>
      <c r="BG2215" s="165"/>
      <c r="BH2215" s="165"/>
      <c r="BI2215" s="165"/>
      <c r="BJ2215" s="165"/>
      <c r="BK2215" s="165"/>
      <c r="BL2215" s="165"/>
      <c r="BM2215" s="165"/>
      <c r="BN2215" s="165"/>
      <c r="BO2215" s="165"/>
      <c r="BP2215" s="165"/>
      <c r="BQ2215" s="165"/>
      <c r="BS2215" s="6"/>
      <c r="BT2215" s="11"/>
      <c r="BU2215" s="6"/>
      <c r="BV2215" s="6"/>
    </row>
    <row r="2216" spans="1:74" ht="15.75" x14ac:dyDescent="0.25">
      <c r="A2216" s="52" t="s">
        <v>11909</v>
      </c>
      <c r="B2216" s="56" t="s">
        <v>110</v>
      </c>
      <c r="C2216" s="7" t="s">
        <v>124</v>
      </c>
      <c r="D2216" s="7" t="s">
        <v>11303</v>
      </c>
      <c r="E2216" s="7"/>
      <c r="F2216" s="64"/>
      <c r="G2216" s="6"/>
      <c r="H2216" s="6"/>
      <c r="I2216" s="10" t="s">
        <v>110</v>
      </c>
      <c r="J2216" s="11" t="s">
        <v>11318</v>
      </c>
      <c r="K2216" s="194" t="s">
        <v>10807</v>
      </c>
      <c r="L2216" s="176"/>
      <c r="M2216" s="176">
        <v>1000</v>
      </c>
      <c r="N2216" s="80" t="s">
        <v>11911</v>
      </c>
      <c r="O2216" s="162"/>
      <c r="P2216" s="80" t="s">
        <v>11319</v>
      </c>
      <c r="Q2216" s="80"/>
      <c r="R2216" s="80"/>
      <c r="S2216" s="163"/>
      <c r="T2216" s="213"/>
      <c r="U2216" s="162"/>
      <c r="V2216" s="164"/>
      <c r="W2216" s="12" t="str">
        <f t="shared" si="624"/>
        <v>Mqtt1</v>
      </c>
      <c r="X2216" s="196" t="str" cm="1">
        <f t="array" ref="X2216">_xlfn.REGEXEXTRACT(J2216,"^\D*")&amp;"/"&amp;_xlfn.REGEXEXTRACT(J2216,"\d{8}(_\d{1,2})?")</f>
        <v>PMP/41006001_1</v>
      </c>
      <c r="Y2216" s="6" t="str">
        <f t="shared" si="625"/>
        <v>marpower/500000-thrs/pmp/41006001-1</v>
      </c>
      <c r="Z2216" s="103" t="str">
        <f t="shared" si="626"/>
        <v>$.Speed</v>
      </c>
      <c r="AB2216" s="6" t="s">
        <v>196</v>
      </c>
      <c r="AC2216" s="103">
        <v>7</v>
      </c>
      <c r="AJ2216" s="80"/>
      <c r="AK2216" s="113" t="s">
        <v>10829</v>
      </c>
      <c r="AN2216" s="80"/>
      <c r="AO2216" s="80"/>
      <c r="AP2216" s="80"/>
      <c r="AQ2216" s="80"/>
      <c r="AR2216" s="127"/>
      <c r="AS2216" s="80"/>
      <c r="AT2216" s="7"/>
      <c r="AU2216" s="7"/>
      <c r="AV2216" s="165"/>
      <c r="AW2216" s="166"/>
      <c r="AX2216" s="137"/>
      <c r="AY2216" s="147"/>
      <c r="AZ2216" s="167"/>
      <c r="BA2216" s="167"/>
      <c r="BB2216" s="147" t="str">
        <f t="shared" si="627"/>
        <v/>
      </c>
      <c r="BC2216" s="168"/>
      <c r="BD2216" s="165"/>
      <c r="BE2216" s="165"/>
      <c r="BF2216" s="165"/>
      <c r="BG2216" s="165"/>
      <c r="BH2216" s="165"/>
      <c r="BI2216" s="165"/>
      <c r="BJ2216" s="165"/>
      <c r="BK2216" s="165"/>
      <c r="BL2216" s="165"/>
      <c r="BM2216" s="165"/>
      <c r="BN2216" s="165"/>
      <c r="BO2216" s="165"/>
      <c r="BP2216" s="165"/>
      <c r="BQ2216" s="165"/>
      <c r="BS2216" s="6"/>
      <c r="BT2216" s="11"/>
      <c r="BU2216" s="6"/>
      <c r="BV2216" s="6"/>
    </row>
    <row r="2217" spans="1:74" ht="15.75" x14ac:dyDescent="0.25">
      <c r="A2217" s="52" t="s">
        <v>11909</v>
      </c>
      <c r="B2217" s="56" t="s">
        <v>110</v>
      </c>
      <c r="C2217" s="7" t="s">
        <v>124</v>
      </c>
      <c r="D2217" s="7" t="s">
        <v>11303</v>
      </c>
      <c r="E2217" s="7"/>
      <c r="F2217" s="64"/>
      <c r="G2217" s="6"/>
      <c r="H2217" s="6"/>
      <c r="I2217" s="10" t="s">
        <v>110</v>
      </c>
      <c r="J2217" s="11" t="s">
        <v>11320</v>
      </c>
      <c r="K2217" s="194" t="s">
        <v>10807</v>
      </c>
      <c r="L2217" s="176"/>
      <c r="M2217" s="176">
        <v>1000</v>
      </c>
      <c r="N2217" s="80" t="s">
        <v>11911</v>
      </c>
      <c r="O2217" s="162"/>
      <c r="P2217" s="80" t="s">
        <v>11321</v>
      </c>
      <c r="Q2217" s="80"/>
      <c r="R2217" s="80"/>
      <c r="S2217" s="163"/>
      <c r="T2217" s="213"/>
      <c r="U2217" s="162"/>
      <c r="V2217" s="164"/>
      <c r="W2217" s="12" t="str">
        <f t="shared" si="624"/>
        <v>Mqtt1</v>
      </c>
      <c r="X2217" s="196" t="str" cm="1">
        <f t="array" ref="X2217">_xlfn.REGEXEXTRACT(J2217,"^\D*")&amp;"/"&amp;_xlfn.REGEXEXTRACT(J2217,"\d{8}(_\d{1,2})?")</f>
        <v>PMP/41006001_1</v>
      </c>
      <c r="Y2217" s="6" t="str">
        <f t="shared" si="625"/>
        <v>marpower/500000-thrs/pmp/41006001-1</v>
      </c>
      <c r="Z2217" s="103" t="str">
        <f t="shared" si="626"/>
        <v>$.OperTime</v>
      </c>
      <c r="AB2217" s="6" t="s">
        <v>196</v>
      </c>
      <c r="AC2217" s="103">
        <v>5</v>
      </c>
      <c r="AJ2217" s="80"/>
      <c r="AK2217" s="113" t="s">
        <v>10832</v>
      </c>
      <c r="AL2217" s="113">
        <v>10</v>
      </c>
      <c r="AN2217" s="80"/>
      <c r="AO2217" s="80"/>
      <c r="AP2217" s="80"/>
      <c r="AQ2217" s="80"/>
      <c r="AR2217" s="127"/>
      <c r="AS2217" s="80"/>
      <c r="AT2217" s="7"/>
      <c r="AU2217" s="7"/>
      <c r="AV2217" s="165"/>
      <c r="AW2217" s="166"/>
      <c r="AX2217" s="137"/>
      <c r="AY2217" s="147"/>
      <c r="AZ2217" s="167"/>
      <c r="BA2217" s="167"/>
      <c r="BB2217" s="147" t="str">
        <f t="shared" si="627"/>
        <v/>
      </c>
      <c r="BC2217" s="168"/>
      <c r="BD2217" s="165"/>
      <c r="BE2217" s="165"/>
      <c r="BF2217" s="165"/>
      <c r="BG2217" s="165"/>
      <c r="BH2217" s="165"/>
      <c r="BI2217" s="165"/>
      <c r="BJ2217" s="165"/>
      <c r="BK2217" s="165"/>
      <c r="BL2217" s="165"/>
      <c r="BM2217" s="165"/>
      <c r="BN2217" s="165"/>
      <c r="BO2217" s="165"/>
      <c r="BP2217" s="165"/>
      <c r="BQ2217" s="165"/>
      <c r="BS2217" s="6"/>
      <c r="BT2217" s="11"/>
      <c r="BU2217" s="6"/>
      <c r="BV2217" s="6"/>
    </row>
    <row r="2218" spans="1:74" ht="15.75" x14ac:dyDescent="0.25">
      <c r="A2218" s="52" t="s">
        <v>11909</v>
      </c>
      <c r="B2218" s="56" t="s">
        <v>110</v>
      </c>
      <c r="C2218" s="7" t="s">
        <v>9455</v>
      </c>
      <c r="D2218" s="7" t="s">
        <v>11303</v>
      </c>
      <c r="E2218" s="7"/>
      <c r="F2218" s="64"/>
      <c r="G2218" s="6"/>
      <c r="H2218" s="6"/>
      <c r="I2218" s="10" t="s">
        <v>110</v>
      </c>
      <c r="J2218" s="11" t="s">
        <v>11322</v>
      </c>
      <c r="K2218" s="194" t="s">
        <v>10807</v>
      </c>
      <c r="L2218" s="176"/>
      <c r="M2218" s="176">
        <v>1000</v>
      </c>
      <c r="N2218" s="80" t="s">
        <v>11911</v>
      </c>
      <c r="O2218" s="162"/>
      <c r="P2218" s="80" t="s">
        <v>11323</v>
      </c>
      <c r="Q2218" s="80"/>
      <c r="R2218" s="80"/>
      <c r="S2218" s="163"/>
      <c r="T2218" s="213"/>
      <c r="U2218" s="162"/>
      <c r="V2218" s="164"/>
      <c r="W2218" s="12" t="str">
        <f t="shared" si="624"/>
        <v>Mqtt1</v>
      </c>
      <c r="X2218" s="196" t="str" cm="1">
        <f t="array" ref="X2218">_xlfn.REGEXEXTRACT(J2218,"^\D*")&amp;"/"&amp;_xlfn.REGEXEXTRACT(J2218,"\d{8}(_\d{1,2})?")</f>
        <v>VLV/41006011_8</v>
      </c>
      <c r="Y2218" s="6" t="str">
        <f t="shared" si="625"/>
        <v>marpower/500000-thrs/vlv/41006011-8</v>
      </c>
      <c r="Z2218" s="103" t="str">
        <f t="shared" si="626"/>
        <v>$.Setpoint</v>
      </c>
      <c r="AA2218" s="12">
        <v>1</v>
      </c>
      <c r="AB2218" s="6" t="s">
        <v>195</v>
      </c>
      <c r="AC2218" s="103">
        <v>0</v>
      </c>
      <c r="AJ2218" s="80"/>
      <c r="AK2218" s="113" t="s">
        <v>917</v>
      </c>
      <c r="AN2218" s="80"/>
      <c r="AO2218" s="80"/>
      <c r="AP2218" s="80"/>
      <c r="AQ2218" s="80"/>
      <c r="AR2218" s="127"/>
      <c r="AS2218" s="80"/>
      <c r="AT2218" s="7"/>
      <c r="AU2218" s="7"/>
      <c r="AV2218" s="165"/>
      <c r="AW2218" s="166"/>
      <c r="AX2218" s="137"/>
      <c r="AY2218" s="147"/>
      <c r="AZ2218" s="167"/>
      <c r="BA2218" s="167"/>
      <c r="BB2218" s="147" t="str">
        <f t="shared" si="627"/>
        <v/>
      </c>
      <c r="BC2218" s="168"/>
      <c r="BD2218" s="165"/>
      <c r="BE2218" s="165"/>
      <c r="BF2218" s="165"/>
      <c r="BG2218" s="165"/>
      <c r="BH2218" s="165"/>
      <c r="BI2218" s="165"/>
      <c r="BJ2218" s="165"/>
      <c r="BK2218" s="165"/>
      <c r="BL2218" s="165"/>
      <c r="BM2218" s="165"/>
      <c r="BN2218" s="165"/>
      <c r="BO2218" s="165"/>
      <c r="BP2218" s="165"/>
      <c r="BQ2218" s="165"/>
      <c r="BS2218" s="6"/>
      <c r="BT2218" s="11"/>
      <c r="BU2218" s="6"/>
      <c r="BV2218" s="6"/>
    </row>
    <row r="2219" spans="1:74" ht="15.75" x14ac:dyDescent="0.25">
      <c r="A2219" s="52" t="s">
        <v>11909</v>
      </c>
      <c r="B2219" s="56" t="s">
        <v>110</v>
      </c>
      <c r="C2219" s="7" t="s">
        <v>9455</v>
      </c>
      <c r="D2219" s="7" t="s">
        <v>11303</v>
      </c>
      <c r="E2219" s="7"/>
      <c r="F2219" s="64"/>
      <c r="G2219" s="6"/>
      <c r="H2219" s="6"/>
      <c r="I2219" s="10" t="s">
        <v>110</v>
      </c>
      <c r="J2219" s="11" t="s">
        <v>11324</v>
      </c>
      <c r="K2219" s="194" t="s">
        <v>10807</v>
      </c>
      <c r="L2219" s="176"/>
      <c r="M2219" s="176">
        <v>1000</v>
      </c>
      <c r="N2219" s="80" t="s">
        <v>11911</v>
      </c>
      <c r="O2219" s="162"/>
      <c r="P2219" s="80" t="s">
        <v>11325</v>
      </c>
      <c r="Q2219" s="80"/>
      <c r="R2219" s="80"/>
      <c r="S2219" s="163"/>
      <c r="T2219" s="213"/>
      <c r="U2219" s="162"/>
      <c r="V2219" s="164"/>
      <c r="W2219" s="12" t="str">
        <f t="shared" si="624"/>
        <v>Mqtt1</v>
      </c>
      <c r="X2219" s="196" t="str" cm="1">
        <f t="array" ref="X2219">_xlfn.REGEXEXTRACT(J2219,"^\D*")&amp;"/"&amp;_xlfn.REGEXEXTRACT(J2219,"\d{8}(_\d{1,2})?")</f>
        <v>VLV/41006011_8</v>
      </c>
      <c r="Y2219" s="6" t="str">
        <f t="shared" si="625"/>
        <v>marpower/500000-thrs/vlv/41006011-8</v>
      </c>
      <c r="Z2219" s="103" t="str">
        <f t="shared" si="626"/>
        <v>$.RelPos</v>
      </c>
      <c r="AA2219" s="12">
        <v>1</v>
      </c>
      <c r="AB2219" s="6" t="s">
        <v>195</v>
      </c>
      <c r="AC2219" s="103">
        <v>4</v>
      </c>
      <c r="AJ2219" s="80"/>
      <c r="AK2219" s="113" t="s">
        <v>917</v>
      </c>
      <c r="AN2219" s="80"/>
      <c r="AO2219" s="80"/>
      <c r="AP2219" s="80"/>
      <c r="AQ2219" s="80"/>
      <c r="AR2219" s="127"/>
      <c r="AS2219" s="80"/>
      <c r="AT2219" s="7"/>
      <c r="AU2219" s="7"/>
      <c r="AV2219" s="165"/>
      <c r="AW2219" s="166"/>
      <c r="AX2219" s="137"/>
      <c r="AY2219" s="147"/>
      <c r="AZ2219" s="167"/>
      <c r="BA2219" s="167"/>
      <c r="BB2219" s="147" t="str">
        <f t="shared" si="627"/>
        <v/>
      </c>
      <c r="BC2219" s="168"/>
      <c r="BD2219" s="165"/>
      <c r="BE2219" s="165"/>
      <c r="BF2219" s="165"/>
      <c r="BG2219" s="165"/>
      <c r="BH2219" s="165"/>
      <c r="BI2219" s="165"/>
      <c r="BJ2219" s="165"/>
      <c r="BK2219" s="165"/>
      <c r="BL2219" s="165"/>
      <c r="BM2219" s="165"/>
      <c r="BN2219" s="165"/>
      <c r="BO2219" s="165"/>
      <c r="BP2219" s="165"/>
      <c r="BQ2219" s="165"/>
      <c r="BS2219" s="6"/>
      <c r="BT2219" s="11"/>
      <c r="BU2219" s="6"/>
      <c r="BV2219" s="6"/>
    </row>
    <row r="2220" spans="1:74" ht="15.75" x14ac:dyDescent="0.25">
      <c r="A2220" s="52" t="s">
        <v>11909</v>
      </c>
      <c r="B2220" s="56" t="s">
        <v>110</v>
      </c>
      <c r="C2220" s="7" t="s">
        <v>9455</v>
      </c>
      <c r="D2220" s="7" t="s">
        <v>11303</v>
      </c>
      <c r="E2220" s="7"/>
      <c r="F2220" s="64"/>
      <c r="G2220" s="6"/>
      <c r="H2220" s="6"/>
      <c r="I2220" s="10" t="s">
        <v>110</v>
      </c>
      <c r="J2220" s="11" t="s">
        <v>11326</v>
      </c>
      <c r="K2220" s="194" t="s">
        <v>10807</v>
      </c>
      <c r="L2220" s="176"/>
      <c r="M2220" s="176">
        <v>1000</v>
      </c>
      <c r="N2220" s="80" t="s">
        <v>11911</v>
      </c>
      <c r="O2220" s="162"/>
      <c r="P2220" s="80" t="s">
        <v>11327</v>
      </c>
      <c r="Q2220" s="80"/>
      <c r="R2220" s="80"/>
      <c r="S2220" s="163"/>
      <c r="T2220" s="213"/>
      <c r="U2220" s="162"/>
      <c r="V2220" s="164"/>
      <c r="W2220" s="12" t="str">
        <f t="shared" si="624"/>
        <v>Mqtt1</v>
      </c>
      <c r="X2220" s="196" t="str" cm="1">
        <f t="array" ref="X2220">_xlfn.REGEXEXTRACT(J2220,"^\D*")&amp;"/"&amp;_xlfn.REGEXEXTRACT(J2220,"\d{8}(_\d{1,2})?")</f>
        <v>VLV/41006011_8</v>
      </c>
      <c r="Y2220" s="6" t="str">
        <f t="shared" si="625"/>
        <v>marpower/500000-thrs/vlv/41006011-8</v>
      </c>
      <c r="Z2220" s="103" t="str">
        <f t="shared" si="626"/>
        <v>$.AbsPos</v>
      </c>
      <c r="AA2220" s="12">
        <v>1</v>
      </c>
      <c r="AB2220" s="6" t="s">
        <v>195</v>
      </c>
      <c r="AC2220" s="103">
        <v>5</v>
      </c>
      <c r="AJ2220" s="80"/>
      <c r="AK2220" s="113" t="s">
        <v>10814</v>
      </c>
      <c r="AN2220" s="80"/>
      <c r="AO2220" s="80"/>
      <c r="AP2220" s="80"/>
      <c r="AQ2220" s="80"/>
      <c r="AR2220" s="127"/>
      <c r="AS2220" s="80"/>
      <c r="AT2220" s="7"/>
      <c r="AU2220" s="7"/>
      <c r="AV2220" s="165"/>
      <c r="AW2220" s="166"/>
      <c r="AX2220" s="137"/>
      <c r="AY2220" s="147"/>
      <c r="AZ2220" s="167"/>
      <c r="BA2220" s="167"/>
      <c r="BB2220" s="147" t="str">
        <f t="shared" si="627"/>
        <v/>
      </c>
      <c r="BC2220" s="168"/>
      <c r="BD2220" s="165"/>
      <c r="BE2220" s="165"/>
      <c r="BF2220" s="165"/>
      <c r="BG2220" s="165"/>
      <c r="BH2220" s="165"/>
      <c r="BI2220" s="165"/>
      <c r="BJ2220" s="165"/>
      <c r="BK2220" s="165"/>
      <c r="BL2220" s="165"/>
      <c r="BM2220" s="165"/>
      <c r="BN2220" s="165"/>
      <c r="BO2220" s="165"/>
      <c r="BP2220" s="165"/>
      <c r="BQ2220" s="165"/>
      <c r="BS2220" s="6"/>
      <c r="BT2220" s="11"/>
      <c r="BU2220" s="6"/>
      <c r="BV2220" s="6"/>
    </row>
    <row r="2221" spans="1:74" ht="15.75" x14ac:dyDescent="0.25">
      <c r="A2221" s="52" t="s">
        <v>11909</v>
      </c>
      <c r="B2221" s="56" t="s">
        <v>110</v>
      </c>
      <c r="C2221" s="7" t="s">
        <v>9455</v>
      </c>
      <c r="D2221" s="7" t="s">
        <v>11303</v>
      </c>
      <c r="E2221" s="7"/>
      <c r="F2221" s="64"/>
      <c r="G2221" s="6"/>
      <c r="H2221" s="6"/>
      <c r="I2221" s="10" t="s">
        <v>110</v>
      </c>
      <c r="J2221" s="11" t="s">
        <v>11328</v>
      </c>
      <c r="K2221" s="194" t="s">
        <v>10807</v>
      </c>
      <c r="L2221" s="176"/>
      <c r="M2221" s="176">
        <v>1000</v>
      </c>
      <c r="N2221" s="80" t="s">
        <v>11911</v>
      </c>
      <c r="O2221" s="162"/>
      <c r="P2221" s="80" t="s">
        <v>11329</v>
      </c>
      <c r="Q2221" s="80"/>
      <c r="R2221" s="80"/>
      <c r="S2221" s="163"/>
      <c r="T2221" s="213"/>
      <c r="U2221" s="162"/>
      <c r="V2221" s="164"/>
      <c r="W2221" s="12" t="str">
        <f t="shared" si="624"/>
        <v>Mqtt1</v>
      </c>
      <c r="X2221" s="196" t="str" cm="1">
        <f t="array" ref="X2221">_xlfn.REGEXEXTRACT(J2221,"^\D*")&amp;"/"&amp;_xlfn.REGEXEXTRACT(J2221,"\d{8}(_\d{1,2})?")</f>
        <v>VLV/41006029_1</v>
      </c>
      <c r="Y2221" s="6" t="str">
        <f t="shared" si="625"/>
        <v>marpower/500000-thrs/vlv/41006029-1</v>
      </c>
      <c r="Z2221" s="103" t="str">
        <f t="shared" si="626"/>
        <v>$.Setpoint</v>
      </c>
      <c r="AA2221" s="12">
        <v>2</v>
      </c>
      <c r="AB2221" s="6" t="s">
        <v>195</v>
      </c>
      <c r="AC2221" s="103">
        <v>0</v>
      </c>
      <c r="AJ2221" s="80"/>
      <c r="AK2221" s="113" t="s">
        <v>917</v>
      </c>
      <c r="AN2221" s="80"/>
      <c r="AO2221" s="80"/>
      <c r="AP2221" s="80"/>
      <c r="AQ2221" s="80"/>
      <c r="AR2221" s="127"/>
      <c r="AS2221" s="80"/>
      <c r="AT2221" s="7"/>
      <c r="AU2221" s="7"/>
      <c r="AV2221" s="165"/>
      <c r="AW2221" s="166"/>
      <c r="AX2221" s="137"/>
      <c r="AY2221" s="147"/>
      <c r="AZ2221" s="167"/>
      <c r="BA2221" s="167"/>
      <c r="BB2221" s="147" t="str">
        <f t="shared" si="627"/>
        <v/>
      </c>
      <c r="BC2221" s="168"/>
      <c r="BD2221" s="165"/>
      <c r="BE2221" s="165"/>
      <c r="BF2221" s="165"/>
      <c r="BG2221" s="165"/>
      <c r="BH2221" s="165"/>
      <c r="BI2221" s="165"/>
      <c r="BJ2221" s="165"/>
      <c r="BK2221" s="165"/>
      <c r="BL2221" s="165"/>
      <c r="BM2221" s="165"/>
      <c r="BN2221" s="165"/>
      <c r="BO2221" s="165"/>
      <c r="BP2221" s="165"/>
      <c r="BQ2221" s="165"/>
      <c r="BS2221" s="6"/>
      <c r="BT2221" s="11"/>
      <c r="BU2221" s="6"/>
      <c r="BV2221" s="6"/>
    </row>
    <row r="2222" spans="1:74" ht="15.75" x14ac:dyDescent="0.25">
      <c r="A2222" s="52" t="s">
        <v>11909</v>
      </c>
      <c r="B2222" s="56" t="s">
        <v>110</v>
      </c>
      <c r="C2222" s="7" t="s">
        <v>9455</v>
      </c>
      <c r="D2222" s="7" t="s">
        <v>11303</v>
      </c>
      <c r="E2222" s="7"/>
      <c r="F2222" s="64"/>
      <c r="G2222" s="6"/>
      <c r="H2222" s="6"/>
      <c r="I2222" s="10" t="s">
        <v>110</v>
      </c>
      <c r="J2222" s="11" t="s">
        <v>11330</v>
      </c>
      <c r="K2222" s="194" t="s">
        <v>10807</v>
      </c>
      <c r="L2222" s="176"/>
      <c r="M2222" s="176">
        <v>1000</v>
      </c>
      <c r="N2222" s="80" t="s">
        <v>11911</v>
      </c>
      <c r="O2222" s="162"/>
      <c r="P2222" s="80" t="s">
        <v>11331</v>
      </c>
      <c r="Q2222" s="80"/>
      <c r="R2222" s="80"/>
      <c r="S2222" s="163"/>
      <c r="T2222" s="213"/>
      <c r="U2222" s="162"/>
      <c r="V2222" s="164"/>
      <c r="W2222" s="12" t="str">
        <f t="shared" si="624"/>
        <v>Mqtt1</v>
      </c>
      <c r="X2222" s="196" t="str" cm="1">
        <f t="array" ref="X2222">_xlfn.REGEXEXTRACT(J2222,"^\D*")&amp;"/"&amp;_xlfn.REGEXEXTRACT(J2222,"\d{8}(_\d{1,2})?")</f>
        <v>VLV/41006029_1</v>
      </c>
      <c r="Y2222" s="6" t="str">
        <f t="shared" si="625"/>
        <v>marpower/500000-thrs/vlv/41006029-1</v>
      </c>
      <c r="Z2222" s="103" t="str">
        <f t="shared" si="626"/>
        <v>$.RelPos</v>
      </c>
      <c r="AA2222" s="12">
        <v>2</v>
      </c>
      <c r="AB2222" s="6" t="s">
        <v>195</v>
      </c>
      <c r="AC2222" s="103">
        <v>4</v>
      </c>
      <c r="AJ2222" s="80"/>
      <c r="AK2222" s="113" t="s">
        <v>917</v>
      </c>
      <c r="AN2222" s="80"/>
      <c r="AO2222" s="80"/>
      <c r="AP2222" s="80"/>
      <c r="AQ2222" s="80"/>
      <c r="AR2222" s="127"/>
      <c r="AS2222" s="80"/>
      <c r="AT2222" s="7"/>
      <c r="AU2222" s="7"/>
      <c r="AV2222" s="165"/>
      <c r="AW2222" s="166"/>
      <c r="AX2222" s="137"/>
      <c r="AY2222" s="147"/>
      <c r="AZ2222" s="167"/>
      <c r="BA2222" s="167"/>
      <c r="BB2222" s="147" t="str">
        <f t="shared" si="627"/>
        <v/>
      </c>
      <c r="BC2222" s="168"/>
      <c r="BD2222" s="165"/>
      <c r="BE2222" s="165"/>
      <c r="BF2222" s="165"/>
      <c r="BG2222" s="165"/>
      <c r="BH2222" s="165"/>
      <c r="BI2222" s="165"/>
      <c r="BJ2222" s="165"/>
      <c r="BK2222" s="165"/>
      <c r="BL2222" s="165"/>
      <c r="BM2222" s="165"/>
      <c r="BN2222" s="165"/>
      <c r="BO2222" s="165"/>
      <c r="BP2222" s="165"/>
      <c r="BQ2222" s="165"/>
      <c r="BS2222" s="6"/>
      <c r="BT2222" s="11"/>
      <c r="BU2222" s="6"/>
      <c r="BV2222" s="6"/>
    </row>
    <row r="2223" spans="1:74" ht="15.75" x14ac:dyDescent="0.25">
      <c r="A2223" s="52" t="s">
        <v>11909</v>
      </c>
      <c r="B2223" s="56" t="s">
        <v>110</v>
      </c>
      <c r="C2223" s="7" t="s">
        <v>9455</v>
      </c>
      <c r="D2223" s="7" t="s">
        <v>11303</v>
      </c>
      <c r="E2223" s="7"/>
      <c r="F2223" s="64"/>
      <c r="G2223" s="6"/>
      <c r="H2223" s="6"/>
      <c r="I2223" s="10" t="s">
        <v>110</v>
      </c>
      <c r="J2223" s="11" t="s">
        <v>11332</v>
      </c>
      <c r="K2223" s="194" t="s">
        <v>10807</v>
      </c>
      <c r="L2223" s="176"/>
      <c r="M2223" s="176">
        <v>1000</v>
      </c>
      <c r="N2223" s="80" t="s">
        <v>11911</v>
      </c>
      <c r="O2223" s="162"/>
      <c r="P2223" s="80" t="s">
        <v>11333</v>
      </c>
      <c r="Q2223" s="80"/>
      <c r="R2223" s="80"/>
      <c r="S2223" s="163"/>
      <c r="T2223" s="213"/>
      <c r="U2223" s="162"/>
      <c r="V2223" s="164"/>
      <c r="W2223" s="12" t="str">
        <f t="shared" si="624"/>
        <v>Mqtt1</v>
      </c>
      <c r="X2223" s="196" t="str" cm="1">
        <f t="array" ref="X2223">_xlfn.REGEXEXTRACT(J2223,"^\D*")&amp;"/"&amp;_xlfn.REGEXEXTRACT(J2223,"\d{8}(_\d{1,2})?")</f>
        <v>VLV/41006029_1</v>
      </c>
      <c r="Y2223" s="6" t="str">
        <f t="shared" si="625"/>
        <v>marpower/500000-thrs/vlv/41006029-1</v>
      </c>
      <c r="Z2223" s="103" t="str">
        <f t="shared" si="626"/>
        <v>$.AbsPos</v>
      </c>
      <c r="AA2223" s="12">
        <v>2</v>
      </c>
      <c r="AB2223" s="6" t="s">
        <v>195</v>
      </c>
      <c r="AC2223" s="103">
        <v>5</v>
      </c>
      <c r="AJ2223" s="80"/>
      <c r="AK2223" s="113" t="s">
        <v>10814</v>
      </c>
      <c r="AN2223" s="80"/>
      <c r="AO2223" s="80"/>
      <c r="AP2223" s="80"/>
      <c r="AQ2223" s="80"/>
      <c r="AR2223" s="127"/>
      <c r="AS2223" s="80"/>
      <c r="AT2223" s="7"/>
      <c r="AU2223" s="7"/>
      <c r="AV2223" s="165"/>
      <c r="AW2223" s="166"/>
      <c r="AX2223" s="137"/>
      <c r="AY2223" s="147"/>
      <c r="AZ2223" s="167"/>
      <c r="BA2223" s="167"/>
      <c r="BB2223" s="147" t="str">
        <f t="shared" si="627"/>
        <v/>
      </c>
      <c r="BC2223" s="168"/>
      <c r="BD2223" s="165"/>
      <c r="BE2223" s="165"/>
      <c r="BF2223" s="165"/>
      <c r="BG2223" s="165"/>
      <c r="BH2223" s="165"/>
      <c r="BI2223" s="165"/>
      <c r="BJ2223" s="165"/>
      <c r="BK2223" s="165"/>
      <c r="BL2223" s="165"/>
      <c r="BM2223" s="165"/>
      <c r="BN2223" s="165"/>
      <c r="BO2223" s="165"/>
      <c r="BP2223" s="165"/>
      <c r="BQ2223" s="165"/>
      <c r="BS2223" s="6"/>
      <c r="BT2223" s="11"/>
      <c r="BU2223" s="6"/>
      <c r="BV2223" s="6"/>
    </row>
    <row r="2224" spans="1:74" ht="15.75" x14ac:dyDescent="0.25">
      <c r="A2224" s="52" t="s">
        <v>11909</v>
      </c>
      <c r="B2224" s="56" t="s">
        <v>110</v>
      </c>
      <c r="C2224" s="7" t="s">
        <v>9455</v>
      </c>
      <c r="D2224" s="7" t="s">
        <v>11303</v>
      </c>
      <c r="E2224" s="7"/>
      <c r="F2224" s="64"/>
      <c r="G2224" s="6"/>
      <c r="H2224" s="6"/>
      <c r="I2224" s="10" t="s">
        <v>110</v>
      </c>
      <c r="J2224" s="11" t="s">
        <v>11334</v>
      </c>
      <c r="K2224" s="194" t="s">
        <v>10807</v>
      </c>
      <c r="L2224" s="176"/>
      <c r="M2224" s="176">
        <v>1000</v>
      </c>
      <c r="N2224" s="80" t="s">
        <v>11911</v>
      </c>
      <c r="O2224" s="162"/>
      <c r="P2224" s="80" t="s">
        <v>11335</v>
      </c>
      <c r="Q2224" s="80"/>
      <c r="R2224" s="80"/>
      <c r="S2224" s="163"/>
      <c r="T2224" s="213"/>
      <c r="U2224" s="162"/>
      <c r="V2224" s="164"/>
      <c r="W2224" s="12" t="str">
        <f t="shared" si="624"/>
        <v>Mqtt1</v>
      </c>
      <c r="X2224" s="196" t="str" cm="1">
        <f t="array" ref="X2224">_xlfn.REGEXEXTRACT(J2224,"^\D*")&amp;"/"&amp;_xlfn.REGEXEXTRACT(J2224,"\d{8}(_\d{1,2})?")</f>
        <v>VLV/41006031</v>
      </c>
      <c r="Y2224" s="6" t="str">
        <f t="shared" si="625"/>
        <v>marpower/500000-thrs/vlv/41006031</v>
      </c>
      <c r="Z2224" s="103" t="str">
        <f t="shared" si="626"/>
        <v>$.Setpoint</v>
      </c>
      <c r="AA2224" s="12">
        <v>3</v>
      </c>
      <c r="AB2224" s="6" t="s">
        <v>195</v>
      </c>
      <c r="AC2224" s="103">
        <v>0</v>
      </c>
      <c r="AJ2224" s="80"/>
      <c r="AK2224" s="113" t="s">
        <v>917</v>
      </c>
      <c r="AN2224" s="80"/>
      <c r="AO2224" s="80"/>
      <c r="AP2224" s="80"/>
      <c r="AQ2224" s="80"/>
      <c r="AR2224" s="127"/>
      <c r="AS2224" s="80"/>
      <c r="AT2224" s="7"/>
      <c r="AU2224" s="7"/>
      <c r="AV2224" s="165"/>
      <c r="AW2224" s="166"/>
      <c r="AX2224" s="137"/>
      <c r="AY2224" s="147"/>
      <c r="AZ2224" s="167"/>
      <c r="BA2224" s="167"/>
      <c r="BB2224" s="147" t="str">
        <f t="shared" si="627"/>
        <v/>
      </c>
      <c r="BC2224" s="168"/>
      <c r="BD2224" s="165"/>
      <c r="BE2224" s="165"/>
      <c r="BF2224" s="165"/>
      <c r="BG2224" s="165"/>
      <c r="BH2224" s="165"/>
      <c r="BI2224" s="165"/>
      <c r="BJ2224" s="165"/>
      <c r="BK2224" s="165"/>
      <c r="BL2224" s="165"/>
      <c r="BM2224" s="165"/>
      <c r="BN2224" s="165"/>
      <c r="BO2224" s="165"/>
      <c r="BP2224" s="165"/>
      <c r="BQ2224" s="165"/>
      <c r="BS2224" s="6"/>
      <c r="BT2224" s="11"/>
      <c r="BU2224" s="6"/>
      <c r="BV2224" s="6"/>
    </row>
    <row r="2225" spans="1:74" ht="15.75" x14ac:dyDescent="0.25">
      <c r="A2225" s="52" t="s">
        <v>11909</v>
      </c>
      <c r="B2225" s="56" t="s">
        <v>110</v>
      </c>
      <c r="C2225" s="7" t="s">
        <v>9455</v>
      </c>
      <c r="D2225" s="7" t="s">
        <v>11303</v>
      </c>
      <c r="E2225" s="7"/>
      <c r="F2225" s="64"/>
      <c r="G2225" s="6"/>
      <c r="H2225" s="6"/>
      <c r="I2225" s="10" t="s">
        <v>110</v>
      </c>
      <c r="J2225" s="11" t="s">
        <v>11336</v>
      </c>
      <c r="K2225" s="194" t="s">
        <v>10807</v>
      </c>
      <c r="L2225" s="176"/>
      <c r="M2225" s="176">
        <v>1000</v>
      </c>
      <c r="N2225" s="80" t="s">
        <v>11911</v>
      </c>
      <c r="O2225" s="162"/>
      <c r="P2225" s="80" t="s">
        <v>11337</v>
      </c>
      <c r="Q2225" s="80"/>
      <c r="R2225" s="80"/>
      <c r="S2225" s="163"/>
      <c r="T2225" s="213"/>
      <c r="U2225" s="162"/>
      <c r="V2225" s="164"/>
      <c r="W2225" s="12" t="str">
        <f t="shared" si="624"/>
        <v>Mqtt1</v>
      </c>
      <c r="X2225" s="196" t="str" cm="1">
        <f t="array" ref="X2225">_xlfn.REGEXEXTRACT(J2225,"^\D*")&amp;"/"&amp;_xlfn.REGEXEXTRACT(J2225,"\d{8}(_\d{1,2})?")</f>
        <v>VLV/41006031</v>
      </c>
      <c r="Y2225" s="6" t="str">
        <f t="shared" si="625"/>
        <v>marpower/500000-thrs/vlv/41006031</v>
      </c>
      <c r="Z2225" s="103" t="str">
        <f t="shared" si="626"/>
        <v>$.RelPos</v>
      </c>
      <c r="AA2225" s="12">
        <v>3</v>
      </c>
      <c r="AB2225" s="6" t="s">
        <v>195</v>
      </c>
      <c r="AC2225" s="103">
        <v>4</v>
      </c>
      <c r="AJ2225" s="80"/>
      <c r="AK2225" s="113" t="s">
        <v>917</v>
      </c>
      <c r="AN2225" s="80"/>
      <c r="AO2225" s="80"/>
      <c r="AP2225" s="80"/>
      <c r="AQ2225" s="80"/>
      <c r="AR2225" s="127"/>
      <c r="AS2225" s="80"/>
      <c r="AT2225" s="7"/>
      <c r="AU2225" s="7"/>
      <c r="AV2225" s="165"/>
      <c r="AW2225" s="166"/>
      <c r="AX2225" s="137"/>
      <c r="AY2225" s="147"/>
      <c r="AZ2225" s="167"/>
      <c r="BA2225" s="167"/>
      <c r="BB2225" s="147" t="str">
        <f t="shared" si="627"/>
        <v/>
      </c>
      <c r="BC2225" s="168"/>
      <c r="BD2225" s="165"/>
      <c r="BE2225" s="165"/>
      <c r="BF2225" s="165"/>
      <c r="BG2225" s="165"/>
      <c r="BH2225" s="165"/>
      <c r="BI2225" s="165"/>
      <c r="BJ2225" s="165"/>
      <c r="BK2225" s="165"/>
      <c r="BL2225" s="165"/>
      <c r="BM2225" s="165"/>
      <c r="BN2225" s="165"/>
      <c r="BO2225" s="165"/>
      <c r="BP2225" s="165"/>
      <c r="BQ2225" s="165"/>
      <c r="BS2225" s="6"/>
      <c r="BT2225" s="11"/>
      <c r="BU2225" s="6"/>
      <c r="BV2225" s="6"/>
    </row>
    <row r="2226" spans="1:74" ht="15.75" x14ac:dyDescent="0.25">
      <c r="A2226" s="52" t="s">
        <v>11909</v>
      </c>
      <c r="B2226" s="56" t="s">
        <v>110</v>
      </c>
      <c r="C2226" s="7" t="s">
        <v>9455</v>
      </c>
      <c r="D2226" s="7" t="s">
        <v>11303</v>
      </c>
      <c r="E2226" s="7"/>
      <c r="F2226" s="64"/>
      <c r="G2226" s="6"/>
      <c r="H2226" s="6"/>
      <c r="I2226" s="10" t="s">
        <v>110</v>
      </c>
      <c r="J2226" s="11" t="s">
        <v>11338</v>
      </c>
      <c r="K2226" s="194" t="s">
        <v>10807</v>
      </c>
      <c r="L2226" s="176"/>
      <c r="M2226" s="176">
        <v>1000</v>
      </c>
      <c r="N2226" s="80" t="s">
        <v>11911</v>
      </c>
      <c r="O2226" s="162"/>
      <c r="P2226" s="80" t="s">
        <v>11339</v>
      </c>
      <c r="Q2226" s="80"/>
      <c r="R2226" s="80"/>
      <c r="S2226" s="163"/>
      <c r="T2226" s="213"/>
      <c r="U2226" s="162"/>
      <c r="V2226" s="164"/>
      <c r="W2226" s="12" t="str">
        <f t="shared" si="624"/>
        <v>Mqtt1</v>
      </c>
      <c r="X2226" s="196" t="str" cm="1">
        <f t="array" ref="X2226">_xlfn.REGEXEXTRACT(J2226,"^\D*")&amp;"/"&amp;_xlfn.REGEXEXTRACT(J2226,"\d{8}(_\d{1,2})?")</f>
        <v>VLV/41006031</v>
      </c>
      <c r="Y2226" s="6" t="str">
        <f t="shared" si="625"/>
        <v>marpower/500000-thrs/vlv/41006031</v>
      </c>
      <c r="Z2226" s="103" t="str">
        <f t="shared" si="626"/>
        <v>$.AbsPos</v>
      </c>
      <c r="AA2226" s="12">
        <v>3</v>
      </c>
      <c r="AB2226" s="6" t="s">
        <v>195</v>
      </c>
      <c r="AC2226" s="103">
        <v>5</v>
      </c>
      <c r="AJ2226" s="80"/>
      <c r="AK2226" s="113" t="s">
        <v>10814</v>
      </c>
      <c r="AN2226" s="80"/>
      <c r="AO2226" s="80"/>
      <c r="AP2226" s="80"/>
      <c r="AQ2226" s="80"/>
      <c r="AR2226" s="127"/>
      <c r="AS2226" s="80"/>
      <c r="AT2226" s="7"/>
      <c r="AU2226" s="7"/>
      <c r="AV2226" s="165"/>
      <c r="AW2226" s="166"/>
      <c r="AX2226" s="137"/>
      <c r="AY2226" s="147"/>
      <c r="AZ2226" s="167"/>
      <c r="BA2226" s="167"/>
      <c r="BB2226" s="147" t="str">
        <f t="shared" si="627"/>
        <v/>
      </c>
      <c r="BC2226" s="168"/>
      <c r="BD2226" s="165"/>
      <c r="BE2226" s="165"/>
      <c r="BF2226" s="165"/>
      <c r="BG2226" s="165"/>
      <c r="BH2226" s="165"/>
      <c r="BI2226" s="165"/>
      <c r="BJ2226" s="165"/>
      <c r="BK2226" s="165"/>
      <c r="BL2226" s="165"/>
      <c r="BM2226" s="165"/>
      <c r="BN2226" s="165"/>
      <c r="BO2226" s="165"/>
      <c r="BP2226" s="165"/>
      <c r="BQ2226" s="165"/>
      <c r="BS2226" s="6"/>
      <c r="BT2226" s="11"/>
      <c r="BU2226" s="6"/>
      <c r="BV2226" s="6"/>
    </row>
    <row r="2227" spans="1:74" ht="15.75" x14ac:dyDescent="0.25">
      <c r="A2227" s="52" t="s">
        <v>11909</v>
      </c>
      <c r="B2227" s="56" t="s">
        <v>110</v>
      </c>
      <c r="C2227" s="7" t="s">
        <v>118</v>
      </c>
      <c r="D2227" s="7" t="s">
        <v>11303</v>
      </c>
      <c r="E2227" s="7"/>
      <c r="F2227" s="64"/>
      <c r="G2227" s="6"/>
      <c r="H2227" s="6"/>
      <c r="I2227" s="10" t="s">
        <v>110</v>
      </c>
      <c r="J2227" s="11" t="s">
        <v>11340</v>
      </c>
      <c r="K2227" s="194" t="s">
        <v>10807</v>
      </c>
      <c r="L2227" s="176"/>
      <c r="M2227" s="176">
        <v>1000</v>
      </c>
      <c r="N2227" s="80" t="s">
        <v>11911</v>
      </c>
      <c r="O2227" s="162"/>
      <c r="P2227" s="80" t="s">
        <v>11341</v>
      </c>
      <c r="Q2227" s="80"/>
      <c r="R2227" s="80"/>
      <c r="S2227" s="163"/>
      <c r="T2227" s="213"/>
      <c r="U2227" s="162"/>
      <c r="V2227" s="164"/>
      <c r="W2227" s="12" t="str">
        <f t="shared" si="624"/>
        <v>Mqtt1</v>
      </c>
      <c r="X2227" s="196" t="str" cm="1">
        <f t="array" ref="X2227">_xlfn.REGEXEXTRACT(J2227,"^\D*")&amp;"/"&amp;_xlfn.REGEXEXTRACT(J2227,"\d{8}(_\d{1,2})?")</f>
        <v>BTU/41006052_8</v>
      </c>
      <c r="Y2227" s="6" t="str">
        <f t="shared" si="625"/>
        <v>marpower/500000-thrs/btu/41006052-8</v>
      </c>
      <c r="Z2227" s="103" t="str">
        <f t="shared" si="626"/>
        <v>$.Flow</v>
      </c>
      <c r="AB2227" s="6" t="s">
        <v>196</v>
      </c>
      <c r="AC2227" s="103">
        <v>1001</v>
      </c>
      <c r="AJ2227" s="80"/>
      <c r="AK2227" s="113" t="s">
        <v>1417</v>
      </c>
      <c r="AN2227" s="80"/>
      <c r="AO2227" s="80"/>
      <c r="AP2227" s="80"/>
      <c r="AQ2227" s="80"/>
      <c r="AR2227" s="127"/>
      <c r="AS2227" s="80"/>
      <c r="AT2227" s="7"/>
      <c r="AU2227" s="7"/>
      <c r="AV2227" s="165"/>
      <c r="AW2227" s="166"/>
      <c r="AX2227" s="137"/>
      <c r="AY2227" s="147"/>
      <c r="AZ2227" s="167"/>
      <c r="BA2227" s="167"/>
      <c r="BB2227" s="147" t="str">
        <f t="shared" si="627"/>
        <v/>
      </c>
      <c r="BC2227" s="168"/>
      <c r="BD2227" s="165"/>
      <c r="BE2227" s="165"/>
      <c r="BF2227" s="165"/>
      <c r="BG2227" s="165"/>
      <c r="BH2227" s="165"/>
      <c r="BI2227" s="165"/>
      <c r="BJ2227" s="165"/>
      <c r="BK2227" s="165"/>
      <c r="BL2227" s="165"/>
      <c r="BM2227" s="165"/>
      <c r="BN2227" s="165"/>
      <c r="BO2227" s="165"/>
      <c r="BP2227" s="165"/>
      <c r="BQ2227" s="165"/>
      <c r="BS2227" s="6"/>
      <c r="BT2227" s="11"/>
      <c r="BU2227" s="6"/>
      <c r="BV2227" s="6"/>
    </row>
    <row r="2228" spans="1:74" ht="15.75" x14ac:dyDescent="0.25">
      <c r="A2228" s="52" t="s">
        <v>11909</v>
      </c>
      <c r="B2228" s="56" t="s">
        <v>110</v>
      </c>
      <c r="C2228" s="7" t="s">
        <v>118</v>
      </c>
      <c r="D2228" s="7" t="s">
        <v>11303</v>
      </c>
      <c r="E2228" s="7"/>
      <c r="F2228" s="64"/>
      <c r="G2228" s="6"/>
      <c r="H2228" s="6"/>
      <c r="I2228" s="10" t="s">
        <v>110</v>
      </c>
      <c r="J2228" s="11" t="s">
        <v>11342</v>
      </c>
      <c r="K2228" s="194" t="s">
        <v>10807</v>
      </c>
      <c r="L2228" s="176"/>
      <c r="M2228" s="176">
        <v>1000</v>
      </c>
      <c r="N2228" s="80" t="s">
        <v>11911</v>
      </c>
      <c r="O2228" s="162"/>
      <c r="P2228" s="80" t="s">
        <v>11343</v>
      </c>
      <c r="Q2228" s="80"/>
      <c r="R2228" s="80"/>
      <c r="S2228" s="163"/>
      <c r="T2228" s="213"/>
      <c r="U2228" s="162"/>
      <c r="V2228" s="164"/>
      <c r="W2228" s="12" t="str">
        <f t="shared" si="624"/>
        <v>Mqtt1</v>
      </c>
      <c r="X2228" s="196" t="str" cm="1">
        <f t="array" ref="X2228">_xlfn.REGEXEXTRACT(J2228,"^\D*")&amp;"/"&amp;_xlfn.REGEXEXTRACT(J2228,"\d{8}(_\d{1,2})?")</f>
        <v>BTU/41006052_8</v>
      </c>
      <c r="Y2228" s="6" t="str">
        <f t="shared" si="625"/>
        <v>marpower/500000-thrs/btu/41006052-8</v>
      </c>
      <c r="Z2228" s="103" t="str">
        <f t="shared" si="626"/>
        <v>$.Power</v>
      </c>
      <c r="AB2228" s="6" t="s">
        <v>196</v>
      </c>
      <c r="AC2228" s="103">
        <v>1003</v>
      </c>
      <c r="AJ2228" s="80"/>
      <c r="AK2228" s="113" t="s">
        <v>1425</v>
      </c>
      <c r="AN2228" s="80"/>
      <c r="AO2228" s="80"/>
      <c r="AP2228" s="80"/>
      <c r="AQ2228" s="80"/>
      <c r="AR2228" s="127"/>
      <c r="AS2228" s="80"/>
      <c r="AT2228" s="7"/>
      <c r="AU2228" s="7"/>
      <c r="AV2228" s="165"/>
      <c r="AW2228" s="166"/>
      <c r="AX2228" s="137"/>
      <c r="AY2228" s="147"/>
      <c r="AZ2228" s="167"/>
      <c r="BA2228" s="167"/>
      <c r="BB2228" s="147" t="str">
        <f t="shared" si="627"/>
        <v/>
      </c>
      <c r="BC2228" s="168"/>
      <c r="BD2228" s="165"/>
      <c r="BE2228" s="165"/>
      <c r="BF2228" s="165"/>
      <c r="BG2228" s="165"/>
      <c r="BH2228" s="165"/>
      <c r="BI2228" s="165"/>
      <c r="BJ2228" s="165"/>
      <c r="BK2228" s="165"/>
      <c r="BL2228" s="165"/>
      <c r="BM2228" s="165"/>
      <c r="BN2228" s="165"/>
      <c r="BO2228" s="165"/>
      <c r="BP2228" s="165"/>
      <c r="BQ2228" s="165"/>
      <c r="BS2228" s="6"/>
      <c r="BT2228" s="11"/>
      <c r="BU2228" s="6"/>
      <c r="BV2228" s="6"/>
    </row>
    <row r="2229" spans="1:74" ht="15.75" x14ac:dyDescent="0.25">
      <c r="A2229" s="52" t="s">
        <v>11909</v>
      </c>
      <c r="B2229" s="56" t="s">
        <v>110</v>
      </c>
      <c r="C2229" s="7" t="s">
        <v>118</v>
      </c>
      <c r="D2229" s="7" t="s">
        <v>11303</v>
      </c>
      <c r="E2229" s="7"/>
      <c r="F2229" s="64"/>
      <c r="G2229" s="6"/>
      <c r="H2229" s="6"/>
      <c r="I2229" s="10" t="s">
        <v>110</v>
      </c>
      <c r="J2229" s="11" t="s">
        <v>11344</v>
      </c>
      <c r="K2229" s="194" t="s">
        <v>10807</v>
      </c>
      <c r="L2229" s="176"/>
      <c r="M2229" s="176">
        <v>1000</v>
      </c>
      <c r="N2229" s="80" t="s">
        <v>11911</v>
      </c>
      <c r="O2229" s="162"/>
      <c r="P2229" s="80" t="s">
        <v>11345</v>
      </c>
      <c r="Q2229" s="80"/>
      <c r="R2229" s="80"/>
      <c r="S2229" s="163"/>
      <c r="T2229" s="213"/>
      <c r="U2229" s="162"/>
      <c r="V2229" s="164"/>
      <c r="W2229" s="12" t="str">
        <f t="shared" si="624"/>
        <v>Mqtt1</v>
      </c>
      <c r="X2229" s="196" t="str" cm="1">
        <f t="array" ref="X2229">_xlfn.REGEXEXTRACT(J2229,"^\D*")&amp;"/"&amp;_xlfn.REGEXEXTRACT(J2229,"\d{8}(_\d{1,2})?")</f>
        <v>BTU/41006052_8</v>
      </c>
      <c r="Y2229" s="6" t="str">
        <f t="shared" si="625"/>
        <v>marpower/500000-thrs/btu/41006052-8</v>
      </c>
      <c r="Z2229" s="103" t="str">
        <f t="shared" si="626"/>
        <v>$.DeltaT</v>
      </c>
      <c r="AB2229" s="6" t="s">
        <v>196</v>
      </c>
      <c r="AC2229" s="103">
        <v>1005</v>
      </c>
      <c r="AJ2229" s="80"/>
      <c r="AK2229" s="113" t="s">
        <v>11237</v>
      </c>
      <c r="AN2229" s="80"/>
      <c r="AO2229" s="80"/>
      <c r="AP2229" s="80"/>
      <c r="AQ2229" s="80"/>
      <c r="AR2229" s="127"/>
      <c r="AS2229" s="80"/>
      <c r="AT2229" s="7"/>
      <c r="AU2229" s="7"/>
      <c r="AV2229" s="165"/>
      <c r="AW2229" s="166"/>
      <c r="AX2229" s="137"/>
      <c r="AY2229" s="147"/>
      <c r="AZ2229" s="167"/>
      <c r="BA2229" s="167"/>
      <c r="BB2229" s="147" t="str">
        <f t="shared" si="627"/>
        <v/>
      </c>
      <c r="BC2229" s="168"/>
      <c r="BD2229" s="165"/>
      <c r="BE2229" s="165"/>
      <c r="BF2229" s="165"/>
      <c r="BG2229" s="165"/>
      <c r="BH2229" s="165"/>
      <c r="BI2229" s="165"/>
      <c r="BJ2229" s="165"/>
      <c r="BK2229" s="165"/>
      <c r="BL2229" s="165"/>
      <c r="BM2229" s="165"/>
      <c r="BN2229" s="165"/>
      <c r="BO2229" s="165"/>
      <c r="BP2229" s="165"/>
      <c r="BQ2229" s="165"/>
      <c r="BS2229" s="6"/>
      <c r="BT2229" s="11"/>
      <c r="BU2229" s="6"/>
      <c r="BV2229" s="6"/>
    </row>
    <row r="2230" spans="1:74" ht="15.75" x14ac:dyDescent="0.25">
      <c r="A2230" s="52" t="s">
        <v>11909</v>
      </c>
      <c r="B2230" s="56" t="s">
        <v>110</v>
      </c>
      <c r="C2230" s="7" t="s">
        <v>118</v>
      </c>
      <c r="D2230" s="7" t="s">
        <v>11303</v>
      </c>
      <c r="E2230" s="7"/>
      <c r="F2230" s="64"/>
      <c r="G2230" s="6"/>
      <c r="H2230" s="6"/>
      <c r="I2230" s="10" t="s">
        <v>110</v>
      </c>
      <c r="J2230" s="11" t="s">
        <v>11346</v>
      </c>
      <c r="K2230" s="194" t="s">
        <v>10807</v>
      </c>
      <c r="L2230" s="176"/>
      <c r="M2230" s="176">
        <v>1000</v>
      </c>
      <c r="N2230" s="80" t="s">
        <v>11911</v>
      </c>
      <c r="O2230" s="162"/>
      <c r="P2230" s="80" t="s">
        <v>11347</v>
      </c>
      <c r="Q2230" s="80"/>
      <c r="R2230" s="80"/>
      <c r="S2230" s="163"/>
      <c r="T2230" s="213"/>
      <c r="U2230" s="162"/>
      <c r="V2230" s="164"/>
      <c r="W2230" s="12" t="str">
        <f t="shared" si="624"/>
        <v>Mqtt1</v>
      </c>
      <c r="X2230" s="196" t="str" cm="1">
        <f t="array" ref="X2230">_xlfn.REGEXEXTRACT(J2230,"^\D*")&amp;"/"&amp;_xlfn.REGEXEXTRACT(J2230,"\d{8}(_\d{1,2})?")</f>
        <v>BTU/41006052_8</v>
      </c>
      <c r="Y2230" s="6" t="str">
        <f t="shared" si="625"/>
        <v>marpower/500000-thrs/btu/41006052-8</v>
      </c>
      <c r="Z2230" s="103" t="str">
        <f t="shared" si="626"/>
        <v>$.TemperatureWarm</v>
      </c>
      <c r="AB2230" s="6" t="s">
        <v>196</v>
      </c>
      <c r="AC2230" s="103">
        <v>1007</v>
      </c>
      <c r="AJ2230" s="80"/>
      <c r="AK2230" s="113" t="s">
        <v>1159</v>
      </c>
      <c r="AN2230" s="80"/>
      <c r="AO2230" s="80"/>
      <c r="AP2230" s="80"/>
      <c r="AQ2230" s="80"/>
      <c r="AR2230" s="127"/>
      <c r="AS2230" s="80"/>
      <c r="AT2230" s="7"/>
      <c r="AU2230" s="7"/>
      <c r="AV2230" s="165"/>
      <c r="AW2230" s="166"/>
      <c r="AX2230" s="137"/>
      <c r="AY2230" s="147"/>
      <c r="AZ2230" s="167"/>
      <c r="BA2230" s="167"/>
      <c r="BB2230" s="147" t="str">
        <f t="shared" si="627"/>
        <v/>
      </c>
      <c r="BC2230" s="168"/>
      <c r="BD2230" s="165"/>
      <c r="BE2230" s="165"/>
      <c r="BF2230" s="165"/>
      <c r="BG2230" s="165"/>
      <c r="BH2230" s="165"/>
      <c r="BI2230" s="165"/>
      <c r="BJ2230" s="165"/>
      <c r="BK2230" s="165"/>
      <c r="BL2230" s="165"/>
      <c r="BM2230" s="165"/>
      <c r="BN2230" s="165"/>
      <c r="BO2230" s="165"/>
      <c r="BP2230" s="165"/>
      <c r="BQ2230" s="165"/>
      <c r="BS2230" s="6"/>
      <c r="BT2230" s="11"/>
      <c r="BU2230" s="6"/>
      <c r="BV2230" s="6"/>
    </row>
    <row r="2231" spans="1:74" ht="15.75" x14ac:dyDescent="0.25">
      <c r="A2231" s="52" t="s">
        <v>11909</v>
      </c>
      <c r="B2231" s="56" t="s">
        <v>110</v>
      </c>
      <c r="C2231" s="7" t="s">
        <v>118</v>
      </c>
      <c r="D2231" s="7" t="s">
        <v>11303</v>
      </c>
      <c r="E2231" s="7"/>
      <c r="F2231" s="64"/>
      <c r="G2231" s="6"/>
      <c r="H2231" s="6"/>
      <c r="I2231" s="10" t="s">
        <v>110</v>
      </c>
      <c r="J2231" s="11" t="s">
        <v>11348</v>
      </c>
      <c r="K2231" s="194" t="s">
        <v>10807</v>
      </c>
      <c r="L2231" s="176"/>
      <c r="M2231" s="176">
        <v>1000</v>
      </c>
      <c r="N2231" s="80" t="s">
        <v>11911</v>
      </c>
      <c r="O2231" s="162"/>
      <c r="P2231" s="80" t="s">
        <v>11349</v>
      </c>
      <c r="Q2231" s="80"/>
      <c r="R2231" s="80"/>
      <c r="S2231" s="163"/>
      <c r="T2231" s="213"/>
      <c r="U2231" s="162"/>
      <c r="V2231" s="164"/>
      <c r="W2231" s="12" t="str">
        <f t="shared" si="624"/>
        <v>Mqtt1</v>
      </c>
      <c r="X2231" s="196" t="str" cm="1">
        <f t="array" ref="X2231">_xlfn.REGEXEXTRACT(J2231,"^\D*")&amp;"/"&amp;_xlfn.REGEXEXTRACT(J2231,"\d{8}(_\d{1,2})?")</f>
        <v>BTU/41006052_8</v>
      </c>
      <c r="Y2231" s="6" t="str">
        <f t="shared" si="625"/>
        <v>marpower/500000-thrs/btu/41006052-8</v>
      </c>
      <c r="Z2231" s="103" t="str">
        <f t="shared" si="626"/>
        <v>$.TemperatureCold</v>
      </c>
      <c r="AB2231" s="6" t="s">
        <v>196</v>
      </c>
      <c r="AC2231" s="103">
        <v>1009</v>
      </c>
      <c r="AJ2231" s="80"/>
      <c r="AK2231" s="113" t="s">
        <v>1159</v>
      </c>
      <c r="AN2231" s="80"/>
      <c r="AO2231" s="80"/>
      <c r="AP2231" s="80"/>
      <c r="AQ2231" s="80"/>
      <c r="AR2231" s="127"/>
      <c r="AS2231" s="80"/>
      <c r="AT2231" s="7"/>
      <c r="AU2231" s="7"/>
      <c r="AV2231" s="165"/>
      <c r="AW2231" s="166"/>
      <c r="AX2231" s="137"/>
      <c r="AY2231" s="147"/>
      <c r="AZ2231" s="167"/>
      <c r="BA2231" s="167"/>
      <c r="BB2231" s="147" t="str">
        <f t="shared" si="627"/>
        <v/>
      </c>
      <c r="BC2231" s="168"/>
      <c r="BD2231" s="165"/>
      <c r="BE2231" s="165"/>
      <c r="BF2231" s="165"/>
      <c r="BG2231" s="165"/>
      <c r="BH2231" s="165"/>
      <c r="BI2231" s="165"/>
      <c r="BJ2231" s="165"/>
      <c r="BK2231" s="165"/>
      <c r="BL2231" s="165"/>
      <c r="BM2231" s="165"/>
      <c r="BN2231" s="165"/>
      <c r="BO2231" s="165"/>
      <c r="BP2231" s="165"/>
      <c r="BQ2231" s="165"/>
      <c r="BS2231" s="6"/>
      <c r="BT2231" s="11"/>
      <c r="BU2231" s="6"/>
      <c r="BV2231" s="6"/>
    </row>
    <row r="2232" spans="1:74" x14ac:dyDescent="0.25">
      <c r="A2232" s="50"/>
      <c r="B2232" s="54" t="s">
        <v>110</v>
      </c>
      <c r="C2232" s="59"/>
      <c r="D2232" s="59"/>
      <c r="E2232" s="59"/>
      <c r="F2232" s="59"/>
      <c r="G2232" s="59"/>
      <c r="H2232" s="59"/>
      <c r="I2232" s="59"/>
      <c r="J2232" s="68"/>
      <c r="K2232" s="50"/>
      <c r="L2232" s="54"/>
      <c r="M2232" s="179">
        <v>1000</v>
      </c>
      <c r="N2232" s="54"/>
      <c r="O2232" s="81"/>
      <c r="P2232" s="54" t="s">
        <v>11350</v>
      </c>
      <c r="Q2232" s="54"/>
      <c r="R2232" s="54"/>
      <c r="S2232" s="54"/>
      <c r="T2232" s="151"/>
      <c r="U2232" s="81"/>
      <c r="V2232" s="68"/>
      <c r="W2232" s="50"/>
      <c r="X2232" s="198"/>
      <c r="Y2232" s="54"/>
      <c r="Z2232" s="100"/>
      <c r="AA2232" s="50"/>
      <c r="AB2232" s="54"/>
      <c r="AC2232" s="100"/>
      <c r="AD2232" s="100"/>
      <c r="AE2232" s="68"/>
      <c r="AF2232" s="68"/>
      <c r="AG2232" s="68"/>
      <c r="AH2232" s="68"/>
      <c r="AI2232" s="54"/>
      <c r="AJ2232" s="54"/>
      <c r="AK2232" s="110"/>
      <c r="AL2232" s="110"/>
      <c r="AM2232" s="54"/>
      <c r="AN2232" s="54"/>
      <c r="AO2232" s="54"/>
      <c r="AP2232" s="54"/>
      <c r="AQ2232" s="54"/>
      <c r="AR2232" s="54"/>
      <c r="AS2232" s="54"/>
      <c r="AT2232" s="81"/>
      <c r="AU2232" s="81"/>
      <c r="AV2232" s="81"/>
      <c r="AW2232" s="81"/>
      <c r="AX2232" s="81"/>
      <c r="AY2232" s="81"/>
      <c r="AZ2232" s="81"/>
      <c r="BA2232" s="81"/>
      <c r="BB2232" s="81"/>
      <c r="BC2232" s="81"/>
      <c r="BD2232" s="81"/>
      <c r="BE2232" s="81"/>
      <c r="BF2232" s="150"/>
      <c r="BG2232" s="81"/>
      <c r="BH2232" s="81"/>
      <c r="BI2232" s="81"/>
      <c r="BJ2232" s="150"/>
      <c r="BK2232" s="81"/>
      <c r="BL2232" s="81"/>
      <c r="BM2232" s="81"/>
      <c r="BN2232" s="150"/>
      <c r="BO2232" s="81"/>
      <c r="BP2232" s="81"/>
      <c r="BQ2232" s="81"/>
      <c r="BR2232" s="151"/>
      <c r="BS2232" s="81"/>
      <c r="BT2232" s="150"/>
      <c r="BU2232" s="81"/>
      <c r="BV2232" s="81"/>
    </row>
    <row r="2233" spans="1:74" ht="15.75" x14ac:dyDescent="0.25">
      <c r="A2233" s="52" t="s">
        <v>11909</v>
      </c>
      <c r="B2233" s="56" t="s">
        <v>110</v>
      </c>
      <c r="C2233" s="7" t="s">
        <v>118</v>
      </c>
      <c r="D2233" s="7" t="s">
        <v>11351</v>
      </c>
      <c r="E2233" s="7"/>
      <c r="F2233" s="64"/>
      <c r="G2233" s="6"/>
      <c r="H2233" s="6"/>
      <c r="I2233" s="10" t="s">
        <v>110</v>
      </c>
      <c r="J2233" s="11" t="s">
        <v>11352</v>
      </c>
      <c r="K2233" s="194" t="s">
        <v>10807</v>
      </c>
      <c r="L2233" s="176"/>
      <c r="M2233" s="176">
        <v>1000</v>
      </c>
      <c r="N2233" s="80" t="s">
        <v>11911</v>
      </c>
      <c r="O2233" s="162"/>
      <c r="P2233" s="80" t="s">
        <v>11353</v>
      </c>
      <c r="Q2233" s="80"/>
      <c r="R2233" s="80"/>
      <c r="S2233" s="163"/>
      <c r="T2233" s="213"/>
      <c r="U2233" s="162"/>
      <c r="V2233" s="164"/>
      <c r="W2233" s="12" t="str">
        <f t="shared" ref="W2233:W2296" si="628">IF(COUNTIF(N2233,"spare"),"","Mqtt1")</f>
        <v>Mqtt1</v>
      </c>
      <c r="X2233" s="196" t="str" cm="1">
        <f t="array" ref="X2233">_xlfn.REGEXEXTRACT(J2233,"^\D*")&amp;"/"&amp;_xlfn.REGEXEXTRACT(J2233,"\d{8}(_\d{1,2})?")</f>
        <v>PMP/41006001_4</v>
      </c>
      <c r="Y2233" s="6" t="str">
        <f t="shared" ref="Y2233:Y2264" si="629">LOWER(SUBSTITUTE(SUBSTITUTE(IF(COUNTIF(N2233,"spare"),"",_xlfn.CONCAT("marpower/",IF(X2233&lt;&gt;"","500000 THRS/"&amp;X2233,"500000 THRS")))," ","-"),"_","-"))</f>
        <v>marpower/500000-thrs/pmp/41006001-4</v>
      </c>
      <c r="Z2233" s="103" t="str">
        <f t="shared" ref="Z2233:Z2296" si="630">IF(COUNTIF(N2233,"spare"),"","$."&amp;_xlfn.REGEXREPLACE(IF(X2233="",J2233,_xlfn.REGEXREPLACE(J2233,".*_","")),"^FIRE_",""))</f>
        <v>$.DutyPoint</v>
      </c>
      <c r="AB2233" s="6" t="s">
        <v>195</v>
      </c>
      <c r="AC2233" s="103">
        <v>1</v>
      </c>
      <c r="AD2233" s="103" t="s">
        <v>124</v>
      </c>
      <c r="AG2233" s="11">
        <v>0</v>
      </c>
      <c r="AH2233" s="11">
        <v>20</v>
      </c>
      <c r="AI2233" s="53">
        <v>0</v>
      </c>
      <c r="AJ2233" s="80">
        <v>10</v>
      </c>
      <c r="AK2233" s="113" t="s">
        <v>917</v>
      </c>
      <c r="AL2233" s="113" t="s">
        <v>10809</v>
      </c>
      <c r="AN2233" s="80"/>
      <c r="AO2233" s="80"/>
      <c r="AP2233" s="80"/>
      <c r="AQ2233" s="80"/>
      <c r="AR2233" s="127"/>
      <c r="AS2233" s="80"/>
      <c r="AT2233" s="7"/>
      <c r="AU2233" s="7"/>
      <c r="AV2233" s="165"/>
      <c r="AW2233" s="166"/>
      <c r="AX2233" s="137"/>
      <c r="AY2233" s="147"/>
      <c r="AZ2233" s="167"/>
      <c r="BA2233" s="167"/>
      <c r="BB2233" s="147" t="str">
        <f t="shared" ref="BB2233:BB2296" si="631">IF(ISNUMBER(AM2233),"1","")</f>
        <v/>
      </c>
      <c r="BC2233" s="168"/>
      <c r="BD2233" s="165"/>
      <c r="BE2233" s="165"/>
      <c r="BF2233" s="165"/>
      <c r="BG2233" s="165"/>
      <c r="BH2233" s="165"/>
      <c r="BI2233" s="165"/>
      <c r="BJ2233" s="165"/>
      <c r="BK2233" s="165"/>
      <c r="BL2233" s="165"/>
      <c r="BM2233" s="165"/>
      <c r="BN2233" s="165"/>
      <c r="BO2233" s="165"/>
      <c r="BP2233" s="165"/>
      <c r="BQ2233" s="165"/>
      <c r="BS2233" s="6"/>
      <c r="BT2233" s="11"/>
      <c r="BU2233" s="6"/>
      <c r="BV2233" s="6"/>
    </row>
    <row r="2234" spans="1:74" ht="15.75" x14ac:dyDescent="0.25">
      <c r="A2234" s="52" t="s">
        <v>11909</v>
      </c>
      <c r="B2234" s="56" t="s">
        <v>110</v>
      </c>
      <c r="C2234" s="7" t="s">
        <v>124</v>
      </c>
      <c r="D2234" s="7" t="s">
        <v>11351</v>
      </c>
      <c r="E2234" s="7"/>
      <c r="F2234" s="64"/>
      <c r="G2234" s="6"/>
      <c r="H2234" s="6"/>
      <c r="I2234" s="10" t="s">
        <v>110</v>
      </c>
      <c r="J2234" s="11" t="s">
        <v>11354</v>
      </c>
      <c r="K2234" s="194" t="s">
        <v>10807</v>
      </c>
      <c r="L2234" s="176"/>
      <c r="M2234" s="176">
        <v>1000</v>
      </c>
      <c r="N2234" s="80" t="s">
        <v>11911</v>
      </c>
      <c r="O2234" s="162"/>
      <c r="P2234" s="80" t="s">
        <v>11355</v>
      </c>
      <c r="Q2234" s="80"/>
      <c r="R2234" s="80"/>
      <c r="S2234" s="163"/>
      <c r="T2234" s="213"/>
      <c r="U2234" s="162"/>
      <c r="V2234" s="164"/>
      <c r="W2234" s="12" t="str">
        <f t="shared" si="628"/>
        <v>Mqtt1</v>
      </c>
      <c r="X2234" s="196" t="str" cm="1">
        <f t="array" ref="X2234">_xlfn.REGEXEXTRACT(J2234,"^\D*")&amp;"/"&amp;_xlfn.REGEXEXTRACT(J2234,"\d{8}(_\d{1,2})?")</f>
        <v>PMP/41006001_4</v>
      </c>
      <c r="Y2234" s="6" t="str">
        <f t="shared" si="629"/>
        <v>marpower/500000-thrs/pmp/41006001-4</v>
      </c>
      <c r="Z2234" s="103" t="str">
        <f t="shared" si="630"/>
        <v>$.OnOff</v>
      </c>
      <c r="AB2234" s="6" t="s">
        <v>195</v>
      </c>
      <c r="AC2234" s="103">
        <v>40</v>
      </c>
      <c r="AJ2234" s="80"/>
      <c r="AN2234" s="80"/>
      <c r="AO2234" s="80"/>
      <c r="AP2234" s="80"/>
      <c r="AQ2234" s="80"/>
      <c r="AR2234" s="127"/>
      <c r="AS2234" s="80"/>
      <c r="AT2234" s="7"/>
      <c r="AU2234" s="7"/>
      <c r="AV2234" s="165"/>
      <c r="AW2234" s="166"/>
      <c r="AX2234" s="137"/>
      <c r="AY2234" s="147"/>
      <c r="AZ2234" s="167"/>
      <c r="BA2234" s="167"/>
      <c r="BB2234" s="147" t="str">
        <f t="shared" si="631"/>
        <v/>
      </c>
      <c r="BC2234" s="168"/>
      <c r="BD2234" s="165"/>
      <c r="BE2234" s="165"/>
      <c r="BF2234" s="165"/>
      <c r="BG2234" s="165"/>
      <c r="BH2234" s="165"/>
      <c r="BI2234" s="165"/>
      <c r="BJ2234" s="165"/>
      <c r="BK2234" s="165"/>
      <c r="BL2234" s="165"/>
      <c r="BM2234" s="165"/>
      <c r="BN2234" s="165"/>
      <c r="BO2234" s="165"/>
      <c r="BP2234" s="165"/>
      <c r="BQ2234" s="165"/>
      <c r="BS2234" s="6"/>
      <c r="BT2234" s="11"/>
      <c r="BU2234" s="6"/>
      <c r="BV2234" s="6"/>
    </row>
    <row r="2235" spans="1:74" ht="15.75" x14ac:dyDescent="0.25">
      <c r="A2235" s="52" t="s">
        <v>11909</v>
      </c>
      <c r="B2235" s="56" t="s">
        <v>110</v>
      </c>
      <c r="C2235" s="7" t="s">
        <v>124</v>
      </c>
      <c r="D2235" s="7" t="s">
        <v>11351</v>
      </c>
      <c r="E2235" s="7"/>
      <c r="F2235" s="64"/>
      <c r="G2235" s="6"/>
      <c r="H2235" s="6"/>
      <c r="I2235" s="10" t="s">
        <v>110</v>
      </c>
      <c r="J2235" s="11" t="s">
        <v>11356</v>
      </c>
      <c r="K2235" s="194" t="s">
        <v>10807</v>
      </c>
      <c r="L2235" s="176"/>
      <c r="M2235" s="176">
        <v>1000</v>
      </c>
      <c r="N2235" s="80" t="s">
        <v>11911</v>
      </c>
      <c r="O2235" s="162"/>
      <c r="P2235" s="80" t="s">
        <v>11357</v>
      </c>
      <c r="Q2235" s="80"/>
      <c r="R2235" s="80"/>
      <c r="S2235" s="163"/>
      <c r="T2235" s="213"/>
      <c r="U2235" s="162"/>
      <c r="V2235" s="164"/>
      <c r="W2235" s="12" t="str">
        <f t="shared" si="628"/>
        <v>Mqtt1</v>
      </c>
      <c r="X2235" s="196" t="str" cm="1">
        <f t="array" ref="X2235">_xlfn.REGEXEXTRACT(J2235,"^\D*")&amp;"/"&amp;_xlfn.REGEXEXTRACT(J2235,"\d{8}(_\d{1,2})?")</f>
        <v>PMP/41006001_4</v>
      </c>
      <c r="Y2235" s="6" t="str">
        <f t="shared" si="629"/>
        <v>marpower/500000-thrs/pmp/41006001-4</v>
      </c>
      <c r="Z2235" s="103" t="str">
        <f t="shared" si="630"/>
        <v>$.ControlMode</v>
      </c>
      <c r="AB2235" s="6" t="s">
        <v>195</v>
      </c>
      <c r="AC2235" s="103">
        <v>42</v>
      </c>
      <c r="AJ2235" s="80"/>
      <c r="AK2235" s="113" t="s">
        <v>10814</v>
      </c>
      <c r="AN2235" s="80"/>
      <c r="AO2235" s="80"/>
      <c r="AP2235" s="80"/>
      <c r="AQ2235" s="80"/>
      <c r="AR2235" s="127"/>
      <c r="AS2235" s="80"/>
      <c r="AT2235" s="7"/>
      <c r="AU2235" s="7"/>
      <c r="AV2235" s="165"/>
      <c r="AW2235" s="166"/>
      <c r="AX2235" s="137"/>
      <c r="AY2235" s="147"/>
      <c r="AZ2235" s="167"/>
      <c r="BA2235" s="167"/>
      <c r="BB2235" s="147" t="str">
        <f t="shared" si="631"/>
        <v/>
      </c>
      <c r="BC2235" s="168"/>
      <c r="BD2235" s="165"/>
      <c r="BE2235" s="165"/>
      <c r="BF2235" s="165"/>
      <c r="BG2235" s="165"/>
      <c r="BH2235" s="165"/>
      <c r="BI2235" s="165"/>
      <c r="BJ2235" s="165"/>
      <c r="BK2235" s="165"/>
      <c r="BL2235" s="165"/>
      <c r="BM2235" s="165"/>
      <c r="BN2235" s="165"/>
      <c r="BO2235" s="165"/>
      <c r="BP2235" s="165"/>
      <c r="BQ2235" s="165"/>
      <c r="BS2235" s="6"/>
      <c r="BT2235" s="11"/>
      <c r="BU2235" s="6"/>
      <c r="BV2235" s="6"/>
    </row>
    <row r="2236" spans="1:74" ht="15.75" x14ac:dyDescent="0.25">
      <c r="A2236" s="52" t="s">
        <v>11909</v>
      </c>
      <c r="B2236" s="56" t="s">
        <v>110</v>
      </c>
      <c r="C2236" s="7" t="s">
        <v>124</v>
      </c>
      <c r="D2236" s="7" t="s">
        <v>11351</v>
      </c>
      <c r="E2236" s="7"/>
      <c r="F2236" s="64"/>
      <c r="G2236" s="6"/>
      <c r="H2236" s="6"/>
      <c r="I2236" s="10" t="s">
        <v>110</v>
      </c>
      <c r="J2236" s="11" t="s">
        <v>11358</v>
      </c>
      <c r="K2236" s="194" t="s">
        <v>10807</v>
      </c>
      <c r="L2236" s="176"/>
      <c r="M2236" s="176">
        <v>1000</v>
      </c>
      <c r="N2236" s="80" t="s">
        <v>11911</v>
      </c>
      <c r="O2236" s="162"/>
      <c r="P2236" s="80" t="s">
        <v>11359</v>
      </c>
      <c r="Q2236" s="80"/>
      <c r="R2236" s="80"/>
      <c r="S2236" s="163"/>
      <c r="T2236" s="213"/>
      <c r="U2236" s="162"/>
      <c r="V2236" s="164"/>
      <c r="W2236" s="12" t="str">
        <f t="shared" si="628"/>
        <v>Mqtt1</v>
      </c>
      <c r="X2236" s="196" t="str" cm="1">
        <f t="array" ref="X2236">_xlfn.REGEXEXTRACT(J2236,"^\D*")&amp;"/"&amp;_xlfn.REGEXEXTRACT(J2236,"\d{8}(_\d{1,2})?")</f>
        <v>PMP/41006001_4</v>
      </c>
      <c r="Y2236" s="6" t="str">
        <f t="shared" si="629"/>
        <v>marpower/500000-thrs/pmp/41006001-4</v>
      </c>
      <c r="Z2236" s="103" t="str">
        <f t="shared" si="630"/>
        <v>$.Pressure</v>
      </c>
      <c r="AB2236" s="6" t="s">
        <v>196</v>
      </c>
      <c r="AC2236" s="103">
        <v>1</v>
      </c>
      <c r="AJ2236" s="80"/>
      <c r="AK2236" s="113" t="s">
        <v>10817</v>
      </c>
      <c r="AL2236" s="113">
        <v>10</v>
      </c>
      <c r="AN2236" s="80"/>
      <c r="AO2236" s="80"/>
      <c r="AP2236" s="80"/>
      <c r="AQ2236" s="80"/>
      <c r="AR2236" s="127"/>
      <c r="AS2236" s="80"/>
      <c r="AT2236" s="7"/>
      <c r="AU2236" s="7"/>
      <c r="AV2236" s="165"/>
      <c r="AW2236" s="166"/>
      <c r="AX2236" s="137"/>
      <c r="AY2236" s="147"/>
      <c r="AZ2236" s="167"/>
      <c r="BA2236" s="167"/>
      <c r="BB2236" s="147" t="str">
        <f t="shared" si="631"/>
        <v/>
      </c>
      <c r="BC2236" s="168"/>
      <c r="BD2236" s="165"/>
      <c r="BE2236" s="165"/>
      <c r="BF2236" s="165"/>
      <c r="BG2236" s="165"/>
      <c r="BH2236" s="165"/>
      <c r="BI2236" s="165"/>
      <c r="BJ2236" s="165"/>
      <c r="BK2236" s="165"/>
      <c r="BL2236" s="165"/>
      <c r="BM2236" s="165"/>
      <c r="BN2236" s="165"/>
      <c r="BO2236" s="165"/>
      <c r="BP2236" s="165"/>
      <c r="BQ2236" s="165"/>
      <c r="BS2236" s="6"/>
      <c r="BT2236" s="11"/>
      <c r="BU2236" s="6"/>
      <c r="BV2236" s="6"/>
    </row>
    <row r="2237" spans="1:74" ht="15.75" x14ac:dyDescent="0.25">
      <c r="A2237" s="52" t="s">
        <v>11909</v>
      </c>
      <c r="B2237" s="56" t="s">
        <v>110</v>
      </c>
      <c r="C2237" s="7" t="s">
        <v>118</v>
      </c>
      <c r="D2237" s="7" t="s">
        <v>11351</v>
      </c>
      <c r="E2237" s="7"/>
      <c r="F2237" s="64"/>
      <c r="G2237" s="6"/>
      <c r="H2237" s="6"/>
      <c r="I2237" s="10" t="s">
        <v>110</v>
      </c>
      <c r="J2237" s="11" t="s">
        <v>11360</v>
      </c>
      <c r="K2237" s="194" t="s">
        <v>10807</v>
      </c>
      <c r="L2237" s="176"/>
      <c r="M2237" s="176">
        <v>1000</v>
      </c>
      <c r="N2237" s="80" t="s">
        <v>11911</v>
      </c>
      <c r="O2237" s="162"/>
      <c r="P2237" s="80" t="s">
        <v>11361</v>
      </c>
      <c r="Q2237" s="80"/>
      <c r="R2237" s="80"/>
      <c r="S2237" s="163"/>
      <c r="T2237" s="213"/>
      <c r="U2237" s="162"/>
      <c r="V2237" s="164"/>
      <c r="W2237" s="12" t="str">
        <f t="shared" si="628"/>
        <v>Mqtt1</v>
      </c>
      <c r="X2237" s="196" t="str" cm="1">
        <f t="array" ref="X2237">_xlfn.REGEXEXTRACT(J2237,"^\D*")&amp;"/"&amp;_xlfn.REGEXEXTRACT(J2237,"\d{8}(_\d{1,2})?")</f>
        <v>PMP/41006001_4</v>
      </c>
      <c r="Y2237" s="6" t="str">
        <f t="shared" si="629"/>
        <v>marpower/500000-thrs/pmp/41006001-4</v>
      </c>
      <c r="Z2237" s="103" t="str">
        <f t="shared" si="630"/>
        <v>$.Flow</v>
      </c>
      <c r="AB2237" s="6" t="s">
        <v>196</v>
      </c>
      <c r="AC2237" s="103">
        <v>2</v>
      </c>
      <c r="AD2237" s="103" t="s">
        <v>124</v>
      </c>
      <c r="AG2237" s="11">
        <v>0</v>
      </c>
      <c r="AH2237" s="11">
        <v>100</v>
      </c>
      <c r="AI2237" s="53">
        <v>0</v>
      </c>
      <c r="AJ2237" s="80">
        <v>10</v>
      </c>
      <c r="AK2237" s="113" t="s">
        <v>10820</v>
      </c>
      <c r="AL2237" s="113" t="s">
        <v>10821</v>
      </c>
      <c r="AN2237" s="80"/>
      <c r="AO2237" s="80"/>
      <c r="AP2237" s="80"/>
      <c r="AQ2237" s="80"/>
      <c r="AR2237" s="127"/>
      <c r="AS2237" s="80"/>
      <c r="AT2237" s="7"/>
      <c r="AU2237" s="7"/>
      <c r="AV2237" s="165"/>
      <c r="AW2237" s="166"/>
      <c r="AX2237" s="137"/>
      <c r="AY2237" s="147"/>
      <c r="AZ2237" s="167"/>
      <c r="BA2237" s="167"/>
      <c r="BB2237" s="147" t="str">
        <f t="shared" si="631"/>
        <v/>
      </c>
      <c r="BC2237" s="168"/>
      <c r="BD2237" s="165"/>
      <c r="BE2237" s="165"/>
      <c r="BF2237" s="165"/>
      <c r="BG2237" s="165"/>
      <c r="BH2237" s="165"/>
      <c r="BI2237" s="165"/>
      <c r="BJ2237" s="165"/>
      <c r="BK2237" s="165"/>
      <c r="BL2237" s="165"/>
      <c r="BM2237" s="165"/>
      <c r="BN2237" s="165"/>
      <c r="BO2237" s="165"/>
      <c r="BP2237" s="165"/>
      <c r="BQ2237" s="165"/>
      <c r="BS2237" s="6"/>
      <c r="BT2237" s="11"/>
      <c r="BU2237" s="6"/>
      <c r="BV2237" s="6"/>
    </row>
    <row r="2238" spans="1:74" ht="15.75" x14ac:dyDescent="0.25">
      <c r="A2238" s="52" t="s">
        <v>11909</v>
      </c>
      <c r="B2238" s="56" t="s">
        <v>110</v>
      </c>
      <c r="C2238" s="7" t="s">
        <v>124</v>
      </c>
      <c r="D2238" s="7" t="s">
        <v>11351</v>
      </c>
      <c r="E2238" s="7"/>
      <c r="F2238" s="64"/>
      <c r="G2238" s="6"/>
      <c r="H2238" s="6"/>
      <c r="I2238" s="10" t="s">
        <v>110</v>
      </c>
      <c r="J2238" s="11" t="s">
        <v>11362</v>
      </c>
      <c r="K2238" s="194" t="s">
        <v>10807</v>
      </c>
      <c r="L2238" s="176"/>
      <c r="M2238" s="176">
        <v>1000</v>
      </c>
      <c r="N2238" s="80" t="s">
        <v>11911</v>
      </c>
      <c r="O2238" s="162"/>
      <c r="P2238" s="80" t="s">
        <v>11363</v>
      </c>
      <c r="Q2238" s="80"/>
      <c r="R2238" s="80"/>
      <c r="S2238" s="163"/>
      <c r="T2238" s="213"/>
      <c r="U2238" s="162"/>
      <c r="V2238" s="164"/>
      <c r="W2238" s="12" t="str">
        <f t="shared" si="628"/>
        <v>Mqtt1</v>
      </c>
      <c r="X2238" s="196" t="str" cm="1">
        <f t="array" ref="X2238">_xlfn.REGEXEXTRACT(J2238,"^\D*")&amp;"/"&amp;_xlfn.REGEXEXTRACT(J2238,"\d{8}(_\d{1,2})?")</f>
        <v>PMP/41006001_4</v>
      </c>
      <c r="Y2238" s="6" t="str">
        <f t="shared" si="629"/>
        <v>marpower/500000-thrs/pmp/41006001-4</v>
      </c>
      <c r="Z2238" s="103" t="str">
        <f t="shared" si="630"/>
        <v>$.EnConsump</v>
      </c>
      <c r="AB2238" s="6" t="s">
        <v>196</v>
      </c>
      <c r="AC2238" s="103">
        <v>3</v>
      </c>
      <c r="AJ2238" s="80"/>
      <c r="AK2238" s="113" t="s">
        <v>10824</v>
      </c>
      <c r="AN2238" s="80"/>
      <c r="AO2238" s="80"/>
      <c r="AP2238" s="80"/>
      <c r="AQ2238" s="80"/>
      <c r="AR2238" s="127"/>
      <c r="AS2238" s="80"/>
      <c r="AT2238" s="7"/>
      <c r="AU2238" s="7"/>
      <c r="AV2238" s="165"/>
      <c r="AW2238" s="166"/>
      <c r="AX2238" s="137"/>
      <c r="AY2238" s="147"/>
      <c r="AZ2238" s="167"/>
      <c r="BA2238" s="167"/>
      <c r="BB2238" s="147" t="str">
        <f t="shared" si="631"/>
        <v/>
      </c>
      <c r="BC2238" s="168"/>
      <c r="BD2238" s="165"/>
      <c r="BE2238" s="165"/>
      <c r="BF2238" s="165"/>
      <c r="BG2238" s="165"/>
      <c r="BH2238" s="165"/>
      <c r="BI2238" s="165"/>
      <c r="BJ2238" s="165"/>
      <c r="BK2238" s="165"/>
      <c r="BL2238" s="165"/>
      <c r="BM2238" s="165"/>
      <c r="BN2238" s="165"/>
      <c r="BO2238" s="165"/>
      <c r="BP2238" s="165"/>
      <c r="BQ2238" s="165"/>
      <c r="BS2238" s="6"/>
      <c r="BT2238" s="11"/>
      <c r="BU2238" s="6"/>
      <c r="BV2238" s="6"/>
    </row>
    <row r="2239" spans="1:74" ht="15.75" x14ac:dyDescent="0.25">
      <c r="A2239" s="52" t="s">
        <v>11909</v>
      </c>
      <c r="B2239" s="56" t="s">
        <v>110</v>
      </c>
      <c r="C2239" s="7" t="s">
        <v>124</v>
      </c>
      <c r="D2239" s="7" t="s">
        <v>11351</v>
      </c>
      <c r="E2239" s="7"/>
      <c r="F2239" s="64"/>
      <c r="G2239" s="6"/>
      <c r="H2239" s="6"/>
      <c r="I2239" s="10" t="s">
        <v>110</v>
      </c>
      <c r="J2239" s="11" t="s">
        <v>11364</v>
      </c>
      <c r="K2239" s="194" t="s">
        <v>10807</v>
      </c>
      <c r="L2239" s="176"/>
      <c r="M2239" s="176">
        <v>1000</v>
      </c>
      <c r="N2239" s="80" t="s">
        <v>11911</v>
      </c>
      <c r="O2239" s="162"/>
      <c r="P2239" s="80" t="s">
        <v>11365</v>
      </c>
      <c r="Q2239" s="80"/>
      <c r="R2239" s="80"/>
      <c r="S2239" s="163"/>
      <c r="T2239" s="213"/>
      <c r="U2239" s="162"/>
      <c r="V2239" s="164"/>
      <c r="W2239" s="12" t="str">
        <f t="shared" si="628"/>
        <v>Mqtt1</v>
      </c>
      <c r="X2239" s="196" t="str" cm="1">
        <f t="array" ref="X2239">_xlfn.REGEXEXTRACT(J2239,"^\D*")&amp;"/"&amp;_xlfn.REGEXEXTRACT(J2239,"\d{8}(_\d{1,2})?")</f>
        <v>PMP/41006001_4</v>
      </c>
      <c r="Y2239" s="6" t="str">
        <f t="shared" si="629"/>
        <v>marpower/500000-thrs/pmp/41006001-4</v>
      </c>
      <c r="Z2239" s="103" t="str">
        <f t="shared" si="630"/>
        <v>$.PowerInput</v>
      </c>
      <c r="AB2239" s="6" t="s">
        <v>196</v>
      </c>
      <c r="AC2239" s="103">
        <v>4</v>
      </c>
      <c r="AJ2239" s="80"/>
      <c r="AK2239" s="113" t="s">
        <v>1425</v>
      </c>
      <c r="AN2239" s="80"/>
      <c r="AO2239" s="80"/>
      <c r="AP2239" s="80"/>
      <c r="AQ2239" s="80"/>
      <c r="AR2239" s="127"/>
      <c r="AS2239" s="80"/>
      <c r="AT2239" s="7"/>
      <c r="AU2239" s="7"/>
      <c r="AV2239" s="165"/>
      <c r="AW2239" s="166"/>
      <c r="AX2239" s="137"/>
      <c r="AY2239" s="147"/>
      <c r="AZ2239" s="167"/>
      <c r="BA2239" s="167"/>
      <c r="BB2239" s="147" t="str">
        <f t="shared" si="631"/>
        <v/>
      </c>
      <c r="BC2239" s="168"/>
      <c r="BD2239" s="165"/>
      <c r="BE2239" s="165"/>
      <c r="BF2239" s="165"/>
      <c r="BG2239" s="165"/>
      <c r="BH2239" s="165"/>
      <c r="BI2239" s="165"/>
      <c r="BJ2239" s="165"/>
      <c r="BK2239" s="165"/>
      <c r="BL2239" s="165"/>
      <c r="BM2239" s="165"/>
      <c r="BN2239" s="165"/>
      <c r="BO2239" s="165"/>
      <c r="BP2239" s="165"/>
      <c r="BQ2239" s="165"/>
      <c r="BS2239" s="6"/>
      <c r="BT2239" s="11"/>
      <c r="BU2239" s="6"/>
      <c r="BV2239" s="6"/>
    </row>
    <row r="2240" spans="1:74" ht="15.75" x14ac:dyDescent="0.25">
      <c r="A2240" s="52" t="s">
        <v>11909</v>
      </c>
      <c r="B2240" s="56" t="s">
        <v>110</v>
      </c>
      <c r="C2240" s="7" t="s">
        <v>124</v>
      </c>
      <c r="D2240" s="7" t="s">
        <v>11351</v>
      </c>
      <c r="E2240" s="7"/>
      <c r="F2240" s="64"/>
      <c r="G2240" s="6"/>
      <c r="H2240" s="6"/>
      <c r="I2240" s="10" t="s">
        <v>110</v>
      </c>
      <c r="J2240" s="11" t="s">
        <v>11366</v>
      </c>
      <c r="K2240" s="194" t="s">
        <v>10807</v>
      </c>
      <c r="L2240" s="176"/>
      <c r="M2240" s="176">
        <v>1000</v>
      </c>
      <c r="N2240" s="80" t="s">
        <v>11911</v>
      </c>
      <c r="O2240" s="162"/>
      <c r="P2240" s="80" t="s">
        <v>11367</v>
      </c>
      <c r="Q2240" s="80"/>
      <c r="R2240" s="80"/>
      <c r="S2240" s="163"/>
      <c r="T2240" s="213"/>
      <c r="U2240" s="162"/>
      <c r="V2240" s="164"/>
      <c r="W2240" s="12" t="str">
        <f t="shared" si="628"/>
        <v>Mqtt1</v>
      </c>
      <c r="X2240" s="196" t="str" cm="1">
        <f t="array" ref="X2240">_xlfn.REGEXEXTRACT(J2240,"^\D*")&amp;"/"&amp;_xlfn.REGEXEXTRACT(J2240,"\d{8}(_\d{1,2})?")</f>
        <v>PMP/41006001_4</v>
      </c>
      <c r="Y2240" s="6" t="str">
        <f t="shared" si="629"/>
        <v>marpower/500000-thrs/pmp/41006001-4</v>
      </c>
      <c r="Z2240" s="103" t="str">
        <f t="shared" si="630"/>
        <v>$.Speed</v>
      </c>
      <c r="AB2240" s="6" t="s">
        <v>196</v>
      </c>
      <c r="AC2240" s="103">
        <v>7</v>
      </c>
      <c r="AJ2240" s="80"/>
      <c r="AK2240" s="113" t="s">
        <v>10829</v>
      </c>
      <c r="AN2240" s="80"/>
      <c r="AO2240" s="80"/>
      <c r="AP2240" s="80"/>
      <c r="AQ2240" s="80"/>
      <c r="AR2240" s="127"/>
      <c r="AS2240" s="80"/>
      <c r="AT2240" s="7"/>
      <c r="AU2240" s="7"/>
      <c r="AV2240" s="165"/>
      <c r="AW2240" s="166"/>
      <c r="AX2240" s="137"/>
      <c r="AY2240" s="147"/>
      <c r="AZ2240" s="167"/>
      <c r="BA2240" s="167"/>
      <c r="BB2240" s="147" t="str">
        <f t="shared" si="631"/>
        <v/>
      </c>
      <c r="BC2240" s="168"/>
      <c r="BD2240" s="165"/>
      <c r="BE2240" s="165"/>
      <c r="BF2240" s="165"/>
      <c r="BG2240" s="165"/>
      <c r="BH2240" s="165"/>
      <c r="BI2240" s="165"/>
      <c r="BJ2240" s="165"/>
      <c r="BK2240" s="165"/>
      <c r="BL2240" s="165"/>
      <c r="BM2240" s="165"/>
      <c r="BN2240" s="165"/>
      <c r="BO2240" s="165"/>
      <c r="BP2240" s="165"/>
      <c r="BQ2240" s="165"/>
      <c r="BS2240" s="6"/>
      <c r="BT2240" s="11"/>
      <c r="BU2240" s="6"/>
      <c r="BV2240" s="6"/>
    </row>
    <row r="2241" spans="1:74" ht="15.75" x14ac:dyDescent="0.25">
      <c r="A2241" s="52" t="s">
        <v>11909</v>
      </c>
      <c r="B2241" s="56" t="s">
        <v>110</v>
      </c>
      <c r="C2241" s="7" t="s">
        <v>124</v>
      </c>
      <c r="D2241" s="7" t="s">
        <v>11351</v>
      </c>
      <c r="E2241" s="7"/>
      <c r="F2241" s="64"/>
      <c r="G2241" s="6"/>
      <c r="H2241" s="6"/>
      <c r="I2241" s="10" t="s">
        <v>110</v>
      </c>
      <c r="J2241" s="11" t="s">
        <v>11368</v>
      </c>
      <c r="K2241" s="194" t="s">
        <v>10807</v>
      </c>
      <c r="L2241" s="176"/>
      <c r="M2241" s="176">
        <v>1000</v>
      </c>
      <c r="N2241" s="80" t="s">
        <v>11911</v>
      </c>
      <c r="O2241" s="162"/>
      <c r="P2241" s="80" t="s">
        <v>11369</v>
      </c>
      <c r="Q2241" s="80"/>
      <c r="R2241" s="80"/>
      <c r="S2241" s="163"/>
      <c r="T2241" s="213"/>
      <c r="U2241" s="162"/>
      <c r="V2241" s="164"/>
      <c r="W2241" s="12" t="str">
        <f t="shared" si="628"/>
        <v>Mqtt1</v>
      </c>
      <c r="X2241" s="196" t="str" cm="1">
        <f t="array" ref="X2241">_xlfn.REGEXEXTRACT(J2241,"^\D*")&amp;"/"&amp;_xlfn.REGEXEXTRACT(J2241,"\d{8}(_\d{1,2})?")</f>
        <v>PMP/41006001_4</v>
      </c>
      <c r="Y2241" s="6" t="str">
        <f t="shared" si="629"/>
        <v>marpower/500000-thrs/pmp/41006001-4</v>
      </c>
      <c r="Z2241" s="103" t="str">
        <f t="shared" si="630"/>
        <v>$.OperTime</v>
      </c>
      <c r="AB2241" s="6" t="s">
        <v>196</v>
      </c>
      <c r="AC2241" s="103">
        <v>5</v>
      </c>
      <c r="AJ2241" s="80"/>
      <c r="AK2241" s="113" t="s">
        <v>10832</v>
      </c>
      <c r="AL2241" s="113">
        <v>10</v>
      </c>
      <c r="AN2241" s="80"/>
      <c r="AO2241" s="80"/>
      <c r="AP2241" s="80"/>
      <c r="AQ2241" s="80"/>
      <c r="AR2241" s="127"/>
      <c r="AS2241" s="80"/>
      <c r="AT2241" s="7"/>
      <c r="AU2241" s="7"/>
      <c r="AV2241" s="165"/>
      <c r="AW2241" s="166"/>
      <c r="AX2241" s="137"/>
      <c r="AY2241" s="147"/>
      <c r="AZ2241" s="167"/>
      <c r="BA2241" s="167"/>
      <c r="BB2241" s="147" t="str">
        <f t="shared" si="631"/>
        <v/>
      </c>
      <c r="BC2241" s="168"/>
      <c r="BD2241" s="165"/>
      <c r="BE2241" s="165"/>
      <c r="BF2241" s="165"/>
      <c r="BG2241" s="165"/>
      <c r="BH2241" s="165"/>
      <c r="BI2241" s="165"/>
      <c r="BJ2241" s="165"/>
      <c r="BK2241" s="165"/>
      <c r="BL2241" s="165"/>
      <c r="BM2241" s="165"/>
      <c r="BN2241" s="165"/>
      <c r="BO2241" s="165"/>
      <c r="BP2241" s="165"/>
      <c r="BQ2241" s="165"/>
      <c r="BS2241" s="6"/>
      <c r="BT2241" s="11"/>
      <c r="BU2241" s="6"/>
      <c r="BV2241" s="6"/>
    </row>
    <row r="2242" spans="1:74" ht="15.75" x14ac:dyDescent="0.25">
      <c r="A2242" s="52" t="s">
        <v>11909</v>
      </c>
      <c r="B2242" s="56" t="s">
        <v>110</v>
      </c>
      <c r="C2242" s="7" t="s">
        <v>118</v>
      </c>
      <c r="D2242" s="7" t="s">
        <v>11351</v>
      </c>
      <c r="E2242" s="7"/>
      <c r="F2242" s="64"/>
      <c r="G2242" s="6"/>
      <c r="H2242" s="6"/>
      <c r="I2242" s="10" t="s">
        <v>110</v>
      </c>
      <c r="J2242" s="11" t="s">
        <v>11370</v>
      </c>
      <c r="K2242" s="194" t="s">
        <v>10807</v>
      </c>
      <c r="L2242" s="176"/>
      <c r="M2242" s="176">
        <v>1000</v>
      </c>
      <c r="N2242" s="80" t="s">
        <v>11911</v>
      </c>
      <c r="O2242" s="162"/>
      <c r="P2242" s="80" t="s">
        <v>11371</v>
      </c>
      <c r="Q2242" s="80"/>
      <c r="R2242" s="80"/>
      <c r="S2242" s="163"/>
      <c r="T2242" s="213"/>
      <c r="U2242" s="162"/>
      <c r="V2242" s="164"/>
      <c r="W2242" s="12" t="str">
        <f t="shared" si="628"/>
        <v>Mqtt1</v>
      </c>
      <c r="X2242" s="196" t="str" cm="1">
        <f t="array" ref="X2242">_xlfn.REGEXEXTRACT(J2242,"^\D*")&amp;"/"&amp;_xlfn.REGEXEXTRACT(J2242,"\d{8}(_\d{1,2})?")</f>
        <v>PMP/41006001_5</v>
      </c>
      <c r="Y2242" s="6" t="str">
        <f t="shared" si="629"/>
        <v>marpower/500000-thrs/pmp/41006001-5</v>
      </c>
      <c r="Z2242" s="103" t="str">
        <f t="shared" si="630"/>
        <v>$.DutyPoint</v>
      </c>
      <c r="AB2242" s="6" t="s">
        <v>195</v>
      </c>
      <c r="AC2242" s="103">
        <v>1</v>
      </c>
      <c r="AD2242" s="103" t="s">
        <v>124</v>
      </c>
      <c r="AG2242" s="11">
        <v>0</v>
      </c>
      <c r="AH2242" s="11">
        <v>20</v>
      </c>
      <c r="AI2242" s="53">
        <v>0</v>
      </c>
      <c r="AJ2242" s="80">
        <v>10</v>
      </c>
      <c r="AK2242" s="113" t="s">
        <v>917</v>
      </c>
      <c r="AL2242" s="113" t="s">
        <v>10809</v>
      </c>
      <c r="AN2242" s="80"/>
      <c r="AO2242" s="80"/>
      <c r="AP2242" s="80"/>
      <c r="AQ2242" s="80"/>
      <c r="AR2242" s="127"/>
      <c r="AS2242" s="80"/>
      <c r="AT2242" s="7"/>
      <c r="AU2242" s="7"/>
      <c r="AV2242" s="165"/>
      <c r="AW2242" s="166"/>
      <c r="AX2242" s="137"/>
      <c r="AY2242" s="147"/>
      <c r="AZ2242" s="167"/>
      <c r="BA2242" s="167"/>
      <c r="BB2242" s="147" t="str">
        <f t="shared" si="631"/>
        <v/>
      </c>
      <c r="BC2242" s="168"/>
      <c r="BD2242" s="165"/>
      <c r="BE2242" s="165"/>
      <c r="BF2242" s="165"/>
      <c r="BG2242" s="165"/>
      <c r="BH2242" s="165"/>
      <c r="BI2242" s="165"/>
      <c r="BJ2242" s="165"/>
      <c r="BK2242" s="165"/>
      <c r="BL2242" s="165"/>
      <c r="BM2242" s="165"/>
      <c r="BN2242" s="165"/>
      <c r="BO2242" s="165"/>
      <c r="BP2242" s="165"/>
      <c r="BQ2242" s="165"/>
      <c r="BS2242" s="6"/>
      <c r="BT2242" s="11"/>
      <c r="BU2242" s="6"/>
      <c r="BV2242" s="6"/>
    </row>
    <row r="2243" spans="1:74" ht="15.75" x14ac:dyDescent="0.25">
      <c r="A2243" s="52" t="s">
        <v>11909</v>
      </c>
      <c r="B2243" s="56" t="s">
        <v>110</v>
      </c>
      <c r="C2243" s="7" t="s">
        <v>124</v>
      </c>
      <c r="D2243" s="7" t="s">
        <v>11351</v>
      </c>
      <c r="E2243" s="7"/>
      <c r="F2243" s="64"/>
      <c r="G2243" s="6"/>
      <c r="H2243" s="6"/>
      <c r="I2243" s="10" t="s">
        <v>110</v>
      </c>
      <c r="J2243" s="11" t="s">
        <v>11372</v>
      </c>
      <c r="K2243" s="194" t="s">
        <v>10807</v>
      </c>
      <c r="L2243" s="176"/>
      <c r="M2243" s="176">
        <v>1000</v>
      </c>
      <c r="N2243" s="80" t="s">
        <v>11911</v>
      </c>
      <c r="O2243" s="162"/>
      <c r="P2243" s="80" t="s">
        <v>11373</v>
      </c>
      <c r="Q2243" s="80"/>
      <c r="R2243" s="80"/>
      <c r="S2243" s="163"/>
      <c r="T2243" s="213"/>
      <c r="U2243" s="162"/>
      <c r="V2243" s="164"/>
      <c r="W2243" s="12" t="str">
        <f t="shared" si="628"/>
        <v>Mqtt1</v>
      </c>
      <c r="X2243" s="196" t="str" cm="1">
        <f t="array" ref="X2243">_xlfn.REGEXEXTRACT(J2243,"^\D*")&amp;"/"&amp;_xlfn.REGEXEXTRACT(J2243,"\d{8}(_\d{1,2})?")</f>
        <v>PMP/41006001_5</v>
      </c>
      <c r="Y2243" s="6" t="str">
        <f t="shared" si="629"/>
        <v>marpower/500000-thrs/pmp/41006001-5</v>
      </c>
      <c r="Z2243" s="103" t="str">
        <f t="shared" si="630"/>
        <v>$.OnOff</v>
      </c>
      <c r="AB2243" s="6" t="s">
        <v>195</v>
      </c>
      <c r="AC2243" s="103">
        <v>40</v>
      </c>
      <c r="AJ2243" s="80"/>
      <c r="AN2243" s="80"/>
      <c r="AO2243" s="80"/>
      <c r="AP2243" s="80"/>
      <c r="AQ2243" s="80"/>
      <c r="AR2243" s="127"/>
      <c r="AS2243" s="80"/>
      <c r="AT2243" s="7"/>
      <c r="AU2243" s="7"/>
      <c r="AV2243" s="165"/>
      <c r="AW2243" s="166"/>
      <c r="AX2243" s="137"/>
      <c r="AY2243" s="147"/>
      <c r="AZ2243" s="167"/>
      <c r="BA2243" s="167"/>
      <c r="BB2243" s="147" t="str">
        <f t="shared" si="631"/>
        <v/>
      </c>
      <c r="BC2243" s="168"/>
      <c r="BD2243" s="165"/>
      <c r="BE2243" s="165"/>
      <c r="BF2243" s="165"/>
      <c r="BG2243" s="165"/>
      <c r="BH2243" s="165"/>
      <c r="BI2243" s="165"/>
      <c r="BJ2243" s="165"/>
      <c r="BK2243" s="165"/>
      <c r="BL2243" s="165"/>
      <c r="BM2243" s="165"/>
      <c r="BN2243" s="165"/>
      <c r="BO2243" s="165"/>
      <c r="BP2243" s="165"/>
      <c r="BQ2243" s="165"/>
      <c r="BS2243" s="6"/>
      <c r="BT2243" s="11"/>
      <c r="BU2243" s="6"/>
      <c r="BV2243" s="6"/>
    </row>
    <row r="2244" spans="1:74" ht="15.75" x14ac:dyDescent="0.25">
      <c r="A2244" s="52" t="s">
        <v>11909</v>
      </c>
      <c r="B2244" s="56" t="s">
        <v>110</v>
      </c>
      <c r="C2244" s="7" t="s">
        <v>124</v>
      </c>
      <c r="D2244" s="7" t="s">
        <v>11351</v>
      </c>
      <c r="E2244" s="7"/>
      <c r="F2244" s="64"/>
      <c r="G2244" s="6"/>
      <c r="H2244" s="6"/>
      <c r="I2244" s="10" t="s">
        <v>110</v>
      </c>
      <c r="J2244" s="11" t="s">
        <v>11374</v>
      </c>
      <c r="K2244" s="194" t="s">
        <v>10807</v>
      </c>
      <c r="L2244" s="176"/>
      <c r="M2244" s="176">
        <v>1000</v>
      </c>
      <c r="N2244" s="80" t="s">
        <v>11911</v>
      </c>
      <c r="O2244" s="162"/>
      <c r="P2244" s="80" t="s">
        <v>11375</v>
      </c>
      <c r="Q2244" s="80"/>
      <c r="R2244" s="80"/>
      <c r="S2244" s="163"/>
      <c r="T2244" s="213"/>
      <c r="U2244" s="162"/>
      <c r="V2244" s="164"/>
      <c r="W2244" s="12" t="str">
        <f t="shared" si="628"/>
        <v>Mqtt1</v>
      </c>
      <c r="X2244" s="196" t="str" cm="1">
        <f t="array" ref="X2244">_xlfn.REGEXEXTRACT(J2244,"^\D*")&amp;"/"&amp;_xlfn.REGEXEXTRACT(J2244,"\d{8}(_\d{1,2})?")</f>
        <v>PMP/41006001_5</v>
      </c>
      <c r="Y2244" s="6" t="str">
        <f t="shared" si="629"/>
        <v>marpower/500000-thrs/pmp/41006001-5</v>
      </c>
      <c r="Z2244" s="103" t="str">
        <f t="shared" si="630"/>
        <v>$.ControlMode</v>
      </c>
      <c r="AB2244" s="6" t="s">
        <v>195</v>
      </c>
      <c r="AC2244" s="103">
        <v>42</v>
      </c>
      <c r="AJ2244" s="80"/>
      <c r="AK2244" s="113" t="s">
        <v>10814</v>
      </c>
      <c r="AN2244" s="80"/>
      <c r="AO2244" s="80"/>
      <c r="AP2244" s="80"/>
      <c r="AQ2244" s="80"/>
      <c r="AR2244" s="127"/>
      <c r="AS2244" s="80"/>
      <c r="AT2244" s="7"/>
      <c r="AU2244" s="7"/>
      <c r="AV2244" s="165"/>
      <c r="AW2244" s="166"/>
      <c r="AX2244" s="137"/>
      <c r="AY2244" s="147"/>
      <c r="AZ2244" s="167"/>
      <c r="BA2244" s="167"/>
      <c r="BB2244" s="147" t="str">
        <f t="shared" si="631"/>
        <v/>
      </c>
      <c r="BC2244" s="168"/>
      <c r="BD2244" s="165"/>
      <c r="BE2244" s="165"/>
      <c r="BF2244" s="165"/>
      <c r="BG2244" s="165"/>
      <c r="BH2244" s="165"/>
      <c r="BI2244" s="165"/>
      <c r="BJ2244" s="165"/>
      <c r="BK2244" s="165"/>
      <c r="BL2244" s="165"/>
      <c r="BM2244" s="165"/>
      <c r="BN2244" s="165"/>
      <c r="BO2244" s="165"/>
      <c r="BP2244" s="165"/>
      <c r="BQ2244" s="165"/>
      <c r="BS2244" s="6"/>
      <c r="BT2244" s="11"/>
      <c r="BU2244" s="6"/>
      <c r="BV2244" s="6"/>
    </row>
    <row r="2245" spans="1:74" ht="15.75" x14ac:dyDescent="0.25">
      <c r="A2245" s="52" t="s">
        <v>11909</v>
      </c>
      <c r="B2245" s="56" t="s">
        <v>110</v>
      </c>
      <c r="C2245" s="7" t="s">
        <v>124</v>
      </c>
      <c r="D2245" s="7" t="s">
        <v>11351</v>
      </c>
      <c r="E2245" s="7"/>
      <c r="F2245" s="64"/>
      <c r="G2245" s="6"/>
      <c r="H2245" s="6"/>
      <c r="I2245" s="10" t="s">
        <v>110</v>
      </c>
      <c r="J2245" s="11" t="s">
        <v>11376</v>
      </c>
      <c r="K2245" s="194" t="s">
        <v>10807</v>
      </c>
      <c r="L2245" s="176"/>
      <c r="M2245" s="176">
        <v>1000</v>
      </c>
      <c r="N2245" s="80" t="s">
        <v>11911</v>
      </c>
      <c r="O2245" s="162"/>
      <c r="P2245" s="80" t="s">
        <v>11377</v>
      </c>
      <c r="Q2245" s="80"/>
      <c r="R2245" s="80"/>
      <c r="S2245" s="163"/>
      <c r="T2245" s="213"/>
      <c r="U2245" s="162"/>
      <c r="V2245" s="164"/>
      <c r="W2245" s="12" t="str">
        <f t="shared" si="628"/>
        <v>Mqtt1</v>
      </c>
      <c r="X2245" s="196" t="str" cm="1">
        <f t="array" ref="X2245">_xlfn.REGEXEXTRACT(J2245,"^\D*")&amp;"/"&amp;_xlfn.REGEXEXTRACT(J2245,"\d{8}(_\d{1,2})?")</f>
        <v>PMP/41006001_5</v>
      </c>
      <c r="Y2245" s="6" t="str">
        <f t="shared" si="629"/>
        <v>marpower/500000-thrs/pmp/41006001-5</v>
      </c>
      <c r="Z2245" s="103" t="str">
        <f t="shared" si="630"/>
        <v>$.Pressure</v>
      </c>
      <c r="AB2245" s="6" t="s">
        <v>196</v>
      </c>
      <c r="AC2245" s="103">
        <v>1</v>
      </c>
      <c r="AJ2245" s="80"/>
      <c r="AK2245" s="113" t="s">
        <v>10817</v>
      </c>
      <c r="AL2245" s="113">
        <v>10</v>
      </c>
      <c r="AN2245" s="80"/>
      <c r="AO2245" s="80"/>
      <c r="AP2245" s="80"/>
      <c r="AQ2245" s="80"/>
      <c r="AR2245" s="127"/>
      <c r="AS2245" s="80"/>
      <c r="AT2245" s="7"/>
      <c r="AU2245" s="7"/>
      <c r="AV2245" s="165"/>
      <c r="AW2245" s="166"/>
      <c r="AX2245" s="137"/>
      <c r="AY2245" s="147"/>
      <c r="AZ2245" s="167"/>
      <c r="BA2245" s="167"/>
      <c r="BB2245" s="147" t="str">
        <f t="shared" si="631"/>
        <v/>
      </c>
      <c r="BC2245" s="168"/>
      <c r="BD2245" s="165"/>
      <c r="BE2245" s="165"/>
      <c r="BF2245" s="165"/>
      <c r="BG2245" s="165"/>
      <c r="BH2245" s="165"/>
      <c r="BI2245" s="165"/>
      <c r="BJ2245" s="165"/>
      <c r="BK2245" s="165"/>
      <c r="BL2245" s="165"/>
      <c r="BM2245" s="165"/>
      <c r="BN2245" s="165"/>
      <c r="BO2245" s="165"/>
      <c r="BP2245" s="165"/>
      <c r="BQ2245" s="165"/>
      <c r="BS2245" s="6"/>
      <c r="BT2245" s="11"/>
      <c r="BU2245" s="6"/>
      <c r="BV2245" s="6"/>
    </row>
    <row r="2246" spans="1:74" ht="15.75" x14ac:dyDescent="0.25">
      <c r="A2246" s="52" t="s">
        <v>11909</v>
      </c>
      <c r="B2246" s="56" t="s">
        <v>110</v>
      </c>
      <c r="C2246" s="7" t="s">
        <v>118</v>
      </c>
      <c r="D2246" s="7" t="s">
        <v>11351</v>
      </c>
      <c r="E2246" s="7"/>
      <c r="F2246" s="64"/>
      <c r="G2246" s="6"/>
      <c r="H2246" s="6"/>
      <c r="I2246" s="10" t="s">
        <v>110</v>
      </c>
      <c r="J2246" s="11" t="s">
        <v>11378</v>
      </c>
      <c r="K2246" s="194" t="s">
        <v>10807</v>
      </c>
      <c r="L2246" s="176"/>
      <c r="M2246" s="176">
        <v>1000</v>
      </c>
      <c r="N2246" s="80" t="s">
        <v>11911</v>
      </c>
      <c r="O2246" s="162"/>
      <c r="P2246" s="80" t="s">
        <v>11379</v>
      </c>
      <c r="Q2246" s="80"/>
      <c r="R2246" s="80"/>
      <c r="S2246" s="163"/>
      <c r="T2246" s="213"/>
      <c r="U2246" s="162"/>
      <c r="V2246" s="164"/>
      <c r="W2246" s="12" t="str">
        <f t="shared" si="628"/>
        <v>Mqtt1</v>
      </c>
      <c r="X2246" s="196" t="str" cm="1">
        <f t="array" ref="X2246">_xlfn.REGEXEXTRACT(J2246,"^\D*")&amp;"/"&amp;_xlfn.REGEXEXTRACT(J2246,"\d{8}(_\d{1,2})?")</f>
        <v>PMP/41006001_5</v>
      </c>
      <c r="Y2246" s="6" t="str">
        <f t="shared" si="629"/>
        <v>marpower/500000-thrs/pmp/41006001-5</v>
      </c>
      <c r="Z2246" s="103" t="str">
        <f t="shared" si="630"/>
        <v>$.Flow</v>
      </c>
      <c r="AB2246" s="6" t="s">
        <v>196</v>
      </c>
      <c r="AC2246" s="103">
        <v>2</v>
      </c>
      <c r="AD2246" s="103" t="s">
        <v>124</v>
      </c>
      <c r="AG2246" s="11">
        <v>0</v>
      </c>
      <c r="AH2246" s="11">
        <v>100</v>
      </c>
      <c r="AI2246" s="53">
        <v>0</v>
      </c>
      <c r="AJ2246" s="80">
        <v>10</v>
      </c>
      <c r="AK2246" s="113" t="s">
        <v>10820</v>
      </c>
      <c r="AL2246" s="113" t="s">
        <v>10821</v>
      </c>
      <c r="AN2246" s="80"/>
      <c r="AO2246" s="80"/>
      <c r="AP2246" s="80"/>
      <c r="AQ2246" s="80"/>
      <c r="AR2246" s="127"/>
      <c r="AS2246" s="80"/>
      <c r="AT2246" s="7"/>
      <c r="AU2246" s="7"/>
      <c r="AV2246" s="165"/>
      <c r="AW2246" s="166"/>
      <c r="AX2246" s="137"/>
      <c r="AY2246" s="147"/>
      <c r="AZ2246" s="167"/>
      <c r="BA2246" s="167"/>
      <c r="BB2246" s="147" t="str">
        <f t="shared" si="631"/>
        <v/>
      </c>
      <c r="BC2246" s="168"/>
      <c r="BD2246" s="165"/>
      <c r="BE2246" s="165"/>
      <c r="BF2246" s="165"/>
      <c r="BG2246" s="165"/>
      <c r="BH2246" s="165"/>
      <c r="BI2246" s="165"/>
      <c r="BJ2246" s="165"/>
      <c r="BK2246" s="165"/>
      <c r="BL2246" s="165"/>
      <c r="BM2246" s="165"/>
      <c r="BN2246" s="165"/>
      <c r="BO2246" s="165"/>
      <c r="BP2246" s="165"/>
      <c r="BQ2246" s="165"/>
      <c r="BS2246" s="6"/>
      <c r="BT2246" s="11"/>
      <c r="BU2246" s="6"/>
      <c r="BV2246" s="6"/>
    </row>
    <row r="2247" spans="1:74" ht="15.75" x14ac:dyDescent="0.25">
      <c r="A2247" s="52" t="s">
        <v>11909</v>
      </c>
      <c r="B2247" s="56" t="s">
        <v>110</v>
      </c>
      <c r="C2247" s="7" t="s">
        <v>124</v>
      </c>
      <c r="D2247" s="7" t="s">
        <v>11351</v>
      </c>
      <c r="E2247" s="7"/>
      <c r="F2247" s="64"/>
      <c r="G2247" s="6"/>
      <c r="H2247" s="6"/>
      <c r="I2247" s="10" t="s">
        <v>110</v>
      </c>
      <c r="J2247" s="11" t="s">
        <v>11380</v>
      </c>
      <c r="K2247" s="194" t="s">
        <v>10807</v>
      </c>
      <c r="L2247" s="176"/>
      <c r="M2247" s="176">
        <v>1000</v>
      </c>
      <c r="N2247" s="80" t="s">
        <v>11911</v>
      </c>
      <c r="O2247" s="162"/>
      <c r="P2247" s="80" t="s">
        <v>11381</v>
      </c>
      <c r="Q2247" s="80"/>
      <c r="R2247" s="80"/>
      <c r="S2247" s="163"/>
      <c r="T2247" s="213"/>
      <c r="U2247" s="162"/>
      <c r="V2247" s="164"/>
      <c r="W2247" s="12" t="str">
        <f t="shared" si="628"/>
        <v>Mqtt1</v>
      </c>
      <c r="X2247" s="196" t="str" cm="1">
        <f t="array" ref="X2247">_xlfn.REGEXEXTRACT(J2247,"^\D*")&amp;"/"&amp;_xlfn.REGEXEXTRACT(J2247,"\d{8}(_\d{1,2})?")</f>
        <v>PMP/41006001_5</v>
      </c>
      <c r="Y2247" s="6" t="str">
        <f t="shared" si="629"/>
        <v>marpower/500000-thrs/pmp/41006001-5</v>
      </c>
      <c r="Z2247" s="103" t="str">
        <f t="shared" si="630"/>
        <v>$.EnConsump</v>
      </c>
      <c r="AB2247" s="6" t="s">
        <v>196</v>
      </c>
      <c r="AC2247" s="103">
        <v>3</v>
      </c>
      <c r="AJ2247" s="80"/>
      <c r="AK2247" s="113" t="s">
        <v>10824</v>
      </c>
      <c r="AN2247" s="80"/>
      <c r="AO2247" s="80"/>
      <c r="AP2247" s="80"/>
      <c r="AQ2247" s="80"/>
      <c r="AR2247" s="127"/>
      <c r="AS2247" s="80"/>
      <c r="AT2247" s="7"/>
      <c r="AU2247" s="7"/>
      <c r="AV2247" s="165"/>
      <c r="AW2247" s="166"/>
      <c r="AX2247" s="137"/>
      <c r="AY2247" s="147"/>
      <c r="AZ2247" s="167"/>
      <c r="BA2247" s="167"/>
      <c r="BB2247" s="147" t="str">
        <f t="shared" si="631"/>
        <v/>
      </c>
      <c r="BC2247" s="168"/>
      <c r="BD2247" s="165"/>
      <c r="BE2247" s="165"/>
      <c r="BF2247" s="165"/>
      <c r="BG2247" s="165"/>
      <c r="BH2247" s="165"/>
      <c r="BI2247" s="165"/>
      <c r="BJ2247" s="165"/>
      <c r="BK2247" s="165"/>
      <c r="BL2247" s="165"/>
      <c r="BM2247" s="165"/>
      <c r="BN2247" s="165"/>
      <c r="BO2247" s="165"/>
      <c r="BP2247" s="165"/>
      <c r="BQ2247" s="165"/>
      <c r="BS2247" s="6"/>
      <c r="BT2247" s="11"/>
      <c r="BU2247" s="6"/>
      <c r="BV2247" s="6"/>
    </row>
    <row r="2248" spans="1:74" ht="15.75" x14ac:dyDescent="0.25">
      <c r="A2248" s="52" t="s">
        <v>11909</v>
      </c>
      <c r="B2248" s="56" t="s">
        <v>110</v>
      </c>
      <c r="C2248" s="7" t="s">
        <v>124</v>
      </c>
      <c r="D2248" s="7" t="s">
        <v>11351</v>
      </c>
      <c r="E2248" s="7"/>
      <c r="F2248" s="64"/>
      <c r="G2248" s="6"/>
      <c r="H2248" s="6"/>
      <c r="I2248" s="10" t="s">
        <v>110</v>
      </c>
      <c r="J2248" s="11" t="s">
        <v>11382</v>
      </c>
      <c r="K2248" s="194" t="s">
        <v>10807</v>
      </c>
      <c r="L2248" s="176"/>
      <c r="M2248" s="176">
        <v>1000</v>
      </c>
      <c r="N2248" s="80" t="s">
        <v>11911</v>
      </c>
      <c r="O2248" s="162"/>
      <c r="P2248" s="80" t="s">
        <v>11383</v>
      </c>
      <c r="Q2248" s="80"/>
      <c r="R2248" s="80"/>
      <c r="S2248" s="163"/>
      <c r="T2248" s="213"/>
      <c r="U2248" s="162"/>
      <c r="V2248" s="164"/>
      <c r="W2248" s="12" t="str">
        <f t="shared" si="628"/>
        <v>Mqtt1</v>
      </c>
      <c r="X2248" s="196" t="str" cm="1">
        <f t="array" ref="X2248">_xlfn.REGEXEXTRACT(J2248,"^\D*")&amp;"/"&amp;_xlfn.REGEXEXTRACT(J2248,"\d{8}(_\d{1,2})?")</f>
        <v>PMP/41006001_5</v>
      </c>
      <c r="Y2248" s="6" t="str">
        <f t="shared" si="629"/>
        <v>marpower/500000-thrs/pmp/41006001-5</v>
      </c>
      <c r="Z2248" s="103" t="str">
        <f t="shared" si="630"/>
        <v>$.PowerInput</v>
      </c>
      <c r="AB2248" s="6" t="s">
        <v>196</v>
      </c>
      <c r="AC2248" s="103">
        <v>4</v>
      </c>
      <c r="AJ2248" s="80"/>
      <c r="AK2248" s="113" t="s">
        <v>1425</v>
      </c>
      <c r="AN2248" s="80"/>
      <c r="AO2248" s="80"/>
      <c r="AP2248" s="80"/>
      <c r="AQ2248" s="80"/>
      <c r="AR2248" s="127"/>
      <c r="AS2248" s="80"/>
      <c r="AT2248" s="7"/>
      <c r="AU2248" s="7"/>
      <c r="AV2248" s="165"/>
      <c r="AW2248" s="166"/>
      <c r="AX2248" s="137"/>
      <c r="AY2248" s="147"/>
      <c r="AZ2248" s="167"/>
      <c r="BA2248" s="167"/>
      <c r="BB2248" s="147" t="str">
        <f t="shared" si="631"/>
        <v/>
      </c>
      <c r="BC2248" s="168"/>
      <c r="BD2248" s="165"/>
      <c r="BE2248" s="165"/>
      <c r="BF2248" s="165"/>
      <c r="BG2248" s="165"/>
      <c r="BH2248" s="165"/>
      <c r="BI2248" s="165"/>
      <c r="BJ2248" s="165"/>
      <c r="BK2248" s="165"/>
      <c r="BL2248" s="165"/>
      <c r="BM2248" s="165"/>
      <c r="BN2248" s="165"/>
      <c r="BO2248" s="165"/>
      <c r="BP2248" s="165"/>
      <c r="BQ2248" s="165"/>
      <c r="BS2248" s="6"/>
      <c r="BT2248" s="11"/>
      <c r="BU2248" s="6"/>
      <c r="BV2248" s="6"/>
    </row>
    <row r="2249" spans="1:74" ht="15.75" x14ac:dyDescent="0.25">
      <c r="A2249" s="52" t="s">
        <v>11909</v>
      </c>
      <c r="B2249" s="56" t="s">
        <v>110</v>
      </c>
      <c r="C2249" s="7" t="s">
        <v>124</v>
      </c>
      <c r="D2249" s="7" t="s">
        <v>11351</v>
      </c>
      <c r="E2249" s="7"/>
      <c r="F2249" s="64"/>
      <c r="G2249" s="6"/>
      <c r="H2249" s="6"/>
      <c r="I2249" s="10" t="s">
        <v>110</v>
      </c>
      <c r="J2249" s="11" t="s">
        <v>11384</v>
      </c>
      <c r="K2249" s="194" t="s">
        <v>10807</v>
      </c>
      <c r="L2249" s="176"/>
      <c r="M2249" s="176">
        <v>1000</v>
      </c>
      <c r="N2249" s="80" t="s">
        <v>11911</v>
      </c>
      <c r="O2249" s="162"/>
      <c r="P2249" s="80" t="s">
        <v>11385</v>
      </c>
      <c r="Q2249" s="80"/>
      <c r="R2249" s="80"/>
      <c r="S2249" s="163"/>
      <c r="T2249" s="213"/>
      <c r="U2249" s="162"/>
      <c r="V2249" s="164"/>
      <c r="W2249" s="12" t="str">
        <f t="shared" si="628"/>
        <v>Mqtt1</v>
      </c>
      <c r="X2249" s="196" t="str" cm="1">
        <f t="array" ref="X2249">_xlfn.REGEXEXTRACT(J2249,"^\D*")&amp;"/"&amp;_xlfn.REGEXEXTRACT(J2249,"\d{8}(_\d{1,2})?")</f>
        <v>PMP/41006001_5</v>
      </c>
      <c r="Y2249" s="6" t="str">
        <f t="shared" si="629"/>
        <v>marpower/500000-thrs/pmp/41006001-5</v>
      </c>
      <c r="Z2249" s="103" t="str">
        <f t="shared" si="630"/>
        <v>$.Speed</v>
      </c>
      <c r="AB2249" s="6" t="s">
        <v>196</v>
      </c>
      <c r="AC2249" s="103">
        <v>7</v>
      </c>
      <c r="AJ2249" s="80"/>
      <c r="AK2249" s="113" t="s">
        <v>10829</v>
      </c>
      <c r="AN2249" s="80"/>
      <c r="AO2249" s="80"/>
      <c r="AP2249" s="80"/>
      <c r="AQ2249" s="80"/>
      <c r="AR2249" s="127"/>
      <c r="AS2249" s="80"/>
      <c r="AT2249" s="7"/>
      <c r="AU2249" s="7"/>
      <c r="AV2249" s="165"/>
      <c r="AW2249" s="166"/>
      <c r="AX2249" s="137"/>
      <c r="AY2249" s="147"/>
      <c r="AZ2249" s="167"/>
      <c r="BA2249" s="167"/>
      <c r="BB2249" s="147" t="str">
        <f t="shared" si="631"/>
        <v/>
      </c>
      <c r="BC2249" s="168"/>
      <c r="BD2249" s="165"/>
      <c r="BE2249" s="165"/>
      <c r="BF2249" s="165"/>
      <c r="BG2249" s="165"/>
      <c r="BH2249" s="165"/>
      <c r="BI2249" s="165"/>
      <c r="BJ2249" s="165"/>
      <c r="BK2249" s="165"/>
      <c r="BL2249" s="165"/>
      <c r="BM2249" s="165"/>
      <c r="BN2249" s="165"/>
      <c r="BO2249" s="165"/>
      <c r="BP2249" s="165"/>
      <c r="BQ2249" s="165"/>
      <c r="BS2249" s="6"/>
      <c r="BT2249" s="11"/>
      <c r="BU2249" s="6"/>
      <c r="BV2249" s="6"/>
    </row>
    <row r="2250" spans="1:74" ht="15.75" x14ac:dyDescent="0.25">
      <c r="A2250" s="52" t="s">
        <v>11909</v>
      </c>
      <c r="B2250" s="56" t="s">
        <v>110</v>
      </c>
      <c r="C2250" s="7" t="s">
        <v>124</v>
      </c>
      <c r="D2250" s="7" t="s">
        <v>11351</v>
      </c>
      <c r="E2250" s="7"/>
      <c r="F2250" s="64"/>
      <c r="G2250" s="6"/>
      <c r="H2250" s="6"/>
      <c r="I2250" s="10" t="s">
        <v>110</v>
      </c>
      <c r="J2250" s="11" t="s">
        <v>11386</v>
      </c>
      <c r="K2250" s="194" t="s">
        <v>10807</v>
      </c>
      <c r="L2250" s="176"/>
      <c r="M2250" s="176">
        <v>1000</v>
      </c>
      <c r="N2250" s="80" t="s">
        <v>11911</v>
      </c>
      <c r="O2250" s="162"/>
      <c r="P2250" s="80" t="s">
        <v>11387</v>
      </c>
      <c r="Q2250" s="80"/>
      <c r="R2250" s="80"/>
      <c r="S2250" s="163"/>
      <c r="T2250" s="213"/>
      <c r="U2250" s="162"/>
      <c r="V2250" s="164"/>
      <c r="W2250" s="12" t="str">
        <f t="shared" si="628"/>
        <v>Mqtt1</v>
      </c>
      <c r="X2250" s="196" t="str" cm="1">
        <f t="array" ref="X2250">_xlfn.REGEXEXTRACT(J2250,"^\D*")&amp;"/"&amp;_xlfn.REGEXEXTRACT(J2250,"\d{8}(_\d{1,2})?")</f>
        <v>PMP/41006001_5</v>
      </c>
      <c r="Y2250" s="6" t="str">
        <f t="shared" si="629"/>
        <v>marpower/500000-thrs/pmp/41006001-5</v>
      </c>
      <c r="Z2250" s="103" t="str">
        <f t="shared" si="630"/>
        <v>$.OperTime</v>
      </c>
      <c r="AB2250" s="6" t="s">
        <v>196</v>
      </c>
      <c r="AC2250" s="103">
        <v>5</v>
      </c>
      <c r="AJ2250" s="80"/>
      <c r="AK2250" s="113" t="s">
        <v>10832</v>
      </c>
      <c r="AL2250" s="113">
        <v>10</v>
      </c>
      <c r="AN2250" s="80"/>
      <c r="AO2250" s="80"/>
      <c r="AP2250" s="80"/>
      <c r="AQ2250" s="80"/>
      <c r="AR2250" s="127"/>
      <c r="AS2250" s="80"/>
      <c r="AT2250" s="7"/>
      <c r="AU2250" s="7"/>
      <c r="AV2250" s="165"/>
      <c r="AW2250" s="166"/>
      <c r="AX2250" s="137"/>
      <c r="AY2250" s="147"/>
      <c r="AZ2250" s="167"/>
      <c r="BA2250" s="167"/>
      <c r="BB2250" s="147" t="str">
        <f t="shared" si="631"/>
        <v/>
      </c>
      <c r="BC2250" s="168"/>
      <c r="BD2250" s="165"/>
      <c r="BE2250" s="165"/>
      <c r="BF2250" s="165"/>
      <c r="BG2250" s="165"/>
      <c r="BH2250" s="165"/>
      <c r="BI2250" s="165"/>
      <c r="BJ2250" s="165"/>
      <c r="BK2250" s="165"/>
      <c r="BL2250" s="165"/>
      <c r="BM2250" s="165"/>
      <c r="BN2250" s="165"/>
      <c r="BO2250" s="165"/>
      <c r="BP2250" s="165"/>
      <c r="BQ2250" s="165"/>
      <c r="BS2250" s="6"/>
      <c r="BT2250" s="11"/>
      <c r="BU2250" s="6"/>
      <c r="BV2250" s="6"/>
    </row>
    <row r="2251" spans="1:74" ht="15.75" x14ac:dyDescent="0.25">
      <c r="A2251" s="52" t="s">
        <v>11909</v>
      </c>
      <c r="B2251" s="56" t="s">
        <v>110</v>
      </c>
      <c r="C2251" s="7" t="s">
        <v>9455</v>
      </c>
      <c r="D2251" s="7" t="s">
        <v>11351</v>
      </c>
      <c r="E2251" s="7"/>
      <c r="F2251" s="64"/>
      <c r="G2251" s="6"/>
      <c r="H2251" s="6"/>
      <c r="I2251" s="10" t="s">
        <v>110</v>
      </c>
      <c r="J2251" s="11" t="s">
        <v>11388</v>
      </c>
      <c r="K2251" s="194" t="s">
        <v>10807</v>
      </c>
      <c r="L2251" s="176"/>
      <c r="M2251" s="176">
        <v>1000</v>
      </c>
      <c r="N2251" s="80" t="s">
        <v>11911</v>
      </c>
      <c r="O2251" s="162"/>
      <c r="P2251" s="80" t="s">
        <v>11389</v>
      </c>
      <c r="Q2251" s="80"/>
      <c r="R2251" s="80"/>
      <c r="S2251" s="163"/>
      <c r="T2251" s="213"/>
      <c r="U2251" s="162"/>
      <c r="V2251" s="164"/>
      <c r="W2251" s="12" t="str">
        <f t="shared" si="628"/>
        <v>Mqtt1</v>
      </c>
      <c r="X2251" s="196" t="str" cm="1">
        <f t="array" ref="X2251">_xlfn.REGEXEXTRACT(J2251,"^\D*")&amp;"/"&amp;_xlfn.REGEXEXTRACT(J2251,"\d{8}(_\d{1,2})?")</f>
        <v>VLV/41006011_11</v>
      </c>
      <c r="Y2251" s="6" t="str">
        <f t="shared" si="629"/>
        <v>marpower/500000-thrs/vlv/41006011-11</v>
      </c>
      <c r="Z2251" s="103" t="str">
        <f t="shared" si="630"/>
        <v>$.Setpoint</v>
      </c>
      <c r="AA2251" s="12">
        <v>1</v>
      </c>
      <c r="AB2251" s="6" t="s">
        <v>195</v>
      </c>
      <c r="AC2251" s="103">
        <v>0</v>
      </c>
      <c r="AJ2251" s="80"/>
      <c r="AK2251" s="113" t="s">
        <v>917</v>
      </c>
      <c r="AN2251" s="80"/>
      <c r="AO2251" s="80"/>
      <c r="AP2251" s="80"/>
      <c r="AQ2251" s="80"/>
      <c r="AR2251" s="127"/>
      <c r="AS2251" s="80"/>
      <c r="AT2251" s="7"/>
      <c r="AU2251" s="7"/>
      <c r="AV2251" s="165"/>
      <c r="AW2251" s="166"/>
      <c r="AX2251" s="137"/>
      <c r="AY2251" s="147"/>
      <c r="AZ2251" s="167"/>
      <c r="BA2251" s="167"/>
      <c r="BB2251" s="147" t="str">
        <f t="shared" si="631"/>
        <v/>
      </c>
      <c r="BC2251" s="168"/>
      <c r="BD2251" s="165"/>
      <c r="BE2251" s="165"/>
      <c r="BF2251" s="165"/>
      <c r="BG2251" s="165"/>
      <c r="BH2251" s="165"/>
      <c r="BI2251" s="165"/>
      <c r="BJ2251" s="165"/>
      <c r="BK2251" s="165"/>
      <c r="BL2251" s="165"/>
      <c r="BM2251" s="165"/>
      <c r="BN2251" s="165"/>
      <c r="BO2251" s="165"/>
      <c r="BP2251" s="165"/>
      <c r="BQ2251" s="165"/>
      <c r="BS2251" s="6"/>
      <c r="BT2251" s="11"/>
      <c r="BU2251" s="6"/>
      <c r="BV2251" s="6"/>
    </row>
    <row r="2252" spans="1:74" ht="15.75" x14ac:dyDescent="0.25">
      <c r="A2252" s="52" t="s">
        <v>11909</v>
      </c>
      <c r="B2252" s="56" t="s">
        <v>110</v>
      </c>
      <c r="C2252" s="7" t="s">
        <v>9455</v>
      </c>
      <c r="D2252" s="7" t="s">
        <v>11351</v>
      </c>
      <c r="E2252" s="7"/>
      <c r="F2252" s="64"/>
      <c r="G2252" s="6"/>
      <c r="H2252" s="6"/>
      <c r="I2252" s="10" t="s">
        <v>110</v>
      </c>
      <c r="J2252" s="11" t="s">
        <v>11390</v>
      </c>
      <c r="K2252" s="194" t="s">
        <v>10807</v>
      </c>
      <c r="L2252" s="176"/>
      <c r="M2252" s="176">
        <v>1000</v>
      </c>
      <c r="N2252" s="80" t="s">
        <v>11911</v>
      </c>
      <c r="O2252" s="162"/>
      <c r="P2252" s="80" t="s">
        <v>11391</v>
      </c>
      <c r="Q2252" s="80"/>
      <c r="R2252" s="80"/>
      <c r="S2252" s="163"/>
      <c r="T2252" s="213"/>
      <c r="U2252" s="162"/>
      <c r="V2252" s="164"/>
      <c r="W2252" s="12" t="str">
        <f t="shared" si="628"/>
        <v>Mqtt1</v>
      </c>
      <c r="X2252" s="196" t="str" cm="1">
        <f t="array" ref="X2252">_xlfn.REGEXEXTRACT(J2252,"^\D*")&amp;"/"&amp;_xlfn.REGEXEXTRACT(J2252,"\d{8}(_\d{1,2})?")</f>
        <v>VLV/41006011_11</v>
      </c>
      <c r="Y2252" s="6" t="str">
        <f t="shared" si="629"/>
        <v>marpower/500000-thrs/vlv/41006011-11</v>
      </c>
      <c r="Z2252" s="103" t="str">
        <f t="shared" si="630"/>
        <v>$.RelPos</v>
      </c>
      <c r="AA2252" s="12">
        <v>1</v>
      </c>
      <c r="AB2252" s="6" t="s">
        <v>195</v>
      </c>
      <c r="AC2252" s="103">
        <v>4</v>
      </c>
      <c r="AJ2252" s="80"/>
      <c r="AK2252" s="113" t="s">
        <v>917</v>
      </c>
      <c r="AN2252" s="80"/>
      <c r="AO2252" s="80"/>
      <c r="AP2252" s="80"/>
      <c r="AQ2252" s="80"/>
      <c r="AR2252" s="127"/>
      <c r="AS2252" s="80"/>
      <c r="AT2252" s="7"/>
      <c r="AU2252" s="7"/>
      <c r="AV2252" s="165"/>
      <c r="AW2252" s="166"/>
      <c r="AX2252" s="137"/>
      <c r="AY2252" s="147"/>
      <c r="AZ2252" s="167"/>
      <c r="BA2252" s="167"/>
      <c r="BB2252" s="147" t="str">
        <f t="shared" si="631"/>
        <v/>
      </c>
      <c r="BC2252" s="168"/>
      <c r="BD2252" s="165"/>
      <c r="BE2252" s="165"/>
      <c r="BF2252" s="165"/>
      <c r="BG2252" s="165"/>
      <c r="BH2252" s="165"/>
      <c r="BI2252" s="165"/>
      <c r="BJ2252" s="165"/>
      <c r="BK2252" s="165"/>
      <c r="BL2252" s="165"/>
      <c r="BM2252" s="165"/>
      <c r="BN2252" s="165"/>
      <c r="BO2252" s="165"/>
      <c r="BP2252" s="165"/>
      <c r="BQ2252" s="165"/>
      <c r="BS2252" s="6"/>
      <c r="BT2252" s="11"/>
      <c r="BU2252" s="6"/>
      <c r="BV2252" s="6"/>
    </row>
    <row r="2253" spans="1:74" ht="15.75" x14ac:dyDescent="0.25">
      <c r="A2253" s="52" t="s">
        <v>11909</v>
      </c>
      <c r="B2253" s="56" t="s">
        <v>110</v>
      </c>
      <c r="C2253" s="7" t="s">
        <v>9455</v>
      </c>
      <c r="D2253" s="7" t="s">
        <v>11351</v>
      </c>
      <c r="E2253" s="7"/>
      <c r="F2253" s="64"/>
      <c r="G2253" s="6"/>
      <c r="H2253" s="6"/>
      <c r="I2253" s="10" t="s">
        <v>110</v>
      </c>
      <c r="J2253" s="11" t="s">
        <v>11392</v>
      </c>
      <c r="K2253" s="194" t="s">
        <v>10807</v>
      </c>
      <c r="L2253" s="176"/>
      <c r="M2253" s="176">
        <v>1000</v>
      </c>
      <c r="N2253" s="80" t="s">
        <v>11911</v>
      </c>
      <c r="O2253" s="162"/>
      <c r="P2253" s="80" t="s">
        <v>11393</v>
      </c>
      <c r="Q2253" s="80"/>
      <c r="R2253" s="80"/>
      <c r="S2253" s="163"/>
      <c r="T2253" s="213"/>
      <c r="U2253" s="162"/>
      <c r="V2253" s="164"/>
      <c r="W2253" s="12" t="str">
        <f t="shared" si="628"/>
        <v>Mqtt1</v>
      </c>
      <c r="X2253" s="196" t="str" cm="1">
        <f t="array" ref="X2253">_xlfn.REGEXEXTRACT(J2253,"^\D*")&amp;"/"&amp;_xlfn.REGEXEXTRACT(J2253,"\d{8}(_\d{1,2})?")</f>
        <v>VLV/41006011_11</v>
      </c>
      <c r="Y2253" s="6" t="str">
        <f t="shared" si="629"/>
        <v>marpower/500000-thrs/vlv/41006011-11</v>
      </c>
      <c r="Z2253" s="103" t="str">
        <f t="shared" si="630"/>
        <v>$.AbsPos</v>
      </c>
      <c r="AA2253" s="12">
        <v>1</v>
      </c>
      <c r="AB2253" s="6" t="s">
        <v>195</v>
      </c>
      <c r="AC2253" s="103">
        <v>5</v>
      </c>
      <c r="AJ2253" s="80"/>
      <c r="AK2253" s="113" t="s">
        <v>10814</v>
      </c>
      <c r="AN2253" s="80"/>
      <c r="AO2253" s="80"/>
      <c r="AP2253" s="80"/>
      <c r="AQ2253" s="80"/>
      <c r="AR2253" s="127"/>
      <c r="AS2253" s="80"/>
      <c r="AT2253" s="7"/>
      <c r="AU2253" s="7"/>
      <c r="AV2253" s="165"/>
      <c r="AW2253" s="166"/>
      <c r="AX2253" s="137"/>
      <c r="AY2253" s="147"/>
      <c r="AZ2253" s="167"/>
      <c r="BA2253" s="167"/>
      <c r="BB2253" s="147" t="str">
        <f t="shared" si="631"/>
        <v/>
      </c>
      <c r="BC2253" s="168"/>
      <c r="BD2253" s="165"/>
      <c r="BE2253" s="165"/>
      <c r="BF2253" s="165"/>
      <c r="BG2253" s="165"/>
      <c r="BH2253" s="165"/>
      <c r="BI2253" s="165"/>
      <c r="BJ2253" s="165"/>
      <c r="BK2253" s="165"/>
      <c r="BL2253" s="165"/>
      <c r="BM2253" s="165"/>
      <c r="BN2253" s="165"/>
      <c r="BO2253" s="165"/>
      <c r="BP2253" s="165"/>
      <c r="BQ2253" s="165"/>
      <c r="BS2253" s="6"/>
      <c r="BT2253" s="11"/>
      <c r="BU2253" s="6"/>
      <c r="BV2253" s="6"/>
    </row>
    <row r="2254" spans="1:74" ht="15.75" x14ac:dyDescent="0.25">
      <c r="A2254" s="52" t="s">
        <v>11909</v>
      </c>
      <c r="B2254" s="56" t="s">
        <v>110</v>
      </c>
      <c r="C2254" s="7" t="s">
        <v>9455</v>
      </c>
      <c r="D2254" s="7" t="s">
        <v>11351</v>
      </c>
      <c r="E2254" s="7"/>
      <c r="F2254" s="64"/>
      <c r="G2254" s="6"/>
      <c r="H2254" s="6"/>
      <c r="I2254" s="10" t="s">
        <v>110</v>
      </c>
      <c r="J2254" s="11" t="s">
        <v>11394</v>
      </c>
      <c r="K2254" s="194" t="s">
        <v>10807</v>
      </c>
      <c r="L2254" s="176"/>
      <c r="M2254" s="176">
        <v>1000</v>
      </c>
      <c r="N2254" s="80" t="s">
        <v>11911</v>
      </c>
      <c r="O2254" s="162"/>
      <c r="P2254" s="80" t="s">
        <v>11395</v>
      </c>
      <c r="Q2254" s="80"/>
      <c r="R2254" s="80"/>
      <c r="S2254" s="163"/>
      <c r="T2254" s="213"/>
      <c r="U2254" s="162"/>
      <c r="V2254" s="164"/>
      <c r="W2254" s="12" t="str">
        <f t="shared" si="628"/>
        <v>Mqtt1</v>
      </c>
      <c r="X2254" s="196" t="str" cm="1">
        <f t="array" ref="X2254">_xlfn.REGEXEXTRACT(J2254,"^\D*")&amp;"/"&amp;_xlfn.REGEXEXTRACT(J2254,"\d{8}(_\d{1,2})?")</f>
        <v>VLV/41006011_12</v>
      </c>
      <c r="Y2254" s="6" t="str">
        <f t="shared" si="629"/>
        <v>marpower/500000-thrs/vlv/41006011-12</v>
      </c>
      <c r="Z2254" s="103" t="str">
        <f t="shared" si="630"/>
        <v>$.Setpoint</v>
      </c>
      <c r="AA2254" s="12">
        <v>2</v>
      </c>
      <c r="AB2254" s="6" t="s">
        <v>195</v>
      </c>
      <c r="AC2254" s="103">
        <v>0</v>
      </c>
      <c r="AJ2254" s="80"/>
      <c r="AK2254" s="113" t="s">
        <v>917</v>
      </c>
      <c r="AN2254" s="80"/>
      <c r="AO2254" s="80"/>
      <c r="AP2254" s="80"/>
      <c r="AQ2254" s="80"/>
      <c r="AR2254" s="127"/>
      <c r="AS2254" s="80"/>
      <c r="AT2254" s="7"/>
      <c r="AU2254" s="7"/>
      <c r="AV2254" s="165"/>
      <c r="AW2254" s="166"/>
      <c r="AX2254" s="137"/>
      <c r="AY2254" s="147"/>
      <c r="AZ2254" s="167"/>
      <c r="BA2254" s="167"/>
      <c r="BB2254" s="147" t="str">
        <f t="shared" si="631"/>
        <v/>
      </c>
      <c r="BC2254" s="168"/>
      <c r="BD2254" s="165"/>
      <c r="BE2254" s="165"/>
      <c r="BF2254" s="165"/>
      <c r="BG2254" s="165"/>
      <c r="BH2254" s="165"/>
      <c r="BI2254" s="165"/>
      <c r="BJ2254" s="165"/>
      <c r="BK2254" s="165"/>
      <c r="BL2254" s="165"/>
      <c r="BM2254" s="165"/>
      <c r="BN2254" s="165"/>
      <c r="BO2254" s="165"/>
      <c r="BP2254" s="165"/>
      <c r="BQ2254" s="165"/>
      <c r="BS2254" s="6"/>
      <c r="BT2254" s="11"/>
      <c r="BU2254" s="6"/>
      <c r="BV2254" s="6"/>
    </row>
    <row r="2255" spans="1:74" ht="15.75" x14ac:dyDescent="0.25">
      <c r="A2255" s="52" t="s">
        <v>11909</v>
      </c>
      <c r="B2255" s="56" t="s">
        <v>110</v>
      </c>
      <c r="C2255" s="7" t="s">
        <v>9455</v>
      </c>
      <c r="D2255" s="7" t="s">
        <v>11351</v>
      </c>
      <c r="E2255" s="7"/>
      <c r="F2255" s="64"/>
      <c r="G2255" s="6"/>
      <c r="H2255" s="6"/>
      <c r="I2255" s="10" t="s">
        <v>110</v>
      </c>
      <c r="J2255" s="11" t="s">
        <v>11396</v>
      </c>
      <c r="K2255" s="194" t="s">
        <v>10807</v>
      </c>
      <c r="L2255" s="176"/>
      <c r="M2255" s="176">
        <v>1000</v>
      </c>
      <c r="N2255" s="80" t="s">
        <v>11911</v>
      </c>
      <c r="O2255" s="162"/>
      <c r="P2255" s="80" t="s">
        <v>11397</v>
      </c>
      <c r="Q2255" s="80"/>
      <c r="R2255" s="80"/>
      <c r="S2255" s="163"/>
      <c r="T2255" s="213"/>
      <c r="U2255" s="162"/>
      <c r="V2255" s="164"/>
      <c r="W2255" s="12" t="str">
        <f t="shared" si="628"/>
        <v>Mqtt1</v>
      </c>
      <c r="X2255" s="196" t="str" cm="1">
        <f t="array" ref="X2255">_xlfn.REGEXEXTRACT(J2255,"^\D*")&amp;"/"&amp;_xlfn.REGEXEXTRACT(J2255,"\d{8}(_\d{1,2})?")</f>
        <v>VLV/41006011_12</v>
      </c>
      <c r="Y2255" s="6" t="str">
        <f t="shared" si="629"/>
        <v>marpower/500000-thrs/vlv/41006011-12</v>
      </c>
      <c r="Z2255" s="103" t="str">
        <f t="shared" si="630"/>
        <v>$.RelPos</v>
      </c>
      <c r="AA2255" s="12">
        <v>2</v>
      </c>
      <c r="AB2255" s="6" t="s">
        <v>195</v>
      </c>
      <c r="AC2255" s="103">
        <v>4</v>
      </c>
      <c r="AJ2255" s="80"/>
      <c r="AK2255" s="113" t="s">
        <v>917</v>
      </c>
      <c r="AN2255" s="80"/>
      <c r="AO2255" s="80"/>
      <c r="AP2255" s="80"/>
      <c r="AQ2255" s="80"/>
      <c r="AR2255" s="127"/>
      <c r="AS2255" s="80"/>
      <c r="AT2255" s="7"/>
      <c r="AU2255" s="7"/>
      <c r="AV2255" s="165"/>
      <c r="AW2255" s="166"/>
      <c r="AX2255" s="137"/>
      <c r="AY2255" s="147"/>
      <c r="AZ2255" s="167"/>
      <c r="BA2255" s="167"/>
      <c r="BB2255" s="147" t="str">
        <f t="shared" si="631"/>
        <v/>
      </c>
      <c r="BC2255" s="168"/>
      <c r="BD2255" s="165"/>
      <c r="BE2255" s="165"/>
      <c r="BF2255" s="165"/>
      <c r="BG2255" s="165"/>
      <c r="BH2255" s="165"/>
      <c r="BI2255" s="165"/>
      <c r="BJ2255" s="165"/>
      <c r="BK2255" s="165"/>
      <c r="BL2255" s="165"/>
      <c r="BM2255" s="165"/>
      <c r="BN2255" s="165"/>
      <c r="BO2255" s="165"/>
      <c r="BP2255" s="165"/>
      <c r="BQ2255" s="165"/>
      <c r="BS2255" s="6"/>
      <c r="BT2255" s="11"/>
      <c r="BU2255" s="6"/>
      <c r="BV2255" s="6"/>
    </row>
    <row r="2256" spans="1:74" ht="15.75" x14ac:dyDescent="0.25">
      <c r="A2256" s="52" t="s">
        <v>11909</v>
      </c>
      <c r="B2256" s="56" t="s">
        <v>110</v>
      </c>
      <c r="C2256" s="7" t="s">
        <v>9455</v>
      </c>
      <c r="D2256" s="7" t="s">
        <v>11351</v>
      </c>
      <c r="E2256" s="7"/>
      <c r="F2256" s="64"/>
      <c r="G2256" s="6"/>
      <c r="H2256" s="6"/>
      <c r="I2256" s="10" t="s">
        <v>110</v>
      </c>
      <c r="J2256" s="11" t="s">
        <v>11398</v>
      </c>
      <c r="K2256" s="194" t="s">
        <v>10807</v>
      </c>
      <c r="L2256" s="176"/>
      <c r="M2256" s="176">
        <v>1000</v>
      </c>
      <c r="N2256" s="80" t="s">
        <v>11911</v>
      </c>
      <c r="O2256" s="162"/>
      <c r="P2256" s="80" t="s">
        <v>11399</v>
      </c>
      <c r="Q2256" s="80"/>
      <c r="R2256" s="80"/>
      <c r="S2256" s="163"/>
      <c r="T2256" s="213"/>
      <c r="U2256" s="162"/>
      <c r="V2256" s="164"/>
      <c r="W2256" s="12" t="str">
        <f t="shared" si="628"/>
        <v>Mqtt1</v>
      </c>
      <c r="X2256" s="196" t="str" cm="1">
        <f t="array" ref="X2256">_xlfn.REGEXEXTRACT(J2256,"^\D*")&amp;"/"&amp;_xlfn.REGEXEXTRACT(J2256,"\d{8}(_\d{1,2})?")</f>
        <v>VLV/41006011_12</v>
      </c>
      <c r="Y2256" s="6" t="str">
        <f t="shared" si="629"/>
        <v>marpower/500000-thrs/vlv/41006011-12</v>
      </c>
      <c r="Z2256" s="103" t="str">
        <f t="shared" si="630"/>
        <v>$.AbsPos</v>
      </c>
      <c r="AA2256" s="12">
        <v>2</v>
      </c>
      <c r="AB2256" s="6" t="s">
        <v>195</v>
      </c>
      <c r="AC2256" s="103">
        <v>5</v>
      </c>
      <c r="AJ2256" s="80"/>
      <c r="AK2256" s="113" t="s">
        <v>10814</v>
      </c>
      <c r="AN2256" s="80"/>
      <c r="AO2256" s="80"/>
      <c r="AP2256" s="80"/>
      <c r="AQ2256" s="80"/>
      <c r="AR2256" s="127"/>
      <c r="AS2256" s="80"/>
      <c r="AT2256" s="7"/>
      <c r="AU2256" s="7"/>
      <c r="AV2256" s="165"/>
      <c r="AW2256" s="166"/>
      <c r="AX2256" s="137"/>
      <c r="AY2256" s="147"/>
      <c r="AZ2256" s="167"/>
      <c r="BA2256" s="167"/>
      <c r="BB2256" s="147" t="str">
        <f t="shared" si="631"/>
        <v/>
      </c>
      <c r="BC2256" s="168"/>
      <c r="BD2256" s="165"/>
      <c r="BE2256" s="165"/>
      <c r="BF2256" s="165"/>
      <c r="BG2256" s="165"/>
      <c r="BH2256" s="165"/>
      <c r="BI2256" s="165"/>
      <c r="BJ2256" s="165"/>
      <c r="BK2256" s="165"/>
      <c r="BL2256" s="165"/>
      <c r="BM2256" s="165"/>
      <c r="BN2256" s="165"/>
      <c r="BO2256" s="165"/>
      <c r="BP2256" s="165"/>
      <c r="BQ2256" s="165"/>
      <c r="BS2256" s="6"/>
      <c r="BT2256" s="11"/>
      <c r="BU2256" s="6"/>
      <c r="BV2256" s="6"/>
    </row>
    <row r="2257" spans="1:74" ht="15.75" x14ac:dyDescent="0.25">
      <c r="A2257" s="52" t="s">
        <v>11909</v>
      </c>
      <c r="B2257" s="56" t="s">
        <v>110</v>
      </c>
      <c r="C2257" s="7" t="s">
        <v>9455</v>
      </c>
      <c r="D2257" s="7" t="s">
        <v>11351</v>
      </c>
      <c r="E2257" s="7"/>
      <c r="F2257" s="64"/>
      <c r="G2257" s="6"/>
      <c r="H2257" s="6"/>
      <c r="I2257" s="10" t="s">
        <v>110</v>
      </c>
      <c r="J2257" s="11" t="s">
        <v>11400</v>
      </c>
      <c r="K2257" s="194" t="s">
        <v>10807</v>
      </c>
      <c r="L2257" s="176"/>
      <c r="M2257" s="176">
        <v>1000</v>
      </c>
      <c r="N2257" s="80" t="s">
        <v>11911</v>
      </c>
      <c r="O2257" s="162"/>
      <c r="P2257" s="80" t="s">
        <v>11401</v>
      </c>
      <c r="Q2257" s="80"/>
      <c r="R2257" s="80"/>
      <c r="S2257" s="163"/>
      <c r="T2257" s="213"/>
      <c r="U2257" s="162"/>
      <c r="V2257" s="164"/>
      <c r="W2257" s="12" t="str">
        <f t="shared" si="628"/>
        <v>Mqtt1</v>
      </c>
      <c r="X2257" s="196" t="str" cm="1">
        <f t="array" ref="X2257">_xlfn.REGEXEXTRACT(J2257,"^\D*")&amp;"/"&amp;_xlfn.REGEXEXTRACT(J2257,"\d{8}(_\d{1,2})?")</f>
        <v>VLV/41006011_13</v>
      </c>
      <c r="Y2257" s="6" t="str">
        <f t="shared" si="629"/>
        <v>marpower/500000-thrs/vlv/41006011-13</v>
      </c>
      <c r="Z2257" s="103" t="str">
        <f t="shared" si="630"/>
        <v>$.Setpoint</v>
      </c>
      <c r="AA2257" s="12">
        <v>3</v>
      </c>
      <c r="AB2257" s="6" t="s">
        <v>195</v>
      </c>
      <c r="AC2257" s="103">
        <v>0</v>
      </c>
      <c r="AJ2257" s="80"/>
      <c r="AK2257" s="113" t="s">
        <v>917</v>
      </c>
      <c r="AN2257" s="80"/>
      <c r="AO2257" s="80"/>
      <c r="AP2257" s="80"/>
      <c r="AQ2257" s="80"/>
      <c r="AR2257" s="127"/>
      <c r="AS2257" s="80"/>
      <c r="AT2257" s="7"/>
      <c r="AU2257" s="7"/>
      <c r="AV2257" s="165"/>
      <c r="AW2257" s="166"/>
      <c r="AX2257" s="137"/>
      <c r="AY2257" s="147"/>
      <c r="AZ2257" s="167"/>
      <c r="BA2257" s="167"/>
      <c r="BB2257" s="147" t="str">
        <f t="shared" si="631"/>
        <v/>
      </c>
      <c r="BC2257" s="168"/>
      <c r="BD2257" s="165"/>
      <c r="BE2257" s="165"/>
      <c r="BF2257" s="165"/>
      <c r="BG2257" s="165"/>
      <c r="BH2257" s="165"/>
      <c r="BI2257" s="165"/>
      <c r="BJ2257" s="165"/>
      <c r="BK2257" s="165"/>
      <c r="BL2257" s="165"/>
      <c r="BM2257" s="165"/>
      <c r="BN2257" s="165"/>
      <c r="BO2257" s="165"/>
      <c r="BP2257" s="165"/>
      <c r="BQ2257" s="165"/>
      <c r="BS2257" s="6"/>
      <c r="BT2257" s="11"/>
      <c r="BU2257" s="6"/>
      <c r="BV2257" s="6"/>
    </row>
    <row r="2258" spans="1:74" ht="15.75" x14ac:dyDescent="0.25">
      <c r="A2258" s="52" t="s">
        <v>11909</v>
      </c>
      <c r="B2258" s="56" t="s">
        <v>110</v>
      </c>
      <c r="C2258" s="7" t="s">
        <v>9455</v>
      </c>
      <c r="D2258" s="7" t="s">
        <v>11351</v>
      </c>
      <c r="E2258" s="7"/>
      <c r="F2258" s="64"/>
      <c r="G2258" s="6"/>
      <c r="H2258" s="6"/>
      <c r="I2258" s="10" t="s">
        <v>110</v>
      </c>
      <c r="J2258" s="11" t="s">
        <v>11402</v>
      </c>
      <c r="K2258" s="194" t="s">
        <v>10807</v>
      </c>
      <c r="L2258" s="176"/>
      <c r="M2258" s="176">
        <v>1000</v>
      </c>
      <c r="N2258" s="80" t="s">
        <v>11911</v>
      </c>
      <c r="O2258" s="162"/>
      <c r="P2258" s="80" t="s">
        <v>11403</v>
      </c>
      <c r="Q2258" s="80"/>
      <c r="R2258" s="80"/>
      <c r="S2258" s="163"/>
      <c r="T2258" s="213"/>
      <c r="U2258" s="162"/>
      <c r="V2258" s="164"/>
      <c r="W2258" s="12" t="str">
        <f t="shared" si="628"/>
        <v>Mqtt1</v>
      </c>
      <c r="X2258" s="196" t="str" cm="1">
        <f t="array" ref="X2258">_xlfn.REGEXEXTRACT(J2258,"^\D*")&amp;"/"&amp;_xlfn.REGEXEXTRACT(J2258,"\d{8}(_\d{1,2})?")</f>
        <v>VLV/41006011_13</v>
      </c>
      <c r="Y2258" s="6" t="str">
        <f t="shared" si="629"/>
        <v>marpower/500000-thrs/vlv/41006011-13</v>
      </c>
      <c r="Z2258" s="103" t="str">
        <f t="shared" si="630"/>
        <v>$.RelPos</v>
      </c>
      <c r="AA2258" s="12">
        <v>3</v>
      </c>
      <c r="AB2258" s="6" t="s">
        <v>195</v>
      </c>
      <c r="AC2258" s="103">
        <v>4</v>
      </c>
      <c r="AJ2258" s="80"/>
      <c r="AK2258" s="113" t="s">
        <v>917</v>
      </c>
      <c r="AN2258" s="80"/>
      <c r="AO2258" s="80"/>
      <c r="AP2258" s="80"/>
      <c r="AQ2258" s="80"/>
      <c r="AR2258" s="127"/>
      <c r="AS2258" s="80"/>
      <c r="AT2258" s="7"/>
      <c r="AU2258" s="7"/>
      <c r="AV2258" s="165"/>
      <c r="AW2258" s="166"/>
      <c r="AX2258" s="137"/>
      <c r="AY2258" s="147"/>
      <c r="AZ2258" s="167"/>
      <c r="BA2258" s="167"/>
      <c r="BB2258" s="147" t="str">
        <f t="shared" si="631"/>
        <v/>
      </c>
      <c r="BC2258" s="168"/>
      <c r="BD2258" s="165"/>
      <c r="BE2258" s="165"/>
      <c r="BF2258" s="165"/>
      <c r="BG2258" s="165"/>
      <c r="BH2258" s="165"/>
      <c r="BI2258" s="165"/>
      <c r="BJ2258" s="165"/>
      <c r="BK2258" s="165"/>
      <c r="BL2258" s="165"/>
      <c r="BM2258" s="165"/>
      <c r="BN2258" s="165"/>
      <c r="BO2258" s="165"/>
      <c r="BP2258" s="165"/>
      <c r="BQ2258" s="165"/>
      <c r="BS2258" s="6"/>
      <c r="BT2258" s="11"/>
      <c r="BU2258" s="6"/>
      <c r="BV2258" s="6"/>
    </row>
    <row r="2259" spans="1:74" ht="15.75" x14ac:dyDescent="0.25">
      <c r="A2259" s="52" t="s">
        <v>11909</v>
      </c>
      <c r="B2259" s="56" t="s">
        <v>110</v>
      </c>
      <c r="C2259" s="7" t="s">
        <v>9455</v>
      </c>
      <c r="D2259" s="7" t="s">
        <v>11351</v>
      </c>
      <c r="E2259" s="7"/>
      <c r="F2259" s="64"/>
      <c r="G2259" s="6"/>
      <c r="H2259" s="6"/>
      <c r="I2259" s="10" t="s">
        <v>110</v>
      </c>
      <c r="J2259" s="11" t="s">
        <v>11404</v>
      </c>
      <c r="K2259" s="194" t="s">
        <v>10807</v>
      </c>
      <c r="L2259" s="176"/>
      <c r="M2259" s="176">
        <v>1000</v>
      </c>
      <c r="N2259" s="80" t="s">
        <v>11911</v>
      </c>
      <c r="O2259" s="162"/>
      <c r="P2259" s="80" t="s">
        <v>11405</v>
      </c>
      <c r="Q2259" s="80"/>
      <c r="R2259" s="80"/>
      <c r="S2259" s="163"/>
      <c r="T2259" s="213"/>
      <c r="U2259" s="162"/>
      <c r="V2259" s="164"/>
      <c r="W2259" s="12" t="str">
        <f t="shared" si="628"/>
        <v>Mqtt1</v>
      </c>
      <c r="X2259" s="196" t="str" cm="1">
        <f t="array" ref="X2259">_xlfn.REGEXEXTRACT(J2259,"^\D*")&amp;"/"&amp;_xlfn.REGEXEXTRACT(J2259,"\d{8}(_\d{1,2})?")</f>
        <v>VLV/41006011_13</v>
      </c>
      <c r="Y2259" s="6" t="str">
        <f t="shared" si="629"/>
        <v>marpower/500000-thrs/vlv/41006011-13</v>
      </c>
      <c r="Z2259" s="103" t="str">
        <f t="shared" si="630"/>
        <v>$.AbsPos</v>
      </c>
      <c r="AA2259" s="12">
        <v>3</v>
      </c>
      <c r="AB2259" s="6" t="s">
        <v>195</v>
      </c>
      <c r="AC2259" s="103">
        <v>5</v>
      </c>
      <c r="AJ2259" s="80"/>
      <c r="AK2259" s="113" t="s">
        <v>10814</v>
      </c>
      <c r="AN2259" s="80"/>
      <c r="AO2259" s="80"/>
      <c r="AP2259" s="80"/>
      <c r="AQ2259" s="80"/>
      <c r="AR2259" s="127"/>
      <c r="AS2259" s="80"/>
      <c r="AT2259" s="7"/>
      <c r="AU2259" s="7"/>
      <c r="AV2259" s="165"/>
      <c r="AW2259" s="166"/>
      <c r="AX2259" s="137"/>
      <c r="AY2259" s="147"/>
      <c r="AZ2259" s="167"/>
      <c r="BA2259" s="167"/>
      <c r="BB2259" s="147" t="str">
        <f t="shared" si="631"/>
        <v/>
      </c>
      <c r="BC2259" s="168"/>
      <c r="BD2259" s="165"/>
      <c r="BE2259" s="165"/>
      <c r="BF2259" s="165"/>
      <c r="BG2259" s="165"/>
      <c r="BH2259" s="165"/>
      <c r="BI2259" s="165"/>
      <c r="BJ2259" s="165"/>
      <c r="BK2259" s="165"/>
      <c r="BL2259" s="165"/>
      <c r="BM2259" s="165"/>
      <c r="BN2259" s="165"/>
      <c r="BO2259" s="165"/>
      <c r="BP2259" s="165"/>
      <c r="BQ2259" s="165"/>
      <c r="BS2259" s="6"/>
      <c r="BT2259" s="11"/>
      <c r="BU2259" s="6"/>
      <c r="BV2259" s="6"/>
    </row>
    <row r="2260" spans="1:74" ht="15.75" x14ac:dyDescent="0.25">
      <c r="A2260" s="52" t="s">
        <v>11909</v>
      </c>
      <c r="B2260" s="56" t="s">
        <v>110</v>
      </c>
      <c r="C2260" s="7" t="s">
        <v>9455</v>
      </c>
      <c r="D2260" s="7" t="s">
        <v>11351</v>
      </c>
      <c r="E2260" s="7"/>
      <c r="F2260" s="64"/>
      <c r="G2260" s="6"/>
      <c r="H2260" s="6"/>
      <c r="I2260" s="10" t="s">
        <v>110</v>
      </c>
      <c r="J2260" s="11" t="s">
        <v>11406</v>
      </c>
      <c r="K2260" s="194" t="s">
        <v>10807</v>
      </c>
      <c r="L2260" s="176"/>
      <c r="M2260" s="176">
        <v>1000</v>
      </c>
      <c r="N2260" s="80" t="s">
        <v>11911</v>
      </c>
      <c r="O2260" s="162"/>
      <c r="P2260" s="80" t="s">
        <v>11407</v>
      </c>
      <c r="Q2260" s="80"/>
      <c r="R2260" s="80"/>
      <c r="S2260" s="163"/>
      <c r="T2260" s="213"/>
      <c r="U2260" s="162"/>
      <c r="V2260" s="164"/>
      <c r="W2260" s="12" t="str">
        <f t="shared" si="628"/>
        <v>Mqtt1</v>
      </c>
      <c r="X2260" s="196" t="str" cm="1">
        <f t="array" ref="X2260">_xlfn.REGEXEXTRACT(J2260,"^\D*")&amp;"/"&amp;_xlfn.REGEXEXTRACT(J2260,"\d{8}(_\d{1,2})?")</f>
        <v>VLV/41006011_15</v>
      </c>
      <c r="Y2260" s="6" t="str">
        <f t="shared" si="629"/>
        <v>marpower/500000-thrs/vlv/41006011-15</v>
      </c>
      <c r="Z2260" s="103" t="str">
        <f t="shared" si="630"/>
        <v>$.Setpoint</v>
      </c>
      <c r="AA2260" s="12">
        <v>4</v>
      </c>
      <c r="AB2260" s="6" t="s">
        <v>195</v>
      </c>
      <c r="AC2260" s="103">
        <v>0</v>
      </c>
      <c r="AJ2260" s="80"/>
      <c r="AK2260" s="113" t="s">
        <v>917</v>
      </c>
      <c r="AN2260" s="80"/>
      <c r="AO2260" s="80"/>
      <c r="AP2260" s="80"/>
      <c r="AQ2260" s="80"/>
      <c r="AR2260" s="127"/>
      <c r="AS2260" s="80"/>
      <c r="AT2260" s="7"/>
      <c r="AU2260" s="7"/>
      <c r="AV2260" s="165"/>
      <c r="AW2260" s="166"/>
      <c r="AX2260" s="137"/>
      <c r="AY2260" s="147"/>
      <c r="AZ2260" s="167"/>
      <c r="BA2260" s="167"/>
      <c r="BB2260" s="147" t="str">
        <f t="shared" si="631"/>
        <v/>
      </c>
      <c r="BC2260" s="168"/>
      <c r="BD2260" s="165"/>
      <c r="BE2260" s="165"/>
      <c r="BF2260" s="165"/>
      <c r="BG2260" s="165"/>
      <c r="BH2260" s="165"/>
      <c r="BI2260" s="165"/>
      <c r="BJ2260" s="165"/>
      <c r="BK2260" s="165"/>
      <c r="BL2260" s="165"/>
      <c r="BM2260" s="165"/>
      <c r="BN2260" s="165"/>
      <c r="BO2260" s="165"/>
      <c r="BP2260" s="165"/>
      <c r="BQ2260" s="165"/>
      <c r="BS2260" s="6"/>
      <c r="BT2260" s="11"/>
      <c r="BU2260" s="6"/>
      <c r="BV2260" s="6"/>
    </row>
    <row r="2261" spans="1:74" ht="15.75" x14ac:dyDescent="0.25">
      <c r="A2261" s="52" t="s">
        <v>11909</v>
      </c>
      <c r="B2261" s="56" t="s">
        <v>110</v>
      </c>
      <c r="C2261" s="7" t="s">
        <v>9455</v>
      </c>
      <c r="D2261" s="7" t="s">
        <v>11351</v>
      </c>
      <c r="E2261" s="7"/>
      <c r="F2261" s="64"/>
      <c r="G2261" s="6"/>
      <c r="H2261" s="6"/>
      <c r="I2261" s="10" t="s">
        <v>110</v>
      </c>
      <c r="J2261" s="11" t="s">
        <v>11408</v>
      </c>
      <c r="K2261" s="194" t="s">
        <v>10807</v>
      </c>
      <c r="L2261" s="176"/>
      <c r="M2261" s="176">
        <v>1000</v>
      </c>
      <c r="N2261" s="80" t="s">
        <v>11911</v>
      </c>
      <c r="O2261" s="162"/>
      <c r="P2261" s="80" t="s">
        <v>11409</v>
      </c>
      <c r="Q2261" s="80"/>
      <c r="R2261" s="80"/>
      <c r="S2261" s="163"/>
      <c r="T2261" s="213"/>
      <c r="U2261" s="162"/>
      <c r="V2261" s="164"/>
      <c r="W2261" s="12" t="str">
        <f t="shared" si="628"/>
        <v>Mqtt1</v>
      </c>
      <c r="X2261" s="196" t="str" cm="1">
        <f t="array" ref="X2261">_xlfn.REGEXEXTRACT(J2261,"^\D*")&amp;"/"&amp;_xlfn.REGEXEXTRACT(J2261,"\d{8}(_\d{1,2})?")</f>
        <v>VLV/41006011_15</v>
      </c>
      <c r="Y2261" s="6" t="str">
        <f t="shared" si="629"/>
        <v>marpower/500000-thrs/vlv/41006011-15</v>
      </c>
      <c r="Z2261" s="103" t="str">
        <f t="shared" si="630"/>
        <v>$.RelPos</v>
      </c>
      <c r="AA2261" s="12">
        <v>4</v>
      </c>
      <c r="AB2261" s="6" t="s">
        <v>195</v>
      </c>
      <c r="AC2261" s="103">
        <v>4</v>
      </c>
      <c r="AJ2261" s="80"/>
      <c r="AK2261" s="113" t="s">
        <v>917</v>
      </c>
      <c r="AN2261" s="80"/>
      <c r="AO2261" s="80"/>
      <c r="AP2261" s="80"/>
      <c r="AQ2261" s="80"/>
      <c r="AR2261" s="127"/>
      <c r="AS2261" s="80"/>
      <c r="AT2261" s="7"/>
      <c r="AU2261" s="7"/>
      <c r="AV2261" s="165"/>
      <c r="AW2261" s="166"/>
      <c r="AX2261" s="137"/>
      <c r="AY2261" s="147"/>
      <c r="AZ2261" s="167"/>
      <c r="BA2261" s="167"/>
      <c r="BB2261" s="147" t="str">
        <f t="shared" si="631"/>
        <v/>
      </c>
      <c r="BC2261" s="168"/>
      <c r="BD2261" s="165"/>
      <c r="BE2261" s="165"/>
      <c r="BF2261" s="165"/>
      <c r="BG2261" s="165"/>
      <c r="BH2261" s="165"/>
      <c r="BI2261" s="165"/>
      <c r="BJ2261" s="165"/>
      <c r="BK2261" s="165"/>
      <c r="BL2261" s="165"/>
      <c r="BM2261" s="165"/>
      <c r="BN2261" s="165"/>
      <c r="BO2261" s="165"/>
      <c r="BP2261" s="165"/>
      <c r="BQ2261" s="165"/>
      <c r="BS2261" s="6"/>
      <c r="BT2261" s="11"/>
      <c r="BU2261" s="6"/>
      <c r="BV2261" s="6"/>
    </row>
    <row r="2262" spans="1:74" ht="15.75" x14ac:dyDescent="0.25">
      <c r="A2262" s="52" t="s">
        <v>11909</v>
      </c>
      <c r="B2262" s="56" t="s">
        <v>110</v>
      </c>
      <c r="C2262" s="7" t="s">
        <v>9455</v>
      </c>
      <c r="D2262" s="7" t="s">
        <v>11351</v>
      </c>
      <c r="E2262" s="7"/>
      <c r="F2262" s="64"/>
      <c r="G2262" s="6"/>
      <c r="H2262" s="6"/>
      <c r="I2262" s="10" t="s">
        <v>110</v>
      </c>
      <c r="J2262" s="11" t="s">
        <v>11410</v>
      </c>
      <c r="K2262" s="194" t="s">
        <v>10807</v>
      </c>
      <c r="L2262" s="176"/>
      <c r="M2262" s="176">
        <v>1000</v>
      </c>
      <c r="N2262" s="80" t="s">
        <v>11911</v>
      </c>
      <c r="O2262" s="162"/>
      <c r="P2262" s="80" t="s">
        <v>11411</v>
      </c>
      <c r="Q2262" s="80"/>
      <c r="R2262" s="80"/>
      <c r="S2262" s="163"/>
      <c r="T2262" s="213"/>
      <c r="U2262" s="162"/>
      <c r="V2262" s="164"/>
      <c r="W2262" s="12" t="str">
        <f t="shared" si="628"/>
        <v>Mqtt1</v>
      </c>
      <c r="X2262" s="196" t="str" cm="1">
        <f t="array" ref="X2262">_xlfn.REGEXEXTRACT(J2262,"^\D*")&amp;"/"&amp;_xlfn.REGEXEXTRACT(J2262,"\d{8}(_\d{1,2})?")</f>
        <v>VLV/41006011_15</v>
      </c>
      <c r="Y2262" s="6" t="str">
        <f t="shared" si="629"/>
        <v>marpower/500000-thrs/vlv/41006011-15</v>
      </c>
      <c r="Z2262" s="103" t="str">
        <f t="shared" si="630"/>
        <v>$.AbsPos</v>
      </c>
      <c r="AA2262" s="12">
        <v>4</v>
      </c>
      <c r="AB2262" s="6" t="s">
        <v>195</v>
      </c>
      <c r="AC2262" s="103">
        <v>5</v>
      </c>
      <c r="AJ2262" s="80"/>
      <c r="AK2262" s="113" t="s">
        <v>10814</v>
      </c>
      <c r="AN2262" s="80"/>
      <c r="AO2262" s="80"/>
      <c r="AP2262" s="80"/>
      <c r="AQ2262" s="80"/>
      <c r="AR2262" s="127"/>
      <c r="AS2262" s="80"/>
      <c r="AT2262" s="7"/>
      <c r="AU2262" s="7"/>
      <c r="AV2262" s="165"/>
      <c r="AW2262" s="166"/>
      <c r="AX2262" s="137"/>
      <c r="AY2262" s="147"/>
      <c r="AZ2262" s="167"/>
      <c r="BA2262" s="167"/>
      <c r="BB2262" s="147" t="str">
        <f t="shared" si="631"/>
        <v/>
      </c>
      <c r="BC2262" s="168"/>
      <c r="BD2262" s="165"/>
      <c r="BE2262" s="165"/>
      <c r="BF2262" s="165"/>
      <c r="BG2262" s="165"/>
      <c r="BH2262" s="165"/>
      <c r="BI2262" s="165"/>
      <c r="BJ2262" s="165"/>
      <c r="BK2262" s="165"/>
      <c r="BL2262" s="165"/>
      <c r="BM2262" s="165"/>
      <c r="BN2262" s="165"/>
      <c r="BO2262" s="165"/>
      <c r="BP2262" s="165"/>
      <c r="BQ2262" s="165"/>
      <c r="BS2262" s="6"/>
      <c r="BT2262" s="11"/>
      <c r="BU2262" s="6"/>
      <c r="BV2262" s="6"/>
    </row>
    <row r="2263" spans="1:74" ht="15.75" x14ac:dyDescent="0.25">
      <c r="A2263" s="52" t="s">
        <v>11909</v>
      </c>
      <c r="B2263" s="56" t="s">
        <v>110</v>
      </c>
      <c r="C2263" s="7" t="s">
        <v>9455</v>
      </c>
      <c r="D2263" s="7" t="s">
        <v>11351</v>
      </c>
      <c r="E2263" s="7"/>
      <c r="F2263" s="64"/>
      <c r="G2263" s="6"/>
      <c r="H2263" s="6"/>
      <c r="I2263" s="10" t="s">
        <v>110</v>
      </c>
      <c r="J2263" s="11" t="s">
        <v>11412</v>
      </c>
      <c r="K2263" s="194" t="s">
        <v>10807</v>
      </c>
      <c r="L2263" s="176"/>
      <c r="M2263" s="176">
        <v>1000</v>
      </c>
      <c r="N2263" s="80" t="s">
        <v>11911</v>
      </c>
      <c r="O2263" s="162"/>
      <c r="P2263" s="80" t="s">
        <v>11413</v>
      </c>
      <c r="Q2263" s="80"/>
      <c r="R2263" s="80"/>
      <c r="S2263" s="163"/>
      <c r="T2263" s="213"/>
      <c r="U2263" s="162"/>
      <c r="V2263" s="164"/>
      <c r="W2263" s="12" t="str">
        <f t="shared" si="628"/>
        <v>Mqtt1</v>
      </c>
      <c r="X2263" s="196" t="str" cm="1">
        <f t="array" ref="X2263">_xlfn.REGEXEXTRACT(J2263,"^\D*")&amp;"/"&amp;_xlfn.REGEXEXTRACT(J2263,"\d{8}(_\d{1,2})?")</f>
        <v>VLV/41006011_16</v>
      </c>
      <c r="Y2263" s="6" t="str">
        <f t="shared" si="629"/>
        <v>marpower/500000-thrs/vlv/41006011-16</v>
      </c>
      <c r="Z2263" s="103" t="str">
        <f t="shared" si="630"/>
        <v>$.Setpoint</v>
      </c>
      <c r="AA2263" s="12">
        <v>5</v>
      </c>
      <c r="AB2263" s="6" t="s">
        <v>195</v>
      </c>
      <c r="AC2263" s="103">
        <v>0</v>
      </c>
      <c r="AJ2263" s="80"/>
      <c r="AK2263" s="113" t="s">
        <v>917</v>
      </c>
      <c r="AN2263" s="80"/>
      <c r="AO2263" s="80"/>
      <c r="AP2263" s="80"/>
      <c r="AQ2263" s="80"/>
      <c r="AR2263" s="127"/>
      <c r="AS2263" s="80"/>
      <c r="AT2263" s="7"/>
      <c r="AU2263" s="7"/>
      <c r="AV2263" s="165"/>
      <c r="AW2263" s="166"/>
      <c r="AX2263" s="137"/>
      <c r="AY2263" s="147"/>
      <c r="AZ2263" s="167"/>
      <c r="BA2263" s="167"/>
      <c r="BB2263" s="147" t="str">
        <f t="shared" si="631"/>
        <v/>
      </c>
      <c r="BC2263" s="168"/>
      <c r="BD2263" s="165"/>
      <c r="BE2263" s="165"/>
      <c r="BF2263" s="165"/>
      <c r="BG2263" s="165"/>
      <c r="BH2263" s="165"/>
      <c r="BI2263" s="165"/>
      <c r="BJ2263" s="165"/>
      <c r="BK2263" s="165"/>
      <c r="BL2263" s="165"/>
      <c r="BM2263" s="165"/>
      <c r="BN2263" s="165"/>
      <c r="BO2263" s="165"/>
      <c r="BP2263" s="165"/>
      <c r="BQ2263" s="165"/>
      <c r="BS2263" s="6"/>
      <c r="BT2263" s="11"/>
      <c r="BU2263" s="6"/>
      <c r="BV2263" s="6"/>
    </row>
    <row r="2264" spans="1:74" ht="15.75" x14ac:dyDescent="0.25">
      <c r="A2264" s="52" t="s">
        <v>11909</v>
      </c>
      <c r="B2264" s="56" t="s">
        <v>110</v>
      </c>
      <c r="C2264" s="7" t="s">
        <v>9455</v>
      </c>
      <c r="D2264" s="7" t="s">
        <v>11351</v>
      </c>
      <c r="E2264" s="7"/>
      <c r="F2264" s="64"/>
      <c r="G2264" s="6"/>
      <c r="H2264" s="6"/>
      <c r="I2264" s="10" t="s">
        <v>110</v>
      </c>
      <c r="J2264" s="11" t="s">
        <v>11414</v>
      </c>
      <c r="K2264" s="194" t="s">
        <v>10807</v>
      </c>
      <c r="L2264" s="176"/>
      <c r="M2264" s="176">
        <v>1000</v>
      </c>
      <c r="N2264" s="80" t="s">
        <v>11911</v>
      </c>
      <c r="O2264" s="162"/>
      <c r="P2264" s="80" t="s">
        <v>11415</v>
      </c>
      <c r="Q2264" s="80"/>
      <c r="R2264" s="80"/>
      <c r="S2264" s="163"/>
      <c r="T2264" s="213"/>
      <c r="U2264" s="162"/>
      <c r="V2264" s="164"/>
      <c r="W2264" s="12" t="str">
        <f t="shared" si="628"/>
        <v>Mqtt1</v>
      </c>
      <c r="X2264" s="196" t="str" cm="1">
        <f t="array" ref="X2264">_xlfn.REGEXEXTRACT(J2264,"^\D*")&amp;"/"&amp;_xlfn.REGEXEXTRACT(J2264,"\d{8}(_\d{1,2})?")</f>
        <v>VLV/41006011_16</v>
      </c>
      <c r="Y2264" s="6" t="str">
        <f t="shared" si="629"/>
        <v>marpower/500000-thrs/vlv/41006011-16</v>
      </c>
      <c r="Z2264" s="103" t="str">
        <f t="shared" si="630"/>
        <v>$.RelPos</v>
      </c>
      <c r="AA2264" s="12">
        <v>5</v>
      </c>
      <c r="AB2264" s="6" t="s">
        <v>195</v>
      </c>
      <c r="AC2264" s="103">
        <v>4</v>
      </c>
      <c r="AJ2264" s="80"/>
      <c r="AK2264" s="113" t="s">
        <v>917</v>
      </c>
      <c r="AN2264" s="80"/>
      <c r="AO2264" s="80"/>
      <c r="AP2264" s="80"/>
      <c r="AQ2264" s="80"/>
      <c r="AR2264" s="127"/>
      <c r="AS2264" s="80"/>
      <c r="AT2264" s="7"/>
      <c r="AU2264" s="7"/>
      <c r="AV2264" s="165"/>
      <c r="AW2264" s="166"/>
      <c r="AX2264" s="137"/>
      <c r="AY2264" s="147"/>
      <c r="AZ2264" s="167"/>
      <c r="BA2264" s="167"/>
      <c r="BB2264" s="147" t="str">
        <f t="shared" si="631"/>
        <v/>
      </c>
      <c r="BC2264" s="168"/>
      <c r="BD2264" s="165"/>
      <c r="BE2264" s="165"/>
      <c r="BF2264" s="165"/>
      <c r="BG2264" s="165"/>
      <c r="BH2264" s="165"/>
      <c r="BI2264" s="165"/>
      <c r="BJ2264" s="165"/>
      <c r="BK2264" s="165"/>
      <c r="BL2264" s="165"/>
      <c r="BM2264" s="165"/>
      <c r="BN2264" s="165"/>
      <c r="BO2264" s="165"/>
      <c r="BP2264" s="165"/>
      <c r="BQ2264" s="165"/>
      <c r="BS2264" s="6"/>
      <c r="BT2264" s="11"/>
      <c r="BU2264" s="6"/>
      <c r="BV2264" s="6"/>
    </row>
    <row r="2265" spans="1:74" ht="15.75" x14ac:dyDescent="0.25">
      <c r="A2265" s="52" t="s">
        <v>11909</v>
      </c>
      <c r="B2265" s="56" t="s">
        <v>110</v>
      </c>
      <c r="C2265" s="7" t="s">
        <v>9455</v>
      </c>
      <c r="D2265" s="7" t="s">
        <v>11351</v>
      </c>
      <c r="E2265" s="7"/>
      <c r="F2265" s="64"/>
      <c r="G2265" s="6"/>
      <c r="H2265" s="6"/>
      <c r="I2265" s="10" t="s">
        <v>110</v>
      </c>
      <c r="J2265" s="11" t="s">
        <v>11416</v>
      </c>
      <c r="K2265" s="194" t="s">
        <v>10807</v>
      </c>
      <c r="L2265" s="176"/>
      <c r="M2265" s="176">
        <v>1000</v>
      </c>
      <c r="N2265" s="80" t="s">
        <v>11911</v>
      </c>
      <c r="O2265" s="162"/>
      <c r="P2265" s="80" t="s">
        <v>11417</v>
      </c>
      <c r="Q2265" s="80"/>
      <c r="R2265" s="80"/>
      <c r="S2265" s="163"/>
      <c r="T2265" s="213"/>
      <c r="U2265" s="162"/>
      <c r="V2265" s="164"/>
      <c r="W2265" s="12" t="str">
        <f t="shared" si="628"/>
        <v>Mqtt1</v>
      </c>
      <c r="X2265" s="196" t="str" cm="1">
        <f t="array" ref="X2265">_xlfn.REGEXEXTRACT(J2265,"^\D*")&amp;"/"&amp;_xlfn.REGEXEXTRACT(J2265,"\d{8}(_\d{1,2})?")</f>
        <v>VLV/41006011_16</v>
      </c>
      <c r="Y2265" s="6" t="str">
        <f t="shared" ref="Y2265:Y2296" si="632">LOWER(SUBSTITUTE(SUBSTITUTE(IF(COUNTIF(N2265,"spare"),"",_xlfn.CONCAT("marpower/",IF(X2265&lt;&gt;"","500000 THRS/"&amp;X2265,"500000 THRS")))," ","-"),"_","-"))</f>
        <v>marpower/500000-thrs/vlv/41006011-16</v>
      </c>
      <c r="Z2265" s="103" t="str">
        <f t="shared" si="630"/>
        <v>$.AbsPos</v>
      </c>
      <c r="AA2265" s="12">
        <v>5</v>
      </c>
      <c r="AB2265" s="6" t="s">
        <v>195</v>
      </c>
      <c r="AC2265" s="103">
        <v>5</v>
      </c>
      <c r="AJ2265" s="80"/>
      <c r="AK2265" s="113" t="s">
        <v>10814</v>
      </c>
      <c r="AN2265" s="80"/>
      <c r="AO2265" s="80"/>
      <c r="AP2265" s="80"/>
      <c r="AQ2265" s="80"/>
      <c r="AR2265" s="127"/>
      <c r="AS2265" s="80"/>
      <c r="AT2265" s="7"/>
      <c r="AU2265" s="7"/>
      <c r="AV2265" s="165"/>
      <c r="AW2265" s="166"/>
      <c r="AX2265" s="137"/>
      <c r="AY2265" s="147"/>
      <c r="AZ2265" s="167"/>
      <c r="BA2265" s="167"/>
      <c r="BB2265" s="147" t="str">
        <f t="shared" si="631"/>
        <v/>
      </c>
      <c r="BC2265" s="168"/>
      <c r="BD2265" s="165"/>
      <c r="BE2265" s="165"/>
      <c r="BF2265" s="165"/>
      <c r="BG2265" s="165"/>
      <c r="BH2265" s="165"/>
      <c r="BI2265" s="165"/>
      <c r="BJ2265" s="165"/>
      <c r="BK2265" s="165"/>
      <c r="BL2265" s="165"/>
      <c r="BM2265" s="165"/>
      <c r="BN2265" s="165"/>
      <c r="BO2265" s="165"/>
      <c r="BP2265" s="165"/>
      <c r="BQ2265" s="165"/>
      <c r="BS2265" s="6"/>
      <c r="BT2265" s="11"/>
      <c r="BU2265" s="6"/>
      <c r="BV2265" s="6"/>
    </row>
    <row r="2266" spans="1:74" ht="15.75" x14ac:dyDescent="0.25">
      <c r="A2266" s="52" t="s">
        <v>11909</v>
      </c>
      <c r="B2266" s="56" t="s">
        <v>110</v>
      </c>
      <c r="C2266" s="7" t="s">
        <v>9455</v>
      </c>
      <c r="D2266" s="7" t="s">
        <v>11351</v>
      </c>
      <c r="E2266" s="7"/>
      <c r="F2266" s="64"/>
      <c r="G2266" s="6"/>
      <c r="H2266" s="6"/>
      <c r="I2266" s="10" t="s">
        <v>110</v>
      </c>
      <c r="J2266" s="11" t="s">
        <v>11418</v>
      </c>
      <c r="K2266" s="194" t="s">
        <v>10807</v>
      </c>
      <c r="L2266" s="176"/>
      <c r="M2266" s="176">
        <v>1000</v>
      </c>
      <c r="N2266" s="80" t="s">
        <v>11911</v>
      </c>
      <c r="O2266" s="162"/>
      <c r="P2266" s="80" t="s">
        <v>11419</v>
      </c>
      <c r="Q2266" s="80"/>
      <c r="R2266" s="80"/>
      <c r="S2266" s="163"/>
      <c r="T2266" s="213"/>
      <c r="U2266" s="162"/>
      <c r="V2266" s="164"/>
      <c r="W2266" s="12" t="str">
        <f t="shared" si="628"/>
        <v>Mqtt1</v>
      </c>
      <c r="X2266" s="196" t="str" cm="1">
        <f t="array" ref="X2266">_xlfn.REGEXEXTRACT(J2266,"^\D*")&amp;"/"&amp;_xlfn.REGEXEXTRACT(J2266,"\d{8}(_\d{1,2})?")</f>
        <v>VLV/41006011_17</v>
      </c>
      <c r="Y2266" s="6" t="str">
        <f t="shared" si="632"/>
        <v>marpower/500000-thrs/vlv/41006011-17</v>
      </c>
      <c r="Z2266" s="103" t="str">
        <f t="shared" si="630"/>
        <v>$.Setpoint</v>
      </c>
      <c r="AA2266" s="12">
        <v>6</v>
      </c>
      <c r="AB2266" s="6" t="s">
        <v>195</v>
      </c>
      <c r="AC2266" s="103">
        <v>0</v>
      </c>
      <c r="AJ2266" s="80"/>
      <c r="AK2266" s="113" t="s">
        <v>917</v>
      </c>
      <c r="AN2266" s="80"/>
      <c r="AO2266" s="80"/>
      <c r="AP2266" s="80"/>
      <c r="AQ2266" s="80"/>
      <c r="AR2266" s="127"/>
      <c r="AS2266" s="80"/>
      <c r="AT2266" s="7"/>
      <c r="AU2266" s="7"/>
      <c r="AV2266" s="165"/>
      <c r="AW2266" s="166"/>
      <c r="AX2266" s="137"/>
      <c r="AY2266" s="147"/>
      <c r="AZ2266" s="167"/>
      <c r="BA2266" s="167"/>
      <c r="BB2266" s="147" t="str">
        <f t="shared" si="631"/>
        <v/>
      </c>
      <c r="BC2266" s="168"/>
      <c r="BD2266" s="165"/>
      <c r="BE2266" s="165"/>
      <c r="BF2266" s="165"/>
      <c r="BG2266" s="165"/>
      <c r="BH2266" s="165"/>
      <c r="BI2266" s="165"/>
      <c r="BJ2266" s="165"/>
      <c r="BK2266" s="165"/>
      <c r="BL2266" s="165"/>
      <c r="BM2266" s="165"/>
      <c r="BN2266" s="165"/>
      <c r="BO2266" s="165"/>
      <c r="BP2266" s="165"/>
      <c r="BQ2266" s="165"/>
      <c r="BS2266" s="6"/>
      <c r="BT2266" s="11"/>
      <c r="BU2266" s="6"/>
      <c r="BV2266" s="6"/>
    </row>
    <row r="2267" spans="1:74" ht="15.75" x14ac:dyDescent="0.25">
      <c r="A2267" s="52" t="s">
        <v>11909</v>
      </c>
      <c r="B2267" s="56" t="s">
        <v>110</v>
      </c>
      <c r="C2267" s="7" t="s">
        <v>9455</v>
      </c>
      <c r="D2267" s="7" t="s">
        <v>11351</v>
      </c>
      <c r="E2267" s="7"/>
      <c r="F2267" s="64"/>
      <c r="G2267" s="6"/>
      <c r="H2267" s="6"/>
      <c r="I2267" s="10" t="s">
        <v>110</v>
      </c>
      <c r="J2267" s="11" t="s">
        <v>11420</v>
      </c>
      <c r="K2267" s="194" t="s">
        <v>10807</v>
      </c>
      <c r="L2267" s="176"/>
      <c r="M2267" s="176">
        <v>1000</v>
      </c>
      <c r="N2267" s="80" t="s">
        <v>11911</v>
      </c>
      <c r="O2267" s="162"/>
      <c r="P2267" s="80" t="s">
        <v>11421</v>
      </c>
      <c r="Q2267" s="80"/>
      <c r="R2267" s="80"/>
      <c r="S2267" s="163"/>
      <c r="T2267" s="213"/>
      <c r="U2267" s="162"/>
      <c r="V2267" s="164"/>
      <c r="W2267" s="12" t="str">
        <f t="shared" si="628"/>
        <v>Mqtt1</v>
      </c>
      <c r="X2267" s="196" t="str" cm="1">
        <f t="array" ref="X2267">_xlfn.REGEXEXTRACT(J2267,"^\D*")&amp;"/"&amp;_xlfn.REGEXEXTRACT(J2267,"\d{8}(_\d{1,2})?")</f>
        <v>VLV/41006011_17</v>
      </c>
      <c r="Y2267" s="6" t="str">
        <f t="shared" si="632"/>
        <v>marpower/500000-thrs/vlv/41006011-17</v>
      </c>
      <c r="Z2267" s="103" t="str">
        <f t="shared" si="630"/>
        <v>$.RelPos</v>
      </c>
      <c r="AA2267" s="12">
        <v>6</v>
      </c>
      <c r="AB2267" s="6" t="s">
        <v>195</v>
      </c>
      <c r="AC2267" s="103">
        <v>4</v>
      </c>
      <c r="AJ2267" s="80"/>
      <c r="AK2267" s="113" t="s">
        <v>917</v>
      </c>
      <c r="AN2267" s="80"/>
      <c r="AO2267" s="80"/>
      <c r="AP2267" s="80"/>
      <c r="AQ2267" s="80"/>
      <c r="AR2267" s="127"/>
      <c r="AS2267" s="80"/>
      <c r="AT2267" s="7"/>
      <c r="AU2267" s="7"/>
      <c r="AV2267" s="165"/>
      <c r="AW2267" s="166"/>
      <c r="AX2267" s="137"/>
      <c r="AY2267" s="147"/>
      <c r="AZ2267" s="167"/>
      <c r="BA2267" s="167"/>
      <c r="BB2267" s="147" t="str">
        <f t="shared" si="631"/>
        <v/>
      </c>
      <c r="BC2267" s="168"/>
      <c r="BD2267" s="165"/>
      <c r="BE2267" s="165"/>
      <c r="BF2267" s="165"/>
      <c r="BG2267" s="165"/>
      <c r="BH2267" s="165"/>
      <c r="BI2267" s="165"/>
      <c r="BJ2267" s="165"/>
      <c r="BK2267" s="165"/>
      <c r="BL2267" s="165"/>
      <c r="BM2267" s="165"/>
      <c r="BN2267" s="165"/>
      <c r="BO2267" s="165"/>
      <c r="BP2267" s="165"/>
      <c r="BQ2267" s="165"/>
      <c r="BS2267" s="6"/>
      <c r="BT2267" s="11"/>
      <c r="BU2267" s="6"/>
      <c r="BV2267" s="6"/>
    </row>
    <row r="2268" spans="1:74" ht="15.75" x14ac:dyDescent="0.25">
      <c r="A2268" s="52" t="s">
        <v>11909</v>
      </c>
      <c r="B2268" s="56" t="s">
        <v>110</v>
      </c>
      <c r="C2268" s="7" t="s">
        <v>9455</v>
      </c>
      <c r="D2268" s="7" t="s">
        <v>11351</v>
      </c>
      <c r="E2268" s="7"/>
      <c r="F2268" s="64"/>
      <c r="G2268" s="6"/>
      <c r="H2268" s="6"/>
      <c r="I2268" s="10" t="s">
        <v>110</v>
      </c>
      <c r="J2268" s="11" t="s">
        <v>11422</v>
      </c>
      <c r="K2268" s="194" t="s">
        <v>10807</v>
      </c>
      <c r="L2268" s="176"/>
      <c r="M2268" s="176">
        <v>1000</v>
      </c>
      <c r="N2268" s="80" t="s">
        <v>11911</v>
      </c>
      <c r="O2268" s="162"/>
      <c r="P2268" s="80" t="s">
        <v>11423</v>
      </c>
      <c r="Q2268" s="80"/>
      <c r="R2268" s="80"/>
      <c r="S2268" s="163"/>
      <c r="T2268" s="213"/>
      <c r="U2268" s="162"/>
      <c r="V2268" s="164"/>
      <c r="W2268" s="12" t="str">
        <f t="shared" si="628"/>
        <v>Mqtt1</v>
      </c>
      <c r="X2268" s="196" t="str" cm="1">
        <f t="array" ref="X2268">_xlfn.REGEXEXTRACT(J2268,"^\D*")&amp;"/"&amp;_xlfn.REGEXEXTRACT(J2268,"\d{8}(_\d{1,2})?")</f>
        <v>VLV/41006011_17</v>
      </c>
      <c r="Y2268" s="6" t="str">
        <f t="shared" si="632"/>
        <v>marpower/500000-thrs/vlv/41006011-17</v>
      </c>
      <c r="Z2268" s="103" t="str">
        <f t="shared" si="630"/>
        <v>$.AbsPos</v>
      </c>
      <c r="AA2268" s="12">
        <v>6</v>
      </c>
      <c r="AB2268" s="6" t="s">
        <v>195</v>
      </c>
      <c r="AC2268" s="103">
        <v>5</v>
      </c>
      <c r="AJ2268" s="80"/>
      <c r="AK2268" s="113" t="s">
        <v>10814</v>
      </c>
      <c r="AN2268" s="80"/>
      <c r="AO2268" s="80"/>
      <c r="AP2268" s="80"/>
      <c r="AQ2268" s="80"/>
      <c r="AR2268" s="127"/>
      <c r="AS2268" s="80"/>
      <c r="AT2268" s="7"/>
      <c r="AU2268" s="7"/>
      <c r="AV2268" s="165"/>
      <c r="AW2268" s="166"/>
      <c r="AX2268" s="137"/>
      <c r="AY2268" s="147"/>
      <c r="AZ2268" s="167"/>
      <c r="BA2268" s="167"/>
      <c r="BB2268" s="147" t="str">
        <f t="shared" si="631"/>
        <v/>
      </c>
      <c r="BC2268" s="168"/>
      <c r="BD2268" s="165"/>
      <c r="BE2268" s="165"/>
      <c r="BF2268" s="165"/>
      <c r="BG2268" s="165"/>
      <c r="BH2268" s="165"/>
      <c r="BI2268" s="165"/>
      <c r="BJ2268" s="165"/>
      <c r="BK2268" s="165"/>
      <c r="BL2268" s="165"/>
      <c r="BM2268" s="165"/>
      <c r="BN2268" s="165"/>
      <c r="BO2268" s="165"/>
      <c r="BP2268" s="165"/>
      <c r="BQ2268" s="165"/>
      <c r="BS2268" s="6"/>
      <c r="BT2268" s="11"/>
      <c r="BU2268" s="6"/>
      <c r="BV2268" s="6"/>
    </row>
    <row r="2269" spans="1:74" ht="15.75" x14ac:dyDescent="0.25">
      <c r="A2269" s="52" t="s">
        <v>11909</v>
      </c>
      <c r="B2269" s="56" t="s">
        <v>110</v>
      </c>
      <c r="C2269" s="7" t="s">
        <v>9455</v>
      </c>
      <c r="D2269" s="7" t="s">
        <v>11351</v>
      </c>
      <c r="E2269" s="7"/>
      <c r="F2269" s="64"/>
      <c r="G2269" s="6"/>
      <c r="H2269" s="6"/>
      <c r="I2269" s="10" t="s">
        <v>110</v>
      </c>
      <c r="J2269" s="11" t="s">
        <v>11424</v>
      </c>
      <c r="K2269" s="194" t="s">
        <v>10807</v>
      </c>
      <c r="L2269" s="176"/>
      <c r="M2269" s="176">
        <v>1000</v>
      </c>
      <c r="N2269" s="80" t="s">
        <v>11911</v>
      </c>
      <c r="O2269" s="162"/>
      <c r="P2269" s="80" t="s">
        <v>11425</v>
      </c>
      <c r="Q2269" s="80"/>
      <c r="R2269" s="80"/>
      <c r="S2269" s="163"/>
      <c r="T2269" s="213"/>
      <c r="U2269" s="162"/>
      <c r="V2269" s="164"/>
      <c r="W2269" s="12" t="str">
        <f t="shared" si="628"/>
        <v>Mqtt1</v>
      </c>
      <c r="X2269" s="196" t="str" cm="1">
        <f t="array" ref="X2269">_xlfn.REGEXEXTRACT(J2269,"^\D*")&amp;"/"&amp;_xlfn.REGEXEXTRACT(J2269,"\d{8}(_\d{1,2})?")</f>
        <v>VLV/41006011_18</v>
      </c>
      <c r="Y2269" s="6" t="str">
        <f t="shared" si="632"/>
        <v>marpower/500000-thrs/vlv/41006011-18</v>
      </c>
      <c r="Z2269" s="103" t="str">
        <f t="shared" si="630"/>
        <v>$.Setpoint</v>
      </c>
      <c r="AA2269" s="12">
        <v>7</v>
      </c>
      <c r="AB2269" s="6" t="s">
        <v>195</v>
      </c>
      <c r="AC2269" s="103">
        <v>0</v>
      </c>
      <c r="AJ2269" s="80"/>
      <c r="AK2269" s="113" t="s">
        <v>917</v>
      </c>
      <c r="AN2269" s="80"/>
      <c r="AO2269" s="80"/>
      <c r="AP2269" s="80"/>
      <c r="AQ2269" s="80"/>
      <c r="AR2269" s="127"/>
      <c r="AS2269" s="80"/>
      <c r="AT2269" s="7"/>
      <c r="AU2269" s="7"/>
      <c r="AV2269" s="165"/>
      <c r="AW2269" s="166"/>
      <c r="AX2269" s="137"/>
      <c r="AY2269" s="147"/>
      <c r="AZ2269" s="167"/>
      <c r="BA2269" s="167"/>
      <c r="BB2269" s="147" t="str">
        <f t="shared" si="631"/>
        <v/>
      </c>
      <c r="BC2269" s="168"/>
      <c r="BD2269" s="165"/>
      <c r="BE2269" s="165"/>
      <c r="BF2269" s="165"/>
      <c r="BG2269" s="165"/>
      <c r="BH2269" s="165"/>
      <c r="BI2269" s="165"/>
      <c r="BJ2269" s="165"/>
      <c r="BK2269" s="165"/>
      <c r="BL2269" s="165"/>
      <c r="BM2269" s="165"/>
      <c r="BN2269" s="165"/>
      <c r="BO2269" s="165"/>
      <c r="BP2269" s="165"/>
      <c r="BQ2269" s="165"/>
      <c r="BS2269" s="6"/>
      <c r="BT2269" s="11"/>
      <c r="BU2269" s="6"/>
      <c r="BV2269" s="6"/>
    </row>
    <row r="2270" spans="1:74" ht="15.75" x14ac:dyDescent="0.25">
      <c r="A2270" s="52" t="s">
        <v>11909</v>
      </c>
      <c r="B2270" s="56" t="s">
        <v>110</v>
      </c>
      <c r="C2270" s="7" t="s">
        <v>9455</v>
      </c>
      <c r="D2270" s="7" t="s">
        <v>11351</v>
      </c>
      <c r="E2270" s="7"/>
      <c r="F2270" s="64"/>
      <c r="G2270" s="6"/>
      <c r="H2270" s="6"/>
      <c r="I2270" s="10" t="s">
        <v>110</v>
      </c>
      <c r="J2270" s="11" t="s">
        <v>11426</v>
      </c>
      <c r="K2270" s="194" t="s">
        <v>10807</v>
      </c>
      <c r="L2270" s="176"/>
      <c r="M2270" s="176">
        <v>1000</v>
      </c>
      <c r="N2270" s="80" t="s">
        <v>11911</v>
      </c>
      <c r="O2270" s="162"/>
      <c r="P2270" s="80" t="s">
        <v>11427</v>
      </c>
      <c r="Q2270" s="80"/>
      <c r="R2270" s="80"/>
      <c r="S2270" s="163"/>
      <c r="T2270" s="213"/>
      <c r="U2270" s="162"/>
      <c r="V2270" s="164"/>
      <c r="W2270" s="12" t="str">
        <f t="shared" si="628"/>
        <v>Mqtt1</v>
      </c>
      <c r="X2270" s="196" t="str" cm="1">
        <f t="array" ref="X2270">_xlfn.REGEXEXTRACT(J2270,"^\D*")&amp;"/"&amp;_xlfn.REGEXEXTRACT(J2270,"\d{8}(_\d{1,2})?")</f>
        <v>VLV/41006011_18</v>
      </c>
      <c r="Y2270" s="6" t="str">
        <f t="shared" si="632"/>
        <v>marpower/500000-thrs/vlv/41006011-18</v>
      </c>
      <c r="Z2270" s="103" t="str">
        <f t="shared" si="630"/>
        <v>$.RelPos</v>
      </c>
      <c r="AA2270" s="12">
        <v>7</v>
      </c>
      <c r="AB2270" s="6" t="s">
        <v>195</v>
      </c>
      <c r="AC2270" s="103">
        <v>4</v>
      </c>
      <c r="AJ2270" s="80"/>
      <c r="AK2270" s="113" t="s">
        <v>917</v>
      </c>
      <c r="AN2270" s="80"/>
      <c r="AO2270" s="80"/>
      <c r="AP2270" s="80"/>
      <c r="AQ2270" s="80"/>
      <c r="AR2270" s="127"/>
      <c r="AS2270" s="80"/>
      <c r="AT2270" s="7"/>
      <c r="AU2270" s="7"/>
      <c r="AV2270" s="165"/>
      <c r="AW2270" s="166"/>
      <c r="AX2270" s="137"/>
      <c r="AY2270" s="147"/>
      <c r="AZ2270" s="167"/>
      <c r="BA2270" s="167"/>
      <c r="BB2270" s="147" t="str">
        <f t="shared" si="631"/>
        <v/>
      </c>
      <c r="BC2270" s="168"/>
      <c r="BD2270" s="165"/>
      <c r="BE2270" s="165"/>
      <c r="BF2270" s="165"/>
      <c r="BG2270" s="165"/>
      <c r="BH2270" s="165"/>
      <c r="BI2270" s="165"/>
      <c r="BJ2270" s="165"/>
      <c r="BK2270" s="165"/>
      <c r="BL2270" s="165"/>
      <c r="BM2270" s="165"/>
      <c r="BN2270" s="165"/>
      <c r="BO2270" s="165"/>
      <c r="BP2270" s="165"/>
      <c r="BQ2270" s="165"/>
      <c r="BS2270" s="6"/>
      <c r="BT2270" s="11"/>
      <c r="BU2270" s="6"/>
      <c r="BV2270" s="6"/>
    </row>
    <row r="2271" spans="1:74" ht="15.75" x14ac:dyDescent="0.25">
      <c r="A2271" s="52" t="s">
        <v>11909</v>
      </c>
      <c r="B2271" s="56" t="s">
        <v>110</v>
      </c>
      <c r="C2271" s="7" t="s">
        <v>9455</v>
      </c>
      <c r="D2271" s="7" t="s">
        <v>11351</v>
      </c>
      <c r="E2271" s="7"/>
      <c r="F2271" s="64"/>
      <c r="G2271" s="6"/>
      <c r="H2271" s="6"/>
      <c r="I2271" s="10" t="s">
        <v>110</v>
      </c>
      <c r="J2271" s="11" t="s">
        <v>11428</v>
      </c>
      <c r="K2271" s="194" t="s">
        <v>10807</v>
      </c>
      <c r="L2271" s="176"/>
      <c r="M2271" s="176">
        <v>1000</v>
      </c>
      <c r="N2271" s="80" t="s">
        <v>11911</v>
      </c>
      <c r="O2271" s="162"/>
      <c r="P2271" s="80" t="s">
        <v>11429</v>
      </c>
      <c r="Q2271" s="80"/>
      <c r="R2271" s="80"/>
      <c r="S2271" s="163"/>
      <c r="T2271" s="213"/>
      <c r="U2271" s="162"/>
      <c r="V2271" s="164"/>
      <c r="W2271" s="12" t="str">
        <f t="shared" si="628"/>
        <v>Mqtt1</v>
      </c>
      <c r="X2271" s="196" t="str" cm="1">
        <f t="array" ref="X2271">_xlfn.REGEXEXTRACT(J2271,"^\D*")&amp;"/"&amp;_xlfn.REGEXEXTRACT(J2271,"\d{8}(_\d{1,2})?")</f>
        <v>VLV/41006011_18</v>
      </c>
      <c r="Y2271" s="6" t="str">
        <f t="shared" si="632"/>
        <v>marpower/500000-thrs/vlv/41006011-18</v>
      </c>
      <c r="Z2271" s="103" t="str">
        <f t="shared" si="630"/>
        <v>$.AbsPos</v>
      </c>
      <c r="AA2271" s="12">
        <v>7</v>
      </c>
      <c r="AB2271" s="6" t="s">
        <v>195</v>
      </c>
      <c r="AC2271" s="103">
        <v>5</v>
      </c>
      <c r="AJ2271" s="80"/>
      <c r="AK2271" s="113" t="s">
        <v>10814</v>
      </c>
      <c r="AN2271" s="80"/>
      <c r="AO2271" s="80"/>
      <c r="AP2271" s="80"/>
      <c r="AQ2271" s="80"/>
      <c r="AR2271" s="127"/>
      <c r="AS2271" s="80"/>
      <c r="AT2271" s="7"/>
      <c r="AU2271" s="7"/>
      <c r="AV2271" s="165"/>
      <c r="AW2271" s="166"/>
      <c r="AX2271" s="137"/>
      <c r="AY2271" s="147"/>
      <c r="AZ2271" s="167"/>
      <c r="BA2271" s="167"/>
      <c r="BB2271" s="147" t="str">
        <f t="shared" si="631"/>
        <v/>
      </c>
      <c r="BC2271" s="168"/>
      <c r="BD2271" s="165"/>
      <c r="BE2271" s="165"/>
      <c r="BF2271" s="165"/>
      <c r="BG2271" s="165"/>
      <c r="BH2271" s="165"/>
      <c r="BI2271" s="165"/>
      <c r="BJ2271" s="165"/>
      <c r="BK2271" s="165"/>
      <c r="BL2271" s="165"/>
      <c r="BM2271" s="165"/>
      <c r="BN2271" s="165"/>
      <c r="BO2271" s="165"/>
      <c r="BP2271" s="165"/>
      <c r="BQ2271" s="165"/>
      <c r="BS2271" s="6"/>
      <c r="BT2271" s="11"/>
      <c r="BU2271" s="6"/>
      <c r="BV2271" s="6"/>
    </row>
    <row r="2272" spans="1:74" ht="15.75" x14ac:dyDescent="0.25">
      <c r="A2272" s="52" t="s">
        <v>11909</v>
      </c>
      <c r="B2272" s="56" t="s">
        <v>110</v>
      </c>
      <c r="C2272" s="7" t="s">
        <v>9455</v>
      </c>
      <c r="D2272" s="7" t="s">
        <v>11351</v>
      </c>
      <c r="E2272" s="7"/>
      <c r="F2272" s="64"/>
      <c r="G2272" s="6"/>
      <c r="H2272" s="6"/>
      <c r="I2272" s="10" t="s">
        <v>110</v>
      </c>
      <c r="J2272" s="11" t="s">
        <v>11430</v>
      </c>
      <c r="K2272" s="194" t="s">
        <v>10807</v>
      </c>
      <c r="L2272" s="176"/>
      <c r="M2272" s="176">
        <v>1000</v>
      </c>
      <c r="N2272" s="80" t="s">
        <v>11911</v>
      </c>
      <c r="O2272" s="162"/>
      <c r="P2272" s="80" t="s">
        <v>11431</v>
      </c>
      <c r="Q2272" s="80"/>
      <c r="R2272" s="80"/>
      <c r="S2272" s="163"/>
      <c r="T2272" s="213"/>
      <c r="U2272" s="162"/>
      <c r="V2272" s="164"/>
      <c r="W2272" s="12" t="str">
        <f t="shared" si="628"/>
        <v>Mqtt1</v>
      </c>
      <c r="X2272" s="196" t="str" cm="1">
        <f t="array" ref="X2272">_xlfn.REGEXEXTRACT(J2272,"^\D*")&amp;"/"&amp;_xlfn.REGEXEXTRACT(J2272,"\d{8}(_\d{1,2})?")</f>
        <v>VLV/41006011_19</v>
      </c>
      <c r="Y2272" s="6" t="str">
        <f t="shared" si="632"/>
        <v>marpower/500000-thrs/vlv/41006011-19</v>
      </c>
      <c r="Z2272" s="103" t="str">
        <f t="shared" si="630"/>
        <v>$.Setpoint</v>
      </c>
      <c r="AA2272" s="12">
        <v>8</v>
      </c>
      <c r="AB2272" s="6" t="s">
        <v>195</v>
      </c>
      <c r="AC2272" s="103">
        <v>0</v>
      </c>
      <c r="AJ2272" s="80"/>
      <c r="AK2272" s="113" t="s">
        <v>917</v>
      </c>
      <c r="AN2272" s="80"/>
      <c r="AO2272" s="80"/>
      <c r="AP2272" s="80"/>
      <c r="AQ2272" s="80"/>
      <c r="AR2272" s="127"/>
      <c r="AS2272" s="80"/>
      <c r="AT2272" s="7"/>
      <c r="AU2272" s="7"/>
      <c r="AV2272" s="165"/>
      <c r="AW2272" s="166"/>
      <c r="AX2272" s="137"/>
      <c r="AY2272" s="147"/>
      <c r="AZ2272" s="167"/>
      <c r="BA2272" s="167"/>
      <c r="BB2272" s="147" t="str">
        <f t="shared" si="631"/>
        <v/>
      </c>
      <c r="BC2272" s="168"/>
      <c r="BD2272" s="165"/>
      <c r="BE2272" s="165"/>
      <c r="BF2272" s="165"/>
      <c r="BG2272" s="165"/>
      <c r="BH2272" s="165"/>
      <c r="BI2272" s="165"/>
      <c r="BJ2272" s="165"/>
      <c r="BK2272" s="165"/>
      <c r="BL2272" s="165"/>
      <c r="BM2272" s="165"/>
      <c r="BN2272" s="165"/>
      <c r="BO2272" s="165"/>
      <c r="BP2272" s="165"/>
      <c r="BQ2272" s="165"/>
      <c r="BS2272" s="6"/>
      <c r="BT2272" s="11"/>
      <c r="BU2272" s="6"/>
      <c r="BV2272" s="6"/>
    </row>
    <row r="2273" spans="1:74" ht="15.75" x14ac:dyDescent="0.25">
      <c r="A2273" s="52" t="s">
        <v>11909</v>
      </c>
      <c r="B2273" s="56" t="s">
        <v>110</v>
      </c>
      <c r="C2273" s="7" t="s">
        <v>9455</v>
      </c>
      <c r="D2273" s="7" t="s">
        <v>11351</v>
      </c>
      <c r="E2273" s="7"/>
      <c r="F2273" s="64"/>
      <c r="G2273" s="6"/>
      <c r="H2273" s="6"/>
      <c r="I2273" s="10" t="s">
        <v>110</v>
      </c>
      <c r="J2273" s="11" t="s">
        <v>11432</v>
      </c>
      <c r="K2273" s="194" t="s">
        <v>10807</v>
      </c>
      <c r="L2273" s="176"/>
      <c r="M2273" s="176">
        <v>1000</v>
      </c>
      <c r="N2273" s="80" t="s">
        <v>11911</v>
      </c>
      <c r="O2273" s="162"/>
      <c r="P2273" s="80" t="s">
        <v>11433</v>
      </c>
      <c r="Q2273" s="80"/>
      <c r="R2273" s="80"/>
      <c r="S2273" s="163"/>
      <c r="T2273" s="213"/>
      <c r="U2273" s="162"/>
      <c r="V2273" s="164"/>
      <c r="W2273" s="12" t="str">
        <f t="shared" si="628"/>
        <v>Mqtt1</v>
      </c>
      <c r="X2273" s="196" t="str" cm="1">
        <f t="array" ref="X2273">_xlfn.REGEXEXTRACT(J2273,"^\D*")&amp;"/"&amp;_xlfn.REGEXEXTRACT(J2273,"\d{8}(_\d{1,2})?")</f>
        <v>VLV/41006011_19</v>
      </c>
      <c r="Y2273" s="6" t="str">
        <f t="shared" si="632"/>
        <v>marpower/500000-thrs/vlv/41006011-19</v>
      </c>
      <c r="Z2273" s="103" t="str">
        <f t="shared" si="630"/>
        <v>$.RelPos</v>
      </c>
      <c r="AA2273" s="12">
        <v>8</v>
      </c>
      <c r="AB2273" s="6" t="s">
        <v>195</v>
      </c>
      <c r="AC2273" s="103">
        <v>4</v>
      </c>
      <c r="AJ2273" s="80"/>
      <c r="AK2273" s="113" t="s">
        <v>917</v>
      </c>
      <c r="AN2273" s="80"/>
      <c r="AO2273" s="80"/>
      <c r="AP2273" s="80"/>
      <c r="AQ2273" s="80"/>
      <c r="AR2273" s="127"/>
      <c r="AS2273" s="80"/>
      <c r="AT2273" s="7"/>
      <c r="AU2273" s="7"/>
      <c r="AV2273" s="165"/>
      <c r="AW2273" s="166"/>
      <c r="AX2273" s="137"/>
      <c r="AY2273" s="147"/>
      <c r="AZ2273" s="167"/>
      <c r="BA2273" s="167"/>
      <c r="BB2273" s="147" t="str">
        <f t="shared" si="631"/>
        <v/>
      </c>
      <c r="BC2273" s="168"/>
      <c r="BD2273" s="165"/>
      <c r="BE2273" s="165"/>
      <c r="BF2273" s="165"/>
      <c r="BG2273" s="165"/>
      <c r="BH2273" s="165"/>
      <c r="BI2273" s="165"/>
      <c r="BJ2273" s="165"/>
      <c r="BK2273" s="165"/>
      <c r="BL2273" s="165"/>
      <c r="BM2273" s="165"/>
      <c r="BN2273" s="165"/>
      <c r="BO2273" s="165"/>
      <c r="BP2273" s="165"/>
      <c r="BQ2273" s="165"/>
      <c r="BS2273" s="6"/>
      <c r="BT2273" s="11"/>
      <c r="BU2273" s="6"/>
      <c r="BV2273" s="6"/>
    </row>
    <row r="2274" spans="1:74" ht="15.75" x14ac:dyDescent="0.25">
      <c r="A2274" s="52" t="s">
        <v>11909</v>
      </c>
      <c r="B2274" s="56" t="s">
        <v>110</v>
      </c>
      <c r="C2274" s="7" t="s">
        <v>9455</v>
      </c>
      <c r="D2274" s="7" t="s">
        <v>11351</v>
      </c>
      <c r="E2274" s="7"/>
      <c r="F2274" s="64"/>
      <c r="G2274" s="6"/>
      <c r="H2274" s="6"/>
      <c r="I2274" s="10" t="s">
        <v>110</v>
      </c>
      <c r="J2274" s="11" t="s">
        <v>11434</v>
      </c>
      <c r="K2274" s="194" t="s">
        <v>10807</v>
      </c>
      <c r="L2274" s="176"/>
      <c r="M2274" s="176">
        <v>1000</v>
      </c>
      <c r="N2274" s="80" t="s">
        <v>11911</v>
      </c>
      <c r="O2274" s="162"/>
      <c r="P2274" s="80" t="s">
        <v>11435</v>
      </c>
      <c r="Q2274" s="80"/>
      <c r="R2274" s="80"/>
      <c r="S2274" s="163"/>
      <c r="T2274" s="213"/>
      <c r="U2274" s="162"/>
      <c r="V2274" s="164"/>
      <c r="W2274" s="12" t="str">
        <f t="shared" si="628"/>
        <v>Mqtt1</v>
      </c>
      <c r="X2274" s="196" t="str" cm="1">
        <f t="array" ref="X2274">_xlfn.REGEXEXTRACT(J2274,"^\D*")&amp;"/"&amp;_xlfn.REGEXEXTRACT(J2274,"\d{8}(_\d{1,2})?")</f>
        <v>VLV/41006011_19</v>
      </c>
      <c r="Y2274" s="6" t="str">
        <f t="shared" si="632"/>
        <v>marpower/500000-thrs/vlv/41006011-19</v>
      </c>
      <c r="Z2274" s="103" t="str">
        <f t="shared" si="630"/>
        <v>$.AbsPos</v>
      </c>
      <c r="AA2274" s="12">
        <v>8</v>
      </c>
      <c r="AB2274" s="6" t="s">
        <v>195</v>
      </c>
      <c r="AC2274" s="103">
        <v>5</v>
      </c>
      <c r="AJ2274" s="80"/>
      <c r="AK2274" s="113" t="s">
        <v>10814</v>
      </c>
      <c r="AN2274" s="80"/>
      <c r="AO2274" s="80"/>
      <c r="AP2274" s="80"/>
      <c r="AQ2274" s="80"/>
      <c r="AR2274" s="127"/>
      <c r="AS2274" s="80"/>
      <c r="AT2274" s="7"/>
      <c r="AU2274" s="7"/>
      <c r="AV2274" s="165"/>
      <c r="AW2274" s="166"/>
      <c r="AX2274" s="137"/>
      <c r="AY2274" s="147"/>
      <c r="AZ2274" s="167"/>
      <c r="BA2274" s="167"/>
      <c r="BB2274" s="147" t="str">
        <f t="shared" si="631"/>
        <v/>
      </c>
      <c r="BC2274" s="168"/>
      <c r="BD2274" s="165"/>
      <c r="BE2274" s="165"/>
      <c r="BF2274" s="165"/>
      <c r="BG2274" s="165"/>
      <c r="BH2274" s="165"/>
      <c r="BI2274" s="165"/>
      <c r="BJ2274" s="165"/>
      <c r="BK2274" s="165"/>
      <c r="BL2274" s="165"/>
      <c r="BM2274" s="165"/>
      <c r="BN2274" s="165"/>
      <c r="BO2274" s="165"/>
      <c r="BP2274" s="165"/>
      <c r="BQ2274" s="165"/>
      <c r="BS2274" s="6"/>
      <c r="BT2274" s="11"/>
      <c r="BU2274" s="6"/>
      <c r="BV2274" s="6"/>
    </row>
    <row r="2275" spans="1:74" ht="15.75" x14ac:dyDescent="0.25">
      <c r="A2275" s="52" t="s">
        <v>11909</v>
      </c>
      <c r="B2275" s="56" t="s">
        <v>110</v>
      </c>
      <c r="C2275" s="7" t="s">
        <v>9455</v>
      </c>
      <c r="D2275" s="7" t="s">
        <v>11351</v>
      </c>
      <c r="E2275" s="7"/>
      <c r="F2275" s="64"/>
      <c r="G2275" s="6"/>
      <c r="H2275" s="6"/>
      <c r="I2275" s="10" t="s">
        <v>110</v>
      </c>
      <c r="J2275" s="11" t="s">
        <v>11436</v>
      </c>
      <c r="K2275" s="194" t="s">
        <v>10807</v>
      </c>
      <c r="L2275" s="176"/>
      <c r="M2275" s="176">
        <v>1000</v>
      </c>
      <c r="N2275" s="80" t="s">
        <v>11911</v>
      </c>
      <c r="O2275" s="162"/>
      <c r="P2275" s="80" t="s">
        <v>11437</v>
      </c>
      <c r="Q2275" s="80"/>
      <c r="R2275" s="80"/>
      <c r="S2275" s="163"/>
      <c r="T2275" s="213"/>
      <c r="U2275" s="162"/>
      <c r="V2275" s="164"/>
      <c r="W2275" s="12" t="str">
        <f t="shared" si="628"/>
        <v>Mqtt1</v>
      </c>
      <c r="X2275" s="196" t="str" cm="1">
        <f t="array" ref="X2275">_xlfn.REGEXEXTRACT(J2275,"^\D*")&amp;"/"&amp;_xlfn.REGEXEXTRACT(J2275,"\d{8}(_\d{1,2})?")</f>
        <v>VLV/41006011_20</v>
      </c>
      <c r="Y2275" s="6" t="str">
        <f t="shared" si="632"/>
        <v>marpower/500000-thrs/vlv/41006011-20</v>
      </c>
      <c r="Z2275" s="103" t="str">
        <f t="shared" si="630"/>
        <v>$.Setpoint</v>
      </c>
      <c r="AA2275" s="12">
        <v>9</v>
      </c>
      <c r="AB2275" s="6" t="s">
        <v>195</v>
      </c>
      <c r="AC2275" s="103">
        <v>0</v>
      </c>
      <c r="AJ2275" s="80"/>
      <c r="AK2275" s="113" t="s">
        <v>917</v>
      </c>
      <c r="AN2275" s="80"/>
      <c r="AO2275" s="80"/>
      <c r="AP2275" s="80"/>
      <c r="AQ2275" s="80"/>
      <c r="AR2275" s="127"/>
      <c r="AS2275" s="80"/>
      <c r="AT2275" s="7"/>
      <c r="AU2275" s="7"/>
      <c r="AV2275" s="165"/>
      <c r="AW2275" s="166"/>
      <c r="AX2275" s="137"/>
      <c r="AY2275" s="147"/>
      <c r="AZ2275" s="167"/>
      <c r="BA2275" s="167"/>
      <c r="BB2275" s="147" t="str">
        <f t="shared" si="631"/>
        <v/>
      </c>
      <c r="BC2275" s="168"/>
      <c r="BD2275" s="165"/>
      <c r="BE2275" s="165"/>
      <c r="BF2275" s="165"/>
      <c r="BG2275" s="165"/>
      <c r="BH2275" s="165"/>
      <c r="BI2275" s="165"/>
      <c r="BJ2275" s="165"/>
      <c r="BK2275" s="165"/>
      <c r="BL2275" s="165"/>
      <c r="BM2275" s="165"/>
      <c r="BN2275" s="165"/>
      <c r="BO2275" s="165"/>
      <c r="BP2275" s="165"/>
      <c r="BQ2275" s="165"/>
      <c r="BS2275" s="6"/>
      <c r="BT2275" s="11"/>
      <c r="BU2275" s="6"/>
      <c r="BV2275" s="6"/>
    </row>
    <row r="2276" spans="1:74" ht="15.75" x14ac:dyDescent="0.25">
      <c r="A2276" s="52" t="s">
        <v>11909</v>
      </c>
      <c r="B2276" s="56" t="s">
        <v>110</v>
      </c>
      <c r="C2276" s="7" t="s">
        <v>9455</v>
      </c>
      <c r="D2276" s="7" t="s">
        <v>11351</v>
      </c>
      <c r="E2276" s="7"/>
      <c r="F2276" s="64"/>
      <c r="G2276" s="6"/>
      <c r="H2276" s="6"/>
      <c r="I2276" s="10" t="s">
        <v>110</v>
      </c>
      <c r="J2276" s="11" t="s">
        <v>11438</v>
      </c>
      <c r="K2276" s="194" t="s">
        <v>10807</v>
      </c>
      <c r="L2276" s="176"/>
      <c r="M2276" s="176">
        <v>1000</v>
      </c>
      <c r="N2276" s="80" t="s">
        <v>11911</v>
      </c>
      <c r="O2276" s="162"/>
      <c r="P2276" s="80" t="s">
        <v>11439</v>
      </c>
      <c r="Q2276" s="80"/>
      <c r="R2276" s="80"/>
      <c r="S2276" s="163"/>
      <c r="T2276" s="213"/>
      <c r="U2276" s="162"/>
      <c r="V2276" s="164"/>
      <c r="W2276" s="12" t="str">
        <f t="shared" si="628"/>
        <v>Mqtt1</v>
      </c>
      <c r="X2276" s="196" t="str" cm="1">
        <f t="array" ref="X2276">_xlfn.REGEXEXTRACT(J2276,"^\D*")&amp;"/"&amp;_xlfn.REGEXEXTRACT(J2276,"\d{8}(_\d{1,2})?")</f>
        <v>VLV/41006011_20</v>
      </c>
      <c r="Y2276" s="6" t="str">
        <f t="shared" si="632"/>
        <v>marpower/500000-thrs/vlv/41006011-20</v>
      </c>
      <c r="Z2276" s="103" t="str">
        <f t="shared" si="630"/>
        <v>$.RelPos</v>
      </c>
      <c r="AA2276" s="12">
        <v>9</v>
      </c>
      <c r="AB2276" s="6" t="s">
        <v>195</v>
      </c>
      <c r="AC2276" s="103">
        <v>4</v>
      </c>
      <c r="AJ2276" s="80"/>
      <c r="AK2276" s="113" t="s">
        <v>917</v>
      </c>
      <c r="AN2276" s="80"/>
      <c r="AO2276" s="80"/>
      <c r="AP2276" s="80"/>
      <c r="AQ2276" s="80"/>
      <c r="AR2276" s="127"/>
      <c r="AS2276" s="80"/>
      <c r="AT2276" s="7"/>
      <c r="AU2276" s="7"/>
      <c r="AV2276" s="165"/>
      <c r="AW2276" s="166"/>
      <c r="AX2276" s="137"/>
      <c r="AY2276" s="147"/>
      <c r="AZ2276" s="167"/>
      <c r="BA2276" s="167"/>
      <c r="BB2276" s="147" t="str">
        <f t="shared" si="631"/>
        <v/>
      </c>
      <c r="BC2276" s="168"/>
      <c r="BD2276" s="165"/>
      <c r="BE2276" s="165"/>
      <c r="BF2276" s="165"/>
      <c r="BG2276" s="165"/>
      <c r="BH2276" s="165"/>
      <c r="BI2276" s="165"/>
      <c r="BJ2276" s="165"/>
      <c r="BK2276" s="165"/>
      <c r="BL2276" s="165"/>
      <c r="BM2276" s="165"/>
      <c r="BN2276" s="165"/>
      <c r="BO2276" s="165"/>
      <c r="BP2276" s="165"/>
      <c r="BQ2276" s="165"/>
      <c r="BS2276" s="6"/>
      <c r="BT2276" s="11"/>
      <c r="BU2276" s="6"/>
      <c r="BV2276" s="6"/>
    </row>
    <row r="2277" spans="1:74" ht="15.75" x14ac:dyDescent="0.25">
      <c r="A2277" s="52" t="s">
        <v>11909</v>
      </c>
      <c r="B2277" s="56" t="s">
        <v>110</v>
      </c>
      <c r="C2277" s="7" t="s">
        <v>9455</v>
      </c>
      <c r="D2277" s="7" t="s">
        <v>11351</v>
      </c>
      <c r="E2277" s="7"/>
      <c r="F2277" s="64"/>
      <c r="G2277" s="6"/>
      <c r="H2277" s="6"/>
      <c r="I2277" s="10" t="s">
        <v>110</v>
      </c>
      <c r="J2277" s="11" t="s">
        <v>11440</v>
      </c>
      <c r="K2277" s="194" t="s">
        <v>10807</v>
      </c>
      <c r="L2277" s="176"/>
      <c r="M2277" s="176">
        <v>1000</v>
      </c>
      <c r="N2277" s="80" t="s">
        <v>11911</v>
      </c>
      <c r="O2277" s="162"/>
      <c r="P2277" s="80" t="s">
        <v>11441</v>
      </c>
      <c r="Q2277" s="80"/>
      <c r="R2277" s="80"/>
      <c r="S2277" s="163"/>
      <c r="T2277" s="213"/>
      <c r="U2277" s="162"/>
      <c r="V2277" s="164"/>
      <c r="W2277" s="12" t="str">
        <f t="shared" si="628"/>
        <v>Mqtt1</v>
      </c>
      <c r="X2277" s="196" t="str" cm="1">
        <f t="array" ref="X2277">_xlfn.REGEXEXTRACT(J2277,"^\D*")&amp;"/"&amp;_xlfn.REGEXEXTRACT(J2277,"\d{8}(_\d{1,2})?")</f>
        <v>VLV/41006011_20</v>
      </c>
      <c r="Y2277" s="6" t="str">
        <f t="shared" si="632"/>
        <v>marpower/500000-thrs/vlv/41006011-20</v>
      </c>
      <c r="Z2277" s="103" t="str">
        <f t="shared" si="630"/>
        <v>$.AbsPos</v>
      </c>
      <c r="AA2277" s="12">
        <v>9</v>
      </c>
      <c r="AB2277" s="6" t="s">
        <v>195</v>
      </c>
      <c r="AC2277" s="103">
        <v>5</v>
      </c>
      <c r="AJ2277" s="80"/>
      <c r="AK2277" s="113" t="s">
        <v>10814</v>
      </c>
      <c r="AN2277" s="80"/>
      <c r="AO2277" s="80"/>
      <c r="AP2277" s="80"/>
      <c r="AQ2277" s="80"/>
      <c r="AR2277" s="127"/>
      <c r="AS2277" s="80"/>
      <c r="AT2277" s="7"/>
      <c r="AU2277" s="7"/>
      <c r="AV2277" s="165"/>
      <c r="AW2277" s="166"/>
      <c r="AX2277" s="137"/>
      <c r="AY2277" s="147"/>
      <c r="AZ2277" s="167"/>
      <c r="BA2277" s="167"/>
      <c r="BB2277" s="147" t="str">
        <f t="shared" si="631"/>
        <v/>
      </c>
      <c r="BC2277" s="168"/>
      <c r="BD2277" s="165"/>
      <c r="BE2277" s="165"/>
      <c r="BF2277" s="165"/>
      <c r="BG2277" s="165"/>
      <c r="BH2277" s="165"/>
      <c r="BI2277" s="165"/>
      <c r="BJ2277" s="165"/>
      <c r="BK2277" s="165"/>
      <c r="BL2277" s="165"/>
      <c r="BM2277" s="165"/>
      <c r="BN2277" s="165"/>
      <c r="BO2277" s="165"/>
      <c r="BP2277" s="165"/>
      <c r="BQ2277" s="165"/>
      <c r="BS2277" s="6"/>
      <c r="BT2277" s="11"/>
      <c r="BU2277" s="6"/>
      <c r="BV2277" s="6"/>
    </row>
    <row r="2278" spans="1:74" ht="15.75" x14ac:dyDescent="0.25">
      <c r="A2278" s="52" t="s">
        <v>11909</v>
      </c>
      <c r="B2278" s="56" t="s">
        <v>110</v>
      </c>
      <c r="C2278" s="7" t="s">
        <v>9455</v>
      </c>
      <c r="D2278" s="7" t="s">
        <v>11351</v>
      </c>
      <c r="E2278" s="7"/>
      <c r="F2278" s="64"/>
      <c r="G2278" s="6"/>
      <c r="H2278" s="6"/>
      <c r="I2278" s="10" t="s">
        <v>110</v>
      </c>
      <c r="J2278" s="11" t="s">
        <v>11442</v>
      </c>
      <c r="K2278" s="194" t="s">
        <v>10807</v>
      </c>
      <c r="L2278" s="176"/>
      <c r="M2278" s="176">
        <v>1000</v>
      </c>
      <c r="N2278" s="80" t="s">
        <v>11911</v>
      </c>
      <c r="O2278" s="162"/>
      <c r="P2278" s="80" t="s">
        <v>11443</v>
      </c>
      <c r="Q2278" s="80"/>
      <c r="R2278" s="80"/>
      <c r="S2278" s="163"/>
      <c r="T2278" s="213"/>
      <c r="U2278" s="162"/>
      <c r="V2278" s="164"/>
      <c r="W2278" s="12" t="str">
        <f t="shared" si="628"/>
        <v>Mqtt1</v>
      </c>
      <c r="X2278" s="196" t="str" cm="1">
        <f t="array" ref="X2278">_xlfn.REGEXEXTRACT(J2278,"^\D*")&amp;"/"&amp;_xlfn.REGEXEXTRACT(J2278,"\d{8}(_\d{1,2})?")</f>
        <v>VLV/41006011_21</v>
      </c>
      <c r="Y2278" s="6" t="str">
        <f t="shared" si="632"/>
        <v>marpower/500000-thrs/vlv/41006011-21</v>
      </c>
      <c r="Z2278" s="103" t="str">
        <f t="shared" si="630"/>
        <v>$.Setpoint</v>
      </c>
      <c r="AA2278" s="12">
        <v>10</v>
      </c>
      <c r="AB2278" s="6" t="s">
        <v>195</v>
      </c>
      <c r="AC2278" s="103">
        <v>0</v>
      </c>
      <c r="AJ2278" s="80"/>
      <c r="AK2278" s="113" t="s">
        <v>917</v>
      </c>
      <c r="AN2278" s="80"/>
      <c r="AO2278" s="80"/>
      <c r="AP2278" s="80"/>
      <c r="AQ2278" s="80"/>
      <c r="AR2278" s="127"/>
      <c r="AS2278" s="80"/>
      <c r="AT2278" s="7"/>
      <c r="AU2278" s="7"/>
      <c r="AV2278" s="165"/>
      <c r="AW2278" s="166"/>
      <c r="AX2278" s="137"/>
      <c r="AY2278" s="147"/>
      <c r="AZ2278" s="167"/>
      <c r="BA2278" s="167"/>
      <c r="BB2278" s="147" t="str">
        <f t="shared" si="631"/>
        <v/>
      </c>
      <c r="BC2278" s="168"/>
      <c r="BD2278" s="165"/>
      <c r="BE2278" s="165"/>
      <c r="BF2278" s="165"/>
      <c r="BG2278" s="165"/>
      <c r="BH2278" s="165"/>
      <c r="BI2278" s="165"/>
      <c r="BJ2278" s="165"/>
      <c r="BK2278" s="165"/>
      <c r="BL2278" s="165"/>
      <c r="BM2278" s="165"/>
      <c r="BN2278" s="165"/>
      <c r="BO2278" s="165"/>
      <c r="BP2278" s="165"/>
      <c r="BQ2278" s="165"/>
      <c r="BS2278" s="6"/>
      <c r="BT2278" s="11"/>
      <c r="BU2278" s="6"/>
      <c r="BV2278" s="6"/>
    </row>
    <row r="2279" spans="1:74" ht="15.75" x14ac:dyDescent="0.25">
      <c r="A2279" s="52" t="s">
        <v>11909</v>
      </c>
      <c r="B2279" s="56" t="s">
        <v>110</v>
      </c>
      <c r="C2279" s="7" t="s">
        <v>9455</v>
      </c>
      <c r="D2279" s="7" t="s">
        <v>11351</v>
      </c>
      <c r="E2279" s="7"/>
      <c r="F2279" s="64"/>
      <c r="G2279" s="6"/>
      <c r="H2279" s="6"/>
      <c r="I2279" s="10" t="s">
        <v>110</v>
      </c>
      <c r="J2279" s="11" t="s">
        <v>11444</v>
      </c>
      <c r="K2279" s="194" t="s">
        <v>10807</v>
      </c>
      <c r="L2279" s="176"/>
      <c r="M2279" s="176">
        <v>1000</v>
      </c>
      <c r="N2279" s="80" t="s">
        <v>11911</v>
      </c>
      <c r="O2279" s="162"/>
      <c r="P2279" s="80" t="s">
        <v>11445</v>
      </c>
      <c r="Q2279" s="80"/>
      <c r="R2279" s="80"/>
      <c r="S2279" s="163"/>
      <c r="T2279" s="213"/>
      <c r="U2279" s="162"/>
      <c r="V2279" s="164"/>
      <c r="W2279" s="12" t="str">
        <f t="shared" si="628"/>
        <v>Mqtt1</v>
      </c>
      <c r="X2279" s="196" t="str" cm="1">
        <f t="array" ref="X2279">_xlfn.REGEXEXTRACT(J2279,"^\D*")&amp;"/"&amp;_xlfn.REGEXEXTRACT(J2279,"\d{8}(_\d{1,2})?")</f>
        <v>VLV/41006011_21</v>
      </c>
      <c r="Y2279" s="6" t="str">
        <f t="shared" si="632"/>
        <v>marpower/500000-thrs/vlv/41006011-21</v>
      </c>
      <c r="Z2279" s="103" t="str">
        <f t="shared" si="630"/>
        <v>$.RelPos</v>
      </c>
      <c r="AA2279" s="12">
        <v>10</v>
      </c>
      <c r="AB2279" s="6" t="s">
        <v>195</v>
      </c>
      <c r="AC2279" s="103">
        <v>4</v>
      </c>
      <c r="AJ2279" s="80"/>
      <c r="AK2279" s="113" t="s">
        <v>917</v>
      </c>
      <c r="AN2279" s="80"/>
      <c r="AO2279" s="80"/>
      <c r="AP2279" s="80"/>
      <c r="AQ2279" s="80"/>
      <c r="AR2279" s="127"/>
      <c r="AS2279" s="80"/>
      <c r="AT2279" s="7"/>
      <c r="AU2279" s="7"/>
      <c r="AV2279" s="165"/>
      <c r="AW2279" s="166"/>
      <c r="AX2279" s="137"/>
      <c r="AY2279" s="147"/>
      <c r="AZ2279" s="167"/>
      <c r="BA2279" s="167"/>
      <c r="BB2279" s="147" t="str">
        <f t="shared" si="631"/>
        <v/>
      </c>
      <c r="BC2279" s="168"/>
      <c r="BD2279" s="165"/>
      <c r="BE2279" s="165"/>
      <c r="BF2279" s="165"/>
      <c r="BG2279" s="165"/>
      <c r="BH2279" s="165"/>
      <c r="BI2279" s="165"/>
      <c r="BJ2279" s="165"/>
      <c r="BK2279" s="165"/>
      <c r="BL2279" s="165"/>
      <c r="BM2279" s="165"/>
      <c r="BN2279" s="165"/>
      <c r="BO2279" s="165"/>
      <c r="BP2279" s="165"/>
      <c r="BQ2279" s="165"/>
      <c r="BS2279" s="6"/>
      <c r="BT2279" s="11"/>
      <c r="BU2279" s="6"/>
      <c r="BV2279" s="6"/>
    </row>
    <row r="2280" spans="1:74" ht="15.75" x14ac:dyDescent="0.25">
      <c r="A2280" s="52" t="s">
        <v>11909</v>
      </c>
      <c r="B2280" s="56" t="s">
        <v>110</v>
      </c>
      <c r="C2280" s="7" t="s">
        <v>9455</v>
      </c>
      <c r="D2280" s="7" t="s">
        <v>11351</v>
      </c>
      <c r="E2280" s="7"/>
      <c r="F2280" s="64"/>
      <c r="G2280" s="6"/>
      <c r="H2280" s="6"/>
      <c r="I2280" s="10" t="s">
        <v>110</v>
      </c>
      <c r="J2280" s="11" t="s">
        <v>11446</v>
      </c>
      <c r="K2280" s="194" t="s">
        <v>10807</v>
      </c>
      <c r="L2280" s="176"/>
      <c r="M2280" s="176">
        <v>1000</v>
      </c>
      <c r="N2280" s="80" t="s">
        <v>11911</v>
      </c>
      <c r="O2280" s="162"/>
      <c r="P2280" s="80" t="s">
        <v>11447</v>
      </c>
      <c r="Q2280" s="80"/>
      <c r="R2280" s="80"/>
      <c r="S2280" s="163"/>
      <c r="T2280" s="213"/>
      <c r="U2280" s="162"/>
      <c r="V2280" s="164"/>
      <c r="W2280" s="12" t="str">
        <f t="shared" si="628"/>
        <v>Mqtt1</v>
      </c>
      <c r="X2280" s="196" t="str" cm="1">
        <f t="array" ref="X2280">_xlfn.REGEXEXTRACT(J2280,"^\D*")&amp;"/"&amp;_xlfn.REGEXEXTRACT(J2280,"\d{8}(_\d{1,2})?")</f>
        <v>VLV/41006011_21</v>
      </c>
      <c r="Y2280" s="6" t="str">
        <f t="shared" si="632"/>
        <v>marpower/500000-thrs/vlv/41006011-21</v>
      </c>
      <c r="Z2280" s="103" t="str">
        <f t="shared" si="630"/>
        <v>$.AbsPos</v>
      </c>
      <c r="AA2280" s="12">
        <v>10</v>
      </c>
      <c r="AB2280" s="6" t="s">
        <v>195</v>
      </c>
      <c r="AC2280" s="103">
        <v>5</v>
      </c>
      <c r="AJ2280" s="80"/>
      <c r="AK2280" s="113" t="s">
        <v>10814</v>
      </c>
      <c r="AN2280" s="80"/>
      <c r="AO2280" s="80"/>
      <c r="AP2280" s="80"/>
      <c r="AQ2280" s="80"/>
      <c r="AR2280" s="127"/>
      <c r="AS2280" s="80"/>
      <c r="AT2280" s="7"/>
      <c r="AU2280" s="7"/>
      <c r="AV2280" s="165"/>
      <c r="AW2280" s="166"/>
      <c r="AX2280" s="137"/>
      <c r="AY2280" s="147"/>
      <c r="AZ2280" s="167"/>
      <c r="BA2280" s="167"/>
      <c r="BB2280" s="147" t="str">
        <f t="shared" si="631"/>
        <v/>
      </c>
      <c r="BC2280" s="168"/>
      <c r="BD2280" s="165"/>
      <c r="BE2280" s="165"/>
      <c r="BF2280" s="165"/>
      <c r="BG2280" s="165"/>
      <c r="BH2280" s="165"/>
      <c r="BI2280" s="165"/>
      <c r="BJ2280" s="165"/>
      <c r="BK2280" s="165"/>
      <c r="BL2280" s="165"/>
      <c r="BM2280" s="165"/>
      <c r="BN2280" s="165"/>
      <c r="BO2280" s="165"/>
      <c r="BP2280" s="165"/>
      <c r="BQ2280" s="165"/>
      <c r="BS2280" s="6"/>
      <c r="BT2280" s="11"/>
      <c r="BU2280" s="6"/>
      <c r="BV2280" s="6"/>
    </row>
    <row r="2281" spans="1:74" ht="15.75" x14ac:dyDescent="0.25">
      <c r="A2281" s="52" t="s">
        <v>11909</v>
      </c>
      <c r="B2281" s="56" t="s">
        <v>110</v>
      </c>
      <c r="C2281" s="7" t="s">
        <v>9455</v>
      </c>
      <c r="D2281" s="7" t="s">
        <v>11351</v>
      </c>
      <c r="E2281" s="7"/>
      <c r="F2281" s="64"/>
      <c r="G2281" s="6"/>
      <c r="H2281" s="6"/>
      <c r="I2281" s="10" t="s">
        <v>110</v>
      </c>
      <c r="J2281" s="11" t="s">
        <v>11448</v>
      </c>
      <c r="K2281" s="194" t="s">
        <v>10807</v>
      </c>
      <c r="L2281" s="176"/>
      <c r="M2281" s="176">
        <v>1000</v>
      </c>
      <c r="N2281" s="80" t="s">
        <v>11911</v>
      </c>
      <c r="O2281" s="162"/>
      <c r="P2281" s="80" t="s">
        <v>11449</v>
      </c>
      <c r="Q2281" s="80"/>
      <c r="R2281" s="80"/>
      <c r="S2281" s="163"/>
      <c r="T2281" s="213"/>
      <c r="U2281" s="162"/>
      <c r="V2281" s="164"/>
      <c r="W2281" s="12" t="str">
        <f t="shared" si="628"/>
        <v>Mqtt1</v>
      </c>
      <c r="X2281" s="196" t="str" cm="1">
        <f t="array" ref="X2281">_xlfn.REGEXEXTRACT(J2281,"^\D*")&amp;"/"&amp;_xlfn.REGEXEXTRACT(J2281,"\d{8}(_\d{1,2})?")</f>
        <v>VLV/41006029_3</v>
      </c>
      <c r="Y2281" s="6" t="str">
        <f t="shared" si="632"/>
        <v>marpower/500000-thrs/vlv/41006029-3</v>
      </c>
      <c r="Z2281" s="103" t="str">
        <f t="shared" si="630"/>
        <v>$.Setpoint</v>
      </c>
      <c r="AA2281" s="12">
        <v>11</v>
      </c>
      <c r="AB2281" s="6" t="s">
        <v>195</v>
      </c>
      <c r="AC2281" s="103">
        <v>0</v>
      </c>
      <c r="AJ2281" s="80"/>
      <c r="AK2281" s="113" t="s">
        <v>917</v>
      </c>
      <c r="AN2281" s="80"/>
      <c r="AO2281" s="80"/>
      <c r="AP2281" s="80"/>
      <c r="AQ2281" s="80"/>
      <c r="AR2281" s="127"/>
      <c r="AS2281" s="80"/>
      <c r="AT2281" s="7"/>
      <c r="AU2281" s="7"/>
      <c r="AV2281" s="165"/>
      <c r="AW2281" s="166"/>
      <c r="AX2281" s="137"/>
      <c r="AY2281" s="147"/>
      <c r="AZ2281" s="167"/>
      <c r="BA2281" s="167"/>
      <c r="BB2281" s="147" t="str">
        <f t="shared" si="631"/>
        <v/>
      </c>
      <c r="BC2281" s="168"/>
      <c r="BD2281" s="165"/>
      <c r="BE2281" s="165"/>
      <c r="BF2281" s="165"/>
      <c r="BG2281" s="165"/>
      <c r="BH2281" s="165"/>
      <c r="BI2281" s="165"/>
      <c r="BJ2281" s="165"/>
      <c r="BK2281" s="165"/>
      <c r="BL2281" s="165"/>
      <c r="BM2281" s="165"/>
      <c r="BN2281" s="165"/>
      <c r="BO2281" s="165"/>
      <c r="BP2281" s="165"/>
      <c r="BQ2281" s="165"/>
      <c r="BS2281" s="6"/>
      <c r="BT2281" s="11"/>
      <c r="BU2281" s="6"/>
      <c r="BV2281" s="6"/>
    </row>
    <row r="2282" spans="1:74" ht="15.75" x14ac:dyDescent="0.25">
      <c r="A2282" s="52" t="s">
        <v>11909</v>
      </c>
      <c r="B2282" s="56" t="s">
        <v>110</v>
      </c>
      <c r="C2282" s="7" t="s">
        <v>9455</v>
      </c>
      <c r="D2282" s="7" t="s">
        <v>11351</v>
      </c>
      <c r="E2282" s="7"/>
      <c r="F2282" s="64"/>
      <c r="G2282" s="6"/>
      <c r="H2282" s="6"/>
      <c r="I2282" s="10" t="s">
        <v>110</v>
      </c>
      <c r="J2282" s="11" t="s">
        <v>11450</v>
      </c>
      <c r="K2282" s="194" t="s">
        <v>10807</v>
      </c>
      <c r="L2282" s="176"/>
      <c r="M2282" s="176">
        <v>1000</v>
      </c>
      <c r="N2282" s="80" t="s">
        <v>11911</v>
      </c>
      <c r="O2282" s="162"/>
      <c r="P2282" s="80" t="s">
        <v>11451</v>
      </c>
      <c r="Q2282" s="80"/>
      <c r="R2282" s="80"/>
      <c r="S2282" s="163"/>
      <c r="T2282" s="213"/>
      <c r="U2282" s="162"/>
      <c r="V2282" s="164"/>
      <c r="W2282" s="12" t="str">
        <f t="shared" si="628"/>
        <v>Mqtt1</v>
      </c>
      <c r="X2282" s="196" t="str" cm="1">
        <f t="array" ref="X2282">_xlfn.REGEXEXTRACT(J2282,"^\D*")&amp;"/"&amp;_xlfn.REGEXEXTRACT(J2282,"\d{8}(_\d{1,2})?")</f>
        <v>VLV/41006029_3</v>
      </c>
      <c r="Y2282" s="6" t="str">
        <f t="shared" si="632"/>
        <v>marpower/500000-thrs/vlv/41006029-3</v>
      </c>
      <c r="Z2282" s="103" t="str">
        <f t="shared" si="630"/>
        <v>$.RelPos</v>
      </c>
      <c r="AA2282" s="12">
        <v>11</v>
      </c>
      <c r="AB2282" s="6" t="s">
        <v>195</v>
      </c>
      <c r="AC2282" s="103">
        <v>4</v>
      </c>
      <c r="AJ2282" s="80"/>
      <c r="AK2282" s="113" t="s">
        <v>917</v>
      </c>
      <c r="AN2282" s="80"/>
      <c r="AO2282" s="80"/>
      <c r="AP2282" s="80"/>
      <c r="AQ2282" s="80"/>
      <c r="AR2282" s="127"/>
      <c r="AS2282" s="80"/>
      <c r="AT2282" s="7"/>
      <c r="AU2282" s="7"/>
      <c r="AV2282" s="165"/>
      <c r="AW2282" s="166"/>
      <c r="AX2282" s="137"/>
      <c r="AY2282" s="147"/>
      <c r="AZ2282" s="167"/>
      <c r="BA2282" s="167"/>
      <c r="BB2282" s="147" t="str">
        <f t="shared" si="631"/>
        <v/>
      </c>
      <c r="BC2282" s="168"/>
      <c r="BD2282" s="165"/>
      <c r="BE2282" s="165"/>
      <c r="BF2282" s="165"/>
      <c r="BG2282" s="165"/>
      <c r="BH2282" s="165"/>
      <c r="BI2282" s="165"/>
      <c r="BJ2282" s="165"/>
      <c r="BK2282" s="165"/>
      <c r="BL2282" s="165"/>
      <c r="BM2282" s="165"/>
      <c r="BN2282" s="165"/>
      <c r="BO2282" s="165"/>
      <c r="BP2282" s="165"/>
      <c r="BQ2282" s="165"/>
      <c r="BS2282" s="6"/>
      <c r="BT2282" s="11"/>
      <c r="BU2282" s="6"/>
      <c r="BV2282" s="6"/>
    </row>
    <row r="2283" spans="1:74" ht="15.75" x14ac:dyDescent="0.25">
      <c r="A2283" s="52" t="s">
        <v>11909</v>
      </c>
      <c r="B2283" s="56" t="s">
        <v>110</v>
      </c>
      <c r="C2283" s="7" t="s">
        <v>9455</v>
      </c>
      <c r="D2283" s="7" t="s">
        <v>11351</v>
      </c>
      <c r="E2283" s="7"/>
      <c r="F2283" s="64"/>
      <c r="G2283" s="6"/>
      <c r="H2283" s="6"/>
      <c r="I2283" s="10" t="s">
        <v>110</v>
      </c>
      <c r="J2283" s="11" t="s">
        <v>11452</v>
      </c>
      <c r="K2283" s="194" t="s">
        <v>10807</v>
      </c>
      <c r="L2283" s="176"/>
      <c r="M2283" s="176">
        <v>1000</v>
      </c>
      <c r="N2283" s="80" t="s">
        <v>11911</v>
      </c>
      <c r="O2283" s="162"/>
      <c r="P2283" s="80" t="s">
        <v>11453</v>
      </c>
      <c r="Q2283" s="80"/>
      <c r="R2283" s="80"/>
      <c r="S2283" s="163"/>
      <c r="T2283" s="213"/>
      <c r="U2283" s="162"/>
      <c r="V2283" s="164"/>
      <c r="W2283" s="12" t="str">
        <f t="shared" si="628"/>
        <v>Mqtt1</v>
      </c>
      <c r="X2283" s="196" t="str" cm="1">
        <f t="array" ref="X2283">_xlfn.REGEXEXTRACT(J2283,"^\D*")&amp;"/"&amp;_xlfn.REGEXEXTRACT(J2283,"\d{8}(_\d{1,2})?")</f>
        <v>VLV/41006029_3</v>
      </c>
      <c r="Y2283" s="6" t="str">
        <f t="shared" si="632"/>
        <v>marpower/500000-thrs/vlv/41006029-3</v>
      </c>
      <c r="Z2283" s="103" t="str">
        <f t="shared" si="630"/>
        <v>$.AbsPos</v>
      </c>
      <c r="AA2283" s="12">
        <v>11</v>
      </c>
      <c r="AB2283" s="6" t="s">
        <v>195</v>
      </c>
      <c r="AC2283" s="103">
        <v>5</v>
      </c>
      <c r="AJ2283" s="80"/>
      <c r="AK2283" s="113" t="s">
        <v>10814</v>
      </c>
      <c r="AN2283" s="80"/>
      <c r="AO2283" s="80"/>
      <c r="AP2283" s="80"/>
      <c r="AQ2283" s="80"/>
      <c r="AR2283" s="127"/>
      <c r="AS2283" s="80"/>
      <c r="AT2283" s="7"/>
      <c r="AU2283" s="7"/>
      <c r="AV2283" s="165"/>
      <c r="AW2283" s="166"/>
      <c r="AX2283" s="137"/>
      <c r="AY2283" s="147"/>
      <c r="AZ2283" s="167"/>
      <c r="BA2283" s="167"/>
      <c r="BB2283" s="147" t="str">
        <f t="shared" si="631"/>
        <v/>
      </c>
      <c r="BC2283" s="168"/>
      <c r="BD2283" s="165"/>
      <c r="BE2283" s="165"/>
      <c r="BF2283" s="165"/>
      <c r="BG2283" s="165"/>
      <c r="BH2283" s="165"/>
      <c r="BI2283" s="165"/>
      <c r="BJ2283" s="165"/>
      <c r="BK2283" s="165"/>
      <c r="BL2283" s="165"/>
      <c r="BM2283" s="165"/>
      <c r="BN2283" s="165"/>
      <c r="BO2283" s="165"/>
      <c r="BP2283" s="165"/>
      <c r="BQ2283" s="165"/>
      <c r="BS2283" s="6"/>
      <c r="BT2283" s="11"/>
      <c r="BU2283" s="6"/>
      <c r="BV2283" s="6"/>
    </row>
    <row r="2284" spans="1:74" ht="15.75" x14ac:dyDescent="0.25">
      <c r="A2284" s="52" t="s">
        <v>11909</v>
      </c>
      <c r="B2284" s="56" t="s">
        <v>110</v>
      </c>
      <c r="C2284" s="7" t="s">
        <v>9455</v>
      </c>
      <c r="D2284" s="7" t="s">
        <v>11351</v>
      </c>
      <c r="E2284" s="7"/>
      <c r="F2284" s="64"/>
      <c r="G2284" s="6"/>
      <c r="H2284" s="6"/>
      <c r="I2284" s="10" t="s">
        <v>110</v>
      </c>
      <c r="J2284" s="11" t="s">
        <v>11454</v>
      </c>
      <c r="K2284" s="194" t="s">
        <v>10807</v>
      </c>
      <c r="L2284" s="176"/>
      <c r="M2284" s="176">
        <v>1000</v>
      </c>
      <c r="N2284" s="80" t="s">
        <v>11911</v>
      </c>
      <c r="O2284" s="162"/>
      <c r="P2284" s="80" t="s">
        <v>11455</v>
      </c>
      <c r="Q2284" s="80"/>
      <c r="R2284" s="80"/>
      <c r="S2284" s="163"/>
      <c r="T2284" s="213"/>
      <c r="U2284" s="162"/>
      <c r="V2284" s="164"/>
      <c r="W2284" s="12" t="str">
        <f t="shared" si="628"/>
        <v>Mqtt1</v>
      </c>
      <c r="X2284" s="196" t="str" cm="1">
        <f t="array" ref="X2284">_xlfn.REGEXEXTRACT(J2284,"^\D*")&amp;"/"&amp;_xlfn.REGEXEXTRACT(J2284,"\d{8}(_\d{1,2})?")</f>
        <v>VLV/41006029_4</v>
      </c>
      <c r="Y2284" s="6" t="str">
        <f t="shared" si="632"/>
        <v>marpower/500000-thrs/vlv/41006029-4</v>
      </c>
      <c r="Z2284" s="103" t="str">
        <f t="shared" si="630"/>
        <v>$.Setpoint</v>
      </c>
      <c r="AA2284" s="12">
        <v>12</v>
      </c>
      <c r="AB2284" s="6" t="s">
        <v>195</v>
      </c>
      <c r="AC2284" s="103">
        <v>0</v>
      </c>
      <c r="AJ2284" s="80"/>
      <c r="AK2284" s="113" t="s">
        <v>917</v>
      </c>
      <c r="AN2284" s="80"/>
      <c r="AO2284" s="80"/>
      <c r="AP2284" s="80"/>
      <c r="AQ2284" s="80"/>
      <c r="AR2284" s="127"/>
      <c r="AS2284" s="80"/>
      <c r="AT2284" s="7"/>
      <c r="AU2284" s="7"/>
      <c r="AV2284" s="165"/>
      <c r="AW2284" s="166"/>
      <c r="AX2284" s="137"/>
      <c r="AY2284" s="147"/>
      <c r="AZ2284" s="167"/>
      <c r="BA2284" s="167"/>
      <c r="BB2284" s="147" t="str">
        <f t="shared" si="631"/>
        <v/>
      </c>
      <c r="BC2284" s="168"/>
      <c r="BD2284" s="165"/>
      <c r="BE2284" s="165"/>
      <c r="BF2284" s="165"/>
      <c r="BG2284" s="165"/>
      <c r="BH2284" s="165"/>
      <c r="BI2284" s="165"/>
      <c r="BJ2284" s="165"/>
      <c r="BK2284" s="165"/>
      <c r="BL2284" s="165"/>
      <c r="BM2284" s="165"/>
      <c r="BN2284" s="165"/>
      <c r="BO2284" s="165"/>
      <c r="BP2284" s="165"/>
      <c r="BQ2284" s="165"/>
      <c r="BS2284" s="6"/>
      <c r="BT2284" s="11"/>
      <c r="BU2284" s="6"/>
      <c r="BV2284" s="6"/>
    </row>
    <row r="2285" spans="1:74" ht="15.75" x14ac:dyDescent="0.25">
      <c r="A2285" s="52" t="s">
        <v>11909</v>
      </c>
      <c r="B2285" s="56" t="s">
        <v>110</v>
      </c>
      <c r="C2285" s="7" t="s">
        <v>9455</v>
      </c>
      <c r="D2285" s="7" t="s">
        <v>11351</v>
      </c>
      <c r="E2285" s="7"/>
      <c r="F2285" s="64"/>
      <c r="G2285" s="6"/>
      <c r="H2285" s="6"/>
      <c r="I2285" s="10" t="s">
        <v>110</v>
      </c>
      <c r="J2285" s="11" t="s">
        <v>11456</v>
      </c>
      <c r="K2285" s="194" t="s">
        <v>10807</v>
      </c>
      <c r="L2285" s="176"/>
      <c r="M2285" s="176">
        <v>1000</v>
      </c>
      <c r="N2285" s="80" t="s">
        <v>11911</v>
      </c>
      <c r="O2285" s="162"/>
      <c r="P2285" s="80" t="s">
        <v>11457</v>
      </c>
      <c r="Q2285" s="80"/>
      <c r="R2285" s="80"/>
      <c r="S2285" s="163"/>
      <c r="T2285" s="213"/>
      <c r="U2285" s="162"/>
      <c r="V2285" s="164"/>
      <c r="W2285" s="12" t="str">
        <f t="shared" si="628"/>
        <v>Mqtt1</v>
      </c>
      <c r="X2285" s="196" t="str" cm="1">
        <f t="array" ref="X2285">_xlfn.REGEXEXTRACT(J2285,"^\D*")&amp;"/"&amp;_xlfn.REGEXEXTRACT(J2285,"\d{8}(_\d{1,2})?")</f>
        <v>VLV/41006029_4</v>
      </c>
      <c r="Y2285" s="6" t="str">
        <f t="shared" si="632"/>
        <v>marpower/500000-thrs/vlv/41006029-4</v>
      </c>
      <c r="Z2285" s="103" t="str">
        <f t="shared" si="630"/>
        <v>$.RelPos</v>
      </c>
      <c r="AA2285" s="12">
        <v>12</v>
      </c>
      <c r="AB2285" s="6" t="s">
        <v>195</v>
      </c>
      <c r="AC2285" s="103">
        <v>4</v>
      </c>
      <c r="AJ2285" s="80"/>
      <c r="AK2285" s="113" t="s">
        <v>917</v>
      </c>
      <c r="AN2285" s="80"/>
      <c r="AO2285" s="80"/>
      <c r="AP2285" s="80"/>
      <c r="AQ2285" s="80"/>
      <c r="AR2285" s="127"/>
      <c r="AS2285" s="80"/>
      <c r="AT2285" s="7"/>
      <c r="AU2285" s="7"/>
      <c r="AV2285" s="165"/>
      <c r="AW2285" s="166"/>
      <c r="AX2285" s="137"/>
      <c r="AY2285" s="147"/>
      <c r="AZ2285" s="167"/>
      <c r="BA2285" s="167"/>
      <c r="BB2285" s="147" t="str">
        <f t="shared" si="631"/>
        <v/>
      </c>
      <c r="BC2285" s="168"/>
      <c r="BD2285" s="165"/>
      <c r="BE2285" s="165"/>
      <c r="BF2285" s="165"/>
      <c r="BG2285" s="165"/>
      <c r="BH2285" s="165"/>
      <c r="BI2285" s="165"/>
      <c r="BJ2285" s="165"/>
      <c r="BK2285" s="165"/>
      <c r="BL2285" s="165"/>
      <c r="BM2285" s="165"/>
      <c r="BN2285" s="165"/>
      <c r="BO2285" s="165"/>
      <c r="BP2285" s="165"/>
      <c r="BQ2285" s="165"/>
      <c r="BS2285" s="6"/>
      <c r="BT2285" s="11"/>
      <c r="BU2285" s="6"/>
      <c r="BV2285" s="6"/>
    </row>
    <row r="2286" spans="1:74" ht="15.75" x14ac:dyDescent="0.25">
      <c r="A2286" s="52" t="s">
        <v>11909</v>
      </c>
      <c r="B2286" s="56" t="s">
        <v>110</v>
      </c>
      <c r="C2286" s="7" t="s">
        <v>9455</v>
      </c>
      <c r="D2286" s="7" t="s">
        <v>11351</v>
      </c>
      <c r="E2286" s="7"/>
      <c r="F2286" s="64"/>
      <c r="G2286" s="6"/>
      <c r="H2286" s="6"/>
      <c r="I2286" s="10" t="s">
        <v>110</v>
      </c>
      <c r="J2286" s="11" t="s">
        <v>11458</v>
      </c>
      <c r="K2286" s="194" t="s">
        <v>10807</v>
      </c>
      <c r="L2286" s="176"/>
      <c r="M2286" s="176">
        <v>1000</v>
      </c>
      <c r="N2286" s="80" t="s">
        <v>11911</v>
      </c>
      <c r="O2286" s="162"/>
      <c r="P2286" s="80" t="s">
        <v>11459</v>
      </c>
      <c r="Q2286" s="80"/>
      <c r="R2286" s="80"/>
      <c r="S2286" s="163"/>
      <c r="T2286" s="213"/>
      <c r="U2286" s="162"/>
      <c r="V2286" s="164"/>
      <c r="W2286" s="12" t="str">
        <f t="shared" si="628"/>
        <v>Mqtt1</v>
      </c>
      <c r="X2286" s="196" t="str" cm="1">
        <f t="array" ref="X2286">_xlfn.REGEXEXTRACT(J2286,"^\D*")&amp;"/"&amp;_xlfn.REGEXEXTRACT(J2286,"\d{8}(_\d{1,2})?")</f>
        <v>VLV/41006029_4</v>
      </c>
      <c r="Y2286" s="6" t="str">
        <f t="shared" si="632"/>
        <v>marpower/500000-thrs/vlv/41006029-4</v>
      </c>
      <c r="Z2286" s="103" t="str">
        <f t="shared" si="630"/>
        <v>$.AbsPos</v>
      </c>
      <c r="AA2286" s="12">
        <v>12</v>
      </c>
      <c r="AB2286" s="6" t="s">
        <v>195</v>
      </c>
      <c r="AC2286" s="103">
        <v>5</v>
      </c>
      <c r="AJ2286" s="80"/>
      <c r="AK2286" s="113" t="s">
        <v>10814</v>
      </c>
      <c r="AN2286" s="80"/>
      <c r="AO2286" s="80"/>
      <c r="AP2286" s="80"/>
      <c r="AQ2286" s="80"/>
      <c r="AR2286" s="127"/>
      <c r="AS2286" s="80"/>
      <c r="AT2286" s="7"/>
      <c r="AU2286" s="7"/>
      <c r="AV2286" s="165"/>
      <c r="AW2286" s="166"/>
      <c r="AX2286" s="137"/>
      <c r="AY2286" s="147"/>
      <c r="AZ2286" s="167"/>
      <c r="BA2286" s="167"/>
      <c r="BB2286" s="147" t="str">
        <f t="shared" si="631"/>
        <v/>
      </c>
      <c r="BC2286" s="168"/>
      <c r="BD2286" s="165"/>
      <c r="BE2286" s="165"/>
      <c r="BF2286" s="165"/>
      <c r="BG2286" s="165"/>
      <c r="BH2286" s="165"/>
      <c r="BI2286" s="165"/>
      <c r="BJ2286" s="165"/>
      <c r="BK2286" s="165"/>
      <c r="BL2286" s="165"/>
      <c r="BM2286" s="165"/>
      <c r="BN2286" s="165"/>
      <c r="BO2286" s="165"/>
      <c r="BP2286" s="165"/>
      <c r="BQ2286" s="165"/>
      <c r="BS2286" s="6"/>
      <c r="BT2286" s="11"/>
      <c r="BU2286" s="6"/>
      <c r="BV2286" s="6"/>
    </row>
    <row r="2287" spans="1:74" ht="15.75" x14ac:dyDescent="0.25">
      <c r="A2287" s="52" t="s">
        <v>11909</v>
      </c>
      <c r="B2287" s="56" t="s">
        <v>110</v>
      </c>
      <c r="C2287" s="7" t="s">
        <v>118</v>
      </c>
      <c r="D2287" s="7" t="s">
        <v>11351</v>
      </c>
      <c r="E2287" s="7"/>
      <c r="F2287" s="64"/>
      <c r="G2287" s="6"/>
      <c r="H2287" s="6"/>
      <c r="I2287" s="10" t="s">
        <v>110</v>
      </c>
      <c r="J2287" s="11" t="s">
        <v>11460</v>
      </c>
      <c r="K2287" s="194" t="s">
        <v>10807</v>
      </c>
      <c r="L2287" s="176"/>
      <c r="M2287" s="176">
        <v>1000</v>
      </c>
      <c r="N2287" s="80" t="s">
        <v>11911</v>
      </c>
      <c r="O2287" s="162"/>
      <c r="P2287" s="80" t="s">
        <v>11461</v>
      </c>
      <c r="Q2287" s="80"/>
      <c r="R2287" s="80"/>
      <c r="S2287" s="163"/>
      <c r="T2287" s="213"/>
      <c r="U2287" s="162"/>
      <c r="V2287" s="164"/>
      <c r="W2287" s="12" t="str">
        <f t="shared" si="628"/>
        <v>Mqtt1</v>
      </c>
      <c r="X2287" s="196" t="str" cm="1">
        <f t="array" ref="X2287">_xlfn.REGEXEXTRACT(J2287,"^\D*")&amp;"/"&amp;_xlfn.REGEXEXTRACT(J2287,"\d{8}(_\d{1,2})?")</f>
        <v>BTU/41006052_11</v>
      </c>
      <c r="Y2287" s="6" t="str">
        <f t="shared" si="632"/>
        <v>marpower/500000-thrs/btu/41006052-11</v>
      </c>
      <c r="Z2287" s="103" t="str">
        <f t="shared" si="630"/>
        <v>$.Flow</v>
      </c>
      <c r="AB2287" s="6" t="s">
        <v>196</v>
      </c>
      <c r="AC2287" s="103">
        <v>1001</v>
      </c>
      <c r="AJ2287" s="80"/>
      <c r="AK2287" s="113" t="s">
        <v>1417</v>
      </c>
      <c r="AN2287" s="80"/>
      <c r="AO2287" s="80"/>
      <c r="AP2287" s="80"/>
      <c r="AQ2287" s="80"/>
      <c r="AR2287" s="127"/>
      <c r="AS2287" s="80"/>
      <c r="AT2287" s="7"/>
      <c r="AU2287" s="7"/>
      <c r="AV2287" s="165"/>
      <c r="AW2287" s="166"/>
      <c r="AX2287" s="137"/>
      <c r="AY2287" s="147"/>
      <c r="AZ2287" s="167"/>
      <c r="BA2287" s="167"/>
      <c r="BB2287" s="147" t="str">
        <f t="shared" si="631"/>
        <v/>
      </c>
      <c r="BC2287" s="168"/>
      <c r="BD2287" s="165"/>
      <c r="BE2287" s="165"/>
      <c r="BF2287" s="165"/>
      <c r="BG2287" s="165"/>
      <c r="BH2287" s="165"/>
      <c r="BI2287" s="165"/>
      <c r="BJ2287" s="165"/>
      <c r="BK2287" s="165"/>
      <c r="BL2287" s="165"/>
      <c r="BM2287" s="165"/>
      <c r="BN2287" s="165"/>
      <c r="BO2287" s="165"/>
      <c r="BP2287" s="165"/>
      <c r="BQ2287" s="165"/>
      <c r="BS2287" s="6"/>
      <c r="BT2287" s="11"/>
      <c r="BU2287" s="6"/>
      <c r="BV2287" s="6"/>
    </row>
    <row r="2288" spans="1:74" ht="15.75" x14ac:dyDescent="0.25">
      <c r="A2288" s="52" t="s">
        <v>11909</v>
      </c>
      <c r="B2288" s="56" t="s">
        <v>110</v>
      </c>
      <c r="C2288" s="7" t="s">
        <v>118</v>
      </c>
      <c r="D2288" s="7" t="s">
        <v>11351</v>
      </c>
      <c r="E2288" s="7"/>
      <c r="F2288" s="64"/>
      <c r="G2288" s="6"/>
      <c r="H2288" s="6"/>
      <c r="I2288" s="10" t="s">
        <v>110</v>
      </c>
      <c r="J2288" s="11" t="s">
        <v>11462</v>
      </c>
      <c r="K2288" s="194" t="s">
        <v>10807</v>
      </c>
      <c r="L2288" s="176"/>
      <c r="M2288" s="176">
        <v>1000</v>
      </c>
      <c r="N2288" s="80" t="s">
        <v>11911</v>
      </c>
      <c r="O2288" s="162"/>
      <c r="P2288" s="80" t="s">
        <v>11463</v>
      </c>
      <c r="Q2288" s="80"/>
      <c r="R2288" s="80"/>
      <c r="S2288" s="163"/>
      <c r="T2288" s="213"/>
      <c r="U2288" s="162"/>
      <c r="V2288" s="164"/>
      <c r="W2288" s="12" t="str">
        <f t="shared" si="628"/>
        <v>Mqtt1</v>
      </c>
      <c r="X2288" s="196" t="str" cm="1">
        <f t="array" ref="X2288">_xlfn.REGEXEXTRACT(J2288,"^\D*")&amp;"/"&amp;_xlfn.REGEXEXTRACT(J2288,"\d{8}(_\d{1,2})?")</f>
        <v>BTU/41006052_11</v>
      </c>
      <c r="Y2288" s="6" t="str">
        <f t="shared" si="632"/>
        <v>marpower/500000-thrs/btu/41006052-11</v>
      </c>
      <c r="Z2288" s="103" t="str">
        <f t="shared" si="630"/>
        <v>$.Power</v>
      </c>
      <c r="AB2288" s="6" t="s">
        <v>196</v>
      </c>
      <c r="AC2288" s="103">
        <v>1003</v>
      </c>
      <c r="AJ2288" s="80"/>
      <c r="AK2288" s="113" t="s">
        <v>1425</v>
      </c>
      <c r="AN2288" s="80"/>
      <c r="AO2288" s="80"/>
      <c r="AP2288" s="80"/>
      <c r="AQ2288" s="80"/>
      <c r="AR2288" s="127"/>
      <c r="AS2288" s="80"/>
      <c r="AT2288" s="7"/>
      <c r="AU2288" s="7"/>
      <c r="AV2288" s="165"/>
      <c r="AW2288" s="166"/>
      <c r="AX2288" s="137"/>
      <c r="AY2288" s="147"/>
      <c r="AZ2288" s="167"/>
      <c r="BA2288" s="167"/>
      <c r="BB2288" s="147" t="str">
        <f t="shared" si="631"/>
        <v/>
      </c>
      <c r="BC2288" s="168"/>
      <c r="BD2288" s="165"/>
      <c r="BE2288" s="165"/>
      <c r="BF2288" s="165"/>
      <c r="BG2288" s="165"/>
      <c r="BH2288" s="165"/>
      <c r="BI2288" s="165"/>
      <c r="BJ2288" s="165"/>
      <c r="BK2288" s="165"/>
      <c r="BL2288" s="165"/>
      <c r="BM2288" s="165"/>
      <c r="BN2288" s="165"/>
      <c r="BO2288" s="165"/>
      <c r="BP2288" s="165"/>
      <c r="BQ2288" s="165"/>
      <c r="BS2288" s="6"/>
      <c r="BT2288" s="11"/>
      <c r="BU2288" s="6"/>
      <c r="BV2288" s="6"/>
    </row>
    <row r="2289" spans="1:74" ht="15.75" x14ac:dyDescent="0.25">
      <c r="A2289" s="52" t="s">
        <v>11909</v>
      </c>
      <c r="B2289" s="56" t="s">
        <v>110</v>
      </c>
      <c r="C2289" s="7" t="s">
        <v>118</v>
      </c>
      <c r="D2289" s="7" t="s">
        <v>11351</v>
      </c>
      <c r="E2289" s="7"/>
      <c r="F2289" s="64"/>
      <c r="G2289" s="6"/>
      <c r="H2289" s="6"/>
      <c r="I2289" s="10" t="s">
        <v>110</v>
      </c>
      <c r="J2289" s="11" t="s">
        <v>11464</v>
      </c>
      <c r="K2289" s="194" t="s">
        <v>10807</v>
      </c>
      <c r="L2289" s="176"/>
      <c r="M2289" s="176">
        <v>1000</v>
      </c>
      <c r="N2289" s="80" t="s">
        <v>11911</v>
      </c>
      <c r="O2289" s="162"/>
      <c r="P2289" s="80" t="s">
        <v>11465</v>
      </c>
      <c r="Q2289" s="80"/>
      <c r="R2289" s="80"/>
      <c r="S2289" s="163"/>
      <c r="T2289" s="213"/>
      <c r="U2289" s="162"/>
      <c r="V2289" s="164"/>
      <c r="W2289" s="12" t="str">
        <f t="shared" si="628"/>
        <v>Mqtt1</v>
      </c>
      <c r="X2289" s="196" t="str" cm="1">
        <f t="array" ref="X2289">_xlfn.REGEXEXTRACT(J2289,"^\D*")&amp;"/"&amp;_xlfn.REGEXEXTRACT(J2289,"\d{8}(_\d{1,2})?")</f>
        <v>BTU/41006052_11</v>
      </c>
      <c r="Y2289" s="6" t="str">
        <f t="shared" si="632"/>
        <v>marpower/500000-thrs/btu/41006052-11</v>
      </c>
      <c r="Z2289" s="103" t="str">
        <f t="shared" si="630"/>
        <v>$.DeltaT</v>
      </c>
      <c r="AB2289" s="6" t="s">
        <v>196</v>
      </c>
      <c r="AC2289" s="103">
        <v>1005</v>
      </c>
      <c r="AJ2289" s="80"/>
      <c r="AK2289" s="113" t="s">
        <v>11237</v>
      </c>
      <c r="AN2289" s="80"/>
      <c r="AO2289" s="80"/>
      <c r="AP2289" s="80"/>
      <c r="AQ2289" s="80"/>
      <c r="AR2289" s="127"/>
      <c r="AS2289" s="80"/>
      <c r="AT2289" s="7"/>
      <c r="AU2289" s="7"/>
      <c r="AV2289" s="165"/>
      <c r="AW2289" s="166"/>
      <c r="AX2289" s="137"/>
      <c r="AY2289" s="147"/>
      <c r="AZ2289" s="167"/>
      <c r="BA2289" s="167"/>
      <c r="BB2289" s="147" t="str">
        <f t="shared" si="631"/>
        <v/>
      </c>
      <c r="BC2289" s="168"/>
      <c r="BD2289" s="165"/>
      <c r="BE2289" s="165"/>
      <c r="BF2289" s="165"/>
      <c r="BG2289" s="165"/>
      <c r="BH2289" s="165"/>
      <c r="BI2289" s="165"/>
      <c r="BJ2289" s="165"/>
      <c r="BK2289" s="165"/>
      <c r="BL2289" s="165"/>
      <c r="BM2289" s="165"/>
      <c r="BN2289" s="165"/>
      <c r="BO2289" s="165"/>
      <c r="BP2289" s="165"/>
      <c r="BQ2289" s="165"/>
      <c r="BS2289" s="6"/>
      <c r="BT2289" s="11"/>
      <c r="BU2289" s="6"/>
      <c r="BV2289" s="6"/>
    </row>
    <row r="2290" spans="1:74" ht="15.75" x14ac:dyDescent="0.25">
      <c r="A2290" s="52" t="s">
        <v>11909</v>
      </c>
      <c r="B2290" s="56" t="s">
        <v>110</v>
      </c>
      <c r="C2290" s="7" t="s">
        <v>118</v>
      </c>
      <c r="D2290" s="7" t="s">
        <v>11351</v>
      </c>
      <c r="E2290" s="7"/>
      <c r="F2290" s="64"/>
      <c r="G2290" s="6"/>
      <c r="H2290" s="6"/>
      <c r="I2290" s="10" t="s">
        <v>110</v>
      </c>
      <c r="J2290" s="11" t="s">
        <v>11466</v>
      </c>
      <c r="K2290" s="194" t="s">
        <v>10807</v>
      </c>
      <c r="L2290" s="176"/>
      <c r="M2290" s="176">
        <v>1000</v>
      </c>
      <c r="N2290" s="80" t="s">
        <v>11911</v>
      </c>
      <c r="O2290" s="162"/>
      <c r="P2290" s="80" t="s">
        <v>11467</v>
      </c>
      <c r="Q2290" s="80"/>
      <c r="R2290" s="80"/>
      <c r="S2290" s="163"/>
      <c r="T2290" s="213"/>
      <c r="U2290" s="162"/>
      <c r="V2290" s="164"/>
      <c r="W2290" s="12" t="str">
        <f t="shared" si="628"/>
        <v>Mqtt1</v>
      </c>
      <c r="X2290" s="196" t="str" cm="1">
        <f t="array" ref="X2290">_xlfn.REGEXEXTRACT(J2290,"^\D*")&amp;"/"&amp;_xlfn.REGEXEXTRACT(J2290,"\d{8}(_\d{1,2})?")</f>
        <v>BTU/41006052_11</v>
      </c>
      <c r="Y2290" s="6" t="str">
        <f t="shared" si="632"/>
        <v>marpower/500000-thrs/btu/41006052-11</v>
      </c>
      <c r="Z2290" s="103" t="str">
        <f t="shared" si="630"/>
        <v>$.TemperatureWarm</v>
      </c>
      <c r="AB2290" s="6" t="s">
        <v>196</v>
      </c>
      <c r="AC2290" s="103">
        <v>1007</v>
      </c>
      <c r="AJ2290" s="80"/>
      <c r="AK2290" s="113" t="s">
        <v>1159</v>
      </c>
      <c r="AN2290" s="80"/>
      <c r="AO2290" s="80"/>
      <c r="AP2290" s="80"/>
      <c r="AQ2290" s="80"/>
      <c r="AR2290" s="127"/>
      <c r="AS2290" s="80"/>
      <c r="AT2290" s="7"/>
      <c r="AU2290" s="7"/>
      <c r="AV2290" s="165"/>
      <c r="AW2290" s="166"/>
      <c r="AX2290" s="137"/>
      <c r="AY2290" s="147"/>
      <c r="AZ2290" s="167"/>
      <c r="BA2290" s="167"/>
      <c r="BB2290" s="147" t="str">
        <f t="shared" si="631"/>
        <v/>
      </c>
      <c r="BC2290" s="168"/>
      <c r="BD2290" s="165"/>
      <c r="BE2290" s="165"/>
      <c r="BF2290" s="165"/>
      <c r="BG2290" s="165"/>
      <c r="BH2290" s="165"/>
      <c r="BI2290" s="165"/>
      <c r="BJ2290" s="165"/>
      <c r="BK2290" s="165"/>
      <c r="BL2290" s="165"/>
      <c r="BM2290" s="165"/>
      <c r="BN2290" s="165"/>
      <c r="BO2290" s="165"/>
      <c r="BP2290" s="165"/>
      <c r="BQ2290" s="165"/>
      <c r="BS2290" s="6"/>
      <c r="BT2290" s="11"/>
      <c r="BU2290" s="6"/>
      <c r="BV2290" s="6"/>
    </row>
    <row r="2291" spans="1:74" ht="15.75" x14ac:dyDescent="0.25">
      <c r="A2291" s="52" t="s">
        <v>11909</v>
      </c>
      <c r="B2291" s="56" t="s">
        <v>110</v>
      </c>
      <c r="C2291" s="7" t="s">
        <v>118</v>
      </c>
      <c r="D2291" s="7" t="s">
        <v>11351</v>
      </c>
      <c r="E2291" s="7"/>
      <c r="F2291" s="64"/>
      <c r="G2291" s="6"/>
      <c r="H2291" s="6"/>
      <c r="I2291" s="10" t="s">
        <v>110</v>
      </c>
      <c r="J2291" s="11" t="s">
        <v>11468</v>
      </c>
      <c r="K2291" s="194" t="s">
        <v>10807</v>
      </c>
      <c r="L2291" s="176"/>
      <c r="M2291" s="176">
        <v>1000</v>
      </c>
      <c r="N2291" s="80" t="s">
        <v>11911</v>
      </c>
      <c r="O2291" s="162"/>
      <c r="P2291" s="80" t="s">
        <v>11469</v>
      </c>
      <c r="Q2291" s="80"/>
      <c r="R2291" s="80"/>
      <c r="S2291" s="163"/>
      <c r="T2291" s="213"/>
      <c r="U2291" s="162"/>
      <c r="V2291" s="164"/>
      <c r="W2291" s="12" t="str">
        <f t="shared" si="628"/>
        <v>Mqtt1</v>
      </c>
      <c r="X2291" s="196" t="str" cm="1">
        <f t="array" ref="X2291">_xlfn.REGEXEXTRACT(J2291,"^\D*")&amp;"/"&amp;_xlfn.REGEXEXTRACT(J2291,"\d{8}(_\d{1,2})?")</f>
        <v>BTU/41006052_11</v>
      </c>
      <c r="Y2291" s="6" t="str">
        <f t="shared" si="632"/>
        <v>marpower/500000-thrs/btu/41006052-11</v>
      </c>
      <c r="Z2291" s="103" t="str">
        <f t="shared" si="630"/>
        <v>$.TemperatureCold</v>
      </c>
      <c r="AB2291" s="6" t="s">
        <v>196</v>
      </c>
      <c r="AC2291" s="103">
        <v>1009</v>
      </c>
      <c r="AJ2291" s="80"/>
      <c r="AK2291" s="113" t="s">
        <v>1159</v>
      </c>
      <c r="AN2291" s="80"/>
      <c r="AO2291" s="80"/>
      <c r="AP2291" s="80"/>
      <c r="AQ2291" s="80"/>
      <c r="AR2291" s="127"/>
      <c r="AS2291" s="80"/>
      <c r="AT2291" s="7"/>
      <c r="AU2291" s="7"/>
      <c r="AV2291" s="165"/>
      <c r="AW2291" s="166"/>
      <c r="AX2291" s="137"/>
      <c r="AY2291" s="147"/>
      <c r="AZ2291" s="167"/>
      <c r="BA2291" s="167"/>
      <c r="BB2291" s="147" t="str">
        <f t="shared" si="631"/>
        <v/>
      </c>
      <c r="BC2291" s="168"/>
      <c r="BD2291" s="165"/>
      <c r="BE2291" s="165"/>
      <c r="BF2291" s="165"/>
      <c r="BG2291" s="165"/>
      <c r="BH2291" s="165"/>
      <c r="BI2291" s="165"/>
      <c r="BJ2291" s="165"/>
      <c r="BK2291" s="165"/>
      <c r="BL2291" s="165"/>
      <c r="BM2291" s="165"/>
      <c r="BN2291" s="165"/>
      <c r="BO2291" s="165"/>
      <c r="BP2291" s="165"/>
      <c r="BQ2291" s="165"/>
      <c r="BS2291" s="6"/>
      <c r="BT2291" s="11"/>
      <c r="BU2291" s="6"/>
      <c r="BV2291" s="6"/>
    </row>
    <row r="2292" spans="1:74" ht="15.75" x14ac:dyDescent="0.25">
      <c r="A2292" s="52" t="s">
        <v>11909</v>
      </c>
      <c r="B2292" s="56" t="s">
        <v>110</v>
      </c>
      <c r="C2292" s="7" t="s">
        <v>118</v>
      </c>
      <c r="D2292" s="7" t="s">
        <v>11351</v>
      </c>
      <c r="E2292" s="7"/>
      <c r="F2292" s="64"/>
      <c r="G2292" s="6"/>
      <c r="H2292" s="6"/>
      <c r="I2292" s="10" t="s">
        <v>110</v>
      </c>
      <c r="J2292" s="11" t="s">
        <v>11470</v>
      </c>
      <c r="K2292" s="194" t="s">
        <v>10807</v>
      </c>
      <c r="L2292" s="176"/>
      <c r="M2292" s="176">
        <v>1000</v>
      </c>
      <c r="N2292" s="80" t="s">
        <v>11911</v>
      </c>
      <c r="O2292" s="162"/>
      <c r="P2292" s="80" t="s">
        <v>11471</v>
      </c>
      <c r="Q2292" s="80"/>
      <c r="R2292" s="80"/>
      <c r="S2292" s="163"/>
      <c r="T2292" s="213"/>
      <c r="U2292" s="162"/>
      <c r="V2292" s="164"/>
      <c r="W2292" s="12" t="str">
        <f t="shared" si="628"/>
        <v>Mqtt1</v>
      </c>
      <c r="X2292" s="196" t="str" cm="1">
        <f t="array" ref="X2292">_xlfn.REGEXEXTRACT(J2292,"^\D*")&amp;"/"&amp;_xlfn.REGEXEXTRACT(J2292,"\d{8}(_\d{1,2})?")</f>
        <v>BTU/41006052_12</v>
      </c>
      <c r="Y2292" s="6" t="str">
        <f t="shared" si="632"/>
        <v>marpower/500000-thrs/btu/41006052-12</v>
      </c>
      <c r="Z2292" s="103" t="str">
        <f t="shared" si="630"/>
        <v>$.Flow</v>
      </c>
      <c r="AB2292" s="6" t="s">
        <v>196</v>
      </c>
      <c r="AC2292" s="103">
        <v>1001</v>
      </c>
      <c r="AJ2292" s="80"/>
      <c r="AK2292" s="113" t="s">
        <v>1417</v>
      </c>
      <c r="AN2292" s="80"/>
      <c r="AO2292" s="80"/>
      <c r="AP2292" s="80"/>
      <c r="AQ2292" s="80"/>
      <c r="AR2292" s="127"/>
      <c r="AS2292" s="80"/>
      <c r="AT2292" s="7"/>
      <c r="AU2292" s="7"/>
      <c r="AV2292" s="165"/>
      <c r="AW2292" s="166"/>
      <c r="AX2292" s="137"/>
      <c r="AY2292" s="147"/>
      <c r="AZ2292" s="167"/>
      <c r="BA2292" s="167"/>
      <c r="BB2292" s="147" t="str">
        <f t="shared" si="631"/>
        <v/>
      </c>
      <c r="BC2292" s="168"/>
      <c r="BD2292" s="165"/>
      <c r="BE2292" s="165"/>
      <c r="BF2292" s="165"/>
      <c r="BG2292" s="165"/>
      <c r="BH2292" s="165"/>
      <c r="BI2292" s="165"/>
      <c r="BJ2292" s="165"/>
      <c r="BK2292" s="165"/>
      <c r="BL2292" s="165"/>
      <c r="BM2292" s="165"/>
      <c r="BN2292" s="165"/>
      <c r="BO2292" s="165"/>
      <c r="BP2292" s="165"/>
      <c r="BQ2292" s="165"/>
      <c r="BS2292" s="6"/>
      <c r="BT2292" s="11"/>
      <c r="BU2292" s="6"/>
      <c r="BV2292" s="6"/>
    </row>
    <row r="2293" spans="1:74" ht="15.75" x14ac:dyDescent="0.25">
      <c r="A2293" s="52" t="s">
        <v>11909</v>
      </c>
      <c r="B2293" s="56" t="s">
        <v>110</v>
      </c>
      <c r="C2293" s="7" t="s">
        <v>118</v>
      </c>
      <c r="D2293" s="7" t="s">
        <v>11351</v>
      </c>
      <c r="E2293" s="7"/>
      <c r="F2293" s="64"/>
      <c r="G2293" s="6"/>
      <c r="H2293" s="6"/>
      <c r="I2293" s="10" t="s">
        <v>110</v>
      </c>
      <c r="J2293" s="11" t="s">
        <v>11472</v>
      </c>
      <c r="K2293" s="194" t="s">
        <v>10807</v>
      </c>
      <c r="L2293" s="176"/>
      <c r="M2293" s="176">
        <v>1000</v>
      </c>
      <c r="N2293" s="80" t="s">
        <v>11911</v>
      </c>
      <c r="O2293" s="162"/>
      <c r="P2293" s="80" t="s">
        <v>11473</v>
      </c>
      <c r="Q2293" s="80"/>
      <c r="R2293" s="80"/>
      <c r="S2293" s="163"/>
      <c r="T2293" s="213"/>
      <c r="U2293" s="162"/>
      <c r="V2293" s="164"/>
      <c r="W2293" s="12" t="str">
        <f t="shared" si="628"/>
        <v>Mqtt1</v>
      </c>
      <c r="X2293" s="196" t="str" cm="1">
        <f t="array" ref="X2293">_xlfn.REGEXEXTRACT(J2293,"^\D*")&amp;"/"&amp;_xlfn.REGEXEXTRACT(J2293,"\d{8}(_\d{1,2})?")</f>
        <v>BTU/41006052_12</v>
      </c>
      <c r="Y2293" s="6" t="str">
        <f t="shared" si="632"/>
        <v>marpower/500000-thrs/btu/41006052-12</v>
      </c>
      <c r="Z2293" s="103" t="str">
        <f t="shared" si="630"/>
        <v>$.Power</v>
      </c>
      <c r="AB2293" s="6" t="s">
        <v>196</v>
      </c>
      <c r="AC2293" s="103">
        <v>1003</v>
      </c>
      <c r="AJ2293" s="80"/>
      <c r="AK2293" s="113" t="s">
        <v>1425</v>
      </c>
      <c r="AN2293" s="80"/>
      <c r="AO2293" s="80"/>
      <c r="AP2293" s="80"/>
      <c r="AQ2293" s="80"/>
      <c r="AR2293" s="127"/>
      <c r="AS2293" s="80"/>
      <c r="AT2293" s="7"/>
      <c r="AU2293" s="7"/>
      <c r="AV2293" s="165"/>
      <c r="AW2293" s="166"/>
      <c r="AX2293" s="137"/>
      <c r="AY2293" s="147"/>
      <c r="AZ2293" s="167"/>
      <c r="BA2293" s="167"/>
      <c r="BB2293" s="147" t="str">
        <f t="shared" si="631"/>
        <v/>
      </c>
      <c r="BC2293" s="168"/>
      <c r="BD2293" s="165"/>
      <c r="BE2293" s="165"/>
      <c r="BF2293" s="165"/>
      <c r="BG2293" s="165"/>
      <c r="BH2293" s="165"/>
      <c r="BI2293" s="165"/>
      <c r="BJ2293" s="165"/>
      <c r="BK2293" s="165"/>
      <c r="BL2293" s="165"/>
      <c r="BM2293" s="165"/>
      <c r="BN2293" s="165"/>
      <c r="BO2293" s="165"/>
      <c r="BP2293" s="165"/>
      <c r="BQ2293" s="165"/>
      <c r="BS2293" s="6"/>
      <c r="BT2293" s="11"/>
      <c r="BU2293" s="6"/>
      <c r="BV2293" s="6"/>
    </row>
    <row r="2294" spans="1:74" ht="15.75" x14ac:dyDescent="0.25">
      <c r="A2294" s="52" t="s">
        <v>11909</v>
      </c>
      <c r="B2294" s="56" t="s">
        <v>110</v>
      </c>
      <c r="C2294" s="7" t="s">
        <v>118</v>
      </c>
      <c r="D2294" s="7" t="s">
        <v>11351</v>
      </c>
      <c r="E2294" s="7"/>
      <c r="F2294" s="64"/>
      <c r="G2294" s="6"/>
      <c r="H2294" s="6"/>
      <c r="I2294" s="10" t="s">
        <v>110</v>
      </c>
      <c r="J2294" s="11" t="s">
        <v>11474</v>
      </c>
      <c r="K2294" s="194" t="s">
        <v>10807</v>
      </c>
      <c r="L2294" s="176"/>
      <c r="M2294" s="176">
        <v>1000</v>
      </c>
      <c r="N2294" s="80" t="s">
        <v>11911</v>
      </c>
      <c r="O2294" s="162"/>
      <c r="P2294" s="80" t="s">
        <v>11475</v>
      </c>
      <c r="Q2294" s="80"/>
      <c r="R2294" s="80"/>
      <c r="S2294" s="163"/>
      <c r="T2294" s="213"/>
      <c r="U2294" s="162"/>
      <c r="V2294" s="164"/>
      <c r="W2294" s="12" t="str">
        <f t="shared" si="628"/>
        <v>Mqtt1</v>
      </c>
      <c r="X2294" s="196" t="str" cm="1">
        <f t="array" ref="X2294">_xlfn.REGEXEXTRACT(J2294,"^\D*")&amp;"/"&amp;_xlfn.REGEXEXTRACT(J2294,"\d{8}(_\d{1,2})?")</f>
        <v>BTU/41006052_12</v>
      </c>
      <c r="Y2294" s="6" t="str">
        <f t="shared" si="632"/>
        <v>marpower/500000-thrs/btu/41006052-12</v>
      </c>
      <c r="Z2294" s="103" t="str">
        <f t="shared" si="630"/>
        <v>$.DeltaT</v>
      </c>
      <c r="AB2294" s="6" t="s">
        <v>196</v>
      </c>
      <c r="AC2294" s="103">
        <v>1005</v>
      </c>
      <c r="AJ2294" s="80"/>
      <c r="AK2294" s="113" t="s">
        <v>11237</v>
      </c>
      <c r="AN2294" s="80"/>
      <c r="AO2294" s="80"/>
      <c r="AP2294" s="80"/>
      <c r="AQ2294" s="80"/>
      <c r="AR2294" s="127"/>
      <c r="AS2294" s="80"/>
      <c r="AT2294" s="7"/>
      <c r="AU2294" s="7"/>
      <c r="AV2294" s="165"/>
      <c r="AW2294" s="166"/>
      <c r="AX2294" s="137"/>
      <c r="AY2294" s="147"/>
      <c r="AZ2294" s="167"/>
      <c r="BA2294" s="167"/>
      <c r="BB2294" s="147" t="str">
        <f t="shared" si="631"/>
        <v/>
      </c>
      <c r="BC2294" s="168"/>
      <c r="BD2294" s="165"/>
      <c r="BE2294" s="165"/>
      <c r="BF2294" s="165"/>
      <c r="BG2294" s="165"/>
      <c r="BH2294" s="165"/>
      <c r="BI2294" s="165"/>
      <c r="BJ2294" s="165"/>
      <c r="BK2294" s="165"/>
      <c r="BL2294" s="165"/>
      <c r="BM2294" s="165"/>
      <c r="BN2294" s="165"/>
      <c r="BO2294" s="165"/>
      <c r="BP2294" s="165"/>
      <c r="BQ2294" s="165"/>
      <c r="BS2294" s="6"/>
      <c r="BT2294" s="11"/>
      <c r="BU2294" s="6"/>
      <c r="BV2294" s="6"/>
    </row>
    <row r="2295" spans="1:74" ht="15.75" x14ac:dyDescent="0.25">
      <c r="A2295" s="52" t="s">
        <v>11909</v>
      </c>
      <c r="B2295" s="56" t="s">
        <v>110</v>
      </c>
      <c r="C2295" s="7" t="s">
        <v>118</v>
      </c>
      <c r="D2295" s="7" t="s">
        <v>11351</v>
      </c>
      <c r="E2295" s="7"/>
      <c r="F2295" s="64"/>
      <c r="G2295" s="6"/>
      <c r="H2295" s="6"/>
      <c r="I2295" s="10" t="s">
        <v>110</v>
      </c>
      <c r="J2295" s="11" t="s">
        <v>11476</v>
      </c>
      <c r="K2295" s="194" t="s">
        <v>10807</v>
      </c>
      <c r="L2295" s="176"/>
      <c r="M2295" s="176">
        <v>1000</v>
      </c>
      <c r="N2295" s="80" t="s">
        <v>11911</v>
      </c>
      <c r="O2295" s="162"/>
      <c r="P2295" s="80" t="s">
        <v>11477</v>
      </c>
      <c r="Q2295" s="80"/>
      <c r="R2295" s="80"/>
      <c r="S2295" s="163"/>
      <c r="T2295" s="213"/>
      <c r="U2295" s="162"/>
      <c r="V2295" s="164"/>
      <c r="W2295" s="12" t="str">
        <f t="shared" si="628"/>
        <v>Mqtt1</v>
      </c>
      <c r="X2295" s="196" t="str" cm="1">
        <f t="array" ref="X2295">_xlfn.REGEXEXTRACT(J2295,"^\D*")&amp;"/"&amp;_xlfn.REGEXEXTRACT(J2295,"\d{8}(_\d{1,2})?")</f>
        <v>BTU/41006052_12</v>
      </c>
      <c r="Y2295" s="6" t="str">
        <f t="shared" si="632"/>
        <v>marpower/500000-thrs/btu/41006052-12</v>
      </c>
      <c r="Z2295" s="103" t="str">
        <f t="shared" si="630"/>
        <v>$.TemperatureWarm</v>
      </c>
      <c r="AB2295" s="6" t="s">
        <v>196</v>
      </c>
      <c r="AC2295" s="103">
        <v>1007</v>
      </c>
      <c r="AJ2295" s="80"/>
      <c r="AK2295" s="113" t="s">
        <v>1159</v>
      </c>
      <c r="AN2295" s="80"/>
      <c r="AO2295" s="80"/>
      <c r="AP2295" s="80"/>
      <c r="AQ2295" s="80"/>
      <c r="AR2295" s="127"/>
      <c r="AS2295" s="80"/>
      <c r="AT2295" s="7"/>
      <c r="AU2295" s="7"/>
      <c r="AV2295" s="165"/>
      <c r="AW2295" s="166"/>
      <c r="AX2295" s="137"/>
      <c r="AY2295" s="147"/>
      <c r="AZ2295" s="167"/>
      <c r="BA2295" s="167"/>
      <c r="BB2295" s="147" t="str">
        <f t="shared" si="631"/>
        <v/>
      </c>
      <c r="BC2295" s="168"/>
      <c r="BD2295" s="165"/>
      <c r="BE2295" s="165"/>
      <c r="BF2295" s="165"/>
      <c r="BG2295" s="165"/>
      <c r="BH2295" s="165"/>
      <c r="BI2295" s="165"/>
      <c r="BJ2295" s="165"/>
      <c r="BK2295" s="165"/>
      <c r="BL2295" s="165"/>
      <c r="BM2295" s="165"/>
      <c r="BN2295" s="165"/>
      <c r="BO2295" s="165"/>
      <c r="BP2295" s="165"/>
      <c r="BQ2295" s="165"/>
      <c r="BS2295" s="6"/>
      <c r="BT2295" s="11"/>
      <c r="BU2295" s="6"/>
      <c r="BV2295" s="6"/>
    </row>
    <row r="2296" spans="1:74" ht="15.75" x14ac:dyDescent="0.25">
      <c r="A2296" s="52" t="s">
        <v>11909</v>
      </c>
      <c r="B2296" s="56" t="s">
        <v>110</v>
      </c>
      <c r="C2296" s="7" t="s">
        <v>118</v>
      </c>
      <c r="D2296" s="7" t="s">
        <v>11351</v>
      </c>
      <c r="E2296" s="7"/>
      <c r="F2296" s="64"/>
      <c r="G2296" s="6"/>
      <c r="H2296" s="6"/>
      <c r="I2296" s="10" t="s">
        <v>110</v>
      </c>
      <c r="J2296" s="11" t="s">
        <v>11478</v>
      </c>
      <c r="K2296" s="194" t="s">
        <v>10807</v>
      </c>
      <c r="L2296" s="176"/>
      <c r="M2296" s="176">
        <v>1000</v>
      </c>
      <c r="N2296" s="80" t="s">
        <v>11911</v>
      </c>
      <c r="O2296" s="162"/>
      <c r="P2296" s="80" t="s">
        <v>11479</v>
      </c>
      <c r="Q2296" s="80"/>
      <c r="R2296" s="80"/>
      <c r="S2296" s="163"/>
      <c r="T2296" s="213"/>
      <c r="U2296" s="162"/>
      <c r="V2296" s="164"/>
      <c r="W2296" s="12" t="str">
        <f t="shared" si="628"/>
        <v>Mqtt1</v>
      </c>
      <c r="X2296" s="196" t="str" cm="1">
        <f t="array" ref="X2296">_xlfn.REGEXEXTRACT(J2296,"^\D*")&amp;"/"&amp;_xlfn.REGEXEXTRACT(J2296,"\d{8}(_\d{1,2})?")</f>
        <v>BTU/41006052_12</v>
      </c>
      <c r="Y2296" s="6" t="str">
        <f t="shared" si="632"/>
        <v>marpower/500000-thrs/btu/41006052-12</v>
      </c>
      <c r="Z2296" s="103" t="str">
        <f t="shared" si="630"/>
        <v>$.TemperatureCold</v>
      </c>
      <c r="AB2296" s="6" t="s">
        <v>196</v>
      </c>
      <c r="AC2296" s="103">
        <v>1009</v>
      </c>
      <c r="AJ2296" s="80"/>
      <c r="AK2296" s="113" t="s">
        <v>1159</v>
      </c>
      <c r="AN2296" s="80"/>
      <c r="AO2296" s="80"/>
      <c r="AP2296" s="80"/>
      <c r="AQ2296" s="80"/>
      <c r="AR2296" s="127"/>
      <c r="AS2296" s="80"/>
      <c r="AT2296" s="7"/>
      <c r="AU2296" s="7"/>
      <c r="AV2296" s="165"/>
      <c r="AW2296" s="166"/>
      <c r="AX2296" s="137"/>
      <c r="AY2296" s="147"/>
      <c r="AZ2296" s="167"/>
      <c r="BA2296" s="167"/>
      <c r="BB2296" s="147" t="str">
        <f t="shared" si="631"/>
        <v/>
      </c>
      <c r="BC2296" s="168"/>
      <c r="BD2296" s="165"/>
      <c r="BE2296" s="165"/>
      <c r="BF2296" s="165"/>
      <c r="BG2296" s="165"/>
      <c r="BH2296" s="165"/>
      <c r="BI2296" s="165"/>
      <c r="BJ2296" s="165"/>
      <c r="BK2296" s="165"/>
      <c r="BL2296" s="165"/>
      <c r="BM2296" s="165"/>
      <c r="BN2296" s="165"/>
      <c r="BO2296" s="165"/>
      <c r="BP2296" s="165"/>
      <c r="BQ2296" s="165"/>
      <c r="BS2296" s="6"/>
      <c r="BT2296" s="11"/>
      <c r="BU2296" s="6"/>
      <c r="BV2296" s="6"/>
    </row>
    <row r="2297" spans="1:74" ht="15.75" x14ac:dyDescent="0.25">
      <c r="A2297" s="52" t="s">
        <v>11909</v>
      </c>
      <c r="B2297" s="56" t="s">
        <v>110</v>
      </c>
      <c r="C2297" s="7" t="s">
        <v>118</v>
      </c>
      <c r="D2297" s="7" t="s">
        <v>11351</v>
      </c>
      <c r="E2297" s="7"/>
      <c r="F2297" s="64"/>
      <c r="G2297" s="6"/>
      <c r="H2297" s="6"/>
      <c r="I2297" s="10" t="s">
        <v>110</v>
      </c>
      <c r="J2297" s="11" t="s">
        <v>11480</v>
      </c>
      <c r="K2297" s="194" t="s">
        <v>10807</v>
      </c>
      <c r="L2297" s="176"/>
      <c r="M2297" s="176">
        <v>1000</v>
      </c>
      <c r="N2297" s="80" t="s">
        <v>11911</v>
      </c>
      <c r="O2297" s="162"/>
      <c r="P2297" s="80" t="s">
        <v>11481</v>
      </c>
      <c r="Q2297" s="80"/>
      <c r="R2297" s="80"/>
      <c r="S2297" s="163"/>
      <c r="T2297" s="213"/>
      <c r="U2297" s="162"/>
      <c r="V2297" s="164"/>
      <c r="W2297" s="12" t="str">
        <f t="shared" ref="W2297:W2336" si="633">IF(COUNTIF(N2297,"spare"),"","Mqtt1")</f>
        <v>Mqtt1</v>
      </c>
      <c r="X2297" s="196" t="str" cm="1">
        <f t="array" ref="X2297">_xlfn.REGEXEXTRACT(J2297,"^\D*")&amp;"/"&amp;_xlfn.REGEXEXTRACT(J2297,"\d{8}(_\d{1,2})?")</f>
        <v>BTU/41006052_13</v>
      </c>
      <c r="Y2297" s="6" t="str">
        <f t="shared" ref="Y2297:Y2328" si="634">LOWER(SUBSTITUTE(SUBSTITUTE(IF(COUNTIF(N2297,"spare"),"",_xlfn.CONCAT("marpower/",IF(X2297&lt;&gt;"","500000 THRS/"&amp;X2297,"500000 THRS")))," ","-"),"_","-"))</f>
        <v>marpower/500000-thrs/btu/41006052-13</v>
      </c>
      <c r="Z2297" s="103" t="str">
        <f t="shared" ref="Z2297:Z2336" si="635">IF(COUNTIF(N2297,"spare"),"","$."&amp;_xlfn.REGEXREPLACE(IF(X2297="",J2297,_xlfn.REGEXREPLACE(J2297,".*_","")),"^FIRE_",""))</f>
        <v>$.Flow</v>
      </c>
      <c r="AB2297" s="6" t="s">
        <v>196</v>
      </c>
      <c r="AC2297" s="103">
        <v>1001</v>
      </c>
      <c r="AJ2297" s="80"/>
      <c r="AK2297" s="113" t="s">
        <v>1417</v>
      </c>
      <c r="AN2297" s="80"/>
      <c r="AO2297" s="80"/>
      <c r="AP2297" s="80"/>
      <c r="AQ2297" s="80"/>
      <c r="AR2297" s="127"/>
      <c r="AS2297" s="80"/>
      <c r="AT2297" s="7"/>
      <c r="AU2297" s="7"/>
      <c r="AV2297" s="165"/>
      <c r="AW2297" s="166"/>
      <c r="AX2297" s="137"/>
      <c r="AY2297" s="147"/>
      <c r="AZ2297" s="167"/>
      <c r="BA2297" s="167"/>
      <c r="BB2297" s="147" t="str">
        <f t="shared" ref="BB2297:BB2336" si="636">IF(ISNUMBER(AM2297),"1","")</f>
        <v/>
      </c>
      <c r="BC2297" s="168"/>
      <c r="BD2297" s="165"/>
      <c r="BE2297" s="165"/>
      <c r="BF2297" s="165"/>
      <c r="BG2297" s="165"/>
      <c r="BH2297" s="165"/>
      <c r="BI2297" s="165"/>
      <c r="BJ2297" s="165"/>
      <c r="BK2297" s="165"/>
      <c r="BL2297" s="165"/>
      <c r="BM2297" s="165"/>
      <c r="BN2297" s="165"/>
      <c r="BO2297" s="165"/>
      <c r="BP2297" s="165"/>
      <c r="BQ2297" s="165"/>
      <c r="BS2297" s="6"/>
      <c r="BT2297" s="11"/>
      <c r="BU2297" s="6"/>
      <c r="BV2297" s="6"/>
    </row>
    <row r="2298" spans="1:74" ht="15.75" x14ac:dyDescent="0.25">
      <c r="A2298" s="52" t="s">
        <v>11909</v>
      </c>
      <c r="B2298" s="56" t="s">
        <v>110</v>
      </c>
      <c r="C2298" s="7" t="s">
        <v>118</v>
      </c>
      <c r="D2298" s="7" t="s">
        <v>11351</v>
      </c>
      <c r="E2298" s="7"/>
      <c r="F2298" s="64"/>
      <c r="G2298" s="6"/>
      <c r="H2298" s="6"/>
      <c r="I2298" s="10" t="s">
        <v>110</v>
      </c>
      <c r="J2298" s="11" t="s">
        <v>11482</v>
      </c>
      <c r="K2298" s="194" t="s">
        <v>10807</v>
      </c>
      <c r="L2298" s="176"/>
      <c r="M2298" s="176">
        <v>1000</v>
      </c>
      <c r="N2298" s="80" t="s">
        <v>11911</v>
      </c>
      <c r="O2298" s="162"/>
      <c r="P2298" s="80" t="s">
        <v>11483</v>
      </c>
      <c r="Q2298" s="80"/>
      <c r="R2298" s="80"/>
      <c r="S2298" s="163"/>
      <c r="T2298" s="213"/>
      <c r="U2298" s="162"/>
      <c r="V2298" s="164"/>
      <c r="W2298" s="12" t="str">
        <f t="shared" si="633"/>
        <v>Mqtt1</v>
      </c>
      <c r="X2298" s="196" t="str" cm="1">
        <f t="array" ref="X2298">_xlfn.REGEXEXTRACT(J2298,"^\D*")&amp;"/"&amp;_xlfn.REGEXEXTRACT(J2298,"\d{8}(_\d{1,2})?")</f>
        <v>BTU/41006052_13</v>
      </c>
      <c r="Y2298" s="6" t="str">
        <f t="shared" si="634"/>
        <v>marpower/500000-thrs/btu/41006052-13</v>
      </c>
      <c r="Z2298" s="103" t="str">
        <f t="shared" si="635"/>
        <v>$.Power</v>
      </c>
      <c r="AB2298" s="6" t="s">
        <v>196</v>
      </c>
      <c r="AC2298" s="103">
        <v>1003</v>
      </c>
      <c r="AJ2298" s="80"/>
      <c r="AK2298" s="113" t="s">
        <v>1425</v>
      </c>
      <c r="AN2298" s="80"/>
      <c r="AO2298" s="80"/>
      <c r="AP2298" s="80"/>
      <c r="AQ2298" s="80"/>
      <c r="AR2298" s="127"/>
      <c r="AS2298" s="80"/>
      <c r="AT2298" s="7"/>
      <c r="AU2298" s="7"/>
      <c r="AV2298" s="165"/>
      <c r="AW2298" s="166"/>
      <c r="AX2298" s="137"/>
      <c r="AY2298" s="147"/>
      <c r="AZ2298" s="167"/>
      <c r="BA2298" s="167"/>
      <c r="BB2298" s="147" t="str">
        <f t="shared" si="636"/>
        <v/>
      </c>
      <c r="BC2298" s="168"/>
      <c r="BD2298" s="165"/>
      <c r="BE2298" s="165"/>
      <c r="BF2298" s="165"/>
      <c r="BG2298" s="165"/>
      <c r="BH2298" s="165"/>
      <c r="BI2298" s="165"/>
      <c r="BJ2298" s="165"/>
      <c r="BK2298" s="165"/>
      <c r="BL2298" s="165"/>
      <c r="BM2298" s="165"/>
      <c r="BN2298" s="165"/>
      <c r="BO2298" s="165"/>
      <c r="BP2298" s="165"/>
      <c r="BQ2298" s="165"/>
      <c r="BS2298" s="6"/>
      <c r="BT2298" s="11"/>
      <c r="BU2298" s="6"/>
      <c r="BV2298" s="6"/>
    </row>
    <row r="2299" spans="1:74" ht="15.75" x14ac:dyDescent="0.25">
      <c r="A2299" s="52" t="s">
        <v>11909</v>
      </c>
      <c r="B2299" s="56" t="s">
        <v>110</v>
      </c>
      <c r="C2299" s="7" t="s">
        <v>118</v>
      </c>
      <c r="D2299" s="7" t="s">
        <v>11351</v>
      </c>
      <c r="E2299" s="7"/>
      <c r="F2299" s="64"/>
      <c r="G2299" s="6"/>
      <c r="H2299" s="6"/>
      <c r="I2299" s="10" t="s">
        <v>110</v>
      </c>
      <c r="J2299" s="11" t="s">
        <v>11484</v>
      </c>
      <c r="K2299" s="194" t="s">
        <v>10807</v>
      </c>
      <c r="L2299" s="176"/>
      <c r="M2299" s="176">
        <v>1000</v>
      </c>
      <c r="N2299" s="80" t="s">
        <v>11911</v>
      </c>
      <c r="O2299" s="162"/>
      <c r="P2299" s="80" t="s">
        <v>11485</v>
      </c>
      <c r="Q2299" s="80"/>
      <c r="R2299" s="80"/>
      <c r="S2299" s="163"/>
      <c r="T2299" s="213"/>
      <c r="U2299" s="162"/>
      <c r="V2299" s="164"/>
      <c r="W2299" s="12" t="str">
        <f t="shared" si="633"/>
        <v>Mqtt1</v>
      </c>
      <c r="X2299" s="196" t="str" cm="1">
        <f t="array" ref="X2299">_xlfn.REGEXEXTRACT(J2299,"^\D*")&amp;"/"&amp;_xlfn.REGEXEXTRACT(J2299,"\d{8}(_\d{1,2})?")</f>
        <v>BTU/41006052_13</v>
      </c>
      <c r="Y2299" s="6" t="str">
        <f t="shared" si="634"/>
        <v>marpower/500000-thrs/btu/41006052-13</v>
      </c>
      <c r="Z2299" s="103" t="str">
        <f t="shared" si="635"/>
        <v>$.DeltaT</v>
      </c>
      <c r="AB2299" s="6" t="s">
        <v>196</v>
      </c>
      <c r="AC2299" s="103">
        <v>1005</v>
      </c>
      <c r="AJ2299" s="80"/>
      <c r="AK2299" s="113" t="s">
        <v>11237</v>
      </c>
      <c r="AN2299" s="80"/>
      <c r="AO2299" s="80"/>
      <c r="AP2299" s="80"/>
      <c r="AQ2299" s="80"/>
      <c r="AR2299" s="127"/>
      <c r="AS2299" s="80"/>
      <c r="AT2299" s="7"/>
      <c r="AU2299" s="7"/>
      <c r="AV2299" s="165"/>
      <c r="AW2299" s="166"/>
      <c r="AX2299" s="137"/>
      <c r="AY2299" s="147"/>
      <c r="AZ2299" s="167"/>
      <c r="BA2299" s="167"/>
      <c r="BB2299" s="147" t="str">
        <f t="shared" si="636"/>
        <v/>
      </c>
      <c r="BC2299" s="168"/>
      <c r="BD2299" s="165"/>
      <c r="BE2299" s="165"/>
      <c r="BF2299" s="165"/>
      <c r="BG2299" s="165"/>
      <c r="BH2299" s="165"/>
      <c r="BI2299" s="165"/>
      <c r="BJ2299" s="165"/>
      <c r="BK2299" s="165"/>
      <c r="BL2299" s="165"/>
      <c r="BM2299" s="165"/>
      <c r="BN2299" s="165"/>
      <c r="BO2299" s="165"/>
      <c r="BP2299" s="165"/>
      <c r="BQ2299" s="165"/>
      <c r="BS2299" s="6"/>
      <c r="BT2299" s="11"/>
      <c r="BU2299" s="6"/>
      <c r="BV2299" s="6"/>
    </row>
    <row r="2300" spans="1:74" ht="15.75" x14ac:dyDescent="0.25">
      <c r="A2300" s="52" t="s">
        <v>11909</v>
      </c>
      <c r="B2300" s="56" t="s">
        <v>110</v>
      </c>
      <c r="C2300" s="7" t="s">
        <v>118</v>
      </c>
      <c r="D2300" s="7" t="s">
        <v>11351</v>
      </c>
      <c r="E2300" s="7"/>
      <c r="F2300" s="64"/>
      <c r="G2300" s="6"/>
      <c r="H2300" s="6"/>
      <c r="I2300" s="10" t="s">
        <v>110</v>
      </c>
      <c r="J2300" s="11" t="s">
        <v>11486</v>
      </c>
      <c r="K2300" s="194" t="s">
        <v>10807</v>
      </c>
      <c r="L2300" s="176"/>
      <c r="M2300" s="176">
        <v>1000</v>
      </c>
      <c r="N2300" s="80" t="s">
        <v>11911</v>
      </c>
      <c r="O2300" s="162"/>
      <c r="P2300" s="80" t="s">
        <v>11487</v>
      </c>
      <c r="Q2300" s="80"/>
      <c r="R2300" s="80"/>
      <c r="S2300" s="163"/>
      <c r="T2300" s="213"/>
      <c r="U2300" s="162"/>
      <c r="V2300" s="164"/>
      <c r="W2300" s="12" t="str">
        <f t="shared" si="633"/>
        <v>Mqtt1</v>
      </c>
      <c r="X2300" s="196" t="str" cm="1">
        <f t="array" ref="X2300">_xlfn.REGEXEXTRACT(J2300,"^\D*")&amp;"/"&amp;_xlfn.REGEXEXTRACT(J2300,"\d{8}(_\d{1,2})?")</f>
        <v>BTU/41006052_13</v>
      </c>
      <c r="Y2300" s="6" t="str">
        <f t="shared" si="634"/>
        <v>marpower/500000-thrs/btu/41006052-13</v>
      </c>
      <c r="Z2300" s="103" t="str">
        <f t="shared" si="635"/>
        <v>$.TemperatureWarm</v>
      </c>
      <c r="AB2300" s="6" t="s">
        <v>196</v>
      </c>
      <c r="AC2300" s="103">
        <v>1007</v>
      </c>
      <c r="AJ2300" s="80"/>
      <c r="AK2300" s="113" t="s">
        <v>1159</v>
      </c>
      <c r="AN2300" s="80"/>
      <c r="AO2300" s="80"/>
      <c r="AP2300" s="80"/>
      <c r="AQ2300" s="80"/>
      <c r="AR2300" s="127"/>
      <c r="AS2300" s="80"/>
      <c r="AT2300" s="7"/>
      <c r="AU2300" s="7"/>
      <c r="AV2300" s="165"/>
      <c r="AW2300" s="166"/>
      <c r="AX2300" s="137"/>
      <c r="AY2300" s="147"/>
      <c r="AZ2300" s="167"/>
      <c r="BA2300" s="167"/>
      <c r="BB2300" s="147" t="str">
        <f t="shared" si="636"/>
        <v/>
      </c>
      <c r="BC2300" s="168"/>
      <c r="BD2300" s="165"/>
      <c r="BE2300" s="165"/>
      <c r="BF2300" s="165"/>
      <c r="BG2300" s="165"/>
      <c r="BH2300" s="165"/>
      <c r="BI2300" s="165"/>
      <c r="BJ2300" s="165"/>
      <c r="BK2300" s="165"/>
      <c r="BL2300" s="165"/>
      <c r="BM2300" s="165"/>
      <c r="BN2300" s="165"/>
      <c r="BO2300" s="165"/>
      <c r="BP2300" s="165"/>
      <c r="BQ2300" s="165"/>
      <c r="BS2300" s="6"/>
      <c r="BT2300" s="11"/>
      <c r="BU2300" s="6"/>
      <c r="BV2300" s="6"/>
    </row>
    <row r="2301" spans="1:74" ht="15.75" x14ac:dyDescent="0.25">
      <c r="A2301" s="52" t="s">
        <v>11909</v>
      </c>
      <c r="B2301" s="56" t="s">
        <v>110</v>
      </c>
      <c r="C2301" s="7" t="s">
        <v>118</v>
      </c>
      <c r="D2301" s="7" t="s">
        <v>11351</v>
      </c>
      <c r="E2301" s="7"/>
      <c r="F2301" s="64"/>
      <c r="G2301" s="6"/>
      <c r="H2301" s="6"/>
      <c r="I2301" s="10" t="s">
        <v>110</v>
      </c>
      <c r="J2301" s="11" t="s">
        <v>11488</v>
      </c>
      <c r="K2301" s="194" t="s">
        <v>10807</v>
      </c>
      <c r="L2301" s="176"/>
      <c r="M2301" s="176">
        <v>1000</v>
      </c>
      <c r="N2301" s="80" t="s">
        <v>11911</v>
      </c>
      <c r="O2301" s="162"/>
      <c r="P2301" s="80" t="s">
        <v>11489</v>
      </c>
      <c r="Q2301" s="80"/>
      <c r="R2301" s="80"/>
      <c r="S2301" s="163"/>
      <c r="T2301" s="213"/>
      <c r="U2301" s="162"/>
      <c r="V2301" s="164"/>
      <c r="W2301" s="12" t="str">
        <f t="shared" si="633"/>
        <v>Mqtt1</v>
      </c>
      <c r="X2301" s="196" t="str" cm="1">
        <f t="array" ref="X2301">_xlfn.REGEXEXTRACT(J2301,"^\D*")&amp;"/"&amp;_xlfn.REGEXEXTRACT(J2301,"\d{8}(_\d{1,2})?")</f>
        <v>BTU/41006052_13</v>
      </c>
      <c r="Y2301" s="6" t="str">
        <f t="shared" si="634"/>
        <v>marpower/500000-thrs/btu/41006052-13</v>
      </c>
      <c r="Z2301" s="103" t="str">
        <f t="shared" si="635"/>
        <v>$.TemperatureCold</v>
      </c>
      <c r="AB2301" s="6" t="s">
        <v>196</v>
      </c>
      <c r="AC2301" s="103">
        <v>1009</v>
      </c>
      <c r="AJ2301" s="80"/>
      <c r="AK2301" s="113" t="s">
        <v>1159</v>
      </c>
      <c r="AN2301" s="80"/>
      <c r="AO2301" s="80"/>
      <c r="AP2301" s="80"/>
      <c r="AQ2301" s="80"/>
      <c r="AR2301" s="127"/>
      <c r="AS2301" s="80"/>
      <c r="AT2301" s="7"/>
      <c r="AU2301" s="7"/>
      <c r="AV2301" s="165"/>
      <c r="AW2301" s="166"/>
      <c r="AX2301" s="137"/>
      <c r="AY2301" s="147"/>
      <c r="AZ2301" s="167"/>
      <c r="BA2301" s="167"/>
      <c r="BB2301" s="147" t="str">
        <f t="shared" si="636"/>
        <v/>
      </c>
      <c r="BC2301" s="168"/>
      <c r="BD2301" s="165"/>
      <c r="BE2301" s="165"/>
      <c r="BF2301" s="165"/>
      <c r="BG2301" s="165"/>
      <c r="BH2301" s="165"/>
      <c r="BI2301" s="165"/>
      <c r="BJ2301" s="165"/>
      <c r="BK2301" s="165"/>
      <c r="BL2301" s="165"/>
      <c r="BM2301" s="165"/>
      <c r="BN2301" s="165"/>
      <c r="BO2301" s="165"/>
      <c r="BP2301" s="165"/>
      <c r="BQ2301" s="165"/>
      <c r="BS2301" s="6"/>
      <c r="BT2301" s="11"/>
      <c r="BU2301" s="6"/>
      <c r="BV2301" s="6"/>
    </row>
    <row r="2302" spans="1:74" ht="15.75" x14ac:dyDescent="0.25">
      <c r="A2302" s="52" t="s">
        <v>11909</v>
      </c>
      <c r="B2302" s="56" t="s">
        <v>110</v>
      </c>
      <c r="C2302" s="7" t="s">
        <v>118</v>
      </c>
      <c r="D2302" s="7" t="s">
        <v>11351</v>
      </c>
      <c r="E2302" s="7"/>
      <c r="F2302" s="64"/>
      <c r="G2302" s="6"/>
      <c r="H2302" s="6"/>
      <c r="I2302" s="10" t="s">
        <v>110</v>
      </c>
      <c r="J2302" s="11" t="s">
        <v>11490</v>
      </c>
      <c r="K2302" s="194" t="s">
        <v>10807</v>
      </c>
      <c r="L2302" s="176"/>
      <c r="M2302" s="176">
        <v>1000</v>
      </c>
      <c r="N2302" s="80" t="s">
        <v>11911</v>
      </c>
      <c r="O2302" s="162"/>
      <c r="P2302" s="80" t="s">
        <v>11491</v>
      </c>
      <c r="Q2302" s="80"/>
      <c r="R2302" s="80"/>
      <c r="S2302" s="163"/>
      <c r="T2302" s="213"/>
      <c r="U2302" s="162"/>
      <c r="V2302" s="164"/>
      <c r="W2302" s="12" t="str">
        <f t="shared" si="633"/>
        <v>Mqtt1</v>
      </c>
      <c r="X2302" s="196" t="str" cm="1">
        <f t="array" ref="X2302">_xlfn.REGEXEXTRACT(J2302,"^\D*")&amp;"/"&amp;_xlfn.REGEXEXTRACT(J2302,"\d{8}(_\d{1,2})?")</f>
        <v>BTU/41006052_14</v>
      </c>
      <c r="Y2302" s="6" t="str">
        <f t="shared" si="634"/>
        <v>marpower/500000-thrs/btu/41006052-14</v>
      </c>
      <c r="Z2302" s="103" t="str">
        <f t="shared" si="635"/>
        <v>$.Flow</v>
      </c>
      <c r="AB2302" s="6" t="s">
        <v>196</v>
      </c>
      <c r="AC2302" s="103">
        <v>1001</v>
      </c>
      <c r="AJ2302" s="80"/>
      <c r="AK2302" s="113" t="s">
        <v>1417</v>
      </c>
      <c r="AN2302" s="80"/>
      <c r="AO2302" s="80"/>
      <c r="AP2302" s="80"/>
      <c r="AQ2302" s="80"/>
      <c r="AR2302" s="127"/>
      <c r="AS2302" s="80"/>
      <c r="AT2302" s="7"/>
      <c r="AU2302" s="7"/>
      <c r="AV2302" s="165"/>
      <c r="AW2302" s="166"/>
      <c r="AX2302" s="137"/>
      <c r="AY2302" s="147"/>
      <c r="AZ2302" s="167"/>
      <c r="BA2302" s="167"/>
      <c r="BB2302" s="147" t="str">
        <f t="shared" si="636"/>
        <v/>
      </c>
      <c r="BC2302" s="168"/>
      <c r="BD2302" s="165"/>
      <c r="BE2302" s="165"/>
      <c r="BF2302" s="165"/>
      <c r="BG2302" s="165"/>
      <c r="BH2302" s="165"/>
      <c r="BI2302" s="165"/>
      <c r="BJ2302" s="165"/>
      <c r="BK2302" s="165"/>
      <c r="BL2302" s="165"/>
      <c r="BM2302" s="165"/>
      <c r="BN2302" s="165"/>
      <c r="BO2302" s="165"/>
      <c r="BP2302" s="165"/>
      <c r="BQ2302" s="165"/>
      <c r="BS2302" s="6"/>
      <c r="BT2302" s="11"/>
      <c r="BU2302" s="6"/>
      <c r="BV2302" s="6"/>
    </row>
    <row r="2303" spans="1:74" ht="15.75" x14ac:dyDescent="0.25">
      <c r="A2303" s="52" t="s">
        <v>11909</v>
      </c>
      <c r="B2303" s="56" t="s">
        <v>110</v>
      </c>
      <c r="C2303" s="7" t="s">
        <v>118</v>
      </c>
      <c r="D2303" s="7" t="s">
        <v>11351</v>
      </c>
      <c r="E2303" s="7"/>
      <c r="F2303" s="64"/>
      <c r="G2303" s="6"/>
      <c r="H2303" s="6"/>
      <c r="I2303" s="10" t="s">
        <v>110</v>
      </c>
      <c r="J2303" s="11" t="s">
        <v>11492</v>
      </c>
      <c r="K2303" s="194" t="s">
        <v>10807</v>
      </c>
      <c r="L2303" s="176"/>
      <c r="M2303" s="176">
        <v>1000</v>
      </c>
      <c r="N2303" s="80" t="s">
        <v>11911</v>
      </c>
      <c r="O2303" s="162"/>
      <c r="P2303" s="80" t="s">
        <v>11493</v>
      </c>
      <c r="Q2303" s="80"/>
      <c r="R2303" s="80"/>
      <c r="S2303" s="163"/>
      <c r="T2303" s="213"/>
      <c r="U2303" s="162"/>
      <c r="V2303" s="164"/>
      <c r="W2303" s="12" t="str">
        <f t="shared" si="633"/>
        <v>Mqtt1</v>
      </c>
      <c r="X2303" s="196" t="str" cm="1">
        <f t="array" ref="X2303">_xlfn.REGEXEXTRACT(J2303,"^\D*")&amp;"/"&amp;_xlfn.REGEXEXTRACT(J2303,"\d{8}(_\d{1,2})?")</f>
        <v>BTU/41006052_14</v>
      </c>
      <c r="Y2303" s="6" t="str">
        <f t="shared" si="634"/>
        <v>marpower/500000-thrs/btu/41006052-14</v>
      </c>
      <c r="Z2303" s="103" t="str">
        <f t="shared" si="635"/>
        <v>$.Power</v>
      </c>
      <c r="AB2303" s="6" t="s">
        <v>196</v>
      </c>
      <c r="AC2303" s="103">
        <v>1003</v>
      </c>
      <c r="AJ2303" s="80"/>
      <c r="AK2303" s="113" t="s">
        <v>1425</v>
      </c>
      <c r="AN2303" s="80"/>
      <c r="AO2303" s="80"/>
      <c r="AP2303" s="80"/>
      <c r="AQ2303" s="80"/>
      <c r="AR2303" s="127"/>
      <c r="AS2303" s="80"/>
      <c r="AT2303" s="7"/>
      <c r="AU2303" s="7"/>
      <c r="AV2303" s="165"/>
      <c r="AW2303" s="166"/>
      <c r="AX2303" s="137"/>
      <c r="AY2303" s="147"/>
      <c r="AZ2303" s="167"/>
      <c r="BA2303" s="167"/>
      <c r="BB2303" s="147" t="str">
        <f t="shared" si="636"/>
        <v/>
      </c>
      <c r="BC2303" s="168"/>
      <c r="BD2303" s="165"/>
      <c r="BE2303" s="165"/>
      <c r="BF2303" s="165"/>
      <c r="BG2303" s="165"/>
      <c r="BH2303" s="165"/>
      <c r="BI2303" s="165"/>
      <c r="BJ2303" s="165"/>
      <c r="BK2303" s="165"/>
      <c r="BL2303" s="165"/>
      <c r="BM2303" s="165"/>
      <c r="BN2303" s="165"/>
      <c r="BO2303" s="165"/>
      <c r="BP2303" s="165"/>
      <c r="BQ2303" s="165"/>
      <c r="BS2303" s="6"/>
      <c r="BT2303" s="11"/>
      <c r="BU2303" s="6"/>
      <c r="BV2303" s="6"/>
    </row>
    <row r="2304" spans="1:74" ht="15.75" x14ac:dyDescent="0.25">
      <c r="A2304" s="52" t="s">
        <v>11909</v>
      </c>
      <c r="B2304" s="56" t="s">
        <v>110</v>
      </c>
      <c r="C2304" s="7" t="s">
        <v>118</v>
      </c>
      <c r="D2304" s="7" t="s">
        <v>11351</v>
      </c>
      <c r="E2304" s="7"/>
      <c r="F2304" s="64"/>
      <c r="G2304" s="6"/>
      <c r="H2304" s="6"/>
      <c r="I2304" s="10" t="s">
        <v>110</v>
      </c>
      <c r="J2304" s="11" t="s">
        <v>11494</v>
      </c>
      <c r="K2304" s="194" t="s">
        <v>10807</v>
      </c>
      <c r="L2304" s="176"/>
      <c r="M2304" s="176">
        <v>1000</v>
      </c>
      <c r="N2304" s="80" t="s">
        <v>11911</v>
      </c>
      <c r="O2304" s="162"/>
      <c r="P2304" s="80" t="s">
        <v>11495</v>
      </c>
      <c r="Q2304" s="80"/>
      <c r="R2304" s="80"/>
      <c r="S2304" s="163"/>
      <c r="T2304" s="213"/>
      <c r="U2304" s="162"/>
      <c r="V2304" s="164"/>
      <c r="W2304" s="12" t="str">
        <f t="shared" si="633"/>
        <v>Mqtt1</v>
      </c>
      <c r="X2304" s="196" t="str" cm="1">
        <f t="array" ref="X2304">_xlfn.REGEXEXTRACT(J2304,"^\D*")&amp;"/"&amp;_xlfn.REGEXEXTRACT(J2304,"\d{8}(_\d{1,2})?")</f>
        <v>BTU/41006052_14</v>
      </c>
      <c r="Y2304" s="6" t="str">
        <f t="shared" si="634"/>
        <v>marpower/500000-thrs/btu/41006052-14</v>
      </c>
      <c r="Z2304" s="103" t="str">
        <f t="shared" si="635"/>
        <v>$.DeltaT</v>
      </c>
      <c r="AB2304" s="6" t="s">
        <v>196</v>
      </c>
      <c r="AC2304" s="103">
        <v>1005</v>
      </c>
      <c r="AJ2304" s="80"/>
      <c r="AK2304" s="113" t="s">
        <v>11237</v>
      </c>
      <c r="AN2304" s="80"/>
      <c r="AO2304" s="80"/>
      <c r="AP2304" s="80"/>
      <c r="AQ2304" s="80"/>
      <c r="AR2304" s="127"/>
      <c r="AS2304" s="80"/>
      <c r="AT2304" s="7"/>
      <c r="AU2304" s="7"/>
      <c r="AV2304" s="165"/>
      <c r="AW2304" s="166"/>
      <c r="AX2304" s="137"/>
      <c r="AY2304" s="147"/>
      <c r="AZ2304" s="167"/>
      <c r="BA2304" s="167"/>
      <c r="BB2304" s="147" t="str">
        <f t="shared" si="636"/>
        <v/>
      </c>
      <c r="BC2304" s="168"/>
      <c r="BD2304" s="165"/>
      <c r="BE2304" s="165"/>
      <c r="BF2304" s="165"/>
      <c r="BG2304" s="165"/>
      <c r="BH2304" s="165"/>
      <c r="BI2304" s="165"/>
      <c r="BJ2304" s="165"/>
      <c r="BK2304" s="165"/>
      <c r="BL2304" s="165"/>
      <c r="BM2304" s="165"/>
      <c r="BN2304" s="165"/>
      <c r="BO2304" s="165"/>
      <c r="BP2304" s="165"/>
      <c r="BQ2304" s="165"/>
      <c r="BS2304" s="6"/>
      <c r="BT2304" s="11"/>
      <c r="BU2304" s="6"/>
      <c r="BV2304" s="6"/>
    </row>
    <row r="2305" spans="1:74" ht="15.75" x14ac:dyDescent="0.25">
      <c r="A2305" s="52" t="s">
        <v>11909</v>
      </c>
      <c r="B2305" s="56" t="s">
        <v>110</v>
      </c>
      <c r="C2305" s="7" t="s">
        <v>118</v>
      </c>
      <c r="D2305" s="7" t="s">
        <v>11351</v>
      </c>
      <c r="E2305" s="7"/>
      <c r="F2305" s="64"/>
      <c r="G2305" s="6"/>
      <c r="H2305" s="6"/>
      <c r="I2305" s="10" t="s">
        <v>110</v>
      </c>
      <c r="J2305" s="11" t="s">
        <v>11496</v>
      </c>
      <c r="K2305" s="194" t="s">
        <v>10807</v>
      </c>
      <c r="L2305" s="176"/>
      <c r="M2305" s="176">
        <v>1000</v>
      </c>
      <c r="N2305" s="80" t="s">
        <v>11911</v>
      </c>
      <c r="O2305" s="162"/>
      <c r="P2305" s="80" t="s">
        <v>11497</v>
      </c>
      <c r="Q2305" s="80"/>
      <c r="R2305" s="80"/>
      <c r="S2305" s="163"/>
      <c r="T2305" s="213"/>
      <c r="U2305" s="162"/>
      <c r="V2305" s="164"/>
      <c r="W2305" s="12" t="str">
        <f t="shared" si="633"/>
        <v>Mqtt1</v>
      </c>
      <c r="X2305" s="196" t="str" cm="1">
        <f t="array" ref="X2305">_xlfn.REGEXEXTRACT(J2305,"^\D*")&amp;"/"&amp;_xlfn.REGEXEXTRACT(J2305,"\d{8}(_\d{1,2})?")</f>
        <v>BTU/41006052_14</v>
      </c>
      <c r="Y2305" s="6" t="str">
        <f t="shared" si="634"/>
        <v>marpower/500000-thrs/btu/41006052-14</v>
      </c>
      <c r="Z2305" s="103" t="str">
        <f t="shared" si="635"/>
        <v>$.TemperatureWarm</v>
      </c>
      <c r="AB2305" s="6" t="s">
        <v>196</v>
      </c>
      <c r="AC2305" s="103">
        <v>1007</v>
      </c>
      <c r="AJ2305" s="80"/>
      <c r="AK2305" s="113" t="s">
        <v>1159</v>
      </c>
      <c r="AN2305" s="80"/>
      <c r="AO2305" s="80"/>
      <c r="AP2305" s="80"/>
      <c r="AQ2305" s="80"/>
      <c r="AR2305" s="127"/>
      <c r="AS2305" s="80"/>
      <c r="AT2305" s="7"/>
      <c r="AU2305" s="7"/>
      <c r="AV2305" s="165"/>
      <c r="AW2305" s="166"/>
      <c r="AX2305" s="137"/>
      <c r="AY2305" s="147"/>
      <c r="AZ2305" s="167"/>
      <c r="BA2305" s="167"/>
      <c r="BB2305" s="147" t="str">
        <f t="shared" si="636"/>
        <v/>
      </c>
      <c r="BC2305" s="168"/>
      <c r="BD2305" s="165"/>
      <c r="BE2305" s="165"/>
      <c r="BF2305" s="165"/>
      <c r="BG2305" s="165"/>
      <c r="BH2305" s="165"/>
      <c r="BI2305" s="165"/>
      <c r="BJ2305" s="165"/>
      <c r="BK2305" s="165"/>
      <c r="BL2305" s="165"/>
      <c r="BM2305" s="165"/>
      <c r="BN2305" s="165"/>
      <c r="BO2305" s="165"/>
      <c r="BP2305" s="165"/>
      <c r="BQ2305" s="165"/>
      <c r="BS2305" s="6"/>
      <c r="BT2305" s="11"/>
      <c r="BU2305" s="6"/>
      <c r="BV2305" s="6"/>
    </row>
    <row r="2306" spans="1:74" ht="15.75" x14ac:dyDescent="0.25">
      <c r="A2306" s="52" t="s">
        <v>11909</v>
      </c>
      <c r="B2306" s="56" t="s">
        <v>110</v>
      </c>
      <c r="C2306" s="7" t="s">
        <v>118</v>
      </c>
      <c r="D2306" s="7" t="s">
        <v>11351</v>
      </c>
      <c r="E2306" s="7"/>
      <c r="F2306" s="64"/>
      <c r="G2306" s="6"/>
      <c r="H2306" s="6"/>
      <c r="I2306" s="10" t="s">
        <v>110</v>
      </c>
      <c r="J2306" s="11" t="s">
        <v>11498</v>
      </c>
      <c r="K2306" s="194" t="s">
        <v>10807</v>
      </c>
      <c r="L2306" s="176"/>
      <c r="M2306" s="176">
        <v>1000</v>
      </c>
      <c r="N2306" s="80" t="s">
        <v>11911</v>
      </c>
      <c r="O2306" s="162"/>
      <c r="P2306" s="80" t="s">
        <v>11499</v>
      </c>
      <c r="Q2306" s="80"/>
      <c r="R2306" s="80"/>
      <c r="S2306" s="163"/>
      <c r="T2306" s="213"/>
      <c r="U2306" s="162"/>
      <c r="V2306" s="164"/>
      <c r="W2306" s="12" t="str">
        <f t="shared" si="633"/>
        <v>Mqtt1</v>
      </c>
      <c r="X2306" s="196" t="str" cm="1">
        <f t="array" ref="X2306">_xlfn.REGEXEXTRACT(J2306,"^\D*")&amp;"/"&amp;_xlfn.REGEXEXTRACT(J2306,"\d{8}(_\d{1,2})?")</f>
        <v>BTU/41006052_14</v>
      </c>
      <c r="Y2306" s="6" t="str">
        <f t="shared" si="634"/>
        <v>marpower/500000-thrs/btu/41006052-14</v>
      </c>
      <c r="Z2306" s="103" t="str">
        <f t="shared" si="635"/>
        <v>$.TemperatureCold</v>
      </c>
      <c r="AB2306" s="6" t="s">
        <v>196</v>
      </c>
      <c r="AC2306" s="103">
        <v>1009</v>
      </c>
      <c r="AJ2306" s="80"/>
      <c r="AK2306" s="113" t="s">
        <v>1159</v>
      </c>
      <c r="AN2306" s="80"/>
      <c r="AO2306" s="80"/>
      <c r="AP2306" s="80"/>
      <c r="AQ2306" s="80"/>
      <c r="AR2306" s="127"/>
      <c r="AS2306" s="80"/>
      <c r="AT2306" s="7"/>
      <c r="AU2306" s="7"/>
      <c r="AV2306" s="165"/>
      <c r="AW2306" s="166"/>
      <c r="AX2306" s="137"/>
      <c r="AY2306" s="147"/>
      <c r="AZ2306" s="167"/>
      <c r="BA2306" s="167"/>
      <c r="BB2306" s="147" t="str">
        <f t="shared" si="636"/>
        <v/>
      </c>
      <c r="BC2306" s="168"/>
      <c r="BD2306" s="165"/>
      <c r="BE2306" s="165"/>
      <c r="BF2306" s="165"/>
      <c r="BG2306" s="165"/>
      <c r="BH2306" s="165"/>
      <c r="BI2306" s="165"/>
      <c r="BJ2306" s="165"/>
      <c r="BK2306" s="165"/>
      <c r="BL2306" s="165"/>
      <c r="BM2306" s="165"/>
      <c r="BN2306" s="165"/>
      <c r="BO2306" s="165"/>
      <c r="BP2306" s="165"/>
      <c r="BQ2306" s="165"/>
      <c r="BS2306" s="6"/>
      <c r="BT2306" s="11"/>
      <c r="BU2306" s="6"/>
      <c r="BV2306" s="6"/>
    </row>
    <row r="2307" spans="1:74" ht="15.75" x14ac:dyDescent="0.25">
      <c r="A2307" s="52" t="s">
        <v>11909</v>
      </c>
      <c r="B2307" s="56" t="s">
        <v>110</v>
      </c>
      <c r="C2307" s="7" t="s">
        <v>118</v>
      </c>
      <c r="D2307" s="7" t="s">
        <v>11351</v>
      </c>
      <c r="E2307" s="7"/>
      <c r="F2307" s="64"/>
      <c r="G2307" s="6"/>
      <c r="H2307" s="6"/>
      <c r="I2307" s="10" t="s">
        <v>110</v>
      </c>
      <c r="J2307" s="11" t="s">
        <v>11500</v>
      </c>
      <c r="K2307" s="194" t="s">
        <v>10807</v>
      </c>
      <c r="L2307" s="176"/>
      <c r="M2307" s="176">
        <v>1000</v>
      </c>
      <c r="N2307" s="80" t="s">
        <v>11911</v>
      </c>
      <c r="O2307" s="162"/>
      <c r="P2307" s="80" t="s">
        <v>11501</v>
      </c>
      <c r="Q2307" s="80"/>
      <c r="R2307" s="80"/>
      <c r="S2307" s="163"/>
      <c r="T2307" s="213"/>
      <c r="U2307" s="162"/>
      <c r="V2307" s="164"/>
      <c r="W2307" s="12" t="str">
        <f t="shared" si="633"/>
        <v>Mqtt1</v>
      </c>
      <c r="X2307" s="196" t="str" cm="1">
        <f t="array" ref="X2307">_xlfn.REGEXEXTRACT(J2307,"^\D*")&amp;"/"&amp;_xlfn.REGEXEXTRACT(J2307,"\d{8}(_\d{1,2})?")</f>
        <v>BTU/41006052_15</v>
      </c>
      <c r="Y2307" s="6" t="str">
        <f t="shared" si="634"/>
        <v>marpower/500000-thrs/btu/41006052-15</v>
      </c>
      <c r="Z2307" s="103" t="str">
        <f t="shared" si="635"/>
        <v>$.Flow</v>
      </c>
      <c r="AB2307" s="6" t="s">
        <v>196</v>
      </c>
      <c r="AC2307" s="103">
        <v>1001</v>
      </c>
      <c r="AJ2307" s="80"/>
      <c r="AK2307" s="113" t="s">
        <v>1417</v>
      </c>
      <c r="AN2307" s="80"/>
      <c r="AO2307" s="80"/>
      <c r="AP2307" s="80"/>
      <c r="AQ2307" s="80"/>
      <c r="AR2307" s="127"/>
      <c r="AS2307" s="80"/>
      <c r="AT2307" s="7"/>
      <c r="AU2307" s="7"/>
      <c r="AV2307" s="165"/>
      <c r="AW2307" s="166"/>
      <c r="AX2307" s="137"/>
      <c r="AY2307" s="147"/>
      <c r="AZ2307" s="167"/>
      <c r="BA2307" s="167"/>
      <c r="BB2307" s="147" t="str">
        <f t="shared" si="636"/>
        <v/>
      </c>
      <c r="BC2307" s="168"/>
      <c r="BD2307" s="165"/>
      <c r="BE2307" s="165"/>
      <c r="BF2307" s="165"/>
      <c r="BG2307" s="165"/>
      <c r="BH2307" s="165"/>
      <c r="BI2307" s="165"/>
      <c r="BJ2307" s="165"/>
      <c r="BK2307" s="165"/>
      <c r="BL2307" s="165"/>
      <c r="BM2307" s="165"/>
      <c r="BN2307" s="165"/>
      <c r="BO2307" s="165"/>
      <c r="BP2307" s="165"/>
      <c r="BQ2307" s="165"/>
      <c r="BS2307" s="6"/>
      <c r="BT2307" s="11"/>
      <c r="BU2307" s="6"/>
      <c r="BV2307" s="6"/>
    </row>
    <row r="2308" spans="1:74" ht="15.75" x14ac:dyDescent="0.25">
      <c r="A2308" s="52" t="s">
        <v>11909</v>
      </c>
      <c r="B2308" s="56" t="s">
        <v>110</v>
      </c>
      <c r="C2308" s="7" t="s">
        <v>118</v>
      </c>
      <c r="D2308" s="7" t="s">
        <v>11351</v>
      </c>
      <c r="E2308" s="7"/>
      <c r="F2308" s="64"/>
      <c r="G2308" s="6"/>
      <c r="H2308" s="6"/>
      <c r="I2308" s="10" t="s">
        <v>110</v>
      </c>
      <c r="J2308" s="11" t="s">
        <v>11502</v>
      </c>
      <c r="K2308" s="194" t="s">
        <v>10807</v>
      </c>
      <c r="L2308" s="176"/>
      <c r="M2308" s="176">
        <v>1000</v>
      </c>
      <c r="N2308" s="80" t="s">
        <v>11911</v>
      </c>
      <c r="O2308" s="162"/>
      <c r="P2308" s="80" t="s">
        <v>11503</v>
      </c>
      <c r="Q2308" s="80"/>
      <c r="R2308" s="80"/>
      <c r="S2308" s="163"/>
      <c r="T2308" s="213"/>
      <c r="U2308" s="162"/>
      <c r="V2308" s="164"/>
      <c r="W2308" s="12" t="str">
        <f t="shared" si="633"/>
        <v>Mqtt1</v>
      </c>
      <c r="X2308" s="196" t="str" cm="1">
        <f t="array" ref="X2308">_xlfn.REGEXEXTRACT(J2308,"^\D*")&amp;"/"&amp;_xlfn.REGEXEXTRACT(J2308,"\d{8}(_\d{1,2})?")</f>
        <v>BTU/41006052_15</v>
      </c>
      <c r="Y2308" s="6" t="str">
        <f t="shared" si="634"/>
        <v>marpower/500000-thrs/btu/41006052-15</v>
      </c>
      <c r="Z2308" s="103" t="str">
        <f t="shared" si="635"/>
        <v>$.Power</v>
      </c>
      <c r="AB2308" s="6" t="s">
        <v>196</v>
      </c>
      <c r="AC2308" s="103">
        <v>1003</v>
      </c>
      <c r="AJ2308" s="80"/>
      <c r="AK2308" s="113" t="s">
        <v>1425</v>
      </c>
      <c r="AN2308" s="80"/>
      <c r="AO2308" s="80"/>
      <c r="AP2308" s="80"/>
      <c r="AQ2308" s="80"/>
      <c r="AR2308" s="127"/>
      <c r="AS2308" s="80"/>
      <c r="AT2308" s="7"/>
      <c r="AU2308" s="7"/>
      <c r="AV2308" s="165"/>
      <c r="AW2308" s="166"/>
      <c r="AX2308" s="137"/>
      <c r="AY2308" s="147"/>
      <c r="AZ2308" s="167"/>
      <c r="BA2308" s="167"/>
      <c r="BB2308" s="147" t="str">
        <f t="shared" si="636"/>
        <v/>
      </c>
      <c r="BC2308" s="168"/>
      <c r="BD2308" s="165"/>
      <c r="BE2308" s="165"/>
      <c r="BF2308" s="165"/>
      <c r="BG2308" s="165"/>
      <c r="BH2308" s="165"/>
      <c r="BI2308" s="165"/>
      <c r="BJ2308" s="165"/>
      <c r="BK2308" s="165"/>
      <c r="BL2308" s="165"/>
      <c r="BM2308" s="165"/>
      <c r="BN2308" s="165"/>
      <c r="BO2308" s="165"/>
      <c r="BP2308" s="165"/>
      <c r="BQ2308" s="165"/>
      <c r="BS2308" s="6"/>
      <c r="BT2308" s="11"/>
      <c r="BU2308" s="6"/>
      <c r="BV2308" s="6"/>
    </row>
    <row r="2309" spans="1:74" ht="15.75" x14ac:dyDescent="0.25">
      <c r="A2309" s="52" t="s">
        <v>11909</v>
      </c>
      <c r="B2309" s="56" t="s">
        <v>110</v>
      </c>
      <c r="C2309" s="7" t="s">
        <v>118</v>
      </c>
      <c r="D2309" s="7" t="s">
        <v>11351</v>
      </c>
      <c r="E2309" s="7"/>
      <c r="F2309" s="64"/>
      <c r="G2309" s="6"/>
      <c r="H2309" s="6"/>
      <c r="I2309" s="10" t="s">
        <v>110</v>
      </c>
      <c r="J2309" s="11" t="s">
        <v>11504</v>
      </c>
      <c r="K2309" s="194" t="s">
        <v>10807</v>
      </c>
      <c r="L2309" s="176"/>
      <c r="M2309" s="176">
        <v>1000</v>
      </c>
      <c r="N2309" s="80" t="s">
        <v>11911</v>
      </c>
      <c r="O2309" s="162"/>
      <c r="P2309" s="80" t="s">
        <v>11505</v>
      </c>
      <c r="Q2309" s="80"/>
      <c r="R2309" s="80"/>
      <c r="S2309" s="163"/>
      <c r="T2309" s="213"/>
      <c r="U2309" s="162"/>
      <c r="V2309" s="164"/>
      <c r="W2309" s="12" t="str">
        <f t="shared" si="633"/>
        <v>Mqtt1</v>
      </c>
      <c r="X2309" s="196" t="str" cm="1">
        <f t="array" ref="X2309">_xlfn.REGEXEXTRACT(J2309,"^\D*")&amp;"/"&amp;_xlfn.REGEXEXTRACT(J2309,"\d{8}(_\d{1,2})?")</f>
        <v>BTU/41006052_15</v>
      </c>
      <c r="Y2309" s="6" t="str">
        <f t="shared" si="634"/>
        <v>marpower/500000-thrs/btu/41006052-15</v>
      </c>
      <c r="Z2309" s="103" t="str">
        <f t="shared" si="635"/>
        <v>$.DeltaT</v>
      </c>
      <c r="AB2309" s="6" t="s">
        <v>196</v>
      </c>
      <c r="AC2309" s="103">
        <v>1005</v>
      </c>
      <c r="AJ2309" s="80"/>
      <c r="AK2309" s="113" t="s">
        <v>11237</v>
      </c>
      <c r="AN2309" s="80"/>
      <c r="AO2309" s="80"/>
      <c r="AP2309" s="80"/>
      <c r="AQ2309" s="80"/>
      <c r="AR2309" s="127"/>
      <c r="AS2309" s="80"/>
      <c r="AT2309" s="7"/>
      <c r="AU2309" s="7"/>
      <c r="AV2309" s="165"/>
      <c r="AW2309" s="166"/>
      <c r="AX2309" s="137"/>
      <c r="AY2309" s="147"/>
      <c r="AZ2309" s="167"/>
      <c r="BA2309" s="167"/>
      <c r="BB2309" s="147" t="str">
        <f t="shared" si="636"/>
        <v/>
      </c>
      <c r="BC2309" s="168"/>
      <c r="BD2309" s="165"/>
      <c r="BE2309" s="165"/>
      <c r="BF2309" s="165"/>
      <c r="BG2309" s="165"/>
      <c r="BH2309" s="165"/>
      <c r="BI2309" s="165"/>
      <c r="BJ2309" s="165"/>
      <c r="BK2309" s="165"/>
      <c r="BL2309" s="165"/>
      <c r="BM2309" s="165"/>
      <c r="BN2309" s="165"/>
      <c r="BO2309" s="165"/>
      <c r="BP2309" s="165"/>
      <c r="BQ2309" s="165"/>
      <c r="BS2309" s="6"/>
      <c r="BT2309" s="11"/>
      <c r="BU2309" s="6"/>
      <c r="BV2309" s="6"/>
    </row>
    <row r="2310" spans="1:74" ht="15.75" x14ac:dyDescent="0.25">
      <c r="A2310" s="52" t="s">
        <v>11909</v>
      </c>
      <c r="B2310" s="56" t="s">
        <v>110</v>
      </c>
      <c r="C2310" s="7" t="s">
        <v>118</v>
      </c>
      <c r="D2310" s="7" t="s">
        <v>11351</v>
      </c>
      <c r="E2310" s="7"/>
      <c r="F2310" s="64"/>
      <c r="G2310" s="6"/>
      <c r="H2310" s="6"/>
      <c r="I2310" s="10" t="s">
        <v>110</v>
      </c>
      <c r="J2310" s="11" t="s">
        <v>11506</v>
      </c>
      <c r="K2310" s="194" t="s">
        <v>10807</v>
      </c>
      <c r="L2310" s="176"/>
      <c r="M2310" s="176">
        <v>1000</v>
      </c>
      <c r="N2310" s="80" t="s">
        <v>11911</v>
      </c>
      <c r="O2310" s="162"/>
      <c r="P2310" s="80" t="s">
        <v>11507</v>
      </c>
      <c r="Q2310" s="80"/>
      <c r="R2310" s="80"/>
      <c r="S2310" s="163"/>
      <c r="T2310" s="213"/>
      <c r="U2310" s="162"/>
      <c r="V2310" s="164"/>
      <c r="W2310" s="12" t="str">
        <f t="shared" si="633"/>
        <v>Mqtt1</v>
      </c>
      <c r="X2310" s="196" t="str" cm="1">
        <f t="array" ref="X2310">_xlfn.REGEXEXTRACT(J2310,"^\D*")&amp;"/"&amp;_xlfn.REGEXEXTRACT(J2310,"\d{8}(_\d{1,2})?")</f>
        <v>BTU/41006052_15</v>
      </c>
      <c r="Y2310" s="6" t="str">
        <f t="shared" si="634"/>
        <v>marpower/500000-thrs/btu/41006052-15</v>
      </c>
      <c r="Z2310" s="103" t="str">
        <f t="shared" si="635"/>
        <v>$.TemperatureWarm</v>
      </c>
      <c r="AB2310" s="6" t="s">
        <v>196</v>
      </c>
      <c r="AC2310" s="103">
        <v>1007</v>
      </c>
      <c r="AJ2310" s="80"/>
      <c r="AK2310" s="113" t="s">
        <v>1159</v>
      </c>
      <c r="AN2310" s="80"/>
      <c r="AO2310" s="80"/>
      <c r="AP2310" s="80"/>
      <c r="AQ2310" s="80"/>
      <c r="AR2310" s="127"/>
      <c r="AS2310" s="80"/>
      <c r="AT2310" s="7"/>
      <c r="AU2310" s="7"/>
      <c r="AV2310" s="165"/>
      <c r="AW2310" s="166"/>
      <c r="AX2310" s="137"/>
      <c r="AY2310" s="147"/>
      <c r="AZ2310" s="167"/>
      <c r="BA2310" s="167"/>
      <c r="BB2310" s="147" t="str">
        <f t="shared" si="636"/>
        <v/>
      </c>
      <c r="BC2310" s="168"/>
      <c r="BD2310" s="165"/>
      <c r="BE2310" s="165"/>
      <c r="BF2310" s="165"/>
      <c r="BG2310" s="165"/>
      <c r="BH2310" s="165"/>
      <c r="BI2310" s="165"/>
      <c r="BJ2310" s="165"/>
      <c r="BK2310" s="165"/>
      <c r="BL2310" s="165"/>
      <c r="BM2310" s="165"/>
      <c r="BN2310" s="165"/>
      <c r="BO2310" s="165"/>
      <c r="BP2310" s="165"/>
      <c r="BQ2310" s="165"/>
      <c r="BS2310" s="6"/>
      <c r="BT2310" s="11"/>
      <c r="BU2310" s="6"/>
      <c r="BV2310" s="6"/>
    </row>
    <row r="2311" spans="1:74" ht="15.75" x14ac:dyDescent="0.25">
      <c r="A2311" s="52" t="s">
        <v>11909</v>
      </c>
      <c r="B2311" s="56" t="s">
        <v>110</v>
      </c>
      <c r="C2311" s="7" t="s">
        <v>118</v>
      </c>
      <c r="D2311" s="7" t="s">
        <v>11351</v>
      </c>
      <c r="E2311" s="7"/>
      <c r="F2311" s="64"/>
      <c r="G2311" s="6"/>
      <c r="H2311" s="6"/>
      <c r="I2311" s="10" t="s">
        <v>110</v>
      </c>
      <c r="J2311" s="11" t="s">
        <v>11508</v>
      </c>
      <c r="K2311" s="194" t="s">
        <v>10807</v>
      </c>
      <c r="L2311" s="176"/>
      <c r="M2311" s="176">
        <v>1000</v>
      </c>
      <c r="N2311" s="80" t="s">
        <v>11911</v>
      </c>
      <c r="O2311" s="162"/>
      <c r="P2311" s="80" t="s">
        <v>11509</v>
      </c>
      <c r="Q2311" s="80"/>
      <c r="R2311" s="80"/>
      <c r="S2311" s="163"/>
      <c r="T2311" s="213"/>
      <c r="U2311" s="162"/>
      <c r="V2311" s="164"/>
      <c r="W2311" s="12" t="str">
        <f t="shared" si="633"/>
        <v>Mqtt1</v>
      </c>
      <c r="X2311" s="196" t="str" cm="1">
        <f t="array" ref="X2311">_xlfn.REGEXEXTRACT(J2311,"^\D*")&amp;"/"&amp;_xlfn.REGEXEXTRACT(J2311,"\d{8}(_\d{1,2})?")</f>
        <v>BTU/41006052_15</v>
      </c>
      <c r="Y2311" s="6" t="str">
        <f t="shared" si="634"/>
        <v>marpower/500000-thrs/btu/41006052-15</v>
      </c>
      <c r="Z2311" s="103" t="str">
        <f t="shared" si="635"/>
        <v>$.TemperatureCold</v>
      </c>
      <c r="AB2311" s="6" t="s">
        <v>196</v>
      </c>
      <c r="AC2311" s="103">
        <v>1009</v>
      </c>
      <c r="AJ2311" s="80"/>
      <c r="AK2311" s="113" t="s">
        <v>1159</v>
      </c>
      <c r="AN2311" s="80"/>
      <c r="AO2311" s="80"/>
      <c r="AP2311" s="80"/>
      <c r="AQ2311" s="80"/>
      <c r="AR2311" s="127"/>
      <c r="AS2311" s="80"/>
      <c r="AT2311" s="7"/>
      <c r="AU2311" s="7"/>
      <c r="AV2311" s="165"/>
      <c r="AW2311" s="166"/>
      <c r="AX2311" s="137"/>
      <c r="AY2311" s="147"/>
      <c r="AZ2311" s="167"/>
      <c r="BA2311" s="167"/>
      <c r="BB2311" s="147" t="str">
        <f t="shared" si="636"/>
        <v/>
      </c>
      <c r="BC2311" s="168"/>
      <c r="BD2311" s="165"/>
      <c r="BE2311" s="165"/>
      <c r="BF2311" s="165"/>
      <c r="BG2311" s="165"/>
      <c r="BH2311" s="165"/>
      <c r="BI2311" s="165"/>
      <c r="BJ2311" s="165"/>
      <c r="BK2311" s="165"/>
      <c r="BL2311" s="165"/>
      <c r="BM2311" s="165"/>
      <c r="BN2311" s="165"/>
      <c r="BO2311" s="165"/>
      <c r="BP2311" s="165"/>
      <c r="BQ2311" s="165"/>
      <c r="BS2311" s="6"/>
      <c r="BT2311" s="11"/>
      <c r="BU2311" s="6"/>
      <c r="BV2311" s="6"/>
    </row>
    <row r="2312" spans="1:74" ht="15.75" x14ac:dyDescent="0.25">
      <c r="A2312" s="52" t="s">
        <v>11909</v>
      </c>
      <c r="B2312" s="56" t="s">
        <v>110</v>
      </c>
      <c r="C2312" s="7" t="s">
        <v>118</v>
      </c>
      <c r="D2312" s="7" t="s">
        <v>11351</v>
      </c>
      <c r="E2312" s="7"/>
      <c r="F2312" s="64"/>
      <c r="G2312" s="6"/>
      <c r="H2312" s="6"/>
      <c r="I2312" s="10" t="s">
        <v>110</v>
      </c>
      <c r="J2312" s="11" t="s">
        <v>11510</v>
      </c>
      <c r="K2312" s="194" t="s">
        <v>10807</v>
      </c>
      <c r="L2312" s="176"/>
      <c r="M2312" s="176">
        <v>1000</v>
      </c>
      <c r="N2312" s="80" t="s">
        <v>11911</v>
      </c>
      <c r="O2312" s="162"/>
      <c r="P2312" s="80" t="s">
        <v>11511</v>
      </c>
      <c r="Q2312" s="80"/>
      <c r="R2312" s="80"/>
      <c r="S2312" s="163"/>
      <c r="T2312" s="213"/>
      <c r="U2312" s="162"/>
      <c r="V2312" s="164"/>
      <c r="W2312" s="12" t="str">
        <f t="shared" si="633"/>
        <v>Mqtt1</v>
      </c>
      <c r="X2312" s="196" t="str" cm="1">
        <f t="array" ref="X2312">_xlfn.REGEXEXTRACT(J2312,"^\D*")&amp;"/"&amp;_xlfn.REGEXEXTRACT(J2312,"\d{8}(_\d{1,2})?")</f>
        <v>BTU/41006052_16</v>
      </c>
      <c r="Y2312" s="6" t="str">
        <f t="shared" si="634"/>
        <v>marpower/500000-thrs/btu/41006052-16</v>
      </c>
      <c r="Z2312" s="103" t="str">
        <f t="shared" si="635"/>
        <v>$.Flow</v>
      </c>
      <c r="AB2312" s="6" t="s">
        <v>196</v>
      </c>
      <c r="AC2312" s="103">
        <v>1001</v>
      </c>
      <c r="AJ2312" s="80"/>
      <c r="AK2312" s="113" t="s">
        <v>1417</v>
      </c>
      <c r="AN2312" s="80"/>
      <c r="AO2312" s="80"/>
      <c r="AP2312" s="80"/>
      <c r="AQ2312" s="80"/>
      <c r="AR2312" s="127"/>
      <c r="AS2312" s="80"/>
      <c r="AT2312" s="7"/>
      <c r="AU2312" s="7"/>
      <c r="AV2312" s="165"/>
      <c r="AW2312" s="166"/>
      <c r="AX2312" s="137"/>
      <c r="AY2312" s="147"/>
      <c r="AZ2312" s="167"/>
      <c r="BA2312" s="167"/>
      <c r="BB2312" s="147" t="str">
        <f t="shared" si="636"/>
        <v/>
      </c>
      <c r="BC2312" s="168"/>
      <c r="BD2312" s="165"/>
      <c r="BE2312" s="165"/>
      <c r="BF2312" s="165"/>
      <c r="BG2312" s="165"/>
      <c r="BH2312" s="165"/>
      <c r="BI2312" s="165"/>
      <c r="BJ2312" s="165"/>
      <c r="BK2312" s="165"/>
      <c r="BL2312" s="165"/>
      <c r="BM2312" s="165"/>
      <c r="BN2312" s="165"/>
      <c r="BO2312" s="165"/>
      <c r="BP2312" s="165"/>
      <c r="BQ2312" s="165"/>
      <c r="BS2312" s="6"/>
      <c r="BT2312" s="11"/>
      <c r="BU2312" s="6"/>
      <c r="BV2312" s="6"/>
    </row>
    <row r="2313" spans="1:74" ht="15.75" x14ac:dyDescent="0.25">
      <c r="A2313" s="52" t="s">
        <v>11909</v>
      </c>
      <c r="B2313" s="56" t="s">
        <v>110</v>
      </c>
      <c r="C2313" s="7" t="s">
        <v>118</v>
      </c>
      <c r="D2313" s="7" t="s">
        <v>11351</v>
      </c>
      <c r="E2313" s="7"/>
      <c r="F2313" s="64"/>
      <c r="G2313" s="6"/>
      <c r="H2313" s="6"/>
      <c r="I2313" s="10" t="s">
        <v>110</v>
      </c>
      <c r="J2313" s="11" t="s">
        <v>11512</v>
      </c>
      <c r="K2313" s="194" t="s">
        <v>10807</v>
      </c>
      <c r="L2313" s="176"/>
      <c r="M2313" s="176">
        <v>1000</v>
      </c>
      <c r="N2313" s="80" t="s">
        <v>11911</v>
      </c>
      <c r="O2313" s="162"/>
      <c r="P2313" s="80" t="s">
        <v>11513</v>
      </c>
      <c r="Q2313" s="80"/>
      <c r="R2313" s="80"/>
      <c r="S2313" s="163"/>
      <c r="T2313" s="213"/>
      <c r="U2313" s="162"/>
      <c r="V2313" s="164"/>
      <c r="W2313" s="12" t="str">
        <f t="shared" si="633"/>
        <v>Mqtt1</v>
      </c>
      <c r="X2313" s="196" t="str" cm="1">
        <f t="array" ref="X2313">_xlfn.REGEXEXTRACT(J2313,"^\D*")&amp;"/"&amp;_xlfn.REGEXEXTRACT(J2313,"\d{8}(_\d{1,2})?")</f>
        <v>BTU/41006052_16</v>
      </c>
      <c r="Y2313" s="6" t="str">
        <f t="shared" si="634"/>
        <v>marpower/500000-thrs/btu/41006052-16</v>
      </c>
      <c r="Z2313" s="103" t="str">
        <f t="shared" si="635"/>
        <v>$.Power</v>
      </c>
      <c r="AB2313" s="6" t="s">
        <v>196</v>
      </c>
      <c r="AC2313" s="103">
        <v>1003</v>
      </c>
      <c r="AJ2313" s="80"/>
      <c r="AK2313" s="113" t="s">
        <v>1425</v>
      </c>
      <c r="AN2313" s="80"/>
      <c r="AO2313" s="80"/>
      <c r="AP2313" s="80"/>
      <c r="AQ2313" s="80"/>
      <c r="AR2313" s="127"/>
      <c r="AS2313" s="80"/>
      <c r="AT2313" s="7"/>
      <c r="AU2313" s="7"/>
      <c r="AV2313" s="165"/>
      <c r="AW2313" s="166"/>
      <c r="AX2313" s="137"/>
      <c r="AY2313" s="147"/>
      <c r="AZ2313" s="167"/>
      <c r="BA2313" s="167"/>
      <c r="BB2313" s="147" t="str">
        <f t="shared" si="636"/>
        <v/>
      </c>
      <c r="BC2313" s="168"/>
      <c r="BD2313" s="165"/>
      <c r="BE2313" s="165"/>
      <c r="BF2313" s="165"/>
      <c r="BG2313" s="165"/>
      <c r="BH2313" s="165"/>
      <c r="BI2313" s="165"/>
      <c r="BJ2313" s="165"/>
      <c r="BK2313" s="165"/>
      <c r="BL2313" s="165"/>
      <c r="BM2313" s="165"/>
      <c r="BN2313" s="165"/>
      <c r="BO2313" s="165"/>
      <c r="BP2313" s="165"/>
      <c r="BQ2313" s="165"/>
      <c r="BS2313" s="6"/>
      <c r="BT2313" s="11"/>
      <c r="BU2313" s="6"/>
      <c r="BV2313" s="6"/>
    </row>
    <row r="2314" spans="1:74" ht="15.75" x14ac:dyDescent="0.25">
      <c r="A2314" s="52" t="s">
        <v>11909</v>
      </c>
      <c r="B2314" s="56" t="s">
        <v>110</v>
      </c>
      <c r="C2314" s="7" t="s">
        <v>118</v>
      </c>
      <c r="D2314" s="7" t="s">
        <v>11351</v>
      </c>
      <c r="E2314" s="7"/>
      <c r="F2314" s="64"/>
      <c r="G2314" s="6"/>
      <c r="H2314" s="6"/>
      <c r="I2314" s="10" t="s">
        <v>110</v>
      </c>
      <c r="J2314" s="11" t="s">
        <v>11514</v>
      </c>
      <c r="K2314" s="194" t="s">
        <v>10807</v>
      </c>
      <c r="L2314" s="176"/>
      <c r="M2314" s="176">
        <v>1000</v>
      </c>
      <c r="N2314" s="80" t="s">
        <v>11911</v>
      </c>
      <c r="O2314" s="162"/>
      <c r="P2314" s="80" t="s">
        <v>11515</v>
      </c>
      <c r="Q2314" s="80"/>
      <c r="R2314" s="80"/>
      <c r="S2314" s="163"/>
      <c r="T2314" s="213"/>
      <c r="U2314" s="162"/>
      <c r="V2314" s="164"/>
      <c r="W2314" s="12" t="str">
        <f t="shared" si="633"/>
        <v>Mqtt1</v>
      </c>
      <c r="X2314" s="196" t="str" cm="1">
        <f t="array" ref="X2314">_xlfn.REGEXEXTRACT(J2314,"^\D*")&amp;"/"&amp;_xlfn.REGEXEXTRACT(J2314,"\d{8}(_\d{1,2})?")</f>
        <v>BTU/41006052_16</v>
      </c>
      <c r="Y2314" s="6" t="str">
        <f t="shared" si="634"/>
        <v>marpower/500000-thrs/btu/41006052-16</v>
      </c>
      <c r="Z2314" s="103" t="str">
        <f t="shared" si="635"/>
        <v>$.DeltaT</v>
      </c>
      <c r="AB2314" s="6" t="s">
        <v>196</v>
      </c>
      <c r="AC2314" s="103">
        <v>1005</v>
      </c>
      <c r="AJ2314" s="80"/>
      <c r="AK2314" s="113" t="s">
        <v>11237</v>
      </c>
      <c r="AN2314" s="80"/>
      <c r="AO2314" s="80"/>
      <c r="AP2314" s="80"/>
      <c r="AQ2314" s="80"/>
      <c r="AR2314" s="127"/>
      <c r="AS2314" s="80"/>
      <c r="AT2314" s="7"/>
      <c r="AU2314" s="7"/>
      <c r="AV2314" s="165"/>
      <c r="AW2314" s="166"/>
      <c r="AX2314" s="137"/>
      <c r="AY2314" s="147"/>
      <c r="AZ2314" s="167"/>
      <c r="BA2314" s="167"/>
      <c r="BB2314" s="147" t="str">
        <f t="shared" si="636"/>
        <v/>
      </c>
      <c r="BC2314" s="168"/>
      <c r="BD2314" s="165"/>
      <c r="BE2314" s="165"/>
      <c r="BF2314" s="165"/>
      <c r="BG2314" s="165"/>
      <c r="BH2314" s="165"/>
      <c r="BI2314" s="165"/>
      <c r="BJ2314" s="165"/>
      <c r="BK2314" s="165"/>
      <c r="BL2314" s="165"/>
      <c r="BM2314" s="165"/>
      <c r="BN2314" s="165"/>
      <c r="BO2314" s="165"/>
      <c r="BP2314" s="165"/>
      <c r="BQ2314" s="165"/>
      <c r="BS2314" s="6"/>
      <c r="BT2314" s="11"/>
      <c r="BU2314" s="6"/>
      <c r="BV2314" s="6"/>
    </row>
    <row r="2315" spans="1:74" ht="15.75" x14ac:dyDescent="0.25">
      <c r="A2315" s="52" t="s">
        <v>11909</v>
      </c>
      <c r="B2315" s="56" t="s">
        <v>110</v>
      </c>
      <c r="C2315" s="7" t="s">
        <v>118</v>
      </c>
      <c r="D2315" s="7" t="s">
        <v>11351</v>
      </c>
      <c r="E2315" s="7"/>
      <c r="F2315" s="64"/>
      <c r="G2315" s="6"/>
      <c r="H2315" s="6"/>
      <c r="I2315" s="10" t="s">
        <v>110</v>
      </c>
      <c r="J2315" s="11" t="s">
        <v>11516</v>
      </c>
      <c r="K2315" s="194" t="s">
        <v>10807</v>
      </c>
      <c r="L2315" s="176"/>
      <c r="M2315" s="176">
        <v>1000</v>
      </c>
      <c r="N2315" s="80" t="s">
        <v>11911</v>
      </c>
      <c r="O2315" s="162"/>
      <c r="P2315" s="80" t="s">
        <v>11517</v>
      </c>
      <c r="Q2315" s="80"/>
      <c r="R2315" s="80"/>
      <c r="S2315" s="163"/>
      <c r="T2315" s="213"/>
      <c r="U2315" s="162"/>
      <c r="V2315" s="164"/>
      <c r="W2315" s="12" t="str">
        <f t="shared" si="633"/>
        <v>Mqtt1</v>
      </c>
      <c r="X2315" s="196" t="str" cm="1">
        <f t="array" ref="X2315">_xlfn.REGEXEXTRACT(J2315,"^\D*")&amp;"/"&amp;_xlfn.REGEXEXTRACT(J2315,"\d{8}(_\d{1,2})?")</f>
        <v>BTU/41006052_16</v>
      </c>
      <c r="Y2315" s="6" t="str">
        <f t="shared" si="634"/>
        <v>marpower/500000-thrs/btu/41006052-16</v>
      </c>
      <c r="Z2315" s="103" t="str">
        <f t="shared" si="635"/>
        <v>$.TemperatureWarm</v>
      </c>
      <c r="AB2315" s="6" t="s">
        <v>196</v>
      </c>
      <c r="AC2315" s="103">
        <v>1007</v>
      </c>
      <c r="AJ2315" s="80"/>
      <c r="AK2315" s="113" t="s">
        <v>1159</v>
      </c>
      <c r="AN2315" s="80"/>
      <c r="AO2315" s="80"/>
      <c r="AP2315" s="80"/>
      <c r="AQ2315" s="80"/>
      <c r="AR2315" s="127"/>
      <c r="AS2315" s="80"/>
      <c r="AT2315" s="7"/>
      <c r="AU2315" s="7"/>
      <c r="AV2315" s="165"/>
      <c r="AW2315" s="166"/>
      <c r="AX2315" s="137"/>
      <c r="AY2315" s="147"/>
      <c r="AZ2315" s="167"/>
      <c r="BA2315" s="167"/>
      <c r="BB2315" s="147" t="str">
        <f t="shared" si="636"/>
        <v/>
      </c>
      <c r="BC2315" s="168"/>
      <c r="BD2315" s="165"/>
      <c r="BE2315" s="165"/>
      <c r="BF2315" s="165"/>
      <c r="BG2315" s="165"/>
      <c r="BH2315" s="165"/>
      <c r="BI2315" s="165"/>
      <c r="BJ2315" s="165"/>
      <c r="BK2315" s="165"/>
      <c r="BL2315" s="165"/>
      <c r="BM2315" s="165"/>
      <c r="BN2315" s="165"/>
      <c r="BO2315" s="165"/>
      <c r="BP2315" s="165"/>
      <c r="BQ2315" s="165"/>
      <c r="BS2315" s="6"/>
      <c r="BT2315" s="11"/>
      <c r="BU2315" s="6"/>
      <c r="BV2315" s="6"/>
    </row>
    <row r="2316" spans="1:74" ht="15.75" x14ac:dyDescent="0.25">
      <c r="A2316" s="52" t="s">
        <v>11909</v>
      </c>
      <c r="B2316" s="56" t="s">
        <v>110</v>
      </c>
      <c r="C2316" s="7" t="s">
        <v>118</v>
      </c>
      <c r="D2316" s="7" t="s">
        <v>11351</v>
      </c>
      <c r="E2316" s="7"/>
      <c r="F2316" s="64"/>
      <c r="G2316" s="6"/>
      <c r="H2316" s="6"/>
      <c r="I2316" s="10" t="s">
        <v>110</v>
      </c>
      <c r="J2316" s="11" t="s">
        <v>11518</v>
      </c>
      <c r="K2316" s="194" t="s">
        <v>10807</v>
      </c>
      <c r="L2316" s="176"/>
      <c r="M2316" s="176">
        <v>1000</v>
      </c>
      <c r="N2316" s="80" t="s">
        <v>11911</v>
      </c>
      <c r="O2316" s="162"/>
      <c r="P2316" s="80" t="s">
        <v>11519</v>
      </c>
      <c r="Q2316" s="80"/>
      <c r="R2316" s="80"/>
      <c r="S2316" s="163"/>
      <c r="T2316" s="213"/>
      <c r="U2316" s="162"/>
      <c r="V2316" s="164"/>
      <c r="W2316" s="12" t="str">
        <f t="shared" si="633"/>
        <v>Mqtt1</v>
      </c>
      <c r="X2316" s="196" t="str" cm="1">
        <f t="array" ref="X2316">_xlfn.REGEXEXTRACT(J2316,"^\D*")&amp;"/"&amp;_xlfn.REGEXEXTRACT(J2316,"\d{8}(_\d{1,2})?")</f>
        <v>BTU/41006052_16</v>
      </c>
      <c r="Y2316" s="6" t="str">
        <f t="shared" si="634"/>
        <v>marpower/500000-thrs/btu/41006052-16</v>
      </c>
      <c r="Z2316" s="103" t="str">
        <f t="shared" si="635"/>
        <v>$.TemperatureCold</v>
      </c>
      <c r="AB2316" s="6" t="s">
        <v>196</v>
      </c>
      <c r="AC2316" s="103">
        <v>1009</v>
      </c>
      <c r="AJ2316" s="80"/>
      <c r="AK2316" s="113" t="s">
        <v>1159</v>
      </c>
      <c r="AN2316" s="80"/>
      <c r="AO2316" s="80"/>
      <c r="AP2316" s="80"/>
      <c r="AQ2316" s="80"/>
      <c r="AR2316" s="127"/>
      <c r="AS2316" s="80"/>
      <c r="AT2316" s="7"/>
      <c r="AU2316" s="7"/>
      <c r="AV2316" s="165"/>
      <c r="AW2316" s="166"/>
      <c r="AX2316" s="137"/>
      <c r="AY2316" s="147"/>
      <c r="AZ2316" s="167"/>
      <c r="BA2316" s="167"/>
      <c r="BB2316" s="147" t="str">
        <f t="shared" si="636"/>
        <v/>
      </c>
      <c r="BC2316" s="168"/>
      <c r="BD2316" s="165"/>
      <c r="BE2316" s="165"/>
      <c r="BF2316" s="165"/>
      <c r="BG2316" s="165"/>
      <c r="BH2316" s="165"/>
      <c r="BI2316" s="165"/>
      <c r="BJ2316" s="165"/>
      <c r="BK2316" s="165"/>
      <c r="BL2316" s="165"/>
      <c r="BM2316" s="165"/>
      <c r="BN2316" s="165"/>
      <c r="BO2316" s="165"/>
      <c r="BP2316" s="165"/>
      <c r="BQ2316" s="165"/>
      <c r="BS2316" s="6"/>
      <c r="BT2316" s="11"/>
      <c r="BU2316" s="6"/>
      <c r="BV2316" s="6"/>
    </row>
    <row r="2317" spans="1:74" ht="15.75" x14ac:dyDescent="0.25">
      <c r="A2317" s="52" t="s">
        <v>11909</v>
      </c>
      <c r="B2317" s="56" t="s">
        <v>110</v>
      </c>
      <c r="C2317" s="7" t="s">
        <v>118</v>
      </c>
      <c r="D2317" s="7" t="s">
        <v>11351</v>
      </c>
      <c r="E2317" s="7"/>
      <c r="F2317" s="64"/>
      <c r="G2317" s="6"/>
      <c r="H2317" s="6"/>
      <c r="I2317" s="10" t="s">
        <v>110</v>
      </c>
      <c r="J2317" s="11" t="s">
        <v>11520</v>
      </c>
      <c r="K2317" s="194" t="s">
        <v>10807</v>
      </c>
      <c r="L2317" s="176"/>
      <c r="M2317" s="176">
        <v>1000</v>
      </c>
      <c r="N2317" s="80" t="s">
        <v>11911</v>
      </c>
      <c r="O2317" s="162"/>
      <c r="P2317" s="80" t="s">
        <v>11521</v>
      </c>
      <c r="Q2317" s="80"/>
      <c r="R2317" s="80"/>
      <c r="S2317" s="163"/>
      <c r="T2317" s="213"/>
      <c r="U2317" s="162"/>
      <c r="V2317" s="164"/>
      <c r="W2317" s="12" t="str">
        <f t="shared" si="633"/>
        <v>Mqtt1</v>
      </c>
      <c r="X2317" s="196" t="str" cm="1">
        <f t="array" ref="X2317">_xlfn.REGEXEXTRACT(J2317,"^\D*")&amp;"/"&amp;_xlfn.REGEXEXTRACT(J2317,"\d{8}(_\d{1,2})?")</f>
        <v>BTU/41006052_17</v>
      </c>
      <c r="Y2317" s="6" t="str">
        <f t="shared" si="634"/>
        <v>marpower/500000-thrs/btu/41006052-17</v>
      </c>
      <c r="Z2317" s="103" t="str">
        <f t="shared" si="635"/>
        <v>$.Flow</v>
      </c>
      <c r="AB2317" s="6" t="s">
        <v>196</v>
      </c>
      <c r="AC2317" s="103">
        <v>1001</v>
      </c>
      <c r="AJ2317" s="80"/>
      <c r="AK2317" s="113" t="s">
        <v>1417</v>
      </c>
      <c r="AN2317" s="80"/>
      <c r="AO2317" s="80"/>
      <c r="AP2317" s="80"/>
      <c r="AQ2317" s="80"/>
      <c r="AR2317" s="127"/>
      <c r="AS2317" s="80"/>
      <c r="AT2317" s="7"/>
      <c r="AU2317" s="7"/>
      <c r="AV2317" s="165"/>
      <c r="AW2317" s="166"/>
      <c r="AX2317" s="137"/>
      <c r="AY2317" s="147"/>
      <c r="AZ2317" s="167"/>
      <c r="BA2317" s="167"/>
      <c r="BB2317" s="147" t="str">
        <f t="shared" si="636"/>
        <v/>
      </c>
      <c r="BC2317" s="168"/>
      <c r="BD2317" s="165"/>
      <c r="BE2317" s="165"/>
      <c r="BF2317" s="165"/>
      <c r="BG2317" s="165"/>
      <c r="BH2317" s="165"/>
      <c r="BI2317" s="165"/>
      <c r="BJ2317" s="165"/>
      <c r="BK2317" s="165"/>
      <c r="BL2317" s="165"/>
      <c r="BM2317" s="165"/>
      <c r="BN2317" s="165"/>
      <c r="BO2317" s="165"/>
      <c r="BP2317" s="165"/>
      <c r="BQ2317" s="165"/>
      <c r="BS2317" s="6"/>
      <c r="BT2317" s="11"/>
      <c r="BU2317" s="6"/>
      <c r="BV2317" s="6"/>
    </row>
    <row r="2318" spans="1:74" ht="15.75" x14ac:dyDescent="0.25">
      <c r="A2318" s="52" t="s">
        <v>11909</v>
      </c>
      <c r="B2318" s="56" t="s">
        <v>110</v>
      </c>
      <c r="C2318" s="7" t="s">
        <v>118</v>
      </c>
      <c r="D2318" s="7" t="s">
        <v>11351</v>
      </c>
      <c r="E2318" s="7"/>
      <c r="F2318" s="64"/>
      <c r="G2318" s="6"/>
      <c r="H2318" s="6"/>
      <c r="I2318" s="10" t="s">
        <v>110</v>
      </c>
      <c r="J2318" s="11" t="s">
        <v>11522</v>
      </c>
      <c r="K2318" s="194" t="s">
        <v>10807</v>
      </c>
      <c r="L2318" s="176"/>
      <c r="M2318" s="176">
        <v>1000</v>
      </c>
      <c r="N2318" s="80" t="s">
        <v>11911</v>
      </c>
      <c r="O2318" s="162"/>
      <c r="P2318" s="80" t="s">
        <v>11523</v>
      </c>
      <c r="Q2318" s="80"/>
      <c r="R2318" s="80"/>
      <c r="S2318" s="163"/>
      <c r="T2318" s="213"/>
      <c r="U2318" s="162"/>
      <c r="V2318" s="164"/>
      <c r="W2318" s="12" t="str">
        <f t="shared" si="633"/>
        <v>Mqtt1</v>
      </c>
      <c r="X2318" s="196" t="str" cm="1">
        <f t="array" ref="X2318">_xlfn.REGEXEXTRACT(J2318,"^\D*")&amp;"/"&amp;_xlfn.REGEXEXTRACT(J2318,"\d{8}(_\d{1,2})?")</f>
        <v>BTU/41006052_17</v>
      </c>
      <c r="Y2318" s="6" t="str">
        <f t="shared" si="634"/>
        <v>marpower/500000-thrs/btu/41006052-17</v>
      </c>
      <c r="Z2318" s="103" t="str">
        <f t="shared" si="635"/>
        <v>$.Power</v>
      </c>
      <c r="AB2318" s="6" t="s">
        <v>196</v>
      </c>
      <c r="AC2318" s="103">
        <v>1003</v>
      </c>
      <c r="AJ2318" s="80"/>
      <c r="AK2318" s="113" t="s">
        <v>1425</v>
      </c>
      <c r="AN2318" s="80"/>
      <c r="AO2318" s="80"/>
      <c r="AP2318" s="80"/>
      <c r="AQ2318" s="80"/>
      <c r="AR2318" s="127"/>
      <c r="AS2318" s="80"/>
      <c r="AT2318" s="7"/>
      <c r="AU2318" s="7"/>
      <c r="AV2318" s="165"/>
      <c r="AW2318" s="166"/>
      <c r="AX2318" s="137"/>
      <c r="AY2318" s="147"/>
      <c r="AZ2318" s="167"/>
      <c r="BA2318" s="167"/>
      <c r="BB2318" s="147" t="str">
        <f t="shared" si="636"/>
        <v/>
      </c>
      <c r="BC2318" s="168"/>
      <c r="BD2318" s="165"/>
      <c r="BE2318" s="165"/>
      <c r="BF2318" s="165"/>
      <c r="BG2318" s="165"/>
      <c r="BH2318" s="165"/>
      <c r="BI2318" s="165"/>
      <c r="BJ2318" s="165"/>
      <c r="BK2318" s="165"/>
      <c r="BL2318" s="165"/>
      <c r="BM2318" s="165"/>
      <c r="BN2318" s="165"/>
      <c r="BO2318" s="165"/>
      <c r="BP2318" s="165"/>
      <c r="BQ2318" s="165"/>
      <c r="BS2318" s="6"/>
      <c r="BT2318" s="11"/>
      <c r="BU2318" s="6"/>
      <c r="BV2318" s="6"/>
    </row>
    <row r="2319" spans="1:74" ht="15.75" x14ac:dyDescent="0.25">
      <c r="A2319" s="52" t="s">
        <v>11909</v>
      </c>
      <c r="B2319" s="56" t="s">
        <v>110</v>
      </c>
      <c r="C2319" s="7" t="s">
        <v>118</v>
      </c>
      <c r="D2319" s="7" t="s">
        <v>11351</v>
      </c>
      <c r="E2319" s="7"/>
      <c r="F2319" s="64"/>
      <c r="G2319" s="6"/>
      <c r="H2319" s="6"/>
      <c r="I2319" s="10" t="s">
        <v>110</v>
      </c>
      <c r="J2319" s="11" t="s">
        <v>11524</v>
      </c>
      <c r="K2319" s="194" t="s">
        <v>10807</v>
      </c>
      <c r="L2319" s="176"/>
      <c r="M2319" s="176">
        <v>1000</v>
      </c>
      <c r="N2319" s="80" t="s">
        <v>11911</v>
      </c>
      <c r="O2319" s="162"/>
      <c r="P2319" s="80" t="s">
        <v>11525</v>
      </c>
      <c r="Q2319" s="80"/>
      <c r="R2319" s="80"/>
      <c r="S2319" s="163"/>
      <c r="T2319" s="213"/>
      <c r="U2319" s="162"/>
      <c r="V2319" s="164"/>
      <c r="W2319" s="12" t="str">
        <f t="shared" si="633"/>
        <v>Mqtt1</v>
      </c>
      <c r="X2319" s="196" t="str" cm="1">
        <f t="array" ref="X2319">_xlfn.REGEXEXTRACT(J2319,"^\D*")&amp;"/"&amp;_xlfn.REGEXEXTRACT(J2319,"\d{8}(_\d{1,2})?")</f>
        <v>BTU/41006052_17</v>
      </c>
      <c r="Y2319" s="6" t="str">
        <f t="shared" si="634"/>
        <v>marpower/500000-thrs/btu/41006052-17</v>
      </c>
      <c r="Z2319" s="103" t="str">
        <f t="shared" si="635"/>
        <v>$.DeltaT</v>
      </c>
      <c r="AB2319" s="6" t="s">
        <v>196</v>
      </c>
      <c r="AC2319" s="103">
        <v>1005</v>
      </c>
      <c r="AJ2319" s="80"/>
      <c r="AK2319" s="113" t="s">
        <v>11237</v>
      </c>
      <c r="AN2319" s="80"/>
      <c r="AO2319" s="80"/>
      <c r="AP2319" s="80"/>
      <c r="AQ2319" s="80"/>
      <c r="AR2319" s="127"/>
      <c r="AS2319" s="80"/>
      <c r="AT2319" s="7"/>
      <c r="AU2319" s="7"/>
      <c r="AV2319" s="165"/>
      <c r="AW2319" s="166"/>
      <c r="AX2319" s="137"/>
      <c r="AY2319" s="147"/>
      <c r="AZ2319" s="167"/>
      <c r="BA2319" s="167"/>
      <c r="BB2319" s="147" t="str">
        <f t="shared" si="636"/>
        <v/>
      </c>
      <c r="BC2319" s="168"/>
      <c r="BD2319" s="165"/>
      <c r="BE2319" s="165"/>
      <c r="BF2319" s="165"/>
      <c r="BG2319" s="165"/>
      <c r="BH2319" s="165"/>
      <c r="BI2319" s="165"/>
      <c r="BJ2319" s="165"/>
      <c r="BK2319" s="165"/>
      <c r="BL2319" s="165"/>
      <c r="BM2319" s="165"/>
      <c r="BN2319" s="165"/>
      <c r="BO2319" s="165"/>
      <c r="BP2319" s="165"/>
      <c r="BQ2319" s="165"/>
      <c r="BS2319" s="6"/>
      <c r="BT2319" s="11"/>
      <c r="BU2319" s="6"/>
      <c r="BV2319" s="6"/>
    </row>
    <row r="2320" spans="1:74" ht="15.75" x14ac:dyDescent="0.25">
      <c r="A2320" s="52" t="s">
        <v>11909</v>
      </c>
      <c r="B2320" s="56" t="s">
        <v>110</v>
      </c>
      <c r="C2320" s="7" t="s">
        <v>118</v>
      </c>
      <c r="D2320" s="7" t="s">
        <v>11351</v>
      </c>
      <c r="E2320" s="7"/>
      <c r="F2320" s="64"/>
      <c r="G2320" s="6"/>
      <c r="H2320" s="6"/>
      <c r="I2320" s="10" t="s">
        <v>110</v>
      </c>
      <c r="J2320" s="11" t="s">
        <v>11526</v>
      </c>
      <c r="K2320" s="194" t="s">
        <v>10807</v>
      </c>
      <c r="L2320" s="176"/>
      <c r="M2320" s="176">
        <v>1000</v>
      </c>
      <c r="N2320" s="80" t="s">
        <v>11911</v>
      </c>
      <c r="O2320" s="162"/>
      <c r="P2320" s="80" t="s">
        <v>11527</v>
      </c>
      <c r="Q2320" s="80"/>
      <c r="R2320" s="80"/>
      <c r="S2320" s="163"/>
      <c r="T2320" s="213"/>
      <c r="U2320" s="162"/>
      <c r="V2320" s="164"/>
      <c r="W2320" s="12" t="str">
        <f t="shared" si="633"/>
        <v>Mqtt1</v>
      </c>
      <c r="X2320" s="196" t="str" cm="1">
        <f t="array" ref="X2320">_xlfn.REGEXEXTRACT(J2320,"^\D*")&amp;"/"&amp;_xlfn.REGEXEXTRACT(J2320,"\d{8}(_\d{1,2})?")</f>
        <v>BTU/41006052_17</v>
      </c>
      <c r="Y2320" s="6" t="str">
        <f t="shared" si="634"/>
        <v>marpower/500000-thrs/btu/41006052-17</v>
      </c>
      <c r="Z2320" s="103" t="str">
        <f t="shared" si="635"/>
        <v>$.TemperatureWarm</v>
      </c>
      <c r="AB2320" s="6" t="s">
        <v>196</v>
      </c>
      <c r="AC2320" s="103">
        <v>1007</v>
      </c>
      <c r="AJ2320" s="80"/>
      <c r="AK2320" s="113" t="s">
        <v>1159</v>
      </c>
      <c r="AN2320" s="80"/>
      <c r="AO2320" s="80"/>
      <c r="AP2320" s="80"/>
      <c r="AQ2320" s="80"/>
      <c r="AR2320" s="127"/>
      <c r="AS2320" s="80"/>
      <c r="AT2320" s="7"/>
      <c r="AU2320" s="7"/>
      <c r="AV2320" s="165"/>
      <c r="AW2320" s="166"/>
      <c r="AX2320" s="137"/>
      <c r="AY2320" s="147"/>
      <c r="AZ2320" s="167"/>
      <c r="BA2320" s="167"/>
      <c r="BB2320" s="147" t="str">
        <f t="shared" si="636"/>
        <v/>
      </c>
      <c r="BC2320" s="168"/>
      <c r="BD2320" s="165"/>
      <c r="BE2320" s="165"/>
      <c r="BF2320" s="165"/>
      <c r="BG2320" s="165"/>
      <c r="BH2320" s="165"/>
      <c r="BI2320" s="165"/>
      <c r="BJ2320" s="165"/>
      <c r="BK2320" s="165"/>
      <c r="BL2320" s="165"/>
      <c r="BM2320" s="165"/>
      <c r="BN2320" s="165"/>
      <c r="BO2320" s="165"/>
      <c r="BP2320" s="165"/>
      <c r="BQ2320" s="165"/>
      <c r="BS2320" s="6"/>
      <c r="BT2320" s="11"/>
      <c r="BU2320" s="6"/>
      <c r="BV2320" s="6"/>
    </row>
    <row r="2321" spans="1:74" ht="15.75" x14ac:dyDescent="0.25">
      <c r="A2321" s="52" t="s">
        <v>11909</v>
      </c>
      <c r="B2321" s="56" t="s">
        <v>110</v>
      </c>
      <c r="C2321" s="7" t="s">
        <v>118</v>
      </c>
      <c r="D2321" s="7" t="s">
        <v>11351</v>
      </c>
      <c r="E2321" s="7"/>
      <c r="F2321" s="64"/>
      <c r="G2321" s="6"/>
      <c r="H2321" s="6"/>
      <c r="I2321" s="10" t="s">
        <v>110</v>
      </c>
      <c r="J2321" s="11" t="s">
        <v>11528</v>
      </c>
      <c r="K2321" s="194" t="s">
        <v>10807</v>
      </c>
      <c r="L2321" s="176"/>
      <c r="M2321" s="176">
        <v>1000</v>
      </c>
      <c r="N2321" s="80" t="s">
        <v>11911</v>
      </c>
      <c r="O2321" s="162"/>
      <c r="P2321" s="80" t="s">
        <v>11529</v>
      </c>
      <c r="Q2321" s="80"/>
      <c r="R2321" s="80"/>
      <c r="S2321" s="163"/>
      <c r="T2321" s="213"/>
      <c r="U2321" s="162"/>
      <c r="V2321" s="164"/>
      <c r="W2321" s="12" t="str">
        <f t="shared" si="633"/>
        <v>Mqtt1</v>
      </c>
      <c r="X2321" s="196" t="str" cm="1">
        <f t="array" ref="X2321">_xlfn.REGEXEXTRACT(J2321,"^\D*")&amp;"/"&amp;_xlfn.REGEXEXTRACT(J2321,"\d{8}(_\d{1,2})?")</f>
        <v>BTU/41006052_17</v>
      </c>
      <c r="Y2321" s="6" t="str">
        <f t="shared" si="634"/>
        <v>marpower/500000-thrs/btu/41006052-17</v>
      </c>
      <c r="Z2321" s="103" t="str">
        <f t="shared" si="635"/>
        <v>$.TemperatureCold</v>
      </c>
      <c r="AB2321" s="6" t="s">
        <v>196</v>
      </c>
      <c r="AC2321" s="103">
        <v>1009</v>
      </c>
      <c r="AJ2321" s="80"/>
      <c r="AK2321" s="113" t="s">
        <v>1159</v>
      </c>
      <c r="AN2321" s="80"/>
      <c r="AO2321" s="80"/>
      <c r="AP2321" s="80"/>
      <c r="AQ2321" s="80"/>
      <c r="AR2321" s="127"/>
      <c r="AS2321" s="80"/>
      <c r="AT2321" s="7"/>
      <c r="AU2321" s="7"/>
      <c r="AV2321" s="165"/>
      <c r="AW2321" s="166"/>
      <c r="AX2321" s="137"/>
      <c r="AY2321" s="147"/>
      <c r="AZ2321" s="167"/>
      <c r="BA2321" s="167"/>
      <c r="BB2321" s="147" t="str">
        <f t="shared" si="636"/>
        <v/>
      </c>
      <c r="BC2321" s="168"/>
      <c r="BD2321" s="165"/>
      <c r="BE2321" s="165"/>
      <c r="BF2321" s="165"/>
      <c r="BG2321" s="165"/>
      <c r="BH2321" s="165"/>
      <c r="BI2321" s="165"/>
      <c r="BJ2321" s="165"/>
      <c r="BK2321" s="165"/>
      <c r="BL2321" s="165"/>
      <c r="BM2321" s="165"/>
      <c r="BN2321" s="165"/>
      <c r="BO2321" s="165"/>
      <c r="BP2321" s="165"/>
      <c r="BQ2321" s="165"/>
      <c r="BS2321" s="6"/>
      <c r="BT2321" s="11"/>
      <c r="BU2321" s="6"/>
      <c r="BV2321" s="6"/>
    </row>
    <row r="2322" spans="1:74" ht="15.75" x14ac:dyDescent="0.25">
      <c r="A2322" s="52" t="s">
        <v>11909</v>
      </c>
      <c r="B2322" s="56" t="s">
        <v>110</v>
      </c>
      <c r="C2322" s="7" t="s">
        <v>118</v>
      </c>
      <c r="D2322" s="7" t="s">
        <v>11351</v>
      </c>
      <c r="E2322" s="7"/>
      <c r="F2322" s="64"/>
      <c r="G2322" s="6"/>
      <c r="H2322" s="6"/>
      <c r="I2322" s="10" t="s">
        <v>110</v>
      </c>
      <c r="J2322" s="11" t="s">
        <v>11530</v>
      </c>
      <c r="K2322" s="194" t="s">
        <v>10807</v>
      </c>
      <c r="L2322" s="176"/>
      <c r="M2322" s="176">
        <v>1000</v>
      </c>
      <c r="N2322" s="80" t="s">
        <v>11911</v>
      </c>
      <c r="O2322" s="162"/>
      <c r="P2322" s="80" t="s">
        <v>11531</v>
      </c>
      <c r="Q2322" s="80"/>
      <c r="R2322" s="80"/>
      <c r="S2322" s="163"/>
      <c r="T2322" s="213"/>
      <c r="U2322" s="162"/>
      <c r="V2322" s="164"/>
      <c r="W2322" s="12" t="str">
        <f t="shared" si="633"/>
        <v>Mqtt1</v>
      </c>
      <c r="X2322" s="196" t="str" cm="1">
        <f t="array" ref="X2322">_xlfn.REGEXEXTRACT(J2322,"^\D*")&amp;"/"&amp;_xlfn.REGEXEXTRACT(J2322,"\d{8}(_\d{1,2})?")</f>
        <v>BTU/41006052_18</v>
      </c>
      <c r="Y2322" s="6" t="str">
        <f t="shared" si="634"/>
        <v>marpower/500000-thrs/btu/41006052-18</v>
      </c>
      <c r="Z2322" s="103" t="str">
        <f t="shared" si="635"/>
        <v>$.Flow</v>
      </c>
      <c r="AB2322" s="6" t="s">
        <v>196</v>
      </c>
      <c r="AC2322" s="103">
        <v>1001</v>
      </c>
      <c r="AJ2322" s="80"/>
      <c r="AK2322" s="113" t="s">
        <v>1417</v>
      </c>
      <c r="AN2322" s="80"/>
      <c r="AO2322" s="80"/>
      <c r="AP2322" s="80"/>
      <c r="AQ2322" s="80"/>
      <c r="AR2322" s="127"/>
      <c r="AS2322" s="80"/>
      <c r="AT2322" s="7"/>
      <c r="AU2322" s="7"/>
      <c r="AV2322" s="165"/>
      <c r="AW2322" s="166"/>
      <c r="AX2322" s="137"/>
      <c r="AY2322" s="147"/>
      <c r="AZ2322" s="167"/>
      <c r="BA2322" s="167"/>
      <c r="BB2322" s="147" t="str">
        <f t="shared" si="636"/>
        <v/>
      </c>
      <c r="BC2322" s="168"/>
      <c r="BD2322" s="165"/>
      <c r="BE2322" s="165"/>
      <c r="BF2322" s="165"/>
      <c r="BG2322" s="165"/>
      <c r="BH2322" s="165"/>
      <c r="BI2322" s="165"/>
      <c r="BJ2322" s="165"/>
      <c r="BK2322" s="165"/>
      <c r="BL2322" s="165"/>
      <c r="BM2322" s="165"/>
      <c r="BN2322" s="165"/>
      <c r="BO2322" s="165"/>
      <c r="BP2322" s="165"/>
      <c r="BQ2322" s="165"/>
      <c r="BS2322" s="6"/>
      <c r="BT2322" s="11"/>
      <c r="BU2322" s="6"/>
      <c r="BV2322" s="6"/>
    </row>
    <row r="2323" spans="1:74" ht="15.75" x14ac:dyDescent="0.25">
      <c r="A2323" s="52" t="s">
        <v>11909</v>
      </c>
      <c r="B2323" s="56" t="s">
        <v>110</v>
      </c>
      <c r="C2323" s="7" t="s">
        <v>118</v>
      </c>
      <c r="D2323" s="7" t="s">
        <v>11351</v>
      </c>
      <c r="E2323" s="7"/>
      <c r="F2323" s="64"/>
      <c r="G2323" s="6"/>
      <c r="H2323" s="6"/>
      <c r="I2323" s="10" t="s">
        <v>110</v>
      </c>
      <c r="J2323" s="11" t="s">
        <v>11532</v>
      </c>
      <c r="K2323" s="194" t="s">
        <v>10807</v>
      </c>
      <c r="L2323" s="176"/>
      <c r="M2323" s="176">
        <v>1000</v>
      </c>
      <c r="N2323" s="80" t="s">
        <v>11911</v>
      </c>
      <c r="O2323" s="162"/>
      <c r="P2323" s="80" t="s">
        <v>11533</v>
      </c>
      <c r="Q2323" s="80"/>
      <c r="R2323" s="80"/>
      <c r="S2323" s="163"/>
      <c r="T2323" s="213"/>
      <c r="U2323" s="162"/>
      <c r="V2323" s="164"/>
      <c r="W2323" s="12" t="str">
        <f t="shared" si="633"/>
        <v>Mqtt1</v>
      </c>
      <c r="X2323" s="196" t="str" cm="1">
        <f t="array" ref="X2323">_xlfn.REGEXEXTRACT(J2323,"^\D*")&amp;"/"&amp;_xlfn.REGEXEXTRACT(J2323,"\d{8}(_\d{1,2})?")</f>
        <v>BTU/41006052_18</v>
      </c>
      <c r="Y2323" s="6" t="str">
        <f t="shared" si="634"/>
        <v>marpower/500000-thrs/btu/41006052-18</v>
      </c>
      <c r="Z2323" s="103" t="str">
        <f t="shared" si="635"/>
        <v>$.Power</v>
      </c>
      <c r="AB2323" s="6" t="s">
        <v>196</v>
      </c>
      <c r="AC2323" s="103">
        <v>1003</v>
      </c>
      <c r="AJ2323" s="80"/>
      <c r="AK2323" s="113" t="s">
        <v>1425</v>
      </c>
      <c r="AN2323" s="80"/>
      <c r="AO2323" s="80"/>
      <c r="AP2323" s="80"/>
      <c r="AQ2323" s="80"/>
      <c r="AR2323" s="127"/>
      <c r="AS2323" s="80"/>
      <c r="AT2323" s="7"/>
      <c r="AU2323" s="7"/>
      <c r="AV2323" s="165"/>
      <c r="AW2323" s="166"/>
      <c r="AX2323" s="137"/>
      <c r="AY2323" s="147"/>
      <c r="AZ2323" s="167"/>
      <c r="BA2323" s="167"/>
      <c r="BB2323" s="147" t="str">
        <f t="shared" si="636"/>
        <v/>
      </c>
      <c r="BC2323" s="168"/>
      <c r="BD2323" s="165"/>
      <c r="BE2323" s="165"/>
      <c r="BF2323" s="165"/>
      <c r="BG2323" s="165"/>
      <c r="BH2323" s="165"/>
      <c r="BI2323" s="165"/>
      <c r="BJ2323" s="165"/>
      <c r="BK2323" s="165"/>
      <c r="BL2323" s="165"/>
      <c r="BM2323" s="165"/>
      <c r="BN2323" s="165"/>
      <c r="BO2323" s="165"/>
      <c r="BP2323" s="165"/>
      <c r="BQ2323" s="165"/>
      <c r="BS2323" s="6"/>
      <c r="BT2323" s="11"/>
      <c r="BU2323" s="6"/>
      <c r="BV2323" s="6"/>
    </row>
    <row r="2324" spans="1:74" ht="15.75" x14ac:dyDescent="0.25">
      <c r="A2324" s="52" t="s">
        <v>11909</v>
      </c>
      <c r="B2324" s="56" t="s">
        <v>110</v>
      </c>
      <c r="C2324" s="7" t="s">
        <v>118</v>
      </c>
      <c r="D2324" s="7" t="s">
        <v>11351</v>
      </c>
      <c r="E2324" s="7"/>
      <c r="F2324" s="64"/>
      <c r="G2324" s="6"/>
      <c r="H2324" s="6"/>
      <c r="I2324" s="10" t="s">
        <v>110</v>
      </c>
      <c r="J2324" s="11" t="s">
        <v>11534</v>
      </c>
      <c r="K2324" s="194" t="s">
        <v>10807</v>
      </c>
      <c r="L2324" s="176"/>
      <c r="M2324" s="176">
        <v>1000</v>
      </c>
      <c r="N2324" s="80" t="s">
        <v>11911</v>
      </c>
      <c r="O2324" s="162"/>
      <c r="P2324" s="80" t="s">
        <v>11535</v>
      </c>
      <c r="Q2324" s="80"/>
      <c r="R2324" s="80"/>
      <c r="S2324" s="163"/>
      <c r="T2324" s="213"/>
      <c r="U2324" s="162"/>
      <c r="V2324" s="164"/>
      <c r="W2324" s="12" t="str">
        <f t="shared" si="633"/>
        <v>Mqtt1</v>
      </c>
      <c r="X2324" s="196" t="str" cm="1">
        <f t="array" ref="X2324">_xlfn.REGEXEXTRACT(J2324,"^\D*")&amp;"/"&amp;_xlfn.REGEXEXTRACT(J2324,"\d{8}(_\d{1,2})?")</f>
        <v>BTU/41006052_18</v>
      </c>
      <c r="Y2324" s="6" t="str">
        <f t="shared" si="634"/>
        <v>marpower/500000-thrs/btu/41006052-18</v>
      </c>
      <c r="Z2324" s="103" t="str">
        <f t="shared" si="635"/>
        <v>$.DeltaT</v>
      </c>
      <c r="AB2324" s="6" t="s">
        <v>196</v>
      </c>
      <c r="AC2324" s="103">
        <v>1005</v>
      </c>
      <c r="AJ2324" s="80"/>
      <c r="AK2324" s="113" t="s">
        <v>11237</v>
      </c>
      <c r="AN2324" s="80"/>
      <c r="AO2324" s="80"/>
      <c r="AP2324" s="80"/>
      <c r="AQ2324" s="80"/>
      <c r="AR2324" s="127"/>
      <c r="AS2324" s="80"/>
      <c r="AT2324" s="7"/>
      <c r="AU2324" s="7"/>
      <c r="AV2324" s="165"/>
      <c r="AW2324" s="166"/>
      <c r="AX2324" s="137"/>
      <c r="AY2324" s="147"/>
      <c r="AZ2324" s="167"/>
      <c r="BA2324" s="167"/>
      <c r="BB2324" s="147" t="str">
        <f t="shared" si="636"/>
        <v/>
      </c>
      <c r="BC2324" s="168"/>
      <c r="BD2324" s="165"/>
      <c r="BE2324" s="165"/>
      <c r="BF2324" s="165"/>
      <c r="BG2324" s="165"/>
      <c r="BH2324" s="165"/>
      <c r="BI2324" s="165"/>
      <c r="BJ2324" s="165"/>
      <c r="BK2324" s="165"/>
      <c r="BL2324" s="165"/>
      <c r="BM2324" s="165"/>
      <c r="BN2324" s="165"/>
      <c r="BO2324" s="165"/>
      <c r="BP2324" s="165"/>
      <c r="BQ2324" s="165"/>
      <c r="BS2324" s="6"/>
      <c r="BT2324" s="11"/>
      <c r="BU2324" s="6"/>
      <c r="BV2324" s="6"/>
    </row>
    <row r="2325" spans="1:74" ht="15.75" x14ac:dyDescent="0.25">
      <c r="A2325" s="52" t="s">
        <v>11909</v>
      </c>
      <c r="B2325" s="56" t="s">
        <v>110</v>
      </c>
      <c r="C2325" s="7" t="s">
        <v>118</v>
      </c>
      <c r="D2325" s="7" t="s">
        <v>11351</v>
      </c>
      <c r="E2325" s="7"/>
      <c r="F2325" s="64"/>
      <c r="G2325" s="6"/>
      <c r="H2325" s="6"/>
      <c r="I2325" s="10" t="s">
        <v>110</v>
      </c>
      <c r="J2325" s="11" t="s">
        <v>11536</v>
      </c>
      <c r="K2325" s="194" t="s">
        <v>10807</v>
      </c>
      <c r="L2325" s="176"/>
      <c r="M2325" s="176">
        <v>1000</v>
      </c>
      <c r="N2325" s="80" t="s">
        <v>11911</v>
      </c>
      <c r="O2325" s="162"/>
      <c r="P2325" s="80" t="s">
        <v>11537</v>
      </c>
      <c r="Q2325" s="80"/>
      <c r="R2325" s="80"/>
      <c r="S2325" s="163"/>
      <c r="T2325" s="213"/>
      <c r="U2325" s="162"/>
      <c r="V2325" s="164"/>
      <c r="W2325" s="12" t="str">
        <f t="shared" si="633"/>
        <v>Mqtt1</v>
      </c>
      <c r="X2325" s="196" t="str" cm="1">
        <f t="array" ref="X2325">_xlfn.REGEXEXTRACT(J2325,"^\D*")&amp;"/"&amp;_xlfn.REGEXEXTRACT(J2325,"\d{8}(_\d{1,2})?")</f>
        <v>BTU/41006052_18</v>
      </c>
      <c r="Y2325" s="6" t="str">
        <f t="shared" si="634"/>
        <v>marpower/500000-thrs/btu/41006052-18</v>
      </c>
      <c r="Z2325" s="103" t="str">
        <f t="shared" si="635"/>
        <v>$.TemperatureWarm</v>
      </c>
      <c r="AB2325" s="6" t="s">
        <v>196</v>
      </c>
      <c r="AC2325" s="103">
        <v>1007</v>
      </c>
      <c r="AJ2325" s="80"/>
      <c r="AK2325" s="113" t="s">
        <v>1159</v>
      </c>
      <c r="AN2325" s="80"/>
      <c r="AO2325" s="80"/>
      <c r="AP2325" s="80"/>
      <c r="AQ2325" s="80"/>
      <c r="AR2325" s="127"/>
      <c r="AS2325" s="80"/>
      <c r="AT2325" s="7"/>
      <c r="AU2325" s="7"/>
      <c r="AV2325" s="165"/>
      <c r="AW2325" s="166"/>
      <c r="AX2325" s="137"/>
      <c r="AY2325" s="147"/>
      <c r="AZ2325" s="167"/>
      <c r="BA2325" s="167"/>
      <c r="BB2325" s="147" t="str">
        <f t="shared" si="636"/>
        <v/>
      </c>
      <c r="BC2325" s="168"/>
      <c r="BD2325" s="165"/>
      <c r="BE2325" s="165"/>
      <c r="BF2325" s="165"/>
      <c r="BG2325" s="165"/>
      <c r="BH2325" s="165"/>
      <c r="BI2325" s="165"/>
      <c r="BJ2325" s="165"/>
      <c r="BK2325" s="165"/>
      <c r="BL2325" s="165"/>
      <c r="BM2325" s="165"/>
      <c r="BN2325" s="165"/>
      <c r="BO2325" s="165"/>
      <c r="BP2325" s="165"/>
      <c r="BQ2325" s="165"/>
      <c r="BS2325" s="6"/>
      <c r="BT2325" s="11"/>
      <c r="BU2325" s="6"/>
      <c r="BV2325" s="6"/>
    </row>
    <row r="2326" spans="1:74" ht="15.75" x14ac:dyDescent="0.25">
      <c r="A2326" s="52" t="s">
        <v>11909</v>
      </c>
      <c r="B2326" s="56" t="s">
        <v>110</v>
      </c>
      <c r="C2326" s="7" t="s">
        <v>118</v>
      </c>
      <c r="D2326" s="7" t="s">
        <v>11351</v>
      </c>
      <c r="E2326" s="7"/>
      <c r="F2326" s="64"/>
      <c r="G2326" s="6"/>
      <c r="H2326" s="6"/>
      <c r="I2326" s="10" t="s">
        <v>110</v>
      </c>
      <c r="J2326" s="11" t="s">
        <v>11538</v>
      </c>
      <c r="K2326" s="194" t="s">
        <v>10807</v>
      </c>
      <c r="L2326" s="176"/>
      <c r="M2326" s="176">
        <v>1000</v>
      </c>
      <c r="N2326" s="80" t="s">
        <v>11911</v>
      </c>
      <c r="O2326" s="162"/>
      <c r="P2326" s="80" t="s">
        <v>11539</v>
      </c>
      <c r="Q2326" s="80"/>
      <c r="R2326" s="80"/>
      <c r="S2326" s="163"/>
      <c r="T2326" s="213"/>
      <c r="U2326" s="162"/>
      <c r="V2326" s="164"/>
      <c r="W2326" s="12" t="str">
        <f t="shared" si="633"/>
        <v>Mqtt1</v>
      </c>
      <c r="X2326" s="196" t="str" cm="1">
        <f t="array" ref="X2326">_xlfn.REGEXEXTRACT(J2326,"^\D*")&amp;"/"&amp;_xlfn.REGEXEXTRACT(J2326,"\d{8}(_\d{1,2})?")</f>
        <v>BTU/41006052_18</v>
      </c>
      <c r="Y2326" s="6" t="str">
        <f t="shared" si="634"/>
        <v>marpower/500000-thrs/btu/41006052-18</v>
      </c>
      <c r="Z2326" s="103" t="str">
        <f t="shared" si="635"/>
        <v>$.TemperatureCold</v>
      </c>
      <c r="AB2326" s="6" t="s">
        <v>196</v>
      </c>
      <c r="AC2326" s="103">
        <v>1009</v>
      </c>
      <c r="AJ2326" s="80"/>
      <c r="AK2326" s="113" t="s">
        <v>1159</v>
      </c>
      <c r="AN2326" s="80"/>
      <c r="AO2326" s="80"/>
      <c r="AP2326" s="80"/>
      <c r="AQ2326" s="80"/>
      <c r="AR2326" s="127"/>
      <c r="AS2326" s="80"/>
      <c r="AT2326" s="7"/>
      <c r="AU2326" s="7"/>
      <c r="AV2326" s="165"/>
      <c r="AW2326" s="166"/>
      <c r="AX2326" s="137"/>
      <c r="AY2326" s="147"/>
      <c r="AZ2326" s="167"/>
      <c r="BA2326" s="167"/>
      <c r="BB2326" s="147" t="str">
        <f t="shared" si="636"/>
        <v/>
      </c>
      <c r="BC2326" s="168"/>
      <c r="BD2326" s="165"/>
      <c r="BE2326" s="165"/>
      <c r="BF2326" s="165"/>
      <c r="BG2326" s="165"/>
      <c r="BH2326" s="165"/>
      <c r="BI2326" s="165"/>
      <c r="BJ2326" s="165"/>
      <c r="BK2326" s="165"/>
      <c r="BL2326" s="165"/>
      <c r="BM2326" s="165"/>
      <c r="BN2326" s="165"/>
      <c r="BO2326" s="165"/>
      <c r="BP2326" s="165"/>
      <c r="BQ2326" s="165"/>
      <c r="BS2326" s="6"/>
      <c r="BT2326" s="11"/>
      <c r="BU2326" s="6"/>
      <c r="BV2326" s="6"/>
    </row>
    <row r="2327" spans="1:74" ht="15.75" x14ac:dyDescent="0.25">
      <c r="A2327" s="52" t="s">
        <v>11909</v>
      </c>
      <c r="B2327" s="56" t="s">
        <v>110</v>
      </c>
      <c r="C2327" s="7" t="s">
        <v>118</v>
      </c>
      <c r="D2327" s="7" t="s">
        <v>11351</v>
      </c>
      <c r="E2327" s="7"/>
      <c r="F2327" s="64"/>
      <c r="G2327" s="6"/>
      <c r="H2327" s="6"/>
      <c r="I2327" s="10" t="s">
        <v>110</v>
      </c>
      <c r="J2327" s="11" t="s">
        <v>11540</v>
      </c>
      <c r="K2327" s="194" t="s">
        <v>10807</v>
      </c>
      <c r="L2327" s="176"/>
      <c r="M2327" s="176">
        <v>1000</v>
      </c>
      <c r="N2327" s="80" t="s">
        <v>11911</v>
      </c>
      <c r="O2327" s="162"/>
      <c r="P2327" s="80" t="s">
        <v>11541</v>
      </c>
      <c r="Q2327" s="80"/>
      <c r="R2327" s="80"/>
      <c r="S2327" s="163"/>
      <c r="T2327" s="213"/>
      <c r="U2327" s="162"/>
      <c r="V2327" s="164"/>
      <c r="W2327" s="12" t="str">
        <f t="shared" si="633"/>
        <v>Mqtt1</v>
      </c>
      <c r="X2327" s="196" t="str" cm="1">
        <f t="array" ref="X2327">_xlfn.REGEXEXTRACT(J2327,"^\D*")&amp;"/"&amp;_xlfn.REGEXEXTRACT(J2327,"\d{8}(_\d{1,2})?")</f>
        <v>BTU/41006052_19</v>
      </c>
      <c r="Y2327" s="6" t="str">
        <f t="shared" si="634"/>
        <v>marpower/500000-thrs/btu/41006052-19</v>
      </c>
      <c r="Z2327" s="103" t="str">
        <f t="shared" si="635"/>
        <v>$.Flow</v>
      </c>
      <c r="AB2327" s="6" t="s">
        <v>196</v>
      </c>
      <c r="AC2327" s="103">
        <v>1001</v>
      </c>
      <c r="AJ2327" s="80"/>
      <c r="AK2327" s="113" t="s">
        <v>1417</v>
      </c>
      <c r="AN2327" s="80"/>
      <c r="AO2327" s="80"/>
      <c r="AP2327" s="80"/>
      <c r="AQ2327" s="80"/>
      <c r="AR2327" s="127"/>
      <c r="AS2327" s="80"/>
      <c r="AT2327" s="7"/>
      <c r="AU2327" s="7"/>
      <c r="AV2327" s="165"/>
      <c r="AW2327" s="166"/>
      <c r="AX2327" s="137"/>
      <c r="AY2327" s="147"/>
      <c r="AZ2327" s="167"/>
      <c r="BA2327" s="167"/>
      <c r="BB2327" s="147" t="str">
        <f t="shared" si="636"/>
        <v/>
      </c>
      <c r="BC2327" s="168"/>
      <c r="BD2327" s="165"/>
      <c r="BE2327" s="165"/>
      <c r="BF2327" s="165"/>
      <c r="BG2327" s="165"/>
      <c r="BH2327" s="165"/>
      <c r="BI2327" s="165"/>
      <c r="BJ2327" s="165"/>
      <c r="BK2327" s="165"/>
      <c r="BL2327" s="165"/>
      <c r="BM2327" s="165"/>
      <c r="BN2327" s="165"/>
      <c r="BO2327" s="165"/>
      <c r="BP2327" s="165"/>
      <c r="BQ2327" s="165"/>
      <c r="BS2327" s="6"/>
      <c r="BT2327" s="11"/>
      <c r="BU2327" s="6"/>
      <c r="BV2327" s="6"/>
    </row>
    <row r="2328" spans="1:74" ht="15.75" x14ac:dyDescent="0.25">
      <c r="A2328" s="52" t="s">
        <v>11909</v>
      </c>
      <c r="B2328" s="56" t="s">
        <v>110</v>
      </c>
      <c r="C2328" s="7" t="s">
        <v>118</v>
      </c>
      <c r="D2328" s="7" t="s">
        <v>11351</v>
      </c>
      <c r="E2328" s="7"/>
      <c r="F2328" s="64"/>
      <c r="G2328" s="6"/>
      <c r="H2328" s="6"/>
      <c r="I2328" s="10" t="s">
        <v>110</v>
      </c>
      <c r="J2328" s="11" t="s">
        <v>11542</v>
      </c>
      <c r="K2328" s="194" t="s">
        <v>10807</v>
      </c>
      <c r="L2328" s="176"/>
      <c r="M2328" s="176">
        <v>1000</v>
      </c>
      <c r="N2328" s="80" t="s">
        <v>11911</v>
      </c>
      <c r="O2328" s="162"/>
      <c r="P2328" s="80" t="s">
        <v>11543</v>
      </c>
      <c r="Q2328" s="80"/>
      <c r="R2328" s="80"/>
      <c r="S2328" s="163"/>
      <c r="T2328" s="213"/>
      <c r="U2328" s="162"/>
      <c r="V2328" s="164"/>
      <c r="W2328" s="12" t="str">
        <f t="shared" si="633"/>
        <v>Mqtt1</v>
      </c>
      <c r="X2328" s="196" t="str" cm="1">
        <f t="array" ref="X2328">_xlfn.REGEXEXTRACT(J2328,"^\D*")&amp;"/"&amp;_xlfn.REGEXEXTRACT(J2328,"\d{8}(_\d{1,2})?")</f>
        <v>BTU/41006052_19</v>
      </c>
      <c r="Y2328" s="6" t="str">
        <f t="shared" si="634"/>
        <v>marpower/500000-thrs/btu/41006052-19</v>
      </c>
      <c r="Z2328" s="103" t="str">
        <f t="shared" si="635"/>
        <v>$.Power</v>
      </c>
      <c r="AB2328" s="6" t="s">
        <v>196</v>
      </c>
      <c r="AC2328" s="103">
        <v>1003</v>
      </c>
      <c r="AJ2328" s="80"/>
      <c r="AK2328" s="113" t="s">
        <v>1425</v>
      </c>
      <c r="AN2328" s="80"/>
      <c r="AO2328" s="80"/>
      <c r="AP2328" s="80"/>
      <c r="AQ2328" s="80"/>
      <c r="AR2328" s="127"/>
      <c r="AS2328" s="80"/>
      <c r="AT2328" s="7"/>
      <c r="AU2328" s="7"/>
      <c r="AV2328" s="165"/>
      <c r="AW2328" s="166"/>
      <c r="AX2328" s="137"/>
      <c r="AY2328" s="147"/>
      <c r="AZ2328" s="167"/>
      <c r="BA2328" s="167"/>
      <c r="BB2328" s="147" t="str">
        <f t="shared" si="636"/>
        <v/>
      </c>
      <c r="BC2328" s="168"/>
      <c r="BD2328" s="165"/>
      <c r="BE2328" s="165"/>
      <c r="BF2328" s="165"/>
      <c r="BG2328" s="165"/>
      <c r="BH2328" s="165"/>
      <c r="BI2328" s="165"/>
      <c r="BJ2328" s="165"/>
      <c r="BK2328" s="165"/>
      <c r="BL2328" s="165"/>
      <c r="BM2328" s="165"/>
      <c r="BN2328" s="165"/>
      <c r="BO2328" s="165"/>
      <c r="BP2328" s="165"/>
      <c r="BQ2328" s="165"/>
      <c r="BS2328" s="6"/>
      <c r="BT2328" s="11"/>
      <c r="BU2328" s="6"/>
      <c r="BV2328" s="6"/>
    </row>
    <row r="2329" spans="1:74" ht="15.75" x14ac:dyDescent="0.25">
      <c r="A2329" s="52" t="s">
        <v>11909</v>
      </c>
      <c r="B2329" s="56" t="s">
        <v>110</v>
      </c>
      <c r="C2329" s="7" t="s">
        <v>118</v>
      </c>
      <c r="D2329" s="7" t="s">
        <v>11351</v>
      </c>
      <c r="E2329" s="7"/>
      <c r="F2329" s="64"/>
      <c r="G2329" s="6"/>
      <c r="H2329" s="6"/>
      <c r="I2329" s="10" t="s">
        <v>110</v>
      </c>
      <c r="J2329" s="11" t="s">
        <v>11544</v>
      </c>
      <c r="K2329" s="194" t="s">
        <v>10807</v>
      </c>
      <c r="L2329" s="176"/>
      <c r="M2329" s="176">
        <v>1000</v>
      </c>
      <c r="N2329" s="80" t="s">
        <v>11911</v>
      </c>
      <c r="O2329" s="162"/>
      <c r="P2329" s="80" t="s">
        <v>11545</v>
      </c>
      <c r="Q2329" s="80"/>
      <c r="R2329" s="80"/>
      <c r="S2329" s="163"/>
      <c r="T2329" s="213"/>
      <c r="U2329" s="162"/>
      <c r="V2329" s="164"/>
      <c r="W2329" s="12" t="str">
        <f t="shared" si="633"/>
        <v>Mqtt1</v>
      </c>
      <c r="X2329" s="196" t="str" cm="1">
        <f t="array" ref="X2329">_xlfn.REGEXEXTRACT(J2329,"^\D*")&amp;"/"&amp;_xlfn.REGEXEXTRACT(J2329,"\d{8}(_\d{1,2})?")</f>
        <v>BTU/41006052_19</v>
      </c>
      <c r="Y2329" s="6" t="str">
        <f t="shared" ref="Y2329:Y2336" si="637">LOWER(SUBSTITUTE(SUBSTITUTE(IF(COUNTIF(N2329,"spare"),"",_xlfn.CONCAT("marpower/",IF(X2329&lt;&gt;"","500000 THRS/"&amp;X2329,"500000 THRS")))," ","-"),"_","-"))</f>
        <v>marpower/500000-thrs/btu/41006052-19</v>
      </c>
      <c r="Z2329" s="103" t="str">
        <f t="shared" si="635"/>
        <v>$.DeltaT</v>
      </c>
      <c r="AB2329" s="6" t="s">
        <v>196</v>
      </c>
      <c r="AC2329" s="103">
        <v>1005</v>
      </c>
      <c r="AJ2329" s="80"/>
      <c r="AK2329" s="113" t="s">
        <v>11237</v>
      </c>
      <c r="AN2329" s="80"/>
      <c r="AO2329" s="80"/>
      <c r="AP2329" s="80"/>
      <c r="AQ2329" s="80"/>
      <c r="AR2329" s="127"/>
      <c r="AS2329" s="80"/>
      <c r="AT2329" s="7"/>
      <c r="AU2329" s="7"/>
      <c r="AV2329" s="165"/>
      <c r="AW2329" s="166"/>
      <c r="AX2329" s="137"/>
      <c r="AY2329" s="147"/>
      <c r="AZ2329" s="167"/>
      <c r="BA2329" s="167"/>
      <c r="BB2329" s="147" t="str">
        <f t="shared" si="636"/>
        <v/>
      </c>
      <c r="BC2329" s="168"/>
      <c r="BD2329" s="165"/>
      <c r="BE2329" s="165"/>
      <c r="BF2329" s="165"/>
      <c r="BG2329" s="165"/>
      <c r="BH2329" s="165"/>
      <c r="BI2329" s="165"/>
      <c r="BJ2329" s="165"/>
      <c r="BK2329" s="165"/>
      <c r="BL2329" s="165"/>
      <c r="BM2329" s="165"/>
      <c r="BN2329" s="165"/>
      <c r="BO2329" s="165"/>
      <c r="BP2329" s="165"/>
      <c r="BQ2329" s="165"/>
      <c r="BS2329" s="6"/>
      <c r="BT2329" s="11"/>
      <c r="BU2329" s="6"/>
      <c r="BV2329" s="6"/>
    </row>
    <row r="2330" spans="1:74" ht="15.75" x14ac:dyDescent="0.25">
      <c r="A2330" s="52" t="s">
        <v>11909</v>
      </c>
      <c r="B2330" s="56" t="s">
        <v>110</v>
      </c>
      <c r="C2330" s="7" t="s">
        <v>118</v>
      </c>
      <c r="D2330" s="7" t="s">
        <v>11351</v>
      </c>
      <c r="E2330" s="7"/>
      <c r="F2330" s="64"/>
      <c r="G2330" s="6"/>
      <c r="H2330" s="6"/>
      <c r="I2330" s="10" t="s">
        <v>110</v>
      </c>
      <c r="J2330" s="11" t="s">
        <v>11546</v>
      </c>
      <c r="K2330" s="194" t="s">
        <v>10807</v>
      </c>
      <c r="L2330" s="176"/>
      <c r="M2330" s="176">
        <v>1000</v>
      </c>
      <c r="N2330" s="80" t="s">
        <v>11911</v>
      </c>
      <c r="O2330" s="162"/>
      <c r="P2330" s="80" t="s">
        <v>11547</v>
      </c>
      <c r="Q2330" s="80"/>
      <c r="R2330" s="80"/>
      <c r="S2330" s="163"/>
      <c r="T2330" s="213"/>
      <c r="U2330" s="162"/>
      <c r="V2330" s="164"/>
      <c r="W2330" s="12" t="str">
        <f t="shared" si="633"/>
        <v>Mqtt1</v>
      </c>
      <c r="X2330" s="196" t="str" cm="1">
        <f t="array" ref="X2330">_xlfn.REGEXEXTRACT(J2330,"^\D*")&amp;"/"&amp;_xlfn.REGEXEXTRACT(J2330,"\d{8}(_\d{1,2})?")</f>
        <v>BTU/41006052_19</v>
      </c>
      <c r="Y2330" s="6" t="str">
        <f t="shared" si="637"/>
        <v>marpower/500000-thrs/btu/41006052-19</v>
      </c>
      <c r="Z2330" s="103" t="str">
        <f t="shared" si="635"/>
        <v>$.TemperatureWarm</v>
      </c>
      <c r="AB2330" s="6" t="s">
        <v>196</v>
      </c>
      <c r="AC2330" s="103">
        <v>1007</v>
      </c>
      <c r="AJ2330" s="80"/>
      <c r="AK2330" s="113" t="s">
        <v>1159</v>
      </c>
      <c r="AN2330" s="80"/>
      <c r="AO2330" s="80"/>
      <c r="AP2330" s="80"/>
      <c r="AQ2330" s="80"/>
      <c r="AR2330" s="127"/>
      <c r="AS2330" s="80"/>
      <c r="AT2330" s="7"/>
      <c r="AU2330" s="7"/>
      <c r="AV2330" s="165"/>
      <c r="AW2330" s="166"/>
      <c r="AX2330" s="137"/>
      <c r="AY2330" s="147"/>
      <c r="AZ2330" s="167"/>
      <c r="BA2330" s="167"/>
      <c r="BB2330" s="147" t="str">
        <f t="shared" si="636"/>
        <v/>
      </c>
      <c r="BC2330" s="168"/>
      <c r="BD2330" s="165"/>
      <c r="BE2330" s="165"/>
      <c r="BF2330" s="165"/>
      <c r="BG2330" s="165"/>
      <c r="BH2330" s="165"/>
      <c r="BI2330" s="165"/>
      <c r="BJ2330" s="165"/>
      <c r="BK2330" s="165"/>
      <c r="BL2330" s="165"/>
      <c r="BM2330" s="165"/>
      <c r="BN2330" s="165"/>
      <c r="BO2330" s="165"/>
      <c r="BP2330" s="165"/>
      <c r="BQ2330" s="165"/>
      <c r="BS2330" s="6"/>
      <c r="BT2330" s="11"/>
      <c r="BU2330" s="6"/>
      <c r="BV2330" s="6"/>
    </row>
    <row r="2331" spans="1:74" ht="15.75" x14ac:dyDescent="0.25">
      <c r="A2331" s="52" t="s">
        <v>11909</v>
      </c>
      <c r="B2331" s="56" t="s">
        <v>110</v>
      </c>
      <c r="C2331" s="7" t="s">
        <v>118</v>
      </c>
      <c r="D2331" s="7" t="s">
        <v>11351</v>
      </c>
      <c r="E2331" s="7"/>
      <c r="F2331" s="64"/>
      <c r="G2331" s="6"/>
      <c r="H2331" s="6"/>
      <c r="I2331" s="10" t="s">
        <v>110</v>
      </c>
      <c r="J2331" s="11" t="s">
        <v>11548</v>
      </c>
      <c r="K2331" s="194" t="s">
        <v>10807</v>
      </c>
      <c r="L2331" s="176"/>
      <c r="M2331" s="176">
        <v>1000</v>
      </c>
      <c r="N2331" s="80" t="s">
        <v>11911</v>
      </c>
      <c r="O2331" s="162"/>
      <c r="P2331" s="80" t="s">
        <v>11549</v>
      </c>
      <c r="Q2331" s="80"/>
      <c r="R2331" s="80"/>
      <c r="S2331" s="163"/>
      <c r="T2331" s="213"/>
      <c r="U2331" s="162"/>
      <c r="V2331" s="164"/>
      <c r="W2331" s="12" t="str">
        <f t="shared" si="633"/>
        <v>Mqtt1</v>
      </c>
      <c r="X2331" s="196" t="str" cm="1">
        <f t="array" ref="X2331">_xlfn.REGEXEXTRACT(J2331,"^\D*")&amp;"/"&amp;_xlfn.REGEXEXTRACT(J2331,"\d{8}(_\d{1,2})?")</f>
        <v>BTU/41006052_19</v>
      </c>
      <c r="Y2331" s="6" t="str">
        <f t="shared" si="637"/>
        <v>marpower/500000-thrs/btu/41006052-19</v>
      </c>
      <c r="Z2331" s="103" t="str">
        <f t="shared" si="635"/>
        <v>$.TemperatureCold</v>
      </c>
      <c r="AB2331" s="6" t="s">
        <v>196</v>
      </c>
      <c r="AC2331" s="103">
        <v>1009</v>
      </c>
      <c r="AJ2331" s="80"/>
      <c r="AK2331" s="113" t="s">
        <v>1159</v>
      </c>
      <c r="AN2331" s="80"/>
      <c r="AO2331" s="80"/>
      <c r="AP2331" s="80"/>
      <c r="AQ2331" s="80"/>
      <c r="AR2331" s="127"/>
      <c r="AS2331" s="80"/>
      <c r="AT2331" s="7"/>
      <c r="AU2331" s="7"/>
      <c r="AV2331" s="165"/>
      <c r="AW2331" s="166"/>
      <c r="AX2331" s="137"/>
      <c r="AY2331" s="147"/>
      <c r="AZ2331" s="167"/>
      <c r="BA2331" s="167"/>
      <c r="BB2331" s="147" t="str">
        <f t="shared" si="636"/>
        <v/>
      </c>
      <c r="BC2331" s="168"/>
      <c r="BD2331" s="165"/>
      <c r="BE2331" s="165"/>
      <c r="BF2331" s="165"/>
      <c r="BG2331" s="165"/>
      <c r="BH2331" s="165"/>
      <c r="BI2331" s="165"/>
      <c r="BJ2331" s="165"/>
      <c r="BK2331" s="165"/>
      <c r="BL2331" s="165"/>
      <c r="BM2331" s="165"/>
      <c r="BN2331" s="165"/>
      <c r="BO2331" s="165"/>
      <c r="BP2331" s="165"/>
      <c r="BQ2331" s="165"/>
      <c r="BS2331" s="6"/>
      <c r="BT2331" s="11"/>
      <c r="BU2331" s="6"/>
      <c r="BV2331" s="6"/>
    </row>
    <row r="2332" spans="1:74" ht="15.75" x14ac:dyDescent="0.25">
      <c r="A2332" s="52" t="s">
        <v>11909</v>
      </c>
      <c r="B2332" s="56" t="s">
        <v>110</v>
      </c>
      <c r="C2332" s="7" t="s">
        <v>118</v>
      </c>
      <c r="D2332" s="7" t="s">
        <v>11351</v>
      </c>
      <c r="E2332" s="7"/>
      <c r="F2332" s="64"/>
      <c r="G2332" s="6"/>
      <c r="H2332" s="6"/>
      <c r="I2332" s="10" t="s">
        <v>110</v>
      </c>
      <c r="J2332" s="11" t="s">
        <v>11550</v>
      </c>
      <c r="K2332" s="194" t="s">
        <v>10807</v>
      </c>
      <c r="L2332" s="176"/>
      <c r="M2332" s="176">
        <v>1000</v>
      </c>
      <c r="N2332" s="80" t="s">
        <v>11911</v>
      </c>
      <c r="O2332" s="162"/>
      <c r="P2332" s="80" t="s">
        <v>11551</v>
      </c>
      <c r="Q2332" s="80"/>
      <c r="R2332" s="80"/>
      <c r="S2332" s="163"/>
      <c r="T2332" s="213"/>
      <c r="U2332" s="162"/>
      <c r="V2332" s="164"/>
      <c r="W2332" s="12" t="str">
        <f t="shared" si="633"/>
        <v>Mqtt1</v>
      </c>
      <c r="X2332" s="196" t="str" cm="1">
        <f t="array" ref="X2332">_xlfn.REGEXEXTRACT(J2332,"^\D*")&amp;"/"&amp;_xlfn.REGEXEXTRACT(J2332,"\d{8}(_\d{1,2})?")</f>
        <v>BTU/41006052_20</v>
      </c>
      <c r="Y2332" s="6" t="str">
        <f t="shared" si="637"/>
        <v>marpower/500000-thrs/btu/41006052-20</v>
      </c>
      <c r="Z2332" s="103" t="str">
        <f t="shared" si="635"/>
        <v>$.Flow</v>
      </c>
      <c r="AB2332" s="6" t="s">
        <v>196</v>
      </c>
      <c r="AC2332" s="103">
        <v>1001</v>
      </c>
      <c r="AJ2332" s="80"/>
      <c r="AK2332" s="113" t="s">
        <v>1417</v>
      </c>
      <c r="AN2332" s="80"/>
      <c r="AO2332" s="80"/>
      <c r="AP2332" s="80"/>
      <c r="AQ2332" s="80"/>
      <c r="AR2332" s="127"/>
      <c r="AS2332" s="80"/>
      <c r="AT2332" s="7"/>
      <c r="AU2332" s="7"/>
      <c r="AV2332" s="165"/>
      <c r="AW2332" s="166"/>
      <c r="AX2332" s="137"/>
      <c r="AY2332" s="147"/>
      <c r="AZ2332" s="167"/>
      <c r="BA2332" s="167"/>
      <c r="BB2332" s="147" t="str">
        <f t="shared" si="636"/>
        <v/>
      </c>
      <c r="BC2332" s="168"/>
      <c r="BD2332" s="165"/>
      <c r="BE2332" s="165"/>
      <c r="BF2332" s="165"/>
      <c r="BG2332" s="165"/>
      <c r="BH2332" s="165"/>
      <c r="BI2332" s="165"/>
      <c r="BJ2332" s="165"/>
      <c r="BK2332" s="165"/>
      <c r="BL2332" s="165"/>
      <c r="BM2332" s="165"/>
      <c r="BN2332" s="165"/>
      <c r="BO2332" s="165"/>
      <c r="BP2332" s="165"/>
      <c r="BQ2332" s="165"/>
      <c r="BS2332" s="6"/>
      <c r="BT2332" s="11"/>
      <c r="BU2332" s="6"/>
      <c r="BV2332" s="6"/>
    </row>
    <row r="2333" spans="1:74" ht="15.75" x14ac:dyDescent="0.25">
      <c r="A2333" s="52" t="s">
        <v>11909</v>
      </c>
      <c r="B2333" s="56" t="s">
        <v>110</v>
      </c>
      <c r="C2333" s="7" t="s">
        <v>118</v>
      </c>
      <c r="D2333" s="7" t="s">
        <v>11351</v>
      </c>
      <c r="E2333" s="7"/>
      <c r="F2333" s="64"/>
      <c r="G2333" s="6"/>
      <c r="H2333" s="6"/>
      <c r="I2333" s="10" t="s">
        <v>110</v>
      </c>
      <c r="J2333" s="11" t="s">
        <v>11552</v>
      </c>
      <c r="K2333" s="194" t="s">
        <v>10807</v>
      </c>
      <c r="L2333" s="176"/>
      <c r="M2333" s="176">
        <v>1000</v>
      </c>
      <c r="N2333" s="80" t="s">
        <v>11911</v>
      </c>
      <c r="O2333" s="162"/>
      <c r="P2333" s="80" t="s">
        <v>11553</v>
      </c>
      <c r="Q2333" s="80"/>
      <c r="R2333" s="80"/>
      <c r="S2333" s="163"/>
      <c r="T2333" s="213"/>
      <c r="U2333" s="162"/>
      <c r="V2333" s="164"/>
      <c r="W2333" s="12" t="str">
        <f t="shared" si="633"/>
        <v>Mqtt1</v>
      </c>
      <c r="X2333" s="196" t="str" cm="1">
        <f t="array" ref="X2333">_xlfn.REGEXEXTRACT(J2333,"^\D*")&amp;"/"&amp;_xlfn.REGEXEXTRACT(J2333,"\d{8}(_\d{1,2})?")</f>
        <v>BTU/41006052_20</v>
      </c>
      <c r="Y2333" s="6" t="str">
        <f t="shared" si="637"/>
        <v>marpower/500000-thrs/btu/41006052-20</v>
      </c>
      <c r="Z2333" s="103" t="str">
        <f t="shared" si="635"/>
        <v>$.Power</v>
      </c>
      <c r="AB2333" s="6" t="s">
        <v>196</v>
      </c>
      <c r="AC2333" s="103">
        <v>1003</v>
      </c>
      <c r="AJ2333" s="80"/>
      <c r="AK2333" s="113" t="s">
        <v>1425</v>
      </c>
      <c r="AN2333" s="80"/>
      <c r="AO2333" s="80"/>
      <c r="AP2333" s="80"/>
      <c r="AQ2333" s="80"/>
      <c r="AR2333" s="127"/>
      <c r="AS2333" s="80"/>
      <c r="AT2333" s="7"/>
      <c r="AU2333" s="7"/>
      <c r="AV2333" s="165"/>
      <c r="AW2333" s="166"/>
      <c r="AX2333" s="137"/>
      <c r="AY2333" s="147"/>
      <c r="AZ2333" s="167"/>
      <c r="BA2333" s="167"/>
      <c r="BB2333" s="147" t="str">
        <f t="shared" si="636"/>
        <v/>
      </c>
      <c r="BC2333" s="168"/>
      <c r="BD2333" s="165"/>
      <c r="BE2333" s="165"/>
      <c r="BF2333" s="165"/>
      <c r="BG2333" s="165"/>
      <c r="BH2333" s="165"/>
      <c r="BI2333" s="165"/>
      <c r="BJ2333" s="165"/>
      <c r="BK2333" s="165"/>
      <c r="BL2333" s="165"/>
      <c r="BM2333" s="165"/>
      <c r="BN2333" s="165"/>
      <c r="BO2333" s="165"/>
      <c r="BP2333" s="165"/>
      <c r="BQ2333" s="165"/>
      <c r="BS2333" s="6"/>
      <c r="BT2333" s="11"/>
      <c r="BU2333" s="6"/>
      <c r="BV2333" s="6"/>
    </row>
    <row r="2334" spans="1:74" ht="15.75" x14ac:dyDescent="0.25">
      <c r="A2334" s="52" t="s">
        <v>11909</v>
      </c>
      <c r="B2334" s="56" t="s">
        <v>110</v>
      </c>
      <c r="C2334" s="7" t="s">
        <v>118</v>
      </c>
      <c r="D2334" s="7" t="s">
        <v>11351</v>
      </c>
      <c r="E2334" s="7"/>
      <c r="F2334" s="64"/>
      <c r="G2334" s="6"/>
      <c r="H2334" s="6"/>
      <c r="I2334" s="10" t="s">
        <v>110</v>
      </c>
      <c r="J2334" s="11" t="s">
        <v>11554</v>
      </c>
      <c r="K2334" s="194" t="s">
        <v>10807</v>
      </c>
      <c r="L2334" s="176"/>
      <c r="M2334" s="176">
        <v>1000</v>
      </c>
      <c r="N2334" s="80" t="s">
        <v>11911</v>
      </c>
      <c r="O2334" s="162"/>
      <c r="P2334" s="80" t="s">
        <v>11555</v>
      </c>
      <c r="Q2334" s="80"/>
      <c r="R2334" s="80"/>
      <c r="S2334" s="163"/>
      <c r="T2334" s="213"/>
      <c r="U2334" s="162"/>
      <c r="V2334" s="164"/>
      <c r="W2334" s="12" t="str">
        <f t="shared" si="633"/>
        <v>Mqtt1</v>
      </c>
      <c r="X2334" s="196" t="str" cm="1">
        <f t="array" ref="X2334">_xlfn.REGEXEXTRACT(J2334,"^\D*")&amp;"/"&amp;_xlfn.REGEXEXTRACT(J2334,"\d{8}(_\d{1,2})?")</f>
        <v>BTU/41006052_20</v>
      </c>
      <c r="Y2334" s="6" t="str">
        <f t="shared" si="637"/>
        <v>marpower/500000-thrs/btu/41006052-20</v>
      </c>
      <c r="Z2334" s="103" t="str">
        <f t="shared" si="635"/>
        <v>$.DeltaT</v>
      </c>
      <c r="AB2334" s="6" t="s">
        <v>196</v>
      </c>
      <c r="AC2334" s="103">
        <v>1005</v>
      </c>
      <c r="AJ2334" s="80"/>
      <c r="AK2334" s="113" t="s">
        <v>11237</v>
      </c>
      <c r="AN2334" s="80"/>
      <c r="AO2334" s="80"/>
      <c r="AP2334" s="80"/>
      <c r="AQ2334" s="80"/>
      <c r="AR2334" s="127"/>
      <c r="AS2334" s="80"/>
      <c r="AT2334" s="7"/>
      <c r="AU2334" s="7"/>
      <c r="AV2334" s="165"/>
      <c r="AW2334" s="166"/>
      <c r="AX2334" s="137"/>
      <c r="AY2334" s="147"/>
      <c r="AZ2334" s="167"/>
      <c r="BA2334" s="167"/>
      <c r="BB2334" s="147" t="str">
        <f t="shared" si="636"/>
        <v/>
      </c>
      <c r="BC2334" s="168"/>
      <c r="BD2334" s="165"/>
      <c r="BE2334" s="165"/>
      <c r="BF2334" s="165"/>
      <c r="BG2334" s="165"/>
      <c r="BH2334" s="165"/>
      <c r="BI2334" s="165"/>
      <c r="BJ2334" s="165"/>
      <c r="BK2334" s="165"/>
      <c r="BL2334" s="165"/>
      <c r="BM2334" s="165"/>
      <c r="BN2334" s="165"/>
      <c r="BO2334" s="165"/>
      <c r="BP2334" s="165"/>
      <c r="BQ2334" s="165"/>
      <c r="BS2334" s="6"/>
      <c r="BT2334" s="11"/>
      <c r="BU2334" s="6"/>
      <c r="BV2334" s="6"/>
    </row>
    <row r="2335" spans="1:74" ht="15.75" x14ac:dyDescent="0.25">
      <c r="A2335" s="52" t="s">
        <v>11909</v>
      </c>
      <c r="B2335" s="56" t="s">
        <v>110</v>
      </c>
      <c r="C2335" s="7" t="s">
        <v>118</v>
      </c>
      <c r="D2335" s="7" t="s">
        <v>11351</v>
      </c>
      <c r="E2335" s="7"/>
      <c r="F2335" s="64"/>
      <c r="G2335" s="6"/>
      <c r="H2335" s="6"/>
      <c r="I2335" s="10" t="s">
        <v>110</v>
      </c>
      <c r="J2335" s="11" t="s">
        <v>11556</v>
      </c>
      <c r="K2335" s="194" t="s">
        <v>10807</v>
      </c>
      <c r="L2335" s="176"/>
      <c r="M2335" s="176">
        <v>1000</v>
      </c>
      <c r="N2335" s="80" t="s">
        <v>11911</v>
      </c>
      <c r="O2335" s="162"/>
      <c r="P2335" s="80" t="s">
        <v>11557</v>
      </c>
      <c r="Q2335" s="80"/>
      <c r="R2335" s="80"/>
      <c r="S2335" s="163"/>
      <c r="T2335" s="213"/>
      <c r="U2335" s="162"/>
      <c r="V2335" s="164"/>
      <c r="W2335" s="12" t="str">
        <f t="shared" si="633"/>
        <v>Mqtt1</v>
      </c>
      <c r="X2335" s="196" t="str" cm="1">
        <f t="array" ref="X2335">_xlfn.REGEXEXTRACT(J2335,"^\D*")&amp;"/"&amp;_xlfn.REGEXEXTRACT(J2335,"\d{8}(_\d{1,2})?")</f>
        <v>BTU/41006052_20</v>
      </c>
      <c r="Y2335" s="6" t="str">
        <f t="shared" si="637"/>
        <v>marpower/500000-thrs/btu/41006052-20</v>
      </c>
      <c r="Z2335" s="103" t="str">
        <f t="shared" si="635"/>
        <v>$.TemperatureWarm</v>
      </c>
      <c r="AB2335" s="6" t="s">
        <v>196</v>
      </c>
      <c r="AC2335" s="103">
        <v>1007</v>
      </c>
      <c r="AJ2335" s="80"/>
      <c r="AK2335" s="113" t="s">
        <v>1159</v>
      </c>
      <c r="AN2335" s="80"/>
      <c r="AO2335" s="80"/>
      <c r="AP2335" s="80"/>
      <c r="AQ2335" s="80"/>
      <c r="AR2335" s="127"/>
      <c r="AS2335" s="80"/>
      <c r="AT2335" s="7"/>
      <c r="AU2335" s="7"/>
      <c r="AV2335" s="165"/>
      <c r="AW2335" s="166"/>
      <c r="AX2335" s="137"/>
      <c r="AY2335" s="147"/>
      <c r="AZ2335" s="167"/>
      <c r="BA2335" s="167"/>
      <c r="BB2335" s="147" t="str">
        <f t="shared" si="636"/>
        <v/>
      </c>
      <c r="BC2335" s="168"/>
      <c r="BD2335" s="165"/>
      <c r="BE2335" s="165"/>
      <c r="BF2335" s="165"/>
      <c r="BG2335" s="165"/>
      <c r="BH2335" s="165"/>
      <c r="BI2335" s="165"/>
      <c r="BJ2335" s="165"/>
      <c r="BK2335" s="165"/>
      <c r="BL2335" s="165"/>
      <c r="BM2335" s="165"/>
      <c r="BN2335" s="165"/>
      <c r="BO2335" s="165"/>
      <c r="BP2335" s="165"/>
      <c r="BQ2335" s="165"/>
      <c r="BS2335" s="6"/>
      <c r="BT2335" s="11"/>
      <c r="BU2335" s="6"/>
      <c r="BV2335" s="6"/>
    </row>
    <row r="2336" spans="1:74" ht="15.75" x14ac:dyDescent="0.25">
      <c r="A2336" s="52" t="s">
        <v>11909</v>
      </c>
      <c r="B2336" s="56" t="s">
        <v>110</v>
      </c>
      <c r="C2336" s="7" t="s">
        <v>118</v>
      </c>
      <c r="D2336" s="7" t="s">
        <v>11351</v>
      </c>
      <c r="E2336" s="7"/>
      <c r="F2336" s="64"/>
      <c r="G2336" s="6"/>
      <c r="H2336" s="6"/>
      <c r="I2336" s="10" t="s">
        <v>110</v>
      </c>
      <c r="J2336" s="11" t="s">
        <v>11558</v>
      </c>
      <c r="K2336" s="194" t="s">
        <v>10807</v>
      </c>
      <c r="L2336" s="176"/>
      <c r="M2336" s="176">
        <v>1000</v>
      </c>
      <c r="N2336" s="80" t="s">
        <v>11911</v>
      </c>
      <c r="O2336" s="162"/>
      <c r="P2336" s="80" t="s">
        <v>11559</v>
      </c>
      <c r="Q2336" s="80"/>
      <c r="R2336" s="80"/>
      <c r="S2336" s="163"/>
      <c r="T2336" s="213"/>
      <c r="U2336" s="162"/>
      <c r="V2336" s="164"/>
      <c r="W2336" s="12" t="str">
        <f t="shared" si="633"/>
        <v>Mqtt1</v>
      </c>
      <c r="X2336" s="196" t="str" cm="1">
        <f t="array" ref="X2336">_xlfn.REGEXEXTRACT(J2336,"^\D*")&amp;"/"&amp;_xlfn.REGEXEXTRACT(J2336,"\d{8}(_\d{1,2})?")</f>
        <v>BTU/41006052_20</v>
      </c>
      <c r="Y2336" s="6" t="str">
        <f t="shared" si="637"/>
        <v>marpower/500000-thrs/btu/41006052-20</v>
      </c>
      <c r="Z2336" s="103" t="str">
        <f t="shared" si="635"/>
        <v>$.TemperatureCold</v>
      </c>
      <c r="AB2336" s="6" t="s">
        <v>196</v>
      </c>
      <c r="AC2336" s="103">
        <v>1009</v>
      </c>
      <c r="AJ2336" s="80"/>
      <c r="AK2336" s="113" t="s">
        <v>1159</v>
      </c>
      <c r="AN2336" s="80"/>
      <c r="AO2336" s="80"/>
      <c r="AP2336" s="80"/>
      <c r="AQ2336" s="80"/>
      <c r="AR2336" s="127"/>
      <c r="AS2336" s="80"/>
      <c r="AT2336" s="7"/>
      <c r="AU2336" s="7"/>
      <c r="AV2336" s="165"/>
      <c r="AW2336" s="166"/>
      <c r="AX2336" s="137"/>
      <c r="AY2336" s="147"/>
      <c r="AZ2336" s="167"/>
      <c r="BA2336" s="167"/>
      <c r="BB2336" s="147" t="str">
        <f t="shared" si="636"/>
        <v/>
      </c>
      <c r="BC2336" s="168"/>
      <c r="BD2336" s="165"/>
      <c r="BE2336" s="165"/>
      <c r="BF2336" s="165"/>
      <c r="BG2336" s="165"/>
      <c r="BH2336" s="165"/>
      <c r="BI2336" s="165"/>
      <c r="BJ2336" s="165"/>
      <c r="BK2336" s="165"/>
      <c r="BL2336" s="165"/>
      <c r="BM2336" s="165"/>
      <c r="BN2336" s="165"/>
      <c r="BO2336" s="165"/>
      <c r="BP2336" s="165"/>
      <c r="BQ2336" s="165"/>
      <c r="BS2336" s="6"/>
      <c r="BT2336" s="11"/>
      <c r="BU2336" s="6"/>
      <c r="BV2336" s="6"/>
    </row>
    <row r="2337" spans="1:74" x14ac:dyDescent="0.25">
      <c r="A2337" s="50"/>
      <c r="B2337" s="54" t="s">
        <v>110</v>
      </c>
      <c r="C2337" s="59"/>
      <c r="D2337" s="59"/>
      <c r="E2337" s="59"/>
      <c r="F2337" s="59"/>
      <c r="G2337" s="59"/>
      <c r="H2337" s="59"/>
      <c r="I2337" s="59"/>
      <c r="J2337" s="68"/>
      <c r="K2337" s="50"/>
      <c r="L2337" s="54"/>
      <c r="M2337" s="179">
        <v>1000</v>
      </c>
      <c r="N2337" s="54"/>
      <c r="O2337" s="81"/>
      <c r="P2337" s="54" t="s">
        <v>11560</v>
      </c>
      <c r="Q2337" s="54"/>
      <c r="R2337" s="54"/>
      <c r="S2337" s="54"/>
      <c r="T2337" s="151"/>
      <c r="U2337" s="81"/>
      <c r="V2337" s="68"/>
      <c r="W2337" s="50"/>
      <c r="X2337" s="198"/>
      <c r="Y2337" s="54"/>
      <c r="Z2337" s="100"/>
      <c r="AA2337" s="50"/>
      <c r="AB2337" s="54"/>
      <c r="AC2337" s="100"/>
      <c r="AD2337" s="100"/>
      <c r="AE2337" s="68"/>
      <c r="AF2337" s="68"/>
      <c r="AG2337" s="68"/>
      <c r="AH2337" s="68"/>
      <c r="AI2337" s="54"/>
      <c r="AJ2337" s="54"/>
      <c r="AK2337" s="110"/>
      <c r="AL2337" s="110"/>
      <c r="AM2337" s="54"/>
      <c r="AN2337" s="54"/>
      <c r="AO2337" s="54"/>
      <c r="AP2337" s="54"/>
      <c r="AQ2337" s="54"/>
      <c r="AR2337" s="54"/>
      <c r="AS2337" s="54"/>
      <c r="AT2337" s="81"/>
      <c r="AU2337" s="81"/>
      <c r="AV2337" s="81"/>
      <c r="AW2337" s="81"/>
      <c r="AX2337" s="81"/>
      <c r="AY2337" s="81"/>
      <c r="AZ2337" s="81"/>
      <c r="BA2337" s="81"/>
      <c r="BB2337" s="81"/>
      <c r="BC2337" s="81"/>
      <c r="BD2337" s="81"/>
      <c r="BE2337" s="81"/>
      <c r="BF2337" s="150"/>
      <c r="BG2337" s="81"/>
      <c r="BH2337" s="81"/>
      <c r="BI2337" s="81"/>
      <c r="BJ2337" s="150"/>
      <c r="BK2337" s="81"/>
      <c r="BL2337" s="81"/>
      <c r="BM2337" s="81"/>
      <c r="BN2337" s="150"/>
      <c r="BO2337" s="81"/>
      <c r="BP2337" s="81"/>
      <c r="BQ2337" s="81"/>
      <c r="BR2337" s="151"/>
      <c r="BS2337" s="81"/>
      <c r="BT2337" s="150"/>
      <c r="BU2337" s="81"/>
      <c r="BV2337" s="81"/>
    </row>
    <row r="2338" spans="1:74" ht="15.75" x14ac:dyDescent="0.25">
      <c r="A2338" s="52" t="s">
        <v>11909</v>
      </c>
      <c r="B2338" s="56" t="s">
        <v>110</v>
      </c>
      <c r="C2338" s="7" t="s">
        <v>118</v>
      </c>
      <c r="D2338" s="7" t="s">
        <v>11561</v>
      </c>
      <c r="E2338" s="7"/>
      <c r="F2338" s="64"/>
      <c r="G2338" s="6"/>
      <c r="H2338" s="6"/>
      <c r="I2338" s="10" t="s">
        <v>110</v>
      </c>
      <c r="J2338" s="11" t="s">
        <v>11562</v>
      </c>
      <c r="K2338" s="194" t="s">
        <v>510</v>
      </c>
      <c r="L2338" s="176"/>
      <c r="M2338" s="176">
        <v>1000</v>
      </c>
      <c r="N2338" s="80" t="s">
        <v>11911</v>
      </c>
      <c r="O2338" s="162"/>
      <c r="P2338" s="80" t="s">
        <v>11563</v>
      </c>
      <c r="Q2338" s="80"/>
      <c r="R2338" s="80"/>
      <c r="S2338" s="163"/>
      <c r="T2338" s="213"/>
      <c r="U2338" s="162"/>
      <c r="V2338" s="164"/>
      <c r="W2338" s="12" t="str">
        <f t="shared" ref="W2338:W2401" si="638">IF(COUNTIF(N2338,"spare"),"","Mqtt1")</f>
        <v>Mqtt1</v>
      </c>
      <c r="X2338" s="196" t="str" cm="1">
        <f t="array" ref="X2338">_xlfn.REGEXEXTRACT(J2338,"^\D*")&amp;"/"&amp;_xlfn.REGEXEXTRACT(J2338,"\d{8}(_\d{1,2})?")</f>
        <v>PMP/50001194</v>
      </c>
      <c r="Y2338" s="6" t="str">
        <f t="shared" ref="Y2338:Y2369" si="639">LOWER(SUBSTITUTE(SUBSTITUTE(IF(COUNTIF(N2338,"spare"),"",_xlfn.CONCAT("marpower/",IF(X2338&lt;&gt;"","500000 THRS/"&amp;X2338,"500000 THRS")))," ","-"),"_","-"))</f>
        <v>marpower/500000-thrs/pmp/50001194</v>
      </c>
      <c r="Z2338" s="103" t="str">
        <f t="shared" ref="Z2338:Z2401" si="640">IF(COUNTIF(N2338,"spare"),"","$."&amp;_xlfn.REGEXREPLACE(IF(X2338="",J2338,_xlfn.REGEXREPLACE(J2338,".*_","")),"^FIRE_",""))</f>
        <v>$.DutyPoint</v>
      </c>
      <c r="AB2338" s="6" t="s">
        <v>195</v>
      </c>
      <c r="AC2338" s="103">
        <v>1</v>
      </c>
      <c r="AD2338" s="103" t="s">
        <v>124</v>
      </c>
      <c r="AG2338" s="11">
        <v>0</v>
      </c>
      <c r="AH2338" s="11">
        <v>20</v>
      </c>
      <c r="AI2338" s="53">
        <v>0</v>
      </c>
      <c r="AJ2338" s="80">
        <v>10</v>
      </c>
      <c r="AK2338" s="113" t="s">
        <v>917</v>
      </c>
      <c r="AL2338" s="113" t="s">
        <v>10809</v>
      </c>
      <c r="AN2338" s="80"/>
      <c r="AO2338" s="80"/>
      <c r="AP2338" s="80"/>
      <c r="AQ2338" s="80"/>
      <c r="AR2338" s="127"/>
      <c r="AS2338" s="80"/>
      <c r="AT2338" s="7"/>
      <c r="AU2338" s="7"/>
      <c r="AV2338" s="165"/>
      <c r="AW2338" s="166"/>
      <c r="AX2338" s="137"/>
      <c r="AY2338" s="147"/>
      <c r="AZ2338" s="167"/>
      <c r="BA2338" s="167"/>
      <c r="BB2338" s="147" t="str">
        <f t="shared" ref="BB2338:BB2401" si="641">IF(ISNUMBER(AM2338),"1","")</f>
        <v/>
      </c>
      <c r="BC2338" s="168"/>
      <c r="BD2338" s="165"/>
      <c r="BE2338" s="165"/>
      <c r="BF2338" s="165"/>
      <c r="BG2338" s="165"/>
      <c r="BH2338" s="165"/>
      <c r="BI2338" s="165"/>
      <c r="BJ2338" s="165"/>
      <c r="BK2338" s="165"/>
      <c r="BL2338" s="165"/>
      <c r="BM2338" s="165"/>
      <c r="BN2338" s="165"/>
      <c r="BO2338" s="165"/>
      <c r="BP2338" s="165"/>
      <c r="BQ2338" s="165"/>
      <c r="BS2338" s="6"/>
      <c r="BT2338" s="11"/>
      <c r="BU2338" s="6"/>
      <c r="BV2338" s="6"/>
    </row>
    <row r="2339" spans="1:74" ht="15.75" x14ac:dyDescent="0.25">
      <c r="A2339" s="52" t="s">
        <v>11909</v>
      </c>
      <c r="B2339" s="56" t="s">
        <v>110</v>
      </c>
      <c r="C2339" s="7" t="s">
        <v>124</v>
      </c>
      <c r="D2339" s="7" t="s">
        <v>11561</v>
      </c>
      <c r="E2339" s="7"/>
      <c r="F2339" s="64"/>
      <c r="G2339" s="6"/>
      <c r="H2339" s="6"/>
      <c r="I2339" s="10" t="s">
        <v>110</v>
      </c>
      <c r="J2339" s="11" t="s">
        <v>11564</v>
      </c>
      <c r="K2339" s="194" t="s">
        <v>510</v>
      </c>
      <c r="L2339" s="176"/>
      <c r="M2339" s="176">
        <v>1000</v>
      </c>
      <c r="N2339" s="80" t="s">
        <v>11911</v>
      </c>
      <c r="O2339" s="162"/>
      <c r="P2339" s="80" t="s">
        <v>11565</v>
      </c>
      <c r="Q2339" s="80"/>
      <c r="R2339" s="80"/>
      <c r="S2339" s="163"/>
      <c r="T2339" s="213"/>
      <c r="U2339" s="162"/>
      <c r="V2339" s="164"/>
      <c r="W2339" s="12" t="str">
        <f t="shared" si="638"/>
        <v>Mqtt1</v>
      </c>
      <c r="X2339" s="196" t="str" cm="1">
        <f t="array" ref="X2339">_xlfn.REGEXEXTRACT(J2339,"^\D*")&amp;"/"&amp;_xlfn.REGEXEXTRACT(J2339,"\d{8}(_\d{1,2})?")</f>
        <v>PMP/50001194</v>
      </c>
      <c r="Y2339" s="6" t="str">
        <f t="shared" si="639"/>
        <v>marpower/500000-thrs/pmp/50001194</v>
      </c>
      <c r="Z2339" s="103" t="str">
        <f t="shared" si="640"/>
        <v>$.OnOff</v>
      </c>
      <c r="AB2339" s="6" t="s">
        <v>195</v>
      </c>
      <c r="AC2339" s="103">
        <v>40</v>
      </c>
      <c r="AJ2339" s="80"/>
      <c r="AN2339" s="80"/>
      <c r="AO2339" s="80"/>
      <c r="AP2339" s="80"/>
      <c r="AQ2339" s="80"/>
      <c r="AR2339" s="127"/>
      <c r="AS2339" s="80"/>
      <c r="AT2339" s="7"/>
      <c r="AU2339" s="7"/>
      <c r="AV2339" s="165"/>
      <c r="AW2339" s="166"/>
      <c r="AX2339" s="137"/>
      <c r="AY2339" s="147"/>
      <c r="AZ2339" s="167"/>
      <c r="BA2339" s="167"/>
      <c r="BB2339" s="147" t="str">
        <f t="shared" si="641"/>
        <v/>
      </c>
      <c r="BC2339" s="168"/>
      <c r="BD2339" s="165"/>
      <c r="BE2339" s="165"/>
      <c r="BF2339" s="165"/>
      <c r="BG2339" s="165"/>
      <c r="BH2339" s="165"/>
      <c r="BI2339" s="165"/>
      <c r="BJ2339" s="165"/>
      <c r="BK2339" s="165"/>
      <c r="BL2339" s="165"/>
      <c r="BM2339" s="165"/>
      <c r="BN2339" s="165"/>
      <c r="BO2339" s="165"/>
      <c r="BP2339" s="165"/>
      <c r="BQ2339" s="165"/>
      <c r="BS2339" s="6"/>
      <c r="BT2339" s="11"/>
      <c r="BU2339" s="6"/>
      <c r="BV2339" s="6"/>
    </row>
    <row r="2340" spans="1:74" ht="15.75" x14ac:dyDescent="0.25">
      <c r="A2340" s="52" t="s">
        <v>11909</v>
      </c>
      <c r="B2340" s="56" t="s">
        <v>110</v>
      </c>
      <c r="C2340" s="7" t="s">
        <v>124</v>
      </c>
      <c r="D2340" s="7" t="s">
        <v>11561</v>
      </c>
      <c r="E2340" s="7"/>
      <c r="F2340" s="64"/>
      <c r="G2340" s="6"/>
      <c r="H2340" s="6"/>
      <c r="I2340" s="10" t="s">
        <v>110</v>
      </c>
      <c r="J2340" s="11" t="s">
        <v>11566</v>
      </c>
      <c r="K2340" s="194" t="s">
        <v>510</v>
      </c>
      <c r="L2340" s="176"/>
      <c r="M2340" s="176">
        <v>1000</v>
      </c>
      <c r="N2340" s="80" t="s">
        <v>11911</v>
      </c>
      <c r="O2340" s="162"/>
      <c r="P2340" s="80" t="s">
        <v>11567</v>
      </c>
      <c r="Q2340" s="80"/>
      <c r="R2340" s="80"/>
      <c r="S2340" s="163"/>
      <c r="T2340" s="213"/>
      <c r="U2340" s="162"/>
      <c r="V2340" s="164"/>
      <c r="W2340" s="12" t="str">
        <f t="shared" si="638"/>
        <v>Mqtt1</v>
      </c>
      <c r="X2340" s="196" t="str" cm="1">
        <f t="array" ref="X2340">_xlfn.REGEXEXTRACT(J2340,"^\D*")&amp;"/"&amp;_xlfn.REGEXEXTRACT(J2340,"\d{8}(_\d{1,2})?")</f>
        <v>PMP/50001194</v>
      </c>
      <c r="Y2340" s="6" t="str">
        <f t="shared" si="639"/>
        <v>marpower/500000-thrs/pmp/50001194</v>
      </c>
      <c r="Z2340" s="103" t="str">
        <f t="shared" si="640"/>
        <v>$.ControlMode</v>
      </c>
      <c r="AB2340" s="6" t="s">
        <v>195</v>
      </c>
      <c r="AC2340" s="103">
        <v>42</v>
      </c>
      <c r="AJ2340" s="80"/>
      <c r="AK2340" s="113" t="s">
        <v>10814</v>
      </c>
      <c r="AN2340" s="80"/>
      <c r="AO2340" s="80"/>
      <c r="AP2340" s="80"/>
      <c r="AQ2340" s="80"/>
      <c r="AR2340" s="127"/>
      <c r="AS2340" s="80"/>
      <c r="AT2340" s="7"/>
      <c r="AU2340" s="7"/>
      <c r="AV2340" s="165"/>
      <c r="AW2340" s="166"/>
      <c r="AX2340" s="137"/>
      <c r="AY2340" s="147"/>
      <c r="AZ2340" s="167"/>
      <c r="BA2340" s="167"/>
      <c r="BB2340" s="147" t="str">
        <f t="shared" si="641"/>
        <v/>
      </c>
      <c r="BC2340" s="168"/>
      <c r="BD2340" s="165"/>
      <c r="BE2340" s="165"/>
      <c r="BF2340" s="165"/>
      <c r="BG2340" s="165"/>
      <c r="BH2340" s="165"/>
      <c r="BI2340" s="165"/>
      <c r="BJ2340" s="165"/>
      <c r="BK2340" s="165"/>
      <c r="BL2340" s="165"/>
      <c r="BM2340" s="165"/>
      <c r="BN2340" s="165"/>
      <c r="BO2340" s="165"/>
      <c r="BP2340" s="165"/>
      <c r="BQ2340" s="165"/>
      <c r="BS2340" s="6"/>
      <c r="BT2340" s="11"/>
      <c r="BU2340" s="6"/>
      <c r="BV2340" s="6"/>
    </row>
    <row r="2341" spans="1:74" ht="15.75" x14ac:dyDescent="0.25">
      <c r="A2341" s="52" t="s">
        <v>11909</v>
      </c>
      <c r="B2341" s="56" t="s">
        <v>110</v>
      </c>
      <c r="C2341" s="7" t="s">
        <v>124</v>
      </c>
      <c r="D2341" s="7" t="s">
        <v>11561</v>
      </c>
      <c r="E2341" s="7"/>
      <c r="F2341" s="64"/>
      <c r="G2341" s="6"/>
      <c r="H2341" s="6"/>
      <c r="I2341" s="10" t="s">
        <v>110</v>
      </c>
      <c r="J2341" s="11" t="s">
        <v>11568</v>
      </c>
      <c r="K2341" s="194" t="s">
        <v>510</v>
      </c>
      <c r="L2341" s="176"/>
      <c r="M2341" s="176">
        <v>1000</v>
      </c>
      <c r="N2341" s="80" t="s">
        <v>11911</v>
      </c>
      <c r="O2341" s="162"/>
      <c r="P2341" s="80" t="s">
        <v>11569</v>
      </c>
      <c r="Q2341" s="80"/>
      <c r="R2341" s="80"/>
      <c r="S2341" s="163"/>
      <c r="T2341" s="213"/>
      <c r="U2341" s="162"/>
      <c r="V2341" s="164"/>
      <c r="W2341" s="12" t="str">
        <f t="shared" si="638"/>
        <v>Mqtt1</v>
      </c>
      <c r="X2341" s="196" t="str" cm="1">
        <f t="array" ref="X2341">_xlfn.REGEXEXTRACT(J2341,"^\D*")&amp;"/"&amp;_xlfn.REGEXEXTRACT(J2341,"\d{8}(_\d{1,2})?")</f>
        <v>PMP/50001194</v>
      </c>
      <c r="Y2341" s="6" t="str">
        <f t="shared" si="639"/>
        <v>marpower/500000-thrs/pmp/50001194</v>
      </c>
      <c r="Z2341" s="103" t="str">
        <f t="shared" si="640"/>
        <v>$.Pressure</v>
      </c>
      <c r="AB2341" s="6" t="s">
        <v>196</v>
      </c>
      <c r="AC2341" s="103">
        <v>1</v>
      </c>
      <c r="AJ2341" s="80"/>
      <c r="AK2341" s="113" t="s">
        <v>10817</v>
      </c>
      <c r="AL2341" s="113">
        <v>10</v>
      </c>
      <c r="AN2341" s="80"/>
      <c r="AO2341" s="80"/>
      <c r="AP2341" s="80"/>
      <c r="AQ2341" s="80"/>
      <c r="AR2341" s="127"/>
      <c r="AS2341" s="80"/>
      <c r="AT2341" s="7"/>
      <c r="AU2341" s="7"/>
      <c r="AV2341" s="165"/>
      <c r="AW2341" s="166"/>
      <c r="AX2341" s="137"/>
      <c r="AY2341" s="147"/>
      <c r="AZ2341" s="167"/>
      <c r="BA2341" s="167"/>
      <c r="BB2341" s="147" t="str">
        <f t="shared" si="641"/>
        <v/>
      </c>
      <c r="BC2341" s="168"/>
      <c r="BD2341" s="165"/>
      <c r="BE2341" s="165"/>
      <c r="BF2341" s="165"/>
      <c r="BG2341" s="165"/>
      <c r="BH2341" s="165"/>
      <c r="BI2341" s="165"/>
      <c r="BJ2341" s="165"/>
      <c r="BK2341" s="165"/>
      <c r="BL2341" s="165"/>
      <c r="BM2341" s="165"/>
      <c r="BN2341" s="165"/>
      <c r="BO2341" s="165"/>
      <c r="BP2341" s="165"/>
      <c r="BQ2341" s="165"/>
      <c r="BS2341" s="6"/>
      <c r="BT2341" s="11"/>
      <c r="BU2341" s="6"/>
      <c r="BV2341" s="6"/>
    </row>
    <row r="2342" spans="1:74" ht="15.75" x14ac:dyDescent="0.25">
      <c r="A2342" s="52" t="s">
        <v>11909</v>
      </c>
      <c r="B2342" s="56" t="s">
        <v>110</v>
      </c>
      <c r="C2342" s="7" t="s">
        <v>118</v>
      </c>
      <c r="D2342" s="7" t="s">
        <v>11561</v>
      </c>
      <c r="E2342" s="7"/>
      <c r="F2342" s="64"/>
      <c r="G2342" s="6"/>
      <c r="H2342" s="6"/>
      <c r="I2342" s="10" t="s">
        <v>110</v>
      </c>
      <c r="J2342" s="11" t="s">
        <v>11570</v>
      </c>
      <c r="K2342" s="194" t="s">
        <v>510</v>
      </c>
      <c r="L2342" s="176"/>
      <c r="M2342" s="176">
        <v>1000</v>
      </c>
      <c r="N2342" s="80" t="s">
        <v>11911</v>
      </c>
      <c r="O2342" s="162"/>
      <c r="P2342" s="80" t="s">
        <v>11571</v>
      </c>
      <c r="Q2342" s="80"/>
      <c r="R2342" s="80"/>
      <c r="S2342" s="163"/>
      <c r="T2342" s="213"/>
      <c r="U2342" s="162"/>
      <c r="V2342" s="164"/>
      <c r="W2342" s="12" t="str">
        <f t="shared" si="638"/>
        <v>Mqtt1</v>
      </c>
      <c r="X2342" s="196" t="str" cm="1">
        <f t="array" ref="X2342">_xlfn.REGEXEXTRACT(J2342,"^\D*")&amp;"/"&amp;_xlfn.REGEXEXTRACT(J2342,"\d{8}(_\d{1,2})?")</f>
        <v>PMP/50001194</v>
      </c>
      <c r="Y2342" s="6" t="str">
        <f t="shared" si="639"/>
        <v>marpower/500000-thrs/pmp/50001194</v>
      </c>
      <c r="Z2342" s="103" t="str">
        <f t="shared" si="640"/>
        <v>$.Flow</v>
      </c>
      <c r="AB2342" s="6" t="s">
        <v>196</v>
      </c>
      <c r="AC2342" s="103">
        <v>2</v>
      </c>
      <c r="AD2342" s="103" t="s">
        <v>124</v>
      </c>
      <c r="AG2342" s="11">
        <v>0</v>
      </c>
      <c r="AH2342" s="11">
        <v>100</v>
      </c>
      <c r="AI2342" s="53">
        <v>0</v>
      </c>
      <c r="AJ2342" s="80">
        <v>10</v>
      </c>
      <c r="AK2342" s="113" t="s">
        <v>10820</v>
      </c>
      <c r="AL2342" s="113" t="s">
        <v>10821</v>
      </c>
      <c r="AN2342" s="80"/>
      <c r="AO2342" s="80"/>
      <c r="AP2342" s="80"/>
      <c r="AQ2342" s="80"/>
      <c r="AR2342" s="127"/>
      <c r="AS2342" s="80"/>
      <c r="AT2342" s="7"/>
      <c r="AU2342" s="7"/>
      <c r="AV2342" s="165"/>
      <c r="AW2342" s="166"/>
      <c r="AX2342" s="137"/>
      <c r="AY2342" s="147"/>
      <c r="AZ2342" s="167"/>
      <c r="BA2342" s="167"/>
      <c r="BB2342" s="147" t="str">
        <f t="shared" si="641"/>
        <v/>
      </c>
      <c r="BC2342" s="168"/>
      <c r="BD2342" s="165"/>
      <c r="BE2342" s="165"/>
      <c r="BF2342" s="165"/>
      <c r="BG2342" s="165"/>
      <c r="BH2342" s="165"/>
      <c r="BI2342" s="165"/>
      <c r="BJ2342" s="165"/>
      <c r="BK2342" s="165"/>
      <c r="BL2342" s="165"/>
      <c r="BM2342" s="165"/>
      <c r="BN2342" s="165"/>
      <c r="BO2342" s="165"/>
      <c r="BP2342" s="165"/>
      <c r="BQ2342" s="165"/>
      <c r="BS2342" s="6"/>
      <c r="BT2342" s="11"/>
      <c r="BU2342" s="6"/>
      <c r="BV2342" s="6"/>
    </row>
    <row r="2343" spans="1:74" ht="15.75" x14ac:dyDescent="0.25">
      <c r="A2343" s="52" t="s">
        <v>11909</v>
      </c>
      <c r="B2343" s="56" t="s">
        <v>110</v>
      </c>
      <c r="C2343" s="7" t="s">
        <v>124</v>
      </c>
      <c r="D2343" s="7" t="s">
        <v>11561</v>
      </c>
      <c r="E2343" s="7"/>
      <c r="F2343" s="64"/>
      <c r="G2343" s="6"/>
      <c r="H2343" s="6"/>
      <c r="I2343" s="10" t="s">
        <v>110</v>
      </c>
      <c r="J2343" s="11" t="s">
        <v>11572</v>
      </c>
      <c r="K2343" s="194" t="s">
        <v>510</v>
      </c>
      <c r="L2343" s="176"/>
      <c r="M2343" s="176">
        <v>1000</v>
      </c>
      <c r="N2343" s="80" t="s">
        <v>11911</v>
      </c>
      <c r="O2343" s="162"/>
      <c r="P2343" s="80" t="s">
        <v>11573</v>
      </c>
      <c r="Q2343" s="80"/>
      <c r="R2343" s="80"/>
      <c r="S2343" s="163"/>
      <c r="T2343" s="213"/>
      <c r="U2343" s="162"/>
      <c r="V2343" s="164"/>
      <c r="W2343" s="12" t="str">
        <f t="shared" si="638"/>
        <v>Mqtt1</v>
      </c>
      <c r="X2343" s="196" t="str" cm="1">
        <f t="array" ref="X2343">_xlfn.REGEXEXTRACT(J2343,"^\D*")&amp;"/"&amp;_xlfn.REGEXEXTRACT(J2343,"\d{8}(_\d{1,2})?")</f>
        <v>PMP/50001194</v>
      </c>
      <c r="Y2343" s="6" t="str">
        <f t="shared" si="639"/>
        <v>marpower/500000-thrs/pmp/50001194</v>
      </c>
      <c r="Z2343" s="103" t="str">
        <f t="shared" si="640"/>
        <v>$.EnConsump</v>
      </c>
      <c r="AB2343" s="6" t="s">
        <v>196</v>
      </c>
      <c r="AC2343" s="103">
        <v>3</v>
      </c>
      <c r="AJ2343" s="80"/>
      <c r="AK2343" s="113" t="s">
        <v>10824</v>
      </c>
      <c r="AN2343" s="80"/>
      <c r="AO2343" s="80"/>
      <c r="AP2343" s="80"/>
      <c r="AQ2343" s="80"/>
      <c r="AR2343" s="127"/>
      <c r="AS2343" s="80"/>
      <c r="AT2343" s="7"/>
      <c r="AU2343" s="7"/>
      <c r="AV2343" s="165"/>
      <c r="AW2343" s="166"/>
      <c r="AX2343" s="137"/>
      <c r="AY2343" s="147"/>
      <c r="AZ2343" s="167"/>
      <c r="BA2343" s="167"/>
      <c r="BB2343" s="147" t="str">
        <f t="shared" si="641"/>
        <v/>
      </c>
      <c r="BC2343" s="168"/>
      <c r="BD2343" s="165"/>
      <c r="BE2343" s="165"/>
      <c r="BF2343" s="165"/>
      <c r="BG2343" s="165"/>
      <c r="BH2343" s="165"/>
      <c r="BI2343" s="165"/>
      <c r="BJ2343" s="165"/>
      <c r="BK2343" s="165"/>
      <c r="BL2343" s="165"/>
      <c r="BM2343" s="165"/>
      <c r="BN2343" s="165"/>
      <c r="BO2343" s="165"/>
      <c r="BP2343" s="165"/>
      <c r="BQ2343" s="165"/>
      <c r="BS2343" s="6"/>
      <c r="BT2343" s="11"/>
      <c r="BU2343" s="6"/>
      <c r="BV2343" s="6"/>
    </row>
    <row r="2344" spans="1:74" ht="15.75" x14ac:dyDescent="0.25">
      <c r="A2344" s="52" t="s">
        <v>11909</v>
      </c>
      <c r="B2344" s="56" t="s">
        <v>110</v>
      </c>
      <c r="C2344" s="7" t="s">
        <v>124</v>
      </c>
      <c r="D2344" s="7" t="s">
        <v>11561</v>
      </c>
      <c r="E2344" s="7"/>
      <c r="F2344" s="64"/>
      <c r="G2344" s="6"/>
      <c r="H2344" s="6"/>
      <c r="I2344" s="10" t="s">
        <v>110</v>
      </c>
      <c r="J2344" s="11" t="s">
        <v>11574</v>
      </c>
      <c r="K2344" s="194" t="s">
        <v>510</v>
      </c>
      <c r="L2344" s="176"/>
      <c r="M2344" s="176">
        <v>1000</v>
      </c>
      <c r="N2344" s="80" t="s">
        <v>11911</v>
      </c>
      <c r="O2344" s="162"/>
      <c r="P2344" s="80" t="s">
        <v>11575</v>
      </c>
      <c r="Q2344" s="80"/>
      <c r="R2344" s="80"/>
      <c r="S2344" s="163"/>
      <c r="T2344" s="213"/>
      <c r="U2344" s="162"/>
      <c r="V2344" s="164"/>
      <c r="W2344" s="12" t="str">
        <f t="shared" si="638"/>
        <v>Mqtt1</v>
      </c>
      <c r="X2344" s="196" t="str" cm="1">
        <f t="array" ref="X2344">_xlfn.REGEXEXTRACT(J2344,"^\D*")&amp;"/"&amp;_xlfn.REGEXEXTRACT(J2344,"\d{8}(_\d{1,2})?")</f>
        <v>PMP/50001194</v>
      </c>
      <c r="Y2344" s="6" t="str">
        <f t="shared" si="639"/>
        <v>marpower/500000-thrs/pmp/50001194</v>
      </c>
      <c r="Z2344" s="103" t="str">
        <f t="shared" si="640"/>
        <v>$.PowerInput</v>
      </c>
      <c r="AB2344" s="6" t="s">
        <v>196</v>
      </c>
      <c r="AC2344" s="103">
        <v>4</v>
      </c>
      <c r="AJ2344" s="80"/>
      <c r="AK2344" s="113" t="s">
        <v>1425</v>
      </c>
      <c r="AN2344" s="80"/>
      <c r="AO2344" s="80"/>
      <c r="AP2344" s="80"/>
      <c r="AQ2344" s="80"/>
      <c r="AR2344" s="127"/>
      <c r="AS2344" s="80"/>
      <c r="AT2344" s="7"/>
      <c r="AU2344" s="7"/>
      <c r="AV2344" s="165"/>
      <c r="AW2344" s="166"/>
      <c r="AX2344" s="137"/>
      <c r="AY2344" s="147"/>
      <c r="AZ2344" s="167"/>
      <c r="BA2344" s="167"/>
      <c r="BB2344" s="147" t="str">
        <f t="shared" si="641"/>
        <v/>
      </c>
      <c r="BC2344" s="168"/>
      <c r="BD2344" s="165"/>
      <c r="BE2344" s="165"/>
      <c r="BF2344" s="165"/>
      <c r="BG2344" s="165"/>
      <c r="BH2344" s="165"/>
      <c r="BI2344" s="165"/>
      <c r="BJ2344" s="165"/>
      <c r="BK2344" s="165"/>
      <c r="BL2344" s="165"/>
      <c r="BM2344" s="165"/>
      <c r="BN2344" s="165"/>
      <c r="BO2344" s="165"/>
      <c r="BP2344" s="165"/>
      <c r="BQ2344" s="165"/>
      <c r="BS2344" s="6"/>
      <c r="BT2344" s="11"/>
      <c r="BU2344" s="6"/>
      <c r="BV2344" s="6"/>
    </row>
    <row r="2345" spans="1:74" ht="15.75" x14ac:dyDescent="0.25">
      <c r="A2345" s="52" t="s">
        <v>11909</v>
      </c>
      <c r="B2345" s="56" t="s">
        <v>110</v>
      </c>
      <c r="C2345" s="7" t="s">
        <v>124</v>
      </c>
      <c r="D2345" s="7" t="s">
        <v>11561</v>
      </c>
      <c r="E2345" s="7"/>
      <c r="F2345" s="64"/>
      <c r="G2345" s="6"/>
      <c r="H2345" s="6"/>
      <c r="I2345" s="10" t="s">
        <v>110</v>
      </c>
      <c r="J2345" s="11" t="s">
        <v>11576</v>
      </c>
      <c r="K2345" s="194" t="s">
        <v>510</v>
      </c>
      <c r="L2345" s="176"/>
      <c r="M2345" s="176">
        <v>1000</v>
      </c>
      <c r="N2345" s="80" t="s">
        <v>11911</v>
      </c>
      <c r="O2345" s="162"/>
      <c r="P2345" s="80" t="s">
        <v>11577</v>
      </c>
      <c r="Q2345" s="80"/>
      <c r="R2345" s="80"/>
      <c r="S2345" s="163"/>
      <c r="T2345" s="213"/>
      <c r="U2345" s="162"/>
      <c r="V2345" s="164"/>
      <c r="W2345" s="12" t="str">
        <f t="shared" si="638"/>
        <v>Mqtt1</v>
      </c>
      <c r="X2345" s="196" t="str" cm="1">
        <f t="array" ref="X2345">_xlfn.REGEXEXTRACT(J2345,"^\D*")&amp;"/"&amp;_xlfn.REGEXEXTRACT(J2345,"\d{8}(_\d{1,2})?")</f>
        <v>PMP/50001194</v>
      </c>
      <c r="Y2345" s="6" t="str">
        <f t="shared" si="639"/>
        <v>marpower/500000-thrs/pmp/50001194</v>
      </c>
      <c r="Z2345" s="103" t="str">
        <f t="shared" si="640"/>
        <v>$.Speed</v>
      </c>
      <c r="AB2345" s="6" t="s">
        <v>196</v>
      </c>
      <c r="AC2345" s="103">
        <v>7</v>
      </c>
      <c r="AJ2345" s="80"/>
      <c r="AK2345" s="113" t="s">
        <v>10829</v>
      </c>
      <c r="AN2345" s="80"/>
      <c r="AO2345" s="80"/>
      <c r="AP2345" s="80"/>
      <c r="AQ2345" s="80"/>
      <c r="AR2345" s="127"/>
      <c r="AS2345" s="80"/>
      <c r="AT2345" s="7"/>
      <c r="AU2345" s="7"/>
      <c r="AV2345" s="165"/>
      <c r="AW2345" s="166"/>
      <c r="AX2345" s="137"/>
      <c r="AY2345" s="147"/>
      <c r="AZ2345" s="167"/>
      <c r="BA2345" s="167"/>
      <c r="BB2345" s="147" t="str">
        <f t="shared" si="641"/>
        <v/>
      </c>
      <c r="BC2345" s="168"/>
      <c r="BD2345" s="165"/>
      <c r="BE2345" s="165"/>
      <c r="BF2345" s="165"/>
      <c r="BG2345" s="165"/>
      <c r="BH2345" s="165"/>
      <c r="BI2345" s="165"/>
      <c r="BJ2345" s="165"/>
      <c r="BK2345" s="165"/>
      <c r="BL2345" s="165"/>
      <c r="BM2345" s="165"/>
      <c r="BN2345" s="165"/>
      <c r="BO2345" s="165"/>
      <c r="BP2345" s="165"/>
      <c r="BQ2345" s="165"/>
      <c r="BS2345" s="6"/>
      <c r="BT2345" s="11"/>
      <c r="BU2345" s="6"/>
      <c r="BV2345" s="6"/>
    </row>
    <row r="2346" spans="1:74" ht="15.75" x14ac:dyDescent="0.25">
      <c r="A2346" s="52" t="s">
        <v>11909</v>
      </c>
      <c r="B2346" s="56" t="s">
        <v>110</v>
      </c>
      <c r="C2346" s="7" t="s">
        <v>124</v>
      </c>
      <c r="D2346" s="7" t="s">
        <v>11561</v>
      </c>
      <c r="E2346" s="7"/>
      <c r="F2346" s="64"/>
      <c r="G2346" s="6"/>
      <c r="H2346" s="6"/>
      <c r="I2346" s="10" t="s">
        <v>110</v>
      </c>
      <c r="J2346" s="11" t="s">
        <v>11578</v>
      </c>
      <c r="K2346" s="194" t="s">
        <v>510</v>
      </c>
      <c r="L2346" s="176"/>
      <c r="M2346" s="176">
        <v>1000</v>
      </c>
      <c r="N2346" s="80" t="s">
        <v>11911</v>
      </c>
      <c r="O2346" s="162"/>
      <c r="P2346" s="80" t="s">
        <v>11579</v>
      </c>
      <c r="Q2346" s="80"/>
      <c r="R2346" s="80"/>
      <c r="S2346" s="163"/>
      <c r="T2346" s="213"/>
      <c r="U2346" s="162"/>
      <c r="V2346" s="164"/>
      <c r="W2346" s="12" t="str">
        <f t="shared" si="638"/>
        <v>Mqtt1</v>
      </c>
      <c r="X2346" s="196" t="str" cm="1">
        <f t="array" ref="X2346">_xlfn.REGEXEXTRACT(J2346,"^\D*")&amp;"/"&amp;_xlfn.REGEXEXTRACT(J2346,"\d{8}(_\d{1,2})?")</f>
        <v>PMP/50001194</v>
      </c>
      <c r="Y2346" s="6" t="str">
        <f t="shared" si="639"/>
        <v>marpower/500000-thrs/pmp/50001194</v>
      </c>
      <c r="Z2346" s="103" t="str">
        <f t="shared" si="640"/>
        <v>$.OperTime</v>
      </c>
      <c r="AB2346" s="6" t="s">
        <v>196</v>
      </c>
      <c r="AC2346" s="103">
        <v>5</v>
      </c>
      <c r="AJ2346" s="80"/>
      <c r="AK2346" s="113" t="s">
        <v>10832</v>
      </c>
      <c r="AL2346" s="113">
        <v>10</v>
      </c>
      <c r="AN2346" s="80"/>
      <c r="AO2346" s="80"/>
      <c r="AP2346" s="80"/>
      <c r="AQ2346" s="80"/>
      <c r="AR2346" s="127"/>
      <c r="AS2346" s="80"/>
      <c r="AT2346" s="7"/>
      <c r="AU2346" s="7"/>
      <c r="AV2346" s="165"/>
      <c r="AW2346" s="166"/>
      <c r="AX2346" s="137"/>
      <c r="AY2346" s="147"/>
      <c r="AZ2346" s="167"/>
      <c r="BA2346" s="167"/>
      <c r="BB2346" s="147" t="str">
        <f t="shared" si="641"/>
        <v/>
      </c>
      <c r="BC2346" s="168"/>
      <c r="BD2346" s="165"/>
      <c r="BE2346" s="165"/>
      <c r="BF2346" s="165"/>
      <c r="BG2346" s="165"/>
      <c r="BH2346" s="165"/>
      <c r="BI2346" s="165"/>
      <c r="BJ2346" s="165"/>
      <c r="BK2346" s="165"/>
      <c r="BL2346" s="165"/>
      <c r="BM2346" s="165"/>
      <c r="BN2346" s="165"/>
      <c r="BO2346" s="165"/>
      <c r="BP2346" s="165"/>
      <c r="BQ2346" s="165"/>
      <c r="BS2346" s="6"/>
      <c r="BT2346" s="11"/>
      <c r="BU2346" s="6"/>
      <c r="BV2346" s="6"/>
    </row>
    <row r="2347" spans="1:74" ht="15.75" x14ac:dyDescent="0.25">
      <c r="A2347" s="52" t="s">
        <v>11909</v>
      </c>
      <c r="B2347" s="56" t="s">
        <v>110</v>
      </c>
      <c r="C2347" s="7" t="s">
        <v>118</v>
      </c>
      <c r="D2347" s="7" t="s">
        <v>11561</v>
      </c>
      <c r="E2347" s="7"/>
      <c r="F2347" s="64"/>
      <c r="G2347" s="6"/>
      <c r="H2347" s="6"/>
      <c r="I2347" s="10" t="s">
        <v>110</v>
      </c>
      <c r="J2347" s="11" t="s">
        <v>11580</v>
      </c>
      <c r="K2347" s="194" t="s">
        <v>510</v>
      </c>
      <c r="L2347" s="176"/>
      <c r="M2347" s="176">
        <v>1000</v>
      </c>
      <c r="N2347" s="80" t="s">
        <v>11911</v>
      </c>
      <c r="O2347" s="162"/>
      <c r="P2347" s="80" t="s">
        <v>11581</v>
      </c>
      <c r="Q2347" s="80"/>
      <c r="R2347" s="80"/>
      <c r="S2347" s="163"/>
      <c r="T2347" s="213"/>
      <c r="U2347" s="162"/>
      <c r="V2347" s="164"/>
      <c r="W2347" s="12" t="str">
        <f t="shared" si="638"/>
        <v>Mqtt1</v>
      </c>
      <c r="X2347" s="196" t="str" cm="1">
        <f t="array" ref="X2347">_xlfn.REGEXEXTRACT(J2347,"^\D*")&amp;"/"&amp;_xlfn.REGEXEXTRACT(J2347,"\d{8}(_\d{1,2})?")</f>
        <v>PMP/50001017</v>
      </c>
      <c r="Y2347" s="6" t="str">
        <f t="shared" si="639"/>
        <v>marpower/500000-thrs/pmp/50001017</v>
      </c>
      <c r="Z2347" s="103" t="str">
        <f t="shared" si="640"/>
        <v>$.DutyPoint</v>
      </c>
      <c r="AB2347" s="6" t="s">
        <v>195</v>
      </c>
      <c r="AC2347" s="103">
        <v>1</v>
      </c>
      <c r="AD2347" s="103" t="s">
        <v>124</v>
      </c>
      <c r="AG2347" s="11">
        <v>0</v>
      </c>
      <c r="AH2347" s="11">
        <v>20</v>
      </c>
      <c r="AI2347" s="53">
        <v>0</v>
      </c>
      <c r="AJ2347" s="80">
        <v>10</v>
      </c>
      <c r="AK2347" s="113" t="s">
        <v>917</v>
      </c>
      <c r="AL2347" s="113" t="s">
        <v>10809</v>
      </c>
      <c r="AN2347" s="80"/>
      <c r="AO2347" s="80"/>
      <c r="AP2347" s="80"/>
      <c r="AQ2347" s="80"/>
      <c r="AR2347" s="127"/>
      <c r="AS2347" s="80"/>
      <c r="AT2347" s="7"/>
      <c r="AU2347" s="7"/>
      <c r="AV2347" s="165"/>
      <c r="AW2347" s="166"/>
      <c r="AX2347" s="137"/>
      <c r="AY2347" s="147"/>
      <c r="AZ2347" s="167"/>
      <c r="BA2347" s="167"/>
      <c r="BB2347" s="147" t="str">
        <f t="shared" si="641"/>
        <v/>
      </c>
      <c r="BC2347" s="168"/>
      <c r="BD2347" s="165"/>
      <c r="BE2347" s="165"/>
      <c r="BF2347" s="165"/>
      <c r="BG2347" s="165"/>
      <c r="BH2347" s="165"/>
      <c r="BI2347" s="165"/>
      <c r="BJ2347" s="165"/>
      <c r="BK2347" s="165"/>
      <c r="BL2347" s="165"/>
      <c r="BM2347" s="165"/>
      <c r="BN2347" s="165"/>
      <c r="BO2347" s="165"/>
      <c r="BP2347" s="165"/>
      <c r="BQ2347" s="165"/>
      <c r="BS2347" s="6"/>
      <c r="BT2347" s="11"/>
      <c r="BU2347" s="6"/>
      <c r="BV2347" s="6"/>
    </row>
    <row r="2348" spans="1:74" ht="15.75" x14ac:dyDescent="0.25">
      <c r="A2348" s="52" t="s">
        <v>11909</v>
      </c>
      <c r="B2348" s="56" t="s">
        <v>110</v>
      </c>
      <c r="C2348" s="7" t="s">
        <v>124</v>
      </c>
      <c r="D2348" s="7" t="s">
        <v>11561</v>
      </c>
      <c r="E2348" s="7"/>
      <c r="F2348" s="64"/>
      <c r="G2348" s="6"/>
      <c r="H2348" s="6"/>
      <c r="I2348" s="10" t="s">
        <v>110</v>
      </c>
      <c r="J2348" s="11" t="s">
        <v>11582</v>
      </c>
      <c r="K2348" s="194" t="s">
        <v>510</v>
      </c>
      <c r="L2348" s="176"/>
      <c r="M2348" s="176">
        <v>1000</v>
      </c>
      <c r="N2348" s="80" t="s">
        <v>11911</v>
      </c>
      <c r="O2348" s="162"/>
      <c r="P2348" s="80" t="s">
        <v>11583</v>
      </c>
      <c r="Q2348" s="80"/>
      <c r="R2348" s="80"/>
      <c r="S2348" s="163"/>
      <c r="T2348" s="213"/>
      <c r="U2348" s="162"/>
      <c r="V2348" s="164"/>
      <c r="W2348" s="12" t="str">
        <f t="shared" si="638"/>
        <v>Mqtt1</v>
      </c>
      <c r="X2348" s="196" t="str" cm="1">
        <f t="array" ref="X2348">_xlfn.REGEXEXTRACT(J2348,"^\D*")&amp;"/"&amp;_xlfn.REGEXEXTRACT(J2348,"\d{8}(_\d{1,2})?")</f>
        <v>PMP/50001017</v>
      </c>
      <c r="Y2348" s="6" t="str">
        <f t="shared" si="639"/>
        <v>marpower/500000-thrs/pmp/50001017</v>
      </c>
      <c r="Z2348" s="103" t="str">
        <f t="shared" si="640"/>
        <v>$.OnOff</v>
      </c>
      <c r="AB2348" s="6" t="s">
        <v>195</v>
      </c>
      <c r="AC2348" s="103">
        <v>40</v>
      </c>
      <c r="AJ2348" s="80"/>
      <c r="AN2348" s="80"/>
      <c r="AO2348" s="80"/>
      <c r="AP2348" s="80"/>
      <c r="AQ2348" s="80"/>
      <c r="AR2348" s="127"/>
      <c r="AS2348" s="80"/>
      <c r="AT2348" s="7"/>
      <c r="AU2348" s="7"/>
      <c r="AV2348" s="165"/>
      <c r="AW2348" s="166"/>
      <c r="AX2348" s="137"/>
      <c r="AY2348" s="147"/>
      <c r="AZ2348" s="167"/>
      <c r="BA2348" s="167"/>
      <c r="BB2348" s="147" t="str">
        <f t="shared" si="641"/>
        <v/>
      </c>
      <c r="BC2348" s="168"/>
      <c r="BD2348" s="165"/>
      <c r="BE2348" s="165"/>
      <c r="BF2348" s="165"/>
      <c r="BG2348" s="165"/>
      <c r="BH2348" s="165"/>
      <c r="BI2348" s="165"/>
      <c r="BJ2348" s="165"/>
      <c r="BK2348" s="165"/>
      <c r="BL2348" s="165"/>
      <c r="BM2348" s="165"/>
      <c r="BN2348" s="165"/>
      <c r="BO2348" s="165"/>
      <c r="BP2348" s="165"/>
      <c r="BQ2348" s="165"/>
      <c r="BS2348" s="6"/>
      <c r="BT2348" s="11"/>
      <c r="BU2348" s="6"/>
      <c r="BV2348" s="6"/>
    </row>
    <row r="2349" spans="1:74" ht="15.75" x14ac:dyDescent="0.25">
      <c r="A2349" s="52" t="s">
        <v>11909</v>
      </c>
      <c r="B2349" s="56" t="s">
        <v>110</v>
      </c>
      <c r="C2349" s="7" t="s">
        <v>124</v>
      </c>
      <c r="D2349" s="7" t="s">
        <v>11561</v>
      </c>
      <c r="E2349" s="7"/>
      <c r="F2349" s="64"/>
      <c r="G2349" s="6"/>
      <c r="H2349" s="6"/>
      <c r="I2349" s="10" t="s">
        <v>110</v>
      </c>
      <c r="J2349" s="11" t="s">
        <v>11584</v>
      </c>
      <c r="K2349" s="194" t="s">
        <v>510</v>
      </c>
      <c r="L2349" s="176"/>
      <c r="M2349" s="176">
        <v>1000</v>
      </c>
      <c r="N2349" s="80" t="s">
        <v>11911</v>
      </c>
      <c r="O2349" s="162"/>
      <c r="P2349" s="80" t="s">
        <v>11585</v>
      </c>
      <c r="Q2349" s="80"/>
      <c r="R2349" s="80"/>
      <c r="S2349" s="163"/>
      <c r="T2349" s="213"/>
      <c r="U2349" s="162"/>
      <c r="V2349" s="164"/>
      <c r="W2349" s="12" t="str">
        <f t="shared" si="638"/>
        <v>Mqtt1</v>
      </c>
      <c r="X2349" s="196" t="str" cm="1">
        <f t="array" ref="X2349">_xlfn.REGEXEXTRACT(J2349,"^\D*")&amp;"/"&amp;_xlfn.REGEXEXTRACT(J2349,"\d{8}(_\d{1,2})?")</f>
        <v>PMP/50001017</v>
      </c>
      <c r="Y2349" s="6" t="str">
        <f t="shared" si="639"/>
        <v>marpower/500000-thrs/pmp/50001017</v>
      </c>
      <c r="Z2349" s="103" t="str">
        <f t="shared" si="640"/>
        <v>$.ControlMode</v>
      </c>
      <c r="AB2349" s="6" t="s">
        <v>195</v>
      </c>
      <c r="AC2349" s="103">
        <v>42</v>
      </c>
      <c r="AJ2349" s="80"/>
      <c r="AK2349" s="113" t="s">
        <v>10814</v>
      </c>
      <c r="AN2349" s="80"/>
      <c r="AO2349" s="80"/>
      <c r="AP2349" s="80"/>
      <c r="AQ2349" s="80"/>
      <c r="AR2349" s="127"/>
      <c r="AS2349" s="80"/>
      <c r="AT2349" s="7"/>
      <c r="AU2349" s="7"/>
      <c r="AV2349" s="165"/>
      <c r="AW2349" s="166"/>
      <c r="AX2349" s="137"/>
      <c r="AY2349" s="147"/>
      <c r="AZ2349" s="167"/>
      <c r="BA2349" s="167"/>
      <c r="BB2349" s="147" t="str">
        <f t="shared" si="641"/>
        <v/>
      </c>
      <c r="BC2349" s="168"/>
      <c r="BD2349" s="165"/>
      <c r="BE2349" s="165"/>
      <c r="BF2349" s="165"/>
      <c r="BG2349" s="165"/>
      <c r="BH2349" s="165"/>
      <c r="BI2349" s="165"/>
      <c r="BJ2349" s="165"/>
      <c r="BK2349" s="165"/>
      <c r="BL2349" s="165"/>
      <c r="BM2349" s="165"/>
      <c r="BN2349" s="165"/>
      <c r="BO2349" s="165"/>
      <c r="BP2349" s="165"/>
      <c r="BQ2349" s="165"/>
      <c r="BS2349" s="6"/>
      <c r="BT2349" s="11"/>
      <c r="BU2349" s="6"/>
      <c r="BV2349" s="6"/>
    </row>
    <row r="2350" spans="1:74" ht="15.75" x14ac:dyDescent="0.25">
      <c r="A2350" s="52" t="s">
        <v>11909</v>
      </c>
      <c r="B2350" s="56" t="s">
        <v>110</v>
      </c>
      <c r="C2350" s="7" t="s">
        <v>124</v>
      </c>
      <c r="D2350" s="7" t="s">
        <v>11561</v>
      </c>
      <c r="E2350" s="7"/>
      <c r="F2350" s="64"/>
      <c r="G2350" s="6"/>
      <c r="H2350" s="6"/>
      <c r="I2350" s="10" t="s">
        <v>110</v>
      </c>
      <c r="J2350" s="11" t="s">
        <v>11586</v>
      </c>
      <c r="K2350" s="194" t="s">
        <v>510</v>
      </c>
      <c r="L2350" s="176"/>
      <c r="M2350" s="176">
        <v>1000</v>
      </c>
      <c r="N2350" s="80" t="s">
        <v>11911</v>
      </c>
      <c r="O2350" s="162"/>
      <c r="P2350" s="80" t="s">
        <v>11587</v>
      </c>
      <c r="Q2350" s="80"/>
      <c r="R2350" s="80"/>
      <c r="S2350" s="163"/>
      <c r="T2350" s="213"/>
      <c r="U2350" s="162"/>
      <c r="V2350" s="164"/>
      <c r="W2350" s="12" t="str">
        <f t="shared" si="638"/>
        <v>Mqtt1</v>
      </c>
      <c r="X2350" s="196" t="str" cm="1">
        <f t="array" ref="X2350">_xlfn.REGEXEXTRACT(J2350,"^\D*")&amp;"/"&amp;_xlfn.REGEXEXTRACT(J2350,"\d{8}(_\d{1,2})?")</f>
        <v>PMP/50001017</v>
      </c>
      <c r="Y2350" s="6" t="str">
        <f t="shared" si="639"/>
        <v>marpower/500000-thrs/pmp/50001017</v>
      </c>
      <c r="Z2350" s="103" t="str">
        <f t="shared" si="640"/>
        <v>$.Pressure</v>
      </c>
      <c r="AB2350" s="6" t="s">
        <v>196</v>
      </c>
      <c r="AC2350" s="103">
        <v>1</v>
      </c>
      <c r="AJ2350" s="80"/>
      <c r="AK2350" s="113" t="s">
        <v>10817</v>
      </c>
      <c r="AL2350" s="113">
        <v>10</v>
      </c>
      <c r="AN2350" s="80"/>
      <c r="AO2350" s="80"/>
      <c r="AP2350" s="80"/>
      <c r="AQ2350" s="80"/>
      <c r="AR2350" s="127"/>
      <c r="AS2350" s="80"/>
      <c r="AT2350" s="7"/>
      <c r="AU2350" s="7"/>
      <c r="AV2350" s="165"/>
      <c r="AW2350" s="166"/>
      <c r="AX2350" s="137"/>
      <c r="AY2350" s="147"/>
      <c r="AZ2350" s="167"/>
      <c r="BA2350" s="167"/>
      <c r="BB2350" s="147" t="str">
        <f t="shared" si="641"/>
        <v/>
      </c>
      <c r="BC2350" s="168"/>
      <c r="BD2350" s="165"/>
      <c r="BE2350" s="165"/>
      <c r="BF2350" s="165"/>
      <c r="BG2350" s="165"/>
      <c r="BH2350" s="165"/>
      <c r="BI2350" s="165"/>
      <c r="BJ2350" s="165"/>
      <c r="BK2350" s="165"/>
      <c r="BL2350" s="165"/>
      <c r="BM2350" s="165"/>
      <c r="BN2350" s="165"/>
      <c r="BO2350" s="165"/>
      <c r="BP2350" s="165"/>
      <c r="BQ2350" s="165"/>
      <c r="BS2350" s="6"/>
      <c r="BT2350" s="11"/>
      <c r="BU2350" s="6"/>
      <c r="BV2350" s="6"/>
    </row>
    <row r="2351" spans="1:74" ht="15.75" x14ac:dyDescent="0.25">
      <c r="A2351" s="52" t="s">
        <v>11909</v>
      </c>
      <c r="B2351" s="56" t="s">
        <v>110</v>
      </c>
      <c r="C2351" s="7" t="s">
        <v>118</v>
      </c>
      <c r="D2351" s="7" t="s">
        <v>11561</v>
      </c>
      <c r="E2351" s="7"/>
      <c r="F2351" s="64"/>
      <c r="G2351" s="6"/>
      <c r="H2351" s="6"/>
      <c r="I2351" s="10" t="s">
        <v>110</v>
      </c>
      <c r="J2351" s="11" t="s">
        <v>11588</v>
      </c>
      <c r="K2351" s="194" t="s">
        <v>510</v>
      </c>
      <c r="L2351" s="176"/>
      <c r="M2351" s="176">
        <v>1000</v>
      </c>
      <c r="N2351" s="80" t="s">
        <v>11911</v>
      </c>
      <c r="O2351" s="162"/>
      <c r="P2351" s="80" t="s">
        <v>11589</v>
      </c>
      <c r="Q2351" s="80"/>
      <c r="R2351" s="80"/>
      <c r="S2351" s="163"/>
      <c r="T2351" s="213"/>
      <c r="U2351" s="162"/>
      <c r="V2351" s="164"/>
      <c r="W2351" s="12" t="str">
        <f t="shared" si="638"/>
        <v>Mqtt1</v>
      </c>
      <c r="X2351" s="196" t="str" cm="1">
        <f t="array" ref="X2351">_xlfn.REGEXEXTRACT(J2351,"^\D*")&amp;"/"&amp;_xlfn.REGEXEXTRACT(J2351,"\d{8}(_\d{1,2})?")</f>
        <v>PMP/50001017</v>
      </c>
      <c r="Y2351" s="6" t="str">
        <f t="shared" si="639"/>
        <v>marpower/500000-thrs/pmp/50001017</v>
      </c>
      <c r="Z2351" s="103" t="str">
        <f t="shared" si="640"/>
        <v>$.Flow</v>
      </c>
      <c r="AB2351" s="6" t="s">
        <v>196</v>
      </c>
      <c r="AC2351" s="103">
        <v>2</v>
      </c>
      <c r="AD2351" s="103" t="s">
        <v>124</v>
      </c>
      <c r="AG2351" s="11">
        <v>0</v>
      </c>
      <c r="AH2351" s="11">
        <v>100</v>
      </c>
      <c r="AI2351" s="53">
        <v>0</v>
      </c>
      <c r="AJ2351" s="80">
        <v>10</v>
      </c>
      <c r="AK2351" s="113" t="s">
        <v>10820</v>
      </c>
      <c r="AL2351" s="113" t="s">
        <v>10821</v>
      </c>
      <c r="AN2351" s="80"/>
      <c r="AO2351" s="80"/>
      <c r="AP2351" s="80"/>
      <c r="AQ2351" s="80"/>
      <c r="AR2351" s="127"/>
      <c r="AS2351" s="80"/>
      <c r="AT2351" s="7"/>
      <c r="AU2351" s="7"/>
      <c r="AV2351" s="165"/>
      <c r="AW2351" s="166"/>
      <c r="AX2351" s="137"/>
      <c r="AY2351" s="147"/>
      <c r="AZ2351" s="167"/>
      <c r="BA2351" s="167"/>
      <c r="BB2351" s="147" t="str">
        <f t="shared" si="641"/>
        <v/>
      </c>
      <c r="BC2351" s="168"/>
      <c r="BD2351" s="165"/>
      <c r="BE2351" s="165"/>
      <c r="BF2351" s="165"/>
      <c r="BG2351" s="165"/>
      <c r="BH2351" s="165"/>
      <c r="BI2351" s="165"/>
      <c r="BJ2351" s="165"/>
      <c r="BK2351" s="165"/>
      <c r="BL2351" s="165"/>
      <c r="BM2351" s="165"/>
      <c r="BN2351" s="165"/>
      <c r="BO2351" s="165"/>
      <c r="BP2351" s="165"/>
      <c r="BQ2351" s="165"/>
      <c r="BS2351" s="6"/>
      <c r="BT2351" s="11"/>
      <c r="BU2351" s="6"/>
      <c r="BV2351" s="6"/>
    </row>
    <row r="2352" spans="1:74" ht="15.75" x14ac:dyDescent="0.25">
      <c r="A2352" s="52" t="s">
        <v>11909</v>
      </c>
      <c r="B2352" s="56" t="s">
        <v>110</v>
      </c>
      <c r="C2352" s="7" t="s">
        <v>124</v>
      </c>
      <c r="D2352" s="7" t="s">
        <v>11561</v>
      </c>
      <c r="E2352" s="7"/>
      <c r="F2352" s="64"/>
      <c r="G2352" s="6"/>
      <c r="H2352" s="6"/>
      <c r="I2352" s="10" t="s">
        <v>110</v>
      </c>
      <c r="J2352" s="11" t="s">
        <v>11590</v>
      </c>
      <c r="K2352" s="194" t="s">
        <v>510</v>
      </c>
      <c r="L2352" s="176"/>
      <c r="M2352" s="176">
        <v>1000</v>
      </c>
      <c r="N2352" s="80" t="s">
        <v>11911</v>
      </c>
      <c r="O2352" s="162"/>
      <c r="P2352" s="80" t="s">
        <v>11591</v>
      </c>
      <c r="Q2352" s="80"/>
      <c r="R2352" s="80"/>
      <c r="S2352" s="163"/>
      <c r="T2352" s="213"/>
      <c r="U2352" s="162"/>
      <c r="V2352" s="164"/>
      <c r="W2352" s="12" t="str">
        <f t="shared" si="638"/>
        <v>Mqtt1</v>
      </c>
      <c r="X2352" s="196" t="str" cm="1">
        <f t="array" ref="X2352">_xlfn.REGEXEXTRACT(J2352,"^\D*")&amp;"/"&amp;_xlfn.REGEXEXTRACT(J2352,"\d{8}(_\d{1,2})?")</f>
        <v>PMP/50001017</v>
      </c>
      <c r="Y2352" s="6" t="str">
        <f t="shared" si="639"/>
        <v>marpower/500000-thrs/pmp/50001017</v>
      </c>
      <c r="Z2352" s="103" t="str">
        <f t="shared" si="640"/>
        <v>$.EnConsump</v>
      </c>
      <c r="AB2352" s="6" t="s">
        <v>196</v>
      </c>
      <c r="AC2352" s="103">
        <v>3</v>
      </c>
      <c r="AJ2352" s="80"/>
      <c r="AK2352" s="113" t="s">
        <v>10824</v>
      </c>
      <c r="AN2352" s="80"/>
      <c r="AO2352" s="80"/>
      <c r="AP2352" s="80"/>
      <c r="AQ2352" s="80"/>
      <c r="AR2352" s="127"/>
      <c r="AS2352" s="80"/>
      <c r="AT2352" s="7"/>
      <c r="AU2352" s="7"/>
      <c r="AV2352" s="165"/>
      <c r="AW2352" s="166"/>
      <c r="AX2352" s="137"/>
      <c r="AY2352" s="147"/>
      <c r="AZ2352" s="167"/>
      <c r="BA2352" s="167"/>
      <c r="BB2352" s="147" t="str">
        <f t="shared" si="641"/>
        <v/>
      </c>
      <c r="BC2352" s="168"/>
      <c r="BD2352" s="165"/>
      <c r="BE2352" s="165"/>
      <c r="BF2352" s="165"/>
      <c r="BG2352" s="165"/>
      <c r="BH2352" s="165"/>
      <c r="BI2352" s="165"/>
      <c r="BJ2352" s="165"/>
      <c r="BK2352" s="165"/>
      <c r="BL2352" s="165"/>
      <c r="BM2352" s="165"/>
      <c r="BN2352" s="165"/>
      <c r="BO2352" s="165"/>
      <c r="BP2352" s="165"/>
      <c r="BQ2352" s="165"/>
      <c r="BS2352" s="6"/>
      <c r="BT2352" s="11"/>
      <c r="BU2352" s="6"/>
      <c r="BV2352" s="6"/>
    </row>
    <row r="2353" spans="1:74" ht="15.75" x14ac:dyDescent="0.25">
      <c r="A2353" s="52" t="s">
        <v>11909</v>
      </c>
      <c r="B2353" s="56" t="s">
        <v>110</v>
      </c>
      <c r="C2353" s="7" t="s">
        <v>124</v>
      </c>
      <c r="D2353" s="7" t="s">
        <v>11561</v>
      </c>
      <c r="E2353" s="7"/>
      <c r="F2353" s="64"/>
      <c r="G2353" s="6"/>
      <c r="H2353" s="6"/>
      <c r="I2353" s="10" t="s">
        <v>110</v>
      </c>
      <c r="J2353" s="11" t="s">
        <v>11592</v>
      </c>
      <c r="K2353" s="194" t="s">
        <v>510</v>
      </c>
      <c r="L2353" s="176"/>
      <c r="M2353" s="176">
        <v>1000</v>
      </c>
      <c r="N2353" s="80" t="s">
        <v>11911</v>
      </c>
      <c r="O2353" s="162"/>
      <c r="P2353" s="80" t="s">
        <v>11593</v>
      </c>
      <c r="Q2353" s="80"/>
      <c r="R2353" s="80"/>
      <c r="S2353" s="163"/>
      <c r="T2353" s="213"/>
      <c r="U2353" s="162"/>
      <c r="V2353" s="164"/>
      <c r="W2353" s="12" t="str">
        <f t="shared" si="638"/>
        <v>Mqtt1</v>
      </c>
      <c r="X2353" s="196" t="str" cm="1">
        <f t="array" ref="X2353">_xlfn.REGEXEXTRACT(J2353,"^\D*")&amp;"/"&amp;_xlfn.REGEXEXTRACT(J2353,"\d{8}(_\d{1,2})?")</f>
        <v>PMP/50001017</v>
      </c>
      <c r="Y2353" s="6" t="str">
        <f t="shared" si="639"/>
        <v>marpower/500000-thrs/pmp/50001017</v>
      </c>
      <c r="Z2353" s="103" t="str">
        <f t="shared" si="640"/>
        <v>$.PowerInput</v>
      </c>
      <c r="AB2353" s="6" t="s">
        <v>196</v>
      </c>
      <c r="AC2353" s="103">
        <v>4</v>
      </c>
      <c r="AJ2353" s="80"/>
      <c r="AK2353" s="113" t="s">
        <v>1425</v>
      </c>
      <c r="AN2353" s="80"/>
      <c r="AO2353" s="80"/>
      <c r="AP2353" s="80"/>
      <c r="AQ2353" s="80"/>
      <c r="AR2353" s="127"/>
      <c r="AS2353" s="80"/>
      <c r="AT2353" s="7"/>
      <c r="AU2353" s="7"/>
      <c r="AV2353" s="165"/>
      <c r="AW2353" s="166"/>
      <c r="AX2353" s="137"/>
      <c r="AY2353" s="147"/>
      <c r="AZ2353" s="167"/>
      <c r="BA2353" s="167"/>
      <c r="BB2353" s="147" t="str">
        <f t="shared" si="641"/>
        <v/>
      </c>
      <c r="BC2353" s="168"/>
      <c r="BD2353" s="165"/>
      <c r="BE2353" s="165"/>
      <c r="BF2353" s="165"/>
      <c r="BG2353" s="165"/>
      <c r="BH2353" s="165"/>
      <c r="BI2353" s="165"/>
      <c r="BJ2353" s="165"/>
      <c r="BK2353" s="165"/>
      <c r="BL2353" s="165"/>
      <c r="BM2353" s="165"/>
      <c r="BN2353" s="165"/>
      <c r="BO2353" s="165"/>
      <c r="BP2353" s="165"/>
      <c r="BQ2353" s="165"/>
      <c r="BS2353" s="6"/>
      <c r="BT2353" s="11"/>
      <c r="BU2353" s="6"/>
      <c r="BV2353" s="6"/>
    </row>
    <row r="2354" spans="1:74" ht="15.75" x14ac:dyDescent="0.25">
      <c r="A2354" s="52" t="s">
        <v>11909</v>
      </c>
      <c r="B2354" s="56" t="s">
        <v>110</v>
      </c>
      <c r="C2354" s="7" t="s">
        <v>124</v>
      </c>
      <c r="D2354" s="7" t="s">
        <v>11561</v>
      </c>
      <c r="E2354" s="7"/>
      <c r="F2354" s="64"/>
      <c r="G2354" s="6"/>
      <c r="H2354" s="6"/>
      <c r="I2354" s="10" t="s">
        <v>110</v>
      </c>
      <c r="J2354" s="11" t="s">
        <v>11594</v>
      </c>
      <c r="K2354" s="194" t="s">
        <v>510</v>
      </c>
      <c r="L2354" s="176"/>
      <c r="M2354" s="176">
        <v>1000</v>
      </c>
      <c r="N2354" s="80" t="s">
        <v>11911</v>
      </c>
      <c r="O2354" s="162"/>
      <c r="P2354" s="80" t="s">
        <v>11595</v>
      </c>
      <c r="Q2354" s="80"/>
      <c r="R2354" s="80"/>
      <c r="S2354" s="163"/>
      <c r="T2354" s="213"/>
      <c r="U2354" s="162"/>
      <c r="V2354" s="164"/>
      <c r="W2354" s="12" t="str">
        <f t="shared" si="638"/>
        <v>Mqtt1</v>
      </c>
      <c r="X2354" s="196" t="str" cm="1">
        <f t="array" ref="X2354">_xlfn.REGEXEXTRACT(J2354,"^\D*")&amp;"/"&amp;_xlfn.REGEXEXTRACT(J2354,"\d{8}(_\d{1,2})?")</f>
        <v>PMP/50001017</v>
      </c>
      <c r="Y2354" s="6" t="str">
        <f t="shared" si="639"/>
        <v>marpower/500000-thrs/pmp/50001017</v>
      </c>
      <c r="Z2354" s="103" t="str">
        <f t="shared" si="640"/>
        <v>$.Speed</v>
      </c>
      <c r="AB2354" s="6" t="s">
        <v>196</v>
      </c>
      <c r="AC2354" s="103">
        <v>7</v>
      </c>
      <c r="AJ2354" s="80"/>
      <c r="AK2354" s="113" t="s">
        <v>10829</v>
      </c>
      <c r="AN2354" s="80"/>
      <c r="AO2354" s="80"/>
      <c r="AP2354" s="80"/>
      <c r="AQ2354" s="80"/>
      <c r="AR2354" s="127"/>
      <c r="AS2354" s="80"/>
      <c r="AT2354" s="7"/>
      <c r="AU2354" s="7"/>
      <c r="AV2354" s="165"/>
      <c r="AW2354" s="166"/>
      <c r="AX2354" s="137"/>
      <c r="AY2354" s="147"/>
      <c r="AZ2354" s="167"/>
      <c r="BA2354" s="167"/>
      <c r="BB2354" s="147" t="str">
        <f t="shared" si="641"/>
        <v/>
      </c>
      <c r="BC2354" s="168"/>
      <c r="BD2354" s="165"/>
      <c r="BE2354" s="165"/>
      <c r="BF2354" s="165"/>
      <c r="BG2354" s="165"/>
      <c r="BH2354" s="165"/>
      <c r="BI2354" s="165"/>
      <c r="BJ2354" s="165"/>
      <c r="BK2354" s="165"/>
      <c r="BL2354" s="165"/>
      <c r="BM2354" s="165"/>
      <c r="BN2354" s="165"/>
      <c r="BO2354" s="165"/>
      <c r="BP2354" s="165"/>
      <c r="BQ2354" s="165"/>
      <c r="BS2354" s="6"/>
      <c r="BT2354" s="11"/>
      <c r="BU2354" s="6"/>
      <c r="BV2354" s="6"/>
    </row>
    <row r="2355" spans="1:74" ht="15.75" x14ac:dyDescent="0.25">
      <c r="A2355" s="52" t="s">
        <v>11909</v>
      </c>
      <c r="B2355" s="56" t="s">
        <v>110</v>
      </c>
      <c r="C2355" s="7" t="s">
        <v>124</v>
      </c>
      <c r="D2355" s="7" t="s">
        <v>11561</v>
      </c>
      <c r="E2355" s="7"/>
      <c r="F2355" s="64"/>
      <c r="G2355" s="6"/>
      <c r="H2355" s="6"/>
      <c r="I2355" s="10" t="s">
        <v>110</v>
      </c>
      <c r="J2355" s="11" t="s">
        <v>11596</v>
      </c>
      <c r="K2355" s="194" t="s">
        <v>510</v>
      </c>
      <c r="L2355" s="176"/>
      <c r="M2355" s="176">
        <v>1000</v>
      </c>
      <c r="N2355" s="80" t="s">
        <v>11911</v>
      </c>
      <c r="O2355" s="162"/>
      <c r="P2355" s="80" t="s">
        <v>11597</v>
      </c>
      <c r="Q2355" s="80"/>
      <c r="R2355" s="80"/>
      <c r="S2355" s="163"/>
      <c r="T2355" s="213"/>
      <c r="U2355" s="162"/>
      <c r="V2355" s="164"/>
      <c r="W2355" s="12" t="str">
        <f t="shared" si="638"/>
        <v>Mqtt1</v>
      </c>
      <c r="X2355" s="196" t="str" cm="1">
        <f t="array" ref="X2355">_xlfn.REGEXEXTRACT(J2355,"^\D*")&amp;"/"&amp;_xlfn.REGEXEXTRACT(J2355,"\d{8}(_\d{1,2})?")</f>
        <v>PMP/50001017</v>
      </c>
      <c r="Y2355" s="6" t="str">
        <f t="shared" si="639"/>
        <v>marpower/500000-thrs/pmp/50001017</v>
      </c>
      <c r="Z2355" s="103" t="str">
        <f t="shared" si="640"/>
        <v>$.OperTime</v>
      </c>
      <c r="AB2355" s="6" t="s">
        <v>196</v>
      </c>
      <c r="AC2355" s="103">
        <v>5</v>
      </c>
      <c r="AJ2355" s="80"/>
      <c r="AK2355" s="113" t="s">
        <v>10832</v>
      </c>
      <c r="AL2355" s="113">
        <v>10</v>
      </c>
      <c r="AN2355" s="80"/>
      <c r="AO2355" s="80"/>
      <c r="AP2355" s="80"/>
      <c r="AQ2355" s="80"/>
      <c r="AR2355" s="127"/>
      <c r="AS2355" s="80"/>
      <c r="AT2355" s="7"/>
      <c r="AU2355" s="7"/>
      <c r="AV2355" s="165"/>
      <c r="AW2355" s="166"/>
      <c r="AX2355" s="137"/>
      <c r="AY2355" s="147"/>
      <c r="AZ2355" s="167"/>
      <c r="BA2355" s="167"/>
      <c r="BB2355" s="147" t="str">
        <f t="shared" si="641"/>
        <v/>
      </c>
      <c r="BC2355" s="168"/>
      <c r="BD2355" s="165"/>
      <c r="BE2355" s="165"/>
      <c r="BF2355" s="165"/>
      <c r="BG2355" s="165"/>
      <c r="BH2355" s="165"/>
      <c r="BI2355" s="165"/>
      <c r="BJ2355" s="165"/>
      <c r="BK2355" s="165"/>
      <c r="BL2355" s="165"/>
      <c r="BM2355" s="165"/>
      <c r="BN2355" s="165"/>
      <c r="BO2355" s="165"/>
      <c r="BP2355" s="165"/>
      <c r="BQ2355" s="165"/>
      <c r="BS2355" s="6"/>
      <c r="BT2355" s="11"/>
      <c r="BU2355" s="6"/>
      <c r="BV2355" s="6"/>
    </row>
    <row r="2356" spans="1:74" ht="15.75" x14ac:dyDescent="0.25">
      <c r="A2356" s="52" t="s">
        <v>11909</v>
      </c>
      <c r="B2356" s="56" t="s">
        <v>110</v>
      </c>
      <c r="C2356" s="7" t="s">
        <v>118</v>
      </c>
      <c r="D2356" s="7" t="s">
        <v>11561</v>
      </c>
      <c r="E2356" s="7"/>
      <c r="F2356" s="64"/>
      <c r="G2356" s="6"/>
      <c r="H2356" s="6"/>
      <c r="I2356" s="10" t="s">
        <v>110</v>
      </c>
      <c r="J2356" s="11" t="s">
        <v>11598</v>
      </c>
      <c r="K2356" s="194" t="s">
        <v>510</v>
      </c>
      <c r="L2356" s="176"/>
      <c r="M2356" s="176">
        <v>1000</v>
      </c>
      <c r="N2356" s="80" t="s">
        <v>11911</v>
      </c>
      <c r="O2356" s="162"/>
      <c r="P2356" s="80" t="s">
        <v>11599</v>
      </c>
      <c r="Q2356" s="80"/>
      <c r="R2356" s="80"/>
      <c r="S2356" s="163"/>
      <c r="T2356" s="213"/>
      <c r="U2356" s="162"/>
      <c r="V2356" s="164"/>
      <c r="W2356" s="12" t="str">
        <f t="shared" si="638"/>
        <v>Mqtt1</v>
      </c>
      <c r="X2356" s="196" t="str" cm="1">
        <f t="array" ref="X2356">_xlfn.REGEXEXTRACT(J2356,"^\D*")&amp;"/"&amp;_xlfn.REGEXEXTRACT(J2356,"\d{8}(_\d{1,2})?")</f>
        <v>PMP/50001019</v>
      </c>
      <c r="Y2356" s="6" t="str">
        <f t="shared" si="639"/>
        <v>marpower/500000-thrs/pmp/50001019</v>
      </c>
      <c r="Z2356" s="103" t="str">
        <f t="shared" si="640"/>
        <v>$.DutyPoint</v>
      </c>
      <c r="AB2356" s="6" t="s">
        <v>195</v>
      </c>
      <c r="AC2356" s="103">
        <v>1</v>
      </c>
      <c r="AD2356" s="103" t="s">
        <v>124</v>
      </c>
      <c r="AG2356" s="11">
        <v>0</v>
      </c>
      <c r="AH2356" s="11">
        <v>20</v>
      </c>
      <c r="AI2356" s="53">
        <v>0</v>
      </c>
      <c r="AJ2356" s="80">
        <v>10</v>
      </c>
      <c r="AK2356" s="113" t="s">
        <v>917</v>
      </c>
      <c r="AL2356" s="113" t="s">
        <v>10809</v>
      </c>
      <c r="AN2356" s="80"/>
      <c r="AO2356" s="80"/>
      <c r="AP2356" s="80"/>
      <c r="AQ2356" s="80"/>
      <c r="AR2356" s="127"/>
      <c r="AS2356" s="80"/>
      <c r="AT2356" s="7"/>
      <c r="AU2356" s="7"/>
      <c r="AV2356" s="165"/>
      <c r="AW2356" s="166"/>
      <c r="AX2356" s="137"/>
      <c r="AY2356" s="147"/>
      <c r="AZ2356" s="167"/>
      <c r="BA2356" s="167"/>
      <c r="BB2356" s="147" t="str">
        <f t="shared" si="641"/>
        <v/>
      </c>
      <c r="BC2356" s="168"/>
      <c r="BD2356" s="165"/>
      <c r="BE2356" s="165"/>
      <c r="BF2356" s="165"/>
      <c r="BG2356" s="165"/>
      <c r="BH2356" s="165"/>
      <c r="BI2356" s="165"/>
      <c r="BJ2356" s="165"/>
      <c r="BK2356" s="165"/>
      <c r="BL2356" s="165"/>
      <c r="BM2356" s="165"/>
      <c r="BN2356" s="165"/>
      <c r="BO2356" s="165"/>
      <c r="BP2356" s="165"/>
      <c r="BQ2356" s="165"/>
      <c r="BS2356" s="6"/>
      <c r="BT2356" s="11"/>
      <c r="BU2356" s="6"/>
      <c r="BV2356" s="6"/>
    </row>
    <row r="2357" spans="1:74" ht="15.75" x14ac:dyDescent="0.25">
      <c r="A2357" s="52" t="s">
        <v>11909</v>
      </c>
      <c r="B2357" s="56" t="s">
        <v>110</v>
      </c>
      <c r="C2357" s="7" t="s">
        <v>124</v>
      </c>
      <c r="D2357" s="7" t="s">
        <v>11561</v>
      </c>
      <c r="E2357" s="7"/>
      <c r="F2357" s="64"/>
      <c r="G2357" s="6"/>
      <c r="H2357" s="6"/>
      <c r="I2357" s="10" t="s">
        <v>110</v>
      </c>
      <c r="J2357" s="11" t="s">
        <v>11600</v>
      </c>
      <c r="K2357" s="194" t="s">
        <v>510</v>
      </c>
      <c r="L2357" s="176"/>
      <c r="M2357" s="176">
        <v>1000</v>
      </c>
      <c r="N2357" s="80" t="s">
        <v>11911</v>
      </c>
      <c r="O2357" s="162"/>
      <c r="P2357" s="80" t="s">
        <v>11601</v>
      </c>
      <c r="Q2357" s="80"/>
      <c r="R2357" s="80"/>
      <c r="S2357" s="163"/>
      <c r="T2357" s="213"/>
      <c r="U2357" s="162"/>
      <c r="V2357" s="164"/>
      <c r="W2357" s="12" t="str">
        <f t="shared" si="638"/>
        <v>Mqtt1</v>
      </c>
      <c r="X2357" s="196" t="str" cm="1">
        <f t="array" ref="X2357">_xlfn.REGEXEXTRACT(J2357,"^\D*")&amp;"/"&amp;_xlfn.REGEXEXTRACT(J2357,"\d{8}(_\d{1,2})?")</f>
        <v>PMP/50001019</v>
      </c>
      <c r="Y2357" s="6" t="str">
        <f t="shared" si="639"/>
        <v>marpower/500000-thrs/pmp/50001019</v>
      </c>
      <c r="Z2357" s="103" t="str">
        <f t="shared" si="640"/>
        <v>$.OnOff</v>
      </c>
      <c r="AB2357" s="6" t="s">
        <v>195</v>
      </c>
      <c r="AC2357" s="103">
        <v>40</v>
      </c>
      <c r="AJ2357" s="80"/>
      <c r="AN2357" s="80"/>
      <c r="AO2357" s="80"/>
      <c r="AP2357" s="80"/>
      <c r="AQ2357" s="80"/>
      <c r="AR2357" s="127"/>
      <c r="AS2357" s="80"/>
      <c r="AT2357" s="7"/>
      <c r="AU2357" s="7"/>
      <c r="AV2357" s="165"/>
      <c r="AW2357" s="166"/>
      <c r="AX2357" s="137"/>
      <c r="AY2357" s="147"/>
      <c r="AZ2357" s="167"/>
      <c r="BA2357" s="167"/>
      <c r="BB2357" s="147" t="str">
        <f t="shared" si="641"/>
        <v/>
      </c>
      <c r="BC2357" s="168"/>
      <c r="BD2357" s="165"/>
      <c r="BE2357" s="165"/>
      <c r="BF2357" s="165"/>
      <c r="BG2357" s="165"/>
      <c r="BH2357" s="165"/>
      <c r="BI2357" s="165"/>
      <c r="BJ2357" s="165"/>
      <c r="BK2357" s="165"/>
      <c r="BL2357" s="165"/>
      <c r="BM2357" s="165"/>
      <c r="BN2357" s="165"/>
      <c r="BO2357" s="165"/>
      <c r="BP2357" s="165"/>
      <c r="BQ2357" s="165"/>
      <c r="BS2357" s="6"/>
      <c r="BT2357" s="11"/>
      <c r="BU2357" s="6"/>
      <c r="BV2357" s="6"/>
    </row>
    <row r="2358" spans="1:74" ht="15.75" x14ac:dyDescent="0.25">
      <c r="A2358" s="52" t="s">
        <v>11909</v>
      </c>
      <c r="B2358" s="56" t="s">
        <v>110</v>
      </c>
      <c r="C2358" s="7" t="s">
        <v>124</v>
      </c>
      <c r="D2358" s="7" t="s">
        <v>11561</v>
      </c>
      <c r="E2358" s="7"/>
      <c r="F2358" s="64"/>
      <c r="G2358" s="6"/>
      <c r="H2358" s="6"/>
      <c r="I2358" s="10" t="s">
        <v>110</v>
      </c>
      <c r="J2358" s="11" t="s">
        <v>11602</v>
      </c>
      <c r="K2358" s="194" t="s">
        <v>510</v>
      </c>
      <c r="L2358" s="176"/>
      <c r="M2358" s="176">
        <v>1000</v>
      </c>
      <c r="N2358" s="80" t="s">
        <v>11911</v>
      </c>
      <c r="O2358" s="162"/>
      <c r="P2358" s="80" t="s">
        <v>11603</v>
      </c>
      <c r="Q2358" s="80"/>
      <c r="R2358" s="80"/>
      <c r="S2358" s="163"/>
      <c r="T2358" s="213"/>
      <c r="U2358" s="162"/>
      <c r="V2358" s="164"/>
      <c r="W2358" s="12" t="str">
        <f t="shared" si="638"/>
        <v>Mqtt1</v>
      </c>
      <c r="X2358" s="196" t="str" cm="1">
        <f t="array" ref="X2358">_xlfn.REGEXEXTRACT(J2358,"^\D*")&amp;"/"&amp;_xlfn.REGEXEXTRACT(J2358,"\d{8}(_\d{1,2})?")</f>
        <v>PMP/50001019</v>
      </c>
      <c r="Y2358" s="6" t="str">
        <f t="shared" si="639"/>
        <v>marpower/500000-thrs/pmp/50001019</v>
      </c>
      <c r="Z2358" s="103" t="str">
        <f t="shared" si="640"/>
        <v>$.ControlMode</v>
      </c>
      <c r="AB2358" s="6" t="s">
        <v>195</v>
      </c>
      <c r="AC2358" s="103">
        <v>42</v>
      </c>
      <c r="AJ2358" s="80"/>
      <c r="AK2358" s="113" t="s">
        <v>10814</v>
      </c>
      <c r="AN2358" s="80"/>
      <c r="AO2358" s="80"/>
      <c r="AP2358" s="80"/>
      <c r="AQ2358" s="80"/>
      <c r="AR2358" s="127"/>
      <c r="AS2358" s="80"/>
      <c r="AT2358" s="7"/>
      <c r="AU2358" s="7"/>
      <c r="AV2358" s="165"/>
      <c r="AW2358" s="166"/>
      <c r="AX2358" s="137"/>
      <c r="AY2358" s="147"/>
      <c r="AZ2358" s="167"/>
      <c r="BA2358" s="167"/>
      <c r="BB2358" s="147" t="str">
        <f t="shared" si="641"/>
        <v/>
      </c>
      <c r="BC2358" s="168"/>
      <c r="BD2358" s="165"/>
      <c r="BE2358" s="165"/>
      <c r="BF2358" s="165"/>
      <c r="BG2358" s="165"/>
      <c r="BH2358" s="165"/>
      <c r="BI2358" s="165"/>
      <c r="BJ2358" s="165"/>
      <c r="BK2358" s="165"/>
      <c r="BL2358" s="165"/>
      <c r="BM2358" s="165"/>
      <c r="BN2358" s="165"/>
      <c r="BO2358" s="165"/>
      <c r="BP2358" s="165"/>
      <c r="BQ2358" s="165"/>
      <c r="BS2358" s="6"/>
      <c r="BT2358" s="11"/>
      <c r="BU2358" s="6"/>
      <c r="BV2358" s="6"/>
    </row>
    <row r="2359" spans="1:74" ht="15.75" x14ac:dyDescent="0.25">
      <c r="A2359" s="52" t="s">
        <v>11909</v>
      </c>
      <c r="B2359" s="56" t="s">
        <v>110</v>
      </c>
      <c r="C2359" s="7" t="s">
        <v>124</v>
      </c>
      <c r="D2359" s="7" t="s">
        <v>11561</v>
      </c>
      <c r="E2359" s="7"/>
      <c r="F2359" s="64"/>
      <c r="G2359" s="6"/>
      <c r="H2359" s="6"/>
      <c r="I2359" s="10" t="s">
        <v>110</v>
      </c>
      <c r="J2359" s="11" t="s">
        <v>11604</v>
      </c>
      <c r="K2359" s="194" t="s">
        <v>510</v>
      </c>
      <c r="L2359" s="176"/>
      <c r="M2359" s="176">
        <v>1000</v>
      </c>
      <c r="N2359" s="80" t="s">
        <v>11911</v>
      </c>
      <c r="O2359" s="162"/>
      <c r="P2359" s="80" t="s">
        <v>11605</v>
      </c>
      <c r="Q2359" s="80"/>
      <c r="R2359" s="80"/>
      <c r="S2359" s="163"/>
      <c r="T2359" s="213"/>
      <c r="U2359" s="162"/>
      <c r="V2359" s="164"/>
      <c r="W2359" s="12" t="str">
        <f t="shared" si="638"/>
        <v>Mqtt1</v>
      </c>
      <c r="X2359" s="196" t="str" cm="1">
        <f t="array" ref="X2359">_xlfn.REGEXEXTRACT(J2359,"^\D*")&amp;"/"&amp;_xlfn.REGEXEXTRACT(J2359,"\d{8}(_\d{1,2})?")</f>
        <v>PMP/50001019</v>
      </c>
      <c r="Y2359" s="6" t="str">
        <f t="shared" si="639"/>
        <v>marpower/500000-thrs/pmp/50001019</v>
      </c>
      <c r="Z2359" s="103" t="str">
        <f t="shared" si="640"/>
        <v>$.Pressure</v>
      </c>
      <c r="AB2359" s="6" t="s">
        <v>196</v>
      </c>
      <c r="AC2359" s="103">
        <v>1</v>
      </c>
      <c r="AJ2359" s="80"/>
      <c r="AK2359" s="113" t="s">
        <v>10817</v>
      </c>
      <c r="AL2359" s="113">
        <v>10</v>
      </c>
      <c r="AN2359" s="80"/>
      <c r="AO2359" s="80"/>
      <c r="AP2359" s="80"/>
      <c r="AQ2359" s="80"/>
      <c r="AR2359" s="127"/>
      <c r="AS2359" s="80"/>
      <c r="AT2359" s="7"/>
      <c r="AU2359" s="7"/>
      <c r="AV2359" s="165"/>
      <c r="AW2359" s="166"/>
      <c r="AX2359" s="137"/>
      <c r="AY2359" s="147"/>
      <c r="AZ2359" s="167"/>
      <c r="BA2359" s="167"/>
      <c r="BB2359" s="147" t="str">
        <f t="shared" si="641"/>
        <v/>
      </c>
      <c r="BC2359" s="168"/>
      <c r="BD2359" s="165"/>
      <c r="BE2359" s="165"/>
      <c r="BF2359" s="165"/>
      <c r="BG2359" s="165"/>
      <c r="BH2359" s="165"/>
      <c r="BI2359" s="165"/>
      <c r="BJ2359" s="165"/>
      <c r="BK2359" s="165"/>
      <c r="BL2359" s="165"/>
      <c r="BM2359" s="165"/>
      <c r="BN2359" s="165"/>
      <c r="BO2359" s="165"/>
      <c r="BP2359" s="165"/>
      <c r="BQ2359" s="165"/>
      <c r="BS2359" s="6"/>
      <c r="BT2359" s="11"/>
      <c r="BU2359" s="6"/>
      <c r="BV2359" s="6"/>
    </row>
    <row r="2360" spans="1:74" ht="15.75" x14ac:dyDescent="0.25">
      <c r="A2360" s="52" t="s">
        <v>11909</v>
      </c>
      <c r="B2360" s="56" t="s">
        <v>110</v>
      </c>
      <c r="C2360" s="7" t="s">
        <v>118</v>
      </c>
      <c r="D2360" s="7" t="s">
        <v>11561</v>
      </c>
      <c r="E2360" s="7"/>
      <c r="F2360" s="64"/>
      <c r="G2360" s="6"/>
      <c r="H2360" s="6"/>
      <c r="I2360" s="10" t="s">
        <v>110</v>
      </c>
      <c r="J2360" s="11" t="s">
        <v>11606</v>
      </c>
      <c r="K2360" s="194" t="s">
        <v>510</v>
      </c>
      <c r="L2360" s="176"/>
      <c r="M2360" s="176">
        <v>1000</v>
      </c>
      <c r="N2360" s="80" t="s">
        <v>11911</v>
      </c>
      <c r="O2360" s="162"/>
      <c r="P2360" s="80" t="s">
        <v>11607</v>
      </c>
      <c r="Q2360" s="80"/>
      <c r="R2360" s="80"/>
      <c r="S2360" s="163"/>
      <c r="T2360" s="213"/>
      <c r="U2360" s="162"/>
      <c r="V2360" s="164"/>
      <c r="W2360" s="12" t="str">
        <f t="shared" si="638"/>
        <v>Mqtt1</v>
      </c>
      <c r="X2360" s="196" t="str" cm="1">
        <f t="array" ref="X2360">_xlfn.REGEXEXTRACT(J2360,"^\D*")&amp;"/"&amp;_xlfn.REGEXEXTRACT(J2360,"\d{8}(_\d{1,2})?")</f>
        <v>PMP/50001019</v>
      </c>
      <c r="Y2360" s="6" t="str">
        <f t="shared" si="639"/>
        <v>marpower/500000-thrs/pmp/50001019</v>
      </c>
      <c r="Z2360" s="103" t="str">
        <f t="shared" si="640"/>
        <v>$.Flow</v>
      </c>
      <c r="AB2360" s="6" t="s">
        <v>196</v>
      </c>
      <c r="AC2360" s="103">
        <v>2</v>
      </c>
      <c r="AD2360" s="103" t="s">
        <v>124</v>
      </c>
      <c r="AG2360" s="11">
        <v>0</v>
      </c>
      <c r="AH2360" s="11">
        <v>100</v>
      </c>
      <c r="AI2360" s="53">
        <v>0</v>
      </c>
      <c r="AJ2360" s="80">
        <v>10</v>
      </c>
      <c r="AK2360" s="113" t="s">
        <v>10820</v>
      </c>
      <c r="AL2360" s="113" t="s">
        <v>10821</v>
      </c>
      <c r="AN2360" s="80"/>
      <c r="AO2360" s="80"/>
      <c r="AP2360" s="80"/>
      <c r="AQ2360" s="80"/>
      <c r="AR2360" s="127"/>
      <c r="AS2360" s="80"/>
      <c r="AT2360" s="7"/>
      <c r="AU2360" s="7"/>
      <c r="AV2360" s="165"/>
      <c r="AW2360" s="166"/>
      <c r="AX2360" s="137"/>
      <c r="AY2360" s="147"/>
      <c r="AZ2360" s="167"/>
      <c r="BA2360" s="167"/>
      <c r="BB2360" s="147" t="str">
        <f t="shared" si="641"/>
        <v/>
      </c>
      <c r="BC2360" s="168"/>
      <c r="BD2360" s="165"/>
      <c r="BE2360" s="165"/>
      <c r="BF2360" s="165"/>
      <c r="BG2360" s="165"/>
      <c r="BH2360" s="165"/>
      <c r="BI2360" s="165"/>
      <c r="BJ2360" s="165"/>
      <c r="BK2360" s="165"/>
      <c r="BL2360" s="165"/>
      <c r="BM2360" s="165"/>
      <c r="BN2360" s="165"/>
      <c r="BO2360" s="165"/>
      <c r="BP2360" s="165"/>
      <c r="BQ2360" s="165"/>
      <c r="BS2360" s="6"/>
      <c r="BT2360" s="11"/>
      <c r="BU2360" s="6"/>
      <c r="BV2360" s="6"/>
    </row>
    <row r="2361" spans="1:74" ht="15.75" x14ac:dyDescent="0.25">
      <c r="A2361" s="52" t="s">
        <v>11909</v>
      </c>
      <c r="B2361" s="56" t="s">
        <v>110</v>
      </c>
      <c r="C2361" s="7" t="s">
        <v>124</v>
      </c>
      <c r="D2361" s="7" t="s">
        <v>11561</v>
      </c>
      <c r="E2361" s="7"/>
      <c r="F2361" s="64"/>
      <c r="G2361" s="6"/>
      <c r="H2361" s="6"/>
      <c r="I2361" s="10" t="s">
        <v>110</v>
      </c>
      <c r="J2361" s="11" t="s">
        <v>11608</v>
      </c>
      <c r="K2361" s="194" t="s">
        <v>510</v>
      </c>
      <c r="L2361" s="176"/>
      <c r="M2361" s="176">
        <v>1000</v>
      </c>
      <c r="N2361" s="80" t="s">
        <v>11911</v>
      </c>
      <c r="O2361" s="162"/>
      <c r="P2361" s="80" t="s">
        <v>11609</v>
      </c>
      <c r="Q2361" s="80"/>
      <c r="R2361" s="80"/>
      <c r="S2361" s="163"/>
      <c r="T2361" s="213"/>
      <c r="U2361" s="162"/>
      <c r="V2361" s="164"/>
      <c r="W2361" s="12" t="str">
        <f t="shared" si="638"/>
        <v>Mqtt1</v>
      </c>
      <c r="X2361" s="196" t="str" cm="1">
        <f t="array" ref="X2361">_xlfn.REGEXEXTRACT(J2361,"^\D*")&amp;"/"&amp;_xlfn.REGEXEXTRACT(J2361,"\d{8}(_\d{1,2})?")</f>
        <v>PMP/50001019</v>
      </c>
      <c r="Y2361" s="6" t="str">
        <f t="shared" si="639"/>
        <v>marpower/500000-thrs/pmp/50001019</v>
      </c>
      <c r="Z2361" s="103" t="str">
        <f t="shared" si="640"/>
        <v>$.EnConsump</v>
      </c>
      <c r="AB2361" s="6" t="s">
        <v>196</v>
      </c>
      <c r="AC2361" s="103">
        <v>3</v>
      </c>
      <c r="AJ2361" s="80"/>
      <c r="AK2361" s="113" t="s">
        <v>10824</v>
      </c>
      <c r="AN2361" s="80"/>
      <c r="AO2361" s="80"/>
      <c r="AP2361" s="80"/>
      <c r="AQ2361" s="80"/>
      <c r="AR2361" s="127"/>
      <c r="AS2361" s="80"/>
      <c r="AT2361" s="7"/>
      <c r="AU2361" s="7"/>
      <c r="AV2361" s="165"/>
      <c r="AW2361" s="166"/>
      <c r="AX2361" s="137"/>
      <c r="AY2361" s="147"/>
      <c r="AZ2361" s="167"/>
      <c r="BA2361" s="167"/>
      <c r="BB2361" s="147" t="str">
        <f t="shared" si="641"/>
        <v/>
      </c>
      <c r="BC2361" s="168"/>
      <c r="BD2361" s="165"/>
      <c r="BE2361" s="165"/>
      <c r="BF2361" s="165"/>
      <c r="BG2361" s="165"/>
      <c r="BH2361" s="165"/>
      <c r="BI2361" s="165"/>
      <c r="BJ2361" s="165"/>
      <c r="BK2361" s="165"/>
      <c r="BL2361" s="165"/>
      <c r="BM2361" s="165"/>
      <c r="BN2361" s="165"/>
      <c r="BO2361" s="165"/>
      <c r="BP2361" s="165"/>
      <c r="BQ2361" s="165"/>
      <c r="BS2361" s="6"/>
      <c r="BT2361" s="11"/>
      <c r="BU2361" s="6"/>
      <c r="BV2361" s="6"/>
    </row>
    <row r="2362" spans="1:74" ht="15.75" x14ac:dyDescent="0.25">
      <c r="A2362" s="52" t="s">
        <v>11909</v>
      </c>
      <c r="B2362" s="56" t="s">
        <v>110</v>
      </c>
      <c r="C2362" s="7" t="s">
        <v>124</v>
      </c>
      <c r="D2362" s="7" t="s">
        <v>11561</v>
      </c>
      <c r="E2362" s="7"/>
      <c r="F2362" s="64"/>
      <c r="G2362" s="6"/>
      <c r="H2362" s="6"/>
      <c r="I2362" s="10" t="s">
        <v>110</v>
      </c>
      <c r="J2362" s="11" t="s">
        <v>11610</v>
      </c>
      <c r="K2362" s="194" t="s">
        <v>510</v>
      </c>
      <c r="L2362" s="176"/>
      <c r="M2362" s="176">
        <v>1000</v>
      </c>
      <c r="N2362" s="80" t="s">
        <v>11911</v>
      </c>
      <c r="O2362" s="162"/>
      <c r="P2362" s="80" t="s">
        <v>11611</v>
      </c>
      <c r="Q2362" s="80"/>
      <c r="R2362" s="80"/>
      <c r="S2362" s="163"/>
      <c r="T2362" s="213"/>
      <c r="U2362" s="162"/>
      <c r="V2362" s="164"/>
      <c r="W2362" s="12" t="str">
        <f t="shared" si="638"/>
        <v>Mqtt1</v>
      </c>
      <c r="X2362" s="196" t="str" cm="1">
        <f t="array" ref="X2362">_xlfn.REGEXEXTRACT(J2362,"^\D*")&amp;"/"&amp;_xlfn.REGEXEXTRACT(J2362,"\d{8}(_\d{1,2})?")</f>
        <v>PMP/50001019</v>
      </c>
      <c r="Y2362" s="6" t="str">
        <f t="shared" si="639"/>
        <v>marpower/500000-thrs/pmp/50001019</v>
      </c>
      <c r="Z2362" s="103" t="str">
        <f t="shared" si="640"/>
        <v>$.PowerInput</v>
      </c>
      <c r="AB2362" s="6" t="s">
        <v>196</v>
      </c>
      <c r="AC2362" s="103">
        <v>4</v>
      </c>
      <c r="AJ2362" s="80"/>
      <c r="AK2362" s="113" t="s">
        <v>1425</v>
      </c>
      <c r="AN2362" s="80"/>
      <c r="AO2362" s="80"/>
      <c r="AP2362" s="80"/>
      <c r="AQ2362" s="80"/>
      <c r="AR2362" s="127"/>
      <c r="AS2362" s="80"/>
      <c r="AT2362" s="7"/>
      <c r="AU2362" s="7"/>
      <c r="AV2362" s="165"/>
      <c r="AW2362" s="166"/>
      <c r="AX2362" s="137"/>
      <c r="AY2362" s="147"/>
      <c r="AZ2362" s="167"/>
      <c r="BA2362" s="167"/>
      <c r="BB2362" s="147" t="str">
        <f t="shared" si="641"/>
        <v/>
      </c>
      <c r="BC2362" s="168"/>
      <c r="BD2362" s="165"/>
      <c r="BE2362" s="165"/>
      <c r="BF2362" s="165"/>
      <c r="BG2362" s="165"/>
      <c r="BH2362" s="165"/>
      <c r="BI2362" s="165"/>
      <c r="BJ2362" s="165"/>
      <c r="BK2362" s="165"/>
      <c r="BL2362" s="165"/>
      <c r="BM2362" s="165"/>
      <c r="BN2362" s="165"/>
      <c r="BO2362" s="165"/>
      <c r="BP2362" s="165"/>
      <c r="BQ2362" s="165"/>
      <c r="BS2362" s="6"/>
      <c r="BT2362" s="11"/>
      <c r="BU2362" s="6"/>
      <c r="BV2362" s="6"/>
    </row>
    <row r="2363" spans="1:74" ht="15.75" x14ac:dyDescent="0.25">
      <c r="A2363" s="52" t="s">
        <v>11909</v>
      </c>
      <c r="B2363" s="56" t="s">
        <v>110</v>
      </c>
      <c r="C2363" s="7" t="s">
        <v>124</v>
      </c>
      <c r="D2363" s="7" t="s">
        <v>11561</v>
      </c>
      <c r="E2363" s="7"/>
      <c r="F2363" s="64"/>
      <c r="G2363" s="6"/>
      <c r="H2363" s="6"/>
      <c r="I2363" s="10" t="s">
        <v>110</v>
      </c>
      <c r="J2363" s="11" t="s">
        <v>11612</v>
      </c>
      <c r="K2363" s="194" t="s">
        <v>510</v>
      </c>
      <c r="L2363" s="176"/>
      <c r="M2363" s="176">
        <v>1000</v>
      </c>
      <c r="N2363" s="80" t="s">
        <v>11911</v>
      </c>
      <c r="O2363" s="162"/>
      <c r="P2363" s="80" t="s">
        <v>11613</v>
      </c>
      <c r="Q2363" s="80"/>
      <c r="R2363" s="80"/>
      <c r="S2363" s="163"/>
      <c r="T2363" s="213"/>
      <c r="U2363" s="162"/>
      <c r="V2363" s="164"/>
      <c r="W2363" s="12" t="str">
        <f t="shared" si="638"/>
        <v>Mqtt1</v>
      </c>
      <c r="X2363" s="196" t="str" cm="1">
        <f t="array" ref="X2363">_xlfn.REGEXEXTRACT(J2363,"^\D*")&amp;"/"&amp;_xlfn.REGEXEXTRACT(J2363,"\d{8}(_\d{1,2})?")</f>
        <v>PMP/50001019</v>
      </c>
      <c r="Y2363" s="6" t="str">
        <f t="shared" si="639"/>
        <v>marpower/500000-thrs/pmp/50001019</v>
      </c>
      <c r="Z2363" s="103" t="str">
        <f t="shared" si="640"/>
        <v>$.Speed</v>
      </c>
      <c r="AB2363" s="6" t="s">
        <v>196</v>
      </c>
      <c r="AC2363" s="103">
        <v>7</v>
      </c>
      <c r="AJ2363" s="80"/>
      <c r="AK2363" s="113" t="s">
        <v>10829</v>
      </c>
      <c r="AN2363" s="80"/>
      <c r="AO2363" s="80"/>
      <c r="AP2363" s="80"/>
      <c r="AQ2363" s="80"/>
      <c r="AR2363" s="127"/>
      <c r="AS2363" s="80"/>
      <c r="AT2363" s="7"/>
      <c r="AU2363" s="7"/>
      <c r="AV2363" s="165"/>
      <c r="AW2363" s="166"/>
      <c r="AX2363" s="137"/>
      <c r="AY2363" s="147"/>
      <c r="AZ2363" s="167"/>
      <c r="BA2363" s="167"/>
      <c r="BB2363" s="147" t="str">
        <f t="shared" si="641"/>
        <v/>
      </c>
      <c r="BC2363" s="168"/>
      <c r="BD2363" s="165"/>
      <c r="BE2363" s="165"/>
      <c r="BF2363" s="165"/>
      <c r="BG2363" s="165"/>
      <c r="BH2363" s="165"/>
      <c r="BI2363" s="165"/>
      <c r="BJ2363" s="165"/>
      <c r="BK2363" s="165"/>
      <c r="BL2363" s="165"/>
      <c r="BM2363" s="165"/>
      <c r="BN2363" s="165"/>
      <c r="BO2363" s="165"/>
      <c r="BP2363" s="165"/>
      <c r="BQ2363" s="165"/>
      <c r="BS2363" s="6"/>
      <c r="BT2363" s="11"/>
      <c r="BU2363" s="6"/>
      <c r="BV2363" s="6"/>
    </row>
    <row r="2364" spans="1:74" ht="15.75" x14ac:dyDescent="0.25">
      <c r="A2364" s="52" t="s">
        <v>11909</v>
      </c>
      <c r="B2364" s="56" t="s">
        <v>110</v>
      </c>
      <c r="C2364" s="7" t="s">
        <v>124</v>
      </c>
      <c r="D2364" s="7" t="s">
        <v>11561</v>
      </c>
      <c r="E2364" s="7"/>
      <c r="F2364" s="64"/>
      <c r="G2364" s="6"/>
      <c r="H2364" s="6"/>
      <c r="I2364" s="10" t="s">
        <v>110</v>
      </c>
      <c r="J2364" s="11" t="s">
        <v>11614</v>
      </c>
      <c r="K2364" s="194" t="s">
        <v>510</v>
      </c>
      <c r="L2364" s="176"/>
      <c r="M2364" s="176">
        <v>1000</v>
      </c>
      <c r="N2364" s="80" t="s">
        <v>11911</v>
      </c>
      <c r="O2364" s="162"/>
      <c r="P2364" s="80" t="s">
        <v>11615</v>
      </c>
      <c r="Q2364" s="80"/>
      <c r="R2364" s="80"/>
      <c r="S2364" s="163"/>
      <c r="T2364" s="213"/>
      <c r="U2364" s="162"/>
      <c r="V2364" s="164"/>
      <c r="W2364" s="12" t="str">
        <f t="shared" si="638"/>
        <v>Mqtt1</v>
      </c>
      <c r="X2364" s="196" t="str" cm="1">
        <f t="array" ref="X2364">_xlfn.REGEXEXTRACT(J2364,"^\D*")&amp;"/"&amp;_xlfn.REGEXEXTRACT(J2364,"\d{8}(_\d{1,2})?")</f>
        <v>PMP/50001019</v>
      </c>
      <c r="Y2364" s="6" t="str">
        <f t="shared" si="639"/>
        <v>marpower/500000-thrs/pmp/50001019</v>
      </c>
      <c r="Z2364" s="103" t="str">
        <f t="shared" si="640"/>
        <v>$.OperTime</v>
      </c>
      <c r="AB2364" s="6" t="s">
        <v>196</v>
      </c>
      <c r="AC2364" s="103">
        <v>5</v>
      </c>
      <c r="AJ2364" s="80"/>
      <c r="AK2364" s="113" t="s">
        <v>10832</v>
      </c>
      <c r="AL2364" s="113">
        <v>10</v>
      </c>
      <c r="AN2364" s="80"/>
      <c r="AO2364" s="80"/>
      <c r="AP2364" s="80"/>
      <c r="AQ2364" s="80"/>
      <c r="AR2364" s="127"/>
      <c r="AS2364" s="80"/>
      <c r="AT2364" s="7"/>
      <c r="AU2364" s="7"/>
      <c r="AV2364" s="165"/>
      <c r="AW2364" s="166"/>
      <c r="AX2364" s="137"/>
      <c r="AY2364" s="147"/>
      <c r="AZ2364" s="167"/>
      <c r="BA2364" s="167"/>
      <c r="BB2364" s="147" t="str">
        <f t="shared" si="641"/>
        <v/>
      </c>
      <c r="BC2364" s="168"/>
      <c r="BD2364" s="165"/>
      <c r="BE2364" s="165"/>
      <c r="BF2364" s="165"/>
      <c r="BG2364" s="165"/>
      <c r="BH2364" s="165"/>
      <c r="BI2364" s="165"/>
      <c r="BJ2364" s="165"/>
      <c r="BK2364" s="165"/>
      <c r="BL2364" s="165"/>
      <c r="BM2364" s="165"/>
      <c r="BN2364" s="165"/>
      <c r="BO2364" s="165"/>
      <c r="BP2364" s="165"/>
      <c r="BQ2364" s="165"/>
      <c r="BS2364" s="6"/>
      <c r="BT2364" s="11"/>
      <c r="BU2364" s="6"/>
      <c r="BV2364" s="6"/>
    </row>
    <row r="2365" spans="1:74" ht="15.75" x14ac:dyDescent="0.25">
      <c r="A2365" s="52" t="s">
        <v>11909</v>
      </c>
      <c r="B2365" s="56" t="s">
        <v>110</v>
      </c>
      <c r="C2365" s="7" t="s">
        <v>118</v>
      </c>
      <c r="D2365" s="7" t="s">
        <v>11561</v>
      </c>
      <c r="E2365" s="7"/>
      <c r="F2365" s="64"/>
      <c r="G2365" s="6"/>
      <c r="H2365" s="6"/>
      <c r="I2365" s="10" t="s">
        <v>110</v>
      </c>
      <c r="J2365" s="11" t="s">
        <v>11616</v>
      </c>
      <c r="K2365" s="194" t="s">
        <v>510</v>
      </c>
      <c r="L2365" s="176"/>
      <c r="M2365" s="176">
        <v>1000</v>
      </c>
      <c r="N2365" s="80" t="s">
        <v>11911</v>
      </c>
      <c r="O2365" s="162"/>
      <c r="P2365" s="80" t="s">
        <v>11617</v>
      </c>
      <c r="Q2365" s="80"/>
      <c r="R2365" s="80"/>
      <c r="S2365" s="163"/>
      <c r="T2365" s="213"/>
      <c r="U2365" s="162"/>
      <c r="V2365" s="164"/>
      <c r="W2365" s="12" t="str">
        <f t="shared" si="638"/>
        <v>Mqtt1</v>
      </c>
      <c r="X2365" s="196" t="str" cm="1">
        <f t="array" ref="X2365">_xlfn.REGEXEXTRACT(J2365,"^\D*")&amp;"/"&amp;_xlfn.REGEXEXTRACT(J2365,"\d{8}(_\d{1,2})?")</f>
        <v>PMP/50001021</v>
      </c>
      <c r="Y2365" s="6" t="str">
        <f t="shared" si="639"/>
        <v>marpower/500000-thrs/pmp/50001021</v>
      </c>
      <c r="Z2365" s="103" t="str">
        <f t="shared" si="640"/>
        <v>$.DutyPoint</v>
      </c>
      <c r="AB2365" s="6" t="s">
        <v>195</v>
      </c>
      <c r="AC2365" s="103">
        <v>1</v>
      </c>
      <c r="AD2365" s="103" t="s">
        <v>124</v>
      </c>
      <c r="AG2365" s="11">
        <v>0</v>
      </c>
      <c r="AH2365" s="11">
        <v>20</v>
      </c>
      <c r="AI2365" s="53">
        <v>0</v>
      </c>
      <c r="AJ2365" s="80">
        <v>10</v>
      </c>
      <c r="AK2365" s="113" t="s">
        <v>917</v>
      </c>
      <c r="AL2365" s="113" t="s">
        <v>10809</v>
      </c>
      <c r="AN2365" s="80"/>
      <c r="AO2365" s="80"/>
      <c r="AP2365" s="80"/>
      <c r="AQ2365" s="80"/>
      <c r="AR2365" s="127"/>
      <c r="AS2365" s="80"/>
      <c r="AT2365" s="7"/>
      <c r="AU2365" s="7"/>
      <c r="AV2365" s="165"/>
      <c r="AW2365" s="166"/>
      <c r="AX2365" s="137"/>
      <c r="AY2365" s="147"/>
      <c r="AZ2365" s="167"/>
      <c r="BA2365" s="167"/>
      <c r="BB2365" s="147" t="str">
        <f t="shared" si="641"/>
        <v/>
      </c>
      <c r="BC2365" s="168"/>
      <c r="BD2365" s="165"/>
      <c r="BE2365" s="165"/>
      <c r="BF2365" s="165"/>
      <c r="BG2365" s="165"/>
      <c r="BH2365" s="165"/>
      <c r="BI2365" s="165"/>
      <c r="BJ2365" s="165"/>
      <c r="BK2365" s="165"/>
      <c r="BL2365" s="165"/>
      <c r="BM2365" s="165"/>
      <c r="BN2365" s="165"/>
      <c r="BO2365" s="165"/>
      <c r="BP2365" s="165"/>
      <c r="BQ2365" s="165"/>
      <c r="BS2365" s="6"/>
      <c r="BT2365" s="11"/>
      <c r="BU2365" s="6"/>
      <c r="BV2365" s="6"/>
    </row>
    <row r="2366" spans="1:74" ht="15.75" x14ac:dyDescent="0.25">
      <c r="A2366" s="52" t="s">
        <v>11909</v>
      </c>
      <c r="B2366" s="56" t="s">
        <v>110</v>
      </c>
      <c r="C2366" s="7" t="s">
        <v>124</v>
      </c>
      <c r="D2366" s="7" t="s">
        <v>11561</v>
      </c>
      <c r="E2366" s="7"/>
      <c r="F2366" s="64"/>
      <c r="G2366" s="6"/>
      <c r="H2366" s="6"/>
      <c r="I2366" s="10" t="s">
        <v>110</v>
      </c>
      <c r="J2366" s="11" t="s">
        <v>11618</v>
      </c>
      <c r="K2366" s="194" t="s">
        <v>510</v>
      </c>
      <c r="L2366" s="176"/>
      <c r="M2366" s="176">
        <v>1000</v>
      </c>
      <c r="N2366" s="80" t="s">
        <v>11911</v>
      </c>
      <c r="O2366" s="162"/>
      <c r="P2366" s="80" t="s">
        <v>11619</v>
      </c>
      <c r="Q2366" s="80"/>
      <c r="R2366" s="80"/>
      <c r="S2366" s="163"/>
      <c r="T2366" s="213"/>
      <c r="U2366" s="162"/>
      <c r="V2366" s="164"/>
      <c r="W2366" s="12" t="str">
        <f t="shared" si="638"/>
        <v>Mqtt1</v>
      </c>
      <c r="X2366" s="196" t="str" cm="1">
        <f t="array" ref="X2366">_xlfn.REGEXEXTRACT(J2366,"^\D*")&amp;"/"&amp;_xlfn.REGEXEXTRACT(J2366,"\d{8}(_\d{1,2})?")</f>
        <v>PMP/50001021</v>
      </c>
      <c r="Y2366" s="6" t="str">
        <f t="shared" si="639"/>
        <v>marpower/500000-thrs/pmp/50001021</v>
      </c>
      <c r="Z2366" s="103" t="str">
        <f t="shared" si="640"/>
        <v>$.OnOff</v>
      </c>
      <c r="AB2366" s="6" t="s">
        <v>195</v>
      </c>
      <c r="AC2366" s="103">
        <v>40</v>
      </c>
      <c r="AJ2366" s="80"/>
      <c r="AN2366" s="80"/>
      <c r="AO2366" s="80"/>
      <c r="AP2366" s="80"/>
      <c r="AQ2366" s="80"/>
      <c r="AR2366" s="127"/>
      <c r="AS2366" s="80"/>
      <c r="AT2366" s="7"/>
      <c r="AU2366" s="7"/>
      <c r="AV2366" s="165"/>
      <c r="AW2366" s="166"/>
      <c r="AX2366" s="137"/>
      <c r="AY2366" s="147"/>
      <c r="AZ2366" s="167"/>
      <c r="BA2366" s="167"/>
      <c r="BB2366" s="147" t="str">
        <f t="shared" si="641"/>
        <v/>
      </c>
      <c r="BC2366" s="168"/>
      <c r="BD2366" s="165"/>
      <c r="BE2366" s="165"/>
      <c r="BF2366" s="165"/>
      <c r="BG2366" s="165"/>
      <c r="BH2366" s="165"/>
      <c r="BI2366" s="165"/>
      <c r="BJ2366" s="165"/>
      <c r="BK2366" s="165"/>
      <c r="BL2366" s="165"/>
      <c r="BM2366" s="165"/>
      <c r="BN2366" s="165"/>
      <c r="BO2366" s="165"/>
      <c r="BP2366" s="165"/>
      <c r="BQ2366" s="165"/>
      <c r="BS2366" s="6"/>
      <c r="BT2366" s="11"/>
      <c r="BU2366" s="6"/>
      <c r="BV2366" s="6"/>
    </row>
    <row r="2367" spans="1:74" ht="15.75" x14ac:dyDescent="0.25">
      <c r="A2367" s="52" t="s">
        <v>11909</v>
      </c>
      <c r="B2367" s="56" t="s">
        <v>110</v>
      </c>
      <c r="C2367" s="7" t="s">
        <v>124</v>
      </c>
      <c r="D2367" s="7" t="s">
        <v>11561</v>
      </c>
      <c r="E2367" s="7"/>
      <c r="F2367" s="64"/>
      <c r="G2367" s="6"/>
      <c r="H2367" s="6"/>
      <c r="I2367" s="10" t="s">
        <v>110</v>
      </c>
      <c r="J2367" s="11" t="s">
        <v>11620</v>
      </c>
      <c r="K2367" s="194" t="s">
        <v>510</v>
      </c>
      <c r="L2367" s="176"/>
      <c r="M2367" s="176">
        <v>1000</v>
      </c>
      <c r="N2367" s="80" t="s">
        <v>11911</v>
      </c>
      <c r="O2367" s="162"/>
      <c r="P2367" s="80" t="s">
        <v>11621</v>
      </c>
      <c r="Q2367" s="80"/>
      <c r="R2367" s="80"/>
      <c r="S2367" s="163"/>
      <c r="T2367" s="213"/>
      <c r="U2367" s="162"/>
      <c r="V2367" s="164"/>
      <c r="W2367" s="12" t="str">
        <f t="shared" si="638"/>
        <v>Mqtt1</v>
      </c>
      <c r="X2367" s="196" t="str" cm="1">
        <f t="array" ref="X2367">_xlfn.REGEXEXTRACT(J2367,"^\D*")&amp;"/"&amp;_xlfn.REGEXEXTRACT(J2367,"\d{8}(_\d{1,2})?")</f>
        <v>PMP/50001021</v>
      </c>
      <c r="Y2367" s="6" t="str">
        <f t="shared" si="639"/>
        <v>marpower/500000-thrs/pmp/50001021</v>
      </c>
      <c r="Z2367" s="103" t="str">
        <f t="shared" si="640"/>
        <v>$.ControlMode</v>
      </c>
      <c r="AB2367" s="6" t="s">
        <v>195</v>
      </c>
      <c r="AC2367" s="103">
        <v>42</v>
      </c>
      <c r="AJ2367" s="80"/>
      <c r="AK2367" s="113" t="s">
        <v>10814</v>
      </c>
      <c r="AN2367" s="80"/>
      <c r="AO2367" s="80"/>
      <c r="AP2367" s="80"/>
      <c r="AQ2367" s="80"/>
      <c r="AR2367" s="127"/>
      <c r="AS2367" s="80"/>
      <c r="AT2367" s="7"/>
      <c r="AU2367" s="7"/>
      <c r="AV2367" s="165"/>
      <c r="AW2367" s="166"/>
      <c r="AX2367" s="137"/>
      <c r="AY2367" s="147"/>
      <c r="AZ2367" s="167"/>
      <c r="BA2367" s="167"/>
      <c r="BB2367" s="147" t="str">
        <f t="shared" si="641"/>
        <v/>
      </c>
      <c r="BC2367" s="168"/>
      <c r="BD2367" s="165"/>
      <c r="BE2367" s="165"/>
      <c r="BF2367" s="165"/>
      <c r="BG2367" s="165"/>
      <c r="BH2367" s="165"/>
      <c r="BI2367" s="165"/>
      <c r="BJ2367" s="165"/>
      <c r="BK2367" s="165"/>
      <c r="BL2367" s="165"/>
      <c r="BM2367" s="165"/>
      <c r="BN2367" s="165"/>
      <c r="BO2367" s="165"/>
      <c r="BP2367" s="165"/>
      <c r="BQ2367" s="165"/>
      <c r="BS2367" s="6"/>
      <c r="BT2367" s="11"/>
      <c r="BU2367" s="6"/>
      <c r="BV2367" s="6"/>
    </row>
    <row r="2368" spans="1:74" ht="15.75" x14ac:dyDescent="0.25">
      <c r="A2368" s="52" t="s">
        <v>11909</v>
      </c>
      <c r="B2368" s="56" t="s">
        <v>110</v>
      </c>
      <c r="C2368" s="7" t="s">
        <v>124</v>
      </c>
      <c r="D2368" s="7" t="s">
        <v>11561</v>
      </c>
      <c r="E2368" s="7"/>
      <c r="F2368" s="64"/>
      <c r="G2368" s="6"/>
      <c r="H2368" s="6"/>
      <c r="I2368" s="10" t="s">
        <v>110</v>
      </c>
      <c r="J2368" s="11" t="s">
        <v>11622</v>
      </c>
      <c r="K2368" s="194" t="s">
        <v>510</v>
      </c>
      <c r="L2368" s="176"/>
      <c r="M2368" s="176">
        <v>1000</v>
      </c>
      <c r="N2368" s="80" t="s">
        <v>11911</v>
      </c>
      <c r="O2368" s="162"/>
      <c r="P2368" s="80" t="s">
        <v>11623</v>
      </c>
      <c r="Q2368" s="80"/>
      <c r="R2368" s="80"/>
      <c r="S2368" s="163"/>
      <c r="T2368" s="213"/>
      <c r="U2368" s="162"/>
      <c r="V2368" s="164"/>
      <c r="W2368" s="12" t="str">
        <f t="shared" si="638"/>
        <v>Mqtt1</v>
      </c>
      <c r="X2368" s="196" t="str" cm="1">
        <f t="array" ref="X2368">_xlfn.REGEXEXTRACT(J2368,"^\D*")&amp;"/"&amp;_xlfn.REGEXEXTRACT(J2368,"\d{8}(_\d{1,2})?")</f>
        <v>PMP/50001021</v>
      </c>
      <c r="Y2368" s="6" t="str">
        <f t="shared" si="639"/>
        <v>marpower/500000-thrs/pmp/50001021</v>
      </c>
      <c r="Z2368" s="103" t="str">
        <f t="shared" si="640"/>
        <v>$.Pressure</v>
      </c>
      <c r="AB2368" s="6" t="s">
        <v>196</v>
      </c>
      <c r="AC2368" s="103">
        <v>1</v>
      </c>
      <c r="AJ2368" s="80"/>
      <c r="AK2368" s="113" t="s">
        <v>10817</v>
      </c>
      <c r="AL2368" s="113">
        <v>10</v>
      </c>
      <c r="AN2368" s="80"/>
      <c r="AO2368" s="80"/>
      <c r="AP2368" s="80"/>
      <c r="AQ2368" s="80"/>
      <c r="AR2368" s="127"/>
      <c r="AS2368" s="80"/>
      <c r="AT2368" s="7"/>
      <c r="AU2368" s="7"/>
      <c r="AV2368" s="165"/>
      <c r="AW2368" s="166"/>
      <c r="AX2368" s="137"/>
      <c r="AY2368" s="147"/>
      <c r="AZ2368" s="167"/>
      <c r="BA2368" s="167"/>
      <c r="BB2368" s="147" t="str">
        <f t="shared" si="641"/>
        <v/>
      </c>
      <c r="BC2368" s="168"/>
      <c r="BD2368" s="165"/>
      <c r="BE2368" s="165"/>
      <c r="BF2368" s="165"/>
      <c r="BG2368" s="165"/>
      <c r="BH2368" s="165"/>
      <c r="BI2368" s="165"/>
      <c r="BJ2368" s="165"/>
      <c r="BK2368" s="165"/>
      <c r="BL2368" s="165"/>
      <c r="BM2368" s="165"/>
      <c r="BN2368" s="165"/>
      <c r="BO2368" s="165"/>
      <c r="BP2368" s="165"/>
      <c r="BQ2368" s="165"/>
      <c r="BS2368" s="6"/>
      <c r="BT2368" s="11"/>
      <c r="BU2368" s="6"/>
      <c r="BV2368" s="6"/>
    </row>
    <row r="2369" spans="1:74" ht="15.75" x14ac:dyDescent="0.25">
      <c r="A2369" s="52" t="s">
        <v>11909</v>
      </c>
      <c r="B2369" s="56" t="s">
        <v>110</v>
      </c>
      <c r="C2369" s="7" t="s">
        <v>118</v>
      </c>
      <c r="D2369" s="7" t="s">
        <v>11561</v>
      </c>
      <c r="E2369" s="7"/>
      <c r="F2369" s="64"/>
      <c r="G2369" s="6"/>
      <c r="H2369" s="6"/>
      <c r="I2369" s="10" t="s">
        <v>110</v>
      </c>
      <c r="J2369" s="11" t="s">
        <v>11624</v>
      </c>
      <c r="K2369" s="194" t="s">
        <v>510</v>
      </c>
      <c r="L2369" s="176"/>
      <c r="M2369" s="176">
        <v>1000</v>
      </c>
      <c r="N2369" s="80" t="s">
        <v>11911</v>
      </c>
      <c r="O2369" s="162"/>
      <c r="P2369" s="80" t="s">
        <v>11625</v>
      </c>
      <c r="Q2369" s="80"/>
      <c r="R2369" s="80"/>
      <c r="S2369" s="163"/>
      <c r="T2369" s="213"/>
      <c r="U2369" s="162"/>
      <c r="V2369" s="164"/>
      <c r="W2369" s="12" t="str">
        <f t="shared" si="638"/>
        <v>Mqtt1</v>
      </c>
      <c r="X2369" s="196" t="str" cm="1">
        <f t="array" ref="X2369">_xlfn.REGEXEXTRACT(J2369,"^\D*")&amp;"/"&amp;_xlfn.REGEXEXTRACT(J2369,"\d{8}(_\d{1,2})?")</f>
        <v>PMP/50001021</v>
      </c>
      <c r="Y2369" s="6" t="str">
        <f t="shared" si="639"/>
        <v>marpower/500000-thrs/pmp/50001021</v>
      </c>
      <c r="Z2369" s="103" t="str">
        <f t="shared" si="640"/>
        <v>$.Flow</v>
      </c>
      <c r="AB2369" s="6" t="s">
        <v>196</v>
      </c>
      <c r="AC2369" s="103">
        <v>2</v>
      </c>
      <c r="AD2369" s="103" t="s">
        <v>124</v>
      </c>
      <c r="AG2369" s="11">
        <v>0</v>
      </c>
      <c r="AH2369" s="11">
        <v>100</v>
      </c>
      <c r="AI2369" s="53">
        <v>0</v>
      </c>
      <c r="AJ2369" s="80">
        <v>10</v>
      </c>
      <c r="AK2369" s="113" t="s">
        <v>10820</v>
      </c>
      <c r="AL2369" s="113" t="s">
        <v>10821</v>
      </c>
      <c r="AN2369" s="80"/>
      <c r="AO2369" s="80"/>
      <c r="AP2369" s="80"/>
      <c r="AQ2369" s="80"/>
      <c r="AR2369" s="127"/>
      <c r="AS2369" s="80"/>
      <c r="AT2369" s="7"/>
      <c r="AU2369" s="7"/>
      <c r="AV2369" s="165"/>
      <c r="AW2369" s="166"/>
      <c r="AX2369" s="137"/>
      <c r="AY2369" s="147"/>
      <c r="AZ2369" s="167"/>
      <c r="BA2369" s="167"/>
      <c r="BB2369" s="147" t="str">
        <f t="shared" si="641"/>
        <v/>
      </c>
      <c r="BC2369" s="168"/>
      <c r="BD2369" s="165"/>
      <c r="BE2369" s="165"/>
      <c r="BF2369" s="165"/>
      <c r="BG2369" s="165"/>
      <c r="BH2369" s="165"/>
      <c r="BI2369" s="165"/>
      <c r="BJ2369" s="165"/>
      <c r="BK2369" s="165"/>
      <c r="BL2369" s="165"/>
      <c r="BM2369" s="165"/>
      <c r="BN2369" s="165"/>
      <c r="BO2369" s="165"/>
      <c r="BP2369" s="165"/>
      <c r="BQ2369" s="165"/>
      <c r="BS2369" s="6"/>
      <c r="BT2369" s="11"/>
      <c r="BU2369" s="6"/>
      <c r="BV2369" s="6"/>
    </row>
    <row r="2370" spans="1:74" ht="15.75" x14ac:dyDescent="0.25">
      <c r="A2370" s="52" t="s">
        <v>11909</v>
      </c>
      <c r="B2370" s="56" t="s">
        <v>110</v>
      </c>
      <c r="C2370" s="7" t="s">
        <v>124</v>
      </c>
      <c r="D2370" s="7" t="s">
        <v>11561</v>
      </c>
      <c r="E2370" s="7"/>
      <c r="F2370" s="64"/>
      <c r="G2370" s="6"/>
      <c r="H2370" s="6"/>
      <c r="I2370" s="10" t="s">
        <v>110</v>
      </c>
      <c r="J2370" s="11" t="s">
        <v>11626</v>
      </c>
      <c r="K2370" s="194" t="s">
        <v>510</v>
      </c>
      <c r="L2370" s="176"/>
      <c r="M2370" s="176">
        <v>1000</v>
      </c>
      <c r="N2370" s="80" t="s">
        <v>11911</v>
      </c>
      <c r="O2370" s="162"/>
      <c r="P2370" s="80" t="s">
        <v>11627</v>
      </c>
      <c r="Q2370" s="80"/>
      <c r="R2370" s="80"/>
      <c r="S2370" s="163"/>
      <c r="T2370" s="213"/>
      <c r="U2370" s="162"/>
      <c r="V2370" s="164"/>
      <c r="W2370" s="12" t="str">
        <f t="shared" si="638"/>
        <v>Mqtt1</v>
      </c>
      <c r="X2370" s="196" t="str" cm="1">
        <f t="array" ref="X2370">_xlfn.REGEXEXTRACT(J2370,"^\D*")&amp;"/"&amp;_xlfn.REGEXEXTRACT(J2370,"\d{8}(_\d{1,2})?")</f>
        <v>PMP/50001021</v>
      </c>
      <c r="Y2370" s="6" t="str">
        <f t="shared" ref="Y2370:Y2401" si="642">LOWER(SUBSTITUTE(SUBSTITUTE(IF(COUNTIF(N2370,"spare"),"",_xlfn.CONCAT("marpower/",IF(X2370&lt;&gt;"","500000 THRS/"&amp;X2370,"500000 THRS")))," ","-"),"_","-"))</f>
        <v>marpower/500000-thrs/pmp/50001021</v>
      </c>
      <c r="Z2370" s="103" t="str">
        <f t="shared" si="640"/>
        <v>$.EnConsump</v>
      </c>
      <c r="AB2370" s="6" t="s">
        <v>196</v>
      </c>
      <c r="AC2370" s="103">
        <v>3</v>
      </c>
      <c r="AJ2370" s="80"/>
      <c r="AK2370" s="113" t="s">
        <v>10824</v>
      </c>
      <c r="AN2370" s="80"/>
      <c r="AO2370" s="80"/>
      <c r="AP2370" s="80"/>
      <c r="AQ2370" s="80"/>
      <c r="AR2370" s="127"/>
      <c r="AS2370" s="80"/>
      <c r="AT2370" s="7"/>
      <c r="AU2370" s="7"/>
      <c r="AV2370" s="165"/>
      <c r="AW2370" s="166"/>
      <c r="AX2370" s="137"/>
      <c r="AY2370" s="147"/>
      <c r="AZ2370" s="167"/>
      <c r="BA2370" s="167"/>
      <c r="BB2370" s="147" t="str">
        <f t="shared" si="641"/>
        <v/>
      </c>
      <c r="BC2370" s="168"/>
      <c r="BD2370" s="165"/>
      <c r="BE2370" s="165"/>
      <c r="BF2370" s="165"/>
      <c r="BG2370" s="165"/>
      <c r="BH2370" s="165"/>
      <c r="BI2370" s="165"/>
      <c r="BJ2370" s="165"/>
      <c r="BK2370" s="165"/>
      <c r="BL2370" s="165"/>
      <c r="BM2370" s="165"/>
      <c r="BN2370" s="165"/>
      <c r="BO2370" s="165"/>
      <c r="BP2370" s="165"/>
      <c r="BQ2370" s="165"/>
      <c r="BS2370" s="6"/>
      <c r="BT2370" s="11"/>
      <c r="BU2370" s="6"/>
      <c r="BV2370" s="6"/>
    </row>
    <row r="2371" spans="1:74" ht="15.75" x14ac:dyDescent="0.25">
      <c r="A2371" s="52" t="s">
        <v>11909</v>
      </c>
      <c r="B2371" s="56" t="s">
        <v>110</v>
      </c>
      <c r="C2371" s="7" t="s">
        <v>124</v>
      </c>
      <c r="D2371" s="7" t="s">
        <v>11561</v>
      </c>
      <c r="E2371" s="7"/>
      <c r="F2371" s="64"/>
      <c r="G2371" s="6"/>
      <c r="H2371" s="6"/>
      <c r="I2371" s="10" t="s">
        <v>110</v>
      </c>
      <c r="J2371" s="11" t="s">
        <v>11628</v>
      </c>
      <c r="K2371" s="194" t="s">
        <v>510</v>
      </c>
      <c r="L2371" s="176"/>
      <c r="M2371" s="176">
        <v>1000</v>
      </c>
      <c r="N2371" s="80" t="s">
        <v>11911</v>
      </c>
      <c r="O2371" s="162"/>
      <c r="P2371" s="80" t="s">
        <v>11629</v>
      </c>
      <c r="Q2371" s="80"/>
      <c r="R2371" s="80"/>
      <c r="S2371" s="163"/>
      <c r="T2371" s="213"/>
      <c r="U2371" s="162"/>
      <c r="V2371" s="164"/>
      <c r="W2371" s="12" t="str">
        <f t="shared" si="638"/>
        <v>Mqtt1</v>
      </c>
      <c r="X2371" s="196" t="str" cm="1">
        <f t="array" ref="X2371">_xlfn.REGEXEXTRACT(J2371,"^\D*")&amp;"/"&amp;_xlfn.REGEXEXTRACT(J2371,"\d{8}(_\d{1,2})?")</f>
        <v>PMP/50001021</v>
      </c>
      <c r="Y2371" s="6" t="str">
        <f t="shared" si="642"/>
        <v>marpower/500000-thrs/pmp/50001021</v>
      </c>
      <c r="Z2371" s="103" t="str">
        <f t="shared" si="640"/>
        <v>$.PowerInput</v>
      </c>
      <c r="AB2371" s="6" t="s">
        <v>196</v>
      </c>
      <c r="AC2371" s="103">
        <v>4</v>
      </c>
      <c r="AJ2371" s="80"/>
      <c r="AK2371" s="113" t="s">
        <v>1425</v>
      </c>
      <c r="AN2371" s="80"/>
      <c r="AO2371" s="80"/>
      <c r="AP2371" s="80"/>
      <c r="AQ2371" s="80"/>
      <c r="AR2371" s="127"/>
      <c r="AS2371" s="80"/>
      <c r="AT2371" s="7"/>
      <c r="AU2371" s="7"/>
      <c r="AV2371" s="165"/>
      <c r="AW2371" s="166"/>
      <c r="AX2371" s="137"/>
      <c r="AY2371" s="147"/>
      <c r="AZ2371" s="167"/>
      <c r="BA2371" s="167"/>
      <c r="BB2371" s="147" t="str">
        <f t="shared" si="641"/>
        <v/>
      </c>
      <c r="BC2371" s="168"/>
      <c r="BD2371" s="165"/>
      <c r="BE2371" s="165"/>
      <c r="BF2371" s="165"/>
      <c r="BG2371" s="165"/>
      <c r="BH2371" s="165"/>
      <c r="BI2371" s="165"/>
      <c r="BJ2371" s="165"/>
      <c r="BK2371" s="165"/>
      <c r="BL2371" s="165"/>
      <c r="BM2371" s="165"/>
      <c r="BN2371" s="165"/>
      <c r="BO2371" s="165"/>
      <c r="BP2371" s="165"/>
      <c r="BQ2371" s="165"/>
      <c r="BS2371" s="6"/>
      <c r="BT2371" s="11"/>
      <c r="BU2371" s="6"/>
      <c r="BV2371" s="6"/>
    </row>
    <row r="2372" spans="1:74" ht="15.75" x14ac:dyDescent="0.25">
      <c r="A2372" s="52" t="s">
        <v>11909</v>
      </c>
      <c r="B2372" s="56" t="s">
        <v>110</v>
      </c>
      <c r="C2372" s="7" t="s">
        <v>124</v>
      </c>
      <c r="D2372" s="7" t="s">
        <v>11561</v>
      </c>
      <c r="E2372" s="7"/>
      <c r="F2372" s="64"/>
      <c r="G2372" s="6"/>
      <c r="H2372" s="6"/>
      <c r="I2372" s="10" t="s">
        <v>110</v>
      </c>
      <c r="J2372" s="11" t="s">
        <v>11630</v>
      </c>
      <c r="K2372" s="194" t="s">
        <v>510</v>
      </c>
      <c r="L2372" s="176"/>
      <c r="M2372" s="176">
        <v>1000</v>
      </c>
      <c r="N2372" s="80" t="s">
        <v>11911</v>
      </c>
      <c r="O2372" s="162"/>
      <c r="P2372" s="80" t="s">
        <v>11631</v>
      </c>
      <c r="Q2372" s="80"/>
      <c r="R2372" s="80"/>
      <c r="S2372" s="163"/>
      <c r="T2372" s="213"/>
      <c r="U2372" s="162"/>
      <c r="V2372" s="164"/>
      <c r="W2372" s="12" t="str">
        <f t="shared" si="638"/>
        <v>Mqtt1</v>
      </c>
      <c r="X2372" s="196" t="str" cm="1">
        <f t="array" ref="X2372">_xlfn.REGEXEXTRACT(J2372,"^\D*")&amp;"/"&amp;_xlfn.REGEXEXTRACT(J2372,"\d{8}(_\d{1,2})?")</f>
        <v>PMP/50001021</v>
      </c>
      <c r="Y2372" s="6" t="str">
        <f t="shared" si="642"/>
        <v>marpower/500000-thrs/pmp/50001021</v>
      </c>
      <c r="Z2372" s="103" t="str">
        <f t="shared" si="640"/>
        <v>$.Speed</v>
      </c>
      <c r="AB2372" s="6" t="s">
        <v>196</v>
      </c>
      <c r="AC2372" s="103">
        <v>7</v>
      </c>
      <c r="AJ2372" s="80"/>
      <c r="AK2372" s="113" t="s">
        <v>10829</v>
      </c>
      <c r="AN2372" s="80"/>
      <c r="AO2372" s="80"/>
      <c r="AP2372" s="80"/>
      <c r="AQ2372" s="80"/>
      <c r="AR2372" s="127"/>
      <c r="AS2372" s="80"/>
      <c r="AT2372" s="7"/>
      <c r="AU2372" s="7"/>
      <c r="AV2372" s="165"/>
      <c r="AW2372" s="166"/>
      <c r="AX2372" s="137"/>
      <c r="AY2372" s="147"/>
      <c r="AZ2372" s="167"/>
      <c r="BA2372" s="167"/>
      <c r="BB2372" s="147" t="str">
        <f t="shared" si="641"/>
        <v/>
      </c>
      <c r="BC2372" s="168"/>
      <c r="BD2372" s="165"/>
      <c r="BE2372" s="165"/>
      <c r="BF2372" s="165"/>
      <c r="BG2372" s="165"/>
      <c r="BH2372" s="165"/>
      <c r="BI2372" s="165"/>
      <c r="BJ2372" s="165"/>
      <c r="BK2372" s="165"/>
      <c r="BL2372" s="165"/>
      <c r="BM2372" s="165"/>
      <c r="BN2372" s="165"/>
      <c r="BO2372" s="165"/>
      <c r="BP2372" s="165"/>
      <c r="BQ2372" s="165"/>
      <c r="BS2372" s="6"/>
      <c r="BT2372" s="11"/>
      <c r="BU2372" s="6"/>
      <c r="BV2372" s="6"/>
    </row>
    <row r="2373" spans="1:74" ht="15.75" x14ac:dyDescent="0.25">
      <c r="A2373" s="52" t="s">
        <v>11909</v>
      </c>
      <c r="B2373" s="56" t="s">
        <v>110</v>
      </c>
      <c r="C2373" s="7" t="s">
        <v>124</v>
      </c>
      <c r="D2373" s="7" t="s">
        <v>11561</v>
      </c>
      <c r="E2373" s="7"/>
      <c r="F2373" s="64"/>
      <c r="G2373" s="6"/>
      <c r="H2373" s="6"/>
      <c r="I2373" s="10" t="s">
        <v>110</v>
      </c>
      <c r="J2373" s="11" t="s">
        <v>11632</v>
      </c>
      <c r="K2373" s="194" t="s">
        <v>510</v>
      </c>
      <c r="L2373" s="176"/>
      <c r="M2373" s="176">
        <v>1000</v>
      </c>
      <c r="N2373" s="80" t="s">
        <v>11911</v>
      </c>
      <c r="O2373" s="162"/>
      <c r="P2373" s="80" t="s">
        <v>11633</v>
      </c>
      <c r="Q2373" s="80"/>
      <c r="R2373" s="80"/>
      <c r="S2373" s="163"/>
      <c r="T2373" s="213"/>
      <c r="U2373" s="162"/>
      <c r="V2373" s="164"/>
      <c r="W2373" s="12" t="str">
        <f t="shared" si="638"/>
        <v>Mqtt1</v>
      </c>
      <c r="X2373" s="196" t="str" cm="1">
        <f t="array" ref="X2373">_xlfn.REGEXEXTRACT(J2373,"^\D*")&amp;"/"&amp;_xlfn.REGEXEXTRACT(J2373,"\d{8}(_\d{1,2})?")</f>
        <v>PMP/50001021</v>
      </c>
      <c r="Y2373" s="6" t="str">
        <f t="shared" si="642"/>
        <v>marpower/500000-thrs/pmp/50001021</v>
      </c>
      <c r="Z2373" s="103" t="str">
        <f t="shared" si="640"/>
        <v>$.OperTime</v>
      </c>
      <c r="AB2373" s="6" t="s">
        <v>196</v>
      </c>
      <c r="AC2373" s="103">
        <v>5</v>
      </c>
      <c r="AJ2373" s="80"/>
      <c r="AK2373" s="113" t="s">
        <v>10832</v>
      </c>
      <c r="AL2373" s="113">
        <v>10</v>
      </c>
      <c r="AN2373" s="80"/>
      <c r="AO2373" s="80"/>
      <c r="AP2373" s="80"/>
      <c r="AQ2373" s="80"/>
      <c r="AR2373" s="127"/>
      <c r="AS2373" s="80"/>
      <c r="AT2373" s="7"/>
      <c r="AU2373" s="7"/>
      <c r="AV2373" s="165"/>
      <c r="AW2373" s="166"/>
      <c r="AX2373" s="137"/>
      <c r="AY2373" s="147"/>
      <c r="AZ2373" s="167"/>
      <c r="BA2373" s="167"/>
      <c r="BB2373" s="147" t="str">
        <f t="shared" si="641"/>
        <v/>
      </c>
      <c r="BC2373" s="168"/>
      <c r="BD2373" s="165"/>
      <c r="BE2373" s="165"/>
      <c r="BF2373" s="165"/>
      <c r="BG2373" s="165"/>
      <c r="BH2373" s="165"/>
      <c r="BI2373" s="165"/>
      <c r="BJ2373" s="165"/>
      <c r="BK2373" s="165"/>
      <c r="BL2373" s="165"/>
      <c r="BM2373" s="165"/>
      <c r="BN2373" s="165"/>
      <c r="BO2373" s="165"/>
      <c r="BP2373" s="165"/>
      <c r="BQ2373" s="165"/>
      <c r="BS2373" s="6"/>
      <c r="BT2373" s="11"/>
      <c r="BU2373" s="6"/>
      <c r="BV2373" s="6"/>
    </row>
    <row r="2374" spans="1:74" ht="15.75" x14ac:dyDescent="0.25">
      <c r="A2374" s="52" t="s">
        <v>11909</v>
      </c>
      <c r="B2374" s="56" t="s">
        <v>110</v>
      </c>
      <c r="C2374" s="7" t="s">
        <v>118</v>
      </c>
      <c r="D2374" s="7" t="s">
        <v>11561</v>
      </c>
      <c r="E2374" s="7"/>
      <c r="F2374" s="64"/>
      <c r="G2374" s="6"/>
      <c r="H2374" s="6"/>
      <c r="I2374" s="10" t="s">
        <v>110</v>
      </c>
      <c r="J2374" s="11" t="s">
        <v>11634</v>
      </c>
      <c r="K2374" s="194" t="s">
        <v>510</v>
      </c>
      <c r="L2374" s="176"/>
      <c r="M2374" s="176">
        <v>1000</v>
      </c>
      <c r="N2374" s="80" t="s">
        <v>11911</v>
      </c>
      <c r="O2374" s="162"/>
      <c r="P2374" s="80" t="s">
        <v>11635</v>
      </c>
      <c r="Q2374" s="80"/>
      <c r="R2374" s="80"/>
      <c r="S2374" s="163"/>
      <c r="T2374" s="213"/>
      <c r="U2374" s="162"/>
      <c r="V2374" s="164"/>
      <c r="W2374" s="12" t="str">
        <f t="shared" si="638"/>
        <v>Mqtt1</v>
      </c>
      <c r="X2374" s="196" t="str" cm="1">
        <f t="array" ref="X2374">_xlfn.REGEXEXTRACT(J2374,"^\D*")&amp;"/"&amp;_xlfn.REGEXEXTRACT(J2374,"\d{8}(_\d{1,2})?")</f>
        <v>PMP/50001023</v>
      </c>
      <c r="Y2374" s="6" t="str">
        <f t="shared" si="642"/>
        <v>marpower/500000-thrs/pmp/50001023</v>
      </c>
      <c r="Z2374" s="103" t="str">
        <f t="shared" si="640"/>
        <v>$.DutyPoint</v>
      </c>
      <c r="AB2374" s="6" t="s">
        <v>195</v>
      </c>
      <c r="AC2374" s="103">
        <v>1</v>
      </c>
      <c r="AD2374" s="103" t="s">
        <v>124</v>
      </c>
      <c r="AG2374" s="11">
        <v>0</v>
      </c>
      <c r="AH2374" s="11">
        <v>20</v>
      </c>
      <c r="AI2374" s="53">
        <v>0</v>
      </c>
      <c r="AJ2374" s="80">
        <v>10</v>
      </c>
      <c r="AK2374" s="113" t="s">
        <v>917</v>
      </c>
      <c r="AL2374" s="113" t="s">
        <v>10809</v>
      </c>
      <c r="AN2374" s="80"/>
      <c r="AO2374" s="80"/>
      <c r="AP2374" s="80"/>
      <c r="AQ2374" s="80"/>
      <c r="AR2374" s="127"/>
      <c r="AS2374" s="80"/>
      <c r="AT2374" s="7"/>
      <c r="AU2374" s="7"/>
      <c r="AV2374" s="165"/>
      <c r="AW2374" s="166"/>
      <c r="AX2374" s="137"/>
      <c r="AY2374" s="147"/>
      <c r="AZ2374" s="167"/>
      <c r="BA2374" s="167"/>
      <c r="BB2374" s="147" t="str">
        <f t="shared" si="641"/>
        <v/>
      </c>
      <c r="BC2374" s="168"/>
      <c r="BD2374" s="165"/>
      <c r="BE2374" s="165"/>
      <c r="BF2374" s="165"/>
      <c r="BG2374" s="165"/>
      <c r="BH2374" s="165"/>
      <c r="BI2374" s="165"/>
      <c r="BJ2374" s="165"/>
      <c r="BK2374" s="165"/>
      <c r="BL2374" s="165"/>
      <c r="BM2374" s="165"/>
      <c r="BN2374" s="165"/>
      <c r="BO2374" s="165"/>
      <c r="BP2374" s="165"/>
      <c r="BQ2374" s="165"/>
      <c r="BS2374" s="6"/>
      <c r="BT2374" s="11"/>
      <c r="BU2374" s="6"/>
      <c r="BV2374" s="6"/>
    </row>
    <row r="2375" spans="1:74" ht="15.75" x14ac:dyDescent="0.25">
      <c r="A2375" s="52" t="s">
        <v>11909</v>
      </c>
      <c r="B2375" s="56" t="s">
        <v>110</v>
      </c>
      <c r="C2375" s="7" t="s">
        <v>124</v>
      </c>
      <c r="D2375" s="7" t="s">
        <v>11561</v>
      </c>
      <c r="E2375" s="7"/>
      <c r="F2375" s="64"/>
      <c r="G2375" s="6"/>
      <c r="H2375" s="6"/>
      <c r="I2375" s="10" t="s">
        <v>110</v>
      </c>
      <c r="J2375" s="11" t="s">
        <v>11636</v>
      </c>
      <c r="K2375" s="194" t="s">
        <v>510</v>
      </c>
      <c r="L2375" s="176"/>
      <c r="M2375" s="176">
        <v>1000</v>
      </c>
      <c r="N2375" s="80" t="s">
        <v>11911</v>
      </c>
      <c r="O2375" s="162"/>
      <c r="P2375" s="80" t="s">
        <v>11637</v>
      </c>
      <c r="Q2375" s="80"/>
      <c r="R2375" s="80"/>
      <c r="S2375" s="163"/>
      <c r="T2375" s="213"/>
      <c r="U2375" s="162"/>
      <c r="V2375" s="164"/>
      <c r="W2375" s="12" t="str">
        <f t="shared" si="638"/>
        <v>Mqtt1</v>
      </c>
      <c r="X2375" s="196" t="str" cm="1">
        <f t="array" ref="X2375">_xlfn.REGEXEXTRACT(J2375,"^\D*")&amp;"/"&amp;_xlfn.REGEXEXTRACT(J2375,"\d{8}(_\d{1,2})?")</f>
        <v>PMP/50001023</v>
      </c>
      <c r="Y2375" s="6" t="str">
        <f t="shared" si="642"/>
        <v>marpower/500000-thrs/pmp/50001023</v>
      </c>
      <c r="Z2375" s="103" t="str">
        <f t="shared" si="640"/>
        <v>$.OnOff</v>
      </c>
      <c r="AB2375" s="6" t="s">
        <v>195</v>
      </c>
      <c r="AC2375" s="103">
        <v>40</v>
      </c>
      <c r="AJ2375" s="80"/>
      <c r="AN2375" s="80"/>
      <c r="AO2375" s="80"/>
      <c r="AP2375" s="80"/>
      <c r="AQ2375" s="80"/>
      <c r="AR2375" s="127"/>
      <c r="AS2375" s="80"/>
      <c r="AT2375" s="7"/>
      <c r="AU2375" s="7"/>
      <c r="AV2375" s="165"/>
      <c r="AW2375" s="166"/>
      <c r="AX2375" s="137"/>
      <c r="AY2375" s="147"/>
      <c r="AZ2375" s="167"/>
      <c r="BA2375" s="167"/>
      <c r="BB2375" s="147" t="str">
        <f t="shared" si="641"/>
        <v/>
      </c>
      <c r="BC2375" s="168"/>
      <c r="BD2375" s="165"/>
      <c r="BE2375" s="165"/>
      <c r="BF2375" s="165"/>
      <c r="BG2375" s="165"/>
      <c r="BH2375" s="165"/>
      <c r="BI2375" s="165"/>
      <c r="BJ2375" s="165"/>
      <c r="BK2375" s="165"/>
      <c r="BL2375" s="165"/>
      <c r="BM2375" s="165"/>
      <c r="BN2375" s="165"/>
      <c r="BO2375" s="165"/>
      <c r="BP2375" s="165"/>
      <c r="BQ2375" s="165"/>
      <c r="BS2375" s="6"/>
      <c r="BT2375" s="11"/>
      <c r="BU2375" s="6"/>
      <c r="BV2375" s="6"/>
    </row>
    <row r="2376" spans="1:74" ht="15.75" x14ac:dyDescent="0.25">
      <c r="A2376" s="52" t="s">
        <v>11909</v>
      </c>
      <c r="B2376" s="56" t="s">
        <v>110</v>
      </c>
      <c r="C2376" s="7" t="s">
        <v>124</v>
      </c>
      <c r="D2376" s="7" t="s">
        <v>11561</v>
      </c>
      <c r="E2376" s="7"/>
      <c r="F2376" s="64"/>
      <c r="G2376" s="6"/>
      <c r="H2376" s="6"/>
      <c r="I2376" s="10" t="s">
        <v>110</v>
      </c>
      <c r="J2376" s="11" t="s">
        <v>11638</v>
      </c>
      <c r="K2376" s="194" t="s">
        <v>510</v>
      </c>
      <c r="L2376" s="176"/>
      <c r="M2376" s="176">
        <v>1000</v>
      </c>
      <c r="N2376" s="80" t="s">
        <v>11911</v>
      </c>
      <c r="O2376" s="162"/>
      <c r="P2376" s="80" t="s">
        <v>11639</v>
      </c>
      <c r="Q2376" s="80"/>
      <c r="R2376" s="80"/>
      <c r="S2376" s="163"/>
      <c r="T2376" s="213"/>
      <c r="U2376" s="162"/>
      <c r="V2376" s="164"/>
      <c r="W2376" s="12" t="str">
        <f t="shared" si="638"/>
        <v>Mqtt1</v>
      </c>
      <c r="X2376" s="196" t="str" cm="1">
        <f t="array" ref="X2376">_xlfn.REGEXEXTRACT(J2376,"^\D*")&amp;"/"&amp;_xlfn.REGEXEXTRACT(J2376,"\d{8}(_\d{1,2})?")</f>
        <v>PMP/50001023</v>
      </c>
      <c r="Y2376" s="6" t="str">
        <f t="shared" si="642"/>
        <v>marpower/500000-thrs/pmp/50001023</v>
      </c>
      <c r="Z2376" s="103" t="str">
        <f t="shared" si="640"/>
        <v>$.ControlMode</v>
      </c>
      <c r="AB2376" s="6" t="s">
        <v>195</v>
      </c>
      <c r="AC2376" s="103">
        <v>42</v>
      </c>
      <c r="AJ2376" s="80"/>
      <c r="AK2376" s="113" t="s">
        <v>10814</v>
      </c>
      <c r="AN2376" s="80"/>
      <c r="AO2376" s="80"/>
      <c r="AP2376" s="80"/>
      <c r="AQ2376" s="80"/>
      <c r="AR2376" s="127"/>
      <c r="AS2376" s="80"/>
      <c r="AT2376" s="7"/>
      <c r="AU2376" s="7"/>
      <c r="AV2376" s="165"/>
      <c r="AW2376" s="166"/>
      <c r="AX2376" s="137"/>
      <c r="AY2376" s="147"/>
      <c r="AZ2376" s="167"/>
      <c r="BA2376" s="167"/>
      <c r="BB2376" s="147" t="str">
        <f t="shared" si="641"/>
        <v/>
      </c>
      <c r="BC2376" s="168"/>
      <c r="BD2376" s="165"/>
      <c r="BE2376" s="165"/>
      <c r="BF2376" s="165"/>
      <c r="BG2376" s="165"/>
      <c r="BH2376" s="165"/>
      <c r="BI2376" s="165"/>
      <c r="BJ2376" s="165"/>
      <c r="BK2376" s="165"/>
      <c r="BL2376" s="165"/>
      <c r="BM2376" s="165"/>
      <c r="BN2376" s="165"/>
      <c r="BO2376" s="165"/>
      <c r="BP2376" s="165"/>
      <c r="BQ2376" s="165"/>
      <c r="BS2376" s="6"/>
      <c r="BT2376" s="11"/>
      <c r="BU2376" s="6"/>
      <c r="BV2376" s="6"/>
    </row>
    <row r="2377" spans="1:74" ht="15.75" x14ac:dyDescent="0.25">
      <c r="A2377" s="52" t="s">
        <v>11909</v>
      </c>
      <c r="B2377" s="56" t="s">
        <v>110</v>
      </c>
      <c r="C2377" s="7" t="s">
        <v>124</v>
      </c>
      <c r="D2377" s="7" t="s">
        <v>11561</v>
      </c>
      <c r="E2377" s="7"/>
      <c r="F2377" s="64"/>
      <c r="G2377" s="6"/>
      <c r="H2377" s="6"/>
      <c r="I2377" s="10" t="s">
        <v>110</v>
      </c>
      <c r="J2377" s="11" t="s">
        <v>11640</v>
      </c>
      <c r="K2377" s="194" t="s">
        <v>510</v>
      </c>
      <c r="L2377" s="176"/>
      <c r="M2377" s="176">
        <v>1000</v>
      </c>
      <c r="N2377" s="80" t="s">
        <v>11911</v>
      </c>
      <c r="O2377" s="162"/>
      <c r="P2377" s="80" t="s">
        <v>11641</v>
      </c>
      <c r="Q2377" s="80"/>
      <c r="R2377" s="80"/>
      <c r="S2377" s="163"/>
      <c r="T2377" s="213"/>
      <c r="U2377" s="162"/>
      <c r="V2377" s="164"/>
      <c r="W2377" s="12" t="str">
        <f t="shared" si="638"/>
        <v>Mqtt1</v>
      </c>
      <c r="X2377" s="196" t="str" cm="1">
        <f t="array" ref="X2377">_xlfn.REGEXEXTRACT(J2377,"^\D*")&amp;"/"&amp;_xlfn.REGEXEXTRACT(J2377,"\d{8}(_\d{1,2})?")</f>
        <v>PMP/50001023</v>
      </c>
      <c r="Y2377" s="6" t="str">
        <f t="shared" si="642"/>
        <v>marpower/500000-thrs/pmp/50001023</v>
      </c>
      <c r="Z2377" s="103" t="str">
        <f t="shared" si="640"/>
        <v>$.Pressure</v>
      </c>
      <c r="AB2377" s="6" t="s">
        <v>196</v>
      </c>
      <c r="AC2377" s="103">
        <v>1</v>
      </c>
      <c r="AJ2377" s="80"/>
      <c r="AK2377" s="113" t="s">
        <v>10817</v>
      </c>
      <c r="AL2377" s="113">
        <v>10</v>
      </c>
      <c r="AN2377" s="80"/>
      <c r="AO2377" s="80"/>
      <c r="AP2377" s="80"/>
      <c r="AQ2377" s="80"/>
      <c r="AR2377" s="127"/>
      <c r="AS2377" s="80"/>
      <c r="AT2377" s="7"/>
      <c r="AU2377" s="7"/>
      <c r="AV2377" s="165"/>
      <c r="AW2377" s="166"/>
      <c r="AX2377" s="137"/>
      <c r="AY2377" s="147"/>
      <c r="AZ2377" s="167"/>
      <c r="BA2377" s="167"/>
      <c r="BB2377" s="147" t="str">
        <f t="shared" si="641"/>
        <v/>
      </c>
      <c r="BC2377" s="168"/>
      <c r="BD2377" s="165"/>
      <c r="BE2377" s="165"/>
      <c r="BF2377" s="165"/>
      <c r="BG2377" s="165"/>
      <c r="BH2377" s="165"/>
      <c r="BI2377" s="165"/>
      <c r="BJ2377" s="165"/>
      <c r="BK2377" s="165"/>
      <c r="BL2377" s="165"/>
      <c r="BM2377" s="165"/>
      <c r="BN2377" s="165"/>
      <c r="BO2377" s="165"/>
      <c r="BP2377" s="165"/>
      <c r="BQ2377" s="165"/>
      <c r="BS2377" s="6"/>
      <c r="BT2377" s="11"/>
      <c r="BU2377" s="6"/>
      <c r="BV2377" s="6"/>
    </row>
    <row r="2378" spans="1:74" ht="15.75" x14ac:dyDescent="0.25">
      <c r="A2378" s="52" t="s">
        <v>11909</v>
      </c>
      <c r="B2378" s="56" t="s">
        <v>110</v>
      </c>
      <c r="C2378" s="7" t="s">
        <v>118</v>
      </c>
      <c r="D2378" s="7" t="s">
        <v>11561</v>
      </c>
      <c r="E2378" s="7"/>
      <c r="F2378" s="64"/>
      <c r="G2378" s="6"/>
      <c r="H2378" s="6"/>
      <c r="I2378" s="10" t="s">
        <v>110</v>
      </c>
      <c r="J2378" s="11" t="s">
        <v>11642</v>
      </c>
      <c r="K2378" s="194" t="s">
        <v>510</v>
      </c>
      <c r="L2378" s="176"/>
      <c r="M2378" s="176">
        <v>1000</v>
      </c>
      <c r="N2378" s="80" t="s">
        <v>11911</v>
      </c>
      <c r="O2378" s="162"/>
      <c r="P2378" s="80" t="s">
        <v>11643</v>
      </c>
      <c r="Q2378" s="80"/>
      <c r="R2378" s="80"/>
      <c r="S2378" s="163"/>
      <c r="T2378" s="213"/>
      <c r="U2378" s="162"/>
      <c r="V2378" s="164"/>
      <c r="W2378" s="12" t="str">
        <f t="shared" si="638"/>
        <v>Mqtt1</v>
      </c>
      <c r="X2378" s="196" t="str" cm="1">
        <f t="array" ref="X2378">_xlfn.REGEXEXTRACT(J2378,"^\D*")&amp;"/"&amp;_xlfn.REGEXEXTRACT(J2378,"\d{8}(_\d{1,2})?")</f>
        <v>PMP/50001023</v>
      </c>
      <c r="Y2378" s="6" t="str">
        <f t="shared" si="642"/>
        <v>marpower/500000-thrs/pmp/50001023</v>
      </c>
      <c r="Z2378" s="103" t="str">
        <f t="shared" si="640"/>
        <v>$.Flow</v>
      </c>
      <c r="AB2378" s="6" t="s">
        <v>196</v>
      </c>
      <c r="AC2378" s="103">
        <v>2</v>
      </c>
      <c r="AD2378" s="103" t="s">
        <v>124</v>
      </c>
      <c r="AG2378" s="11">
        <v>0</v>
      </c>
      <c r="AH2378" s="11">
        <v>100</v>
      </c>
      <c r="AI2378" s="53">
        <v>0</v>
      </c>
      <c r="AJ2378" s="80">
        <v>10</v>
      </c>
      <c r="AK2378" s="113" t="s">
        <v>10820</v>
      </c>
      <c r="AL2378" s="113" t="s">
        <v>10821</v>
      </c>
      <c r="AN2378" s="80"/>
      <c r="AO2378" s="80"/>
      <c r="AP2378" s="80"/>
      <c r="AQ2378" s="80"/>
      <c r="AR2378" s="127"/>
      <c r="AS2378" s="80"/>
      <c r="AT2378" s="7"/>
      <c r="AU2378" s="7"/>
      <c r="AV2378" s="165"/>
      <c r="AW2378" s="166"/>
      <c r="AX2378" s="137"/>
      <c r="AY2378" s="147"/>
      <c r="AZ2378" s="167"/>
      <c r="BA2378" s="167"/>
      <c r="BB2378" s="147" t="str">
        <f t="shared" si="641"/>
        <v/>
      </c>
      <c r="BC2378" s="168"/>
      <c r="BD2378" s="165"/>
      <c r="BE2378" s="165"/>
      <c r="BF2378" s="165"/>
      <c r="BG2378" s="165"/>
      <c r="BH2378" s="165"/>
      <c r="BI2378" s="165"/>
      <c r="BJ2378" s="165"/>
      <c r="BK2378" s="165"/>
      <c r="BL2378" s="165"/>
      <c r="BM2378" s="165"/>
      <c r="BN2378" s="165"/>
      <c r="BO2378" s="165"/>
      <c r="BP2378" s="165"/>
      <c r="BQ2378" s="165"/>
      <c r="BS2378" s="6"/>
      <c r="BT2378" s="11"/>
      <c r="BU2378" s="6"/>
      <c r="BV2378" s="6"/>
    </row>
    <row r="2379" spans="1:74" ht="15.75" x14ac:dyDescent="0.25">
      <c r="A2379" s="52" t="s">
        <v>11909</v>
      </c>
      <c r="B2379" s="56" t="s">
        <v>110</v>
      </c>
      <c r="C2379" s="7" t="s">
        <v>124</v>
      </c>
      <c r="D2379" s="7" t="s">
        <v>11561</v>
      </c>
      <c r="E2379" s="7"/>
      <c r="F2379" s="64"/>
      <c r="G2379" s="6"/>
      <c r="H2379" s="6"/>
      <c r="I2379" s="10" t="s">
        <v>110</v>
      </c>
      <c r="J2379" s="11" t="s">
        <v>11644</v>
      </c>
      <c r="K2379" s="194" t="s">
        <v>510</v>
      </c>
      <c r="L2379" s="176"/>
      <c r="M2379" s="176">
        <v>1000</v>
      </c>
      <c r="N2379" s="80" t="s">
        <v>11911</v>
      </c>
      <c r="O2379" s="162"/>
      <c r="P2379" s="80" t="s">
        <v>11645</v>
      </c>
      <c r="Q2379" s="80"/>
      <c r="R2379" s="80"/>
      <c r="S2379" s="163"/>
      <c r="T2379" s="213"/>
      <c r="U2379" s="162"/>
      <c r="V2379" s="164"/>
      <c r="W2379" s="12" t="str">
        <f t="shared" si="638"/>
        <v>Mqtt1</v>
      </c>
      <c r="X2379" s="196" t="str" cm="1">
        <f t="array" ref="X2379">_xlfn.REGEXEXTRACT(J2379,"^\D*")&amp;"/"&amp;_xlfn.REGEXEXTRACT(J2379,"\d{8}(_\d{1,2})?")</f>
        <v>PMP/50001023</v>
      </c>
      <c r="Y2379" s="6" t="str">
        <f t="shared" si="642"/>
        <v>marpower/500000-thrs/pmp/50001023</v>
      </c>
      <c r="Z2379" s="103" t="str">
        <f t="shared" si="640"/>
        <v>$.EnConsump</v>
      </c>
      <c r="AB2379" s="6" t="s">
        <v>196</v>
      </c>
      <c r="AC2379" s="103">
        <v>3</v>
      </c>
      <c r="AJ2379" s="80"/>
      <c r="AK2379" s="113" t="s">
        <v>10824</v>
      </c>
      <c r="AN2379" s="80"/>
      <c r="AO2379" s="80"/>
      <c r="AP2379" s="80"/>
      <c r="AQ2379" s="80"/>
      <c r="AR2379" s="127"/>
      <c r="AS2379" s="80"/>
      <c r="AT2379" s="7"/>
      <c r="AU2379" s="7"/>
      <c r="AV2379" s="165"/>
      <c r="AW2379" s="166"/>
      <c r="AX2379" s="137"/>
      <c r="AY2379" s="147"/>
      <c r="AZ2379" s="167"/>
      <c r="BA2379" s="167"/>
      <c r="BB2379" s="147" t="str">
        <f t="shared" si="641"/>
        <v/>
      </c>
      <c r="BC2379" s="168"/>
      <c r="BD2379" s="165"/>
      <c r="BE2379" s="165"/>
      <c r="BF2379" s="165"/>
      <c r="BG2379" s="165"/>
      <c r="BH2379" s="165"/>
      <c r="BI2379" s="165"/>
      <c r="BJ2379" s="165"/>
      <c r="BK2379" s="165"/>
      <c r="BL2379" s="165"/>
      <c r="BM2379" s="165"/>
      <c r="BN2379" s="165"/>
      <c r="BO2379" s="165"/>
      <c r="BP2379" s="165"/>
      <c r="BQ2379" s="165"/>
      <c r="BS2379" s="6"/>
      <c r="BT2379" s="11"/>
      <c r="BU2379" s="6"/>
      <c r="BV2379" s="6"/>
    </row>
    <row r="2380" spans="1:74" ht="15.75" x14ac:dyDescent="0.25">
      <c r="A2380" s="52" t="s">
        <v>11909</v>
      </c>
      <c r="B2380" s="56" t="s">
        <v>110</v>
      </c>
      <c r="C2380" s="7" t="s">
        <v>124</v>
      </c>
      <c r="D2380" s="7" t="s">
        <v>11561</v>
      </c>
      <c r="E2380" s="7"/>
      <c r="F2380" s="64"/>
      <c r="G2380" s="6"/>
      <c r="H2380" s="6"/>
      <c r="I2380" s="10" t="s">
        <v>110</v>
      </c>
      <c r="J2380" s="11" t="s">
        <v>11646</v>
      </c>
      <c r="K2380" s="194" t="s">
        <v>510</v>
      </c>
      <c r="L2380" s="176"/>
      <c r="M2380" s="176">
        <v>1000</v>
      </c>
      <c r="N2380" s="80" t="s">
        <v>11911</v>
      </c>
      <c r="O2380" s="162"/>
      <c r="P2380" s="80" t="s">
        <v>11647</v>
      </c>
      <c r="Q2380" s="80"/>
      <c r="R2380" s="80"/>
      <c r="S2380" s="163"/>
      <c r="T2380" s="213"/>
      <c r="U2380" s="162"/>
      <c r="V2380" s="164"/>
      <c r="W2380" s="12" t="str">
        <f t="shared" si="638"/>
        <v>Mqtt1</v>
      </c>
      <c r="X2380" s="196" t="str" cm="1">
        <f t="array" ref="X2380">_xlfn.REGEXEXTRACT(J2380,"^\D*")&amp;"/"&amp;_xlfn.REGEXEXTRACT(J2380,"\d{8}(_\d{1,2})?")</f>
        <v>PMP/50001023</v>
      </c>
      <c r="Y2380" s="6" t="str">
        <f t="shared" si="642"/>
        <v>marpower/500000-thrs/pmp/50001023</v>
      </c>
      <c r="Z2380" s="103" t="str">
        <f t="shared" si="640"/>
        <v>$.PowerInput</v>
      </c>
      <c r="AB2380" s="6" t="s">
        <v>196</v>
      </c>
      <c r="AC2380" s="103">
        <v>4</v>
      </c>
      <c r="AJ2380" s="80"/>
      <c r="AK2380" s="113" t="s">
        <v>1425</v>
      </c>
      <c r="AN2380" s="80"/>
      <c r="AO2380" s="80"/>
      <c r="AP2380" s="80"/>
      <c r="AQ2380" s="80"/>
      <c r="AR2380" s="127"/>
      <c r="AS2380" s="80"/>
      <c r="AT2380" s="7"/>
      <c r="AU2380" s="7"/>
      <c r="AV2380" s="165"/>
      <c r="AW2380" s="166"/>
      <c r="AX2380" s="137"/>
      <c r="AY2380" s="147"/>
      <c r="AZ2380" s="167"/>
      <c r="BA2380" s="167"/>
      <c r="BB2380" s="147" t="str">
        <f t="shared" si="641"/>
        <v/>
      </c>
      <c r="BC2380" s="168"/>
      <c r="BD2380" s="165"/>
      <c r="BE2380" s="165"/>
      <c r="BF2380" s="165"/>
      <c r="BG2380" s="165"/>
      <c r="BH2380" s="165"/>
      <c r="BI2380" s="165"/>
      <c r="BJ2380" s="165"/>
      <c r="BK2380" s="165"/>
      <c r="BL2380" s="165"/>
      <c r="BM2380" s="165"/>
      <c r="BN2380" s="165"/>
      <c r="BO2380" s="165"/>
      <c r="BP2380" s="165"/>
      <c r="BQ2380" s="165"/>
      <c r="BS2380" s="6"/>
      <c r="BT2380" s="11"/>
      <c r="BU2380" s="6"/>
      <c r="BV2380" s="6"/>
    </row>
    <row r="2381" spans="1:74" ht="15.75" x14ac:dyDescent="0.25">
      <c r="A2381" s="52" t="s">
        <v>11909</v>
      </c>
      <c r="B2381" s="56" t="s">
        <v>110</v>
      </c>
      <c r="C2381" s="7" t="s">
        <v>124</v>
      </c>
      <c r="D2381" s="7" t="s">
        <v>11561</v>
      </c>
      <c r="E2381" s="7"/>
      <c r="F2381" s="64"/>
      <c r="G2381" s="6"/>
      <c r="H2381" s="6"/>
      <c r="I2381" s="10" t="s">
        <v>110</v>
      </c>
      <c r="J2381" s="11" t="s">
        <v>11648</v>
      </c>
      <c r="K2381" s="194" t="s">
        <v>510</v>
      </c>
      <c r="L2381" s="176"/>
      <c r="M2381" s="176">
        <v>1000</v>
      </c>
      <c r="N2381" s="80" t="s">
        <v>11911</v>
      </c>
      <c r="O2381" s="162"/>
      <c r="P2381" s="80" t="s">
        <v>11649</v>
      </c>
      <c r="Q2381" s="80"/>
      <c r="R2381" s="80"/>
      <c r="S2381" s="163"/>
      <c r="T2381" s="213"/>
      <c r="U2381" s="162"/>
      <c r="V2381" s="164"/>
      <c r="W2381" s="12" t="str">
        <f t="shared" si="638"/>
        <v>Mqtt1</v>
      </c>
      <c r="X2381" s="196" t="str" cm="1">
        <f t="array" ref="X2381">_xlfn.REGEXEXTRACT(J2381,"^\D*")&amp;"/"&amp;_xlfn.REGEXEXTRACT(J2381,"\d{8}(_\d{1,2})?")</f>
        <v>PMP/50001023</v>
      </c>
      <c r="Y2381" s="6" t="str">
        <f t="shared" si="642"/>
        <v>marpower/500000-thrs/pmp/50001023</v>
      </c>
      <c r="Z2381" s="103" t="str">
        <f t="shared" si="640"/>
        <v>$.Speed</v>
      </c>
      <c r="AB2381" s="6" t="s">
        <v>196</v>
      </c>
      <c r="AC2381" s="103">
        <v>7</v>
      </c>
      <c r="AJ2381" s="80"/>
      <c r="AK2381" s="113" t="s">
        <v>10829</v>
      </c>
      <c r="AN2381" s="80"/>
      <c r="AO2381" s="80"/>
      <c r="AP2381" s="80"/>
      <c r="AQ2381" s="80"/>
      <c r="AR2381" s="127"/>
      <c r="AS2381" s="80"/>
      <c r="AT2381" s="7"/>
      <c r="AU2381" s="7"/>
      <c r="AV2381" s="165"/>
      <c r="AW2381" s="166"/>
      <c r="AX2381" s="137"/>
      <c r="AY2381" s="147"/>
      <c r="AZ2381" s="167"/>
      <c r="BA2381" s="167"/>
      <c r="BB2381" s="147" t="str">
        <f t="shared" si="641"/>
        <v/>
      </c>
      <c r="BC2381" s="168"/>
      <c r="BD2381" s="165"/>
      <c r="BE2381" s="165"/>
      <c r="BF2381" s="165"/>
      <c r="BG2381" s="165"/>
      <c r="BH2381" s="165"/>
      <c r="BI2381" s="165"/>
      <c r="BJ2381" s="165"/>
      <c r="BK2381" s="165"/>
      <c r="BL2381" s="165"/>
      <c r="BM2381" s="165"/>
      <c r="BN2381" s="165"/>
      <c r="BO2381" s="165"/>
      <c r="BP2381" s="165"/>
      <c r="BQ2381" s="165"/>
      <c r="BS2381" s="6"/>
      <c r="BT2381" s="11"/>
      <c r="BU2381" s="6"/>
      <c r="BV2381" s="6"/>
    </row>
    <row r="2382" spans="1:74" ht="15.75" x14ac:dyDescent="0.25">
      <c r="A2382" s="52" t="s">
        <v>11909</v>
      </c>
      <c r="B2382" s="56" t="s">
        <v>110</v>
      </c>
      <c r="C2382" s="7" t="s">
        <v>124</v>
      </c>
      <c r="D2382" s="7" t="s">
        <v>11561</v>
      </c>
      <c r="E2382" s="7"/>
      <c r="F2382" s="64"/>
      <c r="G2382" s="6"/>
      <c r="H2382" s="6"/>
      <c r="I2382" s="10" t="s">
        <v>110</v>
      </c>
      <c r="J2382" s="11" t="s">
        <v>11650</v>
      </c>
      <c r="K2382" s="194" t="s">
        <v>510</v>
      </c>
      <c r="L2382" s="176"/>
      <c r="M2382" s="176">
        <v>1000</v>
      </c>
      <c r="N2382" s="80" t="s">
        <v>11911</v>
      </c>
      <c r="O2382" s="162"/>
      <c r="P2382" s="80" t="s">
        <v>11651</v>
      </c>
      <c r="Q2382" s="80"/>
      <c r="R2382" s="80"/>
      <c r="S2382" s="163"/>
      <c r="T2382" s="213"/>
      <c r="U2382" s="162"/>
      <c r="V2382" s="164"/>
      <c r="W2382" s="12" t="str">
        <f t="shared" si="638"/>
        <v>Mqtt1</v>
      </c>
      <c r="X2382" s="196" t="str" cm="1">
        <f t="array" ref="X2382">_xlfn.REGEXEXTRACT(J2382,"^\D*")&amp;"/"&amp;_xlfn.REGEXEXTRACT(J2382,"\d{8}(_\d{1,2})?")</f>
        <v>PMP/50001023</v>
      </c>
      <c r="Y2382" s="6" t="str">
        <f t="shared" si="642"/>
        <v>marpower/500000-thrs/pmp/50001023</v>
      </c>
      <c r="Z2382" s="103" t="str">
        <f t="shared" si="640"/>
        <v>$.OperTime</v>
      </c>
      <c r="AB2382" s="6" t="s">
        <v>196</v>
      </c>
      <c r="AC2382" s="103">
        <v>5</v>
      </c>
      <c r="AJ2382" s="80"/>
      <c r="AK2382" s="113" t="s">
        <v>10832</v>
      </c>
      <c r="AL2382" s="113">
        <v>10</v>
      </c>
      <c r="AN2382" s="80"/>
      <c r="AO2382" s="80"/>
      <c r="AP2382" s="80"/>
      <c r="AQ2382" s="80"/>
      <c r="AR2382" s="127"/>
      <c r="AS2382" s="80"/>
      <c r="AT2382" s="7"/>
      <c r="AU2382" s="7"/>
      <c r="AV2382" s="165"/>
      <c r="AW2382" s="166"/>
      <c r="AX2382" s="137"/>
      <c r="AY2382" s="147"/>
      <c r="AZ2382" s="167"/>
      <c r="BA2382" s="167"/>
      <c r="BB2382" s="147" t="str">
        <f t="shared" si="641"/>
        <v/>
      </c>
      <c r="BC2382" s="168"/>
      <c r="BD2382" s="165"/>
      <c r="BE2382" s="165"/>
      <c r="BF2382" s="165"/>
      <c r="BG2382" s="165"/>
      <c r="BH2382" s="165"/>
      <c r="BI2382" s="165"/>
      <c r="BJ2382" s="165"/>
      <c r="BK2382" s="165"/>
      <c r="BL2382" s="165"/>
      <c r="BM2382" s="165"/>
      <c r="BN2382" s="165"/>
      <c r="BO2382" s="165"/>
      <c r="BP2382" s="165"/>
      <c r="BQ2382" s="165"/>
      <c r="BS2382" s="6"/>
      <c r="BT2382" s="11"/>
      <c r="BU2382" s="6"/>
      <c r="BV2382" s="6"/>
    </row>
    <row r="2383" spans="1:74" ht="15.75" x14ac:dyDescent="0.25">
      <c r="A2383" s="52" t="s">
        <v>11909</v>
      </c>
      <c r="B2383" s="56" t="s">
        <v>110</v>
      </c>
      <c r="C2383" s="7" t="s">
        <v>118</v>
      </c>
      <c r="D2383" s="7" t="s">
        <v>11561</v>
      </c>
      <c r="E2383" s="7"/>
      <c r="F2383" s="64"/>
      <c r="G2383" s="6"/>
      <c r="H2383" s="6"/>
      <c r="I2383" s="10" t="s">
        <v>110</v>
      </c>
      <c r="J2383" s="11" t="s">
        <v>11652</v>
      </c>
      <c r="K2383" s="194" t="s">
        <v>510</v>
      </c>
      <c r="L2383" s="176"/>
      <c r="M2383" s="176">
        <v>1000</v>
      </c>
      <c r="N2383" s="80" t="s">
        <v>11911</v>
      </c>
      <c r="O2383" s="162"/>
      <c r="P2383" s="80" t="s">
        <v>11653</v>
      </c>
      <c r="Q2383" s="80"/>
      <c r="R2383" s="80"/>
      <c r="S2383" s="163"/>
      <c r="T2383" s="213"/>
      <c r="U2383" s="162"/>
      <c r="V2383" s="164"/>
      <c r="W2383" s="12" t="str">
        <f t="shared" si="638"/>
        <v>Mqtt1</v>
      </c>
      <c r="X2383" s="196" t="str" cm="1">
        <f t="array" ref="X2383">_xlfn.REGEXEXTRACT(J2383,"^\D*")&amp;"/"&amp;_xlfn.REGEXEXTRACT(J2383,"\d{8}(_\d{1,2})?")</f>
        <v>PMP/50001028</v>
      </c>
      <c r="Y2383" s="6" t="str">
        <f t="shared" si="642"/>
        <v>marpower/500000-thrs/pmp/50001028</v>
      </c>
      <c r="Z2383" s="103" t="str">
        <f t="shared" si="640"/>
        <v>$.DutyPoint</v>
      </c>
      <c r="AB2383" s="6" t="s">
        <v>195</v>
      </c>
      <c r="AC2383" s="103">
        <v>1</v>
      </c>
      <c r="AD2383" s="103" t="s">
        <v>124</v>
      </c>
      <c r="AG2383" s="11">
        <v>0</v>
      </c>
      <c r="AH2383" s="11">
        <v>20</v>
      </c>
      <c r="AI2383" s="53">
        <v>0</v>
      </c>
      <c r="AJ2383" s="80">
        <v>10</v>
      </c>
      <c r="AK2383" s="113" t="s">
        <v>917</v>
      </c>
      <c r="AL2383" s="113" t="s">
        <v>10809</v>
      </c>
      <c r="AN2383" s="80"/>
      <c r="AO2383" s="80"/>
      <c r="AP2383" s="80"/>
      <c r="AQ2383" s="80"/>
      <c r="AR2383" s="127"/>
      <c r="AS2383" s="80"/>
      <c r="AT2383" s="7"/>
      <c r="AU2383" s="7"/>
      <c r="AV2383" s="165"/>
      <c r="AW2383" s="166"/>
      <c r="AX2383" s="137"/>
      <c r="AY2383" s="147"/>
      <c r="AZ2383" s="167"/>
      <c r="BA2383" s="167"/>
      <c r="BB2383" s="147" t="str">
        <f t="shared" si="641"/>
        <v/>
      </c>
      <c r="BC2383" s="168"/>
      <c r="BD2383" s="165"/>
      <c r="BE2383" s="165"/>
      <c r="BF2383" s="165"/>
      <c r="BG2383" s="165"/>
      <c r="BH2383" s="165"/>
      <c r="BI2383" s="165"/>
      <c r="BJ2383" s="165"/>
      <c r="BK2383" s="165"/>
      <c r="BL2383" s="165"/>
      <c r="BM2383" s="165"/>
      <c r="BN2383" s="165"/>
      <c r="BO2383" s="165"/>
      <c r="BP2383" s="165"/>
      <c r="BQ2383" s="165"/>
      <c r="BS2383" s="6"/>
      <c r="BT2383" s="11"/>
      <c r="BU2383" s="6"/>
      <c r="BV2383" s="6"/>
    </row>
    <row r="2384" spans="1:74" ht="15.75" x14ac:dyDescent="0.25">
      <c r="A2384" s="52" t="s">
        <v>11909</v>
      </c>
      <c r="B2384" s="56" t="s">
        <v>110</v>
      </c>
      <c r="C2384" s="7" t="s">
        <v>124</v>
      </c>
      <c r="D2384" s="7" t="s">
        <v>11561</v>
      </c>
      <c r="E2384" s="7"/>
      <c r="F2384" s="64"/>
      <c r="G2384" s="6"/>
      <c r="H2384" s="6"/>
      <c r="I2384" s="10" t="s">
        <v>110</v>
      </c>
      <c r="J2384" s="11" t="s">
        <v>11654</v>
      </c>
      <c r="K2384" s="194" t="s">
        <v>510</v>
      </c>
      <c r="L2384" s="176"/>
      <c r="M2384" s="176">
        <v>1000</v>
      </c>
      <c r="N2384" s="80" t="s">
        <v>11911</v>
      </c>
      <c r="O2384" s="162"/>
      <c r="P2384" s="80" t="s">
        <v>11655</v>
      </c>
      <c r="Q2384" s="80"/>
      <c r="R2384" s="80"/>
      <c r="S2384" s="163"/>
      <c r="T2384" s="213"/>
      <c r="U2384" s="162"/>
      <c r="V2384" s="164"/>
      <c r="W2384" s="12" t="str">
        <f t="shared" si="638"/>
        <v>Mqtt1</v>
      </c>
      <c r="X2384" s="196" t="str" cm="1">
        <f t="array" ref="X2384">_xlfn.REGEXEXTRACT(J2384,"^\D*")&amp;"/"&amp;_xlfn.REGEXEXTRACT(J2384,"\d{8}(_\d{1,2})?")</f>
        <v>PMP/50001028</v>
      </c>
      <c r="Y2384" s="6" t="str">
        <f t="shared" si="642"/>
        <v>marpower/500000-thrs/pmp/50001028</v>
      </c>
      <c r="Z2384" s="103" t="str">
        <f t="shared" si="640"/>
        <v>$.OnOff</v>
      </c>
      <c r="AB2384" s="6" t="s">
        <v>195</v>
      </c>
      <c r="AC2384" s="103">
        <v>40</v>
      </c>
      <c r="AJ2384" s="80"/>
      <c r="AN2384" s="80"/>
      <c r="AO2384" s="80"/>
      <c r="AP2384" s="80"/>
      <c r="AQ2384" s="80"/>
      <c r="AR2384" s="127"/>
      <c r="AS2384" s="80"/>
      <c r="AT2384" s="7"/>
      <c r="AU2384" s="7"/>
      <c r="AV2384" s="165"/>
      <c r="AW2384" s="166"/>
      <c r="AX2384" s="137"/>
      <c r="AY2384" s="147"/>
      <c r="AZ2384" s="167"/>
      <c r="BA2384" s="167"/>
      <c r="BB2384" s="147" t="str">
        <f t="shared" si="641"/>
        <v/>
      </c>
      <c r="BC2384" s="168"/>
      <c r="BD2384" s="165"/>
      <c r="BE2384" s="165"/>
      <c r="BF2384" s="165"/>
      <c r="BG2384" s="165"/>
      <c r="BH2384" s="165"/>
      <c r="BI2384" s="165"/>
      <c r="BJ2384" s="165"/>
      <c r="BK2384" s="165"/>
      <c r="BL2384" s="165"/>
      <c r="BM2384" s="165"/>
      <c r="BN2384" s="165"/>
      <c r="BO2384" s="165"/>
      <c r="BP2384" s="165"/>
      <c r="BQ2384" s="165"/>
      <c r="BS2384" s="6"/>
      <c r="BT2384" s="11"/>
      <c r="BU2384" s="6"/>
      <c r="BV2384" s="6"/>
    </row>
    <row r="2385" spans="1:74" ht="15.75" x14ac:dyDescent="0.25">
      <c r="A2385" s="52" t="s">
        <v>11909</v>
      </c>
      <c r="B2385" s="56" t="s">
        <v>110</v>
      </c>
      <c r="C2385" s="7" t="s">
        <v>124</v>
      </c>
      <c r="D2385" s="7" t="s">
        <v>11561</v>
      </c>
      <c r="E2385" s="7"/>
      <c r="F2385" s="64"/>
      <c r="G2385" s="6"/>
      <c r="H2385" s="6"/>
      <c r="I2385" s="10" t="s">
        <v>110</v>
      </c>
      <c r="J2385" s="11" t="s">
        <v>11656</v>
      </c>
      <c r="K2385" s="194" t="s">
        <v>510</v>
      </c>
      <c r="L2385" s="176"/>
      <c r="M2385" s="176">
        <v>1000</v>
      </c>
      <c r="N2385" s="80" t="s">
        <v>11911</v>
      </c>
      <c r="O2385" s="162"/>
      <c r="P2385" s="80" t="s">
        <v>11657</v>
      </c>
      <c r="Q2385" s="80"/>
      <c r="R2385" s="80"/>
      <c r="S2385" s="163"/>
      <c r="T2385" s="213"/>
      <c r="U2385" s="162"/>
      <c r="V2385" s="164"/>
      <c r="W2385" s="12" t="str">
        <f t="shared" si="638"/>
        <v>Mqtt1</v>
      </c>
      <c r="X2385" s="196" t="str" cm="1">
        <f t="array" ref="X2385">_xlfn.REGEXEXTRACT(J2385,"^\D*")&amp;"/"&amp;_xlfn.REGEXEXTRACT(J2385,"\d{8}(_\d{1,2})?")</f>
        <v>PMP/50001028</v>
      </c>
      <c r="Y2385" s="6" t="str">
        <f t="shared" si="642"/>
        <v>marpower/500000-thrs/pmp/50001028</v>
      </c>
      <c r="Z2385" s="103" t="str">
        <f t="shared" si="640"/>
        <v>$.ControlMode</v>
      </c>
      <c r="AB2385" s="6" t="s">
        <v>195</v>
      </c>
      <c r="AC2385" s="103">
        <v>42</v>
      </c>
      <c r="AJ2385" s="80"/>
      <c r="AK2385" s="113" t="s">
        <v>10814</v>
      </c>
      <c r="AN2385" s="80"/>
      <c r="AO2385" s="80"/>
      <c r="AP2385" s="80"/>
      <c r="AQ2385" s="80"/>
      <c r="AR2385" s="127"/>
      <c r="AS2385" s="80"/>
      <c r="AT2385" s="7"/>
      <c r="AU2385" s="7"/>
      <c r="AV2385" s="165"/>
      <c r="AW2385" s="166"/>
      <c r="AX2385" s="137"/>
      <c r="AY2385" s="147"/>
      <c r="AZ2385" s="167"/>
      <c r="BA2385" s="167"/>
      <c r="BB2385" s="147" t="str">
        <f t="shared" si="641"/>
        <v/>
      </c>
      <c r="BC2385" s="168"/>
      <c r="BD2385" s="165"/>
      <c r="BE2385" s="165"/>
      <c r="BF2385" s="165"/>
      <c r="BG2385" s="165"/>
      <c r="BH2385" s="165"/>
      <c r="BI2385" s="165"/>
      <c r="BJ2385" s="165"/>
      <c r="BK2385" s="165"/>
      <c r="BL2385" s="165"/>
      <c r="BM2385" s="165"/>
      <c r="BN2385" s="165"/>
      <c r="BO2385" s="165"/>
      <c r="BP2385" s="165"/>
      <c r="BQ2385" s="165"/>
      <c r="BS2385" s="6"/>
      <c r="BT2385" s="11"/>
      <c r="BU2385" s="6"/>
      <c r="BV2385" s="6"/>
    </row>
    <row r="2386" spans="1:74" ht="15.75" x14ac:dyDescent="0.25">
      <c r="A2386" s="52" t="s">
        <v>11909</v>
      </c>
      <c r="B2386" s="56" t="s">
        <v>110</v>
      </c>
      <c r="C2386" s="7" t="s">
        <v>124</v>
      </c>
      <c r="D2386" s="7" t="s">
        <v>11561</v>
      </c>
      <c r="E2386" s="7"/>
      <c r="F2386" s="64"/>
      <c r="G2386" s="6"/>
      <c r="H2386" s="6"/>
      <c r="I2386" s="10" t="s">
        <v>110</v>
      </c>
      <c r="J2386" s="11" t="s">
        <v>11658</v>
      </c>
      <c r="K2386" s="194" t="s">
        <v>510</v>
      </c>
      <c r="L2386" s="176"/>
      <c r="M2386" s="176">
        <v>1000</v>
      </c>
      <c r="N2386" s="80" t="s">
        <v>11911</v>
      </c>
      <c r="O2386" s="162"/>
      <c r="P2386" s="80" t="s">
        <v>11659</v>
      </c>
      <c r="Q2386" s="80"/>
      <c r="R2386" s="80"/>
      <c r="S2386" s="163"/>
      <c r="T2386" s="213"/>
      <c r="U2386" s="162"/>
      <c r="V2386" s="164"/>
      <c r="W2386" s="12" t="str">
        <f t="shared" si="638"/>
        <v>Mqtt1</v>
      </c>
      <c r="X2386" s="196" t="str" cm="1">
        <f t="array" ref="X2386">_xlfn.REGEXEXTRACT(J2386,"^\D*")&amp;"/"&amp;_xlfn.REGEXEXTRACT(J2386,"\d{8}(_\d{1,2})?")</f>
        <v>PMP/50001028</v>
      </c>
      <c r="Y2386" s="6" t="str">
        <f t="shared" si="642"/>
        <v>marpower/500000-thrs/pmp/50001028</v>
      </c>
      <c r="Z2386" s="103" t="str">
        <f t="shared" si="640"/>
        <v>$.Pressure</v>
      </c>
      <c r="AB2386" s="6" t="s">
        <v>196</v>
      </c>
      <c r="AC2386" s="103">
        <v>1</v>
      </c>
      <c r="AJ2386" s="80"/>
      <c r="AK2386" s="113" t="s">
        <v>10817</v>
      </c>
      <c r="AL2386" s="113">
        <v>10</v>
      </c>
      <c r="AN2386" s="80"/>
      <c r="AO2386" s="80"/>
      <c r="AP2386" s="80"/>
      <c r="AQ2386" s="80"/>
      <c r="AR2386" s="127"/>
      <c r="AS2386" s="80"/>
      <c r="AT2386" s="7"/>
      <c r="AU2386" s="7"/>
      <c r="AV2386" s="165"/>
      <c r="AW2386" s="166"/>
      <c r="AX2386" s="137"/>
      <c r="AY2386" s="147"/>
      <c r="AZ2386" s="167"/>
      <c r="BA2386" s="167"/>
      <c r="BB2386" s="147" t="str">
        <f t="shared" si="641"/>
        <v/>
      </c>
      <c r="BC2386" s="168"/>
      <c r="BD2386" s="165"/>
      <c r="BE2386" s="165"/>
      <c r="BF2386" s="165"/>
      <c r="BG2386" s="165"/>
      <c r="BH2386" s="165"/>
      <c r="BI2386" s="165"/>
      <c r="BJ2386" s="165"/>
      <c r="BK2386" s="165"/>
      <c r="BL2386" s="165"/>
      <c r="BM2386" s="165"/>
      <c r="BN2386" s="165"/>
      <c r="BO2386" s="165"/>
      <c r="BP2386" s="165"/>
      <c r="BQ2386" s="165"/>
      <c r="BS2386" s="6"/>
      <c r="BT2386" s="11"/>
      <c r="BU2386" s="6"/>
      <c r="BV2386" s="6"/>
    </row>
    <row r="2387" spans="1:74" ht="15.75" x14ac:dyDescent="0.25">
      <c r="A2387" s="52" t="s">
        <v>11909</v>
      </c>
      <c r="B2387" s="56" t="s">
        <v>110</v>
      </c>
      <c r="C2387" s="7" t="s">
        <v>118</v>
      </c>
      <c r="D2387" s="7" t="s">
        <v>11561</v>
      </c>
      <c r="E2387" s="7"/>
      <c r="F2387" s="64"/>
      <c r="G2387" s="6"/>
      <c r="H2387" s="6"/>
      <c r="I2387" s="10" t="s">
        <v>110</v>
      </c>
      <c r="J2387" s="11" t="s">
        <v>11660</v>
      </c>
      <c r="K2387" s="194" t="s">
        <v>510</v>
      </c>
      <c r="L2387" s="176"/>
      <c r="M2387" s="176">
        <v>1000</v>
      </c>
      <c r="N2387" s="80" t="s">
        <v>11911</v>
      </c>
      <c r="O2387" s="162"/>
      <c r="P2387" s="80" t="s">
        <v>11661</v>
      </c>
      <c r="Q2387" s="80"/>
      <c r="R2387" s="80"/>
      <c r="S2387" s="163"/>
      <c r="T2387" s="213"/>
      <c r="U2387" s="162"/>
      <c r="V2387" s="164"/>
      <c r="W2387" s="12" t="str">
        <f t="shared" si="638"/>
        <v>Mqtt1</v>
      </c>
      <c r="X2387" s="196" t="str" cm="1">
        <f t="array" ref="X2387">_xlfn.REGEXEXTRACT(J2387,"^\D*")&amp;"/"&amp;_xlfn.REGEXEXTRACT(J2387,"\d{8}(_\d{1,2})?")</f>
        <v>PMP/50001028</v>
      </c>
      <c r="Y2387" s="6" t="str">
        <f t="shared" si="642"/>
        <v>marpower/500000-thrs/pmp/50001028</v>
      </c>
      <c r="Z2387" s="103" t="str">
        <f t="shared" si="640"/>
        <v>$.Flow</v>
      </c>
      <c r="AB2387" s="6" t="s">
        <v>196</v>
      </c>
      <c r="AC2387" s="103">
        <v>2</v>
      </c>
      <c r="AD2387" s="103" t="s">
        <v>124</v>
      </c>
      <c r="AG2387" s="11">
        <v>0</v>
      </c>
      <c r="AH2387" s="11">
        <v>100</v>
      </c>
      <c r="AI2387" s="53">
        <v>0</v>
      </c>
      <c r="AJ2387" s="80">
        <v>10</v>
      </c>
      <c r="AK2387" s="113" t="s">
        <v>10820</v>
      </c>
      <c r="AL2387" s="113" t="s">
        <v>10821</v>
      </c>
      <c r="AN2387" s="80"/>
      <c r="AO2387" s="80"/>
      <c r="AP2387" s="80"/>
      <c r="AQ2387" s="80"/>
      <c r="AR2387" s="127"/>
      <c r="AS2387" s="80"/>
      <c r="AT2387" s="7"/>
      <c r="AU2387" s="7"/>
      <c r="AV2387" s="165"/>
      <c r="AW2387" s="166"/>
      <c r="AX2387" s="137"/>
      <c r="AY2387" s="147"/>
      <c r="AZ2387" s="167"/>
      <c r="BA2387" s="167"/>
      <c r="BB2387" s="147" t="str">
        <f t="shared" si="641"/>
        <v/>
      </c>
      <c r="BC2387" s="168"/>
      <c r="BD2387" s="165"/>
      <c r="BE2387" s="165"/>
      <c r="BF2387" s="165"/>
      <c r="BG2387" s="165"/>
      <c r="BH2387" s="165"/>
      <c r="BI2387" s="165"/>
      <c r="BJ2387" s="165"/>
      <c r="BK2387" s="165"/>
      <c r="BL2387" s="165"/>
      <c r="BM2387" s="165"/>
      <c r="BN2387" s="165"/>
      <c r="BO2387" s="165"/>
      <c r="BP2387" s="165"/>
      <c r="BQ2387" s="165"/>
      <c r="BS2387" s="6"/>
      <c r="BT2387" s="11"/>
      <c r="BU2387" s="6"/>
      <c r="BV2387" s="6"/>
    </row>
    <row r="2388" spans="1:74" ht="15.75" x14ac:dyDescent="0.25">
      <c r="A2388" s="52" t="s">
        <v>11909</v>
      </c>
      <c r="B2388" s="56" t="s">
        <v>110</v>
      </c>
      <c r="C2388" s="7" t="s">
        <v>124</v>
      </c>
      <c r="D2388" s="7" t="s">
        <v>11561</v>
      </c>
      <c r="E2388" s="7"/>
      <c r="F2388" s="64"/>
      <c r="G2388" s="6"/>
      <c r="H2388" s="6"/>
      <c r="I2388" s="10" t="s">
        <v>110</v>
      </c>
      <c r="J2388" s="11" t="s">
        <v>11662</v>
      </c>
      <c r="K2388" s="194" t="s">
        <v>510</v>
      </c>
      <c r="L2388" s="176"/>
      <c r="M2388" s="176">
        <v>1000</v>
      </c>
      <c r="N2388" s="80" t="s">
        <v>11911</v>
      </c>
      <c r="O2388" s="162"/>
      <c r="P2388" s="80" t="s">
        <v>11663</v>
      </c>
      <c r="Q2388" s="80"/>
      <c r="R2388" s="80"/>
      <c r="S2388" s="163"/>
      <c r="T2388" s="213"/>
      <c r="U2388" s="162"/>
      <c r="V2388" s="164"/>
      <c r="W2388" s="12" t="str">
        <f t="shared" si="638"/>
        <v>Mqtt1</v>
      </c>
      <c r="X2388" s="196" t="str" cm="1">
        <f t="array" ref="X2388">_xlfn.REGEXEXTRACT(J2388,"^\D*")&amp;"/"&amp;_xlfn.REGEXEXTRACT(J2388,"\d{8}(_\d{1,2})?")</f>
        <v>PMP/50001028</v>
      </c>
      <c r="Y2388" s="6" t="str">
        <f t="shared" si="642"/>
        <v>marpower/500000-thrs/pmp/50001028</v>
      </c>
      <c r="Z2388" s="103" t="str">
        <f t="shared" si="640"/>
        <v>$.EnConsump</v>
      </c>
      <c r="AB2388" s="6" t="s">
        <v>196</v>
      </c>
      <c r="AC2388" s="103">
        <v>3</v>
      </c>
      <c r="AJ2388" s="80"/>
      <c r="AK2388" s="113" t="s">
        <v>10824</v>
      </c>
      <c r="AN2388" s="80"/>
      <c r="AO2388" s="80"/>
      <c r="AP2388" s="80"/>
      <c r="AQ2388" s="80"/>
      <c r="AR2388" s="127"/>
      <c r="AS2388" s="80"/>
      <c r="AT2388" s="7"/>
      <c r="AU2388" s="7"/>
      <c r="AV2388" s="165"/>
      <c r="AW2388" s="166"/>
      <c r="AX2388" s="137"/>
      <c r="AY2388" s="147"/>
      <c r="AZ2388" s="167"/>
      <c r="BA2388" s="167"/>
      <c r="BB2388" s="147" t="str">
        <f t="shared" si="641"/>
        <v/>
      </c>
      <c r="BC2388" s="168"/>
      <c r="BD2388" s="165"/>
      <c r="BE2388" s="165"/>
      <c r="BF2388" s="165"/>
      <c r="BG2388" s="165"/>
      <c r="BH2388" s="165"/>
      <c r="BI2388" s="165"/>
      <c r="BJ2388" s="165"/>
      <c r="BK2388" s="165"/>
      <c r="BL2388" s="165"/>
      <c r="BM2388" s="165"/>
      <c r="BN2388" s="165"/>
      <c r="BO2388" s="165"/>
      <c r="BP2388" s="165"/>
      <c r="BQ2388" s="165"/>
      <c r="BS2388" s="6"/>
      <c r="BT2388" s="11"/>
      <c r="BU2388" s="6"/>
      <c r="BV2388" s="6"/>
    </row>
    <row r="2389" spans="1:74" ht="15.75" x14ac:dyDescent="0.25">
      <c r="A2389" s="52" t="s">
        <v>11909</v>
      </c>
      <c r="B2389" s="56" t="s">
        <v>110</v>
      </c>
      <c r="C2389" s="7" t="s">
        <v>124</v>
      </c>
      <c r="D2389" s="7" t="s">
        <v>11561</v>
      </c>
      <c r="E2389" s="7"/>
      <c r="F2389" s="64"/>
      <c r="G2389" s="6"/>
      <c r="H2389" s="6"/>
      <c r="I2389" s="10" t="s">
        <v>110</v>
      </c>
      <c r="J2389" s="11" t="s">
        <v>11664</v>
      </c>
      <c r="K2389" s="194" t="s">
        <v>510</v>
      </c>
      <c r="L2389" s="176"/>
      <c r="M2389" s="176">
        <v>1000</v>
      </c>
      <c r="N2389" s="80" t="s">
        <v>11911</v>
      </c>
      <c r="O2389" s="162"/>
      <c r="P2389" s="80" t="s">
        <v>11665</v>
      </c>
      <c r="Q2389" s="80"/>
      <c r="R2389" s="80"/>
      <c r="S2389" s="163"/>
      <c r="T2389" s="213"/>
      <c r="U2389" s="162"/>
      <c r="V2389" s="164"/>
      <c r="W2389" s="12" t="str">
        <f t="shared" si="638"/>
        <v>Mqtt1</v>
      </c>
      <c r="X2389" s="196" t="str" cm="1">
        <f t="array" ref="X2389">_xlfn.REGEXEXTRACT(J2389,"^\D*")&amp;"/"&amp;_xlfn.REGEXEXTRACT(J2389,"\d{8}(_\d{1,2})?")</f>
        <v>PMP/50001028</v>
      </c>
      <c r="Y2389" s="6" t="str">
        <f t="shared" si="642"/>
        <v>marpower/500000-thrs/pmp/50001028</v>
      </c>
      <c r="Z2389" s="103" t="str">
        <f t="shared" si="640"/>
        <v>$.PowerInput</v>
      </c>
      <c r="AB2389" s="6" t="s">
        <v>196</v>
      </c>
      <c r="AC2389" s="103">
        <v>4</v>
      </c>
      <c r="AJ2389" s="80"/>
      <c r="AK2389" s="113" t="s">
        <v>1425</v>
      </c>
      <c r="AN2389" s="80"/>
      <c r="AO2389" s="80"/>
      <c r="AP2389" s="80"/>
      <c r="AQ2389" s="80"/>
      <c r="AR2389" s="127"/>
      <c r="AS2389" s="80"/>
      <c r="AT2389" s="7"/>
      <c r="AU2389" s="7"/>
      <c r="AV2389" s="165"/>
      <c r="AW2389" s="166"/>
      <c r="AX2389" s="137"/>
      <c r="AY2389" s="147"/>
      <c r="AZ2389" s="167"/>
      <c r="BA2389" s="167"/>
      <c r="BB2389" s="147" t="str">
        <f t="shared" si="641"/>
        <v/>
      </c>
      <c r="BC2389" s="168"/>
      <c r="BD2389" s="165"/>
      <c r="BE2389" s="165"/>
      <c r="BF2389" s="165"/>
      <c r="BG2389" s="165"/>
      <c r="BH2389" s="165"/>
      <c r="BI2389" s="165"/>
      <c r="BJ2389" s="165"/>
      <c r="BK2389" s="165"/>
      <c r="BL2389" s="165"/>
      <c r="BM2389" s="165"/>
      <c r="BN2389" s="165"/>
      <c r="BO2389" s="165"/>
      <c r="BP2389" s="165"/>
      <c r="BQ2389" s="165"/>
      <c r="BS2389" s="6"/>
      <c r="BT2389" s="11"/>
      <c r="BU2389" s="6"/>
      <c r="BV2389" s="6"/>
    </row>
    <row r="2390" spans="1:74" ht="15.75" x14ac:dyDescent="0.25">
      <c r="A2390" s="52" t="s">
        <v>11909</v>
      </c>
      <c r="B2390" s="56" t="s">
        <v>110</v>
      </c>
      <c r="C2390" s="7" t="s">
        <v>124</v>
      </c>
      <c r="D2390" s="7" t="s">
        <v>11561</v>
      </c>
      <c r="E2390" s="7"/>
      <c r="F2390" s="64"/>
      <c r="G2390" s="6"/>
      <c r="H2390" s="6"/>
      <c r="I2390" s="10" t="s">
        <v>110</v>
      </c>
      <c r="J2390" s="11" t="s">
        <v>11666</v>
      </c>
      <c r="K2390" s="194" t="s">
        <v>510</v>
      </c>
      <c r="L2390" s="176"/>
      <c r="M2390" s="176">
        <v>1000</v>
      </c>
      <c r="N2390" s="80" t="s">
        <v>11911</v>
      </c>
      <c r="O2390" s="162"/>
      <c r="P2390" s="80" t="s">
        <v>11667</v>
      </c>
      <c r="Q2390" s="80"/>
      <c r="R2390" s="80"/>
      <c r="S2390" s="163"/>
      <c r="T2390" s="213"/>
      <c r="U2390" s="162"/>
      <c r="V2390" s="164"/>
      <c r="W2390" s="12" t="str">
        <f t="shared" si="638"/>
        <v>Mqtt1</v>
      </c>
      <c r="X2390" s="196" t="str" cm="1">
        <f t="array" ref="X2390">_xlfn.REGEXEXTRACT(J2390,"^\D*")&amp;"/"&amp;_xlfn.REGEXEXTRACT(J2390,"\d{8}(_\d{1,2})?")</f>
        <v>PMP/50001028</v>
      </c>
      <c r="Y2390" s="6" t="str">
        <f t="shared" si="642"/>
        <v>marpower/500000-thrs/pmp/50001028</v>
      </c>
      <c r="Z2390" s="103" t="str">
        <f t="shared" si="640"/>
        <v>$.Speed</v>
      </c>
      <c r="AB2390" s="6" t="s">
        <v>196</v>
      </c>
      <c r="AC2390" s="103">
        <v>7</v>
      </c>
      <c r="AJ2390" s="80"/>
      <c r="AK2390" s="113" t="s">
        <v>10829</v>
      </c>
      <c r="AN2390" s="80"/>
      <c r="AO2390" s="80"/>
      <c r="AP2390" s="80"/>
      <c r="AQ2390" s="80"/>
      <c r="AR2390" s="127"/>
      <c r="AS2390" s="80"/>
      <c r="AT2390" s="7"/>
      <c r="AU2390" s="7"/>
      <c r="AV2390" s="165"/>
      <c r="AW2390" s="166"/>
      <c r="AX2390" s="137"/>
      <c r="AY2390" s="147"/>
      <c r="AZ2390" s="167"/>
      <c r="BA2390" s="167"/>
      <c r="BB2390" s="147" t="str">
        <f t="shared" si="641"/>
        <v/>
      </c>
      <c r="BC2390" s="168"/>
      <c r="BD2390" s="165"/>
      <c r="BE2390" s="165"/>
      <c r="BF2390" s="165"/>
      <c r="BG2390" s="165"/>
      <c r="BH2390" s="165"/>
      <c r="BI2390" s="165"/>
      <c r="BJ2390" s="165"/>
      <c r="BK2390" s="165"/>
      <c r="BL2390" s="165"/>
      <c r="BM2390" s="165"/>
      <c r="BN2390" s="165"/>
      <c r="BO2390" s="165"/>
      <c r="BP2390" s="165"/>
      <c r="BQ2390" s="165"/>
      <c r="BS2390" s="6"/>
      <c r="BT2390" s="11"/>
      <c r="BU2390" s="6"/>
      <c r="BV2390" s="6"/>
    </row>
    <row r="2391" spans="1:74" ht="15.75" x14ac:dyDescent="0.25">
      <c r="A2391" s="52" t="s">
        <v>11909</v>
      </c>
      <c r="B2391" s="56" t="s">
        <v>110</v>
      </c>
      <c r="C2391" s="7" t="s">
        <v>124</v>
      </c>
      <c r="D2391" s="7" t="s">
        <v>11561</v>
      </c>
      <c r="E2391" s="7"/>
      <c r="F2391" s="64"/>
      <c r="G2391" s="6"/>
      <c r="H2391" s="6"/>
      <c r="I2391" s="10" t="s">
        <v>110</v>
      </c>
      <c r="J2391" s="11" t="s">
        <v>11668</v>
      </c>
      <c r="K2391" s="194" t="s">
        <v>510</v>
      </c>
      <c r="L2391" s="176"/>
      <c r="M2391" s="176">
        <v>1000</v>
      </c>
      <c r="N2391" s="80" t="s">
        <v>11911</v>
      </c>
      <c r="O2391" s="162"/>
      <c r="P2391" s="80" t="s">
        <v>11669</v>
      </c>
      <c r="Q2391" s="80"/>
      <c r="R2391" s="80"/>
      <c r="S2391" s="163"/>
      <c r="T2391" s="213"/>
      <c r="U2391" s="162"/>
      <c r="V2391" s="164"/>
      <c r="W2391" s="12" t="str">
        <f t="shared" si="638"/>
        <v>Mqtt1</v>
      </c>
      <c r="X2391" s="196" t="str" cm="1">
        <f t="array" ref="X2391">_xlfn.REGEXEXTRACT(J2391,"^\D*")&amp;"/"&amp;_xlfn.REGEXEXTRACT(J2391,"\d{8}(_\d{1,2})?")</f>
        <v>PMP/50001028</v>
      </c>
      <c r="Y2391" s="6" t="str">
        <f t="shared" si="642"/>
        <v>marpower/500000-thrs/pmp/50001028</v>
      </c>
      <c r="Z2391" s="103" t="str">
        <f t="shared" si="640"/>
        <v>$.OperTime</v>
      </c>
      <c r="AB2391" s="6" t="s">
        <v>196</v>
      </c>
      <c r="AC2391" s="103">
        <v>5</v>
      </c>
      <c r="AJ2391" s="80"/>
      <c r="AK2391" s="113" t="s">
        <v>10832</v>
      </c>
      <c r="AL2391" s="113">
        <v>10</v>
      </c>
      <c r="AN2391" s="80"/>
      <c r="AO2391" s="80"/>
      <c r="AP2391" s="80"/>
      <c r="AQ2391" s="80"/>
      <c r="AR2391" s="127"/>
      <c r="AS2391" s="80"/>
      <c r="AT2391" s="7"/>
      <c r="AU2391" s="7"/>
      <c r="AV2391" s="165"/>
      <c r="AW2391" s="166"/>
      <c r="AX2391" s="137"/>
      <c r="AY2391" s="147"/>
      <c r="AZ2391" s="167"/>
      <c r="BA2391" s="167"/>
      <c r="BB2391" s="147" t="str">
        <f t="shared" si="641"/>
        <v/>
      </c>
      <c r="BC2391" s="168"/>
      <c r="BD2391" s="165"/>
      <c r="BE2391" s="165"/>
      <c r="BF2391" s="165"/>
      <c r="BG2391" s="165"/>
      <c r="BH2391" s="165"/>
      <c r="BI2391" s="165"/>
      <c r="BJ2391" s="165"/>
      <c r="BK2391" s="165"/>
      <c r="BL2391" s="165"/>
      <c r="BM2391" s="165"/>
      <c r="BN2391" s="165"/>
      <c r="BO2391" s="165"/>
      <c r="BP2391" s="165"/>
      <c r="BQ2391" s="165"/>
      <c r="BS2391" s="6"/>
      <c r="BT2391" s="11"/>
      <c r="BU2391" s="6"/>
      <c r="BV2391" s="6"/>
    </row>
    <row r="2392" spans="1:74" ht="15.75" x14ac:dyDescent="0.25">
      <c r="A2392" s="52" t="s">
        <v>11909</v>
      </c>
      <c r="B2392" s="56" t="s">
        <v>110</v>
      </c>
      <c r="C2392" s="7" t="s">
        <v>9455</v>
      </c>
      <c r="D2392" s="7" t="s">
        <v>11561</v>
      </c>
      <c r="E2392" s="7"/>
      <c r="F2392" s="64"/>
      <c r="G2392" s="6"/>
      <c r="H2392" s="6"/>
      <c r="I2392" s="10" t="s">
        <v>110</v>
      </c>
      <c r="J2392" s="11" t="s">
        <v>11670</v>
      </c>
      <c r="K2392" s="194" t="s">
        <v>510</v>
      </c>
      <c r="L2392" s="176"/>
      <c r="M2392" s="176">
        <v>1000</v>
      </c>
      <c r="N2392" s="80" t="s">
        <v>11911</v>
      </c>
      <c r="O2392" s="162"/>
      <c r="P2392" s="80" t="s">
        <v>11671</v>
      </c>
      <c r="Q2392" s="80"/>
      <c r="R2392" s="80"/>
      <c r="S2392" s="163"/>
      <c r="T2392" s="213"/>
      <c r="U2392" s="162"/>
      <c r="V2392" s="164"/>
      <c r="W2392" s="12" t="str">
        <f t="shared" si="638"/>
        <v>Mqtt1</v>
      </c>
      <c r="X2392" s="196" t="str" cm="1">
        <f t="array" ref="X2392">_xlfn.REGEXEXTRACT(J2392,"^\D*")&amp;"/"&amp;_xlfn.REGEXEXTRACT(J2392,"\d{8}(_\d{1,2})?")</f>
        <v>VLV/50001091_1</v>
      </c>
      <c r="Y2392" s="6" t="str">
        <f t="shared" si="642"/>
        <v>marpower/500000-thrs/vlv/50001091-1</v>
      </c>
      <c r="Z2392" s="103" t="str">
        <f t="shared" si="640"/>
        <v>$.Setpoint</v>
      </c>
      <c r="AA2392" s="12">
        <v>1</v>
      </c>
      <c r="AB2392" s="6" t="s">
        <v>195</v>
      </c>
      <c r="AC2392" s="103">
        <v>0</v>
      </c>
      <c r="AJ2392" s="80"/>
      <c r="AK2392" s="113" t="s">
        <v>917</v>
      </c>
      <c r="AN2392" s="80"/>
      <c r="AO2392" s="80"/>
      <c r="AP2392" s="80"/>
      <c r="AQ2392" s="80"/>
      <c r="AR2392" s="127"/>
      <c r="AS2392" s="80"/>
      <c r="AT2392" s="7"/>
      <c r="AU2392" s="7"/>
      <c r="AV2392" s="165"/>
      <c r="AW2392" s="166"/>
      <c r="AX2392" s="137"/>
      <c r="AY2392" s="147"/>
      <c r="AZ2392" s="167"/>
      <c r="BA2392" s="167"/>
      <c r="BB2392" s="147" t="str">
        <f t="shared" si="641"/>
        <v/>
      </c>
      <c r="BC2392" s="168"/>
      <c r="BD2392" s="165"/>
      <c r="BE2392" s="165"/>
      <c r="BF2392" s="165"/>
      <c r="BG2392" s="165"/>
      <c r="BH2392" s="165"/>
      <c r="BI2392" s="165"/>
      <c r="BJ2392" s="165"/>
      <c r="BK2392" s="165"/>
      <c r="BL2392" s="165"/>
      <c r="BM2392" s="165"/>
      <c r="BN2392" s="165"/>
      <c r="BO2392" s="165"/>
      <c r="BP2392" s="165"/>
      <c r="BQ2392" s="165"/>
      <c r="BS2392" s="6"/>
      <c r="BT2392" s="11"/>
      <c r="BU2392" s="6"/>
      <c r="BV2392" s="6"/>
    </row>
    <row r="2393" spans="1:74" ht="15.75" x14ac:dyDescent="0.25">
      <c r="A2393" s="52" t="s">
        <v>11909</v>
      </c>
      <c r="B2393" s="56" t="s">
        <v>110</v>
      </c>
      <c r="C2393" s="7" t="s">
        <v>9455</v>
      </c>
      <c r="D2393" s="7" t="s">
        <v>11561</v>
      </c>
      <c r="E2393" s="7"/>
      <c r="F2393" s="64"/>
      <c r="G2393" s="6"/>
      <c r="H2393" s="6"/>
      <c r="I2393" s="10" t="s">
        <v>110</v>
      </c>
      <c r="J2393" s="11" t="s">
        <v>11672</v>
      </c>
      <c r="K2393" s="194" t="s">
        <v>510</v>
      </c>
      <c r="L2393" s="176"/>
      <c r="M2393" s="176">
        <v>1000</v>
      </c>
      <c r="N2393" s="80" t="s">
        <v>11911</v>
      </c>
      <c r="O2393" s="162"/>
      <c r="P2393" s="80" t="s">
        <v>11673</v>
      </c>
      <c r="Q2393" s="80"/>
      <c r="R2393" s="80"/>
      <c r="S2393" s="163"/>
      <c r="T2393" s="213"/>
      <c r="U2393" s="162"/>
      <c r="V2393" s="164"/>
      <c r="W2393" s="12" t="str">
        <f t="shared" si="638"/>
        <v>Mqtt1</v>
      </c>
      <c r="X2393" s="196" t="str" cm="1">
        <f t="array" ref="X2393">_xlfn.REGEXEXTRACT(J2393,"^\D*")&amp;"/"&amp;_xlfn.REGEXEXTRACT(J2393,"\d{8}(_\d{1,2})?")</f>
        <v>VLV/50001091_1</v>
      </c>
      <c r="Y2393" s="6" t="str">
        <f t="shared" si="642"/>
        <v>marpower/500000-thrs/vlv/50001091-1</v>
      </c>
      <c r="Z2393" s="103" t="str">
        <f t="shared" si="640"/>
        <v>$.RelPos</v>
      </c>
      <c r="AA2393" s="12">
        <v>1</v>
      </c>
      <c r="AB2393" s="6" t="s">
        <v>195</v>
      </c>
      <c r="AC2393" s="103">
        <v>4</v>
      </c>
      <c r="AJ2393" s="80"/>
      <c r="AK2393" s="113" t="s">
        <v>917</v>
      </c>
      <c r="AN2393" s="80"/>
      <c r="AO2393" s="80"/>
      <c r="AP2393" s="80"/>
      <c r="AQ2393" s="80"/>
      <c r="AR2393" s="127"/>
      <c r="AS2393" s="80"/>
      <c r="AT2393" s="7"/>
      <c r="AU2393" s="7"/>
      <c r="AV2393" s="165"/>
      <c r="AW2393" s="166"/>
      <c r="AX2393" s="137"/>
      <c r="AY2393" s="147"/>
      <c r="AZ2393" s="167"/>
      <c r="BA2393" s="167"/>
      <c r="BB2393" s="147" t="str">
        <f t="shared" si="641"/>
        <v/>
      </c>
      <c r="BC2393" s="168"/>
      <c r="BD2393" s="165"/>
      <c r="BE2393" s="165"/>
      <c r="BF2393" s="165"/>
      <c r="BG2393" s="165"/>
      <c r="BH2393" s="165"/>
      <c r="BI2393" s="165"/>
      <c r="BJ2393" s="165"/>
      <c r="BK2393" s="165"/>
      <c r="BL2393" s="165"/>
      <c r="BM2393" s="165"/>
      <c r="BN2393" s="165"/>
      <c r="BO2393" s="165"/>
      <c r="BP2393" s="165"/>
      <c r="BQ2393" s="165"/>
      <c r="BS2393" s="6"/>
      <c r="BT2393" s="11"/>
      <c r="BU2393" s="6"/>
      <c r="BV2393" s="6"/>
    </row>
    <row r="2394" spans="1:74" ht="15.75" x14ac:dyDescent="0.25">
      <c r="A2394" s="52" t="s">
        <v>11909</v>
      </c>
      <c r="B2394" s="56" t="s">
        <v>110</v>
      </c>
      <c r="C2394" s="7" t="s">
        <v>9455</v>
      </c>
      <c r="D2394" s="7" t="s">
        <v>11561</v>
      </c>
      <c r="E2394" s="7"/>
      <c r="F2394" s="64"/>
      <c r="G2394" s="6"/>
      <c r="H2394" s="6"/>
      <c r="I2394" s="10" t="s">
        <v>110</v>
      </c>
      <c r="J2394" s="11" t="s">
        <v>11674</v>
      </c>
      <c r="K2394" s="194" t="s">
        <v>510</v>
      </c>
      <c r="L2394" s="176"/>
      <c r="M2394" s="176">
        <v>1000</v>
      </c>
      <c r="N2394" s="80" t="s">
        <v>11911</v>
      </c>
      <c r="O2394" s="162"/>
      <c r="P2394" s="80" t="s">
        <v>11675</v>
      </c>
      <c r="Q2394" s="80"/>
      <c r="R2394" s="80"/>
      <c r="S2394" s="163"/>
      <c r="T2394" s="213"/>
      <c r="U2394" s="162"/>
      <c r="V2394" s="164"/>
      <c r="W2394" s="12" t="str">
        <f t="shared" si="638"/>
        <v>Mqtt1</v>
      </c>
      <c r="X2394" s="196" t="str" cm="1">
        <f t="array" ref="X2394">_xlfn.REGEXEXTRACT(J2394,"^\D*")&amp;"/"&amp;_xlfn.REGEXEXTRACT(J2394,"\d{8}(_\d{1,2})?")</f>
        <v>VLV/50001091_1</v>
      </c>
      <c r="Y2394" s="6" t="str">
        <f t="shared" si="642"/>
        <v>marpower/500000-thrs/vlv/50001091-1</v>
      </c>
      <c r="Z2394" s="103" t="str">
        <f t="shared" si="640"/>
        <v>$.AbsPos</v>
      </c>
      <c r="AA2394" s="12">
        <v>1</v>
      </c>
      <c r="AB2394" s="6" t="s">
        <v>195</v>
      </c>
      <c r="AC2394" s="103">
        <v>5</v>
      </c>
      <c r="AJ2394" s="80"/>
      <c r="AK2394" s="113" t="s">
        <v>10814</v>
      </c>
      <c r="AN2394" s="80"/>
      <c r="AO2394" s="80"/>
      <c r="AP2394" s="80"/>
      <c r="AQ2394" s="80"/>
      <c r="AR2394" s="127"/>
      <c r="AS2394" s="80"/>
      <c r="AT2394" s="7"/>
      <c r="AU2394" s="7"/>
      <c r="AV2394" s="165"/>
      <c r="AW2394" s="166"/>
      <c r="AX2394" s="137"/>
      <c r="AY2394" s="147"/>
      <c r="AZ2394" s="167"/>
      <c r="BA2394" s="167"/>
      <c r="BB2394" s="147" t="str">
        <f t="shared" si="641"/>
        <v/>
      </c>
      <c r="BC2394" s="168"/>
      <c r="BD2394" s="165"/>
      <c r="BE2394" s="165"/>
      <c r="BF2394" s="165"/>
      <c r="BG2394" s="165"/>
      <c r="BH2394" s="165"/>
      <c r="BI2394" s="165"/>
      <c r="BJ2394" s="165"/>
      <c r="BK2394" s="165"/>
      <c r="BL2394" s="165"/>
      <c r="BM2394" s="165"/>
      <c r="BN2394" s="165"/>
      <c r="BO2394" s="165"/>
      <c r="BP2394" s="165"/>
      <c r="BQ2394" s="165"/>
      <c r="BS2394" s="6"/>
      <c r="BT2394" s="11"/>
      <c r="BU2394" s="6"/>
      <c r="BV2394" s="6"/>
    </row>
    <row r="2395" spans="1:74" ht="15.75" x14ac:dyDescent="0.25">
      <c r="A2395" s="52" t="s">
        <v>11909</v>
      </c>
      <c r="B2395" s="56" t="s">
        <v>13065</v>
      </c>
      <c r="C2395" s="7" t="s">
        <v>9455</v>
      </c>
      <c r="D2395" s="7" t="s">
        <v>11561</v>
      </c>
      <c r="E2395" s="7"/>
      <c r="F2395" s="64"/>
      <c r="G2395" s="6"/>
      <c r="H2395" s="6"/>
      <c r="I2395" s="10" t="s">
        <v>110</v>
      </c>
      <c r="J2395" s="11" t="s">
        <v>11676</v>
      </c>
      <c r="K2395" s="194" t="s">
        <v>510</v>
      </c>
      <c r="L2395" s="176"/>
      <c r="M2395" s="176">
        <v>1000</v>
      </c>
      <c r="N2395" s="80" t="s">
        <v>11911</v>
      </c>
      <c r="O2395" s="162"/>
      <c r="P2395" s="80" t="s">
        <v>11677</v>
      </c>
      <c r="Q2395" s="80"/>
      <c r="R2395" s="80"/>
      <c r="S2395" s="163"/>
      <c r="T2395" s="213"/>
      <c r="U2395" s="162"/>
      <c r="V2395" s="164"/>
      <c r="W2395" s="12" t="str">
        <f t="shared" si="638"/>
        <v>Mqtt1</v>
      </c>
      <c r="X2395" s="196" t="str" cm="1">
        <f t="array" ref="X2395">_xlfn.REGEXEXTRACT(J2395,"^\D*")&amp;"/"&amp;_xlfn.REGEXEXTRACT(J2395,"\d{8}(_\d{1,2})?")</f>
        <v>VLV/50001043_2</v>
      </c>
      <c r="Y2395" s="6" t="str">
        <f t="shared" si="642"/>
        <v>marpower/500000-thrs/vlv/50001043-2</v>
      </c>
      <c r="Z2395" s="103" t="str">
        <f t="shared" si="640"/>
        <v>$.Setpoint</v>
      </c>
      <c r="AA2395" s="12">
        <v>2</v>
      </c>
      <c r="AB2395" s="6" t="s">
        <v>195</v>
      </c>
      <c r="AC2395" s="103">
        <v>0</v>
      </c>
      <c r="AJ2395" s="80"/>
      <c r="AK2395" s="113" t="s">
        <v>917</v>
      </c>
      <c r="AN2395" s="80"/>
      <c r="AO2395" s="80"/>
      <c r="AP2395" s="80"/>
      <c r="AQ2395" s="80"/>
      <c r="AR2395" s="127"/>
      <c r="AS2395" s="80"/>
      <c r="AT2395" s="7"/>
      <c r="AU2395" s="7"/>
      <c r="AV2395" s="165"/>
      <c r="AW2395" s="166"/>
      <c r="AX2395" s="137"/>
      <c r="AY2395" s="147"/>
      <c r="AZ2395" s="167"/>
      <c r="BA2395" s="167"/>
      <c r="BB2395" s="147" t="str">
        <f t="shared" si="641"/>
        <v/>
      </c>
      <c r="BC2395" s="168"/>
      <c r="BD2395" s="165"/>
      <c r="BE2395" s="165"/>
      <c r="BF2395" s="165"/>
      <c r="BG2395" s="165"/>
      <c r="BH2395" s="165"/>
      <c r="BI2395" s="165"/>
      <c r="BJ2395" s="165"/>
      <c r="BK2395" s="165"/>
      <c r="BL2395" s="165"/>
      <c r="BM2395" s="165"/>
      <c r="BN2395" s="165"/>
      <c r="BO2395" s="165"/>
      <c r="BP2395" s="165"/>
      <c r="BQ2395" s="165"/>
      <c r="BS2395" s="6"/>
      <c r="BT2395" s="11"/>
      <c r="BU2395" s="6"/>
      <c r="BV2395" s="6"/>
    </row>
    <row r="2396" spans="1:74" ht="15.75" x14ac:dyDescent="0.25">
      <c r="A2396" s="52" t="s">
        <v>11909</v>
      </c>
      <c r="B2396" s="56" t="s">
        <v>13065</v>
      </c>
      <c r="C2396" s="7" t="s">
        <v>9455</v>
      </c>
      <c r="D2396" s="7" t="s">
        <v>11561</v>
      </c>
      <c r="E2396" s="7"/>
      <c r="F2396" s="64"/>
      <c r="G2396" s="6"/>
      <c r="H2396" s="6"/>
      <c r="I2396" s="10" t="s">
        <v>110</v>
      </c>
      <c r="J2396" s="11" t="s">
        <v>11678</v>
      </c>
      <c r="K2396" s="194" t="s">
        <v>510</v>
      </c>
      <c r="L2396" s="176"/>
      <c r="M2396" s="176">
        <v>1000</v>
      </c>
      <c r="N2396" s="80" t="s">
        <v>11911</v>
      </c>
      <c r="O2396" s="162"/>
      <c r="P2396" s="80" t="s">
        <v>11679</v>
      </c>
      <c r="Q2396" s="80"/>
      <c r="R2396" s="80"/>
      <c r="S2396" s="163"/>
      <c r="T2396" s="213"/>
      <c r="U2396" s="162"/>
      <c r="V2396" s="164"/>
      <c r="W2396" s="12" t="str">
        <f t="shared" si="638"/>
        <v>Mqtt1</v>
      </c>
      <c r="X2396" s="196" t="str" cm="1">
        <f t="array" ref="X2396">_xlfn.REGEXEXTRACT(J2396,"^\D*")&amp;"/"&amp;_xlfn.REGEXEXTRACT(J2396,"\d{8}(_\d{1,2})?")</f>
        <v>VLV/50001043_2</v>
      </c>
      <c r="Y2396" s="6" t="str">
        <f t="shared" si="642"/>
        <v>marpower/500000-thrs/vlv/50001043-2</v>
      </c>
      <c r="Z2396" s="103" t="str">
        <f t="shared" si="640"/>
        <v>$.RelPos</v>
      </c>
      <c r="AA2396" s="12">
        <v>2</v>
      </c>
      <c r="AB2396" s="6" t="s">
        <v>195</v>
      </c>
      <c r="AC2396" s="103">
        <v>4</v>
      </c>
      <c r="AJ2396" s="80"/>
      <c r="AK2396" s="113" t="s">
        <v>917</v>
      </c>
      <c r="AN2396" s="80"/>
      <c r="AO2396" s="80"/>
      <c r="AP2396" s="80"/>
      <c r="AQ2396" s="80"/>
      <c r="AR2396" s="127"/>
      <c r="AS2396" s="80"/>
      <c r="AT2396" s="7"/>
      <c r="AU2396" s="7"/>
      <c r="AV2396" s="165"/>
      <c r="AW2396" s="166"/>
      <c r="AX2396" s="137"/>
      <c r="AY2396" s="147"/>
      <c r="AZ2396" s="167"/>
      <c r="BA2396" s="167"/>
      <c r="BB2396" s="147" t="str">
        <f t="shared" si="641"/>
        <v/>
      </c>
      <c r="BC2396" s="168"/>
      <c r="BD2396" s="165"/>
      <c r="BE2396" s="165"/>
      <c r="BF2396" s="165"/>
      <c r="BG2396" s="165"/>
      <c r="BH2396" s="165"/>
      <c r="BI2396" s="165"/>
      <c r="BJ2396" s="165"/>
      <c r="BK2396" s="165"/>
      <c r="BL2396" s="165"/>
      <c r="BM2396" s="165"/>
      <c r="BN2396" s="165"/>
      <c r="BO2396" s="165"/>
      <c r="BP2396" s="165"/>
      <c r="BQ2396" s="165"/>
      <c r="BS2396" s="6"/>
      <c r="BT2396" s="11"/>
      <c r="BU2396" s="6"/>
      <c r="BV2396" s="6"/>
    </row>
    <row r="2397" spans="1:74" ht="15.75" x14ac:dyDescent="0.25">
      <c r="A2397" s="52" t="s">
        <v>11909</v>
      </c>
      <c r="B2397" s="56" t="s">
        <v>13065</v>
      </c>
      <c r="C2397" s="7" t="s">
        <v>9455</v>
      </c>
      <c r="D2397" s="7" t="s">
        <v>11561</v>
      </c>
      <c r="E2397" s="7"/>
      <c r="F2397" s="64"/>
      <c r="G2397" s="6"/>
      <c r="H2397" s="6"/>
      <c r="I2397" s="10" t="s">
        <v>110</v>
      </c>
      <c r="J2397" s="11" t="s">
        <v>11680</v>
      </c>
      <c r="K2397" s="194" t="s">
        <v>510</v>
      </c>
      <c r="L2397" s="176"/>
      <c r="M2397" s="176">
        <v>1000</v>
      </c>
      <c r="N2397" s="80" t="s">
        <v>11911</v>
      </c>
      <c r="O2397" s="162"/>
      <c r="P2397" s="80" t="s">
        <v>11681</v>
      </c>
      <c r="Q2397" s="80"/>
      <c r="R2397" s="80"/>
      <c r="S2397" s="163"/>
      <c r="T2397" s="213"/>
      <c r="U2397" s="162"/>
      <c r="V2397" s="164"/>
      <c r="W2397" s="12" t="str">
        <f t="shared" si="638"/>
        <v>Mqtt1</v>
      </c>
      <c r="X2397" s="196" t="str" cm="1">
        <f t="array" ref="X2397">_xlfn.REGEXEXTRACT(J2397,"^\D*")&amp;"/"&amp;_xlfn.REGEXEXTRACT(J2397,"\d{8}(_\d{1,2})?")</f>
        <v>VLV/50001043_2</v>
      </c>
      <c r="Y2397" s="6" t="str">
        <f t="shared" si="642"/>
        <v>marpower/500000-thrs/vlv/50001043-2</v>
      </c>
      <c r="Z2397" s="103" t="str">
        <f t="shared" si="640"/>
        <v>$.AbsPos</v>
      </c>
      <c r="AA2397" s="12">
        <v>2</v>
      </c>
      <c r="AB2397" s="6" t="s">
        <v>195</v>
      </c>
      <c r="AC2397" s="103">
        <v>5</v>
      </c>
      <c r="AJ2397" s="80"/>
      <c r="AK2397" s="113" t="s">
        <v>10814</v>
      </c>
      <c r="AN2397" s="80"/>
      <c r="AO2397" s="80"/>
      <c r="AP2397" s="80"/>
      <c r="AQ2397" s="80"/>
      <c r="AR2397" s="127"/>
      <c r="AS2397" s="80"/>
      <c r="AT2397" s="7"/>
      <c r="AU2397" s="7"/>
      <c r="AV2397" s="165"/>
      <c r="AW2397" s="166"/>
      <c r="AX2397" s="137"/>
      <c r="AY2397" s="147"/>
      <c r="AZ2397" s="167"/>
      <c r="BA2397" s="167"/>
      <c r="BB2397" s="147" t="str">
        <f t="shared" si="641"/>
        <v/>
      </c>
      <c r="BC2397" s="168"/>
      <c r="BD2397" s="165"/>
      <c r="BE2397" s="165"/>
      <c r="BF2397" s="165"/>
      <c r="BG2397" s="165"/>
      <c r="BH2397" s="165"/>
      <c r="BI2397" s="165"/>
      <c r="BJ2397" s="165"/>
      <c r="BK2397" s="165"/>
      <c r="BL2397" s="165"/>
      <c r="BM2397" s="165"/>
      <c r="BN2397" s="165"/>
      <c r="BO2397" s="165"/>
      <c r="BP2397" s="165"/>
      <c r="BQ2397" s="165"/>
      <c r="BS2397" s="6"/>
      <c r="BT2397" s="11"/>
      <c r="BU2397" s="6"/>
      <c r="BV2397" s="6"/>
    </row>
    <row r="2398" spans="1:74" ht="15.75" x14ac:dyDescent="0.25">
      <c r="A2398" s="52" t="s">
        <v>11909</v>
      </c>
      <c r="B2398" s="56" t="s">
        <v>110</v>
      </c>
      <c r="C2398" s="7" t="s">
        <v>9455</v>
      </c>
      <c r="D2398" s="7" t="s">
        <v>11561</v>
      </c>
      <c r="E2398" s="7"/>
      <c r="F2398" s="64"/>
      <c r="G2398" s="6"/>
      <c r="H2398" s="6"/>
      <c r="I2398" s="10" t="s">
        <v>110</v>
      </c>
      <c r="J2398" s="11" t="s">
        <v>11682</v>
      </c>
      <c r="K2398" s="194" t="s">
        <v>510</v>
      </c>
      <c r="L2398" s="176"/>
      <c r="M2398" s="176">
        <v>1000</v>
      </c>
      <c r="N2398" s="80" t="s">
        <v>11911</v>
      </c>
      <c r="O2398" s="162"/>
      <c r="P2398" s="80" t="s">
        <v>11683</v>
      </c>
      <c r="Q2398" s="80"/>
      <c r="R2398" s="80"/>
      <c r="S2398" s="163"/>
      <c r="T2398" s="213"/>
      <c r="U2398" s="162"/>
      <c r="V2398" s="164"/>
      <c r="W2398" s="12" t="str">
        <f t="shared" si="638"/>
        <v>Mqtt1</v>
      </c>
      <c r="X2398" s="196" t="str" cm="1">
        <f t="array" ref="X2398">_xlfn.REGEXEXTRACT(J2398,"^\D*")&amp;"/"&amp;_xlfn.REGEXEXTRACT(J2398,"\d{8}(_\d{1,2})?")</f>
        <v>VLV/50001044_2</v>
      </c>
      <c r="Y2398" s="6" t="str">
        <f t="shared" si="642"/>
        <v>marpower/500000-thrs/vlv/50001044-2</v>
      </c>
      <c r="Z2398" s="103" t="str">
        <f t="shared" si="640"/>
        <v>$.Setpoint</v>
      </c>
      <c r="AA2398" s="12">
        <v>3</v>
      </c>
      <c r="AB2398" s="6" t="s">
        <v>195</v>
      </c>
      <c r="AC2398" s="103">
        <v>0</v>
      </c>
      <c r="AJ2398" s="80"/>
      <c r="AK2398" s="113" t="s">
        <v>917</v>
      </c>
      <c r="AN2398" s="80"/>
      <c r="AO2398" s="80"/>
      <c r="AP2398" s="80"/>
      <c r="AQ2398" s="80"/>
      <c r="AR2398" s="127"/>
      <c r="AS2398" s="80"/>
      <c r="AT2398" s="7"/>
      <c r="AU2398" s="7"/>
      <c r="AV2398" s="165"/>
      <c r="AW2398" s="166"/>
      <c r="AX2398" s="137"/>
      <c r="AY2398" s="147"/>
      <c r="AZ2398" s="167"/>
      <c r="BA2398" s="167"/>
      <c r="BB2398" s="147" t="str">
        <f t="shared" si="641"/>
        <v/>
      </c>
      <c r="BC2398" s="168"/>
      <c r="BD2398" s="165"/>
      <c r="BE2398" s="165"/>
      <c r="BF2398" s="165"/>
      <c r="BG2398" s="165"/>
      <c r="BH2398" s="165"/>
      <c r="BI2398" s="165"/>
      <c r="BJ2398" s="165"/>
      <c r="BK2398" s="165"/>
      <c r="BL2398" s="165"/>
      <c r="BM2398" s="165"/>
      <c r="BN2398" s="165"/>
      <c r="BO2398" s="165"/>
      <c r="BP2398" s="165"/>
      <c r="BQ2398" s="165"/>
      <c r="BS2398" s="6"/>
      <c r="BT2398" s="11"/>
      <c r="BU2398" s="6"/>
      <c r="BV2398" s="6"/>
    </row>
    <row r="2399" spans="1:74" ht="15.75" x14ac:dyDescent="0.25">
      <c r="A2399" s="52" t="s">
        <v>11909</v>
      </c>
      <c r="B2399" s="56" t="s">
        <v>110</v>
      </c>
      <c r="C2399" s="7" t="s">
        <v>9455</v>
      </c>
      <c r="D2399" s="7" t="s">
        <v>11561</v>
      </c>
      <c r="E2399" s="7"/>
      <c r="F2399" s="64"/>
      <c r="G2399" s="6"/>
      <c r="H2399" s="6"/>
      <c r="I2399" s="10" t="s">
        <v>110</v>
      </c>
      <c r="J2399" s="11" t="s">
        <v>11684</v>
      </c>
      <c r="K2399" s="194" t="s">
        <v>510</v>
      </c>
      <c r="L2399" s="176"/>
      <c r="M2399" s="176">
        <v>1000</v>
      </c>
      <c r="N2399" s="80" t="s">
        <v>11911</v>
      </c>
      <c r="O2399" s="162"/>
      <c r="P2399" s="80" t="s">
        <v>11685</v>
      </c>
      <c r="Q2399" s="80"/>
      <c r="R2399" s="80"/>
      <c r="S2399" s="163"/>
      <c r="T2399" s="213"/>
      <c r="U2399" s="162"/>
      <c r="V2399" s="164"/>
      <c r="W2399" s="12" t="str">
        <f t="shared" si="638"/>
        <v>Mqtt1</v>
      </c>
      <c r="X2399" s="196" t="str" cm="1">
        <f t="array" ref="X2399">_xlfn.REGEXEXTRACT(J2399,"^\D*")&amp;"/"&amp;_xlfn.REGEXEXTRACT(J2399,"\d{8}(_\d{1,2})?")</f>
        <v>VLV/50001044_2</v>
      </c>
      <c r="Y2399" s="6" t="str">
        <f t="shared" si="642"/>
        <v>marpower/500000-thrs/vlv/50001044-2</v>
      </c>
      <c r="Z2399" s="103" t="str">
        <f t="shared" si="640"/>
        <v>$.RelPos</v>
      </c>
      <c r="AA2399" s="12">
        <v>3</v>
      </c>
      <c r="AB2399" s="6" t="s">
        <v>195</v>
      </c>
      <c r="AC2399" s="103">
        <v>4</v>
      </c>
      <c r="AJ2399" s="80"/>
      <c r="AK2399" s="113" t="s">
        <v>917</v>
      </c>
      <c r="AN2399" s="80"/>
      <c r="AO2399" s="80"/>
      <c r="AP2399" s="80"/>
      <c r="AQ2399" s="80"/>
      <c r="AR2399" s="127"/>
      <c r="AS2399" s="80"/>
      <c r="AT2399" s="7"/>
      <c r="AU2399" s="7"/>
      <c r="AV2399" s="165"/>
      <c r="AW2399" s="166"/>
      <c r="AX2399" s="137"/>
      <c r="AY2399" s="147"/>
      <c r="AZ2399" s="167"/>
      <c r="BA2399" s="167"/>
      <c r="BB2399" s="147" t="str">
        <f t="shared" si="641"/>
        <v/>
      </c>
      <c r="BC2399" s="168"/>
      <c r="BD2399" s="165"/>
      <c r="BE2399" s="165"/>
      <c r="BF2399" s="165"/>
      <c r="BG2399" s="165"/>
      <c r="BH2399" s="165"/>
      <c r="BI2399" s="165"/>
      <c r="BJ2399" s="165"/>
      <c r="BK2399" s="165"/>
      <c r="BL2399" s="165"/>
      <c r="BM2399" s="165"/>
      <c r="BN2399" s="165"/>
      <c r="BO2399" s="165"/>
      <c r="BP2399" s="165"/>
      <c r="BQ2399" s="165"/>
      <c r="BS2399" s="6"/>
      <c r="BT2399" s="11"/>
      <c r="BU2399" s="6"/>
      <c r="BV2399" s="6"/>
    </row>
    <row r="2400" spans="1:74" ht="15.75" x14ac:dyDescent="0.25">
      <c r="A2400" s="52" t="s">
        <v>11909</v>
      </c>
      <c r="B2400" s="56" t="s">
        <v>110</v>
      </c>
      <c r="C2400" s="7" t="s">
        <v>9455</v>
      </c>
      <c r="D2400" s="7" t="s">
        <v>11561</v>
      </c>
      <c r="E2400" s="7"/>
      <c r="F2400" s="64"/>
      <c r="G2400" s="6"/>
      <c r="H2400" s="6"/>
      <c r="I2400" s="10" t="s">
        <v>110</v>
      </c>
      <c r="J2400" s="11" t="s">
        <v>11686</v>
      </c>
      <c r="K2400" s="194" t="s">
        <v>510</v>
      </c>
      <c r="L2400" s="176"/>
      <c r="M2400" s="176">
        <v>1000</v>
      </c>
      <c r="N2400" s="80" t="s">
        <v>11911</v>
      </c>
      <c r="O2400" s="162"/>
      <c r="P2400" s="80" t="s">
        <v>11687</v>
      </c>
      <c r="Q2400" s="80"/>
      <c r="R2400" s="80"/>
      <c r="S2400" s="163"/>
      <c r="T2400" s="213"/>
      <c r="U2400" s="162"/>
      <c r="V2400" s="164"/>
      <c r="W2400" s="12" t="str">
        <f t="shared" si="638"/>
        <v>Mqtt1</v>
      </c>
      <c r="X2400" s="196" t="str" cm="1">
        <f t="array" ref="X2400">_xlfn.REGEXEXTRACT(J2400,"^\D*")&amp;"/"&amp;_xlfn.REGEXEXTRACT(J2400,"\d{8}(_\d{1,2})?")</f>
        <v>VLV/50001044_2</v>
      </c>
      <c r="Y2400" s="6" t="str">
        <f t="shared" si="642"/>
        <v>marpower/500000-thrs/vlv/50001044-2</v>
      </c>
      <c r="Z2400" s="103" t="str">
        <f t="shared" si="640"/>
        <v>$.AbsPos</v>
      </c>
      <c r="AA2400" s="12">
        <v>3</v>
      </c>
      <c r="AB2400" s="6" t="s">
        <v>195</v>
      </c>
      <c r="AC2400" s="103">
        <v>5</v>
      </c>
      <c r="AJ2400" s="80"/>
      <c r="AK2400" s="113" t="s">
        <v>10814</v>
      </c>
      <c r="AN2400" s="80"/>
      <c r="AO2400" s="80"/>
      <c r="AP2400" s="80"/>
      <c r="AQ2400" s="80"/>
      <c r="AR2400" s="127"/>
      <c r="AS2400" s="80"/>
      <c r="AT2400" s="7"/>
      <c r="AU2400" s="7"/>
      <c r="AV2400" s="165"/>
      <c r="AW2400" s="166"/>
      <c r="AX2400" s="137"/>
      <c r="AY2400" s="147"/>
      <c r="AZ2400" s="167"/>
      <c r="BA2400" s="167"/>
      <c r="BB2400" s="147" t="str">
        <f t="shared" si="641"/>
        <v/>
      </c>
      <c r="BC2400" s="168"/>
      <c r="BD2400" s="165"/>
      <c r="BE2400" s="165"/>
      <c r="BF2400" s="165"/>
      <c r="BG2400" s="165"/>
      <c r="BH2400" s="165"/>
      <c r="BI2400" s="165"/>
      <c r="BJ2400" s="165"/>
      <c r="BK2400" s="165"/>
      <c r="BL2400" s="165"/>
      <c r="BM2400" s="165"/>
      <c r="BN2400" s="165"/>
      <c r="BO2400" s="165"/>
      <c r="BP2400" s="165"/>
      <c r="BQ2400" s="165"/>
      <c r="BS2400" s="6"/>
      <c r="BT2400" s="11"/>
      <c r="BU2400" s="6"/>
      <c r="BV2400" s="6"/>
    </row>
    <row r="2401" spans="1:74" ht="15.75" x14ac:dyDescent="0.25">
      <c r="A2401" s="52" t="s">
        <v>11909</v>
      </c>
      <c r="B2401" s="56" t="s">
        <v>110</v>
      </c>
      <c r="C2401" s="7" t="s">
        <v>9455</v>
      </c>
      <c r="D2401" s="7" t="s">
        <v>11561</v>
      </c>
      <c r="E2401" s="7"/>
      <c r="F2401" s="64"/>
      <c r="G2401" s="6"/>
      <c r="H2401" s="6"/>
      <c r="I2401" s="10" t="s">
        <v>110</v>
      </c>
      <c r="J2401" s="11" t="s">
        <v>11688</v>
      </c>
      <c r="K2401" s="194" t="s">
        <v>510</v>
      </c>
      <c r="L2401" s="176"/>
      <c r="M2401" s="176">
        <v>1000</v>
      </c>
      <c r="N2401" s="80" t="s">
        <v>11911</v>
      </c>
      <c r="O2401" s="162"/>
      <c r="P2401" s="80" t="s">
        <v>11689</v>
      </c>
      <c r="Q2401" s="80"/>
      <c r="R2401" s="80"/>
      <c r="S2401" s="163"/>
      <c r="T2401" s="213"/>
      <c r="U2401" s="162"/>
      <c r="V2401" s="164"/>
      <c r="W2401" s="12" t="str">
        <f t="shared" si="638"/>
        <v>Mqtt1</v>
      </c>
      <c r="X2401" s="196" t="str" cm="1">
        <f t="array" ref="X2401">_xlfn.REGEXEXTRACT(J2401,"^\D*")&amp;"/"&amp;_xlfn.REGEXEXTRACT(J2401,"\d{8}(_\d{1,2})?")</f>
        <v>VLV/50001045_1</v>
      </c>
      <c r="Y2401" s="6" t="str">
        <f t="shared" si="642"/>
        <v>marpower/500000-thrs/vlv/50001045-1</v>
      </c>
      <c r="Z2401" s="103" t="str">
        <f t="shared" si="640"/>
        <v>$.Setpoint</v>
      </c>
      <c r="AA2401" s="12">
        <v>4</v>
      </c>
      <c r="AB2401" s="6" t="s">
        <v>195</v>
      </c>
      <c r="AC2401" s="103">
        <v>0</v>
      </c>
      <c r="AJ2401" s="80"/>
      <c r="AK2401" s="113" t="s">
        <v>917</v>
      </c>
      <c r="AN2401" s="80"/>
      <c r="AO2401" s="80"/>
      <c r="AP2401" s="80"/>
      <c r="AQ2401" s="80"/>
      <c r="AR2401" s="127"/>
      <c r="AS2401" s="80"/>
      <c r="AT2401" s="7"/>
      <c r="AU2401" s="7"/>
      <c r="AV2401" s="165"/>
      <c r="AW2401" s="166"/>
      <c r="AX2401" s="137"/>
      <c r="AY2401" s="147"/>
      <c r="AZ2401" s="167"/>
      <c r="BA2401" s="167"/>
      <c r="BB2401" s="147" t="str">
        <f t="shared" si="641"/>
        <v/>
      </c>
      <c r="BC2401" s="168"/>
      <c r="BD2401" s="165"/>
      <c r="BE2401" s="165"/>
      <c r="BF2401" s="165"/>
      <c r="BG2401" s="165"/>
      <c r="BH2401" s="165"/>
      <c r="BI2401" s="165"/>
      <c r="BJ2401" s="165"/>
      <c r="BK2401" s="165"/>
      <c r="BL2401" s="165"/>
      <c r="BM2401" s="165"/>
      <c r="BN2401" s="165"/>
      <c r="BO2401" s="165"/>
      <c r="BP2401" s="165"/>
      <c r="BQ2401" s="165"/>
      <c r="BS2401" s="6"/>
      <c r="BT2401" s="11"/>
      <c r="BU2401" s="6"/>
      <c r="BV2401" s="6"/>
    </row>
    <row r="2402" spans="1:74" ht="15.75" x14ac:dyDescent="0.25">
      <c r="A2402" s="52" t="s">
        <v>11909</v>
      </c>
      <c r="B2402" s="56" t="s">
        <v>110</v>
      </c>
      <c r="C2402" s="7" t="s">
        <v>9455</v>
      </c>
      <c r="D2402" s="7" t="s">
        <v>11561</v>
      </c>
      <c r="E2402" s="7"/>
      <c r="F2402" s="64"/>
      <c r="G2402" s="6"/>
      <c r="H2402" s="6"/>
      <c r="I2402" s="10" t="s">
        <v>110</v>
      </c>
      <c r="J2402" s="11" t="s">
        <v>11690</v>
      </c>
      <c r="K2402" s="194" t="s">
        <v>510</v>
      </c>
      <c r="L2402" s="176"/>
      <c r="M2402" s="176">
        <v>1000</v>
      </c>
      <c r="N2402" s="80" t="s">
        <v>11911</v>
      </c>
      <c r="O2402" s="162"/>
      <c r="P2402" s="80" t="s">
        <v>11691</v>
      </c>
      <c r="Q2402" s="80"/>
      <c r="R2402" s="80"/>
      <c r="S2402" s="163"/>
      <c r="T2402" s="213"/>
      <c r="U2402" s="162"/>
      <c r="V2402" s="164"/>
      <c r="W2402" s="12" t="str">
        <f t="shared" ref="W2402:W2465" si="643">IF(COUNTIF(N2402,"spare"),"","Mqtt1")</f>
        <v>Mqtt1</v>
      </c>
      <c r="X2402" s="196" t="str" cm="1">
        <f t="array" ref="X2402">_xlfn.REGEXEXTRACT(J2402,"^\D*")&amp;"/"&amp;_xlfn.REGEXEXTRACT(J2402,"\d{8}(_\d{1,2})?")</f>
        <v>VLV/50001045_1</v>
      </c>
      <c r="Y2402" s="6" t="str">
        <f t="shared" ref="Y2402:Y2433" si="644">LOWER(SUBSTITUTE(SUBSTITUTE(IF(COUNTIF(N2402,"spare"),"",_xlfn.CONCAT("marpower/",IF(X2402&lt;&gt;"","500000 THRS/"&amp;X2402,"500000 THRS")))," ","-"),"_","-"))</f>
        <v>marpower/500000-thrs/vlv/50001045-1</v>
      </c>
      <c r="Z2402" s="103" t="str">
        <f t="shared" ref="Z2402:Z2465" si="645">IF(COUNTIF(N2402,"spare"),"","$."&amp;_xlfn.REGEXREPLACE(IF(X2402="",J2402,_xlfn.REGEXREPLACE(J2402,".*_","")),"^FIRE_",""))</f>
        <v>$.RelPos</v>
      </c>
      <c r="AA2402" s="12">
        <v>4</v>
      </c>
      <c r="AB2402" s="6" t="s">
        <v>195</v>
      </c>
      <c r="AC2402" s="103">
        <v>4</v>
      </c>
      <c r="AJ2402" s="80"/>
      <c r="AK2402" s="113" t="s">
        <v>917</v>
      </c>
      <c r="AN2402" s="80"/>
      <c r="AO2402" s="80"/>
      <c r="AP2402" s="80"/>
      <c r="AQ2402" s="80"/>
      <c r="AR2402" s="127"/>
      <c r="AS2402" s="80"/>
      <c r="AT2402" s="7"/>
      <c r="AU2402" s="7"/>
      <c r="AV2402" s="165"/>
      <c r="AW2402" s="166"/>
      <c r="AX2402" s="137"/>
      <c r="AY2402" s="147"/>
      <c r="AZ2402" s="167"/>
      <c r="BA2402" s="167"/>
      <c r="BB2402" s="147" t="str">
        <f t="shared" ref="BB2402:BB2465" si="646">IF(ISNUMBER(AM2402),"1","")</f>
        <v/>
      </c>
      <c r="BC2402" s="168"/>
      <c r="BD2402" s="165"/>
      <c r="BE2402" s="165"/>
      <c r="BF2402" s="165"/>
      <c r="BG2402" s="165"/>
      <c r="BH2402" s="165"/>
      <c r="BI2402" s="165"/>
      <c r="BJ2402" s="165"/>
      <c r="BK2402" s="165"/>
      <c r="BL2402" s="165"/>
      <c r="BM2402" s="165"/>
      <c r="BN2402" s="165"/>
      <c r="BO2402" s="165"/>
      <c r="BP2402" s="165"/>
      <c r="BQ2402" s="165"/>
      <c r="BS2402" s="6"/>
      <c r="BT2402" s="11"/>
      <c r="BU2402" s="6"/>
      <c r="BV2402" s="6"/>
    </row>
    <row r="2403" spans="1:74" ht="15.75" x14ac:dyDescent="0.25">
      <c r="A2403" s="52" t="s">
        <v>11909</v>
      </c>
      <c r="B2403" s="56" t="s">
        <v>110</v>
      </c>
      <c r="C2403" s="7" t="s">
        <v>9455</v>
      </c>
      <c r="D2403" s="7" t="s">
        <v>11561</v>
      </c>
      <c r="E2403" s="7"/>
      <c r="F2403" s="64"/>
      <c r="G2403" s="6"/>
      <c r="H2403" s="6"/>
      <c r="I2403" s="10" t="s">
        <v>110</v>
      </c>
      <c r="J2403" s="11" t="s">
        <v>11692</v>
      </c>
      <c r="K2403" s="194" t="s">
        <v>510</v>
      </c>
      <c r="L2403" s="176"/>
      <c r="M2403" s="176">
        <v>1000</v>
      </c>
      <c r="N2403" s="80" t="s">
        <v>11911</v>
      </c>
      <c r="O2403" s="162"/>
      <c r="P2403" s="80" t="s">
        <v>11693</v>
      </c>
      <c r="Q2403" s="80"/>
      <c r="R2403" s="80"/>
      <c r="S2403" s="163"/>
      <c r="T2403" s="213"/>
      <c r="U2403" s="162"/>
      <c r="V2403" s="164"/>
      <c r="W2403" s="12" t="str">
        <f t="shared" si="643"/>
        <v>Mqtt1</v>
      </c>
      <c r="X2403" s="196" t="str" cm="1">
        <f t="array" ref="X2403">_xlfn.REGEXEXTRACT(J2403,"^\D*")&amp;"/"&amp;_xlfn.REGEXEXTRACT(J2403,"\d{8}(_\d{1,2})?")</f>
        <v>VLV/50001045_1</v>
      </c>
      <c r="Y2403" s="6" t="str">
        <f t="shared" si="644"/>
        <v>marpower/500000-thrs/vlv/50001045-1</v>
      </c>
      <c r="Z2403" s="103" t="str">
        <f t="shared" si="645"/>
        <v>$.AbsPos</v>
      </c>
      <c r="AA2403" s="12">
        <v>4</v>
      </c>
      <c r="AB2403" s="6" t="s">
        <v>195</v>
      </c>
      <c r="AC2403" s="103">
        <v>5</v>
      </c>
      <c r="AJ2403" s="80"/>
      <c r="AK2403" s="113" t="s">
        <v>10814</v>
      </c>
      <c r="AN2403" s="80"/>
      <c r="AO2403" s="80"/>
      <c r="AP2403" s="80"/>
      <c r="AQ2403" s="80"/>
      <c r="AR2403" s="127"/>
      <c r="AS2403" s="80"/>
      <c r="AT2403" s="7"/>
      <c r="AU2403" s="7"/>
      <c r="AV2403" s="165"/>
      <c r="AW2403" s="166"/>
      <c r="AX2403" s="137"/>
      <c r="AY2403" s="147"/>
      <c r="AZ2403" s="167"/>
      <c r="BA2403" s="167"/>
      <c r="BB2403" s="147" t="str">
        <f t="shared" si="646"/>
        <v/>
      </c>
      <c r="BC2403" s="168"/>
      <c r="BD2403" s="165"/>
      <c r="BE2403" s="165"/>
      <c r="BF2403" s="165"/>
      <c r="BG2403" s="165"/>
      <c r="BH2403" s="165"/>
      <c r="BI2403" s="165"/>
      <c r="BJ2403" s="165"/>
      <c r="BK2403" s="165"/>
      <c r="BL2403" s="165"/>
      <c r="BM2403" s="165"/>
      <c r="BN2403" s="165"/>
      <c r="BO2403" s="165"/>
      <c r="BP2403" s="165"/>
      <c r="BQ2403" s="165"/>
      <c r="BS2403" s="6"/>
      <c r="BT2403" s="11"/>
      <c r="BU2403" s="6"/>
      <c r="BV2403" s="6"/>
    </row>
    <row r="2404" spans="1:74" ht="15.75" x14ac:dyDescent="0.25">
      <c r="A2404" s="52" t="s">
        <v>11909</v>
      </c>
      <c r="B2404" s="56" t="s">
        <v>110</v>
      </c>
      <c r="C2404" s="7" t="s">
        <v>9455</v>
      </c>
      <c r="D2404" s="7" t="s">
        <v>11561</v>
      </c>
      <c r="E2404" s="7"/>
      <c r="F2404" s="64"/>
      <c r="G2404" s="6"/>
      <c r="H2404" s="6"/>
      <c r="I2404" s="10" t="s">
        <v>110</v>
      </c>
      <c r="J2404" s="11" t="s">
        <v>11694</v>
      </c>
      <c r="K2404" s="194" t="s">
        <v>510</v>
      </c>
      <c r="L2404" s="176"/>
      <c r="M2404" s="176">
        <v>1000</v>
      </c>
      <c r="N2404" s="80" t="s">
        <v>11911</v>
      </c>
      <c r="O2404" s="162"/>
      <c r="P2404" s="80" t="s">
        <v>11695</v>
      </c>
      <c r="Q2404" s="80"/>
      <c r="R2404" s="80"/>
      <c r="S2404" s="163"/>
      <c r="T2404" s="213"/>
      <c r="U2404" s="162"/>
      <c r="V2404" s="164"/>
      <c r="W2404" s="12" t="str">
        <f t="shared" si="643"/>
        <v>Mqtt1</v>
      </c>
      <c r="X2404" s="196" t="str" cm="1">
        <f t="array" ref="X2404">_xlfn.REGEXEXTRACT(J2404,"^\D*")&amp;"/"&amp;_xlfn.REGEXEXTRACT(J2404,"\d{8}(_\d{1,2})?")</f>
        <v>VLV/50001214_1</v>
      </c>
      <c r="Y2404" s="6" t="str">
        <f t="shared" si="644"/>
        <v>marpower/500000-thrs/vlv/50001214-1</v>
      </c>
      <c r="Z2404" s="103" t="str">
        <f t="shared" si="645"/>
        <v>$.Setpoint</v>
      </c>
      <c r="AA2404" s="12">
        <v>5</v>
      </c>
      <c r="AB2404" s="6" t="s">
        <v>195</v>
      </c>
      <c r="AC2404" s="103">
        <v>0</v>
      </c>
      <c r="AJ2404" s="80"/>
      <c r="AK2404" s="113" t="s">
        <v>917</v>
      </c>
      <c r="AN2404" s="80"/>
      <c r="AO2404" s="80"/>
      <c r="AP2404" s="80"/>
      <c r="AQ2404" s="80"/>
      <c r="AR2404" s="127"/>
      <c r="AS2404" s="80"/>
      <c r="AT2404" s="7"/>
      <c r="AU2404" s="7"/>
      <c r="AV2404" s="165"/>
      <c r="AW2404" s="166"/>
      <c r="AX2404" s="137"/>
      <c r="AY2404" s="147"/>
      <c r="AZ2404" s="167"/>
      <c r="BA2404" s="167"/>
      <c r="BB2404" s="147" t="str">
        <f t="shared" si="646"/>
        <v/>
      </c>
      <c r="BC2404" s="168"/>
      <c r="BD2404" s="165"/>
      <c r="BE2404" s="165"/>
      <c r="BF2404" s="165"/>
      <c r="BG2404" s="165"/>
      <c r="BH2404" s="165"/>
      <c r="BI2404" s="165"/>
      <c r="BJ2404" s="165"/>
      <c r="BK2404" s="165"/>
      <c r="BL2404" s="165"/>
      <c r="BM2404" s="165"/>
      <c r="BN2404" s="165"/>
      <c r="BO2404" s="165"/>
      <c r="BP2404" s="165"/>
      <c r="BQ2404" s="165"/>
      <c r="BS2404" s="6"/>
      <c r="BT2404" s="11"/>
      <c r="BU2404" s="6"/>
      <c r="BV2404" s="6"/>
    </row>
    <row r="2405" spans="1:74" ht="15.75" x14ac:dyDescent="0.25">
      <c r="A2405" s="52" t="s">
        <v>11909</v>
      </c>
      <c r="B2405" s="56" t="s">
        <v>110</v>
      </c>
      <c r="C2405" s="7" t="s">
        <v>9455</v>
      </c>
      <c r="D2405" s="7" t="s">
        <v>11561</v>
      </c>
      <c r="E2405" s="7"/>
      <c r="F2405" s="64"/>
      <c r="G2405" s="6"/>
      <c r="H2405" s="6"/>
      <c r="I2405" s="10" t="s">
        <v>110</v>
      </c>
      <c r="J2405" s="11" t="s">
        <v>11696</v>
      </c>
      <c r="K2405" s="194" t="s">
        <v>510</v>
      </c>
      <c r="L2405" s="176"/>
      <c r="M2405" s="176">
        <v>1000</v>
      </c>
      <c r="N2405" s="80" t="s">
        <v>11911</v>
      </c>
      <c r="O2405" s="162"/>
      <c r="P2405" s="80" t="s">
        <v>11697</v>
      </c>
      <c r="Q2405" s="80"/>
      <c r="R2405" s="80"/>
      <c r="S2405" s="163"/>
      <c r="T2405" s="213"/>
      <c r="U2405" s="162"/>
      <c r="V2405" s="164"/>
      <c r="W2405" s="12" t="str">
        <f t="shared" si="643"/>
        <v>Mqtt1</v>
      </c>
      <c r="X2405" s="196" t="str" cm="1">
        <f t="array" ref="X2405">_xlfn.REGEXEXTRACT(J2405,"^\D*")&amp;"/"&amp;_xlfn.REGEXEXTRACT(J2405,"\d{8}(_\d{1,2})?")</f>
        <v>VLV/50001214_1</v>
      </c>
      <c r="Y2405" s="6" t="str">
        <f t="shared" si="644"/>
        <v>marpower/500000-thrs/vlv/50001214-1</v>
      </c>
      <c r="Z2405" s="103" t="str">
        <f t="shared" si="645"/>
        <v>$.RelPos</v>
      </c>
      <c r="AA2405" s="12">
        <v>5</v>
      </c>
      <c r="AB2405" s="6" t="s">
        <v>195</v>
      </c>
      <c r="AC2405" s="103">
        <v>4</v>
      </c>
      <c r="AJ2405" s="80"/>
      <c r="AK2405" s="113" t="s">
        <v>917</v>
      </c>
      <c r="AN2405" s="80"/>
      <c r="AO2405" s="80"/>
      <c r="AP2405" s="80"/>
      <c r="AQ2405" s="80"/>
      <c r="AR2405" s="127"/>
      <c r="AS2405" s="80"/>
      <c r="AT2405" s="7"/>
      <c r="AU2405" s="7"/>
      <c r="AV2405" s="165"/>
      <c r="AW2405" s="166"/>
      <c r="AX2405" s="137"/>
      <c r="AY2405" s="147"/>
      <c r="AZ2405" s="167"/>
      <c r="BA2405" s="167"/>
      <c r="BB2405" s="147" t="str">
        <f t="shared" si="646"/>
        <v/>
      </c>
      <c r="BC2405" s="168"/>
      <c r="BD2405" s="165"/>
      <c r="BE2405" s="165"/>
      <c r="BF2405" s="165"/>
      <c r="BG2405" s="165"/>
      <c r="BH2405" s="165"/>
      <c r="BI2405" s="165"/>
      <c r="BJ2405" s="165"/>
      <c r="BK2405" s="165"/>
      <c r="BL2405" s="165"/>
      <c r="BM2405" s="165"/>
      <c r="BN2405" s="165"/>
      <c r="BO2405" s="165"/>
      <c r="BP2405" s="165"/>
      <c r="BQ2405" s="165"/>
      <c r="BS2405" s="6"/>
      <c r="BT2405" s="11"/>
      <c r="BU2405" s="6"/>
      <c r="BV2405" s="6"/>
    </row>
    <row r="2406" spans="1:74" ht="15.75" x14ac:dyDescent="0.25">
      <c r="A2406" s="52" t="s">
        <v>11909</v>
      </c>
      <c r="B2406" s="56" t="s">
        <v>110</v>
      </c>
      <c r="C2406" s="7" t="s">
        <v>9455</v>
      </c>
      <c r="D2406" s="7" t="s">
        <v>11561</v>
      </c>
      <c r="E2406" s="7"/>
      <c r="F2406" s="64"/>
      <c r="G2406" s="6"/>
      <c r="H2406" s="6"/>
      <c r="I2406" s="10" t="s">
        <v>110</v>
      </c>
      <c r="J2406" s="11" t="s">
        <v>11698</v>
      </c>
      <c r="K2406" s="194" t="s">
        <v>510</v>
      </c>
      <c r="L2406" s="176"/>
      <c r="M2406" s="176">
        <v>1000</v>
      </c>
      <c r="N2406" s="80" t="s">
        <v>11911</v>
      </c>
      <c r="O2406" s="162"/>
      <c r="P2406" s="80" t="s">
        <v>11699</v>
      </c>
      <c r="Q2406" s="80"/>
      <c r="R2406" s="80"/>
      <c r="S2406" s="163"/>
      <c r="T2406" s="213"/>
      <c r="U2406" s="162"/>
      <c r="V2406" s="164"/>
      <c r="W2406" s="12" t="str">
        <f t="shared" si="643"/>
        <v>Mqtt1</v>
      </c>
      <c r="X2406" s="196" t="str" cm="1">
        <f t="array" ref="X2406">_xlfn.REGEXEXTRACT(J2406,"^\D*")&amp;"/"&amp;_xlfn.REGEXEXTRACT(J2406,"\d{8}(_\d{1,2})?")</f>
        <v>VLV/50001214_1</v>
      </c>
      <c r="Y2406" s="6" t="str">
        <f t="shared" si="644"/>
        <v>marpower/500000-thrs/vlv/50001214-1</v>
      </c>
      <c r="Z2406" s="103" t="str">
        <f t="shared" si="645"/>
        <v>$.AbsPos</v>
      </c>
      <c r="AA2406" s="12">
        <v>5</v>
      </c>
      <c r="AB2406" s="6" t="s">
        <v>195</v>
      </c>
      <c r="AC2406" s="103">
        <v>5</v>
      </c>
      <c r="AJ2406" s="80"/>
      <c r="AK2406" s="113" t="s">
        <v>10814</v>
      </c>
      <c r="AN2406" s="80"/>
      <c r="AO2406" s="80"/>
      <c r="AP2406" s="80"/>
      <c r="AQ2406" s="80"/>
      <c r="AR2406" s="127"/>
      <c r="AS2406" s="80"/>
      <c r="AT2406" s="7"/>
      <c r="AU2406" s="7"/>
      <c r="AV2406" s="165"/>
      <c r="AW2406" s="166"/>
      <c r="AX2406" s="137"/>
      <c r="AY2406" s="147"/>
      <c r="AZ2406" s="167"/>
      <c r="BA2406" s="167"/>
      <c r="BB2406" s="147" t="str">
        <f t="shared" si="646"/>
        <v/>
      </c>
      <c r="BC2406" s="168"/>
      <c r="BD2406" s="165"/>
      <c r="BE2406" s="165"/>
      <c r="BF2406" s="165"/>
      <c r="BG2406" s="165"/>
      <c r="BH2406" s="165"/>
      <c r="BI2406" s="165"/>
      <c r="BJ2406" s="165"/>
      <c r="BK2406" s="165"/>
      <c r="BL2406" s="165"/>
      <c r="BM2406" s="165"/>
      <c r="BN2406" s="165"/>
      <c r="BO2406" s="165"/>
      <c r="BP2406" s="165"/>
      <c r="BQ2406" s="165"/>
      <c r="BS2406" s="6"/>
      <c r="BT2406" s="11"/>
      <c r="BU2406" s="6"/>
      <c r="BV2406" s="6"/>
    </row>
    <row r="2407" spans="1:74" ht="15.75" x14ac:dyDescent="0.25">
      <c r="A2407" s="52" t="s">
        <v>11909</v>
      </c>
      <c r="B2407" s="56" t="s">
        <v>110</v>
      </c>
      <c r="C2407" s="7" t="s">
        <v>9455</v>
      </c>
      <c r="D2407" s="7" t="s">
        <v>11561</v>
      </c>
      <c r="E2407" s="7"/>
      <c r="F2407" s="64"/>
      <c r="G2407" s="6"/>
      <c r="H2407" s="6"/>
      <c r="I2407" s="10" t="s">
        <v>110</v>
      </c>
      <c r="J2407" s="11" t="s">
        <v>11700</v>
      </c>
      <c r="K2407" s="194" t="s">
        <v>510</v>
      </c>
      <c r="L2407" s="176"/>
      <c r="M2407" s="176">
        <v>1000</v>
      </c>
      <c r="N2407" s="80" t="s">
        <v>11911</v>
      </c>
      <c r="O2407" s="162"/>
      <c r="P2407" s="80" t="s">
        <v>11701</v>
      </c>
      <c r="Q2407" s="80"/>
      <c r="R2407" s="80"/>
      <c r="S2407" s="163"/>
      <c r="T2407" s="213"/>
      <c r="U2407" s="162"/>
      <c r="V2407" s="164"/>
      <c r="W2407" s="12" t="str">
        <f t="shared" si="643"/>
        <v>Mqtt1</v>
      </c>
      <c r="X2407" s="196" t="str" cm="1">
        <f t="array" ref="X2407">_xlfn.REGEXEXTRACT(J2407,"^\D*")&amp;"/"&amp;_xlfn.REGEXEXTRACT(J2407,"\d{8}(_\d{1,2})?")</f>
        <v>VLV/50001046_1</v>
      </c>
      <c r="Y2407" s="6" t="str">
        <f t="shared" si="644"/>
        <v>marpower/500000-thrs/vlv/50001046-1</v>
      </c>
      <c r="Z2407" s="103" t="str">
        <f t="shared" si="645"/>
        <v>$.Setpoint</v>
      </c>
      <c r="AA2407" s="12">
        <v>6</v>
      </c>
      <c r="AB2407" s="6" t="s">
        <v>195</v>
      </c>
      <c r="AC2407" s="103">
        <v>0</v>
      </c>
      <c r="AJ2407" s="80"/>
      <c r="AK2407" s="113" t="s">
        <v>917</v>
      </c>
      <c r="AN2407" s="80"/>
      <c r="AO2407" s="80"/>
      <c r="AP2407" s="80"/>
      <c r="AQ2407" s="80"/>
      <c r="AR2407" s="127"/>
      <c r="AS2407" s="80"/>
      <c r="AT2407" s="7"/>
      <c r="AU2407" s="7"/>
      <c r="AV2407" s="165"/>
      <c r="AW2407" s="166"/>
      <c r="AX2407" s="137"/>
      <c r="AY2407" s="147"/>
      <c r="AZ2407" s="167"/>
      <c r="BA2407" s="167"/>
      <c r="BB2407" s="147" t="str">
        <f t="shared" si="646"/>
        <v/>
      </c>
      <c r="BC2407" s="168"/>
      <c r="BD2407" s="165"/>
      <c r="BE2407" s="165"/>
      <c r="BF2407" s="165"/>
      <c r="BG2407" s="165"/>
      <c r="BH2407" s="165"/>
      <c r="BI2407" s="165"/>
      <c r="BJ2407" s="165"/>
      <c r="BK2407" s="165"/>
      <c r="BL2407" s="165"/>
      <c r="BM2407" s="165"/>
      <c r="BN2407" s="165"/>
      <c r="BO2407" s="165"/>
      <c r="BP2407" s="165"/>
      <c r="BQ2407" s="165"/>
      <c r="BS2407" s="6"/>
      <c r="BT2407" s="11"/>
      <c r="BU2407" s="6"/>
      <c r="BV2407" s="6"/>
    </row>
    <row r="2408" spans="1:74" ht="15.75" x14ac:dyDescent="0.25">
      <c r="A2408" s="52" t="s">
        <v>11909</v>
      </c>
      <c r="B2408" s="56" t="s">
        <v>110</v>
      </c>
      <c r="C2408" s="7" t="s">
        <v>9455</v>
      </c>
      <c r="D2408" s="7" t="s">
        <v>11561</v>
      </c>
      <c r="E2408" s="7"/>
      <c r="F2408" s="64"/>
      <c r="G2408" s="6"/>
      <c r="H2408" s="6"/>
      <c r="I2408" s="10" t="s">
        <v>110</v>
      </c>
      <c r="J2408" s="11" t="s">
        <v>11702</v>
      </c>
      <c r="K2408" s="194" t="s">
        <v>510</v>
      </c>
      <c r="L2408" s="176"/>
      <c r="M2408" s="176">
        <v>1000</v>
      </c>
      <c r="N2408" s="80" t="s">
        <v>11911</v>
      </c>
      <c r="O2408" s="162"/>
      <c r="P2408" s="80" t="s">
        <v>11703</v>
      </c>
      <c r="Q2408" s="80"/>
      <c r="R2408" s="80"/>
      <c r="S2408" s="163"/>
      <c r="T2408" s="213"/>
      <c r="U2408" s="162"/>
      <c r="V2408" s="164"/>
      <c r="W2408" s="12" t="str">
        <f t="shared" si="643"/>
        <v>Mqtt1</v>
      </c>
      <c r="X2408" s="196" t="str" cm="1">
        <f t="array" ref="X2408">_xlfn.REGEXEXTRACT(J2408,"^\D*")&amp;"/"&amp;_xlfn.REGEXEXTRACT(J2408,"\d{8}(_\d{1,2})?")</f>
        <v>VLV/50001046_1</v>
      </c>
      <c r="Y2408" s="6" t="str">
        <f t="shared" si="644"/>
        <v>marpower/500000-thrs/vlv/50001046-1</v>
      </c>
      <c r="Z2408" s="103" t="str">
        <f t="shared" si="645"/>
        <v>$.RelPos</v>
      </c>
      <c r="AA2408" s="12">
        <v>6</v>
      </c>
      <c r="AB2408" s="6" t="s">
        <v>195</v>
      </c>
      <c r="AC2408" s="103">
        <v>4</v>
      </c>
      <c r="AJ2408" s="80"/>
      <c r="AK2408" s="113" t="s">
        <v>917</v>
      </c>
      <c r="AN2408" s="80"/>
      <c r="AO2408" s="80"/>
      <c r="AP2408" s="80"/>
      <c r="AQ2408" s="80"/>
      <c r="AR2408" s="127"/>
      <c r="AS2408" s="80"/>
      <c r="AT2408" s="7"/>
      <c r="AU2408" s="7"/>
      <c r="AV2408" s="165"/>
      <c r="AW2408" s="166"/>
      <c r="AX2408" s="137"/>
      <c r="AY2408" s="147"/>
      <c r="AZ2408" s="167"/>
      <c r="BA2408" s="167"/>
      <c r="BB2408" s="147" t="str">
        <f t="shared" si="646"/>
        <v/>
      </c>
      <c r="BC2408" s="168"/>
      <c r="BD2408" s="165"/>
      <c r="BE2408" s="165"/>
      <c r="BF2408" s="165"/>
      <c r="BG2408" s="165"/>
      <c r="BH2408" s="165"/>
      <c r="BI2408" s="165"/>
      <c r="BJ2408" s="165"/>
      <c r="BK2408" s="165"/>
      <c r="BL2408" s="165"/>
      <c r="BM2408" s="165"/>
      <c r="BN2408" s="165"/>
      <c r="BO2408" s="165"/>
      <c r="BP2408" s="165"/>
      <c r="BQ2408" s="165"/>
      <c r="BS2408" s="6"/>
      <c r="BT2408" s="11"/>
      <c r="BU2408" s="6"/>
      <c r="BV2408" s="6"/>
    </row>
    <row r="2409" spans="1:74" ht="15.75" x14ac:dyDescent="0.25">
      <c r="A2409" s="52" t="s">
        <v>11909</v>
      </c>
      <c r="B2409" s="56" t="s">
        <v>110</v>
      </c>
      <c r="C2409" s="7" t="s">
        <v>9455</v>
      </c>
      <c r="D2409" s="7" t="s">
        <v>11561</v>
      </c>
      <c r="E2409" s="7"/>
      <c r="F2409" s="64"/>
      <c r="G2409" s="6"/>
      <c r="H2409" s="6"/>
      <c r="I2409" s="10" t="s">
        <v>110</v>
      </c>
      <c r="J2409" s="11" t="s">
        <v>11704</v>
      </c>
      <c r="K2409" s="194" t="s">
        <v>510</v>
      </c>
      <c r="L2409" s="176"/>
      <c r="M2409" s="176">
        <v>1000</v>
      </c>
      <c r="N2409" s="80" t="s">
        <v>11911</v>
      </c>
      <c r="O2409" s="162"/>
      <c r="P2409" s="80" t="s">
        <v>11705</v>
      </c>
      <c r="Q2409" s="80"/>
      <c r="R2409" s="80"/>
      <c r="S2409" s="163"/>
      <c r="T2409" s="213"/>
      <c r="U2409" s="162"/>
      <c r="V2409" s="164"/>
      <c r="W2409" s="12" t="str">
        <f t="shared" si="643"/>
        <v>Mqtt1</v>
      </c>
      <c r="X2409" s="196" t="str" cm="1">
        <f t="array" ref="X2409">_xlfn.REGEXEXTRACT(J2409,"^\D*")&amp;"/"&amp;_xlfn.REGEXEXTRACT(J2409,"\d{8}(_\d{1,2})?")</f>
        <v>VLV/50001046_1</v>
      </c>
      <c r="Y2409" s="6" t="str">
        <f t="shared" si="644"/>
        <v>marpower/500000-thrs/vlv/50001046-1</v>
      </c>
      <c r="Z2409" s="103" t="str">
        <f t="shared" si="645"/>
        <v>$.AbsPos</v>
      </c>
      <c r="AA2409" s="12">
        <v>6</v>
      </c>
      <c r="AB2409" s="6" t="s">
        <v>195</v>
      </c>
      <c r="AC2409" s="103">
        <v>5</v>
      </c>
      <c r="AJ2409" s="80"/>
      <c r="AK2409" s="113" t="s">
        <v>10814</v>
      </c>
      <c r="AN2409" s="80"/>
      <c r="AO2409" s="80"/>
      <c r="AP2409" s="80"/>
      <c r="AQ2409" s="80"/>
      <c r="AR2409" s="127"/>
      <c r="AS2409" s="80"/>
      <c r="AT2409" s="7"/>
      <c r="AU2409" s="7"/>
      <c r="AV2409" s="165"/>
      <c r="AW2409" s="166"/>
      <c r="AX2409" s="137"/>
      <c r="AY2409" s="147"/>
      <c r="AZ2409" s="167"/>
      <c r="BA2409" s="167"/>
      <c r="BB2409" s="147" t="str">
        <f t="shared" si="646"/>
        <v/>
      </c>
      <c r="BC2409" s="168"/>
      <c r="BD2409" s="165"/>
      <c r="BE2409" s="165"/>
      <c r="BF2409" s="165"/>
      <c r="BG2409" s="165"/>
      <c r="BH2409" s="165"/>
      <c r="BI2409" s="165"/>
      <c r="BJ2409" s="165"/>
      <c r="BK2409" s="165"/>
      <c r="BL2409" s="165"/>
      <c r="BM2409" s="165"/>
      <c r="BN2409" s="165"/>
      <c r="BO2409" s="165"/>
      <c r="BP2409" s="165"/>
      <c r="BQ2409" s="165"/>
      <c r="BS2409" s="6"/>
      <c r="BT2409" s="11"/>
      <c r="BU2409" s="6"/>
      <c r="BV2409" s="6"/>
    </row>
    <row r="2410" spans="1:74" ht="15.75" x14ac:dyDescent="0.25">
      <c r="A2410" s="52" t="s">
        <v>11909</v>
      </c>
      <c r="B2410" s="56" t="s">
        <v>110</v>
      </c>
      <c r="C2410" s="7" t="s">
        <v>9455</v>
      </c>
      <c r="D2410" s="7" t="s">
        <v>11561</v>
      </c>
      <c r="E2410" s="7"/>
      <c r="F2410" s="64"/>
      <c r="G2410" s="6"/>
      <c r="H2410" s="6"/>
      <c r="I2410" s="10" t="s">
        <v>110</v>
      </c>
      <c r="J2410" s="11" t="s">
        <v>11706</v>
      </c>
      <c r="K2410" s="194" t="s">
        <v>510</v>
      </c>
      <c r="L2410" s="176"/>
      <c r="M2410" s="176">
        <v>1000</v>
      </c>
      <c r="N2410" s="80" t="s">
        <v>11911</v>
      </c>
      <c r="O2410" s="162"/>
      <c r="P2410" s="80" t="s">
        <v>11707</v>
      </c>
      <c r="Q2410" s="80"/>
      <c r="R2410" s="80"/>
      <c r="S2410" s="163"/>
      <c r="T2410" s="213"/>
      <c r="U2410" s="162"/>
      <c r="V2410" s="164"/>
      <c r="W2410" s="12" t="str">
        <f t="shared" si="643"/>
        <v>Mqtt1</v>
      </c>
      <c r="X2410" s="196" t="str" cm="1">
        <f t="array" ref="X2410">_xlfn.REGEXEXTRACT(J2410,"^\D*")&amp;"/"&amp;_xlfn.REGEXEXTRACT(J2410,"\d{8}(_\d{1,2})?")</f>
        <v>VLV/50001046_2</v>
      </c>
      <c r="Y2410" s="6" t="str">
        <f t="shared" si="644"/>
        <v>marpower/500000-thrs/vlv/50001046-2</v>
      </c>
      <c r="Z2410" s="103" t="str">
        <f t="shared" si="645"/>
        <v>$.Setpoint</v>
      </c>
      <c r="AA2410" s="12">
        <v>7</v>
      </c>
      <c r="AB2410" s="6" t="s">
        <v>195</v>
      </c>
      <c r="AC2410" s="103">
        <v>0</v>
      </c>
      <c r="AJ2410" s="80"/>
      <c r="AK2410" s="113" t="s">
        <v>917</v>
      </c>
      <c r="AN2410" s="80"/>
      <c r="AO2410" s="80"/>
      <c r="AP2410" s="80"/>
      <c r="AQ2410" s="80"/>
      <c r="AR2410" s="127"/>
      <c r="AS2410" s="80"/>
      <c r="AT2410" s="7"/>
      <c r="AU2410" s="7"/>
      <c r="AV2410" s="165"/>
      <c r="AW2410" s="166"/>
      <c r="AX2410" s="137"/>
      <c r="AY2410" s="147"/>
      <c r="AZ2410" s="167"/>
      <c r="BA2410" s="167"/>
      <c r="BB2410" s="147" t="str">
        <f t="shared" si="646"/>
        <v/>
      </c>
      <c r="BC2410" s="168"/>
      <c r="BD2410" s="165"/>
      <c r="BE2410" s="165"/>
      <c r="BF2410" s="165"/>
      <c r="BG2410" s="165"/>
      <c r="BH2410" s="165"/>
      <c r="BI2410" s="165"/>
      <c r="BJ2410" s="165"/>
      <c r="BK2410" s="165"/>
      <c r="BL2410" s="165"/>
      <c r="BM2410" s="165"/>
      <c r="BN2410" s="165"/>
      <c r="BO2410" s="165"/>
      <c r="BP2410" s="165"/>
      <c r="BQ2410" s="165"/>
      <c r="BS2410" s="6"/>
      <c r="BT2410" s="11"/>
      <c r="BU2410" s="6"/>
      <c r="BV2410" s="6"/>
    </row>
    <row r="2411" spans="1:74" ht="15.75" x14ac:dyDescent="0.25">
      <c r="A2411" s="52" t="s">
        <v>11909</v>
      </c>
      <c r="B2411" s="56" t="s">
        <v>110</v>
      </c>
      <c r="C2411" s="7" t="s">
        <v>9455</v>
      </c>
      <c r="D2411" s="7" t="s">
        <v>11561</v>
      </c>
      <c r="E2411" s="7"/>
      <c r="F2411" s="64"/>
      <c r="G2411" s="6"/>
      <c r="H2411" s="6"/>
      <c r="I2411" s="10" t="s">
        <v>110</v>
      </c>
      <c r="J2411" s="11" t="s">
        <v>11708</v>
      </c>
      <c r="K2411" s="194" t="s">
        <v>510</v>
      </c>
      <c r="L2411" s="176"/>
      <c r="M2411" s="176">
        <v>1000</v>
      </c>
      <c r="N2411" s="80" t="s">
        <v>11911</v>
      </c>
      <c r="O2411" s="162"/>
      <c r="P2411" s="80" t="s">
        <v>11709</v>
      </c>
      <c r="Q2411" s="80"/>
      <c r="R2411" s="80"/>
      <c r="S2411" s="163"/>
      <c r="T2411" s="213"/>
      <c r="U2411" s="162"/>
      <c r="V2411" s="164"/>
      <c r="W2411" s="12" t="str">
        <f t="shared" si="643"/>
        <v>Mqtt1</v>
      </c>
      <c r="X2411" s="196" t="str" cm="1">
        <f t="array" ref="X2411">_xlfn.REGEXEXTRACT(J2411,"^\D*")&amp;"/"&amp;_xlfn.REGEXEXTRACT(J2411,"\d{8}(_\d{1,2})?")</f>
        <v>VLV/50001046_2</v>
      </c>
      <c r="Y2411" s="6" t="str">
        <f t="shared" si="644"/>
        <v>marpower/500000-thrs/vlv/50001046-2</v>
      </c>
      <c r="Z2411" s="103" t="str">
        <f t="shared" si="645"/>
        <v>$.RelPos</v>
      </c>
      <c r="AA2411" s="12">
        <v>7</v>
      </c>
      <c r="AB2411" s="6" t="s">
        <v>195</v>
      </c>
      <c r="AC2411" s="103">
        <v>4</v>
      </c>
      <c r="AJ2411" s="80"/>
      <c r="AK2411" s="113" t="s">
        <v>917</v>
      </c>
      <c r="AN2411" s="80"/>
      <c r="AO2411" s="80"/>
      <c r="AP2411" s="80"/>
      <c r="AQ2411" s="80"/>
      <c r="AR2411" s="127"/>
      <c r="AS2411" s="80"/>
      <c r="AT2411" s="7"/>
      <c r="AU2411" s="7"/>
      <c r="AV2411" s="165"/>
      <c r="AW2411" s="166"/>
      <c r="AX2411" s="137"/>
      <c r="AY2411" s="147"/>
      <c r="AZ2411" s="167"/>
      <c r="BA2411" s="167"/>
      <c r="BB2411" s="147" t="str">
        <f t="shared" si="646"/>
        <v/>
      </c>
      <c r="BC2411" s="168"/>
      <c r="BD2411" s="165"/>
      <c r="BE2411" s="165"/>
      <c r="BF2411" s="165"/>
      <c r="BG2411" s="165"/>
      <c r="BH2411" s="165"/>
      <c r="BI2411" s="165"/>
      <c r="BJ2411" s="165"/>
      <c r="BK2411" s="165"/>
      <c r="BL2411" s="165"/>
      <c r="BM2411" s="165"/>
      <c r="BN2411" s="165"/>
      <c r="BO2411" s="165"/>
      <c r="BP2411" s="165"/>
      <c r="BQ2411" s="165"/>
      <c r="BS2411" s="6"/>
      <c r="BT2411" s="11"/>
      <c r="BU2411" s="6"/>
      <c r="BV2411" s="6"/>
    </row>
    <row r="2412" spans="1:74" ht="15.75" x14ac:dyDescent="0.25">
      <c r="A2412" s="52" t="s">
        <v>11909</v>
      </c>
      <c r="B2412" s="56" t="s">
        <v>110</v>
      </c>
      <c r="C2412" s="7" t="s">
        <v>9455</v>
      </c>
      <c r="D2412" s="7" t="s">
        <v>11561</v>
      </c>
      <c r="E2412" s="7"/>
      <c r="F2412" s="64"/>
      <c r="G2412" s="6"/>
      <c r="H2412" s="6"/>
      <c r="I2412" s="10" t="s">
        <v>110</v>
      </c>
      <c r="J2412" s="11" t="s">
        <v>11710</v>
      </c>
      <c r="K2412" s="194" t="s">
        <v>510</v>
      </c>
      <c r="L2412" s="176"/>
      <c r="M2412" s="176">
        <v>1000</v>
      </c>
      <c r="N2412" s="80" t="s">
        <v>11911</v>
      </c>
      <c r="O2412" s="162"/>
      <c r="P2412" s="80" t="s">
        <v>11711</v>
      </c>
      <c r="Q2412" s="80"/>
      <c r="R2412" s="80"/>
      <c r="S2412" s="163"/>
      <c r="T2412" s="213"/>
      <c r="U2412" s="162"/>
      <c r="V2412" s="164"/>
      <c r="W2412" s="12" t="str">
        <f t="shared" si="643"/>
        <v>Mqtt1</v>
      </c>
      <c r="X2412" s="196" t="str" cm="1">
        <f t="array" ref="X2412">_xlfn.REGEXEXTRACT(J2412,"^\D*")&amp;"/"&amp;_xlfn.REGEXEXTRACT(J2412,"\d{8}(_\d{1,2})?")</f>
        <v>VLV/50001046_2</v>
      </c>
      <c r="Y2412" s="6" t="str">
        <f t="shared" si="644"/>
        <v>marpower/500000-thrs/vlv/50001046-2</v>
      </c>
      <c r="Z2412" s="103" t="str">
        <f t="shared" si="645"/>
        <v>$.AbsPos</v>
      </c>
      <c r="AA2412" s="12">
        <v>7</v>
      </c>
      <c r="AB2412" s="6" t="s">
        <v>195</v>
      </c>
      <c r="AC2412" s="103">
        <v>5</v>
      </c>
      <c r="AJ2412" s="80"/>
      <c r="AK2412" s="113" t="s">
        <v>10814</v>
      </c>
      <c r="AN2412" s="80"/>
      <c r="AO2412" s="80"/>
      <c r="AP2412" s="80"/>
      <c r="AQ2412" s="80"/>
      <c r="AR2412" s="127"/>
      <c r="AS2412" s="80"/>
      <c r="AT2412" s="7"/>
      <c r="AU2412" s="7"/>
      <c r="AV2412" s="165"/>
      <c r="AW2412" s="166"/>
      <c r="AX2412" s="137"/>
      <c r="AY2412" s="147"/>
      <c r="AZ2412" s="167"/>
      <c r="BA2412" s="167"/>
      <c r="BB2412" s="147" t="str">
        <f t="shared" si="646"/>
        <v/>
      </c>
      <c r="BC2412" s="168"/>
      <c r="BD2412" s="165"/>
      <c r="BE2412" s="165"/>
      <c r="BF2412" s="165"/>
      <c r="BG2412" s="165"/>
      <c r="BH2412" s="165"/>
      <c r="BI2412" s="165"/>
      <c r="BJ2412" s="165"/>
      <c r="BK2412" s="165"/>
      <c r="BL2412" s="165"/>
      <c r="BM2412" s="165"/>
      <c r="BN2412" s="165"/>
      <c r="BO2412" s="165"/>
      <c r="BP2412" s="165"/>
      <c r="BQ2412" s="165"/>
      <c r="BS2412" s="6"/>
      <c r="BT2412" s="11"/>
      <c r="BU2412" s="6"/>
      <c r="BV2412" s="6"/>
    </row>
    <row r="2413" spans="1:74" ht="15.75" x14ac:dyDescent="0.25">
      <c r="A2413" s="52" t="s">
        <v>11909</v>
      </c>
      <c r="B2413" s="56" t="s">
        <v>110</v>
      </c>
      <c r="C2413" s="7" t="s">
        <v>9455</v>
      </c>
      <c r="D2413" s="7" t="s">
        <v>11561</v>
      </c>
      <c r="E2413" s="7"/>
      <c r="F2413" s="64"/>
      <c r="G2413" s="6"/>
      <c r="H2413" s="6"/>
      <c r="I2413" s="10" t="s">
        <v>110</v>
      </c>
      <c r="J2413" s="11" t="s">
        <v>11712</v>
      </c>
      <c r="K2413" s="194" t="s">
        <v>510</v>
      </c>
      <c r="L2413" s="176"/>
      <c r="M2413" s="176">
        <v>1000</v>
      </c>
      <c r="N2413" s="80" t="s">
        <v>11911</v>
      </c>
      <c r="O2413" s="162"/>
      <c r="P2413" s="80" t="s">
        <v>11713</v>
      </c>
      <c r="Q2413" s="80"/>
      <c r="R2413" s="80"/>
      <c r="S2413" s="163"/>
      <c r="T2413" s="213"/>
      <c r="U2413" s="162"/>
      <c r="V2413" s="164"/>
      <c r="W2413" s="12" t="str">
        <f t="shared" si="643"/>
        <v>Mqtt1</v>
      </c>
      <c r="X2413" s="196" t="str" cm="1">
        <f t="array" ref="X2413">_xlfn.REGEXEXTRACT(J2413,"^\D*")&amp;"/"&amp;_xlfn.REGEXEXTRACT(J2413,"\d{8}(_\d{1,2})?")</f>
        <v>VLV/50001047_2</v>
      </c>
      <c r="Y2413" s="6" t="str">
        <f t="shared" si="644"/>
        <v>marpower/500000-thrs/vlv/50001047-2</v>
      </c>
      <c r="Z2413" s="103" t="str">
        <f t="shared" si="645"/>
        <v>$.Setpoint</v>
      </c>
      <c r="AA2413" s="12">
        <v>8</v>
      </c>
      <c r="AB2413" s="6" t="s">
        <v>195</v>
      </c>
      <c r="AC2413" s="103">
        <v>0</v>
      </c>
      <c r="AJ2413" s="80"/>
      <c r="AK2413" s="113" t="s">
        <v>917</v>
      </c>
      <c r="AN2413" s="80"/>
      <c r="AO2413" s="80"/>
      <c r="AP2413" s="80"/>
      <c r="AQ2413" s="80"/>
      <c r="AR2413" s="127"/>
      <c r="AS2413" s="80"/>
      <c r="AT2413" s="7"/>
      <c r="AU2413" s="7"/>
      <c r="AV2413" s="165"/>
      <c r="AW2413" s="166"/>
      <c r="AX2413" s="137"/>
      <c r="AY2413" s="147"/>
      <c r="AZ2413" s="167"/>
      <c r="BA2413" s="167"/>
      <c r="BB2413" s="147" t="str">
        <f t="shared" si="646"/>
        <v/>
      </c>
      <c r="BC2413" s="168"/>
      <c r="BD2413" s="165"/>
      <c r="BE2413" s="165"/>
      <c r="BF2413" s="165"/>
      <c r="BG2413" s="165"/>
      <c r="BH2413" s="165"/>
      <c r="BI2413" s="165"/>
      <c r="BJ2413" s="165"/>
      <c r="BK2413" s="165"/>
      <c r="BL2413" s="165"/>
      <c r="BM2413" s="165"/>
      <c r="BN2413" s="165"/>
      <c r="BO2413" s="165"/>
      <c r="BP2413" s="165"/>
      <c r="BQ2413" s="165"/>
      <c r="BS2413" s="6"/>
      <c r="BT2413" s="11"/>
      <c r="BU2413" s="6"/>
      <c r="BV2413" s="6"/>
    </row>
    <row r="2414" spans="1:74" ht="15.75" x14ac:dyDescent="0.25">
      <c r="A2414" s="52" t="s">
        <v>11909</v>
      </c>
      <c r="B2414" s="56" t="s">
        <v>110</v>
      </c>
      <c r="C2414" s="7" t="s">
        <v>9455</v>
      </c>
      <c r="D2414" s="7" t="s">
        <v>11561</v>
      </c>
      <c r="E2414" s="7"/>
      <c r="F2414" s="64"/>
      <c r="G2414" s="6"/>
      <c r="H2414" s="6"/>
      <c r="I2414" s="10" t="s">
        <v>110</v>
      </c>
      <c r="J2414" s="11" t="s">
        <v>11714</v>
      </c>
      <c r="K2414" s="194" t="s">
        <v>510</v>
      </c>
      <c r="L2414" s="176"/>
      <c r="M2414" s="176">
        <v>1000</v>
      </c>
      <c r="N2414" s="80" t="s">
        <v>11911</v>
      </c>
      <c r="O2414" s="162"/>
      <c r="P2414" s="80" t="s">
        <v>11715</v>
      </c>
      <c r="Q2414" s="80"/>
      <c r="R2414" s="80"/>
      <c r="S2414" s="163"/>
      <c r="T2414" s="213"/>
      <c r="U2414" s="162"/>
      <c r="V2414" s="164"/>
      <c r="W2414" s="12" t="str">
        <f t="shared" si="643"/>
        <v>Mqtt1</v>
      </c>
      <c r="X2414" s="196" t="str" cm="1">
        <f t="array" ref="X2414">_xlfn.REGEXEXTRACT(J2414,"^\D*")&amp;"/"&amp;_xlfn.REGEXEXTRACT(J2414,"\d{8}(_\d{1,2})?")</f>
        <v>VLV/50001047_2</v>
      </c>
      <c r="Y2414" s="6" t="str">
        <f t="shared" si="644"/>
        <v>marpower/500000-thrs/vlv/50001047-2</v>
      </c>
      <c r="Z2414" s="103" t="str">
        <f t="shared" si="645"/>
        <v>$.RelPos</v>
      </c>
      <c r="AA2414" s="12">
        <v>8</v>
      </c>
      <c r="AB2414" s="6" t="s">
        <v>195</v>
      </c>
      <c r="AC2414" s="103">
        <v>4</v>
      </c>
      <c r="AJ2414" s="80"/>
      <c r="AK2414" s="113" t="s">
        <v>917</v>
      </c>
      <c r="AN2414" s="80"/>
      <c r="AO2414" s="80"/>
      <c r="AP2414" s="80"/>
      <c r="AQ2414" s="80"/>
      <c r="AR2414" s="127"/>
      <c r="AS2414" s="80"/>
      <c r="AT2414" s="7"/>
      <c r="AU2414" s="7"/>
      <c r="AV2414" s="165"/>
      <c r="AW2414" s="166"/>
      <c r="AX2414" s="137"/>
      <c r="AY2414" s="147"/>
      <c r="AZ2414" s="167"/>
      <c r="BA2414" s="167"/>
      <c r="BB2414" s="147" t="str">
        <f t="shared" si="646"/>
        <v/>
      </c>
      <c r="BC2414" s="168"/>
      <c r="BD2414" s="165"/>
      <c r="BE2414" s="165"/>
      <c r="BF2414" s="165"/>
      <c r="BG2414" s="165"/>
      <c r="BH2414" s="165"/>
      <c r="BI2414" s="165"/>
      <c r="BJ2414" s="165"/>
      <c r="BK2414" s="165"/>
      <c r="BL2414" s="165"/>
      <c r="BM2414" s="165"/>
      <c r="BN2414" s="165"/>
      <c r="BO2414" s="165"/>
      <c r="BP2414" s="165"/>
      <c r="BQ2414" s="165"/>
      <c r="BS2414" s="6"/>
      <c r="BT2414" s="11"/>
      <c r="BU2414" s="6"/>
      <c r="BV2414" s="6"/>
    </row>
    <row r="2415" spans="1:74" ht="15.75" x14ac:dyDescent="0.25">
      <c r="A2415" s="52" t="s">
        <v>11909</v>
      </c>
      <c r="B2415" s="56" t="s">
        <v>110</v>
      </c>
      <c r="C2415" s="7" t="s">
        <v>9455</v>
      </c>
      <c r="D2415" s="7" t="s">
        <v>11561</v>
      </c>
      <c r="E2415" s="7"/>
      <c r="F2415" s="64"/>
      <c r="G2415" s="6"/>
      <c r="H2415" s="6"/>
      <c r="I2415" s="10" t="s">
        <v>110</v>
      </c>
      <c r="J2415" s="11" t="s">
        <v>11716</v>
      </c>
      <c r="K2415" s="194" t="s">
        <v>510</v>
      </c>
      <c r="L2415" s="176"/>
      <c r="M2415" s="176">
        <v>1000</v>
      </c>
      <c r="N2415" s="80" t="s">
        <v>11911</v>
      </c>
      <c r="O2415" s="162"/>
      <c r="P2415" s="80" t="s">
        <v>11717</v>
      </c>
      <c r="Q2415" s="80"/>
      <c r="R2415" s="80"/>
      <c r="S2415" s="163"/>
      <c r="T2415" s="213"/>
      <c r="U2415" s="162"/>
      <c r="V2415" s="164"/>
      <c r="W2415" s="12" t="str">
        <f t="shared" si="643"/>
        <v>Mqtt1</v>
      </c>
      <c r="X2415" s="196" t="str" cm="1">
        <f t="array" ref="X2415">_xlfn.REGEXEXTRACT(J2415,"^\D*")&amp;"/"&amp;_xlfn.REGEXEXTRACT(J2415,"\d{8}(_\d{1,2})?")</f>
        <v>VLV/50001047_2</v>
      </c>
      <c r="Y2415" s="6" t="str">
        <f t="shared" si="644"/>
        <v>marpower/500000-thrs/vlv/50001047-2</v>
      </c>
      <c r="Z2415" s="103" t="str">
        <f t="shared" si="645"/>
        <v>$.AbsPos</v>
      </c>
      <c r="AA2415" s="12">
        <v>8</v>
      </c>
      <c r="AB2415" s="6" t="s">
        <v>195</v>
      </c>
      <c r="AC2415" s="103">
        <v>5</v>
      </c>
      <c r="AJ2415" s="80"/>
      <c r="AK2415" s="113" t="s">
        <v>10814</v>
      </c>
      <c r="AN2415" s="80"/>
      <c r="AO2415" s="80"/>
      <c r="AP2415" s="80"/>
      <c r="AQ2415" s="80"/>
      <c r="AR2415" s="127"/>
      <c r="AS2415" s="80"/>
      <c r="AT2415" s="7"/>
      <c r="AU2415" s="7"/>
      <c r="AV2415" s="165"/>
      <c r="AW2415" s="166"/>
      <c r="AX2415" s="137"/>
      <c r="AY2415" s="147"/>
      <c r="AZ2415" s="167"/>
      <c r="BA2415" s="167"/>
      <c r="BB2415" s="147" t="str">
        <f t="shared" si="646"/>
        <v/>
      </c>
      <c r="BC2415" s="168"/>
      <c r="BD2415" s="165"/>
      <c r="BE2415" s="165"/>
      <c r="BF2415" s="165"/>
      <c r="BG2415" s="165"/>
      <c r="BH2415" s="165"/>
      <c r="BI2415" s="165"/>
      <c r="BJ2415" s="165"/>
      <c r="BK2415" s="165"/>
      <c r="BL2415" s="165"/>
      <c r="BM2415" s="165"/>
      <c r="BN2415" s="165"/>
      <c r="BO2415" s="165"/>
      <c r="BP2415" s="165"/>
      <c r="BQ2415" s="165"/>
      <c r="BS2415" s="6"/>
      <c r="BT2415" s="11"/>
      <c r="BU2415" s="6"/>
      <c r="BV2415" s="6"/>
    </row>
    <row r="2416" spans="1:74" ht="15.75" x14ac:dyDescent="0.25">
      <c r="A2416" s="52" t="s">
        <v>11909</v>
      </c>
      <c r="B2416" s="56" t="s">
        <v>110</v>
      </c>
      <c r="C2416" s="7" t="s">
        <v>9455</v>
      </c>
      <c r="D2416" s="7" t="s">
        <v>11561</v>
      </c>
      <c r="E2416" s="7"/>
      <c r="F2416" s="64"/>
      <c r="G2416" s="6"/>
      <c r="H2416" s="6"/>
      <c r="I2416" s="10" t="s">
        <v>110</v>
      </c>
      <c r="J2416" s="11" t="s">
        <v>11718</v>
      </c>
      <c r="K2416" s="194" t="s">
        <v>510</v>
      </c>
      <c r="L2416" s="176"/>
      <c r="M2416" s="176">
        <v>1000</v>
      </c>
      <c r="N2416" s="80" t="s">
        <v>11911</v>
      </c>
      <c r="O2416" s="162"/>
      <c r="P2416" s="80" t="s">
        <v>11719</v>
      </c>
      <c r="Q2416" s="80"/>
      <c r="R2416" s="80"/>
      <c r="S2416" s="163"/>
      <c r="T2416" s="213"/>
      <c r="U2416" s="162"/>
      <c r="V2416" s="164"/>
      <c r="W2416" s="12" t="str">
        <f t="shared" si="643"/>
        <v>Mqtt1</v>
      </c>
      <c r="X2416" s="196" t="str" cm="1">
        <f t="array" ref="X2416">_xlfn.REGEXEXTRACT(J2416,"^\D*")&amp;"/"&amp;_xlfn.REGEXEXTRACT(J2416,"\d{8}(_\d{1,2})?")</f>
        <v>VLV/50001061</v>
      </c>
      <c r="Y2416" s="6" t="str">
        <f t="shared" si="644"/>
        <v>marpower/500000-thrs/vlv/50001061</v>
      </c>
      <c r="Z2416" s="103" t="str">
        <f t="shared" si="645"/>
        <v>$.Setpoint</v>
      </c>
      <c r="AA2416" s="12">
        <v>9</v>
      </c>
      <c r="AB2416" s="6" t="s">
        <v>195</v>
      </c>
      <c r="AC2416" s="103">
        <v>0</v>
      </c>
      <c r="AJ2416" s="80"/>
      <c r="AK2416" s="113" t="s">
        <v>917</v>
      </c>
      <c r="AN2416" s="80"/>
      <c r="AO2416" s="80"/>
      <c r="AP2416" s="80"/>
      <c r="AQ2416" s="80"/>
      <c r="AR2416" s="127"/>
      <c r="AS2416" s="80"/>
      <c r="AT2416" s="7"/>
      <c r="AU2416" s="7"/>
      <c r="AV2416" s="165"/>
      <c r="AW2416" s="166"/>
      <c r="AX2416" s="137"/>
      <c r="AY2416" s="147"/>
      <c r="AZ2416" s="167"/>
      <c r="BA2416" s="167"/>
      <c r="BB2416" s="147" t="str">
        <f t="shared" si="646"/>
        <v/>
      </c>
      <c r="BC2416" s="168"/>
      <c r="BD2416" s="165"/>
      <c r="BE2416" s="165"/>
      <c r="BF2416" s="165"/>
      <c r="BG2416" s="165"/>
      <c r="BH2416" s="165"/>
      <c r="BI2416" s="165"/>
      <c r="BJ2416" s="165"/>
      <c r="BK2416" s="165"/>
      <c r="BL2416" s="165"/>
      <c r="BM2416" s="165"/>
      <c r="BN2416" s="165"/>
      <c r="BO2416" s="165"/>
      <c r="BP2416" s="165"/>
      <c r="BQ2416" s="165"/>
      <c r="BS2416" s="6"/>
      <c r="BT2416" s="11"/>
      <c r="BU2416" s="6"/>
      <c r="BV2416" s="6"/>
    </row>
    <row r="2417" spans="1:74" ht="15.75" x14ac:dyDescent="0.25">
      <c r="A2417" s="52" t="s">
        <v>11909</v>
      </c>
      <c r="B2417" s="56" t="s">
        <v>110</v>
      </c>
      <c r="C2417" s="7" t="s">
        <v>9455</v>
      </c>
      <c r="D2417" s="7" t="s">
        <v>11561</v>
      </c>
      <c r="E2417" s="7"/>
      <c r="F2417" s="64"/>
      <c r="G2417" s="6"/>
      <c r="H2417" s="6"/>
      <c r="I2417" s="10" t="s">
        <v>110</v>
      </c>
      <c r="J2417" s="11" t="s">
        <v>11720</v>
      </c>
      <c r="K2417" s="194" t="s">
        <v>510</v>
      </c>
      <c r="L2417" s="176"/>
      <c r="M2417" s="176">
        <v>1000</v>
      </c>
      <c r="N2417" s="80" t="s">
        <v>11911</v>
      </c>
      <c r="O2417" s="162"/>
      <c r="P2417" s="80" t="s">
        <v>11721</v>
      </c>
      <c r="Q2417" s="80"/>
      <c r="R2417" s="80"/>
      <c r="S2417" s="163"/>
      <c r="T2417" s="213"/>
      <c r="U2417" s="162"/>
      <c r="V2417" s="164"/>
      <c r="W2417" s="12" t="str">
        <f t="shared" si="643"/>
        <v>Mqtt1</v>
      </c>
      <c r="X2417" s="196" t="str" cm="1">
        <f t="array" ref="X2417">_xlfn.REGEXEXTRACT(J2417,"^\D*")&amp;"/"&amp;_xlfn.REGEXEXTRACT(J2417,"\d{8}(_\d{1,2})?")</f>
        <v>VLV/50001061</v>
      </c>
      <c r="Y2417" s="6" t="str">
        <f t="shared" si="644"/>
        <v>marpower/500000-thrs/vlv/50001061</v>
      </c>
      <c r="Z2417" s="103" t="str">
        <f t="shared" si="645"/>
        <v>$.RelPos</v>
      </c>
      <c r="AA2417" s="12">
        <v>9</v>
      </c>
      <c r="AB2417" s="6" t="s">
        <v>195</v>
      </c>
      <c r="AC2417" s="103">
        <v>4</v>
      </c>
      <c r="AJ2417" s="80"/>
      <c r="AK2417" s="113" t="s">
        <v>917</v>
      </c>
      <c r="AN2417" s="80"/>
      <c r="AO2417" s="80"/>
      <c r="AP2417" s="80"/>
      <c r="AQ2417" s="80"/>
      <c r="AR2417" s="127"/>
      <c r="AS2417" s="80"/>
      <c r="AT2417" s="7"/>
      <c r="AU2417" s="7"/>
      <c r="AV2417" s="165"/>
      <c r="AW2417" s="166"/>
      <c r="AX2417" s="137"/>
      <c r="AY2417" s="147"/>
      <c r="AZ2417" s="167"/>
      <c r="BA2417" s="167"/>
      <c r="BB2417" s="147" t="str">
        <f t="shared" si="646"/>
        <v/>
      </c>
      <c r="BC2417" s="168"/>
      <c r="BD2417" s="165"/>
      <c r="BE2417" s="165"/>
      <c r="BF2417" s="165"/>
      <c r="BG2417" s="165"/>
      <c r="BH2417" s="165"/>
      <c r="BI2417" s="165"/>
      <c r="BJ2417" s="165"/>
      <c r="BK2417" s="165"/>
      <c r="BL2417" s="165"/>
      <c r="BM2417" s="165"/>
      <c r="BN2417" s="165"/>
      <c r="BO2417" s="165"/>
      <c r="BP2417" s="165"/>
      <c r="BQ2417" s="165"/>
      <c r="BS2417" s="6"/>
      <c r="BT2417" s="11"/>
      <c r="BU2417" s="6"/>
      <c r="BV2417" s="6"/>
    </row>
    <row r="2418" spans="1:74" ht="15.75" x14ac:dyDescent="0.25">
      <c r="A2418" s="52" t="s">
        <v>11909</v>
      </c>
      <c r="B2418" s="56" t="s">
        <v>110</v>
      </c>
      <c r="C2418" s="7" t="s">
        <v>9455</v>
      </c>
      <c r="D2418" s="7" t="s">
        <v>11561</v>
      </c>
      <c r="E2418" s="7"/>
      <c r="F2418" s="64"/>
      <c r="G2418" s="6"/>
      <c r="H2418" s="6"/>
      <c r="I2418" s="10" t="s">
        <v>110</v>
      </c>
      <c r="J2418" s="11" t="s">
        <v>11722</v>
      </c>
      <c r="K2418" s="194" t="s">
        <v>510</v>
      </c>
      <c r="L2418" s="176"/>
      <c r="M2418" s="176">
        <v>1000</v>
      </c>
      <c r="N2418" s="80" t="s">
        <v>11911</v>
      </c>
      <c r="O2418" s="162"/>
      <c r="P2418" s="80" t="s">
        <v>11723</v>
      </c>
      <c r="Q2418" s="80"/>
      <c r="R2418" s="80"/>
      <c r="S2418" s="163"/>
      <c r="T2418" s="213"/>
      <c r="U2418" s="162"/>
      <c r="V2418" s="164"/>
      <c r="W2418" s="12" t="str">
        <f t="shared" si="643"/>
        <v>Mqtt1</v>
      </c>
      <c r="X2418" s="196" t="str" cm="1">
        <f t="array" ref="X2418">_xlfn.REGEXEXTRACT(J2418,"^\D*")&amp;"/"&amp;_xlfn.REGEXEXTRACT(J2418,"\d{8}(_\d{1,2})?")</f>
        <v>VLV/50001061</v>
      </c>
      <c r="Y2418" s="6" t="str">
        <f t="shared" si="644"/>
        <v>marpower/500000-thrs/vlv/50001061</v>
      </c>
      <c r="Z2418" s="103" t="str">
        <f t="shared" si="645"/>
        <v>$.AbsPos</v>
      </c>
      <c r="AA2418" s="12">
        <v>9</v>
      </c>
      <c r="AB2418" s="6" t="s">
        <v>195</v>
      </c>
      <c r="AC2418" s="103">
        <v>5</v>
      </c>
      <c r="AJ2418" s="80"/>
      <c r="AK2418" s="113" t="s">
        <v>10814</v>
      </c>
      <c r="AN2418" s="80"/>
      <c r="AO2418" s="80"/>
      <c r="AP2418" s="80"/>
      <c r="AQ2418" s="80"/>
      <c r="AR2418" s="127"/>
      <c r="AS2418" s="80"/>
      <c r="AT2418" s="7"/>
      <c r="AU2418" s="7"/>
      <c r="AV2418" s="165"/>
      <c r="AW2418" s="166"/>
      <c r="AX2418" s="137"/>
      <c r="AY2418" s="147"/>
      <c r="AZ2418" s="167"/>
      <c r="BA2418" s="167"/>
      <c r="BB2418" s="147" t="str">
        <f t="shared" si="646"/>
        <v/>
      </c>
      <c r="BC2418" s="168"/>
      <c r="BD2418" s="165"/>
      <c r="BE2418" s="165"/>
      <c r="BF2418" s="165"/>
      <c r="BG2418" s="165"/>
      <c r="BH2418" s="165"/>
      <c r="BI2418" s="165"/>
      <c r="BJ2418" s="165"/>
      <c r="BK2418" s="165"/>
      <c r="BL2418" s="165"/>
      <c r="BM2418" s="165"/>
      <c r="BN2418" s="165"/>
      <c r="BO2418" s="165"/>
      <c r="BP2418" s="165"/>
      <c r="BQ2418" s="165"/>
      <c r="BS2418" s="6"/>
      <c r="BT2418" s="11"/>
      <c r="BU2418" s="6"/>
      <c r="BV2418" s="6"/>
    </row>
    <row r="2419" spans="1:74" ht="15.75" x14ac:dyDescent="0.25">
      <c r="A2419" s="52" t="s">
        <v>11909</v>
      </c>
      <c r="B2419" s="56" t="s">
        <v>110</v>
      </c>
      <c r="C2419" s="7" t="s">
        <v>9455</v>
      </c>
      <c r="D2419" s="7" t="s">
        <v>11561</v>
      </c>
      <c r="E2419" s="7"/>
      <c r="F2419" s="64"/>
      <c r="G2419" s="6"/>
      <c r="H2419" s="6"/>
      <c r="I2419" s="10" t="s">
        <v>110</v>
      </c>
      <c r="J2419" s="11" t="s">
        <v>11724</v>
      </c>
      <c r="K2419" s="194" t="s">
        <v>510</v>
      </c>
      <c r="L2419" s="176"/>
      <c r="M2419" s="176">
        <v>1000</v>
      </c>
      <c r="N2419" s="80" t="s">
        <v>11911</v>
      </c>
      <c r="O2419" s="162"/>
      <c r="P2419" s="80" t="s">
        <v>11725</v>
      </c>
      <c r="Q2419" s="80"/>
      <c r="R2419" s="80"/>
      <c r="S2419" s="163"/>
      <c r="T2419" s="213"/>
      <c r="U2419" s="162"/>
      <c r="V2419" s="164"/>
      <c r="W2419" s="12" t="str">
        <f t="shared" si="643"/>
        <v>Mqtt1</v>
      </c>
      <c r="X2419" s="196" t="str" cm="1">
        <f t="array" ref="X2419">_xlfn.REGEXEXTRACT(J2419,"^\D*")&amp;"/"&amp;_xlfn.REGEXEXTRACT(J2419,"\d{8}(_\d{1,2})?")</f>
        <v>VLV/50001062_1</v>
      </c>
      <c r="Y2419" s="6" t="str">
        <f t="shared" si="644"/>
        <v>marpower/500000-thrs/vlv/50001062-1</v>
      </c>
      <c r="Z2419" s="103" t="str">
        <f t="shared" si="645"/>
        <v>$.Setpoint</v>
      </c>
      <c r="AA2419" s="12">
        <v>10</v>
      </c>
      <c r="AB2419" s="6" t="s">
        <v>195</v>
      </c>
      <c r="AC2419" s="103">
        <v>0</v>
      </c>
      <c r="AJ2419" s="80"/>
      <c r="AK2419" s="113" t="s">
        <v>917</v>
      </c>
      <c r="AN2419" s="80"/>
      <c r="AO2419" s="80"/>
      <c r="AP2419" s="80"/>
      <c r="AQ2419" s="80"/>
      <c r="AR2419" s="127"/>
      <c r="AS2419" s="80"/>
      <c r="AT2419" s="7"/>
      <c r="AU2419" s="7"/>
      <c r="AV2419" s="165"/>
      <c r="AW2419" s="166"/>
      <c r="AX2419" s="137"/>
      <c r="AY2419" s="147"/>
      <c r="AZ2419" s="167"/>
      <c r="BA2419" s="167"/>
      <c r="BB2419" s="147" t="str">
        <f t="shared" si="646"/>
        <v/>
      </c>
      <c r="BC2419" s="168"/>
      <c r="BD2419" s="165"/>
      <c r="BE2419" s="165"/>
      <c r="BF2419" s="165"/>
      <c r="BG2419" s="165"/>
      <c r="BH2419" s="165"/>
      <c r="BI2419" s="165"/>
      <c r="BJ2419" s="165"/>
      <c r="BK2419" s="165"/>
      <c r="BL2419" s="165"/>
      <c r="BM2419" s="165"/>
      <c r="BN2419" s="165"/>
      <c r="BO2419" s="165"/>
      <c r="BP2419" s="165"/>
      <c r="BQ2419" s="165"/>
      <c r="BS2419" s="6"/>
      <c r="BT2419" s="11"/>
      <c r="BU2419" s="6"/>
      <c r="BV2419" s="6"/>
    </row>
    <row r="2420" spans="1:74" ht="15.75" x14ac:dyDescent="0.25">
      <c r="A2420" s="52" t="s">
        <v>11909</v>
      </c>
      <c r="B2420" s="56" t="s">
        <v>110</v>
      </c>
      <c r="C2420" s="7" t="s">
        <v>9455</v>
      </c>
      <c r="D2420" s="7" t="s">
        <v>11561</v>
      </c>
      <c r="E2420" s="7"/>
      <c r="F2420" s="64"/>
      <c r="G2420" s="6"/>
      <c r="H2420" s="6"/>
      <c r="I2420" s="10" t="s">
        <v>110</v>
      </c>
      <c r="J2420" s="11" t="s">
        <v>11726</v>
      </c>
      <c r="K2420" s="194" t="s">
        <v>510</v>
      </c>
      <c r="L2420" s="176"/>
      <c r="M2420" s="176">
        <v>1000</v>
      </c>
      <c r="N2420" s="80" t="s">
        <v>11911</v>
      </c>
      <c r="O2420" s="162"/>
      <c r="P2420" s="80" t="s">
        <v>11727</v>
      </c>
      <c r="Q2420" s="80"/>
      <c r="R2420" s="80"/>
      <c r="S2420" s="163"/>
      <c r="T2420" s="213"/>
      <c r="U2420" s="162"/>
      <c r="V2420" s="164"/>
      <c r="W2420" s="12" t="str">
        <f t="shared" si="643"/>
        <v>Mqtt1</v>
      </c>
      <c r="X2420" s="196" t="str" cm="1">
        <f t="array" ref="X2420">_xlfn.REGEXEXTRACT(J2420,"^\D*")&amp;"/"&amp;_xlfn.REGEXEXTRACT(J2420,"\d{8}(_\d{1,2})?")</f>
        <v>VLV/50001062_1</v>
      </c>
      <c r="Y2420" s="6" t="str">
        <f t="shared" si="644"/>
        <v>marpower/500000-thrs/vlv/50001062-1</v>
      </c>
      <c r="Z2420" s="103" t="str">
        <f t="shared" si="645"/>
        <v>$.RelPos</v>
      </c>
      <c r="AA2420" s="12">
        <v>10</v>
      </c>
      <c r="AB2420" s="6" t="s">
        <v>195</v>
      </c>
      <c r="AC2420" s="103">
        <v>4</v>
      </c>
      <c r="AJ2420" s="80"/>
      <c r="AK2420" s="113" t="s">
        <v>917</v>
      </c>
      <c r="AN2420" s="80"/>
      <c r="AO2420" s="80"/>
      <c r="AP2420" s="80"/>
      <c r="AQ2420" s="80"/>
      <c r="AR2420" s="127"/>
      <c r="AS2420" s="80"/>
      <c r="AT2420" s="7"/>
      <c r="AU2420" s="7"/>
      <c r="AV2420" s="165"/>
      <c r="AW2420" s="166"/>
      <c r="AX2420" s="137"/>
      <c r="AY2420" s="147"/>
      <c r="AZ2420" s="167"/>
      <c r="BA2420" s="167"/>
      <c r="BB2420" s="147" t="str">
        <f t="shared" si="646"/>
        <v/>
      </c>
      <c r="BC2420" s="168"/>
      <c r="BD2420" s="165"/>
      <c r="BE2420" s="165"/>
      <c r="BF2420" s="165"/>
      <c r="BG2420" s="165"/>
      <c r="BH2420" s="165"/>
      <c r="BI2420" s="165"/>
      <c r="BJ2420" s="165"/>
      <c r="BK2420" s="165"/>
      <c r="BL2420" s="165"/>
      <c r="BM2420" s="165"/>
      <c r="BN2420" s="165"/>
      <c r="BO2420" s="165"/>
      <c r="BP2420" s="165"/>
      <c r="BQ2420" s="165"/>
      <c r="BS2420" s="6"/>
      <c r="BT2420" s="11"/>
      <c r="BU2420" s="6"/>
      <c r="BV2420" s="6"/>
    </row>
    <row r="2421" spans="1:74" ht="15.75" x14ac:dyDescent="0.25">
      <c r="A2421" s="52" t="s">
        <v>11909</v>
      </c>
      <c r="B2421" s="56" t="s">
        <v>110</v>
      </c>
      <c r="C2421" s="7" t="s">
        <v>9455</v>
      </c>
      <c r="D2421" s="7" t="s">
        <v>11561</v>
      </c>
      <c r="E2421" s="7"/>
      <c r="F2421" s="64"/>
      <c r="G2421" s="6"/>
      <c r="H2421" s="6"/>
      <c r="I2421" s="10" t="s">
        <v>110</v>
      </c>
      <c r="J2421" s="11" t="s">
        <v>11728</v>
      </c>
      <c r="K2421" s="194" t="s">
        <v>510</v>
      </c>
      <c r="L2421" s="176"/>
      <c r="M2421" s="176">
        <v>1000</v>
      </c>
      <c r="N2421" s="80" t="s">
        <v>11911</v>
      </c>
      <c r="O2421" s="162"/>
      <c r="P2421" s="80" t="s">
        <v>11729</v>
      </c>
      <c r="Q2421" s="80"/>
      <c r="R2421" s="80"/>
      <c r="S2421" s="163"/>
      <c r="T2421" s="213"/>
      <c r="U2421" s="162"/>
      <c r="V2421" s="164"/>
      <c r="W2421" s="12" t="str">
        <f t="shared" si="643"/>
        <v>Mqtt1</v>
      </c>
      <c r="X2421" s="196" t="str" cm="1">
        <f t="array" ref="X2421">_xlfn.REGEXEXTRACT(J2421,"^\D*")&amp;"/"&amp;_xlfn.REGEXEXTRACT(J2421,"\d{8}(_\d{1,2})?")</f>
        <v>VLV/50001062_1</v>
      </c>
      <c r="Y2421" s="6" t="str">
        <f t="shared" si="644"/>
        <v>marpower/500000-thrs/vlv/50001062-1</v>
      </c>
      <c r="Z2421" s="103" t="str">
        <f t="shared" si="645"/>
        <v>$.AbsPos</v>
      </c>
      <c r="AA2421" s="12">
        <v>10</v>
      </c>
      <c r="AB2421" s="6" t="s">
        <v>195</v>
      </c>
      <c r="AC2421" s="103">
        <v>5</v>
      </c>
      <c r="AJ2421" s="80"/>
      <c r="AK2421" s="113" t="s">
        <v>10814</v>
      </c>
      <c r="AN2421" s="80"/>
      <c r="AO2421" s="80"/>
      <c r="AP2421" s="80"/>
      <c r="AQ2421" s="80"/>
      <c r="AR2421" s="127"/>
      <c r="AS2421" s="80"/>
      <c r="AT2421" s="7"/>
      <c r="AU2421" s="7"/>
      <c r="AV2421" s="165"/>
      <c r="AW2421" s="166"/>
      <c r="AX2421" s="137"/>
      <c r="AY2421" s="147"/>
      <c r="AZ2421" s="167"/>
      <c r="BA2421" s="167"/>
      <c r="BB2421" s="147" t="str">
        <f t="shared" si="646"/>
        <v/>
      </c>
      <c r="BC2421" s="168"/>
      <c r="BD2421" s="165"/>
      <c r="BE2421" s="165"/>
      <c r="BF2421" s="165"/>
      <c r="BG2421" s="165"/>
      <c r="BH2421" s="165"/>
      <c r="BI2421" s="165"/>
      <c r="BJ2421" s="165"/>
      <c r="BK2421" s="165"/>
      <c r="BL2421" s="165"/>
      <c r="BM2421" s="165"/>
      <c r="BN2421" s="165"/>
      <c r="BO2421" s="165"/>
      <c r="BP2421" s="165"/>
      <c r="BQ2421" s="165"/>
      <c r="BS2421" s="6"/>
      <c r="BT2421" s="11"/>
      <c r="BU2421" s="6"/>
      <c r="BV2421" s="6"/>
    </row>
    <row r="2422" spans="1:74" ht="15.75" x14ac:dyDescent="0.25">
      <c r="A2422" s="52" t="s">
        <v>11909</v>
      </c>
      <c r="B2422" s="56" t="s">
        <v>110</v>
      </c>
      <c r="C2422" s="7" t="s">
        <v>9455</v>
      </c>
      <c r="D2422" s="7" t="s">
        <v>11561</v>
      </c>
      <c r="E2422" s="7"/>
      <c r="F2422" s="64"/>
      <c r="G2422" s="6"/>
      <c r="H2422" s="6"/>
      <c r="I2422" s="10" t="s">
        <v>110</v>
      </c>
      <c r="J2422" s="11" t="s">
        <v>11730</v>
      </c>
      <c r="K2422" s="194" t="s">
        <v>510</v>
      </c>
      <c r="L2422" s="176"/>
      <c r="M2422" s="176">
        <v>1000</v>
      </c>
      <c r="N2422" s="80" t="s">
        <v>11911</v>
      </c>
      <c r="O2422" s="162"/>
      <c r="P2422" s="80" t="s">
        <v>11731</v>
      </c>
      <c r="Q2422" s="80"/>
      <c r="R2422" s="80"/>
      <c r="S2422" s="163"/>
      <c r="T2422" s="213"/>
      <c r="U2422" s="162"/>
      <c r="V2422" s="164"/>
      <c r="W2422" s="12" t="str">
        <f t="shared" si="643"/>
        <v>Mqtt1</v>
      </c>
      <c r="X2422" s="196" t="str" cm="1">
        <f t="array" ref="X2422">_xlfn.REGEXEXTRACT(J2422,"^\D*")&amp;"/"&amp;_xlfn.REGEXEXTRACT(J2422,"\d{8}(_\d{1,2})?")</f>
        <v>VLV/50001062_2</v>
      </c>
      <c r="Y2422" s="6" t="str">
        <f t="shared" si="644"/>
        <v>marpower/500000-thrs/vlv/50001062-2</v>
      </c>
      <c r="Z2422" s="103" t="str">
        <f t="shared" si="645"/>
        <v>$.Setpoint</v>
      </c>
      <c r="AA2422" s="12">
        <v>11</v>
      </c>
      <c r="AB2422" s="6" t="s">
        <v>195</v>
      </c>
      <c r="AC2422" s="103">
        <v>0</v>
      </c>
      <c r="AJ2422" s="80"/>
      <c r="AK2422" s="113" t="s">
        <v>917</v>
      </c>
      <c r="AN2422" s="80"/>
      <c r="AO2422" s="80"/>
      <c r="AP2422" s="80"/>
      <c r="AQ2422" s="80"/>
      <c r="AR2422" s="127"/>
      <c r="AS2422" s="80"/>
      <c r="AT2422" s="7"/>
      <c r="AU2422" s="7"/>
      <c r="AV2422" s="165"/>
      <c r="AW2422" s="166"/>
      <c r="AX2422" s="137"/>
      <c r="AY2422" s="147"/>
      <c r="AZ2422" s="167"/>
      <c r="BA2422" s="167"/>
      <c r="BB2422" s="147" t="str">
        <f t="shared" si="646"/>
        <v/>
      </c>
      <c r="BC2422" s="168"/>
      <c r="BD2422" s="165"/>
      <c r="BE2422" s="165"/>
      <c r="BF2422" s="165"/>
      <c r="BG2422" s="165"/>
      <c r="BH2422" s="165"/>
      <c r="BI2422" s="165"/>
      <c r="BJ2422" s="165"/>
      <c r="BK2422" s="165"/>
      <c r="BL2422" s="165"/>
      <c r="BM2422" s="165"/>
      <c r="BN2422" s="165"/>
      <c r="BO2422" s="165"/>
      <c r="BP2422" s="165"/>
      <c r="BQ2422" s="165"/>
      <c r="BS2422" s="6"/>
      <c r="BT2422" s="11"/>
      <c r="BU2422" s="6"/>
      <c r="BV2422" s="6"/>
    </row>
    <row r="2423" spans="1:74" ht="15.75" x14ac:dyDescent="0.25">
      <c r="A2423" s="52" t="s">
        <v>11909</v>
      </c>
      <c r="B2423" s="56" t="s">
        <v>110</v>
      </c>
      <c r="C2423" s="7" t="s">
        <v>9455</v>
      </c>
      <c r="D2423" s="7" t="s">
        <v>11561</v>
      </c>
      <c r="E2423" s="7"/>
      <c r="F2423" s="64"/>
      <c r="G2423" s="6"/>
      <c r="H2423" s="6"/>
      <c r="I2423" s="10" t="s">
        <v>110</v>
      </c>
      <c r="J2423" s="11" t="s">
        <v>11732</v>
      </c>
      <c r="K2423" s="194" t="s">
        <v>510</v>
      </c>
      <c r="L2423" s="176"/>
      <c r="M2423" s="176">
        <v>1000</v>
      </c>
      <c r="N2423" s="80" t="s">
        <v>11911</v>
      </c>
      <c r="O2423" s="162"/>
      <c r="P2423" s="80" t="s">
        <v>11733</v>
      </c>
      <c r="Q2423" s="80"/>
      <c r="R2423" s="80"/>
      <c r="S2423" s="163"/>
      <c r="T2423" s="213"/>
      <c r="U2423" s="162"/>
      <c r="V2423" s="164"/>
      <c r="W2423" s="12" t="str">
        <f t="shared" si="643"/>
        <v>Mqtt1</v>
      </c>
      <c r="X2423" s="196" t="str" cm="1">
        <f t="array" ref="X2423">_xlfn.REGEXEXTRACT(J2423,"^\D*")&amp;"/"&amp;_xlfn.REGEXEXTRACT(J2423,"\d{8}(_\d{1,2})?")</f>
        <v>VLV/50001062_2</v>
      </c>
      <c r="Y2423" s="6" t="str">
        <f t="shared" si="644"/>
        <v>marpower/500000-thrs/vlv/50001062-2</v>
      </c>
      <c r="Z2423" s="103" t="str">
        <f t="shared" si="645"/>
        <v>$.RelPos</v>
      </c>
      <c r="AA2423" s="12">
        <v>11</v>
      </c>
      <c r="AB2423" s="6" t="s">
        <v>195</v>
      </c>
      <c r="AC2423" s="103">
        <v>4</v>
      </c>
      <c r="AJ2423" s="80"/>
      <c r="AK2423" s="113" t="s">
        <v>917</v>
      </c>
      <c r="AN2423" s="80"/>
      <c r="AO2423" s="80"/>
      <c r="AP2423" s="80"/>
      <c r="AQ2423" s="80"/>
      <c r="AR2423" s="127"/>
      <c r="AS2423" s="80"/>
      <c r="AT2423" s="7"/>
      <c r="AU2423" s="7"/>
      <c r="AV2423" s="165"/>
      <c r="AW2423" s="166"/>
      <c r="AX2423" s="137"/>
      <c r="AY2423" s="147"/>
      <c r="AZ2423" s="167"/>
      <c r="BA2423" s="167"/>
      <c r="BB2423" s="147" t="str">
        <f t="shared" si="646"/>
        <v/>
      </c>
      <c r="BC2423" s="168"/>
      <c r="BD2423" s="165"/>
      <c r="BE2423" s="165"/>
      <c r="BF2423" s="165"/>
      <c r="BG2423" s="165"/>
      <c r="BH2423" s="165"/>
      <c r="BI2423" s="165"/>
      <c r="BJ2423" s="165"/>
      <c r="BK2423" s="165"/>
      <c r="BL2423" s="165"/>
      <c r="BM2423" s="165"/>
      <c r="BN2423" s="165"/>
      <c r="BO2423" s="165"/>
      <c r="BP2423" s="165"/>
      <c r="BQ2423" s="165"/>
      <c r="BS2423" s="6"/>
      <c r="BT2423" s="11"/>
      <c r="BU2423" s="6"/>
      <c r="BV2423" s="6"/>
    </row>
    <row r="2424" spans="1:74" ht="15.75" x14ac:dyDescent="0.25">
      <c r="A2424" s="52" t="s">
        <v>11909</v>
      </c>
      <c r="B2424" s="56" t="s">
        <v>110</v>
      </c>
      <c r="C2424" s="7" t="s">
        <v>9455</v>
      </c>
      <c r="D2424" s="7" t="s">
        <v>11561</v>
      </c>
      <c r="E2424" s="7"/>
      <c r="F2424" s="64"/>
      <c r="G2424" s="6"/>
      <c r="H2424" s="6"/>
      <c r="I2424" s="10" t="s">
        <v>110</v>
      </c>
      <c r="J2424" s="11" t="s">
        <v>11734</v>
      </c>
      <c r="K2424" s="194" t="s">
        <v>510</v>
      </c>
      <c r="L2424" s="176"/>
      <c r="M2424" s="176">
        <v>1000</v>
      </c>
      <c r="N2424" s="80" t="s">
        <v>11911</v>
      </c>
      <c r="O2424" s="162"/>
      <c r="P2424" s="80" t="s">
        <v>11735</v>
      </c>
      <c r="Q2424" s="80"/>
      <c r="R2424" s="80"/>
      <c r="S2424" s="163"/>
      <c r="T2424" s="213"/>
      <c r="U2424" s="162"/>
      <c r="V2424" s="164"/>
      <c r="W2424" s="12" t="str">
        <f t="shared" si="643"/>
        <v>Mqtt1</v>
      </c>
      <c r="X2424" s="196" t="str" cm="1">
        <f t="array" ref="X2424">_xlfn.REGEXEXTRACT(J2424,"^\D*")&amp;"/"&amp;_xlfn.REGEXEXTRACT(J2424,"\d{8}(_\d{1,2})?")</f>
        <v>VLV/50001062_2</v>
      </c>
      <c r="Y2424" s="6" t="str">
        <f t="shared" si="644"/>
        <v>marpower/500000-thrs/vlv/50001062-2</v>
      </c>
      <c r="Z2424" s="103" t="str">
        <f t="shared" si="645"/>
        <v>$.AbsPos</v>
      </c>
      <c r="AA2424" s="12">
        <v>11</v>
      </c>
      <c r="AB2424" s="6" t="s">
        <v>195</v>
      </c>
      <c r="AC2424" s="103">
        <v>5</v>
      </c>
      <c r="AJ2424" s="80"/>
      <c r="AK2424" s="113" t="s">
        <v>10814</v>
      </c>
      <c r="AN2424" s="80"/>
      <c r="AO2424" s="80"/>
      <c r="AP2424" s="80"/>
      <c r="AQ2424" s="80"/>
      <c r="AR2424" s="127"/>
      <c r="AS2424" s="80"/>
      <c r="AT2424" s="7"/>
      <c r="AU2424" s="7"/>
      <c r="AV2424" s="165"/>
      <c r="AW2424" s="166"/>
      <c r="AX2424" s="137"/>
      <c r="AY2424" s="147"/>
      <c r="AZ2424" s="167"/>
      <c r="BA2424" s="167"/>
      <c r="BB2424" s="147" t="str">
        <f t="shared" si="646"/>
        <v/>
      </c>
      <c r="BC2424" s="168"/>
      <c r="BD2424" s="165"/>
      <c r="BE2424" s="165"/>
      <c r="BF2424" s="165"/>
      <c r="BG2424" s="165"/>
      <c r="BH2424" s="165"/>
      <c r="BI2424" s="165"/>
      <c r="BJ2424" s="165"/>
      <c r="BK2424" s="165"/>
      <c r="BL2424" s="165"/>
      <c r="BM2424" s="165"/>
      <c r="BN2424" s="165"/>
      <c r="BO2424" s="165"/>
      <c r="BP2424" s="165"/>
      <c r="BQ2424" s="165"/>
      <c r="BS2424" s="6"/>
      <c r="BT2424" s="11"/>
      <c r="BU2424" s="6"/>
      <c r="BV2424" s="6"/>
    </row>
    <row r="2425" spans="1:74" ht="15.75" x14ac:dyDescent="0.25">
      <c r="A2425" s="52" t="s">
        <v>11909</v>
      </c>
      <c r="B2425" s="56" t="s">
        <v>110</v>
      </c>
      <c r="C2425" s="7" t="s">
        <v>9455</v>
      </c>
      <c r="D2425" s="7" t="s">
        <v>11561</v>
      </c>
      <c r="E2425" s="7"/>
      <c r="F2425" s="64"/>
      <c r="G2425" s="6"/>
      <c r="H2425" s="6"/>
      <c r="I2425" s="10" t="s">
        <v>110</v>
      </c>
      <c r="J2425" s="11" t="s">
        <v>11736</v>
      </c>
      <c r="K2425" s="194" t="s">
        <v>510</v>
      </c>
      <c r="L2425" s="176"/>
      <c r="M2425" s="176">
        <v>1000</v>
      </c>
      <c r="N2425" s="80" t="s">
        <v>11911</v>
      </c>
      <c r="O2425" s="162"/>
      <c r="P2425" s="80" t="s">
        <v>11737</v>
      </c>
      <c r="Q2425" s="80"/>
      <c r="R2425" s="80"/>
      <c r="S2425" s="163"/>
      <c r="T2425" s="213"/>
      <c r="U2425" s="162"/>
      <c r="V2425" s="164"/>
      <c r="W2425" s="12" t="str">
        <f t="shared" si="643"/>
        <v>Mqtt1</v>
      </c>
      <c r="X2425" s="196" t="str" cm="1">
        <f t="array" ref="X2425">_xlfn.REGEXEXTRACT(J2425,"^\D*")&amp;"/"&amp;_xlfn.REGEXEXTRACT(J2425,"\d{8}(_\d{1,2})?")</f>
        <v>VLV/50001215</v>
      </c>
      <c r="Y2425" s="6" t="str">
        <f t="shared" si="644"/>
        <v>marpower/500000-thrs/vlv/50001215</v>
      </c>
      <c r="Z2425" s="103" t="str">
        <f t="shared" si="645"/>
        <v>$.Setpoint</v>
      </c>
      <c r="AA2425" s="12">
        <v>12</v>
      </c>
      <c r="AB2425" s="6" t="s">
        <v>195</v>
      </c>
      <c r="AC2425" s="103">
        <v>0</v>
      </c>
      <c r="AJ2425" s="80"/>
      <c r="AK2425" s="113" t="s">
        <v>917</v>
      </c>
      <c r="AN2425" s="80"/>
      <c r="AO2425" s="80"/>
      <c r="AP2425" s="80"/>
      <c r="AQ2425" s="80"/>
      <c r="AR2425" s="127"/>
      <c r="AS2425" s="80"/>
      <c r="AT2425" s="7"/>
      <c r="AU2425" s="7"/>
      <c r="AV2425" s="165"/>
      <c r="AW2425" s="166"/>
      <c r="AX2425" s="137"/>
      <c r="AY2425" s="147"/>
      <c r="AZ2425" s="167"/>
      <c r="BA2425" s="167"/>
      <c r="BB2425" s="147" t="str">
        <f t="shared" si="646"/>
        <v/>
      </c>
      <c r="BC2425" s="168"/>
      <c r="BD2425" s="165"/>
      <c r="BE2425" s="165"/>
      <c r="BF2425" s="165"/>
      <c r="BG2425" s="165"/>
      <c r="BH2425" s="165"/>
      <c r="BI2425" s="165"/>
      <c r="BJ2425" s="165"/>
      <c r="BK2425" s="165"/>
      <c r="BL2425" s="165"/>
      <c r="BM2425" s="165"/>
      <c r="BN2425" s="165"/>
      <c r="BO2425" s="165"/>
      <c r="BP2425" s="165"/>
      <c r="BQ2425" s="165"/>
      <c r="BS2425" s="6"/>
      <c r="BT2425" s="11"/>
      <c r="BU2425" s="6"/>
      <c r="BV2425" s="6"/>
    </row>
    <row r="2426" spans="1:74" ht="15.75" x14ac:dyDescent="0.25">
      <c r="A2426" s="52" t="s">
        <v>11909</v>
      </c>
      <c r="B2426" s="56" t="s">
        <v>110</v>
      </c>
      <c r="C2426" s="7" t="s">
        <v>9455</v>
      </c>
      <c r="D2426" s="7" t="s">
        <v>11561</v>
      </c>
      <c r="E2426" s="7"/>
      <c r="F2426" s="64"/>
      <c r="G2426" s="6"/>
      <c r="H2426" s="6"/>
      <c r="I2426" s="10" t="s">
        <v>110</v>
      </c>
      <c r="J2426" s="11" t="s">
        <v>11738</v>
      </c>
      <c r="K2426" s="194" t="s">
        <v>510</v>
      </c>
      <c r="L2426" s="176"/>
      <c r="M2426" s="176">
        <v>1000</v>
      </c>
      <c r="N2426" s="80" t="s">
        <v>11911</v>
      </c>
      <c r="O2426" s="162"/>
      <c r="P2426" s="80" t="s">
        <v>11739</v>
      </c>
      <c r="Q2426" s="80"/>
      <c r="R2426" s="80"/>
      <c r="S2426" s="163"/>
      <c r="T2426" s="213"/>
      <c r="U2426" s="162"/>
      <c r="V2426" s="164"/>
      <c r="W2426" s="12" t="str">
        <f t="shared" si="643"/>
        <v>Mqtt1</v>
      </c>
      <c r="X2426" s="196" t="str" cm="1">
        <f t="array" ref="X2426">_xlfn.REGEXEXTRACT(J2426,"^\D*")&amp;"/"&amp;_xlfn.REGEXEXTRACT(J2426,"\d{8}(_\d{1,2})?")</f>
        <v>VLV/50001215</v>
      </c>
      <c r="Y2426" s="6" t="str">
        <f t="shared" si="644"/>
        <v>marpower/500000-thrs/vlv/50001215</v>
      </c>
      <c r="Z2426" s="103" t="str">
        <f t="shared" si="645"/>
        <v>$.RelPos</v>
      </c>
      <c r="AA2426" s="12">
        <v>12</v>
      </c>
      <c r="AB2426" s="6" t="s">
        <v>195</v>
      </c>
      <c r="AC2426" s="103">
        <v>4</v>
      </c>
      <c r="AJ2426" s="80"/>
      <c r="AK2426" s="113" t="s">
        <v>917</v>
      </c>
      <c r="AN2426" s="80"/>
      <c r="AO2426" s="80"/>
      <c r="AP2426" s="80"/>
      <c r="AQ2426" s="80"/>
      <c r="AR2426" s="127"/>
      <c r="AS2426" s="80"/>
      <c r="AT2426" s="7"/>
      <c r="AU2426" s="7"/>
      <c r="AV2426" s="165"/>
      <c r="AW2426" s="166"/>
      <c r="AX2426" s="137"/>
      <c r="AY2426" s="147"/>
      <c r="AZ2426" s="167"/>
      <c r="BA2426" s="167"/>
      <c r="BB2426" s="147" t="str">
        <f t="shared" si="646"/>
        <v/>
      </c>
      <c r="BC2426" s="168"/>
      <c r="BD2426" s="165"/>
      <c r="BE2426" s="165"/>
      <c r="BF2426" s="165"/>
      <c r="BG2426" s="165"/>
      <c r="BH2426" s="165"/>
      <c r="BI2426" s="165"/>
      <c r="BJ2426" s="165"/>
      <c r="BK2426" s="165"/>
      <c r="BL2426" s="165"/>
      <c r="BM2426" s="165"/>
      <c r="BN2426" s="165"/>
      <c r="BO2426" s="165"/>
      <c r="BP2426" s="165"/>
      <c r="BQ2426" s="165"/>
      <c r="BS2426" s="6"/>
      <c r="BT2426" s="11"/>
      <c r="BU2426" s="6"/>
      <c r="BV2426" s="6"/>
    </row>
    <row r="2427" spans="1:74" ht="15.75" x14ac:dyDescent="0.25">
      <c r="A2427" s="52" t="s">
        <v>11909</v>
      </c>
      <c r="B2427" s="56" t="s">
        <v>110</v>
      </c>
      <c r="C2427" s="7" t="s">
        <v>9455</v>
      </c>
      <c r="D2427" s="7" t="s">
        <v>11561</v>
      </c>
      <c r="E2427" s="7"/>
      <c r="F2427" s="64"/>
      <c r="G2427" s="6"/>
      <c r="H2427" s="6"/>
      <c r="I2427" s="10" t="s">
        <v>110</v>
      </c>
      <c r="J2427" s="11" t="s">
        <v>11740</v>
      </c>
      <c r="K2427" s="194" t="s">
        <v>510</v>
      </c>
      <c r="L2427" s="176"/>
      <c r="M2427" s="176">
        <v>1000</v>
      </c>
      <c r="N2427" s="80" t="s">
        <v>11911</v>
      </c>
      <c r="O2427" s="162"/>
      <c r="P2427" s="80" t="s">
        <v>11741</v>
      </c>
      <c r="Q2427" s="80"/>
      <c r="R2427" s="80"/>
      <c r="S2427" s="163"/>
      <c r="T2427" s="213"/>
      <c r="U2427" s="162"/>
      <c r="V2427" s="164"/>
      <c r="W2427" s="12" t="str">
        <f t="shared" si="643"/>
        <v>Mqtt1</v>
      </c>
      <c r="X2427" s="196" t="str" cm="1">
        <f t="array" ref="X2427">_xlfn.REGEXEXTRACT(J2427,"^\D*")&amp;"/"&amp;_xlfn.REGEXEXTRACT(J2427,"\d{8}(_\d{1,2})?")</f>
        <v>VLV/50001215</v>
      </c>
      <c r="Y2427" s="6" t="str">
        <f t="shared" si="644"/>
        <v>marpower/500000-thrs/vlv/50001215</v>
      </c>
      <c r="Z2427" s="103" t="str">
        <f t="shared" si="645"/>
        <v>$.AbsPos</v>
      </c>
      <c r="AA2427" s="12">
        <v>12</v>
      </c>
      <c r="AB2427" s="6" t="s">
        <v>195</v>
      </c>
      <c r="AC2427" s="103">
        <v>5</v>
      </c>
      <c r="AJ2427" s="80"/>
      <c r="AK2427" s="113" t="s">
        <v>10814</v>
      </c>
      <c r="AN2427" s="80"/>
      <c r="AO2427" s="80"/>
      <c r="AP2427" s="80"/>
      <c r="AQ2427" s="80"/>
      <c r="AR2427" s="127"/>
      <c r="AS2427" s="80"/>
      <c r="AT2427" s="7"/>
      <c r="AU2427" s="7"/>
      <c r="AV2427" s="165"/>
      <c r="AW2427" s="166"/>
      <c r="AX2427" s="137"/>
      <c r="AY2427" s="147"/>
      <c r="AZ2427" s="167"/>
      <c r="BA2427" s="167"/>
      <c r="BB2427" s="147" t="str">
        <f t="shared" si="646"/>
        <v/>
      </c>
      <c r="BC2427" s="168"/>
      <c r="BD2427" s="165"/>
      <c r="BE2427" s="165"/>
      <c r="BF2427" s="165"/>
      <c r="BG2427" s="165"/>
      <c r="BH2427" s="165"/>
      <c r="BI2427" s="165"/>
      <c r="BJ2427" s="165"/>
      <c r="BK2427" s="165"/>
      <c r="BL2427" s="165"/>
      <c r="BM2427" s="165"/>
      <c r="BN2427" s="165"/>
      <c r="BO2427" s="165"/>
      <c r="BP2427" s="165"/>
      <c r="BQ2427" s="165"/>
      <c r="BS2427" s="6"/>
      <c r="BT2427" s="11"/>
      <c r="BU2427" s="6"/>
      <c r="BV2427" s="6"/>
    </row>
    <row r="2428" spans="1:74" ht="15.75" x14ac:dyDescent="0.25">
      <c r="A2428" s="52" t="s">
        <v>11909</v>
      </c>
      <c r="B2428" s="56" t="s">
        <v>110</v>
      </c>
      <c r="C2428" s="7" t="s">
        <v>9455</v>
      </c>
      <c r="D2428" s="7" t="s">
        <v>11561</v>
      </c>
      <c r="E2428" s="7"/>
      <c r="F2428" s="64"/>
      <c r="G2428" s="6"/>
      <c r="H2428" s="6"/>
      <c r="I2428" s="10" t="s">
        <v>110</v>
      </c>
      <c r="J2428" s="11" t="s">
        <v>11742</v>
      </c>
      <c r="K2428" s="194" t="s">
        <v>510</v>
      </c>
      <c r="L2428" s="176"/>
      <c r="M2428" s="176">
        <v>1000</v>
      </c>
      <c r="N2428" s="80" t="s">
        <v>11911</v>
      </c>
      <c r="O2428" s="162"/>
      <c r="P2428" s="80" t="s">
        <v>11743</v>
      </c>
      <c r="Q2428" s="80"/>
      <c r="R2428" s="80"/>
      <c r="S2428" s="163"/>
      <c r="T2428" s="213"/>
      <c r="U2428" s="162"/>
      <c r="V2428" s="164"/>
      <c r="W2428" s="12" t="str">
        <f t="shared" si="643"/>
        <v>Mqtt1</v>
      </c>
      <c r="X2428" s="196" t="str" cm="1">
        <f t="array" ref="X2428">_xlfn.REGEXEXTRACT(J2428,"^\D*")&amp;"/"&amp;_xlfn.REGEXEXTRACT(J2428,"\d{8}(_\d{1,2})?")</f>
        <v>VLV/50001064_3</v>
      </c>
      <c r="Y2428" s="6" t="str">
        <f t="shared" si="644"/>
        <v>marpower/500000-thrs/vlv/50001064-3</v>
      </c>
      <c r="Z2428" s="103" t="str">
        <f t="shared" si="645"/>
        <v>$.Setpoint</v>
      </c>
      <c r="AA2428" s="12">
        <v>13</v>
      </c>
      <c r="AB2428" s="6" t="s">
        <v>195</v>
      </c>
      <c r="AC2428" s="103">
        <v>0</v>
      </c>
      <c r="AJ2428" s="80"/>
      <c r="AK2428" s="113" t="s">
        <v>917</v>
      </c>
      <c r="AN2428" s="80"/>
      <c r="AO2428" s="80"/>
      <c r="AP2428" s="80"/>
      <c r="AQ2428" s="80"/>
      <c r="AR2428" s="127"/>
      <c r="AS2428" s="80"/>
      <c r="AT2428" s="7"/>
      <c r="AU2428" s="7"/>
      <c r="AV2428" s="165"/>
      <c r="AW2428" s="166"/>
      <c r="AX2428" s="137"/>
      <c r="AY2428" s="147"/>
      <c r="AZ2428" s="167"/>
      <c r="BA2428" s="167"/>
      <c r="BB2428" s="147" t="str">
        <f t="shared" si="646"/>
        <v/>
      </c>
      <c r="BC2428" s="168"/>
      <c r="BD2428" s="165"/>
      <c r="BE2428" s="165"/>
      <c r="BF2428" s="165"/>
      <c r="BG2428" s="165"/>
      <c r="BH2428" s="165"/>
      <c r="BI2428" s="165"/>
      <c r="BJ2428" s="165"/>
      <c r="BK2428" s="165"/>
      <c r="BL2428" s="165"/>
      <c r="BM2428" s="165"/>
      <c r="BN2428" s="165"/>
      <c r="BO2428" s="165"/>
      <c r="BP2428" s="165"/>
      <c r="BQ2428" s="165"/>
      <c r="BS2428" s="6"/>
      <c r="BT2428" s="11"/>
      <c r="BU2428" s="6"/>
      <c r="BV2428" s="6"/>
    </row>
    <row r="2429" spans="1:74" ht="15.75" x14ac:dyDescent="0.25">
      <c r="A2429" s="52" t="s">
        <v>11909</v>
      </c>
      <c r="B2429" s="56" t="s">
        <v>110</v>
      </c>
      <c r="C2429" s="7" t="s">
        <v>9455</v>
      </c>
      <c r="D2429" s="7" t="s">
        <v>11561</v>
      </c>
      <c r="E2429" s="7"/>
      <c r="F2429" s="64"/>
      <c r="G2429" s="6"/>
      <c r="H2429" s="6"/>
      <c r="I2429" s="10" t="s">
        <v>110</v>
      </c>
      <c r="J2429" s="11" t="s">
        <v>11744</v>
      </c>
      <c r="K2429" s="194" t="s">
        <v>510</v>
      </c>
      <c r="L2429" s="176"/>
      <c r="M2429" s="176">
        <v>1000</v>
      </c>
      <c r="N2429" s="80" t="s">
        <v>11911</v>
      </c>
      <c r="O2429" s="162"/>
      <c r="P2429" s="80" t="s">
        <v>11745</v>
      </c>
      <c r="Q2429" s="80"/>
      <c r="R2429" s="80"/>
      <c r="S2429" s="163"/>
      <c r="T2429" s="213"/>
      <c r="U2429" s="162"/>
      <c r="V2429" s="164"/>
      <c r="W2429" s="12" t="str">
        <f t="shared" si="643"/>
        <v>Mqtt1</v>
      </c>
      <c r="X2429" s="196" t="str" cm="1">
        <f t="array" ref="X2429">_xlfn.REGEXEXTRACT(J2429,"^\D*")&amp;"/"&amp;_xlfn.REGEXEXTRACT(J2429,"\d{8}(_\d{1,2})?")</f>
        <v>VLV/50001064_3</v>
      </c>
      <c r="Y2429" s="6" t="str">
        <f t="shared" si="644"/>
        <v>marpower/500000-thrs/vlv/50001064-3</v>
      </c>
      <c r="Z2429" s="103" t="str">
        <f t="shared" si="645"/>
        <v>$.RelPos</v>
      </c>
      <c r="AA2429" s="12">
        <v>13</v>
      </c>
      <c r="AB2429" s="6" t="s">
        <v>195</v>
      </c>
      <c r="AC2429" s="103">
        <v>4</v>
      </c>
      <c r="AJ2429" s="80"/>
      <c r="AK2429" s="113" t="s">
        <v>917</v>
      </c>
      <c r="AN2429" s="80"/>
      <c r="AO2429" s="80"/>
      <c r="AP2429" s="80"/>
      <c r="AQ2429" s="80"/>
      <c r="AR2429" s="127"/>
      <c r="AS2429" s="80"/>
      <c r="AT2429" s="7"/>
      <c r="AU2429" s="7"/>
      <c r="AV2429" s="165"/>
      <c r="AW2429" s="166"/>
      <c r="AX2429" s="137"/>
      <c r="AY2429" s="147"/>
      <c r="AZ2429" s="167"/>
      <c r="BA2429" s="167"/>
      <c r="BB2429" s="147" t="str">
        <f t="shared" si="646"/>
        <v/>
      </c>
      <c r="BC2429" s="168"/>
      <c r="BD2429" s="165"/>
      <c r="BE2429" s="165"/>
      <c r="BF2429" s="165"/>
      <c r="BG2429" s="165"/>
      <c r="BH2429" s="165"/>
      <c r="BI2429" s="165"/>
      <c r="BJ2429" s="165"/>
      <c r="BK2429" s="165"/>
      <c r="BL2429" s="165"/>
      <c r="BM2429" s="165"/>
      <c r="BN2429" s="165"/>
      <c r="BO2429" s="165"/>
      <c r="BP2429" s="165"/>
      <c r="BQ2429" s="165"/>
      <c r="BS2429" s="6"/>
      <c r="BT2429" s="11"/>
      <c r="BU2429" s="6"/>
      <c r="BV2429" s="6"/>
    </row>
    <row r="2430" spans="1:74" ht="15.75" x14ac:dyDescent="0.25">
      <c r="A2430" s="52" t="s">
        <v>11909</v>
      </c>
      <c r="B2430" s="56" t="s">
        <v>110</v>
      </c>
      <c r="C2430" s="7" t="s">
        <v>9455</v>
      </c>
      <c r="D2430" s="7" t="s">
        <v>11561</v>
      </c>
      <c r="E2430" s="7"/>
      <c r="F2430" s="64"/>
      <c r="G2430" s="6"/>
      <c r="H2430" s="6"/>
      <c r="I2430" s="10" t="s">
        <v>110</v>
      </c>
      <c r="J2430" s="11" t="s">
        <v>11746</v>
      </c>
      <c r="K2430" s="194" t="s">
        <v>510</v>
      </c>
      <c r="L2430" s="176"/>
      <c r="M2430" s="176">
        <v>1000</v>
      </c>
      <c r="N2430" s="80" t="s">
        <v>11911</v>
      </c>
      <c r="O2430" s="162"/>
      <c r="P2430" s="80" t="s">
        <v>11747</v>
      </c>
      <c r="Q2430" s="80"/>
      <c r="R2430" s="80"/>
      <c r="S2430" s="163"/>
      <c r="T2430" s="213"/>
      <c r="U2430" s="162"/>
      <c r="V2430" s="164"/>
      <c r="W2430" s="12" t="str">
        <f t="shared" si="643"/>
        <v>Mqtt1</v>
      </c>
      <c r="X2430" s="196" t="str" cm="1">
        <f t="array" ref="X2430">_xlfn.REGEXEXTRACT(J2430,"^\D*")&amp;"/"&amp;_xlfn.REGEXEXTRACT(J2430,"\d{8}(_\d{1,2})?")</f>
        <v>VLV/50001064_3</v>
      </c>
      <c r="Y2430" s="6" t="str">
        <f t="shared" si="644"/>
        <v>marpower/500000-thrs/vlv/50001064-3</v>
      </c>
      <c r="Z2430" s="103" t="str">
        <f t="shared" si="645"/>
        <v>$.AbsPos</v>
      </c>
      <c r="AA2430" s="12">
        <v>13</v>
      </c>
      <c r="AB2430" s="6" t="s">
        <v>195</v>
      </c>
      <c r="AC2430" s="103">
        <v>5</v>
      </c>
      <c r="AJ2430" s="80"/>
      <c r="AK2430" s="113" t="s">
        <v>10814</v>
      </c>
      <c r="AN2430" s="80"/>
      <c r="AO2430" s="80"/>
      <c r="AP2430" s="80"/>
      <c r="AQ2430" s="80"/>
      <c r="AR2430" s="127"/>
      <c r="AS2430" s="80"/>
      <c r="AT2430" s="7"/>
      <c r="AU2430" s="7"/>
      <c r="AV2430" s="165"/>
      <c r="AW2430" s="166"/>
      <c r="AX2430" s="137"/>
      <c r="AY2430" s="147"/>
      <c r="AZ2430" s="167"/>
      <c r="BA2430" s="167"/>
      <c r="BB2430" s="147" t="str">
        <f t="shared" si="646"/>
        <v/>
      </c>
      <c r="BC2430" s="168"/>
      <c r="BD2430" s="165"/>
      <c r="BE2430" s="165"/>
      <c r="BF2430" s="165"/>
      <c r="BG2430" s="165"/>
      <c r="BH2430" s="165"/>
      <c r="BI2430" s="165"/>
      <c r="BJ2430" s="165"/>
      <c r="BK2430" s="165"/>
      <c r="BL2430" s="165"/>
      <c r="BM2430" s="165"/>
      <c r="BN2430" s="165"/>
      <c r="BO2430" s="165"/>
      <c r="BP2430" s="165"/>
      <c r="BQ2430" s="165"/>
      <c r="BS2430" s="6"/>
      <c r="BT2430" s="11"/>
      <c r="BU2430" s="6"/>
      <c r="BV2430" s="6"/>
    </row>
    <row r="2431" spans="1:74" ht="15.75" x14ac:dyDescent="0.25">
      <c r="A2431" s="52" t="s">
        <v>11909</v>
      </c>
      <c r="B2431" s="56" t="s">
        <v>110</v>
      </c>
      <c r="C2431" s="7" t="s">
        <v>9455</v>
      </c>
      <c r="D2431" s="7" t="s">
        <v>11561</v>
      </c>
      <c r="E2431" s="7"/>
      <c r="F2431" s="64"/>
      <c r="G2431" s="6"/>
      <c r="H2431" s="6"/>
      <c r="I2431" s="10" t="s">
        <v>110</v>
      </c>
      <c r="J2431" s="11" t="s">
        <v>11748</v>
      </c>
      <c r="K2431" s="194" t="s">
        <v>510</v>
      </c>
      <c r="L2431" s="176"/>
      <c r="M2431" s="176">
        <v>1000</v>
      </c>
      <c r="N2431" s="80" t="s">
        <v>11911</v>
      </c>
      <c r="O2431" s="162"/>
      <c r="P2431" s="80" t="s">
        <v>11749</v>
      </c>
      <c r="Q2431" s="80"/>
      <c r="R2431" s="80"/>
      <c r="S2431" s="163"/>
      <c r="T2431" s="213"/>
      <c r="U2431" s="162"/>
      <c r="V2431" s="164"/>
      <c r="W2431" s="12" t="str">
        <f t="shared" si="643"/>
        <v>Mqtt1</v>
      </c>
      <c r="X2431" s="196" t="str" cm="1">
        <f t="array" ref="X2431">_xlfn.REGEXEXTRACT(J2431,"^\D*")&amp;"/"&amp;_xlfn.REGEXEXTRACT(J2431,"\d{8}(_\d{1,2})?")</f>
        <v>VLV/50001064_4</v>
      </c>
      <c r="Y2431" s="6" t="str">
        <f t="shared" si="644"/>
        <v>marpower/500000-thrs/vlv/50001064-4</v>
      </c>
      <c r="Z2431" s="103" t="str">
        <f t="shared" si="645"/>
        <v>$.Setpoint</v>
      </c>
      <c r="AA2431" s="12">
        <v>14</v>
      </c>
      <c r="AB2431" s="6" t="s">
        <v>195</v>
      </c>
      <c r="AC2431" s="103">
        <v>0</v>
      </c>
      <c r="AJ2431" s="80"/>
      <c r="AK2431" s="113" t="s">
        <v>917</v>
      </c>
      <c r="AN2431" s="80"/>
      <c r="AO2431" s="80"/>
      <c r="AP2431" s="80"/>
      <c r="AQ2431" s="80"/>
      <c r="AR2431" s="127"/>
      <c r="AS2431" s="80"/>
      <c r="AT2431" s="7"/>
      <c r="AU2431" s="7"/>
      <c r="AV2431" s="165"/>
      <c r="AW2431" s="166"/>
      <c r="AX2431" s="137"/>
      <c r="AY2431" s="147"/>
      <c r="AZ2431" s="167"/>
      <c r="BA2431" s="167"/>
      <c r="BB2431" s="147" t="str">
        <f t="shared" si="646"/>
        <v/>
      </c>
      <c r="BC2431" s="168"/>
      <c r="BD2431" s="165"/>
      <c r="BE2431" s="165"/>
      <c r="BF2431" s="165"/>
      <c r="BG2431" s="165"/>
      <c r="BH2431" s="165"/>
      <c r="BI2431" s="165"/>
      <c r="BJ2431" s="165"/>
      <c r="BK2431" s="165"/>
      <c r="BL2431" s="165"/>
      <c r="BM2431" s="165"/>
      <c r="BN2431" s="165"/>
      <c r="BO2431" s="165"/>
      <c r="BP2431" s="165"/>
      <c r="BQ2431" s="165"/>
      <c r="BS2431" s="6"/>
      <c r="BT2431" s="11"/>
      <c r="BU2431" s="6"/>
      <c r="BV2431" s="6"/>
    </row>
    <row r="2432" spans="1:74" ht="15.75" x14ac:dyDescent="0.25">
      <c r="A2432" s="52" t="s">
        <v>11909</v>
      </c>
      <c r="B2432" s="56" t="s">
        <v>110</v>
      </c>
      <c r="C2432" s="7" t="s">
        <v>9455</v>
      </c>
      <c r="D2432" s="7" t="s">
        <v>11561</v>
      </c>
      <c r="E2432" s="7"/>
      <c r="F2432" s="64"/>
      <c r="G2432" s="6"/>
      <c r="H2432" s="6"/>
      <c r="I2432" s="10" t="s">
        <v>110</v>
      </c>
      <c r="J2432" s="11" t="s">
        <v>11750</v>
      </c>
      <c r="K2432" s="194" t="s">
        <v>510</v>
      </c>
      <c r="L2432" s="176"/>
      <c r="M2432" s="176">
        <v>1000</v>
      </c>
      <c r="N2432" s="80" t="s">
        <v>11911</v>
      </c>
      <c r="O2432" s="162"/>
      <c r="P2432" s="80" t="s">
        <v>11751</v>
      </c>
      <c r="Q2432" s="80"/>
      <c r="R2432" s="80"/>
      <c r="S2432" s="163"/>
      <c r="T2432" s="213"/>
      <c r="U2432" s="162"/>
      <c r="V2432" s="164"/>
      <c r="W2432" s="12" t="str">
        <f t="shared" si="643"/>
        <v>Mqtt1</v>
      </c>
      <c r="X2432" s="196" t="str" cm="1">
        <f t="array" ref="X2432">_xlfn.REGEXEXTRACT(J2432,"^\D*")&amp;"/"&amp;_xlfn.REGEXEXTRACT(J2432,"\d{8}(_\d{1,2})?")</f>
        <v>VLV/50001064_4</v>
      </c>
      <c r="Y2432" s="6" t="str">
        <f t="shared" si="644"/>
        <v>marpower/500000-thrs/vlv/50001064-4</v>
      </c>
      <c r="Z2432" s="103" t="str">
        <f t="shared" si="645"/>
        <v>$.RelPos</v>
      </c>
      <c r="AA2432" s="12">
        <v>14</v>
      </c>
      <c r="AB2432" s="6" t="s">
        <v>195</v>
      </c>
      <c r="AC2432" s="103">
        <v>4</v>
      </c>
      <c r="AJ2432" s="80"/>
      <c r="AK2432" s="113" t="s">
        <v>917</v>
      </c>
      <c r="AN2432" s="80"/>
      <c r="AO2432" s="80"/>
      <c r="AP2432" s="80"/>
      <c r="AQ2432" s="80"/>
      <c r="AR2432" s="127"/>
      <c r="AS2432" s="80"/>
      <c r="AT2432" s="7"/>
      <c r="AU2432" s="7"/>
      <c r="AV2432" s="165"/>
      <c r="AW2432" s="166"/>
      <c r="AX2432" s="137"/>
      <c r="AY2432" s="147"/>
      <c r="AZ2432" s="167"/>
      <c r="BA2432" s="167"/>
      <c r="BB2432" s="147" t="str">
        <f t="shared" si="646"/>
        <v/>
      </c>
      <c r="BC2432" s="168"/>
      <c r="BD2432" s="165"/>
      <c r="BE2432" s="165"/>
      <c r="BF2432" s="165"/>
      <c r="BG2432" s="165"/>
      <c r="BH2432" s="165"/>
      <c r="BI2432" s="165"/>
      <c r="BJ2432" s="165"/>
      <c r="BK2432" s="165"/>
      <c r="BL2432" s="165"/>
      <c r="BM2432" s="165"/>
      <c r="BN2432" s="165"/>
      <c r="BO2432" s="165"/>
      <c r="BP2432" s="165"/>
      <c r="BQ2432" s="165"/>
      <c r="BS2432" s="6"/>
      <c r="BT2432" s="11"/>
      <c r="BU2432" s="6"/>
      <c r="BV2432" s="6"/>
    </row>
    <row r="2433" spans="1:74" ht="15.75" x14ac:dyDescent="0.25">
      <c r="A2433" s="52" t="s">
        <v>11909</v>
      </c>
      <c r="B2433" s="56" t="s">
        <v>110</v>
      </c>
      <c r="C2433" s="7" t="s">
        <v>9455</v>
      </c>
      <c r="D2433" s="7" t="s">
        <v>11561</v>
      </c>
      <c r="E2433" s="7"/>
      <c r="F2433" s="64"/>
      <c r="G2433" s="6"/>
      <c r="H2433" s="6"/>
      <c r="I2433" s="10" t="s">
        <v>110</v>
      </c>
      <c r="J2433" s="11" t="s">
        <v>11752</v>
      </c>
      <c r="K2433" s="194" t="s">
        <v>510</v>
      </c>
      <c r="L2433" s="176"/>
      <c r="M2433" s="176">
        <v>1000</v>
      </c>
      <c r="N2433" s="80" t="s">
        <v>11911</v>
      </c>
      <c r="O2433" s="162"/>
      <c r="P2433" s="80" t="s">
        <v>11753</v>
      </c>
      <c r="Q2433" s="80"/>
      <c r="R2433" s="80"/>
      <c r="S2433" s="163"/>
      <c r="T2433" s="213"/>
      <c r="U2433" s="162"/>
      <c r="V2433" s="164"/>
      <c r="W2433" s="12" t="str">
        <f t="shared" si="643"/>
        <v>Mqtt1</v>
      </c>
      <c r="X2433" s="196" t="str" cm="1">
        <f t="array" ref="X2433">_xlfn.REGEXEXTRACT(J2433,"^\D*")&amp;"/"&amp;_xlfn.REGEXEXTRACT(J2433,"\d{8}(_\d{1,2})?")</f>
        <v>VLV/50001064_4</v>
      </c>
      <c r="Y2433" s="6" t="str">
        <f t="shared" si="644"/>
        <v>marpower/500000-thrs/vlv/50001064-4</v>
      </c>
      <c r="Z2433" s="103" t="str">
        <f t="shared" si="645"/>
        <v>$.AbsPos</v>
      </c>
      <c r="AA2433" s="12">
        <v>14</v>
      </c>
      <c r="AB2433" s="6" t="s">
        <v>195</v>
      </c>
      <c r="AC2433" s="103">
        <v>5</v>
      </c>
      <c r="AJ2433" s="80"/>
      <c r="AK2433" s="113" t="s">
        <v>10814</v>
      </c>
      <c r="AN2433" s="80"/>
      <c r="AO2433" s="80"/>
      <c r="AP2433" s="80"/>
      <c r="AQ2433" s="80"/>
      <c r="AR2433" s="127"/>
      <c r="AS2433" s="80"/>
      <c r="AT2433" s="7"/>
      <c r="AU2433" s="7"/>
      <c r="AV2433" s="165"/>
      <c r="AW2433" s="166"/>
      <c r="AX2433" s="137"/>
      <c r="AY2433" s="147"/>
      <c r="AZ2433" s="167"/>
      <c r="BA2433" s="167"/>
      <c r="BB2433" s="147" t="str">
        <f t="shared" si="646"/>
        <v/>
      </c>
      <c r="BC2433" s="168"/>
      <c r="BD2433" s="165"/>
      <c r="BE2433" s="165"/>
      <c r="BF2433" s="165"/>
      <c r="BG2433" s="165"/>
      <c r="BH2433" s="165"/>
      <c r="BI2433" s="165"/>
      <c r="BJ2433" s="165"/>
      <c r="BK2433" s="165"/>
      <c r="BL2433" s="165"/>
      <c r="BM2433" s="165"/>
      <c r="BN2433" s="165"/>
      <c r="BO2433" s="165"/>
      <c r="BP2433" s="165"/>
      <c r="BQ2433" s="165"/>
      <c r="BS2433" s="6"/>
      <c r="BT2433" s="11"/>
      <c r="BU2433" s="6"/>
      <c r="BV2433" s="6"/>
    </row>
    <row r="2434" spans="1:74" ht="15.75" x14ac:dyDescent="0.25">
      <c r="A2434" s="52" t="s">
        <v>11909</v>
      </c>
      <c r="B2434" s="56" t="s">
        <v>110</v>
      </c>
      <c r="C2434" s="7" t="s">
        <v>9455</v>
      </c>
      <c r="D2434" s="7" t="s">
        <v>11561</v>
      </c>
      <c r="E2434" s="7"/>
      <c r="F2434" s="64"/>
      <c r="G2434" s="6"/>
      <c r="H2434" s="6"/>
      <c r="I2434" s="10" t="s">
        <v>110</v>
      </c>
      <c r="J2434" s="11" t="s">
        <v>11754</v>
      </c>
      <c r="K2434" s="194" t="s">
        <v>510</v>
      </c>
      <c r="L2434" s="176"/>
      <c r="M2434" s="176">
        <v>1000</v>
      </c>
      <c r="N2434" s="80" t="s">
        <v>11911</v>
      </c>
      <c r="O2434" s="162"/>
      <c r="P2434" s="80" t="s">
        <v>11755</v>
      </c>
      <c r="Q2434" s="80"/>
      <c r="R2434" s="80"/>
      <c r="S2434" s="163"/>
      <c r="T2434" s="213"/>
      <c r="U2434" s="162"/>
      <c r="V2434" s="164"/>
      <c r="W2434" s="12" t="str">
        <f t="shared" si="643"/>
        <v>Mqtt1</v>
      </c>
      <c r="X2434" s="196" t="str" cm="1">
        <f t="array" ref="X2434">_xlfn.REGEXEXTRACT(J2434,"^\D*")&amp;"/"&amp;_xlfn.REGEXEXTRACT(J2434,"\d{8}(_\d{1,2})?")</f>
        <v>VLV/50001064_5</v>
      </c>
      <c r="Y2434" s="6" t="str">
        <f t="shared" ref="Y2434:Y2465" si="647">LOWER(SUBSTITUTE(SUBSTITUTE(IF(COUNTIF(N2434,"spare"),"",_xlfn.CONCAT("marpower/",IF(X2434&lt;&gt;"","500000 THRS/"&amp;X2434,"500000 THRS")))," ","-"),"_","-"))</f>
        <v>marpower/500000-thrs/vlv/50001064-5</v>
      </c>
      <c r="Z2434" s="103" t="str">
        <f t="shared" si="645"/>
        <v>$.Setpoint</v>
      </c>
      <c r="AA2434" s="12">
        <v>15</v>
      </c>
      <c r="AB2434" s="6" t="s">
        <v>195</v>
      </c>
      <c r="AC2434" s="103">
        <v>0</v>
      </c>
      <c r="AJ2434" s="80"/>
      <c r="AK2434" s="113" t="s">
        <v>917</v>
      </c>
      <c r="AN2434" s="80"/>
      <c r="AO2434" s="80"/>
      <c r="AP2434" s="80"/>
      <c r="AQ2434" s="80"/>
      <c r="AR2434" s="127"/>
      <c r="AS2434" s="80"/>
      <c r="AT2434" s="7"/>
      <c r="AU2434" s="7"/>
      <c r="AV2434" s="165"/>
      <c r="AW2434" s="166"/>
      <c r="AX2434" s="137"/>
      <c r="AY2434" s="147"/>
      <c r="AZ2434" s="167"/>
      <c r="BA2434" s="167"/>
      <c r="BB2434" s="147" t="str">
        <f t="shared" si="646"/>
        <v/>
      </c>
      <c r="BC2434" s="168"/>
      <c r="BD2434" s="165"/>
      <c r="BE2434" s="165"/>
      <c r="BF2434" s="165"/>
      <c r="BG2434" s="165"/>
      <c r="BH2434" s="165"/>
      <c r="BI2434" s="165"/>
      <c r="BJ2434" s="165"/>
      <c r="BK2434" s="165"/>
      <c r="BL2434" s="165"/>
      <c r="BM2434" s="165"/>
      <c r="BN2434" s="165"/>
      <c r="BO2434" s="165"/>
      <c r="BP2434" s="165"/>
      <c r="BQ2434" s="165"/>
      <c r="BS2434" s="6"/>
      <c r="BT2434" s="11"/>
      <c r="BU2434" s="6"/>
      <c r="BV2434" s="6"/>
    </row>
    <row r="2435" spans="1:74" ht="15.75" x14ac:dyDescent="0.25">
      <c r="A2435" s="52" t="s">
        <v>11909</v>
      </c>
      <c r="B2435" s="56" t="s">
        <v>110</v>
      </c>
      <c r="C2435" s="7" t="s">
        <v>9455</v>
      </c>
      <c r="D2435" s="7" t="s">
        <v>11561</v>
      </c>
      <c r="E2435" s="7"/>
      <c r="F2435" s="64"/>
      <c r="G2435" s="6"/>
      <c r="H2435" s="6"/>
      <c r="I2435" s="10" t="s">
        <v>110</v>
      </c>
      <c r="J2435" s="11" t="s">
        <v>11756</v>
      </c>
      <c r="K2435" s="194" t="s">
        <v>510</v>
      </c>
      <c r="L2435" s="176"/>
      <c r="M2435" s="176">
        <v>1000</v>
      </c>
      <c r="N2435" s="80" t="s">
        <v>11911</v>
      </c>
      <c r="O2435" s="162"/>
      <c r="P2435" s="80" t="s">
        <v>11757</v>
      </c>
      <c r="Q2435" s="80"/>
      <c r="R2435" s="80"/>
      <c r="S2435" s="163"/>
      <c r="T2435" s="213"/>
      <c r="U2435" s="162"/>
      <c r="V2435" s="164"/>
      <c r="W2435" s="12" t="str">
        <f t="shared" si="643"/>
        <v>Mqtt1</v>
      </c>
      <c r="X2435" s="196" t="str" cm="1">
        <f t="array" ref="X2435">_xlfn.REGEXEXTRACT(J2435,"^\D*")&amp;"/"&amp;_xlfn.REGEXEXTRACT(J2435,"\d{8}(_\d{1,2})?")</f>
        <v>VLV/50001064_5</v>
      </c>
      <c r="Y2435" s="6" t="str">
        <f t="shared" si="647"/>
        <v>marpower/500000-thrs/vlv/50001064-5</v>
      </c>
      <c r="Z2435" s="103" t="str">
        <f t="shared" si="645"/>
        <v>$.RelPos</v>
      </c>
      <c r="AA2435" s="12">
        <v>15</v>
      </c>
      <c r="AB2435" s="6" t="s">
        <v>195</v>
      </c>
      <c r="AC2435" s="103">
        <v>4</v>
      </c>
      <c r="AJ2435" s="80"/>
      <c r="AK2435" s="113" t="s">
        <v>917</v>
      </c>
      <c r="AN2435" s="80"/>
      <c r="AO2435" s="80"/>
      <c r="AP2435" s="80"/>
      <c r="AQ2435" s="80"/>
      <c r="AR2435" s="127"/>
      <c r="AS2435" s="80"/>
      <c r="AT2435" s="7"/>
      <c r="AU2435" s="7"/>
      <c r="AV2435" s="165"/>
      <c r="AW2435" s="166"/>
      <c r="AX2435" s="137"/>
      <c r="AY2435" s="147"/>
      <c r="AZ2435" s="167"/>
      <c r="BA2435" s="167"/>
      <c r="BB2435" s="147" t="str">
        <f t="shared" si="646"/>
        <v/>
      </c>
      <c r="BC2435" s="168"/>
      <c r="BD2435" s="165"/>
      <c r="BE2435" s="165"/>
      <c r="BF2435" s="165"/>
      <c r="BG2435" s="165"/>
      <c r="BH2435" s="165"/>
      <c r="BI2435" s="165"/>
      <c r="BJ2435" s="165"/>
      <c r="BK2435" s="165"/>
      <c r="BL2435" s="165"/>
      <c r="BM2435" s="165"/>
      <c r="BN2435" s="165"/>
      <c r="BO2435" s="165"/>
      <c r="BP2435" s="165"/>
      <c r="BQ2435" s="165"/>
      <c r="BS2435" s="6"/>
      <c r="BT2435" s="11"/>
      <c r="BU2435" s="6"/>
      <c r="BV2435" s="6"/>
    </row>
    <row r="2436" spans="1:74" ht="15.75" x14ac:dyDescent="0.25">
      <c r="A2436" s="52" t="s">
        <v>11909</v>
      </c>
      <c r="B2436" s="56" t="s">
        <v>110</v>
      </c>
      <c r="C2436" s="7" t="s">
        <v>9455</v>
      </c>
      <c r="D2436" s="7" t="s">
        <v>11561</v>
      </c>
      <c r="E2436" s="7"/>
      <c r="F2436" s="64"/>
      <c r="G2436" s="6"/>
      <c r="H2436" s="6"/>
      <c r="I2436" s="10" t="s">
        <v>110</v>
      </c>
      <c r="J2436" s="11" t="s">
        <v>11758</v>
      </c>
      <c r="K2436" s="194" t="s">
        <v>510</v>
      </c>
      <c r="L2436" s="176"/>
      <c r="M2436" s="176">
        <v>1000</v>
      </c>
      <c r="N2436" s="80" t="s">
        <v>11911</v>
      </c>
      <c r="O2436" s="162"/>
      <c r="P2436" s="80" t="s">
        <v>11759</v>
      </c>
      <c r="Q2436" s="80"/>
      <c r="R2436" s="80"/>
      <c r="S2436" s="163"/>
      <c r="T2436" s="213"/>
      <c r="U2436" s="162"/>
      <c r="V2436" s="164"/>
      <c r="W2436" s="12" t="str">
        <f t="shared" si="643"/>
        <v>Mqtt1</v>
      </c>
      <c r="X2436" s="196" t="str" cm="1">
        <f t="array" ref="X2436">_xlfn.REGEXEXTRACT(J2436,"^\D*")&amp;"/"&amp;_xlfn.REGEXEXTRACT(J2436,"\d{8}(_\d{1,2})?")</f>
        <v>VLV/50001064_5</v>
      </c>
      <c r="Y2436" s="6" t="str">
        <f t="shared" si="647"/>
        <v>marpower/500000-thrs/vlv/50001064-5</v>
      </c>
      <c r="Z2436" s="103" t="str">
        <f t="shared" si="645"/>
        <v>$.AbsPos</v>
      </c>
      <c r="AA2436" s="12">
        <v>15</v>
      </c>
      <c r="AB2436" s="6" t="s">
        <v>195</v>
      </c>
      <c r="AC2436" s="103">
        <v>5</v>
      </c>
      <c r="AJ2436" s="80"/>
      <c r="AK2436" s="113" t="s">
        <v>10814</v>
      </c>
      <c r="AN2436" s="80"/>
      <c r="AO2436" s="80"/>
      <c r="AP2436" s="80"/>
      <c r="AQ2436" s="80"/>
      <c r="AR2436" s="127"/>
      <c r="AS2436" s="80"/>
      <c r="AT2436" s="7"/>
      <c r="AU2436" s="7"/>
      <c r="AV2436" s="165"/>
      <c r="AW2436" s="166"/>
      <c r="AX2436" s="137"/>
      <c r="AY2436" s="147"/>
      <c r="AZ2436" s="167"/>
      <c r="BA2436" s="167"/>
      <c r="BB2436" s="147" t="str">
        <f t="shared" si="646"/>
        <v/>
      </c>
      <c r="BC2436" s="168"/>
      <c r="BD2436" s="165"/>
      <c r="BE2436" s="165"/>
      <c r="BF2436" s="165"/>
      <c r="BG2436" s="165"/>
      <c r="BH2436" s="165"/>
      <c r="BI2436" s="165"/>
      <c r="BJ2436" s="165"/>
      <c r="BK2436" s="165"/>
      <c r="BL2436" s="165"/>
      <c r="BM2436" s="165"/>
      <c r="BN2436" s="165"/>
      <c r="BO2436" s="165"/>
      <c r="BP2436" s="165"/>
      <c r="BQ2436" s="165"/>
      <c r="BS2436" s="6"/>
      <c r="BT2436" s="11"/>
      <c r="BU2436" s="6"/>
      <c r="BV2436" s="6"/>
    </row>
    <row r="2437" spans="1:74" ht="15.75" x14ac:dyDescent="0.25">
      <c r="A2437" s="52" t="s">
        <v>11909</v>
      </c>
      <c r="B2437" s="56" t="s">
        <v>110</v>
      </c>
      <c r="C2437" s="7" t="s">
        <v>9455</v>
      </c>
      <c r="D2437" s="7" t="s">
        <v>11561</v>
      </c>
      <c r="E2437" s="7"/>
      <c r="F2437" s="64"/>
      <c r="G2437" s="6"/>
      <c r="H2437" s="6"/>
      <c r="I2437" s="10" t="s">
        <v>110</v>
      </c>
      <c r="J2437" s="11" t="s">
        <v>11760</v>
      </c>
      <c r="K2437" s="194" t="s">
        <v>510</v>
      </c>
      <c r="L2437" s="176"/>
      <c r="M2437" s="176">
        <v>1000</v>
      </c>
      <c r="N2437" s="80" t="s">
        <v>11911</v>
      </c>
      <c r="O2437" s="162"/>
      <c r="P2437" s="80" t="s">
        <v>11761</v>
      </c>
      <c r="Q2437" s="80"/>
      <c r="R2437" s="80"/>
      <c r="S2437" s="163"/>
      <c r="T2437" s="213"/>
      <c r="U2437" s="162"/>
      <c r="V2437" s="164"/>
      <c r="W2437" s="12" t="str">
        <f t="shared" si="643"/>
        <v>Mqtt1</v>
      </c>
      <c r="X2437" s="196" t="str" cm="1">
        <f t="array" ref="X2437">_xlfn.REGEXEXTRACT(J2437,"^\D*")&amp;"/"&amp;_xlfn.REGEXEXTRACT(J2437,"\d{8}(_\d{1,2})?")</f>
        <v>VLV/50001064_6</v>
      </c>
      <c r="Y2437" s="6" t="str">
        <f t="shared" si="647"/>
        <v>marpower/500000-thrs/vlv/50001064-6</v>
      </c>
      <c r="Z2437" s="103" t="str">
        <f t="shared" si="645"/>
        <v>$.Setpoint</v>
      </c>
      <c r="AA2437" s="12">
        <v>16</v>
      </c>
      <c r="AB2437" s="6" t="s">
        <v>195</v>
      </c>
      <c r="AC2437" s="103">
        <v>0</v>
      </c>
      <c r="AJ2437" s="80"/>
      <c r="AK2437" s="113" t="s">
        <v>917</v>
      </c>
      <c r="AN2437" s="80"/>
      <c r="AO2437" s="80"/>
      <c r="AP2437" s="80"/>
      <c r="AQ2437" s="80"/>
      <c r="AR2437" s="127"/>
      <c r="AS2437" s="80"/>
      <c r="AT2437" s="7"/>
      <c r="AU2437" s="7"/>
      <c r="AV2437" s="165"/>
      <c r="AW2437" s="166"/>
      <c r="AX2437" s="137"/>
      <c r="AY2437" s="147"/>
      <c r="AZ2437" s="167"/>
      <c r="BA2437" s="167"/>
      <c r="BB2437" s="147" t="str">
        <f t="shared" si="646"/>
        <v/>
      </c>
      <c r="BC2437" s="168"/>
      <c r="BD2437" s="165"/>
      <c r="BE2437" s="165"/>
      <c r="BF2437" s="165"/>
      <c r="BG2437" s="165"/>
      <c r="BH2437" s="165"/>
      <c r="BI2437" s="165"/>
      <c r="BJ2437" s="165"/>
      <c r="BK2437" s="165"/>
      <c r="BL2437" s="165"/>
      <c r="BM2437" s="165"/>
      <c r="BN2437" s="165"/>
      <c r="BO2437" s="165"/>
      <c r="BP2437" s="165"/>
      <c r="BQ2437" s="165"/>
      <c r="BS2437" s="6"/>
      <c r="BT2437" s="11"/>
      <c r="BU2437" s="6"/>
      <c r="BV2437" s="6"/>
    </row>
    <row r="2438" spans="1:74" ht="15.75" x14ac:dyDescent="0.25">
      <c r="A2438" s="52" t="s">
        <v>11909</v>
      </c>
      <c r="B2438" s="56" t="s">
        <v>110</v>
      </c>
      <c r="C2438" s="7" t="s">
        <v>9455</v>
      </c>
      <c r="D2438" s="7" t="s">
        <v>11561</v>
      </c>
      <c r="E2438" s="7"/>
      <c r="F2438" s="64"/>
      <c r="G2438" s="6"/>
      <c r="H2438" s="6"/>
      <c r="I2438" s="10" t="s">
        <v>110</v>
      </c>
      <c r="J2438" s="11" t="s">
        <v>11762</v>
      </c>
      <c r="K2438" s="194" t="s">
        <v>510</v>
      </c>
      <c r="L2438" s="176"/>
      <c r="M2438" s="176">
        <v>1000</v>
      </c>
      <c r="N2438" s="80" t="s">
        <v>11911</v>
      </c>
      <c r="O2438" s="162"/>
      <c r="P2438" s="80" t="s">
        <v>11763</v>
      </c>
      <c r="Q2438" s="80"/>
      <c r="R2438" s="80"/>
      <c r="S2438" s="163"/>
      <c r="T2438" s="213"/>
      <c r="U2438" s="162"/>
      <c r="V2438" s="164"/>
      <c r="W2438" s="12" t="str">
        <f t="shared" si="643"/>
        <v>Mqtt1</v>
      </c>
      <c r="X2438" s="196" t="str" cm="1">
        <f t="array" ref="X2438">_xlfn.REGEXEXTRACT(J2438,"^\D*")&amp;"/"&amp;_xlfn.REGEXEXTRACT(J2438,"\d{8}(_\d{1,2})?")</f>
        <v>VLV/50001064_6</v>
      </c>
      <c r="Y2438" s="6" t="str">
        <f t="shared" si="647"/>
        <v>marpower/500000-thrs/vlv/50001064-6</v>
      </c>
      <c r="Z2438" s="103" t="str">
        <f t="shared" si="645"/>
        <v>$.RelPos</v>
      </c>
      <c r="AA2438" s="12">
        <v>16</v>
      </c>
      <c r="AB2438" s="6" t="s">
        <v>195</v>
      </c>
      <c r="AC2438" s="103">
        <v>4</v>
      </c>
      <c r="AJ2438" s="80"/>
      <c r="AK2438" s="113" t="s">
        <v>917</v>
      </c>
      <c r="AN2438" s="80"/>
      <c r="AO2438" s="80"/>
      <c r="AP2438" s="80"/>
      <c r="AQ2438" s="80"/>
      <c r="AR2438" s="127"/>
      <c r="AS2438" s="80"/>
      <c r="AT2438" s="7"/>
      <c r="AU2438" s="7"/>
      <c r="AV2438" s="165"/>
      <c r="AW2438" s="166"/>
      <c r="AX2438" s="137"/>
      <c r="AY2438" s="147"/>
      <c r="AZ2438" s="167"/>
      <c r="BA2438" s="167"/>
      <c r="BB2438" s="147" t="str">
        <f t="shared" si="646"/>
        <v/>
      </c>
      <c r="BC2438" s="168"/>
      <c r="BD2438" s="165"/>
      <c r="BE2438" s="165"/>
      <c r="BF2438" s="165"/>
      <c r="BG2438" s="165"/>
      <c r="BH2438" s="165"/>
      <c r="BI2438" s="165"/>
      <c r="BJ2438" s="165"/>
      <c r="BK2438" s="165"/>
      <c r="BL2438" s="165"/>
      <c r="BM2438" s="165"/>
      <c r="BN2438" s="165"/>
      <c r="BO2438" s="165"/>
      <c r="BP2438" s="165"/>
      <c r="BQ2438" s="165"/>
      <c r="BS2438" s="6"/>
      <c r="BT2438" s="11"/>
      <c r="BU2438" s="6"/>
      <c r="BV2438" s="6"/>
    </row>
    <row r="2439" spans="1:74" ht="15.75" x14ac:dyDescent="0.25">
      <c r="A2439" s="52" t="s">
        <v>11909</v>
      </c>
      <c r="B2439" s="56" t="s">
        <v>110</v>
      </c>
      <c r="C2439" s="7" t="s">
        <v>9455</v>
      </c>
      <c r="D2439" s="7" t="s">
        <v>11561</v>
      </c>
      <c r="E2439" s="7"/>
      <c r="F2439" s="64"/>
      <c r="G2439" s="6"/>
      <c r="H2439" s="6"/>
      <c r="I2439" s="10" t="s">
        <v>110</v>
      </c>
      <c r="J2439" s="11" t="s">
        <v>11764</v>
      </c>
      <c r="K2439" s="194" t="s">
        <v>510</v>
      </c>
      <c r="L2439" s="176"/>
      <c r="M2439" s="176">
        <v>1000</v>
      </c>
      <c r="N2439" s="80" t="s">
        <v>11911</v>
      </c>
      <c r="O2439" s="162"/>
      <c r="P2439" s="80" t="s">
        <v>11765</v>
      </c>
      <c r="Q2439" s="80"/>
      <c r="R2439" s="80"/>
      <c r="S2439" s="163"/>
      <c r="T2439" s="213"/>
      <c r="U2439" s="162"/>
      <c r="V2439" s="164"/>
      <c r="W2439" s="12" t="str">
        <f t="shared" si="643"/>
        <v>Mqtt1</v>
      </c>
      <c r="X2439" s="196" t="str" cm="1">
        <f t="array" ref="X2439">_xlfn.REGEXEXTRACT(J2439,"^\D*")&amp;"/"&amp;_xlfn.REGEXEXTRACT(J2439,"\d{8}(_\d{1,2})?")</f>
        <v>VLV/50001064_6</v>
      </c>
      <c r="Y2439" s="6" t="str">
        <f t="shared" si="647"/>
        <v>marpower/500000-thrs/vlv/50001064-6</v>
      </c>
      <c r="Z2439" s="103" t="str">
        <f t="shared" si="645"/>
        <v>$.AbsPos</v>
      </c>
      <c r="AA2439" s="12">
        <v>16</v>
      </c>
      <c r="AB2439" s="6" t="s">
        <v>195</v>
      </c>
      <c r="AC2439" s="103">
        <v>5</v>
      </c>
      <c r="AJ2439" s="80"/>
      <c r="AK2439" s="113" t="s">
        <v>10814</v>
      </c>
      <c r="AN2439" s="80"/>
      <c r="AO2439" s="80"/>
      <c r="AP2439" s="80"/>
      <c r="AQ2439" s="80"/>
      <c r="AR2439" s="127"/>
      <c r="AS2439" s="80"/>
      <c r="AT2439" s="7"/>
      <c r="AU2439" s="7"/>
      <c r="AV2439" s="165"/>
      <c r="AW2439" s="166"/>
      <c r="AX2439" s="137"/>
      <c r="AY2439" s="147"/>
      <c r="AZ2439" s="167"/>
      <c r="BA2439" s="167"/>
      <c r="BB2439" s="147" t="str">
        <f t="shared" si="646"/>
        <v/>
      </c>
      <c r="BC2439" s="168"/>
      <c r="BD2439" s="165"/>
      <c r="BE2439" s="165"/>
      <c r="BF2439" s="165"/>
      <c r="BG2439" s="165"/>
      <c r="BH2439" s="165"/>
      <c r="BI2439" s="165"/>
      <c r="BJ2439" s="165"/>
      <c r="BK2439" s="165"/>
      <c r="BL2439" s="165"/>
      <c r="BM2439" s="165"/>
      <c r="BN2439" s="165"/>
      <c r="BO2439" s="165"/>
      <c r="BP2439" s="165"/>
      <c r="BQ2439" s="165"/>
      <c r="BS2439" s="6"/>
      <c r="BT2439" s="11"/>
      <c r="BU2439" s="6"/>
      <c r="BV2439" s="6"/>
    </row>
    <row r="2440" spans="1:74" ht="15.75" x14ac:dyDescent="0.25">
      <c r="A2440" s="52" t="s">
        <v>11909</v>
      </c>
      <c r="B2440" s="56" t="s">
        <v>110</v>
      </c>
      <c r="C2440" s="7" t="s">
        <v>9455</v>
      </c>
      <c r="D2440" s="7" t="s">
        <v>11561</v>
      </c>
      <c r="E2440" s="7"/>
      <c r="F2440" s="64"/>
      <c r="G2440" s="6"/>
      <c r="H2440" s="6"/>
      <c r="I2440" s="10" t="s">
        <v>110</v>
      </c>
      <c r="J2440" s="11" t="s">
        <v>11766</v>
      </c>
      <c r="K2440" s="194" t="s">
        <v>510</v>
      </c>
      <c r="L2440" s="176"/>
      <c r="M2440" s="176">
        <v>1000</v>
      </c>
      <c r="N2440" s="80" t="s">
        <v>11911</v>
      </c>
      <c r="O2440" s="162"/>
      <c r="P2440" s="80" t="s">
        <v>11767</v>
      </c>
      <c r="Q2440" s="80"/>
      <c r="R2440" s="80"/>
      <c r="S2440" s="163"/>
      <c r="T2440" s="213"/>
      <c r="U2440" s="162"/>
      <c r="V2440" s="164"/>
      <c r="W2440" s="12" t="str">
        <f t="shared" si="643"/>
        <v>Mqtt1</v>
      </c>
      <c r="X2440" s="196" t="str" cm="1">
        <f t="array" ref="X2440">_xlfn.REGEXEXTRACT(J2440,"^\D*")&amp;"/"&amp;_xlfn.REGEXEXTRACT(J2440,"\d{8}(_\d{1,2})?")</f>
        <v>VLV/50001064_7</v>
      </c>
      <c r="Y2440" s="6" t="str">
        <f t="shared" si="647"/>
        <v>marpower/500000-thrs/vlv/50001064-7</v>
      </c>
      <c r="Z2440" s="103" t="str">
        <f t="shared" si="645"/>
        <v>$.Setpoint</v>
      </c>
      <c r="AA2440" s="12">
        <v>17</v>
      </c>
      <c r="AB2440" s="6" t="s">
        <v>195</v>
      </c>
      <c r="AC2440" s="103">
        <v>0</v>
      </c>
      <c r="AJ2440" s="80"/>
      <c r="AK2440" s="113" t="s">
        <v>917</v>
      </c>
      <c r="AN2440" s="80"/>
      <c r="AO2440" s="80"/>
      <c r="AP2440" s="80"/>
      <c r="AQ2440" s="80"/>
      <c r="AR2440" s="127"/>
      <c r="AS2440" s="80"/>
      <c r="AT2440" s="7"/>
      <c r="AU2440" s="7"/>
      <c r="AV2440" s="165"/>
      <c r="AW2440" s="166"/>
      <c r="AX2440" s="137"/>
      <c r="AY2440" s="147"/>
      <c r="AZ2440" s="167"/>
      <c r="BA2440" s="167"/>
      <c r="BB2440" s="147" t="str">
        <f t="shared" si="646"/>
        <v/>
      </c>
      <c r="BC2440" s="168"/>
      <c r="BD2440" s="165"/>
      <c r="BE2440" s="165"/>
      <c r="BF2440" s="165"/>
      <c r="BG2440" s="165"/>
      <c r="BH2440" s="165"/>
      <c r="BI2440" s="165"/>
      <c r="BJ2440" s="165"/>
      <c r="BK2440" s="165"/>
      <c r="BL2440" s="165"/>
      <c r="BM2440" s="165"/>
      <c r="BN2440" s="165"/>
      <c r="BO2440" s="165"/>
      <c r="BP2440" s="165"/>
      <c r="BQ2440" s="165"/>
      <c r="BS2440" s="6"/>
      <c r="BT2440" s="11"/>
      <c r="BU2440" s="6"/>
      <c r="BV2440" s="6"/>
    </row>
    <row r="2441" spans="1:74" ht="15.75" x14ac:dyDescent="0.25">
      <c r="A2441" s="52" t="s">
        <v>11909</v>
      </c>
      <c r="B2441" s="56" t="s">
        <v>110</v>
      </c>
      <c r="C2441" s="7" t="s">
        <v>9455</v>
      </c>
      <c r="D2441" s="7" t="s">
        <v>11561</v>
      </c>
      <c r="E2441" s="7"/>
      <c r="F2441" s="64"/>
      <c r="G2441" s="6"/>
      <c r="H2441" s="6"/>
      <c r="I2441" s="10" t="s">
        <v>110</v>
      </c>
      <c r="J2441" s="11" t="s">
        <v>11768</v>
      </c>
      <c r="K2441" s="194" t="s">
        <v>510</v>
      </c>
      <c r="L2441" s="176"/>
      <c r="M2441" s="176">
        <v>1000</v>
      </c>
      <c r="N2441" s="80" t="s">
        <v>11911</v>
      </c>
      <c r="O2441" s="162"/>
      <c r="P2441" s="80" t="s">
        <v>11769</v>
      </c>
      <c r="Q2441" s="80"/>
      <c r="R2441" s="80"/>
      <c r="S2441" s="163"/>
      <c r="T2441" s="213"/>
      <c r="U2441" s="162"/>
      <c r="V2441" s="164"/>
      <c r="W2441" s="12" t="str">
        <f t="shared" si="643"/>
        <v>Mqtt1</v>
      </c>
      <c r="X2441" s="196" t="str" cm="1">
        <f t="array" ref="X2441">_xlfn.REGEXEXTRACT(J2441,"^\D*")&amp;"/"&amp;_xlfn.REGEXEXTRACT(J2441,"\d{8}(_\d{1,2})?")</f>
        <v>VLV/50001064_7</v>
      </c>
      <c r="Y2441" s="6" t="str">
        <f t="shared" si="647"/>
        <v>marpower/500000-thrs/vlv/50001064-7</v>
      </c>
      <c r="Z2441" s="103" t="str">
        <f t="shared" si="645"/>
        <v>$.RelPos</v>
      </c>
      <c r="AA2441" s="12">
        <v>17</v>
      </c>
      <c r="AB2441" s="6" t="s">
        <v>195</v>
      </c>
      <c r="AC2441" s="103">
        <v>4</v>
      </c>
      <c r="AJ2441" s="80"/>
      <c r="AK2441" s="113" t="s">
        <v>917</v>
      </c>
      <c r="AN2441" s="80"/>
      <c r="AO2441" s="80"/>
      <c r="AP2441" s="80"/>
      <c r="AQ2441" s="80"/>
      <c r="AR2441" s="127"/>
      <c r="AS2441" s="80"/>
      <c r="AT2441" s="7"/>
      <c r="AU2441" s="7"/>
      <c r="AV2441" s="165"/>
      <c r="AW2441" s="166"/>
      <c r="AX2441" s="137"/>
      <c r="AY2441" s="147"/>
      <c r="AZ2441" s="167"/>
      <c r="BA2441" s="167"/>
      <c r="BB2441" s="147" t="str">
        <f t="shared" si="646"/>
        <v/>
      </c>
      <c r="BC2441" s="168"/>
      <c r="BD2441" s="165"/>
      <c r="BE2441" s="165"/>
      <c r="BF2441" s="165"/>
      <c r="BG2441" s="165"/>
      <c r="BH2441" s="165"/>
      <c r="BI2441" s="165"/>
      <c r="BJ2441" s="165"/>
      <c r="BK2441" s="165"/>
      <c r="BL2441" s="165"/>
      <c r="BM2441" s="165"/>
      <c r="BN2441" s="165"/>
      <c r="BO2441" s="165"/>
      <c r="BP2441" s="165"/>
      <c r="BQ2441" s="165"/>
      <c r="BS2441" s="6"/>
      <c r="BT2441" s="11"/>
      <c r="BU2441" s="6"/>
      <c r="BV2441" s="6"/>
    </row>
    <row r="2442" spans="1:74" ht="15.75" x14ac:dyDescent="0.25">
      <c r="A2442" s="52" t="s">
        <v>11909</v>
      </c>
      <c r="B2442" s="56" t="s">
        <v>110</v>
      </c>
      <c r="C2442" s="7" t="s">
        <v>9455</v>
      </c>
      <c r="D2442" s="7" t="s">
        <v>11561</v>
      </c>
      <c r="E2442" s="7"/>
      <c r="F2442" s="64"/>
      <c r="G2442" s="6"/>
      <c r="H2442" s="6"/>
      <c r="I2442" s="10" t="s">
        <v>110</v>
      </c>
      <c r="J2442" s="11" t="s">
        <v>11770</v>
      </c>
      <c r="K2442" s="194" t="s">
        <v>510</v>
      </c>
      <c r="L2442" s="176"/>
      <c r="M2442" s="176">
        <v>1000</v>
      </c>
      <c r="N2442" s="80" t="s">
        <v>11911</v>
      </c>
      <c r="O2442" s="162"/>
      <c r="P2442" s="80" t="s">
        <v>11771</v>
      </c>
      <c r="Q2442" s="80"/>
      <c r="R2442" s="80"/>
      <c r="S2442" s="163"/>
      <c r="T2442" s="213"/>
      <c r="U2442" s="162"/>
      <c r="V2442" s="164"/>
      <c r="W2442" s="12" t="str">
        <f t="shared" si="643"/>
        <v>Mqtt1</v>
      </c>
      <c r="X2442" s="196" t="str" cm="1">
        <f t="array" ref="X2442">_xlfn.REGEXEXTRACT(J2442,"^\D*")&amp;"/"&amp;_xlfn.REGEXEXTRACT(J2442,"\d{8}(_\d{1,2})?")</f>
        <v>VLV/50001064_7</v>
      </c>
      <c r="Y2442" s="6" t="str">
        <f t="shared" si="647"/>
        <v>marpower/500000-thrs/vlv/50001064-7</v>
      </c>
      <c r="Z2442" s="103" t="str">
        <f t="shared" si="645"/>
        <v>$.AbsPos</v>
      </c>
      <c r="AA2442" s="12">
        <v>17</v>
      </c>
      <c r="AB2442" s="6" t="s">
        <v>195</v>
      </c>
      <c r="AC2442" s="103">
        <v>5</v>
      </c>
      <c r="AJ2442" s="80"/>
      <c r="AK2442" s="113" t="s">
        <v>10814</v>
      </c>
      <c r="AN2442" s="80"/>
      <c r="AO2442" s="80"/>
      <c r="AP2442" s="80"/>
      <c r="AQ2442" s="80"/>
      <c r="AR2442" s="127"/>
      <c r="AS2442" s="80"/>
      <c r="AT2442" s="7"/>
      <c r="AU2442" s="7"/>
      <c r="AV2442" s="165"/>
      <c r="AW2442" s="166"/>
      <c r="AX2442" s="137"/>
      <c r="AY2442" s="147"/>
      <c r="AZ2442" s="167"/>
      <c r="BA2442" s="167"/>
      <c r="BB2442" s="147" t="str">
        <f t="shared" si="646"/>
        <v/>
      </c>
      <c r="BC2442" s="168"/>
      <c r="BD2442" s="165"/>
      <c r="BE2442" s="165"/>
      <c r="BF2442" s="165"/>
      <c r="BG2442" s="165"/>
      <c r="BH2442" s="165"/>
      <c r="BI2442" s="165"/>
      <c r="BJ2442" s="165"/>
      <c r="BK2442" s="165"/>
      <c r="BL2442" s="165"/>
      <c r="BM2442" s="165"/>
      <c r="BN2442" s="165"/>
      <c r="BO2442" s="165"/>
      <c r="BP2442" s="165"/>
      <c r="BQ2442" s="165"/>
      <c r="BS2442" s="6"/>
      <c r="BT2442" s="11"/>
      <c r="BU2442" s="6"/>
      <c r="BV2442" s="6"/>
    </row>
    <row r="2443" spans="1:74" ht="15.75" x14ac:dyDescent="0.25">
      <c r="A2443" s="52" t="s">
        <v>11909</v>
      </c>
      <c r="B2443" s="56" t="s">
        <v>110</v>
      </c>
      <c r="C2443" s="7" t="s">
        <v>9455</v>
      </c>
      <c r="D2443" s="7" t="s">
        <v>11561</v>
      </c>
      <c r="E2443" s="7"/>
      <c r="F2443" s="64"/>
      <c r="G2443" s="6"/>
      <c r="H2443" s="6"/>
      <c r="I2443" s="10" t="s">
        <v>110</v>
      </c>
      <c r="J2443" s="11" t="s">
        <v>11772</v>
      </c>
      <c r="K2443" s="194" t="s">
        <v>510</v>
      </c>
      <c r="L2443" s="176"/>
      <c r="M2443" s="176">
        <v>1000</v>
      </c>
      <c r="N2443" s="80" t="s">
        <v>11911</v>
      </c>
      <c r="O2443" s="162"/>
      <c r="P2443" s="80" t="s">
        <v>11773</v>
      </c>
      <c r="Q2443" s="80"/>
      <c r="R2443" s="80"/>
      <c r="S2443" s="163"/>
      <c r="T2443" s="213"/>
      <c r="U2443" s="162"/>
      <c r="V2443" s="164"/>
      <c r="W2443" s="12" t="str">
        <f t="shared" si="643"/>
        <v>Mqtt1</v>
      </c>
      <c r="X2443" s="196" t="str" cm="1">
        <f t="array" ref="X2443">_xlfn.REGEXEXTRACT(J2443,"^\D*")&amp;"/"&amp;_xlfn.REGEXEXTRACT(J2443,"\d{8}(_\d{1,2})?")</f>
        <v>VLV/50001064_8</v>
      </c>
      <c r="Y2443" s="6" t="str">
        <f t="shared" si="647"/>
        <v>marpower/500000-thrs/vlv/50001064-8</v>
      </c>
      <c r="Z2443" s="103" t="str">
        <f t="shared" si="645"/>
        <v>$.Setpoint</v>
      </c>
      <c r="AA2443" s="12">
        <v>18</v>
      </c>
      <c r="AB2443" s="6" t="s">
        <v>195</v>
      </c>
      <c r="AC2443" s="103">
        <v>0</v>
      </c>
      <c r="AJ2443" s="80"/>
      <c r="AK2443" s="113" t="s">
        <v>917</v>
      </c>
      <c r="AN2443" s="80"/>
      <c r="AO2443" s="80"/>
      <c r="AP2443" s="80"/>
      <c r="AQ2443" s="80"/>
      <c r="AR2443" s="127"/>
      <c r="AS2443" s="80"/>
      <c r="AT2443" s="7"/>
      <c r="AU2443" s="7"/>
      <c r="AV2443" s="165"/>
      <c r="AW2443" s="166"/>
      <c r="AX2443" s="137"/>
      <c r="AY2443" s="147"/>
      <c r="AZ2443" s="167"/>
      <c r="BA2443" s="167"/>
      <c r="BB2443" s="147" t="str">
        <f t="shared" si="646"/>
        <v/>
      </c>
      <c r="BC2443" s="168"/>
      <c r="BD2443" s="165"/>
      <c r="BE2443" s="165"/>
      <c r="BF2443" s="165"/>
      <c r="BG2443" s="165"/>
      <c r="BH2443" s="165"/>
      <c r="BI2443" s="165"/>
      <c r="BJ2443" s="165"/>
      <c r="BK2443" s="165"/>
      <c r="BL2443" s="165"/>
      <c r="BM2443" s="165"/>
      <c r="BN2443" s="165"/>
      <c r="BO2443" s="165"/>
      <c r="BP2443" s="165"/>
      <c r="BQ2443" s="165"/>
      <c r="BS2443" s="6"/>
      <c r="BT2443" s="11"/>
      <c r="BU2443" s="6"/>
      <c r="BV2443" s="6"/>
    </row>
    <row r="2444" spans="1:74" ht="15.75" x14ac:dyDescent="0.25">
      <c r="A2444" s="52" t="s">
        <v>11909</v>
      </c>
      <c r="B2444" s="56" t="s">
        <v>110</v>
      </c>
      <c r="C2444" s="7" t="s">
        <v>9455</v>
      </c>
      <c r="D2444" s="7" t="s">
        <v>11561</v>
      </c>
      <c r="E2444" s="7"/>
      <c r="F2444" s="64"/>
      <c r="G2444" s="6"/>
      <c r="H2444" s="6"/>
      <c r="I2444" s="10" t="s">
        <v>110</v>
      </c>
      <c r="J2444" s="11" t="s">
        <v>11774</v>
      </c>
      <c r="K2444" s="194" t="s">
        <v>510</v>
      </c>
      <c r="L2444" s="176"/>
      <c r="M2444" s="176">
        <v>1000</v>
      </c>
      <c r="N2444" s="80" t="s">
        <v>11911</v>
      </c>
      <c r="O2444" s="162"/>
      <c r="P2444" s="80" t="s">
        <v>11775</v>
      </c>
      <c r="Q2444" s="80"/>
      <c r="R2444" s="80"/>
      <c r="S2444" s="163"/>
      <c r="T2444" s="213"/>
      <c r="U2444" s="162"/>
      <c r="V2444" s="164"/>
      <c r="W2444" s="12" t="str">
        <f t="shared" si="643"/>
        <v>Mqtt1</v>
      </c>
      <c r="X2444" s="196" t="str" cm="1">
        <f t="array" ref="X2444">_xlfn.REGEXEXTRACT(J2444,"^\D*")&amp;"/"&amp;_xlfn.REGEXEXTRACT(J2444,"\d{8}(_\d{1,2})?")</f>
        <v>VLV/50001064_8</v>
      </c>
      <c r="Y2444" s="6" t="str">
        <f t="shared" si="647"/>
        <v>marpower/500000-thrs/vlv/50001064-8</v>
      </c>
      <c r="Z2444" s="103" t="str">
        <f t="shared" si="645"/>
        <v>$.RelPos</v>
      </c>
      <c r="AA2444" s="12">
        <v>18</v>
      </c>
      <c r="AB2444" s="6" t="s">
        <v>195</v>
      </c>
      <c r="AC2444" s="103">
        <v>4</v>
      </c>
      <c r="AJ2444" s="80"/>
      <c r="AK2444" s="113" t="s">
        <v>917</v>
      </c>
      <c r="AN2444" s="80"/>
      <c r="AO2444" s="80"/>
      <c r="AP2444" s="80"/>
      <c r="AQ2444" s="80"/>
      <c r="AR2444" s="127"/>
      <c r="AS2444" s="80"/>
      <c r="AT2444" s="7"/>
      <c r="AU2444" s="7"/>
      <c r="AV2444" s="165"/>
      <c r="AW2444" s="166"/>
      <c r="AX2444" s="137"/>
      <c r="AY2444" s="147"/>
      <c r="AZ2444" s="167"/>
      <c r="BA2444" s="167"/>
      <c r="BB2444" s="147" t="str">
        <f t="shared" si="646"/>
        <v/>
      </c>
      <c r="BC2444" s="168"/>
      <c r="BD2444" s="165"/>
      <c r="BE2444" s="165"/>
      <c r="BF2444" s="165"/>
      <c r="BG2444" s="165"/>
      <c r="BH2444" s="165"/>
      <c r="BI2444" s="165"/>
      <c r="BJ2444" s="165"/>
      <c r="BK2444" s="165"/>
      <c r="BL2444" s="165"/>
      <c r="BM2444" s="165"/>
      <c r="BN2444" s="165"/>
      <c r="BO2444" s="165"/>
      <c r="BP2444" s="165"/>
      <c r="BQ2444" s="165"/>
      <c r="BS2444" s="6"/>
      <c r="BT2444" s="11"/>
      <c r="BU2444" s="6"/>
      <c r="BV2444" s="6"/>
    </row>
    <row r="2445" spans="1:74" ht="15.75" x14ac:dyDescent="0.25">
      <c r="A2445" s="52" t="s">
        <v>11909</v>
      </c>
      <c r="B2445" s="56" t="s">
        <v>110</v>
      </c>
      <c r="C2445" s="7" t="s">
        <v>9455</v>
      </c>
      <c r="D2445" s="7" t="s">
        <v>11561</v>
      </c>
      <c r="E2445" s="7"/>
      <c r="F2445" s="64"/>
      <c r="G2445" s="6"/>
      <c r="H2445" s="6"/>
      <c r="I2445" s="10" t="s">
        <v>110</v>
      </c>
      <c r="J2445" s="11" t="s">
        <v>11776</v>
      </c>
      <c r="K2445" s="194" t="s">
        <v>510</v>
      </c>
      <c r="L2445" s="176"/>
      <c r="M2445" s="176">
        <v>1000</v>
      </c>
      <c r="N2445" s="80" t="s">
        <v>11911</v>
      </c>
      <c r="O2445" s="162"/>
      <c r="P2445" s="80" t="s">
        <v>11777</v>
      </c>
      <c r="Q2445" s="80"/>
      <c r="R2445" s="80"/>
      <c r="S2445" s="163"/>
      <c r="T2445" s="213"/>
      <c r="U2445" s="162"/>
      <c r="V2445" s="164"/>
      <c r="W2445" s="12" t="str">
        <f t="shared" si="643"/>
        <v>Mqtt1</v>
      </c>
      <c r="X2445" s="196" t="str" cm="1">
        <f t="array" ref="X2445">_xlfn.REGEXEXTRACT(J2445,"^\D*")&amp;"/"&amp;_xlfn.REGEXEXTRACT(J2445,"\d{8}(_\d{1,2})?")</f>
        <v>VLV/50001064_8</v>
      </c>
      <c r="Y2445" s="6" t="str">
        <f t="shared" si="647"/>
        <v>marpower/500000-thrs/vlv/50001064-8</v>
      </c>
      <c r="Z2445" s="103" t="str">
        <f t="shared" si="645"/>
        <v>$.AbsPos</v>
      </c>
      <c r="AA2445" s="12">
        <v>18</v>
      </c>
      <c r="AB2445" s="6" t="s">
        <v>195</v>
      </c>
      <c r="AC2445" s="103">
        <v>5</v>
      </c>
      <c r="AJ2445" s="80"/>
      <c r="AK2445" s="113" t="s">
        <v>10814</v>
      </c>
      <c r="AN2445" s="80"/>
      <c r="AO2445" s="80"/>
      <c r="AP2445" s="80"/>
      <c r="AQ2445" s="80"/>
      <c r="AR2445" s="127"/>
      <c r="AS2445" s="80"/>
      <c r="AT2445" s="7"/>
      <c r="AU2445" s="7"/>
      <c r="AV2445" s="165"/>
      <c r="AW2445" s="166"/>
      <c r="AX2445" s="137"/>
      <c r="AY2445" s="147"/>
      <c r="AZ2445" s="167"/>
      <c r="BA2445" s="167"/>
      <c r="BB2445" s="147" t="str">
        <f t="shared" si="646"/>
        <v/>
      </c>
      <c r="BC2445" s="168"/>
      <c r="BD2445" s="165"/>
      <c r="BE2445" s="165"/>
      <c r="BF2445" s="165"/>
      <c r="BG2445" s="165"/>
      <c r="BH2445" s="165"/>
      <c r="BI2445" s="165"/>
      <c r="BJ2445" s="165"/>
      <c r="BK2445" s="165"/>
      <c r="BL2445" s="165"/>
      <c r="BM2445" s="165"/>
      <c r="BN2445" s="165"/>
      <c r="BO2445" s="165"/>
      <c r="BP2445" s="165"/>
      <c r="BQ2445" s="165"/>
      <c r="BS2445" s="6"/>
      <c r="BT2445" s="11"/>
      <c r="BU2445" s="6"/>
      <c r="BV2445" s="6"/>
    </row>
    <row r="2446" spans="1:74" ht="15.75" x14ac:dyDescent="0.25">
      <c r="A2446" s="52" t="s">
        <v>11909</v>
      </c>
      <c r="B2446" s="56" t="s">
        <v>110</v>
      </c>
      <c r="C2446" s="7" t="s">
        <v>9455</v>
      </c>
      <c r="D2446" s="7" t="s">
        <v>11561</v>
      </c>
      <c r="E2446" s="7"/>
      <c r="F2446" s="64"/>
      <c r="G2446" s="6"/>
      <c r="H2446" s="6"/>
      <c r="I2446" s="10" t="s">
        <v>110</v>
      </c>
      <c r="J2446" s="11" t="s">
        <v>11778</v>
      </c>
      <c r="K2446" s="194" t="s">
        <v>510</v>
      </c>
      <c r="L2446" s="176"/>
      <c r="M2446" s="176">
        <v>1000</v>
      </c>
      <c r="N2446" s="80" t="s">
        <v>11911</v>
      </c>
      <c r="O2446" s="162"/>
      <c r="P2446" s="80" t="s">
        <v>11779</v>
      </c>
      <c r="Q2446" s="80"/>
      <c r="R2446" s="80"/>
      <c r="S2446" s="163"/>
      <c r="T2446" s="213"/>
      <c r="U2446" s="162"/>
      <c r="V2446" s="164"/>
      <c r="W2446" s="12" t="str">
        <f t="shared" si="643"/>
        <v>Mqtt1</v>
      </c>
      <c r="X2446" s="196" t="str" cm="1">
        <f t="array" ref="X2446">_xlfn.REGEXEXTRACT(J2446,"^\D*")&amp;"/"&amp;_xlfn.REGEXEXTRACT(J2446,"\d{8}(_\d{1,2})?")</f>
        <v>VLV/50001065_2</v>
      </c>
      <c r="Y2446" s="6" t="str">
        <f t="shared" si="647"/>
        <v>marpower/500000-thrs/vlv/50001065-2</v>
      </c>
      <c r="Z2446" s="103" t="str">
        <f t="shared" si="645"/>
        <v>$.Setpoint</v>
      </c>
      <c r="AA2446" s="12">
        <v>19</v>
      </c>
      <c r="AB2446" s="6" t="s">
        <v>195</v>
      </c>
      <c r="AC2446" s="103">
        <v>0</v>
      </c>
      <c r="AJ2446" s="80"/>
      <c r="AK2446" s="113" t="s">
        <v>917</v>
      </c>
      <c r="AN2446" s="80"/>
      <c r="AO2446" s="80"/>
      <c r="AP2446" s="80"/>
      <c r="AQ2446" s="80"/>
      <c r="AR2446" s="127"/>
      <c r="AS2446" s="80"/>
      <c r="AT2446" s="7"/>
      <c r="AU2446" s="7"/>
      <c r="AV2446" s="165"/>
      <c r="AW2446" s="166"/>
      <c r="AX2446" s="137"/>
      <c r="AY2446" s="147"/>
      <c r="AZ2446" s="167"/>
      <c r="BA2446" s="167"/>
      <c r="BB2446" s="147" t="str">
        <f t="shared" si="646"/>
        <v/>
      </c>
      <c r="BC2446" s="168"/>
      <c r="BD2446" s="165"/>
      <c r="BE2446" s="165"/>
      <c r="BF2446" s="165"/>
      <c r="BG2446" s="165"/>
      <c r="BH2446" s="165"/>
      <c r="BI2446" s="165"/>
      <c r="BJ2446" s="165"/>
      <c r="BK2446" s="165"/>
      <c r="BL2446" s="165"/>
      <c r="BM2446" s="165"/>
      <c r="BN2446" s="165"/>
      <c r="BO2446" s="165"/>
      <c r="BP2446" s="165"/>
      <c r="BQ2446" s="165"/>
      <c r="BS2446" s="6"/>
      <c r="BT2446" s="11"/>
      <c r="BU2446" s="6"/>
      <c r="BV2446" s="6"/>
    </row>
    <row r="2447" spans="1:74" ht="15.75" x14ac:dyDescent="0.25">
      <c r="A2447" s="52" t="s">
        <v>11909</v>
      </c>
      <c r="B2447" s="56" t="s">
        <v>110</v>
      </c>
      <c r="C2447" s="7" t="s">
        <v>9455</v>
      </c>
      <c r="D2447" s="7" t="s">
        <v>11561</v>
      </c>
      <c r="E2447" s="7"/>
      <c r="F2447" s="64"/>
      <c r="G2447" s="6"/>
      <c r="H2447" s="6"/>
      <c r="I2447" s="10" t="s">
        <v>110</v>
      </c>
      <c r="J2447" s="11" t="s">
        <v>11780</v>
      </c>
      <c r="K2447" s="194" t="s">
        <v>510</v>
      </c>
      <c r="L2447" s="176"/>
      <c r="M2447" s="176">
        <v>1000</v>
      </c>
      <c r="N2447" s="80" t="s">
        <v>11911</v>
      </c>
      <c r="O2447" s="162"/>
      <c r="P2447" s="80" t="s">
        <v>11781</v>
      </c>
      <c r="Q2447" s="80"/>
      <c r="R2447" s="80"/>
      <c r="S2447" s="163"/>
      <c r="T2447" s="213"/>
      <c r="U2447" s="162"/>
      <c r="V2447" s="164"/>
      <c r="W2447" s="12" t="str">
        <f t="shared" si="643"/>
        <v>Mqtt1</v>
      </c>
      <c r="X2447" s="196" t="str" cm="1">
        <f t="array" ref="X2447">_xlfn.REGEXEXTRACT(J2447,"^\D*")&amp;"/"&amp;_xlfn.REGEXEXTRACT(J2447,"\d{8}(_\d{1,2})?")</f>
        <v>VLV/50001065_2</v>
      </c>
      <c r="Y2447" s="6" t="str">
        <f t="shared" si="647"/>
        <v>marpower/500000-thrs/vlv/50001065-2</v>
      </c>
      <c r="Z2447" s="103" t="str">
        <f t="shared" si="645"/>
        <v>$.RelPos</v>
      </c>
      <c r="AA2447" s="12">
        <v>19</v>
      </c>
      <c r="AB2447" s="6" t="s">
        <v>195</v>
      </c>
      <c r="AC2447" s="103">
        <v>4</v>
      </c>
      <c r="AJ2447" s="80"/>
      <c r="AK2447" s="113" t="s">
        <v>917</v>
      </c>
      <c r="AN2447" s="80"/>
      <c r="AO2447" s="80"/>
      <c r="AP2447" s="80"/>
      <c r="AQ2447" s="80"/>
      <c r="AR2447" s="127"/>
      <c r="AS2447" s="80"/>
      <c r="AT2447" s="7"/>
      <c r="AU2447" s="7"/>
      <c r="AV2447" s="165"/>
      <c r="AW2447" s="166"/>
      <c r="AX2447" s="137"/>
      <c r="AY2447" s="147"/>
      <c r="AZ2447" s="167"/>
      <c r="BA2447" s="167"/>
      <c r="BB2447" s="147" t="str">
        <f t="shared" si="646"/>
        <v/>
      </c>
      <c r="BC2447" s="168"/>
      <c r="BD2447" s="165"/>
      <c r="BE2447" s="165"/>
      <c r="BF2447" s="165"/>
      <c r="BG2447" s="165"/>
      <c r="BH2447" s="165"/>
      <c r="BI2447" s="165"/>
      <c r="BJ2447" s="165"/>
      <c r="BK2447" s="165"/>
      <c r="BL2447" s="165"/>
      <c r="BM2447" s="165"/>
      <c r="BN2447" s="165"/>
      <c r="BO2447" s="165"/>
      <c r="BP2447" s="165"/>
      <c r="BQ2447" s="165"/>
      <c r="BS2447" s="6"/>
      <c r="BT2447" s="11"/>
      <c r="BU2447" s="6"/>
      <c r="BV2447" s="6"/>
    </row>
    <row r="2448" spans="1:74" ht="15.75" x14ac:dyDescent="0.25">
      <c r="A2448" s="52" t="s">
        <v>11909</v>
      </c>
      <c r="B2448" s="56" t="s">
        <v>110</v>
      </c>
      <c r="C2448" s="7" t="s">
        <v>9455</v>
      </c>
      <c r="D2448" s="7" t="s">
        <v>11561</v>
      </c>
      <c r="E2448" s="7"/>
      <c r="F2448" s="64"/>
      <c r="G2448" s="6"/>
      <c r="H2448" s="6"/>
      <c r="I2448" s="10" t="s">
        <v>110</v>
      </c>
      <c r="J2448" s="11" t="s">
        <v>11782</v>
      </c>
      <c r="K2448" s="194" t="s">
        <v>510</v>
      </c>
      <c r="L2448" s="176"/>
      <c r="M2448" s="176">
        <v>1000</v>
      </c>
      <c r="N2448" s="80" t="s">
        <v>11911</v>
      </c>
      <c r="O2448" s="162"/>
      <c r="P2448" s="80" t="s">
        <v>11783</v>
      </c>
      <c r="Q2448" s="80"/>
      <c r="R2448" s="80"/>
      <c r="S2448" s="163"/>
      <c r="T2448" s="213"/>
      <c r="U2448" s="162"/>
      <c r="V2448" s="164"/>
      <c r="W2448" s="12" t="str">
        <f t="shared" si="643"/>
        <v>Mqtt1</v>
      </c>
      <c r="X2448" s="196" t="str" cm="1">
        <f t="array" ref="X2448">_xlfn.REGEXEXTRACT(J2448,"^\D*")&amp;"/"&amp;_xlfn.REGEXEXTRACT(J2448,"\d{8}(_\d{1,2})?")</f>
        <v>VLV/50001065_2</v>
      </c>
      <c r="Y2448" s="6" t="str">
        <f t="shared" si="647"/>
        <v>marpower/500000-thrs/vlv/50001065-2</v>
      </c>
      <c r="Z2448" s="103" t="str">
        <f t="shared" si="645"/>
        <v>$.AbsPos</v>
      </c>
      <c r="AA2448" s="12">
        <v>19</v>
      </c>
      <c r="AB2448" s="6" t="s">
        <v>195</v>
      </c>
      <c r="AC2448" s="103">
        <v>5</v>
      </c>
      <c r="AJ2448" s="80"/>
      <c r="AK2448" s="113" t="s">
        <v>10814</v>
      </c>
      <c r="AN2448" s="80"/>
      <c r="AO2448" s="80"/>
      <c r="AP2448" s="80"/>
      <c r="AQ2448" s="80"/>
      <c r="AR2448" s="127"/>
      <c r="AS2448" s="80"/>
      <c r="AT2448" s="7"/>
      <c r="AU2448" s="7"/>
      <c r="AV2448" s="165"/>
      <c r="AW2448" s="166"/>
      <c r="AX2448" s="137"/>
      <c r="AY2448" s="147"/>
      <c r="AZ2448" s="167"/>
      <c r="BA2448" s="167"/>
      <c r="BB2448" s="147" t="str">
        <f t="shared" si="646"/>
        <v/>
      </c>
      <c r="BC2448" s="168"/>
      <c r="BD2448" s="165"/>
      <c r="BE2448" s="165"/>
      <c r="BF2448" s="165"/>
      <c r="BG2448" s="165"/>
      <c r="BH2448" s="165"/>
      <c r="BI2448" s="165"/>
      <c r="BJ2448" s="165"/>
      <c r="BK2448" s="165"/>
      <c r="BL2448" s="165"/>
      <c r="BM2448" s="165"/>
      <c r="BN2448" s="165"/>
      <c r="BO2448" s="165"/>
      <c r="BP2448" s="165"/>
      <c r="BQ2448" s="165"/>
      <c r="BS2448" s="6"/>
      <c r="BT2448" s="11"/>
      <c r="BU2448" s="6"/>
      <c r="BV2448" s="6"/>
    </row>
    <row r="2449" spans="1:74" ht="15.75" x14ac:dyDescent="0.25">
      <c r="A2449" s="52" t="s">
        <v>11909</v>
      </c>
      <c r="B2449" s="56" t="s">
        <v>110</v>
      </c>
      <c r="C2449" s="7" t="s">
        <v>9455</v>
      </c>
      <c r="D2449" s="7" t="s">
        <v>11561</v>
      </c>
      <c r="E2449" s="7"/>
      <c r="F2449" s="64"/>
      <c r="G2449" s="6"/>
      <c r="H2449" s="6"/>
      <c r="I2449" s="10" t="s">
        <v>110</v>
      </c>
      <c r="J2449" s="11" t="s">
        <v>11784</v>
      </c>
      <c r="K2449" s="194" t="s">
        <v>510</v>
      </c>
      <c r="L2449" s="176"/>
      <c r="M2449" s="176">
        <v>1000</v>
      </c>
      <c r="N2449" s="80" t="s">
        <v>11911</v>
      </c>
      <c r="O2449" s="162"/>
      <c r="P2449" s="80" t="s">
        <v>11785</v>
      </c>
      <c r="Q2449" s="80"/>
      <c r="R2449" s="80"/>
      <c r="S2449" s="163"/>
      <c r="T2449" s="213"/>
      <c r="U2449" s="162"/>
      <c r="V2449" s="164"/>
      <c r="W2449" s="12" t="str">
        <f t="shared" si="643"/>
        <v>Mqtt1</v>
      </c>
      <c r="X2449" s="196" t="str" cm="1">
        <f t="array" ref="X2449">_xlfn.REGEXEXTRACT(J2449,"^\D*")&amp;"/"&amp;_xlfn.REGEXEXTRACT(J2449,"\d{8}(_\d{1,2})?")</f>
        <v>VLV/50001066_1</v>
      </c>
      <c r="Y2449" s="6" t="str">
        <f t="shared" si="647"/>
        <v>marpower/500000-thrs/vlv/50001066-1</v>
      </c>
      <c r="Z2449" s="103" t="str">
        <f t="shared" si="645"/>
        <v>$.Setpoint</v>
      </c>
      <c r="AA2449" s="12">
        <v>20</v>
      </c>
      <c r="AB2449" s="6" t="s">
        <v>195</v>
      </c>
      <c r="AC2449" s="103">
        <v>0</v>
      </c>
      <c r="AJ2449" s="80"/>
      <c r="AK2449" s="113" t="s">
        <v>917</v>
      </c>
      <c r="AN2449" s="80"/>
      <c r="AO2449" s="80"/>
      <c r="AP2449" s="80"/>
      <c r="AQ2449" s="80"/>
      <c r="AR2449" s="127"/>
      <c r="AS2449" s="80"/>
      <c r="AT2449" s="7"/>
      <c r="AU2449" s="7"/>
      <c r="AV2449" s="165"/>
      <c r="AW2449" s="166"/>
      <c r="AX2449" s="137"/>
      <c r="AY2449" s="147"/>
      <c r="AZ2449" s="167"/>
      <c r="BA2449" s="167"/>
      <c r="BB2449" s="147" t="str">
        <f t="shared" si="646"/>
        <v/>
      </c>
      <c r="BC2449" s="168"/>
      <c r="BD2449" s="165"/>
      <c r="BE2449" s="165"/>
      <c r="BF2449" s="165"/>
      <c r="BG2449" s="165"/>
      <c r="BH2449" s="165"/>
      <c r="BI2449" s="165"/>
      <c r="BJ2449" s="165"/>
      <c r="BK2449" s="165"/>
      <c r="BL2449" s="165"/>
      <c r="BM2449" s="165"/>
      <c r="BN2449" s="165"/>
      <c r="BO2449" s="165"/>
      <c r="BP2449" s="165"/>
      <c r="BQ2449" s="165"/>
      <c r="BS2449" s="6"/>
      <c r="BT2449" s="11"/>
      <c r="BU2449" s="6"/>
      <c r="BV2449" s="6"/>
    </row>
    <row r="2450" spans="1:74" ht="15.75" x14ac:dyDescent="0.25">
      <c r="A2450" s="52" t="s">
        <v>11909</v>
      </c>
      <c r="B2450" s="56" t="s">
        <v>110</v>
      </c>
      <c r="C2450" s="7" t="s">
        <v>9455</v>
      </c>
      <c r="D2450" s="7" t="s">
        <v>11561</v>
      </c>
      <c r="E2450" s="7"/>
      <c r="F2450" s="64"/>
      <c r="G2450" s="6"/>
      <c r="H2450" s="6"/>
      <c r="I2450" s="10" t="s">
        <v>110</v>
      </c>
      <c r="J2450" s="11" t="s">
        <v>11786</v>
      </c>
      <c r="K2450" s="194" t="s">
        <v>510</v>
      </c>
      <c r="L2450" s="176"/>
      <c r="M2450" s="176">
        <v>1000</v>
      </c>
      <c r="N2450" s="80" t="s">
        <v>11911</v>
      </c>
      <c r="O2450" s="162"/>
      <c r="P2450" s="80" t="s">
        <v>11787</v>
      </c>
      <c r="Q2450" s="80"/>
      <c r="R2450" s="80"/>
      <c r="S2450" s="163"/>
      <c r="T2450" s="213"/>
      <c r="U2450" s="162"/>
      <c r="V2450" s="164"/>
      <c r="W2450" s="12" t="str">
        <f t="shared" si="643"/>
        <v>Mqtt1</v>
      </c>
      <c r="X2450" s="196" t="str" cm="1">
        <f t="array" ref="X2450">_xlfn.REGEXEXTRACT(J2450,"^\D*")&amp;"/"&amp;_xlfn.REGEXEXTRACT(J2450,"\d{8}(_\d{1,2})?")</f>
        <v>VLV/50001066_1</v>
      </c>
      <c r="Y2450" s="6" t="str">
        <f t="shared" si="647"/>
        <v>marpower/500000-thrs/vlv/50001066-1</v>
      </c>
      <c r="Z2450" s="103" t="str">
        <f t="shared" si="645"/>
        <v>$.RelPos</v>
      </c>
      <c r="AA2450" s="12">
        <v>20</v>
      </c>
      <c r="AB2450" s="6" t="s">
        <v>195</v>
      </c>
      <c r="AC2450" s="103">
        <v>4</v>
      </c>
      <c r="AJ2450" s="80"/>
      <c r="AK2450" s="113" t="s">
        <v>917</v>
      </c>
      <c r="AN2450" s="80"/>
      <c r="AO2450" s="80"/>
      <c r="AP2450" s="80"/>
      <c r="AQ2450" s="80"/>
      <c r="AR2450" s="127"/>
      <c r="AS2450" s="80"/>
      <c r="AT2450" s="7"/>
      <c r="AU2450" s="7"/>
      <c r="AV2450" s="165"/>
      <c r="AW2450" s="166"/>
      <c r="AX2450" s="137"/>
      <c r="AY2450" s="147"/>
      <c r="AZ2450" s="167"/>
      <c r="BA2450" s="167"/>
      <c r="BB2450" s="147" t="str">
        <f t="shared" si="646"/>
        <v/>
      </c>
      <c r="BC2450" s="168"/>
      <c r="BD2450" s="165"/>
      <c r="BE2450" s="165"/>
      <c r="BF2450" s="165"/>
      <c r="BG2450" s="165"/>
      <c r="BH2450" s="165"/>
      <c r="BI2450" s="165"/>
      <c r="BJ2450" s="165"/>
      <c r="BK2450" s="165"/>
      <c r="BL2450" s="165"/>
      <c r="BM2450" s="165"/>
      <c r="BN2450" s="165"/>
      <c r="BO2450" s="165"/>
      <c r="BP2450" s="165"/>
      <c r="BQ2450" s="165"/>
      <c r="BS2450" s="6"/>
      <c r="BT2450" s="11"/>
      <c r="BU2450" s="6"/>
      <c r="BV2450" s="6"/>
    </row>
    <row r="2451" spans="1:74" ht="15.75" x14ac:dyDescent="0.25">
      <c r="A2451" s="52" t="s">
        <v>11909</v>
      </c>
      <c r="B2451" s="56" t="s">
        <v>110</v>
      </c>
      <c r="C2451" s="7" t="s">
        <v>9455</v>
      </c>
      <c r="D2451" s="7" t="s">
        <v>11561</v>
      </c>
      <c r="E2451" s="7"/>
      <c r="F2451" s="64"/>
      <c r="G2451" s="6"/>
      <c r="H2451" s="6"/>
      <c r="I2451" s="10" t="s">
        <v>110</v>
      </c>
      <c r="J2451" s="11" t="s">
        <v>11788</v>
      </c>
      <c r="K2451" s="194" t="s">
        <v>510</v>
      </c>
      <c r="L2451" s="176"/>
      <c r="M2451" s="176">
        <v>1000</v>
      </c>
      <c r="N2451" s="80" t="s">
        <v>11911</v>
      </c>
      <c r="O2451" s="162"/>
      <c r="P2451" s="80" t="s">
        <v>11789</v>
      </c>
      <c r="Q2451" s="80"/>
      <c r="R2451" s="80"/>
      <c r="S2451" s="163"/>
      <c r="T2451" s="213"/>
      <c r="U2451" s="162"/>
      <c r="V2451" s="164"/>
      <c r="W2451" s="12" t="str">
        <f t="shared" si="643"/>
        <v>Mqtt1</v>
      </c>
      <c r="X2451" s="196" t="str" cm="1">
        <f t="array" ref="X2451">_xlfn.REGEXEXTRACT(J2451,"^\D*")&amp;"/"&amp;_xlfn.REGEXEXTRACT(J2451,"\d{8}(_\d{1,2})?")</f>
        <v>VLV/50001066_1</v>
      </c>
      <c r="Y2451" s="6" t="str">
        <f t="shared" si="647"/>
        <v>marpower/500000-thrs/vlv/50001066-1</v>
      </c>
      <c r="Z2451" s="103" t="str">
        <f t="shared" si="645"/>
        <v>$.AbsPos</v>
      </c>
      <c r="AA2451" s="12">
        <v>20</v>
      </c>
      <c r="AB2451" s="6" t="s">
        <v>195</v>
      </c>
      <c r="AC2451" s="103">
        <v>5</v>
      </c>
      <c r="AJ2451" s="80"/>
      <c r="AK2451" s="113" t="s">
        <v>10814</v>
      </c>
      <c r="AN2451" s="80"/>
      <c r="AO2451" s="80"/>
      <c r="AP2451" s="80"/>
      <c r="AQ2451" s="80"/>
      <c r="AR2451" s="127"/>
      <c r="AS2451" s="80"/>
      <c r="AT2451" s="7"/>
      <c r="AU2451" s="7"/>
      <c r="AV2451" s="165"/>
      <c r="AW2451" s="166"/>
      <c r="AX2451" s="137"/>
      <c r="AY2451" s="147"/>
      <c r="AZ2451" s="167"/>
      <c r="BA2451" s="167"/>
      <c r="BB2451" s="147" t="str">
        <f t="shared" si="646"/>
        <v/>
      </c>
      <c r="BC2451" s="168"/>
      <c r="BD2451" s="165"/>
      <c r="BE2451" s="165"/>
      <c r="BF2451" s="165"/>
      <c r="BG2451" s="165"/>
      <c r="BH2451" s="165"/>
      <c r="BI2451" s="165"/>
      <c r="BJ2451" s="165"/>
      <c r="BK2451" s="165"/>
      <c r="BL2451" s="165"/>
      <c r="BM2451" s="165"/>
      <c r="BN2451" s="165"/>
      <c r="BO2451" s="165"/>
      <c r="BP2451" s="165"/>
      <c r="BQ2451" s="165"/>
      <c r="BS2451" s="6"/>
      <c r="BT2451" s="11"/>
      <c r="BU2451" s="6"/>
      <c r="BV2451" s="6"/>
    </row>
    <row r="2452" spans="1:74" ht="15.75" x14ac:dyDescent="0.25">
      <c r="A2452" s="52" t="s">
        <v>11909</v>
      </c>
      <c r="B2452" s="56" t="s">
        <v>110</v>
      </c>
      <c r="C2452" s="7" t="s">
        <v>9455</v>
      </c>
      <c r="D2452" s="7" t="s">
        <v>11561</v>
      </c>
      <c r="E2452" s="7"/>
      <c r="F2452" s="64"/>
      <c r="G2452" s="6"/>
      <c r="H2452" s="6"/>
      <c r="I2452" s="10" t="s">
        <v>110</v>
      </c>
      <c r="J2452" s="11" t="s">
        <v>11790</v>
      </c>
      <c r="K2452" s="194" t="s">
        <v>510</v>
      </c>
      <c r="L2452" s="176"/>
      <c r="M2452" s="176">
        <v>1000</v>
      </c>
      <c r="N2452" s="80" t="s">
        <v>11911</v>
      </c>
      <c r="O2452" s="162"/>
      <c r="P2452" s="80" t="s">
        <v>11791</v>
      </c>
      <c r="Q2452" s="80"/>
      <c r="R2452" s="80"/>
      <c r="S2452" s="163"/>
      <c r="T2452" s="213"/>
      <c r="U2452" s="162"/>
      <c r="V2452" s="164"/>
      <c r="W2452" s="12" t="str">
        <f t="shared" si="643"/>
        <v>Mqtt1</v>
      </c>
      <c r="X2452" s="196" t="str" cm="1">
        <f t="array" ref="X2452">_xlfn.REGEXEXTRACT(J2452,"^\D*")&amp;"/"&amp;_xlfn.REGEXEXTRACT(J2452,"\d{8}(_\d{1,2})?")</f>
        <v>VLV/50001066_2</v>
      </c>
      <c r="Y2452" s="6" t="str">
        <f t="shared" si="647"/>
        <v>marpower/500000-thrs/vlv/50001066-2</v>
      </c>
      <c r="Z2452" s="103" t="str">
        <f t="shared" si="645"/>
        <v>$.Setpoint</v>
      </c>
      <c r="AA2452" s="12">
        <v>21</v>
      </c>
      <c r="AB2452" s="6" t="s">
        <v>195</v>
      </c>
      <c r="AC2452" s="103">
        <v>0</v>
      </c>
      <c r="AJ2452" s="80"/>
      <c r="AK2452" s="113" t="s">
        <v>917</v>
      </c>
      <c r="AN2452" s="80"/>
      <c r="AO2452" s="80"/>
      <c r="AP2452" s="80"/>
      <c r="AQ2452" s="80"/>
      <c r="AR2452" s="127"/>
      <c r="AS2452" s="80"/>
      <c r="AT2452" s="7"/>
      <c r="AU2452" s="7"/>
      <c r="AV2452" s="165"/>
      <c r="AW2452" s="166"/>
      <c r="AX2452" s="137"/>
      <c r="AY2452" s="147"/>
      <c r="AZ2452" s="167"/>
      <c r="BA2452" s="167"/>
      <c r="BB2452" s="147" t="str">
        <f t="shared" si="646"/>
        <v/>
      </c>
      <c r="BC2452" s="168"/>
      <c r="BD2452" s="165"/>
      <c r="BE2452" s="165"/>
      <c r="BF2452" s="165"/>
      <c r="BG2452" s="165"/>
      <c r="BH2452" s="165"/>
      <c r="BI2452" s="165"/>
      <c r="BJ2452" s="165"/>
      <c r="BK2452" s="165"/>
      <c r="BL2452" s="165"/>
      <c r="BM2452" s="165"/>
      <c r="BN2452" s="165"/>
      <c r="BO2452" s="165"/>
      <c r="BP2452" s="165"/>
      <c r="BQ2452" s="165"/>
      <c r="BS2452" s="6"/>
      <c r="BT2452" s="11"/>
      <c r="BU2452" s="6"/>
      <c r="BV2452" s="6"/>
    </row>
    <row r="2453" spans="1:74" ht="15.75" x14ac:dyDescent="0.25">
      <c r="A2453" s="52" t="s">
        <v>11909</v>
      </c>
      <c r="B2453" s="56" t="s">
        <v>110</v>
      </c>
      <c r="C2453" s="7" t="s">
        <v>9455</v>
      </c>
      <c r="D2453" s="7" t="s">
        <v>11561</v>
      </c>
      <c r="E2453" s="7"/>
      <c r="F2453" s="64"/>
      <c r="G2453" s="6"/>
      <c r="H2453" s="6"/>
      <c r="I2453" s="10" t="s">
        <v>110</v>
      </c>
      <c r="J2453" s="11" t="s">
        <v>11792</v>
      </c>
      <c r="K2453" s="194" t="s">
        <v>510</v>
      </c>
      <c r="L2453" s="176"/>
      <c r="M2453" s="176">
        <v>1000</v>
      </c>
      <c r="N2453" s="80" t="s">
        <v>11911</v>
      </c>
      <c r="O2453" s="162"/>
      <c r="P2453" s="80" t="s">
        <v>11793</v>
      </c>
      <c r="Q2453" s="80"/>
      <c r="R2453" s="80"/>
      <c r="S2453" s="163"/>
      <c r="T2453" s="213"/>
      <c r="U2453" s="162"/>
      <c r="V2453" s="164"/>
      <c r="W2453" s="12" t="str">
        <f t="shared" si="643"/>
        <v>Mqtt1</v>
      </c>
      <c r="X2453" s="196" t="str" cm="1">
        <f t="array" ref="X2453">_xlfn.REGEXEXTRACT(J2453,"^\D*")&amp;"/"&amp;_xlfn.REGEXEXTRACT(J2453,"\d{8}(_\d{1,2})?")</f>
        <v>VLV/50001066_2</v>
      </c>
      <c r="Y2453" s="6" t="str">
        <f t="shared" si="647"/>
        <v>marpower/500000-thrs/vlv/50001066-2</v>
      </c>
      <c r="Z2453" s="103" t="str">
        <f t="shared" si="645"/>
        <v>$.RelPos</v>
      </c>
      <c r="AA2453" s="12">
        <v>21</v>
      </c>
      <c r="AB2453" s="6" t="s">
        <v>195</v>
      </c>
      <c r="AC2453" s="103">
        <v>4</v>
      </c>
      <c r="AJ2453" s="80"/>
      <c r="AK2453" s="113" t="s">
        <v>917</v>
      </c>
      <c r="AN2453" s="80"/>
      <c r="AO2453" s="80"/>
      <c r="AP2453" s="80"/>
      <c r="AQ2453" s="80"/>
      <c r="AR2453" s="127"/>
      <c r="AS2453" s="80"/>
      <c r="AT2453" s="7"/>
      <c r="AU2453" s="7"/>
      <c r="AV2453" s="165"/>
      <c r="AW2453" s="166"/>
      <c r="AX2453" s="137"/>
      <c r="AY2453" s="147"/>
      <c r="AZ2453" s="167"/>
      <c r="BA2453" s="167"/>
      <c r="BB2453" s="147" t="str">
        <f t="shared" si="646"/>
        <v/>
      </c>
      <c r="BC2453" s="168"/>
      <c r="BD2453" s="165"/>
      <c r="BE2453" s="165"/>
      <c r="BF2453" s="165"/>
      <c r="BG2453" s="165"/>
      <c r="BH2453" s="165"/>
      <c r="BI2453" s="165"/>
      <c r="BJ2453" s="165"/>
      <c r="BK2453" s="165"/>
      <c r="BL2453" s="165"/>
      <c r="BM2453" s="165"/>
      <c r="BN2453" s="165"/>
      <c r="BO2453" s="165"/>
      <c r="BP2453" s="165"/>
      <c r="BQ2453" s="165"/>
      <c r="BS2453" s="6"/>
      <c r="BT2453" s="11"/>
      <c r="BU2453" s="6"/>
      <c r="BV2453" s="6"/>
    </row>
    <row r="2454" spans="1:74" ht="15.75" x14ac:dyDescent="0.25">
      <c r="A2454" s="52" t="s">
        <v>11909</v>
      </c>
      <c r="B2454" s="56" t="s">
        <v>110</v>
      </c>
      <c r="C2454" s="7" t="s">
        <v>9455</v>
      </c>
      <c r="D2454" s="7" t="s">
        <v>11561</v>
      </c>
      <c r="E2454" s="7"/>
      <c r="F2454" s="64"/>
      <c r="G2454" s="6"/>
      <c r="H2454" s="6"/>
      <c r="I2454" s="10" t="s">
        <v>110</v>
      </c>
      <c r="J2454" s="11" t="s">
        <v>11794</v>
      </c>
      <c r="K2454" s="194" t="s">
        <v>510</v>
      </c>
      <c r="L2454" s="176"/>
      <c r="M2454" s="176">
        <v>1000</v>
      </c>
      <c r="N2454" s="80" t="s">
        <v>11911</v>
      </c>
      <c r="O2454" s="162"/>
      <c r="P2454" s="80" t="s">
        <v>11795</v>
      </c>
      <c r="Q2454" s="80"/>
      <c r="R2454" s="80"/>
      <c r="S2454" s="163"/>
      <c r="T2454" s="213"/>
      <c r="U2454" s="162"/>
      <c r="V2454" s="164"/>
      <c r="W2454" s="12" t="str">
        <f t="shared" si="643"/>
        <v>Mqtt1</v>
      </c>
      <c r="X2454" s="196" t="str" cm="1">
        <f t="array" ref="X2454">_xlfn.REGEXEXTRACT(J2454,"^\D*")&amp;"/"&amp;_xlfn.REGEXEXTRACT(J2454,"\d{8}(_\d{1,2})?")</f>
        <v>VLV/50001066_2</v>
      </c>
      <c r="Y2454" s="6" t="str">
        <f t="shared" si="647"/>
        <v>marpower/500000-thrs/vlv/50001066-2</v>
      </c>
      <c r="Z2454" s="103" t="str">
        <f t="shared" si="645"/>
        <v>$.AbsPos</v>
      </c>
      <c r="AA2454" s="12">
        <v>21</v>
      </c>
      <c r="AB2454" s="6" t="s">
        <v>195</v>
      </c>
      <c r="AC2454" s="103">
        <v>5</v>
      </c>
      <c r="AJ2454" s="80"/>
      <c r="AK2454" s="113" t="s">
        <v>10814</v>
      </c>
      <c r="AN2454" s="80"/>
      <c r="AO2454" s="80"/>
      <c r="AP2454" s="80"/>
      <c r="AQ2454" s="80"/>
      <c r="AR2454" s="127"/>
      <c r="AS2454" s="80"/>
      <c r="AT2454" s="7"/>
      <c r="AU2454" s="7"/>
      <c r="AV2454" s="165"/>
      <c r="AW2454" s="166"/>
      <c r="AX2454" s="137"/>
      <c r="AY2454" s="147"/>
      <c r="AZ2454" s="167"/>
      <c r="BA2454" s="167"/>
      <c r="BB2454" s="147" t="str">
        <f t="shared" si="646"/>
        <v/>
      </c>
      <c r="BC2454" s="168"/>
      <c r="BD2454" s="165"/>
      <c r="BE2454" s="165"/>
      <c r="BF2454" s="165"/>
      <c r="BG2454" s="165"/>
      <c r="BH2454" s="165"/>
      <c r="BI2454" s="165"/>
      <c r="BJ2454" s="165"/>
      <c r="BK2454" s="165"/>
      <c r="BL2454" s="165"/>
      <c r="BM2454" s="165"/>
      <c r="BN2454" s="165"/>
      <c r="BO2454" s="165"/>
      <c r="BP2454" s="165"/>
      <c r="BQ2454" s="165"/>
      <c r="BS2454" s="6"/>
      <c r="BT2454" s="11"/>
      <c r="BU2454" s="6"/>
      <c r="BV2454" s="6"/>
    </row>
    <row r="2455" spans="1:74" ht="15.75" x14ac:dyDescent="0.25">
      <c r="A2455" s="52" t="s">
        <v>11909</v>
      </c>
      <c r="B2455" s="56" t="s">
        <v>110</v>
      </c>
      <c r="C2455" s="7" t="s">
        <v>9455</v>
      </c>
      <c r="D2455" s="7" t="s">
        <v>11561</v>
      </c>
      <c r="E2455" s="7"/>
      <c r="F2455" s="64"/>
      <c r="G2455" s="6"/>
      <c r="H2455" s="6"/>
      <c r="I2455" s="10" t="s">
        <v>110</v>
      </c>
      <c r="J2455" s="11" t="s">
        <v>11796</v>
      </c>
      <c r="K2455" s="194" t="s">
        <v>510</v>
      </c>
      <c r="L2455" s="176"/>
      <c r="M2455" s="176">
        <v>1000</v>
      </c>
      <c r="N2455" s="80" t="s">
        <v>11911</v>
      </c>
      <c r="O2455" s="162"/>
      <c r="P2455" s="80" t="s">
        <v>11797</v>
      </c>
      <c r="Q2455" s="80"/>
      <c r="R2455" s="80"/>
      <c r="S2455" s="163"/>
      <c r="T2455" s="213"/>
      <c r="U2455" s="162"/>
      <c r="V2455" s="164"/>
      <c r="W2455" s="12" t="str">
        <f t="shared" si="643"/>
        <v>Mqtt1</v>
      </c>
      <c r="X2455" s="196" t="str" cm="1">
        <f t="array" ref="X2455">_xlfn.REGEXEXTRACT(J2455,"^\D*")&amp;"/"&amp;_xlfn.REGEXEXTRACT(J2455,"\d{8}(_\d{1,2})?")</f>
        <v>VLV/50001066_3</v>
      </c>
      <c r="Y2455" s="6" t="str">
        <f t="shared" si="647"/>
        <v>marpower/500000-thrs/vlv/50001066-3</v>
      </c>
      <c r="Z2455" s="103" t="str">
        <f t="shared" si="645"/>
        <v>$.Setpoint</v>
      </c>
      <c r="AA2455" s="12">
        <v>22</v>
      </c>
      <c r="AB2455" s="6" t="s">
        <v>195</v>
      </c>
      <c r="AC2455" s="103">
        <v>0</v>
      </c>
      <c r="AJ2455" s="80"/>
      <c r="AK2455" s="113" t="s">
        <v>917</v>
      </c>
      <c r="AN2455" s="80"/>
      <c r="AO2455" s="80"/>
      <c r="AP2455" s="80"/>
      <c r="AQ2455" s="80"/>
      <c r="AR2455" s="127"/>
      <c r="AS2455" s="80"/>
      <c r="AT2455" s="7"/>
      <c r="AU2455" s="7"/>
      <c r="AV2455" s="165"/>
      <c r="AW2455" s="166"/>
      <c r="AX2455" s="137"/>
      <c r="AY2455" s="147"/>
      <c r="AZ2455" s="167"/>
      <c r="BA2455" s="167"/>
      <c r="BB2455" s="147" t="str">
        <f t="shared" si="646"/>
        <v/>
      </c>
      <c r="BC2455" s="168"/>
      <c r="BD2455" s="165"/>
      <c r="BE2455" s="165"/>
      <c r="BF2455" s="165"/>
      <c r="BG2455" s="165"/>
      <c r="BH2455" s="165"/>
      <c r="BI2455" s="165"/>
      <c r="BJ2455" s="165"/>
      <c r="BK2455" s="165"/>
      <c r="BL2455" s="165"/>
      <c r="BM2455" s="165"/>
      <c r="BN2455" s="165"/>
      <c r="BO2455" s="165"/>
      <c r="BP2455" s="165"/>
      <c r="BQ2455" s="165"/>
      <c r="BS2455" s="6"/>
      <c r="BT2455" s="11"/>
      <c r="BU2455" s="6"/>
      <c r="BV2455" s="6"/>
    </row>
    <row r="2456" spans="1:74" ht="15.75" x14ac:dyDescent="0.25">
      <c r="A2456" s="52" t="s">
        <v>11909</v>
      </c>
      <c r="B2456" s="56" t="s">
        <v>110</v>
      </c>
      <c r="C2456" s="7" t="s">
        <v>9455</v>
      </c>
      <c r="D2456" s="7" t="s">
        <v>11561</v>
      </c>
      <c r="E2456" s="7"/>
      <c r="F2456" s="64"/>
      <c r="G2456" s="6"/>
      <c r="H2456" s="6"/>
      <c r="I2456" s="10" t="s">
        <v>110</v>
      </c>
      <c r="J2456" s="11" t="s">
        <v>11798</v>
      </c>
      <c r="K2456" s="194" t="s">
        <v>510</v>
      </c>
      <c r="L2456" s="176"/>
      <c r="M2456" s="176">
        <v>1000</v>
      </c>
      <c r="N2456" s="80" t="s">
        <v>11911</v>
      </c>
      <c r="O2456" s="162"/>
      <c r="P2456" s="80" t="s">
        <v>11799</v>
      </c>
      <c r="Q2456" s="80"/>
      <c r="R2456" s="80"/>
      <c r="S2456" s="163"/>
      <c r="T2456" s="213"/>
      <c r="U2456" s="162"/>
      <c r="V2456" s="164"/>
      <c r="W2456" s="12" t="str">
        <f t="shared" si="643"/>
        <v>Mqtt1</v>
      </c>
      <c r="X2456" s="196" t="str" cm="1">
        <f t="array" ref="X2456">_xlfn.REGEXEXTRACT(J2456,"^\D*")&amp;"/"&amp;_xlfn.REGEXEXTRACT(J2456,"\d{8}(_\d{1,2})?")</f>
        <v>VLV/50001066_3</v>
      </c>
      <c r="Y2456" s="6" t="str">
        <f t="shared" si="647"/>
        <v>marpower/500000-thrs/vlv/50001066-3</v>
      </c>
      <c r="Z2456" s="103" t="str">
        <f t="shared" si="645"/>
        <v>$.RelPos</v>
      </c>
      <c r="AA2456" s="12">
        <v>22</v>
      </c>
      <c r="AB2456" s="6" t="s">
        <v>195</v>
      </c>
      <c r="AC2456" s="103">
        <v>4</v>
      </c>
      <c r="AJ2456" s="80"/>
      <c r="AK2456" s="113" t="s">
        <v>917</v>
      </c>
      <c r="AN2456" s="80"/>
      <c r="AO2456" s="80"/>
      <c r="AP2456" s="80"/>
      <c r="AQ2456" s="80"/>
      <c r="AR2456" s="127"/>
      <c r="AS2456" s="80"/>
      <c r="AT2456" s="7"/>
      <c r="AU2456" s="7"/>
      <c r="AV2456" s="165"/>
      <c r="AW2456" s="166"/>
      <c r="AX2456" s="137"/>
      <c r="AY2456" s="147"/>
      <c r="AZ2456" s="167"/>
      <c r="BA2456" s="167"/>
      <c r="BB2456" s="147" t="str">
        <f t="shared" si="646"/>
        <v/>
      </c>
      <c r="BC2456" s="168"/>
      <c r="BD2456" s="165"/>
      <c r="BE2456" s="165"/>
      <c r="BF2456" s="165"/>
      <c r="BG2456" s="165"/>
      <c r="BH2456" s="165"/>
      <c r="BI2456" s="165"/>
      <c r="BJ2456" s="165"/>
      <c r="BK2456" s="165"/>
      <c r="BL2456" s="165"/>
      <c r="BM2456" s="165"/>
      <c r="BN2456" s="165"/>
      <c r="BO2456" s="165"/>
      <c r="BP2456" s="165"/>
      <c r="BQ2456" s="165"/>
      <c r="BS2456" s="6"/>
      <c r="BT2456" s="11"/>
      <c r="BU2456" s="6"/>
      <c r="BV2456" s="6"/>
    </row>
    <row r="2457" spans="1:74" ht="15.75" x14ac:dyDescent="0.25">
      <c r="A2457" s="52" t="s">
        <v>11909</v>
      </c>
      <c r="B2457" s="56" t="s">
        <v>110</v>
      </c>
      <c r="C2457" s="7" t="s">
        <v>9455</v>
      </c>
      <c r="D2457" s="7" t="s">
        <v>11561</v>
      </c>
      <c r="E2457" s="7"/>
      <c r="F2457" s="64"/>
      <c r="G2457" s="6"/>
      <c r="H2457" s="6"/>
      <c r="I2457" s="10" t="s">
        <v>110</v>
      </c>
      <c r="J2457" s="11" t="s">
        <v>11800</v>
      </c>
      <c r="K2457" s="194" t="s">
        <v>510</v>
      </c>
      <c r="L2457" s="176"/>
      <c r="M2457" s="176">
        <v>1000</v>
      </c>
      <c r="N2457" s="80" t="s">
        <v>11911</v>
      </c>
      <c r="O2457" s="162"/>
      <c r="P2457" s="80" t="s">
        <v>11801</v>
      </c>
      <c r="Q2457" s="80"/>
      <c r="R2457" s="80"/>
      <c r="S2457" s="163"/>
      <c r="T2457" s="213"/>
      <c r="U2457" s="162"/>
      <c r="V2457" s="164"/>
      <c r="W2457" s="12" t="str">
        <f t="shared" si="643"/>
        <v>Mqtt1</v>
      </c>
      <c r="X2457" s="196" t="str" cm="1">
        <f t="array" ref="X2457">_xlfn.REGEXEXTRACT(J2457,"^\D*")&amp;"/"&amp;_xlfn.REGEXEXTRACT(J2457,"\d{8}(_\d{1,2})?")</f>
        <v>VLV/50001066_3</v>
      </c>
      <c r="Y2457" s="6" t="str">
        <f t="shared" si="647"/>
        <v>marpower/500000-thrs/vlv/50001066-3</v>
      </c>
      <c r="Z2457" s="103" t="str">
        <f t="shared" si="645"/>
        <v>$.AbsPos</v>
      </c>
      <c r="AA2457" s="12">
        <v>22</v>
      </c>
      <c r="AB2457" s="6" t="s">
        <v>195</v>
      </c>
      <c r="AC2457" s="103">
        <v>5</v>
      </c>
      <c r="AJ2457" s="80"/>
      <c r="AK2457" s="113" t="s">
        <v>10814</v>
      </c>
      <c r="AN2457" s="80"/>
      <c r="AO2457" s="80"/>
      <c r="AP2457" s="80"/>
      <c r="AQ2457" s="80"/>
      <c r="AR2457" s="127"/>
      <c r="AS2457" s="80"/>
      <c r="AT2457" s="7"/>
      <c r="AU2457" s="7"/>
      <c r="AV2457" s="165"/>
      <c r="AW2457" s="166"/>
      <c r="AX2457" s="137"/>
      <c r="AY2457" s="147"/>
      <c r="AZ2457" s="167"/>
      <c r="BA2457" s="167"/>
      <c r="BB2457" s="147" t="str">
        <f t="shared" si="646"/>
        <v/>
      </c>
      <c r="BC2457" s="168"/>
      <c r="BD2457" s="165"/>
      <c r="BE2457" s="165"/>
      <c r="BF2457" s="165"/>
      <c r="BG2457" s="165"/>
      <c r="BH2457" s="165"/>
      <c r="BI2457" s="165"/>
      <c r="BJ2457" s="165"/>
      <c r="BK2457" s="165"/>
      <c r="BL2457" s="165"/>
      <c r="BM2457" s="165"/>
      <c r="BN2457" s="165"/>
      <c r="BO2457" s="165"/>
      <c r="BP2457" s="165"/>
      <c r="BQ2457" s="165"/>
      <c r="BS2457" s="6"/>
      <c r="BT2457" s="11"/>
      <c r="BU2457" s="6"/>
      <c r="BV2457" s="6"/>
    </row>
    <row r="2458" spans="1:74" ht="15.75" x14ac:dyDescent="0.25">
      <c r="A2458" s="52" t="s">
        <v>11909</v>
      </c>
      <c r="B2458" s="56" t="s">
        <v>110</v>
      </c>
      <c r="C2458" s="7" t="s">
        <v>9455</v>
      </c>
      <c r="D2458" s="7" t="s">
        <v>11561</v>
      </c>
      <c r="E2458" s="7"/>
      <c r="F2458" s="64"/>
      <c r="G2458" s="6"/>
      <c r="H2458" s="6"/>
      <c r="I2458" s="10" t="s">
        <v>110</v>
      </c>
      <c r="J2458" s="11" t="s">
        <v>11802</v>
      </c>
      <c r="K2458" s="194" t="s">
        <v>510</v>
      </c>
      <c r="L2458" s="176"/>
      <c r="M2458" s="176">
        <v>1000</v>
      </c>
      <c r="N2458" s="80" t="s">
        <v>11911</v>
      </c>
      <c r="O2458" s="162"/>
      <c r="P2458" s="80" t="s">
        <v>11803</v>
      </c>
      <c r="Q2458" s="80"/>
      <c r="R2458" s="80"/>
      <c r="S2458" s="163"/>
      <c r="T2458" s="213"/>
      <c r="U2458" s="162"/>
      <c r="V2458" s="164"/>
      <c r="W2458" s="12" t="str">
        <f t="shared" si="643"/>
        <v>Mqtt1</v>
      </c>
      <c r="X2458" s="196" t="str" cm="1">
        <f t="array" ref="X2458">_xlfn.REGEXEXTRACT(J2458,"^\D*")&amp;"/"&amp;_xlfn.REGEXEXTRACT(J2458,"\d{8}(_\d{1,2})?")</f>
        <v>VLV/50001067_2</v>
      </c>
      <c r="Y2458" s="6" t="str">
        <f t="shared" si="647"/>
        <v>marpower/500000-thrs/vlv/50001067-2</v>
      </c>
      <c r="Z2458" s="103" t="str">
        <f t="shared" si="645"/>
        <v>$.Setpoint</v>
      </c>
      <c r="AA2458" s="12">
        <v>23</v>
      </c>
      <c r="AB2458" s="6" t="s">
        <v>195</v>
      </c>
      <c r="AC2458" s="103">
        <v>0</v>
      </c>
      <c r="AJ2458" s="80"/>
      <c r="AK2458" s="113" t="s">
        <v>917</v>
      </c>
      <c r="AN2458" s="80"/>
      <c r="AO2458" s="80"/>
      <c r="AP2458" s="80"/>
      <c r="AQ2458" s="80"/>
      <c r="AR2458" s="127"/>
      <c r="AS2458" s="80"/>
      <c r="AT2458" s="7"/>
      <c r="AU2458" s="7"/>
      <c r="AV2458" s="165"/>
      <c r="AW2458" s="166"/>
      <c r="AX2458" s="137"/>
      <c r="AY2458" s="147"/>
      <c r="AZ2458" s="167"/>
      <c r="BA2458" s="167"/>
      <c r="BB2458" s="147" t="str">
        <f t="shared" si="646"/>
        <v/>
      </c>
      <c r="BC2458" s="168"/>
      <c r="BD2458" s="165"/>
      <c r="BE2458" s="165"/>
      <c r="BF2458" s="165"/>
      <c r="BG2458" s="165"/>
      <c r="BH2458" s="165"/>
      <c r="BI2458" s="165"/>
      <c r="BJ2458" s="165"/>
      <c r="BK2458" s="165"/>
      <c r="BL2458" s="165"/>
      <c r="BM2458" s="165"/>
      <c r="BN2458" s="165"/>
      <c r="BO2458" s="165"/>
      <c r="BP2458" s="165"/>
      <c r="BQ2458" s="165"/>
      <c r="BS2458" s="6"/>
      <c r="BT2458" s="11"/>
      <c r="BU2458" s="6"/>
      <c r="BV2458" s="6"/>
    </row>
    <row r="2459" spans="1:74" ht="15.75" x14ac:dyDescent="0.25">
      <c r="A2459" s="52" t="s">
        <v>11909</v>
      </c>
      <c r="B2459" s="56" t="s">
        <v>110</v>
      </c>
      <c r="C2459" s="7" t="s">
        <v>9455</v>
      </c>
      <c r="D2459" s="7" t="s">
        <v>11561</v>
      </c>
      <c r="E2459" s="7"/>
      <c r="F2459" s="64"/>
      <c r="G2459" s="6"/>
      <c r="H2459" s="6"/>
      <c r="I2459" s="10" t="s">
        <v>110</v>
      </c>
      <c r="J2459" s="11" t="s">
        <v>11804</v>
      </c>
      <c r="K2459" s="194" t="s">
        <v>510</v>
      </c>
      <c r="L2459" s="176"/>
      <c r="M2459" s="176">
        <v>1000</v>
      </c>
      <c r="N2459" s="80" t="s">
        <v>11911</v>
      </c>
      <c r="O2459" s="162"/>
      <c r="P2459" s="80" t="s">
        <v>11805</v>
      </c>
      <c r="Q2459" s="80"/>
      <c r="R2459" s="80"/>
      <c r="S2459" s="163"/>
      <c r="T2459" s="213"/>
      <c r="U2459" s="162"/>
      <c r="V2459" s="164"/>
      <c r="W2459" s="12" t="str">
        <f t="shared" si="643"/>
        <v>Mqtt1</v>
      </c>
      <c r="X2459" s="196" t="str" cm="1">
        <f t="array" ref="X2459">_xlfn.REGEXEXTRACT(J2459,"^\D*")&amp;"/"&amp;_xlfn.REGEXEXTRACT(J2459,"\d{8}(_\d{1,2})?")</f>
        <v>VLV/50001067_2</v>
      </c>
      <c r="Y2459" s="6" t="str">
        <f t="shared" si="647"/>
        <v>marpower/500000-thrs/vlv/50001067-2</v>
      </c>
      <c r="Z2459" s="103" t="str">
        <f t="shared" si="645"/>
        <v>$.RelPos</v>
      </c>
      <c r="AA2459" s="12">
        <v>23</v>
      </c>
      <c r="AB2459" s="6" t="s">
        <v>195</v>
      </c>
      <c r="AC2459" s="103">
        <v>4</v>
      </c>
      <c r="AJ2459" s="80"/>
      <c r="AK2459" s="113" t="s">
        <v>917</v>
      </c>
      <c r="AN2459" s="80"/>
      <c r="AO2459" s="80"/>
      <c r="AP2459" s="80"/>
      <c r="AQ2459" s="80"/>
      <c r="AR2459" s="127"/>
      <c r="AS2459" s="80"/>
      <c r="AT2459" s="7"/>
      <c r="AU2459" s="7"/>
      <c r="AV2459" s="165"/>
      <c r="AW2459" s="166"/>
      <c r="AX2459" s="137"/>
      <c r="AY2459" s="147"/>
      <c r="AZ2459" s="167"/>
      <c r="BA2459" s="167"/>
      <c r="BB2459" s="147" t="str">
        <f t="shared" si="646"/>
        <v/>
      </c>
      <c r="BC2459" s="168"/>
      <c r="BD2459" s="165"/>
      <c r="BE2459" s="165"/>
      <c r="BF2459" s="165"/>
      <c r="BG2459" s="165"/>
      <c r="BH2459" s="165"/>
      <c r="BI2459" s="165"/>
      <c r="BJ2459" s="165"/>
      <c r="BK2459" s="165"/>
      <c r="BL2459" s="165"/>
      <c r="BM2459" s="165"/>
      <c r="BN2459" s="165"/>
      <c r="BO2459" s="165"/>
      <c r="BP2459" s="165"/>
      <c r="BQ2459" s="165"/>
      <c r="BS2459" s="6"/>
      <c r="BT2459" s="11"/>
      <c r="BU2459" s="6"/>
      <c r="BV2459" s="6"/>
    </row>
    <row r="2460" spans="1:74" ht="15.75" x14ac:dyDescent="0.25">
      <c r="A2460" s="52" t="s">
        <v>11909</v>
      </c>
      <c r="B2460" s="56" t="s">
        <v>110</v>
      </c>
      <c r="C2460" s="7" t="s">
        <v>9455</v>
      </c>
      <c r="D2460" s="7" t="s">
        <v>11561</v>
      </c>
      <c r="E2460" s="7"/>
      <c r="F2460" s="64"/>
      <c r="G2460" s="6"/>
      <c r="H2460" s="6"/>
      <c r="I2460" s="10" t="s">
        <v>110</v>
      </c>
      <c r="J2460" s="11" t="s">
        <v>11806</v>
      </c>
      <c r="K2460" s="194" t="s">
        <v>510</v>
      </c>
      <c r="L2460" s="176"/>
      <c r="M2460" s="176">
        <v>1000</v>
      </c>
      <c r="N2460" s="80" t="s">
        <v>11911</v>
      </c>
      <c r="O2460" s="162"/>
      <c r="P2460" s="80" t="s">
        <v>11807</v>
      </c>
      <c r="Q2460" s="80"/>
      <c r="R2460" s="80"/>
      <c r="S2460" s="163"/>
      <c r="T2460" s="213"/>
      <c r="U2460" s="162"/>
      <c r="V2460" s="164"/>
      <c r="W2460" s="12" t="str">
        <f t="shared" si="643"/>
        <v>Mqtt1</v>
      </c>
      <c r="X2460" s="196" t="str" cm="1">
        <f t="array" ref="X2460">_xlfn.REGEXEXTRACT(J2460,"^\D*")&amp;"/"&amp;_xlfn.REGEXEXTRACT(J2460,"\d{8}(_\d{1,2})?")</f>
        <v>VLV/50001067_2</v>
      </c>
      <c r="Y2460" s="6" t="str">
        <f t="shared" si="647"/>
        <v>marpower/500000-thrs/vlv/50001067-2</v>
      </c>
      <c r="Z2460" s="103" t="str">
        <f t="shared" si="645"/>
        <v>$.AbsPos</v>
      </c>
      <c r="AA2460" s="12">
        <v>23</v>
      </c>
      <c r="AB2460" s="6" t="s">
        <v>195</v>
      </c>
      <c r="AC2460" s="103">
        <v>5</v>
      </c>
      <c r="AJ2460" s="80"/>
      <c r="AK2460" s="113" t="s">
        <v>10814</v>
      </c>
      <c r="AN2460" s="80"/>
      <c r="AO2460" s="80"/>
      <c r="AP2460" s="80"/>
      <c r="AQ2460" s="80"/>
      <c r="AR2460" s="127"/>
      <c r="AS2460" s="80"/>
      <c r="AT2460" s="7"/>
      <c r="AU2460" s="7"/>
      <c r="AV2460" s="165"/>
      <c r="AW2460" s="166"/>
      <c r="AX2460" s="137"/>
      <c r="AY2460" s="147"/>
      <c r="AZ2460" s="167"/>
      <c r="BA2460" s="167"/>
      <c r="BB2460" s="147" t="str">
        <f t="shared" si="646"/>
        <v/>
      </c>
      <c r="BC2460" s="168"/>
      <c r="BD2460" s="165"/>
      <c r="BE2460" s="165"/>
      <c r="BF2460" s="165"/>
      <c r="BG2460" s="165"/>
      <c r="BH2460" s="165"/>
      <c r="BI2460" s="165"/>
      <c r="BJ2460" s="165"/>
      <c r="BK2460" s="165"/>
      <c r="BL2460" s="165"/>
      <c r="BM2460" s="165"/>
      <c r="BN2460" s="165"/>
      <c r="BO2460" s="165"/>
      <c r="BP2460" s="165"/>
      <c r="BQ2460" s="165"/>
      <c r="BS2460" s="6"/>
      <c r="BT2460" s="11"/>
      <c r="BU2460" s="6"/>
      <c r="BV2460" s="6"/>
    </row>
    <row r="2461" spans="1:74" ht="15.75" x14ac:dyDescent="0.25">
      <c r="A2461" s="52" t="s">
        <v>11909</v>
      </c>
      <c r="B2461" s="56" t="s">
        <v>110</v>
      </c>
      <c r="C2461" s="7" t="s">
        <v>9455</v>
      </c>
      <c r="D2461" s="7" t="s">
        <v>11561</v>
      </c>
      <c r="E2461" s="7"/>
      <c r="F2461" s="64"/>
      <c r="G2461" s="6"/>
      <c r="H2461" s="6"/>
      <c r="I2461" s="10" t="s">
        <v>110</v>
      </c>
      <c r="J2461" s="11" t="s">
        <v>11808</v>
      </c>
      <c r="K2461" s="194" t="s">
        <v>510</v>
      </c>
      <c r="L2461" s="176"/>
      <c r="M2461" s="176">
        <v>1000</v>
      </c>
      <c r="N2461" s="80" t="s">
        <v>11911</v>
      </c>
      <c r="O2461" s="162"/>
      <c r="P2461" s="80" t="s">
        <v>11809</v>
      </c>
      <c r="Q2461" s="80"/>
      <c r="R2461" s="80"/>
      <c r="S2461" s="163"/>
      <c r="T2461" s="213"/>
      <c r="U2461" s="162"/>
      <c r="V2461" s="164"/>
      <c r="W2461" s="12" t="str">
        <f t="shared" si="643"/>
        <v>Mqtt1</v>
      </c>
      <c r="X2461" s="196" t="str" cm="1">
        <f t="array" ref="X2461">_xlfn.REGEXEXTRACT(J2461,"^\D*")&amp;"/"&amp;_xlfn.REGEXEXTRACT(J2461,"\d{8}(_\d{1,2})?")</f>
        <v>VLV/50001068_1</v>
      </c>
      <c r="Y2461" s="6" t="str">
        <f t="shared" si="647"/>
        <v>marpower/500000-thrs/vlv/50001068-1</v>
      </c>
      <c r="Z2461" s="103" t="str">
        <f t="shared" si="645"/>
        <v>$.Setpoint</v>
      </c>
      <c r="AA2461" s="12">
        <v>24</v>
      </c>
      <c r="AB2461" s="6" t="s">
        <v>195</v>
      </c>
      <c r="AC2461" s="103">
        <v>0</v>
      </c>
      <c r="AJ2461" s="80"/>
      <c r="AK2461" s="113" t="s">
        <v>917</v>
      </c>
      <c r="AN2461" s="80"/>
      <c r="AO2461" s="80"/>
      <c r="AP2461" s="80"/>
      <c r="AQ2461" s="80"/>
      <c r="AR2461" s="127"/>
      <c r="AS2461" s="80"/>
      <c r="AT2461" s="7"/>
      <c r="AU2461" s="7"/>
      <c r="AV2461" s="165"/>
      <c r="AW2461" s="166"/>
      <c r="AX2461" s="137"/>
      <c r="AY2461" s="147"/>
      <c r="AZ2461" s="167"/>
      <c r="BA2461" s="167"/>
      <c r="BB2461" s="147" t="str">
        <f t="shared" si="646"/>
        <v/>
      </c>
      <c r="BC2461" s="168"/>
      <c r="BD2461" s="165"/>
      <c r="BE2461" s="165"/>
      <c r="BF2461" s="165"/>
      <c r="BG2461" s="165"/>
      <c r="BH2461" s="165"/>
      <c r="BI2461" s="165"/>
      <c r="BJ2461" s="165"/>
      <c r="BK2461" s="165"/>
      <c r="BL2461" s="165"/>
      <c r="BM2461" s="165"/>
      <c r="BN2461" s="165"/>
      <c r="BO2461" s="165"/>
      <c r="BP2461" s="165"/>
      <c r="BQ2461" s="165"/>
      <c r="BS2461" s="6"/>
      <c r="BT2461" s="11"/>
      <c r="BU2461" s="6"/>
      <c r="BV2461" s="6"/>
    </row>
    <row r="2462" spans="1:74" ht="15.75" x14ac:dyDescent="0.25">
      <c r="A2462" s="52" t="s">
        <v>11909</v>
      </c>
      <c r="B2462" s="56" t="s">
        <v>110</v>
      </c>
      <c r="C2462" s="7" t="s">
        <v>9455</v>
      </c>
      <c r="D2462" s="7" t="s">
        <v>11561</v>
      </c>
      <c r="E2462" s="7"/>
      <c r="F2462" s="64"/>
      <c r="G2462" s="6"/>
      <c r="H2462" s="6"/>
      <c r="I2462" s="10" t="s">
        <v>110</v>
      </c>
      <c r="J2462" s="11" t="s">
        <v>11810</v>
      </c>
      <c r="K2462" s="194" t="s">
        <v>510</v>
      </c>
      <c r="L2462" s="176"/>
      <c r="M2462" s="176">
        <v>1000</v>
      </c>
      <c r="N2462" s="80" t="s">
        <v>11911</v>
      </c>
      <c r="O2462" s="162"/>
      <c r="P2462" s="80" t="s">
        <v>11811</v>
      </c>
      <c r="Q2462" s="80"/>
      <c r="R2462" s="80"/>
      <c r="S2462" s="163"/>
      <c r="T2462" s="213"/>
      <c r="U2462" s="162"/>
      <c r="V2462" s="164"/>
      <c r="W2462" s="12" t="str">
        <f t="shared" si="643"/>
        <v>Mqtt1</v>
      </c>
      <c r="X2462" s="196" t="str" cm="1">
        <f t="array" ref="X2462">_xlfn.REGEXEXTRACT(J2462,"^\D*")&amp;"/"&amp;_xlfn.REGEXEXTRACT(J2462,"\d{8}(_\d{1,2})?")</f>
        <v>VLV/50001068_1</v>
      </c>
      <c r="Y2462" s="6" t="str">
        <f t="shared" si="647"/>
        <v>marpower/500000-thrs/vlv/50001068-1</v>
      </c>
      <c r="Z2462" s="103" t="str">
        <f t="shared" si="645"/>
        <v>$.RelPos</v>
      </c>
      <c r="AA2462" s="12">
        <v>24</v>
      </c>
      <c r="AB2462" s="6" t="s">
        <v>195</v>
      </c>
      <c r="AC2462" s="103">
        <v>4</v>
      </c>
      <c r="AJ2462" s="80"/>
      <c r="AK2462" s="113" t="s">
        <v>917</v>
      </c>
      <c r="AN2462" s="80"/>
      <c r="AO2462" s="80"/>
      <c r="AP2462" s="80"/>
      <c r="AQ2462" s="80"/>
      <c r="AR2462" s="127"/>
      <c r="AS2462" s="80"/>
      <c r="AT2462" s="7"/>
      <c r="AU2462" s="7"/>
      <c r="AV2462" s="165"/>
      <c r="AW2462" s="166"/>
      <c r="AX2462" s="137"/>
      <c r="AY2462" s="147"/>
      <c r="AZ2462" s="167"/>
      <c r="BA2462" s="167"/>
      <c r="BB2462" s="147" t="str">
        <f t="shared" si="646"/>
        <v/>
      </c>
      <c r="BC2462" s="168"/>
      <c r="BD2462" s="165"/>
      <c r="BE2462" s="165"/>
      <c r="BF2462" s="165"/>
      <c r="BG2462" s="165"/>
      <c r="BH2462" s="165"/>
      <c r="BI2462" s="165"/>
      <c r="BJ2462" s="165"/>
      <c r="BK2462" s="165"/>
      <c r="BL2462" s="165"/>
      <c r="BM2462" s="165"/>
      <c r="BN2462" s="165"/>
      <c r="BO2462" s="165"/>
      <c r="BP2462" s="165"/>
      <c r="BQ2462" s="165"/>
      <c r="BS2462" s="6"/>
      <c r="BT2462" s="11"/>
      <c r="BU2462" s="6"/>
      <c r="BV2462" s="6"/>
    </row>
    <row r="2463" spans="1:74" ht="15.75" x14ac:dyDescent="0.25">
      <c r="A2463" s="52" t="s">
        <v>11909</v>
      </c>
      <c r="B2463" s="56" t="s">
        <v>110</v>
      </c>
      <c r="C2463" s="7" t="s">
        <v>9455</v>
      </c>
      <c r="D2463" s="7" t="s">
        <v>11561</v>
      </c>
      <c r="E2463" s="7"/>
      <c r="F2463" s="64"/>
      <c r="G2463" s="6"/>
      <c r="H2463" s="6"/>
      <c r="I2463" s="10" t="s">
        <v>110</v>
      </c>
      <c r="J2463" s="11" t="s">
        <v>11812</v>
      </c>
      <c r="K2463" s="194" t="s">
        <v>510</v>
      </c>
      <c r="L2463" s="176"/>
      <c r="M2463" s="176">
        <v>1000</v>
      </c>
      <c r="N2463" s="80" t="s">
        <v>11911</v>
      </c>
      <c r="O2463" s="162"/>
      <c r="P2463" s="80" t="s">
        <v>11813</v>
      </c>
      <c r="Q2463" s="80"/>
      <c r="R2463" s="80"/>
      <c r="S2463" s="163"/>
      <c r="T2463" s="213"/>
      <c r="U2463" s="162"/>
      <c r="V2463" s="164"/>
      <c r="W2463" s="12" t="str">
        <f t="shared" si="643"/>
        <v>Mqtt1</v>
      </c>
      <c r="X2463" s="196" t="str" cm="1">
        <f t="array" ref="X2463">_xlfn.REGEXEXTRACT(J2463,"^\D*")&amp;"/"&amp;_xlfn.REGEXEXTRACT(J2463,"\d{8}(_\d{1,2})?")</f>
        <v>VLV/50001068_1</v>
      </c>
      <c r="Y2463" s="6" t="str">
        <f t="shared" si="647"/>
        <v>marpower/500000-thrs/vlv/50001068-1</v>
      </c>
      <c r="Z2463" s="103" t="str">
        <f t="shared" si="645"/>
        <v>$.AbsPos</v>
      </c>
      <c r="AA2463" s="12">
        <v>24</v>
      </c>
      <c r="AB2463" s="6" t="s">
        <v>195</v>
      </c>
      <c r="AC2463" s="103">
        <v>5</v>
      </c>
      <c r="AJ2463" s="80"/>
      <c r="AK2463" s="113" t="s">
        <v>10814</v>
      </c>
      <c r="AN2463" s="80"/>
      <c r="AO2463" s="80"/>
      <c r="AP2463" s="80"/>
      <c r="AQ2463" s="80"/>
      <c r="AR2463" s="127"/>
      <c r="AS2463" s="80"/>
      <c r="AT2463" s="7"/>
      <c r="AU2463" s="7"/>
      <c r="AV2463" s="165"/>
      <c r="AW2463" s="166"/>
      <c r="AX2463" s="137"/>
      <c r="AY2463" s="147"/>
      <c r="AZ2463" s="167"/>
      <c r="BA2463" s="167"/>
      <c r="BB2463" s="147" t="str">
        <f t="shared" si="646"/>
        <v/>
      </c>
      <c r="BC2463" s="168"/>
      <c r="BD2463" s="165"/>
      <c r="BE2463" s="165"/>
      <c r="BF2463" s="165"/>
      <c r="BG2463" s="165"/>
      <c r="BH2463" s="165"/>
      <c r="BI2463" s="165"/>
      <c r="BJ2463" s="165"/>
      <c r="BK2463" s="165"/>
      <c r="BL2463" s="165"/>
      <c r="BM2463" s="165"/>
      <c r="BN2463" s="165"/>
      <c r="BO2463" s="165"/>
      <c r="BP2463" s="165"/>
      <c r="BQ2463" s="165"/>
      <c r="BS2463" s="6"/>
      <c r="BT2463" s="11"/>
      <c r="BU2463" s="6"/>
      <c r="BV2463" s="6"/>
    </row>
    <row r="2464" spans="1:74" ht="15.75" x14ac:dyDescent="0.25">
      <c r="A2464" s="52" t="s">
        <v>11909</v>
      </c>
      <c r="B2464" s="56" t="s">
        <v>110</v>
      </c>
      <c r="C2464" s="7" t="s">
        <v>9455</v>
      </c>
      <c r="D2464" s="7" t="s">
        <v>11561</v>
      </c>
      <c r="E2464" s="7"/>
      <c r="F2464" s="64"/>
      <c r="G2464" s="6"/>
      <c r="H2464" s="6"/>
      <c r="I2464" s="10" t="s">
        <v>110</v>
      </c>
      <c r="J2464" s="11" t="s">
        <v>11814</v>
      </c>
      <c r="K2464" s="194" t="s">
        <v>510</v>
      </c>
      <c r="L2464" s="176"/>
      <c r="M2464" s="176">
        <v>1000</v>
      </c>
      <c r="N2464" s="80" t="s">
        <v>11911</v>
      </c>
      <c r="O2464" s="162"/>
      <c r="P2464" s="80" t="s">
        <v>11815</v>
      </c>
      <c r="Q2464" s="80"/>
      <c r="R2464" s="80"/>
      <c r="S2464" s="163"/>
      <c r="T2464" s="213"/>
      <c r="U2464" s="162"/>
      <c r="V2464" s="164"/>
      <c r="W2464" s="12" t="str">
        <f t="shared" si="643"/>
        <v>Mqtt1</v>
      </c>
      <c r="X2464" s="196" t="str" cm="1">
        <f t="array" ref="X2464">_xlfn.REGEXEXTRACT(J2464,"^\D*")&amp;"/"&amp;_xlfn.REGEXEXTRACT(J2464,"\d{8}(_\d{1,2})?")</f>
        <v>VLV/50001068_2</v>
      </c>
      <c r="Y2464" s="6" t="str">
        <f t="shared" si="647"/>
        <v>marpower/500000-thrs/vlv/50001068-2</v>
      </c>
      <c r="Z2464" s="103" t="str">
        <f t="shared" si="645"/>
        <v>$.Setpoint</v>
      </c>
      <c r="AA2464" s="12">
        <v>25</v>
      </c>
      <c r="AB2464" s="6" t="s">
        <v>195</v>
      </c>
      <c r="AC2464" s="103">
        <v>0</v>
      </c>
      <c r="AJ2464" s="80"/>
      <c r="AK2464" s="113" t="s">
        <v>917</v>
      </c>
      <c r="AN2464" s="80"/>
      <c r="AO2464" s="80"/>
      <c r="AP2464" s="80"/>
      <c r="AQ2464" s="80"/>
      <c r="AR2464" s="127"/>
      <c r="AS2464" s="80"/>
      <c r="AT2464" s="7"/>
      <c r="AU2464" s="7"/>
      <c r="AV2464" s="165"/>
      <c r="AW2464" s="166"/>
      <c r="AX2464" s="137"/>
      <c r="AY2464" s="147"/>
      <c r="AZ2464" s="167"/>
      <c r="BA2464" s="167"/>
      <c r="BB2464" s="147" t="str">
        <f t="shared" si="646"/>
        <v/>
      </c>
      <c r="BC2464" s="168"/>
      <c r="BD2464" s="165"/>
      <c r="BE2464" s="165"/>
      <c r="BF2464" s="165"/>
      <c r="BG2464" s="165"/>
      <c r="BH2464" s="165"/>
      <c r="BI2464" s="165"/>
      <c r="BJ2464" s="165"/>
      <c r="BK2464" s="165"/>
      <c r="BL2464" s="165"/>
      <c r="BM2464" s="165"/>
      <c r="BN2464" s="165"/>
      <c r="BO2464" s="165"/>
      <c r="BP2464" s="165"/>
      <c r="BQ2464" s="165"/>
      <c r="BS2464" s="6"/>
      <c r="BT2464" s="11"/>
      <c r="BU2464" s="6"/>
      <c r="BV2464" s="6"/>
    </row>
    <row r="2465" spans="1:74" ht="15.75" x14ac:dyDescent="0.25">
      <c r="A2465" s="52" t="s">
        <v>11909</v>
      </c>
      <c r="B2465" s="56" t="s">
        <v>110</v>
      </c>
      <c r="C2465" s="7" t="s">
        <v>9455</v>
      </c>
      <c r="D2465" s="7" t="s">
        <v>11561</v>
      </c>
      <c r="E2465" s="7"/>
      <c r="F2465" s="64"/>
      <c r="G2465" s="6"/>
      <c r="H2465" s="6"/>
      <c r="I2465" s="10" t="s">
        <v>110</v>
      </c>
      <c r="J2465" s="11" t="s">
        <v>11816</v>
      </c>
      <c r="K2465" s="194" t="s">
        <v>510</v>
      </c>
      <c r="L2465" s="176"/>
      <c r="M2465" s="176">
        <v>1000</v>
      </c>
      <c r="N2465" s="80" t="s">
        <v>11911</v>
      </c>
      <c r="O2465" s="162"/>
      <c r="P2465" s="80" t="s">
        <v>11817</v>
      </c>
      <c r="Q2465" s="80"/>
      <c r="R2465" s="80"/>
      <c r="S2465" s="163"/>
      <c r="T2465" s="213"/>
      <c r="U2465" s="162"/>
      <c r="V2465" s="164"/>
      <c r="W2465" s="12" t="str">
        <f t="shared" si="643"/>
        <v>Mqtt1</v>
      </c>
      <c r="X2465" s="196" t="str" cm="1">
        <f t="array" ref="X2465">_xlfn.REGEXEXTRACT(J2465,"^\D*")&amp;"/"&amp;_xlfn.REGEXEXTRACT(J2465,"\d{8}(_\d{1,2})?")</f>
        <v>VLV/50001068_2</v>
      </c>
      <c r="Y2465" s="6" t="str">
        <f t="shared" si="647"/>
        <v>marpower/500000-thrs/vlv/50001068-2</v>
      </c>
      <c r="Z2465" s="103" t="str">
        <f t="shared" si="645"/>
        <v>$.RelPos</v>
      </c>
      <c r="AA2465" s="12">
        <v>25</v>
      </c>
      <c r="AB2465" s="6" t="s">
        <v>195</v>
      </c>
      <c r="AC2465" s="103">
        <v>4</v>
      </c>
      <c r="AJ2465" s="80"/>
      <c r="AK2465" s="113" t="s">
        <v>917</v>
      </c>
      <c r="AN2465" s="80"/>
      <c r="AO2465" s="80"/>
      <c r="AP2465" s="80"/>
      <c r="AQ2465" s="80"/>
      <c r="AR2465" s="127"/>
      <c r="AS2465" s="80"/>
      <c r="AT2465" s="7"/>
      <c r="AU2465" s="7"/>
      <c r="AV2465" s="165"/>
      <c r="AW2465" s="166"/>
      <c r="AX2465" s="137"/>
      <c r="AY2465" s="147"/>
      <c r="AZ2465" s="167"/>
      <c r="BA2465" s="167"/>
      <c r="BB2465" s="147" t="str">
        <f t="shared" si="646"/>
        <v/>
      </c>
      <c r="BC2465" s="168"/>
      <c r="BD2465" s="165"/>
      <c r="BE2465" s="165"/>
      <c r="BF2465" s="165"/>
      <c r="BG2465" s="165"/>
      <c r="BH2465" s="165"/>
      <c r="BI2465" s="165"/>
      <c r="BJ2465" s="165"/>
      <c r="BK2465" s="165"/>
      <c r="BL2465" s="165"/>
      <c r="BM2465" s="165"/>
      <c r="BN2465" s="165"/>
      <c r="BO2465" s="165"/>
      <c r="BP2465" s="165"/>
      <c r="BQ2465" s="165"/>
      <c r="BS2465" s="6"/>
      <c r="BT2465" s="11"/>
      <c r="BU2465" s="6"/>
      <c r="BV2465" s="6"/>
    </row>
    <row r="2466" spans="1:74" ht="15.75" x14ac:dyDescent="0.25">
      <c r="A2466" s="52" t="s">
        <v>11909</v>
      </c>
      <c r="B2466" s="56" t="s">
        <v>110</v>
      </c>
      <c r="C2466" s="7" t="s">
        <v>9455</v>
      </c>
      <c r="D2466" s="7" t="s">
        <v>11561</v>
      </c>
      <c r="E2466" s="7"/>
      <c r="F2466" s="64"/>
      <c r="G2466" s="6"/>
      <c r="H2466" s="6"/>
      <c r="I2466" s="10" t="s">
        <v>110</v>
      </c>
      <c r="J2466" s="11" t="s">
        <v>11818</v>
      </c>
      <c r="K2466" s="194" t="s">
        <v>510</v>
      </c>
      <c r="L2466" s="176"/>
      <c r="M2466" s="176">
        <v>1000</v>
      </c>
      <c r="N2466" s="80" t="s">
        <v>11911</v>
      </c>
      <c r="O2466" s="162"/>
      <c r="P2466" s="80" t="s">
        <v>11819</v>
      </c>
      <c r="Q2466" s="80"/>
      <c r="R2466" s="80"/>
      <c r="S2466" s="163"/>
      <c r="T2466" s="213"/>
      <c r="U2466" s="162"/>
      <c r="V2466" s="164"/>
      <c r="W2466" s="12" t="str">
        <f t="shared" ref="W2466:W2496" si="648">IF(COUNTIF(N2466,"spare"),"","Mqtt1")</f>
        <v>Mqtt1</v>
      </c>
      <c r="X2466" s="196" t="str" cm="1">
        <f t="array" ref="X2466">_xlfn.REGEXEXTRACT(J2466,"^\D*")&amp;"/"&amp;_xlfn.REGEXEXTRACT(J2466,"\d{8}(_\d{1,2})?")</f>
        <v>VLV/50001068_2</v>
      </c>
      <c r="Y2466" s="6" t="str">
        <f t="shared" ref="Y2466:Y2496" si="649">LOWER(SUBSTITUTE(SUBSTITUTE(IF(COUNTIF(N2466,"spare"),"",_xlfn.CONCAT("marpower/",IF(X2466&lt;&gt;"","500000 THRS/"&amp;X2466,"500000 THRS")))," ","-"),"_","-"))</f>
        <v>marpower/500000-thrs/vlv/50001068-2</v>
      </c>
      <c r="Z2466" s="103" t="str">
        <f t="shared" ref="Z2466:Z2496" si="650">IF(COUNTIF(N2466,"spare"),"","$."&amp;_xlfn.REGEXREPLACE(IF(X2466="",J2466,_xlfn.REGEXREPLACE(J2466,".*_","")),"^FIRE_",""))</f>
        <v>$.AbsPos</v>
      </c>
      <c r="AA2466" s="12">
        <v>25</v>
      </c>
      <c r="AB2466" s="6" t="s">
        <v>195</v>
      </c>
      <c r="AC2466" s="103">
        <v>5</v>
      </c>
      <c r="AJ2466" s="80"/>
      <c r="AK2466" s="113" t="s">
        <v>10814</v>
      </c>
      <c r="AN2466" s="80"/>
      <c r="AO2466" s="80"/>
      <c r="AP2466" s="80"/>
      <c r="AQ2466" s="80"/>
      <c r="AR2466" s="127"/>
      <c r="AS2466" s="80"/>
      <c r="AT2466" s="7"/>
      <c r="AU2466" s="7"/>
      <c r="AV2466" s="165"/>
      <c r="AW2466" s="166"/>
      <c r="AX2466" s="137"/>
      <c r="AY2466" s="147"/>
      <c r="AZ2466" s="167"/>
      <c r="BA2466" s="167"/>
      <c r="BB2466" s="147" t="str">
        <f t="shared" ref="BB2466:BB2496" si="651">IF(ISNUMBER(AM2466),"1","")</f>
        <v/>
      </c>
      <c r="BC2466" s="168"/>
      <c r="BD2466" s="165"/>
      <c r="BE2466" s="165"/>
      <c r="BF2466" s="165"/>
      <c r="BG2466" s="165"/>
      <c r="BH2466" s="165"/>
      <c r="BI2466" s="165"/>
      <c r="BJ2466" s="165"/>
      <c r="BK2466" s="165"/>
      <c r="BL2466" s="165"/>
      <c r="BM2466" s="165"/>
      <c r="BN2466" s="165"/>
      <c r="BO2466" s="165"/>
      <c r="BP2466" s="165"/>
      <c r="BQ2466" s="165"/>
      <c r="BS2466" s="6"/>
      <c r="BT2466" s="11"/>
      <c r="BU2466" s="6"/>
      <c r="BV2466" s="6"/>
    </row>
    <row r="2467" spans="1:74" ht="15.75" x14ac:dyDescent="0.25">
      <c r="A2467" s="52" t="s">
        <v>11909</v>
      </c>
      <c r="B2467" s="56" t="s">
        <v>110</v>
      </c>
      <c r="C2467" s="7" t="s">
        <v>9455</v>
      </c>
      <c r="D2467" s="7" t="s">
        <v>11561</v>
      </c>
      <c r="E2467" s="7"/>
      <c r="F2467" s="64"/>
      <c r="G2467" s="6"/>
      <c r="H2467" s="6"/>
      <c r="I2467" s="10" t="s">
        <v>110</v>
      </c>
      <c r="J2467" s="11" t="s">
        <v>11820</v>
      </c>
      <c r="K2467" s="194" t="s">
        <v>510</v>
      </c>
      <c r="L2467" s="176"/>
      <c r="M2467" s="176">
        <v>1000</v>
      </c>
      <c r="N2467" s="80" t="s">
        <v>11911</v>
      </c>
      <c r="O2467" s="162"/>
      <c r="P2467" s="80" t="s">
        <v>11821</v>
      </c>
      <c r="Q2467" s="80"/>
      <c r="R2467" s="80"/>
      <c r="S2467" s="163"/>
      <c r="T2467" s="213"/>
      <c r="U2467" s="162"/>
      <c r="V2467" s="164"/>
      <c r="W2467" s="12" t="str">
        <f t="shared" si="648"/>
        <v>Mqtt1</v>
      </c>
      <c r="X2467" s="196" t="str" cm="1">
        <f t="array" ref="X2467">_xlfn.REGEXEXTRACT(J2467,"^\D*")&amp;"/"&amp;_xlfn.REGEXEXTRACT(J2467,"\d{8}(_\d{1,2})?")</f>
        <v>VLV/50001068_3</v>
      </c>
      <c r="Y2467" s="6" t="str">
        <f t="shared" si="649"/>
        <v>marpower/500000-thrs/vlv/50001068-3</v>
      </c>
      <c r="Z2467" s="103" t="str">
        <f t="shared" si="650"/>
        <v>$.Setpoint</v>
      </c>
      <c r="AA2467" s="12">
        <v>26</v>
      </c>
      <c r="AB2467" s="6" t="s">
        <v>195</v>
      </c>
      <c r="AC2467" s="103">
        <v>0</v>
      </c>
      <c r="AJ2467" s="80"/>
      <c r="AK2467" s="113" t="s">
        <v>917</v>
      </c>
      <c r="AN2467" s="80"/>
      <c r="AO2467" s="80"/>
      <c r="AP2467" s="80"/>
      <c r="AQ2467" s="80"/>
      <c r="AR2467" s="127"/>
      <c r="AS2467" s="80"/>
      <c r="AT2467" s="7"/>
      <c r="AU2467" s="7"/>
      <c r="AV2467" s="165"/>
      <c r="AW2467" s="166"/>
      <c r="AX2467" s="137"/>
      <c r="AY2467" s="147"/>
      <c r="AZ2467" s="167"/>
      <c r="BA2467" s="167"/>
      <c r="BB2467" s="147" t="str">
        <f t="shared" si="651"/>
        <v/>
      </c>
      <c r="BC2467" s="168"/>
      <c r="BD2467" s="165"/>
      <c r="BE2467" s="165"/>
      <c r="BF2467" s="165"/>
      <c r="BG2467" s="165"/>
      <c r="BH2467" s="165"/>
      <c r="BI2467" s="165"/>
      <c r="BJ2467" s="165"/>
      <c r="BK2467" s="165"/>
      <c r="BL2467" s="165"/>
      <c r="BM2467" s="165"/>
      <c r="BN2467" s="165"/>
      <c r="BO2467" s="165"/>
      <c r="BP2467" s="165"/>
      <c r="BQ2467" s="165"/>
      <c r="BS2467" s="6"/>
      <c r="BT2467" s="11"/>
      <c r="BU2467" s="6"/>
      <c r="BV2467" s="6"/>
    </row>
    <row r="2468" spans="1:74" ht="15.75" x14ac:dyDescent="0.25">
      <c r="A2468" s="52" t="s">
        <v>11909</v>
      </c>
      <c r="B2468" s="56" t="s">
        <v>110</v>
      </c>
      <c r="C2468" s="7" t="s">
        <v>9455</v>
      </c>
      <c r="D2468" s="7" t="s">
        <v>11561</v>
      </c>
      <c r="E2468" s="7"/>
      <c r="F2468" s="64"/>
      <c r="G2468" s="6"/>
      <c r="H2468" s="6"/>
      <c r="I2468" s="10" t="s">
        <v>110</v>
      </c>
      <c r="J2468" s="11" t="s">
        <v>11822</v>
      </c>
      <c r="K2468" s="194" t="s">
        <v>510</v>
      </c>
      <c r="L2468" s="176"/>
      <c r="M2468" s="176">
        <v>1000</v>
      </c>
      <c r="N2468" s="80" t="s">
        <v>11911</v>
      </c>
      <c r="O2468" s="162"/>
      <c r="P2468" s="80" t="s">
        <v>11823</v>
      </c>
      <c r="Q2468" s="80"/>
      <c r="R2468" s="80"/>
      <c r="S2468" s="163"/>
      <c r="T2468" s="213"/>
      <c r="U2468" s="162"/>
      <c r="V2468" s="164"/>
      <c r="W2468" s="12" t="str">
        <f t="shared" si="648"/>
        <v>Mqtt1</v>
      </c>
      <c r="X2468" s="196" t="str" cm="1">
        <f t="array" ref="X2468">_xlfn.REGEXEXTRACT(J2468,"^\D*")&amp;"/"&amp;_xlfn.REGEXEXTRACT(J2468,"\d{8}(_\d{1,2})?")</f>
        <v>VLV/50001068_3</v>
      </c>
      <c r="Y2468" s="6" t="str">
        <f t="shared" si="649"/>
        <v>marpower/500000-thrs/vlv/50001068-3</v>
      </c>
      <c r="Z2468" s="103" t="str">
        <f t="shared" si="650"/>
        <v>$.RelPos</v>
      </c>
      <c r="AA2468" s="12">
        <v>26</v>
      </c>
      <c r="AB2468" s="6" t="s">
        <v>195</v>
      </c>
      <c r="AC2468" s="103">
        <v>4</v>
      </c>
      <c r="AJ2468" s="80"/>
      <c r="AK2468" s="113" t="s">
        <v>917</v>
      </c>
      <c r="AN2468" s="80"/>
      <c r="AO2468" s="80"/>
      <c r="AP2468" s="80"/>
      <c r="AQ2468" s="80"/>
      <c r="AR2468" s="127"/>
      <c r="AS2468" s="80"/>
      <c r="AT2468" s="7"/>
      <c r="AU2468" s="7"/>
      <c r="AV2468" s="165"/>
      <c r="AW2468" s="166"/>
      <c r="AX2468" s="137"/>
      <c r="AY2468" s="147"/>
      <c r="AZ2468" s="167"/>
      <c r="BA2468" s="167"/>
      <c r="BB2468" s="147" t="str">
        <f t="shared" si="651"/>
        <v/>
      </c>
      <c r="BC2468" s="168"/>
      <c r="BD2468" s="165"/>
      <c r="BE2468" s="165"/>
      <c r="BF2468" s="165"/>
      <c r="BG2468" s="165"/>
      <c r="BH2468" s="165"/>
      <c r="BI2468" s="165"/>
      <c r="BJ2468" s="165"/>
      <c r="BK2468" s="165"/>
      <c r="BL2468" s="165"/>
      <c r="BM2468" s="165"/>
      <c r="BN2468" s="165"/>
      <c r="BO2468" s="165"/>
      <c r="BP2468" s="165"/>
      <c r="BQ2468" s="165"/>
      <c r="BS2468" s="6"/>
      <c r="BT2468" s="11"/>
      <c r="BU2468" s="6"/>
      <c r="BV2468" s="6"/>
    </row>
    <row r="2469" spans="1:74" ht="15.75" x14ac:dyDescent="0.25">
      <c r="A2469" s="52" t="s">
        <v>11909</v>
      </c>
      <c r="B2469" s="56" t="s">
        <v>110</v>
      </c>
      <c r="C2469" s="7" t="s">
        <v>9455</v>
      </c>
      <c r="D2469" s="7" t="s">
        <v>11561</v>
      </c>
      <c r="E2469" s="7"/>
      <c r="F2469" s="64"/>
      <c r="G2469" s="6"/>
      <c r="H2469" s="6"/>
      <c r="I2469" s="10" t="s">
        <v>110</v>
      </c>
      <c r="J2469" s="11" t="s">
        <v>11824</v>
      </c>
      <c r="K2469" s="194" t="s">
        <v>510</v>
      </c>
      <c r="L2469" s="176"/>
      <c r="M2469" s="176">
        <v>1000</v>
      </c>
      <c r="N2469" s="80" t="s">
        <v>11911</v>
      </c>
      <c r="O2469" s="162"/>
      <c r="P2469" s="80" t="s">
        <v>11825</v>
      </c>
      <c r="Q2469" s="80"/>
      <c r="R2469" s="80"/>
      <c r="S2469" s="163"/>
      <c r="T2469" s="213"/>
      <c r="U2469" s="162"/>
      <c r="V2469" s="164"/>
      <c r="W2469" s="12" t="str">
        <f t="shared" si="648"/>
        <v>Mqtt1</v>
      </c>
      <c r="X2469" s="196" t="str" cm="1">
        <f t="array" ref="X2469">_xlfn.REGEXEXTRACT(J2469,"^\D*")&amp;"/"&amp;_xlfn.REGEXEXTRACT(J2469,"\d{8}(_\d{1,2})?")</f>
        <v>VLV/50001068_3</v>
      </c>
      <c r="Y2469" s="6" t="str">
        <f t="shared" si="649"/>
        <v>marpower/500000-thrs/vlv/50001068-3</v>
      </c>
      <c r="Z2469" s="103" t="str">
        <f t="shared" si="650"/>
        <v>$.AbsPos</v>
      </c>
      <c r="AA2469" s="12">
        <v>26</v>
      </c>
      <c r="AB2469" s="6" t="s">
        <v>195</v>
      </c>
      <c r="AC2469" s="103">
        <v>5</v>
      </c>
      <c r="AJ2469" s="80"/>
      <c r="AK2469" s="113" t="s">
        <v>10814</v>
      </c>
      <c r="AN2469" s="80"/>
      <c r="AO2469" s="80"/>
      <c r="AP2469" s="80"/>
      <c r="AQ2469" s="80"/>
      <c r="AR2469" s="127"/>
      <c r="AS2469" s="80"/>
      <c r="AT2469" s="7"/>
      <c r="AU2469" s="7"/>
      <c r="AV2469" s="165"/>
      <c r="AW2469" s="166"/>
      <c r="AX2469" s="137"/>
      <c r="AY2469" s="147"/>
      <c r="AZ2469" s="167"/>
      <c r="BA2469" s="167"/>
      <c r="BB2469" s="147" t="str">
        <f t="shared" si="651"/>
        <v/>
      </c>
      <c r="BC2469" s="168"/>
      <c r="BD2469" s="165"/>
      <c r="BE2469" s="165"/>
      <c r="BF2469" s="165"/>
      <c r="BG2469" s="165"/>
      <c r="BH2469" s="165"/>
      <c r="BI2469" s="165"/>
      <c r="BJ2469" s="165"/>
      <c r="BK2469" s="165"/>
      <c r="BL2469" s="165"/>
      <c r="BM2469" s="165"/>
      <c r="BN2469" s="165"/>
      <c r="BO2469" s="165"/>
      <c r="BP2469" s="165"/>
      <c r="BQ2469" s="165"/>
      <c r="BS2469" s="6"/>
      <c r="BT2469" s="11"/>
      <c r="BU2469" s="6"/>
      <c r="BV2469" s="6"/>
    </row>
    <row r="2470" spans="1:74" ht="15.75" x14ac:dyDescent="0.25">
      <c r="A2470" s="52" t="s">
        <v>11909</v>
      </c>
      <c r="B2470" s="56" t="s">
        <v>110</v>
      </c>
      <c r="C2470" s="7" t="s">
        <v>9455</v>
      </c>
      <c r="D2470" s="7" t="s">
        <v>11561</v>
      </c>
      <c r="E2470" s="7"/>
      <c r="F2470" s="64"/>
      <c r="G2470" s="6"/>
      <c r="H2470" s="6"/>
      <c r="I2470" s="10" t="s">
        <v>110</v>
      </c>
      <c r="J2470" s="11" t="s">
        <v>11826</v>
      </c>
      <c r="K2470" s="194" t="s">
        <v>510</v>
      </c>
      <c r="L2470" s="176"/>
      <c r="M2470" s="176">
        <v>1000</v>
      </c>
      <c r="N2470" s="80" t="s">
        <v>11911</v>
      </c>
      <c r="O2470" s="162"/>
      <c r="P2470" s="80" t="s">
        <v>11827</v>
      </c>
      <c r="Q2470" s="80"/>
      <c r="R2470" s="80"/>
      <c r="S2470" s="163"/>
      <c r="T2470" s="213"/>
      <c r="U2470" s="162"/>
      <c r="V2470" s="164"/>
      <c r="W2470" s="12" t="str">
        <f t="shared" si="648"/>
        <v>Mqtt1</v>
      </c>
      <c r="X2470" s="196" t="str" cm="1">
        <f t="array" ref="X2470">_xlfn.REGEXEXTRACT(J2470,"^\D*")&amp;"/"&amp;_xlfn.REGEXEXTRACT(J2470,"\d{8}(_\d{1,2})?")</f>
        <v>VLV/50001068_4</v>
      </c>
      <c r="Y2470" s="6" t="str">
        <f t="shared" si="649"/>
        <v>marpower/500000-thrs/vlv/50001068-4</v>
      </c>
      <c r="Z2470" s="103" t="str">
        <f t="shared" si="650"/>
        <v>$.Setpoint</v>
      </c>
      <c r="AA2470" s="12">
        <v>27</v>
      </c>
      <c r="AB2470" s="6" t="s">
        <v>195</v>
      </c>
      <c r="AC2470" s="103">
        <v>0</v>
      </c>
      <c r="AJ2470" s="80"/>
      <c r="AK2470" s="113" t="s">
        <v>917</v>
      </c>
      <c r="AN2470" s="80"/>
      <c r="AO2470" s="80"/>
      <c r="AP2470" s="80"/>
      <c r="AQ2470" s="80"/>
      <c r="AR2470" s="127"/>
      <c r="AS2470" s="80"/>
      <c r="AT2470" s="7"/>
      <c r="AU2470" s="7"/>
      <c r="AV2470" s="165"/>
      <c r="AW2470" s="166"/>
      <c r="AX2470" s="137"/>
      <c r="AY2470" s="147"/>
      <c r="AZ2470" s="167"/>
      <c r="BA2470" s="167"/>
      <c r="BB2470" s="147" t="str">
        <f t="shared" si="651"/>
        <v/>
      </c>
      <c r="BC2470" s="168"/>
      <c r="BD2470" s="165"/>
      <c r="BE2470" s="165"/>
      <c r="BF2470" s="165"/>
      <c r="BG2470" s="165"/>
      <c r="BH2470" s="165"/>
      <c r="BI2470" s="165"/>
      <c r="BJ2470" s="165"/>
      <c r="BK2470" s="165"/>
      <c r="BL2470" s="165"/>
      <c r="BM2470" s="165"/>
      <c r="BN2470" s="165"/>
      <c r="BO2470" s="165"/>
      <c r="BP2470" s="165"/>
      <c r="BQ2470" s="165"/>
      <c r="BS2470" s="6"/>
      <c r="BT2470" s="11"/>
      <c r="BU2470" s="6"/>
      <c r="BV2470" s="6"/>
    </row>
    <row r="2471" spans="1:74" ht="15.75" x14ac:dyDescent="0.25">
      <c r="A2471" s="52" t="s">
        <v>11909</v>
      </c>
      <c r="B2471" s="56" t="s">
        <v>110</v>
      </c>
      <c r="C2471" s="7" t="s">
        <v>9455</v>
      </c>
      <c r="D2471" s="7" t="s">
        <v>11561</v>
      </c>
      <c r="E2471" s="7"/>
      <c r="F2471" s="64"/>
      <c r="G2471" s="6"/>
      <c r="H2471" s="6"/>
      <c r="I2471" s="10" t="s">
        <v>110</v>
      </c>
      <c r="J2471" s="11" t="s">
        <v>11828</v>
      </c>
      <c r="K2471" s="194" t="s">
        <v>510</v>
      </c>
      <c r="L2471" s="176"/>
      <c r="M2471" s="176">
        <v>1000</v>
      </c>
      <c r="N2471" s="80" t="s">
        <v>11911</v>
      </c>
      <c r="O2471" s="162"/>
      <c r="P2471" s="80" t="s">
        <v>11829</v>
      </c>
      <c r="Q2471" s="80"/>
      <c r="R2471" s="80"/>
      <c r="S2471" s="163"/>
      <c r="T2471" s="213"/>
      <c r="U2471" s="162"/>
      <c r="V2471" s="164"/>
      <c r="W2471" s="12" t="str">
        <f t="shared" si="648"/>
        <v>Mqtt1</v>
      </c>
      <c r="X2471" s="196" t="str" cm="1">
        <f t="array" ref="X2471">_xlfn.REGEXEXTRACT(J2471,"^\D*")&amp;"/"&amp;_xlfn.REGEXEXTRACT(J2471,"\d{8}(_\d{1,2})?")</f>
        <v>VLV/50001068_4</v>
      </c>
      <c r="Y2471" s="6" t="str">
        <f t="shared" si="649"/>
        <v>marpower/500000-thrs/vlv/50001068-4</v>
      </c>
      <c r="Z2471" s="103" t="str">
        <f t="shared" si="650"/>
        <v>$.RelPos</v>
      </c>
      <c r="AA2471" s="12">
        <v>27</v>
      </c>
      <c r="AB2471" s="6" t="s">
        <v>195</v>
      </c>
      <c r="AC2471" s="103">
        <v>4</v>
      </c>
      <c r="AJ2471" s="80"/>
      <c r="AK2471" s="113" t="s">
        <v>917</v>
      </c>
      <c r="AN2471" s="80"/>
      <c r="AO2471" s="80"/>
      <c r="AP2471" s="80"/>
      <c r="AQ2471" s="80"/>
      <c r="AR2471" s="127"/>
      <c r="AS2471" s="80"/>
      <c r="AT2471" s="7"/>
      <c r="AU2471" s="7"/>
      <c r="AV2471" s="165"/>
      <c r="AW2471" s="166"/>
      <c r="AX2471" s="137"/>
      <c r="AY2471" s="147"/>
      <c r="AZ2471" s="167"/>
      <c r="BA2471" s="167"/>
      <c r="BB2471" s="147" t="str">
        <f t="shared" si="651"/>
        <v/>
      </c>
      <c r="BC2471" s="168"/>
      <c r="BD2471" s="165"/>
      <c r="BE2471" s="165"/>
      <c r="BF2471" s="165"/>
      <c r="BG2471" s="165"/>
      <c r="BH2471" s="165"/>
      <c r="BI2471" s="165"/>
      <c r="BJ2471" s="165"/>
      <c r="BK2471" s="165"/>
      <c r="BL2471" s="165"/>
      <c r="BM2471" s="165"/>
      <c r="BN2471" s="165"/>
      <c r="BO2471" s="165"/>
      <c r="BP2471" s="165"/>
      <c r="BQ2471" s="165"/>
      <c r="BS2471" s="6"/>
      <c r="BT2471" s="11"/>
      <c r="BU2471" s="6"/>
      <c r="BV2471" s="6"/>
    </row>
    <row r="2472" spans="1:74" ht="15.75" x14ac:dyDescent="0.25">
      <c r="A2472" s="52" t="s">
        <v>11909</v>
      </c>
      <c r="B2472" s="56" t="s">
        <v>110</v>
      </c>
      <c r="C2472" s="7" t="s">
        <v>9455</v>
      </c>
      <c r="D2472" s="7" t="s">
        <v>11561</v>
      </c>
      <c r="E2472" s="7"/>
      <c r="F2472" s="64"/>
      <c r="G2472" s="6"/>
      <c r="H2472" s="6"/>
      <c r="I2472" s="10" t="s">
        <v>110</v>
      </c>
      <c r="J2472" s="11" t="s">
        <v>11830</v>
      </c>
      <c r="K2472" s="194" t="s">
        <v>510</v>
      </c>
      <c r="L2472" s="176"/>
      <c r="M2472" s="176">
        <v>1000</v>
      </c>
      <c r="N2472" s="80" t="s">
        <v>11911</v>
      </c>
      <c r="O2472" s="162"/>
      <c r="P2472" s="80" t="s">
        <v>11831</v>
      </c>
      <c r="Q2472" s="80"/>
      <c r="R2472" s="80"/>
      <c r="S2472" s="163"/>
      <c r="T2472" s="213"/>
      <c r="U2472" s="162"/>
      <c r="V2472" s="164"/>
      <c r="W2472" s="12" t="str">
        <f t="shared" si="648"/>
        <v>Mqtt1</v>
      </c>
      <c r="X2472" s="196" t="str" cm="1">
        <f t="array" ref="X2472">_xlfn.REGEXEXTRACT(J2472,"^\D*")&amp;"/"&amp;_xlfn.REGEXEXTRACT(J2472,"\d{8}(_\d{1,2})?")</f>
        <v>VLV/50001068_4</v>
      </c>
      <c r="Y2472" s="6" t="str">
        <f t="shared" si="649"/>
        <v>marpower/500000-thrs/vlv/50001068-4</v>
      </c>
      <c r="Z2472" s="103" t="str">
        <f t="shared" si="650"/>
        <v>$.AbsPos</v>
      </c>
      <c r="AA2472" s="12">
        <v>27</v>
      </c>
      <c r="AB2472" s="6" t="s">
        <v>195</v>
      </c>
      <c r="AC2472" s="103">
        <v>5</v>
      </c>
      <c r="AJ2472" s="80"/>
      <c r="AK2472" s="113" t="s">
        <v>10814</v>
      </c>
      <c r="AN2472" s="80"/>
      <c r="AO2472" s="80"/>
      <c r="AP2472" s="80"/>
      <c r="AQ2472" s="80"/>
      <c r="AR2472" s="127"/>
      <c r="AS2472" s="80"/>
      <c r="AT2472" s="7"/>
      <c r="AU2472" s="7"/>
      <c r="AV2472" s="165"/>
      <c r="AW2472" s="166"/>
      <c r="AX2472" s="137"/>
      <c r="AY2472" s="147"/>
      <c r="AZ2472" s="167"/>
      <c r="BA2472" s="167"/>
      <c r="BB2472" s="147" t="str">
        <f t="shared" si="651"/>
        <v/>
      </c>
      <c r="BC2472" s="168"/>
      <c r="BD2472" s="165"/>
      <c r="BE2472" s="165"/>
      <c r="BF2472" s="165"/>
      <c r="BG2472" s="165"/>
      <c r="BH2472" s="165"/>
      <c r="BI2472" s="165"/>
      <c r="BJ2472" s="165"/>
      <c r="BK2472" s="165"/>
      <c r="BL2472" s="165"/>
      <c r="BM2472" s="165"/>
      <c r="BN2472" s="165"/>
      <c r="BO2472" s="165"/>
      <c r="BP2472" s="165"/>
      <c r="BQ2472" s="165"/>
      <c r="BS2472" s="6"/>
      <c r="BT2472" s="11"/>
      <c r="BU2472" s="6"/>
      <c r="BV2472" s="6"/>
    </row>
    <row r="2473" spans="1:74" ht="15.75" x14ac:dyDescent="0.25">
      <c r="A2473" s="52" t="s">
        <v>11909</v>
      </c>
      <c r="B2473" s="56" t="s">
        <v>110</v>
      </c>
      <c r="C2473" s="7" t="s">
        <v>9455</v>
      </c>
      <c r="D2473" s="7" t="s">
        <v>11561</v>
      </c>
      <c r="E2473" s="7"/>
      <c r="F2473" s="64"/>
      <c r="G2473" s="6"/>
      <c r="H2473" s="6"/>
      <c r="I2473" s="10" t="s">
        <v>110</v>
      </c>
      <c r="J2473" s="11" t="s">
        <v>11832</v>
      </c>
      <c r="K2473" s="194" t="s">
        <v>510</v>
      </c>
      <c r="L2473" s="176"/>
      <c r="M2473" s="176">
        <v>1000</v>
      </c>
      <c r="N2473" s="80" t="s">
        <v>11911</v>
      </c>
      <c r="O2473" s="162"/>
      <c r="P2473" s="80" t="s">
        <v>11833</v>
      </c>
      <c r="Q2473" s="80"/>
      <c r="R2473" s="80"/>
      <c r="S2473" s="163"/>
      <c r="T2473" s="213"/>
      <c r="U2473" s="162"/>
      <c r="V2473" s="164"/>
      <c r="W2473" s="12" t="str">
        <f t="shared" si="648"/>
        <v>Mqtt1</v>
      </c>
      <c r="X2473" s="196" t="str" cm="1">
        <f t="array" ref="X2473">_xlfn.REGEXEXTRACT(J2473,"^\D*")&amp;"/"&amp;_xlfn.REGEXEXTRACT(J2473,"\d{8}(_\d{1,2})?")</f>
        <v>VLV/50001069_2</v>
      </c>
      <c r="Y2473" s="6" t="str">
        <f t="shared" si="649"/>
        <v>marpower/500000-thrs/vlv/50001069-2</v>
      </c>
      <c r="Z2473" s="103" t="str">
        <f t="shared" si="650"/>
        <v>$.Setpoint</v>
      </c>
      <c r="AA2473" s="12">
        <v>29</v>
      </c>
      <c r="AB2473" s="6" t="s">
        <v>195</v>
      </c>
      <c r="AC2473" s="103">
        <v>0</v>
      </c>
      <c r="AJ2473" s="80"/>
      <c r="AK2473" s="113" t="s">
        <v>917</v>
      </c>
      <c r="AN2473" s="80"/>
      <c r="AO2473" s="80"/>
      <c r="AP2473" s="80"/>
      <c r="AQ2473" s="80"/>
      <c r="AR2473" s="127"/>
      <c r="AS2473" s="80"/>
      <c r="AT2473" s="7"/>
      <c r="AU2473" s="7"/>
      <c r="AV2473" s="165"/>
      <c r="AW2473" s="166"/>
      <c r="AX2473" s="137"/>
      <c r="AY2473" s="147"/>
      <c r="AZ2473" s="167"/>
      <c r="BA2473" s="167"/>
      <c r="BB2473" s="147" t="str">
        <f t="shared" si="651"/>
        <v/>
      </c>
      <c r="BC2473" s="168"/>
      <c r="BD2473" s="165"/>
      <c r="BE2473" s="165"/>
      <c r="BF2473" s="165"/>
      <c r="BG2473" s="165"/>
      <c r="BH2473" s="165"/>
      <c r="BI2473" s="165"/>
      <c r="BJ2473" s="165"/>
      <c r="BK2473" s="165"/>
      <c r="BL2473" s="165"/>
      <c r="BM2473" s="165"/>
      <c r="BN2473" s="165"/>
      <c r="BO2473" s="165"/>
      <c r="BP2473" s="165"/>
      <c r="BQ2473" s="165"/>
      <c r="BS2473" s="6"/>
      <c r="BT2473" s="11"/>
      <c r="BU2473" s="6"/>
      <c r="BV2473" s="6"/>
    </row>
    <row r="2474" spans="1:74" ht="15.75" x14ac:dyDescent="0.25">
      <c r="A2474" s="52" t="s">
        <v>11909</v>
      </c>
      <c r="B2474" s="56" t="s">
        <v>110</v>
      </c>
      <c r="C2474" s="7" t="s">
        <v>9455</v>
      </c>
      <c r="D2474" s="7" t="s">
        <v>11561</v>
      </c>
      <c r="E2474" s="7"/>
      <c r="F2474" s="64"/>
      <c r="G2474" s="6"/>
      <c r="H2474" s="6"/>
      <c r="I2474" s="10" t="s">
        <v>110</v>
      </c>
      <c r="J2474" s="11" t="s">
        <v>11834</v>
      </c>
      <c r="K2474" s="194" t="s">
        <v>510</v>
      </c>
      <c r="L2474" s="176"/>
      <c r="M2474" s="176">
        <v>1000</v>
      </c>
      <c r="N2474" s="80" t="s">
        <v>11911</v>
      </c>
      <c r="O2474" s="162"/>
      <c r="P2474" s="80" t="s">
        <v>11835</v>
      </c>
      <c r="Q2474" s="80"/>
      <c r="R2474" s="80"/>
      <c r="S2474" s="163"/>
      <c r="T2474" s="213"/>
      <c r="U2474" s="162"/>
      <c r="V2474" s="164"/>
      <c r="W2474" s="12" t="str">
        <f t="shared" si="648"/>
        <v>Mqtt1</v>
      </c>
      <c r="X2474" s="196" t="str" cm="1">
        <f t="array" ref="X2474">_xlfn.REGEXEXTRACT(J2474,"^\D*")&amp;"/"&amp;_xlfn.REGEXEXTRACT(J2474,"\d{8}(_\d{1,2})?")</f>
        <v>VLV/50001069_2</v>
      </c>
      <c r="Y2474" s="6" t="str">
        <f t="shared" si="649"/>
        <v>marpower/500000-thrs/vlv/50001069-2</v>
      </c>
      <c r="Z2474" s="103" t="str">
        <f t="shared" si="650"/>
        <v>$.RelPos</v>
      </c>
      <c r="AA2474" s="12">
        <v>29</v>
      </c>
      <c r="AB2474" s="6" t="s">
        <v>195</v>
      </c>
      <c r="AC2474" s="103">
        <v>4</v>
      </c>
      <c r="AJ2474" s="80"/>
      <c r="AK2474" s="113" t="s">
        <v>917</v>
      </c>
      <c r="AN2474" s="80"/>
      <c r="AO2474" s="80"/>
      <c r="AP2474" s="80"/>
      <c r="AQ2474" s="80"/>
      <c r="AR2474" s="127"/>
      <c r="AS2474" s="80"/>
      <c r="AT2474" s="7"/>
      <c r="AU2474" s="7"/>
      <c r="AV2474" s="165"/>
      <c r="AW2474" s="166"/>
      <c r="AX2474" s="137"/>
      <c r="AY2474" s="147"/>
      <c r="AZ2474" s="167"/>
      <c r="BA2474" s="167"/>
      <c r="BB2474" s="147" t="str">
        <f t="shared" si="651"/>
        <v/>
      </c>
      <c r="BC2474" s="168"/>
      <c r="BD2474" s="165"/>
      <c r="BE2474" s="165"/>
      <c r="BF2474" s="165"/>
      <c r="BG2474" s="165"/>
      <c r="BH2474" s="165"/>
      <c r="BI2474" s="165"/>
      <c r="BJ2474" s="165"/>
      <c r="BK2474" s="165"/>
      <c r="BL2474" s="165"/>
      <c r="BM2474" s="165"/>
      <c r="BN2474" s="165"/>
      <c r="BO2474" s="165"/>
      <c r="BP2474" s="165"/>
      <c r="BQ2474" s="165"/>
      <c r="BS2474" s="6"/>
      <c r="BT2474" s="11"/>
      <c r="BU2474" s="6"/>
      <c r="BV2474" s="6"/>
    </row>
    <row r="2475" spans="1:74" ht="15.75" x14ac:dyDescent="0.25">
      <c r="A2475" s="52" t="s">
        <v>11909</v>
      </c>
      <c r="B2475" s="56" t="s">
        <v>110</v>
      </c>
      <c r="C2475" s="7" t="s">
        <v>9455</v>
      </c>
      <c r="D2475" s="7" t="s">
        <v>11561</v>
      </c>
      <c r="E2475" s="7"/>
      <c r="F2475" s="64"/>
      <c r="G2475" s="6"/>
      <c r="H2475" s="6"/>
      <c r="I2475" s="10" t="s">
        <v>110</v>
      </c>
      <c r="J2475" s="11" t="s">
        <v>11836</v>
      </c>
      <c r="K2475" s="194" t="s">
        <v>510</v>
      </c>
      <c r="L2475" s="176"/>
      <c r="M2475" s="176">
        <v>1000</v>
      </c>
      <c r="N2475" s="80" t="s">
        <v>11911</v>
      </c>
      <c r="O2475" s="162"/>
      <c r="P2475" s="80" t="s">
        <v>11837</v>
      </c>
      <c r="Q2475" s="80"/>
      <c r="R2475" s="80"/>
      <c r="S2475" s="163"/>
      <c r="T2475" s="213"/>
      <c r="U2475" s="162"/>
      <c r="V2475" s="164"/>
      <c r="W2475" s="12" t="str">
        <f t="shared" si="648"/>
        <v>Mqtt1</v>
      </c>
      <c r="X2475" s="196" t="str" cm="1">
        <f t="array" ref="X2475">_xlfn.REGEXEXTRACT(J2475,"^\D*")&amp;"/"&amp;_xlfn.REGEXEXTRACT(J2475,"\d{8}(_\d{1,2})?")</f>
        <v>VLV/50001069_2</v>
      </c>
      <c r="Y2475" s="6" t="str">
        <f t="shared" si="649"/>
        <v>marpower/500000-thrs/vlv/50001069-2</v>
      </c>
      <c r="Z2475" s="103" t="str">
        <f t="shared" si="650"/>
        <v>$.AbsPos</v>
      </c>
      <c r="AA2475" s="12">
        <v>29</v>
      </c>
      <c r="AB2475" s="6" t="s">
        <v>195</v>
      </c>
      <c r="AC2475" s="103">
        <v>5</v>
      </c>
      <c r="AJ2475" s="80"/>
      <c r="AK2475" s="113" t="s">
        <v>10814</v>
      </c>
      <c r="AN2475" s="80"/>
      <c r="AO2475" s="80"/>
      <c r="AP2475" s="80"/>
      <c r="AQ2475" s="80"/>
      <c r="AR2475" s="127"/>
      <c r="AS2475" s="80"/>
      <c r="AT2475" s="7"/>
      <c r="AU2475" s="7"/>
      <c r="AV2475" s="165"/>
      <c r="AW2475" s="166"/>
      <c r="AX2475" s="137"/>
      <c r="AY2475" s="147"/>
      <c r="AZ2475" s="167"/>
      <c r="BA2475" s="167"/>
      <c r="BB2475" s="147" t="str">
        <f t="shared" si="651"/>
        <v/>
      </c>
      <c r="BC2475" s="168"/>
      <c r="BD2475" s="165"/>
      <c r="BE2475" s="165"/>
      <c r="BF2475" s="165"/>
      <c r="BG2475" s="165"/>
      <c r="BH2475" s="165"/>
      <c r="BI2475" s="165"/>
      <c r="BJ2475" s="165"/>
      <c r="BK2475" s="165"/>
      <c r="BL2475" s="165"/>
      <c r="BM2475" s="165"/>
      <c r="BN2475" s="165"/>
      <c r="BO2475" s="165"/>
      <c r="BP2475" s="165"/>
      <c r="BQ2475" s="165"/>
      <c r="BS2475" s="6"/>
      <c r="BT2475" s="11"/>
      <c r="BU2475" s="6"/>
      <c r="BV2475" s="6"/>
    </row>
    <row r="2476" spans="1:74" ht="15.75" x14ac:dyDescent="0.25">
      <c r="A2476" s="52" t="s">
        <v>11909</v>
      </c>
      <c r="B2476" s="56" t="s">
        <v>110</v>
      </c>
      <c r="C2476" s="7" t="s">
        <v>9455</v>
      </c>
      <c r="D2476" s="7" t="s">
        <v>11561</v>
      </c>
      <c r="E2476" s="7"/>
      <c r="F2476" s="64"/>
      <c r="G2476" s="6"/>
      <c r="H2476" s="6"/>
      <c r="I2476" s="10" t="s">
        <v>110</v>
      </c>
      <c r="J2476" s="11" t="s">
        <v>11838</v>
      </c>
      <c r="K2476" s="194" t="s">
        <v>510</v>
      </c>
      <c r="L2476" s="176"/>
      <c r="M2476" s="176">
        <v>1000</v>
      </c>
      <c r="N2476" s="80" t="s">
        <v>11911</v>
      </c>
      <c r="O2476" s="162"/>
      <c r="P2476" s="80" t="s">
        <v>11839</v>
      </c>
      <c r="Q2476" s="80"/>
      <c r="R2476" s="80"/>
      <c r="S2476" s="163"/>
      <c r="T2476" s="213"/>
      <c r="U2476" s="162"/>
      <c r="V2476" s="164"/>
      <c r="W2476" s="12" t="str">
        <f t="shared" si="648"/>
        <v>Mqtt1</v>
      </c>
      <c r="X2476" s="196" t="str" cm="1">
        <f t="array" ref="X2476">_xlfn.REGEXEXTRACT(J2476,"^\D*")&amp;"/"&amp;_xlfn.REGEXEXTRACT(J2476,"\d{8}(_\d{1,2})?")</f>
        <v>VLV/50001069_3</v>
      </c>
      <c r="Y2476" s="6" t="str">
        <f t="shared" si="649"/>
        <v>marpower/500000-thrs/vlv/50001069-3</v>
      </c>
      <c r="Z2476" s="103" t="str">
        <f t="shared" si="650"/>
        <v>$.Setpoint</v>
      </c>
      <c r="AA2476" s="12">
        <v>30</v>
      </c>
      <c r="AB2476" s="6" t="s">
        <v>195</v>
      </c>
      <c r="AC2476" s="103">
        <v>0</v>
      </c>
      <c r="AJ2476" s="80"/>
      <c r="AK2476" s="113" t="s">
        <v>917</v>
      </c>
      <c r="AN2476" s="80"/>
      <c r="AO2476" s="80"/>
      <c r="AP2476" s="80"/>
      <c r="AQ2476" s="80"/>
      <c r="AR2476" s="127"/>
      <c r="AS2476" s="80"/>
      <c r="AT2476" s="7"/>
      <c r="AU2476" s="7"/>
      <c r="AV2476" s="165"/>
      <c r="AW2476" s="166"/>
      <c r="AX2476" s="137"/>
      <c r="AY2476" s="147"/>
      <c r="AZ2476" s="167"/>
      <c r="BA2476" s="167"/>
      <c r="BB2476" s="147" t="str">
        <f t="shared" si="651"/>
        <v/>
      </c>
      <c r="BC2476" s="168"/>
      <c r="BD2476" s="165"/>
      <c r="BE2476" s="165"/>
      <c r="BF2476" s="165"/>
      <c r="BG2476" s="165"/>
      <c r="BH2476" s="165"/>
      <c r="BI2476" s="165"/>
      <c r="BJ2476" s="165"/>
      <c r="BK2476" s="165"/>
      <c r="BL2476" s="165"/>
      <c r="BM2476" s="165"/>
      <c r="BN2476" s="165"/>
      <c r="BO2476" s="165"/>
      <c r="BP2476" s="165"/>
      <c r="BQ2476" s="165"/>
      <c r="BS2476" s="6"/>
      <c r="BT2476" s="11"/>
      <c r="BU2476" s="6"/>
      <c r="BV2476" s="6"/>
    </row>
    <row r="2477" spans="1:74" ht="15.75" x14ac:dyDescent="0.25">
      <c r="A2477" s="52" t="s">
        <v>11909</v>
      </c>
      <c r="B2477" s="56" t="s">
        <v>110</v>
      </c>
      <c r="C2477" s="7" t="s">
        <v>9455</v>
      </c>
      <c r="D2477" s="7" t="s">
        <v>11561</v>
      </c>
      <c r="E2477" s="7"/>
      <c r="F2477" s="64"/>
      <c r="G2477" s="6"/>
      <c r="H2477" s="6"/>
      <c r="I2477" s="10" t="s">
        <v>110</v>
      </c>
      <c r="J2477" s="11" t="s">
        <v>11840</v>
      </c>
      <c r="K2477" s="194" t="s">
        <v>510</v>
      </c>
      <c r="L2477" s="176"/>
      <c r="M2477" s="176">
        <v>1000</v>
      </c>
      <c r="N2477" s="80" t="s">
        <v>11911</v>
      </c>
      <c r="O2477" s="162"/>
      <c r="P2477" s="80" t="s">
        <v>11841</v>
      </c>
      <c r="Q2477" s="80"/>
      <c r="R2477" s="80"/>
      <c r="S2477" s="163"/>
      <c r="T2477" s="213"/>
      <c r="U2477" s="162"/>
      <c r="V2477" s="164"/>
      <c r="W2477" s="12" t="str">
        <f t="shared" si="648"/>
        <v>Mqtt1</v>
      </c>
      <c r="X2477" s="196" t="str" cm="1">
        <f t="array" ref="X2477">_xlfn.REGEXEXTRACT(J2477,"^\D*")&amp;"/"&amp;_xlfn.REGEXEXTRACT(J2477,"\d{8}(_\d{1,2})?")</f>
        <v>VLV/50001069_3</v>
      </c>
      <c r="Y2477" s="6" t="str">
        <f t="shared" si="649"/>
        <v>marpower/500000-thrs/vlv/50001069-3</v>
      </c>
      <c r="Z2477" s="103" t="str">
        <f t="shared" si="650"/>
        <v>$.RelPos</v>
      </c>
      <c r="AA2477" s="12">
        <v>30</v>
      </c>
      <c r="AB2477" s="6" t="s">
        <v>195</v>
      </c>
      <c r="AC2477" s="103">
        <v>4</v>
      </c>
      <c r="AJ2477" s="80"/>
      <c r="AK2477" s="113" t="s">
        <v>917</v>
      </c>
      <c r="AN2477" s="80"/>
      <c r="AO2477" s="80"/>
      <c r="AP2477" s="80"/>
      <c r="AQ2477" s="80"/>
      <c r="AR2477" s="127"/>
      <c r="AS2477" s="80"/>
      <c r="AT2477" s="7"/>
      <c r="AU2477" s="7"/>
      <c r="AV2477" s="165"/>
      <c r="AW2477" s="166"/>
      <c r="AX2477" s="137"/>
      <c r="AY2477" s="147"/>
      <c r="AZ2477" s="167"/>
      <c r="BA2477" s="167"/>
      <c r="BB2477" s="147" t="str">
        <f t="shared" si="651"/>
        <v/>
      </c>
      <c r="BC2477" s="168"/>
      <c r="BD2477" s="165"/>
      <c r="BE2477" s="165"/>
      <c r="BF2477" s="165"/>
      <c r="BG2477" s="165"/>
      <c r="BH2477" s="165"/>
      <c r="BI2477" s="165"/>
      <c r="BJ2477" s="165"/>
      <c r="BK2477" s="165"/>
      <c r="BL2477" s="165"/>
      <c r="BM2477" s="165"/>
      <c r="BN2477" s="165"/>
      <c r="BO2477" s="165"/>
      <c r="BP2477" s="165"/>
      <c r="BQ2477" s="165"/>
      <c r="BS2477" s="6"/>
      <c r="BT2477" s="11"/>
      <c r="BU2477" s="6"/>
      <c r="BV2477" s="6"/>
    </row>
    <row r="2478" spans="1:74" ht="15.75" x14ac:dyDescent="0.25">
      <c r="A2478" s="52" t="s">
        <v>11909</v>
      </c>
      <c r="B2478" s="56" t="s">
        <v>110</v>
      </c>
      <c r="C2478" s="7" t="s">
        <v>9455</v>
      </c>
      <c r="D2478" s="7" t="s">
        <v>11561</v>
      </c>
      <c r="E2478" s="7"/>
      <c r="F2478" s="64"/>
      <c r="G2478" s="6"/>
      <c r="H2478" s="6"/>
      <c r="I2478" s="10" t="s">
        <v>110</v>
      </c>
      <c r="J2478" s="11" t="s">
        <v>11842</v>
      </c>
      <c r="K2478" s="194" t="s">
        <v>510</v>
      </c>
      <c r="L2478" s="176"/>
      <c r="M2478" s="176">
        <v>1000</v>
      </c>
      <c r="N2478" s="80" t="s">
        <v>11911</v>
      </c>
      <c r="O2478" s="162"/>
      <c r="P2478" s="80" t="s">
        <v>11843</v>
      </c>
      <c r="Q2478" s="80"/>
      <c r="R2478" s="80"/>
      <c r="S2478" s="163"/>
      <c r="T2478" s="213"/>
      <c r="U2478" s="162"/>
      <c r="V2478" s="164"/>
      <c r="W2478" s="12" t="str">
        <f t="shared" si="648"/>
        <v>Mqtt1</v>
      </c>
      <c r="X2478" s="196" t="str" cm="1">
        <f t="array" ref="X2478">_xlfn.REGEXEXTRACT(J2478,"^\D*")&amp;"/"&amp;_xlfn.REGEXEXTRACT(J2478,"\d{8}(_\d{1,2})?")</f>
        <v>VLV/50001069_3</v>
      </c>
      <c r="Y2478" s="6" t="str">
        <f t="shared" si="649"/>
        <v>marpower/500000-thrs/vlv/50001069-3</v>
      </c>
      <c r="Z2478" s="103" t="str">
        <f t="shared" si="650"/>
        <v>$.AbsPos</v>
      </c>
      <c r="AA2478" s="12">
        <v>30</v>
      </c>
      <c r="AB2478" s="6" t="s">
        <v>195</v>
      </c>
      <c r="AC2478" s="103">
        <v>5</v>
      </c>
      <c r="AJ2478" s="80"/>
      <c r="AK2478" s="113" t="s">
        <v>10814</v>
      </c>
      <c r="AN2478" s="80"/>
      <c r="AO2478" s="80"/>
      <c r="AP2478" s="80"/>
      <c r="AQ2478" s="80"/>
      <c r="AR2478" s="127"/>
      <c r="AS2478" s="80"/>
      <c r="AT2478" s="7"/>
      <c r="AU2478" s="7"/>
      <c r="AV2478" s="165"/>
      <c r="AW2478" s="166"/>
      <c r="AX2478" s="137"/>
      <c r="AY2478" s="147"/>
      <c r="AZ2478" s="167"/>
      <c r="BA2478" s="167"/>
      <c r="BB2478" s="147" t="str">
        <f t="shared" si="651"/>
        <v/>
      </c>
      <c r="BC2478" s="168"/>
      <c r="BD2478" s="165"/>
      <c r="BE2478" s="165"/>
      <c r="BF2478" s="165"/>
      <c r="BG2478" s="165"/>
      <c r="BH2478" s="165"/>
      <c r="BI2478" s="165"/>
      <c r="BJ2478" s="165"/>
      <c r="BK2478" s="165"/>
      <c r="BL2478" s="165"/>
      <c r="BM2478" s="165"/>
      <c r="BN2478" s="165"/>
      <c r="BO2478" s="165"/>
      <c r="BP2478" s="165"/>
      <c r="BQ2478" s="165"/>
      <c r="BS2478" s="6"/>
      <c r="BT2478" s="11"/>
      <c r="BU2478" s="6"/>
      <c r="BV2478" s="6"/>
    </row>
    <row r="2479" spans="1:74" ht="15.75" x14ac:dyDescent="0.25">
      <c r="A2479" s="52" t="s">
        <v>11909</v>
      </c>
      <c r="B2479" s="56" t="s">
        <v>110</v>
      </c>
      <c r="C2479" s="7" t="s">
        <v>9455</v>
      </c>
      <c r="D2479" s="7" t="s">
        <v>11561</v>
      </c>
      <c r="E2479" s="7"/>
      <c r="F2479" s="64"/>
      <c r="G2479" s="6"/>
      <c r="H2479" s="6"/>
      <c r="I2479" s="10" t="s">
        <v>110</v>
      </c>
      <c r="J2479" s="11" t="s">
        <v>11844</v>
      </c>
      <c r="K2479" s="194" t="s">
        <v>510</v>
      </c>
      <c r="L2479" s="176"/>
      <c r="M2479" s="176">
        <v>1000</v>
      </c>
      <c r="N2479" s="80" t="s">
        <v>11911</v>
      </c>
      <c r="O2479" s="162"/>
      <c r="P2479" s="80" t="s">
        <v>11845</v>
      </c>
      <c r="Q2479" s="80"/>
      <c r="R2479" s="80"/>
      <c r="S2479" s="163"/>
      <c r="T2479" s="213"/>
      <c r="U2479" s="162"/>
      <c r="V2479" s="164"/>
      <c r="W2479" s="12" t="str">
        <f t="shared" si="648"/>
        <v>Mqtt1</v>
      </c>
      <c r="X2479" s="196" t="str" cm="1">
        <f t="array" ref="X2479">_xlfn.REGEXEXTRACT(J2479,"^\D*")&amp;"/"&amp;_xlfn.REGEXEXTRACT(J2479,"\d{8}(_\d{1,2})?")</f>
        <v>VLV/50001069_4</v>
      </c>
      <c r="Y2479" s="6" t="str">
        <f t="shared" si="649"/>
        <v>marpower/500000-thrs/vlv/50001069-4</v>
      </c>
      <c r="Z2479" s="103" t="str">
        <f t="shared" si="650"/>
        <v>$.Setpoint</v>
      </c>
      <c r="AA2479" s="12">
        <v>31</v>
      </c>
      <c r="AB2479" s="6" t="s">
        <v>195</v>
      </c>
      <c r="AC2479" s="103">
        <v>0</v>
      </c>
      <c r="AJ2479" s="80"/>
      <c r="AK2479" s="113" t="s">
        <v>917</v>
      </c>
      <c r="AN2479" s="80"/>
      <c r="AO2479" s="80"/>
      <c r="AP2479" s="80"/>
      <c r="AQ2479" s="80"/>
      <c r="AR2479" s="127"/>
      <c r="AS2479" s="80"/>
      <c r="AT2479" s="7"/>
      <c r="AU2479" s="7"/>
      <c r="AV2479" s="165"/>
      <c r="AW2479" s="166"/>
      <c r="AX2479" s="137"/>
      <c r="AY2479" s="147"/>
      <c r="AZ2479" s="167"/>
      <c r="BA2479" s="167"/>
      <c r="BB2479" s="147" t="str">
        <f t="shared" si="651"/>
        <v/>
      </c>
      <c r="BC2479" s="168"/>
      <c r="BD2479" s="165"/>
      <c r="BE2479" s="165"/>
      <c r="BF2479" s="165"/>
      <c r="BG2479" s="165"/>
      <c r="BH2479" s="165"/>
      <c r="BI2479" s="165"/>
      <c r="BJ2479" s="165"/>
      <c r="BK2479" s="165"/>
      <c r="BL2479" s="165"/>
      <c r="BM2479" s="165"/>
      <c r="BN2479" s="165"/>
      <c r="BO2479" s="165"/>
      <c r="BP2479" s="165"/>
      <c r="BQ2479" s="165"/>
      <c r="BS2479" s="6"/>
      <c r="BT2479" s="11"/>
      <c r="BU2479" s="6"/>
      <c r="BV2479" s="6"/>
    </row>
    <row r="2480" spans="1:74" ht="15.75" x14ac:dyDescent="0.25">
      <c r="A2480" s="52" t="s">
        <v>11909</v>
      </c>
      <c r="B2480" s="56" t="s">
        <v>110</v>
      </c>
      <c r="C2480" s="7" t="s">
        <v>9455</v>
      </c>
      <c r="D2480" s="7" t="s">
        <v>11561</v>
      </c>
      <c r="E2480" s="7"/>
      <c r="F2480" s="64"/>
      <c r="G2480" s="6"/>
      <c r="H2480" s="6"/>
      <c r="I2480" s="10" t="s">
        <v>110</v>
      </c>
      <c r="J2480" s="11" t="s">
        <v>11846</v>
      </c>
      <c r="K2480" s="194" t="s">
        <v>510</v>
      </c>
      <c r="L2480" s="176"/>
      <c r="M2480" s="176">
        <v>1000</v>
      </c>
      <c r="N2480" s="80" t="s">
        <v>11911</v>
      </c>
      <c r="O2480" s="162"/>
      <c r="P2480" s="80" t="s">
        <v>11847</v>
      </c>
      <c r="Q2480" s="80"/>
      <c r="R2480" s="80"/>
      <c r="S2480" s="163"/>
      <c r="T2480" s="213"/>
      <c r="U2480" s="162"/>
      <c r="V2480" s="164"/>
      <c r="W2480" s="12" t="str">
        <f t="shared" si="648"/>
        <v>Mqtt1</v>
      </c>
      <c r="X2480" s="196" t="str" cm="1">
        <f t="array" ref="X2480">_xlfn.REGEXEXTRACT(J2480,"^\D*")&amp;"/"&amp;_xlfn.REGEXEXTRACT(J2480,"\d{8}(_\d{1,2})?")</f>
        <v>VLV/50001069_4</v>
      </c>
      <c r="Y2480" s="6" t="str">
        <f t="shared" si="649"/>
        <v>marpower/500000-thrs/vlv/50001069-4</v>
      </c>
      <c r="Z2480" s="103" t="str">
        <f t="shared" si="650"/>
        <v>$.RelPos</v>
      </c>
      <c r="AA2480" s="12">
        <v>31</v>
      </c>
      <c r="AB2480" s="6" t="s">
        <v>195</v>
      </c>
      <c r="AC2480" s="103">
        <v>4</v>
      </c>
      <c r="AJ2480" s="80"/>
      <c r="AK2480" s="113" t="s">
        <v>917</v>
      </c>
      <c r="AN2480" s="80"/>
      <c r="AO2480" s="80"/>
      <c r="AP2480" s="80"/>
      <c r="AQ2480" s="80"/>
      <c r="AR2480" s="127"/>
      <c r="AS2480" s="80"/>
      <c r="AT2480" s="7"/>
      <c r="AU2480" s="7"/>
      <c r="AV2480" s="165"/>
      <c r="AW2480" s="166"/>
      <c r="AX2480" s="137"/>
      <c r="AY2480" s="147"/>
      <c r="AZ2480" s="167"/>
      <c r="BA2480" s="167"/>
      <c r="BB2480" s="147" t="str">
        <f t="shared" si="651"/>
        <v/>
      </c>
      <c r="BC2480" s="168"/>
      <c r="BD2480" s="165"/>
      <c r="BE2480" s="165"/>
      <c r="BF2480" s="165"/>
      <c r="BG2480" s="165"/>
      <c r="BH2480" s="165"/>
      <c r="BI2480" s="165"/>
      <c r="BJ2480" s="165"/>
      <c r="BK2480" s="165"/>
      <c r="BL2480" s="165"/>
      <c r="BM2480" s="165"/>
      <c r="BN2480" s="165"/>
      <c r="BO2480" s="165"/>
      <c r="BP2480" s="165"/>
      <c r="BQ2480" s="165"/>
      <c r="BS2480" s="6"/>
      <c r="BT2480" s="11"/>
      <c r="BU2480" s="6"/>
      <c r="BV2480" s="6"/>
    </row>
    <row r="2481" spans="1:74" ht="15.75" x14ac:dyDescent="0.25">
      <c r="A2481" s="52" t="s">
        <v>11909</v>
      </c>
      <c r="B2481" s="56" t="s">
        <v>110</v>
      </c>
      <c r="C2481" s="7" t="s">
        <v>9455</v>
      </c>
      <c r="D2481" s="7" t="s">
        <v>11561</v>
      </c>
      <c r="E2481" s="7"/>
      <c r="F2481" s="64"/>
      <c r="G2481" s="6"/>
      <c r="H2481" s="6"/>
      <c r="I2481" s="10" t="s">
        <v>110</v>
      </c>
      <c r="J2481" s="11" t="s">
        <v>11848</v>
      </c>
      <c r="K2481" s="194" t="s">
        <v>510</v>
      </c>
      <c r="L2481" s="176"/>
      <c r="M2481" s="176">
        <v>1000</v>
      </c>
      <c r="N2481" s="80" t="s">
        <v>11911</v>
      </c>
      <c r="O2481" s="162"/>
      <c r="P2481" s="80" t="s">
        <v>11849</v>
      </c>
      <c r="Q2481" s="80"/>
      <c r="R2481" s="80"/>
      <c r="S2481" s="163"/>
      <c r="T2481" s="213"/>
      <c r="U2481" s="162"/>
      <c r="V2481" s="164"/>
      <c r="W2481" s="12" t="str">
        <f t="shared" si="648"/>
        <v>Mqtt1</v>
      </c>
      <c r="X2481" s="196" t="str" cm="1">
        <f t="array" ref="X2481">_xlfn.REGEXEXTRACT(J2481,"^\D*")&amp;"/"&amp;_xlfn.REGEXEXTRACT(J2481,"\d{8}(_\d{1,2})?")</f>
        <v>VLV/50001069_4</v>
      </c>
      <c r="Y2481" s="6" t="str">
        <f t="shared" si="649"/>
        <v>marpower/500000-thrs/vlv/50001069-4</v>
      </c>
      <c r="Z2481" s="103" t="str">
        <f t="shared" si="650"/>
        <v>$.AbsPos</v>
      </c>
      <c r="AA2481" s="12">
        <v>31</v>
      </c>
      <c r="AB2481" s="6" t="s">
        <v>195</v>
      </c>
      <c r="AC2481" s="103">
        <v>5</v>
      </c>
      <c r="AJ2481" s="80"/>
      <c r="AK2481" s="113" t="s">
        <v>10814</v>
      </c>
      <c r="AN2481" s="80"/>
      <c r="AO2481" s="80"/>
      <c r="AP2481" s="80"/>
      <c r="AQ2481" s="80"/>
      <c r="AR2481" s="127"/>
      <c r="AS2481" s="80"/>
      <c r="AT2481" s="7"/>
      <c r="AU2481" s="7"/>
      <c r="AV2481" s="165"/>
      <c r="AW2481" s="166"/>
      <c r="AX2481" s="137"/>
      <c r="AY2481" s="147"/>
      <c r="AZ2481" s="167"/>
      <c r="BA2481" s="167"/>
      <c r="BB2481" s="147" t="str">
        <f t="shared" si="651"/>
        <v/>
      </c>
      <c r="BC2481" s="168"/>
      <c r="BD2481" s="165"/>
      <c r="BE2481" s="165"/>
      <c r="BF2481" s="165"/>
      <c r="BG2481" s="165"/>
      <c r="BH2481" s="165"/>
      <c r="BI2481" s="165"/>
      <c r="BJ2481" s="165"/>
      <c r="BK2481" s="165"/>
      <c r="BL2481" s="165"/>
      <c r="BM2481" s="165"/>
      <c r="BN2481" s="165"/>
      <c r="BO2481" s="165"/>
      <c r="BP2481" s="165"/>
      <c r="BQ2481" s="165"/>
      <c r="BS2481" s="6"/>
      <c r="BT2481" s="11"/>
      <c r="BU2481" s="6"/>
      <c r="BV2481" s="6"/>
    </row>
    <row r="2482" spans="1:74" ht="15.75" x14ac:dyDescent="0.25">
      <c r="A2482" s="52" t="s">
        <v>11909</v>
      </c>
      <c r="B2482" s="56" t="s">
        <v>110</v>
      </c>
      <c r="C2482" s="7" t="s">
        <v>9455</v>
      </c>
      <c r="D2482" s="7" t="s">
        <v>11561</v>
      </c>
      <c r="E2482" s="7"/>
      <c r="F2482" s="64"/>
      <c r="G2482" s="6"/>
      <c r="H2482" s="6"/>
      <c r="I2482" s="10" t="s">
        <v>110</v>
      </c>
      <c r="J2482" s="11" t="s">
        <v>11850</v>
      </c>
      <c r="K2482" s="194" t="s">
        <v>510</v>
      </c>
      <c r="L2482" s="176"/>
      <c r="M2482" s="176">
        <v>1000</v>
      </c>
      <c r="N2482" s="80" t="s">
        <v>11911</v>
      </c>
      <c r="O2482" s="162"/>
      <c r="P2482" s="80" t="s">
        <v>11851</v>
      </c>
      <c r="Q2482" s="80"/>
      <c r="R2482" s="80"/>
      <c r="S2482" s="163"/>
      <c r="T2482" s="213"/>
      <c r="U2482" s="162"/>
      <c r="V2482" s="164"/>
      <c r="W2482" s="12" t="str">
        <f t="shared" si="648"/>
        <v>Mqtt1</v>
      </c>
      <c r="X2482" s="196" t="str" cm="1">
        <f t="array" ref="X2482">_xlfn.REGEXEXTRACT(J2482,"^\D*")&amp;"/"&amp;_xlfn.REGEXEXTRACT(J2482,"\d{8}(_\d{1,2})?")</f>
        <v>VLV/50001069_5</v>
      </c>
      <c r="Y2482" s="6" t="str">
        <f t="shared" si="649"/>
        <v>marpower/500000-thrs/vlv/50001069-5</v>
      </c>
      <c r="Z2482" s="103" t="str">
        <f t="shared" si="650"/>
        <v>$.Setpoint</v>
      </c>
      <c r="AA2482" s="12">
        <v>32</v>
      </c>
      <c r="AB2482" s="6" t="s">
        <v>195</v>
      </c>
      <c r="AC2482" s="103">
        <v>0</v>
      </c>
      <c r="AJ2482" s="80"/>
      <c r="AK2482" s="113" t="s">
        <v>917</v>
      </c>
      <c r="AN2482" s="80"/>
      <c r="AO2482" s="80"/>
      <c r="AP2482" s="80"/>
      <c r="AQ2482" s="80"/>
      <c r="AR2482" s="127"/>
      <c r="AS2482" s="80"/>
      <c r="AT2482" s="7"/>
      <c r="AU2482" s="7"/>
      <c r="AV2482" s="165"/>
      <c r="AW2482" s="166"/>
      <c r="AX2482" s="137"/>
      <c r="AY2482" s="147"/>
      <c r="AZ2482" s="167"/>
      <c r="BA2482" s="167"/>
      <c r="BB2482" s="147" t="str">
        <f t="shared" si="651"/>
        <v/>
      </c>
      <c r="BC2482" s="168"/>
      <c r="BD2482" s="165"/>
      <c r="BE2482" s="165"/>
      <c r="BF2482" s="165"/>
      <c r="BG2482" s="165"/>
      <c r="BH2482" s="165"/>
      <c r="BI2482" s="165"/>
      <c r="BJ2482" s="165"/>
      <c r="BK2482" s="165"/>
      <c r="BL2482" s="165"/>
      <c r="BM2482" s="165"/>
      <c r="BN2482" s="165"/>
      <c r="BO2482" s="165"/>
      <c r="BP2482" s="165"/>
      <c r="BQ2482" s="165"/>
      <c r="BS2482" s="6"/>
      <c r="BT2482" s="11"/>
      <c r="BU2482" s="6"/>
      <c r="BV2482" s="6"/>
    </row>
    <row r="2483" spans="1:74" ht="15.75" x14ac:dyDescent="0.25">
      <c r="A2483" s="52" t="s">
        <v>11909</v>
      </c>
      <c r="B2483" s="56" t="s">
        <v>110</v>
      </c>
      <c r="C2483" s="7" t="s">
        <v>9455</v>
      </c>
      <c r="D2483" s="7" t="s">
        <v>11561</v>
      </c>
      <c r="E2483" s="7"/>
      <c r="F2483" s="64"/>
      <c r="G2483" s="6"/>
      <c r="H2483" s="6"/>
      <c r="I2483" s="10" t="s">
        <v>110</v>
      </c>
      <c r="J2483" s="11" t="s">
        <v>11852</v>
      </c>
      <c r="K2483" s="194" t="s">
        <v>510</v>
      </c>
      <c r="L2483" s="176"/>
      <c r="M2483" s="176">
        <v>1000</v>
      </c>
      <c r="N2483" s="80" t="s">
        <v>11911</v>
      </c>
      <c r="O2483" s="162"/>
      <c r="P2483" s="80" t="s">
        <v>11853</v>
      </c>
      <c r="Q2483" s="80"/>
      <c r="R2483" s="80"/>
      <c r="S2483" s="163"/>
      <c r="T2483" s="213"/>
      <c r="U2483" s="162"/>
      <c r="V2483" s="164"/>
      <c r="W2483" s="12" t="str">
        <f t="shared" si="648"/>
        <v>Mqtt1</v>
      </c>
      <c r="X2483" s="196" t="str" cm="1">
        <f t="array" ref="X2483">_xlfn.REGEXEXTRACT(J2483,"^\D*")&amp;"/"&amp;_xlfn.REGEXEXTRACT(J2483,"\d{8}(_\d{1,2})?")</f>
        <v>VLV/50001069_5</v>
      </c>
      <c r="Y2483" s="6" t="str">
        <f t="shared" si="649"/>
        <v>marpower/500000-thrs/vlv/50001069-5</v>
      </c>
      <c r="Z2483" s="103" t="str">
        <f t="shared" si="650"/>
        <v>$.RelPos</v>
      </c>
      <c r="AA2483" s="12">
        <v>32</v>
      </c>
      <c r="AB2483" s="6" t="s">
        <v>195</v>
      </c>
      <c r="AC2483" s="103">
        <v>4</v>
      </c>
      <c r="AJ2483" s="80"/>
      <c r="AK2483" s="113" t="s">
        <v>917</v>
      </c>
      <c r="AN2483" s="80"/>
      <c r="AO2483" s="80"/>
      <c r="AP2483" s="80"/>
      <c r="AQ2483" s="80"/>
      <c r="AR2483" s="127"/>
      <c r="AS2483" s="80"/>
      <c r="AT2483" s="7"/>
      <c r="AU2483" s="7"/>
      <c r="AV2483" s="165"/>
      <c r="AW2483" s="166"/>
      <c r="AX2483" s="137"/>
      <c r="AY2483" s="147"/>
      <c r="AZ2483" s="167"/>
      <c r="BA2483" s="167"/>
      <c r="BB2483" s="147" t="str">
        <f t="shared" si="651"/>
        <v/>
      </c>
      <c r="BC2483" s="168"/>
      <c r="BD2483" s="165"/>
      <c r="BE2483" s="165"/>
      <c r="BF2483" s="165"/>
      <c r="BG2483" s="165"/>
      <c r="BH2483" s="165"/>
      <c r="BI2483" s="165"/>
      <c r="BJ2483" s="165"/>
      <c r="BK2483" s="165"/>
      <c r="BL2483" s="165"/>
      <c r="BM2483" s="165"/>
      <c r="BN2483" s="165"/>
      <c r="BO2483" s="165"/>
      <c r="BP2483" s="165"/>
      <c r="BQ2483" s="165"/>
      <c r="BS2483" s="6"/>
      <c r="BT2483" s="11"/>
      <c r="BU2483" s="6"/>
      <c r="BV2483" s="6"/>
    </row>
    <row r="2484" spans="1:74" ht="15.75" x14ac:dyDescent="0.25">
      <c r="A2484" s="52" t="s">
        <v>11909</v>
      </c>
      <c r="B2484" s="56" t="s">
        <v>110</v>
      </c>
      <c r="C2484" s="7" t="s">
        <v>9455</v>
      </c>
      <c r="D2484" s="7" t="s">
        <v>11561</v>
      </c>
      <c r="E2484" s="7"/>
      <c r="F2484" s="64"/>
      <c r="G2484" s="6"/>
      <c r="H2484" s="6"/>
      <c r="I2484" s="10" t="s">
        <v>110</v>
      </c>
      <c r="J2484" s="11" t="s">
        <v>11854</v>
      </c>
      <c r="K2484" s="194" t="s">
        <v>510</v>
      </c>
      <c r="L2484" s="176"/>
      <c r="M2484" s="176">
        <v>1000</v>
      </c>
      <c r="N2484" s="80" t="s">
        <v>11911</v>
      </c>
      <c r="O2484" s="162"/>
      <c r="P2484" s="80" t="s">
        <v>11855</v>
      </c>
      <c r="Q2484" s="80"/>
      <c r="R2484" s="80"/>
      <c r="S2484" s="163"/>
      <c r="T2484" s="213"/>
      <c r="U2484" s="162"/>
      <c r="V2484" s="164"/>
      <c r="W2484" s="12" t="str">
        <f t="shared" si="648"/>
        <v>Mqtt1</v>
      </c>
      <c r="X2484" s="196" t="str" cm="1">
        <f t="array" ref="X2484">_xlfn.REGEXEXTRACT(J2484,"^\D*")&amp;"/"&amp;_xlfn.REGEXEXTRACT(J2484,"\d{8}(_\d{1,2})?")</f>
        <v>VLV/50001069_5</v>
      </c>
      <c r="Y2484" s="6" t="str">
        <f t="shared" si="649"/>
        <v>marpower/500000-thrs/vlv/50001069-5</v>
      </c>
      <c r="Z2484" s="103" t="str">
        <f t="shared" si="650"/>
        <v>$.AbsPos</v>
      </c>
      <c r="AA2484" s="12">
        <v>32</v>
      </c>
      <c r="AB2484" s="6" t="s">
        <v>195</v>
      </c>
      <c r="AC2484" s="103">
        <v>5</v>
      </c>
      <c r="AJ2484" s="80"/>
      <c r="AK2484" s="113" t="s">
        <v>10814</v>
      </c>
      <c r="AN2484" s="80"/>
      <c r="AO2484" s="80"/>
      <c r="AP2484" s="80"/>
      <c r="AQ2484" s="80"/>
      <c r="AR2484" s="127"/>
      <c r="AS2484" s="80"/>
      <c r="AT2484" s="7"/>
      <c r="AU2484" s="7"/>
      <c r="AV2484" s="165"/>
      <c r="AW2484" s="166"/>
      <c r="AX2484" s="137"/>
      <c r="AY2484" s="147"/>
      <c r="AZ2484" s="167"/>
      <c r="BA2484" s="167"/>
      <c r="BB2484" s="147" t="str">
        <f t="shared" si="651"/>
        <v/>
      </c>
      <c r="BC2484" s="168"/>
      <c r="BD2484" s="165"/>
      <c r="BE2484" s="165"/>
      <c r="BF2484" s="165"/>
      <c r="BG2484" s="165"/>
      <c r="BH2484" s="165"/>
      <c r="BI2484" s="165"/>
      <c r="BJ2484" s="165"/>
      <c r="BK2484" s="165"/>
      <c r="BL2484" s="165"/>
      <c r="BM2484" s="165"/>
      <c r="BN2484" s="165"/>
      <c r="BO2484" s="165"/>
      <c r="BP2484" s="165"/>
      <c r="BQ2484" s="165"/>
      <c r="BS2484" s="6"/>
      <c r="BT2484" s="11"/>
      <c r="BU2484" s="6"/>
      <c r="BV2484" s="6"/>
    </row>
    <row r="2485" spans="1:74" ht="15.75" x14ac:dyDescent="0.25">
      <c r="A2485" s="52" t="s">
        <v>11909</v>
      </c>
      <c r="B2485" s="56" t="s">
        <v>110</v>
      </c>
      <c r="C2485" s="7" t="s">
        <v>9455</v>
      </c>
      <c r="D2485" s="7" t="s">
        <v>11561</v>
      </c>
      <c r="E2485" s="7"/>
      <c r="F2485" s="64"/>
      <c r="G2485" s="6"/>
      <c r="H2485" s="6"/>
      <c r="I2485" s="10" t="s">
        <v>110</v>
      </c>
      <c r="J2485" s="11" t="s">
        <v>11856</v>
      </c>
      <c r="K2485" s="194" t="s">
        <v>510</v>
      </c>
      <c r="L2485" s="176"/>
      <c r="M2485" s="176">
        <v>1000</v>
      </c>
      <c r="N2485" s="80" t="s">
        <v>11911</v>
      </c>
      <c r="O2485" s="162"/>
      <c r="P2485" s="80" t="s">
        <v>11719</v>
      </c>
      <c r="Q2485" s="80"/>
      <c r="R2485" s="80"/>
      <c r="S2485" s="163"/>
      <c r="T2485" s="213"/>
      <c r="U2485" s="162"/>
      <c r="V2485" s="164"/>
      <c r="W2485" s="12" t="str">
        <f t="shared" si="648"/>
        <v>Mqtt1</v>
      </c>
      <c r="X2485" s="196" t="str" cm="1">
        <f t="array" ref="X2485">_xlfn.REGEXEXTRACT(J2485,"^\D*")&amp;"/"&amp;_xlfn.REGEXEXTRACT(J2485,"\d{8}(_\d{1,2})?")</f>
        <v>VLV/50001069_6</v>
      </c>
      <c r="Y2485" s="6" t="str">
        <f t="shared" si="649"/>
        <v>marpower/500000-thrs/vlv/50001069-6</v>
      </c>
      <c r="Z2485" s="103" t="str">
        <f t="shared" si="650"/>
        <v>$.Setpoint</v>
      </c>
      <c r="AA2485" s="12">
        <v>33</v>
      </c>
      <c r="AB2485" s="6" t="s">
        <v>195</v>
      </c>
      <c r="AC2485" s="103">
        <v>0</v>
      </c>
      <c r="AJ2485" s="80"/>
      <c r="AK2485" s="113" t="s">
        <v>917</v>
      </c>
      <c r="AN2485" s="80"/>
      <c r="AO2485" s="80"/>
      <c r="AP2485" s="80"/>
      <c r="AQ2485" s="80"/>
      <c r="AR2485" s="127"/>
      <c r="AS2485" s="80"/>
      <c r="AT2485" s="7"/>
      <c r="AU2485" s="7"/>
      <c r="AV2485" s="165"/>
      <c r="AW2485" s="166"/>
      <c r="AX2485" s="137"/>
      <c r="AY2485" s="147"/>
      <c r="AZ2485" s="167"/>
      <c r="BA2485" s="167"/>
      <c r="BB2485" s="147" t="str">
        <f t="shared" si="651"/>
        <v/>
      </c>
      <c r="BC2485" s="168"/>
      <c r="BD2485" s="165"/>
      <c r="BE2485" s="165"/>
      <c r="BF2485" s="165"/>
      <c r="BG2485" s="165"/>
      <c r="BH2485" s="165"/>
      <c r="BI2485" s="165"/>
      <c r="BJ2485" s="165"/>
      <c r="BK2485" s="165"/>
      <c r="BL2485" s="165"/>
      <c r="BM2485" s="165"/>
      <c r="BN2485" s="165"/>
      <c r="BO2485" s="165"/>
      <c r="BP2485" s="165"/>
      <c r="BQ2485" s="165"/>
      <c r="BS2485" s="6"/>
      <c r="BT2485" s="11"/>
      <c r="BU2485" s="6"/>
      <c r="BV2485" s="6"/>
    </row>
    <row r="2486" spans="1:74" ht="15.75" x14ac:dyDescent="0.25">
      <c r="A2486" s="52" t="s">
        <v>11909</v>
      </c>
      <c r="B2486" s="56" t="s">
        <v>110</v>
      </c>
      <c r="C2486" s="7" t="s">
        <v>9455</v>
      </c>
      <c r="D2486" s="7" t="s">
        <v>11561</v>
      </c>
      <c r="E2486" s="7"/>
      <c r="F2486" s="64"/>
      <c r="G2486" s="6"/>
      <c r="H2486" s="6"/>
      <c r="I2486" s="10" t="s">
        <v>110</v>
      </c>
      <c r="J2486" s="11" t="s">
        <v>11857</v>
      </c>
      <c r="K2486" s="194" t="s">
        <v>510</v>
      </c>
      <c r="L2486" s="176"/>
      <c r="M2486" s="176">
        <v>1000</v>
      </c>
      <c r="N2486" s="80" t="s">
        <v>11911</v>
      </c>
      <c r="O2486" s="162"/>
      <c r="P2486" s="80" t="s">
        <v>11721</v>
      </c>
      <c r="Q2486" s="80"/>
      <c r="R2486" s="80"/>
      <c r="S2486" s="163"/>
      <c r="T2486" s="213"/>
      <c r="U2486" s="162"/>
      <c r="V2486" s="164"/>
      <c r="W2486" s="12" t="str">
        <f t="shared" si="648"/>
        <v>Mqtt1</v>
      </c>
      <c r="X2486" s="196" t="str" cm="1">
        <f t="array" ref="X2486">_xlfn.REGEXEXTRACT(J2486,"^\D*")&amp;"/"&amp;_xlfn.REGEXEXTRACT(J2486,"\d{8}(_\d{1,2})?")</f>
        <v>VLV/50001069_6</v>
      </c>
      <c r="Y2486" s="6" t="str">
        <f t="shared" si="649"/>
        <v>marpower/500000-thrs/vlv/50001069-6</v>
      </c>
      <c r="Z2486" s="103" t="str">
        <f t="shared" si="650"/>
        <v>$.RelPos</v>
      </c>
      <c r="AA2486" s="12">
        <v>33</v>
      </c>
      <c r="AB2486" s="6" t="s">
        <v>195</v>
      </c>
      <c r="AC2486" s="103">
        <v>4</v>
      </c>
      <c r="AJ2486" s="80"/>
      <c r="AK2486" s="113" t="s">
        <v>917</v>
      </c>
      <c r="AN2486" s="80"/>
      <c r="AO2486" s="80"/>
      <c r="AP2486" s="80"/>
      <c r="AQ2486" s="80"/>
      <c r="AR2486" s="127"/>
      <c r="AS2486" s="80"/>
      <c r="AT2486" s="7"/>
      <c r="AU2486" s="7"/>
      <c r="AV2486" s="165"/>
      <c r="AW2486" s="166"/>
      <c r="AX2486" s="137"/>
      <c r="AY2486" s="147"/>
      <c r="AZ2486" s="167"/>
      <c r="BA2486" s="167"/>
      <c r="BB2486" s="147" t="str">
        <f t="shared" si="651"/>
        <v/>
      </c>
      <c r="BC2486" s="168"/>
      <c r="BD2486" s="165"/>
      <c r="BE2486" s="165"/>
      <c r="BF2486" s="165"/>
      <c r="BG2486" s="165"/>
      <c r="BH2486" s="165"/>
      <c r="BI2486" s="165"/>
      <c r="BJ2486" s="165"/>
      <c r="BK2486" s="165"/>
      <c r="BL2486" s="165"/>
      <c r="BM2486" s="165"/>
      <c r="BN2486" s="165"/>
      <c r="BO2486" s="165"/>
      <c r="BP2486" s="165"/>
      <c r="BQ2486" s="165"/>
      <c r="BS2486" s="6"/>
      <c r="BT2486" s="11"/>
      <c r="BU2486" s="6"/>
      <c r="BV2486" s="6"/>
    </row>
    <row r="2487" spans="1:74" ht="15.75" x14ac:dyDescent="0.25">
      <c r="A2487" s="52" t="s">
        <v>11909</v>
      </c>
      <c r="B2487" s="56" t="s">
        <v>110</v>
      </c>
      <c r="C2487" s="7" t="s">
        <v>9455</v>
      </c>
      <c r="D2487" s="7" t="s">
        <v>11561</v>
      </c>
      <c r="E2487" s="7"/>
      <c r="F2487" s="64"/>
      <c r="G2487" s="6"/>
      <c r="H2487" s="6"/>
      <c r="I2487" s="10" t="s">
        <v>110</v>
      </c>
      <c r="J2487" s="11" t="s">
        <v>11858</v>
      </c>
      <c r="K2487" s="194" t="s">
        <v>510</v>
      </c>
      <c r="L2487" s="176"/>
      <c r="M2487" s="176">
        <v>1000</v>
      </c>
      <c r="N2487" s="80" t="s">
        <v>11911</v>
      </c>
      <c r="O2487" s="162"/>
      <c r="P2487" s="80" t="s">
        <v>11723</v>
      </c>
      <c r="Q2487" s="80"/>
      <c r="R2487" s="80"/>
      <c r="S2487" s="163"/>
      <c r="T2487" s="213"/>
      <c r="U2487" s="162"/>
      <c r="V2487" s="164"/>
      <c r="W2487" s="12" t="str">
        <f t="shared" si="648"/>
        <v>Mqtt1</v>
      </c>
      <c r="X2487" s="196" t="str" cm="1">
        <f t="array" ref="X2487">_xlfn.REGEXEXTRACT(J2487,"^\D*")&amp;"/"&amp;_xlfn.REGEXEXTRACT(J2487,"\d{8}(_\d{1,2})?")</f>
        <v>VLV/50001069_6</v>
      </c>
      <c r="Y2487" s="6" t="str">
        <f t="shared" si="649"/>
        <v>marpower/500000-thrs/vlv/50001069-6</v>
      </c>
      <c r="Z2487" s="103" t="str">
        <f t="shared" si="650"/>
        <v>$.AbsPos</v>
      </c>
      <c r="AA2487" s="12">
        <v>33</v>
      </c>
      <c r="AB2487" s="6" t="s">
        <v>195</v>
      </c>
      <c r="AC2487" s="103">
        <v>5</v>
      </c>
      <c r="AJ2487" s="80"/>
      <c r="AK2487" s="113" t="s">
        <v>10814</v>
      </c>
      <c r="AN2487" s="80"/>
      <c r="AO2487" s="80"/>
      <c r="AP2487" s="80"/>
      <c r="AQ2487" s="80"/>
      <c r="AR2487" s="127"/>
      <c r="AS2487" s="80"/>
      <c r="AT2487" s="7"/>
      <c r="AU2487" s="7"/>
      <c r="AV2487" s="165"/>
      <c r="AW2487" s="166"/>
      <c r="AX2487" s="137"/>
      <c r="AY2487" s="147"/>
      <c r="AZ2487" s="167"/>
      <c r="BA2487" s="167"/>
      <c r="BB2487" s="147" t="str">
        <f t="shared" si="651"/>
        <v/>
      </c>
      <c r="BC2487" s="168"/>
      <c r="BD2487" s="165"/>
      <c r="BE2487" s="165"/>
      <c r="BF2487" s="165"/>
      <c r="BG2487" s="165"/>
      <c r="BH2487" s="165"/>
      <c r="BI2487" s="165"/>
      <c r="BJ2487" s="165"/>
      <c r="BK2487" s="165"/>
      <c r="BL2487" s="165"/>
      <c r="BM2487" s="165"/>
      <c r="BN2487" s="165"/>
      <c r="BO2487" s="165"/>
      <c r="BP2487" s="165"/>
      <c r="BQ2487" s="165"/>
      <c r="BS2487" s="6"/>
      <c r="BT2487" s="11"/>
      <c r="BU2487" s="6"/>
      <c r="BV2487" s="6"/>
    </row>
    <row r="2488" spans="1:74" ht="15.75" x14ac:dyDescent="0.25">
      <c r="A2488" s="52" t="s">
        <v>11909</v>
      </c>
      <c r="B2488" s="56" t="s">
        <v>110</v>
      </c>
      <c r="C2488" s="7" t="s">
        <v>9455</v>
      </c>
      <c r="D2488" s="7" t="s">
        <v>11561</v>
      </c>
      <c r="E2488" s="7"/>
      <c r="F2488" s="64"/>
      <c r="G2488" s="6"/>
      <c r="H2488" s="6"/>
      <c r="I2488" s="10" t="s">
        <v>110</v>
      </c>
      <c r="J2488" s="11" t="s">
        <v>11859</v>
      </c>
      <c r="K2488" s="194" t="s">
        <v>510</v>
      </c>
      <c r="L2488" s="176"/>
      <c r="M2488" s="176">
        <v>1000</v>
      </c>
      <c r="N2488" s="80" t="s">
        <v>11911</v>
      </c>
      <c r="O2488" s="162"/>
      <c r="P2488" s="80" t="s">
        <v>11860</v>
      </c>
      <c r="Q2488" s="80"/>
      <c r="R2488" s="80"/>
      <c r="S2488" s="163"/>
      <c r="T2488" s="213"/>
      <c r="U2488" s="162"/>
      <c r="V2488" s="164"/>
      <c r="W2488" s="12" t="str">
        <f t="shared" si="648"/>
        <v>Mqtt1</v>
      </c>
      <c r="X2488" s="196" t="str" cm="1">
        <f t="array" ref="X2488">_xlfn.REGEXEXTRACT(J2488,"^\D*")&amp;"/"&amp;_xlfn.REGEXEXTRACT(J2488,"\d{8}(_\d{1,2})?")</f>
        <v>VLV/50001069_9</v>
      </c>
      <c r="Y2488" s="6" t="str">
        <f t="shared" si="649"/>
        <v>marpower/500000-thrs/vlv/50001069-9</v>
      </c>
      <c r="Z2488" s="103" t="str">
        <f t="shared" si="650"/>
        <v>$.Setpoint</v>
      </c>
      <c r="AA2488" s="12">
        <v>34</v>
      </c>
      <c r="AB2488" s="6" t="s">
        <v>195</v>
      </c>
      <c r="AC2488" s="103">
        <v>0</v>
      </c>
      <c r="AJ2488" s="80"/>
      <c r="AK2488" s="113" t="s">
        <v>917</v>
      </c>
      <c r="AN2488" s="80"/>
      <c r="AO2488" s="80"/>
      <c r="AP2488" s="80"/>
      <c r="AQ2488" s="80"/>
      <c r="AR2488" s="127"/>
      <c r="AS2488" s="80"/>
      <c r="AT2488" s="7"/>
      <c r="AU2488" s="7"/>
      <c r="AV2488" s="165"/>
      <c r="AW2488" s="166"/>
      <c r="AX2488" s="137"/>
      <c r="AY2488" s="147"/>
      <c r="AZ2488" s="167"/>
      <c r="BA2488" s="167"/>
      <c r="BB2488" s="147" t="str">
        <f t="shared" si="651"/>
        <v/>
      </c>
      <c r="BC2488" s="168"/>
      <c r="BD2488" s="165"/>
      <c r="BE2488" s="165"/>
      <c r="BF2488" s="165"/>
      <c r="BG2488" s="165"/>
      <c r="BH2488" s="165"/>
      <c r="BI2488" s="165"/>
      <c r="BJ2488" s="165"/>
      <c r="BK2488" s="165"/>
      <c r="BL2488" s="165"/>
      <c r="BM2488" s="165"/>
      <c r="BN2488" s="165"/>
      <c r="BO2488" s="165"/>
      <c r="BP2488" s="165"/>
      <c r="BQ2488" s="165"/>
      <c r="BS2488" s="6"/>
      <c r="BT2488" s="11"/>
      <c r="BU2488" s="6"/>
      <c r="BV2488" s="6"/>
    </row>
    <row r="2489" spans="1:74" ht="15.75" x14ac:dyDescent="0.25">
      <c r="A2489" s="52" t="s">
        <v>11909</v>
      </c>
      <c r="B2489" s="56" t="s">
        <v>110</v>
      </c>
      <c r="C2489" s="7" t="s">
        <v>9455</v>
      </c>
      <c r="D2489" s="7" t="s">
        <v>11561</v>
      </c>
      <c r="E2489" s="7"/>
      <c r="F2489" s="64"/>
      <c r="G2489" s="6"/>
      <c r="H2489" s="6"/>
      <c r="I2489" s="10" t="s">
        <v>110</v>
      </c>
      <c r="J2489" s="11" t="s">
        <v>11861</v>
      </c>
      <c r="K2489" s="194" t="s">
        <v>510</v>
      </c>
      <c r="L2489" s="176"/>
      <c r="M2489" s="176">
        <v>1000</v>
      </c>
      <c r="N2489" s="80" t="s">
        <v>11911</v>
      </c>
      <c r="O2489" s="162"/>
      <c r="P2489" s="80" t="s">
        <v>11862</v>
      </c>
      <c r="Q2489" s="80"/>
      <c r="R2489" s="80"/>
      <c r="S2489" s="163"/>
      <c r="T2489" s="213"/>
      <c r="U2489" s="162"/>
      <c r="V2489" s="164"/>
      <c r="W2489" s="12" t="str">
        <f t="shared" si="648"/>
        <v>Mqtt1</v>
      </c>
      <c r="X2489" s="196" t="str" cm="1">
        <f t="array" ref="X2489">_xlfn.REGEXEXTRACT(J2489,"^\D*")&amp;"/"&amp;_xlfn.REGEXEXTRACT(J2489,"\d{8}(_\d{1,2})?")</f>
        <v>VLV/50001069_9</v>
      </c>
      <c r="Y2489" s="6" t="str">
        <f t="shared" si="649"/>
        <v>marpower/500000-thrs/vlv/50001069-9</v>
      </c>
      <c r="Z2489" s="103" t="str">
        <f t="shared" si="650"/>
        <v>$.RelPos</v>
      </c>
      <c r="AA2489" s="12">
        <v>34</v>
      </c>
      <c r="AB2489" s="6" t="s">
        <v>195</v>
      </c>
      <c r="AC2489" s="103">
        <v>4</v>
      </c>
      <c r="AJ2489" s="80"/>
      <c r="AK2489" s="113" t="s">
        <v>917</v>
      </c>
      <c r="AN2489" s="80"/>
      <c r="AO2489" s="80"/>
      <c r="AP2489" s="80"/>
      <c r="AQ2489" s="80"/>
      <c r="AR2489" s="127"/>
      <c r="AS2489" s="80"/>
      <c r="AT2489" s="7"/>
      <c r="AU2489" s="7"/>
      <c r="AV2489" s="165"/>
      <c r="AW2489" s="166"/>
      <c r="AX2489" s="137"/>
      <c r="AY2489" s="147"/>
      <c r="AZ2489" s="167"/>
      <c r="BA2489" s="167"/>
      <c r="BB2489" s="147" t="str">
        <f t="shared" si="651"/>
        <v/>
      </c>
      <c r="BC2489" s="168"/>
      <c r="BD2489" s="165"/>
      <c r="BE2489" s="165"/>
      <c r="BF2489" s="165"/>
      <c r="BG2489" s="165"/>
      <c r="BH2489" s="165"/>
      <c r="BI2489" s="165"/>
      <c r="BJ2489" s="165"/>
      <c r="BK2489" s="165"/>
      <c r="BL2489" s="165"/>
      <c r="BM2489" s="165"/>
      <c r="BN2489" s="165"/>
      <c r="BO2489" s="165"/>
      <c r="BP2489" s="165"/>
      <c r="BQ2489" s="165"/>
      <c r="BS2489" s="6"/>
      <c r="BT2489" s="11"/>
      <c r="BU2489" s="6"/>
      <c r="BV2489" s="6"/>
    </row>
    <row r="2490" spans="1:74" ht="15.75" x14ac:dyDescent="0.25">
      <c r="A2490" s="52" t="s">
        <v>11909</v>
      </c>
      <c r="B2490" s="56" t="s">
        <v>110</v>
      </c>
      <c r="C2490" s="7" t="s">
        <v>9455</v>
      </c>
      <c r="D2490" s="7" t="s">
        <v>11561</v>
      </c>
      <c r="E2490" s="7"/>
      <c r="F2490" s="64"/>
      <c r="G2490" s="6"/>
      <c r="H2490" s="6"/>
      <c r="I2490" s="10" t="s">
        <v>110</v>
      </c>
      <c r="J2490" s="11" t="s">
        <v>11863</v>
      </c>
      <c r="K2490" s="194" t="s">
        <v>510</v>
      </c>
      <c r="L2490" s="176"/>
      <c r="M2490" s="176">
        <v>1000</v>
      </c>
      <c r="N2490" s="80" t="s">
        <v>11911</v>
      </c>
      <c r="O2490" s="162"/>
      <c r="P2490" s="80" t="s">
        <v>11864</v>
      </c>
      <c r="Q2490" s="80"/>
      <c r="R2490" s="80"/>
      <c r="S2490" s="163"/>
      <c r="T2490" s="213"/>
      <c r="U2490" s="162"/>
      <c r="V2490" s="164"/>
      <c r="W2490" s="12" t="str">
        <f t="shared" si="648"/>
        <v>Mqtt1</v>
      </c>
      <c r="X2490" s="196" t="str" cm="1">
        <f t="array" ref="X2490">_xlfn.REGEXEXTRACT(J2490,"^\D*")&amp;"/"&amp;_xlfn.REGEXEXTRACT(J2490,"\d{8}(_\d{1,2})?")</f>
        <v>VLV/50001069_9</v>
      </c>
      <c r="Y2490" s="6" t="str">
        <f t="shared" si="649"/>
        <v>marpower/500000-thrs/vlv/50001069-9</v>
      </c>
      <c r="Z2490" s="103" t="str">
        <f t="shared" si="650"/>
        <v>$.AbsPos</v>
      </c>
      <c r="AA2490" s="12">
        <v>34</v>
      </c>
      <c r="AB2490" s="6" t="s">
        <v>195</v>
      </c>
      <c r="AC2490" s="103">
        <v>5</v>
      </c>
      <c r="AJ2490" s="80"/>
      <c r="AK2490" s="113" t="s">
        <v>10814</v>
      </c>
      <c r="AN2490" s="80"/>
      <c r="AO2490" s="80"/>
      <c r="AP2490" s="80"/>
      <c r="AQ2490" s="80"/>
      <c r="AR2490" s="127"/>
      <c r="AS2490" s="80"/>
      <c r="AT2490" s="7"/>
      <c r="AU2490" s="7"/>
      <c r="AV2490" s="165"/>
      <c r="AW2490" s="166"/>
      <c r="AX2490" s="137"/>
      <c r="AY2490" s="147"/>
      <c r="AZ2490" s="167"/>
      <c r="BA2490" s="167"/>
      <c r="BB2490" s="147" t="str">
        <f t="shared" si="651"/>
        <v/>
      </c>
      <c r="BC2490" s="168"/>
      <c r="BD2490" s="165"/>
      <c r="BE2490" s="165"/>
      <c r="BF2490" s="165"/>
      <c r="BG2490" s="165"/>
      <c r="BH2490" s="165"/>
      <c r="BI2490" s="165"/>
      <c r="BJ2490" s="165"/>
      <c r="BK2490" s="165"/>
      <c r="BL2490" s="165"/>
      <c r="BM2490" s="165"/>
      <c r="BN2490" s="165"/>
      <c r="BO2490" s="165"/>
      <c r="BP2490" s="165"/>
      <c r="BQ2490" s="165"/>
      <c r="BS2490" s="6"/>
      <c r="BT2490" s="11"/>
      <c r="BU2490" s="6"/>
      <c r="BV2490" s="6"/>
    </row>
    <row r="2491" spans="1:74" ht="15.75" x14ac:dyDescent="0.25">
      <c r="A2491" s="52" t="s">
        <v>11909</v>
      </c>
      <c r="B2491" s="56" t="s">
        <v>110</v>
      </c>
      <c r="C2491" s="7" t="s">
        <v>9455</v>
      </c>
      <c r="D2491" s="7" t="s">
        <v>11561</v>
      </c>
      <c r="E2491" s="7"/>
      <c r="F2491" s="64"/>
      <c r="G2491" s="6"/>
      <c r="H2491" s="6"/>
      <c r="I2491" s="10" t="s">
        <v>110</v>
      </c>
      <c r="J2491" s="11" t="s">
        <v>11865</v>
      </c>
      <c r="K2491" s="194" t="s">
        <v>510</v>
      </c>
      <c r="L2491" s="176"/>
      <c r="M2491" s="176">
        <v>1000</v>
      </c>
      <c r="N2491" s="80" t="s">
        <v>11911</v>
      </c>
      <c r="O2491" s="162"/>
      <c r="P2491" s="80" t="s">
        <v>11866</v>
      </c>
      <c r="Q2491" s="80"/>
      <c r="R2491" s="80"/>
      <c r="S2491" s="163"/>
      <c r="T2491" s="213"/>
      <c r="U2491" s="162"/>
      <c r="V2491" s="164"/>
      <c r="W2491" s="12" t="str">
        <f t="shared" si="648"/>
        <v>Mqtt1</v>
      </c>
      <c r="X2491" s="196" t="str" cm="1">
        <f t="array" ref="X2491">_xlfn.REGEXEXTRACT(J2491,"^\D*")&amp;"/"&amp;_xlfn.REGEXEXTRACT(J2491,"\d{8}(_\d{1,2})?")</f>
        <v>VLV/50001071_2</v>
      </c>
      <c r="Y2491" s="6" t="str">
        <f t="shared" si="649"/>
        <v>marpower/500000-thrs/vlv/50001071-2</v>
      </c>
      <c r="Z2491" s="103" t="str">
        <f t="shared" si="650"/>
        <v>$.Setpoint</v>
      </c>
      <c r="AA2491" s="12">
        <v>36</v>
      </c>
      <c r="AB2491" s="6" t="s">
        <v>195</v>
      </c>
      <c r="AC2491" s="103">
        <v>0</v>
      </c>
      <c r="AJ2491" s="80"/>
      <c r="AK2491" s="113" t="s">
        <v>917</v>
      </c>
      <c r="AN2491" s="80"/>
      <c r="AO2491" s="80"/>
      <c r="AP2491" s="80"/>
      <c r="AQ2491" s="80"/>
      <c r="AR2491" s="127"/>
      <c r="AS2491" s="80"/>
      <c r="AT2491" s="7"/>
      <c r="AU2491" s="7"/>
      <c r="AV2491" s="165"/>
      <c r="AW2491" s="166"/>
      <c r="AX2491" s="137"/>
      <c r="AY2491" s="147"/>
      <c r="AZ2491" s="167"/>
      <c r="BA2491" s="167"/>
      <c r="BB2491" s="147" t="str">
        <f t="shared" si="651"/>
        <v/>
      </c>
      <c r="BC2491" s="168"/>
      <c r="BD2491" s="165"/>
      <c r="BE2491" s="165"/>
      <c r="BF2491" s="165"/>
      <c r="BG2491" s="165"/>
      <c r="BH2491" s="165"/>
      <c r="BI2491" s="165"/>
      <c r="BJ2491" s="165"/>
      <c r="BK2491" s="165"/>
      <c r="BL2491" s="165"/>
      <c r="BM2491" s="165"/>
      <c r="BN2491" s="165"/>
      <c r="BO2491" s="165"/>
      <c r="BP2491" s="165"/>
      <c r="BQ2491" s="165"/>
      <c r="BS2491" s="6"/>
      <c r="BT2491" s="11"/>
      <c r="BU2491" s="6"/>
      <c r="BV2491" s="6"/>
    </row>
    <row r="2492" spans="1:74" ht="15.75" x14ac:dyDescent="0.25">
      <c r="A2492" s="52" t="s">
        <v>11909</v>
      </c>
      <c r="B2492" s="56" t="s">
        <v>110</v>
      </c>
      <c r="C2492" s="7" t="s">
        <v>9455</v>
      </c>
      <c r="D2492" s="7" t="s">
        <v>11561</v>
      </c>
      <c r="E2492" s="7"/>
      <c r="F2492" s="64"/>
      <c r="G2492" s="6"/>
      <c r="H2492" s="6"/>
      <c r="I2492" s="10" t="s">
        <v>110</v>
      </c>
      <c r="J2492" s="11" t="s">
        <v>11867</v>
      </c>
      <c r="K2492" s="194" t="s">
        <v>510</v>
      </c>
      <c r="L2492" s="176"/>
      <c r="M2492" s="176">
        <v>1000</v>
      </c>
      <c r="N2492" s="80" t="s">
        <v>11911</v>
      </c>
      <c r="O2492" s="162"/>
      <c r="P2492" s="80" t="s">
        <v>11868</v>
      </c>
      <c r="Q2492" s="80"/>
      <c r="R2492" s="80"/>
      <c r="S2492" s="163"/>
      <c r="T2492" s="213"/>
      <c r="U2492" s="162"/>
      <c r="V2492" s="164"/>
      <c r="W2492" s="12" t="str">
        <f t="shared" si="648"/>
        <v>Mqtt1</v>
      </c>
      <c r="X2492" s="196" t="str" cm="1">
        <f t="array" ref="X2492">_xlfn.REGEXEXTRACT(J2492,"^\D*")&amp;"/"&amp;_xlfn.REGEXEXTRACT(J2492,"\d{8}(_\d{1,2})?")</f>
        <v>VLV/50001071_2</v>
      </c>
      <c r="Y2492" s="6" t="str">
        <f t="shared" si="649"/>
        <v>marpower/500000-thrs/vlv/50001071-2</v>
      </c>
      <c r="Z2492" s="103" t="str">
        <f t="shared" si="650"/>
        <v>$.RelPos</v>
      </c>
      <c r="AA2492" s="12">
        <v>36</v>
      </c>
      <c r="AB2492" s="6" t="s">
        <v>195</v>
      </c>
      <c r="AC2492" s="103">
        <v>4</v>
      </c>
      <c r="AJ2492" s="80"/>
      <c r="AK2492" s="113" t="s">
        <v>917</v>
      </c>
      <c r="AN2492" s="80"/>
      <c r="AO2492" s="80"/>
      <c r="AP2492" s="80"/>
      <c r="AQ2492" s="80"/>
      <c r="AR2492" s="127"/>
      <c r="AS2492" s="80"/>
      <c r="AT2492" s="7"/>
      <c r="AU2492" s="7"/>
      <c r="AV2492" s="165"/>
      <c r="AW2492" s="166"/>
      <c r="AX2492" s="137"/>
      <c r="AY2492" s="147"/>
      <c r="AZ2492" s="167"/>
      <c r="BA2492" s="167"/>
      <c r="BB2492" s="147" t="str">
        <f t="shared" si="651"/>
        <v/>
      </c>
      <c r="BC2492" s="168"/>
      <c r="BD2492" s="165"/>
      <c r="BE2492" s="165"/>
      <c r="BF2492" s="165"/>
      <c r="BG2492" s="165"/>
      <c r="BH2492" s="165"/>
      <c r="BI2492" s="165"/>
      <c r="BJ2492" s="165"/>
      <c r="BK2492" s="165"/>
      <c r="BL2492" s="165"/>
      <c r="BM2492" s="165"/>
      <c r="BN2492" s="165"/>
      <c r="BO2492" s="165"/>
      <c r="BP2492" s="165"/>
      <c r="BQ2492" s="165"/>
      <c r="BS2492" s="6"/>
      <c r="BT2492" s="11"/>
      <c r="BU2492" s="6"/>
      <c r="BV2492" s="6"/>
    </row>
    <row r="2493" spans="1:74" ht="15.75" x14ac:dyDescent="0.25">
      <c r="A2493" s="52" t="s">
        <v>11909</v>
      </c>
      <c r="B2493" s="56" t="s">
        <v>110</v>
      </c>
      <c r="C2493" s="7" t="s">
        <v>9455</v>
      </c>
      <c r="D2493" s="7" t="s">
        <v>11561</v>
      </c>
      <c r="E2493" s="7"/>
      <c r="F2493" s="64"/>
      <c r="G2493" s="6"/>
      <c r="H2493" s="6"/>
      <c r="I2493" s="10" t="s">
        <v>110</v>
      </c>
      <c r="J2493" s="11" t="s">
        <v>11869</v>
      </c>
      <c r="K2493" s="194" t="s">
        <v>510</v>
      </c>
      <c r="L2493" s="176"/>
      <c r="M2493" s="176">
        <v>1000</v>
      </c>
      <c r="N2493" s="80" t="s">
        <v>11911</v>
      </c>
      <c r="O2493" s="162"/>
      <c r="P2493" s="80" t="s">
        <v>11870</v>
      </c>
      <c r="Q2493" s="80"/>
      <c r="R2493" s="80"/>
      <c r="S2493" s="163"/>
      <c r="T2493" s="213"/>
      <c r="U2493" s="162"/>
      <c r="V2493" s="164"/>
      <c r="W2493" s="12" t="str">
        <f t="shared" si="648"/>
        <v>Mqtt1</v>
      </c>
      <c r="X2493" s="196" t="str" cm="1">
        <f t="array" ref="X2493">_xlfn.REGEXEXTRACT(J2493,"^\D*")&amp;"/"&amp;_xlfn.REGEXEXTRACT(J2493,"\d{8}(_\d{1,2})?")</f>
        <v>VLV/50001071_2</v>
      </c>
      <c r="Y2493" s="6" t="str">
        <f t="shared" si="649"/>
        <v>marpower/500000-thrs/vlv/50001071-2</v>
      </c>
      <c r="Z2493" s="103" t="str">
        <f t="shared" si="650"/>
        <v>$.AbsPos</v>
      </c>
      <c r="AA2493" s="12">
        <v>36</v>
      </c>
      <c r="AB2493" s="6" t="s">
        <v>195</v>
      </c>
      <c r="AC2493" s="103">
        <v>5</v>
      </c>
      <c r="AJ2493" s="80"/>
      <c r="AK2493" s="113" t="s">
        <v>10814</v>
      </c>
      <c r="AN2493" s="80"/>
      <c r="AO2493" s="80"/>
      <c r="AP2493" s="80"/>
      <c r="AQ2493" s="80"/>
      <c r="AR2493" s="127"/>
      <c r="AS2493" s="80"/>
      <c r="AT2493" s="7"/>
      <c r="AU2493" s="7"/>
      <c r="AV2493" s="165"/>
      <c r="AW2493" s="166"/>
      <c r="AX2493" s="137"/>
      <c r="AY2493" s="147"/>
      <c r="AZ2493" s="167"/>
      <c r="BA2493" s="167"/>
      <c r="BB2493" s="147" t="str">
        <f t="shared" si="651"/>
        <v/>
      </c>
      <c r="BC2493" s="168"/>
      <c r="BD2493" s="165"/>
      <c r="BE2493" s="165"/>
      <c r="BF2493" s="165"/>
      <c r="BG2493" s="165"/>
      <c r="BH2493" s="165"/>
      <c r="BI2493" s="165"/>
      <c r="BJ2493" s="165"/>
      <c r="BK2493" s="165"/>
      <c r="BL2493" s="165"/>
      <c r="BM2493" s="165"/>
      <c r="BN2493" s="165"/>
      <c r="BO2493" s="165"/>
      <c r="BP2493" s="165"/>
      <c r="BQ2493" s="165"/>
      <c r="BS2493" s="6"/>
      <c r="BT2493" s="11"/>
      <c r="BU2493" s="6"/>
      <c r="BV2493" s="6"/>
    </row>
    <row r="2494" spans="1:74" ht="15.75" x14ac:dyDescent="0.25">
      <c r="A2494" s="52" t="s">
        <v>11909</v>
      </c>
      <c r="B2494" s="56" t="s">
        <v>110</v>
      </c>
      <c r="C2494" s="7" t="s">
        <v>9455</v>
      </c>
      <c r="D2494" s="7" t="s">
        <v>11561</v>
      </c>
      <c r="E2494" s="7"/>
      <c r="F2494" s="64"/>
      <c r="G2494" s="6"/>
      <c r="H2494" s="6"/>
      <c r="I2494" s="10" t="s">
        <v>110</v>
      </c>
      <c r="J2494" s="11" t="s">
        <v>11871</v>
      </c>
      <c r="K2494" s="194" t="s">
        <v>510</v>
      </c>
      <c r="L2494" s="176"/>
      <c r="M2494" s="176">
        <v>1000</v>
      </c>
      <c r="N2494" s="80" t="s">
        <v>11911</v>
      </c>
      <c r="O2494" s="162"/>
      <c r="P2494" s="80" t="s">
        <v>11872</v>
      </c>
      <c r="Q2494" s="80"/>
      <c r="R2494" s="80"/>
      <c r="S2494" s="163"/>
      <c r="T2494" s="213"/>
      <c r="U2494" s="162"/>
      <c r="V2494" s="164"/>
      <c r="W2494" s="12" t="str">
        <f t="shared" si="648"/>
        <v>Mqtt1</v>
      </c>
      <c r="X2494" s="196" t="str" cm="1">
        <f t="array" ref="X2494">_xlfn.REGEXEXTRACT(J2494,"^\D*")&amp;"/"&amp;_xlfn.REGEXEXTRACT(J2494,"\d{8}(_\d{1,2})?")</f>
        <v>VLV/50001074</v>
      </c>
      <c r="Y2494" s="6" t="str">
        <f t="shared" si="649"/>
        <v>marpower/500000-thrs/vlv/50001074</v>
      </c>
      <c r="Z2494" s="103" t="str">
        <f t="shared" si="650"/>
        <v>$.Setpoint</v>
      </c>
      <c r="AA2494" s="12">
        <v>37</v>
      </c>
      <c r="AB2494" s="6" t="s">
        <v>195</v>
      </c>
      <c r="AC2494" s="103">
        <v>0</v>
      </c>
      <c r="AJ2494" s="80"/>
      <c r="AK2494" s="113" t="s">
        <v>917</v>
      </c>
      <c r="AN2494" s="80"/>
      <c r="AO2494" s="80"/>
      <c r="AP2494" s="80"/>
      <c r="AQ2494" s="80"/>
      <c r="AR2494" s="127"/>
      <c r="AS2494" s="80"/>
      <c r="AT2494" s="7"/>
      <c r="AU2494" s="7"/>
      <c r="AV2494" s="165"/>
      <c r="AW2494" s="166"/>
      <c r="AX2494" s="137"/>
      <c r="AY2494" s="147"/>
      <c r="AZ2494" s="167"/>
      <c r="BA2494" s="167"/>
      <c r="BB2494" s="147" t="str">
        <f t="shared" si="651"/>
        <v/>
      </c>
      <c r="BC2494" s="168"/>
      <c r="BD2494" s="165"/>
      <c r="BE2494" s="165"/>
      <c r="BF2494" s="165"/>
      <c r="BG2494" s="165"/>
      <c r="BH2494" s="165"/>
      <c r="BI2494" s="165"/>
      <c r="BJ2494" s="165"/>
      <c r="BK2494" s="165"/>
      <c r="BL2494" s="165"/>
      <c r="BM2494" s="165"/>
      <c r="BN2494" s="165"/>
      <c r="BO2494" s="165"/>
      <c r="BP2494" s="165"/>
      <c r="BQ2494" s="165"/>
      <c r="BS2494" s="6"/>
      <c r="BT2494" s="11"/>
      <c r="BU2494" s="6"/>
      <c r="BV2494" s="6"/>
    </row>
    <row r="2495" spans="1:74" ht="15.75" x14ac:dyDescent="0.25">
      <c r="A2495" s="52" t="s">
        <v>11909</v>
      </c>
      <c r="B2495" s="56" t="s">
        <v>110</v>
      </c>
      <c r="C2495" s="7" t="s">
        <v>9455</v>
      </c>
      <c r="D2495" s="7" t="s">
        <v>11561</v>
      </c>
      <c r="E2495" s="7"/>
      <c r="F2495" s="64"/>
      <c r="G2495" s="6"/>
      <c r="H2495" s="6"/>
      <c r="I2495" s="10" t="s">
        <v>110</v>
      </c>
      <c r="J2495" s="11" t="s">
        <v>11873</v>
      </c>
      <c r="K2495" s="194" t="s">
        <v>510</v>
      </c>
      <c r="L2495" s="176"/>
      <c r="M2495" s="176">
        <v>1000</v>
      </c>
      <c r="N2495" s="80" t="s">
        <v>11911</v>
      </c>
      <c r="O2495" s="162"/>
      <c r="P2495" s="80" t="s">
        <v>11874</v>
      </c>
      <c r="Q2495" s="80"/>
      <c r="R2495" s="80"/>
      <c r="S2495" s="163"/>
      <c r="T2495" s="213"/>
      <c r="U2495" s="162"/>
      <c r="V2495" s="164"/>
      <c r="W2495" s="12" t="str">
        <f t="shared" si="648"/>
        <v>Mqtt1</v>
      </c>
      <c r="X2495" s="196" t="str" cm="1">
        <f t="array" ref="X2495">_xlfn.REGEXEXTRACT(J2495,"^\D*")&amp;"/"&amp;_xlfn.REGEXEXTRACT(J2495,"\d{8}(_\d{1,2})?")</f>
        <v>VLV/50001074</v>
      </c>
      <c r="Y2495" s="6" t="str">
        <f t="shared" si="649"/>
        <v>marpower/500000-thrs/vlv/50001074</v>
      </c>
      <c r="Z2495" s="103" t="str">
        <f t="shared" si="650"/>
        <v>$.RelPos</v>
      </c>
      <c r="AA2495" s="12">
        <v>37</v>
      </c>
      <c r="AB2495" s="6" t="s">
        <v>195</v>
      </c>
      <c r="AC2495" s="103">
        <v>4</v>
      </c>
      <c r="AJ2495" s="80"/>
      <c r="AK2495" s="113" t="s">
        <v>917</v>
      </c>
      <c r="AN2495" s="80"/>
      <c r="AO2495" s="80"/>
      <c r="AP2495" s="80"/>
      <c r="AQ2495" s="80"/>
      <c r="AR2495" s="127"/>
      <c r="AS2495" s="80"/>
      <c r="AT2495" s="7"/>
      <c r="AU2495" s="7"/>
      <c r="AV2495" s="165"/>
      <c r="AW2495" s="166"/>
      <c r="AX2495" s="137"/>
      <c r="AY2495" s="147"/>
      <c r="AZ2495" s="167"/>
      <c r="BA2495" s="167"/>
      <c r="BB2495" s="147" t="str">
        <f t="shared" si="651"/>
        <v/>
      </c>
      <c r="BC2495" s="168"/>
      <c r="BD2495" s="165"/>
      <c r="BE2495" s="165"/>
      <c r="BF2495" s="165"/>
      <c r="BG2495" s="165"/>
      <c r="BH2495" s="165"/>
      <c r="BI2495" s="165"/>
      <c r="BJ2495" s="165"/>
      <c r="BK2495" s="165"/>
      <c r="BL2495" s="165"/>
      <c r="BM2495" s="165"/>
      <c r="BN2495" s="165"/>
      <c r="BO2495" s="165"/>
      <c r="BP2495" s="165"/>
      <c r="BQ2495" s="165"/>
      <c r="BS2495" s="6"/>
      <c r="BT2495" s="11"/>
      <c r="BU2495" s="6"/>
      <c r="BV2495" s="6"/>
    </row>
    <row r="2496" spans="1:74" ht="15.75" x14ac:dyDescent="0.25">
      <c r="A2496" s="52" t="s">
        <v>11909</v>
      </c>
      <c r="B2496" s="56" t="s">
        <v>110</v>
      </c>
      <c r="C2496" s="7" t="s">
        <v>9455</v>
      </c>
      <c r="D2496" s="7" t="s">
        <v>11561</v>
      </c>
      <c r="E2496" s="7"/>
      <c r="F2496" s="64"/>
      <c r="G2496" s="6"/>
      <c r="H2496" s="6"/>
      <c r="I2496" s="10" t="s">
        <v>110</v>
      </c>
      <c r="J2496" s="11" t="s">
        <v>11875</v>
      </c>
      <c r="K2496" s="194" t="s">
        <v>510</v>
      </c>
      <c r="L2496" s="176"/>
      <c r="M2496" s="176">
        <v>1000</v>
      </c>
      <c r="N2496" s="80" t="s">
        <v>11911</v>
      </c>
      <c r="O2496" s="162"/>
      <c r="P2496" s="80" t="s">
        <v>11876</v>
      </c>
      <c r="Q2496" s="80"/>
      <c r="R2496" s="80"/>
      <c r="S2496" s="163"/>
      <c r="T2496" s="213"/>
      <c r="U2496" s="162"/>
      <c r="V2496" s="164"/>
      <c r="W2496" s="12" t="str">
        <f t="shared" si="648"/>
        <v>Mqtt1</v>
      </c>
      <c r="X2496" s="196" t="str" cm="1">
        <f t="array" ref="X2496">_xlfn.REGEXEXTRACT(J2496,"^\D*")&amp;"/"&amp;_xlfn.REGEXEXTRACT(J2496,"\d{8}(_\d{1,2})?")</f>
        <v>VLV/50001074</v>
      </c>
      <c r="Y2496" s="6" t="str">
        <f t="shared" si="649"/>
        <v>marpower/500000-thrs/vlv/50001074</v>
      </c>
      <c r="Z2496" s="103" t="str">
        <f t="shared" si="650"/>
        <v>$.AbsPos</v>
      </c>
      <c r="AA2496" s="12">
        <v>37</v>
      </c>
      <c r="AB2496" s="6" t="s">
        <v>195</v>
      </c>
      <c r="AC2496" s="103">
        <v>5</v>
      </c>
      <c r="AJ2496" s="80"/>
      <c r="AK2496" s="113" t="s">
        <v>10814</v>
      </c>
      <c r="AN2496" s="80"/>
      <c r="AO2496" s="80"/>
      <c r="AP2496" s="80"/>
      <c r="AQ2496" s="80"/>
      <c r="AR2496" s="127"/>
      <c r="AS2496" s="80"/>
      <c r="AT2496" s="7"/>
      <c r="AU2496" s="7"/>
      <c r="AV2496" s="165"/>
      <c r="AW2496" s="166"/>
      <c r="AX2496" s="137"/>
      <c r="AY2496" s="147"/>
      <c r="AZ2496" s="167"/>
      <c r="BA2496" s="167"/>
      <c r="BB2496" s="147" t="str">
        <f t="shared" si="651"/>
        <v/>
      </c>
      <c r="BC2496" s="168"/>
      <c r="BD2496" s="165"/>
      <c r="BE2496" s="165"/>
      <c r="BF2496" s="165"/>
      <c r="BG2496" s="165"/>
      <c r="BH2496" s="165"/>
      <c r="BI2496" s="165"/>
      <c r="BJ2496" s="165"/>
      <c r="BK2496" s="165"/>
      <c r="BL2496" s="165"/>
      <c r="BM2496" s="165"/>
      <c r="BN2496" s="165"/>
      <c r="BO2496" s="165"/>
      <c r="BP2496" s="165"/>
      <c r="BQ2496" s="165"/>
      <c r="BS2496" s="6"/>
      <c r="BT2496" s="11"/>
      <c r="BU2496" s="6"/>
      <c r="BV2496" s="6"/>
    </row>
    <row r="2497" spans="1:74" x14ac:dyDescent="0.25">
      <c r="A2497" s="50"/>
      <c r="B2497" s="54" t="s">
        <v>110</v>
      </c>
      <c r="C2497" s="59"/>
      <c r="D2497" s="59"/>
      <c r="E2497" s="59"/>
      <c r="F2497" s="59"/>
      <c r="G2497" s="59"/>
      <c r="H2497" s="59"/>
      <c r="I2497" s="59"/>
      <c r="J2497" s="68"/>
      <c r="K2497" s="50"/>
      <c r="L2497" s="54"/>
      <c r="M2497" s="179">
        <v>1000</v>
      </c>
      <c r="N2497" s="54"/>
      <c r="O2497" s="81"/>
      <c r="P2497" s="54" t="s">
        <v>13320</v>
      </c>
      <c r="Q2497" s="54"/>
      <c r="R2497" s="54"/>
      <c r="S2497" s="54"/>
      <c r="T2497" s="151"/>
      <c r="U2497" s="81"/>
      <c r="V2497" s="68"/>
      <c r="W2497" s="50"/>
      <c r="X2497" s="198"/>
      <c r="Y2497" s="54"/>
      <c r="Z2497" s="100"/>
      <c r="AA2497" s="50"/>
      <c r="AB2497" s="54"/>
      <c r="AC2497" s="100"/>
      <c r="AD2497" s="100"/>
      <c r="AE2497" s="68"/>
      <c r="AF2497" s="68"/>
      <c r="AG2497" s="68"/>
      <c r="AH2497" s="68"/>
      <c r="AI2497" s="54"/>
      <c r="AJ2497" s="54"/>
      <c r="AK2497" s="110"/>
      <c r="AL2497" s="110"/>
      <c r="AM2497" s="54"/>
      <c r="AN2497" s="54"/>
      <c r="AO2497" s="54"/>
      <c r="AP2497" s="54"/>
      <c r="AQ2497" s="54"/>
      <c r="AR2497" s="54"/>
      <c r="AS2497" s="54"/>
      <c r="AT2497" s="81"/>
      <c r="AU2497" s="81"/>
      <c r="AV2497" s="81"/>
      <c r="AW2497" s="81"/>
      <c r="AX2497" s="81"/>
      <c r="AY2497" s="81"/>
      <c r="AZ2497" s="81"/>
      <c r="BA2497" s="81"/>
      <c r="BB2497" s="81"/>
      <c r="BC2497" s="81"/>
      <c r="BD2497" s="81"/>
      <c r="BE2497" s="81"/>
      <c r="BF2497" s="150"/>
      <c r="BG2497" s="81"/>
      <c r="BH2497" s="81"/>
      <c r="BI2497" s="81"/>
      <c r="BJ2497" s="150"/>
      <c r="BK2497" s="81"/>
      <c r="BL2497" s="81"/>
      <c r="BM2497" s="81"/>
      <c r="BN2497" s="150"/>
      <c r="BO2497" s="81"/>
      <c r="BP2497" s="81"/>
      <c r="BQ2497" s="81"/>
      <c r="BR2497" s="151"/>
      <c r="BS2497" s="81"/>
      <c r="BT2497" s="150"/>
      <c r="BU2497" s="81"/>
      <c r="BV2497" s="81"/>
    </row>
    <row r="2498" spans="1:74" ht="15.75" x14ac:dyDescent="0.25">
      <c r="A2498" s="52" t="s">
        <v>13067</v>
      </c>
      <c r="B2498" s="56" t="s">
        <v>110</v>
      </c>
      <c r="C2498" s="7" t="s">
        <v>118</v>
      </c>
      <c r="D2498" s="7" t="s">
        <v>13321</v>
      </c>
      <c r="E2498" s="7"/>
      <c r="F2498" s="64"/>
      <c r="G2498" s="6"/>
      <c r="H2498" s="6"/>
      <c r="I2498" s="10" t="s">
        <v>110</v>
      </c>
      <c r="J2498" s="11" t="s">
        <v>13322</v>
      </c>
      <c r="K2498" s="194" t="s">
        <v>510</v>
      </c>
      <c r="L2498" s="176"/>
      <c r="M2498" s="176">
        <v>1000</v>
      </c>
      <c r="N2498" s="80" t="s">
        <v>11911</v>
      </c>
      <c r="O2498" s="162"/>
      <c r="P2498" s="80" t="s">
        <v>13323</v>
      </c>
      <c r="Q2498" s="80"/>
      <c r="R2498" s="80"/>
      <c r="S2498" s="163"/>
      <c r="T2498" s="213"/>
      <c r="U2498" s="162"/>
      <c r="V2498" s="164"/>
      <c r="W2498" s="12" t="str">
        <f t="shared" ref="W2498:W2561" si="652">IF(COUNTIF(N2498,"spare"),"","Mqtt1")</f>
        <v>Mqtt1</v>
      </c>
      <c r="X2498" s="196"/>
      <c r="Y2498" s="6" t="s">
        <v>13324</v>
      </c>
      <c r="Z2498" s="103" t="s">
        <v>13325</v>
      </c>
      <c r="AA2498" s="12">
        <v>1</v>
      </c>
      <c r="AB2498" s="6" t="s">
        <v>195</v>
      </c>
      <c r="AC2498" s="103">
        <v>9203</v>
      </c>
      <c r="AJ2498" s="80"/>
      <c r="AK2498" s="113" t="s">
        <v>1159</v>
      </c>
      <c r="AN2498" s="80"/>
      <c r="AO2498" s="80"/>
      <c r="AP2498" s="80"/>
      <c r="AQ2498" s="80"/>
      <c r="AR2498" s="127"/>
      <c r="AS2498" s="80"/>
      <c r="AT2498" s="7"/>
      <c r="AU2498" s="7"/>
      <c r="AV2498" s="165"/>
      <c r="AW2498" s="166"/>
      <c r="AX2498" s="137"/>
      <c r="AY2498" s="147"/>
      <c r="AZ2498" s="167"/>
      <c r="BA2498" s="167"/>
      <c r="BB2498" s="147" t="str">
        <f t="shared" ref="BB2498:BB2561" si="653">IF(ISNUMBER(AM2498),"1","")</f>
        <v/>
      </c>
      <c r="BC2498" s="168"/>
      <c r="BD2498" s="165"/>
      <c r="BE2498" s="165"/>
      <c r="BF2498" s="165"/>
      <c r="BG2498" s="165"/>
      <c r="BH2498" s="165"/>
      <c r="BI2498" s="165"/>
      <c r="BJ2498" s="165"/>
      <c r="BK2498" s="165"/>
      <c r="BL2498" s="165"/>
      <c r="BM2498" s="165"/>
      <c r="BN2498" s="165"/>
      <c r="BO2498" s="165"/>
      <c r="BP2498" s="165"/>
      <c r="BQ2498" s="165"/>
      <c r="BS2498" s="6"/>
      <c r="BT2498" s="11"/>
      <c r="BU2498" s="6"/>
      <c r="BV2498" s="6"/>
    </row>
    <row r="2499" spans="1:74" ht="15.75" x14ac:dyDescent="0.25">
      <c r="A2499" s="52" t="s">
        <v>13067</v>
      </c>
      <c r="B2499" s="56" t="s">
        <v>110</v>
      </c>
      <c r="C2499" s="7" t="s">
        <v>118</v>
      </c>
      <c r="D2499" s="7" t="s">
        <v>13321</v>
      </c>
      <c r="E2499" s="7"/>
      <c r="F2499" s="64"/>
      <c r="G2499" s="6"/>
      <c r="H2499" s="6"/>
      <c r="I2499" s="10" t="s">
        <v>110</v>
      </c>
      <c r="J2499" s="11" t="s">
        <v>13326</v>
      </c>
      <c r="K2499" s="194" t="s">
        <v>510</v>
      </c>
      <c r="L2499" s="176"/>
      <c r="M2499" s="176">
        <v>1000</v>
      </c>
      <c r="N2499" s="80" t="s">
        <v>11911</v>
      </c>
      <c r="O2499" s="162"/>
      <c r="P2499" s="80" t="s">
        <v>13327</v>
      </c>
      <c r="Q2499" s="80"/>
      <c r="R2499" s="80"/>
      <c r="S2499" s="163"/>
      <c r="T2499" s="213"/>
      <c r="U2499" s="162"/>
      <c r="V2499" s="164"/>
      <c r="W2499" s="12" t="str">
        <f t="shared" si="652"/>
        <v>Mqtt1</v>
      </c>
      <c r="X2499" s="196"/>
      <c r="Y2499" s="6" t="s">
        <v>13328</v>
      </c>
      <c r="Z2499" s="103" t="s">
        <v>13325</v>
      </c>
      <c r="AA2499" s="12">
        <v>1</v>
      </c>
      <c r="AB2499" s="6" t="s">
        <v>195</v>
      </c>
      <c r="AC2499" s="103">
        <v>9205</v>
      </c>
      <c r="AJ2499" s="80"/>
      <c r="AK2499" s="113" t="s">
        <v>1159</v>
      </c>
      <c r="AN2499" s="80"/>
      <c r="AO2499" s="80"/>
      <c r="AP2499" s="80"/>
      <c r="AQ2499" s="80"/>
      <c r="AR2499" s="127"/>
      <c r="AS2499" s="80"/>
      <c r="AT2499" s="7"/>
      <c r="AU2499" s="7"/>
      <c r="AV2499" s="165"/>
      <c r="AW2499" s="166"/>
      <c r="AX2499" s="137"/>
      <c r="AY2499" s="147"/>
      <c r="AZ2499" s="167"/>
      <c r="BA2499" s="167"/>
      <c r="BB2499" s="147" t="str">
        <f t="shared" si="653"/>
        <v/>
      </c>
      <c r="BC2499" s="168"/>
      <c r="BD2499" s="165"/>
      <c r="BE2499" s="165"/>
      <c r="BF2499" s="165"/>
      <c r="BG2499" s="165"/>
      <c r="BH2499" s="165"/>
      <c r="BI2499" s="165"/>
      <c r="BJ2499" s="165"/>
      <c r="BK2499" s="165"/>
      <c r="BL2499" s="165"/>
      <c r="BM2499" s="165"/>
      <c r="BN2499" s="165"/>
      <c r="BO2499" s="165"/>
      <c r="BP2499" s="165"/>
      <c r="BQ2499" s="165"/>
      <c r="BS2499" s="6"/>
      <c r="BT2499" s="11"/>
      <c r="BU2499" s="6"/>
      <c r="BV2499" s="6"/>
    </row>
    <row r="2500" spans="1:74" ht="15.75" x14ac:dyDescent="0.25">
      <c r="A2500" s="52" t="s">
        <v>13067</v>
      </c>
      <c r="B2500" s="56" t="s">
        <v>110</v>
      </c>
      <c r="C2500" s="7" t="s">
        <v>118</v>
      </c>
      <c r="D2500" s="7" t="s">
        <v>13321</v>
      </c>
      <c r="E2500" s="7"/>
      <c r="F2500" s="64"/>
      <c r="G2500" s="6"/>
      <c r="H2500" s="6"/>
      <c r="I2500" s="10" t="s">
        <v>110</v>
      </c>
      <c r="J2500" s="11" t="s">
        <v>13329</v>
      </c>
      <c r="K2500" s="194" t="s">
        <v>510</v>
      </c>
      <c r="L2500" s="176"/>
      <c r="M2500" s="176">
        <v>1000</v>
      </c>
      <c r="N2500" s="80" t="s">
        <v>11911</v>
      </c>
      <c r="O2500" s="162"/>
      <c r="P2500" s="80" t="s">
        <v>13330</v>
      </c>
      <c r="Q2500" s="80"/>
      <c r="R2500" s="80"/>
      <c r="S2500" s="163"/>
      <c r="T2500" s="213"/>
      <c r="U2500" s="162"/>
      <c r="V2500" s="164"/>
      <c r="W2500" s="12" t="str">
        <f t="shared" si="652"/>
        <v>Mqtt1</v>
      </c>
      <c r="X2500" s="196"/>
      <c r="Y2500" s="6" t="s">
        <v>13331</v>
      </c>
      <c r="Z2500" s="103" t="s">
        <v>13325</v>
      </c>
      <c r="AA2500" s="12">
        <v>1</v>
      </c>
      <c r="AB2500" s="6" t="s">
        <v>195</v>
      </c>
      <c r="AC2500" s="103">
        <v>9207</v>
      </c>
      <c r="AJ2500" s="80"/>
      <c r="AK2500" s="113" t="s">
        <v>1159</v>
      </c>
      <c r="AN2500" s="80"/>
      <c r="AO2500" s="80"/>
      <c r="AP2500" s="80"/>
      <c r="AQ2500" s="80"/>
      <c r="AR2500" s="127"/>
      <c r="AS2500" s="80"/>
      <c r="AT2500" s="7"/>
      <c r="AU2500" s="7"/>
      <c r="AV2500" s="165"/>
      <c r="AW2500" s="166"/>
      <c r="AX2500" s="137"/>
      <c r="AY2500" s="147"/>
      <c r="AZ2500" s="167"/>
      <c r="BA2500" s="167"/>
      <c r="BB2500" s="147" t="str">
        <f t="shared" si="653"/>
        <v/>
      </c>
      <c r="BC2500" s="168"/>
      <c r="BD2500" s="165"/>
      <c r="BE2500" s="165"/>
      <c r="BF2500" s="165"/>
      <c r="BG2500" s="165"/>
      <c r="BH2500" s="165"/>
      <c r="BI2500" s="165"/>
      <c r="BJ2500" s="165"/>
      <c r="BK2500" s="165"/>
      <c r="BL2500" s="165"/>
      <c r="BM2500" s="165"/>
      <c r="BN2500" s="165"/>
      <c r="BO2500" s="165"/>
      <c r="BP2500" s="165"/>
      <c r="BQ2500" s="165"/>
      <c r="BS2500" s="6"/>
      <c r="BT2500" s="11"/>
      <c r="BU2500" s="6"/>
      <c r="BV2500" s="6"/>
    </row>
    <row r="2501" spans="1:74" ht="15.75" x14ac:dyDescent="0.25">
      <c r="A2501" s="52" t="s">
        <v>13067</v>
      </c>
      <c r="B2501" s="56" t="s">
        <v>110</v>
      </c>
      <c r="C2501" s="7" t="s">
        <v>118</v>
      </c>
      <c r="D2501" s="7" t="s">
        <v>13321</v>
      </c>
      <c r="E2501" s="7"/>
      <c r="F2501" s="64"/>
      <c r="G2501" s="6"/>
      <c r="H2501" s="6"/>
      <c r="I2501" s="10" t="s">
        <v>110</v>
      </c>
      <c r="J2501" s="11" t="s">
        <v>13332</v>
      </c>
      <c r="K2501" s="194" t="s">
        <v>510</v>
      </c>
      <c r="L2501" s="176"/>
      <c r="M2501" s="176">
        <v>1000</v>
      </c>
      <c r="N2501" s="80" t="s">
        <v>11911</v>
      </c>
      <c r="O2501" s="162"/>
      <c r="P2501" s="80" t="s">
        <v>13333</v>
      </c>
      <c r="Q2501" s="80"/>
      <c r="R2501" s="80"/>
      <c r="S2501" s="163"/>
      <c r="T2501" s="213"/>
      <c r="U2501" s="162"/>
      <c r="V2501" s="164"/>
      <c r="W2501" s="12" t="str">
        <f t="shared" si="652"/>
        <v>Mqtt1</v>
      </c>
      <c r="X2501" s="196"/>
      <c r="Y2501" s="6" t="s">
        <v>13334</v>
      </c>
      <c r="Z2501" s="103" t="s">
        <v>13325</v>
      </c>
      <c r="AA2501" s="12">
        <v>1</v>
      </c>
      <c r="AB2501" s="6" t="s">
        <v>195</v>
      </c>
      <c r="AC2501" s="103">
        <v>9209</v>
      </c>
      <c r="AJ2501" s="80"/>
      <c r="AK2501" s="113" t="s">
        <v>1159</v>
      </c>
      <c r="AN2501" s="80"/>
      <c r="AO2501" s="80"/>
      <c r="AP2501" s="80"/>
      <c r="AQ2501" s="80"/>
      <c r="AR2501" s="127"/>
      <c r="AS2501" s="80"/>
      <c r="AT2501" s="7"/>
      <c r="AU2501" s="7"/>
      <c r="AV2501" s="165"/>
      <c r="AW2501" s="166"/>
      <c r="AX2501" s="137"/>
      <c r="AY2501" s="147"/>
      <c r="AZ2501" s="167"/>
      <c r="BA2501" s="167"/>
      <c r="BB2501" s="147" t="str">
        <f t="shared" si="653"/>
        <v/>
      </c>
      <c r="BC2501" s="168"/>
      <c r="BD2501" s="165"/>
      <c r="BE2501" s="165"/>
      <c r="BF2501" s="165"/>
      <c r="BG2501" s="165"/>
      <c r="BH2501" s="165"/>
      <c r="BI2501" s="165"/>
      <c r="BJ2501" s="165"/>
      <c r="BK2501" s="165"/>
      <c r="BL2501" s="165"/>
      <c r="BM2501" s="165"/>
      <c r="BN2501" s="165"/>
      <c r="BO2501" s="165"/>
      <c r="BP2501" s="165"/>
      <c r="BQ2501" s="165"/>
      <c r="BS2501" s="6"/>
      <c r="BT2501" s="11"/>
      <c r="BU2501" s="6"/>
      <c r="BV2501" s="6"/>
    </row>
    <row r="2502" spans="1:74" ht="15.75" x14ac:dyDescent="0.25">
      <c r="A2502" s="52" t="s">
        <v>13067</v>
      </c>
      <c r="B2502" s="56" t="s">
        <v>110</v>
      </c>
      <c r="C2502" s="7" t="s">
        <v>118</v>
      </c>
      <c r="D2502" s="7" t="s">
        <v>13321</v>
      </c>
      <c r="E2502" s="7"/>
      <c r="F2502" s="64"/>
      <c r="G2502" s="6"/>
      <c r="H2502" s="6"/>
      <c r="I2502" s="10" t="s">
        <v>110</v>
      </c>
      <c r="J2502" s="11" t="s">
        <v>13335</v>
      </c>
      <c r="K2502" s="194" t="s">
        <v>510</v>
      </c>
      <c r="L2502" s="176"/>
      <c r="M2502" s="176">
        <v>1000</v>
      </c>
      <c r="N2502" s="80" t="s">
        <v>11911</v>
      </c>
      <c r="O2502" s="162"/>
      <c r="P2502" s="80" t="s">
        <v>13336</v>
      </c>
      <c r="Q2502" s="80"/>
      <c r="R2502" s="80"/>
      <c r="S2502" s="163"/>
      <c r="T2502" s="213"/>
      <c r="U2502" s="162"/>
      <c r="V2502" s="164"/>
      <c r="W2502" s="12" t="str">
        <f t="shared" si="652"/>
        <v>Mqtt1</v>
      </c>
      <c r="X2502" s="196"/>
      <c r="Y2502" s="6" t="s">
        <v>13337</v>
      </c>
      <c r="Z2502" s="103" t="s">
        <v>13325</v>
      </c>
      <c r="AA2502" s="12">
        <v>1</v>
      </c>
      <c r="AB2502" s="6" t="s">
        <v>195</v>
      </c>
      <c r="AC2502" s="103">
        <v>9211</v>
      </c>
      <c r="AJ2502" s="80"/>
      <c r="AK2502" s="113" t="s">
        <v>1159</v>
      </c>
      <c r="AN2502" s="80"/>
      <c r="AO2502" s="80"/>
      <c r="AP2502" s="80"/>
      <c r="AQ2502" s="80"/>
      <c r="AR2502" s="127"/>
      <c r="AS2502" s="80"/>
      <c r="AT2502" s="7"/>
      <c r="AU2502" s="7"/>
      <c r="AV2502" s="165"/>
      <c r="AW2502" s="166"/>
      <c r="AX2502" s="137"/>
      <c r="AY2502" s="147"/>
      <c r="AZ2502" s="167"/>
      <c r="BA2502" s="167"/>
      <c r="BB2502" s="147" t="str">
        <f t="shared" si="653"/>
        <v/>
      </c>
      <c r="BC2502" s="168"/>
      <c r="BD2502" s="165"/>
      <c r="BE2502" s="165"/>
      <c r="BF2502" s="165"/>
      <c r="BG2502" s="165"/>
      <c r="BH2502" s="165"/>
      <c r="BI2502" s="165"/>
      <c r="BJ2502" s="165"/>
      <c r="BK2502" s="165"/>
      <c r="BL2502" s="165"/>
      <c r="BM2502" s="165"/>
      <c r="BN2502" s="165"/>
      <c r="BO2502" s="165"/>
      <c r="BP2502" s="165"/>
      <c r="BQ2502" s="165"/>
      <c r="BS2502" s="6"/>
      <c r="BT2502" s="11"/>
      <c r="BU2502" s="6"/>
      <c r="BV2502" s="6"/>
    </row>
    <row r="2503" spans="1:74" ht="15.75" x14ac:dyDescent="0.25">
      <c r="A2503" s="52" t="s">
        <v>13067</v>
      </c>
      <c r="B2503" s="56" t="s">
        <v>110</v>
      </c>
      <c r="C2503" s="7" t="s">
        <v>118</v>
      </c>
      <c r="D2503" s="7" t="s">
        <v>13321</v>
      </c>
      <c r="E2503" s="7"/>
      <c r="F2503" s="64"/>
      <c r="G2503" s="6"/>
      <c r="H2503" s="6"/>
      <c r="I2503" s="10" t="s">
        <v>110</v>
      </c>
      <c r="J2503" s="11" t="s">
        <v>13338</v>
      </c>
      <c r="K2503" s="194" t="s">
        <v>510</v>
      </c>
      <c r="L2503" s="176"/>
      <c r="M2503" s="176">
        <v>1000</v>
      </c>
      <c r="N2503" s="80" t="s">
        <v>11911</v>
      </c>
      <c r="O2503" s="162"/>
      <c r="P2503" s="80" t="s">
        <v>13339</v>
      </c>
      <c r="Q2503" s="80"/>
      <c r="R2503" s="80"/>
      <c r="S2503" s="163"/>
      <c r="T2503" s="213"/>
      <c r="U2503" s="162"/>
      <c r="V2503" s="164"/>
      <c r="W2503" s="12" t="str">
        <f t="shared" si="652"/>
        <v>Mqtt1</v>
      </c>
      <c r="X2503" s="196"/>
      <c r="Y2503" s="6" t="s">
        <v>13340</v>
      </c>
      <c r="Z2503" s="103" t="s">
        <v>13325</v>
      </c>
      <c r="AA2503" s="12">
        <v>1</v>
      </c>
      <c r="AB2503" s="6" t="s">
        <v>195</v>
      </c>
      <c r="AC2503" s="103">
        <v>9213</v>
      </c>
      <c r="AJ2503" s="80"/>
      <c r="AK2503" s="113" t="s">
        <v>1159</v>
      </c>
      <c r="AN2503" s="80"/>
      <c r="AO2503" s="80"/>
      <c r="AP2503" s="80"/>
      <c r="AQ2503" s="80"/>
      <c r="AR2503" s="127"/>
      <c r="AS2503" s="80"/>
      <c r="AT2503" s="7"/>
      <c r="AU2503" s="7"/>
      <c r="AV2503" s="165"/>
      <c r="AW2503" s="166"/>
      <c r="AX2503" s="137"/>
      <c r="AY2503" s="147"/>
      <c r="AZ2503" s="167"/>
      <c r="BA2503" s="167"/>
      <c r="BB2503" s="147" t="str">
        <f t="shared" si="653"/>
        <v/>
      </c>
      <c r="BC2503" s="168"/>
      <c r="BD2503" s="165"/>
      <c r="BE2503" s="165"/>
      <c r="BF2503" s="165"/>
      <c r="BG2503" s="165"/>
      <c r="BH2503" s="165"/>
      <c r="BI2503" s="165"/>
      <c r="BJ2503" s="165"/>
      <c r="BK2503" s="165"/>
      <c r="BL2503" s="165"/>
      <c r="BM2503" s="165"/>
      <c r="BN2503" s="165"/>
      <c r="BO2503" s="165"/>
      <c r="BP2503" s="165"/>
      <c r="BQ2503" s="165"/>
      <c r="BS2503" s="6"/>
      <c r="BT2503" s="11"/>
      <c r="BU2503" s="6"/>
      <c r="BV2503" s="6"/>
    </row>
    <row r="2504" spans="1:74" ht="15.75" x14ac:dyDescent="0.25">
      <c r="A2504" s="52" t="s">
        <v>13067</v>
      </c>
      <c r="B2504" s="56" t="s">
        <v>110</v>
      </c>
      <c r="C2504" s="7" t="s">
        <v>118</v>
      </c>
      <c r="D2504" s="7" t="s">
        <v>13321</v>
      </c>
      <c r="E2504" s="7"/>
      <c r="F2504" s="64"/>
      <c r="G2504" s="6"/>
      <c r="H2504" s="6"/>
      <c r="I2504" s="10" t="s">
        <v>110</v>
      </c>
      <c r="J2504" s="11" t="s">
        <v>13341</v>
      </c>
      <c r="K2504" s="194" t="s">
        <v>510</v>
      </c>
      <c r="L2504" s="176"/>
      <c r="M2504" s="176">
        <v>1000</v>
      </c>
      <c r="N2504" s="80" t="s">
        <v>11911</v>
      </c>
      <c r="O2504" s="162"/>
      <c r="P2504" s="80" t="s">
        <v>13342</v>
      </c>
      <c r="Q2504" s="80"/>
      <c r="R2504" s="80"/>
      <c r="S2504" s="163"/>
      <c r="T2504" s="213"/>
      <c r="U2504" s="162"/>
      <c r="V2504" s="164"/>
      <c r="W2504" s="12" t="str">
        <f t="shared" si="652"/>
        <v>Mqtt1</v>
      </c>
      <c r="X2504" s="196"/>
      <c r="Y2504" s="6" t="s">
        <v>13343</v>
      </c>
      <c r="Z2504" s="103" t="s">
        <v>13325</v>
      </c>
      <c r="AA2504" s="12">
        <v>1</v>
      </c>
      <c r="AB2504" s="6" t="s">
        <v>195</v>
      </c>
      <c r="AC2504" s="103">
        <v>9215</v>
      </c>
      <c r="AJ2504" s="80"/>
      <c r="AK2504" s="113" t="s">
        <v>1159</v>
      </c>
      <c r="AN2504" s="80"/>
      <c r="AO2504" s="80"/>
      <c r="AP2504" s="80"/>
      <c r="AQ2504" s="80"/>
      <c r="AR2504" s="127"/>
      <c r="AS2504" s="80"/>
      <c r="AT2504" s="7"/>
      <c r="AU2504" s="7"/>
      <c r="AV2504" s="165"/>
      <c r="AW2504" s="166"/>
      <c r="AX2504" s="137"/>
      <c r="AY2504" s="147"/>
      <c r="AZ2504" s="167"/>
      <c r="BA2504" s="167"/>
      <c r="BB2504" s="147" t="str">
        <f t="shared" si="653"/>
        <v/>
      </c>
      <c r="BC2504" s="168"/>
      <c r="BD2504" s="165"/>
      <c r="BE2504" s="165"/>
      <c r="BF2504" s="165"/>
      <c r="BG2504" s="165"/>
      <c r="BH2504" s="165"/>
      <c r="BI2504" s="165"/>
      <c r="BJ2504" s="165"/>
      <c r="BK2504" s="165"/>
      <c r="BL2504" s="165"/>
      <c r="BM2504" s="165"/>
      <c r="BN2504" s="165"/>
      <c r="BO2504" s="165"/>
      <c r="BP2504" s="165"/>
      <c r="BQ2504" s="165"/>
      <c r="BS2504" s="6"/>
      <c r="BT2504" s="11"/>
      <c r="BU2504" s="6"/>
      <c r="BV2504" s="6"/>
    </row>
    <row r="2505" spans="1:74" ht="15.75" x14ac:dyDescent="0.25">
      <c r="A2505" s="52" t="s">
        <v>13067</v>
      </c>
      <c r="B2505" s="56" t="s">
        <v>110</v>
      </c>
      <c r="C2505" s="7" t="s">
        <v>118</v>
      </c>
      <c r="D2505" s="7" t="s">
        <v>13321</v>
      </c>
      <c r="E2505" s="7"/>
      <c r="F2505" s="64"/>
      <c r="G2505" s="6"/>
      <c r="H2505" s="6"/>
      <c r="I2505" s="10" t="s">
        <v>110</v>
      </c>
      <c r="J2505" s="11" t="s">
        <v>13344</v>
      </c>
      <c r="K2505" s="194" t="s">
        <v>510</v>
      </c>
      <c r="L2505" s="176"/>
      <c r="M2505" s="176">
        <v>1000</v>
      </c>
      <c r="N2505" s="80" t="s">
        <v>11911</v>
      </c>
      <c r="O2505" s="162"/>
      <c r="P2505" s="80" t="s">
        <v>13345</v>
      </c>
      <c r="Q2505" s="80"/>
      <c r="R2505" s="80"/>
      <c r="S2505" s="163"/>
      <c r="T2505" s="213"/>
      <c r="U2505" s="162"/>
      <c r="V2505" s="164"/>
      <c r="W2505" s="12" t="str">
        <f t="shared" si="652"/>
        <v>Mqtt1</v>
      </c>
      <c r="X2505" s="196"/>
      <c r="Y2505" s="6" t="s">
        <v>13346</v>
      </c>
      <c r="Z2505" s="103" t="s">
        <v>13325</v>
      </c>
      <c r="AA2505" s="12">
        <v>1</v>
      </c>
      <c r="AB2505" s="6" t="s">
        <v>195</v>
      </c>
      <c r="AC2505" s="103">
        <v>9217</v>
      </c>
      <c r="AJ2505" s="80"/>
      <c r="AK2505" s="113" t="s">
        <v>1159</v>
      </c>
      <c r="AN2505" s="80"/>
      <c r="AO2505" s="80"/>
      <c r="AP2505" s="80"/>
      <c r="AQ2505" s="80"/>
      <c r="AR2505" s="127"/>
      <c r="AS2505" s="80"/>
      <c r="AT2505" s="7"/>
      <c r="AU2505" s="7"/>
      <c r="AV2505" s="165"/>
      <c r="AW2505" s="166"/>
      <c r="AX2505" s="137"/>
      <c r="AY2505" s="147"/>
      <c r="AZ2505" s="167"/>
      <c r="BA2505" s="167"/>
      <c r="BB2505" s="147" t="str">
        <f t="shared" si="653"/>
        <v/>
      </c>
      <c r="BC2505" s="168"/>
      <c r="BD2505" s="165"/>
      <c r="BE2505" s="165"/>
      <c r="BF2505" s="165"/>
      <c r="BG2505" s="165"/>
      <c r="BH2505" s="165"/>
      <c r="BI2505" s="165"/>
      <c r="BJ2505" s="165"/>
      <c r="BK2505" s="165"/>
      <c r="BL2505" s="165"/>
      <c r="BM2505" s="165"/>
      <c r="BN2505" s="165"/>
      <c r="BO2505" s="165"/>
      <c r="BP2505" s="165"/>
      <c r="BQ2505" s="165"/>
      <c r="BS2505" s="6"/>
      <c r="BT2505" s="11"/>
      <c r="BU2505" s="6"/>
      <c r="BV2505" s="6"/>
    </row>
    <row r="2506" spans="1:74" ht="15.75" x14ac:dyDescent="0.25">
      <c r="A2506" s="52" t="s">
        <v>13067</v>
      </c>
      <c r="B2506" s="56" t="s">
        <v>110</v>
      </c>
      <c r="C2506" s="7" t="s">
        <v>118</v>
      </c>
      <c r="D2506" s="7" t="s">
        <v>13321</v>
      </c>
      <c r="E2506" s="7"/>
      <c r="F2506" s="64"/>
      <c r="G2506" s="6"/>
      <c r="H2506" s="6"/>
      <c r="I2506" s="10" t="s">
        <v>110</v>
      </c>
      <c r="J2506" s="11" t="s">
        <v>13347</v>
      </c>
      <c r="K2506" s="194" t="s">
        <v>510</v>
      </c>
      <c r="L2506" s="176"/>
      <c r="M2506" s="176">
        <v>1000</v>
      </c>
      <c r="N2506" s="80" t="s">
        <v>11911</v>
      </c>
      <c r="O2506" s="162"/>
      <c r="P2506" s="80" t="s">
        <v>13348</v>
      </c>
      <c r="Q2506" s="80"/>
      <c r="R2506" s="80"/>
      <c r="S2506" s="163"/>
      <c r="T2506" s="213"/>
      <c r="U2506" s="162"/>
      <c r="V2506" s="164"/>
      <c r="W2506" s="12" t="str">
        <f t="shared" si="652"/>
        <v>Mqtt1</v>
      </c>
      <c r="X2506" s="196"/>
      <c r="Y2506" s="6" t="s">
        <v>13349</v>
      </c>
      <c r="Z2506" s="103" t="s">
        <v>13325</v>
      </c>
      <c r="AA2506" s="12">
        <v>1</v>
      </c>
      <c r="AB2506" s="6" t="s">
        <v>195</v>
      </c>
      <c r="AC2506" s="103">
        <v>9219</v>
      </c>
      <c r="AJ2506" s="80"/>
      <c r="AK2506" s="113" t="s">
        <v>1159</v>
      </c>
      <c r="AN2506" s="80"/>
      <c r="AO2506" s="80"/>
      <c r="AP2506" s="80"/>
      <c r="AQ2506" s="80"/>
      <c r="AR2506" s="127"/>
      <c r="AS2506" s="80"/>
      <c r="AT2506" s="7"/>
      <c r="AU2506" s="7"/>
      <c r="AV2506" s="165"/>
      <c r="AW2506" s="166"/>
      <c r="AX2506" s="137"/>
      <c r="AY2506" s="147"/>
      <c r="AZ2506" s="167"/>
      <c r="BA2506" s="167"/>
      <c r="BB2506" s="147" t="str">
        <f t="shared" si="653"/>
        <v/>
      </c>
      <c r="BC2506" s="168"/>
      <c r="BD2506" s="165"/>
      <c r="BE2506" s="165"/>
      <c r="BF2506" s="165"/>
      <c r="BG2506" s="165"/>
      <c r="BH2506" s="165"/>
      <c r="BI2506" s="165"/>
      <c r="BJ2506" s="165"/>
      <c r="BK2506" s="165"/>
      <c r="BL2506" s="165"/>
      <c r="BM2506" s="165"/>
      <c r="BN2506" s="165"/>
      <c r="BO2506" s="165"/>
      <c r="BP2506" s="165"/>
      <c r="BQ2506" s="165"/>
      <c r="BS2506" s="6"/>
      <c r="BT2506" s="11"/>
      <c r="BU2506" s="6"/>
      <c r="BV2506" s="6"/>
    </row>
    <row r="2507" spans="1:74" ht="15.75" x14ac:dyDescent="0.25">
      <c r="A2507" s="52" t="s">
        <v>13067</v>
      </c>
      <c r="B2507" s="56" t="s">
        <v>110</v>
      </c>
      <c r="C2507" s="7" t="s">
        <v>118</v>
      </c>
      <c r="D2507" s="7" t="s">
        <v>13321</v>
      </c>
      <c r="E2507" s="7"/>
      <c r="F2507" s="64"/>
      <c r="G2507" s="6"/>
      <c r="H2507" s="6"/>
      <c r="I2507" s="10" t="s">
        <v>110</v>
      </c>
      <c r="J2507" s="11" t="s">
        <v>13350</v>
      </c>
      <c r="K2507" s="194" t="s">
        <v>510</v>
      </c>
      <c r="L2507" s="176"/>
      <c r="M2507" s="176">
        <v>1000</v>
      </c>
      <c r="N2507" s="80" t="s">
        <v>11911</v>
      </c>
      <c r="O2507" s="162"/>
      <c r="P2507" s="80" t="s">
        <v>13351</v>
      </c>
      <c r="Q2507" s="80"/>
      <c r="R2507" s="80"/>
      <c r="S2507" s="163"/>
      <c r="T2507" s="213"/>
      <c r="U2507" s="162"/>
      <c r="V2507" s="164"/>
      <c r="W2507" s="12" t="str">
        <f t="shared" si="652"/>
        <v>Mqtt1</v>
      </c>
      <c r="X2507" s="196"/>
      <c r="Y2507" s="6" t="s">
        <v>13352</v>
      </c>
      <c r="Z2507" s="103" t="s">
        <v>13325</v>
      </c>
      <c r="AA2507" s="12">
        <v>1</v>
      </c>
      <c r="AB2507" s="6" t="s">
        <v>195</v>
      </c>
      <c r="AC2507" s="103">
        <v>9221</v>
      </c>
      <c r="AJ2507" s="80"/>
      <c r="AK2507" s="113" t="s">
        <v>1159</v>
      </c>
      <c r="AN2507" s="80"/>
      <c r="AO2507" s="80"/>
      <c r="AP2507" s="80"/>
      <c r="AQ2507" s="80"/>
      <c r="AR2507" s="127"/>
      <c r="AS2507" s="80"/>
      <c r="AT2507" s="7"/>
      <c r="AU2507" s="7"/>
      <c r="AV2507" s="165"/>
      <c r="AW2507" s="166"/>
      <c r="AX2507" s="137"/>
      <c r="AY2507" s="147"/>
      <c r="AZ2507" s="167"/>
      <c r="BA2507" s="167"/>
      <c r="BB2507" s="147" t="str">
        <f t="shared" si="653"/>
        <v/>
      </c>
      <c r="BC2507" s="168"/>
      <c r="BD2507" s="165"/>
      <c r="BE2507" s="165"/>
      <c r="BF2507" s="165"/>
      <c r="BG2507" s="165"/>
      <c r="BH2507" s="165"/>
      <c r="BI2507" s="165"/>
      <c r="BJ2507" s="165"/>
      <c r="BK2507" s="165"/>
      <c r="BL2507" s="165"/>
      <c r="BM2507" s="165"/>
      <c r="BN2507" s="165"/>
      <c r="BO2507" s="165"/>
      <c r="BP2507" s="165"/>
      <c r="BQ2507" s="165"/>
      <c r="BS2507" s="6"/>
      <c r="BT2507" s="11"/>
      <c r="BU2507" s="6"/>
      <c r="BV2507" s="6"/>
    </row>
    <row r="2508" spans="1:74" ht="15.75" x14ac:dyDescent="0.25">
      <c r="A2508" s="52" t="s">
        <v>13067</v>
      </c>
      <c r="B2508" s="56" t="s">
        <v>110</v>
      </c>
      <c r="C2508" s="7" t="s">
        <v>118</v>
      </c>
      <c r="D2508" s="7" t="s">
        <v>13321</v>
      </c>
      <c r="E2508" s="7"/>
      <c r="F2508" s="64"/>
      <c r="G2508" s="6"/>
      <c r="H2508" s="6"/>
      <c r="I2508" s="10" t="s">
        <v>110</v>
      </c>
      <c r="J2508" s="11" t="s">
        <v>13353</v>
      </c>
      <c r="K2508" s="194" t="s">
        <v>510</v>
      </c>
      <c r="L2508" s="176"/>
      <c r="M2508" s="176">
        <v>1000</v>
      </c>
      <c r="N2508" s="80" t="s">
        <v>11911</v>
      </c>
      <c r="O2508" s="162"/>
      <c r="P2508" s="80" t="s">
        <v>13354</v>
      </c>
      <c r="Q2508" s="80"/>
      <c r="R2508" s="80"/>
      <c r="S2508" s="163"/>
      <c r="T2508" s="213"/>
      <c r="U2508" s="162"/>
      <c r="V2508" s="164"/>
      <c r="W2508" s="12" t="str">
        <f t="shared" si="652"/>
        <v>Mqtt1</v>
      </c>
      <c r="X2508" s="196"/>
      <c r="Y2508" s="6" t="s">
        <v>13355</v>
      </c>
      <c r="Z2508" s="103" t="s">
        <v>13325</v>
      </c>
      <c r="AA2508" s="12">
        <v>1</v>
      </c>
      <c r="AB2508" s="6" t="s">
        <v>195</v>
      </c>
      <c r="AC2508" s="103">
        <v>9223</v>
      </c>
      <c r="AJ2508" s="80"/>
      <c r="AK2508" s="113" t="s">
        <v>1159</v>
      </c>
      <c r="AN2508" s="80"/>
      <c r="AO2508" s="80"/>
      <c r="AP2508" s="80"/>
      <c r="AQ2508" s="80"/>
      <c r="AR2508" s="127"/>
      <c r="AS2508" s="80"/>
      <c r="AT2508" s="7"/>
      <c r="AU2508" s="7"/>
      <c r="AV2508" s="165"/>
      <c r="AW2508" s="166"/>
      <c r="AX2508" s="137"/>
      <c r="AY2508" s="147"/>
      <c r="AZ2508" s="167"/>
      <c r="BA2508" s="167"/>
      <c r="BB2508" s="147" t="str">
        <f t="shared" si="653"/>
        <v/>
      </c>
      <c r="BC2508" s="168"/>
      <c r="BD2508" s="165"/>
      <c r="BE2508" s="165"/>
      <c r="BF2508" s="165"/>
      <c r="BG2508" s="165"/>
      <c r="BH2508" s="165"/>
      <c r="BI2508" s="165"/>
      <c r="BJ2508" s="165"/>
      <c r="BK2508" s="165"/>
      <c r="BL2508" s="165"/>
      <c r="BM2508" s="165"/>
      <c r="BN2508" s="165"/>
      <c r="BO2508" s="165"/>
      <c r="BP2508" s="165"/>
      <c r="BQ2508" s="165"/>
      <c r="BS2508" s="6"/>
      <c r="BT2508" s="11"/>
      <c r="BU2508" s="6"/>
      <c r="BV2508" s="6"/>
    </row>
    <row r="2509" spans="1:74" ht="15.75" x14ac:dyDescent="0.25">
      <c r="A2509" s="52" t="s">
        <v>13067</v>
      </c>
      <c r="B2509" s="56" t="s">
        <v>110</v>
      </c>
      <c r="C2509" s="7" t="s">
        <v>118</v>
      </c>
      <c r="D2509" s="7" t="s">
        <v>13321</v>
      </c>
      <c r="E2509" s="7"/>
      <c r="F2509" s="64"/>
      <c r="G2509" s="6"/>
      <c r="H2509" s="6"/>
      <c r="I2509" s="10" t="s">
        <v>110</v>
      </c>
      <c r="J2509" s="11" t="s">
        <v>13356</v>
      </c>
      <c r="K2509" s="194" t="s">
        <v>510</v>
      </c>
      <c r="L2509" s="176"/>
      <c r="M2509" s="176">
        <v>1000</v>
      </c>
      <c r="N2509" s="80" t="s">
        <v>11911</v>
      </c>
      <c r="O2509" s="162"/>
      <c r="P2509" s="80" t="s">
        <v>13357</v>
      </c>
      <c r="Q2509" s="80"/>
      <c r="R2509" s="80"/>
      <c r="S2509" s="163"/>
      <c r="T2509" s="213"/>
      <c r="U2509" s="162"/>
      <c r="V2509" s="164"/>
      <c r="W2509" s="12" t="str">
        <f t="shared" si="652"/>
        <v>Mqtt1</v>
      </c>
      <c r="X2509" s="196"/>
      <c r="Y2509" s="6" t="s">
        <v>13358</v>
      </c>
      <c r="Z2509" s="103" t="s">
        <v>13325</v>
      </c>
      <c r="AA2509" s="12">
        <v>1</v>
      </c>
      <c r="AB2509" s="6" t="s">
        <v>195</v>
      </c>
      <c r="AC2509" s="103">
        <v>9225</v>
      </c>
      <c r="AJ2509" s="80"/>
      <c r="AK2509" s="113" t="s">
        <v>1159</v>
      </c>
      <c r="AN2509" s="80"/>
      <c r="AO2509" s="80"/>
      <c r="AP2509" s="80"/>
      <c r="AQ2509" s="80"/>
      <c r="AR2509" s="127"/>
      <c r="AS2509" s="80"/>
      <c r="AT2509" s="7"/>
      <c r="AU2509" s="7"/>
      <c r="AV2509" s="165"/>
      <c r="AW2509" s="166"/>
      <c r="AX2509" s="137"/>
      <c r="AY2509" s="147"/>
      <c r="AZ2509" s="167"/>
      <c r="BA2509" s="167"/>
      <c r="BB2509" s="147" t="str">
        <f t="shared" si="653"/>
        <v/>
      </c>
      <c r="BC2509" s="168"/>
      <c r="BD2509" s="165"/>
      <c r="BE2509" s="165"/>
      <c r="BF2509" s="165"/>
      <c r="BG2509" s="165"/>
      <c r="BH2509" s="165"/>
      <c r="BI2509" s="165"/>
      <c r="BJ2509" s="165"/>
      <c r="BK2509" s="165"/>
      <c r="BL2509" s="165"/>
      <c r="BM2509" s="165"/>
      <c r="BN2509" s="165"/>
      <c r="BO2509" s="165"/>
      <c r="BP2509" s="165"/>
      <c r="BQ2509" s="165"/>
      <c r="BS2509" s="6"/>
      <c r="BT2509" s="11"/>
      <c r="BU2509" s="6"/>
      <c r="BV2509" s="6"/>
    </row>
    <row r="2510" spans="1:74" ht="15.75" x14ac:dyDescent="0.25">
      <c r="A2510" s="52" t="s">
        <v>13067</v>
      </c>
      <c r="B2510" s="56" t="s">
        <v>110</v>
      </c>
      <c r="C2510" s="7" t="s">
        <v>118</v>
      </c>
      <c r="D2510" s="7" t="s">
        <v>13321</v>
      </c>
      <c r="E2510" s="7"/>
      <c r="F2510" s="64"/>
      <c r="G2510" s="6"/>
      <c r="H2510" s="6"/>
      <c r="I2510" s="10" t="s">
        <v>110</v>
      </c>
      <c r="J2510" s="11" t="s">
        <v>13359</v>
      </c>
      <c r="K2510" s="194" t="s">
        <v>510</v>
      </c>
      <c r="L2510" s="176"/>
      <c r="M2510" s="176">
        <v>1000</v>
      </c>
      <c r="N2510" s="80" t="s">
        <v>11911</v>
      </c>
      <c r="O2510" s="162"/>
      <c r="P2510" s="80" t="s">
        <v>13360</v>
      </c>
      <c r="Q2510" s="80"/>
      <c r="R2510" s="80"/>
      <c r="S2510" s="163"/>
      <c r="T2510" s="213"/>
      <c r="U2510" s="162"/>
      <c r="V2510" s="164"/>
      <c r="W2510" s="12" t="str">
        <f t="shared" si="652"/>
        <v>Mqtt1</v>
      </c>
      <c r="X2510" s="196"/>
      <c r="Y2510" s="6" t="s">
        <v>13361</v>
      </c>
      <c r="Z2510" s="103" t="s">
        <v>13325</v>
      </c>
      <c r="AA2510" s="12">
        <v>1</v>
      </c>
      <c r="AB2510" s="6" t="s">
        <v>195</v>
      </c>
      <c r="AC2510" s="103">
        <v>9227</v>
      </c>
      <c r="AJ2510" s="80"/>
      <c r="AK2510" s="113" t="s">
        <v>1159</v>
      </c>
      <c r="AN2510" s="80"/>
      <c r="AO2510" s="80"/>
      <c r="AP2510" s="80"/>
      <c r="AQ2510" s="80"/>
      <c r="AR2510" s="127"/>
      <c r="AS2510" s="80"/>
      <c r="AT2510" s="7"/>
      <c r="AU2510" s="7"/>
      <c r="AV2510" s="165"/>
      <c r="AW2510" s="166"/>
      <c r="AX2510" s="137"/>
      <c r="AY2510" s="147"/>
      <c r="AZ2510" s="167"/>
      <c r="BA2510" s="167"/>
      <c r="BB2510" s="147" t="str">
        <f t="shared" si="653"/>
        <v/>
      </c>
      <c r="BC2510" s="168"/>
      <c r="BD2510" s="165"/>
      <c r="BE2510" s="165"/>
      <c r="BF2510" s="165"/>
      <c r="BG2510" s="165"/>
      <c r="BH2510" s="165"/>
      <c r="BI2510" s="165"/>
      <c r="BJ2510" s="165"/>
      <c r="BK2510" s="165"/>
      <c r="BL2510" s="165"/>
      <c r="BM2510" s="165"/>
      <c r="BN2510" s="165"/>
      <c r="BO2510" s="165"/>
      <c r="BP2510" s="165"/>
      <c r="BQ2510" s="165"/>
      <c r="BS2510" s="6"/>
      <c r="BT2510" s="11"/>
      <c r="BU2510" s="6"/>
      <c r="BV2510" s="6"/>
    </row>
    <row r="2511" spans="1:74" ht="15.75" x14ac:dyDescent="0.25">
      <c r="A2511" s="52" t="s">
        <v>13067</v>
      </c>
      <c r="B2511" s="56" t="s">
        <v>110</v>
      </c>
      <c r="C2511" s="7" t="s">
        <v>118</v>
      </c>
      <c r="D2511" s="7" t="s">
        <v>13321</v>
      </c>
      <c r="E2511" s="7"/>
      <c r="F2511" s="64"/>
      <c r="G2511" s="6"/>
      <c r="H2511" s="6"/>
      <c r="I2511" s="10" t="s">
        <v>110</v>
      </c>
      <c r="J2511" s="11" t="s">
        <v>13362</v>
      </c>
      <c r="K2511" s="194" t="s">
        <v>510</v>
      </c>
      <c r="L2511" s="176"/>
      <c r="M2511" s="176">
        <v>1000</v>
      </c>
      <c r="N2511" s="80" t="s">
        <v>11911</v>
      </c>
      <c r="O2511" s="162"/>
      <c r="P2511" s="80" t="s">
        <v>13363</v>
      </c>
      <c r="Q2511" s="80"/>
      <c r="R2511" s="80"/>
      <c r="S2511" s="163"/>
      <c r="T2511" s="213"/>
      <c r="U2511" s="162"/>
      <c r="V2511" s="164"/>
      <c r="W2511" s="12" t="str">
        <f t="shared" si="652"/>
        <v>Mqtt1</v>
      </c>
      <c r="X2511" s="196"/>
      <c r="Y2511" s="6" t="s">
        <v>13364</v>
      </c>
      <c r="Z2511" s="103" t="s">
        <v>13325</v>
      </c>
      <c r="AA2511" s="12">
        <v>1</v>
      </c>
      <c r="AB2511" s="6" t="s">
        <v>195</v>
      </c>
      <c r="AC2511" s="103">
        <v>9229</v>
      </c>
      <c r="AJ2511" s="80"/>
      <c r="AK2511" s="113" t="s">
        <v>1159</v>
      </c>
      <c r="AN2511" s="80"/>
      <c r="AO2511" s="80"/>
      <c r="AP2511" s="80"/>
      <c r="AQ2511" s="80"/>
      <c r="AR2511" s="127"/>
      <c r="AS2511" s="80"/>
      <c r="AT2511" s="7"/>
      <c r="AU2511" s="7"/>
      <c r="AV2511" s="165"/>
      <c r="AW2511" s="166"/>
      <c r="AX2511" s="137"/>
      <c r="AY2511" s="147"/>
      <c r="AZ2511" s="167"/>
      <c r="BA2511" s="167"/>
      <c r="BB2511" s="147" t="str">
        <f t="shared" si="653"/>
        <v/>
      </c>
      <c r="BC2511" s="168"/>
      <c r="BD2511" s="165"/>
      <c r="BE2511" s="165"/>
      <c r="BF2511" s="165"/>
      <c r="BG2511" s="165"/>
      <c r="BH2511" s="165"/>
      <c r="BI2511" s="165"/>
      <c r="BJ2511" s="165"/>
      <c r="BK2511" s="165"/>
      <c r="BL2511" s="165"/>
      <c r="BM2511" s="165"/>
      <c r="BN2511" s="165"/>
      <c r="BO2511" s="165"/>
      <c r="BP2511" s="165"/>
      <c r="BQ2511" s="165"/>
      <c r="BS2511" s="6"/>
      <c r="BT2511" s="11"/>
      <c r="BU2511" s="6"/>
      <c r="BV2511" s="6"/>
    </row>
    <row r="2512" spans="1:74" ht="15.75" x14ac:dyDescent="0.25">
      <c r="A2512" s="52" t="s">
        <v>13067</v>
      </c>
      <c r="B2512" s="56" t="s">
        <v>110</v>
      </c>
      <c r="C2512" s="7" t="s">
        <v>118</v>
      </c>
      <c r="D2512" s="7" t="s">
        <v>13321</v>
      </c>
      <c r="E2512" s="7"/>
      <c r="F2512" s="64"/>
      <c r="G2512" s="6"/>
      <c r="H2512" s="6"/>
      <c r="I2512" s="10" t="s">
        <v>110</v>
      </c>
      <c r="J2512" s="11" t="s">
        <v>13365</v>
      </c>
      <c r="K2512" s="194" t="s">
        <v>510</v>
      </c>
      <c r="L2512" s="176"/>
      <c r="M2512" s="176">
        <v>1000</v>
      </c>
      <c r="N2512" s="80" t="s">
        <v>11911</v>
      </c>
      <c r="O2512" s="162"/>
      <c r="P2512" s="80" t="s">
        <v>13366</v>
      </c>
      <c r="Q2512" s="80"/>
      <c r="R2512" s="80"/>
      <c r="S2512" s="163"/>
      <c r="T2512" s="213"/>
      <c r="U2512" s="162"/>
      <c r="V2512" s="164"/>
      <c r="W2512" s="12" t="str">
        <f t="shared" si="652"/>
        <v>Mqtt1</v>
      </c>
      <c r="X2512" s="196"/>
      <c r="Y2512" s="6" t="s">
        <v>13367</v>
      </c>
      <c r="Z2512" s="103" t="s">
        <v>13325</v>
      </c>
      <c r="AA2512" s="12">
        <v>1</v>
      </c>
      <c r="AB2512" s="6" t="s">
        <v>195</v>
      </c>
      <c r="AC2512" s="103">
        <v>9231</v>
      </c>
      <c r="AJ2512" s="80"/>
      <c r="AK2512" s="113" t="s">
        <v>1159</v>
      </c>
      <c r="AN2512" s="80"/>
      <c r="AO2512" s="80"/>
      <c r="AP2512" s="80"/>
      <c r="AQ2512" s="80"/>
      <c r="AR2512" s="127"/>
      <c r="AS2512" s="80"/>
      <c r="AT2512" s="7"/>
      <c r="AU2512" s="7"/>
      <c r="AV2512" s="165"/>
      <c r="AW2512" s="166"/>
      <c r="AX2512" s="137"/>
      <c r="AY2512" s="147"/>
      <c r="AZ2512" s="167"/>
      <c r="BA2512" s="167"/>
      <c r="BB2512" s="147" t="str">
        <f t="shared" si="653"/>
        <v/>
      </c>
      <c r="BC2512" s="168"/>
      <c r="BD2512" s="165"/>
      <c r="BE2512" s="165"/>
      <c r="BF2512" s="165"/>
      <c r="BG2512" s="165"/>
      <c r="BH2512" s="165"/>
      <c r="BI2512" s="165"/>
      <c r="BJ2512" s="165"/>
      <c r="BK2512" s="165"/>
      <c r="BL2512" s="165"/>
      <c r="BM2512" s="165"/>
      <c r="BN2512" s="165"/>
      <c r="BO2512" s="165"/>
      <c r="BP2512" s="165"/>
      <c r="BQ2512" s="165"/>
      <c r="BS2512" s="6"/>
      <c r="BT2512" s="11"/>
      <c r="BU2512" s="6"/>
      <c r="BV2512" s="6"/>
    </row>
    <row r="2513" spans="1:74" ht="15.75" x14ac:dyDescent="0.25">
      <c r="A2513" s="52" t="s">
        <v>13067</v>
      </c>
      <c r="B2513" s="56" t="s">
        <v>110</v>
      </c>
      <c r="C2513" s="7" t="s">
        <v>118</v>
      </c>
      <c r="D2513" s="7" t="s">
        <v>13321</v>
      </c>
      <c r="E2513" s="7"/>
      <c r="F2513" s="64"/>
      <c r="G2513" s="6"/>
      <c r="H2513" s="6"/>
      <c r="I2513" s="10" t="s">
        <v>110</v>
      </c>
      <c r="J2513" s="11" t="s">
        <v>13368</v>
      </c>
      <c r="K2513" s="194" t="s">
        <v>510</v>
      </c>
      <c r="L2513" s="176"/>
      <c r="M2513" s="176">
        <v>1000</v>
      </c>
      <c r="N2513" s="80" t="s">
        <v>11911</v>
      </c>
      <c r="O2513" s="162"/>
      <c r="P2513" s="80" t="s">
        <v>13369</v>
      </c>
      <c r="Q2513" s="80"/>
      <c r="R2513" s="80"/>
      <c r="S2513" s="163"/>
      <c r="T2513" s="213"/>
      <c r="U2513" s="162"/>
      <c r="V2513" s="164"/>
      <c r="W2513" s="12" t="str">
        <f t="shared" si="652"/>
        <v>Mqtt1</v>
      </c>
      <c r="X2513" s="196"/>
      <c r="Y2513" s="6" t="s">
        <v>13370</v>
      </c>
      <c r="Z2513" s="103" t="s">
        <v>13325</v>
      </c>
      <c r="AA2513" s="12">
        <v>1</v>
      </c>
      <c r="AB2513" s="6" t="s">
        <v>195</v>
      </c>
      <c r="AC2513" s="103">
        <v>9233</v>
      </c>
      <c r="AJ2513" s="80"/>
      <c r="AK2513" s="113" t="s">
        <v>1159</v>
      </c>
      <c r="AN2513" s="80"/>
      <c r="AO2513" s="80"/>
      <c r="AP2513" s="80"/>
      <c r="AQ2513" s="80"/>
      <c r="AR2513" s="127"/>
      <c r="AS2513" s="80"/>
      <c r="AT2513" s="7"/>
      <c r="AU2513" s="7"/>
      <c r="AV2513" s="165"/>
      <c r="AW2513" s="166"/>
      <c r="AX2513" s="137"/>
      <c r="AY2513" s="147"/>
      <c r="AZ2513" s="167"/>
      <c r="BA2513" s="167"/>
      <c r="BB2513" s="147" t="str">
        <f t="shared" si="653"/>
        <v/>
      </c>
      <c r="BC2513" s="168"/>
      <c r="BD2513" s="165"/>
      <c r="BE2513" s="165"/>
      <c r="BF2513" s="165"/>
      <c r="BG2513" s="165"/>
      <c r="BH2513" s="165"/>
      <c r="BI2513" s="165"/>
      <c r="BJ2513" s="165"/>
      <c r="BK2513" s="165"/>
      <c r="BL2513" s="165"/>
      <c r="BM2513" s="165"/>
      <c r="BN2513" s="165"/>
      <c r="BO2513" s="165"/>
      <c r="BP2513" s="165"/>
      <c r="BQ2513" s="165"/>
      <c r="BS2513" s="6"/>
      <c r="BT2513" s="11"/>
      <c r="BU2513" s="6"/>
      <c r="BV2513" s="6"/>
    </row>
    <row r="2514" spans="1:74" ht="15.75" x14ac:dyDescent="0.25">
      <c r="A2514" s="52" t="s">
        <v>13067</v>
      </c>
      <c r="B2514" s="56" t="s">
        <v>110</v>
      </c>
      <c r="C2514" s="7" t="s">
        <v>118</v>
      </c>
      <c r="D2514" s="7" t="s">
        <v>13321</v>
      </c>
      <c r="E2514" s="7"/>
      <c r="F2514" s="64"/>
      <c r="G2514" s="6"/>
      <c r="H2514" s="6"/>
      <c r="I2514" s="10" t="s">
        <v>110</v>
      </c>
      <c r="J2514" s="11" t="s">
        <v>13371</v>
      </c>
      <c r="K2514" s="194" t="s">
        <v>510</v>
      </c>
      <c r="L2514" s="176"/>
      <c r="M2514" s="176">
        <v>1000</v>
      </c>
      <c r="N2514" s="80" t="s">
        <v>11911</v>
      </c>
      <c r="O2514" s="162"/>
      <c r="P2514" s="80" t="s">
        <v>13372</v>
      </c>
      <c r="Q2514" s="80"/>
      <c r="R2514" s="80"/>
      <c r="S2514" s="163"/>
      <c r="T2514" s="213"/>
      <c r="U2514" s="162"/>
      <c r="V2514" s="164"/>
      <c r="W2514" s="12" t="str">
        <f t="shared" si="652"/>
        <v>Mqtt1</v>
      </c>
      <c r="X2514" s="196"/>
      <c r="Y2514" s="6" t="s">
        <v>13373</v>
      </c>
      <c r="Z2514" s="103" t="s">
        <v>13325</v>
      </c>
      <c r="AA2514" s="12">
        <v>1</v>
      </c>
      <c r="AB2514" s="6" t="s">
        <v>195</v>
      </c>
      <c r="AC2514" s="103">
        <v>9235</v>
      </c>
      <c r="AJ2514" s="80"/>
      <c r="AK2514" s="113" t="s">
        <v>1159</v>
      </c>
      <c r="AN2514" s="80"/>
      <c r="AO2514" s="80"/>
      <c r="AP2514" s="80"/>
      <c r="AQ2514" s="80"/>
      <c r="AR2514" s="127"/>
      <c r="AS2514" s="80"/>
      <c r="AT2514" s="7"/>
      <c r="AU2514" s="7"/>
      <c r="AV2514" s="165"/>
      <c r="AW2514" s="166"/>
      <c r="AX2514" s="137"/>
      <c r="AY2514" s="147"/>
      <c r="AZ2514" s="167"/>
      <c r="BA2514" s="167"/>
      <c r="BB2514" s="147" t="str">
        <f t="shared" si="653"/>
        <v/>
      </c>
      <c r="BC2514" s="168"/>
      <c r="BD2514" s="165"/>
      <c r="BE2514" s="165"/>
      <c r="BF2514" s="165"/>
      <c r="BG2514" s="165"/>
      <c r="BH2514" s="165"/>
      <c r="BI2514" s="165"/>
      <c r="BJ2514" s="165"/>
      <c r="BK2514" s="165"/>
      <c r="BL2514" s="165"/>
      <c r="BM2514" s="165"/>
      <c r="BN2514" s="165"/>
      <c r="BO2514" s="165"/>
      <c r="BP2514" s="165"/>
      <c r="BQ2514" s="165"/>
      <c r="BS2514" s="6"/>
      <c r="BT2514" s="11"/>
      <c r="BU2514" s="6"/>
      <c r="BV2514" s="6"/>
    </row>
    <row r="2515" spans="1:74" ht="15.75" x14ac:dyDescent="0.25">
      <c r="A2515" s="52" t="s">
        <v>13067</v>
      </c>
      <c r="B2515" s="56" t="s">
        <v>110</v>
      </c>
      <c r="C2515" s="7" t="s">
        <v>118</v>
      </c>
      <c r="D2515" s="7" t="s">
        <v>13321</v>
      </c>
      <c r="E2515" s="7"/>
      <c r="F2515" s="64"/>
      <c r="G2515" s="6"/>
      <c r="H2515" s="6"/>
      <c r="I2515" s="10" t="s">
        <v>110</v>
      </c>
      <c r="J2515" s="11" t="s">
        <v>13374</v>
      </c>
      <c r="K2515" s="194" t="s">
        <v>510</v>
      </c>
      <c r="L2515" s="176"/>
      <c r="M2515" s="176">
        <v>1000</v>
      </c>
      <c r="N2515" s="80" t="s">
        <v>11911</v>
      </c>
      <c r="O2515" s="162"/>
      <c r="P2515" s="80" t="s">
        <v>13375</v>
      </c>
      <c r="Q2515" s="80"/>
      <c r="R2515" s="80"/>
      <c r="S2515" s="163"/>
      <c r="T2515" s="213"/>
      <c r="U2515" s="162"/>
      <c r="V2515" s="164"/>
      <c r="W2515" s="12" t="str">
        <f t="shared" si="652"/>
        <v>Mqtt1</v>
      </c>
      <c r="X2515" s="196"/>
      <c r="Y2515" s="6" t="s">
        <v>13376</v>
      </c>
      <c r="Z2515" s="103" t="s">
        <v>13325</v>
      </c>
      <c r="AA2515" s="12">
        <v>1</v>
      </c>
      <c r="AB2515" s="6" t="s">
        <v>195</v>
      </c>
      <c r="AC2515" s="103">
        <v>9237</v>
      </c>
      <c r="AJ2515" s="80"/>
      <c r="AK2515" s="113" t="s">
        <v>1159</v>
      </c>
      <c r="AN2515" s="80"/>
      <c r="AO2515" s="80"/>
      <c r="AP2515" s="80"/>
      <c r="AQ2515" s="80"/>
      <c r="AR2515" s="127"/>
      <c r="AS2515" s="80"/>
      <c r="AT2515" s="7"/>
      <c r="AU2515" s="7"/>
      <c r="AV2515" s="165"/>
      <c r="AW2515" s="166"/>
      <c r="AX2515" s="137"/>
      <c r="AY2515" s="147"/>
      <c r="AZ2515" s="167"/>
      <c r="BA2515" s="167"/>
      <c r="BB2515" s="147" t="str">
        <f t="shared" si="653"/>
        <v/>
      </c>
      <c r="BC2515" s="168"/>
      <c r="BD2515" s="165"/>
      <c r="BE2515" s="165"/>
      <c r="BF2515" s="165"/>
      <c r="BG2515" s="165"/>
      <c r="BH2515" s="165"/>
      <c r="BI2515" s="165"/>
      <c r="BJ2515" s="165"/>
      <c r="BK2515" s="165"/>
      <c r="BL2515" s="165"/>
      <c r="BM2515" s="165"/>
      <c r="BN2515" s="165"/>
      <c r="BO2515" s="165"/>
      <c r="BP2515" s="165"/>
      <c r="BQ2515" s="165"/>
      <c r="BS2515" s="6"/>
      <c r="BT2515" s="11"/>
      <c r="BU2515" s="6"/>
      <c r="BV2515" s="6"/>
    </row>
    <row r="2516" spans="1:74" ht="15.75" x14ac:dyDescent="0.25">
      <c r="A2516" s="52" t="s">
        <v>13067</v>
      </c>
      <c r="B2516" s="56" t="s">
        <v>110</v>
      </c>
      <c r="C2516" s="7" t="s">
        <v>118</v>
      </c>
      <c r="D2516" s="7" t="s">
        <v>13321</v>
      </c>
      <c r="E2516" s="7"/>
      <c r="F2516" s="64"/>
      <c r="G2516" s="6"/>
      <c r="H2516" s="6"/>
      <c r="I2516" s="10" t="s">
        <v>110</v>
      </c>
      <c r="J2516" s="11" t="s">
        <v>13377</v>
      </c>
      <c r="K2516" s="194" t="s">
        <v>510</v>
      </c>
      <c r="L2516" s="176"/>
      <c r="M2516" s="176">
        <v>1000</v>
      </c>
      <c r="N2516" s="80" t="s">
        <v>11911</v>
      </c>
      <c r="O2516" s="162"/>
      <c r="P2516" s="80" t="s">
        <v>13378</v>
      </c>
      <c r="Q2516" s="80"/>
      <c r="R2516" s="80"/>
      <c r="S2516" s="163"/>
      <c r="T2516" s="213"/>
      <c r="U2516" s="162"/>
      <c r="V2516" s="164"/>
      <c r="W2516" s="12" t="str">
        <f t="shared" si="652"/>
        <v>Mqtt1</v>
      </c>
      <c r="X2516" s="196"/>
      <c r="Y2516" s="6" t="s">
        <v>13379</v>
      </c>
      <c r="Z2516" s="103" t="s">
        <v>13325</v>
      </c>
      <c r="AA2516" s="12">
        <v>1</v>
      </c>
      <c r="AB2516" s="6" t="s">
        <v>195</v>
      </c>
      <c r="AC2516" s="103">
        <v>9239</v>
      </c>
      <c r="AJ2516" s="80"/>
      <c r="AK2516" s="113" t="s">
        <v>1159</v>
      </c>
      <c r="AN2516" s="80"/>
      <c r="AO2516" s="80"/>
      <c r="AP2516" s="80"/>
      <c r="AQ2516" s="80"/>
      <c r="AR2516" s="127"/>
      <c r="AS2516" s="80"/>
      <c r="AT2516" s="7"/>
      <c r="AU2516" s="7"/>
      <c r="AV2516" s="165"/>
      <c r="AW2516" s="166"/>
      <c r="AX2516" s="137"/>
      <c r="AY2516" s="147"/>
      <c r="AZ2516" s="167"/>
      <c r="BA2516" s="167"/>
      <c r="BB2516" s="147" t="str">
        <f t="shared" si="653"/>
        <v/>
      </c>
      <c r="BC2516" s="168"/>
      <c r="BD2516" s="165"/>
      <c r="BE2516" s="165"/>
      <c r="BF2516" s="165"/>
      <c r="BG2516" s="165"/>
      <c r="BH2516" s="165"/>
      <c r="BI2516" s="165"/>
      <c r="BJ2516" s="165"/>
      <c r="BK2516" s="165"/>
      <c r="BL2516" s="165"/>
      <c r="BM2516" s="165"/>
      <c r="BN2516" s="165"/>
      <c r="BO2516" s="165"/>
      <c r="BP2516" s="165"/>
      <c r="BQ2516" s="165"/>
      <c r="BS2516" s="6"/>
      <c r="BT2516" s="11"/>
      <c r="BU2516" s="6"/>
      <c r="BV2516" s="6"/>
    </row>
    <row r="2517" spans="1:74" ht="15.75" x14ac:dyDescent="0.25">
      <c r="A2517" s="52" t="s">
        <v>13067</v>
      </c>
      <c r="B2517" s="56" t="s">
        <v>110</v>
      </c>
      <c r="C2517" s="7" t="s">
        <v>118</v>
      </c>
      <c r="D2517" s="7" t="s">
        <v>13321</v>
      </c>
      <c r="E2517" s="7"/>
      <c r="F2517" s="64"/>
      <c r="G2517" s="6"/>
      <c r="H2517" s="6"/>
      <c r="I2517" s="10" t="s">
        <v>110</v>
      </c>
      <c r="J2517" s="11" t="s">
        <v>13380</v>
      </c>
      <c r="K2517" s="194" t="s">
        <v>510</v>
      </c>
      <c r="L2517" s="176"/>
      <c r="M2517" s="176">
        <v>1000</v>
      </c>
      <c r="N2517" s="80" t="s">
        <v>11911</v>
      </c>
      <c r="O2517" s="162"/>
      <c r="P2517" s="80" t="s">
        <v>13381</v>
      </c>
      <c r="Q2517" s="80"/>
      <c r="R2517" s="80"/>
      <c r="S2517" s="163"/>
      <c r="T2517" s="213"/>
      <c r="U2517" s="162"/>
      <c r="V2517" s="164"/>
      <c r="W2517" s="12" t="str">
        <f t="shared" si="652"/>
        <v>Mqtt1</v>
      </c>
      <c r="X2517" s="196"/>
      <c r="Y2517" s="6" t="s">
        <v>13382</v>
      </c>
      <c r="Z2517" s="103" t="s">
        <v>13325</v>
      </c>
      <c r="AA2517" s="12">
        <v>1</v>
      </c>
      <c r="AB2517" s="6" t="s">
        <v>195</v>
      </c>
      <c r="AC2517" s="103">
        <v>9241</v>
      </c>
      <c r="AJ2517" s="80"/>
      <c r="AK2517" s="113" t="s">
        <v>1159</v>
      </c>
      <c r="AN2517" s="80"/>
      <c r="AO2517" s="80"/>
      <c r="AP2517" s="80"/>
      <c r="AQ2517" s="80"/>
      <c r="AR2517" s="127"/>
      <c r="AS2517" s="80"/>
      <c r="AT2517" s="7"/>
      <c r="AU2517" s="7"/>
      <c r="AV2517" s="165"/>
      <c r="AW2517" s="166"/>
      <c r="AX2517" s="137"/>
      <c r="AY2517" s="147"/>
      <c r="AZ2517" s="167"/>
      <c r="BA2517" s="167"/>
      <c r="BB2517" s="147" t="str">
        <f t="shared" si="653"/>
        <v/>
      </c>
      <c r="BC2517" s="168"/>
      <c r="BD2517" s="165"/>
      <c r="BE2517" s="165"/>
      <c r="BF2517" s="165"/>
      <c r="BG2517" s="165"/>
      <c r="BH2517" s="165"/>
      <c r="BI2517" s="165"/>
      <c r="BJ2517" s="165"/>
      <c r="BK2517" s="165"/>
      <c r="BL2517" s="165"/>
      <c r="BM2517" s="165"/>
      <c r="BN2517" s="165"/>
      <c r="BO2517" s="165"/>
      <c r="BP2517" s="165"/>
      <c r="BQ2517" s="165"/>
      <c r="BS2517" s="6"/>
      <c r="BT2517" s="11"/>
      <c r="BU2517" s="6"/>
      <c r="BV2517" s="6"/>
    </row>
    <row r="2518" spans="1:74" ht="15.75" x14ac:dyDescent="0.25">
      <c r="A2518" s="52" t="s">
        <v>13067</v>
      </c>
      <c r="B2518" s="56" t="s">
        <v>110</v>
      </c>
      <c r="C2518" s="7" t="s">
        <v>118</v>
      </c>
      <c r="D2518" s="7" t="s">
        <v>13321</v>
      </c>
      <c r="E2518" s="7"/>
      <c r="F2518" s="64"/>
      <c r="G2518" s="6"/>
      <c r="H2518" s="6"/>
      <c r="I2518" s="10" t="s">
        <v>110</v>
      </c>
      <c r="J2518" s="11" t="s">
        <v>13383</v>
      </c>
      <c r="K2518" s="194" t="s">
        <v>510</v>
      </c>
      <c r="L2518" s="176"/>
      <c r="M2518" s="176">
        <v>1000</v>
      </c>
      <c r="N2518" s="80" t="s">
        <v>11911</v>
      </c>
      <c r="O2518" s="162"/>
      <c r="P2518" s="80" t="s">
        <v>13384</v>
      </c>
      <c r="Q2518" s="80"/>
      <c r="R2518" s="80"/>
      <c r="S2518" s="163"/>
      <c r="T2518" s="213"/>
      <c r="U2518" s="162"/>
      <c r="V2518" s="164"/>
      <c r="W2518" s="12" t="str">
        <f t="shared" si="652"/>
        <v>Mqtt1</v>
      </c>
      <c r="X2518" s="196"/>
      <c r="Y2518" s="6" t="s">
        <v>13385</v>
      </c>
      <c r="Z2518" s="103" t="s">
        <v>13325</v>
      </c>
      <c r="AA2518" s="12">
        <v>1</v>
      </c>
      <c r="AB2518" s="6" t="s">
        <v>195</v>
      </c>
      <c r="AC2518" s="103">
        <v>9243</v>
      </c>
      <c r="AJ2518" s="80"/>
      <c r="AK2518" s="113" t="s">
        <v>1159</v>
      </c>
      <c r="AN2518" s="80"/>
      <c r="AO2518" s="80"/>
      <c r="AP2518" s="80"/>
      <c r="AQ2518" s="80"/>
      <c r="AR2518" s="127"/>
      <c r="AS2518" s="80"/>
      <c r="AT2518" s="7"/>
      <c r="AU2518" s="7"/>
      <c r="AV2518" s="165"/>
      <c r="AW2518" s="166"/>
      <c r="AX2518" s="137"/>
      <c r="AY2518" s="147"/>
      <c r="AZ2518" s="167"/>
      <c r="BA2518" s="167"/>
      <c r="BB2518" s="147" t="str">
        <f t="shared" si="653"/>
        <v/>
      </c>
      <c r="BC2518" s="168"/>
      <c r="BD2518" s="165"/>
      <c r="BE2518" s="165"/>
      <c r="BF2518" s="165"/>
      <c r="BG2518" s="165"/>
      <c r="BH2518" s="165"/>
      <c r="BI2518" s="165"/>
      <c r="BJ2518" s="165"/>
      <c r="BK2518" s="165"/>
      <c r="BL2518" s="165"/>
      <c r="BM2518" s="165"/>
      <c r="BN2518" s="165"/>
      <c r="BO2518" s="165"/>
      <c r="BP2518" s="165"/>
      <c r="BQ2518" s="165"/>
      <c r="BS2518" s="6"/>
      <c r="BT2518" s="11"/>
      <c r="BU2518" s="6"/>
      <c r="BV2518" s="6"/>
    </row>
    <row r="2519" spans="1:74" ht="15.75" x14ac:dyDescent="0.25">
      <c r="A2519" s="52" t="s">
        <v>13067</v>
      </c>
      <c r="B2519" s="56" t="s">
        <v>110</v>
      </c>
      <c r="C2519" s="7" t="s">
        <v>118</v>
      </c>
      <c r="D2519" s="7" t="s">
        <v>13321</v>
      </c>
      <c r="E2519" s="7"/>
      <c r="F2519" s="64"/>
      <c r="G2519" s="6"/>
      <c r="H2519" s="6"/>
      <c r="I2519" s="10" t="s">
        <v>110</v>
      </c>
      <c r="J2519" s="11" t="s">
        <v>13386</v>
      </c>
      <c r="K2519" s="194" t="s">
        <v>510</v>
      </c>
      <c r="L2519" s="176"/>
      <c r="M2519" s="176">
        <v>1000</v>
      </c>
      <c r="N2519" s="80" t="s">
        <v>11911</v>
      </c>
      <c r="O2519" s="162"/>
      <c r="P2519" s="80" t="s">
        <v>13387</v>
      </c>
      <c r="Q2519" s="80"/>
      <c r="R2519" s="80"/>
      <c r="S2519" s="163"/>
      <c r="T2519" s="213"/>
      <c r="U2519" s="162"/>
      <c r="V2519" s="164"/>
      <c r="W2519" s="12" t="str">
        <f t="shared" si="652"/>
        <v>Mqtt1</v>
      </c>
      <c r="X2519" s="196"/>
      <c r="Y2519" s="6" t="s">
        <v>13388</v>
      </c>
      <c r="Z2519" s="103" t="s">
        <v>13325</v>
      </c>
      <c r="AA2519" s="12">
        <v>1</v>
      </c>
      <c r="AB2519" s="6" t="s">
        <v>195</v>
      </c>
      <c r="AC2519" s="103">
        <v>9245</v>
      </c>
      <c r="AJ2519" s="80"/>
      <c r="AK2519" s="113" t="s">
        <v>1159</v>
      </c>
      <c r="AN2519" s="80"/>
      <c r="AO2519" s="80"/>
      <c r="AP2519" s="80"/>
      <c r="AQ2519" s="80"/>
      <c r="AR2519" s="127"/>
      <c r="AS2519" s="80"/>
      <c r="AT2519" s="7"/>
      <c r="AU2519" s="7"/>
      <c r="AV2519" s="165"/>
      <c r="AW2519" s="166"/>
      <c r="AX2519" s="137"/>
      <c r="AY2519" s="147"/>
      <c r="AZ2519" s="167"/>
      <c r="BA2519" s="167"/>
      <c r="BB2519" s="147" t="str">
        <f t="shared" si="653"/>
        <v/>
      </c>
      <c r="BC2519" s="168"/>
      <c r="BD2519" s="165"/>
      <c r="BE2519" s="165"/>
      <c r="BF2519" s="165"/>
      <c r="BG2519" s="165"/>
      <c r="BH2519" s="165"/>
      <c r="BI2519" s="165"/>
      <c r="BJ2519" s="165"/>
      <c r="BK2519" s="165"/>
      <c r="BL2519" s="165"/>
      <c r="BM2519" s="165"/>
      <c r="BN2519" s="165"/>
      <c r="BO2519" s="165"/>
      <c r="BP2519" s="165"/>
      <c r="BQ2519" s="165"/>
      <c r="BS2519" s="6"/>
      <c r="BT2519" s="11"/>
      <c r="BU2519" s="6"/>
      <c r="BV2519" s="6"/>
    </row>
    <row r="2520" spans="1:74" ht="15.75" x14ac:dyDescent="0.25">
      <c r="A2520" s="52" t="s">
        <v>13067</v>
      </c>
      <c r="B2520" s="56" t="s">
        <v>110</v>
      </c>
      <c r="C2520" s="7" t="s">
        <v>118</v>
      </c>
      <c r="D2520" s="7" t="s">
        <v>13321</v>
      </c>
      <c r="E2520" s="7"/>
      <c r="F2520" s="64"/>
      <c r="G2520" s="6"/>
      <c r="H2520" s="6"/>
      <c r="I2520" s="10" t="s">
        <v>110</v>
      </c>
      <c r="J2520" s="11" t="s">
        <v>13389</v>
      </c>
      <c r="K2520" s="194" t="s">
        <v>510</v>
      </c>
      <c r="L2520" s="176"/>
      <c r="M2520" s="176">
        <v>1000</v>
      </c>
      <c r="N2520" s="80" t="s">
        <v>11911</v>
      </c>
      <c r="O2520" s="162"/>
      <c r="P2520" s="80" t="s">
        <v>13390</v>
      </c>
      <c r="Q2520" s="80"/>
      <c r="R2520" s="80"/>
      <c r="S2520" s="163"/>
      <c r="T2520" s="213"/>
      <c r="U2520" s="162"/>
      <c r="V2520" s="164"/>
      <c r="W2520" s="12" t="str">
        <f t="shared" si="652"/>
        <v>Mqtt1</v>
      </c>
      <c r="X2520" s="196"/>
      <c r="Y2520" s="6" t="s">
        <v>13391</v>
      </c>
      <c r="Z2520" s="103" t="s">
        <v>13325</v>
      </c>
      <c r="AA2520" s="12">
        <v>1</v>
      </c>
      <c r="AB2520" s="6" t="s">
        <v>195</v>
      </c>
      <c r="AC2520" s="103">
        <v>9247</v>
      </c>
      <c r="AJ2520" s="80"/>
      <c r="AK2520" s="113" t="s">
        <v>1159</v>
      </c>
      <c r="AN2520" s="80"/>
      <c r="AO2520" s="80"/>
      <c r="AP2520" s="80"/>
      <c r="AQ2520" s="80"/>
      <c r="AR2520" s="127"/>
      <c r="AS2520" s="80"/>
      <c r="AT2520" s="7"/>
      <c r="AU2520" s="7"/>
      <c r="AV2520" s="165"/>
      <c r="AW2520" s="166"/>
      <c r="AX2520" s="137"/>
      <c r="AY2520" s="147"/>
      <c r="AZ2520" s="167"/>
      <c r="BA2520" s="167"/>
      <c r="BB2520" s="147" t="str">
        <f t="shared" si="653"/>
        <v/>
      </c>
      <c r="BC2520" s="168"/>
      <c r="BD2520" s="165"/>
      <c r="BE2520" s="165"/>
      <c r="BF2520" s="165"/>
      <c r="BG2520" s="165"/>
      <c r="BH2520" s="165"/>
      <c r="BI2520" s="165"/>
      <c r="BJ2520" s="165"/>
      <c r="BK2520" s="165"/>
      <c r="BL2520" s="165"/>
      <c r="BM2520" s="165"/>
      <c r="BN2520" s="165"/>
      <c r="BO2520" s="165"/>
      <c r="BP2520" s="165"/>
      <c r="BQ2520" s="165"/>
      <c r="BS2520" s="6"/>
      <c r="BT2520" s="11"/>
      <c r="BU2520" s="6"/>
      <c r="BV2520" s="6"/>
    </row>
    <row r="2521" spans="1:74" ht="15.75" x14ac:dyDescent="0.25">
      <c r="A2521" s="52" t="s">
        <v>13067</v>
      </c>
      <c r="B2521" s="56" t="s">
        <v>110</v>
      </c>
      <c r="C2521" s="7" t="s">
        <v>118</v>
      </c>
      <c r="D2521" s="7" t="s">
        <v>13321</v>
      </c>
      <c r="E2521" s="7"/>
      <c r="F2521" s="64"/>
      <c r="G2521" s="6"/>
      <c r="H2521" s="6"/>
      <c r="I2521" s="10" t="s">
        <v>110</v>
      </c>
      <c r="J2521" s="11" t="s">
        <v>13392</v>
      </c>
      <c r="K2521" s="194" t="s">
        <v>510</v>
      </c>
      <c r="L2521" s="176"/>
      <c r="M2521" s="176">
        <v>1000</v>
      </c>
      <c r="N2521" s="80" t="s">
        <v>11911</v>
      </c>
      <c r="O2521" s="162"/>
      <c r="P2521" s="80" t="s">
        <v>13393</v>
      </c>
      <c r="Q2521" s="80"/>
      <c r="R2521" s="80"/>
      <c r="S2521" s="163"/>
      <c r="T2521" s="213"/>
      <c r="U2521" s="162"/>
      <c r="V2521" s="164"/>
      <c r="W2521" s="12" t="str">
        <f t="shared" si="652"/>
        <v>Mqtt1</v>
      </c>
      <c r="X2521" s="196"/>
      <c r="Y2521" s="6" t="s">
        <v>13394</v>
      </c>
      <c r="Z2521" s="103" t="s">
        <v>13325</v>
      </c>
      <c r="AA2521" s="12">
        <v>1</v>
      </c>
      <c r="AB2521" s="6" t="s">
        <v>195</v>
      </c>
      <c r="AC2521" s="103">
        <v>9249</v>
      </c>
      <c r="AJ2521" s="80"/>
      <c r="AK2521" s="113" t="s">
        <v>1159</v>
      </c>
      <c r="AN2521" s="80"/>
      <c r="AO2521" s="80"/>
      <c r="AP2521" s="80"/>
      <c r="AQ2521" s="80"/>
      <c r="AR2521" s="127"/>
      <c r="AS2521" s="80"/>
      <c r="AT2521" s="7"/>
      <c r="AU2521" s="7"/>
      <c r="AV2521" s="165"/>
      <c r="AW2521" s="166"/>
      <c r="AX2521" s="137"/>
      <c r="AY2521" s="147"/>
      <c r="AZ2521" s="167"/>
      <c r="BA2521" s="167"/>
      <c r="BB2521" s="147" t="str">
        <f t="shared" si="653"/>
        <v/>
      </c>
      <c r="BC2521" s="168"/>
      <c r="BD2521" s="165"/>
      <c r="BE2521" s="165"/>
      <c r="BF2521" s="165"/>
      <c r="BG2521" s="165"/>
      <c r="BH2521" s="165"/>
      <c r="BI2521" s="165"/>
      <c r="BJ2521" s="165"/>
      <c r="BK2521" s="165"/>
      <c r="BL2521" s="165"/>
      <c r="BM2521" s="165"/>
      <c r="BN2521" s="165"/>
      <c r="BO2521" s="165"/>
      <c r="BP2521" s="165"/>
      <c r="BQ2521" s="165"/>
      <c r="BS2521" s="6"/>
      <c r="BT2521" s="11"/>
      <c r="BU2521" s="6"/>
      <c r="BV2521" s="6"/>
    </row>
    <row r="2522" spans="1:74" ht="15.75" x14ac:dyDescent="0.25">
      <c r="A2522" s="52" t="s">
        <v>13067</v>
      </c>
      <c r="B2522" s="56" t="s">
        <v>110</v>
      </c>
      <c r="C2522" s="7" t="s">
        <v>118</v>
      </c>
      <c r="D2522" s="7" t="s">
        <v>13321</v>
      </c>
      <c r="E2522" s="7"/>
      <c r="F2522" s="64"/>
      <c r="G2522" s="6"/>
      <c r="H2522" s="6"/>
      <c r="I2522" s="10" t="s">
        <v>110</v>
      </c>
      <c r="J2522" s="11" t="s">
        <v>13395</v>
      </c>
      <c r="K2522" s="194" t="s">
        <v>510</v>
      </c>
      <c r="L2522" s="176"/>
      <c r="M2522" s="176">
        <v>1000</v>
      </c>
      <c r="N2522" s="80" t="s">
        <v>11911</v>
      </c>
      <c r="O2522" s="162"/>
      <c r="P2522" s="80" t="s">
        <v>13396</v>
      </c>
      <c r="Q2522" s="80"/>
      <c r="R2522" s="80"/>
      <c r="S2522" s="163"/>
      <c r="T2522" s="213"/>
      <c r="U2522" s="162"/>
      <c r="V2522" s="164"/>
      <c r="W2522" s="12" t="str">
        <f t="shared" si="652"/>
        <v>Mqtt1</v>
      </c>
      <c r="X2522" s="196"/>
      <c r="Y2522" s="6" t="s">
        <v>13397</v>
      </c>
      <c r="Z2522" s="103" t="s">
        <v>13325</v>
      </c>
      <c r="AA2522" s="12">
        <v>1</v>
      </c>
      <c r="AB2522" s="6" t="s">
        <v>195</v>
      </c>
      <c r="AC2522" s="103">
        <v>9251</v>
      </c>
      <c r="AJ2522" s="80"/>
      <c r="AK2522" s="113" t="s">
        <v>1159</v>
      </c>
      <c r="AN2522" s="80"/>
      <c r="AO2522" s="80"/>
      <c r="AP2522" s="80"/>
      <c r="AQ2522" s="80"/>
      <c r="AR2522" s="127"/>
      <c r="AS2522" s="80"/>
      <c r="AT2522" s="7"/>
      <c r="AU2522" s="7"/>
      <c r="AV2522" s="165"/>
      <c r="AW2522" s="166"/>
      <c r="AX2522" s="137"/>
      <c r="AY2522" s="147"/>
      <c r="AZ2522" s="167"/>
      <c r="BA2522" s="167"/>
      <c r="BB2522" s="147" t="str">
        <f t="shared" si="653"/>
        <v/>
      </c>
      <c r="BC2522" s="168"/>
      <c r="BD2522" s="165"/>
      <c r="BE2522" s="165"/>
      <c r="BF2522" s="165"/>
      <c r="BG2522" s="165"/>
      <c r="BH2522" s="165"/>
      <c r="BI2522" s="165"/>
      <c r="BJ2522" s="165"/>
      <c r="BK2522" s="165"/>
      <c r="BL2522" s="165"/>
      <c r="BM2522" s="165"/>
      <c r="BN2522" s="165"/>
      <c r="BO2522" s="165"/>
      <c r="BP2522" s="165"/>
      <c r="BQ2522" s="165"/>
      <c r="BS2522" s="6"/>
      <c r="BT2522" s="11"/>
      <c r="BU2522" s="6"/>
      <c r="BV2522" s="6"/>
    </row>
    <row r="2523" spans="1:74" ht="15.75" x14ac:dyDescent="0.25">
      <c r="A2523" s="52" t="s">
        <v>13067</v>
      </c>
      <c r="B2523" s="56" t="s">
        <v>110</v>
      </c>
      <c r="C2523" s="7" t="s">
        <v>118</v>
      </c>
      <c r="D2523" s="7" t="s">
        <v>13321</v>
      </c>
      <c r="E2523" s="7"/>
      <c r="F2523" s="64"/>
      <c r="G2523" s="6"/>
      <c r="H2523" s="6"/>
      <c r="I2523" s="10" t="s">
        <v>110</v>
      </c>
      <c r="J2523" s="11" t="s">
        <v>13398</v>
      </c>
      <c r="K2523" s="194" t="s">
        <v>510</v>
      </c>
      <c r="L2523" s="176"/>
      <c r="M2523" s="176">
        <v>1000</v>
      </c>
      <c r="N2523" s="80" t="s">
        <v>11911</v>
      </c>
      <c r="O2523" s="162"/>
      <c r="P2523" s="80" t="s">
        <v>13399</v>
      </c>
      <c r="Q2523" s="80"/>
      <c r="R2523" s="80"/>
      <c r="S2523" s="163"/>
      <c r="T2523" s="213"/>
      <c r="U2523" s="162"/>
      <c r="V2523" s="164"/>
      <c r="W2523" s="12" t="str">
        <f t="shared" si="652"/>
        <v>Mqtt1</v>
      </c>
      <c r="X2523" s="196"/>
      <c r="Y2523" s="6" t="s">
        <v>13400</v>
      </c>
      <c r="Z2523" s="103" t="s">
        <v>13325</v>
      </c>
      <c r="AA2523" s="12">
        <v>1</v>
      </c>
      <c r="AB2523" s="6" t="s">
        <v>195</v>
      </c>
      <c r="AC2523" s="103">
        <v>9253</v>
      </c>
      <c r="AJ2523" s="80"/>
      <c r="AK2523" s="113" t="s">
        <v>1159</v>
      </c>
      <c r="AN2523" s="80"/>
      <c r="AO2523" s="80"/>
      <c r="AP2523" s="80"/>
      <c r="AQ2523" s="80"/>
      <c r="AR2523" s="127"/>
      <c r="AS2523" s="80"/>
      <c r="AT2523" s="7"/>
      <c r="AU2523" s="7"/>
      <c r="AV2523" s="165"/>
      <c r="AW2523" s="166"/>
      <c r="AX2523" s="137"/>
      <c r="AY2523" s="147"/>
      <c r="AZ2523" s="167"/>
      <c r="BA2523" s="167"/>
      <c r="BB2523" s="147" t="str">
        <f t="shared" si="653"/>
        <v/>
      </c>
      <c r="BC2523" s="168"/>
      <c r="BD2523" s="165"/>
      <c r="BE2523" s="165"/>
      <c r="BF2523" s="165"/>
      <c r="BG2523" s="165"/>
      <c r="BH2523" s="165"/>
      <c r="BI2523" s="165"/>
      <c r="BJ2523" s="165"/>
      <c r="BK2523" s="165"/>
      <c r="BL2523" s="165"/>
      <c r="BM2523" s="165"/>
      <c r="BN2523" s="165"/>
      <c r="BO2523" s="165"/>
      <c r="BP2523" s="165"/>
      <c r="BQ2523" s="165"/>
      <c r="BS2523" s="6"/>
      <c r="BT2523" s="11"/>
      <c r="BU2523" s="6"/>
      <c r="BV2523" s="6"/>
    </row>
    <row r="2524" spans="1:74" ht="15.75" x14ac:dyDescent="0.25">
      <c r="A2524" s="52" t="s">
        <v>13067</v>
      </c>
      <c r="B2524" s="56" t="s">
        <v>110</v>
      </c>
      <c r="C2524" s="7" t="s">
        <v>118</v>
      </c>
      <c r="D2524" s="7" t="s">
        <v>13321</v>
      </c>
      <c r="E2524" s="7"/>
      <c r="F2524" s="64"/>
      <c r="G2524" s="6"/>
      <c r="H2524" s="6"/>
      <c r="I2524" s="10" t="s">
        <v>110</v>
      </c>
      <c r="J2524" s="11" t="s">
        <v>13401</v>
      </c>
      <c r="K2524" s="194" t="s">
        <v>510</v>
      </c>
      <c r="L2524" s="176"/>
      <c r="M2524" s="176">
        <v>1000</v>
      </c>
      <c r="N2524" s="80" t="s">
        <v>11911</v>
      </c>
      <c r="O2524" s="162"/>
      <c r="P2524" s="80" t="s">
        <v>13402</v>
      </c>
      <c r="Q2524" s="80"/>
      <c r="R2524" s="80"/>
      <c r="S2524" s="163"/>
      <c r="T2524" s="213"/>
      <c r="U2524" s="162"/>
      <c r="V2524" s="164"/>
      <c r="W2524" s="12" t="str">
        <f t="shared" si="652"/>
        <v>Mqtt1</v>
      </c>
      <c r="X2524" s="196"/>
      <c r="Y2524" s="6" t="s">
        <v>13403</v>
      </c>
      <c r="Z2524" s="103" t="s">
        <v>13325</v>
      </c>
      <c r="AA2524" s="12">
        <v>1</v>
      </c>
      <c r="AB2524" s="6" t="s">
        <v>195</v>
      </c>
      <c r="AC2524" s="103">
        <v>9255</v>
      </c>
      <c r="AJ2524" s="80"/>
      <c r="AK2524" s="113" t="s">
        <v>1159</v>
      </c>
      <c r="AN2524" s="80"/>
      <c r="AO2524" s="80"/>
      <c r="AP2524" s="80"/>
      <c r="AQ2524" s="80"/>
      <c r="AR2524" s="127"/>
      <c r="AS2524" s="80"/>
      <c r="AT2524" s="7"/>
      <c r="AU2524" s="7"/>
      <c r="AV2524" s="165"/>
      <c r="AW2524" s="166"/>
      <c r="AX2524" s="137"/>
      <c r="AY2524" s="147"/>
      <c r="AZ2524" s="167"/>
      <c r="BA2524" s="167"/>
      <c r="BB2524" s="147" t="str">
        <f t="shared" si="653"/>
        <v/>
      </c>
      <c r="BC2524" s="168"/>
      <c r="BD2524" s="165"/>
      <c r="BE2524" s="165"/>
      <c r="BF2524" s="165"/>
      <c r="BG2524" s="165"/>
      <c r="BH2524" s="165"/>
      <c r="BI2524" s="165"/>
      <c r="BJ2524" s="165"/>
      <c r="BK2524" s="165"/>
      <c r="BL2524" s="165"/>
      <c r="BM2524" s="165"/>
      <c r="BN2524" s="165"/>
      <c r="BO2524" s="165"/>
      <c r="BP2524" s="165"/>
      <c r="BQ2524" s="165"/>
      <c r="BS2524" s="6"/>
      <c r="BT2524" s="11"/>
      <c r="BU2524" s="6"/>
      <c r="BV2524" s="6"/>
    </row>
    <row r="2525" spans="1:74" ht="15.75" x14ac:dyDescent="0.25">
      <c r="A2525" s="52" t="s">
        <v>13067</v>
      </c>
      <c r="B2525" s="56" t="s">
        <v>110</v>
      </c>
      <c r="C2525" s="7" t="s">
        <v>118</v>
      </c>
      <c r="D2525" s="7" t="s">
        <v>13321</v>
      </c>
      <c r="E2525" s="7"/>
      <c r="F2525" s="64"/>
      <c r="G2525" s="6"/>
      <c r="H2525" s="6"/>
      <c r="I2525" s="10" t="s">
        <v>110</v>
      </c>
      <c r="J2525" s="11" t="s">
        <v>13404</v>
      </c>
      <c r="K2525" s="194" t="s">
        <v>510</v>
      </c>
      <c r="L2525" s="176"/>
      <c r="M2525" s="176">
        <v>1000</v>
      </c>
      <c r="N2525" s="80" t="s">
        <v>11911</v>
      </c>
      <c r="O2525" s="162"/>
      <c r="P2525" s="80" t="s">
        <v>13405</v>
      </c>
      <c r="Q2525" s="80"/>
      <c r="R2525" s="80"/>
      <c r="S2525" s="163"/>
      <c r="T2525" s="213"/>
      <c r="U2525" s="162"/>
      <c r="V2525" s="164"/>
      <c r="W2525" s="12" t="str">
        <f t="shared" si="652"/>
        <v>Mqtt1</v>
      </c>
      <c r="X2525" s="196"/>
      <c r="Y2525" s="6" t="s">
        <v>13406</v>
      </c>
      <c r="Z2525" s="103" t="s">
        <v>13325</v>
      </c>
      <c r="AA2525" s="12">
        <v>1</v>
      </c>
      <c r="AB2525" s="6" t="s">
        <v>195</v>
      </c>
      <c r="AC2525" s="103">
        <v>9257</v>
      </c>
      <c r="AJ2525" s="80"/>
      <c r="AK2525" s="113" t="s">
        <v>1159</v>
      </c>
      <c r="AN2525" s="80"/>
      <c r="AO2525" s="80"/>
      <c r="AP2525" s="80"/>
      <c r="AQ2525" s="80"/>
      <c r="AR2525" s="127"/>
      <c r="AS2525" s="80"/>
      <c r="AT2525" s="7"/>
      <c r="AU2525" s="7"/>
      <c r="AV2525" s="165"/>
      <c r="AW2525" s="166"/>
      <c r="AX2525" s="137"/>
      <c r="AY2525" s="147"/>
      <c r="AZ2525" s="167"/>
      <c r="BA2525" s="167"/>
      <c r="BB2525" s="147" t="str">
        <f t="shared" si="653"/>
        <v/>
      </c>
      <c r="BC2525" s="168"/>
      <c r="BD2525" s="165"/>
      <c r="BE2525" s="165"/>
      <c r="BF2525" s="165"/>
      <c r="BG2525" s="165"/>
      <c r="BH2525" s="165"/>
      <c r="BI2525" s="165"/>
      <c r="BJ2525" s="165"/>
      <c r="BK2525" s="165"/>
      <c r="BL2525" s="165"/>
      <c r="BM2525" s="165"/>
      <c r="BN2525" s="165"/>
      <c r="BO2525" s="165"/>
      <c r="BP2525" s="165"/>
      <c r="BQ2525" s="165"/>
      <c r="BS2525" s="6"/>
      <c r="BT2525" s="11"/>
      <c r="BU2525" s="6"/>
      <c r="BV2525" s="6"/>
    </row>
    <row r="2526" spans="1:74" ht="15.75" x14ac:dyDescent="0.25">
      <c r="A2526" s="52" t="s">
        <v>13067</v>
      </c>
      <c r="B2526" s="56" t="s">
        <v>110</v>
      </c>
      <c r="C2526" s="7" t="s">
        <v>118</v>
      </c>
      <c r="D2526" s="7" t="s">
        <v>13321</v>
      </c>
      <c r="E2526" s="7"/>
      <c r="F2526" s="64"/>
      <c r="G2526" s="6"/>
      <c r="H2526" s="6"/>
      <c r="I2526" s="10" t="s">
        <v>110</v>
      </c>
      <c r="J2526" s="11" t="s">
        <v>13407</v>
      </c>
      <c r="K2526" s="194" t="s">
        <v>510</v>
      </c>
      <c r="L2526" s="176"/>
      <c r="M2526" s="176">
        <v>1000</v>
      </c>
      <c r="N2526" s="80" t="s">
        <v>11911</v>
      </c>
      <c r="O2526" s="162"/>
      <c r="P2526" s="80" t="s">
        <v>13408</v>
      </c>
      <c r="Q2526" s="80"/>
      <c r="R2526" s="80"/>
      <c r="S2526" s="163"/>
      <c r="T2526" s="213"/>
      <c r="U2526" s="162"/>
      <c r="V2526" s="164"/>
      <c r="W2526" s="12" t="str">
        <f t="shared" si="652"/>
        <v>Mqtt1</v>
      </c>
      <c r="X2526" s="196"/>
      <c r="Y2526" s="6" t="s">
        <v>13409</v>
      </c>
      <c r="Z2526" s="103" t="s">
        <v>13325</v>
      </c>
      <c r="AA2526" s="12">
        <v>1</v>
      </c>
      <c r="AB2526" s="6" t="s">
        <v>195</v>
      </c>
      <c r="AC2526" s="103">
        <v>9261</v>
      </c>
      <c r="AJ2526" s="80"/>
      <c r="AK2526" s="113" t="s">
        <v>1159</v>
      </c>
      <c r="AN2526" s="80"/>
      <c r="AO2526" s="80"/>
      <c r="AP2526" s="80"/>
      <c r="AQ2526" s="80"/>
      <c r="AR2526" s="127"/>
      <c r="AS2526" s="80"/>
      <c r="AT2526" s="7"/>
      <c r="AU2526" s="7"/>
      <c r="AV2526" s="165"/>
      <c r="AW2526" s="166"/>
      <c r="AX2526" s="137"/>
      <c r="AY2526" s="147"/>
      <c r="AZ2526" s="167"/>
      <c r="BA2526" s="167"/>
      <c r="BB2526" s="147" t="str">
        <f t="shared" si="653"/>
        <v/>
      </c>
      <c r="BC2526" s="168"/>
      <c r="BD2526" s="165"/>
      <c r="BE2526" s="165"/>
      <c r="BF2526" s="165"/>
      <c r="BG2526" s="165"/>
      <c r="BH2526" s="165"/>
      <c r="BI2526" s="165"/>
      <c r="BJ2526" s="165"/>
      <c r="BK2526" s="165"/>
      <c r="BL2526" s="165"/>
      <c r="BM2526" s="165"/>
      <c r="BN2526" s="165"/>
      <c r="BO2526" s="165"/>
      <c r="BP2526" s="165"/>
      <c r="BQ2526" s="165"/>
      <c r="BS2526" s="6"/>
      <c r="BT2526" s="11"/>
      <c r="BU2526" s="6"/>
      <c r="BV2526" s="6"/>
    </row>
    <row r="2527" spans="1:74" ht="15.75" x14ac:dyDescent="0.25">
      <c r="A2527" s="52" t="s">
        <v>13067</v>
      </c>
      <c r="B2527" s="56" t="s">
        <v>110</v>
      </c>
      <c r="C2527" s="7" t="s">
        <v>118</v>
      </c>
      <c r="D2527" s="7" t="s">
        <v>13321</v>
      </c>
      <c r="E2527" s="7"/>
      <c r="F2527" s="64"/>
      <c r="G2527" s="6"/>
      <c r="H2527" s="6"/>
      <c r="I2527" s="10" t="s">
        <v>110</v>
      </c>
      <c r="J2527" s="11" t="s">
        <v>13410</v>
      </c>
      <c r="K2527" s="194" t="s">
        <v>510</v>
      </c>
      <c r="L2527" s="176"/>
      <c r="M2527" s="176">
        <v>1000</v>
      </c>
      <c r="N2527" s="80" t="s">
        <v>11911</v>
      </c>
      <c r="O2527" s="162"/>
      <c r="P2527" s="80" t="s">
        <v>13411</v>
      </c>
      <c r="Q2527" s="80"/>
      <c r="R2527" s="80"/>
      <c r="S2527" s="163"/>
      <c r="T2527" s="213"/>
      <c r="U2527" s="162"/>
      <c r="V2527" s="164"/>
      <c r="W2527" s="12" t="str">
        <f t="shared" si="652"/>
        <v>Mqtt1</v>
      </c>
      <c r="X2527" s="196"/>
      <c r="Y2527" s="6" t="s">
        <v>13412</v>
      </c>
      <c r="Z2527" s="103" t="s">
        <v>13325</v>
      </c>
      <c r="AA2527" s="12">
        <v>1</v>
      </c>
      <c r="AB2527" s="6" t="s">
        <v>195</v>
      </c>
      <c r="AC2527" s="103">
        <v>9263</v>
      </c>
      <c r="AJ2527" s="80"/>
      <c r="AK2527" s="113" t="s">
        <v>1159</v>
      </c>
      <c r="AN2527" s="80"/>
      <c r="AO2527" s="80"/>
      <c r="AP2527" s="80"/>
      <c r="AQ2527" s="80"/>
      <c r="AR2527" s="127"/>
      <c r="AS2527" s="80"/>
      <c r="AT2527" s="7"/>
      <c r="AU2527" s="7"/>
      <c r="AV2527" s="165"/>
      <c r="AW2527" s="166"/>
      <c r="AX2527" s="137"/>
      <c r="AY2527" s="147"/>
      <c r="AZ2527" s="167"/>
      <c r="BA2527" s="167"/>
      <c r="BB2527" s="147" t="str">
        <f t="shared" si="653"/>
        <v/>
      </c>
      <c r="BC2527" s="168"/>
      <c r="BD2527" s="165"/>
      <c r="BE2527" s="165"/>
      <c r="BF2527" s="165"/>
      <c r="BG2527" s="165"/>
      <c r="BH2527" s="165"/>
      <c r="BI2527" s="165"/>
      <c r="BJ2527" s="165"/>
      <c r="BK2527" s="165"/>
      <c r="BL2527" s="165"/>
      <c r="BM2527" s="165"/>
      <c r="BN2527" s="165"/>
      <c r="BO2527" s="165"/>
      <c r="BP2527" s="165"/>
      <c r="BQ2527" s="165"/>
      <c r="BS2527" s="6"/>
      <c r="BT2527" s="11"/>
      <c r="BU2527" s="6"/>
      <c r="BV2527" s="6"/>
    </row>
    <row r="2528" spans="1:74" ht="15.75" x14ac:dyDescent="0.25">
      <c r="A2528" s="52" t="s">
        <v>13067</v>
      </c>
      <c r="B2528" s="56" t="s">
        <v>110</v>
      </c>
      <c r="C2528" s="7" t="s">
        <v>118</v>
      </c>
      <c r="D2528" s="7" t="s">
        <v>13321</v>
      </c>
      <c r="E2528" s="7"/>
      <c r="F2528" s="64"/>
      <c r="G2528" s="6"/>
      <c r="H2528" s="6"/>
      <c r="I2528" s="10" t="s">
        <v>110</v>
      </c>
      <c r="J2528" s="11" t="s">
        <v>13413</v>
      </c>
      <c r="K2528" s="194" t="s">
        <v>510</v>
      </c>
      <c r="L2528" s="176"/>
      <c r="M2528" s="176">
        <v>1000</v>
      </c>
      <c r="N2528" s="80" t="s">
        <v>11911</v>
      </c>
      <c r="O2528" s="162"/>
      <c r="P2528" s="80" t="s">
        <v>13414</v>
      </c>
      <c r="Q2528" s="80"/>
      <c r="R2528" s="80"/>
      <c r="S2528" s="163"/>
      <c r="T2528" s="213"/>
      <c r="U2528" s="162"/>
      <c r="V2528" s="164"/>
      <c r="W2528" s="12" t="str">
        <f t="shared" si="652"/>
        <v>Mqtt1</v>
      </c>
      <c r="X2528" s="196"/>
      <c r="Y2528" s="6" t="s">
        <v>13415</v>
      </c>
      <c r="Z2528" s="103" t="s">
        <v>13325</v>
      </c>
      <c r="AA2528" s="12">
        <v>1</v>
      </c>
      <c r="AB2528" s="6" t="s">
        <v>195</v>
      </c>
      <c r="AC2528" s="103">
        <v>9265</v>
      </c>
      <c r="AJ2528" s="80"/>
      <c r="AK2528" s="113" t="s">
        <v>1159</v>
      </c>
      <c r="AN2528" s="80"/>
      <c r="AO2528" s="80"/>
      <c r="AP2528" s="80"/>
      <c r="AQ2528" s="80"/>
      <c r="AR2528" s="127"/>
      <c r="AS2528" s="80"/>
      <c r="AT2528" s="7"/>
      <c r="AU2528" s="7"/>
      <c r="AV2528" s="165"/>
      <c r="AW2528" s="166"/>
      <c r="AX2528" s="137"/>
      <c r="AY2528" s="147"/>
      <c r="AZ2528" s="167"/>
      <c r="BA2528" s="167"/>
      <c r="BB2528" s="147" t="str">
        <f t="shared" si="653"/>
        <v/>
      </c>
      <c r="BC2528" s="168"/>
      <c r="BD2528" s="165"/>
      <c r="BE2528" s="165"/>
      <c r="BF2528" s="165"/>
      <c r="BG2528" s="165"/>
      <c r="BH2528" s="165"/>
      <c r="BI2528" s="165"/>
      <c r="BJ2528" s="165"/>
      <c r="BK2528" s="165"/>
      <c r="BL2528" s="165"/>
      <c r="BM2528" s="165"/>
      <c r="BN2528" s="165"/>
      <c r="BO2528" s="165"/>
      <c r="BP2528" s="165"/>
      <c r="BQ2528" s="165"/>
      <c r="BS2528" s="6"/>
      <c r="BT2528" s="11"/>
      <c r="BU2528" s="6"/>
      <c r="BV2528" s="6"/>
    </row>
    <row r="2529" spans="1:74" ht="15.75" x14ac:dyDescent="0.25">
      <c r="A2529" s="52" t="s">
        <v>13067</v>
      </c>
      <c r="B2529" s="56" t="s">
        <v>110</v>
      </c>
      <c r="C2529" s="7" t="s">
        <v>118</v>
      </c>
      <c r="D2529" s="7" t="s">
        <v>13321</v>
      </c>
      <c r="E2529" s="7"/>
      <c r="F2529" s="64"/>
      <c r="G2529" s="6"/>
      <c r="H2529" s="6"/>
      <c r="I2529" s="10" t="s">
        <v>110</v>
      </c>
      <c r="J2529" s="11" t="s">
        <v>13416</v>
      </c>
      <c r="K2529" s="194" t="s">
        <v>510</v>
      </c>
      <c r="L2529" s="176"/>
      <c r="M2529" s="176">
        <v>1000</v>
      </c>
      <c r="N2529" s="80" t="s">
        <v>11911</v>
      </c>
      <c r="O2529" s="162"/>
      <c r="P2529" s="80" t="s">
        <v>13417</v>
      </c>
      <c r="Q2529" s="80"/>
      <c r="R2529" s="80"/>
      <c r="S2529" s="163"/>
      <c r="T2529" s="213"/>
      <c r="U2529" s="162"/>
      <c r="V2529" s="164"/>
      <c r="W2529" s="12" t="str">
        <f t="shared" si="652"/>
        <v>Mqtt1</v>
      </c>
      <c r="X2529" s="196"/>
      <c r="Y2529" s="6" t="s">
        <v>13418</v>
      </c>
      <c r="Z2529" s="103" t="s">
        <v>13325</v>
      </c>
      <c r="AA2529" s="12">
        <v>1</v>
      </c>
      <c r="AB2529" s="6" t="s">
        <v>195</v>
      </c>
      <c r="AC2529" s="103">
        <v>9267</v>
      </c>
      <c r="AJ2529" s="80"/>
      <c r="AK2529" s="113" t="s">
        <v>1159</v>
      </c>
      <c r="AN2529" s="80"/>
      <c r="AO2529" s="80"/>
      <c r="AP2529" s="80"/>
      <c r="AQ2529" s="80"/>
      <c r="AR2529" s="127"/>
      <c r="AS2529" s="80"/>
      <c r="AT2529" s="7"/>
      <c r="AU2529" s="7"/>
      <c r="AV2529" s="165"/>
      <c r="AW2529" s="166"/>
      <c r="AX2529" s="137"/>
      <c r="AY2529" s="147"/>
      <c r="AZ2529" s="167"/>
      <c r="BA2529" s="167"/>
      <c r="BB2529" s="147" t="str">
        <f t="shared" si="653"/>
        <v/>
      </c>
      <c r="BC2529" s="168"/>
      <c r="BD2529" s="165"/>
      <c r="BE2529" s="165"/>
      <c r="BF2529" s="165"/>
      <c r="BG2529" s="165"/>
      <c r="BH2529" s="165"/>
      <c r="BI2529" s="165"/>
      <c r="BJ2529" s="165"/>
      <c r="BK2529" s="165"/>
      <c r="BL2529" s="165"/>
      <c r="BM2529" s="165"/>
      <c r="BN2529" s="165"/>
      <c r="BO2529" s="165"/>
      <c r="BP2529" s="165"/>
      <c r="BQ2529" s="165"/>
      <c r="BS2529" s="6"/>
      <c r="BT2529" s="11"/>
      <c r="BU2529" s="6"/>
      <c r="BV2529" s="6"/>
    </row>
    <row r="2530" spans="1:74" ht="15.75" x14ac:dyDescent="0.25">
      <c r="A2530" s="52" t="s">
        <v>13067</v>
      </c>
      <c r="B2530" s="56" t="s">
        <v>110</v>
      </c>
      <c r="C2530" s="7" t="s">
        <v>118</v>
      </c>
      <c r="D2530" s="7" t="s">
        <v>13321</v>
      </c>
      <c r="E2530" s="7"/>
      <c r="F2530" s="64"/>
      <c r="G2530" s="6"/>
      <c r="H2530" s="6"/>
      <c r="I2530" s="10" t="s">
        <v>110</v>
      </c>
      <c r="J2530" s="11" t="s">
        <v>13419</v>
      </c>
      <c r="K2530" s="194" t="s">
        <v>510</v>
      </c>
      <c r="L2530" s="176"/>
      <c r="M2530" s="176">
        <v>1000</v>
      </c>
      <c r="N2530" s="80" t="s">
        <v>11911</v>
      </c>
      <c r="O2530" s="162"/>
      <c r="P2530" s="80" t="s">
        <v>13420</v>
      </c>
      <c r="Q2530" s="80"/>
      <c r="R2530" s="80"/>
      <c r="S2530" s="163"/>
      <c r="T2530" s="213"/>
      <c r="U2530" s="162"/>
      <c r="V2530" s="164"/>
      <c r="W2530" s="12" t="str">
        <f t="shared" si="652"/>
        <v>Mqtt1</v>
      </c>
      <c r="X2530" s="196"/>
      <c r="Y2530" s="6" t="s">
        <v>13421</v>
      </c>
      <c r="Z2530" s="103" t="s">
        <v>13325</v>
      </c>
      <c r="AA2530" s="12">
        <v>1</v>
      </c>
      <c r="AB2530" s="6" t="s">
        <v>195</v>
      </c>
      <c r="AC2530" s="103">
        <v>9269</v>
      </c>
      <c r="AJ2530" s="80"/>
      <c r="AK2530" s="113" t="s">
        <v>1159</v>
      </c>
      <c r="AN2530" s="80"/>
      <c r="AO2530" s="80"/>
      <c r="AP2530" s="80"/>
      <c r="AQ2530" s="80"/>
      <c r="AR2530" s="127"/>
      <c r="AS2530" s="80"/>
      <c r="AT2530" s="7"/>
      <c r="AU2530" s="7"/>
      <c r="AV2530" s="165"/>
      <c r="AW2530" s="166"/>
      <c r="AX2530" s="137"/>
      <c r="AY2530" s="147"/>
      <c r="AZ2530" s="167"/>
      <c r="BA2530" s="167"/>
      <c r="BB2530" s="147" t="str">
        <f t="shared" si="653"/>
        <v/>
      </c>
      <c r="BC2530" s="168"/>
      <c r="BD2530" s="165"/>
      <c r="BE2530" s="165"/>
      <c r="BF2530" s="165"/>
      <c r="BG2530" s="165"/>
      <c r="BH2530" s="165"/>
      <c r="BI2530" s="165"/>
      <c r="BJ2530" s="165"/>
      <c r="BK2530" s="165"/>
      <c r="BL2530" s="165"/>
      <c r="BM2530" s="165"/>
      <c r="BN2530" s="165"/>
      <c r="BO2530" s="165"/>
      <c r="BP2530" s="165"/>
      <c r="BQ2530" s="165"/>
      <c r="BS2530" s="6"/>
      <c r="BT2530" s="11"/>
      <c r="BU2530" s="6"/>
      <c r="BV2530" s="6"/>
    </row>
    <row r="2531" spans="1:74" ht="15.75" x14ac:dyDescent="0.25">
      <c r="A2531" s="52" t="s">
        <v>13067</v>
      </c>
      <c r="B2531" s="56" t="s">
        <v>110</v>
      </c>
      <c r="C2531" s="7" t="s">
        <v>118</v>
      </c>
      <c r="D2531" s="7" t="s">
        <v>13321</v>
      </c>
      <c r="E2531" s="7"/>
      <c r="F2531" s="64"/>
      <c r="G2531" s="6"/>
      <c r="H2531" s="6"/>
      <c r="I2531" s="10" t="s">
        <v>110</v>
      </c>
      <c r="J2531" s="11" t="s">
        <v>13422</v>
      </c>
      <c r="K2531" s="194" t="s">
        <v>510</v>
      </c>
      <c r="L2531" s="176"/>
      <c r="M2531" s="176">
        <v>1000</v>
      </c>
      <c r="N2531" s="80" t="s">
        <v>11911</v>
      </c>
      <c r="O2531" s="162"/>
      <c r="P2531" s="80" t="s">
        <v>13423</v>
      </c>
      <c r="Q2531" s="80"/>
      <c r="R2531" s="80"/>
      <c r="S2531" s="163"/>
      <c r="T2531" s="213"/>
      <c r="U2531" s="162"/>
      <c r="V2531" s="164"/>
      <c r="W2531" s="12" t="str">
        <f t="shared" si="652"/>
        <v>Mqtt1</v>
      </c>
      <c r="X2531" s="196"/>
      <c r="Y2531" s="6" t="s">
        <v>13424</v>
      </c>
      <c r="Z2531" s="103" t="s">
        <v>13325</v>
      </c>
      <c r="AA2531" s="12">
        <v>1</v>
      </c>
      <c r="AB2531" s="6" t="s">
        <v>195</v>
      </c>
      <c r="AC2531" s="103">
        <v>9271</v>
      </c>
      <c r="AJ2531" s="80"/>
      <c r="AK2531" s="113" t="s">
        <v>1159</v>
      </c>
      <c r="AN2531" s="80"/>
      <c r="AO2531" s="80"/>
      <c r="AP2531" s="80"/>
      <c r="AQ2531" s="80"/>
      <c r="AR2531" s="127"/>
      <c r="AS2531" s="80"/>
      <c r="AT2531" s="7"/>
      <c r="AU2531" s="7"/>
      <c r="AV2531" s="165"/>
      <c r="AW2531" s="166"/>
      <c r="AX2531" s="137"/>
      <c r="AY2531" s="147"/>
      <c r="AZ2531" s="167"/>
      <c r="BA2531" s="167"/>
      <c r="BB2531" s="147" t="str">
        <f t="shared" si="653"/>
        <v/>
      </c>
      <c r="BC2531" s="168"/>
      <c r="BD2531" s="165"/>
      <c r="BE2531" s="165"/>
      <c r="BF2531" s="165"/>
      <c r="BG2531" s="165"/>
      <c r="BH2531" s="165"/>
      <c r="BI2531" s="165"/>
      <c r="BJ2531" s="165"/>
      <c r="BK2531" s="165"/>
      <c r="BL2531" s="165"/>
      <c r="BM2531" s="165"/>
      <c r="BN2531" s="165"/>
      <c r="BO2531" s="165"/>
      <c r="BP2531" s="165"/>
      <c r="BQ2531" s="165"/>
      <c r="BS2531" s="6"/>
      <c r="BT2531" s="11"/>
      <c r="BU2531" s="6"/>
      <c r="BV2531" s="6"/>
    </row>
    <row r="2532" spans="1:74" ht="15.75" x14ac:dyDescent="0.25">
      <c r="A2532" s="52" t="s">
        <v>13067</v>
      </c>
      <c r="B2532" s="56" t="s">
        <v>110</v>
      </c>
      <c r="C2532" s="7" t="s">
        <v>118</v>
      </c>
      <c r="D2532" s="7" t="s">
        <v>13321</v>
      </c>
      <c r="E2532" s="7"/>
      <c r="F2532" s="64"/>
      <c r="G2532" s="6"/>
      <c r="H2532" s="6"/>
      <c r="I2532" s="10" t="s">
        <v>110</v>
      </c>
      <c r="J2532" s="11" t="s">
        <v>13425</v>
      </c>
      <c r="K2532" s="194" t="s">
        <v>510</v>
      </c>
      <c r="L2532" s="176"/>
      <c r="M2532" s="176">
        <v>1000</v>
      </c>
      <c r="N2532" s="80" t="s">
        <v>11911</v>
      </c>
      <c r="O2532" s="162"/>
      <c r="P2532" s="80" t="s">
        <v>13426</v>
      </c>
      <c r="Q2532" s="80"/>
      <c r="R2532" s="80"/>
      <c r="S2532" s="163"/>
      <c r="T2532" s="213"/>
      <c r="U2532" s="162"/>
      <c r="V2532" s="164"/>
      <c r="W2532" s="12" t="str">
        <f t="shared" si="652"/>
        <v>Mqtt1</v>
      </c>
      <c r="X2532" s="196"/>
      <c r="Y2532" s="6" t="s">
        <v>13427</v>
      </c>
      <c r="Z2532" s="103" t="s">
        <v>13325</v>
      </c>
      <c r="AA2532" s="12">
        <v>1</v>
      </c>
      <c r="AB2532" s="6" t="s">
        <v>195</v>
      </c>
      <c r="AC2532" s="103">
        <v>9273</v>
      </c>
      <c r="AJ2532" s="80"/>
      <c r="AK2532" s="113" t="s">
        <v>1159</v>
      </c>
      <c r="AN2532" s="80"/>
      <c r="AO2532" s="80"/>
      <c r="AP2532" s="80"/>
      <c r="AQ2532" s="80"/>
      <c r="AR2532" s="127"/>
      <c r="AS2532" s="80"/>
      <c r="AT2532" s="7"/>
      <c r="AU2532" s="7"/>
      <c r="AV2532" s="165"/>
      <c r="AW2532" s="166"/>
      <c r="AX2532" s="137"/>
      <c r="AY2532" s="147"/>
      <c r="AZ2532" s="167"/>
      <c r="BA2532" s="167"/>
      <c r="BB2532" s="147" t="str">
        <f t="shared" si="653"/>
        <v/>
      </c>
      <c r="BC2532" s="168"/>
      <c r="BD2532" s="165"/>
      <c r="BE2532" s="165"/>
      <c r="BF2532" s="165"/>
      <c r="BG2532" s="165"/>
      <c r="BH2532" s="165"/>
      <c r="BI2532" s="165"/>
      <c r="BJ2532" s="165"/>
      <c r="BK2532" s="165"/>
      <c r="BL2532" s="165"/>
      <c r="BM2532" s="165"/>
      <c r="BN2532" s="165"/>
      <c r="BO2532" s="165"/>
      <c r="BP2532" s="165"/>
      <c r="BQ2532" s="165"/>
      <c r="BS2532" s="6"/>
      <c r="BT2532" s="11"/>
      <c r="BU2532" s="6"/>
      <c r="BV2532" s="6"/>
    </row>
    <row r="2533" spans="1:74" ht="15.75" x14ac:dyDescent="0.25">
      <c r="A2533" s="52" t="s">
        <v>13067</v>
      </c>
      <c r="B2533" s="56" t="s">
        <v>110</v>
      </c>
      <c r="C2533" s="7" t="s">
        <v>118</v>
      </c>
      <c r="D2533" s="7" t="s">
        <v>13321</v>
      </c>
      <c r="E2533" s="7"/>
      <c r="F2533" s="64"/>
      <c r="G2533" s="6"/>
      <c r="H2533" s="6"/>
      <c r="I2533" s="10" t="s">
        <v>110</v>
      </c>
      <c r="J2533" s="11" t="s">
        <v>13428</v>
      </c>
      <c r="K2533" s="194" t="s">
        <v>510</v>
      </c>
      <c r="L2533" s="176"/>
      <c r="M2533" s="176">
        <v>1000</v>
      </c>
      <c r="N2533" s="80" t="s">
        <v>11911</v>
      </c>
      <c r="O2533" s="162"/>
      <c r="P2533" s="80" t="s">
        <v>13429</v>
      </c>
      <c r="Q2533" s="80"/>
      <c r="R2533" s="80"/>
      <c r="S2533" s="163"/>
      <c r="T2533" s="213"/>
      <c r="U2533" s="162"/>
      <c r="V2533" s="164"/>
      <c r="W2533" s="12" t="str">
        <f t="shared" si="652"/>
        <v>Mqtt1</v>
      </c>
      <c r="X2533" s="196"/>
      <c r="Y2533" s="6" t="s">
        <v>13430</v>
      </c>
      <c r="Z2533" s="103" t="s">
        <v>13325</v>
      </c>
      <c r="AA2533" s="12">
        <v>1</v>
      </c>
      <c r="AB2533" s="6" t="s">
        <v>195</v>
      </c>
      <c r="AC2533" s="103">
        <v>9275</v>
      </c>
      <c r="AJ2533" s="80"/>
      <c r="AK2533" s="113" t="s">
        <v>1159</v>
      </c>
      <c r="AN2533" s="80"/>
      <c r="AO2533" s="80"/>
      <c r="AP2533" s="80"/>
      <c r="AQ2533" s="80"/>
      <c r="AR2533" s="127"/>
      <c r="AS2533" s="80"/>
      <c r="AT2533" s="7"/>
      <c r="AU2533" s="7"/>
      <c r="AV2533" s="165"/>
      <c r="AW2533" s="166"/>
      <c r="AX2533" s="137"/>
      <c r="AY2533" s="147"/>
      <c r="AZ2533" s="167"/>
      <c r="BA2533" s="167"/>
      <c r="BB2533" s="147" t="str">
        <f t="shared" si="653"/>
        <v/>
      </c>
      <c r="BC2533" s="168"/>
      <c r="BD2533" s="165"/>
      <c r="BE2533" s="165"/>
      <c r="BF2533" s="165"/>
      <c r="BG2533" s="165"/>
      <c r="BH2533" s="165"/>
      <c r="BI2533" s="165"/>
      <c r="BJ2533" s="165"/>
      <c r="BK2533" s="165"/>
      <c r="BL2533" s="165"/>
      <c r="BM2533" s="165"/>
      <c r="BN2533" s="165"/>
      <c r="BO2533" s="165"/>
      <c r="BP2533" s="165"/>
      <c r="BQ2533" s="165"/>
      <c r="BS2533" s="6"/>
      <c r="BT2533" s="11"/>
      <c r="BU2533" s="6"/>
      <c r="BV2533" s="6"/>
    </row>
    <row r="2534" spans="1:74" ht="15.75" x14ac:dyDescent="0.25">
      <c r="A2534" s="52" t="s">
        <v>13067</v>
      </c>
      <c r="B2534" s="56" t="s">
        <v>110</v>
      </c>
      <c r="C2534" s="7" t="s">
        <v>118</v>
      </c>
      <c r="D2534" s="7" t="s">
        <v>13321</v>
      </c>
      <c r="E2534" s="7"/>
      <c r="F2534" s="64"/>
      <c r="G2534" s="6"/>
      <c r="H2534" s="6"/>
      <c r="I2534" s="10" t="s">
        <v>110</v>
      </c>
      <c r="J2534" s="11" t="s">
        <v>13431</v>
      </c>
      <c r="K2534" s="194" t="s">
        <v>510</v>
      </c>
      <c r="L2534" s="176"/>
      <c r="M2534" s="176">
        <v>1000</v>
      </c>
      <c r="N2534" s="80" t="s">
        <v>11911</v>
      </c>
      <c r="O2534" s="162"/>
      <c r="P2534" s="80" t="s">
        <v>13432</v>
      </c>
      <c r="Q2534" s="80"/>
      <c r="R2534" s="80"/>
      <c r="S2534" s="163"/>
      <c r="T2534" s="213"/>
      <c r="U2534" s="162"/>
      <c r="V2534" s="164"/>
      <c r="W2534" s="12" t="str">
        <f t="shared" si="652"/>
        <v>Mqtt1</v>
      </c>
      <c r="X2534" s="196"/>
      <c r="Y2534" s="6" t="s">
        <v>13433</v>
      </c>
      <c r="Z2534" s="103" t="s">
        <v>13325</v>
      </c>
      <c r="AA2534" s="12">
        <v>1</v>
      </c>
      <c r="AB2534" s="6" t="s">
        <v>195</v>
      </c>
      <c r="AC2534" s="103">
        <v>9277</v>
      </c>
      <c r="AJ2534" s="80"/>
      <c r="AK2534" s="113" t="s">
        <v>1159</v>
      </c>
      <c r="AN2534" s="80"/>
      <c r="AO2534" s="80"/>
      <c r="AP2534" s="80"/>
      <c r="AQ2534" s="80"/>
      <c r="AR2534" s="127"/>
      <c r="AS2534" s="80"/>
      <c r="AT2534" s="7"/>
      <c r="AU2534" s="7"/>
      <c r="AV2534" s="165"/>
      <c r="AW2534" s="166"/>
      <c r="AX2534" s="137"/>
      <c r="AY2534" s="147"/>
      <c r="AZ2534" s="167"/>
      <c r="BA2534" s="167"/>
      <c r="BB2534" s="147" t="str">
        <f t="shared" si="653"/>
        <v/>
      </c>
      <c r="BC2534" s="168"/>
      <c r="BD2534" s="165"/>
      <c r="BE2534" s="165"/>
      <c r="BF2534" s="165"/>
      <c r="BG2534" s="165"/>
      <c r="BH2534" s="165"/>
      <c r="BI2534" s="165"/>
      <c r="BJ2534" s="165"/>
      <c r="BK2534" s="165"/>
      <c r="BL2534" s="165"/>
      <c r="BM2534" s="165"/>
      <c r="BN2534" s="165"/>
      <c r="BO2534" s="165"/>
      <c r="BP2534" s="165"/>
      <c r="BQ2534" s="165"/>
      <c r="BS2534" s="6"/>
      <c r="BT2534" s="11"/>
      <c r="BU2534" s="6"/>
      <c r="BV2534" s="6"/>
    </row>
    <row r="2535" spans="1:74" ht="15.75" x14ac:dyDescent="0.25">
      <c r="A2535" s="52" t="s">
        <v>13067</v>
      </c>
      <c r="B2535" s="56" t="s">
        <v>110</v>
      </c>
      <c r="C2535" s="7" t="s">
        <v>118</v>
      </c>
      <c r="D2535" s="7" t="s">
        <v>13321</v>
      </c>
      <c r="E2535" s="7"/>
      <c r="F2535" s="64"/>
      <c r="G2535" s="6"/>
      <c r="H2535" s="6"/>
      <c r="I2535" s="10" t="s">
        <v>110</v>
      </c>
      <c r="J2535" s="11" t="s">
        <v>13434</v>
      </c>
      <c r="K2535" s="194" t="s">
        <v>510</v>
      </c>
      <c r="L2535" s="176"/>
      <c r="M2535" s="176">
        <v>1000</v>
      </c>
      <c r="N2535" s="80" t="s">
        <v>11911</v>
      </c>
      <c r="O2535" s="162"/>
      <c r="P2535" s="80" t="s">
        <v>13435</v>
      </c>
      <c r="Q2535" s="80"/>
      <c r="R2535" s="80"/>
      <c r="S2535" s="163"/>
      <c r="T2535" s="213"/>
      <c r="U2535" s="162"/>
      <c r="V2535" s="164"/>
      <c r="W2535" s="12" t="str">
        <f t="shared" si="652"/>
        <v>Mqtt1</v>
      </c>
      <c r="X2535" s="196"/>
      <c r="Y2535" s="6" t="s">
        <v>13436</v>
      </c>
      <c r="Z2535" s="103" t="s">
        <v>13325</v>
      </c>
      <c r="AA2535" s="12">
        <v>1</v>
      </c>
      <c r="AB2535" s="6" t="s">
        <v>195</v>
      </c>
      <c r="AC2535" s="103">
        <v>9279</v>
      </c>
      <c r="AJ2535" s="80"/>
      <c r="AK2535" s="113" t="s">
        <v>1159</v>
      </c>
      <c r="AN2535" s="80"/>
      <c r="AO2535" s="80"/>
      <c r="AP2535" s="80"/>
      <c r="AQ2535" s="80"/>
      <c r="AR2535" s="127"/>
      <c r="AS2535" s="80"/>
      <c r="AT2535" s="7"/>
      <c r="AU2535" s="7"/>
      <c r="AV2535" s="165"/>
      <c r="AW2535" s="166"/>
      <c r="AX2535" s="137"/>
      <c r="AY2535" s="147"/>
      <c r="AZ2535" s="167"/>
      <c r="BA2535" s="167"/>
      <c r="BB2535" s="147" t="str">
        <f t="shared" si="653"/>
        <v/>
      </c>
      <c r="BC2535" s="168"/>
      <c r="BD2535" s="165"/>
      <c r="BE2535" s="165"/>
      <c r="BF2535" s="165"/>
      <c r="BG2535" s="165"/>
      <c r="BH2535" s="165"/>
      <c r="BI2535" s="165"/>
      <c r="BJ2535" s="165"/>
      <c r="BK2535" s="165"/>
      <c r="BL2535" s="165"/>
      <c r="BM2535" s="165"/>
      <c r="BN2535" s="165"/>
      <c r="BO2535" s="165"/>
      <c r="BP2535" s="165"/>
      <c r="BQ2535" s="165"/>
      <c r="BS2535" s="6"/>
      <c r="BT2535" s="11"/>
      <c r="BU2535" s="6"/>
      <c r="BV2535" s="6"/>
    </row>
    <row r="2536" spans="1:74" ht="15.75" x14ac:dyDescent="0.25">
      <c r="A2536" s="52" t="s">
        <v>13067</v>
      </c>
      <c r="B2536" s="56" t="s">
        <v>110</v>
      </c>
      <c r="C2536" s="7" t="s">
        <v>118</v>
      </c>
      <c r="D2536" s="7" t="s">
        <v>13321</v>
      </c>
      <c r="E2536" s="7"/>
      <c r="F2536" s="64"/>
      <c r="G2536" s="6"/>
      <c r="H2536" s="6"/>
      <c r="I2536" s="10" t="s">
        <v>110</v>
      </c>
      <c r="J2536" s="11" t="s">
        <v>13437</v>
      </c>
      <c r="K2536" s="194" t="s">
        <v>510</v>
      </c>
      <c r="L2536" s="176"/>
      <c r="M2536" s="176">
        <v>1000</v>
      </c>
      <c r="N2536" s="80" t="s">
        <v>11911</v>
      </c>
      <c r="O2536" s="162"/>
      <c r="P2536" s="80" t="s">
        <v>13438</v>
      </c>
      <c r="Q2536" s="80"/>
      <c r="R2536" s="80"/>
      <c r="S2536" s="163"/>
      <c r="T2536" s="213"/>
      <c r="U2536" s="162"/>
      <c r="V2536" s="164"/>
      <c r="W2536" s="12" t="str">
        <f t="shared" si="652"/>
        <v>Mqtt1</v>
      </c>
      <c r="X2536" s="196"/>
      <c r="Y2536" s="6" t="s">
        <v>13439</v>
      </c>
      <c r="Z2536" s="103" t="s">
        <v>13325</v>
      </c>
      <c r="AA2536" s="12">
        <v>1</v>
      </c>
      <c r="AB2536" s="6" t="s">
        <v>195</v>
      </c>
      <c r="AC2536" s="103">
        <v>9283</v>
      </c>
      <c r="AJ2536" s="80"/>
      <c r="AK2536" s="113" t="s">
        <v>1159</v>
      </c>
      <c r="AN2536" s="80"/>
      <c r="AO2536" s="80"/>
      <c r="AP2536" s="80"/>
      <c r="AQ2536" s="80"/>
      <c r="AR2536" s="127"/>
      <c r="AS2536" s="80"/>
      <c r="AT2536" s="7"/>
      <c r="AU2536" s="7"/>
      <c r="AV2536" s="165"/>
      <c r="AW2536" s="166"/>
      <c r="AX2536" s="137"/>
      <c r="AY2536" s="147"/>
      <c r="AZ2536" s="167"/>
      <c r="BA2536" s="167"/>
      <c r="BB2536" s="147" t="str">
        <f t="shared" si="653"/>
        <v/>
      </c>
      <c r="BC2536" s="168"/>
      <c r="BD2536" s="165"/>
      <c r="BE2536" s="165"/>
      <c r="BF2536" s="165"/>
      <c r="BG2536" s="165"/>
      <c r="BH2536" s="165"/>
      <c r="BI2536" s="165"/>
      <c r="BJ2536" s="165"/>
      <c r="BK2536" s="165"/>
      <c r="BL2536" s="165"/>
      <c r="BM2536" s="165"/>
      <c r="BN2536" s="165"/>
      <c r="BO2536" s="165"/>
      <c r="BP2536" s="165"/>
      <c r="BQ2536" s="165"/>
      <c r="BS2536" s="6"/>
      <c r="BT2536" s="11"/>
      <c r="BU2536" s="6"/>
      <c r="BV2536" s="6"/>
    </row>
    <row r="2537" spans="1:74" ht="15.75" x14ac:dyDescent="0.25">
      <c r="A2537" s="52" t="s">
        <v>13067</v>
      </c>
      <c r="B2537" s="56" t="s">
        <v>110</v>
      </c>
      <c r="C2537" s="7" t="s">
        <v>118</v>
      </c>
      <c r="D2537" s="7" t="s">
        <v>13321</v>
      </c>
      <c r="E2537" s="7"/>
      <c r="F2537" s="64"/>
      <c r="G2537" s="6"/>
      <c r="H2537" s="6"/>
      <c r="I2537" s="10" t="s">
        <v>110</v>
      </c>
      <c r="J2537" s="11" t="s">
        <v>13440</v>
      </c>
      <c r="K2537" s="194" t="s">
        <v>510</v>
      </c>
      <c r="L2537" s="176"/>
      <c r="M2537" s="176">
        <v>1000</v>
      </c>
      <c r="N2537" s="80" t="s">
        <v>11911</v>
      </c>
      <c r="O2537" s="162"/>
      <c r="P2537" s="80" t="s">
        <v>13441</v>
      </c>
      <c r="Q2537" s="80"/>
      <c r="R2537" s="80"/>
      <c r="S2537" s="163"/>
      <c r="T2537" s="213"/>
      <c r="U2537" s="162"/>
      <c r="V2537" s="164"/>
      <c r="W2537" s="12" t="str">
        <f t="shared" si="652"/>
        <v>Mqtt1</v>
      </c>
      <c r="X2537" s="196"/>
      <c r="Y2537" s="6" t="s">
        <v>13442</v>
      </c>
      <c r="Z2537" s="103" t="s">
        <v>13325</v>
      </c>
      <c r="AA2537" s="12">
        <v>1</v>
      </c>
      <c r="AB2537" s="6" t="s">
        <v>195</v>
      </c>
      <c r="AC2537" s="103">
        <v>9285</v>
      </c>
      <c r="AJ2537" s="80"/>
      <c r="AK2537" s="113" t="s">
        <v>1159</v>
      </c>
      <c r="AN2537" s="80"/>
      <c r="AO2537" s="80"/>
      <c r="AP2537" s="80"/>
      <c r="AQ2537" s="80"/>
      <c r="AR2537" s="127"/>
      <c r="AS2537" s="80"/>
      <c r="AT2537" s="7"/>
      <c r="AU2537" s="7"/>
      <c r="AV2537" s="165"/>
      <c r="AW2537" s="166"/>
      <c r="AX2537" s="137"/>
      <c r="AY2537" s="147"/>
      <c r="AZ2537" s="167"/>
      <c r="BA2537" s="167"/>
      <c r="BB2537" s="147" t="str">
        <f t="shared" si="653"/>
        <v/>
      </c>
      <c r="BC2537" s="168"/>
      <c r="BD2537" s="165"/>
      <c r="BE2537" s="165"/>
      <c r="BF2537" s="165"/>
      <c r="BG2537" s="165"/>
      <c r="BH2537" s="165"/>
      <c r="BI2537" s="165"/>
      <c r="BJ2537" s="165"/>
      <c r="BK2537" s="165"/>
      <c r="BL2537" s="165"/>
      <c r="BM2537" s="165"/>
      <c r="BN2537" s="165"/>
      <c r="BO2537" s="165"/>
      <c r="BP2537" s="165"/>
      <c r="BQ2537" s="165"/>
      <c r="BS2537" s="6"/>
      <c r="BT2537" s="11"/>
      <c r="BU2537" s="6"/>
      <c r="BV2537" s="6"/>
    </row>
    <row r="2538" spans="1:74" ht="15.75" x14ac:dyDescent="0.25">
      <c r="A2538" s="52" t="s">
        <v>13067</v>
      </c>
      <c r="B2538" s="56" t="s">
        <v>110</v>
      </c>
      <c r="C2538" s="7" t="s">
        <v>118</v>
      </c>
      <c r="D2538" s="7"/>
      <c r="E2538" s="7"/>
      <c r="F2538" s="64"/>
      <c r="G2538" s="6"/>
      <c r="H2538" s="6"/>
      <c r="I2538" s="10" t="s">
        <v>110</v>
      </c>
      <c r="J2538" s="11" t="s">
        <v>13443</v>
      </c>
      <c r="K2538" s="194" t="s">
        <v>510</v>
      </c>
      <c r="L2538" s="176"/>
      <c r="M2538" s="176">
        <v>1000</v>
      </c>
      <c r="N2538" s="80" t="s">
        <v>11911</v>
      </c>
      <c r="O2538" s="162"/>
      <c r="P2538" s="80" t="s">
        <v>13444</v>
      </c>
      <c r="Q2538" s="80"/>
      <c r="R2538" s="80"/>
      <c r="S2538" s="163"/>
      <c r="T2538" s="213"/>
      <c r="U2538" s="162"/>
      <c r="V2538" s="164"/>
      <c r="W2538" s="12" t="str">
        <f t="shared" si="652"/>
        <v>Mqtt1</v>
      </c>
      <c r="X2538" s="196"/>
      <c r="Y2538" s="6" t="s">
        <v>13445</v>
      </c>
      <c r="Z2538" s="103" t="s">
        <v>13325</v>
      </c>
      <c r="AB2538" s="6" t="s">
        <v>195</v>
      </c>
      <c r="AJ2538" s="80"/>
      <c r="AK2538" s="113" t="s">
        <v>1159</v>
      </c>
      <c r="AN2538" s="80"/>
      <c r="AO2538" s="80"/>
      <c r="AP2538" s="80"/>
      <c r="AQ2538" s="80"/>
      <c r="AR2538" s="127"/>
      <c r="AS2538" s="80"/>
      <c r="AT2538" s="7"/>
      <c r="AU2538" s="7"/>
      <c r="AV2538" s="165"/>
      <c r="AW2538" s="166"/>
      <c r="AX2538" s="137"/>
      <c r="AY2538" s="147"/>
      <c r="AZ2538" s="167"/>
      <c r="BA2538" s="167"/>
      <c r="BB2538" s="147" t="str">
        <f t="shared" si="653"/>
        <v/>
      </c>
      <c r="BC2538" s="168"/>
      <c r="BD2538" s="165"/>
      <c r="BE2538" s="165"/>
      <c r="BF2538" s="165"/>
      <c r="BG2538" s="165"/>
      <c r="BH2538" s="165"/>
      <c r="BI2538" s="165"/>
      <c r="BJ2538" s="165"/>
      <c r="BK2538" s="165"/>
      <c r="BL2538" s="165"/>
      <c r="BM2538" s="165"/>
      <c r="BN2538" s="165"/>
      <c r="BO2538" s="165"/>
      <c r="BP2538" s="165"/>
      <c r="BQ2538" s="165"/>
      <c r="BS2538" s="6"/>
      <c r="BT2538" s="11"/>
      <c r="BU2538" s="6"/>
      <c r="BV2538" s="6"/>
    </row>
    <row r="2539" spans="1:74" ht="15.75" x14ac:dyDescent="0.25">
      <c r="A2539" s="52" t="s">
        <v>13067</v>
      </c>
      <c r="B2539" s="56" t="s">
        <v>110</v>
      </c>
      <c r="C2539" s="7" t="s">
        <v>118</v>
      </c>
      <c r="D2539" s="7"/>
      <c r="E2539" s="7"/>
      <c r="F2539" s="64"/>
      <c r="G2539" s="6"/>
      <c r="H2539" s="6"/>
      <c r="I2539" s="10" t="s">
        <v>110</v>
      </c>
      <c r="J2539" s="11" t="s">
        <v>13446</v>
      </c>
      <c r="K2539" s="194" t="s">
        <v>510</v>
      </c>
      <c r="L2539" s="176"/>
      <c r="M2539" s="176">
        <v>1000</v>
      </c>
      <c r="N2539" s="80" t="s">
        <v>11911</v>
      </c>
      <c r="O2539" s="162"/>
      <c r="P2539" s="80" t="s">
        <v>13447</v>
      </c>
      <c r="Q2539" s="80"/>
      <c r="R2539" s="80"/>
      <c r="S2539" s="163"/>
      <c r="T2539" s="213"/>
      <c r="U2539" s="162"/>
      <c r="V2539" s="164"/>
      <c r="W2539" s="12" t="str">
        <f t="shared" si="652"/>
        <v>Mqtt1</v>
      </c>
      <c r="X2539" s="196"/>
      <c r="Y2539" s="6" t="s">
        <v>13448</v>
      </c>
      <c r="Z2539" s="103" t="s">
        <v>13325</v>
      </c>
      <c r="AB2539" s="6" t="s">
        <v>195</v>
      </c>
      <c r="AJ2539" s="80"/>
      <c r="AK2539" s="113" t="s">
        <v>1159</v>
      </c>
      <c r="AN2539" s="80"/>
      <c r="AO2539" s="80"/>
      <c r="AP2539" s="80"/>
      <c r="AQ2539" s="80"/>
      <c r="AR2539" s="127"/>
      <c r="AS2539" s="80"/>
      <c r="AT2539" s="7"/>
      <c r="AU2539" s="7"/>
      <c r="AV2539" s="165"/>
      <c r="AW2539" s="166"/>
      <c r="AX2539" s="137"/>
      <c r="AY2539" s="147"/>
      <c r="AZ2539" s="167"/>
      <c r="BA2539" s="167"/>
      <c r="BB2539" s="147" t="str">
        <f t="shared" si="653"/>
        <v/>
      </c>
      <c r="BC2539" s="168"/>
      <c r="BD2539" s="165"/>
      <c r="BE2539" s="165"/>
      <c r="BF2539" s="165"/>
      <c r="BG2539" s="165"/>
      <c r="BH2539" s="165"/>
      <c r="BI2539" s="165"/>
      <c r="BJ2539" s="165"/>
      <c r="BK2539" s="165"/>
      <c r="BL2539" s="165"/>
      <c r="BM2539" s="165"/>
      <c r="BN2539" s="165"/>
      <c r="BO2539" s="165"/>
      <c r="BP2539" s="165"/>
      <c r="BQ2539" s="165"/>
      <c r="BS2539" s="6"/>
      <c r="BT2539" s="11"/>
      <c r="BU2539" s="6"/>
      <c r="BV2539" s="6"/>
    </row>
    <row r="2540" spans="1:74" ht="15.75" x14ac:dyDescent="0.25">
      <c r="A2540" s="52" t="s">
        <v>13067</v>
      </c>
      <c r="B2540" s="56" t="s">
        <v>110</v>
      </c>
      <c r="C2540" s="7" t="s">
        <v>118</v>
      </c>
      <c r="D2540" s="7"/>
      <c r="E2540" s="7"/>
      <c r="F2540" s="64"/>
      <c r="G2540" s="6"/>
      <c r="H2540" s="6"/>
      <c r="I2540" s="10" t="s">
        <v>110</v>
      </c>
      <c r="J2540" s="11" t="s">
        <v>13449</v>
      </c>
      <c r="K2540" s="194" t="s">
        <v>510</v>
      </c>
      <c r="L2540" s="176"/>
      <c r="M2540" s="176">
        <v>1000</v>
      </c>
      <c r="N2540" s="80" t="s">
        <v>11911</v>
      </c>
      <c r="O2540" s="162"/>
      <c r="P2540" s="80" t="s">
        <v>13450</v>
      </c>
      <c r="Q2540" s="80"/>
      <c r="R2540" s="80"/>
      <c r="S2540" s="163"/>
      <c r="T2540" s="213"/>
      <c r="U2540" s="162"/>
      <c r="V2540" s="164"/>
      <c r="W2540" s="12" t="str">
        <f t="shared" si="652"/>
        <v>Mqtt1</v>
      </c>
      <c r="X2540" s="196"/>
      <c r="Y2540" s="6" t="s">
        <v>13451</v>
      </c>
      <c r="Z2540" s="103" t="s">
        <v>13325</v>
      </c>
      <c r="AB2540" s="6" t="s">
        <v>195</v>
      </c>
      <c r="AJ2540" s="80"/>
      <c r="AK2540" s="113" t="s">
        <v>1159</v>
      </c>
      <c r="AN2540" s="80"/>
      <c r="AO2540" s="80"/>
      <c r="AP2540" s="80"/>
      <c r="AQ2540" s="80"/>
      <c r="AR2540" s="127"/>
      <c r="AS2540" s="80"/>
      <c r="AT2540" s="7"/>
      <c r="AU2540" s="7"/>
      <c r="AV2540" s="165"/>
      <c r="AW2540" s="166"/>
      <c r="AX2540" s="137"/>
      <c r="AY2540" s="147"/>
      <c r="AZ2540" s="167"/>
      <c r="BA2540" s="167"/>
      <c r="BB2540" s="147" t="str">
        <f t="shared" si="653"/>
        <v/>
      </c>
      <c r="BC2540" s="168"/>
      <c r="BD2540" s="165"/>
      <c r="BE2540" s="165"/>
      <c r="BF2540" s="165"/>
      <c r="BG2540" s="165"/>
      <c r="BH2540" s="165"/>
      <c r="BI2540" s="165"/>
      <c r="BJ2540" s="165"/>
      <c r="BK2540" s="165"/>
      <c r="BL2540" s="165"/>
      <c r="BM2540" s="165"/>
      <c r="BN2540" s="165"/>
      <c r="BO2540" s="165"/>
      <c r="BP2540" s="165"/>
      <c r="BQ2540" s="165"/>
      <c r="BS2540" s="6"/>
      <c r="BT2540" s="11"/>
      <c r="BU2540" s="6"/>
      <c r="BV2540" s="6"/>
    </row>
    <row r="2541" spans="1:74" ht="15.75" x14ac:dyDescent="0.25">
      <c r="A2541" s="52" t="s">
        <v>13067</v>
      </c>
      <c r="B2541" s="56" t="s">
        <v>110</v>
      </c>
      <c r="C2541" s="7" t="s">
        <v>118</v>
      </c>
      <c r="D2541" s="7"/>
      <c r="E2541" s="7"/>
      <c r="F2541" s="64"/>
      <c r="G2541" s="6"/>
      <c r="H2541" s="6"/>
      <c r="I2541" s="10" t="s">
        <v>110</v>
      </c>
      <c r="J2541" s="11" t="s">
        <v>13452</v>
      </c>
      <c r="K2541" s="194" t="s">
        <v>510</v>
      </c>
      <c r="L2541" s="176"/>
      <c r="M2541" s="176">
        <v>1000</v>
      </c>
      <c r="N2541" s="80" t="s">
        <v>11911</v>
      </c>
      <c r="O2541" s="162"/>
      <c r="P2541" s="80" t="s">
        <v>13453</v>
      </c>
      <c r="Q2541" s="80"/>
      <c r="R2541" s="80"/>
      <c r="S2541" s="163"/>
      <c r="T2541" s="213"/>
      <c r="U2541" s="162"/>
      <c r="V2541" s="164"/>
      <c r="W2541" s="12" t="str">
        <f t="shared" si="652"/>
        <v>Mqtt1</v>
      </c>
      <c r="X2541" s="196"/>
      <c r="Y2541" s="6" t="s">
        <v>13454</v>
      </c>
      <c r="Z2541" s="103" t="s">
        <v>13325</v>
      </c>
      <c r="AB2541" s="6" t="s">
        <v>195</v>
      </c>
      <c r="AJ2541" s="80"/>
      <c r="AK2541" s="113" t="s">
        <v>1159</v>
      </c>
      <c r="AN2541" s="80"/>
      <c r="AO2541" s="80"/>
      <c r="AP2541" s="80"/>
      <c r="AQ2541" s="80"/>
      <c r="AR2541" s="127"/>
      <c r="AS2541" s="80"/>
      <c r="AT2541" s="7"/>
      <c r="AU2541" s="7"/>
      <c r="AV2541" s="165"/>
      <c r="AW2541" s="166"/>
      <c r="AX2541" s="137"/>
      <c r="AY2541" s="147"/>
      <c r="AZ2541" s="167"/>
      <c r="BA2541" s="167"/>
      <c r="BB2541" s="147" t="str">
        <f t="shared" si="653"/>
        <v/>
      </c>
      <c r="BC2541" s="168"/>
      <c r="BD2541" s="165"/>
      <c r="BE2541" s="165"/>
      <c r="BF2541" s="165"/>
      <c r="BG2541" s="165"/>
      <c r="BH2541" s="165"/>
      <c r="BI2541" s="165"/>
      <c r="BJ2541" s="165"/>
      <c r="BK2541" s="165"/>
      <c r="BL2541" s="165"/>
      <c r="BM2541" s="165"/>
      <c r="BN2541" s="165"/>
      <c r="BO2541" s="165"/>
      <c r="BP2541" s="165"/>
      <c r="BQ2541" s="165"/>
      <c r="BS2541" s="6"/>
      <c r="BT2541" s="11"/>
      <c r="BU2541" s="6"/>
      <c r="BV2541" s="6"/>
    </row>
    <row r="2542" spans="1:74" ht="15.75" x14ac:dyDescent="0.25">
      <c r="A2542" s="52" t="s">
        <v>13067</v>
      </c>
      <c r="B2542" s="56" t="s">
        <v>110</v>
      </c>
      <c r="C2542" s="7" t="s">
        <v>118</v>
      </c>
      <c r="D2542" s="7"/>
      <c r="E2542" s="7"/>
      <c r="F2542" s="64"/>
      <c r="G2542" s="6"/>
      <c r="H2542" s="6"/>
      <c r="I2542" s="10" t="s">
        <v>110</v>
      </c>
      <c r="J2542" s="11" t="s">
        <v>13455</v>
      </c>
      <c r="K2542" s="194" t="s">
        <v>510</v>
      </c>
      <c r="L2542" s="176"/>
      <c r="M2542" s="176">
        <v>1000</v>
      </c>
      <c r="N2542" s="80" t="s">
        <v>11911</v>
      </c>
      <c r="O2542" s="162"/>
      <c r="P2542" s="80" t="s">
        <v>13456</v>
      </c>
      <c r="Q2542" s="80"/>
      <c r="R2542" s="80"/>
      <c r="S2542" s="163"/>
      <c r="T2542" s="213"/>
      <c r="U2542" s="162"/>
      <c r="V2542" s="164"/>
      <c r="W2542" s="12" t="str">
        <f t="shared" si="652"/>
        <v>Mqtt1</v>
      </c>
      <c r="X2542" s="196"/>
      <c r="Y2542" s="6" t="s">
        <v>13457</v>
      </c>
      <c r="Z2542" s="103" t="s">
        <v>13325</v>
      </c>
      <c r="AB2542" s="6" t="s">
        <v>195</v>
      </c>
      <c r="AJ2542" s="80"/>
      <c r="AK2542" s="113" t="s">
        <v>1159</v>
      </c>
      <c r="AN2542" s="80"/>
      <c r="AO2542" s="80"/>
      <c r="AP2542" s="80"/>
      <c r="AQ2542" s="80"/>
      <c r="AR2542" s="127"/>
      <c r="AS2542" s="80"/>
      <c r="AT2542" s="7"/>
      <c r="AU2542" s="7"/>
      <c r="AV2542" s="165"/>
      <c r="AW2542" s="166"/>
      <c r="AX2542" s="137"/>
      <c r="AY2542" s="147"/>
      <c r="AZ2542" s="167"/>
      <c r="BA2542" s="167"/>
      <c r="BB2542" s="147" t="str">
        <f t="shared" si="653"/>
        <v/>
      </c>
      <c r="BC2542" s="168"/>
      <c r="BD2542" s="165"/>
      <c r="BE2542" s="165"/>
      <c r="BF2542" s="165"/>
      <c r="BG2542" s="165"/>
      <c r="BH2542" s="165"/>
      <c r="BI2542" s="165"/>
      <c r="BJ2542" s="165"/>
      <c r="BK2542" s="165"/>
      <c r="BL2542" s="165"/>
      <c r="BM2542" s="165"/>
      <c r="BN2542" s="165"/>
      <c r="BO2542" s="165"/>
      <c r="BP2542" s="165"/>
      <c r="BQ2542" s="165"/>
      <c r="BS2542" s="6"/>
      <c r="BT2542" s="11"/>
      <c r="BU2542" s="6"/>
      <c r="BV2542" s="6"/>
    </row>
    <row r="2543" spans="1:74" ht="15.75" x14ac:dyDescent="0.25">
      <c r="A2543" s="52" t="s">
        <v>13067</v>
      </c>
      <c r="B2543" s="56" t="s">
        <v>110</v>
      </c>
      <c r="C2543" s="7" t="s">
        <v>118</v>
      </c>
      <c r="D2543" s="7"/>
      <c r="E2543" s="7"/>
      <c r="F2543" s="64"/>
      <c r="G2543" s="6"/>
      <c r="H2543" s="6"/>
      <c r="I2543" s="10" t="s">
        <v>110</v>
      </c>
      <c r="J2543" s="11" t="s">
        <v>13458</v>
      </c>
      <c r="K2543" s="194" t="s">
        <v>510</v>
      </c>
      <c r="L2543" s="176"/>
      <c r="M2543" s="176">
        <v>1000</v>
      </c>
      <c r="N2543" s="80" t="s">
        <v>11911</v>
      </c>
      <c r="O2543" s="162"/>
      <c r="P2543" s="80" t="s">
        <v>13459</v>
      </c>
      <c r="Q2543" s="80"/>
      <c r="R2543" s="80"/>
      <c r="S2543" s="163"/>
      <c r="T2543" s="213"/>
      <c r="U2543" s="162"/>
      <c r="V2543" s="164"/>
      <c r="W2543" s="12" t="str">
        <f t="shared" si="652"/>
        <v>Mqtt1</v>
      </c>
      <c r="X2543" s="196"/>
      <c r="Y2543" s="6" t="s">
        <v>13460</v>
      </c>
      <c r="Z2543" s="103" t="s">
        <v>13325</v>
      </c>
      <c r="AB2543" s="6" t="s">
        <v>195</v>
      </c>
      <c r="AJ2543" s="80"/>
      <c r="AK2543" s="113" t="s">
        <v>1159</v>
      </c>
      <c r="AN2543" s="80"/>
      <c r="AO2543" s="80"/>
      <c r="AP2543" s="80"/>
      <c r="AQ2543" s="80"/>
      <c r="AR2543" s="127"/>
      <c r="AS2543" s="80"/>
      <c r="AT2543" s="7"/>
      <c r="AU2543" s="7"/>
      <c r="AV2543" s="165"/>
      <c r="AW2543" s="166"/>
      <c r="AX2543" s="137"/>
      <c r="AY2543" s="147"/>
      <c r="AZ2543" s="167"/>
      <c r="BA2543" s="167"/>
      <c r="BB2543" s="147" t="str">
        <f t="shared" si="653"/>
        <v/>
      </c>
      <c r="BC2543" s="168"/>
      <c r="BD2543" s="165"/>
      <c r="BE2543" s="165"/>
      <c r="BF2543" s="165"/>
      <c r="BG2543" s="165"/>
      <c r="BH2543" s="165"/>
      <c r="BI2543" s="165"/>
      <c r="BJ2543" s="165"/>
      <c r="BK2543" s="165"/>
      <c r="BL2543" s="165"/>
      <c r="BM2543" s="165"/>
      <c r="BN2543" s="165"/>
      <c r="BO2543" s="165"/>
      <c r="BP2543" s="165"/>
      <c r="BQ2543" s="165"/>
      <c r="BS2543" s="6"/>
      <c r="BT2543" s="11"/>
      <c r="BU2543" s="6"/>
      <c r="BV2543" s="6"/>
    </row>
    <row r="2544" spans="1:74" ht="15.75" x14ac:dyDescent="0.25">
      <c r="A2544" s="52" t="s">
        <v>13067</v>
      </c>
      <c r="B2544" s="56" t="s">
        <v>110</v>
      </c>
      <c r="C2544" s="7" t="s">
        <v>118</v>
      </c>
      <c r="D2544" s="7"/>
      <c r="E2544" s="7"/>
      <c r="F2544" s="64"/>
      <c r="G2544" s="6"/>
      <c r="H2544" s="6"/>
      <c r="I2544" s="10" t="s">
        <v>110</v>
      </c>
      <c r="J2544" s="11" t="s">
        <v>13461</v>
      </c>
      <c r="K2544" s="194" t="s">
        <v>510</v>
      </c>
      <c r="L2544" s="176"/>
      <c r="M2544" s="176">
        <v>1000</v>
      </c>
      <c r="N2544" s="80" t="s">
        <v>11911</v>
      </c>
      <c r="O2544" s="162"/>
      <c r="P2544" s="80" t="s">
        <v>13462</v>
      </c>
      <c r="Q2544" s="80"/>
      <c r="R2544" s="80"/>
      <c r="S2544" s="163"/>
      <c r="T2544" s="213"/>
      <c r="U2544" s="162"/>
      <c r="V2544" s="164"/>
      <c r="W2544" s="12" t="str">
        <f t="shared" si="652"/>
        <v>Mqtt1</v>
      </c>
      <c r="X2544" s="196"/>
      <c r="Y2544" s="6" t="s">
        <v>13463</v>
      </c>
      <c r="Z2544" s="103" t="s">
        <v>13325</v>
      </c>
      <c r="AB2544" s="6" t="s">
        <v>195</v>
      </c>
      <c r="AJ2544" s="80"/>
      <c r="AK2544" s="113" t="s">
        <v>1159</v>
      </c>
      <c r="AN2544" s="80"/>
      <c r="AO2544" s="80"/>
      <c r="AP2544" s="80"/>
      <c r="AQ2544" s="80"/>
      <c r="AR2544" s="127"/>
      <c r="AS2544" s="80"/>
      <c r="AT2544" s="7"/>
      <c r="AU2544" s="7"/>
      <c r="AV2544" s="165"/>
      <c r="AW2544" s="166"/>
      <c r="AX2544" s="137"/>
      <c r="AY2544" s="147"/>
      <c r="AZ2544" s="167"/>
      <c r="BA2544" s="167"/>
      <c r="BB2544" s="147" t="str">
        <f t="shared" si="653"/>
        <v/>
      </c>
      <c r="BC2544" s="168"/>
      <c r="BD2544" s="165"/>
      <c r="BE2544" s="165"/>
      <c r="BF2544" s="165"/>
      <c r="BG2544" s="165"/>
      <c r="BH2544" s="165"/>
      <c r="BI2544" s="165"/>
      <c r="BJ2544" s="165"/>
      <c r="BK2544" s="165"/>
      <c r="BL2544" s="165"/>
      <c r="BM2544" s="165"/>
      <c r="BN2544" s="165"/>
      <c r="BO2544" s="165"/>
      <c r="BP2544" s="165"/>
      <c r="BQ2544" s="165"/>
      <c r="BS2544" s="6"/>
      <c r="BT2544" s="11"/>
      <c r="BU2544" s="6"/>
      <c r="BV2544" s="6"/>
    </row>
    <row r="2545" spans="1:74" ht="15.75" x14ac:dyDescent="0.25">
      <c r="A2545" s="52" t="s">
        <v>13067</v>
      </c>
      <c r="B2545" s="56" t="s">
        <v>110</v>
      </c>
      <c r="C2545" s="7" t="s">
        <v>118</v>
      </c>
      <c r="D2545" s="7"/>
      <c r="E2545" s="7"/>
      <c r="F2545" s="64"/>
      <c r="G2545" s="6"/>
      <c r="H2545" s="6"/>
      <c r="I2545" s="10" t="s">
        <v>110</v>
      </c>
      <c r="J2545" s="11" t="s">
        <v>13464</v>
      </c>
      <c r="K2545" s="194" t="s">
        <v>510</v>
      </c>
      <c r="L2545" s="176"/>
      <c r="M2545" s="176">
        <v>1000</v>
      </c>
      <c r="N2545" s="80" t="s">
        <v>11911</v>
      </c>
      <c r="O2545" s="162"/>
      <c r="P2545" s="80" t="s">
        <v>13465</v>
      </c>
      <c r="Q2545" s="80"/>
      <c r="R2545" s="80"/>
      <c r="S2545" s="163"/>
      <c r="T2545" s="213"/>
      <c r="U2545" s="162"/>
      <c r="V2545" s="164"/>
      <c r="W2545" s="12" t="str">
        <f t="shared" si="652"/>
        <v>Mqtt1</v>
      </c>
      <c r="X2545" s="196"/>
      <c r="Y2545" s="6" t="s">
        <v>13466</v>
      </c>
      <c r="Z2545" s="103" t="s">
        <v>13325</v>
      </c>
      <c r="AB2545" s="6" t="s">
        <v>195</v>
      </c>
      <c r="AJ2545" s="80"/>
      <c r="AK2545" s="113" t="s">
        <v>1159</v>
      </c>
      <c r="AN2545" s="80"/>
      <c r="AO2545" s="80"/>
      <c r="AP2545" s="80"/>
      <c r="AQ2545" s="80"/>
      <c r="AR2545" s="127"/>
      <c r="AS2545" s="80"/>
      <c r="AT2545" s="7"/>
      <c r="AU2545" s="7"/>
      <c r="AV2545" s="165"/>
      <c r="AW2545" s="166"/>
      <c r="AX2545" s="137"/>
      <c r="AY2545" s="147"/>
      <c r="AZ2545" s="167"/>
      <c r="BA2545" s="167"/>
      <c r="BB2545" s="147" t="str">
        <f t="shared" si="653"/>
        <v/>
      </c>
      <c r="BC2545" s="168"/>
      <c r="BD2545" s="165"/>
      <c r="BE2545" s="165"/>
      <c r="BF2545" s="165"/>
      <c r="BG2545" s="165"/>
      <c r="BH2545" s="165"/>
      <c r="BI2545" s="165"/>
      <c r="BJ2545" s="165"/>
      <c r="BK2545" s="165"/>
      <c r="BL2545" s="165"/>
      <c r="BM2545" s="165"/>
      <c r="BN2545" s="165"/>
      <c r="BO2545" s="165"/>
      <c r="BP2545" s="165"/>
      <c r="BQ2545" s="165"/>
      <c r="BS2545" s="6"/>
      <c r="BT2545" s="11"/>
      <c r="BU2545" s="6"/>
      <c r="BV2545" s="6"/>
    </row>
    <row r="2546" spans="1:74" ht="15.75" x14ac:dyDescent="0.25">
      <c r="A2546" s="52" t="s">
        <v>13067</v>
      </c>
      <c r="B2546" s="56" t="s">
        <v>110</v>
      </c>
      <c r="C2546" s="7" t="s">
        <v>118</v>
      </c>
      <c r="D2546" s="7"/>
      <c r="E2546" s="7"/>
      <c r="F2546" s="64"/>
      <c r="G2546" s="6"/>
      <c r="H2546" s="6"/>
      <c r="I2546" s="10" t="s">
        <v>110</v>
      </c>
      <c r="J2546" s="11" t="s">
        <v>13467</v>
      </c>
      <c r="K2546" s="194" t="s">
        <v>510</v>
      </c>
      <c r="L2546" s="176"/>
      <c r="M2546" s="176">
        <v>1000</v>
      </c>
      <c r="N2546" s="80" t="s">
        <v>11911</v>
      </c>
      <c r="O2546" s="162"/>
      <c r="P2546" s="80" t="s">
        <v>13468</v>
      </c>
      <c r="Q2546" s="80"/>
      <c r="R2546" s="80"/>
      <c r="S2546" s="163"/>
      <c r="T2546" s="213"/>
      <c r="U2546" s="162"/>
      <c r="V2546" s="164"/>
      <c r="W2546" s="12" t="str">
        <f t="shared" si="652"/>
        <v>Mqtt1</v>
      </c>
      <c r="X2546" s="196"/>
      <c r="Y2546" s="6" t="s">
        <v>13469</v>
      </c>
      <c r="Z2546" s="103" t="s">
        <v>13325</v>
      </c>
      <c r="AB2546" s="6" t="s">
        <v>195</v>
      </c>
      <c r="AJ2546" s="80"/>
      <c r="AK2546" s="113" t="s">
        <v>1159</v>
      </c>
      <c r="AN2546" s="80"/>
      <c r="AO2546" s="80"/>
      <c r="AP2546" s="80"/>
      <c r="AQ2546" s="80"/>
      <c r="AR2546" s="127"/>
      <c r="AS2546" s="80"/>
      <c r="AT2546" s="7"/>
      <c r="AU2546" s="7"/>
      <c r="AV2546" s="165"/>
      <c r="AW2546" s="166"/>
      <c r="AX2546" s="137"/>
      <c r="AY2546" s="147"/>
      <c r="AZ2546" s="167"/>
      <c r="BA2546" s="167"/>
      <c r="BB2546" s="147" t="str">
        <f t="shared" si="653"/>
        <v/>
      </c>
      <c r="BC2546" s="168"/>
      <c r="BD2546" s="165"/>
      <c r="BE2546" s="165"/>
      <c r="BF2546" s="165"/>
      <c r="BG2546" s="165"/>
      <c r="BH2546" s="165"/>
      <c r="BI2546" s="165"/>
      <c r="BJ2546" s="165"/>
      <c r="BK2546" s="165"/>
      <c r="BL2546" s="165"/>
      <c r="BM2546" s="165"/>
      <c r="BN2546" s="165"/>
      <c r="BO2546" s="165"/>
      <c r="BP2546" s="165"/>
      <c r="BQ2546" s="165"/>
      <c r="BS2546" s="6"/>
      <c r="BT2546" s="11"/>
      <c r="BU2546" s="6"/>
      <c r="BV2546" s="6"/>
    </row>
    <row r="2547" spans="1:74" ht="15.75" x14ac:dyDescent="0.25">
      <c r="A2547" s="52" t="s">
        <v>13067</v>
      </c>
      <c r="B2547" s="56" t="s">
        <v>110</v>
      </c>
      <c r="C2547" s="7" t="s">
        <v>118</v>
      </c>
      <c r="D2547" s="7"/>
      <c r="E2547" s="7"/>
      <c r="F2547" s="64"/>
      <c r="G2547" s="6"/>
      <c r="H2547" s="6"/>
      <c r="I2547" s="10" t="s">
        <v>110</v>
      </c>
      <c r="J2547" s="11" t="s">
        <v>13470</v>
      </c>
      <c r="K2547" s="194" t="s">
        <v>510</v>
      </c>
      <c r="L2547" s="176"/>
      <c r="M2547" s="176">
        <v>1000</v>
      </c>
      <c r="N2547" s="80" t="s">
        <v>11911</v>
      </c>
      <c r="O2547" s="162"/>
      <c r="P2547" s="80" t="s">
        <v>13471</v>
      </c>
      <c r="Q2547" s="80"/>
      <c r="R2547" s="80"/>
      <c r="S2547" s="163"/>
      <c r="T2547" s="213"/>
      <c r="U2547" s="162"/>
      <c r="V2547" s="164"/>
      <c r="W2547" s="12" t="str">
        <f t="shared" si="652"/>
        <v>Mqtt1</v>
      </c>
      <c r="X2547" s="196"/>
      <c r="Y2547" s="6" t="s">
        <v>13472</v>
      </c>
      <c r="Z2547" s="103" t="s">
        <v>13325</v>
      </c>
      <c r="AB2547" s="6" t="s">
        <v>195</v>
      </c>
      <c r="AJ2547" s="80"/>
      <c r="AK2547" s="113" t="s">
        <v>1159</v>
      </c>
      <c r="AN2547" s="80"/>
      <c r="AO2547" s="80"/>
      <c r="AP2547" s="80"/>
      <c r="AQ2547" s="80"/>
      <c r="AR2547" s="127"/>
      <c r="AS2547" s="80"/>
      <c r="AT2547" s="7"/>
      <c r="AU2547" s="7"/>
      <c r="AV2547" s="165"/>
      <c r="AW2547" s="166"/>
      <c r="AX2547" s="137"/>
      <c r="AY2547" s="147"/>
      <c r="AZ2547" s="167"/>
      <c r="BA2547" s="167"/>
      <c r="BB2547" s="147" t="str">
        <f t="shared" si="653"/>
        <v/>
      </c>
      <c r="BC2547" s="168"/>
      <c r="BD2547" s="165"/>
      <c r="BE2547" s="165"/>
      <c r="BF2547" s="165"/>
      <c r="BG2547" s="165"/>
      <c r="BH2547" s="165"/>
      <c r="BI2547" s="165"/>
      <c r="BJ2547" s="165"/>
      <c r="BK2547" s="165"/>
      <c r="BL2547" s="165"/>
      <c r="BM2547" s="165"/>
      <c r="BN2547" s="165"/>
      <c r="BO2547" s="165"/>
      <c r="BP2547" s="165"/>
      <c r="BQ2547" s="165"/>
      <c r="BS2547" s="6"/>
      <c r="BT2547" s="11"/>
      <c r="BU2547" s="6"/>
      <c r="BV2547" s="6"/>
    </row>
    <row r="2548" spans="1:74" ht="15.75" x14ac:dyDescent="0.25">
      <c r="A2548" s="52" t="s">
        <v>13067</v>
      </c>
      <c r="B2548" s="56" t="s">
        <v>110</v>
      </c>
      <c r="C2548" s="7" t="s">
        <v>118</v>
      </c>
      <c r="D2548" s="7"/>
      <c r="E2548" s="7"/>
      <c r="F2548" s="64"/>
      <c r="G2548" s="6"/>
      <c r="H2548" s="6"/>
      <c r="I2548" s="10" t="s">
        <v>110</v>
      </c>
      <c r="J2548" s="11" t="s">
        <v>13473</v>
      </c>
      <c r="K2548" s="194" t="s">
        <v>510</v>
      </c>
      <c r="L2548" s="176"/>
      <c r="M2548" s="176">
        <v>1000</v>
      </c>
      <c r="N2548" s="80" t="s">
        <v>11911</v>
      </c>
      <c r="O2548" s="162"/>
      <c r="P2548" s="80" t="s">
        <v>13474</v>
      </c>
      <c r="Q2548" s="80"/>
      <c r="R2548" s="80"/>
      <c r="S2548" s="163"/>
      <c r="T2548" s="213"/>
      <c r="U2548" s="162"/>
      <c r="V2548" s="164"/>
      <c r="W2548" s="12" t="str">
        <f t="shared" si="652"/>
        <v>Mqtt1</v>
      </c>
      <c r="X2548" s="196"/>
      <c r="Y2548" s="6" t="s">
        <v>13475</v>
      </c>
      <c r="Z2548" s="103" t="s">
        <v>13325</v>
      </c>
      <c r="AB2548" s="6" t="s">
        <v>195</v>
      </c>
      <c r="AJ2548" s="80"/>
      <c r="AK2548" s="113" t="s">
        <v>1159</v>
      </c>
      <c r="AN2548" s="80"/>
      <c r="AO2548" s="80"/>
      <c r="AP2548" s="80"/>
      <c r="AQ2548" s="80"/>
      <c r="AR2548" s="127"/>
      <c r="AS2548" s="80"/>
      <c r="AT2548" s="7"/>
      <c r="AU2548" s="7"/>
      <c r="AV2548" s="165"/>
      <c r="AW2548" s="166"/>
      <c r="AX2548" s="137"/>
      <c r="AY2548" s="147"/>
      <c r="AZ2548" s="167"/>
      <c r="BA2548" s="167"/>
      <c r="BB2548" s="147" t="str">
        <f t="shared" si="653"/>
        <v/>
      </c>
      <c r="BC2548" s="168"/>
      <c r="BD2548" s="165"/>
      <c r="BE2548" s="165"/>
      <c r="BF2548" s="165"/>
      <c r="BG2548" s="165"/>
      <c r="BH2548" s="165"/>
      <c r="BI2548" s="165"/>
      <c r="BJ2548" s="165"/>
      <c r="BK2548" s="165"/>
      <c r="BL2548" s="165"/>
      <c r="BM2548" s="165"/>
      <c r="BN2548" s="165"/>
      <c r="BO2548" s="165"/>
      <c r="BP2548" s="165"/>
      <c r="BQ2548" s="165"/>
      <c r="BS2548" s="6"/>
      <c r="BT2548" s="11"/>
      <c r="BU2548" s="6"/>
      <c r="BV2548" s="6"/>
    </row>
    <row r="2549" spans="1:74" ht="15.75" x14ac:dyDescent="0.25">
      <c r="A2549" s="52" t="s">
        <v>13067</v>
      </c>
      <c r="B2549" s="56" t="s">
        <v>110</v>
      </c>
      <c r="C2549" s="7" t="s">
        <v>118</v>
      </c>
      <c r="D2549" s="7"/>
      <c r="E2549" s="7"/>
      <c r="F2549" s="64"/>
      <c r="G2549" s="6"/>
      <c r="H2549" s="6"/>
      <c r="I2549" s="10" t="s">
        <v>110</v>
      </c>
      <c r="J2549" s="11" t="s">
        <v>13476</v>
      </c>
      <c r="K2549" s="194" t="s">
        <v>510</v>
      </c>
      <c r="L2549" s="176"/>
      <c r="M2549" s="176">
        <v>1000</v>
      </c>
      <c r="N2549" s="80" t="s">
        <v>11911</v>
      </c>
      <c r="O2549" s="162"/>
      <c r="P2549" s="80" t="s">
        <v>13477</v>
      </c>
      <c r="Q2549" s="80"/>
      <c r="R2549" s="80"/>
      <c r="S2549" s="163"/>
      <c r="T2549" s="213"/>
      <c r="U2549" s="162"/>
      <c r="V2549" s="164"/>
      <c r="W2549" s="12" t="str">
        <f t="shared" si="652"/>
        <v>Mqtt1</v>
      </c>
      <c r="X2549" s="196"/>
      <c r="Y2549" s="6" t="s">
        <v>13478</v>
      </c>
      <c r="Z2549" s="103" t="s">
        <v>13325</v>
      </c>
      <c r="AB2549" s="6" t="s">
        <v>195</v>
      </c>
      <c r="AJ2549" s="80"/>
      <c r="AK2549" s="113" t="s">
        <v>1159</v>
      </c>
      <c r="AN2549" s="80"/>
      <c r="AO2549" s="80"/>
      <c r="AP2549" s="80"/>
      <c r="AQ2549" s="80"/>
      <c r="AR2549" s="127"/>
      <c r="AS2549" s="80"/>
      <c r="AT2549" s="7"/>
      <c r="AU2549" s="7"/>
      <c r="AV2549" s="165"/>
      <c r="AW2549" s="166"/>
      <c r="AX2549" s="137"/>
      <c r="AY2549" s="147"/>
      <c r="AZ2549" s="167"/>
      <c r="BA2549" s="167"/>
      <c r="BB2549" s="147" t="str">
        <f t="shared" si="653"/>
        <v/>
      </c>
      <c r="BC2549" s="168"/>
      <c r="BD2549" s="165"/>
      <c r="BE2549" s="165"/>
      <c r="BF2549" s="165"/>
      <c r="BG2549" s="165"/>
      <c r="BH2549" s="165"/>
      <c r="BI2549" s="165"/>
      <c r="BJ2549" s="165"/>
      <c r="BK2549" s="165"/>
      <c r="BL2549" s="165"/>
      <c r="BM2549" s="165"/>
      <c r="BN2549" s="165"/>
      <c r="BO2549" s="165"/>
      <c r="BP2549" s="165"/>
      <c r="BQ2549" s="165"/>
      <c r="BS2549" s="6"/>
      <c r="BT2549" s="11"/>
      <c r="BU2549" s="6"/>
      <c r="BV2549" s="6"/>
    </row>
    <row r="2550" spans="1:74" ht="15.75" x14ac:dyDescent="0.25">
      <c r="A2550" s="52" t="s">
        <v>13067</v>
      </c>
      <c r="B2550" s="56" t="s">
        <v>110</v>
      </c>
      <c r="C2550" s="7" t="s">
        <v>118</v>
      </c>
      <c r="D2550" s="7"/>
      <c r="E2550" s="7"/>
      <c r="F2550" s="64"/>
      <c r="G2550" s="6"/>
      <c r="H2550" s="6"/>
      <c r="I2550" s="10" t="s">
        <v>110</v>
      </c>
      <c r="J2550" s="11" t="s">
        <v>13479</v>
      </c>
      <c r="K2550" s="194" t="s">
        <v>510</v>
      </c>
      <c r="L2550" s="176"/>
      <c r="M2550" s="176">
        <v>1000</v>
      </c>
      <c r="N2550" s="80" t="s">
        <v>11911</v>
      </c>
      <c r="O2550" s="162"/>
      <c r="P2550" s="80" t="s">
        <v>13480</v>
      </c>
      <c r="Q2550" s="80"/>
      <c r="R2550" s="80"/>
      <c r="S2550" s="163"/>
      <c r="T2550" s="213"/>
      <c r="U2550" s="162"/>
      <c r="V2550" s="164"/>
      <c r="W2550" s="12" t="str">
        <f t="shared" si="652"/>
        <v>Mqtt1</v>
      </c>
      <c r="X2550" s="196"/>
      <c r="Y2550" s="6" t="s">
        <v>13481</v>
      </c>
      <c r="Z2550" s="103" t="s">
        <v>13325</v>
      </c>
      <c r="AB2550" s="6" t="s">
        <v>195</v>
      </c>
      <c r="AJ2550" s="80"/>
      <c r="AK2550" s="113" t="s">
        <v>1159</v>
      </c>
      <c r="AN2550" s="80"/>
      <c r="AO2550" s="80"/>
      <c r="AP2550" s="80"/>
      <c r="AQ2550" s="80"/>
      <c r="AR2550" s="127"/>
      <c r="AS2550" s="80"/>
      <c r="AT2550" s="7"/>
      <c r="AU2550" s="7"/>
      <c r="AV2550" s="165"/>
      <c r="AW2550" s="166"/>
      <c r="AX2550" s="137"/>
      <c r="AY2550" s="147"/>
      <c r="AZ2550" s="167"/>
      <c r="BA2550" s="167"/>
      <c r="BB2550" s="147" t="str">
        <f t="shared" si="653"/>
        <v/>
      </c>
      <c r="BC2550" s="168"/>
      <c r="BD2550" s="165"/>
      <c r="BE2550" s="165"/>
      <c r="BF2550" s="165"/>
      <c r="BG2550" s="165"/>
      <c r="BH2550" s="165"/>
      <c r="BI2550" s="165"/>
      <c r="BJ2550" s="165"/>
      <c r="BK2550" s="165"/>
      <c r="BL2550" s="165"/>
      <c r="BM2550" s="165"/>
      <c r="BN2550" s="165"/>
      <c r="BO2550" s="165"/>
      <c r="BP2550" s="165"/>
      <c r="BQ2550" s="165"/>
      <c r="BS2550" s="6"/>
      <c r="BT2550" s="11"/>
      <c r="BU2550" s="6"/>
      <c r="BV2550" s="6"/>
    </row>
    <row r="2551" spans="1:74" ht="15.75" x14ac:dyDescent="0.25">
      <c r="A2551" s="52" t="s">
        <v>13067</v>
      </c>
      <c r="B2551" s="56" t="s">
        <v>110</v>
      </c>
      <c r="C2551" s="7" t="s">
        <v>118</v>
      </c>
      <c r="D2551" s="7"/>
      <c r="E2551" s="7"/>
      <c r="F2551" s="64"/>
      <c r="G2551" s="6"/>
      <c r="H2551" s="6"/>
      <c r="I2551" s="10" t="s">
        <v>110</v>
      </c>
      <c r="J2551" s="11" t="s">
        <v>13482</v>
      </c>
      <c r="K2551" s="194" t="s">
        <v>510</v>
      </c>
      <c r="L2551" s="176"/>
      <c r="M2551" s="176">
        <v>1000</v>
      </c>
      <c r="N2551" s="80" t="s">
        <v>11911</v>
      </c>
      <c r="O2551" s="162"/>
      <c r="P2551" s="80" t="s">
        <v>13483</v>
      </c>
      <c r="Q2551" s="80"/>
      <c r="R2551" s="80"/>
      <c r="S2551" s="163"/>
      <c r="T2551" s="213"/>
      <c r="U2551" s="162"/>
      <c r="V2551" s="164"/>
      <c r="W2551" s="12" t="str">
        <f t="shared" si="652"/>
        <v>Mqtt1</v>
      </c>
      <c r="X2551" s="196"/>
      <c r="Y2551" s="6" t="s">
        <v>13484</v>
      </c>
      <c r="Z2551" s="103" t="s">
        <v>13325</v>
      </c>
      <c r="AB2551" s="6" t="s">
        <v>195</v>
      </c>
      <c r="AJ2551" s="80"/>
      <c r="AK2551" s="113" t="s">
        <v>1159</v>
      </c>
      <c r="AN2551" s="80"/>
      <c r="AO2551" s="80"/>
      <c r="AP2551" s="80"/>
      <c r="AQ2551" s="80"/>
      <c r="AR2551" s="127"/>
      <c r="AS2551" s="80"/>
      <c r="AT2551" s="7"/>
      <c r="AU2551" s="7"/>
      <c r="AV2551" s="165"/>
      <c r="AW2551" s="166"/>
      <c r="AX2551" s="137"/>
      <c r="AY2551" s="147"/>
      <c r="AZ2551" s="167"/>
      <c r="BA2551" s="167"/>
      <c r="BB2551" s="147" t="str">
        <f t="shared" si="653"/>
        <v/>
      </c>
      <c r="BC2551" s="168"/>
      <c r="BD2551" s="165"/>
      <c r="BE2551" s="165"/>
      <c r="BF2551" s="165"/>
      <c r="BG2551" s="165"/>
      <c r="BH2551" s="165"/>
      <c r="BI2551" s="165"/>
      <c r="BJ2551" s="165"/>
      <c r="BK2551" s="165"/>
      <c r="BL2551" s="165"/>
      <c r="BM2551" s="165"/>
      <c r="BN2551" s="165"/>
      <c r="BO2551" s="165"/>
      <c r="BP2551" s="165"/>
      <c r="BQ2551" s="165"/>
      <c r="BS2551" s="6"/>
      <c r="BT2551" s="11"/>
      <c r="BU2551" s="6"/>
      <c r="BV2551" s="6"/>
    </row>
    <row r="2552" spans="1:74" ht="15.75" x14ac:dyDescent="0.25">
      <c r="A2552" s="52" t="s">
        <v>13067</v>
      </c>
      <c r="B2552" s="56" t="s">
        <v>110</v>
      </c>
      <c r="C2552" s="7" t="s">
        <v>118</v>
      </c>
      <c r="D2552" s="7"/>
      <c r="E2552" s="7"/>
      <c r="F2552" s="64"/>
      <c r="G2552" s="6"/>
      <c r="H2552" s="6"/>
      <c r="I2552" s="10" t="s">
        <v>110</v>
      </c>
      <c r="J2552" s="11" t="s">
        <v>13485</v>
      </c>
      <c r="K2552" s="194" t="s">
        <v>510</v>
      </c>
      <c r="L2552" s="176"/>
      <c r="M2552" s="176">
        <v>1000</v>
      </c>
      <c r="N2552" s="80" t="s">
        <v>11911</v>
      </c>
      <c r="O2552" s="162"/>
      <c r="P2552" s="80" t="s">
        <v>13486</v>
      </c>
      <c r="Q2552" s="80"/>
      <c r="R2552" s="80"/>
      <c r="S2552" s="163"/>
      <c r="T2552" s="213"/>
      <c r="U2552" s="162"/>
      <c r="V2552" s="164"/>
      <c r="W2552" s="12" t="str">
        <f t="shared" si="652"/>
        <v>Mqtt1</v>
      </c>
      <c r="X2552" s="196"/>
      <c r="Y2552" s="6" t="s">
        <v>13487</v>
      </c>
      <c r="Z2552" s="103" t="s">
        <v>13325</v>
      </c>
      <c r="AB2552" s="6" t="s">
        <v>195</v>
      </c>
      <c r="AJ2552" s="80"/>
      <c r="AK2552" s="113" t="s">
        <v>1159</v>
      </c>
      <c r="AN2552" s="80"/>
      <c r="AO2552" s="80"/>
      <c r="AP2552" s="80"/>
      <c r="AQ2552" s="80"/>
      <c r="AR2552" s="127"/>
      <c r="AS2552" s="80"/>
      <c r="AT2552" s="7"/>
      <c r="AU2552" s="7"/>
      <c r="AV2552" s="165"/>
      <c r="AW2552" s="166"/>
      <c r="AX2552" s="137"/>
      <c r="AY2552" s="147"/>
      <c r="AZ2552" s="167"/>
      <c r="BA2552" s="167"/>
      <c r="BB2552" s="147" t="str">
        <f t="shared" si="653"/>
        <v/>
      </c>
      <c r="BC2552" s="168"/>
      <c r="BD2552" s="165"/>
      <c r="BE2552" s="165"/>
      <c r="BF2552" s="165"/>
      <c r="BG2552" s="165"/>
      <c r="BH2552" s="165"/>
      <c r="BI2552" s="165"/>
      <c r="BJ2552" s="165"/>
      <c r="BK2552" s="165"/>
      <c r="BL2552" s="165"/>
      <c r="BM2552" s="165"/>
      <c r="BN2552" s="165"/>
      <c r="BO2552" s="165"/>
      <c r="BP2552" s="165"/>
      <c r="BQ2552" s="165"/>
      <c r="BS2552" s="6"/>
      <c r="BT2552" s="11"/>
      <c r="BU2552" s="6"/>
      <c r="BV2552" s="6"/>
    </row>
    <row r="2553" spans="1:74" ht="15.75" x14ac:dyDescent="0.25">
      <c r="A2553" s="52" t="s">
        <v>13067</v>
      </c>
      <c r="B2553" s="56" t="s">
        <v>110</v>
      </c>
      <c r="C2553" s="7" t="s">
        <v>118</v>
      </c>
      <c r="D2553" s="7"/>
      <c r="E2553" s="7"/>
      <c r="F2553" s="64"/>
      <c r="G2553" s="6"/>
      <c r="H2553" s="6"/>
      <c r="I2553" s="10" t="s">
        <v>110</v>
      </c>
      <c r="J2553" s="11" t="s">
        <v>13488</v>
      </c>
      <c r="K2553" s="194" t="s">
        <v>510</v>
      </c>
      <c r="L2553" s="176"/>
      <c r="M2553" s="176">
        <v>1000</v>
      </c>
      <c r="N2553" s="80" t="s">
        <v>11911</v>
      </c>
      <c r="O2553" s="162"/>
      <c r="P2553" s="80" t="s">
        <v>13489</v>
      </c>
      <c r="Q2553" s="80"/>
      <c r="R2553" s="80"/>
      <c r="S2553" s="163"/>
      <c r="T2553" s="213"/>
      <c r="U2553" s="162"/>
      <c r="V2553" s="164"/>
      <c r="W2553" s="12" t="str">
        <f t="shared" si="652"/>
        <v>Mqtt1</v>
      </c>
      <c r="X2553" s="196"/>
      <c r="Y2553" s="6" t="s">
        <v>13490</v>
      </c>
      <c r="Z2553" s="103" t="s">
        <v>13325</v>
      </c>
      <c r="AB2553" s="6" t="s">
        <v>195</v>
      </c>
      <c r="AJ2553" s="80"/>
      <c r="AK2553" s="113" t="s">
        <v>1159</v>
      </c>
      <c r="AN2553" s="80"/>
      <c r="AO2553" s="80"/>
      <c r="AP2553" s="80"/>
      <c r="AQ2553" s="80"/>
      <c r="AR2553" s="127"/>
      <c r="AS2553" s="80"/>
      <c r="AT2553" s="7"/>
      <c r="AU2553" s="7"/>
      <c r="AV2553" s="165"/>
      <c r="AW2553" s="166"/>
      <c r="AX2553" s="137"/>
      <c r="AY2553" s="147"/>
      <c r="AZ2553" s="167"/>
      <c r="BA2553" s="167"/>
      <c r="BB2553" s="147" t="str">
        <f t="shared" si="653"/>
        <v/>
      </c>
      <c r="BC2553" s="168"/>
      <c r="BD2553" s="165"/>
      <c r="BE2553" s="165"/>
      <c r="BF2553" s="165"/>
      <c r="BG2553" s="165"/>
      <c r="BH2553" s="165"/>
      <c r="BI2553" s="165"/>
      <c r="BJ2553" s="165"/>
      <c r="BK2553" s="165"/>
      <c r="BL2553" s="165"/>
      <c r="BM2553" s="165"/>
      <c r="BN2553" s="165"/>
      <c r="BO2553" s="165"/>
      <c r="BP2553" s="165"/>
      <c r="BQ2553" s="165"/>
      <c r="BS2553" s="6"/>
      <c r="BT2553" s="11"/>
      <c r="BU2553" s="6"/>
      <c r="BV2553" s="6"/>
    </row>
    <row r="2554" spans="1:74" ht="15.75" x14ac:dyDescent="0.25">
      <c r="A2554" s="52" t="s">
        <v>13067</v>
      </c>
      <c r="B2554" s="56" t="s">
        <v>110</v>
      </c>
      <c r="C2554" s="7" t="s">
        <v>118</v>
      </c>
      <c r="D2554" s="7"/>
      <c r="E2554" s="7"/>
      <c r="F2554" s="64"/>
      <c r="G2554" s="6"/>
      <c r="H2554" s="6"/>
      <c r="I2554" s="10" t="s">
        <v>110</v>
      </c>
      <c r="J2554" s="11" t="s">
        <v>13491</v>
      </c>
      <c r="K2554" s="194" t="s">
        <v>510</v>
      </c>
      <c r="L2554" s="176"/>
      <c r="M2554" s="176">
        <v>1000</v>
      </c>
      <c r="N2554" s="80" t="s">
        <v>11911</v>
      </c>
      <c r="O2554" s="162"/>
      <c r="P2554" s="80" t="s">
        <v>13492</v>
      </c>
      <c r="Q2554" s="80"/>
      <c r="R2554" s="80"/>
      <c r="S2554" s="163"/>
      <c r="T2554" s="213"/>
      <c r="U2554" s="162"/>
      <c r="V2554" s="164"/>
      <c r="W2554" s="12" t="str">
        <f t="shared" si="652"/>
        <v>Mqtt1</v>
      </c>
      <c r="X2554" s="196"/>
      <c r="Y2554" s="6" t="s">
        <v>13493</v>
      </c>
      <c r="Z2554" s="103" t="s">
        <v>13325</v>
      </c>
      <c r="AB2554" s="6" t="s">
        <v>195</v>
      </c>
      <c r="AJ2554" s="80"/>
      <c r="AK2554" s="113" t="s">
        <v>1159</v>
      </c>
      <c r="AN2554" s="80"/>
      <c r="AO2554" s="80"/>
      <c r="AP2554" s="80"/>
      <c r="AQ2554" s="80"/>
      <c r="AR2554" s="127"/>
      <c r="AS2554" s="80"/>
      <c r="AT2554" s="7"/>
      <c r="AU2554" s="7"/>
      <c r="AV2554" s="165"/>
      <c r="AW2554" s="166"/>
      <c r="AX2554" s="137"/>
      <c r="AY2554" s="147"/>
      <c r="AZ2554" s="167"/>
      <c r="BA2554" s="167"/>
      <c r="BB2554" s="147" t="str">
        <f t="shared" si="653"/>
        <v/>
      </c>
      <c r="BC2554" s="168"/>
      <c r="BD2554" s="165"/>
      <c r="BE2554" s="165"/>
      <c r="BF2554" s="165"/>
      <c r="BG2554" s="165"/>
      <c r="BH2554" s="165"/>
      <c r="BI2554" s="165"/>
      <c r="BJ2554" s="165"/>
      <c r="BK2554" s="165"/>
      <c r="BL2554" s="165"/>
      <c r="BM2554" s="165"/>
      <c r="BN2554" s="165"/>
      <c r="BO2554" s="165"/>
      <c r="BP2554" s="165"/>
      <c r="BQ2554" s="165"/>
      <c r="BS2554" s="6"/>
      <c r="BT2554" s="11"/>
      <c r="BU2554" s="6"/>
      <c r="BV2554" s="6"/>
    </row>
    <row r="2555" spans="1:74" ht="15.75" x14ac:dyDescent="0.25">
      <c r="A2555" s="52" t="s">
        <v>13067</v>
      </c>
      <c r="B2555" s="56" t="s">
        <v>110</v>
      </c>
      <c r="C2555" s="7" t="s">
        <v>118</v>
      </c>
      <c r="D2555" s="7"/>
      <c r="E2555" s="7"/>
      <c r="F2555" s="64"/>
      <c r="G2555" s="6"/>
      <c r="H2555" s="6"/>
      <c r="I2555" s="10" t="s">
        <v>110</v>
      </c>
      <c r="J2555" s="11" t="s">
        <v>13494</v>
      </c>
      <c r="K2555" s="194" t="s">
        <v>510</v>
      </c>
      <c r="L2555" s="176"/>
      <c r="M2555" s="176">
        <v>1000</v>
      </c>
      <c r="N2555" s="80" t="s">
        <v>11911</v>
      </c>
      <c r="O2555" s="162"/>
      <c r="P2555" s="80" t="s">
        <v>13495</v>
      </c>
      <c r="Q2555" s="80"/>
      <c r="R2555" s="80"/>
      <c r="S2555" s="163"/>
      <c r="T2555" s="213"/>
      <c r="U2555" s="162"/>
      <c r="V2555" s="164"/>
      <c r="W2555" s="12" t="str">
        <f t="shared" si="652"/>
        <v>Mqtt1</v>
      </c>
      <c r="X2555" s="196"/>
      <c r="Y2555" s="6" t="s">
        <v>13496</v>
      </c>
      <c r="Z2555" s="103" t="s">
        <v>13325</v>
      </c>
      <c r="AB2555" s="6" t="s">
        <v>195</v>
      </c>
      <c r="AJ2555" s="80"/>
      <c r="AK2555" s="113" t="s">
        <v>1159</v>
      </c>
      <c r="AN2555" s="80"/>
      <c r="AO2555" s="80"/>
      <c r="AP2555" s="80"/>
      <c r="AQ2555" s="80"/>
      <c r="AR2555" s="127"/>
      <c r="AS2555" s="80"/>
      <c r="AT2555" s="7"/>
      <c r="AU2555" s="7"/>
      <c r="AV2555" s="165"/>
      <c r="AW2555" s="166"/>
      <c r="AX2555" s="137"/>
      <c r="AY2555" s="147"/>
      <c r="AZ2555" s="167"/>
      <c r="BA2555" s="167"/>
      <c r="BB2555" s="147" t="str">
        <f t="shared" si="653"/>
        <v/>
      </c>
      <c r="BC2555" s="168"/>
      <c r="BD2555" s="165"/>
      <c r="BE2555" s="165"/>
      <c r="BF2555" s="165"/>
      <c r="BG2555" s="165"/>
      <c r="BH2555" s="165"/>
      <c r="BI2555" s="165"/>
      <c r="BJ2555" s="165"/>
      <c r="BK2555" s="165"/>
      <c r="BL2555" s="165"/>
      <c r="BM2555" s="165"/>
      <c r="BN2555" s="165"/>
      <c r="BO2555" s="165"/>
      <c r="BP2555" s="165"/>
      <c r="BQ2555" s="165"/>
      <c r="BS2555" s="6"/>
      <c r="BT2555" s="11"/>
      <c r="BU2555" s="6"/>
      <c r="BV2555" s="6"/>
    </row>
    <row r="2556" spans="1:74" ht="15.75" x14ac:dyDescent="0.25">
      <c r="A2556" s="52" t="s">
        <v>13067</v>
      </c>
      <c r="B2556" s="56" t="s">
        <v>110</v>
      </c>
      <c r="C2556" s="7" t="s">
        <v>118</v>
      </c>
      <c r="D2556" s="7"/>
      <c r="E2556" s="7"/>
      <c r="F2556" s="64"/>
      <c r="G2556" s="6"/>
      <c r="H2556" s="6"/>
      <c r="I2556" s="10" t="s">
        <v>110</v>
      </c>
      <c r="J2556" s="11" t="s">
        <v>13497</v>
      </c>
      <c r="K2556" s="194" t="s">
        <v>510</v>
      </c>
      <c r="L2556" s="176"/>
      <c r="M2556" s="176">
        <v>1000</v>
      </c>
      <c r="N2556" s="80" t="s">
        <v>11911</v>
      </c>
      <c r="O2556" s="162"/>
      <c r="P2556" s="80" t="s">
        <v>13498</v>
      </c>
      <c r="Q2556" s="80"/>
      <c r="R2556" s="80"/>
      <c r="S2556" s="163"/>
      <c r="T2556" s="213"/>
      <c r="U2556" s="162"/>
      <c r="V2556" s="164"/>
      <c r="W2556" s="12" t="str">
        <f t="shared" si="652"/>
        <v>Mqtt1</v>
      </c>
      <c r="X2556" s="196"/>
      <c r="Y2556" s="6" t="s">
        <v>13499</v>
      </c>
      <c r="Z2556" s="103" t="s">
        <v>13325</v>
      </c>
      <c r="AB2556" s="6" t="s">
        <v>195</v>
      </c>
      <c r="AJ2556" s="80"/>
      <c r="AK2556" s="113" t="s">
        <v>1159</v>
      </c>
      <c r="AN2556" s="80"/>
      <c r="AO2556" s="80"/>
      <c r="AP2556" s="80"/>
      <c r="AQ2556" s="80"/>
      <c r="AR2556" s="127"/>
      <c r="AS2556" s="80"/>
      <c r="AT2556" s="7"/>
      <c r="AU2556" s="7"/>
      <c r="AV2556" s="165"/>
      <c r="AW2556" s="166"/>
      <c r="AX2556" s="137"/>
      <c r="AY2556" s="147"/>
      <c r="AZ2556" s="167"/>
      <c r="BA2556" s="167"/>
      <c r="BB2556" s="147" t="str">
        <f t="shared" si="653"/>
        <v/>
      </c>
      <c r="BC2556" s="168"/>
      <c r="BD2556" s="165"/>
      <c r="BE2556" s="165"/>
      <c r="BF2556" s="165"/>
      <c r="BG2556" s="165"/>
      <c r="BH2556" s="165"/>
      <c r="BI2556" s="165"/>
      <c r="BJ2556" s="165"/>
      <c r="BK2556" s="165"/>
      <c r="BL2556" s="165"/>
      <c r="BM2556" s="165"/>
      <c r="BN2556" s="165"/>
      <c r="BO2556" s="165"/>
      <c r="BP2556" s="165"/>
      <c r="BQ2556" s="165"/>
      <c r="BS2556" s="6"/>
      <c r="BT2556" s="11"/>
      <c r="BU2556" s="6"/>
      <c r="BV2556" s="6"/>
    </row>
    <row r="2557" spans="1:74" ht="15.75" x14ac:dyDescent="0.25">
      <c r="A2557" s="52" t="s">
        <v>13067</v>
      </c>
      <c r="B2557" s="56" t="s">
        <v>110</v>
      </c>
      <c r="C2557" s="7" t="s">
        <v>118</v>
      </c>
      <c r="D2557" s="7"/>
      <c r="E2557" s="7"/>
      <c r="F2557" s="64"/>
      <c r="G2557" s="6"/>
      <c r="H2557" s="6"/>
      <c r="I2557" s="10" t="s">
        <v>110</v>
      </c>
      <c r="J2557" s="11" t="s">
        <v>13500</v>
      </c>
      <c r="K2557" s="194" t="s">
        <v>510</v>
      </c>
      <c r="L2557" s="176"/>
      <c r="M2557" s="176">
        <v>1000</v>
      </c>
      <c r="N2557" s="80" t="s">
        <v>11911</v>
      </c>
      <c r="O2557" s="162"/>
      <c r="P2557" s="80" t="s">
        <v>13501</v>
      </c>
      <c r="Q2557" s="80"/>
      <c r="R2557" s="80"/>
      <c r="S2557" s="163"/>
      <c r="T2557" s="213"/>
      <c r="U2557" s="162"/>
      <c r="V2557" s="164"/>
      <c r="W2557" s="12" t="str">
        <f t="shared" si="652"/>
        <v>Mqtt1</v>
      </c>
      <c r="X2557" s="196"/>
      <c r="Y2557" s="6" t="s">
        <v>13502</v>
      </c>
      <c r="Z2557" s="103" t="s">
        <v>13325</v>
      </c>
      <c r="AB2557" s="6" t="s">
        <v>195</v>
      </c>
      <c r="AJ2557" s="80"/>
      <c r="AK2557" s="113" t="s">
        <v>1159</v>
      </c>
      <c r="AN2557" s="80"/>
      <c r="AO2557" s="80"/>
      <c r="AP2557" s="80"/>
      <c r="AQ2557" s="80"/>
      <c r="AR2557" s="127"/>
      <c r="AS2557" s="80"/>
      <c r="AT2557" s="7"/>
      <c r="AU2557" s="7"/>
      <c r="AV2557" s="165"/>
      <c r="AW2557" s="166"/>
      <c r="AX2557" s="137"/>
      <c r="AY2557" s="147"/>
      <c r="AZ2557" s="167"/>
      <c r="BA2557" s="167"/>
      <c r="BB2557" s="147" t="str">
        <f t="shared" si="653"/>
        <v/>
      </c>
      <c r="BC2557" s="168"/>
      <c r="BD2557" s="165"/>
      <c r="BE2557" s="165"/>
      <c r="BF2557" s="165"/>
      <c r="BG2557" s="165"/>
      <c r="BH2557" s="165"/>
      <c r="BI2557" s="165"/>
      <c r="BJ2557" s="165"/>
      <c r="BK2557" s="165"/>
      <c r="BL2557" s="165"/>
      <c r="BM2557" s="165"/>
      <c r="BN2557" s="165"/>
      <c r="BO2557" s="165"/>
      <c r="BP2557" s="165"/>
      <c r="BQ2557" s="165"/>
      <c r="BS2557" s="6"/>
      <c r="BT2557" s="11"/>
      <c r="BU2557" s="6"/>
      <c r="BV2557" s="6"/>
    </row>
    <row r="2558" spans="1:74" ht="15.75" x14ac:dyDescent="0.25">
      <c r="A2558" s="52" t="s">
        <v>13067</v>
      </c>
      <c r="B2558" s="56" t="s">
        <v>110</v>
      </c>
      <c r="C2558" s="7" t="s">
        <v>118</v>
      </c>
      <c r="D2558" s="7"/>
      <c r="E2558" s="7"/>
      <c r="F2558" s="64"/>
      <c r="G2558" s="6"/>
      <c r="H2558" s="6"/>
      <c r="I2558" s="10" t="s">
        <v>110</v>
      </c>
      <c r="J2558" s="11" t="s">
        <v>13503</v>
      </c>
      <c r="K2558" s="194" t="s">
        <v>510</v>
      </c>
      <c r="L2558" s="176"/>
      <c r="M2558" s="176">
        <v>1000</v>
      </c>
      <c r="N2558" s="80" t="s">
        <v>11911</v>
      </c>
      <c r="O2558" s="162"/>
      <c r="P2558" s="80" t="s">
        <v>13504</v>
      </c>
      <c r="Q2558" s="80"/>
      <c r="R2558" s="80"/>
      <c r="S2558" s="163"/>
      <c r="T2558" s="213"/>
      <c r="U2558" s="162"/>
      <c r="V2558" s="164"/>
      <c r="W2558" s="12" t="str">
        <f t="shared" si="652"/>
        <v>Mqtt1</v>
      </c>
      <c r="X2558" s="196"/>
      <c r="Y2558" s="6" t="s">
        <v>13505</v>
      </c>
      <c r="Z2558" s="103" t="s">
        <v>13325</v>
      </c>
      <c r="AB2558" s="6" t="s">
        <v>195</v>
      </c>
      <c r="AJ2558" s="80"/>
      <c r="AK2558" s="113" t="s">
        <v>1159</v>
      </c>
      <c r="AN2558" s="80"/>
      <c r="AO2558" s="80"/>
      <c r="AP2558" s="80"/>
      <c r="AQ2558" s="80"/>
      <c r="AR2558" s="127"/>
      <c r="AS2558" s="80"/>
      <c r="AT2558" s="7"/>
      <c r="AU2558" s="7"/>
      <c r="AV2558" s="165"/>
      <c r="AW2558" s="166"/>
      <c r="AX2558" s="137"/>
      <c r="AY2558" s="147"/>
      <c r="AZ2558" s="167"/>
      <c r="BA2558" s="167"/>
      <c r="BB2558" s="147" t="str">
        <f t="shared" si="653"/>
        <v/>
      </c>
      <c r="BC2558" s="168"/>
      <c r="BD2558" s="165"/>
      <c r="BE2558" s="165"/>
      <c r="BF2558" s="165"/>
      <c r="BG2558" s="165"/>
      <c r="BH2558" s="165"/>
      <c r="BI2558" s="165"/>
      <c r="BJ2558" s="165"/>
      <c r="BK2558" s="165"/>
      <c r="BL2558" s="165"/>
      <c r="BM2558" s="165"/>
      <c r="BN2558" s="165"/>
      <c r="BO2558" s="165"/>
      <c r="BP2558" s="165"/>
      <c r="BQ2558" s="165"/>
      <c r="BS2558" s="6"/>
      <c r="BT2558" s="11"/>
      <c r="BU2558" s="6"/>
      <c r="BV2558" s="6"/>
    </row>
    <row r="2559" spans="1:74" ht="15.75" x14ac:dyDescent="0.25">
      <c r="A2559" s="52" t="s">
        <v>13067</v>
      </c>
      <c r="B2559" s="56" t="s">
        <v>110</v>
      </c>
      <c r="C2559" s="7" t="s">
        <v>118</v>
      </c>
      <c r="D2559" s="7"/>
      <c r="E2559" s="7"/>
      <c r="F2559" s="64"/>
      <c r="G2559" s="6"/>
      <c r="H2559" s="6"/>
      <c r="I2559" s="10" t="s">
        <v>110</v>
      </c>
      <c r="J2559" s="11" t="s">
        <v>13506</v>
      </c>
      <c r="K2559" s="194" t="s">
        <v>510</v>
      </c>
      <c r="L2559" s="176"/>
      <c r="M2559" s="176">
        <v>1000</v>
      </c>
      <c r="N2559" s="80" t="s">
        <v>11911</v>
      </c>
      <c r="O2559" s="162"/>
      <c r="P2559" s="80" t="s">
        <v>13507</v>
      </c>
      <c r="Q2559" s="80"/>
      <c r="R2559" s="80"/>
      <c r="S2559" s="163"/>
      <c r="T2559" s="213"/>
      <c r="U2559" s="162"/>
      <c r="V2559" s="164"/>
      <c r="W2559" s="12" t="str">
        <f t="shared" si="652"/>
        <v>Mqtt1</v>
      </c>
      <c r="X2559" s="196"/>
      <c r="Y2559" s="6" t="s">
        <v>13508</v>
      </c>
      <c r="Z2559" s="103" t="s">
        <v>13325</v>
      </c>
      <c r="AB2559" s="6" t="s">
        <v>195</v>
      </c>
      <c r="AJ2559" s="80"/>
      <c r="AK2559" s="113" t="s">
        <v>1159</v>
      </c>
      <c r="AN2559" s="80"/>
      <c r="AO2559" s="80"/>
      <c r="AP2559" s="80"/>
      <c r="AQ2559" s="80"/>
      <c r="AR2559" s="127"/>
      <c r="AS2559" s="80"/>
      <c r="AT2559" s="7"/>
      <c r="AU2559" s="7"/>
      <c r="AV2559" s="165"/>
      <c r="AW2559" s="166"/>
      <c r="AX2559" s="137"/>
      <c r="AY2559" s="147"/>
      <c r="AZ2559" s="167"/>
      <c r="BA2559" s="167"/>
      <c r="BB2559" s="147" t="str">
        <f t="shared" si="653"/>
        <v/>
      </c>
      <c r="BC2559" s="168"/>
      <c r="BD2559" s="165"/>
      <c r="BE2559" s="165"/>
      <c r="BF2559" s="165"/>
      <c r="BG2559" s="165"/>
      <c r="BH2559" s="165"/>
      <c r="BI2559" s="165"/>
      <c r="BJ2559" s="165"/>
      <c r="BK2559" s="165"/>
      <c r="BL2559" s="165"/>
      <c r="BM2559" s="165"/>
      <c r="BN2559" s="165"/>
      <c r="BO2559" s="165"/>
      <c r="BP2559" s="165"/>
      <c r="BQ2559" s="165"/>
      <c r="BS2559" s="6"/>
      <c r="BT2559" s="11"/>
      <c r="BU2559" s="6"/>
      <c r="BV2559" s="6"/>
    </row>
    <row r="2560" spans="1:74" ht="15.75" x14ac:dyDescent="0.25">
      <c r="A2560" s="52" t="s">
        <v>13067</v>
      </c>
      <c r="B2560" s="56" t="s">
        <v>110</v>
      </c>
      <c r="C2560" s="7" t="s">
        <v>118</v>
      </c>
      <c r="D2560" s="7"/>
      <c r="E2560" s="7"/>
      <c r="F2560" s="64"/>
      <c r="G2560" s="6"/>
      <c r="H2560" s="6"/>
      <c r="I2560" s="10" t="s">
        <v>110</v>
      </c>
      <c r="J2560" s="11" t="s">
        <v>13509</v>
      </c>
      <c r="K2560" s="194" t="s">
        <v>510</v>
      </c>
      <c r="L2560" s="176"/>
      <c r="M2560" s="176">
        <v>1000</v>
      </c>
      <c r="N2560" s="80" t="s">
        <v>11911</v>
      </c>
      <c r="O2560" s="162"/>
      <c r="P2560" s="80" t="s">
        <v>13510</v>
      </c>
      <c r="Q2560" s="80"/>
      <c r="R2560" s="80"/>
      <c r="S2560" s="163"/>
      <c r="T2560" s="213"/>
      <c r="U2560" s="162"/>
      <c r="V2560" s="164"/>
      <c r="W2560" s="12" t="str">
        <f t="shared" si="652"/>
        <v>Mqtt1</v>
      </c>
      <c r="X2560" s="196"/>
      <c r="Y2560" s="6" t="s">
        <v>13511</v>
      </c>
      <c r="Z2560" s="103" t="s">
        <v>13325</v>
      </c>
      <c r="AB2560" s="6" t="s">
        <v>195</v>
      </c>
      <c r="AJ2560" s="80"/>
      <c r="AK2560" s="113" t="s">
        <v>1159</v>
      </c>
      <c r="AN2560" s="80"/>
      <c r="AO2560" s="80"/>
      <c r="AP2560" s="80"/>
      <c r="AQ2560" s="80"/>
      <c r="AR2560" s="127"/>
      <c r="AS2560" s="80"/>
      <c r="AT2560" s="7"/>
      <c r="AU2560" s="7"/>
      <c r="AV2560" s="165"/>
      <c r="AW2560" s="166"/>
      <c r="AX2560" s="137"/>
      <c r="AY2560" s="147"/>
      <c r="AZ2560" s="167"/>
      <c r="BA2560" s="167"/>
      <c r="BB2560" s="147" t="str">
        <f t="shared" si="653"/>
        <v/>
      </c>
      <c r="BC2560" s="168"/>
      <c r="BD2560" s="165"/>
      <c r="BE2560" s="165"/>
      <c r="BF2560" s="165"/>
      <c r="BG2560" s="165"/>
      <c r="BH2560" s="165"/>
      <c r="BI2560" s="165"/>
      <c r="BJ2560" s="165"/>
      <c r="BK2560" s="165"/>
      <c r="BL2560" s="165"/>
      <c r="BM2560" s="165"/>
      <c r="BN2560" s="165"/>
      <c r="BO2560" s="165"/>
      <c r="BP2560" s="165"/>
      <c r="BQ2560" s="165"/>
      <c r="BS2560" s="6"/>
      <c r="BT2560" s="11"/>
      <c r="BU2560" s="6"/>
      <c r="BV2560" s="6"/>
    </row>
    <row r="2561" spans="1:74" ht="15.75" x14ac:dyDescent="0.25">
      <c r="A2561" s="52" t="s">
        <v>13067</v>
      </c>
      <c r="B2561" s="56" t="s">
        <v>110</v>
      </c>
      <c r="C2561" s="7" t="s">
        <v>118</v>
      </c>
      <c r="D2561" s="7"/>
      <c r="E2561" s="7"/>
      <c r="F2561" s="64"/>
      <c r="G2561" s="6"/>
      <c r="H2561" s="6"/>
      <c r="I2561" s="10" t="s">
        <v>110</v>
      </c>
      <c r="J2561" s="11" t="s">
        <v>13512</v>
      </c>
      <c r="K2561" s="194" t="s">
        <v>510</v>
      </c>
      <c r="L2561" s="176"/>
      <c r="M2561" s="176">
        <v>1000</v>
      </c>
      <c r="N2561" s="80" t="s">
        <v>11911</v>
      </c>
      <c r="O2561" s="162"/>
      <c r="P2561" s="80" t="s">
        <v>13513</v>
      </c>
      <c r="Q2561" s="80"/>
      <c r="R2561" s="80"/>
      <c r="S2561" s="163"/>
      <c r="T2561" s="213"/>
      <c r="U2561" s="162"/>
      <c r="V2561" s="164"/>
      <c r="W2561" s="12" t="str">
        <f t="shared" si="652"/>
        <v>Mqtt1</v>
      </c>
      <c r="X2561" s="196"/>
      <c r="Y2561" s="6" t="s">
        <v>13514</v>
      </c>
      <c r="Z2561" s="103" t="s">
        <v>13325</v>
      </c>
      <c r="AB2561" s="6" t="s">
        <v>195</v>
      </c>
      <c r="AJ2561" s="80"/>
      <c r="AK2561" s="113" t="s">
        <v>1159</v>
      </c>
      <c r="AN2561" s="80"/>
      <c r="AO2561" s="80"/>
      <c r="AP2561" s="80"/>
      <c r="AQ2561" s="80"/>
      <c r="AR2561" s="127"/>
      <c r="AS2561" s="80"/>
      <c r="AT2561" s="7"/>
      <c r="AU2561" s="7"/>
      <c r="AV2561" s="165"/>
      <c r="AW2561" s="166"/>
      <c r="AX2561" s="137"/>
      <c r="AY2561" s="147"/>
      <c r="AZ2561" s="167"/>
      <c r="BA2561" s="167"/>
      <c r="BB2561" s="147" t="str">
        <f t="shared" si="653"/>
        <v/>
      </c>
      <c r="BC2561" s="168"/>
      <c r="BD2561" s="165"/>
      <c r="BE2561" s="165"/>
      <c r="BF2561" s="165"/>
      <c r="BG2561" s="165"/>
      <c r="BH2561" s="165"/>
      <c r="BI2561" s="165"/>
      <c r="BJ2561" s="165"/>
      <c r="BK2561" s="165"/>
      <c r="BL2561" s="165"/>
      <c r="BM2561" s="165"/>
      <c r="BN2561" s="165"/>
      <c r="BO2561" s="165"/>
      <c r="BP2561" s="165"/>
      <c r="BQ2561" s="165"/>
      <c r="BS2561" s="6"/>
      <c r="BT2561" s="11"/>
      <c r="BU2561" s="6"/>
      <c r="BV2561" s="6"/>
    </row>
    <row r="2562" spans="1:74" ht="15.75" x14ac:dyDescent="0.25">
      <c r="A2562" s="52" t="s">
        <v>13067</v>
      </c>
      <c r="B2562" s="56" t="s">
        <v>110</v>
      </c>
      <c r="C2562" s="7" t="s">
        <v>118</v>
      </c>
      <c r="D2562" s="7"/>
      <c r="E2562" s="7"/>
      <c r="F2562" s="64"/>
      <c r="G2562" s="6"/>
      <c r="H2562" s="6"/>
      <c r="I2562" s="10" t="s">
        <v>110</v>
      </c>
      <c r="J2562" s="11" t="s">
        <v>13515</v>
      </c>
      <c r="K2562" s="194" t="s">
        <v>510</v>
      </c>
      <c r="L2562" s="176"/>
      <c r="M2562" s="176">
        <v>1000</v>
      </c>
      <c r="N2562" s="80" t="s">
        <v>11911</v>
      </c>
      <c r="O2562" s="162"/>
      <c r="P2562" s="80" t="s">
        <v>13516</v>
      </c>
      <c r="Q2562" s="80"/>
      <c r="R2562" s="80"/>
      <c r="S2562" s="163"/>
      <c r="T2562" s="213"/>
      <c r="U2562" s="162"/>
      <c r="V2562" s="164"/>
      <c r="W2562" s="12" t="str">
        <f t="shared" ref="W2562:W2568" si="654">IF(COUNTIF(N2562,"spare"),"","Mqtt1")</f>
        <v>Mqtt1</v>
      </c>
      <c r="X2562" s="196"/>
      <c r="Y2562" s="6" t="s">
        <v>13517</v>
      </c>
      <c r="Z2562" s="103" t="s">
        <v>13325</v>
      </c>
      <c r="AB2562" s="6" t="s">
        <v>195</v>
      </c>
      <c r="AJ2562" s="80"/>
      <c r="AK2562" s="113" t="s">
        <v>1159</v>
      </c>
      <c r="AN2562" s="80"/>
      <c r="AO2562" s="80"/>
      <c r="AP2562" s="80"/>
      <c r="AQ2562" s="80"/>
      <c r="AR2562" s="127"/>
      <c r="AS2562" s="80"/>
      <c r="AT2562" s="7"/>
      <c r="AU2562" s="7"/>
      <c r="AV2562" s="165"/>
      <c r="AW2562" s="166"/>
      <c r="AX2562" s="137"/>
      <c r="AY2562" s="147"/>
      <c r="AZ2562" s="167"/>
      <c r="BA2562" s="167"/>
      <c r="BB2562" s="147" t="str">
        <f t="shared" ref="BB2562:BB2568" si="655">IF(ISNUMBER(AM2562),"1","")</f>
        <v/>
      </c>
      <c r="BC2562" s="168"/>
      <c r="BD2562" s="165"/>
      <c r="BE2562" s="165"/>
      <c r="BF2562" s="165"/>
      <c r="BG2562" s="165"/>
      <c r="BH2562" s="165"/>
      <c r="BI2562" s="165"/>
      <c r="BJ2562" s="165"/>
      <c r="BK2562" s="165"/>
      <c r="BL2562" s="165"/>
      <c r="BM2562" s="165"/>
      <c r="BN2562" s="165"/>
      <c r="BO2562" s="165"/>
      <c r="BP2562" s="165"/>
      <c r="BQ2562" s="165"/>
      <c r="BS2562" s="6"/>
      <c r="BT2562" s="11"/>
      <c r="BU2562" s="6"/>
      <c r="BV2562" s="6"/>
    </row>
    <row r="2563" spans="1:74" ht="15.75" x14ac:dyDescent="0.25">
      <c r="A2563" s="52" t="s">
        <v>13067</v>
      </c>
      <c r="B2563" s="56" t="s">
        <v>110</v>
      </c>
      <c r="C2563" s="7" t="s">
        <v>118</v>
      </c>
      <c r="D2563" s="7"/>
      <c r="E2563" s="7"/>
      <c r="F2563" s="64"/>
      <c r="G2563" s="6"/>
      <c r="H2563" s="6"/>
      <c r="I2563" s="10" t="s">
        <v>110</v>
      </c>
      <c r="J2563" s="11" t="s">
        <v>13518</v>
      </c>
      <c r="K2563" s="194" t="s">
        <v>510</v>
      </c>
      <c r="L2563" s="176"/>
      <c r="M2563" s="176">
        <v>1000</v>
      </c>
      <c r="N2563" s="80" t="s">
        <v>11911</v>
      </c>
      <c r="O2563" s="162"/>
      <c r="P2563" s="80" t="s">
        <v>13519</v>
      </c>
      <c r="Q2563" s="80"/>
      <c r="R2563" s="80"/>
      <c r="S2563" s="163"/>
      <c r="T2563" s="213"/>
      <c r="U2563" s="162"/>
      <c r="V2563" s="164"/>
      <c r="W2563" s="12" t="str">
        <f t="shared" si="654"/>
        <v>Mqtt1</v>
      </c>
      <c r="X2563" s="196"/>
      <c r="Y2563" s="6" t="s">
        <v>13520</v>
      </c>
      <c r="Z2563" s="103" t="s">
        <v>13325</v>
      </c>
      <c r="AB2563" s="6" t="s">
        <v>195</v>
      </c>
      <c r="AJ2563" s="80"/>
      <c r="AK2563" s="113" t="s">
        <v>1159</v>
      </c>
      <c r="AN2563" s="80"/>
      <c r="AO2563" s="80"/>
      <c r="AP2563" s="80"/>
      <c r="AQ2563" s="80"/>
      <c r="AR2563" s="127"/>
      <c r="AS2563" s="80"/>
      <c r="AT2563" s="7"/>
      <c r="AU2563" s="7"/>
      <c r="AV2563" s="165"/>
      <c r="AW2563" s="166"/>
      <c r="AX2563" s="137"/>
      <c r="AY2563" s="147"/>
      <c r="AZ2563" s="167"/>
      <c r="BA2563" s="167"/>
      <c r="BB2563" s="147" t="str">
        <f t="shared" si="655"/>
        <v/>
      </c>
      <c r="BC2563" s="168"/>
      <c r="BD2563" s="165"/>
      <c r="BE2563" s="165"/>
      <c r="BF2563" s="165"/>
      <c r="BG2563" s="165"/>
      <c r="BH2563" s="165"/>
      <c r="BI2563" s="165"/>
      <c r="BJ2563" s="165"/>
      <c r="BK2563" s="165"/>
      <c r="BL2563" s="165"/>
      <c r="BM2563" s="165"/>
      <c r="BN2563" s="165"/>
      <c r="BO2563" s="165"/>
      <c r="BP2563" s="165"/>
      <c r="BQ2563" s="165"/>
      <c r="BS2563" s="6"/>
      <c r="BT2563" s="11"/>
      <c r="BU2563" s="6"/>
      <c r="BV2563" s="6"/>
    </row>
    <row r="2564" spans="1:74" ht="15.75" x14ac:dyDescent="0.25">
      <c r="A2564" s="52" t="s">
        <v>13067</v>
      </c>
      <c r="B2564" s="56" t="s">
        <v>110</v>
      </c>
      <c r="C2564" s="7" t="s">
        <v>118</v>
      </c>
      <c r="D2564" s="7"/>
      <c r="E2564" s="7"/>
      <c r="F2564" s="64"/>
      <c r="G2564" s="6"/>
      <c r="H2564" s="6"/>
      <c r="I2564" s="10" t="s">
        <v>110</v>
      </c>
      <c r="J2564" s="11" t="s">
        <v>13521</v>
      </c>
      <c r="K2564" s="194" t="s">
        <v>510</v>
      </c>
      <c r="L2564" s="176"/>
      <c r="M2564" s="176">
        <v>1000</v>
      </c>
      <c r="N2564" s="80" t="s">
        <v>11911</v>
      </c>
      <c r="O2564" s="162"/>
      <c r="P2564" s="80" t="s">
        <v>13522</v>
      </c>
      <c r="Q2564" s="80"/>
      <c r="R2564" s="80"/>
      <c r="S2564" s="163"/>
      <c r="T2564" s="213"/>
      <c r="U2564" s="162"/>
      <c r="V2564" s="164"/>
      <c r="W2564" s="12" t="str">
        <f t="shared" si="654"/>
        <v>Mqtt1</v>
      </c>
      <c r="X2564" s="196"/>
      <c r="Y2564" s="6" t="s">
        <v>13523</v>
      </c>
      <c r="Z2564" s="103" t="s">
        <v>13325</v>
      </c>
      <c r="AB2564" s="6" t="s">
        <v>195</v>
      </c>
      <c r="AJ2564" s="80"/>
      <c r="AK2564" s="113" t="s">
        <v>1159</v>
      </c>
      <c r="AN2564" s="80"/>
      <c r="AO2564" s="80"/>
      <c r="AP2564" s="80"/>
      <c r="AQ2564" s="80"/>
      <c r="AR2564" s="127"/>
      <c r="AS2564" s="80"/>
      <c r="AT2564" s="7"/>
      <c r="AU2564" s="7"/>
      <c r="AV2564" s="165"/>
      <c r="AW2564" s="166"/>
      <c r="AX2564" s="137"/>
      <c r="AY2564" s="147"/>
      <c r="AZ2564" s="167"/>
      <c r="BA2564" s="167"/>
      <c r="BB2564" s="147" t="str">
        <f t="shared" si="655"/>
        <v/>
      </c>
      <c r="BC2564" s="168"/>
      <c r="BD2564" s="165"/>
      <c r="BE2564" s="165"/>
      <c r="BF2564" s="165"/>
      <c r="BG2564" s="165"/>
      <c r="BH2564" s="165"/>
      <c r="BI2564" s="165"/>
      <c r="BJ2564" s="165"/>
      <c r="BK2564" s="165"/>
      <c r="BL2564" s="165"/>
      <c r="BM2564" s="165"/>
      <c r="BN2564" s="165"/>
      <c r="BO2564" s="165"/>
      <c r="BP2564" s="165"/>
      <c r="BQ2564" s="165"/>
      <c r="BS2564" s="6"/>
      <c r="BT2564" s="11"/>
      <c r="BU2564" s="6"/>
      <c r="BV2564" s="6"/>
    </row>
    <row r="2565" spans="1:74" ht="15.75" x14ac:dyDescent="0.25">
      <c r="A2565" s="52" t="s">
        <v>13067</v>
      </c>
      <c r="B2565" s="56" t="s">
        <v>110</v>
      </c>
      <c r="C2565" s="7" t="s">
        <v>118</v>
      </c>
      <c r="D2565" s="7"/>
      <c r="E2565" s="7"/>
      <c r="F2565" s="64"/>
      <c r="G2565" s="6"/>
      <c r="H2565" s="6"/>
      <c r="I2565" s="10" t="s">
        <v>110</v>
      </c>
      <c r="J2565" s="11" t="s">
        <v>13524</v>
      </c>
      <c r="K2565" s="194" t="s">
        <v>510</v>
      </c>
      <c r="L2565" s="176"/>
      <c r="M2565" s="176">
        <v>1000</v>
      </c>
      <c r="N2565" s="80" t="s">
        <v>11911</v>
      </c>
      <c r="O2565" s="162"/>
      <c r="P2565" s="80" t="s">
        <v>13525</v>
      </c>
      <c r="Q2565" s="80"/>
      <c r="R2565" s="80"/>
      <c r="S2565" s="163"/>
      <c r="T2565" s="213"/>
      <c r="U2565" s="162"/>
      <c r="V2565" s="164"/>
      <c r="W2565" s="12" t="str">
        <f t="shared" si="654"/>
        <v>Mqtt1</v>
      </c>
      <c r="X2565" s="196"/>
      <c r="Y2565" s="6" t="s">
        <v>13526</v>
      </c>
      <c r="Z2565" s="103" t="s">
        <v>13325</v>
      </c>
      <c r="AB2565" s="6" t="s">
        <v>195</v>
      </c>
      <c r="AJ2565" s="80"/>
      <c r="AK2565" s="113" t="s">
        <v>1159</v>
      </c>
      <c r="AN2565" s="80"/>
      <c r="AO2565" s="80"/>
      <c r="AP2565" s="80"/>
      <c r="AQ2565" s="80"/>
      <c r="AR2565" s="127"/>
      <c r="AS2565" s="80"/>
      <c r="AT2565" s="7"/>
      <c r="AU2565" s="7"/>
      <c r="AV2565" s="165"/>
      <c r="AW2565" s="166"/>
      <c r="AX2565" s="137"/>
      <c r="AY2565" s="147"/>
      <c r="AZ2565" s="167"/>
      <c r="BA2565" s="167"/>
      <c r="BB2565" s="147" t="str">
        <f t="shared" si="655"/>
        <v/>
      </c>
      <c r="BC2565" s="168"/>
      <c r="BD2565" s="165"/>
      <c r="BE2565" s="165"/>
      <c r="BF2565" s="165"/>
      <c r="BG2565" s="165"/>
      <c r="BH2565" s="165"/>
      <c r="BI2565" s="165"/>
      <c r="BJ2565" s="165"/>
      <c r="BK2565" s="165"/>
      <c r="BL2565" s="165"/>
      <c r="BM2565" s="165"/>
      <c r="BN2565" s="165"/>
      <c r="BO2565" s="165"/>
      <c r="BP2565" s="165"/>
      <c r="BQ2565" s="165"/>
      <c r="BS2565" s="6"/>
      <c r="BT2565" s="11"/>
      <c r="BU2565" s="6"/>
      <c r="BV2565" s="6"/>
    </row>
    <row r="2566" spans="1:74" ht="15.75" x14ac:dyDescent="0.25">
      <c r="A2566" s="52" t="s">
        <v>13067</v>
      </c>
      <c r="B2566" s="56" t="s">
        <v>110</v>
      </c>
      <c r="C2566" s="7" t="s">
        <v>118</v>
      </c>
      <c r="D2566" s="7"/>
      <c r="E2566" s="7"/>
      <c r="F2566" s="64"/>
      <c r="G2566" s="6"/>
      <c r="H2566" s="6"/>
      <c r="I2566" s="10" t="s">
        <v>110</v>
      </c>
      <c r="J2566" s="11" t="s">
        <v>13527</v>
      </c>
      <c r="K2566" s="194" t="s">
        <v>510</v>
      </c>
      <c r="L2566" s="176"/>
      <c r="M2566" s="176">
        <v>1000</v>
      </c>
      <c r="N2566" s="80" t="s">
        <v>11911</v>
      </c>
      <c r="O2566" s="162"/>
      <c r="P2566" s="80" t="s">
        <v>13528</v>
      </c>
      <c r="Q2566" s="80"/>
      <c r="R2566" s="80"/>
      <c r="S2566" s="163"/>
      <c r="T2566" s="213"/>
      <c r="U2566" s="162"/>
      <c r="V2566" s="164"/>
      <c r="W2566" s="12" t="str">
        <f t="shared" si="654"/>
        <v>Mqtt1</v>
      </c>
      <c r="X2566" s="196"/>
      <c r="Y2566" s="6" t="s">
        <v>13529</v>
      </c>
      <c r="Z2566" s="103" t="s">
        <v>13325</v>
      </c>
      <c r="AB2566" s="6" t="s">
        <v>195</v>
      </c>
      <c r="AJ2566" s="80"/>
      <c r="AK2566" s="113" t="s">
        <v>1159</v>
      </c>
      <c r="AN2566" s="80"/>
      <c r="AO2566" s="80"/>
      <c r="AP2566" s="80"/>
      <c r="AQ2566" s="80"/>
      <c r="AR2566" s="127"/>
      <c r="AS2566" s="80"/>
      <c r="AT2566" s="7"/>
      <c r="AU2566" s="7"/>
      <c r="AV2566" s="165"/>
      <c r="AW2566" s="166"/>
      <c r="AX2566" s="137"/>
      <c r="AY2566" s="147"/>
      <c r="AZ2566" s="167"/>
      <c r="BA2566" s="167"/>
      <c r="BB2566" s="147" t="str">
        <f t="shared" si="655"/>
        <v/>
      </c>
      <c r="BC2566" s="168"/>
      <c r="BD2566" s="165"/>
      <c r="BE2566" s="165"/>
      <c r="BF2566" s="165"/>
      <c r="BG2566" s="165"/>
      <c r="BH2566" s="165"/>
      <c r="BI2566" s="165"/>
      <c r="BJ2566" s="165"/>
      <c r="BK2566" s="165"/>
      <c r="BL2566" s="165"/>
      <c r="BM2566" s="165"/>
      <c r="BN2566" s="165"/>
      <c r="BO2566" s="165"/>
      <c r="BP2566" s="165"/>
      <c r="BQ2566" s="165"/>
      <c r="BS2566" s="6"/>
      <c r="BT2566" s="11"/>
      <c r="BU2566" s="6"/>
      <c r="BV2566" s="6"/>
    </row>
    <row r="2567" spans="1:74" ht="15.75" x14ac:dyDescent="0.25">
      <c r="A2567" s="52" t="s">
        <v>13067</v>
      </c>
      <c r="B2567" s="56" t="s">
        <v>110</v>
      </c>
      <c r="C2567" s="7" t="s">
        <v>118</v>
      </c>
      <c r="D2567" s="7"/>
      <c r="E2567" s="7"/>
      <c r="F2567" s="64"/>
      <c r="G2567" s="6"/>
      <c r="H2567" s="6"/>
      <c r="I2567" s="10" t="s">
        <v>110</v>
      </c>
      <c r="J2567" s="11" t="s">
        <v>13530</v>
      </c>
      <c r="K2567" s="194" t="s">
        <v>510</v>
      </c>
      <c r="L2567" s="176"/>
      <c r="M2567" s="176">
        <v>1000</v>
      </c>
      <c r="N2567" s="80" t="s">
        <v>11911</v>
      </c>
      <c r="O2567" s="162"/>
      <c r="P2567" s="80" t="s">
        <v>13531</v>
      </c>
      <c r="Q2567" s="80"/>
      <c r="R2567" s="80"/>
      <c r="S2567" s="163"/>
      <c r="T2567" s="213"/>
      <c r="U2567" s="162"/>
      <c r="V2567" s="164"/>
      <c r="W2567" s="12" t="str">
        <f t="shared" si="654"/>
        <v>Mqtt1</v>
      </c>
      <c r="X2567" s="196"/>
      <c r="Y2567" s="6" t="s">
        <v>13532</v>
      </c>
      <c r="Z2567" s="103" t="s">
        <v>13325</v>
      </c>
      <c r="AB2567" s="6" t="s">
        <v>195</v>
      </c>
      <c r="AJ2567" s="80"/>
      <c r="AK2567" s="113" t="s">
        <v>1159</v>
      </c>
      <c r="AN2567" s="80"/>
      <c r="AO2567" s="80"/>
      <c r="AP2567" s="80"/>
      <c r="AQ2567" s="80"/>
      <c r="AR2567" s="127"/>
      <c r="AS2567" s="80"/>
      <c r="AT2567" s="7"/>
      <c r="AU2567" s="7"/>
      <c r="AV2567" s="165"/>
      <c r="AW2567" s="166"/>
      <c r="AX2567" s="137"/>
      <c r="AY2567" s="147"/>
      <c r="AZ2567" s="167"/>
      <c r="BA2567" s="167"/>
      <c r="BB2567" s="147" t="str">
        <f t="shared" si="655"/>
        <v/>
      </c>
      <c r="BC2567" s="168"/>
      <c r="BD2567" s="165"/>
      <c r="BE2567" s="165"/>
      <c r="BF2567" s="165"/>
      <c r="BG2567" s="165"/>
      <c r="BH2567" s="165"/>
      <c r="BI2567" s="165"/>
      <c r="BJ2567" s="165"/>
      <c r="BK2567" s="165"/>
      <c r="BL2567" s="165"/>
      <c r="BM2567" s="165"/>
      <c r="BN2567" s="165"/>
      <c r="BO2567" s="165"/>
      <c r="BP2567" s="165"/>
      <c r="BQ2567" s="165"/>
      <c r="BS2567" s="6"/>
      <c r="BT2567" s="11"/>
      <c r="BU2567" s="6"/>
      <c r="BV2567" s="6"/>
    </row>
    <row r="2568" spans="1:74" ht="15.75" x14ac:dyDescent="0.25">
      <c r="A2568" s="52" t="s">
        <v>13067</v>
      </c>
      <c r="B2568" s="56" t="s">
        <v>110</v>
      </c>
      <c r="C2568" s="7" t="s">
        <v>118</v>
      </c>
      <c r="D2568" s="7"/>
      <c r="E2568" s="7"/>
      <c r="F2568" s="64"/>
      <c r="G2568" s="6"/>
      <c r="H2568" s="6"/>
      <c r="I2568" s="10" t="s">
        <v>110</v>
      </c>
      <c r="J2568" s="11" t="s">
        <v>13533</v>
      </c>
      <c r="K2568" s="194" t="s">
        <v>510</v>
      </c>
      <c r="L2568" s="176"/>
      <c r="M2568" s="176">
        <v>1000</v>
      </c>
      <c r="N2568" s="80" t="s">
        <v>11911</v>
      </c>
      <c r="O2568" s="162"/>
      <c r="P2568" s="80" t="s">
        <v>13534</v>
      </c>
      <c r="Q2568" s="80"/>
      <c r="R2568" s="80"/>
      <c r="S2568" s="163"/>
      <c r="T2568" s="213"/>
      <c r="U2568" s="162"/>
      <c r="V2568" s="164"/>
      <c r="W2568" s="12" t="str">
        <f t="shared" si="654"/>
        <v>Mqtt1</v>
      </c>
      <c r="X2568" s="196"/>
      <c r="Y2568" s="6" t="s">
        <v>13535</v>
      </c>
      <c r="Z2568" s="103" t="s">
        <v>13325</v>
      </c>
      <c r="AB2568" s="6" t="s">
        <v>195</v>
      </c>
      <c r="AJ2568" s="80"/>
      <c r="AK2568" s="113" t="s">
        <v>1159</v>
      </c>
      <c r="AN2568" s="80"/>
      <c r="AO2568" s="80"/>
      <c r="AP2568" s="80"/>
      <c r="AQ2568" s="80"/>
      <c r="AR2568" s="127"/>
      <c r="AS2568" s="80"/>
      <c r="AT2568" s="7"/>
      <c r="AU2568" s="7"/>
      <c r="AV2568" s="165"/>
      <c r="AW2568" s="166"/>
      <c r="AX2568" s="137"/>
      <c r="AY2568" s="147"/>
      <c r="AZ2568" s="167"/>
      <c r="BA2568" s="167"/>
      <c r="BB2568" s="147" t="str">
        <f t="shared" si="655"/>
        <v/>
      </c>
      <c r="BC2568" s="168"/>
      <c r="BD2568" s="165"/>
      <c r="BE2568" s="165"/>
      <c r="BF2568" s="165"/>
      <c r="BG2568" s="165"/>
      <c r="BH2568" s="165"/>
      <c r="BI2568" s="165"/>
      <c r="BJ2568" s="165"/>
      <c r="BK2568" s="165"/>
      <c r="BL2568" s="165"/>
      <c r="BM2568" s="165"/>
      <c r="BN2568" s="165"/>
      <c r="BO2568" s="165"/>
      <c r="BP2568" s="165"/>
      <c r="BQ2568" s="165"/>
      <c r="BS2568" s="6"/>
      <c r="BT2568" s="11"/>
      <c r="BU2568" s="6"/>
      <c r="BV2568" s="6"/>
    </row>
    <row r="2569" spans="1:74" x14ac:dyDescent="0.25">
      <c r="A2569" s="50"/>
      <c r="B2569" s="54" t="s">
        <v>110</v>
      </c>
      <c r="C2569" s="59"/>
      <c r="D2569" s="59"/>
      <c r="E2569" s="59"/>
      <c r="F2569" s="59"/>
      <c r="G2569" s="59"/>
      <c r="H2569" s="59"/>
      <c r="I2569" s="59"/>
      <c r="J2569" s="68"/>
      <c r="K2569" s="50"/>
      <c r="L2569" s="54"/>
      <c r="M2569" s="179">
        <v>1000</v>
      </c>
      <c r="N2569" s="54"/>
      <c r="O2569" s="81"/>
      <c r="P2569" s="54" t="s">
        <v>13536</v>
      </c>
      <c r="Q2569" s="54"/>
      <c r="R2569" s="54"/>
      <c r="S2569" s="54"/>
      <c r="T2569" s="151"/>
      <c r="U2569" s="81"/>
      <c r="V2569" s="68"/>
      <c r="W2569" s="50"/>
      <c r="X2569" s="198"/>
      <c r="Y2569" s="54"/>
      <c r="Z2569" s="100"/>
      <c r="AA2569" s="50"/>
      <c r="AB2569" s="54"/>
      <c r="AC2569" s="100"/>
      <c r="AD2569" s="100"/>
      <c r="AE2569" s="68"/>
      <c r="AF2569" s="68"/>
      <c r="AG2569" s="68"/>
      <c r="AH2569" s="68"/>
      <c r="AI2569" s="54"/>
      <c r="AJ2569" s="54"/>
      <c r="AK2569" s="110"/>
      <c r="AL2569" s="110"/>
      <c r="AM2569" s="54"/>
      <c r="AN2569" s="54"/>
      <c r="AO2569" s="54"/>
      <c r="AP2569" s="54"/>
      <c r="AQ2569" s="54"/>
      <c r="AR2569" s="54"/>
      <c r="AS2569" s="54"/>
      <c r="AT2569" s="81"/>
      <c r="AU2569" s="81"/>
      <c r="AV2569" s="81"/>
      <c r="AW2569" s="81"/>
      <c r="AX2569" s="81"/>
      <c r="AY2569" s="81"/>
      <c r="AZ2569" s="81"/>
      <c r="BA2569" s="81"/>
      <c r="BB2569" s="81"/>
      <c r="BC2569" s="81"/>
      <c r="BD2569" s="81"/>
      <c r="BE2569" s="81"/>
      <c r="BF2569" s="150"/>
      <c r="BG2569" s="81"/>
      <c r="BH2569" s="81"/>
      <c r="BI2569" s="81"/>
      <c r="BJ2569" s="150"/>
      <c r="BK2569" s="81"/>
      <c r="BL2569" s="81"/>
      <c r="BM2569" s="81"/>
      <c r="BN2569" s="150"/>
      <c r="BO2569" s="81"/>
      <c r="BP2569" s="81"/>
      <c r="BQ2569" s="81"/>
      <c r="BR2569" s="151"/>
      <c r="BS2569" s="81"/>
      <c r="BT2569" s="150"/>
      <c r="BU2569" s="81"/>
      <c r="BV2569" s="81"/>
    </row>
    <row r="2570" spans="1:74" ht="15.75" x14ac:dyDescent="0.25">
      <c r="A2570" s="52" t="s">
        <v>13067</v>
      </c>
      <c r="B2570" s="56" t="s">
        <v>110</v>
      </c>
      <c r="C2570" s="7" t="s">
        <v>118</v>
      </c>
      <c r="D2570" s="7" t="s">
        <v>13537</v>
      </c>
      <c r="E2570" s="7"/>
      <c r="F2570" s="64"/>
      <c r="G2570" s="6"/>
      <c r="H2570" s="6"/>
      <c r="I2570" s="10" t="s">
        <v>110</v>
      </c>
      <c r="J2570" s="11" t="s">
        <v>13538</v>
      </c>
      <c r="K2570" s="194" t="s">
        <v>510</v>
      </c>
      <c r="L2570" s="176"/>
      <c r="M2570" s="176">
        <v>1000</v>
      </c>
      <c r="N2570" s="80" t="s">
        <v>11911</v>
      </c>
      <c r="O2570" s="162"/>
      <c r="P2570" s="80" t="s">
        <v>13539</v>
      </c>
      <c r="Q2570" s="80"/>
      <c r="R2570" s="80"/>
      <c r="S2570" s="163"/>
      <c r="T2570" s="213"/>
      <c r="U2570" s="162"/>
      <c r="V2570" s="164"/>
      <c r="W2570" s="12" t="str">
        <f t="shared" ref="W2570:W2587" si="656">IF(COUNTIF(N2570,"spare"),"","Mqtt1")</f>
        <v>Mqtt1</v>
      </c>
      <c r="X2570" s="196"/>
      <c r="Y2570" s="6" t="s">
        <v>13540</v>
      </c>
      <c r="Z2570" s="103" t="s">
        <v>13541</v>
      </c>
      <c r="AB2570" s="6"/>
      <c r="AJ2570" s="80"/>
      <c r="AK2570" s="113" t="s">
        <v>1417</v>
      </c>
      <c r="AN2570" s="80"/>
      <c r="AO2570" s="80"/>
      <c r="AP2570" s="80"/>
      <c r="AQ2570" s="80"/>
      <c r="AR2570" s="127"/>
      <c r="AS2570" s="80"/>
      <c r="AT2570" s="7"/>
      <c r="AU2570" s="7"/>
      <c r="AV2570" s="165"/>
      <c r="AW2570" s="166"/>
      <c r="AX2570" s="137"/>
      <c r="AY2570" s="147"/>
      <c r="AZ2570" s="167"/>
      <c r="BA2570" s="167"/>
      <c r="BB2570" s="147" t="str">
        <f t="shared" ref="BB2570:BB2587" si="657">IF(ISNUMBER(AM2570),"1","")</f>
        <v/>
      </c>
      <c r="BC2570" s="168"/>
      <c r="BD2570" s="165"/>
      <c r="BE2570" s="165"/>
      <c r="BF2570" s="165"/>
      <c r="BG2570" s="165"/>
      <c r="BH2570" s="165"/>
      <c r="BI2570" s="165"/>
      <c r="BJ2570" s="165"/>
      <c r="BK2570" s="165"/>
      <c r="BL2570" s="165"/>
      <c r="BM2570" s="165"/>
      <c r="BN2570" s="165"/>
      <c r="BO2570" s="165"/>
      <c r="BP2570" s="165"/>
      <c r="BQ2570" s="165"/>
      <c r="BS2570" s="6"/>
      <c r="BT2570" s="11"/>
      <c r="BU2570" s="6"/>
      <c r="BV2570" s="6"/>
    </row>
    <row r="2571" spans="1:74" ht="15.75" x14ac:dyDescent="0.25">
      <c r="A2571" s="52" t="s">
        <v>13067</v>
      </c>
      <c r="B2571" s="56" t="s">
        <v>110</v>
      </c>
      <c r="C2571" s="7" t="s">
        <v>118</v>
      </c>
      <c r="D2571" s="7" t="s">
        <v>13537</v>
      </c>
      <c r="E2571" s="7"/>
      <c r="F2571" s="64"/>
      <c r="G2571" s="6"/>
      <c r="H2571" s="6"/>
      <c r="I2571" s="10" t="s">
        <v>110</v>
      </c>
      <c r="J2571" s="11" t="s">
        <v>13542</v>
      </c>
      <c r="K2571" s="194" t="s">
        <v>510</v>
      </c>
      <c r="L2571" s="176"/>
      <c r="M2571" s="176">
        <v>1000</v>
      </c>
      <c r="N2571" s="80" t="s">
        <v>11911</v>
      </c>
      <c r="O2571" s="162"/>
      <c r="P2571" s="80" t="s">
        <v>13543</v>
      </c>
      <c r="Q2571" s="80"/>
      <c r="R2571" s="80"/>
      <c r="S2571" s="163"/>
      <c r="T2571" s="213"/>
      <c r="U2571" s="162"/>
      <c r="V2571" s="164"/>
      <c r="W2571" s="12" t="str">
        <f t="shared" si="656"/>
        <v>Mqtt1</v>
      </c>
      <c r="X2571" s="196"/>
      <c r="Y2571" s="6" t="s">
        <v>13540</v>
      </c>
      <c r="Z2571" s="103" t="s">
        <v>13544</v>
      </c>
      <c r="AB2571" s="6"/>
      <c r="AJ2571" s="80"/>
      <c r="AK2571" s="113" t="s">
        <v>13545</v>
      </c>
      <c r="AN2571" s="80"/>
      <c r="AO2571" s="80"/>
      <c r="AP2571" s="80"/>
      <c r="AQ2571" s="80"/>
      <c r="AR2571" s="127"/>
      <c r="AS2571" s="80"/>
      <c r="AT2571" s="7"/>
      <c r="AU2571" s="7"/>
      <c r="AV2571" s="165"/>
      <c r="AW2571" s="166"/>
      <c r="AX2571" s="137"/>
      <c r="AY2571" s="147"/>
      <c r="AZ2571" s="167"/>
      <c r="BA2571" s="167"/>
      <c r="BB2571" s="147" t="str">
        <f t="shared" si="657"/>
        <v/>
      </c>
      <c r="BC2571" s="168"/>
      <c r="BD2571" s="165"/>
      <c r="BE2571" s="165"/>
      <c r="BF2571" s="165"/>
      <c r="BG2571" s="165"/>
      <c r="BH2571" s="165"/>
      <c r="BI2571" s="165"/>
      <c r="BJ2571" s="165"/>
      <c r="BK2571" s="165"/>
      <c r="BL2571" s="165"/>
      <c r="BM2571" s="165"/>
      <c r="BN2571" s="165"/>
      <c r="BO2571" s="165"/>
      <c r="BP2571" s="165"/>
      <c r="BQ2571" s="165"/>
      <c r="BS2571" s="6"/>
      <c r="BT2571" s="11"/>
      <c r="BU2571" s="6"/>
      <c r="BV2571" s="6"/>
    </row>
    <row r="2572" spans="1:74" ht="15.75" x14ac:dyDescent="0.25">
      <c r="A2572" s="52" t="s">
        <v>13067</v>
      </c>
      <c r="B2572" s="56" t="s">
        <v>110</v>
      </c>
      <c r="C2572" s="7" t="s">
        <v>118</v>
      </c>
      <c r="D2572" s="7" t="s">
        <v>13537</v>
      </c>
      <c r="E2572" s="7"/>
      <c r="F2572" s="64"/>
      <c r="G2572" s="6"/>
      <c r="H2572" s="6"/>
      <c r="I2572" s="10" t="s">
        <v>110</v>
      </c>
      <c r="J2572" s="11" t="s">
        <v>13546</v>
      </c>
      <c r="K2572" s="194" t="s">
        <v>510</v>
      </c>
      <c r="L2572" s="176"/>
      <c r="M2572" s="176">
        <v>1000</v>
      </c>
      <c r="N2572" s="80" t="s">
        <v>11911</v>
      </c>
      <c r="O2572" s="162"/>
      <c r="P2572" s="80" t="s">
        <v>13547</v>
      </c>
      <c r="Q2572" s="80"/>
      <c r="R2572" s="80"/>
      <c r="S2572" s="163"/>
      <c r="T2572" s="213"/>
      <c r="U2572" s="162"/>
      <c r="V2572" s="164"/>
      <c r="W2572" s="12" t="str">
        <f t="shared" si="656"/>
        <v>Mqtt1</v>
      </c>
      <c r="X2572" s="196"/>
      <c r="Y2572" s="6" t="s">
        <v>13540</v>
      </c>
      <c r="Z2572" s="103" t="s">
        <v>13325</v>
      </c>
      <c r="AB2572" s="6"/>
      <c r="AJ2572" s="80"/>
      <c r="AK2572" s="113" t="s">
        <v>1159</v>
      </c>
      <c r="AN2572" s="80"/>
      <c r="AO2572" s="80"/>
      <c r="AP2572" s="80"/>
      <c r="AQ2572" s="80"/>
      <c r="AR2572" s="127"/>
      <c r="AS2572" s="80"/>
      <c r="AT2572" s="7"/>
      <c r="AU2572" s="7"/>
      <c r="AV2572" s="165"/>
      <c r="AW2572" s="166"/>
      <c r="AX2572" s="137"/>
      <c r="AY2572" s="147"/>
      <c r="AZ2572" s="167"/>
      <c r="BA2572" s="167"/>
      <c r="BB2572" s="147" t="str">
        <f t="shared" si="657"/>
        <v/>
      </c>
      <c r="BC2572" s="168"/>
      <c r="BD2572" s="165"/>
      <c r="BE2572" s="165"/>
      <c r="BF2572" s="165"/>
      <c r="BG2572" s="165"/>
      <c r="BH2572" s="165"/>
      <c r="BI2572" s="165"/>
      <c r="BJ2572" s="165"/>
      <c r="BK2572" s="165"/>
      <c r="BL2572" s="165"/>
      <c r="BM2572" s="165"/>
      <c r="BN2572" s="165"/>
      <c r="BO2572" s="165"/>
      <c r="BP2572" s="165"/>
      <c r="BQ2572" s="165"/>
      <c r="BS2572" s="6"/>
      <c r="BT2572" s="11"/>
      <c r="BU2572" s="6"/>
      <c r="BV2572" s="6"/>
    </row>
    <row r="2573" spans="1:74" ht="15.75" x14ac:dyDescent="0.25">
      <c r="A2573" s="52" t="s">
        <v>13067</v>
      </c>
      <c r="B2573" s="56" t="s">
        <v>110</v>
      </c>
      <c r="C2573" s="7" t="s">
        <v>118</v>
      </c>
      <c r="D2573" s="7" t="s">
        <v>13537</v>
      </c>
      <c r="E2573" s="7"/>
      <c r="F2573" s="64"/>
      <c r="G2573" s="6"/>
      <c r="H2573" s="6"/>
      <c r="I2573" s="10" t="s">
        <v>110</v>
      </c>
      <c r="J2573" s="11" t="s">
        <v>13548</v>
      </c>
      <c r="K2573" s="194" t="s">
        <v>510</v>
      </c>
      <c r="L2573" s="176"/>
      <c r="M2573" s="176">
        <v>1000</v>
      </c>
      <c r="N2573" s="80" t="s">
        <v>11911</v>
      </c>
      <c r="O2573" s="162"/>
      <c r="P2573" s="80" t="s">
        <v>13549</v>
      </c>
      <c r="Q2573" s="80"/>
      <c r="R2573" s="80"/>
      <c r="S2573" s="163"/>
      <c r="T2573" s="213"/>
      <c r="U2573" s="162"/>
      <c r="V2573" s="164"/>
      <c r="W2573" s="12" t="str">
        <f t="shared" si="656"/>
        <v>Mqtt1</v>
      </c>
      <c r="X2573" s="196"/>
      <c r="Y2573" s="6" t="s">
        <v>13550</v>
      </c>
      <c r="Z2573" s="103" t="s">
        <v>13541</v>
      </c>
      <c r="AB2573" s="6"/>
      <c r="AJ2573" s="80"/>
      <c r="AK2573" s="113" t="s">
        <v>1417</v>
      </c>
      <c r="AN2573" s="80"/>
      <c r="AO2573" s="80"/>
      <c r="AP2573" s="80"/>
      <c r="AQ2573" s="80"/>
      <c r="AR2573" s="127"/>
      <c r="AS2573" s="80"/>
      <c r="AT2573" s="7"/>
      <c r="AU2573" s="7"/>
      <c r="AV2573" s="165"/>
      <c r="AW2573" s="166"/>
      <c r="AX2573" s="137"/>
      <c r="AY2573" s="147"/>
      <c r="AZ2573" s="167"/>
      <c r="BA2573" s="167"/>
      <c r="BB2573" s="147" t="str">
        <f t="shared" si="657"/>
        <v/>
      </c>
      <c r="BC2573" s="168"/>
      <c r="BD2573" s="165"/>
      <c r="BE2573" s="165"/>
      <c r="BF2573" s="165"/>
      <c r="BG2573" s="165"/>
      <c r="BH2573" s="165"/>
      <c r="BI2573" s="165"/>
      <c r="BJ2573" s="165"/>
      <c r="BK2573" s="165"/>
      <c r="BL2573" s="165"/>
      <c r="BM2573" s="165"/>
      <c r="BN2573" s="165"/>
      <c r="BO2573" s="165"/>
      <c r="BP2573" s="165"/>
      <c r="BQ2573" s="165"/>
      <c r="BS2573" s="6"/>
      <c r="BT2573" s="11"/>
      <c r="BU2573" s="6"/>
      <c r="BV2573" s="6"/>
    </row>
    <row r="2574" spans="1:74" ht="15.75" x14ac:dyDescent="0.25">
      <c r="A2574" s="52" t="s">
        <v>13067</v>
      </c>
      <c r="B2574" s="56" t="s">
        <v>110</v>
      </c>
      <c r="C2574" s="7" t="s">
        <v>118</v>
      </c>
      <c r="D2574" s="7" t="s">
        <v>13537</v>
      </c>
      <c r="E2574" s="7"/>
      <c r="F2574" s="64"/>
      <c r="G2574" s="6"/>
      <c r="H2574" s="6"/>
      <c r="I2574" s="10" t="s">
        <v>110</v>
      </c>
      <c r="J2574" s="11" t="s">
        <v>13551</v>
      </c>
      <c r="K2574" s="194" t="s">
        <v>510</v>
      </c>
      <c r="L2574" s="176"/>
      <c r="M2574" s="176">
        <v>1000</v>
      </c>
      <c r="N2574" s="80" t="s">
        <v>11911</v>
      </c>
      <c r="O2574" s="162"/>
      <c r="P2574" s="80" t="s">
        <v>13552</v>
      </c>
      <c r="Q2574" s="80"/>
      <c r="R2574" s="80"/>
      <c r="S2574" s="163"/>
      <c r="T2574" s="213"/>
      <c r="U2574" s="162"/>
      <c r="V2574" s="164"/>
      <c r="W2574" s="12" t="str">
        <f t="shared" si="656"/>
        <v>Mqtt1</v>
      </c>
      <c r="X2574" s="196"/>
      <c r="Y2574" s="6" t="s">
        <v>13550</v>
      </c>
      <c r="Z2574" s="103" t="s">
        <v>13544</v>
      </c>
      <c r="AB2574" s="6"/>
      <c r="AJ2574" s="80"/>
      <c r="AK2574" s="113" t="s">
        <v>13545</v>
      </c>
      <c r="AN2574" s="80"/>
      <c r="AO2574" s="80"/>
      <c r="AP2574" s="80"/>
      <c r="AQ2574" s="80"/>
      <c r="AR2574" s="127"/>
      <c r="AS2574" s="80"/>
      <c r="AT2574" s="7"/>
      <c r="AU2574" s="7"/>
      <c r="AV2574" s="165"/>
      <c r="AW2574" s="166"/>
      <c r="AX2574" s="137"/>
      <c r="AY2574" s="147"/>
      <c r="AZ2574" s="167"/>
      <c r="BA2574" s="167"/>
      <c r="BB2574" s="147" t="str">
        <f t="shared" si="657"/>
        <v/>
      </c>
      <c r="BC2574" s="168"/>
      <c r="BD2574" s="165"/>
      <c r="BE2574" s="165"/>
      <c r="BF2574" s="165"/>
      <c r="BG2574" s="165"/>
      <c r="BH2574" s="165"/>
      <c r="BI2574" s="165"/>
      <c r="BJ2574" s="165"/>
      <c r="BK2574" s="165"/>
      <c r="BL2574" s="165"/>
      <c r="BM2574" s="165"/>
      <c r="BN2574" s="165"/>
      <c r="BO2574" s="165"/>
      <c r="BP2574" s="165"/>
      <c r="BQ2574" s="165"/>
      <c r="BS2574" s="6"/>
      <c r="BT2574" s="11"/>
      <c r="BU2574" s="6"/>
      <c r="BV2574" s="6"/>
    </row>
    <row r="2575" spans="1:74" ht="15.75" x14ac:dyDescent="0.25">
      <c r="A2575" s="52" t="s">
        <v>13067</v>
      </c>
      <c r="B2575" s="56" t="s">
        <v>110</v>
      </c>
      <c r="C2575" s="7" t="s">
        <v>118</v>
      </c>
      <c r="D2575" s="7" t="s">
        <v>13537</v>
      </c>
      <c r="E2575" s="7"/>
      <c r="F2575" s="64"/>
      <c r="G2575" s="6"/>
      <c r="H2575" s="6"/>
      <c r="I2575" s="10" t="s">
        <v>110</v>
      </c>
      <c r="J2575" s="11" t="s">
        <v>13553</v>
      </c>
      <c r="K2575" s="194" t="s">
        <v>510</v>
      </c>
      <c r="L2575" s="176"/>
      <c r="M2575" s="176">
        <v>1000</v>
      </c>
      <c r="N2575" s="80" t="s">
        <v>11911</v>
      </c>
      <c r="O2575" s="162"/>
      <c r="P2575" s="80" t="s">
        <v>13554</v>
      </c>
      <c r="Q2575" s="80"/>
      <c r="R2575" s="80"/>
      <c r="S2575" s="163"/>
      <c r="T2575" s="213"/>
      <c r="U2575" s="162"/>
      <c r="V2575" s="164"/>
      <c r="W2575" s="12" t="str">
        <f t="shared" si="656"/>
        <v>Mqtt1</v>
      </c>
      <c r="X2575" s="196"/>
      <c r="Y2575" s="6" t="s">
        <v>13550</v>
      </c>
      <c r="Z2575" s="103" t="s">
        <v>13325</v>
      </c>
      <c r="AB2575" s="6"/>
      <c r="AJ2575" s="80"/>
      <c r="AK2575" s="113" t="s">
        <v>1159</v>
      </c>
      <c r="AN2575" s="80"/>
      <c r="AO2575" s="80"/>
      <c r="AP2575" s="80"/>
      <c r="AQ2575" s="80"/>
      <c r="AR2575" s="127"/>
      <c r="AS2575" s="80"/>
      <c r="AT2575" s="7"/>
      <c r="AU2575" s="7"/>
      <c r="AV2575" s="165"/>
      <c r="AW2575" s="166"/>
      <c r="AX2575" s="137"/>
      <c r="AY2575" s="147"/>
      <c r="AZ2575" s="167"/>
      <c r="BA2575" s="167"/>
      <c r="BB2575" s="147" t="str">
        <f t="shared" si="657"/>
        <v/>
      </c>
      <c r="BC2575" s="168"/>
      <c r="BD2575" s="165"/>
      <c r="BE2575" s="165"/>
      <c r="BF2575" s="165"/>
      <c r="BG2575" s="165"/>
      <c r="BH2575" s="165"/>
      <c r="BI2575" s="165"/>
      <c r="BJ2575" s="165"/>
      <c r="BK2575" s="165"/>
      <c r="BL2575" s="165"/>
      <c r="BM2575" s="165"/>
      <c r="BN2575" s="165"/>
      <c r="BO2575" s="165"/>
      <c r="BP2575" s="165"/>
      <c r="BQ2575" s="165"/>
      <c r="BS2575" s="6"/>
      <c r="BT2575" s="11"/>
      <c r="BU2575" s="6"/>
      <c r="BV2575" s="6"/>
    </row>
    <row r="2576" spans="1:74" ht="15.75" x14ac:dyDescent="0.25">
      <c r="A2576" s="52" t="s">
        <v>13067</v>
      </c>
      <c r="B2576" s="56" t="s">
        <v>110</v>
      </c>
      <c r="C2576" s="7" t="s">
        <v>118</v>
      </c>
      <c r="D2576" s="7" t="s">
        <v>13537</v>
      </c>
      <c r="E2576" s="7"/>
      <c r="F2576" s="64"/>
      <c r="G2576" s="6"/>
      <c r="H2576" s="6"/>
      <c r="I2576" s="10" t="s">
        <v>110</v>
      </c>
      <c r="J2576" s="11" t="s">
        <v>13555</v>
      </c>
      <c r="K2576" s="194" t="s">
        <v>510</v>
      </c>
      <c r="L2576" s="176"/>
      <c r="M2576" s="176">
        <v>1000</v>
      </c>
      <c r="N2576" s="80" t="s">
        <v>11911</v>
      </c>
      <c r="O2576" s="162"/>
      <c r="P2576" s="80" t="s">
        <v>13556</v>
      </c>
      <c r="Q2576" s="80"/>
      <c r="R2576" s="80"/>
      <c r="S2576" s="163"/>
      <c r="T2576" s="213"/>
      <c r="U2576" s="162"/>
      <c r="V2576" s="164"/>
      <c r="W2576" s="12" t="str">
        <f t="shared" si="656"/>
        <v>Mqtt1</v>
      </c>
      <c r="X2576" s="196"/>
      <c r="Y2576" s="6" t="s">
        <v>13557</v>
      </c>
      <c r="Z2576" s="103" t="s">
        <v>13541</v>
      </c>
      <c r="AB2576" s="6"/>
      <c r="AJ2576" s="80"/>
      <c r="AK2576" s="113" t="s">
        <v>1417</v>
      </c>
      <c r="AN2576" s="80"/>
      <c r="AO2576" s="80"/>
      <c r="AP2576" s="80"/>
      <c r="AQ2576" s="80"/>
      <c r="AR2576" s="127"/>
      <c r="AS2576" s="80"/>
      <c r="AT2576" s="7"/>
      <c r="AU2576" s="7"/>
      <c r="AV2576" s="165"/>
      <c r="AW2576" s="166"/>
      <c r="AX2576" s="137"/>
      <c r="AY2576" s="147"/>
      <c r="AZ2576" s="167"/>
      <c r="BA2576" s="167"/>
      <c r="BB2576" s="147" t="str">
        <f t="shared" si="657"/>
        <v/>
      </c>
      <c r="BC2576" s="168"/>
      <c r="BD2576" s="165"/>
      <c r="BE2576" s="165"/>
      <c r="BF2576" s="165"/>
      <c r="BG2576" s="165"/>
      <c r="BH2576" s="165"/>
      <c r="BI2576" s="165"/>
      <c r="BJ2576" s="165"/>
      <c r="BK2576" s="165"/>
      <c r="BL2576" s="165"/>
      <c r="BM2576" s="165"/>
      <c r="BN2576" s="165"/>
      <c r="BO2576" s="165"/>
      <c r="BP2576" s="165"/>
      <c r="BQ2576" s="165"/>
      <c r="BS2576" s="6"/>
      <c r="BT2576" s="11"/>
      <c r="BU2576" s="6"/>
      <c r="BV2576" s="6"/>
    </row>
    <row r="2577" spans="1:74" ht="15.75" x14ac:dyDescent="0.25">
      <c r="A2577" s="52" t="s">
        <v>13067</v>
      </c>
      <c r="B2577" s="56" t="s">
        <v>110</v>
      </c>
      <c r="C2577" s="7" t="s">
        <v>118</v>
      </c>
      <c r="D2577" s="7" t="s">
        <v>13537</v>
      </c>
      <c r="E2577" s="7"/>
      <c r="F2577" s="64"/>
      <c r="G2577" s="6"/>
      <c r="H2577" s="6"/>
      <c r="I2577" s="10" t="s">
        <v>110</v>
      </c>
      <c r="J2577" s="11" t="s">
        <v>13558</v>
      </c>
      <c r="K2577" s="194" t="s">
        <v>510</v>
      </c>
      <c r="L2577" s="176"/>
      <c r="M2577" s="176">
        <v>1000</v>
      </c>
      <c r="N2577" s="80" t="s">
        <v>11911</v>
      </c>
      <c r="O2577" s="162"/>
      <c r="P2577" s="80" t="s">
        <v>13559</v>
      </c>
      <c r="Q2577" s="80"/>
      <c r="R2577" s="80"/>
      <c r="S2577" s="163"/>
      <c r="T2577" s="213"/>
      <c r="U2577" s="162"/>
      <c r="V2577" s="164"/>
      <c r="W2577" s="12" t="str">
        <f t="shared" si="656"/>
        <v>Mqtt1</v>
      </c>
      <c r="X2577" s="196"/>
      <c r="Y2577" s="6" t="s">
        <v>13557</v>
      </c>
      <c r="Z2577" s="103" t="s">
        <v>13544</v>
      </c>
      <c r="AB2577" s="6"/>
      <c r="AJ2577" s="80"/>
      <c r="AK2577" s="113" t="s">
        <v>13545</v>
      </c>
      <c r="AN2577" s="80"/>
      <c r="AO2577" s="80"/>
      <c r="AP2577" s="80"/>
      <c r="AQ2577" s="80"/>
      <c r="AR2577" s="127"/>
      <c r="AS2577" s="80"/>
      <c r="AT2577" s="7"/>
      <c r="AU2577" s="7"/>
      <c r="AV2577" s="165"/>
      <c r="AW2577" s="166"/>
      <c r="AX2577" s="137"/>
      <c r="AY2577" s="147"/>
      <c r="AZ2577" s="167"/>
      <c r="BA2577" s="167"/>
      <c r="BB2577" s="147" t="str">
        <f t="shared" si="657"/>
        <v/>
      </c>
      <c r="BC2577" s="168"/>
      <c r="BD2577" s="165"/>
      <c r="BE2577" s="165"/>
      <c r="BF2577" s="165"/>
      <c r="BG2577" s="165"/>
      <c r="BH2577" s="165"/>
      <c r="BI2577" s="165"/>
      <c r="BJ2577" s="165"/>
      <c r="BK2577" s="165"/>
      <c r="BL2577" s="165"/>
      <c r="BM2577" s="165"/>
      <c r="BN2577" s="165"/>
      <c r="BO2577" s="165"/>
      <c r="BP2577" s="165"/>
      <c r="BQ2577" s="165"/>
      <c r="BS2577" s="6"/>
      <c r="BT2577" s="11"/>
      <c r="BU2577" s="6"/>
      <c r="BV2577" s="6"/>
    </row>
    <row r="2578" spans="1:74" ht="15.75" x14ac:dyDescent="0.25">
      <c r="A2578" s="52" t="s">
        <v>13067</v>
      </c>
      <c r="B2578" s="56" t="s">
        <v>110</v>
      </c>
      <c r="C2578" s="7" t="s">
        <v>118</v>
      </c>
      <c r="D2578" s="7" t="s">
        <v>13537</v>
      </c>
      <c r="E2578" s="7"/>
      <c r="F2578" s="64"/>
      <c r="G2578" s="6"/>
      <c r="H2578" s="6"/>
      <c r="I2578" s="10" t="s">
        <v>110</v>
      </c>
      <c r="J2578" s="11" t="s">
        <v>13560</v>
      </c>
      <c r="K2578" s="194" t="s">
        <v>510</v>
      </c>
      <c r="L2578" s="176"/>
      <c r="M2578" s="176">
        <v>1000</v>
      </c>
      <c r="N2578" s="80" t="s">
        <v>11911</v>
      </c>
      <c r="O2578" s="162"/>
      <c r="P2578" s="80" t="s">
        <v>13561</v>
      </c>
      <c r="Q2578" s="80"/>
      <c r="R2578" s="80"/>
      <c r="S2578" s="163"/>
      <c r="T2578" s="213"/>
      <c r="U2578" s="162"/>
      <c r="V2578" s="164"/>
      <c r="W2578" s="12" t="str">
        <f t="shared" si="656"/>
        <v>Mqtt1</v>
      </c>
      <c r="X2578" s="196"/>
      <c r="Y2578" s="6" t="s">
        <v>13557</v>
      </c>
      <c r="Z2578" s="103" t="s">
        <v>13325</v>
      </c>
      <c r="AB2578" s="6"/>
      <c r="AJ2578" s="80"/>
      <c r="AK2578" s="113" t="s">
        <v>1159</v>
      </c>
      <c r="AN2578" s="80"/>
      <c r="AO2578" s="80"/>
      <c r="AP2578" s="80"/>
      <c r="AQ2578" s="80"/>
      <c r="AR2578" s="127"/>
      <c r="AS2578" s="80"/>
      <c r="AT2578" s="7"/>
      <c r="AU2578" s="7"/>
      <c r="AV2578" s="165"/>
      <c r="AW2578" s="166"/>
      <c r="AX2578" s="137"/>
      <c r="AY2578" s="147"/>
      <c r="AZ2578" s="167"/>
      <c r="BA2578" s="167"/>
      <c r="BB2578" s="147" t="str">
        <f t="shared" si="657"/>
        <v/>
      </c>
      <c r="BC2578" s="168"/>
      <c r="BD2578" s="165"/>
      <c r="BE2578" s="165"/>
      <c r="BF2578" s="165"/>
      <c r="BG2578" s="165"/>
      <c r="BH2578" s="165"/>
      <c r="BI2578" s="165"/>
      <c r="BJ2578" s="165"/>
      <c r="BK2578" s="165"/>
      <c r="BL2578" s="165"/>
      <c r="BM2578" s="165"/>
      <c r="BN2578" s="165"/>
      <c r="BO2578" s="165"/>
      <c r="BP2578" s="165"/>
      <c r="BQ2578" s="165"/>
      <c r="BS2578" s="6"/>
      <c r="BT2578" s="11"/>
      <c r="BU2578" s="6"/>
      <c r="BV2578" s="6"/>
    </row>
    <row r="2579" spans="1:74" ht="15.75" x14ac:dyDescent="0.25">
      <c r="A2579" s="52" t="s">
        <v>13067</v>
      </c>
      <c r="B2579" s="56" t="s">
        <v>110</v>
      </c>
      <c r="C2579" s="7" t="s">
        <v>118</v>
      </c>
      <c r="D2579" s="7" t="s">
        <v>13537</v>
      </c>
      <c r="E2579" s="7"/>
      <c r="F2579" s="64"/>
      <c r="G2579" s="6"/>
      <c r="H2579" s="6"/>
      <c r="I2579" s="10" t="s">
        <v>110</v>
      </c>
      <c r="J2579" s="11" t="s">
        <v>13562</v>
      </c>
      <c r="K2579" s="194" t="s">
        <v>510</v>
      </c>
      <c r="L2579" s="176"/>
      <c r="M2579" s="176">
        <v>1000</v>
      </c>
      <c r="N2579" s="80" t="s">
        <v>11911</v>
      </c>
      <c r="O2579" s="162"/>
      <c r="P2579" s="80" t="s">
        <v>13563</v>
      </c>
      <c r="Q2579" s="80"/>
      <c r="R2579" s="80"/>
      <c r="S2579" s="163"/>
      <c r="T2579" s="213"/>
      <c r="U2579" s="162"/>
      <c r="V2579" s="164"/>
      <c r="W2579" s="12" t="str">
        <f t="shared" si="656"/>
        <v>Mqtt1</v>
      </c>
      <c r="X2579" s="196"/>
      <c r="Y2579" s="6" t="s">
        <v>13564</v>
      </c>
      <c r="Z2579" s="103" t="s">
        <v>13541</v>
      </c>
      <c r="AB2579" s="6"/>
      <c r="AJ2579" s="80"/>
      <c r="AK2579" s="113" t="s">
        <v>1417</v>
      </c>
      <c r="AN2579" s="80"/>
      <c r="AO2579" s="80"/>
      <c r="AP2579" s="80"/>
      <c r="AQ2579" s="80"/>
      <c r="AR2579" s="127"/>
      <c r="AS2579" s="80"/>
      <c r="AT2579" s="7"/>
      <c r="AU2579" s="7"/>
      <c r="AV2579" s="165"/>
      <c r="AW2579" s="166"/>
      <c r="AX2579" s="137"/>
      <c r="AY2579" s="147"/>
      <c r="AZ2579" s="167"/>
      <c r="BA2579" s="167"/>
      <c r="BB2579" s="147" t="str">
        <f t="shared" si="657"/>
        <v/>
      </c>
      <c r="BC2579" s="168"/>
      <c r="BD2579" s="165"/>
      <c r="BE2579" s="165"/>
      <c r="BF2579" s="165"/>
      <c r="BG2579" s="165"/>
      <c r="BH2579" s="165"/>
      <c r="BI2579" s="165"/>
      <c r="BJ2579" s="165"/>
      <c r="BK2579" s="165"/>
      <c r="BL2579" s="165"/>
      <c r="BM2579" s="165"/>
      <c r="BN2579" s="165"/>
      <c r="BO2579" s="165"/>
      <c r="BP2579" s="165"/>
      <c r="BQ2579" s="165"/>
      <c r="BS2579" s="6"/>
      <c r="BT2579" s="11"/>
      <c r="BU2579" s="6"/>
      <c r="BV2579" s="6"/>
    </row>
    <row r="2580" spans="1:74" ht="15.75" x14ac:dyDescent="0.25">
      <c r="A2580" s="52" t="s">
        <v>13067</v>
      </c>
      <c r="B2580" s="56" t="s">
        <v>110</v>
      </c>
      <c r="C2580" s="7" t="s">
        <v>118</v>
      </c>
      <c r="D2580" s="7" t="s">
        <v>13537</v>
      </c>
      <c r="E2580" s="7"/>
      <c r="F2580" s="64"/>
      <c r="G2580" s="6"/>
      <c r="H2580" s="6"/>
      <c r="I2580" s="10" t="s">
        <v>110</v>
      </c>
      <c r="J2580" s="11" t="s">
        <v>13565</v>
      </c>
      <c r="K2580" s="194" t="s">
        <v>510</v>
      </c>
      <c r="L2580" s="176"/>
      <c r="M2580" s="176">
        <v>1000</v>
      </c>
      <c r="N2580" s="80" t="s">
        <v>11911</v>
      </c>
      <c r="O2580" s="162"/>
      <c r="P2580" s="80" t="s">
        <v>13566</v>
      </c>
      <c r="Q2580" s="80"/>
      <c r="R2580" s="80"/>
      <c r="S2580" s="163"/>
      <c r="T2580" s="213"/>
      <c r="U2580" s="162"/>
      <c r="V2580" s="164"/>
      <c r="W2580" s="12" t="str">
        <f t="shared" si="656"/>
        <v>Mqtt1</v>
      </c>
      <c r="X2580" s="196"/>
      <c r="Y2580" s="6" t="s">
        <v>13564</v>
      </c>
      <c r="Z2580" s="103" t="s">
        <v>13544</v>
      </c>
      <c r="AB2580" s="6"/>
      <c r="AJ2580" s="80"/>
      <c r="AK2580" s="113" t="s">
        <v>13545</v>
      </c>
      <c r="AN2580" s="80"/>
      <c r="AO2580" s="80"/>
      <c r="AP2580" s="80"/>
      <c r="AQ2580" s="80"/>
      <c r="AR2580" s="127"/>
      <c r="AS2580" s="80"/>
      <c r="AT2580" s="7"/>
      <c r="AU2580" s="7"/>
      <c r="AV2580" s="165"/>
      <c r="AW2580" s="166"/>
      <c r="AX2580" s="137"/>
      <c r="AY2580" s="147"/>
      <c r="AZ2580" s="167"/>
      <c r="BA2580" s="167"/>
      <c r="BB2580" s="147" t="str">
        <f t="shared" si="657"/>
        <v/>
      </c>
      <c r="BC2580" s="168"/>
      <c r="BD2580" s="165"/>
      <c r="BE2580" s="165"/>
      <c r="BF2580" s="165"/>
      <c r="BG2580" s="165"/>
      <c r="BH2580" s="165"/>
      <c r="BI2580" s="165"/>
      <c r="BJ2580" s="165"/>
      <c r="BK2580" s="165"/>
      <c r="BL2580" s="165"/>
      <c r="BM2580" s="165"/>
      <c r="BN2580" s="165"/>
      <c r="BO2580" s="165"/>
      <c r="BP2580" s="165"/>
      <c r="BQ2580" s="165"/>
      <c r="BS2580" s="6"/>
      <c r="BT2580" s="11"/>
      <c r="BU2580" s="6"/>
      <c r="BV2580" s="6"/>
    </row>
    <row r="2581" spans="1:74" ht="15.75" x14ac:dyDescent="0.25">
      <c r="A2581" s="52" t="s">
        <v>13067</v>
      </c>
      <c r="B2581" s="56" t="s">
        <v>110</v>
      </c>
      <c r="C2581" s="7" t="s">
        <v>118</v>
      </c>
      <c r="D2581" s="7" t="s">
        <v>13537</v>
      </c>
      <c r="E2581" s="7"/>
      <c r="F2581" s="64"/>
      <c r="G2581" s="6"/>
      <c r="H2581" s="6"/>
      <c r="I2581" s="10" t="s">
        <v>110</v>
      </c>
      <c r="J2581" s="11" t="s">
        <v>13567</v>
      </c>
      <c r="K2581" s="194" t="s">
        <v>510</v>
      </c>
      <c r="L2581" s="176"/>
      <c r="M2581" s="176">
        <v>1000</v>
      </c>
      <c r="N2581" s="80" t="s">
        <v>11911</v>
      </c>
      <c r="O2581" s="162"/>
      <c r="P2581" s="80" t="s">
        <v>13568</v>
      </c>
      <c r="Q2581" s="80"/>
      <c r="R2581" s="80"/>
      <c r="S2581" s="163"/>
      <c r="T2581" s="213"/>
      <c r="U2581" s="162"/>
      <c r="V2581" s="164"/>
      <c r="W2581" s="12" t="str">
        <f t="shared" si="656"/>
        <v>Mqtt1</v>
      </c>
      <c r="X2581" s="196"/>
      <c r="Y2581" s="6" t="s">
        <v>13564</v>
      </c>
      <c r="Z2581" s="103" t="s">
        <v>13325</v>
      </c>
      <c r="AB2581" s="6"/>
      <c r="AJ2581" s="80"/>
      <c r="AK2581" s="113" t="s">
        <v>1159</v>
      </c>
      <c r="AN2581" s="80"/>
      <c r="AO2581" s="80"/>
      <c r="AP2581" s="80"/>
      <c r="AQ2581" s="80"/>
      <c r="AR2581" s="127"/>
      <c r="AS2581" s="80"/>
      <c r="AT2581" s="7"/>
      <c r="AU2581" s="7"/>
      <c r="AV2581" s="165"/>
      <c r="AW2581" s="166"/>
      <c r="AX2581" s="137"/>
      <c r="AY2581" s="147"/>
      <c r="AZ2581" s="167"/>
      <c r="BA2581" s="167"/>
      <c r="BB2581" s="147" t="str">
        <f t="shared" si="657"/>
        <v/>
      </c>
      <c r="BC2581" s="168"/>
      <c r="BD2581" s="165"/>
      <c r="BE2581" s="165"/>
      <c r="BF2581" s="165"/>
      <c r="BG2581" s="165"/>
      <c r="BH2581" s="165"/>
      <c r="BI2581" s="165"/>
      <c r="BJ2581" s="165"/>
      <c r="BK2581" s="165"/>
      <c r="BL2581" s="165"/>
      <c r="BM2581" s="165"/>
      <c r="BN2581" s="165"/>
      <c r="BO2581" s="165"/>
      <c r="BP2581" s="165"/>
      <c r="BQ2581" s="165"/>
      <c r="BS2581" s="6"/>
      <c r="BT2581" s="11"/>
      <c r="BU2581" s="6"/>
      <c r="BV2581" s="6"/>
    </row>
    <row r="2582" spans="1:74" ht="15.75" x14ac:dyDescent="0.25">
      <c r="A2582" s="52" t="s">
        <v>13067</v>
      </c>
      <c r="B2582" s="56" t="s">
        <v>110</v>
      </c>
      <c r="C2582" s="7" t="s">
        <v>118</v>
      </c>
      <c r="D2582" s="7" t="s">
        <v>13537</v>
      </c>
      <c r="E2582" s="7"/>
      <c r="F2582" s="64"/>
      <c r="G2582" s="6"/>
      <c r="H2582" s="6"/>
      <c r="I2582" s="10" t="s">
        <v>110</v>
      </c>
      <c r="J2582" s="11" t="s">
        <v>13569</v>
      </c>
      <c r="K2582" s="194" t="s">
        <v>510</v>
      </c>
      <c r="L2582" s="176"/>
      <c r="M2582" s="176">
        <v>1000</v>
      </c>
      <c r="N2582" s="80" t="s">
        <v>11911</v>
      </c>
      <c r="O2582" s="162"/>
      <c r="P2582" s="80" t="s">
        <v>13570</v>
      </c>
      <c r="Q2582" s="80"/>
      <c r="R2582" s="80"/>
      <c r="S2582" s="163"/>
      <c r="T2582" s="213"/>
      <c r="U2582" s="162"/>
      <c r="V2582" s="164"/>
      <c r="W2582" s="12" t="str">
        <f t="shared" si="656"/>
        <v>Mqtt1</v>
      </c>
      <c r="X2582" s="196"/>
      <c r="Y2582" s="6" t="s">
        <v>13571</v>
      </c>
      <c r="Z2582" s="103" t="s">
        <v>13541</v>
      </c>
      <c r="AB2582" s="6"/>
      <c r="AJ2582" s="80"/>
      <c r="AK2582" s="113" t="s">
        <v>1417</v>
      </c>
      <c r="AN2582" s="80"/>
      <c r="AO2582" s="80"/>
      <c r="AP2582" s="80"/>
      <c r="AQ2582" s="80"/>
      <c r="AR2582" s="127"/>
      <c r="AS2582" s="80"/>
      <c r="AT2582" s="7"/>
      <c r="AU2582" s="7"/>
      <c r="AV2582" s="165"/>
      <c r="AW2582" s="166"/>
      <c r="AX2582" s="137"/>
      <c r="AY2582" s="147"/>
      <c r="AZ2582" s="167"/>
      <c r="BA2582" s="167"/>
      <c r="BB2582" s="147" t="str">
        <f t="shared" si="657"/>
        <v/>
      </c>
      <c r="BC2582" s="168"/>
      <c r="BD2582" s="165"/>
      <c r="BE2582" s="165"/>
      <c r="BF2582" s="165"/>
      <c r="BG2582" s="165"/>
      <c r="BH2582" s="165"/>
      <c r="BI2582" s="165"/>
      <c r="BJ2582" s="165"/>
      <c r="BK2582" s="165"/>
      <c r="BL2582" s="165"/>
      <c r="BM2582" s="165"/>
      <c r="BN2582" s="165"/>
      <c r="BO2582" s="165"/>
      <c r="BP2582" s="165"/>
      <c r="BQ2582" s="165"/>
      <c r="BS2582" s="6"/>
      <c r="BT2582" s="11"/>
      <c r="BU2582" s="6"/>
      <c r="BV2582" s="6"/>
    </row>
    <row r="2583" spans="1:74" ht="15.75" x14ac:dyDescent="0.25">
      <c r="A2583" s="52" t="s">
        <v>13067</v>
      </c>
      <c r="B2583" s="56" t="s">
        <v>110</v>
      </c>
      <c r="C2583" s="7" t="s">
        <v>118</v>
      </c>
      <c r="D2583" s="7" t="s">
        <v>13537</v>
      </c>
      <c r="E2583" s="7"/>
      <c r="F2583" s="64"/>
      <c r="G2583" s="6"/>
      <c r="H2583" s="6"/>
      <c r="I2583" s="10" t="s">
        <v>110</v>
      </c>
      <c r="J2583" s="11" t="s">
        <v>13572</v>
      </c>
      <c r="K2583" s="194" t="s">
        <v>510</v>
      </c>
      <c r="L2583" s="176"/>
      <c r="M2583" s="176">
        <v>1000</v>
      </c>
      <c r="N2583" s="80" t="s">
        <v>11911</v>
      </c>
      <c r="O2583" s="162"/>
      <c r="P2583" s="80" t="s">
        <v>13573</v>
      </c>
      <c r="Q2583" s="80"/>
      <c r="R2583" s="80"/>
      <c r="S2583" s="163"/>
      <c r="T2583" s="213"/>
      <c r="U2583" s="162"/>
      <c r="V2583" s="164"/>
      <c r="W2583" s="12" t="str">
        <f t="shared" si="656"/>
        <v>Mqtt1</v>
      </c>
      <c r="X2583" s="196"/>
      <c r="Y2583" s="6" t="s">
        <v>13571</v>
      </c>
      <c r="Z2583" s="103" t="s">
        <v>13544</v>
      </c>
      <c r="AB2583" s="6"/>
      <c r="AJ2583" s="80"/>
      <c r="AK2583" s="113" t="s">
        <v>13545</v>
      </c>
      <c r="AN2583" s="80"/>
      <c r="AO2583" s="80"/>
      <c r="AP2583" s="80"/>
      <c r="AQ2583" s="80"/>
      <c r="AR2583" s="127"/>
      <c r="AS2583" s="80"/>
      <c r="AT2583" s="7"/>
      <c r="AU2583" s="7"/>
      <c r="AV2583" s="165"/>
      <c r="AW2583" s="166"/>
      <c r="AX2583" s="137"/>
      <c r="AY2583" s="147"/>
      <c r="AZ2583" s="167"/>
      <c r="BA2583" s="167"/>
      <c r="BB2583" s="147" t="str">
        <f t="shared" si="657"/>
        <v/>
      </c>
      <c r="BC2583" s="168"/>
      <c r="BD2583" s="165"/>
      <c r="BE2583" s="165"/>
      <c r="BF2583" s="165"/>
      <c r="BG2583" s="165"/>
      <c r="BH2583" s="165"/>
      <c r="BI2583" s="165"/>
      <c r="BJ2583" s="165"/>
      <c r="BK2583" s="165"/>
      <c r="BL2583" s="165"/>
      <c r="BM2583" s="165"/>
      <c r="BN2583" s="165"/>
      <c r="BO2583" s="165"/>
      <c r="BP2583" s="165"/>
      <c r="BQ2583" s="165"/>
      <c r="BS2583" s="6"/>
      <c r="BT2583" s="11"/>
      <c r="BU2583" s="6"/>
      <c r="BV2583" s="6"/>
    </row>
    <row r="2584" spans="1:74" ht="15.75" x14ac:dyDescent="0.25">
      <c r="A2584" s="52" t="s">
        <v>13067</v>
      </c>
      <c r="B2584" s="56" t="s">
        <v>110</v>
      </c>
      <c r="C2584" s="7" t="s">
        <v>118</v>
      </c>
      <c r="D2584" s="7" t="s">
        <v>13537</v>
      </c>
      <c r="E2584" s="7"/>
      <c r="F2584" s="64"/>
      <c r="G2584" s="6"/>
      <c r="H2584" s="6"/>
      <c r="I2584" s="10" t="s">
        <v>110</v>
      </c>
      <c r="J2584" s="11" t="s">
        <v>13574</v>
      </c>
      <c r="K2584" s="194" t="s">
        <v>510</v>
      </c>
      <c r="L2584" s="176"/>
      <c r="M2584" s="176">
        <v>1000</v>
      </c>
      <c r="N2584" s="80" t="s">
        <v>11911</v>
      </c>
      <c r="O2584" s="162"/>
      <c r="P2584" s="80" t="s">
        <v>13575</v>
      </c>
      <c r="Q2584" s="80"/>
      <c r="R2584" s="80"/>
      <c r="S2584" s="163"/>
      <c r="T2584" s="213"/>
      <c r="U2584" s="162"/>
      <c r="V2584" s="164"/>
      <c r="W2584" s="12" t="str">
        <f t="shared" si="656"/>
        <v>Mqtt1</v>
      </c>
      <c r="X2584" s="196"/>
      <c r="Y2584" s="6" t="s">
        <v>13571</v>
      </c>
      <c r="Z2584" s="103" t="s">
        <v>13325</v>
      </c>
      <c r="AB2584" s="6"/>
      <c r="AJ2584" s="80"/>
      <c r="AK2584" s="113" t="s">
        <v>1159</v>
      </c>
      <c r="AN2584" s="80"/>
      <c r="AO2584" s="80"/>
      <c r="AP2584" s="80"/>
      <c r="AQ2584" s="80"/>
      <c r="AR2584" s="127"/>
      <c r="AS2584" s="80"/>
      <c r="AT2584" s="7"/>
      <c r="AU2584" s="7"/>
      <c r="AV2584" s="165"/>
      <c r="AW2584" s="166"/>
      <c r="AX2584" s="137"/>
      <c r="AY2584" s="147"/>
      <c r="AZ2584" s="167"/>
      <c r="BA2584" s="167"/>
      <c r="BB2584" s="147" t="str">
        <f t="shared" si="657"/>
        <v/>
      </c>
      <c r="BC2584" s="168"/>
      <c r="BD2584" s="165"/>
      <c r="BE2584" s="165"/>
      <c r="BF2584" s="165"/>
      <c r="BG2584" s="165"/>
      <c r="BH2584" s="165"/>
      <c r="BI2584" s="165"/>
      <c r="BJ2584" s="165"/>
      <c r="BK2584" s="165"/>
      <c r="BL2584" s="165"/>
      <c r="BM2584" s="165"/>
      <c r="BN2584" s="165"/>
      <c r="BO2584" s="165"/>
      <c r="BP2584" s="165"/>
      <c r="BQ2584" s="165"/>
      <c r="BS2584" s="6"/>
      <c r="BT2584" s="11"/>
      <c r="BU2584" s="6"/>
      <c r="BV2584" s="6"/>
    </row>
    <row r="2585" spans="1:74" ht="15.75" x14ac:dyDescent="0.25">
      <c r="A2585" s="52" t="s">
        <v>13067</v>
      </c>
      <c r="B2585" s="56" t="s">
        <v>110</v>
      </c>
      <c r="C2585" s="7" t="s">
        <v>118</v>
      </c>
      <c r="D2585" s="7" t="s">
        <v>13537</v>
      </c>
      <c r="E2585" s="7"/>
      <c r="F2585" s="64"/>
      <c r="G2585" s="6"/>
      <c r="H2585" s="6"/>
      <c r="I2585" s="10" t="s">
        <v>110</v>
      </c>
      <c r="J2585" s="11" t="s">
        <v>13576</v>
      </c>
      <c r="K2585" s="194" t="s">
        <v>510</v>
      </c>
      <c r="L2585" s="176"/>
      <c r="M2585" s="176">
        <v>1000</v>
      </c>
      <c r="N2585" s="80" t="s">
        <v>11911</v>
      </c>
      <c r="O2585" s="162"/>
      <c r="P2585" s="80" t="s">
        <v>13577</v>
      </c>
      <c r="Q2585" s="80"/>
      <c r="R2585" s="80"/>
      <c r="S2585" s="163"/>
      <c r="T2585" s="213"/>
      <c r="U2585" s="162"/>
      <c r="V2585" s="164"/>
      <c r="W2585" s="12" t="str">
        <f t="shared" si="656"/>
        <v>Mqtt1</v>
      </c>
      <c r="X2585" s="196"/>
      <c r="Y2585" s="6" t="s">
        <v>13578</v>
      </c>
      <c r="Z2585" s="103" t="s">
        <v>13541</v>
      </c>
      <c r="AB2585" s="6"/>
      <c r="AJ2585" s="80"/>
      <c r="AK2585" s="113" t="s">
        <v>1417</v>
      </c>
      <c r="AN2585" s="80"/>
      <c r="AO2585" s="80"/>
      <c r="AP2585" s="80"/>
      <c r="AQ2585" s="80"/>
      <c r="AR2585" s="127"/>
      <c r="AS2585" s="80"/>
      <c r="AT2585" s="7"/>
      <c r="AU2585" s="7"/>
      <c r="AV2585" s="165"/>
      <c r="AW2585" s="166"/>
      <c r="AX2585" s="137"/>
      <c r="AY2585" s="147"/>
      <c r="AZ2585" s="167"/>
      <c r="BA2585" s="167"/>
      <c r="BB2585" s="147" t="str">
        <f t="shared" si="657"/>
        <v/>
      </c>
      <c r="BC2585" s="168"/>
      <c r="BD2585" s="165"/>
      <c r="BE2585" s="165"/>
      <c r="BF2585" s="165"/>
      <c r="BG2585" s="165"/>
      <c r="BH2585" s="165"/>
      <c r="BI2585" s="165"/>
      <c r="BJ2585" s="165"/>
      <c r="BK2585" s="165"/>
      <c r="BL2585" s="165"/>
      <c r="BM2585" s="165"/>
      <c r="BN2585" s="165"/>
      <c r="BO2585" s="165"/>
      <c r="BP2585" s="165"/>
      <c r="BQ2585" s="165"/>
      <c r="BS2585" s="6"/>
      <c r="BT2585" s="11"/>
      <c r="BU2585" s="6"/>
      <c r="BV2585" s="6"/>
    </row>
    <row r="2586" spans="1:74" ht="15.75" x14ac:dyDescent="0.25">
      <c r="A2586" s="52" t="s">
        <v>13067</v>
      </c>
      <c r="B2586" s="56" t="s">
        <v>110</v>
      </c>
      <c r="C2586" s="7" t="s">
        <v>118</v>
      </c>
      <c r="D2586" s="7" t="s">
        <v>13537</v>
      </c>
      <c r="E2586" s="7"/>
      <c r="F2586" s="64"/>
      <c r="G2586" s="6"/>
      <c r="H2586" s="6"/>
      <c r="I2586" s="10" t="s">
        <v>110</v>
      </c>
      <c r="J2586" s="11" t="s">
        <v>13579</v>
      </c>
      <c r="K2586" s="194" t="s">
        <v>510</v>
      </c>
      <c r="L2586" s="176"/>
      <c r="M2586" s="176">
        <v>1000</v>
      </c>
      <c r="N2586" s="80" t="s">
        <v>11911</v>
      </c>
      <c r="O2586" s="162"/>
      <c r="P2586" s="80" t="s">
        <v>13580</v>
      </c>
      <c r="Q2586" s="80"/>
      <c r="R2586" s="80"/>
      <c r="S2586" s="163"/>
      <c r="T2586" s="213"/>
      <c r="U2586" s="162"/>
      <c r="V2586" s="164"/>
      <c r="W2586" s="12" t="str">
        <f t="shared" si="656"/>
        <v>Mqtt1</v>
      </c>
      <c r="X2586" s="196"/>
      <c r="Y2586" s="6" t="s">
        <v>13578</v>
      </c>
      <c r="Z2586" s="103" t="s">
        <v>13544</v>
      </c>
      <c r="AB2586" s="6"/>
      <c r="AJ2586" s="80"/>
      <c r="AK2586" s="113" t="s">
        <v>13545</v>
      </c>
      <c r="AN2586" s="80"/>
      <c r="AO2586" s="80"/>
      <c r="AP2586" s="80"/>
      <c r="AQ2586" s="80"/>
      <c r="AR2586" s="127"/>
      <c r="AS2586" s="80"/>
      <c r="AT2586" s="7"/>
      <c r="AU2586" s="7"/>
      <c r="AV2586" s="165"/>
      <c r="AW2586" s="166"/>
      <c r="AX2586" s="137"/>
      <c r="AY2586" s="147"/>
      <c r="AZ2586" s="167"/>
      <c r="BA2586" s="167"/>
      <c r="BB2586" s="147" t="str">
        <f t="shared" si="657"/>
        <v/>
      </c>
      <c r="BC2586" s="168"/>
      <c r="BD2586" s="165"/>
      <c r="BE2586" s="165"/>
      <c r="BF2586" s="165"/>
      <c r="BG2586" s="165"/>
      <c r="BH2586" s="165"/>
      <c r="BI2586" s="165"/>
      <c r="BJ2586" s="165"/>
      <c r="BK2586" s="165"/>
      <c r="BL2586" s="165"/>
      <c r="BM2586" s="165"/>
      <c r="BN2586" s="165"/>
      <c r="BO2586" s="165"/>
      <c r="BP2586" s="165"/>
      <c r="BQ2586" s="165"/>
      <c r="BS2586" s="6"/>
      <c r="BT2586" s="11"/>
      <c r="BU2586" s="6"/>
      <c r="BV2586" s="6"/>
    </row>
    <row r="2587" spans="1:74" ht="15.75" x14ac:dyDescent="0.25">
      <c r="A2587" s="52" t="s">
        <v>13067</v>
      </c>
      <c r="B2587" s="56" t="s">
        <v>110</v>
      </c>
      <c r="C2587" s="7" t="s">
        <v>118</v>
      </c>
      <c r="D2587" s="7" t="s">
        <v>13537</v>
      </c>
      <c r="E2587" s="7"/>
      <c r="F2587" s="64"/>
      <c r="G2587" s="6"/>
      <c r="H2587" s="6"/>
      <c r="I2587" s="10" t="s">
        <v>110</v>
      </c>
      <c r="J2587" s="11" t="s">
        <v>13581</v>
      </c>
      <c r="K2587" s="194" t="s">
        <v>510</v>
      </c>
      <c r="L2587" s="176"/>
      <c r="M2587" s="176">
        <v>1000</v>
      </c>
      <c r="N2587" s="80" t="s">
        <v>11911</v>
      </c>
      <c r="O2587" s="162"/>
      <c r="P2587" s="80" t="s">
        <v>13582</v>
      </c>
      <c r="Q2587" s="80"/>
      <c r="R2587" s="80"/>
      <c r="S2587" s="163"/>
      <c r="T2587" s="213"/>
      <c r="U2587" s="162"/>
      <c r="V2587" s="164"/>
      <c r="W2587" s="12" t="str">
        <f t="shared" si="656"/>
        <v>Mqtt1</v>
      </c>
      <c r="X2587" s="196"/>
      <c r="Y2587" s="6" t="s">
        <v>13578</v>
      </c>
      <c r="Z2587" s="103" t="s">
        <v>13325</v>
      </c>
      <c r="AB2587" s="6"/>
      <c r="AJ2587" s="80"/>
      <c r="AK2587" s="113" t="s">
        <v>1159</v>
      </c>
      <c r="AN2587" s="80"/>
      <c r="AO2587" s="80"/>
      <c r="AP2587" s="80"/>
      <c r="AQ2587" s="80"/>
      <c r="AR2587" s="127"/>
      <c r="AS2587" s="80"/>
      <c r="AT2587" s="7"/>
      <c r="AU2587" s="7"/>
      <c r="AV2587" s="165"/>
      <c r="AW2587" s="166"/>
      <c r="AX2587" s="137"/>
      <c r="AY2587" s="147"/>
      <c r="AZ2587" s="167"/>
      <c r="BA2587" s="167"/>
      <c r="BB2587" s="147" t="str">
        <f t="shared" si="657"/>
        <v/>
      </c>
      <c r="BC2587" s="168"/>
      <c r="BD2587" s="165"/>
      <c r="BE2587" s="165"/>
      <c r="BF2587" s="165"/>
      <c r="BG2587" s="165"/>
      <c r="BH2587" s="165"/>
      <c r="BI2587" s="165"/>
      <c r="BJ2587" s="165"/>
      <c r="BK2587" s="165"/>
      <c r="BL2587" s="165"/>
      <c r="BM2587" s="165"/>
      <c r="BN2587" s="165"/>
      <c r="BO2587" s="165"/>
      <c r="BP2587" s="165"/>
      <c r="BQ2587" s="165"/>
      <c r="BS2587" s="6"/>
      <c r="BT2587" s="11"/>
      <c r="BU2587" s="6"/>
      <c r="BV2587" s="6"/>
    </row>
    <row r="2588" spans="1:74" x14ac:dyDescent="0.25">
      <c r="A2588" s="50"/>
      <c r="B2588" s="54" t="s">
        <v>110</v>
      </c>
      <c r="C2588" s="59"/>
      <c r="D2588" s="59"/>
      <c r="E2588" s="59"/>
      <c r="F2588" s="59"/>
      <c r="G2588" s="59"/>
      <c r="H2588" s="59"/>
      <c r="I2588" s="59"/>
      <c r="J2588" s="68"/>
      <c r="K2588" s="50"/>
      <c r="L2588" s="54"/>
      <c r="M2588" s="179">
        <v>1000</v>
      </c>
      <c r="N2588" s="54"/>
      <c r="O2588" s="81"/>
      <c r="P2588" s="54" t="s">
        <v>13583</v>
      </c>
      <c r="Q2588" s="54"/>
      <c r="R2588" s="54"/>
      <c r="S2588" s="54"/>
      <c r="T2588" s="151"/>
      <c r="U2588" s="81"/>
      <c r="V2588" s="68"/>
      <c r="W2588" s="50"/>
      <c r="X2588" s="198"/>
      <c r="Y2588" s="54"/>
      <c r="Z2588" s="100"/>
      <c r="AA2588" s="50"/>
      <c r="AB2588" s="54"/>
      <c r="AC2588" s="100"/>
      <c r="AD2588" s="100"/>
      <c r="AE2588" s="68"/>
      <c r="AF2588" s="68"/>
      <c r="AG2588" s="68"/>
      <c r="AH2588" s="68"/>
      <c r="AI2588" s="54"/>
      <c r="AJ2588" s="54"/>
      <c r="AK2588" s="110"/>
      <c r="AL2588" s="110"/>
      <c r="AM2588" s="54"/>
      <c r="AN2588" s="54"/>
      <c r="AO2588" s="54"/>
      <c r="AP2588" s="54"/>
      <c r="AQ2588" s="54"/>
      <c r="AR2588" s="54"/>
      <c r="AS2588" s="54"/>
      <c r="AT2588" s="81"/>
      <c r="AU2588" s="81"/>
      <c r="AV2588" s="81"/>
      <c r="AW2588" s="81"/>
      <c r="AX2588" s="81"/>
      <c r="AY2588" s="81"/>
      <c r="AZ2588" s="81"/>
      <c r="BA2588" s="81"/>
      <c r="BB2588" s="81"/>
      <c r="BC2588" s="81"/>
      <c r="BD2588" s="81"/>
      <c r="BE2588" s="81"/>
      <c r="BF2588" s="150"/>
      <c r="BG2588" s="81"/>
      <c r="BH2588" s="81"/>
      <c r="BI2588" s="81"/>
      <c r="BJ2588" s="150"/>
      <c r="BK2588" s="81"/>
      <c r="BL2588" s="81"/>
      <c r="BM2588" s="81"/>
      <c r="BN2588" s="150"/>
      <c r="BO2588" s="81"/>
      <c r="BP2588" s="81"/>
      <c r="BQ2588" s="81"/>
      <c r="BR2588" s="151"/>
      <c r="BS2588" s="81"/>
      <c r="BT2588" s="150"/>
      <c r="BU2588" s="81"/>
      <c r="BV2588" s="81"/>
    </row>
    <row r="2589" spans="1:74" ht="15.75" x14ac:dyDescent="0.25">
      <c r="A2589" s="52" t="s">
        <v>13067</v>
      </c>
      <c r="B2589" s="56" t="s">
        <v>110</v>
      </c>
      <c r="C2589" s="7" t="s">
        <v>118</v>
      </c>
      <c r="D2589" s="7" t="s">
        <v>13584</v>
      </c>
      <c r="E2589" s="7"/>
      <c r="F2589" s="64"/>
      <c r="G2589" s="6"/>
      <c r="H2589" s="6"/>
      <c r="I2589" s="10" t="s">
        <v>110</v>
      </c>
      <c r="J2589" s="11" t="s">
        <v>13585</v>
      </c>
      <c r="K2589" s="194" t="s">
        <v>510</v>
      </c>
      <c r="L2589" s="176"/>
      <c r="M2589" s="176">
        <v>1000</v>
      </c>
      <c r="N2589" s="80" t="s">
        <v>11911</v>
      </c>
      <c r="O2589" s="162"/>
      <c r="P2589" s="80" t="s">
        <v>13586</v>
      </c>
      <c r="Q2589" s="80"/>
      <c r="R2589" s="80"/>
      <c r="S2589" s="163"/>
      <c r="T2589" s="213"/>
      <c r="U2589" s="162"/>
      <c r="V2589" s="164"/>
      <c r="W2589" s="12" t="str">
        <f t="shared" ref="W2589:W2612" si="658">IF(COUNTIF(N2589,"spare"),"","Mqtt1")</f>
        <v>Mqtt1</v>
      </c>
      <c r="X2589" s="196"/>
      <c r="Y2589" s="6" t="s">
        <v>13587</v>
      </c>
      <c r="Z2589" s="103" t="s">
        <v>13541</v>
      </c>
      <c r="AB2589" s="6"/>
      <c r="AJ2589" s="80"/>
      <c r="AK2589" s="113" t="s">
        <v>1417</v>
      </c>
      <c r="AN2589" s="80"/>
      <c r="AO2589" s="80"/>
      <c r="AP2589" s="80"/>
      <c r="AQ2589" s="80"/>
      <c r="AR2589" s="127"/>
      <c r="AS2589" s="80"/>
      <c r="AT2589" s="7"/>
      <c r="AU2589" s="7"/>
      <c r="AV2589" s="165"/>
      <c r="AW2589" s="166"/>
      <c r="AX2589" s="137"/>
      <c r="AY2589" s="147"/>
      <c r="AZ2589" s="167"/>
      <c r="BA2589" s="167"/>
      <c r="BB2589" s="147" t="str">
        <f t="shared" ref="BB2589:BB2612" si="659">IF(ISNUMBER(AM2589),"1","")</f>
        <v/>
      </c>
      <c r="BC2589" s="168"/>
      <c r="BD2589" s="165"/>
      <c r="BE2589" s="165"/>
      <c r="BF2589" s="165"/>
      <c r="BG2589" s="165"/>
      <c r="BH2589" s="165"/>
      <c r="BI2589" s="165"/>
      <c r="BJ2589" s="165"/>
      <c r="BK2589" s="165"/>
      <c r="BL2589" s="165"/>
      <c r="BM2589" s="165"/>
      <c r="BN2589" s="165"/>
      <c r="BO2589" s="165"/>
      <c r="BP2589" s="165"/>
      <c r="BQ2589" s="165"/>
      <c r="BS2589" s="6"/>
      <c r="BT2589" s="11"/>
      <c r="BU2589" s="6"/>
      <c r="BV2589" s="6"/>
    </row>
    <row r="2590" spans="1:74" ht="15.75" x14ac:dyDescent="0.25">
      <c r="A2590" s="52" t="s">
        <v>13067</v>
      </c>
      <c r="B2590" s="56" t="s">
        <v>110</v>
      </c>
      <c r="C2590" s="7" t="s">
        <v>118</v>
      </c>
      <c r="D2590" s="7" t="s">
        <v>13584</v>
      </c>
      <c r="E2590" s="7"/>
      <c r="F2590" s="64"/>
      <c r="G2590" s="6"/>
      <c r="H2590" s="6"/>
      <c r="I2590" s="10" t="s">
        <v>110</v>
      </c>
      <c r="J2590" s="11" t="s">
        <v>13588</v>
      </c>
      <c r="K2590" s="194" t="s">
        <v>510</v>
      </c>
      <c r="L2590" s="176"/>
      <c r="M2590" s="176">
        <v>1000</v>
      </c>
      <c r="N2590" s="80" t="s">
        <v>11911</v>
      </c>
      <c r="O2590" s="162"/>
      <c r="P2590" s="80" t="s">
        <v>13589</v>
      </c>
      <c r="Q2590" s="80"/>
      <c r="R2590" s="80"/>
      <c r="S2590" s="163"/>
      <c r="T2590" s="213"/>
      <c r="U2590" s="162"/>
      <c r="V2590" s="164"/>
      <c r="W2590" s="12" t="str">
        <f t="shared" si="658"/>
        <v>Mqtt1</v>
      </c>
      <c r="X2590" s="196"/>
      <c r="Y2590" s="6" t="s">
        <v>13587</v>
      </c>
      <c r="Z2590" s="103" t="s">
        <v>13544</v>
      </c>
      <c r="AB2590" s="6"/>
      <c r="AJ2590" s="80"/>
      <c r="AK2590" s="113" t="s">
        <v>13545</v>
      </c>
      <c r="AN2590" s="80"/>
      <c r="AO2590" s="80"/>
      <c r="AP2590" s="80"/>
      <c r="AQ2590" s="80"/>
      <c r="AR2590" s="127"/>
      <c r="AS2590" s="80"/>
      <c r="AT2590" s="7"/>
      <c r="AU2590" s="7"/>
      <c r="AV2590" s="165"/>
      <c r="AW2590" s="166"/>
      <c r="AX2590" s="137"/>
      <c r="AY2590" s="147"/>
      <c r="AZ2590" s="167"/>
      <c r="BA2590" s="167"/>
      <c r="BB2590" s="147" t="str">
        <f t="shared" si="659"/>
        <v/>
      </c>
      <c r="BC2590" s="168"/>
      <c r="BD2590" s="165"/>
      <c r="BE2590" s="165"/>
      <c r="BF2590" s="165"/>
      <c r="BG2590" s="165"/>
      <c r="BH2590" s="165"/>
      <c r="BI2590" s="165"/>
      <c r="BJ2590" s="165"/>
      <c r="BK2590" s="165"/>
      <c r="BL2590" s="165"/>
      <c r="BM2590" s="165"/>
      <c r="BN2590" s="165"/>
      <c r="BO2590" s="165"/>
      <c r="BP2590" s="165"/>
      <c r="BQ2590" s="165"/>
      <c r="BS2590" s="6"/>
      <c r="BT2590" s="11"/>
      <c r="BU2590" s="6"/>
      <c r="BV2590" s="6"/>
    </row>
    <row r="2591" spans="1:74" ht="15.75" x14ac:dyDescent="0.25">
      <c r="A2591" s="52" t="s">
        <v>13067</v>
      </c>
      <c r="B2591" s="56" t="s">
        <v>110</v>
      </c>
      <c r="C2591" s="7" t="s">
        <v>118</v>
      </c>
      <c r="D2591" s="7" t="s">
        <v>13584</v>
      </c>
      <c r="E2591" s="7"/>
      <c r="F2591" s="64"/>
      <c r="G2591" s="6"/>
      <c r="H2591" s="6"/>
      <c r="I2591" s="10" t="s">
        <v>110</v>
      </c>
      <c r="J2591" s="11" t="s">
        <v>13590</v>
      </c>
      <c r="K2591" s="194" t="s">
        <v>510</v>
      </c>
      <c r="L2591" s="176"/>
      <c r="M2591" s="176">
        <v>1000</v>
      </c>
      <c r="N2591" s="80" t="s">
        <v>11911</v>
      </c>
      <c r="O2591" s="162"/>
      <c r="P2591" s="80" t="s">
        <v>13591</v>
      </c>
      <c r="Q2591" s="80"/>
      <c r="R2591" s="80"/>
      <c r="S2591" s="163"/>
      <c r="T2591" s="213"/>
      <c r="U2591" s="162"/>
      <c r="V2591" s="164"/>
      <c r="W2591" s="12" t="str">
        <f t="shared" si="658"/>
        <v>Mqtt1</v>
      </c>
      <c r="X2591" s="196"/>
      <c r="Y2591" s="6" t="s">
        <v>13587</v>
      </c>
      <c r="Z2591" s="103" t="s">
        <v>13325</v>
      </c>
      <c r="AB2591" s="6"/>
      <c r="AJ2591" s="80"/>
      <c r="AK2591" s="113" t="s">
        <v>1159</v>
      </c>
      <c r="AN2591" s="80"/>
      <c r="AO2591" s="80"/>
      <c r="AP2591" s="80"/>
      <c r="AQ2591" s="80"/>
      <c r="AR2591" s="127"/>
      <c r="AS2591" s="80"/>
      <c r="AT2591" s="7"/>
      <c r="AU2591" s="7"/>
      <c r="AV2591" s="165"/>
      <c r="AW2591" s="166"/>
      <c r="AX2591" s="137"/>
      <c r="AY2591" s="147"/>
      <c r="AZ2591" s="167"/>
      <c r="BA2591" s="167"/>
      <c r="BB2591" s="147" t="str">
        <f t="shared" si="659"/>
        <v/>
      </c>
      <c r="BC2591" s="168"/>
      <c r="BD2591" s="165"/>
      <c r="BE2591" s="165"/>
      <c r="BF2591" s="165"/>
      <c r="BG2591" s="165"/>
      <c r="BH2591" s="165"/>
      <c r="BI2591" s="165"/>
      <c r="BJ2591" s="165"/>
      <c r="BK2591" s="165"/>
      <c r="BL2591" s="165"/>
      <c r="BM2591" s="165"/>
      <c r="BN2591" s="165"/>
      <c r="BO2591" s="165"/>
      <c r="BP2591" s="165"/>
      <c r="BQ2591" s="165"/>
      <c r="BS2591" s="6"/>
      <c r="BT2591" s="11"/>
      <c r="BU2591" s="6"/>
      <c r="BV2591" s="6"/>
    </row>
    <row r="2592" spans="1:74" ht="15.75" x14ac:dyDescent="0.25">
      <c r="A2592" s="52" t="s">
        <v>13067</v>
      </c>
      <c r="B2592" s="56" t="s">
        <v>110</v>
      </c>
      <c r="C2592" s="7" t="s">
        <v>118</v>
      </c>
      <c r="D2592" s="7" t="s">
        <v>13584</v>
      </c>
      <c r="E2592" s="7"/>
      <c r="F2592" s="64"/>
      <c r="G2592" s="6"/>
      <c r="H2592" s="6"/>
      <c r="I2592" s="10" t="s">
        <v>110</v>
      </c>
      <c r="J2592" s="11" t="s">
        <v>13592</v>
      </c>
      <c r="K2592" s="194" t="s">
        <v>510</v>
      </c>
      <c r="L2592" s="176"/>
      <c r="M2592" s="176">
        <v>1000</v>
      </c>
      <c r="N2592" s="80" t="s">
        <v>11911</v>
      </c>
      <c r="O2592" s="162"/>
      <c r="P2592" s="80" t="s">
        <v>13593</v>
      </c>
      <c r="Q2592" s="80"/>
      <c r="R2592" s="80"/>
      <c r="S2592" s="163"/>
      <c r="T2592" s="213"/>
      <c r="U2592" s="162"/>
      <c r="V2592" s="164"/>
      <c r="W2592" s="12" t="str">
        <f t="shared" si="658"/>
        <v>Mqtt1</v>
      </c>
      <c r="X2592" s="196"/>
      <c r="Y2592" s="6" t="s">
        <v>13594</v>
      </c>
      <c r="Z2592" s="103" t="s">
        <v>13541</v>
      </c>
      <c r="AB2592" s="6"/>
      <c r="AJ2592" s="80"/>
      <c r="AK2592" s="113" t="s">
        <v>1417</v>
      </c>
      <c r="AN2592" s="80"/>
      <c r="AO2592" s="80"/>
      <c r="AP2592" s="80"/>
      <c r="AQ2592" s="80"/>
      <c r="AR2592" s="127"/>
      <c r="AS2592" s="80"/>
      <c r="AT2592" s="7"/>
      <c r="AU2592" s="7"/>
      <c r="AV2592" s="165"/>
      <c r="AW2592" s="166"/>
      <c r="AX2592" s="137"/>
      <c r="AY2592" s="147"/>
      <c r="AZ2592" s="167"/>
      <c r="BA2592" s="167"/>
      <c r="BB2592" s="147" t="str">
        <f t="shared" si="659"/>
        <v/>
      </c>
      <c r="BC2592" s="168"/>
      <c r="BD2592" s="165"/>
      <c r="BE2592" s="165"/>
      <c r="BF2592" s="165"/>
      <c r="BG2592" s="165"/>
      <c r="BH2592" s="165"/>
      <c r="BI2592" s="165"/>
      <c r="BJ2592" s="165"/>
      <c r="BK2592" s="165"/>
      <c r="BL2592" s="165"/>
      <c r="BM2592" s="165"/>
      <c r="BN2592" s="165"/>
      <c r="BO2592" s="165"/>
      <c r="BP2592" s="165"/>
      <c r="BQ2592" s="165"/>
      <c r="BS2592" s="6"/>
      <c r="BT2592" s="11"/>
      <c r="BU2592" s="6"/>
      <c r="BV2592" s="6"/>
    </row>
    <row r="2593" spans="1:74" ht="15.75" x14ac:dyDescent="0.25">
      <c r="A2593" s="52" t="s">
        <v>13067</v>
      </c>
      <c r="B2593" s="56" t="s">
        <v>110</v>
      </c>
      <c r="C2593" s="7" t="s">
        <v>118</v>
      </c>
      <c r="D2593" s="7" t="s">
        <v>13584</v>
      </c>
      <c r="E2593" s="7"/>
      <c r="F2593" s="64"/>
      <c r="G2593" s="6"/>
      <c r="H2593" s="6"/>
      <c r="I2593" s="10" t="s">
        <v>110</v>
      </c>
      <c r="J2593" s="11" t="s">
        <v>13595</v>
      </c>
      <c r="K2593" s="194" t="s">
        <v>510</v>
      </c>
      <c r="L2593" s="176"/>
      <c r="M2593" s="176">
        <v>1000</v>
      </c>
      <c r="N2593" s="80" t="s">
        <v>11911</v>
      </c>
      <c r="O2593" s="162"/>
      <c r="P2593" s="80" t="s">
        <v>13596</v>
      </c>
      <c r="Q2593" s="80"/>
      <c r="R2593" s="80"/>
      <c r="S2593" s="163"/>
      <c r="T2593" s="213"/>
      <c r="U2593" s="162"/>
      <c r="V2593" s="164"/>
      <c r="W2593" s="12" t="str">
        <f t="shared" si="658"/>
        <v>Mqtt1</v>
      </c>
      <c r="X2593" s="196"/>
      <c r="Y2593" s="6" t="s">
        <v>13594</v>
      </c>
      <c r="Z2593" s="103" t="s">
        <v>13544</v>
      </c>
      <c r="AB2593" s="6"/>
      <c r="AJ2593" s="80"/>
      <c r="AK2593" s="113" t="s">
        <v>13545</v>
      </c>
      <c r="AN2593" s="80"/>
      <c r="AO2593" s="80"/>
      <c r="AP2593" s="80"/>
      <c r="AQ2593" s="80"/>
      <c r="AR2593" s="127"/>
      <c r="AS2593" s="80"/>
      <c r="AT2593" s="7"/>
      <c r="AU2593" s="7"/>
      <c r="AV2593" s="165"/>
      <c r="AW2593" s="166"/>
      <c r="AX2593" s="137"/>
      <c r="AY2593" s="147"/>
      <c r="AZ2593" s="167"/>
      <c r="BA2593" s="167"/>
      <c r="BB2593" s="147" t="str">
        <f t="shared" si="659"/>
        <v/>
      </c>
      <c r="BC2593" s="168"/>
      <c r="BD2593" s="165"/>
      <c r="BE2593" s="165"/>
      <c r="BF2593" s="165"/>
      <c r="BG2593" s="165"/>
      <c r="BH2593" s="165"/>
      <c r="BI2593" s="165"/>
      <c r="BJ2593" s="165"/>
      <c r="BK2593" s="165"/>
      <c r="BL2593" s="165"/>
      <c r="BM2593" s="165"/>
      <c r="BN2593" s="165"/>
      <c r="BO2593" s="165"/>
      <c r="BP2593" s="165"/>
      <c r="BQ2593" s="165"/>
      <c r="BS2593" s="6"/>
      <c r="BT2593" s="11"/>
      <c r="BU2593" s="6"/>
      <c r="BV2593" s="6"/>
    </row>
    <row r="2594" spans="1:74" ht="15.75" x14ac:dyDescent="0.25">
      <c r="A2594" s="52" t="s">
        <v>13067</v>
      </c>
      <c r="B2594" s="56" t="s">
        <v>110</v>
      </c>
      <c r="C2594" s="7" t="s">
        <v>118</v>
      </c>
      <c r="D2594" s="7" t="s">
        <v>13584</v>
      </c>
      <c r="E2594" s="7"/>
      <c r="F2594" s="64"/>
      <c r="G2594" s="6"/>
      <c r="H2594" s="6"/>
      <c r="I2594" s="10" t="s">
        <v>110</v>
      </c>
      <c r="J2594" s="11" t="s">
        <v>13597</v>
      </c>
      <c r="K2594" s="194" t="s">
        <v>510</v>
      </c>
      <c r="L2594" s="176"/>
      <c r="M2594" s="176">
        <v>1000</v>
      </c>
      <c r="N2594" s="80" t="s">
        <v>11911</v>
      </c>
      <c r="O2594" s="162"/>
      <c r="P2594" s="80" t="s">
        <v>13598</v>
      </c>
      <c r="Q2594" s="80"/>
      <c r="R2594" s="80"/>
      <c r="S2594" s="163"/>
      <c r="T2594" s="213"/>
      <c r="U2594" s="162"/>
      <c r="V2594" s="164"/>
      <c r="W2594" s="12" t="str">
        <f t="shared" si="658"/>
        <v>Mqtt1</v>
      </c>
      <c r="X2594" s="196"/>
      <c r="Y2594" s="6" t="s">
        <v>13594</v>
      </c>
      <c r="Z2594" s="103" t="s">
        <v>13325</v>
      </c>
      <c r="AB2594" s="6"/>
      <c r="AJ2594" s="80"/>
      <c r="AK2594" s="113" t="s">
        <v>1159</v>
      </c>
      <c r="AN2594" s="80"/>
      <c r="AO2594" s="80"/>
      <c r="AP2594" s="80"/>
      <c r="AQ2594" s="80"/>
      <c r="AR2594" s="127"/>
      <c r="AS2594" s="80"/>
      <c r="AT2594" s="7"/>
      <c r="AU2594" s="7"/>
      <c r="AV2594" s="165"/>
      <c r="AW2594" s="166"/>
      <c r="AX2594" s="137"/>
      <c r="AY2594" s="147"/>
      <c r="AZ2594" s="167"/>
      <c r="BA2594" s="167"/>
      <c r="BB2594" s="147" t="str">
        <f t="shared" si="659"/>
        <v/>
      </c>
      <c r="BC2594" s="168"/>
      <c r="BD2594" s="165"/>
      <c r="BE2594" s="165"/>
      <c r="BF2594" s="165"/>
      <c r="BG2594" s="165"/>
      <c r="BH2594" s="165"/>
      <c r="BI2594" s="165"/>
      <c r="BJ2594" s="165"/>
      <c r="BK2594" s="165"/>
      <c r="BL2594" s="165"/>
      <c r="BM2594" s="165"/>
      <c r="BN2594" s="165"/>
      <c r="BO2594" s="165"/>
      <c r="BP2594" s="165"/>
      <c r="BQ2594" s="165"/>
      <c r="BS2594" s="6"/>
      <c r="BT2594" s="11"/>
      <c r="BU2594" s="6"/>
      <c r="BV2594" s="6"/>
    </row>
    <row r="2595" spans="1:74" ht="15.75" x14ac:dyDescent="0.25">
      <c r="A2595" s="52" t="s">
        <v>13067</v>
      </c>
      <c r="B2595" s="56" t="s">
        <v>110</v>
      </c>
      <c r="C2595" s="7" t="s">
        <v>118</v>
      </c>
      <c r="D2595" s="7" t="s">
        <v>13584</v>
      </c>
      <c r="E2595" s="7"/>
      <c r="F2595" s="64"/>
      <c r="G2595" s="6"/>
      <c r="H2595" s="6"/>
      <c r="I2595" s="10" t="s">
        <v>110</v>
      </c>
      <c r="J2595" s="11" t="s">
        <v>13599</v>
      </c>
      <c r="K2595" s="194" t="s">
        <v>510</v>
      </c>
      <c r="L2595" s="176"/>
      <c r="M2595" s="176">
        <v>1000</v>
      </c>
      <c r="N2595" s="80" t="s">
        <v>11911</v>
      </c>
      <c r="O2595" s="162"/>
      <c r="P2595" s="80" t="s">
        <v>13600</v>
      </c>
      <c r="Q2595" s="80"/>
      <c r="R2595" s="80"/>
      <c r="S2595" s="163"/>
      <c r="T2595" s="213"/>
      <c r="U2595" s="162"/>
      <c r="V2595" s="164"/>
      <c r="W2595" s="12" t="str">
        <f t="shared" si="658"/>
        <v>Mqtt1</v>
      </c>
      <c r="X2595" s="196"/>
      <c r="Y2595" s="6" t="s">
        <v>13601</v>
      </c>
      <c r="Z2595" s="103" t="s">
        <v>13541</v>
      </c>
      <c r="AB2595" s="6"/>
      <c r="AJ2595" s="80"/>
      <c r="AK2595" s="113" t="s">
        <v>1417</v>
      </c>
      <c r="AN2595" s="80"/>
      <c r="AO2595" s="80"/>
      <c r="AP2595" s="80"/>
      <c r="AQ2595" s="80"/>
      <c r="AR2595" s="127"/>
      <c r="AS2595" s="80"/>
      <c r="AT2595" s="7"/>
      <c r="AU2595" s="7"/>
      <c r="AV2595" s="165"/>
      <c r="AW2595" s="166"/>
      <c r="AX2595" s="137"/>
      <c r="AY2595" s="147"/>
      <c r="AZ2595" s="167"/>
      <c r="BA2595" s="167"/>
      <c r="BB2595" s="147" t="str">
        <f t="shared" si="659"/>
        <v/>
      </c>
      <c r="BC2595" s="168"/>
      <c r="BD2595" s="165"/>
      <c r="BE2595" s="165"/>
      <c r="BF2595" s="165"/>
      <c r="BG2595" s="165"/>
      <c r="BH2595" s="165"/>
      <c r="BI2595" s="165"/>
      <c r="BJ2595" s="165"/>
      <c r="BK2595" s="165"/>
      <c r="BL2595" s="165"/>
      <c r="BM2595" s="165"/>
      <c r="BN2595" s="165"/>
      <c r="BO2595" s="165"/>
      <c r="BP2595" s="165"/>
      <c r="BQ2595" s="165"/>
      <c r="BS2595" s="6"/>
      <c r="BT2595" s="11"/>
      <c r="BU2595" s="6"/>
      <c r="BV2595" s="6"/>
    </row>
    <row r="2596" spans="1:74" ht="15.75" x14ac:dyDescent="0.25">
      <c r="A2596" s="52" t="s">
        <v>13067</v>
      </c>
      <c r="B2596" s="56" t="s">
        <v>110</v>
      </c>
      <c r="C2596" s="7" t="s">
        <v>118</v>
      </c>
      <c r="D2596" s="7" t="s">
        <v>13584</v>
      </c>
      <c r="E2596" s="7"/>
      <c r="F2596" s="64"/>
      <c r="G2596" s="6"/>
      <c r="H2596" s="6"/>
      <c r="I2596" s="10" t="s">
        <v>110</v>
      </c>
      <c r="J2596" s="11" t="s">
        <v>13602</v>
      </c>
      <c r="K2596" s="194" t="s">
        <v>510</v>
      </c>
      <c r="L2596" s="176"/>
      <c r="M2596" s="176">
        <v>1000</v>
      </c>
      <c r="N2596" s="80" t="s">
        <v>11911</v>
      </c>
      <c r="O2596" s="162"/>
      <c r="P2596" s="80" t="s">
        <v>13603</v>
      </c>
      <c r="Q2596" s="80"/>
      <c r="R2596" s="80"/>
      <c r="S2596" s="163"/>
      <c r="T2596" s="213"/>
      <c r="U2596" s="162"/>
      <c r="V2596" s="164"/>
      <c r="W2596" s="12" t="str">
        <f t="shared" si="658"/>
        <v>Mqtt1</v>
      </c>
      <c r="X2596" s="196"/>
      <c r="Y2596" s="6" t="s">
        <v>13601</v>
      </c>
      <c r="Z2596" s="103" t="s">
        <v>13544</v>
      </c>
      <c r="AB2596" s="6"/>
      <c r="AJ2596" s="80"/>
      <c r="AK2596" s="113" t="s">
        <v>13545</v>
      </c>
      <c r="AN2596" s="80"/>
      <c r="AO2596" s="80"/>
      <c r="AP2596" s="80"/>
      <c r="AQ2596" s="80"/>
      <c r="AR2596" s="127"/>
      <c r="AS2596" s="80"/>
      <c r="AT2596" s="7"/>
      <c r="AU2596" s="7"/>
      <c r="AV2596" s="165"/>
      <c r="AW2596" s="166"/>
      <c r="AX2596" s="137"/>
      <c r="AY2596" s="147"/>
      <c r="AZ2596" s="167"/>
      <c r="BA2596" s="167"/>
      <c r="BB2596" s="147" t="str">
        <f t="shared" si="659"/>
        <v/>
      </c>
      <c r="BC2596" s="168"/>
      <c r="BD2596" s="165"/>
      <c r="BE2596" s="165"/>
      <c r="BF2596" s="165"/>
      <c r="BG2596" s="165"/>
      <c r="BH2596" s="165"/>
      <c r="BI2596" s="165"/>
      <c r="BJ2596" s="165"/>
      <c r="BK2596" s="165"/>
      <c r="BL2596" s="165"/>
      <c r="BM2596" s="165"/>
      <c r="BN2596" s="165"/>
      <c r="BO2596" s="165"/>
      <c r="BP2596" s="165"/>
      <c r="BQ2596" s="165"/>
      <c r="BS2596" s="6"/>
      <c r="BT2596" s="11"/>
      <c r="BU2596" s="6"/>
      <c r="BV2596" s="6"/>
    </row>
    <row r="2597" spans="1:74" ht="15.75" x14ac:dyDescent="0.25">
      <c r="A2597" s="52" t="s">
        <v>13067</v>
      </c>
      <c r="B2597" s="56" t="s">
        <v>110</v>
      </c>
      <c r="C2597" s="7" t="s">
        <v>118</v>
      </c>
      <c r="D2597" s="7" t="s">
        <v>13584</v>
      </c>
      <c r="E2597" s="7"/>
      <c r="F2597" s="64"/>
      <c r="G2597" s="6"/>
      <c r="H2597" s="6"/>
      <c r="I2597" s="10" t="s">
        <v>110</v>
      </c>
      <c r="J2597" s="11" t="s">
        <v>13604</v>
      </c>
      <c r="K2597" s="194" t="s">
        <v>510</v>
      </c>
      <c r="L2597" s="176"/>
      <c r="M2597" s="176">
        <v>1000</v>
      </c>
      <c r="N2597" s="80" t="s">
        <v>11911</v>
      </c>
      <c r="O2597" s="162"/>
      <c r="P2597" s="80" t="s">
        <v>13605</v>
      </c>
      <c r="Q2597" s="80"/>
      <c r="R2597" s="80"/>
      <c r="S2597" s="163"/>
      <c r="T2597" s="213"/>
      <c r="U2597" s="162"/>
      <c r="V2597" s="164"/>
      <c r="W2597" s="12" t="str">
        <f t="shared" si="658"/>
        <v>Mqtt1</v>
      </c>
      <c r="X2597" s="196"/>
      <c r="Y2597" s="6" t="s">
        <v>13601</v>
      </c>
      <c r="Z2597" s="103" t="s">
        <v>13325</v>
      </c>
      <c r="AB2597" s="6"/>
      <c r="AJ2597" s="80"/>
      <c r="AK2597" s="113" t="s">
        <v>1159</v>
      </c>
      <c r="AN2597" s="80"/>
      <c r="AO2597" s="80"/>
      <c r="AP2597" s="80"/>
      <c r="AQ2597" s="80"/>
      <c r="AR2597" s="127"/>
      <c r="AS2597" s="80"/>
      <c r="AT2597" s="7"/>
      <c r="AU2597" s="7"/>
      <c r="AV2597" s="165"/>
      <c r="AW2597" s="166"/>
      <c r="AX2597" s="137"/>
      <c r="AY2597" s="147"/>
      <c r="AZ2597" s="167"/>
      <c r="BA2597" s="167"/>
      <c r="BB2597" s="147" t="str">
        <f t="shared" si="659"/>
        <v/>
      </c>
      <c r="BC2597" s="168"/>
      <c r="BD2597" s="165"/>
      <c r="BE2597" s="165"/>
      <c r="BF2597" s="165"/>
      <c r="BG2597" s="165"/>
      <c r="BH2597" s="165"/>
      <c r="BI2597" s="165"/>
      <c r="BJ2597" s="165"/>
      <c r="BK2597" s="165"/>
      <c r="BL2597" s="165"/>
      <c r="BM2597" s="165"/>
      <c r="BN2597" s="165"/>
      <c r="BO2597" s="165"/>
      <c r="BP2597" s="165"/>
      <c r="BQ2597" s="165"/>
      <c r="BS2597" s="6"/>
      <c r="BT2597" s="11"/>
      <c r="BU2597" s="6"/>
      <c r="BV2597" s="6"/>
    </row>
    <row r="2598" spans="1:74" ht="15.75" x14ac:dyDescent="0.25">
      <c r="A2598" s="52" t="s">
        <v>13067</v>
      </c>
      <c r="B2598" s="56" t="s">
        <v>110</v>
      </c>
      <c r="C2598" s="7" t="s">
        <v>118</v>
      </c>
      <c r="D2598" s="7" t="s">
        <v>13584</v>
      </c>
      <c r="E2598" s="7"/>
      <c r="F2598" s="64"/>
      <c r="G2598" s="6"/>
      <c r="H2598" s="6"/>
      <c r="I2598" s="10" t="s">
        <v>110</v>
      </c>
      <c r="J2598" s="11" t="s">
        <v>13606</v>
      </c>
      <c r="K2598" s="194" t="s">
        <v>510</v>
      </c>
      <c r="L2598" s="176"/>
      <c r="M2598" s="176">
        <v>1000</v>
      </c>
      <c r="N2598" s="80" t="s">
        <v>11911</v>
      </c>
      <c r="O2598" s="162"/>
      <c r="P2598" s="80" t="s">
        <v>13607</v>
      </c>
      <c r="Q2598" s="80"/>
      <c r="R2598" s="80"/>
      <c r="S2598" s="163"/>
      <c r="T2598" s="213"/>
      <c r="U2598" s="162"/>
      <c r="V2598" s="164"/>
      <c r="W2598" s="12" t="str">
        <f t="shared" si="658"/>
        <v>Mqtt1</v>
      </c>
      <c r="X2598" s="196"/>
      <c r="Y2598" s="6" t="s">
        <v>13608</v>
      </c>
      <c r="Z2598" s="103" t="s">
        <v>13541</v>
      </c>
      <c r="AB2598" s="6"/>
      <c r="AJ2598" s="80"/>
      <c r="AK2598" s="113" t="s">
        <v>1417</v>
      </c>
      <c r="AN2598" s="80"/>
      <c r="AO2598" s="80"/>
      <c r="AP2598" s="80"/>
      <c r="AQ2598" s="80"/>
      <c r="AR2598" s="127"/>
      <c r="AS2598" s="80"/>
      <c r="AT2598" s="7"/>
      <c r="AU2598" s="7"/>
      <c r="AV2598" s="165"/>
      <c r="AW2598" s="166"/>
      <c r="AX2598" s="137"/>
      <c r="AY2598" s="147"/>
      <c r="AZ2598" s="167"/>
      <c r="BA2598" s="167"/>
      <c r="BB2598" s="147" t="str">
        <f t="shared" si="659"/>
        <v/>
      </c>
      <c r="BC2598" s="168"/>
      <c r="BD2598" s="165"/>
      <c r="BE2598" s="165"/>
      <c r="BF2598" s="165"/>
      <c r="BG2598" s="165"/>
      <c r="BH2598" s="165"/>
      <c r="BI2598" s="165"/>
      <c r="BJ2598" s="165"/>
      <c r="BK2598" s="165"/>
      <c r="BL2598" s="165"/>
      <c r="BM2598" s="165"/>
      <c r="BN2598" s="165"/>
      <c r="BO2598" s="165"/>
      <c r="BP2598" s="165"/>
      <c r="BQ2598" s="165"/>
      <c r="BS2598" s="6"/>
      <c r="BT2598" s="11"/>
      <c r="BU2598" s="6"/>
      <c r="BV2598" s="6"/>
    </row>
    <row r="2599" spans="1:74" ht="15.75" x14ac:dyDescent="0.25">
      <c r="A2599" s="52" t="s">
        <v>13067</v>
      </c>
      <c r="B2599" s="56" t="s">
        <v>110</v>
      </c>
      <c r="C2599" s="7" t="s">
        <v>118</v>
      </c>
      <c r="D2599" s="7" t="s">
        <v>13584</v>
      </c>
      <c r="E2599" s="7"/>
      <c r="F2599" s="64"/>
      <c r="G2599" s="6"/>
      <c r="H2599" s="6"/>
      <c r="I2599" s="10" t="s">
        <v>110</v>
      </c>
      <c r="J2599" s="11" t="s">
        <v>13609</v>
      </c>
      <c r="K2599" s="194" t="s">
        <v>510</v>
      </c>
      <c r="L2599" s="176"/>
      <c r="M2599" s="176">
        <v>1000</v>
      </c>
      <c r="N2599" s="80" t="s">
        <v>11911</v>
      </c>
      <c r="O2599" s="162"/>
      <c r="P2599" s="80" t="s">
        <v>13610</v>
      </c>
      <c r="Q2599" s="80"/>
      <c r="R2599" s="80"/>
      <c r="S2599" s="163"/>
      <c r="T2599" s="213"/>
      <c r="U2599" s="162"/>
      <c r="V2599" s="164"/>
      <c r="W2599" s="12" t="str">
        <f t="shared" si="658"/>
        <v>Mqtt1</v>
      </c>
      <c r="X2599" s="196"/>
      <c r="Y2599" s="6" t="s">
        <v>13608</v>
      </c>
      <c r="Z2599" s="103" t="s">
        <v>13544</v>
      </c>
      <c r="AB2599" s="6"/>
      <c r="AJ2599" s="80"/>
      <c r="AK2599" s="113" t="s">
        <v>13545</v>
      </c>
      <c r="AN2599" s="80"/>
      <c r="AO2599" s="80"/>
      <c r="AP2599" s="80"/>
      <c r="AQ2599" s="80"/>
      <c r="AR2599" s="127"/>
      <c r="AS2599" s="80"/>
      <c r="AT2599" s="7"/>
      <c r="AU2599" s="7"/>
      <c r="AV2599" s="165"/>
      <c r="AW2599" s="166"/>
      <c r="AX2599" s="137"/>
      <c r="AY2599" s="147"/>
      <c r="AZ2599" s="167"/>
      <c r="BA2599" s="167"/>
      <c r="BB2599" s="147" t="str">
        <f t="shared" si="659"/>
        <v/>
      </c>
      <c r="BC2599" s="168"/>
      <c r="BD2599" s="165"/>
      <c r="BE2599" s="165"/>
      <c r="BF2599" s="165"/>
      <c r="BG2599" s="165"/>
      <c r="BH2599" s="165"/>
      <c r="BI2599" s="165"/>
      <c r="BJ2599" s="165"/>
      <c r="BK2599" s="165"/>
      <c r="BL2599" s="165"/>
      <c r="BM2599" s="165"/>
      <c r="BN2599" s="165"/>
      <c r="BO2599" s="165"/>
      <c r="BP2599" s="165"/>
      <c r="BQ2599" s="165"/>
      <c r="BS2599" s="6"/>
      <c r="BT2599" s="11"/>
      <c r="BU2599" s="6"/>
      <c r="BV2599" s="6"/>
    </row>
    <row r="2600" spans="1:74" ht="15.75" x14ac:dyDescent="0.25">
      <c r="A2600" s="52" t="s">
        <v>13067</v>
      </c>
      <c r="B2600" s="56" t="s">
        <v>110</v>
      </c>
      <c r="C2600" s="7" t="s">
        <v>118</v>
      </c>
      <c r="D2600" s="7" t="s">
        <v>13584</v>
      </c>
      <c r="E2600" s="7"/>
      <c r="F2600" s="64"/>
      <c r="G2600" s="6"/>
      <c r="H2600" s="6"/>
      <c r="I2600" s="10" t="s">
        <v>110</v>
      </c>
      <c r="J2600" s="11" t="s">
        <v>13611</v>
      </c>
      <c r="K2600" s="194" t="s">
        <v>510</v>
      </c>
      <c r="L2600" s="176"/>
      <c r="M2600" s="176">
        <v>1000</v>
      </c>
      <c r="N2600" s="80" t="s">
        <v>11911</v>
      </c>
      <c r="O2600" s="162"/>
      <c r="P2600" s="80" t="s">
        <v>13612</v>
      </c>
      <c r="Q2600" s="80"/>
      <c r="R2600" s="80"/>
      <c r="S2600" s="163"/>
      <c r="T2600" s="213"/>
      <c r="U2600" s="162"/>
      <c r="V2600" s="164"/>
      <c r="W2600" s="12" t="str">
        <f t="shared" si="658"/>
        <v>Mqtt1</v>
      </c>
      <c r="X2600" s="196"/>
      <c r="Y2600" s="6" t="s">
        <v>13608</v>
      </c>
      <c r="Z2600" s="103" t="s">
        <v>13325</v>
      </c>
      <c r="AB2600" s="6"/>
      <c r="AJ2600" s="80"/>
      <c r="AK2600" s="113" t="s">
        <v>1159</v>
      </c>
      <c r="AN2600" s="80"/>
      <c r="AO2600" s="80"/>
      <c r="AP2600" s="80"/>
      <c r="AQ2600" s="80"/>
      <c r="AR2600" s="127"/>
      <c r="AS2600" s="80"/>
      <c r="AT2600" s="7"/>
      <c r="AU2600" s="7"/>
      <c r="AV2600" s="165"/>
      <c r="AW2600" s="166"/>
      <c r="AX2600" s="137"/>
      <c r="AY2600" s="147"/>
      <c r="AZ2600" s="167"/>
      <c r="BA2600" s="167"/>
      <c r="BB2600" s="147" t="str">
        <f t="shared" si="659"/>
        <v/>
      </c>
      <c r="BC2600" s="168"/>
      <c r="BD2600" s="165"/>
      <c r="BE2600" s="165"/>
      <c r="BF2600" s="165"/>
      <c r="BG2600" s="165"/>
      <c r="BH2600" s="165"/>
      <c r="BI2600" s="165"/>
      <c r="BJ2600" s="165"/>
      <c r="BK2600" s="165"/>
      <c r="BL2600" s="165"/>
      <c r="BM2600" s="165"/>
      <c r="BN2600" s="165"/>
      <c r="BO2600" s="165"/>
      <c r="BP2600" s="165"/>
      <c r="BQ2600" s="165"/>
      <c r="BS2600" s="6"/>
      <c r="BT2600" s="11"/>
      <c r="BU2600" s="6"/>
      <c r="BV2600" s="6"/>
    </row>
    <row r="2601" spans="1:74" ht="15.75" x14ac:dyDescent="0.25">
      <c r="A2601" s="52" t="s">
        <v>13067</v>
      </c>
      <c r="B2601" s="56" t="s">
        <v>110</v>
      </c>
      <c r="C2601" s="7" t="s">
        <v>118</v>
      </c>
      <c r="D2601" s="7" t="s">
        <v>13584</v>
      </c>
      <c r="E2601" s="7"/>
      <c r="F2601" s="64"/>
      <c r="G2601" s="6"/>
      <c r="H2601" s="6"/>
      <c r="I2601" s="10" t="s">
        <v>110</v>
      </c>
      <c r="J2601" s="11" t="s">
        <v>13613</v>
      </c>
      <c r="K2601" s="194" t="s">
        <v>510</v>
      </c>
      <c r="L2601" s="176"/>
      <c r="M2601" s="176">
        <v>1000</v>
      </c>
      <c r="N2601" s="80" t="s">
        <v>11911</v>
      </c>
      <c r="O2601" s="162"/>
      <c r="P2601" s="80" t="s">
        <v>13614</v>
      </c>
      <c r="Q2601" s="80"/>
      <c r="R2601" s="80"/>
      <c r="S2601" s="163"/>
      <c r="T2601" s="213"/>
      <c r="U2601" s="162"/>
      <c r="V2601" s="164"/>
      <c r="W2601" s="12" t="str">
        <f t="shared" si="658"/>
        <v>Mqtt1</v>
      </c>
      <c r="X2601" s="196"/>
      <c r="Y2601" s="6" t="s">
        <v>13615</v>
      </c>
      <c r="Z2601" s="103" t="s">
        <v>13541</v>
      </c>
      <c r="AB2601" s="6"/>
      <c r="AJ2601" s="80"/>
      <c r="AK2601" s="113" t="s">
        <v>1417</v>
      </c>
      <c r="AN2601" s="80"/>
      <c r="AO2601" s="80"/>
      <c r="AP2601" s="80"/>
      <c r="AQ2601" s="80"/>
      <c r="AR2601" s="127"/>
      <c r="AS2601" s="80"/>
      <c r="AT2601" s="7"/>
      <c r="AU2601" s="7"/>
      <c r="AV2601" s="165"/>
      <c r="AW2601" s="166"/>
      <c r="AX2601" s="137"/>
      <c r="AY2601" s="147"/>
      <c r="AZ2601" s="167"/>
      <c r="BA2601" s="167"/>
      <c r="BB2601" s="147" t="str">
        <f t="shared" si="659"/>
        <v/>
      </c>
      <c r="BC2601" s="168"/>
      <c r="BD2601" s="165"/>
      <c r="BE2601" s="165"/>
      <c r="BF2601" s="165"/>
      <c r="BG2601" s="165"/>
      <c r="BH2601" s="165"/>
      <c r="BI2601" s="165"/>
      <c r="BJ2601" s="165"/>
      <c r="BK2601" s="165"/>
      <c r="BL2601" s="165"/>
      <c r="BM2601" s="165"/>
      <c r="BN2601" s="165"/>
      <c r="BO2601" s="165"/>
      <c r="BP2601" s="165"/>
      <c r="BQ2601" s="165"/>
      <c r="BS2601" s="6"/>
      <c r="BT2601" s="11"/>
      <c r="BU2601" s="6"/>
      <c r="BV2601" s="6"/>
    </row>
    <row r="2602" spans="1:74" ht="15.75" x14ac:dyDescent="0.25">
      <c r="A2602" s="52" t="s">
        <v>13067</v>
      </c>
      <c r="B2602" s="56" t="s">
        <v>110</v>
      </c>
      <c r="C2602" s="7" t="s">
        <v>118</v>
      </c>
      <c r="D2602" s="7" t="s">
        <v>13584</v>
      </c>
      <c r="E2602" s="7"/>
      <c r="F2602" s="64"/>
      <c r="G2602" s="6"/>
      <c r="H2602" s="6"/>
      <c r="I2602" s="10" t="s">
        <v>110</v>
      </c>
      <c r="J2602" s="11" t="s">
        <v>13616</v>
      </c>
      <c r="K2602" s="194" t="s">
        <v>510</v>
      </c>
      <c r="L2602" s="176"/>
      <c r="M2602" s="176">
        <v>1000</v>
      </c>
      <c r="N2602" s="80" t="s">
        <v>11911</v>
      </c>
      <c r="O2602" s="162"/>
      <c r="P2602" s="80" t="s">
        <v>13617</v>
      </c>
      <c r="Q2602" s="80"/>
      <c r="R2602" s="80"/>
      <c r="S2602" s="163"/>
      <c r="T2602" s="213"/>
      <c r="U2602" s="162"/>
      <c r="V2602" s="164"/>
      <c r="W2602" s="12" t="str">
        <f t="shared" si="658"/>
        <v>Mqtt1</v>
      </c>
      <c r="X2602" s="196"/>
      <c r="Y2602" s="6" t="s">
        <v>13615</v>
      </c>
      <c r="Z2602" s="103" t="s">
        <v>13544</v>
      </c>
      <c r="AB2602" s="6"/>
      <c r="AJ2602" s="80"/>
      <c r="AK2602" s="113" t="s">
        <v>13545</v>
      </c>
      <c r="AN2602" s="80"/>
      <c r="AO2602" s="80"/>
      <c r="AP2602" s="80"/>
      <c r="AQ2602" s="80"/>
      <c r="AR2602" s="127"/>
      <c r="AS2602" s="80"/>
      <c r="AT2602" s="7"/>
      <c r="AU2602" s="7"/>
      <c r="AV2602" s="165"/>
      <c r="AW2602" s="166"/>
      <c r="AX2602" s="137"/>
      <c r="AY2602" s="147"/>
      <c r="AZ2602" s="167"/>
      <c r="BA2602" s="167"/>
      <c r="BB2602" s="147" t="str">
        <f t="shared" si="659"/>
        <v/>
      </c>
      <c r="BC2602" s="168"/>
      <c r="BD2602" s="165"/>
      <c r="BE2602" s="165"/>
      <c r="BF2602" s="165"/>
      <c r="BG2602" s="165"/>
      <c r="BH2602" s="165"/>
      <c r="BI2602" s="165"/>
      <c r="BJ2602" s="165"/>
      <c r="BK2602" s="165"/>
      <c r="BL2602" s="165"/>
      <c r="BM2602" s="165"/>
      <c r="BN2602" s="165"/>
      <c r="BO2602" s="165"/>
      <c r="BP2602" s="165"/>
      <c r="BQ2602" s="165"/>
      <c r="BS2602" s="6"/>
      <c r="BT2602" s="11"/>
      <c r="BU2602" s="6"/>
      <c r="BV2602" s="6"/>
    </row>
    <row r="2603" spans="1:74" ht="15.75" x14ac:dyDescent="0.25">
      <c r="A2603" s="52" t="s">
        <v>13067</v>
      </c>
      <c r="B2603" s="56" t="s">
        <v>110</v>
      </c>
      <c r="C2603" s="7" t="s">
        <v>118</v>
      </c>
      <c r="D2603" s="7" t="s">
        <v>13584</v>
      </c>
      <c r="E2603" s="7"/>
      <c r="F2603" s="64"/>
      <c r="G2603" s="6"/>
      <c r="H2603" s="6"/>
      <c r="I2603" s="10" t="s">
        <v>110</v>
      </c>
      <c r="J2603" s="11" t="s">
        <v>13618</v>
      </c>
      <c r="K2603" s="194" t="s">
        <v>510</v>
      </c>
      <c r="L2603" s="176"/>
      <c r="M2603" s="176">
        <v>1000</v>
      </c>
      <c r="N2603" s="80" t="s">
        <v>11911</v>
      </c>
      <c r="O2603" s="162"/>
      <c r="P2603" s="80" t="s">
        <v>13619</v>
      </c>
      <c r="Q2603" s="80"/>
      <c r="R2603" s="80"/>
      <c r="S2603" s="163"/>
      <c r="T2603" s="213"/>
      <c r="U2603" s="162"/>
      <c r="V2603" s="164"/>
      <c r="W2603" s="12" t="str">
        <f t="shared" si="658"/>
        <v>Mqtt1</v>
      </c>
      <c r="X2603" s="196"/>
      <c r="Y2603" s="6" t="s">
        <v>13615</v>
      </c>
      <c r="Z2603" s="103" t="s">
        <v>13325</v>
      </c>
      <c r="AB2603" s="6"/>
      <c r="AJ2603" s="80"/>
      <c r="AK2603" s="113" t="s">
        <v>1159</v>
      </c>
      <c r="AN2603" s="80"/>
      <c r="AO2603" s="80"/>
      <c r="AP2603" s="80"/>
      <c r="AQ2603" s="80"/>
      <c r="AR2603" s="127"/>
      <c r="AS2603" s="80"/>
      <c r="AT2603" s="7"/>
      <c r="AU2603" s="7"/>
      <c r="AV2603" s="165"/>
      <c r="AW2603" s="166"/>
      <c r="AX2603" s="137"/>
      <c r="AY2603" s="147"/>
      <c r="AZ2603" s="167"/>
      <c r="BA2603" s="167"/>
      <c r="BB2603" s="147" t="str">
        <f t="shared" si="659"/>
        <v/>
      </c>
      <c r="BC2603" s="168"/>
      <c r="BD2603" s="165"/>
      <c r="BE2603" s="165"/>
      <c r="BF2603" s="165"/>
      <c r="BG2603" s="165"/>
      <c r="BH2603" s="165"/>
      <c r="BI2603" s="165"/>
      <c r="BJ2603" s="165"/>
      <c r="BK2603" s="165"/>
      <c r="BL2603" s="165"/>
      <c r="BM2603" s="165"/>
      <c r="BN2603" s="165"/>
      <c r="BO2603" s="165"/>
      <c r="BP2603" s="165"/>
      <c r="BQ2603" s="165"/>
      <c r="BS2603" s="6"/>
      <c r="BT2603" s="11"/>
      <c r="BU2603" s="6"/>
      <c r="BV2603" s="6"/>
    </row>
    <row r="2604" spans="1:74" ht="15.75" x14ac:dyDescent="0.25">
      <c r="A2604" s="52" t="s">
        <v>13067</v>
      </c>
      <c r="B2604" s="56" t="s">
        <v>110</v>
      </c>
      <c r="C2604" s="7" t="s">
        <v>118</v>
      </c>
      <c r="D2604" s="7" t="s">
        <v>13584</v>
      </c>
      <c r="E2604" s="7"/>
      <c r="F2604" s="64"/>
      <c r="G2604" s="6"/>
      <c r="H2604" s="6"/>
      <c r="I2604" s="10" t="s">
        <v>110</v>
      </c>
      <c r="J2604" s="11" t="s">
        <v>13620</v>
      </c>
      <c r="K2604" s="194" t="s">
        <v>510</v>
      </c>
      <c r="L2604" s="176"/>
      <c r="M2604" s="176">
        <v>1000</v>
      </c>
      <c r="N2604" s="80" t="s">
        <v>11911</v>
      </c>
      <c r="O2604" s="162"/>
      <c r="P2604" s="80" t="s">
        <v>13621</v>
      </c>
      <c r="Q2604" s="80"/>
      <c r="R2604" s="80"/>
      <c r="S2604" s="163"/>
      <c r="T2604" s="213"/>
      <c r="U2604" s="162"/>
      <c r="V2604" s="164"/>
      <c r="W2604" s="12" t="str">
        <f t="shared" si="658"/>
        <v>Mqtt1</v>
      </c>
      <c r="X2604" s="196"/>
      <c r="Y2604" s="6" t="s">
        <v>13622</v>
      </c>
      <c r="Z2604" s="103" t="s">
        <v>13541</v>
      </c>
      <c r="AB2604" s="6"/>
      <c r="AJ2604" s="80"/>
      <c r="AK2604" s="113" t="s">
        <v>1417</v>
      </c>
      <c r="AN2604" s="80"/>
      <c r="AO2604" s="80"/>
      <c r="AP2604" s="80"/>
      <c r="AQ2604" s="80"/>
      <c r="AR2604" s="127"/>
      <c r="AS2604" s="80"/>
      <c r="AT2604" s="7"/>
      <c r="AU2604" s="7"/>
      <c r="AV2604" s="165"/>
      <c r="AW2604" s="166"/>
      <c r="AX2604" s="137"/>
      <c r="AY2604" s="147"/>
      <c r="AZ2604" s="167"/>
      <c r="BA2604" s="167"/>
      <c r="BB2604" s="147" t="str">
        <f t="shared" si="659"/>
        <v/>
      </c>
      <c r="BC2604" s="168"/>
      <c r="BD2604" s="165"/>
      <c r="BE2604" s="165"/>
      <c r="BF2604" s="165"/>
      <c r="BG2604" s="165"/>
      <c r="BH2604" s="165"/>
      <c r="BI2604" s="165"/>
      <c r="BJ2604" s="165"/>
      <c r="BK2604" s="165"/>
      <c r="BL2604" s="165"/>
      <c r="BM2604" s="165"/>
      <c r="BN2604" s="165"/>
      <c r="BO2604" s="165"/>
      <c r="BP2604" s="165"/>
      <c r="BQ2604" s="165"/>
      <c r="BS2604" s="6"/>
      <c r="BT2604" s="11"/>
      <c r="BU2604" s="6"/>
      <c r="BV2604" s="6"/>
    </row>
    <row r="2605" spans="1:74" ht="15.75" x14ac:dyDescent="0.25">
      <c r="A2605" s="52" t="s">
        <v>13067</v>
      </c>
      <c r="B2605" s="56" t="s">
        <v>110</v>
      </c>
      <c r="C2605" s="7" t="s">
        <v>118</v>
      </c>
      <c r="D2605" s="7" t="s">
        <v>13584</v>
      </c>
      <c r="E2605" s="7"/>
      <c r="F2605" s="64"/>
      <c r="G2605" s="6"/>
      <c r="H2605" s="6"/>
      <c r="I2605" s="10" t="s">
        <v>110</v>
      </c>
      <c r="J2605" s="11" t="s">
        <v>13623</v>
      </c>
      <c r="K2605" s="194" t="s">
        <v>510</v>
      </c>
      <c r="L2605" s="176"/>
      <c r="M2605" s="176">
        <v>1000</v>
      </c>
      <c r="N2605" s="80" t="s">
        <v>11911</v>
      </c>
      <c r="O2605" s="162"/>
      <c r="P2605" s="80" t="s">
        <v>13624</v>
      </c>
      <c r="Q2605" s="80"/>
      <c r="R2605" s="80"/>
      <c r="S2605" s="163"/>
      <c r="T2605" s="213"/>
      <c r="U2605" s="162"/>
      <c r="V2605" s="164"/>
      <c r="W2605" s="12" t="str">
        <f t="shared" si="658"/>
        <v>Mqtt1</v>
      </c>
      <c r="X2605" s="196"/>
      <c r="Y2605" s="6" t="s">
        <v>13622</v>
      </c>
      <c r="Z2605" s="103" t="s">
        <v>13544</v>
      </c>
      <c r="AB2605" s="6"/>
      <c r="AJ2605" s="80"/>
      <c r="AK2605" s="113" t="s">
        <v>13545</v>
      </c>
      <c r="AN2605" s="80"/>
      <c r="AO2605" s="80"/>
      <c r="AP2605" s="80"/>
      <c r="AQ2605" s="80"/>
      <c r="AR2605" s="127"/>
      <c r="AS2605" s="80"/>
      <c r="AT2605" s="7"/>
      <c r="AU2605" s="7"/>
      <c r="AV2605" s="165"/>
      <c r="AW2605" s="166"/>
      <c r="AX2605" s="137"/>
      <c r="AY2605" s="147"/>
      <c r="AZ2605" s="167"/>
      <c r="BA2605" s="167"/>
      <c r="BB2605" s="147" t="str">
        <f t="shared" si="659"/>
        <v/>
      </c>
      <c r="BC2605" s="168"/>
      <c r="BD2605" s="165"/>
      <c r="BE2605" s="165"/>
      <c r="BF2605" s="165"/>
      <c r="BG2605" s="165"/>
      <c r="BH2605" s="165"/>
      <c r="BI2605" s="165"/>
      <c r="BJ2605" s="165"/>
      <c r="BK2605" s="165"/>
      <c r="BL2605" s="165"/>
      <c r="BM2605" s="165"/>
      <c r="BN2605" s="165"/>
      <c r="BO2605" s="165"/>
      <c r="BP2605" s="165"/>
      <c r="BQ2605" s="165"/>
      <c r="BS2605" s="6"/>
      <c r="BT2605" s="11"/>
      <c r="BU2605" s="6"/>
      <c r="BV2605" s="6"/>
    </row>
    <row r="2606" spans="1:74" ht="15.75" x14ac:dyDescent="0.25">
      <c r="A2606" s="52" t="s">
        <v>13067</v>
      </c>
      <c r="B2606" s="56" t="s">
        <v>110</v>
      </c>
      <c r="C2606" s="7" t="s">
        <v>118</v>
      </c>
      <c r="D2606" s="7" t="s">
        <v>13584</v>
      </c>
      <c r="E2606" s="7"/>
      <c r="F2606" s="64"/>
      <c r="G2606" s="6"/>
      <c r="H2606" s="6"/>
      <c r="I2606" s="10" t="s">
        <v>110</v>
      </c>
      <c r="J2606" s="11" t="s">
        <v>13625</v>
      </c>
      <c r="K2606" s="194" t="s">
        <v>510</v>
      </c>
      <c r="L2606" s="176"/>
      <c r="M2606" s="176">
        <v>1000</v>
      </c>
      <c r="N2606" s="80" t="s">
        <v>11911</v>
      </c>
      <c r="O2606" s="162"/>
      <c r="P2606" s="80" t="s">
        <v>13626</v>
      </c>
      <c r="Q2606" s="80"/>
      <c r="R2606" s="80"/>
      <c r="S2606" s="163"/>
      <c r="T2606" s="213"/>
      <c r="U2606" s="162"/>
      <c r="V2606" s="164"/>
      <c r="W2606" s="12" t="str">
        <f t="shared" si="658"/>
        <v>Mqtt1</v>
      </c>
      <c r="X2606" s="196"/>
      <c r="Y2606" s="6" t="s">
        <v>13622</v>
      </c>
      <c r="Z2606" s="103" t="s">
        <v>13325</v>
      </c>
      <c r="AB2606" s="6"/>
      <c r="AJ2606" s="80"/>
      <c r="AK2606" s="113" t="s">
        <v>1159</v>
      </c>
      <c r="AN2606" s="80"/>
      <c r="AO2606" s="80"/>
      <c r="AP2606" s="80"/>
      <c r="AQ2606" s="80"/>
      <c r="AR2606" s="127"/>
      <c r="AS2606" s="80"/>
      <c r="AT2606" s="7"/>
      <c r="AU2606" s="7"/>
      <c r="AV2606" s="165"/>
      <c r="AW2606" s="166"/>
      <c r="AX2606" s="137"/>
      <c r="AY2606" s="147"/>
      <c r="AZ2606" s="167"/>
      <c r="BA2606" s="167"/>
      <c r="BB2606" s="147" t="str">
        <f t="shared" si="659"/>
        <v/>
      </c>
      <c r="BC2606" s="168"/>
      <c r="BD2606" s="165"/>
      <c r="BE2606" s="165"/>
      <c r="BF2606" s="165"/>
      <c r="BG2606" s="165"/>
      <c r="BH2606" s="165"/>
      <c r="BI2606" s="165"/>
      <c r="BJ2606" s="165"/>
      <c r="BK2606" s="165"/>
      <c r="BL2606" s="165"/>
      <c r="BM2606" s="165"/>
      <c r="BN2606" s="165"/>
      <c r="BO2606" s="165"/>
      <c r="BP2606" s="165"/>
      <c r="BQ2606" s="165"/>
      <c r="BS2606" s="6"/>
      <c r="BT2606" s="11"/>
      <c r="BU2606" s="6"/>
      <c r="BV2606" s="6"/>
    </row>
    <row r="2607" spans="1:74" ht="15.75" x14ac:dyDescent="0.25">
      <c r="A2607" s="52" t="s">
        <v>13067</v>
      </c>
      <c r="B2607" s="56" t="s">
        <v>110</v>
      </c>
      <c r="C2607" s="7" t="s">
        <v>118</v>
      </c>
      <c r="D2607" s="7" t="s">
        <v>13584</v>
      </c>
      <c r="E2607" s="7"/>
      <c r="F2607" s="64"/>
      <c r="G2607" s="6"/>
      <c r="H2607" s="6"/>
      <c r="I2607" s="10" t="s">
        <v>110</v>
      </c>
      <c r="J2607" s="11" t="s">
        <v>13627</v>
      </c>
      <c r="K2607" s="194" t="s">
        <v>510</v>
      </c>
      <c r="L2607" s="176"/>
      <c r="M2607" s="176">
        <v>1000</v>
      </c>
      <c r="N2607" s="80" t="s">
        <v>11911</v>
      </c>
      <c r="O2607" s="162"/>
      <c r="P2607" s="80" t="s">
        <v>13628</v>
      </c>
      <c r="Q2607" s="80"/>
      <c r="R2607" s="80"/>
      <c r="S2607" s="163"/>
      <c r="T2607" s="213"/>
      <c r="U2607" s="162"/>
      <c r="V2607" s="164"/>
      <c r="W2607" s="12" t="str">
        <f t="shared" si="658"/>
        <v>Mqtt1</v>
      </c>
      <c r="X2607" s="196"/>
      <c r="Y2607" s="6" t="s">
        <v>13629</v>
      </c>
      <c r="Z2607" s="103" t="s">
        <v>13541</v>
      </c>
      <c r="AB2607" s="6"/>
      <c r="AJ2607" s="80"/>
      <c r="AK2607" s="113" t="s">
        <v>1417</v>
      </c>
      <c r="AN2607" s="80"/>
      <c r="AO2607" s="80"/>
      <c r="AP2607" s="80"/>
      <c r="AQ2607" s="80"/>
      <c r="AR2607" s="127"/>
      <c r="AS2607" s="80"/>
      <c r="AT2607" s="7"/>
      <c r="AU2607" s="7"/>
      <c r="AV2607" s="165"/>
      <c r="AW2607" s="166"/>
      <c r="AX2607" s="137"/>
      <c r="AY2607" s="147"/>
      <c r="AZ2607" s="167"/>
      <c r="BA2607" s="167"/>
      <c r="BB2607" s="147" t="str">
        <f t="shared" si="659"/>
        <v/>
      </c>
      <c r="BC2607" s="168"/>
      <c r="BD2607" s="165"/>
      <c r="BE2607" s="165"/>
      <c r="BF2607" s="165"/>
      <c r="BG2607" s="165"/>
      <c r="BH2607" s="165"/>
      <c r="BI2607" s="165"/>
      <c r="BJ2607" s="165"/>
      <c r="BK2607" s="165"/>
      <c r="BL2607" s="165"/>
      <c r="BM2607" s="165"/>
      <c r="BN2607" s="165"/>
      <c r="BO2607" s="165"/>
      <c r="BP2607" s="165"/>
      <c r="BQ2607" s="165"/>
      <c r="BS2607" s="6"/>
      <c r="BT2607" s="11"/>
      <c r="BU2607" s="6"/>
      <c r="BV2607" s="6"/>
    </row>
    <row r="2608" spans="1:74" ht="15.75" x14ac:dyDescent="0.25">
      <c r="A2608" s="52" t="s">
        <v>13067</v>
      </c>
      <c r="B2608" s="56" t="s">
        <v>110</v>
      </c>
      <c r="C2608" s="7" t="s">
        <v>118</v>
      </c>
      <c r="D2608" s="7" t="s">
        <v>13584</v>
      </c>
      <c r="E2608" s="7"/>
      <c r="F2608" s="64"/>
      <c r="G2608" s="6"/>
      <c r="H2608" s="6"/>
      <c r="I2608" s="10" t="s">
        <v>110</v>
      </c>
      <c r="J2608" s="11" t="s">
        <v>13630</v>
      </c>
      <c r="K2608" s="194" t="s">
        <v>510</v>
      </c>
      <c r="L2608" s="176"/>
      <c r="M2608" s="176">
        <v>1000</v>
      </c>
      <c r="N2608" s="80" t="s">
        <v>11911</v>
      </c>
      <c r="O2608" s="162"/>
      <c r="P2608" s="80" t="s">
        <v>13631</v>
      </c>
      <c r="Q2608" s="80"/>
      <c r="R2608" s="80"/>
      <c r="S2608" s="163"/>
      <c r="T2608" s="213"/>
      <c r="U2608" s="162"/>
      <c r="V2608" s="164"/>
      <c r="W2608" s="12" t="str">
        <f t="shared" si="658"/>
        <v>Mqtt1</v>
      </c>
      <c r="X2608" s="196"/>
      <c r="Y2608" s="6" t="s">
        <v>13629</v>
      </c>
      <c r="Z2608" s="103" t="s">
        <v>13544</v>
      </c>
      <c r="AB2608" s="6"/>
      <c r="AJ2608" s="80"/>
      <c r="AK2608" s="113" t="s">
        <v>13545</v>
      </c>
      <c r="AN2608" s="80"/>
      <c r="AO2608" s="80"/>
      <c r="AP2608" s="80"/>
      <c r="AQ2608" s="80"/>
      <c r="AR2608" s="127"/>
      <c r="AS2608" s="80"/>
      <c r="AT2608" s="7"/>
      <c r="AU2608" s="7"/>
      <c r="AV2608" s="165"/>
      <c r="AW2608" s="166"/>
      <c r="AX2608" s="137"/>
      <c r="AY2608" s="147"/>
      <c r="AZ2608" s="167"/>
      <c r="BA2608" s="167"/>
      <c r="BB2608" s="147" t="str">
        <f t="shared" si="659"/>
        <v/>
      </c>
      <c r="BC2608" s="168"/>
      <c r="BD2608" s="165"/>
      <c r="BE2608" s="165"/>
      <c r="BF2608" s="165"/>
      <c r="BG2608" s="165"/>
      <c r="BH2608" s="165"/>
      <c r="BI2608" s="165"/>
      <c r="BJ2608" s="165"/>
      <c r="BK2608" s="165"/>
      <c r="BL2608" s="165"/>
      <c r="BM2608" s="165"/>
      <c r="BN2608" s="165"/>
      <c r="BO2608" s="165"/>
      <c r="BP2608" s="165"/>
      <c r="BQ2608" s="165"/>
      <c r="BS2608" s="6"/>
      <c r="BT2608" s="11"/>
      <c r="BU2608" s="6"/>
      <c r="BV2608" s="6"/>
    </row>
    <row r="2609" spans="1:74" ht="15.75" x14ac:dyDescent="0.25">
      <c r="A2609" s="52" t="s">
        <v>13067</v>
      </c>
      <c r="B2609" s="56" t="s">
        <v>110</v>
      </c>
      <c r="C2609" s="7" t="s">
        <v>118</v>
      </c>
      <c r="D2609" s="7" t="s">
        <v>13584</v>
      </c>
      <c r="E2609" s="7"/>
      <c r="F2609" s="64"/>
      <c r="G2609" s="6"/>
      <c r="H2609" s="6"/>
      <c r="I2609" s="10" t="s">
        <v>110</v>
      </c>
      <c r="J2609" s="11" t="s">
        <v>13632</v>
      </c>
      <c r="K2609" s="194" t="s">
        <v>510</v>
      </c>
      <c r="L2609" s="176"/>
      <c r="M2609" s="176">
        <v>1000</v>
      </c>
      <c r="N2609" s="80" t="s">
        <v>11911</v>
      </c>
      <c r="O2609" s="162"/>
      <c r="P2609" s="80" t="s">
        <v>13633</v>
      </c>
      <c r="Q2609" s="80"/>
      <c r="R2609" s="80"/>
      <c r="S2609" s="163"/>
      <c r="T2609" s="213"/>
      <c r="U2609" s="162"/>
      <c r="V2609" s="164"/>
      <c r="W2609" s="12" t="str">
        <f t="shared" si="658"/>
        <v>Mqtt1</v>
      </c>
      <c r="X2609" s="196"/>
      <c r="Y2609" s="6" t="s">
        <v>13629</v>
      </c>
      <c r="Z2609" s="103" t="s">
        <v>13325</v>
      </c>
      <c r="AB2609" s="6"/>
      <c r="AJ2609" s="80"/>
      <c r="AK2609" s="113" t="s">
        <v>1159</v>
      </c>
      <c r="AN2609" s="80"/>
      <c r="AO2609" s="80"/>
      <c r="AP2609" s="80"/>
      <c r="AQ2609" s="80"/>
      <c r="AR2609" s="127"/>
      <c r="AS2609" s="80"/>
      <c r="AT2609" s="7"/>
      <c r="AU2609" s="7"/>
      <c r="AV2609" s="165"/>
      <c r="AW2609" s="166"/>
      <c r="AX2609" s="137"/>
      <c r="AY2609" s="147"/>
      <c r="AZ2609" s="167"/>
      <c r="BA2609" s="167"/>
      <c r="BB2609" s="147" t="str">
        <f t="shared" si="659"/>
        <v/>
      </c>
      <c r="BC2609" s="168"/>
      <c r="BD2609" s="165"/>
      <c r="BE2609" s="165"/>
      <c r="BF2609" s="165"/>
      <c r="BG2609" s="165"/>
      <c r="BH2609" s="165"/>
      <c r="BI2609" s="165"/>
      <c r="BJ2609" s="165"/>
      <c r="BK2609" s="165"/>
      <c r="BL2609" s="165"/>
      <c r="BM2609" s="165"/>
      <c r="BN2609" s="165"/>
      <c r="BO2609" s="165"/>
      <c r="BP2609" s="165"/>
      <c r="BQ2609" s="165"/>
      <c r="BS2609" s="6"/>
      <c r="BT2609" s="11"/>
      <c r="BU2609" s="6"/>
      <c r="BV2609" s="6"/>
    </row>
    <row r="2610" spans="1:74" ht="15.75" x14ac:dyDescent="0.25">
      <c r="A2610" s="52" t="s">
        <v>13067</v>
      </c>
      <c r="B2610" s="56" t="s">
        <v>110</v>
      </c>
      <c r="C2610" s="7" t="s">
        <v>118</v>
      </c>
      <c r="D2610" s="7" t="s">
        <v>13584</v>
      </c>
      <c r="E2610" s="7"/>
      <c r="F2610" s="64"/>
      <c r="G2610" s="6"/>
      <c r="H2610" s="6"/>
      <c r="I2610" s="10" t="s">
        <v>110</v>
      </c>
      <c r="J2610" s="11" t="s">
        <v>13634</v>
      </c>
      <c r="K2610" s="194" t="s">
        <v>510</v>
      </c>
      <c r="L2610" s="176"/>
      <c r="M2610" s="176">
        <v>1000</v>
      </c>
      <c r="N2610" s="80" t="s">
        <v>11911</v>
      </c>
      <c r="O2610" s="162"/>
      <c r="P2610" s="80" t="s">
        <v>13635</v>
      </c>
      <c r="Q2610" s="80"/>
      <c r="R2610" s="80"/>
      <c r="S2610" s="163"/>
      <c r="T2610" s="213"/>
      <c r="U2610" s="162"/>
      <c r="V2610" s="164"/>
      <c r="W2610" s="12" t="str">
        <f t="shared" si="658"/>
        <v>Mqtt1</v>
      </c>
      <c r="X2610" s="196"/>
      <c r="Y2610" s="6" t="s">
        <v>13636</v>
      </c>
      <c r="Z2610" s="103" t="s">
        <v>13541</v>
      </c>
      <c r="AB2610" s="6"/>
      <c r="AJ2610" s="80"/>
      <c r="AK2610" s="113" t="s">
        <v>1417</v>
      </c>
      <c r="AN2610" s="80"/>
      <c r="AO2610" s="80"/>
      <c r="AP2610" s="80"/>
      <c r="AQ2610" s="80"/>
      <c r="AR2610" s="127"/>
      <c r="AS2610" s="80"/>
      <c r="AT2610" s="7"/>
      <c r="AU2610" s="7"/>
      <c r="AV2610" s="165"/>
      <c r="AW2610" s="166"/>
      <c r="AX2610" s="137"/>
      <c r="AY2610" s="147"/>
      <c r="AZ2610" s="167"/>
      <c r="BA2610" s="167"/>
      <c r="BB2610" s="147" t="str">
        <f t="shared" si="659"/>
        <v/>
      </c>
      <c r="BC2610" s="168"/>
      <c r="BD2610" s="165"/>
      <c r="BE2610" s="165"/>
      <c r="BF2610" s="165"/>
      <c r="BG2610" s="165"/>
      <c r="BH2610" s="165"/>
      <c r="BI2610" s="165"/>
      <c r="BJ2610" s="165"/>
      <c r="BK2610" s="165"/>
      <c r="BL2610" s="165"/>
      <c r="BM2610" s="165"/>
      <c r="BN2610" s="165"/>
      <c r="BO2610" s="165"/>
      <c r="BP2610" s="165"/>
      <c r="BQ2610" s="165"/>
      <c r="BS2610" s="6"/>
      <c r="BT2610" s="11"/>
      <c r="BU2610" s="6"/>
      <c r="BV2610" s="6"/>
    </row>
    <row r="2611" spans="1:74" ht="15.75" x14ac:dyDescent="0.25">
      <c r="A2611" s="52" t="s">
        <v>13067</v>
      </c>
      <c r="B2611" s="56" t="s">
        <v>110</v>
      </c>
      <c r="C2611" s="7" t="s">
        <v>118</v>
      </c>
      <c r="D2611" s="7" t="s">
        <v>13584</v>
      </c>
      <c r="E2611" s="7"/>
      <c r="F2611" s="64"/>
      <c r="G2611" s="6"/>
      <c r="H2611" s="6"/>
      <c r="I2611" s="10" t="s">
        <v>110</v>
      </c>
      <c r="J2611" s="11" t="s">
        <v>13637</v>
      </c>
      <c r="K2611" s="194" t="s">
        <v>510</v>
      </c>
      <c r="L2611" s="176"/>
      <c r="M2611" s="176">
        <v>1000</v>
      </c>
      <c r="N2611" s="80" t="s">
        <v>11911</v>
      </c>
      <c r="O2611" s="162"/>
      <c r="P2611" s="80" t="s">
        <v>13638</v>
      </c>
      <c r="Q2611" s="80"/>
      <c r="R2611" s="80"/>
      <c r="S2611" s="163"/>
      <c r="T2611" s="213"/>
      <c r="U2611" s="162"/>
      <c r="V2611" s="164"/>
      <c r="W2611" s="12" t="str">
        <f t="shared" si="658"/>
        <v>Mqtt1</v>
      </c>
      <c r="X2611" s="196"/>
      <c r="Y2611" s="6" t="s">
        <v>13636</v>
      </c>
      <c r="Z2611" s="103" t="s">
        <v>13544</v>
      </c>
      <c r="AB2611" s="6"/>
      <c r="AJ2611" s="80"/>
      <c r="AK2611" s="113" t="s">
        <v>13545</v>
      </c>
      <c r="AN2611" s="80"/>
      <c r="AO2611" s="80"/>
      <c r="AP2611" s="80"/>
      <c r="AQ2611" s="80"/>
      <c r="AR2611" s="127"/>
      <c r="AS2611" s="80"/>
      <c r="AT2611" s="7"/>
      <c r="AU2611" s="7"/>
      <c r="AV2611" s="165"/>
      <c r="AW2611" s="166"/>
      <c r="AX2611" s="137"/>
      <c r="AY2611" s="147"/>
      <c r="AZ2611" s="167"/>
      <c r="BA2611" s="167"/>
      <c r="BB2611" s="147" t="str">
        <f t="shared" si="659"/>
        <v/>
      </c>
      <c r="BC2611" s="168"/>
      <c r="BD2611" s="165"/>
      <c r="BE2611" s="165"/>
      <c r="BF2611" s="165"/>
      <c r="BG2611" s="165"/>
      <c r="BH2611" s="165"/>
      <c r="BI2611" s="165"/>
      <c r="BJ2611" s="165"/>
      <c r="BK2611" s="165"/>
      <c r="BL2611" s="165"/>
      <c r="BM2611" s="165"/>
      <c r="BN2611" s="165"/>
      <c r="BO2611" s="165"/>
      <c r="BP2611" s="165"/>
      <c r="BQ2611" s="165"/>
      <c r="BS2611" s="6"/>
      <c r="BT2611" s="11"/>
      <c r="BU2611" s="6"/>
      <c r="BV2611" s="6"/>
    </row>
    <row r="2612" spans="1:74" ht="15.75" x14ac:dyDescent="0.25">
      <c r="A2612" s="52" t="s">
        <v>13067</v>
      </c>
      <c r="B2612" s="56" t="s">
        <v>110</v>
      </c>
      <c r="C2612" s="7" t="s">
        <v>118</v>
      </c>
      <c r="D2612" s="7" t="s">
        <v>13584</v>
      </c>
      <c r="E2612" s="7"/>
      <c r="F2612" s="64"/>
      <c r="G2612" s="6"/>
      <c r="H2612" s="6"/>
      <c r="I2612" s="10" t="s">
        <v>110</v>
      </c>
      <c r="J2612" s="11" t="s">
        <v>13639</v>
      </c>
      <c r="K2612" s="194" t="s">
        <v>510</v>
      </c>
      <c r="L2612" s="176"/>
      <c r="M2612" s="176">
        <v>1000</v>
      </c>
      <c r="N2612" s="80" t="s">
        <v>11911</v>
      </c>
      <c r="O2612" s="162"/>
      <c r="P2612" s="80" t="s">
        <v>13640</v>
      </c>
      <c r="Q2612" s="80"/>
      <c r="R2612" s="80"/>
      <c r="S2612" s="163"/>
      <c r="T2612" s="213"/>
      <c r="U2612" s="162"/>
      <c r="V2612" s="164"/>
      <c r="W2612" s="12" t="str">
        <f t="shared" si="658"/>
        <v>Mqtt1</v>
      </c>
      <c r="X2612" s="196"/>
      <c r="Y2612" s="6" t="s">
        <v>13636</v>
      </c>
      <c r="Z2612" s="103" t="s">
        <v>13325</v>
      </c>
      <c r="AB2612" s="6"/>
      <c r="AJ2612" s="80"/>
      <c r="AK2612" s="113" t="s">
        <v>1159</v>
      </c>
      <c r="AN2612" s="80"/>
      <c r="AO2612" s="80"/>
      <c r="AP2612" s="80"/>
      <c r="AQ2612" s="80"/>
      <c r="AR2612" s="127"/>
      <c r="AS2612" s="80"/>
      <c r="AT2612" s="7"/>
      <c r="AU2612" s="7"/>
      <c r="AV2612" s="165"/>
      <c r="AW2612" s="166"/>
      <c r="AX2612" s="137"/>
      <c r="AY2612" s="147"/>
      <c r="AZ2612" s="167"/>
      <c r="BA2612" s="167"/>
      <c r="BB2612" s="147" t="str">
        <f t="shared" si="659"/>
        <v/>
      </c>
      <c r="BC2612" s="168"/>
      <c r="BD2612" s="165"/>
      <c r="BE2612" s="165"/>
      <c r="BF2612" s="165"/>
      <c r="BG2612" s="165"/>
      <c r="BH2612" s="165"/>
      <c r="BI2612" s="165"/>
      <c r="BJ2612" s="165"/>
      <c r="BK2612" s="165"/>
      <c r="BL2612" s="165"/>
      <c r="BM2612" s="165"/>
      <c r="BN2612" s="165"/>
      <c r="BO2612" s="165"/>
      <c r="BP2612" s="165"/>
      <c r="BQ2612" s="165"/>
      <c r="BS2612" s="6"/>
      <c r="BT2612" s="11"/>
      <c r="BU2612" s="6"/>
      <c r="BV2612" s="6"/>
    </row>
    <row r="2613" spans="1:74" x14ac:dyDescent="0.25">
      <c r="A2613" s="50"/>
      <c r="B2613" s="54" t="s">
        <v>110</v>
      </c>
      <c r="C2613" s="59"/>
      <c r="D2613" s="59"/>
      <c r="E2613" s="59"/>
      <c r="F2613" s="59"/>
      <c r="G2613" s="59"/>
      <c r="H2613" s="59"/>
      <c r="I2613" s="59"/>
      <c r="J2613" s="68"/>
      <c r="K2613" s="50"/>
      <c r="L2613" s="54"/>
      <c r="M2613" s="179">
        <v>1000</v>
      </c>
      <c r="N2613" s="54"/>
      <c r="O2613" s="81"/>
      <c r="P2613" s="54" t="s">
        <v>13641</v>
      </c>
      <c r="Q2613" s="54"/>
      <c r="R2613" s="54"/>
      <c r="S2613" s="54"/>
      <c r="T2613" s="151"/>
      <c r="U2613" s="81"/>
      <c r="V2613" s="68"/>
      <c r="W2613" s="50"/>
      <c r="X2613" s="198"/>
      <c r="Y2613" s="54"/>
      <c r="Z2613" s="100"/>
      <c r="AA2613" s="50"/>
      <c r="AB2613" s="54"/>
      <c r="AC2613" s="100"/>
      <c r="AD2613" s="100"/>
      <c r="AE2613" s="68"/>
      <c r="AF2613" s="68"/>
      <c r="AG2613" s="68"/>
      <c r="AH2613" s="68"/>
      <c r="AI2613" s="54"/>
      <c r="AJ2613" s="54"/>
      <c r="AK2613" s="110"/>
      <c r="AL2613" s="110"/>
      <c r="AM2613" s="54"/>
      <c r="AN2613" s="54"/>
      <c r="AO2613" s="54"/>
      <c r="AP2613" s="54"/>
      <c r="AQ2613" s="54"/>
      <c r="AR2613" s="54"/>
      <c r="AS2613" s="54"/>
      <c r="AT2613" s="81"/>
      <c r="AU2613" s="81"/>
      <c r="AV2613" s="81"/>
      <c r="AW2613" s="81"/>
      <c r="AX2613" s="81"/>
      <c r="AY2613" s="81"/>
      <c r="AZ2613" s="81"/>
      <c r="BA2613" s="81"/>
      <c r="BB2613" s="81"/>
      <c r="BC2613" s="81"/>
      <c r="BD2613" s="81"/>
      <c r="BE2613" s="81"/>
      <c r="BF2613" s="150"/>
      <c r="BG2613" s="81"/>
      <c r="BH2613" s="81"/>
      <c r="BI2613" s="81"/>
      <c r="BJ2613" s="150"/>
      <c r="BK2613" s="81"/>
      <c r="BL2613" s="81"/>
      <c r="BM2613" s="81"/>
      <c r="BN2613" s="150"/>
      <c r="BO2613" s="81"/>
      <c r="BP2613" s="81"/>
      <c r="BQ2613" s="81"/>
      <c r="BR2613" s="151"/>
      <c r="BS2613" s="81"/>
      <c r="BT2613" s="150"/>
      <c r="BU2613" s="81"/>
      <c r="BV2613" s="81"/>
    </row>
    <row r="2614" spans="1:74" ht="15.75" x14ac:dyDescent="0.25">
      <c r="A2614" s="52" t="s">
        <v>13067</v>
      </c>
      <c r="B2614" s="56" t="s">
        <v>110</v>
      </c>
      <c r="C2614" s="7" t="s">
        <v>118</v>
      </c>
      <c r="D2614" s="7" t="s">
        <v>13642</v>
      </c>
      <c r="E2614" s="7"/>
      <c r="F2614" s="64"/>
      <c r="G2614" s="6"/>
      <c r="H2614" s="6"/>
      <c r="I2614" s="10" t="s">
        <v>110</v>
      </c>
      <c r="J2614" s="11" t="s">
        <v>13643</v>
      </c>
      <c r="K2614" s="194" t="s">
        <v>510</v>
      </c>
      <c r="L2614" s="176"/>
      <c r="M2614" s="176">
        <v>1000</v>
      </c>
      <c r="N2614" s="80" t="s">
        <v>11911</v>
      </c>
      <c r="O2614" s="162"/>
      <c r="P2614" s="80" t="s">
        <v>13644</v>
      </c>
      <c r="Q2614" s="80"/>
      <c r="R2614" s="80"/>
      <c r="S2614" s="163"/>
      <c r="T2614" s="213"/>
      <c r="U2614" s="162"/>
      <c r="V2614" s="164"/>
      <c r="W2614" s="12" t="str">
        <f t="shared" ref="W2614:W2634" si="660">IF(COUNTIF(N2614,"spare"),"","Mqtt1")</f>
        <v>Mqtt1</v>
      </c>
      <c r="X2614" s="196"/>
      <c r="Y2614" s="6" t="s">
        <v>13645</v>
      </c>
      <c r="Z2614" s="103" t="s">
        <v>13541</v>
      </c>
      <c r="AB2614" s="6"/>
      <c r="AJ2614" s="80"/>
      <c r="AK2614" s="113" t="s">
        <v>1417</v>
      </c>
      <c r="AN2614" s="80"/>
      <c r="AO2614" s="80"/>
      <c r="AP2614" s="80"/>
      <c r="AQ2614" s="80"/>
      <c r="AR2614" s="127"/>
      <c r="AS2614" s="80"/>
      <c r="AT2614" s="7"/>
      <c r="AU2614" s="7"/>
      <c r="AV2614" s="165"/>
      <c r="AW2614" s="166"/>
      <c r="AX2614" s="137"/>
      <c r="AY2614" s="147"/>
      <c r="AZ2614" s="167"/>
      <c r="BA2614" s="167"/>
      <c r="BB2614" s="147" t="str">
        <f t="shared" ref="BB2614:BB2634" si="661">IF(ISNUMBER(AM2614),"1","")</f>
        <v/>
      </c>
      <c r="BC2614" s="168"/>
      <c r="BD2614" s="165"/>
      <c r="BE2614" s="165"/>
      <c r="BF2614" s="165"/>
      <c r="BG2614" s="165"/>
      <c r="BH2614" s="165"/>
      <c r="BI2614" s="165"/>
      <c r="BJ2614" s="165"/>
      <c r="BK2614" s="165"/>
      <c r="BL2614" s="165"/>
      <c r="BM2614" s="165"/>
      <c r="BN2614" s="165"/>
      <c r="BO2614" s="165"/>
      <c r="BP2614" s="165"/>
      <c r="BQ2614" s="165"/>
      <c r="BS2614" s="6"/>
      <c r="BT2614" s="11"/>
      <c r="BU2614" s="6"/>
      <c r="BV2614" s="6"/>
    </row>
    <row r="2615" spans="1:74" ht="15.75" x14ac:dyDescent="0.25">
      <c r="A2615" s="52" t="s">
        <v>13067</v>
      </c>
      <c r="B2615" s="56" t="s">
        <v>110</v>
      </c>
      <c r="C2615" s="7" t="s">
        <v>118</v>
      </c>
      <c r="D2615" s="7" t="s">
        <v>13642</v>
      </c>
      <c r="E2615" s="7"/>
      <c r="F2615" s="64"/>
      <c r="G2615" s="6"/>
      <c r="H2615" s="6"/>
      <c r="I2615" s="10" t="s">
        <v>110</v>
      </c>
      <c r="J2615" s="11" t="s">
        <v>13646</v>
      </c>
      <c r="K2615" s="194" t="s">
        <v>510</v>
      </c>
      <c r="L2615" s="176"/>
      <c r="M2615" s="176">
        <v>1000</v>
      </c>
      <c r="N2615" s="80" t="s">
        <v>11911</v>
      </c>
      <c r="O2615" s="162"/>
      <c r="P2615" s="80" t="s">
        <v>13647</v>
      </c>
      <c r="Q2615" s="80"/>
      <c r="R2615" s="80"/>
      <c r="S2615" s="163"/>
      <c r="T2615" s="213"/>
      <c r="U2615" s="162"/>
      <c r="V2615" s="164"/>
      <c r="W2615" s="12" t="str">
        <f t="shared" si="660"/>
        <v>Mqtt1</v>
      </c>
      <c r="X2615" s="196"/>
      <c r="Y2615" s="6" t="s">
        <v>13645</v>
      </c>
      <c r="Z2615" s="103" t="s">
        <v>13544</v>
      </c>
      <c r="AB2615" s="6"/>
      <c r="AJ2615" s="80"/>
      <c r="AK2615" s="113" t="s">
        <v>13545</v>
      </c>
      <c r="AN2615" s="80"/>
      <c r="AO2615" s="80"/>
      <c r="AP2615" s="80"/>
      <c r="AQ2615" s="80"/>
      <c r="AR2615" s="127"/>
      <c r="AS2615" s="80"/>
      <c r="AT2615" s="7"/>
      <c r="AU2615" s="7"/>
      <c r="AV2615" s="165"/>
      <c r="AW2615" s="166"/>
      <c r="AX2615" s="137"/>
      <c r="AY2615" s="147"/>
      <c r="AZ2615" s="167"/>
      <c r="BA2615" s="167"/>
      <c r="BB2615" s="147" t="str">
        <f t="shared" si="661"/>
        <v/>
      </c>
      <c r="BC2615" s="168"/>
      <c r="BD2615" s="165"/>
      <c r="BE2615" s="165"/>
      <c r="BF2615" s="165"/>
      <c r="BG2615" s="165"/>
      <c r="BH2615" s="165"/>
      <c r="BI2615" s="165"/>
      <c r="BJ2615" s="165"/>
      <c r="BK2615" s="165"/>
      <c r="BL2615" s="165"/>
      <c r="BM2615" s="165"/>
      <c r="BN2615" s="165"/>
      <c r="BO2615" s="165"/>
      <c r="BP2615" s="165"/>
      <c r="BQ2615" s="165"/>
      <c r="BS2615" s="6"/>
      <c r="BT2615" s="11"/>
      <c r="BU2615" s="6"/>
      <c r="BV2615" s="6"/>
    </row>
    <row r="2616" spans="1:74" ht="15.75" x14ac:dyDescent="0.25">
      <c r="A2616" s="52" t="s">
        <v>13067</v>
      </c>
      <c r="B2616" s="56" t="s">
        <v>110</v>
      </c>
      <c r="C2616" s="7" t="s">
        <v>118</v>
      </c>
      <c r="D2616" s="7" t="s">
        <v>13642</v>
      </c>
      <c r="E2616" s="7"/>
      <c r="F2616" s="64"/>
      <c r="G2616" s="6"/>
      <c r="H2616" s="6"/>
      <c r="I2616" s="10" t="s">
        <v>110</v>
      </c>
      <c r="J2616" s="11" t="s">
        <v>13648</v>
      </c>
      <c r="K2616" s="194" t="s">
        <v>510</v>
      </c>
      <c r="L2616" s="176"/>
      <c r="M2616" s="176">
        <v>1000</v>
      </c>
      <c r="N2616" s="80" t="s">
        <v>11911</v>
      </c>
      <c r="O2616" s="162"/>
      <c r="P2616" s="80" t="s">
        <v>13649</v>
      </c>
      <c r="Q2616" s="80"/>
      <c r="R2616" s="80"/>
      <c r="S2616" s="163"/>
      <c r="T2616" s="213"/>
      <c r="U2616" s="162"/>
      <c r="V2616" s="164"/>
      <c r="W2616" s="12" t="str">
        <f t="shared" si="660"/>
        <v>Mqtt1</v>
      </c>
      <c r="X2616" s="196"/>
      <c r="Y2616" s="6" t="s">
        <v>13645</v>
      </c>
      <c r="Z2616" s="103" t="s">
        <v>13325</v>
      </c>
      <c r="AB2616" s="6"/>
      <c r="AJ2616" s="80"/>
      <c r="AK2616" s="113" t="s">
        <v>1159</v>
      </c>
      <c r="AN2616" s="80"/>
      <c r="AO2616" s="80"/>
      <c r="AP2616" s="80"/>
      <c r="AQ2616" s="80"/>
      <c r="AR2616" s="127"/>
      <c r="AS2616" s="80"/>
      <c r="AT2616" s="7"/>
      <c r="AU2616" s="7"/>
      <c r="AV2616" s="165"/>
      <c r="AW2616" s="166"/>
      <c r="AX2616" s="137"/>
      <c r="AY2616" s="147"/>
      <c r="AZ2616" s="167"/>
      <c r="BA2616" s="167"/>
      <c r="BB2616" s="147" t="str">
        <f t="shared" si="661"/>
        <v/>
      </c>
      <c r="BC2616" s="168"/>
      <c r="BD2616" s="165"/>
      <c r="BE2616" s="165"/>
      <c r="BF2616" s="165"/>
      <c r="BG2616" s="165"/>
      <c r="BH2616" s="165"/>
      <c r="BI2616" s="165"/>
      <c r="BJ2616" s="165"/>
      <c r="BK2616" s="165"/>
      <c r="BL2616" s="165"/>
      <c r="BM2616" s="165"/>
      <c r="BN2616" s="165"/>
      <c r="BO2616" s="165"/>
      <c r="BP2616" s="165"/>
      <c r="BQ2616" s="165"/>
      <c r="BS2616" s="6"/>
      <c r="BT2616" s="11"/>
      <c r="BU2616" s="6"/>
      <c r="BV2616" s="6"/>
    </row>
    <row r="2617" spans="1:74" ht="15.75" x14ac:dyDescent="0.25">
      <c r="A2617" s="52" t="s">
        <v>13067</v>
      </c>
      <c r="B2617" s="56" t="s">
        <v>110</v>
      </c>
      <c r="C2617" s="7" t="s">
        <v>118</v>
      </c>
      <c r="D2617" s="7" t="s">
        <v>13642</v>
      </c>
      <c r="E2617" s="7"/>
      <c r="F2617" s="64"/>
      <c r="G2617" s="6"/>
      <c r="H2617" s="6"/>
      <c r="I2617" s="10" t="s">
        <v>110</v>
      </c>
      <c r="J2617" s="11" t="s">
        <v>13650</v>
      </c>
      <c r="K2617" s="194" t="s">
        <v>510</v>
      </c>
      <c r="L2617" s="176"/>
      <c r="M2617" s="176">
        <v>1000</v>
      </c>
      <c r="N2617" s="80" t="s">
        <v>11911</v>
      </c>
      <c r="O2617" s="162"/>
      <c r="P2617" s="80" t="s">
        <v>13651</v>
      </c>
      <c r="Q2617" s="80"/>
      <c r="R2617" s="80"/>
      <c r="S2617" s="163"/>
      <c r="T2617" s="213"/>
      <c r="U2617" s="162"/>
      <c r="V2617" s="164"/>
      <c r="W2617" s="12" t="str">
        <f t="shared" si="660"/>
        <v>Mqtt1</v>
      </c>
      <c r="X2617" s="196"/>
      <c r="Y2617" s="6" t="s">
        <v>13652</v>
      </c>
      <c r="Z2617" s="103" t="s">
        <v>13541</v>
      </c>
      <c r="AB2617" s="6"/>
      <c r="AJ2617" s="80"/>
      <c r="AK2617" s="113" t="s">
        <v>1417</v>
      </c>
      <c r="AN2617" s="80"/>
      <c r="AO2617" s="80"/>
      <c r="AP2617" s="80"/>
      <c r="AQ2617" s="80"/>
      <c r="AR2617" s="127"/>
      <c r="AS2617" s="80"/>
      <c r="AT2617" s="7"/>
      <c r="AU2617" s="7"/>
      <c r="AV2617" s="165"/>
      <c r="AW2617" s="166"/>
      <c r="AX2617" s="137"/>
      <c r="AY2617" s="147"/>
      <c r="AZ2617" s="167"/>
      <c r="BA2617" s="167"/>
      <c r="BB2617" s="147" t="str">
        <f t="shared" si="661"/>
        <v/>
      </c>
      <c r="BC2617" s="168"/>
      <c r="BD2617" s="165"/>
      <c r="BE2617" s="165"/>
      <c r="BF2617" s="165"/>
      <c r="BG2617" s="165"/>
      <c r="BH2617" s="165"/>
      <c r="BI2617" s="165"/>
      <c r="BJ2617" s="165"/>
      <c r="BK2617" s="165"/>
      <c r="BL2617" s="165"/>
      <c r="BM2617" s="165"/>
      <c r="BN2617" s="165"/>
      <c r="BO2617" s="165"/>
      <c r="BP2617" s="165"/>
      <c r="BQ2617" s="165"/>
      <c r="BS2617" s="6"/>
      <c r="BT2617" s="11"/>
      <c r="BU2617" s="6"/>
      <c r="BV2617" s="6"/>
    </row>
    <row r="2618" spans="1:74" ht="15.75" x14ac:dyDescent="0.25">
      <c r="A2618" s="52" t="s">
        <v>13067</v>
      </c>
      <c r="B2618" s="56" t="s">
        <v>110</v>
      </c>
      <c r="C2618" s="7" t="s">
        <v>118</v>
      </c>
      <c r="D2618" s="7" t="s">
        <v>13642</v>
      </c>
      <c r="E2618" s="7"/>
      <c r="F2618" s="64"/>
      <c r="G2618" s="6"/>
      <c r="H2618" s="6"/>
      <c r="I2618" s="10" t="s">
        <v>110</v>
      </c>
      <c r="J2618" s="11" t="s">
        <v>13653</v>
      </c>
      <c r="K2618" s="194" t="s">
        <v>510</v>
      </c>
      <c r="L2618" s="176"/>
      <c r="M2618" s="176">
        <v>1000</v>
      </c>
      <c r="N2618" s="80" t="s">
        <v>11911</v>
      </c>
      <c r="O2618" s="162"/>
      <c r="P2618" s="80" t="s">
        <v>13654</v>
      </c>
      <c r="Q2618" s="80"/>
      <c r="R2618" s="80"/>
      <c r="S2618" s="163"/>
      <c r="T2618" s="213"/>
      <c r="U2618" s="162"/>
      <c r="V2618" s="164"/>
      <c r="W2618" s="12" t="str">
        <f t="shared" si="660"/>
        <v>Mqtt1</v>
      </c>
      <c r="X2618" s="196"/>
      <c r="Y2618" s="6" t="s">
        <v>13652</v>
      </c>
      <c r="Z2618" s="103" t="s">
        <v>13544</v>
      </c>
      <c r="AB2618" s="6"/>
      <c r="AJ2618" s="80"/>
      <c r="AK2618" s="113" t="s">
        <v>13545</v>
      </c>
      <c r="AN2618" s="80"/>
      <c r="AO2618" s="80"/>
      <c r="AP2618" s="80"/>
      <c r="AQ2618" s="80"/>
      <c r="AR2618" s="127"/>
      <c r="AS2618" s="80"/>
      <c r="AT2618" s="7"/>
      <c r="AU2618" s="7"/>
      <c r="AV2618" s="165"/>
      <c r="AW2618" s="166"/>
      <c r="AX2618" s="137"/>
      <c r="AY2618" s="147"/>
      <c r="AZ2618" s="167"/>
      <c r="BA2618" s="167"/>
      <c r="BB2618" s="147" t="str">
        <f t="shared" si="661"/>
        <v/>
      </c>
      <c r="BC2618" s="168"/>
      <c r="BD2618" s="165"/>
      <c r="BE2618" s="165"/>
      <c r="BF2618" s="165"/>
      <c r="BG2618" s="165"/>
      <c r="BH2618" s="165"/>
      <c r="BI2618" s="165"/>
      <c r="BJ2618" s="165"/>
      <c r="BK2618" s="165"/>
      <c r="BL2618" s="165"/>
      <c r="BM2618" s="165"/>
      <c r="BN2618" s="165"/>
      <c r="BO2618" s="165"/>
      <c r="BP2618" s="165"/>
      <c r="BQ2618" s="165"/>
      <c r="BS2618" s="6"/>
      <c r="BT2618" s="11"/>
      <c r="BU2618" s="6"/>
      <c r="BV2618" s="6"/>
    </row>
    <row r="2619" spans="1:74" ht="15.75" x14ac:dyDescent="0.25">
      <c r="A2619" s="52" t="s">
        <v>13067</v>
      </c>
      <c r="B2619" s="56" t="s">
        <v>110</v>
      </c>
      <c r="C2619" s="7" t="s">
        <v>118</v>
      </c>
      <c r="D2619" s="7" t="s">
        <v>13642</v>
      </c>
      <c r="E2619" s="7"/>
      <c r="F2619" s="64"/>
      <c r="G2619" s="6"/>
      <c r="H2619" s="6"/>
      <c r="I2619" s="10" t="s">
        <v>110</v>
      </c>
      <c r="J2619" s="11" t="s">
        <v>13655</v>
      </c>
      <c r="K2619" s="194" t="s">
        <v>510</v>
      </c>
      <c r="L2619" s="176"/>
      <c r="M2619" s="176">
        <v>1000</v>
      </c>
      <c r="N2619" s="80" t="s">
        <v>11911</v>
      </c>
      <c r="O2619" s="162"/>
      <c r="P2619" s="80" t="s">
        <v>13656</v>
      </c>
      <c r="Q2619" s="80"/>
      <c r="R2619" s="80"/>
      <c r="S2619" s="163"/>
      <c r="T2619" s="213"/>
      <c r="U2619" s="162"/>
      <c r="V2619" s="164"/>
      <c r="W2619" s="12" t="str">
        <f t="shared" si="660"/>
        <v>Mqtt1</v>
      </c>
      <c r="X2619" s="196"/>
      <c r="Y2619" s="6" t="s">
        <v>13652</v>
      </c>
      <c r="Z2619" s="103" t="s">
        <v>13325</v>
      </c>
      <c r="AB2619" s="6"/>
      <c r="AJ2619" s="80"/>
      <c r="AK2619" s="113" t="s">
        <v>1159</v>
      </c>
      <c r="AN2619" s="80"/>
      <c r="AO2619" s="80"/>
      <c r="AP2619" s="80"/>
      <c r="AQ2619" s="80"/>
      <c r="AR2619" s="127"/>
      <c r="AS2619" s="80"/>
      <c r="AT2619" s="7"/>
      <c r="AU2619" s="7"/>
      <c r="AV2619" s="165"/>
      <c r="AW2619" s="166"/>
      <c r="AX2619" s="137"/>
      <c r="AY2619" s="147"/>
      <c r="AZ2619" s="167"/>
      <c r="BA2619" s="167"/>
      <c r="BB2619" s="147" t="str">
        <f t="shared" si="661"/>
        <v/>
      </c>
      <c r="BC2619" s="168"/>
      <c r="BD2619" s="165"/>
      <c r="BE2619" s="165"/>
      <c r="BF2619" s="165"/>
      <c r="BG2619" s="165"/>
      <c r="BH2619" s="165"/>
      <c r="BI2619" s="165"/>
      <c r="BJ2619" s="165"/>
      <c r="BK2619" s="165"/>
      <c r="BL2619" s="165"/>
      <c r="BM2619" s="165"/>
      <c r="BN2619" s="165"/>
      <c r="BO2619" s="165"/>
      <c r="BP2619" s="165"/>
      <c r="BQ2619" s="165"/>
      <c r="BS2619" s="6"/>
      <c r="BT2619" s="11"/>
      <c r="BU2619" s="6"/>
      <c r="BV2619" s="6"/>
    </row>
    <row r="2620" spans="1:74" ht="15.75" x14ac:dyDescent="0.25">
      <c r="A2620" s="52" t="s">
        <v>13067</v>
      </c>
      <c r="B2620" s="56" t="s">
        <v>110</v>
      </c>
      <c r="C2620" s="7" t="s">
        <v>118</v>
      </c>
      <c r="D2620" s="7" t="s">
        <v>13642</v>
      </c>
      <c r="E2620" s="7"/>
      <c r="F2620" s="64"/>
      <c r="G2620" s="6"/>
      <c r="H2620" s="6"/>
      <c r="I2620" s="10" t="s">
        <v>110</v>
      </c>
      <c r="J2620" s="11" t="s">
        <v>13657</v>
      </c>
      <c r="K2620" s="194" t="s">
        <v>510</v>
      </c>
      <c r="L2620" s="176"/>
      <c r="M2620" s="176">
        <v>1000</v>
      </c>
      <c r="N2620" s="80" t="s">
        <v>11911</v>
      </c>
      <c r="O2620" s="162"/>
      <c r="P2620" s="80" t="s">
        <v>13658</v>
      </c>
      <c r="Q2620" s="80"/>
      <c r="R2620" s="80"/>
      <c r="S2620" s="163"/>
      <c r="T2620" s="213"/>
      <c r="U2620" s="162"/>
      <c r="V2620" s="164"/>
      <c r="W2620" s="12" t="str">
        <f t="shared" si="660"/>
        <v>Mqtt1</v>
      </c>
      <c r="X2620" s="196"/>
      <c r="Y2620" s="6" t="s">
        <v>13659</v>
      </c>
      <c r="Z2620" s="103" t="s">
        <v>13541</v>
      </c>
      <c r="AB2620" s="6"/>
      <c r="AJ2620" s="80"/>
      <c r="AK2620" s="113" t="s">
        <v>1417</v>
      </c>
      <c r="AN2620" s="80"/>
      <c r="AO2620" s="80"/>
      <c r="AP2620" s="80"/>
      <c r="AQ2620" s="80"/>
      <c r="AR2620" s="127"/>
      <c r="AS2620" s="80"/>
      <c r="AT2620" s="7"/>
      <c r="AU2620" s="7"/>
      <c r="AV2620" s="165"/>
      <c r="AW2620" s="166"/>
      <c r="AX2620" s="137"/>
      <c r="AY2620" s="147"/>
      <c r="AZ2620" s="167"/>
      <c r="BA2620" s="167"/>
      <c r="BB2620" s="147" t="str">
        <f t="shared" si="661"/>
        <v/>
      </c>
      <c r="BC2620" s="168"/>
      <c r="BD2620" s="165"/>
      <c r="BE2620" s="165"/>
      <c r="BF2620" s="165"/>
      <c r="BG2620" s="165"/>
      <c r="BH2620" s="165"/>
      <c r="BI2620" s="165"/>
      <c r="BJ2620" s="165"/>
      <c r="BK2620" s="165"/>
      <c r="BL2620" s="165"/>
      <c r="BM2620" s="165"/>
      <c r="BN2620" s="165"/>
      <c r="BO2620" s="165"/>
      <c r="BP2620" s="165"/>
      <c r="BQ2620" s="165"/>
      <c r="BS2620" s="6"/>
      <c r="BT2620" s="11"/>
      <c r="BU2620" s="6"/>
      <c r="BV2620" s="6"/>
    </row>
    <row r="2621" spans="1:74" ht="15.75" x14ac:dyDescent="0.25">
      <c r="A2621" s="52" t="s">
        <v>13067</v>
      </c>
      <c r="B2621" s="56" t="s">
        <v>110</v>
      </c>
      <c r="C2621" s="7" t="s">
        <v>118</v>
      </c>
      <c r="D2621" s="7" t="s">
        <v>13642</v>
      </c>
      <c r="E2621" s="7"/>
      <c r="F2621" s="64"/>
      <c r="G2621" s="6"/>
      <c r="H2621" s="6"/>
      <c r="I2621" s="10" t="s">
        <v>110</v>
      </c>
      <c r="J2621" s="11" t="s">
        <v>13660</v>
      </c>
      <c r="K2621" s="194" t="s">
        <v>510</v>
      </c>
      <c r="L2621" s="176"/>
      <c r="M2621" s="176">
        <v>1000</v>
      </c>
      <c r="N2621" s="80" t="s">
        <v>11911</v>
      </c>
      <c r="O2621" s="162"/>
      <c r="P2621" s="80" t="s">
        <v>13661</v>
      </c>
      <c r="Q2621" s="80"/>
      <c r="R2621" s="80"/>
      <c r="S2621" s="163"/>
      <c r="T2621" s="213"/>
      <c r="U2621" s="162"/>
      <c r="V2621" s="164"/>
      <c r="W2621" s="12" t="str">
        <f t="shared" si="660"/>
        <v>Mqtt1</v>
      </c>
      <c r="X2621" s="196"/>
      <c r="Y2621" s="6" t="s">
        <v>13659</v>
      </c>
      <c r="Z2621" s="103" t="s">
        <v>13544</v>
      </c>
      <c r="AB2621" s="6"/>
      <c r="AJ2621" s="80"/>
      <c r="AK2621" s="113" t="s">
        <v>13545</v>
      </c>
      <c r="AN2621" s="80"/>
      <c r="AO2621" s="80"/>
      <c r="AP2621" s="80"/>
      <c r="AQ2621" s="80"/>
      <c r="AR2621" s="127"/>
      <c r="AS2621" s="80"/>
      <c r="AT2621" s="7"/>
      <c r="AU2621" s="7"/>
      <c r="AV2621" s="165"/>
      <c r="AW2621" s="166"/>
      <c r="AX2621" s="137"/>
      <c r="AY2621" s="147"/>
      <c r="AZ2621" s="167"/>
      <c r="BA2621" s="167"/>
      <c r="BB2621" s="147" t="str">
        <f t="shared" si="661"/>
        <v/>
      </c>
      <c r="BC2621" s="168"/>
      <c r="BD2621" s="165"/>
      <c r="BE2621" s="165"/>
      <c r="BF2621" s="165"/>
      <c r="BG2621" s="165"/>
      <c r="BH2621" s="165"/>
      <c r="BI2621" s="165"/>
      <c r="BJ2621" s="165"/>
      <c r="BK2621" s="165"/>
      <c r="BL2621" s="165"/>
      <c r="BM2621" s="165"/>
      <c r="BN2621" s="165"/>
      <c r="BO2621" s="165"/>
      <c r="BP2621" s="165"/>
      <c r="BQ2621" s="165"/>
      <c r="BS2621" s="6"/>
      <c r="BT2621" s="11"/>
      <c r="BU2621" s="6"/>
      <c r="BV2621" s="6"/>
    </row>
    <row r="2622" spans="1:74" ht="15.75" x14ac:dyDescent="0.25">
      <c r="A2622" s="52" t="s">
        <v>13067</v>
      </c>
      <c r="B2622" s="56" t="s">
        <v>110</v>
      </c>
      <c r="C2622" s="7" t="s">
        <v>118</v>
      </c>
      <c r="D2622" s="7" t="s">
        <v>13642</v>
      </c>
      <c r="E2622" s="7"/>
      <c r="F2622" s="64"/>
      <c r="G2622" s="6"/>
      <c r="H2622" s="6"/>
      <c r="I2622" s="10" t="s">
        <v>110</v>
      </c>
      <c r="J2622" s="11" t="s">
        <v>13662</v>
      </c>
      <c r="K2622" s="194" t="s">
        <v>510</v>
      </c>
      <c r="L2622" s="176"/>
      <c r="M2622" s="176">
        <v>1000</v>
      </c>
      <c r="N2622" s="80" t="s">
        <v>11911</v>
      </c>
      <c r="O2622" s="162"/>
      <c r="P2622" s="80" t="s">
        <v>13663</v>
      </c>
      <c r="Q2622" s="80"/>
      <c r="R2622" s="80"/>
      <c r="S2622" s="163"/>
      <c r="T2622" s="213"/>
      <c r="U2622" s="162"/>
      <c r="V2622" s="164"/>
      <c r="W2622" s="12" t="str">
        <f t="shared" si="660"/>
        <v>Mqtt1</v>
      </c>
      <c r="X2622" s="196"/>
      <c r="Y2622" s="6" t="s">
        <v>13659</v>
      </c>
      <c r="Z2622" s="103" t="s">
        <v>13325</v>
      </c>
      <c r="AB2622" s="6"/>
      <c r="AJ2622" s="80"/>
      <c r="AK2622" s="113" t="s">
        <v>1159</v>
      </c>
      <c r="AN2622" s="80"/>
      <c r="AO2622" s="80"/>
      <c r="AP2622" s="80"/>
      <c r="AQ2622" s="80"/>
      <c r="AR2622" s="127"/>
      <c r="AS2622" s="80"/>
      <c r="AT2622" s="7"/>
      <c r="AU2622" s="7"/>
      <c r="AV2622" s="165"/>
      <c r="AW2622" s="166"/>
      <c r="AX2622" s="137"/>
      <c r="AY2622" s="147"/>
      <c r="AZ2622" s="167"/>
      <c r="BA2622" s="167"/>
      <c r="BB2622" s="147" t="str">
        <f t="shared" si="661"/>
        <v/>
      </c>
      <c r="BC2622" s="168"/>
      <c r="BD2622" s="165"/>
      <c r="BE2622" s="165"/>
      <c r="BF2622" s="165"/>
      <c r="BG2622" s="165"/>
      <c r="BH2622" s="165"/>
      <c r="BI2622" s="165"/>
      <c r="BJ2622" s="165"/>
      <c r="BK2622" s="165"/>
      <c r="BL2622" s="165"/>
      <c r="BM2622" s="165"/>
      <c r="BN2622" s="165"/>
      <c r="BO2622" s="165"/>
      <c r="BP2622" s="165"/>
      <c r="BQ2622" s="165"/>
      <c r="BS2622" s="6"/>
      <c r="BT2622" s="11"/>
      <c r="BU2622" s="6"/>
      <c r="BV2622" s="6"/>
    </row>
    <row r="2623" spans="1:74" ht="15.75" x14ac:dyDescent="0.25">
      <c r="A2623" s="52" t="s">
        <v>13067</v>
      </c>
      <c r="B2623" s="56" t="s">
        <v>110</v>
      </c>
      <c r="C2623" s="7" t="s">
        <v>118</v>
      </c>
      <c r="D2623" s="7" t="s">
        <v>13642</v>
      </c>
      <c r="E2623" s="7"/>
      <c r="F2623" s="64"/>
      <c r="G2623" s="6"/>
      <c r="H2623" s="6"/>
      <c r="I2623" s="10" t="s">
        <v>110</v>
      </c>
      <c r="J2623" s="11" t="s">
        <v>13664</v>
      </c>
      <c r="K2623" s="194" t="s">
        <v>510</v>
      </c>
      <c r="L2623" s="176"/>
      <c r="M2623" s="176">
        <v>1000</v>
      </c>
      <c r="N2623" s="80" t="s">
        <v>11911</v>
      </c>
      <c r="O2623" s="162"/>
      <c r="P2623" s="80" t="s">
        <v>13665</v>
      </c>
      <c r="Q2623" s="80"/>
      <c r="R2623" s="80"/>
      <c r="S2623" s="163"/>
      <c r="T2623" s="213"/>
      <c r="U2623" s="162"/>
      <c r="V2623" s="164"/>
      <c r="W2623" s="12" t="str">
        <f t="shared" si="660"/>
        <v>Mqtt1</v>
      </c>
      <c r="X2623" s="196"/>
      <c r="Y2623" s="6" t="s">
        <v>13666</v>
      </c>
      <c r="Z2623" s="103" t="s">
        <v>13541</v>
      </c>
      <c r="AB2623" s="6"/>
      <c r="AJ2623" s="80"/>
      <c r="AK2623" s="113" t="s">
        <v>1417</v>
      </c>
      <c r="AN2623" s="80"/>
      <c r="AO2623" s="80"/>
      <c r="AP2623" s="80"/>
      <c r="AQ2623" s="80"/>
      <c r="AR2623" s="127"/>
      <c r="AS2623" s="80"/>
      <c r="AT2623" s="7"/>
      <c r="AU2623" s="7"/>
      <c r="AV2623" s="165"/>
      <c r="AW2623" s="166"/>
      <c r="AX2623" s="137"/>
      <c r="AY2623" s="147"/>
      <c r="AZ2623" s="167"/>
      <c r="BA2623" s="167"/>
      <c r="BB2623" s="147" t="str">
        <f t="shared" si="661"/>
        <v/>
      </c>
      <c r="BC2623" s="168"/>
      <c r="BD2623" s="165"/>
      <c r="BE2623" s="165"/>
      <c r="BF2623" s="165"/>
      <c r="BG2623" s="165"/>
      <c r="BH2623" s="165"/>
      <c r="BI2623" s="165"/>
      <c r="BJ2623" s="165"/>
      <c r="BK2623" s="165"/>
      <c r="BL2623" s="165"/>
      <c r="BM2623" s="165"/>
      <c r="BN2623" s="165"/>
      <c r="BO2623" s="165"/>
      <c r="BP2623" s="165"/>
      <c r="BQ2623" s="165"/>
      <c r="BS2623" s="6"/>
      <c r="BT2623" s="11"/>
      <c r="BU2623" s="6"/>
      <c r="BV2623" s="6"/>
    </row>
    <row r="2624" spans="1:74" ht="15.75" x14ac:dyDescent="0.25">
      <c r="A2624" s="52" t="s">
        <v>13067</v>
      </c>
      <c r="B2624" s="56" t="s">
        <v>110</v>
      </c>
      <c r="C2624" s="7" t="s">
        <v>118</v>
      </c>
      <c r="D2624" s="7" t="s">
        <v>13642</v>
      </c>
      <c r="E2624" s="7"/>
      <c r="F2624" s="64"/>
      <c r="G2624" s="6"/>
      <c r="H2624" s="6"/>
      <c r="I2624" s="10" t="s">
        <v>110</v>
      </c>
      <c r="J2624" s="11" t="s">
        <v>13667</v>
      </c>
      <c r="K2624" s="194" t="s">
        <v>510</v>
      </c>
      <c r="L2624" s="176"/>
      <c r="M2624" s="176">
        <v>1000</v>
      </c>
      <c r="N2624" s="80" t="s">
        <v>11911</v>
      </c>
      <c r="O2624" s="162"/>
      <c r="P2624" s="80" t="s">
        <v>13668</v>
      </c>
      <c r="Q2624" s="80"/>
      <c r="R2624" s="80"/>
      <c r="S2624" s="163"/>
      <c r="T2624" s="213"/>
      <c r="U2624" s="162"/>
      <c r="V2624" s="164"/>
      <c r="W2624" s="12" t="str">
        <f t="shared" si="660"/>
        <v>Mqtt1</v>
      </c>
      <c r="X2624" s="196"/>
      <c r="Y2624" s="6" t="s">
        <v>13666</v>
      </c>
      <c r="Z2624" s="103" t="s">
        <v>13544</v>
      </c>
      <c r="AB2624" s="6"/>
      <c r="AJ2624" s="80"/>
      <c r="AK2624" s="113" t="s">
        <v>13545</v>
      </c>
      <c r="AN2624" s="80"/>
      <c r="AO2624" s="80"/>
      <c r="AP2624" s="80"/>
      <c r="AQ2624" s="80"/>
      <c r="AR2624" s="127"/>
      <c r="AS2624" s="80"/>
      <c r="AT2624" s="7"/>
      <c r="AU2624" s="7"/>
      <c r="AV2624" s="165"/>
      <c r="AW2624" s="166"/>
      <c r="AX2624" s="137"/>
      <c r="AY2624" s="147"/>
      <c r="AZ2624" s="167"/>
      <c r="BA2624" s="167"/>
      <c r="BB2624" s="147" t="str">
        <f t="shared" si="661"/>
        <v/>
      </c>
      <c r="BC2624" s="168"/>
      <c r="BD2624" s="165"/>
      <c r="BE2624" s="165"/>
      <c r="BF2624" s="165"/>
      <c r="BG2624" s="165"/>
      <c r="BH2624" s="165"/>
      <c r="BI2624" s="165"/>
      <c r="BJ2624" s="165"/>
      <c r="BK2624" s="165"/>
      <c r="BL2624" s="165"/>
      <c r="BM2624" s="165"/>
      <c r="BN2624" s="165"/>
      <c r="BO2624" s="165"/>
      <c r="BP2624" s="165"/>
      <c r="BQ2624" s="165"/>
      <c r="BS2624" s="6"/>
      <c r="BT2624" s="11"/>
      <c r="BU2624" s="6"/>
      <c r="BV2624" s="6"/>
    </row>
    <row r="2625" spans="1:74" ht="15.75" x14ac:dyDescent="0.25">
      <c r="A2625" s="52" t="s">
        <v>13067</v>
      </c>
      <c r="B2625" s="56" t="s">
        <v>110</v>
      </c>
      <c r="C2625" s="7" t="s">
        <v>118</v>
      </c>
      <c r="D2625" s="7" t="s">
        <v>13642</v>
      </c>
      <c r="E2625" s="7"/>
      <c r="F2625" s="64"/>
      <c r="G2625" s="6"/>
      <c r="H2625" s="6"/>
      <c r="I2625" s="10" t="s">
        <v>110</v>
      </c>
      <c r="J2625" s="11" t="s">
        <v>13669</v>
      </c>
      <c r="K2625" s="194" t="s">
        <v>510</v>
      </c>
      <c r="L2625" s="176"/>
      <c r="M2625" s="176">
        <v>1000</v>
      </c>
      <c r="N2625" s="80" t="s">
        <v>11911</v>
      </c>
      <c r="O2625" s="162"/>
      <c r="P2625" s="80" t="s">
        <v>13670</v>
      </c>
      <c r="Q2625" s="80"/>
      <c r="R2625" s="80"/>
      <c r="S2625" s="163"/>
      <c r="T2625" s="213"/>
      <c r="U2625" s="162"/>
      <c r="V2625" s="164"/>
      <c r="W2625" s="12" t="str">
        <f t="shared" si="660"/>
        <v>Mqtt1</v>
      </c>
      <c r="X2625" s="196"/>
      <c r="Y2625" s="6" t="s">
        <v>13666</v>
      </c>
      <c r="Z2625" s="103" t="s">
        <v>13325</v>
      </c>
      <c r="AB2625" s="6"/>
      <c r="AJ2625" s="80"/>
      <c r="AK2625" s="113" t="s">
        <v>1159</v>
      </c>
      <c r="AN2625" s="80"/>
      <c r="AO2625" s="80"/>
      <c r="AP2625" s="80"/>
      <c r="AQ2625" s="80"/>
      <c r="AR2625" s="127"/>
      <c r="AS2625" s="80"/>
      <c r="AT2625" s="7"/>
      <c r="AU2625" s="7"/>
      <c r="AV2625" s="165"/>
      <c r="AW2625" s="166"/>
      <c r="AX2625" s="137"/>
      <c r="AY2625" s="147"/>
      <c r="AZ2625" s="167"/>
      <c r="BA2625" s="167"/>
      <c r="BB2625" s="147" t="str">
        <f t="shared" si="661"/>
        <v/>
      </c>
      <c r="BC2625" s="168"/>
      <c r="BD2625" s="165"/>
      <c r="BE2625" s="165"/>
      <c r="BF2625" s="165"/>
      <c r="BG2625" s="165"/>
      <c r="BH2625" s="165"/>
      <c r="BI2625" s="165"/>
      <c r="BJ2625" s="165"/>
      <c r="BK2625" s="165"/>
      <c r="BL2625" s="165"/>
      <c r="BM2625" s="165"/>
      <c r="BN2625" s="165"/>
      <c r="BO2625" s="165"/>
      <c r="BP2625" s="165"/>
      <c r="BQ2625" s="165"/>
      <c r="BS2625" s="6"/>
      <c r="BT2625" s="11"/>
      <c r="BU2625" s="6"/>
      <c r="BV2625" s="6"/>
    </row>
    <row r="2626" spans="1:74" ht="15.75" x14ac:dyDescent="0.25">
      <c r="A2626" s="52" t="s">
        <v>13067</v>
      </c>
      <c r="B2626" s="56" t="s">
        <v>110</v>
      </c>
      <c r="C2626" s="7" t="s">
        <v>118</v>
      </c>
      <c r="D2626" s="7" t="s">
        <v>13642</v>
      </c>
      <c r="E2626" s="7"/>
      <c r="F2626" s="64"/>
      <c r="G2626" s="6"/>
      <c r="H2626" s="6"/>
      <c r="I2626" s="10" t="s">
        <v>110</v>
      </c>
      <c r="J2626" s="11" t="s">
        <v>13671</v>
      </c>
      <c r="K2626" s="194" t="s">
        <v>510</v>
      </c>
      <c r="L2626" s="176"/>
      <c r="M2626" s="176">
        <v>1000</v>
      </c>
      <c r="N2626" s="80" t="s">
        <v>11911</v>
      </c>
      <c r="O2626" s="162"/>
      <c r="P2626" s="80" t="s">
        <v>13672</v>
      </c>
      <c r="Q2626" s="80"/>
      <c r="R2626" s="80"/>
      <c r="S2626" s="163"/>
      <c r="T2626" s="213"/>
      <c r="U2626" s="162"/>
      <c r="V2626" s="164"/>
      <c r="W2626" s="12" t="str">
        <f t="shared" si="660"/>
        <v>Mqtt1</v>
      </c>
      <c r="X2626" s="196"/>
      <c r="Y2626" s="6" t="s">
        <v>13673</v>
      </c>
      <c r="Z2626" s="103" t="s">
        <v>13541</v>
      </c>
      <c r="AB2626" s="6"/>
      <c r="AJ2626" s="80"/>
      <c r="AK2626" s="113" t="s">
        <v>1417</v>
      </c>
      <c r="AN2626" s="80"/>
      <c r="AO2626" s="80"/>
      <c r="AP2626" s="80"/>
      <c r="AQ2626" s="80"/>
      <c r="AR2626" s="127"/>
      <c r="AS2626" s="80"/>
      <c r="AT2626" s="7"/>
      <c r="AU2626" s="7"/>
      <c r="AV2626" s="165"/>
      <c r="AW2626" s="166"/>
      <c r="AX2626" s="137"/>
      <c r="AY2626" s="147"/>
      <c r="AZ2626" s="167"/>
      <c r="BA2626" s="167"/>
      <c r="BB2626" s="147" t="str">
        <f t="shared" si="661"/>
        <v/>
      </c>
      <c r="BC2626" s="168"/>
      <c r="BD2626" s="165"/>
      <c r="BE2626" s="165"/>
      <c r="BF2626" s="165"/>
      <c r="BG2626" s="165"/>
      <c r="BH2626" s="165"/>
      <c r="BI2626" s="165"/>
      <c r="BJ2626" s="165"/>
      <c r="BK2626" s="165"/>
      <c r="BL2626" s="165"/>
      <c r="BM2626" s="165"/>
      <c r="BN2626" s="165"/>
      <c r="BO2626" s="165"/>
      <c r="BP2626" s="165"/>
      <c r="BQ2626" s="165"/>
      <c r="BS2626" s="6"/>
      <c r="BT2626" s="11"/>
      <c r="BU2626" s="6"/>
      <c r="BV2626" s="6"/>
    </row>
    <row r="2627" spans="1:74" ht="15.75" x14ac:dyDescent="0.25">
      <c r="A2627" s="52" t="s">
        <v>13067</v>
      </c>
      <c r="B2627" s="56" t="s">
        <v>110</v>
      </c>
      <c r="C2627" s="7" t="s">
        <v>118</v>
      </c>
      <c r="D2627" s="7" t="s">
        <v>13642</v>
      </c>
      <c r="E2627" s="7"/>
      <c r="F2627" s="64"/>
      <c r="G2627" s="6"/>
      <c r="H2627" s="6"/>
      <c r="I2627" s="10" t="s">
        <v>110</v>
      </c>
      <c r="J2627" s="11" t="s">
        <v>13674</v>
      </c>
      <c r="K2627" s="194" t="s">
        <v>510</v>
      </c>
      <c r="L2627" s="176"/>
      <c r="M2627" s="176">
        <v>1000</v>
      </c>
      <c r="N2627" s="80" t="s">
        <v>11911</v>
      </c>
      <c r="O2627" s="162"/>
      <c r="P2627" s="80" t="s">
        <v>13675</v>
      </c>
      <c r="Q2627" s="80"/>
      <c r="R2627" s="80"/>
      <c r="S2627" s="163"/>
      <c r="T2627" s="213"/>
      <c r="U2627" s="162"/>
      <c r="V2627" s="164"/>
      <c r="W2627" s="12" t="str">
        <f t="shared" si="660"/>
        <v>Mqtt1</v>
      </c>
      <c r="X2627" s="196"/>
      <c r="Y2627" s="6" t="s">
        <v>13673</v>
      </c>
      <c r="Z2627" s="103" t="s">
        <v>13544</v>
      </c>
      <c r="AB2627" s="6"/>
      <c r="AJ2627" s="80"/>
      <c r="AK2627" s="113" t="s">
        <v>13545</v>
      </c>
      <c r="AN2627" s="80"/>
      <c r="AO2627" s="80"/>
      <c r="AP2627" s="80"/>
      <c r="AQ2627" s="80"/>
      <c r="AR2627" s="127"/>
      <c r="AS2627" s="80"/>
      <c r="AT2627" s="7"/>
      <c r="AU2627" s="7"/>
      <c r="AV2627" s="165"/>
      <c r="AW2627" s="166"/>
      <c r="AX2627" s="137"/>
      <c r="AY2627" s="147"/>
      <c r="AZ2627" s="167"/>
      <c r="BA2627" s="167"/>
      <c r="BB2627" s="147" t="str">
        <f t="shared" si="661"/>
        <v/>
      </c>
      <c r="BC2627" s="168"/>
      <c r="BD2627" s="165"/>
      <c r="BE2627" s="165"/>
      <c r="BF2627" s="165"/>
      <c r="BG2627" s="165"/>
      <c r="BH2627" s="165"/>
      <c r="BI2627" s="165"/>
      <c r="BJ2627" s="165"/>
      <c r="BK2627" s="165"/>
      <c r="BL2627" s="165"/>
      <c r="BM2627" s="165"/>
      <c r="BN2627" s="165"/>
      <c r="BO2627" s="165"/>
      <c r="BP2627" s="165"/>
      <c r="BQ2627" s="165"/>
      <c r="BS2627" s="6"/>
      <c r="BT2627" s="11"/>
      <c r="BU2627" s="6"/>
      <c r="BV2627" s="6"/>
    </row>
    <row r="2628" spans="1:74" ht="15.75" x14ac:dyDescent="0.25">
      <c r="A2628" s="52" t="s">
        <v>13067</v>
      </c>
      <c r="B2628" s="56" t="s">
        <v>110</v>
      </c>
      <c r="C2628" s="7" t="s">
        <v>118</v>
      </c>
      <c r="D2628" s="7" t="s">
        <v>13642</v>
      </c>
      <c r="E2628" s="7"/>
      <c r="F2628" s="64"/>
      <c r="G2628" s="6"/>
      <c r="H2628" s="6"/>
      <c r="I2628" s="10" t="s">
        <v>110</v>
      </c>
      <c r="J2628" s="11" t="s">
        <v>13676</v>
      </c>
      <c r="K2628" s="194" t="s">
        <v>510</v>
      </c>
      <c r="L2628" s="176"/>
      <c r="M2628" s="176">
        <v>1000</v>
      </c>
      <c r="N2628" s="80" t="s">
        <v>11911</v>
      </c>
      <c r="O2628" s="162"/>
      <c r="P2628" s="80" t="s">
        <v>13677</v>
      </c>
      <c r="Q2628" s="80"/>
      <c r="R2628" s="80"/>
      <c r="S2628" s="163"/>
      <c r="T2628" s="213"/>
      <c r="U2628" s="162"/>
      <c r="V2628" s="164"/>
      <c r="W2628" s="12" t="str">
        <f t="shared" si="660"/>
        <v>Mqtt1</v>
      </c>
      <c r="X2628" s="196"/>
      <c r="Y2628" s="6" t="s">
        <v>13673</v>
      </c>
      <c r="Z2628" s="103" t="s">
        <v>13325</v>
      </c>
      <c r="AB2628" s="6"/>
      <c r="AJ2628" s="80"/>
      <c r="AK2628" s="113" t="s">
        <v>1159</v>
      </c>
      <c r="AN2628" s="80"/>
      <c r="AO2628" s="80"/>
      <c r="AP2628" s="80"/>
      <c r="AQ2628" s="80"/>
      <c r="AR2628" s="127"/>
      <c r="AS2628" s="80"/>
      <c r="AT2628" s="7"/>
      <c r="AU2628" s="7"/>
      <c r="AV2628" s="165"/>
      <c r="AW2628" s="166"/>
      <c r="AX2628" s="137"/>
      <c r="AY2628" s="147"/>
      <c r="AZ2628" s="167"/>
      <c r="BA2628" s="167"/>
      <c r="BB2628" s="147" t="str">
        <f t="shared" si="661"/>
        <v/>
      </c>
      <c r="BC2628" s="168"/>
      <c r="BD2628" s="165"/>
      <c r="BE2628" s="165"/>
      <c r="BF2628" s="165"/>
      <c r="BG2628" s="165"/>
      <c r="BH2628" s="165"/>
      <c r="BI2628" s="165"/>
      <c r="BJ2628" s="165"/>
      <c r="BK2628" s="165"/>
      <c r="BL2628" s="165"/>
      <c r="BM2628" s="165"/>
      <c r="BN2628" s="165"/>
      <c r="BO2628" s="165"/>
      <c r="BP2628" s="165"/>
      <c r="BQ2628" s="165"/>
      <c r="BS2628" s="6"/>
      <c r="BT2628" s="11"/>
      <c r="BU2628" s="6"/>
      <c r="BV2628" s="6"/>
    </row>
    <row r="2629" spans="1:74" ht="15.75" x14ac:dyDescent="0.25">
      <c r="A2629" s="52" t="s">
        <v>13067</v>
      </c>
      <c r="B2629" s="56" t="s">
        <v>110</v>
      </c>
      <c r="C2629" s="7" t="s">
        <v>118</v>
      </c>
      <c r="D2629" s="7" t="s">
        <v>13642</v>
      </c>
      <c r="E2629" s="7"/>
      <c r="F2629" s="64"/>
      <c r="G2629" s="6"/>
      <c r="H2629" s="6"/>
      <c r="I2629" s="10" t="s">
        <v>110</v>
      </c>
      <c r="J2629" s="11" t="s">
        <v>13678</v>
      </c>
      <c r="K2629" s="194" t="s">
        <v>510</v>
      </c>
      <c r="L2629" s="176"/>
      <c r="M2629" s="176">
        <v>1000</v>
      </c>
      <c r="N2629" s="80" t="s">
        <v>11911</v>
      </c>
      <c r="O2629" s="162"/>
      <c r="P2629" s="80" t="s">
        <v>13679</v>
      </c>
      <c r="Q2629" s="80"/>
      <c r="R2629" s="80"/>
      <c r="S2629" s="163"/>
      <c r="T2629" s="213"/>
      <c r="U2629" s="162"/>
      <c r="V2629" s="164"/>
      <c r="W2629" s="12" t="str">
        <f t="shared" si="660"/>
        <v>Mqtt1</v>
      </c>
      <c r="X2629" s="196"/>
      <c r="Y2629" s="6" t="s">
        <v>13680</v>
      </c>
      <c r="Z2629" s="103" t="s">
        <v>13541</v>
      </c>
      <c r="AB2629" s="6"/>
      <c r="AJ2629" s="80"/>
      <c r="AK2629" s="113" t="s">
        <v>1417</v>
      </c>
      <c r="AN2629" s="80"/>
      <c r="AO2629" s="80"/>
      <c r="AP2629" s="80"/>
      <c r="AQ2629" s="80"/>
      <c r="AR2629" s="127"/>
      <c r="AS2629" s="80"/>
      <c r="AT2629" s="7"/>
      <c r="AU2629" s="7"/>
      <c r="AV2629" s="165"/>
      <c r="AW2629" s="166"/>
      <c r="AX2629" s="137"/>
      <c r="AY2629" s="147"/>
      <c r="AZ2629" s="167"/>
      <c r="BA2629" s="167"/>
      <c r="BB2629" s="147" t="str">
        <f t="shared" si="661"/>
        <v/>
      </c>
      <c r="BC2629" s="168"/>
      <c r="BD2629" s="165"/>
      <c r="BE2629" s="165"/>
      <c r="BF2629" s="165"/>
      <c r="BG2629" s="165"/>
      <c r="BH2629" s="165"/>
      <c r="BI2629" s="165"/>
      <c r="BJ2629" s="165"/>
      <c r="BK2629" s="165"/>
      <c r="BL2629" s="165"/>
      <c r="BM2629" s="165"/>
      <c r="BN2629" s="165"/>
      <c r="BO2629" s="165"/>
      <c r="BP2629" s="165"/>
      <c r="BQ2629" s="165"/>
      <c r="BS2629" s="6"/>
      <c r="BT2629" s="11"/>
      <c r="BU2629" s="6"/>
      <c r="BV2629" s="6"/>
    </row>
    <row r="2630" spans="1:74" ht="15.75" x14ac:dyDescent="0.25">
      <c r="A2630" s="52" t="s">
        <v>13067</v>
      </c>
      <c r="B2630" s="56" t="s">
        <v>110</v>
      </c>
      <c r="C2630" s="7" t="s">
        <v>118</v>
      </c>
      <c r="D2630" s="7" t="s">
        <v>13642</v>
      </c>
      <c r="E2630" s="7"/>
      <c r="F2630" s="64"/>
      <c r="G2630" s="6"/>
      <c r="H2630" s="6"/>
      <c r="I2630" s="10" t="s">
        <v>110</v>
      </c>
      <c r="J2630" s="11" t="s">
        <v>13681</v>
      </c>
      <c r="K2630" s="194" t="s">
        <v>510</v>
      </c>
      <c r="L2630" s="176"/>
      <c r="M2630" s="176">
        <v>1000</v>
      </c>
      <c r="N2630" s="80" t="s">
        <v>11911</v>
      </c>
      <c r="O2630" s="162"/>
      <c r="P2630" s="80" t="s">
        <v>13682</v>
      </c>
      <c r="Q2630" s="80"/>
      <c r="R2630" s="80"/>
      <c r="S2630" s="163"/>
      <c r="T2630" s="213"/>
      <c r="U2630" s="162"/>
      <c r="V2630" s="164"/>
      <c r="W2630" s="12" t="str">
        <f t="shared" si="660"/>
        <v>Mqtt1</v>
      </c>
      <c r="X2630" s="196"/>
      <c r="Y2630" s="6" t="s">
        <v>13680</v>
      </c>
      <c r="Z2630" s="103" t="s">
        <v>13544</v>
      </c>
      <c r="AB2630" s="6"/>
      <c r="AJ2630" s="80"/>
      <c r="AK2630" s="113" t="s">
        <v>13545</v>
      </c>
      <c r="AN2630" s="80"/>
      <c r="AO2630" s="80"/>
      <c r="AP2630" s="80"/>
      <c r="AQ2630" s="80"/>
      <c r="AR2630" s="127"/>
      <c r="AS2630" s="80"/>
      <c r="AT2630" s="7"/>
      <c r="AU2630" s="7"/>
      <c r="AV2630" s="165"/>
      <c r="AW2630" s="166"/>
      <c r="AX2630" s="137"/>
      <c r="AY2630" s="147"/>
      <c r="AZ2630" s="167"/>
      <c r="BA2630" s="167"/>
      <c r="BB2630" s="147" t="str">
        <f t="shared" si="661"/>
        <v/>
      </c>
      <c r="BC2630" s="168"/>
      <c r="BD2630" s="165"/>
      <c r="BE2630" s="165"/>
      <c r="BF2630" s="165"/>
      <c r="BG2630" s="165"/>
      <c r="BH2630" s="165"/>
      <c r="BI2630" s="165"/>
      <c r="BJ2630" s="165"/>
      <c r="BK2630" s="165"/>
      <c r="BL2630" s="165"/>
      <c r="BM2630" s="165"/>
      <c r="BN2630" s="165"/>
      <c r="BO2630" s="165"/>
      <c r="BP2630" s="165"/>
      <c r="BQ2630" s="165"/>
      <c r="BS2630" s="6"/>
      <c r="BT2630" s="11"/>
      <c r="BU2630" s="6"/>
      <c r="BV2630" s="6"/>
    </row>
    <row r="2631" spans="1:74" ht="15.75" x14ac:dyDescent="0.25">
      <c r="A2631" s="52" t="s">
        <v>13067</v>
      </c>
      <c r="B2631" s="56" t="s">
        <v>110</v>
      </c>
      <c r="C2631" s="7" t="s">
        <v>118</v>
      </c>
      <c r="D2631" s="7" t="s">
        <v>13642</v>
      </c>
      <c r="E2631" s="7"/>
      <c r="F2631" s="64"/>
      <c r="G2631" s="6"/>
      <c r="H2631" s="6"/>
      <c r="I2631" s="10" t="s">
        <v>110</v>
      </c>
      <c r="J2631" s="11" t="s">
        <v>13683</v>
      </c>
      <c r="K2631" s="194" t="s">
        <v>510</v>
      </c>
      <c r="L2631" s="176"/>
      <c r="M2631" s="176">
        <v>1000</v>
      </c>
      <c r="N2631" s="80" t="s">
        <v>11911</v>
      </c>
      <c r="O2631" s="162"/>
      <c r="P2631" s="80" t="s">
        <v>13684</v>
      </c>
      <c r="Q2631" s="80"/>
      <c r="R2631" s="80"/>
      <c r="S2631" s="163"/>
      <c r="T2631" s="213"/>
      <c r="U2631" s="162"/>
      <c r="V2631" s="164"/>
      <c r="W2631" s="12" t="str">
        <f t="shared" si="660"/>
        <v>Mqtt1</v>
      </c>
      <c r="X2631" s="196"/>
      <c r="Y2631" s="6" t="s">
        <v>13680</v>
      </c>
      <c r="Z2631" s="103" t="s">
        <v>13325</v>
      </c>
      <c r="AB2631" s="6"/>
      <c r="AJ2631" s="80"/>
      <c r="AK2631" s="113" t="s">
        <v>1159</v>
      </c>
      <c r="AN2631" s="80"/>
      <c r="AO2631" s="80"/>
      <c r="AP2631" s="80"/>
      <c r="AQ2631" s="80"/>
      <c r="AR2631" s="127"/>
      <c r="AS2631" s="80"/>
      <c r="AT2631" s="7"/>
      <c r="AU2631" s="7"/>
      <c r="AV2631" s="165"/>
      <c r="AW2631" s="166"/>
      <c r="AX2631" s="137"/>
      <c r="AY2631" s="147"/>
      <c r="AZ2631" s="167"/>
      <c r="BA2631" s="167"/>
      <c r="BB2631" s="147" t="str">
        <f t="shared" si="661"/>
        <v/>
      </c>
      <c r="BC2631" s="168"/>
      <c r="BD2631" s="165"/>
      <c r="BE2631" s="165"/>
      <c r="BF2631" s="165"/>
      <c r="BG2631" s="165"/>
      <c r="BH2631" s="165"/>
      <c r="BI2631" s="165"/>
      <c r="BJ2631" s="165"/>
      <c r="BK2631" s="165"/>
      <c r="BL2631" s="165"/>
      <c r="BM2631" s="165"/>
      <c r="BN2631" s="165"/>
      <c r="BO2631" s="165"/>
      <c r="BP2631" s="165"/>
      <c r="BQ2631" s="165"/>
      <c r="BS2631" s="6"/>
      <c r="BT2631" s="11"/>
      <c r="BU2631" s="6"/>
      <c r="BV2631" s="6"/>
    </row>
    <row r="2632" spans="1:74" ht="15.75" x14ac:dyDescent="0.25">
      <c r="A2632" s="52" t="s">
        <v>13067</v>
      </c>
      <c r="B2632" s="56" t="s">
        <v>110</v>
      </c>
      <c r="C2632" s="7" t="s">
        <v>118</v>
      </c>
      <c r="D2632" s="7" t="s">
        <v>13642</v>
      </c>
      <c r="E2632" s="7"/>
      <c r="F2632" s="64"/>
      <c r="G2632" s="6"/>
      <c r="H2632" s="6"/>
      <c r="I2632" s="10" t="s">
        <v>110</v>
      </c>
      <c r="J2632" s="11" t="s">
        <v>13685</v>
      </c>
      <c r="K2632" s="194" t="s">
        <v>510</v>
      </c>
      <c r="L2632" s="176"/>
      <c r="M2632" s="176">
        <v>1000</v>
      </c>
      <c r="N2632" s="80" t="s">
        <v>11911</v>
      </c>
      <c r="O2632" s="162"/>
      <c r="P2632" s="80" t="s">
        <v>13686</v>
      </c>
      <c r="Q2632" s="80"/>
      <c r="R2632" s="80"/>
      <c r="S2632" s="163"/>
      <c r="T2632" s="213"/>
      <c r="U2632" s="162"/>
      <c r="V2632" s="164"/>
      <c r="W2632" s="12" t="str">
        <f t="shared" si="660"/>
        <v>Mqtt1</v>
      </c>
      <c r="X2632" s="196"/>
      <c r="Y2632" s="6" t="s">
        <v>13687</v>
      </c>
      <c r="Z2632" s="103" t="s">
        <v>13541</v>
      </c>
      <c r="AB2632" s="6"/>
      <c r="AJ2632" s="80"/>
      <c r="AK2632" s="113" t="s">
        <v>1417</v>
      </c>
      <c r="AN2632" s="80"/>
      <c r="AO2632" s="80"/>
      <c r="AP2632" s="80"/>
      <c r="AQ2632" s="80"/>
      <c r="AR2632" s="127"/>
      <c r="AS2632" s="80"/>
      <c r="AT2632" s="7"/>
      <c r="AU2632" s="7"/>
      <c r="AV2632" s="165"/>
      <c r="AW2632" s="166"/>
      <c r="AX2632" s="137"/>
      <c r="AY2632" s="147"/>
      <c r="AZ2632" s="167"/>
      <c r="BA2632" s="167"/>
      <c r="BB2632" s="147" t="str">
        <f t="shared" si="661"/>
        <v/>
      </c>
      <c r="BC2632" s="168"/>
      <c r="BD2632" s="165"/>
      <c r="BE2632" s="165"/>
      <c r="BF2632" s="165"/>
      <c r="BG2632" s="165"/>
      <c r="BH2632" s="165"/>
      <c r="BI2632" s="165"/>
      <c r="BJ2632" s="165"/>
      <c r="BK2632" s="165"/>
      <c r="BL2632" s="165"/>
      <c r="BM2632" s="165"/>
      <c r="BN2632" s="165"/>
      <c r="BO2632" s="165"/>
      <c r="BP2632" s="165"/>
      <c r="BQ2632" s="165"/>
      <c r="BS2632" s="6"/>
      <c r="BT2632" s="11"/>
      <c r="BU2632" s="6"/>
      <c r="BV2632" s="6"/>
    </row>
    <row r="2633" spans="1:74" ht="15.75" x14ac:dyDescent="0.25">
      <c r="A2633" s="52" t="s">
        <v>13067</v>
      </c>
      <c r="B2633" s="56" t="s">
        <v>110</v>
      </c>
      <c r="C2633" s="7" t="s">
        <v>118</v>
      </c>
      <c r="D2633" s="7" t="s">
        <v>13642</v>
      </c>
      <c r="E2633" s="7"/>
      <c r="F2633" s="64"/>
      <c r="G2633" s="6"/>
      <c r="H2633" s="6"/>
      <c r="I2633" s="10" t="s">
        <v>110</v>
      </c>
      <c r="J2633" s="11" t="s">
        <v>13688</v>
      </c>
      <c r="K2633" s="194" t="s">
        <v>510</v>
      </c>
      <c r="L2633" s="176"/>
      <c r="M2633" s="176">
        <v>1000</v>
      </c>
      <c r="N2633" s="80" t="s">
        <v>11911</v>
      </c>
      <c r="O2633" s="162"/>
      <c r="P2633" s="80" t="s">
        <v>13689</v>
      </c>
      <c r="Q2633" s="80"/>
      <c r="R2633" s="80"/>
      <c r="S2633" s="163"/>
      <c r="T2633" s="213"/>
      <c r="U2633" s="162"/>
      <c r="V2633" s="164"/>
      <c r="W2633" s="12" t="str">
        <f t="shared" si="660"/>
        <v>Mqtt1</v>
      </c>
      <c r="X2633" s="196"/>
      <c r="Y2633" s="6" t="s">
        <v>13687</v>
      </c>
      <c r="Z2633" s="103" t="s">
        <v>13544</v>
      </c>
      <c r="AB2633" s="6"/>
      <c r="AJ2633" s="80"/>
      <c r="AK2633" s="113" t="s">
        <v>13545</v>
      </c>
      <c r="AN2633" s="80"/>
      <c r="AO2633" s="80"/>
      <c r="AP2633" s="80"/>
      <c r="AQ2633" s="80"/>
      <c r="AR2633" s="127"/>
      <c r="AS2633" s="80"/>
      <c r="AT2633" s="7"/>
      <c r="AU2633" s="7"/>
      <c r="AV2633" s="165"/>
      <c r="AW2633" s="166"/>
      <c r="AX2633" s="137"/>
      <c r="AY2633" s="147"/>
      <c r="AZ2633" s="167"/>
      <c r="BA2633" s="167"/>
      <c r="BB2633" s="147" t="str">
        <f t="shared" si="661"/>
        <v/>
      </c>
      <c r="BC2633" s="168"/>
      <c r="BD2633" s="165"/>
      <c r="BE2633" s="165"/>
      <c r="BF2633" s="165"/>
      <c r="BG2633" s="165"/>
      <c r="BH2633" s="165"/>
      <c r="BI2633" s="165"/>
      <c r="BJ2633" s="165"/>
      <c r="BK2633" s="165"/>
      <c r="BL2633" s="165"/>
      <c r="BM2633" s="165"/>
      <c r="BN2633" s="165"/>
      <c r="BO2633" s="165"/>
      <c r="BP2633" s="165"/>
      <c r="BQ2633" s="165"/>
      <c r="BS2633" s="6"/>
      <c r="BT2633" s="11"/>
      <c r="BU2633" s="6"/>
      <c r="BV2633" s="6"/>
    </row>
    <row r="2634" spans="1:74" ht="15.75" x14ac:dyDescent="0.25">
      <c r="A2634" s="52" t="s">
        <v>13067</v>
      </c>
      <c r="B2634" s="56" t="s">
        <v>110</v>
      </c>
      <c r="C2634" s="7" t="s">
        <v>118</v>
      </c>
      <c r="D2634" s="7" t="s">
        <v>13642</v>
      </c>
      <c r="E2634" s="7"/>
      <c r="F2634" s="64"/>
      <c r="G2634" s="6"/>
      <c r="H2634" s="6"/>
      <c r="I2634" s="10" t="s">
        <v>110</v>
      </c>
      <c r="J2634" s="11" t="s">
        <v>13690</v>
      </c>
      <c r="K2634" s="194" t="s">
        <v>510</v>
      </c>
      <c r="L2634" s="176"/>
      <c r="M2634" s="176">
        <v>1000</v>
      </c>
      <c r="N2634" s="80" t="s">
        <v>11911</v>
      </c>
      <c r="O2634" s="162"/>
      <c r="P2634" s="80" t="s">
        <v>13691</v>
      </c>
      <c r="Q2634" s="80"/>
      <c r="R2634" s="80"/>
      <c r="S2634" s="163"/>
      <c r="T2634" s="213"/>
      <c r="U2634" s="162"/>
      <c r="V2634" s="164"/>
      <c r="W2634" s="12" t="str">
        <f t="shared" si="660"/>
        <v>Mqtt1</v>
      </c>
      <c r="X2634" s="196"/>
      <c r="Y2634" s="6" t="s">
        <v>13687</v>
      </c>
      <c r="Z2634" s="103" t="s">
        <v>13325</v>
      </c>
      <c r="AB2634" s="6"/>
      <c r="AJ2634" s="80"/>
      <c r="AK2634" s="113" t="s">
        <v>1159</v>
      </c>
      <c r="AN2634" s="80"/>
      <c r="AO2634" s="80"/>
      <c r="AP2634" s="80"/>
      <c r="AQ2634" s="80"/>
      <c r="AR2634" s="127"/>
      <c r="AS2634" s="80"/>
      <c r="AT2634" s="7"/>
      <c r="AU2634" s="7"/>
      <c r="AV2634" s="165"/>
      <c r="AW2634" s="166"/>
      <c r="AX2634" s="137"/>
      <c r="AY2634" s="147"/>
      <c r="AZ2634" s="167"/>
      <c r="BA2634" s="167"/>
      <c r="BB2634" s="147" t="str">
        <f t="shared" si="661"/>
        <v/>
      </c>
      <c r="BC2634" s="168"/>
      <c r="BD2634" s="165"/>
      <c r="BE2634" s="165"/>
      <c r="BF2634" s="165"/>
      <c r="BG2634" s="165"/>
      <c r="BH2634" s="165"/>
      <c r="BI2634" s="165"/>
      <c r="BJ2634" s="165"/>
      <c r="BK2634" s="165"/>
      <c r="BL2634" s="165"/>
      <c r="BM2634" s="165"/>
      <c r="BN2634" s="165"/>
      <c r="BO2634" s="165"/>
      <c r="BP2634" s="165"/>
      <c r="BQ2634" s="165"/>
      <c r="BS2634" s="6"/>
      <c r="BT2634" s="11"/>
      <c r="BU2634" s="6"/>
      <c r="BV2634" s="6"/>
    </row>
    <row r="2635" spans="1:74" x14ac:dyDescent="0.25">
      <c r="A2635" s="50"/>
      <c r="B2635" s="54" t="s">
        <v>110</v>
      </c>
      <c r="C2635" s="59"/>
      <c r="D2635" s="59"/>
      <c r="E2635" s="59"/>
      <c r="F2635" s="59"/>
      <c r="G2635" s="59"/>
      <c r="H2635" s="59"/>
      <c r="I2635" s="59"/>
      <c r="J2635" s="68"/>
      <c r="K2635" s="50"/>
      <c r="L2635" s="54"/>
      <c r="M2635" s="179">
        <v>1000</v>
      </c>
      <c r="N2635" s="54"/>
      <c r="O2635" s="81"/>
      <c r="P2635" s="54" t="s">
        <v>13692</v>
      </c>
      <c r="Q2635" s="54"/>
      <c r="R2635" s="54"/>
      <c r="S2635" s="54"/>
      <c r="T2635" s="151"/>
      <c r="U2635" s="81"/>
      <c r="V2635" s="68"/>
      <c r="W2635" s="50"/>
      <c r="X2635" s="198"/>
      <c r="Y2635" s="54"/>
      <c r="Z2635" s="100"/>
      <c r="AA2635" s="50"/>
      <c r="AB2635" s="54"/>
      <c r="AC2635" s="100"/>
      <c r="AD2635" s="100"/>
      <c r="AE2635" s="68"/>
      <c r="AF2635" s="68"/>
      <c r="AG2635" s="68"/>
      <c r="AH2635" s="68"/>
      <c r="AI2635" s="54"/>
      <c r="AJ2635" s="54"/>
      <c r="AK2635" s="110"/>
      <c r="AL2635" s="110"/>
      <c r="AM2635" s="54"/>
      <c r="AN2635" s="54"/>
      <c r="AO2635" s="54"/>
      <c r="AP2635" s="54"/>
      <c r="AQ2635" s="54"/>
      <c r="AR2635" s="54"/>
      <c r="AS2635" s="54"/>
      <c r="AT2635" s="81"/>
      <c r="AU2635" s="81"/>
      <c r="AV2635" s="81"/>
      <c r="AW2635" s="81"/>
      <c r="AX2635" s="81"/>
      <c r="AY2635" s="81"/>
      <c r="AZ2635" s="81"/>
      <c r="BA2635" s="81"/>
      <c r="BB2635" s="81"/>
      <c r="BC2635" s="81"/>
      <c r="BD2635" s="81"/>
      <c r="BE2635" s="81"/>
      <c r="BF2635" s="150"/>
      <c r="BG2635" s="81"/>
      <c r="BH2635" s="81"/>
      <c r="BI2635" s="81"/>
      <c r="BJ2635" s="150"/>
      <c r="BK2635" s="81"/>
      <c r="BL2635" s="81"/>
      <c r="BM2635" s="81"/>
      <c r="BN2635" s="150"/>
      <c r="BO2635" s="81"/>
      <c r="BP2635" s="81"/>
      <c r="BQ2635" s="81"/>
      <c r="BR2635" s="151"/>
      <c r="BS2635" s="81"/>
      <c r="BT2635" s="150"/>
      <c r="BU2635" s="81"/>
      <c r="BV2635" s="81"/>
    </row>
    <row r="2636" spans="1:74" ht="15.75" x14ac:dyDescent="0.25">
      <c r="A2636" s="52" t="s">
        <v>13067</v>
      </c>
      <c r="B2636" s="56" t="s">
        <v>110</v>
      </c>
      <c r="C2636" s="7" t="s">
        <v>118</v>
      </c>
      <c r="D2636" s="7" t="s">
        <v>13693</v>
      </c>
      <c r="E2636" s="7"/>
      <c r="F2636" s="64"/>
      <c r="G2636" s="6"/>
      <c r="H2636" s="6"/>
      <c r="I2636" s="10" t="s">
        <v>110</v>
      </c>
      <c r="J2636" s="11" t="s">
        <v>13694</v>
      </c>
      <c r="K2636" s="194" t="s">
        <v>510</v>
      </c>
      <c r="L2636" s="176"/>
      <c r="M2636" s="176">
        <v>1000</v>
      </c>
      <c r="N2636" s="80" t="s">
        <v>11911</v>
      </c>
      <c r="O2636" s="162"/>
      <c r="P2636" s="80" t="s">
        <v>13695</v>
      </c>
      <c r="Q2636" s="80"/>
      <c r="R2636" s="80"/>
      <c r="S2636" s="163"/>
      <c r="T2636" s="213"/>
      <c r="U2636" s="162"/>
      <c r="V2636" s="164"/>
      <c r="W2636" s="12" t="str">
        <f t="shared" ref="W2636:W2659" si="662">IF(COUNTIF(N2636,"spare"),"","Mqtt1")</f>
        <v>Mqtt1</v>
      </c>
      <c r="X2636" s="196"/>
      <c r="Y2636" s="6"/>
      <c r="Z2636" s="103" t="s">
        <v>13541</v>
      </c>
      <c r="AB2636" s="6"/>
      <c r="AJ2636" s="80"/>
      <c r="AK2636" s="113" t="s">
        <v>1417</v>
      </c>
      <c r="AN2636" s="80"/>
      <c r="AO2636" s="80"/>
      <c r="AP2636" s="80"/>
      <c r="AQ2636" s="80"/>
      <c r="AR2636" s="127"/>
      <c r="AS2636" s="80"/>
      <c r="AT2636" s="7"/>
      <c r="AU2636" s="7"/>
      <c r="AV2636" s="165"/>
      <c r="AW2636" s="166"/>
      <c r="AX2636" s="137"/>
      <c r="AY2636" s="147"/>
      <c r="AZ2636" s="167"/>
      <c r="BA2636" s="167"/>
      <c r="BB2636" s="147" t="str">
        <f t="shared" ref="BB2636:BB2659" si="663">IF(ISNUMBER(AM2636),"1","")</f>
        <v/>
      </c>
      <c r="BC2636" s="168"/>
      <c r="BD2636" s="165"/>
      <c r="BE2636" s="165"/>
      <c r="BF2636" s="165"/>
      <c r="BG2636" s="165"/>
      <c r="BH2636" s="165"/>
      <c r="BI2636" s="165"/>
      <c r="BJ2636" s="165"/>
      <c r="BK2636" s="165"/>
      <c r="BL2636" s="165"/>
      <c r="BM2636" s="165"/>
      <c r="BN2636" s="165"/>
      <c r="BO2636" s="165"/>
      <c r="BP2636" s="165"/>
      <c r="BQ2636" s="165"/>
      <c r="BS2636" s="6"/>
      <c r="BT2636" s="11"/>
      <c r="BU2636" s="6"/>
      <c r="BV2636" s="6"/>
    </row>
    <row r="2637" spans="1:74" ht="15.75" x14ac:dyDescent="0.25">
      <c r="A2637" s="52" t="s">
        <v>13067</v>
      </c>
      <c r="B2637" s="56" t="s">
        <v>110</v>
      </c>
      <c r="C2637" s="7" t="s">
        <v>118</v>
      </c>
      <c r="D2637" s="7" t="s">
        <v>13693</v>
      </c>
      <c r="E2637" s="7"/>
      <c r="F2637" s="64"/>
      <c r="G2637" s="6"/>
      <c r="H2637" s="6"/>
      <c r="I2637" s="10" t="s">
        <v>110</v>
      </c>
      <c r="J2637" s="11" t="s">
        <v>13696</v>
      </c>
      <c r="K2637" s="194" t="s">
        <v>510</v>
      </c>
      <c r="L2637" s="176"/>
      <c r="M2637" s="176">
        <v>1000</v>
      </c>
      <c r="N2637" s="80" t="s">
        <v>11911</v>
      </c>
      <c r="O2637" s="162"/>
      <c r="P2637" s="80" t="s">
        <v>13697</v>
      </c>
      <c r="Q2637" s="80"/>
      <c r="R2637" s="80"/>
      <c r="S2637" s="163"/>
      <c r="T2637" s="213"/>
      <c r="U2637" s="162"/>
      <c r="V2637" s="164"/>
      <c r="W2637" s="12" t="str">
        <f t="shared" si="662"/>
        <v>Mqtt1</v>
      </c>
      <c r="X2637" s="196"/>
      <c r="Y2637" s="6"/>
      <c r="Z2637" s="103" t="s">
        <v>13544</v>
      </c>
      <c r="AB2637" s="6"/>
      <c r="AJ2637" s="80"/>
      <c r="AK2637" s="113" t="s">
        <v>13545</v>
      </c>
      <c r="AN2637" s="80"/>
      <c r="AO2637" s="80"/>
      <c r="AP2637" s="80"/>
      <c r="AQ2637" s="80"/>
      <c r="AR2637" s="127"/>
      <c r="AS2637" s="80"/>
      <c r="AT2637" s="7"/>
      <c r="AU2637" s="7"/>
      <c r="AV2637" s="165"/>
      <c r="AW2637" s="166"/>
      <c r="AX2637" s="137"/>
      <c r="AY2637" s="147"/>
      <c r="AZ2637" s="167"/>
      <c r="BA2637" s="167"/>
      <c r="BB2637" s="147" t="str">
        <f t="shared" si="663"/>
        <v/>
      </c>
      <c r="BC2637" s="168"/>
      <c r="BD2637" s="165"/>
      <c r="BE2637" s="165"/>
      <c r="BF2637" s="165"/>
      <c r="BG2637" s="165"/>
      <c r="BH2637" s="165"/>
      <c r="BI2637" s="165"/>
      <c r="BJ2637" s="165"/>
      <c r="BK2637" s="165"/>
      <c r="BL2637" s="165"/>
      <c r="BM2637" s="165"/>
      <c r="BN2637" s="165"/>
      <c r="BO2637" s="165"/>
      <c r="BP2637" s="165"/>
      <c r="BQ2637" s="165"/>
      <c r="BS2637" s="6"/>
      <c r="BT2637" s="11"/>
      <c r="BU2637" s="6"/>
      <c r="BV2637" s="6"/>
    </row>
    <row r="2638" spans="1:74" ht="15.75" x14ac:dyDescent="0.25">
      <c r="A2638" s="52" t="s">
        <v>13067</v>
      </c>
      <c r="B2638" s="56" t="s">
        <v>110</v>
      </c>
      <c r="C2638" s="7" t="s">
        <v>118</v>
      </c>
      <c r="D2638" s="7" t="s">
        <v>13693</v>
      </c>
      <c r="E2638" s="7"/>
      <c r="F2638" s="64"/>
      <c r="G2638" s="6"/>
      <c r="H2638" s="6"/>
      <c r="I2638" s="10" t="s">
        <v>110</v>
      </c>
      <c r="J2638" s="11" t="s">
        <v>13698</v>
      </c>
      <c r="K2638" s="194" t="s">
        <v>510</v>
      </c>
      <c r="L2638" s="176"/>
      <c r="M2638" s="176">
        <v>1000</v>
      </c>
      <c r="N2638" s="80" t="s">
        <v>11911</v>
      </c>
      <c r="O2638" s="162"/>
      <c r="P2638" s="80" t="s">
        <v>13699</v>
      </c>
      <c r="Q2638" s="80"/>
      <c r="R2638" s="80"/>
      <c r="S2638" s="163"/>
      <c r="T2638" s="213"/>
      <c r="U2638" s="162"/>
      <c r="V2638" s="164"/>
      <c r="W2638" s="12" t="str">
        <f t="shared" si="662"/>
        <v>Mqtt1</v>
      </c>
      <c r="X2638" s="196"/>
      <c r="Y2638" s="6"/>
      <c r="Z2638" s="103" t="s">
        <v>13325</v>
      </c>
      <c r="AB2638" s="6"/>
      <c r="AJ2638" s="80"/>
      <c r="AK2638" s="113" t="s">
        <v>1159</v>
      </c>
      <c r="AN2638" s="80"/>
      <c r="AO2638" s="80"/>
      <c r="AP2638" s="80"/>
      <c r="AQ2638" s="80"/>
      <c r="AR2638" s="127"/>
      <c r="AS2638" s="80"/>
      <c r="AT2638" s="7"/>
      <c r="AU2638" s="7"/>
      <c r="AV2638" s="165"/>
      <c r="AW2638" s="166"/>
      <c r="AX2638" s="137"/>
      <c r="AY2638" s="147"/>
      <c r="AZ2638" s="167"/>
      <c r="BA2638" s="167"/>
      <c r="BB2638" s="147" t="str">
        <f t="shared" si="663"/>
        <v/>
      </c>
      <c r="BC2638" s="168"/>
      <c r="BD2638" s="165"/>
      <c r="BE2638" s="165"/>
      <c r="BF2638" s="165"/>
      <c r="BG2638" s="165"/>
      <c r="BH2638" s="165"/>
      <c r="BI2638" s="165"/>
      <c r="BJ2638" s="165"/>
      <c r="BK2638" s="165"/>
      <c r="BL2638" s="165"/>
      <c r="BM2638" s="165"/>
      <c r="BN2638" s="165"/>
      <c r="BO2638" s="165"/>
      <c r="BP2638" s="165"/>
      <c r="BQ2638" s="165"/>
      <c r="BS2638" s="6"/>
      <c r="BT2638" s="11"/>
      <c r="BU2638" s="6"/>
      <c r="BV2638" s="6"/>
    </row>
    <row r="2639" spans="1:74" ht="15.75" x14ac:dyDescent="0.25">
      <c r="A2639" s="52" t="s">
        <v>13067</v>
      </c>
      <c r="B2639" s="56" t="s">
        <v>110</v>
      </c>
      <c r="C2639" s="7" t="s">
        <v>118</v>
      </c>
      <c r="D2639" s="7" t="s">
        <v>13693</v>
      </c>
      <c r="E2639" s="7"/>
      <c r="F2639" s="64"/>
      <c r="G2639" s="6"/>
      <c r="H2639" s="6"/>
      <c r="I2639" s="10" t="s">
        <v>110</v>
      </c>
      <c r="J2639" s="11" t="s">
        <v>13700</v>
      </c>
      <c r="K2639" s="194" t="s">
        <v>510</v>
      </c>
      <c r="L2639" s="176"/>
      <c r="M2639" s="176">
        <v>1000</v>
      </c>
      <c r="N2639" s="80" t="s">
        <v>11911</v>
      </c>
      <c r="O2639" s="162"/>
      <c r="P2639" s="80" t="s">
        <v>13701</v>
      </c>
      <c r="Q2639" s="80"/>
      <c r="R2639" s="80"/>
      <c r="S2639" s="163"/>
      <c r="T2639" s="213"/>
      <c r="U2639" s="162"/>
      <c r="V2639" s="164"/>
      <c r="W2639" s="12" t="str">
        <f t="shared" si="662"/>
        <v>Mqtt1</v>
      </c>
      <c r="X2639" s="196"/>
      <c r="Y2639" s="6" t="s">
        <v>13702</v>
      </c>
      <c r="Z2639" s="103" t="s">
        <v>13541</v>
      </c>
      <c r="AB2639" s="6"/>
      <c r="AJ2639" s="80"/>
      <c r="AK2639" s="113" t="s">
        <v>1417</v>
      </c>
      <c r="AN2639" s="80"/>
      <c r="AO2639" s="80"/>
      <c r="AP2639" s="80"/>
      <c r="AQ2639" s="80"/>
      <c r="AR2639" s="127"/>
      <c r="AS2639" s="80"/>
      <c r="AT2639" s="7"/>
      <c r="AU2639" s="7"/>
      <c r="AV2639" s="165"/>
      <c r="AW2639" s="166"/>
      <c r="AX2639" s="137"/>
      <c r="AY2639" s="147"/>
      <c r="AZ2639" s="167"/>
      <c r="BA2639" s="167"/>
      <c r="BB2639" s="147" t="str">
        <f t="shared" si="663"/>
        <v/>
      </c>
      <c r="BC2639" s="168"/>
      <c r="BD2639" s="165"/>
      <c r="BE2639" s="165"/>
      <c r="BF2639" s="165"/>
      <c r="BG2639" s="165"/>
      <c r="BH2639" s="165"/>
      <c r="BI2639" s="165"/>
      <c r="BJ2639" s="165"/>
      <c r="BK2639" s="165"/>
      <c r="BL2639" s="165"/>
      <c r="BM2639" s="165"/>
      <c r="BN2639" s="165"/>
      <c r="BO2639" s="165"/>
      <c r="BP2639" s="165"/>
      <c r="BQ2639" s="165"/>
      <c r="BS2639" s="6"/>
      <c r="BT2639" s="11"/>
      <c r="BU2639" s="6"/>
      <c r="BV2639" s="6"/>
    </row>
    <row r="2640" spans="1:74" ht="15.75" x14ac:dyDescent="0.25">
      <c r="A2640" s="52" t="s">
        <v>13067</v>
      </c>
      <c r="B2640" s="56" t="s">
        <v>110</v>
      </c>
      <c r="C2640" s="7" t="s">
        <v>118</v>
      </c>
      <c r="D2640" s="7" t="s">
        <v>13693</v>
      </c>
      <c r="E2640" s="7"/>
      <c r="F2640" s="64"/>
      <c r="G2640" s="6"/>
      <c r="H2640" s="6"/>
      <c r="I2640" s="10" t="s">
        <v>110</v>
      </c>
      <c r="J2640" s="11" t="s">
        <v>13703</v>
      </c>
      <c r="K2640" s="194" t="s">
        <v>510</v>
      </c>
      <c r="L2640" s="176"/>
      <c r="M2640" s="176">
        <v>1000</v>
      </c>
      <c r="N2640" s="80" t="s">
        <v>11911</v>
      </c>
      <c r="O2640" s="162"/>
      <c r="P2640" s="80" t="s">
        <v>13704</v>
      </c>
      <c r="Q2640" s="80"/>
      <c r="R2640" s="80"/>
      <c r="S2640" s="163"/>
      <c r="T2640" s="213"/>
      <c r="U2640" s="162"/>
      <c r="V2640" s="164"/>
      <c r="W2640" s="12" t="str">
        <f t="shared" si="662"/>
        <v>Mqtt1</v>
      </c>
      <c r="X2640" s="196"/>
      <c r="Y2640" s="6" t="s">
        <v>13702</v>
      </c>
      <c r="Z2640" s="103" t="s">
        <v>13544</v>
      </c>
      <c r="AB2640" s="6"/>
      <c r="AJ2640" s="80"/>
      <c r="AK2640" s="113" t="s">
        <v>13545</v>
      </c>
      <c r="AN2640" s="80"/>
      <c r="AO2640" s="80"/>
      <c r="AP2640" s="80"/>
      <c r="AQ2640" s="80"/>
      <c r="AR2640" s="127"/>
      <c r="AS2640" s="80"/>
      <c r="AT2640" s="7"/>
      <c r="AU2640" s="7"/>
      <c r="AV2640" s="165"/>
      <c r="AW2640" s="166"/>
      <c r="AX2640" s="137"/>
      <c r="AY2640" s="147"/>
      <c r="AZ2640" s="167"/>
      <c r="BA2640" s="167"/>
      <c r="BB2640" s="147" t="str">
        <f t="shared" si="663"/>
        <v/>
      </c>
      <c r="BC2640" s="168"/>
      <c r="BD2640" s="165"/>
      <c r="BE2640" s="165"/>
      <c r="BF2640" s="165"/>
      <c r="BG2640" s="165"/>
      <c r="BH2640" s="165"/>
      <c r="BI2640" s="165"/>
      <c r="BJ2640" s="165"/>
      <c r="BK2640" s="165"/>
      <c r="BL2640" s="165"/>
      <c r="BM2640" s="165"/>
      <c r="BN2640" s="165"/>
      <c r="BO2640" s="165"/>
      <c r="BP2640" s="165"/>
      <c r="BQ2640" s="165"/>
      <c r="BS2640" s="6"/>
      <c r="BT2640" s="11"/>
      <c r="BU2640" s="6"/>
      <c r="BV2640" s="6"/>
    </row>
    <row r="2641" spans="1:74" ht="15.75" x14ac:dyDescent="0.25">
      <c r="A2641" s="52" t="s">
        <v>13067</v>
      </c>
      <c r="B2641" s="56" t="s">
        <v>110</v>
      </c>
      <c r="C2641" s="7" t="s">
        <v>118</v>
      </c>
      <c r="D2641" s="7" t="s">
        <v>13693</v>
      </c>
      <c r="E2641" s="7"/>
      <c r="F2641" s="64"/>
      <c r="G2641" s="6"/>
      <c r="H2641" s="6"/>
      <c r="I2641" s="10" t="s">
        <v>110</v>
      </c>
      <c r="J2641" s="11" t="s">
        <v>13705</v>
      </c>
      <c r="K2641" s="194" t="s">
        <v>510</v>
      </c>
      <c r="L2641" s="176"/>
      <c r="M2641" s="176">
        <v>1000</v>
      </c>
      <c r="N2641" s="80" t="s">
        <v>11911</v>
      </c>
      <c r="O2641" s="162"/>
      <c r="P2641" s="80" t="s">
        <v>13706</v>
      </c>
      <c r="Q2641" s="80"/>
      <c r="R2641" s="80"/>
      <c r="S2641" s="163"/>
      <c r="T2641" s="213"/>
      <c r="U2641" s="162"/>
      <c r="V2641" s="164"/>
      <c r="W2641" s="12" t="str">
        <f t="shared" si="662"/>
        <v>Mqtt1</v>
      </c>
      <c r="X2641" s="196"/>
      <c r="Y2641" s="6" t="s">
        <v>13702</v>
      </c>
      <c r="Z2641" s="103" t="s">
        <v>13325</v>
      </c>
      <c r="AB2641" s="6"/>
      <c r="AJ2641" s="80"/>
      <c r="AK2641" s="113" t="s">
        <v>1159</v>
      </c>
      <c r="AN2641" s="80"/>
      <c r="AO2641" s="80"/>
      <c r="AP2641" s="80"/>
      <c r="AQ2641" s="80"/>
      <c r="AR2641" s="127"/>
      <c r="AS2641" s="80"/>
      <c r="AT2641" s="7"/>
      <c r="AU2641" s="7"/>
      <c r="AV2641" s="165"/>
      <c r="AW2641" s="166"/>
      <c r="AX2641" s="137"/>
      <c r="AY2641" s="147"/>
      <c r="AZ2641" s="167"/>
      <c r="BA2641" s="167"/>
      <c r="BB2641" s="147" t="str">
        <f t="shared" si="663"/>
        <v/>
      </c>
      <c r="BC2641" s="168"/>
      <c r="BD2641" s="165"/>
      <c r="BE2641" s="165"/>
      <c r="BF2641" s="165"/>
      <c r="BG2641" s="165"/>
      <c r="BH2641" s="165"/>
      <c r="BI2641" s="165"/>
      <c r="BJ2641" s="165"/>
      <c r="BK2641" s="165"/>
      <c r="BL2641" s="165"/>
      <c r="BM2641" s="165"/>
      <c r="BN2641" s="165"/>
      <c r="BO2641" s="165"/>
      <c r="BP2641" s="165"/>
      <c r="BQ2641" s="165"/>
      <c r="BS2641" s="6"/>
      <c r="BT2641" s="11"/>
      <c r="BU2641" s="6"/>
      <c r="BV2641" s="6"/>
    </row>
    <row r="2642" spans="1:74" ht="15.75" x14ac:dyDescent="0.25">
      <c r="A2642" s="52" t="s">
        <v>13067</v>
      </c>
      <c r="B2642" s="56" t="s">
        <v>110</v>
      </c>
      <c r="C2642" s="7" t="s">
        <v>118</v>
      </c>
      <c r="D2642" s="7" t="s">
        <v>13693</v>
      </c>
      <c r="E2642" s="7"/>
      <c r="F2642" s="64"/>
      <c r="G2642" s="6"/>
      <c r="H2642" s="6"/>
      <c r="I2642" s="10" t="s">
        <v>110</v>
      </c>
      <c r="J2642" s="11" t="s">
        <v>13707</v>
      </c>
      <c r="K2642" s="194" t="s">
        <v>510</v>
      </c>
      <c r="L2642" s="176"/>
      <c r="M2642" s="176">
        <v>1000</v>
      </c>
      <c r="N2642" s="80" t="s">
        <v>11911</v>
      </c>
      <c r="O2642" s="162"/>
      <c r="P2642" s="80" t="s">
        <v>13708</v>
      </c>
      <c r="Q2642" s="80"/>
      <c r="R2642" s="80"/>
      <c r="S2642" s="163"/>
      <c r="T2642" s="213"/>
      <c r="U2642" s="162"/>
      <c r="V2642" s="164"/>
      <c r="W2642" s="12" t="str">
        <f t="shared" si="662"/>
        <v>Mqtt1</v>
      </c>
      <c r="X2642" s="196"/>
      <c r="Y2642" s="6" t="s">
        <v>13709</v>
      </c>
      <c r="Z2642" s="103" t="s">
        <v>13541</v>
      </c>
      <c r="AB2642" s="6"/>
      <c r="AJ2642" s="80"/>
      <c r="AK2642" s="113" t="s">
        <v>1417</v>
      </c>
      <c r="AN2642" s="80"/>
      <c r="AO2642" s="80"/>
      <c r="AP2642" s="80"/>
      <c r="AQ2642" s="80"/>
      <c r="AR2642" s="127"/>
      <c r="AS2642" s="80"/>
      <c r="AT2642" s="7"/>
      <c r="AU2642" s="7"/>
      <c r="AV2642" s="165"/>
      <c r="AW2642" s="166"/>
      <c r="AX2642" s="137"/>
      <c r="AY2642" s="147"/>
      <c r="AZ2642" s="167"/>
      <c r="BA2642" s="167"/>
      <c r="BB2642" s="147" t="str">
        <f t="shared" si="663"/>
        <v/>
      </c>
      <c r="BC2642" s="168"/>
      <c r="BD2642" s="165"/>
      <c r="BE2642" s="165"/>
      <c r="BF2642" s="165"/>
      <c r="BG2642" s="165"/>
      <c r="BH2642" s="165"/>
      <c r="BI2642" s="165"/>
      <c r="BJ2642" s="165"/>
      <c r="BK2642" s="165"/>
      <c r="BL2642" s="165"/>
      <c r="BM2642" s="165"/>
      <c r="BN2642" s="165"/>
      <c r="BO2642" s="165"/>
      <c r="BP2642" s="165"/>
      <c r="BQ2642" s="165"/>
      <c r="BS2642" s="6"/>
      <c r="BT2642" s="11"/>
      <c r="BU2642" s="6"/>
      <c r="BV2642" s="6"/>
    </row>
    <row r="2643" spans="1:74" ht="15.75" x14ac:dyDescent="0.25">
      <c r="A2643" s="52" t="s">
        <v>13067</v>
      </c>
      <c r="B2643" s="56" t="s">
        <v>110</v>
      </c>
      <c r="C2643" s="7" t="s">
        <v>118</v>
      </c>
      <c r="D2643" s="7" t="s">
        <v>13693</v>
      </c>
      <c r="E2643" s="7"/>
      <c r="F2643" s="64"/>
      <c r="G2643" s="6"/>
      <c r="H2643" s="6"/>
      <c r="I2643" s="10" t="s">
        <v>110</v>
      </c>
      <c r="J2643" s="11" t="s">
        <v>13710</v>
      </c>
      <c r="K2643" s="194" t="s">
        <v>510</v>
      </c>
      <c r="L2643" s="176"/>
      <c r="M2643" s="176">
        <v>1000</v>
      </c>
      <c r="N2643" s="80" t="s">
        <v>11911</v>
      </c>
      <c r="O2643" s="162"/>
      <c r="P2643" s="80" t="s">
        <v>13711</v>
      </c>
      <c r="Q2643" s="80"/>
      <c r="R2643" s="80"/>
      <c r="S2643" s="163"/>
      <c r="T2643" s="213"/>
      <c r="U2643" s="162"/>
      <c r="V2643" s="164"/>
      <c r="W2643" s="12" t="str">
        <f t="shared" si="662"/>
        <v>Mqtt1</v>
      </c>
      <c r="X2643" s="196"/>
      <c r="Y2643" s="6" t="s">
        <v>13709</v>
      </c>
      <c r="Z2643" s="103" t="s">
        <v>13544</v>
      </c>
      <c r="AB2643" s="6"/>
      <c r="AJ2643" s="80"/>
      <c r="AK2643" s="113" t="s">
        <v>13545</v>
      </c>
      <c r="AN2643" s="80"/>
      <c r="AO2643" s="80"/>
      <c r="AP2643" s="80"/>
      <c r="AQ2643" s="80"/>
      <c r="AR2643" s="127"/>
      <c r="AS2643" s="80"/>
      <c r="AT2643" s="7"/>
      <c r="AU2643" s="7"/>
      <c r="AV2643" s="165"/>
      <c r="AW2643" s="166"/>
      <c r="AX2643" s="137"/>
      <c r="AY2643" s="147"/>
      <c r="AZ2643" s="167"/>
      <c r="BA2643" s="167"/>
      <c r="BB2643" s="147" t="str">
        <f t="shared" si="663"/>
        <v/>
      </c>
      <c r="BC2643" s="168"/>
      <c r="BD2643" s="165"/>
      <c r="BE2643" s="165"/>
      <c r="BF2643" s="165"/>
      <c r="BG2643" s="165"/>
      <c r="BH2643" s="165"/>
      <c r="BI2643" s="165"/>
      <c r="BJ2643" s="165"/>
      <c r="BK2643" s="165"/>
      <c r="BL2643" s="165"/>
      <c r="BM2643" s="165"/>
      <c r="BN2643" s="165"/>
      <c r="BO2643" s="165"/>
      <c r="BP2643" s="165"/>
      <c r="BQ2643" s="165"/>
      <c r="BS2643" s="6"/>
      <c r="BT2643" s="11"/>
      <c r="BU2643" s="6"/>
      <c r="BV2643" s="6"/>
    </row>
    <row r="2644" spans="1:74" ht="15.75" x14ac:dyDescent="0.25">
      <c r="A2644" s="52" t="s">
        <v>13067</v>
      </c>
      <c r="B2644" s="56" t="s">
        <v>110</v>
      </c>
      <c r="C2644" s="7" t="s">
        <v>118</v>
      </c>
      <c r="D2644" s="7" t="s">
        <v>13693</v>
      </c>
      <c r="E2644" s="7"/>
      <c r="F2644" s="64"/>
      <c r="G2644" s="6"/>
      <c r="H2644" s="6"/>
      <c r="I2644" s="10" t="s">
        <v>110</v>
      </c>
      <c r="J2644" s="11" t="s">
        <v>13712</v>
      </c>
      <c r="K2644" s="194" t="s">
        <v>510</v>
      </c>
      <c r="L2644" s="176"/>
      <c r="M2644" s="176">
        <v>1000</v>
      </c>
      <c r="N2644" s="80" t="s">
        <v>11911</v>
      </c>
      <c r="O2644" s="162"/>
      <c r="P2644" s="80" t="s">
        <v>13713</v>
      </c>
      <c r="Q2644" s="80"/>
      <c r="R2644" s="80"/>
      <c r="S2644" s="163"/>
      <c r="T2644" s="213"/>
      <c r="U2644" s="162"/>
      <c r="V2644" s="164"/>
      <c r="W2644" s="12" t="str">
        <f t="shared" si="662"/>
        <v>Mqtt1</v>
      </c>
      <c r="X2644" s="196"/>
      <c r="Y2644" s="6" t="s">
        <v>13709</v>
      </c>
      <c r="Z2644" s="103" t="s">
        <v>13325</v>
      </c>
      <c r="AB2644" s="6"/>
      <c r="AJ2644" s="80"/>
      <c r="AK2644" s="113" t="s">
        <v>1159</v>
      </c>
      <c r="AN2644" s="80"/>
      <c r="AO2644" s="80"/>
      <c r="AP2644" s="80"/>
      <c r="AQ2644" s="80"/>
      <c r="AR2644" s="127"/>
      <c r="AS2644" s="80"/>
      <c r="AT2644" s="7"/>
      <c r="AU2644" s="7"/>
      <c r="AV2644" s="165"/>
      <c r="AW2644" s="166"/>
      <c r="AX2644" s="137"/>
      <c r="AY2644" s="147"/>
      <c r="AZ2644" s="167"/>
      <c r="BA2644" s="167"/>
      <c r="BB2644" s="147" t="str">
        <f t="shared" si="663"/>
        <v/>
      </c>
      <c r="BC2644" s="168"/>
      <c r="BD2644" s="165"/>
      <c r="BE2644" s="165"/>
      <c r="BF2644" s="165"/>
      <c r="BG2644" s="165"/>
      <c r="BH2644" s="165"/>
      <c r="BI2644" s="165"/>
      <c r="BJ2644" s="165"/>
      <c r="BK2644" s="165"/>
      <c r="BL2644" s="165"/>
      <c r="BM2644" s="165"/>
      <c r="BN2644" s="165"/>
      <c r="BO2644" s="165"/>
      <c r="BP2644" s="165"/>
      <c r="BQ2644" s="165"/>
      <c r="BS2644" s="6"/>
      <c r="BT2644" s="11"/>
      <c r="BU2644" s="6"/>
      <c r="BV2644" s="6"/>
    </row>
    <row r="2645" spans="1:74" ht="15.75" x14ac:dyDescent="0.25">
      <c r="A2645" s="52" t="s">
        <v>13067</v>
      </c>
      <c r="B2645" s="56" t="s">
        <v>110</v>
      </c>
      <c r="C2645" s="7" t="s">
        <v>118</v>
      </c>
      <c r="D2645" s="7" t="s">
        <v>13693</v>
      </c>
      <c r="E2645" s="7"/>
      <c r="F2645" s="64"/>
      <c r="G2645" s="6"/>
      <c r="H2645" s="6"/>
      <c r="I2645" s="10" t="s">
        <v>110</v>
      </c>
      <c r="J2645" s="11" t="s">
        <v>13714</v>
      </c>
      <c r="K2645" s="194" t="s">
        <v>510</v>
      </c>
      <c r="L2645" s="176"/>
      <c r="M2645" s="176">
        <v>1000</v>
      </c>
      <c r="N2645" s="80" t="s">
        <v>11911</v>
      </c>
      <c r="O2645" s="162"/>
      <c r="P2645" s="80" t="s">
        <v>13715</v>
      </c>
      <c r="Q2645" s="80"/>
      <c r="R2645" s="80"/>
      <c r="S2645" s="163"/>
      <c r="T2645" s="213"/>
      <c r="U2645" s="162"/>
      <c r="V2645" s="164"/>
      <c r="W2645" s="12" t="str">
        <f t="shared" si="662"/>
        <v>Mqtt1</v>
      </c>
      <c r="X2645" s="196"/>
      <c r="Y2645" s="6" t="s">
        <v>13716</v>
      </c>
      <c r="Z2645" s="103" t="s">
        <v>13541</v>
      </c>
      <c r="AB2645" s="6"/>
      <c r="AJ2645" s="80"/>
      <c r="AK2645" s="113" t="s">
        <v>1417</v>
      </c>
      <c r="AN2645" s="80"/>
      <c r="AO2645" s="80"/>
      <c r="AP2645" s="80"/>
      <c r="AQ2645" s="80"/>
      <c r="AR2645" s="127"/>
      <c r="AS2645" s="80"/>
      <c r="AT2645" s="7"/>
      <c r="AU2645" s="7"/>
      <c r="AV2645" s="165"/>
      <c r="AW2645" s="166"/>
      <c r="AX2645" s="137"/>
      <c r="AY2645" s="147"/>
      <c r="AZ2645" s="167"/>
      <c r="BA2645" s="167"/>
      <c r="BB2645" s="147" t="str">
        <f t="shared" si="663"/>
        <v/>
      </c>
      <c r="BC2645" s="168"/>
      <c r="BD2645" s="165"/>
      <c r="BE2645" s="165"/>
      <c r="BF2645" s="165"/>
      <c r="BG2645" s="165"/>
      <c r="BH2645" s="165"/>
      <c r="BI2645" s="165"/>
      <c r="BJ2645" s="165"/>
      <c r="BK2645" s="165"/>
      <c r="BL2645" s="165"/>
      <c r="BM2645" s="165"/>
      <c r="BN2645" s="165"/>
      <c r="BO2645" s="165"/>
      <c r="BP2645" s="165"/>
      <c r="BQ2645" s="165"/>
      <c r="BS2645" s="6"/>
      <c r="BT2645" s="11"/>
      <c r="BU2645" s="6"/>
      <c r="BV2645" s="6"/>
    </row>
    <row r="2646" spans="1:74" ht="15.75" x14ac:dyDescent="0.25">
      <c r="A2646" s="52" t="s">
        <v>13067</v>
      </c>
      <c r="B2646" s="56" t="s">
        <v>110</v>
      </c>
      <c r="C2646" s="7" t="s">
        <v>118</v>
      </c>
      <c r="D2646" s="7" t="s">
        <v>13693</v>
      </c>
      <c r="E2646" s="7"/>
      <c r="F2646" s="64"/>
      <c r="G2646" s="6"/>
      <c r="H2646" s="6"/>
      <c r="I2646" s="10" t="s">
        <v>110</v>
      </c>
      <c r="J2646" s="11" t="s">
        <v>13717</v>
      </c>
      <c r="K2646" s="194" t="s">
        <v>510</v>
      </c>
      <c r="L2646" s="176"/>
      <c r="M2646" s="176">
        <v>1000</v>
      </c>
      <c r="N2646" s="80" t="s">
        <v>11911</v>
      </c>
      <c r="O2646" s="162"/>
      <c r="P2646" s="80" t="s">
        <v>13718</v>
      </c>
      <c r="Q2646" s="80"/>
      <c r="R2646" s="80"/>
      <c r="S2646" s="163"/>
      <c r="T2646" s="213"/>
      <c r="U2646" s="162"/>
      <c r="V2646" s="164"/>
      <c r="W2646" s="12" t="str">
        <f t="shared" si="662"/>
        <v>Mqtt1</v>
      </c>
      <c r="X2646" s="196"/>
      <c r="Y2646" s="6" t="s">
        <v>13716</v>
      </c>
      <c r="Z2646" s="103" t="s">
        <v>13544</v>
      </c>
      <c r="AB2646" s="6"/>
      <c r="AJ2646" s="80"/>
      <c r="AK2646" s="113" t="s">
        <v>13545</v>
      </c>
      <c r="AN2646" s="80"/>
      <c r="AO2646" s="80"/>
      <c r="AP2646" s="80"/>
      <c r="AQ2646" s="80"/>
      <c r="AR2646" s="127"/>
      <c r="AS2646" s="80"/>
      <c r="AT2646" s="7"/>
      <c r="AU2646" s="7"/>
      <c r="AV2646" s="165"/>
      <c r="AW2646" s="166"/>
      <c r="AX2646" s="137"/>
      <c r="AY2646" s="147"/>
      <c r="AZ2646" s="167"/>
      <c r="BA2646" s="167"/>
      <c r="BB2646" s="147" t="str">
        <f t="shared" si="663"/>
        <v/>
      </c>
      <c r="BC2646" s="168"/>
      <c r="BD2646" s="165"/>
      <c r="BE2646" s="165"/>
      <c r="BF2646" s="165"/>
      <c r="BG2646" s="165"/>
      <c r="BH2646" s="165"/>
      <c r="BI2646" s="165"/>
      <c r="BJ2646" s="165"/>
      <c r="BK2646" s="165"/>
      <c r="BL2646" s="165"/>
      <c r="BM2646" s="165"/>
      <c r="BN2646" s="165"/>
      <c r="BO2646" s="165"/>
      <c r="BP2646" s="165"/>
      <c r="BQ2646" s="165"/>
      <c r="BS2646" s="6"/>
      <c r="BT2646" s="11"/>
      <c r="BU2646" s="6"/>
      <c r="BV2646" s="6"/>
    </row>
    <row r="2647" spans="1:74" ht="15.75" x14ac:dyDescent="0.25">
      <c r="A2647" s="52" t="s">
        <v>13067</v>
      </c>
      <c r="B2647" s="56" t="s">
        <v>110</v>
      </c>
      <c r="C2647" s="7" t="s">
        <v>118</v>
      </c>
      <c r="D2647" s="7" t="s">
        <v>13693</v>
      </c>
      <c r="E2647" s="7"/>
      <c r="F2647" s="64"/>
      <c r="G2647" s="6"/>
      <c r="H2647" s="6"/>
      <c r="I2647" s="10" t="s">
        <v>110</v>
      </c>
      <c r="J2647" s="11" t="s">
        <v>13719</v>
      </c>
      <c r="K2647" s="194" t="s">
        <v>510</v>
      </c>
      <c r="L2647" s="176"/>
      <c r="M2647" s="176">
        <v>1000</v>
      </c>
      <c r="N2647" s="80" t="s">
        <v>11911</v>
      </c>
      <c r="O2647" s="162"/>
      <c r="P2647" s="80" t="s">
        <v>13720</v>
      </c>
      <c r="Q2647" s="80"/>
      <c r="R2647" s="80"/>
      <c r="S2647" s="163"/>
      <c r="T2647" s="213"/>
      <c r="U2647" s="162"/>
      <c r="V2647" s="164"/>
      <c r="W2647" s="12" t="str">
        <f t="shared" si="662"/>
        <v>Mqtt1</v>
      </c>
      <c r="X2647" s="196"/>
      <c r="Y2647" s="6" t="s">
        <v>13716</v>
      </c>
      <c r="Z2647" s="103" t="s">
        <v>13325</v>
      </c>
      <c r="AB2647" s="6"/>
      <c r="AJ2647" s="80"/>
      <c r="AK2647" s="113" t="s">
        <v>1159</v>
      </c>
      <c r="AN2647" s="80"/>
      <c r="AO2647" s="80"/>
      <c r="AP2647" s="80"/>
      <c r="AQ2647" s="80"/>
      <c r="AR2647" s="127"/>
      <c r="AS2647" s="80"/>
      <c r="AT2647" s="7"/>
      <c r="AU2647" s="7"/>
      <c r="AV2647" s="165"/>
      <c r="AW2647" s="166"/>
      <c r="AX2647" s="137"/>
      <c r="AY2647" s="147"/>
      <c r="AZ2647" s="167"/>
      <c r="BA2647" s="167"/>
      <c r="BB2647" s="147" t="str">
        <f t="shared" si="663"/>
        <v/>
      </c>
      <c r="BC2647" s="168"/>
      <c r="BD2647" s="165"/>
      <c r="BE2647" s="165"/>
      <c r="BF2647" s="165"/>
      <c r="BG2647" s="165"/>
      <c r="BH2647" s="165"/>
      <c r="BI2647" s="165"/>
      <c r="BJ2647" s="165"/>
      <c r="BK2647" s="165"/>
      <c r="BL2647" s="165"/>
      <c r="BM2647" s="165"/>
      <c r="BN2647" s="165"/>
      <c r="BO2647" s="165"/>
      <c r="BP2647" s="165"/>
      <c r="BQ2647" s="165"/>
      <c r="BS2647" s="6"/>
      <c r="BT2647" s="11"/>
      <c r="BU2647" s="6"/>
      <c r="BV2647" s="6"/>
    </row>
    <row r="2648" spans="1:74" ht="15.75" x14ac:dyDescent="0.25">
      <c r="A2648" s="52" t="s">
        <v>13067</v>
      </c>
      <c r="B2648" s="56" t="s">
        <v>110</v>
      </c>
      <c r="C2648" s="7" t="s">
        <v>118</v>
      </c>
      <c r="D2648" s="7" t="s">
        <v>13693</v>
      </c>
      <c r="E2648" s="7"/>
      <c r="F2648" s="64"/>
      <c r="G2648" s="6"/>
      <c r="H2648" s="6"/>
      <c r="I2648" s="10" t="s">
        <v>110</v>
      </c>
      <c r="J2648" s="11" t="s">
        <v>13721</v>
      </c>
      <c r="K2648" s="194" t="s">
        <v>510</v>
      </c>
      <c r="L2648" s="176"/>
      <c r="M2648" s="176">
        <v>1000</v>
      </c>
      <c r="N2648" s="80" t="s">
        <v>11911</v>
      </c>
      <c r="O2648" s="162"/>
      <c r="P2648" s="80" t="s">
        <v>13722</v>
      </c>
      <c r="Q2648" s="80"/>
      <c r="R2648" s="80"/>
      <c r="S2648" s="163"/>
      <c r="T2648" s="213"/>
      <c r="U2648" s="162"/>
      <c r="V2648" s="164"/>
      <c r="W2648" s="12" t="str">
        <f t="shared" si="662"/>
        <v>Mqtt1</v>
      </c>
      <c r="X2648" s="196"/>
      <c r="Y2648" s="6" t="s">
        <v>13723</v>
      </c>
      <c r="Z2648" s="103" t="s">
        <v>13541</v>
      </c>
      <c r="AB2648" s="6"/>
      <c r="AJ2648" s="80"/>
      <c r="AK2648" s="113" t="s">
        <v>1417</v>
      </c>
      <c r="AN2648" s="80"/>
      <c r="AO2648" s="80"/>
      <c r="AP2648" s="80"/>
      <c r="AQ2648" s="80"/>
      <c r="AR2648" s="127"/>
      <c r="AS2648" s="80"/>
      <c r="AT2648" s="7"/>
      <c r="AU2648" s="7"/>
      <c r="AV2648" s="165"/>
      <c r="AW2648" s="166"/>
      <c r="AX2648" s="137"/>
      <c r="AY2648" s="147"/>
      <c r="AZ2648" s="167"/>
      <c r="BA2648" s="167"/>
      <c r="BB2648" s="147" t="str">
        <f t="shared" si="663"/>
        <v/>
      </c>
      <c r="BC2648" s="168"/>
      <c r="BD2648" s="165"/>
      <c r="BE2648" s="165"/>
      <c r="BF2648" s="165"/>
      <c r="BG2648" s="165"/>
      <c r="BH2648" s="165"/>
      <c r="BI2648" s="165"/>
      <c r="BJ2648" s="165"/>
      <c r="BK2648" s="165"/>
      <c r="BL2648" s="165"/>
      <c r="BM2648" s="165"/>
      <c r="BN2648" s="165"/>
      <c r="BO2648" s="165"/>
      <c r="BP2648" s="165"/>
      <c r="BQ2648" s="165"/>
      <c r="BS2648" s="6"/>
      <c r="BT2648" s="11"/>
      <c r="BU2648" s="6"/>
      <c r="BV2648" s="6"/>
    </row>
    <row r="2649" spans="1:74" ht="15.75" x14ac:dyDescent="0.25">
      <c r="A2649" s="52" t="s">
        <v>13067</v>
      </c>
      <c r="B2649" s="56" t="s">
        <v>110</v>
      </c>
      <c r="C2649" s="7" t="s">
        <v>118</v>
      </c>
      <c r="D2649" s="7" t="s">
        <v>13693</v>
      </c>
      <c r="E2649" s="7"/>
      <c r="F2649" s="64"/>
      <c r="G2649" s="6"/>
      <c r="H2649" s="6"/>
      <c r="I2649" s="10" t="s">
        <v>110</v>
      </c>
      <c r="J2649" s="11" t="s">
        <v>13724</v>
      </c>
      <c r="K2649" s="194" t="s">
        <v>510</v>
      </c>
      <c r="L2649" s="176"/>
      <c r="M2649" s="176">
        <v>1000</v>
      </c>
      <c r="N2649" s="80" t="s">
        <v>11911</v>
      </c>
      <c r="O2649" s="162"/>
      <c r="P2649" s="80" t="s">
        <v>13725</v>
      </c>
      <c r="Q2649" s="80"/>
      <c r="R2649" s="80"/>
      <c r="S2649" s="163"/>
      <c r="T2649" s="213"/>
      <c r="U2649" s="162"/>
      <c r="V2649" s="164"/>
      <c r="W2649" s="12" t="str">
        <f t="shared" si="662"/>
        <v>Mqtt1</v>
      </c>
      <c r="X2649" s="196"/>
      <c r="Y2649" s="6" t="s">
        <v>13723</v>
      </c>
      <c r="Z2649" s="103" t="s">
        <v>13544</v>
      </c>
      <c r="AB2649" s="6"/>
      <c r="AJ2649" s="80"/>
      <c r="AK2649" s="113" t="s">
        <v>13545</v>
      </c>
      <c r="AN2649" s="80"/>
      <c r="AO2649" s="80"/>
      <c r="AP2649" s="80"/>
      <c r="AQ2649" s="80"/>
      <c r="AR2649" s="127"/>
      <c r="AS2649" s="80"/>
      <c r="AT2649" s="7"/>
      <c r="AU2649" s="7"/>
      <c r="AV2649" s="165"/>
      <c r="AW2649" s="166"/>
      <c r="AX2649" s="137"/>
      <c r="AY2649" s="147"/>
      <c r="AZ2649" s="167"/>
      <c r="BA2649" s="167"/>
      <c r="BB2649" s="147" t="str">
        <f t="shared" si="663"/>
        <v/>
      </c>
      <c r="BC2649" s="168"/>
      <c r="BD2649" s="165"/>
      <c r="BE2649" s="165"/>
      <c r="BF2649" s="165"/>
      <c r="BG2649" s="165"/>
      <c r="BH2649" s="165"/>
      <c r="BI2649" s="165"/>
      <c r="BJ2649" s="165"/>
      <c r="BK2649" s="165"/>
      <c r="BL2649" s="165"/>
      <c r="BM2649" s="165"/>
      <c r="BN2649" s="165"/>
      <c r="BO2649" s="165"/>
      <c r="BP2649" s="165"/>
      <c r="BQ2649" s="165"/>
      <c r="BS2649" s="6"/>
      <c r="BT2649" s="11"/>
      <c r="BU2649" s="6"/>
      <c r="BV2649" s="6"/>
    </row>
    <row r="2650" spans="1:74" ht="15.75" x14ac:dyDescent="0.25">
      <c r="A2650" s="52" t="s">
        <v>13067</v>
      </c>
      <c r="B2650" s="56" t="s">
        <v>110</v>
      </c>
      <c r="C2650" s="7" t="s">
        <v>118</v>
      </c>
      <c r="D2650" s="7" t="s">
        <v>13693</v>
      </c>
      <c r="E2650" s="7"/>
      <c r="F2650" s="64"/>
      <c r="G2650" s="6"/>
      <c r="H2650" s="6"/>
      <c r="I2650" s="10" t="s">
        <v>110</v>
      </c>
      <c r="J2650" s="11" t="s">
        <v>13726</v>
      </c>
      <c r="K2650" s="194" t="s">
        <v>510</v>
      </c>
      <c r="L2650" s="176"/>
      <c r="M2650" s="176">
        <v>1000</v>
      </c>
      <c r="N2650" s="80" t="s">
        <v>11911</v>
      </c>
      <c r="O2650" s="162"/>
      <c r="P2650" s="80" t="s">
        <v>13727</v>
      </c>
      <c r="Q2650" s="80"/>
      <c r="R2650" s="80"/>
      <c r="S2650" s="163"/>
      <c r="T2650" s="213"/>
      <c r="U2650" s="162"/>
      <c r="V2650" s="164"/>
      <c r="W2650" s="12" t="str">
        <f t="shared" si="662"/>
        <v>Mqtt1</v>
      </c>
      <c r="X2650" s="196"/>
      <c r="Y2650" s="6" t="s">
        <v>13723</v>
      </c>
      <c r="Z2650" s="103" t="s">
        <v>13325</v>
      </c>
      <c r="AB2650" s="6"/>
      <c r="AJ2650" s="80"/>
      <c r="AK2650" s="113" t="s">
        <v>1159</v>
      </c>
      <c r="AN2650" s="80"/>
      <c r="AO2650" s="80"/>
      <c r="AP2650" s="80"/>
      <c r="AQ2650" s="80"/>
      <c r="AR2650" s="127"/>
      <c r="AS2650" s="80"/>
      <c r="AT2650" s="7"/>
      <c r="AU2650" s="7"/>
      <c r="AV2650" s="165"/>
      <c r="AW2650" s="166"/>
      <c r="AX2650" s="137"/>
      <c r="AY2650" s="147"/>
      <c r="AZ2650" s="167"/>
      <c r="BA2650" s="167"/>
      <c r="BB2650" s="147" t="str">
        <f t="shared" si="663"/>
        <v/>
      </c>
      <c r="BC2650" s="168"/>
      <c r="BD2650" s="165"/>
      <c r="BE2650" s="165"/>
      <c r="BF2650" s="165"/>
      <c r="BG2650" s="165"/>
      <c r="BH2650" s="165"/>
      <c r="BI2650" s="165"/>
      <c r="BJ2650" s="165"/>
      <c r="BK2650" s="165"/>
      <c r="BL2650" s="165"/>
      <c r="BM2650" s="165"/>
      <c r="BN2650" s="165"/>
      <c r="BO2650" s="165"/>
      <c r="BP2650" s="165"/>
      <c r="BQ2650" s="165"/>
      <c r="BS2650" s="6"/>
      <c r="BT2650" s="11"/>
      <c r="BU2650" s="6"/>
      <c r="BV2650" s="6"/>
    </row>
    <row r="2651" spans="1:74" ht="15.75" x14ac:dyDescent="0.25">
      <c r="A2651" s="52" t="s">
        <v>13067</v>
      </c>
      <c r="B2651" s="56" t="s">
        <v>110</v>
      </c>
      <c r="C2651" s="7" t="s">
        <v>118</v>
      </c>
      <c r="D2651" s="7" t="s">
        <v>13693</v>
      </c>
      <c r="E2651" s="7"/>
      <c r="F2651" s="64"/>
      <c r="G2651" s="6"/>
      <c r="H2651" s="6"/>
      <c r="I2651" s="10" t="s">
        <v>110</v>
      </c>
      <c r="J2651" s="11" t="s">
        <v>13728</v>
      </c>
      <c r="K2651" s="194" t="s">
        <v>510</v>
      </c>
      <c r="L2651" s="176"/>
      <c r="M2651" s="176">
        <v>1000</v>
      </c>
      <c r="N2651" s="80" t="s">
        <v>11911</v>
      </c>
      <c r="O2651" s="162"/>
      <c r="P2651" s="80" t="s">
        <v>13729</v>
      </c>
      <c r="Q2651" s="80"/>
      <c r="R2651" s="80"/>
      <c r="S2651" s="163"/>
      <c r="T2651" s="213"/>
      <c r="U2651" s="162"/>
      <c r="V2651" s="164"/>
      <c r="W2651" s="12" t="str">
        <f t="shared" si="662"/>
        <v>Mqtt1</v>
      </c>
      <c r="X2651" s="196"/>
      <c r="Y2651" s="6" t="s">
        <v>13730</v>
      </c>
      <c r="Z2651" s="103" t="s">
        <v>13541</v>
      </c>
      <c r="AB2651" s="6"/>
      <c r="AJ2651" s="80"/>
      <c r="AK2651" s="113" t="s">
        <v>1417</v>
      </c>
      <c r="AN2651" s="80"/>
      <c r="AO2651" s="80"/>
      <c r="AP2651" s="80"/>
      <c r="AQ2651" s="80"/>
      <c r="AR2651" s="127"/>
      <c r="AS2651" s="80"/>
      <c r="AT2651" s="7"/>
      <c r="AU2651" s="7"/>
      <c r="AV2651" s="165"/>
      <c r="AW2651" s="166"/>
      <c r="AX2651" s="137"/>
      <c r="AY2651" s="147"/>
      <c r="AZ2651" s="167"/>
      <c r="BA2651" s="167"/>
      <c r="BB2651" s="147" t="str">
        <f t="shared" si="663"/>
        <v/>
      </c>
      <c r="BC2651" s="168"/>
      <c r="BD2651" s="165"/>
      <c r="BE2651" s="165"/>
      <c r="BF2651" s="165"/>
      <c r="BG2651" s="165"/>
      <c r="BH2651" s="165"/>
      <c r="BI2651" s="165"/>
      <c r="BJ2651" s="165"/>
      <c r="BK2651" s="165"/>
      <c r="BL2651" s="165"/>
      <c r="BM2651" s="165"/>
      <c r="BN2651" s="165"/>
      <c r="BO2651" s="165"/>
      <c r="BP2651" s="165"/>
      <c r="BQ2651" s="165"/>
      <c r="BS2651" s="6"/>
      <c r="BT2651" s="11"/>
      <c r="BU2651" s="6"/>
      <c r="BV2651" s="6"/>
    </row>
    <row r="2652" spans="1:74" ht="15.75" x14ac:dyDescent="0.25">
      <c r="A2652" s="52" t="s">
        <v>13067</v>
      </c>
      <c r="B2652" s="56" t="s">
        <v>110</v>
      </c>
      <c r="C2652" s="7" t="s">
        <v>118</v>
      </c>
      <c r="D2652" s="7" t="s">
        <v>13693</v>
      </c>
      <c r="E2652" s="7"/>
      <c r="F2652" s="64"/>
      <c r="G2652" s="6"/>
      <c r="H2652" s="6"/>
      <c r="I2652" s="10" t="s">
        <v>110</v>
      </c>
      <c r="J2652" s="11" t="s">
        <v>13731</v>
      </c>
      <c r="K2652" s="194" t="s">
        <v>510</v>
      </c>
      <c r="L2652" s="176"/>
      <c r="M2652" s="176">
        <v>1000</v>
      </c>
      <c r="N2652" s="80" t="s">
        <v>11911</v>
      </c>
      <c r="O2652" s="162"/>
      <c r="P2652" s="80" t="s">
        <v>13732</v>
      </c>
      <c r="Q2652" s="80"/>
      <c r="R2652" s="80"/>
      <c r="S2652" s="163"/>
      <c r="T2652" s="213"/>
      <c r="U2652" s="162"/>
      <c r="V2652" s="164"/>
      <c r="W2652" s="12" t="str">
        <f t="shared" si="662"/>
        <v>Mqtt1</v>
      </c>
      <c r="X2652" s="196"/>
      <c r="Y2652" s="6" t="s">
        <v>13730</v>
      </c>
      <c r="Z2652" s="103" t="s">
        <v>13544</v>
      </c>
      <c r="AB2652" s="6"/>
      <c r="AJ2652" s="80"/>
      <c r="AK2652" s="113" t="s">
        <v>13545</v>
      </c>
      <c r="AN2652" s="80"/>
      <c r="AO2652" s="80"/>
      <c r="AP2652" s="80"/>
      <c r="AQ2652" s="80"/>
      <c r="AR2652" s="127"/>
      <c r="AS2652" s="80"/>
      <c r="AT2652" s="7"/>
      <c r="AU2652" s="7"/>
      <c r="AV2652" s="165"/>
      <c r="AW2652" s="166"/>
      <c r="AX2652" s="137"/>
      <c r="AY2652" s="147"/>
      <c r="AZ2652" s="167"/>
      <c r="BA2652" s="167"/>
      <c r="BB2652" s="147" t="str">
        <f t="shared" si="663"/>
        <v/>
      </c>
      <c r="BC2652" s="168"/>
      <c r="BD2652" s="165"/>
      <c r="BE2652" s="165"/>
      <c r="BF2652" s="165"/>
      <c r="BG2652" s="165"/>
      <c r="BH2652" s="165"/>
      <c r="BI2652" s="165"/>
      <c r="BJ2652" s="165"/>
      <c r="BK2652" s="165"/>
      <c r="BL2652" s="165"/>
      <c r="BM2652" s="165"/>
      <c r="BN2652" s="165"/>
      <c r="BO2652" s="165"/>
      <c r="BP2652" s="165"/>
      <c r="BQ2652" s="165"/>
      <c r="BS2652" s="6"/>
      <c r="BT2652" s="11"/>
      <c r="BU2652" s="6"/>
      <c r="BV2652" s="6"/>
    </row>
    <row r="2653" spans="1:74" ht="15.75" x14ac:dyDescent="0.25">
      <c r="A2653" s="52" t="s">
        <v>13067</v>
      </c>
      <c r="B2653" s="56" t="s">
        <v>110</v>
      </c>
      <c r="C2653" s="7" t="s">
        <v>118</v>
      </c>
      <c r="D2653" s="7" t="s">
        <v>13693</v>
      </c>
      <c r="E2653" s="7"/>
      <c r="F2653" s="64"/>
      <c r="G2653" s="6"/>
      <c r="H2653" s="6"/>
      <c r="I2653" s="10" t="s">
        <v>110</v>
      </c>
      <c r="J2653" s="11" t="s">
        <v>13733</v>
      </c>
      <c r="K2653" s="194" t="s">
        <v>510</v>
      </c>
      <c r="L2653" s="176"/>
      <c r="M2653" s="176">
        <v>1000</v>
      </c>
      <c r="N2653" s="80" t="s">
        <v>11911</v>
      </c>
      <c r="O2653" s="162"/>
      <c r="P2653" s="80" t="s">
        <v>13734</v>
      </c>
      <c r="Q2653" s="80"/>
      <c r="R2653" s="80"/>
      <c r="S2653" s="163"/>
      <c r="T2653" s="213"/>
      <c r="U2653" s="162"/>
      <c r="V2653" s="164"/>
      <c r="W2653" s="12" t="str">
        <f t="shared" si="662"/>
        <v>Mqtt1</v>
      </c>
      <c r="X2653" s="196"/>
      <c r="Y2653" s="6" t="s">
        <v>13730</v>
      </c>
      <c r="Z2653" s="103" t="s">
        <v>13325</v>
      </c>
      <c r="AB2653" s="6"/>
      <c r="AJ2653" s="80"/>
      <c r="AK2653" s="113" t="s">
        <v>1159</v>
      </c>
      <c r="AN2653" s="80"/>
      <c r="AO2653" s="80"/>
      <c r="AP2653" s="80"/>
      <c r="AQ2653" s="80"/>
      <c r="AR2653" s="127"/>
      <c r="AS2653" s="80"/>
      <c r="AT2653" s="7"/>
      <c r="AU2653" s="7"/>
      <c r="AV2653" s="165"/>
      <c r="AW2653" s="166"/>
      <c r="AX2653" s="137"/>
      <c r="AY2653" s="147"/>
      <c r="AZ2653" s="167"/>
      <c r="BA2653" s="167"/>
      <c r="BB2653" s="147" t="str">
        <f t="shared" si="663"/>
        <v/>
      </c>
      <c r="BC2653" s="168"/>
      <c r="BD2653" s="165"/>
      <c r="BE2653" s="165"/>
      <c r="BF2653" s="165"/>
      <c r="BG2653" s="165"/>
      <c r="BH2653" s="165"/>
      <c r="BI2653" s="165"/>
      <c r="BJ2653" s="165"/>
      <c r="BK2653" s="165"/>
      <c r="BL2653" s="165"/>
      <c r="BM2653" s="165"/>
      <c r="BN2653" s="165"/>
      <c r="BO2653" s="165"/>
      <c r="BP2653" s="165"/>
      <c r="BQ2653" s="165"/>
      <c r="BS2653" s="6"/>
      <c r="BT2653" s="11"/>
      <c r="BU2653" s="6"/>
      <c r="BV2653" s="6"/>
    </row>
    <row r="2654" spans="1:74" ht="15.75" x14ac:dyDescent="0.25">
      <c r="A2654" s="52" t="s">
        <v>13067</v>
      </c>
      <c r="B2654" s="56" t="s">
        <v>110</v>
      </c>
      <c r="C2654" s="7" t="s">
        <v>118</v>
      </c>
      <c r="D2654" s="7" t="s">
        <v>13693</v>
      </c>
      <c r="E2654" s="7"/>
      <c r="F2654" s="64"/>
      <c r="G2654" s="6"/>
      <c r="H2654" s="6"/>
      <c r="I2654" s="10" t="s">
        <v>110</v>
      </c>
      <c r="J2654" s="11" t="s">
        <v>13735</v>
      </c>
      <c r="K2654" s="194" t="s">
        <v>510</v>
      </c>
      <c r="L2654" s="176"/>
      <c r="M2654" s="176">
        <v>1000</v>
      </c>
      <c r="N2654" s="80" t="s">
        <v>11911</v>
      </c>
      <c r="O2654" s="162"/>
      <c r="P2654" s="80" t="s">
        <v>13736</v>
      </c>
      <c r="Q2654" s="80"/>
      <c r="R2654" s="80"/>
      <c r="S2654" s="163"/>
      <c r="T2654" s="213"/>
      <c r="U2654" s="162"/>
      <c r="V2654" s="164"/>
      <c r="W2654" s="12" t="str">
        <f t="shared" si="662"/>
        <v>Mqtt1</v>
      </c>
      <c r="X2654" s="196"/>
      <c r="Y2654" s="6" t="s">
        <v>13737</v>
      </c>
      <c r="Z2654" s="103" t="s">
        <v>13541</v>
      </c>
      <c r="AB2654" s="6"/>
      <c r="AJ2654" s="80"/>
      <c r="AK2654" s="113" t="s">
        <v>1417</v>
      </c>
      <c r="AN2654" s="80"/>
      <c r="AO2654" s="80"/>
      <c r="AP2654" s="80"/>
      <c r="AQ2654" s="80"/>
      <c r="AR2654" s="127"/>
      <c r="AS2654" s="80"/>
      <c r="AT2654" s="7"/>
      <c r="AU2654" s="7"/>
      <c r="AV2654" s="165"/>
      <c r="AW2654" s="166"/>
      <c r="AX2654" s="137"/>
      <c r="AY2654" s="147"/>
      <c r="AZ2654" s="167"/>
      <c r="BA2654" s="167"/>
      <c r="BB2654" s="147" t="str">
        <f t="shared" si="663"/>
        <v/>
      </c>
      <c r="BC2654" s="168"/>
      <c r="BD2654" s="165"/>
      <c r="BE2654" s="165"/>
      <c r="BF2654" s="165"/>
      <c r="BG2654" s="165"/>
      <c r="BH2654" s="165"/>
      <c r="BI2654" s="165"/>
      <c r="BJ2654" s="165"/>
      <c r="BK2654" s="165"/>
      <c r="BL2654" s="165"/>
      <c r="BM2654" s="165"/>
      <c r="BN2654" s="165"/>
      <c r="BO2654" s="165"/>
      <c r="BP2654" s="165"/>
      <c r="BQ2654" s="165"/>
      <c r="BS2654" s="6"/>
      <c r="BT2654" s="11"/>
      <c r="BU2654" s="6"/>
      <c r="BV2654" s="6"/>
    </row>
    <row r="2655" spans="1:74" ht="15.75" x14ac:dyDescent="0.25">
      <c r="A2655" s="52" t="s">
        <v>13067</v>
      </c>
      <c r="B2655" s="56" t="s">
        <v>110</v>
      </c>
      <c r="C2655" s="7" t="s">
        <v>118</v>
      </c>
      <c r="D2655" s="7" t="s">
        <v>13693</v>
      </c>
      <c r="E2655" s="7"/>
      <c r="F2655" s="64"/>
      <c r="G2655" s="6"/>
      <c r="H2655" s="6"/>
      <c r="I2655" s="10" t="s">
        <v>110</v>
      </c>
      <c r="J2655" s="11" t="s">
        <v>13738</v>
      </c>
      <c r="K2655" s="194" t="s">
        <v>510</v>
      </c>
      <c r="L2655" s="176"/>
      <c r="M2655" s="176">
        <v>1000</v>
      </c>
      <c r="N2655" s="80" t="s">
        <v>11911</v>
      </c>
      <c r="O2655" s="162"/>
      <c r="P2655" s="80" t="s">
        <v>13739</v>
      </c>
      <c r="Q2655" s="80"/>
      <c r="R2655" s="80"/>
      <c r="S2655" s="163"/>
      <c r="T2655" s="213"/>
      <c r="U2655" s="162"/>
      <c r="V2655" s="164"/>
      <c r="W2655" s="12" t="str">
        <f t="shared" si="662"/>
        <v>Mqtt1</v>
      </c>
      <c r="X2655" s="196"/>
      <c r="Y2655" s="6" t="s">
        <v>13737</v>
      </c>
      <c r="Z2655" s="103" t="s">
        <v>13544</v>
      </c>
      <c r="AB2655" s="6"/>
      <c r="AJ2655" s="80"/>
      <c r="AK2655" s="113" t="s">
        <v>13545</v>
      </c>
      <c r="AN2655" s="80"/>
      <c r="AO2655" s="80"/>
      <c r="AP2655" s="80"/>
      <c r="AQ2655" s="80"/>
      <c r="AR2655" s="127"/>
      <c r="AS2655" s="80"/>
      <c r="AT2655" s="7"/>
      <c r="AU2655" s="7"/>
      <c r="AV2655" s="165"/>
      <c r="AW2655" s="166"/>
      <c r="AX2655" s="137"/>
      <c r="AY2655" s="147"/>
      <c r="AZ2655" s="167"/>
      <c r="BA2655" s="167"/>
      <c r="BB2655" s="147" t="str">
        <f t="shared" si="663"/>
        <v/>
      </c>
      <c r="BC2655" s="168"/>
      <c r="BD2655" s="165"/>
      <c r="BE2655" s="165"/>
      <c r="BF2655" s="165"/>
      <c r="BG2655" s="165"/>
      <c r="BH2655" s="165"/>
      <c r="BI2655" s="165"/>
      <c r="BJ2655" s="165"/>
      <c r="BK2655" s="165"/>
      <c r="BL2655" s="165"/>
      <c r="BM2655" s="165"/>
      <c r="BN2655" s="165"/>
      <c r="BO2655" s="165"/>
      <c r="BP2655" s="165"/>
      <c r="BQ2655" s="165"/>
      <c r="BS2655" s="6"/>
      <c r="BT2655" s="11"/>
      <c r="BU2655" s="6"/>
      <c r="BV2655" s="6"/>
    </row>
    <row r="2656" spans="1:74" ht="15.75" x14ac:dyDescent="0.25">
      <c r="A2656" s="52" t="s">
        <v>13067</v>
      </c>
      <c r="B2656" s="56" t="s">
        <v>110</v>
      </c>
      <c r="C2656" s="7" t="s">
        <v>118</v>
      </c>
      <c r="D2656" s="7" t="s">
        <v>13693</v>
      </c>
      <c r="E2656" s="7"/>
      <c r="F2656" s="64"/>
      <c r="G2656" s="6"/>
      <c r="H2656" s="6"/>
      <c r="I2656" s="10" t="s">
        <v>110</v>
      </c>
      <c r="J2656" s="11" t="s">
        <v>13740</v>
      </c>
      <c r="K2656" s="194" t="s">
        <v>510</v>
      </c>
      <c r="L2656" s="176"/>
      <c r="M2656" s="176">
        <v>1000</v>
      </c>
      <c r="N2656" s="80" t="s">
        <v>11911</v>
      </c>
      <c r="O2656" s="162"/>
      <c r="P2656" s="80" t="s">
        <v>13741</v>
      </c>
      <c r="Q2656" s="80"/>
      <c r="R2656" s="80"/>
      <c r="S2656" s="163"/>
      <c r="T2656" s="213"/>
      <c r="U2656" s="162"/>
      <c r="V2656" s="164"/>
      <c r="W2656" s="12" t="str">
        <f t="shared" si="662"/>
        <v>Mqtt1</v>
      </c>
      <c r="X2656" s="196"/>
      <c r="Y2656" s="6" t="s">
        <v>13737</v>
      </c>
      <c r="Z2656" s="103" t="s">
        <v>13325</v>
      </c>
      <c r="AB2656" s="6"/>
      <c r="AJ2656" s="80"/>
      <c r="AK2656" s="113" t="s">
        <v>1159</v>
      </c>
      <c r="AN2656" s="80"/>
      <c r="AO2656" s="80"/>
      <c r="AP2656" s="80"/>
      <c r="AQ2656" s="80"/>
      <c r="AR2656" s="127"/>
      <c r="AS2656" s="80"/>
      <c r="AT2656" s="7"/>
      <c r="AU2656" s="7"/>
      <c r="AV2656" s="165"/>
      <c r="AW2656" s="166"/>
      <c r="AX2656" s="137"/>
      <c r="AY2656" s="147"/>
      <c r="AZ2656" s="167"/>
      <c r="BA2656" s="167"/>
      <c r="BB2656" s="147" t="str">
        <f t="shared" si="663"/>
        <v/>
      </c>
      <c r="BC2656" s="168"/>
      <c r="BD2656" s="165"/>
      <c r="BE2656" s="165"/>
      <c r="BF2656" s="165"/>
      <c r="BG2656" s="165"/>
      <c r="BH2656" s="165"/>
      <c r="BI2656" s="165"/>
      <c r="BJ2656" s="165"/>
      <c r="BK2656" s="165"/>
      <c r="BL2656" s="165"/>
      <c r="BM2656" s="165"/>
      <c r="BN2656" s="165"/>
      <c r="BO2656" s="165"/>
      <c r="BP2656" s="165"/>
      <c r="BQ2656" s="165"/>
      <c r="BS2656" s="6"/>
      <c r="BT2656" s="11"/>
      <c r="BU2656" s="6"/>
      <c r="BV2656" s="6"/>
    </row>
    <row r="2657" spans="1:74" ht="15.75" x14ac:dyDescent="0.25">
      <c r="A2657" s="52" t="s">
        <v>13067</v>
      </c>
      <c r="B2657" s="56" t="s">
        <v>110</v>
      </c>
      <c r="C2657" s="7" t="s">
        <v>118</v>
      </c>
      <c r="D2657" s="7" t="s">
        <v>13693</v>
      </c>
      <c r="E2657" s="7"/>
      <c r="F2657" s="64"/>
      <c r="G2657" s="6"/>
      <c r="H2657" s="6"/>
      <c r="I2657" s="10" t="s">
        <v>110</v>
      </c>
      <c r="J2657" s="11" t="s">
        <v>13742</v>
      </c>
      <c r="K2657" s="194" t="s">
        <v>510</v>
      </c>
      <c r="L2657" s="176"/>
      <c r="M2657" s="176">
        <v>1000</v>
      </c>
      <c r="N2657" s="80" t="s">
        <v>11911</v>
      </c>
      <c r="O2657" s="162"/>
      <c r="P2657" s="80" t="s">
        <v>13743</v>
      </c>
      <c r="Q2657" s="80"/>
      <c r="R2657" s="80"/>
      <c r="S2657" s="163"/>
      <c r="T2657" s="213"/>
      <c r="U2657" s="162"/>
      <c r="V2657" s="164"/>
      <c r="W2657" s="12" t="str">
        <f t="shared" si="662"/>
        <v>Mqtt1</v>
      </c>
      <c r="X2657" s="196"/>
      <c r="Y2657" s="6" t="s">
        <v>13744</v>
      </c>
      <c r="Z2657" s="103" t="s">
        <v>13541</v>
      </c>
      <c r="AB2657" s="6"/>
      <c r="AJ2657" s="80"/>
      <c r="AK2657" s="113" t="s">
        <v>1417</v>
      </c>
      <c r="AN2657" s="80"/>
      <c r="AO2657" s="80"/>
      <c r="AP2657" s="80"/>
      <c r="AQ2657" s="80"/>
      <c r="AR2657" s="127"/>
      <c r="AS2657" s="80"/>
      <c r="AT2657" s="7"/>
      <c r="AU2657" s="7"/>
      <c r="AV2657" s="165"/>
      <c r="AW2657" s="166"/>
      <c r="AX2657" s="137"/>
      <c r="AY2657" s="147"/>
      <c r="AZ2657" s="167"/>
      <c r="BA2657" s="167"/>
      <c r="BB2657" s="147" t="str">
        <f t="shared" si="663"/>
        <v/>
      </c>
      <c r="BC2657" s="168"/>
      <c r="BD2657" s="165"/>
      <c r="BE2657" s="165"/>
      <c r="BF2657" s="165"/>
      <c r="BG2657" s="165"/>
      <c r="BH2657" s="165"/>
      <c r="BI2657" s="165"/>
      <c r="BJ2657" s="165"/>
      <c r="BK2657" s="165"/>
      <c r="BL2657" s="165"/>
      <c r="BM2657" s="165"/>
      <c r="BN2657" s="165"/>
      <c r="BO2657" s="165"/>
      <c r="BP2657" s="165"/>
      <c r="BQ2657" s="165"/>
      <c r="BS2657" s="6"/>
      <c r="BT2657" s="11"/>
      <c r="BU2657" s="6"/>
      <c r="BV2657" s="6"/>
    </row>
    <row r="2658" spans="1:74" ht="15.75" x14ac:dyDescent="0.25">
      <c r="A2658" s="52" t="s">
        <v>13067</v>
      </c>
      <c r="B2658" s="56" t="s">
        <v>110</v>
      </c>
      <c r="C2658" s="7" t="s">
        <v>118</v>
      </c>
      <c r="D2658" s="7" t="s">
        <v>13693</v>
      </c>
      <c r="E2658" s="7"/>
      <c r="F2658" s="64"/>
      <c r="G2658" s="6"/>
      <c r="H2658" s="6"/>
      <c r="I2658" s="10" t="s">
        <v>110</v>
      </c>
      <c r="J2658" s="11" t="s">
        <v>13745</v>
      </c>
      <c r="K2658" s="194" t="s">
        <v>510</v>
      </c>
      <c r="L2658" s="176"/>
      <c r="M2658" s="176">
        <v>1000</v>
      </c>
      <c r="N2658" s="80" t="s">
        <v>11911</v>
      </c>
      <c r="O2658" s="162"/>
      <c r="P2658" s="80" t="s">
        <v>13746</v>
      </c>
      <c r="Q2658" s="80"/>
      <c r="R2658" s="80"/>
      <c r="S2658" s="163"/>
      <c r="T2658" s="213"/>
      <c r="U2658" s="162"/>
      <c r="V2658" s="164"/>
      <c r="W2658" s="12" t="str">
        <f t="shared" si="662"/>
        <v>Mqtt1</v>
      </c>
      <c r="X2658" s="196"/>
      <c r="Y2658" s="6" t="s">
        <v>13744</v>
      </c>
      <c r="Z2658" s="103" t="s">
        <v>13544</v>
      </c>
      <c r="AB2658" s="6"/>
      <c r="AJ2658" s="80"/>
      <c r="AK2658" s="113" t="s">
        <v>13545</v>
      </c>
      <c r="AN2658" s="80"/>
      <c r="AO2658" s="80"/>
      <c r="AP2658" s="80"/>
      <c r="AQ2658" s="80"/>
      <c r="AR2658" s="127"/>
      <c r="AS2658" s="80"/>
      <c r="AT2658" s="7"/>
      <c r="AU2658" s="7"/>
      <c r="AV2658" s="165"/>
      <c r="AW2658" s="166"/>
      <c r="AX2658" s="137"/>
      <c r="AY2658" s="147"/>
      <c r="AZ2658" s="167"/>
      <c r="BA2658" s="167"/>
      <c r="BB2658" s="147" t="str">
        <f t="shared" si="663"/>
        <v/>
      </c>
      <c r="BC2658" s="168"/>
      <c r="BD2658" s="165"/>
      <c r="BE2658" s="165"/>
      <c r="BF2658" s="165"/>
      <c r="BG2658" s="165"/>
      <c r="BH2658" s="165"/>
      <c r="BI2658" s="165"/>
      <c r="BJ2658" s="165"/>
      <c r="BK2658" s="165"/>
      <c r="BL2658" s="165"/>
      <c r="BM2658" s="165"/>
      <c r="BN2658" s="165"/>
      <c r="BO2658" s="165"/>
      <c r="BP2658" s="165"/>
      <c r="BQ2658" s="165"/>
      <c r="BS2658" s="6"/>
      <c r="BT2658" s="11"/>
      <c r="BU2658" s="6"/>
      <c r="BV2658" s="6"/>
    </row>
    <row r="2659" spans="1:74" ht="15.75" x14ac:dyDescent="0.25">
      <c r="A2659" s="52" t="s">
        <v>13067</v>
      </c>
      <c r="B2659" s="56" t="s">
        <v>110</v>
      </c>
      <c r="C2659" s="7" t="s">
        <v>118</v>
      </c>
      <c r="D2659" s="7" t="s">
        <v>13693</v>
      </c>
      <c r="E2659" s="7"/>
      <c r="F2659" s="64"/>
      <c r="G2659" s="6"/>
      <c r="H2659" s="6"/>
      <c r="I2659" s="10" t="s">
        <v>110</v>
      </c>
      <c r="J2659" s="11" t="s">
        <v>13747</v>
      </c>
      <c r="K2659" s="194" t="s">
        <v>510</v>
      </c>
      <c r="L2659" s="176"/>
      <c r="M2659" s="176">
        <v>1000</v>
      </c>
      <c r="N2659" s="80" t="s">
        <v>11911</v>
      </c>
      <c r="O2659" s="162"/>
      <c r="P2659" s="80" t="s">
        <v>13748</v>
      </c>
      <c r="Q2659" s="80"/>
      <c r="R2659" s="80"/>
      <c r="S2659" s="163"/>
      <c r="T2659" s="213"/>
      <c r="U2659" s="162"/>
      <c r="V2659" s="164"/>
      <c r="W2659" s="12" t="str">
        <f t="shared" si="662"/>
        <v>Mqtt1</v>
      </c>
      <c r="X2659" s="196"/>
      <c r="Y2659" s="6" t="s">
        <v>13744</v>
      </c>
      <c r="Z2659" s="103" t="s">
        <v>13325</v>
      </c>
      <c r="AB2659" s="6"/>
      <c r="AJ2659" s="80"/>
      <c r="AK2659" s="113" t="s">
        <v>1159</v>
      </c>
      <c r="AN2659" s="80"/>
      <c r="AO2659" s="80"/>
      <c r="AP2659" s="80"/>
      <c r="AQ2659" s="80"/>
      <c r="AR2659" s="127"/>
      <c r="AS2659" s="80"/>
      <c r="AT2659" s="7"/>
      <c r="AU2659" s="7"/>
      <c r="AV2659" s="165"/>
      <c r="AW2659" s="166"/>
      <c r="AX2659" s="137"/>
      <c r="AY2659" s="147"/>
      <c r="AZ2659" s="167"/>
      <c r="BA2659" s="167"/>
      <c r="BB2659" s="147" t="str">
        <f t="shared" si="663"/>
        <v/>
      </c>
      <c r="BC2659" s="168"/>
      <c r="BD2659" s="165"/>
      <c r="BE2659" s="165"/>
      <c r="BF2659" s="165"/>
      <c r="BG2659" s="165"/>
      <c r="BH2659" s="165"/>
      <c r="BI2659" s="165"/>
      <c r="BJ2659" s="165"/>
      <c r="BK2659" s="165"/>
      <c r="BL2659" s="165"/>
      <c r="BM2659" s="165"/>
      <c r="BN2659" s="165"/>
      <c r="BO2659" s="165"/>
      <c r="BP2659" s="165"/>
      <c r="BQ2659" s="165"/>
      <c r="BS2659" s="6"/>
      <c r="BT2659" s="11"/>
      <c r="BU2659" s="6"/>
      <c r="BV2659" s="6"/>
    </row>
    <row r="2660" spans="1:74" x14ac:dyDescent="0.25">
      <c r="A2660" s="50"/>
      <c r="B2660" s="54" t="s">
        <v>110</v>
      </c>
      <c r="C2660" s="59"/>
      <c r="D2660" s="59"/>
      <c r="E2660" s="59"/>
      <c r="F2660" s="59"/>
      <c r="G2660" s="59"/>
      <c r="H2660" s="59"/>
      <c r="I2660" s="59"/>
      <c r="J2660" s="68"/>
      <c r="K2660" s="50"/>
      <c r="L2660" s="54"/>
      <c r="M2660" s="179">
        <v>1000</v>
      </c>
      <c r="N2660" s="54"/>
      <c r="O2660" s="81"/>
      <c r="P2660" s="54" t="s">
        <v>13749</v>
      </c>
      <c r="Q2660" s="54"/>
      <c r="R2660" s="54"/>
      <c r="S2660" s="54"/>
      <c r="T2660" s="151"/>
      <c r="U2660" s="81"/>
      <c r="V2660" s="68"/>
      <c r="W2660" s="50"/>
      <c r="X2660" s="198"/>
      <c r="Y2660" s="54"/>
      <c r="Z2660" s="100"/>
      <c r="AA2660" s="50"/>
      <c r="AB2660" s="54"/>
      <c r="AC2660" s="100"/>
      <c r="AD2660" s="100"/>
      <c r="AE2660" s="68"/>
      <c r="AF2660" s="68"/>
      <c r="AG2660" s="68"/>
      <c r="AH2660" s="68"/>
      <c r="AI2660" s="54"/>
      <c r="AJ2660" s="54"/>
      <c r="AK2660" s="110"/>
      <c r="AL2660" s="110"/>
      <c r="AM2660" s="54"/>
      <c r="AN2660" s="54"/>
      <c r="AO2660" s="54"/>
      <c r="AP2660" s="54"/>
      <c r="AQ2660" s="54"/>
      <c r="AR2660" s="54"/>
      <c r="AS2660" s="54"/>
      <c r="AT2660" s="81"/>
      <c r="AU2660" s="81"/>
      <c r="AV2660" s="81"/>
      <c r="AW2660" s="81"/>
      <c r="AX2660" s="81"/>
      <c r="AY2660" s="81"/>
      <c r="AZ2660" s="81"/>
      <c r="BA2660" s="81"/>
      <c r="BB2660" s="81"/>
      <c r="BC2660" s="81"/>
      <c r="BD2660" s="81"/>
      <c r="BE2660" s="81"/>
      <c r="BF2660" s="150"/>
      <c r="BG2660" s="81"/>
      <c r="BH2660" s="81"/>
      <c r="BI2660" s="81"/>
      <c r="BJ2660" s="150"/>
      <c r="BK2660" s="81"/>
      <c r="BL2660" s="81"/>
      <c r="BM2660" s="81"/>
      <c r="BN2660" s="150"/>
      <c r="BO2660" s="81"/>
      <c r="BP2660" s="81"/>
      <c r="BQ2660" s="81"/>
      <c r="BR2660" s="151"/>
      <c r="BS2660" s="81"/>
      <c r="BT2660" s="150"/>
      <c r="BU2660" s="81"/>
      <c r="BV2660" s="81"/>
    </row>
    <row r="2661" spans="1:74" ht="15.75" x14ac:dyDescent="0.25">
      <c r="A2661" s="52" t="s">
        <v>13067</v>
      </c>
      <c r="B2661" s="56" t="s">
        <v>110</v>
      </c>
      <c r="C2661" s="7" t="s">
        <v>118</v>
      </c>
      <c r="D2661" s="7" t="s">
        <v>13750</v>
      </c>
      <c r="E2661" s="7"/>
      <c r="F2661" s="64"/>
      <c r="G2661" s="6"/>
      <c r="H2661" s="6"/>
      <c r="I2661" s="10" t="s">
        <v>110</v>
      </c>
      <c r="J2661" s="11" t="s">
        <v>13751</v>
      </c>
      <c r="K2661" s="194" t="s">
        <v>510</v>
      </c>
      <c r="L2661" s="176"/>
      <c r="M2661" s="176">
        <v>1000</v>
      </c>
      <c r="N2661" s="80" t="s">
        <v>11911</v>
      </c>
      <c r="O2661" s="162"/>
      <c r="P2661" s="80" t="s">
        <v>13752</v>
      </c>
      <c r="Q2661" s="80"/>
      <c r="R2661" s="80"/>
      <c r="S2661" s="163"/>
      <c r="T2661" s="213"/>
      <c r="U2661" s="162"/>
      <c r="V2661" s="164"/>
      <c r="W2661" s="12" t="str">
        <f t="shared" ref="W2661:W2678" si="664">IF(COUNTIF(N2661,"spare"),"","Mqtt1")</f>
        <v>Mqtt1</v>
      </c>
      <c r="X2661" s="196"/>
      <c r="Y2661" s="6" t="s">
        <v>13753</v>
      </c>
      <c r="Z2661" s="103" t="s">
        <v>13541</v>
      </c>
      <c r="AB2661" s="6"/>
      <c r="AJ2661" s="80"/>
      <c r="AK2661" s="113" t="s">
        <v>1417</v>
      </c>
      <c r="AN2661" s="80"/>
      <c r="AO2661" s="80"/>
      <c r="AP2661" s="80"/>
      <c r="AQ2661" s="80"/>
      <c r="AR2661" s="127"/>
      <c r="AS2661" s="80"/>
      <c r="AT2661" s="7"/>
      <c r="AU2661" s="7"/>
      <c r="AV2661" s="165"/>
      <c r="AW2661" s="166"/>
      <c r="AX2661" s="137"/>
      <c r="AY2661" s="147"/>
      <c r="AZ2661" s="167"/>
      <c r="BA2661" s="167"/>
      <c r="BB2661" s="147" t="str">
        <f t="shared" ref="BB2661:BB2678" si="665">IF(ISNUMBER(AM2661),"1","")</f>
        <v/>
      </c>
      <c r="BC2661" s="168"/>
      <c r="BD2661" s="165"/>
      <c r="BE2661" s="165"/>
      <c r="BF2661" s="165"/>
      <c r="BG2661" s="165"/>
      <c r="BH2661" s="165"/>
      <c r="BI2661" s="165"/>
      <c r="BJ2661" s="165"/>
      <c r="BK2661" s="165"/>
      <c r="BL2661" s="165"/>
      <c r="BM2661" s="165"/>
      <c r="BN2661" s="165"/>
      <c r="BO2661" s="165"/>
      <c r="BP2661" s="165"/>
      <c r="BQ2661" s="165"/>
      <c r="BS2661" s="6"/>
      <c r="BT2661" s="11"/>
      <c r="BU2661" s="6"/>
      <c r="BV2661" s="6"/>
    </row>
    <row r="2662" spans="1:74" ht="15.75" x14ac:dyDescent="0.25">
      <c r="A2662" s="52" t="s">
        <v>13067</v>
      </c>
      <c r="B2662" s="56" t="s">
        <v>110</v>
      </c>
      <c r="C2662" s="7" t="s">
        <v>118</v>
      </c>
      <c r="D2662" s="7" t="s">
        <v>13750</v>
      </c>
      <c r="E2662" s="7"/>
      <c r="F2662" s="64"/>
      <c r="G2662" s="6"/>
      <c r="H2662" s="6"/>
      <c r="I2662" s="10" t="s">
        <v>110</v>
      </c>
      <c r="J2662" s="11" t="s">
        <v>13754</v>
      </c>
      <c r="K2662" s="194" t="s">
        <v>510</v>
      </c>
      <c r="L2662" s="176"/>
      <c r="M2662" s="176">
        <v>1000</v>
      </c>
      <c r="N2662" s="80" t="s">
        <v>11911</v>
      </c>
      <c r="O2662" s="162"/>
      <c r="P2662" s="80" t="s">
        <v>13755</v>
      </c>
      <c r="Q2662" s="80"/>
      <c r="R2662" s="80"/>
      <c r="S2662" s="163"/>
      <c r="T2662" s="213"/>
      <c r="U2662" s="162"/>
      <c r="V2662" s="164"/>
      <c r="W2662" s="12" t="str">
        <f t="shared" si="664"/>
        <v>Mqtt1</v>
      </c>
      <c r="X2662" s="196"/>
      <c r="Y2662" s="6" t="s">
        <v>13753</v>
      </c>
      <c r="Z2662" s="103" t="s">
        <v>13544</v>
      </c>
      <c r="AB2662" s="6"/>
      <c r="AJ2662" s="80"/>
      <c r="AK2662" s="113" t="s">
        <v>13545</v>
      </c>
      <c r="AN2662" s="80"/>
      <c r="AO2662" s="80"/>
      <c r="AP2662" s="80"/>
      <c r="AQ2662" s="80"/>
      <c r="AR2662" s="127"/>
      <c r="AS2662" s="80"/>
      <c r="AT2662" s="7"/>
      <c r="AU2662" s="7"/>
      <c r="AV2662" s="165"/>
      <c r="AW2662" s="166"/>
      <c r="AX2662" s="137"/>
      <c r="AY2662" s="147"/>
      <c r="AZ2662" s="167"/>
      <c r="BA2662" s="167"/>
      <c r="BB2662" s="147" t="str">
        <f t="shared" si="665"/>
        <v/>
      </c>
      <c r="BC2662" s="168"/>
      <c r="BD2662" s="165"/>
      <c r="BE2662" s="165"/>
      <c r="BF2662" s="165"/>
      <c r="BG2662" s="165"/>
      <c r="BH2662" s="165"/>
      <c r="BI2662" s="165"/>
      <c r="BJ2662" s="165"/>
      <c r="BK2662" s="165"/>
      <c r="BL2662" s="165"/>
      <c r="BM2662" s="165"/>
      <c r="BN2662" s="165"/>
      <c r="BO2662" s="165"/>
      <c r="BP2662" s="165"/>
      <c r="BQ2662" s="165"/>
      <c r="BS2662" s="6"/>
      <c r="BT2662" s="11"/>
      <c r="BU2662" s="6"/>
      <c r="BV2662" s="6"/>
    </row>
    <row r="2663" spans="1:74" ht="15.75" x14ac:dyDescent="0.25">
      <c r="A2663" s="52" t="s">
        <v>13067</v>
      </c>
      <c r="B2663" s="56" t="s">
        <v>110</v>
      </c>
      <c r="C2663" s="7" t="s">
        <v>118</v>
      </c>
      <c r="D2663" s="7" t="s">
        <v>13750</v>
      </c>
      <c r="E2663" s="7"/>
      <c r="F2663" s="64"/>
      <c r="G2663" s="6"/>
      <c r="H2663" s="6"/>
      <c r="I2663" s="10" t="s">
        <v>110</v>
      </c>
      <c r="J2663" s="11" t="s">
        <v>13756</v>
      </c>
      <c r="K2663" s="194" t="s">
        <v>510</v>
      </c>
      <c r="L2663" s="176"/>
      <c r="M2663" s="176">
        <v>1000</v>
      </c>
      <c r="N2663" s="80" t="s">
        <v>11911</v>
      </c>
      <c r="O2663" s="162"/>
      <c r="P2663" s="80" t="s">
        <v>13757</v>
      </c>
      <c r="Q2663" s="80"/>
      <c r="R2663" s="80"/>
      <c r="S2663" s="163"/>
      <c r="T2663" s="213"/>
      <c r="U2663" s="162"/>
      <c r="V2663" s="164"/>
      <c r="W2663" s="12" t="str">
        <f t="shared" si="664"/>
        <v>Mqtt1</v>
      </c>
      <c r="X2663" s="196"/>
      <c r="Y2663" s="6" t="s">
        <v>13753</v>
      </c>
      <c r="Z2663" s="103" t="s">
        <v>13325</v>
      </c>
      <c r="AB2663" s="6"/>
      <c r="AJ2663" s="80"/>
      <c r="AK2663" s="113" t="s">
        <v>1159</v>
      </c>
      <c r="AN2663" s="80"/>
      <c r="AO2663" s="80"/>
      <c r="AP2663" s="80"/>
      <c r="AQ2663" s="80"/>
      <c r="AR2663" s="127"/>
      <c r="AS2663" s="80"/>
      <c r="AT2663" s="7"/>
      <c r="AU2663" s="7"/>
      <c r="AV2663" s="165"/>
      <c r="AW2663" s="166"/>
      <c r="AX2663" s="137"/>
      <c r="AY2663" s="147"/>
      <c r="AZ2663" s="167"/>
      <c r="BA2663" s="167"/>
      <c r="BB2663" s="147" t="str">
        <f t="shared" si="665"/>
        <v/>
      </c>
      <c r="BC2663" s="168"/>
      <c r="BD2663" s="165"/>
      <c r="BE2663" s="165"/>
      <c r="BF2663" s="165"/>
      <c r="BG2663" s="165"/>
      <c r="BH2663" s="165"/>
      <c r="BI2663" s="165"/>
      <c r="BJ2663" s="165"/>
      <c r="BK2663" s="165"/>
      <c r="BL2663" s="165"/>
      <c r="BM2663" s="165"/>
      <c r="BN2663" s="165"/>
      <c r="BO2663" s="165"/>
      <c r="BP2663" s="165"/>
      <c r="BQ2663" s="165"/>
      <c r="BS2663" s="6"/>
      <c r="BT2663" s="11"/>
      <c r="BU2663" s="6"/>
      <c r="BV2663" s="6"/>
    </row>
    <row r="2664" spans="1:74" ht="15.75" x14ac:dyDescent="0.25">
      <c r="A2664" s="52" t="s">
        <v>13067</v>
      </c>
      <c r="B2664" s="56" t="s">
        <v>110</v>
      </c>
      <c r="C2664" s="7" t="s">
        <v>118</v>
      </c>
      <c r="D2664" s="7" t="s">
        <v>13750</v>
      </c>
      <c r="E2664" s="7"/>
      <c r="F2664" s="64"/>
      <c r="G2664" s="6"/>
      <c r="H2664" s="6"/>
      <c r="I2664" s="10" t="s">
        <v>110</v>
      </c>
      <c r="J2664" s="11" t="s">
        <v>13758</v>
      </c>
      <c r="K2664" s="194" t="s">
        <v>510</v>
      </c>
      <c r="L2664" s="176"/>
      <c r="M2664" s="176">
        <v>1000</v>
      </c>
      <c r="N2664" s="80" t="s">
        <v>11911</v>
      </c>
      <c r="O2664" s="162"/>
      <c r="P2664" s="80" t="s">
        <v>13759</v>
      </c>
      <c r="Q2664" s="80"/>
      <c r="R2664" s="80"/>
      <c r="S2664" s="163"/>
      <c r="T2664" s="213"/>
      <c r="U2664" s="162"/>
      <c r="V2664" s="164"/>
      <c r="W2664" s="12" t="str">
        <f t="shared" si="664"/>
        <v>Mqtt1</v>
      </c>
      <c r="X2664" s="196"/>
      <c r="Y2664" s="6" t="s">
        <v>13760</v>
      </c>
      <c r="Z2664" s="103" t="s">
        <v>13541</v>
      </c>
      <c r="AB2664" s="6"/>
      <c r="AJ2664" s="80"/>
      <c r="AK2664" s="113" t="s">
        <v>1417</v>
      </c>
      <c r="AN2664" s="80"/>
      <c r="AO2664" s="80"/>
      <c r="AP2664" s="80"/>
      <c r="AQ2664" s="80"/>
      <c r="AR2664" s="127"/>
      <c r="AS2664" s="80"/>
      <c r="AT2664" s="7"/>
      <c r="AU2664" s="7"/>
      <c r="AV2664" s="165"/>
      <c r="AW2664" s="166"/>
      <c r="AX2664" s="137"/>
      <c r="AY2664" s="147"/>
      <c r="AZ2664" s="167"/>
      <c r="BA2664" s="167"/>
      <c r="BB2664" s="147" t="str">
        <f t="shared" si="665"/>
        <v/>
      </c>
      <c r="BC2664" s="168"/>
      <c r="BD2664" s="165"/>
      <c r="BE2664" s="165"/>
      <c r="BF2664" s="165"/>
      <c r="BG2664" s="165"/>
      <c r="BH2664" s="165"/>
      <c r="BI2664" s="165"/>
      <c r="BJ2664" s="165"/>
      <c r="BK2664" s="165"/>
      <c r="BL2664" s="165"/>
      <c r="BM2664" s="165"/>
      <c r="BN2664" s="165"/>
      <c r="BO2664" s="165"/>
      <c r="BP2664" s="165"/>
      <c r="BQ2664" s="165"/>
      <c r="BS2664" s="6"/>
      <c r="BT2664" s="11"/>
      <c r="BU2664" s="6"/>
      <c r="BV2664" s="6"/>
    </row>
    <row r="2665" spans="1:74" ht="15.75" x14ac:dyDescent="0.25">
      <c r="A2665" s="52" t="s">
        <v>13067</v>
      </c>
      <c r="B2665" s="56" t="s">
        <v>110</v>
      </c>
      <c r="C2665" s="7" t="s">
        <v>118</v>
      </c>
      <c r="D2665" s="7" t="s">
        <v>13750</v>
      </c>
      <c r="E2665" s="7"/>
      <c r="F2665" s="64"/>
      <c r="G2665" s="6"/>
      <c r="H2665" s="6"/>
      <c r="I2665" s="10" t="s">
        <v>110</v>
      </c>
      <c r="J2665" s="11" t="s">
        <v>13761</v>
      </c>
      <c r="K2665" s="194" t="s">
        <v>510</v>
      </c>
      <c r="L2665" s="176"/>
      <c r="M2665" s="176">
        <v>1000</v>
      </c>
      <c r="N2665" s="80" t="s">
        <v>11911</v>
      </c>
      <c r="O2665" s="162"/>
      <c r="P2665" s="80" t="s">
        <v>13762</v>
      </c>
      <c r="Q2665" s="80"/>
      <c r="R2665" s="80"/>
      <c r="S2665" s="163"/>
      <c r="T2665" s="213"/>
      <c r="U2665" s="162"/>
      <c r="V2665" s="164"/>
      <c r="W2665" s="12" t="str">
        <f t="shared" si="664"/>
        <v>Mqtt1</v>
      </c>
      <c r="X2665" s="196"/>
      <c r="Y2665" s="6" t="s">
        <v>13760</v>
      </c>
      <c r="Z2665" s="103" t="s">
        <v>13544</v>
      </c>
      <c r="AB2665" s="6"/>
      <c r="AJ2665" s="80"/>
      <c r="AK2665" s="113" t="s">
        <v>13545</v>
      </c>
      <c r="AN2665" s="80"/>
      <c r="AO2665" s="80"/>
      <c r="AP2665" s="80"/>
      <c r="AQ2665" s="80"/>
      <c r="AR2665" s="127"/>
      <c r="AS2665" s="80"/>
      <c r="AT2665" s="7"/>
      <c r="AU2665" s="7"/>
      <c r="AV2665" s="165"/>
      <c r="AW2665" s="166"/>
      <c r="AX2665" s="137"/>
      <c r="AY2665" s="147"/>
      <c r="AZ2665" s="167"/>
      <c r="BA2665" s="167"/>
      <c r="BB2665" s="147" t="str">
        <f t="shared" si="665"/>
        <v/>
      </c>
      <c r="BC2665" s="168"/>
      <c r="BD2665" s="165"/>
      <c r="BE2665" s="165"/>
      <c r="BF2665" s="165"/>
      <c r="BG2665" s="165"/>
      <c r="BH2665" s="165"/>
      <c r="BI2665" s="165"/>
      <c r="BJ2665" s="165"/>
      <c r="BK2665" s="165"/>
      <c r="BL2665" s="165"/>
      <c r="BM2665" s="165"/>
      <c r="BN2665" s="165"/>
      <c r="BO2665" s="165"/>
      <c r="BP2665" s="165"/>
      <c r="BQ2665" s="165"/>
      <c r="BS2665" s="6"/>
      <c r="BT2665" s="11"/>
      <c r="BU2665" s="6"/>
      <c r="BV2665" s="6"/>
    </row>
    <row r="2666" spans="1:74" ht="15.75" x14ac:dyDescent="0.25">
      <c r="A2666" s="52" t="s">
        <v>13067</v>
      </c>
      <c r="B2666" s="56" t="s">
        <v>110</v>
      </c>
      <c r="C2666" s="7" t="s">
        <v>118</v>
      </c>
      <c r="D2666" s="7" t="s">
        <v>13750</v>
      </c>
      <c r="E2666" s="7"/>
      <c r="F2666" s="64"/>
      <c r="G2666" s="6"/>
      <c r="H2666" s="6"/>
      <c r="I2666" s="10" t="s">
        <v>110</v>
      </c>
      <c r="J2666" s="11" t="s">
        <v>13763</v>
      </c>
      <c r="K2666" s="194" t="s">
        <v>510</v>
      </c>
      <c r="L2666" s="176"/>
      <c r="M2666" s="176">
        <v>1000</v>
      </c>
      <c r="N2666" s="80" t="s">
        <v>11911</v>
      </c>
      <c r="O2666" s="162"/>
      <c r="P2666" s="80" t="s">
        <v>13764</v>
      </c>
      <c r="Q2666" s="80"/>
      <c r="R2666" s="80"/>
      <c r="S2666" s="163"/>
      <c r="T2666" s="213"/>
      <c r="U2666" s="162"/>
      <c r="V2666" s="164"/>
      <c r="W2666" s="12" t="str">
        <f t="shared" si="664"/>
        <v>Mqtt1</v>
      </c>
      <c r="X2666" s="196"/>
      <c r="Y2666" s="6" t="s">
        <v>13760</v>
      </c>
      <c r="Z2666" s="103" t="s">
        <v>13325</v>
      </c>
      <c r="AB2666" s="6"/>
      <c r="AJ2666" s="80"/>
      <c r="AK2666" s="113" t="s">
        <v>1159</v>
      </c>
      <c r="AN2666" s="80"/>
      <c r="AO2666" s="80"/>
      <c r="AP2666" s="80"/>
      <c r="AQ2666" s="80"/>
      <c r="AR2666" s="127"/>
      <c r="AS2666" s="80"/>
      <c r="AT2666" s="7"/>
      <c r="AU2666" s="7"/>
      <c r="AV2666" s="165"/>
      <c r="AW2666" s="166"/>
      <c r="AX2666" s="137"/>
      <c r="AY2666" s="147"/>
      <c r="AZ2666" s="167"/>
      <c r="BA2666" s="167"/>
      <c r="BB2666" s="147" t="str">
        <f t="shared" si="665"/>
        <v/>
      </c>
      <c r="BC2666" s="168"/>
      <c r="BD2666" s="165"/>
      <c r="BE2666" s="165"/>
      <c r="BF2666" s="165"/>
      <c r="BG2666" s="165"/>
      <c r="BH2666" s="165"/>
      <c r="BI2666" s="165"/>
      <c r="BJ2666" s="165"/>
      <c r="BK2666" s="165"/>
      <c r="BL2666" s="165"/>
      <c r="BM2666" s="165"/>
      <c r="BN2666" s="165"/>
      <c r="BO2666" s="165"/>
      <c r="BP2666" s="165"/>
      <c r="BQ2666" s="165"/>
      <c r="BS2666" s="6"/>
      <c r="BT2666" s="11"/>
      <c r="BU2666" s="6"/>
      <c r="BV2666" s="6"/>
    </row>
    <row r="2667" spans="1:74" ht="15.75" x14ac:dyDescent="0.25">
      <c r="A2667" s="52" t="s">
        <v>13067</v>
      </c>
      <c r="B2667" s="56" t="s">
        <v>110</v>
      </c>
      <c r="C2667" s="7" t="s">
        <v>118</v>
      </c>
      <c r="D2667" s="7" t="s">
        <v>13750</v>
      </c>
      <c r="E2667" s="7"/>
      <c r="F2667" s="64"/>
      <c r="G2667" s="6"/>
      <c r="H2667" s="6"/>
      <c r="I2667" s="10" t="s">
        <v>110</v>
      </c>
      <c r="J2667" s="11" t="s">
        <v>13765</v>
      </c>
      <c r="K2667" s="194" t="s">
        <v>510</v>
      </c>
      <c r="L2667" s="176"/>
      <c r="M2667" s="176">
        <v>1000</v>
      </c>
      <c r="N2667" s="80" t="s">
        <v>11911</v>
      </c>
      <c r="O2667" s="162"/>
      <c r="P2667" s="80" t="s">
        <v>13766</v>
      </c>
      <c r="Q2667" s="80"/>
      <c r="R2667" s="80"/>
      <c r="S2667" s="163"/>
      <c r="T2667" s="213"/>
      <c r="U2667" s="162"/>
      <c r="V2667" s="164"/>
      <c r="W2667" s="12" t="str">
        <f t="shared" si="664"/>
        <v>Mqtt1</v>
      </c>
      <c r="X2667" s="196"/>
      <c r="Y2667" s="6" t="s">
        <v>13767</v>
      </c>
      <c r="Z2667" s="103" t="s">
        <v>13541</v>
      </c>
      <c r="AB2667" s="6"/>
      <c r="AJ2667" s="80"/>
      <c r="AK2667" s="113" t="s">
        <v>1417</v>
      </c>
      <c r="AN2667" s="80"/>
      <c r="AO2667" s="80"/>
      <c r="AP2667" s="80"/>
      <c r="AQ2667" s="80"/>
      <c r="AR2667" s="127"/>
      <c r="AS2667" s="80"/>
      <c r="AT2667" s="7"/>
      <c r="AU2667" s="7"/>
      <c r="AV2667" s="165"/>
      <c r="AW2667" s="166"/>
      <c r="AX2667" s="137"/>
      <c r="AY2667" s="147"/>
      <c r="AZ2667" s="167"/>
      <c r="BA2667" s="167"/>
      <c r="BB2667" s="147" t="str">
        <f t="shared" si="665"/>
        <v/>
      </c>
      <c r="BC2667" s="168"/>
      <c r="BD2667" s="165"/>
      <c r="BE2667" s="165"/>
      <c r="BF2667" s="165"/>
      <c r="BG2667" s="165"/>
      <c r="BH2667" s="165"/>
      <c r="BI2667" s="165"/>
      <c r="BJ2667" s="165"/>
      <c r="BK2667" s="165"/>
      <c r="BL2667" s="165"/>
      <c r="BM2667" s="165"/>
      <c r="BN2667" s="165"/>
      <c r="BO2667" s="165"/>
      <c r="BP2667" s="165"/>
      <c r="BQ2667" s="165"/>
      <c r="BS2667" s="6"/>
      <c r="BT2667" s="11"/>
      <c r="BU2667" s="6"/>
      <c r="BV2667" s="6"/>
    </row>
    <row r="2668" spans="1:74" ht="15.75" x14ac:dyDescent="0.25">
      <c r="A2668" s="52" t="s">
        <v>13067</v>
      </c>
      <c r="B2668" s="56" t="s">
        <v>110</v>
      </c>
      <c r="C2668" s="7" t="s">
        <v>118</v>
      </c>
      <c r="D2668" s="7" t="s">
        <v>13750</v>
      </c>
      <c r="E2668" s="7"/>
      <c r="F2668" s="64"/>
      <c r="G2668" s="6"/>
      <c r="H2668" s="6"/>
      <c r="I2668" s="10" t="s">
        <v>110</v>
      </c>
      <c r="J2668" s="11" t="s">
        <v>13768</v>
      </c>
      <c r="K2668" s="194" t="s">
        <v>510</v>
      </c>
      <c r="L2668" s="176"/>
      <c r="M2668" s="176">
        <v>1000</v>
      </c>
      <c r="N2668" s="80" t="s">
        <v>11911</v>
      </c>
      <c r="O2668" s="162"/>
      <c r="P2668" s="80" t="s">
        <v>13769</v>
      </c>
      <c r="Q2668" s="80"/>
      <c r="R2668" s="80"/>
      <c r="S2668" s="163"/>
      <c r="T2668" s="213"/>
      <c r="U2668" s="162"/>
      <c r="V2668" s="164"/>
      <c r="W2668" s="12" t="str">
        <f t="shared" si="664"/>
        <v>Mqtt1</v>
      </c>
      <c r="X2668" s="196"/>
      <c r="Y2668" s="6" t="s">
        <v>13767</v>
      </c>
      <c r="Z2668" s="103" t="s">
        <v>13544</v>
      </c>
      <c r="AB2668" s="6"/>
      <c r="AJ2668" s="80"/>
      <c r="AK2668" s="113" t="s">
        <v>13545</v>
      </c>
      <c r="AN2668" s="80"/>
      <c r="AO2668" s="80"/>
      <c r="AP2668" s="80"/>
      <c r="AQ2668" s="80"/>
      <c r="AR2668" s="127"/>
      <c r="AS2668" s="80"/>
      <c r="AT2668" s="7"/>
      <c r="AU2668" s="7"/>
      <c r="AV2668" s="165"/>
      <c r="AW2668" s="166"/>
      <c r="AX2668" s="137"/>
      <c r="AY2668" s="147"/>
      <c r="AZ2668" s="167"/>
      <c r="BA2668" s="167"/>
      <c r="BB2668" s="147" t="str">
        <f t="shared" si="665"/>
        <v/>
      </c>
      <c r="BC2668" s="168"/>
      <c r="BD2668" s="165"/>
      <c r="BE2668" s="165"/>
      <c r="BF2668" s="165"/>
      <c r="BG2668" s="165"/>
      <c r="BH2668" s="165"/>
      <c r="BI2668" s="165"/>
      <c r="BJ2668" s="165"/>
      <c r="BK2668" s="165"/>
      <c r="BL2668" s="165"/>
      <c r="BM2668" s="165"/>
      <c r="BN2668" s="165"/>
      <c r="BO2668" s="165"/>
      <c r="BP2668" s="165"/>
      <c r="BQ2668" s="165"/>
      <c r="BS2668" s="6"/>
      <c r="BT2668" s="11"/>
      <c r="BU2668" s="6"/>
      <c r="BV2668" s="6"/>
    </row>
    <row r="2669" spans="1:74" ht="15.75" x14ac:dyDescent="0.25">
      <c r="A2669" s="52" t="s">
        <v>13067</v>
      </c>
      <c r="B2669" s="56" t="s">
        <v>110</v>
      </c>
      <c r="C2669" s="7" t="s">
        <v>118</v>
      </c>
      <c r="D2669" s="7" t="s">
        <v>13750</v>
      </c>
      <c r="E2669" s="7"/>
      <c r="F2669" s="64"/>
      <c r="G2669" s="6"/>
      <c r="H2669" s="6"/>
      <c r="I2669" s="10" t="s">
        <v>110</v>
      </c>
      <c r="J2669" s="11" t="s">
        <v>13770</v>
      </c>
      <c r="K2669" s="194" t="s">
        <v>510</v>
      </c>
      <c r="L2669" s="176"/>
      <c r="M2669" s="176">
        <v>1000</v>
      </c>
      <c r="N2669" s="80" t="s">
        <v>11911</v>
      </c>
      <c r="O2669" s="162"/>
      <c r="P2669" s="80" t="s">
        <v>13771</v>
      </c>
      <c r="Q2669" s="80"/>
      <c r="R2669" s="80"/>
      <c r="S2669" s="163"/>
      <c r="T2669" s="213"/>
      <c r="U2669" s="162"/>
      <c r="V2669" s="164"/>
      <c r="W2669" s="12" t="str">
        <f t="shared" si="664"/>
        <v>Mqtt1</v>
      </c>
      <c r="X2669" s="196"/>
      <c r="Y2669" s="6" t="s">
        <v>13767</v>
      </c>
      <c r="Z2669" s="103" t="s">
        <v>13325</v>
      </c>
      <c r="AB2669" s="6"/>
      <c r="AJ2669" s="80"/>
      <c r="AK2669" s="113" t="s">
        <v>1159</v>
      </c>
      <c r="AN2669" s="80"/>
      <c r="AO2669" s="80"/>
      <c r="AP2669" s="80"/>
      <c r="AQ2669" s="80"/>
      <c r="AR2669" s="127"/>
      <c r="AS2669" s="80"/>
      <c r="AT2669" s="7"/>
      <c r="AU2669" s="7"/>
      <c r="AV2669" s="165"/>
      <c r="AW2669" s="166"/>
      <c r="AX2669" s="137"/>
      <c r="AY2669" s="147"/>
      <c r="AZ2669" s="167"/>
      <c r="BA2669" s="167"/>
      <c r="BB2669" s="147" t="str">
        <f t="shared" si="665"/>
        <v/>
      </c>
      <c r="BC2669" s="168"/>
      <c r="BD2669" s="165"/>
      <c r="BE2669" s="165"/>
      <c r="BF2669" s="165"/>
      <c r="BG2669" s="165"/>
      <c r="BH2669" s="165"/>
      <c r="BI2669" s="165"/>
      <c r="BJ2669" s="165"/>
      <c r="BK2669" s="165"/>
      <c r="BL2669" s="165"/>
      <c r="BM2669" s="165"/>
      <c r="BN2669" s="165"/>
      <c r="BO2669" s="165"/>
      <c r="BP2669" s="165"/>
      <c r="BQ2669" s="165"/>
      <c r="BS2669" s="6"/>
      <c r="BT2669" s="11"/>
      <c r="BU2669" s="6"/>
      <c r="BV2669" s="6"/>
    </row>
    <row r="2670" spans="1:74" ht="15.75" x14ac:dyDescent="0.25">
      <c r="A2670" s="52" t="s">
        <v>13067</v>
      </c>
      <c r="B2670" s="56" t="s">
        <v>110</v>
      </c>
      <c r="C2670" s="7" t="s">
        <v>118</v>
      </c>
      <c r="D2670" s="7" t="s">
        <v>13750</v>
      </c>
      <c r="E2670" s="7"/>
      <c r="F2670" s="64"/>
      <c r="G2670" s="6"/>
      <c r="H2670" s="6"/>
      <c r="I2670" s="10" t="s">
        <v>110</v>
      </c>
      <c r="J2670" s="11" t="s">
        <v>13772</v>
      </c>
      <c r="K2670" s="194" t="s">
        <v>510</v>
      </c>
      <c r="L2670" s="176"/>
      <c r="M2670" s="176">
        <v>1000</v>
      </c>
      <c r="N2670" s="80" t="s">
        <v>11911</v>
      </c>
      <c r="O2670" s="162"/>
      <c r="P2670" s="80" t="s">
        <v>13773</v>
      </c>
      <c r="Q2670" s="80"/>
      <c r="R2670" s="80"/>
      <c r="S2670" s="163"/>
      <c r="T2670" s="213"/>
      <c r="U2670" s="162"/>
      <c r="V2670" s="164"/>
      <c r="W2670" s="12" t="str">
        <f t="shared" si="664"/>
        <v>Mqtt1</v>
      </c>
      <c r="X2670" s="196"/>
      <c r="Y2670" s="6" t="s">
        <v>13774</v>
      </c>
      <c r="Z2670" s="103" t="s">
        <v>13541</v>
      </c>
      <c r="AB2670" s="6"/>
      <c r="AJ2670" s="80"/>
      <c r="AK2670" s="113" t="s">
        <v>1417</v>
      </c>
      <c r="AN2670" s="80"/>
      <c r="AO2670" s="80"/>
      <c r="AP2670" s="80"/>
      <c r="AQ2670" s="80"/>
      <c r="AR2670" s="127"/>
      <c r="AS2670" s="80"/>
      <c r="AT2670" s="7"/>
      <c r="AU2670" s="7"/>
      <c r="AV2670" s="165"/>
      <c r="AW2670" s="166"/>
      <c r="AX2670" s="137"/>
      <c r="AY2670" s="147"/>
      <c r="AZ2670" s="167"/>
      <c r="BA2670" s="167"/>
      <c r="BB2670" s="147" t="str">
        <f t="shared" si="665"/>
        <v/>
      </c>
      <c r="BC2670" s="168"/>
      <c r="BD2670" s="165"/>
      <c r="BE2670" s="165"/>
      <c r="BF2670" s="165"/>
      <c r="BG2670" s="165"/>
      <c r="BH2670" s="165"/>
      <c r="BI2670" s="165"/>
      <c r="BJ2670" s="165"/>
      <c r="BK2670" s="165"/>
      <c r="BL2670" s="165"/>
      <c r="BM2670" s="165"/>
      <c r="BN2670" s="165"/>
      <c r="BO2670" s="165"/>
      <c r="BP2670" s="165"/>
      <c r="BQ2670" s="165"/>
      <c r="BS2670" s="6"/>
      <c r="BT2670" s="11"/>
      <c r="BU2670" s="6"/>
      <c r="BV2670" s="6"/>
    </row>
    <row r="2671" spans="1:74" ht="15.75" x14ac:dyDescent="0.25">
      <c r="A2671" s="52" t="s">
        <v>13067</v>
      </c>
      <c r="B2671" s="56" t="s">
        <v>110</v>
      </c>
      <c r="C2671" s="7" t="s">
        <v>118</v>
      </c>
      <c r="D2671" s="7" t="s">
        <v>13750</v>
      </c>
      <c r="E2671" s="7"/>
      <c r="F2671" s="64"/>
      <c r="G2671" s="6"/>
      <c r="H2671" s="6"/>
      <c r="I2671" s="10" t="s">
        <v>110</v>
      </c>
      <c r="J2671" s="11" t="s">
        <v>13775</v>
      </c>
      <c r="K2671" s="194" t="s">
        <v>510</v>
      </c>
      <c r="L2671" s="176"/>
      <c r="M2671" s="176">
        <v>1000</v>
      </c>
      <c r="N2671" s="80" t="s">
        <v>11911</v>
      </c>
      <c r="O2671" s="162"/>
      <c r="P2671" s="80" t="s">
        <v>13776</v>
      </c>
      <c r="Q2671" s="80"/>
      <c r="R2671" s="80"/>
      <c r="S2671" s="163"/>
      <c r="T2671" s="213"/>
      <c r="U2671" s="162"/>
      <c r="V2671" s="164"/>
      <c r="W2671" s="12" t="str">
        <f t="shared" si="664"/>
        <v>Mqtt1</v>
      </c>
      <c r="X2671" s="196"/>
      <c r="Y2671" s="6" t="s">
        <v>13774</v>
      </c>
      <c r="Z2671" s="103" t="s">
        <v>13544</v>
      </c>
      <c r="AB2671" s="6"/>
      <c r="AJ2671" s="80"/>
      <c r="AK2671" s="113" t="s">
        <v>13545</v>
      </c>
      <c r="AN2671" s="80"/>
      <c r="AO2671" s="80"/>
      <c r="AP2671" s="80"/>
      <c r="AQ2671" s="80"/>
      <c r="AR2671" s="127"/>
      <c r="AS2671" s="80"/>
      <c r="AT2671" s="7"/>
      <c r="AU2671" s="7"/>
      <c r="AV2671" s="165"/>
      <c r="AW2671" s="166"/>
      <c r="AX2671" s="137"/>
      <c r="AY2671" s="147"/>
      <c r="AZ2671" s="167"/>
      <c r="BA2671" s="167"/>
      <c r="BB2671" s="147" t="str">
        <f t="shared" si="665"/>
        <v/>
      </c>
      <c r="BC2671" s="168"/>
      <c r="BD2671" s="165"/>
      <c r="BE2671" s="165"/>
      <c r="BF2671" s="165"/>
      <c r="BG2671" s="165"/>
      <c r="BH2671" s="165"/>
      <c r="BI2671" s="165"/>
      <c r="BJ2671" s="165"/>
      <c r="BK2671" s="165"/>
      <c r="BL2671" s="165"/>
      <c r="BM2671" s="165"/>
      <c r="BN2671" s="165"/>
      <c r="BO2671" s="165"/>
      <c r="BP2671" s="165"/>
      <c r="BQ2671" s="165"/>
      <c r="BS2671" s="6"/>
      <c r="BT2671" s="11"/>
      <c r="BU2671" s="6"/>
      <c r="BV2671" s="6"/>
    </row>
    <row r="2672" spans="1:74" ht="15.75" x14ac:dyDescent="0.25">
      <c r="A2672" s="52" t="s">
        <v>13067</v>
      </c>
      <c r="B2672" s="56" t="s">
        <v>110</v>
      </c>
      <c r="C2672" s="7" t="s">
        <v>118</v>
      </c>
      <c r="D2672" s="7" t="s">
        <v>13750</v>
      </c>
      <c r="E2672" s="7"/>
      <c r="F2672" s="64"/>
      <c r="G2672" s="6"/>
      <c r="H2672" s="6"/>
      <c r="I2672" s="10" t="s">
        <v>110</v>
      </c>
      <c r="J2672" s="11" t="s">
        <v>13777</v>
      </c>
      <c r="K2672" s="194" t="s">
        <v>510</v>
      </c>
      <c r="L2672" s="176"/>
      <c r="M2672" s="176">
        <v>1000</v>
      </c>
      <c r="N2672" s="80" t="s">
        <v>11911</v>
      </c>
      <c r="O2672" s="162"/>
      <c r="P2672" s="80" t="s">
        <v>13778</v>
      </c>
      <c r="Q2672" s="80"/>
      <c r="R2672" s="80"/>
      <c r="S2672" s="163"/>
      <c r="T2672" s="213"/>
      <c r="U2672" s="162"/>
      <c r="V2672" s="164"/>
      <c r="W2672" s="12" t="str">
        <f t="shared" si="664"/>
        <v>Mqtt1</v>
      </c>
      <c r="X2672" s="196"/>
      <c r="Y2672" s="6" t="s">
        <v>13774</v>
      </c>
      <c r="Z2672" s="103" t="s">
        <v>13325</v>
      </c>
      <c r="AB2672" s="6"/>
      <c r="AJ2672" s="80"/>
      <c r="AK2672" s="113" t="s">
        <v>1159</v>
      </c>
      <c r="AN2672" s="80"/>
      <c r="AO2672" s="80"/>
      <c r="AP2672" s="80"/>
      <c r="AQ2672" s="80"/>
      <c r="AR2672" s="127"/>
      <c r="AS2672" s="80"/>
      <c r="AT2672" s="7"/>
      <c r="AU2672" s="7"/>
      <c r="AV2672" s="165"/>
      <c r="AW2672" s="166"/>
      <c r="AX2672" s="137"/>
      <c r="AY2672" s="147"/>
      <c r="AZ2672" s="167"/>
      <c r="BA2672" s="167"/>
      <c r="BB2672" s="147" t="str">
        <f t="shared" si="665"/>
        <v/>
      </c>
      <c r="BC2672" s="168"/>
      <c r="BD2672" s="165"/>
      <c r="BE2672" s="165"/>
      <c r="BF2672" s="165"/>
      <c r="BG2672" s="165"/>
      <c r="BH2672" s="165"/>
      <c r="BI2672" s="165"/>
      <c r="BJ2672" s="165"/>
      <c r="BK2672" s="165"/>
      <c r="BL2672" s="165"/>
      <c r="BM2672" s="165"/>
      <c r="BN2672" s="165"/>
      <c r="BO2672" s="165"/>
      <c r="BP2672" s="165"/>
      <c r="BQ2672" s="165"/>
      <c r="BS2672" s="6"/>
      <c r="BT2672" s="11"/>
      <c r="BU2672" s="6"/>
      <c r="BV2672" s="6"/>
    </row>
    <row r="2673" spans="1:74" ht="15.75" x14ac:dyDescent="0.25">
      <c r="A2673" s="52" t="s">
        <v>13067</v>
      </c>
      <c r="B2673" s="56" t="s">
        <v>110</v>
      </c>
      <c r="C2673" s="7" t="s">
        <v>118</v>
      </c>
      <c r="D2673" s="7" t="s">
        <v>13750</v>
      </c>
      <c r="E2673" s="7"/>
      <c r="F2673" s="64"/>
      <c r="G2673" s="6"/>
      <c r="H2673" s="6"/>
      <c r="I2673" s="10" t="s">
        <v>110</v>
      </c>
      <c r="J2673" s="11" t="s">
        <v>13779</v>
      </c>
      <c r="K2673" s="194" t="s">
        <v>510</v>
      </c>
      <c r="L2673" s="176"/>
      <c r="M2673" s="176">
        <v>1000</v>
      </c>
      <c r="N2673" s="80" t="s">
        <v>11911</v>
      </c>
      <c r="O2673" s="162"/>
      <c r="P2673" s="80" t="s">
        <v>13780</v>
      </c>
      <c r="Q2673" s="80"/>
      <c r="R2673" s="80"/>
      <c r="S2673" s="163"/>
      <c r="T2673" s="213"/>
      <c r="U2673" s="162"/>
      <c r="V2673" s="164"/>
      <c r="W2673" s="12" t="str">
        <f t="shared" si="664"/>
        <v>Mqtt1</v>
      </c>
      <c r="X2673" s="196"/>
      <c r="Y2673" s="6" t="s">
        <v>13781</v>
      </c>
      <c r="Z2673" s="103" t="s">
        <v>13541</v>
      </c>
      <c r="AB2673" s="6"/>
      <c r="AJ2673" s="80"/>
      <c r="AK2673" s="113" t="s">
        <v>1417</v>
      </c>
      <c r="AN2673" s="80"/>
      <c r="AO2673" s="80"/>
      <c r="AP2673" s="80"/>
      <c r="AQ2673" s="80"/>
      <c r="AR2673" s="127"/>
      <c r="AS2673" s="80"/>
      <c r="AT2673" s="7"/>
      <c r="AU2673" s="7"/>
      <c r="AV2673" s="165"/>
      <c r="AW2673" s="166"/>
      <c r="AX2673" s="137"/>
      <c r="AY2673" s="147"/>
      <c r="AZ2673" s="167"/>
      <c r="BA2673" s="167"/>
      <c r="BB2673" s="147" t="str">
        <f t="shared" si="665"/>
        <v/>
      </c>
      <c r="BC2673" s="168"/>
      <c r="BD2673" s="165"/>
      <c r="BE2673" s="165"/>
      <c r="BF2673" s="165"/>
      <c r="BG2673" s="165"/>
      <c r="BH2673" s="165"/>
      <c r="BI2673" s="165"/>
      <c r="BJ2673" s="165"/>
      <c r="BK2673" s="165"/>
      <c r="BL2673" s="165"/>
      <c r="BM2673" s="165"/>
      <c r="BN2673" s="165"/>
      <c r="BO2673" s="165"/>
      <c r="BP2673" s="165"/>
      <c r="BQ2673" s="165"/>
      <c r="BS2673" s="6"/>
      <c r="BT2673" s="11"/>
      <c r="BU2673" s="6"/>
      <c r="BV2673" s="6"/>
    </row>
    <row r="2674" spans="1:74" ht="15.75" x14ac:dyDescent="0.25">
      <c r="A2674" s="52" t="s">
        <v>13067</v>
      </c>
      <c r="B2674" s="56" t="s">
        <v>110</v>
      </c>
      <c r="C2674" s="7" t="s">
        <v>118</v>
      </c>
      <c r="D2674" s="7" t="s">
        <v>13750</v>
      </c>
      <c r="E2674" s="7"/>
      <c r="F2674" s="64"/>
      <c r="G2674" s="6"/>
      <c r="H2674" s="6"/>
      <c r="I2674" s="10" t="s">
        <v>110</v>
      </c>
      <c r="J2674" s="11" t="s">
        <v>13782</v>
      </c>
      <c r="K2674" s="194" t="s">
        <v>510</v>
      </c>
      <c r="L2674" s="176"/>
      <c r="M2674" s="176">
        <v>1000</v>
      </c>
      <c r="N2674" s="80" t="s">
        <v>11911</v>
      </c>
      <c r="O2674" s="162"/>
      <c r="P2674" s="80" t="s">
        <v>13783</v>
      </c>
      <c r="Q2674" s="80"/>
      <c r="R2674" s="80"/>
      <c r="S2674" s="163"/>
      <c r="T2674" s="213"/>
      <c r="U2674" s="162"/>
      <c r="V2674" s="164"/>
      <c r="W2674" s="12" t="str">
        <f t="shared" si="664"/>
        <v>Mqtt1</v>
      </c>
      <c r="X2674" s="196"/>
      <c r="Y2674" s="6" t="s">
        <v>13781</v>
      </c>
      <c r="Z2674" s="103" t="s">
        <v>13544</v>
      </c>
      <c r="AB2674" s="6"/>
      <c r="AJ2674" s="80"/>
      <c r="AK2674" s="113" t="s">
        <v>13545</v>
      </c>
      <c r="AN2674" s="80"/>
      <c r="AO2674" s="80"/>
      <c r="AP2674" s="80"/>
      <c r="AQ2674" s="80"/>
      <c r="AR2674" s="127"/>
      <c r="AS2674" s="80"/>
      <c r="AT2674" s="7"/>
      <c r="AU2674" s="7"/>
      <c r="AV2674" s="165"/>
      <c r="AW2674" s="166"/>
      <c r="AX2674" s="137"/>
      <c r="AY2674" s="147"/>
      <c r="AZ2674" s="167"/>
      <c r="BA2674" s="167"/>
      <c r="BB2674" s="147" t="str">
        <f t="shared" si="665"/>
        <v/>
      </c>
      <c r="BC2674" s="168"/>
      <c r="BD2674" s="165"/>
      <c r="BE2674" s="165"/>
      <c r="BF2674" s="165"/>
      <c r="BG2674" s="165"/>
      <c r="BH2674" s="165"/>
      <c r="BI2674" s="165"/>
      <c r="BJ2674" s="165"/>
      <c r="BK2674" s="165"/>
      <c r="BL2674" s="165"/>
      <c r="BM2674" s="165"/>
      <c r="BN2674" s="165"/>
      <c r="BO2674" s="165"/>
      <c r="BP2674" s="165"/>
      <c r="BQ2674" s="165"/>
      <c r="BS2674" s="6"/>
      <c r="BT2674" s="11"/>
      <c r="BU2674" s="6"/>
      <c r="BV2674" s="6"/>
    </row>
    <row r="2675" spans="1:74" ht="15.75" x14ac:dyDescent="0.25">
      <c r="A2675" s="52" t="s">
        <v>13067</v>
      </c>
      <c r="B2675" s="56" t="s">
        <v>110</v>
      </c>
      <c r="C2675" s="7" t="s">
        <v>118</v>
      </c>
      <c r="D2675" s="7" t="s">
        <v>13750</v>
      </c>
      <c r="E2675" s="7"/>
      <c r="F2675" s="64"/>
      <c r="G2675" s="6"/>
      <c r="H2675" s="6"/>
      <c r="I2675" s="10" t="s">
        <v>110</v>
      </c>
      <c r="J2675" s="11" t="s">
        <v>13784</v>
      </c>
      <c r="K2675" s="194" t="s">
        <v>510</v>
      </c>
      <c r="L2675" s="176"/>
      <c r="M2675" s="176">
        <v>1000</v>
      </c>
      <c r="N2675" s="80" t="s">
        <v>11911</v>
      </c>
      <c r="O2675" s="162"/>
      <c r="P2675" s="80" t="s">
        <v>13785</v>
      </c>
      <c r="Q2675" s="80"/>
      <c r="R2675" s="80"/>
      <c r="S2675" s="163"/>
      <c r="T2675" s="213"/>
      <c r="U2675" s="162"/>
      <c r="V2675" s="164"/>
      <c r="W2675" s="12" t="str">
        <f t="shared" si="664"/>
        <v>Mqtt1</v>
      </c>
      <c r="X2675" s="196"/>
      <c r="Y2675" s="6" t="s">
        <v>13781</v>
      </c>
      <c r="Z2675" s="103" t="s">
        <v>13325</v>
      </c>
      <c r="AB2675" s="6"/>
      <c r="AJ2675" s="80"/>
      <c r="AK2675" s="113" t="s">
        <v>1159</v>
      </c>
      <c r="AN2675" s="80"/>
      <c r="AO2675" s="80"/>
      <c r="AP2675" s="80"/>
      <c r="AQ2675" s="80"/>
      <c r="AR2675" s="127"/>
      <c r="AS2675" s="80"/>
      <c r="AT2675" s="7"/>
      <c r="AU2675" s="7"/>
      <c r="AV2675" s="165"/>
      <c r="AW2675" s="166"/>
      <c r="AX2675" s="137"/>
      <c r="AY2675" s="147"/>
      <c r="AZ2675" s="167"/>
      <c r="BA2675" s="167"/>
      <c r="BB2675" s="147" t="str">
        <f t="shared" si="665"/>
        <v/>
      </c>
      <c r="BC2675" s="168"/>
      <c r="BD2675" s="165"/>
      <c r="BE2675" s="165"/>
      <c r="BF2675" s="165"/>
      <c r="BG2675" s="165"/>
      <c r="BH2675" s="165"/>
      <c r="BI2675" s="165"/>
      <c r="BJ2675" s="165"/>
      <c r="BK2675" s="165"/>
      <c r="BL2675" s="165"/>
      <c r="BM2675" s="165"/>
      <c r="BN2675" s="165"/>
      <c r="BO2675" s="165"/>
      <c r="BP2675" s="165"/>
      <c r="BQ2675" s="165"/>
      <c r="BS2675" s="6"/>
      <c r="BT2675" s="11"/>
      <c r="BU2675" s="6"/>
      <c r="BV2675" s="6"/>
    </row>
    <row r="2676" spans="1:74" ht="15.75" x14ac:dyDescent="0.25">
      <c r="A2676" s="52" t="s">
        <v>13067</v>
      </c>
      <c r="B2676" s="56" t="s">
        <v>110</v>
      </c>
      <c r="C2676" s="7" t="s">
        <v>118</v>
      </c>
      <c r="D2676" s="7" t="s">
        <v>13750</v>
      </c>
      <c r="E2676" s="7"/>
      <c r="F2676" s="64"/>
      <c r="G2676" s="6"/>
      <c r="H2676" s="6"/>
      <c r="I2676" s="10" t="s">
        <v>110</v>
      </c>
      <c r="J2676" s="11" t="s">
        <v>13786</v>
      </c>
      <c r="K2676" s="194" t="s">
        <v>510</v>
      </c>
      <c r="L2676" s="176"/>
      <c r="M2676" s="176">
        <v>1000</v>
      </c>
      <c r="N2676" s="80" t="s">
        <v>11911</v>
      </c>
      <c r="O2676" s="162"/>
      <c r="P2676" s="80" t="s">
        <v>13787</v>
      </c>
      <c r="Q2676" s="80"/>
      <c r="R2676" s="80"/>
      <c r="S2676" s="163"/>
      <c r="T2676" s="213"/>
      <c r="U2676" s="162"/>
      <c r="V2676" s="164"/>
      <c r="W2676" s="12" t="str">
        <f t="shared" si="664"/>
        <v>Mqtt1</v>
      </c>
      <c r="X2676" s="196"/>
      <c r="Y2676" s="6" t="s">
        <v>13788</v>
      </c>
      <c r="Z2676" s="103" t="s">
        <v>13541</v>
      </c>
      <c r="AB2676" s="6"/>
      <c r="AJ2676" s="80"/>
      <c r="AK2676" s="113" t="s">
        <v>1417</v>
      </c>
      <c r="AN2676" s="80"/>
      <c r="AO2676" s="80"/>
      <c r="AP2676" s="80"/>
      <c r="AQ2676" s="80"/>
      <c r="AR2676" s="127"/>
      <c r="AS2676" s="80"/>
      <c r="AT2676" s="7"/>
      <c r="AU2676" s="7"/>
      <c r="AV2676" s="165"/>
      <c r="AW2676" s="166"/>
      <c r="AX2676" s="137"/>
      <c r="AY2676" s="147"/>
      <c r="AZ2676" s="167"/>
      <c r="BA2676" s="167"/>
      <c r="BB2676" s="147" t="str">
        <f t="shared" si="665"/>
        <v/>
      </c>
      <c r="BC2676" s="168"/>
      <c r="BD2676" s="165"/>
      <c r="BE2676" s="165"/>
      <c r="BF2676" s="165"/>
      <c r="BG2676" s="165"/>
      <c r="BH2676" s="165"/>
      <c r="BI2676" s="165"/>
      <c r="BJ2676" s="165"/>
      <c r="BK2676" s="165"/>
      <c r="BL2676" s="165"/>
      <c r="BM2676" s="165"/>
      <c r="BN2676" s="165"/>
      <c r="BO2676" s="165"/>
      <c r="BP2676" s="165"/>
      <c r="BQ2676" s="165"/>
      <c r="BS2676" s="6"/>
      <c r="BT2676" s="11"/>
      <c r="BU2676" s="6"/>
      <c r="BV2676" s="6"/>
    </row>
    <row r="2677" spans="1:74" ht="15.75" x14ac:dyDescent="0.25">
      <c r="A2677" s="52" t="s">
        <v>13067</v>
      </c>
      <c r="B2677" s="56" t="s">
        <v>110</v>
      </c>
      <c r="C2677" s="7" t="s">
        <v>118</v>
      </c>
      <c r="D2677" s="7" t="s">
        <v>13750</v>
      </c>
      <c r="E2677" s="7"/>
      <c r="F2677" s="64"/>
      <c r="G2677" s="6"/>
      <c r="H2677" s="6"/>
      <c r="I2677" s="10" t="s">
        <v>110</v>
      </c>
      <c r="J2677" s="11" t="s">
        <v>13789</v>
      </c>
      <c r="K2677" s="194" t="s">
        <v>510</v>
      </c>
      <c r="L2677" s="176"/>
      <c r="M2677" s="176">
        <v>1000</v>
      </c>
      <c r="N2677" s="80" t="s">
        <v>11911</v>
      </c>
      <c r="O2677" s="162"/>
      <c r="P2677" s="80" t="s">
        <v>13790</v>
      </c>
      <c r="Q2677" s="80"/>
      <c r="R2677" s="80"/>
      <c r="S2677" s="163"/>
      <c r="T2677" s="213"/>
      <c r="U2677" s="162"/>
      <c r="V2677" s="164"/>
      <c r="W2677" s="12" t="str">
        <f t="shared" si="664"/>
        <v>Mqtt1</v>
      </c>
      <c r="X2677" s="196"/>
      <c r="Y2677" s="6" t="s">
        <v>13788</v>
      </c>
      <c r="Z2677" s="103" t="s">
        <v>13544</v>
      </c>
      <c r="AB2677" s="6"/>
      <c r="AJ2677" s="80"/>
      <c r="AK2677" s="113" t="s">
        <v>13545</v>
      </c>
      <c r="AN2677" s="80"/>
      <c r="AO2677" s="80"/>
      <c r="AP2677" s="80"/>
      <c r="AQ2677" s="80"/>
      <c r="AR2677" s="127"/>
      <c r="AS2677" s="80"/>
      <c r="AT2677" s="7"/>
      <c r="AU2677" s="7"/>
      <c r="AV2677" s="165"/>
      <c r="AW2677" s="166"/>
      <c r="AX2677" s="137"/>
      <c r="AY2677" s="147"/>
      <c r="AZ2677" s="167"/>
      <c r="BA2677" s="167"/>
      <c r="BB2677" s="147" t="str">
        <f t="shared" si="665"/>
        <v/>
      </c>
      <c r="BC2677" s="168"/>
      <c r="BD2677" s="165"/>
      <c r="BE2677" s="165"/>
      <c r="BF2677" s="165"/>
      <c r="BG2677" s="165"/>
      <c r="BH2677" s="165"/>
      <c r="BI2677" s="165"/>
      <c r="BJ2677" s="165"/>
      <c r="BK2677" s="165"/>
      <c r="BL2677" s="165"/>
      <c r="BM2677" s="165"/>
      <c r="BN2677" s="165"/>
      <c r="BO2677" s="165"/>
      <c r="BP2677" s="165"/>
      <c r="BQ2677" s="165"/>
      <c r="BS2677" s="6"/>
      <c r="BT2677" s="11"/>
      <c r="BU2677" s="6"/>
      <c r="BV2677" s="6"/>
    </row>
    <row r="2678" spans="1:74" ht="15.75" x14ac:dyDescent="0.25">
      <c r="A2678" s="52" t="s">
        <v>13067</v>
      </c>
      <c r="B2678" s="56" t="s">
        <v>110</v>
      </c>
      <c r="C2678" s="7" t="s">
        <v>118</v>
      </c>
      <c r="D2678" s="7" t="s">
        <v>13750</v>
      </c>
      <c r="E2678" s="7"/>
      <c r="F2678" s="64"/>
      <c r="G2678" s="6"/>
      <c r="H2678" s="6"/>
      <c r="I2678" s="10" t="s">
        <v>110</v>
      </c>
      <c r="J2678" s="11" t="s">
        <v>13791</v>
      </c>
      <c r="K2678" s="194" t="s">
        <v>510</v>
      </c>
      <c r="L2678" s="176"/>
      <c r="M2678" s="176">
        <v>1000</v>
      </c>
      <c r="N2678" s="80" t="s">
        <v>11911</v>
      </c>
      <c r="O2678" s="162"/>
      <c r="P2678" s="80" t="s">
        <v>13792</v>
      </c>
      <c r="Q2678" s="80"/>
      <c r="R2678" s="80"/>
      <c r="S2678" s="163"/>
      <c r="T2678" s="213"/>
      <c r="U2678" s="162"/>
      <c r="V2678" s="164"/>
      <c r="W2678" s="12" t="str">
        <f t="shared" si="664"/>
        <v>Mqtt1</v>
      </c>
      <c r="X2678" s="196"/>
      <c r="Y2678" s="6" t="s">
        <v>13788</v>
      </c>
      <c r="Z2678" s="103" t="s">
        <v>13325</v>
      </c>
      <c r="AB2678" s="6"/>
      <c r="AJ2678" s="80"/>
      <c r="AK2678" s="113" t="s">
        <v>1159</v>
      </c>
      <c r="AN2678" s="80"/>
      <c r="AO2678" s="80"/>
      <c r="AP2678" s="80"/>
      <c r="AQ2678" s="80"/>
      <c r="AR2678" s="127"/>
      <c r="AS2678" s="80"/>
      <c r="AT2678" s="7"/>
      <c r="AU2678" s="7"/>
      <c r="AV2678" s="165"/>
      <c r="AW2678" s="166"/>
      <c r="AX2678" s="137"/>
      <c r="AY2678" s="147"/>
      <c r="AZ2678" s="167"/>
      <c r="BA2678" s="167"/>
      <c r="BB2678" s="147" t="str">
        <f t="shared" si="665"/>
        <v/>
      </c>
      <c r="BC2678" s="168"/>
      <c r="BD2678" s="165"/>
      <c r="BE2678" s="165"/>
      <c r="BF2678" s="165"/>
      <c r="BG2678" s="165"/>
      <c r="BH2678" s="165"/>
      <c r="BI2678" s="165"/>
      <c r="BJ2678" s="165"/>
      <c r="BK2678" s="165"/>
      <c r="BL2678" s="165"/>
      <c r="BM2678" s="165"/>
      <c r="BN2678" s="165"/>
      <c r="BO2678" s="165"/>
      <c r="BP2678" s="165"/>
      <c r="BQ2678" s="165"/>
      <c r="BS2678" s="6"/>
      <c r="BT2678" s="11"/>
      <c r="BU2678" s="6"/>
      <c r="BV2678" s="6"/>
    </row>
    <row r="2679" spans="1:74" x14ac:dyDescent="0.25">
      <c r="A2679" s="50"/>
      <c r="B2679" s="54" t="s">
        <v>110</v>
      </c>
      <c r="C2679" s="59"/>
      <c r="D2679" s="59"/>
      <c r="E2679" s="59"/>
      <c r="F2679" s="59"/>
      <c r="G2679" s="59"/>
      <c r="H2679" s="59"/>
      <c r="I2679" s="59"/>
      <c r="J2679" s="68"/>
      <c r="K2679" s="50"/>
      <c r="L2679" s="54"/>
      <c r="M2679" s="179">
        <v>1000</v>
      </c>
      <c r="N2679" s="54"/>
      <c r="O2679" s="81"/>
      <c r="P2679" s="54" t="s">
        <v>13793</v>
      </c>
      <c r="Q2679" s="54"/>
      <c r="R2679" s="54"/>
      <c r="S2679" s="54"/>
      <c r="T2679" s="151"/>
      <c r="U2679" s="81"/>
      <c r="V2679" s="68"/>
      <c r="W2679" s="50"/>
      <c r="X2679" s="198"/>
      <c r="Y2679" s="54"/>
      <c r="Z2679" s="100"/>
      <c r="AA2679" s="50"/>
      <c r="AB2679" s="54"/>
      <c r="AC2679" s="100"/>
      <c r="AD2679" s="100"/>
      <c r="AE2679" s="68"/>
      <c r="AF2679" s="68"/>
      <c r="AG2679" s="68"/>
      <c r="AH2679" s="68"/>
      <c r="AI2679" s="54"/>
      <c r="AJ2679" s="54"/>
      <c r="AK2679" s="110"/>
      <c r="AL2679" s="110"/>
      <c r="AM2679" s="54"/>
      <c r="AN2679" s="54"/>
      <c r="AO2679" s="54"/>
      <c r="AP2679" s="54"/>
      <c r="AQ2679" s="54"/>
      <c r="AR2679" s="54"/>
      <c r="AS2679" s="54"/>
      <c r="AT2679" s="81"/>
      <c r="AU2679" s="81"/>
      <c r="AV2679" s="81"/>
      <c r="AW2679" s="81"/>
      <c r="AX2679" s="81"/>
      <c r="AY2679" s="81"/>
      <c r="AZ2679" s="81"/>
      <c r="BA2679" s="81"/>
      <c r="BB2679" s="81"/>
      <c r="BC2679" s="81"/>
      <c r="BD2679" s="81"/>
      <c r="BE2679" s="81"/>
      <c r="BF2679" s="150"/>
      <c r="BG2679" s="81"/>
      <c r="BH2679" s="81"/>
      <c r="BI2679" s="81"/>
      <c r="BJ2679" s="150"/>
      <c r="BK2679" s="81"/>
      <c r="BL2679" s="81"/>
      <c r="BM2679" s="81"/>
      <c r="BN2679" s="150"/>
      <c r="BO2679" s="81"/>
      <c r="BP2679" s="81"/>
      <c r="BQ2679" s="81"/>
      <c r="BR2679" s="151"/>
      <c r="BS2679" s="81"/>
      <c r="BT2679" s="150"/>
      <c r="BU2679" s="81"/>
      <c r="BV2679" s="81"/>
    </row>
    <row r="2680" spans="1:74" ht="15.75" x14ac:dyDescent="0.25">
      <c r="A2680" s="52" t="s">
        <v>13067</v>
      </c>
      <c r="B2680" s="56" t="s">
        <v>110</v>
      </c>
      <c r="C2680" s="7" t="s">
        <v>118</v>
      </c>
      <c r="D2680" s="7" t="s">
        <v>13794</v>
      </c>
      <c r="E2680" s="7"/>
      <c r="F2680" s="64"/>
      <c r="G2680" s="6"/>
      <c r="H2680" s="6"/>
      <c r="I2680" s="10" t="s">
        <v>110</v>
      </c>
      <c r="J2680" s="11" t="s">
        <v>13795</v>
      </c>
      <c r="K2680" s="194" t="s">
        <v>510</v>
      </c>
      <c r="L2680" s="176"/>
      <c r="M2680" s="176">
        <v>1000</v>
      </c>
      <c r="N2680" s="80" t="s">
        <v>11911</v>
      </c>
      <c r="O2680" s="162"/>
      <c r="P2680" s="80" t="s">
        <v>13796</v>
      </c>
      <c r="Q2680" s="80"/>
      <c r="R2680" s="80"/>
      <c r="S2680" s="163"/>
      <c r="T2680" s="213"/>
      <c r="U2680" s="162"/>
      <c r="V2680" s="164"/>
      <c r="W2680" s="12" t="str">
        <f t="shared" ref="W2680:W2687" si="666">IF(COUNTIF(N2680,"spare"),"","Mqtt1")</f>
        <v>Mqtt1</v>
      </c>
      <c r="X2680" s="196"/>
      <c r="Y2680" s="6" t="s">
        <v>13797</v>
      </c>
      <c r="Z2680" s="103" t="s">
        <v>13798</v>
      </c>
      <c r="AB2680" s="6"/>
      <c r="AJ2680" s="80"/>
      <c r="AK2680" s="113" t="s">
        <v>1417</v>
      </c>
      <c r="AN2680" s="80"/>
      <c r="AO2680" s="80"/>
      <c r="AP2680" s="80"/>
      <c r="AQ2680" s="80"/>
      <c r="AR2680" s="127"/>
      <c r="AS2680" s="80"/>
      <c r="AT2680" s="7"/>
      <c r="AU2680" s="7"/>
      <c r="AV2680" s="165"/>
      <c r="AW2680" s="166"/>
      <c r="AX2680" s="137"/>
      <c r="AY2680" s="147"/>
      <c r="AZ2680" s="167"/>
      <c r="BA2680" s="167"/>
      <c r="BB2680" s="147" t="str">
        <f t="shared" ref="BB2680:BB2687" si="667">IF(ISNUMBER(AM2680),"1","")</f>
        <v/>
      </c>
      <c r="BC2680" s="168"/>
      <c r="BD2680" s="165"/>
      <c r="BE2680" s="165"/>
      <c r="BF2680" s="165"/>
      <c r="BG2680" s="165"/>
      <c r="BH2680" s="165"/>
      <c r="BI2680" s="165"/>
      <c r="BJ2680" s="165"/>
      <c r="BK2680" s="165"/>
      <c r="BL2680" s="165"/>
      <c r="BM2680" s="165"/>
      <c r="BN2680" s="165"/>
      <c r="BO2680" s="165"/>
      <c r="BP2680" s="165"/>
      <c r="BQ2680" s="165"/>
      <c r="BS2680" s="6"/>
      <c r="BT2680" s="11"/>
      <c r="BU2680" s="6"/>
      <c r="BV2680" s="6"/>
    </row>
    <row r="2681" spans="1:74" ht="15.75" x14ac:dyDescent="0.25">
      <c r="A2681" s="52" t="s">
        <v>13067</v>
      </c>
      <c r="B2681" s="56" t="s">
        <v>110</v>
      </c>
      <c r="C2681" s="7" t="s">
        <v>118</v>
      </c>
      <c r="D2681" s="7" t="s">
        <v>13794</v>
      </c>
      <c r="E2681" s="7"/>
      <c r="F2681" s="64"/>
      <c r="G2681" s="6"/>
      <c r="H2681" s="6"/>
      <c r="I2681" s="10" t="s">
        <v>110</v>
      </c>
      <c r="J2681" s="11" t="s">
        <v>13799</v>
      </c>
      <c r="K2681" s="194" t="s">
        <v>510</v>
      </c>
      <c r="L2681" s="176"/>
      <c r="M2681" s="176">
        <v>1000</v>
      </c>
      <c r="N2681" s="80" t="s">
        <v>11911</v>
      </c>
      <c r="O2681" s="162"/>
      <c r="P2681" s="80" t="s">
        <v>13800</v>
      </c>
      <c r="Q2681" s="80"/>
      <c r="R2681" s="80"/>
      <c r="S2681" s="163"/>
      <c r="T2681" s="213"/>
      <c r="U2681" s="162"/>
      <c r="V2681" s="164"/>
      <c r="W2681" s="12" t="str">
        <f t="shared" si="666"/>
        <v>Mqtt1</v>
      </c>
      <c r="X2681" s="196"/>
      <c r="Y2681" s="6" t="s">
        <v>13801</v>
      </c>
      <c r="Z2681" s="103" t="s">
        <v>13798</v>
      </c>
      <c r="AB2681" s="6"/>
      <c r="AJ2681" s="80"/>
      <c r="AK2681" s="113" t="s">
        <v>13545</v>
      </c>
      <c r="AN2681" s="80"/>
      <c r="AO2681" s="80"/>
      <c r="AP2681" s="80"/>
      <c r="AQ2681" s="80"/>
      <c r="AR2681" s="127"/>
      <c r="AS2681" s="80"/>
      <c r="AT2681" s="7"/>
      <c r="AU2681" s="7"/>
      <c r="AV2681" s="165"/>
      <c r="AW2681" s="166"/>
      <c r="AX2681" s="137"/>
      <c r="AY2681" s="147"/>
      <c r="AZ2681" s="167"/>
      <c r="BA2681" s="167"/>
      <c r="BB2681" s="147" t="str">
        <f t="shared" si="667"/>
        <v/>
      </c>
      <c r="BC2681" s="168"/>
      <c r="BD2681" s="165"/>
      <c r="BE2681" s="165"/>
      <c r="BF2681" s="165"/>
      <c r="BG2681" s="165"/>
      <c r="BH2681" s="165"/>
      <c r="BI2681" s="165"/>
      <c r="BJ2681" s="165"/>
      <c r="BK2681" s="165"/>
      <c r="BL2681" s="165"/>
      <c r="BM2681" s="165"/>
      <c r="BN2681" s="165"/>
      <c r="BO2681" s="165"/>
      <c r="BP2681" s="165"/>
      <c r="BQ2681" s="165"/>
      <c r="BS2681" s="6"/>
      <c r="BT2681" s="11"/>
      <c r="BU2681" s="6"/>
      <c r="BV2681" s="6"/>
    </row>
    <row r="2682" spans="1:74" ht="15.75" x14ac:dyDescent="0.25">
      <c r="A2682" s="52" t="s">
        <v>13067</v>
      </c>
      <c r="B2682" s="56" t="s">
        <v>110</v>
      </c>
      <c r="C2682" s="7" t="s">
        <v>118</v>
      </c>
      <c r="D2682" s="7" t="s">
        <v>13794</v>
      </c>
      <c r="E2682" s="7"/>
      <c r="F2682" s="64"/>
      <c r="G2682" s="6"/>
      <c r="H2682" s="6"/>
      <c r="I2682" s="10" t="s">
        <v>110</v>
      </c>
      <c r="J2682" s="11" t="s">
        <v>13802</v>
      </c>
      <c r="K2682" s="194" t="s">
        <v>510</v>
      </c>
      <c r="L2682" s="176"/>
      <c r="M2682" s="176">
        <v>1000</v>
      </c>
      <c r="N2682" s="80" t="s">
        <v>11911</v>
      </c>
      <c r="O2682" s="162"/>
      <c r="P2682" s="80" t="s">
        <v>13803</v>
      </c>
      <c r="Q2682" s="80"/>
      <c r="R2682" s="80"/>
      <c r="S2682" s="163"/>
      <c r="T2682" s="213"/>
      <c r="U2682" s="162"/>
      <c r="V2682" s="164"/>
      <c r="W2682" s="12" t="str">
        <f t="shared" si="666"/>
        <v>Mqtt1</v>
      </c>
      <c r="X2682" s="196"/>
      <c r="Y2682" s="6" t="s">
        <v>13804</v>
      </c>
      <c r="Z2682" s="103" t="s">
        <v>13798</v>
      </c>
      <c r="AB2682" s="6"/>
      <c r="AJ2682" s="80"/>
      <c r="AK2682" s="113" t="s">
        <v>1159</v>
      </c>
      <c r="AN2682" s="80"/>
      <c r="AO2682" s="80"/>
      <c r="AP2682" s="80"/>
      <c r="AQ2682" s="80"/>
      <c r="AR2682" s="127"/>
      <c r="AS2682" s="80"/>
      <c r="AT2682" s="7"/>
      <c r="AU2682" s="7"/>
      <c r="AV2682" s="165"/>
      <c r="AW2682" s="166"/>
      <c r="AX2682" s="137"/>
      <c r="AY2682" s="147"/>
      <c r="AZ2682" s="167"/>
      <c r="BA2682" s="167"/>
      <c r="BB2682" s="147" t="str">
        <f t="shared" si="667"/>
        <v/>
      </c>
      <c r="BC2682" s="168"/>
      <c r="BD2682" s="165"/>
      <c r="BE2682" s="165"/>
      <c r="BF2682" s="165"/>
      <c r="BG2682" s="165"/>
      <c r="BH2682" s="165"/>
      <c r="BI2682" s="165"/>
      <c r="BJ2682" s="165"/>
      <c r="BK2682" s="165"/>
      <c r="BL2682" s="165"/>
      <c r="BM2682" s="165"/>
      <c r="BN2682" s="165"/>
      <c r="BO2682" s="165"/>
      <c r="BP2682" s="165"/>
      <c r="BQ2682" s="165"/>
      <c r="BS2682" s="6"/>
      <c r="BT2682" s="11"/>
      <c r="BU2682" s="6"/>
      <c r="BV2682" s="6"/>
    </row>
    <row r="2683" spans="1:74" ht="15.75" x14ac:dyDescent="0.25">
      <c r="A2683" s="52" t="s">
        <v>13067</v>
      </c>
      <c r="B2683" s="56" t="s">
        <v>110</v>
      </c>
      <c r="C2683" s="7" t="s">
        <v>118</v>
      </c>
      <c r="D2683" s="7" t="s">
        <v>13794</v>
      </c>
      <c r="E2683" s="7"/>
      <c r="F2683" s="64"/>
      <c r="G2683" s="6"/>
      <c r="H2683" s="6"/>
      <c r="I2683" s="10" t="s">
        <v>110</v>
      </c>
      <c r="J2683" s="11" t="s">
        <v>13805</v>
      </c>
      <c r="K2683" s="194" t="s">
        <v>510</v>
      </c>
      <c r="L2683" s="176"/>
      <c r="M2683" s="176">
        <v>1000</v>
      </c>
      <c r="N2683" s="80" t="s">
        <v>11911</v>
      </c>
      <c r="O2683" s="162"/>
      <c r="P2683" s="80" t="s">
        <v>13806</v>
      </c>
      <c r="Q2683" s="80"/>
      <c r="R2683" s="80"/>
      <c r="S2683" s="163"/>
      <c r="T2683" s="213"/>
      <c r="U2683" s="162"/>
      <c r="V2683" s="164"/>
      <c r="W2683" s="12" t="str">
        <f t="shared" si="666"/>
        <v>Mqtt1</v>
      </c>
      <c r="X2683" s="196"/>
      <c r="Y2683" s="6" t="s">
        <v>13807</v>
      </c>
      <c r="Z2683" s="103" t="s">
        <v>13798</v>
      </c>
      <c r="AB2683" s="6"/>
      <c r="AJ2683" s="80"/>
      <c r="AK2683" s="113" t="s">
        <v>1417</v>
      </c>
      <c r="AN2683" s="80"/>
      <c r="AO2683" s="80"/>
      <c r="AP2683" s="80"/>
      <c r="AQ2683" s="80"/>
      <c r="AR2683" s="127"/>
      <c r="AS2683" s="80"/>
      <c r="AT2683" s="7"/>
      <c r="AU2683" s="7"/>
      <c r="AV2683" s="165"/>
      <c r="AW2683" s="166"/>
      <c r="AX2683" s="137"/>
      <c r="AY2683" s="147"/>
      <c r="AZ2683" s="167"/>
      <c r="BA2683" s="167"/>
      <c r="BB2683" s="147" t="str">
        <f t="shared" si="667"/>
        <v/>
      </c>
      <c r="BC2683" s="168"/>
      <c r="BD2683" s="165"/>
      <c r="BE2683" s="165"/>
      <c r="BF2683" s="165"/>
      <c r="BG2683" s="165"/>
      <c r="BH2683" s="165"/>
      <c r="BI2683" s="165"/>
      <c r="BJ2683" s="165"/>
      <c r="BK2683" s="165"/>
      <c r="BL2683" s="165"/>
      <c r="BM2683" s="165"/>
      <c r="BN2683" s="165"/>
      <c r="BO2683" s="165"/>
      <c r="BP2683" s="165"/>
      <c r="BQ2683" s="165"/>
      <c r="BS2683" s="6"/>
      <c r="BT2683" s="11"/>
      <c r="BU2683" s="6"/>
      <c r="BV2683" s="6"/>
    </row>
    <row r="2684" spans="1:74" ht="15.75" x14ac:dyDescent="0.25">
      <c r="A2684" s="52" t="s">
        <v>13067</v>
      </c>
      <c r="B2684" s="56" t="s">
        <v>110</v>
      </c>
      <c r="C2684" s="7" t="s">
        <v>118</v>
      </c>
      <c r="D2684" s="7" t="s">
        <v>13794</v>
      </c>
      <c r="E2684" s="7"/>
      <c r="F2684" s="64"/>
      <c r="G2684" s="6"/>
      <c r="H2684" s="6"/>
      <c r="I2684" s="10" t="s">
        <v>110</v>
      </c>
      <c r="J2684" s="11" t="s">
        <v>13808</v>
      </c>
      <c r="K2684" s="194" t="s">
        <v>510</v>
      </c>
      <c r="L2684" s="176"/>
      <c r="M2684" s="176">
        <v>1000</v>
      </c>
      <c r="N2684" s="80" t="s">
        <v>11911</v>
      </c>
      <c r="O2684" s="162"/>
      <c r="P2684" s="80" t="s">
        <v>13809</v>
      </c>
      <c r="Q2684" s="80"/>
      <c r="R2684" s="80"/>
      <c r="S2684" s="163"/>
      <c r="T2684" s="213"/>
      <c r="U2684" s="162"/>
      <c r="V2684" s="164"/>
      <c r="W2684" s="12" t="str">
        <f t="shared" si="666"/>
        <v>Mqtt1</v>
      </c>
      <c r="X2684" s="196"/>
      <c r="Y2684" s="6" t="s">
        <v>13810</v>
      </c>
      <c r="Z2684" s="103" t="s">
        <v>13798</v>
      </c>
      <c r="AB2684" s="6"/>
      <c r="AJ2684" s="80"/>
      <c r="AK2684" s="113" t="s">
        <v>13545</v>
      </c>
      <c r="AN2684" s="80"/>
      <c r="AO2684" s="80"/>
      <c r="AP2684" s="80"/>
      <c r="AQ2684" s="80"/>
      <c r="AR2684" s="127"/>
      <c r="AS2684" s="80"/>
      <c r="AT2684" s="7"/>
      <c r="AU2684" s="7"/>
      <c r="AV2684" s="165"/>
      <c r="AW2684" s="166"/>
      <c r="AX2684" s="137"/>
      <c r="AY2684" s="147"/>
      <c r="AZ2684" s="167"/>
      <c r="BA2684" s="167"/>
      <c r="BB2684" s="147" t="str">
        <f t="shared" si="667"/>
        <v/>
      </c>
      <c r="BC2684" s="168"/>
      <c r="BD2684" s="165"/>
      <c r="BE2684" s="165"/>
      <c r="BF2684" s="165"/>
      <c r="BG2684" s="165"/>
      <c r="BH2684" s="165"/>
      <c r="BI2684" s="165"/>
      <c r="BJ2684" s="165"/>
      <c r="BK2684" s="165"/>
      <c r="BL2684" s="165"/>
      <c r="BM2684" s="165"/>
      <c r="BN2684" s="165"/>
      <c r="BO2684" s="165"/>
      <c r="BP2684" s="165"/>
      <c r="BQ2684" s="165"/>
      <c r="BS2684" s="6"/>
      <c r="BT2684" s="11"/>
      <c r="BU2684" s="6"/>
      <c r="BV2684" s="6"/>
    </row>
    <row r="2685" spans="1:74" ht="15.75" x14ac:dyDescent="0.25">
      <c r="A2685" s="52" t="s">
        <v>13067</v>
      </c>
      <c r="B2685" s="56" t="s">
        <v>110</v>
      </c>
      <c r="C2685" s="7" t="s">
        <v>118</v>
      </c>
      <c r="D2685" s="7" t="s">
        <v>13794</v>
      </c>
      <c r="E2685" s="7"/>
      <c r="F2685" s="64"/>
      <c r="G2685" s="6"/>
      <c r="H2685" s="6"/>
      <c r="I2685" s="10" t="s">
        <v>110</v>
      </c>
      <c r="J2685" s="11" t="s">
        <v>13811</v>
      </c>
      <c r="K2685" s="194" t="s">
        <v>510</v>
      </c>
      <c r="L2685" s="176"/>
      <c r="M2685" s="176">
        <v>1000</v>
      </c>
      <c r="N2685" s="80" t="s">
        <v>11911</v>
      </c>
      <c r="O2685" s="162"/>
      <c r="P2685" s="80" t="s">
        <v>13812</v>
      </c>
      <c r="Q2685" s="80"/>
      <c r="R2685" s="80"/>
      <c r="S2685" s="163"/>
      <c r="T2685" s="213"/>
      <c r="U2685" s="162"/>
      <c r="V2685" s="164"/>
      <c r="W2685" s="12" t="str">
        <f t="shared" si="666"/>
        <v>Mqtt1</v>
      </c>
      <c r="X2685" s="196"/>
      <c r="Y2685" s="6" t="s">
        <v>13813</v>
      </c>
      <c r="Z2685" s="103" t="s">
        <v>13798</v>
      </c>
      <c r="AB2685" s="6"/>
      <c r="AJ2685" s="80"/>
      <c r="AK2685" s="113" t="s">
        <v>1159</v>
      </c>
      <c r="AN2685" s="80"/>
      <c r="AO2685" s="80"/>
      <c r="AP2685" s="80"/>
      <c r="AQ2685" s="80"/>
      <c r="AR2685" s="127"/>
      <c r="AS2685" s="80"/>
      <c r="AT2685" s="7"/>
      <c r="AU2685" s="7"/>
      <c r="AV2685" s="165"/>
      <c r="AW2685" s="166"/>
      <c r="AX2685" s="137"/>
      <c r="AY2685" s="147"/>
      <c r="AZ2685" s="167"/>
      <c r="BA2685" s="167"/>
      <c r="BB2685" s="147" t="str">
        <f t="shared" si="667"/>
        <v/>
      </c>
      <c r="BC2685" s="168"/>
      <c r="BD2685" s="165"/>
      <c r="BE2685" s="165"/>
      <c r="BF2685" s="165"/>
      <c r="BG2685" s="165"/>
      <c r="BH2685" s="165"/>
      <c r="BI2685" s="165"/>
      <c r="BJ2685" s="165"/>
      <c r="BK2685" s="165"/>
      <c r="BL2685" s="165"/>
      <c r="BM2685" s="165"/>
      <c r="BN2685" s="165"/>
      <c r="BO2685" s="165"/>
      <c r="BP2685" s="165"/>
      <c r="BQ2685" s="165"/>
      <c r="BS2685" s="6"/>
      <c r="BT2685" s="11"/>
      <c r="BU2685" s="6"/>
      <c r="BV2685" s="6"/>
    </row>
    <row r="2686" spans="1:74" ht="15.75" x14ac:dyDescent="0.25">
      <c r="A2686" s="52" t="s">
        <v>13067</v>
      </c>
      <c r="B2686" s="56" t="s">
        <v>110</v>
      </c>
      <c r="C2686" s="7" t="s">
        <v>118</v>
      </c>
      <c r="D2686" s="7" t="s">
        <v>13794</v>
      </c>
      <c r="E2686" s="7"/>
      <c r="F2686" s="64"/>
      <c r="G2686" s="6"/>
      <c r="H2686" s="6"/>
      <c r="I2686" s="10" t="s">
        <v>110</v>
      </c>
      <c r="J2686" s="11" t="s">
        <v>13814</v>
      </c>
      <c r="K2686" s="194" t="s">
        <v>510</v>
      </c>
      <c r="L2686" s="176"/>
      <c r="M2686" s="176">
        <v>1000</v>
      </c>
      <c r="N2686" s="80" t="s">
        <v>11911</v>
      </c>
      <c r="O2686" s="162"/>
      <c r="P2686" s="80" t="s">
        <v>13815</v>
      </c>
      <c r="Q2686" s="80"/>
      <c r="R2686" s="80"/>
      <c r="S2686" s="163"/>
      <c r="T2686" s="213"/>
      <c r="U2686" s="162"/>
      <c r="V2686" s="164"/>
      <c r="W2686" s="12" t="str">
        <f t="shared" si="666"/>
        <v>Mqtt1</v>
      </c>
      <c r="X2686" s="196"/>
      <c r="Y2686" s="6" t="s">
        <v>13816</v>
      </c>
      <c r="Z2686" s="103" t="s">
        <v>13798</v>
      </c>
      <c r="AB2686" s="6"/>
      <c r="AJ2686" s="80"/>
      <c r="AK2686" s="113" t="s">
        <v>1417</v>
      </c>
      <c r="AN2686" s="80"/>
      <c r="AO2686" s="80"/>
      <c r="AP2686" s="80"/>
      <c r="AQ2686" s="80"/>
      <c r="AR2686" s="127"/>
      <c r="AS2686" s="80"/>
      <c r="AT2686" s="7"/>
      <c r="AU2686" s="7"/>
      <c r="AV2686" s="165"/>
      <c r="AW2686" s="166"/>
      <c r="AX2686" s="137"/>
      <c r="AY2686" s="147"/>
      <c r="AZ2686" s="167"/>
      <c r="BA2686" s="167"/>
      <c r="BB2686" s="147" t="str">
        <f t="shared" si="667"/>
        <v/>
      </c>
      <c r="BC2686" s="168"/>
      <c r="BD2686" s="165"/>
      <c r="BE2686" s="165"/>
      <c r="BF2686" s="165"/>
      <c r="BG2686" s="165"/>
      <c r="BH2686" s="165"/>
      <c r="BI2686" s="165"/>
      <c r="BJ2686" s="165"/>
      <c r="BK2686" s="165"/>
      <c r="BL2686" s="165"/>
      <c r="BM2686" s="165"/>
      <c r="BN2686" s="165"/>
      <c r="BO2686" s="165"/>
      <c r="BP2686" s="165"/>
      <c r="BQ2686" s="165"/>
      <c r="BS2686" s="6"/>
      <c r="BT2686" s="11"/>
      <c r="BU2686" s="6"/>
      <c r="BV2686" s="6"/>
    </row>
    <row r="2687" spans="1:74" ht="15.75" x14ac:dyDescent="0.25">
      <c r="A2687" s="52" t="s">
        <v>13067</v>
      </c>
      <c r="B2687" s="56" t="s">
        <v>110</v>
      </c>
      <c r="C2687" s="7" t="s">
        <v>118</v>
      </c>
      <c r="D2687" s="7" t="s">
        <v>13794</v>
      </c>
      <c r="E2687" s="7"/>
      <c r="F2687" s="64"/>
      <c r="G2687" s="6"/>
      <c r="H2687" s="6"/>
      <c r="I2687" s="10" t="s">
        <v>110</v>
      </c>
      <c r="J2687" s="11" t="s">
        <v>13817</v>
      </c>
      <c r="K2687" s="194" t="s">
        <v>510</v>
      </c>
      <c r="L2687" s="176"/>
      <c r="M2687" s="176">
        <v>1000</v>
      </c>
      <c r="N2687" s="80" t="s">
        <v>11911</v>
      </c>
      <c r="O2687" s="162"/>
      <c r="P2687" s="80" t="s">
        <v>13818</v>
      </c>
      <c r="Q2687" s="80"/>
      <c r="R2687" s="80"/>
      <c r="S2687" s="163"/>
      <c r="T2687" s="213"/>
      <c r="U2687" s="162"/>
      <c r="V2687" s="164"/>
      <c r="W2687" s="12" t="str">
        <f t="shared" si="666"/>
        <v>Mqtt1</v>
      </c>
      <c r="X2687" s="196"/>
      <c r="Y2687" s="6" t="s">
        <v>13819</v>
      </c>
      <c r="Z2687" s="103" t="s">
        <v>13798</v>
      </c>
      <c r="AB2687" s="6"/>
      <c r="AJ2687" s="80"/>
      <c r="AK2687" s="113" t="s">
        <v>13545</v>
      </c>
      <c r="AN2687" s="80"/>
      <c r="AO2687" s="80"/>
      <c r="AP2687" s="80"/>
      <c r="AQ2687" s="80"/>
      <c r="AR2687" s="127"/>
      <c r="AS2687" s="80"/>
      <c r="AT2687" s="7"/>
      <c r="AU2687" s="7"/>
      <c r="AV2687" s="165"/>
      <c r="AW2687" s="166"/>
      <c r="AX2687" s="137"/>
      <c r="AY2687" s="147"/>
      <c r="AZ2687" s="167"/>
      <c r="BA2687" s="167"/>
      <c r="BB2687" s="147" t="str">
        <f t="shared" si="667"/>
        <v/>
      </c>
      <c r="BC2687" s="168"/>
      <c r="BD2687" s="165"/>
      <c r="BE2687" s="165"/>
      <c r="BF2687" s="165"/>
      <c r="BG2687" s="165"/>
      <c r="BH2687" s="165"/>
      <c r="BI2687" s="165"/>
      <c r="BJ2687" s="165"/>
      <c r="BK2687" s="165"/>
      <c r="BL2687" s="165"/>
      <c r="BM2687" s="165"/>
      <c r="BN2687" s="165"/>
      <c r="BO2687" s="165"/>
      <c r="BP2687" s="165"/>
      <c r="BQ2687" s="165"/>
      <c r="BS2687" s="6"/>
      <c r="BT2687" s="11"/>
      <c r="BU2687" s="6"/>
      <c r="BV2687" s="6"/>
    </row>
    <row r="2688" spans="1:74" x14ac:dyDescent="0.25">
      <c r="A2688" s="50"/>
      <c r="B2688" s="54" t="s">
        <v>110</v>
      </c>
      <c r="C2688" s="59"/>
      <c r="D2688" s="59"/>
      <c r="E2688" s="59"/>
      <c r="F2688" s="59"/>
      <c r="G2688" s="59"/>
      <c r="H2688" s="59"/>
      <c r="I2688" s="59"/>
      <c r="J2688" s="68"/>
      <c r="K2688" s="50"/>
      <c r="L2688" s="54"/>
      <c r="M2688" s="179">
        <v>1000</v>
      </c>
      <c r="N2688" s="54"/>
      <c r="O2688" s="81"/>
      <c r="P2688" s="54" t="s">
        <v>13793</v>
      </c>
      <c r="Q2688" s="54"/>
      <c r="R2688" s="54"/>
      <c r="S2688" s="54"/>
      <c r="T2688" s="151"/>
      <c r="U2688" s="81"/>
      <c r="V2688" s="68"/>
      <c r="W2688" s="50"/>
      <c r="X2688" s="198"/>
      <c r="Y2688" s="54"/>
      <c r="Z2688" s="100"/>
      <c r="AA2688" s="50"/>
      <c r="AB2688" s="54"/>
      <c r="AC2688" s="100"/>
      <c r="AD2688" s="100"/>
      <c r="AE2688" s="68"/>
      <c r="AF2688" s="68"/>
      <c r="AG2688" s="68"/>
      <c r="AH2688" s="68"/>
      <c r="AI2688" s="54"/>
      <c r="AJ2688" s="54"/>
      <c r="AK2688" s="110"/>
      <c r="AL2688" s="110"/>
      <c r="AM2688" s="54"/>
      <c r="AN2688" s="54"/>
      <c r="AO2688" s="54"/>
      <c r="AP2688" s="54"/>
      <c r="AQ2688" s="54"/>
      <c r="AR2688" s="54"/>
      <c r="AS2688" s="54"/>
      <c r="AT2688" s="81"/>
      <c r="AU2688" s="81"/>
      <c r="AV2688" s="81"/>
      <c r="AW2688" s="81"/>
      <c r="AX2688" s="81"/>
      <c r="AY2688" s="81"/>
      <c r="AZ2688" s="81"/>
      <c r="BA2688" s="81"/>
      <c r="BB2688" s="81"/>
      <c r="BC2688" s="81"/>
      <c r="BD2688" s="81"/>
      <c r="BE2688" s="81"/>
      <c r="BF2688" s="150"/>
      <c r="BG2688" s="81"/>
      <c r="BH2688" s="81"/>
      <c r="BI2688" s="81"/>
      <c r="BJ2688" s="150"/>
      <c r="BK2688" s="81"/>
      <c r="BL2688" s="81"/>
      <c r="BM2688" s="81"/>
      <c r="BN2688" s="150"/>
      <c r="BO2688" s="81"/>
      <c r="BP2688" s="81"/>
      <c r="BQ2688" s="81"/>
      <c r="BR2688" s="151"/>
      <c r="BS2688" s="81"/>
      <c r="BT2688" s="150"/>
      <c r="BU2688" s="81"/>
      <c r="BV2688" s="81"/>
    </row>
    <row r="2689" spans="1:74" ht="15.75" x14ac:dyDescent="0.25">
      <c r="A2689" s="52" t="s">
        <v>13067</v>
      </c>
      <c r="B2689" s="56" t="s">
        <v>110</v>
      </c>
      <c r="C2689" s="7" t="s">
        <v>118</v>
      </c>
      <c r="D2689" s="7" t="s">
        <v>13820</v>
      </c>
      <c r="E2689" s="7"/>
      <c r="F2689" s="64"/>
      <c r="G2689" s="6"/>
      <c r="H2689" s="6"/>
      <c r="I2689" s="10" t="s">
        <v>110</v>
      </c>
      <c r="J2689" s="11" t="s">
        <v>13821</v>
      </c>
      <c r="K2689" s="194" t="s">
        <v>510</v>
      </c>
      <c r="L2689" s="176"/>
      <c r="M2689" s="176">
        <v>1000</v>
      </c>
      <c r="N2689" s="80" t="s">
        <v>11911</v>
      </c>
      <c r="O2689" s="162"/>
      <c r="P2689" s="80" t="s">
        <v>13822</v>
      </c>
      <c r="Q2689" s="80"/>
      <c r="R2689" s="80"/>
      <c r="S2689" s="163"/>
      <c r="T2689" s="213"/>
      <c r="U2689" s="162"/>
      <c r="V2689" s="164"/>
      <c r="W2689" s="12" t="str">
        <f t="shared" ref="W2689:W2696" si="668">IF(COUNTIF(N2689,"spare"),"","Mqtt1")</f>
        <v>Mqtt1</v>
      </c>
      <c r="X2689" s="196"/>
      <c r="Y2689" s="6" t="s">
        <v>13823</v>
      </c>
      <c r="Z2689" s="103" t="s">
        <v>13798</v>
      </c>
      <c r="AB2689" s="6"/>
      <c r="AJ2689" s="80"/>
      <c r="AK2689" s="113" t="s">
        <v>1417</v>
      </c>
      <c r="AN2689" s="80"/>
      <c r="AO2689" s="80"/>
      <c r="AP2689" s="80"/>
      <c r="AQ2689" s="80"/>
      <c r="AR2689" s="127"/>
      <c r="AS2689" s="80"/>
      <c r="AT2689" s="7"/>
      <c r="AU2689" s="7"/>
      <c r="AV2689" s="165"/>
      <c r="AW2689" s="166"/>
      <c r="AX2689" s="137"/>
      <c r="AY2689" s="147"/>
      <c r="AZ2689" s="167"/>
      <c r="BA2689" s="167"/>
      <c r="BB2689" s="147" t="str">
        <f t="shared" ref="BB2689:BB2696" si="669">IF(ISNUMBER(AM2689),"1","")</f>
        <v/>
      </c>
      <c r="BC2689" s="168"/>
      <c r="BD2689" s="165"/>
      <c r="BE2689" s="165"/>
      <c r="BF2689" s="165"/>
      <c r="BG2689" s="165"/>
      <c r="BH2689" s="165"/>
      <c r="BI2689" s="165"/>
      <c r="BJ2689" s="165"/>
      <c r="BK2689" s="165"/>
      <c r="BL2689" s="165"/>
      <c r="BM2689" s="165"/>
      <c r="BN2689" s="165"/>
      <c r="BO2689" s="165"/>
      <c r="BP2689" s="165"/>
      <c r="BQ2689" s="165"/>
      <c r="BS2689" s="6"/>
      <c r="BT2689" s="11"/>
      <c r="BU2689" s="6"/>
      <c r="BV2689" s="6"/>
    </row>
    <row r="2690" spans="1:74" ht="15.75" x14ac:dyDescent="0.25">
      <c r="A2690" s="52" t="s">
        <v>13067</v>
      </c>
      <c r="B2690" s="56" t="s">
        <v>110</v>
      </c>
      <c r="C2690" s="7" t="s">
        <v>118</v>
      </c>
      <c r="D2690" s="7" t="s">
        <v>13820</v>
      </c>
      <c r="E2690" s="7"/>
      <c r="F2690" s="64"/>
      <c r="G2690" s="6"/>
      <c r="H2690" s="6"/>
      <c r="I2690" s="10" t="s">
        <v>110</v>
      </c>
      <c r="J2690" s="11" t="s">
        <v>13824</v>
      </c>
      <c r="K2690" s="194" t="s">
        <v>510</v>
      </c>
      <c r="L2690" s="176"/>
      <c r="M2690" s="176">
        <v>1000</v>
      </c>
      <c r="N2690" s="80" t="s">
        <v>11911</v>
      </c>
      <c r="O2690" s="162"/>
      <c r="P2690" s="80" t="s">
        <v>13825</v>
      </c>
      <c r="Q2690" s="80"/>
      <c r="R2690" s="80"/>
      <c r="S2690" s="163"/>
      <c r="T2690" s="213"/>
      <c r="U2690" s="162"/>
      <c r="V2690" s="164"/>
      <c r="W2690" s="12" t="str">
        <f t="shared" si="668"/>
        <v>Mqtt1</v>
      </c>
      <c r="X2690" s="196"/>
      <c r="Y2690" s="6" t="s">
        <v>13826</v>
      </c>
      <c r="Z2690" s="103" t="s">
        <v>13798</v>
      </c>
      <c r="AB2690" s="6"/>
      <c r="AJ2690" s="80"/>
      <c r="AK2690" s="113" t="s">
        <v>13545</v>
      </c>
      <c r="AN2690" s="80"/>
      <c r="AO2690" s="80"/>
      <c r="AP2690" s="80"/>
      <c r="AQ2690" s="80"/>
      <c r="AR2690" s="127"/>
      <c r="AS2690" s="80"/>
      <c r="AT2690" s="7"/>
      <c r="AU2690" s="7"/>
      <c r="AV2690" s="165"/>
      <c r="AW2690" s="166"/>
      <c r="AX2690" s="137"/>
      <c r="AY2690" s="147"/>
      <c r="AZ2690" s="167"/>
      <c r="BA2690" s="167"/>
      <c r="BB2690" s="147" t="str">
        <f t="shared" si="669"/>
        <v/>
      </c>
      <c r="BC2690" s="168"/>
      <c r="BD2690" s="165"/>
      <c r="BE2690" s="165"/>
      <c r="BF2690" s="165"/>
      <c r="BG2690" s="165"/>
      <c r="BH2690" s="165"/>
      <c r="BI2690" s="165"/>
      <c r="BJ2690" s="165"/>
      <c r="BK2690" s="165"/>
      <c r="BL2690" s="165"/>
      <c r="BM2690" s="165"/>
      <c r="BN2690" s="165"/>
      <c r="BO2690" s="165"/>
      <c r="BP2690" s="165"/>
      <c r="BQ2690" s="165"/>
      <c r="BS2690" s="6"/>
      <c r="BT2690" s="11"/>
      <c r="BU2690" s="6"/>
      <c r="BV2690" s="6"/>
    </row>
    <row r="2691" spans="1:74" ht="15.75" x14ac:dyDescent="0.25">
      <c r="A2691" s="52" t="s">
        <v>13067</v>
      </c>
      <c r="B2691" s="56" t="s">
        <v>110</v>
      </c>
      <c r="C2691" s="7" t="s">
        <v>118</v>
      </c>
      <c r="D2691" s="7" t="s">
        <v>13820</v>
      </c>
      <c r="E2691" s="7"/>
      <c r="F2691" s="64"/>
      <c r="G2691" s="6"/>
      <c r="H2691" s="6"/>
      <c r="I2691" s="10" t="s">
        <v>110</v>
      </c>
      <c r="J2691" s="11" t="s">
        <v>13827</v>
      </c>
      <c r="K2691" s="194" t="s">
        <v>510</v>
      </c>
      <c r="L2691" s="176"/>
      <c r="M2691" s="176">
        <v>1000</v>
      </c>
      <c r="N2691" s="80" t="s">
        <v>11911</v>
      </c>
      <c r="O2691" s="162"/>
      <c r="P2691" s="80" t="s">
        <v>13828</v>
      </c>
      <c r="Q2691" s="80"/>
      <c r="R2691" s="80"/>
      <c r="S2691" s="163"/>
      <c r="T2691" s="213"/>
      <c r="U2691" s="162"/>
      <c r="V2691" s="164"/>
      <c r="W2691" s="12" t="str">
        <f t="shared" si="668"/>
        <v>Mqtt1</v>
      </c>
      <c r="X2691" s="196"/>
      <c r="Y2691" s="6" t="s">
        <v>13829</v>
      </c>
      <c r="Z2691" s="103" t="s">
        <v>13541</v>
      </c>
      <c r="AB2691" s="6"/>
      <c r="AJ2691" s="80"/>
      <c r="AK2691" s="113" t="s">
        <v>1159</v>
      </c>
      <c r="AN2691" s="80"/>
      <c r="AO2691" s="80"/>
      <c r="AP2691" s="80"/>
      <c r="AQ2691" s="80"/>
      <c r="AR2691" s="127"/>
      <c r="AS2691" s="80"/>
      <c r="AT2691" s="7"/>
      <c r="AU2691" s="7"/>
      <c r="AV2691" s="165"/>
      <c r="AW2691" s="166"/>
      <c r="AX2691" s="137"/>
      <c r="AY2691" s="147"/>
      <c r="AZ2691" s="167"/>
      <c r="BA2691" s="167"/>
      <c r="BB2691" s="147" t="str">
        <f t="shared" si="669"/>
        <v/>
      </c>
      <c r="BC2691" s="168"/>
      <c r="BD2691" s="165"/>
      <c r="BE2691" s="165"/>
      <c r="BF2691" s="165"/>
      <c r="BG2691" s="165"/>
      <c r="BH2691" s="165"/>
      <c r="BI2691" s="165"/>
      <c r="BJ2691" s="165"/>
      <c r="BK2691" s="165"/>
      <c r="BL2691" s="165"/>
      <c r="BM2691" s="165"/>
      <c r="BN2691" s="165"/>
      <c r="BO2691" s="165"/>
      <c r="BP2691" s="165"/>
      <c r="BQ2691" s="165"/>
      <c r="BS2691" s="6"/>
      <c r="BT2691" s="11"/>
      <c r="BU2691" s="6"/>
      <c r="BV2691" s="6"/>
    </row>
    <row r="2692" spans="1:74" ht="15.75" x14ac:dyDescent="0.25">
      <c r="A2692" s="52" t="s">
        <v>13067</v>
      </c>
      <c r="B2692" s="56" t="s">
        <v>110</v>
      </c>
      <c r="C2692" s="7" t="s">
        <v>118</v>
      </c>
      <c r="D2692" s="7" t="s">
        <v>13820</v>
      </c>
      <c r="E2692" s="7"/>
      <c r="F2692" s="64"/>
      <c r="G2692" s="6"/>
      <c r="H2692" s="6"/>
      <c r="I2692" s="10" t="s">
        <v>110</v>
      </c>
      <c r="J2692" s="11" t="s">
        <v>13830</v>
      </c>
      <c r="K2692" s="194" t="s">
        <v>510</v>
      </c>
      <c r="L2692" s="176"/>
      <c r="M2692" s="176">
        <v>1000</v>
      </c>
      <c r="N2692" s="80" t="s">
        <v>11911</v>
      </c>
      <c r="O2692" s="162"/>
      <c r="P2692" s="80" t="s">
        <v>13831</v>
      </c>
      <c r="Q2692" s="80"/>
      <c r="R2692" s="80"/>
      <c r="S2692" s="163"/>
      <c r="T2692" s="213"/>
      <c r="U2692" s="162"/>
      <c r="V2692" s="164"/>
      <c r="W2692" s="12" t="str">
        <f t="shared" si="668"/>
        <v>Mqtt1</v>
      </c>
      <c r="X2692" s="196"/>
      <c r="Y2692" s="6" t="s">
        <v>13829</v>
      </c>
      <c r="Z2692" s="103" t="s">
        <v>13544</v>
      </c>
      <c r="AB2692" s="6"/>
      <c r="AJ2692" s="80"/>
      <c r="AK2692" s="113" t="s">
        <v>1417</v>
      </c>
      <c r="AN2692" s="80"/>
      <c r="AO2692" s="80"/>
      <c r="AP2692" s="80"/>
      <c r="AQ2692" s="80"/>
      <c r="AR2692" s="127"/>
      <c r="AS2692" s="80"/>
      <c r="AT2692" s="7"/>
      <c r="AU2692" s="7"/>
      <c r="AV2692" s="165"/>
      <c r="AW2692" s="166"/>
      <c r="AX2692" s="137"/>
      <c r="AY2692" s="147"/>
      <c r="AZ2692" s="167"/>
      <c r="BA2692" s="167"/>
      <c r="BB2692" s="147" t="str">
        <f t="shared" si="669"/>
        <v/>
      </c>
      <c r="BC2692" s="168"/>
      <c r="BD2692" s="165"/>
      <c r="BE2692" s="165"/>
      <c r="BF2692" s="165"/>
      <c r="BG2692" s="165"/>
      <c r="BH2692" s="165"/>
      <c r="BI2692" s="165"/>
      <c r="BJ2692" s="165"/>
      <c r="BK2692" s="165"/>
      <c r="BL2692" s="165"/>
      <c r="BM2692" s="165"/>
      <c r="BN2692" s="165"/>
      <c r="BO2692" s="165"/>
      <c r="BP2692" s="165"/>
      <c r="BQ2692" s="165"/>
      <c r="BS2692" s="6"/>
      <c r="BT2692" s="11"/>
      <c r="BU2692" s="6"/>
      <c r="BV2692" s="6"/>
    </row>
    <row r="2693" spans="1:74" ht="15.75" x14ac:dyDescent="0.25">
      <c r="A2693" s="52" t="s">
        <v>13067</v>
      </c>
      <c r="B2693" s="56" t="s">
        <v>110</v>
      </c>
      <c r="C2693" s="7" t="s">
        <v>118</v>
      </c>
      <c r="D2693" s="7" t="s">
        <v>13820</v>
      </c>
      <c r="E2693" s="7"/>
      <c r="F2693" s="64"/>
      <c r="G2693" s="6"/>
      <c r="H2693" s="6"/>
      <c r="I2693" s="10" t="s">
        <v>110</v>
      </c>
      <c r="J2693" s="11" t="s">
        <v>13832</v>
      </c>
      <c r="K2693" s="194" t="s">
        <v>510</v>
      </c>
      <c r="L2693" s="176"/>
      <c r="M2693" s="176">
        <v>1000</v>
      </c>
      <c r="N2693" s="80" t="s">
        <v>11911</v>
      </c>
      <c r="O2693" s="162"/>
      <c r="P2693" s="80" t="s">
        <v>13833</v>
      </c>
      <c r="Q2693" s="80"/>
      <c r="R2693" s="80"/>
      <c r="S2693" s="163"/>
      <c r="T2693" s="213"/>
      <c r="U2693" s="162"/>
      <c r="V2693" s="164"/>
      <c r="W2693" s="12" t="str">
        <f t="shared" si="668"/>
        <v>Mqtt1</v>
      </c>
      <c r="X2693" s="196"/>
      <c r="Y2693" s="6" t="s">
        <v>13829</v>
      </c>
      <c r="Z2693" s="103" t="s">
        <v>13325</v>
      </c>
      <c r="AB2693" s="6"/>
      <c r="AJ2693" s="80"/>
      <c r="AK2693" s="113" t="s">
        <v>13545</v>
      </c>
      <c r="AN2693" s="80"/>
      <c r="AO2693" s="80"/>
      <c r="AP2693" s="80"/>
      <c r="AQ2693" s="80"/>
      <c r="AR2693" s="127"/>
      <c r="AS2693" s="80"/>
      <c r="AT2693" s="7"/>
      <c r="AU2693" s="7"/>
      <c r="AV2693" s="165"/>
      <c r="AW2693" s="166"/>
      <c r="AX2693" s="137"/>
      <c r="AY2693" s="147"/>
      <c r="AZ2693" s="167"/>
      <c r="BA2693" s="167"/>
      <c r="BB2693" s="147" t="str">
        <f t="shared" si="669"/>
        <v/>
      </c>
      <c r="BC2693" s="168"/>
      <c r="BD2693" s="165"/>
      <c r="BE2693" s="165"/>
      <c r="BF2693" s="165"/>
      <c r="BG2693" s="165"/>
      <c r="BH2693" s="165"/>
      <c r="BI2693" s="165"/>
      <c r="BJ2693" s="165"/>
      <c r="BK2693" s="165"/>
      <c r="BL2693" s="165"/>
      <c r="BM2693" s="165"/>
      <c r="BN2693" s="165"/>
      <c r="BO2693" s="165"/>
      <c r="BP2693" s="165"/>
      <c r="BQ2693" s="165"/>
      <c r="BS2693" s="6"/>
      <c r="BT2693" s="11"/>
      <c r="BU2693" s="6"/>
      <c r="BV2693" s="6"/>
    </row>
    <row r="2694" spans="1:74" ht="15.75" x14ac:dyDescent="0.25">
      <c r="A2694" s="52" t="s">
        <v>13067</v>
      </c>
      <c r="B2694" s="56" t="s">
        <v>110</v>
      </c>
      <c r="C2694" s="7" t="s">
        <v>118</v>
      </c>
      <c r="D2694" s="7" t="s">
        <v>13820</v>
      </c>
      <c r="E2694" s="7"/>
      <c r="F2694" s="64"/>
      <c r="G2694" s="6"/>
      <c r="H2694" s="6"/>
      <c r="I2694" s="10" t="s">
        <v>110</v>
      </c>
      <c r="J2694" s="11" t="s">
        <v>13834</v>
      </c>
      <c r="K2694" s="194" t="s">
        <v>510</v>
      </c>
      <c r="L2694" s="176"/>
      <c r="M2694" s="176">
        <v>1000</v>
      </c>
      <c r="N2694" s="80" t="s">
        <v>11911</v>
      </c>
      <c r="O2694" s="162"/>
      <c r="P2694" s="80" t="s">
        <v>13835</v>
      </c>
      <c r="Q2694" s="80"/>
      <c r="R2694" s="80"/>
      <c r="S2694" s="163"/>
      <c r="T2694" s="213"/>
      <c r="U2694" s="162"/>
      <c r="V2694" s="164"/>
      <c r="W2694" s="12" t="str">
        <f t="shared" si="668"/>
        <v>Mqtt1</v>
      </c>
      <c r="X2694" s="196"/>
      <c r="Y2694" s="6" t="s">
        <v>13836</v>
      </c>
      <c r="Z2694" s="103" t="s">
        <v>13541</v>
      </c>
      <c r="AB2694" s="6"/>
      <c r="AJ2694" s="80"/>
      <c r="AK2694" s="113" t="s">
        <v>1159</v>
      </c>
      <c r="AN2694" s="80"/>
      <c r="AO2694" s="80"/>
      <c r="AP2694" s="80"/>
      <c r="AQ2694" s="80"/>
      <c r="AR2694" s="127"/>
      <c r="AS2694" s="80"/>
      <c r="AT2694" s="7"/>
      <c r="AU2694" s="7"/>
      <c r="AV2694" s="165"/>
      <c r="AW2694" s="166"/>
      <c r="AX2694" s="137"/>
      <c r="AY2694" s="147"/>
      <c r="AZ2694" s="167"/>
      <c r="BA2694" s="167"/>
      <c r="BB2694" s="147" t="str">
        <f t="shared" si="669"/>
        <v/>
      </c>
      <c r="BC2694" s="168"/>
      <c r="BD2694" s="165"/>
      <c r="BE2694" s="165"/>
      <c r="BF2694" s="165"/>
      <c r="BG2694" s="165"/>
      <c r="BH2694" s="165"/>
      <c r="BI2694" s="165"/>
      <c r="BJ2694" s="165"/>
      <c r="BK2694" s="165"/>
      <c r="BL2694" s="165"/>
      <c r="BM2694" s="165"/>
      <c r="BN2694" s="165"/>
      <c r="BO2694" s="165"/>
      <c r="BP2694" s="165"/>
      <c r="BQ2694" s="165"/>
      <c r="BS2694" s="6"/>
      <c r="BT2694" s="11"/>
      <c r="BU2694" s="6"/>
      <c r="BV2694" s="6"/>
    </row>
    <row r="2695" spans="1:74" ht="15.75" x14ac:dyDescent="0.25">
      <c r="A2695" s="52" t="s">
        <v>13067</v>
      </c>
      <c r="B2695" s="56" t="s">
        <v>110</v>
      </c>
      <c r="C2695" s="7" t="s">
        <v>118</v>
      </c>
      <c r="D2695" s="7" t="s">
        <v>13820</v>
      </c>
      <c r="E2695" s="7"/>
      <c r="F2695" s="64"/>
      <c r="G2695" s="6"/>
      <c r="H2695" s="6"/>
      <c r="I2695" s="10" t="s">
        <v>110</v>
      </c>
      <c r="J2695" s="11" t="s">
        <v>13837</v>
      </c>
      <c r="K2695" s="194" t="s">
        <v>510</v>
      </c>
      <c r="L2695" s="176"/>
      <c r="M2695" s="176">
        <v>1000</v>
      </c>
      <c r="N2695" s="80" t="s">
        <v>11911</v>
      </c>
      <c r="O2695" s="162"/>
      <c r="P2695" s="80" t="s">
        <v>13838</v>
      </c>
      <c r="Q2695" s="80"/>
      <c r="R2695" s="80"/>
      <c r="S2695" s="163"/>
      <c r="T2695" s="213"/>
      <c r="U2695" s="162"/>
      <c r="V2695" s="164"/>
      <c r="W2695" s="12" t="str">
        <f t="shared" si="668"/>
        <v>Mqtt1</v>
      </c>
      <c r="X2695" s="196"/>
      <c r="Y2695" s="6" t="s">
        <v>13836</v>
      </c>
      <c r="Z2695" s="103" t="s">
        <v>13544</v>
      </c>
      <c r="AB2695" s="6"/>
      <c r="AJ2695" s="80"/>
      <c r="AK2695" s="113" t="s">
        <v>1417</v>
      </c>
      <c r="AN2695" s="80"/>
      <c r="AO2695" s="80"/>
      <c r="AP2695" s="80"/>
      <c r="AQ2695" s="80"/>
      <c r="AR2695" s="127"/>
      <c r="AS2695" s="80"/>
      <c r="AT2695" s="7"/>
      <c r="AU2695" s="7"/>
      <c r="AV2695" s="165"/>
      <c r="AW2695" s="166"/>
      <c r="AX2695" s="137"/>
      <c r="AY2695" s="147"/>
      <c r="AZ2695" s="167"/>
      <c r="BA2695" s="167"/>
      <c r="BB2695" s="147" t="str">
        <f t="shared" si="669"/>
        <v/>
      </c>
      <c r="BC2695" s="168"/>
      <c r="BD2695" s="165"/>
      <c r="BE2695" s="165"/>
      <c r="BF2695" s="165"/>
      <c r="BG2695" s="165"/>
      <c r="BH2695" s="165"/>
      <c r="BI2695" s="165"/>
      <c r="BJ2695" s="165"/>
      <c r="BK2695" s="165"/>
      <c r="BL2695" s="165"/>
      <c r="BM2695" s="165"/>
      <c r="BN2695" s="165"/>
      <c r="BO2695" s="165"/>
      <c r="BP2695" s="165"/>
      <c r="BQ2695" s="165"/>
      <c r="BS2695" s="6"/>
      <c r="BT2695" s="11"/>
      <c r="BU2695" s="6"/>
      <c r="BV2695" s="6"/>
    </row>
    <row r="2696" spans="1:74" ht="15.75" x14ac:dyDescent="0.25">
      <c r="A2696" s="52" t="s">
        <v>13067</v>
      </c>
      <c r="B2696" s="56" t="s">
        <v>110</v>
      </c>
      <c r="C2696" s="7" t="s">
        <v>118</v>
      </c>
      <c r="D2696" s="7" t="s">
        <v>13820</v>
      </c>
      <c r="E2696" s="7"/>
      <c r="F2696" s="64"/>
      <c r="G2696" s="6"/>
      <c r="H2696" s="6"/>
      <c r="I2696" s="10" t="s">
        <v>110</v>
      </c>
      <c r="J2696" s="11" t="s">
        <v>13839</v>
      </c>
      <c r="K2696" s="194" t="s">
        <v>510</v>
      </c>
      <c r="L2696" s="176"/>
      <c r="M2696" s="176">
        <v>1000</v>
      </c>
      <c r="N2696" s="80" t="s">
        <v>11911</v>
      </c>
      <c r="O2696" s="162"/>
      <c r="P2696" s="80" t="s">
        <v>13840</v>
      </c>
      <c r="Q2696" s="80"/>
      <c r="R2696" s="80"/>
      <c r="S2696" s="163"/>
      <c r="T2696" s="213"/>
      <c r="U2696" s="162"/>
      <c r="V2696" s="164"/>
      <c r="W2696" s="12" t="str">
        <f t="shared" si="668"/>
        <v>Mqtt1</v>
      </c>
      <c r="X2696" s="196"/>
      <c r="Y2696" s="6" t="s">
        <v>13836</v>
      </c>
      <c r="Z2696" s="103" t="s">
        <v>13325</v>
      </c>
      <c r="AB2696" s="6"/>
      <c r="AJ2696" s="80"/>
      <c r="AK2696" s="113" t="s">
        <v>13545</v>
      </c>
      <c r="AN2696" s="80"/>
      <c r="AO2696" s="80"/>
      <c r="AP2696" s="80"/>
      <c r="AQ2696" s="80"/>
      <c r="AR2696" s="127"/>
      <c r="AS2696" s="80"/>
      <c r="AT2696" s="7"/>
      <c r="AU2696" s="7"/>
      <c r="AV2696" s="165"/>
      <c r="AW2696" s="166"/>
      <c r="AX2696" s="137"/>
      <c r="AY2696" s="147"/>
      <c r="AZ2696" s="167"/>
      <c r="BA2696" s="167"/>
      <c r="BB2696" s="147" t="str">
        <f t="shared" si="669"/>
        <v/>
      </c>
      <c r="BC2696" s="168"/>
      <c r="BD2696" s="165"/>
      <c r="BE2696" s="165"/>
      <c r="BF2696" s="165"/>
      <c r="BG2696" s="165"/>
      <c r="BH2696" s="165"/>
      <c r="BI2696" s="165"/>
      <c r="BJ2696" s="165"/>
      <c r="BK2696" s="165"/>
      <c r="BL2696" s="165"/>
      <c r="BM2696" s="165"/>
      <c r="BN2696" s="165"/>
      <c r="BO2696" s="165"/>
      <c r="BP2696" s="165"/>
      <c r="BQ2696" s="165"/>
      <c r="BS2696" s="6"/>
      <c r="BT2696" s="11"/>
      <c r="BU2696" s="6"/>
      <c r="BV2696" s="6"/>
    </row>
    <row r="2697" spans="1:74" x14ac:dyDescent="0.25">
      <c r="A2697" s="50"/>
      <c r="B2697" s="54" t="s">
        <v>110</v>
      </c>
      <c r="C2697" s="59"/>
      <c r="D2697" s="59"/>
      <c r="E2697" s="59"/>
      <c r="F2697" s="59"/>
      <c r="G2697" s="59"/>
      <c r="H2697" s="59"/>
      <c r="I2697" s="59"/>
      <c r="J2697" s="68"/>
      <c r="K2697" s="50"/>
      <c r="L2697" s="54"/>
      <c r="M2697" s="54"/>
      <c r="N2697" s="54"/>
      <c r="O2697" s="81"/>
      <c r="P2697" s="54" t="s">
        <v>6554</v>
      </c>
      <c r="Q2697" s="54"/>
      <c r="R2697" s="54"/>
      <c r="S2697" s="54"/>
      <c r="T2697" s="151"/>
      <c r="U2697" s="81"/>
      <c r="V2697" s="68"/>
      <c r="W2697" s="50"/>
      <c r="X2697" s="198"/>
      <c r="Y2697" s="54"/>
      <c r="Z2697" s="100"/>
      <c r="AA2697" s="50"/>
      <c r="AB2697" s="54"/>
      <c r="AC2697" s="100"/>
      <c r="AD2697" s="100"/>
      <c r="AE2697" s="68"/>
      <c r="AF2697" s="68"/>
      <c r="AG2697" s="68"/>
      <c r="AH2697" s="68"/>
      <c r="AI2697" s="54"/>
      <c r="AJ2697" s="54"/>
      <c r="AK2697" s="110"/>
      <c r="AL2697" s="110"/>
      <c r="AM2697" s="54"/>
      <c r="AN2697" s="54"/>
      <c r="AO2697" s="54"/>
      <c r="AP2697" s="54"/>
      <c r="AQ2697" s="54"/>
      <c r="AR2697" s="54"/>
      <c r="AS2697" s="54"/>
      <c r="AT2697" s="81"/>
      <c r="AU2697" s="81"/>
      <c r="AV2697" s="81"/>
      <c r="AW2697" s="81"/>
      <c r="AX2697" s="81"/>
      <c r="AY2697" s="81"/>
      <c r="AZ2697" s="81"/>
      <c r="BA2697" s="81"/>
      <c r="BB2697" s="81"/>
      <c r="BC2697" s="81"/>
      <c r="BD2697" s="81"/>
      <c r="BE2697" s="81"/>
      <c r="BF2697" s="150"/>
      <c r="BG2697" s="81"/>
      <c r="BH2697" s="81"/>
      <c r="BI2697" s="81"/>
      <c r="BJ2697" s="150"/>
      <c r="BK2697" s="81"/>
      <c r="BL2697" s="81"/>
      <c r="BM2697" s="81"/>
      <c r="BN2697" s="150"/>
      <c r="BO2697" s="81"/>
      <c r="BP2697" s="81"/>
      <c r="BQ2697" s="81"/>
      <c r="BR2697" s="151"/>
      <c r="BS2697" s="81"/>
      <c r="BT2697" s="150"/>
      <c r="BU2697" s="81"/>
      <c r="BV2697" s="81"/>
    </row>
    <row r="2698" spans="1:74" ht="15.75" x14ac:dyDescent="0.25">
      <c r="A2698" s="52" t="s">
        <v>1422</v>
      </c>
      <c r="B2698" s="56"/>
      <c r="C2698" s="7" t="s">
        <v>118</v>
      </c>
      <c r="D2698" s="7" t="s">
        <v>6558</v>
      </c>
      <c r="E2698" s="7"/>
      <c r="F2698" s="64"/>
      <c r="G2698" s="6"/>
      <c r="H2698" s="6"/>
      <c r="I2698" s="10" t="s">
        <v>110</v>
      </c>
      <c r="J2698" s="11" t="s">
        <v>1427</v>
      </c>
      <c r="K2698" s="194" t="s">
        <v>510</v>
      </c>
      <c r="L2698" s="176"/>
      <c r="M2698" s="176">
        <v>1000</v>
      </c>
      <c r="N2698" s="80" t="s">
        <v>6854</v>
      </c>
      <c r="O2698" s="162"/>
      <c r="P2698" s="80" t="s">
        <v>1439</v>
      </c>
      <c r="Q2698" s="80"/>
      <c r="R2698" s="80"/>
      <c r="S2698" s="163"/>
      <c r="T2698" s="213"/>
      <c r="U2698" s="162"/>
      <c r="V2698" s="164"/>
      <c r="W2698" s="12" t="str">
        <f t="shared" ref="W2698:W2761" si="670">IF(COUNTIF(N2698,"spare"),"","Mqtt1")</f>
        <v>Mqtt1</v>
      </c>
      <c r="X2698" s="196" t="s">
        <v>10565</v>
      </c>
      <c r="Y2698" s="6" t="str">
        <f>LOWER(_xlfn.CONCAT("marpower/",SUBSTITUTE(SUBSTITUTE("power-tag/" &amp; X2698," ","-"),"_","-")))</f>
        <v>marpower/power-tag/iridium-gmdss-supply</v>
      </c>
      <c r="Z2698" s="103" t="str" cm="1">
        <f t="array" ref="Z2698">IF(COUNTIF(N2698,"spare"),"","$."&amp;_xlfn.REGEXEXTRACT(J2698,"^PT\d+[FQ]\d+_(.*)", 2))</f>
        <v>$.RMS_Current_Phase_A</v>
      </c>
      <c r="AA2698" s="12">
        <v>1</v>
      </c>
      <c r="AB2698" s="6" t="s">
        <v>195</v>
      </c>
      <c r="AC2698" s="103">
        <v>3000</v>
      </c>
      <c r="AJ2698" s="80"/>
      <c r="AK2698" s="113" t="s">
        <v>1423</v>
      </c>
      <c r="AN2698" s="80"/>
      <c r="AO2698" s="80"/>
      <c r="AP2698" s="80"/>
      <c r="AQ2698" s="80"/>
      <c r="AR2698" s="127"/>
      <c r="AS2698" s="80"/>
      <c r="AT2698" s="7"/>
      <c r="AU2698" s="7"/>
      <c r="AV2698" s="165"/>
      <c r="AW2698" s="166"/>
      <c r="AX2698" s="137"/>
      <c r="AY2698" s="147"/>
      <c r="AZ2698" s="167"/>
      <c r="BA2698" s="167"/>
      <c r="BB2698" s="147" t="str">
        <f t="shared" ref="BB2698" si="671">IF(ISNUMBER(AM2698),"1","")</f>
        <v/>
      </c>
      <c r="BC2698" s="168"/>
      <c r="BD2698" s="165"/>
      <c r="BE2698" s="165"/>
      <c r="BF2698" s="165"/>
      <c r="BG2698" s="165"/>
      <c r="BH2698" s="165"/>
      <c r="BI2698" s="165"/>
      <c r="BJ2698" s="165"/>
      <c r="BK2698" s="165"/>
      <c r="BL2698" s="165"/>
      <c r="BM2698" s="165"/>
      <c r="BN2698" s="165"/>
      <c r="BO2698" s="165"/>
      <c r="BP2698" s="165"/>
      <c r="BQ2698" s="165"/>
      <c r="BS2698" s="6"/>
      <c r="BT2698" s="11"/>
      <c r="BU2698" s="6"/>
      <c r="BV2698" s="6"/>
    </row>
    <row r="2699" spans="1:74" ht="15.75" x14ac:dyDescent="0.25">
      <c r="A2699" s="52" t="s">
        <v>1422</v>
      </c>
      <c r="B2699" s="56"/>
      <c r="C2699" s="7" t="s">
        <v>118</v>
      </c>
      <c r="D2699" s="7" t="s">
        <v>6558</v>
      </c>
      <c r="E2699" s="7"/>
      <c r="F2699" s="64"/>
      <c r="G2699" s="6"/>
      <c r="H2699" s="6"/>
      <c r="I2699" s="10" t="s">
        <v>110</v>
      </c>
      <c r="J2699" s="11" t="s">
        <v>1428</v>
      </c>
      <c r="K2699" s="194" t="s">
        <v>510</v>
      </c>
      <c r="L2699" s="176"/>
      <c r="M2699" s="176">
        <v>1000</v>
      </c>
      <c r="N2699" s="80" t="s">
        <v>6854</v>
      </c>
      <c r="O2699" s="162"/>
      <c r="P2699" s="80" t="s">
        <v>1440</v>
      </c>
      <c r="Q2699" s="80"/>
      <c r="R2699" s="80"/>
      <c r="S2699" s="163"/>
      <c r="T2699" s="213"/>
      <c r="U2699" s="162"/>
      <c r="V2699" s="164"/>
      <c r="W2699" s="12" t="str">
        <f t="shared" si="670"/>
        <v>Mqtt1</v>
      </c>
      <c r="X2699" s="196" t="s">
        <v>10565</v>
      </c>
      <c r="Y2699" s="6" t="str">
        <f t="shared" ref="Y2699:Y2762" si="672">LOWER(_xlfn.CONCAT("marpower/",SUBSTITUTE(SUBSTITUTE("power-tag/" &amp; X2699," ","-"),"_","-")))</f>
        <v>marpower/power-tag/iridium-gmdss-supply</v>
      </c>
      <c r="Z2699" s="103" t="str" cm="1">
        <f t="array" ref="Z2699">IF(COUNTIF(N2699,"spare"),"","$."&amp;_xlfn.REGEXEXTRACT(J2699,"^PT\d+[FQ]\d+_(.*)", 2))</f>
        <v>$.RMS_Current_Phase_B</v>
      </c>
      <c r="AA2699" s="12">
        <v>1</v>
      </c>
      <c r="AB2699" s="6" t="s">
        <v>195</v>
      </c>
      <c r="AC2699" s="103">
        <v>3002</v>
      </c>
      <c r="AJ2699" s="80"/>
      <c r="AK2699" s="113" t="s">
        <v>1423</v>
      </c>
      <c r="AN2699" s="80"/>
      <c r="AO2699" s="80"/>
      <c r="AP2699" s="80"/>
      <c r="AQ2699" s="80"/>
      <c r="AR2699" s="127"/>
      <c r="AS2699" s="80"/>
      <c r="AT2699" s="7"/>
      <c r="AU2699" s="7"/>
      <c r="AV2699" s="165"/>
      <c r="AW2699" s="166"/>
      <c r="AX2699" s="137"/>
      <c r="AY2699" s="147"/>
      <c r="AZ2699" s="167"/>
      <c r="BA2699" s="167"/>
      <c r="BB2699" s="147" t="str">
        <f t="shared" ref="BB2699:BB2700" si="673">IF(ISNUMBER(AM2699),"1","")</f>
        <v/>
      </c>
      <c r="BC2699" s="168"/>
      <c r="BD2699" s="165"/>
      <c r="BE2699" s="165"/>
      <c r="BF2699" s="165"/>
      <c r="BG2699" s="165"/>
      <c r="BH2699" s="165"/>
      <c r="BI2699" s="165"/>
      <c r="BJ2699" s="165"/>
      <c r="BK2699" s="165"/>
      <c r="BL2699" s="165"/>
      <c r="BM2699" s="165"/>
      <c r="BN2699" s="165"/>
      <c r="BO2699" s="165"/>
      <c r="BP2699" s="165"/>
      <c r="BQ2699" s="165"/>
      <c r="BS2699" s="6"/>
      <c r="BT2699" s="11"/>
      <c r="BU2699" s="6"/>
      <c r="BV2699" s="6"/>
    </row>
    <row r="2700" spans="1:74" ht="15.75" x14ac:dyDescent="0.25">
      <c r="A2700" s="52" t="s">
        <v>1422</v>
      </c>
      <c r="B2700" s="56"/>
      <c r="C2700" s="7" t="s">
        <v>118</v>
      </c>
      <c r="D2700" s="7" t="s">
        <v>6558</v>
      </c>
      <c r="E2700" s="7"/>
      <c r="F2700" s="64"/>
      <c r="G2700" s="6"/>
      <c r="H2700" s="6"/>
      <c r="I2700" s="10" t="s">
        <v>110</v>
      </c>
      <c r="J2700" s="11" t="s">
        <v>1429</v>
      </c>
      <c r="K2700" s="194" t="s">
        <v>510</v>
      </c>
      <c r="L2700" s="176"/>
      <c r="M2700" s="176">
        <v>1000</v>
      </c>
      <c r="N2700" s="80" t="s">
        <v>6854</v>
      </c>
      <c r="O2700" s="162"/>
      <c r="P2700" s="80" t="s">
        <v>1441</v>
      </c>
      <c r="Q2700" s="80"/>
      <c r="R2700" s="80"/>
      <c r="S2700" s="163"/>
      <c r="T2700" s="213"/>
      <c r="U2700" s="162"/>
      <c r="V2700" s="164"/>
      <c r="W2700" s="12" t="str">
        <f t="shared" si="670"/>
        <v>Mqtt1</v>
      </c>
      <c r="X2700" s="196" t="s">
        <v>10565</v>
      </c>
      <c r="Y2700" s="6" t="str">
        <f t="shared" si="672"/>
        <v>marpower/power-tag/iridium-gmdss-supply</v>
      </c>
      <c r="Z2700" s="103" t="str" cm="1">
        <f t="array" ref="Z2700">IF(COUNTIF(N2700,"spare"),"","$."&amp;_xlfn.REGEXEXTRACT(J2700,"^PT\d+[FQ]\d+_(.*)", 2))</f>
        <v>$.RMS_Current_Phase_C</v>
      </c>
      <c r="AA2700" s="12">
        <v>1</v>
      </c>
      <c r="AB2700" s="6" t="s">
        <v>195</v>
      </c>
      <c r="AC2700" s="103">
        <v>3004</v>
      </c>
      <c r="AJ2700" s="80"/>
      <c r="AK2700" s="113" t="s">
        <v>1423</v>
      </c>
      <c r="AN2700" s="80"/>
      <c r="AO2700" s="80"/>
      <c r="AP2700" s="80"/>
      <c r="AQ2700" s="80"/>
      <c r="AR2700" s="127"/>
      <c r="AS2700" s="80"/>
      <c r="AT2700" s="7"/>
      <c r="AU2700" s="7"/>
      <c r="AV2700" s="165"/>
      <c r="AW2700" s="166"/>
      <c r="AX2700" s="137"/>
      <c r="AY2700" s="147"/>
      <c r="AZ2700" s="167"/>
      <c r="BA2700" s="167"/>
      <c r="BB2700" s="147" t="str">
        <f t="shared" si="673"/>
        <v/>
      </c>
      <c r="BC2700" s="168"/>
      <c r="BD2700" s="165"/>
      <c r="BE2700" s="165"/>
      <c r="BF2700" s="165"/>
      <c r="BG2700" s="165"/>
      <c r="BH2700" s="165"/>
      <c r="BI2700" s="165"/>
      <c r="BJ2700" s="165"/>
      <c r="BK2700" s="165"/>
      <c r="BL2700" s="165"/>
      <c r="BM2700" s="165"/>
      <c r="BN2700" s="165"/>
      <c r="BO2700" s="165"/>
      <c r="BP2700" s="165"/>
      <c r="BQ2700" s="165"/>
      <c r="BS2700" s="6"/>
      <c r="BT2700" s="11"/>
      <c r="BU2700" s="6"/>
      <c r="BV2700" s="6"/>
    </row>
    <row r="2701" spans="1:74" ht="15.75" x14ac:dyDescent="0.25">
      <c r="A2701" s="52" t="s">
        <v>1422</v>
      </c>
      <c r="B2701" s="56"/>
      <c r="C2701" s="7" t="s">
        <v>118</v>
      </c>
      <c r="D2701" s="7" t="s">
        <v>6558</v>
      </c>
      <c r="E2701" s="7"/>
      <c r="F2701" s="64"/>
      <c r="G2701" s="6"/>
      <c r="H2701" s="6"/>
      <c r="I2701" s="10" t="s">
        <v>110</v>
      </c>
      <c r="J2701" s="11" t="s">
        <v>1430</v>
      </c>
      <c r="K2701" s="194" t="s">
        <v>510</v>
      </c>
      <c r="L2701" s="176"/>
      <c r="M2701" s="176">
        <v>1000</v>
      </c>
      <c r="N2701" s="80" t="s">
        <v>6854</v>
      </c>
      <c r="O2701" s="162"/>
      <c r="P2701" s="80" t="s">
        <v>1442</v>
      </c>
      <c r="Q2701" s="80"/>
      <c r="R2701" s="80"/>
      <c r="S2701" s="163"/>
      <c r="T2701" s="213"/>
      <c r="U2701" s="162"/>
      <c r="V2701" s="164"/>
      <c r="W2701" s="12" t="str">
        <f t="shared" si="670"/>
        <v>Mqtt1</v>
      </c>
      <c r="X2701" s="196" t="s">
        <v>10565</v>
      </c>
      <c r="Y2701" s="6" t="str">
        <f t="shared" si="672"/>
        <v>marpower/power-tag/iridium-gmdss-supply</v>
      </c>
      <c r="Z2701" s="103" t="str" cm="1">
        <f t="array" ref="Z2701">IF(COUNTIF(N2701,"spare"),"","$."&amp;_xlfn.REGEXEXTRACT(J2701,"^PT\d+[FQ]\d+_(.*)", 2))</f>
        <v>$.RMS_Current_Phase_Neut</v>
      </c>
      <c r="AA2701" s="12">
        <v>1</v>
      </c>
      <c r="AB2701" s="6" t="s">
        <v>195</v>
      </c>
      <c r="AC2701" s="103">
        <v>3006</v>
      </c>
      <c r="AJ2701" s="80"/>
      <c r="AK2701" s="113" t="s">
        <v>1423</v>
      </c>
      <c r="AN2701" s="80"/>
      <c r="AO2701" s="80"/>
      <c r="AP2701" s="80"/>
      <c r="AQ2701" s="80"/>
      <c r="AR2701" s="127"/>
      <c r="AS2701" s="80"/>
      <c r="AT2701" s="7"/>
      <c r="AU2701" s="7"/>
      <c r="AV2701" s="165"/>
      <c r="AW2701" s="166"/>
      <c r="AX2701" s="137"/>
      <c r="AY2701" s="147"/>
      <c r="AZ2701" s="167"/>
      <c r="BA2701" s="167"/>
      <c r="BB2701" s="147" t="str">
        <f t="shared" ref="BB2701:BB2704" si="674">IF(ISNUMBER(AM2701),"1","")</f>
        <v/>
      </c>
      <c r="BC2701" s="168"/>
      <c r="BD2701" s="165"/>
      <c r="BE2701" s="165"/>
      <c r="BF2701" s="165"/>
      <c r="BG2701" s="165"/>
      <c r="BH2701" s="165"/>
      <c r="BI2701" s="165"/>
      <c r="BJ2701" s="165"/>
      <c r="BK2701" s="165"/>
      <c r="BL2701" s="165"/>
      <c r="BM2701" s="165"/>
      <c r="BN2701" s="165"/>
      <c r="BO2701" s="165"/>
      <c r="BP2701" s="165"/>
      <c r="BQ2701" s="165"/>
      <c r="BS2701" s="6"/>
      <c r="BT2701" s="11"/>
      <c r="BU2701" s="6"/>
      <c r="BV2701" s="6"/>
    </row>
    <row r="2702" spans="1:74" ht="15.75" x14ac:dyDescent="0.25">
      <c r="A2702" s="52" t="s">
        <v>1422</v>
      </c>
      <c r="B2702" s="56"/>
      <c r="C2702" s="7" t="s">
        <v>118</v>
      </c>
      <c r="D2702" s="7" t="s">
        <v>6558</v>
      </c>
      <c r="E2702" s="7"/>
      <c r="F2702" s="64"/>
      <c r="G2702" s="6"/>
      <c r="H2702" s="6"/>
      <c r="I2702" s="10" t="s">
        <v>110</v>
      </c>
      <c r="J2702" s="11" t="s">
        <v>8270</v>
      </c>
      <c r="K2702" s="194" t="s">
        <v>510</v>
      </c>
      <c r="L2702" s="176"/>
      <c r="M2702" s="176">
        <v>1000</v>
      </c>
      <c r="N2702" s="80" t="s">
        <v>6854</v>
      </c>
      <c r="O2702" s="162"/>
      <c r="P2702" s="80" t="s">
        <v>1443</v>
      </c>
      <c r="Q2702" s="80"/>
      <c r="R2702" s="80"/>
      <c r="S2702" s="163"/>
      <c r="T2702" s="213"/>
      <c r="U2702" s="162"/>
      <c r="V2702" s="164"/>
      <c r="W2702" s="12" t="str">
        <f t="shared" si="670"/>
        <v>Mqtt1</v>
      </c>
      <c r="X2702" s="196" t="s">
        <v>10565</v>
      </c>
      <c r="Y2702" s="6" t="str">
        <f t="shared" si="672"/>
        <v>marpower/power-tag/iridium-gmdss-supply</v>
      </c>
      <c r="Z2702" s="103" t="str" cm="1">
        <f t="array" ref="Z2702">IF(COUNTIF(N2702,"spare"),"","$."&amp;_xlfn.REGEXEXTRACT(J2702,"^PT\d+[FQ]\d+_(.*)", 2))</f>
        <v>$.RMS_Voltage_A_N</v>
      </c>
      <c r="AA2702" s="12">
        <v>1</v>
      </c>
      <c r="AB2702" s="6" t="s">
        <v>195</v>
      </c>
      <c r="AC2702" s="103">
        <v>3028</v>
      </c>
      <c r="AJ2702" s="80"/>
      <c r="AK2702" s="113" t="s">
        <v>1424</v>
      </c>
      <c r="AN2702" s="80"/>
      <c r="AO2702" s="80"/>
      <c r="AP2702" s="80"/>
      <c r="AQ2702" s="80"/>
      <c r="AR2702" s="127"/>
      <c r="AS2702" s="80"/>
      <c r="AT2702" s="7"/>
      <c r="AU2702" s="7"/>
      <c r="AV2702" s="165"/>
      <c r="AW2702" s="166"/>
      <c r="AX2702" s="137"/>
      <c r="AY2702" s="147"/>
      <c r="AZ2702" s="167"/>
      <c r="BA2702" s="167"/>
      <c r="BB2702" s="147" t="str">
        <f t="shared" si="674"/>
        <v/>
      </c>
      <c r="BC2702" s="168"/>
      <c r="BD2702" s="165"/>
      <c r="BE2702" s="165"/>
      <c r="BF2702" s="165"/>
      <c r="BG2702" s="165"/>
      <c r="BH2702" s="165"/>
      <c r="BI2702" s="165"/>
      <c r="BJ2702" s="165"/>
      <c r="BK2702" s="165"/>
      <c r="BL2702" s="165"/>
      <c r="BM2702" s="165"/>
      <c r="BN2702" s="165"/>
      <c r="BO2702" s="165"/>
      <c r="BP2702" s="165"/>
      <c r="BQ2702" s="165"/>
      <c r="BS2702" s="6"/>
      <c r="BT2702" s="11"/>
      <c r="BU2702" s="6"/>
      <c r="BV2702" s="6"/>
    </row>
    <row r="2703" spans="1:74" ht="15.75" x14ac:dyDescent="0.25">
      <c r="A2703" s="52" t="s">
        <v>1422</v>
      </c>
      <c r="B2703" s="56"/>
      <c r="C2703" s="7" t="s">
        <v>118</v>
      </c>
      <c r="D2703" s="7" t="s">
        <v>6558</v>
      </c>
      <c r="E2703" s="7"/>
      <c r="F2703" s="64"/>
      <c r="G2703" s="6"/>
      <c r="H2703" s="6"/>
      <c r="I2703" s="10" t="s">
        <v>110</v>
      </c>
      <c r="J2703" s="11" t="s">
        <v>8447</v>
      </c>
      <c r="K2703" s="194" t="s">
        <v>510</v>
      </c>
      <c r="L2703" s="176"/>
      <c r="M2703" s="176">
        <v>1000</v>
      </c>
      <c r="N2703" s="80" t="s">
        <v>6854</v>
      </c>
      <c r="O2703" s="162"/>
      <c r="P2703" s="80" t="s">
        <v>1444</v>
      </c>
      <c r="Q2703" s="80"/>
      <c r="R2703" s="80"/>
      <c r="S2703" s="163"/>
      <c r="T2703" s="213"/>
      <c r="U2703" s="162"/>
      <c r="V2703" s="164"/>
      <c r="W2703" s="12" t="str">
        <f t="shared" si="670"/>
        <v>Mqtt1</v>
      </c>
      <c r="X2703" s="196" t="s">
        <v>10565</v>
      </c>
      <c r="Y2703" s="6" t="str">
        <f t="shared" si="672"/>
        <v>marpower/power-tag/iridium-gmdss-supply</v>
      </c>
      <c r="Z2703" s="103" t="str" cm="1">
        <f t="array" ref="Z2703">IF(COUNTIF(N2703,"spare"),"","$."&amp;_xlfn.REGEXEXTRACT(J2703,"^PT\d+[FQ]\d+_(.*)", 2))</f>
        <v>$.RMS_Voltage_B_N</v>
      </c>
      <c r="AA2703" s="12">
        <v>1</v>
      </c>
      <c r="AB2703" s="6" t="s">
        <v>195</v>
      </c>
      <c r="AC2703" s="103">
        <v>3030</v>
      </c>
      <c r="AJ2703" s="80"/>
      <c r="AK2703" s="113" t="s">
        <v>1424</v>
      </c>
      <c r="AN2703" s="80"/>
      <c r="AO2703" s="80"/>
      <c r="AP2703" s="80"/>
      <c r="AQ2703" s="80"/>
      <c r="AR2703" s="127"/>
      <c r="AS2703" s="80"/>
      <c r="AT2703" s="7"/>
      <c r="AU2703" s="7"/>
      <c r="AV2703" s="165"/>
      <c r="AW2703" s="166"/>
      <c r="AX2703" s="137"/>
      <c r="AY2703" s="147"/>
      <c r="AZ2703" s="167"/>
      <c r="BA2703" s="167"/>
      <c r="BB2703" s="147" t="str">
        <f t="shared" si="674"/>
        <v/>
      </c>
      <c r="BC2703" s="168"/>
      <c r="BD2703" s="165"/>
      <c r="BE2703" s="165"/>
      <c r="BF2703" s="165"/>
      <c r="BG2703" s="165"/>
      <c r="BH2703" s="165"/>
      <c r="BI2703" s="165"/>
      <c r="BJ2703" s="165"/>
      <c r="BK2703" s="165"/>
      <c r="BL2703" s="165"/>
      <c r="BM2703" s="165"/>
      <c r="BN2703" s="165"/>
      <c r="BO2703" s="165"/>
      <c r="BP2703" s="165"/>
      <c r="BQ2703" s="165"/>
      <c r="BS2703" s="6"/>
      <c r="BT2703" s="11"/>
      <c r="BU2703" s="6"/>
      <c r="BV2703" s="6"/>
    </row>
    <row r="2704" spans="1:74" ht="15.75" x14ac:dyDescent="0.25">
      <c r="A2704" s="52" t="s">
        <v>1422</v>
      </c>
      <c r="B2704" s="56"/>
      <c r="C2704" s="7" t="s">
        <v>118</v>
      </c>
      <c r="D2704" s="7" t="s">
        <v>6558</v>
      </c>
      <c r="E2704" s="7"/>
      <c r="F2704" s="64"/>
      <c r="G2704" s="6"/>
      <c r="H2704" s="6"/>
      <c r="I2704" s="10" t="s">
        <v>110</v>
      </c>
      <c r="J2704" s="11" t="s">
        <v>8624</v>
      </c>
      <c r="K2704" s="194" t="s">
        <v>510</v>
      </c>
      <c r="L2704" s="176"/>
      <c r="M2704" s="176">
        <v>1000</v>
      </c>
      <c r="N2704" s="80" t="s">
        <v>6854</v>
      </c>
      <c r="O2704" s="162"/>
      <c r="P2704" s="80" t="s">
        <v>1445</v>
      </c>
      <c r="Q2704" s="80"/>
      <c r="R2704" s="80"/>
      <c r="S2704" s="163"/>
      <c r="T2704" s="213"/>
      <c r="U2704" s="162"/>
      <c r="V2704" s="164"/>
      <c r="W2704" s="12" t="str">
        <f t="shared" si="670"/>
        <v>Mqtt1</v>
      </c>
      <c r="X2704" s="196" t="s">
        <v>10565</v>
      </c>
      <c r="Y2704" s="6" t="str">
        <f t="shared" si="672"/>
        <v>marpower/power-tag/iridium-gmdss-supply</v>
      </c>
      <c r="Z2704" s="103" t="str" cm="1">
        <f t="array" ref="Z2704">IF(COUNTIF(N2704,"spare"),"","$."&amp;_xlfn.REGEXEXTRACT(J2704,"^PT\d+[FQ]\d+_(.*)", 2))</f>
        <v>$.RMS_Voltage_C_N</v>
      </c>
      <c r="AA2704" s="12">
        <v>1</v>
      </c>
      <c r="AB2704" s="6" t="s">
        <v>195</v>
      </c>
      <c r="AC2704" s="103">
        <v>3032</v>
      </c>
      <c r="AJ2704" s="80"/>
      <c r="AK2704" s="113" t="s">
        <v>1424</v>
      </c>
      <c r="AN2704" s="80"/>
      <c r="AO2704" s="80"/>
      <c r="AP2704" s="80"/>
      <c r="AQ2704" s="80"/>
      <c r="AR2704" s="127"/>
      <c r="AS2704" s="80"/>
      <c r="AT2704" s="7"/>
      <c r="AU2704" s="7"/>
      <c r="AV2704" s="165"/>
      <c r="AW2704" s="166"/>
      <c r="AX2704" s="137"/>
      <c r="AY2704" s="147"/>
      <c r="AZ2704" s="167"/>
      <c r="BA2704" s="167"/>
      <c r="BB2704" s="147" t="str">
        <f t="shared" si="674"/>
        <v/>
      </c>
      <c r="BC2704" s="168"/>
      <c r="BD2704" s="165"/>
      <c r="BE2704" s="165"/>
      <c r="BF2704" s="165"/>
      <c r="BG2704" s="165"/>
      <c r="BH2704" s="165"/>
      <c r="BI2704" s="165"/>
      <c r="BJ2704" s="165"/>
      <c r="BK2704" s="165"/>
      <c r="BL2704" s="165"/>
      <c r="BM2704" s="165"/>
      <c r="BN2704" s="165"/>
      <c r="BO2704" s="165"/>
      <c r="BP2704" s="165"/>
      <c r="BQ2704" s="165"/>
      <c r="BS2704" s="6"/>
      <c r="BT2704" s="11"/>
      <c r="BU2704" s="6"/>
      <c r="BV2704" s="6"/>
    </row>
    <row r="2705" spans="1:74" ht="15.75" x14ac:dyDescent="0.25">
      <c r="A2705" s="52" t="s">
        <v>1422</v>
      </c>
      <c r="B2705" s="56"/>
      <c r="C2705" s="7" t="s">
        <v>118</v>
      </c>
      <c r="D2705" s="7" t="s">
        <v>6558</v>
      </c>
      <c r="E2705" s="7"/>
      <c r="F2705" s="64"/>
      <c r="G2705" s="6"/>
      <c r="H2705" s="6"/>
      <c r="I2705" s="10" t="s">
        <v>110</v>
      </c>
      <c r="J2705" s="11" t="s">
        <v>1431</v>
      </c>
      <c r="K2705" s="194" t="s">
        <v>510</v>
      </c>
      <c r="L2705" s="176"/>
      <c r="M2705" s="176">
        <v>1000</v>
      </c>
      <c r="N2705" s="80" t="s">
        <v>6854</v>
      </c>
      <c r="O2705" s="162"/>
      <c r="P2705" s="80" t="s">
        <v>1446</v>
      </c>
      <c r="Q2705" s="80"/>
      <c r="R2705" s="80"/>
      <c r="S2705" s="163"/>
      <c r="T2705" s="213"/>
      <c r="U2705" s="162"/>
      <c r="V2705" s="164"/>
      <c r="W2705" s="12" t="str">
        <f t="shared" si="670"/>
        <v>Mqtt1</v>
      </c>
      <c r="X2705" s="196" t="s">
        <v>10565</v>
      </c>
      <c r="Y2705" s="6" t="str">
        <f t="shared" si="672"/>
        <v>marpower/power-tag/iridium-gmdss-supply</v>
      </c>
      <c r="Z2705" s="103" t="str" cm="1">
        <f t="array" ref="Z2705">IF(COUNTIF(N2705,"spare"),"","$."&amp;_xlfn.REGEXEXTRACT(J2705,"^PT\d+[FQ]\d+_(.*)", 2))</f>
        <v>$.Active_Power_Phase_A</v>
      </c>
      <c r="AA2705" s="12">
        <v>1</v>
      </c>
      <c r="AB2705" s="6" t="s">
        <v>195</v>
      </c>
      <c r="AC2705" s="103">
        <v>3054</v>
      </c>
      <c r="AJ2705" s="80"/>
      <c r="AK2705" s="113" t="s">
        <v>1425</v>
      </c>
      <c r="AN2705" s="80"/>
      <c r="AO2705" s="80"/>
      <c r="AP2705" s="80"/>
      <c r="AQ2705" s="80"/>
      <c r="AR2705" s="127"/>
      <c r="AS2705" s="80"/>
      <c r="AT2705" s="7"/>
      <c r="AU2705" s="7"/>
      <c r="AV2705" s="165"/>
      <c r="AW2705" s="166"/>
      <c r="AX2705" s="137"/>
      <c r="AY2705" s="147"/>
      <c r="AZ2705" s="167"/>
      <c r="BA2705" s="167"/>
      <c r="BB2705" s="147" t="str">
        <f t="shared" ref="BB2705" si="675">IF(ISNUMBER(AM2705),"1","")</f>
        <v/>
      </c>
      <c r="BC2705" s="168"/>
      <c r="BD2705" s="165"/>
      <c r="BE2705" s="165"/>
      <c r="BF2705" s="165"/>
      <c r="BG2705" s="165"/>
      <c r="BH2705" s="165"/>
      <c r="BI2705" s="165"/>
      <c r="BJ2705" s="165"/>
      <c r="BK2705" s="165"/>
      <c r="BL2705" s="165"/>
      <c r="BM2705" s="165"/>
      <c r="BN2705" s="165"/>
      <c r="BO2705" s="165"/>
      <c r="BP2705" s="165"/>
      <c r="BQ2705" s="165"/>
      <c r="BS2705" s="6"/>
      <c r="BT2705" s="11"/>
      <c r="BU2705" s="6"/>
      <c r="BV2705" s="6"/>
    </row>
    <row r="2706" spans="1:74" ht="15.75" x14ac:dyDescent="0.25">
      <c r="A2706" s="52" t="s">
        <v>1422</v>
      </c>
      <c r="B2706" s="56"/>
      <c r="C2706" s="7" t="s">
        <v>118</v>
      </c>
      <c r="D2706" s="7" t="s">
        <v>6558</v>
      </c>
      <c r="E2706" s="7"/>
      <c r="F2706" s="64"/>
      <c r="G2706" s="6"/>
      <c r="H2706" s="6"/>
      <c r="I2706" s="10" t="s">
        <v>110</v>
      </c>
      <c r="J2706" s="11" t="s">
        <v>1432</v>
      </c>
      <c r="K2706" s="194" t="s">
        <v>510</v>
      </c>
      <c r="L2706" s="176"/>
      <c r="M2706" s="176">
        <v>1000</v>
      </c>
      <c r="N2706" s="80" t="s">
        <v>6854</v>
      </c>
      <c r="O2706" s="162"/>
      <c r="P2706" s="80" t="s">
        <v>1448</v>
      </c>
      <c r="Q2706" s="80"/>
      <c r="R2706" s="80"/>
      <c r="S2706" s="163"/>
      <c r="T2706" s="213"/>
      <c r="U2706" s="162"/>
      <c r="V2706" s="164"/>
      <c r="W2706" s="12" t="str">
        <f t="shared" si="670"/>
        <v>Mqtt1</v>
      </c>
      <c r="X2706" s="196" t="s">
        <v>10565</v>
      </c>
      <c r="Y2706" s="6" t="str">
        <f t="shared" si="672"/>
        <v>marpower/power-tag/iridium-gmdss-supply</v>
      </c>
      <c r="Z2706" s="103" t="str" cm="1">
        <f t="array" ref="Z2706">IF(COUNTIF(N2706,"spare"),"","$."&amp;_xlfn.REGEXEXTRACT(J2706,"^PT\d+[FQ]\d+_(.*)", 2))</f>
        <v>$.Active_Power_Phase_B</v>
      </c>
      <c r="AA2706" s="12">
        <v>1</v>
      </c>
      <c r="AB2706" s="6" t="s">
        <v>195</v>
      </c>
      <c r="AC2706" s="103">
        <v>3056</v>
      </c>
      <c r="AJ2706" s="80"/>
      <c r="AK2706" s="113" t="s">
        <v>1425</v>
      </c>
      <c r="AN2706" s="80"/>
      <c r="AO2706" s="80"/>
      <c r="AP2706" s="80"/>
      <c r="AQ2706" s="80"/>
      <c r="AR2706" s="127"/>
      <c r="AS2706" s="80"/>
      <c r="AT2706" s="7"/>
      <c r="AU2706" s="7"/>
      <c r="AV2706" s="165"/>
      <c r="AW2706" s="166"/>
      <c r="AX2706" s="137"/>
      <c r="AY2706" s="147"/>
      <c r="AZ2706" s="167"/>
      <c r="BA2706" s="167"/>
      <c r="BB2706" s="147" t="str">
        <f t="shared" ref="BB2706:BB2707" si="676">IF(ISNUMBER(AM2706),"1","")</f>
        <v/>
      </c>
      <c r="BC2706" s="168"/>
      <c r="BD2706" s="165"/>
      <c r="BE2706" s="165"/>
      <c r="BF2706" s="165"/>
      <c r="BG2706" s="165"/>
      <c r="BH2706" s="165"/>
      <c r="BI2706" s="165"/>
      <c r="BJ2706" s="165"/>
      <c r="BK2706" s="165"/>
      <c r="BL2706" s="165"/>
      <c r="BM2706" s="165"/>
      <c r="BN2706" s="165"/>
      <c r="BO2706" s="165"/>
      <c r="BP2706" s="165"/>
      <c r="BQ2706" s="165"/>
      <c r="BS2706" s="6"/>
      <c r="BT2706" s="11"/>
      <c r="BU2706" s="6"/>
      <c r="BV2706" s="6"/>
    </row>
    <row r="2707" spans="1:74" ht="15.75" x14ac:dyDescent="0.25">
      <c r="A2707" s="52" t="s">
        <v>1422</v>
      </c>
      <c r="B2707" s="56"/>
      <c r="C2707" s="7" t="s">
        <v>118</v>
      </c>
      <c r="D2707" s="7" t="s">
        <v>6558</v>
      </c>
      <c r="E2707" s="7"/>
      <c r="F2707" s="64"/>
      <c r="G2707" s="6"/>
      <c r="H2707" s="6"/>
      <c r="I2707" s="10" t="s">
        <v>110</v>
      </c>
      <c r="J2707" s="11" t="s">
        <v>1433</v>
      </c>
      <c r="K2707" s="194" t="s">
        <v>510</v>
      </c>
      <c r="L2707" s="176"/>
      <c r="M2707" s="176">
        <v>1000</v>
      </c>
      <c r="N2707" s="80" t="s">
        <v>6854</v>
      </c>
      <c r="O2707" s="162"/>
      <c r="P2707" s="80" t="s">
        <v>1449</v>
      </c>
      <c r="Q2707" s="80"/>
      <c r="R2707" s="80"/>
      <c r="S2707" s="163"/>
      <c r="T2707" s="213"/>
      <c r="U2707" s="162"/>
      <c r="V2707" s="164"/>
      <c r="W2707" s="12" t="str">
        <f t="shared" si="670"/>
        <v>Mqtt1</v>
      </c>
      <c r="X2707" s="196" t="s">
        <v>10565</v>
      </c>
      <c r="Y2707" s="6" t="str">
        <f t="shared" si="672"/>
        <v>marpower/power-tag/iridium-gmdss-supply</v>
      </c>
      <c r="Z2707" s="103" t="str" cm="1">
        <f t="array" ref="Z2707">IF(COUNTIF(N2707,"spare"),"","$."&amp;_xlfn.REGEXEXTRACT(J2707,"^PT\d+[FQ]\d+_(.*)", 2))</f>
        <v>$.Active_Power_Phase_C</v>
      </c>
      <c r="AA2707" s="12">
        <v>1</v>
      </c>
      <c r="AB2707" s="6" t="s">
        <v>195</v>
      </c>
      <c r="AC2707" s="103">
        <v>3058</v>
      </c>
      <c r="AJ2707" s="80"/>
      <c r="AK2707" s="113" t="s">
        <v>1425</v>
      </c>
      <c r="AN2707" s="80"/>
      <c r="AO2707" s="80"/>
      <c r="AP2707" s="80"/>
      <c r="AQ2707" s="80"/>
      <c r="AR2707" s="127"/>
      <c r="AS2707" s="80"/>
      <c r="AT2707" s="7"/>
      <c r="AU2707" s="7"/>
      <c r="AV2707" s="165"/>
      <c r="AW2707" s="166"/>
      <c r="AX2707" s="137"/>
      <c r="AY2707" s="147"/>
      <c r="AZ2707" s="167"/>
      <c r="BA2707" s="167"/>
      <c r="BB2707" s="147" t="str">
        <f t="shared" si="676"/>
        <v/>
      </c>
      <c r="BC2707" s="168"/>
      <c r="BD2707" s="165"/>
      <c r="BE2707" s="165"/>
      <c r="BF2707" s="165"/>
      <c r="BG2707" s="165"/>
      <c r="BH2707" s="165"/>
      <c r="BI2707" s="165"/>
      <c r="BJ2707" s="165"/>
      <c r="BK2707" s="165"/>
      <c r="BL2707" s="165"/>
      <c r="BM2707" s="165"/>
      <c r="BN2707" s="165"/>
      <c r="BO2707" s="165"/>
      <c r="BP2707" s="165"/>
      <c r="BQ2707" s="165"/>
      <c r="BS2707" s="6"/>
      <c r="BT2707" s="11"/>
      <c r="BU2707" s="6"/>
      <c r="BV2707" s="6"/>
    </row>
    <row r="2708" spans="1:74" ht="15.75" x14ac:dyDescent="0.25">
      <c r="A2708" s="52" t="s">
        <v>1422</v>
      </c>
      <c r="B2708" s="56"/>
      <c r="C2708" s="7" t="s">
        <v>118</v>
      </c>
      <c r="D2708" s="7" t="s">
        <v>6558</v>
      </c>
      <c r="E2708" s="7"/>
      <c r="F2708" s="64"/>
      <c r="G2708" s="6"/>
      <c r="H2708" s="6"/>
      <c r="I2708" s="10" t="s">
        <v>110</v>
      </c>
      <c r="J2708" s="11" t="s">
        <v>1434</v>
      </c>
      <c r="K2708" s="194" t="s">
        <v>510</v>
      </c>
      <c r="L2708" s="176"/>
      <c r="M2708" s="176">
        <v>1000</v>
      </c>
      <c r="N2708" s="80" t="s">
        <v>6854</v>
      </c>
      <c r="O2708" s="162"/>
      <c r="P2708" s="80" t="s">
        <v>1447</v>
      </c>
      <c r="Q2708" s="80"/>
      <c r="R2708" s="80"/>
      <c r="S2708" s="163"/>
      <c r="T2708" s="213"/>
      <c r="U2708" s="162"/>
      <c r="V2708" s="164"/>
      <c r="W2708" s="12" t="str">
        <f t="shared" si="670"/>
        <v>Mqtt1</v>
      </c>
      <c r="X2708" s="196" t="s">
        <v>10565</v>
      </c>
      <c r="Y2708" s="6" t="str">
        <f t="shared" si="672"/>
        <v>marpower/power-tag/iridium-gmdss-supply</v>
      </c>
      <c r="Z2708" s="103" t="str" cm="1">
        <f t="array" ref="Z2708">IF(COUNTIF(N2708,"spare"),"","$."&amp;_xlfn.REGEXEXTRACT(J2708,"^PT\d+[FQ]\d+_(.*)", 2))</f>
        <v>$.Total_Active_Power</v>
      </c>
      <c r="AA2708" s="12">
        <v>1</v>
      </c>
      <c r="AB2708" s="6" t="s">
        <v>195</v>
      </c>
      <c r="AC2708" s="103">
        <v>3060</v>
      </c>
      <c r="AJ2708" s="80"/>
      <c r="AK2708" s="113" t="s">
        <v>1425</v>
      </c>
      <c r="AN2708" s="80"/>
      <c r="AO2708" s="80"/>
      <c r="AP2708" s="80"/>
      <c r="AQ2708" s="80"/>
      <c r="AR2708" s="127"/>
      <c r="AS2708" s="80"/>
      <c r="AT2708" s="7"/>
      <c r="AU2708" s="7"/>
      <c r="AV2708" s="165"/>
      <c r="AW2708" s="166"/>
      <c r="AX2708" s="137"/>
      <c r="AY2708" s="147"/>
      <c r="AZ2708" s="167"/>
      <c r="BA2708" s="167"/>
      <c r="BB2708" s="147" t="str">
        <f t="shared" ref="BB2708:BB2711" si="677">IF(ISNUMBER(AM2708),"1","")</f>
        <v/>
      </c>
      <c r="BC2708" s="168"/>
      <c r="BD2708" s="165"/>
      <c r="BE2708" s="165"/>
      <c r="BF2708" s="165"/>
      <c r="BG2708" s="165"/>
      <c r="BH2708" s="165"/>
      <c r="BI2708" s="165"/>
      <c r="BJ2708" s="165"/>
      <c r="BK2708" s="165"/>
      <c r="BL2708" s="165"/>
      <c r="BM2708" s="165"/>
      <c r="BN2708" s="165"/>
      <c r="BO2708" s="165"/>
      <c r="BP2708" s="165"/>
      <c r="BQ2708" s="165"/>
      <c r="BS2708" s="6"/>
      <c r="BT2708" s="11"/>
      <c r="BU2708" s="6"/>
      <c r="BV2708" s="6"/>
    </row>
    <row r="2709" spans="1:74" ht="15.75" x14ac:dyDescent="0.25">
      <c r="A2709" s="52" t="s">
        <v>1422</v>
      </c>
      <c r="B2709" s="56"/>
      <c r="C2709" s="7" t="s">
        <v>118</v>
      </c>
      <c r="D2709" s="7" t="s">
        <v>6558</v>
      </c>
      <c r="E2709" s="7"/>
      <c r="F2709" s="64"/>
      <c r="G2709" s="6"/>
      <c r="H2709" s="6"/>
      <c r="I2709" s="10" t="s">
        <v>110</v>
      </c>
      <c r="J2709" s="11" t="s">
        <v>1435</v>
      </c>
      <c r="K2709" s="194" t="s">
        <v>510</v>
      </c>
      <c r="L2709" s="176"/>
      <c r="M2709" s="176">
        <v>1000</v>
      </c>
      <c r="N2709" s="80" t="s">
        <v>6854</v>
      </c>
      <c r="O2709" s="162"/>
      <c r="P2709" s="80" t="s">
        <v>1450</v>
      </c>
      <c r="Q2709" s="80"/>
      <c r="R2709" s="80"/>
      <c r="S2709" s="163"/>
      <c r="T2709" s="213"/>
      <c r="U2709" s="162"/>
      <c r="V2709" s="164"/>
      <c r="W2709" s="12" t="str">
        <f t="shared" si="670"/>
        <v>Mqtt1</v>
      </c>
      <c r="X2709" s="196" t="s">
        <v>10565</v>
      </c>
      <c r="Y2709" s="6" t="str">
        <f t="shared" si="672"/>
        <v>marpower/power-tag/iridium-gmdss-supply</v>
      </c>
      <c r="Z2709" s="103" t="str" cm="1">
        <f t="array" ref="Z2709">IF(COUNTIF(N2709,"spare"),"","$."&amp;_xlfn.REGEXEXTRACT(J2709,"^PT\d+[FQ]\d+_(.*)", 2))</f>
        <v>$.Power_Factor_Phase_A</v>
      </c>
      <c r="AA2709" s="12">
        <v>1</v>
      </c>
      <c r="AB2709" s="6" t="s">
        <v>195</v>
      </c>
      <c r="AC2709" s="103">
        <v>3078</v>
      </c>
      <c r="AJ2709" s="80"/>
      <c r="AK2709" s="113" t="s">
        <v>1426</v>
      </c>
      <c r="AN2709" s="80"/>
      <c r="AO2709" s="80"/>
      <c r="AP2709" s="80"/>
      <c r="AQ2709" s="80"/>
      <c r="AR2709" s="127"/>
      <c r="AS2709" s="80"/>
      <c r="AT2709" s="7"/>
      <c r="AU2709" s="7"/>
      <c r="AV2709" s="165"/>
      <c r="AW2709" s="166"/>
      <c r="AX2709" s="137"/>
      <c r="AY2709" s="147"/>
      <c r="AZ2709" s="167"/>
      <c r="BA2709" s="167"/>
      <c r="BB2709" s="147" t="str">
        <f t="shared" si="677"/>
        <v/>
      </c>
      <c r="BC2709" s="168"/>
      <c r="BD2709" s="165"/>
      <c r="BE2709" s="165"/>
      <c r="BF2709" s="165"/>
      <c r="BG2709" s="165"/>
      <c r="BH2709" s="165"/>
      <c r="BI2709" s="165"/>
      <c r="BJ2709" s="165"/>
      <c r="BK2709" s="165"/>
      <c r="BL2709" s="165"/>
      <c r="BM2709" s="165"/>
      <c r="BN2709" s="165"/>
      <c r="BO2709" s="165"/>
      <c r="BP2709" s="165"/>
      <c r="BQ2709" s="165"/>
      <c r="BS2709" s="6"/>
      <c r="BT2709" s="11"/>
      <c r="BU2709" s="6"/>
      <c r="BV2709" s="6"/>
    </row>
    <row r="2710" spans="1:74" ht="15.75" x14ac:dyDescent="0.25">
      <c r="A2710" s="52" t="s">
        <v>1422</v>
      </c>
      <c r="B2710" s="56"/>
      <c r="C2710" s="7" t="s">
        <v>118</v>
      </c>
      <c r="D2710" s="7" t="s">
        <v>6558</v>
      </c>
      <c r="E2710" s="7"/>
      <c r="F2710" s="64"/>
      <c r="G2710" s="6"/>
      <c r="H2710" s="6"/>
      <c r="I2710" s="10" t="s">
        <v>110</v>
      </c>
      <c r="J2710" s="11" t="s">
        <v>1436</v>
      </c>
      <c r="K2710" s="194" t="s">
        <v>510</v>
      </c>
      <c r="L2710" s="176"/>
      <c r="M2710" s="176">
        <v>1000</v>
      </c>
      <c r="N2710" s="80" t="s">
        <v>6854</v>
      </c>
      <c r="O2710" s="162"/>
      <c r="P2710" s="80" t="s">
        <v>1452</v>
      </c>
      <c r="Q2710" s="80"/>
      <c r="R2710" s="80"/>
      <c r="S2710" s="163"/>
      <c r="T2710" s="213"/>
      <c r="U2710" s="162"/>
      <c r="V2710" s="164"/>
      <c r="W2710" s="12" t="str">
        <f t="shared" si="670"/>
        <v>Mqtt1</v>
      </c>
      <c r="X2710" s="196" t="s">
        <v>10565</v>
      </c>
      <c r="Y2710" s="6" t="str">
        <f t="shared" si="672"/>
        <v>marpower/power-tag/iridium-gmdss-supply</v>
      </c>
      <c r="Z2710" s="103" t="str" cm="1">
        <f t="array" ref="Z2710">IF(COUNTIF(N2710,"spare"),"","$."&amp;_xlfn.REGEXEXTRACT(J2710,"^PT\d+[FQ]\d+_(.*)", 2))</f>
        <v>$.Power_Factor_Phase_B</v>
      </c>
      <c r="AA2710" s="12">
        <v>1</v>
      </c>
      <c r="AB2710" s="6" t="s">
        <v>195</v>
      </c>
      <c r="AC2710" s="103">
        <v>3080</v>
      </c>
      <c r="AJ2710" s="80"/>
      <c r="AK2710" s="113" t="s">
        <v>1426</v>
      </c>
      <c r="AN2710" s="80"/>
      <c r="AO2710" s="80"/>
      <c r="AP2710" s="80"/>
      <c r="AQ2710" s="80"/>
      <c r="AR2710" s="127"/>
      <c r="AS2710" s="80"/>
      <c r="AT2710" s="7"/>
      <c r="AU2710" s="7"/>
      <c r="AV2710" s="165"/>
      <c r="AW2710" s="166"/>
      <c r="AX2710" s="137"/>
      <c r="AY2710" s="147"/>
      <c r="AZ2710" s="167"/>
      <c r="BA2710" s="167"/>
      <c r="BB2710" s="147" t="str">
        <f t="shared" si="677"/>
        <v/>
      </c>
      <c r="BC2710" s="168"/>
      <c r="BD2710" s="165"/>
      <c r="BE2710" s="165"/>
      <c r="BF2710" s="165"/>
      <c r="BG2710" s="165"/>
      <c r="BH2710" s="165"/>
      <c r="BI2710" s="165"/>
      <c r="BJ2710" s="165"/>
      <c r="BK2710" s="165"/>
      <c r="BL2710" s="165"/>
      <c r="BM2710" s="165"/>
      <c r="BN2710" s="165"/>
      <c r="BO2710" s="165"/>
      <c r="BP2710" s="165"/>
      <c r="BQ2710" s="165"/>
      <c r="BS2710" s="6"/>
      <c r="BT2710" s="11"/>
      <c r="BU2710" s="6"/>
      <c r="BV2710" s="6"/>
    </row>
    <row r="2711" spans="1:74" ht="15.75" x14ac:dyDescent="0.25">
      <c r="A2711" s="52" t="s">
        <v>1422</v>
      </c>
      <c r="B2711" s="56"/>
      <c r="C2711" s="7" t="s">
        <v>118</v>
      </c>
      <c r="D2711" s="7" t="s">
        <v>6558</v>
      </c>
      <c r="E2711" s="7"/>
      <c r="F2711" s="64"/>
      <c r="G2711" s="6"/>
      <c r="H2711" s="6"/>
      <c r="I2711" s="10" t="s">
        <v>110</v>
      </c>
      <c r="J2711" s="11" t="s">
        <v>1437</v>
      </c>
      <c r="K2711" s="194" t="s">
        <v>510</v>
      </c>
      <c r="L2711" s="176"/>
      <c r="M2711" s="176">
        <v>1000</v>
      </c>
      <c r="N2711" s="80" t="s">
        <v>6854</v>
      </c>
      <c r="O2711" s="162"/>
      <c r="P2711" s="80" t="s">
        <v>1453</v>
      </c>
      <c r="Q2711" s="80"/>
      <c r="R2711" s="80"/>
      <c r="S2711" s="163"/>
      <c r="T2711" s="213"/>
      <c r="U2711" s="162"/>
      <c r="V2711" s="164"/>
      <c r="W2711" s="12" t="str">
        <f t="shared" si="670"/>
        <v>Mqtt1</v>
      </c>
      <c r="X2711" s="196" t="s">
        <v>10565</v>
      </c>
      <c r="Y2711" s="6" t="str">
        <f t="shared" si="672"/>
        <v>marpower/power-tag/iridium-gmdss-supply</v>
      </c>
      <c r="Z2711" s="103" t="str" cm="1">
        <f t="array" ref="Z2711">IF(COUNTIF(N2711,"spare"),"","$."&amp;_xlfn.REGEXEXTRACT(J2711,"^PT\d+[FQ]\d+_(.*)", 2))</f>
        <v>$.Power_Factor_Phase_C</v>
      </c>
      <c r="AA2711" s="12">
        <v>1</v>
      </c>
      <c r="AB2711" s="6" t="s">
        <v>195</v>
      </c>
      <c r="AC2711" s="103">
        <v>3082</v>
      </c>
      <c r="AJ2711" s="80"/>
      <c r="AK2711" s="113" t="s">
        <v>1426</v>
      </c>
      <c r="AN2711" s="80"/>
      <c r="AO2711" s="80"/>
      <c r="AP2711" s="80"/>
      <c r="AQ2711" s="80"/>
      <c r="AR2711" s="127"/>
      <c r="AS2711" s="80"/>
      <c r="AT2711" s="7"/>
      <c r="AU2711" s="7"/>
      <c r="AV2711" s="165"/>
      <c r="AW2711" s="166"/>
      <c r="AX2711" s="137"/>
      <c r="AY2711" s="147"/>
      <c r="AZ2711" s="167"/>
      <c r="BA2711" s="167"/>
      <c r="BB2711" s="147" t="str">
        <f t="shared" si="677"/>
        <v/>
      </c>
      <c r="BC2711" s="168"/>
      <c r="BD2711" s="165"/>
      <c r="BE2711" s="165"/>
      <c r="BF2711" s="165"/>
      <c r="BG2711" s="165"/>
      <c r="BH2711" s="165"/>
      <c r="BI2711" s="165"/>
      <c r="BJ2711" s="165"/>
      <c r="BK2711" s="165"/>
      <c r="BL2711" s="165"/>
      <c r="BM2711" s="165"/>
      <c r="BN2711" s="165"/>
      <c r="BO2711" s="165"/>
      <c r="BP2711" s="165"/>
      <c r="BQ2711" s="165"/>
      <c r="BS2711" s="6"/>
      <c r="BT2711" s="11"/>
      <c r="BU2711" s="6"/>
      <c r="BV2711" s="6"/>
    </row>
    <row r="2712" spans="1:74" ht="15.75" x14ac:dyDescent="0.25">
      <c r="A2712" s="52" t="s">
        <v>1422</v>
      </c>
      <c r="B2712" s="56"/>
      <c r="C2712" s="7" t="s">
        <v>118</v>
      </c>
      <c r="D2712" s="7" t="s">
        <v>6558</v>
      </c>
      <c r="E2712" s="7"/>
      <c r="F2712" s="64"/>
      <c r="G2712" s="6"/>
      <c r="H2712" s="6"/>
      <c r="I2712" s="10" t="s">
        <v>110</v>
      </c>
      <c r="J2712" s="11" t="s">
        <v>1438</v>
      </c>
      <c r="K2712" s="194" t="s">
        <v>510</v>
      </c>
      <c r="L2712" s="176"/>
      <c r="M2712" s="176">
        <v>1000</v>
      </c>
      <c r="N2712" s="80" t="s">
        <v>6854</v>
      </c>
      <c r="O2712" s="162"/>
      <c r="P2712" s="80" t="s">
        <v>1451</v>
      </c>
      <c r="Q2712" s="80"/>
      <c r="R2712" s="80"/>
      <c r="S2712" s="163"/>
      <c r="T2712" s="213"/>
      <c r="U2712" s="162"/>
      <c r="V2712" s="164"/>
      <c r="W2712" s="12" t="str">
        <f t="shared" si="670"/>
        <v>Mqtt1</v>
      </c>
      <c r="X2712" s="196" t="s">
        <v>10565</v>
      </c>
      <c r="Y2712" s="6" t="str">
        <f t="shared" si="672"/>
        <v>marpower/power-tag/iridium-gmdss-supply</v>
      </c>
      <c r="Z2712" s="103" t="str" cm="1">
        <f t="array" ref="Z2712">IF(COUNTIF(N2712,"spare"),"","$."&amp;_xlfn.REGEXEXTRACT(J2712,"^PT\d+[FQ]\d+_(.*)", 2))</f>
        <v>$.Total_Power_Factor</v>
      </c>
      <c r="AA2712" s="12">
        <v>1</v>
      </c>
      <c r="AB2712" s="6" t="s">
        <v>195</v>
      </c>
      <c r="AC2712" s="103">
        <v>3084</v>
      </c>
      <c r="AJ2712" s="80"/>
      <c r="AK2712" s="113" t="s">
        <v>1426</v>
      </c>
      <c r="AN2712" s="80"/>
      <c r="AO2712" s="80"/>
      <c r="AP2712" s="80"/>
      <c r="AQ2712" s="80"/>
      <c r="AR2712" s="127"/>
      <c r="AS2712" s="80"/>
      <c r="AT2712" s="7"/>
      <c r="AU2712" s="7"/>
      <c r="AV2712" s="165"/>
      <c r="AW2712" s="166"/>
      <c r="AX2712" s="137"/>
      <c r="AY2712" s="147"/>
      <c r="AZ2712" s="167"/>
      <c r="BA2712" s="167"/>
      <c r="BB2712" s="147" t="str">
        <f t="shared" ref="BB2712:BB2726" si="678">IF(ISNUMBER(AM2712),"1","")</f>
        <v/>
      </c>
      <c r="BC2712" s="168"/>
      <c r="BD2712" s="165"/>
      <c r="BE2712" s="165"/>
      <c r="BF2712" s="165"/>
      <c r="BG2712" s="165"/>
      <c r="BH2712" s="165"/>
      <c r="BI2712" s="165"/>
      <c r="BJ2712" s="165"/>
      <c r="BK2712" s="165"/>
      <c r="BL2712" s="165"/>
      <c r="BM2712" s="165"/>
      <c r="BN2712" s="165"/>
      <c r="BO2712" s="165"/>
      <c r="BP2712" s="165"/>
      <c r="BQ2712" s="165"/>
      <c r="BS2712" s="6"/>
      <c r="BT2712" s="11"/>
      <c r="BU2712" s="6"/>
      <c r="BV2712" s="6"/>
    </row>
    <row r="2713" spans="1:74" ht="15.75" x14ac:dyDescent="0.25">
      <c r="A2713" s="52" t="s">
        <v>1422</v>
      </c>
      <c r="B2713" s="56"/>
      <c r="C2713" s="7" t="s">
        <v>118</v>
      </c>
      <c r="D2713" s="7" t="s">
        <v>6558</v>
      </c>
      <c r="E2713" s="7"/>
      <c r="F2713" s="64"/>
      <c r="G2713" s="6"/>
      <c r="H2713" s="6"/>
      <c r="I2713" s="10" t="s">
        <v>110</v>
      </c>
      <c r="J2713" s="11" t="s">
        <v>1454</v>
      </c>
      <c r="K2713" s="194" t="s">
        <v>510</v>
      </c>
      <c r="L2713" s="176"/>
      <c r="M2713" s="176">
        <v>1000</v>
      </c>
      <c r="N2713" s="80" t="s">
        <v>6854</v>
      </c>
      <c r="O2713" s="162"/>
      <c r="P2713" s="80" t="s">
        <v>1466</v>
      </c>
      <c r="Q2713" s="80"/>
      <c r="R2713" s="80"/>
      <c r="S2713" s="163"/>
      <c r="T2713" s="213"/>
      <c r="U2713" s="162"/>
      <c r="V2713" s="164"/>
      <c r="W2713" s="12" t="str">
        <f t="shared" si="670"/>
        <v>Mqtt1</v>
      </c>
      <c r="X2713" s="196" t="s">
        <v>10566</v>
      </c>
      <c r="Y2713" s="6" t="str">
        <f t="shared" si="672"/>
        <v>marpower/power-tag/main-propulsion-unit-offline-filter-pt129f01</v>
      </c>
      <c r="Z2713" s="103" t="str" cm="1">
        <f t="array" ref="Z2713">IF(COUNTIF(N2713,"spare"),"","$."&amp;_xlfn.REGEXEXTRACT(J2713,"^PT\d+[FQ]\d+_(.*)", 2))</f>
        <v>$.RMS_Current_Phase_A</v>
      </c>
      <c r="AA2713" s="12">
        <f>AA2698+1</f>
        <v>2</v>
      </c>
      <c r="AB2713" s="6" t="s">
        <v>195</v>
      </c>
      <c r="AC2713" s="103">
        <v>3000</v>
      </c>
      <c r="AJ2713" s="80"/>
      <c r="AK2713" s="113" t="s">
        <v>1423</v>
      </c>
      <c r="AN2713" s="80"/>
      <c r="AO2713" s="80"/>
      <c r="AP2713" s="80"/>
      <c r="AQ2713" s="80"/>
      <c r="AR2713" s="127"/>
      <c r="AS2713" s="80"/>
      <c r="AT2713" s="7"/>
      <c r="AU2713" s="7"/>
      <c r="AV2713" s="165"/>
      <c r="AW2713" s="166"/>
      <c r="AX2713" s="137"/>
      <c r="AY2713" s="147"/>
      <c r="AZ2713" s="167"/>
      <c r="BA2713" s="167"/>
      <c r="BB2713" s="147" t="str">
        <f t="shared" si="678"/>
        <v/>
      </c>
      <c r="BC2713" s="168"/>
      <c r="BD2713" s="165"/>
      <c r="BE2713" s="165"/>
      <c r="BF2713" s="165"/>
      <c r="BG2713" s="165"/>
      <c r="BH2713" s="165"/>
      <c r="BI2713" s="165"/>
      <c r="BJ2713" s="165"/>
      <c r="BK2713" s="165"/>
      <c r="BL2713" s="165"/>
      <c r="BM2713" s="165"/>
      <c r="BN2713" s="165"/>
      <c r="BO2713" s="165"/>
      <c r="BP2713" s="165"/>
      <c r="BQ2713" s="165"/>
      <c r="BS2713" s="6"/>
      <c r="BT2713" s="11"/>
      <c r="BU2713" s="6"/>
      <c r="BV2713" s="6"/>
    </row>
    <row r="2714" spans="1:74" ht="15.75" x14ac:dyDescent="0.25">
      <c r="A2714" s="52" t="s">
        <v>1422</v>
      </c>
      <c r="B2714" s="56"/>
      <c r="C2714" s="7" t="s">
        <v>118</v>
      </c>
      <c r="D2714" s="7" t="s">
        <v>6558</v>
      </c>
      <c r="E2714" s="7"/>
      <c r="F2714" s="64"/>
      <c r="G2714" s="6"/>
      <c r="H2714" s="6"/>
      <c r="I2714" s="10" t="s">
        <v>110</v>
      </c>
      <c r="J2714" s="11" t="s">
        <v>1455</v>
      </c>
      <c r="K2714" s="194" t="s">
        <v>510</v>
      </c>
      <c r="L2714" s="176"/>
      <c r="M2714" s="176">
        <v>1000</v>
      </c>
      <c r="N2714" s="80" t="s">
        <v>6854</v>
      </c>
      <c r="O2714" s="162"/>
      <c r="P2714" s="80" t="s">
        <v>1467</v>
      </c>
      <c r="Q2714" s="80"/>
      <c r="R2714" s="80"/>
      <c r="S2714" s="163"/>
      <c r="T2714" s="213"/>
      <c r="U2714" s="162"/>
      <c r="V2714" s="164"/>
      <c r="W2714" s="12" t="str">
        <f t="shared" si="670"/>
        <v>Mqtt1</v>
      </c>
      <c r="X2714" s="196" t="s">
        <v>10566</v>
      </c>
      <c r="Y2714" s="6" t="str">
        <f t="shared" si="672"/>
        <v>marpower/power-tag/main-propulsion-unit-offline-filter-pt129f01</v>
      </c>
      <c r="Z2714" s="103" t="str" cm="1">
        <f t="array" ref="Z2714">IF(COUNTIF(N2714,"spare"),"","$."&amp;_xlfn.REGEXEXTRACT(J2714,"^PT\d+[FQ]\d+_(.*)", 2))</f>
        <v>$.RMS_Current_Phase_B</v>
      </c>
      <c r="AA2714" s="12">
        <f t="shared" ref="AA2714:AA2777" si="679">AA2699+1</f>
        <v>2</v>
      </c>
      <c r="AB2714" s="6" t="s">
        <v>195</v>
      </c>
      <c r="AC2714" s="103">
        <v>3002</v>
      </c>
      <c r="AJ2714" s="80"/>
      <c r="AK2714" s="113" t="s">
        <v>1423</v>
      </c>
      <c r="AN2714" s="80"/>
      <c r="AO2714" s="80"/>
      <c r="AP2714" s="80"/>
      <c r="AQ2714" s="80"/>
      <c r="AR2714" s="127"/>
      <c r="AS2714" s="80"/>
      <c r="AT2714" s="7"/>
      <c r="AU2714" s="7"/>
      <c r="AV2714" s="165"/>
      <c r="AW2714" s="166"/>
      <c r="AX2714" s="137"/>
      <c r="AY2714" s="147"/>
      <c r="AZ2714" s="167"/>
      <c r="BA2714" s="167"/>
      <c r="BB2714" s="147" t="str">
        <f t="shared" si="678"/>
        <v/>
      </c>
      <c r="BC2714" s="168"/>
      <c r="BD2714" s="165"/>
      <c r="BE2714" s="165"/>
      <c r="BF2714" s="165"/>
      <c r="BG2714" s="165"/>
      <c r="BH2714" s="165"/>
      <c r="BI2714" s="165"/>
      <c r="BJ2714" s="165"/>
      <c r="BK2714" s="165"/>
      <c r="BL2714" s="165"/>
      <c r="BM2714" s="165"/>
      <c r="BN2714" s="165"/>
      <c r="BO2714" s="165"/>
      <c r="BP2714" s="165"/>
      <c r="BQ2714" s="165"/>
      <c r="BS2714" s="6"/>
      <c r="BT2714" s="11"/>
      <c r="BU2714" s="6"/>
      <c r="BV2714" s="6"/>
    </row>
    <row r="2715" spans="1:74" ht="15.75" x14ac:dyDescent="0.25">
      <c r="A2715" s="52" t="s">
        <v>1422</v>
      </c>
      <c r="B2715" s="56"/>
      <c r="C2715" s="7" t="s">
        <v>118</v>
      </c>
      <c r="D2715" s="7" t="s">
        <v>6558</v>
      </c>
      <c r="E2715" s="7"/>
      <c r="F2715" s="64"/>
      <c r="G2715" s="6"/>
      <c r="H2715" s="6"/>
      <c r="I2715" s="10" t="s">
        <v>110</v>
      </c>
      <c r="J2715" s="11" t="s">
        <v>1456</v>
      </c>
      <c r="K2715" s="194" t="s">
        <v>510</v>
      </c>
      <c r="L2715" s="176"/>
      <c r="M2715" s="176">
        <v>1000</v>
      </c>
      <c r="N2715" s="80" t="s">
        <v>6854</v>
      </c>
      <c r="O2715" s="162"/>
      <c r="P2715" s="80" t="s">
        <v>1468</v>
      </c>
      <c r="Q2715" s="80"/>
      <c r="R2715" s="80"/>
      <c r="S2715" s="163"/>
      <c r="T2715" s="213"/>
      <c r="U2715" s="162"/>
      <c r="V2715" s="164"/>
      <c r="W2715" s="12" t="str">
        <f t="shared" si="670"/>
        <v>Mqtt1</v>
      </c>
      <c r="X2715" s="196" t="s">
        <v>10566</v>
      </c>
      <c r="Y2715" s="6" t="str">
        <f t="shared" si="672"/>
        <v>marpower/power-tag/main-propulsion-unit-offline-filter-pt129f01</v>
      </c>
      <c r="Z2715" s="103" t="str" cm="1">
        <f t="array" ref="Z2715">IF(COUNTIF(N2715,"spare"),"","$."&amp;_xlfn.REGEXEXTRACT(J2715,"^PT\d+[FQ]\d+_(.*)", 2))</f>
        <v>$.RMS_Current_Phase_C</v>
      </c>
      <c r="AA2715" s="12">
        <f t="shared" si="679"/>
        <v>2</v>
      </c>
      <c r="AB2715" s="6" t="s">
        <v>195</v>
      </c>
      <c r="AC2715" s="103">
        <v>3004</v>
      </c>
      <c r="AJ2715" s="80"/>
      <c r="AK2715" s="113" t="s">
        <v>1423</v>
      </c>
      <c r="AN2715" s="80"/>
      <c r="AO2715" s="80"/>
      <c r="AP2715" s="80"/>
      <c r="AQ2715" s="80"/>
      <c r="AR2715" s="127"/>
      <c r="AS2715" s="80"/>
      <c r="AT2715" s="7"/>
      <c r="AU2715" s="7"/>
      <c r="AV2715" s="165"/>
      <c r="AW2715" s="166"/>
      <c r="AX2715" s="137"/>
      <c r="AY2715" s="147"/>
      <c r="AZ2715" s="167"/>
      <c r="BA2715" s="167"/>
      <c r="BB2715" s="147" t="str">
        <f t="shared" si="678"/>
        <v/>
      </c>
      <c r="BC2715" s="168"/>
      <c r="BD2715" s="165"/>
      <c r="BE2715" s="165"/>
      <c r="BF2715" s="165"/>
      <c r="BG2715" s="165"/>
      <c r="BH2715" s="165"/>
      <c r="BI2715" s="165"/>
      <c r="BJ2715" s="165"/>
      <c r="BK2715" s="165"/>
      <c r="BL2715" s="165"/>
      <c r="BM2715" s="165"/>
      <c r="BN2715" s="165"/>
      <c r="BO2715" s="165"/>
      <c r="BP2715" s="165"/>
      <c r="BQ2715" s="165"/>
      <c r="BS2715" s="6"/>
      <c r="BT2715" s="11"/>
      <c r="BU2715" s="6"/>
      <c r="BV2715" s="6"/>
    </row>
    <row r="2716" spans="1:74" ht="15.75" x14ac:dyDescent="0.25">
      <c r="A2716" s="52" t="s">
        <v>1422</v>
      </c>
      <c r="B2716" s="56"/>
      <c r="C2716" s="7" t="s">
        <v>118</v>
      </c>
      <c r="D2716" s="7" t="s">
        <v>6558</v>
      </c>
      <c r="E2716" s="7"/>
      <c r="F2716" s="64"/>
      <c r="G2716" s="6"/>
      <c r="H2716" s="6"/>
      <c r="I2716" s="10" t="s">
        <v>110</v>
      </c>
      <c r="J2716" s="11" t="s">
        <v>1457</v>
      </c>
      <c r="K2716" s="194" t="s">
        <v>510</v>
      </c>
      <c r="L2716" s="176"/>
      <c r="M2716" s="176">
        <v>1000</v>
      </c>
      <c r="N2716" s="80" t="s">
        <v>6854</v>
      </c>
      <c r="O2716" s="162"/>
      <c r="P2716" s="80" t="s">
        <v>1469</v>
      </c>
      <c r="Q2716" s="80"/>
      <c r="R2716" s="80"/>
      <c r="S2716" s="163"/>
      <c r="T2716" s="213"/>
      <c r="U2716" s="162"/>
      <c r="V2716" s="164"/>
      <c r="W2716" s="12" t="str">
        <f t="shared" si="670"/>
        <v>Mqtt1</v>
      </c>
      <c r="X2716" s="196" t="s">
        <v>10566</v>
      </c>
      <c r="Y2716" s="6" t="str">
        <f t="shared" si="672"/>
        <v>marpower/power-tag/main-propulsion-unit-offline-filter-pt129f01</v>
      </c>
      <c r="Z2716" s="103" t="str" cm="1">
        <f t="array" ref="Z2716">IF(COUNTIF(N2716,"spare"),"","$."&amp;_xlfn.REGEXEXTRACT(J2716,"^PT\d+[FQ]\d+_(.*)", 2))</f>
        <v>$.RMS_Current_Phase_Neut</v>
      </c>
      <c r="AA2716" s="12">
        <f t="shared" si="679"/>
        <v>2</v>
      </c>
      <c r="AB2716" s="6" t="s">
        <v>195</v>
      </c>
      <c r="AC2716" s="103">
        <v>3006</v>
      </c>
      <c r="AJ2716" s="80"/>
      <c r="AK2716" s="113" t="s">
        <v>1423</v>
      </c>
      <c r="AN2716" s="80"/>
      <c r="AO2716" s="80"/>
      <c r="AP2716" s="80"/>
      <c r="AQ2716" s="80"/>
      <c r="AR2716" s="127"/>
      <c r="AS2716" s="80"/>
      <c r="AT2716" s="7"/>
      <c r="AU2716" s="7"/>
      <c r="AV2716" s="165"/>
      <c r="AW2716" s="166"/>
      <c r="AX2716" s="137"/>
      <c r="AY2716" s="147"/>
      <c r="AZ2716" s="167"/>
      <c r="BA2716" s="167"/>
      <c r="BB2716" s="147" t="str">
        <f t="shared" si="678"/>
        <v/>
      </c>
      <c r="BC2716" s="168"/>
      <c r="BD2716" s="165"/>
      <c r="BE2716" s="165"/>
      <c r="BF2716" s="165"/>
      <c r="BG2716" s="165"/>
      <c r="BH2716" s="165"/>
      <c r="BI2716" s="165"/>
      <c r="BJ2716" s="165"/>
      <c r="BK2716" s="165"/>
      <c r="BL2716" s="165"/>
      <c r="BM2716" s="165"/>
      <c r="BN2716" s="165"/>
      <c r="BO2716" s="165"/>
      <c r="BP2716" s="165"/>
      <c r="BQ2716" s="165"/>
      <c r="BS2716" s="6"/>
      <c r="BT2716" s="11"/>
      <c r="BU2716" s="6"/>
      <c r="BV2716" s="6"/>
    </row>
    <row r="2717" spans="1:74" ht="15.75" x14ac:dyDescent="0.25">
      <c r="A2717" s="52" t="s">
        <v>1422</v>
      </c>
      <c r="B2717" s="56"/>
      <c r="C2717" s="7" t="s">
        <v>118</v>
      </c>
      <c r="D2717" s="7" t="s">
        <v>6558</v>
      </c>
      <c r="E2717" s="7"/>
      <c r="F2717" s="64"/>
      <c r="G2717" s="6"/>
      <c r="H2717" s="6"/>
      <c r="I2717" s="10" t="s">
        <v>110</v>
      </c>
      <c r="J2717" s="11" t="s">
        <v>8271</v>
      </c>
      <c r="K2717" s="194" t="s">
        <v>510</v>
      </c>
      <c r="L2717" s="176"/>
      <c r="M2717" s="176">
        <v>1000</v>
      </c>
      <c r="N2717" s="80" t="s">
        <v>6854</v>
      </c>
      <c r="O2717" s="162"/>
      <c r="P2717" s="80" t="s">
        <v>1470</v>
      </c>
      <c r="Q2717" s="80"/>
      <c r="R2717" s="80"/>
      <c r="S2717" s="163"/>
      <c r="T2717" s="213"/>
      <c r="U2717" s="162"/>
      <c r="V2717" s="164"/>
      <c r="W2717" s="12" t="str">
        <f t="shared" si="670"/>
        <v>Mqtt1</v>
      </c>
      <c r="X2717" s="196" t="s">
        <v>10566</v>
      </c>
      <c r="Y2717" s="6" t="str">
        <f t="shared" si="672"/>
        <v>marpower/power-tag/main-propulsion-unit-offline-filter-pt129f01</v>
      </c>
      <c r="Z2717" s="103" t="str" cm="1">
        <f t="array" ref="Z2717">IF(COUNTIF(N2717,"spare"),"","$."&amp;_xlfn.REGEXEXTRACT(J2717,"^PT\d+[FQ]\d+_(.*)", 2))</f>
        <v>$.RMS_Voltage_A_N</v>
      </c>
      <c r="AA2717" s="12">
        <f t="shared" si="679"/>
        <v>2</v>
      </c>
      <c r="AB2717" s="6" t="s">
        <v>195</v>
      </c>
      <c r="AC2717" s="103">
        <v>3028</v>
      </c>
      <c r="AJ2717" s="80"/>
      <c r="AK2717" s="113" t="s">
        <v>1424</v>
      </c>
      <c r="AN2717" s="80"/>
      <c r="AO2717" s="80"/>
      <c r="AP2717" s="80"/>
      <c r="AQ2717" s="80"/>
      <c r="AR2717" s="127"/>
      <c r="AS2717" s="80"/>
      <c r="AT2717" s="7"/>
      <c r="AU2717" s="7"/>
      <c r="AV2717" s="165"/>
      <c r="AW2717" s="166"/>
      <c r="AX2717" s="137"/>
      <c r="AY2717" s="147"/>
      <c r="AZ2717" s="167"/>
      <c r="BA2717" s="167"/>
      <c r="BB2717" s="147" t="str">
        <f t="shared" si="678"/>
        <v/>
      </c>
      <c r="BC2717" s="168"/>
      <c r="BD2717" s="165"/>
      <c r="BE2717" s="165"/>
      <c r="BF2717" s="165"/>
      <c r="BG2717" s="165"/>
      <c r="BH2717" s="165"/>
      <c r="BI2717" s="165"/>
      <c r="BJ2717" s="165"/>
      <c r="BK2717" s="165"/>
      <c r="BL2717" s="165"/>
      <c r="BM2717" s="165"/>
      <c r="BN2717" s="165"/>
      <c r="BO2717" s="165"/>
      <c r="BP2717" s="165"/>
      <c r="BQ2717" s="165"/>
      <c r="BS2717" s="6"/>
      <c r="BT2717" s="11"/>
      <c r="BU2717" s="6"/>
      <c r="BV2717" s="6"/>
    </row>
    <row r="2718" spans="1:74" ht="15.75" x14ac:dyDescent="0.25">
      <c r="A2718" s="52" t="s">
        <v>1422</v>
      </c>
      <c r="B2718" s="56"/>
      <c r="C2718" s="7" t="s">
        <v>118</v>
      </c>
      <c r="D2718" s="7" t="s">
        <v>6558</v>
      </c>
      <c r="E2718" s="7"/>
      <c r="F2718" s="64"/>
      <c r="G2718" s="6"/>
      <c r="H2718" s="6"/>
      <c r="I2718" s="10" t="s">
        <v>110</v>
      </c>
      <c r="J2718" s="11" t="s">
        <v>8448</v>
      </c>
      <c r="K2718" s="194" t="s">
        <v>510</v>
      </c>
      <c r="L2718" s="176"/>
      <c r="M2718" s="176">
        <v>1000</v>
      </c>
      <c r="N2718" s="80" t="s">
        <v>6854</v>
      </c>
      <c r="O2718" s="162"/>
      <c r="P2718" s="80" t="s">
        <v>1471</v>
      </c>
      <c r="Q2718" s="80"/>
      <c r="R2718" s="80"/>
      <c r="S2718" s="163"/>
      <c r="T2718" s="213"/>
      <c r="U2718" s="162"/>
      <c r="V2718" s="164"/>
      <c r="W2718" s="12" t="str">
        <f t="shared" si="670"/>
        <v>Mqtt1</v>
      </c>
      <c r="X2718" s="196" t="s">
        <v>10566</v>
      </c>
      <c r="Y2718" s="6" t="str">
        <f t="shared" si="672"/>
        <v>marpower/power-tag/main-propulsion-unit-offline-filter-pt129f01</v>
      </c>
      <c r="Z2718" s="103" t="str" cm="1">
        <f t="array" ref="Z2718">IF(COUNTIF(N2718,"spare"),"","$."&amp;_xlfn.REGEXEXTRACT(J2718,"^PT\d+[FQ]\d+_(.*)", 2))</f>
        <v>$.RMS_Voltage_B_N</v>
      </c>
      <c r="AA2718" s="12">
        <f t="shared" si="679"/>
        <v>2</v>
      </c>
      <c r="AB2718" s="6" t="s">
        <v>195</v>
      </c>
      <c r="AC2718" s="103">
        <v>3030</v>
      </c>
      <c r="AJ2718" s="80"/>
      <c r="AK2718" s="113" t="s">
        <v>1424</v>
      </c>
      <c r="AN2718" s="80"/>
      <c r="AO2718" s="80"/>
      <c r="AP2718" s="80"/>
      <c r="AQ2718" s="80"/>
      <c r="AR2718" s="127"/>
      <c r="AS2718" s="80"/>
      <c r="AT2718" s="7"/>
      <c r="AU2718" s="7"/>
      <c r="AV2718" s="165"/>
      <c r="AW2718" s="166"/>
      <c r="AX2718" s="137"/>
      <c r="AY2718" s="147"/>
      <c r="AZ2718" s="167"/>
      <c r="BA2718" s="167"/>
      <c r="BB2718" s="147" t="str">
        <f t="shared" si="678"/>
        <v/>
      </c>
      <c r="BC2718" s="168"/>
      <c r="BD2718" s="165"/>
      <c r="BE2718" s="165"/>
      <c r="BF2718" s="165"/>
      <c r="BG2718" s="165"/>
      <c r="BH2718" s="165"/>
      <c r="BI2718" s="165"/>
      <c r="BJ2718" s="165"/>
      <c r="BK2718" s="165"/>
      <c r="BL2718" s="165"/>
      <c r="BM2718" s="165"/>
      <c r="BN2718" s="165"/>
      <c r="BO2718" s="165"/>
      <c r="BP2718" s="165"/>
      <c r="BQ2718" s="165"/>
      <c r="BS2718" s="6"/>
      <c r="BT2718" s="11"/>
      <c r="BU2718" s="6"/>
      <c r="BV2718" s="6"/>
    </row>
    <row r="2719" spans="1:74" ht="15.75" x14ac:dyDescent="0.25">
      <c r="A2719" s="52" t="s">
        <v>1422</v>
      </c>
      <c r="B2719" s="56"/>
      <c r="C2719" s="7" t="s">
        <v>118</v>
      </c>
      <c r="D2719" s="7" t="s">
        <v>6558</v>
      </c>
      <c r="E2719" s="7"/>
      <c r="F2719" s="64"/>
      <c r="G2719" s="6"/>
      <c r="H2719" s="6"/>
      <c r="I2719" s="10" t="s">
        <v>110</v>
      </c>
      <c r="J2719" s="11" t="s">
        <v>8625</v>
      </c>
      <c r="K2719" s="194" t="s">
        <v>510</v>
      </c>
      <c r="L2719" s="176"/>
      <c r="M2719" s="176">
        <v>1000</v>
      </c>
      <c r="N2719" s="80" t="s">
        <v>6854</v>
      </c>
      <c r="O2719" s="162"/>
      <c r="P2719" s="80" t="s">
        <v>1472</v>
      </c>
      <c r="Q2719" s="80"/>
      <c r="R2719" s="80"/>
      <c r="S2719" s="163"/>
      <c r="T2719" s="213"/>
      <c r="U2719" s="162"/>
      <c r="V2719" s="164"/>
      <c r="W2719" s="12" t="str">
        <f t="shared" si="670"/>
        <v>Mqtt1</v>
      </c>
      <c r="X2719" s="196" t="s">
        <v>10566</v>
      </c>
      <c r="Y2719" s="6" t="str">
        <f t="shared" si="672"/>
        <v>marpower/power-tag/main-propulsion-unit-offline-filter-pt129f01</v>
      </c>
      <c r="Z2719" s="103" t="str" cm="1">
        <f t="array" ref="Z2719">IF(COUNTIF(N2719,"spare"),"","$."&amp;_xlfn.REGEXEXTRACT(J2719,"^PT\d+[FQ]\d+_(.*)", 2))</f>
        <v>$.RMS_Voltage_C_N</v>
      </c>
      <c r="AA2719" s="12">
        <f t="shared" si="679"/>
        <v>2</v>
      </c>
      <c r="AB2719" s="6" t="s">
        <v>195</v>
      </c>
      <c r="AC2719" s="103">
        <v>3032</v>
      </c>
      <c r="AJ2719" s="80"/>
      <c r="AK2719" s="113" t="s">
        <v>1424</v>
      </c>
      <c r="AN2719" s="80"/>
      <c r="AO2719" s="80"/>
      <c r="AP2719" s="80"/>
      <c r="AQ2719" s="80"/>
      <c r="AR2719" s="127"/>
      <c r="AS2719" s="80"/>
      <c r="AT2719" s="7"/>
      <c r="AU2719" s="7"/>
      <c r="AV2719" s="165"/>
      <c r="AW2719" s="166"/>
      <c r="AX2719" s="137"/>
      <c r="AY2719" s="147"/>
      <c r="AZ2719" s="167"/>
      <c r="BA2719" s="167"/>
      <c r="BB2719" s="147" t="str">
        <f t="shared" si="678"/>
        <v/>
      </c>
      <c r="BC2719" s="168"/>
      <c r="BD2719" s="165"/>
      <c r="BE2719" s="165"/>
      <c r="BF2719" s="165"/>
      <c r="BG2719" s="165"/>
      <c r="BH2719" s="165"/>
      <c r="BI2719" s="165"/>
      <c r="BJ2719" s="165"/>
      <c r="BK2719" s="165"/>
      <c r="BL2719" s="165"/>
      <c r="BM2719" s="165"/>
      <c r="BN2719" s="165"/>
      <c r="BO2719" s="165"/>
      <c r="BP2719" s="165"/>
      <c r="BQ2719" s="165"/>
      <c r="BS2719" s="6"/>
      <c r="BT2719" s="11"/>
      <c r="BU2719" s="6"/>
      <c r="BV2719" s="6"/>
    </row>
    <row r="2720" spans="1:74" ht="15.75" x14ac:dyDescent="0.25">
      <c r="A2720" s="52" t="s">
        <v>1422</v>
      </c>
      <c r="B2720" s="56"/>
      <c r="C2720" s="7" t="s">
        <v>118</v>
      </c>
      <c r="D2720" s="7" t="s">
        <v>6558</v>
      </c>
      <c r="E2720" s="7"/>
      <c r="F2720" s="64"/>
      <c r="G2720" s="6"/>
      <c r="H2720" s="6"/>
      <c r="I2720" s="10" t="s">
        <v>110</v>
      </c>
      <c r="J2720" s="11" t="s">
        <v>1458</v>
      </c>
      <c r="K2720" s="194" t="s">
        <v>510</v>
      </c>
      <c r="L2720" s="176"/>
      <c r="M2720" s="176">
        <v>1000</v>
      </c>
      <c r="N2720" s="80" t="s">
        <v>6854</v>
      </c>
      <c r="O2720" s="162"/>
      <c r="P2720" s="80" t="s">
        <v>1473</v>
      </c>
      <c r="Q2720" s="80"/>
      <c r="R2720" s="80"/>
      <c r="S2720" s="163"/>
      <c r="T2720" s="213"/>
      <c r="U2720" s="162"/>
      <c r="V2720" s="164"/>
      <c r="W2720" s="12" t="str">
        <f t="shared" si="670"/>
        <v>Mqtt1</v>
      </c>
      <c r="X2720" s="196" t="s">
        <v>10566</v>
      </c>
      <c r="Y2720" s="6" t="str">
        <f t="shared" si="672"/>
        <v>marpower/power-tag/main-propulsion-unit-offline-filter-pt129f01</v>
      </c>
      <c r="Z2720" s="103" t="str" cm="1">
        <f t="array" ref="Z2720">IF(COUNTIF(N2720,"spare"),"","$."&amp;_xlfn.REGEXEXTRACT(J2720,"^PT\d+[FQ]\d+_(.*)", 2))</f>
        <v>$.Active_Power_Phase_A</v>
      </c>
      <c r="AA2720" s="12">
        <f t="shared" si="679"/>
        <v>2</v>
      </c>
      <c r="AB2720" s="6" t="s">
        <v>195</v>
      </c>
      <c r="AC2720" s="103">
        <v>3054</v>
      </c>
      <c r="AJ2720" s="80"/>
      <c r="AK2720" s="113" t="s">
        <v>1425</v>
      </c>
      <c r="AN2720" s="80"/>
      <c r="AO2720" s="80"/>
      <c r="AP2720" s="80"/>
      <c r="AQ2720" s="80"/>
      <c r="AR2720" s="127"/>
      <c r="AS2720" s="80"/>
      <c r="AT2720" s="7"/>
      <c r="AU2720" s="7"/>
      <c r="AV2720" s="165"/>
      <c r="AW2720" s="166"/>
      <c r="AX2720" s="137"/>
      <c r="AY2720" s="147"/>
      <c r="AZ2720" s="167"/>
      <c r="BA2720" s="167"/>
      <c r="BB2720" s="147" t="str">
        <f t="shared" si="678"/>
        <v/>
      </c>
      <c r="BC2720" s="168"/>
      <c r="BD2720" s="165"/>
      <c r="BE2720" s="165"/>
      <c r="BF2720" s="165"/>
      <c r="BG2720" s="165"/>
      <c r="BH2720" s="165"/>
      <c r="BI2720" s="165"/>
      <c r="BJ2720" s="165"/>
      <c r="BK2720" s="165"/>
      <c r="BL2720" s="165"/>
      <c r="BM2720" s="165"/>
      <c r="BN2720" s="165"/>
      <c r="BO2720" s="165"/>
      <c r="BP2720" s="165"/>
      <c r="BQ2720" s="165"/>
      <c r="BS2720" s="6"/>
      <c r="BT2720" s="11"/>
      <c r="BU2720" s="6"/>
      <c r="BV2720" s="6"/>
    </row>
    <row r="2721" spans="1:74" ht="15.75" x14ac:dyDescent="0.25">
      <c r="A2721" s="52" t="s">
        <v>1422</v>
      </c>
      <c r="B2721" s="56"/>
      <c r="C2721" s="7" t="s">
        <v>118</v>
      </c>
      <c r="D2721" s="7" t="s">
        <v>6558</v>
      </c>
      <c r="E2721" s="7"/>
      <c r="F2721" s="64"/>
      <c r="G2721" s="6"/>
      <c r="H2721" s="6"/>
      <c r="I2721" s="10" t="s">
        <v>110</v>
      </c>
      <c r="J2721" s="11" t="s">
        <v>1459</v>
      </c>
      <c r="K2721" s="194" t="s">
        <v>510</v>
      </c>
      <c r="L2721" s="176"/>
      <c r="M2721" s="176">
        <v>1000</v>
      </c>
      <c r="N2721" s="80" t="s">
        <v>6854</v>
      </c>
      <c r="O2721" s="162"/>
      <c r="P2721" s="80" t="s">
        <v>1474</v>
      </c>
      <c r="Q2721" s="80"/>
      <c r="R2721" s="80"/>
      <c r="S2721" s="163"/>
      <c r="T2721" s="213"/>
      <c r="U2721" s="162"/>
      <c r="V2721" s="164"/>
      <c r="W2721" s="12" t="str">
        <f t="shared" si="670"/>
        <v>Mqtt1</v>
      </c>
      <c r="X2721" s="196" t="s">
        <v>10566</v>
      </c>
      <c r="Y2721" s="6" t="str">
        <f t="shared" si="672"/>
        <v>marpower/power-tag/main-propulsion-unit-offline-filter-pt129f01</v>
      </c>
      <c r="Z2721" s="103" t="str" cm="1">
        <f t="array" ref="Z2721">IF(COUNTIF(N2721,"spare"),"","$."&amp;_xlfn.REGEXEXTRACT(J2721,"^PT\d+[FQ]\d+_(.*)", 2))</f>
        <v>$.Active_Power_Phase_B</v>
      </c>
      <c r="AA2721" s="12">
        <f t="shared" si="679"/>
        <v>2</v>
      </c>
      <c r="AB2721" s="6" t="s">
        <v>195</v>
      </c>
      <c r="AC2721" s="103">
        <v>3056</v>
      </c>
      <c r="AJ2721" s="80"/>
      <c r="AK2721" s="113" t="s">
        <v>1425</v>
      </c>
      <c r="AN2721" s="80"/>
      <c r="AO2721" s="80"/>
      <c r="AP2721" s="80"/>
      <c r="AQ2721" s="80"/>
      <c r="AR2721" s="127"/>
      <c r="AS2721" s="80"/>
      <c r="AT2721" s="7"/>
      <c r="AU2721" s="7"/>
      <c r="AV2721" s="165"/>
      <c r="AW2721" s="166"/>
      <c r="AX2721" s="137"/>
      <c r="AY2721" s="147"/>
      <c r="AZ2721" s="167"/>
      <c r="BA2721" s="167"/>
      <c r="BB2721" s="147" t="str">
        <f t="shared" si="678"/>
        <v/>
      </c>
      <c r="BC2721" s="168"/>
      <c r="BD2721" s="165"/>
      <c r="BE2721" s="165"/>
      <c r="BF2721" s="165"/>
      <c r="BG2721" s="165"/>
      <c r="BH2721" s="165"/>
      <c r="BI2721" s="165"/>
      <c r="BJ2721" s="165"/>
      <c r="BK2721" s="165"/>
      <c r="BL2721" s="165"/>
      <c r="BM2721" s="165"/>
      <c r="BN2721" s="165"/>
      <c r="BO2721" s="165"/>
      <c r="BP2721" s="165"/>
      <c r="BQ2721" s="165"/>
      <c r="BS2721" s="6"/>
      <c r="BT2721" s="11"/>
      <c r="BU2721" s="6"/>
      <c r="BV2721" s="6"/>
    </row>
    <row r="2722" spans="1:74" ht="15.75" x14ac:dyDescent="0.25">
      <c r="A2722" s="52" t="s">
        <v>1422</v>
      </c>
      <c r="B2722" s="56"/>
      <c r="C2722" s="7" t="s">
        <v>118</v>
      </c>
      <c r="D2722" s="7" t="s">
        <v>6558</v>
      </c>
      <c r="E2722" s="7"/>
      <c r="F2722" s="64"/>
      <c r="G2722" s="6"/>
      <c r="H2722" s="6"/>
      <c r="I2722" s="10" t="s">
        <v>110</v>
      </c>
      <c r="J2722" s="11" t="s">
        <v>1460</v>
      </c>
      <c r="K2722" s="194" t="s">
        <v>510</v>
      </c>
      <c r="L2722" s="176"/>
      <c r="M2722" s="176">
        <v>1000</v>
      </c>
      <c r="N2722" s="80" t="s">
        <v>6854</v>
      </c>
      <c r="O2722" s="162"/>
      <c r="P2722" s="80" t="s">
        <v>1475</v>
      </c>
      <c r="Q2722" s="80"/>
      <c r="R2722" s="80"/>
      <c r="S2722" s="163"/>
      <c r="T2722" s="213"/>
      <c r="U2722" s="162"/>
      <c r="V2722" s="164"/>
      <c r="W2722" s="12" t="str">
        <f t="shared" si="670"/>
        <v>Mqtt1</v>
      </c>
      <c r="X2722" s="196" t="s">
        <v>10566</v>
      </c>
      <c r="Y2722" s="6" t="str">
        <f t="shared" si="672"/>
        <v>marpower/power-tag/main-propulsion-unit-offline-filter-pt129f01</v>
      </c>
      <c r="Z2722" s="103" t="str" cm="1">
        <f t="array" ref="Z2722">IF(COUNTIF(N2722,"spare"),"","$."&amp;_xlfn.REGEXEXTRACT(J2722,"^PT\d+[FQ]\d+_(.*)", 2))</f>
        <v>$.Active_Power_Phase_C</v>
      </c>
      <c r="AA2722" s="12">
        <f t="shared" si="679"/>
        <v>2</v>
      </c>
      <c r="AB2722" s="6" t="s">
        <v>195</v>
      </c>
      <c r="AC2722" s="103">
        <v>3058</v>
      </c>
      <c r="AJ2722" s="80"/>
      <c r="AK2722" s="113" t="s">
        <v>1425</v>
      </c>
      <c r="AN2722" s="80"/>
      <c r="AO2722" s="80"/>
      <c r="AP2722" s="80"/>
      <c r="AQ2722" s="80"/>
      <c r="AR2722" s="127"/>
      <c r="AS2722" s="80"/>
      <c r="AT2722" s="7"/>
      <c r="AU2722" s="7"/>
      <c r="AV2722" s="165"/>
      <c r="AW2722" s="166"/>
      <c r="AX2722" s="137"/>
      <c r="AY2722" s="147"/>
      <c r="AZ2722" s="167"/>
      <c r="BA2722" s="167"/>
      <c r="BB2722" s="147" t="str">
        <f t="shared" si="678"/>
        <v/>
      </c>
      <c r="BC2722" s="168"/>
      <c r="BD2722" s="165"/>
      <c r="BE2722" s="165"/>
      <c r="BF2722" s="165"/>
      <c r="BG2722" s="165"/>
      <c r="BH2722" s="165"/>
      <c r="BI2722" s="165"/>
      <c r="BJ2722" s="165"/>
      <c r="BK2722" s="165"/>
      <c r="BL2722" s="165"/>
      <c r="BM2722" s="165"/>
      <c r="BN2722" s="165"/>
      <c r="BO2722" s="165"/>
      <c r="BP2722" s="165"/>
      <c r="BQ2722" s="165"/>
      <c r="BS2722" s="6"/>
      <c r="BT2722" s="11"/>
      <c r="BU2722" s="6"/>
      <c r="BV2722" s="6"/>
    </row>
    <row r="2723" spans="1:74" ht="15.75" x14ac:dyDescent="0.25">
      <c r="A2723" s="52" t="s">
        <v>1422</v>
      </c>
      <c r="B2723" s="56"/>
      <c r="C2723" s="7" t="s">
        <v>118</v>
      </c>
      <c r="D2723" s="7" t="s">
        <v>6558</v>
      </c>
      <c r="E2723" s="7"/>
      <c r="F2723" s="64"/>
      <c r="G2723" s="6"/>
      <c r="H2723" s="6"/>
      <c r="I2723" s="10" t="s">
        <v>110</v>
      </c>
      <c r="J2723" s="11" t="s">
        <v>1461</v>
      </c>
      <c r="K2723" s="194" t="s">
        <v>510</v>
      </c>
      <c r="L2723" s="176"/>
      <c r="M2723" s="176">
        <v>1000</v>
      </c>
      <c r="N2723" s="80" t="s">
        <v>6854</v>
      </c>
      <c r="O2723" s="162"/>
      <c r="P2723" s="80" t="s">
        <v>1476</v>
      </c>
      <c r="Q2723" s="80"/>
      <c r="R2723" s="80"/>
      <c r="S2723" s="163"/>
      <c r="T2723" s="213"/>
      <c r="U2723" s="162"/>
      <c r="V2723" s="164"/>
      <c r="W2723" s="12" t="str">
        <f t="shared" si="670"/>
        <v>Mqtt1</v>
      </c>
      <c r="X2723" s="196" t="s">
        <v>10566</v>
      </c>
      <c r="Y2723" s="6" t="str">
        <f t="shared" si="672"/>
        <v>marpower/power-tag/main-propulsion-unit-offline-filter-pt129f01</v>
      </c>
      <c r="Z2723" s="103" t="str" cm="1">
        <f t="array" ref="Z2723">IF(COUNTIF(N2723,"spare"),"","$."&amp;_xlfn.REGEXEXTRACT(J2723,"^PT\d+[FQ]\d+_(.*)", 2))</f>
        <v>$.Total_Active_Power</v>
      </c>
      <c r="AA2723" s="12">
        <f t="shared" si="679"/>
        <v>2</v>
      </c>
      <c r="AB2723" s="6" t="s">
        <v>195</v>
      </c>
      <c r="AC2723" s="103">
        <v>3060</v>
      </c>
      <c r="AJ2723" s="80"/>
      <c r="AK2723" s="113" t="s">
        <v>1425</v>
      </c>
      <c r="AN2723" s="80"/>
      <c r="AO2723" s="80"/>
      <c r="AP2723" s="80"/>
      <c r="AQ2723" s="80"/>
      <c r="AR2723" s="127"/>
      <c r="AS2723" s="80"/>
      <c r="AT2723" s="7"/>
      <c r="AU2723" s="7"/>
      <c r="AV2723" s="165"/>
      <c r="AW2723" s="166"/>
      <c r="AX2723" s="137"/>
      <c r="AY2723" s="147"/>
      <c r="AZ2723" s="167"/>
      <c r="BA2723" s="167"/>
      <c r="BB2723" s="147" t="str">
        <f t="shared" si="678"/>
        <v/>
      </c>
      <c r="BC2723" s="168"/>
      <c r="BD2723" s="165"/>
      <c r="BE2723" s="165"/>
      <c r="BF2723" s="165"/>
      <c r="BG2723" s="165"/>
      <c r="BH2723" s="165"/>
      <c r="BI2723" s="165"/>
      <c r="BJ2723" s="165"/>
      <c r="BK2723" s="165"/>
      <c r="BL2723" s="165"/>
      <c r="BM2723" s="165"/>
      <c r="BN2723" s="165"/>
      <c r="BO2723" s="165"/>
      <c r="BP2723" s="165"/>
      <c r="BQ2723" s="165"/>
      <c r="BS2723" s="6"/>
      <c r="BT2723" s="11"/>
      <c r="BU2723" s="6"/>
      <c r="BV2723" s="6"/>
    </row>
    <row r="2724" spans="1:74" ht="15.75" x14ac:dyDescent="0.25">
      <c r="A2724" s="52" t="s">
        <v>1422</v>
      </c>
      <c r="B2724" s="56"/>
      <c r="C2724" s="7" t="s">
        <v>118</v>
      </c>
      <c r="D2724" s="7" t="s">
        <v>6558</v>
      </c>
      <c r="E2724" s="7"/>
      <c r="F2724" s="64"/>
      <c r="G2724" s="6"/>
      <c r="H2724" s="6"/>
      <c r="I2724" s="10" t="s">
        <v>110</v>
      </c>
      <c r="J2724" s="11" t="s">
        <v>1462</v>
      </c>
      <c r="K2724" s="194" t="s">
        <v>510</v>
      </c>
      <c r="L2724" s="176"/>
      <c r="M2724" s="176">
        <v>1000</v>
      </c>
      <c r="N2724" s="80" t="s">
        <v>6854</v>
      </c>
      <c r="O2724" s="162"/>
      <c r="P2724" s="80" t="s">
        <v>1477</v>
      </c>
      <c r="Q2724" s="80"/>
      <c r="R2724" s="80"/>
      <c r="S2724" s="163"/>
      <c r="T2724" s="213"/>
      <c r="U2724" s="162"/>
      <c r="V2724" s="164"/>
      <c r="W2724" s="12" t="str">
        <f t="shared" si="670"/>
        <v>Mqtt1</v>
      </c>
      <c r="X2724" s="196" t="s">
        <v>10566</v>
      </c>
      <c r="Y2724" s="6" t="str">
        <f t="shared" si="672"/>
        <v>marpower/power-tag/main-propulsion-unit-offline-filter-pt129f01</v>
      </c>
      <c r="Z2724" s="103" t="str" cm="1">
        <f t="array" ref="Z2724">IF(COUNTIF(N2724,"spare"),"","$."&amp;_xlfn.REGEXEXTRACT(J2724,"^PT\d+[FQ]\d+_(.*)", 2))</f>
        <v>$.Power_Factor_Phase_A</v>
      </c>
      <c r="AA2724" s="12">
        <f t="shared" si="679"/>
        <v>2</v>
      </c>
      <c r="AB2724" s="6" t="s">
        <v>195</v>
      </c>
      <c r="AC2724" s="103">
        <v>3078</v>
      </c>
      <c r="AJ2724" s="80"/>
      <c r="AK2724" s="113" t="s">
        <v>1426</v>
      </c>
      <c r="AN2724" s="80"/>
      <c r="AO2724" s="80"/>
      <c r="AP2724" s="80"/>
      <c r="AQ2724" s="80"/>
      <c r="AR2724" s="127"/>
      <c r="AS2724" s="80"/>
      <c r="AT2724" s="7"/>
      <c r="AU2724" s="7"/>
      <c r="AV2724" s="165"/>
      <c r="AW2724" s="166"/>
      <c r="AX2724" s="137"/>
      <c r="AY2724" s="147"/>
      <c r="AZ2724" s="167"/>
      <c r="BA2724" s="167"/>
      <c r="BB2724" s="147" t="str">
        <f t="shared" si="678"/>
        <v/>
      </c>
      <c r="BC2724" s="168"/>
      <c r="BD2724" s="165"/>
      <c r="BE2724" s="165"/>
      <c r="BF2724" s="165"/>
      <c r="BG2724" s="165"/>
      <c r="BH2724" s="165"/>
      <c r="BI2724" s="165"/>
      <c r="BJ2724" s="165"/>
      <c r="BK2724" s="165"/>
      <c r="BL2724" s="165"/>
      <c r="BM2724" s="165"/>
      <c r="BN2724" s="165"/>
      <c r="BO2724" s="165"/>
      <c r="BP2724" s="165"/>
      <c r="BQ2724" s="165"/>
      <c r="BS2724" s="6"/>
      <c r="BT2724" s="11"/>
      <c r="BU2724" s="6"/>
      <c r="BV2724" s="6"/>
    </row>
    <row r="2725" spans="1:74" ht="15.75" x14ac:dyDescent="0.25">
      <c r="A2725" s="52" t="s">
        <v>1422</v>
      </c>
      <c r="B2725" s="56"/>
      <c r="C2725" s="7" t="s">
        <v>118</v>
      </c>
      <c r="D2725" s="7" t="s">
        <v>6558</v>
      </c>
      <c r="E2725" s="7"/>
      <c r="F2725" s="64"/>
      <c r="G2725" s="6"/>
      <c r="H2725" s="6"/>
      <c r="I2725" s="10" t="s">
        <v>110</v>
      </c>
      <c r="J2725" s="11" t="s">
        <v>1463</v>
      </c>
      <c r="K2725" s="194" t="s">
        <v>510</v>
      </c>
      <c r="L2725" s="176"/>
      <c r="M2725" s="176">
        <v>1000</v>
      </c>
      <c r="N2725" s="80" t="s">
        <v>6854</v>
      </c>
      <c r="O2725" s="162"/>
      <c r="P2725" s="80" t="s">
        <v>1478</v>
      </c>
      <c r="Q2725" s="80"/>
      <c r="R2725" s="80"/>
      <c r="S2725" s="163"/>
      <c r="T2725" s="213"/>
      <c r="U2725" s="162"/>
      <c r="V2725" s="164"/>
      <c r="W2725" s="12" t="str">
        <f t="shared" si="670"/>
        <v>Mqtt1</v>
      </c>
      <c r="X2725" s="196" t="s">
        <v>10566</v>
      </c>
      <c r="Y2725" s="6" t="str">
        <f t="shared" si="672"/>
        <v>marpower/power-tag/main-propulsion-unit-offline-filter-pt129f01</v>
      </c>
      <c r="Z2725" s="103" t="str" cm="1">
        <f t="array" ref="Z2725">IF(COUNTIF(N2725,"spare"),"","$."&amp;_xlfn.REGEXEXTRACT(J2725,"^PT\d+[FQ]\d+_(.*)", 2))</f>
        <v>$.Power_Factor_Phase_B</v>
      </c>
      <c r="AA2725" s="12">
        <f t="shared" si="679"/>
        <v>2</v>
      </c>
      <c r="AB2725" s="6" t="s">
        <v>195</v>
      </c>
      <c r="AC2725" s="103">
        <v>3080</v>
      </c>
      <c r="AJ2725" s="80"/>
      <c r="AK2725" s="113" t="s">
        <v>1426</v>
      </c>
      <c r="AN2725" s="80"/>
      <c r="AO2725" s="80"/>
      <c r="AP2725" s="80"/>
      <c r="AQ2725" s="80"/>
      <c r="AR2725" s="127"/>
      <c r="AS2725" s="80"/>
      <c r="AT2725" s="7"/>
      <c r="AU2725" s="7"/>
      <c r="AV2725" s="165"/>
      <c r="AW2725" s="166"/>
      <c r="AX2725" s="137"/>
      <c r="AY2725" s="147"/>
      <c r="AZ2725" s="167"/>
      <c r="BA2725" s="167"/>
      <c r="BB2725" s="147" t="str">
        <f t="shared" si="678"/>
        <v/>
      </c>
      <c r="BC2725" s="168"/>
      <c r="BD2725" s="165"/>
      <c r="BE2725" s="165"/>
      <c r="BF2725" s="165"/>
      <c r="BG2725" s="165"/>
      <c r="BH2725" s="165"/>
      <c r="BI2725" s="165"/>
      <c r="BJ2725" s="165"/>
      <c r="BK2725" s="165"/>
      <c r="BL2725" s="165"/>
      <c r="BM2725" s="165"/>
      <c r="BN2725" s="165"/>
      <c r="BO2725" s="165"/>
      <c r="BP2725" s="165"/>
      <c r="BQ2725" s="165"/>
      <c r="BS2725" s="6"/>
      <c r="BT2725" s="11"/>
      <c r="BU2725" s="6"/>
      <c r="BV2725" s="6"/>
    </row>
    <row r="2726" spans="1:74" ht="15.75" x14ac:dyDescent="0.25">
      <c r="A2726" s="52" t="s">
        <v>1422</v>
      </c>
      <c r="B2726" s="56"/>
      <c r="C2726" s="7" t="s">
        <v>118</v>
      </c>
      <c r="D2726" s="7" t="s">
        <v>6558</v>
      </c>
      <c r="E2726" s="7"/>
      <c r="F2726" s="64"/>
      <c r="G2726" s="6"/>
      <c r="H2726" s="6"/>
      <c r="I2726" s="10" t="s">
        <v>110</v>
      </c>
      <c r="J2726" s="11" t="s">
        <v>1464</v>
      </c>
      <c r="K2726" s="194" t="s">
        <v>510</v>
      </c>
      <c r="L2726" s="176"/>
      <c r="M2726" s="176">
        <v>1000</v>
      </c>
      <c r="N2726" s="80" t="s">
        <v>6854</v>
      </c>
      <c r="O2726" s="162"/>
      <c r="P2726" s="80" t="s">
        <v>1479</v>
      </c>
      <c r="Q2726" s="80"/>
      <c r="R2726" s="80"/>
      <c r="S2726" s="163"/>
      <c r="T2726" s="213"/>
      <c r="U2726" s="162"/>
      <c r="V2726" s="164"/>
      <c r="W2726" s="12" t="str">
        <f t="shared" si="670"/>
        <v>Mqtt1</v>
      </c>
      <c r="X2726" s="196" t="s">
        <v>10566</v>
      </c>
      <c r="Y2726" s="6" t="str">
        <f t="shared" si="672"/>
        <v>marpower/power-tag/main-propulsion-unit-offline-filter-pt129f01</v>
      </c>
      <c r="Z2726" s="103" t="str" cm="1">
        <f t="array" ref="Z2726">IF(COUNTIF(N2726,"spare"),"","$."&amp;_xlfn.REGEXEXTRACT(J2726,"^PT\d+[FQ]\d+_(.*)", 2))</f>
        <v>$.Power_Factor_Phase_C</v>
      </c>
      <c r="AA2726" s="12">
        <f t="shared" si="679"/>
        <v>2</v>
      </c>
      <c r="AB2726" s="6" t="s">
        <v>195</v>
      </c>
      <c r="AC2726" s="103">
        <v>3082</v>
      </c>
      <c r="AJ2726" s="80"/>
      <c r="AK2726" s="113" t="s">
        <v>1426</v>
      </c>
      <c r="AN2726" s="80"/>
      <c r="AO2726" s="80"/>
      <c r="AP2726" s="80"/>
      <c r="AQ2726" s="80"/>
      <c r="AR2726" s="127"/>
      <c r="AS2726" s="80"/>
      <c r="AT2726" s="7"/>
      <c r="AU2726" s="7"/>
      <c r="AV2726" s="165"/>
      <c r="AW2726" s="166"/>
      <c r="AX2726" s="137"/>
      <c r="AY2726" s="147"/>
      <c r="AZ2726" s="167"/>
      <c r="BA2726" s="167"/>
      <c r="BB2726" s="147" t="str">
        <f t="shared" si="678"/>
        <v/>
      </c>
      <c r="BC2726" s="168"/>
      <c r="BD2726" s="165"/>
      <c r="BE2726" s="165"/>
      <c r="BF2726" s="165"/>
      <c r="BG2726" s="165"/>
      <c r="BH2726" s="165"/>
      <c r="BI2726" s="165"/>
      <c r="BJ2726" s="165"/>
      <c r="BK2726" s="165"/>
      <c r="BL2726" s="165"/>
      <c r="BM2726" s="165"/>
      <c r="BN2726" s="165"/>
      <c r="BO2726" s="165"/>
      <c r="BP2726" s="165"/>
      <c r="BQ2726" s="165"/>
      <c r="BS2726" s="6"/>
      <c r="BT2726" s="11"/>
      <c r="BU2726" s="6"/>
      <c r="BV2726" s="6"/>
    </row>
    <row r="2727" spans="1:74" ht="15.75" x14ac:dyDescent="0.25">
      <c r="A2727" s="52" t="s">
        <v>1422</v>
      </c>
      <c r="B2727" s="56"/>
      <c r="C2727" s="7" t="s">
        <v>118</v>
      </c>
      <c r="D2727" s="7" t="s">
        <v>6558</v>
      </c>
      <c r="E2727" s="7"/>
      <c r="F2727" s="64"/>
      <c r="G2727" s="6"/>
      <c r="H2727" s="6"/>
      <c r="I2727" s="10" t="s">
        <v>110</v>
      </c>
      <c r="J2727" s="11" t="s">
        <v>1465</v>
      </c>
      <c r="K2727" s="194" t="s">
        <v>510</v>
      </c>
      <c r="L2727" s="176"/>
      <c r="M2727" s="176">
        <v>1000</v>
      </c>
      <c r="N2727" s="80" t="s">
        <v>6854</v>
      </c>
      <c r="O2727" s="162"/>
      <c r="P2727" s="80" t="s">
        <v>1480</v>
      </c>
      <c r="Q2727" s="80"/>
      <c r="R2727" s="80"/>
      <c r="S2727" s="163"/>
      <c r="T2727" s="213"/>
      <c r="U2727" s="162"/>
      <c r="V2727" s="164"/>
      <c r="W2727" s="12" t="str">
        <f t="shared" si="670"/>
        <v>Mqtt1</v>
      </c>
      <c r="X2727" s="196" t="s">
        <v>10566</v>
      </c>
      <c r="Y2727" s="6" t="str">
        <f t="shared" si="672"/>
        <v>marpower/power-tag/main-propulsion-unit-offline-filter-pt129f01</v>
      </c>
      <c r="Z2727" s="103" t="str" cm="1">
        <f t="array" ref="Z2727">IF(COUNTIF(N2727,"spare"),"","$."&amp;_xlfn.REGEXEXTRACT(J2727,"^PT\d+[FQ]\d+_(.*)", 2))</f>
        <v>$.Total_Power_Factor</v>
      </c>
      <c r="AA2727" s="12">
        <f t="shared" si="679"/>
        <v>2</v>
      </c>
      <c r="AB2727" s="6" t="s">
        <v>195</v>
      </c>
      <c r="AC2727" s="103">
        <v>3084</v>
      </c>
      <c r="AJ2727" s="80"/>
      <c r="AK2727" s="113" t="s">
        <v>1426</v>
      </c>
      <c r="AN2727" s="80"/>
      <c r="AO2727" s="80"/>
      <c r="AP2727" s="80"/>
      <c r="AQ2727" s="80"/>
      <c r="AR2727" s="127"/>
      <c r="AS2727" s="80"/>
      <c r="AT2727" s="7"/>
      <c r="AU2727" s="7"/>
      <c r="AV2727" s="165"/>
      <c r="AW2727" s="166"/>
      <c r="AX2727" s="137"/>
      <c r="AY2727" s="147"/>
      <c r="AZ2727" s="167"/>
      <c r="BA2727" s="167"/>
      <c r="BB2727" s="147" t="str">
        <f t="shared" ref="BB2727:BB2757" si="680">IF(ISNUMBER(AM2727),"1","")</f>
        <v/>
      </c>
      <c r="BC2727" s="168"/>
      <c r="BD2727" s="165"/>
      <c r="BE2727" s="165"/>
      <c r="BF2727" s="165"/>
      <c r="BG2727" s="165"/>
      <c r="BH2727" s="165"/>
      <c r="BI2727" s="165"/>
      <c r="BJ2727" s="165"/>
      <c r="BK2727" s="165"/>
      <c r="BL2727" s="165"/>
      <c r="BM2727" s="165"/>
      <c r="BN2727" s="165"/>
      <c r="BO2727" s="165"/>
      <c r="BP2727" s="165"/>
      <c r="BQ2727" s="165"/>
      <c r="BS2727" s="6"/>
      <c r="BT2727" s="11"/>
      <c r="BU2727" s="6"/>
      <c r="BV2727" s="6"/>
    </row>
    <row r="2728" spans="1:74" ht="15.75" x14ac:dyDescent="0.25">
      <c r="A2728" s="52" t="s">
        <v>1422</v>
      </c>
      <c r="B2728" s="56"/>
      <c r="C2728" s="7" t="s">
        <v>118</v>
      </c>
      <c r="D2728" s="7" t="s">
        <v>6558</v>
      </c>
      <c r="E2728" s="7"/>
      <c r="F2728" s="64"/>
      <c r="G2728" s="6"/>
      <c r="H2728" s="6"/>
      <c r="I2728" s="10" t="s">
        <v>110</v>
      </c>
      <c r="J2728" s="11" t="s">
        <v>1481</v>
      </c>
      <c r="K2728" s="194" t="s">
        <v>510</v>
      </c>
      <c r="L2728" s="176"/>
      <c r="M2728" s="176">
        <v>1000</v>
      </c>
      <c r="N2728" s="80" t="s">
        <v>6854</v>
      </c>
      <c r="O2728" s="162"/>
      <c r="P2728" s="80" t="s">
        <v>10131</v>
      </c>
      <c r="Q2728" s="80"/>
      <c r="R2728" s="80"/>
      <c r="S2728" s="163"/>
      <c r="T2728" s="213"/>
      <c r="U2728" s="162"/>
      <c r="V2728" s="164"/>
      <c r="W2728" s="12" t="str">
        <f t="shared" si="670"/>
        <v>Mqtt1</v>
      </c>
      <c r="X2728" s="196" t="s">
        <v>10567</v>
      </c>
      <c r="Y2728" s="6" t="str">
        <f t="shared" si="672"/>
        <v>marpower/power-tag/ahu-owners-state-room-pt130f01</v>
      </c>
      <c r="Z2728" s="103" t="str" cm="1">
        <f t="array" ref="Z2728">IF(COUNTIF(N2728,"spare"),"","$."&amp;_xlfn.REGEXEXTRACT(J2728,"^PT\d+[FQ]\d+_(.*)", 2))</f>
        <v>$.RMS_Current_Phase_A</v>
      </c>
      <c r="AA2728" s="12">
        <f t="shared" si="679"/>
        <v>3</v>
      </c>
      <c r="AB2728" s="6" t="s">
        <v>195</v>
      </c>
      <c r="AC2728" s="103">
        <v>3000</v>
      </c>
      <c r="AJ2728" s="80"/>
      <c r="AK2728" s="113" t="s">
        <v>1423</v>
      </c>
      <c r="AN2728" s="80"/>
      <c r="AO2728" s="80"/>
      <c r="AP2728" s="80"/>
      <c r="AQ2728" s="80"/>
      <c r="AR2728" s="127"/>
      <c r="AS2728" s="80"/>
      <c r="AT2728" s="7"/>
      <c r="AU2728" s="7"/>
      <c r="AV2728" s="165"/>
      <c r="AW2728" s="166"/>
      <c r="AX2728" s="137"/>
      <c r="AY2728" s="147"/>
      <c r="AZ2728" s="167"/>
      <c r="BA2728" s="167"/>
      <c r="BB2728" s="147" t="str">
        <f t="shared" si="680"/>
        <v/>
      </c>
      <c r="BC2728" s="168"/>
      <c r="BD2728" s="165"/>
      <c r="BE2728" s="165"/>
      <c r="BF2728" s="165"/>
      <c r="BG2728" s="165"/>
      <c r="BH2728" s="165"/>
      <c r="BI2728" s="165"/>
      <c r="BJ2728" s="165"/>
      <c r="BK2728" s="165"/>
      <c r="BL2728" s="165"/>
      <c r="BM2728" s="165"/>
      <c r="BN2728" s="165"/>
      <c r="BO2728" s="165"/>
      <c r="BP2728" s="165"/>
      <c r="BQ2728" s="165"/>
      <c r="BS2728" s="6"/>
      <c r="BT2728" s="11"/>
      <c r="BU2728" s="6"/>
      <c r="BV2728" s="6"/>
    </row>
    <row r="2729" spans="1:74" ht="15.75" x14ac:dyDescent="0.25">
      <c r="A2729" s="52" t="s">
        <v>1422</v>
      </c>
      <c r="B2729" s="56"/>
      <c r="C2729" s="7" t="s">
        <v>118</v>
      </c>
      <c r="D2729" s="7" t="s">
        <v>6558</v>
      </c>
      <c r="E2729" s="7"/>
      <c r="F2729" s="64"/>
      <c r="G2729" s="6"/>
      <c r="H2729" s="6"/>
      <c r="I2729" s="10" t="s">
        <v>110</v>
      </c>
      <c r="J2729" s="11" t="s">
        <v>1482</v>
      </c>
      <c r="K2729" s="194" t="s">
        <v>510</v>
      </c>
      <c r="L2729" s="176"/>
      <c r="M2729" s="176">
        <v>1000</v>
      </c>
      <c r="N2729" s="80" t="s">
        <v>6854</v>
      </c>
      <c r="O2729" s="162"/>
      <c r="P2729" s="80" t="s">
        <v>10132</v>
      </c>
      <c r="Q2729" s="80"/>
      <c r="R2729" s="80"/>
      <c r="S2729" s="163"/>
      <c r="T2729" s="213"/>
      <c r="U2729" s="162"/>
      <c r="V2729" s="164"/>
      <c r="W2729" s="12" t="str">
        <f t="shared" si="670"/>
        <v>Mqtt1</v>
      </c>
      <c r="X2729" s="196" t="s">
        <v>10567</v>
      </c>
      <c r="Y2729" s="6" t="str">
        <f t="shared" si="672"/>
        <v>marpower/power-tag/ahu-owners-state-room-pt130f01</v>
      </c>
      <c r="Z2729" s="103" t="str" cm="1">
        <f t="array" ref="Z2729">IF(COUNTIF(N2729,"spare"),"","$."&amp;_xlfn.REGEXEXTRACT(J2729,"^PT\d+[FQ]\d+_(.*)", 2))</f>
        <v>$.RMS_Current_Phase_B</v>
      </c>
      <c r="AA2729" s="12">
        <f t="shared" si="679"/>
        <v>3</v>
      </c>
      <c r="AB2729" s="6" t="s">
        <v>195</v>
      </c>
      <c r="AC2729" s="103">
        <v>3002</v>
      </c>
      <c r="AJ2729" s="80"/>
      <c r="AK2729" s="113" t="s">
        <v>1423</v>
      </c>
      <c r="AN2729" s="80"/>
      <c r="AO2729" s="80"/>
      <c r="AP2729" s="80"/>
      <c r="AQ2729" s="80"/>
      <c r="AR2729" s="127"/>
      <c r="AS2729" s="80"/>
      <c r="AT2729" s="7"/>
      <c r="AU2729" s="7"/>
      <c r="AV2729" s="165"/>
      <c r="AW2729" s="166"/>
      <c r="AX2729" s="137"/>
      <c r="AY2729" s="147"/>
      <c r="AZ2729" s="167"/>
      <c r="BA2729" s="167"/>
      <c r="BB2729" s="147" t="str">
        <f t="shared" si="680"/>
        <v/>
      </c>
      <c r="BC2729" s="168"/>
      <c r="BD2729" s="165"/>
      <c r="BE2729" s="165"/>
      <c r="BF2729" s="165"/>
      <c r="BG2729" s="165"/>
      <c r="BH2729" s="165"/>
      <c r="BI2729" s="165"/>
      <c r="BJ2729" s="165"/>
      <c r="BK2729" s="165"/>
      <c r="BL2729" s="165"/>
      <c r="BM2729" s="165"/>
      <c r="BN2729" s="165"/>
      <c r="BO2729" s="165"/>
      <c r="BP2729" s="165"/>
      <c r="BQ2729" s="165"/>
      <c r="BS2729" s="6"/>
      <c r="BT2729" s="11"/>
      <c r="BU2729" s="6"/>
      <c r="BV2729" s="6"/>
    </row>
    <row r="2730" spans="1:74" ht="15.75" x14ac:dyDescent="0.25">
      <c r="A2730" s="52" t="s">
        <v>1422</v>
      </c>
      <c r="B2730" s="56"/>
      <c r="C2730" s="7" t="s">
        <v>118</v>
      </c>
      <c r="D2730" s="7" t="s">
        <v>6558</v>
      </c>
      <c r="E2730" s="7"/>
      <c r="F2730" s="64"/>
      <c r="G2730" s="6"/>
      <c r="H2730" s="6"/>
      <c r="I2730" s="10" t="s">
        <v>110</v>
      </c>
      <c r="J2730" s="11" t="s">
        <v>1483</v>
      </c>
      <c r="K2730" s="194" t="s">
        <v>510</v>
      </c>
      <c r="L2730" s="176"/>
      <c r="M2730" s="176">
        <v>1000</v>
      </c>
      <c r="N2730" s="80" t="s">
        <v>6854</v>
      </c>
      <c r="O2730" s="162"/>
      <c r="P2730" s="80" t="s">
        <v>10133</v>
      </c>
      <c r="Q2730" s="80"/>
      <c r="R2730" s="80"/>
      <c r="S2730" s="163"/>
      <c r="T2730" s="213"/>
      <c r="U2730" s="162"/>
      <c r="V2730" s="164"/>
      <c r="W2730" s="12" t="str">
        <f t="shared" si="670"/>
        <v>Mqtt1</v>
      </c>
      <c r="X2730" s="196" t="s">
        <v>10567</v>
      </c>
      <c r="Y2730" s="6" t="str">
        <f t="shared" si="672"/>
        <v>marpower/power-tag/ahu-owners-state-room-pt130f01</v>
      </c>
      <c r="Z2730" s="103" t="str" cm="1">
        <f t="array" ref="Z2730">IF(COUNTIF(N2730,"spare"),"","$."&amp;_xlfn.REGEXEXTRACT(J2730,"^PT\d+[FQ]\d+_(.*)", 2))</f>
        <v>$.RMS_Current_Phase_C</v>
      </c>
      <c r="AA2730" s="12">
        <f t="shared" si="679"/>
        <v>3</v>
      </c>
      <c r="AB2730" s="6" t="s">
        <v>195</v>
      </c>
      <c r="AC2730" s="103">
        <v>3004</v>
      </c>
      <c r="AJ2730" s="80"/>
      <c r="AK2730" s="113" t="s">
        <v>1423</v>
      </c>
      <c r="AN2730" s="80"/>
      <c r="AO2730" s="80"/>
      <c r="AP2730" s="80"/>
      <c r="AQ2730" s="80"/>
      <c r="AR2730" s="127"/>
      <c r="AS2730" s="80"/>
      <c r="AT2730" s="7"/>
      <c r="AU2730" s="7"/>
      <c r="AV2730" s="165"/>
      <c r="AW2730" s="166"/>
      <c r="AX2730" s="137"/>
      <c r="AY2730" s="147"/>
      <c r="AZ2730" s="167"/>
      <c r="BA2730" s="167"/>
      <c r="BB2730" s="147" t="str">
        <f t="shared" si="680"/>
        <v/>
      </c>
      <c r="BC2730" s="168"/>
      <c r="BD2730" s="165"/>
      <c r="BE2730" s="165"/>
      <c r="BF2730" s="165"/>
      <c r="BG2730" s="165"/>
      <c r="BH2730" s="165"/>
      <c r="BI2730" s="165"/>
      <c r="BJ2730" s="165"/>
      <c r="BK2730" s="165"/>
      <c r="BL2730" s="165"/>
      <c r="BM2730" s="165"/>
      <c r="BN2730" s="165"/>
      <c r="BO2730" s="165"/>
      <c r="BP2730" s="165"/>
      <c r="BQ2730" s="165"/>
      <c r="BS2730" s="6"/>
      <c r="BT2730" s="11"/>
      <c r="BU2730" s="6"/>
      <c r="BV2730" s="6"/>
    </row>
    <row r="2731" spans="1:74" ht="15.75" x14ac:dyDescent="0.25">
      <c r="A2731" s="52" t="s">
        <v>1422</v>
      </c>
      <c r="B2731" s="56"/>
      <c r="C2731" s="7" t="s">
        <v>118</v>
      </c>
      <c r="D2731" s="7" t="s">
        <v>6558</v>
      </c>
      <c r="E2731" s="7"/>
      <c r="F2731" s="64"/>
      <c r="G2731" s="6"/>
      <c r="H2731" s="6"/>
      <c r="I2731" s="10" t="s">
        <v>110</v>
      </c>
      <c r="J2731" s="11" t="s">
        <v>1484</v>
      </c>
      <c r="K2731" s="194" t="s">
        <v>510</v>
      </c>
      <c r="L2731" s="176"/>
      <c r="M2731" s="176">
        <v>1000</v>
      </c>
      <c r="N2731" s="80" t="s">
        <v>6854</v>
      </c>
      <c r="O2731" s="162"/>
      <c r="P2731" s="80" t="s">
        <v>10134</v>
      </c>
      <c r="Q2731" s="80"/>
      <c r="R2731" s="80"/>
      <c r="S2731" s="163"/>
      <c r="T2731" s="213"/>
      <c r="U2731" s="162"/>
      <c r="V2731" s="164"/>
      <c r="W2731" s="12" t="str">
        <f t="shared" si="670"/>
        <v>Mqtt1</v>
      </c>
      <c r="X2731" s="196" t="s">
        <v>10567</v>
      </c>
      <c r="Y2731" s="6" t="str">
        <f t="shared" si="672"/>
        <v>marpower/power-tag/ahu-owners-state-room-pt130f01</v>
      </c>
      <c r="Z2731" s="103" t="str" cm="1">
        <f t="array" ref="Z2731">IF(COUNTIF(N2731,"spare"),"","$."&amp;_xlfn.REGEXEXTRACT(J2731,"^PT\d+[FQ]\d+_(.*)", 2))</f>
        <v>$.RMS_Current_Phase_Neut</v>
      </c>
      <c r="AA2731" s="12">
        <f t="shared" si="679"/>
        <v>3</v>
      </c>
      <c r="AB2731" s="6" t="s">
        <v>195</v>
      </c>
      <c r="AC2731" s="103">
        <v>3006</v>
      </c>
      <c r="AJ2731" s="80"/>
      <c r="AK2731" s="113" t="s">
        <v>1423</v>
      </c>
      <c r="AN2731" s="80"/>
      <c r="AO2731" s="80"/>
      <c r="AP2731" s="80"/>
      <c r="AQ2731" s="80"/>
      <c r="AR2731" s="127"/>
      <c r="AS2731" s="80"/>
      <c r="AT2731" s="7"/>
      <c r="AU2731" s="7"/>
      <c r="AV2731" s="165"/>
      <c r="AW2731" s="166"/>
      <c r="AX2731" s="137"/>
      <c r="AY2731" s="147"/>
      <c r="AZ2731" s="167"/>
      <c r="BA2731" s="167"/>
      <c r="BB2731" s="147" t="str">
        <f t="shared" si="680"/>
        <v/>
      </c>
      <c r="BC2731" s="168"/>
      <c r="BD2731" s="165"/>
      <c r="BE2731" s="165"/>
      <c r="BF2731" s="165"/>
      <c r="BG2731" s="165"/>
      <c r="BH2731" s="165"/>
      <c r="BI2731" s="165"/>
      <c r="BJ2731" s="165"/>
      <c r="BK2731" s="165"/>
      <c r="BL2731" s="165"/>
      <c r="BM2731" s="165"/>
      <c r="BN2731" s="165"/>
      <c r="BO2731" s="165"/>
      <c r="BP2731" s="165"/>
      <c r="BQ2731" s="165"/>
      <c r="BS2731" s="6"/>
      <c r="BT2731" s="11"/>
      <c r="BU2731" s="6"/>
      <c r="BV2731" s="6"/>
    </row>
    <row r="2732" spans="1:74" ht="15.75" x14ac:dyDescent="0.25">
      <c r="A2732" s="52" t="s">
        <v>1422</v>
      </c>
      <c r="B2732" s="56"/>
      <c r="C2732" s="7" t="s">
        <v>118</v>
      </c>
      <c r="D2732" s="7" t="s">
        <v>6558</v>
      </c>
      <c r="E2732" s="7"/>
      <c r="F2732" s="64"/>
      <c r="G2732" s="6"/>
      <c r="H2732" s="6"/>
      <c r="I2732" s="10" t="s">
        <v>110</v>
      </c>
      <c r="J2732" s="11" t="s">
        <v>8272</v>
      </c>
      <c r="K2732" s="194" t="s">
        <v>510</v>
      </c>
      <c r="L2732" s="176"/>
      <c r="M2732" s="176">
        <v>1000</v>
      </c>
      <c r="N2732" s="80" t="s">
        <v>6854</v>
      </c>
      <c r="O2732" s="162"/>
      <c r="P2732" s="80" t="s">
        <v>10135</v>
      </c>
      <c r="Q2732" s="80"/>
      <c r="R2732" s="80"/>
      <c r="S2732" s="163"/>
      <c r="T2732" s="213"/>
      <c r="U2732" s="162"/>
      <c r="V2732" s="164"/>
      <c r="W2732" s="12" t="str">
        <f t="shared" si="670"/>
        <v>Mqtt1</v>
      </c>
      <c r="X2732" s="196" t="s">
        <v>10567</v>
      </c>
      <c r="Y2732" s="6" t="str">
        <f t="shared" si="672"/>
        <v>marpower/power-tag/ahu-owners-state-room-pt130f01</v>
      </c>
      <c r="Z2732" s="103" t="str" cm="1">
        <f t="array" ref="Z2732">IF(COUNTIF(N2732,"spare"),"","$."&amp;_xlfn.REGEXEXTRACT(J2732,"^PT\d+[FQ]\d+_(.*)", 2))</f>
        <v>$.RMS_Voltage_A_N</v>
      </c>
      <c r="AA2732" s="12">
        <f t="shared" si="679"/>
        <v>3</v>
      </c>
      <c r="AB2732" s="6" t="s">
        <v>195</v>
      </c>
      <c r="AC2732" s="103">
        <v>3028</v>
      </c>
      <c r="AJ2732" s="80"/>
      <c r="AK2732" s="113" t="s">
        <v>1424</v>
      </c>
      <c r="AN2732" s="80"/>
      <c r="AO2732" s="80"/>
      <c r="AP2732" s="80"/>
      <c r="AQ2732" s="80"/>
      <c r="AR2732" s="127"/>
      <c r="AS2732" s="80"/>
      <c r="AT2732" s="7"/>
      <c r="AU2732" s="7"/>
      <c r="AV2732" s="165"/>
      <c r="AW2732" s="166"/>
      <c r="AX2732" s="137"/>
      <c r="AY2732" s="147"/>
      <c r="AZ2732" s="167"/>
      <c r="BA2732" s="167"/>
      <c r="BB2732" s="147" t="str">
        <f t="shared" si="680"/>
        <v/>
      </c>
      <c r="BC2732" s="168"/>
      <c r="BD2732" s="165"/>
      <c r="BE2732" s="165"/>
      <c r="BF2732" s="165"/>
      <c r="BG2732" s="165"/>
      <c r="BH2732" s="165"/>
      <c r="BI2732" s="165"/>
      <c r="BJ2732" s="165"/>
      <c r="BK2732" s="165"/>
      <c r="BL2732" s="165"/>
      <c r="BM2732" s="165"/>
      <c r="BN2732" s="165"/>
      <c r="BO2732" s="165"/>
      <c r="BP2732" s="165"/>
      <c r="BQ2732" s="165"/>
      <c r="BS2732" s="6"/>
      <c r="BT2732" s="11"/>
      <c r="BU2732" s="6"/>
      <c r="BV2732" s="6"/>
    </row>
    <row r="2733" spans="1:74" ht="15.75" x14ac:dyDescent="0.25">
      <c r="A2733" s="52" t="s">
        <v>1422</v>
      </c>
      <c r="B2733" s="56"/>
      <c r="C2733" s="7" t="s">
        <v>118</v>
      </c>
      <c r="D2733" s="7" t="s">
        <v>6558</v>
      </c>
      <c r="E2733" s="7"/>
      <c r="F2733" s="64"/>
      <c r="G2733" s="6"/>
      <c r="H2733" s="6"/>
      <c r="I2733" s="10" t="s">
        <v>110</v>
      </c>
      <c r="J2733" s="11" t="s">
        <v>8449</v>
      </c>
      <c r="K2733" s="194" t="s">
        <v>510</v>
      </c>
      <c r="L2733" s="176"/>
      <c r="M2733" s="176">
        <v>1000</v>
      </c>
      <c r="N2733" s="80" t="s">
        <v>6854</v>
      </c>
      <c r="O2733" s="162"/>
      <c r="P2733" s="80" t="s">
        <v>10136</v>
      </c>
      <c r="Q2733" s="80"/>
      <c r="R2733" s="80"/>
      <c r="S2733" s="163"/>
      <c r="T2733" s="213"/>
      <c r="U2733" s="162"/>
      <c r="V2733" s="164"/>
      <c r="W2733" s="12" t="str">
        <f t="shared" si="670"/>
        <v>Mqtt1</v>
      </c>
      <c r="X2733" s="196" t="s">
        <v>10567</v>
      </c>
      <c r="Y2733" s="6" t="str">
        <f t="shared" si="672"/>
        <v>marpower/power-tag/ahu-owners-state-room-pt130f01</v>
      </c>
      <c r="Z2733" s="103" t="str" cm="1">
        <f t="array" ref="Z2733">IF(COUNTIF(N2733,"spare"),"","$."&amp;_xlfn.REGEXEXTRACT(J2733,"^PT\d+[FQ]\d+_(.*)", 2))</f>
        <v>$.RMS_Voltage_B_N</v>
      </c>
      <c r="AA2733" s="12">
        <f t="shared" si="679"/>
        <v>3</v>
      </c>
      <c r="AB2733" s="6" t="s">
        <v>195</v>
      </c>
      <c r="AC2733" s="103">
        <v>3030</v>
      </c>
      <c r="AJ2733" s="80"/>
      <c r="AK2733" s="113" t="s">
        <v>1424</v>
      </c>
      <c r="AN2733" s="80"/>
      <c r="AO2733" s="80"/>
      <c r="AP2733" s="80"/>
      <c r="AQ2733" s="80"/>
      <c r="AR2733" s="127"/>
      <c r="AS2733" s="80"/>
      <c r="AT2733" s="7"/>
      <c r="AU2733" s="7"/>
      <c r="AV2733" s="165"/>
      <c r="AW2733" s="166"/>
      <c r="AX2733" s="137"/>
      <c r="AY2733" s="147"/>
      <c r="AZ2733" s="167"/>
      <c r="BA2733" s="167"/>
      <c r="BB2733" s="147" t="str">
        <f t="shared" si="680"/>
        <v/>
      </c>
      <c r="BC2733" s="168"/>
      <c r="BD2733" s="165"/>
      <c r="BE2733" s="165"/>
      <c r="BF2733" s="165"/>
      <c r="BG2733" s="165"/>
      <c r="BH2733" s="165"/>
      <c r="BI2733" s="165"/>
      <c r="BJ2733" s="165"/>
      <c r="BK2733" s="165"/>
      <c r="BL2733" s="165"/>
      <c r="BM2733" s="165"/>
      <c r="BN2733" s="165"/>
      <c r="BO2733" s="165"/>
      <c r="BP2733" s="165"/>
      <c r="BQ2733" s="165"/>
      <c r="BS2733" s="6"/>
      <c r="BT2733" s="11"/>
      <c r="BU2733" s="6"/>
      <c r="BV2733" s="6"/>
    </row>
    <row r="2734" spans="1:74" ht="15.75" x14ac:dyDescent="0.25">
      <c r="A2734" s="52" t="s">
        <v>1422</v>
      </c>
      <c r="B2734" s="56"/>
      <c r="C2734" s="7" t="s">
        <v>118</v>
      </c>
      <c r="D2734" s="7" t="s">
        <v>6558</v>
      </c>
      <c r="E2734" s="7"/>
      <c r="F2734" s="64"/>
      <c r="G2734" s="6"/>
      <c r="H2734" s="6"/>
      <c r="I2734" s="10" t="s">
        <v>110</v>
      </c>
      <c r="J2734" s="11" t="s">
        <v>8626</v>
      </c>
      <c r="K2734" s="194" t="s">
        <v>510</v>
      </c>
      <c r="L2734" s="176"/>
      <c r="M2734" s="176">
        <v>1000</v>
      </c>
      <c r="N2734" s="80" t="s">
        <v>6854</v>
      </c>
      <c r="O2734" s="162"/>
      <c r="P2734" s="80" t="s">
        <v>10137</v>
      </c>
      <c r="Q2734" s="80"/>
      <c r="R2734" s="80"/>
      <c r="S2734" s="163"/>
      <c r="T2734" s="213"/>
      <c r="U2734" s="162"/>
      <c r="V2734" s="164"/>
      <c r="W2734" s="12" t="str">
        <f t="shared" si="670"/>
        <v>Mqtt1</v>
      </c>
      <c r="X2734" s="196" t="s">
        <v>10567</v>
      </c>
      <c r="Y2734" s="6" t="str">
        <f t="shared" si="672"/>
        <v>marpower/power-tag/ahu-owners-state-room-pt130f01</v>
      </c>
      <c r="Z2734" s="103" t="str" cm="1">
        <f t="array" ref="Z2734">IF(COUNTIF(N2734,"spare"),"","$."&amp;_xlfn.REGEXEXTRACT(J2734,"^PT\d+[FQ]\d+_(.*)", 2))</f>
        <v>$.RMS_Voltage_C_N</v>
      </c>
      <c r="AA2734" s="12">
        <f t="shared" si="679"/>
        <v>3</v>
      </c>
      <c r="AB2734" s="6" t="s">
        <v>195</v>
      </c>
      <c r="AC2734" s="103">
        <v>3032</v>
      </c>
      <c r="AJ2734" s="80"/>
      <c r="AK2734" s="113" t="s">
        <v>1424</v>
      </c>
      <c r="AN2734" s="80"/>
      <c r="AO2734" s="80"/>
      <c r="AP2734" s="80"/>
      <c r="AQ2734" s="80"/>
      <c r="AR2734" s="127"/>
      <c r="AS2734" s="80"/>
      <c r="AT2734" s="7"/>
      <c r="AU2734" s="7"/>
      <c r="AV2734" s="165"/>
      <c r="AW2734" s="166"/>
      <c r="AX2734" s="137"/>
      <c r="AY2734" s="147"/>
      <c r="AZ2734" s="167"/>
      <c r="BA2734" s="167"/>
      <c r="BB2734" s="147" t="str">
        <f t="shared" si="680"/>
        <v/>
      </c>
      <c r="BC2734" s="168"/>
      <c r="BD2734" s="165"/>
      <c r="BE2734" s="165"/>
      <c r="BF2734" s="165"/>
      <c r="BG2734" s="165"/>
      <c r="BH2734" s="165"/>
      <c r="BI2734" s="165"/>
      <c r="BJ2734" s="165"/>
      <c r="BK2734" s="165"/>
      <c r="BL2734" s="165"/>
      <c r="BM2734" s="165"/>
      <c r="BN2734" s="165"/>
      <c r="BO2734" s="165"/>
      <c r="BP2734" s="165"/>
      <c r="BQ2734" s="165"/>
      <c r="BS2734" s="6"/>
      <c r="BT2734" s="11"/>
      <c r="BU2734" s="6"/>
      <c r="BV2734" s="6"/>
    </row>
    <row r="2735" spans="1:74" ht="15.75" x14ac:dyDescent="0.25">
      <c r="A2735" s="52" t="s">
        <v>1422</v>
      </c>
      <c r="B2735" s="56"/>
      <c r="C2735" s="7" t="s">
        <v>118</v>
      </c>
      <c r="D2735" s="7" t="s">
        <v>6558</v>
      </c>
      <c r="E2735" s="7"/>
      <c r="F2735" s="64"/>
      <c r="G2735" s="6"/>
      <c r="H2735" s="6"/>
      <c r="I2735" s="10" t="s">
        <v>110</v>
      </c>
      <c r="J2735" s="11" t="s">
        <v>1485</v>
      </c>
      <c r="K2735" s="194" t="s">
        <v>510</v>
      </c>
      <c r="L2735" s="176"/>
      <c r="M2735" s="176">
        <v>1000</v>
      </c>
      <c r="N2735" s="80" t="s">
        <v>6854</v>
      </c>
      <c r="O2735" s="162"/>
      <c r="P2735" s="80" t="s">
        <v>10138</v>
      </c>
      <c r="Q2735" s="80"/>
      <c r="R2735" s="80"/>
      <c r="S2735" s="163"/>
      <c r="T2735" s="213"/>
      <c r="U2735" s="162"/>
      <c r="V2735" s="164"/>
      <c r="W2735" s="12" t="str">
        <f t="shared" si="670"/>
        <v>Mqtt1</v>
      </c>
      <c r="X2735" s="196" t="s">
        <v>10567</v>
      </c>
      <c r="Y2735" s="6" t="str">
        <f t="shared" si="672"/>
        <v>marpower/power-tag/ahu-owners-state-room-pt130f01</v>
      </c>
      <c r="Z2735" s="103" t="str" cm="1">
        <f t="array" ref="Z2735">IF(COUNTIF(N2735,"spare"),"","$."&amp;_xlfn.REGEXEXTRACT(J2735,"^PT\d+[FQ]\d+_(.*)", 2))</f>
        <v>$.Active_Power_Phase_A</v>
      </c>
      <c r="AA2735" s="12">
        <f t="shared" si="679"/>
        <v>3</v>
      </c>
      <c r="AB2735" s="6" t="s">
        <v>195</v>
      </c>
      <c r="AC2735" s="103">
        <v>3054</v>
      </c>
      <c r="AJ2735" s="80"/>
      <c r="AK2735" s="113" t="s">
        <v>1425</v>
      </c>
      <c r="AN2735" s="80"/>
      <c r="AO2735" s="80"/>
      <c r="AP2735" s="80"/>
      <c r="AQ2735" s="80"/>
      <c r="AR2735" s="127"/>
      <c r="AS2735" s="80"/>
      <c r="AT2735" s="7"/>
      <c r="AU2735" s="7"/>
      <c r="AV2735" s="165"/>
      <c r="AW2735" s="166"/>
      <c r="AX2735" s="137"/>
      <c r="AY2735" s="147"/>
      <c r="AZ2735" s="167"/>
      <c r="BA2735" s="167"/>
      <c r="BB2735" s="147" t="str">
        <f t="shared" si="680"/>
        <v/>
      </c>
      <c r="BC2735" s="168"/>
      <c r="BD2735" s="165"/>
      <c r="BE2735" s="165"/>
      <c r="BF2735" s="165"/>
      <c r="BG2735" s="165"/>
      <c r="BH2735" s="165"/>
      <c r="BI2735" s="165"/>
      <c r="BJ2735" s="165"/>
      <c r="BK2735" s="165"/>
      <c r="BL2735" s="165"/>
      <c r="BM2735" s="165"/>
      <c r="BN2735" s="165"/>
      <c r="BO2735" s="165"/>
      <c r="BP2735" s="165"/>
      <c r="BQ2735" s="165"/>
      <c r="BS2735" s="6"/>
      <c r="BT2735" s="11"/>
      <c r="BU2735" s="6"/>
      <c r="BV2735" s="6"/>
    </row>
    <row r="2736" spans="1:74" ht="15.75" x14ac:dyDescent="0.25">
      <c r="A2736" s="52" t="s">
        <v>1422</v>
      </c>
      <c r="B2736" s="56"/>
      <c r="C2736" s="7" t="s">
        <v>118</v>
      </c>
      <c r="D2736" s="7" t="s">
        <v>6558</v>
      </c>
      <c r="E2736" s="7"/>
      <c r="F2736" s="64"/>
      <c r="G2736" s="6"/>
      <c r="H2736" s="6"/>
      <c r="I2736" s="10" t="s">
        <v>110</v>
      </c>
      <c r="J2736" s="11" t="s">
        <v>1486</v>
      </c>
      <c r="K2736" s="194" t="s">
        <v>510</v>
      </c>
      <c r="L2736" s="176"/>
      <c r="M2736" s="176">
        <v>1000</v>
      </c>
      <c r="N2736" s="80" t="s">
        <v>6854</v>
      </c>
      <c r="O2736" s="162"/>
      <c r="P2736" s="80" t="s">
        <v>10139</v>
      </c>
      <c r="Q2736" s="80"/>
      <c r="R2736" s="80"/>
      <c r="S2736" s="163"/>
      <c r="T2736" s="213"/>
      <c r="U2736" s="162"/>
      <c r="V2736" s="164"/>
      <c r="W2736" s="12" t="str">
        <f t="shared" si="670"/>
        <v>Mqtt1</v>
      </c>
      <c r="X2736" s="196" t="s">
        <v>10567</v>
      </c>
      <c r="Y2736" s="6" t="str">
        <f t="shared" si="672"/>
        <v>marpower/power-tag/ahu-owners-state-room-pt130f01</v>
      </c>
      <c r="Z2736" s="103" t="str" cm="1">
        <f t="array" ref="Z2736">IF(COUNTIF(N2736,"spare"),"","$."&amp;_xlfn.REGEXEXTRACT(J2736,"^PT\d+[FQ]\d+_(.*)", 2))</f>
        <v>$.Active_Power_Phase_B</v>
      </c>
      <c r="AA2736" s="12">
        <f t="shared" si="679"/>
        <v>3</v>
      </c>
      <c r="AB2736" s="6" t="s">
        <v>195</v>
      </c>
      <c r="AC2736" s="103">
        <v>3056</v>
      </c>
      <c r="AJ2736" s="80"/>
      <c r="AK2736" s="113" t="s">
        <v>1425</v>
      </c>
      <c r="AN2736" s="80"/>
      <c r="AO2736" s="80"/>
      <c r="AP2736" s="80"/>
      <c r="AQ2736" s="80"/>
      <c r="AR2736" s="127"/>
      <c r="AS2736" s="80"/>
      <c r="AT2736" s="7"/>
      <c r="AU2736" s="7"/>
      <c r="AV2736" s="165"/>
      <c r="AW2736" s="166"/>
      <c r="AX2736" s="137"/>
      <c r="AY2736" s="147"/>
      <c r="AZ2736" s="167"/>
      <c r="BA2736" s="167"/>
      <c r="BB2736" s="147" t="str">
        <f t="shared" si="680"/>
        <v/>
      </c>
      <c r="BC2736" s="168"/>
      <c r="BD2736" s="165"/>
      <c r="BE2736" s="165"/>
      <c r="BF2736" s="165"/>
      <c r="BG2736" s="165"/>
      <c r="BH2736" s="165"/>
      <c r="BI2736" s="165"/>
      <c r="BJ2736" s="165"/>
      <c r="BK2736" s="165"/>
      <c r="BL2736" s="165"/>
      <c r="BM2736" s="165"/>
      <c r="BN2736" s="165"/>
      <c r="BO2736" s="165"/>
      <c r="BP2736" s="165"/>
      <c r="BQ2736" s="165"/>
      <c r="BS2736" s="6"/>
      <c r="BT2736" s="11"/>
      <c r="BU2736" s="6"/>
      <c r="BV2736" s="6"/>
    </row>
    <row r="2737" spans="1:74" ht="15.75" x14ac:dyDescent="0.25">
      <c r="A2737" s="52" t="s">
        <v>1422</v>
      </c>
      <c r="B2737" s="56"/>
      <c r="C2737" s="7" t="s">
        <v>118</v>
      </c>
      <c r="D2737" s="7" t="s">
        <v>6558</v>
      </c>
      <c r="E2737" s="7"/>
      <c r="F2737" s="64"/>
      <c r="G2737" s="6"/>
      <c r="H2737" s="6"/>
      <c r="I2737" s="10" t="s">
        <v>110</v>
      </c>
      <c r="J2737" s="11" t="s">
        <v>1487</v>
      </c>
      <c r="K2737" s="194" t="s">
        <v>510</v>
      </c>
      <c r="L2737" s="176"/>
      <c r="M2737" s="176">
        <v>1000</v>
      </c>
      <c r="N2737" s="80" t="s">
        <v>6854</v>
      </c>
      <c r="O2737" s="162"/>
      <c r="P2737" s="80" t="s">
        <v>10140</v>
      </c>
      <c r="Q2737" s="80"/>
      <c r="R2737" s="80"/>
      <c r="S2737" s="163"/>
      <c r="T2737" s="213"/>
      <c r="U2737" s="162"/>
      <c r="V2737" s="164"/>
      <c r="W2737" s="12" t="str">
        <f t="shared" si="670"/>
        <v>Mqtt1</v>
      </c>
      <c r="X2737" s="196" t="s">
        <v>10567</v>
      </c>
      <c r="Y2737" s="6" t="str">
        <f t="shared" si="672"/>
        <v>marpower/power-tag/ahu-owners-state-room-pt130f01</v>
      </c>
      <c r="Z2737" s="103" t="str" cm="1">
        <f t="array" ref="Z2737">IF(COUNTIF(N2737,"spare"),"","$."&amp;_xlfn.REGEXEXTRACT(J2737,"^PT\d+[FQ]\d+_(.*)", 2))</f>
        <v>$.Active_Power_Phase_C</v>
      </c>
      <c r="AA2737" s="12">
        <f t="shared" si="679"/>
        <v>3</v>
      </c>
      <c r="AB2737" s="6" t="s">
        <v>195</v>
      </c>
      <c r="AC2737" s="103">
        <v>3058</v>
      </c>
      <c r="AJ2737" s="80"/>
      <c r="AK2737" s="113" t="s">
        <v>1425</v>
      </c>
      <c r="AN2737" s="80"/>
      <c r="AO2737" s="80"/>
      <c r="AP2737" s="80"/>
      <c r="AQ2737" s="80"/>
      <c r="AR2737" s="127"/>
      <c r="AS2737" s="80"/>
      <c r="AT2737" s="7"/>
      <c r="AU2737" s="7"/>
      <c r="AV2737" s="165"/>
      <c r="AW2737" s="166"/>
      <c r="AX2737" s="137"/>
      <c r="AY2737" s="147"/>
      <c r="AZ2737" s="167"/>
      <c r="BA2737" s="167"/>
      <c r="BB2737" s="147" t="str">
        <f t="shared" si="680"/>
        <v/>
      </c>
      <c r="BC2737" s="168"/>
      <c r="BD2737" s="165"/>
      <c r="BE2737" s="165"/>
      <c r="BF2737" s="165"/>
      <c r="BG2737" s="165"/>
      <c r="BH2737" s="165"/>
      <c r="BI2737" s="165"/>
      <c r="BJ2737" s="165"/>
      <c r="BK2737" s="165"/>
      <c r="BL2737" s="165"/>
      <c r="BM2737" s="165"/>
      <c r="BN2737" s="165"/>
      <c r="BO2737" s="165"/>
      <c r="BP2737" s="165"/>
      <c r="BQ2737" s="165"/>
      <c r="BS2737" s="6"/>
      <c r="BT2737" s="11"/>
      <c r="BU2737" s="6"/>
      <c r="BV2737" s="6"/>
    </row>
    <row r="2738" spans="1:74" ht="15.75" x14ac:dyDescent="0.25">
      <c r="A2738" s="52" t="s">
        <v>1422</v>
      </c>
      <c r="B2738" s="56"/>
      <c r="C2738" s="7" t="s">
        <v>118</v>
      </c>
      <c r="D2738" s="7" t="s">
        <v>6558</v>
      </c>
      <c r="E2738" s="7"/>
      <c r="F2738" s="64"/>
      <c r="G2738" s="6"/>
      <c r="H2738" s="6"/>
      <c r="I2738" s="10" t="s">
        <v>110</v>
      </c>
      <c r="J2738" s="11" t="s">
        <v>1488</v>
      </c>
      <c r="K2738" s="194" t="s">
        <v>510</v>
      </c>
      <c r="L2738" s="176"/>
      <c r="M2738" s="176">
        <v>1000</v>
      </c>
      <c r="N2738" s="80" t="s">
        <v>6854</v>
      </c>
      <c r="O2738" s="162"/>
      <c r="P2738" s="80" t="s">
        <v>10141</v>
      </c>
      <c r="Q2738" s="80"/>
      <c r="R2738" s="80"/>
      <c r="S2738" s="163"/>
      <c r="T2738" s="213"/>
      <c r="U2738" s="162"/>
      <c r="V2738" s="164"/>
      <c r="W2738" s="12" t="str">
        <f t="shared" si="670"/>
        <v>Mqtt1</v>
      </c>
      <c r="X2738" s="196" t="s">
        <v>10567</v>
      </c>
      <c r="Y2738" s="6" t="str">
        <f t="shared" si="672"/>
        <v>marpower/power-tag/ahu-owners-state-room-pt130f01</v>
      </c>
      <c r="Z2738" s="103" t="str" cm="1">
        <f t="array" ref="Z2738">IF(COUNTIF(N2738,"spare"),"","$."&amp;_xlfn.REGEXEXTRACT(J2738,"^PT\d+[FQ]\d+_(.*)", 2))</f>
        <v>$.Total_Active_Power</v>
      </c>
      <c r="AA2738" s="12">
        <f t="shared" si="679"/>
        <v>3</v>
      </c>
      <c r="AB2738" s="6" t="s">
        <v>195</v>
      </c>
      <c r="AC2738" s="103">
        <v>3060</v>
      </c>
      <c r="AJ2738" s="80"/>
      <c r="AK2738" s="113" t="s">
        <v>1425</v>
      </c>
      <c r="AN2738" s="80"/>
      <c r="AO2738" s="80"/>
      <c r="AP2738" s="80"/>
      <c r="AQ2738" s="80"/>
      <c r="AR2738" s="127"/>
      <c r="AS2738" s="80"/>
      <c r="AT2738" s="7"/>
      <c r="AU2738" s="7"/>
      <c r="AV2738" s="165"/>
      <c r="AW2738" s="166"/>
      <c r="AX2738" s="137"/>
      <c r="AY2738" s="147"/>
      <c r="AZ2738" s="167"/>
      <c r="BA2738" s="167"/>
      <c r="BB2738" s="147" t="str">
        <f t="shared" si="680"/>
        <v/>
      </c>
      <c r="BC2738" s="168"/>
      <c r="BD2738" s="165"/>
      <c r="BE2738" s="165"/>
      <c r="BF2738" s="165"/>
      <c r="BG2738" s="165"/>
      <c r="BH2738" s="165"/>
      <c r="BI2738" s="165"/>
      <c r="BJ2738" s="165"/>
      <c r="BK2738" s="165"/>
      <c r="BL2738" s="165"/>
      <c r="BM2738" s="165"/>
      <c r="BN2738" s="165"/>
      <c r="BO2738" s="165"/>
      <c r="BP2738" s="165"/>
      <c r="BQ2738" s="165"/>
      <c r="BS2738" s="6"/>
      <c r="BT2738" s="11"/>
      <c r="BU2738" s="6"/>
      <c r="BV2738" s="6"/>
    </row>
    <row r="2739" spans="1:74" ht="15.75" x14ac:dyDescent="0.25">
      <c r="A2739" s="52" t="s">
        <v>1422</v>
      </c>
      <c r="B2739" s="56"/>
      <c r="C2739" s="7" t="s">
        <v>118</v>
      </c>
      <c r="D2739" s="7" t="s">
        <v>6558</v>
      </c>
      <c r="E2739" s="7"/>
      <c r="F2739" s="64"/>
      <c r="G2739" s="6"/>
      <c r="H2739" s="6"/>
      <c r="I2739" s="10" t="s">
        <v>110</v>
      </c>
      <c r="J2739" s="11" t="s">
        <v>1489</v>
      </c>
      <c r="K2739" s="194" t="s">
        <v>510</v>
      </c>
      <c r="L2739" s="176"/>
      <c r="M2739" s="176">
        <v>1000</v>
      </c>
      <c r="N2739" s="80" t="s">
        <v>6854</v>
      </c>
      <c r="O2739" s="162"/>
      <c r="P2739" s="80" t="s">
        <v>10142</v>
      </c>
      <c r="Q2739" s="80"/>
      <c r="R2739" s="80"/>
      <c r="S2739" s="163"/>
      <c r="T2739" s="213"/>
      <c r="U2739" s="162"/>
      <c r="V2739" s="164"/>
      <c r="W2739" s="12" t="str">
        <f t="shared" si="670"/>
        <v>Mqtt1</v>
      </c>
      <c r="X2739" s="196" t="s">
        <v>10567</v>
      </c>
      <c r="Y2739" s="6" t="str">
        <f t="shared" si="672"/>
        <v>marpower/power-tag/ahu-owners-state-room-pt130f01</v>
      </c>
      <c r="Z2739" s="103" t="str" cm="1">
        <f t="array" ref="Z2739">IF(COUNTIF(N2739,"spare"),"","$."&amp;_xlfn.REGEXEXTRACT(J2739,"^PT\d+[FQ]\d+_(.*)", 2))</f>
        <v>$.Power_Factor_Phase_A</v>
      </c>
      <c r="AA2739" s="12">
        <f t="shared" si="679"/>
        <v>3</v>
      </c>
      <c r="AB2739" s="6" t="s">
        <v>195</v>
      </c>
      <c r="AC2739" s="103">
        <v>3078</v>
      </c>
      <c r="AJ2739" s="80"/>
      <c r="AK2739" s="113" t="s">
        <v>1426</v>
      </c>
      <c r="AN2739" s="80"/>
      <c r="AO2739" s="80"/>
      <c r="AP2739" s="80"/>
      <c r="AQ2739" s="80"/>
      <c r="AR2739" s="127"/>
      <c r="AS2739" s="80"/>
      <c r="AT2739" s="7"/>
      <c r="AU2739" s="7"/>
      <c r="AV2739" s="165"/>
      <c r="AW2739" s="166"/>
      <c r="AX2739" s="137"/>
      <c r="AY2739" s="147"/>
      <c r="AZ2739" s="167"/>
      <c r="BA2739" s="167"/>
      <c r="BB2739" s="147" t="str">
        <f t="shared" si="680"/>
        <v/>
      </c>
      <c r="BC2739" s="168"/>
      <c r="BD2739" s="165"/>
      <c r="BE2739" s="165"/>
      <c r="BF2739" s="165"/>
      <c r="BG2739" s="165"/>
      <c r="BH2739" s="165"/>
      <c r="BI2739" s="165"/>
      <c r="BJ2739" s="165"/>
      <c r="BK2739" s="165"/>
      <c r="BL2739" s="165"/>
      <c r="BM2739" s="165"/>
      <c r="BN2739" s="165"/>
      <c r="BO2739" s="165"/>
      <c r="BP2739" s="165"/>
      <c r="BQ2739" s="165"/>
      <c r="BS2739" s="6"/>
      <c r="BT2739" s="11"/>
      <c r="BU2739" s="6"/>
      <c r="BV2739" s="6"/>
    </row>
    <row r="2740" spans="1:74" ht="15.75" x14ac:dyDescent="0.25">
      <c r="A2740" s="52" t="s">
        <v>1422</v>
      </c>
      <c r="B2740" s="56"/>
      <c r="C2740" s="7" t="s">
        <v>118</v>
      </c>
      <c r="D2740" s="7" t="s">
        <v>6558</v>
      </c>
      <c r="E2740" s="7"/>
      <c r="F2740" s="64"/>
      <c r="G2740" s="6"/>
      <c r="H2740" s="6"/>
      <c r="I2740" s="10" t="s">
        <v>110</v>
      </c>
      <c r="J2740" s="11" t="s">
        <v>1490</v>
      </c>
      <c r="K2740" s="194" t="s">
        <v>510</v>
      </c>
      <c r="L2740" s="176"/>
      <c r="M2740" s="176">
        <v>1000</v>
      </c>
      <c r="N2740" s="80" t="s">
        <v>6854</v>
      </c>
      <c r="O2740" s="162"/>
      <c r="P2740" s="80" t="s">
        <v>10143</v>
      </c>
      <c r="Q2740" s="80"/>
      <c r="R2740" s="80"/>
      <c r="S2740" s="163"/>
      <c r="T2740" s="213"/>
      <c r="U2740" s="162"/>
      <c r="V2740" s="164"/>
      <c r="W2740" s="12" t="str">
        <f t="shared" si="670"/>
        <v>Mqtt1</v>
      </c>
      <c r="X2740" s="196" t="s">
        <v>10567</v>
      </c>
      <c r="Y2740" s="6" t="str">
        <f t="shared" si="672"/>
        <v>marpower/power-tag/ahu-owners-state-room-pt130f01</v>
      </c>
      <c r="Z2740" s="103" t="str" cm="1">
        <f t="array" ref="Z2740">IF(COUNTIF(N2740,"spare"),"","$."&amp;_xlfn.REGEXEXTRACT(J2740,"^PT\d+[FQ]\d+_(.*)", 2))</f>
        <v>$.Power_Factor_Phase_B</v>
      </c>
      <c r="AA2740" s="12">
        <f t="shared" si="679"/>
        <v>3</v>
      </c>
      <c r="AB2740" s="6" t="s">
        <v>195</v>
      </c>
      <c r="AC2740" s="103">
        <v>3080</v>
      </c>
      <c r="AJ2740" s="80"/>
      <c r="AK2740" s="113" t="s">
        <v>1426</v>
      </c>
      <c r="AN2740" s="80"/>
      <c r="AO2740" s="80"/>
      <c r="AP2740" s="80"/>
      <c r="AQ2740" s="80"/>
      <c r="AR2740" s="127"/>
      <c r="AS2740" s="80"/>
      <c r="AT2740" s="7"/>
      <c r="AU2740" s="7"/>
      <c r="AV2740" s="165"/>
      <c r="AW2740" s="166"/>
      <c r="AX2740" s="137"/>
      <c r="AY2740" s="147"/>
      <c r="AZ2740" s="167"/>
      <c r="BA2740" s="167"/>
      <c r="BB2740" s="147" t="str">
        <f t="shared" si="680"/>
        <v/>
      </c>
      <c r="BC2740" s="168"/>
      <c r="BD2740" s="165"/>
      <c r="BE2740" s="165"/>
      <c r="BF2740" s="165"/>
      <c r="BG2740" s="165"/>
      <c r="BH2740" s="165"/>
      <c r="BI2740" s="165"/>
      <c r="BJ2740" s="165"/>
      <c r="BK2740" s="165"/>
      <c r="BL2740" s="165"/>
      <c r="BM2740" s="165"/>
      <c r="BN2740" s="165"/>
      <c r="BO2740" s="165"/>
      <c r="BP2740" s="165"/>
      <c r="BQ2740" s="165"/>
      <c r="BS2740" s="6"/>
      <c r="BT2740" s="11"/>
      <c r="BU2740" s="6"/>
      <c r="BV2740" s="6"/>
    </row>
    <row r="2741" spans="1:74" ht="15.75" x14ac:dyDescent="0.25">
      <c r="A2741" s="52" t="s">
        <v>1422</v>
      </c>
      <c r="B2741" s="56"/>
      <c r="C2741" s="7" t="s">
        <v>118</v>
      </c>
      <c r="D2741" s="7" t="s">
        <v>6558</v>
      </c>
      <c r="E2741" s="7"/>
      <c r="F2741" s="64"/>
      <c r="G2741" s="6"/>
      <c r="H2741" s="6"/>
      <c r="I2741" s="10" t="s">
        <v>110</v>
      </c>
      <c r="J2741" s="11" t="s">
        <v>1491</v>
      </c>
      <c r="K2741" s="194" t="s">
        <v>510</v>
      </c>
      <c r="L2741" s="176"/>
      <c r="M2741" s="176">
        <v>1000</v>
      </c>
      <c r="N2741" s="80" t="s">
        <v>6854</v>
      </c>
      <c r="O2741" s="162"/>
      <c r="P2741" s="80" t="s">
        <v>10144</v>
      </c>
      <c r="Q2741" s="80"/>
      <c r="R2741" s="80"/>
      <c r="S2741" s="163"/>
      <c r="T2741" s="213"/>
      <c r="U2741" s="162"/>
      <c r="V2741" s="164"/>
      <c r="W2741" s="12" t="str">
        <f t="shared" si="670"/>
        <v>Mqtt1</v>
      </c>
      <c r="X2741" s="196" t="s">
        <v>10567</v>
      </c>
      <c r="Y2741" s="6" t="str">
        <f t="shared" si="672"/>
        <v>marpower/power-tag/ahu-owners-state-room-pt130f01</v>
      </c>
      <c r="Z2741" s="103" t="str" cm="1">
        <f t="array" ref="Z2741">IF(COUNTIF(N2741,"spare"),"","$."&amp;_xlfn.REGEXEXTRACT(J2741,"^PT\d+[FQ]\d+_(.*)", 2))</f>
        <v>$.Power_Factor_Phase_C</v>
      </c>
      <c r="AA2741" s="12">
        <f t="shared" si="679"/>
        <v>3</v>
      </c>
      <c r="AB2741" s="6" t="s">
        <v>195</v>
      </c>
      <c r="AC2741" s="103">
        <v>3082</v>
      </c>
      <c r="AJ2741" s="80"/>
      <c r="AK2741" s="113" t="s">
        <v>1426</v>
      </c>
      <c r="AN2741" s="80"/>
      <c r="AO2741" s="80"/>
      <c r="AP2741" s="80"/>
      <c r="AQ2741" s="80"/>
      <c r="AR2741" s="127"/>
      <c r="AS2741" s="80"/>
      <c r="AT2741" s="7"/>
      <c r="AU2741" s="7"/>
      <c r="AV2741" s="165"/>
      <c r="AW2741" s="166"/>
      <c r="AX2741" s="137"/>
      <c r="AY2741" s="147"/>
      <c r="AZ2741" s="167"/>
      <c r="BA2741" s="167"/>
      <c r="BB2741" s="147" t="str">
        <f t="shared" si="680"/>
        <v/>
      </c>
      <c r="BC2741" s="168"/>
      <c r="BD2741" s="165"/>
      <c r="BE2741" s="165"/>
      <c r="BF2741" s="165"/>
      <c r="BG2741" s="165"/>
      <c r="BH2741" s="165"/>
      <c r="BI2741" s="165"/>
      <c r="BJ2741" s="165"/>
      <c r="BK2741" s="165"/>
      <c r="BL2741" s="165"/>
      <c r="BM2741" s="165"/>
      <c r="BN2741" s="165"/>
      <c r="BO2741" s="165"/>
      <c r="BP2741" s="165"/>
      <c r="BQ2741" s="165"/>
      <c r="BS2741" s="6"/>
      <c r="BT2741" s="11"/>
      <c r="BU2741" s="6"/>
      <c r="BV2741" s="6"/>
    </row>
    <row r="2742" spans="1:74" ht="15.75" x14ac:dyDescent="0.25">
      <c r="A2742" s="52" t="s">
        <v>1422</v>
      </c>
      <c r="B2742" s="56"/>
      <c r="C2742" s="7" t="s">
        <v>118</v>
      </c>
      <c r="D2742" s="7" t="s">
        <v>6558</v>
      </c>
      <c r="E2742" s="7"/>
      <c r="F2742" s="64"/>
      <c r="G2742" s="6"/>
      <c r="H2742" s="6"/>
      <c r="I2742" s="10" t="s">
        <v>110</v>
      </c>
      <c r="J2742" s="11" t="s">
        <v>1492</v>
      </c>
      <c r="K2742" s="194" t="s">
        <v>510</v>
      </c>
      <c r="L2742" s="176"/>
      <c r="M2742" s="176">
        <v>1000</v>
      </c>
      <c r="N2742" s="80" t="s">
        <v>6854</v>
      </c>
      <c r="O2742" s="162"/>
      <c r="P2742" s="80" t="s">
        <v>10145</v>
      </c>
      <c r="Q2742" s="80"/>
      <c r="R2742" s="80"/>
      <c r="S2742" s="163"/>
      <c r="T2742" s="213"/>
      <c r="U2742" s="162"/>
      <c r="V2742" s="164"/>
      <c r="W2742" s="12" t="str">
        <f t="shared" si="670"/>
        <v>Mqtt1</v>
      </c>
      <c r="X2742" s="196" t="s">
        <v>10567</v>
      </c>
      <c r="Y2742" s="6" t="str">
        <f t="shared" si="672"/>
        <v>marpower/power-tag/ahu-owners-state-room-pt130f01</v>
      </c>
      <c r="Z2742" s="103" t="str" cm="1">
        <f t="array" ref="Z2742">IF(COUNTIF(N2742,"spare"),"","$."&amp;_xlfn.REGEXEXTRACT(J2742,"^PT\d+[FQ]\d+_(.*)", 2))</f>
        <v>$.Total_Power_Factor</v>
      </c>
      <c r="AA2742" s="12">
        <f t="shared" si="679"/>
        <v>3</v>
      </c>
      <c r="AB2742" s="6" t="s">
        <v>195</v>
      </c>
      <c r="AC2742" s="103">
        <v>3084</v>
      </c>
      <c r="AJ2742" s="80"/>
      <c r="AK2742" s="113" t="s">
        <v>1426</v>
      </c>
      <c r="AN2742" s="80"/>
      <c r="AO2742" s="80"/>
      <c r="AP2742" s="80"/>
      <c r="AQ2742" s="80"/>
      <c r="AR2742" s="127"/>
      <c r="AS2742" s="80"/>
      <c r="AT2742" s="7"/>
      <c r="AU2742" s="7"/>
      <c r="AV2742" s="165"/>
      <c r="AW2742" s="166"/>
      <c r="AX2742" s="137"/>
      <c r="AY2742" s="147"/>
      <c r="AZ2742" s="167"/>
      <c r="BA2742" s="167"/>
      <c r="BB2742" s="147" t="str">
        <f t="shared" si="680"/>
        <v/>
      </c>
      <c r="BC2742" s="168"/>
      <c r="BD2742" s="165"/>
      <c r="BE2742" s="165"/>
      <c r="BF2742" s="165"/>
      <c r="BG2742" s="165"/>
      <c r="BH2742" s="165"/>
      <c r="BI2742" s="165"/>
      <c r="BJ2742" s="165"/>
      <c r="BK2742" s="165"/>
      <c r="BL2742" s="165"/>
      <c r="BM2742" s="165"/>
      <c r="BN2742" s="165"/>
      <c r="BO2742" s="165"/>
      <c r="BP2742" s="165"/>
      <c r="BQ2742" s="165"/>
      <c r="BS2742" s="6"/>
      <c r="BT2742" s="11"/>
      <c r="BU2742" s="6"/>
      <c r="BV2742" s="6"/>
    </row>
    <row r="2743" spans="1:74" ht="15.75" x14ac:dyDescent="0.25">
      <c r="A2743" s="52" t="s">
        <v>1422</v>
      </c>
      <c r="B2743" s="56"/>
      <c r="C2743" s="7" t="s">
        <v>118</v>
      </c>
      <c r="D2743" s="7" t="s">
        <v>6558</v>
      </c>
      <c r="E2743" s="7"/>
      <c r="F2743" s="64"/>
      <c r="G2743" s="6"/>
      <c r="H2743" s="6"/>
      <c r="I2743" s="10" t="s">
        <v>110</v>
      </c>
      <c r="J2743" s="11" t="s">
        <v>1493</v>
      </c>
      <c r="K2743" s="194" t="s">
        <v>510</v>
      </c>
      <c r="L2743" s="176"/>
      <c r="M2743" s="176">
        <v>1000</v>
      </c>
      <c r="N2743" s="80" t="s">
        <v>6854</v>
      </c>
      <c r="O2743" s="162"/>
      <c r="P2743" s="80" t="s">
        <v>2843</v>
      </c>
      <c r="Q2743" s="80"/>
      <c r="R2743" s="80"/>
      <c r="S2743" s="163"/>
      <c r="T2743" s="213"/>
      <c r="U2743" s="162"/>
      <c r="V2743" s="164"/>
      <c r="W2743" s="12" t="str">
        <f t="shared" si="670"/>
        <v>Mqtt1</v>
      </c>
      <c r="X2743" s="196" t="s">
        <v>10568</v>
      </c>
      <c r="Y2743" s="6" t="str">
        <f t="shared" si="672"/>
        <v>marpower/power-tag/erec-1-power-supply-heat-recovery</v>
      </c>
      <c r="Z2743" s="103" t="str" cm="1">
        <f t="array" ref="Z2743">IF(COUNTIF(N2743,"spare"),"","$."&amp;_xlfn.REGEXEXTRACT(J2743,"^PT\d+[FQ]\d+_(.*)", 2))</f>
        <v>$.RMS_Current_Phase_A</v>
      </c>
      <c r="AA2743" s="12">
        <f t="shared" si="679"/>
        <v>4</v>
      </c>
      <c r="AB2743" s="6" t="s">
        <v>195</v>
      </c>
      <c r="AC2743" s="103">
        <v>3000</v>
      </c>
      <c r="AJ2743" s="80"/>
      <c r="AK2743" s="113" t="s">
        <v>1423</v>
      </c>
      <c r="AN2743" s="80"/>
      <c r="AO2743" s="80"/>
      <c r="AP2743" s="80"/>
      <c r="AQ2743" s="80"/>
      <c r="AR2743" s="127"/>
      <c r="AS2743" s="80"/>
      <c r="AT2743" s="7"/>
      <c r="AU2743" s="7"/>
      <c r="AV2743" s="165"/>
      <c r="AW2743" s="166"/>
      <c r="AX2743" s="137"/>
      <c r="AY2743" s="147"/>
      <c r="AZ2743" s="167"/>
      <c r="BA2743" s="167"/>
      <c r="BB2743" s="147" t="str">
        <f t="shared" si="680"/>
        <v/>
      </c>
      <c r="BC2743" s="168"/>
      <c r="BD2743" s="165"/>
      <c r="BE2743" s="165"/>
      <c r="BF2743" s="165"/>
      <c r="BG2743" s="165"/>
      <c r="BH2743" s="165"/>
      <c r="BI2743" s="165"/>
      <c r="BJ2743" s="165"/>
      <c r="BK2743" s="165"/>
      <c r="BL2743" s="165"/>
      <c r="BM2743" s="165"/>
      <c r="BN2743" s="165"/>
      <c r="BO2743" s="165"/>
      <c r="BP2743" s="165"/>
      <c r="BQ2743" s="165"/>
      <c r="BS2743" s="6"/>
      <c r="BT2743" s="11"/>
      <c r="BU2743" s="6"/>
      <c r="BV2743" s="6"/>
    </row>
    <row r="2744" spans="1:74" ht="15.75" x14ac:dyDescent="0.25">
      <c r="A2744" s="52" t="s">
        <v>1422</v>
      </c>
      <c r="B2744" s="56"/>
      <c r="C2744" s="7" t="s">
        <v>118</v>
      </c>
      <c r="D2744" s="7" t="s">
        <v>6558</v>
      </c>
      <c r="E2744" s="7"/>
      <c r="F2744" s="64"/>
      <c r="G2744" s="6"/>
      <c r="H2744" s="6"/>
      <c r="I2744" s="10" t="s">
        <v>110</v>
      </c>
      <c r="J2744" s="11" t="s">
        <v>1494</v>
      </c>
      <c r="K2744" s="194" t="s">
        <v>510</v>
      </c>
      <c r="L2744" s="176"/>
      <c r="M2744" s="176">
        <v>1000</v>
      </c>
      <c r="N2744" s="80" t="s">
        <v>6854</v>
      </c>
      <c r="O2744" s="162"/>
      <c r="P2744" s="80" t="s">
        <v>2844</v>
      </c>
      <c r="Q2744" s="80"/>
      <c r="R2744" s="80"/>
      <c r="S2744" s="163"/>
      <c r="T2744" s="213"/>
      <c r="U2744" s="162"/>
      <c r="V2744" s="164"/>
      <c r="W2744" s="12" t="str">
        <f t="shared" si="670"/>
        <v>Mqtt1</v>
      </c>
      <c r="X2744" s="196" t="s">
        <v>10568</v>
      </c>
      <c r="Y2744" s="6" t="str">
        <f t="shared" si="672"/>
        <v>marpower/power-tag/erec-1-power-supply-heat-recovery</v>
      </c>
      <c r="Z2744" s="103" t="str" cm="1">
        <f t="array" ref="Z2744">IF(COUNTIF(N2744,"spare"),"","$."&amp;_xlfn.REGEXEXTRACT(J2744,"^PT\d+[FQ]\d+_(.*)", 2))</f>
        <v>$.RMS_Current_Phase_B</v>
      </c>
      <c r="AA2744" s="12">
        <f t="shared" si="679"/>
        <v>4</v>
      </c>
      <c r="AB2744" s="6" t="s">
        <v>195</v>
      </c>
      <c r="AC2744" s="103">
        <v>3002</v>
      </c>
      <c r="AJ2744" s="80"/>
      <c r="AK2744" s="113" t="s">
        <v>1423</v>
      </c>
      <c r="AN2744" s="80"/>
      <c r="AO2744" s="80"/>
      <c r="AP2744" s="80"/>
      <c r="AQ2744" s="80"/>
      <c r="AR2744" s="127"/>
      <c r="AS2744" s="80"/>
      <c r="AT2744" s="7"/>
      <c r="AU2744" s="7"/>
      <c r="AV2744" s="165"/>
      <c r="AW2744" s="166"/>
      <c r="AX2744" s="137"/>
      <c r="AY2744" s="147"/>
      <c r="AZ2744" s="167"/>
      <c r="BA2744" s="167"/>
      <c r="BB2744" s="147" t="str">
        <f t="shared" si="680"/>
        <v/>
      </c>
      <c r="BC2744" s="168"/>
      <c r="BD2744" s="165"/>
      <c r="BE2744" s="165"/>
      <c r="BF2744" s="165"/>
      <c r="BG2744" s="165"/>
      <c r="BH2744" s="165"/>
      <c r="BI2744" s="165"/>
      <c r="BJ2744" s="165"/>
      <c r="BK2744" s="165"/>
      <c r="BL2744" s="165"/>
      <c r="BM2744" s="165"/>
      <c r="BN2744" s="165"/>
      <c r="BO2744" s="165"/>
      <c r="BP2744" s="165"/>
      <c r="BQ2744" s="165"/>
      <c r="BS2744" s="6"/>
      <c r="BT2744" s="11"/>
      <c r="BU2744" s="6"/>
      <c r="BV2744" s="6"/>
    </row>
    <row r="2745" spans="1:74" ht="15.75" x14ac:dyDescent="0.25">
      <c r="A2745" s="52" t="s">
        <v>1422</v>
      </c>
      <c r="B2745" s="56"/>
      <c r="C2745" s="7" t="s">
        <v>118</v>
      </c>
      <c r="D2745" s="7" t="s">
        <v>6558</v>
      </c>
      <c r="E2745" s="7"/>
      <c r="F2745" s="64"/>
      <c r="G2745" s="6"/>
      <c r="H2745" s="6"/>
      <c r="I2745" s="10" t="s">
        <v>110</v>
      </c>
      <c r="J2745" s="11" t="s">
        <v>1495</v>
      </c>
      <c r="K2745" s="194" t="s">
        <v>510</v>
      </c>
      <c r="L2745" s="176"/>
      <c r="M2745" s="176">
        <v>1000</v>
      </c>
      <c r="N2745" s="80" t="s">
        <v>6854</v>
      </c>
      <c r="O2745" s="162"/>
      <c r="P2745" s="80" t="s">
        <v>2845</v>
      </c>
      <c r="Q2745" s="80"/>
      <c r="R2745" s="80"/>
      <c r="S2745" s="163"/>
      <c r="T2745" s="213"/>
      <c r="U2745" s="162"/>
      <c r="V2745" s="164"/>
      <c r="W2745" s="12" t="str">
        <f t="shared" si="670"/>
        <v>Mqtt1</v>
      </c>
      <c r="X2745" s="196" t="s">
        <v>10568</v>
      </c>
      <c r="Y2745" s="6" t="str">
        <f t="shared" si="672"/>
        <v>marpower/power-tag/erec-1-power-supply-heat-recovery</v>
      </c>
      <c r="Z2745" s="103" t="str" cm="1">
        <f t="array" ref="Z2745">IF(COUNTIF(N2745,"spare"),"","$."&amp;_xlfn.REGEXEXTRACT(J2745,"^PT\d+[FQ]\d+_(.*)", 2))</f>
        <v>$.RMS_Current_Phase_C</v>
      </c>
      <c r="AA2745" s="12">
        <f t="shared" si="679"/>
        <v>4</v>
      </c>
      <c r="AB2745" s="6" t="s">
        <v>195</v>
      </c>
      <c r="AC2745" s="103">
        <v>3004</v>
      </c>
      <c r="AJ2745" s="80"/>
      <c r="AK2745" s="113" t="s">
        <v>1423</v>
      </c>
      <c r="AN2745" s="80"/>
      <c r="AO2745" s="80"/>
      <c r="AP2745" s="80"/>
      <c r="AQ2745" s="80"/>
      <c r="AR2745" s="127"/>
      <c r="AS2745" s="80"/>
      <c r="AT2745" s="7"/>
      <c r="AU2745" s="7"/>
      <c r="AV2745" s="165"/>
      <c r="AW2745" s="166"/>
      <c r="AX2745" s="137"/>
      <c r="AY2745" s="147"/>
      <c r="AZ2745" s="167"/>
      <c r="BA2745" s="167"/>
      <c r="BB2745" s="147" t="str">
        <f t="shared" si="680"/>
        <v/>
      </c>
      <c r="BC2745" s="168"/>
      <c r="BD2745" s="165"/>
      <c r="BE2745" s="165"/>
      <c r="BF2745" s="165"/>
      <c r="BG2745" s="165"/>
      <c r="BH2745" s="165"/>
      <c r="BI2745" s="165"/>
      <c r="BJ2745" s="165"/>
      <c r="BK2745" s="165"/>
      <c r="BL2745" s="165"/>
      <c r="BM2745" s="165"/>
      <c r="BN2745" s="165"/>
      <c r="BO2745" s="165"/>
      <c r="BP2745" s="165"/>
      <c r="BQ2745" s="165"/>
      <c r="BS2745" s="6"/>
      <c r="BT2745" s="11"/>
      <c r="BU2745" s="6"/>
      <c r="BV2745" s="6"/>
    </row>
    <row r="2746" spans="1:74" ht="15.75" x14ac:dyDescent="0.25">
      <c r="A2746" s="52" t="s">
        <v>1422</v>
      </c>
      <c r="B2746" s="56"/>
      <c r="C2746" s="7" t="s">
        <v>118</v>
      </c>
      <c r="D2746" s="7" t="s">
        <v>6558</v>
      </c>
      <c r="E2746" s="7"/>
      <c r="F2746" s="64"/>
      <c r="G2746" s="6"/>
      <c r="H2746" s="6"/>
      <c r="I2746" s="10" t="s">
        <v>110</v>
      </c>
      <c r="J2746" s="11" t="s">
        <v>1496</v>
      </c>
      <c r="K2746" s="194" t="s">
        <v>510</v>
      </c>
      <c r="L2746" s="176"/>
      <c r="M2746" s="176">
        <v>1000</v>
      </c>
      <c r="N2746" s="80" t="s">
        <v>6854</v>
      </c>
      <c r="O2746" s="162"/>
      <c r="P2746" s="80" t="s">
        <v>2846</v>
      </c>
      <c r="Q2746" s="80"/>
      <c r="R2746" s="80"/>
      <c r="S2746" s="163"/>
      <c r="T2746" s="213"/>
      <c r="U2746" s="162"/>
      <c r="V2746" s="164"/>
      <c r="W2746" s="12" t="str">
        <f t="shared" si="670"/>
        <v>Mqtt1</v>
      </c>
      <c r="X2746" s="196" t="s">
        <v>10568</v>
      </c>
      <c r="Y2746" s="6" t="str">
        <f t="shared" si="672"/>
        <v>marpower/power-tag/erec-1-power-supply-heat-recovery</v>
      </c>
      <c r="Z2746" s="103" t="str" cm="1">
        <f t="array" ref="Z2746">IF(COUNTIF(N2746,"spare"),"","$."&amp;_xlfn.REGEXEXTRACT(J2746,"^PT\d+[FQ]\d+_(.*)", 2))</f>
        <v>$.RMS_Current_Phase_Neut</v>
      </c>
      <c r="AA2746" s="12">
        <f t="shared" si="679"/>
        <v>4</v>
      </c>
      <c r="AB2746" s="6" t="s">
        <v>195</v>
      </c>
      <c r="AC2746" s="103">
        <v>3006</v>
      </c>
      <c r="AJ2746" s="80"/>
      <c r="AK2746" s="113" t="s">
        <v>1423</v>
      </c>
      <c r="AN2746" s="80"/>
      <c r="AO2746" s="80"/>
      <c r="AP2746" s="80"/>
      <c r="AQ2746" s="80"/>
      <c r="AR2746" s="127"/>
      <c r="AS2746" s="80"/>
      <c r="AT2746" s="7"/>
      <c r="AU2746" s="7"/>
      <c r="AV2746" s="165"/>
      <c r="AW2746" s="166"/>
      <c r="AX2746" s="137"/>
      <c r="AY2746" s="147"/>
      <c r="AZ2746" s="167"/>
      <c r="BA2746" s="167"/>
      <c r="BB2746" s="147" t="str">
        <f t="shared" si="680"/>
        <v/>
      </c>
      <c r="BC2746" s="168"/>
      <c r="BD2746" s="165"/>
      <c r="BE2746" s="165"/>
      <c r="BF2746" s="165"/>
      <c r="BG2746" s="165"/>
      <c r="BH2746" s="165"/>
      <c r="BI2746" s="165"/>
      <c r="BJ2746" s="165"/>
      <c r="BK2746" s="165"/>
      <c r="BL2746" s="165"/>
      <c r="BM2746" s="165"/>
      <c r="BN2746" s="165"/>
      <c r="BO2746" s="165"/>
      <c r="BP2746" s="165"/>
      <c r="BQ2746" s="165"/>
      <c r="BS2746" s="6"/>
      <c r="BT2746" s="11"/>
      <c r="BU2746" s="6"/>
      <c r="BV2746" s="6"/>
    </row>
    <row r="2747" spans="1:74" ht="15.75" x14ac:dyDescent="0.25">
      <c r="A2747" s="52" t="s">
        <v>1422</v>
      </c>
      <c r="B2747" s="56"/>
      <c r="C2747" s="7" t="s">
        <v>118</v>
      </c>
      <c r="D2747" s="7" t="s">
        <v>6558</v>
      </c>
      <c r="E2747" s="7"/>
      <c r="F2747" s="64"/>
      <c r="G2747" s="6"/>
      <c r="H2747" s="6"/>
      <c r="I2747" s="10" t="s">
        <v>110</v>
      </c>
      <c r="J2747" s="11" t="s">
        <v>8273</v>
      </c>
      <c r="K2747" s="194" t="s">
        <v>510</v>
      </c>
      <c r="L2747" s="176"/>
      <c r="M2747" s="176">
        <v>1000</v>
      </c>
      <c r="N2747" s="80" t="s">
        <v>6854</v>
      </c>
      <c r="O2747" s="162"/>
      <c r="P2747" s="80" t="s">
        <v>2847</v>
      </c>
      <c r="Q2747" s="80"/>
      <c r="R2747" s="80"/>
      <c r="S2747" s="163"/>
      <c r="T2747" s="213"/>
      <c r="U2747" s="162"/>
      <c r="V2747" s="164"/>
      <c r="W2747" s="12" t="str">
        <f t="shared" si="670"/>
        <v>Mqtt1</v>
      </c>
      <c r="X2747" s="196" t="s">
        <v>10568</v>
      </c>
      <c r="Y2747" s="6" t="str">
        <f t="shared" si="672"/>
        <v>marpower/power-tag/erec-1-power-supply-heat-recovery</v>
      </c>
      <c r="Z2747" s="103" t="str" cm="1">
        <f t="array" ref="Z2747">IF(COUNTIF(N2747,"spare"),"","$."&amp;_xlfn.REGEXEXTRACT(J2747,"^PT\d+[FQ]\d+_(.*)", 2))</f>
        <v>$.RMS_Voltage_A_N</v>
      </c>
      <c r="AA2747" s="12">
        <f t="shared" si="679"/>
        <v>4</v>
      </c>
      <c r="AB2747" s="6" t="s">
        <v>195</v>
      </c>
      <c r="AC2747" s="103">
        <v>3028</v>
      </c>
      <c r="AJ2747" s="80"/>
      <c r="AK2747" s="113" t="s">
        <v>1424</v>
      </c>
      <c r="AN2747" s="80"/>
      <c r="AO2747" s="80"/>
      <c r="AP2747" s="80"/>
      <c r="AQ2747" s="80"/>
      <c r="AR2747" s="127"/>
      <c r="AS2747" s="80"/>
      <c r="AT2747" s="7"/>
      <c r="AU2747" s="7"/>
      <c r="AV2747" s="165"/>
      <c r="AW2747" s="166"/>
      <c r="AX2747" s="137"/>
      <c r="AY2747" s="147"/>
      <c r="AZ2747" s="167"/>
      <c r="BA2747" s="167"/>
      <c r="BB2747" s="147" t="str">
        <f t="shared" si="680"/>
        <v/>
      </c>
      <c r="BC2747" s="168"/>
      <c r="BD2747" s="165"/>
      <c r="BE2747" s="165"/>
      <c r="BF2747" s="165"/>
      <c r="BG2747" s="165"/>
      <c r="BH2747" s="165"/>
      <c r="BI2747" s="165"/>
      <c r="BJ2747" s="165"/>
      <c r="BK2747" s="165"/>
      <c r="BL2747" s="165"/>
      <c r="BM2747" s="165"/>
      <c r="BN2747" s="165"/>
      <c r="BO2747" s="165"/>
      <c r="BP2747" s="165"/>
      <c r="BQ2747" s="165"/>
      <c r="BS2747" s="6"/>
      <c r="BT2747" s="11"/>
      <c r="BU2747" s="6"/>
      <c r="BV2747" s="6"/>
    </row>
    <row r="2748" spans="1:74" ht="15.75" x14ac:dyDescent="0.25">
      <c r="A2748" s="52" t="s">
        <v>1422</v>
      </c>
      <c r="B2748" s="56"/>
      <c r="C2748" s="7" t="s">
        <v>118</v>
      </c>
      <c r="D2748" s="7" t="s">
        <v>6558</v>
      </c>
      <c r="E2748" s="7"/>
      <c r="F2748" s="64"/>
      <c r="G2748" s="6"/>
      <c r="H2748" s="6"/>
      <c r="I2748" s="10" t="s">
        <v>110</v>
      </c>
      <c r="J2748" s="11" t="s">
        <v>8450</v>
      </c>
      <c r="K2748" s="194" t="s">
        <v>510</v>
      </c>
      <c r="L2748" s="176"/>
      <c r="M2748" s="176">
        <v>1000</v>
      </c>
      <c r="N2748" s="80" t="s">
        <v>6854</v>
      </c>
      <c r="O2748" s="162"/>
      <c r="P2748" s="80" t="s">
        <v>2848</v>
      </c>
      <c r="Q2748" s="80"/>
      <c r="R2748" s="80"/>
      <c r="S2748" s="163"/>
      <c r="T2748" s="213"/>
      <c r="U2748" s="162"/>
      <c r="V2748" s="164"/>
      <c r="W2748" s="12" t="str">
        <f t="shared" si="670"/>
        <v>Mqtt1</v>
      </c>
      <c r="X2748" s="196" t="s">
        <v>10568</v>
      </c>
      <c r="Y2748" s="6" t="str">
        <f t="shared" si="672"/>
        <v>marpower/power-tag/erec-1-power-supply-heat-recovery</v>
      </c>
      <c r="Z2748" s="103" t="str" cm="1">
        <f t="array" ref="Z2748">IF(COUNTIF(N2748,"spare"),"","$."&amp;_xlfn.REGEXEXTRACT(J2748,"^PT\d+[FQ]\d+_(.*)", 2))</f>
        <v>$.RMS_Voltage_B_N</v>
      </c>
      <c r="AA2748" s="12">
        <f t="shared" si="679"/>
        <v>4</v>
      </c>
      <c r="AB2748" s="6" t="s">
        <v>195</v>
      </c>
      <c r="AC2748" s="103">
        <v>3030</v>
      </c>
      <c r="AJ2748" s="80"/>
      <c r="AK2748" s="113" t="s">
        <v>1424</v>
      </c>
      <c r="AN2748" s="80"/>
      <c r="AO2748" s="80"/>
      <c r="AP2748" s="80"/>
      <c r="AQ2748" s="80"/>
      <c r="AR2748" s="127"/>
      <c r="AS2748" s="80"/>
      <c r="AT2748" s="7"/>
      <c r="AU2748" s="7"/>
      <c r="AV2748" s="165"/>
      <c r="AW2748" s="166"/>
      <c r="AX2748" s="137"/>
      <c r="AY2748" s="147"/>
      <c r="AZ2748" s="167"/>
      <c r="BA2748" s="167"/>
      <c r="BB2748" s="147" t="str">
        <f t="shared" si="680"/>
        <v/>
      </c>
      <c r="BC2748" s="168"/>
      <c r="BD2748" s="165"/>
      <c r="BE2748" s="165"/>
      <c r="BF2748" s="165"/>
      <c r="BG2748" s="165"/>
      <c r="BH2748" s="165"/>
      <c r="BI2748" s="165"/>
      <c r="BJ2748" s="165"/>
      <c r="BK2748" s="165"/>
      <c r="BL2748" s="165"/>
      <c r="BM2748" s="165"/>
      <c r="BN2748" s="165"/>
      <c r="BO2748" s="165"/>
      <c r="BP2748" s="165"/>
      <c r="BQ2748" s="165"/>
      <c r="BS2748" s="6"/>
      <c r="BT2748" s="11"/>
      <c r="BU2748" s="6"/>
      <c r="BV2748" s="6"/>
    </row>
    <row r="2749" spans="1:74" ht="15.75" x14ac:dyDescent="0.25">
      <c r="A2749" s="52" t="s">
        <v>1422</v>
      </c>
      <c r="B2749" s="56"/>
      <c r="C2749" s="7" t="s">
        <v>118</v>
      </c>
      <c r="D2749" s="7" t="s">
        <v>6558</v>
      </c>
      <c r="E2749" s="7"/>
      <c r="F2749" s="64"/>
      <c r="G2749" s="6"/>
      <c r="H2749" s="6"/>
      <c r="I2749" s="10" t="s">
        <v>110</v>
      </c>
      <c r="J2749" s="11" t="s">
        <v>8627</v>
      </c>
      <c r="K2749" s="194" t="s">
        <v>510</v>
      </c>
      <c r="L2749" s="176"/>
      <c r="M2749" s="176">
        <v>1000</v>
      </c>
      <c r="N2749" s="80" t="s">
        <v>6854</v>
      </c>
      <c r="O2749" s="162"/>
      <c r="P2749" s="80" t="s">
        <v>2849</v>
      </c>
      <c r="Q2749" s="80"/>
      <c r="R2749" s="80"/>
      <c r="S2749" s="163"/>
      <c r="T2749" s="213"/>
      <c r="U2749" s="162"/>
      <c r="V2749" s="164"/>
      <c r="W2749" s="12" t="str">
        <f t="shared" si="670"/>
        <v>Mqtt1</v>
      </c>
      <c r="X2749" s="196" t="s">
        <v>10568</v>
      </c>
      <c r="Y2749" s="6" t="str">
        <f t="shared" si="672"/>
        <v>marpower/power-tag/erec-1-power-supply-heat-recovery</v>
      </c>
      <c r="Z2749" s="103" t="str" cm="1">
        <f t="array" ref="Z2749">IF(COUNTIF(N2749,"spare"),"","$."&amp;_xlfn.REGEXEXTRACT(J2749,"^PT\d+[FQ]\d+_(.*)", 2))</f>
        <v>$.RMS_Voltage_C_N</v>
      </c>
      <c r="AA2749" s="12">
        <f t="shared" si="679"/>
        <v>4</v>
      </c>
      <c r="AB2749" s="6" t="s">
        <v>195</v>
      </c>
      <c r="AC2749" s="103">
        <v>3032</v>
      </c>
      <c r="AJ2749" s="80"/>
      <c r="AK2749" s="113" t="s">
        <v>1424</v>
      </c>
      <c r="AN2749" s="80"/>
      <c r="AO2749" s="80"/>
      <c r="AP2749" s="80"/>
      <c r="AQ2749" s="80"/>
      <c r="AR2749" s="127"/>
      <c r="AS2749" s="80"/>
      <c r="AT2749" s="7"/>
      <c r="AU2749" s="7"/>
      <c r="AV2749" s="165"/>
      <c r="AW2749" s="166"/>
      <c r="AX2749" s="137"/>
      <c r="AY2749" s="147"/>
      <c r="AZ2749" s="167"/>
      <c r="BA2749" s="167"/>
      <c r="BB2749" s="147" t="str">
        <f t="shared" si="680"/>
        <v/>
      </c>
      <c r="BC2749" s="168"/>
      <c r="BD2749" s="165"/>
      <c r="BE2749" s="165"/>
      <c r="BF2749" s="165"/>
      <c r="BG2749" s="165"/>
      <c r="BH2749" s="165"/>
      <c r="BI2749" s="165"/>
      <c r="BJ2749" s="165"/>
      <c r="BK2749" s="165"/>
      <c r="BL2749" s="165"/>
      <c r="BM2749" s="165"/>
      <c r="BN2749" s="165"/>
      <c r="BO2749" s="165"/>
      <c r="BP2749" s="165"/>
      <c r="BQ2749" s="165"/>
      <c r="BS2749" s="6"/>
      <c r="BT2749" s="11"/>
      <c r="BU2749" s="6"/>
      <c r="BV2749" s="6"/>
    </row>
    <row r="2750" spans="1:74" ht="15.75" x14ac:dyDescent="0.25">
      <c r="A2750" s="52" t="s">
        <v>1422</v>
      </c>
      <c r="B2750" s="56"/>
      <c r="C2750" s="7" t="s">
        <v>118</v>
      </c>
      <c r="D2750" s="7" t="s">
        <v>6558</v>
      </c>
      <c r="E2750" s="7"/>
      <c r="F2750" s="64"/>
      <c r="G2750" s="6"/>
      <c r="H2750" s="6"/>
      <c r="I2750" s="10" t="s">
        <v>110</v>
      </c>
      <c r="J2750" s="11" t="s">
        <v>1497</v>
      </c>
      <c r="K2750" s="194" t="s">
        <v>510</v>
      </c>
      <c r="L2750" s="176"/>
      <c r="M2750" s="176">
        <v>1000</v>
      </c>
      <c r="N2750" s="80" t="s">
        <v>6854</v>
      </c>
      <c r="O2750" s="162"/>
      <c r="P2750" s="80" t="s">
        <v>2850</v>
      </c>
      <c r="Q2750" s="80"/>
      <c r="R2750" s="80"/>
      <c r="S2750" s="163"/>
      <c r="T2750" s="213"/>
      <c r="U2750" s="162"/>
      <c r="V2750" s="164"/>
      <c r="W2750" s="12" t="str">
        <f t="shared" si="670"/>
        <v>Mqtt1</v>
      </c>
      <c r="X2750" s="196" t="s">
        <v>10568</v>
      </c>
      <c r="Y2750" s="6" t="str">
        <f t="shared" si="672"/>
        <v>marpower/power-tag/erec-1-power-supply-heat-recovery</v>
      </c>
      <c r="Z2750" s="103" t="str" cm="1">
        <f t="array" ref="Z2750">IF(COUNTIF(N2750,"spare"),"","$."&amp;_xlfn.REGEXEXTRACT(J2750,"^PT\d+[FQ]\d+_(.*)", 2))</f>
        <v>$.Active_Power_Phase_A</v>
      </c>
      <c r="AA2750" s="12">
        <f t="shared" si="679"/>
        <v>4</v>
      </c>
      <c r="AB2750" s="6" t="s">
        <v>195</v>
      </c>
      <c r="AC2750" s="103">
        <v>3054</v>
      </c>
      <c r="AJ2750" s="80"/>
      <c r="AK2750" s="113" t="s">
        <v>1425</v>
      </c>
      <c r="AN2750" s="80"/>
      <c r="AO2750" s="80"/>
      <c r="AP2750" s="80"/>
      <c r="AQ2750" s="80"/>
      <c r="AR2750" s="127"/>
      <c r="AS2750" s="80"/>
      <c r="AT2750" s="7"/>
      <c r="AU2750" s="7"/>
      <c r="AV2750" s="165"/>
      <c r="AW2750" s="166"/>
      <c r="AX2750" s="137"/>
      <c r="AY2750" s="147"/>
      <c r="AZ2750" s="167"/>
      <c r="BA2750" s="167"/>
      <c r="BB2750" s="147" t="str">
        <f t="shared" si="680"/>
        <v/>
      </c>
      <c r="BC2750" s="168"/>
      <c r="BD2750" s="165"/>
      <c r="BE2750" s="165"/>
      <c r="BF2750" s="165"/>
      <c r="BG2750" s="165"/>
      <c r="BH2750" s="165"/>
      <c r="BI2750" s="165"/>
      <c r="BJ2750" s="165"/>
      <c r="BK2750" s="165"/>
      <c r="BL2750" s="165"/>
      <c r="BM2750" s="165"/>
      <c r="BN2750" s="165"/>
      <c r="BO2750" s="165"/>
      <c r="BP2750" s="165"/>
      <c r="BQ2750" s="165"/>
      <c r="BS2750" s="6"/>
      <c r="BT2750" s="11"/>
      <c r="BU2750" s="6"/>
      <c r="BV2750" s="6"/>
    </row>
    <row r="2751" spans="1:74" ht="15.75" x14ac:dyDescent="0.25">
      <c r="A2751" s="52" t="s">
        <v>1422</v>
      </c>
      <c r="B2751" s="56"/>
      <c r="C2751" s="7" t="s">
        <v>118</v>
      </c>
      <c r="D2751" s="7" t="s">
        <v>6558</v>
      </c>
      <c r="E2751" s="7"/>
      <c r="F2751" s="64"/>
      <c r="G2751" s="6"/>
      <c r="H2751" s="6"/>
      <c r="I2751" s="10" t="s">
        <v>110</v>
      </c>
      <c r="J2751" s="11" t="s">
        <v>1498</v>
      </c>
      <c r="K2751" s="194" t="s">
        <v>510</v>
      </c>
      <c r="L2751" s="176"/>
      <c r="M2751" s="176">
        <v>1000</v>
      </c>
      <c r="N2751" s="80" t="s">
        <v>6854</v>
      </c>
      <c r="O2751" s="162"/>
      <c r="P2751" s="80" t="s">
        <v>2851</v>
      </c>
      <c r="Q2751" s="80"/>
      <c r="R2751" s="80"/>
      <c r="S2751" s="163"/>
      <c r="T2751" s="213"/>
      <c r="U2751" s="162"/>
      <c r="V2751" s="164"/>
      <c r="W2751" s="12" t="str">
        <f t="shared" si="670"/>
        <v>Mqtt1</v>
      </c>
      <c r="X2751" s="196" t="s">
        <v>10568</v>
      </c>
      <c r="Y2751" s="6" t="str">
        <f t="shared" si="672"/>
        <v>marpower/power-tag/erec-1-power-supply-heat-recovery</v>
      </c>
      <c r="Z2751" s="103" t="str" cm="1">
        <f t="array" ref="Z2751">IF(COUNTIF(N2751,"spare"),"","$."&amp;_xlfn.REGEXEXTRACT(J2751,"^PT\d+[FQ]\d+_(.*)", 2))</f>
        <v>$.Active_Power_Phase_B</v>
      </c>
      <c r="AA2751" s="12">
        <f t="shared" si="679"/>
        <v>4</v>
      </c>
      <c r="AB2751" s="6" t="s">
        <v>195</v>
      </c>
      <c r="AC2751" s="103">
        <v>3056</v>
      </c>
      <c r="AJ2751" s="80"/>
      <c r="AK2751" s="113" t="s">
        <v>1425</v>
      </c>
      <c r="AN2751" s="80"/>
      <c r="AO2751" s="80"/>
      <c r="AP2751" s="80"/>
      <c r="AQ2751" s="80"/>
      <c r="AR2751" s="127"/>
      <c r="AS2751" s="80"/>
      <c r="AT2751" s="7"/>
      <c r="AU2751" s="7"/>
      <c r="AV2751" s="165"/>
      <c r="AW2751" s="166"/>
      <c r="AX2751" s="137"/>
      <c r="AY2751" s="147"/>
      <c r="AZ2751" s="167"/>
      <c r="BA2751" s="167"/>
      <c r="BB2751" s="147" t="str">
        <f t="shared" si="680"/>
        <v/>
      </c>
      <c r="BC2751" s="168"/>
      <c r="BD2751" s="165"/>
      <c r="BE2751" s="165"/>
      <c r="BF2751" s="165"/>
      <c r="BG2751" s="165"/>
      <c r="BH2751" s="165"/>
      <c r="BI2751" s="165"/>
      <c r="BJ2751" s="165"/>
      <c r="BK2751" s="165"/>
      <c r="BL2751" s="165"/>
      <c r="BM2751" s="165"/>
      <c r="BN2751" s="165"/>
      <c r="BO2751" s="165"/>
      <c r="BP2751" s="165"/>
      <c r="BQ2751" s="165"/>
      <c r="BS2751" s="6"/>
      <c r="BT2751" s="11"/>
      <c r="BU2751" s="6"/>
      <c r="BV2751" s="6"/>
    </row>
    <row r="2752" spans="1:74" ht="15.75" x14ac:dyDescent="0.25">
      <c r="A2752" s="52" t="s">
        <v>1422</v>
      </c>
      <c r="B2752" s="56"/>
      <c r="C2752" s="7" t="s">
        <v>118</v>
      </c>
      <c r="D2752" s="7" t="s">
        <v>6558</v>
      </c>
      <c r="E2752" s="7"/>
      <c r="F2752" s="64"/>
      <c r="G2752" s="6"/>
      <c r="H2752" s="6"/>
      <c r="I2752" s="10" t="s">
        <v>110</v>
      </c>
      <c r="J2752" s="11" t="s">
        <v>1499</v>
      </c>
      <c r="K2752" s="194" t="s">
        <v>510</v>
      </c>
      <c r="L2752" s="176"/>
      <c r="M2752" s="176">
        <v>1000</v>
      </c>
      <c r="N2752" s="80" t="s">
        <v>6854</v>
      </c>
      <c r="O2752" s="162"/>
      <c r="P2752" s="80" t="s">
        <v>2852</v>
      </c>
      <c r="Q2752" s="80"/>
      <c r="R2752" s="80"/>
      <c r="S2752" s="163"/>
      <c r="T2752" s="213"/>
      <c r="U2752" s="162"/>
      <c r="V2752" s="164"/>
      <c r="W2752" s="12" t="str">
        <f t="shared" si="670"/>
        <v>Mqtt1</v>
      </c>
      <c r="X2752" s="196" t="s">
        <v>10568</v>
      </c>
      <c r="Y2752" s="6" t="str">
        <f t="shared" si="672"/>
        <v>marpower/power-tag/erec-1-power-supply-heat-recovery</v>
      </c>
      <c r="Z2752" s="103" t="str" cm="1">
        <f t="array" ref="Z2752">IF(COUNTIF(N2752,"spare"),"","$."&amp;_xlfn.REGEXEXTRACT(J2752,"^PT\d+[FQ]\d+_(.*)", 2))</f>
        <v>$.Active_Power_Phase_C</v>
      </c>
      <c r="AA2752" s="12">
        <f t="shared" si="679"/>
        <v>4</v>
      </c>
      <c r="AB2752" s="6" t="s">
        <v>195</v>
      </c>
      <c r="AC2752" s="103">
        <v>3058</v>
      </c>
      <c r="AJ2752" s="80"/>
      <c r="AK2752" s="113" t="s">
        <v>1425</v>
      </c>
      <c r="AN2752" s="80"/>
      <c r="AO2752" s="80"/>
      <c r="AP2752" s="80"/>
      <c r="AQ2752" s="80"/>
      <c r="AR2752" s="127"/>
      <c r="AS2752" s="80"/>
      <c r="AT2752" s="7"/>
      <c r="AU2752" s="7"/>
      <c r="AV2752" s="165"/>
      <c r="AW2752" s="166"/>
      <c r="AX2752" s="137"/>
      <c r="AY2752" s="147"/>
      <c r="AZ2752" s="167"/>
      <c r="BA2752" s="167"/>
      <c r="BB2752" s="147" t="str">
        <f t="shared" si="680"/>
        <v/>
      </c>
      <c r="BC2752" s="168"/>
      <c r="BD2752" s="165"/>
      <c r="BE2752" s="165"/>
      <c r="BF2752" s="165"/>
      <c r="BG2752" s="165"/>
      <c r="BH2752" s="165"/>
      <c r="BI2752" s="165"/>
      <c r="BJ2752" s="165"/>
      <c r="BK2752" s="165"/>
      <c r="BL2752" s="165"/>
      <c r="BM2752" s="165"/>
      <c r="BN2752" s="165"/>
      <c r="BO2752" s="165"/>
      <c r="BP2752" s="165"/>
      <c r="BQ2752" s="165"/>
      <c r="BS2752" s="6"/>
      <c r="BT2752" s="11"/>
      <c r="BU2752" s="6"/>
      <c r="BV2752" s="6"/>
    </row>
    <row r="2753" spans="1:74" ht="15.75" x14ac:dyDescent="0.25">
      <c r="A2753" s="52" t="s">
        <v>1422</v>
      </c>
      <c r="B2753" s="56"/>
      <c r="C2753" s="7" t="s">
        <v>118</v>
      </c>
      <c r="D2753" s="7" t="s">
        <v>6558</v>
      </c>
      <c r="E2753" s="7"/>
      <c r="F2753" s="64"/>
      <c r="G2753" s="6"/>
      <c r="H2753" s="6"/>
      <c r="I2753" s="10" t="s">
        <v>110</v>
      </c>
      <c r="J2753" s="11" t="s">
        <v>1500</v>
      </c>
      <c r="K2753" s="194" t="s">
        <v>510</v>
      </c>
      <c r="L2753" s="176"/>
      <c r="M2753" s="176">
        <v>1000</v>
      </c>
      <c r="N2753" s="80" t="s">
        <v>6854</v>
      </c>
      <c r="O2753" s="162"/>
      <c r="P2753" s="80" t="s">
        <v>2853</v>
      </c>
      <c r="Q2753" s="80"/>
      <c r="R2753" s="80"/>
      <c r="S2753" s="163"/>
      <c r="T2753" s="213"/>
      <c r="U2753" s="162"/>
      <c r="V2753" s="164"/>
      <c r="W2753" s="12" t="str">
        <f t="shared" si="670"/>
        <v>Mqtt1</v>
      </c>
      <c r="X2753" s="196" t="s">
        <v>10568</v>
      </c>
      <c r="Y2753" s="6" t="str">
        <f t="shared" si="672"/>
        <v>marpower/power-tag/erec-1-power-supply-heat-recovery</v>
      </c>
      <c r="Z2753" s="103" t="str" cm="1">
        <f t="array" ref="Z2753">IF(COUNTIF(N2753,"spare"),"","$."&amp;_xlfn.REGEXEXTRACT(J2753,"^PT\d+[FQ]\d+_(.*)", 2))</f>
        <v>$.Total_Active_Power</v>
      </c>
      <c r="AA2753" s="12">
        <f t="shared" si="679"/>
        <v>4</v>
      </c>
      <c r="AB2753" s="6" t="s">
        <v>195</v>
      </c>
      <c r="AC2753" s="103">
        <v>3060</v>
      </c>
      <c r="AJ2753" s="80"/>
      <c r="AK2753" s="113" t="s">
        <v>1425</v>
      </c>
      <c r="AN2753" s="80"/>
      <c r="AO2753" s="80"/>
      <c r="AP2753" s="80"/>
      <c r="AQ2753" s="80"/>
      <c r="AR2753" s="127"/>
      <c r="AS2753" s="80"/>
      <c r="AT2753" s="7"/>
      <c r="AU2753" s="7"/>
      <c r="AV2753" s="165"/>
      <c r="AW2753" s="166"/>
      <c r="AX2753" s="137"/>
      <c r="AY2753" s="147"/>
      <c r="AZ2753" s="167"/>
      <c r="BA2753" s="167"/>
      <c r="BB2753" s="147" t="str">
        <f t="shared" si="680"/>
        <v/>
      </c>
      <c r="BC2753" s="168"/>
      <c r="BD2753" s="165"/>
      <c r="BE2753" s="165"/>
      <c r="BF2753" s="165"/>
      <c r="BG2753" s="165"/>
      <c r="BH2753" s="165"/>
      <c r="BI2753" s="165"/>
      <c r="BJ2753" s="165"/>
      <c r="BK2753" s="165"/>
      <c r="BL2753" s="165"/>
      <c r="BM2753" s="165"/>
      <c r="BN2753" s="165"/>
      <c r="BO2753" s="165"/>
      <c r="BP2753" s="165"/>
      <c r="BQ2753" s="165"/>
      <c r="BS2753" s="6"/>
      <c r="BT2753" s="11"/>
      <c r="BU2753" s="6"/>
      <c r="BV2753" s="6"/>
    </row>
    <row r="2754" spans="1:74" ht="15.75" x14ac:dyDescent="0.25">
      <c r="A2754" s="52" t="s">
        <v>1422</v>
      </c>
      <c r="B2754" s="56"/>
      <c r="C2754" s="7" t="s">
        <v>118</v>
      </c>
      <c r="D2754" s="7" t="s">
        <v>6558</v>
      </c>
      <c r="E2754" s="7"/>
      <c r="F2754" s="64"/>
      <c r="G2754" s="6"/>
      <c r="H2754" s="6"/>
      <c r="I2754" s="10" t="s">
        <v>110</v>
      </c>
      <c r="J2754" s="11" t="s">
        <v>1501</v>
      </c>
      <c r="K2754" s="194" t="s">
        <v>510</v>
      </c>
      <c r="L2754" s="176"/>
      <c r="M2754" s="176">
        <v>1000</v>
      </c>
      <c r="N2754" s="80" t="s">
        <v>6854</v>
      </c>
      <c r="O2754" s="162"/>
      <c r="P2754" s="80" t="s">
        <v>2854</v>
      </c>
      <c r="Q2754" s="80"/>
      <c r="R2754" s="80"/>
      <c r="S2754" s="163"/>
      <c r="T2754" s="213"/>
      <c r="U2754" s="162"/>
      <c r="V2754" s="164"/>
      <c r="W2754" s="12" t="str">
        <f t="shared" si="670"/>
        <v>Mqtt1</v>
      </c>
      <c r="X2754" s="196" t="s">
        <v>10568</v>
      </c>
      <c r="Y2754" s="6" t="str">
        <f t="shared" si="672"/>
        <v>marpower/power-tag/erec-1-power-supply-heat-recovery</v>
      </c>
      <c r="Z2754" s="103" t="str" cm="1">
        <f t="array" ref="Z2754">IF(COUNTIF(N2754,"spare"),"","$."&amp;_xlfn.REGEXEXTRACT(J2754,"^PT\d+[FQ]\d+_(.*)", 2))</f>
        <v>$.Power_Factor_Phase_A</v>
      </c>
      <c r="AA2754" s="12">
        <f t="shared" si="679"/>
        <v>4</v>
      </c>
      <c r="AB2754" s="6" t="s">
        <v>195</v>
      </c>
      <c r="AC2754" s="103">
        <v>3078</v>
      </c>
      <c r="AJ2754" s="80"/>
      <c r="AK2754" s="113" t="s">
        <v>1426</v>
      </c>
      <c r="AN2754" s="80"/>
      <c r="AO2754" s="80"/>
      <c r="AP2754" s="80"/>
      <c r="AQ2754" s="80"/>
      <c r="AR2754" s="127"/>
      <c r="AS2754" s="80"/>
      <c r="AT2754" s="7"/>
      <c r="AU2754" s="7"/>
      <c r="AV2754" s="165"/>
      <c r="AW2754" s="166"/>
      <c r="AX2754" s="137"/>
      <c r="AY2754" s="147"/>
      <c r="AZ2754" s="167"/>
      <c r="BA2754" s="167"/>
      <c r="BB2754" s="147" t="str">
        <f t="shared" si="680"/>
        <v/>
      </c>
      <c r="BC2754" s="168"/>
      <c r="BD2754" s="165"/>
      <c r="BE2754" s="165"/>
      <c r="BF2754" s="165"/>
      <c r="BG2754" s="165"/>
      <c r="BH2754" s="165"/>
      <c r="BI2754" s="165"/>
      <c r="BJ2754" s="165"/>
      <c r="BK2754" s="165"/>
      <c r="BL2754" s="165"/>
      <c r="BM2754" s="165"/>
      <c r="BN2754" s="165"/>
      <c r="BO2754" s="165"/>
      <c r="BP2754" s="165"/>
      <c r="BQ2754" s="165"/>
      <c r="BS2754" s="6"/>
      <c r="BT2754" s="11"/>
      <c r="BU2754" s="6"/>
      <c r="BV2754" s="6"/>
    </row>
    <row r="2755" spans="1:74" ht="15.75" x14ac:dyDescent="0.25">
      <c r="A2755" s="52" t="s">
        <v>1422</v>
      </c>
      <c r="B2755" s="56"/>
      <c r="C2755" s="7" t="s">
        <v>118</v>
      </c>
      <c r="D2755" s="7" t="s">
        <v>6558</v>
      </c>
      <c r="E2755" s="7"/>
      <c r="F2755" s="64"/>
      <c r="G2755" s="6"/>
      <c r="H2755" s="6"/>
      <c r="I2755" s="10" t="s">
        <v>110</v>
      </c>
      <c r="J2755" s="11" t="s">
        <v>1502</v>
      </c>
      <c r="K2755" s="194" t="s">
        <v>510</v>
      </c>
      <c r="L2755" s="176"/>
      <c r="M2755" s="176">
        <v>1000</v>
      </c>
      <c r="N2755" s="80" t="s">
        <v>6854</v>
      </c>
      <c r="O2755" s="162"/>
      <c r="P2755" s="80" t="s">
        <v>2855</v>
      </c>
      <c r="Q2755" s="80"/>
      <c r="R2755" s="80"/>
      <c r="S2755" s="163"/>
      <c r="T2755" s="213"/>
      <c r="U2755" s="162"/>
      <c r="V2755" s="164"/>
      <c r="W2755" s="12" t="str">
        <f t="shared" si="670"/>
        <v>Mqtt1</v>
      </c>
      <c r="X2755" s="196" t="s">
        <v>10568</v>
      </c>
      <c r="Y2755" s="6" t="str">
        <f t="shared" si="672"/>
        <v>marpower/power-tag/erec-1-power-supply-heat-recovery</v>
      </c>
      <c r="Z2755" s="103" t="str" cm="1">
        <f t="array" ref="Z2755">IF(COUNTIF(N2755,"spare"),"","$."&amp;_xlfn.REGEXEXTRACT(J2755,"^PT\d+[FQ]\d+_(.*)", 2))</f>
        <v>$.Power_Factor_Phase_B</v>
      </c>
      <c r="AA2755" s="12">
        <f t="shared" si="679"/>
        <v>4</v>
      </c>
      <c r="AB2755" s="6" t="s">
        <v>195</v>
      </c>
      <c r="AC2755" s="103">
        <v>3080</v>
      </c>
      <c r="AJ2755" s="80"/>
      <c r="AK2755" s="113" t="s">
        <v>1426</v>
      </c>
      <c r="AN2755" s="80"/>
      <c r="AO2755" s="80"/>
      <c r="AP2755" s="80"/>
      <c r="AQ2755" s="80"/>
      <c r="AR2755" s="127"/>
      <c r="AS2755" s="80"/>
      <c r="AT2755" s="7"/>
      <c r="AU2755" s="7"/>
      <c r="AV2755" s="165"/>
      <c r="AW2755" s="166"/>
      <c r="AX2755" s="137"/>
      <c r="AY2755" s="147"/>
      <c r="AZ2755" s="167"/>
      <c r="BA2755" s="167"/>
      <c r="BB2755" s="147" t="str">
        <f t="shared" si="680"/>
        <v/>
      </c>
      <c r="BC2755" s="168"/>
      <c r="BD2755" s="165"/>
      <c r="BE2755" s="165"/>
      <c r="BF2755" s="165"/>
      <c r="BG2755" s="165"/>
      <c r="BH2755" s="165"/>
      <c r="BI2755" s="165"/>
      <c r="BJ2755" s="165"/>
      <c r="BK2755" s="165"/>
      <c r="BL2755" s="165"/>
      <c r="BM2755" s="165"/>
      <c r="BN2755" s="165"/>
      <c r="BO2755" s="165"/>
      <c r="BP2755" s="165"/>
      <c r="BQ2755" s="165"/>
      <c r="BS2755" s="6"/>
      <c r="BT2755" s="11"/>
      <c r="BU2755" s="6"/>
      <c r="BV2755" s="6"/>
    </row>
    <row r="2756" spans="1:74" ht="15.75" x14ac:dyDescent="0.25">
      <c r="A2756" s="52" t="s">
        <v>1422</v>
      </c>
      <c r="B2756" s="56"/>
      <c r="C2756" s="7" t="s">
        <v>118</v>
      </c>
      <c r="D2756" s="7" t="s">
        <v>6558</v>
      </c>
      <c r="E2756" s="7"/>
      <c r="F2756" s="64"/>
      <c r="G2756" s="6"/>
      <c r="H2756" s="6"/>
      <c r="I2756" s="10" t="s">
        <v>110</v>
      </c>
      <c r="J2756" s="11" t="s">
        <v>1503</v>
      </c>
      <c r="K2756" s="194" t="s">
        <v>510</v>
      </c>
      <c r="L2756" s="176"/>
      <c r="M2756" s="176">
        <v>1000</v>
      </c>
      <c r="N2756" s="80" t="s">
        <v>6854</v>
      </c>
      <c r="O2756" s="162"/>
      <c r="P2756" s="80" t="s">
        <v>2856</v>
      </c>
      <c r="Q2756" s="80"/>
      <c r="R2756" s="80"/>
      <c r="S2756" s="163"/>
      <c r="T2756" s="213"/>
      <c r="U2756" s="162"/>
      <c r="V2756" s="164"/>
      <c r="W2756" s="12" t="str">
        <f t="shared" si="670"/>
        <v>Mqtt1</v>
      </c>
      <c r="X2756" s="196" t="s">
        <v>10568</v>
      </c>
      <c r="Y2756" s="6" t="str">
        <f t="shared" si="672"/>
        <v>marpower/power-tag/erec-1-power-supply-heat-recovery</v>
      </c>
      <c r="Z2756" s="103" t="str" cm="1">
        <f t="array" ref="Z2756">IF(COUNTIF(N2756,"spare"),"","$."&amp;_xlfn.REGEXEXTRACT(J2756,"^PT\d+[FQ]\d+_(.*)", 2))</f>
        <v>$.Power_Factor_Phase_C</v>
      </c>
      <c r="AA2756" s="12">
        <f t="shared" si="679"/>
        <v>4</v>
      </c>
      <c r="AB2756" s="6" t="s">
        <v>195</v>
      </c>
      <c r="AC2756" s="103">
        <v>3082</v>
      </c>
      <c r="AJ2756" s="80"/>
      <c r="AK2756" s="113" t="s">
        <v>1426</v>
      </c>
      <c r="AN2756" s="80"/>
      <c r="AO2756" s="80"/>
      <c r="AP2756" s="80"/>
      <c r="AQ2756" s="80"/>
      <c r="AR2756" s="127"/>
      <c r="AS2756" s="80"/>
      <c r="AT2756" s="7"/>
      <c r="AU2756" s="7"/>
      <c r="AV2756" s="165"/>
      <c r="AW2756" s="166"/>
      <c r="AX2756" s="137"/>
      <c r="AY2756" s="147"/>
      <c r="AZ2756" s="167"/>
      <c r="BA2756" s="167"/>
      <c r="BB2756" s="147" t="str">
        <f t="shared" si="680"/>
        <v/>
      </c>
      <c r="BC2756" s="168"/>
      <c r="BD2756" s="165"/>
      <c r="BE2756" s="165"/>
      <c r="BF2756" s="165"/>
      <c r="BG2756" s="165"/>
      <c r="BH2756" s="165"/>
      <c r="BI2756" s="165"/>
      <c r="BJ2756" s="165"/>
      <c r="BK2756" s="165"/>
      <c r="BL2756" s="165"/>
      <c r="BM2756" s="165"/>
      <c r="BN2756" s="165"/>
      <c r="BO2756" s="165"/>
      <c r="BP2756" s="165"/>
      <c r="BQ2756" s="165"/>
      <c r="BS2756" s="6"/>
      <c r="BT2756" s="11"/>
      <c r="BU2756" s="6"/>
      <c r="BV2756" s="6"/>
    </row>
    <row r="2757" spans="1:74" ht="15.75" x14ac:dyDescent="0.25">
      <c r="A2757" s="52" t="s">
        <v>1422</v>
      </c>
      <c r="B2757" s="56"/>
      <c r="C2757" s="7" t="s">
        <v>118</v>
      </c>
      <c r="D2757" s="7" t="s">
        <v>6558</v>
      </c>
      <c r="E2757" s="7"/>
      <c r="F2757" s="64"/>
      <c r="G2757" s="6"/>
      <c r="H2757" s="6"/>
      <c r="I2757" s="10" t="s">
        <v>110</v>
      </c>
      <c r="J2757" s="11" t="s">
        <v>1504</v>
      </c>
      <c r="K2757" s="194" t="s">
        <v>510</v>
      </c>
      <c r="L2757" s="176"/>
      <c r="M2757" s="176">
        <v>1000</v>
      </c>
      <c r="N2757" s="80" t="s">
        <v>6854</v>
      </c>
      <c r="O2757" s="162"/>
      <c r="P2757" s="80" t="s">
        <v>2857</v>
      </c>
      <c r="Q2757" s="80"/>
      <c r="R2757" s="80"/>
      <c r="S2757" s="163"/>
      <c r="T2757" s="213"/>
      <c r="U2757" s="162"/>
      <c r="V2757" s="164"/>
      <c r="W2757" s="12" t="str">
        <f t="shared" si="670"/>
        <v>Mqtt1</v>
      </c>
      <c r="X2757" s="196" t="s">
        <v>10568</v>
      </c>
      <c r="Y2757" s="6" t="str">
        <f t="shared" si="672"/>
        <v>marpower/power-tag/erec-1-power-supply-heat-recovery</v>
      </c>
      <c r="Z2757" s="103" t="str" cm="1">
        <f t="array" ref="Z2757">IF(COUNTIF(N2757,"spare"),"","$."&amp;_xlfn.REGEXEXTRACT(J2757,"^PT\d+[FQ]\d+_(.*)", 2))</f>
        <v>$.Total_Power_Factor</v>
      </c>
      <c r="AA2757" s="12">
        <f t="shared" si="679"/>
        <v>4</v>
      </c>
      <c r="AB2757" s="6" t="s">
        <v>195</v>
      </c>
      <c r="AC2757" s="103">
        <v>3084</v>
      </c>
      <c r="AJ2757" s="80"/>
      <c r="AK2757" s="113" t="s">
        <v>1426</v>
      </c>
      <c r="AN2757" s="80"/>
      <c r="AO2757" s="80"/>
      <c r="AP2757" s="80"/>
      <c r="AQ2757" s="80"/>
      <c r="AR2757" s="127"/>
      <c r="AS2757" s="80"/>
      <c r="AT2757" s="7"/>
      <c r="AU2757" s="7"/>
      <c r="AV2757" s="165"/>
      <c r="AW2757" s="166"/>
      <c r="AX2757" s="137"/>
      <c r="AY2757" s="147"/>
      <c r="AZ2757" s="167"/>
      <c r="BA2757" s="167"/>
      <c r="BB2757" s="147" t="str">
        <f t="shared" si="680"/>
        <v/>
      </c>
      <c r="BC2757" s="168"/>
      <c r="BD2757" s="165"/>
      <c r="BE2757" s="165"/>
      <c r="BF2757" s="165"/>
      <c r="BG2757" s="165"/>
      <c r="BH2757" s="165"/>
      <c r="BI2757" s="165"/>
      <c r="BJ2757" s="165"/>
      <c r="BK2757" s="165"/>
      <c r="BL2757" s="165"/>
      <c r="BM2757" s="165"/>
      <c r="BN2757" s="165"/>
      <c r="BO2757" s="165"/>
      <c r="BP2757" s="165"/>
      <c r="BQ2757" s="165"/>
      <c r="BS2757" s="6"/>
      <c r="BT2757" s="11"/>
      <c r="BU2757" s="6"/>
      <c r="BV2757" s="6"/>
    </row>
    <row r="2758" spans="1:74" ht="15.75" x14ac:dyDescent="0.25">
      <c r="A2758" s="52" t="s">
        <v>1422</v>
      </c>
      <c r="B2758" s="56"/>
      <c r="C2758" s="7" t="s">
        <v>118</v>
      </c>
      <c r="D2758" s="7" t="s">
        <v>6558</v>
      </c>
      <c r="E2758" s="7"/>
      <c r="F2758" s="64"/>
      <c r="G2758" s="6"/>
      <c r="H2758" s="6"/>
      <c r="I2758" s="10" t="s">
        <v>110</v>
      </c>
      <c r="J2758" s="11" t="s">
        <v>1505</v>
      </c>
      <c r="K2758" s="194" t="s">
        <v>510</v>
      </c>
      <c r="L2758" s="176"/>
      <c r="M2758" s="176">
        <v>1000</v>
      </c>
      <c r="N2758" s="80" t="s">
        <v>6854</v>
      </c>
      <c r="O2758" s="162"/>
      <c r="P2758" s="80" t="s">
        <v>10146</v>
      </c>
      <c r="Q2758" s="80"/>
      <c r="R2758" s="80"/>
      <c r="S2758" s="163"/>
      <c r="T2758" s="213"/>
      <c r="U2758" s="162"/>
      <c r="V2758" s="164"/>
      <c r="W2758" s="12" t="str">
        <f t="shared" si="670"/>
        <v>Mqtt1</v>
      </c>
      <c r="X2758" s="196" t="s">
        <v>10569</v>
      </c>
      <c r="Y2758" s="6" t="str">
        <f t="shared" si="672"/>
        <v>marpower/power-tag/ahu-owners-state-room-pt135f01</v>
      </c>
      <c r="Z2758" s="103" t="str" cm="1">
        <f t="array" ref="Z2758">IF(COUNTIF(N2758,"spare"),"","$."&amp;_xlfn.REGEXEXTRACT(J2758,"^PT\d+[FQ]\d+_(.*)", 2))</f>
        <v>$.RMS_Current_Phase_A</v>
      </c>
      <c r="AA2758" s="12">
        <f t="shared" si="679"/>
        <v>5</v>
      </c>
      <c r="AB2758" s="6" t="s">
        <v>195</v>
      </c>
      <c r="AC2758" s="103">
        <v>3000</v>
      </c>
      <c r="AJ2758" s="80"/>
      <c r="AK2758" s="113" t="s">
        <v>1423</v>
      </c>
      <c r="AN2758" s="80"/>
      <c r="AO2758" s="80"/>
      <c r="AP2758" s="80"/>
      <c r="AQ2758" s="80"/>
      <c r="AR2758" s="127"/>
      <c r="AS2758" s="80"/>
      <c r="AT2758" s="7"/>
      <c r="AU2758" s="7"/>
      <c r="AV2758" s="165"/>
      <c r="AW2758" s="166"/>
      <c r="AX2758" s="137"/>
      <c r="AY2758" s="147"/>
      <c r="AZ2758" s="167"/>
      <c r="BA2758" s="167"/>
      <c r="BB2758" s="147" t="str">
        <f t="shared" ref="BB2758:BB2772" si="681">IF(ISNUMBER(AM2758),"1","")</f>
        <v/>
      </c>
      <c r="BC2758" s="168"/>
      <c r="BD2758" s="165"/>
      <c r="BE2758" s="165"/>
      <c r="BF2758" s="165"/>
      <c r="BG2758" s="165"/>
      <c r="BH2758" s="165"/>
      <c r="BI2758" s="165"/>
      <c r="BJ2758" s="165"/>
      <c r="BK2758" s="165"/>
      <c r="BL2758" s="165"/>
      <c r="BM2758" s="165"/>
      <c r="BN2758" s="165"/>
      <c r="BO2758" s="165"/>
      <c r="BP2758" s="165"/>
      <c r="BQ2758" s="165"/>
      <c r="BS2758" s="6"/>
      <c r="BT2758" s="11"/>
      <c r="BU2758" s="6"/>
      <c r="BV2758" s="6"/>
    </row>
    <row r="2759" spans="1:74" ht="15.75" x14ac:dyDescent="0.25">
      <c r="A2759" s="52" t="s">
        <v>1422</v>
      </c>
      <c r="B2759" s="56"/>
      <c r="C2759" s="7" t="s">
        <v>118</v>
      </c>
      <c r="D2759" s="7" t="s">
        <v>6558</v>
      </c>
      <c r="E2759" s="7"/>
      <c r="F2759" s="64"/>
      <c r="G2759" s="6"/>
      <c r="H2759" s="6"/>
      <c r="I2759" s="10" t="s">
        <v>110</v>
      </c>
      <c r="J2759" s="11" t="s">
        <v>1506</v>
      </c>
      <c r="K2759" s="194" t="s">
        <v>510</v>
      </c>
      <c r="L2759" s="176"/>
      <c r="M2759" s="176">
        <v>1000</v>
      </c>
      <c r="N2759" s="80" t="s">
        <v>6854</v>
      </c>
      <c r="O2759" s="162"/>
      <c r="P2759" s="80" t="s">
        <v>10147</v>
      </c>
      <c r="Q2759" s="80"/>
      <c r="R2759" s="80"/>
      <c r="S2759" s="163"/>
      <c r="T2759" s="213"/>
      <c r="U2759" s="162"/>
      <c r="V2759" s="164"/>
      <c r="W2759" s="12" t="str">
        <f t="shared" si="670"/>
        <v>Mqtt1</v>
      </c>
      <c r="X2759" s="196" t="s">
        <v>10569</v>
      </c>
      <c r="Y2759" s="6" t="str">
        <f t="shared" si="672"/>
        <v>marpower/power-tag/ahu-owners-state-room-pt135f01</v>
      </c>
      <c r="Z2759" s="103" t="str" cm="1">
        <f t="array" ref="Z2759">IF(COUNTIF(N2759,"spare"),"","$."&amp;_xlfn.REGEXEXTRACT(J2759,"^PT\d+[FQ]\d+_(.*)", 2))</f>
        <v>$.RMS_Current_Phase_B</v>
      </c>
      <c r="AA2759" s="12">
        <f t="shared" si="679"/>
        <v>5</v>
      </c>
      <c r="AB2759" s="6" t="s">
        <v>195</v>
      </c>
      <c r="AC2759" s="103">
        <v>3002</v>
      </c>
      <c r="AJ2759" s="80"/>
      <c r="AK2759" s="113" t="s">
        <v>1423</v>
      </c>
      <c r="AN2759" s="80"/>
      <c r="AO2759" s="80"/>
      <c r="AP2759" s="80"/>
      <c r="AQ2759" s="80"/>
      <c r="AR2759" s="127"/>
      <c r="AS2759" s="80"/>
      <c r="AT2759" s="7"/>
      <c r="AU2759" s="7"/>
      <c r="AV2759" s="165"/>
      <c r="AW2759" s="166"/>
      <c r="AX2759" s="137"/>
      <c r="AY2759" s="147"/>
      <c r="AZ2759" s="167"/>
      <c r="BA2759" s="167"/>
      <c r="BB2759" s="147" t="str">
        <f t="shared" si="681"/>
        <v/>
      </c>
      <c r="BC2759" s="168"/>
      <c r="BD2759" s="165"/>
      <c r="BE2759" s="165"/>
      <c r="BF2759" s="165"/>
      <c r="BG2759" s="165"/>
      <c r="BH2759" s="165"/>
      <c r="BI2759" s="165"/>
      <c r="BJ2759" s="165"/>
      <c r="BK2759" s="165"/>
      <c r="BL2759" s="165"/>
      <c r="BM2759" s="165"/>
      <c r="BN2759" s="165"/>
      <c r="BO2759" s="165"/>
      <c r="BP2759" s="165"/>
      <c r="BQ2759" s="165"/>
      <c r="BS2759" s="6"/>
      <c r="BT2759" s="11"/>
      <c r="BU2759" s="6"/>
      <c r="BV2759" s="6"/>
    </row>
    <row r="2760" spans="1:74" ht="15.75" x14ac:dyDescent="0.25">
      <c r="A2760" s="52" t="s">
        <v>1422</v>
      </c>
      <c r="B2760" s="56"/>
      <c r="C2760" s="7" t="s">
        <v>118</v>
      </c>
      <c r="D2760" s="7" t="s">
        <v>6558</v>
      </c>
      <c r="E2760" s="7"/>
      <c r="F2760" s="64"/>
      <c r="G2760" s="6"/>
      <c r="H2760" s="6"/>
      <c r="I2760" s="10" t="s">
        <v>110</v>
      </c>
      <c r="J2760" s="11" t="s">
        <v>1507</v>
      </c>
      <c r="K2760" s="194" t="s">
        <v>510</v>
      </c>
      <c r="L2760" s="176"/>
      <c r="M2760" s="176">
        <v>1000</v>
      </c>
      <c r="N2760" s="80" t="s">
        <v>6854</v>
      </c>
      <c r="O2760" s="162"/>
      <c r="P2760" s="80" t="s">
        <v>10148</v>
      </c>
      <c r="Q2760" s="80"/>
      <c r="R2760" s="80"/>
      <c r="S2760" s="163"/>
      <c r="T2760" s="213"/>
      <c r="U2760" s="162"/>
      <c r="V2760" s="164"/>
      <c r="W2760" s="12" t="str">
        <f t="shared" si="670"/>
        <v>Mqtt1</v>
      </c>
      <c r="X2760" s="196" t="s">
        <v>10569</v>
      </c>
      <c r="Y2760" s="6" t="str">
        <f t="shared" si="672"/>
        <v>marpower/power-tag/ahu-owners-state-room-pt135f01</v>
      </c>
      <c r="Z2760" s="103" t="str" cm="1">
        <f t="array" ref="Z2760">IF(COUNTIF(N2760,"spare"),"","$."&amp;_xlfn.REGEXEXTRACT(J2760,"^PT\d+[FQ]\d+_(.*)", 2))</f>
        <v>$.RMS_Current_Phase_C</v>
      </c>
      <c r="AA2760" s="12">
        <f t="shared" si="679"/>
        <v>5</v>
      </c>
      <c r="AB2760" s="6" t="s">
        <v>195</v>
      </c>
      <c r="AC2760" s="103">
        <v>3004</v>
      </c>
      <c r="AJ2760" s="80"/>
      <c r="AK2760" s="113" t="s">
        <v>1423</v>
      </c>
      <c r="AN2760" s="80"/>
      <c r="AO2760" s="80"/>
      <c r="AP2760" s="80"/>
      <c r="AQ2760" s="80"/>
      <c r="AR2760" s="127"/>
      <c r="AS2760" s="80"/>
      <c r="AT2760" s="7"/>
      <c r="AU2760" s="7"/>
      <c r="AV2760" s="165"/>
      <c r="AW2760" s="166"/>
      <c r="AX2760" s="137"/>
      <c r="AY2760" s="147"/>
      <c r="AZ2760" s="167"/>
      <c r="BA2760" s="167"/>
      <c r="BB2760" s="147" t="str">
        <f t="shared" si="681"/>
        <v/>
      </c>
      <c r="BC2760" s="168"/>
      <c r="BD2760" s="165"/>
      <c r="BE2760" s="165"/>
      <c r="BF2760" s="165"/>
      <c r="BG2760" s="165"/>
      <c r="BH2760" s="165"/>
      <c r="BI2760" s="165"/>
      <c r="BJ2760" s="165"/>
      <c r="BK2760" s="165"/>
      <c r="BL2760" s="165"/>
      <c r="BM2760" s="165"/>
      <c r="BN2760" s="165"/>
      <c r="BO2760" s="165"/>
      <c r="BP2760" s="165"/>
      <c r="BQ2760" s="165"/>
      <c r="BS2760" s="6"/>
      <c r="BT2760" s="11"/>
      <c r="BU2760" s="6"/>
      <c r="BV2760" s="6"/>
    </row>
    <row r="2761" spans="1:74" ht="15.75" x14ac:dyDescent="0.25">
      <c r="A2761" s="52" t="s">
        <v>1422</v>
      </c>
      <c r="B2761" s="56"/>
      <c r="C2761" s="7" t="s">
        <v>118</v>
      </c>
      <c r="D2761" s="7" t="s">
        <v>6558</v>
      </c>
      <c r="E2761" s="7"/>
      <c r="F2761" s="64"/>
      <c r="G2761" s="6"/>
      <c r="H2761" s="6"/>
      <c r="I2761" s="10" t="s">
        <v>110</v>
      </c>
      <c r="J2761" s="11" t="s">
        <v>1508</v>
      </c>
      <c r="K2761" s="194" t="s">
        <v>510</v>
      </c>
      <c r="L2761" s="176"/>
      <c r="M2761" s="176">
        <v>1000</v>
      </c>
      <c r="N2761" s="80" t="s">
        <v>6854</v>
      </c>
      <c r="O2761" s="162"/>
      <c r="P2761" s="80" t="s">
        <v>10149</v>
      </c>
      <c r="Q2761" s="80"/>
      <c r="R2761" s="80"/>
      <c r="S2761" s="163"/>
      <c r="T2761" s="213"/>
      <c r="U2761" s="162"/>
      <c r="V2761" s="164"/>
      <c r="W2761" s="12" t="str">
        <f t="shared" si="670"/>
        <v>Mqtt1</v>
      </c>
      <c r="X2761" s="196" t="s">
        <v>10569</v>
      </c>
      <c r="Y2761" s="6" t="str">
        <f t="shared" si="672"/>
        <v>marpower/power-tag/ahu-owners-state-room-pt135f01</v>
      </c>
      <c r="Z2761" s="103" t="str" cm="1">
        <f t="array" ref="Z2761">IF(COUNTIF(N2761,"spare"),"","$."&amp;_xlfn.REGEXEXTRACT(J2761,"^PT\d+[FQ]\d+_(.*)", 2))</f>
        <v>$.RMS_Current_Phase_Neut</v>
      </c>
      <c r="AA2761" s="12">
        <f t="shared" si="679"/>
        <v>5</v>
      </c>
      <c r="AB2761" s="6" t="s">
        <v>195</v>
      </c>
      <c r="AC2761" s="103">
        <v>3006</v>
      </c>
      <c r="AJ2761" s="80"/>
      <c r="AK2761" s="113" t="s">
        <v>1423</v>
      </c>
      <c r="AN2761" s="80"/>
      <c r="AO2761" s="80"/>
      <c r="AP2761" s="80"/>
      <c r="AQ2761" s="80"/>
      <c r="AR2761" s="127"/>
      <c r="AS2761" s="80"/>
      <c r="AT2761" s="7"/>
      <c r="AU2761" s="7"/>
      <c r="AV2761" s="165"/>
      <c r="AW2761" s="166"/>
      <c r="AX2761" s="137"/>
      <c r="AY2761" s="147"/>
      <c r="AZ2761" s="167"/>
      <c r="BA2761" s="167"/>
      <c r="BB2761" s="147" t="str">
        <f t="shared" si="681"/>
        <v/>
      </c>
      <c r="BC2761" s="168"/>
      <c r="BD2761" s="165"/>
      <c r="BE2761" s="165"/>
      <c r="BF2761" s="165"/>
      <c r="BG2761" s="165"/>
      <c r="BH2761" s="165"/>
      <c r="BI2761" s="165"/>
      <c r="BJ2761" s="165"/>
      <c r="BK2761" s="165"/>
      <c r="BL2761" s="165"/>
      <c r="BM2761" s="165"/>
      <c r="BN2761" s="165"/>
      <c r="BO2761" s="165"/>
      <c r="BP2761" s="165"/>
      <c r="BQ2761" s="165"/>
      <c r="BS2761" s="6"/>
      <c r="BT2761" s="11"/>
      <c r="BU2761" s="6"/>
      <c r="BV2761" s="6"/>
    </row>
    <row r="2762" spans="1:74" ht="15.75" x14ac:dyDescent="0.25">
      <c r="A2762" s="52" t="s">
        <v>1422</v>
      </c>
      <c r="B2762" s="56"/>
      <c r="C2762" s="7" t="s">
        <v>118</v>
      </c>
      <c r="D2762" s="7" t="s">
        <v>6558</v>
      </c>
      <c r="E2762" s="7"/>
      <c r="F2762" s="64"/>
      <c r="G2762" s="6"/>
      <c r="H2762" s="6"/>
      <c r="I2762" s="10" t="s">
        <v>110</v>
      </c>
      <c r="J2762" s="11" t="s">
        <v>8274</v>
      </c>
      <c r="K2762" s="194" t="s">
        <v>510</v>
      </c>
      <c r="L2762" s="176"/>
      <c r="M2762" s="176">
        <v>1000</v>
      </c>
      <c r="N2762" s="80" t="s">
        <v>6854</v>
      </c>
      <c r="O2762" s="162"/>
      <c r="P2762" s="80" t="s">
        <v>10150</v>
      </c>
      <c r="Q2762" s="80"/>
      <c r="R2762" s="80"/>
      <c r="S2762" s="163"/>
      <c r="T2762" s="213"/>
      <c r="U2762" s="162"/>
      <c r="V2762" s="164"/>
      <c r="W2762" s="12" t="str">
        <f t="shared" ref="W2762:W2825" si="682">IF(COUNTIF(N2762,"spare"),"","Mqtt1")</f>
        <v>Mqtt1</v>
      </c>
      <c r="X2762" s="196" t="s">
        <v>10569</v>
      </c>
      <c r="Y2762" s="6" t="str">
        <f t="shared" si="672"/>
        <v>marpower/power-tag/ahu-owners-state-room-pt135f01</v>
      </c>
      <c r="Z2762" s="103" t="str" cm="1">
        <f t="array" ref="Z2762">IF(COUNTIF(N2762,"spare"),"","$."&amp;_xlfn.REGEXEXTRACT(J2762,"^PT\d+[FQ]\d+_(.*)", 2))</f>
        <v>$.RMS_Voltage_A_N</v>
      </c>
      <c r="AA2762" s="12">
        <f t="shared" si="679"/>
        <v>5</v>
      </c>
      <c r="AB2762" s="6" t="s">
        <v>195</v>
      </c>
      <c r="AC2762" s="103">
        <v>3028</v>
      </c>
      <c r="AJ2762" s="80"/>
      <c r="AK2762" s="113" t="s">
        <v>1424</v>
      </c>
      <c r="AN2762" s="80"/>
      <c r="AO2762" s="80"/>
      <c r="AP2762" s="80"/>
      <c r="AQ2762" s="80"/>
      <c r="AR2762" s="127"/>
      <c r="AS2762" s="80"/>
      <c r="AT2762" s="7"/>
      <c r="AU2762" s="7"/>
      <c r="AV2762" s="165"/>
      <c r="AW2762" s="166"/>
      <c r="AX2762" s="137"/>
      <c r="AY2762" s="147"/>
      <c r="AZ2762" s="167"/>
      <c r="BA2762" s="167"/>
      <c r="BB2762" s="147" t="str">
        <f t="shared" si="681"/>
        <v/>
      </c>
      <c r="BC2762" s="168"/>
      <c r="BD2762" s="165"/>
      <c r="BE2762" s="165"/>
      <c r="BF2762" s="165"/>
      <c r="BG2762" s="165"/>
      <c r="BH2762" s="165"/>
      <c r="BI2762" s="165"/>
      <c r="BJ2762" s="165"/>
      <c r="BK2762" s="165"/>
      <c r="BL2762" s="165"/>
      <c r="BM2762" s="165"/>
      <c r="BN2762" s="165"/>
      <c r="BO2762" s="165"/>
      <c r="BP2762" s="165"/>
      <c r="BQ2762" s="165"/>
      <c r="BS2762" s="6"/>
      <c r="BT2762" s="11"/>
      <c r="BU2762" s="6"/>
      <c r="BV2762" s="6"/>
    </row>
    <row r="2763" spans="1:74" ht="15.75" x14ac:dyDescent="0.25">
      <c r="A2763" s="52" t="s">
        <v>1422</v>
      </c>
      <c r="B2763" s="56"/>
      <c r="C2763" s="7" t="s">
        <v>118</v>
      </c>
      <c r="D2763" s="7" t="s">
        <v>6558</v>
      </c>
      <c r="E2763" s="7"/>
      <c r="F2763" s="64"/>
      <c r="G2763" s="6"/>
      <c r="H2763" s="6"/>
      <c r="I2763" s="10" t="s">
        <v>110</v>
      </c>
      <c r="J2763" s="11" t="s">
        <v>8451</v>
      </c>
      <c r="K2763" s="194" t="s">
        <v>510</v>
      </c>
      <c r="L2763" s="176"/>
      <c r="M2763" s="176">
        <v>1000</v>
      </c>
      <c r="N2763" s="80" t="s">
        <v>6854</v>
      </c>
      <c r="O2763" s="162"/>
      <c r="P2763" s="80" t="s">
        <v>10151</v>
      </c>
      <c r="Q2763" s="80"/>
      <c r="R2763" s="80"/>
      <c r="S2763" s="163"/>
      <c r="T2763" s="213"/>
      <c r="U2763" s="162"/>
      <c r="V2763" s="164"/>
      <c r="W2763" s="12" t="str">
        <f t="shared" si="682"/>
        <v>Mqtt1</v>
      </c>
      <c r="X2763" s="196" t="s">
        <v>10569</v>
      </c>
      <c r="Y2763" s="6" t="str">
        <f t="shared" ref="Y2763:Y2826" si="683">LOWER(_xlfn.CONCAT("marpower/",SUBSTITUTE(SUBSTITUTE("power-tag/" &amp; X2763," ","-"),"_","-")))</f>
        <v>marpower/power-tag/ahu-owners-state-room-pt135f01</v>
      </c>
      <c r="Z2763" s="103" t="str" cm="1">
        <f t="array" ref="Z2763">IF(COUNTIF(N2763,"spare"),"","$."&amp;_xlfn.REGEXEXTRACT(J2763,"^PT\d+[FQ]\d+_(.*)", 2))</f>
        <v>$.RMS_Voltage_B_N</v>
      </c>
      <c r="AA2763" s="12">
        <f t="shared" si="679"/>
        <v>5</v>
      </c>
      <c r="AB2763" s="6" t="s">
        <v>195</v>
      </c>
      <c r="AC2763" s="103">
        <v>3030</v>
      </c>
      <c r="AJ2763" s="80"/>
      <c r="AK2763" s="113" t="s">
        <v>1424</v>
      </c>
      <c r="AN2763" s="80"/>
      <c r="AO2763" s="80"/>
      <c r="AP2763" s="80"/>
      <c r="AQ2763" s="80"/>
      <c r="AR2763" s="127"/>
      <c r="AS2763" s="80"/>
      <c r="AT2763" s="7"/>
      <c r="AU2763" s="7"/>
      <c r="AV2763" s="165"/>
      <c r="AW2763" s="166"/>
      <c r="AX2763" s="137"/>
      <c r="AY2763" s="147"/>
      <c r="AZ2763" s="167"/>
      <c r="BA2763" s="167"/>
      <c r="BB2763" s="147" t="str">
        <f t="shared" si="681"/>
        <v/>
      </c>
      <c r="BC2763" s="168"/>
      <c r="BD2763" s="165"/>
      <c r="BE2763" s="165"/>
      <c r="BF2763" s="165"/>
      <c r="BG2763" s="165"/>
      <c r="BH2763" s="165"/>
      <c r="BI2763" s="165"/>
      <c r="BJ2763" s="165"/>
      <c r="BK2763" s="165"/>
      <c r="BL2763" s="165"/>
      <c r="BM2763" s="165"/>
      <c r="BN2763" s="165"/>
      <c r="BO2763" s="165"/>
      <c r="BP2763" s="165"/>
      <c r="BQ2763" s="165"/>
      <c r="BS2763" s="6"/>
      <c r="BT2763" s="11"/>
      <c r="BU2763" s="6"/>
      <c r="BV2763" s="6"/>
    </row>
    <row r="2764" spans="1:74" ht="15.75" x14ac:dyDescent="0.25">
      <c r="A2764" s="52" t="s">
        <v>1422</v>
      </c>
      <c r="B2764" s="56"/>
      <c r="C2764" s="7" t="s">
        <v>118</v>
      </c>
      <c r="D2764" s="7" t="s">
        <v>6558</v>
      </c>
      <c r="E2764" s="7"/>
      <c r="F2764" s="64"/>
      <c r="G2764" s="6"/>
      <c r="H2764" s="6"/>
      <c r="I2764" s="10" t="s">
        <v>110</v>
      </c>
      <c r="J2764" s="11" t="s">
        <v>8628</v>
      </c>
      <c r="K2764" s="194" t="s">
        <v>510</v>
      </c>
      <c r="L2764" s="176"/>
      <c r="M2764" s="176">
        <v>1000</v>
      </c>
      <c r="N2764" s="80" t="s">
        <v>6854</v>
      </c>
      <c r="O2764" s="162"/>
      <c r="P2764" s="80" t="s">
        <v>10152</v>
      </c>
      <c r="Q2764" s="80"/>
      <c r="R2764" s="80"/>
      <c r="S2764" s="163"/>
      <c r="T2764" s="213"/>
      <c r="U2764" s="162"/>
      <c r="V2764" s="164"/>
      <c r="W2764" s="12" t="str">
        <f t="shared" si="682"/>
        <v>Mqtt1</v>
      </c>
      <c r="X2764" s="196" t="s">
        <v>10569</v>
      </c>
      <c r="Y2764" s="6" t="str">
        <f t="shared" si="683"/>
        <v>marpower/power-tag/ahu-owners-state-room-pt135f01</v>
      </c>
      <c r="Z2764" s="103" t="str" cm="1">
        <f t="array" ref="Z2764">IF(COUNTIF(N2764,"spare"),"","$."&amp;_xlfn.REGEXEXTRACT(J2764,"^PT\d+[FQ]\d+_(.*)", 2))</f>
        <v>$.RMS_Voltage_C_N</v>
      </c>
      <c r="AA2764" s="12">
        <f t="shared" si="679"/>
        <v>5</v>
      </c>
      <c r="AB2764" s="6" t="s">
        <v>195</v>
      </c>
      <c r="AC2764" s="103">
        <v>3032</v>
      </c>
      <c r="AJ2764" s="80"/>
      <c r="AK2764" s="113" t="s">
        <v>1424</v>
      </c>
      <c r="AN2764" s="80"/>
      <c r="AO2764" s="80"/>
      <c r="AP2764" s="80"/>
      <c r="AQ2764" s="80"/>
      <c r="AR2764" s="127"/>
      <c r="AS2764" s="80"/>
      <c r="AT2764" s="7"/>
      <c r="AU2764" s="7"/>
      <c r="AV2764" s="165"/>
      <c r="AW2764" s="166"/>
      <c r="AX2764" s="137"/>
      <c r="AY2764" s="147"/>
      <c r="AZ2764" s="167"/>
      <c r="BA2764" s="167"/>
      <c r="BB2764" s="147" t="str">
        <f t="shared" si="681"/>
        <v/>
      </c>
      <c r="BC2764" s="168"/>
      <c r="BD2764" s="165"/>
      <c r="BE2764" s="165"/>
      <c r="BF2764" s="165"/>
      <c r="BG2764" s="165"/>
      <c r="BH2764" s="165"/>
      <c r="BI2764" s="165"/>
      <c r="BJ2764" s="165"/>
      <c r="BK2764" s="165"/>
      <c r="BL2764" s="165"/>
      <c r="BM2764" s="165"/>
      <c r="BN2764" s="165"/>
      <c r="BO2764" s="165"/>
      <c r="BP2764" s="165"/>
      <c r="BQ2764" s="165"/>
      <c r="BS2764" s="6"/>
      <c r="BT2764" s="11"/>
      <c r="BU2764" s="6"/>
      <c r="BV2764" s="6"/>
    </row>
    <row r="2765" spans="1:74" ht="15.75" x14ac:dyDescent="0.25">
      <c r="A2765" s="52" t="s">
        <v>1422</v>
      </c>
      <c r="B2765" s="56"/>
      <c r="C2765" s="7" t="s">
        <v>118</v>
      </c>
      <c r="D2765" s="7" t="s">
        <v>6558</v>
      </c>
      <c r="E2765" s="7"/>
      <c r="F2765" s="64"/>
      <c r="G2765" s="6"/>
      <c r="H2765" s="6"/>
      <c r="I2765" s="10" t="s">
        <v>110</v>
      </c>
      <c r="J2765" s="11" t="s">
        <v>1509</v>
      </c>
      <c r="K2765" s="194" t="s">
        <v>510</v>
      </c>
      <c r="L2765" s="176"/>
      <c r="M2765" s="176">
        <v>1000</v>
      </c>
      <c r="N2765" s="80" t="s">
        <v>6854</v>
      </c>
      <c r="O2765" s="162"/>
      <c r="P2765" s="80" t="s">
        <v>10153</v>
      </c>
      <c r="Q2765" s="80"/>
      <c r="R2765" s="80"/>
      <c r="S2765" s="163"/>
      <c r="T2765" s="213"/>
      <c r="U2765" s="162"/>
      <c r="V2765" s="164"/>
      <c r="W2765" s="12" t="str">
        <f t="shared" si="682"/>
        <v>Mqtt1</v>
      </c>
      <c r="X2765" s="196" t="s">
        <v>10569</v>
      </c>
      <c r="Y2765" s="6" t="str">
        <f t="shared" si="683"/>
        <v>marpower/power-tag/ahu-owners-state-room-pt135f01</v>
      </c>
      <c r="Z2765" s="103" t="str" cm="1">
        <f t="array" ref="Z2765">IF(COUNTIF(N2765,"spare"),"","$."&amp;_xlfn.REGEXEXTRACT(J2765,"^PT\d+[FQ]\d+_(.*)", 2))</f>
        <v>$.Active_Power_Phase_A</v>
      </c>
      <c r="AA2765" s="12">
        <f t="shared" si="679"/>
        <v>5</v>
      </c>
      <c r="AB2765" s="6" t="s">
        <v>195</v>
      </c>
      <c r="AC2765" s="103">
        <v>3054</v>
      </c>
      <c r="AJ2765" s="80"/>
      <c r="AK2765" s="113" t="s">
        <v>1425</v>
      </c>
      <c r="AN2765" s="80"/>
      <c r="AO2765" s="80"/>
      <c r="AP2765" s="80"/>
      <c r="AQ2765" s="80"/>
      <c r="AR2765" s="127"/>
      <c r="AS2765" s="80"/>
      <c r="AT2765" s="7"/>
      <c r="AU2765" s="7"/>
      <c r="AV2765" s="165"/>
      <c r="AW2765" s="166"/>
      <c r="AX2765" s="137"/>
      <c r="AY2765" s="147"/>
      <c r="AZ2765" s="167"/>
      <c r="BA2765" s="167"/>
      <c r="BB2765" s="147" t="str">
        <f t="shared" si="681"/>
        <v/>
      </c>
      <c r="BC2765" s="168"/>
      <c r="BD2765" s="165"/>
      <c r="BE2765" s="165"/>
      <c r="BF2765" s="165"/>
      <c r="BG2765" s="165"/>
      <c r="BH2765" s="165"/>
      <c r="BI2765" s="165"/>
      <c r="BJ2765" s="165"/>
      <c r="BK2765" s="165"/>
      <c r="BL2765" s="165"/>
      <c r="BM2765" s="165"/>
      <c r="BN2765" s="165"/>
      <c r="BO2765" s="165"/>
      <c r="BP2765" s="165"/>
      <c r="BQ2765" s="165"/>
      <c r="BS2765" s="6"/>
      <c r="BT2765" s="11"/>
      <c r="BU2765" s="6"/>
      <c r="BV2765" s="6"/>
    </row>
    <row r="2766" spans="1:74" ht="15.75" x14ac:dyDescent="0.25">
      <c r="A2766" s="52" t="s">
        <v>1422</v>
      </c>
      <c r="B2766" s="56"/>
      <c r="C2766" s="7" t="s">
        <v>118</v>
      </c>
      <c r="D2766" s="7" t="s">
        <v>6558</v>
      </c>
      <c r="E2766" s="7"/>
      <c r="F2766" s="64"/>
      <c r="G2766" s="6"/>
      <c r="H2766" s="6"/>
      <c r="I2766" s="10" t="s">
        <v>110</v>
      </c>
      <c r="J2766" s="11" t="s">
        <v>1510</v>
      </c>
      <c r="K2766" s="194" t="s">
        <v>510</v>
      </c>
      <c r="L2766" s="176"/>
      <c r="M2766" s="176">
        <v>1000</v>
      </c>
      <c r="N2766" s="80" t="s">
        <v>6854</v>
      </c>
      <c r="O2766" s="162"/>
      <c r="P2766" s="80" t="s">
        <v>10154</v>
      </c>
      <c r="Q2766" s="80"/>
      <c r="R2766" s="80"/>
      <c r="S2766" s="163"/>
      <c r="T2766" s="213"/>
      <c r="U2766" s="162"/>
      <c r="V2766" s="164"/>
      <c r="W2766" s="12" t="str">
        <f t="shared" si="682"/>
        <v>Mqtt1</v>
      </c>
      <c r="X2766" s="196" t="s">
        <v>10569</v>
      </c>
      <c r="Y2766" s="6" t="str">
        <f t="shared" si="683"/>
        <v>marpower/power-tag/ahu-owners-state-room-pt135f01</v>
      </c>
      <c r="Z2766" s="103" t="str" cm="1">
        <f t="array" ref="Z2766">IF(COUNTIF(N2766,"spare"),"","$."&amp;_xlfn.REGEXEXTRACT(J2766,"^PT\d+[FQ]\d+_(.*)", 2))</f>
        <v>$.Active_Power_Phase_B</v>
      </c>
      <c r="AA2766" s="12">
        <f t="shared" si="679"/>
        <v>5</v>
      </c>
      <c r="AB2766" s="6" t="s">
        <v>195</v>
      </c>
      <c r="AC2766" s="103">
        <v>3056</v>
      </c>
      <c r="AJ2766" s="80"/>
      <c r="AK2766" s="113" t="s">
        <v>1425</v>
      </c>
      <c r="AN2766" s="80"/>
      <c r="AO2766" s="80"/>
      <c r="AP2766" s="80"/>
      <c r="AQ2766" s="80"/>
      <c r="AR2766" s="127"/>
      <c r="AS2766" s="80"/>
      <c r="AT2766" s="7"/>
      <c r="AU2766" s="7"/>
      <c r="AV2766" s="165"/>
      <c r="AW2766" s="166"/>
      <c r="AX2766" s="137"/>
      <c r="AY2766" s="147"/>
      <c r="AZ2766" s="167"/>
      <c r="BA2766" s="167"/>
      <c r="BB2766" s="147" t="str">
        <f t="shared" si="681"/>
        <v/>
      </c>
      <c r="BC2766" s="168"/>
      <c r="BD2766" s="165"/>
      <c r="BE2766" s="165"/>
      <c r="BF2766" s="165"/>
      <c r="BG2766" s="165"/>
      <c r="BH2766" s="165"/>
      <c r="BI2766" s="165"/>
      <c r="BJ2766" s="165"/>
      <c r="BK2766" s="165"/>
      <c r="BL2766" s="165"/>
      <c r="BM2766" s="165"/>
      <c r="BN2766" s="165"/>
      <c r="BO2766" s="165"/>
      <c r="BP2766" s="165"/>
      <c r="BQ2766" s="165"/>
      <c r="BS2766" s="6"/>
      <c r="BT2766" s="11"/>
      <c r="BU2766" s="6"/>
      <c r="BV2766" s="6"/>
    </row>
    <row r="2767" spans="1:74" ht="15.75" x14ac:dyDescent="0.25">
      <c r="A2767" s="52" t="s">
        <v>1422</v>
      </c>
      <c r="B2767" s="56"/>
      <c r="C2767" s="7" t="s">
        <v>118</v>
      </c>
      <c r="D2767" s="7" t="s">
        <v>6558</v>
      </c>
      <c r="E2767" s="7"/>
      <c r="F2767" s="64"/>
      <c r="G2767" s="6"/>
      <c r="H2767" s="6"/>
      <c r="I2767" s="10" t="s">
        <v>110</v>
      </c>
      <c r="J2767" s="11" t="s">
        <v>1511</v>
      </c>
      <c r="K2767" s="194" t="s">
        <v>510</v>
      </c>
      <c r="L2767" s="176"/>
      <c r="M2767" s="176">
        <v>1000</v>
      </c>
      <c r="N2767" s="80" t="s">
        <v>6854</v>
      </c>
      <c r="O2767" s="162"/>
      <c r="P2767" s="80" t="s">
        <v>10155</v>
      </c>
      <c r="Q2767" s="80"/>
      <c r="R2767" s="80"/>
      <c r="S2767" s="163"/>
      <c r="T2767" s="213"/>
      <c r="U2767" s="162"/>
      <c r="V2767" s="164"/>
      <c r="W2767" s="12" t="str">
        <f t="shared" si="682"/>
        <v>Mqtt1</v>
      </c>
      <c r="X2767" s="196" t="s">
        <v>10569</v>
      </c>
      <c r="Y2767" s="6" t="str">
        <f t="shared" si="683"/>
        <v>marpower/power-tag/ahu-owners-state-room-pt135f01</v>
      </c>
      <c r="Z2767" s="103" t="str" cm="1">
        <f t="array" ref="Z2767">IF(COUNTIF(N2767,"spare"),"","$."&amp;_xlfn.REGEXEXTRACT(J2767,"^PT\d+[FQ]\d+_(.*)", 2))</f>
        <v>$.Active_Power_Phase_C</v>
      </c>
      <c r="AA2767" s="12">
        <f t="shared" si="679"/>
        <v>5</v>
      </c>
      <c r="AB2767" s="6" t="s">
        <v>195</v>
      </c>
      <c r="AC2767" s="103">
        <v>3058</v>
      </c>
      <c r="AJ2767" s="80"/>
      <c r="AK2767" s="113" t="s">
        <v>1425</v>
      </c>
      <c r="AN2767" s="80"/>
      <c r="AO2767" s="80"/>
      <c r="AP2767" s="80"/>
      <c r="AQ2767" s="80"/>
      <c r="AR2767" s="127"/>
      <c r="AS2767" s="80"/>
      <c r="AT2767" s="7"/>
      <c r="AU2767" s="7"/>
      <c r="AV2767" s="165"/>
      <c r="AW2767" s="166"/>
      <c r="AX2767" s="137"/>
      <c r="AY2767" s="147"/>
      <c r="AZ2767" s="167"/>
      <c r="BA2767" s="167"/>
      <c r="BB2767" s="147" t="str">
        <f t="shared" si="681"/>
        <v/>
      </c>
      <c r="BC2767" s="168"/>
      <c r="BD2767" s="165"/>
      <c r="BE2767" s="165"/>
      <c r="BF2767" s="165"/>
      <c r="BG2767" s="165"/>
      <c r="BH2767" s="165"/>
      <c r="BI2767" s="165"/>
      <c r="BJ2767" s="165"/>
      <c r="BK2767" s="165"/>
      <c r="BL2767" s="165"/>
      <c r="BM2767" s="165"/>
      <c r="BN2767" s="165"/>
      <c r="BO2767" s="165"/>
      <c r="BP2767" s="165"/>
      <c r="BQ2767" s="165"/>
      <c r="BS2767" s="6"/>
      <c r="BT2767" s="11"/>
      <c r="BU2767" s="6"/>
      <c r="BV2767" s="6"/>
    </row>
    <row r="2768" spans="1:74" ht="15.75" x14ac:dyDescent="0.25">
      <c r="A2768" s="52" t="s">
        <v>1422</v>
      </c>
      <c r="B2768" s="56"/>
      <c r="C2768" s="7" t="s">
        <v>118</v>
      </c>
      <c r="D2768" s="7" t="s">
        <v>6558</v>
      </c>
      <c r="E2768" s="7"/>
      <c r="F2768" s="64"/>
      <c r="G2768" s="6"/>
      <c r="H2768" s="6"/>
      <c r="I2768" s="10" t="s">
        <v>110</v>
      </c>
      <c r="J2768" s="11" t="s">
        <v>1512</v>
      </c>
      <c r="K2768" s="194" t="s">
        <v>510</v>
      </c>
      <c r="L2768" s="176"/>
      <c r="M2768" s="176">
        <v>1000</v>
      </c>
      <c r="N2768" s="80" t="s">
        <v>6854</v>
      </c>
      <c r="O2768" s="162"/>
      <c r="P2768" s="80" t="s">
        <v>10156</v>
      </c>
      <c r="Q2768" s="80"/>
      <c r="R2768" s="80"/>
      <c r="S2768" s="163"/>
      <c r="T2768" s="213"/>
      <c r="U2768" s="162"/>
      <c r="V2768" s="164"/>
      <c r="W2768" s="12" t="str">
        <f t="shared" si="682"/>
        <v>Mqtt1</v>
      </c>
      <c r="X2768" s="196" t="s">
        <v>10569</v>
      </c>
      <c r="Y2768" s="6" t="str">
        <f t="shared" si="683"/>
        <v>marpower/power-tag/ahu-owners-state-room-pt135f01</v>
      </c>
      <c r="Z2768" s="103" t="str" cm="1">
        <f t="array" ref="Z2768">IF(COUNTIF(N2768,"spare"),"","$."&amp;_xlfn.REGEXEXTRACT(J2768,"^PT\d+[FQ]\d+_(.*)", 2))</f>
        <v>$.Total_Active_Power</v>
      </c>
      <c r="AA2768" s="12">
        <f t="shared" si="679"/>
        <v>5</v>
      </c>
      <c r="AB2768" s="6" t="s">
        <v>195</v>
      </c>
      <c r="AC2768" s="103">
        <v>3060</v>
      </c>
      <c r="AJ2768" s="80"/>
      <c r="AK2768" s="113" t="s">
        <v>1425</v>
      </c>
      <c r="AN2768" s="80"/>
      <c r="AO2768" s="80"/>
      <c r="AP2768" s="80"/>
      <c r="AQ2768" s="80"/>
      <c r="AR2768" s="127"/>
      <c r="AS2768" s="80"/>
      <c r="AT2768" s="7"/>
      <c r="AU2768" s="7"/>
      <c r="AV2768" s="165"/>
      <c r="AW2768" s="166"/>
      <c r="AX2768" s="137"/>
      <c r="AY2768" s="147"/>
      <c r="AZ2768" s="167"/>
      <c r="BA2768" s="167"/>
      <c r="BB2768" s="147" t="str">
        <f t="shared" si="681"/>
        <v/>
      </c>
      <c r="BC2768" s="168"/>
      <c r="BD2768" s="165"/>
      <c r="BE2768" s="165"/>
      <c r="BF2768" s="165"/>
      <c r="BG2768" s="165"/>
      <c r="BH2768" s="165"/>
      <c r="BI2768" s="165"/>
      <c r="BJ2768" s="165"/>
      <c r="BK2768" s="165"/>
      <c r="BL2768" s="165"/>
      <c r="BM2768" s="165"/>
      <c r="BN2768" s="165"/>
      <c r="BO2768" s="165"/>
      <c r="BP2768" s="165"/>
      <c r="BQ2768" s="165"/>
      <c r="BS2768" s="6"/>
      <c r="BT2768" s="11"/>
      <c r="BU2768" s="6"/>
      <c r="BV2768" s="6"/>
    </row>
    <row r="2769" spans="1:74" ht="15.75" x14ac:dyDescent="0.25">
      <c r="A2769" s="52" t="s">
        <v>1422</v>
      </c>
      <c r="B2769" s="56"/>
      <c r="C2769" s="7" t="s">
        <v>118</v>
      </c>
      <c r="D2769" s="7" t="s">
        <v>6558</v>
      </c>
      <c r="E2769" s="7"/>
      <c r="F2769" s="64"/>
      <c r="G2769" s="6"/>
      <c r="H2769" s="6"/>
      <c r="I2769" s="10" t="s">
        <v>110</v>
      </c>
      <c r="J2769" s="11" t="s">
        <v>1513</v>
      </c>
      <c r="K2769" s="194" t="s">
        <v>510</v>
      </c>
      <c r="L2769" s="176"/>
      <c r="M2769" s="176">
        <v>1000</v>
      </c>
      <c r="N2769" s="80" t="s">
        <v>6854</v>
      </c>
      <c r="O2769" s="162"/>
      <c r="P2769" s="80" t="s">
        <v>10157</v>
      </c>
      <c r="Q2769" s="80"/>
      <c r="R2769" s="80"/>
      <c r="S2769" s="163"/>
      <c r="T2769" s="213"/>
      <c r="U2769" s="162"/>
      <c r="V2769" s="164"/>
      <c r="W2769" s="12" t="str">
        <f t="shared" si="682"/>
        <v>Mqtt1</v>
      </c>
      <c r="X2769" s="196" t="s">
        <v>10569</v>
      </c>
      <c r="Y2769" s="6" t="str">
        <f t="shared" si="683"/>
        <v>marpower/power-tag/ahu-owners-state-room-pt135f01</v>
      </c>
      <c r="Z2769" s="103" t="str" cm="1">
        <f t="array" ref="Z2769">IF(COUNTIF(N2769,"spare"),"","$."&amp;_xlfn.REGEXEXTRACT(J2769,"^PT\d+[FQ]\d+_(.*)", 2))</f>
        <v>$.Power_Factor_Phase_A</v>
      </c>
      <c r="AA2769" s="12">
        <f t="shared" si="679"/>
        <v>5</v>
      </c>
      <c r="AB2769" s="6" t="s">
        <v>195</v>
      </c>
      <c r="AC2769" s="103">
        <v>3078</v>
      </c>
      <c r="AJ2769" s="80"/>
      <c r="AK2769" s="113" t="s">
        <v>1426</v>
      </c>
      <c r="AN2769" s="80"/>
      <c r="AO2769" s="80"/>
      <c r="AP2769" s="80"/>
      <c r="AQ2769" s="80"/>
      <c r="AR2769" s="127"/>
      <c r="AS2769" s="80"/>
      <c r="AT2769" s="7"/>
      <c r="AU2769" s="7"/>
      <c r="AV2769" s="165"/>
      <c r="AW2769" s="166"/>
      <c r="AX2769" s="137"/>
      <c r="AY2769" s="147"/>
      <c r="AZ2769" s="167"/>
      <c r="BA2769" s="167"/>
      <c r="BB2769" s="147" t="str">
        <f t="shared" si="681"/>
        <v/>
      </c>
      <c r="BC2769" s="168"/>
      <c r="BD2769" s="165"/>
      <c r="BE2769" s="165"/>
      <c r="BF2769" s="165"/>
      <c r="BG2769" s="165"/>
      <c r="BH2769" s="165"/>
      <c r="BI2769" s="165"/>
      <c r="BJ2769" s="165"/>
      <c r="BK2769" s="165"/>
      <c r="BL2769" s="165"/>
      <c r="BM2769" s="165"/>
      <c r="BN2769" s="165"/>
      <c r="BO2769" s="165"/>
      <c r="BP2769" s="165"/>
      <c r="BQ2769" s="165"/>
      <c r="BS2769" s="6"/>
      <c r="BT2769" s="11"/>
      <c r="BU2769" s="6"/>
      <c r="BV2769" s="6"/>
    </row>
    <row r="2770" spans="1:74" ht="15.75" x14ac:dyDescent="0.25">
      <c r="A2770" s="52" t="s">
        <v>1422</v>
      </c>
      <c r="B2770" s="56"/>
      <c r="C2770" s="7" t="s">
        <v>118</v>
      </c>
      <c r="D2770" s="7" t="s">
        <v>6558</v>
      </c>
      <c r="E2770" s="7"/>
      <c r="F2770" s="64"/>
      <c r="G2770" s="6"/>
      <c r="H2770" s="6"/>
      <c r="I2770" s="10" t="s">
        <v>110</v>
      </c>
      <c r="J2770" s="11" t="s">
        <v>1514</v>
      </c>
      <c r="K2770" s="194" t="s">
        <v>510</v>
      </c>
      <c r="L2770" s="176"/>
      <c r="M2770" s="176">
        <v>1000</v>
      </c>
      <c r="N2770" s="80" t="s">
        <v>6854</v>
      </c>
      <c r="O2770" s="162"/>
      <c r="P2770" s="80" t="s">
        <v>10158</v>
      </c>
      <c r="Q2770" s="80"/>
      <c r="R2770" s="80"/>
      <c r="S2770" s="163"/>
      <c r="T2770" s="213"/>
      <c r="U2770" s="162"/>
      <c r="V2770" s="164"/>
      <c r="W2770" s="12" t="str">
        <f t="shared" si="682"/>
        <v>Mqtt1</v>
      </c>
      <c r="X2770" s="196" t="s">
        <v>10569</v>
      </c>
      <c r="Y2770" s="6" t="str">
        <f t="shared" si="683"/>
        <v>marpower/power-tag/ahu-owners-state-room-pt135f01</v>
      </c>
      <c r="Z2770" s="103" t="str" cm="1">
        <f t="array" ref="Z2770">IF(COUNTIF(N2770,"spare"),"","$."&amp;_xlfn.REGEXEXTRACT(J2770,"^PT\d+[FQ]\d+_(.*)", 2))</f>
        <v>$.Power_Factor_Phase_B</v>
      </c>
      <c r="AA2770" s="12">
        <f t="shared" si="679"/>
        <v>5</v>
      </c>
      <c r="AB2770" s="6" t="s">
        <v>195</v>
      </c>
      <c r="AC2770" s="103">
        <v>3080</v>
      </c>
      <c r="AJ2770" s="80"/>
      <c r="AK2770" s="113" t="s">
        <v>1426</v>
      </c>
      <c r="AN2770" s="80"/>
      <c r="AO2770" s="80"/>
      <c r="AP2770" s="80"/>
      <c r="AQ2770" s="80"/>
      <c r="AR2770" s="127"/>
      <c r="AS2770" s="80"/>
      <c r="AT2770" s="7"/>
      <c r="AU2770" s="7"/>
      <c r="AV2770" s="165"/>
      <c r="AW2770" s="166"/>
      <c r="AX2770" s="137"/>
      <c r="AY2770" s="147"/>
      <c r="AZ2770" s="167"/>
      <c r="BA2770" s="167"/>
      <c r="BB2770" s="147" t="str">
        <f t="shared" si="681"/>
        <v/>
      </c>
      <c r="BC2770" s="168"/>
      <c r="BD2770" s="165"/>
      <c r="BE2770" s="165"/>
      <c r="BF2770" s="165"/>
      <c r="BG2770" s="165"/>
      <c r="BH2770" s="165"/>
      <c r="BI2770" s="165"/>
      <c r="BJ2770" s="165"/>
      <c r="BK2770" s="165"/>
      <c r="BL2770" s="165"/>
      <c r="BM2770" s="165"/>
      <c r="BN2770" s="165"/>
      <c r="BO2770" s="165"/>
      <c r="BP2770" s="165"/>
      <c r="BQ2770" s="165"/>
      <c r="BS2770" s="6"/>
      <c r="BT2770" s="11"/>
      <c r="BU2770" s="6"/>
      <c r="BV2770" s="6"/>
    </row>
    <row r="2771" spans="1:74" ht="15.75" x14ac:dyDescent="0.25">
      <c r="A2771" s="52" t="s">
        <v>1422</v>
      </c>
      <c r="B2771" s="56"/>
      <c r="C2771" s="7" t="s">
        <v>118</v>
      </c>
      <c r="D2771" s="7" t="s">
        <v>6558</v>
      </c>
      <c r="E2771" s="7"/>
      <c r="F2771" s="64"/>
      <c r="G2771" s="6"/>
      <c r="H2771" s="6"/>
      <c r="I2771" s="10" t="s">
        <v>110</v>
      </c>
      <c r="J2771" s="11" t="s">
        <v>1515</v>
      </c>
      <c r="K2771" s="194" t="s">
        <v>510</v>
      </c>
      <c r="L2771" s="176"/>
      <c r="M2771" s="176">
        <v>1000</v>
      </c>
      <c r="N2771" s="80" t="s">
        <v>6854</v>
      </c>
      <c r="O2771" s="162"/>
      <c r="P2771" s="80" t="s">
        <v>10159</v>
      </c>
      <c r="Q2771" s="80"/>
      <c r="R2771" s="80"/>
      <c r="S2771" s="163"/>
      <c r="T2771" s="213"/>
      <c r="U2771" s="162"/>
      <c r="V2771" s="164"/>
      <c r="W2771" s="12" t="str">
        <f t="shared" si="682"/>
        <v>Mqtt1</v>
      </c>
      <c r="X2771" s="196" t="s">
        <v>10569</v>
      </c>
      <c r="Y2771" s="6" t="str">
        <f t="shared" si="683"/>
        <v>marpower/power-tag/ahu-owners-state-room-pt135f01</v>
      </c>
      <c r="Z2771" s="103" t="str" cm="1">
        <f t="array" ref="Z2771">IF(COUNTIF(N2771,"spare"),"","$."&amp;_xlfn.REGEXEXTRACT(J2771,"^PT\d+[FQ]\d+_(.*)", 2))</f>
        <v>$.Power_Factor_Phase_C</v>
      </c>
      <c r="AA2771" s="12">
        <f t="shared" si="679"/>
        <v>5</v>
      </c>
      <c r="AB2771" s="6" t="s">
        <v>195</v>
      </c>
      <c r="AC2771" s="103">
        <v>3082</v>
      </c>
      <c r="AJ2771" s="80"/>
      <c r="AK2771" s="113" t="s">
        <v>1426</v>
      </c>
      <c r="AN2771" s="80"/>
      <c r="AO2771" s="80"/>
      <c r="AP2771" s="80"/>
      <c r="AQ2771" s="80"/>
      <c r="AR2771" s="127"/>
      <c r="AS2771" s="80"/>
      <c r="AT2771" s="7"/>
      <c r="AU2771" s="7"/>
      <c r="AV2771" s="165"/>
      <c r="AW2771" s="166"/>
      <c r="AX2771" s="137"/>
      <c r="AY2771" s="147"/>
      <c r="AZ2771" s="167"/>
      <c r="BA2771" s="167"/>
      <c r="BB2771" s="147" t="str">
        <f t="shared" si="681"/>
        <v/>
      </c>
      <c r="BC2771" s="168"/>
      <c r="BD2771" s="165"/>
      <c r="BE2771" s="165"/>
      <c r="BF2771" s="165"/>
      <c r="BG2771" s="165"/>
      <c r="BH2771" s="165"/>
      <c r="BI2771" s="165"/>
      <c r="BJ2771" s="165"/>
      <c r="BK2771" s="165"/>
      <c r="BL2771" s="165"/>
      <c r="BM2771" s="165"/>
      <c r="BN2771" s="165"/>
      <c r="BO2771" s="165"/>
      <c r="BP2771" s="165"/>
      <c r="BQ2771" s="165"/>
      <c r="BS2771" s="6"/>
      <c r="BT2771" s="11"/>
      <c r="BU2771" s="6"/>
      <c r="BV2771" s="6"/>
    </row>
    <row r="2772" spans="1:74" ht="15.75" x14ac:dyDescent="0.25">
      <c r="A2772" s="52" t="s">
        <v>1422</v>
      </c>
      <c r="B2772" s="56"/>
      <c r="C2772" s="7" t="s">
        <v>118</v>
      </c>
      <c r="D2772" s="7" t="s">
        <v>6558</v>
      </c>
      <c r="E2772" s="7"/>
      <c r="F2772" s="64"/>
      <c r="G2772" s="6"/>
      <c r="H2772" s="6"/>
      <c r="I2772" s="10" t="s">
        <v>110</v>
      </c>
      <c r="J2772" s="11" t="s">
        <v>1516</v>
      </c>
      <c r="K2772" s="194" t="s">
        <v>510</v>
      </c>
      <c r="L2772" s="176"/>
      <c r="M2772" s="176">
        <v>1000</v>
      </c>
      <c r="N2772" s="80" t="s">
        <v>6854</v>
      </c>
      <c r="O2772" s="162"/>
      <c r="P2772" s="80" t="s">
        <v>10160</v>
      </c>
      <c r="Q2772" s="80"/>
      <c r="R2772" s="80"/>
      <c r="S2772" s="163"/>
      <c r="T2772" s="213"/>
      <c r="U2772" s="162"/>
      <c r="V2772" s="164"/>
      <c r="W2772" s="12" t="str">
        <f t="shared" si="682"/>
        <v>Mqtt1</v>
      </c>
      <c r="X2772" s="196" t="s">
        <v>10569</v>
      </c>
      <c r="Y2772" s="6" t="str">
        <f t="shared" si="683"/>
        <v>marpower/power-tag/ahu-owners-state-room-pt135f01</v>
      </c>
      <c r="Z2772" s="103" t="str" cm="1">
        <f t="array" ref="Z2772">IF(COUNTIF(N2772,"spare"),"","$."&amp;_xlfn.REGEXEXTRACT(J2772,"^PT\d+[FQ]\d+_(.*)", 2))</f>
        <v>$.Total_Power_Factor</v>
      </c>
      <c r="AA2772" s="12">
        <f t="shared" si="679"/>
        <v>5</v>
      </c>
      <c r="AB2772" s="6" t="s">
        <v>195</v>
      </c>
      <c r="AC2772" s="103">
        <v>3084</v>
      </c>
      <c r="AJ2772" s="80"/>
      <c r="AK2772" s="113" t="s">
        <v>1426</v>
      </c>
      <c r="AN2772" s="80"/>
      <c r="AO2772" s="80"/>
      <c r="AP2772" s="80"/>
      <c r="AQ2772" s="80"/>
      <c r="AR2772" s="127"/>
      <c r="AS2772" s="80"/>
      <c r="AT2772" s="7"/>
      <c r="AU2772" s="7"/>
      <c r="AV2772" s="165"/>
      <c r="AW2772" s="166"/>
      <c r="AX2772" s="137"/>
      <c r="AY2772" s="147"/>
      <c r="AZ2772" s="167"/>
      <c r="BA2772" s="167"/>
      <c r="BB2772" s="147" t="str">
        <f t="shared" si="681"/>
        <v/>
      </c>
      <c r="BC2772" s="168"/>
      <c r="BD2772" s="165"/>
      <c r="BE2772" s="165"/>
      <c r="BF2772" s="165"/>
      <c r="BG2772" s="165"/>
      <c r="BH2772" s="165"/>
      <c r="BI2772" s="165"/>
      <c r="BJ2772" s="165"/>
      <c r="BK2772" s="165"/>
      <c r="BL2772" s="165"/>
      <c r="BM2772" s="165"/>
      <c r="BN2772" s="165"/>
      <c r="BO2772" s="165"/>
      <c r="BP2772" s="165"/>
      <c r="BQ2772" s="165"/>
      <c r="BS2772" s="6"/>
      <c r="BT2772" s="11"/>
      <c r="BU2772" s="6"/>
      <c r="BV2772" s="6"/>
    </row>
    <row r="2773" spans="1:74" ht="15.75" x14ac:dyDescent="0.25">
      <c r="A2773" s="52" t="s">
        <v>1422</v>
      </c>
      <c r="B2773" s="56"/>
      <c r="C2773" s="7" t="s">
        <v>118</v>
      </c>
      <c r="D2773" s="7" t="s">
        <v>6558</v>
      </c>
      <c r="E2773" s="7"/>
      <c r="F2773" s="64"/>
      <c r="G2773" s="6"/>
      <c r="H2773" s="6"/>
      <c r="I2773" s="10" t="s">
        <v>110</v>
      </c>
      <c r="J2773" s="11" t="s">
        <v>1517</v>
      </c>
      <c r="K2773" s="194" t="s">
        <v>510</v>
      </c>
      <c r="L2773" s="176"/>
      <c r="M2773" s="176">
        <v>1000</v>
      </c>
      <c r="N2773" s="80" t="s">
        <v>6854</v>
      </c>
      <c r="O2773" s="162"/>
      <c r="P2773" s="80" t="s">
        <v>2832</v>
      </c>
      <c r="Q2773" s="80"/>
      <c r="R2773" s="80"/>
      <c r="S2773" s="163"/>
      <c r="T2773" s="213"/>
      <c r="U2773" s="162"/>
      <c r="V2773" s="164"/>
      <c r="W2773" s="12" t="str">
        <f t="shared" si="682"/>
        <v>Mqtt1</v>
      </c>
      <c r="X2773" s="196" t="s">
        <v>10570</v>
      </c>
      <c r="Y2773" s="6" t="str">
        <f t="shared" si="683"/>
        <v>marpower/power-tag/main-propulsion-unit-ac-heating</v>
      </c>
      <c r="Z2773" s="103" t="str" cm="1">
        <f t="array" ref="Z2773">IF(COUNTIF(N2773,"spare"),"","$."&amp;_xlfn.REGEXEXTRACT(J2773,"^PT\d+[FQ]\d+_(.*)", 2))</f>
        <v>$.RMS_Current_Phase_A</v>
      </c>
      <c r="AA2773" s="12">
        <f t="shared" si="679"/>
        <v>6</v>
      </c>
      <c r="AB2773" s="6" t="s">
        <v>195</v>
      </c>
      <c r="AC2773" s="103">
        <v>3000</v>
      </c>
      <c r="AJ2773" s="80"/>
      <c r="AK2773" s="113" t="s">
        <v>1423</v>
      </c>
      <c r="AN2773" s="80"/>
      <c r="AO2773" s="80"/>
      <c r="AP2773" s="80"/>
      <c r="AQ2773" s="80"/>
      <c r="AR2773" s="127"/>
      <c r="AS2773" s="80"/>
      <c r="AT2773" s="7"/>
      <c r="AU2773" s="7"/>
      <c r="AV2773" s="165"/>
      <c r="AW2773" s="166"/>
      <c r="AX2773" s="137"/>
      <c r="AY2773" s="147"/>
      <c r="AZ2773" s="167"/>
      <c r="BA2773" s="167"/>
      <c r="BB2773" s="147" t="str">
        <f t="shared" ref="BB2773:BB2787" si="684">IF(ISNUMBER(AM2773),"1","")</f>
        <v/>
      </c>
      <c r="BC2773" s="168"/>
      <c r="BD2773" s="165"/>
      <c r="BE2773" s="165"/>
      <c r="BF2773" s="165"/>
      <c r="BG2773" s="165"/>
      <c r="BH2773" s="165"/>
      <c r="BI2773" s="165"/>
      <c r="BJ2773" s="165"/>
      <c r="BK2773" s="165"/>
      <c r="BL2773" s="165"/>
      <c r="BM2773" s="165"/>
      <c r="BN2773" s="165"/>
      <c r="BO2773" s="165"/>
      <c r="BP2773" s="165"/>
      <c r="BQ2773" s="165"/>
      <c r="BS2773" s="6"/>
      <c r="BT2773" s="11"/>
      <c r="BU2773" s="6"/>
      <c r="BV2773" s="6"/>
    </row>
    <row r="2774" spans="1:74" ht="15.75" x14ac:dyDescent="0.25">
      <c r="A2774" s="52" t="s">
        <v>1422</v>
      </c>
      <c r="B2774" s="56"/>
      <c r="C2774" s="7" t="s">
        <v>118</v>
      </c>
      <c r="D2774" s="7" t="s">
        <v>6558</v>
      </c>
      <c r="E2774" s="7"/>
      <c r="F2774" s="64"/>
      <c r="G2774" s="6"/>
      <c r="H2774" s="6"/>
      <c r="I2774" s="10" t="s">
        <v>110</v>
      </c>
      <c r="J2774" s="11" t="s">
        <v>1518</v>
      </c>
      <c r="K2774" s="194" t="s">
        <v>510</v>
      </c>
      <c r="L2774" s="176"/>
      <c r="M2774" s="176">
        <v>1000</v>
      </c>
      <c r="N2774" s="80" t="s">
        <v>6854</v>
      </c>
      <c r="O2774" s="162"/>
      <c r="P2774" s="80" t="s">
        <v>2833</v>
      </c>
      <c r="Q2774" s="80"/>
      <c r="R2774" s="80"/>
      <c r="S2774" s="163"/>
      <c r="T2774" s="213"/>
      <c r="U2774" s="162"/>
      <c r="V2774" s="164"/>
      <c r="W2774" s="12" t="str">
        <f t="shared" si="682"/>
        <v>Mqtt1</v>
      </c>
      <c r="X2774" s="196" t="s">
        <v>10570</v>
      </c>
      <c r="Y2774" s="6" t="str">
        <f t="shared" si="683"/>
        <v>marpower/power-tag/main-propulsion-unit-ac-heating</v>
      </c>
      <c r="Z2774" s="103" t="str" cm="1">
        <f t="array" ref="Z2774">IF(COUNTIF(N2774,"spare"),"","$."&amp;_xlfn.REGEXEXTRACT(J2774,"^PT\d+[FQ]\d+_(.*)", 2))</f>
        <v>$.RMS_Current_Phase_B</v>
      </c>
      <c r="AA2774" s="12">
        <f t="shared" si="679"/>
        <v>6</v>
      </c>
      <c r="AB2774" s="6" t="s">
        <v>195</v>
      </c>
      <c r="AC2774" s="103">
        <v>3002</v>
      </c>
      <c r="AJ2774" s="80"/>
      <c r="AK2774" s="113" t="s">
        <v>1423</v>
      </c>
      <c r="AN2774" s="80"/>
      <c r="AO2774" s="80"/>
      <c r="AP2774" s="80"/>
      <c r="AQ2774" s="80"/>
      <c r="AR2774" s="127"/>
      <c r="AS2774" s="80"/>
      <c r="AT2774" s="7"/>
      <c r="AU2774" s="7"/>
      <c r="AV2774" s="165"/>
      <c r="AW2774" s="166"/>
      <c r="AX2774" s="137"/>
      <c r="AY2774" s="147"/>
      <c r="AZ2774" s="167"/>
      <c r="BA2774" s="167"/>
      <c r="BB2774" s="147" t="str">
        <f t="shared" si="684"/>
        <v/>
      </c>
      <c r="BC2774" s="168"/>
      <c r="BD2774" s="165"/>
      <c r="BE2774" s="165"/>
      <c r="BF2774" s="165"/>
      <c r="BG2774" s="165"/>
      <c r="BH2774" s="165"/>
      <c r="BI2774" s="165"/>
      <c r="BJ2774" s="165"/>
      <c r="BK2774" s="165"/>
      <c r="BL2774" s="165"/>
      <c r="BM2774" s="165"/>
      <c r="BN2774" s="165"/>
      <c r="BO2774" s="165"/>
      <c r="BP2774" s="165"/>
      <c r="BQ2774" s="165"/>
      <c r="BS2774" s="6"/>
      <c r="BT2774" s="11"/>
      <c r="BU2774" s="6"/>
      <c r="BV2774" s="6"/>
    </row>
    <row r="2775" spans="1:74" ht="15.75" x14ac:dyDescent="0.25">
      <c r="A2775" s="52" t="s">
        <v>1422</v>
      </c>
      <c r="B2775" s="56"/>
      <c r="C2775" s="7" t="s">
        <v>118</v>
      </c>
      <c r="D2775" s="7" t="s">
        <v>6558</v>
      </c>
      <c r="E2775" s="7"/>
      <c r="F2775" s="64"/>
      <c r="G2775" s="6"/>
      <c r="H2775" s="6"/>
      <c r="I2775" s="10" t="s">
        <v>110</v>
      </c>
      <c r="J2775" s="11" t="s">
        <v>1519</v>
      </c>
      <c r="K2775" s="194" t="s">
        <v>510</v>
      </c>
      <c r="L2775" s="176"/>
      <c r="M2775" s="176">
        <v>1000</v>
      </c>
      <c r="N2775" s="80" t="s">
        <v>6854</v>
      </c>
      <c r="O2775" s="162"/>
      <c r="P2775" s="80" t="s">
        <v>2834</v>
      </c>
      <c r="Q2775" s="80"/>
      <c r="R2775" s="80"/>
      <c r="S2775" s="163"/>
      <c r="T2775" s="213"/>
      <c r="U2775" s="162"/>
      <c r="V2775" s="164"/>
      <c r="W2775" s="12" t="str">
        <f t="shared" si="682"/>
        <v>Mqtt1</v>
      </c>
      <c r="X2775" s="196" t="s">
        <v>10570</v>
      </c>
      <c r="Y2775" s="6" t="str">
        <f t="shared" si="683"/>
        <v>marpower/power-tag/main-propulsion-unit-ac-heating</v>
      </c>
      <c r="Z2775" s="103" t="str" cm="1">
        <f t="array" ref="Z2775">IF(COUNTIF(N2775,"spare"),"","$."&amp;_xlfn.REGEXEXTRACT(J2775,"^PT\d+[FQ]\d+_(.*)", 2))</f>
        <v>$.RMS_Current_Phase_C</v>
      </c>
      <c r="AA2775" s="12">
        <f t="shared" si="679"/>
        <v>6</v>
      </c>
      <c r="AB2775" s="6" t="s">
        <v>195</v>
      </c>
      <c r="AC2775" s="103">
        <v>3004</v>
      </c>
      <c r="AJ2775" s="80"/>
      <c r="AK2775" s="113" t="s">
        <v>1423</v>
      </c>
      <c r="AN2775" s="80"/>
      <c r="AO2775" s="80"/>
      <c r="AP2775" s="80"/>
      <c r="AQ2775" s="80"/>
      <c r="AR2775" s="127"/>
      <c r="AS2775" s="80"/>
      <c r="AT2775" s="7"/>
      <c r="AU2775" s="7"/>
      <c r="AV2775" s="165"/>
      <c r="AW2775" s="166"/>
      <c r="AX2775" s="137"/>
      <c r="AY2775" s="147"/>
      <c r="AZ2775" s="167"/>
      <c r="BA2775" s="167"/>
      <c r="BB2775" s="147" t="str">
        <f t="shared" si="684"/>
        <v/>
      </c>
      <c r="BC2775" s="168"/>
      <c r="BD2775" s="165"/>
      <c r="BE2775" s="165"/>
      <c r="BF2775" s="165"/>
      <c r="BG2775" s="165"/>
      <c r="BH2775" s="165"/>
      <c r="BI2775" s="165"/>
      <c r="BJ2775" s="165"/>
      <c r="BK2775" s="165"/>
      <c r="BL2775" s="165"/>
      <c r="BM2775" s="165"/>
      <c r="BN2775" s="165"/>
      <c r="BO2775" s="165"/>
      <c r="BP2775" s="165"/>
      <c r="BQ2775" s="165"/>
      <c r="BS2775" s="6"/>
      <c r="BT2775" s="11"/>
      <c r="BU2775" s="6"/>
      <c r="BV2775" s="6"/>
    </row>
    <row r="2776" spans="1:74" ht="15.75" x14ac:dyDescent="0.25">
      <c r="A2776" s="52" t="s">
        <v>1422</v>
      </c>
      <c r="B2776" s="56"/>
      <c r="C2776" s="7" t="s">
        <v>118</v>
      </c>
      <c r="D2776" s="7" t="s">
        <v>6558</v>
      </c>
      <c r="E2776" s="7"/>
      <c r="F2776" s="64"/>
      <c r="G2776" s="6"/>
      <c r="H2776" s="6"/>
      <c r="I2776" s="10" t="s">
        <v>110</v>
      </c>
      <c r="J2776" s="11" t="s">
        <v>1520</v>
      </c>
      <c r="K2776" s="194" t="s">
        <v>510</v>
      </c>
      <c r="L2776" s="176"/>
      <c r="M2776" s="176">
        <v>1000</v>
      </c>
      <c r="N2776" s="80" t="s">
        <v>6854</v>
      </c>
      <c r="O2776" s="162"/>
      <c r="P2776" s="80" t="s">
        <v>2835</v>
      </c>
      <c r="Q2776" s="80"/>
      <c r="R2776" s="80"/>
      <c r="S2776" s="163"/>
      <c r="T2776" s="213"/>
      <c r="U2776" s="162"/>
      <c r="V2776" s="164"/>
      <c r="W2776" s="12" t="str">
        <f t="shared" si="682"/>
        <v>Mqtt1</v>
      </c>
      <c r="X2776" s="196" t="s">
        <v>10570</v>
      </c>
      <c r="Y2776" s="6" t="str">
        <f t="shared" si="683"/>
        <v>marpower/power-tag/main-propulsion-unit-ac-heating</v>
      </c>
      <c r="Z2776" s="103" t="str" cm="1">
        <f t="array" ref="Z2776">IF(COUNTIF(N2776,"spare"),"","$."&amp;_xlfn.REGEXEXTRACT(J2776,"^PT\d+[FQ]\d+_(.*)", 2))</f>
        <v>$.RMS_Current_Phase_Neut</v>
      </c>
      <c r="AA2776" s="12">
        <f t="shared" si="679"/>
        <v>6</v>
      </c>
      <c r="AB2776" s="6" t="s">
        <v>195</v>
      </c>
      <c r="AC2776" s="103">
        <v>3006</v>
      </c>
      <c r="AJ2776" s="80"/>
      <c r="AK2776" s="113" t="s">
        <v>1423</v>
      </c>
      <c r="AN2776" s="80"/>
      <c r="AO2776" s="80"/>
      <c r="AP2776" s="80"/>
      <c r="AQ2776" s="80"/>
      <c r="AR2776" s="127"/>
      <c r="AS2776" s="80"/>
      <c r="AT2776" s="7"/>
      <c r="AU2776" s="7"/>
      <c r="AV2776" s="165"/>
      <c r="AW2776" s="166"/>
      <c r="AX2776" s="137"/>
      <c r="AY2776" s="147"/>
      <c r="AZ2776" s="167"/>
      <c r="BA2776" s="167"/>
      <c r="BB2776" s="147" t="str">
        <f t="shared" si="684"/>
        <v/>
      </c>
      <c r="BC2776" s="168"/>
      <c r="BD2776" s="165"/>
      <c r="BE2776" s="165"/>
      <c r="BF2776" s="165"/>
      <c r="BG2776" s="165"/>
      <c r="BH2776" s="165"/>
      <c r="BI2776" s="165"/>
      <c r="BJ2776" s="165"/>
      <c r="BK2776" s="165"/>
      <c r="BL2776" s="165"/>
      <c r="BM2776" s="165"/>
      <c r="BN2776" s="165"/>
      <c r="BO2776" s="165"/>
      <c r="BP2776" s="165"/>
      <c r="BQ2776" s="165"/>
      <c r="BS2776" s="6"/>
      <c r="BT2776" s="11"/>
      <c r="BU2776" s="6"/>
      <c r="BV2776" s="6"/>
    </row>
    <row r="2777" spans="1:74" ht="15.75" x14ac:dyDescent="0.25">
      <c r="A2777" s="52" t="s">
        <v>1422</v>
      </c>
      <c r="B2777" s="56"/>
      <c r="C2777" s="7" t="s">
        <v>118</v>
      </c>
      <c r="D2777" s="7" t="s">
        <v>6558</v>
      </c>
      <c r="E2777" s="7"/>
      <c r="F2777" s="64"/>
      <c r="G2777" s="6"/>
      <c r="H2777" s="6"/>
      <c r="I2777" s="10" t="s">
        <v>110</v>
      </c>
      <c r="J2777" s="11" t="s">
        <v>8275</v>
      </c>
      <c r="K2777" s="194" t="s">
        <v>510</v>
      </c>
      <c r="L2777" s="176"/>
      <c r="M2777" s="176">
        <v>1000</v>
      </c>
      <c r="N2777" s="80" t="s">
        <v>6854</v>
      </c>
      <c r="O2777" s="162"/>
      <c r="P2777" s="80" t="s">
        <v>2836</v>
      </c>
      <c r="Q2777" s="80"/>
      <c r="R2777" s="80"/>
      <c r="S2777" s="163"/>
      <c r="T2777" s="213"/>
      <c r="U2777" s="162"/>
      <c r="V2777" s="164"/>
      <c r="W2777" s="12" t="str">
        <f t="shared" si="682"/>
        <v>Mqtt1</v>
      </c>
      <c r="X2777" s="196" t="s">
        <v>10570</v>
      </c>
      <c r="Y2777" s="6" t="str">
        <f t="shared" si="683"/>
        <v>marpower/power-tag/main-propulsion-unit-ac-heating</v>
      </c>
      <c r="Z2777" s="103" t="str" cm="1">
        <f t="array" ref="Z2777">IF(COUNTIF(N2777,"spare"),"","$."&amp;_xlfn.REGEXEXTRACT(J2777,"^PT\d+[FQ]\d+_(.*)", 2))</f>
        <v>$.RMS_Voltage_A_N</v>
      </c>
      <c r="AA2777" s="12">
        <f t="shared" si="679"/>
        <v>6</v>
      </c>
      <c r="AB2777" s="6" t="s">
        <v>195</v>
      </c>
      <c r="AC2777" s="103">
        <v>3028</v>
      </c>
      <c r="AJ2777" s="80"/>
      <c r="AK2777" s="113" t="s">
        <v>1424</v>
      </c>
      <c r="AN2777" s="80"/>
      <c r="AO2777" s="80"/>
      <c r="AP2777" s="80"/>
      <c r="AQ2777" s="80"/>
      <c r="AR2777" s="127"/>
      <c r="AS2777" s="80"/>
      <c r="AT2777" s="7"/>
      <c r="AU2777" s="7"/>
      <c r="AV2777" s="165"/>
      <c r="AW2777" s="166"/>
      <c r="AX2777" s="137"/>
      <c r="AY2777" s="147"/>
      <c r="AZ2777" s="167"/>
      <c r="BA2777" s="167"/>
      <c r="BB2777" s="147" t="str">
        <f t="shared" si="684"/>
        <v/>
      </c>
      <c r="BC2777" s="168"/>
      <c r="BD2777" s="165"/>
      <c r="BE2777" s="165"/>
      <c r="BF2777" s="165"/>
      <c r="BG2777" s="165"/>
      <c r="BH2777" s="165"/>
      <c r="BI2777" s="165"/>
      <c r="BJ2777" s="165"/>
      <c r="BK2777" s="165"/>
      <c r="BL2777" s="165"/>
      <c r="BM2777" s="165"/>
      <c r="BN2777" s="165"/>
      <c r="BO2777" s="165"/>
      <c r="BP2777" s="165"/>
      <c r="BQ2777" s="165"/>
      <c r="BS2777" s="6"/>
      <c r="BT2777" s="11"/>
      <c r="BU2777" s="6"/>
      <c r="BV2777" s="6"/>
    </row>
    <row r="2778" spans="1:74" ht="15.75" x14ac:dyDescent="0.25">
      <c r="A2778" s="52" t="s">
        <v>1422</v>
      </c>
      <c r="B2778" s="56"/>
      <c r="C2778" s="7" t="s">
        <v>118</v>
      </c>
      <c r="D2778" s="7" t="s">
        <v>6558</v>
      </c>
      <c r="E2778" s="7"/>
      <c r="F2778" s="64"/>
      <c r="G2778" s="6"/>
      <c r="H2778" s="6"/>
      <c r="I2778" s="10" t="s">
        <v>110</v>
      </c>
      <c r="J2778" s="11" t="s">
        <v>8452</v>
      </c>
      <c r="K2778" s="194" t="s">
        <v>510</v>
      </c>
      <c r="L2778" s="176"/>
      <c r="M2778" s="176">
        <v>1000</v>
      </c>
      <c r="N2778" s="80" t="s">
        <v>6854</v>
      </c>
      <c r="O2778" s="162"/>
      <c r="P2778" s="80" t="s">
        <v>2837</v>
      </c>
      <c r="Q2778" s="80"/>
      <c r="R2778" s="80"/>
      <c r="S2778" s="163"/>
      <c r="T2778" s="213"/>
      <c r="U2778" s="162"/>
      <c r="V2778" s="164"/>
      <c r="W2778" s="12" t="str">
        <f t="shared" si="682"/>
        <v>Mqtt1</v>
      </c>
      <c r="X2778" s="196" t="s">
        <v>10570</v>
      </c>
      <c r="Y2778" s="6" t="str">
        <f t="shared" si="683"/>
        <v>marpower/power-tag/main-propulsion-unit-ac-heating</v>
      </c>
      <c r="Z2778" s="103" t="str" cm="1">
        <f t="array" ref="Z2778">IF(COUNTIF(N2778,"spare"),"","$."&amp;_xlfn.REGEXEXTRACT(J2778,"^PT\d+[FQ]\d+_(.*)", 2))</f>
        <v>$.RMS_Voltage_B_N</v>
      </c>
      <c r="AA2778" s="12">
        <f t="shared" ref="AA2778:AA2841" si="685">AA2763+1</f>
        <v>6</v>
      </c>
      <c r="AB2778" s="6" t="s">
        <v>195</v>
      </c>
      <c r="AC2778" s="103">
        <v>3030</v>
      </c>
      <c r="AJ2778" s="80"/>
      <c r="AK2778" s="113" t="s">
        <v>1424</v>
      </c>
      <c r="AN2778" s="80"/>
      <c r="AO2778" s="80"/>
      <c r="AP2778" s="80"/>
      <c r="AQ2778" s="80"/>
      <c r="AR2778" s="127"/>
      <c r="AS2778" s="80"/>
      <c r="AT2778" s="7"/>
      <c r="AU2778" s="7"/>
      <c r="AV2778" s="165"/>
      <c r="AW2778" s="166"/>
      <c r="AX2778" s="137"/>
      <c r="AY2778" s="147"/>
      <c r="AZ2778" s="167"/>
      <c r="BA2778" s="167"/>
      <c r="BB2778" s="147" t="str">
        <f t="shared" si="684"/>
        <v/>
      </c>
      <c r="BC2778" s="168"/>
      <c r="BD2778" s="165"/>
      <c r="BE2778" s="165"/>
      <c r="BF2778" s="165"/>
      <c r="BG2778" s="165"/>
      <c r="BH2778" s="165"/>
      <c r="BI2778" s="165"/>
      <c r="BJ2778" s="165"/>
      <c r="BK2778" s="165"/>
      <c r="BL2778" s="165"/>
      <c r="BM2778" s="165"/>
      <c r="BN2778" s="165"/>
      <c r="BO2778" s="165"/>
      <c r="BP2778" s="165"/>
      <c r="BQ2778" s="165"/>
      <c r="BS2778" s="6"/>
      <c r="BT2778" s="11"/>
      <c r="BU2778" s="6"/>
      <c r="BV2778" s="6"/>
    </row>
    <row r="2779" spans="1:74" ht="15.75" x14ac:dyDescent="0.25">
      <c r="A2779" s="52" t="s">
        <v>1422</v>
      </c>
      <c r="B2779" s="56"/>
      <c r="C2779" s="7" t="s">
        <v>118</v>
      </c>
      <c r="D2779" s="7" t="s">
        <v>6558</v>
      </c>
      <c r="E2779" s="7"/>
      <c r="F2779" s="64"/>
      <c r="G2779" s="6"/>
      <c r="H2779" s="6"/>
      <c r="I2779" s="10" t="s">
        <v>110</v>
      </c>
      <c r="J2779" s="11" t="s">
        <v>8629</v>
      </c>
      <c r="K2779" s="194" t="s">
        <v>510</v>
      </c>
      <c r="L2779" s="176"/>
      <c r="M2779" s="176">
        <v>1000</v>
      </c>
      <c r="N2779" s="80" t="s">
        <v>6854</v>
      </c>
      <c r="O2779" s="162"/>
      <c r="P2779" s="80" t="s">
        <v>2838</v>
      </c>
      <c r="Q2779" s="80"/>
      <c r="R2779" s="80"/>
      <c r="S2779" s="163"/>
      <c r="T2779" s="213"/>
      <c r="U2779" s="162"/>
      <c r="V2779" s="164"/>
      <c r="W2779" s="12" t="str">
        <f t="shared" si="682"/>
        <v>Mqtt1</v>
      </c>
      <c r="X2779" s="196" t="s">
        <v>10570</v>
      </c>
      <c r="Y2779" s="6" t="str">
        <f t="shared" si="683"/>
        <v>marpower/power-tag/main-propulsion-unit-ac-heating</v>
      </c>
      <c r="Z2779" s="103" t="str" cm="1">
        <f t="array" ref="Z2779">IF(COUNTIF(N2779,"spare"),"","$."&amp;_xlfn.REGEXEXTRACT(J2779,"^PT\d+[FQ]\d+_(.*)", 2))</f>
        <v>$.RMS_Voltage_C_N</v>
      </c>
      <c r="AA2779" s="12">
        <f t="shared" si="685"/>
        <v>6</v>
      </c>
      <c r="AB2779" s="6" t="s">
        <v>195</v>
      </c>
      <c r="AC2779" s="103">
        <v>3032</v>
      </c>
      <c r="AJ2779" s="80"/>
      <c r="AK2779" s="113" t="s">
        <v>1424</v>
      </c>
      <c r="AN2779" s="80"/>
      <c r="AO2779" s="80"/>
      <c r="AP2779" s="80"/>
      <c r="AQ2779" s="80"/>
      <c r="AR2779" s="127"/>
      <c r="AS2779" s="80"/>
      <c r="AT2779" s="7"/>
      <c r="AU2779" s="7"/>
      <c r="AV2779" s="165"/>
      <c r="AW2779" s="166"/>
      <c r="AX2779" s="137"/>
      <c r="AY2779" s="147"/>
      <c r="AZ2779" s="167"/>
      <c r="BA2779" s="167"/>
      <c r="BB2779" s="147" t="str">
        <f t="shared" si="684"/>
        <v/>
      </c>
      <c r="BC2779" s="168"/>
      <c r="BD2779" s="165"/>
      <c r="BE2779" s="165"/>
      <c r="BF2779" s="165"/>
      <c r="BG2779" s="165"/>
      <c r="BH2779" s="165"/>
      <c r="BI2779" s="165"/>
      <c r="BJ2779" s="165"/>
      <c r="BK2779" s="165"/>
      <c r="BL2779" s="165"/>
      <c r="BM2779" s="165"/>
      <c r="BN2779" s="165"/>
      <c r="BO2779" s="165"/>
      <c r="BP2779" s="165"/>
      <c r="BQ2779" s="165"/>
      <c r="BS2779" s="6"/>
      <c r="BT2779" s="11"/>
      <c r="BU2779" s="6"/>
      <c r="BV2779" s="6"/>
    </row>
    <row r="2780" spans="1:74" ht="15.75" x14ac:dyDescent="0.25">
      <c r="A2780" s="52" t="s">
        <v>1422</v>
      </c>
      <c r="B2780" s="56"/>
      <c r="C2780" s="7" t="s">
        <v>118</v>
      </c>
      <c r="D2780" s="7" t="s">
        <v>6558</v>
      </c>
      <c r="E2780" s="7"/>
      <c r="F2780" s="64"/>
      <c r="G2780" s="6"/>
      <c r="H2780" s="6"/>
      <c r="I2780" s="10" t="s">
        <v>110</v>
      </c>
      <c r="J2780" s="11" t="s">
        <v>1521</v>
      </c>
      <c r="K2780" s="194" t="s">
        <v>510</v>
      </c>
      <c r="L2780" s="176"/>
      <c r="M2780" s="176">
        <v>1000</v>
      </c>
      <c r="N2780" s="80" t="s">
        <v>6854</v>
      </c>
      <c r="O2780" s="162"/>
      <c r="P2780" s="80" t="s">
        <v>9151</v>
      </c>
      <c r="Q2780" s="80"/>
      <c r="R2780" s="80"/>
      <c r="S2780" s="163"/>
      <c r="T2780" s="213"/>
      <c r="U2780" s="162"/>
      <c r="V2780" s="164"/>
      <c r="W2780" s="12" t="str">
        <f t="shared" si="682"/>
        <v>Mqtt1</v>
      </c>
      <c r="X2780" s="196" t="s">
        <v>10570</v>
      </c>
      <c r="Y2780" s="6" t="str">
        <f t="shared" si="683"/>
        <v>marpower/power-tag/main-propulsion-unit-ac-heating</v>
      </c>
      <c r="Z2780" s="103" t="str" cm="1">
        <f t="array" ref="Z2780">IF(COUNTIF(N2780,"spare"),"","$."&amp;_xlfn.REGEXEXTRACT(J2780,"^PT\d+[FQ]\d+_(.*)", 2))</f>
        <v>$.Active_Power_Phase_A</v>
      </c>
      <c r="AA2780" s="12">
        <f t="shared" si="685"/>
        <v>6</v>
      </c>
      <c r="AB2780" s="6" t="s">
        <v>195</v>
      </c>
      <c r="AC2780" s="103">
        <v>3054</v>
      </c>
      <c r="AJ2780" s="80"/>
      <c r="AK2780" s="113" t="s">
        <v>1425</v>
      </c>
      <c r="AN2780" s="80"/>
      <c r="AO2780" s="80"/>
      <c r="AP2780" s="80"/>
      <c r="AQ2780" s="80"/>
      <c r="AR2780" s="127"/>
      <c r="AS2780" s="80"/>
      <c r="AT2780" s="7"/>
      <c r="AU2780" s="7"/>
      <c r="AV2780" s="165"/>
      <c r="AW2780" s="166"/>
      <c r="AX2780" s="137"/>
      <c r="AY2780" s="147"/>
      <c r="AZ2780" s="167"/>
      <c r="BA2780" s="167"/>
      <c r="BB2780" s="147" t="str">
        <f t="shared" si="684"/>
        <v/>
      </c>
      <c r="BC2780" s="168"/>
      <c r="BD2780" s="165"/>
      <c r="BE2780" s="165"/>
      <c r="BF2780" s="165"/>
      <c r="BG2780" s="165"/>
      <c r="BH2780" s="165"/>
      <c r="BI2780" s="165"/>
      <c r="BJ2780" s="165"/>
      <c r="BK2780" s="165"/>
      <c r="BL2780" s="165"/>
      <c r="BM2780" s="165"/>
      <c r="BN2780" s="165"/>
      <c r="BO2780" s="165"/>
      <c r="BP2780" s="165"/>
      <c r="BQ2780" s="165"/>
      <c r="BS2780" s="6"/>
      <c r="BT2780" s="11"/>
      <c r="BU2780" s="6"/>
      <c r="BV2780" s="6"/>
    </row>
    <row r="2781" spans="1:74" ht="15.75" x14ac:dyDescent="0.25">
      <c r="A2781" s="52" t="s">
        <v>1422</v>
      </c>
      <c r="B2781" s="56"/>
      <c r="C2781" s="7" t="s">
        <v>118</v>
      </c>
      <c r="D2781" s="7" t="s">
        <v>6558</v>
      </c>
      <c r="E2781" s="7"/>
      <c r="F2781" s="64"/>
      <c r="G2781" s="6"/>
      <c r="H2781" s="6"/>
      <c r="I2781" s="10" t="s">
        <v>110</v>
      </c>
      <c r="J2781" s="11" t="s">
        <v>1522</v>
      </c>
      <c r="K2781" s="194" t="s">
        <v>510</v>
      </c>
      <c r="L2781" s="176"/>
      <c r="M2781" s="176">
        <v>1000</v>
      </c>
      <c r="N2781" s="80" t="s">
        <v>6854</v>
      </c>
      <c r="O2781" s="162"/>
      <c r="P2781" s="80" t="s">
        <v>9152</v>
      </c>
      <c r="Q2781" s="80"/>
      <c r="R2781" s="80"/>
      <c r="S2781" s="163"/>
      <c r="T2781" s="213"/>
      <c r="U2781" s="162"/>
      <c r="V2781" s="164"/>
      <c r="W2781" s="12" t="str">
        <f t="shared" si="682"/>
        <v>Mqtt1</v>
      </c>
      <c r="X2781" s="196" t="s">
        <v>10570</v>
      </c>
      <c r="Y2781" s="6" t="str">
        <f t="shared" si="683"/>
        <v>marpower/power-tag/main-propulsion-unit-ac-heating</v>
      </c>
      <c r="Z2781" s="103" t="str" cm="1">
        <f t="array" ref="Z2781">IF(COUNTIF(N2781,"spare"),"","$."&amp;_xlfn.REGEXEXTRACT(J2781,"^PT\d+[FQ]\d+_(.*)", 2))</f>
        <v>$.Active_Power_Phase_B</v>
      </c>
      <c r="AA2781" s="12">
        <f t="shared" si="685"/>
        <v>6</v>
      </c>
      <c r="AB2781" s="6" t="s">
        <v>195</v>
      </c>
      <c r="AC2781" s="103">
        <v>3056</v>
      </c>
      <c r="AJ2781" s="80"/>
      <c r="AK2781" s="113" t="s">
        <v>1425</v>
      </c>
      <c r="AN2781" s="80"/>
      <c r="AO2781" s="80"/>
      <c r="AP2781" s="80"/>
      <c r="AQ2781" s="80"/>
      <c r="AR2781" s="127"/>
      <c r="AS2781" s="80"/>
      <c r="AT2781" s="7"/>
      <c r="AU2781" s="7"/>
      <c r="AV2781" s="165"/>
      <c r="AW2781" s="166"/>
      <c r="AX2781" s="137"/>
      <c r="AY2781" s="147"/>
      <c r="AZ2781" s="167"/>
      <c r="BA2781" s="167"/>
      <c r="BB2781" s="147" t="str">
        <f t="shared" si="684"/>
        <v/>
      </c>
      <c r="BC2781" s="168"/>
      <c r="BD2781" s="165"/>
      <c r="BE2781" s="165"/>
      <c r="BF2781" s="165"/>
      <c r="BG2781" s="165"/>
      <c r="BH2781" s="165"/>
      <c r="BI2781" s="165"/>
      <c r="BJ2781" s="165"/>
      <c r="BK2781" s="165"/>
      <c r="BL2781" s="165"/>
      <c r="BM2781" s="165"/>
      <c r="BN2781" s="165"/>
      <c r="BO2781" s="165"/>
      <c r="BP2781" s="165"/>
      <c r="BQ2781" s="165"/>
      <c r="BS2781" s="6"/>
      <c r="BT2781" s="11"/>
      <c r="BU2781" s="6"/>
      <c r="BV2781" s="6"/>
    </row>
    <row r="2782" spans="1:74" ht="15.75" x14ac:dyDescent="0.25">
      <c r="A2782" s="52" t="s">
        <v>1422</v>
      </c>
      <c r="B2782" s="56"/>
      <c r="C2782" s="7" t="s">
        <v>118</v>
      </c>
      <c r="D2782" s="7" t="s">
        <v>6558</v>
      </c>
      <c r="E2782" s="7"/>
      <c r="F2782" s="64"/>
      <c r="G2782" s="6"/>
      <c r="H2782" s="6"/>
      <c r="I2782" s="10" t="s">
        <v>110</v>
      </c>
      <c r="J2782" s="11" t="s">
        <v>1523</v>
      </c>
      <c r="K2782" s="194" t="s">
        <v>510</v>
      </c>
      <c r="L2782" s="176"/>
      <c r="M2782" s="176">
        <v>1000</v>
      </c>
      <c r="N2782" s="80" t="s">
        <v>6854</v>
      </c>
      <c r="O2782" s="162"/>
      <c r="P2782" s="80" t="s">
        <v>9153</v>
      </c>
      <c r="Q2782" s="80"/>
      <c r="R2782" s="80"/>
      <c r="S2782" s="163"/>
      <c r="T2782" s="213"/>
      <c r="U2782" s="162"/>
      <c r="V2782" s="164"/>
      <c r="W2782" s="12" t="str">
        <f t="shared" si="682"/>
        <v>Mqtt1</v>
      </c>
      <c r="X2782" s="196" t="s">
        <v>10570</v>
      </c>
      <c r="Y2782" s="6" t="str">
        <f t="shared" si="683"/>
        <v>marpower/power-tag/main-propulsion-unit-ac-heating</v>
      </c>
      <c r="Z2782" s="103" t="str" cm="1">
        <f t="array" ref="Z2782">IF(COUNTIF(N2782,"spare"),"","$."&amp;_xlfn.REGEXEXTRACT(J2782,"^PT\d+[FQ]\d+_(.*)", 2))</f>
        <v>$.Active_Power_Phase_C</v>
      </c>
      <c r="AA2782" s="12">
        <f t="shared" si="685"/>
        <v>6</v>
      </c>
      <c r="AB2782" s="6" t="s">
        <v>195</v>
      </c>
      <c r="AC2782" s="103">
        <v>3058</v>
      </c>
      <c r="AJ2782" s="80"/>
      <c r="AK2782" s="113" t="s">
        <v>1425</v>
      </c>
      <c r="AN2782" s="80"/>
      <c r="AO2782" s="80"/>
      <c r="AP2782" s="80"/>
      <c r="AQ2782" s="80"/>
      <c r="AR2782" s="127"/>
      <c r="AS2782" s="80"/>
      <c r="AT2782" s="7"/>
      <c r="AU2782" s="7"/>
      <c r="AV2782" s="165"/>
      <c r="AW2782" s="166"/>
      <c r="AX2782" s="137"/>
      <c r="AY2782" s="147"/>
      <c r="AZ2782" s="167"/>
      <c r="BA2782" s="167"/>
      <c r="BB2782" s="147" t="str">
        <f t="shared" si="684"/>
        <v/>
      </c>
      <c r="BC2782" s="168"/>
      <c r="BD2782" s="165"/>
      <c r="BE2782" s="165"/>
      <c r="BF2782" s="165"/>
      <c r="BG2782" s="165"/>
      <c r="BH2782" s="165"/>
      <c r="BI2782" s="165"/>
      <c r="BJ2782" s="165"/>
      <c r="BK2782" s="165"/>
      <c r="BL2782" s="165"/>
      <c r="BM2782" s="165"/>
      <c r="BN2782" s="165"/>
      <c r="BO2782" s="165"/>
      <c r="BP2782" s="165"/>
      <c r="BQ2782" s="165"/>
      <c r="BS2782" s="6"/>
      <c r="BT2782" s="11"/>
      <c r="BU2782" s="6"/>
      <c r="BV2782" s="6"/>
    </row>
    <row r="2783" spans="1:74" ht="15.75" x14ac:dyDescent="0.25">
      <c r="A2783" s="52" t="s">
        <v>1422</v>
      </c>
      <c r="B2783" s="56"/>
      <c r="C2783" s="7" t="s">
        <v>118</v>
      </c>
      <c r="D2783" s="7" t="s">
        <v>6558</v>
      </c>
      <c r="E2783" s="7"/>
      <c r="F2783" s="64"/>
      <c r="G2783" s="6"/>
      <c r="H2783" s="6"/>
      <c r="I2783" s="10" t="s">
        <v>110</v>
      </c>
      <c r="J2783" s="11" t="s">
        <v>1524</v>
      </c>
      <c r="K2783" s="194" t="s">
        <v>510</v>
      </c>
      <c r="L2783" s="176"/>
      <c r="M2783" s="176">
        <v>1000</v>
      </c>
      <c r="N2783" s="80" t="s">
        <v>6854</v>
      </c>
      <c r="O2783" s="162"/>
      <c r="P2783" s="80" t="s">
        <v>9154</v>
      </c>
      <c r="Q2783" s="80"/>
      <c r="R2783" s="80"/>
      <c r="S2783" s="163"/>
      <c r="T2783" s="213"/>
      <c r="U2783" s="162"/>
      <c r="V2783" s="164"/>
      <c r="W2783" s="12" t="str">
        <f t="shared" si="682"/>
        <v>Mqtt1</v>
      </c>
      <c r="X2783" s="196" t="s">
        <v>10570</v>
      </c>
      <c r="Y2783" s="6" t="str">
        <f t="shared" si="683"/>
        <v>marpower/power-tag/main-propulsion-unit-ac-heating</v>
      </c>
      <c r="Z2783" s="103" t="str" cm="1">
        <f t="array" ref="Z2783">IF(COUNTIF(N2783,"spare"),"","$."&amp;_xlfn.REGEXEXTRACT(J2783,"^PT\d+[FQ]\d+_(.*)", 2))</f>
        <v>$.Total_Active_Power</v>
      </c>
      <c r="AA2783" s="12">
        <f t="shared" si="685"/>
        <v>6</v>
      </c>
      <c r="AB2783" s="6" t="s">
        <v>195</v>
      </c>
      <c r="AC2783" s="103">
        <v>3060</v>
      </c>
      <c r="AJ2783" s="80"/>
      <c r="AK2783" s="113" t="s">
        <v>1425</v>
      </c>
      <c r="AN2783" s="80"/>
      <c r="AO2783" s="80"/>
      <c r="AP2783" s="80"/>
      <c r="AQ2783" s="80"/>
      <c r="AR2783" s="127"/>
      <c r="AS2783" s="80"/>
      <c r="AT2783" s="7"/>
      <c r="AU2783" s="7"/>
      <c r="AV2783" s="165"/>
      <c r="AW2783" s="166"/>
      <c r="AX2783" s="137"/>
      <c r="AY2783" s="147"/>
      <c r="AZ2783" s="167"/>
      <c r="BA2783" s="167"/>
      <c r="BB2783" s="147" t="str">
        <f t="shared" si="684"/>
        <v/>
      </c>
      <c r="BC2783" s="168"/>
      <c r="BD2783" s="165"/>
      <c r="BE2783" s="165"/>
      <c r="BF2783" s="165"/>
      <c r="BG2783" s="165"/>
      <c r="BH2783" s="165"/>
      <c r="BI2783" s="165"/>
      <c r="BJ2783" s="165"/>
      <c r="BK2783" s="165"/>
      <c r="BL2783" s="165"/>
      <c r="BM2783" s="165"/>
      <c r="BN2783" s="165"/>
      <c r="BO2783" s="165"/>
      <c r="BP2783" s="165"/>
      <c r="BQ2783" s="165"/>
      <c r="BS2783" s="6"/>
      <c r="BT2783" s="11"/>
      <c r="BU2783" s="6"/>
      <c r="BV2783" s="6"/>
    </row>
    <row r="2784" spans="1:74" ht="15.75" x14ac:dyDescent="0.25">
      <c r="A2784" s="52" t="s">
        <v>1422</v>
      </c>
      <c r="B2784" s="56"/>
      <c r="C2784" s="7" t="s">
        <v>118</v>
      </c>
      <c r="D2784" s="7" t="s">
        <v>6558</v>
      </c>
      <c r="E2784" s="7"/>
      <c r="F2784" s="64"/>
      <c r="G2784" s="6"/>
      <c r="H2784" s="6"/>
      <c r="I2784" s="10" t="s">
        <v>110</v>
      </c>
      <c r="J2784" s="11" t="s">
        <v>1525</v>
      </c>
      <c r="K2784" s="194" t="s">
        <v>510</v>
      </c>
      <c r="L2784" s="176"/>
      <c r="M2784" s="176">
        <v>1000</v>
      </c>
      <c r="N2784" s="80" t="s">
        <v>6854</v>
      </c>
      <c r="O2784" s="162"/>
      <c r="P2784" s="80" t="s">
        <v>2839</v>
      </c>
      <c r="Q2784" s="80"/>
      <c r="R2784" s="80"/>
      <c r="S2784" s="163"/>
      <c r="T2784" s="213"/>
      <c r="U2784" s="162"/>
      <c r="V2784" s="164"/>
      <c r="W2784" s="12" t="str">
        <f t="shared" si="682"/>
        <v>Mqtt1</v>
      </c>
      <c r="X2784" s="196" t="s">
        <v>10570</v>
      </c>
      <c r="Y2784" s="6" t="str">
        <f t="shared" si="683"/>
        <v>marpower/power-tag/main-propulsion-unit-ac-heating</v>
      </c>
      <c r="Z2784" s="103" t="str" cm="1">
        <f t="array" ref="Z2784">IF(COUNTIF(N2784,"spare"),"","$."&amp;_xlfn.REGEXEXTRACT(J2784,"^PT\d+[FQ]\d+_(.*)", 2))</f>
        <v>$.Power_Factor_Phase_A</v>
      </c>
      <c r="AA2784" s="12">
        <f t="shared" si="685"/>
        <v>6</v>
      </c>
      <c r="AB2784" s="6" t="s">
        <v>195</v>
      </c>
      <c r="AC2784" s="103">
        <v>3078</v>
      </c>
      <c r="AJ2784" s="80"/>
      <c r="AK2784" s="113" t="s">
        <v>1426</v>
      </c>
      <c r="AN2784" s="80"/>
      <c r="AO2784" s="80"/>
      <c r="AP2784" s="80"/>
      <c r="AQ2784" s="80"/>
      <c r="AR2784" s="127"/>
      <c r="AS2784" s="80"/>
      <c r="AT2784" s="7"/>
      <c r="AU2784" s="7"/>
      <c r="AV2784" s="165"/>
      <c r="AW2784" s="166"/>
      <c r="AX2784" s="137"/>
      <c r="AY2784" s="147"/>
      <c r="AZ2784" s="167"/>
      <c r="BA2784" s="167"/>
      <c r="BB2784" s="147" t="str">
        <f t="shared" si="684"/>
        <v/>
      </c>
      <c r="BC2784" s="168"/>
      <c r="BD2784" s="165"/>
      <c r="BE2784" s="165"/>
      <c r="BF2784" s="165"/>
      <c r="BG2784" s="165"/>
      <c r="BH2784" s="165"/>
      <c r="BI2784" s="165"/>
      <c r="BJ2784" s="165"/>
      <c r="BK2784" s="165"/>
      <c r="BL2784" s="165"/>
      <c r="BM2784" s="165"/>
      <c r="BN2784" s="165"/>
      <c r="BO2784" s="165"/>
      <c r="BP2784" s="165"/>
      <c r="BQ2784" s="165"/>
      <c r="BS2784" s="6"/>
      <c r="BT2784" s="11"/>
      <c r="BU2784" s="6"/>
      <c r="BV2784" s="6"/>
    </row>
    <row r="2785" spans="1:74" ht="15.75" x14ac:dyDescent="0.25">
      <c r="A2785" s="52" t="s">
        <v>1422</v>
      </c>
      <c r="B2785" s="56"/>
      <c r="C2785" s="7" t="s">
        <v>118</v>
      </c>
      <c r="D2785" s="7" t="s">
        <v>6558</v>
      </c>
      <c r="E2785" s="7"/>
      <c r="F2785" s="64"/>
      <c r="G2785" s="6"/>
      <c r="H2785" s="6"/>
      <c r="I2785" s="10" t="s">
        <v>110</v>
      </c>
      <c r="J2785" s="11" t="s">
        <v>1526</v>
      </c>
      <c r="K2785" s="194" t="s">
        <v>510</v>
      </c>
      <c r="L2785" s="176"/>
      <c r="M2785" s="176">
        <v>1000</v>
      </c>
      <c r="N2785" s="80" t="s">
        <v>6854</v>
      </c>
      <c r="O2785" s="162"/>
      <c r="P2785" s="80" t="s">
        <v>2840</v>
      </c>
      <c r="Q2785" s="80"/>
      <c r="R2785" s="80"/>
      <c r="S2785" s="163"/>
      <c r="T2785" s="213"/>
      <c r="U2785" s="162"/>
      <c r="V2785" s="164"/>
      <c r="W2785" s="12" t="str">
        <f t="shared" si="682"/>
        <v>Mqtt1</v>
      </c>
      <c r="X2785" s="196" t="s">
        <v>10570</v>
      </c>
      <c r="Y2785" s="6" t="str">
        <f t="shared" si="683"/>
        <v>marpower/power-tag/main-propulsion-unit-ac-heating</v>
      </c>
      <c r="Z2785" s="103" t="str" cm="1">
        <f t="array" ref="Z2785">IF(COUNTIF(N2785,"spare"),"","$."&amp;_xlfn.REGEXEXTRACT(J2785,"^PT\d+[FQ]\d+_(.*)", 2))</f>
        <v>$.Power_Factor_Phase_B</v>
      </c>
      <c r="AA2785" s="12">
        <f t="shared" si="685"/>
        <v>6</v>
      </c>
      <c r="AB2785" s="6" t="s">
        <v>195</v>
      </c>
      <c r="AC2785" s="103">
        <v>3080</v>
      </c>
      <c r="AJ2785" s="80"/>
      <c r="AK2785" s="113" t="s">
        <v>1426</v>
      </c>
      <c r="AN2785" s="80"/>
      <c r="AO2785" s="80"/>
      <c r="AP2785" s="80"/>
      <c r="AQ2785" s="80"/>
      <c r="AR2785" s="127"/>
      <c r="AS2785" s="80"/>
      <c r="AT2785" s="7"/>
      <c r="AU2785" s="7"/>
      <c r="AV2785" s="165"/>
      <c r="AW2785" s="166"/>
      <c r="AX2785" s="137"/>
      <c r="AY2785" s="147"/>
      <c r="AZ2785" s="167"/>
      <c r="BA2785" s="167"/>
      <c r="BB2785" s="147" t="str">
        <f t="shared" si="684"/>
        <v/>
      </c>
      <c r="BC2785" s="168"/>
      <c r="BD2785" s="165"/>
      <c r="BE2785" s="165"/>
      <c r="BF2785" s="165"/>
      <c r="BG2785" s="165"/>
      <c r="BH2785" s="165"/>
      <c r="BI2785" s="165"/>
      <c r="BJ2785" s="165"/>
      <c r="BK2785" s="165"/>
      <c r="BL2785" s="165"/>
      <c r="BM2785" s="165"/>
      <c r="BN2785" s="165"/>
      <c r="BO2785" s="165"/>
      <c r="BP2785" s="165"/>
      <c r="BQ2785" s="165"/>
      <c r="BS2785" s="6"/>
      <c r="BT2785" s="11"/>
      <c r="BU2785" s="6"/>
      <c r="BV2785" s="6"/>
    </row>
    <row r="2786" spans="1:74" ht="15.75" x14ac:dyDescent="0.25">
      <c r="A2786" s="52" t="s">
        <v>1422</v>
      </c>
      <c r="B2786" s="56"/>
      <c r="C2786" s="7" t="s">
        <v>118</v>
      </c>
      <c r="D2786" s="7" t="s">
        <v>6558</v>
      </c>
      <c r="E2786" s="7"/>
      <c r="F2786" s="64"/>
      <c r="G2786" s="6"/>
      <c r="H2786" s="6"/>
      <c r="I2786" s="10" t="s">
        <v>110</v>
      </c>
      <c r="J2786" s="11" t="s">
        <v>1527</v>
      </c>
      <c r="K2786" s="194" t="s">
        <v>510</v>
      </c>
      <c r="L2786" s="176"/>
      <c r="M2786" s="176">
        <v>1000</v>
      </c>
      <c r="N2786" s="80" t="s">
        <v>6854</v>
      </c>
      <c r="O2786" s="162"/>
      <c r="P2786" s="80" t="s">
        <v>2841</v>
      </c>
      <c r="Q2786" s="80"/>
      <c r="R2786" s="80"/>
      <c r="S2786" s="163"/>
      <c r="T2786" s="213"/>
      <c r="U2786" s="162"/>
      <c r="V2786" s="164"/>
      <c r="W2786" s="12" t="str">
        <f t="shared" si="682"/>
        <v>Mqtt1</v>
      </c>
      <c r="X2786" s="196" t="s">
        <v>10570</v>
      </c>
      <c r="Y2786" s="6" t="str">
        <f t="shared" si="683"/>
        <v>marpower/power-tag/main-propulsion-unit-ac-heating</v>
      </c>
      <c r="Z2786" s="103" t="str" cm="1">
        <f t="array" ref="Z2786">IF(COUNTIF(N2786,"spare"),"","$."&amp;_xlfn.REGEXEXTRACT(J2786,"^PT\d+[FQ]\d+_(.*)", 2))</f>
        <v>$.Power_Factor_Phase_C</v>
      </c>
      <c r="AA2786" s="12">
        <f t="shared" si="685"/>
        <v>6</v>
      </c>
      <c r="AB2786" s="6" t="s">
        <v>195</v>
      </c>
      <c r="AC2786" s="103">
        <v>3082</v>
      </c>
      <c r="AJ2786" s="80"/>
      <c r="AK2786" s="113" t="s">
        <v>1426</v>
      </c>
      <c r="AN2786" s="80"/>
      <c r="AO2786" s="80"/>
      <c r="AP2786" s="80"/>
      <c r="AQ2786" s="80"/>
      <c r="AR2786" s="127"/>
      <c r="AS2786" s="80"/>
      <c r="AT2786" s="7"/>
      <c r="AU2786" s="7"/>
      <c r="AV2786" s="165"/>
      <c r="AW2786" s="166"/>
      <c r="AX2786" s="137"/>
      <c r="AY2786" s="147"/>
      <c r="AZ2786" s="167"/>
      <c r="BA2786" s="167"/>
      <c r="BB2786" s="147" t="str">
        <f t="shared" si="684"/>
        <v/>
      </c>
      <c r="BC2786" s="168"/>
      <c r="BD2786" s="165"/>
      <c r="BE2786" s="165"/>
      <c r="BF2786" s="165"/>
      <c r="BG2786" s="165"/>
      <c r="BH2786" s="165"/>
      <c r="BI2786" s="165"/>
      <c r="BJ2786" s="165"/>
      <c r="BK2786" s="165"/>
      <c r="BL2786" s="165"/>
      <c r="BM2786" s="165"/>
      <c r="BN2786" s="165"/>
      <c r="BO2786" s="165"/>
      <c r="BP2786" s="165"/>
      <c r="BQ2786" s="165"/>
      <c r="BS2786" s="6"/>
      <c r="BT2786" s="11"/>
      <c r="BU2786" s="6"/>
      <c r="BV2786" s="6"/>
    </row>
    <row r="2787" spans="1:74" ht="15.75" x14ac:dyDescent="0.25">
      <c r="A2787" s="52" t="s">
        <v>1422</v>
      </c>
      <c r="B2787" s="56"/>
      <c r="C2787" s="7" t="s">
        <v>118</v>
      </c>
      <c r="D2787" s="7" t="s">
        <v>6558</v>
      </c>
      <c r="E2787" s="7"/>
      <c r="F2787" s="64"/>
      <c r="G2787" s="6"/>
      <c r="H2787" s="6"/>
      <c r="I2787" s="10" t="s">
        <v>110</v>
      </c>
      <c r="J2787" s="11" t="s">
        <v>1528</v>
      </c>
      <c r="K2787" s="194" t="s">
        <v>510</v>
      </c>
      <c r="L2787" s="176"/>
      <c r="M2787" s="176">
        <v>1000</v>
      </c>
      <c r="N2787" s="80" t="s">
        <v>6854</v>
      </c>
      <c r="O2787" s="162"/>
      <c r="P2787" s="80" t="s">
        <v>2842</v>
      </c>
      <c r="Q2787" s="80"/>
      <c r="R2787" s="80"/>
      <c r="S2787" s="163"/>
      <c r="T2787" s="213"/>
      <c r="U2787" s="162"/>
      <c r="V2787" s="164"/>
      <c r="W2787" s="12" t="str">
        <f t="shared" si="682"/>
        <v>Mqtt1</v>
      </c>
      <c r="X2787" s="196" t="s">
        <v>10570</v>
      </c>
      <c r="Y2787" s="6" t="str">
        <f t="shared" si="683"/>
        <v>marpower/power-tag/main-propulsion-unit-ac-heating</v>
      </c>
      <c r="Z2787" s="103" t="str" cm="1">
        <f t="array" ref="Z2787">IF(COUNTIF(N2787,"spare"),"","$."&amp;_xlfn.REGEXEXTRACT(J2787,"^PT\d+[FQ]\d+_(.*)", 2))</f>
        <v>$.Total_Power_Factor</v>
      </c>
      <c r="AA2787" s="12">
        <f t="shared" si="685"/>
        <v>6</v>
      </c>
      <c r="AB2787" s="6" t="s">
        <v>195</v>
      </c>
      <c r="AC2787" s="103">
        <v>3084</v>
      </c>
      <c r="AJ2787" s="80"/>
      <c r="AK2787" s="113" t="s">
        <v>1426</v>
      </c>
      <c r="AN2787" s="80"/>
      <c r="AO2787" s="80"/>
      <c r="AP2787" s="80"/>
      <c r="AQ2787" s="80"/>
      <c r="AR2787" s="127"/>
      <c r="AS2787" s="80"/>
      <c r="AT2787" s="7"/>
      <c r="AU2787" s="7"/>
      <c r="AV2787" s="165"/>
      <c r="AW2787" s="166"/>
      <c r="AX2787" s="137"/>
      <c r="AY2787" s="147"/>
      <c r="AZ2787" s="167"/>
      <c r="BA2787" s="167"/>
      <c r="BB2787" s="147" t="str">
        <f t="shared" si="684"/>
        <v/>
      </c>
      <c r="BC2787" s="168"/>
      <c r="BD2787" s="165"/>
      <c r="BE2787" s="165"/>
      <c r="BF2787" s="165"/>
      <c r="BG2787" s="165"/>
      <c r="BH2787" s="165"/>
      <c r="BI2787" s="165"/>
      <c r="BJ2787" s="165"/>
      <c r="BK2787" s="165"/>
      <c r="BL2787" s="165"/>
      <c r="BM2787" s="165"/>
      <c r="BN2787" s="165"/>
      <c r="BO2787" s="165"/>
      <c r="BP2787" s="165"/>
      <c r="BQ2787" s="165"/>
      <c r="BS2787" s="6"/>
      <c r="BT2787" s="11"/>
      <c r="BU2787" s="6"/>
      <c r="BV2787" s="6"/>
    </row>
    <row r="2788" spans="1:74" ht="15.75" x14ac:dyDescent="0.25">
      <c r="A2788" s="52" t="s">
        <v>1422</v>
      </c>
      <c r="B2788" s="56"/>
      <c r="C2788" s="7" t="s">
        <v>118</v>
      </c>
      <c r="D2788" s="7" t="s">
        <v>6558</v>
      </c>
      <c r="E2788" s="7"/>
      <c r="F2788" s="64"/>
      <c r="G2788" s="6"/>
      <c r="H2788" s="6"/>
      <c r="I2788" s="10" t="s">
        <v>110</v>
      </c>
      <c r="J2788" s="11" t="s">
        <v>1529</v>
      </c>
      <c r="K2788" s="194" t="s">
        <v>510</v>
      </c>
      <c r="L2788" s="176"/>
      <c r="M2788" s="176">
        <v>1000</v>
      </c>
      <c r="N2788" s="80" t="s">
        <v>6854</v>
      </c>
      <c r="O2788" s="162"/>
      <c r="P2788" s="80" t="s">
        <v>2161</v>
      </c>
      <c r="Q2788" s="80"/>
      <c r="R2788" s="80"/>
      <c r="S2788" s="163"/>
      <c r="T2788" s="213"/>
      <c r="U2788" s="162"/>
      <c r="V2788" s="164"/>
      <c r="W2788" s="12" t="str">
        <f t="shared" si="682"/>
        <v>Mqtt1</v>
      </c>
      <c r="X2788" s="196" t="s">
        <v>10571</v>
      </c>
      <c r="Y2788" s="6" t="str">
        <f t="shared" si="683"/>
        <v>marpower/power-tag/potable-water</v>
      </c>
      <c r="Z2788" s="103" t="str" cm="1">
        <f t="array" ref="Z2788">IF(COUNTIF(N2788,"spare"),"","$."&amp;_xlfn.REGEXEXTRACT(J2788,"^PT\d+[FQ]\d+_(.*)", 2))</f>
        <v>$.RMS_Current_Phase_A</v>
      </c>
      <c r="AA2788" s="12">
        <f t="shared" si="685"/>
        <v>7</v>
      </c>
      <c r="AB2788" s="6" t="s">
        <v>195</v>
      </c>
      <c r="AC2788" s="103">
        <v>3000</v>
      </c>
      <c r="AJ2788" s="80"/>
      <c r="AK2788" s="113" t="s">
        <v>1423</v>
      </c>
      <c r="AN2788" s="80"/>
      <c r="AO2788" s="80"/>
      <c r="AP2788" s="80"/>
      <c r="AQ2788" s="80"/>
      <c r="AR2788" s="127"/>
      <c r="AS2788" s="80"/>
      <c r="AT2788" s="7"/>
      <c r="AU2788" s="7"/>
      <c r="AV2788" s="165"/>
      <c r="AW2788" s="166"/>
      <c r="AX2788" s="137"/>
      <c r="AY2788" s="147"/>
      <c r="AZ2788" s="167"/>
      <c r="BA2788" s="167"/>
      <c r="BB2788" s="147" t="str">
        <f t="shared" ref="BB2788:BB2802" si="686">IF(ISNUMBER(AM2788),"1","")</f>
        <v/>
      </c>
      <c r="BC2788" s="168"/>
      <c r="BD2788" s="165"/>
      <c r="BE2788" s="165"/>
      <c r="BF2788" s="165"/>
      <c r="BG2788" s="165"/>
      <c r="BH2788" s="165"/>
      <c r="BI2788" s="165"/>
      <c r="BJ2788" s="165"/>
      <c r="BK2788" s="165"/>
      <c r="BL2788" s="165"/>
      <c r="BM2788" s="165"/>
      <c r="BN2788" s="165"/>
      <c r="BO2788" s="165"/>
      <c r="BP2788" s="165"/>
      <c r="BQ2788" s="165"/>
      <c r="BS2788" s="6"/>
      <c r="BT2788" s="11"/>
      <c r="BU2788" s="6"/>
      <c r="BV2788" s="6"/>
    </row>
    <row r="2789" spans="1:74" ht="15.75" x14ac:dyDescent="0.25">
      <c r="A2789" s="52" t="s">
        <v>1422</v>
      </c>
      <c r="B2789" s="56"/>
      <c r="C2789" s="7" t="s">
        <v>118</v>
      </c>
      <c r="D2789" s="7" t="s">
        <v>6558</v>
      </c>
      <c r="E2789" s="7"/>
      <c r="F2789" s="64"/>
      <c r="G2789" s="6"/>
      <c r="H2789" s="6"/>
      <c r="I2789" s="10" t="s">
        <v>110</v>
      </c>
      <c r="J2789" s="11" t="s">
        <v>1530</v>
      </c>
      <c r="K2789" s="194" t="s">
        <v>510</v>
      </c>
      <c r="L2789" s="176"/>
      <c r="M2789" s="176">
        <v>1000</v>
      </c>
      <c r="N2789" s="80" t="s">
        <v>6854</v>
      </c>
      <c r="O2789" s="162"/>
      <c r="P2789" s="80" t="s">
        <v>2162</v>
      </c>
      <c r="Q2789" s="80"/>
      <c r="R2789" s="80"/>
      <c r="S2789" s="163"/>
      <c r="T2789" s="213"/>
      <c r="U2789" s="162"/>
      <c r="V2789" s="164"/>
      <c r="W2789" s="12" t="str">
        <f t="shared" si="682"/>
        <v>Mqtt1</v>
      </c>
      <c r="X2789" s="196" t="s">
        <v>10571</v>
      </c>
      <c r="Y2789" s="6" t="str">
        <f t="shared" si="683"/>
        <v>marpower/power-tag/potable-water</v>
      </c>
      <c r="Z2789" s="103" t="str" cm="1">
        <f t="array" ref="Z2789">IF(COUNTIF(N2789,"spare"),"","$."&amp;_xlfn.REGEXEXTRACT(J2789,"^PT\d+[FQ]\d+_(.*)", 2))</f>
        <v>$.RMS_Current_Phase_B</v>
      </c>
      <c r="AA2789" s="12">
        <f t="shared" si="685"/>
        <v>7</v>
      </c>
      <c r="AB2789" s="6" t="s">
        <v>195</v>
      </c>
      <c r="AC2789" s="103">
        <v>3002</v>
      </c>
      <c r="AJ2789" s="80"/>
      <c r="AK2789" s="113" t="s">
        <v>1423</v>
      </c>
      <c r="AN2789" s="80"/>
      <c r="AO2789" s="80"/>
      <c r="AP2789" s="80"/>
      <c r="AQ2789" s="80"/>
      <c r="AR2789" s="127"/>
      <c r="AS2789" s="80"/>
      <c r="AT2789" s="7"/>
      <c r="AU2789" s="7"/>
      <c r="AV2789" s="165"/>
      <c r="AW2789" s="166"/>
      <c r="AX2789" s="137"/>
      <c r="AY2789" s="147"/>
      <c r="AZ2789" s="167"/>
      <c r="BA2789" s="167"/>
      <c r="BB2789" s="147" t="str">
        <f t="shared" si="686"/>
        <v/>
      </c>
      <c r="BC2789" s="168"/>
      <c r="BD2789" s="165"/>
      <c r="BE2789" s="165"/>
      <c r="BF2789" s="165"/>
      <c r="BG2789" s="165"/>
      <c r="BH2789" s="165"/>
      <c r="BI2789" s="165"/>
      <c r="BJ2789" s="165"/>
      <c r="BK2789" s="165"/>
      <c r="BL2789" s="165"/>
      <c r="BM2789" s="165"/>
      <c r="BN2789" s="165"/>
      <c r="BO2789" s="165"/>
      <c r="BP2789" s="165"/>
      <c r="BQ2789" s="165"/>
      <c r="BS2789" s="6"/>
      <c r="BT2789" s="11"/>
      <c r="BU2789" s="6"/>
      <c r="BV2789" s="6"/>
    </row>
    <row r="2790" spans="1:74" ht="15.75" x14ac:dyDescent="0.25">
      <c r="A2790" s="52" t="s">
        <v>1422</v>
      </c>
      <c r="B2790" s="56"/>
      <c r="C2790" s="7" t="s">
        <v>118</v>
      </c>
      <c r="D2790" s="7" t="s">
        <v>6558</v>
      </c>
      <c r="E2790" s="7"/>
      <c r="F2790" s="64"/>
      <c r="G2790" s="6"/>
      <c r="H2790" s="6"/>
      <c r="I2790" s="10" t="s">
        <v>110</v>
      </c>
      <c r="J2790" s="11" t="s">
        <v>1531</v>
      </c>
      <c r="K2790" s="194" t="s">
        <v>510</v>
      </c>
      <c r="L2790" s="176"/>
      <c r="M2790" s="176">
        <v>1000</v>
      </c>
      <c r="N2790" s="80" t="s">
        <v>6854</v>
      </c>
      <c r="O2790" s="162"/>
      <c r="P2790" s="80" t="s">
        <v>2163</v>
      </c>
      <c r="Q2790" s="80"/>
      <c r="R2790" s="80"/>
      <c r="S2790" s="163"/>
      <c r="T2790" s="213"/>
      <c r="U2790" s="162"/>
      <c r="V2790" s="164"/>
      <c r="W2790" s="12" t="str">
        <f t="shared" si="682"/>
        <v>Mqtt1</v>
      </c>
      <c r="X2790" s="196" t="s">
        <v>10571</v>
      </c>
      <c r="Y2790" s="6" t="str">
        <f t="shared" si="683"/>
        <v>marpower/power-tag/potable-water</v>
      </c>
      <c r="Z2790" s="103" t="str" cm="1">
        <f t="array" ref="Z2790">IF(COUNTIF(N2790,"spare"),"","$."&amp;_xlfn.REGEXEXTRACT(J2790,"^PT\d+[FQ]\d+_(.*)", 2))</f>
        <v>$.RMS_Current_Phase_C</v>
      </c>
      <c r="AA2790" s="12">
        <f t="shared" si="685"/>
        <v>7</v>
      </c>
      <c r="AB2790" s="6" t="s">
        <v>195</v>
      </c>
      <c r="AC2790" s="103">
        <v>3004</v>
      </c>
      <c r="AJ2790" s="80"/>
      <c r="AK2790" s="113" t="s">
        <v>1423</v>
      </c>
      <c r="AN2790" s="80"/>
      <c r="AO2790" s="80"/>
      <c r="AP2790" s="80"/>
      <c r="AQ2790" s="80"/>
      <c r="AR2790" s="127"/>
      <c r="AS2790" s="80"/>
      <c r="AT2790" s="7"/>
      <c r="AU2790" s="7"/>
      <c r="AV2790" s="165"/>
      <c r="AW2790" s="166"/>
      <c r="AX2790" s="137"/>
      <c r="AY2790" s="147"/>
      <c r="AZ2790" s="167"/>
      <c r="BA2790" s="167"/>
      <c r="BB2790" s="147" t="str">
        <f t="shared" si="686"/>
        <v/>
      </c>
      <c r="BC2790" s="168"/>
      <c r="BD2790" s="165"/>
      <c r="BE2790" s="165"/>
      <c r="BF2790" s="165"/>
      <c r="BG2790" s="165"/>
      <c r="BH2790" s="165"/>
      <c r="BI2790" s="165"/>
      <c r="BJ2790" s="165"/>
      <c r="BK2790" s="165"/>
      <c r="BL2790" s="165"/>
      <c r="BM2790" s="165"/>
      <c r="BN2790" s="165"/>
      <c r="BO2790" s="165"/>
      <c r="BP2790" s="165"/>
      <c r="BQ2790" s="165"/>
      <c r="BS2790" s="6"/>
      <c r="BT2790" s="11"/>
      <c r="BU2790" s="6"/>
      <c r="BV2790" s="6"/>
    </row>
    <row r="2791" spans="1:74" ht="15.75" x14ac:dyDescent="0.25">
      <c r="A2791" s="52" t="s">
        <v>1422</v>
      </c>
      <c r="B2791" s="56"/>
      <c r="C2791" s="7" t="s">
        <v>118</v>
      </c>
      <c r="D2791" s="7" t="s">
        <v>6558</v>
      </c>
      <c r="E2791" s="7"/>
      <c r="F2791" s="64"/>
      <c r="G2791" s="6"/>
      <c r="H2791" s="6"/>
      <c r="I2791" s="10" t="s">
        <v>110</v>
      </c>
      <c r="J2791" s="11" t="s">
        <v>1532</v>
      </c>
      <c r="K2791" s="194" t="s">
        <v>510</v>
      </c>
      <c r="L2791" s="176"/>
      <c r="M2791" s="176">
        <v>1000</v>
      </c>
      <c r="N2791" s="80" t="s">
        <v>6854</v>
      </c>
      <c r="O2791" s="162"/>
      <c r="P2791" s="80" t="s">
        <v>2164</v>
      </c>
      <c r="Q2791" s="80"/>
      <c r="R2791" s="80"/>
      <c r="S2791" s="163"/>
      <c r="T2791" s="213"/>
      <c r="U2791" s="162"/>
      <c r="V2791" s="164"/>
      <c r="W2791" s="12" t="str">
        <f t="shared" si="682"/>
        <v>Mqtt1</v>
      </c>
      <c r="X2791" s="196" t="s">
        <v>10571</v>
      </c>
      <c r="Y2791" s="6" t="str">
        <f t="shared" si="683"/>
        <v>marpower/power-tag/potable-water</v>
      </c>
      <c r="Z2791" s="103" t="str" cm="1">
        <f t="array" ref="Z2791">IF(COUNTIF(N2791,"spare"),"","$."&amp;_xlfn.REGEXEXTRACT(J2791,"^PT\d+[FQ]\d+_(.*)", 2))</f>
        <v>$.RMS_Current_Phase_Neut</v>
      </c>
      <c r="AA2791" s="12">
        <f t="shared" si="685"/>
        <v>7</v>
      </c>
      <c r="AB2791" s="6" t="s">
        <v>195</v>
      </c>
      <c r="AC2791" s="103">
        <v>3006</v>
      </c>
      <c r="AJ2791" s="80"/>
      <c r="AK2791" s="113" t="s">
        <v>1423</v>
      </c>
      <c r="AN2791" s="80"/>
      <c r="AO2791" s="80"/>
      <c r="AP2791" s="80"/>
      <c r="AQ2791" s="80"/>
      <c r="AR2791" s="127"/>
      <c r="AS2791" s="80"/>
      <c r="AT2791" s="7"/>
      <c r="AU2791" s="7"/>
      <c r="AV2791" s="165"/>
      <c r="AW2791" s="166"/>
      <c r="AX2791" s="137"/>
      <c r="AY2791" s="147"/>
      <c r="AZ2791" s="167"/>
      <c r="BA2791" s="167"/>
      <c r="BB2791" s="147" t="str">
        <f t="shared" si="686"/>
        <v/>
      </c>
      <c r="BC2791" s="168"/>
      <c r="BD2791" s="165"/>
      <c r="BE2791" s="165"/>
      <c r="BF2791" s="165"/>
      <c r="BG2791" s="165"/>
      <c r="BH2791" s="165"/>
      <c r="BI2791" s="165"/>
      <c r="BJ2791" s="165"/>
      <c r="BK2791" s="165"/>
      <c r="BL2791" s="165"/>
      <c r="BM2791" s="165"/>
      <c r="BN2791" s="165"/>
      <c r="BO2791" s="165"/>
      <c r="BP2791" s="165"/>
      <c r="BQ2791" s="165"/>
      <c r="BS2791" s="6"/>
      <c r="BT2791" s="11"/>
      <c r="BU2791" s="6"/>
      <c r="BV2791" s="6"/>
    </row>
    <row r="2792" spans="1:74" ht="15.75" x14ac:dyDescent="0.25">
      <c r="A2792" s="52" t="s">
        <v>1422</v>
      </c>
      <c r="B2792" s="56"/>
      <c r="C2792" s="7" t="s">
        <v>118</v>
      </c>
      <c r="D2792" s="7" t="s">
        <v>6558</v>
      </c>
      <c r="E2792" s="7"/>
      <c r="F2792" s="64"/>
      <c r="G2792" s="6"/>
      <c r="H2792" s="6"/>
      <c r="I2792" s="10" t="s">
        <v>110</v>
      </c>
      <c r="J2792" s="11" t="s">
        <v>8276</v>
      </c>
      <c r="K2792" s="194" t="s">
        <v>510</v>
      </c>
      <c r="L2792" s="176"/>
      <c r="M2792" s="176">
        <v>1000</v>
      </c>
      <c r="N2792" s="80" t="s">
        <v>6854</v>
      </c>
      <c r="O2792" s="162"/>
      <c r="P2792" s="80" t="s">
        <v>2165</v>
      </c>
      <c r="Q2792" s="80"/>
      <c r="R2792" s="80"/>
      <c r="S2792" s="163"/>
      <c r="T2792" s="213"/>
      <c r="U2792" s="162"/>
      <c r="V2792" s="164"/>
      <c r="W2792" s="12" t="str">
        <f t="shared" si="682"/>
        <v>Mqtt1</v>
      </c>
      <c r="X2792" s="196" t="s">
        <v>10571</v>
      </c>
      <c r="Y2792" s="6" t="str">
        <f t="shared" si="683"/>
        <v>marpower/power-tag/potable-water</v>
      </c>
      <c r="Z2792" s="103" t="str" cm="1">
        <f t="array" ref="Z2792">IF(COUNTIF(N2792,"spare"),"","$."&amp;_xlfn.REGEXEXTRACT(J2792,"^PT\d+[FQ]\d+_(.*)", 2))</f>
        <v>$.RMS_Voltage_A_N</v>
      </c>
      <c r="AA2792" s="12">
        <f t="shared" si="685"/>
        <v>7</v>
      </c>
      <c r="AB2792" s="6" t="s">
        <v>195</v>
      </c>
      <c r="AC2792" s="103">
        <v>3028</v>
      </c>
      <c r="AJ2792" s="80"/>
      <c r="AK2792" s="113" t="s">
        <v>1424</v>
      </c>
      <c r="AN2792" s="80"/>
      <c r="AO2792" s="80"/>
      <c r="AP2792" s="80"/>
      <c r="AQ2792" s="80"/>
      <c r="AR2792" s="127"/>
      <c r="AS2792" s="80"/>
      <c r="AT2792" s="7"/>
      <c r="AU2792" s="7"/>
      <c r="AV2792" s="165"/>
      <c r="AW2792" s="166"/>
      <c r="AX2792" s="137"/>
      <c r="AY2792" s="147"/>
      <c r="AZ2792" s="167"/>
      <c r="BA2792" s="167"/>
      <c r="BB2792" s="147" t="str">
        <f t="shared" si="686"/>
        <v/>
      </c>
      <c r="BC2792" s="168"/>
      <c r="BD2792" s="165"/>
      <c r="BE2792" s="165"/>
      <c r="BF2792" s="165"/>
      <c r="BG2792" s="165"/>
      <c r="BH2792" s="165"/>
      <c r="BI2792" s="165"/>
      <c r="BJ2792" s="165"/>
      <c r="BK2792" s="165"/>
      <c r="BL2792" s="165"/>
      <c r="BM2792" s="165"/>
      <c r="BN2792" s="165"/>
      <c r="BO2792" s="165"/>
      <c r="BP2792" s="165"/>
      <c r="BQ2792" s="165"/>
      <c r="BS2792" s="6"/>
      <c r="BT2792" s="11"/>
      <c r="BU2792" s="6"/>
      <c r="BV2792" s="6"/>
    </row>
    <row r="2793" spans="1:74" ht="15.75" x14ac:dyDescent="0.25">
      <c r="A2793" s="52" t="s">
        <v>1422</v>
      </c>
      <c r="B2793" s="56"/>
      <c r="C2793" s="7" t="s">
        <v>118</v>
      </c>
      <c r="D2793" s="7" t="s">
        <v>6558</v>
      </c>
      <c r="E2793" s="7"/>
      <c r="F2793" s="64"/>
      <c r="G2793" s="6"/>
      <c r="H2793" s="6"/>
      <c r="I2793" s="10" t="s">
        <v>110</v>
      </c>
      <c r="J2793" s="11" t="s">
        <v>8453</v>
      </c>
      <c r="K2793" s="194" t="s">
        <v>510</v>
      </c>
      <c r="L2793" s="176"/>
      <c r="M2793" s="176">
        <v>1000</v>
      </c>
      <c r="N2793" s="80" t="s">
        <v>6854</v>
      </c>
      <c r="O2793" s="162"/>
      <c r="P2793" s="80" t="s">
        <v>2166</v>
      </c>
      <c r="Q2793" s="80"/>
      <c r="R2793" s="80"/>
      <c r="S2793" s="163"/>
      <c r="T2793" s="213"/>
      <c r="U2793" s="162"/>
      <c r="V2793" s="164"/>
      <c r="W2793" s="12" t="str">
        <f t="shared" si="682"/>
        <v>Mqtt1</v>
      </c>
      <c r="X2793" s="196" t="s">
        <v>10571</v>
      </c>
      <c r="Y2793" s="6" t="str">
        <f t="shared" si="683"/>
        <v>marpower/power-tag/potable-water</v>
      </c>
      <c r="Z2793" s="103" t="str" cm="1">
        <f t="array" ref="Z2793">IF(COUNTIF(N2793,"spare"),"","$."&amp;_xlfn.REGEXEXTRACT(J2793,"^PT\d+[FQ]\d+_(.*)", 2))</f>
        <v>$.RMS_Voltage_B_N</v>
      </c>
      <c r="AA2793" s="12">
        <f t="shared" si="685"/>
        <v>7</v>
      </c>
      <c r="AB2793" s="6" t="s">
        <v>195</v>
      </c>
      <c r="AC2793" s="103">
        <v>3030</v>
      </c>
      <c r="AJ2793" s="80"/>
      <c r="AK2793" s="113" t="s">
        <v>1424</v>
      </c>
      <c r="AN2793" s="80"/>
      <c r="AO2793" s="80"/>
      <c r="AP2793" s="80"/>
      <c r="AQ2793" s="80"/>
      <c r="AR2793" s="127"/>
      <c r="AS2793" s="80"/>
      <c r="AT2793" s="7"/>
      <c r="AU2793" s="7"/>
      <c r="AV2793" s="165"/>
      <c r="AW2793" s="166"/>
      <c r="AX2793" s="137"/>
      <c r="AY2793" s="147"/>
      <c r="AZ2793" s="167"/>
      <c r="BA2793" s="167"/>
      <c r="BB2793" s="147" t="str">
        <f t="shared" si="686"/>
        <v/>
      </c>
      <c r="BC2793" s="168"/>
      <c r="BD2793" s="165"/>
      <c r="BE2793" s="165"/>
      <c r="BF2793" s="165"/>
      <c r="BG2793" s="165"/>
      <c r="BH2793" s="165"/>
      <c r="BI2793" s="165"/>
      <c r="BJ2793" s="165"/>
      <c r="BK2793" s="165"/>
      <c r="BL2793" s="165"/>
      <c r="BM2793" s="165"/>
      <c r="BN2793" s="165"/>
      <c r="BO2793" s="165"/>
      <c r="BP2793" s="165"/>
      <c r="BQ2793" s="165"/>
      <c r="BS2793" s="6"/>
      <c r="BT2793" s="11"/>
      <c r="BU2793" s="6"/>
      <c r="BV2793" s="6"/>
    </row>
    <row r="2794" spans="1:74" ht="15.75" x14ac:dyDescent="0.25">
      <c r="A2794" s="52" t="s">
        <v>1422</v>
      </c>
      <c r="B2794" s="56"/>
      <c r="C2794" s="7" t="s">
        <v>118</v>
      </c>
      <c r="D2794" s="7" t="s">
        <v>6558</v>
      </c>
      <c r="E2794" s="7"/>
      <c r="F2794" s="64"/>
      <c r="G2794" s="6"/>
      <c r="H2794" s="6"/>
      <c r="I2794" s="10" t="s">
        <v>110</v>
      </c>
      <c r="J2794" s="11" t="s">
        <v>8630</v>
      </c>
      <c r="K2794" s="194" t="s">
        <v>510</v>
      </c>
      <c r="L2794" s="176"/>
      <c r="M2794" s="176">
        <v>1000</v>
      </c>
      <c r="N2794" s="80" t="s">
        <v>6854</v>
      </c>
      <c r="O2794" s="162"/>
      <c r="P2794" s="80" t="s">
        <v>2167</v>
      </c>
      <c r="Q2794" s="80"/>
      <c r="R2794" s="80"/>
      <c r="S2794" s="163"/>
      <c r="T2794" s="213"/>
      <c r="U2794" s="162"/>
      <c r="V2794" s="164"/>
      <c r="W2794" s="12" t="str">
        <f t="shared" si="682"/>
        <v>Mqtt1</v>
      </c>
      <c r="X2794" s="196" t="s">
        <v>10571</v>
      </c>
      <c r="Y2794" s="6" t="str">
        <f t="shared" si="683"/>
        <v>marpower/power-tag/potable-water</v>
      </c>
      <c r="Z2794" s="103" t="str" cm="1">
        <f t="array" ref="Z2794">IF(COUNTIF(N2794,"spare"),"","$."&amp;_xlfn.REGEXEXTRACT(J2794,"^PT\d+[FQ]\d+_(.*)", 2))</f>
        <v>$.RMS_Voltage_C_N</v>
      </c>
      <c r="AA2794" s="12">
        <f t="shared" si="685"/>
        <v>7</v>
      </c>
      <c r="AB2794" s="6" t="s">
        <v>195</v>
      </c>
      <c r="AC2794" s="103">
        <v>3032</v>
      </c>
      <c r="AJ2794" s="80"/>
      <c r="AK2794" s="113" t="s">
        <v>1424</v>
      </c>
      <c r="AN2794" s="80"/>
      <c r="AO2794" s="80"/>
      <c r="AP2794" s="80"/>
      <c r="AQ2794" s="80"/>
      <c r="AR2794" s="127"/>
      <c r="AS2794" s="80"/>
      <c r="AT2794" s="7"/>
      <c r="AU2794" s="7"/>
      <c r="AV2794" s="165"/>
      <c r="AW2794" s="166"/>
      <c r="AX2794" s="137"/>
      <c r="AY2794" s="147"/>
      <c r="AZ2794" s="167"/>
      <c r="BA2794" s="167"/>
      <c r="BB2794" s="147" t="str">
        <f t="shared" si="686"/>
        <v/>
      </c>
      <c r="BC2794" s="168"/>
      <c r="BD2794" s="165"/>
      <c r="BE2794" s="165"/>
      <c r="BF2794" s="165"/>
      <c r="BG2794" s="165"/>
      <c r="BH2794" s="165"/>
      <c r="BI2794" s="165"/>
      <c r="BJ2794" s="165"/>
      <c r="BK2794" s="165"/>
      <c r="BL2794" s="165"/>
      <c r="BM2794" s="165"/>
      <c r="BN2794" s="165"/>
      <c r="BO2794" s="165"/>
      <c r="BP2794" s="165"/>
      <c r="BQ2794" s="165"/>
      <c r="BS2794" s="6"/>
      <c r="BT2794" s="11"/>
      <c r="BU2794" s="6"/>
      <c r="BV2794" s="6"/>
    </row>
    <row r="2795" spans="1:74" ht="15.75" x14ac:dyDescent="0.25">
      <c r="A2795" s="52" t="s">
        <v>1422</v>
      </c>
      <c r="B2795" s="56"/>
      <c r="C2795" s="7" t="s">
        <v>118</v>
      </c>
      <c r="D2795" s="7" t="s">
        <v>6558</v>
      </c>
      <c r="E2795" s="7"/>
      <c r="F2795" s="64"/>
      <c r="G2795" s="6"/>
      <c r="H2795" s="6"/>
      <c r="I2795" s="10" t="s">
        <v>110</v>
      </c>
      <c r="J2795" s="11" t="s">
        <v>1533</v>
      </c>
      <c r="K2795" s="194" t="s">
        <v>510</v>
      </c>
      <c r="L2795" s="176"/>
      <c r="M2795" s="176">
        <v>1000</v>
      </c>
      <c r="N2795" s="80" t="s">
        <v>6854</v>
      </c>
      <c r="O2795" s="162"/>
      <c r="P2795" s="80" t="s">
        <v>2168</v>
      </c>
      <c r="Q2795" s="80"/>
      <c r="R2795" s="80"/>
      <c r="S2795" s="163"/>
      <c r="T2795" s="213"/>
      <c r="U2795" s="162"/>
      <c r="V2795" s="164"/>
      <c r="W2795" s="12" t="str">
        <f t="shared" si="682"/>
        <v>Mqtt1</v>
      </c>
      <c r="X2795" s="196" t="s">
        <v>10571</v>
      </c>
      <c r="Y2795" s="6" t="str">
        <f t="shared" si="683"/>
        <v>marpower/power-tag/potable-water</v>
      </c>
      <c r="Z2795" s="103" t="str" cm="1">
        <f t="array" ref="Z2795">IF(COUNTIF(N2795,"spare"),"","$."&amp;_xlfn.REGEXEXTRACT(J2795,"^PT\d+[FQ]\d+_(.*)", 2))</f>
        <v>$.Active_Power_Phase_A</v>
      </c>
      <c r="AA2795" s="12">
        <f t="shared" si="685"/>
        <v>7</v>
      </c>
      <c r="AB2795" s="6" t="s">
        <v>195</v>
      </c>
      <c r="AC2795" s="103">
        <v>3054</v>
      </c>
      <c r="AJ2795" s="80"/>
      <c r="AK2795" s="113" t="s">
        <v>1425</v>
      </c>
      <c r="AN2795" s="80"/>
      <c r="AO2795" s="80"/>
      <c r="AP2795" s="80"/>
      <c r="AQ2795" s="80"/>
      <c r="AR2795" s="127"/>
      <c r="AS2795" s="80"/>
      <c r="AT2795" s="7"/>
      <c r="AU2795" s="7"/>
      <c r="AV2795" s="165"/>
      <c r="AW2795" s="166"/>
      <c r="AX2795" s="137"/>
      <c r="AY2795" s="147"/>
      <c r="AZ2795" s="167"/>
      <c r="BA2795" s="167"/>
      <c r="BB2795" s="147" t="str">
        <f t="shared" si="686"/>
        <v/>
      </c>
      <c r="BC2795" s="168"/>
      <c r="BD2795" s="165"/>
      <c r="BE2795" s="165"/>
      <c r="BF2795" s="165"/>
      <c r="BG2795" s="165"/>
      <c r="BH2795" s="165"/>
      <c r="BI2795" s="165"/>
      <c r="BJ2795" s="165"/>
      <c r="BK2795" s="165"/>
      <c r="BL2795" s="165"/>
      <c r="BM2795" s="165"/>
      <c r="BN2795" s="165"/>
      <c r="BO2795" s="165"/>
      <c r="BP2795" s="165"/>
      <c r="BQ2795" s="165"/>
      <c r="BS2795" s="6"/>
      <c r="BT2795" s="11"/>
      <c r="BU2795" s="6"/>
      <c r="BV2795" s="6"/>
    </row>
    <row r="2796" spans="1:74" ht="15.75" x14ac:dyDescent="0.25">
      <c r="A2796" s="52" t="s">
        <v>1422</v>
      </c>
      <c r="B2796" s="56"/>
      <c r="C2796" s="7" t="s">
        <v>118</v>
      </c>
      <c r="D2796" s="7" t="s">
        <v>6558</v>
      </c>
      <c r="E2796" s="7"/>
      <c r="F2796" s="64"/>
      <c r="G2796" s="6"/>
      <c r="H2796" s="6"/>
      <c r="I2796" s="10" t="s">
        <v>110</v>
      </c>
      <c r="J2796" s="11" t="s">
        <v>1534</v>
      </c>
      <c r="K2796" s="194" t="s">
        <v>510</v>
      </c>
      <c r="L2796" s="176"/>
      <c r="M2796" s="176">
        <v>1000</v>
      </c>
      <c r="N2796" s="80" t="s">
        <v>6854</v>
      </c>
      <c r="O2796" s="162"/>
      <c r="P2796" s="80" t="s">
        <v>2169</v>
      </c>
      <c r="Q2796" s="80"/>
      <c r="R2796" s="80"/>
      <c r="S2796" s="163"/>
      <c r="T2796" s="213"/>
      <c r="U2796" s="162"/>
      <c r="V2796" s="164"/>
      <c r="W2796" s="12" t="str">
        <f t="shared" si="682"/>
        <v>Mqtt1</v>
      </c>
      <c r="X2796" s="196" t="s">
        <v>10571</v>
      </c>
      <c r="Y2796" s="6" t="str">
        <f t="shared" si="683"/>
        <v>marpower/power-tag/potable-water</v>
      </c>
      <c r="Z2796" s="103" t="str" cm="1">
        <f t="array" ref="Z2796">IF(COUNTIF(N2796,"spare"),"","$."&amp;_xlfn.REGEXEXTRACT(J2796,"^PT\d+[FQ]\d+_(.*)", 2))</f>
        <v>$.Active_Power_Phase_B</v>
      </c>
      <c r="AA2796" s="12">
        <f t="shared" si="685"/>
        <v>7</v>
      </c>
      <c r="AB2796" s="6" t="s">
        <v>195</v>
      </c>
      <c r="AC2796" s="103">
        <v>3056</v>
      </c>
      <c r="AJ2796" s="80"/>
      <c r="AK2796" s="113" t="s">
        <v>1425</v>
      </c>
      <c r="AN2796" s="80"/>
      <c r="AO2796" s="80"/>
      <c r="AP2796" s="80"/>
      <c r="AQ2796" s="80"/>
      <c r="AR2796" s="127"/>
      <c r="AS2796" s="80"/>
      <c r="AT2796" s="7"/>
      <c r="AU2796" s="7"/>
      <c r="AV2796" s="165"/>
      <c r="AW2796" s="166"/>
      <c r="AX2796" s="137"/>
      <c r="AY2796" s="147"/>
      <c r="AZ2796" s="167"/>
      <c r="BA2796" s="167"/>
      <c r="BB2796" s="147" t="str">
        <f t="shared" si="686"/>
        <v/>
      </c>
      <c r="BC2796" s="168"/>
      <c r="BD2796" s="165"/>
      <c r="BE2796" s="165"/>
      <c r="BF2796" s="165"/>
      <c r="BG2796" s="165"/>
      <c r="BH2796" s="165"/>
      <c r="BI2796" s="165"/>
      <c r="BJ2796" s="165"/>
      <c r="BK2796" s="165"/>
      <c r="BL2796" s="165"/>
      <c r="BM2796" s="165"/>
      <c r="BN2796" s="165"/>
      <c r="BO2796" s="165"/>
      <c r="BP2796" s="165"/>
      <c r="BQ2796" s="165"/>
      <c r="BS2796" s="6"/>
      <c r="BT2796" s="11"/>
      <c r="BU2796" s="6"/>
      <c r="BV2796" s="6"/>
    </row>
    <row r="2797" spans="1:74" ht="15.75" x14ac:dyDescent="0.25">
      <c r="A2797" s="52" t="s">
        <v>1422</v>
      </c>
      <c r="B2797" s="56"/>
      <c r="C2797" s="7" t="s">
        <v>118</v>
      </c>
      <c r="D2797" s="7" t="s">
        <v>6558</v>
      </c>
      <c r="E2797" s="7"/>
      <c r="F2797" s="64"/>
      <c r="G2797" s="6"/>
      <c r="H2797" s="6"/>
      <c r="I2797" s="10" t="s">
        <v>110</v>
      </c>
      <c r="J2797" s="11" t="s">
        <v>1535</v>
      </c>
      <c r="K2797" s="194" t="s">
        <v>510</v>
      </c>
      <c r="L2797" s="176"/>
      <c r="M2797" s="176">
        <v>1000</v>
      </c>
      <c r="N2797" s="80" t="s">
        <v>6854</v>
      </c>
      <c r="O2797" s="162"/>
      <c r="P2797" s="80" t="s">
        <v>2170</v>
      </c>
      <c r="Q2797" s="80"/>
      <c r="R2797" s="80"/>
      <c r="S2797" s="163"/>
      <c r="T2797" s="213"/>
      <c r="U2797" s="162"/>
      <c r="V2797" s="164"/>
      <c r="W2797" s="12" t="str">
        <f t="shared" si="682"/>
        <v>Mqtt1</v>
      </c>
      <c r="X2797" s="196" t="s">
        <v>10571</v>
      </c>
      <c r="Y2797" s="6" t="str">
        <f t="shared" si="683"/>
        <v>marpower/power-tag/potable-water</v>
      </c>
      <c r="Z2797" s="103" t="str" cm="1">
        <f t="array" ref="Z2797">IF(COUNTIF(N2797,"spare"),"","$."&amp;_xlfn.REGEXEXTRACT(J2797,"^PT\d+[FQ]\d+_(.*)", 2))</f>
        <v>$.Active_Power_Phase_C</v>
      </c>
      <c r="AA2797" s="12">
        <f t="shared" si="685"/>
        <v>7</v>
      </c>
      <c r="AB2797" s="6" t="s">
        <v>195</v>
      </c>
      <c r="AC2797" s="103">
        <v>3058</v>
      </c>
      <c r="AJ2797" s="80"/>
      <c r="AK2797" s="113" t="s">
        <v>1425</v>
      </c>
      <c r="AN2797" s="80"/>
      <c r="AO2797" s="80"/>
      <c r="AP2797" s="80"/>
      <c r="AQ2797" s="80"/>
      <c r="AR2797" s="127"/>
      <c r="AS2797" s="80"/>
      <c r="AT2797" s="7"/>
      <c r="AU2797" s="7"/>
      <c r="AV2797" s="165"/>
      <c r="AW2797" s="166"/>
      <c r="AX2797" s="137"/>
      <c r="AY2797" s="147"/>
      <c r="AZ2797" s="167"/>
      <c r="BA2797" s="167"/>
      <c r="BB2797" s="147" t="str">
        <f t="shared" si="686"/>
        <v/>
      </c>
      <c r="BC2797" s="168"/>
      <c r="BD2797" s="165"/>
      <c r="BE2797" s="165"/>
      <c r="BF2797" s="165"/>
      <c r="BG2797" s="165"/>
      <c r="BH2797" s="165"/>
      <c r="BI2797" s="165"/>
      <c r="BJ2797" s="165"/>
      <c r="BK2797" s="165"/>
      <c r="BL2797" s="165"/>
      <c r="BM2797" s="165"/>
      <c r="BN2797" s="165"/>
      <c r="BO2797" s="165"/>
      <c r="BP2797" s="165"/>
      <c r="BQ2797" s="165"/>
      <c r="BS2797" s="6"/>
      <c r="BT2797" s="11"/>
      <c r="BU2797" s="6"/>
      <c r="BV2797" s="6"/>
    </row>
    <row r="2798" spans="1:74" ht="15.75" x14ac:dyDescent="0.25">
      <c r="A2798" s="52" t="s">
        <v>1422</v>
      </c>
      <c r="B2798" s="56"/>
      <c r="C2798" s="7" t="s">
        <v>118</v>
      </c>
      <c r="D2798" s="7" t="s">
        <v>6558</v>
      </c>
      <c r="E2798" s="7"/>
      <c r="F2798" s="64"/>
      <c r="G2798" s="6"/>
      <c r="H2798" s="6"/>
      <c r="I2798" s="10" t="s">
        <v>110</v>
      </c>
      <c r="J2798" s="11" t="s">
        <v>1536</v>
      </c>
      <c r="K2798" s="194" t="s">
        <v>510</v>
      </c>
      <c r="L2798" s="176"/>
      <c r="M2798" s="176">
        <v>1000</v>
      </c>
      <c r="N2798" s="80" t="s">
        <v>6854</v>
      </c>
      <c r="O2798" s="162"/>
      <c r="P2798" s="80" t="s">
        <v>2171</v>
      </c>
      <c r="Q2798" s="80"/>
      <c r="R2798" s="80"/>
      <c r="S2798" s="163"/>
      <c r="T2798" s="213"/>
      <c r="U2798" s="162"/>
      <c r="V2798" s="164"/>
      <c r="W2798" s="12" t="str">
        <f t="shared" si="682"/>
        <v>Mqtt1</v>
      </c>
      <c r="X2798" s="196" t="s">
        <v>10571</v>
      </c>
      <c r="Y2798" s="6" t="str">
        <f t="shared" si="683"/>
        <v>marpower/power-tag/potable-water</v>
      </c>
      <c r="Z2798" s="103" t="str" cm="1">
        <f t="array" ref="Z2798">IF(COUNTIF(N2798,"spare"),"","$."&amp;_xlfn.REGEXEXTRACT(J2798,"^PT\d+[FQ]\d+_(.*)", 2))</f>
        <v>$.Total_Active_Power</v>
      </c>
      <c r="AA2798" s="12">
        <f t="shared" si="685"/>
        <v>7</v>
      </c>
      <c r="AB2798" s="6" t="s">
        <v>195</v>
      </c>
      <c r="AC2798" s="103">
        <v>3060</v>
      </c>
      <c r="AJ2798" s="80"/>
      <c r="AK2798" s="113" t="s">
        <v>1425</v>
      </c>
      <c r="AN2798" s="80"/>
      <c r="AO2798" s="80"/>
      <c r="AP2798" s="80"/>
      <c r="AQ2798" s="80"/>
      <c r="AR2798" s="127"/>
      <c r="AS2798" s="80"/>
      <c r="AT2798" s="7"/>
      <c r="AU2798" s="7"/>
      <c r="AV2798" s="165"/>
      <c r="AW2798" s="166"/>
      <c r="AX2798" s="137"/>
      <c r="AY2798" s="147"/>
      <c r="AZ2798" s="167"/>
      <c r="BA2798" s="167"/>
      <c r="BB2798" s="147" t="str">
        <f t="shared" si="686"/>
        <v/>
      </c>
      <c r="BC2798" s="168"/>
      <c r="BD2798" s="165"/>
      <c r="BE2798" s="165"/>
      <c r="BF2798" s="165"/>
      <c r="BG2798" s="165"/>
      <c r="BH2798" s="165"/>
      <c r="BI2798" s="165"/>
      <c r="BJ2798" s="165"/>
      <c r="BK2798" s="165"/>
      <c r="BL2798" s="165"/>
      <c r="BM2798" s="165"/>
      <c r="BN2798" s="165"/>
      <c r="BO2798" s="165"/>
      <c r="BP2798" s="165"/>
      <c r="BQ2798" s="165"/>
      <c r="BS2798" s="6"/>
      <c r="BT2798" s="11"/>
      <c r="BU2798" s="6"/>
      <c r="BV2798" s="6"/>
    </row>
    <row r="2799" spans="1:74" ht="15.75" x14ac:dyDescent="0.25">
      <c r="A2799" s="52" t="s">
        <v>1422</v>
      </c>
      <c r="B2799" s="56"/>
      <c r="C2799" s="7" t="s">
        <v>118</v>
      </c>
      <c r="D2799" s="7" t="s">
        <v>6558</v>
      </c>
      <c r="E2799" s="7"/>
      <c r="F2799" s="64"/>
      <c r="G2799" s="6"/>
      <c r="H2799" s="6"/>
      <c r="I2799" s="10" t="s">
        <v>110</v>
      </c>
      <c r="J2799" s="11" t="s">
        <v>1537</v>
      </c>
      <c r="K2799" s="194" t="s">
        <v>510</v>
      </c>
      <c r="L2799" s="176"/>
      <c r="M2799" s="176">
        <v>1000</v>
      </c>
      <c r="N2799" s="80" t="s">
        <v>6854</v>
      </c>
      <c r="O2799" s="162"/>
      <c r="P2799" s="80" t="s">
        <v>2172</v>
      </c>
      <c r="Q2799" s="80"/>
      <c r="R2799" s="80"/>
      <c r="S2799" s="163"/>
      <c r="T2799" s="213"/>
      <c r="U2799" s="162"/>
      <c r="V2799" s="164"/>
      <c r="W2799" s="12" t="str">
        <f t="shared" si="682"/>
        <v>Mqtt1</v>
      </c>
      <c r="X2799" s="196" t="s">
        <v>10571</v>
      </c>
      <c r="Y2799" s="6" t="str">
        <f t="shared" si="683"/>
        <v>marpower/power-tag/potable-water</v>
      </c>
      <c r="Z2799" s="103" t="str" cm="1">
        <f t="array" ref="Z2799">IF(COUNTIF(N2799,"spare"),"","$."&amp;_xlfn.REGEXEXTRACT(J2799,"^PT\d+[FQ]\d+_(.*)", 2))</f>
        <v>$.Power_Factor_Phase_A</v>
      </c>
      <c r="AA2799" s="12">
        <f t="shared" si="685"/>
        <v>7</v>
      </c>
      <c r="AB2799" s="6" t="s">
        <v>195</v>
      </c>
      <c r="AC2799" s="103">
        <v>3078</v>
      </c>
      <c r="AJ2799" s="80"/>
      <c r="AK2799" s="113" t="s">
        <v>1426</v>
      </c>
      <c r="AN2799" s="80"/>
      <c r="AO2799" s="80"/>
      <c r="AP2799" s="80"/>
      <c r="AQ2799" s="80"/>
      <c r="AR2799" s="127"/>
      <c r="AS2799" s="80"/>
      <c r="AT2799" s="7"/>
      <c r="AU2799" s="7"/>
      <c r="AV2799" s="165"/>
      <c r="AW2799" s="166"/>
      <c r="AX2799" s="137"/>
      <c r="AY2799" s="147"/>
      <c r="AZ2799" s="167"/>
      <c r="BA2799" s="167"/>
      <c r="BB2799" s="147" t="str">
        <f t="shared" si="686"/>
        <v/>
      </c>
      <c r="BC2799" s="168"/>
      <c r="BD2799" s="165"/>
      <c r="BE2799" s="165"/>
      <c r="BF2799" s="165"/>
      <c r="BG2799" s="165"/>
      <c r="BH2799" s="165"/>
      <c r="BI2799" s="165"/>
      <c r="BJ2799" s="165"/>
      <c r="BK2799" s="165"/>
      <c r="BL2799" s="165"/>
      <c r="BM2799" s="165"/>
      <c r="BN2799" s="165"/>
      <c r="BO2799" s="165"/>
      <c r="BP2799" s="165"/>
      <c r="BQ2799" s="165"/>
      <c r="BS2799" s="6"/>
      <c r="BT2799" s="11"/>
      <c r="BU2799" s="6"/>
      <c r="BV2799" s="6"/>
    </row>
    <row r="2800" spans="1:74" ht="15.75" x14ac:dyDescent="0.25">
      <c r="A2800" s="52" t="s">
        <v>1422</v>
      </c>
      <c r="B2800" s="56"/>
      <c r="C2800" s="7" t="s">
        <v>118</v>
      </c>
      <c r="D2800" s="7" t="s">
        <v>6558</v>
      </c>
      <c r="E2800" s="7"/>
      <c r="F2800" s="64"/>
      <c r="G2800" s="6"/>
      <c r="H2800" s="6"/>
      <c r="I2800" s="10" t="s">
        <v>110</v>
      </c>
      <c r="J2800" s="11" t="s">
        <v>1538</v>
      </c>
      <c r="K2800" s="194" t="s">
        <v>510</v>
      </c>
      <c r="L2800" s="176"/>
      <c r="M2800" s="176">
        <v>1000</v>
      </c>
      <c r="N2800" s="80" t="s">
        <v>6854</v>
      </c>
      <c r="O2800" s="162"/>
      <c r="P2800" s="80" t="s">
        <v>2173</v>
      </c>
      <c r="Q2800" s="80"/>
      <c r="R2800" s="80"/>
      <c r="S2800" s="163"/>
      <c r="T2800" s="213"/>
      <c r="U2800" s="162"/>
      <c r="V2800" s="164"/>
      <c r="W2800" s="12" t="str">
        <f t="shared" si="682"/>
        <v>Mqtt1</v>
      </c>
      <c r="X2800" s="196" t="s">
        <v>10571</v>
      </c>
      <c r="Y2800" s="6" t="str">
        <f t="shared" si="683"/>
        <v>marpower/power-tag/potable-water</v>
      </c>
      <c r="Z2800" s="103" t="str" cm="1">
        <f t="array" ref="Z2800">IF(COUNTIF(N2800,"spare"),"","$."&amp;_xlfn.REGEXEXTRACT(J2800,"^PT\d+[FQ]\d+_(.*)", 2))</f>
        <v>$.Power_Factor_Phase_B</v>
      </c>
      <c r="AA2800" s="12">
        <f t="shared" si="685"/>
        <v>7</v>
      </c>
      <c r="AB2800" s="6" t="s">
        <v>195</v>
      </c>
      <c r="AC2800" s="103">
        <v>3080</v>
      </c>
      <c r="AJ2800" s="80"/>
      <c r="AK2800" s="113" t="s">
        <v>1426</v>
      </c>
      <c r="AN2800" s="80"/>
      <c r="AO2800" s="80"/>
      <c r="AP2800" s="80"/>
      <c r="AQ2800" s="80"/>
      <c r="AR2800" s="127"/>
      <c r="AS2800" s="80"/>
      <c r="AT2800" s="7"/>
      <c r="AU2800" s="7"/>
      <c r="AV2800" s="165"/>
      <c r="AW2800" s="166"/>
      <c r="AX2800" s="137"/>
      <c r="AY2800" s="147"/>
      <c r="AZ2800" s="167"/>
      <c r="BA2800" s="167"/>
      <c r="BB2800" s="147" t="str">
        <f t="shared" si="686"/>
        <v/>
      </c>
      <c r="BC2800" s="168"/>
      <c r="BD2800" s="165"/>
      <c r="BE2800" s="165"/>
      <c r="BF2800" s="165"/>
      <c r="BG2800" s="165"/>
      <c r="BH2800" s="165"/>
      <c r="BI2800" s="165"/>
      <c r="BJ2800" s="165"/>
      <c r="BK2800" s="165"/>
      <c r="BL2800" s="165"/>
      <c r="BM2800" s="165"/>
      <c r="BN2800" s="165"/>
      <c r="BO2800" s="165"/>
      <c r="BP2800" s="165"/>
      <c r="BQ2800" s="165"/>
      <c r="BS2800" s="6"/>
      <c r="BT2800" s="11"/>
      <c r="BU2800" s="6"/>
      <c r="BV2800" s="6"/>
    </row>
    <row r="2801" spans="1:74" ht="15.75" x14ac:dyDescent="0.25">
      <c r="A2801" s="52" t="s">
        <v>1422</v>
      </c>
      <c r="B2801" s="56"/>
      <c r="C2801" s="7" t="s">
        <v>118</v>
      </c>
      <c r="D2801" s="7" t="s">
        <v>6558</v>
      </c>
      <c r="E2801" s="7"/>
      <c r="F2801" s="64"/>
      <c r="G2801" s="6"/>
      <c r="H2801" s="6"/>
      <c r="I2801" s="10" t="s">
        <v>110</v>
      </c>
      <c r="J2801" s="11" t="s">
        <v>1539</v>
      </c>
      <c r="K2801" s="194" t="s">
        <v>510</v>
      </c>
      <c r="L2801" s="176"/>
      <c r="M2801" s="176">
        <v>1000</v>
      </c>
      <c r="N2801" s="80" t="s">
        <v>6854</v>
      </c>
      <c r="O2801" s="162"/>
      <c r="P2801" s="80" t="s">
        <v>2174</v>
      </c>
      <c r="Q2801" s="80"/>
      <c r="R2801" s="80"/>
      <c r="S2801" s="163"/>
      <c r="T2801" s="213"/>
      <c r="U2801" s="162"/>
      <c r="V2801" s="164"/>
      <c r="W2801" s="12" t="str">
        <f t="shared" si="682"/>
        <v>Mqtt1</v>
      </c>
      <c r="X2801" s="196" t="s">
        <v>10571</v>
      </c>
      <c r="Y2801" s="6" t="str">
        <f t="shared" si="683"/>
        <v>marpower/power-tag/potable-water</v>
      </c>
      <c r="Z2801" s="103" t="str" cm="1">
        <f t="array" ref="Z2801">IF(COUNTIF(N2801,"spare"),"","$."&amp;_xlfn.REGEXEXTRACT(J2801,"^PT\d+[FQ]\d+_(.*)", 2))</f>
        <v>$.Power_Factor_Phase_C</v>
      </c>
      <c r="AA2801" s="12">
        <f t="shared" si="685"/>
        <v>7</v>
      </c>
      <c r="AB2801" s="6" t="s">
        <v>195</v>
      </c>
      <c r="AC2801" s="103">
        <v>3082</v>
      </c>
      <c r="AJ2801" s="80"/>
      <c r="AK2801" s="113" t="s">
        <v>1426</v>
      </c>
      <c r="AN2801" s="80"/>
      <c r="AO2801" s="80"/>
      <c r="AP2801" s="80"/>
      <c r="AQ2801" s="80"/>
      <c r="AR2801" s="127"/>
      <c r="AS2801" s="80"/>
      <c r="AT2801" s="7"/>
      <c r="AU2801" s="7"/>
      <c r="AV2801" s="165"/>
      <c r="AW2801" s="166"/>
      <c r="AX2801" s="137"/>
      <c r="AY2801" s="147"/>
      <c r="AZ2801" s="167"/>
      <c r="BA2801" s="167"/>
      <c r="BB2801" s="147" t="str">
        <f t="shared" si="686"/>
        <v/>
      </c>
      <c r="BC2801" s="168"/>
      <c r="BD2801" s="165"/>
      <c r="BE2801" s="165"/>
      <c r="BF2801" s="165"/>
      <c r="BG2801" s="165"/>
      <c r="BH2801" s="165"/>
      <c r="BI2801" s="165"/>
      <c r="BJ2801" s="165"/>
      <c r="BK2801" s="165"/>
      <c r="BL2801" s="165"/>
      <c r="BM2801" s="165"/>
      <c r="BN2801" s="165"/>
      <c r="BO2801" s="165"/>
      <c r="BP2801" s="165"/>
      <c r="BQ2801" s="165"/>
      <c r="BS2801" s="6"/>
      <c r="BT2801" s="11"/>
      <c r="BU2801" s="6"/>
      <c r="BV2801" s="6"/>
    </row>
    <row r="2802" spans="1:74" ht="15.75" x14ac:dyDescent="0.25">
      <c r="A2802" s="52" t="s">
        <v>1422</v>
      </c>
      <c r="B2802" s="56"/>
      <c r="C2802" s="7" t="s">
        <v>118</v>
      </c>
      <c r="D2802" s="7" t="s">
        <v>6558</v>
      </c>
      <c r="E2802" s="7"/>
      <c r="F2802" s="64"/>
      <c r="G2802" s="6"/>
      <c r="H2802" s="6"/>
      <c r="I2802" s="10" t="s">
        <v>110</v>
      </c>
      <c r="J2802" s="11" t="s">
        <v>1540</v>
      </c>
      <c r="K2802" s="194" t="s">
        <v>510</v>
      </c>
      <c r="L2802" s="176"/>
      <c r="M2802" s="176">
        <v>1000</v>
      </c>
      <c r="N2802" s="80" t="s">
        <v>6854</v>
      </c>
      <c r="O2802" s="162"/>
      <c r="P2802" s="80" t="s">
        <v>2175</v>
      </c>
      <c r="Q2802" s="80"/>
      <c r="R2802" s="80"/>
      <c r="S2802" s="163"/>
      <c r="T2802" s="213"/>
      <c r="U2802" s="162"/>
      <c r="V2802" s="164"/>
      <c r="W2802" s="12" t="str">
        <f t="shared" si="682"/>
        <v>Mqtt1</v>
      </c>
      <c r="X2802" s="196" t="s">
        <v>10571</v>
      </c>
      <c r="Y2802" s="6" t="str">
        <f t="shared" si="683"/>
        <v>marpower/power-tag/potable-water</v>
      </c>
      <c r="Z2802" s="103" t="str" cm="1">
        <f t="array" ref="Z2802">IF(COUNTIF(N2802,"spare"),"","$."&amp;_xlfn.REGEXEXTRACT(J2802,"^PT\d+[FQ]\d+_(.*)", 2))</f>
        <v>$.Total_Power_Factor</v>
      </c>
      <c r="AA2802" s="12">
        <f t="shared" si="685"/>
        <v>7</v>
      </c>
      <c r="AB2802" s="6" t="s">
        <v>195</v>
      </c>
      <c r="AC2802" s="103">
        <v>3084</v>
      </c>
      <c r="AJ2802" s="80"/>
      <c r="AK2802" s="113" t="s">
        <v>1426</v>
      </c>
      <c r="AN2802" s="80"/>
      <c r="AO2802" s="80"/>
      <c r="AP2802" s="80"/>
      <c r="AQ2802" s="80"/>
      <c r="AR2802" s="127"/>
      <c r="AS2802" s="80"/>
      <c r="AT2802" s="7"/>
      <c r="AU2802" s="7"/>
      <c r="AV2802" s="165"/>
      <c r="AW2802" s="166"/>
      <c r="AX2802" s="137"/>
      <c r="AY2802" s="147"/>
      <c r="AZ2802" s="167"/>
      <c r="BA2802" s="167"/>
      <c r="BB2802" s="147" t="str">
        <f t="shared" si="686"/>
        <v/>
      </c>
      <c r="BC2802" s="168"/>
      <c r="BD2802" s="165"/>
      <c r="BE2802" s="165"/>
      <c r="BF2802" s="165"/>
      <c r="BG2802" s="165"/>
      <c r="BH2802" s="165"/>
      <c r="BI2802" s="165"/>
      <c r="BJ2802" s="165"/>
      <c r="BK2802" s="165"/>
      <c r="BL2802" s="165"/>
      <c r="BM2802" s="165"/>
      <c r="BN2802" s="165"/>
      <c r="BO2802" s="165"/>
      <c r="BP2802" s="165"/>
      <c r="BQ2802" s="165"/>
      <c r="BS2802" s="6"/>
      <c r="BT2802" s="11"/>
      <c r="BU2802" s="6"/>
      <c r="BV2802" s="6"/>
    </row>
    <row r="2803" spans="1:74" ht="15.75" x14ac:dyDescent="0.25">
      <c r="A2803" s="52" t="s">
        <v>1422</v>
      </c>
      <c r="B2803" s="56"/>
      <c r="C2803" s="7" t="s">
        <v>118</v>
      </c>
      <c r="D2803" s="7" t="s">
        <v>6558</v>
      </c>
      <c r="E2803" s="7"/>
      <c r="F2803" s="64"/>
      <c r="G2803" s="6"/>
      <c r="H2803" s="6"/>
      <c r="I2803" s="10" t="s">
        <v>110</v>
      </c>
      <c r="J2803" s="11" t="s">
        <v>1541</v>
      </c>
      <c r="K2803" s="194" t="s">
        <v>510</v>
      </c>
      <c r="L2803" s="176"/>
      <c r="M2803" s="176">
        <v>1000</v>
      </c>
      <c r="N2803" s="80" t="s">
        <v>6854</v>
      </c>
      <c r="O2803" s="162"/>
      <c r="P2803" s="80" t="s">
        <v>2802</v>
      </c>
      <c r="Q2803" s="80"/>
      <c r="R2803" s="80"/>
      <c r="S2803" s="163"/>
      <c r="T2803" s="213"/>
      <c r="U2803" s="162"/>
      <c r="V2803" s="164"/>
      <c r="W2803" s="12" t="str">
        <f t="shared" si="682"/>
        <v>Mqtt1</v>
      </c>
      <c r="X2803" s="196" t="s">
        <v>10572</v>
      </c>
      <c r="Y2803" s="6" t="str">
        <f t="shared" si="683"/>
        <v>marpower/power-tag/drain-pump-1-ps-deck-locker</v>
      </c>
      <c r="Z2803" s="103" t="str" cm="1">
        <f t="array" ref="Z2803">IF(COUNTIF(N2803,"spare"),"","$."&amp;_xlfn.REGEXEXTRACT(J2803,"^PT\d+[FQ]\d+_(.*)", 2))</f>
        <v>$.RMS_Current_Phase_A</v>
      </c>
      <c r="AA2803" s="12">
        <f t="shared" si="685"/>
        <v>8</v>
      </c>
      <c r="AB2803" s="6" t="s">
        <v>195</v>
      </c>
      <c r="AC2803" s="103">
        <v>3000</v>
      </c>
      <c r="AJ2803" s="80"/>
      <c r="AK2803" s="113" t="s">
        <v>1423</v>
      </c>
      <c r="AN2803" s="80"/>
      <c r="AO2803" s="80"/>
      <c r="AP2803" s="80"/>
      <c r="AQ2803" s="80"/>
      <c r="AR2803" s="127"/>
      <c r="AS2803" s="80"/>
      <c r="AT2803" s="7"/>
      <c r="AU2803" s="7"/>
      <c r="AV2803" s="165"/>
      <c r="AW2803" s="166"/>
      <c r="AX2803" s="137"/>
      <c r="AY2803" s="147"/>
      <c r="AZ2803" s="167"/>
      <c r="BA2803" s="167"/>
      <c r="BB2803" s="147" t="str">
        <f t="shared" ref="BB2803:BB2817" si="687">IF(ISNUMBER(AM2803),"1","")</f>
        <v/>
      </c>
      <c r="BC2803" s="168"/>
      <c r="BD2803" s="165"/>
      <c r="BE2803" s="165"/>
      <c r="BF2803" s="165"/>
      <c r="BG2803" s="165"/>
      <c r="BH2803" s="165"/>
      <c r="BI2803" s="165"/>
      <c r="BJ2803" s="165"/>
      <c r="BK2803" s="165"/>
      <c r="BL2803" s="165"/>
      <c r="BM2803" s="165"/>
      <c r="BN2803" s="165"/>
      <c r="BO2803" s="165"/>
      <c r="BP2803" s="165"/>
      <c r="BQ2803" s="165"/>
      <c r="BS2803" s="6"/>
      <c r="BT2803" s="11"/>
      <c r="BU2803" s="6"/>
      <c r="BV2803" s="6"/>
    </row>
    <row r="2804" spans="1:74" ht="15.75" x14ac:dyDescent="0.25">
      <c r="A2804" s="52" t="s">
        <v>1422</v>
      </c>
      <c r="B2804" s="56"/>
      <c r="C2804" s="7" t="s">
        <v>118</v>
      </c>
      <c r="D2804" s="7" t="s">
        <v>6558</v>
      </c>
      <c r="E2804" s="7"/>
      <c r="F2804" s="64"/>
      <c r="G2804" s="6"/>
      <c r="H2804" s="6"/>
      <c r="I2804" s="10" t="s">
        <v>110</v>
      </c>
      <c r="J2804" s="11" t="s">
        <v>1542</v>
      </c>
      <c r="K2804" s="194" t="s">
        <v>510</v>
      </c>
      <c r="L2804" s="176"/>
      <c r="M2804" s="176">
        <v>1000</v>
      </c>
      <c r="N2804" s="80" t="s">
        <v>6854</v>
      </c>
      <c r="O2804" s="162"/>
      <c r="P2804" s="80" t="s">
        <v>2803</v>
      </c>
      <c r="Q2804" s="80"/>
      <c r="R2804" s="80"/>
      <c r="S2804" s="163"/>
      <c r="T2804" s="213"/>
      <c r="U2804" s="162"/>
      <c r="V2804" s="164"/>
      <c r="W2804" s="12" t="str">
        <f t="shared" si="682"/>
        <v>Mqtt1</v>
      </c>
      <c r="X2804" s="196" t="s">
        <v>10572</v>
      </c>
      <c r="Y2804" s="6" t="str">
        <f t="shared" si="683"/>
        <v>marpower/power-tag/drain-pump-1-ps-deck-locker</v>
      </c>
      <c r="Z2804" s="103" t="str" cm="1">
        <f t="array" ref="Z2804">IF(COUNTIF(N2804,"spare"),"","$."&amp;_xlfn.REGEXEXTRACT(J2804,"^PT\d+[FQ]\d+_(.*)", 2))</f>
        <v>$.RMS_Current_Phase_B</v>
      </c>
      <c r="AA2804" s="12">
        <f t="shared" si="685"/>
        <v>8</v>
      </c>
      <c r="AB2804" s="6" t="s">
        <v>195</v>
      </c>
      <c r="AC2804" s="103">
        <v>3002</v>
      </c>
      <c r="AJ2804" s="80"/>
      <c r="AK2804" s="113" t="s">
        <v>1423</v>
      </c>
      <c r="AN2804" s="80"/>
      <c r="AO2804" s="80"/>
      <c r="AP2804" s="80"/>
      <c r="AQ2804" s="80"/>
      <c r="AR2804" s="127"/>
      <c r="AS2804" s="80"/>
      <c r="AT2804" s="7"/>
      <c r="AU2804" s="7"/>
      <c r="AV2804" s="165"/>
      <c r="AW2804" s="166"/>
      <c r="AX2804" s="137"/>
      <c r="AY2804" s="147"/>
      <c r="AZ2804" s="167"/>
      <c r="BA2804" s="167"/>
      <c r="BB2804" s="147" t="str">
        <f t="shared" si="687"/>
        <v/>
      </c>
      <c r="BC2804" s="168"/>
      <c r="BD2804" s="165"/>
      <c r="BE2804" s="165"/>
      <c r="BF2804" s="165"/>
      <c r="BG2804" s="165"/>
      <c r="BH2804" s="165"/>
      <c r="BI2804" s="165"/>
      <c r="BJ2804" s="165"/>
      <c r="BK2804" s="165"/>
      <c r="BL2804" s="165"/>
      <c r="BM2804" s="165"/>
      <c r="BN2804" s="165"/>
      <c r="BO2804" s="165"/>
      <c r="BP2804" s="165"/>
      <c r="BQ2804" s="165"/>
      <c r="BS2804" s="6"/>
      <c r="BT2804" s="11"/>
      <c r="BU2804" s="6"/>
      <c r="BV2804" s="6"/>
    </row>
    <row r="2805" spans="1:74" ht="15.75" x14ac:dyDescent="0.25">
      <c r="A2805" s="52" t="s">
        <v>1422</v>
      </c>
      <c r="B2805" s="56"/>
      <c r="C2805" s="7" t="s">
        <v>118</v>
      </c>
      <c r="D2805" s="7" t="s">
        <v>6558</v>
      </c>
      <c r="E2805" s="7"/>
      <c r="F2805" s="64"/>
      <c r="G2805" s="6"/>
      <c r="H2805" s="6"/>
      <c r="I2805" s="10" t="s">
        <v>110</v>
      </c>
      <c r="J2805" s="11" t="s">
        <v>1543</v>
      </c>
      <c r="K2805" s="194" t="s">
        <v>510</v>
      </c>
      <c r="L2805" s="176"/>
      <c r="M2805" s="176">
        <v>1000</v>
      </c>
      <c r="N2805" s="80" t="s">
        <v>6854</v>
      </c>
      <c r="O2805" s="162"/>
      <c r="P2805" s="80" t="s">
        <v>2804</v>
      </c>
      <c r="Q2805" s="80"/>
      <c r="R2805" s="80"/>
      <c r="S2805" s="163"/>
      <c r="T2805" s="213"/>
      <c r="U2805" s="162"/>
      <c r="V2805" s="164"/>
      <c r="W2805" s="12" t="str">
        <f t="shared" si="682"/>
        <v>Mqtt1</v>
      </c>
      <c r="X2805" s="196" t="s">
        <v>10572</v>
      </c>
      <c r="Y2805" s="6" t="str">
        <f t="shared" si="683"/>
        <v>marpower/power-tag/drain-pump-1-ps-deck-locker</v>
      </c>
      <c r="Z2805" s="103" t="str" cm="1">
        <f t="array" ref="Z2805">IF(COUNTIF(N2805,"spare"),"","$."&amp;_xlfn.REGEXEXTRACT(J2805,"^PT\d+[FQ]\d+_(.*)", 2))</f>
        <v>$.RMS_Current_Phase_C</v>
      </c>
      <c r="AA2805" s="12">
        <f t="shared" si="685"/>
        <v>8</v>
      </c>
      <c r="AB2805" s="6" t="s">
        <v>195</v>
      </c>
      <c r="AC2805" s="103">
        <v>3004</v>
      </c>
      <c r="AJ2805" s="80"/>
      <c r="AK2805" s="113" t="s">
        <v>1423</v>
      </c>
      <c r="AN2805" s="80"/>
      <c r="AO2805" s="80"/>
      <c r="AP2805" s="80"/>
      <c r="AQ2805" s="80"/>
      <c r="AR2805" s="127"/>
      <c r="AS2805" s="80"/>
      <c r="AT2805" s="7"/>
      <c r="AU2805" s="7"/>
      <c r="AV2805" s="165"/>
      <c r="AW2805" s="166"/>
      <c r="AX2805" s="137"/>
      <c r="AY2805" s="147"/>
      <c r="AZ2805" s="167"/>
      <c r="BA2805" s="167"/>
      <c r="BB2805" s="147" t="str">
        <f t="shared" si="687"/>
        <v/>
      </c>
      <c r="BC2805" s="168"/>
      <c r="BD2805" s="165"/>
      <c r="BE2805" s="165"/>
      <c r="BF2805" s="165"/>
      <c r="BG2805" s="165"/>
      <c r="BH2805" s="165"/>
      <c r="BI2805" s="165"/>
      <c r="BJ2805" s="165"/>
      <c r="BK2805" s="165"/>
      <c r="BL2805" s="165"/>
      <c r="BM2805" s="165"/>
      <c r="BN2805" s="165"/>
      <c r="BO2805" s="165"/>
      <c r="BP2805" s="165"/>
      <c r="BQ2805" s="165"/>
      <c r="BS2805" s="6"/>
      <c r="BT2805" s="11"/>
      <c r="BU2805" s="6"/>
      <c r="BV2805" s="6"/>
    </row>
    <row r="2806" spans="1:74" ht="15.75" x14ac:dyDescent="0.25">
      <c r="A2806" s="52" t="s">
        <v>1422</v>
      </c>
      <c r="B2806" s="56"/>
      <c r="C2806" s="7" t="s">
        <v>118</v>
      </c>
      <c r="D2806" s="7" t="s">
        <v>6558</v>
      </c>
      <c r="E2806" s="7"/>
      <c r="F2806" s="64"/>
      <c r="G2806" s="6"/>
      <c r="H2806" s="6"/>
      <c r="I2806" s="10" t="s">
        <v>110</v>
      </c>
      <c r="J2806" s="11" t="s">
        <v>1544</v>
      </c>
      <c r="K2806" s="194" t="s">
        <v>510</v>
      </c>
      <c r="L2806" s="176"/>
      <c r="M2806" s="176">
        <v>1000</v>
      </c>
      <c r="N2806" s="80" t="s">
        <v>6854</v>
      </c>
      <c r="O2806" s="162"/>
      <c r="P2806" s="80" t="s">
        <v>2805</v>
      </c>
      <c r="Q2806" s="80"/>
      <c r="R2806" s="80"/>
      <c r="S2806" s="163"/>
      <c r="T2806" s="213"/>
      <c r="U2806" s="162"/>
      <c r="V2806" s="164"/>
      <c r="W2806" s="12" t="str">
        <f t="shared" si="682"/>
        <v>Mqtt1</v>
      </c>
      <c r="X2806" s="196" t="s">
        <v>10572</v>
      </c>
      <c r="Y2806" s="6" t="str">
        <f t="shared" si="683"/>
        <v>marpower/power-tag/drain-pump-1-ps-deck-locker</v>
      </c>
      <c r="Z2806" s="103" t="str" cm="1">
        <f t="array" ref="Z2806">IF(COUNTIF(N2806,"spare"),"","$."&amp;_xlfn.REGEXEXTRACT(J2806,"^PT\d+[FQ]\d+_(.*)", 2))</f>
        <v>$.RMS_Current_Phase_Neut</v>
      </c>
      <c r="AA2806" s="12">
        <f t="shared" si="685"/>
        <v>8</v>
      </c>
      <c r="AB2806" s="6" t="s">
        <v>195</v>
      </c>
      <c r="AC2806" s="103">
        <v>3006</v>
      </c>
      <c r="AJ2806" s="80"/>
      <c r="AK2806" s="113" t="s">
        <v>1423</v>
      </c>
      <c r="AN2806" s="80"/>
      <c r="AO2806" s="80"/>
      <c r="AP2806" s="80"/>
      <c r="AQ2806" s="80"/>
      <c r="AR2806" s="127"/>
      <c r="AS2806" s="80"/>
      <c r="AT2806" s="7"/>
      <c r="AU2806" s="7"/>
      <c r="AV2806" s="165"/>
      <c r="AW2806" s="166"/>
      <c r="AX2806" s="137"/>
      <c r="AY2806" s="147"/>
      <c r="AZ2806" s="167"/>
      <c r="BA2806" s="167"/>
      <c r="BB2806" s="147" t="str">
        <f t="shared" si="687"/>
        <v/>
      </c>
      <c r="BC2806" s="168"/>
      <c r="BD2806" s="165"/>
      <c r="BE2806" s="165"/>
      <c r="BF2806" s="165"/>
      <c r="BG2806" s="165"/>
      <c r="BH2806" s="165"/>
      <c r="BI2806" s="165"/>
      <c r="BJ2806" s="165"/>
      <c r="BK2806" s="165"/>
      <c r="BL2806" s="165"/>
      <c r="BM2806" s="165"/>
      <c r="BN2806" s="165"/>
      <c r="BO2806" s="165"/>
      <c r="BP2806" s="165"/>
      <c r="BQ2806" s="165"/>
      <c r="BS2806" s="6"/>
      <c r="BT2806" s="11"/>
      <c r="BU2806" s="6"/>
      <c r="BV2806" s="6"/>
    </row>
    <row r="2807" spans="1:74" ht="15.75" x14ac:dyDescent="0.25">
      <c r="A2807" s="52" t="s">
        <v>1422</v>
      </c>
      <c r="B2807" s="56"/>
      <c r="C2807" s="7" t="s">
        <v>118</v>
      </c>
      <c r="D2807" s="7" t="s">
        <v>6558</v>
      </c>
      <c r="E2807" s="7"/>
      <c r="F2807" s="64"/>
      <c r="G2807" s="6"/>
      <c r="H2807" s="6"/>
      <c r="I2807" s="10" t="s">
        <v>110</v>
      </c>
      <c r="J2807" s="11" t="s">
        <v>8277</v>
      </c>
      <c r="K2807" s="194" t="s">
        <v>510</v>
      </c>
      <c r="L2807" s="176"/>
      <c r="M2807" s="176">
        <v>1000</v>
      </c>
      <c r="N2807" s="80" t="s">
        <v>6854</v>
      </c>
      <c r="O2807" s="162"/>
      <c r="P2807" s="80" t="s">
        <v>2806</v>
      </c>
      <c r="Q2807" s="80"/>
      <c r="R2807" s="80"/>
      <c r="S2807" s="163"/>
      <c r="T2807" s="213"/>
      <c r="U2807" s="162"/>
      <c r="V2807" s="164"/>
      <c r="W2807" s="12" t="str">
        <f t="shared" si="682"/>
        <v>Mqtt1</v>
      </c>
      <c r="X2807" s="196" t="s">
        <v>10572</v>
      </c>
      <c r="Y2807" s="6" t="str">
        <f t="shared" si="683"/>
        <v>marpower/power-tag/drain-pump-1-ps-deck-locker</v>
      </c>
      <c r="Z2807" s="103" t="str" cm="1">
        <f t="array" ref="Z2807">IF(COUNTIF(N2807,"spare"),"","$."&amp;_xlfn.REGEXEXTRACT(J2807,"^PT\d+[FQ]\d+_(.*)", 2))</f>
        <v>$.RMS_Voltage_A_N</v>
      </c>
      <c r="AA2807" s="12">
        <f t="shared" si="685"/>
        <v>8</v>
      </c>
      <c r="AB2807" s="6" t="s">
        <v>195</v>
      </c>
      <c r="AC2807" s="103">
        <v>3028</v>
      </c>
      <c r="AJ2807" s="80"/>
      <c r="AK2807" s="113" t="s">
        <v>1424</v>
      </c>
      <c r="AN2807" s="80"/>
      <c r="AO2807" s="80"/>
      <c r="AP2807" s="80"/>
      <c r="AQ2807" s="80"/>
      <c r="AR2807" s="127"/>
      <c r="AS2807" s="80"/>
      <c r="AT2807" s="7"/>
      <c r="AU2807" s="7"/>
      <c r="AV2807" s="165"/>
      <c r="AW2807" s="166"/>
      <c r="AX2807" s="137"/>
      <c r="AY2807" s="147"/>
      <c r="AZ2807" s="167"/>
      <c r="BA2807" s="167"/>
      <c r="BB2807" s="147" t="str">
        <f t="shared" si="687"/>
        <v/>
      </c>
      <c r="BC2807" s="168"/>
      <c r="BD2807" s="165"/>
      <c r="BE2807" s="165"/>
      <c r="BF2807" s="165"/>
      <c r="BG2807" s="165"/>
      <c r="BH2807" s="165"/>
      <c r="BI2807" s="165"/>
      <c r="BJ2807" s="165"/>
      <c r="BK2807" s="165"/>
      <c r="BL2807" s="165"/>
      <c r="BM2807" s="165"/>
      <c r="BN2807" s="165"/>
      <c r="BO2807" s="165"/>
      <c r="BP2807" s="165"/>
      <c r="BQ2807" s="165"/>
      <c r="BS2807" s="6"/>
      <c r="BT2807" s="11"/>
      <c r="BU2807" s="6"/>
      <c r="BV2807" s="6"/>
    </row>
    <row r="2808" spans="1:74" ht="15.75" x14ac:dyDescent="0.25">
      <c r="A2808" s="52" t="s">
        <v>1422</v>
      </c>
      <c r="B2808" s="56"/>
      <c r="C2808" s="7" t="s">
        <v>118</v>
      </c>
      <c r="D2808" s="7" t="s">
        <v>6558</v>
      </c>
      <c r="E2808" s="7"/>
      <c r="F2808" s="64"/>
      <c r="G2808" s="6"/>
      <c r="H2808" s="6"/>
      <c r="I2808" s="10" t="s">
        <v>110</v>
      </c>
      <c r="J2808" s="11" t="s">
        <v>8454</v>
      </c>
      <c r="K2808" s="194" t="s">
        <v>510</v>
      </c>
      <c r="L2808" s="176"/>
      <c r="M2808" s="176">
        <v>1000</v>
      </c>
      <c r="N2808" s="80" t="s">
        <v>6854</v>
      </c>
      <c r="O2808" s="162"/>
      <c r="P2808" s="80" t="s">
        <v>2807</v>
      </c>
      <c r="Q2808" s="80"/>
      <c r="R2808" s="80"/>
      <c r="S2808" s="163"/>
      <c r="T2808" s="213"/>
      <c r="U2808" s="162"/>
      <c r="V2808" s="164"/>
      <c r="W2808" s="12" t="str">
        <f t="shared" si="682"/>
        <v>Mqtt1</v>
      </c>
      <c r="X2808" s="196" t="s">
        <v>10572</v>
      </c>
      <c r="Y2808" s="6" t="str">
        <f t="shared" si="683"/>
        <v>marpower/power-tag/drain-pump-1-ps-deck-locker</v>
      </c>
      <c r="Z2808" s="103" t="str" cm="1">
        <f t="array" ref="Z2808">IF(COUNTIF(N2808,"spare"),"","$."&amp;_xlfn.REGEXEXTRACT(J2808,"^PT\d+[FQ]\d+_(.*)", 2))</f>
        <v>$.RMS_Voltage_B_N</v>
      </c>
      <c r="AA2808" s="12">
        <f t="shared" si="685"/>
        <v>8</v>
      </c>
      <c r="AB2808" s="6" t="s">
        <v>195</v>
      </c>
      <c r="AC2808" s="103">
        <v>3030</v>
      </c>
      <c r="AJ2808" s="80"/>
      <c r="AK2808" s="113" t="s">
        <v>1424</v>
      </c>
      <c r="AN2808" s="80"/>
      <c r="AO2808" s="80"/>
      <c r="AP2808" s="80"/>
      <c r="AQ2808" s="80"/>
      <c r="AR2808" s="127"/>
      <c r="AS2808" s="80"/>
      <c r="AT2808" s="7"/>
      <c r="AU2808" s="7"/>
      <c r="AV2808" s="165"/>
      <c r="AW2808" s="166"/>
      <c r="AX2808" s="137"/>
      <c r="AY2808" s="147"/>
      <c r="AZ2808" s="167"/>
      <c r="BA2808" s="167"/>
      <c r="BB2808" s="147" t="str">
        <f t="shared" si="687"/>
        <v/>
      </c>
      <c r="BC2808" s="168"/>
      <c r="BD2808" s="165"/>
      <c r="BE2808" s="165"/>
      <c r="BF2808" s="165"/>
      <c r="BG2808" s="165"/>
      <c r="BH2808" s="165"/>
      <c r="BI2808" s="165"/>
      <c r="BJ2808" s="165"/>
      <c r="BK2808" s="165"/>
      <c r="BL2808" s="165"/>
      <c r="BM2808" s="165"/>
      <c r="BN2808" s="165"/>
      <c r="BO2808" s="165"/>
      <c r="BP2808" s="165"/>
      <c r="BQ2808" s="165"/>
      <c r="BS2808" s="6"/>
      <c r="BT2808" s="11"/>
      <c r="BU2808" s="6"/>
      <c r="BV2808" s="6"/>
    </row>
    <row r="2809" spans="1:74" ht="15.75" x14ac:dyDescent="0.25">
      <c r="A2809" s="52" t="s">
        <v>1422</v>
      </c>
      <c r="B2809" s="56"/>
      <c r="C2809" s="7" t="s">
        <v>118</v>
      </c>
      <c r="D2809" s="7" t="s">
        <v>6558</v>
      </c>
      <c r="E2809" s="7"/>
      <c r="F2809" s="64"/>
      <c r="G2809" s="6"/>
      <c r="H2809" s="6"/>
      <c r="I2809" s="10" t="s">
        <v>110</v>
      </c>
      <c r="J2809" s="11" t="s">
        <v>8631</v>
      </c>
      <c r="K2809" s="194" t="s">
        <v>510</v>
      </c>
      <c r="L2809" s="176"/>
      <c r="M2809" s="176">
        <v>1000</v>
      </c>
      <c r="N2809" s="80" t="s">
        <v>6854</v>
      </c>
      <c r="O2809" s="162"/>
      <c r="P2809" s="80" t="s">
        <v>2808</v>
      </c>
      <c r="Q2809" s="80"/>
      <c r="R2809" s="80"/>
      <c r="S2809" s="163"/>
      <c r="T2809" s="213"/>
      <c r="U2809" s="162"/>
      <c r="V2809" s="164"/>
      <c r="W2809" s="12" t="str">
        <f t="shared" si="682"/>
        <v>Mqtt1</v>
      </c>
      <c r="X2809" s="196" t="s">
        <v>10572</v>
      </c>
      <c r="Y2809" s="6" t="str">
        <f t="shared" si="683"/>
        <v>marpower/power-tag/drain-pump-1-ps-deck-locker</v>
      </c>
      <c r="Z2809" s="103" t="str" cm="1">
        <f t="array" ref="Z2809">IF(COUNTIF(N2809,"spare"),"","$."&amp;_xlfn.REGEXEXTRACT(J2809,"^PT\d+[FQ]\d+_(.*)", 2))</f>
        <v>$.RMS_Voltage_C_N</v>
      </c>
      <c r="AA2809" s="12">
        <f t="shared" si="685"/>
        <v>8</v>
      </c>
      <c r="AB2809" s="6" t="s">
        <v>195</v>
      </c>
      <c r="AC2809" s="103">
        <v>3032</v>
      </c>
      <c r="AJ2809" s="80"/>
      <c r="AK2809" s="113" t="s">
        <v>1424</v>
      </c>
      <c r="AN2809" s="80"/>
      <c r="AO2809" s="80"/>
      <c r="AP2809" s="80"/>
      <c r="AQ2809" s="80"/>
      <c r="AR2809" s="127"/>
      <c r="AS2809" s="80"/>
      <c r="AT2809" s="7"/>
      <c r="AU2809" s="7"/>
      <c r="AV2809" s="165"/>
      <c r="AW2809" s="166"/>
      <c r="AX2809" s="137"/>
      <c r="AY2809" s="147"/>
      <c r="AZ2809" s="167"/>
      <c r="BA2809" s="167"/>
      <c r="BB2809" s="147" t="str">
        <f t="shared" si="687"/>
        <v/>
      </c>
      <c r="BC2809" s="168"/>
      <c r="BD2809" s="165"/>
      <c r="BE2809" s="165"/>
      <c r="BF2809" s="165"/>
      <c r="BG2809" s="165"/>
      <c r="BH2809" s="165"/>
      <c r="BI2809" s="165"/>
      <c r="BJ2809" s="165"/>
      <c r="BK2809" s="165"/>
      <c r="BL2809" s="165"/>
      <c r="BM2809" s="165"/>
      <c r="BN2809" s="165"/>
      <c r="BO2809" s="165"/>
      <c r="BP2809" s="165"/>
      <c r="BQ2809" s="165"/>
      <c r="BS2809" s="6"/>
      <c r="BT2809" s="11"/>
      <c r="BU2809" s="6"/>
      <c r="BV2809" s="6"/>
    </row>
    <row r="2810" spans="1:74" ht="15.75" x14ac:dyDescent="0.25">
      <c r="A2810" s="52" t="s">
        <v>1422</v>
      </c>
      <c r="B2810" s="56"/>
      <c r="C2810" s="7" t="s">
        <v>118</v>
      </c>
      <c r="D2810" s="7" t="s">
        <v>6558</v>
      </c>
      <c r="E2810" s="7"/>
      <c r="F2810" s="64"/>
      <c r="G2810" s="6"/>
      <c r="H2810" s="6"/>
      <c r="I2810" s="10" t="s">
        <v>110</v>
      </c>
      <c r="J2810" s="11" t="s">
        <v>1545</v>
      </c>
      <c r="K2810" s="194" t="s">
        <v>510</v>
      </c>
      <c r="L2810" s="176"/>
      <c r="M2810" s="176">
        <v>1000</v>
      </c>
      <c r="N2810" s="80" t="s">
        <v>6854</v>
      </c>
      <c r="O2810" s="162"/>
      <c r="P2810" s="80" t="s">
        <v>2809</v>
      </c>
      <c r="Q2810" s="80"/>
      <c r="R2810" s="80"/>
      <c r="S2810" s="163"/>
      <c r="T2810" s="213"/>
      <c r="U2810" s="162"/>
      <c r="V2810" s="164"/>
      <c r="W2810" s="12" t="str">
        <f t="shared" si="682"/>
        <v>Mqtt1</v>
      </c>
      <c r="X2810" s="196" t="s">
        <v>10572</v>
      </c>
      <c r="Y2810" s="6" t="str">
        <f t="shared" si="683"/>
        <v>marpower/power-tag/drain-pump-1-ps-deck-locker</v>
      </c>
      <c r="Z2810" s="103" t="str" cm="1">
        <f t="array" ref="Z2810">IF(COUNTIF(N2810,"spare"),"","$."&amp;_xlfn.REGEXEXTRACT(J2810,"^PT\d+[FQ]\d+_(.*)", 2))</f>
        <v>$.Active_Power_Phase_A</v>
      </c>
      <c r="AA2810" s="12">
        <f t="shared" si="685"/>
        <v>8</v>
      </c>
      <c r="AB2810" s="6" t="s">
        <v>195</v>
      </c>
      <c r="AC2810" s="103">
        <v>3054</v>
      </c>
      <c r="AJ2810" s="80"/>
      <c r="AK2810" s="113" t="s">
        <v>1425</v>
      </c>
      <c r="AN2810" s="80"/>
      <c r="AO2810" s="80"/>
      <c r="AP2810" s="80"/>
      <c r="AQ2810" s="80"/>
      <c r="AR2810" s="127"/>
      <c r="AS2810" s="80"/>
      <c r="AT2810" s="7"/>
      <c r="AU2810" s="7"/>
      <c r="AV2810" s="165"/>
      <c r="AW2810" s="166"/>
      <c r="AX2810" s="137"/>
      <c r="AY2810" s="147"/>
      <c r="AZ2810" s="167"/>
      <c r="BA2810" s="167"/>
      <c r="BB2810" s="147" t="str">
        <f t="shared" si="687"/>
        <v/>
      </c>
      <c r="BC2810" s="168"/>
      <c r="BD2810" s="165"/>
      <c r="BE2810" s="165"/>
      <c r="BF2810" s="165"/>
      <c r="BG2810" s="165"/>
      <c r="BH2810" s="165"/>
      <c r="BI2810" s="165"/>
      <c r="BJ2810" s="165"/>
      <c r="BK2810" s="165"/>
      <c r="BL2810" s="165"/>
      <c r="BM2810" s="165"/>
      <c r="BN2810" s="165"/>
      <c r="BO2810" s="165"/>
      <c r="BP2810" s="165"/>
      <c r="BQ2810" s="165"/>
      <c r="BS2810" s="6"/>
      <c r="BT2810" s="11"/>
      <c r="BU2810" s="6"/>
      <c r="BV2810" s="6"/>
    </row>
    <row r="2811" spans="1:74" ht="15.75" x14ac:dyDescent="0.25">
      <c r="A2811" s="52" t="s">
        <v>1422</v>
      </c>
      <c r="B2811" s="56"/>
      <c r="C2811" s="7" t="s">
        <v>118</v>
      </c>
      <c r="D2811" s="7" t="s">
        <v>6558</v>
      </c>
      <c r="E2811" s="7"/>
      <c r="F2811" s="64"/>
      <c r="G2811" s="6"/>
      <c r="H2811" s="6"/>
      <c r="I2811" s="10" t="s">
        <v>110</v>
      </c>
      <c r="J2811" s="11" t="s">
        <v>1546</v>
      </c>
      <c r="K2811" s="194" t="s">
        <v>510</v>
      </c>
      <c r="L2811" s="176"/>
      <c r="M2811" s="176">
        <v>1000</v>
      </c>
      <c r="N2811" s="80" t="s">
        <v>6854</v>
      </c>
      <c r="O2811" s="162"/>
      <c r="P2811" s="80" t="s">
        <v>2810</v>
      </c>
      <c r="Q2811" s="80"/>
      <c r="R2811" s="80"/>
      <c r="S2811" s="163"/>
      <c r="T2811" s="213"/>
      <c r="U2811" s="162"/>
      <c r="V2811" s="164"/>
      <c r="W2811" s="12" t="str">
        <f t="shared" si="682"/>
        <v>Mqtt1</v>
      </c>
      <c r="X2811" s="196" t="s">
        <v>10572</v>
      </c>
      <c r="Y2811" s="6" t="str">
        <f t="shared" si="683"/>
        <v>marpower/power-tag/drain-pump-1-ps-deck-locker</v>
      </c>
      <c r="Z2811" s="103" t="str" cm="1">
        <f t="array" ref="Z2811">IF(COUNTIF(N2811,"spare"),"","$."&amp;_xlfn.REGEXEXTRACT(J2811,"^PT\d+[FQ]\d+_(.*)", 2))</f>
        <v>$.Active_Power_Phase_B</v>
      </c>
      <c r="AA2811" s="12">
        <f t="shared" si="685"/>
        <v>8</v>
      </c>
      <c r="AB2811" s="6" t="s">
        <v>195</v>
      </c>
      <c r="AC2811" s="103">
        <v>3056</v>
      </c>
      <c r="AJ2811" s="80"/>
      <c r="AK2811" s="113" t="s">
        <v>1425</v>
      </c>
      <c r="AN2811" s="80"/>
      <c r="AO2811" s="80"/>
      <c r="AP2811" s="80"/>
      <c r="AQ2811" s="80"/>
      <c r="AR2811" s="127"/>
      <c r="AS2811" s="80"/>
      <c r="AT2811" s="7"/>
      <c r="AU2811" s="7"/>
      <c r="AV2811" s="165"/>
      <c r="AW2811" s="166"/>
      <c r="AX2811" s="137"/>
      <c r="AY2811" s="147"/>
      <c r="AZ2811" s="167"/>
      <c r="BA2811" s="167"/>
      <c r="BB2811" s="147" t="str">
        <f t="shared" si="687"/>
        <v/>
      </c>
      <c r="BC2811" s="168"/>
      <c r="BD2811" s="165"/>
      <c r="BE2811" s="165"/>
      <c r="BF2811" s="165"/>
      <c r="BG2811" s="165"/>
      <c r="BH2811" s="165"/>
      <c r="BI2811" s="165"/>
      <c r="BJ2811" s="165"/>
      <c r="BK2811" s="165"/>
      <c r="BL2811" s="165"/>
      <c r="BM2811" s="165"/>
      <c r="BN2811" s="165"/>
      <c r="BO2811" s="165"/>
      <c r="BP2811" s="165"/>
      <c r="BQ2811" s="165"/>
      <c r="BS2811" s="6"/>
      <c r="BT2811" s="11"/>
      <c r="BU2811" s="6"/>
      <c r="BV2811" s="6"/>
    </row>
    <row r="2812" spans="1:74" ht="15.75" x14ac:dyDescent="0.25">
      <c r="A2812" s="52" t="s">
        <v>1422</v>
      </c>
      <c r="B2812" s="56"/>
      <c r="C2812" s="7" t="s">
        <v>118</v>
      </c>
      <c r="D2812" s="7" t="s">
        <v>6558</v>
      </c>
      <c r="E2812" s="7"/>
      <c r="F2812" s="64"/>
      <c r="G2812" s="6"/>
      <c r="H2812" s="6"/>
      <c r="I2812" s="10" t="s">
        <v>110</v>
      </c>
      <c r="J2812" s="11" t="s">
        <v>1547</v>
      </c>
      <c r="K2812" s="194" t="s">
        <v>510</v>
      </c>
      <c r="L2812" s="176"/>
      <c r="M2812" s="176">
        <v>1000</v>
      </c>
      <c r="N2812" s="80" t="s">
        <v>6854</v>
      </c>
      <c r="O2812" s="162"/>
      <c r="P2812" s="80" t="s">
        <v>2811</v>
      </c>
      <c r="Q2812" s="80"/>
      <c r="R2812" s="80"/>
      <c r="S2812" s="163"/>
      <c r="T2812" s="213"/>
      <c r="U2812" s="162"/>
      <c r="V2812" s="164"/>
      <c r="W2812" s="12" t="str">
        <f t="shared" si="682"/>
        <v>Mqtt1</v>
      </c>
      <c r="X2812" s="196" t="s">
        <v>10572</v>
      </c>
      <c r="Y2812" s="6" t="str">
        <f t="shared" si="683"/>
        <v>marpower/power-tag/drain-pump-1-ps-deck-locker</v>
      </c>
      <c r="Z2812" s="103" t="str" cm="1">
        <f t="array" ref="Z2812">IF(COUNTIF(N2812,"spare"),"","$."&amp;_xlfn.REGEXEXTRACT(J2812,"^PT\d+[FQ]\d+_(.*)", 2))</f>
        <v>$.Active_Power_Phase_C</v>
      </c>
      <c r="AA2812" s="12">
        <f t="shared" si="685"/>
        <v>8</v>
      </c>
      <c r="AB2812" s="6" t="s">
        <v>195</v>
      </c>
      <c r="AC2812" s="103">
        <v>3058</v>
      </c>
      <c r="AJ2812" s="80"/>
      <c r="AK2812" s="113" t="s">
        <v>1425</v>
      </c>
      <c r="AN2812" s="80"/>
      <c r="AO2812" s="80"/>
      <c r="AP2812" s="80"/>
      <c r="AQ2812" s="80"/>
      <c r="AR2812" s="127"/>
      <c r="AS2812" s="80"/>
      <c r="AT2812" s="7"/>
      <c r="AU2812" s="7"/>
      <c r="AV2812" s="165"/>
      <c r="AW2812" s="166"/>
      <c r="AX2812" s="137"/>
      <c r="AY2812" s="147"/>
      <c r="AZ2812" s="167"/>
      <c r="BA2812" s="167"/>
      <c r="BB2812" s="147" t="str">
        <f t="shared" si="687"/>
        <v/>
      </c>
      <c r="BC2812" s="168"/>
      <c r="BD2812" s="165"/>
      <c r="BE2812" s="165"/>
      <c r="BF2812" s="165"/>
      <c r="BG2812" s="165"/>
      <c r="BH2812" s="165"/>
      <c r="BI2812" s="165"/>
      <c r="BJ2812" s="165"/>
      <c r="BK2812" s="165"/>
      <c r="BL2812" s="165"/>
      <c r="BM2812" s="165"/>
      <c r="BN2812" s="165"/>
      <c r="BO2812" s="165"/>
      <c r="BP2812" s="165"/>
      <c r="BQ2812" s="165"/>
      <c r="BS2812" s="6"/>
      <c r="BT2812" s="11"/>
      <c r="BU2812" s="6"/>
      <c r="BV2812" s="6"/>
    </row>
    <row r="2813" spans="1:74" ht="15.75" x14ac:dyDescent="0.25">
      <c r="A2813" s="52" t="s">
        <v>1422</v>
      </c>
      <c r="B2813" s="56"/>
      <c r="C2813" s="7" t="s">
        <v>118</v>
      </c>
      <c r="D2813" s="7" t="s">
        <v>6558</v>
      </c>
      <c r="E2813" s="7"/>
      <c r="F2813" s="64"/>
      <c r="G2813" s="6"/>
      <c r="H2813" s="6"/>
      <c r="I2813" s="10" t="s">
        <v>110</v>
      </c>
      <c r="J2813" s="11" t="s">
        <v>1548</v>
      </c>
      <c r="K2813" s="194" t="s">
        <v>510</v>
      </c>
      <c r="L2813" s="176"/>
      <c r="M2813" s="176">
        <v>1000</v>
      </c>
      <c r="N2813" s="80" t="s">
        <v>6854</v>
      </c>
      <c r="O2813" s="162"/>
      <c r="P2813" s="80" t="s">
        <v>2812</v>
      </c>
      <c r="Q2813" s="80"/>
      <c r="R2813" s="80"/>
      <c r="S2813" s="163"/>
      <c r="T2813" s="213"/>
      <c r="U2813" s="162"/>
      <c r="V2813" s="164"/>
      <c r="W2813" s="12" t="str">
        <f t="shared" si="682"/>
        <v>Mqtt1</v>
      </c>
      <c r="X2813" s="196" t="s">
        <v>10572</v>
      </c>
      <c r="Y2813" s="6" t="str">
        <f t="shared" si="683"/>
        <v>marpower/power-tag/drain-pump-1-ps-deck-locker</v>
      </c>
      <c r="Z2813" s="103" t="str" cm="1">
        <f t="array" ref="Z2813">IF(COUNTIF(N2813,"spare"),"","$."&amp;_xlfn.REGEXEXTRACT(J2813,"^PT\d+[FQ]\d+_(.*)", 2))</f>
        <v>$.Total_Active_Power</v>
      </c>
      <c r="AA2813" s="12">
        <f t="shared" si="685"/>
        <v>8</v>
      </c>
      <c r="AB2813" s="6" t="s">
        <v>195</v>
      </c>
      <c r="AC2813" s="103">
        <v>3060</v>
      </c>
      <c r="AJ2813" s="80"/>
      <c r="AK2813" s="113" t="s">
        <v>1425</v>
      </c>
      <c r="AN2813" s="80"/>
      <c r="AO2813" s="80"/>
      <c r="AP2813" s="80"/>
      <c r="AQ2813" s="80"/>
      <c r="AR2813" s="127"/>
      <c r="AS2813" s="80"/>
      <c r="AT2813" s="7"/>
      <c r="AU2813" s="7"/>
      <c r="AV2813" s="165"/>
      <c r="AW2813" s="166"/>
      <c r="AX2813" s="137"/>
      <c r="AY2813" s="147"/>
      <c r="AZ2813" s="167"/>
      <c r="BA2813" s="167"/>
      <c r="BB2813" s="147" t="str">
        <f t="shared" si="687"/>
        <v/>
      </c>
      <c r="BC2813" s="168"/>
      <c r="BD2813" s="165"/>
      <c r="BE2813" s="165"/>
      <c r="BF2813" s="165"/>
      <c r="BG2813" s="165"/>
      <c r="BH2813" s="165"/>
      <c r="BI2813" s="165"/>
      <c r="BJ2813" s="165"/>
      <c r="BK2813" s="165"/>
      <c r="BL2813" s="165"/>
      <c r="BM2813" s="165"/>
      <c r="BN2813" s="165"/>
      <c r="BO2813" s="165"/>
      <c r="BP2813" s="165"/>
      <c r="BQ2813" s="165"/>
      <c r="BS2813" s="6"/>
      <c r="BT2813" s="11"/>
      <c r="BU2813" s="6"/>
      <c r="BV2813" s="6"/>
    </row>
    <row r="2814" spans="1:74" ht="15.75" x14ac:dyDescent="0.25">
      <c r="A2814" s="52" t="s">
        <v>1422</v>
      </c>
      <c r="B2814" s="56"/>
      <c r="C2814" s="7" t="s">
        <v>118</v>
      </c>
      <c r="D2814" s="7" t="s">
        <v>6558</v>
      </c>
      <c r="E2814" s="7"/>
      <c r="F2814" s="64"/>
      <c r="G2814" s="6"/>
      <c r="H2814" s="6"/>
      <c r="I2814" s="10" t="s">
        <v>110</v>
      </c>
      <c r="J2814" s="11" t="s">
        <v>1549</v>
      </c>
      <c r="K2814" s="194" t="s">
        <v>510</v>
      </c>
      <c r="L2814" s="176"/>
      <c r="M2814" s="176">
        <v>1000</v>
      </c>
      <c r="N2814" s="80" t="s">
        <v>6854</v>
      </c>
      <c r="O2814" s="162"/>
      <c r="P2814" s="80" t="s">
        <v>2813</v>
      </c>
      <c r="Q2814" s="80"/>
      <c r="R2814" s="80"/>
      <c r="S2814" s="163"/>
      <c r="T2814" s="213"/>
      <c r="U2814" s="162"/>
      <c r="V2814" s="164"/>
      <c r="W2814" s="12" t="str">
        <f t="shared" si="682"/>
        <v>Mqtt1</v>
      </c>
      <c r="X2814" s="196" t="s">
        <v>10572</v>
      </c>
      <c r="Y2814" s="6" t="str">
        <f t="shared" si="683"/>
        <v>marpower/power-tag/drain-pump-1-ps-deck-locker</v>
      </c>
      <c r="Z2814" s="103" t="str" cm="1">
        <f t="array" ref="Z2814">IF(COUNTIF(N2814,"spare"),"","$."&amp;_xlfn.REGEXEXTRACT(J2814,"^PT\d+[FQ]\d+_(.*)", 2))</f>
        <v>$.Power_Factor_Phase_A</v>
      </c>
      <c r="AA2814" s="12">
        <f t="shared" si="685"/>
        <v>8</v>
      </c>
      <c r="AB2814" s="6" t="s">
        <v>195</v>
      </c>
      <c r="AC2814" s="103">
        <v>3078</v>
      </c>
      <c r="AJ2814" s="80"/>
      <c r="AK2814" s="113" t="s">
        <v>1426</v>
      </c>
      <c r="AN2814" s="80"/>
      <c r="AO2814" s="80"/>
      <c r="AP2814" s="80"/>
      <c r="AQ2814" s="80"/>
      <c r="AR2814" s="127"/>
      <c r="AS2814" s="80"/>
      <c r="AT2814" s="7"/>
      <c r="AU2814" s="7"/>
      <c r="AV2814" s="165"/>
      <c r="AW2814" s="166"/>
      <c r="AX2814" s="137"/>
      <c r="AY2814" s="147"/>
      <c r="AZ2814" s="167"/>
      <c r="BA2814" s="167"/>
      <c r="BB2814" s="147" t="str">
        <f t="shared" si="687"/>
        <v/>
      </c>
      <c r="BC2814" s="168"/>
      <c r="BD2814" s="165"/>
      <c r="BE2814" s="165"/>
      <c r="BF2814" s="165"/>
      <c r="BG2814" s="165"/>
      <c r="BH2814" s="165"/>
      <c r="BI2814" s="165"/>
      <c r="BJ2814" s="165"/>
      <c r="BK2814" s="165"/>
      <c r="BL2814" s="165"/>
      <c r="BM2814" s="165"/>
      <c r="BN2814" s="165"/>
      <c r="BO2814" s="165"/>
      <c r="BP2814" s="165"/>
      <c r="BQ2814" s="165"/>
      <c r="BS2814" s="6"/>
      <c r="BT2814" s="11"/>
      <c r="BU2814" s="6"/>
      <c r="BV2814" s="6"/>
    </row>
    <row r="2815" spans="1:74" ht="15.75" x14ac:dyDescent="0.25">
      <c r="A2815" s="52" t="s">
        <v>1422</v>
      </c>
      <c r="B2815" s="56"/>
      <c r="C2815" s="7" t="s">
        <v>118</v>
      </c>
      <c r="D2815" s="7" t="s">
        <v>6558</v>
      </c>
      <c r="E2815" s="7"/>
      <c r="F2815" s="64"/>
      <c r="G2815" s="6"/>
      <c r="H2815" s="6"/>
      <c r="I2815" s="10" t="s">
        <v>110</v>
      </c>
      <c r="J2815" s="11" t="s">
        <v>1550</v>
      </c>
      <c r="K2815" s="194" t="s">
        <v>510</v>
      </c>
      <c r="L2815" s="176"/>
      <c r="M2815" s="176">
        <v>1000</v>
      </c>
      <c r="N2815" s="80" t="s">
        <v>6854</v>
      </c>
      <c r="O2815" s="162"/>
      <c r="P2815" s="80" t="s">
        <v>2814</v>
      </c>
      <c r="Q2815" s="80"/>
      <c r="R2815" s="80"/>
      <c r="S2815" s="163"/>
      <c r="T2815" s="213"/>
      <c r="U2815" s="162"/>
      <c r="V2815" s="164"/>
      <c r="W2815" s="12" t="str">
        <f t="shared" si="682"/>
        <v>Mqtt1</v>
      </c>
      <c r="X2815" s="196" t="s">
        <v>10572</v>
      </c>
      <c r="Y2815" s="6" t="str">
        <f t="shared" si="683"/>
        <v>marpower/power-tag/drain-pump-1-ps-deck-locker</v>
      </c>
      <c r="Z2815" s="103" t="str" cm="1">
        <f t="array" ref="Z2815">IF(COUNTIF(N2815,"spare"),"","$."&amp;_xlfn.REGEXEXTRACT(J2815,"^PT\d+[FQ]\d+_(.*)", 2))</f>
        <v>$.Power_Factor_Phase_B</v>
      </c>
      <c r="AA2815" s="12">
        <f t="shared" si="685"/>
        <v>8</v>
      </c>
      <c r="AB2815" s="6" t="s">
        <v>195</v>
      </c>
      <c r="AC2815" s="103">
        <v>3080</v>
      </c>
      <c r="AJ2815" s="80"/>
      <c r="AK2815" s="113" t="s">
        <v>1426</v>
      </c>
      <c r="AN2815" s="80"/>
      <c r="AO2815" s="80"/>
      <c r="AP2815" s="80"/>
      <c r="AQ2815" s="80"/>
      <c r="AR2815" s="127"/>
      <c r="AS2815" s="80"/>
      <c r="AT2815" s="7"/>
      <c r="AU2815" s="7"/>
      <c r="AV2815" s="165"/>
      <c r="AW2815" s="166"/>
      <c r="AX2815" s="137"/>
      <c r="AY2815" s="147"/>
      <c r="AZ2815" s="167"/>
      <c r="BA2815" s="167"/>
      <c r="BB2815" s="147" t="str">
        <f t="shared" si="687"/>
        <v/>
      </c>
      <c r="BC2815" s="168"/>
      <c r="BD2815" s="165"/>
      <c r="BE2815" s="165"/>
      <c r="BF2815" s="165"/>
      <c r="BG2815" s="165"/>
      <c r="BH2815" s="165"/>
      <c r="BI2815" s="165"/>
      <c r="BJ2815" s="165"/>
      <c r="BK2815" s="165"/>
      <c r="BL2815" s="165"/>
      <c r="BM2815" s="165"/>
      <c r="BN2815" s="165"/>
      <c r="BO2815" s="165"/>
      <c r="BP2815" s="165"/>
      <c r="BQ2815" s="165"/>
      <c r="BS2815" s="6"/>
      <c r="BT2815" s="11"/>
      <c r="BU2815" s="6"/>
      <c r="BV2815" s="6"/>
    </row>
    <row r="2816" spans="1:74" ht="15.75" x14ac:dyDescent="0.25">
      <c r="A2816" s="52" t="s">
        <v>1422</v>
      </c>
      <c r="B2816" s="56"/>
      <c r="C2816" s="7" t="s">
        <v>118</v>
      </c>
      <c r="D2816" s="7" t="s">
        <v>6558</v>
      </c>
      <c r="E2816" s="7"/>
      <c r="F2816" s="64"/>
      <c r="G2816" s="6"/>
      <c r="H2816" s="6"/>
      <c r="I2816" s="10" t="s">
        <v>110</v>
      </c>
      <c r="J2816" s="11" t="s">
        <v>1551</v>
      </c>
      <c r="K2816" s="194" t="s">
        <v>510</v>
      </c>
      <c r="L2816" s="176"/>
      <c r="M2816" s="176">
        <v>1000</v>
      </c>
      <c r="N2816" s="80" t="s">
        <v>6854</v>
      </c>
      <c r="O2816" s="162"/>
      <c r="P2816" s="80" t="s">
        <v>2815</v>
      </c>
      <c r="Q2816" s="80"/>
      <c r="R2816" s="80"/>
      <c r="S2816" s="163"/>
      <c r="T2816" s="213"/>
      <c r="U2816" s="162"/>
      <c r="V2816" s="164"/>
      <c r="W2816" s="12" t="str">
        <f t="shared" si="682"/>
        <v>Mqtt1</v>
      </c>
      <c r="X2816" s="196" t="s">
        <v>10572</v>
      </c>
      <c r="Y2816" s="6" t="str">
        <f t="shared" si="683"/>
        <v>marpower/power-tag/drain-pump-1-ps-deck-locker</v>
      </c>
      <c r="Z2816" s="103" t="str" cm="1">
        <f t="array" ref="Z2816">IF(COUNTIF(N2816,"spare"),"","$."&amp;_xlfn.REGEXEXTRACT(J2816,"^PT\d+[FQ]\d+_(.*)", 2))</f>
        <v>$.Power_Factor_Phase_C</v>
      </c>
      <c r="AA2816" s="12">
        <f t="shared" si="685"/>
        <v>8</v>
      </c>
      <c r="AB2816" s="6" t="s">
        <v>195</v>
      </c>
      <c r="AC2816" s="103">
        <v>3082</v>
      </c>
      <c r="AJ2816" s="80"/>
      <c r="AK2816" s="113" t="s">
        <v>1426</v>
      </c>
      <c r="AN2816" s="80"/>
      <c r="AO2816" s="80"/>
      <c r="AP2816" s="80"/>
      <c r="AQ2816" s="80"/>
      <c r="AR2816" s="127"/>
      <c r="AS2816" s="80"/>
      <c r="AT2816" s="7"/>
      <c r="AU2816" s="7"/>
      <c r="AV2816" s="165"/>
      <c r="AW2816" s="166"/>
      <c r="AX2816" s="137"/>
      <c r="AY2816" s="147"/>
      <c r="AZ2816" s="167"/>
      <c r="BA2816" s="167"/>
      <c r="BB2816" s="147" t="str">
        <f t="shared" si="687"/>
        <v/>
      </c>
      <c r="BC2816" s="168"/>
      <c r="BD2816" s="165"/>
      <c r="BE2816" s="165"/>
      <c r="BF2816" s="165"/>
      <c r="BG2816" s="165"/>
      <c r="BH2816" s="165"/>
      <c r="BI2816" s="165"/>
      <c r="BJ2816" s="165"/>
      <c r="BK2816" s="165"/>
      <c r="BL2816" s="165"/>
      <c r="BM2816" s="165"/>
      <c r="BN2816" s="165"/>
      <c r="BO2816" s="165"/>
      <c r="BP2816" s="165"/>
      <c r="BQ2816" s="165"/>
      <c r="BS2816" s="6"/>
      <c r="BT2816" s="11"/>
      <c r="BU2816" s="6"/>
      <c r="BV2816" s="6"/>
    </row>
    <row r="2817" spans="1:74" ht="15.75" x14ac:dyDescent="0.25">
      <c r="A2817" s="52" t="s">
        <v>1422</v>
      </c>
      <c r="B2817" s="56"/>
      <c r="C2817" s="7" t="s">
        <v>118</v>
      </c>
      <c r="D2817" s="7" t="s">
        <v>6558</v>
      </c>
      <c r="E2817" s="7"/>
      <c r="F2817" s="64"/>
      <c r="G2817" s="6"/>
      <c r="H2817" s="6"/>
      <c r="I2817" s="10" t="s">
        <v>110</v>
      </c>
      <c r="J2817" s="11" t="s">
        <v>1552</v>
      </c>
      <c r="K2817" s="194" t="s">
        <v>510</v>
      </c>
      <c r="L2817" s="176"/>
      <c r="M2817" s="176">
        <v>1000</v>
      </c>
      <c r="N2817" s="80" t="s">
        <v>6854</v>
      </c>
      <c r="O2817" s="162"/>
      <c r="P2817" s="80" t="s">
        <v>2816</v>
      </c>
      <c r="Q2817" s="80"/>
      <c r="R2817" s="80"/>
      <c r="S2817" s="163"/>
      <c r="T2817" s="213"/>
      <c r="U2817" s="162"/>
      <c r="V2817" s="164"/>
      <c r="W2817" s="12" t="str">
        <f t="shared" si="682"/>
        <v>Mqtt1</v>
      </c>
      <c r="X2817" s="196" t="s">
        <v>10572</v>
      </c>
      <c r="Y2817" s="6" t="str">
        <f t="shared" si="683"/>
        <v>marpower/power-tag/drain-pump-1-ps-deck-locker</v>
      </c>
      <c r="Z2817" s="103" t="str" cm="1">
        <f t="array" ref="Z2817">IF(COUNTIF(N2817,"spare"),"","$."&amp;_xlfn.REGEXEXTRACT(J2817,"^PT\d+[FQ]\d+_(.*)", 2))</f>
        <v>$.Total_Power_Factor</v>
      </c>
      <c r="AA2817" s="12">
        <f t="shared" si="685"/>
        <v>8</v>
      </c>
      <c r="AB2817" s="6" t="s">
        <v>195</v>
      </c>
      <c r="AC2817" s="103">
        <v>3084</v>
      </c>
      <c r="AJ2817" s="80"/>
      <c r="AK2817" s="113" t="s">
        <v>1426</v>
      </c>
      <c r="AN2817" s="80"/>
      <c r="AO2817" s="80"/>
      <c r="AP2817" s="80"/>
      <c r="AQ2817" s="80"/>
      <c r="AR2817" s="127"/>
      <c r="AS2817" s="80"/>
      <c r="AT2817" s="7"/>
      <c r="AU2817" s="7"/>
      <c r="AV2817" s="165"/>
      <c r="AW2817" s="166"/>
      <c r="AX2817" s="137"/>
      <c r="AY2817" s="147"/>
      <c r="AZ2817" s="167"/>
      <c r="BA2817" s="167"/>
      <c r="BB2817" s="147" t="str">
        <f t="shared" si="687"/>
        <v/>
      </c>
      <c r="BC2817" s="168"/>
      <c r="BD2817" s="165"/>
      <c r="BE2817" s="165"/>
      <c r="BF2817" s="165"/>
      <c r="BG2817" s="165"/>
      <c r="BH2817" s="165"/>
      <c r="BI2817" s="165"/>
      <c r="BJ2817" s="165"/>
      <c r="BK2817" s="165"/>
      <c r="BL2817" s="165"/>
      <c r="BM2817" s="165"/>
      <c r="BN2817" s="165"/>
      <c r="BO2817" s="165"/>
      <c r="BP2817" s="165"/>
      <c r="BQ2817" s="165"/>
      <c r="BS2817" s="6"/>
      <c r="BT2817" s="11"/>
      <c r="BU2817" s="6"/>
      <c r="BV2817" s="6"/>
    </row>
    <row r="2818" spans="1:74" ht="15.75" x14ac:dyDescent="0.25">
      <c r="A2818" s="52" t="s">
        <v>1422</v>
      </c>
      <c r="B2818" s="56"/>
      <c r="C2818" s="7" t="s">
        <v>118</v>
      </c>
      <c r="D2818" s="7" t="s">
        <v>6558</v>
      </c>
      <c r="E2818" s="7"/>
      <c r="F2818" s="64"/>
      <c r="G2818" s="6"/>
      <c r="H2818" s="6"/>
      <c r="I2818" s="10" t="s">
        <v>110</v>
      </c>
      <c r="J2818" s="11" t="s">
        <v>1553</v>
      </c>
      <c r="K2818" s="194" t="s">
        <v>510</v>
      </c>
      <c r="L2818" s="176"/>
      <c r="M2818" s="176">
        <v>1000</v>
      </c>
      <c r="N2818" s="80" t="s">
        <v>6854</v>
      </c>
      <c r="O2818" s="162"/>
      <c r="P2818" s="80" t="s">
        <v>2817</v>
      </c>
      <c r="Q2818" s="80"/>
      <c r="R2818" s="80"/>
      <c r="S2818" s="163"/>
      <c r="T2818" s="213"/>
      <c r="U2818" s="162"/>
      <c r="V2818" s="164"/>
      <c r="W2818" s="12" t="str">
        <f t="shared" si="682"/>
        <v>Mqtt1</v>
      </c>
      <c r="X2818" s="196" t="s">
        <v>10573</v>
      </c>
      <c r="Y2818" s="6" t="str">
        <f t="shared" si="683"/>
        <v>marpower/power-tag/drain-pump-3-ps-deck-locker</v>
      </c>
      <c r="Z2818" s="103" t="str" cm="1">
        <f t="array" ref="Z2818">IF(COUNTIF(N2818,"spare"),"","$."&amp;_xlfn.REGEXEXTRACT(J2818,"^PT\d+[FQ]\d+_(.*)", 2))</f>
        <v>$.RMS_Current_Phase_A</v>
      </c>
      <c r="AA2818" s="12">
        <f t="shared" si="685"/>
        <v>9</v>
      </c>
      <c r="AB2818" s="6" t="s">
        <v>195</v>
      </c>
      <c r="AC2818" s="103">
        <v>3000</v>
      </c>
      <c r="AJ2818" s="80"/>
      <c r="AK2818" s="113" t="s">
        <v>1423</v>
      </c>
      <c r="AN2818" s="80"/>
      <c r="AO2818" s="80"/>
      <c r="AP2818" s="80"/>
      <c r="AQ2818" s="80"/>
      <c r="AR2818" s="127"/>
      <c r="AS2818" s="80"/>
      <c r="AT2818" s="7"/>
      <c r="AU2818" s="7"/>
      <c r="AV2818" s="165"/>
      <c r="AW2818" s="166"/>
      <c r="AX2818" s="137"/>
      <c r="AY2818" s="147"/>
      <c r="AZ2818" s="167"/>
      <c r="BA2818" s="167"/>
      <c r="BB2818" s="147" t="str">
        <f t="shared" ref="BB2818:BB2832" si="688">IF(ISNUMBER(AM2818),"1","")</f>
        <v/>
      </c>
      <c r="BC2818" s="168"/>
      <c r="BD2818" s="165"/>
      <c r="BE2818" s="165"/>
      <c r="BF2818" s="165"/>
      <c r="BG2818" s="165"/>
      <c r="BH2818" s="165"/>
      <c r="BI2818" s="165"/>
      <c r="BJ2818" s="165"/>
      <c r="BK2818" s="165"/>
      <c r="BL2818" s="165"/>
      <c r="BM2818" s="165"/>
      <c r="BN2818" s="165"/>
      <c r="BO2818" s="165"/>
      <c r="BP2818" s="165"/>
      <c r="BQ2818" s="165"/>
      <c r="BS2818" s="6"/>
      <c r="BT2818" s="11"/>
      <c r="BU2818" s="6"/>
      <c r="BV2818" s="6"/>
    </row>
    <row r="2819" spans="1:74" ht="15.75" x14ac:dyDescent="0.25">
      <c r="A2819" s="52" t="s">
        <v>1422</v>
      </c>
      <c r="B2819" s="56"/>
      <c r="C2819" s="7" t="s">
        <v>118</v>
      </c>
      <c r="D2819" s="7" t="s">
        <v>6558</v>
      </c>
      <c r="E2819" s="7"/>
      <c r="F2819" s="64"/>
      <c r="G2819" s="6"/>
      <c r="H2819" s="6"/>
      <c r="I2819" s="10" t="s">
        <v>110</v>
      </c>
      <c r="J2819" s="11" t="s">
        <v>1554</v>
      </c>
      <c r="K2819" s="194" t="s">
        <v>510</v>
      </c>
      <c r="L2819" s="176"/>
      <c r="M2819" s="176">
        <v>1000</v>
      </c>
      <c r="N2819" s="80" t="s">
        <v>6854</v>
      </c>
      <c r="O2819" s="162"/>
      <c r="P2819" s="80" t="s">
        <v>2818</v>
      </c>
      <c r="Q2819" s="80"/>
      <c r="R2819" s="80"/>
      <c r="S2819" s="163"/>
      <c r="T2819" s="213"/>
      <c r="U2819" s="162"/>
      <c r="V2819" s="164"/>
      <c r="W2819" s="12" t="str">
        <f t="shared" si="682"/>
        <v>Mqtt1</v>
      </c>
      <c r="X2819" s="196" t="s">
        <v>10573</v>
      </c>
      <c r="Y2819" s="6" t="str">
        <f t="shared" si="683"/>
        <v>marpower/power-tag/drain-pump-3-ps-deck-locker</v>
      </c>
      <c r="Z2819" s="103" t="str" cm="1">
        <f t="array" ref="Z2819">IF(COUNTIF(N2819,"spare"),"","$."&amp;_xlfn.REGEXEXTRACT(J2819,"^PT\d+[FQ]\d+_(.*)", 2))</f>
        <v>$.RMS_Current_Phase_B</v>
      </c>
      <c r="AA2819" s="12">
        <f t="shared" si="685"/>
        <v>9</v>
      </c>
      <c r="AB2819" s="6" t="s">
        <v>195</v>
      </c>
      <c r="AC2819" s="103">
        <v>3002</v>
      </c>
      <c r="AJ2819" s="80"/>
      <c r="AK2819" s="113" t="s">
        <v>1423</v>
      </c>
      <c r="AN2819" s="80"/>
      <c r="AO2819" s="80"/>
      <c r="AP2819" s="80"/>
      <c r="AQ2819" s="80"/>
      <c r="AR2819" s="127"/>
      <c r="AS2819" s="80"/>
      <c r="AT2819" s="7"/>
      <c r="AU2819" s="7"/>
      <c r="AV2819" s="165"/>
      <c r="AW2819" s="166"/>
      <c r="AX2819" s="137"/>
      <c r="AY2819" s="147"/>
      <c r="AZ2819" s="167"/>
      <c r="BA2819" s="167"/>
      <c r="BB2819" s="147" t="str">
        <f t="shared" si="688"/>
        <v/>
      </c>
      <c r="BC2819" s="168"/>
      <c r="BD2819" s="165"/>
      <c r="BE2819" s="165"/>
      <c r="BF2819" s="165"/>
      <c r="BG2819" s="165"/>
      <c r="BH2819" s="165"/>
      <c r="BI2819" s="165"/>
      <c r="BJ2819" s="165"/>
      <c r="BK2819" s="165"/>
      <c r="BL2819" s="165"/>
      <c r="BM2819" s="165"/>
      <c r="BN2819" s="165"/>
      <c r="BO2819" s="165"/>
      <c r="BP2819" s="165"/>
      <c r="BQ2819" s="165"/>
      <c r="BS2819" s="6"/>
      <c r="BT2819" s="11"/>
      <c r="BU2819" s="6"/>
      <c r="BV2819" s="6"/>
    </row>
    <row r="2820" spans="1:74" ht="15.75" x14ac:dyDescent="0.25">
      <c r="A2820" s="52" t="s">
        <v>1422</v>
      </c>
      <c r="B2820" s="56"/>
      <c r="C2820" s="7" t="s">
        <v>118</v>
      </c>
      <c r="D2820" s="7" t="s">
        <v>6558</v>
      </c>
      <c r="E2820" s="7"/>
      <c r="F2820" s="64"/>
      <c r="G2820" s="6"/>
      <c r="H2820" s="6"/>
      <c r="I2820" s="10" t="s">
        <v>110</v>
      </c>
      <c r="J2820" s="11" t="s">
        <v>1555</v>
      </c>
      <c r="K2820" s="194" t="s">
        <v>510</v>
      </c>
      <c r="L2820" s="176"/>
      <c r="M2820" s="176">
        <v>1000</v>
      </c>
      <c r="N2820" s="80" t="s">
        <v>6854</v>
      </c>
      <c r="O2820" s="162"/>
      <c r="P2820" s="80" t="s">
        <v>2819</v>
      </c>
      <c r="Q2820" s="80"/>
      <c r="R2820" s="80"/>
      <c r="S2820" s="163"/>
      <c r="T2820" s="213"/>
      <c r="U2820" s="162"/>
      <c r="V2820" s="164"/>
      <c r="W2820" s="12" t="str">
        <f t="shared" si="682"/>
        <v>Mqtt1</v>
      </c>
      <c r="X2820" s="196" t="s">
        <v>10573</v>
      </c>
      <c r="Y2820" s="6" t="str">
        <f t="shared" si="683"/>
        <v>marpower/power-tag/drain-pump-3-ps-deck-locker</v>
      </c>
      <c r="Z2820" s="103" t="str" cm="1">
        <f t="array" ref="Z2820">IF(COUNTIF(N2820,"spare"),"","$."&amp;_xlfn.REGEXEXTRACT(J2820,"^PT\d+[FQ]\d+_(.*)", 2))</f>
        <v>$.RMS_Current_Phase_C</v>
      </c>
      <c r="AA2820" s="12">
        <f t="shared" si="685"/>
        <v>9</v>
      </c>
      <c r="AB2820" s="6" t="s">
        <v>195</v>
      </c>
      <c r="AC2820" s="103">
        <v>3004</v>
      </c>
      <c r="AJ2820" s="80"/>
      <c r="AK2820" s="113" t="s">
        <v>1423</v>
      </c>
      <c r="AN2820" s="80"/>
      <c r="AO2820" s="80"/>
      <c r="AP2820" s="80"/>
      <c r="AQ2820" s="80"/>
      <c r="AR2820" s="127"/>
      <c r="AS2820" s="80"/>
      <c r="AT2820" s="7"/>
      <c r="AU2820" s="7"/>
      <c r="AV2820" s="165"/>
      <c r="AW2820" s="166"/>
      <c r="AX2820" s="137"/>
      <c r="AY2820" s="147"/>
      <c r="AZ2820" s="167"/>
      <c r="BA2820" s="167"/>
      <c r="BB2820" s="147" t="str">
        <f t="shared" si="688"/>
        <v/>
      </c>
      <c r="BC2820" s="168"/>
      <c r="BD2820" s="165"/>
      <c r="BE2820" s="165"/>
      <c r="BF2820" s="165"/>
      <c r="BG2820" s="165"/>
      <c r="BH2820" s="165"/>
      <c r="BI2820" s="165"/>
      <c r="BJ2820" s="165"/>
      <c r="BK2820" s="165"/>
      <c r="BL2820" s="165"/>
      <c r="BM2820" s="165"/>
      <c r="BN2820" s="165"/>
      <c r="BO2820" s="165"/>
      <c r="BP2820" s="165"/>
      <c r="BQ2820" s="165"/>
      <c r="BS2820" s="6"/>
      <c r="BT2820" s="11"/>
      <c r="BU2820" s="6"/>
      <c r="BV2820" s="6"/>
    </row>
    <row r="2821" spans="1:74" ht="15.75" x14ac:dyDescent="0.25">
      <c r="A2821" s="52" t="s">
        <v>1422</v>
      </c>
      <c r="B2821" s="56"/>
      <c r="C2821" s="7" t="s">
        <v>118</v>
      </c>
      <c r="D2821" s="7" t="s">
        <v>6558</v>
      </c>
      <c r="E2821" s="7"/>
      <c r="F2821" s="64"/>
      <c r="G2821" s="6"/>
      <c r="H2821" s="6"/>
      <c r="I2821" s="10" t="s">
        <v>110</v>
      </c>
      <c r="J2821" s="11" t="s">
        <v>1556</v>
      </c>
      <c r="K2821" s="194" t="s">
        <v>510</v>
      </c>
      <c r="L2821" s="176"/>
      <c r="M2821" s="176">
        <v>1000</v>
      </c>
      <c r="N2821" s="80" t="s">
        <v>6854</v>
      </c>
      <c r="O2821" s="162"/>
      <c r="P2821" s="80" t="s">
        <v>2820</v>
      </c>
      <c r="Q2821" s="80"/>
      <c r="R2821" s="80"/>
      <c r="S2821" s="163"/>
      <c r="T2821" s="213"/>
      <c r="U2821" s="162"/>
      <c r="V2821" s="164"/>
      <c r="W2821" s="12" t="str">
        <f t="shared" si="682"/>
        <v>Mqtt1</v>
      </c>
      <c r="X2821" s="196" t="s">
        <v>10573</v>
      </c>
      <c r="Y2821" s="6" t="str">
        <f t="shared" si="683"/>
        <v>marpower/power-tag/drain-pump-3-ps-deck-locker</v>
      </c>
      <c r="Z2821" s="103" t="str" cm="1">
        <f t="array" ref="Z2821">IF(COUNTIF(N2821,"spare"),"","$."&amp;_xlfn.REGEXEXTRACT(J2821,"^PT\d+[FQ]\d+_(.*)", 2))</f>
        <v>$.RMS_Current_Phase_Neut</v>
      </c>
      <c r="AA2821" s="12">
        <f t="shared" si="685"/>
        <v>9</v>
      </c>
      <c r="AB2821" s="6" t="s">
        <v>195</v>
      </c>
      <c r="AC2821" s="103">
        <v>3006</v>
      </c>
      <c r="AJ2821" s="80"/>
      <c r="AK2821" s="113" t="s">
        <v>1423</v>
      </c>
      <c r="AN2821" s="80"/>
      <c r="AO2821" s="80"/>
      <c r="AP2821" s="80"/>
      <c r="AQ2821" s="80"/>
      <c r="AR2821" s="127"/>
      <c r="AS2821" s="80"/>
      <c r="AT2821" s="7"/>
      <c r="AU2821" s="7"/>
      <c r="AV2821" s="165"/>
      <c r="AW2821" s="166"/>
      <c r="AX2821" s="137"/>
      <c r="AY2821" s="147"/>
      <c r="AZ2821" s="167"/>
      <c r="BA2821" s="167"/>
      <c r="BB2821" s="147" t="str">
        <f t="shared" si="688"/>
        <v/>
      </c>
      <c r="BC2821" s="168"/>
      <c r="BD2821" s="165"/>
      <c r="BE2821" s="165"/>
      <c r="BF2821" s="165"/>
      <c r="BG2821" s="165"/>
      <c r="BH2821" s="165"/>
      <c r="BI2821" s="165"/>
      <c r="BJ2821" s="165"/>
      <c r="BK2821" s="165"/>
      <c r="BL2821" s="165"/>
      <c r="BM2821" s="165"/>
      <c r="BN2821" s="165"/>
      <c r="BO2821" s="165"/>
      <c r="BP2821" s="165"/>
      <c r="BQ2821" s="165"/>
      <c r="BS2821" s="6"/>
      <c r="BT2821" s="11"/>
      <c r="BU2821" s="6"/>
      <c r="BV2821" s="6"/>
    </row>
    <row r="2822" spans="1:74" ht="15.75" x14ac:dyDescent="0.25">
      <c r="A2822" s="52" t="s">
        <v>1422</v>
      </c>
      <c r="B2822" s="56"/>
      <c r="C2822" s="7" t="s">
        <v>118</v>
      </c>
      <c r="D2822" s="7" t="s">
        <v>6558</v>
      </c>
      <c r="E2822" s="7"/>
      <c r="F2822" s="64"/>
      <c r="G2822" s="6"/>
      <c r="H2822" s="6"/>
      <c r="I2822" s="10" t="s">
        <v>110</v>
      </c>
      <c r="J2822" s="11" t="s">
        <v>8278</v>
      </c>
      <c r="K2822" s="194" t="s">
        <v>510</v>
      </c>
      <c r="L2822" s="176"/>
      <c r="M2822" s="176">
        <v>1000</v>
      </c>
      <c r="N2822" s="80" t="s">
        <v>6854</v>
      </c>
      <c r="O2822" s="162"/>
      <c r="P2822" s="80" t="s">
        <v>2821</v>
      </c>
      <c r="Q2822" s="80"/>
      <c r="R2822" s="80"/>
      <c r="S2822" s="163"/>
      <c r="T2822" s="213"/>
      <c r="U2822" s="162"/>
      <c r="V2822" s="164"/>
      <c r="W2822" s="12" t="str">
        <f t="shared" si="682"/>
        <v>Mqtt1</v>
      </c>
      <c r="X2822" s="196" t="s">
        <v>10573</v>
      </c>
      <c r="Y2822" s="6" t="str">
        <f t="shared" si="683"/>
        <v>marpower/power-tag/drain-pump-3-ps-deck-locker</v>
      </c>
      <c r="Z2822" s="103" t="str" cm="1">
        <f t="array" ref="Z2822">IF(COUNTIF(N2822,"spare"),"","$."&amp;_xlfn.REGEXEXTRACT(J2822,"^PT\d+[FQ]\d+_(.*)", 2))</f>
        <v>$.RMS_Voltage_A_N</v>
      </c>
      <c r="AA2822" s="12">
        <f t="shared" si="685"/>
        <v>9</v>
      </c>
      <c r="AB2822" s="6" t="s">
        <v>195</v>
      </c>
      <c r="AC2822" s="103">
        <v>3028</v>
      </c>
      <c r="AJ2822" s="80"/>
      <c r="AK2822" s="113" t="s">
        <v>1424</v>
      </c>
      <c r="AN2822" s="80"/>
      <c r="AO2822" s="80"/>
      <c r="AP2822" s="80"/>
      <c r="AQ2822" s="80"/>
      <c r="AR2822" s="127"/>
      <c r="AS2822" s="80"/>
      <c r="AT2822" s="7"/>
      <c r="AU2822" s="7"/>
      <c r="AV2822" s="165"/>
      <c r="AW2822" s="166"/>
      <c r="AX2822" s="137"/>
      <c r="AY2822" s="147"/>
      <c r="AZ2822" s="167"/>
      <c r="BA2822" s="167"/>
      <c r="BB2822" s="147" t="str">
        <f t="shared" si="688"/>
        <v/>
      </c>
      <c r="BC2822" s="168"/>
      <c r="BD2822" s="165"/>
      <c r="BE2822" s="165"/>
      <c r="BF2822" s="165"/>
      <c r="BG2822" s="165"/>
      <c r="BH2822" s="165"/>
      <c r="BI2822" s="165"/>
      <c r="BJ2822" s="165"/>
      <c r="BK2822" s="165"/>
      <c r="BL2822" s="165"/>
      <c r="BM2822" s="165"/>
      <c r="BN2822" s="165"/>
      <c r="BO2822" s="165"/>
      <c r="BP2822" s="165"/>
      <c r="BQ2822" s="165"/>
      <c r="BS2822" s="6"/>
      <c r="BT2822" s="11"/>
      <c r="BU2822" s="6"/>
      <c r="BV2822" s="6"/>
    </row>
    <row r="2823" spans="1:74" ht="15.75" x14ac:dyDescent="0.25">
      <c r="A2823" s="52" t="s">
        <v>1422</v>
      </c>
      <c r="B2823" s="56"/>
      <c r="C2823" s="7" t="s">
        <v>118</v>
      </c>
      <c r="D2823" s="7" t="s">
        <v>6558</v>
      </c>
      <c r="E2823" s="7"/>
      <c r="F2823" s="64"/>
      <c r="G2823" s="6"/>
      <c r="H2823" s="6"/>
      <c r="I2823" s="10" t="s">
        <v>110</v>
      </c>
      <c r="J2823" s="11" t="s">
        <v>8455</v>
      </c>
      <c r="K2823" s="194" t="s">
        <v>510</v>
      </c>
      <c r="L2823" s="176"/>
      <c r="M2823" s="176">
        <v>1000</v>
      </c>
      <c r="N2823" s="80" t="s">
        <v>6854</v>
      </c>
      <c r="O2823" s="162"/>
      <c r="P2823" s="80" t="s">
        <v>2822</v>
      </c>
      <c r="Q2823" s="80"/>
      <c r="R2823" s="80"/>
      <c r="S2823" s="163"/>
      <c r="T2823" s="213"/>
      <c r="U2823" s="162"/>
      <c r="V2823" s="164"/>
      <c r="W2823" s="12" t="str">
        <f t="shared" si="682"/>
        <v>Mqtt1</v>
      </c>
      <c r="X2823" s="196" t="s">
        <v>10573</v>
      </c>
      <c r="Y2823" s="6" t="str">
        <f t="shared" si="683"/>
        <v>marpower/power-tag/drain-pump-3-ps-deck-locker</v>
      </c>
      <c r="Z2823" s="103" t="str" cm="1">
        <f t="array" ref="Z2823">IF(COUNTIF(N2823,"spare"),"","$."&amp;_xlfn.REGEXEXTRACT(J2823,"^PT\d+[FQ]\d+_(.*)", 2))</f>
        <v>$.RMS_Voltage_B_N</v>
      </c>
      <c r="AA2823" s="12">
        <f t="shared" si="685"/>
        <v>9</v>
      </c>
      <c r="AB2823" s="6" t="s">
        <v>195</v>
      </c>
      <c r="AC2823" s="103">
        <v>3030</v>
      </c>
      <c r="AJ2823" s="80"/>
      <c r="AK2823" s="113" t="s">
        <v>1424</v>
      </c>
      <c r="AN2823" s="80"/>
      <c r="AO2823" s="80"/>
      <c r="AP2823" s="80"/>
      <c r="AQ2823" s="80"/>
      <c r="AR2823" s="127"/>
      <c r="AS2823" s="80"/>
      <c r="AT2823" s="7"/>
      <c r="AU2823" s="7"/>
      <c r="AV2823" s="165"/>
      <c r="AW2823" s="166"/>
      <c r="AX2823" s="137"/>
      <c r="AY2823" s="147"/>
      <c r="AZ2823" s="167"/>
      <c r="BA2823" s="167"/>
      <c r="BB2823" s="147" t="str">
        <f t="shared" si="688"/>
        <v/>
      </c>
      <c r="BC2823" s="168"/>
      <c r="BD2823" s="165"/>
      <c r="BE2823" s="165"/>
      <c r="BF2823" s="165"/>
      <c r="BG2823" s="165"/>
      <c r="BH2823" s="165"/>
      <c r="BI2823" s="165"/>
      <c r="BJ2823" s="165"/>
      <c r="BK2823" s="165"/>
      <c r="BL2823" s="165"/>
      <c r="BM2823" s="165"/>
      <c r="BN2823" s="165"/>
      <c r="BO2823" s="165"/>
      <c r="BP2823" s="165"/>
      <c r="BQ2823" s="165"/>
      <c r="BS2823" s="6"/>
      <c r="BT2823" s="11"/>
      <c r="BU2823" s="6"/>
      <c r="BV2823" s="6"/>
    </row>
    <row r="2824" spans="1:74" ht="15.75" x14ac:dyDescent="0.25">
      <c r="A2824" s="52" t="s">
        <v>1422</v>
      </c>
      <c r="B2824" s="56"/>
      <c r="C2824" s="7" t="s">
        <v>118</v>
      </c>
      <c r="D2824" s="7" t="s">
        <v>6558</v>
      </c>
      <c r="E2824" s="7"/>
      <c r="F2824" s="64"/>
      <c r="G2824" s="6"/>
      <c r="H2824" s="6"/>
      <c r="I2824" s="10" t="s">
        <v>110</v>
      </c>
      <c r="J2824" s="11" t="s">
        <v>8632</v>
      </c>
      <c r="K2824" s="194" t="s">
        <v>510</v>
      </c>
      <c r="L2824" s="176"/>
      <c r="M2824" s="176">
        <v>1000</v>
      </c>
      <c r="N2824" s="80" t="s">
        <v>6854</v>
      </c>
      <c r="O2824" s="162"/>
      <c r="P2824" s="80" t="s">
        <v>2823</v>
      </c>
      <c r="Q2824" s="80"/>
      <c r="R2824" s="80"/>
      <c r="S2824" s="163"/>
      <c r="T2824" s="213"/>
      <c r="U2824" s="162"/>
      <c r="V2824" s="164"/>
      <c r="W2824" s="12" t="str">
        <f t="shared" si="682"/>
        <v>Mqtt1</v>
      </c>
      <c r="X2824" s="196" t="s">
        <v>10573</v>
      </c>
      <c r="Y2824" s="6" t="str">
        <f t="shared" si="683"/>
        <v>marpower/power-tag/drain-pump-3-ps-deck-locker</v>
      </c>
      <c r="Z2824" s="103" t="str" cm="1">
        <f t="array" ref="Z2824">IF(COUNTIF(N2824,"spare"),"","$."&amp;_xlfn.REGEXEXTRACT(J2824,"^PT\d+[FQ]\d+_(.*)", 2))</f>
        <v>$.RMS_Voltage_C_N</v>
      </c>
      <c r="AA2824" s="12">
        <f t="shared" si="685"/>
        <v>9</v>
      </c>
      <c r="AB2824" s="6" t="s">
        <v>195</v>
      </c>
      <c r="AC2824" s="103">
        <v>3032</v>
      </c>
      <c r="AJ2824" s="80"/>
      <c r="AK2824" s="113" t="s">
        <v>1424</v>
      </c>
      <c r="AN2824" s="80"/>
      <c r="AO2824" s="80"/>
      <c r="AP2824" s="80"/>
      <c r="AQ2824" s="80"/>
      <c r="AR2824" s="127"/>
      <c r="AS2824" s="80"/>
      <c r="AT2824" s="7"/>
      <c r="AU2824" s="7"/>
      <c r="AV2824" s="165"/>
      <c r="AW2824" s="166"/>
      <c r="AX2824" s="137"/>
      <c r="AY2824" s="147"/>
      <c r="AZ2824" s="167"/>
      <c r="BA2824" s="167"/>
      <c r="BB2824" s="147" t="str">
        <f t="shared" si="688"/>
        <v/>
      </c>
      <c r="BC2824" s="168"/>
      <c r="BD2824" s="165"/>
      <c r="BE2824" s="165"/>
      <c r="BF2824" s="165"/>
      <c r="BG2824" s="165"/>
      <c r="BH2824" s="165"/>
      <c r="BI2824" s="165"/>
      <c r="BJ2824" s="165"/>
      <c r="BK2824" s="165"/>
      <c r="BL2824" s="165"/>
      <c r="BM2824" s="165"/>
      <c r="BN2824" s="165"/>
      <c r="BO2824" s="165"/>
      <c r="BP2824" s="165"/>
      <c r="BQ2824" s="165"/>
      <c r="BS2824" s="6"/>
      <c r="BT2824" s="11"/>
      <c r="BU2824" s="6"/>
      <c r="BV2824" s="6"/>
    </row>
    <row r="2825" spans="1:74" ht="15.75" x14ac:dyDescent="0.25">
      <c r="A2825" s="52" t="s">
        <v>1422</v>
      </c>
      <c r="B2825" s="56"/>
      <c r="C2825" s="7" t="s">
        <v>118</v>
      </c>
      <c r="D2825" s="7" t="s">
        <v>6558</v>
      </c>
      <c r="E2825" s="7"/>
      <c r="F2825" s="64"/>
      <c r="G2825" s="6"/>
      <c r="H2825" s="6"/>
      <c r="I2825" s="10" t="s">
        <v>110</v>
      </c>
      <c r="J2825" s="11" t="s">
        <v>1557</v>
      </c>
      <c r="K2825" s="194" t="s">
        <v>510</v>
      </c>
      <c r="L2825" s="176"/>
      <c r="M2825" s="176">
        <v>1000</v>
      </c>
      <c r="N2825" s="80" t="s">
        <v>6854</v>
      </c>
      <c r="O2825" s="162"/>
      <c r="P2825" s="80" t="s">
        <v>2824</v>
      </c>
      <c r="Q2825" s="80"/>
      <c r="R2825" s="80"/>
      <c r="S2825" s="163"/>
      <c r="T2825" s="213"/>
      <c r="U2825" s="162"/>
      <c r="V2825" s="164"/>
      <c r="W2825" s="12" t="str">
        <f t="shared" si="682"/>
        <v>Mqtt1</v>
      </c>
      <c r="X2825" s="196" t="s">
        <v>10573</v>
      </c>
      <c r="Y2825" s="6" t="str">
        <f t="shared" si="683"/>
        <v>marpower/power-tag/drain-pump-3-ps-deck-locker</v>
      </c>
      <c r="Z2825" s="103" t="str" cm="1">
        <f t="array" ref="Z2825">IF(COUNTIF(N2825,"spare"),"","$."&amp;_xlfn.REGEXEXTRACT(J2825,"^PT\d+[FQ]\d+_(.*)", 2))</f>
        <v>$.Active_Power_Phase_A</v>
      </c>
      <c r="AA2825" s="12">
        <f t="shared" si="685"/>
        <v>9</v>
      </c>
      <c r="AB2825" s="6" t="s">
        <v>195</v>
      </c>
      <c r="AC2825" s="103">
        <v>3054</v>
      </c>
      <c r="AJ2825" s="80"/>
      <c r="AK2825" s="113" t="s">
        <v>1425</v>
      </c>
      <c r="AN2825" s="80"/>
      <c r="AO2825" s="80"/>
      <c r="AP2825" s="80"/>
      <c r="AQ2825" s="80"/>
      <c r="AR2825" s="127"/>
      <c r="AS2825" s="80"/>
      <c r="AT2825" s="7"/>
      <c r="AU2825" s="7"/>
      <c r="AV2825" s="165"/>
      <c r="AW2825" s="166"/>
      <c r="AX2825" s="137"/>
      <c r="AY2825" s="147"/>
      <c r="AZ2825" s="167"/>
      <c r="BA2825" s="167"/>
      <c r="BB2825" s="147" t="str">
        <f t="shared" si="688"/>
        <v/>
      </c>
      <c r="BC2825" s="168"/>
      <c r="BD2825" s="165"/>
      <c r="BE2825" s="165"/>
      <c r="BF2825" s="165"/>
      <c r="BG2825" s="165"/>
      <c r="BH2825" s="165"/>
      <c r="BI2825" s="165"/>
      <c r="BJ2825" s="165"/>
      <c r="BK2825" s="165"/>
      <c r="BL2825" s="165"/>
      <c r="BM2825" s="165"/>
      <c r="BN2825" s="165"/>
      <c r="BO2825" s="165"/>
      <c r="BP2825" s="165"/>
      <c r="BQ2825" s="165"/>
      <c r="BS2825" s="6"/>
      <c r="BT2825" s="11"/>
      <c r="BU2825" s="6"/>
      <c r="BV2825" s="6"/>
    </row>
    <row r="2826" spans="1:74" ht="15.75" x14ac:dyDescent="0.25">
      <c r="A2826" s="52" t="s">
        <v>1422</v>
      </c>
      <c r="B2826" s="56"/>
      <c r="C2826" s="7" t="s">
        <v>118</v>
      </c>
      <c r="D2826" s="7" t="s">
        <v>6558</v>
      </c>
      <c r="E2826" s="7"/>
      <c r="F2826" s="64"/>
      <c r="G2826" s="6"/>
      <c r="H2826" s="6"/>
      <c r="I2826" s="10" t="s">
        <v>110</v>
      </c>
      <c r="J2826" s="11" t="s">
        <v>1558</v>
      </c>
      <c r="K2826" s="194" t="s">
        <v>510</v>
      </c>
      <c r="L2826" s="176"/>
      <c r="M2826" s="176">
        <v>1000</v>
      </c>
      <c r="N2826" s="80" t="s">
        <v>6854</v>
      </c>
      <c r="O2826" s="162"/>
      <c r="P2826" s="80" t="s">
        <v>2825</v>
      </c>
      <c r="Q2826" s="80"/>
      <c r="R2826" s="80"/>
      <c r="S2826" s="163"/>
      <c r="T2826" s="213"/>
      <c r="U2826" s="162"/>
      <c r="V2826" s="164"/>
      <c r="W2826" s="12" t="str">
        <f t="shared" ref="W2826:W2889" si="689">IF(COUNTIF(N2826,"spare"),"","Mqtt1")</f>
        <v>Mqtt1</v>
      </c>
      <c r="X2826" s="196" t="s">
        <v>10573</v>
      </c>
      <c r="Y2826" s="6" t="str">
        <f t="shared" si="683"/>
        <v>marpower/power-tag/drain-pump-3-ps-deck-locker</v>
      </c>
      <c r="Z2826" s="103" t="str" cm="1">
        <f t="array" ref="Z2826">IF(COUNTIF(N2826,"spare"),"","$."&amp;_xlfn.REGEXEXTRACT(J2826,"^PT\d+[FQ]\d+_(.*)", 2))</f>
        <v>$.Active_Power_Phase_B</v>
      </c>
      <c r="AA2826" s="12">
        <f t="shared" si="685"/>
        <v>9</v>
      </c>
      <c r="AB2826" s="6" t="s">
        <v>195</v>
      </c>
      <c r="AC2826" s="103">
        <v>3056</v>
      </c>
      <c r="AJ2826" s="80"/>
      <c r="AK2826" s="113" t="s">
        <v>1425</v>
      </c>
      <c r="AN2826" s="80"/>
      <c r="AO2826" s="80"/>
      <c r="AP2826" s="80"/>
      <c r="AQ2826" s="80"/>
      <c r="AR2826" s="127"/>
      <c r="AS2826" s="80"/>
      <c r="AT2826" s="7"/>
      <c r="AU2826" s="7"/>
      <c r="AV2826" s="165"/>
      <c r="AW2826" s="166"/>
      <c r="AX2826" s="137"/>
      <c r="AY2826" s="147"/>
      <c r="AZ2826" s="167"/>
      <c r="BA2826" s="167"/>
      <c r="BB2826" s="147" t="str">
        <f t="shared" si="688"/>
        <v/>
      </c>
      <c r="BC2826" s="168"/>
      <c r="BD2826" s="165"/>
      <c r="BE2826" s="165"/>
      <c r="BF2826" s="165"/>
      <c r="BG2826" s="165"/>
      <c r="BH2826" s="165"/>
      <c r="BI2826" s="165"/>
      <c r="BJ2826" s="165"/>
      <c r="BK2826" s="165"/>
      <c r="BL2826" s="165"/>
      <c r="BM2826" s="165"/>
      <c r="BN2826" s="165"/>
      <c r="BO2826" s="165"/>
      <c r="BP2826" s="165"/>
      <c r="BQ2826" s="165"/>
      <c r="BS2826" s="6"/>
      <c r="BT2826" s="11"/>
      <c r="BU2826" s="6"/>
      <c r="BV2826" s="6"/>
    </row>
    <row r="2827" spans="1:74" ht="15.75" x14ac:dyDescent="0.25">
      <c r="A2827" s="52" t="s">
        <v>1422</v>
      </c>
      <c r="B2827" s="56"/>
      <c r="C2827" s="7" t="s">
        <v>118</v>
      </c>
      <c r="D2827" s="7" t="s">
        <v>6558</v>
      </c>
      <c r="E2827" s="7"/>
      <c r="F2827" s="64"/>
      <c r="G2827" s="6"/>
      <c r="H2827" s="6"/>
      <c r="I2827" s="10" t="s">
        <v>110</v>
      </c>
      <c r="J2827" s="11" t="s">
        <v>1559</v>
      </c>
      <c r="K2827" s="194" t="s">
        <v>510</v>
      </c>
      <c r="L2827" s="176"/>
      <c r="M2827" s="176">
        <v>1000</v>
      </c>
      <c r="N2827" s="80" t="s">
        <v>6854</v>
      </c>
      <c r="O2827" s="162"/>
      <c r="P2827" s="80" t="s">
        <v>2826</v>
      </c>
      <c r="Q2827" s="80"/>
      <c r="R2827" s="80"/>
      <c r="S2827" s="163"/>
      <c r="T2827" s="213"/>
      <c r="U2827" s="162"/>
      <c r="V2827" s="164"/>
      <c r="W2827" s="12" t="str">
        <f t="shared" si="689"/>
        <v>Mqtt1</v>
      </c>
      <c r="X2827" s="196" t="s">
        <v>10573</v>
      </c>
      <c r="Y2827" s="6" t="str">
        <f t="shared" ref="Y2827:Y2890" si="690">LOWER(_xlfn.CONCAT("marpower/",SUBSTITUTE(SUBSTITUTE("power-tag/" &amp; X2827," ","-"),"_","-")))</f>
        <v>marpower/power-tag/drain-pump-3-ps-deck-locker</v>
      </c>
      <c r="Z2827" s="103" t="str" cm="1">
        <f t="array" ref="Z2827">IF(COUNTIF(N2827,"spare"),"","$."&amp;_xlfn.REGEXEXTRACT(J2827,"^PT\d+[FQ]\d+_(.*)", 2))</f>
        <v>$.Active_Power_Phase_C</v>
      </c>
      <c r="AA2827" s="12">
        <f t="shared" si="685"/>
        <v>9</v>
      </c>
      <c r="AB2827" s="6" t="s">
        <v>195</v>
      </c>
      <c r="AC2827" s="103">
        <v>3058</v>
      </c>
      <c r="AJ2827" s="80"/>
      <c r="AK2827" s="113" t="s">
        <v>1425</v>
      </c>
      <c r="AN2827" s="80"/>
      <c r="AO2827" s="80"/>
      <c r="AP2827" s="80"/>
      <c r="AQ2827" s="80"/>
      <c r="AR2827" s="127"/>
      <c r="AS2827" s="80"/>
      <c r="AT2827" s="7"/>
      <c r="AU2827" s="7"/>
      <c r="AV2827" s="165"/>
      <c r="AW2827" s="166"/>
      <c r="AX2827" s="137"/>
      <c r="AY2827" s="147"/>
      <c r="AZ2827" s="167"/>
      <c r="BA2827" s="167"/>
      <c r="BB2827" s="147" t="str">
        <f t="shared" si="688"/>
        <v/>
      </c>
      <c r="BC2827" s="168"/>
      <c r="BD2827" s="165"/>
      <c r="BE2827" s="165"/>
      <c r="BF2827" s="165"/>
      <c r="BG2827" s="165"/>
      <c r="BH2827" s="165"/>
      <c r="BI2827" s="165"/>
      <c r="BJ2827" s="165"/>
      <c r="BK2827" s="165"/>
      <c r="BL2827" s="165"/>
      <c r="BM2827" s="165"/>
      <c r="BN2827" s="165"/>
      <c r="BO2827" s="165"/>
      <c r="BP2827" s="165"/>
      <c r="BQ2827" s="165"/>
      <c r="BS2827" s="6"/>
      <c r="BT2827" s="11"/>
      <c r="BU2827" s="6"/>
      <c r="BV2827" s="6"/>
    </row>
    <row r="2828" spans="1:74" ht="15.75" x14ac:dyDescent="0.25">
      <c r="A2828" s="52" t="s">
        <v>1422</v>
      </c>
      <c r="B2828" s="56"/>
      <c r="C2828" s="7" t="s">
        <v>118</v>
      </c>
      <c r="D2828" s="7" t="s">
        <v>6558</v>
      </c>
      <c r="E2828" s="7"/>
      <c r="F2828" s="64"/>
      <c r="G2828" s="6"/>
      <c r="H2828" s="6"/>
      <c r="I2828" s="10" t="s">
        <v>110</v>
      </c>
      <c r="J2828" s="11" t="s">
        <v>1560</v>
      </c>
      <c r="K2828" s="194" t="s">
        <v>510</v>
      </c>
      <c r="L2828" s="176"/>
      <c r="M2828" s="176">
        <v>1000</v>
      </c>
      <c r="N2828" s="80" t="s">
        <v>6854</v>
      </c>
      <c r="O2828" s="162"/>
      <c r="P2828" s="80" t="s">
        <v>2827</v>
      </c>
      <c r="Q2828" s="80"/>
      <c r="R2828" s="80"/>
      <c r="S2828" s="163"/>
      <c r="T2828" s="213"/>
      <c r="U2828" s="162"/>
      <c r="V2828" s="164"/>
      <c r="W2828" s="12" t="str">
        <f t="shared" si="689"/>
        <v>Mqtt1</v>
      </c>
      <c r="X2828" s="196" t="s">
        <v>10573</v>
      </c>
      <c r="Y2828" s="6" t="str">
        <f t="shared" si="690"/>
        <v>marpower/power-tag/drain-pump-3-ps-deck-locker</v>
      </c>
      <c r="Z2828" s="103" t="str" cm="1">
        <f t="array" ref="Z2828">IF(COUNTIF(N2828,"spare"),"","$."&amp;_xlfn.REGEXEXTRACT(J2828,"^PT\d+[FQ]\d+_(.*)", 2))</f>
        <v>$.Total_Active_Power</v>
      </c>
      <c r="AA2828" s="12">
        <f t="shared" si="685"/>
        <v>9</v>
      </c>
      <c r="AB2828" s="6" t="s">
        <v>195</v>
      </c>
      <c r="AC2828" s="103">
        <v>3060</v>
      </c>
      <c r="AJ2828" s="80"/>
      <c r="AK2828" s="113" t="s">
        <v>1425</v>
      </c>
      <c r="AN2828" s="80"/>
      <c r="AO2828" s="80"/>
      <c r="AP2828" s="80"/>
      <c r="AQ2828" s="80"/>
      <c r="AR2828" s="127"/>
      <c r="AS2828" s="80"/>
      <c r="AT2828" s="7"/>
      <c r="AU2828" s="7"/>
      <c r="AV2828" s="165"/>
      <c r="AW2828" s="166"/>
      <c r="AX2828" s="137"/>
      <c r="AY2828" s="147"/>
      <c r="AZ2828" s="167"/>
      <c r="BA2828" s="167"/>
      <c r="BB2828" s="147" t="str">
        <f t="shared" si="688"/>
        <v/>
      </c>
      <c r="BC2828" s="168"/>
      <c r="BD2828" s="165"/>
      <c r="BE2828" s="165"/>
      <c r="BF2828" s="165"/>
      <c r="BG2828" s="165"/>
      <c r="BH2828" s="165"/>
      <c r="BI2828" s="165"/>
      <c r="BJ2828" s="165"/>
      <c r="BK2828" s="165"/>
      <c r="BL2828" s="165"/>
      <c r="BM2828" s="165"/>
      <c r="BN2828" s="165"/>
      <c r="BO2828" s="165"/>
      <c r="BP2828" s="165"/>
      <c r="BQ2828" s="165"/>
      <c r="BS2828" s="6"/>
      <c r="BT2828" s="11"/>
      <c r="BU2828" s="6"/>
      <c r="BV2828" s="6"/>
    </row>
    <row r="2829" spans="1:74" ht="15.75" x14ac:dyDescent="0.25">
      <c r="A2829" s="52" t="s">
        <v>1422</v>
      </c>
      <c r="B2829" s="56"/>
      <c r="C2829" s="7" t="s">
        <v>118</v>
      </c>
      <c r="D2829" s="7" t="s">
        <v>6558</v>
      </c>
      <c r="E2829" s="7"/>
      <c r="F2829" s="64"/>
      <c r="G2829" s="6"/>
      <c r="H2829" s="6"/>
      <c r="I2829" s="10" t="s">
        <v>110</v>
      </c>
      <c r="J2829" s="11" t="s">
        <v>1561</v>
      </c>
      <c r="K2829" s="194" t="s">
        <v>510</v>
      </c>
      <c r="L2829" s="176"/>
      <c r="M2829" s="176">
        <v>1000</v>
      </c>
      <c r="N2829" s="80" t="s">
        <v>6854</v>
      </c>
      <c r="O2829" s="162"/>
      <c r="P2829" s="80" t="s">
        <v>2828</v>
      </c>
      <c r="Q2829" s="80"/>
      <c r="R2829" s="80"/>
      <c r="S2829" s="163"/>
      <c r="T2829" s="213"/>
      <c r="U2829" s="162"/>
      <c r="V2829" s="164"/>
      <c r="W2829" s="12" t="str">
        <f t="shared" si="689"/>
        <v>Mqtt1</v>
      </c>
      <c r="X2829" s="196" t="s">
        <v>10573</v>
      </c>
      <c r="Y2829" s="6" t="str">
        <f t="shared" si="690"/>
        <v>marpower/power-tag/drain-pump-3-ps-deck-locker</v>
      </c>
      <c r="Z2829" s="103" t="str" cm="1">
        <f t="array" ref="Z2829">IF(COUNTIF(N2829,"spare"),"","$."&amp;_xlfn.REGEXEXTRACT(J2829,"^PT\d+[FQ]\d+_(.*)", 2))</f>
        <v>$.Power_Factor_Phase_A</v>
      </c>
      <c r="AA2829" s="12">
        <f t="shared" si="685"/>
        <v>9</v>
      </c>
      <c r="AB2829" s="6" t="s">
        <v>195</v>
      </c>
      <c r="AC2829" s="103">
        <v>3078</v>
      </c>
      <c r="AJ2829" s="80"/>
      <c r="AK2829" s="113" t="s">
        <v>1426</v>
      </c>
      <c r="AN2829" s="80"/>
      <c r="AO2829" s="80"/>
      <c r="AP2829" s="80"/>
      <c r="AQ2829" s="80"/>
      <c r="AR2829" s="127"/>
      <c r="AS2829" s="80"/>
      <c r="AT2829" s="7"/>
      <c r="AU2829" s="7"/>
      <c r="AV2829" s="165"/>
      <c r="AW2829" s="166"/>
      <c r="AX2829" s="137"/>
      <c r="AY2829" s="147"/>
      <c r="AZ2829" s="167"/>
      <c r="BA2829" s="167"/>
      <c r="BB2829" s="147" t="str">
        <f t="shared" si="688"/>
        <v/>
      </c>
      <c r="BC2829" s="168"/>
      <c r="BD2829" s="165"/>
      <c r="BE2829" s="165"/>
      <c r="BF2829" s="165"/>
      <c r="BG2829" s="165"/>
      <c r="BH2829" s="165"/>
      <c r="BI2829" s="165"/>
      <c r="BJ2829" s="165"/>
      <c r="BK2829" s="165"/>
      <c r="BL2829" s="165"/>
      <c r="BM2829" s="165"/>
      <c r="BN2829" s="165"/>
      <c r="BO2829" s="165"/>
      <c r="BP2829" s="165"/>
      <c r="BQ2829" s="165"/>
      <c r="BS2829" s="6"/>
      <c r="BT2829" s="11"/>
      <c r="BU2829" s="6"/>
      <c r="BV2829" s="6"/>
    </row>
    <row r="2830" spans="1:74" ht="15.75" x14ac:dyDescent="0.25">
      <c r="A2830" s="52" t="s">
        <v>1422</v>
      </c>
      <c r="B2830" s="56"/>
      <c r="C2830" s="7" t="s">
        <v>118</v>
      </c>
      <c r="D2830" s="7" t="s">
        <v>6558</v>
      </c>
      <c r="E2830" s="7"/>
      <c r="F2830" s="64"/>
      <c r="G2830" s="6"/>
      <c r="H2830" s="6"/>
      <c r="I2830" s="10" t="s">
        <v>110</v>
      </c>
      <c r="J2830" s="11" t="s">
        <v>1562</v>
      </c>
      <c r="K2830" s="194" t="s">
        <v>510</v>
      </c>
      <c r="L2830" s="176"/>
      <c r="M2830" s="176">
        <v>1000</v>
      </c>
      <c r="N2830" s="80" t="s">
        <v>6854</v>
      </c>
      <c r="O2830" s="162"/>
      <c r="P2830" s="80" t="s">
        <v>2829</v>
      </c>
      <c r="Q2830" s="80"/>
      <c r="R2830" s="80"/>
      <c r="S2830" s="163"/>
      <c r="T2830" s="213"/>
      <c r="U2830" s="162"/>
      <c r="V2830" s="164"/>
      <c r="W2830" s="12" t="str">
        <f t="shared" si="689"/>
        <v>Mqtt1</v>
      </c>
      <c r="X2830" s="196" t="s">
        <v>10573</v>
      </c>
      <c r="Y2830" s="6" t="str">
        <f t="shared" si="690"/>
        <v>marpower/power-tag/drain-pump-3-ps-deck-locker</v>
      </c>
      <c r="Z2830" s="103" t="str" cm="1">
        <f t="array" ref="Z2830">IF(COUNTIF(N2830,"spare"),"","$."&amp;_xlfn.REGEXEXTRACT(J2830,"^PT\d+[FQ]\d+_(.*)", 2))</f>
        <v>$.Power_Factor_Phase_B</v>
      </c>
      <c r="AA2830" s="12">
        <f t="shared" si="685"/>
        <v>9</v>
      </c>
      <c r="AB2830" s="6" t="s">
        <v>195</v>
      </c>
      <c r="AC2830" s="103">
        <v>3080</v>
      </c>
      <c r="AJ2830" s="80"/>
      <c r="AK2830" s="113" t="s">
        <v>1426</v>
      </c>
      <c r="AN2830" s="80"/>
      <c r="AO2830" s="80"/>
      <c r="AP2830" s="80"/>
      <c r="AQ2830" s="80"/>
      <c r="AR2830" s="127"/>
      <c r="AS2830" s="80"/>
      <c r="AT2830" s="7"/>
      <c r="AU2830" s="7"/>
      <c r="AV2830" s="165"/>
      <c r="AW2830" s="166"/>
      <c r="AX2830" s="137"/>
      <c r="AY2830" s="147"/>
      <c r="AZ2830" s="167"/>
      <c r="BA2830" s="167"/>
      <c r="BB2830" s="147" t="str">
        <f t="shared" si="688"/>
        <v/>
      </c>
      <c r="BC2830" s="168"/>
      <c r="BD2830" s="165"/>
      <c r="BE2830" s="165"/>
      <c r="BF2830" s="165"/>
      <c r="BG2830" s="165"/>
      <c r="BH2830" s="165"/>
      <c r="BI2830" s="165"/>
      <c r="BJ2830" s="165"/>
      <c r="BK2830" s="165"/>
      <c r="BL2830" s="165"/>
      <c r="BM2830" s="165"/>
      <c r="BN2830" s="165"/>
      <c r="BO2830" s="165"/>
      <c r="BP2830" s="165"/>
      <c r="BQ2830" s="165"/>
      <c r="BS2830" s="6"/>
      <c r="BT2830" s="11"/>
      <c r="BU2830" s="6"/>
      <c r="BV2830" s="6"/>
    </row>
    <row r="2831" spans="1:74" ht="15.75" x14ac:dyDescent="0.25">
      <c r="A2831" s="52" t="s">
        <v>1422</v>
      </c>
      <c r="B2831" s="56"/>
      <c r="C2831" s="7" t="s">
        <v>118</v>
      </c>
      <c r="D2831" s="7" t="s">
        <v>6558</v>
      </c>
      <c r="E2831" s="7"/>
      <c r="F2831" s="64"/>
      <c r="G2831" s="6"/>
      <c r="H2831" s="6"/>
      <c r="I2831" s="10" t="s">
        <v>110</v>
      </c>
      <c r="J2831" s="11" t="s">
        <v>1563</v>
      </c>
      <c r="K2831" s="194" t="s">
        <v>510</v>
      </c>
      <c r="L2831" s="176"/>
      <c r="M2831" s="176">
        <v>1000</v>
      </c>
      <c r="N2831" s="80" t="s">
        <v>6854</v>
      </c>
      <c r="O2831" s="162"/>
      <c r="P2831" s="80" t="s">
        <v>2830</v>
      </c>
      <c r="Q2831" s="80"/>
      <c r="R2831" s="80"/>
      <c r="S2831" s="163"/>
      <c r="T2831" s="213"/>
      <c r="U2831" s="162"/>
      <c r="V2831" s="164"/>
      <c r="W2831" s="12" t="str">
        <f t="shared" si="689"/>
        <v>Mqtt1</v>
      </c>
      <c r="X2831" s="196" t="s">
        <v>10573</v>
      </c>
      <c r="Y2831" s="6" t="str">
        <f t="shared" si="690"/>
        <v>marpower/power-tag/drain-pump-3-ps-deck-locker</v>
      </c>
      <c r="Z2831" s="103" t="str" cm="1">
        <f t="array" ref="Z2831">IF(COUNTIF(N2831,"spare"),"","$."&amp;_xlfn.REGEXEXTRACT(J2831,"^PT\d+[FQ]\d+_(.*)", 2))</f>
        <v>$.Power_Factor_Phase_C</v>
      </c>
      <c r="AA2831" s="12">
        <f t="shared" si="685"/>
        <v>9</v>
      </c>
      <c r="AB2831" s="6" t="s">
        <v>195</v>
      </c>
      <c r="AC2831" s="103">
        <v>3082</v>
      </c>
      <c r="AJ2831" s="80"/>
      <c r="AK2831" s="113" t="s">
        <v>1426</v>
      </c>
      <c r="AN2831" s="80"/>
      <c r="AO2831" s="80"/>
      <c r="AP2831" s="80"/>
      <c r="AQ2831" s="80"/>
      <c r="AR2831" s="127"/>
      <c r="AS2831" s="80"/>
      <c r="AT2831" s="7"/>
      <c r="AU2831" s="7"/>
      <c r="AV2831" s="165"/>
      <c r="AW2831" s="166"/>
      <c r="AX2831" s="137"/>
      <c r="AY2831" s="147"/>
      <c r="AZ2831" s="167"/>
      <c r="BA2831" s="167"/>
      <c r="BB2831" s="147" t="str">
        <f t="shared" si="688"/>
        <v/>
      </c>
      <c r="BC2831" s="168"/>
      <c r="BD2831" s="165"/>
      <c r="BE2831" s="165"/>
      <c r="BF2831" s="165"/>
      <c r="BG2831" s="165"/>
      <c r="BH2831" s="165"/>
      <c r="BI2831" s="165"/>
      <c r="BJ2831" s="165"/>
      <c r="BK2831" s="165"/>
      <c r="BL2831" s="165"/>
      <c r="BM2831" s="165"/>
      <c r="BN2831" s="165"/>
      <c r="BO2831" s="165"/>
      <c r="BP2831" s="165"/>
      <c r="BQ2831" s="165"/>
      <c r="BS2831" s="6"/>
      <c r="BT2831" s="11"/>
      <c r="BU2831" s="6"/>
      <c r="BV2831" s="6"/>
    </row>
    <row r="2832" spans="1:74" ht="15.75" x14ac:dyDescent="0.25">
      <c r="A2832" s="52" t="s">
        <v>1422</v>
      </c>
      <c r="B2832" s="56"/>
      <c r="C2832" s="7" t="s">
        <v>118</v>
      </c>
      <c r="D2832" s="7" t="s">
        <v>6558</v>
      </c>
      <c r="E2832" s="7"/>
      <c r="F2832" s="64"/>
      <c r="G2832" s="6"/>
      <c r="H2832" s="6"/>
      <c r="I2832" s="10" t="s">
        <v>110</v>
      </c>
      <c r="J2832" s="11" t="s">
        <v>1564</v>
      </c>
      <c r="K2832" s="194" t="s">
        <v>510</v>
      </c>
      <c r="L2832" s="176"/>
      <c r="M2832" s="176">
        <v>1000</v>
      </c>
      <c r="N2832" s="80" t="s">
        <v>6854</v>
      </c>
      <c r="O2832" s="162"/>
      <c r="P2832" s="80" t="s">
        <v>2831</v>
      </c>
      <c r="Q2832" s="80"/>
      <c r="R2832" s="80"/>
      <c r="S2832" s="163"/>
      <c r="T2832" s="213"/>
      <c r="U2832" s="162"/>
      <c r="V2832" s="164"/>
      <c r="W2832" s="12" t="str">
        <f t="shared" si="689"/>
        <v>Mqtt1</v>
      </c>
      <c r="X2832" s="196" t="s">
        <v>10573</v>
      </c>
      <c r="Y2832" s="6" t="str">
        <f t="shared" si="690"/>
        <v>marpower/power-tag/drain-pump-3-ps-deck-locker</v>
      </c>
      <c r="Z2832" s="103" t="str" cm="1">
        <f t="array" ref="Z2832">IF(COUNTIF(N2832,"spare"),"","$."&amp;_xlfn.REGEXEXTRACT(J2832,"^PT\d+[FQ]\d+_(.*)", 2))</f>
        <v>$.Total_Power_Factor</v>
      </c>
      <c r="AA2832" s="12">
        <f t="shared" si="685"/>
        <v>9</v>
      </c>
      <c r="AB2832" s="6" t="s">
        <v>195</v>
      </c>
      <c r="AC2832" s="103">
        <v>3084</v>
      </c>
      <c r="AJ2832" s="80"/>
      <c r="AK2832" s="113" t="s">
        <v>1426</v>
      </c>
      <c r="AN2832" s="80"/>
      <c r="AO2832" s="80"/>
      <c r="AP2832" s="80"/>
      <c r="AQ2832" s="80"/>
      <c r="AR2832" s="127"/>
      <c r="AS2832" s="80"/>
      <c r="AT2832" s="7"/>
      <c r="AU2832" s="7"/>
      <c r="AV2832" s="165"/>
      <c r="AW2832" s="166"/>
      <c r="AX2832" s="137"/>
      <c r="AY2832" s="147"/>
      <c r="AZ2832" s="167"/>
      <c r="BA2832" s="167"/>
      <c r="BB2832" s="147" t="str">
        <f t="shared" si="688"/>
        <v/>
      </c>
      <c r="BC2832" s="168"/>
      <c r="BD2832" s="165"/>
      <c r="BE2832" s="165"/>
      <c r="BF2832" s="165"/>
      <c r="BG2832" s="165"/>
      <c r="BH2832" s="165"/>
      <c r="BI2832" s="165"/>
      <c r="BJ2832" s="165"/>
      <c r="BK2832" s="165"/>
      <c r="BL2832" s="165"/>
      <c r="BM2832" s="165"/>
      <c r="BN2832" s="165"/>
      <c r="BO2832" s="165"/>
      <c r="BP2832" s="165"/>
      <c r="BQ2832" s="165"/>
      <c r="BS2832" s="6"/>
      <c r="BT2832" s="11"/>
      <c r="BU2832" s="6"/>
      <c r="BV2832" s="6"/>
    </row>
    <row r="2833" spans="1:74" ht="15.75" x14ac:dyDescent="0.25">
      <c r="A2833" s="52" t="s">
        <v>1422</v>
      </c>
      <c r="B2833" s="56"/>
      <c r="C2833" s="7" t="s">
        <v>118</v>
      </c>
      <c r="D2833" s="7" t="s">
        <v>6558</v>
      </c>
      <c r="E2833" s="7"/>
      <c r="F2833" s="64"/>
      <c r="G2833" s="6"/>
      <c r="H2833" s="6"/>
      <c r="I2833" s="10" t="s">
        <v>110</v>
      </c>
      <c r="J2833" s="11" t="s">
        <v>1565</v>
      </c>
      <c r="K2833" s="194" t="s">
        <v>510</v>
      </c>
      <c r="L2833" s="176"/>
      <c r="M2833" s="176">
        <v>1000</v>
      </c>
      <c r="N2833" s="80" t="s">
        <v>6854</v>
      </c>
      <c r="O2833" s="162"/>
      <c r="P2833" s="80" t="s">
        <v>2176</v>
      </c>
      <c r="Q2833" s="80"/>
      <c r="R2833" s="80"/>
      <c r="S2833" s="163"/>
      <c r="T2833" s="213"/>
      <c r="U2833" s="162"/>
      <c r="V2833" s="164"/>
      <c r="W2833" s="12" t="str">
        <f t="shared" si="689"/>
        <v>Mqtt1</v>
      </c>
      <c r="X2833" s="196" t="s">
        <v>10574</v>
      </c>
      <c r="Y2833" s="6" t="str">
        <f t="shared" si="690"/>
        <v>marpower/power-tag/bilge-water-separator</v>
      </c>
      <c r="Z2833" s="103" t="str" cm="1">
        <f t="array" ref="Z2833">IF(COUNTIF(N2833,"spare"),"","$."&amp;_xlfn.REGEXEXTRACT(J2833,"^PT\d+[FQ]\d+_(.*)", 2))</f>
        <v>$.RMS_Current_Phase_A</v>
      </c>
      <c r="AA2833" s="12">
        <f t="shared" si="685"/>
        <v>10</v>
      </c>
      <c r="AB2833" s="6" t="s">
        <v>195</v>
      </c>
      <c r="AC2833" s="103">
        <v>3000</v>
      </c>
      <c r="AJ2833" s="80"/>
      <c r="AK2833" s="113" t="s">
        <v>1423</v>
      </c>
      <c r="AN2833" s="80"/>
      <c r="AO2833" s="80"/>
      <c r="AP2833" s="80"/>
      <c r="AQ2833" s="80"/>
      <c r="AR2833" s="127"/>
      <c r="AS2833" s="80"/>
      <c r="AT2833" s="7"/>
      <c r="AU2833" s="7"/>
      <c r="AV2833" s="165"/>
      <c r="AW2833" s="166"/>
      <c r="AX2833" s="137"/>
      <c r="AY2833" s="147"/>
      <c r="AZ2833" s="167"/>
      <c r="BA2833" s="167"/>
      <c r="BB2833" s="147" t="str">
        <f t="shared" ref="BB2833:BB2847" si="691">IF(ISNUMBER(AM2833),"1","")</f>
        <v/>
      </c>
      <c r="BC2833" s="168"/>
      <c r="BD2833" s="165"/>
      <c r="BE2833" s="165"/>
      <c r="BF2833" s="165"/>
      <c r="BG2833" s="165"/>
      <c r="BH2833" s="165"/>
      <c r="BI2833" s="165"/>
      <c r="BJ2833" s="165"/>
      <c r="BK2833" s="165"/>
      <c r="BL2833" s="165"/>
      <c r="BM2833" s="165"/>
      <c r="BN2833" s="165"/>
      <c r="BO2833" s="165"/>
      <c r="BP2833" s="165"/>
      <c r="BQ2833" s="165"/>
      <c r="BS2833" s="6"/>
      <c r="BT2833" s="11"/>
      <c r="BU2833" s="6"/>
      <c r="BV2833" s="6"/>
    </row>
    <row r="2834" spans="1:74" ht="15.75" x14ac:dyDescent="0.25">
      <c r="A2834" s="52" t="s">
        <v>1422</v>
      </c>
      <c r="B2834" s="56"/>
      <c r="C2834" s="7" t="s">
        <v>118</v>
      </c>
      <c r="D2834" s="7" t="s">
        <v>6558</v>
      </c>
      <c r="E2834" s="7"/>
      <c r="F2834" s="64"/>
      <c r="G2834" s="6"/>
      <c r="H2834" s="6"/>
      <c r="I2834" s="10" t="s">
        <v>110</v>
      </c>
      <c r="J2834" s="11" t="s">
        <v>1566</v>
      </c>
      <c r="K2834" s="194" t="s">
        <v>510</v>
      </c>
      <c r="L2834" s="176"/>
      <c r="M2834" s="176">
        <v>1000</v>
      </c>
      <c r="N2834" s="80" t="s">
        <v>6854</v>
      </c>
      <c r="O2834" s="162"/>
      <c r="P2834" s="80" t="s">
        <v>2177</v>
      </c>
      <c r="Q2834" s="80"/>
      <c r="R2834" s="80"/>
      <c r="S2834" s="163"/>
      <c r="T2834" s="213"/>
      <c r="U2834" s="162"/>
      <c r="V2834" s="164"/>
      <c r="W2834" s="12" t="str">
        <f t="shared" si="689"/>
        <v>Mqtt1</v>
      </c>
      <c r="X2834" s="196" t="s">
        <v>10574</v>
      </c>
      <c r="Y2834" s="6" t="str">
        <f t="shared" si="690"/>
        <v>marpower/power-tag/bilge-water-separator</v>
      </c>
      <c r="Z2834" s="103" t="str" cm="1">
        <f t="array" ref="Z2834">IF(COUNTIF(N2834,"spare"),"","$."&amp;_xlfn.REGEXEXTRACT(J2834,"^PT\d+[FQ]\d+_(.*)", 2))</f>
        <v>$.RMS_Current_Phase_B</v>
      </c>
      <c r="AA2834" s="12">
        <f t="shared" si="685"/>
        <v>10</v>
      </c>
      <c r="AB2834" s="6" t="s">
        <v>195</v>
      </c>
      <c r="AC2834" s="103">
        <v>3002</v>
      </c>
      <c r="AJ2834" s="80"/>
      <c r="AK2834" s="113" t="s">
        <v>1423</v>
      </c>
      <c r="AN2834" s="80"/>
      <c r="AO2834" s="80"/>
      <c r="AP2834" s="80"/>
      <c r="AQ2834" s="80"/>
      <c r="AR2834" s="127"/>
      <c r="AS2834" s="80"/>
      <c r="AT2834" s="7"/>
      <c r="AU2834" s="7"/>
      <c r="AV2834" s="165"/>
      <c r="AW2834" s="166"/>
      <c r="AX2834" s="137"/>
      <c r="AY2834" s="147"/>
      <c r="AZ2834" s="167"/>
      <c r="BA2834" s="167"/>
      <c r="BB2834" s="147" t="str">
        <f t="shared" si="691"/>
        <v/>
      </c>
      <c r="BC2834" s="168"/>
      <c r="BD2834" s="165"/>
      <c r="BE2834" s="165"/>
      <c r="BF2834" s="165"/>
      <c r="BG2834" s="165"/>
      <c r="BH2834" s="165"/>
      <c r="BI2834" s="165"/>
      <c r="BJ2834" s="165"/>
      <c r="BK2834" s="165"/>
      <c r="BL2834" s="165"/>
      <c r="BM2834" s="165"/>
      <c r="BN2834" s="165"/>
      <c r="BO2834" s="165"/>
      <c r="BP2834" s="165"/>
      <c r="BQ2834" s="165"/>
      <c r="BS2834" s="6"/>
      <c r="BT2834" s="11"/>
      <c r="BU2834" s="6"/>
      <c r="BV2834" s="6"/>
    </row>
    <row r="2835" spans="1:74" ht="15.75" x14ac:dyDescent="0.25">
      <c r="A2835" s="52" t="s">
        <v>1422</v>
      </c>
      <c r="B2835" s="56"/>
      <c r="C2835" s="7" t="s">
        <v>118</v>
      </c>
      <c r="D2835" s="7" t="s">
        <v>6558</v>
      </c>
      <c r="E2835" s="7"/>
      <c r="F2835" s="64"/>
      <c r="G2835" s="6"/>
      <c r="H2835" s="6"/>
      <c r="I2835" s="10" t="s">
        <v>110</v>
      </c>
      <c r="J2835" s="11" t="s">
        <v>1567</v>
      </c>
      <c r="K2835" s="194" t="s">
        <v>510</v>
      </c>
      <c r="L2835" s="176"/>
      <c r="M2835" s="176">
        <v>1000</v>
      </c>
      <c r="N2835" s="80" t="s">
        <v>6854</v>
      </c>
      <c r="O2835" s="162"/>
      <c r="P2835" s="80" t="s">
        <v>2178</v>
      </c>
      <c r="Q2835" s="80"/>
      <c r="R2835" s="80"/>
      <c r="S2835" s="163"/>
      <c r="T2835" s="213"/>
      <c r="U2835" s="162"/>
      <c r="V2835" s="164"/>
      <c r="W2835" s="12" t="str">
        <f t="shared" si="689"/>
        <v>Mqtt1</v>
      </c>
      <c r="X2835" s="196" t="s">
        <v>10574</v>
      </c>
      <c r="Y2835" s="6" t="str">
        <f t="shared" si="690"/>
        <v>marpower/power-tag/bilge-water-separator</v>
      </c>
      <c r="Z2835" s="103" t="str" cm="1">
        <f t="array" ref="Z2835">IF(COUNTIF(N2835,"spare"),"","$."&amp;_xlfn.REGEXEXTRACT(J2835,"^PT\d+[FQ]\d+_(.*)", 2))</f>
        <v>$.RMS_Current_Phase_C</v>
      </c>
      <c r="AA2835" s="12">
        <f t="shared" si="685"/>
        <v>10</v>
      </c>
      <c r="AB2835" s="6" t="s">
        <v>195</v>
      </c>
      <c r="AC2835" s="103">
        <v>3004</v>
      </c>
      <c r="AJ2835" s="80"/>
      <c r="AK2835" s="113" t="s">
        <v>1423</v>
      </c>
      <c r="AN2835" s="80"/>
      <c r="AO2835" s="80"/>
      <c r="AP2835" s="80"/>
      <c r="AQ2835" s="80"/>
      <c r="AR2835" s="127"/>
      <c r="AS2835" s="80"/>
      <c r="AT2835" s="7"/>
      <c r="AU2835" s="7"/>
      <c r="AV2835" s="165"/>
      <c r="AW2835" s="166"/>
      <c r="AX2835" s="137"/>
      <c r="AY2835" s="147"/>
      <c r="AZ2835" s="167"/>
      <c r="BA2835" s="167"/>
      <c r="BB2835" s="147" t="str">
        <f t="shared" si="691"/>
        <v/>
      </c>
      <c r="BC2835" s="168"/>
      <c r="BD2835" s="165"/>
      <c r="BE2835" s="165"/>
      <c r="BF2835" s="165"/>
      <c r="BG2835" s="165"/>
      <c r="BH2835" s="165"/>
      <c r="BI2835" s="165"/>
      <c r="BJ2835" s="165"/>
      <c r="BK2835" s="165"/>
      <c r="BL2835" s="165"/>
      <c r="BM2835" s="165"/>
      <c r="BN2835" s="165"/>
      <c r="BO2835" s="165"/>
      <c r="BP2835" s="165"/>
      <c r="BQ2835" s="165"/>
      <c r="BS2835" s="6"/>
      <c r="BT2835" s="11"/>
      <c r="BU2835" s="6"/>
      <c r="BV2835" s="6"/>
    </row>
    <row r="2836" spans="1:74" ht="15.75" x14ac:dyDescent="0.25">
      <c r="A2836" s="52" t="s">
        <v>1422</v>
      </c>
      <c r="B2836" s="56"/>
      <c r="C2836" s="7" t="s">
        <v>118</v>
      </c>
      <c r="D2836" s="7" t="s">
        <v>6558</v>
      </c>
      <c r="E2836" s="7"/>
      <c r="F2836" s="64"/>
      <c r="G2836" s="6"/>
      <c r="H2836" s="6"/>
      <c r="I2836" s="10" t="s">
        <v>110</v>
      </c>
      <c r="J2836" s="11" t="s">
        <v>1568</v>
      </c>
      <c r="K2836" s="194" t="s">
        <v>510</v>
      </c>
      <c r="L2836" s="176"/>
      <c r="M2836" s="176">
        <v>1000</v>
      </c>
      <c r="N2836" s="80" t="s">
        <v>6854</v>
      </c>
      <c r="O2836" s="162"/>
      <c r="P2836" s="80" t="s">
        <v>2179</v>
      </c>
      <c r="Q2836" s="80"/>
      <c r="R2836" s="80"/>
      <c r="S2836" s="163"/>
      <c r="T2836" s="213"/>
      <c r="U2836" s="162"/>
      <c r="V2836" s="164"/>
      <c r="W2836" s="12" t="str">
        <f t="shared" si="689"/>
        <v>Mqtt1</v>
      </c>
      <c r="X2836" s="196" t="s">
        <v>10574</v>
      </c>
      <c r="Y2836" s="6" t="str">
        <f t="shared" si="690"/>
        <v>marpower/power-tag/bilge-water-separator</v>
      </c>
      <c r="Z2836" s="103" t="str" cm="1">
        <f t="array" ref="Z2836">IF(COUNTIF(N2836,"spare"),"","$."&amp;_xlfn.REGEXEXTRACT(J2836,"^PT\d+[FQ]\d+_(.*)", 2))</f>
        <v>$.RMS_Current_Phase_Neut</v>
      </c>
      <c r="AA2836" s="12">
        <f t="shared" si="685"/>
        <v>10</v>
      </c>
      <c r="AB2836" s="6" t="s">
        <v>195</v>
      </c>
      <c r="AC2836" s="103">
        <v>3006</v>
      </c>
      <c r="AJ2836" s="80"/>
      <c r="AK2836" s="113" t="s">
        <v>1423</v>
      </c>
      <c r="AN2836" s="80"/>
      <c r="AO2836" s="80"/>
      <c r="AP2836" s="80"/>
      <c r="AQ2836" s="80"/>
      <c r="AR2836" s="127"/>
      <c r="AS2836" s="80"/>
      <c r="AT2836" s="7"/>
      <c r="AU2836" s="7"/>
      <c r="AV2836" s="165"/>
      <c r="AW2836" s="166"/>
      <c r="AX2836" s="137"/>
      <c r="AY2836" s="147"/>
      <c r="AZ2836" s="167"/>
      <c r="BA2836" s="167"/>
      <c r="BB2836" s="147" t="str">
        <f t="shared" si="691"/>
        <v/>
      </c>
      <c r="BC2836" s="168"/>
      <c r="BD2836" s="165"/>
      <c r="BE2836" s="165"/>
      <c r="BF2836" s="165"/>
      <c r="BG2836" s="165"/>
      <c r="BH2836" s="165"/>
      <c r="BI2836" s="165"/>
      <c r="BJ2836" s="165"/>
      <c r="BK2836" s="165"/>
      <c r="BL2836" s="165"/>
      <c r="BM2836" s="165"/>
      <c r="BN2836" s="165"/>
      <c r="BO2836" s="165"/>
      <c r="BP2836" s="165"/>
      <c r="BQ2836" s="165"/>
      <c r="BS2836" s="6"/>
      <c r="BT2836" s="11"/>
      <c r="BU2836" s="6"/>
      <c r="BV2836" s="6"/>
    </row>
    <row r="2837" spans="1:74" ht="15.75" x14ac:dyDescent="0.25">
      <c r="A2837" s="52" t="s">
        <v>1422</v>
      </c>
      <c r="B2837" s="56"/>
      <c r="C2837" s="7" t="s">
        <v>118</v>
      </c>
      <c r="D2837" s="7" t="s">
        <v>6558</v>
      </c>
      <c r="E2837" s="7"/>
      <c r="F2837" s="64"/>
      <c r="G2837" s="6"/>
      <c r="H2837" s="6"/>
      <c r="I2837" s="10" t="s">
        <v>110</v>
      </c>
      <c r="J2837" s="11" t="s">
        <v>8279</v>
      </c>
      <c r="K2837" s="194" t="s">
        <v>510</v>
      </c>
      <c r="L2837" s="176"/>
      <c r="M2837" s="176">
        <v>1000</v>
      </c>
      <c r="N2837" s="80" t="s">
        <v>6854</v>
      </c>
      <c r="O2837" s="162"/>
      <c r="P2837" s="80" t="s">
        <v>2180</v>
      </c>
      <c r="Q2837" s="80"/>
      <c r="R2837" s="80"/>
      <c r="S2837" s="163"/>
      <c r="T2837" s="213"/>
      <c r="U2837" s="162"/>
      <c r="V2837" s="164"/>
      <c r="W2837" s="12" t="str">
        <f t="shared" si="689"/>
        <v>Mqtt1</v>
      </c>
      <c r="X2837" s="196" t="s">
        <v>10574</v>
      </c>
      <c r="Y2837" s="6" t="str">
        <f t="shared" si="690"/>
        <v>marpower/power-tag/bilge-water-separator</v>
      </c>
      <c r="Z2837" s="103" t="str" cm="1">
        <f t="array" ref="Z2837">IF(COUNTIF(N2837,"spare"),"","$."&amp;_xlfn.REGEXEXTRACT(J2837,"^PT\d+[FQ]\d+_(.*)", 2))</f>
        <v>$.RMS_Voltage_A_N</v>
      </c>
      <c r="AA2837" s="12">
        <f t="shared" si="685"/>
        <v>10</v>
      </c>
      <c r="AB2837" s="6" t="s">
        <v>195</v>
      </c>
      <c r="AC2837" s="103">
        <v>3028</v>
      </c>
      <c r="AJ2837" s="80"/>
      <c r="AK2837" s="113" t="s">
        <v>1424</v>
      </c>
      <c r="AN2837" s="80"/>
      <c r="AO2837" s="80"/>
      <c r="AP2837" s="80"/>
      <c r="AQ2837" s="80"/>
      <c r="AR2837" s="127"/>
      <c r="AS2837" s="80"/>
      <c r="AT2837" s="7"/>
      <c r="AU2837" s="7"/>
      <c r="AV2837" s="165"/>
      <c r="AW2837" s="166"/>
      <c r="AX2837" s="137"/>
      <c r="AY2837" s="147"/>
      <c r="AZ2837" s="167"/>
      <c r="BA2837" s="167"/>
      <c r="BB2837" s="147" t="str">
        <f t="shared" si="691"/>
        <v/>
      </c>
      <c r="BC2837" s="168"/>
      <c r="BD2837" s="165"/>
      <c r="BE2837" s="165"/>
      <c r="BF2837" s="165"/>
      <c r="BG2837" s="165"/>
      <c r="BH2837" s="165"/>
      <c r="BI2837" s="165"/>
      <c r="BJ2837" s="165"/>
      <c r="BK2837" s="165"/>
      <c r="BL2837" s="165"/>
      <c r="BM2837" s="165"/>
      <c r="BN2837" s="165"/>
      <c r="BO2837" s="165"/>
      <c r="BP2837" s="165"/>
      <c r="BQ2837" s="165"/>
      <c r="BS2837" s="6"/>
      <c r="BT2837" s="11"/>
      <c r="BU2837" s="6"/>
      <c r="BV2837" s="6"/>
    </row>
    <row r="2838" spans="1:74" ht="15.75" x14ac:dyDescent="0.25">
      <c r="A2838" s="52" t="s">
        <v>1422</v>
      </c>
      <c r="B2838" s="56"/>
      <c r="C2838" s="7" t="s">
        <v>118</v>
      </c>
      <c r="D2838" s="7" t="s">
        <v>6558</v>
      </c>
      <c r="E2838" s="7"/>
      <c r="F2838" s="64"/>
      <c r="G2838" s="6"/>
      <c r="H2838" s="6"/>
      <c r="I2838" s="10" t="s">
        <v>110</v>
      </c>
      <c r="J2838" s="11" t="s">
        <v>8456</v>
      </c>
      <c r="K2838" s="194" t="s">
        <v>510</v>
      </c>
      <c r="L2838" s="176"/>
      <c r="M2838" s="176">
        <v>1000</v>
      </c>
      <c r="N2838" s="80" t="s">
        <v>6854</v>
      </c>
      <c r="O2838" s="162"/>
      <c r="P2838" s="80" t="s">
        <v>2181</v>
      </c>
      <c r="Q2838" s="80"/>
      <c r="R2838" s="80"/>
      <c r="S2838" s="163"/>
      <c r="T2838" s="213"/>
      <c r="U2838" s="162"/>
      <c r="V2838" s="164"/>
      <c r="W2838" s="12" t="str">
        <f t="shared" si="689"/>
        <v>Mqtt1</v>
      </c>
      <c r="X2838" s="196" t="s">
        <v>10574</v>
      </c>
      <c r="Y2838" s="6" t="str">
        <f t="shared" si="690"/>
        <v>marpower/power-tag/bilge-water-separator</v>
      </c>
      <c r="Z2838" s="103" t="str" cm="1">
        <f t="array" ref="Z2838">IF(COUNTIF(N2838,"spare"),"","$."&amp;_xlfn.REGEXEXTRACT(J2838,"^PT\d+[FQ]\d+_(.*)", 2))</f>
        <v>$.RMS_Voltage_B_N</v>
      </c>
      <c r="AA2838" s="12">
        <f t="shared" si="685"/>
        <v>10</v>
      </c>
      <c r="AB2838" s="6" t="s">
        <v>195</v>
      </c>
      <c r="AC2838" s="103">
        <v>3030</v>
      </c>
      <c r="AJ2838" s="80"/>
      <c r="AK2838" s="113" t="s">
        <v>1424</v>
      </c>
      <c r="AN2838" s="80"/>
      <c r="AO2838" s="80"/>
      <c r="AP2838" s="80"/>
      <c r="AQ2838" s="80"/>
      <c r="AR2838" s="127"/>
      <c r="AS2838" s="80"/>
      <c r="AT2838" s="7"/>
      <c r="AU2838" s="7"/>
      <c r="AV2838" s="165"/>
      <c r="AW2838" s="166"/>
      <c r="AX2838" s="137"/>
      <c r="AY2838" s="147"/>
      <c r="AZ2838" s="167"/>
      <c r="BA2838" s="167"/>
      <c r="BB2838" s="147" t="str">
        <f t="shared" si="691"/>
        <v/>
      </c>
      <c r="BC2838" s="168"/>
      <c r="BD2838" s="165"/>
      <c r="BE2838" s="165"/>
      <c r="BF2838" s="165"/>
      <c r="BG2838" s="165"/>
      <c r="BH2838" s="165"/>
      <c r="BI2838" s="165"/>
      <c r="BJ2838" s="165"/>
      <c r="BK2838" s="165"/>
      <c r="BL2838" s="165"/>
      <c r="BM2838" s="165"/>
      <c r="BN2838" s="165"/>
      <c r="BO2838" s="165"/>
      <c r="BP2838" s="165"/>
      <c r="BQ2838" s="165"/>
      <c r="BS2838" s="6"/>
      <c r="BT2838" s="11"/>
      <c r="BU2838" s="6"/>
      <c r="BV2838" s="6"/>
    </row>
    <row r="2839" spans="1:74" ht="15.75" x14ac:dyDescent="0.25">
      <c r="A2839" s="52" t="s">
        <v>1422</v>
      </c>
      <c r="B2839" s="56"/>
      <c r="C2839" s="7" t="s">
        <v>118</v>
      </c>
      <c r="D2839" s="7" t="s">
        <v>6558</v>
      </c>
      <c r="E2839" s="7"/>
      <c r="F2839" s="64"/>
      <c r="G2839" s="6"/>
      <c r="H2839" s="6"/>
      <c r="I2839" s="10" t="s">
        <v>110</v>
      </c>
      <c r="J2839" s="11" t="s">
        <v>8633</v>
      </c>
      <c r="K2839" s="194" t="s">
        <v>510</v>
      </c>
      <c r="L2839" s="176"/>
      <c r="M2839" s="176">
        <v>1000</v>
      </c>
      <c r="N2839" s="80" t="s">
        <v>6854</v>
      </c>
      <c r="O2839" s="162"/>
      <c r="P2839" s="80" t="s">
        <v>2182</v>
      </c>
      <c r="Q2839" s="80"/>
      <c r="R2839" s="80"/>
      <c r="S2839" s="163"/>
      <c r="T2839" s="213"/>
      <c r="U2839" s="162"/>
      <c r="V2839" s="164"/>
      <c r="W2839" s="12" t="str">
        <f t="shared" si="689"/>
        <v>Mqtt1</v>
      </c>
      <c r="X2839" s="196" t="s">
        <v>10574</v>
      </c>
      <c r="Y2839" s="6" t="str">
        <f t="shared" si="690"/>
        <v>marpower/power-tag/bilge-water-separator</v>
      </c>
      <c r="Z2839" s="103" t="str" cm="1">
        <f t="array" ref="Z2839">IF(COUNTIF(N2839,"spare"),"","$."&amp;_xlfn.REGEXEXTRACT(J2839,"^PT\d+[FQ]\d+_(.*)", 2))</f>
        <v>$.RMS_Voltage_C_N</v>
      </c>
      <c r="AA2839" s="12">
        <f t="shared" si="685"/>
        <v>10</v>
      </c>
      <c r="AB2839" s="6" t="s">
        <v>195</v>
      </c>
      <c r="AC2839" s="103">
        <v>3032</v>
      </c>
      <c r="AJ2839" s="80"/>
      <c r="AK2839" s="113" t="s">
        <v>1424</v>
      </c>
      <c r="AN2839" s="80"/>
      <c r="AO2839" s="80"/>
      <c r="AP2839" s="80"/>
      <c r="AQ2839" s="80"/>
      <c r="AR2839" s="127"/>
      <c r="AS2839" s="80"/>
      <c r="AT2839" s="7"/>
      <c r="AU2839" s="7"/>
      <c r="AV2839" s="165"/>
      <c r="AW2839" s="166"/>
      <c r="AX2839" s="137"/>
      <c r="AY2839" s="147"/>
      <c r="AZ2839" s="167"/>
      <c r="BA2839" s="167"/>
      <c r="BB2839" s="147" t="str">
        <f t="shared" si="691"/>
        <v/>
      </c>
      <c r="BC2839" s="168"/>
      <c r="BD2839" s="165"/>
      <c r="BE2839" s="165"/>
      <c r="BF2839" s="165"/>
      <c r="BG2839" s="165"/>
      <c r="BH2839" s="165"/>
      <c r="BI2839" s="165"/>
      <c r="BJ2839" s="165"/>
      <c r="BK2839" s="165"/>
      <c r="BL2839" s="165"/>
      <c r="BM2839" s="165"/>
      <c r="BN2839" s="165"/>
      <c r="BO2839" s="165"/>
      <c r="BP2839" s="165"/>
      <c r="BQ2839" s="165"/>
      <c r="BS2839" s="6"/>
      <c r="BT2839" s="11"/>
      <c r="BU2839" s="6"/>
      <c r="BV2839" s="6"/>
    </row>
    <row r="2840" spans="1:74" ht="15.75" x14ac:dyDescent="0.25">
      <c r="A2840" s="52" t="s">
        <v>1422</v>
      </c>
      <c r="B2840" s="56"/>
      <c r="C2840" s="7" t="s">
        <v>118</v>
      </c>
      <c r="D2840" s="7" t="s">
        <v>6558</v>
      </c>
      <c r="E2840" s="7"/>
      <c r="F2840" s="64"/>
      <c r="G2840" s="6"/>
      <c r="H2840" s="6"/>
      <c r="I2840" s="10" t="s">
        <v>110</v>
      </c>
      <c r="J2840" s="11" t="s">
        <v>1569</v>
      </c>
      <c r="K2840" s="194" t="s">
        <v>510</v>
      </c>
      <c r="L2840" s="176"/>
      <c r="M2840" s="176">
        <v>1000</v>
      </c>
      <c r="N2840" s="80" t="s">
        <v>6854</v>
      </c>
      <c r="O2840" s="162"/>
      <c r="P2840" s="80" t="s">
        <v>2183</v>
      </c>
      <c r="Q2840" s="80"/>
      <c r="R2840" s="80"/>
      <c r="S2840" s="163"/>
      <c r="T2840" s="213"/>
      <c r="U2840" s="162"/>
      <c r="V2840" s="164"/>
      <c r="W2840" s="12" t="str">
        <f t="shared" si="689"/>
        <v>Mqtt1</v>
      </c>
      <c r="X2840" s="196" t="s">
        <v>10574</v>
      </c>
      <c r="Y2840" s="6" t="str">
        <f t="shared" si="690"/>
        <v>marpower/power-tag/bilge-water-separator</v>
      </c>
      <c r="Z2840" s="103" t="str" cm="1">
        <f t="array" ref="Z2840">IF(COUNTIF(N2840,"spare"),"","$."&amp;_xlfn.REGEXEXTRACT(J2840,"^PT\d+[FQ]\d+_(.*)", 2))</f>
        <v>$.Active_Power_Phase_A</v>
      </c>
      <c r="AA2840" s="12">
        <f t="shared" si="685"/>
        <v>10</v>
      </c>
      <c r="AB2840" s="6" t="s">
        <v>195</v>
      </c>
      <c r="AC2840" s="103">
        <v>3054</v>
      </c>
      <c r="AJ2840" s="80"/>
      <c r="AK2840" s="113" t="s">
        <v>1425</v>
      </c>
      <c r="AN2840" s="80"/>
      <c r="AO2840" s="80"/>
      <c r="AP2840" s="80"/>
      <c r="AQ2840" s="80"/>
      <c r="AR2840" s="127"/>
      <c r="AS2840" s="80"/>
      <c r="AT2840" s="7"/>
      <c r="AU2840" s="7"/>
      <c r="AV2840" s="165"/>
      <c r="AW2840" s="166"/>
      <c r="AX2840" s="137"/>
      <c r="AY2840" s="147"/>
      <c r="AZ2840" s="167"/>
      <c r="BA2840" s="167"/>
      <c r="BB2840" s="147" t="str">
        <f t="shared" si="691"/>
        <v/>
      </c>
      <c r="BC2840" s="168"/>
      <c r="BD2840" s="165"/>
      <c r="BE2840" s="165"/>
      <c r="BF2840" s="165"/>
      <c r="BG2840" s="165"/>
      <c r="BH2840" s="165"/>
      <c r="BI2840" s="165"/>
      <c r="BJ2840" s="165"/>
      <c r="BK2840" s="165"/>
      <c r="BL2840" s="165"/>
      <c r="BM2840" s="165"/>
      <c r="BN2840" s="165"/>
      <c r="BO2840" s="165"/>
      <c r="BP2840" s="165"/>
      <c r="BQ2840" s="165"/>
      <c r="BS2840" s="6"/>
      <c r="BT2840" s="11"/>
      <c r="BU2840" s="6"/>
      <c r="BV2840" s="6"/>
    </row>
    <row r="2841" spans="1:74" ht="15.75" x14ac:dyDescent="0.25">
      <c r="A2841" s="52" t="s">
        <v>1422</v>
      </c>
      <c r="B2841" s="56"/>
      <c r="C2841" s="7" t="s">
        <v>118</v>
      </c>
      <c r="D2841" s="7" t="s">
        <v>6558</v>
      </c>
      <c r="E2841" s="7"/>
      <c r="F2841" s="64"/>
      <c r="G2841" s="6"/>
      <c r="H2841" s="6"/>
      <c r="I2841" s="10" t="s">
        <v>110</v>
      </c>
      <c r="J2841" s="11" t="s">
        <v>1570</v>
      </c>
      <c r="K2841" s="194" t="s">
        <v>510</v>
      </c>
      <c r="L2841" s="176"/>
      <c r="M2841" s="176">
        <v>1000</v>
      </c>
      <c r="N2841" s="80" t="s">
        <v>6854</v>
      </c>
      <c r="O2841" s="162"/>
      <c r="P2841" s="80" t="s">
        <v>2184</v>
      </c>
      <c r="Q2841" s="80"/>
      <c r="R2841" s="80"/>
      <c r="S2841" s="163"/>
      <c r="T2841" s="213"/>
      <c r="U2841" s="162"/>
      <c r="V2841" s="164"/>
      <c r="W2841" s="12" t="str">
        <f t="shared" si="689"/>
        <v>Mqtt1</v>
      </c>
      <c r="X2841" s="196" t="s">
        <v>10574</v>
      </c>
      <c r="Y2841" s="6" t="str">
        <f t="shared" si="690"/>
        <v>marpower/power-tag/bilge-water-separator</v>
      </c>
      <c r="Z2841" s="103" t="str" cm="1">
        <f t="array" ref="Z2841">IF(COUNTIF(N2841,"spare"),"","$."&amp;_xlfn.REGEXEXTRACT(J2841,"^PT\d+[FQ]\d+_(.*)", 2))</f>
        <v>$.Active_Power_Phase_B</v>
      </c>
      <c r="AA2841" s="12">
        <f t="shared" si="685"/>
        <v>10</v>
      </c>
      <c r="AB2841" s="6" t="s">
        <v>195</v>
      </c>
      <c r="AC2841" s="103">
        <v>3056</v>
      </c>
      <c r="AJ2841" s="80"/>
      <c r="AK2841" s="113" t="s">
        <v>1425</v>
      </c>
      <c r="AN2841" s="80"/>
      <c r="AO2841" s="80"/>
      <c r="AP2841" s="80"/>
      <c r="AQ2841" s="80"/>
      <c r="AR2841" s="127"/>
      <c r="AS2841" s="80"/>
      <c r="AT2841" s="7"/>
      <c r="AU2841" s="7"/>
      <c r="AV2841" s="165"/>
      <c r="AW2841" s="166"/>
      <c r="AX2841" s="137"/>
      <c r="AY2841" s="147"/>
      <c r="AZ2841" s="167"/>
      <c r="BA2841" s="167"/>
      <c r="BB2841" s="147" t="str">
        <f t="shared" si="691"/>
        <v/>
      </c>
      <c r="BC2841" s="168"/>
      <c r="BD2841" s="165"/>
      <c r="BE2841" s="165"/>
      <c r="BF2841" s="165"/>
      <c r="BG2841" s="165"/>
      <c r="BH2841" s="165"/>
      <c r="BI2841" s="165"/>
      <c r="BJ2841" s="165"/>
      <c r="BK2841" s="165"/>
      <c r="BL2841" s="165"/>
      <c r="BM2841" s="165"/>
      <c r="BN2841" s="165"/>
      <c r="BO2841" s="165"/>
      <c r="BP2841" s="165"/>
      <c r="BQ2841" s="165"/>
      <c r="BS2841" s="6"/>
      <c r="BT2841" s="11"/>
      <c r="BU2841" s="6"/>
      <c r="BV2841" s="6"/>
    </row>
    <row r="2842" spans="1:74" ht="15.75" x14ac:dyDescent="0.25">
      <c r="A2842" s="52" t="s">
        <v>1422</v>
      </c>
      <c r="B2842" s="56"/>
      <c r="C2842" s="7" t="s">
        <v>118</v>
      </c>
      <c r="D2842" s="7" t="s">
        <v>6558</v>
      </c>
      <c r="E2842" s="7"/>
      <c r="F2842" s="64"/>
      <c r="G2842" s="6"/>
      <c r="H2842" s="6"/>
      <c r="I2842" s="10" t="s">
        <v>110</v>
      </c>
      <c r="J2842" s="11" t="s">
        <v>1571</v>
      </c>
      <c r="K2842" s="194" t="s">
        <v>510</v>
      </c>
      <c r="L2842" s="176"/>
      <c r="M2842" s="176">
        <v>1000</v>
      </c>
      <c r="N2842" s="80" t="s">
        <v>6854</v>
      </c>
      <c r="O2842" s="162"/>
      <c r="P2842" s="80" t="s">
        <v>2185</v>
      </c>
      <c r="Q2842" s="80"/>
      <c r="R2842" s="80"/>
      <c r="S2842" s="163"/>
      <c r="T2842" s="213"/>
      <c r="U2842" s="162"/>
      <c r="V2842" s="164"/>
      <c r="W2842" s="12" t="str">
        <f t="shared" si="689"/>
        <v>Mqtt1</v>
      </c>
      <c r="X2842" s="196" t="s">
        <v>10574</v>
      </c>
      <c r="Y2842" s="6" t="str">
        <f t="shared" si="690"/>
        <v>marpower/power-tag/bilge-water-separator</v>
      </c>
      <c r="Z2842" s="103" t="str" cm="1">
        <f t="array" ref="Z2842">IF(COUNTIF(N2842,"spare"),"","$."&amp;_xlfn.REGEXEXTRACT(J2842,"^PT\d+[FQ]\d+_(.*)", 2))</f>
        <v>$.Active_Power_Phase_C</v>
      </c>
      <c r="AA2842" s="12">
        <f t="shared" ref="AA2842:AA2905" si="692">AA2827+1</f>
        <v>10</v>
      </c>
      <c r="AB2842" s="6" t="s">
        <v>195</v>
      </c>
      <c r="AC2842" s="103">
        <v>3058</v>
      </c>
      <c r="AJ2842" s="80"/>
      <c r="AK2842" s="113" t="s">
        <v>1425</v>
      </c>
      <c r="AN2842" s="80"/>
      <c r="AO2842" s="80"/>
      <c r="AP2842" s="80"/>
      <c r="AQ2842" s="80"/>
      <c r="AR2842" s="127"/>
      <c r="AS2842" s="80"/>
      <c r="AT2842" s="7"/>
      <c r="AU2842" s="7"/>
      <c r="AV2842" s="165"/>
      <c r="AW2842" s="166"/>
      <c r="AX2842" s="137"/>
      <c r="AY2842" s="147"/>
      <c r="AZ2842" s="167"/>
      <c r="BA2842" s="167"/>
      <c r="BB2842" s="147" t="str">
        <f t="shared" si="691"/>
        <v/>
      </c>
      <c r="BC2842" s="168"/>
      <c r="BD2842" s="165"/>
      <c r="BE2842" s="165"/>
      <c r="BF2842" s="165"/>
      <c r="BG2842" s="165"/>
      <c r="BH2842" s="165"/>
      <c r="BI2842" s="165"/>
      <c r="BJ2842" s="165"/>
      <c r="BK2842" s="165"/>
      <c r="BL2842" s="165"/>
      <c r="BM2842" s="165"/>
      <c r="BN2842" s="165"/>
      <c r="BO2842" s="165"/>
      <c r="BP2842" s="165"/>
      <c r="BQ2842" s="165"/>
      <c r="BS2842" s="6"/>
      <c r="BT2842" s="11"/>
      <c r="BU2842" s="6"/>
      <c r="BV2842" s="6"/>
    </row>
    <row r="2843" spans="1:74" ht="15.75" x14ac:dyDescent="0.25">
      <c r="A2843" s="52" t="s">
        <v>1422</v>
      </c>
      <c r="B2843" s="56"/>
      <c r="C2843" s="7" t="s">
        <v>118</v>
      </c>
      <c r="D2843" s="7" t="s">
        <v>6558</v>
      </c>
      <c r="E2843" s="7"/>
      <c r="F2843" s="64"/>
      <c r="G2843" s="6"/>
      <c r="H2843" s="6"/>
      <c r="I2843" s="10" t="s">
        <v>110</v>
      </c>
      <c r="J2843" s="11" t="s">
        <v>1572</v>
      </c>
      <c r="K2843" s="194" t="s">
        <v>510</v>
      </c>
      <c r="L2843" s="176"/>
      <c r="M2843" s="176">
        <v>1000</v>
      </c>
      <c r="N2843" s="80" t="s">
        <v>6854</v>
      </c>
      <c r="O2843" s="162"/>
      <c r="P2843" s="80" t="s">
        <v>2186</v>
      </c>
      <c r="Q2843" s="80"/>
      <c r="R2843" s="80"/>
      <c r="S2843" s="163"/>
      <c r="T2843" s="213"/>
      <c r="U2843" s="162"/>
      <c r="V2843" s="164"/>
      <c r="W2843" s="12" t="str">
        <f t="shared" si="689"/>
        <v>Mqtt1</v>
      </c>
      <c r="X2843" s="196" t="s">
        <v>10574</v>
      </c>
      <c r="Y2843" s="6" t="str">
        <f t="shared" si="690"/>
        <v>marpower/power-tag/bilge-water-separator</v>
      </c>
      <c r="Z2843" s="103" t="str" cm="1">
        <f t="array" ref="Z2843">IF(COUNTIF(N2843,"spare"),"","$."&amp;_xlfn.REGEXEXTRACT(J2843,"^PT\d+[FQ]\d+_(.*)", 2))</f>
        <v>$.Total_Active_Power</v>
      </c>
      <c r="AA2843" s="12">
        <f t="shared" si="692"/>
        <v>10</v>
      </c>
      <c r="AB2843" s="6" t="s">
        <v>195</v>
      </c>
      <c r="AC2843" s="103">
        <v>3060</v>
      </c>
      <c r="AJ2843" s="80"/>
      <c r="AK2843" s="113" t="s">
        <v>1425</v>
      </c>
      <c r="AN2843" s="80"/>
      <c r="AO2843" s="80"/>
      <c r="AP2843" s="80"/>
      <c r="AQ2843" s="80"/>
      <c r="AR2843" s="127"/>
      <c r="AS2843" s="80"/>
      <c r="AT2843" s="7"/>
      <c r="AU2843" s="7"/>
      <c r="AV2843" s="165"/>
      <c r="AW2843" s="166"/>
      <c r="AX2843" s="137"/>
      <c r="AY2843" s="147"/>
      <c r="AZ2843" s="167"/>
      <c r="BA2843" s="167"/>
      <c r="BB2843" s="147" t="str">
        <f t="shared" si="691"/>
        <v/>
      </c>
      <c r="BC2843" s="168"/>
      <c r="BD2843" s="165"/>
      <c r="BE2843" s="165"/>
      <c r="BF2843" s="165"/>
      <c r="BG2843" s="165"/>
      <c r="BH2843" s="165"/>
      <c r="BI2843" s="165"/>
      <c r="BJ2843" s="165"/>
      <c r="BK2843" s="165"/>
      <c r="BL2843" s="165"/>
      <c r="BM2843" s="165"/>
      <c r="BN2843" s="165"/>
      <c r="BO2843" s="165"/>
      <c r="BP2843" s="165"/>
      <c r="BQ2843" s="165"/>
      <c r="BS2843" s="6"/>
      <c r="BT2843" s="11"/>
      <c r="BU2843" s="6"/>
      <c r="BV2843" s="6"/>
    </row>
    <row r="2844" spans="1:74" ht="15.75" x14ac:dyDescent="0.25">
      <c r="A2844" s="52" t="s">
        <v>1422</v>
      </c>
      <c r="B2844" s="56"/>
      <c r="C2844" s="7" t="s">
        <v>118</v>
      </c>
      <c r="D2844" s="7" t="s">
        <v>6558</v>
      </c>
      <c r="E2844" s="7"/>
      <c r="F2844" s="64"/>
      <c r="G2844" s="6"/>
      <c r="H2844" s="6"/>
      <c r="I2844" s="10" t="s">
        <v>110</v>
      </c>
      <c r="J2844" s="11" t="s">
        <v>1573</v>
      </c>
      <c r="K2844" s="194" t="s">
        <v>510</v>
      </c>
      <c r="L2844" s="176"/>
      <c r="M2844" s="176">
        <v>1000</v>
      </c>
      <c r="N2844" s="80" t="s">
        <v>6854</v>
      </c>
      <c r="O2844" s="162"/>
      <c r="P2844" s="80" t="s">
        <v>2187</v>
      </c>
      <c r="Q2844" s="80"/>
      <c r="R2844" s="80"/>
      <c r="S2844" s="163"/>
      <c r="T2844" s="213"/>
      <c r="U2844" s="162"/>
      <c r="V2844" s="164"/>
      <c r="W2844" s="12" t="str">
        <f t="shared" si="689"/>
        <v>Mqtt1</v>
      </c>
      <c r="X2844" s="196" t="s">
        <v>10574</v>
      </c>
      <c r="Y2844" s="6" t="str">
        <f t="shared" si="690"/>
        <v>marpower/power-tag/bilge-water-separator</v>
      </c>
      <c r="Z2844" s="103" t="str" cm="1">
        <f t="array" ref="Z2844">IF(COUNTIF(N2844,"spare"),"","$."&amp;_xlfn.REGEXEXTRACT(J2844,"^PT\d+[FQ]\d+_(.*)", 2))</f>
        <v>$.Power_Factor_Phase_A</v>
      </c>
      <c r="AA2844" s="12">
        <f t="shared" si="692"/>
        <v>10</v>
      </c>
      <c r="AB2844" s="6" t="s">
        <v>195</v>
      </c>
      <c r="AC2844" s="103">
        <v>3078</v>
      </c>
      <c r="AJ2844" s="80"/>
      <c r="AK2844" s="113" t="s">
        <v>1426</v>
      </c>
      <c r="AN2844" s="80"/>
      <c r="AO2844" s="80"/>
      <c r="AP2844" s="80"/>
      <c r="AQ2844" s="80"/>
      <c r="AR2844" s="127"/>
      <c r="AS2844" s="80"/>
      <c r="AT2844" s="7"/>
      <c r="AU2844" s="7"/>
      <c r="AV2844" s="165"/>
      <c r="AW2844" s="166"/>
      <c r="AX2844" s="137"/>
      <c r="AY2844" s="147"/>
      <c r="AZ2844" s="167"/>
      <c r="BA2844" s="167"/>
      <c r="BB2844" s="147" t="str">
        <f t="shared" si="691"/>
        <v/>
      </c>
      <c r="BC2844" s="168"/>
      <c r="BD2844" s="165"/>
      <c r="BE2844" s="165"/>
      <c r="BF2844" s="165"/>
      <c r="BG2844" s="165"/>
      <c r="BH2844" s="165"/>
      <c r="BI2844" s="165"/>
      <c r="BJ2844" s="165"/>
      <c r="BK2844" s="165"/>
      <c r="BL2844" s="165"/>
      <c r="BM2844" s="165"/>
      <c r="BN2844" s="165"/>
      <c r="BO2844" s="165"/>
      <c r="BP2844" s="165"/>
      <c r="BQ2844" s="165"/>
      <c r="BS2844" s="6"/>
      <c r="BT2844" s="11"/>
      <c r="BU2844" s="6"/>
      <c r="BV2844" s="6"/>
    </row>
    <row r="2845" spans="1:74" ht="15.75" x14ac:dyDescent="0.25">
      <c r="A2845" s="52" t="s">
        <v>1422</v>
      </c>
      <c r="B2845" s="56"/>
      <c r="C2845" s="7" t="s">
        <v>118</v>
      </c>
      <c r="D2845" s="7" t="s">
        <v>6558</v>
      </c>
      <c r="E2845" s="7"/>
      <c r="F2845" s="64"/>
      <c r="G2845" s="6"/>
      <c r="H2845" s="6"/>
      <c r="I2845" s="10" t="s">
        <v>110</v>
      </c>
      <c r="J2845" s="11" t="s">
        <v>1574</v>
      </c>
      <c r="K2845" s="194" t="s">
        <v>510</v>
      </c>
      <c r="L2845" s="176"/>
      <c r="M2845" s="176">
        <v>1000</v>
      </c>
      <c r="N2845" s="80" t="s">
        <v>6854</v>
      </c>
      <c r="O2845" s="162"/>
      <c r="P2845" s="80" t="s">
        <v>2188</v>
      </c>
      <c r="Q2845" s="80"/>
      <c r="R2845" s="80"/>
      <c r="S2845" s="163"/>
      <c r="T2845" s="213"/>
      <c r="U2845" s="162"/>
      <c r="V2845" s="164"/>
      <c r="W2845" s="12" t="str">
        <f t="shared" si="689"/>
        <v>Mqtt1</v>
      </c>
      <c r="X2845" s="196" t="s">
        <v>10574</v>
      </c>
      <c r="Y2845" s="6" t="str">
        <f t="shared" si="690"/>
        <v>marpower/power-tag/bilge-water-separator</v>
      </c>
      <c r="Z2845" s="103" t="str" cm="1">
        <f t="array" ref="Z2845">IF(COUNTIF(N2845,"spare"),"","$."&amp;_xlfn.REGEXEXTRACT(J2845,"^PT\d+[FQ]\d+_(.*)", 2))</f>
        <v>$.Power_Factor_Phase_B</v>
      </c>
      <c r="AA2845" s="12">
        <f t="shared" si="692"/>
        <v>10</v>
      </c>
      <c r="AB2845" s="6" t="s">
        <v>195</v>
      </c>
      <c r="AC2845" s="103">
        <v>3080</v>
      </c>
      <c r="AJ2845" s="80"/>
      <c r="AK2845" s="113" t="s">
        <v>1426</v>
      </c>
      <c r="AN2845" s="80"/>
      <c r="AO2845" s="80"/>
      <c r="AP2845" s="80"/>
      <c r="AQ2845" s="80"/>
      <c r="AR2845" s="127"/>
      <c r="AS2845" s="80"/>
      <c r="AT2845" s="7"/>
      <c r="AU2845" s="7"/>
      <c r="AV2845" s="165"/>
      <c r="AW2845" s="166"/>
      <c r="AX2845" s="137"/>
      <c r="AY2845" s="147"/>
      <c r="AZ2845" s="167"/>
      <c r="BA2845" s="167"/>
      <c r="BB2845" s="147" t="str">
        <f t="shared" si="691"/>
        <v/>
      </c>
      <c r="BC2845" s="168"/>
      <c r="BD2845" s="165"/>
      <c r="BE2845" s="165"/>
      <c r="BF2845" s="165"/>
      <c r="BG2845" s="165"/>
      <c r="BH2845" s="165"/>
      <c r="BI2845" s="165"/>
      <c r="BJ2845" s="165"/>
      <c r="BK2845" s="165"/>
      <c r="BL2845" s="165"/>
      <c r="BM2845" s="165"/>
      <c r="BN2845" s="165"/>
      <c r="BO2845" s="165"/>
      <c r="BP2845" s="165"/>
      <c r="BQ2845" s="165"/>
      <c r="BS2845" s="6"/>
      <c r="BT2845" s="11"/>
      <c r="BU2845" s="6"/>
      <c r="BV2845" s="6"/>
    </row>
    <row r="2846" spans="1:74" ht="15.75" x14ac:dyDescent="0.25">
      <c r="A2846" s="52" t="s">
        <v>1422</v>
      </c>
      <c r="B2846" s="56"/>
      <c r="C2846" s="7" t="s">
        <v>118</v>
      </c>
      <c r="D2846" s="7" t="s">
        <v>6558</v>
      </c>
      <c r="E2846" s="7"/>
      <c r="F2846" s="64"/>
      <c r="G2846" s="6"/>
      <c r="H2846" s="6"/>
      <c r="I2846" s="10" t="s">
        <v>110</v>
      </c>
      <c r="J2846" s="11" t="s">
        <v>1575</v>
      </c>
      <c r="K2846" s="194" t="s">
        <v>510</v>
      </c>
      <c r="L2846" s="176"/>
      <c r="M2846" s="176">
        <v>1000</v>
      </c>
      <c r="N2846" s="80" t="s">
        <v>6854</v>
      </c>
      <c r="O2846" s="162"/>
      <c r="P2846" s="80" t="s">
        <v>2189</v>
      </c>
      <c r="Q2846" s="80"/>
      <c r="R2846" s="80"/>
      <c r="S2846" s="163"/>
      <c r="T2846" s="213"/>
      <c r="U2846" s="162"/>
      <c r="V2846" s="164"/>
      <c r="W2846" s="12" t="str">
        <f t="shared" si="689"/>
        <v>Mqtt1</v>
      </c>
      <c r="X2846" s="196" t="s">
        <v>10574</v>
      </c>
      <c r="Y2846" s="6" t="str">
        <f t="shared" si="690"/>
        <v>marpower/power-tag/bilge-water-separator</v>
      </c>
      <c r="Z2846" s="103" t="str" cm="1">
        <f t="array" ref="Z2846">IF(COUNTIF(N2846,"spare"),"","$."&amp;_xlfn.REGEXEXTRACT(J2846,"^PT\d+[FQ]\d+_(.*)", 2))</f>
        <v>$.Power_Factor_Phase_C</v>
      </c>
      <c r="AA2846" s="12">
        <f t="shared" si="692"/>
        <v>10</v>
      </c>
      <c r="AB2846" s="6" t="s">
        <v>195</v>
      </c>
      <c r="AC2846" s="103">
        <v>3082</v>
      </c>
      <c r="AJ2846" s="80"/>
      <c r="AK2846" s="113" t="s">
        <v>1426</v>
      </c>
      <c r="AN2846" s="80"/>
      <c r="AO2846" s="80"/>
      <c r="AP2846" s="80"/>
      <c r="AQ2846" s="80"/>
      <c r="AR2846" s="127"/>
      <c r="AS2846" s="80"/>
      <c r="AT2846" s="7"/>
      <c r="AU2846" s="7"/>
      <c r="AV2846" s="165"/>
      <c r="AW2846" s="166"/>
      <c r="AX2846" s="137"/>
      <c r="AY2846" s="147"/>
      <c r="AZ2846" s="167"/>
      <c r="BA2846" s="167"/>
      <c r="BB2846" s="147" t="str">
        <f t="shared" si="691"/>
        <v/>
      </c>
      <c r="BC2846" s="168"/>
      <c r="BD2846" s="165"/>
      <c r="BE2846" s="165"/>
      <c r="BF2846" s="165"/>
      <c r="BG2846" s="165"/>
      <c r="BH2846" s="165"/>
      <c r="BI2846" s="165"/>
      <c r="BJ2846" s="165"/>
      <c r="BK2846" s="165"/>
      <c r="BL2846" s="165"/>
      <c r="BM2846" s="165"/>
      <c r="BN2846" s="165"/>
      <c r="BO2846" s="165"/>
      <c r="BP2846" s="165"/>
      <c r="BQ2846" s="165"/>
      <c r="BS2846" s="6"/>
      <c r="BT2846" s="11"/>
      <c r="BU2846" s="6"/>
      <c r="BV2846" s="6"/>
    </row>
    <row r="2847" spans="1:74" ht="15.75" x14ac:dyDescent="0.25">
      <c r="A2847" s="52" t="s">
        <v>1422</v>
      </c>
      <c r="B2847" s="56"/>
      <c r="C2847" s="7" t="s">
        <v>118</v>
      </c>
      <c r="D2847" s="7" t="s">
        <v>6558</v>
      </c>
      <c r="E2847" s="7"/>
      <c r="F2847" s="64"/>
      <c r="G2847" s="6"/>
      <c r="H2847" s="6"/>
      <c r="I2847" s="10" t="s">
        <v>110</v>
      </c>
      <c r="J2847" s="11" t="s">
        <v>1576</v>
      </c>
      <c r="K2847" s="194" t="s">
        <v>510</v>
      </c>
      <c r="L2847" s="176"/>
      <c r="M2847" s="176">
        <v>1000</v>
      </c>
      <c r="N2847" s="80" t="s">
        <v>6854</v>
      </c>
      <c r="O2847" s="162"/>
      <c r="P2847" s="80" t="s">
        <v>2190</v>
      </c>
      <c r="Q2847" s="80"/>
      <c r="R2847" s="80"/>
      <c r="S2847" s="163"/>
      <c r="T2847" s="213"/>
      <c r="U2847" s="162"/>
      <c r="V2847" s="164"/>
      <c r="W2847" s="12" t="str">
        <f t="shared" si="689"/>
        <v>Mqtt1</v>
      </c>
      <c r="X2847" s="196" t="s">
        <v>10574</v>
      </c>
      <c r="Y2847" s="6" t="str">
        <f t="shared" si="690"/>
        <v>marpower/power-tag/bilge-water-separator</v>
      </c>
      <c r="Z2847" s="103" t="str" cm="1">
        <f t="array" ref="Z2847">IF(COUNTIF(N2847,"spare"),"","$."&amp;_xlfn.REGEXEXTRACT(J2847,"^PT\d+[FQ]\d+_(.*)", 2))</f>
        <v>$.Total_Power_Factor</v>
      </c>
      <c r="AA2847" s="12">
        <f t="shared" si="692"/>
        <v>10</v>
      </c>
      <c r="AB2847" s="6" t="s">
        <v>195</v>
      </c>
      <c r="AC2847" s="103">
        <v>3084</v>
      </c>
      <c r="AJ2847" s="80"/>
      <c r="AK2847" s="113" t="s">
        <v>1426</v>
      </c>
      <c r="AN2847" s="80"/>
      <c r="AO2847" s="80"/>
      <c r="AP2847" s="80"/>
      <c r="AQ2847" s="80"/>
      <c r="AR2847" s="127"/>
      <c r="AS2847" s="80"/>
      <c r="AT2847" s="7"/>
      <c r="AU2847" s="7"/>
      <c r="AV2847" s="165"/>
      <c r="AW2847" s="166"/>
      <c r="AX2847" s="137"/>
      <c r="AY2847" s="147"/>
      <c r="AZ2847" s="167"/>
      <c r="BA2847" s="167"/>
      <c r="BB2847" s="147" t="str">
        <f t="shared" si="691"/>
        <v/>
      </c>
      <c r="BC2847" s="168"/>
      <c r="BD2847" s="165"/>
      <c r="BE2847" s="165"/>
      <c r="BF2847" s="165"/>
      <c r="BG2847" s="165"/>
      <c r="BH2847" s="165"/>
      <c r="BI2847" s="165"/>
      <c r="BJ2847" s="165"/>
      <c r="BK2847" s="165"/>
      <c r="BL2847" s="165"/>
      <c r="BM2847" s="165"/>
      <c r="BN2847" s="165"/>
      <c r="BO2847" s="165"/>
      <c r="BP2847" s="165"/>
      <c r="BQ2847" s="165"/>
      <c r="BS2847" s="6"/>
      <c r="BT2847" s="11"/>
      <c r="BU2847" s="6"/>
      <c r="BV2847" s="6"/>
    </row>
    <row r="2848" spans="1:74" ht="15.75" x14ac:dyDescent="0.25">
      <c r="A2848" s="52" t="s">
        <v>1422</v>
      </c>
      <c r="B2848" s="56"/>
      <c r="C2848" s="7" t="s">
        <v>118</v>
      </c>
      <c r="D2848" s="7" t="s">
        <v>6558</v>
      </c>
      <c r="E2848" s="7"/>
      <c r="F2848" s="64"/>
      <c r="G2848" s="6"/>
      <c r="H2848" s="6"/>
      <c r="I2848" s="10" t="s">
        <v>110</v>
      </c>
      <c r="J2848" s="11" t="s">
        <v>1577</v>
      </c>
      <c r="K2848" s="194" t="s">
        <v>510</v>
      </c>
      <c r="L2848" s="176"/>
      <c r="M2848" s="176">
        <v>1000</v>
      </c>
      <c r="N2848" s="80" t="s">
        <v>6854</v>
      </c>
      <c r="O2848" s="162"/>
      <c r="P2848" s="80" t="s">
        <v>10161</v>
      </c>
      <c r="Q2848" s="80"/>
      <c r="R2848" s="80"/>
      <c r="S2848" s="163"/>
      <c r="T2848" s="213"/>
      <c r="U2848" s="162"/>
      <c r="V2848" s="164"/>
      <c r="W2848" s="12" t="str">
        <f t="shared" si="689"/>
        <v>Mqtt1</v>
      </c>
      <c r="X2848" s="196" t="s">
        <v>10575</v>
      </c>
      <c r="Y2848" s="6" t="str">
        <f t="shared" si="690"/>
        <v>marpower/power-tag/draink-tank-mast-pt142f01</v>
      </c>
      <c r="Z2848" s="103" t="str" cm="1">
        <f t="array" ref="Z2848">IF(COUNTIF(N2848,"spare"),"","$."&amp;_xlfn.REGEXEXTRACT(J2848,"^PT\d+[FQ]\d+_(.*)", 2))</f>
        <v>$.RMS_Current_Phase_A</v>
      </c>
      <c r="AA2848" s="12">
        <f t="shared" si="692"/>
        <v>11</v>
      </c>
      <c r="AB2848" s="6" t="s">
        <v>195</v>
      </c>
      <c r="AC2848" s="103">
        <v>3000</v>
      </c>
      <c r="AJ2848" s="80"/>
      <c r="AK2848" s="113" t="s">
        <v>1423</v>
      </c>
      <c r="AN2848" s="80"/>
      <c r="AO2848" s="80"/>
      <c r="AP2848" s="80"/>
      <c r="AQ2848" s="80"/>
      <c r="AR2848" s="127"/>
      <c r="AS2848" s="80"/>
      <c r="AT2848" s="7"/>
      <c r="AU2848" s="7"/>
      <c r="AV2848" s="165"/>
      <c r="AW2848" s="166"/>
      <c r="AX2848" s="137"/>
      <c r="AY2848" s="147"/>
      <c r="AZ2848" s="167"/>
      <c r="BA2848" s="167"/>
      <c r="BB2848" s="147" t="str">
        <f t="shared" ref="BB2848:BB2862" si="693">IF(ISNUMBER(AM2848),"1","")</f>
        <v/>
      </c>
      <c r="BC2848" s="168"/>
      <c r="BD2848" s="165"/>
      <c r="BE2848" s="165"/>
      <c r="BF2848" s="165"/>
      <c r="BG2848" s="165"/>
      <c r="BH2848" s="165"/>
      <c r="BI2848" s="165"/>
      <c r="BJ2848" s="165"/>
      <c r="BK2848" s="165"/>
      <c r="BL2848" s="165"/>
      <c r="BM2848" s="165"/>
      <c r="BN2848" s="165"/>
      <c r="BO2848" s="165"/>
      <c r="BP2848" s="165"/>
      <c r="BQ2848" s="165"/>
      <c r="BS2848" s="6"/>
      <c r="BT2848" s="11"/>
      <c r="BU2848" s="6"/>
      <c r="BV2848" s="6"/>
    </row>
    <row r="2849" spans="1:74" ht="15.75" x14ac:dyDescent="0.25">
      <c r="A2849" s="52" t="s">
        <v>1422</v>
      </c>
      <c r="B2849" s="56"/>
      <c r="C2849" s="7" t="s">
        <v>118</v>
      </c>
      <c r="D2849" s="7" t="s">
        <v>6558</v>
      </c>
      <c r="E2849" s="7"/>
      <c r="F2849" s="64"/>
      <c r="G2849" s="6"/>
      <c r="H2849" s="6"/>
      <c r="I2849" s="10" t="s">
        <v>110</v>
      </c>
      <c r="J2849" s="11" t="s">
        <v>1578</v>
      </c>
      <c r="K2849" s="194" t="s">
        <v>510</v>
      </c>
      <c r="L2849" s="176"/>
      <c r="M2849" s="176">
        <v>1000</v>
      </c>
      <c r="N2849" s="80" t="s">
        <v>6854</v>
      </c>
      <c r="O2849" s="162"/>
      <c r="P2849" s="80" t="s">
        <v>10162</v>
      </c>
      <c r="Q2849" s="80"/>
      <c r="R2849" s="80"/>
      <c r="S2849" s="163"/>
      <c r="T2849" s="213"/>
      <c r="U2849" s="162"/>
      <c r="V2849" s="164"/>
      <c r="W2849" s="12" t="str">
        <f t="shared" si="689"/>
        <v>Mqtt1</v>
      </c>
      <c r="X2849" s="196" t="s">
        <v>10575</v>
      </c>
      <c r="Y2849" s="6" t="str">
        <f t="shared" si="690"/>
        <v>marpower/power-tag/draink-tank-mast-pt142f01</v>
      </c>
      <c r="Z2849" s="103" t="str" cm="1">
        <f t="array" ref="Z2849">IF(COUNTIF(N2849,"spare"),"","$."&amp;_xlfn.REGEXEXTRACT(J2849,"^PT\d+[FQ]\d+_(.*)", 2))</f>
        <v>$.RMS_Current_Phase_B</v>
      </c>
      <c r="AA2849" s="12">
        <f t="shared" si="692"/>
        <v>11</v>
      </c>
      <c r="AB2849" s="6" t="s">
        <v>195</v>
      </c>
      <c r="AC2849" s="103">
        <v>3002</v>
      </c>
      <c r="AJ2849" s="80"/>
      <c r="AK2849" s="113" t="s">
        <v>1423</v>
      </c>
      <c r="AN2849" s="80"/>
      <c r="AO2849" s="80"/>
      <c r="AP2849" s="80"/>
      <c r="AQ2849" s="80"/>
      <c r="AR2849" s="127"/>
      <c r="AS2849" s="80"/>
      <c r="AT2849" s="7"/>
      <c r="AU2849" s="7"/>
      <c r="AV2849" s="165"/>
      <c r="AW2849" s="166"/>
      <c r="AX2849" s="137"/>
      <c r="AY2849" s="147"/>
      <c r="AZ2849" s="167"/>
      <c r="BA2849" s="167"/>
      <c r="BB2849" s="147" t="str">
        <f t="shared" si="693"/>
        <v/>
      </c>
      <c r="BC2849" s="168"/>
      <c r="BD2849" s="165"/>
      <c r="BE2849" s="165"/>
      <c r="BF2849" s="165"/>
      <c r="BG2849" s="165"/>
      <c r="BH2849" s="165"/>
      <c r="BI2849" s="165"/>
      <c r="BJ2849" s="165"/>
      <c r="BK2849" s="165"/>
      <c r="BL2849" s="165"/>
      <c r="BM2849" s="165"/>
      <c r="BN2849" s="165"/>
      <c r="BO2849" s="165"/>
      <c r="BP2849" s="165"/>
      <c r="BQ2849" s="165"/>
      <c r="BS2849" s="6"/>
      <c r="BT2849" s="11"/>
      <c r="BU2849" s="6"/>
      <c r="BV2849" s="6"/>
    </row>
    <row r="2850" spans="1:74" ht="15.75" x14ac:dyDescent="0.25">
      <c r="A2850" s="52" t="s">
        <v>1422</v>
      </c>
      <c r="B2850" s="56"/>
      <c r="C2850" s="7" t="s">
        <v>118</v>
      </c>
      <c r="D2850" s="7" t="s">
        <v>6558</v>
      </c>
      <c r="E2850" s="7"/>
      <c r="F2850" s="64"/>
      <c r="G2850" s="6"/>
      <c r="H2850" s="6"/>
      <c r="I2850" s="10" t="s">
        <v>110</v>
      </c>
      <c r="J2850" s="11" t="s">
        <v>1579</v>
      </c>
      <c r="K2850" s="194" t="s">
        <v>510</v>
      </c>
      <c r="L2850" s="176"/>
      <c r="M2850" s="176">
        <v>1000</v>
      </c>
      <c r="N2850" s="80" t="s">
        <v>6854</v>
      </c>
      <c r="O2850" s="162"/>
      <c r="P2850" s="80" t="s">
        <v>10163</v>
      </c>
      <c r="Q2850" s="80"/>
      <c r="R2850" s="80"/>
      <c r="S2850" s="163"/>
      <c r="T2850" s="213"/>
      <c r="U2850" s="162"/>
      <c r="V2850" s="164"/>
      <c r="W2850" s="12" t="str">
        <f t="shared" si="689"/>
        <v>Mqtt1</v>
      </c>
      <c r="X2850" s="196" t="s">
        <v>10575</v>
      </c>
      <c r="Y2850" s="6" t="str">
        <f t="shared" si="690"/>
        <v>marpower/power-tag/draink-tank-mast-pt142f01</v>
      </c>
      <c r="Z2850" s="103" t="str" cm="1">
        <f t="array" ref="Z2850">IF(COUNTIF(N2850,"spare"),"","$."&amp;_xlfn.REGEXEXTRACT(J2850,"^PT\d+[FQ]\d+_(.*)", 2))</f>
        <v>$.RMS_Current_Phase_C</v>
      </c>
      <c r="AA2850" s="12">
        <f t="shared" si="692"/>
        <v>11</v>
      </c>
      <c r="AB2850" s="6" t="s">
        <v>195</v>
      </c>
      <c r="AC2850" s="103">
        <v>3004</v>
      </c>
      <c r="AJ2850" s="80"/>
      <c r="AK2850" s="113" t="s">
        <v>1423</v>
      </c>
      <c r="AN2850" s="80"/>
      <c r="AO2850" s="80"/>
      <c r="AP2850" s="80"/>
      <c r="AQ2850" s="80"/>
      <c r="AR2850" s="127"/>
      <c r="AS2850" s="80"/>
      <c r="AT2850" s="7"/>
      <c r="AU2850" s="7"/>
      <c r="AV2850" s="165"/>
      <c r="AW2850" s="166"/>
      <c r="AX2850" s="137"/>
      <c r="AY2850" s="147"/>
      <c r="AZ2850" s="167"/>
      <c r="BA2850" s="167"/>
      <c r="BB2850" s="147" t="str">
        <f t="shared" si="693"/>
        <v/>
      </c>
      <c r="BC2850" s="168"/>
      <c r="BD2850" s="165"/>
      <c r="BE2850" s="165"/>
      <c r="BF2850" s="165"/>
      <c r="BG2850" s="165"/>
      <c r="BH2850" s="165"/>
      <c r="BI2850" s="165"/>
      <c r="BJ2850" s="165"/>
      <c r="BK2850" s="165"/>
      <c r="BL2850" s="165"/>
      <c r="BM2850" s="165"/>
      <c r="BN2850" s="165"/>
      <c r="BO2850" s="165"/>
      <c r="BP2850" s="165"/>
      <c r="BQ2850" s="165"/>
      <c r="BS2850" s="6"/>
      <c r="BT2850" s="11"/>
      <c r="BU2850" s="6"/>
      <c r="BV2850" s="6"/>
    </row>
    <row r="2851" spans="1:74" ht="15.75" x14ac:dyDescent="0.25">
      <c r="A2851" s="52" t="s">
        <v>1422</v>
      </c>
      <c r="B2851" s="56"/>
      <c r="C2851" s="7" t="s">
        <v>118</v>
      </c>
      <c r="D2851" s="7" t="s">
        <v>6558</v>
      </c>
      <c r="E2851" s="7"/>
      <c r="F2851" s="64"/>
      <c r="G2851" s="6"/>
      <c r="H2851" s="6"/>
      <c r="I2851" s="10" t="s">
        <v>110</v>
      </c>
      <c r="J2851" s="11" t="s">
        <v>1580</v>
      </c>
      <c r="K2851" s="194" t="s">
        <v>510</v>
      </c>
      <c r="L2851" s="176"/>
      <c r="M2851" s="176">
        <v>1000</v>
      </c>
      <c r="N2851" s="80" t="s">
        <v>6854</v>
      </c>
      <c r="O2851" s="162"/>
      <c r="P2851" s="80" t="s">
        <v>10164</v>
      </c>
      <c r="Q2851" s="80"/>
      <c r="R2851" s="80"/>
      <c r="S2851" s="163"/>
      <c r="T2851" s="213"/>
      <c r="U2851" s="162"/>
      <c r="V2851" s="164"/>
      <c r="W2851" s="12" t="str">
        <f t="shared" si="689"/>
        <v>Mqtt1</v>
      </c>
      <c r="X2851" s="196" t="s">
        <v>10575</v>
      </c>
      <c r="Y2851" s="6" t="str">
        <f t="shared" si="690"/>
        <v>marpower/power-tag/draink-tank-mast-pt142f01</v>
      </c>
      <c r="Z2851" s="103" t="str" cm="1">
        <f t="array" ref="Z2851">IF(COUNTIF(N2851,"spare"),"","$."&amp;_xlfn.REGEXEXTRACT(J2851,"^PT\d+[FQ]\d+_(.*)", 2))</f>
        <v>$.RMS_Current_Phase_Neut</v>
      </c>
      <c r="AA2851" s="12">
        <f t="shared" si="692"/>
        <v>11</v>
      </c>
      <c r="AB2851" s="6" t="s">
        <v>195</v>
      </c>
      <c r="AC2851" s="103">
        <v>3006</v>
      </c>
      <c r="AJ2851" s="80"/>
      <c r="AK2851" s="113" t="s">
        <v>1423</v>
      </c>
      <c r="AN2851" s="80"/>
      <c r="AO2851" s="80"/>
      <c r="AP2851" s="80"/>
      <c r="AQ2851" s="80"/>
      <c r="AR2851" s="127"/>
      <c r="AS2851" s="80"/>
      <c r="AT2851" s="7"/>
      <c r="AU2851" s="7"/>
      <c r="AV2851" s="165"/>
      <c r="AW2851" s="166"/>
      <c r="AX2851" s="137"/>
      <c r="AY2851" s="147"/>
      <c r="AZ2851" s="167"/>
      <c r="BA2851" s="167"/>
      <c r="BB2851" s="147" t="str">
        <f t="shared" si="693"/>
        <v/>
      </c>
      <c r="BC2851" s="168"/>
      <c r="BD2851" s="165"/>
      <c r="BE2851" s="165"/>
      <c r="BF2851" s="165"/>
      <c r="BG2851" s="165"/>
      <c r="BH2851" s="165"/>
      <c r="BI2851" s="165"/>
      <c r="BJ2851" s="165"/>
      <c r="BK2851" s="165"/>
      <c r="BL2851" s="165"/>
      <c r="BM2851" s="165"/>
      <c r="BN2851" s="165"/>
      <c r="BO2851" s="165"/>
      <c r="BP2851" s="165"/>
      <c r="BQ2851" s="165"/>
      <c r="BS2851" s="6"/>
      <c r="BT2851" s="11"/>
      <c r="BU2851" s="6"/>
      <c r="BV2851" s="6"/>
    </row>
    <row r="2852" spans="1:74" ht="15.75" x14ac:dyDescent="0.25">
      <c r="A2852" s="52" t="s">
        <v>1422</v>
      </c>
      <c r="B2852" s="56"/>
      <c r="C2852" s="7" t="s">
        <v>118</v>
      </c>
      <c r="D2852" s="7" t="s">
        <v>6558</v>
      </c>
      <c r="E2852" s="7"/>
      <c r="F2852" s="64"/>
      <c r="G2852" s="6"/>
      <c r="H2852" s="6"/>
      <c r="I2852" s="10" t="s">
        <v>110</v>
      </c>
      <c r="J2852" s="11" t="s">
        <v>8280</v>
      </c>
      <c r="K2852" s="194" t="s">
        <v>510</v>
      </c>
      <c r="L2852" s="176"/>
      <c r="M2852" s="176">
        <v>1000</v>
      </c>
      <c r="N2852" s="80" t="s">
        <v>6854</v>
      </c>
      <c r="O2852" s="162"/>
      <c r="P2852" s="80" t="s">
        <v>10165</v>
      </c>
      <c r="Q2852" s="80"/>
      <c r="R2852" s="80"/>
      <c r="S2852" s="163"/>
      <c r="T2852" s="213"/>
      <c r="U2852" s="162"/>
      <c r="V2852" s="164"/>
      <c r="W2852" s="12" t="str">
        <f t="shared" si="689"/>
        <v>Mqtt1</v>
      </c>
      <c r="X2852" s="196" t="s">
        <v>10575</v>
      </c>
      <c r="Y2852" s="6" t="str">
        <f t="shared" si="690"/>
        <v>marpower/power-tag/draink-tank-mast-pt142f01</v>
      </c>
      <c r="Z2852" s="103" t="str" cm="1">
        <f t="array" ref="Z2852">IF(COUNTIF(N2852,"spare"),"","$."&amp;_xlfn.REGEXEXTRACT(J2852,"^PT\d+[FQ]\d+_(.*)", 2))</f>
        <v>$.RMS_Voltage_A_N</v>
      </c>
      <c r="AA2852" s="12">
        <f t="shared" si="692"/>
        <v>11</v>
      </c>
      <c r="AB2852" s="6" t="s">
        <v>195</v>
      </c>
      <c r="AC2852" s="103">
        <v>3028</v>
      </c>
      <c r="AJ2852" s="80"/>
      <c r="AK2852" s="113" t="s">
        <v>1424</v>
      </c>
      <c r="AN2852" s="80"/>
      <c r="AO2852" s="80"/>
      <c r="AP2852" s="80"/>
      <c r="AQ2852" s="80"/>
      <c r="AR2852" s="127"/>
      <c r="AS2852" s="80"/>
      <c r="AT2852" s="7"/>
      <c r="AU2852" s="7"/>
      <c r="AV2852" s="165"/>
      <c r="AW2852" s="166"/>
      <c r="AX2852" s="137"/>
      <c r="AY2852" s="147"/>
      <c r="AZ2852" s="167"/>
      <c r="BA2852" s="167"/>
      <c r="BB2852" s="147" t="str">
        <f t="shared" si="693"/>
        <v/>
      </c>
      <c r="BC2852" s="168"/>
      <c r="BD2852" s="165"/>
      <c r="BE2852" s="165"/>
      <c r="BF2852" s="165"/>
      <c r="BG2852" s="165"/>
      <c r="BH2852" s="165"/>
      <c r="BI2852" s="165"/>
      <c r="BJ2852" s="165"/>
      <c r="BK2852" s="165"/>
      <c r="BL2852" s="165"/>
      <c r="BM2852" s="165"/>
      <c r="BN2852" s="165"/>
      <c r="BO2852" s="165"/>
      <c r="BP2852" s="165"/>
      <c r="BQ2852" s="165"/>
      <c r="BS2852" s="6"/>
      <c r="BT2852" s="11"/>
      <c r="BU2852" s="6"/>
      <c r="BV2852" s="6"/>
    </row>
    <row r="2853" spans="1:74" ht="15.75" x14ac:dyDescent="0.25">
      <c r="A2853" s="52" t="s">
        <v>1422</v>
      </c>
      <c r="B2853" s="56"/>
      <c r="C2853" s="7" t="s">
        <v>118</v>
      </c>
      <c r="D2853" s="7" t="s">
        <v>6558</v>
      </c>
      <c r="E2853" s="7"/>
      <c r="F2853" s="64"/>
      <c r="G2853" s="6"/>
      <c r="H2853" s="6"/>
      <c r="I2853" s="10" t="s">
        <v>110</v>
      </c>
      <c r="J2853" s="11" t="s">
        <v>8457</v>
      </c>
      <c r="K2853" s="194" t="s">
        <v>510</v>
      </c>
      <c r="L2853" s="176"/>
      <c r="M2853" s="176">
        <v>1000</v>
      </c>
      <c r="N2853" s="80" t="s">
        <v>6854</v>
      </c>
      <c r="O2853" s="162"/>
      <c r="P2853" s="80" t="s">
        <v>10166</v>
      </c>
      <c r="Q2853" s="80"/>
      <c r="R2853" s="80"/>
      <c r="S2853" s="163"/>
      <c r="T2853" s="213"/>
      <c r="U2853" s="162"/>
      <c r="V2853" s="164"/>
      <c r="W2853" s="12" t="str">
        <f t="shared" si="689"/>
        <v>Mqtt1</v>
      </c>
      <c r="X2853" s="196" t="s">
        <v>10575</v>
      </c>
      <c r="Y2853" s="6" t="str">
        <f t="shared" si="690"/>
        <v>marpower/power-tag/draink-tank-mast-pt142f01</v>
      </c>
      <c r="Z2853" s="103" t="str" cm="1">
        <f t="array" ref="Z2853">IF(COUNTIF(N2853,"spare"),"","$."&amp;_xlfn.REGEXEXTRACT(J2853,"^PT\d+[FQ]\d+_(.*)", 2))</f>
        <v>$.RMS_Voltage_B_N</v>
      </c>
      <c r="AA2853" s="12">
        <f t="shared" si="692"/>
        <v>11</v>
      </c>
      <c r="AB2853" s="6" t="s">
        <v>195</v>
      </c>
      <c r="AC2853" s="103">
        <v>3030</v>
      </c>
      <c r="AJ2853" s="80"/>
      <c r="AK2853" s="113" t="s">
        <v>1424</v>
      </c>
      <c r="AN2853" s="80"/>
      <c r="AO2853" s="80"/>
      <c r="AP2853" s="80"/>
      <c r="AQ2853" s="80"/>
      <c r="AR2853" s="127"/>
      <c r="AS2853" s="80"/>
      <c r="AT2853" s="7"/>
      <c r="AU2853" s="7"/>
      <c r="AV2853" s="165"/>
      <c r="AW2853" s="166"/>
      <c r="AX2853" s="137"/>
      <c r="AY2853" s="147"/>
      <c r="AZ2853" s="167"/>
      <c r="BA2853" s="167"/>
      <c r="BB2853" s="147" t="str">
        <f t="shared" si="693"/>
        <v/>
      </c>
      <c r="BC2853" s="168"/>
      <c r="BD2853" s="165"/>
      <c r="BE2853" s="165"/>
      <c r="BF2853" s="165"/>
      <c r="BG2853" s="165"/>
      <c r="BH2853" s="165"/>
      <c r="BI2853" s="165"/>
      <c r="BJ2853" s="165"/>
      <c r="BK2853" s="165"/>
      <c r="BL2853" s="165"/>
      <c r="BM2853" s="165"/>
      <c r="BN2853" s="165"/>
      <c r="BO2853" s="165"/>
      <c r="BP2853" s="165"/>
      <c r="BQ2853" s="165"/>
      <c r="BS2853" s="6"/>
      <c r="BT2853" s="11"/>
      <c r="BU2853" s="6"/>
      <c r="BV2853" s="6"/>
    </row>
    <row r="2854" spans="1:74" ht="15.75" x14ac:dyDescent="0.25">
      <c r="A2854" s="52" t="s">
        <v>1422</v>
      </c>
      <c r="B2854" s="56"/>
      <c r="C2854" s="7" t="s">
        <v>118</v>
      </c>
      <c r="D2854" s="7" t="s">
        <v>6558</v>
      </c>
      <c r="E2854" s="7"/>
      <c r="F2854" s="64"/>
      <c r="G2854" s="6"/>
      <c r="H2854" s="6"/>
      <c r="I2854" s="10" t="s">
        <v>110</v>
      </c>
      <c r="J2854" s="11" t="s">
        <v>8634</v>
      </c>
      <c r="K2854" s="194" t="s">
        <v>510</v>
      </c>
      <c r="L2854" s="176"/>
      <c r="M2854" s="176">
        <v>1000</v>
      </c>
      <c r="N2854" s="80" t="s">
        <v>6854</v>
      </c>
      <c r="O2854" s="162"/>
      <c r="P2854" s="80" t="s">
        <v>10167</v>
      </c>
      <c r="Q2854" s="80"/>
      <c r="R2854" s="80"/>
      <c r="S2854" s="163"/>
      <c r="T2854" s="213"/>
      <c r="U2854" s="162"/>
      <c r="V2854" s="164"/>
      <c r="W2854" s="12" t="str">
        <f t="shared" si="689"/>
        <v>Mqtt1</v>
      </c>
      <c r="X2854" s="196" t="s">
        <v>10575</v>
      </c>
      <c r="Y2854" s="6" t="str">
        <f t="shared" si="690"/>
        <v>marpower/power-tag/draink-tank-mast-pt142f01</v>
      </c>
      <c r="Z2854" s="103" t="str" cm="1">
        <f t="array" ref="Z2854">IF(COUNTIF(N2854,"spare"),"","$."&amp;_xlfn.REGEXEXTRACT(J2854,"^PT\d+[FQ]\d+_(.*)", 2))</f>
        <v>$.RMS_Voltage_C_N</v>
      </c>
      <c r="AA2854" s="12">
        <f t="shared" si="692"/>
        <v>11</v>
      </c>
      <c r="AB2854" s="6" t="s">
        <v>195</v>
      </c>
      <c r="AC2854" s="103">
        <v>3032</v>
      </c>
      <c r="AJ2854" s="80"/>
      <c r="AK2854" s="113" t="s">
        <v>1424</v>
      </c>
      <c r="AN2854" s="80"/>
      <c r="AO2854" s="80"/>
      <c r="AP2854" s="80"/>
      <c r="AQ2854" s="80"/>
      <c r="AR2854" s="127"/>
      <c r="AS2854" s="80"/>
      <c r="AT2854" s="7"/>
      <c r="AU2854" s="7"/>
      <c r="AV2854" s="165"/>
      <c r="AW2854" s="166"/>
      <c r="AX2854" s="137"/>
      <c r="AY2854" s="147"/>
      <c r="AZ2854" s="167"/>
      <c r="BA2854" s="167"/>
      <c r="BB2854" s="147" t="str">
        <f t="shared" si="693"/>
        <v/>
      </c>
      <c r="BC2854" s="168"/>
      <c r="BD2854" s="165"/>
      <c r="BE2854" s="165"/>
      <c r="BF2854" s="165"/>
      <c r="BG2854" s="165"/>
      <c r="BH2854" s="165"/>
      <c r="BI2854" s="165"/>
      <c r="BJ2854" s="165"/>
      <c r="BK2854" s="165"/>
      <c r="BL2854" s="165"/>
      <c r="BM2854" s="165"/>
      <c r="BN2854" s="165"/>
      <c r="BO2854" s="165"/>
      <c r="BP2854" s="165"/>
      <c r="BQ2854" s="165"/>
      <c r="BS2854" s="6"/>
      <c r="BT2854" s="11"/>
      <c r="BU2854" s="6"/>
      <c r="BV2854" s="6"/>
    </row>
    <row r="2855" spans="1:74" ht="15.75" x14ac:dyDescent="0.25">
      <c r="A2855" s="52" t="s">
        <v>1422</v>
      </c>
      <c r="B2855" s="56"/>
      <c r="C2855" s="7" t="s">
        <v>118</v>
      </c>
      <c r="D2855" s="7" t="s">
        <v>6558</v>
      </c>
      <c r="E2855" s="7"/>
      <c r="F2855" s="64"/>
      <c r="G2855" s="6"/>
      <c r="H2855" s="6"/>
      <c r="I2855" s="10" t="s">
        <v>110</v>
      </c>
      <c r="J2855" s="11" t="s">
        <v>1581</v>
      </c>
      <c r="K2855" s="194" t="s">
        <v>510</v>
      </c>
      <c r="L2855" s="176"/>
      <c r="M2855" s="176">
        <v>1000</v>
      </c>
      <c r="N2855" s="80" t="s">
        <v>6854</v>
      </c>
      <c r="O2855" s="162"/>
      <c r="P2855" s="80" t="s">
        <v>10168</v>
      </c>
      <c r="Q2855" s="80"/>
      <c r="R2855" s="80"/>
      <c r="S2855" s="163"/>
      <c r="T2855" s="213"/>
      <c r="U2855" s="162"/>
      <c r="V2855" s="164"/>
      <c r="W2855" s="12" t="str">
        <f t="shared" si="689"/>
        <v>Mqtt1</v>
      </c>
      <c r="X2855" s="196" t="s">
        <v>10575</v>
      </c>
      <c r="Y2855" s="6" t="str">
        <f t="shared" si="690"/>
        <v>marpower/power-tag/draink-tank-mast-pt142f01</v>
      </c>
      <c r="Z2855" s="103" t="str" cm="1">
        <f t="array" ref="Z2855">IF(COUNTIF(N2855,"spare"),"","$."&amp;_xlfn.REGEXEXTRACT(J2855,"^PT\d+[FQ]\d+_(.*)", 2))</f>
        <v>$.Active_Power_Phase_A</v>
      </c>
      <c r="AA2855" s="12">
        <f t="shared" si="692"/>
        <v>11</v>
      </c>
      <c r="AB2855" s="6" t="s">
        <v>195</v>
      </c>
      <c r="AC2855" s="103">
        <v>3054</v>
      </c>
      <c r="AJ2855" s="80"/>
      <c r="AK2855" s="113" t="s">
        <v>1425</v>
      </c>
      <c r="AN2855" s="80"/>
      <c r="AO2855" s="80"/>
      <c r="AP2855" s="80"/>
      <c r="AQ2855" s="80"/>
      <c r="AR2855" s="127"/>
      <c r="AS2855" s="80"/>
      <c r="AT2855" s="7"/>
      <c r="AU2855" s="7"/>
      <c r="AV2855" s="165"/>
      <c r="AW2855" s="166"/>
      <c r="AX2855" s="137"/>
      <c r="AY2855" s="147"/>
      <c r="AZ2855" s="167"/>
      <c r="BA2855" s="167"/>
      <c r="BB2855" s="147" t="str">
        <f t="shared" si="693"/>
        <v/>
      </c>
      <c r="BC2855" s="168"/>
      <c r="BD2855" s="165"/>
      <c r="BE2855" s="165"/>
      <c r="BF2855" s="165"/>
      <c r="BG2855" s="165"/>
      <c r="BH2855" s="165"/>
      <c r="BI2855" s="165"/>
      <c r="BJ2855" s="165"/>
      <c r="BK2855" s="165"/>
      <c r="BL2855" s="165"/>
      <c r="BM2855" s="165"/>
      <c r="BN2855" s="165"/>
      <c r="BO2855" s="165"/>
      <c r="BP2855" s="165"/>
      <c r="BQ2855" s="165"/>
      <c r="BS2855" s="6"/>
      <c r="BT2855" s="11"/>
      <c r="BU2855" s="6"/>
      <c r="BV2855" s="6"/>
    </row>
    <row r="2856" spans="1:74" ht="15.75" x14ac:dyDescent="0.25">
      <c r="A2856" s="52" t="s">
        <v>1422</v>
      </c>
      <c r="B2856" s="56"/>
      <c r="C2856" s="7" t="s">
        <v>118</v>
      </c>
      <c r="D2856" s="7" t="s">
        <v>6558</v>
      </c>
      <c r="E2856" s="7"/>
      <c r="F2856" s="64"/>
      <c r="G2856" s="6"/>
      <c r="H2856" s="6"/>
      <c r="I2856" s="10" t="s">
        <v>110</v>
      </c>
      <c r="J2856" s="11" t="s">
        <v>1582</v>
      </c>
      <c r="K2856" s="194" t="s">
        <v>510</v>
      </c>
      <c r="L2856" s="176"/>
      <c r="M2856" s="176">
        <v>1000</v>
      </c>
      <c r="N2856" s="80" t="s">
        <v>6854</v>
      </c>
      <c r="O2856" s="162"/>
      <c r="P2856" s="80" t="s">
        <v>10169</v>
      </c>
      <c r="Q2856" s="80"/>
      <c r="R2856" s="80"/>
      <c r="S2856" s="163"/>
      <c r="T2856" s="213"/>
      <c r="U2856" s="162"/>
      <c r="V2856" s="164"/>
      <c r="W2856" s="12" t="str">
        <f t="shared" si="689"/>
        <v>Mqtt1</v>
      </c>
      <c r="X2856" s="196" t="s">
        <v>10575</v>
      </c>
      <c r="Y2856" s="6" t="str">
        <f t="shared" si="690"/>
        <v>marpower/power-tag/draink-tank-mast-pt142f01</v>
      </c>
      <c r="Z2856" s="103" t="str" cm="1">
        <f t="array" ref="Z2856">IF(COUNTIF(N2856,"spare"),"","$."&amp;_xlfn.REGEXEXTRACT(J2856,"^PT\d+[FQ]\d+_(.*)", 2))</f>
        <v>$.Active_Power_Phase_B</v>
      </c>
      <c r="AA2856" s="12">
        <f t="shared" si="692"/>
        <v>11</v>
      </c>
      <c r="AB2856" s="6" t="s">
        <v>195</v>
      </c>
      <c r="AC2856" s="103">
        <v>3056</v>
      </c>
      <c r="AJ2856" s="80"/>
      <c r="AK2856" s="113" t="s">
        <v>1425</v>
      </c>
      <c r="AN2856" s="80"/>
      <c r="AO2856" s="80"/>
      <c r="AP2856" s="80"/>
      <c r="AQ2856" s="80"/>
      <c r="AR2856" s="127"/>
      <c r="AS2856" s="80"/>
      <c r="AT2856" s="7"/>
      <c r="AU2856" s="7"/>
      <c r="AV2856" s="165"/>
      <c r="AW2856" s="166"/>
      <c r="AX2856" s="137"/>
      <c r="AY2856" s="147"/>
      <c r="AZ2856" s="167"/>
      <c r="BA2856" s="167"/>
      <c r="BB2856" s="147" t="str">
        <f t="shared" si="693"/>
        <v/>
      </c>
      <c r="BC2856" s="168"/>
      <c r="BD2856" s="165"/>
      <c r="BE2856" s="165"/>
      <c r="BF2856" s="165"/>
      <c r="BG2856" s="165"/>
      <c r="BH2856" s="165"/>
      <c r="BI2856" s="165"/>
      <c r="BJ2856" s="165"/>
      <c r="BK2856" s="165"/>
      <c r="BL2856" s="165"/>
      <c r="BM2856" s="165"/>
      <c r="BN2856" s="165"/>
      <c r="BO2856" s="165"/>
      <c r="BP2856" s="165"/>
      <c r="BQ2856" s="165"/>
      <c r="BS2856" s="6"/>
      <c r="BT2856" s="11"/>
      <c r="BU2856" s="6"/>
      <c r="BV2856" s="6"/>
    </row>
    <row r="2857" spans="1:74" ht="15.75" x14ac:dyDescent="0.25">
      <c r="A2857" s="52" t="s">
        <v>1422</v>
      </c>
      <c r="B2857" s="56"/>
      <c r="C2857" s="7" t="s">
        <v>118</v>
      </c>
      <c r="D2857" s="7" t="s">
        <v>6558</v>
      </c>
      <c r="E2857" s="7"/>
      <c r="F2857" s="64"/>
      <c r="G2857" s="6"/>
      <c r="H2857" s="6"/>
      <c r="I2857" s="10" t="s">
        <v>110</v>
      </c>
      <c r="J2857" s="11" t="s">
        <v>1583</v>
      </c>
      <c r="K2857" s="194" t="s">
        <v>510</v>
      </c>
      <c r="L2857" s="176"/>
      <c r="M2857" s="176">
        <v>1000</v>
      </c>
      <c r="N2857" s="80" t="s">
        <v>6854</v>
      </c>
      <c r="O2857" s="162"/>
      <c r="P2857" s="80" t="s">
        <v>10170</v>
      </c>
      <c r="Q2857" s="80"/>
      <c r="R2857" s="80"/>
      <c r="S2857" s="163"/>
      <c r="T2857" s="213"/>
      <c r="U2857" s="162"/>
      <c r="V2857" s="164"/>
      <c r="W2857" s="12" t="str">
        <f t="shared" si="689"/>
        <v>Mqtt1</v>
      </c>
      <c r="X2857" s="196" t="s">
        <v>10575</v>
      </c>
      <c r="Y2857" s="6" t="str">
        <f t="shared" si="690"/>
        <v>marpower/power-tag/draink-tank-mast-pt142f01</v>
      </c>
      <c r="Z2857" s="103" t="str" cm="1">
        <f t="array" ref="Z2857">IF(COUNTIF(N2857,"spare"),"","$."&amp;_xlfn.REGEXEXTRACT(J2857,"^PT\d+[FQ]\d+_(.*)", 2))</f>
        <v>$.Active_Power_Phase_C</v>
      </c>
      <c r="AA2857" s="12">
        <f t="shared" si="692"/>
        <v>11</v>
      </c>
      <c r="AB2857" s="6" t="s">
        <v>195</v>
      </c>
      <c r="AC2857" s="103">
        <v>3058</v>
      </c>
      <c r="AJ2857" s="80"/>
      <c r="AK2857" s="113" t="s">
        <v>1425</v>
      </c>
      <c r="AN2857" s="80"/>
      <c r="AO2857" s="80"/>
      <c r="AP2857" s="80"/>
      <c r="AQ2857" s="80"/>
      <c r="AR2857" s="127"/>
      <c r="AS2857" s="80"/>
      <c r="AT2857" s="7"/>
      <c r="AU2857" s="7"/>
      <c r="AV2857" s="165"/>
      <c r="AW2857" s="166"/>
      <c r="AX2857" s="137"/>
      <c r="AY2857" s="147"/>
      <c r="AZ2857" s="167"/>
      <c r="BA2857" s="167"/>
      <c r="BB2857" s="147" t="str">
        <f t="shared" si="693"/>
        <v/>
      </c>
      <c r="BC2857" s="168"/>
      <c r="BD2857" s="165"/>
      <c r="BE2857" s="165"/>
      <c r="BF2857" s="165"/>
      <c r="BG2857" s="165"/>
      <c r="BH2857" s="165"/>
      <c r="BI2857" s="165"/>
      <c r="BJ2857" s="165"/>
      <c r="BK2857" s="165"/>
      <c r="BL2857" s="165"/>
      <c r="BM2857" s="165"/>
      <c r="BN2857" s="165"/>
      <c r="BO2857" s="165"/>
      <c r="BP2857" s="165"/>
      <c r="BQ2857" s="165"/>
      <c r="BS2857" s="6"/>
      <c r="BT2857" s="11"/>
      <c r="BU2857" s="6"/>
      <c r="BV2857" s="6"/>
    </row>
    <row r="2858" spans="1:74" ht="15.75" x14ac:dyDescent="0.25">
      <c r="A2858" s="52" t="s">
        <v>1422</v>
      </c>
      <c r="B2858" s="56"/>
      <c r="C2858" s="7" t="s">
        <v>118</v>
      </c>
      <c r="D2858" s="7" t="s">
        <v>6558</v>
      </c>
      <c r="E2858" s="7"/>
      <c r="F2858" s="64"/>
      <c r="G2858" s="6"/>
      <c r="H2858" s="6"/>
      <c r="I2858" s="10" t="s">
        <v>110</v>
      </c>
      <c r="J2858" s="11" t="s">
        <v>1584</v>
      </c>
      <c r="K2858" s="194" t="s">
        <v>510</v>
      </c>
      <c r="L2858" s="176"/>
      <c r="M2858" s="176">
        <v>1000</v>
      </c>
      <c r="N2858" s="80" t="s">
        <v>6854</v>
      </c>
      <c r="O2858" s="162"/>
      <c r="P2858" s="80" t="s">
        <v>10171</v>
      </c>
      <c r="Q2858" s="80"/>
      <c r="R2858" s="80"/>
      <c r="S2858" s="163"/>
      <c r="T2858" s="213"/>
      <c r="U2858" s="162"/>
      <c r="V2858" s="164"/>
      <c r="W2858" s="12" t="str">
        <f t="shared" si="689"/>
        <v>Mqtt1</v>
      </c>
      <c r="X2858" s="196" t="s">
        <v>10575</v>
      </c>
      <c r="Y2858" s="6" t="str">
        <f t="shared" si="690"/>
        <v>marpower/power-tag/draink-tank-mast-pt142f01</v>
      </c>
      <c r="Z2858" s="103" t="str" cm="1">
        <f t="array" ref="Z2858">IF(COUNTIF(N2858,"spare"),"","$."&amp;_xlfn.REGEXEXTRACT(J2858,"^PT\d+[FQ]\d+_(.*)", 2))</f>
        <v>$.Total_Active_Power</v>
      </c>
      <c r="AA2858" s="12">
        <f t="shared" si="692"/>
        <v>11</v>
      </c>
      <c r="AB2858" s="6" t="s">
        <v>195</v>
      </c>
      <c r="AC2858" s="103">
        <v>3060</v>
      </c>
      <c r="AJ2858" s="80"/>
      <c r="AK2858" s="113" t="s">
        <v>1425</v>
      </c>
      <c r="AN2858" s="80"/>
      <c r="AO2858" s="80"/>
      <c r="AP2858" s="80"/>
      <c r="AQ2858" s="80"/>
      <c r="AR2858" s="127"/>
      <c r="AS2858" s="80"/>
      <c r="AT2858" s="7"/>
      <c r="AU2858" s="7"/>
      <c r="AV2858" s="165"/>
      <c r="AW2858" s="166"/>
      <c r="AX2858" s="137"/>
      <c r="AY2858" s="147"/>
      <c r="AZ2858" s="167"/>
      <c r="BA2858" s="167"/>
      <c r="BB2858" s="147" t="str">
        <f t="shared" si="693"/>
        <v/>
      </c>
      <c r="BC2858" s="168"/>
      <c r="BD2858" s="165"/>
      <c r="BE2858" s="165"/>
      <c r="BF2858" s="165"/>
      <c r="BG2858" s="165"/>
      <c r="BH2858" s="165"/>
      <c r="BI2858" s="165"/>
      <c r="BJ2858" s="165"/>
      <c r="BK2858" s="165"/>
      <c r="BL2858" s="165"/>
      <c r="BM2858" s="165"/>
      <c r="BN2858" s="165"/>
      <c r="BO2858" s="165"/>
      <c r="BP2858" s="165"/>
      <c r="BQ2858" s="165"/>
      <c r="BS2858" s="6"/>
      <c r="BT2858" s="11"/>
      <c r="BU2858" s="6"/>
      <c r="BV2858" s="6"/>
    </row>
    <row r="2859" spans="1:74" ht="15.75" x14ac:dyDescent="0.25">
      <c r="A2859" s="52" t="s">
        <v>1422</v>
      </c>
      <c r="B2859" s="56"/>
      <c r="C2859" s="7" t="s">
        <v>118</v>
      </c>
      <c r="D2859" s="7" t="s">
        <v>6558</v>
      </c>
      <c r="E2859" s="7"/>
      <c r="F2859" s="64"/>
      <c r="G2859" s="6"/>
      <c r="H2859" s="6"/>
      <c r="I2859" s="10" t="s">
        <v>110</v>
      </c>
      <c r="J2859" s="11" t="s">
        <v>1585</v>
      </c>
      <c r="K2859" s="194" t="s">
        <v>510</v>
      </c>
      <c r="L2859" s="176"/>
      <c r="M2859" s="176">
        <v>1000</v>
      </c>
      <c r="N2859" s="80" t="s">
        <v>6854</v>
      </c>
      <c r="O2859" s="162"/>
      <c r="P2859" s="80" t="s">
        <v>10172</v>
      </c>
      <c r="Q2859" s="80"/>
      <c r="R2859" s="80"/>
      <c r="S2859" s="163"/>
      <c r="T2859" s="213"/>
      <c r="U2859" s="162"/>
      <c r="V2859" s="164"/>
      <c r="W2859" s="12" t="str">
        <f t="shared" si="689"/>
        <v>Mqtt1</v>
      </c>
      <c r="X2859" s="196" t="s">
        <v>10575</v>
      </c>
      <c r="Y2859" s="6" t="str">
        <f t="shared" si="690"/>
        <v>marpower/power-tag/draink-tank-mast-pt142f01</v>
      </c>
      <c r="Z2859" s="103" t="str" cm="1">
        <f t="array" ref="Z2859">IF(COUNTIF(N2859,"spare"),"","$."&amp;_xlfn.REGEXEXTRACT(J2859,"^PT\d+[FQ]\d+_(.*)", 2))</f>
        <v>$.Power_Factor_Phase_A</v>
      </c>
      <c r="AA2859" s="12">
        <f t="shared" si="692"/>
        <v>11</v>
      </c>
      <c r="AB2859" s="6" t="s">
        <v>195</v>
      </c>
      <c r="AC2859" s="103">
        <v>3078</v>
      </c>
      <c r="AJ2859" s="80"/>
      <c r="AK2859" s="113" t="s">
        <v>1426</v>
      </c>
      <c r="AN2859" s="80"/>
      <c r="AO2859" s="80"/>
      <c r="AP2859" s="80"/>
      <c r="AQ2859" s="80"/>
      <c r="AR2859" s="127"/>
      <c r="AS2859" s="80"/>
      <c r="AT2859" s="7"/>
      <c r="AU2859" s="7"/>
      <c r="AV2859" s="165"/>
      <c r="AW2859" s="166"/>
      <c r="AX2859" s="137"/>
      <c r="AY2859" s="147"/>
      <c r="AZ2859" s="167"/>
      <c r="BA2859" s="167"/>
      <c r="BB2859" s="147" t="str">
        <f t="shared" si="693"/>
        <v/>
      </c>
      <c r="BC2859" s="168"/>
      <c r="BD2859" s="165"/>
      <c r="BE2859" s="165"/>
      <c r="BF2859" s="165"/>
      <c r="BG2859" s="165"/>
      <c r="BH2859" s="165"/>
      <c r="BI2859" s="165"/>
      <c r="BJ2859" s="165"/>
      <c r="BK2859" s="165"/>
      <c r="BL2859" s="165"/>
      <c r="BM2859" s="165"/>
      <c r="BN2859" s="165"/>
      <c r="BO2859" s="165"/>
      <c r="BP2859" s="165"/>
      <c r="BQ2859" s="165"/>
      <c r="BS2859" s="6"/>
      <c r="BT2859" s="11"/>
      <c r="BU2859" s="6"/>
      <c r="BV2859" s="6"/>
    </row>
    <row r="2860" spans="1:74" ht="15.75" x14ac:dyDescent="0.25">
      <c r="A2860" s="52" t="s">
        <v>1422</v>
      </c>
      <c r="B2860" s="56"/>
      <c r="C2860" s="7" t="s">
        <v>118</v>
      </c>
      <c r="D2860" s="7" t="s">
        <v>6558</v>
      </c>
      <c r="E2860" s="7"/>
      <c r="F2860" s="64"/>
      <c r="G2860" s="6"/>
      <c r="H2860" s="6"/>
      <c r="I2860" s="10" t="s">
        <v>110</v>
      </c>
      <c r="J2860" s="11" t="s">
        <v>1586</v>
      </c>
      <c r="K2860" s="194" t="s">
        <v>510</v>
      </c>
      <c r="L2860" s="176"/>
      <c r="M2860" s="176">
        <v>1000</v>
      </c>
      <c r="N2860" s="80" t="s">
        <v>6854</v>
      </c>
      <c r="O2860" s="162"/>
      <c r="P2860" s="80" t="s">
        <v>10173</v>
      </c>
      <c r="Q2860" s="80"/>
      <c r="R2860" s="80"/>
      <c r="S2860" s="163"/>
      <c r="T2860" s="213"/>
      <c r="U2860" s="162"/>
      <c r="V2860" s="164"/>
      <c r="W2860" s="12" t="str">
        <f t="shared" si="689"/>
        <v>Mqtt1</v>
      </c>
      <c r="X2860" s="196" t="s">
        <v>10575</v>
      </c>
      <c r="Y2860" s="6" t="str">
        <f t="shared" si="690"/>
        <v>marpower/power-tag/draink-tank-mast-pt142f01</v>
      </c>
      <c r="Z2860" s="103" t="str" cm="1">
        <f t="array" ref="Z2860">IF(COUNTIF(N2860,"spare"),"","$."&amp;_xlfn.REGEXEXTRACT(J2860,"^PT\d+[FQ]\d+_(.*)", 2))</f>
        <v>$.Power_Factor_Phase_B</v>
      </c>
      <c r="AA2860" s="12">
        <f t="shared" si="692"/>
        <v>11</v>
      </c>
      <c r="AB2860" s="6" t="s">
        <v>195</v>
      </c>
      <c r="AC2860" s="103">
        <v>3080</v>
      </c>
      <c r="AJ2860" s="80"/>
      <c r="AK2860" s="113" t="s">
        <v>1426</v>
      </c>
      <c r="AN2860" s="80"/>
      <c r="AO2860" s="80"/>
      <c r="AP2860" s="80"/>
      <c r="AQ2860" s="80"/>
      <c r="AR2860" s="127"/>
      <c r="AS2860" s="80"/>
      <c r="AT2860" s="7"/>
      <c r="AU2860" s="7"/>
      <c r="AV2860" s="165"/>
      <c r="AW2860" s="166"/>
      <c r="AX2860" s="137"/>
      <c r="AY2860" s="147"/>
      <c r="AZ2860" s="167"/>
      <c r="BA2860" s="167"/>
      <c r="BB2860" s="147" t="str">
        <f t="shared" si="693"/>
        <v/>
      </c>
      <c r="BC2860" s="168"/>
      <c r="BD2860" s="165"/>
      <c r="BE2860" s="165"/>
      <c r="BF2860" s="165"/>
      <c r="BG2860" s="165"/>
      <c r="BH2860" s="165"/>
      <c r="BI2860" s="165"/>
      <c r="BJ2860" s="165"/>
      <c r="BK2860" s="165"/>
      <c r="BL2860" s="165"/>
      <c r="BM2860" s="165"/>
      <c r="BN2860" s="165"/>
      <c r="BO2860" s="165"/>
      <c r="BP2860" s="165"/>
      <c r="BQ2860" s="165"/>
      <c r="BS2860" s="6"/>
      <c r="BT2860" s="11"/>
      <c r="BU2860" s="6"/>
      <c r="BV2860" s="6"/>
    </row>
    <row r="2861" spans="1:74" ht="15.75" x14ac:dyDescent="0.25">
      <c r="A2861" s="52" t="s">
        <v>1422</v>
      </c>
      <c r="B2861" s="56"/>
      <c r="C2861" s="7" t="s">
        <v>118</v>
      </c>
      <c r="D2861" s="7" t="s">
        <v>6558</v>
      </c>
      <c r="E2861" s="7"/>
      <c r="F2861" s="64"/>
      <c r="G2861" s="6"/>
      <c r="H2861" s="6"/>
      <c r="I2861" s="10" t="s">
        <v>110</v>
      </c>
      <c r="J2861" s="11" t="s">
        <v>1587</v>
      </c>
      <c r="K2861" s="194" t="s">
        <v>510</v>
      </c>
      <c r="L2861" s="176"/>
      <c r="M2861" s="176">
        <v>1000</v>
      </c>
      <c r="N2861" s="80" t="s">
        <v>6854</v>
      </c>
      <c r="O2861" s="162"/>
      <c r="P2861" s="80" t="s">
        <v>10174</v>
      </c>
      <c r="Q2861" s="80"/>
      <c r="R2861" s="80"/>
      <c r="S2861" s="163"/>
      <c r="T2861" s="213"/>
      <c r="U2861" s="162"/>
      <c r="V2861" s="164"/>
      <c r="W2861" s="12" t="str">
        <f t="shared" si="689"/>
        <v>Mqtt1</v>
      </c>
      <c r="X2861" s="196" t="s">
        <v>10575</v>
      </c>
      <c r="Y2861" s="6" t="str">
        <f t="shared" si="690"/>
        <v>marpower/power-tag/draink-tank-mast-pt142f01</v>
      </c>
      <c r="Z2861" s="103" t="str" cm="1">
        <f t="array" ref="Z2861">IF(COUNTIF(N2861,"spare"),"","$."&amp;_xlfn.REGEXEXTRACT(J2861,"^PT\d+[FQ]\d+_(.*)", 2))</f>
        <v>$.Power_Factor_Phase_C</v>
      </c>
      <c r="AA2861" s="12">
        <f t="shared" si="692"/>
        <v>11</v>
      </c>
      <c r="AB2861" s="6" t="s">
        <v>195</v>
      </c>
      <c r="AC2861" s="103">
        <v>3082</v>
      </c>
      <c r="AJ2861" s="80"/>
      <c r="AK2861" s="113" t="s">
        <v>1426</v>
      </c>
      <c r="AN2861" s="80"/>
      <c r="AO2861" s="80"/>
      <c r="AP2861" s="80"/>
      <c r="AQ2861" s="80"/>
      <c r="AR2861" s="127"/>
      <c r="AS2861" s="80"/>
      <c r="AT2861" s="7"/>
      <c r="AU2861" s="7"/>
      <c r="AV2861" s="165"/>
      <c r="AW2861" s="166"/>
      <c r="AX2861" s="137"/>
      <c r="AY2861" s="147"/>
      <c r="AZ2861" s="167"/>
      <c r="BA2861" s="167"/>
      <c r="BB2861" s="147" t="str">
        <f t="shared" si="693"/>
        <v/>
      </c>
      <c r="BC2861" s="168"/>
      <c r="BD2861" s="165"/>
      <c r="BE2861" s="165"/>
      <c r="BF2861" s="165"/>
      <c r="BG2861" s="165"/>
      <c r="BH2861" s="165"/>
      <c r="BI2861" s="165"/>
      <c r="BJ2861" s="165"/>
      <c r="BK2861" s="165"/>
      <c r="BL2861" s="165"/>
      <c r="BM2861" s="165"/>
      <c r="BN2861" s="165"/>
      <c r="BO2861" s="165"/>
      <c r="BP2861" s="165"/>
      <c r="BQ2861" s="165"/>
      <c r="BS2861" s="6"/>
      <c r="BT2861" s="11"/>
      <c r="BU2861" s="6"/>
      <c r="BV2861" s="6"/>
    </row>
    <row r="2862" spans="1:74" ht="15.75" x14ac:dyDescent="0.25">
      <c r="A2862" s="52" t="s">
        <v>1422</v>
      </c>
      <c r="B2862" s="56"/>
      <c r="C2862" s="7" t="s">
        <v>118</v>
      </c>
      <c r="D2862" s="7" t="s">
        <v>6558</v>
      </c>
      <c r="E2862" s="7"/>
      <c r="F2862" s="64"/>
      <c r="G2862" s="6"/>
      <c r="H2862" s="6"/>
      <c r="I2862" s="10" t="s">
        <v>110</v>
      </c>
      <c r="J2862" s="11" t="s">
        <v>1588</v>
      </c>
      <c r="K2862" s="194" t="s">
        <v>510</v>
      </c>
      <c r="L2862" s="176"/>
      <c r="M2862" s="176">
        <v>1000</v>
      </c>
      <c r="N2862" s="80" t="s">
        <v>6854</v>
      </c>
      <c r="O2862" s="162"/>
      <c r="P2862" s="80" t="s">
        <v>10175</v>
      </c>
      <c r="Q2862" s="80"/>
      <c r="R2862" s="80"/>
      <c r="S2862" s="163"/>
      <c r="T2862" s="213"/>
      <c r="U2862" s="162"/>
      <c r="V2862" s="164"/>
      <c r="W2862" s="12" t="str">
        <f t="shared" si="689"/>
        <v>Mqtt1</v>
      </c>
      <c r="X2862" s="196" t="s">
        <v>10575</v>
      </c>
      <c r="Y2862" s="6" t="str">
        <f t="shared" si="690"/>
        <v>marpower/power-tag/draink-tank-mast-pt142f01</v>
      </c>
      <c r="Z2862" s="103" t="str" cm="1">
        <f t="array" ref="Z2862">IF(COUNTIF(N2862,"spare"),"","$."&amp;_xlfn.REGEXEXTRACT(J2862,"^PT\d+[FQ]\d+_(.*)", 2))</f>
        <v>$.Total_Power_Factor</v>
      </c>
      <c r="AA2862" s="12">
        <f t="shared" si="692"/>
        <v>11</v>
      </c>
      <c r="AB2862" s="6" t="s">
        <v>195</v>
      </c>
      <c r="AC2862" s="103">
        <v>3084</v>
      </c>
      <c r="AJ2862" s="80"/>
      <c r="AK2862" s="113" t="s">
        <v>1426</v>
      </c>
      <c r="AN2862" s="80"/>
      <c r="AO2862" s="80"/>
      <c r="AP2862" s="80"/>
      <c r="AQ2862" s="80"/>
      <c r="AR2862" s="127"/>
      <c r="AS2862" s="80"/>
      <c r="AT2862" s="7"/>
      <c r="AU2862" s="7"/>
      <c r="AV2862" s="165"/>
      <c r="AW2862" s="166"/>
      <c r="AX2862" s="137"/>
      <c r="AY2862" s="147"/>
      <c r="AZ2862" s="167"/>
      <c r="BA2862" s="167"/>
      <c r="BB2862" s="147" t="str">
        <f t="shared" si="693"/>
        <v/>
      </c>
      <c r="BC2862" s="168"/>
      <c r="BD2862" s="165"/>
      <c r="BE2862" s="165"/>
      <c r="BF2862" s="165"/>
      <c r="BG2862" s="165"/>
      <c r="BH2862" s="165"/>
      <c r="BI2862" s="165"/>
      <c r="BJ2862" s="165"/>
      <c r="BK2862" s="165"/>
      <c r="BL2862" s="165"/>
      <c r="BM2862" s="165"/>
      <c r="BN2862" s="165"/>
      <c r="BO2862" s="165"/>
      <c r="BP2862" s="165"/>
      <c r="BQ2862" s="165"/>
      <c r="BS2862" s="6"/>
      <c r="BT2862" s="11"/>
      <c r="BU2862" s="6"/>
      <c r="BV2862" s="6"/>
    </row>
    <row r="2863" spans="1:74" ht="15.75" x14ac:dyDescent="0.25">
      <c r="A2863" s="52" t="s">
        <v>1422</v>
      </c>
      <c r="B2863" s="56"/>
      <c r="C2863" s="7" t="s">
        <v>118</v>
      </c>
      <c r="D2863" s="7" t="s">
        <v>6558</v>
      </c>
      <c r="E2863" s="7"/>
      <c r="F2863" s="64"/>
      <c r="G2863" s="6"/>
      <c r="H2863" s="6"/>
      <c r="I2863" s="10" t="s">
        <v>110</v>
      </c>
      <c r="J2863" s="11" t="s">
        <v>1589</v>
      </c>
      <c r="K2863" s="194" t="s">
        <v>510</v>
      </c>
      <c r="L2863" s="176"/>
      <c r="M2863" s="176">
        <v>1000</v>
      </c>
      <c r="N2863" s="80" t="s">
        <v>6854</v>
      </c>
      <c r="O2863" s="162"/>
      <c r="P2863" s="80" t="s">
        <v>10176</v>
      </c>
      <c r="Q2863" s="80"/>
      <c r="R2863" s="80"/>
      <c r="S2863" s="163"/>
      <c r="T2863" s="213"/>
      <c r="U2863" s="162"/>
      <c r="V2863" s="164"/>
      <c r="W2863" s="12" t="str">
        <f t="shared" si="689"/>
        <v>Mqtt1</v>
      </c>
      <c r="X2863" s="196" t="s">
        <v>10576</v>
      </c>
      <c r="Y2863" s="6" t="str">
        <f t="shared" si="690"/>
        <v>marpower/power-tag/draink-tank-mast-pt143f01</v>
      </c>
      <c r="Z2863" s="103" t="str" cm="1">
        <f t="array" ref="Z2863">IF(COUNTIF(N2863,"spare"),"","$."&amp;_xlfn.REGEXEXTRACT(J2863,"^PT\d+[FQ]\d+_(.*)", 2))</f>
        <v>$.RMS_Current_Phase_A</v>
      </c>
      <c r="AA2863" s="12">
        <f t="shared" si="692"/>
        <v>12</v>
      </c>
      <c r="AB2863" s="6" t="s">
        <v>195</v>
      </c>
      <c r="AC2863" s="103">
        <v>3000</v>
      </c>
      <c r="AJ2863" s="80"/>
      <c r="AK2863" s="113" t="s">
        <v>1423</v>
      </c>
      <c r="AN2863" s="80"/>
      <c r="AO2863" s="80"/>
      <c r="AP2863" s="80"/>
      <c r="AQ2863" s="80"/>
      <c r="AR2863" s="127"/>
      <c r="AS2863" s="80"/>
      <c r="AT2863" s="7"/>
      <c r="AU2863" s="7"/>
      <c r="AV2863" s="165"/>
      <c r="AW2863" s="166"/>
      <c r="AX2863" s="137"/>
      <c r="AY2863" s="147"/>
      <c r="AZ2863" s="167"/>
      <c r="BA2863" s="167"/>
      <c r="BB2863" s="147" t="str">
        <f t="shared" ref="BB2863:BB2877" si="694">IF(ISNUMBER(AM2863),"1","")</f>
        <v/>
      </c>
      <c r="BC2863" s="168"/>
      <c r="BD2863" s="165"/>
      <c r="BE2863" s="165"/>
      <c r="BF2863" s="165"/>
      <c r="BG2863" s="165"/>
      <c r="BH2863" s="165"/>
      <c r="BI2863" s="165"/>
      <c r="BJ2863" s="165"/>
      <c r="BK2863" s="165"/>
      <c r="BL2863" s="165"/>
      <c r="BM2863" s="165"/>
      <c r="BN2863" s="165"/>
      <c r="BO2863" s="165"/>
      <c r="BP2863" s="165"/>
      <c r="BQ2863" s="165"/>
      <c r="BS2863" s="6"/>
      <c r="BT2863" s="11"/>
      <c r="BU2863" s="6"/>
      <c r="BV2863" s="6"/>
    </row>
    <row r="2864" spans="1:74" ht="15.75" x14ac:dyDescent="0.25">
      <c r="A2864" s="52" t="s">
        <v>1422</v>
      </c>
      <c r="B2864" s="56"/>
      <c r="C2864" s="7" t="s">
        <v>118</v>
      </c>
      <c r="D2864" s="7" t="s">
        <v>6558</v>
      </c>
      <c r="E2864" s="7"/>
      <c r="F2864" s="64"/>
      <c r="G2864" s="6"/>
      <c r="H2864" s="6"/>
      <c r="I2864" s="10" t="s">
        <v>110</v>
      </c>
      <c r="J2864" s="11" t="s">
        <v>1590</v>
      </c>
      <c r="K2864" s="194" t="s">
        <v>510</v>
      </c>
      <c r="L2864" s="176"/>
      <c r="M2864" s="176">
        <v>1000</v>
      </c>
      <c r="N2864" s="80" t="s">
        <v>6854</v>
      </c>
      <c r="O2864" s="162"/>
      <c r="P2864" s="80" t="s">
        <v>10177</v>
      </c>
      <c r="Q2864" s="80"/>
      <c r="R2864" s="80"/>
      <c r="S2864" s="163"/>
      <c r="T2864" s="213"/>
      <c r="U2864" s="162"/>
      <c r="V2864" s="164"/>
      <c r="W2864" s="12" t="str">
        <f t="shared" si="689"/>
        <v>Mqtt1</v>
      </c>
      <c r="X2864" s="196" t="s">
        <v>10576</v>
      </c>
      <c r="Y2864" s="6" t="str">
        <f t="shared" si="690"/>
        <v>marpower/power-tag/draink-tank-mast-pt143f01</v>
      </c>
      <c r="Z2864" s="103" t="str" cm="1">
        <f t="array" ref="Z2864">IF(COUNTIF(N2864,"spare"),"","$."&amp;_xlfn.REGEXEXTRACT(J2864,"^PT\d+[FQ]\d+_(.*)", 2))</f>
        <v>$.RMS_Current_Phase_B</v>
      </c>
      <c r="AA2864" s="12">
        <f t="shared" si="692"/>
        <v>12</v>
      </c>
      <c r="AB2864" s="6" t="s">
        <v>195</v>
      </c>
      <c r="AC2864" s="103">
        <v>3002</v>
      </c>
      <c r="AJ2864" s="80"/>
      <c r="AK2864" s="113" t="s">
        <v>1423</v>
      </c>
      <c r="AN2864" s="80"/>
      <c r="AO2864" s="80"/>
      <c r="AP2864" s="80"/>
      <c r="AQ2864" s="80"/>
      <c r="AR2864" s="127"/>
      <c r="AS2864" s="80"/>
      <c r="AT2864" s="7"/>
      <c r="AU2864" s="7"/>
      <c r="AV2864" s="165"/>
      <c r="AW2864" s="166"/>
      <c r="AX2864" s="137"/>
      <c r="AY2864" s="147"/>
      <c r="AZ2864" s="167"/>
      <c r="BA2864" s="167"/>
      <c r="BB2864" s="147" t="str">
        <f t="shared" si="694"/>
        <v/>
      </c>
      <c r="BC2864" s="168"/>
      <c r="BD2864" s="165"/>
      <c r="BE2864" s="165"/>
      <c r="BF2864" s="165"/>
      <c r="BG2864" s="165"/>
      <c r="BH2864" s="165"/>
      <c r="BI2864" s="165"/>
      <c r="BJ2864" s="165"/>
      <c r="BK2864" s="165"/>
      <c r="BL2864" s="165"/>
      <c r="BM2864" s="165"/>
      <c r="BN2864" s="165"/>
      <c r="BO2864" s="165"/>
      <c r="BP2864" s="165"/>
      <c r="BQ2864" s="165"/>
      <c r="BS2864" s="6"/>
      <c r="BT2864" s="11"/>
      <c r="BU2864" s="6"/>
      <c r="BV2864" s="6"/>
    </row>
    <row r="2865" spans="1:74" ht="15.75" x14ac:dyDescent="0.25">
      <c r="A2865" s="52" t="s">
        <v>1422</v>
      </c>
      <c r="B2865" s="56"/>
      <c r="C2865" s="7" t="s">
        <v>118</v>
      </c>
      <c r="D2865" s="7" t="s">
        <v>6558</v>
      </c>
      <c r="E2865" s="7"/>
      <c r="F2865" s="64"/>
      <c r="G2865" s="6"/>
      <c r="H2865" s="6"/>
      <c r="I2865" s="10" t="s">
        <v>110</v>
      </c>
      <c r="J2865" s="11" t="s">
        <v>1591</v>
      </c>
      <c r="K2865" s="194" t="s">
        <v>510</v>
      </c>
      <c r="L2865" s="176"/>
      <c r="M2865" s="176">
        <v>1000</v>
      </c>
      <c r="N2865" s="80" t="s">
        <v>6854</v>
      </c>
      <c r="O2865" s="162"/>
      <c r="P2865" s="80" t="s">
        <v>10178</v>
      </c>
      <c r="Q2865" s="80"/>
      <c r="R2865" s="80"/>
      <c r="S2865" s="163"/>
      <c r="T2865" s="213"/>
      <c r="U2865" s="162"/>
      <c r="V2865" s="164"/>
      <c r="W2865" s="12" t="str">
        <f t="shared" si="689"/>
        <v>Mqtt1</v>
      </c>
      <c r="X2865" s="196" t="s">
        <v>10576</v>
      </c>
      <c r="Y2865" s="6" t="str">
        <f t="shared" si="690"/>
        <v>marpower/power-tag/draink-tank-mast-pt143f01</v>
      </c>
      <c r="Z2865" s="103" t="str" cm="1">
        <f t="array" ref="Z2865">IF(COUNTIF(N2865,"spare"),"","$."&amp;_xlfn.REGEXEXTRACT(J2865,"^PT\d+[FQ]\d+_(.*)", 2))</f>
        <v>$.RMS_Current_Phase_C</v>
      </c>
      <c r="AA2865" s="12">
        <f t="shared" si="692"/>
        <v>12</v>
      </c>
      <c r="AB2865" s="6" t="s">
        <v>195</v>
      </c>
      <c r="AC2865" s="103">
        <v>3004</v>
      </c>
      <c r="AJ2865" s="80"/>
      <c r="AK2865" s="113" t="s">
        <v>1423</v>
      </c>
      <c r="AN2865" s="80"/>
      <c r="AO2865" s="80"/>
      <c r="AP2865" s="80"/>
      <c r="AQ2865" s="80"/>
      <c r="AR2865" s="127"/>
      <c r="AS2865" s="80"/>
      <c r="AT2865" s="7"/>
      <c r="AU2865" s="7"/>
      <c r="AV2865" s="165"/>
      <c r="AW2865" s="166"/>
      <c r="AX2865" s="137"/>
      <c r="AY2865" s="147"/>
      <c r="AZ2865" s="167"/>
      <c r="BA2865" s="167"/>
      <c r="BB2865" s="147" t="str">
        <f t="shared" si="694"/>
        <v/>
      </c>
      <c r="BC2865" s="168"/>
      <c r="BD2865" s="165"/>
      <c r="BE2865" s="165"/>
      <c r="BF2865" s="165"/>
      <c r="BG2865" s="165"/>
      <c r="BH2865" s="165"/>
      <c r="BI2865" s="165"/>
      <c r="BJ2865" s="165"/>
      <c r="BK2865" s="165"/>
      <c r="BL2865" s="165"/>
      <c r="BM2865" s="165"/>
      <c r="BN2865" s="165"/>
      <c r="BO2865" s="165"/>
      <c r="BP2865" s="165"/>
      <c r="BQ2865" s="165"/>
      <c r="BS2865" s="6"/>
      <c r="BT2865" s="11"/>
      <c r="BU2865" s="6"/>
      <c r="BV2865" s="6"/>
    </row>
    <row r="2866" spans="1:74" ht="15.75" x14ac:dyDescent="0.25">
      <c r="A2866" s="52" t="s">
        <v>1422</v>
      </c>
      <c r="B2866" s="56"/>
      <c r="C2866" s="7" t="s">
        <v>118</v>
      </c>
      <c r="D2866" s="7" t="s">
        <v>6558</v>
      </c>
      <c r="E2866" s="7"/>
      <c r="F2866" s="64"/>
      <c r="G2866" s="6"/>
      <c r="H2866" s="6"/>
      <c r="I2866" s="10" t="s">
        <v>110</v>
      </c>
      <c r="J2866" s="11" t="s">
        <v>1592</v>
      </c>
      <c r="K2866" s="194" t="s">
        <v>510</v>
      </c>
      <c r="L2866" s="176"/>
      <c r="M2866" s="176">
        <v>1000</v>
      </c>
      <c r="N2866" s="80" t="s">
        <v>6854</v>
      </c>
      <c r="O2866" s="162"/>
      <c r="P2866" s="80" t="s">
        <v>10179</v>
      </c>
      <c r="Q2866" s="80"/>
      <c r="R2866" s="80"/>
      <c r="S2866" s="163"/>
      <c r="T2866" s="213"/>
      <c r="U2866" s="162"/>
      <c r="V2866" s="164"/>
      <c r="W2866" s="12" t="str">
        <f t="shared" si="689"/>
        <v>Mqtt1</v>
      </c>
      <c r="X2866" s="196" t="s">
        <v>10576</v>
      </c>
      <c r="Y2866" s="6" t="str">
        <f t="shared" si="690"/>
        <v>marpower/power-tag/draink-tank-mast-pt143f01</v>
      </c>
      <c r="Z2866" s="103" t="str" cm="1">
        <f t="array" ref="Z2866">IF(COUNTIF(N2866,"spare"),"","$."&amp;_xlfn.REGEXEXTRACT(J2866,"^PT\d+[FQ]\d+_(.*)", 2))</f>
        <v>$.RMS_Current_Phase_Neut</v>
      </c>
      <c r="AA2866" s="12">
        <f t="shared" si="692"/>
        <v>12</v>
      </c>
      <c r="AB2866" s="6" t="s">
        <v>195</v>
      </c>
      <c r="AC2866" s="103">
        <v>3006</v>
      </c>
      <c r="AJ2866" s="80"/>
      <c r="AK2866" s="113" t="s">
        <v>1423</v>
      </c>
      <c r="AN2866" s="80"/>
      <c r="AO2866" s="80"/>
      <c r="AP2866" s="80"/>
      <c r="AQ2866" s="80"/>
      <c r="AR2866" s="127"/>
      <c r="AS2866" s="80"/>
      <c r="AT2866" s="7"/>
      <c r="AU2866" s="7"/>
      <c r="AV2866" s="165"/>
      <c r="AW2866" s="166"/>
      <c r="AX2866" s="137"/>
      <c r="AY2866" s="147"/>
      <c r="AZ2866" s="167"/>
      <c r="BA2866" s="167"/>
      <c r="BB2866" s="147" t="str">
        <f t="shared" si="694"/>
        <v/>
      </c>
      <c r="BC2866" s="168"/>
      <c r="BD2866" s="165"/>
      <c r="BE2866" s="165"/>
      <c r="BF2866" s="165"/>
      <c r="BG2866" s="165"/>
      <c r="BH2866" s="165"/>
      <c r="BI2866" s="165"/>
      <c r="BJ2866" s="165"/>
      <c r="BK2866" s="165"/>
      <c r="BL2866" s="165"/>
      <c r="BM2866" s="165"/>
      <c r="BN2866" s="165"/>
      <c r="BO2866" s="165"/>
      <c r="BP2866" s="165"/>
      <c r="BQ2866" s="165"/>
      <c r="BS2866" s="6"/>
      <c r="BT2866" s="11"/>
      <c r="BU2866" s="6"/>
      <c r="BV2866" s="6"/>
    </row>
    <row r="2867" spans="1:74" ht="15.75" x14ac:dyDescent="0.25">
      <c r="A2867" s="52" t="s">
        <v>1422</v>
      </c>
      <c r="B2867" s="56"/>
      <c r="C2867" s="7" t="s">
        <v>118</v>
      </c>
      <c r="D2867" s="7" t="s">
        <v>6558</v>
      </c>
      <c r="E2867" s="7"/>
      <c r="F2867" s="64"/>
      <c r="G2867" s="6"/>
      <c r="H2867" s="6"/>
      <c r="I2867" s="10" t="s">
        <v>110</v>
      </c>
      <c r="J2867" s="11" t="s">
        <v>8281</v>
      </c>
      <c r="K2867" s="194" t="s">
        <v>510</v>
      </c>
      <c r="L2867" s="176"/>
      <c r="M2867" s="176">
        <v>1000</v>
      </c>
      <c r="N2867" s="80" t="s">
        <v>6854</v>
      </c>
      <c r="O2867" s="162"/>
      <c r="P2867" s="80" t="s">
        <v>10180</v>
      </c>
      <c r="Q2867" s="80"/>
      <c r="R2867" s="80"/>
      <c r="S2867" s="163"/>
      <c r="T2867" s="213"/>
      <c r="U2867" s="162"/>
      <c r="V2867" s="164"/>
      <c r="W2867" s="12" t="str">
        <f t="shared" si="689"/>
        <v>Mqtt1</v>
      </c>
      <c r="X2867" s="196" t="s">
        <v>10576</v>
      </c>
      <c r="Y2867" s="6" t="str">
        <f t="shared" si="690"/>
        <v>marpower/power-tag/draink-tank-mast-pt143f01</v>
      </c>
      <c r="Z2867" s="103" t="str" cm="1">
        <f t="array" ref="Z2867">IF(COUNTIF(N2867,"spare"),"","$."&amp;_xlfn.REGEXEXTRACT(J2867,"^PT\d+[FQ]\d+_(.*)", 2))</f>
        <v>$.RMS_Voltage_A_N</v>
      </c>
      <c r="AA2867" s="12">
        <f t="shared" si="692"/>
        <v>12</v>
      </c>
      <c r="AB2867" s="6" t="s">
        <v>195</v>
      </c>
      <c r="AC2867" s="103">
        <v>3028</v>
      </c>
      <c r="AJ2867" s="80"/>
      <c r="AK2867" s="113" t="s">
        <v>1424</v>
      </c>
      <c r="AN2867" s="80"/>
      <c r="AO2867" s="80"/>
      <c r="AP2867" s="80"/>
      <c r="AQ2867" s="80"/>
      <c r="AR2867" s="127"/>
      <c r="AS2867" s="80"/>
      <c r="AT2867" s="7"/>
      <c r="AU2867" s="7"/>
      <c r="AV2867" s="165"/>
      <c r="AW2867" s="166"/>
      <c r="AX2867" s="137"/>
      <c r="AY2867" s="147"/>
      <c r="AZ2867" s="167"/>
      <c r="BA2867" s="167"/>
      <c r="BB2867" s="147" t="str">
        <f t="shared" si="694"/>
        <v/>
      </c>
      <c r="BC2867" s="168"/>
      <c r="BD2867" s="165"/>
      <c r="BE2867" s="165"/>
      <c r="BF2867" s="165"/>
      <c r="BG2867" s="165"/>
      <c r="BH2867" s="165"/>
      <c r="BI2867" s="165"/>
      <c r="BJ2867" s="165"/>
      <c r="BK2867" s="165"/>
      <c r="BL2867" s="165"/>
      <c r="BM2867" s="165"/>
      <c r="BN2867" s="165"/>
      <c r="BO2867" s="165"/>
      <c r="BP2867" s="165"/>
      <c r="BQ2867" s="165"/>
      <c r="BS2867" s="6"/>
      <c r="BT2867" s="11"/>
      <c r="BU2867" s="6"/>
      <c r="BV2867" s="6"/>
    </row>
    <row r="2868" spans="1:74" ht="15.75" x14ac:dyDescent="0.25">
      <c r="A2868" s="52" t="s">
        <v>1422</v>
      </c>
      <c r="B2868" s="56"/>
      <c r="C2868" s="7" t="s">
        <v>118</v>
      </c>
      <c r="D2868" s="7" t="s">
        <v>6558</v>
      </c>
      <c r="E2868" s="7"/>
      <c r="F2868" s="64"/>
      <c r="G2868" s="6"/>
      <c r="H2868" s="6"/>
      <c r="I2868" s="10" t="s">
        <v>110</v>
      </c>
      <c r="J2868" s="11" t="s">
        <v>8458</v>
      </c>
      <c r="K2868" s="194" t="s">
        <v>510</v>
      </c>
      <c r="L2868" s="176"/>
      <c r="M2868" s="176">
        <v>1000</v>
      </c>
      <c r="N2868" s="80" t="s">
        <v>6854</v>
      </c>
      <c r="O2868" s="162"/>
      <c r="P2868" s="80" t="s">
        <v>10181</v>
      </c>
      <c r="Q2868" s="80"/>
      <c r="R2868" s="80"/>
      <c r="S2868" s="163"/>
      <c r="T2868" s="213"/>
      <c r="U2868" s="162"/>
      <c r="V2868" s="164"/>
      <c r="W2868" s="12" t="str">
        <f t="shared" si="689"/>
        <v>Mqtt1</v>
      </c>
      <c r="X2868" s="196" t="s">
        <v>10576</v>
      </c>
      <c r="Y2868" s="6" t="str">
        <f t="shared" si="690"/>
        <v>marpower/power-tag/draink-tank-mast-pt143f01</v>
      </c>
      <c r="Z2868" s="103" t="str" cm="1">
        <f t="array" ref="Z2868">IF(COUNTIF(N2868,"spare"),"","$."&amp;_xlfn.REGEXEXTRACT(J2868,"^PT\d+[FQ]\d+_(.*)", 2))</f>
        <v>$.RMS_Voltage_B_N</v>
      </c>
      <c r="AA2868" s="12">
        <f t="shared" si="692"/>
        <v>12</v>
      </c>
      <c r="AB2868" s="6" t="s">
        <v>195</v>
      </c>
      <c r="AC2868" s="103">
        <v>3030</v>
      </c>
      <c r="AJ2868" s="80"/>
      <c r="AK2868" s="113" t="s">
        <v>1424</v>
      </c>
      <c r="AN2868" s="80"/>
      <c r="AO2868" s="80"/>
      <c r="AP2868" s="80"/>
      <c r="AQ2868" s="80"/>
      <c r="AR2868" s="127"/>
      <c r="AS2868" s="80"/>
      <c r="AT2868" s="7"/>
      <c r="AU2868" s="7"/>
      <c r="AV2868" s="165"/>
      <c r="AW2868" s="166"/>
      <c r="AX2868" s="137"/>
      <c r="AY2868" s="147"/>
      <c r="AZ2868" s="167"/>
      <c r="BA2868" s="167"/>
      <c r="BB2868" s="147" t="str">
        <f t="shared" si="694"/>
        <v/>
      </c>
      <c r="BC2868" s="168"/>
      <c r="BD2868" s="165"/>
      <c r="BE2868" s="165"/>
      <c r="BF2868" s="165"/>
      <c r="BG2868" s="165"/>
      <c r="BH2868" s="165"/>
      <c r="BI2868" s="165"/>
      <c r="BJ2868" s="165"/>
      <c r="BK2868" s="165"/>
      <c r="BL2868" s="165"/>
      <c r="BM2868" s="165"/>
      <c r="BN2868" s="165"/>
      <c r="BO2868" s="165"/>
      <c r="BP2868" s="165"/>
      <c r="BQ2868" s="165"/>
      <c r="BS2868" s="6"/>
      <c r="BT2868" s="11"/>
      <c r="BU2868" s="6"/>
      <c r="BV2868" s="6"/>
    </row>
    <row r="2869" spans="1:74" ht="15.75" x14ac:dyDescent="0.25">
      <c r="A2869" s="52" t="s">
        <v>1422</v>
      </c>
      <c r="B2869" s="56"/>
      <c r="C2869" s="7" t="s">
        <v>118</v>
      </c>
      <c r="D2869" s="7" t="s">
        <v>6558</v>
      </c>
      <c r="E2869" s="7"/>
      <c r="F2869" s="64"/>
      <c r="G2869" s="6"/>
      <c r="H2869" s="6"/>
      <c r="I2869" s="10" t="s">
        <v>110</v>
      </c>
      <c r="J2869" s="11" t="s">
        <v>8635</v>
      </c>
      <c r="K2869" s="194" t="s">
        <v>510</v>
      </c>
      <c r="L2869" s="176"/>
      <c r="M2869" s="176">
        <v>1000</v>
      </c>
      <c r="N2869" s="80" t="s">
        <v>6854</v>
      </c>
      <c r="O2869" s="162"/>
      <c r="P2869" s="80" t="s">
        <v>10182</v>
      </c>
      <c r="Q2869" s="80"/>
      <c r="R2869" s="80"/>
      <c r="S2869" s="163"/>
      <c r="T2869" s="213"/>
      <c r="U2869" s="162"/>
      <c r="V2869" s="164"/>
      <c r="W2869" s="12" t="str">
        <f t="shared" si="689"/>
        <v>Mqtt1</v>
      </c>
      <c r="X2869" s="196" t="s">
        <v>10576</v>
      </c>
      <c r="Y2869" s="6" t="str">
        <f t="shared" si="690"/>
        <v>marpower/power-tag/draink-tank-mast-pt143f01</v>
      </c>
      <c r="Z2869" s="103" t="str" cm="1">
        <f t="array" ref="Z2869">IF(COUNTIF(N2869,"spare"),"","$."&amp;_xlfn.REGEXEXTRACT(J2869,"^PT\d+[FQ]\d+_(.*)", 2))</f>
        <v>$.RMS_Voltage_C_N</v>
      </c>
      <c r="AA2869" s="12">
        <f t="shared" si="692"/>
        <v>12</v>
      </c>
      <c r="AB2869" s="6" t="s">
        <v>195</v>
      </c>
      <c r="AC2869" s="103">
        <v>3032</v>
      </c>
      <c r="AJ2869" s="80"/>
      <c r="AK2869" s="113" t="s">
        <v>1424</v>
      </c>
      <c r="AN2869" s="80"/>
      <c r="AO2869" s="80"/>
      <c r="AP2869" s="80"/>
      <c r="AQ2869" s="80"/>
      <c r="AR2869" s="127"/>
      <c r="AS2869" s="80"/>
      <c r="AT2869" s="7"/>
      <c r="AU2869" s="7"/>
      <c r="AV2869" s="165"/>
      <c r="AW2869" s="166"/>
      <c r="AX2869" s="137"/>
      <c r="AY2869" s="147"/>
      <c r="AZ2869" s="167"/>
      <c r="BA2869" s="167"/>
      <c r="BB2869" s="147" t="str">
        <f t="shared" si="694"/>
        <v/>
      </c>
      <c r="BC2869" s="168"/>
      <c r="BD2869" s="165"/>
      <c r="BE2869" s="165"/>
      <c r="BF2869" s="165"/>
      <c r="BG2869" s="165"/>
      <c r="BH2869" s="165"/>
      <c r="BI2869" s="165"/>
      <c r="BJ2869" s="165"/>
      <c r="BK2869" s="165"/>
      <c r="BL2869" s="165"/>
      <c r="BM2869" s="165"/>
      <c r="BN2869" s="165"/>
      <c r="BO2869" s="165"/>
      <c r="BP2869" s="165"/>
      <c r="BQ2869" s="165"/>
      <c r="BS2869" s="6"/>
      <c r="BT2869" s="11"/>
      <c r="BU2869" s="6"/>
      <c r="BV2869" s="6"/>
    </row>
    <row r="2870" spans="1:74" ht="15.75" x14ac:dyDescent="0.25">
      <c r="A2870" s="52" t="s">
        <v>1422</v>
      </c>
      <c r="B2870" s="56"/>
      <c r="C2870" s="7" t="s">
        <v>118</v>
      </c>
      <c r="D2870" s="7" t="s">
        <v>6558</v>
      </c>
      <c r="E2870" s="7"/>
      <c r="F2870" s="64"/>
      <c r="G2870" s="6"/>
      <c r="H2870" s="6"/>
      <c r="I2870" s="10" t="s">
        <v>110</v>
      </c>
      <c r="J2870" s="11" t="s">
        <v>1593</v>
      </c>
      <c r="K2870" s="194" t="s">
        <v>510</v>
      </c>
      <c r="L2870" s="176"/>
      <c r="M2870" s="176">
        <v>1000</v>
      </c>
      <c r="N2870" s="80" t="s">
        <v>6854</v>
      </c>
      <c r="O2870" s="162"/>
      <c r="P2870" s="80" t="s">
        <v>10183</v>
      </c>
      <c r="Q2870" s="80"/>
      <c r="R2870" s="80"/>
      <c r="S2870" s="163"/>
      <c r="T2870" s="213"/>
      <c r="U2870" s="162"/>
      <c r="V2870" s="164"/>
      <c r="W2870" s="12" t="str">
        <f t="shared" si="689"/>
        <v>Mqtt1</v>
      </c>
      <c r="X2870" s="196" t="s">
        <v>10576</v>
      </c>
      <c r="Y2870" s="6" t="str">
        <f t="shared" si="690"/>
        <v>marpower/power-tag/draink-tank-mast-pt143f01</v>
      </c>
      <c r="Z2870" s="103" t="str" cm="1">
        <f t="array" ref="Z2870">IF(COUNTIF(N2870,"spare"),"","$."&amp;_xlfn.REGEXEXTRACT(J2870,"^PT\d+[FQ]\d+_(.*)", 2))</f>
        <v>$.Active_Power_Phase_A</v>
      </c>
      <c r="AA2870" s="12">
        <f t="shared" si="692"/>
        <v>12</v>
      </c>
      <c r="AB2870" s="6" t="s">
        <v>195</v>
      </c>
      <c r="AC2870" s="103">
        <v>3054</v>
      </c>
      <c r="AJ2870" s="80"/>
      <c r="AK2870" s="113" t="s">
        <v>1425</v>
      </c>
      <c r="AN2870" s="80"/>
      <c r="AO2870" s="80"/>
      <c r="AP2870" s="80"/>
      <c r="AQ2870" s="80"/>
      <c r="AR2870" s="127"/>
      <c r="AS2870" s="80"/>
      <c r="AT2870" s="7"/>
      <c r="AU2870" s="7"/>
      <c r="AV2870" s="165"/>
      <c r="AW2870" s="166"/>
      <c r="AX2870" s="137"/>
      <c r="AY2870" s="147"/>
      <c r="AZ2870" s="167"/>
      <c r="BA2870" s="167"/>
      <c r="BB2870" s="147" t="str">
        <f t="shared" si="694"/>
        <v/>
      </c>
      <c r="BC2870" s="168"/>
      <c r="BD2870" s="165"/>
      <c r="BE2870" s="165"/>
      <c r="BF2870" s="165"/>
      <c r="BG2870" s="165"/>
      <c r="BH2870" s="165"/>
      <c r="BI2870" s="165"/>
      <c r="BJ2870" s="165"/>
      <c r="BK2870" s="165"/>
      <c r="BL2870" s="165"/>
      <c r="BM2870" s="165"/>
      <c r="BN2870" s="165"/>
      <c r="BO2870" s="165"/>
      <c r="BP2870" s="165"/>
      <c r="BQ2870" s="165"/>
      <c r="BS2870" s="6"/>
      <c r="BT2870" s="11"/>
      <c r="BU2870" s="6"/>
      <c r="BV2870" s="6"/>
    </row>
    <row r="2871" spans="1:74" ht="15.75" x14ac:dyDescent="0.25">
      <c r="A2871" s="52" t="s">
        <v>1422</v>
      </c>
      <c r="B2871" s="56"/>
      <c r="C2871" s="7" t="s">
        <v>118</v>
      </c>
      <c r="D2871" s="7" t="s">
        <v>6558</v>
      </c>
      <c r="E2871" s="7"/>
      <c r="F2871" s="64"/>
      <c r="G2871" s="6"/>
      <c r="H2871" s="6"/>
      <c r="I2871" s="10" t="s">
        <v>110</v>
      </c>
      <c r="J2871" s="11" t="s">
        <v>1594</v>
      </c>
      <c r="K2871" s="194" t="s">
        <v>510</v>
      </c>
      <c r="L2871" s="176"/>
      <c r="M2871" s="176">
        <v>1000</v>
      </c>
      <c r="N2871" s="80" t="s">
        <v>6854</v>
      </c>
      <c r="O2871" s="162"/>
      <c r="P2871" s="80" t="s">
        <v>10184</v>
      </c>
      <c r="Q2871" s="80"/>
      <c r="R2871" s="80"/>
      <c r="S2871" s="163"/>
      <c r="T2871" s="213"/>
      <c r="U2871" s="162"/>
      <c r="V2871" s="164"/>
      <c r="W2871" s="12" t="str">
        <f t="shared" si="689"/>
        <v>Mqtt1</v>
      </c>
      <c r="X2871" s="196" t="s">
        <v>10576</v>
      </c>
      <c r="Y2871" s="6" t="str">
        <f t="shared" si="690"/>
        <v>marpower/power-tag/draink-tank-mast-pt143f01</v>
      </c>
      <c r="Z2871" s="103" t="str" cm="1">
        <f t="array" ref="Z2871">IF(COUNTIF(N2871,"spare"),"","$."&amp;_xlfn.REGEXEXTRACT(J2871,"^PT\d+[FQ]\d+_(.*)", 2))</f>
        <v>$.Active_Power_Phase_B</v>
      </c>
      <c r="AA2871" s="12">
        <f t="shared" si="692"/>
        <v>12</v>
      </c>
      <c r="AB2871" s="6" t="s">
        <v>195</v>
      </c>
      <c r="AC2871" s="103">
        <v>3056</v>
      </c>
      <c r="AJ2871" s="80"/>
      <c r="AK2871" s="113" t="s">
        <v>1425</v>
      </c>
      <c r="AN2871" s="80"/>
      <c r="AO2871" s="80"/>
      <c r="AP2871" s="80"/>
      <c r="AQ2871" s="80"/>
      <c r="AR2871" s="127"/>
      <c r="AS2871" s="80"/>
      <c r="AT2871" s="7"/>
      <c r="AU2871" s="7"/>
      <c r="AV2871" s="165"/>
      <c r="AW2871" s="166"/>
      <c r="AX2871" s="137"/>
      <c r="AY2871" s="147"/>
      <c r="AZ2871" s="167"/>
      <c r="BA2871" s="167"/>
      <c r="BB2871" s="147" t="str">
        <f t="shared" si="694"/>
        <v/>
      </c>
      <c r="BC2871" s="168"/>
      <c r="BD2871" s="165"/>
      <c r="BE2871" s="165"/>
      <c r="BF2871" s="165"/>
      <c r="BG2871" s="165"/>
      <c r="BH2871" s="165"/>
      <c r="BI2871" s="165"/>
      <c r="BJ2871" s="165"/>
      <c r="BK2871" s="165"/>
      <c r="BL2871" s="165"/>
      <c r="BM2871" s="165"/>
      <c r="BN2871" s="165"/>
      <c r="BO2871" s="165"/>
      <c r="BP2871" s="165"/>
      <c r="BQ2871" s="165"/>
      <c r="BS2871" s="6"/>
      <c r="BT2871" s="11"/>
      <c r="BU2871" s="6"/>
      <c r="BV2871" s="6"/>
    </row>
    <row r="2872" spans="1:74" ht="15.75" x14ac:dyDescent="0.25">
      <c r="A2872" s="52" t="s">
        <v>1422</v>
      </c>
      <c r="B2872" s="56"/>
      <c r="C2872" s="7" t="s">
        <v>118</v>
      </c>
      <c r="D2872" s="7" t="s">
        <v>6558</v>
      </c>
      <c r="E2872" s="7"/>
      <c r="F2872" s="64"/>
      <c r="G2872" s="6"/>
      <c r="H2872" s="6"/>
      <c r="I2872" s="10" t="s">
        <v>110</v>
      </c>
      <c r="J2872" s="11" t="s">
        <v>1595</v>
      </c>
      <c r="K2872" s="194" t="s">
        <v>510</v>
      </c>
      <c r="L2872" s="176"/>
      <c r="M2872" s="176">
        <v>1000</v>
      </c>
      <c r="N2872" s="80" t="s">
        <v>6854</v>
      </c>
      <c r="O2872" s="162"/>
      <c r="P2872" s="80" t="s">
        <v>10185</v>
      </c>
      <c r="Q2872" s="80"/>
      <c r="R2872" s="80"/>
      <c r="S2872" s="163"/>
      <c r="T2872" s="213"/>
      <c r="U2872" s="162"/>
      <c r="V2872" s="164"/>
      <c r="W2872" s="12" t="str">
        <f t="shared" si="689"/>
        <v>Mqtt1</v>
      </c>
      <c r="X2872" s="196" t="s">
        <v>10576</v>
      </c>
      <c r="Y2872" s="6" t="str">
        <f t="shared" si="690"/>
        <v>marpower/power-tag/draink-tank-mast-pt143f01</v>
      </c>
      <c r="Z2872" s="103" t="str" cm="1">
        <f t="array" ref="Z2872">IF(COUNTIF(N2872,"spare"),"","$."&amp;_xlfn.REGEXEXTRACT(J2872,"^PT\d+[FQ]\d+_(.*)", 2))</f>
        <v>$.Active_Power_Phase_C</v>
      </c>
      <c r="AA2872" s="12">
        <f t="shared" si="692"/>
        <v>12</v>
      </c>
      <c r="AB2872" s="6" t="s">
        <v>195</v>
      </c>
      <c r="AC2872" s="103">
        <v>3058</v>
      </c>
      <c r="AJ2872" s="80"/>
      <c r="AK2872" s="113" t="s">
        <v>1425</v>
      </c>
      <c r="AN2872" s="80"/>
      <c r="AO2872" s="80"/>
      <c r="AP2872" s="80"/>
      <c r="AQ2872" s="80"/>
      <c r="AR2872" s="127"/>
      <c r="AS2872" s="80"/>
      <c r="AT2872" s="7"/>
      <c r="AU2872" s="7"/>
      <c r="AV2872" s="165"/>
      <c r="AW2872" s="166"/>
      <c r="AX2872" s="137"/>
      <c r="AY2872" s="147"/>
      <c r="AZ2872" s="167"/>
      <c r="BA2872" s="167"/>
      <c r="BB2872" s="147" t="str">
        <f t="shared" si="694"/>
        <v/>
      </c>
      <c r="BC2872" s="168"/>
      <c r="BD2872" s="165"/>
      <c r="BE2872" s="165"/>
      <c r="BF2872" s="165"/>
      <c r="BG2872" s="165"/>
      <c r="BH2872" s="165"/>
      <c r="BI2872" s="165"/>
      <c r="BJ2872" s="165"/>
      <c r="BK2872" s="165"/>
      <c r="BL2872" s="165"/>
      <c r="BM2872" s="165"/>
      <c r="BN2872" s="165"/>
      <c r="BO2872" s="165"/>
      <c r="BP2872" s="165"/>
      <c r="BQ2872" s="165"/>
      <c r="BS2872" s="6"/>
      <c r="BT2872" s="11"/>
      <c r="BU2872" s="6"/>
      <c r="BV2872" s="6"/>
    </row>
    <row r="2873" spans="1:74" ht="15.75" x14ac:dyDescent="0.25">
      <c r="A2873" s="52" t="s">
        <v>1422</v>
      </c>
      <c r="B2873" s="56"/>
      <c r="C2873" s="7" t="s">
        <v>118</v>
      </c>
      <c r="D2873" s="7" t="s">
        <v>6558</v>
      </c>
      <c r="E2873" s="7"/>
      <c r="F2873" s="64"/>
      <c r="G2873" s="6"/>
      <c r="H2873" s="6"/>
      <c r="I2873" s="10" t="s">
        <v>110</v>
      </c>
      <c r="J2873" s="11" t="s">
        <v>1596</v>
      </c>
      <c r="K2873" s="194" t="s">
        <v>510</v>
      </c>
      <c r="L2873" s="176"/>
      <c r="M2873" s="176">
        <v>1000</v>
      </c>
      <c r="N2873" s="80" t="s">
        <v>6854</v>
      </c>
      <c r="O2873" s="162"/>
      <c r="P2873" s="80" t="s">
        <v>10186</v>
      </c>
      <c r="Q2873" s="80"/>
      <c r="R2873" s="80"/>
      <c r="S2873" s="163"/>
      <c r="T2873" s="213"/>
      <c r="U2873" s="162"/>
      <c r="V2873" s="164"/>
      <c r="W2873" s="12" t="str">
        <f t="shared" si="689"/>
        <v>Mqtt1</v>
      </c>
      <c r="X2873" s="196" t="s">
        <v>10576</v>
      </c>
      <c r="Y2873" s="6" t="str">
        <f t="shared" si="690"/>
        <v>marpower/power-tag/draink-tank-mast-pt143f01</v>
      </c>
      <c r="Z2873" s="103" t="str" cm="1">
        <f t="array" ref="Z2873">IF(COUNTIF(N2873,"spare"),"","$."&amp;_xlfn.REGEXEXTRACT(J2873,"^PT\d+[FQ]\d+_(.*)", 2))</f>
        <v>$.Total_Active_Power</v>
      </c>
      <c r="AA2873" s="12">
        <f t="shared" si="692"/>
        <v>12</v>
      </c>
      <c r="AB2873" s="6" t="s">
        <v>195</v>
      </c>
      <c r="AC2873" s="103">
        <v>3060</v>
      </c>
      <c r="AJ2873" s="80"/>
      <c r="AK2873" s="113" t="s">
        <v>1425</v>
      </c>
      <c r="AN2873" s="80"/>
      <c r="AO2873" s="80"/>
      <c r="AP2873" s="80"/>
      <c r="AQ2873" s="80"/>
      <c r="AR2873" s="127"/>
      <c r="AS2873" s="80"/>
      <c r="AT2873" s="7"/>
      <c r="AU2873" s="7"/>
      <c r="AV2873" s="165"/>
      <c r="AW2873" s="166"/>
      <c r="AX2873" s="137"/>
      <c r="AY2873" s="147"/>
      <c r="AZ2873" s="167"/>
      <c r="BA2873" s="167"/>
      <c r="BB2873" s="147" t="str">
        <f t="shared" si="694"/>
        <v/>
      </c>
      <c r="BC2873" s="168"/>
      <c r="BD2873" s="165"/>
      <c r="BE2873" s="165"/>
      <c r="BF2873" s="165"/>
      <c r="BG2873" s="165"/>
      <c r="BH2873" s="165"/>
      <c r="BI2873" s="165"/>
      <c r="BJ2873" s="165"/>
      <c r="BK2873" s="165"/>
      <c r="BL2873" s="165"/>
      <c r="BM2873" s="165"/>
      <c r="BN2873" s="165"/>
      <c r="BO2873" s="165"/>
      <c r="BP2873" s="165"/>
      <c r="BQ2873" s="165"/>
      <c r="BS2873" s="6"/>
      <c r="BT2873" s="11"/>
      <c r="BU2873" s="6"/>
      <c r="BV2873" s="6"/>
    </row>
    <row r="2874" spans="1:74" ht="15.75" x14ac:dyDescent="0.25">
      <c r="A2874" s="52" t="s">
        <v>1422</v>
      </c>
      <c r="B2874" s="56"/>
      <c r="C2874" s="7" t="s">
        <v>118</v>
      </c>
      <c r="D2874" s="7" t="s">
        <v>6558</v>
      </c>
      <c r="E2874" s="7"/>
      <c r="F2874" s="64"/>
      <c r="G2874" s="6"/>
      <c r="H2874" s="6"/>
      <c r="I2874" s="10" t="s">
        <v>110</v>
      </c>
      <c r="J2874" s="11" t="s">
        <v>1597</v>
      </c>
      <c r="K2874" s="194" t="s">
        <v>510</v>
      </c>
      <c r="L2874" s="176"/>
      <c r="M2874" s="176">
        <v>1000</v>
      </c>
      <c r="N2874" s="80" t="s">
        <v>6854</v>
      </c>
      <c r="O2874" s="162"/>
      <c r="P2874" s="80" t="s">
        <v>10187</v>
      </c>
      <c r="Q2874" s="80"/>
      <c r="R2874" s="80"/>
      <c r="S2874" s="163"/>
      <c r="T2874" s="213"/>
      <c r="U2874" s="162"/>
      <c r="V2874" s="164"/>
      <c r="W2874" s="12" t="str">
        <f t="shared" si="689"/>
        <v>Mqtt1</v>
      </c>
      <c r="X2874" s="196" t="s">
        <v>10576</v>
      </c>
      <c r="Y2874" s="6" t="str">
        <f t="shared" si="690"/>
        <v>marpower/power-tag/draink-tank-mast-pt143f01</v>
      </c>
      <c r="Z2874" s="103" t="str" cm="1">
        <f t="array" ref="Z2874">IF(COUNTIF(N2874,"spare"),"","$."&amp;_xlfn.REGEXEXTRACT(J2874,"^PT\d+[FQ]\d+_(.*)", 2))</f>
        <v>$.Power_Factor_Phase_A</v>
      </c>
      <c r="AA2874" s="12">
        <f t="shared" si="692"/>
        <v>12</v>
      </c>
      <c r="AB2874" s="6" t="s">
        <v>195</v>
      </c>
      <c r="AC2874" s="103">
        <v>3078</v>
      </c>
      <c r="AJ2874" s="80"/>
      <c r="AK2874" s="113" t="s">
        <v>1426</v>
      </c>
      <c r="AN2874" s="80"/>
      <c r="AO2874" s="80"/>
      <c r="AP2874" s="80"/>
      <c r="AQ2874" s="80"/>
      <c r="AR2874" s="127"/>
      <c r="AS2874" s="80"/>
      <c r="AT2874" s="7"/>
      <c r="AU2874" s="7"/>
      <c r="AV2874" s="165"/>
      <c r="AW2874" s="166"/>
      <c r="AX2874" s="137"/>
      <c r="AY2874" s="147"/>
      <c r="AZ2874" s="167"/>
      <c r="BA2874" s="167"/>
      <c r="BB2874" s="147" t="str">
        <f t="shared" si="694"/>
        <v/>
      </c>
      <c r="BC2874" s="168"/>
      <c r="BD2874" s="165"/>
      <c r="BE2874" s="165"/>
      <c r="BF2874" s="165"/>
      <c r="BG2874" s="165"/>
      <c r="BH2874" s="165"/>
      <c r="BI2874" s="165"/>
      <c r="BJ2874" s="165"/>
      <c r="BK2874" s="165"/>
      <c r="BL2874" s="165"/>
      <c r="BM2874" s="165"/>
      <c r="BN2874" s="165"/>
      <c r="BO2874" s="165"/>
      <c r="BP2874" s="165"/>
      <c r="BQ2874" s="165"/>
      <c r="BS2874" s="6"/>
      <c r="BT2874" s="11"/>
      <c r="BU2874" s="6"/>
      <c r="BV2874" s="6"/>
    </row>
    <row r="2875" spans="1:74" ht="15.75" x14ac:dyDescent="0.25">
      <c r="A2875" s="52" t="s">
        <v>1422</v>
      </c>
      <c r="B2875" s="56"/>
      <c r="C2875" s="7" t="s">
        <v>118</v>
      </c>
      <c r="D2875" s="7" t="s">
        <v>6558</v>
      </c>
      <c r="E2875" s="7"/>
      <c r="F2875" s="64"/>
      <c r="G2875" s="6"/>
      <c r="H2875" s="6"/>
      <c r="I2875" s="10" t="s">
        <v>110</v>
      </c>
      <c r="J2875" s="11" t="s">
        <v>1598</v>
      </c>
      <c r="K2875" s="194" t="s">
        <v>510</v>
      </c>
      <c r="L2875" s="176"/>
      <c r="M2875" s="176">
        <v>1000</v>
      </c>
      <c r="N2875" s="80" t="s">
        <v>6854</v>
      </c>
      <c r="O2875" s="162"/>
      <c r="P2875" s="80" t="s">
        <v>10188</v>
      </c>
      <c r="Q2875" s="80"/>
      <c r="R2875" s="80"/>
      <c r="S2875" s="163"/>
      <c r="T2875" s="213"/>
      <c r="U2875" s="162"/>
      <c r="V2875" s="164"/>
      <c r="W2875" s="12" t="str">
        <f t="shared" si="689"/>
        <v>Mqtt1</v>
      </c>
      <c r="X2875" s="196" t="s">
        <v>10576</v>
      </c>
      <c r="Y2875" s="6" t="str">
        <f t="shared" si="690"/>
        <v>marpower/power-tag/draink-tank-mast-pt143f01</v>
      </c>
      <c r="Z2875" s="103" t="str" cm="1">
        <f t="array" ref="Z2875">IF(COUNTIF(N2875,"spare"),"","$."&amp;_xlfn.REGEXEXTRACT(J2875,"^PT\d+[FQ]\d+_(.*)", 2))</f>
        <v>$.Power_Factor_Phase_B</v>
      </c>
      <c r="AA2875" s="12">
        <f t="shared" si="692"/>
        <v>12</v>
      </c>
      <c r="AB2875" s="6" t="s">
        <v>195</v>
      </c>
      <c r="AC2875" s="103">
        <v>3080</v>
      </c>
      <c r="AJ2875" s="80"/>
      <c r="AK2875" s="113" t="s">
        <v>1426</v>
      </c>
      <c r="AN2875" s="80"/>
      <c r="AO2875" s="80"/>
      <c r="AP2875" s="80"/>
      <c r="AQ2875" s="80"/>
      <c r="AR2875" s="127"/>
      <c r="AS2875" s="80"/>
      <c r="AT2875" s="7"/>
      <c r="AU2875" s="7"/>
      <c r="AV2875" s="165"/>
      <c r="AW2875" s="166"/>
      <c r="AX2875" s="137"/>
      <c r="AY2875" s="147"/>
      <c r="AZ2875" s="167"/>
      <c r="BA2875" s="167"/>
      <c r="BB2875" s="147" t="str">
        <f t="shared" si="694"/>
        <v/>
      </c>
      <c r="BC2875" s="168"/>
      <c r="BD2875" s="165"/>
      <c r="BE2875" s="165"/>
      <c r="BF2875" s="165"/>
      <c r="BG2875" s="165"/>
      <c r="BH2875" s="165"/>
      <c r="BI2875" s="165"/>
      <c r="BJ2875" s="165"/>
      <c r="BK2875" s="165"/>
      <c r="BL2875" s="165"/>
      <c r="BM2875" s="165"/>
      <c r="BN2875" s="165"/>
      <c r="BO2875" s="165"/>
      <c r="BP2875" s="165"/>
      <c r="BQ2875" s="165"/>
      <c r="BS2875" s="6"/>
      <c r="BT2875" s="11"/>
      <c r="BU2875" s="6"/>
      <c r="BV2875" s="6"/>
    </row>
    <row r="2876" spans="1:74" ht="15.75" x14ac:dyDescent="0.25">
      <c r="A2876" s="52" t="s">
        <v>1422</v>
      </c>
      <c r="B2876" s="56"/>
      <c r="C2876" s="7" t="s">
        <v>118</v>
      </c>
      <c r="D2876" s="7" t="s">
        <v>6558</v>
      </c>
      <c r="E2876" s="7"/>
      <c r="F2876" s="64"/>
      <c r="G2876" s="6"/>
      <c r="H2876" s="6"/>
      <c r="I2876" s="10" t="s">
        <v>110</v>
      </c>
      <c r="J2876" s="11" t="s">
        <v>1599</v>
      </c>
      <c r="K2876" s="194" t="s">
        <v>510</v>
      </c>
      <c r="L2876" s="176"/>
      <c r="M2876" s="176">
        <v>1000</v>
      </c>
      <c r="N2876" s="80" t="s">
        <v>6854</v>
      </c>
      <c r="O2876" s="162"/>
      <c r="P2876" s="80" t="s">
        <v>10189</v>
      </c>
      <c r="Q2876" s="80"/>
      <c r="R2876" s="80"/>
      <c r="S2876" s="163"/>
      <c r="T2876" s="213"/>
      <c r="U2876" s="162"/>
      <c r="V2876" s="164"/>
      <c r="W2876" s="12" t="str">
        <f t="shared" si="689"/>
        <v>Mqtt1</v>
      </c>
      <c r="X2876" s="196" t="s">
        <v>10576</v>
      </c>
      <c r="Y2876" s="6" t="str">
        <f t="shared" si="690"/>
        <v>marpower/power-tag/draink-tank-mast-pt143f01</v>
      </c>
      <c r="Z2876" s="103" t="str" cm="1">
        <f t="array" ref="Z2876">IF(COUNTIF(N2876,"spare"),"","$."&amp;_xlfn.REGEXEXTRACT(J2876,"^PT\d+[FQ]\d+_(.*)", 2))</f>
        <v>$.Power_Factor_Phase_C</v>
      </c>
      <c r="AA2876" s="12">
        <f t="shared" si="692"/>
        <v>12</v>
      </c>
      <c r="AB2876" s="6" t="s">
        <v>195</v>
      </c>
      <c r="AC2876" s="103">
        <v>3082</v>
      </c>
      <c r="AJ2876" s="80"/>
      <c r="AK2876" s="113" t="s">
        <v>1426</v>
      </c>
      <c r="AN2876" s="80"/>
      <c r="AO2876" s="80"/>
      <c r="AP2876" s="80"/>
      <c r="AQ2876" s="80"/>
      <c r="AR2876" s="127"/>
      <c r="AS2876" s="80"/>
      <c r="AT2876" s="7"/>
      <c r="AU2876" s="7"/>
      <c r="AV2876" s="165"/>
      <c r="AW2876" s="166"/>
      <c r="AX2876" s="137"/>
      <c r="AY2876" s="147"/>
      <c r="AZ2876" s="167"/>
      <c r="BA2876" s="167"/>
      <c r="BB2876" s="147" t="str">
        <f t="shared" si="694"/>
        <v/>
      </c>
      <c r="BC2876" s="168"/>
      <c r="BD2876" s="165"/>
      <c r="BE2876" s="165"/>
      <c r="BF2876" s="165"/>
      <c r="BG2876" s="165"/>
      <c r="BH2876" s="165"/>
      <c r="BI2876" s="165"/>
      <c r="BJ2876" s="165"/>
      <c r="BK2876" s="165"/>
      <c r="BL2876" s="165"/>
      <c r="BM2876" s="165"/>
      <c r="BN2876" s="165"/>
      <c r="BO2876" s="165"/>
      <c r="BP2876" s="165"/>
      <c r="BQ2876" s="165"/>
      <c r="BS2876" s="6"/>
      <c r="BT2876" s="11"/>
      <c r="BU2876" s="6"/>
      <c r="BV2876" s="6"/>
    </row>
    <row r="2877" spans="1:74" ht="15.75" x14ac:dyDescent="0.25">
      <c r="A2877" s="52" t="s">
        <v>1422</v>
      </c>
      <c r="B2877" s="56"/>
      <c r="C2877" s="7" t="s">
        <v>118</v>
      </c>
      <c r="D2877" s="7" t="s">
        <v>6558</v>
      </c>
      <c r="E2877" s="7"/>
      <c r="F2877" s="64"/>
      <c r="G2877" s="6"/>
      <c r="H2877" s="6"/>
      <c r="I2877" s="10" t="s">
        <v>110</v>
      </c>
      <c r="J2877" s="11" t="s">
        <v>1600</v>
      </c>
      <c r="K2877" s="194" t="s">
        <v>510</v>
      </c>
      <c r="L2877" s="176"/>
      <c r="M2877" s="176">
        <v>1000</v>
      </c>
      <c r="N2877" s="80" t="s">
        <v>6854</v>
      </c>
      <c r="O2877" s="162"/>
      <c r="P2877" s="80" t="s">
        <v>10190</v>
      </c>
      <c r="Q2877" s="80"/>
      <c r="R2877" s="80"/>
      <c r="S2877" s="163"/>
      <c r="T2877" s="213"/>
      <c r="U2877" s="162"/>
      <c r="V2877" s="164"/>
      <c r="W2877" s="12" t="str">
        <f t="shared" si="689"/>
        <v>Mqtt1</v>
      </c>
      <c r="X2877" s="196" t="s">
        <v>10576</v>
      </c>
      <c r="Y2877" s="6" t="str">
        <f t="shared" si="690"/>
        <v>marpower/power-tag/draink-tank-mast-pt143f01</v>
      </c>
      <c r="Z2877" s="103" t="str" cm="1">
        <f t="array" ref="Z2877">IF(COUNTIF(N2877,"spare"),"","$."&amp;_xlfn.REGEXEXTRACT(J2877,"^PT\d+[FQ]\d+_(.*)", 2))</f>
        <v>$.Total_Power_Factor</v>
      </c>
      <c r="AA2877" s="12">
        <f t="shared" si="692"/>
        <v>12</v>
      </c>
      <c r="AB2877" s="6" t="s">
        <v>195</v>
      </c>
      <c r="AC2877" s="103">
        <v>3084</v>
      </c>
      <c r="AJ2877" s="80"/>
      <c r="AK2877" s="113" t="s">
        <v>1426</v>
      </c>
      <c r="AN2877" s="80"/>
      <c r="AO2877" s="80"/>
      <c r="AP2877" s="80"/>
      <c r="AQ2877" s="80"/>
      <c r="AR2877" s="127"/>
      <c r="AS2877" s="80"/>
      <c r="AT2877" s="7"/>
      <c r="AU2877" s="7"/>
      <c r="AV2877" s="165"/>
      <c r="AW2877" s="166"/>
      <c r="AX2877" s="137"/>
      <c r="AY2877" s="147"/>
      <c r="AZ2877" s="167"/>
      <c r="BA2877" s="167"/>
      <c r="BB2877" s="147" t="str">
        <f t="shared" si="694"/>
        <v/>
      </c>
      <c r="BC2877" s="168"/>
      <c r="BD2877" s="165"/>
      <c r="BE2877" s="165"/>
      <c r="BF2877" s="165"/>
      <c r="BG2877" s="165"/>
      <c r="BH2877" s="165"/>
      <c r="BI2877" s="165"/>
      <c r="BJ2877" s="165"/>
      <c r="BK2877" s="165"/>
      <c r="BL2877" s="165"/>
      <c r="BM2877" s="165"/>
      <c r="BN2877" s="165"/>
      <c r="BO2877" s="165"/>
      <c r="BP2877" s="165"/>
      <c r="BQ2877" s="165"/>
      <c r="BS2877" s="6"/>
      <c r="BT2877" s="11"/>
      <c r="BU2877" s="6"/>
      <c r="BV2877" s="6"/>
    </row>
    <row r="2878" spans="1:74" ht="15.75" x14ac:dyDescent="0.25">
      <c r="A2878" s="52" t="s">
        <v>1422</v>
      </c>
      <c r="B2878" s="56"/>
      <c r="C2878" s="7" t="s">
        <v>118</v>
      </c>
      <c r="D2878" s="7" t="s">
        <v>6558</v>
      </c>
      <c r="E2878" s="7"/>
      <c r="F2878" s="64"/>
      <c r="G2878" s="6"/>
      <c r="H2878" s="6"/>
      <c r="I2878" s="10" t="s">
        <v>110</v>
      </c>
      <c r="J2878" s="11" t="s">
        <v>1601</v>
      </c>
      <c r="K2878" s="194" t="s">
        <v>510</v>
      </c>
      <c r="L2878" s="176"/>
      <c r="M2878" s="176">
        <v>1000</v>
      </c>
      <c r="N2878" s="80" t="s">
        <v>6854</v>
      </c>
      <c r="O2878" s="162"/>
      <c r="P2878" s="80" t="s">
        <v>10191</v>
      </c>
      <c r="Q2878" s="80"/>
      <c r="R2878" s="80"/>
      <c r="S2878" s="163"/>
      <c r="T2878" s="213"/>
      <c r="U2878" s="162"/>
      <c r="V2878" s="164"/>
      <c r="W2878" s="12" t="str">
        <f t="shared" si="689"/>
        <v>Mqtt1</v>
      </c>
      <c r="X2878" s="196" t="s">
        <v>10577</v>
      </c>
      <c r="Y2878" s="6" t="str">
        <f t="shared" si="690"/>
        <v>marpower/power-tag/draink-tank-mast-pt144f01</v>
      </c>
      <c r="Z2878" s="103" t="str" cm="1">
        <f t="array" ref="Z2878">IF(COUNTIF(N2878,"spare"),"","$."&amp;_xlfn.REGEXEXTRACT(J2878,"^PT\d+[FQ]\d+_(.*)", 2))</f>
        <v>$.RMS_Current_Phase_A</v>
      </c>
      <c r="AA2878" s="12">
        <f t="shared" si="692"/>
        <v>13</v>
      </c>
      <c r="AB2878" s="6" t="s">
        <v>195</v>
      </c>
      <c r="AC2878" s="103">
        <v>3000</v>
      </c>
      <c r="AJ2878" s="80"/>
      <c r="AK2878" s="113" t="s">
        <v>1423</v>
      </c>
      <c r="AN2878" s="80"/>
      <c r="AO2878" s="80"/>
      <c r="AP2878" s="80"/>
      <c r="AQ2878" s="80"/>
      <c r="AR2878" s="127"/>
      <c r="AS2878" s="80"/>
      <c r="AT2878" s="7"/>
      <c r="AU2878" s="7"/>
      <c r="AV2878" s="165"/>
      <c r="AW2878" s="166"/>
      <c r="AX2878" s="137"/>
      <c r="AY2878" s="147"/>
      <c r="AZ2878" s="167"/>
      <c r="BA2878" s="167"/>
      <c r="BB2878" s="147" t="str">
        <f t="shared" ref="BB2878:BB2892" si="695">IF(ISNUMBER(AM2878),"1","")</f>
        <v/>
      </c>
      <c r="BC2878" s="168"/>
      <c r="BD2878" s="165"/>
      <c r="BE2878" s="165"/>
      <c r="BF2878" s="165"/>
      <c r="BG2878" s="165"/>
      <c r="BH2878" s="165"/>
      <c r="BI2878" s="165"/>
      <c r="BJ2878" s="165"/>
      <c r="BK2878" s="165"/>
      <c r="BL2878" s="165"/>
      <c r="BM2878" s="165"/>
      <c r="BN2878" s="165"/>
      <c r="BO2878" s="165"/>
      <c r="BP2878" s="165"/>
      <c r="BQ2878" s="165"/>
      <c r="BS2878" s="6"/>
      <c r="BT2878" s="11"/>
      <c r="BU2878" s="6"/>
      <c r="BV2878" s="6"/>
    </row>
    <row r="2879" spans="1:74" ht="15.75" x14ac:dyDescent="0.25">
      <c r="A2879" s="52" t="s">
        <v>1422</v>
      </c>
      <c r="B2879" s="56"/>
      <c r="C2879" s="7" t="s">
        <v>118</v>
      </c>
      <c r="D2879" s="7" t="s">
        <v>6558</v>
      </c>
      <c r="E2879" s="7"/>
      <c r="F2879" s="64"/>
      <c r="G2879" s="6"/>
      <c r="H2879" s="6"/>
      <c r="I2879" s="10" t="s">
        <v>110</v>
      </c>
      <c r="J2879" s="11" t="s">
        <v>1602</v>
      </c>
      <c r="K2879" s="194" t="s">
        <v>510</v>
      </c>
      <c r="L2879" s="176"/>
      <c r="M2879" s="176">
        <v>1000</v>
      </c>
      <c r="N2879" s="80" t="s">
        <v>6854</v>
      </c>
      <c r="O2879" s="162"/>
      <c r="P2879" s="80" t="s">
        <v>10192</v>
      </c>
      <c r="Q2879" s="80"/>
      <c r="R2879" s="80"/>
      <c r="S2879" s="163"/>
      <c r="T2879" s="213"/>
      <c r="U2879" s="162"/>
      <c r="V2879" s="164"/>
      <c r="W2879" s="12" t="str">
        <f t="shared" si="689"/>
        <v>Mqtt1</v>
      </c>
      <c r="X2879" s="196" t="s">
        <v>10577</v>
      </c>
      <c r="Y2879" s="6" t="str">
        <f t="shared" si="690"/>
        <v>marpower/power-tag/draink-tank-mast-pt144f01</v>
      </c>
      <c r="Z2879" s="103" t="str" cm="1">
        <f t="array" ref="Z2879">IF(COUNTIF(N2879,"spare"),"","$."&amp;_xlfn.REGEXEXTRACT(J2879,"^PT\d+[FQ]\d+_(.*)", 2))</f>
        <v>$.RMS_Current_Phase_B</v>
      </c>
      <c r="AA2879" s="12">
        <f t="shared" si="692"/>
        <v>13</v>
      </c>
      <c r="AB2879" s="6" t="s">
        <v>195</v>
      </c>
      <c r="AC2879" s="103">
        <v>3002</v>
      </c>
      <c r="AJ2879" s="80"/>
      <c r="AK2879" s="113" t="s">
        <v>1423</v>
      </c>
      <c r="AN2879" s="80"/>
      <c r="AO2879" s="80"/>
      <c r="AP2879" s="80"/>
      <c r="AQ2879" s="80"/>
      <c r="AR2879" s="127"/>
      <c r="AS2879" s="80"/>
      <c r="AT2879" s="7"/>
      <c r="AU2879" s="7"/>
      <c r="AV2879" s="165"/>
      <c r="AW2879" s="166"/>
      <c r="AX2879" s="137"/>
      <c r="AY2879" s="147"/>
      <c r="AZ2879" s="167"/>
      <c r="BA2879" s="167"/>
      <c r="BB2879" s="147" t="str">
        <f t="shared" si="695"/>
        <v/>
      </c>
      <c r="BC2879" s="168"/>
      <c r="BD2879" s="165"/>
      <c r="BE2879" s="165"/>
      <c r="BF2879" s="165"/>
      <c r="BG2879" s="165"/>
      <c r="BH2879" s="165"/>
      <c r="BI2879" s="165"/>
      <c r="BJ2879" s="165"/>
      <c r="BK2879" s="165"/>
      <c r="BL2879" s="165"/>
      <c r="BM2879" s="165"/>
      <c r="BN2879" s="165"/>
      <c r="BO2879" s="165"/>
      <c r="BP2879" s="165"/>
      <c r="BQ2879" s="165"/>
      <c r="BS2879" s="6"/>
      <c r="BT2879" s="11"/>
      <c r="BU2879" s="6"/>
      <c r="BV2879" s="6"/>
    </row>
    <row r="2880" spans="1:74" ht="15.75" x14ac:dyDescent="0.25">
      <c r="A2880" s="52" t="s">
        <v>1422</v>
      </c>
      <c r="B2880" s="56"/>
      <c r="C2880" s="7" t="s">
        <v>118</v>
      </c>
      <c r="D2880" s="7" t="s">
        <v>6558</v>
      </c>
      <c r="E2880" s="7"/>
      <c r="F2880" s="64"/>
      <c r="G2880" s="6"/>
      <c r="H2880" s="6"/>
      <c r="I2880" s="10" t="s">
        <v>110</v>
      </c>
      <c r="J2880" s="11" t="s">
        <v>1603</v>
      </c>
      <c r="K2880" s="194" t="s">
        <v>510</v>
      </c>
      <c r="L2880" s="176"/>
      <c r="M2880" s="176">
        <v>1000</v>
      </c>
      <c r="N2880" s="80" t="s">
        <v>6854</v>
      </c>
      <c r="O2880" s="162"/>
      <c r="P2880" s="80" t="s">
        <v>10193</v>
      </c>
      <c r="Q2880" s="80"/>
      <c r="R2880" s="80"/>
      <c r="S2880" s="163"/>
      <c r="T2880" s="213"/>
      <c r="U2880" s="162"/>
      <c r="V2880" s="164"/>
      <c r="W2880" s="12" t="str">
        <f t="shared" si="689"/>
        <v>Mqtt1</v>
      </c>
      <c r="X2880" s="196" t="s">
        <v>10577</v>
      </c>
      <c r="Y2880" s="6" t="str">
        <f t="shared" si="690"/>
        <v>marpower/power-tag/draink-tank-mast-pt144f01</v>
      </c>
      <c r="Z2880" s="103" t="str" cm="1">
        <f t="array" ref="Z2880">IF(COUNTIF(N2880,"spare"),"","$."&amp;_xlfn.REGEXEXTRACT(J2880,"^PT\d+[FQ]\d+_(.*)", 2))</f>
        <v>$.RMS_Current_Phase_C</v>
      </c>
      <c r="AA2880" s="12">
        <f t="shared" si="692"/>
        <v>13</v>
      </c>
      <c r="AB2880" s="6" t="s">
        <v>195</v>
      </c>
      <c r="AC2880" s="103">
        <v>3004</v>
      </c>
      <c r="AJ2880" s="80"/>
      <c r="AK2880" s="113" t="s">
        <v>1423</v>
      </c>
      <c r="AN2880" s="80"/>
      <c r="AO2880" s="80"/>
      <c r="AP2880" s="80"/>
      <c r="AQ2880" s="80"/>
      <c r="AR2880" s="127"/>
      <c r="AS2880" s="80"/>
      <c r="AT2880" s="7"/>
      <c r="AU2880" s="7"/>
      <c r="AV2880" s="165"/>
      <c r="AW2880" s="166"/>
      <c r="AX2880" s="137"/>
      <c r="AY2880" s="147"/>
      <c r="AZ2880" s="167"/>
      <c r="BA2880" s="167"/>
      <c r="BB2880" s="147" t="str">
        <f t="shared" si="695"/>
        <v/>
      </c>
      <c r="BC2880" s="168"/>
      <c r="BD2880" s="165"/>
      <c r="BE2880" s="165"/>
      <c r="BF2880" s="165"/>
      <c r="BG2880" s="165"/>
      <c r="BH2880" s="165"/>
      <c r="BI2880" s="165"/>
      <c r="BJ2880" s="165"/>
      <c r="BK2880" s="165"/>
      <c r="BL2880" s="165"/>
      <c r="BM2880" s="165"/>
      <c r="BN2880" s="165"/>
      <c r="BO2880" s="165"/>
      <c r="BP2880" s="165"/>
      <c r="BQ2880" s="165"/>
      <c r="BS2880" s="6"/>
      <c r="BT2880" s="11"/>
      <c r="BU2880" s="6"/>
      <c r="BV2880" s="6"/>
    </row>
    <row r="2881" spans="1:74" ht="15.75" x14ac:dyDescent="0.25">
      <c r="A2881" s="52" t="s">
        <v>1422</v>
      </c>
      <c r="B2881" s="56"/>
      <c r="C2881" s="7" t="s">
        <v>118</v>
      </c>
      <c r="D2881" s="7" t="s">
        <v>6558</v>
      </c>
      <c r="E2881" s="7"/>
      <c r="F2881" s="64"/>
      <c r="G2881" s="6"/>
      <c r="H2881" s="6"/>
      <c r="I2881" s="10" t="s">
        <v>110</v>
      </c>
      <c r="J2881" s="11" t="s">
        <v>1604</v>
      </c>
      <c r="K2881" s="194" t="s">
        <v>510</v>
      </c>
      <c r="L2881" s="176"/>
      <c r="M2881" s="176">
        <v>1000</v>
      </c>
      <c r="N2881" s="80" t="s">
        <v>6854</v>
      </c>
      <c r="O2881" s="162"/>
      <c r="P2881" s="80" t="s">
        <v>10194</v>
      </c>
      <c r="Q2881" s="80"/>
      <c r="R2881" s="80"/>
      <c r="S2881" s="163"/>
      <c r="T2881" s="213"/>
      <c r="U2881" s="162"/>
      <c r="V2881" s="164"/>
      <c r="W2881" s="12" t="str">
        <f t="shared" si="689"/>
        <v>Mqtt1</v>
      </c>
      <c r="X2881" s="196" t="s">
        <v>10577</v>
      </c>
      <c r="Y2881" s="6" t="str">
        <f t="shared" si="690"/>
        <v>marpower/power-tag/draink-tank-mast-pt144f01</v>
      </c>
      <c r="Z2881" s="103" t="str" cm="1">
        <f t="array" ref="Z2881">IF(COUNTIF(N2881,"spare"),"","$."&amp;_xlfn.REGEXEXTRACT(J2881,"^PT\d+[FQ]\d+_(.*)", 2))</f>
        <v>$.RMS_Current_Phase_Neut</v>
      </c>
      <c r="AA2881" s="12">
        <f t="shared" si="692"/>
        <v>13</v>
      </c>
      <c r="AB2881" s="6" t="s">
        <v>195</v>
      </c>
      <c r="AC2881" s="103">
        <v>3006</v>
      </c>
      <c r="AJ2881" s="80"/>
      <c r="AK2881" s="113" t="s">
        <v>1423</v>
      </c>
      <c r="AN2881" s="80"/>
      <c r="AO2881" s="80"/>
      <c r="AP2881" s="80"/>
      <c r="AQ2881" s="80"/>
      <c r="AR2881" s="127"/>
      <c r="AS2881" s="80"/>
      <c r="AT2881" s="7"/>
      <c r="AU2881" s="7"/>
      <c r="AV2881" s="165"/>
      <c r="AW2881" s="166"/>
      <c r="AX2881" s="137"/>
      <c r="AY2881" s="147"/>
      <c r="AZ2881" s="167"/>
      <c r="BA2881" s="167"/>
      <c r="BB2881" s="147" t="str">
        <f t="shared" si="695"/>
        <v/>
      </c>
      <c r="BC2881" s="168"/>
      <c r="BD2881" s="165"/>
      <c r="BE2881" s="165"/>
      <c r="BF2881" s="165"/>
      <c r="BG2881" s="165"/>
      <c r="BH2881" s="165"/>
      <c r="BI2881" s="165"/>
      <c r="BJ2881" s="165"/>
      <c r="BK2881" s="165"/>
      <c r="BL2881" s="165"/>
      <c r="BM2881" s="165"/>
      <c r="BN2881" s="165"/>
      <c r="BO2881" s="165"/>
      <c r="BP2881" s="165"/>
      <c r="BQ2881" s="165"/>
      <c r="BS2881" s="6"/>
      <c r="BT2881" s="11"/>
      <c r="BU2881" s="6"/>
      <c r="BV2881" s="6"/>
    </row>
    <row r="2882" spans="1:74" ht="15.75" x14ac:dyDescent="0.25">
      <c r="A2882" s="52" t="s">
        <v>1422</v>
      </c>
      <c r="B2882" s="56"/>
      <c r="C2882" s="7" t="s">
        <v>118</v>
      </c>
      <c r="D2882" s="7" t="s">
        <v>6558</v>
      </c>
      <c r="E2882" s="7"/>
      <c r="F2882" s="64"/>
      <c r="G2882" s="6"/>
      <c r="H2882" s="6"/>
      <c r="I2882" s="10" t="s">
        <v>110</v>
      </c>
      <c r="J2882" s="11" t="s">
        <v>8282</v>
      </c>
      <c r="K2882" s="194" t="s">
        <v>510</v>
      </c>
      <c r="L2882" s="176"/>
      <c r="M2882" s="176">
        <v>1000</v>
      </c>
      <c r="N2882" s="80" t="s">
        <v>6854</v>
      </c>
      <c r="O2882" s="162"/>
      <c r="P2882" s="80" t="s">
        <v>10195</v>
      </c>
      <c r="Q2882" s="80"/>
      <c r="R2882" s="80"/>
      <c r="S2882" s="163"/>
      <c r="T2882" s="213"/>
      <c r="U2882" s="162"/>
      <c r="V2882" s="164"/>
      <c r="W2882" s="12" t="str">
        <f t="shared" si="689"/>
        <v>Mqtt1</v>
      </c>
      <c r="X2882" s="196" t="s">
        <v>10577</v>
      </c>
      <c r="Y2882" s="6" t="str">
        <f t="shared" si="690"/>
        <v>marpower/power-tag/draink-tank-mast-pt144f01</v>
      </c>
      <c r="Z2882" s="103" t="str" cm="1">
        <f t="array" ref="Z2882">IF(COUNTIF(N2882,"spare"),"","$."&amp;_xlfn.REGEXEXTRACT(J2882,"^PT\d+[FQ]\d+_(.*)", 2))</f>
        <v>$.RMS_Voltage_A_N</v>
      </c>
      <c r="AA2882" s="12">
        <f t="shared" si="692"/>
        <v>13</v>
      </c>
      <c r="AB2882" s="6" t="s">
        <v>195</v>
      </c>
      <c r="AC2882" s="103">
        <v>3028</v>
      </c>
      <c r="AJ2882" s="80"/>
      <c r="AK2882" s="113" t="s">
        <v>1424</v>
      </c>
      <c r="AN2882" s="80"/>
      <c r="AO2882" s="80"/>
      <c r="AP2882" s="80"/>
      <c r="AQ2882" s="80"/>
      <c r="AR2882" s="127"/>
      <c r="AS2882" s="80"/>
      <c r="AT2882" s="7"/>
      <c r="AU2882" s="7"/>
      <c r="AV2882" s="165"/>
      <c r="AW2882" s="166"/>
      <c r="AX2882" s="137"/>
      <c r="AY2882" s="147"/>
      <c r="AZ2882" s="167"/>
      <c r="BA2882" s="167"/>
      <c r="BB2882" s="147" t="str">
        <f t="shared" si="695"/>
        <v/>
      </c>
      <c r="BC2882" s="168"/>
      <c r="BD2882" s="165"/>
      <c r="BE2882" s="165"/>
      <c r="BF2882" s="165"/>
      <c r="BG2882" s="165"/>
      <c r="BH2882" s="165"/>
      <c r="BI2882" s="165"/>
      <c r="BJ2882" s="165"/>
      <c r="BK2882" s="165"/>
      <c r="BL2882" s="165"/>
      <c r="BM2882" s="165"/>
      <c r="BN2882" s="165"/>
      <c r="BO2882" s="165"/>
      <c r="BP2882" s="165"/>
      <c r="BQ2882" s="165"/>
      <c r="BS2882" s="6"/>
      <c r="BT2882" s="11"/>
      <c r="BU2882" s="6"/>
      <c r="BV2882" s="6"/>
    </row>
    <row r="2883" spans="1:74" ht="15.75" x14ac:dyDescent="0.25">
      <c r="A2883" s="52" t="s">
        <v>1422</v>
      </c>
      <c r="B2883" s="56"/>
      <c r="C2883" s="7" t="s">
        <v>118</v>
      </c>
      <c r="D2883" s="7" t="s">
        <v>6558</v>
      </c>
      <c r="E2883" s="7"/>
      <c r="F2883" s="64"/>
      <c r="G2883" s="6"/>
      <c r="H2883" s="6"/>
      <c r="I2883" s="10" t="s">
        <v>110</v>
      </c>
      <c r="J2883" s="11" t="s">
        <v>8459</v>
      </c>
      <c r="K2883" s="194" t="s">
        <v>510</v>
      </c>
      <c r="L2883" s="176"/>
      <c r="M2883" s="176">
        <v>1000</v>
      </c>
      <c r="N2883" s="80" t="s">
        <v>6854</v>
      </c>
      <c r="O2883" s="162"/>
      <c r="P2883" s="80" t="s">
        <v>10196</v>
      </c>
      <c r="Q2883" s="80"/>
      <c r="R2883" s="80"/>
      <c r="S2883" s="163"/>
      <c r="T2883" s="213"/>
      <c r="U2883" s="162"/>
      <c r="V2883" s="164"/>
      <c r="W2883" s="12" t="str">
        <f t="shared" si="689"/>
        <v>Mqtt1</v>
      </c>
      <c r="X2883" s="196" t="s">
        <v>10577</v>
      </c>
      <c r="Y2883" s="6" t="str">
        <f t="shared" si="690"/>
        <v>marpower/power-tag/draink-tank-mast-pt144f01</v>
      </c>
      <c r="Z2883" s="103" t="str" cm="1">
        <f t="array" ref="Z2883">IF(COUNTIF(N2883,"spare"),"","$."&amp;_xlfn.REGEXEXTRACT(J2883,"^PT\d+[FQ]\d+_(.*)", 2))</f>
        <v>$.RMS_Voltage_B_N</v>
      </c>
      <c r="AA2883" s="12">
        <f t="shared" si="692"/>
        <v>13</v>
      </c>
      <c r="AB2883" s="6" t="s">
        <v>195</v>
      </c>
      <c r="AC2883" s="103">
        <v>3030</v>
      </c>
      <c r="AJ2883" s="80"/>
      <c r="AK2883" s="113" t="s">
        <v>1424</v>
      </c>
      <c r="AN2883" s="80"/>
      <c r="AO2883" s="80"/>
      <c r="AP2883" s="80"/>
      <c r="AQ2883" s="80"/>
      <c r="AR2883" s="127"/>
      <c r="AS2883" s="80"/>
      <c r="AT2883" s="7"/>
      <c r="AU2883" s="7"/>
      <c r="AV2883" s="165"/>
      <c r="AW2883" s="166"/>
      <c r="AX2883" s="137"/>
      <c r="AY2883" s="147"/>
      <c r="AZ2883" s="167"/>
      <c r="BA2883" s="167"/>
      <c r="BB2883" s="147" t="str">
        <f t="shared" si="695"/>
        <v/>
      </c>
      <c r="BC2883" s="168"/>
      <c r="BD2883" s="165"/>
      <c r="BE2883" s="165"/>
      <c r="BF2883" s="165"/>
      <c r="BG2883" s="165"/>
      <c r="BH2883" s="165"/>
      <c r="BI2883" s="165"/>
      <c r="BJ2883" s="165"/>
      <c r="BK2883" s="165"/>
      <c r="BL2883" s="165"/>
      <c r="BM2883" s="165"/>
      <c r="BN2883" s="165"/>
      <c r="BO2883" s="165"/>
      <c r="BP2883" s="165"/>
      <c r="BQ2883" s="165"/>
      <c r="BS2883" s="6"/>
      <c r="BT2883" s="11"/>
      <c r="BU2883" s="6"/>
      <c r="BV2883" s="6"/>
    </row>
    <row r="2884" spans="1:74" ht="15.75" x14ac:dyDescent="0.25">
      <c r="A2884" s="52" t="s">
        <v>1422</v>
      </c>
      <c r="B2884" s="56"/>
      <c r="C2884" s="7" t="s">
        <v>118</v>
      </c>
      <c r="D2884" s="7" t="s">
        <v>6558</v>
      </c>
      <c r="E2884" s="7"/>
      <c r="F2884" s="64"/>
      <c r="G2884" s="6"/>
      <c r="H2884" s="6"/>
      <c r="I2884" s="10" t="s">
        <v>110</v>
      </c>
      <c r="J2884" s="11" t="s">
        <v>8636</v>
      </c>
      <c r="K2884" s="194" t="s">
        <v>510</v>
      </c>
      <c r="L2884" s="176"/>
      <c r="M2884" s="176">
        <v>1000</v>
      </c>
      <c r="N2884" s="80" t="s">
        <v>6854</v>
      </c>
      <c r="O2884" s="162"/>
      <c r="P2884" s="80" t="s">
        <v>10197</v>
      </c>
      <c r="Q2884" s="80"/>
      <c r="R2884" s="80"/>
      <c r="S2884" s="163"/>
      <c r="T2884" s="213"/>
      <c r="U2884" s="162"/>
      <c r="V2884" s="164"/>
      <c r="W2884" s="12" t="str">
        <f t="shared" si="689"/>
        <v>Mqtt1</v>
      </c>
      <c r="X2884" s="196" t="s">
        <v>10577</v>
      </c>
      <c r="Y2884" s="6" t="str">
        <f t="shared" si="690"/>
        <v>marpower/power-tag/draink-tank-mast-pt144f01</v>
      </c>
      <c r="Z2884" s="103" t="str" cm="1">
        <f t="array" ref="Z2884">IF(COUNTIF(N2884,"spare"),"","$."&amp;_xlfn.REGEXEXTRACT(J2884,"^PT\d+[FQ]\d+_(.*)", 2))</f>
        <v>$.RMS_Voltage_C_N</v>
      </c>
      <c r="AA2884" s="12">
        <f t="shared" si="692"/>
        <v>13</v>
      </c>
      <c r="AB2884" s="6" t="s">
        <v>195</v>
      </c>
      <c r="AC2884" s="103">
        <v>3032</v>
      </c>
      <c r="AJ2884" s="80"/>
      <c r="AK2884" s="113" t="s">
        <v>1424</v>
      </c>
      <c r="AN2884" s="80"/>
      <c r="AO2884" s="80"/>
      <c r="AP2884" s="80"/>
      <c r="AQ2884" s="80"/>
      <c r="AR2884" s="127"/>
      <c r="AS2884" s="80"/>
      <c r="AT2884" s="7"/>
      <c r="AU2884" s="7"/>
      <c r="AV2884" s="165"/>
      <c r="AW2884" s="166"/>
      <c r="AX2884" s="137"/>
      <c r="AY2884" s="147"/>
      <c r="AZ2884" s="167"/>
      <c r="BA2884" s="167"/>
      <c r="BB2884" s="147" t="str">
        <f t="shared" si="695"/>
        <v/>
      </c>
      <c r="BC2884" s="168"/>
      <c r="BD2884" s="165"/>
      <c r="BE2884" s="165"/>
      <c r="BF2884" s="165"/>
      <c r="BG2884" s="165"/>
      <c r="BH2884" s="165"/>
      <c r="BI2884" s="165"/>
      <c r="BJ2884" s="165"/>
      <c r="BK2884" s="165"/>
      <c r="BL2884" s="165"/>
      <c r="BM2884" s="165"/>
      <c r="BN2884" s="165"/>
      <c r="BO2884" s="165"/>
      <c r="BP2884" s="165"/>
      <c r="BQ2884" s="165"/>
      <c r="BS2884" s="6"/>
      <c r="BT2884" s="11"/>
      <c r="BU2884" s="6"/>
      <c r="BV2884" s="6"/>
    </row>
    <row r="2885" spans="1:74" ht="15.75" x14ac:dyDescent="0.25">
      <c r="A2885" s="52" t="s">
        <v>1422</v>
      </c>
      <c r="B2885" s="56"/>
      <c r="C2885" s="7" t="s">
        <v>118</v>
      </c>
      <c r="D2885" s="7" t="s">
        <v>6558</v>
      </c>
      <c r="E2885" s="7"/>
      <c r="F2885" s="64"/>
      <c r="G2885" s="6"/>
      <c r="H2885" s="6"/>
      <c r="I2885" s="10" t="s">
        <v>110</v>
      </c>
      <c r="J2885" s="11" t="s">
        <v>1605</v>
      </c>
      <c r="K2885" s="194" t="s">
        <v>510</v>
      </c>
      <c r="L2885" s="176"/>
      <c r="M2885" s="176">
        <v>1000</v>
      </c>
      <c r="N2885" s="80" t="s">
        <v>6854</v>
      </c>
      <c r="O2885" s="162"/>
      <c r="P2885" s="80" t="s">
        <v>10198</v>
      </c>
      <c r="Q2885" s="80"/>
      <c r="R2885" s="80"/>
      <c r="S2885" s="163"/>
      <c r="T2885" s="213"/>
      <c r="U2885" s="162"/>
      <c r="V2885" s="164"/>
      <c r="W2885" s="12" t="str">
        <f t="shared" si="689"/>
        <v>Mqtt1</v>
      </c>
      <c r="X2885" s="196" t="s">
        <v>10577</v>
      </c>
      <c r="Y2885" s="6" t="str">
        <f t="shared" si="690"/>
        <v>marpower/power-tag/draink-tank-mast-pt144f01</v>
      </c>
      <c r="Z2885" s="103" t="str" cm="1">
        <f t="array" ref="Z2885">IF(COUNTIF(N2885,"spare"),"","$."&amp;_xlfn.REGEXEXTRACT(J2885,"^PT\d+[FQ]\d+_(.*)", 2))</f>
        <v>$.Active_Power_Phase_A</v>
      </c>
      <c r="AA2885" s="12">
        <f t="shared" si="692"/>
        <v>13</v>
      </c>
      <c r="AB2885" s="6" t="s">
        <v>195</v>
      </c>
      <c r="AC2885" s="103">
        <v>3054</v>
      </c>
      <c r="AJ2885" s="80"/>
      <c r="AK2885" s="113" t="s">
        <v>1425</v>
      </c>
      <c r="AN2885" s="80"/>
      <c r="AO2885" s="80"/>
      <c r="AP2885" s="80"/>
      <c r="AQ2885" s="80"/>
      <c r="AR2885" s="127"/>
      <c r="AS2885" s="80"/>
      <c r="AT2885" s="7"/>
      <c r="AU2885" s="7"/>
      <c r="AV2885" s="165"/>
      <c r="AW2885" s="166"/>
      <c r="AX2885" s="137"/>
      <c r="AY2885" s="147"/>
      <c r="AZ2885" s="167"/>
      <c r="BA2885" s="167"/>
      <c r="BB2885" s="147" t="str">
        <f t="shared" si="695"/>
        <v/>
      </c>
      <c r="BC2885" s="168"/>
      <c r="BD2885" s="165"/>
      <c r="BE2885" s="165"/>
      <c r="BF2885" s="165"/>
      <c r="BG2885" s="165"/>
      <c r="BH2885" s="165"/>
      <c r="BI2885" s="165"/>
      <c r="BJ2885" s="165"/>
      <c r="BK2885" s="165"/>
      <c r="BL2885" s="165"/>
      <c r="BM2885" s="165"/>
      <c r="BN2885" s="165"/>
      <c r="BO2885" s="165"/>
      <c r="BP2885" s="165"/>
      <c r="BQ2885" s="165"/>
      <c r="BS2885" s="6"/>
      <c r="BT2885" s="11"/>
      <c r="BU2885" s="6"/>
      <c r="BV2885" s="6"/>
    </row>
    <row r="2886" spans="1:74" ht="15.75" x14ac:dyDescent="0.25">
      <c r="A2886" s="52" t="s">
        <v>1422</v>
      </c>
      <c r="B2886" s="56"/>
      <c r="C2886" s="7" t="s">
        <v>118</v>
      </c>
      <c r="D2886" s="7" t="s">
        <v>6558</v>
      </c>
      <c r="E2886" s="7"/>
      <c r="F2886" s="64"/>
      <c r="G2886" s="6"/>
      <c r="H2886" s="6"/>
      <c r="I2886" s="10" t="s">
        <v>110</v>
      </c>
      <c r="J2886" s="11" t="s">
        <v>1606</v>
      </c>
      <c r="K2886" s="194" t="s">
        <v>510</v>
      </c>
      <c r="L2886" s="176"/>
      <c r="M2886" s="176">
        <v>1000</v>
      </c>
      <c r="N2886" s="80" t="s">
        <v>6854</v>
      </c>
      <c r="O2886" s="162"/>
      <c r="P2886" s="80" t="s">
        <v>10199</v>
      </c>
      <c r="Q2886" s="80"/>
      <c r="R2886" s="80"/>
      <c r="S2886" s="163"/>
      <c r="T2886" s="213"/>
      <c r="U2886" s="162"/>
      <c r="V2886" s="164"/>
      <c r="W2886" s="12" t="str">
        <f t="shared" si="689"/>
        <v>Mqtt1</v>
      </c>
      <c r="X2886" s="196" t="s">
        <v>10577</v>
      </c>
      <c r="Y2886" s="6" t="str">
        <f t="shared" si="690"/>
        <v>marpower/power-tag/draink-tank-mast-pt144f01</v>
      </c>
      <c r="Z2886" s="103" t="str" cm="1">
        <f t="array" ref="Z2886">IF(COUNTIF(N2886,"spare"),"","$."&amp;_xlfn.REGEXEXTRACT(J2886,"^PT\d+[FQ]\d+_(.*)", 2))</f>
        <v>$.Active_Power_Phase_B</v>
      </c>
      <c r="AA2886" s="12">
        <f t="shared" si="692"/>
        <v>13</v>
      </c>
      <c r="AB2886" s="6" t="s">
        <v>195</v>
      </c>
      <c r="AC2886" s="103">
        <v>3056</v>
      </c>
      <c r="AJ2886" s="80"/>
      <c r="AK2886" s="113" t="s">
        <v>1425</v>
      </c>
      <c r="AN2886" s="80"/>
      <c r="AO2886" s="80"/>
      <c r="AP2886" s="80"/>
      <c r="AQ2886" s="80"/>
      <c r="AR2886" s="127"/>
      <c r="AS2886" s="80"/>
      <c r="AT2886" s="7"/>
      <c r="AU2886" s="7"/>
      <c r="AV2886" s="165"/>
      <c r="AW2886" s="166"/>
      <c r="AX2886" s="137"/>
      <c r="AY2886" s="147"/>
      <c r="AZ2886" s="167"/>
      <c r="BA2886" s="167"/>
      <c r="BB2886" s="147" t="str">
        <f t="shared" si="695"/>
        <v/>
      </c>
      <c r="BC2886" s="168"/>
      <c r="BD2886" s="165"/>
      <c r="BE2886" s="165"/>
      <c r="BF2886" s="165"/>
      <c r="BG2886" s="165"/>
      <c r="BH2886" s="165"/>
      <c r="BI2886" s="165"/>
      <c r="BJ2886" s="165"/>
      <c r="BK2886" s="165"/>
      <c r="BL2886" s="165"/>
      <c r="BM2886" s="165"/>
      <c r="BN2886" s="165"/>
      <c r="BO2886" s="165"/>
      <c r="BP2886" s="165"/>
      <c r="BQ2886" s="165"/>
      <c r="BS2886" s="6"/>
      <c r="BT2886" s="11"/>
      <c r="BU2886" s="6"/>
      <c r="BV2886" s="6"/>
    </row>
    <row r="2887" spans="1:74" ht="15.75" x14ac:dyDescent="0.25">
      <c r="A2887" s="52" t="s">
        <v>1422</v>
      </c>
      <c r="B2887" s="56"/>
      <c r="C2887" s="7" t="s">
        <v>118</v>
      </c>
      <c r="D2887" s="7" t="s">
        <v>6558</v>
      </c>
      <c r="E2887" s="7"/>
      <c r="F2887" s="64"/>
      <c r="G2887" s="6"/>
      <c r="H2887" s="6"/>
      <c r="I2887" s="10" t="s">
        <v>110</v>
      </c>
      <c r="J2887" s="11" t="s">
        <v>1607</v>
      </c>
      <c r="K2887" s="194" t="s">
        <v>510</v>
      </c>
      <c r="L2887" s="176"/>
      <c r="M2887" s="176">
        <v>1000</v>
      </c>
      <c r="N2887" s="80" t="s">
        <v>6854</v>
      </c>
      <c r="O2887" s="162"/>
      <c r="P2887" s="80" t="s">
        <v>10200</v>
      </c>
      <c r="Q2887" s="80"/>
      <c r="R2887" s="80"/>
      <c r="S2887" s="163"/>
      <c r="T2887" s="213"/>
      <c r="U2887" s="162"/>
      <c r="V2887" s="164"/>
      <c r="W2887" s="12" t="str">
        <f t="shared" si="689"/>
        <v>Mqtt1</v>
      </c>
      <c r="X2887" s="196" t="s">
        <v>10577</v>
      </c>
      <c r="Y2887" s="6" t="str">
        <f t="shared" si="690"/>
        <v>marpower/power-tag/draink-tank-mast-pt144f01</v>
      </c>
      <c r="Z2887" s="103" t="str" cm="1">
        <f t="array" ref="Z2887">IF(COUNTIF(N2887,"spare"),"","$."&amp;_xlfn.REGEXEXTRACT(J2887,"^PT\d+[FQ]\d+_(.*)", 2))</f>
        <v>$.Active_Power_Phase_C</v>
      </c>
      <c r="AA2887" s="12">
        <f t="shared" si="692"/>
        <v>13</v>
      </c>
      <c r="AB2887" s="6" t="s">
        <v>195</v>
      </c>
      <c r="AC2887" s="103">
        <v>3058</v>
      </c>
      <c r="AJ2887" s="80"/>
      <c r="AK2887" s="113" t="s">
        <v>1425</v>
      </c>
      <c r="AN2887" s="80"/>
      <c r="AO2887" s="80"/>
      <c r="AP2887" s="80"/>
      <c r="AQ2887" s="80"/>
      <c r="AR2887" s="127"/>
      <c r="AS2887" s="80"/>
      <c r="AT2887" s="7"/>
      <c r="AU2887" s="7"/>
      <c r="AV2887" s="165"/>
      <c r="AW2887" s="166"/>
      <c r="AX2887" s="137"/>
      <c r="AY2887" s="147"/>
      <c r="AZ2887" s="167"/>
      <c r="BA2887" s="167"/>
      <c r="BB2887" s="147" t="str">
        <f t="shared" si="695"/>
        <v/>
      </c>
      <c r="BC2887" s="168"/>
      <c r="BD2887" s="165"/>
      <c r="BE2887" s="165"/>
      <c r="BF2887" s="165"/>
      <c r="BG2887" s="165"/>
      <c r="BH2887" s="165"/>
      <c r="BI2887" s="165"/>
      <c r="BJ2887" s="165"/>
      <c r="BK2887" s="165"/>
      <c r="BL2887" s="165"/>
      <c r="BM2887" s="165"/>
      <c r="BN2887" s="165"/>
      <c r="BO2887" s="165"/>
      <c r="BP2887" s="165"/>
      <c r="BQ2887" s="165"/>
      <c r="BS2887" s="6"/>
      <c r="BT2887" s="11"/>
      <c r="BU2887" s="6"/>
      <c r="BV2887" s="6"/>
    </row>
    <row r="2888" spans="1:74" ht="15.75" x14ac:dyDescent="0.25">
      <c r="A2888" s="52" t="s">
        <v>1422</v>
      </c>
      <c r="B2888" s="56"/>
      <c r="C2888" s="7" t="s">
        <v>118</v>
      </c>
      <c r="D2888" s="7" t="s">
        <v>6558</v>
      </c>
      <c r="E2888" s="7"/>
      <c r="F2888" s="64"/>
      <c r="G2888" s="6"/>
      <c r="H2888" s="6"/>
      <c r="I2888" s="10" t="s">
        <v>110</v>
      </c>
      <c r="J2888" s="11" t="s">
        <v>1608</v>
      </c>
      <c r="K2888" s="194" t="s">
        <v>510</v>
      </c>
      <c r="L2888" s="176"/>
      <c r="M2888" s="176">
        <v>1000</v>
      </c>
      <c r="N2888" s="80" t="s">
        <v>6854</v>
      </c>
      <c r="O2888" s="162"/>
      <c r="P2888" s="80" t="s">
        <v>10201</v>
      </c>
      <c r="Q2888" s="80"/>
      <c r="R2888" s="80"/>
      <c r="S2888" s="163"/>
      <c r="T2888" s="213"/>
      <c r="U2888" s="162"/>
      <c r="V2888" s="164"/>
      <c r="W2888" s="12" t="str">
        <f t="shared" si="689"/>
        <v>Mqtt1</v>
      </c>
      <c r="X2888" s="196" t="s">
        <v>10577</v>
      </c>
      <c r="Y2888" s="6" t="str">
        <f t="shared" si="690"/>
        <v>marpower/power-tag/draink-tank-mast-pt144f01</v>
      </c>
      <c r="Z2888" s="103" t="str" cm="1">
        <f t="array" ref="Z2888">IF(COUNTIF(N2888,"spare"),"","$."&amp;_xlfn.REGEXEXTRACT(J2888,"^PT\d+[FQ]\d+_(.*)", 2))</f>
        <v>$.Total_Active_Power</v>
      </c>
      <c r="AA2888" s="12">
        <f t="shared" si="692"/>
        <v>13</v>
      </c>
      <c r="AB2888" s="6" t="s">
        <v>195</v>
      </c>
      <c r="AC2888" s="103">
        <v>3060</v>
      </c>
      <c r="AJ2888" s="80"/>
      <c r="AK2888" s="113" t="s">
        <v>1425</v>
      </c>
      <c r="AN2888" s="80"/>
      <c r="AO2888" s="80"/>
      <c r="AP2888" s="80"/>
      <c r="AQ2888" s="80"/>
      <c r="AR2888" s="127"/>
      <c r="AS2888" s="80"/>
      <c r="AT2888" s="7"/>
      <c r="AU2888" s="7"/>
      <c r="AV2888" s="165"/>
      <c r="AW2888" s="166"/>
      <c r="AX2888" s="137"/>
      <c r="AY2888" s="147"/>
      <c r="AZ2888" s="167"/>
      <c r="BA2888" s="167"/>
      <c r="BB2888" s="147" t="str">
        <f t="shared" si="695"/>
        <v/>
      </c>
      <c r="BC2888" s="168"/>
      <c r="BD2888" s="165"/>
      <c r="BE2888" s="165"/>
      <c r="BF2888" s="165"/>
      <c r="BG2888" s="165"/>
      <c r="BH2888" s="165"/>
      <c r="BI2888" s="165"/>
      <c r="BJ2888" s="165"/>
      <c r="BK2888" s="165"/>
      <c r="BL2888" s="165"/>
      <c r="BM2888" s="165"/>
      <c r="BN2888" s="165"/>
      <c r="BO2888" s="165"/>
      <c r="BP2888" s="165"/>
      <c r="BQ2888" s="165"/>
      <c r="BS2888" s="6"/>
      <c r="BT2888" s="11"/>
      <c r="BU2888" s="6"/>
      <c r="BV2888" s="6"/>
    </row>
    <row r="2889" spans="1:74" ht="15.75" x14ac:dyDescent="0.25">
      <c r="A2889" s="52" t="s">
        <v>1422</v>
      </c>
      <c r="B2889" s="56"/>
      <c r="C2889" s="7" t="s">
        <v>118</v>
      </c>
      <c r="D2889" s="7" t="s">
        <v>6558</v>
      </c>
      <c r="E2889" s="7"/>
      <c r="F2889" s="64"/>
      <c r="G2889" s="6"/>
      <c r="H2889" s="6"/>
      <c r="I2889" s="10" t="s">
        <v>110</v>
      </c>
      <c r="J2889" s="11" t="s">
        <v>1609</v>
      </c>
      <c r="K2889" s="194" t="s">
        <v>510</v>
      </c>
      <c r="L2889" s="176"/>
      <c r="M2889" s="176">
        <v>1000</v>
      </c>
      <c r="N2889" s="80" t="s">
        <v>6854</v>
      </c>
      <c r="O2889" s="162"/>
      <c r="P2889" s="80" t="s">
        <v>10202</v>
      </c>
      <c r="Q2889" s="80"/>
      <c r="R2889" s="80"/>
      <c r="S2889" s="163"/>
      <c r="T2889" s="213"/>
      <c r="U2889" s="162"/>
      <c r="V2889" s="164"/>
      <c r="W2889" s="12" t="str">
        <f t="shared" si="689"/>
        <v>Mqtt1</v>
      </c>
      <c r="X2889" s="196" t="s">
        <v>10577</v>
      </c>
      <c r="Y2889" s="6" t="str">
        <f t="shared" si="690"/>
        <v>marpower/power-tag/draink-tank-mast-pt144f01</v>
      </c>
      <c r="Z2889" s="103" t="str" cm="1">
        <f t="array" ref="Z2889">IF(COUNTIF(N2889,"spare"),"","$."&amp;_xlfn.REGEXEXTRACT(J2889,"^PT\d+[FQ]\d+_(.*)", 2))</f>
        <v>$.Power_Factor_Phase_A</v>
      </c>
      <c r="AA2889" s="12">
        <f t="shared" si="692"/>
        <v>13</v>
      </c>
      <c r="AB2889" s="6" t="s">
        <v>195</v>
      </c>
      <c r="AC2889" s="103">
        <v>3078</v>
      </c>
      <c r="AJ2889" s="80"/>
      <c r="AK2889" s="113" t="s">
        <v>1426</v>
      </c>
      <c r="AN2889" s="80"/>
      <c r="AO2889" s="80"/>
      <c r="AP2889" s="80"/>
      <c r="AQ2889" s="80"/>
      <c r="AR2889" s="127"/>
      <c r="AS2889" s="80"/>
      <c r="AT2889" s="7"/>
      <c r="AU2889" s="7"/>
      <c r="AV2889" s="165"/>
      <c r="AW2889" s="166"/>
      <c r="AX2889" s="137"/>
      <c r="AY2889" s="147"/>
      <c r="AZ2889" s="167"/>
      <c r="BA2889" s="167"/>
      <c r="BB2889" s="147" t="str">
        <f t="shared" si="695"/>
        <v/>
      </c>
      <c r="BC2889" s="168"/>
      <c r="BD2889" s="165"/>
      <c r="BE2889" s="165"/>
      <c r="BF2889" s="165"/>
      <c r="BG2889" s="165"/>
      <c r="BH2889" s="165"/>
      <c r="BI2889" s="165"/>
      <c r="BJ2889" s="165"/>
      <c r="BK2889" s="165"/>
      <c r="BL2889" s="165"/>
      <c r="BM2889" s="165"/>
      <c r="BN2889" s="165"/>
      <c r="BO2889" s="165"/>
      <c r="BP2889" s="165"/>
      <c r="BQ2889" s="165"/>
      <c r="BS2889" s="6"/>
      <c r="BT2889" s="11"/>
      <c r="BU2889" s="6"/>
      <c r="BV2889" s="6"/>
    </row>
    <row r="2890" spans="1:74" ht="15.75" x14ac:dyDescent="0.25">
      <c r="A2890" s="52" t="s">
        <v>1422</v>
      </c>
      <c r="B2890" s="56"/>
      <c r="C2890" s="7" t="s">
        <v>118</v>
      </c>
      <c r="D2890" s="7" t="s">
        <v>6558</v>
      </c>
      <c r="E2890" s="7"/>
      <c r="F2890" s="64"/>
      <c r="G2890" s="6"/>
      <c r="H2890" s="6"/>
      <c r="I2890" s="10" t="s">
        <v>110</v>
      </c>
      <c r="J2890" s="11" t="s">
        <v>1610</v>
      </c>
      <c r="K2890" s="194" t="s">
        <v>510</v>
      </c>
      <c r="L2890" s="176"/>
      <c r="M2890" s="176">
        <v>1000</v>
      </c>
      <c r="N2890" s="80" t="s">
        <v>6854</v>
      </c>
      <c r="O2890" s="162"/>
      <c r="P2890" s="80" t="s">
        <v>10203</v>
      </c>
      <c r="Q2890" s="80"/>
      <c r="R2890" s="80"/>
      <c r="S2890" s="163"/>
      <c r="T2890" s="213"/>
      <c r="U2890" s="162"/>
      <c r="V2890" s="164"/>
      <c r="W2890" s="12" t="str">
        <f t="shared" ref="W2890:W2953" si="696">IF(COUNTIF(N2890,"spare"),"","Mqtt1")</f>
        <v>Mqtt1</v>
      </c>
      <c r="X2890" s="196" t="s">
        <v>10577</v>
      </c>
      <c r="Y2890" s="6" t="str">
        <f t="shared" si="690"/>
        <v>marpower/power-tag/draink-tank-mast-pt144f01</v>
      </c>
      <c r="Z2890" s="103" t="str" cm="1">
        <f t="array" ref="Z2890">IF(COUNTIF(N2890,"spare"),"","$."&amp;_xlfn.REGEXEXTRACT(J2890,"^PT\d+[FQ]\d+_(.*)", 2))</f>
        <v>$.Power_Factor_Phase_B</v>
      </c>
      <c r="AA2890" s="12">
        <f t="shared" si="692"/>
        <v>13</v>
      </c>
      <c r="AB2890" s="6" t="s">
        <v>195</v>
      </c>
      <c r="AC2890" s="103">
        <v>3080</v>
      </c>
      <c r="AJ2890" s="80"/>
      <c r="AK2890" s="113" t="s">
        <v>1426</v>
      </c>
      <c r="AN2890" s="80"/>
      <c r="AO2890" s="80"/>
      <c r="AP2890" s="80"/>
      <c r="AQ2890" s="80"/>
      <c r="AR2890" s="127"/>
      <c r="AS2890" s="80"/>
      <c r="AT2890" s="7"/>
      <c r="AU2890" s="7"/>
      <c r="AV2890" s="165"/>
      <c r="AW2890" s="166"/>
      <c r="AX2890" s="137"/>
      <c r="AY2890" s="147"/>
      <c r="AZ2890" s="167"/>
      <c r="BA2890" s="167"/>
      <c r="BB2890" s="147" t="str">
        <f t="shared" si="695"/>
        <v/>
      </c>
      <c r="BC2890" s="168"/>
      <c r="BD2890" s="165"/>
      <c r="BE2890" s="165"/>
      <c r="BF2890" s="165"/>
      <c r="BG2890" s="165"/>
      <c r="BH2890" s="165"/>
      <c r="BI2890" s="165"/>
      <c r="BJ2890" s="165"/>
      <c r="BK2890" s="165"/>
      <c r="BL2890" s="165"/>
      <c r="BM2890" s="165"/>
      <c r="BN2890" s="165"/>
      <c r="BO2890" s="165"/>
      <c r="BP2890" s="165"/>
      <c r="BQ2890" s="165"/>
      <c r="BS2890" s="6"/>
      <c r="BT2890" s="11"/>
      <c r="BU2890" s="6"/>
      <c r="BV2890" s="6"/>
    </row>
    <row r="2891" spans="1:74" ht="15.75" x14ac:dyDescent="0.25">
      <c r="A2891" s="52" t="s">
        <v>1422</v>
      </c>
      <c r="B2891" s="56"/>
      <c r="C2891" s="7" t="s">
        <v>118</v>
      </c>
      <c r="D2891" s="7" t="s">
        <v>6558</v>
      </c>
      <c r="E2891" s="7"/>
      <c r="F2891" s="64"/>
      <c r="G2891" s="6"/>
      <c r="H2891" s="6"/>
      <c r="I2891" s="10" t="s">
        <v>110</v>
      </c>
      <c r="J2891" s="11" t="s">
        <v>1611</v>
      </c>
      <c r="K2891" s="194" t="s">
        <v>510</v>
      </c>
      <c r="L2891" s="176"/>
      <c r="M2891" s="176">
        <v>1000</v>
      </c>
      <c r="N2891" s="80" t="s">
        <v>6854</v>
      </c>
      <c r="O2891" s="162"/>
      <c r="P2891" s="80" t="s">
        <v>10204</v>
      </c>
      <c r="Q2891" s="80"/>
      <c r="R2891" s="80"/>
      <c r="S2891" s="163"/>
      <c r="T2891" s="213"/>
      <c r="U2891" s="162"/>
      <c r="V2891" s="164"/>
      <c r="W2891" s="12" t="str">
        <f t="shared" si="696"/>
        <v>Mqtt1</v>
      </c>
      <c r="X2891" s="196" t="s">
        <v>10577</v>
      </c>
      <c r="Y2891" s="6" t="str">
        <f t="shared" ref="Y2891:Y2954" si="697">LOWER(_xlfn.CONCAT("marpower/",SUBSTITUTE(SUBSTITUTE("power-tag/" &amp; X2891," ","-"),"_","-")))</f>
        <v>marpower/power-tag/draink-tank-mast-pt144f01</v>
      </c>
      <c r="Z2891" s="103" t="str" cm="1">
        <f t="array" ref="Z2891">IF(COUNTIF(N2891,"spare"),"","$."&amp;_xlfn.REGEXEXTRACT(J2891,"^PT\d+[FQ]\d+_(.*)", 2))</f>
        <v>$.Power_Factor_Phase_C</v>
      </c>
      <c r="AA2891" s="12">
        <f t="shared" si="692"/>
        <v>13</v>
      </c>
      <c r="AB2891" s="6" t="s">
        <v>195</v>
      </c>
      <c r="AC2891" s="103">
        <v>3082</v>
      </c>
      <c r="AJ2891" s="80"/>
      <c r="AK2891" s="113" t="s">
        <v>1426</v>
      </c>
      <c r="AN2891" s="80"/>
      <c r="AO2891" s="80"/>
      <c r="AP2891" s="80"/>
      <c r="AQ2891" s="80"/>
      <c r="AR2891" s="127"/>
      <c r="AS2891" s="80"/>
      <c r="AT2891" s="7"/>
      <c r="AU2891" s="7"/>
      <c r="AV2891" s="165"/>
      <c r="AW2891" s="166"/>
      <c r="AX2891" s="137"/>
      <c r="AY2891" s="147"/>
      <c r="AZ2891" s="167"/>
      <c r="BA2891" s="167"/>
      <c r="BB2891" s="147" t="str">
        <f t="shared" si="695"/>
        <v/>
      </c>
      <c r="BC2891" s="168"/>
      <c r="BD2891" s="165"/>
      <c r="BE2891" s="165"/>
      <c r="BF2891" s="165"/>
      <c r="BG2891" s="165"/>
      <c r="BH2891" s="165"/>
      <c r="BI2891" s="165"/>
      <c r="BJ2891" s="165"/>
      <c r="BK2891" s="165"/>
      <c r="BL2891" s="165"/>
      <c r="BM2891" s="165"/>
      <c r="BN2891" s="165"/>
      <c r="BO2891" s="165"/>
      <c r="BP2891" s="165"/>
      <c r="BQ2891" s="165"/>
      <c r="BS2891" s="6"/>
      <c r="BT2891" s="11"/>
      <c r="BU2891" s="6"/>
      <c r="BV2891" s="6"/>
    </row>
    <row r="2892" spans="1:74" ht="15.75" x14ac:dyDescent="0.25">
      <c r="A2892" s="52" t="s">
        <v>1422</v>
      </c>
      <c r="B2892" s="56"/>
      <c r="C2892" s="7" t="s">
        <v>118</v>
      </c>
      <c r="D2892" s="7" t="s">
        <v>6558</v>
      </c>
      <c r="E2892" s="7"/>
      <c r="F2892" s="64"/>
      <c r="G2892" s="6"/>
      <c r="H2892" s="6"/>
      <c r="I2892" s="10" t="s">
        <v>110</v>
      </c>
      <c r="J2892" s="11" t="s">
        <v>1612</v>
      </c>
      <c r="K2892" s="194" t="s">
        <v>510</v>
      </c>
      <c r="L2892" s="176"/>
      <c r="M2892" s="176">
        <v>1000</v>
      </c>
      <c r="N2892" s="80" t="s">
        <v>6854</v>
      </c>
      <c r="O2892" s="162"/>
      <c r="P2892" s="80" t="s">
        <v>10205</v>
      </c>
      <c r="Q2892" s="80"/>
      <c r="R2892" s="80"/>
      <c r="S2892" s="163"/>
      <c r="T2892" s="213"/>
      <c r="U2892" s="162"/>
      <c r="V2892" s="164"/>
      <c r="W2892" s="12" t="str">
        <f t="shared" si="696"/>
        <v>Mqtt1</v>
      </c>
      <c r="X2892" s="196" t="s">
        <v>10577</v>
      </c>
      <c r="Y2892" s="6" t="str">
        <f t="shared" si="697"/>
        <v>marpower/power-tag/draink-tank-mast-pt144f01</v>
      </c>
      <c r="Z2892" s="103" t="str" cm="1">
        <f t="array" ref="Z2892">IF(COUNTIF(N2892,"spare"),"","$."&amp;_xlfn.REGEXEXTRACT(J2892,"^PT\d+[FQ]\d+_(.*)", 2))</f>
        <v>$.Total_Power_Factor</v>
      </c>
      <c r="AA2892" s="12">
        <f t="shared" si="692"/>
        <v>13</v>
      </c>
      <c r="AB2892" s="6" t="s">
        <v>195</v>
      </c>
      <c r="AC2892" s="103">
        <v>3084</v>
      </c>
      <c r="AJ2892" s="80"/>
      <c r="AK2892" s="113" t="s">
        <v>1426</v>
      </c>
      <c r="AN2892" s="80"/>
      <c r="AO2892" s="80"/>
      <c r="AP2892" s="80"/>
      <c r="AQ2892" s="80"/>
      <c r="AR2892" s="127"/>
      <c r="AS2892" s="80"/>
      <c r="AT2892" s="7"/>
      <c r="AU2892" s="7"/>
      <c r="AV2892" s="165"/>
      <c r="AW2892" s="166"/>
      <c r="AX2892" s="137"/>
      <c r="AY2892" s="147"/>
      <c r="AZ2892" s="167"/>
      <c r="BA2892" s="167"/>
      <c r="BB2892" s="147" t="str">
        <f t="shared" si="695"/>
        <v/>
      </c>
      <c r="BC2892" s="168"/>
      <c r="BD2892" s="165"/>
      <c r="BE2892" s="165"/>
      <c r="BF2892" s="165"/>
      <c r="BG2892" s="165"/>
      <c r="BH2892" s="165"/>
      <c r="BI2892" s="165"/>
      <c r="BJ2892" s="165"/>
      <c r="BK2892" s="165"/>
      <c r="BL2892" s="165"/>
      <c r="BM2892" s="165"/>
      <c r="BN2892" s="165"/>
      <c r="BO2892" s="165"/>
      <c r="BP2892" s="165"/>
      <c r="BQ2892" s="165"/>
      <c r="BS2892" s="6"/>
      <c r="BT2892" s="11"/>
      <c r="BU2892" s="6"/>
      <c r="BV2892" s="6"/>
    </row>
    <row r="2893" spans="1:74" ht="15.75" x14ac:dyDescent="0.25">
      <c r="A2893" s="52" t="s">
        <v>1422</v>
      </c>
      <c r="B2893" s="56"/>
      <c r="C2893" s="7" t="s">
        <v>118</v>
      </c>
      <c r="D2893" s="7" t="s">
        <v>6558</v>
      </c>
      <c r="E2893" s="7"/>
      <c r="F2893" s="64"/>
      <c r="G2893" s="6"/>
      <c r="H2893" s="6"/>
      <c r="I2893" s="10" t="s">
        <v>110</v>
      </c>
      <c r="J2893" s="11" t="s">
        <v>1613</v>
      </c>
      <c r="K2893" s="194" t="s">
        <v>510</v>
      </c>
      <c r="L2893" s="176"/>
      <c r="M2893" s="176">
        <v>1000</v>
      </c>
      <c r="N2893" s="80" t="s">
        <v>6854</v>
      </c>
      <c r="O2893" s="162"/>
      <c r="P2893" s="80" t="s">
        <v>10206</v>
      </c>
      <c r="Q2893" s="80"/>
      <c r="R2893" s="80"/>
      <c r="S2893" s="163"/>
      <c r="T2893" s="213"/>
      <c r="U2893" s="162"/>
      <c r="V2893" s="164"/>
      <c r="W2893" s="12" t="str">
        <f t="shared" si="696"/>
        <v>Mqtt1</v>
      </c>
      <c r="X2893" s="196" t="s">
        <v>10578</v>
      </c>
      <c r="Y2893" s="6" t="str">
        <f t="shared" si="697"/>
        <v>marpower/power-tag/draink-tank-mast-pt145f01</v>
      </c>
      <c r="Z2893" s="103" t="str" cm="1">
        <f t="array" ref="Z2893">IF(COUNTIF(N2893,"spare"),"","$."&amp;_xlfn.REGEXEXTRACT(J2893,"^PT\d+[FQ]\d+_(.*)", 2))</f>
        <v>$.RMS_Current_Phase_A</v>
      </c>
      <c r="AA2893" s="12">
        <f t="shared" si="692"/>
        <v>14</v>
      </c>
      <c r="AB2893" s="6" t="s">
        <v>195</v>
      </c>
      <c r="AC2893" s="103">
        <v>3000</v>
      </c>
      <c r="AJ2893" s="80"/>
      <c r="AK2893" s="113" t="s">
        <v>1423</v>
      </c>
      <c r="AN2893" s="80"/>
      <c r="AO2893" s="80"/>
      <c r="AP2893" s="80"/>
      <c r="AQ2893" s="80"/>
      <c r="AR2893" s="127"/>
      <c r="AS2893" s="80"/>
      <c r="AT2893" s="7"/>
      <c r="AU2893" s="7"/>
      <c r="AV2893" s="165"/>
      <c r="AW2893" s="166"/>
      <c r="AX2893" s="137"/>
      <c r="AY2893" s="147"/>
      <c r="AZ2893" s="167"/>
      <c r="BA2893" s="167"/>
      <c r="BB2893" s="147" t="str">
        <f t="shared" ref="BB2893:BB2907" si="698">IF(ISNUMBER(AM2893),"1","")</f>
        <v/>
      </c>
      <c r="BC2893" s="168"/>
      <c r="BD2893" s="165"/>
      <c r="BE2893" s="165"/>
      <c r="BF2893" s="165"/>
      <c r="BG2893" s="165"/>
      <c r="BH2893" s="165"/>
      <c r="BI2893" s="165"/>
      <c r="BJ2893" s="165"/>
      <c r="BK2893" s="165"/>
      <c r="BL2893" s="165"/>
      <c r="BM2893" s="165"/>
      <c r="BN2893" s="165"/>
      <c r="BO2893" s="165"/>
      <c r="BP2893" s="165"/>
      <c r="BQ2893" s="165"/>
      <c r="BS2893" s="6"/>
      <c r="BT2893" s="11"/>
      <c r="BU2893" s="6"/>
      <c r="BV2893" s="6"/>
    </row>
    <row r="2894" spans="1:74" ht="15.75" x14ac:dyDescent="0.25">
      <c r="A2894" s="52" t="s">
        <v>1422</v>
      </c>
      <c r="B2894" s="56"/>
      <c r="C2894" s="7" t="s">
        <v>118</v>
      </c>
      <c r="D2894" s="7" t="s">
        <v>6558</v>
      </c>
      <c r="E2894" s="7"/>
      <c r="F2894" s="64"/>
      <c r="G2894" s="6"/>
      <c r="H2894" s="6"/>
      <c r="I2894" s="10" t="s">
        <v>110</v>
      </c>
      <c r="J2894" s="11" t="s">
        <v>1614</v>
      </c>
      <c r="K2894" s="194" t="s">
        <v>510</v>
      </c>
      <c r="L2894" s="176"/>
      <c r="M2894" s="176">
        <v>1000</v>
      </c>
      <c r="N2894" s="80" t="s">
        <v>6854</v>
      </c>
      <c r="O2894" s="162"/>
      <c r="P2894" s="80" t="s">
        <v>10207</v>
      </c>
      <c r="Q2894" s="80"/>
      <c r="R2894" s="80"/>
      <c r="S2894" s="163"/>
      <c r="T2894" s="213"/>
      <c r="U2894" s="162"/>
      <c r="V2894" s="164"/>
      <c r="W2894" s="12" t="str">
        <f t="shared" si="696"/>
        <v>Mqtt1</v>
      </c>
      <c r="X2894" s="196" t="s">
        <v>10578</v>
      </c>
      <c r="Y2894" s="6" t="str">
        <f t="shared" si="697"/>
        <v>marpower/power-tag/draink-tank-mast-pt145f01</v>
      </c>
      <c r="Z2894" s="103" t="str" cm="1">
        <f t="array" ref="Z2894">IF(COUNTIF(N2894,"spare"),"","$."&amp;_xlfn.REGEXEXTRACT(J2894,"^PT\d+[FQ]\d+_(.*)", 2))</f>
        <v>$.RMS_Current_Phase_B</v>
      </c>
      <c r="AA2894" s="12">
        <f t="shared" si="692"/>
        <v>14</v>
      </c>
      <c r="AB2894" s="6" t="s">
        <v>195</v>
      </c>
      <c r="AC2894" s="103">
        <v>3002</v>
      </c>
      <c r="AJ2894" s="80"/>
      <c r="AK2894" s="113" t="s">
        <v>1423</v>
      </c>
      <c r="AN2894" s="80"/>
      <c r="AO2894" s="80"/>
      <c r="AP2894" s="80"/>
      <c r="AQ2894" s="80"/>
      <c r="AR2894" s="127"/>
      <c r="AS2894" s="80"/>
      <c r="AT2894" s="7"/>
      <c r="AU2894" s="7"/>
      <c r="AV2894" s="165"/>
      <c r="AW2894" s="166"/>
      <c r="AX2894" s="137"/>
      <c r="AY2894" s="147"/>
      <c r="AZ2894" s="167"/>
      <c r="BA2894" s="167"/>
      <c r="BB2894" s="147" t="str">
        <f t="shared" si="698"/>
        <v/>
      </c>
      <c r="BC2894" s="168"/>
      <c r="BD2894" s="165"/>
      <c r="BE2894" s="165"/>
      <c r="BF2894" s="165"/>
      <c r="BG2894" s="165"/>
      <c r="BH2894" s="165"/>
      <c r="BI2894" s="165"/>
      <c r="BJ2894" s="165"/>
      <c r="BK2894" s="165"/>
      <c r="BL2894" s="165"/>
      <c r="BM2894" s="165"/>
      <c r="BN2894" s="165"/>
      <c r="BO2894" s="165"/>
      <c r="BP2894" s="165"/>
      <c r="BQ2894" s="165"/>
      <c r="BS2894" s="6"/>
      <c r="BT2894" s="11"/>
      <c r="BU2894" s="6"/>
      <c r="BV2894" s="6"/>
    </row>
    <row r="2895" spans="1:74" ht="15.75" x14ac:dyDescent="0.25">
      <c r="A2895" s="52" t="s">
        <v>1422</v>
      </c>
      <c r="B2895" s="56"/>
      <c r="C2895" s="7" t="s">
        <v>118</v>
      </c>
      <c r="D2895" s="7" t="s">
        <v>6558</v>
      </c>
      <c r="E2895" s="7"/>
      <c r="F2895" s="64"/>
      <c r="G2895" s="6"/>
      <c r="H2895" s="6"/>
      <c r="I2895" s="10" t="s">
        <v>110</v>
      </c>
      <c r="J2895" s="11" t="s">
        <v>1615</v>
      </c>
      <c r="K2895" s="194" t="s">
        <v>510</v>
      </c>
      <c r="L2895" s="176"/>
      <c r="M2895" s="176">
        <v>1000</v>
      </c>
      <c r="N2895" s="80" t="s">
        <v>6854</v>
      </c>
      <c r="O2895" s="162"/>
      <c r="P2895" s="80" t="s">
        <v>10208</v>
      </c>
      <c r="Q2895" s="80"/>
      <c r="R2895" s="80"/>
      <c r="S2895" s="163"/>
      <c r="T2895" s="213"/>
      <c r="U2895" s="162"/>
      <c r="V2895" s="164"/>
      <c r="W2895" s="12" t="str">
        <f t="shared" si="696"/>
        <v>Mqtt1</v>
      </c>
      <c r="X2895" s="196" t="s">
        <v>10578</v>
      </c>
      <c r="Y2895" s="6" t="str">
        <f t="shared" si="697"/>
        <v>marpower/power-tag/draink-tank-mast-pt145f01</v>
      </c>
      <c r="Z2895" s="103" t="str" cm="1">
        <f t="array" ref="Z2895">IF(COUNTIF(N2895,"spare"),"","$."&amp;_xlfn.REGEXEXTRACT(J2895,"^PT\d+[FQ]\d+_(.*)", 2))</f>
        <v>$.RMS_Current_Phase_C</v>
      </c>
      <c r="AA2895" s="12">
        <f t="shared" si="692"/>
        <v>14</v>
      </c>
      <c r="AB2895" s="6" t="s">
        <v>195</v>
      </c>
      <c r="AC2895" s="103">
        <v>3004</v>
      </c>
      <c r="AJ2895" s="80"/>
      <c r="AK2895" s="113" t="s">
        <v>1423</v>
      </c>
      <c r="AN2895" s="80"/>
      <c r="AO2895" s="80"/>
      <c r="AP2895" s="80"/>
      <c r="AQ2895" s="80"/>
      <c r="AR2895" s="127"/>
      <c r="AS2895" s="80"/>
      <c r="AT2895" s="7"/>
      <c r="AU2895" s="7"/>
      <c r="AV2895" s="165"/>
      <c r="AW2895" s="166"/>
      <c r="AX2895" s="137"/>
      <c r="AY2895" s="147"/>
      <c r="AZ2895" s="167"/>
      <c r="BA2895" s="167"/>
      <c r="BB2895" s="147" t="str">
        <f t="shared" si="698"/>
        <v/>
      </c>
      <c r="BC2895" s="168"/>
      <c r="BD2895" s="165"/>
      <c r="BE2895" s="165"/>
      <c r="BF2895" s="165"/>
      <c r="BG2895" s="165"/>
      <c r="BH2895" s="165"/>
      <c r="BI2895" s="165"/>
      <c r="BJ2895" s="165"/>
      <c r="BK2895" s="165"/>
      <c r="BL2895" s="165"/>
      <c r="BM2895" s="165"/>
      <c r="BN2895" s="165"/>
      <c r="BO2895" s="165"/>
      <c r="BP2895" s="165"/>
      <c r="BQ2895" s="165"/>
      <c r="BS2895" s="6"/>
      <c r="BT2895" s="11"/>
      <c r="BU2895" s="6"/>
      <c r="BV2895" s="6"/>
    </row>
    <row r="2896" spans="1:74" ht="15.75" x14ac:dyDescent="0.25">
      <c r="A2896" s="52" t="s">
        <v>1422</v>
      </c>
      <c r="B2896" s="56"/>
      <c r="C2896" s="7" t="s">
        <v>118</v>
      </c>
      <c r="D2896" s="7" t="s">
        <v>6558</v>
      </c>
      <c r="E2896" s="7"/>
      <c r="F2896" s="64"/>
      <c r="G2896" s="6"/>
      <c r="H2896" s="6"/>
      <c r="I2896" s="10" t="s">
        <v>110</v>
      </c>
      <c r="J2896" s="11" t="s">
        <v>1616</v>
      </c>
      <c r="K2896" s="194" t="s">
        <v>510</v>
      </c>
      <c r="L2896" s="176"/>
      <c r="M2896" s="176">
        <v>1000</v>
      </c>
      <c r="N2896" s="80" t="s">
        <v>6854</v>
      </c>
      <c r="O2896" s="162"/>
      <c r="P2896" s="80" t="s">
        <v>10209</v>
      </c>
      <c r="Q2896" s="80"/>
      <c r="R2896" s="80"/>
      <c r="S2896" s="163"/>
      <c r="T2896" s="213"/>
      <c r="U2896" s="162"/>
      <c r="V2896" s="164"/>
      <c r="W2896" s="12" t="str">
        <f t="shared" si="696"/>
        <v>Mqtt1</v>
      </c>
      <c r="X2896" s="196" t="s">
        <v>10578</v>
      </c>
      <c r="Y2896" s="6" t="str">
        <f t="shared" si="697"/>
        <v>marpower/power-tag/draink-tank-mast-pt145f01</v>
      </c>
      <c r="Z2896" s="103" t="str" cm="1">
        <f t="array" ref="Z2896">IF(COUNTIF(N2896,"spare"),"","$."&amp;_xlfn.REGEXEXTRACT(J2896,"^PT\d+[FQ]\d+_(.*)", 2))</f>
        <v>$.RMS_Current_Phase_Neut</v>
      </c>
      <c r="AA2896" s="12">
        <f t="shared" si="692"/>
        <v>14</v>
      </c>
      <c r="AB2896" s="6" t="s">
        <v>195</v>
      </c>
      <c r="AC2896" s="103">
        <v>3006</v>
      </c>
      <c r="AJ2896" s="80"/>
      <c r="AK2896" s="113" t="s">
        <v>1423</v>
      </c>
      <c r="AN2896" s="80"/>
      <c r="AO2896" s="80"/>
      <c r="AP2896" s="80"/>
      <c r="AQ2896" s="80"/>
      <c r="AR2896" s="127"/>
      <c r="AS2896" s="80"/>
      <c r="AT2896" s="7"/>
      <c r="AU2896" s="7"/>
      <c r="AV2896" s="165"/>
      <c r="AW2896" s="166"/>
      <c r="AX2896" s="137"/>
      <c r="AY2896" s="147"/>
      <c r="AZ2896" s="167"/>
      <c r="BA2896" s="167"/>
      <c r="BB2896" s="147" t="str">
        <f t="shared" si="698"/>
        <v/>
      </c>
      <c r="BC2896" s="168"/>
      <c r="BD2896" s="165"/>
      <c r="BE2896" s="165"/>
      <c r="BF2896" s="165"/>
      <c r="BG2896" s="165"/>
      <c r="BH2896" s="165"/>
      <c r="BI2896" s="165"/>
      <c r="BJ2896" s="165"/>
      <c r="BK2896" s="165"/>
      <c r="BL2896" s="165"/>
      <c r="BM2896" s="165"/>
      <c r="BN2896" s="165"/>
      <c r="BO2896" s="165"/>
      <c r="BP2896" s="165"/>
      <c r="BQ2896" s="165"/>
      <c r="BS2896" s="6"/>
      <c r="BT2896" s="11"/>
      <c r="BU2896" s="6"/>
      <c r="BV2896" s="6"/>
    </row>
    <row r="2897" spans="1:74" ht="15.75" x14ac:dyDescent="0.25">
      <c r="A2897" s="52" t="s">
        <v>1422</v>
      </c>
      <c r="B2897" s="56"/>
      <c r="C2897" s="7" t="s">
        <v>118</v>
      </c>
      <c r="D2897" s="7" t="s">
        <v>6558</v>
      </c>
      <c r="E2897" s="7"/>
      <c r="F2897" s="64"/>
      <c r="G2897" s="6"/>
      <c r="H2897" s="6"/>
      <c r="I2897" s="10" t="s">
        <v>110</v>
      </c>
      <c r="J2897" s="11" t="s">
        <v>8283</v>
      </c>
      <c r="K2897" s="194" t="s">
        <v>510</v>
      </c>
      <c r="L2897" s="176"/>
      <c r="M2897" s="176">
        <v>1000</v>
      </c>
      <c r="N2897" s="80" t="s">
        <v>6854</v>
      </c>
      <c r="O2897" s="162"/>
      <c r="P2897" s="80" t="s">
        <v>10210</v>
      </c>
      <c r="Q2897" s="80"/>
      <c r="R2897" s="80"/>
      <c r="S2897" s="163"/>
      <c r="T2897" s="213"/>
      <c r="U2897" s="162"/>
      <c r="V2897" s="164"/>
      <c r="W2897" s="12" t="str">
        <f t="shared" si="696"/>
        <v>Mqtt1</v>
      </c>
      <c r="X2897" s="196" t="s">
        <v>10578</v>
      </c>
      <c r="Y2897" s="6" t="str">
        <f t="shared" si="697"/>
        <v>marpower/power-tag/draink-tank-mast-pt145f01</v>
      </c>
      <c r="Z2897" s="103" t="str" cm="1">
        <f t="array" ref="Z2897">IF(COUNTIF(N2897,"spare"),"","$."&amp;_xlfn.REGEXEXTRACT(J2897,"^PT\d+[FQ]\d+_(.*)", 2))</f>
        <v>$.RMS_Voltage_A_N</v>
      </c>
      <c r="AA2897" s="12">
        <f t="shared" si="692"/>
        <v>14</v>
      </c>
      <c r="AB2897" s="6" t="s">
        <v>195</v>
      </c>
      <c r="AC2897" s="103">
        <v>3028</v>
      </c>
      <c r="AJ2897" s="80"/>
      <c r="AK2897" s="113" t="s">
        <v>1424</v>
      </c>
      <c r="AN2897" s="80"/>
      <c r="AO2897" s="80"/>
      <c r="AP2897" s="80"/>
      <c r="AQ2897" s="80"/>
      <c r="AR2897" s="127"/>
      <c r="AS2897" s="80"/>
      <c r="AT2897" s="7"/>
      <c r="AU2897" s="7"/>
      <c r="AV2897" s="165"/>
      <c r="AW2897" s="166"/>
      <c r="AX2897" s="137"/>
      <c r="AY2897" s="147"/>
      <c r="AZ2897" s="167"/>
      <c r="BA2897" s="167"/>
      <c r="BB2897" s="147" t="str">
        <f t="shared" si="698"/>
        <v/>
      </c>
      <c r="BC2897" s="168"/>
      <c r="BD2897" s="165"/>
      <c r="BE2897" s="165"/>
      <c r="BF2897" s="165"/>
      <c r="BG2897" s="165"/>
      <c r="BH2897" s="165"/>
      <c r="BI2897" s="165"/>
      <c r="BJ2897" s="165"/>
      <c r="BK2897" s="165"/>
      <c r="BL2897" s="165"/>
      <c r="BM2897" s="165"/>
      <c r="BN2897" s="165"/>
      <c r="BO2897" s="165"/>
      <c r="BP2897" s="165"/>
      <c r="BQ2897" s="165"/>
      <c r="BS2897" s="6"/>
      <c r="BT2897" s="11"/>
      <c r="BU2897" s="6"/>
      <c r="BV2897" s="6"/>
    </row>
    <row r="2898" spans="1:74" ht="15.75" x14ac:dyDescent="0.25">
      <c r="A2898" s="52" t="s">
        <v>1422</v>
      </c>
      <c r="B2898" s="56"/>
      <c r="C2898" s="7" t="s">
        <v>118</v>
      </c>
      <c r="D2898" s="7" t="s">
        <v>6558</v>
      </c>
      <c r="E2898" s="7"/>
      <c r="F2898" s="64"/>
      <c r="G2898" s="6"/>
      <c r="H2898" s="6"/>
      <c r="I2898" s="10" t="s">
        <v>110</v>
      </c>
      <c r="J2898" s="11" t="s">
        <v>8460</v>
      </c>
      <c r="K2898" s="194" t="s">
        <v>510</v>
      </c>
      <c r="L2898" s="176"/>
      <c r="M2898" s="176">
        <v>1000</v>
      </c>
      <c r="N2898" s="80" t="s">
        <v>6854</v>
      </c>
      <c r="O2898" s="162"/>
      <c r="P2898" s="80" t="s">
        <v>10211</v>
      </c>
      <c r="Q2898" s="80"/>
      <c r="R2898" s="80"/>
      <c r="S2898" s="163"/>
      <c r="T2898" s="213"/>
      <c r="U2898" s="162"/>
      <c r="V2898" s="164"/>
      <c r="W2898" s="12" t="str">
        <f t="shared" si="696"/>
        <v>Mqtt1</v>
      </c>
      <c r="X2898" s="196" t="s">
        <v>10578</v>
      </c>
      <c r="Y2898" s="6" t="str">
        <f t="shared" si="697"/>
        <v>marpower/power-tag/draink-tank-mast-pt145f01</v>
      </c>
      <c r="Z2898" s="103" t="str" cm="1">
        <f t="array" ref="Z2898">IF(COUNTIF(N2898,"spare"),"","$."&amp;_xlfn.REGEXEXTRACT(J2898,"^PT\d+[FQ]\d+_(.*)", 2))</f>
        <v>$.RMS_Voltage_B_N</v>
      </c>
      <c r="AA2898" s="12">
        <f t="shared" si="692"/>
        <v>14</v>
      </c>
      <c r="AB2898" s="6" t="s">
        <v>195</v>
      </c>
      <c r="AC2898" s="103">
        <v>3030</v>
      </c>
      <c r="AJ2898" s="80"/>
      <c r="AK2898" s="113" t="s">
        <v>1424</v>
      </c>
      <c r="AN2898" s="80"/>
      <c r="AO2898" s="80"/>
      <c r="AP2898" s="80"/>
      <c r="AQ2898" s="80"/>
      <c r="AR2898" s="127"/>
      <c r="AS2898" s="80"/>
      <c r="AT2898" s="7"/>
      <c r="AU2898" s="7"/>
      <c r="AV2898" s="165"/>
      <c r="AW2898" s="166"/>
      <c r="AX2898" s="137"/>
      <c r="AY2898" s="147"/>
      <c r="AZ2898" s="167"/>
      <c r="BA2898" s="167"/>
      <c r="BB2898" s="147" t="str">
        <f t="shared" si="698"/>
        <v/>
      </c>
      <c r="BC2898" s="168"/>
      <c r="BD2898" s="165"/>
      <c r="BE2898" s="165"/>
      <c r="BF2898" s="165"/>
      <c r="BG2898" s="165"/>
      <c r="BH2898" s="165"/>
      <c r="BI2898" s="165"/>
      <c r="BJ2898" s="165"/>
      <c r="BK2898" s="165"/>
      <c r="BL2898" s="165"/>
      <c r="BM2898" s="165"/>
      <c r="BN2898" s="165"/>
      <c r="BO2898" s="165"/>
      <c r="BP2898" s="165"/>
      <c r="BQ2898" s="165"/>
      <c r="BS2898" s="6"/>
      <c r="BT2898" s="11"/>
      <c r="BU2898" s="6"/>
      <c r="BV2898" s="6"/>
    </row>
    <row r="2899" spans="1:74" ht="15.75" x14ac:dyDescent="0.25">
      <c r="A2899" s="52" t="s">
        <v>1422</v>
      </c>
      <c r="B2899" s="56"/>
      <c r="C2899" s="7" t="s">
        <v>118</v>
      </c>
      <c r="D2899" s="7" t="s">
        <v>6558</v>
      </c>
      <c r="E2899" s="7"/>
      <c r="F2899" s="64"/>
      <c r="G2899" s="6"/>
      <c r="H2899" s="6"/>
      <c r="I2899" s="10" t="s">
        <v>110</v>
      </c>
      <c r="J2899" s="11" t="s">
        <v>8637</v>
      </c>
      <c r="K2899" s="194" t="s">
        <v>510</v>
      </c>
      <c r="L2899" s="176"/>
      <c r="M2899" s="176">
        <v>1000</v>
      </c>
      <c r="N2899" s="80" t="s">
        <v>6854</v>
      </c>
      <c r="O2899" s="162"/>
      <c r="P2899" s="80" t="s">
        <v>10212</v>
      </c>
      <c r="Q2899" s="80"/>
      <c r="R2899" s="80"/>
      <c r="S2899" s="163"/>
      <c r="T2899" s="213"/>
      <c r="U2899" s="162"/>
      <c r="V2899" s="164"/>
      <c r="W2899" s="12" t="str">
        <f t="shared" si="696"/>
        <v>Mqtt1</v>
      </c>
      <c r="X2899" s="196" t="s">
        <v>10578</v>
      </c>
      <c r="Y2899" s="6" t="str">
        <f t="shared" si="697"/>
        <v>marpower/power-tag/draink-tank-mast-pt145f01</v>
      </c>
      <c r="Z2899" s="103" t="str" cm="1">
        <f t="array" ref="Z2899">IF(COUNTIF(N2899,"spare"),"","$."&amp;_xlfn.REGEXEXTRACT(J2899,"^PT\d+[FQ]\d+_(.*)", 2))</f>
        <v>$.RMS_Voltage_C_N</v>
      </c>
      <c r="AA2899" s="12">
        <f t="shared" si="692"/>
        <v>14</v>
      </c>
      <c r="AB2899" s="6" t="s">
        <v>195</v>
      </c>
      <c r="AC2899" s="103">
        <v>3032</v>
      </c>
      <c r="AJ2899" s="80"/>
      <c r="AK2899" s="113" t="s">
        <v>1424</v>
      </c>
      <c r="AN2899" s="80"/>
      <c r="AO2899" s="80"/>
      <c r="AP2899" s="80"/>
      <c r="AQ2899" s="80"/>
      <c r="AR2899" s="127"/>
      <c r="AS2899" s="80"/>
      <c r="AT2899" s="7"/>
      <c r="AU2899" s="7"/>
      <c r="AV2899" s="165"/>
      <c r="AW2899" s="166"/>
      <c r="AX2899" s="137"/>
      <c r="AY2899" s="147"/>
      <c r="AZ2899" s="167"/>
      <c r="BA2899" s="167"/>
      <c r="BB2899" s="147" t="str">
        <f t="shared" si="698"/>
        <v/>
      </c>
      <c r="BC2899" s="168"/>
      <c r="BD2899" s="165"/>
      <c r="BE2899" s="165"/>
      <c r="BF2899" s="165"/>
      <c r="BG2899" s="165"/>
      <c r="BH2899" s="165"/>
      <c r="BI2899" s="165"/>
      <c r="BJ2899" s="165"/>
      <c r="BK2899" s="165"/>
      <c r="BL2899" s="165"/>
      <c r="BM2899" s="165"/>
      <c r="BN2899" s="165"/>
      <c r="BO2899" s="165"/>
      <c r="BP2899" s="165"/>
      <c r="BQ2899" s="165"/>
      <c r="BS2899" s="6"/>
      <c r="BT2899" s="11"/>
      <c r="BU2899" s="6"/>
      <c r="BV2899" s="6"/>
    </row>
    <row r="2900" spans="1:74" ht="15.75" x14ac:dyDescent="0.25">
      <c r="A2900" s="52" t="s">
        <v>1422</v>
      </c>
      <c r="B2900" s="56"/>
      <c r="C2900" s="7" t="s">
        <v>118</v>
      </c>
      <c r="D2900" s="7" t="s">
        <v>6558</v>
      </c>
      <c r="E2900" s="7"/>
      <c r="F2900" s="64"/>
      <c r="G2900" s="6"/>
      <c r="H2900" s="6"/>
      <c r="I2900" s="10" t="s">
        <v>110</v>
      </c>
      <c r="J2900" s="11" t="s">
        <v>1617</v>
      </c>
      <c r="K2900" s="194" t="s">
        <v>510</v>
      </c>
      <c r="L2900" s="176"/>
      <c r="M2900" s="176">
        <v>1000</v>
      </c>
      <c r="N2900" s="80" t="s">
        <v>6854</v>
      </c>
      <c r="O2900" s="162"/>
      <c r="P2900" s="80" t="s">
        <v>10213</v>
      </c>
      <c r="Q2900" s="80"/>
      <c r="R2900" s="80"/>
      <c r="S2900" s="163"/>
      <c r="T2900" s="213"/>
      <c r="U2900" s="162"/>
      <c r="V2900" s="164"/>
      <c r="W2900" s="12" t="str">
        <f t="shared" si="696"/>
        <v>Mqtt1</v>
      </c>
      <c r="X2900" s="196" t="s">
        <v>10578</v>
      </c>
      <c r="Y2900" s="6" t="str">
        <f t="shared" si="697"/>
        <v>marpower/power-tag/draink-tank-mast-pt145f01</v>
      </c>
      <c r="Z2900" s="103" t="str" cm="1">
        <f t="array" ref="Z2900">IF(COUNTIF(N2900,"spare"),"","$."&amp;_xlfn.REGEXEXTRACT(J2900,"^PT\d+[FQ]\d+_(.*)", 2))</f>
        <v>$.Active_Power_Phase_A</v>
      </c>
      <c r="AA2900" s="12">
        <f t="shared" si="692"/>
        <v>14</v>
      </c>
      <c r="AB2900" s="6" t="s">
        <v>195</v>
      </c>
      <c r="AC2900" s="103">
        <v>3054</v>
      </c>
      <c r="AJ2900" s="80"/>
      <c r="AK2900" s="113" t="s">
        <v>1425</v>
      </c>
      <c r="AN2900" s="80"/>
      <c r="AO2900" s="80"/>
      <c r="AP2900" s="80"/>
      <c r="AQ2900" s="80"/>
      <c r="AR2900" s="127"/>
      <c r="AS2900" s="80"/>
      <c r="AT2900" s="7"/>
      <c r="AU2900" s="7"/>
      <c r="AV2900" s="165"/>
      <c r="AW2900" s="166"/>
      <c r="AX2900" s="137"/>
      <c r="AY2900" s="147"/>
      <c r="AZ2900" s="167"/>
      <c r="BA2900" s="167"/>
      <c r="BB2900" s="147" t="str">
        <f t="shared" si="698"/>
        <v/>
      </c>
      <c r="BC2900" s="168"/>
      <c r="BD2900" s="165"/>
      <c r="BE2900" s="165"/>
      <c r="BF2900" s="165"/>
      <c r="BG2900" s="165"/>
      <c r="BH2900" s="165"/>
      <c r="BI2900" s="165"/>
      <c r="BJ2900" s="165"/>
      <c r="BK2900" s="165"/>
      <c r="BL2900" s="165"/>
      <c r="BM2900" s="165"/>
      <c r="BN2900" s="165"/>
      <c r="BO2900" s="165"/>
      <c r="BP2900" s="165"/>
      <c r="BQ2900" s="165"/>
      <c r="BS2900" s="6"/>
      <c r="BT2900" s="11"/>
      <c r="BU2900" s="6"/>
      <c r="BV2900" s="6"/>
    </row>
    <row r="2901" spans="1:74" ht="15.75" x14ac:dyDescent="0.25">
      <c r="A2901" s="52" t="s">
        <v>1422</v>
      </c>
      <c r="B2901" s="56"/>
      <c r="C2901" s="7" t="s">
        <v>118</v>
      </c>
      <c r="D2901" s="7" t="s">
        <v>6558</v>
      </c>
      <c r="E2901" s="7"/>
      <c r="F2901" s="64"/>
      <c r="G2901" s="6"/>
      <c r="H2901" s="6"/>
      <c r="I2901" s="10" t="s">
        <v>110</v>
      </c>
      <c r="J2901" s="11" t="s">
        <v>1618</v>
      </c>
      <c r="K2901" s="194" t="s">
        <v>510</v>
      </c>
      <c r="L2901" s="176"/>
      <c r="M2901" s="176">
        <v>1000</v>
      </c>
      <c r="N2901" s="80" t="s">
        <v>6854</v>
      </c>
      <c r="O2901" s="162"/>
      <c r="P2901" s="80" t="s">
        <v>10214</v>
      </c>
      <c r="Q2901" s="80"/>
      <c r="R2901" s="80"/>
      <c r="S2901" s="163"/>
      <c r="T2901" s="213"/>
      <c r="U2901" s="162"/>
      <c r="V2901" s="164"/>
      <c r="W2901" s="12" t="str">
        <f t="shared" si="696"/>
        <v>Mqtt1</v>
      </c>
      <c r="X2901" s="196" t="s">
        <v>10578</v>
      </c>
      <c r="Y2901" s="6" t="str">
        <f t="shared" si="697"/>
        <v>marpower/power-tag/draink-tank-mast-pt145f01</v>
      </c>
      <c r="Z2901" s="103" t="str" cm="1">
        <f t="array" ref="Z2901">IF(COUNTIF(N2901,"spare"),"","$."&amp;_xlfn.REGEXEXTRACT(J2901,"^PT\d+[FQ]\d+_(.*)", 2))</f>
        <v>$.Active_Power_Phase_B</v>
      </c>
      <c r="AA2901" s="12">
        <f t="shared" si="692"/>
        <v>14</v>
      </c>
      <c r="AB2901" s="6" t="s">
        <v>195</v>
      </c>
      <c r="AC2901" s="103">
        <v>3056</v>
      </c>
      <c r="AJ2901" s="80"/>
      <c r="AK2901" s="113" t="s">
        <v>1425</v>
      </c>
      <c r="AN2901" s="80"/>
      <c r="AO2901" s="80"/>
      <c r="AP2901" s="80"/>
      <c r="AQ2901" s="80"/>
      <c r="AR2901" s="127"/>
      <c r="AS2901" s="80"/>
      <c r="AT2901" s="7"/>
      <c r="AU2901" s="7"/>
      <c r="AV2901" s="165"/>
      <c r="AW2901" s="166"/>
      <c r="AX2901" s="137"/>
      <c r="AY2901" s="147"/>
      <c r="AZ2901" s="167"/>
      <c r="BA2901" s="167"/>
      <c r="BB2901" s="147" t="str">
        <f t="shared" si="698"/>
        <v/>
      </c>
      <c r="BC2901" s="168"/>
      <c r="BD2901" s="165"/>
      <c r="BE2901" s="165"/>
      <c r="BF2901" s="165"/>
      <c r="BG2901" s="165"/>
      <c r="BH2901" s="165"/>
      <c r="BI2901" s="165"/>
      <c r="BJ2901" s="165"/>
      <c r="BK2901" s="165"/>
      <c r="BL2901" s="165"/>
      <c r="BM2901" s="165"/>
      <c r="BN2901" s="165"/>
      <c r="BO2901" s="165"/>
      <c r="BP2901" s="165"/>
      <c r="BQ2901" s="165"/>
      <c r="BS2901" s="6"/>
      <c r="BT2901" s="11"/>
      <c r="BU2901" s="6"/>
      <c r="BV2901" s="6"/>
    </row>
    <row r="2902" spans="1:74" ht="15.75" x14ac:dyDescent="0.25">
      <c r="A2902" s="52" t="s">
        <v>1422</v>
      </c>
      <c r="B2902" s="56"/>
      <c r="C2902" s="7" t="s">
        <v>118</v>
      </c>
      <c r="D2902" s="7" t="s">
        <v>6558</v>
      </c>
      <c r="E2902" s="7"/>
      <c r="F2902" s="64"/>
      <c r="G2902" s="6"/>
      <c r="H2902" s="6"/>
      <c r="I2902" s="10" t="s">
        <v>110</v>
      </c>
      <c r="J2902" s="11" t="s">
        <v>1619</v>
      </c>
      <c r="K2902" s="194" t="s">
        <v>510</v>
      </c>
      <c r="L2902" s="176"/>
      <c r="M2902" s="176">
        <v>1000</v>
      </c>
      <c r="N2902" s="80" t="s">
        <v>6854</v>
      </c>
      <c r="O2902" s="162"/>
      <c r="P2902" s="80" t="s">
        <v>10215</v>
      </c>
      <c r="Q2902" s="80"/>
      <c r="R2902" s="80"/>
      <c r="S2902" s="163"/>
      <c r="T2902" s="213"/>
      <c r="U2902" s="162"/>
      <c r="V2902" s="164"/>
      <c r="W2902" s="12" t="str">
        <f t="shared" si="696"/>
        <v>Mqtt1</v>
      </c>
      <c r="X2902" s="196" t="s">
        <v>10578</v>
      </c>
      <c r="Y2902" s="6" t="str">
        <f t="shared" si="697"/>
        <v>marpower/power-tag/draink-tank-mast-pt145f01</v>
      </c>
      <c r="Z2902" s="103" t="str" cm="1">
        <f t="array" ref="Z2902">IF(COUNTIF(N2902,"spare"),"","$."&amp;_xlfn.REGEXEXTRACT(J2902,"^PT\d+[FQ]\d+_(.*)", 2))</f>
        <v>$.Active_Power_Phase_C</v>
      </c>
      <c r="AA2902" s="12">
        <f t="shared" si="692"/>
        <v>14</v>
      </c>
      <c r="AB2902" s="6" t="s">
        <v>195</v>
      </c>
      <c r="AC2902" s="103">
        <v>3058</v>
      </c>
      <c r="AJ2902" s="80"/>
      <c r="AK2902" s="113" t="s">
        <v>1425</v>
      </c>
      <c r="AN2902" s="80"/>
      <c r="AO2902" s="80"/>
      <c r="AP2902" s="80"/>
      <c r="AQ2902" s="80"/>
      <c r="AR2902" s="127"/>
      <c r="AS2902" s="80"/>
      <c r="AT2902" s="7"/>
      <c r="AU2902" s="7"/>
      <c r="AV2902" s="165"/>
      <c r="AW2902" s="166"/>
      <c r="AX2902" s="137"/>
      <c r="AY2902" s="147"/>
      <c r="AZ2902" s="167"/>
      <c r="BA2902" s="167"/>
      <c r="BB2902" s="147" t="str">
        <f t="shared" si="698"/>
        <v/>
      </c>
      <c r="BC2902" s="168"/>
      <c r="BD2902" s="165"/>
      <c r="BE2902" s="165"/>
      <c r="BF2902" s="165"/>
      <c r="BG2902" s="165"/>
      <c r="BH2902" s="165"/>
      <c r="BI2902" s="165"/>
      <c r="BJ2902" s="165"/>
      <c r="BK2902" s="165"/>
      <c r="BL2902" s="165"/>
      <c r="BM2902" s="165"/>
      <c r="BN2902" s="165"/>
      <c r="BO2902" s="165"/>
      <c r="BP2902" s="165"/>
      <c r="BQ2902" s="165"/>
      <c r="BS2902" s="6"/>
      <c r="BT2902" s="11"/>
      <c r="BU2902" s="6"/>
      <c r="BV2902" s="6"/>
    </row>
    <row r="2903" spans="1:74" ht="15.75" x14ac:dyDescent="0.25">
      <c r="A2903" s="52" t="s">
        <v>1422</v>
      </c>
      <c r="B2903" s="56"/>
      <c r="C2903" s="7" t="s">
        <v>118</v>
      </c>
      <c r="D2903" s="7" t="s">
        <v>6558</v>
      </c>
      <c r="E2903" s="7"/>
      <c r="F2903" s="64"/>
      <c r="G2903" s="6"/>
      <c r="H2903" s="6"/>
      <c r="I2903" s="10" t="s">
        <v>110</v>
      </c>
      <c r="J2903" s="11" t="s">
        <v>1620</v>
      </c>
      <c r="K2903" s="194" t="s">
        <v>510</v>
      </c>
      <c r="L2903" s="176"/>
      <c r="M2903" s="176">
        <v>1000</v>
      </c>
      <c r="N2903" s="80" t="s">
        <v>6854</v>
      </c>
      <c r="O2903" s="162"/>
      <c r="P2903" s="80" t="s">
        <v>10216</v>
      </c>
      <c r="Q2903" s="80"/>
      <c r="R2903" s="80"/>
      <c r="S2903" s="163"/>
      <c r="T2903" s="213"/>
      <c r="U2903" s="162"/>
      <c r="V2903" s="164"/>
      <c r="W2903" s="12" t="str">
        <f t="shared" si="696"/>
        <v>Mqtt1</v>
      </c>
      <c r="X2903" s="196" t="s">
        <v>10578</v>
      </c>
      <c r="Y2903" s="6" t="str">
        <f t="shared" si="697"/>
        <v>marpower/power-tag/draink-tank-mast-pt145f01</v>
      </c>
      <c r="Z2903" s="103" t="str" cm="1">
        <f t="array" ref="Z2903">IF(COUNTIF(N2903,"spare"),"","$."&amp;_xlfn.REGEXEXTRACT(J2903,"^PT\d+[FQ]\d+_(.*)", 2))</f>
        <v>$.Total_Active_Power</v>
      </c>
      <c r="AA2903" s="12">
        <f t="shared" si="692"/>
        <v>14</v>
      </c>
      <c r="AB2903" s="6" t="s">
        <v>195</v>
      </c>
      <c r="AC2903" s="103">
        <v>3060</v>
      </c>
      <c r="AJ2903" s="80"/>
      <c r="AK2903" s="113" t="s">
        <v>1425</v>
      </c>
      <c r="AN2903" s="80"/>
      <c r="AO2903" s="80"/>
      <c r="AP2903" s="80"/>
      <c r="AQ2903" s="80"/>
      <c r="AR2903" s="127"/>
      <c r="AS2903" s="80"/>
      <c r="AT2903" s="7"/>
      <c r="AU2903" s="7"/>
      <c r="AV2903" s="165"/>
      <c r="AW2903" s="166"/>
      <c r="AX2903" s="137"/>
      <c r="AY2903" s="147"/>
      <c r="AZ2903" s="167"/>
      <c r="BA2903" s="167"/>
      <c r="BB2903" s="147" t="str">
        <f t="shared" si="698"/>
        <v/>
      </c>
      <c r="BC2903" s="168"/>
      <c r="BD2903" s="165"/>
      <c r="BE2903" s="165"/>
      <c r="BF2903" s="165"/>
      <c r="BG2903" s="165"/>
      <c r="BH2903" s="165"/>
      <c r="BI2903" s="165"/>
      <c r="BJ2903" s="165"/>
      <c r="BK2903" s="165"/>
      <c r="BL2903" s="165"/>
      <c r="BM2903" s="165"/>
      <c r="BN2903" s="165"/>
      <c r="BO2903" s="165"/>
      <c r="BP2903" s="165"/>
      <c r="BQ2903" s="165"/>
      <c r="BS2903" s="6"/>
      <c r="BT2903" s="11"/>
      <c r="BU2903" s="6"/>
      <c r="BV2903" s="6"/>
    </row>
    <row r="2904" spans="1:74" ht="15.75" x14ac:dyDescent="0.25">
      <c r="A2904" s="52" t="s">
        <v>1422</v>
      </c>
      <c r="B2904" s="56"/>
      <c r="C2904" s="7" t="s">
        <v>118</v>
      </c>
      <c r="D2904" s="7" t="s">
        <v>6558</v>
      </c>
      <c r="E2904" s="7"/>
      <c r="F2904" s="64"/>
      <c r="G2904" s="6"/>
      <c r="H2904" s="6"/>
      <c r="I2904" s="10" t="s">
        <v>110</v>
      </c>
      <c r="J2904" s="11" t="s">
        <v>1621</v>
      </c>
      <c r="K2904" s="194" t="s">
        <v>510</v>
      </c>
      <c r="L2904" s="176"/>
      <c r="M2904" s="176">
        <v>1000</v>
      </c>
      <c r="N2904" s="80" t="s">
        <v>6854</v>
      </c>
      <c r="O2904" s="162"/>
      <c r="P2904" s="80" t="s">
        <v>10217</v>
      </c>
      <c r="Q2904" s="80"/>
      <c r="R2904" s="80"/>
      <c r="S2904" s="163"/>
      <c r="T2904" s="213"/>
      <c r="U2904" s="162"/>
      <c r="V2904" s="164"/>
      <c r="W2904" s="12" t="str">
        <f t="shared" si="696"/>
        <v>Mqtt1</v>
      </c>
      <c r="X2904" s="196" t="s">
        <v>10578</v>
      </c>
      <c r="Y2904" s="6" t="str">
        <f t="shared" si="697"/>
        <v>marpower/power-tag/draink-tank-mast-pt145f01</v>
      </c>
      <c r="Z2904" s="103" t="str" cm="1">
        <f t="array" ref="Z2904">IF(COUNTIF(N2904,"spare"),"","$."&amp;_xlfn.REGEXEXTRACT(J2904,"^PT\d+[FQ]\d+_(.*)", 2))</f>
        <v>$.Power_Factor_Phase_A</v>
      </c>
      <c r="AA2904" s="12">
        <f t="shared" si="692"/>
        <v>14</v>
      </c>
      <c r="AB2904" s="6" t="s">
        <v>195</v>
      </c>
      <c r="AC2904" s="103">
        <v>3078</v>
      </c>
      <c r="AJ2904" s="80"/>
      <c r="AK2904" s="113" t="s">
        <v>1426</v>
      </c>
      <c r="AN2904" s="80"/>
      <c r="AO2904" s="80"/>
      <c r="AP2904" s="80"/>
      <c r="AQ2904" s="80"/>
      <c r="AR2904" s="127"/>
      <c r="AS2904" s="80"/>
      <c r="AT2904" s="7"/>
      <c r="AU2904" s="7"/>
      <c r="AV2904" s="165"/>
      <c r="AW2904" s="166"/>
      <c r="AX2904" s="137"/>
      <c r="AY2904" s="147"/>
      <c r="AZ2904" s="167"/>
      <c r="BA2904" s="167"/>
      <c r="BB2904" s="147" t="str">
        <f t="shared" si="698"/>
        <v/>
      </c>
      <c r="BC2904" s="168"/>
      <c r="BD2904" s="165"/>
      <c r="BE2904" s="165"/>
      <c r="BF2904" s="165"/>
      <c r="BG2904" s="165"/>
      <c r="BH2904" s="165"/>
      <c r="BI2904" s="165"/>
      <c r="BJ2904" s="165"/>
      <c r="BK2904" s="165"/>
      <c r="BL2904" s="165"/>
      <c r="BM2904" s="165"/>
      <c r="BN2904" s="165"/>
      <c r="BO2904" s="165"/>
      <c r="BP2904" s="165"/>
      <c r="BQ2904" s="165"/>
      <c r="BS2904" s="6"/>
      <c r="BT2904" s="11"/>
      <c r="BU2904" s="6"/>
      <c r="BV2904" s="6"/>
    </row>
    <row r="2905" spans="1:74" ht="15.75" x14ac:dyDescent="0.25">
      <c r="A2905" s="52" t="s">
        <v>1422</v>
      </c>
      <c r="B2905" s="56"/>
      <c r="C2905" s="7" t="s">
        <v>118</v>
      </c>
      <c r="D2905" s="7" t="s">
        <v>6558</v>
      </c>
      <c r="E2905" s="7"/>
      <c r="F2905" s="64"/>
      <c r="G2905" s="6"/>
      <c r="H2905" s="6"/>
      <c r="I2905" s="10" t="s">
        <v>110</v>
      </c>
      <c r="J2905" s="11" t="s">
        <v>1622</v>
      </c>
      <c r="K2905" s="194" t="s">
        <v>510</v>
      </c>
      <c r="L2905" s="176"/>
      <c r="M2905" s="176">
        <v>1000</v>
      </c>
      <c r="N2905" s="80" t="s">
        <v>6854</v>
      </c>
      <c r="O2905" s="162"/>
      <c r="P2905" s="80" t="s">
        <v>10218</v>
      </c>
      <c r="Q2905" s="80"/>
      <c r="R2905" s="80"/>
      <c r="S2905" s="163"/>
      <c r="T2905" s="213"/>
      <c r="U2905" s="162"/>
      <c r="V2905" s="164"/>
      <c r="W2905" s="12" t="str">
        <f t="shared" si="696"/>
        <v>Mqtt1</v>
      </c>
      <c r="X2905" s="196" t="s">
        <v>10578</v>
      </c>
      <c r="Y2905" s="6" t="str">
        <f t="shared" si="697"/>
        <v>marpower/power-tag/draink-tank-mast-pt145f01</v>
      </c>
      <c r="Z2905" s="103" t="str" cm="1">
        <f t="array" ref="Z2905">IF(COUNTIF(N2905,"spare"),"","$."&amp;_xlfn.REGEXEXTRACT(J2905,"^PT\d+[FQ]\d+_(.*)", 2))</f>
        <v>$.Power_Factor_Phase_B</v>
      </c>
      <c r="AA2905" s="12">
        <f t="shared" si="692"/>
        <v>14</v>
      </c>
      <c r="AB2905" s="6" t="s">
        <v>195</v>
      </c>
      <c r="AC2905" s="103">
        <v>3080</v>
      </c>
      <c r="AJ2905" s="80"/>
      <c r="AK2905" s="113" t="s">
        <v>1426</v>
      </c>
      <c r="AN2905" s="80"/>
      <c r="AO2905" s="80"/>
      <c r="AP2905" s="80"/>
      <c r="AQ2905" s="80"/>
      <c r="AR2905" s="127"/>
      <c r="AS2905" s="80"/>
      <c r="AT2905" s="7"/>
      <c r="AU2905" s="7"/>
      <c r="AV2905" s="165"/>
      <c r="AW2905" s="166"/>
      <c r="AX2905" s="137"/>
      <c r="AY2905" s="147"/>
      <c r="AZ2905" s="167"/>
      <c r="BA2905" s="167"/>
      <c r="BB2905" s="147" t="str">
        <f t="shared" si="698"/>
        <v/>
      </c>
      <c r="BC2905" s="168"/>
      <c r="BD2905" s="165"/>
      <c r="BE2905" s="165"/>
      <c r="BF2905" s="165"/>
      <c r="BG2905" s="165"/>
      <c r="BH2905" s="165"/>
      <c r="BI2905" s="165"/>
      <c r="BJ2905" s="165"/>
      <c r="BK2905" s="165"/>
      <c r="BL2905" s="165"/>
      <c r="BM2905" s="165"/>
      <c r="BN2905" s="165"/>
      <c r="BO2905" s="165"/>
      <c r="BP2905" s="165"/>
      <c r="BQ2905" s="165"/>
      <c r="BS2905" s="6"/>
      <c r="BT2905" s="11"/>
      <c r="BU2905" s="6"/>
      <c r="BV2905" s="6"/>
    </row>
    <row r="2906" spans="1:74" ht="15.75" x14ac:dyDescent="0.25">
      <c r="A2906" s="52" t="s">
        <v>1422</v>
      </c>
      <c r="B2906" s="56"/>
      <c r="C2906" s="7" t="s">
        <v>118</v>
      </c>
      <c r="D2906" s="7" t="s">
        <v>6558</v>
      </c>
      <c r="E2906" s="7"/>
      <c r="F2906" s="64"/>
      <c r="G2906" s="6"/>
      <c r="H2906" s="6"/>
      <c r="I2906" s="10" t="s">
        <v>110</v>
      </c>
      <c r="J2906" s="11" t="s">
        <v>1623</v>
      </c>
      <c r="K2906" s="194" t="s">
        <v>510</v>
      </c>
      <c r="L2906" s="176"/>
      <c r="M2906" s="176">
        <v>1000</v>
      </c>
      <c r="N2906" s="80" t="s">
        <v>6854</v>
      </c>
      <c r="O2906" s="162"/>
      <c r="P2906" s="80" t="s">
        <v>10219</v>
      </c>
      <c r="Q2906" s="80"/>
      <c r="R2906" s="80"/>
      <c r="S2906" s="163"/>
      <c r="T2906" s="213"/>
      <c r="U2906" s="162"/>
      <c r="V2906" s="164"/>
      <c r="W2906" s="12" t="str">
        <f t="shared" si="696"/>
        <v>Mqtt1</v>
      </c>
      <c r="X2906" s="196" t="s">
        <v>10578</v>
      </c>
      <c r="Y2906" s="6" t="str">
        <f t="shared" si="697"/>
        <v>marpower/power-tag/draink-tank-mast-pt145f01</v>
      </c>
      <c r="Z2906" s="103" t="str" cm="1">
        <f t="array" ref="Z2906">IF(COUNTIF(N2906,"spare"),"","$."&amp;_xlfn.REGEXEXTRACT(J2906,"^PT\d+[FQ]\d+_(.*)", 2))</f>
        <v>$.Power_Factor_Phase_C</v>
      </c>
      <c r="AA2906" s="12">
        <f t="shared" ref="AA2906:AA2969" si="699">AA2891+1</f>
        <v>14</v>
      </c>
      <c r="AB2906" s="6" t="s">
        <v>195</v>
      </c>
      <c r="AC2906" s="103">
        <v>3082</v>
      </c>
      <c r="AJ2906" s="80"/>
      <c r="AK2906" s="113" t="s">
        <v>1426</v>
      </c>
      <c r="AN2906" s="80"/>
      <c r="AO2906" s="80"/>
      <c r="AP2906" s="80"/>
      <c r="AQ2906" s="80"/>
      <c r="AR2906" s="127"/>
      <c r="AS2906" s="80"/>
      <c r="AT2906" s="7"/>
      <c r="AU2906" s="7"/>
      <c r="AV2906" s="165"/>
      <c r="AW2906" s="166"/>
      <c r="AX2906" s="137"/>
      <c r="AY2906" s="147"/>
      <c r="AZ2906" s="167"/>
      <c r="BA2906" s="167"/>
      <c r="BB2906" s="147" t="str">
        <f t="shared" si="698"/>
        <v/>
      </c>
      <c r="BC2906" s="168"/>
      <c r="BD2906" s="165"/>
      <c r="BE2906" s="165"/>
      <c r="BF2906" s="165"/>
      <c r="BG2906" s="165"/>
      <c r="BH2906" s="165"/>
      <c r="BI2906" s="165"/>
      <c r="BJ2906" s="165"/>
      <c r="BK2906" s="165"/>
      <c r="BL2906" s="165"/>
      <c r="BM2906" s="165"/>
      <c r="BN2906" s="165"/>
      <c r="BO2906" s="165"/>
      <c r="BP2906" s="165"/>
      <c r="BQ2906" s="165"/>
      <c r="BS2906" s="6"/>
      <c r="BT2906" s="11"/>
      <c r="BU2906" s="6"/>
      <c r="BV2906" s="6"/>
    </row>
    <row r="2907" spans="1:74" ht="15.75" x14ac:dyDescent="0.25">
      <c r="A2907" s="52" t="s">
        <v>1422</v>
      </c>
      <c r="B2907" s="56"/>
      <c r="C2907" s="7" t="s">
        <v>118</v>
      </c>
      <c r="D2907" s="7" t="s">
        <v>6558</v>
      </c>
      <c r="E2907" s="7"/>
      <c r="F2907" s="64"/>
      <c r="G2907" s="6"/>
      <c r="H2907" s="6"/>
      <c r="I2907" s="10" t="s">
        <v>110</v>
      </c>
      <c r="J2907" s="11" t="s">
        <v>1624</v>
      </c>
      <c r="K2907" s="194" t="s">
        <v>510</v>
      </c>
      <c r="L2907" s="176"/>
      <c r="M2907" s="176">
        <v>1000</v>
      </c>
      <c r="N2907" s="80" t="s">
        <v>6854</v>
      </c>
      <c r="O2907" s="162"/>
      <c r="P2907" s="80" t="s">
        <v>10220</v>
      </c>
      <c r="Q2907" s="80"/>
      <c r="R2907" s="80"/>
      <c r="S2907" s="163"/>
      <c r="T2907" s="213"/>
      <c r="U2907" s="162"/>
      <c r="V2907" s="164"/>
      <c r="W2907" s="12" t="str">
        <f t="shared" si="696"/>
        <v>Mqtt1</v>
      </c>
      <c r="X2907" s="196" t="s">
        <v>10578</v>
      </c>
      <c r="Y2907" s="6" t="str">
        <f t="shared" si="697"/>
        <v>marpower/power-tag/draink-tank-mast-pt145f01</v>
      </c>
      <c r="Z2907" s="103" t="str" cm="1">
        <f t="array" ref="Z2907">IF(COUNTIF(N2907,"spare"),"","$."&amp;_xlfn.REGEXEXTRACT(J2907,"^PT\d+[FQ]\d+_(.*)", 2))</f>
        <v>$.Total_Power_Factor</v>
      </c>
      <c r="AA2907" s="12">
        <f t="shared" si="699"/>
        <v>14</v>
      </c>
      <c r="AB2907" s="6" t="s">
        <v>195</v>
      </c>
      <c r="AC2907" s="103">
        <v>3084</v>
      </c>
      <c r="AJ2907" s="80"/>
      <c r="AK2907" s="113" t="s">
        <v>1426</v>
      </c>
      <c r="AN2907" s="80"/>
      <c r="AO2907" s="80"/>
      <c r="AP2907" s="80"/>
      <c r="AQ2907" s="80"/>
      <c r="AR2907" s="127"/>
      <c r="AS2907" s="80"/>
      <c r="AT2907" s="7"/>
      <c r="AU2907" s="7"/>
      <c r="AV2907" s="165"/>
      <c r="AW2907" s="166"/>
      <c r="AX2907" s="137"/>
      <c r="AY2907" s="147"/>
      <c r="AZ2907" s="167"/>
      <c r="BA2907" s="167"/>
      <c r="BB2907" s="147" t="str">
        <f t="shared" si="698"/>
        <v/>
      </c>
      <c r="BC2907" s="168"/>
      <c r="BD2907" s="165"/>
      <c r="BE2907" s="165"/>
      <c r="BF2907" s="165"/>
      <c r="BG2907" s="165"/>
      <c r="BH2907" s="165"/>
      <c r="BI2907" s="165"/>
      <c r="BJ2907" s="165"/>
      <c r="BK2907" s="165"/>
      <c r="BL2907" s="165"/>
      <c r="BM2907" s="165"/>
      <c r="BN2907" s="165"/>
      <c r="BO2907" s="165"/>
      <c r="BP2907" s="165"/>
      <c r="BQ2907" s="165"/>
      <c r="BS2907" s="6"/>
      <c r="BT2907" s="11"/>
      <c r="BU2907" s="6"/>
      <c r="BV2907" s="6"/>
    </row>
    <row r="2908" spans="1:74" ht="15.75" x14ac:dyDescent="0.25">
      <c r="A2908" s="52" t="s">
        <v>1422</v>
      </c>
      <c r="B2908" s="56"/>
      <c r="C2908" s="7" t="s">
        <v>118</v>
      </c>
      <c r="D2908" s="7" t="s">
        <v>6558</v>
      </c>
      <c r="E2908" s="7"/>
      <c r="F2908" s="64"/>
      <c r="G2908" s="6"/>
      <c r="H2908" s="6"/>
      <c r="I2908" s="10" t="s">
        <v>110</v>
      </c>
      <c r="J2908" s="11" t="s">
        <v>1625</v>
      </c>
      <c r="K2908" s="194" t="s">
        <v>510</v>
      </c>
      <c r="L2908" s="176"/>
      <c r="M2908" s="176">
        <v>1000</v>
      </c>
      <c r="N2908" s="80" t="s">
        <v>6854</v>
      </c>
      <c r="O2908" s="162"/>
      <c r="P2908" s="80" t="s">
        <v>2191</v>
      </c>
      <c r="Q2908" s="80"/>
      <c r="R2908" s="80"/>
      <c r="S2908" s="163"/>
      <c r="T2908" s="213"/>
      <c r="U2908" s="162"/>
      <c r="V2908" s="164"/>
      <c r="W2908" s="12" t="str">
        <f t="shared" si="696"/>
        <v>Mqtt1</v>
      </c>
      <c r="X2908" s="196" t="s">
        <v>10579</v>
      </c>
      <c r="Y2908" s="6" t="str">
        <f t="shared" si="697"/>
        <v>marpower/power-tag/watermaker-pt146f01</v>
      </c>
      <c r="Z2908" s="103" t="str" cm="1">
        <f t="array" ref="Z2908">IF(COUNTIF(N2908,"spare"),"","$."&amp;_xlfn.REGEXEXTRACT(J2908,"^PT\d+[FQ]\d+_(.*)", 2))</f>
        <v>$.RMS_Current_Phase_A</v>
      </c>
      <c r="AA2908" s="12">
        <f t="shared" si="699"/>
        <v>15</v>
      </c>
      <c r="AB2908" s="6" t="s">
        <v>195</v>
      </c>
      <c r="AC2908" s="103">
        <v>3000</v>
      </c>
      <c r="AJ2908" s="80"/>
      <c r="AK2908" s="113" t="s">
        <v>1423</v>
      </c>
      <c r="AN2908" s="80"/>
      <c r="AO2908" s="80"/>
      <c r="AP2908" s="80"/>
      <c r="AQ2908" s="80"/>
      <c r="AR2908" s="127"/>
      <c r="AS2908" s="80"/>
      <c r="AT2908" s="7"/>
      <c r="AU2908" s="7"/>
      <c r="AV2908" s="165"/>
      <c r="AW2908" s="166"/>
      <c r="AX2908" s="137"/>
      <c r="AY2908" s="147"/>
      <c r="AZ2908" s="167"/>
      <c r="BA2908" s="167"/>
      <c r="BB2908" s="147" t="str">
        <f t="shared" ref="BB2908:BB2922" si="700">IF(ISNUMBER(AM2908),"1","")</f>
        <v/>
      </c>
      <c r="BC2908" s="168"/>
      <c r="BD2908" s="165"/>
      <c r="BE2908" s="165"/>
      <c r="BF2908" s="165"/>
      <c r="BG2908" s="165"/>
      <c r="BH2908" s="165"/>
      <c r="BI2908" s="165"/>
      <c r="BJ2908" s="165"/>
      <c r="BK2908" s="165"/>
      <c r="BL2908" s="165"/>
      <c r="BM2908" s="165"/>
      <c r="BN2908" s="165"/>
      <c r="BO2908" s="165"/>
      <c r="BP2908" s="165"/>
      <c r="BQ2908" s="165"/>
      <c r="BS2908" s="6"/>
      <c r="BT2908" s="11"/>
      <c r="BU2908" s="6"/>
      <c r="BV2908" s="6"/>
    </row>
    <row r="2909" spans="1:74" ht="15.75" x14ac:dyDescent="0.25">
      <c r="A2909" s="52" t="s">
        <v>1422</v>
      </c>
      <c r="B2909" s="56"/>
      <c r="C2909" s="7" t="s">
        <v>118</v>
      </c>
      <c r="D2909" s="7" t="s">
        <v>6558</v>
      </c>
      <c r="E2909" s="7"/>
      <c r="F2909" s="64"/>
      <c r="G2909" s="6"/>
      <c r="H2909" s="6"/>
      <c r="I2909" s="10" t="s">
        <v>110</v>
      </c>
      <c r="J2909" s="11" t="s">
        <v>1626</v>
      </c>
      <c r="K2909" s="194" t="s">
        <v>510</v>
      </c>
      <c r="L2909" s="176"/>
      <c r="M2909" s="176">
        <v>1000</v>
      </c>
      <c r="N2909" s="80" t="s">
        <v>6854</v>
      </c>
      <c r="O2909" s="162"/>
      <c r="P2909" s="80" t="s">
        <v>2192</v>
      </c>
      <c r="Q2909" s="80"/>
      <c r="R2909" s="80"/>
      <c r="S2909" s="163"/>
      <c r="T2909" s="213"/>
      <c r="U2909" s="162"/>
      <c r="V2909" s="164"/>
      <c r="W2909" s="12" t="str">
        <f t="shared" si="696"/>
        <v>Mqtt1</v>
      </c>
      <c r="X2909" s="196" t="s">
        <v>10579</v>
      </c>
      <c r="Y2909" s="6" t="str">
        <f t="shared" si="697"/>
        <v>marpower/power-tag/watermaker-pt146f01</v>
      </c>
      <c r="Z2909" s="103" t="str" cm="1">
        <f t="array" ref="Z2909">IF(COUNTIF(N2909,"spare"),"","$."&amp;_xlfn.REGEXEXTRACT(J2909,"^PT\d+[FQ]\d+_(.*)", 2))</f>
        <v>$.RMS_Current_Phase_B</v>
      </c>
      <c r="AA2909" s="12">
        <f t="shared" si="699"/>
        <v>15</v>
      </c>
      <c r="AB2909" s="6" t="s">
        <v>195</v>
      </c>
      <c r="AC2909" s="103">
        <v>3002</v>
      </c>
      <c r="AJ2909" s="80"/>
      <c r="AK2909" s="113" t="s">
        <v>1423</v>
      </c>
      <c r="AN2909" s="80"/>
      <c r="AO2909" s="80"/>
      <c r="AP2909" s="80"/>
      <c r="AQ2909" s="80"/>
      <c r="AR2909" s="127"/>
      <c r="AS2909" s="80"/>
      <c r="AT2909" s="7"/>
      <c r="AU2909" s="7"/>
      <c r="AV2909" s="165"/>
      <c r="AW2909" s="166"/>
      <c r="AX2909" s="137"/>
      <c r="AY2909" s="147"/>
      <c r="AZ2909" s="167"/>
      <c r="BA2909" s="167"/>
      <c r="BB2909" s="147" t="str">
        <f t="shared" si="700"/>
        <v/>
      </c>
      <c r="BC2909" s="168"/>
      <c r="BD2909" s="165"/>
      <c r="BE2909" s="165"/>
      <c r="BF2909" s="165"/>
      <c r="BG2909" s="165"/>
      <c r="BH2909" s="165"/>
      <c r="BI2909" s="165"/>
      <c r="BJ2909" s="165"/>
      <c r="BK2909" s="165"/>
      <c r="BL2909" s="165"/>
      <c r="BM2909" s="165"/>
      <c r="BN2909" s="165"/>
      <c r="BO2909" s="165"/>
      <c r="BP2909" s="165"/>
      <c r="BQ2909" s="165"/>
      <c r="BS2909" s="6"/>
      <c r="BT2909" s="11"/>
      <c r="BU2909" s="6"/>
      <c r="BV2909" s="6"/>
    </row>
    <row r="2910" spans="1:74" ht="15.75" x14ac:dyDescent="0.25">
      <c r="A2910" s="52" t="s">
        <v>1422</v>
      </c>
      <c r="B2910" s="56"/>
      <c r="C2910" s="7" t="s">
        <v>118</v>
      </c>
      <c r="D2910" s="7" t="s">
        <v>6558</v>
      </c>
      <c r="E2910" s="7"/>
      <c r="F2910" s="64"/>
      <c r="G2910" s="6"/>
      <c r="H2910" s="6"/>
      <c r="I2910" s="10" t="s">
        <v>110</v>
      </c>
      <c r="J2910" s="11" t="s">
        <v>1627</v>
      </c>
      <c r="K2910" s="194" t="s">
        <v>510</v>
      </c>
      <c r="L2910" s="176"/>
      <c r="M2910" s="176">
        <v>1000</v>
      </c>
      <c r="N2910" s="80" t="s">
        <v>6854</v>
      </c>
      <c r="O2910" s="162"/>
      <c r="P2910" s="80" t="s">
        <v>2193</v>
      </c>
      <c r="Q2910" s="80"/>
      <c r="R2910" s="80"/>
      <c r="S2910" s="163"/>
      <c r="T2910" s="213"/>
      <c r="U2910" s="162"/>
      <c r="V2910" s="164"/>
      <c r="W2910" s="12" t="str">
        <f t="shared" si="696"/>
        <v>Mqtt1</v>
      </c>
      <c r="X2910" s="196" t="s">
        <v>10579</v>
      </c>
      <c r="Y2910" s="6" t="str">
        <f t="shared" si="697"/>
        <v>marpower/power-tag/watermaker-pt146f01</v>
      </c>
      <c r="Z2910" s="103" t="str" cm="1">
        <f t="array" ref="Z2910">IF(COUNTIF(N2910,"spare"),"","$."&amp;_xlfn.REGEXEXTRACT(J2910,"^PT\d+[FQ]\d+_(.*)", 2))</f>
        <v>$.RMS_Current_Phase_C</v>
      </c>
      <c r="AA2910" s="12">
        <f t="shared" si="699"/>
        <v>15</v>
      </c>
      <c r="AB2910" s="6" t="s">
        <v>195</v>
      </c>
      <c r="AC2910" s="103">
        <v>3004</v>
      </c>
      <c r="AJ2910" s="80"/>
      <c r="AK2910" s="113" t="s">
        <v>1423</v>
      </c>
      <c r="AN2910" s="80"/>
      <c r="AO2910" s="80"/>
      <c r="AP2910" s="80"/>
      <c r="AQ2910" s="80"/>
      <c r="AR2910" s="127"/>
      <c r="AS2910" s="80"/>
      <c r="AT2910" s="7"/>
      <c r="AU2910" s="7"/>
      <c r="AV2910" s="165"/>
      <c r="AW2910" s="166"/>
      <c r="AX2910" s="137"/>
      <c r="AY2910" s="147"/>
      <c r="AZ2910" s="167"/>
      <c r="BA2910" s="167"/>
      <c r="BB2910" s="147" t="str">
        <f t="shared" si="700"/>
        <v/>
      </c>
      <c r="BC2910" s="168"/>
      <c r="BD2910" s="165"/>
      <c r="BE2910" s="165"/>
      <c r="BF2910" s="165"/>
      <c r="BG2910" s="165"/>
      <c r="BH2910" s="165"/>
      <c r="BI2910" s="165"/>
      <c r="BJ2910" s="165"/>
      <c r="BK2910" s="165"/>
      <c r="BL2910" s="165"/>
      <c r="BM2910" s="165"/>
      <c r="BN2910" s="165"/>
      <c r="BO2910" s="165"/>
      <c r="BP2910" s="165"/>
      <c r="BQ2910" s="165"/>
      <c r="BS2910" s="6"/>
      <c r="BT2910" s="11"/>
      <c r="BU2910" s="6"/>
      <c r="BV2910" s="6"/>
    </row>
    <row r="2911" spans="1:74" ht="15.75" x14ac:dyDescent="0.25">
      <c r="A2911" s="52" t="s">
        <v>1422</v>
      </c>
      <c r="B2911" s="56"/>
      <c r="C2911" s="7" t="s">
        <v>118</v>
      </c>
      <c r="D2911" s="7" t="s">
        <v>6558</v>
      </c>
      <c r="E2911" s="7"/>
      <c r="F2911" s="64"/>
      <c r="G2911" s="6"/>
      <c r="H2911" s="6"/>
      <c r="I2911" s="10" t="s">
        <v>110</v>
      </c>
      <c r="J2911" s="11" t="s">
        <v>1628</v>
      </c>
      <c r="K2911" s="194" t="s">
        <v>510</v>
      </c>
      <c r="L2911" s="176"/>
      <c r="M2911" s="176">
        <v>1000</v>
      </c>
      <c r="N2911" s="80" t="s">
        <v>6854</v>
      </c>
      <c r="O2911" s="162"/>
      <c r="P2911" s="80" t="s">
        <v>2194</v>
      </c>
      <c r="Q2911" s="80"/>
      <c r="R2911" s="80"/>
      <c r="S2911" s="163"/>
      <c r="T2911" s="213"/>
      <c r="U2911" s="162"/>
      <c r="V2911" s="164"/>
      <c r="W2911" s="12" t="str">
        <f t="shared" si="696"/>
        <v>Mqtt1</v>
      </c>
      <c r="X2911" s="196" t="s">
        <v>10579</v>
      </c>
      <c r="Y2911" s="6" t="str">
        <f t="shared" si="697"/>
        <v>marpower/power-tag/watermaker-pt146f01</v>
      </c>
      <c r="Z2911" s="103" t="str" cm="1">
        <f t="array" ref="Z2911">IF(COUNTIF(N2911,"spare"),"","$."&amp;_xlfn.REGEXEXTRACT(J2911,"^PT\d+[FQ]\d+_(.*)", 2))</f>
        <v>$.RMS_Current_Phase_Neut</v>
      </c>
      <c r="AA2911" s="12">
        <f t="shared" si="699"/>
        <v>15</v>
      </c>
      <c r="AB2911" s="6" t="s">
        <v>195</v>
      </c>
      <c r="AC2911" s="103">
        <v>3006</v>
      </c>
      <c r="AJ2911" s="80"/>
      <c r="AK2911" s="113" t="s">
        <v>1423</v>
      </c>
      <c r="AN2911" s="80"/>
      <c r="AO2911" s="80"/>
      <c r="AP2911" s="80"/>
      <c r="AQ2911" s="80"/>
      <c r="AR2911" s="127"/>
      <c r="AS2911" s="80"/>
      <c r="AT2911" s="7"/>
      <c r="AU2911" s="7"/>
      <c r="AV2911" s="165"/>
      <c r="AW2911" s="166"/>
      <c r="AX2911" s="137"/>
      <c r="AY2911" s="147"/>
      <c r="AZ2911" s="167"/>
      <c r="BA2911" s="167"/>
      <c r="BB2911" s="147" t="str">
        <f t="shared" si="700"/>
        <v/>
      </c>
      <c r="BC2911" s="168"/>
      <c r="BD2911" s="165"/>
      <c r="BE2911" s="165"/>
      <c r="BF2911" s="165"/>
      <c r="BG2911" s="165"/>
      <c r="BH2911" s="165"/>
      <c r="BI2911" s="165"/>
      <c r="BJ2911" s="165"/>
      <c r="BK2911" s="165"/>
      <c r="BL2911" s="165"/>
      <c r="BM2911" s="165"/>
      <c r="BN2911" s="165"/>
      <c r="BO2911" s="165"/>
      <c r="BP2911" s="165"/>
      <c r="BQ2911" s="165"/>
      <c r="BS2911" s="6"/>
      <c r="BT2911" s="11"/>
      <c r="BU2911" s="6"/>
      <c r="BV2911" s="6"/>
    </row>
    <row r="2912" spans="1:74" ht="15.75" x14ac:dyDescent="0.25">
      <c r="A2912" s="52" t="s">
        <v>1422</v>
      </c>
      <c r="B2912" s="56"/>
      <c r="C2912" s="7" t="s">
        <v>118</v>
      </c>
      <c r="D2912" s="7" t="s">
        <v>6558</v>
      </c>
      <c r="E2912" s="7"/>
      <c r="F2912" s="64"/>
      <c r="G2912" s="6"/>
      <c r="H2912" s="6"/>
      <c r="I2912" s="10" t="s">
        <v>110</v>
      </c>
      <c r="J2912" s="11" t="s">
        <v>8284</v>
      </c>
      <c r="K2912" s="194" t="s">
        <v>510</v>
      </c>
      <c r="L2912" s="176"/>
      <c r="M2912" s="176">
        <v>1000</v>
      </c>
      <c r="N2912" s="80" t="s">
        <v>6854</v>
      </c>
      <c r="O2912" s="162"/>
      <c r="P2912" s="80" t="s">
        <v>2195</v>
      </c>
      <c r="Q2912" s="80"/>
      <c r="R2912" s="80"/>
      <c r="S2912" s="163"/>
      <c r="T2912" s="213"/>
      <c r="U2912" s="162"/>
      <c r="V2912" s="164"/>
      <c r="W2912" s="12" t="str">
        <f t="shared" si="696"/>
        <v>Mqtt1</v>
      </c>
      <c r="X2912" s="196" t="s">
        <v>10579</v>
      </c>
      <c r="Y2912" s="6" t="str">
        <f t="shared" si="697"/>
        <v>marpower/power-tag/watermaker-pt146f01</v>
      </c>
      <c r="Z2912" s="103" t="str" cm="1">
        <f t="array" ref="Z2912">IF(COUNTIF(N2912,"spare"),"","$."&amp;_xlfn.REGEXEXTRACT(J2912,"^PT\d+[FQ]\d+_(.*)", 2))</f>
        <v>$.RMS_Voltage_A_N</v>
      </c>
      <c r="AA2912" s="12">
        <f t="shared" si="699"/>
        <v>15</v>
      </c>
      <c r="AB2912" s="6" t="s">
        <v>195</v>
      </c>
      <c r="AC2912" s="103">
        <v>3028</v>
      </c>
      <c r="AJ2912" s="80"/>
      <c r="AK2912" s="113" t="s">
        <v>1424</v>
      </c>
      <c r="AN2912" s="80"/>
      <c r="AO2912" s="80"/>
      <c r="AP2912" s="80"/>
      <c r="AQ2912" s="80"/>
      <c r="AR2912" s="127"/>
      <c r="AS2912" s="80"/>
      <c r="AT2912" s="7"/>
      <c r="AU2912" s="7"/>
      <c r="AV2912" s="165"/>
      <c r="AW2912" s="166"/>
      <c r="AX2912" s="137"/>
      <c r="AY2912" s="147"/>
      <c r="AZ2912" s="167"/>
      <c r="BA2912" s="167"/>
      <c r="BB2912" s="147" t="str">
        <f t="shared" si="700"/>
        <v/>
      </c>
      <c r="BC2912" s="168"/>
      <c r="BD2912" s="165"/>
      <c r="BE2912" s="165"/>
      <c r="BF2912" s="165"/>
      <c r="BG2912" s="165"/>
      <c r="BH2912" s="165"/>
      <c r="BI2912" s="165"/>
      <c r="BJ2912" s="165"/>
      <c r="BK2912" s="165"/>
      <c r="BL2912" s="165"/>
      <c r="BM2912" s="165"/>
      <c r="BN2912" s="165"/>
      <c r="BO2912" s="165"/>
      <c r="BP2912" s="165"/>
      <c r="BQ2912" s="165"/>
      <c r="BS2912" s="6"/>
      <c r="BT2912" s="11"/>
      <c r="BU2912" s="6"/>
      <c r="BV2912" s="6"/>
    </row>
    <row r="2913" spans="1:74" ht="15.75" x14ac:dyDescent="0.25">
      <c r="A2913" s="52" t="s">
        <v>1422</v>
      </c>
      <c r="B2913" s="56"/>
      <c r="C2913" s="7" t="s">
        <v>118</v>
      </c>
      <c r="D2913" s="7" t="s">
        <v>6558</v>
      </c>
      <c r="E2913" s="7"/>
      <c r="F2913" s="64"/>
      <c r="G2913" s="6"/>
      <c r="H2913" s="6"/>
      <c r="I2913" s="10" t="s">
        <v>110</v>
      </c>
      <c r="J2913" s="11" t="s">
        <v>8461</v>
      </c>
      <c r="K2913" s="194" t="s">
        <v>510</v>
      </c>
      <c r="L2913" s="176"/>
      <c r="M2913" s="176">
        <v>1000</v>
      </c>
      <c r="N2913" s="80" t="s">
        <v>6854</v>
      </c>
      <c r="O2913" s="162"/>
      <c r="P2913" s="80" t="s">
        <v>2196</v>
      </c>
      <c r="Q2913" s="80"/>
      <c r="R2913" s="80"/>
      <c r="S2913" s="163"/>
      <c r="T2913" s="213"/>
      <c r="U2913" s="162"/>
      <c r="V2913" s="164"/>
      <c r="W2913" s="12" t="str">
        <f t="shared" si="696"/>
        <v>Mqtt1</v>
      </c>
      <c r="X2913" s="196" t="s">
        <v>10579</v>
      </c>
      <c r="Y2913" s="6" t="str">
        <f t="shared" si="697"/>
        <v>marpower/power-tag/watermaker-pt146f01</v>
      </c>
      <c r="Z2913" s="103" t="str" cm="1">
        <f t="array" ref="Z2913">IF(COUNTIF(N2913,"spare"),"","$."&amp;_xlfn.REGEXEXTRACT(J2913,"^PT\d+[FQ]\d+_(.*)", 2))</f>
        <v>$.RMS_Voltage_B_N</v>
      </c>
      <c r="AA2913" s="12">
        <f t="shared" si="699"/>
        <v>15</v>
      </c>
      <c r="AB2913" s="6" t="s">
        <v>195</v>
      </c>
      <c r="AC2913" s="103">
        <v>3030</v>
      </c>
      <c r="AJ2913" s="80"/>
      <c r="AK2913" s="113" t="s">
        <v>1424</v>
      </c>
      <c r="AN2913" s="80"/>
      <c r="AO2913" s="80"/>
      <c r="AP2913" s="80"/>
      <c r="AQ2913" s="80"/>
      <c r="AR2913" s="127"/>
      <c r="AS2913" s="80"/>
      <c r="AT2913" s="7"/>
      <c r="AU2913" s="7"/>
      <c r="AV2913" s="165"/>
      <c r="AW2913" s="166"/>
      <c r="AX2913" s="137"/>
      <c r="AY2913" s="147"/>
      <c r="AZ2913" s="167"/>
      <c r="BA2913" s="167"/>
      <c r="BB2913" s="147" t="str">
        <f t="shared" si="700"/>
        <v/>
      </c>
      <c r="BC2913" s="168"/>
      <c r="BD2913" s="165"/>
      <c r="BE2913" s="165"/>
      <c r="BF2913" s="165"/>
      <c r="BG2913" s="165"/>
      <c r="BH2913" s="165"/>
      <c r="BI2913" s="165"/>
      <c r="BJ2913" s="165"/>
      <c r="BK2913" s="165"/>
      <c r="BL2913" s="165"/>
      <c r="BM2913" s="165"/>
      <c r="BN2913" s="165"/>
      <c r="BO2913" s="165"/>
      <c r="BP2913" s="165"/>
      <c r="BQ2913" s="165"/>
      <c r="BS2913" s="6"/>
      <c r="BT2913" s="11"/>
      <c r="BU2913" s="6"/>
      <c r="BV2913" s="6"/>
    </row>
    <row r="2914" spans="1:74" ht="15.75" x14ac:dyDescent="0.25">
      <c r="A2914" s="52" t="s">
        <v>1422</v>
      </c>
      <c r="B2914" s="56"/>
      <c r="C2914" s="7" t="s">
        <v>118</v>
      </c>
      <c r="D2914" s="7" t="s">
        <v>6558</v>
      </c>
      <c r="E2914" s="7"/>
      <c r="F2914" s="64"/>
      <c r="G2914" s="6"/>
      <c r="H2914" s="6"/>
      <c r="I2914" s="10" t="s">
        <v>110</v>
      </c>
      <c r="J2914" s="11" t="s">
        <v>8638</v>
      </c>
      <c r="K2914" s="194" t="s">
        <v>510</v>
      </c>
      <c r="L2914" s="176"/>
      <c r="M2914" s="176">
        <v>1000</v>
      </c>
      <c r="N2914" s="80" t="s">
        <v>6854</v>
      </c>
      <c r="O2914" s="162"/>
      <c r="P2914" s="80" t="s">
        <v>2197</v>
      </c>
      <c r="Q2914" s="80"/>
      <c r="R2914" s="80"/>
      <c r="S2914" s="163"/>
      <c r="T2914" s="213"/>
      <c r="U2914" s="162"/>
      <c r="V2914" s="164"/>
      <c r="W2914" s="12" t="str">
        <f t="shared" si="696"/>
        <v>Mqtt1</v>
      </c>
      <c r="X2914" s="196" t="s">
        <v>10579</v>
      </c>
      <c r="Y2914" s="6" t="str">
        <f t="shared" si="697"/>
        <v>marpower/power-tag/watermaker-pt146f01</v>
      </c>
      <c r="Z2914" s="103" t="str" cm="1">
        <f t="array" ref="Z2914">IF(COUNTIF(N2914,"spare"),"","$."&amp;_xlfn.REGEXEXTRACT(J2914,"^PT\d+[FQ]\d+_(.*)", 2))</f>
        <v>$.RMS_Voltage_C_N</v>
      </c>
      <c r="AA2914" s="12">
        <f t="shared" si="699"/>
        <v>15</v>
      </c>
      <c r="AB2914" s="6" t="s">
        <v>195</v>
      </c>
      <c r="AC2914" s="103">
        <v>3032</v>
      </c>
      <c r="AJ2914" s="80"/>
      <c r="AK2914" s="113" t="s">
        <v>1424</v>
      </c>
      <c r="AN2914" s="80"/>
      <c r="AO2914" s="80"/>
      <c r="AP2914" s="80"/>
      <c r="AQ2914" s="80"/>
      <c r="AR2914" s="127"/>
      <c r="AS2914" s="80"/>
      <c r="AT2914" s="7"/>
      <c r="AU2914" s="7"/>
      <c r="AV2914" s="165"/>
      <c r="AW2914" s="166"/>
      <c r="AX2914" s="137"/>
      <c r="AY2914" s="147"/>
      <c r="AZ2914" s="167"/>
      <c r="BA2914" s="167"/>
      <c r="BB2914" s="147" t="str">
        <f t="shared" si="700"/>
        <v/>
      </c>
      <c r="BC2914" s="168"/>
      <c r="BD2914" s="165"/>
      <c r="BE2914" s="165"/>
      <c r="BF2914" s="165"/>
      <c r="BG2914" s="165"/>
      <c r="BH2914" s="165"/>
      <c r="BI2914" s="165"/>
      <c r="BJ2914" s="165"/>
      <c r="BK2914" s="165"/>
      <c r="BL2914" s="165"/>
      <c r="BM2914" s="165"/>
      <c r="BN2914" s="165"/>
      <c r="BO2914" s="165"/>
      <c r="BP2914" s="165"/>
      <c r="BQ2914" s="165"/>
      <c r="BS2914" s="6"/>
      <c r="BT2914" s="11"/>
      <c r="BU2914" s="6"/>
      <c r="BV2914" s="6"/>
    </row>
    <row r="2915" spans="1:74" ht="15.75" x14ac:dyDescent="0.25">
      <c r="A2915" s="52" t="s">
        <v>1422</v>
      </c>
      <c r="B2915" s="56"/>
      <c r="C2915" s="7" t="s">
        <v>118</v>
      </c>
      <c r="D2915" s="7" t="s">
        <v>6558</v>
      </c>
      <c r="E2915" s="7"/>
      <c r="F2915" s="64"/>
      <c r="G2915" s="6"/>
      <c r="H2915" s="6"/>
      <c r="I2915" s="10" t="s">
        <v>110</v>
      </c>
      <c r="J2915" s="11" t="s">
        <v>1629</v>
      </c>
      <c r="K2915" s="194" t="s">
        <v>510</v>
      </c>
      <c r="L2915" s="176"/>
      <c r="M2915" s="176">
        <v>1000</v>
      </c>
      <c r="N2915" s="80" t="s">
        <v>6854</v>
      </c>
      <c r="O2915" s="162"/>
      <c r="P2915" s="80" t="s">
        <v>2198</v>
      </c>
      <c r="Q2915" s="80"/>
      <c r="R2915" s="80"/>
      <c r="S2915" s="163"/>
      <c r="T2915" s="213"/>
      <c r="U2915" s="162"/>
      <c r="V2915" s="164"/>
      <c r="W2915" s="12" t="str">
        <f t="shared" si="696"/>
        <v>Mqtt1</v>
      </c>
      <c r="X2915" s="196" t="s">
        <v>10579</v>
      </c>
      <c r="Y2915" s="6" t="str">
        <f t="shared" si="697"/>
        <v>marpower/power-tag/watermaker-pt146f01</v>
      </c>
      <c r="Z2915" s="103" t="str" cm="1">
        <f t="array" ref="Z2915">IF(COUNTIF(N2915,"spare"),"","$."&amp;_xlfn.REGEXEXTRACT(J2915,"^PT\d+[FQ]\d+_(.*)", 2))</f>
        <v>$.Active_Power_Phase_A</v>
      </c>
      <c r="AA2915" s="12">
        <f t="shared" si="699"/>
        <v>15</v>
      </c>
      <c r="AB2915" s="6" t="s">
        <v>195</v>
      </c>
      <c r="AC2915" s="103">
        <v>3054</v>
      </c>
      <c r="AJ2915" s="80"/>
      <c r="AK2915" s="113" t="s">
        <v>1425</v>
      </c>
      <c r="AN2915" s="80"/>
      <c r="AO2915" s="80"/>
      <c r="AP2915" s="80"/>
      <c r="AQ2915" s="80"/>
      <c r="AR2915" s="127"/>
      <c r="AS2915" s="80"/>
      <c r="AT2915" s="7"/>
      <c r="AU2915" s="7"/>
      <c r="AV2915" s="165"/>
      <c r="AW2915" s="166"/>
      <c r="AX2915" s="137"/>
      <c r="AY2915" s="147"/>
      <c r="AZ2915" s="167"/>
      <c r="BA2915" s="167"/>
      <c r="BB2915" s="147" t="str">
        <f t="shared" si="700"/>
        <v/>
      </c>
      <c r="BC2915" s="168"/>
      <c r="BD2915" s="165"/>
      <c r="BE2915" s="165"/>
      <c r="BF2915" s="165"/>
      <c r="BG2915" s="165"/>
      <c r="BH2915" s="165"/>
      <c r="BI2915" s="165"/>
      <c r="BJ2915" s="165"/>
      <c r="BK2915" s="165"/>
      <c r="BL2915" s="165"/>
      <c r="BM2915" s="165"/>
      <c r="BN2915" s="165"/>
      <c r="BO2915" s="165"/>
      <c r="BP2915" s="165"/>
      <c r="BQ2915" s="165"/>
      <c r="BS2915" s="6"/>
      <c r="BT2915" s="11"/>
      <c r="BU2915" s="6"/>
      <c r="BV2915" s="6"/>
    </row>
    <row r="2916" spans="1:74" ht="15.75" x14ac:dyDescent="0.25">
      <c r="A2916" s="52" t="s">
        <v>1422</v>
      </c>
      <c r="B2916" s="56"/>
      <c r="C2916" s="7" t="s">
        <v>118</v>
      </c>
      <c r="D2916" s="7" t="s">
        <v>6558</v>
      </c>
      <c r="E2916" s="7"/>
      <c r="F2916" s="64"/>
      <c r="G2916" s="6"/>
      <c r="H2916" s="6"/>
      <c r="I2916" s="10" t="s">
        <v>110</v>
      </c>
      <c r="J2916" s="11" t="s">
        <v>1630</v>
      </c>
      <c r="K2916" s="194" t="s">
        <v>510</v>
      </c>
      <c r="L2916" s="176"/>
      <c r="M2916" s="176">
        <v>1000</v>
      </c>
      <c r="N2916" s="80" t="s">
        <v>6854</v>
      </c>
      <c r="O2916" s="162"/>
      <c r="P2916" s="80" t="s">
        <v>2199</v>
      </c>
      <c r="Q2916" s="80"/>
      <c r="R2916" s="80"/>
      <c r="S2916" s="163"/>
      <c r="T2916" s="213"/>
      <c r="U2916" s="162"/>
      <c r="V2916" s="164"/>
      <c r="W2916" s="12" t="str">
        <f t="shared" si="696"/>
        <v>Mqtt1</v>
      </c>
      <c r="X2916" s="196" t="s">
        <v>10579</v>
      </c>
      <c r="Y2916" s="6" t="str">
        <f t="shared" si="697"/>
        <v>marpower/power-tag/watermaker-pt146f01</v>
      </c>
      <c r="Z2916" s="103" t="str" cm="1">
        <f t="array" ref="Z2916">IF(COUNTIF(N2916,"spare"),"","$."&amp;_xlfn.REGEXEXTRACT(J2916,"^PT\d+[FQ]\d+_(.*)", 2))</f>
        <v>$.Active_Power_Phase_B</v>
      </c>
      <c r="AA2916" s="12">
        <f t="shared" si="699"/>
        <v>15</v>
      </c>
      <c r="AB2916" s="6" t="s">
        <v>195</v>
      </c>
      <c r="AC2916" s="103">
        <v>3056</v>
      </c>
      <c r="AJ2916" s="80"/>
      <c r="AK2916" s="113" t="s">
        <v>1425</v>
      </c>
      <c r="AN2916" s="80"/>
      <c r="AO2916" s="80"/>
      <c r="AP2916" s="80"/>
      <c r="AQ2916" s="80"/>
      <c r="AR2916" s="127"/>
      <c r="AS2916" s="80"/>
      <c r="AT2916" s="7"/>
      <c r="AU2916" s="7"/>
      <c r="AV2916" s="165"/>
      <c r="AW2916" s="166"/>
      <c r="AX2916" s="137"/>
      <c r="AY2916" s="147"/>
      <c r="AZ2916" s="167"/>
      <c r="BA2916" s="167"/>
      <c r="BB2916" s="147" t="str">
        <f t="shared" si="700"/>
        <v/>
      </c>
      <c r="BC2916" s="168"/>
      <c r="BD2916" s="165"/>
      <c r="BE2916" s="165"/>
      <c r="BF2916" s="165"/>
      <c r="BG2916" s="165"/>
      <c r="BH2916" s="165"/>
      <c r="BI2916" s="165"/>
      <c r="BJ2916" s="165"/>
      <c r="BK2916" s="165"/>
      <c r="BL2916" s="165"/>
      <c r="BM2916" s="165"/>
      <c r="BN2916" s="165"/>
      <c r="BO2916" s="165"/>
      <c r="BP2916" s="165"/>
      <c r="BQ2916" s="165"/>
      <c r="BS2916" s="6"/>
      <c r="BT2916" s="11"/>
      <c r="BU2916" s="6"/>
      <c r="BV2916" s="6"/>
    </row>
    <row r="2917" spans="1:74" ht="15.75" x14ac:dyDescent="0.25">
      <c r="A2917" s="52" t="s">
        <v>1422</v>
      </c>
      <c r="B2917" s="56"/>
      <c r="C2917" s="7" t="s">
        <v>118</v>
      </c>
      <c r="D2917" s="7" t="s">
        <v>6558</v>
      </c>
      <c r="E2917" s="7"/>
      <c r="F2917" s="64"/>
      <c r="G2917" s="6"/>
      <c r="H2917" s="6"/>
      <c r="I2917" s="10" t="s">
        <v>110</v>
      </c>
      <c r="J2917" s="11" t="s">
        <v>1631</v>
      </c>
      <c r="K2917" s="194" t="s">
        <v>510</v>
      </c>
      <c r="L2917" s="176"/>
      <c r="M2917" s="176">
        <v>1000</v>
      </c>
      <c r="N2917" s="80" t="s">
        <v>6854</v>
      </c>
      <c r="O2917" s="162"/>
      <c r="P2917" s="80" t="s">
        <v>2200</v>
      </c>
      <c r="Q2917" s="80"/>
      <c r="R2917" s="80"/>
      <c r="S2917" s="163"/>
      <c r="T2917" s="213"/>
      <c r="U2917" s="162"/>
      <c r="V2917" s="164"/>
      <c r="W2917" s="12" t="str">
        <f t="shared" si="696"/>
        <v>Mqtt1</v>
      </c>
      <c r="X2917" s="196" t="s">
        <v>10579</v>
      </c>
      <c r="Y2917" s="6" t="str">
        <f t="shared" si="697"/>
        <v>marpower/power-tag/watermaker-pt146f01</v>
      </c>
      <c r="Z2917" s="103" t="str" cm="1">
        <f t="array" ref="Z2917">IF(COUNTIF(N2917,"spare"),"","$."&amp;_xlfn.REGEXEXTRACT(J2917,"^PT\d+[FQ]\d+_(.*)", 2))</f>
        <v>$.Active_Power_Phase_C</v>
      </c>
      <c r="AA2917" s="12">
        <f t="shared" si="699"/>
        <v>15</v>
      </c>
      <c r="AB2917" s="6" t="s">
        <v>195</v>
      </c>
      <c r="AC2917" s="103">
        <v>3058</v>
      </c>
      <c r="AJ2917" s="80"/>
      <c r="AK2917" s="113" t="s">
        <v>1425</v>
      </c>
      <c r="AN2917" s="80"/>
      <c r="AO2917" s="80"/>
      <c r="AP2917" s="80"/>
      <c r="AQ2917" s="80"/>
      <c r="AR2917" s="127"/>
      <c r="AS2917" s="80"/>
      <c r="AT2917" s="7"/>
      <c r="AU2917" s="7"/>
      <c r="AV2917" s="165"/>
      <c r="AW2917" s="166"/>
      <c r="AX2917" s="137"/>
      <c r="AY2917" s="147"/>
      <c r="AZ2917" s="167"/>
      <c r="BA2917" s="167"/>
      <c r="BB2917" s="147" t="str">
        <f t="shared" si="700"/>
        <v/>
      </c>
      <c r="BC2917" s="168"/>
      <c r="BD2917" s="165"/>
      <c r="BE2917" s="165"/>
      <c r="BF2917" s="165"/>
      <c r="BG2917" s="165"/>
      <c r="BH2917" s="165"/>
      <c r="BI2917" s="165"/>
      <c r="BJ2917" s="165"/>
      <c r="BK2917" s="165"/>
      <c r="BL2917" s="165"/>
      <c r="BM2917" s="165"/>
      <c r="BN2917" s="165"/>
      <c r="BO2917" s="165"/>
      <c r="BP2917" s="165"/>
      <c r="BQ2917" s="165"/>
      <c r="BS2917" s="6"/>
      <c r="BT2917" s="11"/>
      <c r="BU2917" s="6"/>
      <c r="BV2917" s="6"/>
    </row>
    <row r="2918" spans="1:74" ht="15.75" x14ac:dyDescent="0.25">
      <c r="A2918" s="52" t="s">
        <v>1422</v>
      </c>
      <c r="B2918" s="56"/>
      <c r="C2918" s="7" t="s">
        <v>118</v>
      </c>
      <c r="D2918" s="7" t="s">
        <v>6558</v>
      </c>
      <c r="E2918" s="7"/>
      <c r="F2918" s="64"/>
      <c r="G2918" s="6"/>
      <c r="H2918" s="6"/>
      <c r="I2918" s="10" t="s">
        <v>110</v>
      </c>
      <c r="J2918" s="11" t="s">
        <v>1632</v>
      </c>
      <c r="K2918" s="194" t="s">
        <v>510</v>
      </c>
      <c r="L2918" s="176"/>
      <c r="M2918" s="176">
        <v>1000</v>
      </c>
      <c r="N2918" s="80" t="s">
        <v>6854</v>
      </c>
      <c r="O2918" s="162"/>
      <c r="P2918" s="80" t="s">
        <v>2201</v>
      </c>
      <c r="Q2918" s="80"/>
      <c r="R2918" s="80"/>
      <c r="S2918" s="163"/>
      <c r="T2918" s="213"/>
      <c r="U2918" s="162"/>
      <c r="V2918" s="164"/>
      <c r="W2918" s="12" t="str">
        <f t="shared" si="696"/>
        <v>Mqtt1</v>
      </c>
      <c r="X2918" s="196" t="s">
        <v>10579</v>
      </c>
      <c r="Y2918" s="6" t="str">
        <f t="shared" si="697"/>
        <v>marpower/power-tag/watermaker-pt146f01</v>
      </c>
      <c r="Z2918" s="103" t="str" cm="1">
        <f t="array" ref="Z2918">IF(COUNTIF(N2918,"spare"),"","$."&amp;_xlfn.REGEXEXTRACT(J2918,"^PT\d+[FQ]\d+_(.*)", 2))</f>
        <v>$.Total_Active_Power</v>
      </c>
      <c r="AA2918" s="12">
        <f t="shared" si="699"/>
        <v>15</v>
      </c>
      <c r="AB2918" s="6" t="s">
        <v>195</v>
      </c>
      <c r="AC2918" s="103">
        <v>3060</v>
      </c>
      <c r="AJ2918" s="80"/>
      <c r="AK2918" s="113" t="s">
        <v>1425</v>
      </c>
      <c r="AN2918" s="80"/>
      <c r="AO2918" s="80"/>
      <c r="AP2918" s="80"/>
      <c r="AQ2918" s="80"/>
      <c r="AR2918" s="127"/>
      <c r="AS2918" s="80"/>
      <c r="AT2918" s="7"/>
      <c r="AU2918" s="7"/>
      <c r="AV2918" s="165"/>
      <c r="AW2918" s="166"/>
      <c r="AX2918" s="137"/>
      <c r="AY2918" s="147"/>
      <c r="AZ2918" s="167"/>
      <c r="BA2918" s="167"/>
      <c r="BB2918" s="147" t="str">
        <f t="shared" si="700"/>
        <v/>
      </c>
      <c r="BC2918" s="168"/>
      <c r="BD2918" s="165"/>
      <c r="BE2918" s="165"/>
      <c r="BF2918" s="165"/>
      <c r="BG2918" s="165"/>
      <c r="BH2918" s="165"/>
      <c r="BI2918" s="165"/>
      <c r="BJ2918" s="165"/>
      <c r="BK2918" s="165"/>
      <c r="BL2918" s="165"/>
      <c r="BM2918" s="165"/>
      <c r="BN2918" s="165"/>
      <c r="BO2918" s="165"/>
      <c r="BP2918" s="165"/>
      <c r="BQ2918" s="165"/>
      <c r="BS2918" s="6"/>
      <c r="BT2918" s="11"/>
      <c r="BU2918" s="6"/>
      <c r="BV2918" s="6"/>
    </row>
    <row r="2919" spans="1:74" ht="15.75" x14ac:dyDescent="0.25">
      <c r="A2919" s="52" t="s">
        <v>1422</v>
      </c>
      <c r="B2919" s="56"/>
      <c r="C2919" s="7" t="s">
        <v>118</v>
      </c>
      <c r="D2919" s="7" t="s">
        <v>6558</v>
      </c>
      <c r="E2919" s="7"/>
      <c r="F2919" s="64"/>
      <c r="G2919" s="6"/>
      <c r="H2919" s="6"/>
      <c r="I2919" s="10" t="s">
        <v>110</v>
      </c>
      <c r="J2919" s="11" t="s">
        <v>1633</v>
      </c>
      <c r="K2919" s="194" t="s">
        <v>510</v>
      </c>
      <c r="L2919" s="176"/>
      <c r="M2919" s="176">
        <v>1000</v>
      </c>
      <c r="N2919" s="80" t="s">
        <v>6854</v>
      </c>
      <c r="O2919" s="162"/>
      <c r="P2919" s="80" t="s">
        <v>2202</v>
      </c>
      <c r="Q2919" s="80"/>
      <c r="R2919" s="80"/>
      <c r="S2919" s="163"/>
      <c r="T2919" s="213"/>
      <c r="U2919" s="162"/>
      <c r="V2919" s="164"/>
      <c r="W2919" s="12" t="str">
        <f t="shared" si="696"/>
        <v>Mqtt1</v>
      </c>
      <c r="X2919" s="196" t="s">
        <v>10579</v>
      </c>
      <c r="Y2919" s="6" t="str">
        <f t="shared" si="697"/>
        <v>marpower/power-tag/watermaker-pt146f01</v>
      </c>
      <c r="Z2919" s="103" t="str" cm="1">
        <f t="array" ref="Z2919">IF(COUNTIF(N2919,"spare"),"","$."&amp;_xlfn.REGEXEXTRACT(J2919,"^PT\d+[FQ]\d+_(.*)", 2))</f>
        <v>$.Power_Factor_Phase_A</v>
      </c>
      <c r="AA2919" s="12">
        <f t="shared" si="699"/>
        <v>15</v>
      </c>
      <c r="AB2919" s="6" t="s">
        <v>195</v>
      </c>
      <c r="AC2919" s="103">
        <v>3078</v>
      </c>
      <c r="AJ2919" s="80"/>
      <c r="AK2919" s="113" t="s">
        <v>1426</v>
      </c>
      <c r="AN2919" s="80"/>
      <c r="AO2919" s="80"/>
      <c r="AP2919" s="80"/>
      <c r="AQ2919" s="80"/>
      <c r="AR2919" s="127"/>
      <c r="AS2919" s="80"/>
      <c r="AT2919" s="7"/>
      <c r="AU2919" s="7"/>
      <c r="AV2919" s="165"/>
      <c r="AW2919" s="166"/>
      <c r="AX2919" s="137"/>
      <c r="AY2919" s="147"/>
      <c r="AZ2919" s="167"/>
      <c r="BA2919" s="167"/>
      <c r="BB2919" s="147" t="str">
        <f t="shared" si="700"/>
        <v/>
      </c>
      <c r="BC2919" s="168"/>
      <c r="BD2919" s="165"/>
      <c r="BE2919" s="165"/>
      <c r="BF2919" s="165"/>
      <c r="BG2919" s="165"/>
      <c r="BH2919" s="165"/>
      <c r="BI2919" s="165"/>
      <c r="BJ2919" s="165"/>
      <c r="BK2919" s="165"/>
      <c r="BL2919" s="165"/>
      <c r="BM2919" s="165"/>
      <c r="BN2919" s="165"/>
      <c r="BO2919" s="165"/>
      <c r="BP2919" s="165"/>
      <c r="BQ2919" s="165"/>
      <c r="BS2919" s="6"/>
      <c r="BT2919" s="11"/>
      <c r="BU2919" s="6"/>
      <c r="BV2919" s="6"/>
    </row>
    <row r="2920" spans="1:74" ht="15.75" x14ac:dyDescent="0.25">
      <c r="A2920" s="52" t="s">
        <v>1422</v>
      </c>
      <c r="B2920" s="56"/>
      <c r="C2920" s="7" t="s">
        <v>118</v>
      </c>
      <c r="D2920" s="7" t="s">
        <v>6558</v>
      </c>
      <c r="E2920" s="7"/>
      <c r="F2920" s="64"/>
      <c r="G2920" s="6"/>
      <c r="H2920" s="6"/>
      <c r="I2920" s="10" t="s">
        <v>110</v>
      </c>
      <c r="J2920" s="11" t="s">
        <v>1634</v>
      </c>
      <c r="K2920" s="194" t="s">
        <v>510</v>
      </c>
      <c r="L2920" s="176"/>
      <c r="M2920" s="176">
        <v>1000</v>
      </c>
      <c r="N2920" s="80" t="s">
        <v>6854</v>
      </c>
      <c r="O2920" s="162"/>
      <c r="P2920" s="80" t="s">
        <v>2203</v>
      </c>
      <c r="Q2920" s="80"/>
      <c r="R2920" s="80"/>
      <c r="S2920" s="163"/>
      <c r="T2920" s="213"/>
      <c r="U2920" s="162"/>
      <c r="V2920" s="164"/>
      <c r="W2920" s="12" t="str">
        <f t="shared" si="696"/>
        <v>Mqtt1</v>
      </c>
      <c r="X2920" s="196" t="s">
        <v>10579</v>
      </c>
      <c r="Y2920" s="6" t="str">
        <f t="shared" si="697"/>
        <v>marpower/power-tag/watermaker-pt146f01</v>
      </c>
      <c r="Z2920" s="103" t="str" cm="1">
        <f t="array" ref="Z2920">IF(COUNTIF(N2920,"spare"),"","$."&amp;_xlfn.REGEXEXTRACT(J2920,"^PT\d+[FQ]\d+_(.*)", 2))</f>
        <v>$.Power_Factor_Phase_B</v>
      </c>
      <c r="AA2920" s="12">
        <f t="shared" si="699"/>
        <v>15</v>
      </c>
      <c r="AB2920" s="6" t="s">
        <v>195</v>
      </c>
      <c r="AC2920" s="103">
        <v>3080</v>
      </c>
      <c r="AJ2920" s="80"/>
      <c r="AK2920" s="113" t="s">
        <v>1426</v>
      </c>
      <c r="AN2920" s="80"/>
      <c r="AO2920" s="80"/>
      <c r="AP2920" s="80"/>
      <c r="AQ2920" s="80"/>
      <c r="AR2920" s="127"/>
      <c r="AS2920" s="80"/>
      <c r="AT2920" s="7"/>
      <c r="AU2920" s="7"/>
      <c r="AV2920" s="165"/>
      <c r="AW2920" s="166"/>
      <c r="AX2920" s="137"/>
      <c r="AY2920" s="147"/>
      <c r="AZ2920" s="167"/>
      <c r="BA2920" s="167"/>
      <c r="BB2920" s="147" t="str">
        <f t="shared" si="700"/>
        <v/>
      </c>
      <c r="BC2920" s="168"/>
      <c r="BD2920" s="165"/>
      <c r="BE2920" s="165"/>
      <c r="BF2920" s="165"/>
      <c r="BG2920" s="165"/>
      <c r="BH2920" s="165"/>
      <c r="BI2920" s="165"/>
      <c r="BJ2920" s="165"/>
      <c r="BK2920" s="165"/>
      <c r="BL2920" s="165"/>
      <c r="BM2920" s="165"/>
      <c r="BN2920" s="165"/>
      <c r="BO2920" s="165"/>
      <c r="BP2920" s="165"/>
      <c r="BQ2920" s="165"/>
      <c r="BS2920" s="6"/>
      <c r="BT2920" s="11"/>
      <c r="BU2920" s="6"/>
      <c r="BV2920" s="6"/>
    </row>
    <row r="2921" spans="1:74" ht="15.75" x14ac:dyDescent="0.25">
      <c r="A2921" s="52" t="s">
        <v>1422</v>
      </c>
      <c r="B2921" s="56"/>
      <c r="C2921" s="7" t="s">
        <v>118</v>
      </c>
      <c r="D2921" s="7" t="s">
        <v>6558</v>
      </c>
      <c r="E2921" s="7"/>
      <c r="F2921" s="64"/>
      <c r="G2921" s="6"/>
      <c r="H2921" s="6"/>
      <c r="I2921" s="10" t="s">
        <v>110</v>
      </c>
      <c r="J2921" s="11" t="s">
        <v>1635</v>
      </c>
      <c r="K2921" s="194" t="s">
        <v>510</v>
      </c>
      <c r="L2921" s="176"/>
      <c r="M2921" s="176">
        <v>1000</v>
      </c>
      <c r="N2921" s="80" t="s">
        <v>6854</v>
      </c>
      <c r="O2921" s="162"/>
      <c r="P2921" s="80" t="s">
        <v>2204</v>
      </c>
      <c r="Q2921" s="80"/>
      <c r="R2921" s="80"/>
      <c r="S2921" s="163"/>
      <c r="T2921" s="213"/>
      <c r="U2921" s="162"/>
      <c r="V2921" s="164"/>
      <c r="W2921" s="12" t="str">
        <f t="shared" si="696"/>
        <v>Mqtt1</v>
      </c>
      <c r="X2921" s="196" t="s">
        <v>10579</v>
      </c>
      <c r="Y2921" s="6" t="str">
        <f t="shared" si="697"/>
        <v>marpower/power-tag/watermaker-pt146f01</v>
      </c>
      <c r="Z2921" s="103" t="str" cm="1">
        <f t="array" ref="Z2921">IF(COUNTIF(N2921,"spare"),"","$."&amp;_xlfn.REGEXEXTRACT(J2921,"^PT\d+[FQ]\d+_(.*)", 2))</f>
        <v>$.Power_Factor_Phase_C</v>
      </c>
      <c r="AA2921" s="12">
        <f t="shared" si="699"/>
        <v>15</v>
      </c>
      <c r="AB2921" s="6" t="s">
        <v>195</v>
      </c>
      <c r="AC2921" s="103">
        <v>3082</v>
      </c>
      <c r="AJ2921" s="80"/>
      <c r="AK2921" s="113" t="s">
        <v>1426</v>
      </c>
      <c r="AN2921" s="80"/>
      <c r="AO2921" s="80"/>
      <c r="AP2921" s="80"/>
      <c r="AQ2921" s="80"/>
      <c r="AR2921" s="127"/>
      <c r="AS2921" s="80"/>
      <c r="AT2921" s="7"/>
      <c r="AU2921" s="7"/>
      <c r="AV2921" s="165"/>
      <c r="AW2921" s="166"/>
      <c r="AX2921" s="137"/>
      <c r="AY2921" s="147"/>
      <c r="AZ2921" s="167"/>
      <c r="BA2921" s="167"/>
      <c r="BB2921" s="147" t="str">
        <f t="shared" si="700"/>
        <v/>
      </c>
      <c r="BC2921" s="168"/>
      <c r="BD2921" s="165"/>
      <c r="BE2921" s="165"/>
      <c r="BF2921" s="165"/>
      <c r="BG2921" s="165"/>
      <c r="BH2921" s="165"/>
      <c r="BI2921" s="165"/>
      <c r="BJ2921" s="165"/>
      <c r="BK2921" s="165"/>
      <c r="BL2921" s="165"/>
      <c r="BM2921" s="165"/>
      <c r="BN2921" s="165"/>
      <c r="BO2921" s="165"/>
      <c r="BP2921" s="165"/>
      <c r="BQ2921" s="165"/>
      <c r="BS2921" s="6"/>
      <c r="BT2921" s="11"/>
      <c r="BU2921" s="6"/>
      <c r="BV2921" s="6"/>
    </row>
    <row r="2922" spans="1:74" ht="15.75" x14ac:dyDescent="0.25">
      <c r="A2922" s="52" t="s">
        <v>1422</v>
      </c>
      <c r="B2922" s="56"/>
      <c r="C2922" s="7" t="s">
        <v>118</v>
      </c>
      <c r="D2922" s="7" t="s">
        <v>6558</v>
      </c>
      <c r="E2922" s="7"/>
      <c r="F2922" s="64"/>
      <c r="G2922" s="6"/>
      <c r="H2922" s="6"/>
      <c r="I2922" s="10" t="s">
        <v>110</v>
      </c>
      <c r="J2922" s="11" t="s">
        <v>1636</v>
      </c>
      <c r="K2922" s="194" t="s">
        <v>510</v>
      </c>
      <c r="L2922" s="176"/>
      <c r="M2922" s="176">
        <v>1000</v>
      </c>
      <c r="N2922" s="80" t="s">
        <v>6854</v>
      </c>
      <c r="O2922" s="162"/>
      <c r="P2922" s="80" t="s">
        <v>2205</v>
      </c>
      <c r="Q2922" s="80"/>
      <c r="R2922" s="80"/>
      <c r="S2922" s="163"/>
      <c r="T2922" s="213"/>
      <c r="U2922" s="162"/>
      <c r="V2922" s="164"/>
      <c r="W2922" s="12" t="str">
        <f t="shared" si="696"/>
        <v>Mqtt1</v>
      </c>
      <c r="X2922" s="196" t="s">
        <v>10579</v>
      </c>
      <c r="Y2922" s="6" t="str">
        <f t="shared" si="697"/>
        <v>marpower/power-tag/watermaker-pt146f01</v>
      </c>
      <c r="Z2922" s="103" t="str" cm="1">
        <f t="array" ref="Z2922">IF(COUNTIF(N2922,"spare"),"","$."&amp;_xlfn.REGEXEXTRACT(J2922,"^PT\d+[FQ]\d+_(.*)", 2))</f>
        <v>$.Total_Power_Factor</v>
      </c>
      <c r="AA2922" s="12">
        <f t="shared" si="699"/>
        <v>15</v>
      </c>
      <c r="AB2922" s="6" t="s">
        <v>195</v>
      </c>
      <c r="AC2922" s="103">
        <v>3084</v>
      </c>
      <c r="AJ2922" s="80"/>
      <c r="AK2922" s="113" t="s">
        <v>1426</v>
      </c>
      <c r="AN2922" s="80"/>
      <c r="AO2922" s="80"/>
      <c r="AP2922" s="80"/>
      <c r="AQ2922" s="80"/>
      <c r="AR2922" s="127"/>
      <c r="AS2922" s="80"/>
      <c r="AT2922" s="7"/>
      <c r="AU2922" s="7"/>
      <c r="AV2922" s="165"/>
      <c r="AW2922" s="166"/>
      <c r="AX2922" s="137"/>
      <c r="AY2922" s="147"/>
      <c r="AZ2922" s="167"/>
      <c r="BA2922" s="167"/>
      <c r="BB2922" s="147" t="str">
        <f t="shared" si="700"/>
        <v/>
      </c>
      <c r="BC2922" s="168"/>
      <c r="BD2922" s="165"/>
      <c r="BE2922" s="165"/>
      <c r="BF2922" s="165"/>
      <c r="BG2922" s="165"/>
      <c r="BH2922" s="165"/>
      <c r="BI2922" s="165"/>
      <c r="BJ2922" s="165"/>
      <c r="BK2922" s="165"/>
      <c r="BL2922" s="165"/>
      <c r="BM2922" s="165"/>
      <c r="BN2922" s="165"/>
      <c r="BO2922" s="165"/>
      <c r="BP2922" s="165"/>
      <c r="BQ2922" s="165"/>
      <c r="BS2922" s="6"/>
      <c r="BT2922" s="11"/>
      <c r="BU2922" s="6"/>
      <c r="BV2922" s="6"/>
    </row>
    <row r="2923" spans="1:74" ht="15.75" x14ac:dyDescent="0.25">
      <c r="A2923" s="52" t="s">
        <v>1422</v>
      </c>
      <c r="B2923" s="56"/>
      <c r="C2923" s="7" t="s">
        <v>118</v>
      </c>
      <c r="D2923" s="7" t="s">
        <v>6558</v>
      </c>
      <c r="E2923" s="7"/>
      <c r="F2923" s="64"/>
      <c r="G2923" s="6"/>
      <c r="H2923" s="6"/>
      <c r="I2923" s="10" t="s">
        <v>110</v>
      </c>
      <c r="J2923" s="11" t="s">
        <v>1637</v>
      </c>
      <c r="K2923" s="194" t="s">
        <v>510</v>
      </c>
      <c r="L2923" s="176"/>
      <c r="M2923" s="176">
        <v>1000</v>
      </c>
      <c r="N2923" s="80" t="s">
        <v>6854</v>
      </c>
      <c r="O2923" s="162"/>
      <c r="P2923" s="80" t="s">
        <v>2206</v>
      </c>
      <c r="Q2923" s="80"/>
      <c r="R2923" s="80"/>
      <c r="S2923" s="163"/>
      <c r="T2923" s="213"/>
      <c r="U2923" s="162"/>
      <c r="V2923" s="164"/>
      <c r="W2923" s="12" t="str">
        <f t="shared" si="696"/>
        <v>Mqtt1</v>
      </c>
      <c r="X2923" s="196" t="s">
        <v>10580</v>
      </c>
      <c r="Y2923" s="6" t="str">
        <f t="shared" si="697"/>
        <v>marpower/power-tag/discharge-pumps-aft-technical-water</v>
      </c>
      <c r="Z2923" s="103" t="str" cm="1">
        <f t="array" ref="Z2923">IF(COUNTIF(N2923,"spare"),"","$."&amp;_xlfn.REGEXEXTRACT(J2923,"^PT\d+[FQ]\d+_(.*)", 2))</f>
        <v>$.RMS_Current_Phase_A</v>
      </c>
      <c r="AA2923" s="12">
        <f t="shared" si="699"/>
        <v>16</v>
      </c>
      <c r="AB2923" s="6" t="s">
        <v>195</v>
      </c>
      <c r="AC2923" s="103">
        <v>3000</v>
      </c>
      <c r="AJ2923" s="80"/>
      <c r="AK2923" s="113" t="s">
        <v>1423</v>
      </c>
      <c r="AN2923" s="80"/>
      <c r="AO2923" s="80"/>
      <c r="AP2923" s="80"/>
      <c r="AQ2923" s="80"/>
      <c r="AR2923" s="127"/>
      <c r="AS2923" s="80"/>
      <c r="AT2923" s="7"/>
      <c r="AU2923" s="7"/>
      <c r="AV2923" s="165"/>
      <c r="AW2923" s="166"/>
      <c r="AX2923" s="137"/>
      <c r="AY2923" s="147"/>
      <c r="AZ2923" s="167"/>
      <c r="BA2923" s="167"/>
      <c r="BB2923" s="147" t="str">
        <f t="shared" ref="BB2923:BB2937" si="701">IF(ISNUMBER(AM2923),"1","")</f>
        <v/>
      </c>
      <c r="BC2923" s="168"/>
      <c r="BD2923" s="165"/>
      <c r="BE2923" s="165"/>
      <c r="BF2923" s="165"/>
      <c r="BG2923" s="165"/>
      <c r="BH2923" s="165"/>
      <c r="BI2923" s="165"/>
      <c r="BJ2923" s="165"/>
      <c r="BK2923" s="165"/>
      <c r="BL2923" s="165"/>
      <c r="BM2923" s="165"/>
      <c r="BN2923" s="165"/>
      <c r="BO2923" s="165"/>
      <c r="BP2923" s="165"/>
      <c r="BQ2923" s="165"/>
      <c r="BS2923" s="6"/>
      <c r="BT2923" s="11"/>
      <c r="BU2923" s="6"/>
      <c r="BV2923" s="6"/>
    </row>
    <row r="2924" spans="1:74" ht="15.75" x14ac:dyDescent="0.25">
      <c r="A2924" s="52" t="s">
        <v>1422</v>
      </c>
      <c r="B2924" s="56"/>
      <c r="C2924" s="7" t="s">
        <v>118</v>
      </c>
      <c r="D2924" s="7" t="s">
        <v>6558</v>
      </c>
      <c r="E2924" s="7"/>
      <c r="F2924" s="64"/>
      <c r="G2924" s="6"/>
      <c r="H2924" s="6"/>
      <c r="I2924" s="10" t="s">
        <v>110</v>
      </c>
      <c r="J2924" s="11" t="s">
        <v>1638</v>
      </c>
      <c r="K2924" s="194" t="s">
        <v>510</v>
      </c>
      <c r="L2924" s="176"/>
      <c r="M2924" s="176">
        <v>1000</v>
      </c>
      <c r="N2924" s="80" t="s">
        <v>6854</v>
      </c>
      <c r="O2924" s="162"/>
      <c r="P2924" s="80" t="s">
        <v>2207</v>
      </c>
      <c r="Q2924" s="80"/>
      <c r="R2924" s="80"/>
      <c r="S2924" s="163"/>
      <c r="T2924" s="213"/>
      <c r="U2924" s="162"/>
      <c r="V2924" s="164"/>
      <c r="W2924" s="12" t="str">
        <f t="shared" si="696"/>
        <v>Mqtt1</v>
      </c>
      <c r="X2924" s="196" t="s">
        <v>10580</v>
      </c>
      <c r="Y2924" s="6" t="str">
        <f t="shared" si="697"/>
        <v>marpower/power-tag/discharge-pumps-aft-technical-water</v>
      </c>
      <c r="Z2924" s="103" t="str" cm="1">
        <f t="array" ref="Z2924">IF(COUNTIF(N2924,"spare"),"","$."&amp;_xlfn.REGEXEXTRACT(J2924,"^PT\d+[FQ]\d+_(.*)", 2))</f>
        <v>$.RMS_Current_Phase_B</v>
      </c>
      <c r="AA2924" s="12">
        <f t="shared" si="699"/>
        <v>16</v>
      </c>
      <c r="AB2924" s="6" t="s">
        <v>195</v>
      </c>
      <c r="AC2924" s="103">
        <v>3002</v>
      </c>
      <c r="AJ2924" s="80"/>
      <c r="AK2924" s="113" t="s">
        <v>1423</v>
      </c>
      <c r="AN2924" s="80"/>
      <c r="AO2924" s="80"/>
      <c r="AP2924" s="80"/>
      <c r="AQ2924" s="80"/>
      <c r="AR2924" s="127"/>
      <c r="AS2924" s="80"/>
      <c r="AT2924" s="7"/>
      <c r="AU2924" s="7"/>
      <c r="AV2924" s="165"/>
      <c r="AW2924" s="166"/>
      <c r="AX2924" s="137"/>
      <c r="AY2924" s="147"/>
      <c r="AZ2924" s="167"/>
      <c r="BA2924" s="167"/>
      <c r="BB2924" s="147" t="str">
        <f t="shared" si="701"/>
        <v/>
      </c>
      <c r="BC2924" s="168"/>
      <c r="BD2924" s="165"/>
      <c r="BE2924" s="165"/>
      <c r="BF2924" s="165"/>
      <c r="BG2924" s="165"/>
      <c r="BH2924" s="165"/>
      <c r="BI2924" s="165"/>
      <c r="BJ2924" s="165"/>
      <c r="BK2924" s="165"/>
      <c r="BL2924" s="165"/>
      <c r="BM2924" s="165"/>
      <c r="BN2924" s="165"/>
      <c r="BO2924" s="165"/>
      <c r="BP2924" s="165"/>
      <c r="BQ2924" s="165"/>
      <c r="BS2924" s="6"/>
      <c r="BT2924" s="11"/>
      <c r="BU2924" s="6"/>
      <c r="BV2924" s="6"/>
    </row>
    <row r="2925" spans="1:74" ht="15.75" x14ac:dyDescent="0.25">
      <c r="A2925" s="52" t="s">
        <v>1422</v>
      </c>
      <c r="B2925" s="56"/>
      <c r="C2925" s="7" t="s">
        <v>118</v>
      </c>
      <c r="D2925" s="7" t="s">
        <v>6558</v>
      </c>
      <c r="E2925" s="7"/>
      <c r="F2925" s="64"/>
      <c r="G2925" s="6"/>
      <c r="H2925" s="6"/>
      <c r="I2925" s="10" t="s">
        <v>110</v>
      </c>
      <c r="J2925" s="11" t="s">
        <v>1639</v>
      </c>
      <c r="K2925" s="194" t="s">
        <v>510</v>
      </c>
      <c r="L2925" s="176"/>
      <c r="M2925" s="176">
        <v>1000</v>
      </c>
      <c r="N2925" s="80" t="s">
        <v>6854</v>
      </c>
      <c r="O2925" s="162"/>
      <c r="P2925" s="80" t="s">
        <v>2208</v>
      </c>
      <c r="Q2925" s="80"/>
      <c r="R2925" s="80"/>
      <c r="S2925" s="163"/>
      <c r="T2925" s="213"/>
      <c r="U2925" s="162"/>
      <c r="V2925" s="164"/>
      <c r="W2925" s="12" t="str">
        <f t="shared" si="696"/>
        <v>Mqtt1</v>
      </c>
      <c r="X2925" s="196" t="s">
        <v>10580</v>
      </c>
      <c r="Y2925" s="6" t="str">
        <f t="shared" si="697"/>
        <v>marpower/power-tag/discharge-pumps-aft-technical-water</v>
      </c>
      <c r="Z2925" s="103" t="str" cm="1">
        <f t="array" ref="Z2925">IF(COUNTIF(N2925,"spare"),"","$."&amp;_xlfn.REGEXEXTRACT(J2925,"^PT\d+[FQ]\d+_(.*)", 2))</f>
        <v>$.RMS_Current_Phase_C</v>
      </c>
      <c r="AA2925" s="12">
        <f t="shared" si="699"/>
        <v>16</v>
      </c>
      <c r="AB2925" s="6" t="s">
        <v>195</v>
      </c>
      <c r="AC2925" s="103">
        <v>3004</v>
      </c>
      <c r="AJ2925" s="80"/>
      <c r="AK2925" s="113" t="s">
        <v>1423</v>
      </c>
      <c r="AN2925" s="80"/>
      <c r="AO2925" s="80"/>
      <c r="AP2925" s="80"/>
      <c r="AQ2925" s="80"/>
      <c r="AR2925" s="127"/>
      <c r="AS2925" s="80"/>
      <c r="AT2925" s="7"/>
      <c r="AU2925" s="7"/>
      <c r="AV2925" s="165"/>
      <c r="AW2925" s="166"/>
      <c r="AX2925" s="137"/>
      <c r="AY2925" s="147"/>
      <c r="AZ2925" s="167"/>
      <c r="BA2925" s="167"/>
      <c r="BB2925" s="147" t="str">
        <f t="shared" si="701"/>
        <v/>
      </c>
      <c r="BC2925" s="168"/>
      <c r="BD2925" s="165"/>
      <c r="BE2925" s="165"/>
      <c r="BF2925" s="165"/>
      <c r="BG2925" s="165"/>
      <c r="BH2925" s="165"/>
      <c r="BI2925" s="165"/>
      <c r="BJ2925" s="165"/>
      <c r="BK2925" s="165"/>
      <c r="BL2925" s="165"/>
      <c r="BM2925" s="165"/>
      <c r="BN2925" s="165"/>
      <c r="BO2925" s="165"/>
      <c r="BP2925" s="165"/>
      <c r="BQ2925" s="165"/>
      <c r="BS2925" s="6"/>
      <c r="BT2925" s="11"/>
      <c r="BU2925" s="6"/>
      <c r="BV2925" s="6"/>
    </row>
    <row r="2926" spans="1:74" ht="15.75" x14ac:dyDescent="0.25">
      <c r="A2926" s="52" t="s">
        <v>1422</v>
      </c>
      <c r="B2926" s="56"/>
      <c r="C2926" s="7" t="s">
        <v>118</v>
      </c>
      <c r="D2926" s="7" t="s">
        <v>6558</v>
      </c>
      <c r="E2926" s="7"/>
      <c r="F2926" s="64"/>
      <c r="G2926" s="6"/>
      <c r="H2926" s="6"/>
      <c r="I2926" s="10" t="s">
        <v>110</v>
      </c>
      <c r="J2926" s="11" t="s">
        <v>1640</v>
      </c>
      <c r="K2926" s="194" t="s">
        <v>510</v>
      </c>
      <c r="L2926" s="176"/>
      <c r="M2926" s="176">
        <v>1000</v>
      </c>
      <c r="N2926" s="80" t="s">
        <v>6854</v>
      </c>
      <c r="O2926" s="162"/>
      <c r="P2926" s="80" t="s">
        <v>2209</v>
      </c>
      <c r="Q2926" s="80"/>
      <c r="R2926" s="80"/>
      <c r="S2926" s="163"/>
      <c r="T2926" s="213"/>
      <c r="U2926" s="162"/>
      <c r="V2926" s="164"/>
      <c r="W2926" s="12" t="str">
        <f t="shared" si="696"/>
        <v>Mqtt1</v>
      </c>
      <c r="X2926" s="196" t="s">
        <v>10580</v>
      </c>
      <c r="Y2926" s="6" t="str">
        <f t="shared" si="697"/>
        <v>marpower/power-tag/discharge-pumps-aft-technical-water</v>
      </c>
      <c r="Z2926" s="103" t="str" cm="1">
        <f t="array" ref="Z2926">IF(COUNTIF(N2926,"spare"),"","$."&amp;_xlfn.REGEXEXTRACT(J2926,"^PT\d+[FQ]\d+_(.*)", 2))</f>
        <v>$.RMS_Current_Phase_Neut</v>
      </c>
      <c r="AA2926" s="12">
        <f t="shared" si="699"/>
        <v>16</v>
      </c>
      <c r="AB2926" s="6" t="s">
        <v>195</v>
      </c>
      <c r="AC2926" s="103">
        <v>3006</v>
      </c>
      <c r="AJ2926" s="80"/>
      <c r="AK2926" s="113" t="s">
        <v>1423</v>
      </c>
      <c r="AN2926" s="80"/>
      <c r="AO2926" s="80"/>
      <c r="AP2926" s="80"/>
      <c r="AQ2926" s="80"/>
      <c r="AR2926" s="127"/>
      <c r="AS2926" s="80"/>
      <c r="AT2926" s="7"/>
      <c r="AU2926" s="7"/>
      <c r="AV2926" s="165"/>
      <c r="AW2926" s="166"/>
      <c r="AX2926" s="137"/>
      <c r="AY2926" s="147"/>
      <c r="AZ2926" s="167"/>
      <c r="BA2926" s="167"/>
      <c r="BB2926" s="147" t="str">
        <f t="shared" si="701"/>
        <v/>
      </c>
      <c r="BC2926" s="168"/>
      <c r="BD2926" s="165"/>
      <c r="BE2926" s="165"/>
      <c r="BF2926" s="165"/>
      <c r="BG2926" s="165"/>
      <c r="BH2926" s="165"/>
      <c r="BI2926" s="165"/>
      <c r="BJ2926" s="165"/>
      <c r="BK2926" s="165"/>
      <c r="BL2926" s="165"/>
      <c r="BM2926" s="165"/>
      <c r="BN2926" s="165"/>
      <c r="BO2926" s="165"/>
      <c r="BP2926" s="165"/>
      <c r="BQ2926" s="165"/>
      <c r="BS2926" s="6"/>
      <c r="BT2926" s="11"/>
      <c r="BU2926" s="6"/>
      <c r="BV2926" s="6"/>
    </row>
    <row r="2927" spans="1:74" ht="15.75" x14ac:dyDescent="0.25">
      <c r="A2927" s="52" t="s">
        <v>1422</v>
      </c>
      <c r="B2927" s="56"/>
      <c r="C2927" s="7" t="s">
        <v>118</v>
      </c>
      <c r="D2927" s="7" t="s">
        <v>6558</v>
      </c>
      <c r="E2927" s="7"/>
      <c r="F2927" s="64"/>
      <c r="G2927" s="6"/>
      <c r="H2927" s="6"/>
      <c r="I2927" s="10" t="s">
        <v>110</v>
      </c>
      <c r="J2927" s="11" t="s">
        <v>8285</v>
      </c>
      <c r="K2927" s="194" t="s">
        <v>510</v>
      </c>
      <c r="L2927" s="176"/>
      <c r="M2927" s="176">
        <v>1000</v>
      </c>
      <c r="N2927" s="80" t="s">
        <v>6854</v>
      </c>
      <c r="O2927" s="162"/>
      <c r="P2927" s="80" t="s">
        <v>2210</v>
      </c>
      <c r="Q2927" s="80"/>
      <c r="R2927" s="80"/>
      <c r="S2927" s="163"/>
      <c r="T2927" s="213"/>
      <c r="U2927" s="162"/>
      <c r="V2927" s="164"/>
      <c r="W2927" s="12" t="str">
        <f t="shared" si="696"/>
        <v>Mqtt1</v>
      </c>
      <c r="X2927" s="196" t="s">
        <v>10580</v>
      </c>
      <c r="Y2927" s="6" t="str">
        <f t="shared" si="697"/>
        <v>marpower/power-tag/discharge-pumps-aft-technical-water</v>
      </c>
      <c r="Z2927" s="103" t="str" cm="1">
        <f t="array" ref="Z2927">IF(COUNTIF(N2927,"spare"),"","$."&amp;_xlfn.REGEXEXTRACT(J2927,"^PT\d+[FQ]\d+_(.*)", 2))</f>
        <v>$.RMS_Voltage_A_N</v>
      </c>
      <c r="AA2927" s="12">
        <f t="shared" si="699"/>
        <v>16</v>
      </c>
      <c r="AB2927" s="6" t="s">
        <v>195</v>
      </c>
      <c r="AC2927" s="103">
        <v>3028</v>
      </c>
      <c r="AJ2927" s="80"/>
      <c r="AK2927" s="113" t="s">
        <v>1424</v>
      </c>
      <c r="AN2927" s="80"/>
      <c r="AO2927" s="80"/>
      <c r="AP2927" s="80"/>
      <c r="AQ2927" s="80"/>
      <c r="AR2927" s="127"/>
      <c r="AS2927" s="80"/>
      <c r="AT2927" s="7"/>
      <c r="AU2927" s="7"/>
      <c r="AV2927" s="165"/>
      <c r="AW2927" s="166"/>
      <c r="AX2927" s="137"/>
      <c r="AY2927" s="147"/>
      <c r="AZ2927" s="167"/>
      <c r="BA2927" s="167"/>
      <c r="BB2927" s="147" t="str">
        <f t="shared" si="701"/>
        <v/>
      </c>
      <c r="BC2927" s="168"/>
      <c r="BD2927" s="165"/>
      <c r="BE2927" s="165"/>
      <c r="BF2927" s="165"/>
      <c r="BG2927" s="165"/>
      <c r="BH2927" s="165"/>
      <c r="BI2927" s="165"/>
      <c r="BJ2927" s="165"/>
      <c r="BK2927" s="165"/>
      <c r="BL2927" s="165"/>
      <c r="BM2927" s="165"/>
      <c r="BN2927" s="165"/>
      <c r="BO2927" s="165"/>
      <c r="BP2927" s="165"/>
      <c r="BQ2927" s="165"/>
      <c r="BS2927" s="6"/>
      <c r="BT2927" s="11"/>
      <c r="BU2927" s="6"/>
      <c r="BV2927" s="6"/>
    </row>
    <row r="2928" spans="1:74" ht="15.75" x14ac:dyDescent="0.25">
      <c r="A2928" s="52" t="s">
        <v>1422</v>
      </c>
      <c r="B2928" s="56"/>
      <c r="C2928" s="7" t="s">
        <v>118</v>
      </c>
      <c r="D2928" s="7" t="s">
        <v>6558</v>
      </c>
      <c r="E2928" s="7"/>
      <c r="F2928" s="64"/>
      <c r="G2928" s="6"/>
      <c r="H2928" s="6"/>
      <c r="I2928" s="10" t="s">
        <v>110</v>
      </c>
      <c r="J2928" s="11" t="s">
        <v>8462</v>
      </c>
      <c r="K2928" s="194" t="s">
        <v>510</v>
      </c>
      <c r="L2928" s="176"/>
      <c r="M2928" s="176">
        <v>1000</v>
      </c>
      <c r="N2928" s="80" t="s">
        <v>6854</v>
      </c>
      <c r="O2928" s="162"/>
      <c r="P2928" s="80" t="s">
        <v>2211</v>
      </c>
      <c r="Q2928" s="80"/>
      <c r="R2928" s="80"/>
      <c r="S2928" s="163"/>
      <c r="T2928" s="213"/>
      <c r="U2928" s="162"/>
      <c r="V2928" s="164"/>
      <c r="W2928" s="12" t="str">
        <f t="shared" si="696"/>
        <v>Mqtt1</v>
      </c>
      <c r="X2928" s="196" t="s">
        <v>10580</v>
      </c>
      <c r="Y2928" s="6" t="str">
        <f t="shared" si="697"/>
        <v>marpower/power-tag/discharge-pumps-aft-technical-water</v>
      </c>
      <c r="Z2928" s="103" t="str" cm="1">
        <f t="array" ref="Z2928">IF(COUNTIF(N2928,"spare"),"","$."&amp;_xlfn.REGEXEXTRACT(J2928,"^PT\d+[FQ]\d+_(.*)", 2))</f>
        <v>$.RMS_Voltage_B_N</v>
      </c>
      <c r="AA2928" s="12">
        <f t="shared" si="699"/>
        <v>16</v>
      </c>
      <c r="AB2928" s="6" t="s">
        <v>195</v>
      </c>
      <c r="AC2928" s="103">
        <v>3030</v>
      </c>
      <c r="AJ2928" s="80"/>
      <c r="AK2928" s="113" t="s">
        <v>1424</v>
      </c>
      <c r="AN2928" s="80"/>
      <c r="AO2928" s="80"/>
      <c r="AP2928" s="80"/>
      <c r="AQ2928" s="80"/>
      <c r="AR2928" s="127"/>
      <c r="AS2928" s="80"/>
      <c r="AT2928" s="7"/>
      <c r="AU2928" s="7"/>
      <c r="AV2928" s="165"/>
      <c r="AW2928" s="166"/>
      <c r="AX2928" s="137"/>
      <c r="AY2928" s="147"/>
      <c r="AZ2928" s="167"/>
      <c r="BA2928" s="167"/>
      <c r="BB2928" s="147" t="str">
        <f t="shared" si="701"/>
        <v/>
      </c>
      <c r="BC2928" s="168"/>
      <c r="BD2928" s="165"/>
      <c r="BE2928" s="165"/>
      <c r="BF2928" s="165"/>
      <c r="BG2928" s="165"/>
      <c r="BH2928" s="165"/>
      <c r="BI2928" s="165"/>
      <c r="BJ2928" s="165"/>
      <c r="BK2928" s="165"/>
      <c r="BL2928" s="165"/>
      <c r="BM2928" s="165"/>
      <c r="BN2928" s="165"/>
      <c r="BO2928" s="165"/>
      <c r="BP2928" s="165"/>
      <c r="BQ2928" s="165"/>
      <c r="BS2928" s="6"/>
      <c r="BT2928" s="11"/>
      <c r="BU2928" s="6"/>
      <c r="BV2928" s="6"/>
    </row>
    <row r="2929" spans="1:74" ht="15.75" x14ac:dyDescent="0.25">
      <c r="A2929" s="52" t="s">
        <v>1422</v>
      </c>
      <c r="B2929" s="56"/>
      <c r="C2929" s="7" t="s">
        <v>118</v>
      </c>
      <c r="D2929" s="7" t="s">
        <v>6558</v>
      </c>
      <c r="E2929" s="7"/>
      <c r="F2929" s="64"/>
      <c r="G2929" s="6"/>
      <c r="H2929" s="6"/>
      <c r="I2929" s="10" t="s">
        <v>110</v>
      </c>
      <c r="J2929" s="11" t="s">
        <v>8639</v>
      </c>
      <c r="K2929" s="194" t="s">
        <v>510</v>
      </c>
      <c r="L2929" s="176"/>
      <c r="M2929" s="176">
        <v>1000</v>
      </c>
      <c r="N2929" s="80" t="s">
        <v>6854</v>
      </c>
      <c r="O2929" s="162"/>
      <c r="P2929" s="80" t="s">
        <v>2212</v>
      </c>
      <c r="Q2929" s="80"/>
      <c r="R2929" s="80"/>
      <c r="S2929" s="163"/>
      <c r="T2929" s="213"/>
      <c r="U2929" s="162"/>
      <c r="V2929" s="164"/>
      <c r="W2929" s="12" t="str">
        <f t="shared" si="696"/>
        <v>Mqtt1</v>
      </c>
      <c r="X2929" s="196" t="s">
        <v>10580</v>
      </c>
      <c r="Y2929" s="6" t="str">
        <f t="shared" si="697"/>
        <v>marpower/power-tag/discharge-pumps-aft-technical-water</v>
      </c>
      <c r="Z2929" s="103" t="str" cm="1">
        <f t="array" ref="Z2929">IF(COUNTIF(N2929,"spare"),"","$."&amp;_xlfn.REGEXEXTRACT(J2929,"^PT\d+[FQ]\d+_(.*)", 2))</f>
        <v>$.RMS_Voltage_C_N</v>
      </c>
      <c r="AA2929" s="12">
        <f t="shared" si="699"/>
        <v>16</v>
      </c>
      <c r="AB2929" s="6" t="s">
        <v>195</v>
      </c>
      <c r="AC2929" s="103">
        <v>3032</v>
      </c>
      <c r="AJ2929" s="80"/>
      <c r="AK2929" s="113" t="s">
        <v>1424</v>
      </c>
      <c r="AN2929" s="80"/>
      <c r="AO2929" s="80"/>
      <c r="AP2929" s="80"/>
      <c r="AQ2929" s="80"/>
      <c r="AR2929" s="127"/>
      <c r="AS2929" s="80"/>
      <c r="AT2929" s="7"/>
      <c r="AU2929" s="7"/>
      <c r="AV2929" s="165"/>
      <c r="AW2929" s="166"/>
      <c r="AX2929" s="137"/>
      <c r="AY2929" s="147"/>
      <c r="AZ2929" s="167"/>
      <c r="BA2929" s="167"/>
      <c r="BB2929" s="147" t="str">
        <f t="shared" si="701"/>
        <v/>
      </c>
      <c r="BC2929" s="168"/>
      <c r="BD2929" s="165"/>
      <c r="BE2929" s="165"/>
      <c r="BF2929" s="165"/>
      <c r="BG2929" s="165"/>
      <c r="BH2929" s="165"/>
      <c r="BI2929" s="165"/>
      <c r="BJ2929" s="165"/>
      <c r="BK2929" s="165"/>
      <c r="BL2929" s="165"/>
      <c r="BM2929" s="165"/>
      <c r="BN2929" s="165"/>
      <c r="BO2929" s="165"/>
      <c r="BP2929" s="165"/>
      <c r="BQ2929" s="165"/>
      <c r="BS2929" s="6"/>
      <c r="BT2929" s="11"/>
      <c r="BU2929" s="6"/>
      <c r="BV2929" s="6"/>
    </row>
    <row r="2930" spans="1:74" ht="15.75" x14ac:dyDescent="0.25">
      <c r="A2930" s="52" t="s">
        <v>1422</v>
      </c>
      <c r="B2930" s="56"/>
      <c r="C2930" s="7" t="s">
        <v>118</v>
      </c>
      <c r="D2930" s="7" t="s">
        <v>6558</v>
      </c>
      <c r="E2930" s="7"/>
      <c r="F2930" s="64"/>
      <c r="G2930" s="6"/>
      <c r="H2930" s="6"/>
      <c r="I2930" s="10" t="s">
        <v>110</v>
      </c>
      <c r="J2930" s="11" t="s">
        <v>1641</v>
      </c>
      <c r="K2930" s="194" t="s">
        <v>510</v>
      </c>
      <c r="L2930" s="176"/>
      <c r="M2930" s="176">
        <v>1000</v>
      </c>
      <c r="N2930" s="80" t="s">
        <v>6854</v>
      </c>
      <c r="O2930" s="162"/>
      <c r="P2930" s="80" t="s">
        <v>2213</v>
      </c>
      <c r="Q2930" s="80"/>
      <c r="R2930" s="80"/>
      <c r="S2930" s="163"/>
      <c r="T2930" s="213"/>
      <c r="U2930" s="162"/>
      <c r="V2930" s="164"/>
      <c r="W2930" s="12" t="str">
        <f t="shared" si="696"/>
        <v>Mqtt1</v>
      </c>
      <c r="X2930" s="196" t="s">
        <v>10580</v>
      </c>
      <c r="Y2930" s="6" t="str">
        <f t="shared" si="697"/>
        <v>marpower/power-tag/discharge-pumps-aft-technical-water</v>
      </c>
      <c r="Z2930" s="103" t="str" cm="1">
        <f t="array" ref="Z2930">IF(COUNTIF(N2930,"spare"),"","$."&amp;_xlfn.REGEXEXTRACT(J2930,"^PT\d+[FQ]\d+_(.*)", 2))</f>
        <v>$.Active_Power_Phase_A</v>
      </c>
      <c r="AA2930" s="12">
        <f t="shared" si="699"/>
        <v>16</v>
      </c>
      <c r="AB2930" s="6" t="s">
        <v>195</v>
      </c>
      <c r="AC2930" s="103">
        <v>3054</v>
      </c>
      <c r="AJ2930" s="80"/>
      <c r="AK2930" s="113" t="s">
        <v>1425</v>
      </c>
      <c r="AN2930" s="80"/>
      <c r="AO2930" s="80"/>
      <c r="AP2930" s="80"/>
      <c r="AQ2930" s="80"/>
      <c r="AR2930" s="127"/>
      <c r="AS2930" s="80"/>
      <c r="AT2930" s="7"/>
      <c r="AU2930" s="7"/>
      <c r="AV2930" s="165"/>
      <c r="AW2930" s="166"/>
      <c r="AX2930" s="137"/>
      <c r="AY2930" s="147"/>
      <c r="AZ2930" s="167"/>
      <c r="BA2930" s="167"/>
      <c r="BB2930" s="147" t="str">
        <f t="shared" si="701"/>
        <v/>
      </c>
      <c r="BC2930" s="168"/>
      <c r="BD2930" s="165"/>
      <c r="BE2930" s="165"/>
      <c r="BF2930" s="165"/>
      <c r="BG2930" s="165"/>
      <c r="BH2930" s="165"/>
      <c r="BI2930" s="165"/>
      <c r="BJ2930" s="165"/>
      <c r="BK2930" s="165"/>
      <c r="BL2930" s="165"/>
      <c r="BM2930" s="165"/>
      <c r="BN2930" s="165"/>
      <c r="BO2930" s="165"/>
      <c r="BP2930" s="165"/>
      <c r="BQ2930" s="165"/>
      <c r="BS2930" s="6"/>
      <c r="BT2930" s="11"/>
      <c r="BU2930" s="6"/>
      <c r="BV2930" s="6"/>
    </row>
    <row r="2931" spans="1:74" ht="15.75" x14ac:dyDescent="0.25">
      <c r="A2931" s="52" t="s">
        <v>1422</v>
      </c>
      <c r="B2931" s="56"/>
      <c r="C2931" s="7" t="s">
        <v>118</v>
      </c>
      <c r="D2931" s="7" t="s">
        <v>6558</v>
      </c>
      <c r="E2931" s="7"/>
      <c r="F2931" s="64"/>
      <c r="G2931" s="6"/>
      <c r="H2931" s="6"/>
      <c r="I2931" s="10" t="s">
        <v>110</v>
      </c>
      <c r="J2931" s="11" t="s">
        <v>1642</v>
      </c>
      <c r="K2931" s="194" t="s">
        <v>510</v>
      </c>
      <c r="L2931" s="176"/>
      <c r="M2931" s="176">
        <v>1000</v>
      </c>
      <c r="N2931" s="80" t="s">
        <v>6854</v>
      </c>
      <c r="O2931" s="162"/>
      <c r="P2931" s="80" t="s">
        <v>2214</v>
      </c>
      <c r="Q2931" s="80"/>
      <c r="R2931" s="80"/>
      <c r="S2931" s="163"/>
      <c r="T2931" s="213"/>
      <c r="U2931" s="162"/>
      <c r="V2931" s="164"/>
      <c r="W2931" s="12" t="str">
        <f t="shared" si="696"/>
        <v>Mqtt1</v>
      </c>
      <c r="X2931" s="196" t="s">
        <v>10580</v>
      </c>
      <c r="Y2931" s="6" t="str">
        <f t="shared" si="697"/>
        <v>marpower/power-tag/discharge-pumps-aft-technical-water</v>
      </c>
      <c r="Z2931" s="103" t="str" cm="1">
        <f t="array" ref="Z2931">IF(COUNTIF(N2931,"spare"),"","$."&amp;_xlfn.REGEXEXTRACT(J2931,"^PT\d+[FQ]\d+_(.*)", 2))</f>
        <v>$.Active_Power_Phase_B</v>
      </c>
      <c r="AA2931" s="12">
        <f t="shared" si="699"/>
        <v>16</v>
      </c>
      <c r="AB2931" s="6" t="s">
        <v>195</v>
      </c>
      <c r="AC2931" s="103">
        <v>3056</v>
      </c>
      <c r="AJ2931" s="80"/>
      <c r="AK2931" s="113" t="s">
        <v>1425</v>
      </c>
      <c r="AN2931" s="80"/>
      <c r="AO2931" s="80"/>
      <c r="AP2931" s="80"/>
      <c r="AQ2931" s="80"/>
      <c r="AR2931" s="127"/>
      <c r="AS2931" s="80"/>
      <c r="AT2931" s="7"/>
      <c r="AU2931" s="7"/>
      <c r="AV2931" s="165"/>
      <c r="AW2931" s="166"/>
      <c r="AX2931" s="137"/>
      <c r="AY2931" s="147"/>
      <c r="AZ2931" s="167"/>
      <c r="BA2931" s="167"/>
      <c r="BB2931" s="147" t="str">
        <f t="shared" si="701"/>
        <v/>
      </c>
      <c r="BC2931" s="168"/>
      <c r="BD2931" s="165"/>
      <c r="BE2931" s="165"/>
      <c r="BF2931" s="165"/>
      <c r="BG2931" s="165"/>
      <c r="BH2931" s="165"/>
      <c r="BI2931" s="165"/>
      <c r="BJ2931" s="165"/>
      <c r="BK2931" s="165"/>
      <c r="BL2931" s="165"/>
      <c r="BM2931" s="165"/>
      <c r="BN2931" s="165"/>
      <c r="BO2931" s="165"/>
      <c r="BP2931" s="165"/>
      <c r="BQ2931" s="165"/>
      <c r="BS2931" s="6"/>
      <c r="BT2931" s="11"/>
      <c r="BU2931" s="6"/>
      <c r="BV2931" s="6"/>
    </row>
    <row r="2932" spans="1:74" ht="15.75" x14ac:dyDescent="0.25">
      <c r="A2932" s="52" t="s">
        <v>1422</v>
      </c>
      <c r="B2932" s="56"/>
      <c r="C2932" s="7" t="s">
        <v>118</v>
      </c>
      <c r="D2932" s="7" t="s">
        <v>6558</v>
      </c>
      <c r="E2932" s="7"/>
      <c r="F2932" s="64"/>
      <c r="G2932" s="6"/>
      <c r="H2932" s="6"/>
      <c r="I2932" s="10" t="s">
        <v>110</v>
      </c>
      <c r="J2932" s="11" t="s">
        <v>1643</v>
      </c>
      <c r="K2932" s="194" t="s">
        <v>510</v>
      </c>
      <c r="L2932" s="176"/>
      <c r="M2932" s="176">
        <v>1000</v>
      </c>
      <c r="N2932" s="80" t="s">
        <v>6854</v>
      </c>
      <c r="O2932" s="162"/>
      <c r="P2932" s="80" t="s">
        <v>2215</v>
      </c>
      <c r="Q2932" s="80"/>
      <c r="R2932" s="80"/>
      <c r="S2932" s="163"/>
      <c r="T2932" s="213"/>
      <c r="U2932" s="162"/>
      <c r="V2932" s="164"/>
      <c r="W2932" s="12" t="str">
        <f t="shared" si="696"/>
        <v>Mqtt1</v>
      </c>
      <c r="X2932" s="196" t="s">
        <v>10580</v>
      </c>
      <c r="Y2932" s="6" t="str">
        <f t="shared" si="697"/>
        <v>marpower/power-tag/discharge-pumps-aft-technical-water</v>
      </c>
      <c r="Z2932" s="103" t="str" cm="1">
        <f t="array" ref="Z2932">IF(COUNTIF(N2932,"spare"),"","$."&amp;_xlfn.REGEXEXTRACT(J2932,"^PT\d+[FQ]\d+_(.*)", 2))</f>
        <v>$.Active_Power_Phase_C</v>
      </c>
      <c r="AA2932" s="12">
        <f t="shared" si="699"/>
        <v>16</v>
      </c>
      <c r="AB2932" s="6" t="s">
        <v>195</v>
      </c>
      <c r="AC2932" s="103">
        <v>3058</v>
      </c>
      <c r="AJ2932" s="80"/>
      <c r="AK2932" s="113" t="s">
        <v>1425</v>
      </c>
      <c r="AN2932" s="80"/>
      <c r="AO2932" s="80"/>
      <c r="AP2932" s="80"/>
      <c r="AQ2932" s="80"/>
      <c r="AR2932" s="127"/>
      <c r="AS2932" s="80"/>
      <c r="AT2932" s="7"/>
      <c r="AU2932" s="7"/>
      <c r="AV2932" s="165"/>
      <c r="AW2932" s="166"/>
      <c r="AX2932" s="137"/>
      <c r="AY2932" s="147"/>
      <c r="AZ2932" s="167"/>
      <c r="BA2932" s="167"/>
      <c r="BB2932" s="147" t="str">
        <f t="shared" si="701"/>
        <v/>
      </c>
      <c r="BC2932" s="168"/>
      <c r="BD2932" s="165"/>
      <c r="BE2932" s="165"/>
      <c r="BF2932" s="165"/>
      <c r="BG2932" s="165"/>
      <c r="BH2932" s="165"/>
      <c r="BI2932" s="165"/>
      <c r="BJ2932" s="165"/>
      <c r="BK2932" s="165"/>
      <c r="BL2932" s="165"/>
      <c r="BM2932" s="165"/>
      <c r="BN2932" s="165"/>
      <c r="BO2932" s="165"/>
      <c r="BP2932" s="165"/>
      <c r="BQ2932" s="165"/>
      <c r="BS2932" s="6"/>
      <c r="BT2932" s="11"/>
      <c r="BU2932" s="6"/>
      <c r="BV2932" s="6"/>
    </row>
    <row r="2933" spans="1:74" ht="15.75" x14ac:dyDescent="0.25">
      <c r="A2933" s="52" t="s">
        <v>1422</v>
      </c>
      <c r="B2933" s="56"/>
      <c r="C2933" s="7" t="s">
        <v>118</v>
      </c>
      <c r="D2933" s="7" t="s">
        <v>6558</v>
      </c>
      <c r="E2933" s="7"/>
      <c r="F2933" s="64"/>
      <c r="G2933" s="6"/>
      <c r="H2933" s="6"/>
      <c r="I2933" s="10" t="s">
        <v>110</v>
      </c>
      <c r="J2933" s="11" t="s">
        <v>1644</v>
      </c>
      <c r="K2933" s="194" t="s">
        <v>510</v>
      </c>
      <c r="L2933" s="176"/>
      <c r="M2933" s="176">
        <v>1000</v>
      </c>
      <c r="N2933" s="80" t="s">
        <v>6854</v>
      </c>
      <c r="O2933" s="162"/>
      <c r="P2933" s="80" t="s">
        <v>2216</v>
      </c>
      <c r="Q2933" s="80"/>
      <c r="R2933" s="80"/>
      <c r="S2933" s="163"/>
      <c r="T2933" s="213"/>
      <c r="U2933" s="162"/>
      <c r="V2933" s="164"/>
      <c r="W2933" s="12" t="str">
        <f t="shared" si="696"/>
        <v>Mqtt1</v>
      </c>
      <c r="X2933" s="196" t="s">
        <v>10580</v>
      </c>
      <c r="Y2933" s="6" t="str">
        <f t="shared" si="697"/>
        <v>marpower/power-tag/discharge-pumps-aft-technical-water</v>
      </c>
      <c r="Z2933" s="103" t="str" cm="1">
        <f t="array" ref="Z2933">IF(COUNTIF(N2933,"spare"),"","$."&amp;_xlfn.REGEXEXTRACT(J2933,"^PT\d+[FQ]\d+_(.*)", 2))</f>
        <v>$.Total_Active_Power</v>
      </c>
      <c r="AA2933" s="12">
        <f t="shared" si="699"/>
        <v>16</v>
      </c>
      <c r="AB2933" s="6" t="s">
        <v>195</v>
      </c>
      <c r="AC2933" s="103">
        <v>3060</v>
      </c>
      <c r="AJ2933" s="80"/>
      <c r="AK2933" s="113" t="s">
        <v>1425</v>
      </c>
      <c r="AN2933" s="80"/>
      <c r="AO2933" s="80"/>
      <c r="AP2933" s="80"/>
      <c r="AQ2933" s="80"/>
      <c r="AR2933" s="127"/>
      <c r="AS2933" s="80"/>
      <c r="AT2933" s="7"/>
      <c r="AU2933" s="7"/>
      <c r="AV2933" s="165"/>
      <c r="AW2933" s="166"/>
      <c r="AX2933" s="137"/>
      <c r="AY2933" s="147"/>
      <c r="AZ2933" s="167"/>
      <c r="BA2933" s="167"/>
      <c r="BB2933" s="147" t="str">
        <f t="shared" si="701"/>
        <v/>
      </c>
      <c r="BC2933" s="168"/>
      <c r="BD2933" s="165"/>
      <c r="BE2933" s="165"/>
      <c r="BF2933" s="165"/>
      <c r="BG2933" s="165"/>
      <c r="BH2933" s="165"/>
      <c r="BI2933" s="165"/>
      <c r="BJ2933" s="165"/>
      <c r="BK2933" s="165"/>
      <c r="BL2933" s="165"/>
      <c r="BM2933" s="165"/>
      <c r="BN2933" s="165"/>
      <c r="BO2933" s="165"/>
      <c r="BP2933" s="165"/>
      <c r="BQ2933" s="165"/>
      <c r="BS2933" s="6"/>
      <c r="BT2933" s="11"/>
      <c r="BU2933" s="6"/>
      <c r="BV2933" s="6"/>
    </row>
    <row r="2934" spans="1:74" ht="15.75" x14ac:dyDescent="0.25">
      <c r="A2934" s="52" t="s">
        <v>1422</v>
      </c>
      <c r="B2934" s="56"/>
      <c r="C2934" s="7" t="s">
        <v>118</v>
      </c>
      <c r="D2934" s="7" t="s">
        <v>6558</v>
      </c>
      <c r="E2934" s="7"/>
      <c r="F2934" s="64"/>
      <c r="G2934" s="6"/>
      <c r="H2934" s="6"/>
      <c r="I2934" s="10" t="s">
        <v>110</v>
      </c>
      <c r="J2934" s="11" t="s">
        <v>1645</v>
      </c>
      <c r="K2934" s="194" t="s">
        <v>510</v>
      </c>
      <c r="L2934" s="176"/>
      <c r="M2934" s="176">
        <v>1000</v>
      </c>
      <c r="N2934" s="80" t="s">
        <v>6854</v>
      </c>
      <c r="O2934" s="162"/>
      <c r="P2934" s="80" t="s">
        <v>2217</v>
      </c>
      <c r="Q2934" s="80"/>
      <c r="R2934" s="80"/>
      <c r="S2934" s="163"/>
      <c r="T2934" s="213"/>
      <c r="U2934" s="162"/>
      <c r="V2934" s="164"/>
      <c r="W2934" s="12" t="str">
        <f t="shared" si="696"/>
        <v>Mqtt1</v>
      </c>
      <c r="X2934" s="196" t="s">
        <v>10580</v>
      </c>
      <c r="Y2934" s="6" t="str">
        <f t="shared" si="697"/>
        <v>marpower/power-tag/discharge-pumps-aft-technical-water</v>
      </c>
      <c r="Z2934" s="103" t="str" cm="1">
        <f t="array" ref="Z2934">IF(COUNTIF(N2934,"spare"),"","$."&amp;_xlfn.REGEXEXTRACT(J2934,"^PT\d+[FQ]\d+_(.*)", 2))</f>
        <v>$.Power_Factor_Phase_A</v>
      </c>
      <c r="AA2934" s="12">
        <f t="shared" si="699"/>
        <v>16</v>
      </c>
      <c r="AB2934" s="6" t="s">
        <v>195</v>
      </c>
      <c r="AC2934" s="103">
        <v>3078</v>
      </c>
      <c r="AJ2934" s="80"/>
      <c r="AK2934" s="113" t="s">
        <v>1426</v>
      </c>
      <c r="AN2934" s="80"/>
      <c r="AO2934" s="80"/>
      <c r="AP2934" s="80"/>
      <c r="AQ2934" s="80"/>
      <c r="AR2934" s="127"/>
      <c r="AS2934" s="80"/>
      <c r="AT2934" s="7"/>
      <c r="AU2934" s="7"/>
      <c r="AV2934" s="165"/>
      <c r="AW2934" s="166"/>
      <c r="AX2934" s="137"/>
      <c r="AY2934" s="147"/>
      <c r="AZ2934" s="167"/>
      <c r="BA2934" s="167"/>
      <c r="BB2934" s="147" t="str">
        <f t="shared" si="701"/>
        <v/>
      </c>
      <c r="BC2934" s="168"/>
      <c r="BD2934" s="165"/>
      <c r="BE2934" s="165"/>
      <c r="BF2934" s="165"/>
      <c r="BG2934" s="165"/>
      <c r="BH2934" s="165"/>
      <c r="BI2934" s="165"/>
      <c r="BJ2934" s="165"/>
      <c r="BK2934" s="165"/>
      <c r="BL2934" s="165"/>
      <c r="BM2934" s="165"/>
      <c r="BN2934" s="165"/>
      <c r="BO2934" s="165"/>
      <c r="BP2934" s="165"/>
      <c r="BQ2934" s="165"/>
      <c r="BS2934" s="6"/>
      <c r="BT2934" s="11"/>
      <c r="BU2934" s="6"/>
      <c r="BV2934" s="6"/>
    </row>
    <row r="2935" spans="1:74" ht="15.75" x14ac:dyDescent="0.25">
      <c r="A2935" s="52" t="s">
        <v>1422</v>
      </c>
      <c r="B2935" s="56"/>
      <c r="C2935" s="7" t="s">
        <v>118</v>
      </c>
      <c r="D2935" s="7" t="s">
        <v>6558</v>
      </c>
      <c r="E2935" s="7"/>
      <c r="F2935" s="64"/>
      <c r="G2935" s="6"/>
      <c r="H2935" s="6"/>
      <c r="I2935" s="10" t="s">
        <v>110</v>
      </c>
      <c r="J2935" s="11" t="s">
        <v>1646</v>
      </c>
      <c r="K2935" s="194" t="s">
        <v>510</v>
      </c>
      <c r="L2935" s="176"/>
      <c r="M2935" s="176">
        <v>1000</v>
      </c>
      <c r="N2935" s="80" t="s">
        <v>6854</v>
      </c>
      <c r="O2935" s="162"/>
      <c r="P2935" s="80" t="s">
        <v>2218</v>
      </c>
      <c r="Q2935" s="80"/>
      <c r="R2935" s="80"/>
      <c r="S2935" s="163"/>
      <c r="T2935" s="213"/>
      <c r="U2935" s="162"/>
      <c r="V2935" s="164"/>
      <c r="W2935" s="12" t="str">
        <f t="shared" si="696"/>
        <v>Mqtt1</v>
      </c>
      <c r="X2935" s="196" t="s">
        <v>10580</v>
      </c>
      <c r="Y2935" s="6" t="str">
        <f t="shared" si="697"/>
        <v>marpower/power-tag/discharge-pumps-aft-technical-water</v>
      </c>
      <c r="Z2935" s="103" t="str" cm="1">
        <f t="array" ref="Z2935">IF(COUNTIF(N2935,"spare"),"","$."&amp;_xlfn.REGEXEXTRACT(J2935,"^PT\d+[FQ]\d+_(.*)", 2))</f>
        <v>$.Power_Factor_Phase_B</v>
      </c>
      <c r="AA2935" s="12">
        <f t="shared" si="699"/>
        <v>16</v>
      </c>
      <c r="AB2935" s="6" t="s">
        <v>195</v>
      </c>
      <c r="AC2935" s="103">
        <v>3080</v>
      </c>
      <c r="AJ2935" s="80"/>
      <c r="AK2935" s="113" t="s">
        <v>1426</v>
      </c>
      <c r="AN2935" s="80"/>
      <c r="AO2935" s="80"/>
      <c r="AP2935" s="80"/>
      <c r="AQ2935" s="80"/>
      <c r="AR2935" s="127"/>
      <c r="AS2935" s="80"/>
      <c r="AT2935" s="7"/>
      <c r="AU2935" s="7"/>
      <c r="AV2935" s="165"/>
      <c r="AW2935" s="166"/>
      <c r="AX2935" s="137"/>
      <c r="AY2935" s="147"/>
      <c r="AZ2935" s="167"/>
      <c r="BA2935" s="167"/>
      <c r="BB2935" s="147" t="str">
        <f t="shared" si="701"/>
        <v/>
      </c>
      <c r="BC2935" s="168"/>
      <c r="BD2935" s="165"/>
      <c r="BE2935" s="165"/>
      <c r="BF2935" s="165"/>
      <c r="BG2935" s="165"/>
      <c r="BH2935" s="165"/>
      <c r="BI2935" s="165"/>
      <c r="BJ2935" s="165"/>
      <c r="BK2935" s="165"/>
      <c r="BL2935" s="165"/>
      <c r="BM2935" s="165"/>
      <c r="BN2935" s="165"/>
      <c r="BO2935" s="165"/>
      <c r="BP2935" s="165"/>
      <c r="BQ2935" s="165"/>
      <c r="BS2935" s="6"/>
      <c r="BT2935" s="11"/>
      <c r="BU2935" s="6"/>
      <c r="BV2935" s="6"/>
    </row>
    <row r="2936" spans="1:74" ht="15.75" x14ac:dyDescent="0.25">
      <c r="A2936" s="52" t="s">
        <v>1422</v>
      </c>
      <c r="B2936" s="56"/>
      <c r="C2936" s="7" t="s">
        <v>118</v>
      </c>
      <c r="D2936" s="7" t="s">
        <v>6558</v>
      </c>
      <c r="E2936" s="7"/>
      <c r="F2936" s="64"/>
      <c r="G2936" s="6"/>
      <c r="H2936" s="6"/>
      <c r="I2936" s="10" t="s">
        <v>110</v>
      </c>
      <c r="J2936" s="11" t="s">
        <v>1647</v>
      </c>
      <c r="K2936" s="194" t="s">
        <v>510</v>
      </c>
      <c r="L2936" s="176"/>
      <c r="M2936" s="176">
        <v>1000</v>
      </c>
      <c r="N2936" s="80" t="s">
        <v>6854</v>
      </c>
      <c r="O2936" s="162"/>
      <c r="P2936" s="80" t="s">
        <v>2219</v>
      </c>
      <c r="Q2936" s="80"/>
      <c r="R2936" s="80"/>
      <c r="S2936" s="163"/>
      <c r="T2936" s="213"/>
      <c r="U2936" s="162"/>
      <c r="V2936" s="164"/>
      <c r="W2936" s="12" t="str">
        <f t="shared" si="696"/>
        <v>Mqtt1</v>
      </c>
      <c r="X2936" s="196" t="s">
        <v>10580</v>
      </c>
      <c r="Y2936" s="6" t="str">
        <f t="shared" si="697"/>
        <v>marpower/power-tag/discharge-pumps-aft-technical-water</v>
      </c>
      <c r="Z2936" s="103" t="str" cm="1">
        <f t="array" ref="Z2936">IF(COUNTIF(N2936,"spare"),"","$."&amp;_xlfn.REGEXEXTRACT(J2936,"^PT\d+[FQ]\d+_(.*)", 2))</f>
        <v>$.Power_Factor_Phase_C</v>
      </c>
      <c r="AA2936" s="12">
        <f t="shared" si="699"/>
        <v>16</v>
      </c>
      <c r="AB2936" s="6" t="s">
        <v>195</v>
      </c>
      <c r="AC2936" s="103">
        <v>3082</v>
      </c>
      <c r="AJ2936" s="80"/>
      <c r="AK2936" s="113" t="s">
        <v>1426</v>
      </c>
      <c r="AN2936" s="80"/>
      <c r="AO2936" s="80"/>
      <c r="AP2936" s="80"/>
      <c r="AQ2936" s="80"/>
      <c r="AR2936" s="127"/>
      <c r="AS2936" s="80"/>
      <c r="AT2936" s="7"/>
      <c r="AU2936" s="7"/>
      <c r="AV2936" s="165"/>
      <c r="AW2936" s="166"/>
      <c r="AX2936" s="137"/>
      <c r="AY2936" s="147"/>
      <c r="AZ2936" s="167"/>
      <c r="BA2936" s="167"/>
      <c r="BB2936" s="147" t="str">
        <f t="shared" si="701"/>
        <v/>
      </c>
      <c r="BC2936" s="168"/>
      <c r="BD2936" s="165"/>
      <c r="BE2936" s="165"/>
      <c r="BF2936" s="165"/>
      <c r="BG2936" s="165"/>
      <c r="BH2936" s="165"/>
      <c r="BI2936" s="165"/>
      <c r="BJ2936" s="165"/>
      <c r="BK2936" s="165"/>
      <c r="BL2936" s="165"/>
      <c r="BM2936" s="165"/>
      <c r="BN2936" s="165"/>
      <c r="BO2936" s="165"/>
      <c r="BP2936" s="165"/>
      <c r="BQ2936" s="165"/>
      <c r="BS2936" s="6"/>
      <c r="BT2936" s="11"/>
      <c r="BU2936" s="6"/>
      <c r="BV2936" s="6"/>
    </row>
    <row r="2937" spans="1:74" ht="15.75" x14ac:dyDescent="0.25">
      <c r="A2937" s="52" t="s">
        <v>1422</v>
      </c>
      <c r="B2937" s="56"/>
      <c r="C2937" s="7" t="s">
        <v>118</v>
      </c>
      <c r="D2937" s="7" t="s">
        <v>6558</v>
      </c>
      <c r="E2937" s="7"/>
      <c r="F2937" s="64"/>
      <c r="G2937" s="6"/>
      <c r="H2937" s="6"/>
      <c r="I2937" s="10" t="s">
        <v>110</v>
      </c>
      <c r="J2937" s="11" t="s">
        <v>1648</v>
      </c>
      <c r="K2937" s="194" t="s">
        <v>510</v>
      </c>
      <c r="L2937" s="176"/>
      <c r="M2937" s="176">
        <v>1000</v>
      </c>
      <c r="N2937" s="80" t="s">
        <v>6854</v>
      </c>
      <c r="O2937" s="162"/>
      <c r="P2937" s="80" t="s">
        <v>2220</v>
      </c>
      <c r="Q2937" s="80"/>
      <c r="R2937" s="80"/>
      <c r="S2937" s="163"/>
      <c r="T2937" s="213"/>
      <c r="U2937" s="162"/>
      <c r="V2937" s="164"/>
      <c r="W2937" s="12" t="str">
        <f t="shared" si="696"/>
        <v>Mqtt1</v>
      </c>
      <c r="X2937" s="196" t="s">
        <v>10580</v>
      </c>
      <c r="Y2937" s="6" t="str">
        <f t="shared" si="697"/>
        <v>marpower/power-tag/discharge-pumps-aft-technical-water</v>
      </c>
      <c r="Z2937" s="103" t="str" cm="1">
        <f t="array" ref="Z2937">IF(COUNTIF(N2937,"spare"),"","$."&amp;_xlfn.REGEXEXTRACT(J2937,"^PT\d+[FQ]\d+_(.*)", 2))</f>
        <v>$.Total_Power_Factor</v>
      </c>
      <c r="AA2937" s="12">
        <f t="shared" si="699"/>
        <v>16</v>
      </c>
      <c r="AB2937" s="6" t="s">
        <v>195</v>
      </c>
      <c r="AC2937" s="103">
        <v>3084</v>
      </c>
      <c r="AJ2937" s="80"/>
      <c r="AK2937" s="113" t="s">
        <v>1426</v>
      </c>
      <c r="AN2937" s="80"/>
      <c r="AO2937" s="80"/>
      <c r="AP2937" s="80"/>
      <c r="AQ2937" s="80"/>
      <c r="AR2937" s="127"/>
      <c r="AS2937" s="80"/>
      <c r="AT2937" s="7"/>
      <c r="AU2937" s="7"/>
      <c r="AV2937" s="165"/>
      <c r="AW2937" s="166"/>
      <c r="AX2937" s="137"/>
      <c r="AY2937" s="147"/>
      <c r="AZ2937" s="167"/>
      <c r="BA2937" s="167"/>
      <c r="BB2937" s="147" t="str">
        <f t="shared" si="701"/>
        <v/>
      </c>
      <c r="BC2937" s="168"/>
      <c r="BD2937" s="165"/>
      <c r="BE2937" s="165"/>
      <c r="BF2937" s="165"/>
      <c r="BG2937" s="165"/>
      <c r="BH2937" s="165"/>
      <c r="BI2937" s="165"/>
      <c r="BJ2937" s="165"/>
      <c r="BK2937" s="165"/>
      <c r="BL2937" s="165"/>
      <c r="BM2937" s="165"/>
      <c r="BN2937" s="165"/>
      <c r="BO2937" s="165"/>
      <c r="BP2937" s="165"/>
      <c r="BQ2937" s="165"/>
      <c r="BS2937" s="6"/>
      <c r="BT2937" s="11"/>
      <c r="BU2937" s="6"/>
      <c r="BV2937" s="6"/>
    </row>
    <row r="2938" spans="1:74" ht="15.75" x14ac:dyDescent="0.25">
      <c r="A2938" s="52" t="s">
        <v>1422</v>
      </c>
      <c r="B2938" s="56"/>
      <c r="C2938" s="7" t="s">
        <v>118</v>
      </c>
      <c r="D2938" s="7" t="s">
        <v>6558</v>
      </c>
      <c r="E2938" s="7"/>
      <c r="F2938" s="64"/>
      <c r="G2938" s="6"/>
      <c r="H2938" s="6"/>
      <c r="I2938" s="10" t="s">
        <v>110</v>
      </c>
      <c r="J2938" s="11" t="s">
        <v>1649</v>
      </c>
      <c r="K2938" s="194" t="s">
        <v>510</v>
      </c>
      <c r="L2938" s="176"/>
      <c r="M2938" s="176">
        <v>1000</v>
      </c>
      <c r="N2938" s="80" t="s">
        <v>6854</v>
      </c>
      <c r="O2938" s="162"/>
      <c r="P2938" s="80" t="s">
        <v>2221</v>
      </c>
      <c r="Q2938" s="80"/>
      <c r="R2938" s="80"/>
      <c r="S2938" s="163"/>
      <c r="T2938" s="213"/>
      <c r="U2938" s="162"/>
      <c r="V2938" s="164"/>
      <c r="W2938" s="12" t="str">
        <f t="shared" si="696"/>
        <v>Mqtt1</v>
      </c>
      <c r="X2938" s="196" t="s">
        <v>10581</v>
      </c>
      <c r="Y2938" s="6" t="str">
        <f t="shared" si="697"/>
        <v>marpower/power-tag/co2</v>
      </c>
      <c r="Z2938" s="103" t="str" cm="1">
        <f t="array" ref="Z2938">IF(COUNTIF(N2938,"spare"),"","$."&amp;_xlfn.REGEXEXTRACT(J2938,"^PT\d+[FQ]\d+_(.*)", 2))</f>
        <v>$.RMS_Current_Phase_A</v>
      </c>
      <c r="AA2938" s="12">
        <f t="shared" si="699"/>
        <v>17</v>
      </c>
      <c r="AB2938" s="6" t="s">
        <v>195</v>
      </c>
      <c r="AC2938" s="103">
        <v>3000</v>
      </c>
      <c r="AJ2938" s="80"/>
      <c r="AK2938" s="113" t="s">
        <v>1423</v>
      </c>
      <c r="AN2938" s="80"/>
      <c r="AO2938" s="80"/>
      <c r="AP2938" s="80"/>
      <c r="AQ2938" s="80"/>
      <c r="AR2938" s="127"/>
      <c r="AS2938" s="80"/>
      <c r="AT2938" s="7"/>
      <c r="AU2938" s="7"/>
      <c r="AV2938" s="165"/>
      <c r="AW2938" s="166"/>
      <c r="AX2938" s="137"/>
      <c r="AY2938" s="147"/>
      <c r="AZ2938" s="167"/>
      <c r="BA2938" s="167"/>
      <c r="BB2938" s="147" t="str">
        <f t="shared" ref="BB2938:BB2952" si="702">IF(ISNUMBER(AM2938),"1","")</f>
        <v/>
      </c>
      <c r="BC2938" s="168"/>
      <c r="BD2938" s="165"/>
      <c r="BE2938" s="165"/>
      <c r="BF2938" s="165"/>
      <c r="BG2938" s="165"/>
      <c r="BH2938" s="165"/>
      <c r="BI2938" s="165"/>
      <c r="BJ2938" s="165"/>
      <c r="BK2938" s="165"/>
      <c r="BL2938" s="165"/>
      <c r="BM2938" s="165"/>
      <c r="BN2938" s="165"/>
      <c r="BO2938" s="165"/>
      <c r="BP2938" s="165"/>
      <c r="BQ2938" s="165"/>
      <c r="BS2938" s="6"/>
      <c r="BT2938" s="11"/>
      <c r="BU2938" s="6"/>
      <c r="BV2938" s="6"/>
    </row>
    <row r="2939" spans="1:74" ht="15.75" x14ac:dyDescent="0.25">
      <c r="A2939" s="52" t="s">
        <v>1422</v>
      </c>
      <c r="B2939" s="56"/>
      <c r="C2939" s="7" t="s">
        <v>118</v>
      </c>
      <c r="D2939" s="7" t="s">
        <v>6558</v>
      </c>
      <c r="E2939" s="7"/>
      <c r="F2939" s="64"/>
      <c r="G2939" s="6"/>
      <c r="H2939" s="6"/>
      <c r="I2939" s="10" t="s">
        <v>110</v>
      </c>
      <c r="J2939" s="11" t="s">
        <v>1650</v>
      </c>
      <c r="K2939" s="194" t="s">
        <v>510</v>
      </c>
      <c r="L2939" s="176"/>
      <c r="M2939" s="176">
        <v>1000</v>
      </c>
      <c r="N2939" s="80" t="s">
        <v>6854</v>
      </c>
      <c r="O2939" s="162"/>
      <c r="P2939" s="80" t="s">
        <v>2222</v>
      </c>
      <c r="Q2939" s="80"/>
      <c r="R2939" s="80"/>
      <c r="S2939" s="163"/>
      <c r="T2939" s="213"/>
      <c r="U2939" s="162"/>
      <c r="V2939" s="164"/>
      <c r="W2939" s="12" t="str">
        <f t="shared" si="696"/>
        <v>Mqtt1</v>
      </c>
      <c r="X2939" s="196" t="s">
        <v>10581</v>
      </c>
      <c r="Y2939" s="6" t="str">
        <f t="shared" si="697"/>
        <v>marpower/power-tag/co2</v>
      </c>
      <c r="Z2939" s="103" t="str" cm="1">
        <f t="array" ref="Z2939">IF(COUNTIF(N2939,"spare"),"","$."&amp;_xlfn.REGEXEXTRACT(J2939,"^PT\d+[FQ]\d+_(.*)", 2))</f>
        <v>$.RMS_Current_Phase_B</v>
      </c>
      <c r="AA2939" s="12">
        <f t="shared" si="699"/>
        <v>17</v>
      </c>
      <c r="AB2939" s="6" t="s">
        <v>195</v>
      </c>
      <c r="AC2939" s="103">
        <v>3002</v>
      </c>
      <c r="AJ2939" s="80"/>
      <c r="AK2939" s="113" t="s">
        <v>1423</v>
      </c>
      <c r="AN2939" s="80"/>
      <c r="AO2939" s="80"/>
      <c r="AP2939" s="80"/>
      <c r="AQ2939" s="80"/>
      <c r="AR2939" s="127"/>
      <c r="AS2939" s="80"/>
      <c r="AT2939" s="7"/>
      <c r="AU2939" s="7"/>
      <c r="AV2939" s="165"/>
      <c r="AW2939" s="166"/>
      <c r="AX2939" s="137"/>
      <c r="AY2939" s="147"/>
      <c r="AZ2939" s="167"/>
      <c r="BA2939" s="167"/>
      <c r="BB2939" s="147" t="str">
        <f t="shared" si="702"/>
        <v/>
      </c>
      <c r="BC2939" s="168"/>
      <c r="BD2939" s="165"/>
      <c r="BE2939" s="165"/>
      <c r="BF2939" s="165"/>
      <c r="BG2939" s="165"/>
      <c r="BH2939" s="165"/>
      <c r="BI2939" s="165"/>
      <c r="BJ2939" s="165"/>
      <c r="BK2939" s="165"/>
      <c r="BL2939" s="165"/>
      <c r="BM2939" s="165"/>
      <c r="BN2939" s="165"/>
      <c r="BO2939" s="165"/>
      <c r="BP2939" s="165"/>
      <c r="BQ2939" s="165"/>
      <c r="BS2939" s="6"/>
      <c r="BT2939" s="11"/>
      <c r="BU2939" s="6"/>
      <c r="BV2939" s="6"/>
    </row>
    <row r="2940" spans="1:74" ht="15.75" x14ac:dyDescent="0.25">
      <c r="A2940" s="52" t="s">
        <v>1422</v>
      </c>
      <c r="B2940" s="56"/>
      <c r="C2940" s="7" t="s">
        <v>118</v>
      </c>
      <c r="D2940" s="7" t="s">
        <v>6558</v>
      </c>
      <c r="E2940" s="7"/>
      <c r="F2940" s="64"/>
      <c r="G2940" s="6"/>
      <c r="H2940" s="6"/>
      <c r="I2940" s="10" t="s">
        <v>110</v>
      </c>
      <c r="J2940" s="11" t="s">
        <v>1651</v>
      </c>
      <c r="K2940" s="194" t="s">
        <v>510</v>
      </c>
      <c r="L2940" s="176"/>
      <c r="M2940" s="176">
        <v>1000</v>
      </c>
      <c r="N2940" s="80" t="s">
        <v>6854</v>
      </c>
      <c r="O2940" s="162"/>
      <c r="P2940" s="80" t="s">
        <v>2223</v>
      </c>
      <c r="Q2940" s="80"/>
      <c r="R2940" s="80"/>
      <c r="S2940" s="163"/>
      <c r="T2940" s="213"/>
      <c r="U2940" s="162"/>
      <c r="V2940" s="164"/>
      <c r="W2940" s="12" t="str">
        <f t="shared" si="696"/>
        <v>Mqtt1</v>
      </c>
      <c r="X2940" s="196" t="s">
        <v>10581</v>
      </c>
      <c r="Y2940" s="6" t="str">
        <f t="shared" si="697"/>
        <v>marpower/power-tag/co2</v>
      </c>
      <c r="Z2940" s="103" t="str" cm="1">
        <f t="array" ref="Z2940">IF(COUNTIF(N2940,"spare"),"","$."&amp;_xlfn.REGEXEXTRACT(J2940,"^PT\d+[FQ]\d+_(.*)", 2))</f>
        <v>$.RMS_Current_Phase_C</v>
      </c>
      <c r="AA2940" s="12">
        <f t="shared" si="699"/>
        <v>17</v>
      </c>
      <c r="AB2940" s="6" t="s">
        <v>195</v>
      </c>
      <c r="AC2940" s="103">
        <v>3004</v>
      </c>
      <c r="AJ2940" s="80"/>
      <c r="AK2940" s="113" t="s">
        <v>1423</v>
      </c>
      <c r="AN2940" s="80"/>
      <c r="AO2940" s="80"/>
      <c r="AP2940" s="80"/>
      <c r="AQ2940" s="80"/>
      <c r="AR2940" s="127"/>
      <c r="AS2940" s="80"/>
      <c r="AT2940" s="7"/>
      <c r="AU2940" s="7"/>
      <c r="AV2940" s="165"/>
      <c r="AW2940" s="166"/>
      <c r="AX2940" s="137"/>
      <c r="AY2940" s="147"/>
      <c r="AZ2940" s="167"/>
      <c r="BA2940" s="167"/>
      <c r="BB2940" s="147" t="str">
        <f t="shared" si="702"/>
        <v/>
      </c>
      <c r="BC2940" s="168"/>
      <c r="BD2940" s="165"/>
      <c r="BE2940" s="165"/>
      <c r="BF2940" s="165"/>
      <c r="BG2940" s="165"/>
      <c r="BH2940" s="165"/>
      <c r="BI2940" s="165"/>
      <c r="BJ2940" s="165"/>
      <c r="BK2940" s="165"/>
      <c r="BL2940" s="165"/>
      <c r="BM2940" s="165"/>
      <c r="BN2940" s="165"/>
      <c r="BO2940" s="165"/>
      <c r="BP2940" s="165"/>
      <c r="BQ2940" s="165"/>
      <c r="BS2940" s="6"/>
      <c r="BT2940" s="11"/>
      <c r="BU2940" s="6"/>
      <c r="BV2940" s="6"/>
    </row>
    <row r="2941" spans="1:74" ht="15.75" x14ac:dyDescent="0.25">
      <c r="A2941" s="52" t="s">
        <v>1422</v>
      </c>
      <c r="B2941" s="56"/>
      <c r="C2941" s="7" t="s">
        <v>118</v>
      </c>
      <c r="D2941" s="7" t="s">
        <v>6558</v>
      </c>
      <c r="E2941" s="7"/>
      <c r="F2941" s="64"/>
      <c r="G2941" s="6"/>
      <c r="H2941" s="6"/>
      <c r="I2941" s="10" t="s">
        <v>110</v>
      </c>
      <c r="J2941" s="11" t="s">
        <v>1652</v>
      </c>
      <c r="K2941" s="194" t="s">
        <v>510</v>
      </c>
      <c r="L2941" s="176"/>
      <c r="M2941" s="176">
        <v>1000</v>
      </c>
      <c r="N2941" s="80" t="s">
        <v>6854</v>
      </c>
      <c r="O2941" s="162"/>
      <c r="P2941" s="80" t="s">
        <v>2224</v>
      </c>
      <c r="Q2941" s="80"/>
      <c r="R2941" s="80"/>
      <c r="S2941" s="163"/>
      <c r="T2941" s="213"/>
      <c r="U2941" s="162"/>
      <c r="V2941" s="164"/>
      <c r="W2941" s="12" t="str">
        <f t="shared" si="696"/>
        <v>Mqtt1</v>
      </c>
      <c r="X2941" s="196" t="s">
        <v>10581</v>
      </c>
      <c r="Y2941" s="6" t="str">
        <f t="shared" si="697"/>
        <v>marpower/power-tag/co2</v>
      </c>
      <c r="Z2941" s="103" t="str" cm="1">
        <f t="array" ref="Z2941">IF(COUNTIF(N2941,"spare"),"","$."&amp;_xlfn.REGEXEXTRACT(J2941,"^PT\d+[FQ]\d+_(.*)", 2))</f>
        <v>$.RMS_Current_Phase_Neut</v>
      </c>
      <c r="AA2941" s="12">
        <f t="shared" si="699"/>
        <v>17</v>
      </c>
      <c r="AB2941" s="6" t="s">
        <v>195</v>
      </c>
      <c r="AC2941" s="103">
        <v>3006</v>
      </c>
      <c r="AJ2941" s="80"/>
      <c r="AK2941" s="113" t="s">
        <v>1423</v>
      </c>
      <c r="AN2941" s="80"/>
      <c r="AO2941" s="80"/>
      <c r="AP2941" s="80"/>
      <c r="AQ2941" s="80"/>
      <c r="AR2941" s="127"/>
      <c r="AS2941" s="80"/>
      <c r="AT2941" s="7"/>
      <c r="AU2941" s="7"/>
      <c r="AV2941" s="165"/>
      <c r="AW2941" s="166"/>
      <c r="AX2941" s="137"/>
      <c r="AY2941" s="147"/>
      <c r="AZ2941" s="167"/>
      <c r="BA2941" s="167"/>
      <c r="BB2941" s="147" t="str">
        <f t="shared" si="702"/>
        <v/>
      </c>
      <c r="BC2941" s="168"/>
      <c r="BD2941" s="165"/>
      <c r="BE2941" s="165"/>
      <c r="BF2941" s="165"/>
      <c r="BG2941" s="165"/>
      <c r="BH2941" s="165"/>
      <c r="BI2941" s="165"/>
      <c r="BJ2941" s="165"/>
      <c r="BK2941" s="165"/>
      <c r="BL2941" s="165"/>
      <c r="BM2941" s="165"/>
      <c r="BN2941" s="165"/>
      <c r="BO2941" s="165"/>
      <c r="BP2941" s="165"/>
      <c r="BQ2941" s="165"/>
      <c r="BS2941" s="6"/>
      <c r="BT2941" s="11"/>
      <c r="BU2941" s="6"/>
      <c r="BV2941" s="6"/>
    </row>
    <row r="2942" spans="1:74" ht="15.75" x14ac:dyDescent="0.25">
      <c r="A2942" s="52" t="s">
        <v>1422</v>
      </c>
      <c r="B2942" s="56"/>
      <c r="C2942" s="7" t="s">
        <v>118</v>
      </c>
      <c r="D2942" s="7" t="s">
        <v>6558</v>
      </c>
      <c r="E2942" s="7"/>
      <c r="F2942" s="64"/>
      <c r="G2942" s="6"/>
      <c r="H2942" s="6"/>
      <c r="I2942" s="10" t="s">
        <v>110</v>
      </c>
      <c r="J2942" s="11" t="s">
        <v>8286</v>
      </c>
      <c r="K2942" s="194" t="s">
        <v>510</v>
      </c>
      <c r="L2942" s="176"/>
      <c r="M2942" s="176">
        <v>1000</v>
      </c>
      <c r="N2942" s="80" t="s">
        <v>6854</v>
      </c>
      <c r="O2942" s="162"/>
      <c r="P2942" s="80" t="s">
        <v>2225</v>
      </c>
      <c r="Q2942" s="80"/>
      <c r="R2942" s="80"/>
      <c r="S2942" s="163"/>
      <c r="T2942" s="213"/>
      <c r="U2942" s="162"/>
      <c r="V2942" s="164"/>
      <c r="W2942" s="12" t="str">
        <f t="shared" si="696"/>
        <v>Mqtt1</v>
      </c>
      <c r="X2942" s="196" t="s">
        <v>10581</v>
      </c>
      <c r="Y2942" s="6" t="str">
        <f t="shared" si="697"/>
        <v>marpower/power-tag/co2</v>
      </c>
      <c r="Z2942" s="103" t="str" cm="1">
        <f t="array" ref="Z2942">IF(COUNTIF(N2942,"spare"),"","$."&amp;_xlfn.REGEXEXTRACT(J2942,"^PT\d+[FQ]\d+_(.*)", 2))</f>
        <v>$.RMS_Voltage_A_N</v>
      </c>
      <c r="AA2942" s="12">
        <f t="shared" si="699"/>
        <v>17</v>
      </c>
      <c r="AB2942" s="6" t="s">
        <v>195</v>
      </c>
      <c r="AC2942" s="103">
        <v>3028</v>
      </c>
      <c r="AJ2942" s="80"/>
      <c r="AK2942" s="113" t="s">
        <v>1424</v>
      </c>
      <c r="AN2942" s="80"/>
      <c r="AO2942" s="80"/>
      <c r="AP2942" s="80"/>
      <c r="AQ2942" s="80"/>
      <c r="AR2942" s="127"/>
      <c r="AS2942" s="80"/>
      <c r="AT2942" s="7"/>
      <c r="AU2942" s="7"/>
      <c r="AV2942" s="165"/>
      <c r="AW2942" s="166"/>
      <c r="AX2942" s="137"/>
      <c r="AY2942" s="147"/>
      <c r="AZ2942" s="167"/>
      <c r="BA2942" s="167"/>
      <c r="BB2942" s="147" t="str">
        <f t="shared" si="702"/>
        <v/>
      </c>
      <c r="BC2942" s="168"/>
      <c r="BD2942" s="165"/>
      <c r="BE2942" s="165"/>
      <c r="BF2942" s="165"/>
      <c r="BG2942" s="165"/>
      <c r="BH2942" s="165"/>
      <c r="BI2942" s="165"/>
      <c r="BJ2942" s="165"/>
      <c r="BK2942" s="165"/>
      <c r="BL2942" s="165"/>
      <c r="BM2942" s="165"/>
      <c r="BN2942" s="165"/>
      <c r="BO2942" s="165"/>
      <c r="BP2942" s="165"/>
      <c r="BQ2942" s="165"/>
      <c r="BS2942" s="6"/>
      <c r="BT2942" s="11"/>
      <c r="BU2942" s="6"/>
      <c r="BV2942" s="6"/>
    </row>
    <row r="2943" spans="1:74" ht="15.75" x14ac:dyDescent="0.25">
      <c r="A2943" s="52" t="s">
        <v>1422</v>
      </c>
      <c r="B2943" s="56"/>
      <c r="C2943" s="7" t="s">
        <v>118</v>
      </c>
      <c r="D2943" s="7" t="s">
        <v>6558</v>
      </c>
      <c r="E2943" s="7"/>
      <c r="F2943" s="64"/>
      <c r="G2943" s="6"/>
      <c r="H2943" s="6"/>
      <c r="I2943" s="10" t="s">
        <v>110</v>
      </c>
      <c r="J2943" s="11" t="s">
        <v>8463</v>
      </c>
      <c r="K2943" s="194" t="s">
        <v>510</v>
      </c>
      <c r="L2943" s="176"/>
      <c r="M2943" s="176">
        <v>1000</v>
      </c>
      <c r="N2943" s="80" t="s">
        <v>6854</v>
      </c>
      <c r="O2943" s="162"/>
      <c r="P2943" s="80" t="s">
        <v>2226</v>
      </c>
      <c r="Q2943" s="80"/>
      <c r="R2943" s="80"/>
      <c r="S2943" s="163"/>
      <c r="T2943" s="213"/>
      <c r="U2943" s="162"/>
      <c r="V2943" s="164"/>
      <c r="W2943" s="12" t="str">
        <f t="shared" si="696"/>
        <v>Mqtt1</v>
      </c>
      <c r="X2943" s="196" t="s">
        <v>10581</v>
      </c>
      <c r="Y2943" s="6" t="str">
        <f t="shared" si="697"/>
        <v>marpower/power-tag/co2</v>
      </c>
      <c r="Z2943" s="103" t="str" cm="1">
        <f t="array" ref="Z2943">IF(COUNTIF(N2943,"spare"),"","$."&amp;_xlfn.REGEXEXTRACT(J2943,"^PT\d+[FQ]\d+_(.*)", 2))</f>
        <v>$.RMS_Voltage_B_N</v>
      </c>
      <c r="AA2943" s="12">
        <f t="shared" si="699"/>
        <v>17</v>
      </c>
      <c r="AB2943" s="6" t="s">
        <v>195</v>
      </c>
      <c r="AC2943" s="103">
        <v>3030</v>
      </c>
      <c r="AJ2943" s="80"/>
      <c r="AK2943" s="113" t="s">
        <v>1424</v>
      </c>
      <c r="AN2943" s="80"/>
      <c r="AO2943" s="80"/>
      <c r="AP2943" s="80"/>
      <c r="AQ2943" s="80"/>
      <c r="AR2943" s="127"/>
      <c r="AS2943" s="80"/>
      <c r="AT2943" s="7"/>
      <c r="AU2943" s="7"/>
      <c r="AV2943" s="165"/>
      <c r="AW2943" s="166"/>
      <c r="AX2943" s="137"/>
      <c r="AY2943" s="147"/>
      <c r="AZ2943" s="167"/>
      <c r="BA2943" s="167"/>
      <c r="BB2943" s="147" t="str">
        <f t="shared" si="702"/>
        <v/>
      </c>
      <c r="BC2943" s="168"/>
      <c r="BD2943" s="165"/>
      <c r="BE2943" s="165"/>
      <c r="BF2943" s="165"/>
      <c r="BG2943" s="165"/>
      <c r="BH2943" s="165"/>
      <c r="BI2943" s="165"/>
      <c r="BJ2943" s="165"/>
      <c r="BK2943" s="165"/>
      <c r="BL2943" s="165"/>
      <c r="BM2943" s="165"/>
      <c r="BN2943" s="165"/>
      <c r="BO2943" s="165"/>
      <c r="BP2943" s="165"/>
      <c r="BQ2943" s="165"/>
      <c r="BS2943" s="6"/>
      <c r="BT2943" s="11"/>
      <c r="BU2943" s="6"/>
      <c r="BV2943" s="6"/>
    </row>
    <row r="2944" spans="1:74" ht="15.75" x14ac:dyDescent="0.25">
      <c r="A2944" s="52" t="s">
        <v>1422</v>
      </c>
      <c r="B2944" s="56"/>
      <c r="C2944" s="7" t="s">
        <v>118</v>
      </c>
      <c r="D2944" s="7" t="s">
        <v>6558</v>
      </c>
      <c r="E2944" s="7"/>
      <c r="F2944" s="64"/>
      <c r="G2944" s="6"/>
      <c r="H2944" s="6"/>
      <c r="I2944" s="10" t="s">
        <v>110</v>
      </c>
      <c r="J2944" s="11" t="s">
        <v>8640</v>
      </c>
      <c r="K2944" s="194" t="s">
        <v>510</v>
      </c>
      <c r="L2944" s="176"/>
      <c r="M2944" s="176">
        <v>1000</v>
      </c>
      <c r="N2944" s="80" t="s">
        <v>6854</v>
      </c>
      <c r="O2944" s="162"/>
      <c r="P2944" s="80" t="s">
        <v>2227</v>
      </c>
      <c r="Q2944" s="80"/>
      <c r="R2944" s="80"/>
      <c r="S2944" s="163"/>
      <c r="T2944" s="213"/>
      <c r="U2944" s="162"/>
      <c r="V2944" s="164"/>
      <c r="W2944" s="12" t="str">
        <f t="shared" si="696"/>
        <v>Mqtt1</v>
      </c>
      <c r="X2944" s="196" t="s">
        <v>10581</v>
      </c>
      <c r="Y2944" s="6" t="str">
        <f t="shared" si="697"/>
        <v>marpower/power-tag/co2</v>
      </c>
      <c r="Z2944" s="103" t="str" cm="1">
        <f t="array" ref="Z2944">IF(COUNTIF(N2944,"spare"),"","$."&amp;_xlfn.REGEXEXTRACT(J2944,"^PT\d+[FQ]\d+_(.*)", 2))</f>
        <v>$.RMS_Voltage_C_N</v>
      </c>
      <c r="AA2944" s="12">
        <f t="shared" si="699"/>
        <v>17</v>
      </c>
      <c r="AB2944" s="6" t="s">
        <v>195</v>
      </c>
      <c r="AC2944" s="103">
        <v>3032</v>
      </c>
      <c r="AJ2944" s="80"/>
      <c r="AK2944" s="113" t="s">
        <v>1424</v>
      </c>
      <c r="AN2944" s="80"/>
      <c r="AO2944" s="80"/>
      <c r="AP2944" s="80"/>
      <c r="AQ2944" s="80"/>
      <c r="AR2944" s="127"/>
      <c r="AS2944" s="80"/>
      <c r="AT2944" s="7"/>
      <c r="AU2944" s="7"/>
      <c r="AV2944" s="165"/>
      <c r="AW2944" s="166"/>
      <c r="AX2944" s="137"/>
      <c r="AY2944" s="147"/>
      <c r="AZ2944" s="167"/>
      <c r="BA2944" s="167"/>
      <c r="BB2944" s="147" t="str">
        <f t="shared" si="702"/>
        <v/>
      </c>
      <c r="BC2944" s="168"/>
      <c r="BD2944" s="165"/>
      <c r="BE2944" s="165"/>
      <c r="BF2944" s="165"/>
      <c r="BG2944" s="165"/>
      <c r="BH2944" s="165"/>
      <c r="BI2944" s="165"/>
      <c r="BJ2944" s="165"/>
      <c r="BK2944" s="165"/>
      <c r="BL2944" s="165"/>
      <c r="BM2944" s="165"/>
      <c r="BN2944" s="165"/>
      <c r="BO2944" s="165"/>
      <c r="BP2944" s="165"/>
      <c r="BQ2944" s="165"/>
      <c r="BS2944" s="6"/>
      <c r="BT2944" s="11"/>
      <c r="BU2944" s="6"/>
      <c r="BV2944" s="6"/>
    </row>
    <row r="2945" spans="1:74" ht="15.75" x14ac:dyDescent="0.25">
      <c r="A2945" s="52" t="s">
        <v>1422</v>
      </c>
      <c r="B2945" s="56"/>
      <c r="C2945" s="7" t="s">
        <v>118</v>
      </c>
      <c r="D2945" s="7" t="s">
        <v>6558</v>
      </c>
      <c r="E2945" s="7"/>
      <c r="F2945" s="64"/>
      <c r="G2945" s="6"/>
      <c r="H2945" s="6"/>
      <c r="I2945" s="10" t="s">
        <v>110</v>
      </c>
      <c r="J2945" s="11" t="s">
        <v>1653</v>
      </c>
      <c r="K2945" s="194" t="s">
        <v>510</v>
      </c>
      <c r="L2945" s="176"/>
      <c r="M2945" s="176">
        <v>1000</v>
      </c>
      <c r="N2945" s="80" t="s">
        <v>6854</v>
      </c>
      <c r="O2945" s="162"/>
      <c r="P2945" s="80" t="s">
        <v>2228</v>
      </c>
      <c r="Q2945" s="80"/>
      <c r="R2945" s="80"/>
      <c r="S2945" s="163"/>
      <c r="T2945" s="213"/>
      <c r="U2945" s="162"/>
      <c r="V2945" s="164"/>
      <c r="W2945" s="12" t="str">
        <f t="shared" si="696"/>
        <v>Mqtt1</v>
      </c>
      <c r="X2945" s="196" t="s">
        <v>10581</v>
      </c>
      <c r="Y2945" s="6" t="str">
        <f t="shared" si="697"/>
        <v>marpower/power-tag/co2</v>
      </c>
      <c r="Z2945" s="103" t="str" cm="1">
        <f t="array" ref="Z2945">IF(COUNTIF(N2945,"spare"),"","$."&amp;_xlfn.REGEXEXTRACT(J2945,"^PT\d+[FQ]\d+_(.*)", 2))</f>
        <v>$.Active_Power_Phase_A</v>
      </c>
      <c r="AA2945" s="12">
        <f t="shared" si="699"/>
        <v>17</v>
      </c>
      <c r="AB2945" s="6" t="s">
        <v>195</v>
      </c>
      <c r="AC2945" s="103">
        <v>3054</v>
      </c>
      <c r="AJ2945" s="80"/>
      <c r="AK2945" s="113" t="s">
        <v>1425</v>
      </c>
      <c r="AN2945" s="80"/>
      <c r="AO2945" s="80"/>
      <c r="AP2945" s="80"/>
      <c r="AQ2945" s="80"/>
      <c r="AR2945" s="127"/>
      <c r="AS2945" s="80"/>
      <c r="AT2945" s="7"/>
      <c r="AU2945" s="7"/>
      <c r="AV2945" s="165"/>
      <c r="AW2945" s="166"/>
      <c r="AX2945" s="137"/>
      <c r="AY2945" s="147"/>
      <c r="AZ2945" s="167"/>
      <c r="BA2945" s="167"/>
      <c r="BB2945" s="147" t="str">
        <f t="shared" si="702"/>
        <v/>
      </c>
      <c r="BC2945" s="168"/>
      <c r="BD2945" s="165"/>
      <c r="BE2945" s="165"/>
      <c r="BF2945" s="165"/>
      <c r="BG2945" s="165"/>
      <c r="BH2945" s="165"/>
      <c r="BI2945" s="165"/>
      <c r="BJ2945" s="165"/>
      <c r="BK2945" s="165"/>
      <c r="BL2945" s="165"/>
      <c r="BM2945" s="165"/>
      <c r="BN2945" s="165"/>
      <c r="BO2945" s="165"/>
      <c r="BP2945" s="165"/>
      <c r="BQ2945" s="165"/>
      <c r="BS2945" s="6"/>
      <c r="BT2945" s="11"/>
      <c r="BU2945" s="6"/>
      <c r="BV2945" s="6"/>
    </row>
    <row r="2946" spans="1:74" ht="15.75" x14ac:dyDescent="0.25">
      <c r="A2946" s="52" t="s">
        <v>1422</v>
      </c>
      <c r="B2946" s="56"/>
      <c r="C2946" s="7" t="s">
        <v>118</v>
      </c>
      <c r="D2946" s="7" t="s">
        <v>6558</v>
      </c>
      <c r="E2946" s="7"/>
      <c r="F2946" s="64"/>
      <c r="G2946" s="6"/>
      <c r="H2946" s="6"/>
      <c r="I2946" s="10" t="s">
        <v>110</v>
      </c>
      <c r="J2946" s="11" t="s">
        <v>1654</v>
      </c>
      <c r="K2946" s="194" t="s">
        <v>510</v>
      </c>
      <c r="L2946" s="176"/>
      <c r="M2946" s="176">
        <v>1000</v>
      </c>
      <c r="N2946" s="80" t="s">
        <v>6854</v>
      </c>
      <c r="O2946" s="162"/>
      <c r="P2946" s="80" t="s">
        <v>2229</v>
      </c>
      <c r="Q2946" s="80"/>
      <c r="R2946" s="80"/>
      <c r="S2946" s="163"/>
      <c r="T2946" s="213"/>
      <c r="U2946" s="162"/>
      <c r="V2946" s="164"/>
      <c r="W2946" s="12" t="str">
        <f t="shared" si="696"/>
        <v>Mqtt1</v>
      </c>
      <c r="X2946" s="196" t="s">
        <v>10581</v>
      </c>
      <c r="Y2946" s="6" t="str">
        <f t="shared" si="697"/>
        <v>marpower/power-tag/co2</v>
      </c>
      <c r="Z2946" s="103" t="str" cm="1">
        <f t="array" ref="Z2946">IF(COUNTIF(N2946,"spare"),"","$."&amp;_xlfn.REGEXEXTRACT(J2946,"^PT\d+[FQ]\d+_(.*)", 2))</f>
        <v>$.Active_Power_Phase_B</v>
      </c>
      <c r="AA2946" s="12">
        <f t="shared" si="699"/>
        <v>17</v>
      </c>
      <c r="AB2946" s="6" t="s">
        <v>195</v>
      </c>
      <c r="AC2946" s="103">
        <v>3056</v>
      </c>
      <c r="AJ2946" s="80"/>
      <c r="AK2946" s="113" t="s">
        <v>1425</v>
      </c>
      <c r="AN2946" s="80"/>
      <c r="AO2946" s="80"/>
      <c r="AP2946" s="80"/>
      <c r="AQ2946" s="80"/>
      <c r="AR2946" s="127"/>
      <c r="AS2946" s="80"/>
      <c r="AT2946" s="7"/>
      <c r="AU2946" s="7"/>
      <c r="AV2946" s="165"/>
      <c r="AW2946" s="166"/>
      <c r="AX2946" s="137"/>
      <c r="AY2946" s="147"/>
      <c r="AZ2946" s="167"/>
      <c r="BA2946" s="167"/>
      <c r="BB2946" s="147" t="str">
        <f t="shared" si="702"/>
        <v/>
      </c>
      <c r="BC2946" s="168"/>
      <c r="BD2946" s="165"/>
      <c r="BE2946" s="165"/>
      <c r="BF2946" s="165"/>
      <c r="BG2946" s="165"/>
      <c r="BH2946" s="165"/>
      <c r="BI2946" s="165"/>
      <c r="BJ2946" s="165"/>
      <c r="BK2946" s="165"/>
      <c r="BL2946" s="165"/>
      <c r="BM2946" s="165"/>
      <c r="BN2946" s="165"/>
      <c r="BO2946" s="165"/>
      <c r="BP2946" s="165"/>
      <c r="BQ2946" s="165"/>
      <c r="BS2946" s="6"/>
      <c r="BT2946" s="11"/>
      <c r="BU2946" s="6"/>
      <c r="BV2946" s="6"/>
    </row>
    <row r="2947" spans="1:74" ht="15.75" x14ac:dyDescent="0.25">
      <c r="A2947" s="52" t="s">
        <v>1422</v>
      </c>
      <c r="B2947" s="56"/>
      <c r="C2947" s="7" t="s">
        <v>118</v>
      </c>
      <c r="D2947" s="7" t="s">
        <v>6558</v>
      </c>
      <c r="E2947" s="7"/>
      <c r="F2947" s="64"/>
      <c r="G2947" s="6"/>
      <c r="H2947" s="6"/>
      <c r="I2947" s="10" t="s">
        <v>110</v>
      </c>
      <c r="J2947" s="11" t="s">
        <v>1655</v>
      </c>
      <c r="K2947" s="194" t="s">
        <v>510</v>
      </c>
      <c r="L2947" s="176"/>
      <c r="M2947" s="176">
        <v>1000</v>
      </c>
      <c r="N2947" s="80" t="s">
        <v>6854</v>
      </c>
      <c r="O2947" s="162"/>
      <c r="P2947" s="80" t="s">
        <v>2230</v>
      </c>
      <c r="Q2947" s="80"/>
      <c r="R2947" s="80"/>
      <c r="S2947" s="163"/>
      <c r="T2947" s="213"/>
      <c r="U2947" s="162"/>
      <c r="V2947" s="164"/>
      <c r="W2947" s="12" t="str">
        <f t="shared" si="696"/>
        <v>Mqtt1</v>
      </c>
      <c r="X2947" s="196" t="s">
        <v>10581</v>
      </c>
      <c r="Y2947" s="6" t="str">
        <f t="shared" si="697"/>
        <v>marpower/power-tag/co2</v>
      </c>
      <c r="Z2947" s="103" t="str" cm="1">
        <f t="array" ref="Z2947">IF(COUNTIF(N2947,"spare"),"","$."&amp;_xlfn.REGEXEXTRACT(J2947,"^PT\d+[FQ]\d+_(.*)", 2))</f>
        <v>$.Active_Power_Phase_C</v>
      </c>
      <c r="AA2947" s="12">
        <f t="shared" si="699"/>
        <v>17</v>
      </c>
      <c r="AB2947" s="6" t="s">
        <v>195</v>
      </c>
      <c r="AC2947" s="103">
        <v>3058</v>
      </c>
      <c r="AJ2947" s="80"/>
      <c r="AK2947" s="113" t="s">
        <v>1425</v>
      </c>
      <c r="AN2947" s="80"/>
      <c r="AO2947" s="80"/>
      <c r="AP2947" s="80"/>
      <c r="AQ2947" s="80"/>
      <c r="AR2947" s="127"/>
      <c r="AS2947" s="80"/>
      <c r="AT2947" s="7"/>
      <c r="AU2947" s="7"/>
      <c r="AV2947" s="165"/>
      <c r="AW2947" s="166"/>
      <c r="AX2947" s="137"/>
      <c r="AY2947" s="147"/>
      <c r="AZ2947" s="167"/>
      <c r="BA2947" s="167"/>
      <c r="BB2947" s="147" t="str">
        <f t="shared" si="702"/>
        <v/>
      </c>
      <c r="BC2947" s="168"/>
      <c r="BD2947" s="165"/>
      <c r="BE2947" s="165"/>
      <c r="BF2947" s="165"/>
      <c r="BG2947" s="165"/>
      <c r="BH2947" s="165"/>
      <c r="BI2947" s="165"/>
      <c r="BJ2947" s="165"/>
      <c r="BK2947" s="165"/>
      <c r="BL2947" s="165"/>
      <c r="BM2947" s="165"/>
      <c r="BN2947" s="165"/>
      <c r="BO2947" s="165"/>
      <c r="BP2947" s="165"/>
      <c r="BQ2947" s="165"/>
      <c r="BS2947" s="6"/>
      <c r="BT2947" s="11"/>
      <c r="BU2947" s="6"/>
      <c r="BV2947" s="6"/>
    </row>
    <row r="2948" spans="1:74" ht="15.75" x14ac:dyDescent="0.25">
      <c r="A2948" s="52" t="s">
        <v>1422</v>
      </c>
      <c r="B2948" s="56"/>
      <c r="C2948" s="7" t="s">
        <v>118</v>
      </c>
      <c r="D2948" s="7" t="s">
        <v>6558</v>
      </c>
      <c r="E2948" s="7"/>
      <c r="F2948" s="64"/>
      <c r="G2948" s="6"/>
      <c r="H2948" s="6"/>
      <c r="I2948" s="10" t="s">
        <v>110</v>
      </c>
      <c r="J2948" s="11" t="s">
        <v>1656</v>
      </c>
      <c r="K2948" s="194" t="s">
        <v>510</v>
      </c>
      <c r="L2948" s="176"/>
      <c r="M2948" s="176">
        <v>1000</v>
      </c>
      <c r="N2948" s="80" t="s">
        <v>6854</v>
      </c>
      <c r="O2948" s="162"/>
      <c r="P2948" s="80" t="s">
        <v>2231</v>
      </c>
      <c r="Q2948" s="80"/>
      <c r="R2948" s="80"/>
      <c r="S2948" s="163"/>
      <c r="T2948" s="213"/>
      <c r="U2948" s="162"/>
      <c r="V2948" s="164"/>
      <c r="W2948" s="12" t="str">
        <f t="shared" si="696"/>
        <v>Mqtt1</v>
      </c>
      <c r="X2948" s="196" t="s">
        <v>10581</v>
      </c>
      <c r="Y2948" s="6" t="str">
        <f t="shared" si="697"/>
        <v>marpower/power-tag/co2</v>
      </c>
      <c r="Z2948" s="103" t="str" cm="1">
        <f t="array" ref="Z2948">IF(COUNTIF(N2948,"spare"),"","$."&amp;_xlfn.REGEXEXTRACT(J2948,"^PT\d+[FQ]\d+_(.*)", 2))</f>
        <v>$.Total_Active_Power</v>
      </c>
      <c r="AA2948" s="12">
        <f t="shared" si="699"/>
        <v>17</v>
      </c>
      <c r="AB2948" s="6" t="s">
        <v>195</v>
      </c>
      <c r="AC2948" s="103">
        <v>3060</v>
      </c>
      <c r="AJ2948" s="80"/>
      <c r="AK2948" s="113" t="s">
        <v>1425</v>
      </c>
      <c r="AN2948" s="80"/>
      <c r="AO2948" s="80"/>
      <c r="AP2948" s="80"/>
      <c r="AQ2948" s="80"/>
      <c r="AR2948" s="127"/>
      <c r="AS2948" s="80"/>
      <c r="AT2948" s="7"/>
      <c r="AU2948" s="7"/>
      <c r="AV2948" s="165"/>
      <c r="AW2948" s="166"/>
      <c r="AX2948" s="137"/>
      <c r="AY2948" s="147"/>
      <c r="AZ2948" s="167"/>
      <c r="BA2948" s="167"/>
      <c r="BB2948" s="147" t="str">
        <f t="shared" si="702"/>
        <v/>
      </c>
      <c r="BC2948" s="168"/>
      <c r="BD2948" s="165"/>
      <c r="BE2948" s="165"/>
      <c r="BF2948" s="165"/>
      <c r="BG2948" s="165"/>
      <c r="BH2948" s="165"/>
      <c r="BI2948" s="165"/>
      <c r="BJ2948" s="165"/>
      <c r="BK2948" s="165"/>
      <c r="BL2948" s="165"/>
      <c r="BM2948" s="165"/>
      <c r="BN2948" s="165"/>
      <c r="BO2948" s="165"/>
      <c r="BP2948" s="165"/>
      <c r="BQ2948" s="165"/>
      <c r="BS2948" s="6"/>
      <c r="BT2948" s="11"/>
      <c r="BU2948" s="6"/>
      <c r="BV2948" s="6"/>
    </row>
    <row r="2949" spans="1:74" ht="15.75" x14ac:dyDescent="0.25">
      <c r="A2949" s="52" t="s">
        <v>1422</v>
      </c>
      <c r="B2949" s="56"/>
      <c r="C2949" s="7" t="s">
        <v>118</v>
      </c>
      <c r="D2949" s="7" t="s">
        <v>6558</v>
      </c>
      <c r="E2949" s="7"/>
      <c r="F2949" s="64"/>
      <c r="G2949" s="6"/>
      <c r="H2949" s="6"/>
      <c r="I2949" s="10" t="s">
        <v>110</v>
      </c>
      <c r="J2949" s="11" t="s">
        <v>1657</v>
      </c>
      <c r="K2949" s="194" t="s">
        <v>510</v>
      </c>
      <c r="L2949" s="176"/>
      <c r="M2949" s="176">
        <v>1000</v>
      </c>
      <c r="N2949" s="80" t="s">
        <v>6854</v>
      </c>
      <c r="O2949" s="162"/>
      <c r="P2949" s="80" t="s">
        <v>2232</v>
      </c>
      <c r="Q2949" s="80"/>
      <c r="R2949" s="80"/>
      <c r="S2949" s="163"/>
      <c r="T2949" s="213"/>
      <c r="U2949" s="162"/>
      <c r="V2949" s="164"/>
      <c r="W2949" s="12" t="str">
        <f t="shared" si="696"/>
        <v>Mqtt1</v>
      </c>
      <c r="X2949" s="196" t="s">
        <v>10581</v>
      </c>
      <c r="Y2949" s="6" t="str">
        <f t="shared" si="697"/>
        <v>marpower/power-tag/co2</v>
      </c>
      <c r="Z2949" s="103" t="str" cm="1">
        <f t="array" ref="Z2949">IF(COUNTIF(N2949,"spare"),"","$."&amp;_xlfn.REGEXEXTRACT(J2949,"^PT\d+[FQ]\d+_(.*)", 2))</f>
        <v>$.Power_Factor_Phase_A</v>
      </c>
      <c r="AA2949" s="12">
        <f t="shared" si="699"/>
        <v>17</v>
      </c>
      <c r="AB2949" s="6" t="s">
        <v>195</v>
      </c>
      <c r="AC2949" s="103">
        <v>3078</v>
      </c>
      <c r="AJ2949" s="80"/>
      <c r="AK2949" s="113" t="s">
        <v>1426</v>
      </c>
      <c r="AN2949" s="80"/>
      <c r="AO2949" s="80"/>
      <c r="AP2949" s="80"/>
      <c r="AQ2949" s="80"/>
      <c r="AR2949" s="127"/>
      <c r="AS2949" s="80"/>
      <c r="AT2949" s="7"/>
      <c r="AU2949" s="7"/>
      <c r="AV2949" s="165"/>
      <c r="AW2949" s="166"/>
      <c r="AX2949" s="137"/>
      <c r="AY2949" s="147"/>
      <c r="AZ2949" s="167"/>
      <c r="BA2949" s="167"/>
      <c r="BB2949" s="147" t="str">
        <f t="shared" si="702"/>
        <v/>
      </c>
      <c r="BC2949" s="168"/>
      <c r="BD2949" s="165"/>
      <c r="BE2949" s="165"/>
      <c r="BF2949" s="165"/>
      <c r="BG2949" s="165"/>
      <c r="BH2949" s="165"/>
      <c r="BI2949" s="165"/>
      <c r="BJ2949" s="165"/>
      <c r="BK2949" s="165"/>
      <c r="BL2949" s="165"/>
      <c r="BM2949" s="165"/>
      <c r="BN2949" s="165"/>
      <c r="BO2949" s="165"/>
      <c r="BP2949" s="165"/>
      <c r="BQ2949" s="165"/>
      <c r="BS2949" s="6"/>
      <c r="BT2949" s="11"/>
      <c r="BU2949" s="6"/>
      <c r="BV2949" s="6"/>
    </row>
    <row r="2950" spans="1:74" ht="15.75" x14ac:dyDescent="0.25">
      <c r="A2950" s="52" t="s">
        <v>1422</v>
      </c>
      <c r="B2950" s="56"/>
      <c r="C2950" s="7" t="s">
        <v>118</v>
      </c>
      <c r="D2950" s="7" t="s">
        <v>6558</v>
      </c>
      <c r="E2950" s="7"/>
      <c r="F2950" s="64"/>
      <c r="G2950" s="6"/>
      <c r="H2950" s="6"/>
      <c r="I2950" s="10" t="s">
        <v>110</v>
      </c>
      <c r="J2950" s="11" t="s">
        <v>1658</v>
      </c>
      <c r="K2950" s="194" t="s">
        <v>510</v>
      </c>
      <c r="L2950" s="176"/>
      <c r="M2950" s="176">
        <v>1000</v>
      </c>
      <c r="N2950" s="80" t="s">
        <v>6854</v>
      </c>
      <c r="O2950" s="162"/>
      <c r="P2950" s="80" t="s">
        <v>2233</v>
      </c>
      <c r="Q2950" s="80"/>
      <c r="R2950" s="80"/>
      <c r="S2950" s="163"/>
      <c r="T2950" s="213"/>
      <c r="U2950" s="162"/>
      <c r="V2950" s="164"/>
      <c r="W2950" s="12" t="str">
        <f t="shared" si="696"/>
        <v>Mqtt1</v>
      </c>
      <c r="X2950" s="196" t="s">
        <v>10581</v>
      </c>
      <c r="Y2950" s="6" t="str">
        <f t="shared" si="697"/>
        <v>marpower/power-tag/co2</v>
      </c>
      <c r="Z2950" s="103" t="str" cm="1">
        <f t="array" ref="Z2950">IF(COUNTIF(N2950,"spare"),"","$."&amp;_xlfn.REGEXEXTRACT(J2950,"^PT\d+[FQ]\d+_(.*)", 2))</f>
        <v>$.Power_Factor_Phase_B</v>
      </c>
      <c r="AA2950" s="12">
        <f t="shared" si="699"/>
        <v>17</v>
      </c>
      <c r="AB2950" s="6" t="s">
        <v>195</v>
      </c>
      <c r="AC2950" s="103">
        <v>3080</v>
      </c>
      <c r="AJ2950" s="80"/>
      <c r="AK2950" s="113" t="s">
        <v>1426</v>
      </c>
      <c r="AN2950" s="80"/>
      <c r="AO2950" s="80"/>
      <c r="AP2950" s="80"/>
      <c r="AQ2950" s="80"/>
      <c r="AR2950" s="127"/>
      <c r="AS2950" s="80"/>
      <c r="AT2950" s="7"/>
      <c r="AU2950" s="7"/>
      <c r="AV2950" s="165"/>
      <c r="AW2950" s="166"/>
      <c r="AX2950" s="137"/>
      <c r="AY2950" s="147"/>
      <c r="AZ2950" s="167"/>
      <c r="BA2950" s="167"/>
      <c r="BB2950" s="147" t="str">
        <f t="shared" si="702"/>
        <v/>
      </c>
      <c r="BC2950" s="168"/>
      <c r="BD2950" s="165"/>
      <c r="BE2950" s="165"/>
      <c r="BF2950" s="165"/>
      <c r="BG2950" s="165"/>
      <c r="BH2950" s="165"/>
      <c r="BI2950" s="165"/>
      <c r="BJ2950" s="165"/>
      <c r="BK2950" s="165"/>
      <c r="BL2950" s="165"/>
      <c r="BM2950" s="165"/>
      <c r="BN2950" s="165"/>
      <c r="BO2950" s="165"/>
      <c r="BP2950" s="165"/>
      <c r="BQ2950" s="165"/>
      <c r="BS2950" s="6"/>
      <c r="BT2950" s="11"/>
      <c r="BU2950" s="6"/>
      <c r="BV2950" s="6"/>
    </row>
    <row r="2951" spans="1:74" ht="15.75" x14ac:dyDescent="0.25">
      <c r="A2951" s="52" t="s">
        <v>1422</v>
      </c>
      <c r="B2951" s="56"/>
      <c r="C2951" s="7" t="s">
        <v>118</v>
      </c>
      <c r="D2951" s="7" t="s">
        <v>6558</v>
      </c>
      <c r="E2951" s="7"/>
      <c r="F2951" s="64"/>
      <c r="G2951" s="6"/>
      <c r="H2951" s="6"/>
      <c r="I2951" s="10" t="s">
        <v>110</v>
      </c>
      <c r="J2951" s="11" t="s">
        <v>1659</v>
      </c>
      <c r="K2951" s="194" t="s">
        <v>510</v>
      </c>
      <c r="L2951" s="176"/>
      <c r="M2951" s="176">
        <v>1000</v>
      </c>
      <c r="N2951" s="80" t="s">
        <v>6854</v>
      </c>
      <c r="O2951" s="162"/>
      <c r="P2951" s="80" t="s">
        <v>2234</v>
      </c>
      <c r="Q2951" s="80"/>
      <c r="R2951" s="80"/>
      <c r="S2951" s="163"/>
      <c r="T2951" s="213"/>
      <c r="U2951" s="162"/>
      <c r="V2951" s="164"/>
      <c r="W2951" s="12" t="str">
        <f t="shared" si="696"/>
        <v>Mqtt1</v>
      </c>
      <c r="X2951" s="196" t="s">
        <v>10581</v>
      </c>
      <c r="Y2951" s="6" t="str">
        <f t="shared" si="697"/>
        <v>marpower/power-tag/co2</v>
      </c>
      <c r="Z2951" s="103" t="str" cm="1">
        <f t="array" ref="Z2951">IF(COUNTIF(N2951,"spare"),"","$."&amp;_xlfn.REGEXEXTRACT(J2951,"^PT\d+[FQ]\d+_(.*)", 2))</f>
        <v>$.Power_Factor_Phase_C</v>
      </c>
      <c r="AA2951" s="12">
        <f t="shared" si="699"/>
        <v>17</v>
      </c>
      <c r="AB2951" s="6" t="s">
        <v>195</v>
      </c>
      <c r="AC2951" s="103">
        <v>3082</v>
      </c>
      <c r="AJ2951" s="80"/>
      <c r="AK2951" s="113" t="s">
        <v>1426</v>
      </c>
      <c r="AN2951" s="80"/>
      <c r="AO2951" s="80"/>
      <c r="AP2951" s="80"/>
      <c r="AQ2951" s="80"/>
      <c r="AR2951" s="127"/>
      <c r="AS2951" s="80"/>
      <c r="AT2951" s="7"/>
      <c r="AU2951" s="7"/>
      <c r="AV2951" s="165"/>
      <c r="AW2951" s="166"/>
      <c r="AX2951" s="137"/>
      <c r="AY2951" s="147"/>
      <c r="AZ2951" s="167"/>
      <c r="BA2951" s="167"/>
      <c r="BB2951" s="147" t="str">
        <f t="shared" si="702"/>
        <v/>
      </c>
      <c r="BC2951" s="168"/>
      <c r="BD2951" s="165"/>
      <c r="BE2951" s="165"/>
      <c r="BF2951" s="165"/>
      <c r="BG2951" s="165"/>
      <c r="BH2951" s="165"/>
      <c r="BI2951" s="165"/>
      <c r="BJ2951" s="165"/>
      <c r="BK2951" s="165"/>
      <c r="BL2951" s="165"/>
      <c r="BM2951" s="165"/>
      <c r="BN2951" s="165"/>
      <c r="BO2951" s="165"/>
      <c r="BP2951" s="165"/>
      <c r="BQ2951" s="165"/>
      <c r="BS2951" s="6"/>
      <c r="BT2951" s="11"/>
      <c r="BU2951" s="6"/>
      <c r="BV2951" s="6"/>
    </row>
    <row r="2952" spans="1:74" ht="15.75" x14ac:dyDescent="0.25">
      <c r="A2952" s="52" t="s">
        <v>1422</v>
      </c>
      <c r="B2952" s="56"/>
      <c r="C2952" s="7" t="s">
        <v>118</v>
      </c>
      <c r="D2952" s="7" t="s">
        <v>6558</v>
      </c>
      <c r="E2952" s="7"/>
      <c r="F2952" s="64"/>
      <c r="G2952" s="6"/>
      <c r="H2952" s="6"/>
      <c r="I2952" s="10" t="s">
        <v>110</v>
      </c>
      <c r="J2952" s="11" t="s">
        <v>1660</v>
      </c>
      <c r="K2952" s="194" t="s">
        <v>510</v>
      </c>
      <c r="L2952" s="176"/>
      <c r="M2952" s="176">
        <v>1000</v>
      </c>
      <c r="N2952" s="80" t="s">
        <v>6854</v>
      </c>
      <c r="O2952" s="162"/>
      <c r="P2952" s="80" t="s">
        <v>2235</v>
      </c>
      <c r="Q2952" s="80"/>
      <c r="R2952" s="80"/>
      <c r="S2952" s="163"/>
      <c r="T2952" s="213"/>
      <c r="U2952" s="162"/>
      <c r="V2952" s="164"/>
      <c r="W2952" s="12" t="str">
        <f t="shared" si="696"/>
        <v>Mqtt1</v>
      </c>
      <c r="X2952" s="196" t="s">
        <v>10581</v>
      </c>
      <c r="Y2952" s="6" t="str">
        <f t="shared" si="697"/>
        <v>marpower/power-tag/co2</v>
      </c>
      <c r="Z2952" s="103" t="str" cm="1">
        <f t="array" ref="Z2952">IF(COUNTIF(N2952,"spare"),"","$."&amp;_xlfn.REGEXEXTRACT(J2952,"^PT\d+[FQ]\d+_(.*)", 2))</f>
        <v>$.Total_Power_Factor</v>
      </c>
      <c r="AA2952" s="12">
        <f t="shared" si="699"/>
        <v>17</v>
      </c>
      <c r="AB2952" s="6" t="s">
        <v>195</v>
      </c>
      <c r="AC2952" s="103">
        <v>3084</v>
      </c>
      <c r="AJ2952" s="80"/>
      <c r="AK2952" s="113" t="s">
        <v>1426</v>
      </c>
      <c r="AN2952" s="80"/>
      <c r="AO2952" s="80"/>
      <c r="AP2952" s="80"/>
      <c r="AQ2952" s="80"/>
      <c r="AR2952" s="127"/>
      <c r="AS2952" s="80"/>
      <c r="AT2952" s="7"/>
      <c r="AU2952" s="7"/>
      <c r="AV2952" s="165"/>
      <c r="AW2952" s="166"/>
      <c r="AX2952" s="137"/>
      <c r="AY2952" s="147"/>
      <c r="AZ2952" s="167"/>
      <c r="BA2952" s="167"/>
      <c r="BB2952" s="147" t="str">
        <f t="shared" si="702"/>
        <v/>
      </c>
      <c r="BC2952" s="168"/>
      <c r="BD2952" s="165"/>
      <c r="BE2952" s="165"/>
      <c r="BF2952" s="165"/>
      <c r="BG2952" s="165"/>
      <c r="BH2952" s="165"/>
      <c r="BI2952" s="165"/>
      <c r="BJ2952" s="165"/>
      <c r="BK2952" s="165"/>
      <c r="BL2952" s="165"/>
      <c r="BM2952" s="165"/>
      <c r="BN2952" s="165"/>
      <c r="BO2952" s="165"/>
      <c r="BP2952" s="165"/>
      <c r="BQ2952" s="165"/>
      <c r="BS2952" s="6"/>
      <c r="BT2952" s="11"/>
      <c r="BU2952" s="6"/>
      <c r="BV2952" s="6"/>
    </row>
    <row r="2953" spans="1:74" ht="15.75" x14ac:dyDescent="0.25">
      <c r="A2953" s="52" t="s">
        <v>1422</v>
      </c>
      <c r="B2953" s="56"/>
      <c r="C2953" s="7" t="s">
        <v>118</v>
      </c>
      <c r="D2953" s="7" t="s">
        <v>6558</v>
      </c>
      <c r="E2953" s="7"/>
      <c r="F2953" s="64"/>
      <c r="G2953" s="6"/>
      <c r="H2953" s="6"/>
      <c r="I2953" s="10" t="s">
        <v>110</v>
      </c>
      <c r="J2953" s="11" t="s">
        <v>1661</v>
      </c>
      <c r="K2953" s="194" t="s">
        <v>510</v>
      </c>
      <c r="L2953" s="176"/>
      <c r="M2953" s="176">
        <v>1000</v>
      </c>
      <c r="N2953" s="80" t="s">
        <v>6854</v>
      </c>
      <c r="O2953" s="162"/>
      <c r="P2953" s="80" t="s">
        <v>2236</v>
      </c>
      <c r="Q2953" s="80"/>
      <c r="R2953" s="80"/>
      <c r="S2953" s="163"/>
      <c r="T2953" s="213"/>
      <c r="U2953" s="162"/>
      <c r="V2953" s="164"/>
      <c r="W2953" s="12" t="str">
        <f t="shared" si="696"/>
        <v>Mqtt1</v>
      </c>
      <c r="X2953" s="196" t="s">
        <v>10582</v>
      </c>
      <c r="Y2953" s="6" t="str">
        <f t="shared" si="697"/>
        <v>marpower/power-tag/antifouling-system</v>
      </c>
      <c r="Z2953" s="103" t="str" cm="1">
        <f t="array" ref="Z2953">IF(COUNTIF(N2953,"spare"),"","$."&amp;_xlfn.REGEXEXTRACT(J2953,"^PT\d+[FQ]\d+_(.*)", 2))</f>
        <v>$.RMS_Current_Phase_A</v>
      </c>
      <c r="AA2953" s="12">
        <f t="shared" si="699"/>
        <v>18</v>
      </c>
      <c r="AB2953" s="6" t="s">
        <v>195</v>
      </c>
      <c r="AC2953" s="103">
        <v>3000</v>
      </c>
      <c r="AJ2953" s="80"/>
      <c r="AK2953" s="113" t="s">
        <v>1423</v>
      </c>
      <c r="AN2953" s="80"/>
      <c r="AO2953" s="80"/>
      <c r="AP2953" s="80"/>
      <c r="AQ2953" s="80"/>
      <c r="AR2953" s="127"/>
      <c r="AS2953" s="80"/>
      <c r="AT2953" s="7"/>
      <c r="AU2953" s="7"/>
      <c r="AV2953" s="165"/>
      <c r="AW2953" s="166"/>
      <c r="AX2953" s="137"/>
      <c r="AY2953" s="147"/>
      <c r="AZ2953" s="167"/>
      <c r="BA2953" s="167"/>
      <c r="BB2953" s="147" t="str">
        <f t="shared" ref="BB2953:BB2967" si="703">IF(ISNUMBER(AM2953),"1","")</f>
        <v/>
      </c>
      <c r="BC2953" s="168"/>
      <c r="BD2953" s="165"/>
      <c r="BE2953" s="165"/>
      <c r="BF2953" s="165"/>
      <c r="BG2953" s="165"/>
      <c r="BH2953" s="165"/>
      <c r="BI2953" s="165"/>
      <c r="BJ2953" s="165"/>
      <c r="BK2953" s="165"/>
      <c r="BL2953" s="165"/>
      <c r="BM2953" s="165"/>
      <c r="BN2953" s="165"/>
      <c r="BO2953" s="165"/>
      <c r="BP2953" s="165"/>
      <c r="BQ2953" s="165"/>
      <c r="BS2953" s="6"/>
      <c r="BT2953" s="11"/>
      <c r="BU2953" s="6"/>
      <c r="BV2953" s="6"/>
    </row>
    <row r="2954" spans="1:74" ht="15.75" x14ac:dyDescent="0.25">
      <c r="A2954" s="52" t="s">
        <v>1422</v>
      </c>
      <c r="B2954" s="56"/>
      <c r="C2954" s="7" t="s">
        <v>118</v>
      </c>
      <c r="D2954" s="7" t="s">
        <v>6558</v>
      </c>
      <c r="E2954" s="7"/>
      <c r="F2954" s="64"/>
      <c r="G2954" s="6"/>
      <c r="H2954" s="6"/>
      <c r="I2954" s="10" t="s">
        <v>110</v>
      </c>
      <c r="J2954" s="11" t="s">
        <v>1662</v>
      </c>
      <c r="K2954" s="194" t="s">
        <v>510</v>
      </c>
      <c r="L2954" s="176"/>
      <c r="M2954" s="176">
        <v>1000</v>
      </c>
      <c r="N2954" s="80" t="s">
        <v>6854</v>
      </c>
      <c r="O2954" s="162"/>
      <c r="P2954" s="80" t="s">
        <v>2237</v>
      </c>
      <c r="Q2954" s="80"/>
      <c r="R2954" s="80"/>
      <c r="S2954" s="163"/>
      <c r="T2954" s="213"/>
      <c r="U2954" s="162"/>
      <c r="V2954" s="164"/>
      <c r="W2954" s="12" t="str">
        <f t="shared" ref="W2954:W3017" si="704">IF(COUNTIF(N2954,"spare"),"","Mqtt1")</f>
        <v>Mqtt1</v>
      </c>
      <c r="X2954" s="196" t="s">
        <v>10582</v>
      </c>
      <c r="Y2954" s="6" t="str">
        <f t="shared" si="697"/>
        <v>marpower/power-tag/antifouling-system</v>
      </c>
      <c r="Z2954" s="103" t="str" cm="1">
        <f t="array" ref="Z2954">IF(COUNTIF(N2954,"spare"),"","$."&amp;_xlfn.REGEXEXTRACT(J2954,"^PT\d+[FQ]\d+_(.*)", 2))</f>
        <v>$.RMS_Current_Phase_B</v>
      </c>
      <c r="AA2954" s="12">
        <f t="shared" si="699"/>
        <v>18</v>
      </c>
      <c r="AB2954" s="6" t="s">
        <v>195</v>
      </c>
      <c r="AC2954" s="103">
        <v>3002</v>
      </c>
      <c r="AJ2954" s="80"/>
      <c r="AK2954" s="113" t="s">
        <v>1423</v>
      </c>
      <c r="AN2954" s="80"/>
      <c r="AO2954" s="80"/>
      <c r="AP2954" s="80"/>
      <c r="AQ2954" s="80"/>
      <c r="AR2954" s="127"/>
      <c r="AS2954" s="80"/>
      <c r="AT2954" s="7"/>
      <c r="AU2954" s="7"/>
      <c r="AV2954" s="165"/>
      <c r="AW2954" s="166"/>
      <c r="AX2954" s="137"/>
      <c r="AY2954" s="147"/>
      <c r="AZ2954" s="167"/>
      <c r="BA2954" s="167"/>
      <c r="BB2954" s="147" t="str">
        <f t="shared" si="703"/>
        <v/>
      </c>
      <c r="BC2954" s="168"/>
      <c r="BD2954" s="165"/>
      <c r="BE2954" s="165"/>
      <c r="BF2954" s="165"/>
      <c r="BG2954" s="165"/>
      <c r="BH2954" s="165"/>
      <c r="BI2954" s="165"/>
      <c r="BJ2954" s="165"/>
      <c r="BK2954" s="165"/>
      <c r="BL2954" s="165"/>
      <c r="BM2954" s="165"/>
      <c r="BN2954" s="165"/>
      <c r="BO2954" s="165"/>
      <c r="BP2954" s="165"/>
      <c r="BQ2954" s="165"/>
      <c r="BS2954" s="6"/>
      <c r="BT2954" s="11"/>
      <c r="BU2954" s="6"/>
      <c r="BV2954" s="6"/>
    </row>
    <row r="2955" spans="1:74" ht="15.75" x14ac:dyDescent="0.25">
      <c r="A2955" s="52" t="s">
        <v>1422</v>
      </c>
      <c r="B2955" s="56"/>
      <c r="C2955" s="7" t="s">
        <v>118</v>
      </c>
      <c r="D2955" s="7" t="s">
        <v>6558</v>
      </c>
      <c r="E2955" s="7"/>
      <c r="F2955" s="64"/>
      <c r="G2955" s="6"/>
      <c r="H2955" s="6"/>
      <c r="I2955" s="10" t="s">
        <v>110</v>
      </c>
      <c r="J2955" s="11" t="s">
        <v>1663</v>
      </c>
      <c r="K2955" s="194" t="s">
        <v>510</v>
      </c>
      <c r="L2955" s="176"/>
      <c r="M2955" s="176">
        <v>1000</v>
      </c>
      <c r="N2955" s="80" t="s">
        <v>6854</v>
      </c>
      <c r="O2955" s="162"/>
      <c r="P2955" s="80" t="s">
        <v>2238</v>
      </c>
      <c r="Q2955" s="80"/>
      <c r="R2955" s="80"/>
      <c r="S2955" s="163"/>
      <c r="T2955" s="213"/>
      <c r="U2955" s="162"/>
      <c r="V2955" s="164"/>
      <c r="W2955" s="12" t="str">
        <f t="shared" si="704"/>
        <v>Mqtt1</v>
      </c>
      <c r="X2955" s="196" t="s">
        <v>10582</v>
      </c>
      <c r="Y2955" s="6" t="str">
        <f t="shared" ref="Y2955:Y3018" si="705">LOWER(_xlfn.CONCAT("marpower/",SUBSTITUTE(SUBSTITUTE("power-tag/" &amp; X2955," ","-"),"_","-")))</f>
        <v>marpower/power-tag/antifouling-system</v>
      </c>
      <c r="Z2955" s="103" t="str" cm="1">
        <f t="array" ref="Z2955">IF(COUNTIF(N2955,"spare"),"","$."&amp;_xlfn.REGEXEXTRACT(J2955,"^PT\d+[FQ]\d+_(.*)", 2))</f>
        <v>$.RMS_Current_Phase_C</v>
      </c>
      <c r="AA2955" s="12">
        <f t="shared" si="699"/>
        <v>18</v>
      </c>
      <c r="AB2955" s="6" t="s">
        <v>195</v>
      </c>
      <c r="AC2955" s="103">
        <v>3004</v>
      </c>
      <c r="AJ2955" s="80"/>
      <c r="AK2955" s="113" t="s">
        <v>1423</v>
      </c>
      <c r="AN2955" s="80"/>
      <c r="AO2955" s="80"/>
      <c r="AP2955" s="80"/>
      <c r="AQ2955" s="80"/>
      <c r="AR2955" s="127"/>
      <c r="AS2955" s="80"/>
      <c r="AT2955" s="7"/>
      <c r="AU2955" s="7"/>
      <c r="AV2955" s="165"/>
      <c r="AW2955" s="166"/>
      <c r="AX2955" s="137"/>
      <c r="AY2955" s="147"/>
      <c r="AZ2955" s="167"/>
      <c r="BA2955" s="167"/>
      <c r="BB2955" s="147" t="str">
        <f t="shared" si="703"/>
        <v/>
      </c>
      <c r="BC2955" s="168"/>
      <c r="BD2955" s="165"/>
      <c r="BE2955" s="165"/>
      <c r="BF2955" s="165"/>
      <c r="BG2955" s="165"/>
      <c r="BH2955" s="165"/>
      <c r="BI2955" s="165"/>
      <c r="BJ2955" s="165"/>
      <c r="BK2955" s="165"/>
      <c r="BL2955" s="165"/>
      <c r="BM2955" s="165"/>
      <c r="BN2955" s="165"/>
      <c r="BO2955" s="165"/>
      <c r="BP2955" s="165"/>
      <c r="BQ2955" s="165"/>
      <c r="BS2955" s="6"/>
      <c r="BT2955" s="11"/>
      <c r="BU2955" s="6"/>
      <c r="BV2955" s="6"/>
    </row>
    <row r="2956" spans="1:74" ht="15.75" x14ac:dyDescent="0.25">
      <c r="A2956" s="52" t="s">
        <v>1422</v>
      </c>
      <c r="B2956" s="56"/>
      <c r="C2956" s="7" t="s">
        <v>118</v>
      </c>
      <c r="D2956" s="7" t="s">
        <v>6558</v>
      </c>
      <c r="E2956" s="7"/>
      <c r="F2956" s="64"/>
      <c r="G2956" s="6"/>
      <c r="H2956" s="6"/>
      <c r="I2956" s="10" t="s">
        <v>110</v>
      </c>
      <c r="J2956" s="11" t="s">
        <v>1664</v>
      </c>
      <c r="K2956" s="194" t="s">
        <v>510</v>
      </c>
      <c r="L2956" s="176"/>
      <c r="M2956" s="176">
        <v>1000</v>
      </c>
      <c r="N2956" s="80" t="s">
        <v>6854</v>
      </c>
      <c r="O2956" s="162"/>
      <c r="P2956" s="80" t="s">
        <v>2239</v>
      </c>
      <c r="Q2956" s="80"/>
      <c r="R2956" s="80"/>
      <c r="S2956" s="163"/>
      <c r="T2956" s="213"/>
      <c r="U2956" s="162"/>
      <c r="V2956" s="164"/>
      <c r="W2956" s="12" t="str">
        <f t="shared" si="704"/>
        <v>Mqtt1</v>
      </c>
      <c r="X2956" s="196" t="s">
        <v>10582</v>
      </c>
      <c r="Y2956" s="6" t="str">
        <f t="shared" si="705"/>
        <v>marpower/power-tag/antifouling-system</v>
      </c>
      <c r="Z2956" s="103" t="str" cm="1">
        <f t="array" ref="Z2956">IF(COUNTIF(N2956,"spare"),"","$."&amp;_xlfn.REGEXEXTRACT(J2956,"^PT\d+[FQ]\d+_(.*)", 2))</f>
        <v>$.RMS_Current_Phase_Neut</v>
      </c>
      <c r="AA2956" s="12">
        <f t="shared" si="699"/>
        <v>18</v>
      </c>
      <c r="AB2956" s="6" t="s">
        <v>195</v>
      </c>
      <c r="AC2956" s="103">
        <v>3006</v>
      </c>
      <c r="AJ2956" s="80"/>
      <c r="AK2956" s="113" t="s">
        <v>1423</v>
      </c>
      <c r="AN2956" s="80"/>
      <c r="AO2956" s="80"/>
      <c r="AP2956" s="80"/>
      <c r="AQ2956" s="80"/>
      <c r="AR2956" s="127"/>
      <c r="AS2956" s="80"/>
      <c r="AT2956" s="7"/>
      <c r="AU2956" s="7"/>
      <c r="AV2956" s="165"/>
      <c r="AW2956" s="166"/>
      <c r="AX2956" s="137"/>
      <c r="AY2956" s="147"/>
      <c r="AZ2956" s="167"/>
      <c r="BA2956" s="167"/>
      <c r="BB2956" s="147" t="str">
        <f t="shared" si="703"/>
        <v/>
      </c>
      <c r="BC2956" s="168"/>
      <c r="BD2956" s="165"/>
      <c r="BE2956" s="165"/>
      <c r="BF2956" s="165"/>
      <c r="BG2956" s="165"/>
      <c r="BH2956" s="165"/>
      <c r="BI2956" s="165"/>
      <c r="BJ2956" s="165"/>
      <c r="BK2956" s="165"/>
      <c r="BL2956" s="165"/>
      <c r="BM2956" s="165"/>
      <c r="BN2956" s="165"/>
      <c r="BO2956" s="165"/>
      <c r="BP2956" s="165"/>
      <c r="BQ2956" s="165"/>
      <c r="BS2956" s="6"/>
      <c r="BT2956" s="11"/>
      <c r="BU2956" s="6"/>
      <c r="BV2956" s="6"/>
    </row>
    <row r="2957" spans="1:74" ht="15.75" x14ac:dyDescent="0.25">
      <c r="A2957" s="52" t="s">
        <v>1422</v>
      </c>
      <c r="B2957" s="56"/>
      <c r="C2957" s="7" t="s">
        <v>118</v>
      </c>
      <c r="D2957" s="7" t="s">
        <v>6558</v>
      </c>
      <c r="E2957" s="7"/>
      <c r="F2957" s="64"/>
      <c r="G2957" s="6"/>
      <c r="H2957" s="6"/>
      <c r="I2957" s="10" t="s">
        <v>110</v>
      </c>
      <c r="J2957" s="11" t="s">
        <v>8287</v>
      </c>
      <c r="K2957" s="194" t="s">
        <v>510</v>
      </c>
      <c r="L2957" s="176"/>
      <c r="M2957" s="176">
        <v>1000</v>
      </c>
      <c r="N2957" s="80" t="s">
        <v>6854</v>
      </c>
      <c r="O2957" s="162"/>
      <c r="P2957" s="80" t="s">
        <v>2240</v>
      </c>
      <c r="Q2957" s="80"/>
      <c r="R2957" s="80"/>
      <c r="S2957" s="163"/>
      <c r="T2957" s="213"/>
      <c r="U2957" s="162"/>
      <c r="V2957" s="164"/>
      <c r="W2957" s="12" t="str">
        <f t="shared" si="704"/>
        <v>Mqtt1</v>
      </c>
      <c r="X2957" s="196" t="s">
        <v>10582</v>
      </c>
      <c r="Y2957" s="6" t="str">
        <f t="shared" si="705"/>
        <v>marpower/power-tag/antifouling-system</v>
      </c>
      <c r="Z2957" s="103" t="str" cm="1">
        <f t="array" ref="Z2957">IF(COUNTIF(N2957,"spare"),"","$."&amp;_xlfn.REGEXEXTRACT(J2957,"^PT\d+[FQ]\d+_(.*)", 2))</f>
        <v>$.RMS_Voltage_A_N</v>
      </c>
      <c r="AA2957" s="12">
        <f t="shared" si="699"/>
        <v>18</v>
      </c>
      <c r="AB2957" s="6" t="s">
        <v>195</v>
      </c>
      <c r="AC2957" s="103">
        <v>3028</v>
      </c>
      <c r="AJ2957" s="80"/>
      <c r="AK2957" s="113" t="s">
        <v>1424</v>
      </c>
      <c r="AN2957" s="80"/>
      <c r="AO2957" s="80"/>
      <c r="AP2957" s="80"/>
      <c r="AQ2957" s="80"/>
      <c r="AR2957" s="127"/>
      <c r="AS2957" s="80"/>
      <c r="AT2957" s="7"/>
      <c r="AU2957" s="7"/>
      <c r="AV2957" s="165"/>
      <c r="AW2957" s="166"/>
      <c r="AX2957" s="137"/>
      <c r="AY2957" s="147"/>
      <c r="AZ2957" s="167"/>
      <c r="BA2957" s="167"/>
      <c r="BB2957" s="147" t="str">
        <f t="shared" si="703"/>
        <v/>
      </c>
      <c r="BC2957" s="168"/>
      <c r="BD2957" s="165"/>
      <c r="BE2957" s="165"/>
      <c r="BF2957" s="165"/>
      <c r="BG2957" s="165"/>
      <c r="BH2957" s="165"/>
      <c r="BI2957" s="165"/>
      <c r="BJ2957" s="165"/>
      <c r="BK2957" s="165"/>
      <c r="BL2957" s="165"/>
      <c r="BM2957" s="165"/>
      <c r="BN2957" s="165"/>
      <c r="BO2957" s="165"/>
      <c r="BP2957" s="165"/>
      <c r="BQ2957" s="165"/>
      <c r="BS2957" s="6"/>
      <c r="BT2957" s="11"/>
      <c r="BU2957" s="6"/>
      <c r="BV2957" s="6"/>
    </row>
    <row r="2958" spans="1:74" ht="15.75" x14ac:dyDescent="0.25">
      <c r="A2958" s="52" t="s">
        <v>1422</v>
      </c>
      <c r="B2958" s="56"/>
      <c r="C2958" s="7" t="s">
        <v>118</v>
      </c>
      <c r="D2958" s="7" t="s">
        <v>6558</v>
      </c>
      <c r="E2958" s="7"/>
      <c r="F2958" s="64"/>
      <c r="G2958" s="6"/>
      <c r="H2958" s="6"/>
      <c r="I2958" s="10" t="s">
        <v>110</v>
      </c>
      <c r="J2958" s="11" t="s">
        <v>8464</v>
      </c>
      <c r="K2958" s="194" t="s">
        <v>510</v>
      </c>
      <c r="L2958" s="176"/>
      <c r="M2958" s="176">
        <v>1000</v>
      </c>
      <c r="N2958" s="80" t="s">
        <v>6854</v>
      </c>
      <c r="O2958" s="162"/>
      <c r="P2958" s="80" t="s">
        <v>2241</v>
      </c>
      <c r="Q2958" s="80"/>
      <c r="R2958" s="80"/>
      <c r="S2958" s="163"/>
      <c r="T2958" s="213"/>
      <c r="U2958" s="162"/>
      <c r="V2958" s="164"/>
      <c r="W2958" s="12" t="str">
        <f t="shared" si="704"/>
        <v>Mqtt1</v>
      </c>
      <c r="X2958" s="196" t="s">
        <v>10582</v>
      </c>
      <c r="Y2958" s="6" t="str">
        <f t="shared" si="705"/>
        <v>marpower/power-tag/antifouling-system</v>
      </c>
      <c r="Z2958" s="103" t="str" cm="1">
        <f t="array" ref="Z2958">IF(COUNTIF(N2958,"spare"),"","$."&amp;_xlfn.REGEXEXTRACT(J2958,"^PT\d+[FQ]\d+_(.*)", 2))</f>
        <v>$.RMS_Voltage_B_N</v>
      </c>
      <c r="AA2958" s="12">
        <f t="shared" si="699"/>
        <v>18</v>
      </c>
      <c r="AB2958" s="6" t="s">
        <v>195</v>
      </c>
      <c r="AC2958" s="103">
        <v>3030</v>
      </c>
      <c r="AJ2958" s="80"/>
      <c r="AK2958" s="113" t="s">
        <v>1424</v>
      </c>
      <c r="AN2958" s="80"/>
      <c r="AO2958" s="80"/>
      <c r="AP2958" s="80"/>
      <c r="AQ2958" s="80"/>
      <c r="AR2958" s="127"/>
      <c r="AS2958" s="80"/>
      <c r="AT2958" s="7"/>
      <c r="AU2958" s="7"/>
      <c r="AV2958" s="165"/>
      <c r="AW2958" s="166"/>
      <c r="AX2958" s="137"/>
      <c r="AY2958" s="147"/>
      <c r="AZ2958" s="167"/>
      <c r="BA2958" s="167"/>
      <c r="BB2958" s="147" t="str">
        <f t="shared" si="703"/>
        <v/>
      </c>
      <c r="BC2958" s="168"/>
      <c r="BD2958" s="165"/>
      <c r="BE2958" s="165"/>
      <c r="BF2958" s="165"/>
      <c r="BG2958" s="165"/>
      <c r="BH2958" s="165"/>
      <c r="BI2958" s="165"/>
      <c r="BJ2958" s="165"/>
      <c r="BK2958" s="165"/>
      <c r="BL2958" s="165"/>
      <c r="BM2958" s="165"/>
      <c r="BN2958" s="165"/>
      <c r="BO2958" s="165"/>
      <c r="BP2958" s="165"/>
      <c r="BQ2958" s="165"/>
      <c r="BS2958" s="6"/>
      <c r="BT2958" s="11"/>
      <c r="BU2958" s="6"/>
      <c r="BV2958" s="6"/>
    </row>
    <row r="2959" spans="1:74" ht="15.75" x14ac:dyDescent="0.25">
      <c r="A2959" s="52" t="s">
        <v>1422</v>
      </c>
      <c r="B2959" s="56"/>
      <c r="C2959" s="7" t="s">
        <v>118</v>
      </c>
      <c r="D2959" s="7" t="s">
        <v>6558</v>
      </c>
      <c r="E2959" s="7"/>
      <c r="F2959" s="64"/>
      <c r="G2959" s="6"/>
      <c r="H2959" s="6"/>
      <c r="I2959" s="10" t="s">
        <v>110</v>
      </c>
      <c r="J2959" s="11" t="s">
        <v>8641</v>
      </c>
      <c r="K2959" s="194" t="s">
        <v>510</v>
      </c>
      <c r="L2959" s="176"/>
      <c r="M2959" s="176">
        <v>1000</v>
      </c>
      <c r="N2959" s="80" t="s">
        <v>6854</v>
      </c>
      <c r="O2959" s="162"/>
      <c r="P2959" s="80" t="s">
        <v>2242</v>
      </c>
      <c r="Q2959" s="80"/>
      <c r="R2959" s="80"/>
      <c r="S2959" s="163"/>
      <c r="T2959" s="213"/>
      <c r="U2959" s="162"/>
      <c r="V2959" s="164"/>
      <c r="W2959" s="12" t="str">
        <f t="shared" si="704"/>
        <v>Mqtt1</v>
      </c>
      <c r="X2959" s="196" t="s">
        <v>10582</v>
      </c>
      <c r="Y2959" s="6" t="str">
        <f t="shared" si="705"/>
        <v>marpower/power-tag/antifouling-system</v>
      </c>
      <c r="Z2959" s="103" t="str" cm="1">
        <f t="array" ref="Z2959">IF(COUNTIF(N2959,"spare"),"","$."&amp;_xlfn.REGEXEXTRACT(J2959,"^PT\d+[FQ]\d+_(.*)", 2))</f>
        <v>$.RMS_Voltage_C_N</v>
      </c>
      <c r="AA2959" s="12">
        <f t="shared" si="699"/>
        <v>18</v>
      </c>
      <c r="AB2959" s="6" t="s">
        <v>195</v>
      </c>
      <c r="AC2959" s="103">
        <v>3032</v>
      </c>
      <c r="AJ2959" s="80"/>
      <c r="AK2959" s="113" t="s">
        <v>1424</v>
      </c>
      <c r="AN2959" s="80"/>
      <c r="AO2959" s="80"/>
      <c r="AP2959" s="80"/>
      <c r="AQ2959" s="80"/>
      <c r="AR2959" s="127"/>
      <c r="AS2959" s="80"/>
      <c r="AT2959" s="7"/>
      <c r="AU2959" s="7"/>
      <c r="AV2959" s="165"/>
      <c r="AW2959" s="166"/>
      <c r="AX2959" s="137"/>
      <c r="AY2959" s="147"/>
      <c r="AZ2959" s="167"/>
      <c r="BA2959" s="167"/>
      <c r="BB2959" s="147" t="str">
        <f t="shared" si="703"/>
        <v/>
      </c>
      <c r="BC2959" s="168"/>
      <c r="BD2959" s="165"/>
      <c r="BE2959" s="165"/>
      <c r="BF2959" s="165"/>
      <c r="BG2959" s="165"/>
      <c r="BH2959" s="165"/>
      <c r="BI2959" s="165"/>
      <c r="BJ2959" s="165"/>
      <c r="BK2959" s="165"/>
      <c r="BL2959" s="165"/>
      <c r="BM2959" s="165"/>
      <c r="BN2959" s="165"/>
      <c r="BO2959" s="165"/>
      <c r="BP2959" s="165"/>
      <c r="BQ2959" s="165"/>
      <c r="BS2959" s="6"/>
      <c r="BT2959" s="11"/>
      <c r="BU2959" s="6"/>
      <c r="BV2959" s="6"/>
    </row>
    <row r="2960" spans="1:74" ht="15.75" x14ac:dyDescent="0.25">
      <c r="A2960" s="52" t="s">
        <v>1422</v>
      </c>
      <c r="B2960" s="56"/>
      <c r="C2960" s="7" t="s">
        <v>118</v>
      </c>
      <c r="D2960" s="7" t="s">
        <v>6558</v>
      </c>
      <c r="E2960" s="7"/>
      <c r="F2960" s="64"/>
      <c r="G2960" s="6"/>
      <c r="H2960" s="6"/>
      <c r="I2960" s="10" t="s">
        <v>110</v>
      </c>
      <c r="J2960" s="11" t="s">
        <v>1665</v>
      </c>
      <c r="K2960" s="194" t="s">
        <v>510</v>
      </c>
      <c r="L2960" s="176"/>
      <c r="M2960" s="176">
        <v>1000</v>
      </c>
      <c r="N2960" s="80" t="s">
        <v>6854</v>
      </c>
      <c r="O2960" s="162"/>
      <c r="P2960" s="80" t="s">
        <v>2243</v>
      </c>
      <c r="Q2960" s="80"/>
      <c r="R2960" s="80"/>
      <c r="S2960" s="163"/>
      <c r="T2960" s="213"/>
      <c r="U2960" s="162"/>
      <c r="V2960" s="164"/>
      <c r="W2960" s="12" t="str">
        <f t="shared" si="704"/>
        <v>Mqtt1</v>
      </c>
      <c r="X2960" s="196" t="s">
        <v>10582</v>
      </c>
      <c r="Y2960" s="6" t="str">
        <f t="shared" si="705"/>
        <v>marpower/power-tag/antifouling-system</v>
      </c>
      <c r="Z2960" s="103" t="str" cm="1">
        <f t="array" ref="Z2960">IF(COUNTIF(N2960,"spare"),"","$."&amp;_xlfn.REGEXEXTRACT(J2960,"^PT\d+[FQ]\d+_(.*)", 2))</f>
        <v>$.Active_Power_Phase_A</v>
      </c>
      <c r="AA2960" s="12">
        <f t="shared" si="699"/>
        <v>18</v>
      </c>
      <c r="AB2960" s="6" t="s">
        <v>195</v>
      </c>
      <c r="AC2960" s="103">
        <v>3054</v>
      </c>
      <c r="AJ2960" s="80"/>
      <c r="AK2960" s="113" t="s">
        <v>1425</v>
      </c>
      <c r="AN2960" s="80"/>
      <c r="AO2960" s="80"/>
      <c r="AP2960" s="80"/>
      <c r="AQ2960" s="80"/>
      <c r="AR2960" s="127"/>
      <c r="AS2960" s="80"/>
      <c r="AT2960" s="7"/>
      <c r="AU2960" s="7"/>
      <c r="AV2960" s="165"/>
      <c r="AW2960" s="166"/>
      <c r="AX2960" s="137"/>
      <c r="AY2960" s="147"/>
      <c r="AZ2960" s="167"/>
      <c r="BA2960" s="167"/>
      <c r="BB2960" s="147" t="str">
        <f t="shared" si="703"/>
        <v/>
      </c>
      <c r="BC2960" s="168"/>
      <c r="BD2960" s="165"/>
      <c r="BE2960" s="165"/>
      <c r="BF2960" s="165"/>
      <c r="BG2960" s="165"/>
      <c r="BH2960" s="165"/>
      <c r="BI2960" s="165"/>
      <c r="BJ2960" s="165"/>
      <c r="BK2960" s="165"/>
      <c r="BL2960" s="165"/>
      <c r="BM2960" s="165"/>
      <c r="BN2960" s="165"/>
      <c r="BO2960" s="165"/>
      <c r="BP2960" s="165"/>
      <c r="BQ2960" s="165"/>
      <c r="BS2960" s="6"/>
      <c r="BT2960" s="11"/>
      <c r="BU2960" s="6"/>
      <c r="BV2960" s="6"/>
    </row>
    <row r="2961" spans="1:74" ht="15.75" x14ac:dyDescent="0.25">
      <c r="A2961" s="52" t="s">
        <v>1422</v>
      </c>
      <c r="B2961" s="56"/>
      <c r="C2961" s="7" t="s">
        <v>118</v>
      </c>
      <c r="D2961" s="7" t="s">
        <v>6558</v>
      </c>
      <c r="E2961" s="7"/>
      <c r="F2961" s="64"/>
      <c r="G2961" s="6"/>
      <c r="H2961" s="6"/>
      <c r="I2961" s="10" t="s">
        <v>110</v>
      </c>
      <c r="J2961" s="11" t="s">
        <v>1666</v>
      </c>
      <c r="K2961" s="194" t="s">
        <v>510</v>
      </c>
      <c r="L2961" s="176"/>
      <c r="M2961" s="176">
        <v>1000</v>
      </c>
      <c r="N2961" s="80" t="s">
        <v>6854</v>
      </c>
      <c r="O2961" s="162"/>
      <c r="P2961" s="80" t="s">
        <v>2244</v>
      </c>
      <c r="Q2961" s="80"/>
      <c r="R2961" s="80"/>
      <c r="S2961" s="163"/>
      <c r="T2961" s="213"/>
      <c r="U2961" s="162"/>
      <c r="V2961" s="164"/>
      <c r="W2961" s="12" t="str">
        <f t="shared" si="704"/>
        <v>Mqtt1</v>
      </c>
      <c r="X2961" s="196" t="s">
        <v>10582</v>
      </c>
      <c r="Y2961" s="6" t="str">
        <f t="shared" si="705"/>
        <v>marpower/power-tag/antifouling-system</v>
      </c>
      <c r="Z2961" s="103" t="str" cm="1">
        <f t="array" ref="Z2961">IF(COUNTIF(N2961,"spare"),"","$."&amp;_xlfn.REGEXEXTRACT(J2961,"^PT\d+[FQ]\d+_(.*)", 2))</f>
        <v>$.Active_Power_Phase_B</v>
      </c>
      <c r="AA2961" s="12">
        <f t="shared" si="699"/>
        <v>18</v>
      </c>
      <c r="AB2961" s="6" t="s">
        <v>195</v>
      </c>
      <c r="AC2961" s="103">
        <v>3056</v>
      </c>
      <c r="AJ2961" s="80"/>
      <c r="AK2961" s="113" t="s">
        <v>1425</v>
      </c>
      <c r="AN2961" s="80"/>
      <c r="AO2961" s="80"/>
      <c r="AP2961" s="80"/>
      <c r="AQ2961" s="80"/>
      <c r="AR2961" s="127"/>
      <c r="AS2961" s="80"/>
      <c r="AT2961" s="7"/>
      <c r="AU2961" s="7"/>
      <c r="AV2961" s="165"/>
      <c r="AW2961" s="166"/>
      <c r="AX2961" s="137"/>
      <c r="AY2961" s="147"/>
      <c r="AZ2961" s="167"/>
      <c r="BA2961" s="167"/>
      <c r="BB2961" s="147" t="str">
        <f t="shared" si="703"/>
        <v/>
      </c>
      <c r="BC2961" s="168"/>
      <c r="BD2961" s="165"/>
      <c r="BE2961" s="165"/>
      <c r="BF2961" s="165"/>
      <c r="BG2961" s="165"/>
      <c r="BH2961" s="165"/>
      <c r="BI2961" s="165"/>
      <c r="BJ2961" s="165"/>
      <c r="BK2961" s="165"/>
      <c r="BL2961" s="165"/>
      <c r="BM2961" s="165"/>
      <c r="BN2961" s="165"/>
      <c r="BO2961" s="165"/>
      <c r="BP2961" s="165"/>
      <c r="BQ2961" s="165"/>
      <c r="BS2961" s="6"/>
      <c r="BT2961" s="11"/>
      <c r="BU2961" s="6"/>
      <c r="BV2961" s="6"/>
    </row>
    <row r="2962" spans="1:74" ht="15.75" x14ac:dyDescent="0.25">
      <c r="A2962" s="52" t="s">
        <v>1422</v>
      </c>
      <c r="B2962" s="56"/>
      <c r="C2962" s="7" t="s">
        <v>118</v>
      </c>
      <c r="D2962" s="7" t="s">
        <v>6558</v>
      </c>
      <c r="E2962" s="7"/>
      <c r="F2962" s="64"/>
      <c r="G2962" s="6"/>
      <c r="H2962" s="6"/>
      <c r="I2962" s="10" t="s">
        <v>110</v>
      </c>
      <c r="J2962" s="11" t="s">
        <v>1667</v>
      </c>
      <c r="K2962" s="194" t="s">
        <v>510</v>
      </c>
      <c r="L2962" s="176"/>
      <c r="M2962" s="176">
        <v>1000</v>
      </c>
      <c r="N2962" s="80" t="s">
        <v>6854</v>
      </c>
      <c r="O2962" s="162"/>
      <c r="P2962" s="80" t="s">
        <v>2245</v>
      </c>
      <c r="Q2962" s="80"/>
      <c r="R2962" s="80"/>
      <c r="S2962" s="163"/>
      <c r="T2962" s="213"/>
      <c r="U2962" s="162"/>
      <c r="V2962" s="164"/>
      <c r="W2962" s="12" t="str">
        <f t="shared" si="704"/>
        <v>Mqtt1</v>
      </c>
      <c r="X2962" s="196" t="s">
        <v>10582</v>
      </c>
      <c r="Y2962" s="6" t="str">
        <f t="shared" si="705"/>
        <v>marpower/power-tag/antifouling-system</v>
      </c>
      <c r="Z2962" s="103" t="str" cm="1">
        <f t="array" ref="Z2962">IF(COUNTIF(N2962,"spare"),"","$."&amp;_xlfn.REGEXEXTRACT(J2962,"^PT\d+[FQ]\d+_(.*)", 2))</f>
        <v>$.Active_Power_Phase_C</v>
      </c>
      <c r="AA2962" s="12">
        <f t="shared" si="699"/>
        <v>18</v>
      </c>
      <c r="AB2962" s="6" t="s">
        <v>195</v>
      </c>
      <c r="AC2962" s="103">
        <v>3058</v>
      </c>
      <c r="AJ2962" s="80"/>
      <c r="AK2962" s="113" t="s">
        <v>1425</v>
      </c>
      <c r="AN2962" s="80"/>
      <c r="AO2962" s="80"/>
      <c r="AP2962" s="80"/>
      <c r="AQ2962" s="80"/>
      <c r="AR2962" s="127"/>
      <c r="AS2962" s="80"/>
      <c r="AT2962" s="7"/>
      <c r="AU2962" s="7"/>
      <c r="AV2962" s="165"/>
      <c r="AW2962" s="166"/>
      <c r="AX2962" s="137"/>
      <c r="AY2962" s="147"/>
      <c r="AZ2962" s="167"/>
      <c r="BA2962" s="167"/>
      <c r="BB2962" s="147" t="str">
        <f t="shared" si="703"/>
        <v/>
      </c>
      <c r="BC2962" s="168"/>
      <c r="BD2962" s="165"/>
      <c r="BE2962" s="165"/>
      <c r="BF2962" s="165"/>
      <c r="BG2962" s="165"/>
      <c r="BH2962" s="165"/>
      <c r="BI2962" s="165"/>
      <c r="BJ2962" s="165"/>
      <c r="BK2962" s="165"/>
      <c r="BL2962" s="165"/>
      <c r="BM2962" s="165"/>
      <c r="BN2962" s="165"/>
      <c r="BO2962" s="165"/>
      <c r="BP2962" s="165"/>
      <c r="BQ2962" s="165"/>
      <c r="BS2962" s="6"/>
      <c r="BT2962" s="11"/>
      <c r="BU2962" s="6"/>
      <c r="BV2962" s="6"/>
    </row>
    <row r="2963" spans="1:74" ht="15.75" x14ac:dyDescent="0.25">
      <c r="A2963" s="52" t="s">
        <v>1422</v>
      </c>
      <c r="B2963" s="56"/>
      <c r="C2963" s="7" t="s">
        <v>118</v>
      </c>
      <c r="D2963" s="7" t="s">
        <v>6558</v>
      </c>
      <c r="E2963" s="7"/>
      <c r="F2963" s="64"/>
      <c r="G2963" s="6"/>
      <c r="H2963" s="6"/>
      <c r="I2963" s="10" t="s">
        <v>110</v>
      </c>
      <c r="J2963" s="11" t="s">
        <v>1668</v>
      </c>
      <c r="K2963" s="194" t="s">
        <v>510</v>
      </c>
      <c r="L2963" s="176"/>
      <c r="M2963" s="176">
        <v>1000</v>
      </c>
      <c r="N2963" s="80" t="s">
        <v>6854</v>
      </c>
      <c r="O2963" s="162"/>
      <c r="P2963" s="80" t="s">
        <v>2246</v>
      </c>
      <c r="Q2963" s="80"/>
      <c r="R2963" s="80"/>
      <c r="S2963" s="163"/>
      <c r="T2963" s="213"/>
      <c r="U2963" s="162"/>
      <c r="V2963" s="164"/>
      <c r="W2963" s="12" t="str">
        <f t="shared" si="704"/>
        <v>Mqtt1</v>
      </c>
      <c r="X2963" s="196" t="s">
        <v>10582</v>
      </c>
      <c r="Y2963" s="6" t="str">
        <f t="shared" si="705"/>
        <v>marpower/power-tag/antifouling-system</v>
      </c>
      <c r="Z2963" s="103" t="str" cm="1">
        <f t="array" ref="Z2963">IF(COUNTIF(N2963,"spare"),"","$."&amp;_xlfn.REGEXEXTRACT(J2963,"^PT\d+[FQ]\d+_(.*)", 2))</f>
        <v>$.Total_Active_Power</v>
      </c>
      <c r="AA2963" s="12">
        <f t="shared" si="699"/>
        <v>18</v>
      </c>
      <c r="AB2963" s="6" t="s">
        <v>195</v>
      </c>
      <c r="AC2963" s="103">
        <v>3060</v>
      </c>
      <c r="AJ2963" s="80"/>
      <c r="AK2963" s="113" t="s">
        <v>1425</v>
      </c>
      <c r="AN2963" s="80"/>
      <c r="AO2963" s="80"/>
      <c r="AP2963" s="80"/>
      <c r="AQ2963" s="80"/>
      <c r="AR2963" s="127"/>
      <c r="AS2963" s="80"/>
      <c r="AT2963" s="7"/>
      <c r="AU2963" s="7"/>
      <c r="AV2963" s="165"/>
      <c r="AW2963" s="166"/>
      <c r="AX2963" s="137"/>
      <c r="AY2963" s="147"/>
      <c r="AZ2963" s="167"/>
      <c r="BA2963" s="167"/>
      <c r="BB2963" s="147" t="str">
        <f t="shared" si="703"/>
        <v/>
      </c>
      <c r="BC2963" s="168"/>
      <c r="BD2963" s="165"/>
      <c r="BE2963" s="165"/>
      <c r="BF2963" s="165"/>
      <c r="BG2963" s="165"/>
      <c r="BH2963" s="165"/>
      <c r="BI2963" s="165"/>
      <c r="BJ2963" s="165"/>
      <c r="BK2963" s="165"/>
      <c r="BL2963" s="165"/>
      <c r="BM2963" s="165"/>
      <c r="BN2963" s="165"/>
      <c r="BO2963" s="165"/>
      <c r="BP2963" s="165"/>
      <c r="BQ2963" s="165"/>
      <c r="BS2963" s="6"/>
      <c r="BT2963" s="11"/>
      <c r="BU2963" s="6"/>
      <c r="BV2963" s="6"/>
    </row>
    <row r="2964" spans="1:74" ht="15.75" x14ac:dyDescent="0.25">
      <c r="A2964" s="52" t="s">
        <v>1422</v>
      </c>
      <c r="B2964" s="56"/>
      <c r="C2964" s="7" t="s">
        <v>118</v>
      </c>
      <c r="D2964" s="7" t="s">
        <v>6558</v>
      </c>
      <c r="E2964" s="7"/>
      <c r="F2964" s="64"/>
      <c r="G2964" s="6"/>
      <c r="H2964" s="6"/>
      <c r="I2964" s="10" t="s">
        <v>110</v>
      </c>
      <c r="J2964" s="11" t="s">
        <v>1669</v>
      </c>
      <c r="K2964" s="194" t="s">
        <v>510</v>
      </c>
      <c r="L2964" s="176"/>
      <c r="M2964" s="176">
        <v>1000</v>
      </c>
      <c r="N2964" s="80" t="s">
        <v>6854</v>
      </c>
      <c r="O2964" s="162"/>
      <c r="P2964" s="80" t="s">
        <v>2247</v>
      </c>
      <c r="Q2964" s="80"/>
      <c r="R2964" s="80"/>
      <c r="S2964" s="163"/>
      <c r="T2964" s="213"/>
      <c r="U2964" s="162"/>
      <c r="V2964" s="164"/>
      <c r="W2964" s="12" t="str">
        <f t="shared" si="704"/>
        <v>Mqtt1</v>
      </c>
      <c r="X2964" s="196" t="s">
        <v>10582</v>
      </c>
      <c r="Y2964" s="6" t="str">
        <f t="shared" si="705"/>
        <v>marpower/power-tag/antifouling-system</v>
      </c>
      <c r="Z2964" s="103" t="str" cm="1">
        <f t="array" ref="Z2964">IF(COUNTIF(N2964,"spare"),"","$."&amp;_xlfn.REGEXEXTRACT(J2964,"^PT\d+[FQ]\d+_(.*)", 2))</f>
        <v>$.Power_Factor_Phase_A</v>
      </c>
      <c r="AA2964" s="12">
        <f t="shared" si="699"/>
        <v>18</v>
      </c>
      <c r="AB2964" s="6" t="s">
        <v>195</v>
      </c>
      <c r="AC2964" s="103">
        <v>3078</v>
      </c>
      <c r="AJ2964" s="80"/>
      <c r="AK2964" s="113" t="s">
        <v>1426</v>
      </c>
      <c r="AN2964" s="80"/>
      <c r="AO2964" s="80"/>
      <c r="AP2964" s="80"/>
      <c r="AQ2964" s="80"/>
      <c r="AR2964" s="127"/>
      <c r="AS2964" s="80"/>
      <c r="AT2964" s="7"/>
      <c r="AU2964" s="7"/>
      <c r="AV2964" s="165"/>
      <c r="AW2964" s="166"/>
      <c r="AX2964" s="137"/>
      <c r="AY2964" s="147"/>
      <c r="AZ2964" s="167"/>
      <c r="BA2964" s="167"/>
      <c r="BB2964" s="147" t="str">
        <f t="shared" si="703"/>
        <v/>
      </c>
      <c r="BC2964" s="168"/>
      <c r="BD2964" s="165"/>
      <c r="BE2964" s="165"/>
      <c r="BF2964" s="165"/>
      <c r="BG2964" s="165"/>
      <c r="BH2964" s="165"/>
      <c r="BI2964" s="165"/>
      <c r="BJ2964" s="165"/>
      <c r="BK2964" s="165"/>
      <c r="BL2964" s="165"/>
      <c r="BM2964" s="165"/>
      <c r="BN2964" s="165"/>
      <c r="BO2964" s="165"/>
      <c r="BP2964" s="165"/>
      <c r="BQ2964" s="165"/>
      <c r="BS2964" s="6"/>
      <c r="BT2964" s="11"/>
      <c r="BU2964" s="6"/>
      <c r="BV2964" s="6"/>
    </row>
    <row r="2965" spans="1:74" ht="15.75" x14ac:dyDescent="0.25">
      <c r="A2965" s="52" t="s">
        <v>1422</v>
      </c>
      <c r="B2965" s="56"/>
      <c r="C2965" s="7" t="s">
        <v>118</v>
      </c>
      <c r="D2965" s="7" t="s">
        <v>6558</v>
      </c>
      <c r="E2965" s="7"/>
      <c r="F2965" s="64"/>
      <c r="G2965" s="6"/>
      <c r="H2965" s="6"/>
      <c r="I2965" s="10" t="s">
        <v>110</v>
      </c>
      <c r="J2965" s="11" t="s">
        <v>1670</v>
      </c>
      <c r="K2965" s="194" t="s">
        <v>510</v>
      </c>
      <c r="L2965" s="176"/>
      <c r="M2965" s="176">
        <v>1000</v>
      </c>
      <c r="N2965" s="80" t="s">
        <v>6854</v>
      </c>
      <c r="O2965" s="162"/>
      <c r="P2965" s="80" t="s">
        <v>2248</v>
      </c>
      <c r="Q2965" s="80"/>
      <c r="R2965" s="80"/>
      <c r="S2965" s="163"/>
      <c r="T2965" s="213"/>
      <c r="U2965" s="162"/>
      <c r="V2965" s="164"/>
      <c r="W2965" s="12" t="str">
        <f t="shared" si="704"/>
        <v>Mqtt1</v>
      </c>
      <c r="X2965" s="196" t="s">
        <v>10582</v>
      </c>
      <c r="Y2965" s="6" t="str">
        <f t="shared" si="705"/>
        <v>marpower/power-tag/antifouling-system</v>
      </c>
      <c r="Z2965" s="103" t="str" cm="1">
        <f t="array" ref="Z2965">IF(COUNTIF(N2965,"spare"),"","$."&amp;_xlfn.REGEXEXTRACT(J2965,"^PT\d+[FQ]\d+_(.*)", 2))</f>
        <v>$.Power_Factor_Phase_B</v>
      </c>
      <c r="AA2965" s="12">
        <f t="shared" si="699"/>
        <v>18</v>
      </c>
      <c r="AB2965" s="6" t="s">
        <v>195</v>
      </c>
      <c r="AC2965" s="103">
        <v>3080</v>
      </c>
      <c r="AJ2965" s="80"/>
      <c r="AK2965" s="113" t="s">
        <v>1426</v>
      </c>
      <c r="AN2965" s="80"/>
      <c r="AO2965" s="80"/>
      <c r="AP2965" s="80"/>
      <c r="AQ2965" s="80"/>
      <c r="AR2965" s="127"/>
      <c r="AS2965" s="80"/>
      <c r="AT2965" s="7"/>
      <c r="AU2965" s="7"/>
      <c r="AV2965" s="165"/>
      <c r="AW2965" s="166"/>
      <c r="AX2965" s="137"/>
      <c r="AY2965" s="147"/>
      <c r="AZ2965" s="167"/>
      <c r="BA2965" s="167"/>
      <c r="BB2965" s="147" t="str">
        <f t="shared" si="703"/>
        <v/>
      </c>
      <c r="BC2965" s="168"/>
      <c r="BD2965" s="165"/>
      <c r="BE2965" s="165"/>
      <c r="BF2965" s="165"/>
      <c r="BG2965" s="165"/>
      <c r="BH2965" s="165"/>
      <c r="BI2965" s="165"/>
      <c r="BJ2965" s="165"/>
      <c r="BK2965" s="165"/>
      <c r="BL2965" s="165"/>
      <c r="BM2965" s="165"/>
      <c r="BN2965" s="165"/>
      <c r="BO2965" s="165"/>
      <c r="BP2965" s="165"/>
      <c r="BQ2965" s="165"/>
      <c r="BS2965" s="6"/>
      <c r="BT2965" s="11"/>
      <c r="BU2965" s="6"/>
      <c r="BV2965" s="6"/>
    </row>
    <row r="2966" spans="1:74" ht="15.75" x14ac:dyDescent="0.25">
      <c r="A2966" s="52" t="s">
        <v>1422</v>
      </c>
      <c r="B2966" s="56"/>
      <c r="C2966" s="7" t="s">
        <v>118</v>
      </c>
      <c r="D2966" s="7" t="s">
        <v>6558</v>
      </c>
      <c r="E2966" s="7"/>
      <c r="F2966" s="64"/>
      <c r="G2966" s="6"/>
      <c r="H2966" s="6"/>
      <c r="I2966" s="10" t="s">
        <v>110</v>
      </c>
      <c r="J2966" s="11" t="s">
        <v>1671</v>
      </c>
      <c r="K2966" s="194" t="s">
        <v>510</v>
      </c>
      <c r="L2966" s="176"/>
      <c r="M2966" s="176">
        <v>1000</v>
      </c>
      <c r="N2966" s="80" t="s">
        <v>6854</v>
      </c>
      <c r="O2966" s="162"/>
      <c r="P2966" s="80" t="s">
        <v>2249</v>
      </c>
      <c r="Q2966" s="80"/>
      <c r="R2966" s="80"/>
      <c r="S2966" s="163"/>
      <c r="T2966" s="213"/>
      <c r="U2966" s="162"/>
      <c r="V2966" s="164"/>
      <c r="W2966" s="12" t="str">
        <f t="shared" si="704"/>
        <v>Mqtt1</v>
      </c>
      <c r="X2966" s="196" t="s">
        <v>10582</v>
      </c>
      <c r="Y2966" s="6" t="str">
        <f t="shared" si="705"/>
        <v>marpower/power-tag/antifouling-system</v>
      </c>
      <c r="Z2966" s="103" t="str" cm="1">
        <f t="array" ref="Z2966">IF(COUNTIF(N2966,"spare"),"","$."&amp;_xlfn.REGEXEXTRACT(J2966,"^PT\d+[FQ]\d+_(.*)", 2))</f>
        <v>$.Power_Factor_Phase_C</v>
      </c>
      <c r="AA2966" s="12">
        <f t="shared" si="699"/>
        <v>18</v>
      </c>
      <c r="AB2966" s="6" t="s">
        <v>195</v>
      </c>
      <c r="AC2966" s="103">
        <v>3082</v>
      </c>
      <c r="AJ2966" s="80"/>
      <c r="AK2966" s="113" t="s">
        <v>1426</v>
      </c>
      <c r="AN2966" s="80"/>
      <c r="AO2966" s="80"/>
      <c r="AP2966" s="80"/>
      <c r="AQ2966" s="80"/>
      <c r="AR2966" s="127"/>
      <c r="AS2966" s="80"/>
      <c r="AT2966" s="7"/>
      <c r="AU2966" s="7"/>
      <c r="AV2966" s="165"/>
      <c r="AW2966" s="166"/>
      <c r="AX2966" s="137"/>
      <c r="AY2966" s="147"/>
      <c r="AZ2966" s="167"/>
      <c r="BA2966" s="167"/>
      <c r="BB2966" s="147" t="str">
        <f t="shared" si="703"/>
        <v/>
      </c>
      <c r="BC2966" s="168"/>
      <c r="BD2966" s="165"/>
      <c r="BE2966" s="165"/>
      <c r="BF2966" s="165"/>
      <c r="BG2966" s="165"/>
      <c r="BH2966" s="165"/>
      <c r="BI2966" s="165"/>
      <c r="BJ2966" s="165"/>
      <c r="BK2966" s="165"/>
      <c r="BL2966" s="165"/>
      <c r="BM2966" s="165"/>
      <c r="BN2966" s="165"/>
      <c r="BO2966" s="165"/>
      <c r="BP2966" s="165"/>
      <c r="BQ2966" s="165"/>
      <c r="BS2966" s="6"/>
      <c r="BT2966" s="11"/>
      <c r="BU2966" s="6"/>
      <c r="BV2966" s="6"/>
    </row>
    <row r="2967" spans="1:74" ht="15.75" x14ac:dyDescent="0.25">
      <c r="A2967" s="52" t="s">
        <v>1422</v>
      </c>
      <c r="B2967" s="56"/>
      <c r="C2967" s="7" t="s">
        <v>118</v>
      </c>
      <c r="D2967" s="7" t="s">
        <v>6558</v>
      </c>
      <c r="E2967" s="7"/>
      <c r="F2967" s="64"/>
      <c r="G2967" s="6"/>
      <c r="H2967" s="6"/>
      <c r="I2967" s="10" t="s">
        <v>110</v>
      </c>
      <c r="J2967" s="11" t="s">
        <v>1672</v>
      </c>
      <c r="K2967" s="194" t="s">
        <v>510</v>
      </c>
      <c r="L2967" s="176"/>
      <c r="M2967" s="176">
        <v>1000</v>
      </c>
      <c r="N2967" s="80" t="s">
        <v>6854</v>
      </c>
      <c r="O2967" s="162"/>
      <c r="P2967" s="80" t="s">
        <v>2250</v>
      </c>
      <c r="Q2967" s="80"/>
      <c r="R2967" s="80"/>
      <c r="S2967" s="163"/>
      <c r="T2967" s="213"/>
      <c r="U2967" s="162"/>
      <c r="V2967" s="164"/>
      <c r="W2967" s="12" t="str">
        <f t="shared" si="704"/>
        <v>Mqtt1</v>
      </c>
      <c r="X2967" s="196" t="s">
        <v>10582</v>
      </c>
      <c r="Y2967" s="6" t="str">
        <f t="shared" si="705"/>
        <v>marpower/power-tag/antifouling-system</v>
      </c>
      <c r="Z2967" s="103" t="str" cm="1">
        <f t="array" ref="Z2967">IF(COUNTIF(N2967,"spare"),"","$."&amp;_xlfn.REGEXEXTRACT(J2967,"^PT\d+[FQ]\d+_(.*)", 2))</f>
        <v>$.Total_Power_Factor</v>
      </c>
      <c r="AA2967" s="12">
        <f t="shared" si="699"/>
        <v>18</v>
      </c>
      <c r="AB2967" s="6" t="s">
        <v>195</v>
      </c>
      <c r="AC2967" s="103">
        <v>3084</v>
      </c>
      <c r="AJ2967" s="80"/>
      <c r="AK2967" s="113" t="s">
        <v>1426</v>
      </c>
      <c r="AN2967" s="80"/>
      <c r="AO2967" s="80"/>
      <c r="AP2967" s="80"/>
      <c r="AQ2967" s="80"/>
      <c r="AR2967" s="127"/>
      <c r="AS2967" s="80"/>
      <c r="AT2967" s="7"/>
      <c r="AU2967" s="7"/>
      <c r="AV2967" s="165"/>
      <c r="AW2967" s="166"/>
      <c r="AX2967" s="137"/>
      <c r="AY2967" s="147"/>
      <c r="AZ2967" s="167"/>
      <c r="BA2967" s="167"/>
      <c r="BB2967" s="147" t="str">
        <f t="shared" si="703"/>
        <v/>
      </c>
      <c r="BC2967" s="168"/>
      <c r="BD2967" s="165"/>
      <c r="BE2967" s="165"/>
      <c r="BF2967" s="165"/>
      <c r="BG2967" s="165"/>
      <c r="BH2967" s="165"/>
      <c r="BI2967" s="165"/>
      <c r="BJ2967" s="165"/>
      <c r="BK2967" s="165"/>
      <c r="BL2967" s="165"/>
      <c r="BM2967" s="165"/>
      <c r="BN2967" s="165"/>
      <c r="BO2967" s="165"/>
      <c r="BP2967" s="165"/>
      <c r="BQ2967" s="165"/>
      <c r="BS2967" s="6"/>
      <c r="BT2967" s="11"/>
      <c r="BU2967" s="6"/>
      <c r="BV2967" s="6"/>
    </row>
    <row r="2968" spans="1:74" ht="15.75" x14ac:dyDescent="0.25">
      <c r="A2968" s="52" t="s">
        <v>1422</v>
      </c>
      <c r="B2968" s="56"/>
      <c r="C2968" s="7" t="s">
        <v>118</v>
      </c>
      <c r="D2968" s="7" t="s">
        <v>6558</v>
      </c>
      <c r="E2968" s="7"/>
      <c r="F2968" s="64"/>
      <c r="G2968" s="6"/>
      <c r="H2968" s="6"/>
      <c r="I2968" s="10" t="s">
        <v>110</v>
      </c>
      <c r="J2968" s="11" t="s">
        <v>1673</v>
      </c>
      <c r="K2968" s="194" t="s">
        <v>510</v>
      </c>
      <c r="L2968" s="176"/>
      <c r="M2968" s="176">
        <v>1000</v>
      </c>
      <c r="N2968" s="80" t="s">
        <v>6854</v>
      </c>
      <c r="O2968" s="162"/>
      <c r="P2968" s="80" t="s">
        <v>2251</v>
      </c>
      <c r="Q2968" s="80"/>
      <c r="R2968" s="80"/>
      <c r="S2968" s="163"/>
      <c r="T2968" s="213"/>
      <c r="U2968" s="162"/>
      <c r="V2968" s="164"/>
      <c r="W2968" s="12" t="str">
        <f t="shared" si="704"/>
        <v>Mqtt1</v>
      </c>
      <c r="X2968" s="196" t="s">
        <v>10583</v>
      </c>
      <c r="Y2968" s="6" t="str">
        <f t="shared" si="705"/>
        <v>marpower/power-tag/adsorption-unit</v>
      </c>
      <c r="Z2968" s="103" t="str" cm="1">
        <f t="array" ref="Z2968">IF(COUNTIF(N2968,"spare"),"","$."&amp;_xlfn.REGEXEXTRACT(J2968,"^PT\d+[FQ]\d+_(.*)", 2))</f>
        <v>$.RMS_Current_Phase_A</v>
      </c>
      <c r="AA2968" s="12">
        <f t="shared" si="699"/>
        <v>19</v>
      </c>
      <c r="AB2968" s="6" t="s">
        <v>195</v>
      </c>
      <c r="AC2968" s="103">
        <v>3000</v>
      </c>
      <c r="AJ2968" s="80"/>
      <c r="AK2968" s="113" t="s">
        <v>1423</v>
      </c>
      <c r="AN2968" s="80"/>
      <c r="AO2968" s="80"/>
      <c r="AP2968" s="80"/>
      <c r="AQ2968" s="80"/>
      <c r="AR2968" s="127"/>
      <c r="AS2968" s="80"/>
      <c r="AT2968" s="7"/>
      <c r="AU2968" s="7"/>
      <c r="AV2968" s="165"/>
      <c r="AW2968" s="166"/>
      <c r="AX2968" s="137"/>
      <c r="AY2968" s="147"/>
      <c r="AZ2968" s="167"/>
      <c r="BA2968" s="167"/>
      <c r="BB2968" s="147" t="str">
        <f t="shared" ref="BB2968:BB2982" si="706">IF(ISNUMBER(AM2968),"1","")</f>
        <v/>
      </c>
      <c r="BC2968" s="168"/>
      <c r="BD2968" s="165"/>
      <c r="BE2968" s="165"/>
      <c r="BF2968" s="165"/>
      <c r="BG2968" s="165"/>
      <c r="BH2968" s="165"/>
      <c r="BI2968" s="165"/>
      <c r="BJ2968" s="165"/>
      <c r="BK2968" s="165"/>
      <c r="BL2968" s="165"/>
      <c r="BM2968" s="165"/>
      <c r="BN2968" s="165"/>
      <c r="BO2968" s="165"/>
      <c r="BP2968" s="165"/>
      <c r="BQ2968" s="165"/>
      <c r="BS2968" s="6"/>
      <c r="BT2968" s="11"/>
      <c r="BU2968" s="6"/>
      <c r="BV2968" s="6"/>
    </row>
    <row r="2969" spans="1:74" ht="15.75" x14ac:dyDescent="0.25">
      <c r="A2969" s="52" t="s">
        <v>1422</v>
      </c>
      <c r="B2969" s="56"/>
      <c r="C2969" s="7" t="s">
        <v>118</v>
      </c>
      <c r="D2969" s="7" t="s">
        <v>6558</v>
      </c>
      <c r="E2969" s="7"/>
      <c r="F2969" s="64"/>
      <c r="G2969" s="6"/>
      <c r="H2969" s="6"/>
      <c r="I2969" s="10" t="s">
        <v>110</v>
      </c>
      <c r="J2969" s="11" t="s">
        <v>1674</v>
      </c>
      <c r="K2969" s="194" t="s">
        <v>510</v>
      </c>
      <c r="L2969" s="176"/>
      <c r="M2969" s="176">
        <v>1000</v>
      </c>
      <c r="N2969" s="80" t="s">
        <v>6854</v>
      </c>
      <c r="O2969" s="162"/>
      <c r="P2969" s="80" t="s">
        <v>2252</v>
      </c>
      <c r="Q2969" s="80"/>
      <c r="R2969" s="80"/>
      <c r="S2969" s="163"/>
      <c r="T2969" s="213"/>
      <c r="U2969" s="162"/>
      <c r="V2969" s="164"/>
      <c r="W2969" s="12" t="str">
        <f t="shared" si="704"/>
        <v>Mqtt1</v>
      </c>
      <c r="X2969" s="196" t="s">
        <v>10583</v>
      </c>
      <c r="Y2969" s="6" t="str">
        <f t="shared" si="705"/>
        <v>marpower/power-tag/adsorption-unit</v>
      </c>
      <c r="Z2969" s="103" t="str" cm="1">
        <f t="array" ref="Z2969">IF(COUNTIF(N2969,"spare"),"","$."&amp;_xlfn.REGEXEXTRACT(J2969,"^PT\d+[FQ]\d+_(.*)", 2))</f>
        <v>$.RMS_Current_Phase_B</v>
      </c>
      <c r="AA2969" s="12">
        <f t="shared" si="699"/>
        <v>19</v>
      </c>
      <c r="AB2969" s="6" t="s">
        <v>195</v>
      </c>
      <c r="AC2969" s="103">
        <v>3002</v>
      </c>
      <c r="AJ2969" s="80"/>
      <c r="AK2969" s="113" t="s">
        <v>1423</v>
      </c>
      <c r="AN2969" s="80"/>
      <c r="AO2969" s="80"/>
      <c r="AP2969" s="80"/>
      <c r="AQ2969" s="80"/>
      <c r="AR2969" s="127"/>
      <c r="AS2969" s="80"/>
      <c r="AT2969" s="7"/>
      <c r="AU2969" s="7"/>
      <c r="AV2969" s="165"/>
      <c r="AW2969" s="166"/>
      <c r="AX2969" s="137"/>
      <c r="AY2969" s="147"/>
      <c r="AZ2969" s="167"/>
      <c r="BA2969" s="167"/>
      <c r="BB2969" s="147" t="str">
        <f t="shared" si="706"/>
        <v/>
      </c>
      <c r="BC2969" s="168"/>
      <c r="BD2969" s="165"/>
      <c r="BE2969" s="165"/>
      <c r="BF2969" s="165"/>
      <c r="BG2969" s="165"/>
      <c r="BH2969" s="165"/>
      <c r="BI2969" s="165"/>
      <c r="BJ2969" s="165"/>
      <c r="BK2969" s="165"/>
      <c r="BL2969" s="165"/>
      <c r="BM2969" s="165"/>
      <c r="BN2969" s="165"/>
      <c r="BO2969" s="165"/>
      <c r="BP2969" s="165"/>
      <c r="BQ2969" s="165"/>
      <c r="BS2969" s="6"/>
      <c r="BT2969" s="11"/>
      <c r="BU2969" s="6"/>
      <c r="BV2969" s="6"/>
    </row>
    <row r="2970" spans="1:74" ht="15.75" x14ac:dyDescent="0.25">
      <c r="A2970" s="52" t="s">
        <v>1422</v>
      </c>
      <c r="B2970" s="56"/>
      <c r="C2970" s="7" t="s">
        <v>118</v>
      </c>
      <c r="D2970" s="7" t="s">
        <v>6558</v>
      </c>
      <c r="E2970" s="7"/>
      <c r="F2970" s="64"/>
      <c r="G2970" s="6"/>
      <c r="H2970" s="6"/>
      <c r="I2970" s="10" t="s">
        <v>110</v>
      </c>
      <c r="J2970" s="11" t="s">
        <v>1675</v>
      </c>
      <c r="K2970" s="194" t="s">
        <v>510</v>
      </c>
      <c r="L2970" s="176"/>
      <c r="M2970" s="176">
        <v>1000</v>
      </c>
      <c r="N2970" s="80" t="s">
        <v>6854</v>
      </c>
      <c r="O2970" s="162"/>
      <c r="P2970" s="80" t="s">
        <v>2253</v>
      </c>
      <c r="Q2970" s="80"/>
      <c r="R2970" s="80"/>
      <c r="S2970" s="163"/>
      <c r="T2970" s="213"/>
      <c r="U2970" s="162"/>
      <c r="V2970" s="164"/>
      <c r="W2970" s="12" t="str">
        <f t="shared" si="704"/>
        <v>Mqtt1</v>
      </c>
      <c r="X2970" s="196" t="s">
        <v>10583</v>
      </c>
      <c r="Y2970" s="6" t="str">
        <f t="shared" si="705"/>
        <v>marpower/power-tag/adsorption-unit</v>
      </c>
      <c r="Z2970" s="103" t="str" cm="1">
        <f t="array" ref="Z2970">IF(COUNTIF(N2970,"spare"),"","$."&amp;_xlfn.REGEXEXTRACT(J2970,"^PT\d+[FQ]\d+_(.*)", 2))</f>
        <v>$.RMS_Current_Phase_C</v>
      </c>
      <c r="AA2970" s="12">
        <f t="shared" ref="AA2970:AA3033" si="707">AA2955+1</f>
        <v>19</v>
      </c>
      <c r="AB2970" s="6" t="s">
        <v>195</v>
      </c>
      <c r="AC2970" s="103">
        <v>3004</v>
      </c>
      <c r="AJ2970" s="80"/>
      <c r="AK2970" s="113" t="s">
        <v>1423</v>
      </c>
      <c r="AN2970" s="80"/>
      <c r="AO2970" s="80"/>
      <c r="AP2970" s="80"/>
      <c r="AQ2970" s="80"/>
      <c r="AR2970" s="127"/>
      <c r="AS2970" s="80"/>
      <c r="AT2970" s="7"/>
      <c r="AU2970" s="7"/>
      <c r="AV2970" s="165"/>
      <c r="AW2970" s="166"/>
      <c r="AX2970" s="137"/>
      <c r="AY2970" s="147"/>
      <c r="AZ2970" s="167"/>
      <c r="BA2970" s="167"/>
      <c r="BB2970" s="147" t="str">
        <f t="shared" si="706"/>
        <v/>
      </c>
      <c r="BC2970" s="168"/>
      <c r="BD2970" s="165"/>
      <c r="BE2970" s="165"/>
      <c r="BF2970" s="165"/>
      <c r="BG2970" s="165"/>
      <c r="BH2970" s="165"/>
      <c r="BI2970" s="165"/>
      <c r="BJ2970" s="165"/>
      <c r="BK2970" s="165"/>
      <c r="BL2970" s="165"/>
      <c r="BM2970" s="165"/>
      <c r="BN2970" s="165"/>
      <c r="BO2970" s="165"/>
      <c r="BP2970" s="165"/>
      <c r="BQ2970" s="165"/>
      <c r="BS2970" s="6"/>
      <c r="BT2970" s="11"/>
      <c r="BU2970" s="6"/>
      <c r="BV2970" s="6"/>
    </row>
    <row r="2971" spans="1:74" ht="15.75" x14ac:dyDescent="0.25">
      <c r="A2971" s="52" t="s">
        <v>1422</v>
      </c>
      <c r="B2971" s="56"/>
      <c r="C2971" s="7" t="s">
        <v>118</v>
      </c>
      <c r="D2971" s="7" t="s">
        <v>6558</v>
      </c>
      <c r="E2971" s="7"/>
      <c r="F2971" s="64"/>
      <c r="G2971" s="6"/>
      <c r="H2971" s="6"/>
      <c r="I2971" s="10" t="s">
        <v>110</v>
      </c>
      <c r="J2971" s="11" t="s">
        <v>1676</v>
      </c>
      <c r="K2971" s="194" t="s">
        <v>510</v>
      </c>
      <c r="L2971" s="176"/>
      <c r="M2971" s="176">
        <v>1000</v>
      </c>
      <c r="N2971" s="80" t="s">
        <v>6854</v>
      </c>
      <c r="O2971" s="162"/>
      <c r="P2971" s="80" t="s">
        <v>2254</v>
      </c>
      <c r="Q2971" s="80"/>
      <c r="R2971" s="80"/>
      <c r="S2971" s="163"/>
      <c r="T2971" s="213"/>
      <c r="U2971" s="162"/>
      <c r="V2971" s="164"/>
      <c r="W2971" s="12" t="str">
        <f t="shared" si="704"/>
        <v>Mqtt1</v>
      </c>
      <c r="X2971" s="196" t="s">
        <v>10583</v>
      </c>
      <c r="Y2971" s="6" t="str">
        <f t="shared" si="705"/>
        <v>marpower/power-tag/adsorption-unit</v>
      </c>
      <c r="Z2971" s="103" t="str" cm="1">
        <f t="array" ref="Z2971">IF(COUNTIF(N2971,"spare"),"","$."&amp;_xlfn.REGEXEXTRACT(J2971,"^PT\d+[FQ]\d+_(.*)", 2))</f>
        <v>$.RMS_Current_Phase_Neut</v>
      </c>
      <c r="AA2971" s="12">
        <f t="shared" si="707"/>
        <v>19</v>
      </c>
      <c r="AB2971" s="6" t="s">
        <v>195</v>
      </c>
      <c r="AC2971" s="103">
        <v>3006</v>
      </c>
      <c r="AJ2971" s="80"/>
      <c r="AK2971" s="113" t="s">
        <v>1423</v>
      </c>
      <c r="AN2971" s="80"/>
      <c r="AO2971" s="80"/>
      <c r="AP2971" s="80"/>
      <c r="AQ2971" s="80"/>
      <c r="AR2971" s="127"/>
      <c r="AS2971" s="80"/>
      <c r="AT2971" s="7"/>
      <c r="AU2971" s="7"/>
      <c r="AV2971" s="165"/>
      <c r="AW2971" s="166"/>
      <c r="AX2971" s="137"/>
      <c r="AY2971" s="147"/>
      <c r="AZ2971" s="167"/>
      <c r="BA2971" s="167"/>
      <c r="BB2971" s="147" t="str">
        <f t="shared" si="706"/>
        <v/>
      </c>
      <c r="BC2971" s="168"/>
      <c r="BD2971" s="165"/>
      <c r="BE2971" s="165"/>
      <c r="BF2971" s="165"/>
      <c r="BG2971" s="165"/>
      <c r="BH2971" s="165"/>
      <c r="BI2971" s="165"/>
      <c r="BJ2971" s="165"/>
      <c r="BK2971" s="165"/>
      <c r="BL2971" s="165"/>
      <c r="BM2971" s="165"/>
      <c r="BN2971" s="165"/>
      <c r="BO2971" s="165"/>
      <c r="BP2971" s="165"/>
      <c r="BQ2971" s="165"/>
      <c r="BS2971" s="6"/>
      <c r="BT2971" s="11"/>
      <c r="BU2971" s="6"/>
      <c r="BV2971" s="6"/>
    </row>
    <row r="2972" spans="1:74" ht="15.75" x14ac:dyDescent="0.25">
      <c r="A2972" s="52" t="s">
        <v>1422</v>
      </c>
      <c r="B2972" s="56"/>
      <c r="C2972" s="7" t="s">
        <v>118</v>
      </c>
      <c r="D2972" s="7" t="s">
        <v>6558</v>
      </c>
      <c r="E2972" s="7"/>
      <c r="F2972" s="64"/>
      <c r="G2972" s="6"/>
      <c r="H2972" s="6"/>
      <c r="I2972" s="10" t="s">
        <v>110</v>
      </c>
      <c r="J2972" s="11" t="s">
        <v>8288</v>
      </c>
      <c r="K2972" s="194" t="s">
        <v>510</v>
      </c>
      <c r="L2972" s="176"/>
      <c r="M2972" s="176">
        <v>1000</v>
      </c>
      <c r="N2972" s="80" t="s">
        <v>6854</v>
      </c>
      <c r="O2972" s="162"/>
      <c r="P2972" s="80" t="s">
        <v>2255</v>
      </c>
      <c r="Q2972" s="80"/>
      <c r="R2972" s="80"/>
      <c r="S2972" s="163"/>
      <c r="T2972" s="213"/>
      <c r="U2972" s="162"/>
      <c r="V2972" s="164"/>
      <c r="W2972" s="12" t="str">
        <f t="shared" si="704"/>
        <v>Mqtt1</v>
      </c>
      <c r="X2972" s="196" t="s">
        <v>10583</v>
      </c>
      <c r="Y2972" s="6" t="str">
        <f t="shared" si="705"/>
        <v>marpower/power-tag/adsorption-unit</v>
      </c>
      <c r="Z2972" s="103" t="str" cm="1">
        <f t="array" ref="Z2972">IF(COUNTIF(N2972,"spare"),"","$."&amp;_xlfn.REGEXEXTRACT(J2972,"^PT\d+[FQ]\d+_(.*)", 2))</f>
        <v>$.RMS_Voltage_A_N</v>
      </c>
      <c r="AA2972" s="12">
        <f t="shared" si="707"/>
        <v>19</v>
      </c>
      <c r="AB2972" s="6" t="s">
        <v>195</v>
      </c>
      <c r="AC2972" s="103">
        <v>3028</v>
      </c>
      <c r="AJ2972" s="80"/>
      <c r="AK2972" s="113" t="s">
        <v>1424</v>
      </c>
      <c r="AN2972" s="80"/>
      <c r="AO2972" s="80"/>
      <c r="AP2972" s="80"/>
      <c r="AQ2972" s="80"/>
      <c r="AR2972" s="127"/>
      <c r="AS2972" s="80"/>
      <c r="AT2972" s="7"/>
      <c r="AU2972" s="7"/>
      <c r="AV2972" s="165"/>
      <c r="AW2972" s="166"/>
      <c r="AX2972" s="137"/>
      <c r="AY2972" s="147"/>
      <c r="AZ2972" s="167"/>
      <c r="BA2972" s="167"/>
      <c r="BB2972" s="147" t="str">
        <f t="shared" si="706"/>
        <v/>
      </c>
      <c r="BC2972" s="168"/>
      <c r="BD2972" s="165"/>
      <c r="BE2972" s="165"/>
      <c r="BF2972" s="165"/>
      <c r="BG2972" s="165"/>
      <c r="BH2972" s="165"/>
      <c r="BI2972" s="165"/>
      <c r="BJ2972" s="165"/>
      <c r="BK2972" s="165"/>
      <c r="BL2972" s="165"/>
      <c r="BM2972" s="165"/>
      <c r="BN2972" s="165"/>
      <c r="BO2972" s="165"/>
      <c r="BP2972" s="165"/>
      <c r="BQ2972" s="165"/>
      <c r="BS2972" s="6"/>
      <c r="BT2972" s="11"/>
      <c r="BU2972" s="6"/>
      <c r="BV2972" s="6"/>
    </row>
    <row r="2973" spans="1:74" ht="15.75" x14ac:dyDescent="0.25">
      <c r="A2973" s="52" t="s">
        <v>1422</v>
      </c>
      <c r="B2973" s="56"/>
      <c r="C2973" s="7" t="s">
        <v>118</v>
      </c>
      <c r="D2973" s="7" t="s">
        <v>6558</v>
      </c>
      <c r="E2973" s="7"/>
      <c r="F2973" s="64"/>
      <c r="G2973" s="6"/>
      <c r="H2973" s="6"/>
      <c r="I2973" s="10" t="s">
        <v>110</v>
      </c>
      <c r="J2973" s="11" t="s">
        <v>8465</v>
      </c>
      <c r="K2973" s="194" t="s">
        <v>510</v>
      </c>
      <c r="L2973" s="176"/>
      <c r="M2973" s="176">
        <v>1000</v>
      </c>
      <c r="N2973" s="80" t="s">
        <v>6854</v>
      </c>
      <c r="O2973" s="162"/>
      <c r="P2973" s="80" t="s">
        <v>2256</v>
      </c>
      <c r="Q2973" s="80"/>
      <c r="R2973" s="80"/>
      <c r="S2973" s="163"/>
      <c r="T2973" s="213"/>
      <c r="U2973" s="162"/>
      <c r="V2973" s="164"/>
      <c r="W2973" s="12" t="str">
        <f t="shared" si="704"/>
        <v>Mqtt1</v>
      </c>
      <c r="X2973" s="196" t="s">
        <v>10583</v>
      </c>
      <c r="Y2973" s="6" t="str">
        <f t="shared" si="705"/>
        <v>marpower/power-tag/adsorption-unit</v>
      </c>
      <c r="Z2973" s="103" t="str" cm="1">
        <f t="array" ref="Z2973">IF(COUNTIF(N2973,"spare"),"","$."&amp;_xlfn.REGEXEXTRACT(J2973,"^PT\d+[FQ]\d+_(.*)", 2))</f>
        <v>$.RMS_Voltage_B_N</v>
      </c>
      <c r="AA2973" s="12">
        <f t="shared" si="707"/>
        <v>19</v>
      </c>
      <c r="AB2973" s="6" t="s">
        <v>195</v>
      </c>
      <c r="AC2973" s="103">
        <v>3030</v>
      </c>
      <c r="AJ2973" s="80"/>
      <c r="AK2973" s="113" t="s">
        <v>1424</v>
      </c>
      <c r="AN2973" s="80"/>
      <c r="AO2973" s="80"/>
      <c r="AP2973" s="80"/>
      <c r="AQ2973" s="80"/>
      <c r="AR2973" s="127"/>
      <c r="AS2973" s="80"/>
      <c r="AT2973" s="7"/>
      <c r="AU2973" s="7"/>
      <c r="AV2973" s="165"/>
      <c r="AW2973" s="166"/>
      <c r="AX2973" s="137"/>
      <c r="AY2973" s="147"/>
      <c r="AZ2973" s="167"/>
      <c r="BA2973" s="167"/>
      <c r="BB2973" s="147" t="str">
        <f t="shared" si="706"/>
        <v/>
      </c>
      <c r="BC2973" s="168"/>
      <c r="BD2973" s="165"/>
      <c r="BE2973" s="165"/>
      <c r="BF2973" s="165"/>
      <c r="BG2973" s="165"/>
      <c r="BH2973" s="165"/>
      <c r="BI2973" s="165"/>
      <c r="BJ2973" s="165"/>
      <c r="BK2973" s="165"/>
      <c r="BL2973" s="165"/>
      <c r="BM2973" s="165"/>
      <c r="BN2973" s="165"/>
      <c r="BO2973" s="165"/>
      <c r="BP2973" s="165"/>
      <c r="BQ2973" s="165"/>
      <c r="BS2973" s="6"/>
      <c r="BT2973" s="11"/>
      <c r="BU2973" s="6"/>
      <c r="BV2973" s="6"/>
    </row>
    <row r="2974" spans="1:74" ht="15.75" x14ac:dyDescent="0.25">
      <c r="A2974" s="52" t="s">
        <v>1422</v>
      </c>
      <c r="B2974" s="56"/>
      <c r="C2974" s="7" t="s">
        <v>118</v>
      </c>
      <c r="D2974" s="7" t="s">
        <v>6558</v>
      </c>
      <c r="E2974" s="7"/>
      <c r="F2974" s="64"/>
      <c r="G2974" s="6"/>
      <c r="H2974" s="6"/>
      <c r="I2974" s="10" t="s">
        <v>110</v>
      </c>
      <c r="J2974" s="11" t="s">
        <v>8642</v>
      </c>
      <c r="K2974" s="194" t="s">
        <v>510</v>
      </c>
      <c r="L2974" s="176"/>
      <c r="M2974" s="176">
        <v>1000</v>
      </c>
      <c r="N2974" s="80" t="s">
        <v>6854</v>
      </c>
      <c r="O2974" s="162"/>
      <c r="P2974" s="80" t="s">
        <v>2257</v>
      </c>
      <c r="Q2974" s="80"/>
      <c r="R2974" s="80"/>
      <c r="S2974" s="163"/>
      <c r="T2974" s="213"/>
      <c r="U2974" s="162"/>
      <c r="V2974" s="164"/>
      <c r="W2974" s="12" t="str">
        <f t="shared" si="704"/>
        <v>Mqtt1</v>
      </c>
      <c r="X2974" s="196" t="s">
        <v>10583</v>
      </c>
      <c r="Y2974" s="6" t="str">
        <f t="shared" si="705"/>
        <v>marpower/power-tag/adsorption-unit</v>
      </c>
      <c r="Z2974" s="103" t="str" cm="1">
        <f t="array" ref="Z2974">IF(COUNTIF(N2974,"spare"),"","$."&amp;_xlfn.REGEXEXTRACT(J2974,"^PT\d+[FQ]\d+_(.*)", 2))</f>
        <v>$.RMS_Voltage_C_N</v>
      </c>
      <c r="AA2974" s="12">
        <f t="shared" si="707"/>
        <v>19</v>
      </c>
      <c r="AB2974" s="6" t="s">
        <v>195</v>
      </c>
      <c r="AC2974" s="103">
        <v>3032</v>
      </c>
      <c r="AJ2974" s="80"/>
      <c r="AK2974" s="113" t="s">
        <v>1424</v>
      </c>
      <c r="AN2974" s="80"/>
      <c r="AO2974" s="80"/>
      <c r="AP2974" s="80"/>
      <c r="AQ2974" s="80"/>
      <c r="AR2974" s="127"/>
      <c r="AS2974" s="80"/>
      <c r="AT2974" s="7"/>
      <c r="AU2974" s="7"/>
      <c r="AV2974" s="165"/>
      <c r="AW2974" s="166"/>
      <c r="AX2974" s="137"/>
      <c r="AY2974" s="147"/>
      <c r="AZ2974" s="167"/>
      <c r="BA2974" s="167"/>
      <c r="BB2974" s="147" t="str">
        <f t="shared" si="706"/>
        <v/>
      </c>
      <c r="BC2974" s="168"/>
      <c r="BD2974" s="165"/>
      <c r="BE2974" s="165"/>
      <c r="BF2974" s="165"/>
      <c r="BG2974" s="165"/>
      <c r="BH2974" s="165"/>
      <c r="BI2974" s="165"/>
      <c r="BJ2974" s="165"/>
      <c r="BK2974" s="165"/>
      <c r="BL2974" s="165"/>
      <c r="BM2974" s="165"/>
      <c r="BN2974" s="165"/>
      <c r="BO2974" s="165"/>
      <c r="BP2974" s="165"/>
      <c r="BQ2974" s="165"/>
      <c r="BS2974" s="6"/>
      <c r="BT2974" s="11"/>
      <c r="BU2974" s="6"/>
      <c r="BV2974" s="6"/>
    </row>
    <row r="2975" spans="1:74" ht="15.75" x14ac:dyDescent="0.25">
      <c r="A2975" s="52" t="s">
        <v>1422</v>
      </c>
      <c r="B2975" s="56"/>
      <c r="C2975" s="7" t="s">
        <v>118</v>
      </c>
      <c r="D2975" s="7" t="s">
        <v>6558</v>
      </c>
      <c r="E2975" s="7"/>
      <c r="F2975" s="64"/>
      <c r="G2975" s="6"/>
      <c r="H2975" s="6"/>
      <c r="I2975" s="10" t="s">
        <v>110</v>
      </c>
      <c r="J2975" s="11" t="s">
        <v>1677</v>
      </c>
      <c r="K2975" s="194" t="s">
        <v>510</v>
      </c>
      <c r="L2975" s="176"/>
      <c r="M2975" s="176">
        <v>1000</v>
      </c>
      <c r="N2975" s="80" t="s">
        <v>6854</v>
      </c>
      <c r="O2975" s="162"/>
      <c r="P2975" s="80" t="s">
        <v>2258</v>
      </c>
      <c r="Q2975" s="80"/>
      <c r="R2975" s="80"/>
      <c r="S2975" s="163"/>
      <c r="T2975" s="213"/>
      <c r="U2975" s="162"/>
      <c r="V2975" s="164"/>
      <c r="W2975" s="12" t="str">
        <f t="shared" si="704"/>
        <v>Mqtt1</v>
      </c>
      <c r="X2975" s="196" t="s">
        <v>10583</v>
      </c>
      <c r="Y2975" s="6" t="str">
        <f t="shared" si="705"/>
        <v>marpower/power-tag/adsorption-unit</v>
      </c>
      <c r="Z2975" s="103" t="str" cm="1">
        <f t="array" ref="Z2975">IF(COUNTIF(N2975,"spare"),"","$."&amp;_xlfn.REGEXEXTRACT(J2975,"^PT\d+[FQ]\d+_(.*)", 2))</f>
        <v>$.Active_Power_Phase_A</v>
      </c>
      <c r="AA2975" s="12">
        <f t="shared" si="707"/>
        <v>19</v>
      </c>
      <c r="AB2975" s="6" t="s">
        <v>195</v>
      </c>
      <c r="AC2975" s="103">
        <v>3054</v>
      </c>
      <c r="AJ2975" s="80"/>
      <c r="AK2975" s="113" t="s">
        <v>1425</v>
      </c>
      <c r="AN2975" s="80"/>
      <c r="AO2975" s="80"/>
      <c r="AP2975" s="80"/>
      <c r="AQ2975" s="80"/>
      <c r="AR2975" s="127"/>
      <c r="AS2975" s="80"/>
      <c r="AT2975" s="7"/>
      <c r="AU2975" s="7"/>
      <c r="AV2975" s="165"/>
      <c r="AW2975" s="166"/>
      <c r="AX2975" s="137"/>
      <c r="AY2975" s="147"/>
      <c r="AZ2975" s="167"/>
      <c r="BA2975" s="167"/>
      <c r="BB2975" s="147" t="str">
        <f t="shared" si="706"/>
        <v/>
      </c>
      <c r="BC2975" s="168"/>
      <c r="BD2975" s="165"/>
      <c r="BE2975" s="165"/>
      <c r="BF2975" s="165"/>
      <c r="BG2975" s="165"/>
      <c r="BH2975" s="165"/>
      <c r="BI2975" s="165"/>
      <c r="BJ2975" s="165"/>
      <c r="BK2975" s="165"/>
      <c r="BL2975" s="165"/>
      <c r="BM2975" s="165"/>
      <c r="BN2975" s="165"/>
      <c r="BO2975" s="165"/>
      <c r="BP2975" s="165"/>
      <c r="BQ2975" s="165"/>
      <c r="BS2975" s="6"/>
      <c r="BT2975" s="11"/>
      <c r="BU2975" s="6"/>
      <c r="BV2975" s="6"/>
    </row>
    <row r="2976" spans="1:74" ht="15.75" x14ac:dyDescent="0.25">
      <c r="A2976" s="52" t="s">
        <v>1422</v>
      </c>
      <c r="B2976" s="56"/>
      <c r="C2976" s="7" t="s">
        <v>118</v>
      </c>
      <c r="D2976" s="7" t="s">
        <v>6558</v>
      </c>
      <c r="E2976" s="7"/>
      <c r="F2976" s="64"/>
      <c r="G2976" s="6"/>
      <c r="H2976" s="6"/>
      <c r="I2976" s="10" t="s">
        <v>110</v>
      </c>
      <c r="J2976" s="11" t="s">
        <v>1678</v>
      </c>
      <c r="K2976" s="194" t="s">
        <v>510</v>
      </c>
      <c r="L2976" s="176"/>
      <c r="M2976" s="176">
        <v>1000</v>
      </c>
      <c r="N2976" s="80" t="s">
        <v>6854</v>
      </c>
      <c r="O2976" s="162"/>
      <c r="P2976" s="80" t="s">
        <v>2259</v>
      </c>
      <c r="Q2976" s="80"/>
      <c r="R2976" s="80"/>
      <c r="S2976" s="163"/>
      <c r="T2976" s="213"/>
      <c r="U2976" s="162"/>
      <c r="V2976" s="164"/>
      <c r="W2976" s="12" t="str">
        <f t="shared" si="704"/>
        <v>Mqtt1</v>
      </c>
      <c r="X2976" s="196" t="s">
        <v>10583</v>
      </c>
      <c r="Y2976" s="6" t="str">
        <f t="shared" si="705"/>
        <v>marpower/power-tag/adsorption-unit</v>
      </c>
      <c r="Z2976" s="103" t="str" cm="1">
        <f t="array" ref="Z2976">IF(COUNTIF(N2976,"spare"),"","$."&amp;_xlfn.REGEXEXTRACT(J2976,"^PT\d+[FQ]\d+_(.*)", 2))</f>
        <v>$.Active_Power_Phase_B</v>
      </c>
      <c r="AA2976" s="12">
        <f t="shared" si="707"/>
        <v>19</v>
      </c>
      <c r="AB2976" s="6" t="s">
        <v>195</v>
      </c>
      <c r="AC2976" s="103">
        <v>3056</v>
      </c>
      <c r="AJ2976" s="80"/>
      <c r="AK2976" s="113" t="s">
        <v>1425</v>
      </c>
      <c r="AN2976" s="80"/>
      <c r="AO2976" s="80"/>
      <c r="AP2976" s="80"/>
      <c r="AQ2976" s="80"/>
      <c r="AR2976" s="127"/>
      <c r="AS2976" s="80"/>
      <c r="AT2976" s="7"/>
      <c r="AU2976" s="7"/>
      <c r="AV2976" s="165"/>
      <c r="AW2976" s="166"/>
      <c r="AX2976" s="137"/>
      <c r="AY2976" s="147"/>
      <c r="AZ2976" s="167"/>
      <c r="BA2976" s="167"/>
      <c r="BB2976" s="147" t="str">
        <f t="shared" si="706"/>
        <v/>
      </c>
      <c r="BC2976" s="168"/>
      <c r="BD2976" s="165"/>
      <c r="BE2976" s="165"/>
      <c r="BF2976" s="165"/>
      <c r="BG2976" s="165"/>
      <c r="BH2976" s="165"/>
      <c r="BI2976" s="165"/>
      <c r="BJ2976" s="165"/>
      <c r="BK2976" s="165"/>
      <c r="BL2976" s="165"/>
      <c r="BM2976" s="165"/>
      <c r="BN2976" s="165"/>
      <c r="BO2976" s="165"/>
      <c r="BP2976" s="165"/>
      <c r="BQ2976" s="165"/>
      <c r="BS2976" s="6"/>
      <c r="BT2976" s="11"/>
      <c r="BU2976" s="6"/>
      <c r="BV2976" s="6"/>
    </row>
    <row r="2977" spans="1:74" ht="15.75" x14ac:dyDescent="0.25">
      <c r="A2977" s="52" t="s">
        <v>1422</v>
      </c>
      <c r="B2977" s="56"/>
      <c r="C2977" s="7" t="s">
        <v>118</v>
      </c>
      <c r="D2977" s="7" t="s">
        <v>6558</v>
      </c>
      <c r="E2977" s="7"/>
      <c r="F2977" s="64"/>
      <c r="G2977" s="6"/>
      <c r="H2977" s="6"/>
      <c r="I2977" s="10" t="s">
        <v>110</v>
      </c>
      <c r="J2977" s="11" t="s">
        <v>1679</v>
      </c>
      <c r="K2977" s="194" t="s">
        <v>510</v>
      </c>
      <c r="L2977" s="176"/>
      <c r="M2977" s="176">
        <v>1000</v>
      </c>
      <c r="N2977" s="80" t="s">
        <v>6854</v>
      </c>
      <c r="O2977" s="162"/>
      <c r="P2977" s="80" t="s">
        <v>2260</v>
      </c>
      <c r="Q2977" s="80"/>
      <c r="R2977" s="80"/>
      <c r="S2977" s="163"/>
      <c r="T2977" s="213"/>
      <c r="U2977" s="162"/>
      <c r="V2977" s="164"/>
      <c r="W2977" s="12" t="str">
        <f t="shared" si="704"/>
        <v>Mqtt1</v>
      </c>
      <c r="X2977" s="196" t="s">
        <v>10583</v>
      </c>
      <c r="Y2977" s="6" t="str">
        <f t="shared" si="705"/>
        <v>marpower/power-tag/adsorption-unit</v>
      </c>
      <c r="Z2977" s="103" t="str" cm="1">
        <f t="array" ref="Z2977">IF(COUNTIF(N2977,"spare"),"","$."&amp;_xlfn.REGEXEXTRACT(J2977,"^PT\d+[FQ]\d+_(.*)", 2))</f>
        <v>$.Active_Power_Phase_C</v>
      </c>
      <c r="AA2977" s="12">
        <f t="shared" si="707"/>
        <v>19</v>
      </c>
      <c r="AB2977" s="6" t="s">
        <v>195</v>
      </c>
      <c r="AC2977" s="103">
        <v>3058</v>
      </c>
      <c r="AJ2977" s="80"/>
      <c r="AK2977" s="113" t="s">
        <v>1425</v>
      </c>
      <c r="AN2977" s="80"/>
      <c r="AO2977" s="80"/>
      <c r="AP2977" s="80"/>
      <c r="AQ2977" s="80"/>
      <c r="AR2977" s="127"/>
      <c r="AS2977" s="80"/>
      <c r="AT2977" s="7"/>
      <c r="AU2977" s="7"/>
      <c r="AV2977" s="165"/>
      <c r="AW2977" s="166"/>
      <c r="AX2977" s="137"/>
      <c r="AY2977" s="147"/>
      <c r="AZ2977" s="167"/>
      <c r="BA2977" s="167"/>
      <c r="BB2977" s="147" t="str">
        <f t="shared" si="706"/>
        <v/>
      </c>
      <c r="BC2977" s="168"/>
      <c r="BD2977" s="165"/>
      <c r="BE2977" s="165"/>
      <c r="BF2977" s="165"/>
      <c r="BG2977" s="165"/>
      <c r="BH2977" s="165"/>
      <c r="BI2977" s="165"/>
      <c r="BJ2977" s="165"/>
      <c r="BK2977" s="165"/>
      <c r="BL2977" s="165"/>
      <c r="BM2977" s="165"/>
      <c r="BN2977" s="165"/>
      <c r="BO2977" s="165"/>
      <c r="BP2977" s="165"/>
      <c r="BQ2977" s="165"/>
      <c r="BS2977" s="6"/>
      <c r="BT2977" s="11"/>
      <c r="BU2977" s="6"/>
      <c r="BV2977" s="6"/>
    </row>
    <row r="2978" spans="1:74" ht="15.75" x14ac:dyDescent="0.25">
      <c r="A2978" s="52" t="s">
        <v>1422</v>
      </c>
      <c r="B2978" s="56"/>
      <c r="C2978" s="7" t="s">
        <v>118</v>
      </c>
      <c r="D2978" s="7" t="s">
        <v>6558</v>
      </c>
      <c r="E2978" s="7"/>
      <c r="F2978" s="64"/>
      <c r="G2978" s="6"/>
      <c r="H2978" s="6"/>
      <c r="I2978" s="10" t="s">
        <v>110</v>
      </c>
      <c r="J2978" s="11" t="s">
        <v>1680</v>
      </c>
      <c r="K2978" s="194" t="s">
        <v>510</v>
      </c>
      <c r="L2978" s="176"/>
      <c r="M2978" s="176">
        <v>1000</v>
      </c>
      <c r="N2978" s="80" t="s">
        <v>6854</v>
      </c>
      <c r="O2978" s="162"/>
      <c r="P2978" s="80" t="s">
        <v>2261</v>
      </c>
      <c r="Q2978" s="80"/>
      <c r="R2978" s="80"/>
      <c r="S2978" s="163"/>
      <c r="T2978" s="213"/>
      <c r="U2978" s="162"/>
      <c r="V2978" s="164"/>
      <c r="W2978" s="12" t="str">
        <f t="shared" si="704"/>
        <v>Mqtt1</v>
      </c>
      <c r="X2978" s="196" t="s">
        <v>10583</v>
      </c>
      <c r="Y2978" s="6" t="str">
        <f t="shared" si="705"/>
        <v>marpower/power-tag/adsorption-unit</v>
      </c>
      <c r="Z2978" s="103" t="str" cm="1">
        <f t="array" ref="Z2978">IF(COUNTIF(N2978,"spare"),"","$."&amp;_xlfn.REGEXEXTRACT(J2978,"^PT\d+[FQ]\d+_(.*)", 2))</f>
        <v>$.Total_Active_Power</v>
      </c>
      <c r="AA2978" s="12">
        <f t="shared" si="707"/>
        <v>19</v>
      </c>
      <c r="AB2978" s="6" t="s">
        <v>195</v>
      </c>
      <c r="AC2978" s="103">
        <v>3060</v>
      </c>
      <c r="AJ2978" s="80"/>
      <c r="AK2978" s="113" t="s">
        <v>1425</v>
      </c>
      <c r="AN2978" s="80"/>
      <c r="AO2978" s="80"/>
      <c r="AP2978" s="80"/>
      <c r="AQ2978" s="80"/>
      <c r="AR2978" s="127"/>
      <c r="AS2978" s="80"/>
      <c r="AT2978" s="7"/>
      <c r="AU2978" s="7"/>
      <c r="AV2978" s="165"/>
      <c r="AW2978" s="166"/>
      <c r="AX2978" s="137"/>
      <c r="AY2978" s="147"/>
      <c r="AZ2978" s="167"/>
      <c r="BA2978" s="167"/>
      <c r="BB2978" s="147" t="str">
        <f t="shared" si="706"/>
        <v/>
      </c>
      <c r="BC2978" s="168"/>
      <c r="BD2978" s="165"/>
      <c r="BE2978" s="165"/>
      <c r="BF2978" s="165"/>
      <c r="BG2978" s="165"/>
      <c r="BH2978" s="165"/>
      <c r="BI2978" s="165"/>
      <c r="BJ2978" s="165"/>
      <c r="BK2978" s="165"/>
      <c r="BL2978" s="165"/>
      <c r="BM2978" s="165"/>
      <c r="BN2978" s="165"/>
      <c r="BO2978" s="165"/>
      <c r="BP2978" s="165"/>
      <c r="BQ2978" s="165"/>
      <c r="BS2978" s="6"/>
      <c r="BT2978" s="11"/>
      <c r="BU2978" s="6"/>
      <c r="BV2978" s="6"/>
    </row>
    <row r="2979" spans="1:74" ht="15.75" x14ac:dyDescent="0.25">
      <c r="A2979" s="52" t="s">
        <v>1422</v>
      </c>
      <c r="B2979" s="56"/>
      <c r="C2979" s="7" t="s">
        <v>118</v>
      </c>
      <c r="D2979" s="7" t="s">
        <v>6558</v>
      </c>
      <c r="E2979" s="7"/>
      <c r="F2979" s="64"/>
      <c r="G2979" s="6"/>
      <c r="H2979" s="6"/>
      <c r="I2979" s="10" t="s">
        <v>110</v>
      </c>
      <c r="J2979" s="11" t="s">
        <v>1681</v>
      </c>
      <c r="K2979" s="194" t="s">
        <v>510</v>
      </c>
      <c r="L2979" s="176"/>
      <c r="M2979" s="176">
        <v>1000</v>
      </c>
      <c r="N2979" s="80" t="s">
        <v>6854</v>
      </c>
      <c r="O2979" s="162"/>
      <c r="P2979" s="80" t="s">
        <v>2262</v>
      </c>
      <c r="Q2979" s="80"/>
      <c r="R2979" s="80"/>
      <c r="S2979" s="163"/>
      <c r="T2979" s="213"/>
      <c r="U2979" s="162"/>
      <c r="V2979" s="164"/>
      <c r="W2979" s="12" t="str">
        <f t="shared" si="704"/>
        <v>Mqtt1</v>
      </c>
      <c r="X2979" s="196" t="s">
        <v>10583</v>
      </c>
      <c r="Y2979" s="6" t="str">
        <f t="shared" si="705"/>
        <v>marpower/power-tag/adsorption-unit</v>
      </c>
      <c r="Z2979" s="103" t="str" cm="1">
        <f t="array" ref="Z2979">IF(COUNTIF(N2979,"spare"),"","$."&amp;_xlfn.REGEXEXTRACT(J2979,"^PT\d+[FQ]\d+_(.*)", 2))</f>
        <v>$.Power_Factor_Phase_A</v>
      </c>
      <c r="AA2979" s="12">
        <f t="shared" si="707"/>
        <v>19</v>
      </c>
      <c r="AB2979" s="6" t="s">
        <v>195</v>
      </c>
      <c r="AC2979" s="103">
        <v>3078</v>
      </c>
      <c r="AJ2979" s="80"/>
      <c r="AK2979" s="113" t="s">
        <v>1426</v>
      </c>
      <c r="AN2979" s="80"/>
      <c r="AO2979" s="80"/>
      <c r="AP2979" s="80"/>
      <c r="AQ2979" s="80"/>
      <c r="AR2979" s="127"/>
      <c r="AS2979" s="80"/>
      <c r="AT2979" s="7"/>
      <c r="AU2979" s="7"/>
      <c r="AV2979" s="165"/>
      <c r="AW2979" s="166"/>
      <c r="AX2979" s="137"/>
      <c r="AY2979" s="147"/>
      <c r="AZ2979" s="167"/>
      <c r="BA2979" s="167"/>
      <c r="BB2979" s="147" t="str">
        <f t="shared" si="706"/>
        <v/>
      </c>
      <c r="BC2979" s="168"/>
      <c r="BD2979" s="165"/>
      <c r="BE2979" s="165"/>
      <c r="BF2979" s="165"/>
      <c r="BG2979" s="165"/>
      <c r="BH2979" s="165"/>
      <c r="BI2979" s="165"/>
      <c r="BJ2979" s="165"/>
      <c r="BK2979" s="165"/>
      <c r="BL2979" s="165"/>
      <c r="BM2979" s="165"/>
      <c r="BN2979" s="165"/>
      <c r="BO2979" s="165"/>
      <c r="BP2979" s="165"/>
      <c r="BQ2979" s="165"/>
      <c r="BS2979" s="6"/>
      <c r="BT2979" s="11"/>
      <c r="BU2979" s="6"/>
      <c r="BV2979" s="6"/>
    </row>
    <row r="2980" spans="1:74" ht="15.75" x14ac:dyDescent="0.25">
      <c r="A2980" s="52" t="s">
        <v>1422</v>
      </c>
      <c r="B2980" s="56"/>
      <c r="C2980" s="7" t="s">
        <v>118</v>
      </c>
      <c r="D2980" s="7" t="s">
        <v>6558</v>
      </c>
      <c r="E2980" s="7"/>
      <c r="F2980" s="64"/>
      <c r="G2980" s="6"/>
      <c r="H2980" s="6"/>
      <c r="I2980" s="10" t="s">
        <v>110</v>
      </c>
      <c r="J2980" s="11" t="s">
        <v>1682</v>
      </c>
      <c r="K2980" s="194" t="s">
        <v>510</v>
      </c>
      <c r="L2980" s="176"/>
      <c r="M2980" s="176">
        <v>1000</v>
      </c>
      <c r="N2980" s="80" t="s">
        <v>6854</v>
      </c>
      <c r="O2980" s="162"/>
      <c r="P2980" s="80" t="s">
        <v>2263</v>
      </c>
      <c r="Q2980" s="80"/>
      <c r="R2980" s="80"/>
      <c r="S2980" s="163"/>
      <c r="T2980" s="213"/>
      <c r="U2980" s="162"/>
      <c r="V2980" s="164"/>
      <c r="W2980" s="12" t="str">
        <f t="shared" si="704"/>
        <v>Mqtt1</v>
      </c>
      <c r="X2980" s="196" t="s">
        <v>10583</v>
      </c>
      <c r="Y2980" s="6" t="str">
        <f t="shared" si="705"/>
        <v>marpower/power-tag/adsorption-unit</v>
      </c>
      <c r="Z2980" s="103" t="str" cm="1">
        <f t="array" ref="Z2980">IF(COUNTIF(N2980,"spare"),"","$."&amp;_xlfn.REGEXEXTRACT(J2980,"^PT\d+[FQ]\d+_(.*)", 2))</f>
        <v>$.Power_Factor_Phase_B</v>
      </c>
      <c r="AA2980" s="12">
        <f t="shared" si="707"/>
        <v>19</v>
      </c>
      <c r="AB2980" s="6" t="s">
        <v>195</v>
      </c>
      <c r="AC2980" s="103">
        <v>3080</v>
      </c>
      <c r="AJ2980" s="80"/>
      <c r="AK2980" s="113" t="s">
        <v>1426</v>
      </c>
      <c r="AN2980" s="80"/>
      <c r="AO2980" s="80"/>
      <c r="AP2980" s="80"/>
      <c r="AQ2980" s="80"/>
      <c r="AR2980" s="127"/>
      <c r="AS2980" s="80"/>
      <c r="AT2980" s="7"/>
      <c r="AU2980" s="7"/>
      <c r="AV2980" s="165"/>
      <c r="AW2980" s="166"/>
      <c r="AX2980" s="137"/>
      <c r="AY2980" s="147"/>
      <c r="AZ2980" s="167"/>
      <c r="BA2980" s="167"/>
      <c r="BB2980" s="147" t="str">
        <f t="shared" si="706"/>
        <v/>
      </c>
      <c r="BC2980" s="168"/>
      <c r="BD2980" s="165"/>
      <c r="BE2980" s="165"/>
      <c r="BF2980" s="165"/>
      <c r="BG2980" s="165"/>
      <c r="BH2980" s="165"/>
      <c r="BI2980" s="165"/>
      <c r="BJ2980" s="165"/>
      <c r="BK2980" s="165"/>
      <c r="BL2980" s="165"/>
      <c r="BM2980" s="165"/>
      <c r="BN2980" s="165"/>
      <c r="BO2980" s="165"/>
      <c r="BP2980" s="165"/>
      <c r="BQ2980" s="165"/>
      <c r="BS2980" s="6"/>
      <c r="BT2980" s="11"/>
      <c r="BU2980" s="6"/>
      <c r="BV2980" s="6"/>
    </row>
    <row r="2981" spans="1:74" ht="15.75" x14ac:dyDescent="0.25">
      <c r="A2981" s="52" t="s">
        <v>1422</v>
      </c>
      <c r="B2981" s="56"/>
      <c r="C2981" s="7" t="s">
        <v>118</v>
      </c>
      <c r="D2981" s="7" t="s">
        <v>6558</v>
      </c>
      <c r="E2981" s="7"/>
      <c r="F2981" s="64"/>
      <c r="G2981" s="6"/>
      <c r="H2981" s="6"/>
      <c r="I2981" s="10" t="s">
        <v>110</v>
      </c>
      <c r="J2981" s="11" t="s">
        <v>1683</v>
      </c>
      <c r="K2981" s="194" t="s">
        <v>510</v>
      </c>
      <c r="L2981" s="176"/>
      <c r="M2981" s="176">
        <v>1000</v>
      </c>
      <c r="N2981" s="80" t="s">
        <v>6854</v>
      </c>
      <c r="O2981" s="162"/>
      <c r="P2981" s="80" t="s">
        <v>2264</v>
      </c>
      <c r="Q2981" s="80"/>
      <c r="R2981" s="80"/>
      <c r="S2981" s="163"/>
      <c r="T2981" s="213"/>
      <c r="U2981" s="162"/>
      <c r="V2981" s="164"/>
      <c r="W2981" s="12" t="str">
        <f t="shared" si="704"/>
        <v>Mqtt1</v>
      </c>
      <c r="X2981" s="196" t="s">
        <v>10583</v>
      </c>
      <c r="Y2981" s="6" t="str">
        <f t="shared" si="705"/>
        <v>marpower/power-tag/adsorption-unit</v>
      </c>
      <c r="Z2981" s="103" t="str" cm="1">
        <f t="array" ref="Z2981">IF(COUNTIF(N2981,"spare"),"","$."&amp;_xlfn.REGEXEXTRACT(J2981,"^PT\d+[FQ]\d+_(.*)", 2))</f>
        <v>$.Power_Factor_Phase_C</v>
      </c>
      <c r="AA2981" s="12">
        <f t="shared" si="707"/>
        <v>19</v>
      </c>
      <c r="AB2981" s="6" t="s">
        <v>195</v>
      </c>
      <c r="AC2981" s="103">
        <v>3082</v>
      </c>
      <c r="AJ2981" s="80"/>
      <c r="AK2981" s="113" t="s">
        <v>1426</v>
      </c>
      <c r="AN2981" s="80"/>
      <c r="AO2981" s="80"/>
      <c r="AP2981" s="80"/>
      <c r="AQ2981" s="80"/>
      <c r="AR2981" s="127"/>
      <c r="AS2981" s="80"/>
      <c r="AT2981" s="7"/>
      <c r="AU2981" s="7"/>
      <c r="AV2981" s="165"/>
      <c r="AW2981" s="166"/>
      <c r="AX2981" s="137"/>
      <c r="AY2981" s="147"/>
      <c r="AZ2981" s="167"/>
      <c r="BA2981" s="167"/>
      <c r="BB2981" s="147" t="str">
        <f t="shared" si="706"/>
        <v/>
      </c>
      <c r="BC2981" s="168"/>
      <c r="BD2981" s="165"/>
      <c r="BE2981" s="165"/>
      <c r="BF2981" s="165"/>
      <c r="BG2981" s="165"/>
      <c r="BH2981" s="165"/>
      <c r="BI2981" s="165"/>
      <c r="BJ2981" s="165"/>
      <c r="BK2981" s="165"/>
      <c r="BL2981" s="165"/>
      <c r="BM2981" s="165"/>
      <c r="BN2981" s="165"/>
      <c r="BO2981" s="165"/>
      <c r="BP2981" s="165"/>
      <c r="BQ2981" s="165"/>
      <c r="BS2981" s="6"/>
      <c r="BT2981" s="11"/>
      <c r="BU2981" s="6"/>
      <c r="BV2981" s="6"/>
    </row>
    <row r="2982" spans="1:74" ht="15.75" x14ac:dyDescent="0.25">
      <c r="A2982" s="52" t="s">
        <v>1422</v>
      </c>
      <c r="B2982" s="56"/>
      <c r="C2982" s="7" t="s">
        <v>118</v>
      </c>
      <c r="D2982" s="7" t="s">
        <v>6558</v>
      </c>
      <c r="E2982" s="7"/>
      <c r="F2982" s="64"/>
      <c r="G2982" s="6"/>
      <c r="H2982" s="6"/>
      <c r="I2982" s="10" t="s">
        <v>110</v>
      </c>
      <c r="J2982" s="11" t="s">
        <v>1684</v>
      </c>
      <c r="K2982" s="194" t="s">
        <v>510</v>
      </c>
      <c r="L2982" s="176"/>
      <c r="M2982" s="176">
        <v>1000</v>
      </c>
      <c r="N2982" s="80" t="s">
        <v>6854</v>
      </c>
      <c r="O2982" s="162"/>
      <c r="P2982" s="80" t="s">
        <v>2265</v>
      </c>
      <c r="Q2982" s="80"/>
      <c r="R2982" s="80"/>
      <c r="S2982" s="163"/>
      <c r="T2982" s="213"/>
      <c r="U2982" s="162"/>
      <c r="V2982" s="164"/>
      <c r="W2982" s="12" t="str">
        <f t="shared" si="704"/>
        <v>Mqtt1</v>
      </c>
      <c r="X2982" s="196" t="s">
        <v>10583</v>
      </c>
      <c r="Y2982" s="6" t="str">
        <f t="shared" si="705"/>
        <v>marpower/power-tag/adsorption-unit</v>
      </c>
      <c r="Z2982" s="103" t="str" cm="1">
        <f t="array" ref="Z2982">IF(COUNTIF(N2982,"spare"),"","$."&amp;_xlfn.REGEXEXTRACT(J2982,"^PT\d+[FQ]\d+_(.*)", 2))</f>
        <v>$.Total_Power_Factor</v>
      </c>
      <c r="AA2982" s="12">
        <f t="shared" si="707"/>
        <v>19</v>
      </c>
      <c r="AB2982" s="6" t="s">
        <v>195</v>
      </c>
      <c r="AC2982" s="103">
        <v>3084</v>
      </c>
      <c r="AJ2982" s="80"/>
      <c r="AK2982" s="113" t="s">
        <v>1426</v>
      </c>
      <c r="AN2982" s="80"/>
      <c r="AO2982" s="80"/>
      <c r="AP2982" s="80"/>
      <c r="AQ2982" s="80"/>
      <c r="AR2982" s="127"/>
      <c r="AS2982" s="80"/>
      <c r="AT2982" s="7"/>
      <c r="AU2982" s="7"/>
      <c r="AV2982" s="165"/>
      <c r="AW2982" s="166"/>
      <c r="AX2982" s="137"/>
      <c r="AY2982" s="147"/>
      <c r="AZ2982" s="167"/>
      <c r="BA2982" s="167"/>
      <c r="BB2982" s="147" t="str">
        <f t="shared" si="706"/>
        <v/>
      </c>
      <c r="BC2982" s="168"/>
      <c r="BD2982" s="165"/>
      <c r="BE2982" s="165"/>
      <c r="BF2982" s="165"/>
      <c r="BG2982" s="165"/>
      <c r="BH2982" s="165"/>
      <c r="BI2982" s="165"/>
      <c r="BJ2982" s="165"/>
      <c r="BK2982" s="165"/>
      <c r="BL2982" s="165"/>
      <c r="BM2982" s="165"/>
      <c r="BN2982" s="165"/>
      <c r="BO2982" s="165"/>
      <c r="BP2982" s="165"/>
      <c r="BQ2982" s="165"/>
      <c r="BS2982" s="6"/>
      <c r="BT2982" s="11"/>
      <c r="BU2982" s="6"/>
      <c r="BV2982" s="6"/>
    </row>
    <row r="2983" spans="1:74" ht="15.75" x14ac:dyDescent="0.25">
      <c r="A2983" s="52" t="s">
        <v>1422</v>
      </c>
      <c r="B2983" s="56"/>
      <c r="C2983" s="7" t="s">
        <v>118</v>
      </c>
      <c r="D2983" s="7" t="s">
        <v>6558</v>
      </c>
      <c r="E2983" s="7"/>
      <c r="F2983" s="64"/>
      <c r="G2983" s="6"/>
      <c r="H2983" s="6"/>
      <c r="I2983" s="10" t="s">
        <v>110</v>
      </c>
      <c r="J2983" s="11" t="s">
        <v>1685</v>
      </c>
      <c r="K2983" s="194" t="s">
        <v>510</v>
      </c>
      <c r="L2983" s="176"/>
      <c r="M2983" s="176">
        <v>1000</v>
      </c>
      <c r="N2983" s="80" t="s">
        <v>6854</v>
      </c>
      <c r="O2983" s="162"/>
      <c r="P2983" s="80" t="s">
        <v>2266</v>
      </c>
      <c r="Q2983" s="80"/>
      <c r="R2983" s="80"/>
      <c r="S2983" s="163"/>
      <c r="T2983" s="213"/>
      <c r="U2983" s="162"/>
      <c r="V2983" s="164"/>
      <c r="W2983" s="12" t="str">
        <f t="shared" si="704"/>
        <v>Mqtt1</v>
      </c>
      <c r="X2983" s="196" t="s">
        <v>10584</v>
      </c>
      <c r="Y2983" s="6" t="str">
        <f t="shared" si="705"/>
        <v>marpower/power-tag/hydrophore-1-pt152f01</v>
      </c>
      <c r="Z2983" s="103" t="str" cm="1">
        <f t="array" ref="Z2983">IF(COUNTIF(N2983,"spare"),"","$."&amp;_xlfn.REGEXEXTRACT(J2983,"^PT\d+[FQ]\d+_(.*)", 2))</f>
        <v>$.RMS_Current_Phase_A</v>
      </c>
      <c r="AA2983" s="12">
        <f t="shared" si="707"/>
        <v>20</v>
      </c>
      <c r="AB2983" s="6" t="s">
        <v>195</v>
      </c>
      <c r="AC2983" s="103">
        <v>3000</v>
      </c>
      <c r="AJ2983" s="80"/>
      <c r="AK2983" s="113" t="s">
        <v>1423</v>
      </c>
      <c r="AN2983" s="80"/>
      <c r="AO2983" s="80"/>
      <c r="AP2983" s="80"/>
      <c r="AQ2983" s="80"/>
      <c r="AR2983" s="127"/>
      <c r="AS2983" s="80"/>
      <c r="AT2983" s="7"/>
      <c r="AU2983" s="7"/>
      <c r="AV2983" s="165"/>
      <c r="AW2983" s="166"/>
      <c r="AX2983" s="137"/>
      <c r="AY2983" s="147"/>
      <c r="AZ2983" s="167"/>
      <c r="BA2983" s="167"/>
      <c r="BB2983" s="147" t="str">
        <f t="shared" ref="BB2983:BB2997" si="708">IF(ISNUMBER(AM2983),"1","")</f>
        <v/>
      </c>
      <c r="BC2983" s="168"/>
      <c r="BD2983" s="165"/>
      <c r="BE2983" s="165"/>
      <c r="BF2983" s="165"/>
      <c r="BG2983" s="165"/>
      <c r="BH2983" s="165"/>
      <c r="BI2983" s="165"/>
      <c r="BJ2983" s="165"/>
      <c r="BK2983" s="165"/>
      <c r="BL2983" s="165"/>
      <c r="BM2983" s="165"/>
      <c r="BN2983" s="165"/>
      <c r="BO2983" s="165"/>
      <c r="BP2983" s="165"/>
      <c r="BQ2983" s="165"/>
      <c r="BS2983" s="6"/>
      <c r="BT2983" s="11"/>
      <c r="BU2983" s="6"/>
      <c r="BV2983" s="6"/>
    </row>
    <row r="2984" spans="1:74" ht="15.75" x14ac:dyDescent="0.25">
      <c r="A2984" s="52" t="s">
        <v>1422</v>
      </c>
      <c r="B2984" s="56"/>
      <c r="C2984" s="7" t="s">
        <v>118</v>
      </c>
      <c r="D2984" s="7" t="s">
        <v>6558</v>
      </c>
      <c r="E2984" s="7"/>
      <c r="F2984" s="64"/>
      <c r="G2984" s="6"/>
      <c r="H2984" s="6"/>
      <c r="I2984" s="10" t="s">
        <v>110</v>
      </c>
      <c r="J2984" s="11" t="s">
        <v>1686</v>
      </c>
      <c r="K2984" s="194" t="s">
        <v>510</v>
      </c>
      <c r="L2984" s="176"/>
      <c r="M2984" s="176">
        <v>1000</v>
      </c>
      <c r="N2984" s="80" t="s">
        <v>6854</v>
      </c>
      <c r="O2984" s="162"/>
      <c r="P2984" s="80" t="s">
        <v>2267</v>
      </c>
      <c r="Q2984" s="80"/>
      <c r="R2984" s="80"/>
      <c r="S2984" s="163"/>
      <c r="T2984" s="213"/>
      <c r="U2984" s="162"/>
      <c r="V2984" s="164"/>
      <c r="W2984" s="12" t="str">
        <f t="shared" si="704"/>
        <v>Mqtt1</v>
      </c>
      <c r="X2984" s="196" t="s">
        <v>10584</v>
      </c>
      <c r="Y2984" s="6" t="str">
        <f t="shared" si="705"/>
        <v>marpower/power-tag/hydrophore-1-pt152f01</v>
      </c>
      <c r="Z2984" s="103" t="str" cm="1">
        <f t="array" ref="Z2984">IF(COUNTIF(N2984,"spare"),"","$."&amp;_xlfn.REGEXEXTRACT(J2984,"^PT\d+[FQ]\d+_(.*)", 2))</f>
        <v>$.RMS_Current_Phase_B</v>
      </c>
      <c r="AA2984" s="12">
        <f t="shared" si="707"/>
        <v>20</v>
      </c>
      <c r="AB2984" s="6" t="s">
        <v>195</v>
      </c>
      <c r="AC2984" s="103">
        <v>3002</v>
      </c>
      <c r="AJ2984" s="80"/>
      <c r="AK2984" s="113" t="s">
        <v>1423</v>
      </c>
      <c r="AN2984" s="80"/>
      <c r="AO2984" s="80"/>
      <c r="AP2984" s="80"/>
      <c r="AQ2984" s="80"/>
      <c r="AR2984" s="127"/>
      <c r="AS2984" s="80"/>
      <c r="AT2984" s="7"/>
      <c r="AU2984" s="7"/>
      <c r="AV2984" s="165"/>
      <c r="AW2984" s="166"/>
      <c r="AX2984" s="137"/>
      <c r="AY2984" s="147"/>
      <c r="AZ2984" s="167"/>
      <c r="BA2984" s="167"/>
      <c r="BB2984" s="147" t="str">
        <f t="shared" si="708"/>
        <v/>
      </c>
      <c r="BC2984" s="168"/>
      <c r="BD2984" s="165"/>
      <c r="BE2984" s="165"/>
      <c r="BF2984" s="165"/>
      <c r="BG2984" s="165"/>
      <c r="BH2984" s="165"/>
      <c r="BI2984" s="165"/>
      <c r="BJ2984" s="165"/>
      <c r="BK2984" s="165"/>
      <c r="BL2984" s="165"/>
      <c r="BM2984" s="165"/>
      <c r="BN2984" s="165"/>
      <c r="BO2984" s="165"/>
      <c r="BP2984" s="165"/>
      <c r="BQ2984" s="165"/>
      <c r="BS2984" s="6"/>
      <c r="BT2984" s="11"/>
      <c r="BU2984" s="6"/>
      <c r="BV2984" s="6"/>
    </row>
    <row r="2985" spans="1:74" ht="15.75" x14ac:dyDescent="0.25">
      <c r="A2985" s="52" t="s">
        <v>1422</v>
      </c>
      <c r="B2985" s="56"/>
      <c r="C2985" s="7" t="s">
        <v>118</v>
      </c>
      <c r="D2985" s="7" t="s">
        <v>6558</v>
      </c>
      <c r="E2985" s="7"/>
      <c r="F2985" s="64"/>
      <c r="G2985" s="6"/>
      <c r="H2985" s="6"/>
      <c r="I2985" s="10" t="s">
        <v>110</v>
      </c>
      <c r="J2985" s="11" t="s">
        <v>1687</v>
      </c>
      <c r="K2985" s="194" t="s">
        <v>510</v>
      </c>
      <c r="L2985" s="176"/>
      <c r="M2985" s="176">
        <v>1000</v>
      </c>
      <c r="N2985" s="80" t="s">
        <v>6854</v>
      </c>
      <c r="O2985" s="162"/>
      <c r="P2985" s="80" t="s">
        <v>2268</v>
      </c>
      <c r="Q2985" s="80"/>
      <c r="R2985" s="80"/>
      <c r="S2985" s="163"/>
      <c r="T2985" s="213"/>
      <c r="U2985" s="162"/>
      <c r="V2985" s="164"/>
      <c r="W2985" s="12" t="str">
        <f t="shared" si="704"/>
        <v>Mqtt1</v>
      </c>
      <c r="X2985" s="196" t="s">
        <v>10584</v>
      </c>
      <c r="Y2985" s="6" t="str">
        <f t="shared" si="705"/>
        <v>marpower/power-tag/hydrophore-1-pt152f01</v>
      </c>
      <c r="Z2985" s="103" t="str" cm="1">
        <f t="array" ref="Z2985">IF(COUNTIF(N2985,"spare"),"","$."&amp;_xlfn.REGEXEXTRACT(J2985,"^PT\d+[FQ]\d+_(.*)", 2))</f>
        <v>$.RMS_Current_Phase_C</v>
      </c>
      <c r="AA2985" s="12">
        <f t="shared" si="707"/>
        <v>20</v>
      </c>
      <c r="AB2985" s="6" t="s">
        <v>195</v>
      </c>
      <c r="AC2985" s="103">
        <v>3004</v>
      </c>
      <c r="AJ2985" s="80"/>
      <c r="AK2985" s="113" t="s">
        <v>1423</v>
      </c>
      <c r="AN2985" s="80"/>
      <c r="AO2985" s="80"/>
      <c r="AP2985" s="80"/>
      <c r="AQ2985" s="80"/>
      <c r="AR2985" s="127"/>
      <c r="AS2985" s="80"/>
      <c r="AT2985" s="7"/>
      <c r="AU2985" s="7"/>
      <c r="AV2985" s="165"/>
      <c r="AW2985" s="166"/>
      <c r="AX2985" s="137"/>
      <c r="AY2985" s="147"/>
      <c r="AZ2985" s="167"/>
      <c r="BA2985" s="167"/>
      <c r="BB2985" s="147" t="str">
        <f t="shared" si="708"/>
        <v/>
      </c>
      <c r="BC2985" s="168"/>
      <c r="BD2985" s="165"/>
      <c r="BE2985" s="165"/>
      <c r="BF2985" s="165"/>
      <c r="BG2985" s="165"/>
      <c r="BH2985" s="165"/>
      <c r="BI2985" s="165"/>
      <c r="BJ2985" s="165"/>
      <c r="BK2985" s="165"/>
      <c r="BL2985" s="165"/>
      <c r="BM2985" s="165"/>
      <c r="BN2985" s="165"/>
      <c r="BO2985" s="165"/>
      <c r="BP2985" s="165"/>
      <c r="BQ2985" s="165"/>
      <c r="BS2985" s="6"/>
      <c r="BT2985" s="11"/>
      <c r="BU2985" s="6"/>
      <c r="BV2985" s="6"/>
    </row>
    <row r="2986" spans="1:74" ht="15.75" x14ac:dyDescent="0.25">
      <c r="A2986" s="52" t="s">
        <v>1422</v>
      </c>
      <c r="B2986" s="56"/>
      <c r="C2986" s="7" t="s">
        <v>118</v>
      </c>
      <c r="D2986" s="7" t="s">
        <v>6558</v>
      </c>
      <c r="E2986" s="7"/>
      <c r="F2986" s="64"/>
      <c r="G2986" s="6"/>
      <c r="H2986" s="6"/>
      <c r="I2986" s="10" t="s">
        <v>110</v>
      </c>
      <c r="J2986" s="11" t="s">
        <v>1688</v>
      </c>
      <c r="K2986" s="194" t="s">
        <v>510</v>
      </c>
      <c r="L2986" s="176"/>
      <c r="M2986" s="176">
        <v>1000</v>
      </c>
      <c r="N2986" s="80" t="s">
        <v>6854</v>
      </c>
      <c r="O2986" s="162"/>
      <c r="P2986" s="80" t="s">
        <v>2269</v>
      </c>
      <c r="Q2986" s="80"/>
      <c r="R2986" s="80"/>
      <c r="S2986" s="163"/>
      <c r="T2986" s="213"/>
      <c r="U2986" s="162"/>
      <c r="V2986" s="164"/>
      <c r="W2986" s="12" t="str">
        <f t="shared" si="704"/>
        <v>Mqtt1</v>
      </c>
      <c r="X2986" s="196" t="s">
        <v>10584</v>
      </c>
      <c r="Y2986" s="6" t="str">
        <f t="shared" si="705"/>
        <v>marpower/power-tag/hydrophore-1-pt152f01</v>
      </c>
      <c r="Z2986" s="103" t="str" cm="1">
        <f t="array" ref="Z2986">IF(COUNTIF(N2986,"spare"),"","$."&amp;_xlfn.REGEXEXTRACT(J2986,"^PT\d+[FQ]\d+_(.*)", 2))</f>
        <v>$.RMS_Current_Phase_Neut</v>
      </c>
      <c r="AA2986" s="12">
        <f t="shared" si="707"/>
        <v>20</v>
      </c>
      <c r="AB2986" s="6" t="s">
        <v>195</v>
      </c>
      <c r="AC2986" s="103">
        <v>3006</v>
      </c>
      <c r="AJ2986" s="80"/>
      <c r="AK2986" s="113" t="s">
        <v>1423</v>
      </c>
      <c r="AN2986" s="80"/>
      <c r="AO2986" s="80"/>
      <c r="AP2986" s="80"/>
      <c r="AQ2986" s="80"/>
      <c r="AR2986" s="127"/>
      <c r="AS2986" s="80"/>
      <c r="AT2986" s="7"/>
      <c r="AU2986" s="7"/>
      <c r="AV2986" s="165"/>
      <c r="AW2986" s="166"/>
      <c r="AX2986" s="137"/>
      <c r="AY2986" s="147"/>
      <c r="AZ2986" s="167"/>
      <c r="BA2986" s="167"/>
      <c r="BB2986" s="147" t="str">
        <f t="shared" si="708"/>
        <v/>
      </c>
      <c r="BC2986" s="168"/>
      <c r="BD2986" s="165"/>
      <c r="BE2986" s="165"/>
      <c r="BF2986" s="165"/>
      <c r="BG2986" s="165"/>
      <c r="BH2986" s="165"/>
      <c r="BI2986" s="165"/>
      <c r="BJ2986" s="165"/>
      <c r="BK2986" s="165"/>
      <c r="BL2986" s="165"/>
      <c r="BM2986" s="165"/>
      <c r="BN2986" s="165"/>
      <c r="BO2986" s="165"/>
      <c r="BP2986" s="165"/>
      <c r="BQ2986" s="165"/>
      <c r="BS2986" s="6"/>
      <c r="BT2986" s="11"/>
      <c r="BU2986" s="6"/>
      <c r="BV2986" s="6"/>
    </row>
    <row r="2987" spans="1:74" ht="15.75" x14ac:dyDescent="0.25">
      <c r="A2987" s="52" t="s">
        <v>1422</v>
      </c>
      <c r="B2987" s="56"/>
      <c r="C2987" s="7" t="s">
        <v>118</v>
      </c>
      <c r="D2987" s="7" t="s">
        <v>6558</v>
      </c>
      <c r="E2987" s="7"/>
      <c r="F2987" s="64"/>
      <c r="G2987" s="6"/>
      <c r="H2987" s="6"/>
      <c r="I2987" s="10" t="s">
        <v>110</v>
      </c>
      <c r="J2987" s="11" t="s">
        <v>8289</v>
      </c>
      <c r="K2987" s="194" t="s">
        <v>510</v>
      </c>
      <c r="L2987" s="176"/>
      <c r="M2987" s="176">
        <v>1000</v>
      </c>
      <c r="N2987" s="80" t="s">
        <v>6854</v>
      </c>
      <c r="O2987" s="162"/>
      <c r="P2987" s="80" t="s">
        <v>2270</v>
      </c>
      <c r="Q2987" s="80"/>
      <c r="R2987" s="80"/>
      <c r="S2987" s="163"/>
      <c r="T2987" s="213"/>
      <c r="U2987" s="162"/>
      <c r="V2987" s="164"/>
      <c r="W2987" s="12" t="str">
        <f t="shared" si="704"/>
        <v>Mqtt1</v>
      </c>
      <c r="X2987" s="196" t="s">
        <v>10584</v>
      </c>
      <c r="Y2987" s="6" t="str">
        <f t="shared" si="705"/>
        <v>marpower/power-tag/hydrophore-1-pt152f01</v>
      </c>
      <c r="Z2987" s="103" t="str" cm="1">
        <f t="array" ref="Z2987">IF(COUNTIF(N2987,"spare"),"","$."&amp;_xlfn.REGEXEXTRACT(J2987,"^PT\d+[FQ]\d+_(.*)", 2))</f>
        <v>$.RMS_Voltage_A_N</v>
      </c>
      <c r="AA2987" s="12">
        <f t="shared" si="707"/>
        <v>20</v>
      </c>
      <c r="AB2987" s="6" t="s">
        <v>195</v>
      </c>
      <c r="AC2987" s="103">
        <v>3028</v>
      </c>
      <c r="AJ2987" s="80"/>
      <c r="AK2987" s="113" t="s">
        <v>1424</v>
      </c>
      <c r="AN2987" s="80"/>
      <c r="AO2987" s="80"/>
      <c r="AP2987" s="80"/>
      <c r="AQ2987" s="80"/>
      <c r="AR2987" s="127"/>
      <c r="AS2987" s="80"/>
      <c r="AT2987" s="7"/>
      <c r="AU2987" s="7"/>
      <c r="AV2987" s="165"/>
      <c r="AW2987" s="166"/>
      <c r="AX2987" s="137"/>
      <c r="AY2987" s="147"/>
      <c r="AZ2987" s="167"/>
      <c r="BA2987" s="167"/>
      <c r="BB2987" s="147" t="str">
        <f t="shared" si="708"/>
        <v/>
      </c>
      <c r="BC2987" s="168"/>
      <c r="BD2987" s="165"/>
      <c r="BE2987" s="165"/>
      <c r="BF2987" s="165"/>
      <c r="BG2987" s="165"/>
      <c r="BH2987" s="165"/>
      <c r="BI2987" s="165"/>
      <c r="BJ2987" s="165"/>
      <c r="BK2987" s="165"/>
      <c r="BL2987" s="165"/>
      <c r="BM2987" s="165"/>
      <c r="BN2987" s="165"/>
      <c r="BO2987" s="165"/>
      <c r="BP2987" s="165"/>
      <c r="BQ2987" s="165"/>
      <c r="BS2987" s="6"/>
      <c r="BT2987" s="11"/>
      <c r="BU2987" s="6"/>
      <c r="BV2987" s="6"/>
    </row>
    <row r="2988" spans="1:74" ht="15.75" x14ac:dyDescent="0.25">
      <c r="A2988" s="52" t="s">
        <v>1422</v>
      </c>
      <c r="B2988" s="56"/>
      <c r="C2988" s="7" t="s">
        <v>118</v>
      </c>
      <c r="D2988" s="7" t="s">
        <v>6558</v>
      </c>
      <c r="E2988" s="7"/>
      <c r="F2988" s="64"/>
      <c r="G2988" s="6"/>
      <c r="H2988" s="6"/>
      <c r="I2988" s="10" t="s">
        <v>110</v>
      </c>
      <c r="J2988" s="11" t="s">
        <v>8466</v>
      </c>
      <c r="K2988" s="194" t="s">
        <v>510</v>
      </c>
      <c r="L2988" s="176"/>
      <c r="M2988" s="176">
        <v>1000</v>
      </c>
      <c r="N2988" s="80" t="s">
        <v>6854</v>
      </c>
      <c r="O2988" s="162"/>
      <c r="P2988" s="80" t="s">
        <v>2271</v>
      </c>
      <c r="Q2988" s="80"/>
      <c r="R2988" s="80"/>
      <c r="S2988" s="163"/>
      <c r="T2988" s="213"/>
      <c r="U2988" s="162"/>
      <c r="V2988" s="164"/>
      <c r="W2988" s="12" t="str">
        <f t="shared" si="704"/>
        <v>Mqtt1</v>
      </c>
      <c r="X2988" s="196" t="s">
        <v>10584</v>
      </c>
      <c r="Y2988" s="6" t="str">
        <f t="shared" si="705"/>
        <v>marpower/power-tag/hydrophore-1-pt152f01</v>
      </c>
      <c r="Z2988" s="103" t="str" cm="1">
        <f t="array" ref="Z2988">IF(COUNTIF(N2988,"spare"),"","$."&amp;_xlfn.REGEXEXTRACT(J2988,"^PT\d+[FQ]\d+_(.*)", 2))</f>
        <v>$.RMS_Voltage_B_N</v>
      </c>
      <c r="AA2988" s="12">
        <f t="shared" si="707"/>
        <v>20</v>
      </c>
      <c r="AB2988" s="6" t="s">
        <v>195</v>
      </c>
      <c r="AC2988" s="103">
        <v>3030</v>
      </c>
      <c r="AJ2988" s="80"/>
      <c r="AK2988" s="113" t="s">
        <v>1424</v>
      </c>
      <c r="AN2988" s="80"/>
      <c r="AO2988" s="80"/>
      <c r="AP2988" s="80"/>
      <c r="AQ2988" s="80"/>
      <c r="AR2988" s="127"/>
      <c r="AS2988" s="80"/>
      <c r="AT2988" s="7"/>
      <c r="AU2988" s="7"/>
      <c r="AV2988" s="165"/>
      <c r="AW2988" s="166"/>
      <c r="AX2988" s="137"/>
      <c r="AY2988" s="147"/>
      <c r="AZ2988" s="167"/>
      <c r="BA2988" s="167"/>
      <c r="BB2988" s="147" t="str">
        <f t="shared" si="708"/>
        <v/>
      </c>
      <c r="BC2988" s="168"/>
      <c r="BD2988" s="165"/>
      <c r="BE2988" s="165"/>
      <c r="BF2988" s="165"/>
      <c r="BG2988" s="165"/>
      <c r="BH2988" s="165"/>
      <c r="BI2988" s="165"/>
      <c r="BJ2988" s="165"/>
      <c r="BK2988" s="165"/>
      <c r="BL2988" s="165"/>
      <c r="BM2988" s="165"/>
      <c r="BN2988" s="165"/>
      <c r="BO2988" s="165"/>
      <c r="BP2988" s="165"/>
      <c r="BQ2988" s="165"/>
      <c r="BS2988" s="6"/>
      <c r="BT2988" s="11"/>
      <c r="BU2988" s="6"/>
      <c r="BV2988" s="6"/>
    </row>
    <row r="2989" spans="1:74" ht="15.75" x14ac:dyDescent="0.25">
      <c r="A2989" s="52" t="s">
        <v>1422</v>
      </c>
      <c r="B2989" s="56"/>
      <c r="C2989" s="7" t="s">
        <v>118</v>
      </c>
      <c r="D2989" s="7" t="s">
        <v>6558</v>
      </c>
      <c r="E2989" s="7"/>
      <c r="F2989" s="64"/>
      <c r="G2989" s="6"/>
      <c r="H2989" s="6"/>
      <c r="I2989" s="10" t="s">
        <v>110</v>
      </c>
      <c r="J2989" s="11" t="s">
        <v>8643</v>
      </c>
      <c r="K2989" s="194" t="s">
        <v>510</v>
      </c>
      <c r="L2989" s="176"/>
      <c r="M2989" s="176">
        <v>1000</v>
      </c>
      <c r="N2989" s="80" t="s">
        <v>6854</v>
      </c>
      <c r="O2989" s="162"/>
      <c r="P2989" s="80" t="s">
        <v>2272</v>
      </c>
      <c r="Q2989" s="80"/>
      <c r="R2989" s="80"/>
      <c r="S2989" s="163"/>
      <c r="T2989" s="213"/>
      <c r="U2989" s="162"/>
      <c r="V2989" s="164"/>
      <c r="W2989" s="12" t="str">
        <f t="shared" si="704"/>
        <v>Mqtt1</v>
      </c>
      <c r="X2989" s="196" t="s">
        <v>10584</v>
      </c>
      <c r="Y2989" s="6" t="str">
        <f t="shared" si="705"/>
        <v>marpower/power-tag/hydrophore-1-pt152f01</v>
      </c>
      <c r="Z2989" s="103" t="str" cm="1">
        <f t="array" ref="Z2989">IF(COUNTIF(N2989,"spare"),"","$."&amp;_xlfn.REGEXEXTRACT(J2989,"^PT\d+[FQ]\d+_(.*)", 2))</f>
        <v>$.RMS_Voltage_C_N</v>
      </c>
      <c r="AA2989" s="12">
        <f t="shared" si="707"/>
        <v>20</v>
      </c>
      <c r="AB2989" s="6" t="s">
        <v>195</v>
      </c>
      <c r="AC2989" s="103">
        <v>3032</v>
      </c>
      <c r="AJ2989" s="80"/>
      <c r="AK2989" s="113" t="s">
        <v>1424</v>
      </c>
      <c r="AN2989" s="80"/>
      <c r="AO2989" s="80"/>
      <c r="AP2989" s="80"/>
      <c r="AQ2989" s="80"/>
      <c r="AR2989" s="127"/>
      <c r="AS2989" s="80"/>
      <c r="AT2989" s="7"/>
      <c r="AU2989" s="7"/>
      <c r="AV2989" s="165"/>
      <c r="AW2989" s="166"/>
      <c r="AX2989" s="137"/>
      <c r="AY2989" s="147"/>
      <c r="AZ2989" s="167"/>
      <c r="BA2989" s="167"/>
      <c r="BB2989" s="147" t="str">
        <f t="shared" si="708"/>
        <v/>
      </c>
      <c r="BC2989" s="168"/>
      <c r="BD2989" s="165"/>
      <c r="BE2989" s="165"/>
      <c r="BF2989" s="165"/>
      <c r="BG2989" s="165"/>
      <c r="BH2989" s="165"/>
      <c r="BI2989" s="165"/>
      <c r="BJ2989" s="165"/>
      <c r="BK2989" s="165"/>
      <c r="BL2989" s="165"/>
      <c r="BM2989" s="165"/>
      <c r="BN2989" s="165"/>
      <c r="BO2989" s="165"/>
      <c r="BP2989" s="165"/>
      <c r="BQ2989" s="165"/>
      <c r="BS2989" s="6"/>
      <c r="BT2989" s="11"/>
      <c r="BU2989" s="6"/>
      <c r="BV2989" s="6"/>
    </row>
    <row r="2990" spans="1:74" ht="15.75" x14ac:dyDescent="0.25">
      <c r="A2990" s="52" t="s">
        <v>1422</v>
      </c>
      <c r="B2990" s="56"/>
      <c r="C2990" s="7" t="s">
        <v>118</v>
      </c>
      <c r="D2990" s="7" t="s">
        <v>6558</v>
      </c>
      <c r="E2990" s="7"/>
      <c r="F2990" s="64"/>
      <c r="G2990" s="6"/>
      <c r="H2990" s="6"/>
      <c r="I2990" s="10" t="s">
        <v>110</v>
      </c>
      <c r="J2990" s="11" t="s">
        <v>1689</v>
      </c>
      <c r="K2990" s="194" t="s">
        <v>510</v>
      </c>
      <c r="L2990" s="176"/>
      <c r="M2990" s="176">
        <v>1000</v>
      </c>
      <c r="N2990" s="80" t="s">
        <v>6854</v>
      </c>
      <c r="O2990" s="162"/>
      <c r="P2990" s="80" t="s">
        <v>2273</v>
      </c>
      <c r="Q2990" s="80"/>
      <c r="R2990" s="80"/>
      <c r="S2990" s="163"/>
      <c r="T2990" s="213"/>
      <c r="U2990" s="162"/>
      <c r="V2990" s="164"/>
      <c r="W2990" s="12" t="str">
        <f t="shared" si="704"/>
        <v>Mqtt1</v>
      </c>
      <c r="X2990" s="196" t="s">
        <v>10584</v>
      </c>
      <c r="Y2990" s="6" t="str">
        <f t="shared" si="705"/>
        <v>marpower/power-tag/hydrophore-1-pt152f01</v>
      </c>
      <c r="Z2990" s="103" t="str" cm="1">
        <f t="array" ref="Z2990">IF(COUNTIF(N2990,"spare"),"","$."&amp;_xlfn.REGEXEXTRACT(J2990,"^PT\d+[FQ]\d+_(.*)", 2))</f>
        <v>$.Active_Power_Phase_A</v>
      </c>
      <c r="AA2990" s="12">
        <f t="shared" si="707"/>
        <v>20</v>
      </c>
      <c r="AB2990" s="6" t="s">
        <v>195</v>
      </c>
      <c r="AC2990" s="103">
        <v>3054</v>
      </c>
      <c r="AJ2990" s="80"/>
      <c r="AK2990" s="113" t="s">
        <v>1425</v>
      </c>
      <c r="AN2990" s="80"/>
      <c r="AO2990" s="80"/>
      <c r="AP2990" s="80"/>
      <c r="AQ2990" s="80"/>
      <c r="AR2990" s="127"/>
      <c r="AS2990" s="80"/>
      <c r="AT2990" s="7"/>
      <c r="AU2990" s="7"/>
      <c r="AV2990" s="165"/>
      <c r="AW2990" s="166"/>
      <c r="AX2990" s="137"/>
      <c r="AY2990" s="147"/>
      <c r="AZ2990" s="167"/>
      <c r="BA2990" s="167"/>
      <c r="BB2990" s="147" t="str">
        <f t="shared" si="708"/>
        <v/>
      </c>
      <c r="BC2990" s="168"/>
      <c r="BD2990" s="165"/>
      <c r="BE2990" s="165"/>
      <c r="BF2990" s="165"/>
      <c r="BG2990" s="165"/>
      <c r="BH2990" s="165"/>
      <c r="BI2990" s="165"/>
      <c r="BJ2990" s="165"/>
      <c r="BK2990" s="165"/>
      <c r="BL2990" s="165"/>
      <c r="BM2990" s="165"/>
      <c r="BN2990" s="165"/>
      <c r="BO2990" s="165"/>
      <c r="BP2990" s="165"/>
      <c r="BQ2990" s="165"/>
      <c r="BS2990" s="6"/>
      <c r="BT2990" s="11"/>
      <c r="BU2990" s="6"/>
      <c r="BV2990" s="6"/>
    </row>
    <row r="2991" spans="1:74" ht="15.75" x14ac:dyDescent="0.25">
      <c r="A2991" s="52" t="s">
        <v>1422</v>
      </c>
      <c r="B2991" s="56"/>
      <c r="C2991" s="7" t="s">
        <v>118</v>
      </c>
      <c r="D2991" s="7" t="s">
        <v>6558</v>
      </c>
      <c r="E2991" s="7"/>
      <c r="F2991" s="64"/>
      <c r="G2991" s="6"/>
      <c r="H2991" s="6"/>
      <c r="I2991" s="10" t="s">
        <v>110</v>
      </c>
      <c r="J2991" s="11" t="s">
        <v>1690</v>
      </c>
      <c r="K2991" s="194" t="s">
        <v>510</v>
      </c>
      <c r="L2991" s="176"/>
      <c r="M2991" s="176">
        <v>1000</v>
      </c>
      <c r="N2991" s="80" t="s">
        <v>6854</v>
      </c>
      <c r="O2991" s="162"/>
      <c r="P2991" s="80" t="s">
        <v>2274</v>
      </c>
      <c r="Q2991" s="80"/>
      <c r="R2991" s="80"/>
      <c r="S2991" s="163"/>
      <c r="T2991" s="213"/>
      <c r="U2991" s="162"/>
      <c r="V2991" s="164"/>
      <c r="W2991" s="12" t="str">
        <f t="shared" si="704"/>
        <v>Mqtt1</v>
      </c>
      <c r="X2991" s="196" t="s">
        <v>10584</v>
      </c>
      <c r="Y2991" s="6" t="str">
        <f t="shared" si="705"/>
        <v>marpower/power-tag/hydrophore-1-pt152f01</v>
      </c>
      <c r="Z2991" s="103" t="str" cm="1">
        <f t="array" ref="Z2991">IF(COUNTIF(N2991,"spare"),"","$."&amp;_xlfn.REGEXEXTRACT(J2991,"^PT\d+[FQ]\d+_(.*)", 2))</f>
        <v>$.Active_Power_Phase_B</v>
      </c>
      <c r="AA2991" s="12">
        <f t="shared" si="707"/>
        <v>20</v>
      </c>
      <c r="AB2991" s="6" t="s">
        <v>195</v>
      </c>
      <c r="AC2991" s="103">
        <v>3056</v>
      </c>
      <c r="AJ2991" s="80"/>
      <c r="AK2991" s="113" t="s">
        <v>1425</v>
      </c>
      <c r="AN2991" s="80"/>
      <c r="AO2991" s="80"/>
      <c r="AP2991" s="80"/>
      <c r="AQ2991" s="80"/>
      <c r="AR2991" s="127"/>
      <c r="AS2991" s="80"/>
      <c r="AT2991" s="7"/>
      <c r="AU2991" s="7"/>
      <c r="AV2991" s="165"/>
      <c r="AW2991" s="166"/>
      <c r="AX2991" s="137"/>
      <c r="AY2991" s="147"/>
      <c r="AZ2991" s="167"/>
      <c r="BA2991" s="167"/>
      <c r="BB2991" s="147" t="str">
        <f t="shared" si="708"/>
        <v/>
      </c>
      <c r="BC2991" s="168"/>
      <c r="BD2991" s="165"/>
      <c r="BE2991" s="165"/>
      <c r="BF2991" s="165"/>
      <c r="BG2991" s="165"/>
      <c r="BH2991" s="165"/>
      <c r="BI2991" s="165"/>
      <c r="BJ2991" s="165"/>
      <c r="BK2991" s="165"/>
      <c r="BL2991" s="165"/>
      <c r="BM2991" s="165"/>
      <c r="BN2991" s="165"/>
      <c r="BO2991" s="165"/>
      <c r="BP2991" s="165"/>
      <c r="BQ2991" s="165"/>
      <c r="BS2991" s="6"/>
      <c r="BT2991" s="11"/>
      <c r="BU2991" s="6"/>
      <c r="BV2991" s="6"/>
    </row>
    <row r="2992" spans="1:74" ht="15.75" x14ac:dyDescent="0.25">
      <c r="A2992" s="52" t="s">
        <v>1422</v>
      </c>
      <c r="B2992" s="56"/>
      <c r="C2992" s="7" t="s">
        <v>118</v>
      </c>
      <c r="D2992" s="7" t="s">
        <v>6558</v>
      </c>
      <c r="E2992" s="7"/>
      <c r="F2992" s="64"/>
      <c r="G2992" s="6"/>
      <c r="H2992" s="6"/>
      <c r="I2992" s="10" t="s">
        <v>110</v>
      </c>
      <c r="J2992" s="11" t="s">
        <v>1691</v>
      </c>
      <c r="K2992" s="194" t="s">
        <v>510</v>
      </c>
      <c r="L2992" s="176"/>
      <c r="M2992" s="176">
        <v>1000</v>
      </c>
      <c r="N2992" s="80" t="s">
        <v>6854</v>
      </c>
      <c r="O2992" s="162"/>
      <c r="P2992" s="80" t="s">
        <v>2275</v>
      </c>
      <c r="Q2992" s="80"/>
      <c r="R2992" s="80"/>
      <c r="S2992" s="163"/>
      <c r="T2992" s="213"/>
      <c r="U2992" s="162"/>
      <c r="V2992" s="164"/>
      <c r="W2992" s="12" t="str">
        <f t="shared" si="704"/>
        <v>Mqtt1</v>
      </c>
      <c r="X2992" s="196" t="s">
        <v>10584</v>
      </c>
      <c r="Y2992" s="6" t="str">
        <f t="shared" si="705"/>
        <v>marpower/power-tag/hydrophore-1-pt152f01</v>
      </c>
      <c r="Z2992" s="103" t="str" cm="1">
        <f t="array" ref="Z2992">IF(COUNTIF(N2992,"spare"),"","$."&amp;_xlfn.REGEXEXTRACT(J2992,"^PT\d+[FQ]\d+_(.*)", 2))</f>
        <v>$.Active_Power_Phase_C</v>
      </c>
      <c r="AA2992" s="12">
        <f t="shared" si="707"/>
        <v>20</v>
      </c>
      <c r="AB2992" s="6" t="s">
        <v>195</v>
      </c>
      <c r="AC2992" s="103">
        <v>3058</v>
      </c>
      <c r="AJ2992" s="80"/>
      <c r="AK2992" s="113" t="s">
        <v>1425</v>
      </c>
      <c r="AN2992" s="80"/>
      <c r="AO2992" s="80"/>
      <c r="AP2992" s="80"/>
      <c r="AQ2992" s="80"/>
      <c r="AR2992" s="127"/>
      <c r="AS2992" s="80"/>
      <c r="AT2992" s="7"/>
      <c r="AU2992" s="7"/>
      <c r="AV2992" s="165"/>
      <c r="AW2992" s="166"/>
      <c r="AX2992" s="137"/>
      <c r="AY2992" s="147"/>
      <c r="AZ2992" s="167"/>
      <c r="BA2992" s="167"/>
      <c r="BB2992" s="147" t="str">
        <f t="shared" si="708"/>
        <v/>
      </c>
      <c r="BC2992" s="168"/>
      <c r="BD2992" s="165"/>
      <c r="BE2992" s="165"/>
      <c r="BF2992" s="165"/>
      <c r="BG2992" s="165"/>
      <c r="BH2992" s="165"/>
      <c r="BI2992" s="165"/>
      <c r="BJ2992" s="165"/>
      <c r="BK2992" s="165"/>
      <c r="BL2992" s="165"/>
      <c r="BM2992" s="165"/>
      <c r="BN2992" s="165"/>
      <c r="BO2992" s="165"/>
      <c r="BP2992" s="165"/>
      <c r="BQ2992" s="165"/>
      <c r="BS2992" s="6"/>
      <c r="BT2992" s="11"/>
      <c r="BU2992" s="6"/>
      <c r="BV2992" s="6"/>
    </row>
    <row r="2993" spans="1:74" ht="15.75" x14ac:dyDescent="0.25">
      <c r="A2993" s="52" t="s">
        <v>1422</v>
      </c>
      <c r="B2993" s="56"/>
      <c r="C2993" s="7" t="s">
        <v>118</v>
      </c>
      <c r="D2993" s="7" t="s">
        <v>6558</v>
      </c>
      <c r="E2993" s="7"/>
      <c r="F2993" s="64"/>
      <c r="G2993" s="6"/>
      <c r="H2993" s="6"/>
      <c r="I2993" s="10" t="s">
        <v>110</v>
      </c>
      <c r="J2993" s="11" t="s">
        <v>1692</v>
      </c>
      <c r="K2993" s="194" t="s">
        <v>510</v>
      </c>
      <c r="L2993" s="176"/>
      <c r="M2993" s="176">
        <v>1000</v>
      </c>
      <c r="N2993" s="80" t="s">
        <v>6854</v>
      </c>
      <c r="O2993" s="162"/>
      <c r="P2993" s="80" t="s">
        <v>2276</v>
      </c>
      <c r="Q2993" s="80"/>
      <c r="R2993" s="80"/>
      <c r="S2993" s="163"/>
      <c r="T2993" s="213"/>
      <c r="U2993" s="162"/>
      <c r="V2993" s="164"/>
      <c r="W2993" s="12" t="str">
        <f t="shared" si="704"/>
        <v>Mqtt1</v>
      </c>
      <c r="X2993" s="196" t="s">
        <v>10584</v>
      </c>
      <c r="Y2993" s="6" t="str">
        <f t="shared" si="705"/>
        <v>marpower/power-tag/hydrophore-1-pt152f01</v>
      </c>
      <c r="Z2993" s="103" t="str" cm="1">
        <f t="array" ref="Z2993">IF(COUNTIF(N2993,"spare"),"","$."&amp;_xlfn.REGEXEXTRACT(J2993,"^PT\d+[FQ]\d+_(.*)", 2))</f>
        <v>$.Total_Active_Power</v>
      </c>
      <c r="AA2993" s="12">
        <f t="shared" si="707"/>
        <v>20</v>
      </c>
      <c r="AB2993" s="6" t="s">
        <v>195</v>
      </c>
      <c r="AC2993" s="103">
        <v>3060</v>
      </c>
      <c r="AJ2993" s="80"/>
      <c r="AK2993" s="113" t="s">
        <v>1425</v>
      </c>
      <c r="AN2993" s="80"/>
      <c r="AO2993" s="80"/>
      <c r="AP2993" s="80"/>
      <c r="AQ2993" s="80"/>
      <c r="AR2993" s="127"/>
      <c r="AS2993" s="80"/>
      <c r="AT2993" s="7"/>
      <c r="AU2993" s="7"/>
      <c r="AV2993" s="165"/>
      <c r="AW2993" s="166"/>
      <c r="AX2993" s="137"/>
      <c r="AY2993" s="147"/>
      <c r="AZ2993" s="167"/>
      <c r="BA2993" s="167"/>
      <c r="BB2993" s="147" t="str">
        <f t="shared" si="708"/>
        <v/>
      </c>
      <c r="BC2993" s="168"/>
      <c r="BD2993" s="165"/>
      <c r="BE2993" s="165"/>
      <c r="BF2993" s="165"/>
      <c r="BG2993" s="165"/>
      <c r="BH2993" s="165"/>
      <c r="BI2993" s="165"/>
      <c r="BJ2993" s="165"/>
      <c r="BK2993" s="165"/>
      <c r="BL2993" s="165"/>
      <c r="BM2993" s="165"/>
      <c r="BN2993" s="165"/>
      <c r="BO2993" s="165"/>
      <c r="BP2993" s="165"/>
      <c r="BQ2993" s="165"/>
      <c r="BS2993" s="6"/>
      <c r="BT2993" s="11"/>
      <c r="BU2993" s="6"/>
      <c r="BV2993" s="6"/>
    </row>
    <row r="2994" spans="1:74" ht="15.75" x14ac:dyDescent="0.25">
      <c r="A2994" s="52" t="s">
        <v>1422</v>
      </c>
      <c r="B2994" s="56"/>
      <c r="C2994" s="7" t="s">
        <v>118</v>
      </c>
      <c r="D2994" s="7" t="s">
        <v>6558</v>
      </c>
      <c r="E2994" s="7"/>
      <c r="F2994" s="64"/>
      <c r="G2994" s="6"/>
      <c r="H2994" s="6"/>
      <c r="I2994" s="10" t="s">
        <v>110</v>
      </c>
      <c r="J2994" s="11" t="s">
        <v>1693</v>
      </c>
      <c r="K2994" s="194" t="s">
        <v>510</v>
      </c>
      <c r="L2994" s="176"/>
      <c r="M2994" s="176">
        <v>1000</v>
      </c>
      <c r="N2994" s="80" t="s">
        <v>6854</v>
      </c>
      <c r="O2994" s="162"/>
      <c r="P2994" s="80" t="s">
        <v>2277</v>
      </c>
      <c r="Q2994" s="80"/>
      <c r="R2994" s="80"/>
      <c r="S2994" s="163"/>
      <c r="T2994" s="213"/>
      <c r="U2994" s="162"/>
      <c r="V2994" s="164"/>
      <c r="W2994" s="12" t="str">
        <f t="shared" si="704"/>
        <v>Mqtt1</v>
      </c>
      <c r="X2994" s="196" t="s">
        <v>10584</v>
      </c>
      <c r="Y2994" s="6" t="str">
        <f t="shared" si="705"/>
        <v>marpower/power-tag/hydrophore-1-pt152f01</v>
      </c>
      <c r="Z2994" s="103" t="str" cm="1">
        <f t="array" ref="Z2994">IF(COUNTIF(N2994,"spare"),"","$."&amp;_xlfn.REGEXEXTRACT(J2994,"^PT\d+[FQ]\d+_(.*)", 2))</f>
        <v>$.Power_Factor_Phase_A</v>
      </c>
      <c r="AA2994" s="12">
        <f t="shared" si="707"/>
        <v>20</v>
      </c>
      <c r="AB2994" s="6" t="s">
        <v>195</v>
      </c>
      <c r="AC2994" s="103">
        <v>3078</v>
      </c>
      <c r="AJ2994" s="80"/>
      <c r="AK2994" s="113" t="s">
        <v>1426</v>
      </c>
      <c r="AN2994" s="80"/>
      <c r="AO2994" s="80"/>
      <c r="AP2994" s="80"/>
      <c r="AQ2994" s="80"/>
      <c r="AR2994" s="127"/>
      <c r="AS2994" s="80"/>
      <c r="AT2994" s="7"/>
      <c r="AU2994" s="7"/>
      <c r="AV2994" s="165"/>
      <c r="AW2994" s="166"/>
      <c r="AX2994" s="137"/>
      <c r="AY2994" s="147"/>
      <c r="AZ2994" s="167"/>
      <c r="BA2994" s="167"/>
      <c r="BB2994" s="147" t="str">
        <f t="shared" si="708"/>
        <v/>
      </c>
      <c r="BC2994" s="168"/>
      <c r="BD2994" s="165"/>
      <c r="BE2994" s="165"/>
      <c r="BF2994" s="165"/>
      <c r="BG2994" s="165"/>
      <c r="BH2994" s="165"/>
      <c r="BI2994" s="165"/>
      <c r="BJ2994" s="165"/>
      <c r="BK2994" s="165"/>
      <c r="BL2994" s="165"/>
      <c r="BM2994" s="165"/>
      <c r="BN2994" s="165"/>
      <c r="BO2994" s="165"/>
      <c r="BP2994" s="165"/>
      <c r="BQ2994" s="165"/>
      <c r="BS2994" s="6"/>
      <c r="BT2994" s="11"/>
      <c r="BU2994" s="6"/>
      <c r="BV2994" s="6"/>
    </row>
    <row r="2995" spans="1:74" ht="15.75" x14ac:dyDescent="0.25">
      <c r="A2995" s="52" t="s">
        <v>1422</v>
      </c>
      <c r="B2995" s="56"/>
      <c r="C2995" s="7" t="s">
        <v>118</v>
      </c>
      <c r="D2995" s="7" t="s">
        <v>6558</v>
      </c>
      <c r="E2995" s="7"/>
      <c r="F2995" s="64"/>
      <c r="G2995" s="6"/>
      <c r="H2995" s="6"/>
      <c r="I2995" s="10" t="s">
        <v>110</v>
      </c>
      <c r="J2995" s="11" t="s">
        <v>1694</v>
      </c>
      <c r="K2995" s="194" t="s">
        <v>510</v>
      </c>
      <c r="L2995" s="176"/>
      <c r="M2995" s="176">
        <v>1000</v>
      </c>
      <c r="N2995" s="80" t="s">
        <v>6854</v>
      </c>
      <c r="O2995" s="162"/>
      <c r="P2995" s="80" t="s">
        <v>2278</v>
      </c>
      <c r="Q2995" s="80"/>
      <c r="R2995" s="80"/>
      <c r="S2995" s="163"/>
      <c r="T2995" s="213"/>
      <c r="U2995" s="162"/>
      <c r="V2995" s="164"/>
      <c r="W2995" s="12" t="str">
        <f t="shared" si="704"/>
        <v>Mqtt1</v>
      </c>
      <c r="X2995" s="196" t="s">
        <v>10584</v>
      </c>
      <c r="Y2995" s="6" t="str">
        <f t="shared" si="705"/>
        <v>marpower/power-tag/hydrophore-1-pt152f01</v>
      </c>
      <c r="Z2995" s="103" t="str" cm="1">
        <f t="array" ref="Z2995">IF(COUNTIF(N2995,"spare"),"","$."&amp;_xlfn.REGEXEXTRACT(J2995,"^PT\d+[FQ]\d+_(.*)", 2))</f>
        <v>$.Power_Factor_Phase_B</v>
      </c>
      <c r="AA2995" s="12">
        <f t="shared" si="707"/>
        <v>20</v>
      </c>
      <c r="AB2995" s="6" t="s">
        <v>195</v>
      </c>
      <c r="AC2995" s="103">
        <v>3080</v>
      </c>
      <c r="AJ2995" s="80"/>
      <c r="AK2995" s="113" t="s">
        <v>1426</v>
      </c>
      <c r="AN2995" s="80"/>
      <c r="AO2995" s="80"/>
      <c r="AP2995" s="80"/>
      <c r="AQ2995" s="80"/>
      <c r="AR2995" s="127"/>
      <c r="AS2995" s="80"/>
      <c r="AT2995" s="7"/>
      <c r="AU2995" s="7"/>
      <c r="AV2995" s="165"/>
      <c r="AW2995" s="166"/>
      <c r="AX2995" s="137"/>
      <c r="AY2995" s="147"/>
      <c r="AZ2995" s="167"/>
      <c r="BA2995" s="167"/>
      <c r="BB2995" s="147" t="str">
        <f t="shared" si="708"/>
        <v/>
      </c>
      <c r="BC2995" s="168"/>
      <c r="BD2995" s="165"/>
      <c r="BE2995" s="165"/>
      <c r="BF2995" s="165"/>
      <c r="BG2995" s="165"/>
      <c r="BH2995" s="165"/>
      <c r="BI2995" s="165"/>
      <c r="BJ2995" s="165"/>
      <c r="BK2995" s="165"/>
      <c r="BL2995" s="165"/>
      <c r="BM2995" s="165"/>
      <c r="BN2995" s="165"/>
      <c r="BO2995" s="165"/>
      <c r="BP2995" s="165"/>
      <c r="BQ2995" s="165"/>
      <c r="BS2995" s="6"/>
      <c r="BT2995" s="11"/>
      <c r="BU2995" s="6"/>
      <c r="BV2995" s="6"/>
    </row>
    <row r="2996" spans="1:74" ht="15.75" x14ac:dyDescent="0.25">
      <c r="A2996" s="52" t="s">
        <v>1422</v>
      </c>
      <c r="B2996" s="56"/>
      <c r="C2996" s="7" t="s">
        <v>118</v>
      </c>
      <c r="D2996" s="7" t="s">
        <v>6558</v>
      </c>
      <c r="E2996" s="7"/>
      <c r="F2996" s="64"/>
      <c r="G2996" s="6"/>
      <c r="H2996" s="6"/>
      <c r="I2996" s="10" t="s">
        <v>110</v>
      </c>
      <c r="J2996" s="11" t="s">
        <v>1695</v>
      </c>
      <c r="K2996" s="194" t="s">
        <v>510</v>
      </c>
      <c r="L2996" s="176"/>
      <c r="M2996" s="176">
        <v>1000</v>
      </c>
      <c r="N2996" s="80" t="s">
        <v>6854</v>
      </c>
      <c r="O2996" s="162"/>
      <c r="P2996" s="80" t="s">
        <v>2279</v>
      </c>
      <c r="Q2996" s="80"/>
      <c r="R2996" s="80"/>
      <c r="S2996" s="163"/>
      <c r="T2996" s="213"/>
      <c r="U2996" s="162"/>
      <c r="V2996" s="164"/>
      <c r="W2996" s="12" t="str">
        <f t="shared" si="704"/>
        <v>Mqtt1</v>
      </c>
      <c r="X2996" s="196" t="s">
        <v>10584</v>
      </c>
      <c r="Y2996" s="6" t="str">
        <f t="shared" si="705"/>
        <v>marpower/power-tag/hydrophore-1-pt152f01</v>
      </c>
      <c r="Z2996" s="103" t="str" cm="1">
        <f t="array" ref="Z2996">IF(COUNTIF(N2996,"spare"),"","$."&amp;_xlfn.REGEXEXTRACT(J2996,"^PT\d+[FQ]\d+_(.*)", 2))</f>
        <v>$.Power_Factor_Phase_C</v>
      </c>
      <c r="AA2996" s="12">
        <f t="shared" si="707"/>
        <v>20</v>
      </c>
      <c r="AB2996" s="6" t="s">
        <v>195</v>
      </c>
      <c r="AC2996" s="103">
        <v>3082</v>
      </c>
      <c r="AJ2996" s="80"/>
      <c r="AK2996" s="113" t="s">
        <v>1426</v>
      </c>
      <c r="AN2996" s="80"/>
      <c r="AO2996" s="80"/>
      <c r="AP2996" s="80"/>
      <c r="AQ2996" s="80"/>
      <c r="AR2996" s="127"/>
      <c r="AS2996" s="80"/>
      <c r="AT2996" s="7"/>
      <c r="AU2996" s="7"/>
      <c r="AV2996" s="165"/>
      <c r="AW2996" s="166"/>
      <c r="AX2996" s="137"/>
      <c r="AY2996" s="147"/>
      <c r="AZ2996" s="167"/>
      <c r="BA2996" s="167"/>
      <c r="BB2996" s="147" t="str">
        <f t="shared" si="708"/>
        <v/>
      </c>
      <c r="BC2996" s="168"/>
      <c r="BD2996" s="165"/>
      <c r="BE2996" s="165"/>
      <c r="BF2996" s="165"/>
      <c r="BG2996" s="165"/>
      <c r="BH2996" s="165"/>
      <c r="BI2996" s="165"/>
      <c r="BJ2996" s="165"/>
      <c r="BK2996" s="165"/>
      <c r="BL2996" s="165"/>
      <c r="BM2996" s="165"/>
      <c r="BN2996" s="165"/>
      <c r="BO2996" s="165"/>
      <c r="BP2996" s="165"/>
      <c r="BQ2996" s="165"/>
      <c r="BS2996" s="6"/>
      <c r="BT2996" s="11"/>
      <c r="BU2996" s="6"/>
      <c r="BV2996" s="6"/>
    </row>
    <row r="2997" spans="1:74" ht="15.75" x14ac:dyDescent="0.25">
      <c r="A2997" s="52" t="s">
        <v>1422</v>
      </c>
      <c r="B2997" s="56"/>
      <c r="C2997" s="7" t="s">
        <v>118</v>
      </c>
      <c r="D2997" s="7" t="s">
        <v>6558</v>
      </c>
      <c r="E2997" s="7"/>
      <c r="F2997" s="64"/>
      <c r="G2997" s="6"/>
      <c r="H2997" s="6"/>
      <c r="I2997" s="10" t="s">
        <v>110</v>
      </c>
      <c r="J2997" s="11" t="s">
        <v>1696</v>
      </c>
      <c r="K2997" s="194" t="s">
        <v>510</v>
      </c>
      <c r="L2997" s="176"/>
      <c r="M2997" s="176">
        <v>1000</v>
      </c>
      <c r="N2997" s="80" t="s">
        <v>6854</v>
      </c>
      <c r="O2997" s="162"/>
      <c r="P2997" s="80" t="s">
        <v>2280</v>
      </c>
      <c r="Q2997" s="80"/>
      <c r="R2997" s="80"/>
      <c r="S2997" s="163"/>
      <c r="T2997" s="213"/>
      <c r="U2997" s="162"/>
      <c r="V2997" s="164"/>
      <c r="W2997" s="12" t="str">
        <f t="shared" si="704"/>
        <v>Mqtt1</v>
      </c>
      <c r="X2997" s="196" t="s">
        <v>10584</v>
      </c>
      <c r="Y2997" s="6" t="str">
        <f t="shared" si="705"/>
        <v>marpower/power-tag/hydrophore-1-pt152f01</v>
      </c>
      <c r="Z2997" s="103" t="str" cm="1">
        <f t="array" ref="Z2997">IF(COUNTIF(N2997,"spare"),"","$."&amp;_xlfn.REGEXEXTRACT(J2997,"^PT\d+[FQ]\d+_(.*)", 2))</f>
        <v>$.Total_Power_Factor</v>
      </c>
      <c r="AA2997" s="12">
        <f t="shared" si="707"/>
        <v>20</v>
      </c>
      <c r="AB2997" s="6" t="s">
        <v>195</v>
      </c>
      <c r="AC2997" s="103">
        <v>3084</v>
      </c>
      <c r="AJ2997" s="80"/>
      <c r="AK2997" s="113" t="s">
        <v>1426</v>
      </c>
      <c r="AN2997" s="80"/>
      <c r="AO2997" s="80"/>
      <c r="AP2997" s="80"/>
      <c r="AQ2997" s="80"/>
      <c r="AR2997" s="127"/>
      <c r="AS2997" s="80"/>
      <c r="AT2997" s="7"/>
      <c r="AU2997" s="7"/>
      <c r="AV2997" s="165"/>
      <c r="AW2997" s="166"/>
      <c r="AX2997" s="137"/>
      <c r="AY2997" s="147"/>
      <c r="AZ2997" s="167"/>
      <c r="BA2997" s="167"/>
      <c r="BB2997" s="147" t="str">
        <f t="shared" si="708"/>
        <v/>
      </c>
      <c r="BC2997" s="168"/>
      <c r="BD2997" s="165"/>
      <c r="BE2997" s="165"/>
      <c r="BF2997" s="165"/>
      <c r="BG2997" s="165"/>
      <c r="BH2997" s="165"/>
      <c r="BI2997" s="165"/>
      <c r="BJ2997" s="165"/>
      <c r="BK2997" s="165"/>
      <c r="BL2997" s="165"/>
      <c r="BM2997" s="165"/>
      <c r="BN2997" s="165"/>
      <c r="BO2997" s="165"/>
      <c r="BP2997" s="165"/>
      <c r="BQ2997" s="165"/>
      <c r="BS2997" s="6"/>
      <c r="BT2997" s="11"/>
      <c r="BU2997" s="6"/>
      <c r="BV2997" s="6"/>
    </row>
    <row r="2998" spans="1:74" ht="15.75" x14ac:dyDescent="0.25">
      <c r="A2998" s="52" t="s">
        <v>1422</v>
      </c>
      <c r="B2998" s="56"/>
      <c r="C2998" s="7" t="s">
        <v>118</v>
      </c>
      <c r="D2998" s="7" t="s">
        <v>6558</v>
      </c>
      <c r="E2998" s="7"/>
      <c r="F2998" s="64"/>
      <c r="G2998" s="6"/>
      <c r="H2998" s="6"/>
      <c r="I2998" s="10" t="s">
        <v>110</v>
      </c>
      <c r="J2998" s="11" t="s">
        <v>1697</v>
      </c>
      <c r="K2998" s="194" t="s">
        <v>510</v>
      </c>
      <c r="L2998" s="176"/>
      <c r="M2998" s="176">
        <v>1000</v>
      </c>
      <c r="N2998" s="80" t="s">
        <v>6854</v>
      </c>
      <c r="O2998" s="162"/>
      <c r="P2998" s="80" t="s">
        <v>3542</v>
      </c>
      <c r="Q2998" s="80"/>
      <c r="R2998" s="80"/>
      <c r="S2998" s="163"/>
      <c r="T2998" s="213"/>
      <c r="U2998" s="162"/>
      <c r="V2998" s="164"/>
      <c r="W2998" s="12" t="str">
        <f t="shared" si="704"/>
        <v>Mqtt1</v>
      </c>
      <c r="X2998" s="196" t="s">
        <v>10585</v>
      </c>
      <c r="Y2998" s="6" t="str">
        <f t="shared" si="705"/>
        <v>marpower/power-tag/hydrophore-1-pt153f01</v>
      </c>
      <c r="Z2998" s="103" t="str" cm="1">
        <f t="array" ref="Z2998">IF(COUNTIF(N2998,"spare"),"","$."&amp;_xlfn.REGEXEXTRACT(J2998,"^PT\d+[FQ]\d+_(.*)", 2))</f>
        <v>$.RMS_Current_Phase_A</v>
      </c>
      <c r="AA2998" s="12">
        <f t="shared" si="707"/>
        <v>21</v>
      </c>
      <c r="AB2998" s="6" t="s">
        <v>195</v>
      </c>
      <c r="AC2998" s="103">
        <v>3000</v>
      </c>
      <c r="AJ2998" s="80"/>
      <c r="AK2998" s="113" t="s">
        <v>1423</v>
      </c>
      <c r="AN2998" s="80"/>
      <c r="AO2998" s="80"/>
      <c r="AP2998" s="80"/>
      <c r="AQ2998" s="80"/>
      <c r="AR2998" s="127"/>
      <c r="AS2998" s="80"/>
      <c r="AT2998" s="7"/>
      <c r="AU2998" s="7"/>
      <c r="AV2998" s="165"/>
      <c r="AW2998" s="166"/>
      <c r="AX2998" s="137"/>
      <c r="AY2998" s="147"/>
      <c r="AZ2998" s="167"/>
      <c r="BA2998" s="167"/>
      <c r="BB2998" s="147" t="str">
        <f t="shared" ref="BB2998:BB3012" si="709">IF(ISNUMBER(AM2998),"1","")</f>
        <v/>
      </c>
      <c r="BC2998" s="168"/>
      <c r="BD2998" s="165"/>
      <c r="BE2998" s="165"/>
      <c r="BF2998" s="165"/>
      <c r="BG2998" s="165"/>
      <c r="BH2998" s="165"/>
      <c r="BI2998" s="165"/>
      <c r="BJ2998" s="165"/>
      <c r="BK2998" s="165"/>
      <c r="BL2998" s="165"/>
      <c r="BM2998" s="165"/>
      <c r="BN2998" s="165"/>
      <c r="BO2998" s="165"/>
      <c r="BP2998" s="165"/>
      <c r="BQ2998" s="165"/>
      <c r="BS2998" s="6"/>
      <c r="BT2998" s="11"/>
      <c r="BU2998" s="6"/>
      <c r="BV2998" s="6"/>
    </row>
    <row r="2999" spans="1:74" ht="15.75" x14ac:dyDescent="0.25">
      <c r="A2999" s="52" t="s">
        <v>1422</v>
      </c>
      <c r="B2999" s="56"/>
      <c r="C2999" s="7" t="s">
        <v>118</v>
      </c>
      <c r="D2999" s="7" t="s">
        <v>6558</v>
      </c>
      <c r="E2999" s="7"/>
      <c r="F2999" s="64"/>
      <c r="G2999" s="6"/>
      <c r="H2999" s="6"/>
      <c r="I2999" s="10" t="s">
        <v>110</v>
      </c>
      <c r="J2999" s="11" t="s">
        <v>1698</v>
      </c>
      <c r="K2999" s="194" t="s">
        <v>510</v>
      </c>
      <c r="L2999" s="176"/>
      <c r="M2999" s="176">
        <v>1000</v>
      </c>
      <c r="N2999" s="80" t="s">
        <v>6854</v>
      </c>
      <c r="O2999" s="162"/>
      <c r="P2999" s="80" t="s">
        <v>3543</v>
      </c>
      <c r="Q2999" s="80"/>
      <c r="R2999" s="80"/>
      <c r="S2999" s="163"/>
      <c r="T2999" s="213"/>
      <c r="U2999" s="162"/>
      <c r="V2999" s="164"/>
      <c r="W2999" s="12" t="str">
        <f t="shared" si="704"/>
        <v>Mqtt1</v>
      </c>
      <c r="X2999" s="196" t="s">
        <v>10585</v>
      </c>
      <c r="Y2999" s="6" t="str">
        <f t="shared" si="705"/>
        <v>marpower/power-tag/hydrophore-1-pt153f01</v>
      </c>
      <c r="Z2999" s="103" t="str" cm="1">
        <f t="array" ref="Z2999">IF(COUNTIF(N2999,"spare"),"","$."&amp;_xlfn.REGEXEXTRACT(J2999,"^PT\d+[FQ]\d+_(.*)", 2))</f>
        <v>$.RMS_Current_Phase_B</v>
      </c>
      <c r="AA2999" s="12">
        <f t="shared" si="707"/>
        <v>21</v>
      </c>
      <c r="AB2999" s="6" t="s">
        <v>195</v>
      </c>
      <c r="AC2999" s="103">
        <v>3002</v>
      </c>
      <c r="AJ2999" s="80"/>
      <c r="AK2999" s="113" t="s">
        <v>1423</v>
      </c>
      <c r="AN2999" s="80"/>
      <c r="AO2999" s="80"/>
      <c r="AP2999" s="80"/>
      <c r="AQ2999" s="80"/>
      <c r="AR2999" s="127"/>
      <c r="AS2999" s="80"/>
      <c r="AT2999" s="7"/>
      <c r="AU2999" s="7"/>
      <c r="AV2999" s="165"/>
      <c r="AW2999" s="166"/>
      <c r="AX2999" s="137"/>
      <c r="AY2999" s="147"/>
      <c r="AZ2999" s="167"/>
      <c r="BA2999" s="167"/>
      <c r="BB2999" s="147" t="str">
        <f t="shared" si="709"/>
        <v/>
      </c>
      <c r="BC2999" s="168"/>
      <c r="BD2999" s="165"/>
      <c r="BE2999" s="165"/>
      <c r="BF2999" s="165"/>
      <c r="BG2999" s="165"/>
      <c r="BH2999" s="165"/>
      <c r="BI2999" s="165"/>
      <c r="BJ2999" s="165"/>
      <c r="BK2999" s="165"/>
      <c r="BL2999" s="165"/>
      <c r="BM2999" s="165"/>
      <c r="BN2999" s="165"/>
      <c r="BO2999" s="165"/>
      <c r="BP2999" s="165"/>
      <c r="BQ2999" s="165"/>
      <c r="BS2999" s="6"/>
      <c r="BT2999" s="11"/>
      <c r="BU2999" s="6"/>
      <c r="BV2999" s="6"/>
    </row>
    <row r="3000" spans="1:74" ht="15.75" x14ac:dyDescent="0.25">
      <c r="A3000" s="52" t="s">
        <v>1422</v>
      </c>
      <c r="B3000" s="56"/>
      <c r="C3000" s="7" t="s">
        <v>118</v>
      </c>
      <c r="D3000" s="7" t="s">
        <v>6558</v>
      </c>
      <c r="E3000" s="7"/>
      <c r="F3000" s="64"/>
      <c r="G3000" s="6"/>
      <c r="H3000" s="6"/>
      <c r="I3000" s="10" t="s">
        <v>110</v>
      </c>
      <c r="J3000" s="11" t="s">
        <v>1699</v>
      </c>
      <c r="K3000" s="194" t="s">
        <v>510</v>
      </c>
      <c r="L3000" s="176"/>
      <c r="M3000" s="176">
        <v>1000</v>
      </c>
      <c r="N3000" s="80" t="s">
        <v>6854</v>
      </c>
      <c r="O3000" s="162"/>
      <c r="P3000" s="80" t="s">
        <v>3544</v>
      </c>
      <c r="Q3000" s="80"/>
      <c r="R3000" s="80"/>
      <c r="S3000" s="163"/>
      <c r="T3000" s="213"/>
      <c r="U3000" s="162"/>
      <c r="V3000" s="164"/>
      <c r="W3000" s="12" t="str">
        <f t="shared" si="704"/>
        <v>Mqtt1</v>
      </c>
      <c r="X3000" s="196" t="s">
        <v>10585</v>
      </c>
      <c r="Y3000" s="6" t="str">
        <f t="shared" si="705"/>
        <v>marpower/power-tag/hydrophore-1-pt153f01</v>
      </c>
      <c r="Z3000" s="103" t="str" cm="1">
        <f t="array" ref="Z3000">IF(COUNTIF(N3000,"spare"),"","$."&amp;_xlfn.REGEXEXTRACT(J3000,"^PT\d+[FQ]\d+_(.*)", 2))</f>
        <v>$.RMS_Current_Phase_C</v>
      </c>
      <c r="AA3000" s="12">
        <f t="shared" si="707"/>
        <v>21</v>
      </c>
      <c r="AB3000" s="6" t="s">
        <v>195</v>
      </c>
      <c r="AC3000" s="103">
        <v>3004</v>
      </c>
      <c r="AJ3000" s="80"/>
      <c r="AK3000" s="113" t="s">
        <v>1423</v>
      </c>
      <c r="AN3000" s="80"/>
      <c r="AO3000" s="80"/>
      <c r="AP3000" s="80"/>
      <c r="AQ3000" s="80"/>
      <c r="AR3000" s="127"/>
      <c r="AS3000" s="80"/>
      <c r="AT3000" s="7"/>
      <c r="AU3000" s="7"/>
      <c r="AV3000" s="165"/>
      <c r="AW3000" s="166"/>
      <c r="AX3000" s="137"/>
      <c r="AY3000" s="147"/>
      <c r="AZ3000" s="167"/>
      <c r="BA3000" s="167"/>
      <c r="BB3000" s="147" t="str">
        <f t="shared" si="709"/>
        <v/>
      </c>
      <c r="BC3000" s="168"/>
      <c r="BD3000" s="165"/>
      <c r="BE3000" s="165"/>
      <c r="BF3000" s="165"/>
      <c r="BG3000" s="165"/>
      <c r="BH3000" s="165"/>
      <c r="BI3000" s="165"/>
      <c r="BJ3000" s="165"/>
      <c r="BK3000" s="165"/>
      <c r="BL3000" s="165"/>
      <c r="BM3000" s="165"/>
      <c r="BN3000" s="165"/>
      <c r="BO3000" s="165"/>
      <c r="BP3000" s="165"/>
      <c r="BQ3000" s="165"/>
      <c r="BS3000" s="6"/>
      <c r="BT3000" s="11"/>
      <c r="BU3000" s="6"/>
      <c r="BV3000" s="6"/>
    </row>
    <row r="3001" spans="1:74" ht="15.75" x14ac:dyDescent="0.25">
      <c r="A3001" s="52" t="s">
        <v>1422</v>
      </c>
      <c r="B3001" s="56"/>
      <c r="C3001" s="7" t="s">
        <v>118</v>
      </c>
      <c r="D3001" s="7" t="s">
        <v>6558</v>
      </c>
      <c r="E3001" s="7"/>
      <c r="F3001" s="64"/>
      <c r="G3001" s="6"/>
      <c r="H3001" s="6"/>
      <c r="I3001" s="10" t="s">
        <v>110</v>
      </c>
      <c r="J3001" s="11" t="s">
        <v>1700</v>
      </c>
      <c r="K3001" s="194" t="s">
        <v>510</v>
      </c>
      <c r="L3001" s="176"/>
      <c r="M3001" s="176">
        <v>1000</v>
      </c>
      <c r="N3001" s="80" t="s">
        <v>6854</v>
      </c>
      <c r="O3001" s="162"/>
      <c r="P3001" s="80" t="s">
        <v>3545</v>
      </c>
      <c r="Q3001" s="80"/>
      <c r="R3001" s="80"/>
      <c r="S3001" s="163"/>
      <c r="T3001" s="213"/>
      <c r="U3001" s="162"/>
      <c r="V3001" s="164"/>
      <c r="W3001" s="12" t="str">
        <f t="shared" si="704"/>
        <v>Mqtt1</v>
      </c>
      <c r="X3001" s="196" t="s">
        <v>10585</v>
      </c>
      <c r="Y3001" s="6" t="str">
        <f t="shared" si="705"/>
        <v>marpower/power-tag/hydrophore-1-pt153f01</v>
      </c>
      <c r="Z3001" s="103" t="str" cm="1">
        <f t="array" ref="Z3001">IF(COUNTIF(N3001,"spare"),"","$."&amp;_xlfn.REGEXEXTRACT(J3001,"^PT\d+[FQ]\d+_(.*)", 2))</f>
        <v>$.RMS_Current_Phase_Neut</v>
      </c>
      <c r="AA3001" s="12">
        <f t="shared" si="707"/>
        <v>21</v>
      </c>
      <c r="AB3001" s="6" t="s">
        <v>195</v>
      </c>
      <c r="AC3001" s="103">
        <v>3006</v>
      </c>
      <c r="AJ3001" s="80"/>
      <c r="AK3001" s="113" t="s">
        <v>1423</v>
      </c>
      <c r="AN3001" s="80"/>
      <c r="AO3001" s="80"/>
      <c r="AP3001" s="80"/>
      <c r="AQ3001" s="80"/>
      <c r="AR3001" s="127"/>
      <c r="AS3001" s="80"/>
      <c r="AT3001" s="7"/>
      <c r="AU3001" s="7"/>
      <c r="AV3001" s="165"/>
      <c r="AW3001" s="166"/>
      <c r="AX3001" s="137"/>
      <c r="AY3001" s="147"/>
      <c r="AZ3001" s="167"/>
      <c r="BA3001" s="167"/>
      <c r="BB3001" s="147" t="str">
        <f t="shared" si="709"/>
        <v/>
      </c>
      <c r="BC3001" s="168"/>
      <c r="BD3001" s="165"/>
      <c r="BE3001" s="165"/>
      <c r="BF3001" s="165"/>
      <c r="BG3001" s="165"/>
      <c r="BH3001" s="165"/>
      <c r="BI3001" s="165"/>
      <c r="BJ3001" s="165"/>
      <c r="BK3001" s="165"/>
      <c r="BL3001" s="165"/>
      <c r="BM3001" s="165"/>
      <c r="BN3001" s="165"/>
      <c r="BO3001" s="165"/>
      <c r="BP3001" s="165"/>
      <c r="BQ3001" s="165"/>
      <c r="BS3001" s="6"/>
      <c r="BT3001" s="11"/>
      <c r="BU3001" s="6"/>
      <c r="BV3001" s="6"/>
    </row>
    <row r="3002" spans="1:74" ht="15.75" x14ac:dyDescent="0.25">
      <c r="A3002" s="52" t="s">
        <v>1422</v>
      </c>
      <c r="B3002" s="56"/>
      <c r="C3002" s="7" t="s">
        <v>118</v>
      </c>
      <c r="D3002" s="7" t="s">
        <v>6558</v>
      </c>
      <c r="E3002" s="7"/>
      <c r="F3002" s="64"/>
      <c r="G3002" s="6"/>
      <c r="H3002" s="6"/>
      <c r="I3002" s="10" t="s">
        <v>110</v>
      </c>
      <c r="J3002" s="11" t="s">
        <v>8290</v>
      </c>
      <c r="K3002" s="194" t="s">
        <v>510</v>
      </c>
      <c r="L3002" s="176"/>
      <c r="M3002" s="176">
        <v>1000</v>
      </c>
      <c r="N3002" s="80" t="s">
        <v>6854</v>
      </c>
      <c r="O3002" s="162"/>
      <c r="P3002" s="80" t="s">
        <v>3546</v>
      </c>
      <c r="Q3002" s="80"/>
      <c r="R3002" s="80"/>
      <c r="S3002" s="163"/>
      <c r="T3002" s="213"/>
      <c r="U3002" s="162"/>
      <c r="V3002" s="164"/>
      <c r="W3002" s="12" t="str">
        <f t="shared" si="704"/>
        <v>Mqtt1</v>
      </c>
      <c r="X3002" s="196" t="s">
        <v>10585</v>
      </c>
      <c r="Y3002" s="6" t="str">
        <f t="shared" si="705"/>
        <v>marpower/power-tag/hydrophore-1-pt153f01</v>
      </c>
      <c r="Z3002" s="103" t="str" cm="1">
        <f t="array" ref="Z3002">IF(COUNTIF(N3002,"spare"),"","$."&amp;_xlfn.REGEXEXTRACT(J3002,"^PT\d+[FQ]\d+_(.*)", 2))</f>
        <v>$.RMS_Voltage_A_N</v>
      </c>
      <c r="AA3002" s="12">
        <f t="shared" si="707"/>
        <v>21</v>
      </c>
      <c r="AB3002" s="6" t="s">
        <v>195</v>
      </c>
      <c r="AC3002" s="103">
        <v>3028</v>
      </c>
      <c r="AJ3002" s="80"/>
      <c r="AK3002" s="113" t="s">
        <v>1424</v>
      </c>
      <c r="AN3002" s="80"/>
      <c r="AO3002" s="80"/>
      <c r="AP3002" s="80"/>
      <c r="AQ3002" s="80"/>
      <c r="AR3002" s="127"/>
      <c r="AS3002" s="80"/>
      <c r="AT3002" s="7"/>
      <c r="AU3002" s="7"/>
      <c r="AV3002" s="165"/>
      <c r="AW3002" s="166"/>
      <c r="AX3002" s="137"/>
      <c r="AY3002" s="147"/>
      <c r="AZ3002" s="167"/>
      <c r="BA3002" s="167"/>
      <c r="BB3002" s="147" t="str">
        <f t="shared" si="709"/>
        <v/>
      </c>
      <c r="BC3002" s="168"/>
      <c r="BD3002" s="165"/>
      <c r="BE3002" s="165"/>
      <c r="BF3002" s="165"/>
      <c r="BG3002" s="165"/>
      <c r="BH3002" s="165"/>
      <c r="BI3002" s="165"/>
      <c r="BJ3002" s="165"/>
      <c r="BK3002" s="165"/>
      <c r="BL3002" s="165"/>
      <c r="BM3002" s="165"/>
      <c r="BN3002" s="165"/>
      <c r="BO3002" s="165"/>
      <c r="BP3002" s="165"/>
      <c r="BQ3002" s="165"/>
      <c r="BS3002" s="6"/>
      <c r="BT3002" s="11"/>
      <c r="BU3002" s="6"/>
      <c r="BV3002" s="6"/>
    </row>
    <row r="3003" spans="1:74" ht="15.75" x14ac:dyDescent="0.25">
      <c r="A3003" s="52" t="s">
        <v>1422</v>
      </c>
      <c r="B3003" s="56"/>
      <c r="C3003" s="7" t="s">
        <v>118</v>
      </c>
      <c r="D3003" s="7" t="s">
        <v>6558</v>
      </c>
      <c r="E3003" s="7"/>
      <c r="F3003" s="64"/>
      <c r="G3003" s="6"/>
      <c r="H3003" s="6"/>
      <c r="I3003" s="10" t="s">
        <v>110</v>
      </c>
      <c r="J3003" s="11" t="s">
        <v>8467</v>
      </c>
      <c r="K3003" s="194" t="s">
        <v>510</v>
      </c>
      <c r="L3003" s="176"/>
      <c r="M3003" s="176">
        <v>1000</v>
      </c>
      <c r="N3003" s="80" t="s">
        <v>6854</v>
      </c>
      <c r="O3003" s="162"/>
      <c r="P3003" s="80" t="s">
        <v>3547</v>
      </c>
      <c r="Q3003" s="80"/>
      <c r="R3003" s="80"/>
      <c r="S3003" s="163"/>
      <c r="T3003" s="213"/>
      <c r="U3003" s="162"/>
      <c r="V3003" s="164"/>
      <c r="W3003" s="12" t="str">
        <f t="shared" si="704"/>
        <v>Mqtt1</v>
      </c>
      <c r="X3003" s="196" t="s">
        <v>10585</v>
      </c>
      <c r="Y3003" s="6" t="str">
        <f t="shared" si="705"/>
        <v>marpower/power-tag/hydrophore-1-pt153f01</v>
      </c>
      <c r="Z3003" s="103" t="str" cm="1">
        <f t="array" ref="Z3003">IF(COUNTIF(N3003,"spare"),"","$."&amp;_xlfn.REGEXEXTRACT(J3003,"^PT\d+[FQ]\d+_(.*)", 2))</f>
        <v>$.RMS_Voltage_B_N</v>
      </c>
      <c r="AA3003" s="12">
        <f t="shared" si="707"/>
        <v>21</v>
      </c>
      <c r="AB3003" s="6" t="s">
        <v>195</v>
      </c>
      <c r="AC3003" s="103">
        <v>3030</v>
      </c>
      <c r="AJ3003" s="80"/>
      <c r="AK3003" s="113" t="s">
        <v>1424</v>
      </c>
      <c r="AN3003" s="80"/>
      <c r="AO3003" s="80"/>
      <c r="AP3003" s="80"/>
      <c r="AQ3003" s="80"/>
      <c r="AR3003" s="127"/>
      <c r="AS3003" s="80"/>
      <c r="AT3003" s="7"/>
      <c r="AU3003" s="7"/>
      <c r="AV3003" s="165"/>
      <c r="AW3003" s="166"/>
      <c r="AX3003" s="137"/>
      <c r="AY3003" s="147"/>
      <c r="AZ3003" s="167"/>
      <c r="BA3003" s="167"/>
      <c r="BB3003" s="147" t="str">
        <f t="shared" si="709"/>
        <v/>
      </c>
      <c r="BC3003" s="168"/>
      <c r="BD3003" s="165"/>
      <c r="BE3003" s="165"/>
      <c r="BF3003" s="165"/>
      <c r="BG3003" s="165"/>
      <c r="BH3003" s="165"/>
      <c r="BI3003" s="165"/>
      <c r="BJ3003" s="165"/>
      <c r="BK3003" s="165"/>
      <c r="BL3003" s="165"/>
      <c r="BM3003" s="165"/>
      <c r="BN3003" s="165"/>
      <c r="BO3003" s="165"/>
      <c r="BP3003" s="165"/>
      <c r="BQ3003" s="165"/>
      <c r="BS3003" s="6"/>
      <c r="BT3003" s="11"/>
      <c r="BU3003" s="6"/>
      <c r="BV3003" s="6"/>
    </row>
    <row r="3004" spans="1:74" ht="15.75" x14ac:dyDescent="0.25">
      <c r="A3004" s="52" t="s">
        <v>1422</v>
      </c>
      <c r="B3004" s="56"/>
      <c r="C3004" s="7" t="s">
        <v>118</v>
      </c>
      <c r="D3004" s="7" t="s">
        <v>6558</v>
      </c>
      <c r="E3004" s="7"/>
      <c r="F3004" s="64"/>
      <c r="G3004" s="6"/>
      <c r="H3004" s="6"/>
      <c r="I3004" s="10" t="s">
        <v>110</v>
      </c>
      <c r="J3004" s="11" t="s">
        <v>8644</v>
      </c>
      <c r="K3004" s="194" t="s">
        <v>510</v>
      </c>
      <c r="L3004" s="176"/>
      <c r="M3004" s="176">
        <v>1000</v>
      </c>
      <c r="N3004" s="80" t="s">
        <v>6854</v>
      </c>
      <c r="O3004" s="162"/>
      <c r="P3004" s="80" t="s">
        <v>3548</v>
      </c>
      <c r="Q3004" s="80"/>
      <c r="R3004" s="80"/>
      <c r="S3004" s="163"/>
      <c r="T3004" s="213"/>
      <c r="U3004" s="162"/>
      <c r="V3004" s="164"/>
      <c r="W3004" s="12" t="str">
        <f t="shared" si="704"/>
        <v>Mqtt1</v>
      </c>
      <c r="X3004" s="196" t="s">
        <v>10585</v>
      </c>
      <c r="Y3004" s="6" t="str">
        <f t="shared" si="705"/>
        <v>marpower/power-tag/hydrophore-1-pt153f01</v>
      </c>
      <c r="Z3004" s="103" t="str" cm="1">
        <f t="array" ref="Z3004">IF(COUNTIF(N3004,"spare"),"","$."&amp;_xlfn.REGEXEXTRACT(J3004,"^PT\d+[FQ]\d+_(.*)", 2))</f>
        <v>$.RMS_Voltage_C_N</v>
      </c>
      <c r="AA3004" s="12">
        <f t="shared" si="707"/>
        <v>21</v>
      </c>
      <c r="AB3004" s="6" t="s">
        <v>195</v>
      </c>
      <c r="AC3004" s="103">
        <v>3032</v>
      </c>
      <c r="AJ3004" s="80"/>
      <c r="AK3004" s="113" t="s">
        <v>1424</v>
      </c>
      <c r="AN3004" s="80"/>
      <c r="AO3004" s="80"/>
      <c r="AP3004" s="80"/>
      <c r="AQ3004" s="80"/>
      <c r="AR3004" s="127"/>
      <c r="AS3004" s="80"/>
      <c r="AT3004" s="7"/>
      <c r="AU3004" s="7"/>
      <c r="AV3004" s="165"/>
      <c r="AW3004" s="166"/>
      <c r="AX3004" s="137"/>
      <c r="AY3004" s="147"/>
      <c r="AZ3004" s="167"/>
      <c r="BA3004" s="167"/>
      <c r="BB3004" s="147" t="str">
        <f t="shared" si="709"/>
        <v/>
      </c>
      <c r="BC3004" s="168"/>
      <c r="BD3004" s="165"/>
      <c r="BE3004" s="165"/>
      <c r="BF3004" s="165"/>
      <c r="BG3004" s="165"/>
      <c r="BH3004" s="165"/>
      <c r="BI3004" s="165"/>
      <c r="BJ3004" s="165"/>
      <c r="BK3004" s="165"/>
      <c r="BL3004" s="165"/>
      <c r="BM3004" s="165"/>
      <c r="BN3004" s="165"/>
      <c r="BO3004" s="165"/>
      <c r="BP3004" s="165"/>
      <c r="BQ3004" s="165"/>
      <c r="BS3004" s="6"/>
      <c r="BT3004" s="11"/>
      <c r="BU3004" s="6"/>
      <c r="BV3004" s="6"/>
    </row>
    <row r="3005" spans="1:74" ht="15.75" x14ac:dyDescent="0.25">
      <c r="A3005" s="52" t="s">
        <v>1422</v>
      </c>
      <c r="B3005" s="56"/>
      <c r="C3005" s="7" t="s">
        <v>118</v>
      </c>
      <c r="D3005" s="7" t="s">
        <v>6558</v>
      </c>
      <c r="E3005" s="7"/>
      <c r="F3005" s="64"/>
      <c r="G3005" s="6"/>
      <c r="H3005" s="6"/>
      <c r="I3005" s="10" t="s">
        <v>110</v>
      </c>
      <c r="J3005" s="11" t="s">
        <v>1701</v>
      </c>
      <c r="K3005" s="194" t="s">
        <v>510</v>
      </c>
      <c r="L3005" s="176"/>
      <c r="M3005" s="176">
        <v>1000</v>
      </c>
      <c r="N3005" s="80" t="s">
        <v>6854</v>
      </c>
      <c r="O3005" s="162"/>
      <c r="P3005" s="80" t="s">
        <v>3549</v>
      </c>
      <c r="Q3005" s="80"/>
      <c r="R3005" s="80"/>
      <c r="S3005" s="163"/>
      <c r="T3005" s="213"/>
      <c r="U3005" s="162"/>
      <c r="V3005" s="164"/>
      <c r="W3005" s="12" t="str">
        <f t="shared" si="704"/>
        <v>Mqtt1</v>
      </c>
      <c r="X3005" s="196" t="s">
        <v>10585</v>
      </c>
      <c r="Y3005" s="6" t="str">
        <f t="shared" si="705"/>
        <v>marpower/power-tag/hydrophore-1-pt153f01</v>
      </c>
      <c r="Z3005" s="103" t="str" cm="1">
        <f t="array" ref="Z3005">IF(COUNTIF(N3005,"spare"),"","$."&amp;_xlfn.REGEXEXTRACT(J3005,"^PT\d+[FQ]\d+_(.*)", 2))</f>
        <v>$.Active_Power_Phase_A</v>
      </c>
      <c r="AA3005" s="12">
        <f t="shared" si="707"/>
        <v>21</v>
      </c>
      <c r="AB3005" s="6" t="s">
        <v>195</v>
      </c>
      <c r="AC3005" s="103">
        <v>3054</v>
      </c>
      <c r="AJ3005" s="80"/>
      <c r="AK3005" s="113" t="s">
        <v>1425</v>
      </c>
      <c r="AN3005" s="80"/>
      <c r="AO3005" s="80"/>
      <c r="AP3005" s="80"/>
      <c r="AQ3005" s="80"/>
      <c r="AR3005" s="127"/>
      <c r="AS3005" s="80"/>
      <c r="AT3005" s="7"/>
      <c r="AU3005" s="7"/>
      <c r="AV3005" s="165"/>
      <c r="AW3005" s="166"/>
      <c r="AX3005" s="137"/>
      <c r="AY3005" s="147"/>
      <c r="AZ3005" s="167"/>
      <c r="BA3005" s="167"/>
      <c r="BB3005" s="147" t="str">
        <f t="shared" si="709"/>
        <v/>
      </c>
      <c r="BC3005" s="168"/>
      <c r="BD3005" s="165"/>
      <c r="BE3005" s="165"/>
      <c r="BF3005" s="165"/>
      <c r="BG3005" s="165"/>
      <c r="BH3005" s="165"/>
      <c r="BI3005" s="165"/>
      <c r="BJ3005" s="165"/>
      <c r="BK3005" s="165"/>
      <c r="BL3005" s="165"/>
      <c r="BM3005" s="165"/>
      <c r="BN3005" s="165"/>
      <c r="BO3005" s="165"/>
      <c r="BP3005" s="165"/>
      <c r="BQ3005" s="165"/>
      <c r="BS3005" s="6"/>
      <c r="BT3005" s="11"/>
      <c r="BU3005" s="6"/>
      <c r="BV3005" s="6"/>
    </row>
    <row r="3006" spans="1:74" ht="15.75" x14ac:dyDescent="0.25">
      <c r="A3006" s="52" t="s">
        <v>1422</v>
      </c>
      <c r="B3006" s="56"/>
      <c r="C3006" s="7" t="s">
        <v>118</v>
      </c>
      <c r="D3006" s="7" t="s">
        <v>6558</v>
      </c>
      <c r="E3006" s="7"/>
      <c r="F3006" s="64"/>
      <c r="G3006" s="6"/>
      <c r="H3006" s="6"/>
      <c r="I3006" s="10" t="s">
        <v>110</v>
      </c>
      <c r="J3006" s="11" t="s">
        <v>1702</v>
      </c>
      <c r="K3006" s="194" t="s">
        <v>510</v>
      </c>
      <c r="L3006" s="176"/>
      <c r="M3006" s="176">
        <v>1000</v>
      </c>
      <c r="N3006" s="80" t="s">
        <v>6854</v>
      </c>
      <c r="O3006" s="162"/>
      <c r="P3006" s="80" t="s">
        <v>3550</v>
      </c>
      <c r="Q3006" s="80"/>
      <c r="R3006" s="80"/>
      <c r="S3006" s="163"/>
      <c r="T3006" s="213"/>
      <c r="U3006" s="162"/>
      <c r="V3006" s="164"/>
      <c r="W3006" s="12" t="str">
        <f t="shared" si="704"/>
        <v>Mqtt1</v>
      </c>
      <c r="X3006" s="196" t="s">
        <v>10585</v>
      </c>
      <c r="Y3006" s="6" t="str">
        <f t="shared" si="705"/>
        <v>marpower/power-tag/hydrophore-1-pt153f01</v>
      </c>
      <c r="Z3006" s="103" t="str" cm="1">
        <f t="array" ref="Z3006">IF(COUNTIF(N3006,"spare"),"","$."&amp;_xlfn.REGEXEXTRACT(J3006,"^PT\d+[FQ]\d+_(.*)", 2))</f>
        <v>$.Active_Power_Phase_B</v>
      </c>
      <c r="AA3006" s="12">
        <f t="shared" si="707"/>
        <v>21</v>
      </c>
      <c r="AB3006" s="6" t="s">
        <v>195</v>
      </c>
      <c r="AC3006" s="103">
        <v>3056</v>
      </c>
      <c r="AJ3006" s="80"/>
      <c r="AK3006" s="113" t="s">
        <v>1425</v>
      </c>
      <c r="AN3006" s="80"/>
      <c r="AO3006" s="80"/>
      <c r="AP3006" s="80"/>
      <c r="AQ3006" s="80"/>
      <c r="AR3006" s="127"/>
      <c r="AS3006" s="80"/>
      <c r="AT3006" s="7"/>
      <c r="AU3006" s="7"/>
      <c r="AV3006" s="165"/>
      <c r="AW3006" s="166"/>
      <c r="AX3006" s="137"/>
      <c r="AY3006" s="147"/>
      <c r="AZ3006" s="167"/>
      <c r="BA3006" s="167"/>
      <c r="BB3006" s="147" t="str">
        <f t="shared" si="709"/>
        <v/>
      </c>
      <c r="BC3006" s="168"/>
      <c r="BD3006" s="165"/>
      <c r="BE3006" s="165"/>
      <c r="BF3006" s="165"/>
      <c r="BG3006" s="165"/>
      <c r="BH3006" s="165"/>
      <c r="BI3006" s="165"/>
      <c r="BJ3006" s="165"/>
      <c r="BK3006" s="165"/>
      <c r="BL3006" s="165"/>
      <c r="BM3006" s="165"/>
      <c r="BN3006" s="165"/>
      <c r="BO3006" s="165"/>
      <c r="BP3006" s="165"/>
      <c r="BQ3006" s="165"/>
      <c r="BS3006" s="6"/>
      <c r="BT3006" s="11"/>
      <c r="BU3006" s="6"/>
      <c r="BV3006" s="6"/>
    </row>
    <row r="3007" spans="1:74" ht="15.75" x14ac:dyDescent="0.25">
      <c r="A3007" s="52" t="s">
        <v>1422</v>
      </c>
      <c r="B3007" s="56"/>
      <c r="C3007" s="7" t="s">
        <v>118</v>
      </c>
      <c r="D3007" s="7" t="s">
        <v>6558</v>
      </c>
      <c r="E3007" s="7"/>
      <c r="F3007" s="64"/>
      <c r="G3007" s="6"/>
      <c r="H3007" s="6"/>
      <c r="I3007" s="10" t="s">
        <v>110</v>
      </c>
      <c r="J3007" s="11" t="s">
        <v>1703</v>
      </c>
      <c r="K3007" s="194" t="s">
        <v>510</v>
      </c>
      <c r="L3007" s="176"/>
      <c r="M3007" s="176">
        <v>1000</v>
      </c>
      <c r="N3007" s="80" t="s">
        <v>6854</v>
      </c>
      <c r="O3007" s="162"/>
      <c r="P3007" s="80" t="s">
        <v>3551</v>
      </c>
      <c r="Q3007" s="80"/>
      <c r="R3007" s="80"/>
      <c r="S3007" s="163"/>
      <c r="T3007" s="213"/>
      <c r="U3007" s="162"/>
      <c r="V3007" s="164"/>
      <c r="W3007" s="12" t="str">
        <f t="shared" si="704"/>
        <v>Mqtt1</v>
      </c>
      <c r="X3007" s="196" t="s">
        <v>10585</v>
      </c>
      <c r="Y3007" s="6" t="str">
        <f t="shared" si="705"/>
        <v>marpower/power-tag/hydrophore-1-pt153f01</v>
      </c>
      <c r="Z3007" s="103" t="str" cm="1">
        <f t="array" ref="Z3007">IF(COUNTIF(N3007,"spare"),"","$."&amp;_xlfn.REGEXEXTRACT(J3007,"^PT\d+[FQ]\d+_(.*)", 2))</f>
        <v>$.Active_Power_Phase_C</v>
      </c>
      <c r="AA3007" s="12">
        <f t="shared" si="707"/>
        <v>21</v>
      </c>
      <c r="AB3007" s="6" t="s">
        <v>195</v>
      </c>
      <c r="AC3007" s="103">
        <v>3058</v>
      </c>
      <c r="AJ3007" s="80"/>
      <c r="AK3007" s="113" t="s">
        <v>1425</v>
      </c>
      <c r="AN3007" s="80"/>
      <c r="AO3007" s="80"/>
      <c r="AP3007" s="80"/>
      <c r="AQ3007" s="80"/>
      <c r="AR3007" s="127"/>
      <c r="AS3007" s="80"/>
      <c r="AT3007" s="7"/>
      <c r="AU3007" s="7"/>
      <c r="AV3007" s="165"/>
      <c r="AW3007" s="166"/>
      <c r="AX3007" s="137"/>
      <c r="AY3007" s="147"/>
      <c r="AZ3007" s="167"/>
      <c r="BA3007" s="167"/>
      <c r="BB3007" s="147" t="str">
        <f t="shared" si="709"/>
        <v/>
      </c>
      <c r="BC3007" s="168"/>
      <c r="BD3007" s="165"/>
      <c r="BE3007" s="165"/>
      <c r="BF3007" s="165"/>
      <c r="BG3007" s="165"/>
      <c r="BH3007" s="165"/>
      <c r="BI3007" s="165"/>
      <c r="BJ3007" s="165"/>
      <c r="BK3007" s="165"/>
      <c r="BL3007" s="165"/>
      <c r="BM3007" s="165"/>
      <c r="BN3007" s="165"/>
      <c r="BO3007" s="165"/>
      <c r="BP3007" s="165"/>
      <c r="BQ3007" s="165"/>
      <c r="BS3007" s="6"/>
      <c r="BT3007" s="11"/>
      <c r="BU3007" s="6"/>
      <c r="BV3007" s="6"/>
    </row>
    <row r="3008" spans="1:74" ht="15.75" x14ac:dyDescent="0.25">
      <c r="A3008" s="52" t="s">
        <v>1422</v>
      </c>
      <c r="B3008" s="56"/>
      <c r="C3008" s="7" t="s">
        <v>118</v>
      </c>
      <c r="D3008" s="7" t="s">
        <v>6558</v>
      </c>
      <c r="E3008" s="7"/>
      <c r="F3008" s="64"/>
      <c r="G3008" s="6"/>
      <c r="H3008" s="6"/>
      <c r="I3008" s="10" t="s">
        <v>110</v>
      </c>
      <c r="J3008" s="11" t="s">
        <v>1704</v>
      </c>
      <c r="K3008" s="194" t="s">
        <v>510</v>
      </c>
      <c r="L3008" s="176"/>
      <c r="M3008" s="176">
        <v>1000</v>
      </c>
      <c r="N3008" s="80" t="s">
        <v>6854</v>
      </c>
      <c r="O3008" s="162"/>
      <c r="P3008" s="80" t="s">
        <v>3552</v>
      </c>
      <c r="Q3008" s="80"/>
      <c r="R3008" s="80"/>
      <c r="S3008" s="163"/>
      <c r="T3008" s="213"/>
      <c r="U3008" s="162"/>
      <c r="V3008" s="164"/>
      <c r="W3008" s="12" t="str">
        <f t="shared" si="704"/>
        <v>Mqtt1</v>
      </c>
      <c r="X3008" s="196" t="s">
        <v>10585</v>
      </c>
      <c r="Y3008" s="6" t="str">
        <f t="shared" si="705"/>
        <v>marpower/power-tag/hydrophore-1-pt153f01</v>
      </c>
      <c r="Z3008" s="103" t="str" cm="1">
        <f t="array" ref="Z3008">IF(COUNTIF(N3008,"spare"),"","$."&amp;_xlfn.REGEXEXTRACT(J3008,"^PT\d+[FQ]\d+_(.*)", 2))</f>
        <v>$.Total_Active_Power</v>
      </c>
      <c r="AA3008" s="12">
        <f t="shared" si="707"/>
        <v>21</v>
      </c>
      <c r="AB3008" s="6" t="s">
        <v>195</v>
      </c>
      <c r="AC3008" s="103">
        <v>3060</v>
      </c>
      <c r="AJ3008" s="80"/>
      <c r="AK3008" s="113" t="s">
        <v>1425</v>
      </c>
      <c r="AN3008" s="80"/>
      <c r="AO3008" s="80"/>
      <c r="AP3008" s="80"/>
      <c r="AQ3008" s="80"/>
      <c r="AR3008" s="127"/>
      <c r="AS3008" s="80"/>
      <c r="AT3008" s="7"/>
      <c r="AU3008" s="7"/>
      <c r="AV3008" s="165"/>
      <c r="AW3008" s="166"/>
      <c r="AX3008" s="137"/>
      <c r="AY3008" s="147"/>
      <c r="AZ3008" s="167"/>
      <c r="BA3008" s="167"/>
      <c r="BB3008" s="147" t="str">
        <f t="shared" si="709"/>
        <v/>
      </c>
      <c r="BC3008" s="168"/>
      <c r="BD3008" s="165"/>
      <c r="BE3008" s="165"/>
      <c r="BF3008" s="165"/>
      <c r="BG3008" s="165"/>
      <c r="BH3008" s="165"/>
      <c r="BI3008" s="165"/>
      <c r="BJ3008" s="165"/>
      <c r="BK3008" s="165"/>
      <c r="BL3008" s="165"/>
      <c r="BM3008" s="165"/>
      <c r="BN3008" s="165"/>
      <c r="BO3008" s="165"/>
      <c r="BP3008" s="165"/>
      <c r="BQ3008" s="165"/>
      <c r="BS3008" s="6"/>
      <c r="BT3008" s="11"/>
      <c r="BU3008" s="6"/>
      <c r="BV3008" s="6"/>
    </row>
    <row r="3009" spans="1:74" ht="15.75" x14ac:dyDescent="0.25">
      <c r="A3009" s="52" t="s">
        <v>1422</v>
      </c>
      <c r="B3009" s="56"/>
      <c r="C3009" s="7" t="s">
        <v>118</v>
      </c>
      <c r="D3009" s="7" t="s">
        <v>6558</v>
      </c>
      <c r="E3009" s="7"/>
      <c r="F3009" s="64"/>
      <c r="G3009" s="6"/>
      <c r="H3009" s="6"/>
      <c r="I3009" s="10" t="s">
        <v>110</v>
      </c>
      <c r="J3009" s="11" t="s">
        <v>1705</v>
      </c>
      <c r="K3009" s="194" t="s">
        <v>510</v>
      </c>
      <c r="L3009" s="176"/>
      <c r="M3009" s="176">
        <v>1000</v>
      </c>
      <c r="N3009" s="80" t="s">
        <v>6854</v>
      </c>
      <c r="O3009" s="162"/>
      <c r="P3009" s="80" t="s">
        <v>3553</v>
      </c>
      <c r="Q3009" s="80"/>
      <c r="R3009" s="80"/>
      <c r="S3009" s="163"/>
      <c r="T3009" s="213"/>
      <c r="U3009" s="162"/>
      <c r="V3009" s="164"/>
      <c r="W3009" s="12" t="str">
        <f t="shared" si="704"/>
        <v>Mqtt1</v>
      </c>
      <c r="X3009" s="196" t="s">
        <v>10585</v>
      </c>
      <c r="Y3009" s="6" t="str">
        <f t="shared" si="705"/>
        <v>marpower/power-tag/hydrophore-1-pt153f01</v>
      </c>
      <c r="Z3009" s="103" t="str" cm="1">
        <f t="array" ref="Z3009">IF(COUNTIF(N3009,"spare"),"","$."&amp;_xlfn.REGEXEXTRACT(J3009,"^PT\d+[FQ]\d+_(.*)", 2))</f>
        <v>$.Power_Factor_Phase_A</v>
      </c>
      <c r="AA3009" s="12">
        <f t="shared" si="707"/>
        <v>21</v>
      </c>
      <c r="AB3009" s="6" t="s">
        <v>195</v>
      </c>
      <c r="AC3009" s="103">
        <v>3078</v>
      </c>
      <c r="AJ3009" s="80"/>
      <c r="AK3009" s="113" t="s">
        <v>1426</v>
      </c>
      <c r="AN3009" s="80"/>
      <c r="AO3009" s="80"/>
      <c r="AP3009" s="80"/>
      <c r="AQ3009" s="80"/>
      <c r="AR3009" s="127"/>
      <c r="AS3009" s="80"/>
      <c r="AT3009" s="7"/>
      <c r="AU3009" s="7"/>
      <c r="AV3009" s="165"/>
      <c r="AW3009" s="166"/>
      <c r="AX3009" s="137"/>
      <c r="AY3009" s="147"/>
      <c r="AZ3009" s="167"/>
      <c r="BA3009" s="167"/>
      <c r="BB3009" s="147" t="str">
        <f t="shared" si="709"/>
        <v/>
      </c>
      <c r="BC3009" s="168"/>
      <c r="BD3009" s="165"/>
      <c r="BE3009" s="165"/>
      <c r="BF3009" s="165"/>
      <c r="BG3009" s="165"/>
      <c r="BH3009" s="165"/>
      <c r="BI3009" s="165"/>
      <c r="BJ3009" s="165"/>
      <c r="BK3009" s="165"/>
      <c r="BL3009" s="165"/>
      <c r="BM3009" s="165"/>
      <c r="BN3009" s="165"/>
      <c r="BO3009" s="165"/>
      <c r="BP3009" s="165"/>
      <c r="BQ3009" s="165"/>
      <c r="BS3009" s="6"/>
      <c r="BT3009" s="11"/>
      <c r="BU3009" s="6"/>
      <c r="BV3009" s="6"/>
    </row>
    <row r="3010" spans="1:74" ht="15.75" x14ac:dyDescent="0.25">
      <c r="A3010" s="52" t="s">
        <v>1422</v>
      </c>
      <c r="B3010" s="56"/>
      <c r="C3010" s="7" t="s">
        <v>118</v>
      </c>
      <c r="D3010" s="7" t="s">
        <v>6558</v>
      </c>
      <c r="E3010" s="7"/>
      <c r="F3010" s="64"/>
      <c r="G3010" s="6"/>
      <c r="H3010" s="6"/>
      <c r="I3010" s="10" t="s">
        <v>110</v>
      </c>
      <c r="J3010" s="11" t="s">
        <v>1706</v>
      </c>
      <c r="K3010" s="194" t="s">
        <v>510</v>
      </c>
      <c r="L3010" s="176"/>
      <c r="M3010" s="176">
        <v>1000</v>
      </c>
      <c r="N3010" s="80" t="s">
        <v>6854</v>
      </c>
      <c r="O3010" s="162"/>
      <c r="P3010" s="80" t="s">
        <v>3554</v>
      </c>
      <c r="Q3010" s="80"/>
      <c r="R3010" s="80"/>
      <c r="S3010" s="163"/>
      <c r="T3010" s="213"/>
      <c r="U3010" s="162"/>
      <c r="V3010" s="164"/>
      <c r="W3010" s="12" t="str">
        <f t="shared" si="704"/>
        <v>Mqtt1</v>
      </c>
      <c r="X3010" s="196" t="s">
        <v>10585</v>
      </c>
      <c r="Y3010" s="6" t="str">
        <f t="shared" si="705"/>
        <v>marpower/power-tag/hydrophore-1-pt153f01</v>
      </c>
      <c r="Z3010" s="103" t="str" cm="1">
        <f t="array" ref="Z3010">IF(COUNTIF(N3010,"spare"),"","$."&amp;_xlfn.REGEXEXTRACT(J3010,"^PT\d+[FQ]\d+_(.*)", 2))</f>
        <v>$.Power_Factor_Phase_B</v>
      </c>
      <c r="AA3010" s="12">
        <f t="shared" si="707"/>
        <v>21</v>
      </c>
      <c r="AB3010" s="6" t="s">
        <v>195</v>
      </c>
      <c r="AC3010" s="103">
        <v>3080</v>
      </c>
      <c r="AJ3010" s="80"/>
      <c r="AK3010" s="113" t="s">
        <v>1426</v>
      </c>
      <c r="AN3010" s="80"/>
      <c r="AO3010" s="80"/>
      <c r="AP3010" s="80"/>
      <c r="AQ3010" s="80"/>
      <c r="AR3010" s="127"/>
      <c r="AS3010" s="80"/>
      <c r="AT3010" s="7"/>
      <c r="AU3010" s="7"/>
      <c r="AV3010" s="165"/>
      <c r="AW3010" s="166"/>
      <c r="AX3010" s="137"/>
      <c r="AY3010" s="147"/>
      <c r="AZ3010" s="167"/>
      <c r="BA3010" s="167"/>
      <c r="BB3010" s="147" t="str">
        <f t="shared" si="709"/>
        <v/>
      </c>
      <c r="BC3010" s="168"/>
      <c r="BD3010" s="165"/>
      <c r="BE3010" s="165"/>
      <c r="BF3010" s="165"/>
      <c r="BG3010" s="165"/>
      <c r="BH3010" s="165"/>
      <c r="BI3010" s="165"/>
      <c r="BJ3010" s="165"/>
      <c r="BK3010" s="165"/>
      <c r="BL3010" s="165"/>
      <c r="BM3010" s="165"/>
      <c r="BN3010" s="165"/>
      <c r="BO3010" s="165"/>
      <c r="BP3010" s="165"/>
      <c r="BQ3010" s="165"/>
      <c r="BS3010" s="6"/>
      <c r="BT3010" s="11"/>
      <c r="BU3010" s="6"/>
      <c r="BV3010" s="6"/>
    </row>
    <row r="3011" spans="1:74" ht="15.75" x14ac:dyDescent="0.25">
      <c r="A3011" s="52" t="s">
        <v>1422</v>
      </c>
      <c r="B3011" s="56"/>
      <c r="C3011" s="7" t="s">
        <v>118</v>
      </c>
      <c r="D3011" s="7" t="s">
        <v>6558</v>
      </c>
      <c r="E3011" s="7"/>
      <c r="F3011" s="64"/>
      <c r="G3011" s="6"/>
      <c r="H3011" s="6"/>
      <c r="I3011" s="10" t="s">
        <v>110</v>
      </c>
      <c r="J3011" s="11" t="s">
        <v>1707</v>
      </c>
      <c r="K3011" s="194" t="s">
        <v>510</v>
      </c>
      <c r="L3011" s="176"/>
      <c r="M3011" s="176">
        <v>1000</v>
      </c>
      <c r="N3011" s="80" t="s">
        <v>6854</v>
      </c>
      <c r="O3011" s="162"/>
      <c r="P3011" s="80" t="s">
        <v>3555</v>
      </c>
      <c r="Q3011" s="80"/>
      <c r="R3011" s="80"/>
      <c r="S3011" s="163"/>
      <c r="T3011" s="213"/>
      <c r="U3011" s="162"/>
      <c r="V3011" s="164"/>
      <c r="W3011" s="12" t="str">
        <f t="shared" si="704"/>
        <v>Mqtt1</v>
      </c>
      <c r="X3011" s="196" t="s">
        <v>10585</v>
      </c>
      <c r="Y3011" s="6" t="str">
        <f t="shared" si="705"/>
        <v>marpower/power-tag/hydrophore-1-pt153f01</v>
      </c>
      <c r="Z3011" s="103" t="str" cm="1">
        <f t="array" ref="Z3011">IF(COUNTIF(N3011,"spare"),"","$."&amp;_xlfn.REGEXEXTRACT(J3011,"^PT\d+[FQ]\d+_(.*)", 2))</f>
        <v>$.Power_Factor_Phase_C</v>
      </c>
      <c r="AA3011" s="12">
        <f t="shared" si="707"/>
        <v>21</v>
      </c>
      <c r="AB3011" s="6" t="s">
        <v>195</v>
      </c>
      <c r="AC3011" s="103">
        <v>3082</v>
      </c>
      <c r="AJ3011" s="80"/>
      <c r="AK3011" s="113" t="s">
        <v>1426</v>
      </c>
      <c r="AN3011" s="80"/>
      <c r="AO3011" s="80"/>
      <c r="AP3011" s="80"/>
      <c r="AQ3011" s="80"/>
      <c r="AR3011" s="127"/>
      <c r="AS3011" s="80"/>
      <c r="AT3011" s="7"/>
      <c r="AU3011" s="7"/>
      <c r="AV3011" s="165"/>
      <c r="AW3011" s="166"/>
      <c r="AX3011" s="137"/>
      <c r="AY3011" s="147"/>
      <c r="AZ3011" s="167"/>
      <c r="BA3011" s="167"/>
      <c r="BB3011" s="147" t="str">
        <f t="shared" si="709"/>
        <v/>
      </c>
      <c r="BC3011" s="168"/>
      <c r="BD3011" s="165"/>
      <c r="BE3011" s="165"/>
      <c r="BF3011" s="165"/>
      <c r="BG3011" s="165"/>
      <c r="BH3011" s="165"/>
      <c r="BI3011" s="165"/>
      <c r="BJ3011" s="165"/>
      <c r="BK3011" s="165"/>
      <c r="BL3011" s="165"/>
      <c r="BM3011" s="165"/>
      <c r="BN3011" s="165"/>
      <c r="BO3011" s="165"/>
      <c r="BP3011" s="165"/>
      <c r="BQ3011" s="165"/>
      <c r="BS3011" s="6"/>
      <c r="BT3011" s="11"/>
      <c r="BU3011" s="6"/>
      <c r="BV3011" s="6"/>
    </row>
    <row r="3012" spans="1:74" ht="15.75" x14ac:dyDescent="0.25">
      <c r="A3012" s="52" t="s">
        <v>1422</v>
      </c>
      <c r="B3012" s="56"/>
      <c r="C3012" s="7" t="s">
        <v>118</v>
      </c>
      <c r="D3012" s="7" t="s">
        <v>6558</v>
      </c>
      <c r="E3012" s="7"/>
      <c r="F3012" s="64"/>
      <c r="G3012" s="6"/>
      <c r="H3012" s="6"/>
      <c r="I3012" s="10" t="s">
        <v>110</v>
      </c>
      <c r="J3012" s="11" t="s">
        <v>1708</v>
      </c>
      <c r="K3012" s="194" t="s">
        <v>510</v>
      </c>
      <c r="L3012" s="176"/>
      <c r="M3012" s="176">
        <v>1000</v>
      </c>
      <c r="N3012" s="80" t="s">
        <v>6854</v>
      </c>
      <c r="O3012" s="162"/>
      <c r="P3012" s="80" t="s">
        <v>3556</v>
      </c>
      <c r="Q3012" s="80"/>
      <c r="R3012" s="80"/>
      <c r="S3012" s="163"/>
      <c r="T3012" s="213"/>
      <c r="U3012" s="162"/>
      <c r="V3012" s="164"/>
      <c r="W3012" s="12" t="str">
        <f t="shared" si="704"/>
        <v>Mqtt1</v>
      </c>
      <c r="X3012" s="196" t="s">
        <v>10585</v>
      </c>
      <c r="Y3012" s="6" t="str">
        <f t="shared" si="705"/>
        <v>marpower/power-tag/hydrophore-1-pt153f01</v>
      </c>
      <c r="Z3012" s="103" t="str" cm="1">
        <f t="array" ref="Z3012">IF(COUNTIF(N3012,"spare"),"","$."&amp;_xlfn.REGEXEXTRACT(J3012,"^PT\d+[FQ]\d+_(.*)", 2))</f>
        <v>$.Total_Power_Factor</v>
      </c>
      <c r="AA3012" s="12">
        <f t="shared" si="707"/>
        <v>21</v>
      </c>
      <c r="AB3012" s="6" t="s">
        <v>195</v>
      </c>
      <c r="AC3012" s="103">
        <v>3084</v>
      </c>
      <c r="AJ3012" s="80"/>
      <c r="AK3012" s="113" t="s">
        <v>1426</v>
      </c>
      <c r="AN3012" s="80"/>
      <c r="AO3012" s="80"/>
      <c r="AP3012" s="80"/>
      <c r="AQ3012" s="80"/>
      <c r="AR3012" s="127"/>
      <c r="AS3012" s="80"/>
      <c r="AT3012" s="7"/>
      <c r="AU3012" s="7"/>
      <c r="AV3012" s="165"/>
      <c r="AW3012" s="166"/>
      <c r="AX3012" s="137"/>
      <c r="AY3012" s="147"/>
      <c r="AZ3012" s="167"/>
      <c r="BA3012" s="167"/>
      <c r="BB3012" s="147" t="str">
        <f t="shared" si="709"/>
        <v/>
      </c>
      <c r="BC3012" s="168"/>
      <c r="BD3012" s="165"/>
      <c r="BE3012" s="165"/>
      <c r="BF3012" s="165"/>
      <c r="BG3012" s="165"/>
      <c r="BH3012" s="165"/>
      <c r="BI3012" s="165"/>
      <c r="BJ3012" s="165"/>
      <c r="BK3012" s="165"/>
      <c r="BL3012" s="165"/>
      <c r="BM3012" s="165"/>
      <c r="BN3012" s="165"/>
      <c r="BO3012" s="165"/>
      <c r="BP3012" s="165"/>
      <c r="BQ3012" s="165"/>
      <c r="BS3012" s="6"/>
      <c r="BT3012" s="11"/>
      <c r="BU3012" s="6"/>
      <c r="BV3012" s="6"/>
    </row>
    <row r="3013" spans="1:74" ht="15.75" x14ac:dyDescent="0.25">
      <c r="A3013" s="52" t="s">
        <v>1422</v>
      </c>
      <c r="B3013" s="56"/>
      <c r="C3013" s="7" t="s">
        <v>118</v>
      </c>
      <c r="D3013" s="7" t="s">
        <v>6558</v>
      </c>
      <c r="E3013" s="7"/>
      <c r="F3013" s="64"/>
      <c r="G3013" s="6"/>
      <c r="H3013" s="6"/>
      <c r="I3013" s="10" t="s">
        <v>110</v>
      </c>
      <c r="J3013" s="11" t="s">
        <v>1709</v>
      </c>
      <c r="K3013" s="194" t="s">
        <v>510</v>
      </c>
      <c r="L3013" s="176"/>
      <c r="M3013" s="176">
        <v>1000</v>
      </c>
      <c r="N3013" s="80" t="s">
        <v>6854</v>
      </c>
      <c r="O3013" s="162"/>
      <c r="P3013" s="80" t="s">
        <v>2281</v>
      </c>
      <c r="Q3013" s="80"/>
      <c r="R3013" s="80"/>
      <c r="S3013" s="163"/>
      <c r="T3013" s="213"/>
      <c r="U3013" s="162"/>
      <c r="V3013" s="164"/>
      <c r="W3013" s="12" t="str">
        <f t="shared" si="704"/>
        <v>Mqtt1</v>
      </c>
      <c r="X3013" s="196" t="s">
        <v>10586</v>
      </c>
      <c r="Y3013" s="6" t="str">
        <f t="shared" si="705"/>
        <v>marpower/power-tag/circulation-pump-adiabtic-pump</v>
      </c>
      <c r="Z3013" s="103" t="str" cm="1">
        <f t="array" ref="Z3013">IF(COUNTIF(N3013,"spare"),"","$."&amp;_xlfn.REGEXEXTRACT(J3013,"^PT\d+[FQ]\d+_(.*)", 2))</f>
        <v>$.RMS_Current_Phase_A</v>
      </c>
      <c r="AA3013" s="12">
        <f t="shared" si="707"/>
        <v>22</v>
      </c>
      <c r="AB3013" s="6" t="s">
        <v>195</v>
      </c>
      <c r="AC3013" s="103">
        <v>3000</v>
      </c>
      <c r="AJ3013" s="80"/>
      <c r="AK3013" s="113" t="s">
        <v>1423</v>
      </c>
      <c r="AN3013" s="80"/>
      <c r="AO3013" s="80"/>
      <c r="AP3013" s="80"/>
      <c r="AQ3013" s="80"/>
      <c r="AR3013" s="127"/>
      <c r="AS3013" s="80"/>
      <c r="AT3013" s="7"/>
      <c r="AU3013" s="7"/>
      <c r="AV3013" s="165"/>
      <c r="AW3013" s="166"/>
      <c r="AX3013" s="137"/>
      <c r="AY3013" s="147"/>
      <c r="AZ3013" s="167"/>
      <c r="BA3013" s="167"/>
      <c r="BB3013" s="147" t="str">
        <f t="shared" ref="BB3013:BB3027" si="710">IF(ISNUMBER(AM3013),"1","")</f>
        <v/>
      </c>
      <c r="BC3013" s="168"/>
      <c r="BD3013" s="165"/>
      <c r="BE3013" s="165"/>
      <c r="BF3013" s="165"/>
      <c r="BG3013" s="165"/>
      <c r="BH3013" s="165"/>
      <c r="BI3013" s="165"/>
      <c r="BJ3013" s="165"/>
      <c r="BK3013" s="165"/>
      <c r="BL3013" s="165"/>
      <c r="BM3013" s="165"/>
      <c r="BN3013" s="165"/>
      <c r="BO3013" s="165"/>
      <c r="BP3013" s="165"/>
      <c r="BQ3013" s="165"/>
      <c r="BS3013" s="6"/>
      <c r="BT3013" s="11"/>
      <c r="BU3013" s="6"/>
      <c r="BV3013" s="6"/>
    </row>
    <row r="3014" spans="1:74" ht="15.75" x14ac:dyDescent="0.25">
      <c r="A3014" s="52" t="s">
        <v>1422</v>
      </c>
      <c r="B3014" s="56"/>
      <c r="C3014" s="7" t="s">
        <v>118</v>
      </c>
      <c r="D3014" s="7" t="s">
        <v>6558</v>
      </c>
      <c r="E3014" s="7"/>
      <c r="F3014" s="64"/>
      <c r="G3014" s="6"/>
      <c r="H3014" s="6"/>
      <c r="I3014" s="10" t="s">
        <v>110</v>
      </c>
      <c r="J3014" s="11" t="s">
        <v>1710</v>
      </c>
      <c r="K3014" s="194" t="s">
        <v>510</v>
      </c>
      <c r="L3014" s="176"/>
      <c r="M3014" s="176">
        <v>1000</v>
      </c>
      <c r="N3014" s="80" t="s">
        <v>6854</v>
      </c>
      <c r="O3014" s="162"/>
      <c r="P3014" s="80" t="s">
        <v>2282</v>
      </c>
      <c r="Q3014" s="80"/>
      <c r="R3014" s="80"/>
      <c r="S3014" s="163"/>
      <c r="T3014" s="213"/>
      <c r="U3014" s="162"/>
      <c r="V3014" s="164"/>
      <c r="W3014" s="12" t="str">
        <f t="shared" si="704"/>
        <v>Mqtt1</v>
      </c>
      <c r="X3014" s="196" t="s">
        <v>10586</v>
      </c>
      <c r="Y3014" s="6" t="str">
        <f t="shared" si="705"/>
        <v>marpower/power-tag/circulation-pump-adiabtic-pump</v>
      </c>
      <c r="Z3014" s="103" t="str" cm="1">
        <f t="array" ref="Z3014">IF(COUNTIF(N3014,"spare"),"","$."&amp;_xlfn.REGEXEXTRACT(J3014,"^PT\d+[FQ]\d+_(.*)", 2))</f>
        <v>$.RMS_Current_Phase_B</v>
      </c>
      <c r="AA3014" s="12">
        <f t="shared" si="707"/>
        <v>22</v>
      </c>
      <c r="AB3014" s="6" t="s">
        <v>195</v>
      </c>
      <c r="AC3014" s="103">
        <v>3002</v>
      </c>
      <c r="AJ3014" s="80"/>
      <c r="AK3014" s="113" t="s">
        <v>1423</v>
      </c>
      <c r="AN3014" s="80"/>
      <c r="AO3014" s="80"/>
      <c r="AP3014" s="80"/>
      <c r="AQ3014" s="80"/>
      <c r="AR3014" s="127"/>
      <c r="AS3014" s="80"/>
      <c r="AT3014" s="7"/>
      <c r="AU3014" s="7"/>
      <c r="AV3014" s="165"/>
      <c r="AW3014" s="166"/>
      <c r="AX3014" s="137"/>
      <c r="AY3014" s="147"/>
      <c r="AZ3014" s="167"/>
      <c r="BA3014" s="167"/>
      <c r="BB3014" s="147" t="str">
        <f t="shared" si="710"/>
        <v/>
      </c>
      <c r="BC3014" s="168"/>
      <c r="BD3014" s="165"/>
      <c r="BE3014" s="165"/>
      <c r="BF3014" s="165"/>
      <c r="BG3014" s="165"/>
      <c r="BH3014" s="165"/>
      <c r="BI3014" s="165"/>
      <c r="BJ3014" s="165"/>
      <c r="BK3014" s="165"/>
      <c r="BL3014" s="165"/>
      <c r="BM3014" s="165"/>
      <c r="BN3014" s="165"/>
      <c r="BO3014" s="165"/>
      <c r="BP3014" s="165"/>
      <c r="BQ3014" s="165"/>
      <c r="BS3014" s="6"/>
      <c r="BT3014" s="11"/>
      <c r="BU3014" s="6"/>
      <c r="BV3014" s="6"/>
    </row>
    <row r="3015" spans="1:74" ht="15.75" x14ac:dyDescent="0.25">
      <c r="A3015" s="52" t="s">
        <v>1422</v>
      </c>
      <c r="B3015" s="56"/>
      <c r="C3015" s="7" t="s">
        <v>118</v>
      </c>
      <c r="D3015" s="7" t="s">
        <v>6558</v>
      </c>
      <c r="E3015" s="7"/>
      <c r="F3015" s="64"/>
      <c r="G3015" s="6"/>
      <c r="H3015" s="6"/>
      <c r="I3015" s="10" t="s">
        <v>110</v>
      </c>
      <c r="J3015" s="11" t="s">
        <v>1711</v>
      </c>
      <c r="K3015" s="194" t="s">
        <v>510</v>
      </c>
      <c r="L3015" s="176"/>
      <c r="M3015" s="176">
        <v>1000</v>
      </c>
      <c r="N3015" s="80" t="s">
        <v>6854</v>
      </c>
      <c r="O3015" s="162"/>
      <c r="P3015" s="80" t="s">
        <v>2283</v>
      </c>
      <c r="Q3015" s="80"/>
      <c r="R3015" s="80"/>
      <c r="S3015" s="163"/>
      <c r="T3015" s="213"/>
      <c r="U3015" s="162"/>
      <c r="V3015" s="164"/>
      <c r="W3015" s="12" t="str">
        <f t="shared" si="704"/>
        <v>Mqtt1</v>
      </c>
      <c r="X3015" s="196" t="s">
        <v>10586</v>
      </c>
      <c r="Y3015" s="6" t="str">
        <f t="shared" si="705"/>
        <v>marpower/power-tag/circulation-pump-adiabtic-pump</v>
      </c>
      <c r="Z3015" s="103" t="str" cm="1">
        <f t="array" ref="Z3015">IF(COUNTIF(N3015,"spare"),"","$."&amp;_xlfn.REGEXEXTRACT(J3015,"^PT\d+[FQ]\d+_(.*)", 2))</f>
        <v>$.RMS_Current_Phase_C</v>
      </c>
      <c r="AA3015" s="12">
        <f t="shared" si="707"/>
        <v>22</v>
      </c>
      <c r="AB3015" s="6" t="s">
        <v>195</v>
      </c>
      <c r="AC3015" s="103">
        <v>3004</v>
      </c>
      <c r="AJ3015" s="80"/>
      <c r="AK3015" s="113" t="s">
        <v>1423</v>
      </c>
      <c r="AN3015" s="80"/>
      <c r="AO3015" s="80"/>
      <c r="AP3015" s="80"/>
      <c r="AQ3015" s="80"/>
      <c r="AR3015" s="127"/>
      <c r="AS3015" s="80"/>
      <c r="AT3015" s="7"/>
      <c r="AU3015" s="7"/>
      <c r="AV3015" s="165"/>
      <c r="AW3015" s="166"/>
      <c r="AX3015" s="137"/>
      <c r="AY3015" s="147"/>
      <c r="AZ3015" s="167"/>
      <c r="BA3015" s="167"/>
      <c r="BB3015" s="147" t="str">
        <f t="shared" si="710"/>
        <v/>
      </c>
      <c r="BC3015" s="168"/>
      <c r="BD3015" s="165"/>
      <c r="BE3015" s="165"/>
      <c r="BF3015" s="165"/>
      <c r="BG3015" s="165"/>
      <c r="BH3015" s="165"/>
      <c r="BI3015" s="165"/>
      <c r="BJ3015" s="165"/>
      <c r="BK3015" s="165"/>
      <c r="BL3015" s="165"/>
      <c r="BM3015" s="165"/>
      <c r="BN3015" s="165"/>
      <c r="BO3015" s="165"/>
      <c r="BP3015" s="165"/>
      <c r="BQ3015" s="165"/>
      <c r="BS3015" s="6"/>
      <c r="BT3015" s="11"/>
      <c r="BU3015" s="6"/>
      <c r="BV3015" s="6"/>
    </row>
    <row r="3016" spans="1:74" ht="15.75" x14ac:dyDescent="0.25">
      <c r="A3016" s="52" t="s">
        <v>1422</v>
      </c>
      <c r="B3016" s="56"/>
      <c r="C3016" s="7" t="s">
        <v>118</v>
      </c>
      <c r="D3016" s="7" t="s">
        <v>6558</v>
      </c>
      <c r="E3016" s="7"/>
      <c r="F3016" s="64"/>
      <c r="G3016" s="6"/>
      <c r="H3016" s="6"/>
      <c r="I3016" s="10" t="s">
        <v>110</v>
      </c>
      <c r="J3016" s="11" t="s">
        <v>1712</v>
      </c>
      <c r="K3016" s="194" t="s">
        <v>510</v>
      </c>
      <c r="L3016" s="176"/>
      <c r="M3016" s="176">
        <v>1000</v>
      </c>
      <c r="N3016" s="80" t="s">
        <v>6854</v>
      </c>
      <c r="O3016" s="162"/>
      <c r="P3016" s="80" t="s">
        <v>2284</v>
      </c>
      <c r="Q3016" s="80"/>
      <c r="R3016" s="80"/>
      <c r="S3016" s="163"/>
      <c r="T3016" s="213"/>
      <c r="U3016" s="162"/>
      <c r="V3016" s="164"/>
      <c r="W3016" s="12" t="str">
        <f t="shared" si="704"/>
        <v>Mqtt1</v>
      </c>
      <c r="X3016" s="196" t="s">
        <v>10586</v>
      </c>
      <c r="Y3016" s="6" t="str">
        <f t="shared" si="705"/>
        <v>marpower/power-tag/circulation-pump-adiabtic-pump</v>
      </c>
      <c r="Z3016" s="103" t="str" cm="1">
        <f t="array" ref="Z3016">IF(COUNTIF(N3016,"spare"),"","$."&amp;_xlfn.REGEXEXTRACT(J3016,"^PT\d+[FQ]\d+_(.*)", 2))</f>
        <v>$.RMS_Current_Phase_Neut</v>
      </c>
      <c r="AA3016" s="12">
        <f t="shared" si="707"/>
        <v>22</v>
      </c>
      <c r="AB3016" s="6" t="s">
        <v>195</v>
      </c>
      <c r="AC3016" s="103">
        <v>3006</v>
      </c>
      <c r="AJ3016" s="80"/>
      <c r="AK3016" s="113" t="s">
        <v>1423</v>
      </c>
      <c r="AN3016" s="80"/>
      <c r="AO3016" s="80"/>
      <c r="AP3016" s="80"/>
      <c r="AQ3016" s="80"/>
      <c r="AR3016" s="127"/>
      <c r="AS3016" s="80"/>
      <c r="AT3016" s="7"/>
      <c r="AU3016" s="7"/>
      <c r="AV3016" s="165"/>
      <c r="AW3016" s="166"/>
      <c r="AX3016" s="137"/>
      <c r="AY3016" s="147"/>
      <c r="AZ3016" s="167"/>
      <c r="BA3016" s="167"/>
      <c r="BB3016" s="147" t="str">
        <f t="shared" si="710"/>
        <v/>
      </c>
      <c r="BC3016" s="168"/>
      <c r="BD3016" s="165"/>
      <c r="BE3016" s="165"/>
      <c r="BF3016" s="165"/>
      <c r="BG3016" s="165"/>
      <c r="BH3016" s="165"/>
      <c r="BI3016" s="165"/>
      <c r="BJ3016" s="165"/>
      <c r="BK3016" s="165"/>
      <c r="BL3016" s="165"/>
      <c r="BM3016" s="165"/>
      <c r="BN3016" s="165"/>
      <c r="BO3016" s="165"/>
      <c r="BP3016" s="165"/>
      <c r="BQ3016" s="165"/>
      <c r="BS3016" s="6"/>
      <c r="BT3016" s="11"/>
      <c r="BU3016" s="6"/>
      <c r="BV3016" s="6"/>
    </row>
    <row r="3017" spans="1:74" ht="15.75" x14ac:dyDescent="0.25">
      <c r="A3017" s="52" t="s">
        <v>1422</v>
      </c>
      <c r="B3017" s="56"/>
      <c r="C3017" s="7" t="s">
        <v>118</v>
      </c>
      <c r="D3017" s="7" t="s">
        <v>6558</v>
      </c>
      <c r="E3017" s="7"/>
      <c r="F3017" s="64"/>
      <c r="G3017" s="6"/>
      <c r="H3017" s="6"/>
      <c r="I3017" s="10" t="s">
        <v>110</v>
      </c>
      <c r="J3017" s="11" t="s">
        <v>8291</v>
      </c>
      <c r="K3017" s="194" t="s">
        <v>510</v>
      </c>
      <c r="L3017" s="176"/>
      <c r="M3017" s="176">
        <v>1000</v>
      </c>
      <c r="N3017" s="80" t="s">
        <v>6854</v>
      </c>
      <c r="O3017" s="162"/>
      <c r="P3017" s="80" t="s">
        <v>2285</v>
      </c>
      <c r="Q3017" s="80"/>
      <c r="R3017" s="80"/>
      <c r="S3017" s="163"/>
      <c r="T3017" s="213"/>
      <c r="U3017" s="162"/>
      <c r="V3017" s="164"/>
      <c r="W3017" s="12" t="str">
        <f t="shared" si="704"/>
        <v>Mqtt1</v>
      </c>
      <c r="X3017" s="196" t="s">
        <v>10586</v>
      </c>
      <c r="Y3017" s="6" t="str">
        <f t="shared" si="705"/>
        <v>marpower/power-tag/circulation-pump-adiabtic-pump</v>
      </c>
      <c r="Z3017" s="103" t="str" cm="1">
        <f t="array" ref="Z3017">IF(COUNTIF(N3017,"spare"),"","$."&amp;_xlfn.REGEXEXTRACT(J3017,"^PT\d+[FQ]\d+_(.*)", 2))</f>
        <v>$.RMS_Voltage_A_N</v>
      </c>
      <c r="AA3017" s="12">
        <f t="shared" si="707"/>
        <v>22</v>
      </c>
      <c r="AB3017" s="6" t="s">
        <v>195</v>
      </c>
      <c r="AC3017" s="103">
        <v>3028</v>
      </c>
      <c r="AJ3017" s="80"/>
      <c r="AK3017" s="113" t="s">
        <v>1424</v>
      </c>
      <c r="AN3017" s="80"/>
      <c r="AO3017" s="80"/>
      <c r="AP3017" s="80"/>
      <c r="AQ3017" s="80"/>
      <c r="AR3017" s="127"/>
      <c r="AS3017" s="80"/>
      <c r="AT3017" s="7"/>
      <c r="AU3017" s="7"/>
      <c r="AV3017" s="165"/>
      <c r="AW3017" s="166"/>
      <c r="AX3017" s="137"/>
      <c r="AY3017" s="147"/>
      <c r="AZ3017" s="167"/>
      <c r="BA3017" s="167"/>
      <c r="BB3017" s="147" t="str">
        <f t="shared" si="710"/>
        <v/>
      </c>
      <c r="BC3017" s="168"/>
      <c r="BD3017" s="165"/>
      <c r="BE3017" s="165"/>
      <c r="BF3017" s="165"/>
      <c r="BG3017" s="165"/>
      <c r="BH3017" s="165"/>
      <c r="BI3017" s="165"/>
      <c r="BJ3017" s="165"/>
      <c r="BK3017" s="165"/>
      <c r="BL3017" s="165"/>
      <c r="BM3017" s="165"/>
      <c r="BN3017" s="165"/>
      <c r="BO3017" s="165"/>
      <c r="BP3017" s="165"/>
      <c r="BQ3017" s="165"/>
      <c r="BS3017" s="6"/>
      <c r="BT3017" s="11"/>
      <c r="BU3017" s="6"/>
      <c r="BV3017" s="6"/>
    </row>
    <row r="3018" spans="1:74" ht="15.75" x14ac:dyDescent="0.25">
      <c r="A3018" s="52" t="s">
        <v>1422</v>
      </c>
      <c r="B3018" s="56"/>
      <c r="C3018" s="7" t="s">
        <v>118</v>
      </c>
      <c r="D3018" s="7" t="s">
        <v>6558</v>
      </c>
      <c r="E3018" s="7"/>
      <c r="F3018" s="64"/>
      <c r="G3018" s="6"/>
      <c r="H3018" s="6"/>
      <c r="I3018" s="10" t="s">
        <v>110</v>
      </c>
      <c r="J3018" s="11" t="s">
        <v>8468</v>
      </c>
      <c r="K3018" s="194" t="s">
        <v>510</v>
      </c>
      <c r="L3018" s="176"/>
      <c r="M3018" s="176">
        <v>1000</v>
      </c>
      <c r="N3018" s="80" t="s">
        <v>6854</v>
      </c>
      <c r="O3018" s="162"/>
      <c r="P3018" s="80" t="s">
        <v>2286</v>
      </c>
      <c r="Q3018" s="80"/>
      <c r="R3018" s="80"/>
      <c r="S3018" s="163"/>
      <c r="T3018" s="213"/>
      <c r="U3018" s="162"/>
      <c r="V3018" s="164"/>
      <c r="W3018" s="12" t="str">
        <f t="shared" ref="W3018:W3081" si="711">IF(COUNTIF(N3018,"spare"),"","Mqtt1")</f>
        <v>Mqtt1</v>
      </c>
      <c r="X3018" s="196" t="s">
        <v>10586</v>
      </c>
      <c r="Y3018" s="6" t="str">
        <f t="shared" si="705"/>
        <v>marpower/power-tag/circulation-pump-adiabtic-pump</v>
      </c>
      <c r="Z3018" s="103" t="str" cm="1">
        <f t="array" ref="Z3018">IF(COUNTIF(N3018,"spare"),"","$."&amp;_xlfn.REGEXEXTRACT(J3018,"^PT\d+[FQ]\d+_(.*)", 2))</f>
        <v>$.RMS_Voltage_B_N</v>
      </c>
      <c r="AA3018" s="12">
        <f t="shared" si="707"/>
        <v>22</v>
      </c>
      <c r="AB3018" s="6" t="s">
        <v>195</v>
      </c>
      <c r="AC3018" s="103">
        <v>3030</v>
      </c>
      <c r="AJ3018" s="80"/>
      <c r="AK3018" s="113" t="s">
        <v>1424</v>
      </c>
      <c r="AN3018" s="80"/>
      <c r="AO3018" s="80"/>
      <c r="AP3018" s="80"/>
      <c r="AQ3018" s="80"/>
      <c r="AR3018" s="127"/>
      <c r="AS3018" s="80"/>
      <c r="AT3018" s="7"/>
      <c r="AU3018" s="7"/>
      <c r="AV3018" s="165"/>
      <c r="AW3018" s="166"/>
      <c r="AX3018" s="137"/>
      <c r="AY3018" s="147"/>
      <c r="AZ3018" s="167"/>
      <c r="BA3018" s="167"/>
      <c r="BB3018" s="147" t="str">
        <f t="shared" si="710"/>
        <v/>
      </c>
      <c r="BC3018" s="168"/>
      <c r="BD3018" s="165"/>
      <c r="BE3018" s="165"/>
      <c r="BF3018" s="165"/>
      <c r="BG3018" s="165"/>
      <c r="BH3018" s="165"/>
      <c r="BI3018" s="165"/>
      <c r="BJ3018" s="165"/>
      <c r="BK3018" s="165"/>
      <c r="BL3018" s="165"/>
      <c r="BM3018" s="165"/>
      <c r="BN3018" s="165"/>
      <c r="BO3018" s="165"/>
      <c r="BP3018" s="165"/>
      <c r="BQ3018" s="165"/>
      <c r="BS3018" s="6"/>
      <c r="BT3018" s="11"/>
      <c r="BU3018" s="6"/>
      <c r="BV3018" s="6"/>
    </row>
    <row r="3019" spans="1:74" ht="15.75" x14ac:dyDescent="0.25">
      <c r="A3019" s="52" t="s">
        <v>1422</v>
      </c>
      <c r="B3019" s="56"/>
      <c r="C3019" s="7" t="s">
        <v>118</v>
      </c>
      <c r="D3019" s="7" t="s">
        <v>6558</v>
      </c>
      <c r="E3019" s="7"/>
      <c r="F3019" s="64"/>
      <c r="G3019" s="6"/>
      <c r="H3019" s="6"/>
      <c r="I3019" s="10" t="s">
        <v>110</v>
      </c>
      <c r="J3019" s="11" t="s">
        <v>8645</v>
      </c>
      <c r="K3019" s="194" t="s">
        <v>510</v>
      </c>
      <c r="L3019" s="176"/>
      <c r="M3019" s="176">
        <v>1000</v>
      </c>
      <c r="N3019" s="80" t="s">
        <v>6854</v>
      </c>
      <c r="O3019" s="162"/>
      <c r="P3019" s="80" t="s">
        <v>2287</v>
      </c>
      <c r="Q3019" s="80"/>
      <c r="R3019" s="80"/>
      <c r="S3019" s="163"/>
      <c r="T3019" s="213"/>
      <c r="U3019" s="162"/>
      <c r="V3019" s="164"/>
      <c r="W3019" s="12" t="str">
        <f t="shared" si="711"/>
        <v>Mqtt1</v>
      </c>
      <c r="X3019" s="196" t="s">
        <v>10586</v>
      </c>
      <c r="Y3019" s="6" t="str">
        <f t="shared" ref="Y3019:Y3082" si="712">LOWER(_xlfn.CONCAT("marpower/",SUBSTITUTE(SUBSTITUTE("power-tag/" &amp; X3019," ","-"),"_","-")))</f>
        <v>marpower/power-tag/circulation-pump-adiabtic-pump</v>
      </c>
      <c r="Z3019" s="103" t="str" cm="1">
        <f t="array" ref="Z3019">IF(COUNTIF(N3019,"spare"),"","$."&amp;_xlfn.REGEXEXTRACT(J3019,"^PT\d+[FQ]\d+_(.*)", 2))</f>
        <v>$.RMS_Voltage_C_N</v>
      </c>
      <c r="AA3019" s="12">
        <f t="shared" si="707"/>
        <v>22</v>
      </c>
      <c r="AB3019" s="6" t="s">
        <v>195</v>
      </c>
      <c r="AC3019" s="103">
        <v>3032</v>
      </c>
      <c r="AJ3019" s="80"/>
      <c r="AK3019" s="113" t="s">
        <v>1424</v>
      </c>
      <c r="AN3019" s="80"/>
      <c r="AO3019" s="80"/>
      <c r="AP3019" s="80"/>
      <c r="AQ3019" s="80"/>
      <c r="AR3019" s="127"/>
      <c r="AS3019" s="80"/>
      <c r="AT3019" s="7"/>
      <c r="AU3019" s="7"/>
      <c r="AV3019" s="165"/>
      <c r="AW3019" s="166"/>
      <c r="AX3019" s="137"/>
      <c r="AY3019" s="147"/>
      <c r="AZ3019" s="167"/>
      <c r="BA3019" s="167"/>
      <c r="BB3019" s="147" t="str">
        <f t="shared" si="710"/>
        <v/>
      </c>
      <c r="BC3019" s="168"/>
      <c r="BD3019" s="165"/>
      <c r="BE3019" s="165"/>
      <c r="BF3019" s="165"/>
      <c r="BG3019" s="165"/>
      <c r="BH3019" s="165"/>
      <c r="BI3019" s="165"/>
      <c r="BJ3019" s="165"/>
      <c r="BK3019" s="165"/>
      <c r="BL3019" s="165"/>
      <c r="BM3019" s="165"/>
      <c r="BN3019" s="165"/>
      <c r="BO3019" s="165"/>
      <c r="BP3019" s="165"/>
      <c r="BQ3019" s="165"/>
      <c r="BS3019" s="6"/>
      <c r="BT3019" s="11"/>
      <c r="BU3019" s="6"/>
      <c r="BV3019" s="6"/>
    </row>
    <row r="3020" spans="1:74" ht="15.75" x14ac:dyDescent="0.25">
      <c r="A3020" s="52" t="s">
        <v>1422</v>
      </c>
      <c r="B3020" s="56"/>
      <c r="C3020" s="7" t="s">
        <v>118</v>
      </c>
      <c r="D3020" s="7" t="s">
        <v>6558</v>
      </c>
      <c r="E3020" s="7"/>
      <c r="F3020" s="64"/>
      <c r="G3020" s="6"/>
      <c r="H3020" s="6"/>
      <c r="I3020" s="10" t="s">
        <v>110</v>
      </c>
      <c r="J3020" s="11" t="s">
        <v>1713</v>
      </c>
      <c r="K3020" s="194" t="s">
        <v>510</v>
      </c>
      <c r="L3020" s="176"/>
      <c r="M3020" s="176">
        <v>1000</v>
      </c>
      <c r="N3020" s="80" t="s">
        <v>6854</v>
      </c>
      <c r="O3020" s="162"/>
      <c r="P3020" s="80" t="s">
        <v>2288</v>
      </c>
      <c r="Q3020" s="80"/>
      <c r="R3020" s="80"/>
      <c r="S3020" s="163"/>
      <c r="T3020" s="213"/>
      <c r="U3020" s="162"/>
      <c r="V3020" s="164"/>
      <c r="W3020" s="12" t="str">
        <f t="shared" si="711"/>
        <v>Mqtt1</v>
      </c>
      <c r="X3020" s="196" t="s">
        <v>10586</v>
      </c>
      <c r="Y3020" s="6" t="str">
        <f t="shared" si="712"/>
        <v>marpower/power-tag/circulation-pump-adiabtic-pump</v>
      </c>
      <c r="Z3020" s="103" t="str" cm="1">
        <f t="array" ref="Z3020">IF(COUNTIF(N3020,"spare"),"","$."&amp;_xlfn.REGEXEXTRACT(J3020,"^PT\d+[FQ]\d+_(.*)", 2))</f>
        <v>$.Active_Power_Phase_A</v>
      </c>
      <c r="AA3020" s="12">
        <f t="shared" si="707"/>
        <v>22</v>
      </c>
      <c r="AB3020" s="6" t="s">
        <v>195</v>
      </c>
      <c r="AC3020" s="103">
        <v>3054</v>
      </c>
      <c r="AJ3020" s="80"/>
      <c r="AK3020" s="113" t="s">
        <v>1425</v>
      </c>
      <c r="AN3020" s="80"/>
      <c r="AO3020" s="80"/>
      <c r="AP3020" s="80"/>
      <c r="AQ3020" s="80"/>
      <c r="AR3020" s="127"/>
      <c r="AS3020" s="80"/>
      <c r="AT3020" s="7"/>
      <c r="AU3020" s="7"/>
      <c r="AV3020" s="165"/>
      <c r="AW3020" s="166"/>
      <c r="AX3020" s="137"/>
      <c r="AY3020" s="147"/>
      <c r="AZ3020" s="167"/>
      <c r="BA3020" s="167"/>
      <c r="BB3020" s="147" t="str">
        <f t="shared" si="710"/>
        <v/>
      </c>
      <c r="BC3020" s="168"/>
      <c r="BD3020" s="165"/>
      <c r="BE3020" s="165"/>
      <c r="BF3020" s="165"/>
      <c r="BG3020" s="165"/>
      <c r="BH3020" s="165"/>
      <c r="BI3020" s="165"/>
      <c r="BJ3020" s="165"/>
      <c r="BK3020" s="165"/>
      <c r="BL3020" s="165"/>
      <c r="BM3020" s="165"/>
      <c r="BN3020" s="165"/>
      <c r="BO3020" s="165"/>
      <c r="BP3020" s="165"/>
      <c r="BQ3020" s="165"/>
      <c r="BS3020" s="6"/>
      <c r="BT3020" s="11"/>
      <c r="BU3020" s="6"/>
      <c r="BV3020" s="6"/>
    </row>
    <row r="3021" spans="1:74" ht="15.75" x14ac:dyDescent="0.25">
      <c r="A3021" s="52" t="s">
        <v>1422</v>
      </c>
      <c r="B3021" s="56"/>
      <c r="C3021" s="7" t="s">
        <v>118</v>
      </c>
      <c r="D3021" s="7" t="s">
        <v>6558</v>
      </c>
      <c r="E3021" s="7"/>
      <c r="F3021" s="64"/>
      <c r="G3021" s="6"/>
      <c r="H3021" s="6"/>
      <c r="I3021" s="10" t="s">
        <v>110</v>
      </c>
      <c r="J3021" s="11" t="s">
        <v>1714</v>
      </c>
      <c r="K3021" s="194" t="s">
        <v>510</v>
      </c>
      <c r="L3021" s="176"/>
      <c r="M3021" s="176">
        <v>1000</v>
      </c>
      <c r="N3021" s="80" t="s">
        <v>6854</v>
      </c>
      <c r="O3021" s="162"/>
      <c r="P3021" s="80" t="s">
        <v>2289</v>
      </c>
      <c r="Q3021" s="80"/>
      <c r="R3021" s="80"/>
      <c r="S3021" s="163"/>
      <c r="T3021" s="213"/>
      <c r="U3021" s="162"/>
      <c r="V3021" s="164"/>
      <c r="W3021" s="12" t="str">
        <f t="shared" si="711"/>
        <v>Mqtt1</v>
      </c>
      <c r="X3021" s="196" t="s">
        <v>10586</v>
      </c>
      <c r="Y3021" s="6" t="str">
        <f t="shared" si="712"/>
        <v>marpower/power-tag/circulation-pump-adiabtic-pump</v>
      </c>
      <c r="Z3021" s="103" t="str" cm="1">
        <f t="array" ref="Z3021">IF(COUNTIF(N3021,"spare"),"","$."&amp;_xlfn.REGEXEXTRACT(J3021,"^PT\d+[FQ]\d+_(.*)", 2))</f>
        <v>$.Active_Power_Phase_B</v>
      </c>
      <c r="AA3021" s="12">
        <f t="shared" si="707"/>
        <v>22</v>
      </c>
      <c r="AB3021" s="6" t="s">
        <v>195</v>
      </c>
      <c r="AC3021" s="103">
        <v>3056</v>
      </c>
      <c r="AJ3021" s="80"/>
      <c r="AK3021" s="113" t="s">
        <v>1425</v>
      </c>
      <c r="AN3021" s="80"/>
      <c r="AO3021" s="80"/>
      <c r="AP3021" s="80"/>
      <c r="AQ3021" s="80"/>
      <c r="AR3021" s="127"/>
      <c r="AS3021" s="80"/>
      <c r="AT3021" s="7"/>
      <c r="AU3021" s="7"/>
      <c r="AV3021" s="165"/>
      <c r="AW3021" s="166"/>
      <c r="AX3021" s="137"/>
      <c r="AY3021" s="147"/>
      <c r="AZ3021" s="167"/>
      <c r="BA3021" s="167"/>
      <c r="BB3021" s="147" t="str">
        <f t="shared" si="710"/>
        <v/>
      </c>
      <c r="BC3021" s="168"/>
      <c r="BD3021" s="165"/>
      <c r="BE3021" s="165"/>
      <c r="BF3021" s="165"/>
      <c r="BG3021" s="165"/>
      <c r="BH3021" s="165"/>
      <c r="BI3021" s="165"/>
      <c r="BJ3021" s="165"/>
      <c r="BK3021" s="165"/>
      <c r="BL3021" s="165"/>
      <c r="BM3021" s="165"/>
      <c r="BN3021" s="165"/>
      <c r="BO3021" s="165"/>
      <c r="BP3021" s="165"/>
      <c r="BQ3021" s="165"/>
      <c r="BS3021" s="6"/>
      <c r="BT3021" s="11"/>
      <c r="BU3021" s="6"/>
      <c r="BV3021" s="6"/>
    </row>
    <row r="3022" spans="1:74" ht="15.75" x14ac:dyDescent="0.25">
      <c r="A3022" s="52" t="s">
        <v>1422</v>
      </c>
      <c r="B3022" s="56"/>
      <c r="C3022" s="7" t="s">
        <v>118</v>
      </c>
      <c r="D3022" s="7" t="s">
        <v>6558</v>
      </c>
      <c r="E3022" s="7"/>
      <c r="F3022" s="64"/>
      <c r="G3022" s="6"/>
      <c r="H3022" s="6"/>
      <c r="I3022" s="10" t="s">
        <v>110</v>
      </c>
      <c r="J3022" s="11" t="s">
        <v>1715</v>
      </c>
      <c r="K3022" s="194" t="s">
        <v>510</v>
      </c>
      <c r="L3022" s="176"/>
      <c r="M3022" s="176">
        <v>1000</v>
      </c>
      <c r="N3022" s="80" t="s">
        <v>6854</v>
      </c>
      <c r="O3022" s="162"/>
      <c r="P3022" s="80" t="s">
        <v>2290</v>
      </c>
      <c r="Q3022" s="80"/>
      <c r="R3022" s="80"/>
      <c r="S3022" s="163"/>
      <c r="T3022" s="213"/>
      <c r="U3022" s="162"/>
      <c r="V3022" s="164"/>
      <c r="W3022" s="12" t="str">
        <f t="shared" si="711"/>
        <v>Mqtt1</v>
      </c>
      <c r="X3022" s="196" t="s">
        <v>10586</v>
      </c>
      <c r="Y3022" s="6" t="str">
        <f t="shared" si="712"/>
        <v>marpower/power-tag/circulation-pump-adiabtic-pump</v>
      </c>
      <c r="Z3022" s="103" t="str" cm="1">
        <f t="array" ref="Z3022">IF(COUNTIF(N3022,"spare"),"","$."&amp;_xlfn.REGEXEXTRACT(J3022,"^PT\d+[FQ]\d+_(.*)", 2))</f>
        <v>$.Active_Power_Phase_C</v>
      </c>
      <c r="AA3022" s="12">
        <f t="shared" si="707"/>
        <v>22</v>
      </c>
      <c r="AB3022" s="6" t="s">
        <v>195</v>
      </c>
      <c r="AC3022" s="103">
        <v>3058</v>
      </c>
      <c r="AJ3022" s="80"/>
      <c r="AK3022" s="113" t="s">
        <v>1425</v>
      </c>
      <c r="AN3022" s="80"/>
      <c r="AO3022" s="80"/>
      <c r="AP3022" s="80"/>
      <c r="AQ3022" s="80"/>
      <c r="AR3022" s="127"/>
      <c r="AS3022" s="80"/>
      <c r="AT3022" s="7"/>
      <c r="AU3022" s="7"/>
      <c r="AV3022" s="165"/>
      <c r="AW3022" s="166"/>
      <c r="AX3022" s="137"/>
      <c r="AY3022" s="147"/>
      <c r="AZ3022" s="167"/>
      <c r="BA3022" s="167"/>
      <c r="BB3022" s="147" t="str">
        <f t="shared" si="710"/>
        <v/>
      </c>
      <c r="BC3022" s="168"/>
      <c r="BD3022" s="165"/>
      <c r="BE3022" s="165"/>
      <c r="BF3022" s="165"/>
      <c r="BG3022" s="165"/>
      <c r="BH3022" s="165"/>
      <c r="BI3022" s="165"/>
      <c r="BJ3022" s="165"/>
      <c r="BK3022" s="165"/>
      <c r="BL3022" s="165"/>
      <c r="BM3022" s="165"/>
      <c r="BN3022" s="165"/>
      <c r="BO3022" s="165"/>
      <c r="BP3022" s="165"/>
      <c r="BQ3022" s="165"/>
      <c r="BS3022" s="6"/>
      <c r="BT3022" s="11"/>
      <c r="BU3022" s="6"/>
      <c r="BV3022" s="6"/>
    </row>
    <row r="3023" spans="1:74" ht="15.75" x14ac:dyDescent="0.25">
      <c r="A3023" s="52" t="s">
        <v>1422</v>
      </c>
      <c r="B3023" s="56"/>
      <c r="C3023" s="7" t="s">
        <v>118</v>
      </c>
      <c r="D3023" s="7" t="s">
        <v>6558</v>
      </c>
      <c r="E3023" s="7"/>
      <c r="F3023" s="64"/>
      <c r="G3023" s="6"/>
      <c r="H3023" s="6"/>
      <c r="I3023" s="10" t="s">
        <v>110</v>
      </c>
      <c r="J3023" s="11" t="s">
        <v>1716</v>
      </c>
      <c r="K3023" s="194" t="s">
        <v>510</v>
      </c>
      <c r="L3023" s="176"/>
      <c r="M3023" s="176">
        <v>1000</v>
      </c>
      <c r="N3023" s="80" t="s">
        <v>6854</v>
      </c>
      <c r="O3023" s="162"/>
      <c r="P3023" s="80" t="s">
        <v>2291</v>
      </c>
      <c r="Q3023" s="80"/>
      <c r="R3023" s="80"/>
      <c r="S3023" s="163"/>
      <c r="T3023" s="213"/>
      <c r="U3023" s="162"/>
      <c r="V3023" s="164"/>
      <c r="W3023" s="12" t="str">
        <f t="shared" si="711"/>
        <v>Mqtt1</v>
      </c>
      <c r="X3023" s="196" t="s">
        <v>10586</v>
      </c>
      <c r="Y3023" s="6" t="str">
        <f t="shared" si="712"/>
        <v>marpower/power-tag/circulation-pump-adiabtic-pump</v>
      </c>
      <c r="Z3023" s="103" t="str" cm="1">
        <f t="array" ref="Z3023">IF(COUNTIF(N3023,"spare"),"","$."&amp;_xlfn.REGEXEXTRACT(J3023,"^PT\d+[FQ]\d+_(.*)", 2))</f>
        <v>$.Total_Active_Power</v>
      </c>
      <c r="AA3023" s="12">
        <f t="shared" si="707"/>
        <v>22</v>
      </c>
      <c r="AB3023" s="6" t="s">
        <v>195</v>
      </c>
      <c r="AC3023" s="103">
        <v>3060</v>
      </c>
      <c r="AJ3023" s="80"/>
      <c r="AK3023" s="113" t="s">
        <v>1425</v>
      </c>
      <c r="AN3023" s="80"/>
      <c r="AO3023" s="80"/>
      <c r="AP3023" s="80"/>
      <c r="AQ3023" s="80"/>
      <c r="AR3023" s="127"/>
      <c r="AS3023" s="80"/>
      <c r="AT3023" s="7"/>
      <c r="AU3023" s="7"/>
      <c r="AV3023" s="165"/>
      <c r="AW3023" s="166"/>
      <c r="AX3023" s="137"/>
      <c r="AY3023" s="147"/>
      <c r="AZ3023" s="167"/>
      <c r="BA3023" s="167"/>
      <c r="BB3023" s="147" t="str">
        <f t="shared" si="710"/>
        <v/>
      </c>
      <c r="BC3023" s="168"/>
      <c r="BD3023" s="165"/>
      <c r="BE3023" s="165"/>
      <c r="BF3023" s="165"/>
      <c r="BG3023" s="165"/>
      <c r="BH3023" s="165"/>
      <c r="BI3023" s="165"/>
      <c r="BJ3023" s="165"/>
      <c r="BK3023" s="165"/>
      <c r="BL3023" s="165"/>
      <c r="BM3023" s="165"/>
      <c r="BN3023" s="165"/>
      <c r="BO3023" s="165"/>
      <c r="BP3023" s="165"/>
      <c r="BQ3023" s="165"/>
      <c r="BS3023" s="6"/>
      <c r="BT3023" s="11"/>
      <c r="BU3023" s="6"/>
      <c r="BV3023" s="6"/>
    </row>
    <row r="3024" spans="1:74" ht="15.75" x14ac:dyDescent="0.25">
      <c r="A3024" s="52" t="s">
        <v>1422</v>
      </c>
      <c r="B3024" s="56"/>
      <c r="C3024" s="7" t="s">
        <v>118</v>
      </c>
      <c r="D3024" s="7" t="s">
        <v>6558</v>
      </c>
      <c r="E3024" s="7"/>
      <c r="F3024" s="64"/>
      <c r="G3024" s="6"/>
      <c r="H3024" s="6"/>
      <c r="I3024" s="10" t="s">
        <v>110</v>
      </c>
      <c r="J3024" s="11" t="s">
        <v>1717</v>
      </c>
      <c r="K3024" s="194" t="s">
        <v>510</v>
      </c>
      <c r="L3024" s="176"/>
      <c r="M3024" s="176">
        <v>1000</v>
      </c>
      <c r="N3024" s="80" t="s">
        <v>6854</v>
      </c>
      <c r="O3024" s="162"/>
      <c r="P3024" s="80" t="s">
        <v>2292</v>
      </c>
      <c r="Q3024" s="80"/>
      <c r="R3024" s="80"/>
      <c r="S3024" s="163"/>
      <c r="T3024" s="213"/>
      <c r="U3024" s="162"/>
      <c r="V3024" s="164"/>
      <c r="W3024" s="12" t="str">
        <f t="shared" si="711"/>
        <v>Mqtt1</v>
      </c>
      <c r="X3024" s="196" t="s">
        <v>10586</v>
      </c>
      <c r="Y3024" s="6" t="str">
        <f t="shared" si="712"/>
        <v>marpower/power-tag/circulation-pump-adiabtic-pump</v>
      </c>
      <c r="Z3024" s="103" t="str" cm="1">
        <f t="array" ref="Z3024">IF(COUNTIF(N3024,"spare"),"","$."&amp;_xlfn.REGEXEXTRACT(J3024,"^PT\d+[FQ]\d+_(.*)", 2))</f>
        <v>$.Power_Factor_Phase_A</v>
      </c>
      <c r="AA3024" s="12">
        <f t="shared" si="707"/>
        <v>22</v>
      </c>
      <c r="AB3024" s="6" t="s">
        <v>195</v>
      </c>
      <c r="AC3024" s="103">
        <v>3078</v>
      </c>
      <c r="AJ3024" s="80"/>
      <c r="AK3024" s="113" t="s">
        <v>1426</v>
      </c>
      <c r="AN3024" s="80"/>
      <c r="AO3024" s="80"/>
      <c r="AP3024" s="80"/>
      <c r="AQ3024" s="80"/>
      <c r="AR3024" s="127"/>
      <c r="AS3024" s="80"/>
      <c r="AT3024" s="7"/>
      <c r="AU3024" s="7"/>
      <c r="AV3024" s="165"/>
      <c r="AW3024" s="166"/>
      <c r="AX3024" s="137"/>
      <c r="AY3024" s="147"/>
      <c r="AZ3024" s="167"/>
      <c r="BA3024" s="167"/>
      <c r="BB3024" s="147" t="str">
        <f t="shared" si="710"/>
        <v/>
      </c>
      <c r="BC3024" s="168"/>
      <c r="BD3024" s="165"/>
      <c r="BE3024" s="165"/>
      <c r="BF3024" s="165"/>
      <c r="BG3024" s="165"/>
      <c r="BH3024" s="165"/>
      <c r="BI3024" s="165"/>
      <c r="BJ3024" s="165"/>
      <c r="BK3024" s="165"/>
      <c r="BL3024" s="165"/>
      <c r="BM3024" s="165"/>
      <c r="BN3024" s="165"/>
      <c r="BO3024" s="165"/>
      <c r="BP3024" s="165"/>
      <c r="BQ3024" s="165"/>
      <c r="BS3024" s="6"/>
      <c r="BT3024" s="11"/>
      <c r="BU3024" s="6"/>
      <c r="BV3024" s="6"/>
    </row>
    <row r="3025" spans="1:74" ht="15.75" x14ac:dyDescent="0.25">
      <c r="A3025" s="52" t="s">
        <v>1422</v>
      </c>
      <c r="B3025" s="56"/>
      <c r="C3025" s="7" t="s">
        <v>118</v>
      </c>
      <c r="D3025" s="7" t="s">
        <v>6558</v>
      </c>
      <c r="E3025" s="7"/>
      <c r="F3025" s="64"/>
      <c r="G3025" s="6"/>
      <c r="H3025" s="6"/>
      <c r="I3025" s="10" t="s">
        <v>110</v>
      </c>
      <c r="J3025" s="11" t="s">
        <v>1718</v>
      </c>
      <c r="K3025" s="194" t="s">
        <v>510</v>
      </c>
      <c r="L3025" s="176"/>
      <c r="M3025" s="176">
        <v>1000</v>
      </c>
      <c r="N3025" s="80" t="s">
        <v>6854</v>
      </c>
      <c r="O3025" s="162"/>
      <c r="P3025" s="80" t="s">
        <v>2293</v>
      </c>
      <c r="Q3025" s="80"/>
      <c r="R3025" s="80"/>
      <c r="S3025" s="163"/>
      <c r="T3025" s="213"/>
      <c r="U3025" s="162"/>
      <c r="V3025" s="164"/>
      <c r="W3025" s="12" t="str">
        <f t="shared" si="711"/>
        <v>Mqtt1</v>
      </c>
      <c r="X3025" s="196" t="s">
        <v>10586</v>
      </c>
      <c r="Y3025" s="6" t="str">
        <f t="shared" si="712"/>
        <v>marpower/power-tag/circulation-pump-adiabtic-pump</v>
      </c>
      <c r="Z3025" s="103" t="str" cm="1">
        <f t="array" ref="Z3025">IF(COUNTIF(N3025,"spare"),"","$."&amp;_xlfn.REGEXEXTRACT(J3025,"^PT\d+[FQ]\d+_(.*)", 2))</f>
        <v>$.Power_Factor_Phase_B</v>
      </c>
      <c r="AA3025" s="12">
        <f t="shared" si="707"/>
        <v>22</v>
      </c>
      <c r="AB3025" s="6" t="s">
        <v>195</v>
      </c>
      <c r="AC3025" s="103">
        <v>3080</v>
      </c>
      <c r="AJ3025" s="80"/>
      <c r="AK3025" s="113" t="s">
        <v>1426</v>
      </c>
      <c r="AN3025" s="80"/>
      <c r="AO3025" s="80"/>
      <c r="AP3025" s="80"/>
      <c r="AQ3025" s="80"/>
      <c r="AR3025" s="127"/>
      <c r="AS3025" s="80"/>
      <c r="AT3025" s="7"/>
      <c r="AU3025" s="7"/>
      <c r="AV3025" s="165"/>
      <c r="AW3025" s="166"/>
      <c r="AX3025" s="137"/>
      <c r="AY3025" s="147"/>
      <c r="AZ3025" s="167"/>
      <c r="BA3025" s="167"/>
      <c r="BB3025" s="147" t="str">
        <f t="shared" si="710"/>
        <v/>
      </c>
      <c r="BC3025" s="168"/>
      <c r="BD3025" s="165"/>
      <c r="BE3025" s="165"/>
      <c r="BF3025" s="165"/>
      <c r="BG3025" s="165"/>
      <c r="BH3025" s="165"/>
      <c r="BI3025" s="165"/>
      <c r="BJ3025" s="165"/>
      <c r="BK3025" s="165"/>
      <c r="BL3025" s="165"/>
      <c r="BM3025" s="165"/>
      <c r="BN3025" s="165"/>
      <c r="BO3025" s="165"/>
      <c r="BP3025" s="165"/>
      <c r="BQ3025" s="165"/>
      <c r="BS3025" s="6"/>
      <c r="BT3025" s="11"/>
      <c r="BU3025" s="6"/>
      <c r="BV3025" s="6"/>
    </row>
    <row r="3026" spans="1:74" ht="15.75" x14ac:dyDescent="0.25">
      <c r="A3026" s="52" t="s">
        <v>1422</v>
      </c>
      <c r="B3026" s="56"/>
      <c r="C3026" s="7" t="s">
        <v>118</v>
      </c>
      <c r="D3026" s="7" t="s">
        <v>6558</v>
      </c>
      <c r="E3026" s="7"/>
      <c r="F3026" s="64"/>
      <c r="G3026" s="6"/>
      <c r="H3026" s="6"/>
      <c r="I3026" s="10" t="s">
        <v>110</v>
      </c>
      <c r="J3026" s="11" t="s">
        <v>1719</v>
      </c>
      <c r="K3026" s="194" t="s">
        <v>510</v>
      </c>
      <c r="L3026" s="176"/>
      <c r="M3026" s="176">
        <v>1000</v>
      </c>
      <c r="N3026" s="80" t="s">
        <v>6854</v>
      </c>
      <c r="O3026" s="162"/>
      <c r="P3026" s="80" t="s">
        <v>2294</v>
      </c>
      <c r="Q3026" s="80"/>
      <c r="R3026" s="80"/>
      <c r="S3026" s="163"/>
      <c r="T3026" s="213"/>
      <c r="U3026" s="162"/>
      <c r="V3026" s="164"/>
      <c r="W3026" s="12" t="str">
        <f t="shared" si="711"/>
        <v>Mqtt1</v>
      </c>
      <c r="X3026" s="196" t="s">
        <v>10586</v>
      </c>
      <c r="Y3026" s="6" t="str">
        <f t="shared" si="712"/>
        <v>marpower/power-tag/circulation-pump-adiabtic-pump</v>
      </c>
      <c r="Z3026" s="103" t="str" cm="1">
        <f t="array" ref="Z3026">IF(COUNTIF(N3026,"spare"),"","$."&amp;_xlfn.REGEXEXTRACT(J3026,"^PT\d+[FQ]\d+_(.*)", 2))</f>
        <v>$.Power_Factor_Phase_C</v>
      </c>
      <c r="AA3026" s="12">
        <f t="shared" si="707"/>
        <v>22</v>
      </c>
      <c r="AB3026" s="6" t="s">
        <v>195</v>
      </c>
      <c r="AC3026" s="103">
        <v>3082</v>
      </c>
      <c r="AJ3026" s="80"/>
      <c r="AK3026" s="113" t="s">
        <v>1426</v>
      </c>
      <c r="AN3026" s="80"/>
      <c r="AO3026" s="80"/>
      <c r="AP3026" s="80"/>
      <c r="AQ3026" s="80"/>
      <c r="AR3026" s="127"/>
      <c r="AS3026" s="80"/>
      <c r="AT3026" s="7"/>
      <c r="AU3026" s="7"/>
      <c r="AV3026" s="165"/>
      <c r="AW3026" s="166"/>
      <c r="AX3026" s="137"/>
      <c r="AY3026" s="147"/>
      <c r="AZ3026" s="167"/>
      <c r="BA3026" s="167"/>
      <c r="BB3026" s="147" t="str">
        <f t="shared" si="710"/>
        <v/>
      </c>
      <c r="BC3026" s="168"/>
      <c r="BD3026" s="165"/>
      <c r="BE3026" s="165"/>
      <c r="BF3026" s="165"/>
      <c r="BG3026" s="165"/>
      <c r="BH3026" s="165"/>
      <c r="BI3026" s="165"/>
      <c r="BJ3026" s="165"/>
      <c r="BK3026" s="165"/>
      <c r="BL3026" s="165"/>
      <c r="BM3026" s="165"/>
      <c r="BN3026" s="165"/>
      <c r="BO3026" s="165"/>
      <c r="BP3026" s="165"/>
      <c r="BQ3026" s="165"/>
      <c r="BS3026" s="6"/>
      <c r="BT3026" s="11"/>
      <c r="BU3026" s="6"/>
      <c r="BV3026" s="6"/>
    </row>
    <row r="3027" spans="1:74" ht="15.75" x14ac:dyDescent="0.25">
      <c r="A3027" s="52" t="s">
        <v>1422</v>
      </c>
      <c r="B3027" s="56"/>
      <c r="C3027" s="7" t="s">
        <v>118</v>
      </c>
      <c r="D3027" s="7" t="s">
        <v>6558</v>
      </c>
      <c r="E3027" s="7"/>
      <c r="F3027" s="64"/>
      <c r="G3027" s="6"/>
      <c r="H3027" s="6"/>
      <c r="I3027" s="10" t="s">
        <v>110</v>
      </c>
      <c r="J3027" s="11" t="s">
        <v>1720</v>
      </c>
      <c r="K3027" s="194" t="s">
        <v>510</v>
      </c>
      <c r="L3027" s="176"/>
      <c r="M3027" s="176">
        <v>1000</v>
      </c>
      <c r="N3027" s="80" t="s">
        <v>6854</v>
      </c>
      <c r="O3027" s="162"/>
      <c r="P3027" s="80" t="s">
        <v>2295</v>
      </c>
      <c r="Q3027" s="80"/>
      <c r="R3027" s="80"/>
      <c r="S3027" s="163"/>
      <c r="T3027" s="213"/>
      <c r="U3027" s="162"/>
      <c r="V3027" s="164"/>
      <c r="W3027" s="12" t="str">
        <f t="shared" si="711"/>
        <v>Mqtt1</v>
      </c>
      <c r="X3027" s="196" t="s">
        <v>10586</v>
      </c>
      <c r="Y3027" s="6" t="str">
        <f t="shared" si="712"/>
        <v>marpower/power-tag/circulation-pump-adiabtic-pump</v>
      </c>
      <c r="Z3027" s="103" t="str" cm="1">
        <f t="array" ref="Z3027">IF(COUNTIF(N3027,"spare"),"","$."&amp;_xlfn.REGEXEXTRACT(J3027,"^PT\d+[FQ]\d+_(.*)", 2))</f>
        <v>$.Total_Power_Factor</v>
      </c>
      <c r="AA3027" s="12">
        <f t="shared" si="707"/>
        <v>22</v>
      </c>
      <c r="AB3027" s="6" t="s">
        <v>195</v>
      </c>
      <c r="AC3027" s="103">
        <v>3084</v>
      </c>
      <c r="AJ3027" s="80"/>
      <c r="AK3027" s="113" t="s">
        <v>1426</v>
      </c>
      <c r="AN3027" s="80"/>
      <c r="AO3027" s="80"/>
      <c r="AP3027" s="80"/>
      <c r="AQ3027" s="80"/>
      <c r="AR3027" s="127"/>
      <c r="AS3027" s="80"/>
      <c r="AT3027" s="7"/>
      <c r="AU3027" s="7"/>
      <c r="AV3027" s="165"/>
      <c r="AW3027" s="166"/>
      <c r="AX3027" s="137"/>
      <c r="AY3027" s="147"/>
      <c r="AZ3027" s="167"/>
      <c r="BA3027" s="167"/>
      <c r="BB3027" s="147" t="str">
        <f t="shared" si="710"/>
        <v/>
      </c>
      <c r="BC3027" s="168"/>
      <c r="BD3027" s="165"/>
      <c r="BE3027" s="165"/>
      <c r="BF3027" s="165"/>
      <c r="BG3027" s="165"/>
      <c r="BH3027" s="165"/>
      <c r="BI3027" s="165"/>
      <c r="BJ3027" s="165"/>
      <c r="BK3027" s="165"/>
      <c r="BL3027" s="165"/>
      <c r="BM3027" s="165"/>
      <c r="BN3027" s="165"/>
      <c r="BO3027" s="165"/>
      <c r="BP3027" s="165"/>
      <c r="BQ3027" s="165"/>
      <c r="BS3027" s="6"/>
      <c r="BT3027" s="11"/>
      <c r="BU3027" s="6"/>
      <c r="BV3027" s="6"/>
    </row>
    <row r="3028" spans="1:74" ht="15.75" x14ac:dyDescent="0.25">
      <c r="A3028" s="52" t="s">
        <v>1422</v>
      </c>
      <c r="B3028" s="56"/>
      <c r="C3028" s="7" t="s">
        <v>118</v>
      </c>
      <c r="D3028" s="7" t="s">
        <v>6558</v>
      </c>
      <c r="E3028" s="7"/>
      <c r="F3028" s="64"/>
      <c r="G3028" s="6"/>
      <c r="H3028" s="6"/>
      <c r="I3028" s="10" t="s">
        <v>110</v>
      </c>
      <c r="J3028" s="11" t="s">
        <v>1721</v>
      </c>
      <c r="K3028" s="194" t="s">
        <v>510</v>
      </c>
      <c r="L3028" s="176"/>
      <c r="M3028" s="176">
        <v>1000</v>
      </c>
      <c r="N3028" s="80" t="s">
        <v>6854</v>
      </c>
      <c r="O3028" s="162"/>
      <c r="P3028" s="80" t="s">
        <v>2787</v>
      </c>
      <c r="Q3028" s="80"/>
      <c r="R3028" s="80"/>
      <c r="S3028" s="163"/>
      <c r="T3028" s="213"/>
      <c r="U3028" s="162"/>
      <c r="V3028" s="164"/>
      <c r="W3028" s="12" t="str">
        <f t="shared" si="711"/>
        <v>Mqtt1</v>
      </c>
      <c r="X3028" s="196" t="s">
        <v>10587</v>
      </c>
      <c r="Y3028" s="6" t="str">
        <f t="shared" si="712"/>
        <v>marpower/power-tag/main-salon-jb</v>
      </c>
      <c r="Z3028" s="103" t="str" cm="1">
        <f t="array" ref="Z3028">IF(COUNTIF(N3028,"spare"),"","$."&amp;_xlfn.REGEXEXTRACT(J3028,"^PT\d+[FQ]\d+_(.*)", 2))</f>
        <v>$.RMS_Current_Phase_A</v>
      </c>
      <c r="AA3028" s="12">
        <f t="shared" si="707"/>
        <v>23</v>
      </c>
      <c r="AB3028" s="6" t="s">
        <v>195</v>
      </c>
      <c r="AC3028" s="103">
        <v>3000</v>
      </c>
      <c r="AJ3028" s="80"/>
      <c r="AK3028" s="113" t="s">
        <v>1423</v>
      </c>
      <c r="AN3028" s="80"/>
      <c r="AO3028" s="80"/>
      <c r="AP3028" s="80"/>
      <c r="AQ3028" s="80"/>
      <c r="AR3028" s="127"/>
      <c r="AS3028" s="80"/>
      <c r="AT3028" s="7"/>
      <c r="AU3028" s="7"/>
      <c r="AV3028" s="165"/>
      <c r="AW3028" s="166"/>
      <c r="AX3028" s="137"/>
      <c r="AY3028" s="147"/>
      <c r="AZ3028" s="167"/>
      <c r="BA3028" s="167"/>
      <c r="BB3028" s="147" t="str">
        <f t="shared" ref="BB3028:BB3042" si="713">IF(ISNUMBER(AM3028),"1","")</f>
        <v/>
      </c>
      <c r="BC3028" s="168"/>
      <c r="BD3028" s="165"/>
      <c r="BE3028" s="165"/>
      <c r="BF3028" s="165"/>
      <c r="BG3028" s="165"/>
      <c r="BH3028" s="165"/>
      <c r="BI3028" s="165"/>
      <c r="BJ3028" s="165"/>
      <c r="BK3028" s="165"/>
      <c r="BL3028" s="165"/>
      <c r="BM3028" s="165"/>
      <c r="BN3028" s="165"/>
      <c r="BO3028" s="165"/>
      <c r="BP3028" s="165"/>
      <c r="BQ3028" s="165"/>
      <c r="BS3028" s="6"/>
      <c r="BT3028" s="11"/>
      <c r="BU3028" s="6"/>
      <c r="BV3028" s="6"/>
    </row>
    <row r="3029" spans="1:74" ht="15.75" x14ac:dyDescent="0.25">
      <c r="A3029" s="52" t="s">
        <v>1422</v>
      </c>
      <c r="B3029" s="56"/>
      <c r="C3029" s="7" t="s">
        <v>118</v>
      </c>
      <c r="D3029" s="7" t="s">
        <v>6558</v>
      </c>
      <c r="E3029" s="7"/>
      <c r="F3029" s="64"/>
      <c r="G3029" s="6"/>
      <c r="H3029" s="6"/>
      <c r="I3029" s="10" t="s">
        <v>110</v>
      </c>
      <c r="J3029" s="11" t="s">
        <v>1722</v>
      </c>
      <c r="K3029" s="194" t="s">
        <v>510</v>
      </c>
      <c r="L3029" s="176"/>
      <c r="M3029" s="176">
        <v>1000</v>
      </c>
      <c r="N3029" s="80" t="s">
        <v>6854</v>
      </c>
      <c r="O3029" s="162"/>
      <c r="P3029" s="80" t="s">
        <v>2788</v>
      </c>
      <c r="Q3029" s="80"/>
      <c r="R3029" s="80"/>
      <c r="S3029" s="163"/>
      <c r="T3029" s="213"/>
      <c r="U3029" s="162"/>
      <c r="V3029" s="164"/>
      <c r="W3029" s="12" t="str">
        <f t="shared" si="711"/>
        <v>Mqtt1</v>
      </c>
      <c r="X3029" s="196" t="s">
        <v>10587</v>
      </c>
      <c r="Y3029" s="6" t="str">
        <f t="shared" si="712"/>
        <v>marpower/power-tag/main-salon-jb</v>
      </c>
      <c r="Z3029" s="103" t="str" cm="1">
        <f t="array" ref="Z3029">IF(COUNTIF(N3029,"spare"),"","$."&amp;_xlfn.REGEXEXTRACT(J3029,"^PT\d+[FQ]\d+_(.*)", 2))</f>
        <v>$.RMS_Current_Phase_B</v>
      </c>
      <c r="AA3029" s="12">
        <f t="shared" si="707"/>
        <v>23</v>
      </c>
      <c r="AB3029" s="6" t="s">
        <v>195</v>
      </c>
      <c r="AC3029" s="103">
        <v>3002</v>
      </c>
      <c r="AJ3029" s="80"/>
      <c r="AK3029" s="113" t="s">
        <v>1423</v>
      </c>
      <c r="AN3029" s="80"/>
      <c r="AO3029" s="80"/>
      <c r="AP3029" s="80"/>
      <c r="AQ3029" s="80"/>
      <c r="AR3029" s="127"/>
      <c r="AS3029" s="80"/>
      <c r="AT3029" s="7"/>
      <c r="AU3029" s="7"/>
      <c r="AV3029" s="165"/>
      <c r="AW3029" s="166"/>
      <c r="AX3029" s="137"/>
      <c r="AY3029" s="147"/>
      <c r="AZ3029" s="167"/>
      <c r="BA3029" s="167"/>
      <c r="BB3029" s="147" t="str">
        <f t="shared" si="713"/>
        <v/>
      </c>
      <c r="BC3029" s="168"/>
      <c r="BD3029" s="165"/>
      <c r="BE3029" s="165"/>
      <c r="BF3029" s="165"/>
      <c r="BG3029" s="165"/>
      <c r="BH3029" s="165"/>
      <c r="BI3029" s="165"/>
      <c r="BJ3029" s="165"/>
      <c r="BK3029" s="165"/>
      <c r="BL3029" s="165"/>
      <c r="BM3029" s="165"/>
      <c r="BN3029" s="165"/>
      <c r="BO3029" s="165"/>
      <c r="BP3029" s="165"/>
      <c r="BQ3029" s="165"/>
      <c r="BS3029" s="6"/>
      <c r="BT3029" s="11"/>
      <c r="BU3029" s="6"/>
      <c r="BV3029" s="6"/>
    </row>
    <row r="3030" spans="1:74" ht="15.75" x14ac:dyDescent="0.25">
      <c r="A3030" s="52" t="s">
        <v>1422</v>
      </c>
      <c r="B3030" s="56"/>
      <c r="C3030" s="7" t="s">
        <v>118</v>
      </c>
      <c r="D3030" s="7" t="s">
        <v>6558</v>
      </c>
      <c r="E3030" s="7"/>
      <c r="F3030" s="64"/>
      <c r="G3030" s="6"/>
      <c r="H3030" s="6"/>
      <c r="I3030" s="10" t="s">
        <v>110</v>
      </c>
      <c r="J3030" s="11" t="s">
        <v>1723</v>
      </c>
      <c r="K3030" s="194" t="s">
        <v>510</v>
      </c>
      <c r="L3030" s="176"/>
      <c r="M3030" s="176">
        <v>1000</v>
      </c>
      <c r="N3030" s="80" t="s">
        <v>6854</v>
      </c>
      <c r="O3030" s="162"/>
      <c r="P3030" s="80" t="s">
        <v>2789</v>
      </c>
      <c r="Q3030" s="80"/>
      <c r="R3030" s="80"/>
      <c r="S3030" s="163"/>
      <c r="T3030" s="213"/>
      <c r="U3030" s="162"/>
      <c r="V3030" s="164"/>
      <c r="W3030" s="12" t="str">
        <f t="shared" si="711"/>
        <v>Mqtt1</v>
      </c>
      <c r="X3030" s="196" t="s">
        <v>10587</v>
      </c>
      <c r="Y3030" s="6" t="str">
        <f t="shared" si="712"/>
        <v>marpower/power-tag/main-salon-jb</v>
      </c>
      <c r="Z3030" s="103" t="str" cm="1">
        <f t="array" ref="Z3030">IF(COUNTIF(N3030,"spare"),"","$."&amp;_xlfn.REGEXEXTRACT(J3030,"^PT\d+[FQ]\d+_(.*)", 2))</f>
        <v>$.RMS_Current_Phase_C</v>
      </c>
      <c r="AA3030" s="12">
        <f t="shared" si="707"/>
        <v>23</v>
      </c>
      <c r="AB3030" s="6" t="s">
        <v>195</v>
      </c>
      <c r="AC3030" s="103">
        <v>3004</v>
      </c>
      <c r="AJ3030" s="80"/>
      <c r="AK3030" s="113" t="s">
        <v>1423</v>
      </c>
      <c r="AN3030" s="80"/>
      <c r="AO3030" s="80"/>
      <c r="AP3030" s="80"/>
      <c r="AQ3030" s="80"/>
      <c r="AR3030" s="127"/>
      <c r="AS3030" s="80"/>
      <c r="AT3030" s="7"/>
      <c r="AU3030" s="7"/>
      <c r="AV3030" s="165"/>
      <c r="AW3030" s="166"/>
      <c r="AX3030" s="137"/>
      <c r="AY3030" s="147"/>
      <c r="AZ3030" s="167"/>
      <c r="BA3030" s="167"/>
      <c r="BB3030" s="147" t="str">
        <f t="shared" si="713"/>
        <v/>
      </c>
      <c r="BC3030" s="168"/>
      <c r="BD3030" s="165"/>
      <c r="BE3030" s="165"/>
      <c r="BF3030" s="165"/>
      <c r="BG3030" s="165"/>
      <c r="BH3030" s="165"/>
      <c r="BI3030" s="165"/>
      <c r="BJ3030" s="165"/>
      <c r="BK3030" s="165"/>
      <c r="BL3030" s="165"/>
      <c r="BM3030" s="165"/>
      <c r="BN3030" s="165"/>
      <c r="BO3030" s="165"/>
      <c r="BP3030" s="165"/>
      <c r="BQ3030" s="165"/>
      <c r="BS3030" s="6"/>
      <c r="BT3030" s="11"/>
      <c r="BU3030" s="6"/>
      <c r="BV3030" s="6"/>
    </row>
    <row r="3031" spans="1:74" ht="15.75" x14ac:dyDescent="0.25">
      <c r="A3031" s="52" t="s">
        <v>1422</v>
      </c>
      <c r="B3031" s="56"/>
      <c r="C3031" s="7" t="s">
        <v>118</v>
      </c>
      <c r="D3031" s="7" t="s">
        <v>6558</v>
      </c>
      <c r="E3031" s="7"/>
      <c r="F3031" s="64"/>
      <c r="G3031" s="6"/>
      <c r="H3031" s="6"/>
      <c r="I3031" s="10" t="s">
        <v>110</v>
      </c>
      <c r="J3031" s="11" t="s">
        <v>1724</v>
      </c>
      <c r="K3031" s="194" t="s">
        <v>510</v>
      </c>
      <c r="L3031" s="176"/>
      <c r="M3031" s="176">
        <v>1000</v>
      </c>
      <c r="N3031" s="80" t="s">
        <v>6854</v>
      </c>
      <c r="O3031" s="162"/>
      <c r="P3031" s="80" t="s">
        <v>2790</v>
      </c>
      <c r="Q3031" s="80"/>
      <c r="R3031" s="80"/>
      <c r="S3031" s="163"/>
      <c r="T3031" s="213"/>
      <c r="U3031" s="162"/>
      <c r="V3031" s="164"/>
      <c r="W3031" s="12" t="str">
        <f t="shared" si="711"/>
        <v>Mqtt1</v>
      </c>
      <c r="X3031" s="196" t="s">
        <v>10587</v>
      </c>
      <c r="Y3031" s="6" t="str">
        <f t="shared" si="712"/>
        <v>marpower/power-tag/main-salon-jb</v>
      </c>
      <c r="Z3031" s="103" t="str" cm="1">
        <f t="array" ref="Z3031">IF(COUNTIF(N3031,"spare"),"","$."&amp;_xlfn.REGEXEXTRACT(J3031,"^PT\d+[FQ]\d+_(.*)", 2))</f>
        <v>$.RMS_Current_Phase_Neut</v>
      </c>
      <c r="AA3031" s="12">
        <f t="shared" si="707"/>
        <v>23</v>
      </c>
      <c r="AB3031" s="6" t="s">
        <v>195</v>
      </c>
      <c r="AC3031" s="103">
        <v>3006</v>
      </c>
      <c r="AJ3031" s="80"/>
      <c r="AK3031" s="113" t="s">
        <v>1423</v>
      </c>
      <c r="AN3031" s="80"/>
      <c r="AO3031" s="80"/>
      <c r="AP3031" s="80"/>
      <c r="AQ3031" s="80"/>
      <c r="AR3031" s="127"/>
      <c r="AS3031" s="80"/>
      <c r="AT3031" s="7"/>
      <c r="AU3031" s="7"/>
      <c r="AV3031" s="165"/>
      <c r="AW3031" s="166"/>
      <c r="AX3031" s="137"/>
      <c r="AY3031" s="147"/>
      <c r="AZ3031" s="167"/>
      <c r="BA3031" s="167"/>
      <c r="BB3031" s="147" t="str">
        <f t="shared" si="713"/>
        <v/>
      </c>
      <c r="BC3031" s="168"/>
      <c r="BD3031" s="165"/>
      <c r="BE3031" s="165"/>
      <c r="BF3031" s="165"/>
      <c r="BG3031" s="165"/>
      <c r="BH3031" s="165"/>
      <c r="BI3031" s="165"/>
      <c r="BJ3031" s="165"/>
      <c r="BK3031" s="165"/>
      <c r="BL3031" s="165"/>
      <c r="BM3031" s="165"/>
      <c r="BN3031" s="165"/>
      <c r="BO3031" s="165"/>
      <c r="BP3031" s="165"/>
      <c r="BQ3031" s="165"/>
      <c r="BS3031" s="6"/>
      <c r="BT3031" s="11"/>
      <c r="BU3031" s="6"/>
      <c r="BV3031" s="6"/>
    </row>
    <row r="3032" spans="1:74" ht="15.75" x14ac:dyDescent="0.25">
      <c r="A3032" s="52" t="s">
        <v>1422</v>
      </c>
      <c r="B3032" s="56"/>
      <c r="C3032" s="7" t="s">
        <v>118</v>
      </c>
      <c r="D3032" s="7" t="s">
        <v>6558</v>
      </c>
      <c r="E3032" s="7"/>
      <c r="F3032" s="64"/>
      <c r="G3032" s="6"/>
      <c r="H3032" s="6"/>
      <c r="I3032" s="10" t="s">
        <v>110</v>
      </c>
      <c r="J3032" s="11" t="s">
        <v>8292</v>
      </c>
      <c r="K3032" s="194" t="s">
        <v>510</v>
      </c>
      <c r="L3032" s="176"/>
      <c r="M3032" s="176">
        <v>1000</v>
      </c>
      <c r="N3032" s="80" t="s">
        <v>6854</v>
      </c>
      <c r="O3032" s="162"/>
      <c r="P3032" s="80" t="s">
        <v>2791</v>
      </c>
      <c r="Q3032" s="80"/>
      <c r="R3032" s="80"/>
      <c r="S3032" s="163"/>
      <c r="T3032" s="213"/>
      <c r="U3032" s="162"/>
      <c r="V3032" s="164"/>
      <c r="W3032" s="12" t="str">
        <f t="shared" si="711"/>
        <v>Mqtt1</v>
      </c>
      <c r="X3032" s="196" t="s">
        <v>10587</v>
      </c>
      <c r="Y3032" s="6" t="str">
        <f t="shared" si="712"/>
        <v>marpower/power-tag/main-salon-jb</v>
      </c>
      <c r="Z3032" s="103" t="str" cm="1">
        <f t="array" ref="Z3032">IF(COUNTIF(N3032,"spare"),"","$."&amp;_xlfn.REGEXEXTRACT(J3032,"^PT\d+[FQ]\d+_(.*)", 2))</f>
        <v>$.RMS_Voltage_A_N</v>
      </c>
      <c r="AA3032" s="12">
        <f t="shared" si="707"/>
        <v>23</v>
      </c>
      <c r="AB3032" s="6" t="s">
        <v>195</v>
      </c>
      <c r="AC3032" s="103">
        <v>3028</v>
      </c>
      <c r="AJ3032" s="80"/>
      <c r="AK3032" s="113" t="s">
        <v>1424</v>
      </c>
      <c r="AN3032" s="80"/>
      <c r="AO3032" s="80"/>
      <c r="AP3032" s="80"/>
      <c r="AQ3032" s="80"/>
      <c r="AR3032" s="127"/>
      <c r="AS3032" s="80"/>
      <c r="AT3032" s="7"/>
      <c r="AU3032" s="7"/>
      <c r="AV3032" s="165"/>
      <c r="AW3032" s="166"/>
      <c r="AX3032" s="137"/>
      <c r="AY3032" s="147"/>
      <c r="AZ3032" s="167"/>
      <c r="BA3032" s="167"/>
      <c r="BB3032" s="147" t="str">
        <f t="shared" si="713"/>
        <v/>
      </c>
      <c r="BC3032" s="168"/>
      <c r="BD3032" s="165"/>
      <c r="BE3032" s="165"/>
      <c r="BF3032" s="165"/>
      <c r="BG3032" s="165"/>
      <c r="BH3032" s="165"/>
      <c r="BI3032" s="165"/>
      <c r="BJ3032" s="165"/>
      <c r="BK3032" s="165"/>
      <c r="BL3032" s="165"/>
      <c r="BM3032" s="165"/>
      <c r="BN3032" s="165"/>
      <c r="BO3032" s="165"/>
      <c r="BP3032" s="165"/>
      <c r="BQ3032" s="165"/>
      <c r="BS3032" s="6"/>
      <c r="BT3032" s="11"/>
      <c r="BU3032" s="6"/>
      <c r="BV3032" s="6"/>
    </row>
    <row r="3033" spans="1:74" ht="15.75" x14ac:dyDescent="0.25">
      <c r="A3033" s="52" t="s">
        <v>1422</v>
      </c>
      <c r="B3033" s="56"/>
      <c r="C3033" s="7" t="s">
        <v>118</v>
      </c>
      <c r="D3033" s="7" t="s">
        <v>6558</v>
      </c>
      <c r="E3033" s="7"/>
      <c r="F3033" s="64"/>
      <c r="G3033" s="6"/>
      <c r="H3033" s="6"/>
      <c r="I3033" s="10" t="s">
        <v>110</v>
      </c>
      <c r="J3033" s="11" t="s">
        <v>8469</v>
      </c>
      <c r="K3033" s="194" t="s">
        <v>510</v>
      </c>
      <c r="L3033" s="176"/>
      <c r="M3033" s="176">
        <v>1000</v>
      </c>
      <c r="N3033" s="80" t="s">
        <v>6854</v>
      </c>
      <c r="O3033" s="162"/>
      <c r="P3033" s="80" t="s">
        <v>2792</v>
      </c>
      <c r="Q3033" s="80"/>
      <c r="R3033" s="80"/>
      <c r="S3033" s="163"/>
      <c r="T3033" s="213"/>
      <c r="U3033" s="162"/>
      <c r="V3033" s="164"/>
      <c r="W3033" s="12" t="str">
        <f t="shared" si="711"/>
        <v>Mqtt1</v>
      </c>
      <c r="X3033" s="196" t="s">
        <v>10587</v>
      </c>
      <c r="Y3033" s="6" t="str">
        <f t="shared" si="712"/>
        <v>marpower/power-tag/main-salon-jb</v>
      </c>
      <c r="Z3033" s="103" t="str" cm="1">
        <f t="array" ref="Z3033">IF(COUNTIF(N3033,"spare"),"","$."&amp;_xlfn.REGEXEXTRACT(J3033,"^PT\d+[FQ]\d+_(.*)", 2))</f>
        <v>$.RMS_Voltage_B_N</v>
      </c>
      <c r="AA3033" s="12">
        <f t="shared" si="707"/>
        <v>23</v>
      </c>
      <c r="AB3033" s="6" t="s">
        <v>195</v>
      </c>
      <c r="AC3033" s="103">
        <v>3030</v>
      </c>
      <c r="AJ3033" s="80"/>
      <c r="AK3033" s="113" t="s">
        <v>1424</v>
      </c>
      <c r="AN3033" s="80"/>
      <c r="AO3033" s="80"/>
      <c r="AP3033" s="80"/>
      <c r="AQ3033" s="80"/>
      <c r="AR3033" s="127"/>
      <c r="AS3033" s="80"/>
      <c r="AT3033" s="7"/>
      <c r="AU3033" s="7"/>
      <c r="AV3033" s="165"/>
      <c r="AW3033" s="166"/>
      <c r="AX3033" s="137"/>
      <c r="AY3033" s="147"/>
      <c r="AZ3033" s="167"/>
      <c r="BA3033" s="167"/>
      <c r="BB3033" s="147" t="str">
        <f t="shared" si="713"/>
        <v/>
      </c>
      <c r="BC3033" s="168"/>
      <c r="BD3033" s="165"/>
      <c r="BE3033" s="165"/>
      <c r="BF3033" s="165"/>
      <c r="BG3033" s="165"/>
      <c r="BH3033" s="165"/>
      <c r="BI3033" s="165"/>
      <c r="BJ3033" s="165"/>
      <c r="BK3033" s="165"/>
      <c r="BL3033" s="165"/>
      <c r="BM3033" s="165"/>
      <c r="BN3033" s="165"/>
      <c r="BO3033" s="165"/>
      <c r="BP3033" s="165"/>
      <c r="BQ3033" s="165"/>
      <c r="BS3033" s="6"/>
      <c r="BT3033" s="11"/>
      <c r="BU3033" s="6"/>
      <c r="BV3033" s="6"/>
    </row>
    <row r="3034" spans="1:74" ht="15.75" x14ac:dyDescent="0.25">
      <c r="A3034" s="52" t="s">
        <v>1422</v>
      </c>
      <c r="B3034" s="56"/>
      <c r="C3034" s="7" t="s">
        <v>118</v>
      </c>
      <c r="D3034" s="7" t="s">
        <v>6558</v>
      </c>
      <c r="E3034" s="7"/>
      <c r="F3034" s="64"/>
      <c r="G3034" s="6"/>
      <c r="H3034" s="6"/>
      <c r="I3034" s="10" t="s">
        <v>110</v>
      </c>
      <c r="J3034" s="11" t="s">
        <v>8646</v>
      </c>
      <c r="K3034" s="194" t="s">
        <v>510</v>
      </c>
      <c r="L3034" s="176"/>
      <c r="M3034" s="176">
        <v>1000</v>
      </c>
      <c r="N3034" s="80" t="s">
        <v>6854</v>
      </c>
      <c r="O3034" s="162"/>
      <c r="P3034" s="80" t="s">
        <v>2793</v>
      </c>
      <c r="Q3034" s="80"/>
      <c r="R3034" s="80"/>
      <c r="S3034" s="163"/>
      <c r="T3034" s="213"/>
      <c r="U3034" s="162"/>
      <c r="V3034" s="164"/>
      <c r="W3034" s="12" t="str">
        <f t="shared" si="711"/>
        <v>Mqtt1</v>
      </c>
      <c r="X3034" s="196" t="s">
        <v>10587</v>
      </c>
      <c r="Y3034" s="6" t="str">
        <f t="shared" si="712"/>
        <v>marpower/power-tag/main-salon-jb</v>
      </c>
      <c r="Z3034" s="103" t="str" cm="1">
        <f t="array" ref="Z3034">IF(COUNTIF(N3034,"spare"),"","$."&amp;_xlfn.REGEXEXTRACT(J3034,"^PT\d+[FQ]\d+_(.*)", 2))</f>
        <v>$.RMS_Voltage_C_N</v>
      </c>
      <c r="AA3034" s="12">
        <f t="shared" ref="AA3034:AA3097" si="714">AA3019+1</f>
        <v>23</v>
      </c>
      <c r="AB3034" s="6" t="s">
        <v>195</v>
      </c>
      <c r="AC3034" s="103">
        <v>3032</v>
      </c>
      <c r="AJ3034" s="80"/>
      <c r="AK3034" s="113" t="s">
        <v>1424</v>
      </c>
      <c r="AN3034" s="80"/>
      <c r="AO3034" s="80"/>
      <c r="AP3034" s="80"/>
      <c r="AQ3034" s="80"/>
      <c r="AR3034" s="127"/>
      <c r="AS3034" s="80"/>
      <c r="AT3034" s="7"/>
      <c r="AU3034" s="7"/>
      <c r="AV3034" s="165"/>
      <c r="AW3034" s="166"/>
      <c r="AX3034" s="137"/>
      <c r="AY3034" s="147"/>
      <c r="AZ3034" s="167"/>
      <c r="BA3034" s="167"/>
      <c r="BB3034" s="147" t="str">
        <f t="shared" si="713"/>
        <v/>
      </c>
      <c r="BC3034" s="168"/>
      <c r="BD3034" s="165"/>
      <c r="BE3034" s="165"/>
      <c r="BF3034" s="165"/>
      <c r="BG3034" s="165"/>
      <c r="BH3034" s="165"/>
      <c r="BI3034" s="165"/>
      <c r="BJ3034" s="165"/>
      <c r="BK3034" s="165"/>
      <c r="BL3034" s="165"/>
      <c r="BM3034" s="165"/>
      <c r="BN3034" s="165"/>
      <c r="BO3034" s="165"/>
      <c r="BP3034" s="165"/>
      <c r="BQ3034" s="165"/>
      <c r="BS3034" s="6"/>
      <c r="BT3034" s="11"/>
      <c r="BU3034" s="6"/>
      <c r="BV3034" s="6"/>
    </row>
    <row r="3035" spans="1:74" ht="15.75" x14ac:dyDescent="0.25">
      <c r="A3035" s="52" t="s">
        <v>1422</v>
      </c>
      <c r="B3035" s="56"/>
      <c r="C3035" s="7" t="s">
        <v>118</v>
      </c>
      <c r="D3035" s="7" t="s">
        <v>6558</v>
      </c>
      <c r="E3035" s="7"/>
      <c r="F3035" s="64"/>
      <c r="G3035" s="6"/>
      <c r="H3035" s="6"/>
      <c r="I3035" s="10" t="s">
        <v>110</v>
      </c>
      <c r="J3035" s="11" t="s">
        <v>1725</v>
      </c>
      <c r="K3035" s="194" t="s">
        <v>510</v>
      </c>
      <c r="L3035" s="176"/>
      <c r="M3035" s="176">
        <v>1000</v>
      </c>
      <c r="N3035" s="80" t="s">
        <v>6854</v>
      </c>
      <c r="O3035" s="162"/>
      <c r="P3035" s="80" t="s">
        <v>2794</v>
      </c>
      <c r="Q3035" s="80"/>
      <c r="R3035" s="80"/>
      <c r="S3035" s="163"/>
      <c r="T3035" s="213"/>
      <c r="U3035" s="162"/>
      <c r="V3035" s="164"/>
      <c r="W3035" s="12" t="str">
        <f t="shared" si="711"/>
        <v>Mqtt1</v>
      </c>
      <c r="X3035" s="196" t="s">
        <v>10587</v>
      </c>
      <c r="Y3035" s="6" t="str">
        <f t="shared" si="712"/>
        <v>marpower/power-tag/main-salon-jb</v>
      </c>
      <c r="Z3035" s="103" t="str" cm="1">
        <f t="array" ref="Z3035">IF(COUNTIF(N3035,"spare"),"","$."&amp;_xlfn.REGEXEXTRACT(J3035,"^PT\d+[FQ]\d+_(.*)", 2))</f>
        <v>$.Active_Power_Phase_A</v>
      </c>
      <c r="AA3035" s="12">
        <f t="shared" si="714"/>
        <v>23</v>
      </c>
      <c r="AB3035" s="6" t="s">
        <v>195</v>
      </c>
      <c r="AC3035" s="103">
        <v>3054</v>
      </c>
      <c r="AJ3035" s="80"/>
      <c r="AK3035" s="113" t="s">
        <v>1425</v>
      </c>
      <c r="AN3035" s="80"/>
      <c r="AO3035" s="80"/>
      <c r="AP3035" s="80"/>
      <c r="AQ3035" s="80"/>
      <c r="AR3035" s="127"/>
      <c r="AS3035" s="80"/>
      <c r="AT3035" s="7"/>
      <c r="AU3035" s="7"/>
      <c r="AV3035" s="165"/>
      <c r="AW3035" s="166"/>
      <c r="AX3035" s="137"/>
      <c r="AY3035" s="147"/>
      <c r="AZ3035" s="167"/>
      <c r="BA3035" s="167"/>
      <c r="BB3035" s="147" t="str">
        <f t="shared" si="713"/>
        <v/>
      </c>
      <c r="BC3035" s="168"/>
      <c r="BD3035" s="165"/>
      <c r="BE3035" s="165"/>
      <c r="BF3035" s="165"/>
      <c r="BG3035" s="165"/>
      <c r="BH3035" s="165"/>
      <c r="BI3035" s="165"/>
      <c r="BJ3035" s="165"/>
      <c r="BK3035" s="165"/>
      <c r="BL3035" s="165"/>
      <c r="BM3035" s="165"/>
      <c r="BN3035" s="165"/>
      <c r="BO3035" s="165"/>
      <c r="BP3035" s="165"/>
      <c r="BQ3035" s="165"/>
      <c r="BS3035" s="6"/>
      <c r="BT3035" s="11"/>
      <c r="BU3035" s="6"/>
      <c r="BV3035" s="6"/>
    </row>
    <row r="3036" spans="1:74" ht="15.75" x14ac:dyDescent="0.25">
      <c r="A3036" s="52" t="s">
        <v>1422</v>
      </c>
      <c r="B3036" s="56"/>
      <c r="C3036" s="7" t="s">
        <v>118</v>
      </c>
      <c r="D3036" s="7" t="s">
        <v>6558</v>
      </c>
      <c r="E3036" s="7"/>
      <c r="F3036" s="64"/>
      <c r="G3036" s="6"/>
      <c r="H3036" s="6"/>
      <c r="I3036" s="10" t="s">
        <v>110</v>
      </c>
      <c r="J3036" s="11" t="s">
        <v>1726</v>
      </c>
      <c r="K3036" s="194" t="s">
        <v>510</v>
      </c>
      <c r="L3036" s="176"/>
      <c r="M3036" s="176">
        <v>1000</v>
      </c>
      <c r="N3036" s="80" t="s">
        <v>6854</v>
      </c>
      <c r="O3036" s="162"/>
      <c r="P3036" s="80" t="s">
        <v>2795</v>
      </c>
      <c r="Q3036" s="80"/>
      <c r="R3036" s="80"/>
      <c r="S3036" s="163"/>
      <c r="T3036" s="213"/>
      <c r="U3036" s="162"/>
      <c r="V3036" s="164"/>
      <c r="W3036" s="12" t="str">
        <f t="shared" si="711"/>
        <v>Mqtt1</v>
      </c>
      <c r="X3036" s="196" t="s">
        <v>10587</v>
      </c>
      <c r="Y3036" s="6" t="str">
        <f t="shared" si="712"/>
        <v>marpower/power-tag/main-salon-jb</v>
      </c>
      <c r="Z3036" s="103" t="str" cm="1">
        <f t="array" ref="Z3036">IF(COUNTIF(N3036,"spare"),"","$."&amp;_xlfn.REGEXEXTRACT(J3036,"^PT\d+[FQ]\d+_(.*)", 2))</f>
        <v>$.Active_Power_Phase_B</v>
      </c>
      <c r="AA3036" s="12">
        <f t="shared" si="714"/>
        <v>23</v>
      </c>
      <c r="AB3036" s="6" t="s">
        <v>195</v>
      </c>
      <c r="AC3036" s="103">
        <v>3056</v>
      </c>
      <c r="AJ3036" s="80"/>
      <c r="AK3036" s="113" t="s">
        <v>1425</v>
      </c>
      <c r="AN3036" s="80"/>
      <c r="AO3036" s="80"/>
      <c r="AP3036" s="80"/>
      <c r="AQ3036" s="80"/>
      <c r="AR3036" s="127"/>
      <c r="AS3036" s="80"/>
      <c r="AT3036" s="7"/>
      <c r="AU3036" s="7"/>
      <c r="AV3036" s="165"/>
      <c r="AW3036" s="166"/>
      <c r="AX3036" s="137"/>
      <c r="AY3036" s="147"/>
      <c r="AZ3036" s="167"/>
      <c r="BA3036" s="167"/>
      <c r="BB3036" s="147" t="str">
        <f t="shared" si="713"/>
        <v/>
      </c>
      <c r="BC3036" s="168"/>
      <c r="BD3036" s="165"/>
      <c r="BE3036" s="165"/>
      <c r="BF3036" s="165"/>
      <c r="BG3036" s="165"/>
      <c r="BH3036" s="165"/>
      <c r="BI3036" s="165"/>
      <c r="BJ3036" s="165"/>
      <c r="BK3036" s="165"/>
      <c r="BL3036" s="165"/>
      <c r="BM3036" s="165"/>
      <c r="BN3036" s="165"/>
      <c r="BO3036" s="165"/>
      <c r="BP3036" s="165"/>
      <c r="BQ3036" s="165"/>
      <c r="BS3036" s="6"/>
      <c r="BT3036" s="11"/>
      <c r="BU3036" s="6"/>
      <c r="BV3036" s="6"/>
    </row>
    <row r="3037" spans="1:74" ht="15.75" x14ac:dyDescent="0.25">
      <c r="A3037" s="52" t="s">
        <v>1422</v>
      </c>
      <c r="B3037" s="56"/>
      <c r="C3037" s="7" t="s">
        <v>118</v>
      </c>
      <c r="D3037" s="7" t="s">
        <v>6558</v>
      </c>
      <c r="E3037" s="7"/>
      <c r="F3037" s="64"/>
      <c r="G3037" s="6"/>
      <c r="H3037" s="6"/>
      <c r="I3037" s="10" t="s">
        <v>110</v>
      </c>
      <c r="J3037" s="11" t="s">
        <v>1727</v>
      </c>
      <c r="K3037" s="194" t="s">
        <v>510</v>
      </c>
      <c r="L3037" s="176"/>
      <c r="M3037" s="176">
        <v>1000</v>
      </c>
      <c r="N3037" s="80" t="s">
        <v>6854</v>
      </c>
      <c r="O3037" s="162"/>
      <c r="P3037" s="80" t="s">
        <v>2796</v>
      </c>
      <c r="Q3037" s="80"/>
      <c r="R3037" s="80"/>
      <c r="S3037" s="163"/>
      <c r="T3037" s="213"/>
      <c r="U3037" s="162"/>
      <c r="V3037" s="164"/>
      <c r="W3037" s="12" t="str">
        <f t="shared" si="711"/>
        <v>Mqtt1</v>
      </c>
      <c r="X3037" s="196" t="s">
        <v>10587</v>
      </c>
      <c r="Y3037" s="6" t="str">
        <f t="shared" si="712"/>
        <v>marpower/power-tag/main-salon-jb</v>
      </c>
      <c r="Z3037" s="103" t="str" cm="1">
        <f t="array" ref="Z3037">IF(COUNTIF(N3037,"spare"),"","$."&amp;_xlfn.REGEXEXTRACT(J3037,"^PT\d+[FQ]\d+_(.*)", 2))</f>
        <v>$.Active_Power_Phase_C</v>
      </c>
      <c r="AA3037" s="12">
        <f t="shared" si="714"/>
        <v>23</v>
      </c>
      <c r="AB3037" s="6" t="s">
        <v>195</v>
      </c>
      <c r="AC3037" s="103">
        <v>3058</v>
      </c>
      <c r="AJ3037" s="80"/>
      <c r="AK3037" s="113" t="s">
        <v>1425</v>
      </c>
      <c r="AN3037" s="80"/>
      <c r="AO3037" s="80"/>
      <c r="AP3037" s="80"/>
      <c r="AQ3037" s="80"/>
      <c r="AR3037" s="127"/>
      <c r="AS3037" s="80"/>
      <c r="AT3037" s="7"/>
      <c r="AU3037" s="7"/>
      <c r="AV3037" s="165"/>
      <c r="AW3037" s="166"/>
      <c r="AX3037" s="137"/>
      <c r="AY3037" s="147"/>
      <c r="AZ3037" s="167"/>
      <c r="BA3037" s="167"/>
      <c r="BB3037" s="147" t="str">
        <f t="shared" si="713"/>
        <v/>
      </c>
      <c r="BC3037" s="168"/>
      <c r="BD3037" s="165"/>
      <c r="BE3037" s="165"/>
      <c r="BF3037" s="165"/>
      <c r="BG3037" s="165"/>
      <c r="BH3037" s="165"/>
      <c r="BI3037" s="165"/>
      <c r="BJ3037" s="165"/>
      <c r="BK3037" s="165"/>
      <c r="BL3037" s="165"/>
      <c r="BM3037" s="165"/>
      <c r="BN3037" s="165"/>
      <c r="BO3037" s="165"/>
      <c r="BP3037" s="165"/>
      <c r="BQ3037" s="165"/>
      <c r="BS3037" s="6"/>
      <c r="BT3037" s="11"/>
      <c r="BU3037" s="6"/>
      <c r="BV3037" s="6"/>
    </row>
    <row r="3038" spans="1:74" ht="15.75" x14ac:dyDescent="0.25">
      <c r="A3038" s="52" t="s">
        <v>1422</v>
      </c>
      <c r="B3038" s="56"/>
      <c r="C3038" s="7" t="s">
        <v>118</v>
      </c>
      <c r="D3038" s="7" t="s">
        <v>6558</v>
      </c>
      <c r="E3038" s="7"/>
      <c r="F3038" s="64"/>
      <c r="G3038" s="6"/>
      <c r="H3038" s="6"/>
      <c r="I3038" s="10" t="s">
        <v>110</v>
      </c>
      <c r="J3038" s="11" t="s">
        <v>1728</v>
      </c>
      <c r="K3038" s="194" t="s">
        <v>510</v>
      </c>
      <c r="L3038" s="176"/>
      <c r="M3038" s="176">
        <v>1000</v>
      </c>
      <c r="N3038" s="80" t="s">
        <v>6854</v>
      </c>
      <c r="O3038" s="162"/>
      <c r="P3038" s="80" t="s">
        <v>2797</v>
      </c>
      <c r="Q3038" s="80"/>
      <c r="R3038" s="80"/>
      <c r="S3038" s="163"/>
      <c r="T3038" s="213"/>
      <c r="U3038" s="162"/>
      <c r="V3038" s="164"/>
      <c r="W3038" s="12" t="str">
        <f t="shared" si="711"/>
        <v>Mqtt1</v>
      </c>
      <c r="X3038" s="196" t="s">
        <v>10587</v>
      </c>
      <c r="Y3038" s="6" t="str">
        <f t="shared" si="712"/>
        <v>marpower/power-tag/main-salon-jb</v>
      </c>
      <c r="Z3038" s="103" t="str" cm="1">
        <f t="array" ref="Z3038">IF(COUNTIF(N3038,"spare"),"","$."&amp;_xlfn.REGEXEXTRACT(J3038,"^PT\d+[FQ]\d+_(.*)", 2))</f>
        <v>$.Total_Active_Power</v>
      </c>
      <c r="AA3038" s="12">
        <f t="shared" si="714"/>
        <v>23</v>
      </c>
      <c r="AB3038" s="6" t="s">
        <v>195</v>
      </c>
      <c r="AC3038" s="103">
        <v>3060</v>
      </c>
      <c r="AJ3038" s="80"/>
      <c r="AK3038" s="113" t="s">
        <v>1425</v>
      </c>
      <c r="AN3038" s="80"/>
      <c r="AO3038" s="80"/>
      <c r="AP3038" s="80"/>
      <c r="AQ3038" s="80"/>
      <c r="AR3038" s="127"/>
      <c r="AS3038" s="80"/>
      <c r="AT3038" s="7"/>
      <c r="AU3038" s="7"/>
      <c r="AV3038" s="165"/>
      <c r="AW3038" s="166"/>
      <c r="AX3038" s="137"/>
      <c r="AY3038" s="147"/>
      <c r="AZ3038" s="167"/>
      <c r="BA3038" s="167"/>
      <c r="BB3038" s="147" t="str">
        <f t="shared" si="713"/>
        <v/>
      </c>
      <c r="BC3038" s="168"/>
      <c r="BD3038" s="165"/>
      <c r="BE3038" s="165"/>
      <c r="BF3038" s="165"/>
      <c r="BG3038" s="165"/>
      <c r="BH3038" s="165"/>
      <c r="BI3038" s="165"/>
      <c r="BJ3038" s="165"/>
      <c r="BK3038" s="165"/>
      <c r="BL3038" s="165"/>
      <c r="BM3038" s="165"/>
      <c r="BN3038" s="165"/>
      <c r="BO3038" s="165"/>
      <c r="BP3038" s="165"/>
      <c r="BQ3038" s="165"/>
      <c r="BS3038" s="6"/>
      <c r="BT3038" s="11"/>
      <c r="BU3038" s="6"/>
      <c r="BV3038" s="6"/>
    </row>
    <row r="3039" spans="1:74" ht="15.75" x14ac:dyDescent="0.25">
      <c r="A3039" s="52" t="s">
        <v>1422</v>
      </c>
      <c r="B3039" s="56"/>
      <c r="C3039" s="7" t="s">
        <v>118</v>
      </c>
      <c r="D3039" s="7" t="s">
        <v>6558</v>
      </c>
      <c r="E3039" s="7"/>
      <c r="F3039" s="64"/>
      <c r="G3039" s="6"/>
      <c r="H3039" s="6"/>
      <c r="I3039" s="10" t="s">
        <v>110</v>
      </c>
      <c r="J3039" s="11" t="s">
        <v>1729</v>
      </c>
      <c r="K3039" s="194" t="s">
        <v>510</v>
      </c>
      <c r="L3039" s="176"/>
      <c r="M3039" s="176">
        <v>1000</v>
      </c>
      <c r="N3039" s="80" t="s">
        <v>6854</v>
      </c>
      <c r="O3039" s="162"/>
      <c r="P3039" s="80" t="s">
        <v>2798</v>
      </c>
      <c r="Q3039" s="80"/>
      <c r="R3039" s="80"/>
      <c r="S3039" s="163"/>
      <c r="T3039" s="213"/>
      <c r="U3039" s="162"/>
      <c r="V3039" s="164"/>
      <c r="W3039" s="12" t="str">
        <f t="shared" si="711"/>
        <v>Mqtt1</v>
      </c>
      <c r="X3039" s="196" t="s">
        <v>10587</v>
      </c>
      <c r="Y3039" s="6" t="str">
        <f t="shared" si="712"/>
        <v>marpower/power-tag/main-salon-jb</v>
      </c>
      <c r="Z3039" s="103" t="str" cm="1">
        <f t="array" ref="Z3039">IF(COUNTIF(N3039,"spare"),"","$."&amp;_xlfn.REGEXEXTRACT(J3039,"^PT\d+[FQ]\d+_(.*)", 2))</f>
        <v>$.Power_Factor_Phase_A</v>
      </c>
      <c r="AA3039" s="12">
        <f t="shared" si="714"/>
        <v>23</v>
      </c>
      <c r="AB3039" s="6" t="s">
        <v>195</v>
      </c>
      <c r="AC3039" s="103">
        <v>3078</v>
      </c>
      <c r="AJ3039" s="80"/>
      <c r="AK3039" s="113" t="s">
        <v>1426</v>
      </c>
      <c r="AN3039" s="80"/>
      <c r="AO3039" s="80"/>
      <c r="AP3039" s="80"/>
      <c r="AQ3039" s="80"/>
      <c r="AR3039" s="127"/>
      <c r="AS3039" s="80"/>
      <c r="AT3039" s="7"/>
      <c r="AU3039" s="7"/>
      <c r="AV3039" s="165"/>
      <c r="AW3039" s="166"/>
      <c r="AX3039" s="137"/>
      <c r="AY3039" s="147"/>
      <c r="AZ3039" s="167"/>
      <c r="BA3039" s="167"/>
      <c r="BB3039" s="147" t="str">
        <f t="shared" si="713"/>
        <v/>
      </c>
      <c r="BC3039" s="168"/>
      <c r="BD3039" s="165"/>
      <c r="BE3039" s="165"/>
      <c r="BF3039" s="165"/>
      <c r="BG3039" s="165"/>
      <c r="BH3039" s="165"/>
      <c r="BI3039" s="165"/>
      <c r="BJ3039" s="165"/>
      <c r="BK3039" s="165"/>
      <c r="BL3039" s="165"/>
      <c r="BM3039" s="165"/>
      <c r="BN3039" s="165"/>
      <c r="BO3039" s="165"/>
      <c r="BP3039" s="165"/>
      <c r="BQ3039" s="165"/>
      <c r="BS3039" s="6"/>
      <c r="BT3039" s="11"/>
      <c r="BU3039" s="6"/>
      <c r="BV3039" s="6"/>
    </row>
    <row r="3040" spans="1:74" ht="15.75" x14ac:dyDescent="0.25">
      <c r="A3040" s="52" t="s">
        <v>1422</v>
      </c>
      <c r="B3040" s="56"/>
      <c r="C3040" s="7" t="s">
        <v>118</v>
      </c>
      <c r="D3040" s="7" t="s">
        <v>6558</v>
      </c>
      <c r="E3040" s="7"/>
      <c r="F3040" s="64"/>
      <c r="G3040" s="6"/>
      <c r="H3040" s="6"/>
      <c r="I3040" s="10" t="s">
        <v>110</v>
      </c>
      <c r="J3040" s="11" t="s">
        <v>1730</v>
      </c>
      <c r="K3040" s="194" t="s">
        <v>510</v>
      </c>
      <c r="L3040" s="176"/>
      <c r="M3040" s="176">
        <v>1000</v>
      </c>
      <c r="N3040" s="80" t="s">
        <v>6854</v>
      </c>
      <c r="O3040" s="162"/>
      <c r="P3040" s="80" t="s">
        <v>2799</v>
      </c>
      <c r="Q3040" s="80"/>
      <c r="R3040" s="80"/>
      <c r="S3040" s="163"/>
      <c r="T3040" s="213"/>
      <c r="U3040" s="162"/>
      <c r="V3040" s="164"/>
      <c r="W3040" s="12" t="str">
        <f t="shared" si="711"/>
        <v>Mqtt1</v>
      </c>
      <c r="X3040" s="196" t="s">
        <v>10587</v>
      </c>
      <c r="Y3040" s="6" t="str">
        <f t="shared" si="712"/>
        <v>marpower/power-tag/main-salon-jb</v>
      </c>
      <c r="Z3040" s="103" t="str" cm="1">
        <f t="array" ref="Z3040">IF(COUNTIF(N3040,"spare"),"","$."&amp;_xlfn.REGEXEXTRACT(J3040,"^PT\d+[FQ]\d+_(.*)", 2))</f>
        <v>$.Power_Factor_Phase_B</v>
      </c>
      <c r="AA3040" s="12">
        <f t="shared" si="714"/>
        <v>23</v>
      </c>
      <c r="AB3040" s="6" t="s">
        <v>195</v>
      </c>
      <c r="AC3040" s="103">
        <v>3080</v>
      </c>
      <c r="AJ3040" s="80"/>
      <c r="AK3040" s="113" t="s">
        <v>1426</v>
      </c>
      <c r="AN3040" s="80"/>
      <c r="AO3040" s="80"/>
      <c r="AP3040" s="80"/>
      <c r="AQ3040" s="80"/>
      <c r="AR3040" s="127"/>
      <c r="AS3040" s="80"/>
      <c r="AT3040" s="7"/>
      <c r="AU3040" s="7"/>
      <c r="AV3040" s="165"/>
      <c r="AW3040" s="166"/>
      <c r="AX3040" s="137"/>
      <c r="AY3040" s="147"/>
      <c r="AZ3040" s="167"/>
      <c r="BA3040" s="167"/>
      <c r="BB3040" s="147" t="str">
        <f t="shared" si="713"/>
        <v/>
      </c>
      <c r="BC3040" s="168"/>
      <c r="BD3040" s="165"/>
      <c r="BE3040" s="165"/>
      <c r="BF3040" s="165"/>
      <c r="BG3040" s="165"/>
      <c r="BH3040" s="165"/>
      <c r="BI3040" s="165"/>
      <c r="BJ3040" s="165"/>
      <c r="BK3040" s="165"/>
      <c r="BL3040" s="165"/>
      <c r="BM3040" s="165"/>
      <c r="BN3040" s="165"/>
      <c r="BO3040" s="165"/>
      <c r="BP3040" s="165"/>
      <c r="BQ3040" s="165"/>
      <c r="BS3040" s="6"/>
      <c r="BT3040" s="11"/>
      <c r="BU3040" s="6"/>
      <c r="BV3040" s="6"/>
    </row>
    <row r="3041" spans="1:74" ht="15.75" x14ac:dyDescent="0.25">
      <c r="A3041" s="52" t="s">
        <v>1422</v>
      </c>
      <c r="B3041" s="56"/>
      <c r="C3041" s="7" t="s">
        <v>118</v>
      </c>
      <c r="D3041" s="7" t="s">
        <v>6558</v>
      </c>
      <c r="E3041" s="7"/>
      <c r="F3041" s="64"/>
      <c r="G3041" s="6"/>
      <c r="H3041" s="6"/>
      <c r="I3041" s="10" t="s">
        <v>110</v>
      </c>
      <c r="J3041" s="11" t="s">
        <v>1731</v>
      </c>
      <c r="K3041" s="194" t="s">
        <v>510</v>
      </c>
      <c r="L3041" s="176"/>
      <c r="M3041" s="176">
        <v>1000</v>
      </c>
      <c r="N3041" s="80" t="s">
        <v>6854</v>
      </c>
      <c r="O3041" s="162"/>
      <c r="P3041" s="80" t="s">
        <v>2800</v>
      </c>
      <c r="Q3041" s="80"/>
      <c r="R3041" s="80"/>
      <c r="S3041" s="163"/>
      <c r="T3041" s="213"/>
      <c r="U3041" s="162"/>
      <c r="V3041" s="164"/>
      <c r="W3041" s="12" t="str">
        <f t="shared" si="711"/>
        <v>Mqtt1</v>
      </c>
      <c r="X3041" s="196" t="s">
        <v>10587</v>
      </c>
      <c r="Y3041" s="6" t="str">
        <f t="shared" si="712"/>
        <v>marpower/power-tag/main-salon-jb</v>
      </c>
      <c r="Z3041" s="103" t="str" cm="1">
        <f t="array" ref="Z3041">IF(COUNTIF(N3041,"spare"),"","$."&amp;_xlfn.REGEXEXTRACT(J3041,"^PT\d+[FQ]\d+_(.*)", 2))</f>
        <v>$.Power_Factor_Phase_C</v>
      </c>
      <c r="AA3041" s="12">
        <f t="shared" si="714"/>
        <v>23</v>
      </c>
      <c r="AB3041" s="6" t="s">
        <v>195</v>
      </c>
      <c r="AC3041" s="103">
        <v>3082</v>
      </c>
      <c r="AJ3041" s="80"/>
      <c r="AK3041" s="113" t="s">
        <v>1426</v>
      </c>
      <c r="AN3041" s="80"/>
      <c r="AO3041" s="80"/>
      <c r="AP3041" s="80"/>
      <c r="AQ3041" s="80"/>
      <c r="AR3041" s="127"/>
      <c r="AS3041" s="80"/>
      <c r="AT3041" s="7"/>
      <c r="AU3041" s="7"/>
      <c r="AV3041" s="165"/>
      <c r="AW3041" s="166"/>
      <c r="AX3041" s="137"/>
      <c r="AY3041" s="147"/>
      <c r="AZ3041" s="167"/>
      <c r="BA3041" s="167"/>
      <c r="BB3041" s="147" t="str">
        <f t="shared" si="713"/>
        <v/>
      </c>
      <c r="BC3041" s="168"/>
      <c r="BD3041" s="165"/>
      <c r="BE3041" s="165"/>
      <c r="BF3041" s="165"/>
      <c r="BG3041" s="165"/>
      <c r="BH3041" s="165"/>
      <c r="BI3041" s="165"/>
      <c r="BJ3041" s="165"/>
      <c r="BK3041" s="165"/>
      <c r="BL3041" s="165"/>
      <c r="BM3041" s="165"/>
      <c r="BN3041" s="165"/>
      <c r="BO3041" s="165"/>
      <c r="BP3041" s="165"/>
      <c r="BQ3041" s="165"/>
      <c r="BS3041" s="6"/>
      <c r="BT3041" s="11"/>
      <c r="BU3041" s="6"/>
      <c r="BV3041" s="6"/>
    </row>
    <row r="3042" spans="1:74" ht="15.75" x14ac:dyDescent="0.25">
      <c r="A3042" s="52" t="s">
        <v>1422</v>
      </c>
      <c r="B3042" s="56"/>
      <c r="C3042" s="7" t="s">
        <v>118</v>
      </c>
      <c r="D3042" s="7" t="s">
        <v>6558</v>
      </c>
      <c r="E3042" s="7"/>
      <c r="F3042" s="64"/>
      <c r="G3042" s="6"/>
      <c r="H3042" s="6"/>
      <c r="I3042" s="10" t="s">
        <v>110</v>
      </c>
      <c r="J3042" s="11" t="s">
        <v>1732</v>
      </c>
      <c r="K3042" s="194" t="s">
        <v>510</v>
      </c>
      <c r="L3042" s="176"/>
      <c r="M3042" s="176">
        <v>1000</v>
      </c>
      <c r="N3042" s="80" t="s">
        <v>6854</v>
      </c>
      <c r="O3042" s="162"/>
      <c r="P3042" s="80" t="s">
        <v>2801</v>
      </c>
      <c r="Q3042" s="80"/>
      <c r="R3042" s="80"/>
      <c r="S3042" s="163"/>
      <c r="T3042" s="213"/>
      <c r="U3042" s="162"/>
      <c r="V3042" s="164"/>
      <c r="W3042" s="12" t="str">
        <f t="shared" si="711"/>
        <v>Mqtt1</v>
      </c>
      <c r="X3042" s="196" t="s">
        <v>10587</v>
      </c>
      <c r="Y3042" s="6" t="str">
        <f t="shared" si="712"/>
        <v>marpower/power-tag/main-salon-jb</v>
      </c>
      <c r="Z3042" s="103" t="str" cm="1">
        <f t="array" ref="Z3042">IF(COUNTIF(N3042,"spare"),"","$."&amp;_xlfn.REGEXEXTRACT(J3042,"^PT\d+[FQ]\d+_(.*)", 2))</f>
        <v>$.Total_Power_Factor</v>
      </c>
      <c r="AA3042" s="12">
        <f t="shared" si="714"/>
        <v>23</v>
      </c>
      <c r="AB3042" s="6" t="s">
        <v>195</v>
      </c>
      <c r="AC3042" s="103">
        <v>3084</v>
      </c>
      <c r="AJ3042" s="80"/>
      <c r="AK3042" s="113" t="s">
        <v>1426</v>
      </c>
      <c r="AN3042" s="80"/>
      <c r="AO3042" s="80"/>
      <c r="AP3042" s="80"/>
      <c r="AQ3042" s="80"/>
      <c r="AR3042" s="127"/>
      <c r="AS3042" s="80"/>
      <c r="AT3042" s="7"/>
      <c r="AU3042" s="7"/>
      <c r="AV3042" s="165"/>
      <c r="AW3042" s="166"/>
      <c r="AX3042" s="137"/>
      <c r="AY3042" s="147"/>
      <c r="AZ3042" s="167"/>
      <c r="BA3042" s="167"/>
      <c r="BB3042" s="147" t="str">
        <f t="shared" si="713"/>
        <v/>
      </c>
      <c r="BC3042" s="168"/>
      <c r="BD3042" s="165"/>
      <c r="BE3042" s="165"/>
      <c r="BF3042" s="165"/>
      <c r="BG3042" s="165"/>
      <c r="BH3042" s="165"/>
      <c r="BI3042" s="165"/>
      <c r="BJ3042" s="165"/>
      <c r="BK3042" s="165"/>
      <c r="BL3042" s="165"/>
      <c r="BM3042" s="165"/>
      <c r="BN3042" s="165"/>
      <c r="BO3042" s="165"/>
      <c r="BP3042" s="165"/>
      <c r="BQ3042" s="165"/>
      <c r="BS3042" s="6"/>
      <c r="BT3042" s="11"/>
      <c r="BU3042" s="6"/>
      <c r="BV3042" s="6"/>
    </row>
    <row r="3043" spans="1:74" ht="15.75" x14ac:dyDescent="0.25">
      <c r="A3043" s="52" t="s">
        <v>1422</v>
      </c>
      <c r="B3043" s="56"/>
      <c r="C3043" s="7" t="s">
        <v>118</v>
      </c>
      <c r="D3043" s="7" t="s">
        <v>6558</v>
      </c>
      <c r="E3043" s="7"/>
      <c r="F3043" s="64"/>
      <c r="G3043" s="6"/>
      <c r="H3043" s="6"/>
      <c r="I3043" s="10" t="s">
        <v>110</v>
      </c>
      <c r="J3043" s="11" t="s">
        <v>1733</v>
      </c>
      <c r="K3043" s="194" t="s">
        <v>510</v>
      </c>
      <c r="L3043" s="176"/>
      <c r="M3043" s="176">
        <v>1000</v>
      </c>
      <c r="N3043" s="80" t="s">
        <v>6854</v>
      </c>
      <c r="O3043" s="162"/>
      <c r="P3043" s="80" t="s">
        <v>2296</v>
      </c>
      <c r="Q3043" s="80"/>
      <c r="R3043" s="80"/>
      <c r="S3043" s="163"/>
      <c r="T3043" s="213"/>
      <c r="U3043" s="162"/>
      <c r="V3043" s="164"/>
      <c r="W3043" s="12" t="str">
        <f t="shared" si="711"/>
        <v>Mqtt1</v>
      </c>
      <c r="X3043" s="196" t="s">
        <v>10588</v>
      </c>
      <c r="Y3043" s="6" t="str">
        <f t="shared" si="712"/>
        <v>marpower/power-tag/distrbution-panel-115v</v>
      </c>
      <c r="Z3043" s="103" t="str" cm="1">
        <f t="array" ref="Z3043">IF(COUNTIF(N3043,"spare"),"","$."&amp;_xlfn.REGEXEXTRACT(J3043,"^PT\d+[FQ]\d+_(.*)", 2))</f>
        <v>$.RMS_Current_Phase_A</v>
      </c>
      <c r="AA3043" s="12">
        <f t="shared" si="714"/>
        <v>24</v>
      </c>
      <c r="AB3043" s="6" t="s">
        <v>195</v>
      </c>
      <c r="AC3043" s="103">
        <v>3000</v>
      </c>
      <c r="AJ3043" s="80"/>
      <c r="AK3043" s="113" t="s">
        <v>1423</v>
      </c>
      <c r="AN3043" s="80"/>
      <c r="AO3043" s="80"/>
      <c r="AP3043" s="80"/>
      <c r="AQ3043" s="80"/>
      <c r="AR3043" s="127"/>
      <c r="AS3043" s="80"/>
      <c r="AT3043" s="7"/>
      <c r="AU3043" s="7"/>
      <c r="AV3043" s="165"/>
      <c r="AW3043" s="166"/>
      <c r="AX3043" s="137"/>
      <c r="AY3043" s="147"/>
      <c r="AZ3043" s="167"/>
      <c r="BA3043" s="167"/>
      <c r="BB3043" s="147" t="str">
        <f t="shared" ref="BB3043:BB3057" si="715">IF(ISNUMBER(AM3043),"1","")</f>
        <v/>
      </c>
      <c r="BC3043" s="168"/>
      <c r="BD3043" s="165"/>
      <c r="BE3043" s="165"/>
      <c r="BF3043" s="165"/>
      <c r="BG3043" s="165"/>
      <c r="BH3043" s="165"/>
      <c r="BI3043" s="165"/>
      <c r="BJ3043" s="165"/>
      <c r="BK3043" s="165"/>
      <c r="BL3043" s="165"/>
      <c r="BM3043" s="165"/>
      <c r="BN3043" s="165"/>
      <c r="BO3043" s="165"/>
      <c r="BP3043" s="165"/>
      <c r="BQ3043" s="165"/>
      <c r="BS3043" s="6"/>
      <c r="BT3043" s="11"/>
      <c r="BU3043" s="6"/>
      <c r="BV3043" s="6"/>
    </row>
    <row r="3044" spans="1:74" ht="15.75" x14ac:dyDescent="0.25">
      <c r="A3044" s="52" t="s">
        <v>1422</v>
      </c>
      <c r="B3044" s="56"/>
      <c r="C3044" s="7" t="s">
        <v>118</v>
      </c>
      <c r="D3044" s="7" t="s">
        <v>6558</v>
      </c>
      <c r="E3044" s="7"/>
      <c r="F3044" s="64"/>
      <c r="G3044" s="6"/>
      <c r="H3044" s="6"/>
      <c r="I3044" s="10" t="s">
        <v>110</v>
      </c>
      <c r="J3044" s="11" t="s">
        <v>1734</v>
      </c>
      <c r="K3044" s="194" t="s">
        <v>510</v>
      </c>
      <c r="L3044" s="176"/>
      <c r="M3044" s="176">
        <v>1000</v>
      </c>
      <c r="N3044" s="80" t="s">
        <v>6854</v>
      </c>
      <c r="O3044" s="162"/>
      <c r="P3044" s="80" t="s">
        <v>2297</v>
      </c>
      <c r="Q3044" s="80"/>
      <c r="R3044" s="80"/>
      <c r="S3044" s="163"/>
      <c r="T3044" s="213"/>
      <c r="U3044" s="162"/>
      <c r="V3044" s="164"/>
      <c r="W3044" s="12" t="str">
        <f t="shared" si="711"/>
        <v>Mqtt1</v>
      </c>
      <c r="X3044" s="196" t="s">
        <v>10588</v>
      </c>
      <c r="Y3044" s="6" t="str">
        <f t="shared" si="712"/>
        <v>marpower/power-tag/distrbution-panel-115v</v>
      </c>
      <c r="Z3044" s="103" t="str" cm="1">
        <f t="array" ref="Z3044">IF(COUNTIF(N3044,"spare"),"","$."&amp;_xlfn.REGEXEXTRACT(J3044,"^PT\d+[FQ]\d+_(.*)", 2))</f>
        <v>$.RMS_Current_Phase_B</v>
      </c>
      <c r="AA3044" s="12">
        <f t="shared" si="714"/>
        <v>24</v>
      </c>
      <c r="AB3044" s="6" t="s">
        <v>195</v>
      </c>
      <c r="AC3044" s="103">
        <v>3002</v>
      </c>
      <c r="AJ3044" s="80"/>
      <c r="AK3044" s="113" t="s">
        <v>1423</v>
      </c>
      <c r="AN3044" s="80"/>
      <c r="AO3044" s="80"/>
      <c r="AP3044" s="80"/>
      <c r="AQ3044" s="80"/>
      <c r="AR3044" s="127"/>
      <c r="AS3044" s="80"/>
      <c r="AT3044" s="7"/>
      <c r="AU3044" s="7"/>
      <c r="AV3044" s="165"/>
      <c r="AW3044" s="166"/>
      <c r="AX3044" s="137"/>
      <c r="AY3044" s="147"/>
      <c r="AZ3044" s="167"/>
      <c r="BA3044" s="167"/>
      <c r="BB3044" s="147" t="str">
        <f t="shared" si="715"/>
        <v/>
      </c>
      <c r="BC3044" s="168"/>
      <c r="BD3044" s="165"/>
      <c r="BE3044" s="165"/>
      <c r="BF3044" s="165"/>
      <c r="BG3044" s="165"/>
      <c r="BH3044" s="165"/>
      <c r="BI3044" s="165"/>
      <c r="BJ3044" s="165"/>
      <c r="BK3044" s="165"/>
      <c r="BL3044" s="165"/>
      <c r="BM3044" s="165"/>
      <c r="BN3044" s="165"/>
      <c r="BO3044" s="165"/>
      <c r="BP3044" s="165"/>
      <c r="BQ3044" s="165"/>
      <c r="BS3044" s="6"/>
      <c r="BT3044" s="11"/>
      <c r="BU3044" s="6"/>
      <c r="BV3044" s="6"/>
    </row>
    <row r="3045" spans="1:74" ht="15.75" x14ac:dyDescent="0.25">
      <c r="A3045" s="52" t="s">
        <v>1422</v>
      </c>
      <c r="B3045" s="56"/>
      <c r="C3045" s="7" t="s">
        <v>118</v>
      </c>
      <c r="D3045" s="7" t="s">
        <v>6558</v>
      </c>
      <c r="E3045" s="7"/>
      <c r="F3045" s="64"/>
      <c r="G3045" s="6"/>
      <c r="H3045" s="6"/>
      <c r="I3045" s="10" t="s">
        <v>110</v>
      </c>
      <c r="J3045" s="11" t="s">
        <v>1735</v>
      </c>
      <c r="K3045" s="194" t="s">
        <v>510</v>
      </c>
      <c r="L3045" s="176"/>
      <c r="M3045" s="176">
        <v>1000</v>
      </c>
      <c r="N3045" s="80" t="s">
        <v>6854</v>
      </c>
      <c r="O3045" s="162"/>
      <c r="P3045" s="80" t="s">
        <v>2298</v>
      </c>
      <c r="Q3045" s="80"/>
      <c r="R3045" s="80"/>
      <c r="S3045" s="163"/>
      <c r="T3045" s="213"/>
      <c r="U3045" s="162"/>
      <c r="V3045" s="164"/>
      <c r="W3045" s="12" t="str">
        <f t="shared" si="711"/>
        <v>Mqtt1</v>
      </c>
      <c r="X3045" s="196" t="s">
        <v>10588</v>
      </c>
      <c r="Y3045" s="6" t="str">
        <f t="shared" si="712"/>
        <v>marpower/power-tag/distrbution-panel-115v</v>
      </c>
      <c r="Z3045" s="103" t="str" cm="1">
        <f t="array" ref="Z3045">IF(COUNTIF(N3045,"spare"),"","$."&amp;_xlfn.REGEXEXTRACT(J3045,"^PT\d+[FQ]\d+_(.*)", 2))</f>
        <v>$.RMS_Current_Phase_C</v>
      </c>
      <c r="AA3045" s="12">
        <f t="shared" si="714"/>
        <v>24</v>
      </c>
      <c r="AB3045" s="6" t="s">
        <v>195</v>
      </c>
      <c r="AC3045" s="103">
        <v>3004</v>
      </c>
      <c r="AJ3045" s="80"/>
      <c r="AK3045" s="113" t="s">
        <v>1423</v>
      </c>
      <c r="AN3045" s="80"/>
      <c r="AO3045" s="80"/>
      <c r="AP3045" s="80"/>
      <c r="AQ3045" s="80"/>
      <c r="AR3045" s="127"/>
      <c r="AS3045" s="80"/>
      <c r="AT3045" s="7"/>
      <c r="AU3045" s="7"/>
      <c r="AV3045" s="165"/>
      <c r="AW3045" s="166"/>
      <c r="AX3045" s="137"/>
      <c r="AY3045" s="147"/>
      <c r="AZ3045" s="167"/>
      <c r="BA3045" s="167"/>
      <c r="BB3045" s="147" t="str">
        <f t="shared" si="715"/>
        <v/>
      </c>
      <c r="BC3045" s="168"/>
      <c r="BD3045" s="165"/>
      <c r="BE3045" s="165"/>
      <c r="BF3045" s="165"/>
      <c r="BG3045" s="165"/>
      <c r="BH3045" s="165"/>
      <c r="BI3045" s="165"/>
      <c r="BJ3045" s="165"/>
      <c r="BK3045" s="165"/>
      <c r="BL3045" s="165"/>
      <c r="BM3045" s="165"/>
      <c r="BN3045" s="165"/>
      <c r="BO3045" s="165"/>
      <c r="BP3045" s="165"/>
      <c r="BQ3045" s="165"/>
      <c r="BS3045" s="6"/>
      <c r="BT3045" s="11"/>
      <c r="BU3045" s="6"/>
      <c r="BV3045" s="6"/>
    </row>
    <row r="3046" spans="1:74" ht="15.75" x14ac:dyDescent="0.25">
      <c r="A3046" s="52" t="s">
        <v>1422</v>
      </c>
      <c r="B3046" s="56"/>
      <c r="C3046" s="7" t="s">
        <v>118</v>
      </c>
      <c r="D3046" s="7" t="s">
        <v>6558</v>
      </c>
      <c r="E3046" s="7"/>
      <c r="F3046" s="64"/>
      <c r="G3046" s="6"/>
      <c r="H3046" s="6"/>
      <c r="I3046" s="10" t="s">
        <v>110</v>
      </c>
      <c r="J3046" s="11" t="s">
        <v>1736</v>
      </c>
      <c r="K3046" s="194" t="s">
        <v>510</v>
      </c>
      <c r="L3046" s="176"/>
      <c r="M3046" s="176">
        <v>1000</v>
      </c>
      <c r="N3046" s="80" t="s">
        <v>6854</v>
      </c>
      <c r="O3046" s="162"/>
      <c r="P3046" s="80" t="s">
        <v>2299</v>
      </c>
      <c r="Q3046" s="80"/>
      <c r="R3046" s="80"/>
      <c r="S3046" s="163"/>
      <c r="T3046" s="213"/>
      <c r="U3046" s="162"/>
      <c r="V3046" s="164"/>
      <c r="W3046" s="12" t="str">
        <f t="shared" si="711"/>
        <v>Mqtt1</v>
      </c>
      <c r="X3046" s="196" t="s">
        <v>10588</v>
      </c>
      <c r="Y3046" s="6" t="str">
        <f t="shared" si="712"/>
        <v>marpower/power-tag/distrbution-panel-115v</v>
      </c>
      <c r="Z3046" s="103" t="str" cm="1">
        <f t="array" ref="Z3046">IF(COUNTIF(N3046,"spare"),"","$."&amp;_xlfn.REGEXEXTRACT(J3046,"^PT\d+[FQ]\d+_(.*)", 2))</f>
        <v>$.RMS_Current_Phase_Neut</v>
      </c>
      <c r="AA3046" s="12">
        <f t="shared" si="714"/>
        <v>24</v>
      </c>
      <c r="AB3046" s="6" t="s">
        <v>195</v>
      </c>
      <c r="AC3046" s="103">
        <v>3006</v>
      </c>
      <c r="AJ3046" s="80"/>
      <c r="AK3046" s="113" t="s">
        <v>1423</v>
      </c>
      <c r="AN3046" s="80"/>
      <c r="AO3046" s="80"/>
      <c r="AP3046" s="80"/>
      <c r="AQ3046" s="80"/>
      <c r="AR3046" s="127"/>
      <c r="AS3046" s="80"/>
      <c r="AT3046" s="7"/>
      <c r="AU3046" s="7"/>
      <c r="AV3046" s="165"/>
      <c r="AW3046" s="166"/>
      <c r="AX3046" s="137"/>
      <c r="AY3046" s="147"/>
      <c r="AZ3046" s="167"/>
      <c r="BA3046" s="167"/>
      <c r="BB3046" s="147" t="str">
        <f t="shared" si="715"/>
        <v/>
      </c>
      <c r="BC3046" s="168"/>
      <c r="BD3046" s="165"/>
      <c r="BE3046" s="165"/>
      <c r="BF3046" s="165"/>
      <c r="BG3046" s="165"/>
      <c r="BH3046" s="165"/>
      <c r="BI3046" s="165"/>
      <c r="BJ3046" s="165"/>
      <c r="BK3046" s="165"/>
      <c r="BL3046" s="165"/>
      <c r="BM3046" s="165"/>
      <c r="BN3046" s="165"/>
      <c r="BO3046" s="165"/>
      <c r="BP3046" s="165"/>
      <c r="BQ3046" s="165"/>
      <c r="BS3046" s="6"/>
      <c r="BT3046" s="11"/>
      <c r="BU3046" s="6"/>
      <c r="BV3046" s="6"/>
    </row>
    <row r="3047" spans="1:74" ht="15.75" x14ac:dyDescent="0.25">
      <c r="A3047" s="52" t="s">
        <v>1422</v>
      </c>
      <c r="B3047" s="56"/>
      <c r="C3047" s="7" t="s">
        <v>118</v>
      </c>
      <c r="D3047" s="7" t="s">
        <v>6558</v>
      </c>
      <c r="E3047" s="7"/>
      <c r="F3047" s="64"/>
      <c r="G3047" s="6"/>
      <c r="H3047" s="6"/>
      <c r="I3047" s="10" t="s">
        <v>110</v>
      </c>
      <c r="J3047" s="11" t="s">
        <v>8293</v>
      </c>
      <c r="K3047" s="194" t="s">
        <v>510</v>
      </c>
      <c r="L3047" s="176"/>
      <c r="M3047" s="176">
        <v>1000</v>
      </c>
      <c r="N3047" s="80" t="s">
        <v>6854</v>
      </c>
      <c r="O3047" s="162"/>
      <c r="P3047" s="80" t="s">
        <v>2300</v>
      </c>
      <c r="Q3047" s="80"/>
      <c r="R3047" s="80"/>
      <c r="S3047" s="163"/>
      <c r="T3047" s="213"/>
      <c r="U3047" s="162"/>
      <c r="V3047" s="164"/>
      <c r="W3047" s="12" t="str">
        <f t="shared" si="711"/>
        <v>Mqtt1</v>
      </c>
      <c r="X3047" s="196" t="s">
        <v>10588</v>
      </c>
      <c r="Y3047" s="6" t="str">
        <f t="shared" si="712"/>
        <v>marpower/power-tag/distrbution-panel-115v</v>
      </c>
      <c r="Z3047" s="103" t="str" cm="1">
        <f t="array" ref="Z3047">IF(COUNTIF(N3047,"spare"),"","$."&amp;_xlfn.REGEXEXTRACT(J3047,"^PT\d+[FQ]\d+_(.*)", 2))</f>
        <v>$.RMS_Voltage_A_N</v>
      </c>
      <c r="AA3047" s="12">
        <f t="shared" si="714"/>
        <v>24</v>
      </c>
      <c r="AB3047" s="6" t="s">
        <v>195</v>
      </c>
      <c r="AC3047" s="103">
        <v>3028</v>
      </c>
      <c r="AJ3047" s="80"/>
      <c r="AK3047" s="113" t="s">
        <v>1424</v>
      </c>
      <c r="AN3047" s="80"/>
      <c r="AO3047" s="80"/>
      <c r="AP3047" s="80"/>
      <c r="AQ3047" s="80"/>
      <c r="AR3047" s="127"/>
      <c r="AS3047" s="80"/>
      <c r="AT3047" s="7"/>
      <c r="AU3047" s="7"/>
      <c r="AV3047" s="165"/>
      <c r="AW3047" s="166"/>
      <c r="AX3047" s="137"/>
      <c r="AY3047" s="147"/>
      <c r="AZ3047" s="167"/>
      <c r="BA3047" s="167"/>
      <c r="BB3047" s="147" t="str">
        <f t="shared" si="715"/>
        <v/>
      </c>
      <c r="BC3047" s="168"/>
      <c r="BD3047" s="165"/>
      <c r="BE3047" s="165"/>
      <c r="BF3047" s="165"/>
      <c r="BG3047" s="165"/>
      <c r="BH3047" s="165"/>
      <c r="BI3047" s="165"/>
      <c r="BJ3047" s="165"/>
      <c r="BK3047" s="165"/>
      <c r="BL3047" s="165"/>
      <c r="BM3047" s="165"/>
      <c r="BN3047" s="165"/>
      <c r="BO3047" s="165"/>
      <c r="BP3047" s="165"/>
      <c r="BQ3047" s="165"/>
      <c r="BS3047" s="6"/>
      <c r="BT3047" s="11"/>
      <c r="BU3047" s="6"/>
      <c r="BV3047" s="6"/>
    </row>
    <row r="3048" spans="1:74" ht="15.75" x14ac:dyDescent="0.25">
      <c r="A3048" s="52" t="s">
        <v>1422</v>
      </c>
      <c r="B3048" s="56"/>
      <c r="C3048" s="7" t="s">
        <v>118</v>
      </c>
      <c r="D3048" s="7" t="s">
        <v>6558</v>
      </c>
      <c r="E3048" s="7"/>
      <c r="F3048" s="64"/>
      <c r="G3048" s="6"/>
      <c r="H3048" s="6"/>
      <c r="I3048" s="10" t="s">
        <v>110</v>
      </c>
      <c r="J3048" s="11" t="s">
        <v>8470</v>
      </c>
      <c r="K3048" s="194" t="s">
        <v>510</v>
      </c>
      <c r="L3048" s="176"/>
      <c r="M3048" s="176">
        <v>1000</v>
      </c>
      <c r="N3048" s="80" t="s">
        <v>6854</v>
      </c>
      <c r="O3048" s="162"/>
      <c r="P3048" s="80" t="s">
        <v>2301</v>
      </c>
      <c r="Q3048" s="80"/>
      <c r="R3048" s="80"/>
      <c r="S3048" s="163"/>
      <c r="T3048" s="213"/>
      <c r="U3048" s="162"/>
      <c r="V3048" s="164"/>
      <c r="W3048" s="12" t="str">
        <f t="shared" si="711"/>
        <v>Mqtt1</v>
      </c>
      <c r="X3048" s="196" t="s">
        <v>10588</v>
      </c>
      <c r="Y3048" s="6" t="str">
        <f t="shared" si="712"/>
        <v>marpower/power-tag/distrbution-panel-115v</v>
      </c>
      <c r="Z3048" s="103" t="str" cm="1">
        <f t="array" ref="Z3048">IF(COUNTIF(N3048,"spare"),"","$."&amp;_xlfn.REGEXEXTRACT(J3048,"^PT\d+[FQ]\d+_(.*)", 2))</f>
        <v>$.RMS_Voltage_B_N</v>
      </c>
      <c r="AA3048" s="12">
        <f t="shared" si="714"/>
        <v>24</v>
      </c>
      <c r="AB3048" s="6" t="s">
        <v>195</v>
      </c>
      <c r="AC3048" s="103">
        <v>3030</v>
      </c>
      <c r="AJ3048" s="80"/>
      <c r="AK3048" s="113" t="s">
        <v>1424</v>
      </c>
      <c r="AN3048" s="80"/>
      <c r="AO3048" s="80"/>
      <c r="AP3048" s="80"/>
      <c r="AQ3048" s="80"/>
      <c r="AR3048" s="127"/>
      <c r="AS3048" s="80"/>
      <c r="AT3048" s="7"/>
      <c r="AU3048" s="7"/>
      <c r="AV3048" s="165"/>
      <c r="AW3048" s="166"/>
      <c r="AX3048" s="137"/>
      <c r="AY3048" s="147"/>
      <c r="AZ3048" s="167"/>
      <c r="BA3048" s="167"/>
      <c r="BB3048" s="147" t="str">
        <f t="shared" si="715"/>
        <v/>
      </c>
      <c r="BC3048" s="168"/>
      <c r="BD3048" s="165"/>
      <c r="BE3048" s="165"/>
      <c r="BF3048" s="165"/>
      <c r="BG3048" s="165"/>
      <c r="BH3048" s="165"/>
      <c r="BI3048" s="165"/>
      <c r="BJ3048" s="165"/>
      <c r="BK3048" s="165"/>
      <c r="BL3048" s="165"/>
      <c r="BM3048" s="165"/>
      <c r="BN3048" s="165"/>
      <c r="BO3048" s="165"/>
      <c r="BP3048" s="165"/>
      <c r="BQ3048" s="165"/>
      <c r="BS3048" s="6"/>
      <c r="BT3048" s="11"/>
      <c r="BU3048" s="6"/>
      <c r="BV3048" s="6"/>
    </row>
    <row r="3049" spans="1:74" ht="15.75" x14ac:dyDescent="0.25">
      <c r="A3049" s="52" t="s">
        <v>1422</v>
      </c>
      <c r="B3049" s="56"/>
      <c r="C3049" s="7" t="s">
        <v>118</v>
      </c>
      <c r="D3049" s="7" t="s">
        <v>6558</v>
      </c>
      <c r="E3049" s="7"/>
      <c r="F3049" s="64"/>
      <c r="G3049" s="6"/>
      <c r="H3049" s="6"/>
      <c r="I3049" s="10" t="s">
        <v>110</v>
      </c>
      <c r="J3049" s="11" t="s">
        <v>8647</v>
      </c>
      <c r="K3049" s="194" t="s">
        <v>510</v>
      </c>
      <c r="L3049" s="176"/>
      <c r="M3049" s="176">
        <v>1000</v>
      </c>
      <c r="N3049" s="80" t="s">
        <v>6854</v>
      </c>
      <c r="O3049" s="162"/>
      <c r="P3049" s="80" t="s">
        <v>2302</v>
      </c>
      <c r="Q3049" s="80"/>
      <c r="R3049" s="80"/>
      <c r="S3049" s="163"/>
      <c r="T3049" s="213"/>
      <c r="U3049" s="162"/>
      <c r="V3049" s="164"/>
      <c r="W3049" s="12" t="str">
        <f t="shared" si="711"/>
        <v>Mqtt1</v>
      </c>
      <c r="X3049" s="196" t="s">
        <v>10588</v>
      </c>
      <c r="Y3049" s="6" t="str">
        <f t="shared" si="712"/>
        <v>marpower/power-tag/distrbution-panel-115v</v>
      </c>
      <c r="Z3049" s="103" t="str" cm="1">
        <f t="array" ref="Z3049">IF(COUNTIF(N3049,"spare"),"","$."&amp;_xlfn.REGEXEXTRACT(J3049,"^PT\d+[FQ]\d+_(.*)", 2))</f>
        <v>$.RMS_Voltage_C_N</v>
      </c>
      <c r="AA3049" s="12">
        <f t="shared" si="714"/>
        <v>24</v>
      </c>
      <c r="AB3049" s="6" t="s">
        <v>195</v>
      </c>
      <c r="AC3049" s="103">
        <v>3032</v>
      </c>
      <c r="AJ3049" s="80"/>
      <c r="AK3049" s="113" t="s">
        <v>1424</v>
      </c>
      <c r="AN3049" s="80"/>
      <c r="AO3049" s="80"/>
      <c r="AP3049" s="80"/>
      <c r="AQ3049" s="80"/>
      <c r="AR3049" s="127"/>
      <c r="AS3049" s="80"/>
      <c r="AT3049" s="7"/>
      <c r="AU3049" s="7"/>
      <c r="AV3049" s="165"/>
      <c r="AW3049" s="166"/>
      <c r="AX3049" s="137"/>
      <c r="AY3049" s="147"/>
      <c r="AZ3049" s="167"/>
      <c r="BA3049" s="167"/>
      <c r="BB3049" s="147" t="str">
        <f t="shared" si="715"/>
        <v/>
      </c>
      <c r="BC3049" s="168"/>
      <c r="BD3049" s="165"/>
      <c r="BE3049" s="165"/>
      <c r="BF3049" s="165"/>
      <c r="BG3049" s="165"/>
      <c r="BH3049" s="165"/>
      <c r="BI3049" s="165"/>
      <c r="BJ3049" s="165"/>
      <c r="BK3049" s="165"/>
      <c r="BL3049" s="165"/>
      <c r="BM3049" s="165"/>
      <c r="BN3049" s="165"/>
      <c r="BO3049" s="165"/>
      <c r="BP3049" s="165"/>
      <c r="BQ3049" s="165"/>
      <c r="BS3049" s="6"/>
      <c r="BT3049" s="11"/>
      <c r="BU3049" s="6"/>
      <c r="BV3049" s="6"/>
    </row>
    <row r="3050" spans="1:74" ht="15.75" x14ac:dyDescent="0.25">
      <c r="A3050" s="52" t="s">
        <v>1422</v>
      </c>
      <c r="B3050" s="56"/>
      <c r="C3050" s="7" t="s">
        <v>118</v>
      </c>
      <c r="D3050" s="7" t="s">
        <v>6558</v>
      </c>
      <c r="E3050" s="7"/>
      <c r="F3050" s="64"/>
      <c r="G3050" s="6"/>
      <c r="H3050" s="6"/>
      <c r="I3050" s="10" t="s">
        <v>110</v>
      </c>
      <c r="J3050" s="11" t="s">
        <v>1737</v>
      </c>
      <c r="K3050" s="194" t="s">
        <v>510</v>
      </c>
      <c r="L3050" s="176"/>
      <c r="M3050" s="176">
        <v>1000</v>
      </c>
      <c r="N3050" s="80" t="s">
        <v>6854</v>
      </c>
      <c r="O3050" s="162"/>
      <c r="P3050" s="80" t="s">
        <v>2303</v>
      </c>
      <c r="Q3050" s="80"/>
      <c r="R3050" s="80"/>
      <c r="S3050" s="163"/>
      <c r="T3050" s="213"/>
      <c r="U3050" s="162"/>
      <c r="V3050" s="164"/>
      <c r="W3050" s="12" t="str">
        <f t="shared" si="711"/>
        <v>Mqtt1</v>
      </c>
      <c r="X3050" s="196" t="s">
        <v>10588</v>
      </c>
      <c r="Y3050" s="6" t="str">
        <f t="shared" si="712"/>
        <v>marpower/power-tag/distrbution-panel-115v</v>
      </c>
      <c r="Z3050" s="103" t="str" cm="1">
        <f t="array" ref="Z3050">IF(COUNTIF(N3050,"spare"),"","$."&amp;_xlfn.REGEXEXTRACT(J3050,"^PT\d+[FQ]\d+_(.*)", 2))</f>
        <v>$.Active_Power_Phase_A</v>
      </c>
      <c r="AA3050" s="12">
        <f t="shared" si="714"/>
        <v>24</v>
      </c>
      <c r="AB3050" s="6" t="s">
        <v>195</v>
      </c>
      <c r="AC3050" s="103">
        <v>3054</v>
      </c>
      <c r="AJ3050" s="80"/>
      <c r="AK3050" s="113" t="s">
        <v>1425</v>
      </c>
      <c r="AN3050" s="80"/>
      <c r="AO3050" s="80"/>
      <c r="AP3050" s="80"/>
      <c r="AQ3050" s="80"/>
      <c r="AR3050" s="127"/>
      <c r="AS3050" s="80"/>
      <c r="AT3050" s="7"/>
      <c r="AU3050" s="7"/>
      <c r="AV3050" s="165"/>
      <c r="AW3050" s="166"/>
      <c r="AX3050" s="137"/>
      <c r="AY3050" s="147"/>
      <c r="AZ3050" s="167"/>
      <c r="BA3050" s="167"/>
      <c r="BB3050" s="147" t="str">
        <f t="shared" si="715"/>
        <v/>
      </c>
      <c r="BC3050" s="168"/>
      <c r="BD3050" s="165"/>
      <c r="BE3050" s="165"/>
      <c r="BF3050" s="165"/>
      <c r="BG3050" s="165"/>
      <c r="BH3050" s="165"/>
      <c r="BI3050" s="165"/>
      <c r="BJ3050" s="165"/>
      <c r="BK3050" s="165"/>
      <c r="BL3050" s="165"/>
      <c r="BM3050" s="165"/>
      <c r="BN3050" s="165"/>
      <c r="BO3050" s="165"/>
      <c r="BP3050" s="165"/>
      <c r="BQ3050" s="165"/>
      <c r="BS3050" s="6"/>
      <c r="BT3050" s="11"/>
      <c r="BU3050" s="6"/>
      <c r="BV3050" s="6"/>
    </row>
    <row r="3051" spans="1:74" ht="15.75" x14ac:dyDescent="0.25">
      <c r="A3051" s="52" t="s">
        <v>1422</v>
      </c>
      <c r="B3051" s="56"/>
      <c r="C3051" s="7" t="s">
        <v>118</v>
      </c>
      <c r="D3051" s="7" t="s">
        <v>6558</v>
      </c>
      <c r="E3051" s="7"/>
      <c r="F3051" s="64"/>
      <c r="G3051" s="6"/>
      <c r="H3051" s="6"/>
      <c r="I3051" s="10" t="s">
        <v>110</v>
      </c>
      <c r="J3051" s="11" t="s">
        <v>1738</v>
      </c>
      <c r="K3051" s="194" t="s">
        <v>510</v>
      </c>
      <c r="L3051" s="176"/>
      <c r="M3051" s="176">
        <v>1000</v>
      </c>
      <c r="N3051" s="80" t="s">
        <v>6854</v>
      </c>
      <c r="O3051" s="162"/>
      <c r="P3051" s="80" t="s">
        <v>2304</v>
      </c>
      <c r="Q3051" s="80"/>
      <c r="R3051" s="80"/>
      <c r="S3051" s="163"/>
      <c r="T3051" s="213"/>
      <c r="U3051" s="162"/>
      <c r="V3051" s="164"/>
      <c r="W3051" s="12" t="str">
        <f t="shared" si="711"/>
        <v>Mqtt1</v>
      </c>
      <c r="X3051" s="196" t="s">
        <v>10588</v>
      </c>
      <c r="Y3051" s="6" t="str">
        <f t="shared" si="712"/>
        <v>marpower/power-tag/distrbution-panel-115v</v>
      </c>
      <c r="Z3051" s="103" t="str" cm="1">
        <f t="array" ref="Z3051">IF(COUNTIF(N3051,"spare"),"","$."&amp;_xlfn.REGEXEXTRACT(J3051,"^PT\d+[FQ]\d+_(.*)", 2))</f>
        <v>$.Active_Power_Phase_B</v>
      </c>
      <c r="AA3051" s="12">
        <f t="shared" si="714"/>
        <v>24</v>
      </c>
      <c r="AB3051" s="6" t="s">
        <v>195</v>
      </c>
      <c r="AC3051" s="103">
        <v>3056</v>
      </c>
      <c r="AJ3051" s="80"/>
      <c r="AK3051" s="113" t="s">
        <v>1425</v>
      </c>
      <c r="AN3051" s="80"/>
      <c r="AO3051" s="80"/>
      <c r="AP3051" s="80"/>
      <c r="AQ3051" s="80"/>
      <c r="AR3051" s="127"/>
      <c r="AS3051" s="80"/>
      <c r="AT3051" s="7"/>
      <c r="AU3051" s="7"/>
      <c r="AV3051" s="165"/>
      <c r="AW3051" s="166"/>
      <c r="AX3051" s="137"/>
      <c r="AY3051" s="147"/>
      <c r="AZ3051" s="167"/>
      <c r="BA3051" s="167"/>
      <c r="BB3051" s="147" t="str">
        <f t="shared" si="715"/>
        <v/>
      </c>
      <c r="BC3051" s="168"/>
      <c r="BD3051" s="165"/>
      <c r="BE3051" s="165"/>
      <c r="BF3051" s="165"/>
      <c r="BG3051" s="165"/>
      <c r="BH3051" s="165"/>
      <c r="BI3051" s="165"/>
      <c r="BJ3051" s="165"/>
      <c r="BK3051" s="165"/>
      <c r="BL3051" s="165"/>
      <c r="BM3051" s="165"/>
      <c r="BN3051" s="165"/>
      <c r="BO3051" s="165"/>
      <c r="BP3051" s="165"/>
      <c r="BQ3051" s="165"/>
      <c r="BS3051" s="6"/>
      <c r="BT3051" s="11"/>
      <c r="BU3051" s="6"/>
      <c r="BV3051" s="6"/>
    </row>
    <row r="3052" spans="1:74" ht="15.75" x14ac:dyDescent="0.25">
      <c r="A3052" s="52" t="s">
        <v>1422</v>
      </c>
      <c r="B3052" s="56"/>
      <c r="C3052" s="7" t="s">
        <v>118</v>
      </c>
      <c r="D3052" s="7" t="s">
        <v>6558</v>
      </c>
      <c r="E3052" s="7"/>
      <c r="F3052" s="64"/>
      <c r="G3052" s="6"/>
      <c r="H3052" s="6"/>
      <c r="I3052" s="10" t="s">
        <v>110</v>
      </c>
      <c r="J3052" s="11" t="s">
        <v>1739</v>
      </c>
      <c r="K3052" s="194" t="s">
        <v>510</v>
      </c>
      <c r="L3052" s="176"/>
      <c r="M3052" s="176">
        <v>1000</v>
      </c>
      <c r="N3052" s="80" t="s">
        <v>6854</v>
      </c>
      <c r="O3052" s="162"/>
      <c r="P3052" s="80" t="s">
        <v>2305</v>
      </c>
      <c r="Q3052" s="80"/>
      <c r="R3052" s="80"/>
      <c r="S3052" s="163"/>
      <c r="T3052" s="213"/>
      <c r="U3052" s="162"/>
      <c r="V3052" s="164"/>
      <c r="W3052" s="12" t="str">
        <f t="shared" si="711"/>
        <v>Mqtt1</v>
      </c>
      <c r="X3052" s="196" t="s">
        <v>10588</v>
      </c>
      <c r="Y3052" s="6" t="str">
        <f t="shared" si="712"/>
        <v>marpower/power-tag/distrbution-panel-115v</v>
      </c>
      <c r="Z3052" s="103" t="str" cm="1">
        <f t="array" ref="Z3052">IF(COUNTIF(N3052,"spare"),"","$."&amp;_xlfn.REGEXEXTRACT(J3052,"^PT\d+[FQ]\d+_(.*)", 2))</f>
        <v>$.Active_Power_Phase_C</v>
      </c>
      <c r="AA3052" s="12">
        <f t="shared" si="714"/>
        <v>24</v>
      </c>
      <c r="AB3052" s="6" t="s">
        <v>195</v>
      </c>
      <c r="AC3052" s="103">
        <v>3058</v>
      </c>
      <c r="AJ3052" s="80"/>
      <c r="AK3052" s="113" t="s">
        <v>1425</v>
      </c>
      <c r="AN3052" s="80"/>
      <c r="AO3052" s="80"/>
      <c r="AP3052" s="80"/>
      <c r="AQ3052" s="80"/>
      <c r="AR3052" s="127"/>
      <c r="AS3052" s="80"/>
      <c r="AT3052" s="7"/>
      <c r="AU3052" s="7"/>
      <c r="AV3052" s="165"/>
      <c r="AW3052" s="166"/>
      <c r="AX3052" s="137"/>
      <c r="AY3052" s="147"/>
      <c r="AZ3052" s="167"/>
      <c r="BA3052" s="167"/>
      <c r="BB3052" s="147" t="str">
        <f t="shared" si="715"/>
        <v/>
      </c>
      <c r="BC3052" s="168"/>
      <c r="BD3052" s="165"/>
      <c r="BE3052" s="165"/>
      <c r="BF3052" s="165"/>
      <c r="BG3052" s="165"/>
      <c r="BH3052" s="165"/>
      <c r="BI3052" s="165"/>
      <c r="BJ3052" s="165"/>
      <c r="BK3052" s="165"/>
      <c r="BL3052" s="165"/>
      <c r="BM3052" s="165"/>
      <c r="BN3052" s="165"/>
      <c r="BO3052" s="165"/>
      <c r="BP3052" s="165"/>
      <c r="BQ3052" s="165"/>
      <c r="BS3052" s="6"/>
      <c r="BT3052" s="11"/>
      <c r="BU3052" s="6"/>
      <c r="BV3052" s="6"/>
    </row>
    <row r="3053" spans="1:74" ht="15.75" x14ac:dyDescent="0.25">
      <c r="A3053" s="52" t="s">
        <v>1422</v>
      </c>
      <c r="B3053" s="56"/>
      <c r="C3053" s="7" t="s">
        <v>118</v>
      </c>
      <c r="D3053" s="7" t="s">
        <v>6558</v>
      </c>
      <c r="E3053" s="7"/>
      <c r="F3053" s="64"/>
      <c r="G3053" s="6"/>
      <c r="H3053" s="6"/>
      <c r="I3053" s="10" t="s">
        <v>110</v>
      </c>
      <c r="J3053" s="11" t="s">
        <v>1740</v>
      </c>
      <c r="K3053" s="194" t="s">
        <v>510</v>
      </c>
      <c r="L3053" s="176"/>
      <c r="M3053" s="176">
        <v>1000</v>
      </c>
      <c r="N3053" s="80" t="s">
        <v>6854</v>
      </c>
      <c r="O3053" s="162"/>
      <c r="P3053" s="80" t="s">
        <v>2306</v>
      </c>
      <c r="Q3053" s="80"/>
      <c r="R3053" s="80"/>
      <c r="S3053" s="163"/>
      <c r="T3053" s="213"/>
      <c r="U3053" s="162"/>
      <c r="V3053" s="164"/>
      <c r="W3053" s="12" t="str">
        <f t="shared" si="711"/>
        <v>Mqtt1</v>
      </c>
      <c r="X3053" s="196" t="s">
        <v>10588</v>
      </c>
      <c r="Y3053" s="6" t="str">
        <f t="shared" si="712"/>
        <v>marpower/power-tag/distrbution-panel-115v</v>
      </c>
      <c r="Z3053" s="103" t="str" cm="1">
        <f t="array" ref="Z3053">IF(COUNTIF(N3053,"spare"),"","$."&amp;_xlfn.REGEXEXTRACT(J3053,"^PT\d+[FQ]\d+_(.*)", 2))</f>
        <v>$.Total_Active_Power</v>
      </c>
      <c r="AA3053" s="12">
        <f t="shared" si="714"/>
        <v>24</v>
      </c>
      <c r="AB3053" s="6" t="s">
        <v>195</v>
      </c>
      <c r="AC3053" s="103">
        <v>3060</v>
      </c>
      <c r="AJ3053" s="80"/>
      <c r="AK3053" s="113" t="s">
        <v>1425</v>
      </c>
      <c r="AN3053" s="80"/>
      <c r="AO3053" s="80"/>
      <c r="AP3053" s="80"/>
      <c r="AQ3053" s="80"/>
      <c r="AR3053" s="127"/>
      <c r="AS3053" s="80"/>
      <c r="AT3053" s="7"/>
      <c r="AU3053" s="7"/>
      <c r="AV3053" s="165"/>
      <c r="AW3053" s="166"/>
      <c r="AX3053" s="137"/>
      <c r="AY3053" s="147"/>
      <c r="AZ3053" s="167"/>
      <c r="BA3053" s="167"/>
      <c r="BB3053" s="147" t="str">
        <f t="shared" si="715"/>
        <v/>
      </c>
      <c r="BC3053" s="168"/>
      <c r="BD3053" s="165"/>
      <c r="BE3053" s="165"/>
      <c r="BF3053" s="165"/>
      <c r="BG3053" s="165"/>
      <c r="BH3053" s="165"/>
      <c r="BI3053" s="165"/>
      <c r="BJ3053" s="165"/>
      <c r="BK3053" s="165"/>
      <c r="BL3053" s="165"/>
      <c r="BM3053" s="165"/>
      <c r="BN3053" s="165"/>
      <c r="BO3053" s="165"/>
      <c r="BP3053" s="165"/>
      <c r="BQ3053" s="165"/>
      <c r="BS3053" s="6"/>
      <c r="BT3053" s="11"/>
      <c r="BU3053" s="6"/>
      <c r="BV3053" s="6"/>
    </row>
    <row r="3054" spans="1:74" ht="15.75" x14ac:dyDescent="0.25">
      <c r="A3054" s="52" t="s">
        <v>1422</v>
      </c>
      <c r="B3054" s="56"/>
      <c r="C3054" s="7" t="s">
        <v>118</v>
      </c>
      <c r="D3054" s="7" t="s">
        <v>6558</v>
      </c>
      <c r="E3054" s="7"/>
      <c r="F3054" s="64"/>
      <c r="G3054" s="6"/>
      <c r="H3054" s="6"/>
      <c r="I3054" s="10" t="s">
        <v>110</v>
      </c>
      <c r="J3054" s="11" t="s">
        <v>1741</v>
      </c>
      <c r="K3054" s="194" t="s">
        <v>510</v>
      </c>
      <c r="L3054" s="176"/>
      <c r="M3054" s="176">
        <v>1000</v>
      </c>
      <c r="N3054" s="80" t="s">
        <v>6854</v>
      </c>
      <c r="O3054" s="162"/>
      <c r="P3054" s="80" t="s">
        <v>2307</v>
      </c>
      <c r="Q3054" s="80"/>
      <c r="R3054" s="80"/>
      <c r="S3054" s="163"/>
      <c r="T3054" s="213"/>
      <c r="U3054" s="162"/>
      <c r="V3054" s="164"/>
      <c r="W3054" s="12" t="str">
        <f t="shared" si="711"/>
        <v>Mqtt1</v>
      </c>
      <c r="X3054" s="196" t="s">
        <v>10588</v>
      </c>
      <c r="Y3054" s="6" t="str">
        <f t="shared" si="712"/>
        <v>marpower/power-tag/distrbution-panel-115v</v>
      </c>
      <c r="Z3054" s="103" t="str" cm="1">
        <f t="array" ref="Z3054">IF(COUNTIF(N3054,"spare"),"","$."&amp;_xlfn.REGEXEXTRACT(J3054,"^PT\d+[FQ]\d+_(.*)", 2))</f>
        <v>$.Power_Factor_Phase_A</v>
      </c>
      <c r="AA3054" s="12">
        <f t="shared" si="714"/>
        <v>24</v>
      </c>
      <c r="AB3054" s="6" t="s">
        <v>195</v>
      </c>
      <c r="AC3054" s="103">
        <v>3078</v>
      </c>
      <c r="AJ3054" s="80"/>
      <c r="AK3054" s="113" t="s">
        <v>1426</v>
      </c>
      <c r="AN3054" s="80"/>
      <c r="AO3054" s="80"/>
      <c r="AP3054" s="80"/>
      <c r="AQ3054" s="80"/>
      <c r="AR3054" s="127"/>
      <c r="AS3054" s="80"/>
      <c r="AT3054" s="7"/>
      <c r="AU3054" s="7"/>
      <c r="AV3054" s="165"/>
      <c r="AW3054" s="166"/>
      <c r="AX3054" s="137"/>
      <c r="AY3054" s="147"/>
      <c r="AZ3054" s="167"/>
      <c r="BA3054" s="167"/>
      <c r="BB3054" s="147" t="str">
        <f t="shared" si="715"/>
        <v/>
      </c>
      <c r="BC3054" s="168"/>
      <c r="BD3054" s="165"/>
      <c r="BE3054" s="165"/>
      <c r="BF3054" s="165"/>
      <c r="BG3054" s="165"/>
      <c r="BH3054" s="165"/>
      <c r="BI3054" s="165"/>
      <c r="BJ3054" s="165"/>
      <c r="BK3054" s="165"/>
      <c r="BL3054" s="165"/>
      <c r="BM3054" s="165"/>
      <c r="BN3054" s="165"/>
      <c r="BO3054" s="165"/>
      <c r="BP3054" s="165"/>
      <c r="BQ3054" s="165"/>
      <c r="BS3054" s="6"/>
      <c r="BT3054" s="11"/>
      <c r="BU3054" s="6"/>
      <c r="BV3054" s="6"/>
    </row>
    <row r="3055" spans="1:74" ht="15.75" x14ac:dyDescent="0.25">
      <c r="A3055" s="52" t="s">
        <v>1422</v>
      </c>
      <c r="B3055" s="56"/>
      <c r="C3055" s="7" t="s">
        <v>118</v>
      </c>
      <c r="D3055" s="7" t="s">
        <v>6558</v>
      </c>
      <c r="E3055" s="7"/>
      <c r="F3055" s="64"/>
      <c r="G3055" s="6"/>
      <c r="H3055" s="6"/>
      <c r="I3055" s="10" t="s">
        <v>110</v>
      </c>
      <c r="J3055" s="11" t="s">
        <v>1742</v>
      </c>
      <c r="K3055" s="194" t="s">
        <v>510</v>
      </c>
      <c r="L3055" s="176"/>
      <c r="M3055" s="176">
        <v>1000</v>
      </c>
      <c r="N3055" s="80" t="s">
        <v>6854</v>
      </c>
      <c r="O3055" s="162"/>
      <c r="P3055" s="80" t="s">
        <v>2308</v>
      </c>
      <c r="Q3055" s="80"/>
      <c r="R3055" s="80"/>
      <c r="S3055" s="163"/>
      <c r="T3055" s="213"/>
      <c r="U3055" s="162"/>
      <c r="V3055" s="164"/>
      <c r="W3055" s="12" t="str">
        <f t="shared" si="711"/>
        <v>Mqtt1</v>
      </c>
      <c r="X3055" s="196" t="s">
        <v>10588</v>
      </c>
      <c r="Y3055" s="6" t="str">
        <f t="shared" si="712"/>
        <v>marpower/power-tag/distrbution-panel-115v</v>
      </c>
      <c r="Z3055" s="103" t="str" cm="1">
        <f t="array" ref="Z3055">IF(COUNTIF(N3055,"spare"),"","$."&amp;_xlfn.REGEXEXTRACT(J3055,"^PT\d+[FQ]\d+_(.*)", 2))</f>
        <v>$.Power_Factor_Phase_B</v>
      </c>
      <c r="AA3055" s="12">
        <f t="shared" si="714"/>
        <v>24</v>
      </c>
      <c r="AB3055" s="6" t="s">
        <v>195</v>
      </c>
      <c r="AC3055" s="103">
        <v>3080</v>
      </c>
      <c r="AJ3055" s="80"/>
      <c r="AK3055" s="113" t="s">
        <v>1426</v>
      </c>
      <c r="AN3055" s="80"/>
      <c r="AO3055" s="80"/>
      <c r="AP3055" s="80"/>
      <c r="AQ3055" s="80"/>
      <c r="AR3055" s="127"/>
      <c r="AS3055" s="80"/>
      <c r="AT3055" s="7"/>
      <c r="AU3055" s="7"/>
      <c r="AV3055" s="165"/>
      <c r="AW3055" s="166"/>
      <c r="AX3055" s="137"/>
      <c r="AY3055" s="147"/>
      <c r="AZ3055" s="167"/>
      <c r="BA3055" s="167"/>
      <c r="BB3055" s="147" t="str">
        <f t="shared" si="715"/>
        <v/>
      </c>
      <c r="BC3055" s="168"/>
      <c r="BD3055" s="165"/>
      <c r="BE3055" s="165"/>
      <c r="BF3055" s="165"/>
      <c r="BG3055" s="165"/>
      <c r="BH3055" s="165"/>
      <c r="BI3055" s="165"/>
      <c r="BJ3055" s="165"/>
      <c r="BK3055" s="165"/>
      <c r="BL3055" s="165"/>
      <c r="BM3055" s="165"/>
      <c r="BN3055" s="165"/>
      <c r="BO3055" s="165"/>
      <c r="BP3055" s="165"/>
      <c r="BQ3055" s="165"/>
      <c r="BS3055" s="6"/>
      <c r="BT3055" s="11"/>
      <c r="BU3055" s="6"/>
      <c r="BV3055" s="6"/>
    </row>
    <row r="3056" spans="1:74" ht="15.75" x14ac:dyDescent="0.25">
      <c r="A3056" s="52" t="s">
        <v>1422</v>
      </c>
      <c r="B3056" s="56"/>
      <c r="C3056" s="7" t="s">
        <v>118</v>
      </c>
      <c r="D3056" s="7" t="s">
        <v>6558</v>
      </c>
      <c r="E3056" s="7"/>
      <c r="F3056" s="64"/>
      <c r="G3056" s="6"/>
      <c r="H3056" s="6"/>
      <c r="I3056" s="10" t="s">
        <v>110</v>
      </c>
      <c r="J3056" s="11" t="s">
        <v>1743</v>
      </c>
      <c r="K3056" s="194" t="s">
        <v>510</v>
      </c>
      <c r="L3056" s="176"/>
      <c r="M3056" s="176">
        <v>1000</v>
      </c>
      <c r="N3056" s="80" t="s">
        <v>6854</v>
      </c>
      <c r="O3056" s="162"/>
      <c r="P3056" s="80" t="s">
        <v>2309</v>
      </c>
      <c r="Q3056" s="80"/>
      <c r="R3056" s="80"/>
      <c r="S3056" s="163"/>
      <c r="T3056" s="213"/>
      <c r="U3056" s="162"/>
      <c r="V3056" s="164"/>
      <c r="W3056" s="12" t="str">
        <f t="shared" si="711"/>
        <v>Mqtt1</v>
      </c>
      <c r="X3056" s="196" t="s">
        <v>10588</v>
      </c>
      <c r="Y3056" s="6" t="str">
        <f t="shared" si="712"/>
        <v>marpower/power-tag/distrbution-panel-115v</v>
      </c>
      <c r="Z3056" s="103" t="str" cm="1">
        <f t="array" ref="Z3056">IF(COUNTIF(N3056,"spare"),"","$."&amp;_xlfn.REGEXEXTRACT(J3056,"^PT\d+[FQ]\d+_(.*)", 2))</f>
        <v>$.Power_Factor_Phase_C</v>
      </c>
      <c r="AA3056" s="12">
        <f t="shared" si="714"/>
        <v>24</v>
      </c>
      <c r="AB3056" s="6" t="s">
        <v>195</v>
      </c>
      <c r="AC3056" s="103">
        <v>3082</v>
      </c>
      <c r="AJ3056" s="80"/>
      <c r="AK3056" s="113" t="s">
        <v>1426</v>
      </c>
      <c r="AN3056" s="80"/>
      <c r="AO3056" s="80"/>
      <c r="AP3056" s="80"/>
      <c r="AQ3056" s="80"/>
      <c r="AR3056" s="127"/>
      <c r="AS3056" s="80"/>
      <c r="AT3056" s="7"/>
      <c r="AU3056" s="7"/>
      <c r="AV3056" s="165"/>
      <c r="AW3056" s="166"/>
      <c r="AX3056" s="137"/>
      <c r="AY3056" s="147"/>
      <c r="AZ3056" s="167"/>
      <c r="BA3056" s="167"/>
      <c r="BB3056" s="147" t="str">
        <f t="shared" si="715"/>
        <v/>
      </c>
      <c r="BC3056" s="168"/>
      <c r="BD3056" s="165"/>
      <c r="BE3056" s="165"/>
      <c r="BF3056" s="165"/>
      <c r="BG3056" s="165"/>
      <c r="BH3056" s="165"/>
      <c r="BI3056" s="165"/>
      <c r="BJ3056" s="165"/>
      <c r="BK3056" s="165"/>
      <c r="BL3056" s="165"/>
      <c r="BM3056" s="165"/>
      <c r="BN3056" s="165"/>
      <c r="BO3056" s="165"/>
      <c r="BP3056" s="165"/>
      <c r="BQ3056" s="165"/>
      <c r="BS3056" s="6"/>
      <c r="BT3056" s="11"/>
      <c r="BU3056" s="6"/>
      <c r="BV3056" s="6"/>
    </row>
    <row r="3057" spans="1:74" ht="15.75" x14ac:dyDescent="0.25">
      <c r="A3057" s="52" t="s">
        <v>1422</v>
      </c>
      <c r="B3057" s="56"/>
      <c r="C3057" s="7" t="s">
        <v>118</v>
      </c>
      <c r="D3057" s="7" t="s">
        <v>6558</v>
      </c>
      <c r="E3057" s="7"/>
      <c r="F3057" s="64"/>
      <c r="G3057" s="6"/>
      <c r="H3057" s="6"/>
      <c r="I3057" s="10" t="s">
        <v>110</v>
      </c>
      <c r="J3057" s="11" t="s">
        <v>1744</v>
      </c>
      <c r="K3057" s="194" t="s">
        <v>510</v>
      </c>
      <c r="L3057" s="176"/>
      <c r="M3057" s="176">
        <v>1000</v>
      </c>
      <c r="N3057" s="80" t="s">
        <v>6854</v>
      </c>
      <c r="O3057" s="162"/>
      <c r="P3057" s="80" t="s">
        <v>2310</v>
      </c>
      <c r="Q3057" s="80"/>
      <c r="R3057" s="80"/>
      <c r="S3057" s="163"/>
      <c r="T3057" s="213"/>
      <c r="U3057" s="162"/>
      <c r="V3057" s="164"/>
      <c r="W3057" s="12" t="str">
        <f t="shared" si="711"/>
        <v>Mqtt1</v>
      </c>
      <c r="X3057" s="196" t="s">
        <v>10588</v>
      </c>
      <c r="Y3057" s="6" t="str">
        <f t="shared" si="712"/>
        <v>marpower/power-tag/distrbution-panel-115v</v>
      </c>
      <c r="Z3057" s="103" t="str" cm="1">
        <f t="array" ref="Z3057">IF(COUNTIF(N3057,"spare"),"","$."&amp;_xlfn.REGEXEXTRACT(J3057,"^PT\d+[FQ]\d+_(.*)", 2))</f>
        <v>$.Total_Power_Factor</v>
      </c>
      <c r="AA3057" s="12">
        <f t="shared" si="714"/>
        <v>24</v>
      </c>
      <c r="AB3057" s="6" t="s">
        <v>195</v>
      </c>
      <c r="AC3057" s="103">
        <v>3084</v>
      </c>
      <c r="AJ3057" s="80"/>
      <c r="AK3057" s="113" t="s">
        <v>1426</v>
      </c>
      <c r="AN3057" s="80"/>
      <c r="AO3057" s="80"/>
      <c r="AP3057" s="80"/>
      <c r="AQ3057" s="80"/>
      <c r="AR3057" s="127"/>
      <c r="AS3057" s="80"/>
      <c r="AT3057" s="7"/>
      <c r="AU3057" s="7"/>
      <c r="AV3057" s="165"/>
      <c r="AW3057" s="166"/>
      <c r="AX3057" s="137"/>
      <c r="AY3057" s="147"/>
      <c r="AZ3057" s="167"/>
      <c r="BA3057" s="167"/>
      <c r="BB3057" s="147" t="str">
        <f t="shared" si="715"/>
        <v/>
      </c>
      <c r="BC3057" s="168"/>
      <c r="BD3057" s="165"/>
      <c r="BE3057" s="165"/>
      <c r="BF3057" s="165"/>
      <c r="BG3057" s="165"/>
      <c r="BH3057" s="165"/>
      <c r="BI3057" s="165"/>
      <c r="BJ3057" s="165"/>
      <c r="BK3057" s="165"/>
      <c r="BL3057" s="165"/>
      <c r="BM3057" s="165"/>
      <c r="BN3057" s="165"/>
      <c r="BO3057" s="165"/>
      <c r="BP3057" s="165"/>
      <c r="BQ3057" s="165"/>
      <c r="BS3057" s="6"/>
      <c r="BT3057" s="11"/>
      <c r="BU3057" s="6"/>
      <c r="BV3057" s="6"/>
    </row>
    <row r="3058" spans="1:74" ht="15.75" x14ac:dyDescent="0.25">
      <c r="A3058" s="52" t="s">
        <v>1422</v>
      </c>
      <c r="B3058" s="56"/>
      <c r="C3058" s="7" t="s">
        <v>118</v>
      </c>
      <c r="D3058" s="7" t="s">
        <v>6558</v>
      </c>
      <c r="E3058" s="7"/>
      <c r="F3058" s="64"/>
      <c r="G3058" s="6"/>
      <c r="H3058" s="6"/>
      <c r="I3058" s="10" t="s">
        <v>110</v>
      </c>
      <c r="J3058" s="11" t="s">
        <v>1745</v>
      </c>
      <c r="K3058" s="194" t="s">
        <v>510</v>
      </c>
      <c r="L3058" s="176"/>
      <c r="M3058" s="176">
        <v>1000</v>
      </c>
      <c r="N3058" s="80" t="s">
        <v>6854</v>
      </c>
      <c r="O3058" s="162"/>
      <c r="P3058" s="80" t="s">
        <v>2742</v>
      </c>
      <c r="Q3058" s="80"/>
      <c r="R3058" s="80"/>
      <c r="S3058" s="163"/>
      <c r="T3058" s="213"/>
      <c r="U3058" s="162"/>
      <c r="V3058" s="164"/>
      <c r="W3058" s="12" t="str">
        <f t="shared" si="711"/>
        <v>Mqtt1</v>
      </c>
      <c r="X3058" s="196" t="s">
        <v>10589</v>
      </c>
      <c r="Y3058" s="6" t="str">
        <f t="shared" si="712"/>
        <v>marpower/power-tag/discharge-pump-master-cabin-ps</v>
      </c>
      <c r="Z3058" s="103" t="str" cm="1">
        <f t="array" ref="Z3058">IF(COUNTIF(N3058,"spare"),"","$."&amp;_xlfn.REGEXEXTRACT(J3058,"^PT\d+[FQ]\d+_(.*)", 2))</f>
        <v>$.RMS_Current_Phase_A</v>
      </c>
      <c r="AA3058" s="12">
        <f t="shared" si="714"/>
        <v>25</v>
      </c>
      <c r="AB3058" s="6" t="s">
        <v>195</v>
      </c>
      <c r="AC3058" s="103">
        <v>3000</v>
      </c>
      <c r="AJ3058" s="80"/>
      <c r="AK3058" s="113" t="s">
        <v>1423</v>
      </c>
      <c r="AN3058" s="80"/>
      <c r="AO3058" s="80"/>
      <c r="AP3058" s="80"/>
      <c r="AQ3058" s="80"/>
      <c r="AR3058" s="127"/>
      <c r="AS3058" s="80"/>
      <c r="AT3058" s="7"/>
      <c r="AU3058" s="7"/>
      <c r="AV3058" s="165"/>
      <c r="AW3058" s="166"/>
      <c r="AX3058" s="137"/>
      <c r="AY3058" s="147"/>
      <c r="AZ3058" s="167"/>
      <c r="BA3058" s="167"/>
      <c r="BB3058" s="147" t="str">
        <f t="shared" ref="BB3058:BB3072" si="716">IF(ISNUMBER(AM3058),"1","")</f>
        <v/>
      </c>
      <c r="BC3058" s="168"/>
      <c r="BD3058" s="165"/>
      <c r="BE3058" s="165"/>
      <c r="BF3058" s="165"/>
      <c r="BG3058" s="165"/>
      <c r="BH3058" s="165"/>
      <c r="BI3058" s="165"/>
      <c r="BJ3058" s="165"/>
      <c r="BK3058" s="165"/>
      <c r="BL3058" s="165"/>
      <c r="BM3058" s="165"/>
      <c r="BN3058" s="165"/>
      <c r="BO3058" s="165"/>
      <c r="BP3058" s="165"/>
      <c r="BQ3058" s="165"/>
      <c r="BS3058" s="6"/>
      <c r="BT3058" s="11"/>
      <c r="BU3058" s="6"/>
      <c r="BV3058" s="6"/>
    </row>
    <row r="3059" spans="1:74" ht="15.75" x14ac:dyDescent="0.25">
      <c r="A3059" s="52" t="s">
        <v>1422</v>
      </c>
      <c r="B3059" s="56"/>
      <c r="C3059" s="7" t="s">
        <v>118</v>
      </c>
      <c r="D3059" s="7" t="s">
        <v>6558</v>
      </c>
      <c r="E3059" s="7"/>
      <c r="F3059" s="64"/>
      <c r="G3059" s="6"/>
      <c r="H3059" s="6"/>
      <c r="I3059" s="10" t="s">
        <v>110</v>
      </c>
      <c r="J3059" s="11" t="s">
        <v>1746</v>
      </c>
      <c r="K3059" s="194" t="s">
        <v>510</v>
      </c>
      <c r="L3059" s="176"/>
      <c r="M3059" s="176">
        <v>1000</v>
      </c>
      <c r="N3059" s="80" t="s">
        <v>6854</v>
      </c>
      <c r="O3059" s="162"/>
      <c r="P3059" s="80" t="s">
        <v>2743</v>
      </c>
      <c r="Q3059" s="80"/>
      <c r="R3059" s="80"/>
      <c r="S3059" s="163"/>
      <c r="T3059" s="213"/>
      <c r="U3059" s="162"/>
      <c r="V3059" s="164"/>
      <c r="W3059" s="12" t="str">
        <f t="shared" si="711"/>
        <v>Mqtt1</v>
      </c>
      <c r="X3059" s="196" t="s">
        <v>10589</v>
      </c>
      <c r="Y3059" s="6" t="str">
        <f t="shared" si="712"/>
        <v>marpower/power-tag/discharge-pump-master-cabin-ps</v>
      </c>
      <c r="Z3059" s="103" t="str" cm="1">
        <f t="array" ref="Z3059">IF(COUNTIF(N3059,"spare"),"","$."&amp;_xlfn.REGEXEXTRACT(J3059,"^PT\d+[FQ]\d+_(.*)", 2))</f>
        <v>$.RMS_Current_Phase_B</v>
      </c>
      <c r="AA3059" s="12">
        <f t="shared" si="714"/>
        <v>25</v>
      </c>
      <c r="AB3059" s="6" t="s">
        <v>195</v>
      </c>
      <c r="AC3059" s="103">
        <v>3002</v>
      </c>
      <c r="AJ3059" s="80"/>
      <c r="AK3059" s="113" t="s">
        <v>1423</v>
      </c>
      <c r="AN3059" s="80"/>
      <c r="AO3059" s="80"/>
      <c r="AP3059" s="80"/>
      <c r="AQ3059" s="80"/>
      <c r="AR3059" s="127"/>
      <c r="AS3059" s="80"/>
      <c r="AT3059" s="7"/>
      <c r="AU3059" s="7"/>
      <c r="AV3059" s="165"/>
      <c r="AW3059" s="166"/>
      <c r="AX3059" s="137"/>
      <c r="AY3059" s="147"/>
      <c r="AZ3059" s="167"/>
      <c r="BA3059" s="167"/>
      <c r="BB3059" s="147" t="str">
        <f t="shared" si="716"/>
        <v/>
      </c>
      <c r="BC3059" s="168"/>
      <c r="BD3059" s="165"/>
      <c r="BE3059" s="165"/>
      <c r="BF3059" s="165"/>
      <c r="BG3059" s="165"/>
      <c r="BH3059" s="165"/>
      <c r="BI3059" s="165"/>
      <c r="BJ3059" s="165"/>
      <c r="BK3059" s="165"/>
      <c r="BL3059" s="165"/>
      <c r="BM3059" s="165"/>
      <c r="BN3059" s="165"/>
      <c r="BO3059" s="165"/>
      <c r="BP3059" s="165"/>
      <c r="BQ3059" s="165"/>
      <c r="BS3059" s="6"/>
      <c r="BT3059" s="11"/>
      <c r="BU3059" s="6"/>
      <c r="BV3059" s="6"/>
    </row>
    <row r="3060" spans="1:74" ht="15.75" x14ac:dyDescent="0.25">
      <c r="A3060" s="52" t="s">
        <v>1422</v>
      </c>
      <c r="B3060" s="56"/>
      <c r="C3060" s="7" t="s">
        <v>118</v>
      </c>
      <c r="D3060" s="7" t="s">
        <v>6558</v>
      </c>
      <c r="E3060" s="7"/>
      <c r="F3060" s="64"/>
      <c r="G3060" s="6"/>
      <c r="H3060" s="6"/>
      <c r="I3060" s="10" t="s">
        <v>110</v>
      </c>
      <c r="J3060" s="11" t="s">
        <v>1747</v>
      </c>
      <c r="K3060" s="194" t="s">
        <v>510</v>
      </c>
      <c r="L3060" s="176"/>
      <c r="M3060" s="176">
        <v>1000</v>
      </c>
      <c r="N3060" s="80" t="s">
        <v>6854</v>
      </c>
      <c r="O3060" s="162"/>
      <c r="P3060" s="80" t="s">
        <v>2744</v>
      </c>
      <c r="Q3060" s="80"/>
      <c r="R3060" s="80"/>
      <c r="S3060" s="163"/>
      <c r="T3060" s="213"/>
      <c r="U3060" s="162"/>
      <c r="V3060" s="164"/>
      <c r="W3060" s="12" t="str">
        <f t="shared" si="711"/>
        <v>Mqtt1</v>
      </c>
      <c r="X3060" s="196" t="s">
        <v>10589</v>
      </c>
      <c r="Y3060" s="6" t="str">
        <f t="shared" si="712"/>
        <v>marpower/power-tag/discharge-pump-master-cabin-ps</v>
      </c>
      <c r="Z3060" s="103" t="str" cm="1">
        <f t="array" ref="Z3060">IF(COUNTIF(N3060,"spare"),"","$."&amp;_xlfn.REGEXEXTRACT(J3060,"^PT\d+[FQ]\d+_(.*)", 2))</f>
        <v>$.RMS_Current_Phase_C</v>
      </c>
      <c r="AA3060" s="12">
        <f t="shared" si="714"/>
        <v>25</v>
      </c>
      <c r="AB3060" s="6" t="s">
        <v>195</v>
      </c>
      <c r="AC3060" s="103">
        <v>3004</v>
      </c>
      <c r="AJ3060" s="80"/>
      <c r="AK3060" s="113" t="s">
        <v>1423</v>
      </c>
      <c r="AN3060" s="80"/>
      <c r="AO3060" s="80"/>
      <c r="AP3060" s="80"/>
      <c r="AQ3060" s="80"/>
      <c r="AR3060" s="127"/>
      <c r="AS3060" s="80"/>
      <c r="AT3060" s="7"/>
      <c r="AU3060" s="7"/>
      <c r="AV3060" s="165"/>
      <c r="AW3060" s="166"/>
      <c r="AX3060" s="137"/>
      <c r="AY3060" s="147"/>
      <c r="AZ3060" s="167"/>
      <c r="BA3060" s="167"/>
      <c r="BB3060" s="147" t="str">
        <f t="shared" si="716"/>
        <v/>
      </c>
      <c r="BC3060" s="168"/>
      <c r="BD3060" s="165"/>
      <c r="BE3060" s="165"/>
      <c r="BF3060" s="165"/>
      <c r="BG3060" s="165"/>
      <c r="BH3060" s="165"/>
      <c r="BI3060" s="165"/>
      <c r="BJ3060" s="165"/>
      <c r="BK3060" s="165"/>
      <c r="BL3060" s="165"/>
      <c r="BM3060" s="165"/>
      <c r="BN3060" s="165"/>
      <c r="BO3060" s="165"/>
      <c r="BP3060" s="165"/>
      <c r="BQ3060" s="165"/>
      <c r="BS3060" s="6"/>
      <c r="BT3060" s="11"/>
      <c r="BU3060" s="6"/>
      <c r="BV3060" s="6"/>
    </row>
    <row r="3061" spans="1:74" ht="15.75" x14ac:dyDescent="0.25">
      <c r="A3061" s="52" t="s">
        <v>1422</v>
      </c>
      <c r="B3061" s="56"/>
      <c r="C3061" s="7" t="s">
        <v>118</v>
      </c>
      <c r="D3061" s="7" t="s">
        <v>6558</v>
      </c>
      <c r="E3061" s="7"/>
      <c r="F3061" s="64"/>
      <c r="G3061" s="6"/>
      <c r="H3061" s="6"/>
      <c r="I3061" s="10" t="s">
        <v>110</v>
      </c>
      <c r="J3061" s="11" t="s">
        <v>1748</v>
      </c>
      <c r="K3061" s="194" t="s">
        <v>510</v>
      </c>
      <c r="L3061" s="176"/>
      <c r="M3061" s="176">
        <v>1000</v>
      </c>
      <c r="N3061" s="80" t="s">
        <v>6854</v>
      </c>
      <c r="O3061" s="162"/>
      <c r="P3061" s="80" t="s">
        <v>2745</v>
      </c>
      <c r="Q3061" s="80"/>
      <c r="R3061" s="80"/>
      <c r="S3061" s="163"/>
      <c r="T3061" s="213"/>
      <c r="U3061" s="162"/>
      <c r="V3061" s="164"/>
      <c r="W3061" s="12" t="str">
        <f t="shared" si="711"/>
        <v>Mqtt1</v>
      </c>
      <c r="X3061" s="196" t="s">
        <v>10589</v>
      </c>
      <c r="Y3061" s="6" t="str">
        <f t="shared" si="712"/>
        <v>marpower/power-tag/discharge-pump-master-cabin-ps</v>
      </c>
      <c r="Z3061" s="103" t="str" cm="1">
        <f t="array" ref="Z3061">IF(COUNTIF(N3061,"spare"),"","$."&amp;_xlfn.REGEXEXTRACT(J3061,"^PT\d+[FQ]\d+_(.*)", 2))</f>
        <v>$.RMS_Current_Phase_Neut</v>
      </c>
      <c r="AA3061" s="12">
        <f t="shared" si="714"/>
        <v>25</v>
      </c>
      <c r="AB3061" s="6" t="s">
        <v>195</v>
      </c>
      <c r="AC3061" s="103">
        <v>3006</v>
      </c>
      <c r="AJ3061" s="80"/>
      <c r="AK3061" s="113" t="s">
        <v>1423</v>
      </c>
      <c r="AN3061" s="80"/>
      <c r="AO3061" s="80"/>
      <c r="AP3061" s="80"/>
      <c r="AQ3061" s="80"/>
      <c r="AR3061" s="127"/>
      <c r="AS3061" s="80"/>
      <c r="AT3061" s="7"/>
      <c r="AU3061" s="7"/>
      <c r="AV3061" s="165"/>
      <c r="AW3061" s="166"/>
      <c r="AX3061" s="137"/>
      <c r="AY3061" s="147"/>
      <c r="AZ3061" s="167"/>
      <c r="BA3061" s="167"/>
      <c r="BB3061" s="147" t="str">
        <f t="shared" si="716"/>
        <v/>
      </c>
      <c r="BC3061" s="168"/>
      <c r="BD3061" s="165"/>
      <c r="BE3061" s="165"/>
      <c r="BF3061" s="165"/>
      <c r="BG3061" s="165"/>
      <c r="BH3061" s="165"/>
      <c r="BI3061" s="165"/>
      <c r="BJ3061" s="165"/>
      <c r="BK3061" s="165"/>
      <c r="BL3061" s="165"/>
      <c r="BM3061" s="165"/>
      <c r="BN3061" s="165"/>
      <c r="BO3061" s="165"/>
      <c r="BP3061" s="165"/>
      <c r="BQ3061" s="165"/>
      <c r="BS3061" s="6"/>
      <c r="BT3061" s="11"/>
      <c r="BU3061" s="6"/>
      <c r="BV3061" s="6"/>
    </row>
    <row r="3062" spans="1:74" ht="15.75" x14ac:dyDescent="0.25">
      <c r="A3062" s="52" t="s">
        <v>1422</v>
      </c>
      <c r="B3062" s="56"/>
      <c r="C3062" s="7" t="s">
        <v>118</v>
      </c>
      <c r="D3062" s="7" t="s">
        <v>6558</v>
      </c>
      <c r="E3062" s="7"/>
      <c r="F3062" s="64"/>
      <c r="G3062" s="6"/>
      <c r="H3062" s="6"/>
      <c r="I3062" s="10" t="s">
        <v>110</v>
      </c>
      <c r="J3062" s="11" t="s">
        <v>8294</v>
      </c>
      <c r="K3062" s="194" t="s">
        <v>510</v>
      </c>
      <c r="L3062" s="176"/>
      <c r="M3062" s="176">
        <v>1000</v>
      </c>
      <c r="N3062" s="80" t="s">
        <v>6854</v>
      </c>
      <c r="O3062" s="162"/>
      <c r="P3062" s="80" t="s">
        <v>2746</v>
      </c>
      <c r="Q3062" s="80"/>
      <c r="R3062" s="80"/>
      <c r="S3062" s="163"/>
      <c r="T3062" s="213"/>
      <c r="U3062" s="162"/>
      <c r="V3062" s="164"/>
      <c r="W3062" s="12" t="str">
        <f t="shared" si="711"/>
        <v>Mqtt1</v>
      </c>
      <c r="X3062" s="196" t="s">
        <v>10589</v>
      </c>
      <c r="Y3062" s="6" t="str">
        <f t="shared" si="712"/>
        <v>marpower/power-tag/discharge-pump-master-cabin-ps</v>
      </c>
      <c r="Z3062" s="103" t="str" cm="1">
        <f t="array" ref="Z3062">IF(COUNTIF(N3062,"spare"),"","$."&amp;_xlfn.REGEXEXTRACT(J3062,"^PT\d+[FQ]\d+_(.*)", 2))</f>
        <v>$.RMS_Voltage_A_N</v>
      </c>
      <c r="AA3062" s="12">
        <f t="shared" si="714"/>
        <v>25</v>
      </c>
      <c r="AB3062" s="6" t="s">
        <v>195</v>
      </c>
      <c r="AC3062" s="103">
        <v>3028</v>
      </c>
      <c r="AJ3062" s="80"/>
      <c r="AK3062" s="113" t="s">
        <v>1424</v>
      </c>
      <c r="AN3062" s="80"/>
      <c r="AO3062" s="80"/>
      <c r="AP3062" s="80"/>
      <c r="AQ3062" s="80"/>
      <c r="AR3062" s="127"/>
      <c r="AS3062" s="80"/>
      <c r="AT3062" s="7"/>
      <c r="AU3062" s="7"/>
      <c r="AV3062" s="165"/>
      <c r="AW3062" s="166"/>
      <c r="AX3062" s="137"/>
      <c r="AY3062" s="147"/>
      <c r="AZ3062" s="167"/>
      <c r="BA3062" s="167"/>
      <c r="BB3062" s="147" t="str">
        <f t="shared" si="716"/>
        <v/>
      </c>
      <c r="BC3062" s="168"/>
      <c r="BD3062" s="165"/>
      <c r="BE3062" s="165"/>
      <c r="BF3062" s="165"/>
      <c r="BG3062" s="165"/>
      <c r="BH3062" s="165"/>
      <c r="BI3062" s="165"/>
      <c r="BJ3062" s="165"/>
      <c r="BK3062" s="165"/>
      <c r="BL3062" s="165"/>
      <c r="BM3062" s="165"/>
      <c r="BN3062" s="165"/>
      <c r="BO3062" s="165"/>
      <c r="BP3062" s="165"/>
      <c r="BQ3062" s="165"/>
      <c r="BS3062" s="6"/>
      <c r="BT3062" s="11"/>
      <c r="BU3062" s="6"/>
      <c r="BV3062" s="6"/>
    </row>
    <row r="3063" spans="1:74" ht="15.75" x14ac:dyDescent="0.25">
      <c r="A3063" s="52" t="s">
        <v>1422</v>
      </c>
      <c r="B3063" s="56"/>
      <c r="C3063" s="7" t="s">
        <v>118</v>
      </c>
      <c r="D3063" s="7" t="s">
        <v>6558</v>
      </c>
      <c r="E3063" s="7"/>
      <c r="F3063" s="64"/>
      <c r="G3063" s="6"/>
      <c r="H3063" s="6"/>
      <c r="I3063" s="10" t="s">
        <v>110</v>
      </c>
      <c r="J3063" s="11" t="s">
        <v>8471</v>
      </c>
      <c r="K3063" s="194" t="s">
        <v>510</v>
      </c>
      <c r="L3063" s="176"/>
      <c r="M3063" s="176">
        <v>1000</v>
      </c>
      <c r="N3063" s="80" t="s">
        <v>6854</v>
      </c>
      <c r="O3063" s="162"/>
      <c r="P3063" s="80" t="s">
        <v>2747</v>
      </c>
      <c r="Q3063" s="80"/>
      <c r="R3063" s="80"/>
      <c r="S3063" s="163"/>
      <c r="T3063" s="213"/>
      <c r="U3063" s="162"/>
      <c r="V3063" s="164"/>
      <c r="W3063" s="12" t="str">
        <f t="shared" si="711"/>
        <v>Mqtt1</v>
      </c>
      <c r="X3063" s="196" t="s">
        <v>10589</v>
      </c>
      <c r="Y3063" s="6" t="str">
        <f t="shared" si="712"/>
        <v>marpower/power-tag/discharge-pump-master-cabin-ps</v>
      </c>
      <c r="Z3063" s="103" t="str" cm="1">
        <f t="array" ref="Z3063">IF(COUNTIF(N3063,"spare"),"","$."&amp;_xlfn.REGEXEXTRACT(J3063,"^PT\d+[FQ]\d+_(.*)", 2))</f>
        <v>$.RMS_Voltage_B_N</v>
      </c>
      <c r="AA3063" s="12">
        <f t="shared" si="714"/>
        <v>25</v>
      </c>
      <c r="AB3063" s="6" t="s">
        <v>195</v>
      </c>
      <c r="AC3063" s="103">
        <v>3030</v>
      </c>
      <c r="AJ3063" s="80"/>
      <c r="AK3063" s="113" t="s">
        <v>1424</v>
      </c>
      <c r="AN3063" s="80"/>
      <c r="AO3063" s="80"/>
      <c r="AP3063" s="80"/>
      <c r="AQ3063" s="80"/>
      <c r="AR3063" s="127"/>
      <c r="AS3063" s="80"/>
      <c r="AT3063" s="7"/>
      <c r="AU3063" s="7"/>
      <c r="AV3063" s="165"/>
      <c r="AW3063" s="166"/>
      <c r="AX3063" s="137"/>
      <c r="AY3063" s="147"/>
      <c r="AZ3063" s="167"/>
      <c r="BA3063" s="167"/>
      <c r="BB3063" s="147" t="str">
        <f t="shared" si="716"/>
        <v/>
      </c>
      <c r="BC3063" s="168"/>
      <c r="BD3063" s="165"/>
      <c r="BE3063" s="165"/>
      <c r="BF3063" s="165"/>
      <c r="BG3063" s="165"/>
      <c r="BH3063" s="165"/>
      <c r="BI3063" s="165"/>
      <c r="BJ3063" s="165"/>
      <c r="BK3063" s="165"/>
      <c r="BL3063" s="165"/>
      <c r="BM3063" s="165"/>
      <c r="BN3063" s="165"/>
      <c r="BO3063" s="165"/>
      <c r="BP3063" s="165"/>
      <c r="BQ3063" s="165"/>
      <c r="BS3063" s="6"/>
      <c r="BT3063" s="11"/>
      <c r="BU3063" s="6"/>
      <c r="BV3063" s="6"/>
    </row>
    <row r="3064" spans="1:74" ht="15.75" x14ac:dyDescent="0.25">
      <c r="A3064" s="52" t="s">
        <v>1422</v>
      </c>
      <c r="B3064" s="56"/>
      <c r="C3064" s="7" t="s">
        <v>118</v>
      </c>
      <c r="D3064" s="7" t="s">
        <v>6558</v>
      </c>
      <c r="E3064" s="7"/>
      <c r="F3064" s="64"/>
      <c r="G3064" s="6"/>
      <c r="H3064" s="6"/>
      <c r="I3064" s="10" t="s">
        <v>110</v>
      </c>
      <c r="J3064" s="11" t="s">
        <v>8648</v>
      </c>
      <c r="K3064" s="194" t="s">
        <v>510</v>
      </c>
      <c r="L3064" s="176"/>
      <c r="M3064" s="176">
        <v>1000</v>
      </c>
      <c r="N3064" s="80" t="s">
        <v>6854</v>
      </c>
      <c r="O3064" s="162"/>
      <c r="P3064" s="80" t="s">
        <v>2748</v>
      </c>
      <c r="Q3064" s="80"/>
      <c r="R3064" s="80"/>
      <c r="S3064" s="163"/>
      <c r="T3064" s="213"/>
      <c r="U3064" s="162"/>
      <c r="V3064" s="164"/>
      <c r="W3064" s="12" t="str">
        <f t="shared" si="711"/>
        <v>Mqtt1</v>
      </c>
      <c r="X3064" s="196" t="s">
        <v>10589</v>
      </c>
      <c r="Y3064" s="6" t="str">
        <f t="shared" si="712"/>
        <v>marpower/power-tag/discharge-pump-master-cabin-ps</v>
      </c>
      <c r="Z3064" s="103" t="str" cm="1">
        <f t="array" ref="Z3064">IF(COUNTIF(N3064,"spare"),"","$."&amp;_xlfn.REGEXEXTRACT(J3064,"^PT\d+[FQ]\d+_(.*)", 2))</f>
        <v>$.RMS_Voltage_C_N</v>
      </c>
      <c r="AA3064" s="12">
        <f t="shared" si="714"/>
        <v>25</v>
      </c>
      <c r="AB3064" s="6" t="s">
        <v>195</v>
      </c>
      <c r="AC3064" s="103">
        <v>3032</v>
      </c>
      <c r="AJ3064" s="80"/>
      <c r="AK3064" s="113" t="s">
        <v>1424</v>
      </c>
      <c r="AN3064" s="80"/>
      <c r="AO3064" s="80"/>
      <c r="AP3064" s="80"/>
      <c r="AQ3064" s="80"/>
      <c r="AR3064" s="127"/>
      <c r="AS3064" s="80"/>
      <c r="AT3064" s="7"/>
      <c r="AU3064" s="7"/>
      <c r="AV3064" s="165"/>
      <c r="AW3064" s="166"/>
      <c r="AX3064" s="137"/>
      <c r="AY3064" s="147"/>
      <c r="AZ3064" s="167"/>
      <c r="BA3064" s="167"/>
      <c r="BB3064" s="147" t="str">
        <f t="shared" si="716"/>
        <v/>
      </c>
      <c r="BC3064" s="168"/>
      <c r="BD3064" s="165"/>
      <c r="BE3064" s="165"/>
      <c r="BF3064" s="165"/>
      <c r="BG3064" s="165"/>
      <c r="BH3064" s="165"/>
      <c r="BI3064" s="165"/>
      <c r="BJ3064" s="165"/>
      <c r="BK3064" s="165"/>
      <c r="BL3064" s="165"/>
      <c r="BM3064" s="165"/>
      <c r="BN3064" s="165"/>
      <c r="BO3064" s="165"/>
      <c r="BP3064" s="165"/>
      <c r="BQ3064" s="165"/>
      <c r="BS3064" s="6"/>
      <c r="BT3064" s="11"/>
      <c r="BU3064" s="6"/>
      <c r="BV3064" s="6"/>
    </row>
    <row r="3065" spans="1:74" ht="15.75" x14ac:dyDescent="0.25">
      <c r="A3065" s="52" t="s">
        <v>1422</v>
      </c>
      <c r="B3065" s="56"/>
      <c r="C3065" s="7" t="s">
        <v>118</v>
      </c>
      <c r="D3065" s="7" t="s">
        <v>6558</v>
      </c>
      <c r="E3065" s="7"/>
      <c r="F3065" s="64"/>
      <c r="G3065" s="6"/>
      <c r="H3065" s="6"/>
      <c r="I3065" s="10" t="s">
        <v>110</v>
      </c>
      <c r="J3065" s="11" t="s">
        <v>1749</v>
      </c>
      <c r="K3065" s="194" t="s">
        <v>510</v>
      </c>
      <c r="L3065" s="176"/>
      <c r="M3065" s="176">
        <v>1000</v>
      </c>
      <c r="N3065" s="80" t="s">
        <v>6854</v>
      </c>
      <c r="O3065" s="162"/>
      <c r="P3065" s="80" t="s">
        <v>2749</v>
      </c>
      <c r="Q3065" s="80"/>
      <c r="R3065" s="80"/>
      <c r="S3065" s="163"/>
      <c r="T3065" s="213"/>
      <c r="U3065" s="162"/>
      <c r="V3065" s="164"/>
      <c r="W3065" s="12" t="str">
        <f t="shared" si="711"/>
        <v>Mqtt1</v>
      </c>
      <c r="X3065" s="196" t="s">
        <v>10589</v>
      </c>
      <c r="Y3065" s="6" t="str">
        <f t="shared" si="712"/>
        <v>marpower/power-tag/discharge-pump-master-cabin-ps</v>
      </c>
      <c r="Z3065" s="103" t="str" cm="1">
        <f t="array" ref="Z3065">IF(COUNTIF(N3065,"spare"),"","$."&amp;_xlfn.REGEXEXTRACT(J3065,"^PT\d+[FQ]\d+_(.*)", 2))</f>
        <v>$.Active_Power_Phase_A</v>
      </c>
      <c r="AA3065" s="12">
        <f t="shared" si="714"/>
        <v>25</v>
      </c>
      <c r="AB3065" s="6" t="s">
        <v>195</v>
      </c>
      <c r="AC3065" s="103">
        <v>3054</v>
      </c>
      <c r="AJ3065" s="80"/>
      <c r="AK3065" s="113" t="s">
        <v>1425</v>
      </c>
      <c r="AN3065" s="80"/>
      <c r="AO3065" s="80"/>
      <c r="AP3065" s="80"/>
      <c r="AQ3065" s="80"/>
      <c r="AR3065" s="127"/>
      <c r="AS3065" s="80"/>
      <c r="AT3065" s="7"/>
      <c r="AU3065" s="7"/>
      <c r="AV3065" s="165"/>
      <c r="AW3065" s="166"/>
      <c r="AX3065" s="137"/>
      <c r="AY3065" s="147"/>
      <c r="AZ3065" s="167"/>
      <c r="BA3065" s="167"/>
      <c r="BB3065" s="147" t="str">
        <f t="shared" si="716"/>
        <v/>
      </c>
      <c r="BC3065" s="168"/>
      <c r="BD3065" s="165"/>
      <c r="BE3065" s="165"/>
      <c r="BF3065" s="165"/>
      <c r="BG3065" s="165"/>
      <c r="BH3065" s="165"/>
      <c r="BI3065" s="165"/>
      <c r="BJ3065" s="165"/>
      <c r="BK3065" s="165"/>
      <c r="BL3065" s="165"/>
      <c r="BM3065" s="165"/>
      <c r="BN3065" s="165"/>
      <c r="BO3065" s="165"/>
      <c r="BP3065" s="165"/>
      <c r="BQ3065" s="165"/>
      <c r="BS3065" s="6"/>
      <c r="BT3065" s="11"/>
      <c r="BU3065" s="6"/>
      <c r="BV3065" s="6"/>
    </row>
    <row r="3066" spans="1:74" ht="15.75" x14ac:dyDescent="0.25">
      <c r="A3066" s="52" t="s">
        <v>1422</v>
      </c>
      <c r="B3066" s="56"/>
      <c r="C3066" s="7" t="s">
        <v>118</v>
      </c>
      <c r="D3066" s="7" t="s">
        <v>6558</v>
      </c>
      <c r="E3066" s="7"/>
      <c r="F3066" s="64"/>
      <c r="G3066" s="6"/>
      <c r="H3066" s="6"/>
      <c r="I3066" s="10" t="s">
        <v>110</v>
      </c>
      <c r="J3066" s="11" t="s">
        <v>1750</v>
      </c>
      <c r="K3066" s="194" t="s">
        <v>510</v>
      </c>
      <c r="L3066" s="176"/>
      <c r="M3066" s="176">
        <v>1000</v>
      </c>
      <c r="N3066" s="80" t="s">
        <v>6854</v>
      </c>
      <c r="O3066" s="162"/>
      <c r="P3066" s="80" t="s">
        <v>2750</v>
      </c>
      <c r="Q3066" s="80"/>
      <c r="R3066" s="80"/>
      <c r="S3066" s="163"/>
      <c r="T3066" s="213"/>
      <c r="U3066" s="162"/>
      <c r="V3066" s="164"/>
      <c r="W3066" s="12" t="str">
        <f t="shared" si="711"/>
        <v>Mqtt1</v>
      </c>
      <c r="X3066" s="196" t="s">
        <v>10589</v>
      </c>
      <c r="Y3066" s="6" t="str">
        <f t="shared" si="712"/>
        <v>marpower/power-tag/discharge-pump-master-cabin-ps</v>
      </c>
      <c r="Z3066" s="103" t="str" cm="1">
        <f t="array" ref="Z3066">IF(COUNTIF(N3066,"spare"),"","$."&amp;_xlfn.REGEXEXTRACT(J3066,"^PT\d+[FQ]\d+_(.*)", 2))</f>
        <v>$.Active_Power_Phase_B</v>
      </c>
      <c r="AA3066" s="12">
        <f t="shared" si="714"/>
        <v>25</v>
      </c>
      <c r="AB3066" s="6" t="s">
        <v>195</v>
      </c>
      <c r="AC3066" s="103">
        <v>3056</v>
      </c>
      <c r="AJ3066" s="80"/>
      <c r="AK3066" s="113" t="s">
        <v>1425</v>
      </c>
      <c r="AN3066" s="80"/>
      <c r="AO3066" s="80"/>
      <c r="AP3066" s="80"/>
      <c r="AQ3066" s="80"/>
      <c r="AR3066" s="127"/>
      <c r="AS3066" s="80"/>
      <c r="AT3066" s="7"/>
      <c r="AU3066" s="7"/>
      <c r="AV3066" s="165"/>
      <c r="AW3066" s="166"/>
      <c r="AX3066" s="137"/>
      <c r="AY3066" s="147"/>
      <c r="AZ3066" s="167"/>
      <c r="BA3066" s="167"/>
      <c r="BB3066" s="147" t="str">
        <f t="shared" si="716"/>
        <v/>
      </c>
      <c r="BC3066" s="168"/>
      <c r="BD3066" s="165"/>
      <c r="BE3066" s="165"/>
      <c r="BF3066" s="165"/>
      <c r="BG3066" s="165"/>
      <c r="BH3066" s="165"/>
      <c r="BI3066" s="165"/>
      <c r="BJ3066" s="165"/>
      <c r="BK3066" s="165"/>
      <c r="BL3066" s="165"/>
      <c r="BM3066" s="165"/>
      <c r="BN3066" s="165"/>
      <c r="BO3066" s="165"/>
      <c r="BP3066" s="165"/>
      <c r="BQ3066" s="165"/>
      <c r="BS3066" s="6"/>
      <c r="BT3066" s="11"/>
      <c r="BU3066" s="6"/>
      <c r="BV3066" s="6"/>
    </row>
    <row r="3067" spans="1:74" ht="15.75" x14ac:dyDescent="0.25">
      <c r="A3067" s="52" t="s">
        <v>1422</v>
      </c>
      <c r="B3067" s="56"/>
      <c r="C3067" s="7" t="s">
        <v>118</v>
      </c>
      <c r="D3067" s="7" t="s">
        <v>6558</v>
      </c>
      <c r="E3067" s="7"/>
      <c r="F3067" s="64"/>
      <c r="G3067" s="6"/>
      <c r="H3067" s="6"/>
      <c r="I3067" s="10" t="s">
        <v>110</v>
      </c>
      <c r="J3067" s="11" t="s">
        <v>1751</v>
      </c>
      <c r="K3067" s="194" t="s">
        <v>510</v>
      </c>
      <c r="L3067" s="176"/>
      <c r="M3067" s="176">
        <v>1000</v>
      </c>
      <c r="N3067" s="80" t="s">
        <v>6854</v>
      </c>
      <c r="O3067" s="162"/>
      <c r="P3067" s="80" t="s">
        <v>2751</v>
      </c>
      <c r="Q3067" s="80"/>
      <c r="R3067" s="80"/>
      <c r="S3067" s="163"/>
      <c r="T3067" s="213"/>
      <c r="U3067" s="162"/>
      <c r="V3067" s="164"/>
      <c r="W3067" s="12" t="str">
        <f t="shared" si="711"/>
        <v>Mqtt1</v>
      </c>
      <c r="X3067" s="196" t="s">
        <v>10589</v>
      </c>
      <c r="Y3067" s="6" t="str">
        <f t="shared" si="712"/>
        <v>marpower/power-tag/discharge-pump-master-cabin-ps</v>
      </c>
      <c r="Z3067" s="103" t="str" cm="1">
        <f t="array" ref="Z3067">IF(COUNTIF(N3067,"spare"),"","$."&amp;_xlfn.REGEXEXTRACT(J3067,"^PT\d+[FQ]\d+_(.*)", 2))</f>
        <v>$.Active_Power_Phase_C</v>
      </c>
      <c r="AA3067" s="12">
        <f t="shared" si="714"/>
        <v>25</v>
      </c>
      <c r="AB3067" s="6" t="s">
        <v>195</v>
      </c>
      <c r="AC3067" s="103">
        <v>3058</v>
      </c>
      <c r="AJ3067" s="80"/>
      <c r="AK3067" s="113" t="s">
        <v>1425</v>
      </c>
      <c r="AN3067" s="80"/>
      <c r="AO3067" s="80"/>
      <c r="AP3067" s="80"/>
      <c r="AQ3067" s="80"/>
      <c r="AR3067" s="127"/>
      <c r="AS3067" s="80"/>
      <c r="AT3067" s="7"/>
      <c r="AU3067" s="7"/>
      <c r="AV3067" s="165"/>
      <c r="AW3067" s="166"/>
      <c r="AX3067" s="137"/>
      <c r="AY3067" s="147"/>
      <c r="AZ3067" s="167"/>
      <c r="BA3067" s="167"/>
      <c r="BB3067" s="147" t="str">
        <f t="shared" si="716"/>
        <v/>
      </c>
      <c r="BC3067" s="168"/>
      <c r="BD3067" s="165"/>
      <c r="BE3067" s="165"/>
      <c r="BF3067" s="165"/>
      <c r="BG3067" s="165"/>
      <c r="BH3067" s="165"/>
      <c r="BI3067" s="165"/>
      <c r="BJ3067" s="165"/>
      <c r="BK3067" s="165"/>
      <c r="BL3067" s="165"/>
      <c r="BM3067" s="165"/>
      <c r="BN3067" s="165"/>
      <c r="BO3067" s="165"/>
      <c r="BP3067" s="165"/>
      <c r="BQ3067" s="165"/>
      <c r="BS3067" s="6"/>
      <c r="BT3067" s="11"/>
      <c r="BU3067" s="6"/>
      <c r="BV3067" s="6"/>
    </row>
    <row r="3068" spans="1:74" ht="15.75" x14ac:dyDescent="0.25">
      <c r="A3068" s="52" t="s">
        <v>1422</v>
      </c>
      <c r="B3068" s="56"/>
      <c r="C3068" s="7" t="s">
        <v>118</v>
      </c>
      <c r="D3068" s="7" t="s">
        <v>6558</v>
      </c>
      <c r="E3068" s="7"/>
      <c r="F3068" s="64"/>
      <c r="G3068" s="6"/>
      <c r="H3068" s="6"/>
      <c r="I3068" s="10" t="s">
        <v>110</v>
      </c>
      <c r="J3068" s="11" t="s">
        <v>1752</v>
      </c>
      <c r="K3068" s="194" t="s">
        <v>510</v>
      </c>
      <c r="L3068" s="176"/>
      <c r="M3068" s="176">
        <v>1000</v>
      </c>
      <c r="N3068" s="80" t="s">
        <v>6854</v>
      </c>
      <c r="O3068" s="162"/>
      <c r="P3068" s="80" t="s">
        <v>2752</v>
      </c>
      <c r="Q3068" s="80"/>
      <c r="R3068" s="80"/>
      <c r="S3068" s="163"/>
      <c r="T3068" s="213"/>
      <c r="U3068" s="162"/>
      <c r="V3068" s="164"/>
      <c r="W3068" s="12" t="str">
        <f t="shared" si="711"/>
        <v>Mqtt1</v>
      </c>
      <c r="X3068" s="196" t="s">
        <v>10589</v>
      </c>
      <c r="Y3068" s="6" t="str">
        <f t="shared" si="712"/>
        <v>marpower/power-tag/discharge-pump-master-cabin-ps</v>
      </c>
      <c r="Z3068" s="103" t="str" cm="1">
        <f t="array" ref="Z3068">IF(COUNTIF(N3068,"spare"),"","$."&amp;_xlfn.REGEXEXTRACT(J3068,"^PT\d+[FQ]\d+_(.*)", 2))</f>
        <v>$.Total_Active_Power</v>
      </c>
      <c r="AA3068" s="12">
        <f t="shared" si="714"/>
        <v>25</v>
      </c>
      <c r="AB3068" s="6" t="s">
        <v>195</v>
      </c>
      <c r="AC3068" s="103">
        <v>3060</v>
      </c>
      <c r="AJ3068" s="80"/>
      <c r="AK3068" s="113" t="s">
        <v>1425</v>
      </c>
      <c r="AN3068" s="80"/>
      <c r="AO3068" s="80"/>
      <c r="AP3068" s="80"/>
      <c r="AQ3068" s="80"/>
      <c r="AR3068" s="127"/>
      <c r="AS3068" s="80"/>
      <c r="AT3068" s="7"/>
      <c r="AU3068" s="7"/>
      <c r="AV3068" s="165"/>
      <c r="AW3068" s="166"/>
      <c r="AX3068" s="137"/>
      <c r="AY3068" s="147"/>
      <c r="AZ3068" s="167"/>
      <c r="BA3068" s="167"/>
      <c r="BB3068" s="147" t="str">
        <f t="shared" si="716"/>
        <v/>
      </c>
      <c r="BC3068" s="168"/>
      <c r="BD3068" s="165"/>
      <c r="BE3068" s="165"/>
      <c r="BF3068" s="165"/>
      <c r="BG3068" s="165"/>
      <c r="BH3068" s="165"/>
      <c r="BI3068" s="165"/>
      <c r="BJ3068" s="165"/>
      <c r="BK3068" s="165"/>
      <c r="BL3068" s="165"/>
      <c r="BM3068" s="165"/>
      <c r="BN3068" s="165"/>
      <c r="BO3068" s="165"/>
      <c r="BP3068" s="165"/>
      <c r="BQ3068" s="165"/>
      <c r="BS3068" s="6"/>
      <c r="BT3068" s="11"/>
      <c r="BU3068" s="6"/>
      <c r="BV3068" s="6"/>
    </row>
    <row r="3069" spans="1:74" ht="15.75" x14ac:dyDescent="0.25">
      <c r="A3069" s="52" t="s">
        <v>1422</v>
      </c>
      <c r="B3069" s="56"/>
      <c r="C3069" s="7" t="s">
        <v>118</v>
      </c>
      <c r="D3069" s="7" t="s">
        <v>6558</v>
      </c>
      <c r="E3069" s="7"/>
      <c r="F3069" s="64"/>
      <c r="G3069" s="6"/>
      <c r="H3069" s="6"/>
      <c r="I3069" s="10" t="s">
        <v>110</v>
      </c>
      <c r="J3069" s="11" t="s">
        <v>1753</v>
      </c>
      <c r="K3069" s="194" t="s">
        <v>510</v>
      </c>
      <c r="L3069" s="176"/>
      <c r="M3069" s="176">
        <v>1000</v>
      </c>
      <c r="N3069" s="80" t="s">
        <v>6854</v>
      </c>
      <c r="O3069" s="162"/>
      <c r="P3069" s="80" t="s">
        <v>2753</v>
      </c>
      <c r="Q3069" s="80"/>
      <c r="R3069" s="80"/>
      <c r="S3069" s="163"/>
      <c r="T3069" s="213"/>
      <c r="U3069" s="162"/>
      <c r="V3069" s="164"/>
      <c r="W3069" s="12" t="str">
        <f t="shared" si="711"/>
        <v>Mqtt1</v>
      </c>
      <c r="X3069" s="196" t="s">
        <v>10589</v>
      </c>
      <c r="Y3069" s="6" t="str">
        <f t="shared" si="712"/>
        <v>marpower/power-tag/discharge-pump-master-cabin-ps</v>
      </c>
      <c r="Z3069" s="103" t="str" cm="1">
        <f t="array" ref="Z3069">IF(COUNTIF(N3069,"spare"),"","$."&amp;_xlfn.REGEXEXTRACT(J3069,"^PT\d+[FQ]\d+_(.*)", 2))</f>
        <v>$.Power_Factor_Phase_A</v>
      </c>
      <c r="AA3069" s="12">
        <f t="shared" si="714"/>
        <v>25</v>
      </c>
      <c r="AB3069" s="6" t="s">
        <v>195</v>
      </c>
      <c r="AC3069" s="103">
        <v>3078</v>
      </c>
      <c r="AJ3069" s="80"/>
      <c r="AK3069" s="113" t="s">
        <v>1426</v>
      </c>
      <c r="AN3069" s="80"/>
      <c r="AO3069" s="80"/>
      <c r="AP3069" s="80"/>
      <c r="AQ3069" s="80"/>
      <c r="AR3069" s="127"/>
      <c r="AS3069" s="80"/>
      <c r="AT3069" s="7"/>
      <c r="AU3069" s="7"/>
      <c r="AV3069" s="165"/>
      <c r="AW3069" s="166"/>
      <c r="AX3069" s="137"/>
      <c r="AY3069" s="147"/>
      <c r="AZ3069" s="167"/>
      <c r="BA3069" s="167"/>
      <c r="BB3069" s="147" t="str">
        <f t="shared" si="716"/>
        <v/>
      </c>
      <c r="BC3069" s="168"/>
      <c r="BD3069" s="165"/>
      <c r="BE3069" s="165"/>
      <c r="BF3069" s="165"/>
      <c r="BG3069" s="165"/>
      <c r="BH3069" s="165"/>
      <c r="BI3069" s="165"/>
      <c r="BJ3069" s="165"/>
      <c r="BK3069" s="165"/>
      <c r="BL3069" s="165"/>
      <c r="BM3069" s="165"/>
      <c r="BN3069" s="165"/>
      <c r="BO3069" s="165"/>
      <c r="BP3069" s="165"/>
      <c r="BQ3069" s="165"/>
      <c r="BS3069" s="6"/>
      <c r="BT3069" s="11"/>
      <c r="BU3069" s="6"/>
      <c r="BV3069" s="6"/>
    </row>
    <row r="3070" spans="1:74" ht="15.75" x14ac:dyDescent="0.25">
      <c r="A3070" s="52" t="s">
        <v>1422</v>
      </c>
      <c r="B3070" s="56"/>
      <c r="C3070" s="7" t="s">
        <v>118</v>
      </c>
      <c r="D3070" s="7" t="s">
        <v>6558</v>
      </c>
      <c r="E3070" s="7"/>
      <c r="F3070" s="64"/>
      <c r="G3070" s="6"/>
      <c r="H3070" s="6"/>
      <c r="I3070" s="10" t="s">
        <v>110</v>
      </c>
      <c r="J3070" s="11" t="s">
        <v>1754</v>
      </c>
      <c r="K3070" s="194" t="s">
        <v>510</v>
      </c>
      <c r="L3070" s="176"/>
      <c r="M3070" s="176">
        <v>1000</v>
      </c>
      <c r="N3070" s="80" t="s">
        <v>6854</v>
      </c>
      <c r="O3070" s="162"/>
      <c r="P3070" s="80" t="s">
        <v>2754</v>
      </c>
      <c r="Q3070" s="80"/>
      <c r="R3070" s="80"/>
      <c r="S3070" s="163"/>
      <c r="T3070" s="213"/>
      <c r="U3070" s="162"/>
      <c r="V3070" s="164"/>
      <c r="W3070" s="12" t="str">
        <f t="shared" si="711"/>
        <v>Mqtt1</v>
      </c>
      <c r="X3070" s="196" t="s">
        <v>10589</v>
      </c>
      <c r="Y3070" s="6" t="str">
        <f t="shared" si="712"/>
        <v>marpower/power-tag/discharge-pump-master-cabin-ps</v>
      </c>
      <c r="Z3070" s="103" t="str" cm="1">
        <f t="array" ref="Z3070">IF(COUNTIF(N3070,"spare"),"","$."&amp;_xlfn.REGEXEXTRACT(J3070,"^PT\d+[FQ]\d+_(.*)", 2))</f>
        <v>$.Power_Factor_Phase_B</v>
      </c>
      <c r="AA3070" s="12">
        <f t="shared" si="714"/>
        <v>25</v>
      </c>
      <c r="AB3070" s="6" t="s">
        <v>195</v>
      </c>
      <c r="AC3070" s="103">
        <v>3080</v>
      </c>
      <c r="AJ3070" s="80"/>
      <c r="AK3070" s="113" t="s">
        <v>1426</v>
      </c>
      <c r="AN3070" s="80"/>
      <c r="AO3070" s="80"/>
      <c r="AP3070" s="80"/>
      <c r="AQ3070" s="80"/>
      <c r="AR3070" s="127"/>
      <c r="AS3070" s="80"/>
      <c r="AT3070" s="7"/>
      <c r="AU3070" s="7"/>
      <c r="AV3070" s="165"/>
      <c r="AW3070" s="166"/>
      <c r="AX3070" s="137"/>
      <c r="AY3070" s="147"/>
      <c r="AZ3070" s="167"/>
      <c r="BA3070" s="167"/>
      <c r="BB3070" s="147" t="str">
        <f t="shared" si="716"/>
        <v/>
      </c>
      <c r="BC3070" s="168"/>
      <c r="BD3070" s="165"/>
      <c r="BE3070" s="165"/>
      <c r="BF3070" s="165"/>
      <c r="BG3070" s="165"/>
      <c r="BH3070" s="165"/>
      <c r="BI3070" s="165"/>
      <c r="BJ3070" s="165"/>
      <c r="BK3070" s="165"/>
      <c r="BL3070" s="165"/>
      <c r="BM3070" s="165"/>
      <c r="BN3070" s="165"/>
      <c r="BO3070" s="165"/>
      <c r="BP3070" s="165"/>
      <c r="BQ3070" s="165"/>
      <c r="BS3070" s="6"/>
      <c r="BT3070" s="11"/>
      <c r="BU3070" s="6"/>
      <c r="BV3070" s="6"/>
    </row>
    <row r="3071" spans="1:74" ht="15.75" x14ac:dyDescent="0.25">
      <c r="A3071" s="52" t="s">
        <v>1422</v>
      </c>
      <c r="B3071" s="56"/>
      <c r="C3071" s="7" t="s">
        <v>118</v>
      </c>
      <c r="D3071" s="7" t="s">
        <v>6558</v>
      </c>
      <c r="E3071" s="7"/>
      <c r="F3071" s="64"/>
      <c r="G3071" s="6"/>
      <c r="H3071" s="6"/>
      <c r="I3071" s="10" t="s">
        <v>110</v>
      </c>
      <c r="J3071" s="11" t="s">
        <v>1755</v>
      </c>
      <c r="K3071" s="194" t="s">
        <v>510</v>
      </c>
      <c r="L3071" s="176"/>
      <c r="M3071" s="176">
        <v>1000</v>
      </c>
      <c r="N3071" s="80" t="s">
        <v>6854</v>
      </c>
      <c r="O3071" s="162"/>
      <c r="P3071" s="80" t="s">
        <v>2755</v>
      </c>
      <c r="Q3071" s="80"/>
      <c r="R3071" s="80"/>
      <c r="S3071" s="163"/>
      <c r="T3071" s="213"/>
      <c r="U3071" s="162"/>
      <c r="V3071" s="164"/>
      <c r="W3071" s="12" t="str">
        <f t="shared" si="711"/>
        <v>Mqtt1</v>
      </c>
      <c r="X3071" s="196" t="s">
        <v>10589</v>
      </c>
      <c r="Y3071" s="6" t="str">
        <f t="shared" si="712"/>
        <v>marpower/power-tag/discharge-pump-master-cabin-ps</v>
      </c>
      <c r="Z3071" s="103" t="str" cm="1">
        <f t="array" ref="Z3071">IF(COUNTIF(N3071,"spare"),"","$."&amp;_xlfn.REGEXEXTRACT(J3071,"^PT\d+[FQ]\d+_(.*)", 2))</f>
        <v>$.Power_Factor_Phase_C</v>
      </c>
      <c r="AA3071" s="12">
        <f t="shared" si="714"/>
        <v>25</v>
      </c>
      <c r="AB3071" s="6" t="s">
        <v>195</v>
      </c>
      <c r="AC3071" s="103">
        <v>3082</v>
      </c>
      <c r="AJ3071" s="80"/>
      <c r="AK3071" s="113" t="s">
        <v>1426</v>
      </c>
      <c r="AN3071" s="80"/>
      <c r="AO3071" s="80"/>
      <c r="AP3071" s="80"/>
      <c r="AQ3071" s="80"/>
      <c r="AR3071" s="127"/>
      <c r="AS3071" s="80"/>
      <c r="AT3071" s="7"/>
      <c r="AU3071" s="7"/>
      <c r="AV3071" s="165"/>
      <c r="AW3071" s="166"/>
      <c r="AX3071" s="137"/>
      <c r="AY3071" s="147"/>
      <c r="AZ3071" s="167"/>
      <c r="BA3071" s="167"/>
      <c r="BB3071" s="147" t="str">
        <f t="shared" si="716"/>
        <v/>
      </c>
      <c r="BC3071" s="168"/>
      <c r="BD3071" s="165"/>
      <c r="BE3071" s="165"/>
      <c r="BF3071" s="165"/>
      <c r="BG3071" s="165"/>
      <c r="BH3071" s="165"/>
      <c r="BI3071" s="165"/>
      <c r="BJ3071" s="165"/>
      <c r="BK3071" s="165"/>
      <c r="BL3071" s="165"/>
      <c r="BM3071" s="165"/>
      <c r="BN3071" s="165"/>
      <c r="BO3071" s="165"/>
      <c r="BP3071" s="165"/>
      <c r="BQ3071" s="165"/>
      <c r="BS3071" s="6"/>
      <c r="BT3071" s="11"/>
      <c r="BU3071" s="6"/>
      <c r="BV3071" s="6"/>
    </row>
    <row r="3072" spans="1:74" ht="15.75" x14ac:dyDescent="0.25">
      <c r="A3072" s="52" t="s">
        <v>1422</v>
      </c>
      <c r="B3072" s="56"/>
      <c r="C3072" s="7" t="s">
        <v>118</v>
      </c>
      <c r="D3072" s="7" t="s">
        <v>6558</v>
      </c>
      <c r="E3072" s="7"/>
      <c r="F3072" s="64"/>
      <c r="G3072" s="6"/>
      <c r="H3072" s="6"/>
      <c r="I3072" s="10" t="s">
        <v>110</v>
      </c>
      <c r="J3072" s="11" t="s">
        <v>1756</v>
      </c>
      <c r="K3072" s="194" t="s">
        <v>510</v>
      </c>
      <c r="L3072" s="176"/>
      <c r="M3072" s="176">
        <v>1000</v>
      </c>
      <c r="N3072" s="80" t="s">
        <v>6854</v>
      </c>
      <c r="O3072" s="162"/>
      <c r="P3072" s="80" t="s">
        <v>2756</v>
      </c>
      <c r="Q3072" s="80"/>
      <c r="R3072" s="80"/>
      <c r="S3072" s="163"/>
      <c r="T3072" s="213"/>
      <c r="U3072" s="162"/>
      <c r="V3072" s="164"/>
      <c r="W3072" s="12" t="str">
        <f t="shared" si="711"/>
        <v>Mqtt1</v>
      </c>
      <c r="X3072" s="196" t="s">
        <v>10589</v>
      </c>
      <c r="Y3072" s="6" t="str">
        <f t="shared" si="712"/>
        <v>marpower/power-tag/discharge-pump-master-cabin-ps</v>
      </c>
      <c r="Z3072" s="103" t="str" cm="1">
        <f t="array" ref="Z3072">IF(COUNTIF(N3072,"spare"),"","$."&amp;_xlfn.REGEXEXTRACT(J3072,"^PT\d+[FQ]\d+_(.*)", 2))</f>
        <v>$.Total_Power_Factor</v>
      </c>
      <c r="AA3072" s="12">
        <f t="shared" si="714"/>
        <v>25</v>
      </c>
      <c r="AB3072" s="6" t="s">
        <v>195</v>
      </c>
      <c r="AC3072" s="103">
        <v>3084</v>
      </c>
      <c r="AJ3072" s="80"/>
      <c r="AK3072" s="113" t="s">
        <v>1426</v>
      </c>
      <c r="AN3072" s="80"/>
      <c r="AO3072" s="80"/>
      <c r="AP3072" s="80"/>
      <c r="AQ3072" s="80"/>
      <c r="AR3072" s="127"/>
      <c r="AS3072" s="80"/>
      <c r="AT3072" s="7"/>
      <c r="AU3072" s="7"/>
      <c r="AV3072" s="165"/>
      <c r="AW3072" s="166"/>
      <c r="AX3072" s="137"/>
      <c r="AY3072" s="147"/>
      <c r="AZ3072" s="167"/>
      <c r="BA3072" s="167"/>
      <c r="BB3072" s="147" t="str">
        <f t="shared" si="716"/>
        <v/>
      </c>
      <c r="BC3072" s="168"/>
      <c r="BD3072" s="165"/>
      <c r="BE3072" s="165"/>
      <c r="BF3072" s="165"/>
      <c r="BG3072" s="165"/>
      <c r="BH3072" s="165"/>
      <c r="BI3072" s="165"/>
      <c r="BJ3072" s="165"/>
      <c r="BK3072" s="165"/>
      <c r="BL3072" s="165"/>
      <c r="BM3072" s="165"/>
      <c r="BN3072" s="165"/>
      <c r="BO3072" s="165"/>
      <c r="BP3072" s="165"/>
      <c r="BQ3072" s="165"/>
      <c r="BS3072" s="6"/>
      <c r="BT3072" s="11"/>
      <c r="BU3072" s="6"/>
      <c r="BV3072" s="6"/>
    </row>
    <row r="3073" spans="1:74" ht="15.75" x14ac:dyDescent="0.25">
      <c r="A3073" s="52" t="s">
        <v>1422</v>
      </c>
      <c r="B3073" s="56"/>
      <c r="C3073" s="7" t="s">
        <v>118</v>
      </c>
      <c r="D3073" s="7" t="s">
        <v>6558</v>
      </c>
      <c r="E3073" s="7"/>
      <c r="F3073" s="64"/>
      <c r="G3073" s="6"/>
      <c r="H3073" s="6"/>
      <c r="I3073" s="10" t="s">
        <v>110</v>
      </c>
      <c r="J3073" s="11" t="s">
        <v>1757</v>
      </c>
      <c r="K3073" s="194" t="s">
        <v>510</v>
      </c>
      <c r="L3073" s="176"/>
      <c r="M3073" s="176">
        <v>1000</v>
      </c>
      <c r="N3073" s="80" t="s">
        <v>6854</v>
      </c>
      <c r="O3073" s="162"/>
      <c r="P3073" s="80" t="s">
        <v>2757</v>
      </c>
      <c r="Q3073" s="80"/>
      <c r="R3073" s="80"/>
      <c r="S3073" s="163"/>
      <c r="T3073" s="213"/>
      <c r="U3073" s="162"/>
      <c r="V3073" s="164"/>
      <c r="W3073" s="12" t="str">
        <f t="shared" si="711"/>
        <v>Mqtt1</v>
      </c>
      <c r="X3073" s="196" t="s">
        <v>10590</v>
      </c>
      <c r="Y3073" s="6" t="str">
        <f t="shared" si="712"/>
        <v>marpower/power-tag/discharge-pump-guest-ps</v>
      </c>
      <c r="Z3073" s="103" t="str" cm="1">
        <f t="array" ref="Z3073">IF(COUNTIF(N3073,"spare"),"","$."&amp;_xlfn.REGEXEXTRACT(J3073,"^PT\d+[FQ]\d+_(.*)", 2))</f>
        <v>$.RMS_Current_Phase_A</v>
      </c>
      <c r="AA3073" s="12">
        <f t="shared" si="714"/>
        <v>26</v>
      </c>
      <c r="AB3073" s="6" t="s">
        <v>195</v>
      </c>
      <c r="AC3073" s="103">
        <v>3000</v>
      </c>
      <c r="AJ3073" s="80"/>
      <c r="AK3073" s="113" t="s">
        <v>1423</v>
      </c>
      <c r="AN3073" s="80"/>
      <c r="AO3073" s="80"/>
      <c r="AP3073" s="80"/>
      <c r="AQ3073" s="80"/>
      <c r="AR3073" s="127"/>
      <c r="AS3073" s="80"/>
      <c r="AT3073" s="7"/>
      <c r="AU3073" s="7"/>
      <c r="AV3073" s="165"/>
      <c r="AW3073" s="166"/>
      <c r="AX3073" s="137"/>
      <c r="AY3073" s="147"/>
      <c r="AZ3073" s="167"/>
      <c r="BA3073" s="167"/>
      <c r="BB3073" s="147" t="str">
        <f t="shared" ref="BB3073:BB3087" si="717">IF(ISNUMBER(AM3073),"1","")</f>
        <v/>
      </c>
      <c r="BC3073" s="168"/>
      <c r="BD3073" s="165"/>
      <c r="BE3073" s="165"/>
      <c r="BF3073" s="165"/>
      <c r="BG3073" s="165"/>
      <c r="BH3073" s="165"/>
      <c r="BI3073" s="165"/>
      <c r="BJ3073" s="165"/>
      <c r="BK3073" s="165"/>
      <c r="BL3073" s="165"/>
      <c r="BM3073" s="165"/>
      <c r="BN3073" s="165"/>
      <c r="BO3073" s="165"/>
      <c r="BP3073" s="165"/>
      <c r="BQ3073" s="165"/>
      <c r="BS3073" s="6"/>
      <c r="BT3073" s="11"/>
      <c r="BU3073" s="6"/>
      <c r="BV3073" s="6"/>
    </row>
    <row r="3074" spans="1:74" ht="15.75" x14ac:dyDescent="0.25">
      <c r="A3074" s="52" t="s">
        <v>1422</v>
      </c>
      <c r="B3074" s="56"/>
      <c r="C3074" s="7" t="s">
        <v>118</v>
      </c>
      <c r="D3074" s="7" t="s">
        <v>6558</v>
      </c>
      <c r="E3074" s="7"/>
      <c r="F3074" s="64"/>
      <c r="G3074" s="6"/>
      <c r="H3074" s="6"/>
      <c r="I3074" s="10" t="s">
        <v>110</v>
      </c>
      <c r="J3074" s="11" t="s">
        <v>1758</v>
      </c>
      <c r="K3074" s="194" t="s">
        <v>510</v>
      </c>
      <c r="L3074" s="176"/>
      <c r="M3074" s="176">
        <v>1000</v>
      </c>
      <c r="N3074" s="80" t="s">
        <v>6854</v>
      </c>
      <c r="O3074" s="162"/>
      <c r="P3074" s="80" t="s">
        <v>2758</v>
      </c>
      <c r="Q3074" s="80"/>
      <c r="R3074" s="80"/>
      <c r="S3074" s="163"/>
      <c r="T3074" s="213"/>
      <c r="U3074" s="162"/>
      <c r="V3074" s="164"/>
      <c r="W3074" s="12" t="str">
        <f t="shared" si="711"/>
        <v>Mqtt1</v>
      </c>
      <c r="X3074" s="196" t="s">
        <v>10590</v>
      </c>
      <c r="Y3074" s="6" t="str">
        <f t="shared" si="712"/>
        <v>marpower/power-tag/discharge-pump-guest-ps</v>
      </c>
      <c r="Z3074" s="103" t="str" cm="1">
        <f t="array" ref="Z3074">IF(COUNTIF(N3074,"spare"),"","$."&amp;_xlfn.REGEXEXTRACT(J3074,"^PT\d+[FQ]\d+_(.*)", 2))</f>
        <v>$.RMS_Current_Phase_B</v>
      </c>
      <c r="AA3074" s="12">
        <f t="shared" si="714"/>
        <v>26</v>
      </c>
      <c r="AB3074" s="6" t="s">
        <v>195</v>
      </c>
      <c r="AC3074" s="103">
        <v>3002</v>
      </c>
      <c r="AJ3074" s="80"/>
      <c r="AK3074" s="113" t="s">
        <v>1423</v>
      </c>
      <c r="AN3074" s="80"/>
      <c r="AO3074" s="80"/>
      <c r="AP3074" s="80"/>
      <c r="AQ3074" s="80"/>
      <c r="AR3074" s="127"/>
      <c r="AS3074" s="80"/>
      <c r="AT3074" s="7"/>
      <c r="AU3074" s="7"/>
      <c r="AV3074" s="165"/>
      <c r="AW3074" s="166"/>
      <c r="AX3074" s="137"/>
      <c r="AY3074" s="147"/>
      <c r="AZ3074" s="167"/>
      <c r="BA3074" s="167"/>
      <c r="BB3074" s="147" t="str">
        <f t="shared" si="717"/>
        <v/>
      </c>
      <c r="BC3074" s="168"/>
      <c r="BD3074" s="165"/>
      <c r="BE3074" s="165"/>
      <c r="BF3074" s="165"/>
      <c r="BG3074" s="165"/>
      <c r="BH3074" s="165"/>
      <c r="BI3074" s="165"/>
      <c r="BJ3074" s="165"/>
      <c r="BK3074" s="165"/>
      <c r="BL3074" s="165"/>
      <c r="BM3074" s="165"/>
      <c r="BN3074" s="165"/>
      <c r="BO3074" s="165"/>
      <c r="BP3074" s="165"/>
      <c r="BQ3074" s="165"/>
      <c r="BS3074" s="6"/>
      <c r="BT3074" s="11"/>
      <c r="BU3074" s="6"/>
      <c r="BV3074" s="6"/>
    </row>
    <row r="3075" spans="1:74" ht="15.75" x14ac:dyDescent="0.25">
      <c r="A3075" s="52" t="s">
        <v>1422</v>
      </c>
      <c r="B3075" s="56"/>
      <c r="C3075" s="7" t="s">
        <v>118</v>
      </c>
      <c r="D3075" s="7" t="s">
        <v>6558</v>
      </c>
      <c r="E3075" s="7"/>
      <c r="F3075" s="64"/>
      <c r="G3075" s="6"/>
      <c r="H3075" s="6"/>
      <c r="I3075" s="10" t="s">
        <v>110</v>
      </c>
      <c r="J3075" s="11" t="s">
        <v>1759</v>
      </c>
      <c r="K3075" s="194" t="s">
        <v>510</v>
      </c>
      <c r="L3075" s="176"/>
      <c r="M3075" s="176">
        <v>1000</v>
      </c>
      <c r="N3075" s="80" t="s">
        <v>6854</v>
      </c>
      <c r="O3075" s="162"/>
      <c r="P3075" s="80" t="s">
        <v>2759</v>
      </c>
      <c r="Q3075" s="80"/>
      <c r="R3075" s="80"/>
      <c r="S3075" s="163"/>
      <c r="T3075" s="213"/>
      <c r="U3075" s="162"/>
      <c r="V3075" s="164"/>
      <c r="W3075" s="12" t="str">
        <f t="shared" si="711"/>
        <v>Mqtt1</v>
      </c>
      <c r="X3075" s="196" t="s">
        <v>10590</v>
      </c>
      <c r="Y3075" s="6" t="str">
        <f t="shared" si="712"/>
        <v>marpower/power-tag/discharge-pump-guest-ps</v>
      </c>
      <c r="Z3075" s="103" t="str" cm="1">
        <f t="array" ref="Z3075">IF(COUNTIF(N3075,"spare"),"","$."&amp;_xlfn.REGEXEXTRACT(J3075,"^PT\d+[FQ]\d+_(.*)", 2))</f>
        <v>$.RMS_Current_Phase_C</v>
      </c>
      <c r="AA3075" s="12">
        <f t="shared" si="714"/>
        <v>26</v>
      </c>
      <c r="AB3075" s="6" t="s">
        <v>195</v>
      </c>
      <c r="AC3075" s="103">
        <v>3004</v>
      </c>
      <c r="AJ3075" s="80"/>
      <c r="AK3075" s="113" t="s">
        <v>1423</v>
      </c>
      <c r="AN3075" s="80"/>
      <c r="AO3075" s="80"/>
      <c r="AP3075" s="80"/>
      <c r="AQ3075" s="80"/>
      <c r="AR3075" s="127"/>
      <c r="AS3075" s="80"/>
      <c r="AT3075" s="7"/>
      <c r="AU3075" s="7"/>
      <c r="AV3075" s="165"/>
      <c r="AW3075" s="166"/>
      <c r="AX3075" s="137"/>
      <c r="AY3075" s="147"/>
      <c r="AZ3075" s="167"/>
      <c r="BA3075" s="167"/>
      <c r="BB3075" s="147" t="str">
        <f t="shared" si="717"/>
        <v/>
      </c>
      <c r="BC3075" s="168"/>
      <c r="BD3075" s="165"/>
      <c r="BE3075" s="165"/>
      <c r="BF3075" s="165"/>
      <c r="BG3075" s="165"/>
      <c r="BH3075" s="165"/>
      <c r="BI3075" s="165"/>
      <c r="BJ3075" s="165"/>
      <c r="BK3075" s="165"/>
      <c r="BL3075" s="165"/>
      <c r="BM3075" s="165"/>
      <c r="BN3075" s="165"/>
      <c r="BO3075" s="165"/>
      <c r="BP3075" s="165"/>
      <c r="BQ3075" s="165"/>
      <c r="BS3075" s="6"/>
      <c r="BT3075" s="11"/>
      <c r="BU3075" s="6"/>
      <c r="BV3075" s="6"/>
    </row>
    <row r="3076" spans="1:74" ht="15.75" x14ac:dyDescent="0.25">
      <c r="A3076" s="52" t="s">
        <v>1422</v>
      </c>
      <c r="B3076" s="56"/>
      <c r="C3076" s="7" t="s">
        <v>118</v>
      </c>
      <c r="D3076" s="7" t="s">
        <v>6558</v>
      </c>
      <c r="E3076" s="7"/>
      <c r="F3076" s="64"/>
      <c r="G3076" s="6"/>
      <c r="H3076" s="6"/>
      <c r="I3076" s="10" t="s">
        <v>110</v>
      </c>
      <c r="J3076" s="11" t="s">
        <v>1760</v>
      </c>
      <c r="K3076" s="194" t="s">
        <v>510</v>
      </c>
      <c r="L3076" s="176"/>
      <c r="M3076" s="176">
        <v>1000</v>
      </c>
      <c r="N3076" s="80" t="s">
        <v>6854</v>
      </c>
      <c r="O3076" s="162"/>
      <c r="P3076" s="80" t="s">
        <v>2760</v>
      </c>
      <c r="Q3076" s="80"/>
      <c r="R3076" s="80"/>
      <c r="S3076" s="163"/>
      <c r="T3076" s="213"/>
      <c r="U3076" s="162"/>
      <c r="V3076" s="164"/>
      <c r="W3076" s="12" t="str">
        <f t="shared" si="711"/>
        <v>Mqtt1</v>
      </c>
      <c r="X3076" s="196" t="s">
        <v>10590</v>
      </c>
      <c r="Y3076" s="6" t="str">
        <f t="shared" si="712"/>
        <v>marpower/power-tag/discharge-pump-guest-ps</v>
      </c>
      <c r="Z3076" s="103" t="str" cm="1">
        <f t="array" ref="Z3076">IF(COUNTIF(N3076,"spare"),"","$."&amp;_xlfn.REGEXEXTRACT(J3076,"^PT\d+[FQ]\d+_(.*)", 2))</f>
        <v>$.RMS_Current_Phase_Neut</v>
      </c>
      <c r="AA3076" s="12">
        <f t="shared" si="714"/>
        <v>26</v>
      </c>
      <c r="AB3076" s="6" t="s">
        <v>195</v>
      </c>
      <c r="AC3076" s="103">
        <v>3006</v>
      </c>
      <c r="AJ3076" s="80"/>
      <c r="AK3076" s="113" t="s">
        <v>1423</v>
      </c>
      <c r="AN3076" s="80"/>
      <c r="AO3076" s="80"/>
      <c r="AP3076" s="80"/>
      <c r="AQ3076" s="80"/>
      <c r="AR3076" s="127"/>
      <c r="AS3076" s="80"/>
      <c r="AT3076" s="7"/>
      <c r="AU3076" s="7"/>
      <c r="AV3076" s="165"/>
      <c r="AW3076" s="166"/>
      <c r="AX3076" s="137"/>
      <c r="AY3076" s="147"/>
      <c r="AZ3076" s="167"/>
      <c r="BA3076" s="167"/>
      <c r="BB3076" s="147" t="str">
        <f t="shared" si="717"/>
        <v/>
      </c>
      <c r="BC3076" s="168"/>
      <c r="BD3076" s="165"/>
      <c r="BE3076" s="165"/>
      <c r="BF3076" s="165"/>
      <c r="BG3076" s="165"/>
      <c r="BH3076" s="165"/>
      <c r="BI3076" s="165"/>
      <c r="BJ3076" s="165"/>
      <c r="BK3076" s="165"/>
      <c r="BL3076" s="165"/>
      <c r="BM3076" s="165"/>
      <c r="BN3076" s="165"/>
      <c r="BO3076" s="165"/>
      <c r="BP3076" s="165"/>
      <c r="BQ3076" s="165"/>
      <c r="BS3076" s="6"/>
      <c r="BT3076" s="11"/>
      <c r="BU3076" s="6"/>
      <c r="BV3076" s="6"/>
    </row>
    <row r="3077" spans="1:74" ht="15.75" x14ac:dyDescent="0.25">
      <c r="A3077" s="52" t="s">
        <v>1422</v>
      </c>
      <c r="B3077" s="56"/>
      <c r="C3077" s="7" t="s">
        <v>118</v>
      </c>
      <c r="D3077" s="7" t="s">
        <v>6558</v>
      </c>
      <c r="E3077" s="7"/>
      <c r="F3077" s="64"/>
      <c r="G3077" s="6"/>
      <c r="H3077" s="6"/>
      <c r="I3077" s="10" t="s">
        <v>110</v>
      </c>
      <c r="J3077" s="11" t="s">
        <v>8295</v>
      </c>
      <c r="K3077" s="194" t="s">
        <v>510</v>
      </c>
      <c r="L3077" s="176"/>
      <c r="M3077" s="176">
        <v>1000</v>
      </c>
      <c r="N3077" s="80" t="s">
        <v>6854</v>
      </c>
      <c r="O3077" s="162"/>
      <c r="P3077" s="80" t="s">
        <v>2761</v>
      </c>
      <c r="Q3077" s="80"/>
      <c r="R3077" s="80"/>
      <c r="S3077" s="163"/>
      <c r="T3077" s="213"/>
      <c r="U3077" s="162"/>
      <c r="V3077" s="164"/>
      <c r="W3077" s="12" t="str">
        <f t="shared" si="711"/>
        <v>Mqtt1</v>
      </c>
      <c r="X3077" s="196" t="s">
        <v>10590</v>
      </c>
      <c r="Y3077" s="6" t="str">
        <f t="shared" si="712"/>
        <v>marpower/power-tag/discharge-pump-guest-ps</v>
      </c>
      <c r="Z3077" s="103" t="str" cm="1">
        <f t="array" ref="Z3077">IF(COUNTIF(N3077,"spare"),"","$."&amp;_xlfn.REGEXEXTRACT(J3077,"^PT\d+[FQ]\d+_(.*)", 2))</f>
        <v>$.RMS_Voltage_A_N</v>
      </c>
      <c r="AA3077" s="12">
        <f t="shared" si="714"/>
        <v>26</v>
      </c>
      <c r="AB3077" s="6" t="s">
        <v>195</v>
      </c>
      <c r="AC3077" s="103">
        <v>3028</v>
      </c>
      <c r="AJ3077" s="80"/>
      <c r="AK3077" s="113" t="s">
        <v>1424</v>
      </c>
      <c r="AN3077" s="80"/>
      <c r="AO3077" s="80"/>
      <c r="AP3077" s="80"/>
      <c r="AQ3077" s="80"/>
      <c r="AR3077" s="127"/>
      <c r="AS3077" s="80"/>
      <c r="AT3077" s="7"/>
      <c r="AU3077" s="7"/>
      <c r="AV3077" s="165"/>
      <c r="AW3077" s="166"/>
      <c r="AX3077" s="137"/>
      <c r="AY3077" s="147"/>
      <c r="AZ3077" s="167"/>
      <c r="BA3077" s="167"/>
      <c r="BB3077" s="147" t="str">
        <f t="shared" si="717"/>
        <v/>
      </c>
      <c r="BC3077" s="168"/>
      <c r="BD3077" s="165"/>
      <c r="BE3077" s="165"/>
      <c r="BF3077" s="165"/>
      <c r="BG3077" s="165"/>
      <c r="BH3077" s="165"/>
      <c r="BI3077" s="165"/>
      <c r="BJ3077" s="165"/>
      <c r="BK3077" s="165"/>
      <c r="BL3077" s="165"/>
      <c r="BM3077" s="165"/>
      <c r="BN3077" s="165"/>
      <c r="BO3077" s="165"/>
      <c r="BP3077" s="165"/>
      <c r="BQ3077" s="165"/>
      <c r="BS3077" s="6"/>
      <c r="BT3077" s="11"/>
      <c r="BU3077" s="6"/>
      <c r="BV3077" s="6"/>
    </row>
    <row r="3078" spans="1:74" ht="15.75" x14ac:dyDescent="0.25">
      <c r="A3078" s="52" t="s">
        <v>1422</v>
      </c>
      <c r="B3078" s="56"/>
      <c r="C3078" s="7" t="s">
        <v>118</v>
      </c>
      <c r="D3078" s="7" t="s">
        <v>6558</v>
      </c>
      <c r="E3078" s="7"/>
      <c r="F3078" s="64"/>
      <c r="G3078" s="6"/>
      <c r="H3078" s="6"/>
      <c r="I3078" s="10" t="s">
        <v>110</v>
      </c>
      <c r="J3078" s="11" t="s">
        <v>8472</v>
      </c>
      <c r="K3078" s="194" t="s">
        <v>510</v>
      </c>
      <c r="L3078" s="176"/>
      <c r="M3078" s="176">
        <v>1000</v>
      </c>
      <c r="N3078" s="80" t="s">
        <v>6854</v>
      </c>
      <c r="O3078" s="162"/>
      <c r="P3078" s="80" t="s">
        <v>2762</v>
      </c>
      <c r="Q3078" s="80"/>
      <c r="R3078" s="80"/>
      <c r="S3078" s="163"/>
      <c r="T3078" s="213"/>
      <c r="U3078" s="162"/>
      <c r="V3078" s="164"/>
      <c r="W3078" s="12" t="str">
        <f t="shared" si="711"/>
        <v>Mqtt1</v>
      </c>
      <c r="X3078" s="196" t="s">
        <v>10590</v>
      </c>
      <c r="Y3078" s="6" t="str">
        <f t="shared" si="712"/>
        <v>marpower/power-tag/discharge-pump-guest-ps</v>
      </c>
      <c r="Z3078" s="103" t="str" cm="1">
        <f t="array" ref="Z3078">IF(COUNTIF(N3078,"spare"),"","$."&amp;_xlfn.REGEXEXTRACT(J3078,"^PT\d+[FQ]\d+_(.*)", 2))</f>
        <v>$.RMS_Voltage_B_N</v>
      </c>
      <c r="AA3078" s="12">
        <f t="shared" si="714"/>
        <v>26</v>
      </c>
      <c r="AB3078" s="6" t="s">
        <v>195</v>
      </c>
      <c r="AC3078" s="103">
        <v>3030</v>
      </c>
      <c r="AJ3078" s="80"/>
      <c r="AK3078" s="113" t="s">
        <v>1424</v>
      </c>
      <c r="AN3078" s="80"/>
      <c r="AO3078" s="80"/>
      <c r="AP3078" s="80"/>
      <c r="AQ3078" s="80"/>
      <c r="AR3078" s="127"/>
      <c r="AS3078" s="80"/>
      <c r="AT3078" s="7"/>
      <c r="AU3078" s="7"/>
      <c r="AV3078" s="165"/>
      <c r="AW3078" s="166"/>
      <c r="AX3078" s="137"/>
      <c r="AY3078" s="147"/>
      <c r="AZ3078" s="167"/>
      <c r="BA3078" s="167"/>
      <c r="BB3078" s="147" t="str">
        <f t="shared" si="717"/>
        <v/>
      </c>
      <c r="BC3078" s="168"/>
      <c r="BD3078" s="165"/>
      <c r="BE3078" s="165"/>
      <c r="BF3078" s="165"/>
      <c r="BG3078" s="165"/>
      <c r="BH3078" s="165"/>
      <c r="BI3078" s="165"/>
      <c r="BJ3078" s="165"/>
      <c r="BK3078" s="165"/>
      <c r="BL3078" s="165"/>
      <c r="BM3078" s="165"/>
      <c r="BN3078" s="165"/>
      <c r="BO3078" s="165"/>
      <c r="BP3078" s="165"/>
      <c r="BQ3078" s="165"/>
      <c r="BS3078" s="6"/>
      <c r="BT3078" s="11"/>
      <c r="BU3078" s="6"/>
      <c r="BV3078" s="6"/>
    </row>
    <row r="3079" spans="1:74" ht="15.75" x14ac:dyDescent="0.25">
      <c r="A3079" s="52" t="s">
        <v>1422</v>
      </c>
      <c r="B3079" s="56"/>
      <c r="C3079" s="7" t="s">
        <v>118</v>
      </c>
      <c r="D3079" s="7" t="s">
        <v>6558</v>
      </c>
      <c r="E3079" s="7"/>
      <c r="F3079" s="64"/>
      <c r="G3079" s="6"/>
      <c r="H3079" s="6"/>
      <c r="I3079" s="10" t="s">
        <v>110</v>
      </c>
      <c r="J3079" s="11" t="s">
        <v>8649</v>
      </c>
      <c r="K3079" s="194" t="s">
        <v>510</v>
      </c>
      <c r="L3079" s="176"/>
      <c r="M3079" s="176">
        <v>1000</v>
      </c>
      <c r="N3079" s="80" t="s">
        <v>6854</v>
      </c>
      <c r="O3079" s="162"/>
      <c r="P3079" s="80" t="s">
        <v>2763</v>
      </c>
      <c r="Q3079" s="80"/>
      <c r="R3079" s="80"/>
      <c r="S3079" s="163"/>
      <c r="T3079" s="213"/>
      <c r="U3079" s="162"/>
      <c r="V3079" s="164"/>
      <c r="W3079" s="12" t="str">
        <f t="shared" si="711"/>
        <v>Mqtt1</v>
      </c>
      <c r="X3079" s="196" t="s">
        <v>10590</v>
      </c>
      <c r="Y3079" s="6" t="str">
        <f t="shared" si="712"/>
        <v>marpower/power-tag/discharge-pump-guest-ps</v>
      </c>
      <c r="Z3079" s="103" t="str" cm="1">
        <f t="array" ref="Z3079">IF(COUNTIF(N3079,"spare"),"","$."&amp;_xlfn.REGEXEXTRACT(J3079,"^PT\d+[FQ]\d+_(.*)", 2))</f>
        <v>$.RMS_Voltage_C_N</v>
      </c>
      <c r="AA3079" s="12">
        <f t="shared" si="714"/>
        <v>26</v>
      </c>
      <c r="AB3079" s="6" t="s">
        <v>195</v>
      </c>
      <c r="AC3079" s="103">
        <v>3032</v>
      </c>
      <c r="AJ3079" s="80"/>
      <c r="AK3079" s="113" t="s">
        <v>1424</v>
      </c>
      <c r="AN3079" s="80"/>
      <c r="AO3079" s="80"/>
      <c r="AP3079" s="80"/>
      <c r="AQ3079" s="80"/>
      <c r="AR3079" s="127"/>
      <c r="AS3079" s="80"/>
      <c r="AT3079" s="7"/>
      <c r="AU3079" s="7"/>
      <c r="AV3079" s="165"/>
      <c r="AW3079" s="166"/>
      <c r="AX3079" s="137"/>
      <c r="AY3079" s="147"/>
      <c r="AZ3079" s="167"/>
      <c r="BA3079" s="167"/>
      <c r="BB3079" s="147" t="str">
        <f t="shared" si="717"/>
        <v/>
      </c>
      <c r="BC3079" s="168"/>
      <c r="BD3079" s="165"/>
      <c r="BE3079" s="165"/>
      <c r="BF3079" s="165"/>
      <c r="BG3079" s="165"/>
      <c r="BH3079" s="165"/>
      <c r="BI3079" s="165"/>
      <c r="BJ3079" s="165"/>
      <c r="BK3079" s="165"/>
      <c r="BL3079" s="165"/>
      <c r="BM3079" s="165"/>
      <c r="BN3079" s="165"/>
      <c r="BO3079" s="165"/>
      <c r="BP3079" s="165"/>
      <c r="BQ3079" s="165"/>
      <c r="BS3079" s="6"/>
      <c r="BT3079" s="11"/>
      <c r="BU3079" s="6"/>
      <c r="BV3079" s="6"/>
    </row>
    <row r="3080" spans="1:74" ht="15.75" x14ac:dyDescent="0.25">
      <c r="A3080" s="52" t="s">
        <v>1422</v>
      </c>
      <c r="B3080" s="56"/>
      <c r="C3080" s="7" t="s">
        <v>118</v>
      </c>
      <c r="D3080" s="7" t="s">
        <v>6558</v>
      </c>
      <c r="E3080" s="7"/>
      <c r="F3080" s="64"/>
      <c r="G3080" s="6"/>
      <c r="H3080" s="6"/>
      <c r="I3080" s="10" t="s">
        <v>110</v>
      </c>
      <c r="J3080" s="11" t="s">
        <v>1761</v>
      </c>
      <c r="K3080" s="194" t="s">
        <v>510</v>
      </c>
      <c r="L3080" s="176"/>
      <c r="M3080" s="176">
        <v>1000</v>
      </c>
      <c r="N3080" s="80" t="s">
        <v>6854</v>
      </c>
      <c r="O3080" s="162"/>
      <c r="P3080" s="80" t="s">
        <v>2764</v>
      </c>
      <c r="Q3080" s="80"/>
      <c r="R3080" s="80"/>
      <c r="S3080" s="163"/>
      <c r="T3080" s="213"/>
      <c r="U3080" s="162"/>
      <c r="V3080" s="164"/>
      <c r="W3080" s="12" t="str">
        <f t="shared" si="711"/>
        <v>Mqtt1</v>
      </c>
      <c r="X3080" s="196" t="s">
        <v>10590</v>
      </c>
      <c r="Y3080" s="6" t="str">
        <f t="shared" si="712"/>
        <v>marpower/power-tag/discharge-pump-guest-ps</v>
      </c>
      <c r="Z3080" s="103" t="str" cm="1">
        <f t="array" ref="Z3080">IF(COUNTIF(N3080,"spare"),"","$."&amp;_xlfn.REGEXEXTRACT(J3080,"^PT\d+[FQ]\d+_(.*)", 2))</f>
        <v>$.Active_Power_Phase_A</v>
      </c>
      <c r="AA3080" s="12">
        <f t="shared" si="714"/>
        <v>26</v>
      </c>
      <c r="AB3080" s="6" t="s">
        <v>195</v>
      </c>
      <c r="AC3080" s="103">
        <v>3054</v>
      </c>
      <c r="AJ3080" s="80"/>
      <c r="AK3080" s="113" t="s">
        <v>1425</v>
      </c>
      <c r="AN3080" s="80"/>
      <c r="AO3080" s="80"/>
      <c r="AP3080" s="80"/>
      <c r="AQ3080" s="80"/>
      <c r="AR3080" s="127"/>
      <c r="AS3080" s="80"/>
      <c r="AT3080" s="7"/>
      <c r="AU3080" s="7"/>
      <c r="AV3080" s="165"/>
      <c r="AW3080" s="166"/>
      <c r="AX3080" s="137"/>
      <c r="AY3080" s="147"/>
      <c r="AZ3080" s="167"/>
      <c r="BA3080" s="167"/>
      <c r="BB3080" s="147" t="str">
        <f t="shared" si="717"/>
        <v/>
      </c>
      <c r="BC3080" s="168"/>
      <c r="BD3080" s="165"/>
      <c r="BE3080" s="165"/>
      <c r="BF3080" s="165"/>
      <c r="BG3080" s="165"/>
      <c r="BH3080" s="165"/>
      <c r="BI3080" s="165"/>
      <c r="BJ3080" s="165"/>
      <c r="BK3080" s="165"/>
      <c r="BL3080" s="165"/>
      <c r="BM3080" s="165"/>
      <c r="BN3080" s="165"/>
      <c r="BO3080" s="165"/>
      <c r="BP3080" s="165"/>
      <c r="BQ3080" s="165"/>
      <c r="BS3080" s="6"/>
      <c r="BT3080" s="11"/>
      <c r="BU3080" s="6"/>
      <c r="BV3080" s="6"/>
    </row>
    <row r="3081" spans="1:74" ht="15.75" x14ac:dyDescent="0.25">
      <c r="A3081" s="52" t="s">
        <v>1422</v>
      </c>
      <c r="B3081" s="56"/>
      <c r="C3081" s="7" t="s">
        <v>118</v>
      </c>
      <c r="D3081" s="7" t="s">
        <v>6558</v>
      </c>
      <c r="E3081" s="7"/>
      <c r="F3081" s="64"/>
      <c r="G3081" s="6"/>
      <c r="H3081" s="6"/>
      <c r="I3081" s="10" t="s">
        <v>110</v>
      </c>
      <c r="J3081" s="11" t="s">
        <v>1762</v>
      </c>
      <c r="K3081" s="194" t="s">
        <v>510</v>
      </c>
      <c r="L3081" s="176"/>
      <c r="M3081" s="176">
        <v>1000</v>
      </c>
      <c r="N3081" s="80" t="s">
        <v>6854</v>
      </c>
      <c r="O3081" s="162"/>
      <c r="P3081" s="80" t="s">
        <v>2765</v>
      </c>
      <c r="Q3081" s="80"/>
      <c r="R3081" s="80"/>
      <c r="S3081" s="163"/>
      <c r="T3081" s="213"/>
      <c r="U3081" s="162"/>
      <c r="V3081" s="164"/>
      <c r="W3081" s="12" t="str">
        <f t="shared" si="711"/>
        <v>Mqtt1</v>
      </c>
      <c r="X3081" s="196" t="s">
        <v>10590</v>
      </c>
      <c r="Y3081" s="6" t="str">
        <f t="shared" si="712"/>
        <v>marpower/power-tag/discharge-pump-guest-ps</v>
      </c>
      <c r="Z3081" s="103" t="str" cm="1">
        <f t="array" ref="Z3081">IF(COUNTIF(N3081,"spare"),"","$."&amp;_xlfn.REGEXEXTRACT(J3081,"^PT\d+[FQ]\d+_(.*)", 2))</f>
        <v>$.Active_Power_Phase_B</v>
      </c>
      <c r="AA3081" s="12">
        <f t="shared" si="714"/>
        <v>26</v>
      </c>
      <c r="AB3081" s="6" t="s">
        <v>195</v>
      </c>
      <c r="AC3081" s="103">
        <v>3056</v>
      </c>
      <c r="AJ3081" s="80"/>
      <c r="AK3081" s="113" t="s">
        <v>1425</v>
      </c>
      <c r="AN3081" s="80"/>
      <c r="AO3081" s="80"/>
      <c r="AP3081" s="80"/>
      <c r="AQ3081" s="80"/>
      <c r="AR3081" s="127"/>
      <c r="AS3081" s="80"/>
      <c r="AT3081" s="7"/>
      <c r="AU3081" s="7"/>
      <c r="AV3081" s="165"/>
      <c r="AW3081" s="166"/>
      <c r="AX3081" s="137"/>
      <c r="AY3081" s="147"/>
      <c r="AZ3081" s="167"/>
      <c r="BA3081" s="167"/>
      <c r="BB3081" s="147" t="str">
        <f t="shared" si="717"/>
        <v/>
      </c>
      <c r="BC3081" s="168"/>
      <c r="BD3081" s="165"/>
      <c r="BE3081" s="165"/>
      <c r="BF3081" s="165"/>
      <c r="BG3081" s="165"/>
      <c r="BH3081" s="165"/>
      <c r="BI3081" s="165"/>
      <c r="BJ3081" s="165"/>
      <c r="BK3081" s="165"/>
      <c r="BL3081" s="165"/>
      <c r="BM3081" s="165"/>
      <c r="BN3081" s="165"/>
      <c r="BO3081" s="165"/>
      <c r="BP3081" s="165"/>
      <c r="BQ3081" s="165"/>
      <c r="BS3081" s="6"/>
      <c r="BT3081" s="11"/>
      <c r="BU3081" s="6"/>
      <c r="BV3081" s="6"/>
    </row>
    <row r="3082" spans="1:74" ht="15.75" x14ac:dyDescent="0.25">
      <c r="A3082" s="52" t="s">
        <v>1422</v>
      </c>
      <c r="B3082" s="56"/>
      <c r="C3082" s="7" t="s">
        <v>118</v>
      </c>
      <c r="D3082" s="7" t="s">
        <v>6558</v>
      </c>
      <c r="E3082" s="7"/>
      <c r="F3082" s="64"/>
      <c r="G3082" s="6"/>
      <c r="H3082" s="6"/>
      <c r="I3082" s="10" t="s">
        <v>110</v>
      </c>
      <c r="J3082" s="11" t="s">
        <v>1763</v>
      </c>
      <c r="K3082" s="194" t="s">
        <v>510</v>
      </c>
      <c r="L3082" s="176"/>
      <c r="M3082" s="176">
        <v>1000</v>
      </c>
      <c r="N3082" s="80" t="s">
        <v>6854</v>
      </c>
      <c r="O3082" s="162"/>
      <c r="P3082" s="80" t="s">
        <v>2766</v>
      </c>
      <c r="Q3082" s="80"/>
      <c r="R3082" s="80"/>
      <c r="S3082" s="163"/>
      <c r="T3082" s="213"/>
      <c r="U3082" s="162"/>
      <c r="V3082" s="164"/>
      <c r="W3082" s="12" t="str">
        <f t="shared" ref="W3082:W3145" si="718">IF(COUNTIF(N3082,"spare"),"","Mqtt1")</f>
        <v>Mqtt1</v>
      </c>
      <c r="X3082" s="196" t="s">
        <v>10590</v>
      </c>
      <c r="Y3082" s="6" t="str">
        <f t="shared" si="712"/>
        <v>marpower/power-tag/discharge-pump-guest-ps</v>
      </c>
      <c r="Z3082" s="103" t="str" cm="1">
        <f t="array" ref="Z3082">IF(COUNTIF(N3082,"spare"),"","$."&amp;_xlfn.REGEXEXTRACT(J3082,"^PT\d+[FQ]\d+_(.*)", 2))</f>
        <v>$.Active_Power_Phase_C</v>
      </c>
      <c r="AA3082" s="12">
        <f t="shared" si="714"/>
        <v>26</v>
      </c>
      <c r="AB3082" s="6" t="s">
        <v>195</v>
      </c>
      <c r="AC3082" s="103">
        <v>3058</v>
      </c>
      <c r="AJ3082" s="80"/>
      <c r="AK3082" s="113" t="s">
        <v>1425</v>
      </c>
      <c r="AN3082" s="80"/>
      <c r="AO3082" s="80"/>
      <c r="AP3082" s="80"/>
      <c r="AQ3082" s="80"/>
      <c r="AR3082" s="127"/>
      <c r="AS3082" s="80"/>
      <c r="AT3082" s="7"/>
      <c r="AU3082" s="7"/>
      <c r="AV3082" s="165"/>
      <c r="AW3082" s="166"/>
      <c r="AX3082" s="137"/>
      <c r="AY3082" s="147"/>
      <c r="AZ3082" s="167"/>
      <c r="BA3082" s="167"/>
      <c r="BB3082" s="147" t="str">
        <f t="shared" si="717"/>
        <v/>
      </c>
      <c r="BC3082" s="168"/>
      <c r="BD3082" s="165"/>
      <c r="BE3082" s="165"/>
      <c r="BF3082" s="165"/>
      <c r="BG3082" s="165"/>
      <c r="BH3082" s="165"/>
      <c r="BI3082" s="165"/>
      <c r="BJ3082" s="165"/>
      <c r="BK3082" s="165"/>
      <c r="BL3082" s="165"/>
      <c r="BM3082" s="165"/>
      <c r="BN3082" s="165"/>
      <c r="BO3082" s="165"/>
      <c r="BP3082" s="165"/>
      <c r="BQ3082" s="165"/>
      <c r="BS3082" s="6"/>
      <c r="BT3082" s="11"/>
      <c r="BU3082" s="6"/>
      <c r="BV3082" s="6"/>
    </row>
    <row r="3083" spans="1:74" ht="15.75" x14ac:dyDescent="0.25">
      <c r="A3083" s="52" t="s">
        <v>1422</v>
      </c>
      <c r="B3083" s="56"/>
      <c r="C3083" s="7" t="s">
        <v>118</v>
      </c>
      <c r="D3083" s="7" t="s">
        <v>6558</v>
      </c>
      <c r="E3083" s="7"/>
      <c r="F3083" s="64"/>
      <c r="G3083" s="6"/>
      <c r="H3083" s="6"/>
      <c r="I3083" s="10" t="s">
        <v>110</v>
      </c>
      <c r="J3083" s="11" t="s">
        <v>1764</v>
      </c>
      <c r="K3083" s="194" t="s">
        <v>510</v>
      </c>
      <c r="L3083" s="176"/>
      <c r="M3083" s="176">
        <v>1000</v>
      </c>
      <c r="N3083" s="80" t="s">
        <v>6854</v>
      </c>
      <c r="O3083" s="162"/>
      <c r="P3083" s="80" t="s">
        <v>2767</v>
      </c>
      <c r="Q3083" s="80"/>
      <c r="R3083" s="80"/>
      <c r="S3083" s="163"/>
      <c r="T3083" s="213"/>
      <c r="U3083" s="162"/>
      <c r="V3083" s="164"/>
      <c r="W3083" s="12" t="str">
        <f t="shared" si="718"/>
        <v>Mqtt1</v>
      </c>
      <c r="X3083" s="196" t="s">
        <v>10590</v>
      </c>
      <c r="Y3083" s="6" t="str">
        <f t="shared" ref="Y3083:Y3146" si="719">LOWER(_xlfn.CONCAT("marpower/",SUBSTITUTE(SUBSTITUTE("power-tag/" &amp; X3083," ","-"),"_","-")))</f>
        <v>marpower/power-tag/discharge-pump-guest-ps</v>
      </c>
      <c r="Z3083" s="103" t="str" cm="1">
        <f t="array" ref="Z3083">IF(COUNTIF(N3083,"spare"),"","$."&amp;_xlfn.REGEXEXTRACT(J3083,"^PT\d+[FQ]\d+_(.*)", 2))</f>
        <v>$.Total_Active_Power</v>
      </c>
      <c r="AA3083" s="12">
        <f t="shared" si="714"/>
        <v>26</v>
      </c>
      <c r="AB3083" s="6" t="s">
        <v>195</v>
      </c>
      <c r="AC3083" s="103">
        <v>3060</v>
      </c>
      <c r="AJ3083" s="80"/>
      <c r="AK3083" s="113" t="s">
        <v>1425</v>
      </c>
      <c r="AN3083" s="80"/>
      <c r="AO3083" s="80"/>
      <c r="AP3083" s="80"/>
      <c r="AQ3083" s="80"/>
      <c r="AR3083" s="127"/>
      <c r="AS3083" s="80"/>
      <c r="AT3083" s="7"/>
      <c r="AU3083" s="7"/>
      <c r="AV3083" s="165"/>
      <c r="AW3083" s="166"/>
      <c r="AX3083" s="137"/>
      <c r="AY3083" s="147"/>
      <c r="AZ3083" s="167"/>
      <c r="BA3083" s="167"/>
      <c r="BB3083" s="147" t="str">
        <f t="shared" si="717"/>
        <v/>
      </c>
      <c r="BC3083" s="168"/>
      <c r="BD3083" s="165"/>
      <c r="BE3083" s="165"/>
      <c r="BF3083" s="165"/>
      <c r="BG3083" s="165"/>
      <c r="BH3083" s="165"/>
      <c r="BI3083" s="165"/>
      <c r="BJ3083" s="165"/>
      <c r="BK3083" s="165"/>
      <c r="BL3083" s="165"/>
      <c r="BM3083" s="165"/>
      <c r="BN3083" s="165"/>
      <c r="BO3083" s="165"/>
      <c r="BP3083" s="165"/>
      <c r="BQ3083" s="165"/>
      <c r="BS3083" s="6"/>
      <c r="BT3083" s="11"/>
      <c r="BU3083" s="6"/>
      <c r="BV3083" s="6"/>
    </row>
    <row r="3084" spans="1:74" ht="15.75" x14ac:dyDescent="0.25">
      <c r="A3084" s="52" t="s">
        <v>1422</v>
      </c>
      <c r="B3084" s="56"/>
      <c r="C3084" s="7" t="s">
        <v>118</v>
      </c>
      <c r="D3084" s="7" t="s">
        <v>6558</v>
      </c>
      <c r="E3084" s="7"/>
      <c r="F3084" s="64"/>
      <c r="G3084" s="6"/>
      <c r="H3084" s="6"/>
      <c r="I3084" s="10" t="s">
        <v>110</v>
      </c>
      <c r="J3084" s="11" t="s">
        <v>1765</v>
      </c>
      <c r="K3084" s="194" t="s">
        <v>510</v>
      </c>
      <c r="L3084" s="176"/>
      <c r="M3084" s="176">
        <v>1000</v>
      </c>
      <c r="N3084" s="80" t="s">
        <v>6854</v>
      </c>
      <c r="O3084" s="162"/>
      <c r="P3084" s="80" t="s">
        <v>2768</v>
      </c>
      <c r="Q3084" s="80"/>
      <c r="R3084" s="80"/>
      <c r="S3084" s="163"/>
      <c r="T3084" s="213"/>
      <c r="U3084" s="162"/>
      <c r="V3084" s="164"/>
      <c r="W3084" s="12" t="str">
        <f t="shared" si="718"/>
        <v>Mqtt1</v>
      </c>
      <c r="X3084" s="196" t="s">
        <v>10590</v>
      </c>
      <c r="Y3084" s="6" t="str">
        <f t="shared" si="719"/>
        <v>marpower/power-tag/discharge-pump-guest-ps</v>
      </c>
      <c r="Z3084" s="103" t="str" cm="1">
        <f t="array" ref="Z3084">IF(COUNTIF(N3084,"spare"),"","$."&amp;_xlfn.REGEXEXTRACT(J3084,"^PT\d+[FQ]\d+_(.*)", 2))</f>
        <v>$.Power_Factor_Phase_A</v>
      </c>
      <c r="AA3084" s="12">
        <f t="shared" si="714"/>
        <v>26</v>
      </c>
      <c r="AB3084" s="6" t="s">
        <v>195</v>
      </c>
      <c r="AC3084" s="103">
        <v>3078</v>
      </c>
      <c r="AJ3084" s="80"/>
      <c r="AK3084" s="113" t="s">
        <v>1426</v>
      </c>
      <c r="AN3084" s="80"/>
      <c r="AO3084" s="80"/>
      <c r="AP3084" s="80"/>
      <c r="AQ3084" s="80"/>
      <c r="AR3084" s="127"/>
      <c r="AS3084" s="80"/>
      <c r="AT3084" s="7"/>
      <c r="AU3084" s="7"/>
      <c r="AV3084" s="165"/>
      <c r="AW3084" s="166"/>
      <c r="AX3084" s="137"/>
      <c r="AY3084" s="147"/>
      <c r="AZ3084" s="167"/>
      <c r="BA3084" s="167"/>
      <c r="BB3084" s="147" t="str">
        <f t="shared" si="717"/>
        <v/>
      </c>
      <c r="BC3084" s="168"/>
      <c r="BD3084" s="165"/>
      <c r="BE3084" s="165"/>
      <c r="BF3084" s="165"/>
      <c r="BG3084" s="165"/>
      <c r="BH3084" s="165"/>
      <c r="BI3084" s="165"/>
      <c r="BJ3084" s="165"/>
      <c r="BK3084" s="165"/>
      <c r="BL3084" s="165"/>
      <c r="BM3084" s="165"/>
      <c r="BN3084" s="165"/>
      <c r="BO3084" s="165"/>
      <c r="BP3084" s="165"/>
      <c r="BQ3084" s="165"/>
      <c r="BS3084" s="6"/>
      <c r="BT3084" s="11"/>
      <c r="BU3084" s="6"/>
      <c r="BV3084" s="6"/>
    </row>
    <row r="3085" spans="1:74" ht="15.75" x14ac:dyDescent="0.25">
      <c r="A3085" s="52" t="s">
        <v>1422</v>
      </c>
      <c r="B3085" s="56"/>
      <c r="C3085" s="7" t="s">
        <v>118</v>
      </c>
      <c r="D3085" s="7" t="s">
        <v>6558</v>
      </c>
      <c r="E3085" s="7"/>
      <c r="F3085" s="64"/>
      <c r="G3085" s="6"/>
      <c r="H3085" s="6"/>
      <c r="I3085" s="10" t="s">
        <v>110</v>
      </c>
      <c r="J3085" s="11" t="s">
        <v>1766</v>
      </c>
      <c r="K3085" s="194" t="s">
        <v>510</v>
      </c>
      <c r="L3085" s="176"/>
      <c r="M3085" s="176">
        <v>1000</v>
      </c>
      <c r="N3085" s="80" t="s">
        <v>6854</v>
      </c>
      <c r="O3085" s="162"/>
      <c r="P3085" s="80" t="s">
        <v>2769</v>
      </c>
      <c r="Q3085" s="80"/>
      <c r="R3085" s="80"/>
      <c r="S3085" s="163"/>
      <c r="T3085" s="213"/>
      <c r="U3085" s="162"/>
      <c r="V3085" s="164"/>
      <c r="W3085" s="12" t="str">
        <f t="shared" si="718"/>
        <v>Mqtt1</v>
      </c>
      <c r="X3085" s="196" t="s">
        <v>10590</v>
      </c>
      <c r="Y3085" s="6" t="str">
        <f t="shared" si="719"/>
        <v>marpower/power-tag/discharge-pump-guest-ps</v>
      </c>
      <c r="Z3085" s="103" t="str" cm="1">
        <f t="array" ref="Z3085">IF(COUNTIF(N3085,"spare"),"","$."&amp;_xlfn.REGEXEXTRACT(J3085,"^PT\d+[FQ]\d+_(.*)", 2))</f>
        <v>$.Power_Factor_Phase_B</v>
      </c>
      <c r="AA3085" s="12">
        <f t="shared" si="714"/>
        <v>26</v>
      </c>
      <c r="AB3085" s="6" t="s">
        <v>195</v>
      </c>
      <c r="AC3085" s="103">
        <v>3080</v>
      </c>
      <c r="AJ3085" s="80"/>
      <c r="AK3085" s="113" t="s">
        <v>1426</v>
      </c>
      <c r="AN3085" s="80"/>
      <c r="AO3085" s="80"/>
      <c r="AP3085" s="80"/>
      <c r="AQ3085" s="80"/>
      <c r="AR3085" s="127"/>
      <c r="AS3085" s="80"/>
      <c r="AT3085" s="7"/>
      <c r="AU3085" s="7"/>
      <c r="AV3085" s="165"/>
      <c r="AW3085" s="166"/>
      <c r="AX3085" s="137"/>
      <c r="AY3085" s="147"/>
      <c r="AZ3085" s="167"/>
      <c r="BA3085" s="167"/>
      <c r="BB3085" s="147" t="str">
        <f t="shared" si="717"/>
        <v/>
      </c>
      <c r="BC3085" s="168"/>
      <c r="BD3085" s="165"/>
      <c r="BE3085" s="165"/>
      <c r="BF3085" s="165"/>
      <c r="BG3085" s="165"/>
      <c r="BH3085" s="165"/>
      <c r="BI3085" s="165"/>
      <c r="BJ3085" s="165"/>
      <c r="BK3085" s="165"/>
      <c r="BL3085" s="165"/>
      <c r="BM3085" s="165"/>
      <c r="BN3085" s="165"/>
      <c r="BO3085" s="165"/>
      <c r="BP3085" s="165"/>
      <c r="BQ3085" s="165"/>
      <c r="BS3085" s="6"/>
      <c r="BT3085" s="11"/>
      <c r="BU3085" s="6"/>
      <c r="BV3085" s="6"/>
    </row>
    <row r="3086" spans="1:74" ht="15.75" x14ac:dyDescent="0.25">
      <c r="A3086" s="52" t="s">
        <v>1422</v>
      </c>
      <c r="B3086" s="56"/>
      <c r="C3086" s="7" t="s">
        <v>118</v>
      </c>
      <c r="D3086" s="7" t="s">
        <v>6558</v>
      </c>
      <c r="E3086" s="7"/>
      <c r="F3086" s="64"/>
      <c r="G3086" s="6"/>
      <c r="H3086" s="6"/>
      <c r="I3086" s="10" t="s">
        <v>110</v>
      </c>
      <c r="J3086" s="11" t="s">
        <v>1767</v>
      </c>
      <c r="K3086" s="194" t="s">
        <v>510</v>
      </c>
      <c r="L3086" s="176"/>
      <c r="M3086" s="176">
        <v>1000</v>
      </c>
      <c r="N3086" s="80" t="s">
        <v>6854</v>
      </c>
      <c r="O3086" s="162"/>
      <c r="P3086" s="80" t="s">
        <v>2770</v>
      </c>
      <c r="Q3086" s="80"/>
      <c r="R3086" s="80"/>
      <c r="S3086" s="163"/>
      <c r="T3086" s="213"/>
      <c r="U3086" s="162"/>
      <c r="V3086" s="164"/>
      <c r="W3086" s="12" t="str">
        <f t="shared" si="718"/>
        <v>Mqtt1</v>
      </c>
      <c r="X3086" s="196" t="s">
        <v>10590</v>
      </c>
      <c r="Y3086" s="6" t="str">
        <f t="shared" si="719"/>
        <v>marpower/power-tag/discharge-pump-guest-ps</v>
      </c>
      <c r="Z3086" s="103" t="str" cm="1">
        <f t="array" ref="Z3086">IF(COUNTIF(N3086,"spare"),"","$."&amp;_xlfn.REGEXEXTRACT(J3086,"^PT\d+[FQ]\d+_(.*)", 2))</f>
        <v>$.Power_Factor_Phase_C</v>
      </c>
      <c r="AA3086" s="12">
        <f t="shared" si="714"/>
        <v>26</v>
      </c>
      <c r="AB3086" s="6" t="s">
        <v>195</v>
      </c>
      <c r="AC3086" s="103">
        <v>3082</v>
      </c>
      <c r="AJ3086" s="80"/>
      <c r="AK3086" s="113" t="s">
        <v>1426</v>
      </c>
      <c r="AN3086" s="80"/>
      <c r="AO3086" s="80"/>
      <c r="AP3086" s="80"/>
      <c r="AQ3086" s="80"/>
      <c r="AR3086" s="127"/>
      <c r="AS3086" s="80"/>
      <c r="AT3086" s="7"/>
      <c r="AU3086" s="7"/>
      <c r="AV3086" s="165"/>
      <c r="AW3086" s="166"/>
      <c r="AX3086" s="137"/>
      <c r="AY3086" s="147"/>
      <c r="AZ3086" s="167"/>
      <c r="BA3086" s="167"/>
      <c r="BB3086" s="147" t="str">
        <f t="shared" si="717"/>
        <v/>
      </c>
      <c r="BC3086" s="168"/>
      <c r="BD3086" s="165"/>
      <c r="BE3086" s="165"/>
      <c r="BF3086" s="165"/>
      <c r="BG3086" s="165"/>
      <c r="BH3086" s="165"/>
      <c r="BI3086" s="165"/>
      <c r="BJ3086" s="165"/>
      <c r="BK3086" s="165"/>
      <c r="BL3086" s="165"/>
      <c r="BM3086" s="165"/>
      <c r="BN3086" s="165"/>
      <c r="BO3086" s="165"/>
      <c r="BP3086" s="165"/>
      <c r="BQ3086" s="165"/>
      <c r="BS3086" s="6"/>
      <c r="BT3086" s="11"/>
      <c r="BU3086" s="6"/>
      <c r="BV3086" s="6"/>
    </row>
    <row r="3087" spans="1:74" ht="15.75" x14ac:dyDescent="0.25">
      <c r="A3087" s="52" t="s">
        <v>1422</v>
      </c>
      <c r="B3087" s="56"/>
      <c r="C3087" s="7" t="s">
        <v>118</v>
      </c>
      <c r="D3087" s="7" t="s">
        <v>6558</v>
      </c>
      <c r="E3087" s="7"/>
      <c r="F3087" s="64"/>
      <c r="G3087" s="6"/>
      <c r="H3087" s="6"/>
      <c r="I3087" s="10" t="s">
        <v>110</v>
      </c>
      <c r="J3087" s="11" t="s">
        <v>1768</v>
      </c>
      <c r="K3087" s="194" t="s">
        <v>510</v>
      </c>
      <c r="L3087" s="176"/>
      <c r="M3087" s="176">
        <v>1000</v>
      </c>
      <c r="N3087" s="80" t="s">
        <v>6854</v>
      </c>
      <c r="O3087" s="162"/>
      <c r="P3087" s="80" t="s">
        <v>2771</v>
      </c>
      <c r="Q3087" s="80"/>
      <c r="R3087" s="80"/>
      <c r="S3087" s="163"/>
      <c r="T3087" s="213"/>
      <c r="U3087" s="162"/>
      <c r="V3087" s="164"/>
      <c r="W3087" s="12" t="str">
        <f t="shared" si="718"/>
        <v>Mqtt1</v>
      </c>
      <c r="X3087" s="196" t="s">
        <v>10590</v>
      </c>
      <c r="Y3087" s="6" t="str">
        <f t="shared" si="719"/>
        <v>marpower/power-tag/discharge-pump-guest-ps</v>
      </c>
      <c r="Z3087" s="103" t="str" cm="1">
        <f t="array" ref="Z3087">IF(COUNTIF(N3087,"spare"),"","$."&amp;_xlfn.REGEXEXTRACT(J3087,"^PT\d+[FQ]\d+_(.*)", 2))</f>
        <v>$.Total_Power_Factor</v>
      </c>
      <c r="AA3087" s="12">
        <f t="shared" si="714"/>
        <v>26</v>
      </c>
      <c r="AB3087" s="6" t="s">
        <v>195</v>
      </c>
      <c r="AC3087" s="103">
        <v>3084</v>
      </c>
      <c r="AJ3087" s="80"/>
      <c r="AK3087" s="113" t="s">
        <v>1426</v>
      </c>
      <c r="AN3087" s="80"/>
      <c r="AO3087" s="80"/>
      <c r="AP3087" s="80"/>
      <c r="AQ3087" s="80"/>
      <c r="AR3087" s="127"/>
      <c r="AS3087" s="80"/>
      <c r="AT3087" s="7"/>
      <c r="AU3087" s="7"/>
      <c r="AV3087" s="165"/>
      <c r="AW3087" s="166"/>
      <c r="AX3087" s="137"/>
      <c r="AY3087" s="147"/>
      <c r="AZ3087" s="167"/>
      <c r="BA3087" s="167"/>
      <c r="BB3087" s="147" t="str">
        <f t="shared" si="717"/>
        <v/>
      </c>
      <c r="BC3087" s="168"/>
      <c r="BD3087" s="165"/>
      <c r="BE3087" s="165"/>
      <c r="BF3087" s="165"/>
      <c r="BG3087" s="165"/>
      <c r="BH3087" s="165"/>
      <c r="BI3087" s="165"/>
      <c r="BJ3087" s="165"/>
      <c r="BK3087" s="165"/>
      <c r="BL3087" s="165"/>
      <c r="BM3087" s="165"/>
      <c r="BN3087" s="165"/>
      <c r="BO3087" s="165"/>
      <c r="BP3087" s="165"/>
      <c r="BQ3087" s="165"/>
      <c r="BS3087" s="6"/>
      <c r="BT3087" s="11"/>
      <c r="BU3087" s="6"/>
      <c r="BV3087" s="6"/>
    </row>
    <row r="3088" spans="1:74" ht="15.75" x14ac:dyDescent="0.25">
      <c r="A3088" s="52" t="s">
        <v>1422</v>
      </c>
      <c r="B3088" s="56"/>
      <c r="C3088" s="7" t="s">
        <v>118</v>
      </c>
      <c r="D3088" s="7" t="s">
        <v>6558</v>
      </c>
      <c r="E3088" s="7"/>
      <c r="F3088" s="64"/>
      <c r="G3088" s="6"/>
      <c r="H3088" s="6"/>
      <c r="I3088" s="10" t="s">
        <v>110</v>
      </c>
      <c r="J3088" s="11" t="s">
        <v>1769</v>
      </c>
      <c r="K3088" s="194" t="s">
        <v>510</v>
      </c>
      <c r="L3088" s="176"/>
      <c r="M3088" s="176">
        <v>1000</v>
      </c>
      <c r="N3088" s="80" t="s">
        <v>6854</v>
      </c>
      <c r="O3088" s="162"/>
      <c r="P3088" s="80" t="s">
        <v>2772</v>
      </c>
      <c r="Q3088" s="80"/>
      <c r="R3088" s="80"/>
      <c r="S3088" s="163"/>
      <c r="T3088" s="213"/>
      <c r="U3088" s="162"/>
      <c r="V3088" s="164"/>
      <c r="W3088" s="12" t="str">
        <f t="shared" si="718"/>
        <v>Mqtt1</v>
      </c>
      <c r="X3088" s="196" t="s">
        <v>10591</v>
      </c>
      <c r="Y3088" s="6" t="str">
        <f t="shared" si="719"/>
        <v>marpower/power-tag/discharge-pump-guest-ps-and-overflow</v>
      </c>
      <c r="Z3088" s="103" t="str" cm="1">
        <f t="array" ref="Z3088">IF(COUNTIF(N3088,"spare"),"","$."&amp;_xlfn.REGEXEXTRACT(J3088,"^PT\d+[FQ]\d+_(.*)", 2))</f>
        <v>$.RMS_Current_Phase_A</v>
      </c>
      <c r="AA3088" s="12">
        <f t="shared" si="714"/>
        <v>27</v>
      </c>
      <c r="AB3088" s="6" t="s">
        <v>195</v>
      </c>
      <c r="AC3088" s="103">
        <v>3000</v>
      </c>
      <c r="AJ3088" s="80"/>
      <c r="AK3088" s="113" t="s">
        <v>1423</v>
      </c>
      <c r="AN3088" s="80"/>
      <c r="AO3088" s="80"/>
      <c r="AP3088" s="80"/>
      <c r="AQ3088" s="80"/>
      <c r="AR3088" s="127"/>
      <c r="AS3088" s="80"/>
      <c r="AT3088" s="7"/>
      <c r="AU3088" s="7"/>
      <c r="AV3088" s="165"/>
      <c r="AW3088" s="166"/>
      <c r="AX3088" s="137"/>
      <c r="AY3088" s="147"/>
      <c r="AZ3088" s="167"/>
      <c r="BA3088" s="167"/>
      <c r="BB3088" s="147" t="str">
        <f t="shared" ref="BB3088:BB3102" si="720">IF(ISNUMBER(AM3088),"1","")</f>
        <v/>
      </c>
      <c r="BC3088" s="168"/>
      <c r="BD3088" s="165"/>
      <c r="BE3088" s="165"/>
      <c r="BF3088" s="165"/>
      <c r="BG3088" s="165"/>
      <c r="BH3088" s="165"/>
      <c r="BI3088" s="165"/>
      <c r="BJ3088" s="165"/>
      <c r="BK3088" s="165"/>
      <c r="BL3088" s="165"/>
      <c r="BM3088" s="165"/>
      <c r="BN3088" s="165"/>
      <c r="BO3088" s="165"/>
      <c r="BP3088" s="165"/>
      <c r="BQ3088" s="165"/>
      <c r="BS3088" s="6"/>
      <c r="BT3088" s="11"/>
      <c r="BU3088" s="6"/>
      <c r="BV3088" s="6"/>
    </row>
    <row r="3089" spans="1:74" ht="15.75" x14ac:dyDescent="0.25">
      <c r="A3089" s="52" t="s">
        <v>1422</v>
      </c>
      <c r="B3089" s="56"/>
      <c r="C3089" s="7" t="s">
        <v>118</v>
      </c>
      <c r="D3089" s="7" t="s">
        <v>6558</v>
      </c>
      <c r="E3089" s="7"/>
      <c r="F3089" s="64"/>
      <c r="G3089" s="6"/>
      <c r="H3089" s="6"/>
      <c r="I3089" s="10" t="s">
        <v>110</v>
      </c>
      <c r="J3089" s="11" t="s">
        <v>1770</v>
      </c>
      <c r="K3089" s="194" t="s">
        <v>510</v>
      </c>
      <c r="L3089" s="176"/>
      <c r="M3089" s="176">
        <v>1000</v>
      </c>
      <c r="N3089" s="80" t="s">
        <v>6854</v>
      </c>
      <c r="O3089" s="162"/>
      <c r="P3089" s="80" t="s">
        <v>2773</v>
      </c>
      <c r="Q3089" s="80"/>
      <c r="R3089" s="80"/>
      <c r="S3089" s="163"/>
      <c r="T3089" s="213"/>
      <c r="U3089" s="162"/>
      <c r="V3089" s="164"/>
      <c r="W3089" s="12" t="str">
        <f t="shared" si="718"/>
        <v>Mqtt1</v>
      </c>
      <c r="X3089" s="196" t="s">
        <v>10591</v>
      </c>
      <c r="Y3089" s="6" t="str">
        <f t="shared" si="719"/>
        <v>marpower/power-tag/discharge-pump-guest-ps-and-overflow</v>
      </c>
      <c r="Z3089" s="103" t="str" cm="1">
        <f t="array" ref="Z3089">IF(COUNTIF(N3089,"spare"),"","$."&amp;_xlfn.REGEXEXTRACT(J3089,"^PT\d+[FQ]\d+_(.*)", 2))</f>
        <v>$.RMS_Current_Phase_B</v>
      </c>
      <c r="AA3089" s="12">
        <f t="shared" si="714"/>
        <v>27</v>
      </c>
      <c r="AB3089" s="6" t="s">
        <v>195</v>
      </c>
      <c r="AC3089" s="103">
        <v>3002</v>
      </c>
      <c r="AJ3089" s="80"/>
      <c r="AK3089" s="113" t="s">
        <v>1423</v>
      </c>
      <c r="AN3089" s="80"/>
      <c r="AO3089" s="80"/>
      <c r="AP3089" s="80"/>
      <c r="AQ3089" s="80"/>
      <c r="AR3089" s="127"/>
      <c r="AS3089" s="80"/>
      <c r="AT3089" s="7"/>
      <c r="AU3089" s="7"/>
      <c r="AV3089" s="165"/>
      <c r="AW3089" s="166"/>
      <c r="AX3089" s="137"/>
      <c r="AY3089" s="147"/>
      <c r="AZ3089" s="167"/>
      <c r="BA3089" s="167"/>
      <c r="BB3089" s="147" t="str">
        <f t="shared" si="720"/>
        <v/>
      </c>
      <c r="BC3089" s="168"/>
      <c r="BD3089" s="165"/>
      <c r="BE3089" s="165"/>
      <c r="BF3089" s="165"/>
      <c r="BG3089" s="165"/>
      <c r="BH3089" s="165"/>
      <c r="BI3089" s="165"/>
      <c r="BJ3089" s="165"/>
      <c r="BK3089" s="165"/>
      <c r="BL3089" s="165"/>
      <c r="BM3089" s="165"/>
      <c r="BN3089" s="165"/>
      <c r="BO3089" s="165"/>
      <c r="BP3089" s="165"/>
      <c r="BQ3089" s="165"/>
      <c r="BS3089" s="6"/>
      <c r="BT3089" s="11"/>
      <c r="BU3089" s="6"/>
      <c r="BV3089" s="6"/>
    </row>
    <row r="3090" spans="1:74" ht="15.75" x14ac:dyDescent="0.25">
      <c r="A3090" s="52" t="s">
        <v>1422</v>
      </c>
      <c r="B3090" s="56"/>
      <c r="C3090" s="7" t="s">
        <v>118</v>
      </c>
      <c r="D3090" s="7" t="s">
        <v>6558</v>
      </c>
      <c r="E3090" s="7"/>
      <c r="F3090" s="64"/>
      <c r="G3090" s="6"/>
      <c r="H3090" s="6"/>
      <c r="I3090" s="10" t="s">
        <v>110</v>
      </c>
      <c r="J3090" s="11" t="s">
        <v>1771</v>
      </c>
      <c r="K3090" s="194" t="s">
        <v>510</v>
      </c>
      <c r="L3090" s="176"/>
      <c r="M3090" s="176">
        <v>1000</v>
      </c>
      <c r="N3090" s="80" t="s">
        <v>6854</v>
      </c>
      <c r="O3090" s="162"/>
      <c r="P3090" s="80" t="s">
        <v>2774</v>
      </c>
      <c r="Q3090" s="80"/>
      <c r="R3090" s="80"/>
      <c r="S3090" s="163"/>
      <c r="T3090" s="213"/>
      <c r="U3090" s="162"/>
      <c r="V3090" s="164"/>
      <c r="W3090" s="12" t="str">
        <f t="shared" si="718"/>
        <v>Mqtt1</v>
      </c>
      <c r="X3090" s="196" t="s">
        <v>10591</v>
      </c>
      <c r="Y3090" s="6" t="str">
        <f t="shared" si="719"/>
        <v>marpower/power-tag/discharge-pump-guest-ps-and-overflow</v>
      </c>
      <c r="Z3090" s="103" t="str" cm="1">
        <f t="array" ref="Z3090">IF(COUNTIF(N3090,"spare"),"","$."&amp;_xlfn.REGEXEXTRACT(J3090,"^PT\d+[FQ]\d+_(.*)", 2))</f>
        <v>$.RMS_Current_Phase_C</v>
      </c>
      <c r="AA3090" s="12">
        <f t="shared" si="714"/>
        <v>27</v>
      </c>
      <c r="AB3090" s="6" t="s">
        <v>195</v>
      </c>
      <c r="AC3090" s="103">
        <v>3004</v>
      </c>
      <c r="AJ3090" s="80"/>
      <c r="AK3090" s="113" t="s">
        <v>1423</v>
      </c>
      <c r="AN3090" s="80"/>
      <c r="AO3090" s="80"/>
      <c r="AP3090" s="80"/>
      <c r="AQ3090" s="80"/>
      <c r="AR3090" s="127"/>
      <c r="AS3090" s="80"/>
      <c r="AT3090" s="7"/>
      <c r="AU3090" s="7"/>
      <c r="AV3090" s="165"/>
      <c r="AW3090" s="166"/>
      <c r="AX3090" s="137"/>
      <c r="AY3090" s="147"/>
      <c r="AZ3090" s="167"/>
      <c r="BA3090" s="167"/>
      <c r="BB3090" s="147" t="str">
        <f t="shared" si="720"/>
        <v/>
      </c>
      <c r="BC3090" s="168"/>
      <c r="BD3090" s="165"/>
      <c r="BE3090" s="165"/>
      <c r="BF3090" s="165"/>
      <c r="BG3090" s="165"/>
      <c r="BH3090" s="165"/>
      <c r="BI3090" s="165"/>
      <c r="BJ3090" s="165"/>
      <c r="BK3090" s="165"/>
      <c r="BL3090" s="165"/>
      <c r="BM3090" s="165"/>
      <c r="BN3090" s="165"/>
      <c r="BO3090" s="165"/>
      <c r="BP3090" s="165"/>
      <c r="BQ3090" s="165"/>
      <c r="BS3090" s="6"/>
      <c r="BT3090" s="11"/>
      <c r="BU3090" s="6"/>
      <c r="BV3090" s="6"/>
    </row>
    <row r="3091" spans="1:74" ht="15.75" x14ac:dyDescent="0.25">
      <c r="A3091" s="52" t="s">
        <v>1422</v>
      </c>
      <c r="B3091" s="56"/>
      <c r="C3091" s="7" t="s">
        <v>118</v>
      </c>
      <c r="D3091" s="7" t="s">
        <v>6558</v>
      </c>
      <c r="E3091" s="7"/>
      <c r="F3091" s="64"/>
      <c r="G3091" s="6"/>
      <c r="H3091" s="6"/>
      <c r="I3091" s="10" t="s">
        <v>110</v>
      </c>
      <c r="J3091" s="11" t="s">
        <v>1772</v>
      </c>
      <c r="K3091" s="194" t="s">
        <v>510</v>
      </c>
      <c r="L3091" s="176"/>
      <c r="M3091" s="176">
        <v>1000</v>
      </c>
      <c r="N3091" s="80" t="s">
        <v>6854</v>
      </c>
      <c r="O3091" s="162"/>
      <c r="P3091" s="80" t="s">
        <v>2775</v>
      </c>
      <c r="Q3091" s="80"/>
      <c r="R3091" s="80"/>
      <c r="S3091" s="163"/>
      <c r="T3091" s="213"/>
      <c r="U3091" s="162"/>
      <c r="V3091" s="164"/>
      <c r="W3091" s="12" t="str">
        <f t="shared" si="718"/>
        <v>Mqtt1</v>
      </c>
      <c r="X3091" s="196" t="s">
        <v>10591</v>
      </c>
      <c r="Y3091" s="6" t="str">
        <f t="shared" si="719"/>
        <v>marpower/power-tag/discharge-pump-guest-ps-and-overflow</v>
      </c>
      <c r="Z3091" s="103" t="str" cm="1">
        <f t="array" ref="Z3091">IF(COUNTIF(N3091,"spare"),"","$."&amp;_xlfn.REGEXEXTRACT(J3091,"^PT\d+[FQ]\d+_(.*)", 2))</f>
        <v>$.RMS_Current_Phase_Neut</v>
      </c>
      <c r="AA3091" s="12">
        <f t="shared" si="714"/>
        <v>27</v>
      </c>
      <c r="AB3091" s="6" t="s">
        <v>195</v>
      </c>
      <c r="AC3091" s="103">
        <v>3006</v>
      </c>
      <c r="AJ3091" s="80"/>
      <c r="AK3091" s="113" t="s">
        <v>1423</v>
      </c>
      <c r="AN3091" s="80"/>
      <c r="AO3091" s="80"/>
      <c r="AP3091" s="80"/>
      <c r="AQ3091" s="80"/>
      <c r="AR3091" s="127"/>
      <c r="AS3091" s="80"/>
      <c r="AT3091" s="7"/>
      <c r="AU3091" s="7"/>
      <c r="AV3091" s="165"/>
      <c r="AW3091" s="166"/>
      <c r="AX3091" s="137"/>
      <c r="AY3091" s="147"/>
      <c r="AZ3091" s="167"/>
      <c r="BA3091" s="167"/>
      <c r="BB3091" s="147" t="str">
        <f t="shared" si="720"/>
        <v/>
      </c>
      <c r="BC3091" s="168"/>
      <c r="BD3091" s="165"/>
      <c r="BE3091" s="165"/>
      <c r="BF3091" s="165"/>
      <c r="BG3091" s="165"/>
      <c r="BH3091" s="165"/>
      <c r="BI3091" s="165"/>
      <c r="BJ3091" s="165"/>
      <c r="BK3091" s="165"/>
      <c r="BL3091" s="165"/>
      <c r="BM3091" s="165"/>
      <c r="BN3091" s="165"/>
      <c r="BO3091" s="165"/>
      <c r="BP3091" s="165"/>
      <c r="BQ3091" s="165"/>
      <c r="BS3091" s="6"/>
      <c r="BT3091" s="11"/>
      <c r="BU3091" s="6"/>
      <c r="BV3091" s="6"/>
    </row>
    <row r="3092" spans="1:74" ht="15.75" x14ac:dyDescent="0.25">
      <c r="A3092" s="52" t="s">
        <v>1422</v>
      </c>
      <c r="B3092" s="56"/>
      <c r="C3092" s="7" t="s">
        <v>118</v>
      </c>
      <c r="D3092" s="7" t="s">
        <v>6558</v>
      </c>
      <c r="E3092" s="7"/>
      <c r="F3092" s="64"/>
      <c r="G3092" s="6"/>
      <c r="H3092" s="6"/>
      <c r="I3092" s="10" t="s">
        <v>110</v>
      </c>
      <c r="J3092" s="11" t="s">
        <v>8296</v>
      </c>
      <c r="K3092" s="194" t="s">
        <v>510</v>
      </c>
      <c r="L3092" s="176"/>
      <c r="M3092" s="176">
        <v>1000</v>
      </c>
      <c r="N3092" s="80" t="s">
        <v>6854</v>
      </c>
      <c r="O3092" s="162"/>
      <c r="P3092" s="80" t="s">
        <v>2776</v>
      </c>
      <c r="Q3092" s="80"/>
      <c r="R3092" s="80"/>
      <c r="S3092" s="163"/>
      <c r="T3092" s="213"/>
      <c r="U3092" s="162"/>
      <c r="V3092" s="164"/>
      <c r="W3092" s="12" t="str">
        <f t="shared" si="718"/>
        <v>Mqtt1</v>
      </c>
      <c r="X3092" s="196" t="s">
        <v>10591</v>
      </c>
      <c r="Y3092" s="6" t="str">
        <f t="shared" si="719"/>
        <v>marpower/power-tag/discharge-pump-guest-ps-and-overflow</v>
      </c>
      <c r="Z3092" s="103" t="str" cm="1">
        <f t="array" ref="Z3092">IF(COUNTIF(N3092,"spare"),"","$."&amp;_xlfn.REGEXEXTRACT(J3092,"^PT\d+[FQ]\d+_(.*)", 2))</f>
        <v>$.RMS_Voltage_A_N</v>
      </c>
      <c r="AA3092" s="12">
        <f t="shared" si="714"/>
        <v>27</v>
      </c>
      <c r="AB3092" s="6" t="s">
        <v>195</v>
      </c>
      <c r="AC3092" s="103">
        <v>3028</v>
      </c>
      <c r="AJ3092" s="80"/>
      <c r="AK3092" s="113" t="s">
        <v>1424</v>
      </c>
      <c r="AN3092" s="80"/>
      <c r="AO3092" s="80"/>
      <c r="AP3092" s="80"/>
      <c r="AQ3092" s="80"/>
      <c r="AR3092" s="127"/>
      <c r="AS3092" s="80"/>
      <c r="AT3092" s="7"/>
      <c r="AU3092" s="7"/>
      <c r="AV3092" s="165"/>
      <c r="AW3092" s="166"/>
      <c r="AX3092" s="137"/>
      <c r="AY3092" s="147"/>
      <c r="AZ3092" s="167"/>
      <c r="BA3092" s="167"/>
      <c r="BB3092" s="147" t="str">
        <f t="shared" si="720"/>
        <v/>
      </c>
      <c r="BC3092" s="168"/>
      <c r="BD3092" s="165"/>
      <c r="BE3092" s="165"/>
      <c r="BF3092" s="165"/>
      <c r="BG3092" s="165"/>
      <c r="BH3092" s="165"/>
      <c r="BI3092" s="165"/>
      <c r="BJ3092" s="165"/>
      <c r="BK3092" s="165"/>
      <c r="BL3092" s="165"/>
      <c r="BM3092" s="165"/>
      <c r="BN3092" s="165"/>
      <c r="BO3092" s="165"/>
      <c r="BP3092" s="165"/>
      <c r="BQ3092" s="165"/>
      <c r="BS3092" s="6"/>
      <c r="BT3092" s="11"/>
      <c r="BU3092" s="6"/>
      <c r="BV3092" s="6"/>
    </row>
    <row r="3093" spans="1:74" ht="15.75" x14ac:dyDescent="0.25">
      <c r="A3093" s="52" t="s">
        <v>1422</v>
      </c>
      <c r="B3093" s="56"/>
      <c r="C3093" s="7" t="s">
        <v>118</v>
      </c>
      <c r="D3093" s="7" t="s">
        <v>6558</v>
      </c>
      <c r="E3093" s="7"/>
      <c r="F3093" s="64"/>
      <c r="G3093" s="6"/>
      <c r="H3093" s="6"/>
      <c r="I3093" s="10" t="s">
        <v>110</v>
      </c>
      <c r="J3093" s="11" t="s">
        <v>8473</v>
      </c>
      <c r="K3093" s="194" t="s">
        <v>510</v>
      </c>
      <c r="L3093" s="176"/>
      <c r="M3093" s="176">
        <v>1000</v>
      </c>
      <c r="N3093" s="80" t="s">
        <v>6854</v>
      </c>
      <c r="O3093" s="162"/>
      <c r="P3093" s="80" t="s">
        <v>2777</v>
      </c>
      <c r="Q3093" s="80"/>
      <c r="R3093" s="80"/>
      <c r="S3093" s="163"/>
      <c r="T3093" s="213"/>
      <c r="U3093" s="162"/>
      <c r="V3093" s="164"/>
      <c r="W3093" s="12" t="str">
        <f t="shared" si="718"/>
        <v>Mqtt1</v>
      </c>
      <c r="X3093" s="196" t="s">
        <v>10591</v>
      </c>
      <c r="Y3093" s="6" t="str">
        <f t="shared" si="719"/>
        <v>marpower/power-tag/discharge-pump-guest-ps-and-overflow</v>
      </c>
      <c r="Z3093" s="103" t="str" cm="1">
        <f t="array" ref="Z3093">IF(COUNTIF(N3093,"spare"),"","$."&amp;_xlfn.REGEXEXTRACT(J3093,"^PT\d+[FQ]\d+_(.*)", 2))</f>
        <v>$.RMS_Voltage_B_N</v>
      </c>
      <c r="AA3093" s="12">
        <f t="shared" si="714"/>
        <v>27</v>
      </c>
      <c r="AB3093" s="6" t="s">
        <v>195</v>
      </c>
      <c r="AC3093" s="103">
        <v>3030</v>
      </c>
      <c r="AJ3093" s="80"/>
      <c r="AK3093" s="113" t="s">
        <v>1424</v>
      </c>
      <c r="AN3093" s="80"/>
      <c r="AO3093" s="80"/>
      <c r="AP3093" s="80"/>
      <c r="AQ3093" s="80"/>
      <c r="AR3093" s="127"/>
      <c r="AS3093" s="80"/>
      <c r="AT3093" s="7"/>
      <c r="AU3093" s="7"/>
      <c r="AV3093" s="165"/>
      <c r="AW3093" s="166"/>
      <c r="AX3093" s="137"/>
      <c r="AY3093" s="147"/>
      <c r="AZ3093" s="167"/>
      <c r="BA3093" s="167"/>
      <c r="BB3093" s="147" t="str">
        <f t="shared" si="720"/>
        <v/>
      </c>
      <c r="BC3093" s="168"/>
      <c r="BD3093" s="165"/>
      <c r="BE3093" s="165"/>
      <c r="BF3093" s="165"/>
      <c r="BG3093" s="165"/>
      <c r="BH3093" s="165"/>
      <c r="BI3093" s="165"/>
      <c r="BJ3093" s="165"/>
      <c r="BK3093" s="165"/>
      <c r="BL3093" s="165"/>
      <c r="BM3093" s="165"/>
      <c r="BN3093" s="165"/>
      <c r="BO3093" s="165"/>
      <c r="BP3093" s="165"/>
      <c r="BQ3093" s="165"/>
      <c r="BS3093" s="6"/>
      <c r="BT3093" s="11"/>
      <c r="BU3093" s="6"/>
      <c r="BV3093" s="6"/>
    </row>
    <row r="3094" spans="1:74" ht="15.75" x14ac:dyDescent="0.25">
      <c r="A3094" s="52" t="s">
        <v>1422</v>
      </c>
      <c r="B3094" s="56"/>
      <c r="C3094" s="7" t="s">
        <v>118</v>
      </c>
      <c r="D3094" s="7" t="s">
        <v>6558</v>
      </c>
      <c r="E3094" s="7"/>
      <c r="F3094" s="64"/>
      <c r="G3094" s="6"/>
      <c r="H3094" s="6"/>
      <c r="I3094" s="10" t="s">
        <v>110</v>
      </c>
      <c r="J3094" s="11" t="s">
        <v>8650</v>
      </c>
      <c r="K3094" s="194" t="s">
        <v>510</v>
      </c>
      <c r="L3094" s="176"/>
      <c r="M3094" s="176">
        <v>1000</v>
      </c>
      <c r="N3094" s="80" t="s">
        <v>6854</v>
      </c>
      <c r="O3094" s="162"/>
      <c r="P3094" s="80" t="s">
        <v>2778</v>
      </c>
      <c r="Q3094" s="80"/>
      <c r="R3094" s="80"/>
      <c r="S3094" s="163"/>
      <c r="T3094" s="213"/>
      <c r="U3094" s="162"/>
      <c r="V3094" s="164"/>
      <c r="W3094" s="12" t="str">
        <f t="shared" si="718"/>
        <v>Mqtt1</v>
      </c>
      <c r="X3094" s="196" t="s">
        <v>10591</v>
      </c>
      <c r="Y3094" s="6" t="str">
        <f t="shared" si="719"/>
        <v>marpower/power-tag/discharge-pump-guest-ps-and-overflow</v>
      </c>
      <c r="Z3094" s="103" t="str" cm="1">
        <f t="array" ref="Z3094">IF(COUNTIF(N3094,"spare"),"","$."&amp;_xlfn.REGEXEXTRACT(J3094,"^PT\d+[FQ]\d+_(.*)", 2))</f>
        <v>$.RMS_Voltage_C_N</v>
      </c>
      <c r="AA3094" s="12">
        <f t="shared" si="714"/>
        <v>27</v>
      </c>
      <c r="AB3094" s="6" t="s">
        <v>195</v>
      </c>
      <c r="AC3094" s="103">
        <v>3032</v>
      </c>
      <c r="AJ3094" s="80"/>
      <c r="AK3094" s="113" t="s">
        <v>1424</v>
      </c>
      <c r="AN3094" s="80"/>
      <c r="AO3094" s="80"/>
      <c r="AP3094" s="80"/>
      <c r="AQ3094" s="80"/>
      <c r="AR3094" s="127"/>
      <c r="AS3094" s="80"/>
      <c r="AT3094" s="7"/>
      <c r="AU3094" s="7"/>
      <c r="AV3094" s="165"/>
      <c r="AW3094" s="166"/>
      <c r="AX3094" s="137"/>
      <c r="AY3094" s="147"/>
      <c r="AZ3094" s="167"/>
      <c r="BA3094" s="167"/>
      <c r="BB3094" s="147" t="str">
        <f t="shared" si="720"/>
        <v/>
      </c>
      <c r="BC3094" s="168"/>
      <c r="BD3094" s="165"/>
      <c r="BE3094" s="165"/>
      <c r="BF3094" s="165"/>
      <c r="BG3094" s="165"/>
      <c r="BH3094" s="165"/>
      <c r="BI3094" s="165"/>
      <c r="BJ3094" s="165"/>
      <c r="BK3094" s="165"/>
      <c r="BL3094" s="165"/>
      <c r="BM3094" s="165"/>
      <c r="BN3094" s="165"/>
      <c r="BO3094" s="165"/>
      <c r="BP3094" s="165"/>
      <c r="BQ3094" s="165"/>
      <c r="BS3094" s="6"/>
      <c r="BT3094" s="11"/>
      <c r="BU3094" s="6"/>
      <c r="BV3094" s="6"/>
    </row>
    <row r="3095" spans="1:74" ht="15.75" x14ac:dyDescent="0.25">
      <c r="A3095" s="52" t="s">
        <v>1422</v>
      </c>
      <c r="B3095" s="56"/>
      <c r="C3095" s="7" t="s">
        <v>118</v>
      </c>
      <c r="D3095" s="7" t="s">
        <v>6558</v>
      </c>
      <c r="E3095" s="7"/>
      <c r="F3095" s="64"/>
      <c r="G3095" s="6"/>
      <c r="H3095" s="6"/>
      <c r="I3095" s="10" t="s">
        <v>110</v>
      </c>
      <c r="J3095" s="11" t="s">
        <v>1773</v>
      </c>
      <c r="K3095" s="194" t="s">
        <v>510</v>
      </c>
      <c r="L3095" s="176"/>
      <c r="M3095" s="176">
        <v>1000</v>
      </c>
      <c r="N3095" s="80" t="s">
        <v>6854</v>
      </c>
      <c r="O3095" s="162"/>
      <c r="P3095" s="80" t="s">
        <v>2779</v>
      </c>
      <c r="Q3095" s="80"/>
      <c r="R3095" s="80"/>
      <c r="S3095" s="163"/>
      <c r="T3095" s="213"/>
      <c r="U3095" s="162"/>
      <c r="V3095" s="164"/>
      <c r="W3095" s="12" t="str">
        <f t="shared" si="718"/>
        <v>Mqtt1</v>
      </c>
      <c r="X3095" s="196" t="s">
        <v>10591</v>
      </c>
      <c r="Y3095" s="6" t="str">
        <f t="shared" si="719"/>
        <v>marpower/power-tag/discharge-pump-guest-ps-and-overflow</v>
      </c>
      <c r="Z3095" s="103" t="str" cm="1">
        <f t="array" ref="Z3095">IF(COUNTIF(N3095,"spare"),"","$."&amp;_xlfn.REGEXEXTRACT(J3095,"^PT\d+[FQ]\d+_(.*)", 2))</f>
        <v>$.Active_Power_Phase_A</v>
      </c>
      <c r="AA3095" s="12">
        <f t="shared" si="714"/>
        <v>27</v>
      </c>
      <c r="AB3095" s="6" t="s">
        <v>195</v>
      </c>
      <c r="AC3095" s="103">
        <v>3054</v>
      </c>
      <c r="AJ3095" s="80"/>
      <c r="AK3095" s="113" t="s">
        <v>1425</v>
      </c>
      <c r="AN3095" s="80"/>
      <c r="AO3095" s="80"/>
      <c r="AP3095" s="80"/>
      <c r="AQ3095" s="80"/>
      <c r="AR3095" s="127"/>
      <c r="AS3095" s="80"/>
      <c r="AT3095" s="7"/>
      <c r="AU3095" s="7"/>
      <c r="AV3095" s="165"/>
      <c r="AW3095" s="166"/>
      <c r="AX3095" s="137"/>
      <c r="AY3095" s="147"/>
      <c r="AZ3095" s="167"/>
      <c r="BA3095" s="167"/>
      <c r="BB3095" s="147" t="str">
        <f t="shared" si="720"/>
        <v/>
      </c>
      <c r="BC3095" s="168"/>
      <c r="BD3095" s="165"/>
      <c r="BE3095" s="165"/>
      <c r="BF3095" s="165"/>
      <c r="BG3095" s="165"/>
      <c r="BH3095" s="165"/>
      <c r="BI3095" s="165"/>
      <c r="BJ3095" s="165"/>
      <c r="BK3095" s="165"/>
      <c r="BL3095" s="165"/>
      <c r="BM3095" s="165"/>
      <c r="BN3095" s="165"/>
      <c r="BO3095" s="165"/>
      <c r="BP3095" s="165"/>
      <c r="BQ3095" s="165"/>
      <c r="BS3095" s="6"/>
      <c r="BT3095" s="11"/>
      <c r="BU3095" s="6"/>
      <c r="BV3095" s="6"/>
    </row>
    <row r="3096" spans="1:74" ht="15.75" x14ac:dyDescent="0.25">
      <c r="A3096" s="52" t="s">
        <v>1422</v>
      </c>
      <c r="B3096" s="56"/>
      <c r="C3096" s="7" t="s">
        <v>118</v>
      </c>
      <c r="D3096" s="7" t="s">
        <v>6558</v>
      </c>
      <c r="E3096" s="7"/>
      <c r="F3096" s="64"/>
      <c r="G3096" s="6"/>
      <c r="H3096" s="6"/>
      <c r="I3096" s="10" t="s">
        <v>110</v>
      </c>
      <c r="J3096" s="11" t="s">
        <v>1774</v>
      </c>
      <c r="K3096" s="194" t="s">
        <v>510</v>
      </c>
      <c r="L3096" s="176"/>
      <c r="M3096" s="176">
        <v>1000</v>
      </c>
      <c r="N3096" s="80" t="s">
        <v>6854</v>
      </c>
      <c r="O3096" s="162"/>
      <c r="P3096" s="80" t="s">
        <v>2780</v>
      </c>
      <c r="Q3096" s="80"/>
      <c r="R3096" s="80"/>
      <c r="S3096" s="163"/>
      <c r="T3096" s="213"/>
      <c r="U3096" s="162"/>
      <c r="V3096" s="164"/>
      <c r="W3096" s="12" t="str">
        <f t="shared" si="718"/>
        <v>Mqtt1</v>
      </c>
      <c r="X3096" s="196" t="s">
        <v>10591</v>
      </c>
      <c r="Y3096" s="6" t="str">
        <f t="shared" si="719"/>
        <v>marpower/power-tag/discharge-pump-guest-ps-and-overflow</v>
      </c>
      <c r="Z3096" s="103" t="str" cm="1">
        <f t="array" ref="Z3096">IF(COUNTIF(N3096,"spare"),"","$."&amp;_xlfn.REGEXEXTRACT(J3096,"^PT\d+[FQ]\d+_(.*)", 2))</f>
        <v>$.Active_Power_Phase_B</v>
      </c>
      <c r="AA3096" s="12">
        <f t="shared" si="714"/>
        <v>27</v>
      </c>
      <c r="AB3096" s="6" t="s">
        <v>195</v>
      </c>
      <c r="AC3096" s="103">
        <v>3056</v>
      </c>
      <c r="AJ3096" s="80"/>
      <c r="AK3096" s="113" t="s">
        <v>1425</v>
      </c>
      <c r="AN3096" s="80"/>
      <c r="AO3096" s="80"/>
      <c r="AP3096" s="80"/>
      <c r="AQ3096" s="80"/>
      <c r="AR3096" s="127"/>
      <c r="AS3096" s="80"/>
      <c r="AT3096" s="7"/>
      <c r="AU3096" s="7"/>
      <c r="AV3096" s="165"/>
      <c r="AW3096" s="166"/>
      <c r="AX3096" s="137"/>
      <c r="AY3096" s="147"/>
      <c r="AZ3096" s="167"/>
      <c r="BA3096" s="167"/>
      <c r="BB3096" s="147" t="str">
        <f t="shared" si="720"/>
        <v/>
      </c>
      <c r="BC3096" s="168"/>
      <c r="BD3096" s="165"/>
      <c r="BE3096" s="165"/>
      <c r="BF3096" s="165"/>
      <c r="BG3096" s="165"/>
      <c r="BH3096" s="165"/>
      <c r="BI3096" s="165"/>
      <c r="BJ3096" s="165"/>
      <c r="BK3096" s="165"/>
      <c r="BL3096" s="165"/>
      <c r="BM3096" s="165"/>
      <c r="BN3096" s="165"/>
      <c r="BO3096" s="165"/>
      <c r="BP3096" s="165"/>
      <c r="BQ3096" s="165"/>
      <c r="BS3096" s="6"/>
      <c r="BT3096" s="11"/>
      <c r="BU3096" s="6"/>
      <c r="BV3096" s="6"/>
    </row>
    <row r="3097" spans="1:74" ht="15.75" x14ac:dyDescent="0.25">
      <c r="A3097" s="52" t="s">
        <v>1422</v>
      </c>
      <c r="B3097" s="56"/>
      <c r="C3097" s="7" t="s">
        <v>118</v>
      </c>
      <c r="D3097" s="7" t="s">
        <v>6558</v>
      </c>
      <c r="E3097" s="7"/>
      <c r="F3097" s="64"/>
      <c r="G3097" s="6"/>
      <c r="H3097" s="6"/>
      <c r="I3097" s="10" t="s">
        <v>110</v>
      </c>
      <c r="J3097" s="11" t="s">
        <v>1775</v>
      </c>
      <c r="K3097" s="194" t="s">
        <v>510</v>
      </c>
      <c r="L3097" s="176"/>
      <c r="M3097" s="176">
        <v>1000</v>
      </c>
      <c r="N3097" s="80" t="s">
        <v>6854</v>
      </c>
      <c r="O3097" s="162"/>
      <c r="P3097" s="80" t="s">
        <v>2781</v>
      </c>
      <c r="Q3097" s="80"/>
      <c r="R3097" s="80"/>
      <c r="S3097" s="163"/>
      <c r="T3097" s="213"/>
      <c r="U3097" s="162"/>
      <c r="V3097" s="164"/>
      <c r="W3097" s="12" t="str">
        <f t="shared" si="718"/>
        <v>Mqtt1</v>
      </c>
      <c r="X3097" s="196" t="s">
        <v>10591</v>
      </c>
      <c r="Y3097" s="6" t="str">
        <f t="shared" si="719"/>
        <v>marpower/power-tag/discharge-pump-guest-ps-and-overflow</v>
      </c>
      <c r="Z3097" s="103" t="str" cm="1">
        <f t="array" ref="Z3097">IF(COUNTIF(N3097,"spare"),"","$."&amp;_xlfn.REGEXEXTRACT(J3097,"^PT\d+[FQ]\d+_(.*)", 2))</f>
        <v>$.Active_Power_Phase_C</v>
      </c>
      <c r="AA3097" s="12">
        <f t="shared" si="714"/>
        <v>27</v>
      </c>
      <c r="AB3097" s="6" t="s">
        <v>195</v>
      </c>
      <c r="AC3097" s="103">
        <v>3058</v>
      </c>
      <c r="AJ3097" s="80"/>
      <c r="AK3097" s="113" t="s">
        <v>1425</v>
      </c>
      <c r="AN3097" s="80"/>
      <c r="AO3097" s="80"/>
      <c r="AP3097" s="80"/>
      <c r="AQ3097" s="80"/>
      <c r="AR3097" s="127"/>
      <c r="AS3097" s="80"/>
      <c r="AT3097" s="7"/>
      <c r="AU3097" s="7"/>
      <c r="AV3097" s="165"/>
      <c r="AW3097" s="166"/>
      <c r="AX3097" s="137"/>
      <c r="AY3097" s="147"/>
      <c r="AZ3097" s="167"/>
      <c r="BA3097" s="167"/>
      <c r="BB3097" s="147" t="str">
        <f t="shared" si="720"/>
        <v/>
      </c>
      <c r="BC3097" s="168"/>
      <c r="BD3097" s="165"/>
      <c r="BE3097" s="165"/>
      <c r="BF3097" s="165"/>
      <c r="BG3097" s="165"/>
      <c r="BH3097" s="165"/>
      <c r="BI3097" s="165"/>
      <c r="BJ3097" s="165"/>
      <c r="BK3097" s="165"/>
      <c r="BL3097" s="165"/>
      <c r="BM3097" s="165"/>
      <c r="BN3097" s="165"/>
      <c r="BO3097" s="165"/>
      <c r="BP3097" s="165"/>
      <c r="BQ3097" s="165"/>
      <c r="BS3097" s="6"/>
      <c r="BT3097" s="11"/>
      <c r="BU3097" s="6"/>
      <c r="BV3097" s="6"/>
    </row>
    <row r="3098" spans="1:74" ht="15.75" x14ac:dyDescent="0.25">
      <c r="A3098" s="52" t="s">
        <v>1422</v>
      </c>
      <c r="B3098" s="56"/>
      <c r="C3098" s="7" t="s">
        <v>118</v>
      </c>
      <c r="D3098" s="7" t="s">
        <v>6558</v>
      </c>
      <c r="E3098" s="7"/>
      <c r="F3098" s="64"/>
      <c r="G3098" s="6"/>
      <c r="H3098" s="6"/>
      <c r="I3098" s="10" t="s">
        <v>110</v>
      </c>
      <c r="J3098" s="11" t="s">
        <v>1776</v>
      </c>
      <c r="K3098" s="194" t="s">
        <v>510</v>
      </c>
      <c r="L3098" s="176"/>
      <c r="M3098" s="176">
        <v>1000</v>
      </c>
      <c r="N3098" s="80" t="s">
        <v>6854</v>
      </c>
      <c r="O3098" s="162"/>
      <c r="P3098" s="80" t="s">
        <v>2782</v>
      </c>
      <c r="Q3098" s="80"/>
      <c r="R3098" s="80"/>
      <c r="S3098" s="163"/>
      <c r="T3098" s="213"/>
      <c r="U3098" s="162"/>
      <c r="V3098" s="164"/>
      <c r="W3098" s="12" t="str">
        <f t="shared" si="718"/>
        <v>Mqtt1</v>
      </c>
      <c r="X3098" s="196" t="s">
        <v>10591</v>
      </c>
      <c r="Y3098" s="6" t="str">
        <f t="shared" si="719"/>
        <v>marpower/power-tag/discharge-pump-guest-ps-and-overflow</v>
      </c>
      <c r="Z3098" s="103" t="str" cm="1">
        <f t="array" ref="Z3098">IF(COUNTIF(N3098,"spare"),"","$."&amp;_xlfn.REGEXEXTRACT(J3098,"^PT\d+[FQ]\d+_(.*)", 2))</f>
        <v>$.Total_Active_Power</v>
      </c>
      <c r="AA3098" s="12">
        <f t="shared" ref="AA3098:AA3163" si="721">AA3083+1</f>
        <v>27</v>
      </c>
      <c r="AB3098" s="6" t="s">
        <v>195</v>
      </c>
      <c r="AC3098" s="103">
        <v>3060</v>
      </c>
      <c r="AJ3098" s="80"/>
      <c r="AK3098" s="113" t="s">
        <v>1425</v>
      </c>
      <c r="AN3098" s="80"/>
      <c r="AO3098" s="80"/>
      <c r="AP3098" s="80"/>
      <c r="AQ3098" s="80"/>
      <c r="AR3098" s="127"/>
      <c r="AS3098" s="80"/>
      <c r="AT3098" s="7"/>
      <c r="AU3098" s="7"/>
      <c r="AV3098" s="165"/>
      <c r="AW3098" s="166"/>
      <c r="AX3098" s="137"/>
      <c r="AY3098" s="147"/>
      <c r="AZ3098" s="167"/>
      <c r="BA3098" s="167"/>
      <c r="BB3098" s="147" t="str">
        <f t="shared" si="720"/>
        <v/>
      </c>
      <c r="BC3098" s="168"/>
      <c r="BD3098" s="165"/>
      <c r="BE3098" s="165"/>
      <c r="BF3098" s="165"/>
      <c r="BG3098" s="165"/>
      <c r="BH3098" s="165"/>
      <c r="BI3098" s="165"/>
      <c r="BJ3098" s="165"/>
      <c r="BK3098" s="165"/>
      <c r="BL3098" s="165"/>
      <c r="BM3098" s="165"/>
      <c r="BN3098" s="165"/>
      <c r="BO3098" s="165"/>
      <c r="BP3098" s="165"/>
      <c r="BQ3098" s="165"/>
      <c r="BS3098" s="6"/>
      <c r="BT3098" s="11"/>
      <c r="BU3098" s="6"/>
      <c r="BV3098" s="6"/>
    </row>
    <row r="3099" spans="1:74" ht="15.75" x14ac:dyDescent="0.25">
      <c r="A3099" s="52" t="s">
        <v>1422</v>
      </c>
      <c r="B3099" s="56"/>
      <c r="C3099" s="7" t="s">
        <v>118</v>
      </c>
      <c r="D3099" s="7" t="s">
        <v>6558</v>
      </c>
      <c r="E3099" s="7"/>
      <c r="F3099" s="64"/>
      <c r="G3099" s="6"/>
      <c r="H3099" s="6"/>
      <c r="I3099" s="10" t="s">
        <v>110</v>
      </c>
      <c r="J3099" s="11" t="s">
        <v>1777</v>
      </c>
      <c r="K3099" s="194" t="s">
        <v>510</v>
      </c>
      <c r="L3099" s="176"/>
      <c r="M3099" s="176">
        <v>1000</v>
      </c>
      <c r="N3099" s="80" t="s">
        <v>6854</v>
      </c>
      <c r="O3099" s="162"/>
      <c r="P3099" s="80" t="s">
        <v>2783</v>
      </c>
      <c r="Q3099" s="80"/>
      <c r="R3099" s="80"/>
      <c r="S3099" s="163"/>
      <c r="T3099" s="213"/>
      <c r="U3099" s="162"/>
      <c r="V3099" s="164"/>
      <c r="W3099" s="12" t="str">
        <f t="shared" si="718"/>
        <v>Mqtt1</v>
      </c>
      <c r="X3099" s="196" t="s">
        <v>10591</v>
      </c>
      <c r="Y3099" s="6" t="str">
        <f t="shared" si="719"/>
        <v>marpower/power-tag/discharge-pump-guest-ps-and-overflow</v>
      </c>
      <c r="Z3099" s="103" t="str" cm="1">
        <f t="array" ref="Z3099">IF(COUNTIF(N3099,"spare"),"","$."&amp;_xlfn.REGEXEXTRACT(J3099,"^PT\d+[FQ]\d+_(.*)", 2))</f>
        <v>$.Power_Factor_Phase_A</v>
      </c>
      <c r="AA3099" s="12">
        <f t="shared" si="721"/>
        <v>27</v>
      </c>
      <c r="AB3099" s="6" t="s">
        <v>195</v>
      </c>
      <c r="AC3099" s="103">
        <v>3078</v>
      </c>
      <c r="AJ3099" s="80"/>
      <c r="AK3099" s="113" t="s">
        <v>1426</v>
      </c>
      <c r="AN3099" s="80"/>
      <c r="AO3099" s="80"/>
      <c r="AP3099" s="80"/>
      <c r="AQ3099" s="80"/>
      <c r="AR3099" s="127"/>
      <c r="AS3099" s="80"/>
      <c r="AT3099" s="7"/>
      <c r="AU3099" s="7"/>
      <c r="AV3099" s="165"/>
      <c r="AW3099" s="166"/>
      <c r="AX3099" s="137"/>
      <c r="AY3099" s="147"/>
      <c r="AZ3099" s="167"/>
      <c r="BA3099" s="167"/>
      <c r="BB3099" s="147" t="str">
        <f t="shared" si="720"/>
        <v/>
      </c>
      <c r="BC3099" s="168"/>
      <c r="BD3099" s="165"/>
      <c r="BE3099" s="165"/>
      <c r="BF3099" s="165"/>
      <c r="BG3099" s="165"/>
      <c r="BH3099" s="165"/>
      <c r="BI3099" s="165"/>
      <c r="BJ3099" s="165"/>
      <c r="BK3099" s="165"/>
      <c r="BL3099" s="165"/>
      <c r="BM3099" s="165"/>
      <c r="BN3099" s="165"/>
      <c r="BO3099" s="165"/>
      <c r="BP3099" s="165"/>
      <c r="BQ3099" s="165"/>
      <c r="BS3099" s="6"/>
      <c r="BT3099" s="11"/>
      <c r="BU3099" s="6"/>
      <c r="BV3099" s="6"/>
    </row>
    <row r="3100" spans="1:74" ht="15.75" x14ac:dyDescent="0.25">
      <c r="A3100" s="52" t="s">
        <v>1422</v>
      </c>
      <c r="B3100" s="56"/>
      <c r="C3100" s="7" t="s">
        <v>118</v>
      </c>
      <c r="D3100" s="7" t="s">
        <v>6558</v>
      </c>
      <c r="E3100" s="7"/>
      <c r="F3100" s="64"/>
      <c r="G3100" s="6"/>
      <c r="H3100" s="6"/>
      <c r="I3100" s="10" t="s">
        <v>110</v>
      </c>
      <c r="J3100" s="11" t="s">
        <v>1778</v>
      </c>
      <c r="K3100" s="194" t="s">
        <v>510</v>
      </c>
      <c r="L3100" s="176"/>
      <c r="M3100" s="176">
        <v>1000</v>
      </c>
      <c r="N3100" s="80" t="s">
        <v>6854</v>
      </c>
      <c r="O3100" s="162"/>
      <c r="P3100" s="80" t="s">
        <v>2784</v>
      </c>
      <c r="Q3100" s="80"/>
      <c r="R3100" s="80"/>
      <c r="S3100" s="163"/>
      <c r="T3100" s="213"/>
      <c r="U3100" s="162"/>
      <c r="V3100" s="164"/>
      <c r="W3100" s="12" t="str">
        <f t="shared" si="718"/>
        <v>Mqtt1</v>
      </c>
      <c r="X3100" s="196" t="s">
        <v>10591</v>
      </c>
      <c r="Y3100" s="6" t="str">
        <f t="shared" si="719"/>
        <v>marpower/power-tag/discharge-pump-guest-ps-and-overflow</v>
      </c>
      <c r="Z3100" s="103" t="str" cm="1">
        <f t="array" ref="Z3100">IF(COUNTIF(N3100,"spare"),"","$."&amp;_xlfn.REGEXEXTRACT(J3100,"^PT\d+[FQ]\d+_(.*)", 2))</f>
        <v>$.Power_Factor_Phase_B</v>
      </c>
      <c r="AA3100" s="12">
        <f t="shared" si="721"/>
        <v>27</v>
      </c>
      <c r="AB3100" s="6" t="s">
        <v>195</v>
      </c>
      <c r="AC3100" s="103">
        <v>3080</v>
      </c>
      <c r="AJ3100" s="80"/>
      <c r="AK3100" s="113" t="s">
        <v>1426</v>
      </c>
      <c r="AN3100" s="80"/>
      <c r="AO3100" s="80"/>
      <c r="AP3100" s="80"/>
      <c r="AQ3100" s="80"/>
      <c r="AR3100" s="127"/>
      <c r="AS3100" s="80"/>
      <c r="AT3100" s="7"/>
      <c r="AU3100" s="7"/>
      <c r="AV3100" s="165"/>
      <c r="AW3100" s="166"/>
      <c r="AX3100" s="137"/>
      <c r="AY3100" s="147"/>
      <c r="AZ3100" s="167"/>
      <c r="BA3100" s="167"/>
      <c r="BB3100" s="147" t="str">
        <f t="shared" si="720"/>
        <v/>
      </c>
      <c r="BC3100" s="168"/>
      <c r="BD3100" s="165"/>
      <c r="BE3100" s="165"/>
      <c r="BF3100" s="165"/>
      <c r="BG3100" s="165"/>
      <c r="BH3100" s="165"/>
      <c r="BI3100" s="165"/>
      <c r="BJ3100" s="165"/>
      <c r="BK3100" s="165"/>
      <c r="BL3100" s="165"/>
      <c r="BM3100" s="165"/>
      <c r="BN3100" s="165"/>
      <c r="BO3100" s="165"/>
      <c r="BP3100" s="165"/>
      <c r="BQ3100" s="165"/>
      <c r="BS3100" s="6"/>
      <c r="BT3100" s="11"/>
      <c r="BU3100" s="6"/>
      <c r="BV3100" s="6"/>
    </row>
    <row r="3101" spans="1:74" ht="15.75" x14ac:dyDescent="0.25">
      <c r="A3101" s="52" t="s">
        <v>1422</v>
      </c>
      <c r="B3101" s="56"/>
      <c r="C3101" s="7" t="s">
        <v>118</v>
      </c>
      <c r="D3101" s="7" t="s">
        <v>6558</v>
      </c>
      <c r="E3101" s="7"/>
      <c r="F3101" s="64"/>
      <c r="G3101" s="6"/>
      <c r="H3101" s="6"/>
      <c r="I3101" s="10" t="s">
        <v>110</v>
      </c>
      <c r="J3101" s="11" t="s">
        <v>1779</v>
      </c>
      <c r="K3101" s="194" t="s">
        <v>510</v>
      </c>
      <c r="L3101" s="176"/>
      <c r="M3101" s="176">
        <v>1000</v>
      </c>
      <c r="N3101" s="80" t="s">
        <v>6854</v>
      </c>
      <c r="O3101" s="162"/>
      <c r="P3101" s="80" t="s">
        <v>2785</v>
      </c>
      <c r="Q3101" s="80"/>
      <c r="R3101" s="80"/>
      <c r="S3101" s="163"/>
      <c r="T3101" s="213"/>
      <c r="U3101" s="162"/>
      <c r="V3101" s="164"/>
      <c r="W3101" s="12" t="str">
        <f t="shared" si="718"/>
        <v>Mqtt1</v>
      </c>
      <c r="X3101" s="196" t="s">
        <v>10591</v>
      </c>
      <c r="Y3101" s="6" t="str">
        <f t="shared" si="719"/>
        <v>marpower/power-tag/discharge-pump-guest-ps-and-overflow</v>
      </c>
      <c r="Z3101" s="103" t="str" cm="1">
        <f t="array" ref="Z3101">IF(COUNTIF(N3101,"spare"),"","$."&amp;_xlfn.REGEXEXTRACT(J3101,"^PT\d+[FQ]\d+_(.*)", 2))</f>
        <v>$.Power_Factor_Phase_C</v>
      </c>
      <c r="AA3101" s="12">
        <f t="shared" si="721"/>
        <v>27</v>
      </c>
      <c r="AB3101" s="6" t="s">
        <v>195</v>
      </c>
      <c r="AC3101" s="103">
        <v>3082</v>
      </c>
      <c r="AJ3101" s="80"/>
      <c r="AK3101" s="113" t="s">
        <v>1426</v>
      </c>
      <c r="AN3101" s="80"/>
      <c r="AO3101" s="80"/>
      <c r="AP3101" s="80"/>
      <c r="AQ3101" s="80"/>
      <c r="AR3101" s="127"/>
      <c r="AS3101" s="80"/>
      <c r="AT3101" s="7"/>
      <c r="AU3101" s="7"/>
      <c r="AV3101" s="165"/>
      <c r="AW3101" s="166"/>
      <c r="AX3101" s="137"/>
      <c r="AY3101" s="147"/>
      <c r="AZ3101" s="167"/>
      <c r="BA3101" s="167"/>
      <c r="BB3101" s="147" t="str">
        <f t="shared" si="720"/>
        <v/>
      </c>
      <c r="BC3101" s="168"/>
      <c r="BD3101" s="165"/>
      <c r="BE3101" s="165"/>
      <c r="BF3101" s="165"/>
      <c r="BG3101" s="165"/>
      <c r="BH3101" s="165"/>
      <c r="BI3101" s="165"/>
      <c r="BJ3101" s="165"/>
      <c r="BK3101" s="165"/>
      <c r="BL3101" s="165"/>
      <c r="BM3101" s="165"/>
      <c r="BN3101" s="165"/>
      <c r="BO3101" s="165"/>
      <c r="BP3101" s="165"/>
      <c r="BQ3101" s="165"/>
      <c r="BS3101" s="6"/>
      <c r="BT3101" s="11"/>
      <c r="BU3101" s="6"/>
      <c r="BV3101" s="6"/>
    </row>
    <row r="3102" spans="1:74" ht="15.75" x14ac:dyDescent="0.25">
      <c r="A3102" s="52" t="s">
        <v>1422</v>
      </c>
      <c r="B3102" s="56"/>
      <c r="C3102" s="7" t="s">
        <v>118</v>
      </c>
      <c r="D3102" s="7" t="s">
        <v>6558</v>
      </c>
      <c r="E3102" s="7"/>
      <c r="F3102" s="64"/>
      <c r="G3102" s="6"/>
      <c r="H3102" s="6"/>
      <c r="I3102" s="10" t="s">
        <v>110</v>
      </c>
      <c r="J3102" s="11" t="s">
        <v>1780</v>
      </c>
      <c r="K3102" s="194" t="s">
        <v>510</v>
      </c>
      <c r="L3102" s="176"/>
      <c r="M3102" s="176">
        <v>1000</v>
      </c>
      <c r="N3102" s="80" t="s">
        <v>6854</v>
      </c>
      <c r="O3102" s="162"/>
      <c r="P3102" s="80" t="s">
        <v>2786</v>
      </c>
      <c r="Q3102" s="80"/>
      <c r="R3102" s="80"/>
      <c r="S3102" s="163"/>
      <c r="T3102" s="213"/>
      <c r="U3102" s="162"/>
      <c r="V3102" s="164"/>
      <c r="W3102" s="12" t="str">
        <f t="shared" si="718"/>
        <v>Mqtt1</v>
      </c>
      <c r="X3102" s="196" t="s">
        <v>10591</v>
      </c>
      <c r="Y3102" s="6" t="str">
        <f t="shared" si="719"/>
        <v>marpower/power-tag/discharge-pump-guest-ps-and-overflow</v>
      </c>
      <c r="Z3102" s="103" t="str" cm="1">
        <f t="array" ref="Z3102">IF(COUNTIF(N3102,"spare"),"","$."&amp;_xlfn.REGEXEXTRACT(J3102,"^PT\d+[FQ]\d+_(.*)", 2))</f>
        <v>$.Total_Power_Factor</v>
      </c>
      <c r="AA3102" s="12">
        <f t="shared" si="721"/>
        <v>27</v>
      </c>
      <c r="AB3102" s="6" t="s">
        <v>195</v>
      </c>
      <c r="AC3102" s="103">
        <v>3084</v>
      </c>
      <c r="AJ3102" s="80"/>
      <c r="AK3102" s="113" t="s">
        <v>1426</v>
      </c>
      <c r="AN3102" s="80"/>
      <c r="AO3102" s="80"/>
      <c r="AP3102" s="80"/>
      <c r="AQ3102" s="80"/>
      <c r="AR3102" s="127"/>
      <c r="AS3102" s="80"/>
      <c r="AT3102" s="7"/>
      <c r="AU3102" s="7"/>
      <c r="AV3102" s="165"/>
      <c r="AW3102" s="166"/>
      <c r="AX3102" s="137"/>
      <c r="AY3102" s="147"/>
      <c r="AZ3102" s="167"/>
      <c r="BA3102" s="167"/>
      <c r="BB3102" s="147" t="str">
        <f t="shared" si="720"/>
        <v/>
      </c>
      <c r="BC3102" s="168"/>
      <c r="BD3102" s="165"/>
      <c r="BE3102" s="165"/>
      <c r="BF3102" s="165"/>
      <c r="BG3102" s="165"/>
      <c r="BH3102" s="165"/>
      <c r="BI3102" s="165"/>
      <c r="BJ3102" s="165"/>
      <c r="BK3102" s="165"/>
      <c r="BL3102" s="165"/>
      <c r="BM3102" s="165"/>
      <c r="BN3102" s="165"/>
      <c r="BO3102" s="165"/>
      <c r="BP3102" s="165"/>
      <c r="BQ3102" s="165"/>
      <c r="BS3102" s="6"/>
      <c r="BT3102" s="11"/>
      <c r="BU3102" s="6"/>
      <c r="BV3102" s="6"/>
    </row>
    <row r="3103" spans="1:74" ht="15.75" x14ac:dyDescent="0.25">
      <c r="A3103" s="52" t="s">
        <v>1422</v>
      </c>
      <c r="B3103" s="56"/>
      <c r="C3103" s="7" t="s">
        <v>118</v>
      </c>
      <c r="D3103" s="7" t="s">
        <v>6558</v>
      </c>
      <c r="E3103" s="7"/>
      <c r="F3103" s="64"/>
      <c r="G3103" s="6"/>
      <c r="H3103" s="6"/>
      <c r="I3103" s="10" t="s">
        <v>110</v>
      </c>
      <c r="J3103" s="11" t="s">
        <v>1781</v>
      </c>
      <c r="K3103" s="194" t="s">
        <v>510</v>
      </c>
      <c r="L3103" s="176"/>
      <c r="M3103" s="176">
        <v>1000</v>
      </c>
      <c r="N3103" s="80" t="s">
        <v>6854</v>
      </c>
      <c r="O3103" s="162"/>
      <c r="P3103" s="80" t="s">
        <v>2727</v>
      </c>
      <c r="Q3103" s="80"/>
      <c r="R3103" s="80"/>
      <c r="S3103" s="163"/>
      <c r="T3103" s="213"/>
      <c r="U3103" s="162"/>
      <c r="V3103" s="164"/>
      <c r="W3103" s="12" t="str">
        <f t="shared" si="718"/>
        <v>Mqtt1</v>
      </c>
      <c r="X3103" s="196" t="s">
        <v>10592</v>
      </c>
      <c r="Y3103" s="6" t="str">
        <f t="shared" si="719"/>
        <v>marpower/power-tag/charger-radio-batteries-gmdss</v>
      </c>
      <c r="Z3103" s="103" t="str" cm="1">
        <f t="array" ref="Z3103">IF(COUNTIF(N3103,"spare"),"","$."&amp;_xlfn.REGEXEXTRACT(J3103,"^PT\d+[FQ]\d+_(.*)", 2))</f>
        <v>$.RMS_Current_Phase_A</v>
      </c>
      <c r="AA3103" s="12">
        <f t="shared" si="721"/>
        <v>28</v>
      </c>
      <c r="AB3103" s="6" t="s">
        <v>195</v>
      </c>
      <c r="AC3103" s="103">
        <v>3000</v>
      </c>
      <c r="AJ3103" s="80"/>
      <c r="AK3103" s="113" t="s">
        <v>1423</v>
      </c>
      <c r="AN3103" s="80"/>
      <c r="AO3103" s="80"/>
      <c r="AP3103" s="80"/>
      <c r="AQ3103" s="80"/>
      <c r="AR3103" s="127"/>
      <c r="AS3103" s="80"/>
      <c r="AT3103" s="7"/>
      <c r="AU3103" s="7"/>
      <c r="AV3103" s="165"/>
      <c r="AW3103" s="166"/>
      <c r="AX3103" s="137"/>
      <c r="AY3103" s="147"/>
      <c r="AZ3103" s="167"/>
      <c r="BA3103" s="167"/>
      <c r="BB3103" s="147" t="str">
        <f t="shared" ref="BB3103:BB3117" si="722">IF(ISNUMBER(AM3103),"1","")</f>
        <v/>
      </c>
      <c r="BC3103" s="168"/>
      <c r="BD3103" s="165"/>
      <c r="BE3103" s="165"/>
      <c r="BF3103" s="165"/>
      <c r="BG3103" s="165"/>
      <c r="BH3103" s="165"/>
      <c r="BI3103" s="165"/>
      <c r="BJ3103" s="165"/>
      <c r="BK3103" s="165"/>
      <c r="BL3103" s="165"/>
      <c r="BM3103" s="165"/>
      <c r="BN3103" s="165"/>
      <c r="BO3103" s="165"/>
      <c r="BP3103" s="165"/>
      <c r="BQ3103" s="165"/>
      <c r="BS3103" s="6"/>
      <c r="BT3103" s="11"/>
      <c r="BU3103" s="6"/>
      <c r="BV3103" s="6"/>
    </row>
    <row r="3104" spans="1:74" ht="15.75" x14ac:dyDescent="0.25">
      <c r="A3104" s="52" t="s">
        <v>1422</v>
      </c>
      <c r="B3104" s="56"/>
      <c r="C3104" s="7" t="s">
        <v>118</v>
      </c>
      <c r="D3104" s="7" t="s">
        <v>6558</v>
      </c>
      <c r="E3104" s="7"/>
      <c r="F3104" s="64"/>
      <c r="G3104" s="6"/>
      <c r="H3104" s="6"/>
      <c r="I3104" s="10" t="s">
        <v>110</v>
      </c>
      <c r="J3104" s="11" t="s">
        <v>1782</v>
      </c>
      <c r="K3104" s="194" t="s">
        <v>510</v>
      </c>
      <c r="L3104" s="176"/>
      <c r="M3104" s="176">
        <v>1000</v>
      </c>
      <c r="N3104" s="80" t="s">
        <v>6854</v>
      </c>
      <c r="O3104" s="162"/>
      <c r="P3104" s="80" t="s">
        <v>2728</v>
      </c>
      <c r="Q3104" s="80"/>
      <c r="R3104" s="80"/>
      <c r="S3104" s="163"/>
      <c r="T3104" s="213"/>
      <c r="U3104" s="162"/>
      <c r="V3104" s="164"/>
      <c r="W3104" s="12" t="str">
        <f t="shared" si="718"/>
        <v>Mqtt1</v>
      </c>
      <c r="X3104" s="196" t="s">
        <v>10592</v>
      </c>
      <c r="Y3104" s="6" t="str">
        <f t="shared" si="719"/>
        <v>marpower/power-tag/charger-radio-batteries-gmdss</v>
      </c>
      <c r="Z3104" s="103" t="str" cm="1">
        <f t="array" ref="Z3104">IF(COUNTIF(N3104,"spare"),"","$."&amp;_xlfn.REGEXEXTRACT(J3104,"^PT\d+[FQ]\d+_(.*)", 2))</f>
        <v>$.RMS_Current_Phase_B</v>
      </c>
      <c r="AA3104" s="12">
        <f t="shared" si="721"/>
        <v>28</v>
      </c>
      <c r="AB3104" s="6" t="s">
        <v>195</v>
      </c>
      <c r="AC3104" s="103">
        <v>3002</v>
      </c>
      <c r="AJ3104" s="80"/>
      <c r="AK3104" s="113" t="s">
        <v>1423</v>
      </c>
      <c r="AN3104" s="80"/>
      <c r="AO3104" s="80"/>
      <c r="AP3104" s="80"/>
      <c r="AQ3104" s="80"/>
      <c r="AR3104" s="127"/>
      <c r="AS3104" s="80"/>
      <c r="AT3104" s="7"/>
      <c r="AU3104" s="7"/>
      <c r="AV3104" s="165"/>
      <c r="AW3104" s="166"/>
      <c r="AX3104" s="137"/>
      <c r="AY3104" s="147"/>
      <c r="AZ3104" s="167"/>
      <c r="BA3104" s="167"/>
      <c r="BB3104" s="147" t="str">
        <f t="shared" si="722"/>
        <v/>
      </c>
      <c r="BC3104" s="168"/>
      <c r="BD3104" s="165"/>
      <c r="BE3104" s="165"/>
      <c r="BF3104" s="165"/>
      <c r="BG3104" s="165"/>
      <c r="BH3104" s="165"/>
      <c r="BI3104" s="165"/>
      <c r="BJ3104" s="165"/>
      <c r="BK3104" s="165"/>
      <c r="BL3104" s="165"/>
      <c r="BM3104" s="165"/>
      <c r="BN3104" s="165"/>
      <c r="BO3104" s="165"/>
      <c r="BP3104" s="165"/>
      <c r="BQ3104" s="165"/>
      <c r="BS3104" s="6"/>
      <c r="BT3104" s="11"/>
      <c r="BU3104" s="6"/>
      <c r="BV3104" s="6"/>
    </row>
    <row r="3105" spans="1:74" ht="15.75" x14ac:dyDescent="0.25">
      <c r="A3105" s="52" t="s">
        <v>1422</v>
      </c>
      <c r="B3105" s="56"/>
      <c r="C3105" s="7" t="s">
        <v>118</v>
      </c>
      <c r="D3105" s="7" t="s">
        <v>6558</v>
      </c>
      <c r="E3105" s="7"/>
      <c r="F3105" s="64"/>
      <c r="G3105" s="6"/>
      <c r="H3105" s="6"/>
      <c r="I3105" s="10" t="s">
        <v>110</v>
      </c>
      <c r="J3105" s="11" t="s">
        <v>1783</v>
      </c>
      <c r="K3105" s="194" t="s">
        <v>510</v>
      </c>
      <c r="L3105" s="176"/>
      <c r="M3105" s="176">
        <v>1000</v>
      </c>
      <c r="N3105" s="80" t="s">
        <v>6854</v>
      </c>
      <c r="O3105" s="162"/>
      <c r="P3105" s="80" t="s">
        <v>2729</v>
      </c>
      <c r="Q3105" s="80"/>
      <c r="R3105" s="80"/>
      <c r="S3105" s="163"/>
      <c r="T3105" s="213"/>
      <c r="U3105" s="162"/>
      <c r="V3105" s="164"/>
      <c r="W3105" s="12" t="str">
        <f t="shared" si="718"/>
        <v>Mqtt1</v>
      </c>
      <c r="X3105" s="196" t="s">
        <v>10592</v>
      </c>
      <c r="Y3105" s="6" t="str">
        <f t="shared" si="719"/>
        <v>marpower/power-tag/charger-radio-batteries-gmdss</v>
      </c>
      <c r="Z3105" s="103" t="str" cm="1">
        <f t="array" ref="Z3105">IF(COUNTIF(N3105,"spare"),"","$."&amp;_xlfn.REGEXEXTRACT(J3105,"^PT\d+[FQ]\d+_(.*)", 2))</f>
        <v>$.RMS_Current_Phase_C</v>
      </c>
      <c r="AA3105" s="12">
        <f t="shared" si="721"/>
        <v>28</v>
      </c>
      <c r="AB3105" s="6" t="s">
        <v>195</v>
      </c>
      <c r="AC3105" s="103">
        <v>3004</v>
      </c>
      <c r="AJ3105" s="80"/>
      <c r="AK3105" s="113" t="s">
        <v>1423</v>
      </c>
      <c r="AN3105" s="80"/>
      <c r="AO3105" s="80"/>
      <c r="AP3105" s="80"/>
      <c r="AQ3105" s="80"/>
      <c r="AR3105" s="127"/>
      <c r="AS3105" s="80"/>
      <c r="AT3105" s="7"/>
      <c r="AU3105" s="7"/>
      <c r="AV3105" s="165"/>
      <c r="AW3105" s="166"/>
      <c r="AX3105" s="137"/>
      <c r="AY3105" s="147"/>
      <c r="AZ3105" s="167"/>
      <c r="BA3105" s="167"/>
      <c r="BB3105" s="147" t="str">
        <f t="shared" si="722"/>
        <v/>
      </c>
      <c r="BC3105" s="168"/>
      <c r="BD3105" s="165"/>
      <c r="BE3105" s="165"/>
      <c r="BF3105" s="165"/>
      <c r="BG3105" s="165"/>
      <c r="BH3105" s="165"/>
      <c r="BI3105" s="165"/>
      <c r="BJ3105" s="165"/>
      <c r="BK3105" s="165"/>
      <c r="BL3105" s="165"/>
      <c r="BM3105" s="165"/>
      <c r="BN3105" s="165"/>
      <c r="BO3105" s="165"/>
      <c r="BP3105" s="165"/>
      <c r="BQ3105" s="165"/>
      <c r="BS3105" s="6"/>
      <c r="BT3105" s="11"/>
      <c r="BU3105" s="6"/>
      <c r="BV3105" s="6"/>
    </row>
    <row r="3106" spans="1:74" ht="15.75" x14ac:dyDescent="0.25">
      <c r="A3106" s="52" t="s">
        <v>1422</v>
      </c>
      <c r="B3106" s="56"/>
      <c r="C3106" s="7" t="s">
        <v>118</v>
      </c>
      <c r="D3106" s="7" t="s">
        <v>6558</v>
      </c>
      <c r="E3106" s="7"/>
      <c r="F3106" s="64"/>
      <c r="G3106" s="6"/>
      <c r="H3106" s="6"/>
      <c r="I3106" s="10" t="s">
        <v>110</v>
      </c>
      <c r="J3106" s="11" t="s">
        <v>1784</v>
      </c>
      <c r="K3106" s="194" t="s">
        <v>510</v>
      </c>
      <c r="L3106" s="176"/>
      <c r="M3106" s="176">
        <v>1000</v>
      </c>
      <c r="N3106" s="80" t="s">
        <v>6854</v>
      </c>
      <c r="O3106" s="162"/>
      <c r="P3106" s="80" t="s">
        <v>2730</v>
      </c>
      <c r="Q3106" s="80"/>
      <c r="R3106" s="80"/>
      <c r="S3106" s="163"/>
      <c r="T3106" s="213"/>
      <c r="U3106" s="162"/>
      <c r="V3106" s="164"/>
      <c r="W3106" s="12" t="str">
        <f t="shared" si="718"/>
        <v>Mqtt1</v>
      </c>
      <c r="X3106" s="196" t="s">
        <v>10592</v>
      </c>
      <c r="Y3106" s="6" t="str">
        <f t="shared" si="719"/>
        <v>marpower/power-tag/charger-radio-batteries-gmdss</v>
      </c>
      <c r="Z3106" s="103" t="str" cm="1">
        <f t="array" ref="Z3106">IF(COUNTIF(N3106,"spare"),"","$."&amp;_xlfn.REGEXEXTRACT(J3106,"^PT\d+[FQ]\d+_(.*)", 2))</f>
        <v>$.RMS_Current_Phase_Neut</v>
      </c>
      <c r="AA3106" s="12">
        <f t="shared" si="721"/>
        <v>28</v>
      </c>
      <c r="AB3106" s="6" t="s">
        <v>195</v>
      </c>
      <c r="AC3106" s="103">
        <v>3006</v>
      </c>
      <c r="AJ3106" s="80"/>
      <c r="AK3106" s="113" t="s">
        <v>1423</v>
      </c>
      <c r="AN3106" s="80"/>
      <c r="AO3106" s="80"/>
      <c r="AP3106" s="80"/>
      <c r="AQ3106" s="80"/>
      <c r="AR3106" s="127"/>
      <c r="AS3106" s="80"/>
      <c r="AT3106" s="7"/>
      <c r="AU3106" s="7"/>
      <c r="AV3106" s="165"/>
      <c r="AW3106" s="166"/>
      <c r="AX3106" s="137"/>
      <c r="AY3106" s="147"/>
      <c r="AZ3106" s="167"/>
      <c r="BA3106" s="167"/>
      <c r="BB3106" s="147" t="str">
        <f t="shared" si="722"/>
        <v/>
      </c>
      <c r="BC3106" s="168"/>
      <c r="BD3106" s="165"/>
      <c r="BE3106" s="165"/>
      <c r="BF3106" s="165"/>
      <c r="BG3106" s="165"/>
      <c r="BH3106" s="165"/>
      <c r="BI3106" s="165"/>
      <c r="BJ3106" s="165"/>
      <c r="BK3106" s="165"/>
      <c r="BL3106" s="165"/>
      <c r="BM3106" s="165"/>
      <c r="BN3106" s="165"/>
      <c r="BO3106" s="165"/>
      <c r="BP3106" s="165"/>
      <c r="BQ3106" s="165"/>
      <c r="BS3106" s="6"/>
      <c r="BT3106" s="11"/>
      <c r="BU3106" s="6"/>
      <c r="BV3106" s="6"/>
    </row>
    <row r="3107" spans="1:74" ht="15.75" x14ac:dyDescent="0.25">
      <c r="A3107" s="52" t="s">
        <v>1422</v>
      </c>
      <c r="B3107" s="56"/>
      <c r="C3107" s="7" t="s">
        <v>118</v>
      </c>
      <c r="D3107" s="7" t="s">
        <v>6558</v>
      </c>
      <c r="E3107" s="7"/>
      <c r="F3107" s="64"/>
      <c r="G3107" s="6"/>
      <c r="H3107" s="6"/>
      <c r="I3107" s="10" t="s">
        <v>110</v>
      </c>
      <c r="J3107" s="11" t="s">
        <v>8297</v>
      </c>
      <c r="K3107" s="194" t="s">
        <v>510</v>
      </c>
      <c r="L3107" s="176"/>
      <c r="M3107" s="176">
        <v>1000</v>
      </c>
      <c r="N3107" s="80" t="s">
        <v>6854</v>
      </c>
      <c r="O3107" s="162"/>
      <c r="P3107" s="80" t="s">
        <v>2731</v>
      </c>
      <c r="Q3107" s="80"/>
      <c r="R3107" s="80"/>
      <c r="S3107" s="163"/>
      <c r="T3107" s="213"/>
      <c r="U3107" s="162"/>
      <c r="V3107" s="164"/>
      <c r="W3107" s="12" t="str">
        <f t="shared" si="718"/>
        <v>Mqtt1</v>
      </c>
      <c r="X3107" s="196" t="s">
        <v>10592</v>
      </c>
      <c r="Y3107" s="6" t="str">
        <f t="shared" si="719"/>
        <v>marpower/power-tag/charger-radio-batteries-gmdss</v>
      </c>
      <c r="Z3107" s="103" t="str" cm="1">
        <f t="array" ref="Z3107">IF(COUNTIF(N3107,"spare"),"","$."&amp;_xlfn.REGEXEXTRACT(J3107,"^PT\d+[FQ]\d+_(.*)", 2))</f>
        <v>$.RMS_Voltage_A_N</v>
      </c>
      <c r="AA3107" s="12">
        <f t="shared" si="721"/>
        <v>28</v>
      </c>
      <c r="AB3107" s="6" t="s">
        <v>195</v>
      </c>
      <c r="AC3107" s="103">
        <v>3028</v>
      </c>
      <c r="AJ3107" s="80"/>
      <c r="AK3107" s="113" t="s">
        <v>1424</v>
      </c>
      <c r="AN3107" s="80"/>
      <c r="AO3107" s="80"/>
      <c r="AP3107" s="80"/>
      <c r="AQ3107" s="80"/>
      <c r="AR3107" s="127"/>
      <c r="AS3107" s="80"/>
      <c r="AT3107" s="7"/>
      <c r="AU3107" s="7"/>
      <c r="AV3107" s="165"/>
      <c r="AW3107" s="166"/>
      <c r="AX3107" s="137"/>
      <c r="AY3107" s="147"/>
      <c r="AZ3107" s="167"/>
      <c r="BA3107" s="167"/>
      <c r="BB3107" s="147" t="str">
        <f t="shared" si="722"/>
        <v/>
      </c>
      <c r="BC3107" s="168"/>
      <c r="BD3107" s="165"/>
      <c r="BE3107" s="165"/>
      <c r="BF3107" s="165"/>
      <c r="BG3107" s="165"/>
      <c r="BH3107" s="165"/>
      <c r="BI3107" s="165"/>
      <c r="BJ3107" s="165"/>
      <c r="BK3107" s="165"/>
      <c r="BL3107" s="165"/>
      <c r="BM3107" s="165"/>
      <c r="BN3107" s="165"/>
      <c r="BO3107" s="165"/>
      <c r="BP3107" s="165"/>
      <c r="BQ3107" s="165"/>
      <c r="BS3107" s="6"/>
      <c r="BT3107" s="11"/>
      <c r="BU3107" s="6"/>
      <c r="BV3107" s="6"/>
    </row>
    <row r="3108" spans="1:74" ht="15.75" x14ac:dyDescent="0.25">
      <c r="A3108" s="52" t="s">
        <v>1422</v>
      </c>
      <c r="B3108" s="56"/>
      <c r="C3108" s="7" t="s">
        <v>118</v>
      </c>
      <c r="D3108" s="7" t="s">
        <v>6558</v>
      </c>
      <c r="E3108" s="7"/>
      <c r="F3108" s="64"/>
      <c r="G3108" s="6"/>
      <c r="H3108" s="6"/>
      <c r="I3108" s="10" t="s">
        <v>110</v>
      </c>
      <c r="J3108" s="11" t="s">
        <v>8474</v>
      </c>
      <c r="K3108" s="194" t="s">
        <v>510</v>
      </c>
      <c r="L3108" s="176"/>
      <c r="M3108" s="176">
        <v>1000</v>
      </c>
      <c r="N3108" s="80" t="s">
        <v>6854</v>
      </c>
      <c r="O3108" s="162"/>
      <c r="P3108" s="80" t="s">
        <v>2732</v>
      </c>
      <c r="Q3108" s="80"/>
      <c r="R3108" s="80"/>
      <c r="S3108" s="163"/>
      <c r="T3108" s="213"/>
      <c r="U3108" s="162"/>
      <c r="V3108" s="164"/>
      <c r="W3108" s="12" t="str">
        <f t="shared" si="718"/>
        <v>Mqtt1</v>
      </c>
      <c r="X3108" s="196" t="s">
        <v>10592</v>
      </c>
      <c r="Y3108" s="6" t="str">
        <f t="shared" si="719"/>
        <v>marpower/power-tag/charger-radio-batteries-gmdss</v>
      </c>
      <c r="Z3108" s="103" t="str" cm="1">
        <f t="array" ref="Z3108">IF(COUNTIF(N3108,"spare"),"","$."&amp;_xlfn.REGEXEXTRACT(J3108,"^PT\d+[FQ]\d+_(.*)", 2))</f>
        <v>$.RMS_Voltage_B_N</v>
      </c>
      <c r="AA3108" s="12">
        <f t="shared" si="721"/>
        <v>28</v>
      </c>
      <c r="AB3108" s="6" t="s">
        <v>195</v>
      </c>
      <c r="AC3108" s="103">
        <v>3030</v>
      </c>
      <c r="AJ3108" s="80"/>
      <c r="AK3108" s="113" t="s">
        <v>1424</v>
      </c>
      <c r="AN3108" s="80"/>
      <c r="AO3108" s="80"/>
      <c r="AP3108" s="80"/>
      <c r="AQ3108" s="80"/>
      <c r="AR3108" s="127"/>
      <c r="AS3108" s="80"/>
      <c r="AT3108" s="7"/>
      <c r="AU3108" s="7"/>
      <c r="AV3108" s="165"/>
      <c r="AW3108" s="166"/>
      <c r="AX3108" s="137"/>
      <c r="AY3108" s="147"/>
      <c r="AZ3108" s="167"/>
      <c r="BA3108" s="167"/>
      <c r="BB3108" s="147" t="str">
        <f t="shared" si="722"/>
        <v/>
      </c>
      <c r="BC3108" s="168"/>
      <c r="BD3108" s="165"/>
      <c r="BE3108" s="165"/>
      <c r="BF3108" s="165"/>
      <c r="BG3108" s="165"/>
      <c r="BH3108" s="165"/>
      <c r="BI3108" s="165"/>
      <c r="BJ3108" s="165"/>
      <c r="BK3108" s="165"/>
      <c r="BL3108" s="165"/>
      <c r="BM3108" s="165"/>
      <c r="BN3108" s="165"/>
      <c r="BO3108" s="165"/>
      <c r="BP3108" s="165"/>
      <c r="BQ3108" s="165"/>
      <c r="BS3108" s="6"/>
      <c r="BT3108" s="11"/>
      <c r="BU3108" s="6"/>
      <c r="BV3108" s="6"/>
    </row>
    <row r="3109" spans="1:74" ht="15.75" x14ac:dyDescent="0.25">
      <c r="A3109" s="52" t="s">
        <v>1422</v>
      </c>
      <c r="B3109" s="56"/>
      <c r="C3109" s="7" t="s">
        <v>118</v>
      </c>
      <c r="D3109" s="7" t="s">
        <v>6558</v>
      </c>
      <c r="E3109" s="7"/>
      <c r="F3109" s="64"/>
      <c r="G3109" s="6"/>
      <c r="H3109" s="6"/>
      <c r="I3109" s="10" t="s">
        <v>110</v>
      </c>
      <c r="J3109" s="11" t="s">
        <v>8651</v>
      </c>
      <c r="K3109" s="194" t="s">
        <v>510</v>
      </c>
      <c r="L3109" s="176"/>
      <c r="M3109" s="176">
        <v>1000</v>
      </c>
      <c r="N3109" s="80" t="s">
        <v>6854</v>
      </c>
      <c r="O3109" s="162"/>
      <c r="P3109" s="80" t="s">
        <v>2733</v>
      </c>
      <c r="Q3109" s="80"/>
      <c r="R3109" s="80"/>
      <c r="S3109" s="163"/>
      <c r="T3109" s="213"/>
      <c r="U3109" s="162"/>
      <c r="V3109" s="164"/>
      <c r="W3109" s="12" t="str">
        <f t="shared" si="718"/>
        <v>Mqtt1</v>
      </c>
      <c r="X3109" s="196" t="s">
        <v>10592</v>
      </c>
      <c r="Y3109" s="6" t="str">
        <f t="shared" si="719"/>
        <v>marpower/power-tag/charger-radio-batteries-gmdss</v>
      </c>
      <c r="Z3109" s="103" t="str" cm="1">
        <f t="array" ref="Z3109">IF(COUNTIF(N3109,"spare"),"","$."&amp;_xlfn.REGEXEXTRACT(J3109,"^PT\d+[FQ]\d+_(.*)", 2))</f>
        <v>$.RMS_Voltage_C_N</v>
      </c>
      <c r="AA3109" s="12">
        <f t="shared" si="721"/>
        <v>28</v>
      </c>
      <c r="AB3109" s="6" t="s">
        <v>195</v>
      </c>
      <c r="AC3109" s="103">
        <v>3032</v>
      </c>
      <c r="AJ3109" s="80"/>
      <c r="AK3109" s="113" t="s">
        <v>1424</v>
      </c>
      <c r="AN3109" s="80"/>
      <c r="AO3109" s="80"/>
      <c r="AP3109" s="80"/>
      <c r="AQ3109" s="80"/>
      <c r="AR3109" s="127"/>
      <c r="AS3109" s="80"/>
      <c r="AT3109" s="7"/>
      <c r="AU3109" s="7"/>
      <c r="AV3109" s="165"/>
      <c r="AW3109" s="166"/>
      <c r="AX3109" s="137"/>
      <c r="AY3109" s="147"/>
      <c r="AZ3109" s="167"/>
      <c r="BA3109" s="167"/>
      <c r="BB3109" s="147" t="str">
        <f t="shared" si="722"/>
        <v/>
      </c>
      <c r="BC3109" s="168"/>
      <c r="BD3109" s="165"/>
      <c r="BE3109" s="165"/>
      <c r="BF3109" s="165"/>
      <c r="BG3109" s="165"/>
      <c r="BH3109" s="165"/>
      <c r="BI3109" s="165"/>
      <c r="BJ3109" s="165"/>
      <c r="BK3109" s="165"/>
      <c r="BL3109" s="165"/>
      <c r="BM3109" s="165"/>
      <c r="BN3109" s="165"/>
      <c r="BO3109" s="165"/>
      <c r="BP3109" s="165"/>
      <c r="BQ3109" s="165"/>
      <c r="BS3109" s="6"/>
      <c r="BT3109" s="11"/>
      <c r="BU3109" s="6"/>
      <c r="BV3109" s="6"/>
    </row>
    <row r="3110" spans="1:74" ht="15.75" x14ac:dyDescent="0.25">
      <c r="A3110" s="52" t="s">
        <v>1422</v>
      </c>
      <c r="B3110" s="56"/>
      <c r="C3110" s="7" t="s">
        <v>118</v>
      </c>
      <c r="D3110" s="7" t="s">
        <v>6558</v>
      </c>
      <c r="E3110" s="7"/>
      <c r="F3110" s="64"/>
      <c r="G3110" s="6"/>
      <c r="H3110" s="6"/>
      <c r="I3110" s="10" t="s">
        <v>110</v>
      </c>
      <c r="J3110" s="11" t="s">
        <v>1785</v>
      </c>
      <c r="K3110" s="194" t="s">
        <v>510</v>
      </c>
      <c r="L3110" s="176"/>
      <c r="M3110" s="176">
        <v>1000</v>
      </c>
      <c r="N3110" s="80" t="s">
        <v>6854</v>
      </c>
      <c r="O3110" s="162"/>
      <c r="P3110" s="80" t="s">
        <v>2734</v>
      </c>
      <c r="Q3110" s="80"/>
      <c r="R3110" s="80"/>
      <c r="S3110" s="163"/>
      <c r="T3110" s="213"/>
      <c r="U3110" s="162"/>
      <c r="V3110" s="164"/>
      <c r="W3110" s="12" t="str">
        <f t="shared" si="718"/>
        <v>Mqtt1</v>
      </c>
      <c r="X3110" s="196" t="s">
        <v>10592</v>
      </c>
      <c r="Y3110" s="6" t="str">
        <f t="shared" si="719"/>
        <v>marpower/power-tag/charger-radio-batteries-gmdss</v>
      </c>
      <c r="Z3110" s="103" t="str" cm="1">
        <f t="array" ref="Z3110">IF(COUNTIF(N3110,"spare"),"","$."&amp;_xlfn.REGEXEXTRACT(J3110,"^PT\d+[FQ]\d+_(.*)", 2))</f>
        <v>$.Active_Power_Phase_A</v>
      </c>
      <c r="AA3110" s="12">
        <f t="shared" si="721"/>
        <v>28</v>
      </c>
      <c r="AB3110" s="6" t="s">
        <v>195</v>
      </c>
      <c r="AC3110" s="103">
        <v>3054</v>
      </c>
      <c r="AJ3110" s="80"/>
      <c r="AK3110" s="113" t="s">
        <v>1425</v>
      </c>
      <c r="AN3110" s="80"/>
      <c r="AO3110" s="80"/>
      <c r="AP3110" s="80"/>
      <c r="AQ3110" s="80"/>
      <c r="AR3110" s="127"/>
      <c r="AS3110" s="80"/>
      <c r="AT3110" s="7"/>
      <c r="AU3110" s="7"/>
      <c r="AV3110" s="165"/>
      <c r="AW3110" s="166"/>
      <c r="AX3110" s="137"/>
      <c r="AY3110" s="147"/>
      <c r="AZ3110" s="167"/>
      <c r="BA3110" s="167"/>
      <c r="BB3110" s="147" t="str">
        <f t="shared" si="722"/>
        <v/>
      </c>
      <c r="BC3110" s="168"/>
      <c r="BD3110" s="165"/>
      <c r="BE3110" s="165"/>
      <c r="BF3110" s="165"/>
      <c r="BG3110" s="165"/>
      <c r="BH3110" s="165"/>
      <c r="BI3110" s="165"/>
      <c r="BJ3110" s="165"/>
      <c r="BK3110" s="165"/>
      <c r="BL3110" s="165"/>
      <c r="BM3110" s="165"/>
      <c r="BN3110" s="165"/>
      <c r="BO3110" s="165"/>
      <c r="BP3110" s="165"/>
      <c r="BQ3110" s="165"/>
      <c r="BS3110" s="6"/>
      <c r="BT3110" s="11"/>
      <c r="BU3110" s="6"/>
      <c r="BV3110" s="6"/>
    </row>
    <row r="3111" spans="1:74" ht="15.75" x14ac:dyDescent="0.25">
      <c r="A3111" s="52" t="s">
        <v>1422</v>
      </c>
      <c r="B3111" s="56"/>
      <c r="C3111" s="7" t="s">
        <v>118</v>
      </c>
      <c r="D3111" s="7" t="s">
        <v>6558</v>
      </c>
      <c r="E3111" s="7"/>
      <c r="F3111" s="64"/>
      <c r="G3111" s="6"/>
      <c r="H3111" s="6"/>
      <c r="I3111" s="10" t="s">
        <v>110</v>
      </c>
      <c r="J3111" s="11" t="s">
        <v>1786</v>
      </c>
      <c r="K3111" s="194" t="s">
        <v>510</v>
      </c>
      <c r="L3111" s="176"/>
      <c r="M3111" s="176">
        <v>1000</v>
      </c>
      <c r="N3111" s="80" t="s">
        <v>6854</v>
      </c>
      <c r="O3111" s="162"/>
      <c r="P3111" s="80" t="s">
        <v>2735</v>
      </c>
      <c r="Q3111" s="80"/>
      <c r="R3111" s="80"/>
      <c r="S3111" s="163"/>
      <c r="T3111" s="213"/>
      <c r="U3111" s="162"/>
      <c r="V3111" s="164"/>
      <c r="W3111" s="12" t="str">
        <f t="shared" si="718"/>
        <v>Mqtt1</v>
      </c>
      <c r="X3111" s="196" t="s">
        <v>10592</v>
      </c>
      <c r="Y3111" s="6" t="str">
        <f t="shared" si="719"/>
        <v>marpower/power-tag/charger-radio-batteries-gmdss</v>
      </c>
      <c r="Z3111" s="103" t="str" cm="1">
        <f t="array" ref="Z3111">IF(COUNTIF(N3111,"spare"),"","$."&amp;_xlfn.REGEXEXTRACT(J3111,"^PT\d+[FQ]\d+_(.*)", 2))</f>
        <v>$.Active_Power_Phase_B</v>
      </c>
      <c r="AA3111" s="12">
        <f t="shared" si="721"/>
        <v>28</v>
      </c>
      <c r="AB3111" s="6" t="s">
        <v>195</v>
      </c>
      <c r="AC3111" s="103">
        <v>3056</v>
      </c>
      <c r="AJ3111" s="80"/>
      <c r="AK3111" s="113" t="s">
        <v>1425</v>
      </c>
      <c r="AN3111" s="80"/>
      <c r="AO3111" s="80"/>
      <c r="AP3111" s="80"/>
      <c r="AQ3111" s="80"/>
      <c r="AR3111" s="127"/>
      <c r="AS3111" s="80"/>
      <c r="AT3111" s="7"/>
      <c r="AU3111" s="7"/>
      <c r="AV3111" s="165"/>
      <c r="AW3111" s="166"/>
      <c r="AX3111" s="137"/>
      <c r="AY3111" s="147"/>
      <c r="AZ3111" s="167"/>
      <c r="BA3111" s="167"/>
      <c r="BB3111" s="147" t="str">
        <f t="shared" si="722"/>
        <v/>
      </c>
      <c r="BC3111" s="168"/>
      <c r="BD3111" s="165"/>
      <c r="BE3111" s="165"/>
      <c r="BF3111" s="165"/>
      <c r="BG3111" s="165"/>
      <c r="BH3111" s="165"/>
      <c r="BI3111" s="165"/>
      <c r="BJ3111" s="165"/>
      <c r="BK3111" s="165"/>
      <c r="BL3111" s="165"/>
      <c r="BM3111" s="165"/>
      <c r="BN3111" s="165"/>
      <c r="BO3111" s="165"/>
      <c r="BP3111" s="165"/>
      <c r="BQ3111" s="165"/>
      <c r="BS3111" s="6"/>
      <c r="BT3111" s="11"/>
      <c r="BU3111" s="6"/>
      <c r="BV3111" s="6"/>
    </row>
    <row r="3112" spans="1:74" ht="15.75" x14ac:dyDescent="0.25">
      <c r="A3112" s="52" t="s">
        <v>1422</v>
      </c>
      <c r="B3112" s="56"/>
      <c r="C3112" s="7" t="s">
        <v>118</v>
      </c>
      <c r="D3112" s="7" t="s">
        <v>6558</v>
      </c>
      <c r="E3112" s="7"/>
      <c r="F3112" s="64"/>
      <c r="G3112" s="6"/>
      <c r="H3112" s="6"/>
      <c r="I3112" s="10" t="s">
        <v>110</v>
      </c>
      <c r="J3112" s="11" t="s">
        <v>1787</v>
      </c>
      <c r="K3112" s="194" t="s">
        <v>510</v>
      </c>
      <c r="L3112" s="176"/>
      <c r="M3112" s="176">
        <v>1000</v>
      </c>
      <c r="N3112" s="80" t="s">
        <v>6854</v>
      </c>
      <c r="O3112" s="162"/>
      <c r="P3112" s="80" t="s">
        <v>2736</v>
      </c>
      <c r="Q3112" s="80"/>
      <c r="R3112" s="80"/>
      <c r="S3112" s="163"/>
      <c r="T3112" s="213"/>
      <c r="U3112" s="162"/>
      <c r="V3112" s="164"/>
      <c r="W3112" s="12" t="str">
        <f t="shared" si="718"/>
        <v>Mqtt1</v>
      </c>
      <c r="X3112" s="196" t="s">
        <v>10592</v>
      </c>
      <c r="Y3112" s="6" t="str">
        <f t="shared" si="719"/>
        <v>marpower/power-tag/charger-radio-batteries-gmdss</v>
      </c>
      <c r="Z3112" s="103" t="str" cm="1">
        <f t="array" ref="Z3112">IF(COUNTIF(N3112,"spare"),"","$."&amp;_xlfn.REGEXEXTRACT(J3112,"^PT\d+[FQ]\d+_(.*)", 2))</f>
        <v>$.Active_Power_Phase_C</v>
      </c>
      <c r="AA3112" s="12">
        <f t="shared" si="721"/>
        <v>28</v>
      </c>
      <c r="AB3112" s="6" t="s">
        <v>195</v>
      </c>
      <c r="AC3112" s="103">
        <v>3058</v>
      </c>
      <c r="AJ3112" s="80"/>
      <c r="AK3112" s="113" t="s">
        <v>1425</v>
      </c>
      <c r="AN3112" s="80"/>
      <c r="AO3112" s="80"/>
      <c r="AP3112" s="80"/>
      <c r="AQ3112" s="80"/>
      <c r="AR3112" s="127"/>
      <c r="AS3112" s="80"/>
      <c r="AT3112" s="7"/>
      <c r="AU3112" s="7"/>
      <c r="AV3112" s="165"/>
      <c r="AW3112" s="166"/>
      <c r="AX3112" s="137"/>
      <c r="AY3112" s="147"/>
      <c r="AZ3112" s="167"/>
      <c r="BA3112" s="167"/>
      <c r="BB3112" s="147" t="str">
        <f t="shared" si="722"/>
        <v/>
      </c>
      <c r="BC3112" s="168"/>
      <c r="BD3112" s="165"/>
      <c r="BE3112" s="165"/>
      <c r="BF3112" s="165"/>
      <c r="BG3112" s="165"/>
      <c r="BH3112" s="165"/>
      <c r="BI3112" s="165"/>
      <c r="BJ3112" s="165"/>
      <c r="BK3112" s="165"/>
      <c r="BL3112" s="165"/>
      <c r="BM3112" s="165"/>
      <c r="BN3112" s="165"/>
      <c r="BO3112" s="165"/>
      <c r="BP3112" s="165"/>
      <c r="BQ3112" s="165"/>
      <c r="BS3112" s="6"/>
      <c r="BT3112" s="11"/>
      <c r="BU3112" s="6"/>
      <c r="BV3112" s="6"/>
    </row>
    <row r="3113" spans="1:74" ht="15.75" x14ac:dyDescent="0.25">
      <c r="A3113" s="52" t="s">
        <v>1422</v>
      </c>
      <c r="B3113" s="56"/>
      <c r="C3113" s="7" t="s">
        <v>118</v>
      </c>
      <c r="D3113" s="7" t="s">
        <v>6558</v>
      </c>
      <c r="E3113" s="7"/>
      <c r="F3113" s="64"/>
      <c r="G3113" s="6"/>
      <c r="H3113" s="6"/>
      <c r="I3113" s="10" t="s">
        <v>110</v>
      </c>
      <c r="J3113" s="11" t="s">
        <v>1788</v>
      </c>
      <c r="K3113" s="194" t="s">
        <v>510</v>
      </c>
      <c r="L3113" s="176"/>
      <c r="M3113" s="176">
        <v>1000</v>
      </c>
      <c r="N3113" s="80" t="s">
        <v>6854</v>
      </c>
      <c r="O3113" s="162"/>
      <c r="P3113" s="80" t="s">
        <v>2737</v>
      </c>
      <c r="Q3113" s="80"/>
      <c r="R3113" s="80"/>
      <c r="S3113" s="163"/>
      <c r="T3113" s="213"/>
      <c r="U3113" s="162"/>
      <c r="V3113" s="164"/>
      <c r="W3113" s="12" t="str">
        <f t="shared" si="718"/>
        <v>Mqtt1</v>
      </c>
      <c r="X3113" s="196" t="s">
        <v>10592</v>
      </c>
      <c r="Y3113" s="6" t="str">
        <f t="shared" si="719"/>
        <v>marpower/power-tag/charger-radio-batteries-gmdss</v>
      </c>
      <c r="Z3113" s="103" t="str" cm="1">
        <f t="array" ref="Z3113">IF(COUNTIF(N3113,"spare"),"","$."&amp;_xlfn.REGEXEXTRACT(J3113,"^PT\d+[FQ]\d+_(.*)", 2))</f>
        <v>$.Total_Active_Power</v>
      </c>
      <c r="AA3113" s="12">
        <f t="shared" si="721"/>
        <v>28</v>
      </c>
      <c r="AB3113" s="6" t="s">
        <v>195</v>
      </c>
      <c r="AC3113" s="103">
        <v>3060</v>
      </c>
      <c r="AJ3113" s="80"/>
      <c r="AK3113" s="113" t="s">
        <v>1425</v>
      </c>
      <c r="AN3113" s="80"/>
      <c r="AO3113" s="80"/>
      <c r="AP3113" s="80"/>
      <c r="AQ3113" s="80"/>
      <c r="AR3113" s="127"/>
      <c r="AS3113" s="80"/>
      <c r="AT3113" s="7"/>
      <c r="AU3113" s="7"/>
      <c r="AV3113" s="165"/>
      <c r="AW3113" s="166"/>
      <c r="AX3113" s="137"/>
      <c r="AY3113" s="147"/>
      <c r="AZ3113" s="167"/>
      <c r="BA3113" s="167"/>
      <c r="BB3113" s="147" t="str">
        <f t="shared" si="722"/>
        <v/>
      </c>
      <c r="BC3113" s="168"/>
      <c r="BD3113" s="165"/>
      <c r="BE3113" s="165"/>
      <c r="BF3113" s="165"/>
      <c r="BG3113" s="165"/>
      <c r="BH3113" s="165"/>
      <c r="BI3113" s="165"/>
      <c r="BJ3113" s="165"/>
      <c r="BK3113" s="165"/>
      <c r="BL3113" s="165"/>
      <c r="BM3113" s="165"/>
      <c r="BN3113" s="165"/>
      <c r="BO3113" s="165"/>
      <c r="BP3113" s="165"/>
      <c r="BQ3113" s="165"/>
      <c r="BS3113" s="6"/>
      <c r="BT3113" s="11"/>
      <c r="BU3113" s="6"/>
      <c r="BV3113" s="6"/>
    </row>
    <row r="3114" spans="1:74" ht="15.75" x14ac:dyDescent="0.25">
      <c r="A3114" s="52" t="s">
        <v>1422</v>
      </c>
      <c r="B3114" s="56"/>
      <c r="C3114" s="7" t="s">
        <v>118</v>
      </c>
      <c r="D3114" s="7" t="s">
        <v>6558</v>
      </c>
      <c r="E3114" s="7"/>
      <c r="F3114" s="64"/>
      <c r="G3114" s="6"/>
      <c r="H3114" s="6"/>
      <c r="I3114" s="10" t="s">
        <v>110</v>
      </c>
      <c r="J3114" s="11" t="s">
        <v>1789</v>
      </c>
      <c r="K3114" s="194" t="s">
        <v>510</v>
      </c>
      <c r="L3114" s="176"/>
      <c r="M3114" s="176">
        <v>1000</v>
      </c>
      <c r="N3114" s="80" t="s">
        <v>6854</v>
      </c>
      <c r="O3114" s="162"/>
      <c r="P3114" s="80" t="s">
        <v>2738</v>
      </c>
      <c r="Q3114" s="80"/>
      <c r="R3114" s="80"/>
      <c r="S3114" s="163"/>
      <c r="T3114" s="213"/>
      <c r="U3114" s="162"/>
      <c r="V3114" s="164"/>
      <c r="W3114" s="12" t="str">
        <f t="shared" si="718"/>
        <v>Mqtt1</v>
      </c>
      <c r="X3114" s="196" t="s">
        <v>10592</v>
      </c>
      <c r="Y3114" s="6" t="str">
        <f t="shared" si="719"/>
        <v>marpower/power-tag/charger-radio-batteries-gmdss</v>
      </c>
      <c r="Z3114" s="103" t="str" cm="1">
        <f t="array" ref="Z3114">IF(COUNTIF(N3114,"spare"),"","$."&amp;_xlfn.REGEXEXTRACT(J3114,"^PT\d+[FQ]\d+_(.*)", 2))</f>
        <v>$.Power_Factor_Phase_A</v>
      </c>
      <c r="AA3114" s="12">
        <f t="shared" si="721"/>
        <v>28</v>
      </c>
      <c r="AB3114" s="6" t="s">
        <v>195</v>
      </c>
      <c r="AC3114" s="103">
        <v>3078</v>
      </c>
      <c r="AJ3114" s="80"/>
      <c r="AK3114" s="113" t="s">
        <v>1426</v>
      </c>
      <c r="AN3114" s="80"/>
      <c r="AO3114" s="80"/>
      <c r="AP3114" s="80"/>
      <c r="AQ3114" s="80"/>
      <c r="AR3114" s="127"/>
      <c r="AS3114" s="80"/>
      <c r="AT3114" s="7"/>
      <c r="AU3114" s="7"/>
      <c r="AV3114" s="165"/>
      <c r="AW3114" s="166"/>
      <c r="AX3114" s="137"/>
      <c r="AY3114" s="147"/>
      <c r="AZ3114" s="167"/>
      <c r="BA3114" s="167"/>
      <c r="BB3114" s="147" t="str">
        <f t="shared" si="722"/>
        <v/>
      </c>
      <c r="BC3114" s="168"/>
      <c r="BD3114" s="165"/>
      <c r="BE3114" s="165"/>
      <c r="BF3114" s="165"/>
      <c r="BG3114" s="165"/>
      <c r="BH3114" s="165"/>
      <c r="BI3114" s="165"/>
      <c r="BJ3114" s="165"/>
      <c r="BK3114" s="165"/>
      <c r="BL3114" s="165"/>
      <c r="BM3114" s="165"/>
      <c r="BN3114" s="165"/>
      <c r="BO3114" s="165"/>
      <c r="BP3114" s="165"/>
      <c r="BQ3114" s="165"/>
      <c r="BS3114" s="6"/>
      <c r="BT3114" s="11"/>
      <c r="BU3114" s="6"/>
      <c r="BV3114" s="6"/>
    </row>
    <row r="3115" spans="1:74" ht="15.75" x14ac:dyDescent="0.25">
      <c r="A3115" s="52" t="s">
        <v>1422</v>
      </c>
      <c r="B3115" s="56"/>
      <c r="C3115" s="7" t="s">
        <v>118</v>
      </c>
      <c r="D3115" s="7" t="s">
        <v>6558</v>
      </c>
      <c r="E3115" s="7"/>
      <c r="F3115" s="64"/>
      <c r="G3115" s="6"/>
      <c r="H3115" s="6"/>
      <c r="I3115" s="10" t="s">
        <v>110</v>
      </c>
      <c r="J3115" s="11" t="s">
        <v>1790</v>
      </c>
      <c r="K3115" s="194" t="s">
        <v>510</v>
      </c>
      <c r="L3115" s="176"/>
      <c r="M3115" s="176">
        <v>1000</v>
      </c>
      <c r="N3115" s="80" t="s">
        <v>6854</v>
      </c>
      <c r="O3115" s="162"/>
      <c r="P3115" s="80" t="s">
        <v>2739</v>
      </c>
      <c r="Q3115" s="80"/>
      <c r="R3115" s="80"/>
      <c r="S3115" s="163"/>
      <c r="T3115" s="213"/>
      <c r="U3115" s="162"/>
      <c r="V3115" s="164"/>
      <c r="W3115" s="12" t="str">
        <f t="shared" si="718"/>
        <v>Mqtt1</v>
      </c>
      <c r="X3115" s="196" t="s">
        <v>10592</v>
      </c>
      <c r="Y3115" s="6" t="str">
        <f t="shared" si="719"/>
        <v>marpower/power-tag/charger-radio-batteries-gmdss</v>
      </c>
      <c r="Z3115" s="103" t="str" cm="1">
        <f t="array" ref="Z3115">IF(COUNTIF(N3115,"spare"),"","$."&amp;_xlfn.REGEXEXTRACT(J3115,"^PT\d+[FQ]\d+_(.*)", 2))</f>
        <v>$.Power_Factor_Phase_B</v>
      </c>
      <c r="AA3115" s="12">
        <f t="shared" si="721"/>
        <v>28</v>
      </c>
      <c r="AB3115" s="6" t="s">
        <v>195</v>
      </c>
      <c r="AC3115" s="103">
        <v>3080</v>
      </c>
      <c r="AJ3115" s="80"/>
      <c r="AK3115" s="113" t="s">
        <v>1426</v>
      </c>
      <c r="AN3115" s="80"/>
      <c r="AO3115" s="80"/>
      <c r="AP3115" s="80"/>
      <c r="AQ3115" s="80"/>
      <c r="AR3115" s="127"/>
      <c r="AS3115" s="80"/>
      <c r="AT3115" s="7"/>
      <c r="AU3115" s="7"/>
      <c r="AV3115" s="165"/>
      <c r="AW3115" s="166"/>
      <c r="AX3115" s="137"/>
      <c r="AY3115" s="147"/>
      <c r="AZ3115" s="167"/>
      <c r="BA3115" s="167"/>
      <c r="BB3115" s="147" t="str">
        <f t="shared" si="722"/>
        <v/>
      </c>
      <c r="BC3115" s="168"/>
      <c r="BD3115" s="165"/>
      <c r="BE3115" s="165"/>
      <c r="BF3115" s="165"/>
      <c r="BG3115" s="165"/>
      <c r="BH3115" s="165"/>
      <c r="BI3115" s="165"/>
      <c r="BJ3115" s="165"/>
      <c r="BK3115" s="165"/>
      <c r="BL3115" s="165"/>
      <c r="BM3115" s="165"/>
      <c r="BN3115" s="165"/>
      <c r="BO3115" s="165"/>
      <c r="BP3115" s="165"/>
      <c r="BQ3115" s="165"/>
      <c r="BS3115" s="6"/>
      <c r="BT3115" s="11"/>
      <c r="BU3115" s="6"/>
      <c r="BV3115" s="6"/>
    </row>
    <row r="3116" spans="1:74" ht="15.75" x14ac:dyDescent="0.25">
      <c r="A3116" s="52" t="s">
        <v>1422</v>
      </c>
      <c r="B3116" s="56"/>
      <c r="C3116" s="7" t="s">
        <v>118</v>
      </c>
      <c r="D3116" s="7" t="s">
        <v>6558</v>
      </c>
      <c r="E3116" s="7"/>
      <c r="F3116" s="64"/>
      <c r="G3116" s="6"/>
      <c r="H3116" s="6"/>
      <c r="I3116" s="10" t="s">
        <v>110</v>
      </c>
      <c r="J3116" s="11" t="s">
        <v>1791</v>
      </c>
      <c r="K3116" s="194" t="s">
        <v>510</v>
      </c>
      <c r="L3116" s="176"/>
      <c r="M3116" s="176">
        <v>1000</v>
      </c>
      <c r="N3116" s="80" t="s">
        <v>6854</v>
      </c>
      <c r="O3116" s="162"/>
      <c r="P3116" s="80" t="s">
        <v>2740</v>
      </c>
      <c r="Q3116" s="80"/>
      <c r="R3116" s="80"/>
      <c r="S3116" s="163"/>
      <c r="T3116" s="213"/>
      <c r="U3116" s="162"/>
      <c r="V3116" s="164"/>
      <c r="W3116" s="12" t="str">
        <f t="shared" si="718"/>
        <v>Mqtt1</v>
      </c>
      <c r="X3116" s="196" t="s">
        <v>10592</v>
      </c>
      <c r="Y3116" s="6" t="str">
        <f t="shared" si="719"/>
        <v>marpower/power-tag/charger-radio-batteries-gmdss</v>
      </c>
      <c r="Z3116" s="103" t="str" cm="1">
        <f t="array" ref="Z3116">IF(COUNTIF(N3116,"spare"),"","$."&amp;_xlfn.REGEXEXTRACT(J3116,"^PT\d+[FQ]\d+_(.*)", 2))</f>
        <v>$.Power_Factor_Phase_C</v>
      </c>
      <c r="AA3116" s="12">
        <f t="shared" si="721"/>
        <v>28</v>
      </c>
      <c r="AB3116" s="6" t="s">
        <v>195</v>
      </c>
      <c r="AC3116" s="103">
        <v>3082</v>
      </c>
      <c r="AJ3116" s="80"/>
      <c r="AK3116" s="113" t="s">
        <v>1426</v>
      </c>
      <c r="AN3116" s="80"/>
      <c r="AO3116" s="80"/>
      <c r="AP3116" s="80"/>
      <c r="AQ3116" s="80"/>
      <c r="AR3116" s="127"/>
      <c r="AS3116" s="80"/>
      <c r="AT3116" s="7"/>
      <c r="AU3116" s="7"/>
      <c r="AV3116" s="165"/>
      <c r="AW3116" s="166"/>
      <c r="AX3116" s="137"/>
      <c r="AY3116" s="147"/>
      <c r="AZ3116" s="167"/>
      <c r="BA3116" s="167"/>
      <c r="BB3116" s="147" t="str">
        <f t="shared" si="722"/>
        <v/>
      </c>
      <c r="BC3116" s="168"/>
      <c r="BD3116" s="165"/>
      <c r="BE3116" s="165"/>
      <c r="BF3116" s="165"/>
      <c r="BG3116" s="165"/>
      <c r="BH3116" s="165"/>
      <c r="BI3116" s="165"/>
      <c r="BJ3116" s="165"/>
      <c r="BK3116" s="165"/>
      <c r="BL3116" s="165"/>
      <c r="BM3116" s="165"/>
      <c r="BN3116" s="165"/>
      <c r="BO3116" s="165"/>
      <c r="BP3116" s="165"/>
      <c r="BQ3116" s="165"/>
      <c r="BS3116" s="6"/>
      <c r="BT3116" s="11"/>
      <c r="BU3116" s="6"/>
      <c r="BV3116" s="6"/>
    </row>
    <row r="3117" spans="1:74" ht="15.75" x14ac:dyDescent="0.25">
      <c r="A3117" s="52" t="s">
        <v>1422</v>
      </c>
      <c r="B3117" s="56"/>
      <c r="C3117" s="7" t="s">
        <v>118</v>
      </c>
      <c r="D3117" s="7" t="s">
        <v>6558</v>
      </c>
      <c r="E3117" s="7"/>
      <c r="F3117" s="64"/>
      <c r="G3117" s="6"/>
      <c r="H3117" s="6"/>
      <c r="I3117" s="10" t="s">
        <v>110</v>
      </c>
      <c r="J3117" s="11" t="s">
        <v>1792</v>
      </c>
      <c r="K3117" s="194" t="s">
        <v>510</v>
      </c>
      <c r="L3117" s="176"/>
      <c r="M3117" s="176">
        <v>1000</v>
      </c>
      <c r="N3117" s="80" t="s">
        <v>6854</v>
      </c>
      <c r="O3117" s="162"/>
      <c r="P3117" s="80" t="s">
        <v>2741</v>
      </c>
      <c r="Q3117" s="80"/>
      <c r="R3117" s="80"/>
      <c r="S3117" s="163"/>
      <c r="T3117" s="213"/>
      <c r="U3117" s="162"/>
      <c r="V3117" s="164"/>
      <c r="W3117" s="12" t="str">
        <f t="shared" si="718"/>
        <v>Mqtt1</v>
      </c>
      <c r="X3117" s="196" t="s">
        <v>10592</v>
      </c>
      <c r="Y3117" s="6" t="str">
        <f t="shared" si="719"/>
        <v>marpower/power-tag/charger-radio-batteries-gmdss</v>
      </c>
      <c r="Z3117" s="103" t="str" cm="1">
        <f t="array" ref="Z3117">IF(COUNTIF(N3117,"spare"),"","$."&amp;_xlfn.REGEXEXTRACT(J3117,"^PT\d+[FQ]\d+_(.*)", 2))</f>
        <v>$.Total_Power_Factor</v>
      </c>
      <c r="AA3117" s="12">
        <f t="shared" si="721"/>
        <v>28</v>
      </c>
      <c r="AB3117" s="6" t="s">
        <v>195</v>
      </c>
      <c r="AC3117" s="103">
        <v>3084</v>
      </c>
      <c r="AJ3117" s="80"/>
      <c r="AK3117" s="113" t="s">
        <v>1426</v>
      </c>
      <c r="AN3117" s="80"/>
      <c r="AO3117" s="80"/>
      <c r="AP3117" s="80"/>
      <c r="AQ3117" s="80"/>
      <c r="AR3117" s="127"/>
      <c r="AS3117" s="80"/>
      <c r="AT3117" s="7"/>
      <c r="AU3117" s="7"/>
      <c r="AV3117" s="165"/>
      <c r="AW3117" s="166"/>
      <c r="AX3117" s="137"/>
      <c r="AY3117" s="147"/>
      <c r="AZ3117" s="167"/>
      <c r="BA3117" s="167"/>
      <c r="BB3117" s="147" t="str">
        <f t="shared" si="722"/>
        <v/>
      </c>
      <c r="BC3117" s="168"/>
      <c r="BD3117" s="165"/>
      <c r="BE3117" s="165"/>
      <c r="BF3117" s="165"/>
      <c r="BG3117" s="165"/>
      <c r="BH3117" s="165"/>
      <c r="BI3117" s="165"/>
      <c r="BJ3117" s="165"/>
      <c r="BK3117" s="165"/>
      <c r="BL3117" s="165"/>
      <c r="BM3117" s="165"/>
      <c r="BN3117" s="165"/>
      <c r="BO3117" s="165"/>
      <c r="BP3117" s="165"/>
      <c r="BQ3117" s="165"/>
      <c r="BS3117" s="6"/>
      <c r="BT3117" s="11"/>
      <c r="BU3117" s="6"/>
      <c r="BV3117" s="6"/>
    </row>
    <row r="3118" spans="1:74" ht="15.75" x14ac:dyDescent="0.25">
      <c r="A3118" s="52" t="s">
        <v>1422</v>
      </c>
      <c r="B3118" s="56"/>
      <c r="C3118" s="7" t="s">
        <v>118</v>
      </c>
      <c r="D3118" s="7" t="s">
        <v>6558</v>
      </c>
      <c r="E3118" s="7"/>
      <c r="F3118" s="64"/>
      <c r="G3118" s="6"/>
      <c r="H3118" s="6"/>
      <c r="I3118" s="10" t="s">
        <v>110</v>
      </c>
      <c r="J3118" s="11" t="s">
        <v>1793</v>
      </c>
      <c r="K3118" s="194" t="s">
        <v>510</v>
      </c>
      <c r="L3118" s="176"/>
      <c r="M3118" s="176">
        <v>1000</v>
      </c>
      <c r="N3118" s="80" t="s">
        <v>6854</v>
      </c>
      <c r="O3118" s="162"/>
      <c r="P3118" s="80" t="s">
        <v>2697</v>
      </c>
      <c r="Q3118" s="80"/>
      <c r="R3118" s="80"/>
      <c r="S3118" s="163"/>
      <c r="T3118" s="213"/>
      <c r="U3118" s="162"/>
      <c r="V3118" s="164"/>
      <c r="W3118" s="12" t="str">
        <f t="shared" si="718"/>
        <v>Mqtt1</v>
      </c>
      <c r="X3118" s="196" t="s">
        <v>10593</v>
      </c>
      <c r="Y3118" s="6" t="str">
        <f t="shared" si="719"/>
        <v>marpower/power-tag/underwater-lights-ps-group-1</v>
      </c>
      <c r="Z3118" s="103" t="str" cm="1">
        <f t="array" ref="Z3118">IF(COUNTIF(N3118,"spare"),"","$."&amp;_xlfn.REGEXEXTRACT(J3118,"^PT\d+[FQ]\d+_(.*)", 2))</f>
        <v>$.RMS_Current_Phase_A</v>
      </c>
      <c r="AA3118" s="12">
        <f t="shared" si="721"/>
        <v>29</v>
      </c>
      <c r="AB3118" s="6" t="s">
        <v>195</v>
      </c>
      <c r="AC3118" s="103">
        <v>3000</v>
      </c>
      <c r="AJ3118" s="80"/>
      <c r="AK3118" s="113" t="s">
        <v>1423</v>
      </c>
      <c r="AN3118" s="80"/>
      <c r="AO3118" s="80"/>
      <c r="AP3118" s="80"/>
      <c r="AQ3118" s="80"/>
      <c r="AR3118" s="127"/>
      <c r="AS3118" s="80"/>
      <c r="AT3118" s="7"/>
      <c r="AU3118" s="7"/>
      <c r="AV3118" s="165"/>
      <c r="AW3118" s="166"/>
      <c r="AX3118" s="137"/>
      <c r="AY3118" s="147"/>
      <c r="AZ3118" s="167"/>
      <c r="BA3118" s="167"/>
      <c r="BB3118" s="147" t="str">
        <f t="shared" ref="BB3118:BB3132" si="723">IF(ISNUMBER(AM3118),"1","")</f>
        <v/>
      </c>
      <c r="BC3118" s="168"/>
      <c r="BD3118" s="165"/>
      <c r="BE3118" s="165"/>
      <c r="BF3118" s="165"/>
      <c r="BG3118" s="165"/>
      <c r="BH3118" s="165"/>
      <c r="BI3118" s="165"/>
      <c r="BJ3118" s="165"/>
      <c r="BK3118" s="165"/>
      <c r="BL3118" s="165"/>
      <c r="BM3118" s="165"/>
      <c r="BN3118" s="165"/>
      <c r="BO3118" s="165"/>
      <c r="BP3118" s="165"/>
      <c r="BQ3118" s="165"/>
      <c r="BS3118" s="6"/>
      <c r="BT3118" s="11"/>
      <c r="BU3118" s="6"/>
      <c r="BV3118" s="6"/>
    </row>
    <row r="3119" spans="1:74" ht="15.75" x14ac:dyDescent="0.25">
      <c r="A3119" s="52" t="s">
        <v>1422</v>
      </c>
      <c r="B3119" s="56"/>
      <c r="C3119" s="7" t="s">
        <v>118</v>
      </c>
      <c r="D3119" s="7" t="s">
        <v>6558</v>
      </c>
      <c r="E3119" s="7"/>
      <c r="F3119" s="64"/>
      <c r="G3119" s="6"/>
      <c r="H3119" s="6"/>
      <c r="I3119" s="10" t="s">
        <v>110</v>
      </c>
      <c r="J3119" s="11" t="s">
        <v>1794</v>
      </c>
      <c r="K3119" s="194" t="s">
        <v>510</v>
      </c>
      <c r="L3119" s="176"/>
      <c r="M3119" s="176">
        <v>1000</v>
      </c>
      <c r="N3119" s="80" t="s">
        <v>6854</v>
      </c>
      <c r="O3119" s="162"/>
      <c r="P3119" s="80" t="s">
        <v>2698</v>
      </c>
      <c r="Q3119" s="80"/>
      <c r="R3119" s="80"/>
      <c r="S3119" s="163"/>
      <c r="T3119" s="213"/>
      <c r="U3119" s="162"/>
      <c r="V3119" s="164"/>
      <c r="W3119" s="12" t="str">
        <f t="shared" si="718"/>
        <v>Mqtt1</v>
      </c>
      <c r="X3119" s="196" t="s">
        <v>10593</v>
      </c>
      <c r="Y3119" s="6" t="str">
        <f t="shared" si="719"/>
        <v>marpower/power-tag/underwater-lights-ps-group-1</v>
      </c>
      <c r="Z3119" s="103" t="str" cm="1">
        <f t="array" ref="Z3119">IF(COUNTIF(N3119,"spare"),"","$."&amp;_xlfn.REGEXEXTRACT(J3119,"^PT\d+[FQ]\d+_(.*)", 2))</f>
        <v>$.RMS_Current_Phase_B</v>
      </c>
      <c r="AA3119" s="12">
        <f t="shared" si="721"/>
        <v>29</v>
      </c>
      <c r="AB3119" s="6" t="s">
        <v>195</v>
      </c>
      <c r="AC3119" s="103">
        <v>3002</v>
      </c>
      <c r="AJ3119" s="80"/>
      <c r="AK3119" s="113" t="s">
        <v>1423</v>
      </c>
      <c r="AN3119" s="80"/>
      <c r="AO3119" s="80"/>
      <c r="AP3119" s="80"/>
      <c r="AQ3119" s="80"/>
      <c r="AR3119" s="127"/>
      <c r="AS3119" s="80"/>
      <c r="AT3119" s="7"/>
      <c r="AU3119" s="7"/>
      <c r="AV3119" s="165"/>
      <c r="AW3119" s="166"/>
      <c r="AX3119" s="137"/>
      <c r="AY3119" s="147"/>
      <c r="AZ3119" s="167"/>
      <c r="BA3119" s="167"/>
      <c r="BB3119" s="147" t="str">
        <f t="shared" si="723"/>
        <v/>
      </c>
      <c r="BC3119" s="168"/>
      <c r="BD3119" s="165"/>
      <c r="BE3119" s="165"/>
      <c r="BF3119" s="165"/>
      <c r="BG3119" s="165"/>
      <c r="BH3119" s="165"/>
      <c r="BI3119" s="165"/>
      <c r="BJ3119" s="165"/>
      <c r="BK3119" s="165"/>
      <c r="BL3119" s="165"/>
      <c r="BM3119" s="165"/>
      <c r="BN3119" s="165"/>
      <c r="BO3119" s="165"/>
      <c r="BP3119" s="165"/>
      <c r="BQ3119" s="165"/>
      <c r="BS3119" s="6"/>
      <c r="BT3119" s="11"/>
      <c r="BU3119" s="6"/>
      <c r="BV3119" s="6"/>
    </row>
    <row r="3120" spans="1:74" ht="15.75" x14ac:dyDescent="0.25">
      <c r="A3120" s="52" t="s">
        <v>1422</v>
      </c>
      <c r="B3120" s="56"/>
      <c r="C3120" s="7" t="s">
        <v>118</v>
      </c>
      <c r="D3120" s="7" t="s">
        <v>6558</v>
      </c>
      <c r="E3120" s="7"/>
      <c r="F3120" s="64"/>
      <c r="G3120" s="6"/>
      <c r="H3120" s="6"/>
      <c r="I3120" s="10" t="s">
        <v>110</v>
      </c>
      <c r="J3120" s="11" t="s">
        <v>1795</v>
      </c>
      <c r="K3120" s="194" t="s">
        <v>510</v>
      </c>
      <c r="L3120" s="176"/>
      <c r="M3120" s="176">
        <v>1000</v>
      </c>
      <c r="N3120" s="80" t="s">
        <v>6854</v>
      </c>
      <c r="O3120" s="162"/>
      <c r="P3120" s="80" t="s">
        <v>2699</v>
      </c>
      <c r="Q3120" s="80"/>
      <c r="R3120" s="80"/>
      <c r="S3120" s="163"/>
      <c r="T3120" s="213"/>
      <c r="U3120" s="162"/>
      <c r="V3120" s="164"/>
      <c r="W3120" s="12" t="str">
        <f t="shared" si="718"/>
        <v>Mqtt1</v>
      </c>
      <c r="X3120" s="196" t="s">
        <v>10593</v>
      </c>
      <c r="Y3120" s="6" t="str">
        <f t="shared" si="719"/>
        <v>marpower/power-tag/underwater-lights-ps-group-1</v>
      </c>
      <c r="Z3120" s="103" t="str" cm="1">
        <f t="array" ref="Z3120">IF(COUNTIF(N3120,"spare"),"","$."&amp;_xlfn.REGEXEXTRACT(J3120,"^PT\d+[FQ]\d+_(.*)", 2))</f>
        <v>$.RMS_Current_Phase_C</v>
      </c>
      <c r="AA3120" s="12">
        <f t="shared" si="721"/>
        <v>29</v>
      </c>
      <c r="AB3120" s="6" t="s">
        <v>195</v>
      </c>
      <c r="AC3120" s="103">
        <v>3004</v>
      </c>
      <c r="AJ3120" s="80"/>
      <c r="AK3120" s="113" t="s">
        <v>1423</v>
      </c>
      <c r="AN3120" s="80"/>
      <c r="AO3120" s="80"/>
      <c r="AP3120" s="80"/>
      <c r="AQ3120" s="80"/>
      <c r="AR3120" s="127"/>
      <c r="AS3120" s="80"/>
      <c r="AT3120" s="7"/>
      <c r="AU3120" s="7"/>
      <c r="AV3120" s="165"/>
      <c r="AW3120" s="166"/>
      <c r="AX3120" s="137"/>
      <c r="AY3120" s="147"/>
      <c r="AZ3120" s="167"/>
      <c r="BA3120" s="167"/>
      <c r="BB3120" s="147" t="str">
        <f t="shared" si="723"/>
        <v/>
      </c>
      <c r="BC3120" s="168"/>
      <c r="BD3120" s="165"/>
      <c r="BE3120" s="165"/>
      <c r="BF3120" s="165"/>
      <c r="BG3120" s="165"/>
      <c r="BH3120" s="165"/>
      <c r="BI3120" s="165"/>
      <c r="BJ3120" s="165"/>
      <c r="BK3120" s="165"/>
      <c r="BL3120" s="165"/>
      <c r="BM3120" s="165"/>
      <c r="BN3120" s="165"/>
      <c r="BO3120" s="165"/>
      <c r="BP3120" s="165"/>
      <c r="BQ3120" s="165"/>
      <c r="BS3120" s="6"/>
      <c r="BT3120" s="11"/>
      <c r="BU3120" s="6"/>
      <c r="BV3120" s="6"/>
    </row>
    <row r="3121" spans="1:74" ht="15.75" x14ac:dyDescent="0.25">
      <c r="A3121" s="52" t="s">
        <v>1422</v>
      </c>
      <c r="B3121" s="56"/>
      <c r="C3121" s="7" t="s">
        <v>118</v>
      </c>
      <c r="D3121" s="7" t="s">
        <v>6558</v>
      </c>
      <c r="E3121" s="7"/>
      <c r="F3121" s="64"/>
      <c r="G3121" s="6"/>
      <c r="H3121" s="6"/>
      <c r="I3121" s="10" t="s">
        <v>110</v>
      </c>
      <c r="J3121" s="11" t="s">
        <v>1796</v>
      </c>
      <c r="K3121" s="194" t="s">
        <v>510</v>
      </c>
      <c r="L3121" s="176"/>
      <c r="M3121" s="176">
        <v>1000</v>
      </c>
      <c r="N3121" s="80" t="s">
        <v>6854</v>
      </c>
      <c r="O3121" s="162"/>
      <c r="P3121" s="80" t="s">
        <v>2700</v>
      </c>
      <c r="Q3121" s="80"/>
      <c r="R3121" s="80"/>
      <c r="S3121" s="163"/>
      <c r="T3121" s="213"/>
      <c r="U3121" s="162"/>
      <c r="V3121" s="164"/>
      <c r="W3121" s="12" t="str">
        <f t="shared" si="718"/>
        <v>Mqtt1</v>
      </c>
      <c r="X3121" s="196" t="s">
        <v>10593</v>
      </c>
      <c r="Y3121" s="6" t="str">
        <f t="shared" si="719"/>
        <v>marpower/power-tag/underwater-lights-ps-group-1</v>
      </c>
      <c r="Z3121" s="103" t="str" cm="1">
        <f t="array" ref="Z3121">IF(COUNTIF(N3121,"spare"),"","$."&amp;_xlfn.REGEXEXTRACT(J3121,"^PT\d+[FQ]\d+_(.*)", 2))</f>
        <v>$.RMS_Current_Phase_Neut</v>
      </c>
      <c r="AA3121" s="12">
        <f t="shared" si="721"/>
        <v>29</v>
      </c>
      <c r="AB3121" s="6" t="s">
        <v>195</v>
      </c>
      <c r="AC3121" s="103">
        <v>3006</v>
      </c>
      <c r="AJ3121" s="80"/>
      <c r="AK3121" s="113" t="s">
        <v>1423</v>
      </c>
      <c r="AN3121" s="80"/>
      <c r="AO3121" s="80"/>
      <c r="AP3121" s="80"/>
      <c r="AQ3121" s="80"/>
      <c r="AR3121" s="127"/>
      <c r="AS3121" s="80"/>
      <c r="AT3121" s="7"/>
      <c r="AU3121" s="7"/>
      <c r="AV3121" s="165"/>
      <c r="AW3121" s="166"/>
      <c r="AX3121" s="137"/>
      <c r="AY3121" s="147"/>
      <c r="AZ3121" s="167"/>
      <c r="BA3121" s="167"/>
      <c r="BB3121" s="147" t="str">
        <f t="shared" si="723"/>
        <v/>
      </c>
      <c r="BC3121" s="168"/>
      <c r="BD3121" s="165"/>
      <c r="BE3121" s="165"/>
      <c r="BF3121" s="165"/>
      <c r="BG3121" s="165"/>
      <c r="BH3121" s="165"/>
      <c r="BI3121" s="165"/>
      <c r="BJ3121" s="165"/>
      <c r="BK3121" s="165"/>
      <c r="BL3121" s="165"/>
      <c r="BM3121" s="165"/>
      <c r="BN3121" s="165"/>
      <c r="BO3121" s="165"/>
      <c r="BP3121" s="165"/>
      <c r="BQ3121" s="165"/>
      <c r="BS3121" s="6"/>
      <c r="BT3121" s="11"/>
      <c r="BU3121" s="6"/>
      <c r="BV3121" s="6"/>
    </row>
    <row r="3122" spans="1:74" ht="15.75" x14ac:dyDescent="0.25">
      <c r="A3122" s="52" t="s">
        <v>1422</v>
      </c>
      <c r="B3122" s="56"/>
      <c r="C3122" s="7" t="s">
        <v>118</v>
      </c>
      <c r="D3122" s="7" t="s">
        <v>6558</v>
      </c>
      <c r="E3122" s="7"/>
      <c r="F3122" s="64"/>
      <c r="G3122" s="6"/>
      <c r="H3122" s="6"/>
      <c r="I3122" s="10" t="s">
        <v>110</v>
      </c>
      <c r="J3122" s="11" t="s">
        <v>8298</v>
      </c>
      <c r="K3122" s="194" t="s">
        <v>510</v>
      </c>
      <c r="L3122" s="176"/>
      <c r="M3122" s="176">
        <v>1000</v>
      </c>
      <c r="N3122" s="80" t="s">
        <v>6854</v>
      </c>
      <c r="O3122" s="162"/>
      <c r="P3122" s="80" t="s">
        <v>2701</v>
      </c>
      <c r="Q3122" s="80"/>
      <c r="R3122" s="80"/>
      <c r="S3122" s="163"/>
      <c r="T3122" s="213"/>
      <c r="U3122" s="162"/>
      <c r="V3122" s="164"/>
      <c r="W3122" s="12" t="str">
        <f t="shared" si="718"/>
        <v>Mqtt1</v>
      </c>
      <c r="X3122" s="196" t="s">
        <v>10593</v>
      </c>
      <c r="Y3122" s="6" t="str">
        <f t="shared" si="719"/>
        <v>marpower/power-tag/underwater-lights-ps-group-1</v>
      </c>
      <c r="Z3122" s="103" t="str" cm="1">
        <f t="array" ref="Z3122">IF(COUNTIF(N3122,"spare"),"","$."&amp;_xlfn.REGEXEXTRACT(J3122,"^PT\d+[FQ]\d+_(.*)", 2))</f>
        <v>$.RMS_Voltage_A_N</v>
      </c>
      <c r="AA3122" s="12">
        <f t="shared" si="721"/>
        <v>29</v>
      </c>
      <c r="AB3122" s="6" t="s">
        <v>195</v>
      </c>
      <c r="AC3122" s="103">
        <v>3028</v>
      </c>
      <c r="AJ3122" s="80"/>
      <c r="AK3122" s="113" t="s">
        <v>1424</v>
      </c>
      <c r="AN3122" s="80"/>
      <c r="AO3122" s="80"/>
      <c r="AP3122" s="80"/>
      <c r="AQ3122" s="80"/>
      <c r="AR3122" s="127"/>
      <c r="AS3122" s="80"/>
      <c r="AT3122" s="7"/>
      <c r="AU3122" s="7"/>
      <c r="AV3122" s="165"/>
      <c r="AW3122" s="166"/>
      <c r="AX3122" s="137"/>
      <c r="AY3122" s="147"/>
      <c r="AZ3122" s="167"/>
      <c r="BA3122" s="167"/>
      <c r="BB3122" s="147" t="str">
        <f t="shared" si="723"/>
        <v/>
      </c>
      <c r="BC3122" s="168"/>
      <c r="BD3122" s="165"/>
      <c r="BE3122" s="165"/>
      <c r="BF3122" s="165"/>
      <c r="BG3122" s="165"/>
      <c r="BH3122" s="165"/>
      <c r="BI3122" s="165"/>
      <c r="BJ3122" s="165"/>
      <c r="BK3122" s="165"/>
      <c r="BL3122" s="165"/>
      <c r="BM3122" s="165"/>
      <c r="BN3122" s="165"/>
      <c r="BO3122" s="165"/>
      <c r="BP3122" s="165"/>
      <c r="BQ3122" s="165"/>
      <c r="BS3122" s="6"/>
      <c r="BT3122" s="11"/>
      <c r="BU3122" s="6"/>
      <c r="BV3122" s="6"/>
    </row>
    <row r="3123" spans="1:74" ht="15.75" x14ac:dyDescent="0.25">
      <c r="A3123" s="52" t="s">
        <v>1422</v>
      </c>
      <c r="B3123" s="56"/>
      <c r="C3123" s="7" t="s">
        <v>118</v>
      </c>
      <c r="D3123" s="7" t="s">
        <v>6558</v>
      </c>
      <c r="E3123" s="7"/>
      <c r="F3123" s="64"/>
      <c r="G3123" s="6"/>
      <c r="H3123" s="6"/>
      <c r="I3123" s="10" t="s">
        <v>110</v>
      </c>
      <c r="J3123" s="11" t="s">
        <v>8475</v>
      </c>
      <c r="K3123" s="194" t="s">
        <v>510</v>
      </c>
      <c r="L3123" s="176"/>
      <c r="M3123" s="176">
        <v>1000</v>
      </c>
      <c r="N3123" s="80" t="s">
        <v>6854</v>
      </c>
      <c r="O3123" s="162"/>
      <c r="P3123" s="80" t="s">
        <v>2702</v>
      </c>
      <c r="Q3123" s="80"/>
      <c r="R3123" s="80"/>
      <c r="S3123" s="163"/>
      <c r="T3123" s="213"/>
      <c r="U3123" s="162"/>
      <c r="V3123" s="164"/>
      <c r="W3123" s="12" t="str">
        <f t="shared" si="718"/>
        <v>Mqtt1</v>
      </c>
      <c r="X3123" s="196" t="s">
        <v>10593</v>
      </c>
      <c r="Y3123" s="6" t="str">
        <f t="shared" si="719"/>
        <v>marpower/power-tag/underwater-lights-ps-group-1</v>
      </c>
      <c r="Z3123" s="103" t="str" cm="1">
        <f t="array" ref="Z3123">IF(COUNTIF(N3123,"spare"),"","$."&amp;_xlfn.REGEXEXTRACT(J3123,"^PT\d+[FQ]\d+_(.*)", 2))</f>
        <v>$.RMS_Voltage_B_N</v>
      </c>
      <c r="AA3123" s="12">
        <f t="shared" si="721"/>
        <v>29</v>
      </c>
      <c r="AB3123" s="6" t="s">
        <v>195</v>
      </c>
      <c r="AC3123" s="103">
        <v>3030</v>
      </c>
      <c r="AJ3123" s="80"/>
      <c r="AK3123" s="113" t="s">
        <v>1424</v>
      </c>
      <c r="AN3123" s="80"/>
      <c r="AO3123" s="80"/>
      <c r="AP3123" s="80"/>
      <c r="AQ3123" s="80"/>
      <c r="AR3123" s="127"/>
      <c r="AS3123" s="80"/>
      <c r="AT3123" s="7"/>
      <c r="AU3123" s="7"/>
      <c r="AV3123" s="165"/>
      <c r="AW3123" s="166"/>
      <c r="AX3123" s="137"/>
      <c r="AY3123" s="147"/>
      <c r="AZ3123" s="167"/>
      <c r="BA3123" s="167"/>
      <c r="BB3123" s="147" t="str">
        <f t="shared" si="723"/>
        <v/>
      </c>
      <c r="BC3123" s="168"/>
      <c r="BD3123" s="165"/>
      <c r="BE3123" s="165"/>
      <c r="BF3123" s="165"/>
      <c r="BG3123" s="165"/>
      <c r="BH3123" s="165"/>
      <c r="BI3123" s="165"/>
      <c r="BJ3123" s="165"/>
      <c r="BK3123" s="165"/>
      <c r="BL3123" s="165"/>
      <c r="BM3123" s="165"/>
      <c r="BN3123" s="165"/>
      <c r="BO3123" s="165"/>
      <c r="BP3123" s="165"/>
      <c r="BQ3123" s="165"/>
      <c r="BS3123" s="6"/>
      <c r="BT3123" s="11"/>
      <c r="BU3123" s="6"/>
      <c r="BV3123" s="6"/>
    </row>
    <row r="3124" spans="1:74" ht="15.75" x14ac:dyDescent="0.25">
      <c r="A3124" s="52" t="s">
        <v>1422</v>
      </c>
      <c r="B3124" s="56"/>
      <c r="C3124" s="7" t="s">
        <v>118</v>
      </c>
      <c r="D3124" s="7" t="s">
        <v>6558</v>
      </c>
      <c r="E3124" s="7"/>
      <c r="F3124" s="64"/>
      <c r="G3124" s="6"/>
      <c r="H3124" s="6"/>
      <c r="I3124" s="10" t="s">
        <v>110</v>
      </c>
      <c r="J3124" s="11" t="s">
        <v>8652</v>
      </c>
      <c r="K3124" s="194" t="s">
        <v>510</v>
      </c>
      <c r="L3124" s="176"/>
      <c r="M3124" s="176">
        <v>1000</v>
      </c>
      <c r="N3124" s="80" t="s">
        <v>6854</v>
      </c>
      <c r="O3124" s="162"/>
      <c r="P3124" s="80" t="s">
        <v>2703</v>
      </c>
      <c r="Q3124" s="80"/>
      <c r="R3124" s="80"/>
      <c r="S3124" s="163"/>
      <c r="T3124" s="213"/>
      <c r="U3124" s="162"/>
      <c r="V3124" s="164"/>
      <c r="W3124" s="12" t="str">
        <f t="shared" si="718"/>
        <v>Mqtt1</v>
      </c>
      <c r="X3124" s="196" t="s">
        <v>10593</v>
      </c>
      <c r="Y3124" s="6" t="str">
        <f t="shared" si="719"/>
        <v>marpower/power-tag/underwater-lights-ps-group-1</v>
      </c>
      <c r="Z3124" s="103" t="str" cm="1">
        <f t="array" ref="Z3124">IF(COUNTIF(N3124,"spare"),"","$."&amp;_xlfn.REGEXEXTRACT(J3124,"^PT\d+[FQ]\d+_(.*)", 2))</f>
        <v>$.RMS_Voltage_C_N</v>
      </c>
      <c r="AA3124" s="12">
        <f t="shared" si="721"/>
        <v>29</v>
      </c>
      <c r="AB3124" s="6" t="s">
        <v>195</v>
      </c>
      <c r="AC3124" s="103">
        <v>3032</v>
      </c>
      <c r="AJ3124" s="80"/>
      <c r="AK3124" s="113" t="s">
        <v>1424</v>
      </c>
      <c r="AN3124" s="80"/>
      <c r="AO3124" s="80"/>
      <c r="AP3124" s="80"/>
      <c r="AQ3124" s="80"/>
      <c r="AR3124" s="127"/>
      <c r="AS3124" s="80"/>
      <c r="AT3124" s="7"/>
      <c r="AU3124" s="7"/>
      <c r="AV3124" s="165"/>
      <c r="AW3124" s="166"/>
      <c r="AX3124" s="137"/>
      <c r="AY3124" s="147"/>
      <c r="AZ3124" s="167"/>
      <c r="BA3124" s="167"/>
      <c r="BB3124" s="147" t="str">
        <f t="shared" si="723"/>
        <v/>
      </c>
      <c r="BC3124" s="168"/>
      <c r="BD3124" s="165"/>
      <c r="BE3124" s="165"/>
      <c r="BF3124" s="165"/>
      <c r="BG3124" s="165"/>
      <c r="BH3124" s="165"/>
      <c r="BI3124" s="165"/>
      <c r="BJ3124" s="165"/>
      <c r="BK3124" s="165"/>
      <c r="BL3124" s="165"/>
      <c r="BM3124" s="165"/>
      <c r="BN3124" s="165"/>
      <c r="BO3124" s="165"/>
      <c r="BP3124" s="165"/>
      <c r="BQ3124" s="165"/>
      <c r="BS3124" s="6"/>
      <c r="BT3124" s="11"/>
      <c r="BU3124" s="6"/>
      <c r="BV3124" s="6"/>
    </row>
    <row r="3125" spans="1:74" ht="15.75" x14ac:dyDescent="0.25">
      <c r="A3125" s="52" t="s">
        <v>1422</v>
      </c>
      <c r="B3125" s="56"/>
      <c r="C3125" s="7" t="s">
        <v>118</v>
      </c>
      <c r="D3125" s="7" t="s">
        <v>6558</v>
      </c>
      <c r="E3125" s="7"/>
      <c r="F3125" s="64"/>
      <c r="G3125" s="6"/>
      <c r="H3125" s="6"/>
      <c r="I3125" s="10" t="s">
        <v>110</v>
      </c>
      <c r="J3125" s="11" t="s">
        <v>1797</v>
      </c>
      <c r="K3125" s="194" t="s">
        <v>510</v>
      </c>
      <c r="L3125" s="176"/>
      <c r="M3125" s="176">
        <v>1000</v>
      </c>
      <c r="N3125" s="80" t="s">
        <v>6854</v>
      </c>
      <c r="O3125" s="162"/>
      <c r="P3125" s="80" t="s">
        <v>2704</v>
      </c>
      <c r="Q3125" s="80"/>
      <c r="R3125" s="80"/>
      <c r="S3125" s="163"/>
      <c r="T3125" s="213"/>
      <c r="U3125" s="162"/>
      <c r="V3125" s="164"/>
      <c r="W3125" s="12" t="str">
        <f t="shared" si="718"/>
        <v>Mqtt1</v>
      </c>
      <c r="X3125" s="196" t="s">
        <v>10593</v>
      </c>
      <c r="Y3125" s="6" t="str">
        <f t="shared" si="719"/>
        <v>marpower/power-tag/underwater-lights-ps-group-1</v>
      </c>
      <c r="Z3125" s="103" t="str" cm="1">
        <f t="array" ref="Z3125">IF(COUNTIF(N3125,"spare"),"","$."&amp;_xlfn.REGEXEXTRACT(J3125,"^PT\d+[FQ]\d+_(.*)", 2))</f>
        <v>$.Active_Power_Phase_A</v>
      </c>
      <c r="AA3125" s="12">
        <f t="shared" si="721"/>
        <v>29</v>
      </c>
      <c r="AB3125" s="6" t="s">
        <v>195</v>
      </c>
      <c r="AC3125" s="103">
        <v>3054</v>
      </c>
      <c r="AJ3125" s="80"/>
      <c r="AK3125" s="113" t="s">
        <v>1425</v>
      </c>
      <c r="AN3125" s="80"/>
      <c r="AO3125" s="80"/>
      <c r="AP3125" s="80"/>
      <c r="AQ3125" s="80"/>
      <c r="AR3125" s="127"/>
      <c r="AS3125" s="80"/>
      <c r="AT3125" s="7"/>
      <c r="AU3125" s="7"/>
      <c r="AV3125" s="165"/>
      <c r="AW3125" s="166"/>
      <c r="AX3125" s="137"/>
      <c r="AY3125" s="147"/>
      <c r="AZ3125" s="167"/>
      <c r="BA3125" s="167"/>
      <c r="BB3125" s="147" t="str">
        <f t="shared" si="723"/>
        <v/>
      </c>
      <c r="BC3125" s="168"/>
      <c r="BD3125" s="165"/>
      <c r="BE3125" s="165"/>
      <c r="BF3125" s="165"/>
      <c r="BG3125" s="165"/>
      <c r="BH3125" s="165"/>
      <c r="BI3125" s="165"/>
      <c r="BJ3125" s="165"/>
      <c r="BK3125" s="165"/>
      <c r="BL3125" s="165"/>
      <c r="BM3125" s="165"/>
      <c r="BN3125" s="165"/>
      <c r="BO3125" s="165"/>
      <c r="BP3125" s="165"/>
      <c r="BQ3125" s="165"/>
      <c r="BS3125" s="6"/>
      <c r="BT3125" s="11"/>
      <c r="BU3125" s="6"/>
      <c r="BV3125" s="6"/>
    </row>
    <row r="3126" spans="1:74" ht="15.75" x14ac:dyDescent="0.25">
      <c r="A3126" s="52" t="s">
        <v>1422</v>
      </c>
      <c r="B3126" s="56"/>
      <c r="C3126" s="7" t="s">
        <v>118</v>
      </c>
      <c r="D3126" s="7" t="s">
        <v>6558</v>
      </c>
      <c r="E3126" s="7"/>
      <c r="F3126" s="64"/>
      <c r="G3126" s="6"/>
      <c r="H3126" s="6"/>
      <c r="I3126" s="10" t="s">
        <v>110</v>
      </c>
      <c r="J3126" s="11" t="s">
        <v>1798</v>
      </c>
      <c r="K3126" s="194" t="s">
        <v>510</v>
      </c>
      <c r="L3126" s="176"/>
      <c r="M3126" s="176">
        <v>1000</v>
      </c>
      <c r="N3126" s="80" t="s">
        <v>6854</v>
      </c>
      <c r="O3126" s="162"/>
      <c r="P3126" s="80" t="s">
        <v>2705</v>
      </c>
      <c r="Q3126" s="80"/>
      <c r="R3126" s="80"/>
      <c r="S3126" s="163"/>
      <c r="T3126" s="213"/>
      <c r="U3126" s="162"/>
      <c r="V3126" s="164"/>
      <c r="W3126" s="12" t="str">
        <f t="shared" si="718"/>
        <v>Mqtt1</v>
      </c>
      <c r="X3126" s="196" t="s">
        <v>10593</v>
      </c>
      <c r="Y3126" s="6" t="str">
        <f t="shared" si="719"/>
        <v>marpower/power-tag/underwater-lights-ps-group-1</v>
      </c>
      <c r="Z3126" s="103" t="str" cm="1">
        <f t="array" ref="Z3126">IF(COUNTIF(N3126,"spare"),"","$."&amp;_xlfn.REGEXEXTRACT(J3126,"^PT\d+[FQ]\d+_(.*)", 2))</f>
        <v>$.Active_Power_Phase_B</v>
      </c>
      <c r="AA3126" s="12">
        <f t="shared" si="721"/>
        <v>29</v>
      </c>
      <c r="AB3126" s="6" t="s">
        <v>195</v>
      </c>
      <c r="AC3126" s="103">
        <v>3056</v>
      </c>
      <c r="AJ3126" s="80"/>
      <c r="AK3126" s="113" t="s">
        <v>1425</v>
      </c>
      <c r="AN3126" s="80"/>
      <c r="AO3126" s="80"/>
      <c r="AP3126" s="80"/>
      <c r="AQ3126" s="80"/>
      <c r="AR3126" s="127"/>
      <c r="AS3126" s="80"/>
      <c r="AT3126" s="7"/>
      <c r="AU3126" s="7"/>
      <c r="AV3126" s="165"/>
      <c r="AW3126" s="166"/>
      <c r="AX3126" s="137"/>
      <c r="AY3126" s="147"/>
      <c r="AZ3126" s="167"/>
      <c r="BA3126" s="167"/>
      <c r="BB3126" s="147" t="str">
        <f t="shared" si="723"/>
        <v/>
      </c>
      <c r="BC3126" s="168"/>
      <c r="BD3126" s="165"/>
      <c r="BE3126" s="165"/>
      <c r="BF3126" s="165"/>
      <c r="BG3126" s="165"/>
      <c r="BH3126" s="165"/>
      <c r="BI3126" s="165"/>
      <c r="BJ3126" s="165"/>
      <c r="BK3126" s="165"/>
      <c r="BL3126" s="165"/>
      <c r="BM3126" s="165"/>
      <c r="BN3126" s="165"/>
      <c r="BO3126" s="165"/>
      <c r="BP3126" s="165"/>
      <c r="BQ3126" s="165"/>
      <c r="BS3126" s="6"/>
      <c r="BT3126" s="11"/>
      <c r="BU3126" s="6"/>
      <c r="BV3126" s="6"/>
    </row>
    <row r="3127" spans="1:74" ht="15.75" x14ac:dyDescent="0.25">
      <c r="A3127" s="52" t="s">
        <v>1422</v>
      </c>
      <c r="B3127" s="56"/>
      <c r="C3127" s="7" t="s">
        <v>118</v>
      </c>
      <c r="D3127" s="7" t="s">
        <v>6558</v>
      </c>
      <c r="E3127" s="7"/>
      <c r="F3127" s="64"/>
      <c r="G3127" s="6"/>
      <c r="H3127" s="6"/>
      <c r="I3127" s="10" t="s">
        <v>110</v>
      </c>
      <c r="J3127" s="11" t="s">
        <v>1799</v>
      </c>
      <c r="K3127" s="194" t="s">
        <v>510</v>
      </c>
      <c r="L3127" s="176"/>
      <c r="M3127" s="176">
        <v>1000</v>
      </c>
      <c r="N3127" s="80" t="s">
        <v>6854</v>
      </c>
      <c r="O3127" s="162"/>
      <c r="P3127" s="80" t="s">
        <v>2706</v>
      </c>
      <c r="Q3127" s="80"/>
      <c r="R3127" s="80"/>
      <c r="S3127" s="163"/>
      <c r="T3127" s="213"/>
      <c r="U3127" s="162"/>
      <c r="V3127" s="164"/>
      <c r="W3127" s="12" t="str">
        <f t="shared" si="718"/>
        <v>Mqtt1</v>
      </c>
      <c r="X3127" s="196" t="s">
        <v>10593</v>
      </c>
      <c r="Y3127" s="6" t="str">
        <f t="shared" si="719"/>
        <v>marpower/power-tag/underwater-lights-ps-group-1</v>
      </c>
      <c r="Z3127" s="103" t="str" cm="1">
        <f t="array" ref="Z3127">IF(COUNTIF(N3127,"spare"),"","$."&amp;_xlfn.REGEXEXTRACT(J3127,"^PT\d+[FQ]\d+_(.*)", 2))</f>
        <v>$.Active_Power_Phase_C</v>
      </c>
      <c r="AA3127" s="12">
        <f t="shared" si="721"/>
        <v>29</v>
      </c>
      <c r="AB3127" s="6" t="s">
        <v>195</v>
      </c>
      <c r="AC3127" s="103">
        <v>3058</v>
      </c>
      <c r="AJ3127" s="80"/>
      <c r="AK3127" s="113" t="s">
        <v>1425</v>
      </c>
      <c r="AN3127" s="80"/>
      <c r="AO3127" s="80"/>
      <c r="AP3127" s="80"/>
      <c r="AQ3127" s="80"/>
      <c r="AR3127" s="127"/>
      <c r="AS3127" s="80"/>
      <c r="AT3127" s="7"/>
      <c r="AU3127" s="7"/>
      <c r="AV3127" s="165"/>
      <c r="AW3127" s="166"/>
      <c r="AX3127" s="137"/>
      <c r="AY3127" s="147"/>
      <c r="AZ3127" s="167"/>
      <c r="BA3127" s="167"/>
      <c r="BB3127" s="147" t="str">
        <f t="shared" si="723"/>
        <v/>
      </c>
      <c r="BC3127" s="168"/>
      <c r="BD3127" s="165"/>
      <c r="BE3127" s="165"/>
      <c r="BF3127" s="165"/>
      <c r="BG3127" s="165"/>
      <c r="BH3127" s="165"/>
      <c r="BI3127" s="165"/>
      <c r="BJ3127" s="165"/>
      <c r="BK3127" s="165"/>
      <c r="BL3127" s="165"/>
      <c r="BM3127" s="165"/>
      <c r="BN3127" s="165"/>
      <c r="BO3127" s="165"/>
      <c r="BP3127" s="165"/>
      <c r="BQ3127" s="165"/>
      <c r="BS3127" s="6"/>
      <c r="BT3127" s="11"/>
      <c r="BU3127" s="6"/>
      <c r="BV3127" s="6"/>
    </row>
    <row r="3128" spans="1:74" ht="15.75" x14ac:dyDescent="0.25">
      <c r="A3128" s="52" t="s">
        <v>1422</v>
      </c>
      <c r="B3128" s="56"/>
      <c r="C3128" s="7" t="s">
        <v>118</v>
      </c>
      <c r="D3128" s="7" t="s">
        <v>6558</v>
      </c>
      <c r="E3128" s="7"/>
      <c r="F3128" s="64"/>
      <c r="G3128" s="6"/>
      <c r="H3128" s="6"/>
      <c r="I3128" s="10" t="s">
        <v>110</v>
      </c>
      <c r="J3128" s="11" t="s">
        <v>1800</v>
      </c>
      <c r="K3128" s="194" t="s">
        <v>510</v>
      </c>
      <c r="L3128" s="176"/>
      <c r="M3128" s="176">
        <v>1000</v>
      </c>
      <c r="N3128" s="80" t="s">
        <v>6854</v>
      </c>
      <c r="O3128" s="162"/>
      <c r="P3128" s="80" t="s">
        <v>2707</v>
      </c>
      <c r="Q3128" s="80"/>
      <c r="R3128" s="80"/>
      <c r="S3128" s="163"/>
      <c r="T3128" s="213"/>
      <c r="U3128" s="162"/>
      <c r="V3128" s="164"/>
      <c r="W3128" s="12" t="str">
        <f t="shared" si="718"/>
        <v>Mqtt1</v>
      </c>
      <c r="X3128" s="196" t="s">
        <v>10593</v>
      </c>
      <c r="Y3128" s="6" t="str">
        <f t="shared" si="719"/>
        <v>marpower/power-tag/underwater-lights-ps-group-1</v>
      </c>
      <c r="Z3128" s="103" t="str" cm="1">
        <f t="array" ref="Z3128">IF(COUNTIF(N3128,"spare"),"","$."&amp;_xlfn.REGEXEXTRACT(J3128,"^PT\d+[FQ]\d+_(.*)", 2))</f>
        <v>$.Total_Active_Power</v>
      </c>
      <c r="AA3128" s="12">
        <f t="shared" si="721"/>
        <v>29</v>
      </c>
      <c r="AB3128" s="6" t="s">
        <v>195</v>
      </c>
      <c r="AC3128" s="103">
        <v>3060</v>
      </c>
      <c r="AJ3128" s="80"/>
      <c r="AK3128" s="113" t="s">
        <v>1425</v>
      </c>
      <c r="AN3128" s="80"/>
      <c r="AO3128" s="80"/>
      <c r="AP3128" s="80"/>
      <c r="AQ3128" s="80"/>
      <c r="AR3128" s="127"/>
      <c r="AS3128" s="80"/>
      <c r="AT3128" s="7"/>
      <c r="AU3128" s="7"/>
      <c r="AV3128" s="165"/>
      <c r="AW3128" s="166"/>
      <c r="AX3128" s="137"/>
      <c r="AY3128" s="147"/>
      <c r="AZ3128" s="167"/>
      <c r="BA3128" s="167"/>
      <c r="BB3128" s="147" t="str">
        <f t="shared" si="723"/>
        <v/>
      </c>
      <c r="BC3128" s="168"/>
      <c r="BD3128" s="165"/>
      <c r="BE3128" s="165"/>
      <c r="BF3128" s="165"/>
      <c r="BG3128" s="165"/>
      <c r="BH3128" s="165"/>
      <c r="BI3128" s="165"/>
      <c r="BJ3128" s="165"/>
      <c r="BK3128" s="165"/>
      <c r="BL3128" s="165"/>
      <c r="BM3128" s="165"/>
      <c r="BN3128" s="165"/>
      <c r="BO3128" s="165"/>
      <c r="BP3128" s="165"/>
      <c r="BQ3128" s="165"/>
      <c r="BS3128" s="6"/>
      <c r="BT3128" s="11"/>
      <c r="BU3128" s="6"/>
      <c r="BV3128" s="6"/>
    </row>
    <row r="3129" spans="1:74" ht="15.75" x14ac:dyDescent="0.25">
      <c r="A3129" s="52" t="s">
        <v>1422</v>
      </c>
      <c r="B3129" s="56"/>
      <c r="C3129" s="7" t="s">
        <v>118</v>
      </c>
      <c r="D3129" s="7" t="s">
        <v>6558</v>
      </c>
      <c r="E3129" s="7"/>
      <c r="F3129" s="64"/>
      <c r="G3129" s="6"/>
      <c r="H3129" s="6"/>
      <c r="I3129" s="10" t="s">
        <v>110</v>
      </c>
      <c r="J3129" s="11" t="s">
        <v>1801</v>
      </c>
      <c r="K3129" s="194" t="s">
        <v>510</v>
      </c>
      <c r="L3129" s="176"/>
      <c r="M3129" s="176">
        <v>1000</v>
      </c>
      <c r="N3129" s="80" t="s">
        <v>6854</v>
      </c>
      <c r="O3129" s="162"/>
      <c r="P3129" s="80" t="s">
        <v>2708</v>
      </c>
      <c r="Q3129" s="80"/>
      <c r="R3129" s="80"/>
      <c r="S3129" s="163"/>
      <c r="T3129" s="213"/>
      <c r="U3129" s="162"/>
      <c r="V3129" s="164"/>
      <c r="W3129" s="12" t="str">
        <f t="shared" si="718"/>
        <v>Mqtt1</v>
      </c>
      <c r="X3129" s="196" t="s">
        <v>10593</v>
      </c>
      <c r="Y3129" s="6" t="str">
        <f t="shared" si="719"/>
        <v>marpower/power-tag/underwater-lights-ps-group-1</v>
      </c>
      <c r="Z3129" s="103" t="str" cm="1">
        <f t="array" ref="Z3129">IF(COUNTIF(N3129,"spare"),"","$."&amp;_xlfn.REGEXEXTRACT(J3129,"^PT\d+[FQ]\d+_(.*)", 2))</f>
        <v>$.Power_Factor_Phase_A</v>
      </c>
      <c r="AA3129" s="12">
        <f t="shared" si="721"/>
        <v>29</v>
      </c>
      <c r="AB3129" s="6" t="s">
        <v>195</v>
      </c>
      <c r="AC3129" s="103">
        <v>3078</v>
      </c>
      <c r="AJ3129" s="80"/>
      <c r="AK3129" s="113" t="s">
        <v>1426</v>
      </c>
      <c r="AN3129" s="80"/>
      <c r="AO3129" s="80"/>
      <c r="AP3129" s="80"/>
      <c r="AQ3129" s="80"/>
      <c r="AR3129" s="127"/>
      <c r="AS3129" s="80"/>
      <c r="AT3129" s="7"/>
      <c r="AU3129" s="7"/>
      <c r="AV3129" s="165"/>
      <c r="AW3129" s="166"/>
      <c r="AX3129" s="137"/>
      <c r="AY3129" s="147"/>
      <c r="AZ3129" s="167"/>
      <c r="BA3129" s="167"/>
      <c r="BB3129" s="147" t="str">
        <f t="shared" si="723"/>
        <v/>
      </c>
      <c r="BC3129" s="168"/>
      <c r="BD3129" s="165"/>
      <c r="BE3129" s="165"/>
      <c r="BF3129" s="165"/>
      <c r="BG3129" s="165"/>
      <c r="BH3129" s="165"/>
      <c r="BI3129" s="165"/>
      <c r="BJ3129" s="165"/>
      <c r="BK3129" s="165"/>
      <c r="BL3129" s="165"/>
      <c r="BM3129" s="165"/>
      <c r="BN3129" s="165"/>
      <c r="BO3129" s="165"/>
      <c r="BP3129" s="165"/>
      <c r="BQ3129" s="165"/>
      <c r="BS3129" s="6"/>
      <c r="BT3129" s="11"/>
      <c r="BU3129" s="6"/>
      <c r="BV3129" s="6"/>
    </row>
    <row r="3130" spans="1:74" ht="15.75" x14ac:dyDescent="0.25">
      <c r="A3130" s="52" t="s">
        <v>1422</v>
      </c>
      <c r="B3130" s="56"/>
      <c r="C3130" s="7" t="s">
        <v>118</v>
      </c>
      <c r="D3130" s="7" t="s">
        <v>6558</v>
      </c>
      <c r="E3130" s="7"/>
      <c r="F3130" s="64"/>
      <c r="G3130" s="6"/>
      <c r="H3130" s="6"/>
      <c r="I3130" s="10" t="s">
        <v>110</v>
      </c>
      <c r="J3130" s="11" t="s">
        <v>1802</v>
      </c>
      <c r="K3130" s="194" t="s">
        <v>510</v>
      </c>
      <c r="L3130" s="176"/>
      <c r="M3130" s="176">
        <v>1000</v>
      </c>
      <c r="N3130" s="80" t="s">
        <v>6854</v>
      </c>
      <c r="O3130" s="162"/>
      <c r="P3130" s="80" t="s">
        <v>2709</v>
      </c>
      <c r="Q3130" s="80"/>
      <c r="R3130" s="80"/>
      <c r="S3130" s="163"/>
      <c r="T3130" s="213"/>
      <c r="U3130" s="162"/>
      <c r="V3130" s="164"/>
      <c r="W3130" s="12" t="str">
        <f t="shared" si="718"/>
        <v>Mqtt1</v>
      </c>
      <c r="X3130" s="196" t="s">
        <v>10593</v>
      </c>
      <c r="Y3130" s="6" t="str">
        <f t="shared" si="719"/>
        <v>marpower/power-tag/underwater-lights-ps-group-1</v>
      </c>
      <c r="Z3130" s="103" t="str" cm="1">
        <f t="array" ref="Z3130">IF(COUNTIF(N3130,"spare"),"","$."&amp;_xlfn.REGEXEXTRACT(J3130,"^PT\d+[FQ]\d+_(.*)", 2))</f>
        <v>$.Power_Factor_Phase_B</v>
      </c>
      <c r="AA3130" s="12">
        <f t="shared" si="721"/>
        <v>29</v>
      </c>
      <c r="AB3130" s="6" t="s">
        <v>195</v>
      </c>
      <c r="AC3130" s="103">
        <v>3080</v>
      </c>
      <c r="AJ3130" s="80"/>
      <c r="AK3130" s="113" t="s">
        <v>1426</v>
      </c>
      <c r="AN3130" s="80"/>
      <c r="AO3130" s="80"/>
      <c r="AP3130" s="80"/>
      <c r="AQ3130" s="80"/>
      <c r="AR3130" s="127"/>
      <c r="AS3130" s="80"/>
      <c r="AT3130" s="7"/>
      <c r="AU3130" s="7"/>
      <c r="AV3130" s="165"/>
      <c r="AW3130" s="166"/>
      <c r="AX3130" s="137"/>
      <c r="AY3130" s="147"/>
      <c r="AZ3130" s="167"/>
      <c r="BA3130" s="167"/>
      <c r="BB3130" s="147" t="str">
        <f t="shared" si="723"/>
        <v/>
      </c>
      <c r="BC3130" s="168"/>
      <c r="BD3130" s="165"/>
      <c r="BE3130" s="165"/>
      <c r="BF3130" s="165"/>
      <c r="BG3130" s="165"/>
      <c r="BH3130" s="165"/>
      <c r="BI3130" s="165"/>
      <c r="BJ3130" s="165"/>
      <c r="BK3130" s="165"/>
      <c r="BL3130" s="165"/>
      <c r="BM3130" s="165"/>
      <c r="BN3130" s="165"/>
      <c r="BO3130" s="165"/>
      <c r="BP3130" s="165"/>
      <c r="BQ3130" s="165"/>
      <c r="BS3130" s="6"/>
      <c r="BT3130" s="11"/>
      <c r="BU3130" s="6"/>
      <c r="BV3130" s="6"/>
    </row>
    <row r="3131" spans="1:74" ht="15.75" x14ac:dyDescent="0.25">
      <c r="A3131" s="52" t="s">
        <v>1422</v>
      </c>
      <c r="B3131" s="56"/>
      <c r="C3131" s="7" t="s">
        <v>118</v>
      </c>
      <c r="D3131" s="7" t="s">
        <v>6558</v>
      </c>
      <c r="E3131" s="7"/>
      <c r="F3131" s="64"/>
      <c r="G3131" s="6"/>
      <c r="H3131" s="6"/>
      <c r="I3131" s="10" t="s">
        <v>110</v>
      </c>
      <c r="J3131" s="11" t="s">
        <v>1803</v>
      </c>
      <c r="K3131" s="194" t="s">
        <v>510</v>
      </c>
      <c r="L3131" s="176"/>
      <c r="M3131" s="176">
        <v>1000</v>
      </c>
      <c r="N3131" s="80" t="s">
        <v>6854</v>
      </c>
      <c r="O3131" s="162"/>
      <c r="P3131" s="80" t="s">
        <v>2710</v>
      </c>
      <c r="Q3131" s="80"/>
      <c r="R3131" s="80"/>
      <c r="S3131" s="163"/>
      <c r="T3131" s="213"/>
      <c r="U3131" s="162"/>
      <c r="V3131" s="164"/>
      <c r="W3131" s="12" t="str">
        <f t="shared" si="718"/>
        <v>Mqtt1</v>
      </c>
      <c r="X3131" s="196" t="s">
        <v>10593</v>
      </c>
      <c r="Y3131" s="6" t="str">
        <f t="shared" si="719"/>
        <v>marpower/power-tag/underwater-lights-ps-group-1</v>
      </c>
      <c r="Z3131" s="103" t="str" cm="1">
        <f t="array" ref="Z3131">IF(COUNTIF(N3131,"spare"),"","$."&amp;_xlfn.REGEXEXTRACT(J3131,"^PT\d+[FQ]\d+_(.*)", 2))</f>
        <v>$.Power_Factor_Phase_C</v>
      </c>
      <c r="AA3131" s="12">
        <f t="shared" si="721"/>
        <v>29</v>
      </c>
      <c r="AB3131" s="6" t="s">
        <v>195</v>
      </c>
      <c r="AC3131" s="103">
        <v>3082</v>
      </c>
      <c r="AJ3131" s="80"/>
      <c r="AK3131" s="113" t="s">
        <v>1426</v>
      </c>
      <c r="AN3131" s="80"/>
      <c r="AO3131" s="80"/>
      <c r="AP3131" s="80"/>
      <c r="AQ3131" s="80"/>
      <c r="AR3131" s="127"/>
      <c r="AS3131" s="80"/>
      <c r="AT3131" s="7"/>
      <c r="AU3131" s="7"/>
      <c r="AV3131" s="165"/>
      <c r="AW3131" s="166"/>
      <c r="AX3131" s="137"/>
      <c r="AY3131" s="147"/>
      <c r="AZ3131" s="167"/>
      <c r="BA3131" s="167"/>
      <c r="BB3131" s="147" t="str">
        <f t="shared" si="723"/>
        <v/>
      </c>
      <c r="BC3131" s="168"/>
      <c r="BD3131" s="165"/>
      <c r="BE3131" s="165"/>
      <c r="BF3131" s="165"/>
      <c r="BG3131" s="165"/>
      <c r="BH3131" s="165"/>
      <c r="BI3131" s="165"/>
      <c r="BJ3131" s="165"/>
      <c r="BK3131" s="165"/>
      <c r="BL3131" s="165"/>
      <c r="BM3131" s="165"/>
      <c r="BN3131" s="165"/>
      <c r="BO3131" s="165"/>
      <c r="BP3131" s="165"/>
      <c r="BQ3131" s="165"/>
      <c r="BS3131" s="6"/>
      <c r="BT3131" s="11"/>
      <c r="BU3131" s="6"/>
      <c r="BV3131" s="6"/>
    </row>
    <row r="3132" spans="1:74" ht="15.75" x14ac:dyDescent="0.25">
      <c r="A3132" s="52" t="s">
        <v>1422</v>
      </c>
      <c r="B3132" s="56"/>
      <c r="C3132" s="7" t="s">
        <v>118</v>
      </c>
      <c r="D3132" s="7" t="s">
        <v>6558</v>
      </c>
      <c r="E3132" s="7"/>
      <c r="F3132" s="64"/>
      <c r="G3132" s="6"/>
      <c r="H3132" s="6"/>
      <c r="I3132" s="10" t="s">
        <v>110</v>
      </c>
      <c r="J3132" s="11" t="s">
        <v>1804</v>
      </c>
      <c r="K3132" s="194" t="s">
        <v>510</v>
      </c>
      <c r="L3132" s="176"/>
      <c r="M3132" s="176">
        <v>1000</v>
      </c>
      <c r="N3132" s="80" t="s">
        <v>6854</v>
      </c>
      <c r="O3132" s="162"/>
      <c r="P3132" s="80" t="s">
        <v>2711</v>
      </c>
      <c r="Q3132" s="80"/>
      <c r="R3132" s="80"/>
      <c r="S3132" s="163"/>
      <c r="T3132" s="213"/>
      <c r="U3132" s="162"/>
      <c r="V3132" s="164"/>
      <c r="W3132" s="12" t="str">
        <f t="shared" si="718"/>
        <v>Mqtt1</v>
      </c>
      <c r="X3132" s="196" t="s">
        <v>10593</v>
      </c>
      <c r="Y3132" s="6" t="str">
        <f t="shared" si="719"/>
        <v>marpower/power-tag/underwater-lights-ps-group-1</v>
      </c>
      <c r="Z3132" s="103" t="str" cm="1">
        <f t="array" ref="Z3132">IF(COUNTIF(N3132,"spare"),"","$."&amp;_xlfn.REGEXEXTRACT(J3132,"^PT\d+[FQ]\d+_(.*)", 2))</f>
        <v>$.Total_Power_Factor</v>
      </c>
      <c r="AA3132" s="12">
        <f t="shared" si="721"/>
        <v>29</v>
      </c>
      <c r="AB3132" s="6" t="s">
        <v>195</v>
      </c>
      <c r="AC3132" s="103">
        <v>3084</v>
      </c>
      <c r="AJ3132" s="80"/>
      <c r="AK3132" s="113" t="s">
        <v>1426</v>
      </c>
      <c r="AN3132" s="80"/>
      <c r="AO3132" s="80"/>
      <c r="AP3132" s="80"/>
      <c r="AQ3132" s="80"/>
      <c r="AR3132" s="127"/>
      <c r="AS3132" s="80"/>
      <c r="AT3132" s="7"/>
      <c r="AU3132" s="7"/>
      <c r="AV3132" s="165"/>
      <c r="AW3132" s="166"/>
      <c r="AX3132" s="137"/>
      <c r="AY3132" s="147"/>
      <c r="AZ3132" s="167"/>
      <c r="BA3132" s="167"/>
      <c r="BB3132" s="147" t="str">
        <f t="shared" si="723"/>
        <v/>
      </c>
      <c r="BC3132" s="168"/>
      <c r="BD3132" s="165"/>
      <c r="BE3132" s="165"/>
      <c r="BF3132" s="165"/>
      <c r="BG3132" s="165"/>
      <c r="BH3132" s="165"/>
      <c r="BI3132" s="165"/>
      <c r="BJ3132" s="165"/>
      <c r="BK3132" s="165"/>
      <c r="BL3132" s="165"/>
      <c r="BM3132" s="165"/>
      <c r="BN3132" s="165"/>
      <c r="BO3132" s="165"/>
      <c r="BP3132" s="165"/>
      <c r="BQ3132" s="165"/>
      <c r="BS3132" s="6"/>
      <c r="BT3132" s="11"/>
      <c r="BU3132" s="6"/>
      <c r="BV3132" s="6"/>
    </row>
    <row r="3133" spans="1:74" ht="15.75" x14ac:dyDescent="0.25">
      <c r="A3133" s="52" t="s">
        <v>1422</v>
      </c>
      <c r="B3133" s="56"/>
      <c r="C3133" s="7" t="s">
        <v>118</v>
      </c>
      <c r="D3133" s="7" t="s">
        <v>6558</v>
      </c>
      <c r="E3133" s="7"/>
      <c r="F3133" s="64"/>
      <c r="G3133" s="6"/>
      <c r="H3133" s="6"/>
      <c r="I3133" s="10" t="s">
        <v>110</v>
      </c>
      <c r="J3133" s="11" t="s">
        <v>1805</v>
      </c>
      <c r="K3133" s="194" t="s">
        <v>510</v>
      </c>
      <c r="L3133" s="176"/>
      <c r="M3133" s="176">
        <v>1000</v>
      </c>
      <c r="N3133" s="80" t="s">
        <v>6854</v>
      </c>
      <c r="O3133" s="162"/>
      <c r="P3133" s="80" t="s">
        <v>2712</v>
      </c>
      <c r="Q3133" s="80"/>
      <c r="R3133" s="80"/>
      <c r="S3133" s="163"/>
      <c r="T3133" s="213"/>
      <c r="U3133" s="162"/>
      <c r="V3133" s="164"/>
      <c r="W3133" s="12" t="str">
        <f t="shared" si="718"/>
        <v>Mqtt1</v>
      </c>
      <c r="X3133" s="196" t="s">
        <v>10594</v>
      </c>
      <c r="Y3133" s="6" t="str">
        <f t="shared" si="719"/>
        <v>marpower/power-tag/underwater-lights-ps-group-2</v>
      </c>
      <c r="Z3133" s="103" t="str" cm="1">
        <f t="array" ref="Z3133">IF(COUNTIF(N3133,"spare"),"","$."&amp;_xlfn.REGEXEXTRACT(J3133,"^PT\d+[FQ]\d+_(.*)", 2))</f>
        <v>$.RMS_Current_Phase_A</v>
      </c>
      <c r="AA3133" s="12">
        <f t="shared" si="721"/>
        <v>30</v>
      </c>
      <c r="AB3133" s="6" t="s">
        <v>195</v>
      </c>
      <c r="AC3133" s="103">
        <v>3000</v>
      </c>
      <c r="AJ3133" s="80"/>
      <c r="AK3133" s="113" t="s">
        <v>1423</v>
      </c>
      <c r="AN3133" s="80"/>
      <c r="AO3133" s="80"/>
      <c r="AP3133" s="80"/>
      <c r="AQ3133" s="80"/>
      <c r="AR3133" s="127"/>
      <c r="AS3133" s="80"/>
      <c r="AT3133" s="7"/>
      <c r="AU3133" s="7"/>
      <c r="AV3133" s="165"/>
      <c r="AW3133" s="166"/>
      <c r="AX3133" s="137"/>
      <c r="AY3133" s="147"/>
      <c r="AZ3133" s="167"/>
      <c r="BA3133" s="167"/>
      <c r="BB3133" s="147" t="str">
        <f t="shared" ref="BB3133:BB3147" si="724">IF(ISNUMBER(AM3133),"1","")</f>
        <v/>
      </c>
      <c r="BC3133" s="168"/>
      <c r="BD3133" s="165"/>
      <c r="BE3133" s="165"/>
      <c r="BF3133" s="165"/>
      <c r="BG3133" s="165"/>
      <c r="BH3133" s="165"/>
      <c r="BI3133" s="165"/>
      <c r="BJ3133" s="165"/>
      <c r="BK3133" s="165"/>
      <c r="BL3133" s="165"/>
      <c r="BM3133" s="165"/>
      <c r="BN3133" s="165"/>
      <c r="BO3133" s="165"/>
      <c r="BP3133" s="165"/>
      <c r="BQ3133" s="165"/>
      <c r="BS3133" s="6"/>
      <c r="BT3133" s="11"/>
      <c r="BU3133" s="6"/>
      <c r="BV3133" s="6"/>
    </row>
    <row r="3134" spans="1:74" ht="15.75" x14ac:dyDescent="0.25">
      <c r="A3134" s="52" t="s">
        <v>1422</v>
      </c>
      <c r="B3134" s="56"/>
      <c r="C3134" s="7" t="s">
        <v>118</v>
      </c>
      <c r="D3134" s="7" t="s">
        <v>6558</v>
      </c>
      <c r="E3134" s="7"/>
      <c r="F3134" s="64"/>
      <c r="G3134" s="6"/>
      <c r="H3134" s="6"/>
      <c r="I3134" s="10" t="s">
        <v>110</v>
      </c>
      <c r="J3134" s="11" t="s">
        <v>1806</v>
      </c>
      <c r="K3134" s="194" t="s">
        <v>510</v>
      </c>
      <c r="L3134" s="176"/>
      <c r="M3134" s="176">
        <v>1000</v>
      </c>
      <c r="N3134" s="80" t="s">
        <v>6854</v>
      </c>
      <c r="O3134" s="162"/>
      <c r="P3134" s="80" t="s">
        <v>2713</v>
      </c>
      <c r="Q3134" s="80"/>
      <c r="R3134" s="80"/>
      <c r="S3134" s="163"/>
      <c r="T3134" s="213"/>
      <c r="U3134" s="162"/>
      <c r="V3134" s="164"/>
      <c r="W3134" s="12" t="str">
        <f t="shared" si="718"/>
        <v>Mqtt1</v>
      </c>
      <c r="X3134" s="196" t="s">
        <v>10594</v>
      </c>
      <c r="Y3134" s="6" t="str">
        <f t="shared" si="719"/>
        <v>marpower/power-tag/underwater-lights-ps-group-2</v>
      </c>
      <c r="Z3134" s="103" t="str" cm="1">
        <f t="array" ref="Z3134">IF(COUNTIF(N3134,"spare"),"","$."&amp;_xlfn.REGEXEXTRACT(J3134,"^PT\d+[FQ]\d+_(.*)", 2))</f>
        <v>$.RMS_Current_Phase_B</v>
      </c>
      <c r="AA3134" s="12">
        <f t="shared" si="721"/>
        <v>30</v>
      </c>
      <c r="AB3134" s="6" t="s">
        <v>195</v>
      </c>
      <c r="AC3134" s="103">
        <v>3002</v>
      </c>
      <c r="AJ3134" s="80"/>
      <c r="AK3134" s="113" t="s">
        <v>1423</v>
      </c>
      <c r="AN3134" s="80"/>
      <c r="AO3134" s="80"/>
      <c r="AP3134" s="80"/>
      <c r="AQ3134" s="80"/>
      <c r="AR3134" s="127"/>
      <c r="AS3134" s="80"/>
      <c r="AT3134" s="7"/>
      <c r="AU3134" s="7"/>
      <c r="AV3134" s="165"/>
      <c r="AW3134" s="166"/>
      <c r="AX3134" s="137"/>
      <c r="AY3134" s="147"/>
      <c r="AZ3134" s="167"/>
      <c r="BA3134" s="167"/>
      <c r="BB3134" s="147" t="str">
        <f t="shared" si="724"/>
        <v/>
      </c>
      <c r="BC3134" s="168"/>
      <c r="BD3134" s="165"/>
      <c r="BE3134" s="165"/>
      <c r="BF3134" s="165"/>
      <c r="BG3134" s="165"/>
      <c r="BH3134" s="165"/>
      <c r="BI3134" s="165"/>
      <c r="BJ3134" s="165"/>
      <c r="BK3134" s="165"/>
      <c r="BL3134" s="165"/>
      <c r="BM3134" s="165"/>
      <c r="BN3134" s="165"/>
      <c r="BO3134" s="165"/>
      <c r="BP3134" s="165"/>
      <c r="BQ3134" s="165"/>
      <c r="BS3134" s="6"/>
      <c r="BT3134" s="11"/>
      <c r="BU3134" s="6"/>
      <c r="BV3134" s="6"/>
    </row>
    <row r="3135" spans="1:74" ht="15.75" x14ac:dyDescent="0.25">
      <c r="A3135" s="52" t="s">
        <v>1422</v>
      </c>
      <c r="B3135" s="56"/>
      <c r="C3135" s="7" t="s">
        <v>118</v>
      </c>
      <c r="D3135" s="7" t="s">
        <v>6558</v>
      </c>
      <c r="E3135" s="7"/>
      <c r="F3135" s="64"/>
      <c r="G3135" s="6"/>
      <c r="H3135" s="6"/>
      <c r="I3135" s="10" t="s">
        <v>110</v>
      </c>
      <c r="J3135" s="11" t="s">
        <v>1807</v>
      </c>
      <c r="K3135" s="194" t="s">
        <v>510</v>
      </c>
      <c r="L3135" s="176"/>
      <c r="M3135" s="176">
        <v>1000</v>
      </c>
      <c r="N3135" s="80" t="s">
        <v>6854</v>
      </c>
      <c r="O3135" s="162"/>
      <c r="P3135" s="80" t="s">
        <v>2714</v>
      </c>
      <c r="Q3135" s="80"/>
      <c r="R3135" s="80"/>
      <c r="S3135" s="163"/>
      <c r="T3135" s="213"/>
      <c r="U3135" s="162"/>
      <c r="V3135" s="164"/>
      <c r="W3135" s="12" t="str">
        <f t="shared" si="718"/>
        <v>Mqtt1</v>
      </c>
      <c r="X3135" s="196" t="s">
        <v>10594</v>
      </c>
      <c r="Y3135" s="6" t="str">
        <f t="shared" si="719"/>
        <v>marpower/power-tag/underwater-lights-ps-group-2</v>
      </c>
      <c r="Z3135" s="103" t="str" cm="1">
        <f t="array" ref="Z3135">IF(COUNTIF(N3135,"spare"),"","$."&amp;_xlfn.REGEXEXTRACT(J3135,"^PT\d+[FQ]\d+_(.*)", 2))</f>
        <v>$.RMS_Current_Phase_C</v>
      </c>
      <c r="AA3135" s="12">
        <f t="shared" si="721"/>
        <v>30</v>
      </c>
      <c r="AB3135" s="6" t="s">
        <v>195</v>
      </c>
      <c r="AC3135" s="103">
        <v>3004</v>
      </c>
      <c r="AJ3135" s="80"/>
      <c r="AK3135" s="113" t="s">
        <v>1423</v>
      </c>
      <c r="AN3135" s="80"/>
      <c r="AO3135" s="80"/>
      <c r="AP3135" s="80"/>
      <c r="AQ3135" s="80"/>
      <c r="AR3135" s="127"/>
      <c r="AS3135" s="80"/>
      <c r="AT3135" s="7"/>
      <c r="AU3135" s="7"/>
      <c r="AV3135" s="165"/>
      <c r="AW3135" s="166"/>
      <c r="AX3135" s="137"/>
      <c r="AY3135" s="147"/>
      <c r="AZ3135" s="167"/>
      <c r="BA3135" s="167"/>
      <c r="BB3135" s="147" t="str">
        <f t="shared" si="724"/>
        <v/>
      </c>
      <c r="BC3135" s="168"/>
      <c r="BD3135" s="165"/>
      <c r="BE3135" s="165"/>
      <c r="BF3135" s="165"/>
      <c r="BG3135" s="165"/>
      <c r="BH3135" s="165"/>
      <c r="BI3135" s="165"/>
      <c r="BJ3135" s="165"/>
      <c r="BK3135" s="165"/>
      <c r="BL3135" s="165"/>
      <c r="BM3135" s="165"/>
      <c r="BN3135" s="165"/>
      <c r="BO3135" s="165"/>
      <c r="BP3135" s="165"/>
      <c r="BQ3135" s="165"/>
      <c r="BS3135" s="6"/>
      <c r="BT3135" s="11"/>
      <c r="BU3135" s="6"/>
      <c r="BV3135" s="6"/>
    </row>
    <row r="3136" spans="1:74" ht="15.75" x14ac:dyDescent="0.25">
      <c r="A3136" s="52" t="s">
        <v>1422</v>
      </c>
      <c r="B3136" s="56"/>
      <c r="C3136" s="7" t="s">
        <v>118</v>
      </c>
      <c r="D3136" s="7" t="s">
        <v>6558</v>
      </c>
      <c r="E3136" s="7"/>
      <c r="F3136" s="64"/>
      <c r="G3136" s="6"/>
      <c r="H3136" s="6"/>
      <c r="I3136" s="10" t="s">
        <v>110</v>
      </c>
      <c r="J3136" s="11" t="s">
        <v>1808</v>
      </c>
      <c r="K3136" s="194" t="s">
        <v>510</v>
      </c>
      <c r="L3136" s="176"/>
      <c r="M3136" s="176">
        <v>1000</v>
      </c>
      <c r="N3136" s="80" t="s">
        <v>6854</v>
      </c>
      <c r="O3136" s="162"/>
      <c r="P3136" s="80" t="s">
        <v>2715</v>
      </c>
      <c r="Q3136" s="80"/>
      <c r="R3136" s="80"/>
      <c r="S3136" s="163"/>
      <c r="T3136" s="213"/>
      <c r="U3136" s="162"/>
      <c r="V3136" s="164"/>
      <c r="W3136" s="12" t="str">
        <f t="shared" si="718"/>
        <v>Mqtt1</v>
      </c>
      <c r="X3136" s="196" t="s">
        <v>10594</v>
      </c>
      <c r="Y3136" s="6" t="str">
        <f t="shared" si="719"/>
        <v>marpower/power-tag/underwater-lights-ps-group-2</v>
      </c>
      <c r="Z3136" s="103" t="str" cm="1">
        <f t="array" ref="Z3136">IF(COUNTIF(N3136,"spare"),"","$."&amp;_xlfn.REGEXEXTRACT(J3136,"^PT\d+[FQ]\d+_(.*)", 2))</f>
        <v>$.RMS_Current_Phase_Neut</v>
      </c>
      <c r="AA3136" s="12">
        <f t="shared" si="721"/>
        <v>30</v>
      </c>
      <c r="AB3136" s="6" t="s">
        <v>195</v>
      </c>
      <c r="AC3136" s="103">
        <v>3006</v>
      </c>
      <c r="AJ3136" s="80"/>
      <c r="AK3136" s="113" t="s">
        <v>1423</v>
      </c>
      <c r="AN3136" s="80"/>
      <c r="AO3136" s="80"/>
      <c r="AP3136" s="80"/>
      <c r="AQ3136" s="80"/>
      <c r="AR3136" s="127"/>
      <c r="AS3136" s="80"/>
      <c r="AT3136" s="7"/>
      <c r="AU3136" s="7"/>
      <c r="AV3136" s="165"/>
      <c r="AW3136" s="166"/>
      <c r="AX3136" s="137"/>
      <c r="AY3136" s="147"/>
      <c r="AZ3136" s="167"/>
      <c r="BA3136" s="167"/>
      <c r="BB3136" s="147" t="str">
        <f t="shared" si="724"/>
        <v/>
      </c>
      <c r="BC3136" s="168"/>
      <c r="BD3136" s="165"/>
      <c r="BE3136" s="165"/>
      <c r="BF3136" s="165"/>
      <c r="BG3136" s="165"/>
      <c r="BH3136" s="165"/>
      <c r="BI3136" s="165"/>
      <c r="BJ3136" s="165"/>
      <c r="BK3136" s="165"/>
      <c r="BL3136" s="165"/>
      <c r="BM3136" s="165"/>
      <c r="BN3136" s="165"/>
      <c r="BO3136" s="165"/>
      <c r="BP3136" s="165"/>
      <c r="BQ3136" s="165"/>
      <c r="BS3136" s="6"/>
      <c r="BT3136" s="11"/>
      <c r="BU3136" s="6"/>
      <c r="BV3136" s="6"/>
    </row>
    <row r="3137" spans="1:74" ht="15.75" x14ac:dyDescent="0.25">
      <c r="A3137" s="52" t="s">
        <v>1422</v>
      </c>
      <c r="B3137" s="56"/>
      <c r="C3137" s="7" t="s">
        <v>118</v>
      </c>
      <c r="D3137" s="7" t="s">
        <v>6558</v>
      </c>
      <c r="E3137" s="7"/>
      <c r="F3137" s="64"/>
      <c r="G3137" s="6"/>
      <c r="H3137" s="6"/>
      <c r="I3137" s="10" t="s">
        <v>110</v>
      </c>
      <c r="J3137" s="11" t="s">
        <v>8299</v>
      </c>
      <c r="K3137" s="194" t="s">
        <v>510</v>
      </c>
      <c r="L3137" s="176"/>
      <c r="M3137" s="176">
        <v>1000</v>
      </c>
      <c r="N3137" s="80" t="s">
        <v>6854</v>
      </c>
      <c r="O3137" s="162"/>
      <c r="P3137" s="80" t="s">
        <v>2716</v>
      </c>
      <c r="Q3137" s="80"/>
      <c r="R3137" s="80"/>
      <c r="S3137" s="163"/>
      <c r="T3137" s="213"/>
      <c r="U3137" s="162"/>
      <c r="V3137" s="164"/>
      <c r="W3137" s="12" t="str">
        <f t="shared" si="718"/>
        <v>Mqtt1</v>
      </c>
      <c r="X3137" s="196" t="s">
        <v>10594</v>
      </c>
      <c r="Y3137" s="6" t="str">
        <f t="shared" si="719"/>
        <v>marpower/power-tag/underwater-lights-ps-group-2</v>
      </c>
      <c r="Z3137" s="103" t="str" cm="1">
        <f t="array" ref="Z3137">IF(COUNTIF(N3137,"spare"),"","$."&amp;_xlfn.REGEXEXTRACT(J3137,"^PT\d+[FQ]\d+_(.*)", 2))</f>
        <v>$.RMS_Voltage_A_N</v>
      </c>
      <c r="AA3137" s="12">
        <f t="shared" si="721"/>
        <v>30</v>
      </c>
      <c r="AB3137" s="6" t="s">
        <v>195</v>
      </c>
      <c r="AC3137" s="103">
        <v>3028</v>
      </c>
      <c r="AJ3137" s="80"/>
      <c r="AK3137" s="113" t="s">
        <v>1424</v>
      </c>
      <c r="AN3137" s="80"/>
      <c r="AO3137" s="80"/>
      <c r="AP3137" s="80"/>
      <c r="AQ3137" s="80"/>
      <c r="AR3137" s="127"/>
      <c r="AS3137" s="80"/>
      <c r="AT3137" s="7"/>
      <c r="AU3137" s="7"/>
      <c r="AV3137" s="165"/>
      <c r="AW3137" s="166"/>
      <c r="AX3137" s="137"/>
      <c r="AY3137" s="147"/>
      <c r="AZ3137" s="167"/>
      <c r="BA3137" s="167"/>
      <c r="BB3137" s="147" t="str">
        <f t="shared" si="724"/>
        <v/>
      </c>
      <c r="BC3137" s="168"/>
      <c r="BD3137" s="165"/>
      <c r="BE3137" s="165"/>
      <c r="BF3137" s="165"/>
      <c r="BG3137" s="165"/>
      <c r="BH3137" s="165"/>
      <c r="BI3137" s="165"/>
      <c r="BJ3137" s="165"/>
      <c r="BK3137" s="165"/>
      <c r="BL3137" s="165"/>
      <c r="BM3137" s="165"/>
      <c r="BN3137" s="165"/>
      <c r="BO3137" s="165"/>
      <c r="BP3137" s="165"/>
      <c r="BQ3137" s="165"/>
      <c r="BS3137" s="6"/>
      <c r="BT3137" s="11"/>
      <c r="BU3137" s="6"/>
      <c r="BV3137" s="6"/>
    </row>
    <row r="3138" spans="1:74" ht="15.75" x14ac:dyDescent="0.25">
      <c r="A3138" s="52" t="s">
        <v>1422</v>
      </c>
      <c r="B3138" s="56"/>
      <c r="C3138" s="7" t="s">
        <v>118</v>
      </c>
      <c r="D3138" s="7" t="s">
        <v>6558</v>
      </c>
      <c r="E3138" s="7"/>
      <c r="F3138" s="64"/>
      <c r="G3138" s="6"/>
      <c r="H3138" s="6"/>
      <c r="I3138" s="10" t="s">
        <v>110</v>
      </c>
      <c r="J3138" s="11" t="s">
        <v>8476</v>
      </c>
      <c r="K3138" s="194" t="s">
        <v>510</v>
      </c>
      <c r="L3138" s="176"/>
      <c r="M3138" s="176">
        <v>1000</v>
      </c>
      <c r="N3138" s="80" t="s">
        <v>6854</v>
      </c>
      <c r="O3138" s="162"/>
      <c r="P3138" s="80" t="s">
        <v>2717</v>
      </c>
      <c r="Q3138" s="80"/>
      <c r="R3138" s="80"/>
      <c r="S3138" s="163"/>
      <c r="T3138" s="213"/>
      <c r="U3138" s="162"/>
      <c r="V3138" s="164"/>
      <c r="W3138" s="12" t="str">
        <f t="shared" si="718"/>
        <v>Mqtt1</v>
      </c>
      <c r="X3138" s="196" t="s">
        <v>10594</v>
      </c>
      <c r="Y3138" s="6" t="str">
        <f t="shared" si="719"/>
        <v>marpower/power-tag/underwater-lights-ps-group-2</v>
      </c>
      <c r="Z3138" s="103" t="str" cm="1">
        <f t="array" ref="Z3138">IF(COUNTIF(N3138,"spare"),"","$."&amp;_xlfn.REGEXEXTRACT(J3138,"^PT\d+[FQ]\d+_(.*)", 2))</f>
        <v>$.RMS_Voltage_B_N</v>
      </c>
      <c r="AA3138" s="12">
        <f t="shared" si="721"/>
        <v>30</v>
      </c>
      <c r="AB3138" s="6" t="s">
        <v>195</v>
      </c>
      <c r="AC3138" s="103">
        <v>3030</v>
      </c>
      <c r="AJ3138" s="80"/>
      <c r="AK3138" s="113" t="s">
        <v>1424</v>
      </c>
      <c r="AN3138" s="80"/>
      <c r="AO3138" s="80"/>
      <c r="AP3138" s="80"/>
      <c r="AQ3138" s="80"/>
      <c r="AR3138" s="127"/>
      <c r="AS3138" s="80"/>
      <c r="AT3138" s="7"/>
      <c r="AU3138" s="7"/>
      <c r="AV3138" s="165"/>
      <c r="AW3138" s="166"/>
      <c r="AX3138" s="137"/>
      <c r="AY3138" s="147"/>
      <c r="AZ3138" s="167"/>
      <c r="BA3138" s="167"/>
      <c r="BB3138" s="147" t="str">
        <f t="shared" si="724"/>
        <v/>
      </c>
      <c r="BC3138" s="168"/>
      <c r="BD3138" s="165"/>
      <c r="BE3138" s="165"/>
      <c r="BF3138" s="165"/>
      <c r="BG3138" s="165"/>
      <c r="BH3138" s="165"/>
      <c r="BI3138" s="165"/>
      <c r="BJ3138" s="165"/>
      <c r="BK3138" s="165"/>
      <c r="BL3138" s="165"/>
      <c r="BM3138" s="165"/>
      <c r="BN3138" s="165"/>
      <c r="BO3138" s="165"/>
      <c r="BP3138" s="165"/>
      <c r="BQ3138" s="165"/>
      <c r="BS3138" s="6"/>
      <c r="BT3138" s="11"/>
      <c r="BU3138" s="6"/>
      <c r="BV3138" s="6"/>
    </row>
    <row r="3139" spans="1:74" ht="15.75" x14ac:dyDescent="0.25">
      <c r="A3139" s="52" t="s">
        <v>1422</v>
      </c>
      <c r="B3139" s="56"/>
      <c r="C3139" s="7" t="s">
        <v>118</v>
      </c>
      <c r="D3139" s="7" t="s">
        <v>6558</v>
      </c>
      <c r="E3139" s="7"/>
      <c r="F3139" s="64"/>
      <c r="G3139" s="6"/>
      <c r="H3139" s="6"/>
      <c r="I3139" s="10" t="s">
        <v>110</v>
      </c>
      <c r="J3139" s="11" t="s">
        <v>8653</v>
      </c>
      <c r="K3139" s="194" t="s">
        <v>510</v>
      </c>
      <c r="L3139" s="176"/>
      <c r="M3139" s="176">
        <v>1000</v>
      </c>
      <c r="N3139" s="80" t="s">
        <v>6854</v>
      </c>
      <c r="O3139" s="162"/>
      <c r="P3139" s="80" t="s">
        <v>2718</v>
      </c>
      <c r="Q3139" s="80"/>
      <c r="R3139" s="80"/>
      <c r="S3139" s="163"/>
      <c r="T3139" s="213"/>
      <c r="U3139" s="162"/>
      <c r="V3139" s="164"/>
      <c r="W3139" s="12" t="str">
        <f t="shared" si="718"/>
        <v>Mqtt1</v>
      </c>
      <c r="X3139" s="196" t="s">
        <v>10594</v>
      </c>
      <c r="Y3139" s="6" t="str">
        <f t="shared" si="719"/>
        <v>marpower/power-tag/underwater-lights-ps-group-2</v>
      </c>
      <c r="Z3139" s="103" t="str" cm="1">
        <f t="array" ref="Z3139">IF(COUNTIF(N3139,"spare"),"","$."&amp;_xlfn.REGEXEXTRACT(J3139,"^PT\d+[FQ]\d+_(.*)", 2))</f>
        <v>$.RMS_Voltage_C_N</v>
      </c>
      <c r="AA3139" s="12">
        <f t="shared" si="721"/>
        <v>30</v>
      </c>
      <c r="AB3139" s="6" t="s">
        <v>195</v>
      </c>
      <c r="AC3139" s="103">
        <v>3032</v>
      </c>
      <c r="AJ3139" s="80"/>
      <c r="AK3139" s="113" t="s">
        <v>1424</v>
      </c>
      <c r="AN3139" s="80"/>
      <c r="AO3139" s="80"/>
      <c r="AP3139" s="80"/>
      <c r="AQ3139" s="80"/>
      <c r="AR3139" s="127"/>
      <c r="AS3139" s="80"/>
      <c r="AT3139" s="7"/>
      <c r="AU3139" s="7"/>
      <c r="AV3139" s="165"/>
      <c r="AW3139" s="166"/>
      <c r="AX3139" s="137"/>
      <c r="AY3139" s="147"/>
      <c r="AZ3139" s="167"/>
      <c r="BA3139" s="167"/>
      <c r="BB3139" s="147" t="str">
        <f t="shared" si="724"/>
        <v/>
      </c>
      <c r="BC3139" s="168"/>
      <c r="BD3139" s="165"/>
      <c r="BE3139" s="165"/>
      <c r="BF3139" s="165"/>
      <c r="BG3139" s="165"/>
      <c r="BH3139" s="165"/>
      <c r="BI3139" s="165"/>
      <c r="BJ3139" s="165"/>
      <c r="BK3139" s="165"/>
      <c r="BL3139" s="165"/>
      <c r="BM3139" s="165"/>
      <c r="BN3139" s="165"/>
      <c r="BO3139" s="165"/>
      <c r="BP3139" s="165"/>
      <c r="BQ3139" s="165"/>
      <c r="BS3139" s="6"/>
      <c r="BT3139" s="11"/>
      <c r="BU3139" s="6"/>
      <c r="BV3139" s="6"/>
    </row>
    <row r="3140" spans="1:74" ht="15.75" x14ac:dyDescent="0.25">
      <c r="A3140" s="52" t="s">
        <v>1422</v>
      </c>
      <c r="B3140" s="56"/>
      <c r="C3140" s="7" t="s">
        <v>118</v>
      </c>
      <c r="D3140" s="7" t="s">
        <v>6558</v>
      </c>
      <c r="E3140" s="7"/>
      <c r="F3140" s="64"/>
      <c r="G3140" s="6"/>
      <c r="H3140" s="6"/>
      <c r="I3140" s="10" t="s">
        <v>110</v>
      </c>
      <c r="J3140" s="11" t="s">
        <v>1809</v>
      </c>
      <c r="K3140" s="194" t="s">
        <v>510</v>
      </c>
      <c r="L3140" s="176"/>
      <c r="M3140" s="176">
        <v>1000</v>
      </c>
      <c r="N3140" s="80" t="s">
        <v>6854</v>
      </c>
      <c r="O3140" s="162"/>
      <c r="P3140" s="80" t="s">
        <v>2719</v>
      </c>
      <c r="Q3140" s="80"/>
      <c r="R3140" s="80"/>
      <c r="S3140" s="163"/>
      <c r="T3140" s="213"/>
      <c r="U3140" s="162"/>
      <c r="V3140" s="164"/>
      <c r="W3140" s="12" t="str">
        <f t="shared" si="718"/>
        <v>Mqtt1</v>
      </c>
      <c r="X3140" s="196" t="s">
        <v>10594</v>
      </c>
      <c r="Y3140" s="6" t="str">
        <f t="shared" si="719"/>
        <v>marpower/power-tag/underwater-lights-ps-group-2</v>
      </c>
      <c r="Z3140" s="103" t="str" cm="1">
        <f t="array" ref="Z3140">IF(COUNTIF(N3140,"spare"),"","$."&amp;_xlfn.REGEXEXTRACT(J3140,"^PT\d+[FQ]\d+_(.*)", 2))</f>
        <v>$.Active_Power_Phase_A</v>
      </c>
      <c r="AA3140" s="12">
        <f t="shared" si="721"/>
        <v>30</v>
      </c>
      <c r="AB3140" s="6" t="s">
        <v>195</v>
      </c>
      <c r="AC3140" s="103">
        <v>3054</v>
      </c>
      <c r="AJ3140" s="80"/>
      <c r="AK3140" s="113" t="s">
        <v>1425</v>
      </c>
      <c r="AN3140" s="80"/>
      <c r="AO3140" s="80"/>
      <c r="AP3140" s="80"/>
      <c r="AQ3140" s="80"/>
      <c r="AR3140" s="127"/>
      <c r="AS3140" s="80"/>
      <c r="AT3140" s="7"/>
      <c r="AU3140" s="7"/>
      <c r="AV3140" s="165"/>
      <c r="AW3140" s="166"/>
      <c r="AX3140" s="137"/>
      <c r="AY3140" s="147"/>
      <c r="AZ3140" s="167"/>
      <c r="BA3140" s="167"/>
      <c r="BB3140" s="147" t="str">
        <f t="shared" si="724"/>
        <v/>
      </c>
      <c r="BC3140" s="168"/>
      <c r="BD3140" s="165"/>
      <c r="BE3140" s="165"/>
      <c r="BF3140" s="165"/>
      <c r="BG3140" s="165"/>
      <c r="BH3140" s="165"/>
      <c r="BI3140" s="165"/>
      <c r="BJ3140" s="165"/>
      <c r="BK3140" s="165"/>
      <c r="BL3140" s="165"/>
      <c r="BM3140" s="165"/>
      <c r="BN3140" s="165"/>
      <c r="BO3140" s="165"/>
      <c r="BP3140" s="165"/>
      <c r="BQ3140" s="165"/>
      <c r="BS3140" s="6"/>
      <c r="BT3140" s="11"/>
      <c r="BU3140" s="6"/>
      <c r="BV3140" s="6"/>
    </row>
    <row r="3141" spans="1:74" ht="15.75" x14ac:dyDescent="0.25">
      <c r="A3141" s="52" t="s">
        <v>1422</v>
      </c>
      <c r="B3141" s="56"/>
      <c r="C3141" s="7" t="s">
        <v>118</v>
      </c>
      <c r="D3141" s="7" t="s">
        <v>6558</v>
      </c>
      <c r="E3141" s="7"/>
      <c r="F3141" s="64"/>
      <c r="G3141" s="6"/>
      <c r="H3141" s="6"/>
      <c r="I3141" s="10" t="s">
        <v>110</v>
      </c>
      <c r="J3141" s="11" t="s">
        <v>1810</v>
      </c>
      <c r="K3141" s="194" t="s">
        <v>510</v>
      </c>
      <c r="L3141" s="176"/>
      <c r="M3141" s="176">
        <v>1000</v>
      </c>
      <c r="N3141" s="80" t="s">
        <v>6854</v>
      </c>
      <c r="O3141" s="162"/>
      <c r="P3141" s="80" t="s">
        <v>2720</v>
      </c>
      <c r="Q3141" s="80"/>
      <c r="R3141" s="80"/>
      <c r="S3141" s="163"/>
      <c r="T3141" s="213"/>
      <c r="U3141" s="162"/>
      <c r="V3141" s="164"/>
      <c r="W3141" s="12" t="str">
        <f t="shared" si="718"/>
        <v>Mqtt1</v>
      </c>
      <c r="X3141" s="196" t="s">
        <v>10594</v>
      </c>
      <c r="Y3141" s="6" t="str">
        <f t="shared" si="719"/>
        <v>marpower/power-tag/underwater-lights-ps-group-2</v>
      </c>
      <c r="Z3141" s="103" t="str" cm="1">
        <f t="array" ref="Z3141">IF(COUNTIF(N3141,"spare"),"","$."&amp;_xlfn.REGEXEXTRACT(J3141,"^PT\d+[FQ]\d+_(.*)", 2))</f>
        <v>$.Active_Power_Phase_B</v>
      </c>
      <c r="AA3141" s="12">
        <f t="shared" si="721"/>
        <v>30</v>
      </c>
      <c r="AB3141" s="6" t="s">
        <v>195</v>
      </c>
      <c r="AC3141" s="103">
        <v>3056</v>
      </c>
      <c r="AJ3141" s="80"/>
      <c r="AK3141" s="113" t="s">
        <v>1425</v>
      </c>
      <c r="AN3141" s="80"/>
      <c r="AO3141" s="80"/>
      <c r="AP3141" s="80"/>
      <c r="AQ3141" s="80"/>
      <c r="AR3141" s="127"/>
      <c r="AS3141" s="80"/>
      <c r="AT3141" s="7"/>
      <c r="AU3141" s="7"/>
      <c r="AV3141" s="165"/>
      <c r="AW3141" s="166"/>
      <c r="AX3141" s="137"/>
      <c r="AY3141" s="147"/>
      <c r="AZ3141" s="167"/>
      <c r="BA3141" s="167"/>
      <c r="BB3141" s="147" t="str">
        <f t="shared" si="724"/>
        <v/>
      </c>
      <c r="BC3141" s="168"/>
      <c r="BD3141" s="165"/>
      <c r="BE3141" s="165"/>
      <c r="BF3141" s="165"/>
      <c r="BG3141" s="165"/>
      <c r="BH3141" s="165"/>
      <c r="BI3141" s="165"/>
      <c r="BJ3141" s="165"/>
      <c r="BK3141" s="165"/>
      <c r="BL3141" s="165"/>
      <c r="BM3141" s="165"/>
      <c r="BN3141" s="165"/>
      <c r="BO3141" s="165"/>
      <c r="BP3141" s="165"/>
      <c r="BQ3141" s="165"/>
      <c r="BS3141" s="6"/>
      <c r="BT3141" s="11"/>
      <c r="BU3141" s="6"/>
      <c r="BV3141" s="6"/>
    </row>
    <row r="3142" spans="1:74" ht="15.75" x14ac:dyDescent="0.25">
      <c r="A3142" s="52" t="s">
        <v>1422</v>
      </c>
      <c r="B3142" s="56"/>
      <c r="C3142" s="7" t="s">
        <v>118</v>
      </c>
      <c r="D3142" s="7" t="s">
        <v>6558</v>
      </c>
      <c r="E3142" s="7"/>
      <c r="F3142" s="64"/>
      <c r="G3142" s="6"/>
      <c r="H3142" s="6"/>
      <c r="I3142" s="10" t="s">
        <v>110</v>
      </c>
      <c r="J3142" s="11" t="s">
        <v>1811</v>
      </c>
      <c r="K3142" s="194" t="s">
        <v>510</v>
      </c>
      <c r="L3142" s="176"/>
      <c r="M3142" s="176">
        <v>1000</v>
      </c>
      <c r="N3142" s="80" t="s">
        <v>6854</v>
      </c>
      <c r="O3142" s="162"/>
      <c r="P3142" s="80" t="s">
        <v>2721</v>
      </c>
      <c r="Q3142" s="80"/>
      <c r="R3142" s="80"/>
      <c r="S3142" s="163"/>
      <c r="T3142" s="213"/>
      <c r="U3142" s="162"/>
      <c r="V3142" s="164"/>
      <c r="W3142" s="12" t="str">
        <f t="shared" si="718"/>
        <v>Mqtt1</v>
      </c>
      <c r="X3142" s="196" t="s">
        <v>10594</v>
      </c>
      <c r="Y3142" s="6" t="str">
        <f t="shared" si="719"/>
        <v>marpower/power-tag/underwater-lights-ps-group-2</v>
      </c>
      <c r="Z3142" s="103" t="str" cm="1">
        <f t="array" ref="Z3142">IF(COUNTIF(N3142,"spare"),"","$."&amp;_xlfn.REGEXEXTRACT(J3142,"^PT\d+[FQ]\d+_(.*)", 2))</f>
        <v>$.Active_Power_Phase_C</v>
      </c>
      <c r="AA3142" s="12">
        <f t="shared" si="721"/>
        <v>30</v>
      </c>
      <c r="AB3142" s="6" t="s">
        <v>195</v>
      </c>
      <c r="AC3142" s="103">
        <v>3058</v>
      </c>
      <c r="AJ3142" s="80"/>
      <c r="AK3142" s="113" t="s">
        <v>1425</v>
      </c>
      <c r="AN3142" s="80"/>
      <c r="AO3142" s="80"/>
      <c r="AP3142" s="80"/>
      <c r="AQ3142" s="80"/>
      <c r="AR3142" s="127"/>
      <c r="AS3142" s="80"/>
      <c r="AT3142" s="7"/>
      <c r="AU3142" s="7"/>
      <c r="AV3142" s="165"/>
      <c r="AW3142" s="166"/>
      <c r="AX3142" s="137"/>
      <c r="AY3142" s="147"/>
      <c r="AZ3142" s="167"/>
      <c r="BA3142" s="167"/>
      <c r="BB3142" s="147" t="str">
        <f t="shared" si="724"/>
        <v/>
      </c>
      <c r="BC3142" s="168"/>
      <c r="BD3142" s="165"/>
      <c r="BE3142" s="165"/>
      <c r="BF3142" s="165"/>
      <c r="BG3142" s="165"/>
      <c r="BH3142" s="165"/>
      <c r="BI3142" s="165"/>
      <c r="BJ3142" s="165"/>
      <c r="BK3142" s="165"/>
      <c r="BL3142" s="165"/>
      <c r="BM3142" s="165"/>
      <c r="BN3142" s="165"/>
      <c r="BO3142" s="165"/>
      <c r="BP3142" s="165"/>
      <c r="BQ3142" s="165"/>
      <c r="BS3142" s="6"/>
      <c r="BT3142" s="11"/>
      <c r="BU3142" s="6"/>
      <c r="BV3142" s="6"/>
    </row>
    <row r="3143" spans="1:74" ht="15.75" x14ac:dyDescent="0.25">
      <c r="A3143" s="52" t="s">
        <v>1422</v>
      </c>
      <c r="B3143" s="56"/>
      <c r="C3143" s="7" t="s">
        <v>118</v>
      </c>
      <c r="D3143" s="7" t="s">
        <v>6558</v>
      </c>
      <c r="E3143" s="7"/>
      <c r="F3143" s="64"/>
      <c r="G3143" s="6"/>
      <c r="H3143" s="6"/>
      <c r="I3143" s="10" t="s">
        <v>110</v>
      </c>
      <c r="J3143" s="11" t="s">
        <v>1812</v>
      </c>
      <c r="K3143" s="194" t="s">
        <v>510</v>
      </c>
      <c r="L3143" s="176"/>
      <c r="M3143" s="176">
        <v>1000</v>
      </c>
      <c r="N3143" s="80" t="s">
        <v>6854</v>
      </c>
      <c r="O3143" s="162"/>
      <c r="P3143" s="80" t="s">
        <v>2722</v>
      </c>
      <c r="Q3143" s="80"/>
      <c r="R3143" s="80"/>
      <c r="S3143" s="163"/>
      <c r="T3143" s="213"/>
      <c r="U3143" s="162"/>
      <c r="V3143" s="164"/>
      <c r="W3143" s="12" t="str">
        <f t="shared" si="718"/>
        <v>Mqtt1</v>
      </c>
      <c r="X3143" s="196" t="s">
        <v>10594</v>
      </c>
      <c r="Y3143" s="6" t="str">
        <f t="shared" si="719"/>
        <v>marpower/power-tag/underwater-lights-ps-group-2</v>
      </c>
      <c r="Z3143" s="103" t="str" cm="1">
        <f t="array" ref="Z3143">IF(COUNTIF(N3143,"spare"),"","$."&amp;_xlfn.REGEXEXTRACT(J3143,"^PT\d+[FQ]\d+_(.*)", 2))</f>
        <v>$.Total_Active_Power</v>
      </c>
      <c r="AA3143" s="12">
        <f t="shared" si="721"/>
        <v>30</v>
      </c>
      <c r="AB3143" s="6" t="s">
        <v>195</v>
      </c>
      <c r="AC3143" s="103">
        <v>3060</v>
      </c>
      <c r="AJ3143" s="80"/>
      <c r="AK3143" s="113" t="s">
        <v>1425</v>
      </c>
      <c r="AN3143" s="80"/>
      <c r="AO3143" s="80"/>
      <c r="AP3143" s="80"/>
      <c r="AQ3143" s="80"/>
      <c r="AR3143" s="127"/>
      <c r="AS3143" s="80"/>
      <c r="AT3143" s="7"/>
      <c r="AU3143" s="7"/>
      <c r="AV3143" s="165"/>
      <c r="AW3143" s="166"/>
      <c r="AX3143" s="137"/>
      <c r="AY3143" s="147"/>
      <c r="AZ3143" s="167"/>
      <c r="BA3143" s="167"/>
      <c r="BB3143" s="147" t="str">
        <f t="shared" si="724"/>
        <v/>
      </c>
      <c r="BC3143" s="168"/>
      <c r="BD3143" s="165"/>
      <c r="BE3143" s="165"/>
      <c r="BF3143" s="165"/>
      <c r="BG3143" s="165"/>
      <c r="BH3143" s="165"/>
      <c r="BI3143" s="165"/>
      <c r="BJ3143" s="165"/>
      <c r="BK3143" s="165"/>
      <c r="BL3143" s="165"/>
      <c r="BM3143" s="165"/>
      <c r="BN3143" s="165"/>
      <c r="BO3143" s="165"/>
      <c r="BP3143" s="165"/>
      <c r="BQ3143" s="165"/>
      <c r="BS3143" s="6"/>
      <c r="BT3143" s="11"/>
      <c r="BU3143" s="6"/>
      <c r="BV3143" s="6"/>
    </row>
    <row r="3144" spans="1:74" ht="15.75" x14ac:dyDescent="0.25">
      <c r="A3144" s="52" t="s">
        <v>1422</v>
      </c>
      <c r="B3144" s="56"/>
      <c r="C3144" s="7" t="s">
        <v>118</v>
      </c>
      <c r="D3144" s="7" t="s">
        <v>6558</v>
      </c>
      <c r="E3144" s="7"/>
      <c r="F3144" s="64"/>
      <c r="G3144" s="6"/>
      <c r="H3144" s="6"/>
      <c r="I3144" s="10" t="s">
        <v>110</v>
      </c>
      <c r="J3144" s="11" t="s">
        <v>1813</v>
      </c>
      <c r="K3144" s="194" t="s">
        <v>510</v>
      </c>
      <c r="L3144" s="176"/>
      <c r="M3144" s="176">
        <v>1000</v>
      </c>
      <c r="N3144" s="80" t="s">
        <v>6854</v>
      </c>
      <c r="O3144" s="162"/>
      <c r="P3144" s="80" t="s">
        <v>2723</v>
      </c>
      <c r="Q3144" s="80"/>
      <c r="R3144" s="80"/>
      <c r="S3144" s="163"/>
      <c r="T3144" s="213"/>
      <c r="U3144" s="162"/>
      <c r="V3144" s="164"/>
      <c r="W3144" s="12" t="str">
        <f t="shared" si="718"/>
        <v>Mqtt1</v>
      </c>
      <c r="X3144" s="196" t="s">
        <v>10594</v>
      </c>
      <c r="Y3144" s="6" t="str">
        <f t="shared" si="719"/>
        <v>marpower/power-tag/underwater-lights-ps-group-2</v>
      </c>
      <c r="Z3144" s="103" t="str" cm="1">
        <f t="array" ref="Z3144">IF(COUNTIF(N3144,"spare"),"","$."&amp;_xlfn.REGEXEXTRACT(J3144,"^PT\d+[FQ]\d+_(.*)", 2))</f>
        <v>$.Power_Factor_Phase_A</v>
      </c>
      <c r="AA3144" s="12">
        <f t="shared" si="721"/>
        <v>30</v>
      </c>
      <c r="AB3144" s="6" t="s">
        <v>195</v>
      </c>
      <c r="AC3144" s="103">
        <v>3078</v>
      </c>
      <c r="AJ3144" s="80"/>
      <c r="AK3144" s="113" t="s">
        <v>1426</v>
      </c>
      <c r="AN3144" s="80"/>
      <c r="AO3144" s="80"/>
      <c r="AP3144" s="80"/>
      <c r="AQ3144" s="80"/>
      <c r="AR3144" s="127"/>
      <c r="AS3144" s="80"/>
      <c r="AT3144" s="7"/>
      <c r="AU3144" s="7"/>
      <c r="AV3144" s="165"/>
      <c r="AW3144" s="166"/>
      <c r="AX3144" s="137"/>
      <c r="AY3144" s="147"/>
      <c r="AZ3144" s="167"/>
      <c r="BA3144" s="167"/>
      <c r="BB3144" s="147" t="str">
        <f t="shared" si="724"/>
        <v/>
      </c>
      <c r="BC3144" s="168"/>
      <c r="BD3144" s="165"/>
      <c r="BE3144" s="165"/>
      <c r="BF3144" s="165"/>
      <c r="BG3144" s="165"/>
      <c r="BH3144" s="165"/>
      <c r="BI3144" s="165"/>
      <c r="BJ3144" s="165"/>
      <c r="BK3144" s="165"/>
      <c r="BL3144" s="165"/>
      <c r="BM3144" s="165"/>
      <c r="BN3144" s="165"/>
      <c r="BO3144" s="165"/>
      <c r="BP3144" s="165"/>
      <c r="BQ3144" s="165"/>
      <c r="BS3144" s="6"/>
      <c r="BT3144" s="11"/>
      <c r="BU3144" s="6"/>
      <c r="BV3144" s="6"/>
    </row>
    <row r="3145" spans="1:74" ht="15.75" x14ac:dyDescent="0.25">
      <c r="A3145" s="52" t="s">
        <v>1422</v>
      </c>
      <c r="B3145" s="56"/>
      <c r="C3145" s="7" t="s">
        <v>118</v>
      </c>
      <c r="D3145" s="7" t="s">
        <v>6558</v>
      </c>
      <c r="E3145" s="7"/>
      <c r="F3145" s="64"/>
      <c r="G3145" s="6"/>
      <c r="H3145" s="6"/>
      <c r="I3145" s="10" t="s">
        <v>110</v>
      </c>
      <c r="J3145" s="11" t="s">
        <v>1814</v>
      </c>
      <c r="K3145" s="194" t="s">
        <v>510</v>
      </c>
      <c r="L3145" s="176"/>
      <c r="M3145" s="176">
        <v>1000</v>
      </c>
      <c r="N3145" s="80" t="s">
        <v>6854</v>
      </c>
      <c r="O3145" s="162"/>
      <c r="P3145" s="80" t="s">
        <v>2724</v>
      </c>
      <c r="Q3145" s="80"/>
      <c r="R3145" s="80"/>
      <c r="S3145" s="163"/>
      <c r="T3145" s="213"/>
      <c r="U3145" s="162"/>
      <c r="V3145" s="164"/>
      <c r="W3145" s="12" t="str">
        <f t="shared" si="718"/>
        <v>Mqtt1</v>
      </c>
      <c r="X3145" s="196" t="s">
        <v>10594</v>
      </c>
      <c r="Y3145" s="6" t="str">
        <f t="shared" si="719"/>
        <v>marpower/power-tag/underwater-lights-ps-group-2</v>
      </c>
      <c r="Z3145" s="103" t="str" cm="1">
        <f t="array" ref="Z3145">IF(COUNTIF(N3145,"spare"),"","$."&amp;_xlfn.REGEXEXTRACT(J3145,"^PT\d+[FQ]\d+_(.*)", 2))</f>
        <v>$.Power_Factor_Phase_B</v>
      </c>
      <c r="AA3145" s="12">
        <f t="shared" si="721"/>
        <v>30</v>
      </c>
      <c r="AB3145" s="6" t="s">
        <v>195</v>
      </c>
      <c r="AC3145" s="103">
        <v>3080</v>
      </c>
      <c r="AJ3145" s="80"/>
      <c r="AK3145" s="113" t="s">
        <v>1426</v>
      </c>
      <c r="AN3145" s="80"/>
      <c r="AO3145" s="80"/>
      <c r="AP3145" s="80"/>
      <c r="AQ3145" s="80"/>
      <c r="AR3145" s="127"/>
      <c r="AS3145" s="80"/>
      <c r="AT3145" s="7"/>
      <c r="AU3145" s="7"/>
      <c r="AV3145" s="165"/>
      <c r="AW3145" s="166"/>
      <c r="AX3145" s="137"/>
      <c r="AY3145" s="147"/>
      <c r="AZ3145" s="167"/>
      <c r="BA3145" s="167"/>
      <c r="BB3145" s="147" t="str">
        <f t="shared" si="724"/>
        <v/>
      </c>
      <c r="BC3145" s="168"/>
      <c r="BD3145" s="165"/>
      <c r="BE3145" s="165"/>
      <c r="BF3145" s="165"/>
      <c r="BG3145" s="165"/>
      <c r="BH3145" s="165"/>
      <c r="BI3145" s="165"/>
      <c r="BJ3145" s="165"/>
      <c r="BK3145" s="165"/>
      <c r="BL3145" s="165"/>
      <c r="BM3145" s="165"/>
      <c r="BN3145" s="165"/>
      <c r="BO3145" s="165"/>
      <c r="BP3145" s="165"/>
      <c r="BQ3145" s="165"/>
      <c r="BS3145" s="6"/>
      <c r="BT3145" s="11"/>
      <c r="BU3145" s="6"/>
      <c r="BV3145" s="6"/>
    </row>
    <row r="3146" spans="1:74" ht="15.75" x14ac:dyDescent="0.25">
      <c r="A3146" s="52" t="s">
        <v>1422</v>
      </c>
      <c r="B3146" s="56"/>
      <c r="C3146" s="7" t="s">
        <v>118</v>
      </c>
      <c r="D3146" s="7" t="s">
        <v>6558</v>
      </c>
      <c r="E3146" s="7"/>
      <c r="F3146" s="64"/>
      <c r="G3146" s="6"/>
      <c r="H3146" s="6"/>
      <c r="I3146" s="10" t="s">
        <v>110</v>
      </c>
      <c r="J3146" s="11" t="s">
        <v>1815</v>
      </c>
      <c r="K3146" s="194" t="s">
        <v>510</v>
      </c>
      <c r="L3146" s="176"/>
      <c r="M3146" s="176">
        <v>1000</v>
      </c>
      <c r="N3146" s="80" t="s">
        <v>6854</v>
      </c>
      <c r="O3146" s="162"/>
      <c r="P3146" s="80" t="s">
        <v>2725</v>
      </c>
      <c r="Q3146" s="80"/>
      <c r="R3146" s="80"/>
      <c r="S3146" s="163"/>
      <c r="T3146" s="213"/>
      <c r="U3146" s="162"/>
      <c r="V3146" s="164"/>
      <c r="W3146" s="12" t="str">
        <f t="shared" ref="W3146:W3209" si="725">IF(COUNTIF(N3146,"spare"),"","Mqtt1")</f>
        <v>Mqtt1</v>
      </c>
      <c r="X3146" s="196" t="s">
        <v>10594</v>
      </c>
      <c r="Y3146" s="6" t="str">
        <f t="shared" si="719"/>
        <v>marpower/power-tag/underwater-lights-ps-group-2</v>
      </c>
      <c r="Z3146" s="103" t="str" cm="1">
        <f t="array" ref="Z3146">IF(COUNTIF(N3146,"spare"),"","$."&amp;_xlfn.REGEXEXTRACT(J3146,"^PT\d+[FQ]\d+_(.*)", 2))</f>
        <v>$.Power_Factor_Phase_C</v>
      </c>
      <c r="AA3146" s="12">
        <f t="shared" si="721"/>
        <v>30</v>
      </c>
      <c r="AB3146" s="6" t="s">
        <v>195</v>
      </c>
      <c r="AC3146" s="103">
        <v>3082</v>
      </c>
      <c r="AJ3146" s="80"/>
      <c r="AK3146" s="113" t="s">
        <v>1426</v>
      </c>
      <c r="AN3146" s="80"/>
      <c r="AO3146" s="80"/>
      <c r="AP3146" s="80"/>
      <c r="AQ3146" s="80"/>
      <c r="AR3146" s="127"/>
      <c r="AS3146" s="80"/>
      <c r="AT3146" s="7"/>
      <c r="AU3146" s="7"/>
      <c r="AV3146" s="165"/>
      <c r="AW3146" s="166"/>
      <c r="AX3146" s="137"/>
      <c r="AY3146" s="147"/>
      <c r="AZ3146" s="167"/>
      <c r="BA3146" s="167"/>
      <c r="BB3146" s="147" t="str">
        <f t="shared" si="724"/>
        <v/>
      </c>
      <c r="BC3146" s="168"/>
      <c r="BD3146" s="165"/>
      <c r="BE3146" s="165"/>
      <c r="BF3146" s="165"/>
      <c r="BG3146" s="165"/>
      <c r="BH3146" s="165"/>
      <c r="BI3146" s="165"/>
      <c r="BJ3146" s="165"/>
      <c r="BK3146" s="165"/>
      <c r="BL3146" s="165"/>
      <c r="BM3146" s="165"/>
      <c r="BN3146" s="165"/>
      <c r="BO3146" s="165"/>
      <c r="BP3146" s="165"/>
      <c r="BQ3146" s="165"/>
      <c r="BS3146" s="6"/>
      <c r="BT3146" s="11"/>
      <c r="BU3146" s="6"/>
      <c r="BV3146" s="6"/>
    </row>
    <row r="3147" spans="1:74" ht="15.75" x14ac:dyDescent="0.25">
      <c r="A3147" s="52" t="s">
        <v>1422</v>
      </c>
      <c r="B3147" s="56"/>
      <c r="C3147" s="7" t="s">
        <v>118</v>
      </c>
      <c r="D3147" s="7" t="s">
        <v>6558</v>
      </c>
      <c r="E3147" s="7"/>
      <c r="F3147" s="64"/>
      <c r="G3147" s="6"/>
      <c r="H3147" s="6"/>
      <c r="I3147" s="10" t="s">
        <v>110</v>
      </c>
      <c r="J3147" s="11" t="s">
        <v>1816</v>
      </c>
      <c r="K3147" s="194" t="s">
        <v>510</v>
      </c>
      <c r="L3147" s="176"/>
      <c r="M3147" s="176">
        <v>1000</v>
      </c>
      <c r="N3147" s="80" t="s">
        <v>6854</v>
      </c>
      <c r="O3147" s="162"/>
      <c r="P3147" s="80" t="s">
        <v>2726</v>
      </c>
      <c r="Q3147" s="80"/>
      <c r="R3147" s="80"/>
      <c r="S3147" s="163"/>
      <c r="T3147" s="213"/>
      <c r="U3147" s="162"/>
      <c r="V3147" s="164"/>
      <c r="W3147" s="12" t="str">
        <f t="shared" si="725"/>
        <v>Mqtt1</v>
      </c>
      <c r="X3147" s="196" t="s">
        <v>10594</v>
      </c>
      <c r="Y3147" s="6" t="str">
        <f t="shared" ref="Y3147:Y3210" si="726">LOWER(_xlfn.CONCAT("marpower/",SUBSTITUTE(SUBSTITUTE("power-tag/" &amp; X3147," ","-"),"_","-")))</f>
        <v>marpower/power-tag/underwater-lights-ps-group-2</v>
      </c>
      <c r="Z3147" s="103" t="str" cm="1">
        <f t="array" ref="Z3147">IF(COUNTIF(N3147,"spare"),"","$."&amp;_xlfn.REGEXEXTRACT(J3147,"^PT\d+[FQ]\d+_(.*)", 2))</f>
        <v>$.Total_Power_Factor</v>
      </c>
      <c r="AA3147" s="12">
        <f t="shared" si="721"/>
        <v>30</v>
      </c>
      <c r="AB3147" s="6" t="s">
        <v>195</v>
      </c>
      <c r="AC3147" s="103">
        <v>3084</v>
      </c>
      <c r="AJ3147" s="80"/>
      <c r="AK3147" s="113" t="s">
        <v>1426</v>
      </c>
      <c r="AN3147" s="80"/>
      <c r="AO3147" s="80"/>
      <c r="AP3147" s="80"/>
      <c r="AQ3147" s="80"/>
      <c r="AR3147" s="127"/>
      <c r="AS3147" s="80"/>
      <c r="AT3147" s="7"/>
      <c r="AU3147" s="7"/>
      <c r="AV3147" s="165"/>
      <c r="AW3147" s="166"/>
      <c r="AX3147" s="137"/>
      <c r="AY3147" s="147"/>
      <c r="AZ3147" s="167"/>
      <c r="BA3147" s="167"/>
      <c r="BB3147" s="147" t="str">
        <f t="shared" si="724"/>
        <v/>
      </c>
      <c r="BC3147" s="168"/>
      <c r="BD3147" s="165"/>
      <c r="BE3147" s="165"/>
      <c r="BF3147" s="165"/>
      <c r="BG3147" s="165"/>
      <c r="BH3147" s="165"/>
      <c r="BI3147" s="165"/>
      <c r="BJ3147" s="165"/>
      <c r="BK3147" s="165"/>
      <c r="BL3147" s="165"/>
      <c r="BM3147" s="165"/>
      <c r="BN3147" s="165"/>
      <c r="BO3147" s="165"/>
      <c r="BP3147" s="165"/>
      <c r="BQ3147" s="165"/>
      <c r="BS3147" s="6"/>
      <c r="BT3147" s="11"/>
      <c r="BU3147" s="6"/>
      <c r="BV3147" s="6"/>
    </row>
    <row r="3148" spans="1:74" ht="15.75" x14ac:dyDescent="0.25">
      <c r="A3148" s="52" t="s">
        <v>1422</v>
      </c>
      <c r="B3148" s="56"/>
      <c r="C3148" s="7" t="s">
        <v>118</v>
      </c>
      <c r="D3148" s="7" t="s">
        <v>6558</v>
      </c>
      <c r="E3148" s="7"/>
      <c r="F3148" s="64"/>
      <c r="G3148" s="6"/>
      <c r="H3148" s="6"/>
      <c r="I3148" s="10" t="s">
        <v>110</v>
      </c>
      <c r="J3148" s="11" t="s">
        <v>1817</v>
      </c>
      <c r="K3148" s="194" t="s">
        <v>510</v>
      </c>
      <c r="L3148" s="176"/>
      <c r="M3148" s="176">
        <v>1000</v>
      </c>
      <c r="N3148" s="80" t="s">
        <v>6854</v>
      </c>
      <c r="O3148" s="162"/>
      <c r="P3148" s="80" t="s">
        <v>6524</v>
      </c>
      <c r="Q3148" s="80"/>
      <c r="R3148" s="80"/>
      <c r="S3148" s="163"/>
      <c r="T3148" s="213"/>
      <c r="U3148" s="162"/>
      <c r="V3148" s="164"/>
      <c r="W3148" s="12" t="str">
        <f t="shared" si="725"/>
        <v>Mqtt1</v>
      </c>
      <c r="X3148" s="196" t="s">
        <v>10595</v>
      </c>
      <c r="Y3148" s="6" t="str">
        <f t="shared" si="726"/>
        <v>marpower/power-tag/ahu-exh2000-above-laundry</v>
      </c>
      <c r="Z3148" s="103" t="str" cm="1">
        <f t="array" ref="Z3148">IF(COUNTIF(N3148,"spare"),"","$."&amp;_xlfn.REGEXEXTRACT(J3148,"^PT\d+[FQ]\d+_(.*)", 2))</f>
        <v>$.RMS_Current_Phase_A</v>
      </c>
      <c r="AA3148" s="12">
        <f t="shared" si="721"/>
        <v>31</v>
      </c>
      <c r="AB3148" s="6" t="s">
        <v>195</v>
      </c>
      <c r="AC3148" s="103">
        <v>3000</v>
      </c>
      <c r="AJ3148" s="80"/>
      <c r="AK3148" s="113" t="s">
        <v>1423</v>
      </c>
      <c r="AN3148" s="80"/>
      <c r="AO3148" s="80"/>
      <c r="AP3148" s="80"/>
      <c r="AQ3148" s="80"/>
      <c r="AR3148" s="127"/>
      <c r="AS3148" s="80"/>
      <c r="AT3148" s="7"/>
      <c r="AU3148" s="7"/>
      <c r="AV3148" s="165"/>
      <c r="AW3148" s="166"/>
      <c r="AX3148" s="137"/>
      <c r="AY3148" s="147"/>
      <c r="AZ3148" s="167"/>
      <c r="BA3148" s="167"/>
      <c r="BB3148" s="147" t="str">
        <f t="shared" ref="BB3148:BB3162" si="727">IF(ISNUMBER(AM3148),"1","")</f>
        <v/>
      </c>
      <c r="BC3148" s="168"/>
      <c r="BD3148" s="165"/>
      <c r="BE3148" s="165"/>
      <c r="BF3148" s="165"/>
      <c r="BG3148" s="165"/>
      <c r="BH3148" s="165"/>
      <c r="BI3148" s="165"/>
      <c r="BJ3148" s="165"/>
      <c r="BK3148" s="165"/>
      <c r="BL3148" s="165"/>
      <c r="BM3148" s="165"/>
      <c r="BN3148" s="165"/>
      <c r="BO3148" s="165"/>
      <c r="BP3148" s="165"/>
      <c r="BQ3148" s="165"/>
      <c r="BS3148" s="6"/>
      <c r="BT3148" s="11"/>
      <c r="BU3148" s="6"/>
      <c r="BV3148" s="6"/>
    </row>
    <row r="3149" spans="1:74" ht="15.75" x14ac:dyDescent="0.25">
      <c r="A3149" s="52" t="s">
        <v>1422</v>
      </c>
      <c r="B3149" s="56"/>
      <c r="C3149" s="7" t="s">
        <v>118</v>
      </c>
      <c r="D3149" s="7" t="s">
        <v>6558</v>
      </c>
      <c r="E3149" s="7"/>
      <c r="F3149" s="64"/>
      <c r="G3149" s="6"/>
      <c r="H3149" s="6"/>
      <c r="I3149" s="10" t="s">
        <v>110</v>
      </c>
      <c r="J3149" s="11" t="s">
        <v>1818</v>
      </c>
      <c r="K3149" s="194" t="s">
        <v>510</v>
      </c>
      <c r="L3149" s="176"/>
      <c r="M3149" s="176">
        <v>1000</v>
      </c>
      <c r="N3149" s="80" t="s">
        <v>6854</v>
      </c>
      <c r="O3149" s="162"/>
      <c r="P3149" s="80" t="s">
        <v>6525</v>
      </c>
      <c r="Q3149" s="80"/>
      <c r="R3149" s="80"/>
      <c r="S3149" s="163"/>
      <c r="T3149" s="213"/>
      <c r="U3149" s="162"/>
      <c r="V3149" s="164"/>
      <c r="W3149" s="12" t="str">
        <f t="shared" si="725"/>
        <v>Mqtt1</v>
      </c>
      <c r="X3149" s="196" t="s">
        <v>10595</v>
      </c>
      <c r="Y3149" s="6" t="str">
        <f t="shared" si="726"/>
        <v>marpower/power-tag/ahu-exh2000-above-laundry</v>
      </c>
      <c r="Z3149" s="103" t="str" cm="1">
        <f t="array" ref="Z3149">IF(COUNTIF(N3149,"spare"),"","$."&amp;_xlfn.REGEXEXTRACT(J3149,"^PT\d+[FQ]\d+_(.*)", 2))</f>
        <v>$.RMS_Current_Phase_B</v>
      </c>
      <c r="AA3149" s="12">
        <f t="shared" si="721"/>
        <v>31</v>
      </c>
      <c r="AB3149" s="6" t="s">
        <v>195</v>
      </c>
      <c r="AC3149" s="103">
        <v>3002</v>
      </c>
      <c r="AJ3149" s="80"/>
      <c r="AK3149" s="113" t="s">
        <v>1423</v>
      </c>
      <c r="AN3149" s="80"/>
      <c r="AO3149" s="80"/>
      <c r="AP3149" s="80"/>
      <c r="AQ3149" s="80"/>
      <c r="AR3149" s="127"/>
      <c r="AS3149" s="80"/>
      <c r="AT3149" s="7"/>
      <c r="AU3149" s="7"/>
      <c r="AV3149" s="165"/>
      <c r="AW3149" s="166"/>
      <c r="AX3149" s="137"/>
      <c r="AY3149" s="147"/>
      <c r="AZ3149" s="167"/>
      <c r="BA3149" s="167"/>
      <c r="BB3149" s="147" t="str">
        <f t="shared" si="727"/>
        <v/>
      </c>
      <c r="BC3149" s="168"/>
      <c r="BD3149" s="165"/>
      <c r="BE3149" s="165"/>
      <c r="BF3149" s="165"/>
      <c r="BG3149" s="165"/>
      <c r="BH3149" s="165"/>
      <c r="BI3149" s="165"/>
      <c r="BJ3149" s="165"/>
      <c r="BK3149" s="165"/>
      <c r="BL3149" s="165"/>
      <c r="BM3149" s="165"/>
      <c r="BN3149" s="165"/>
      <c r="BO3149" s="165"/>
      <c r="BP3149" s="165"/>
      <c r="BQ3149" s="165"/>
      <c r="BS3149" s="6"/>
      <c r="BT3149" s="11"/>
      <c r="BU3149" s="6"/>
      <c r="BV3149" s="6"/>
    </row>
    <row r="3150" spans="1:74" ht="15.75" x14ac:dyDescent="0.25">
      <c r="A3150" s="52" t="s">
        <v>1422</v>
      </c>
      <c r="B3150" s="56"/>
      <c r="C3150" s="7" t="s">
        <v>118</v>
      </c>
      <c r="D3150" s="7" t="s">
        <v>6558</v>
      </c>
      <c r="E3150" s="7"/>
      <c r="F3150" s="64"/>
      <c r="G3150" s="6"/>
      <c r="H3150" s="6"/>
      <c r="I3150" s="10" t="s">
        <v>110</v>
      </c>
      <c r="J3150" s="11" t="s">
        <v>1819</v>
      </c>
      <c r="K3150" s="194" t="s">
        <v>510</v>
      </c>
      <c r="L3150" s="176"/>
      <c r="M3150" s="176">
        <v>1000</v>
      </c>
      <c r="N3150" s="80" t="s">
        <v>6854</v>
      </c>
      <c r="O3150" s="162"/>
      <c r="P3150" s="80" t="s">
        <v>6526</v>
      </c>
      <c r="Q3150" s="80"/>
      <c r="R3150" s="80"/>
      <c r="S3150" s="163"/>
      <c r="T3150" s="213"/>
      <c r="U3150" s="162"/>
      <c r="V3150" s="164"/>
      <c r="W3150" s="12" t="str">
        <f t="shared" si="725"/>
        <v>Mqtt1</v>
      </c>
      <c r="X3150" s="196" t="s">
        <v>10595</v>
      </c>
      <c r="Y3150" s="6" t="str">
        <f t="shared" si="726"/>
        <v>marpower/power-tag/ahu-exh2000-above-laundry</v>
      </c>
      <c r="Z3150" s="103" t="str" cm="1">
        <f t="array" ref="Z3150">IF(COUNTIF(N3150,"spare"),"","$."&amp;_xlfn.REGEXEXTRACT(J3150,"^PT\d+[FQ]\d+_(.*)", 2))</f>
        <v>$.RMS_Current_Phase_C</v>
      </c>
      <c r="AA3150" s="12">
        <f t="shared" si="721"/>
        <v>31</v>
      </c>
      <c r="AB3150" s="6" t="s">
        <v>195</v>
      </c>
      <c r="AC3150" s="103">
        <v>3004</v>
      </c>
      <c r="AJ3150" s="80"/>
      <c r="AK3150" s="113" t="s">
        <v>1423</v>
      </c>
      <c r="AN3150" s="80"/>
      <c r="AO3150" s="80"/>
      <c r="AP3150" s="80"/>
      <c r="AQ3150" s="80"/>
      <c r="AR3150" s="127"/>
      <c r="AS3150" s="80"/>
      <c r="AT3150" s="7"/>
      <c r="AU3150" s="7"/>
      <c r="AV3150" s="165"/>
      <c r="AW3150" s="166"/>
      <c r="AX3150" s="137"/>
      <c r="AY3150" s="147"/>
      <c r="AZ3150" s="167"/>
      <c r="BA3150" s="167"/>
      <c r="BB3150" s="147" t="str">
        <f t="shared" si="727"/>
        <v/>
      </c>
      <c r="BC3150" s="168"/>
      <c r="BD3150" s="165"/>
      <c r="BE3150" s="165"/>
      <c r="BF3150" s="165"/>
      <c r="BG3150" s="165"/>
      <c r="BH3150" s="165"/>
      <c r="BI3150" s="165"/>
      <c r="BJ3150" s="165"/>
      <c r="BK3150" s="165"/>
      <c r="BL3150" s="165"/>
      <c r="BM3150" s="165"/>
      <c r="BN3150" s="165"/>
      <c r="BO3150" s="165"/>
      <c r="BP3150" s="165"/>
      <c r="BQ3150" s="165"/>
      <c r="BS3150" s="6"/>
      <c r="BT3150" s="11"/>
      <c r="BU3150" s="6"/>
      <c r="BV3150" s="6"/>
    </row>
    <row r="3151" spans="1:74" ht="15.75" x14ac:dyDescent="0.25">
      <c r="A3151" s="52" t="s">
        <v>1422</v>
      </c>
      <c r="B3151" s="56"/>
      <c r="C3151" s="7" t="s">
        <v>118</v>
      </c>
      <c r="D3151" s="7" t="s">
        <v>6558</v>
      </c>
      <c r="E3151" s="7"/>
      <c r="F3151" s="64"/>
      <c r="G3151" s="6"/>
      <c r="H3151" s="6"/>
      <c r="I3151" s="10" t="s">
        <v>110</v>
      </c>
      <c r="J3151" s="11" t="s">
        <v>1820</v>
      </c>
      <c r="K3151" s="194" t="s">
        <v>510</v>
      </c>
      <c r="L3151" s="176"/>
      <c r="M3151" s="176">
        <v>1000</v>
      </c>
      <c r="N3151" s="80" t="s">
        <v>6854</v>
      </c>
      <c r="O3151" s="162"/>
      <c r="P3151" s="80" t="s">
        <v>6527</v>
      </c>
      <c r="Q3151" s="80"/>
      <c r="R3151" s="80"/>
      <c r="S3151" s="163"/>
      <c r="T3151" s="213"/>
      <c r="U3151" s="162"/>
      <c r="V3151" s="164"/>
      <c r="W3151" s="12" t="str">
        <f t="shared" si="725"/>
        <v>Mqtt1</v>
      </c>
      <c r="X3151" s="196" t="s">
        <v>10595</v>
      </c>
      <c r="Y3151" s="6" t="str">
        <f t="shared" si="726"/>
        <v>marpower/power-tag/ahu-exh2000-above-laundry</v>
      </c>
      <c r="Z3151" s="103" t="str" cm="1">
        <f t="array" ref="Z3151">IF(COUNTIF(N3151,"spare"),"","$."&amp;_xlfn.REGEXEXTRACT(J3151,"^PT\d+[FQ]\d+_(.*)", 2))</f>
        <v>$.RMS_Current_Phase_Neut</v>
      </c>
      <c r="AA3151" s="12">
        <f t="shared" si="721"/>
        <v>31</v>
      </c>
      <c r="AB3151" s="6" t="s">
        <v>195</v>
      </c>
      <c r="AC3151" s="103">
        <v>3006</v>
      </c>
      <c r="AJ3151" s="80"/>
      <c r="AK3151" s="113" t="s">
        <v>1423</v>
      </c>
      <c r="AN3151" s="80"/>
      <c r="AO3151" s="80"/>
      <c r="AP3151" s="80"/>
      <c r="AQ3151" s="80"/>
      <c r="AR3151" s="127"/>
      <c r="AS3151" s="80"/>
      <c r="AT3151" s="7"/>
      <c r="AU3151" s="7"/>
      <c r="AV3151" s="165"/>
      <c r="AW3151" s="166"/>
      <c r="AX3151" s="137"/>
      <c r="AY3151" s="147"/>
      <c r="AZ3151" s="167"/>
      <c r="BA3151" s="167"/>
      <c r="BB3151" s="147" t="str">
        <f t="shared" si="727"/>
        <v/>
      </c>
      <c r="BC3151" s="168"/>
      <c r="BD3151" s="165"/>
      <c r="BE3151" s="165"/>
      <c r="BF3151" s="165"/>
      <c r="BG3151" s="165"/>
      <c r="BH3151" s="165"/>
      <c r="BI3151" s="165"/>
      <c r="BJ3151" s="165"/>
      <c r="BK3151" s="165"/>
      <c r="BL3151" s="165"/>
      <c r="BM3151" s="165"/>
      <c r="BN3151" s="165"/>
      <c r="BO3151" s="165"/>
      <c r="BP3151" s="165"/>
      <c r="BQ3151" s="165"/>
      <c r="BS3151" s="6"/>
      <c r="BT3151" s="11"/>
      <c r="BU3151" s="6"/>
      <c r="BV3151" s="6"/>
    </row>
    <row r="3152" spans="1:74" ht="15.75" x14ac:dyDescent="0.25">
      <c r="A3152" s="52" t="s">
        <v>1422</v>
      </c>
      <c r="B3152" s="56"/>
      <c r="C3152" s="7" t="s">
        <v>118</v>
      </c>
      <c r="D3152" s="7" t="s">
        <v>6558</v>
      </c>
      <c r="E3152" s="7"/>
      <c r="F3152" s="64"/>
      <c r="G3152" s="6"/>
      <c r="H3152" s="6"/>
      <c r="I3152" s="10" t="s">
        <v>110</v>
      </c>
      <c r="J3152" s="11" t="s">
        <v>8300</v>
      </c>
      <c r="K3152" s="194" t="s">
        <v>510</v>
      </c>
      <c r="L3152" s="176"/>
      <c r="M3152" s="176">
        <v>1000</v>
      </c>
      <c r="N3152" s="80" t="s">
        <v>6854</v>
      </c>
      <c r="O3152" s="162"/>
      <c r="P3152" s="80" t="s">
        <v>6528</v>
      </c>
      <c r="Q3152" s="80"/>
      <c r="R3152" s="80"/>
      <c r="S3152" s="163"/>
      <c r="T3152" s="213"/>
      <c r="U3152" s="162"/>
      <c r="V3152" s="164"/>
      <c r="W3152" s="12" t="str">
        <f t="shared" si="725"/>
        <v>Mqtt1</v>
      </c>
      <c r="X3152" s="196" t="s">
        <v>10595</v>
      </c>
      <c r="Y3152" s="6" t="str">
        <f t="shared" si="726"/>
        <v>marpower/power-tag/ahu-exh2000-above-laundry</v>
      </c>
      <c r="Z3152" s="103" t="str" cm="1">
        <f t="array" ref="Z3152">IF(COUNTIF(N3152,"spare"),"","$."&amp;_xlfn.REGEXEXTRACT(J3152,"^PT\d+[FQ]\d+_(.*)", 2))</f>
        <v>$.RMS_Voltage_A_N</v>
      </c>
      <c r="AA3152" s="12">
        <f t="shared" si="721"/>
        <v>31</v>
      </c>
      <c r="AB3152" s="6" t="s">
        <v>195</v>
      </c>
      <c r="AC3152" s="103">
        <v>3028</v>
      </c>
      <c r="AJ3152" s="80"/>
      <c r="AK3152" s="113" t="s">
        <v>1424</v>
      </c>
      <c r="AN3152" s="80"/>
      <c r="AO3152" s="80"/>
      <c r="AP3152" s="80"/>
      <c r="AQ3152" s="80"/>
      <c r="AR3152" s="127"/>
      <c r="AS3152" s="80"/>
      <c r="AT3152" s="7"/>
      <c r="AU3152" s="7"/>
      <c r="AV3152" s="165"/>
      <c r="AW3152" s="166"/>
      <c r="AX3152" s="137"/>
      <c r="AY3152" s="147"/>
      <c r="AZ3152" s="167"/>
      <c r="BA3152" s="167"/>
      <c r="BB3152" s="147" t="str">
        <f t="shared" si="727"/>
        <v/>
      </c>
      <c r="BC3152" s="168"/>
      <c r="BD3152" s="165"/>
      <c r="BE3152" s="165"/>
      <c r="BF3152" s="165"/>
      <c r="BG3152" s="165"/>
      <c r="BH3152" s="165"/>
      <c r="BI3152" s="165"/>
      <c r="BJ3152" s="165"/>
      <c r="BK3152" s="165"/>
      <c r="BL3152" s="165"/>
      <c r="BM3152" s="165"/>
      <c r="BN3152" s="165"/>
      <c r="BO3152" s="165"/>
      <c r="BP3152" s="165"/>
      <c r="BQ3152" s="165"/>
      <c r="BS3152" s="6"/>
      <c r="BT3152" s="11"/>
      <c r="BU3152" s="6"/>
      <c r="BV3152" s="6"/>
    </row>
    <row r="3153" spans="1:74" ht="15.75" x14ac:dyDescent="0.25">
      <c r="A3153" s="52" t="s">
        <v>1422</v>
      </c>
      <c r="B3153" s="56"/>
      <c r="C3153" s="7" t="s">
        <v>118</v>
      </c>
      <c r="D3153" s="7" t="s">
        <v>6558</v>
      </c>
      <c r="E3153" s="7"/>
      <c r="F3153" s="64"/>
      <c r="G3153" s="6"/>
      <c r="H3153" s="6"/>
      <c r="I3153" s="10" t="s">
        <v>110</v>
      </c>
      <c r="J3153" s="11" t="s">
        <v>8477</v>
      </c>
      <c r="K3153" s="194" t="s">
        <v>510</v>
      </c>
      <c r="L3153" s="176"/>
      <c r="M3153" s="176">
        <v>1000</v>
      </c>
      <c r="N3153" s="80" t="s">
        <v>6854</v>
      </c>
      <c r="O3153" s="162"/>
      <c r="P3153" s="80" t="s">
        <v>6529</v>
      </c>
      <c r="Q3153" s="80"/>
      <c r="R3153" s="80"/>
      <c r="S3153" s="163"/>
      <c r="T3153" s="213"/>
      <c r="U3153" s="162"/>
      <c r="V3153" s="164"/>
      <c r="W3153" s="12" t="str">
        <f t="shared" si="725"/>
        <v>Mqtt1</v>
      </c>
      <c r="X3153" s="196" t="s">
        <v>10595</v>
      </c>
      <c r="Y3153" s="6" t="str">
        <f t="shared" si="726"/>
        <v>marpower/power-tag/ahu-exh2000-above-laundry</v>
      </c>
      <c r="Z3153" s="103" t="str" cm="1">
        <f t="array" ref="Z3153">IF(COUNTIF(N3153,"spare"),"","$."&amp;_xlfn.REGEXEXTRACT(J3153,"^PT\d+[FQ]\d+_(.*)", 2))</f>
        <v>$.RMS_Voltage_B_N</v>
      </c>
      <c r="AA3153" s="12">
        <f t="shared" si="721"/>
        <v>31</v>
      </c>
      <c r="AB3153" s="6" t="s">
        <v>195</v>
      </c>
      <c r="AC3153" s="103">
        <v>3030</v>
      </c>
      <c r="AJ3153" s="80"/>
      <c r="AK3153" s="113" t="s">
        <v>1424</v>
      </c>
      <c r="AN3153" s="80"/>
      <c r="AO3153" s="80"/>
      <c r="AP3153" s="80"/>
      <c r="AQ3153" s="80"/>
      <c r="AR3153" s="127"/>
      <c r="AS3153" s="80"/>
      <c r="AT3153" s="7"/>
      <c r="AU3153" s="7"/>
      <c r="AV3153" s="165"/>
      <c r="AW3153" s="166"/>
      <c r="AX3153" s="137"/>
      <c r="AY3153" s="147"/>
      <c r="AZ3153" s="167"/>
      <c r="BA3153" s="167"/>
      <c r="BB3153" s="147" t="str">
        <f t="shared" si="727"/>
        <v/>
      </c>
      <c r="BC3153" s="168"/>
      <c r="BD3153" s="165"/>
      <c r="BE3153" s="165"/>
      <c r="BF3153" s="165"/>
      <c r="BG3153" s="165"/>
      <c r="BH3153" s="165"/>
      <c r="BI3153" s="165"/>
      <c r="BJ3153" s="165"/>
      <c r="BK3153" s="165"/>
      <c r="BL3153" s="165"/>
      <c r="BM3153" s="165"/>
      <c r="BN3153" s="165"/>
      <c r="BO3153" s="165"/>
      <c r="BP3153" s="165"/>
      <c r="BQ3153" s="165"/>
      <c r="BS3153" s="6"/>
      <c r="BT3153" s="11"/>
      <c r="BU3153" s="6"/>
      <c r="BV3153" s="6"/>
    </row>
    <row r="3154" spans="1:74" ht="15.75" x14ac:dyDescent="0.25">
      <c r="A3154" s="52" t="s">
        <v>1422</v>
      </c>
      <c r="B3154" s="56"/>
      <c r="C3154" s="7" t="s">
        <v>118</v>
      </c>
      <c r="D3154" s="7" t="s">
        <v>6558</v>
      </c>
      <c r="E3154" s="7"/>
      <c r="F3154" s="64"/>
      <c r="G3154" s="6"/>
      <c r="H3154" s="6"/>
      <c r="I3154" s="10" t="s">
        <v>110</v>
      </c>
      <c r="J3154" s="11" t="s">
        <v>8654</v>
      </c>
      <c r="K3154" s="194" t="s">
        <v>510</v>
      </c>
      <c r="L3154" s="176"/>
      <c r="M3154" s="176">
        <v>1000</v>
      </c>
      <c r="N3154" s="80" t="s">
        <v>6854</v>
      </c>
      <c r="O3154" s="162"/>
      <c r="P3154" s="80" t="s">
        <v>6530</v>
      </c>
      <c r="Q3154" s="80"/>
      <c r="R3154" s="80"/>
      <c r="S3154" s="163"/>
      <c r="T3154" s="213"/>
      <c r="U3154" s="162"/>
      <c r="V3154" s="164"/>
      <c r="W3154" s="12" t="str">
        <f t="shared" si="725"/>
        <v>Mqtt1</v>
      </c>
      <c r="X3154" s="196" t="s">
        <v>10595</v>
      </c>
      <c r="Y3154" s="6" t="str">
        <f t="shared" si="726"/>
        <v>marpower/power-tag/ahu-exh2000-above-laundry</v>
      </c>
      <c r="Z3154" s="103" t="str" cm="1">
        <f t="array" ref="Z3154">IF(COUNTIF(N3154,"spare"),"","$."&amp;_xlfn.REGEXEXTRACT(J3154,"^PT\d+[FQ]\d+_(.*)", 2))</f>
        <v>$.RMS_Voltage_C_N</v>
      </c>
      <c r="AA3154" s="12">
        <f t="shared" si="721"/>
        <v>31</v>
      </c>
      <c r="AB3154" s="6" t="s">
        <v>195</v>
      </c>
      <c r="AC3154" s="103">
        <v>3032</v>
      </c>
      <c r="AJ3154" s="80"/>
      <c r="AK3154" s="113" t="s">
        <v>1424</v>
      </c>
      <c r="AN3154" s="80"/>
      <c r="AO3154" s="80"/>
      <c r="AP3154" s="80"/>
      <c r="AQ3154" s="80"/>
      <c r="AR3154" s="127"/>
      <c r="AS3154" s="80"/>
      <c r="AT3154" s="7"/>
      <c r="AU3154" s="7"/>
      <c r="AV3154" s="165"/>
      <c r="AW3154" s="166"/>
      <c r="AX3154" s="137"/>
      <c r="AY3154" s="147"/>
      <c r="AZ3154" s="167"/>
      <c r="BA3154" s="167"/>
      <c r="BB3154" s="147" t="str">
        <f t="shared" si="727"/>
        <v/>
      </c>
      <c r="BC3154" s="168"/>
      <c r="BD3154" s="165"/>
      <c r="BE3154" s="165"/>
      <c r="BF3154" s="165"/>
      <c r="BG3154" s="165"/>
      <c r="BH3154" s="165"/>
      <c r="BI3154" s="165"/>
      <c r="BJ3154" s="165"/>
      <c r="BK3154" s="165"/>
      <c r="BL3154" s="165"/>
      <c r="BM3154" s="165"/>
      <c r="BN3154" s="165"/>
      <c r="BO3154" s="165"/>
      <c r="BP3154" s="165"/>
      <c r="BQ3154" s="165"/>
      <c r="BS3154" s="6"/>
      <c r="BT3154" s="11"/>
      <c r="BU3154" s="6"/>
      <c r="BV3154" s="6"/>
    </row>
    <row r="3155" spans="1:74" ht="15.75" x14ac:dyDescent="0.25">
      <c r="A3155" s="52" t="s">
        <v>1422</v>
      </c>
      <c r="B3155" s="56"/>
      <c r="C3155" s="7" t="s">
        <v>118</v>
      </c>
      <c r="D3155" s="7" t="s">
        <v>6558</v>
      </c>
      <c r="E3155" s="7"/>
      <c r="F3155" s="64"/>
      <c r="G3155" s="6"/>
      <c r="H3155" s="6"/>
      <c r="I3155" s="10" t="s">
        <v>110</v>
      </c>
      <c r="J3155" s="11" t="s">
        <v>1821</v>
      </c>
      <c r="K3155" s="194" t="s">
        <v>510</v>
      </c>
      <c r="L3155" s="176"/>
      <c r="M3155" s="176">
        <v>1000</v>
      </c>
      <c r="N3155" s="80" t="s">
        <v>6854</v>
      </c>
      <c r="O3155" s="162"/>
      <c r="P3155" s="80" t="s">
        <v>6531</v>
      </c>
      <c r="Q3155" s="80"/>
      <c r="R3155" s="80"/>
      <c r="S3155" s="163"/>
      <c r="T3155" s="213"/>
      <c r="U3155" s="162"/>
      <c r="V3155" s="164"/>
      <c r="W3155" s="12" t="str">
        <f t="shared" si="725"/>
        <v>Mqtt1</v>
      </c>
      <c r="X3155" s="196" t="s">
        <v>10595</v>
      </c>
      <c r="Y3155" s="6" t="str">
        <f t="shared" si="726"/>
        <v>marpower/power-tag/ahu-exh2000-above-laundry</v>
      </c>
      <c r="Z3155" s="103" t="str" cm="1">
        <f t="array" ref="Z3155">IF(COUNTIF(N3155,"spare"),"","$."&amp;_xlfn.REGEXEXTRACT(J3155,"^PT\d+[FQ]\d+_(.*)", 2))</f>
        <v>$.Active_Power_Phase_A</v>
      </c>
      <c r="AA3155" s="12">
        <f t="shared" si="721"/>
        <v>31</v>
      </c>
      <c r="AB3155" s="6" t="s">
        <v>195</v>
      </c>
      <c r="AC3155" s="103">
        <v>3054</v>
      </c>
      <c r="AJ3155" s="80"/>
      <c r="AK3155" s="113" t="s">
        <v>1425</v>
      </c>
      <c r="AN3155" s="80"/>
      <c r="AO3155" s="80"/>
      <c r="AP3155" s="80"/>
      <c r="AQ3155" s="80"/>
      <c r="AR3155" s="127"/>
      <c r="AS3155" s="80"/>
      <c r="AT3155" s="7"/>
      <c r="AU3155" s="7"/>
      <c r="AV3155" s="165"/>
      <c r="AW3155" s="166"/>
      <c r="AX3155" s="137"/>
      <c r="AY3155" s="147"/>
      <c r="AZ3155" s="167"/>
      <c r="BA3155" s="167"/>
      <c r="BB3155" s="147" t="str">
        <f t="shared" si="727"/>
        <v/>
      </c>
      <c r="BC3155" s="168"/>
      <c r="BD3155" s="165"/>
      <c r="BE3155" s="165"/>
      <c r="BF3155" s="165"/>
      <c r="BG3155" s="165"/>
      <c r="BH3155" s="165"/>
      <c r="BI3155" s="165"/>
      <c r="BJ3155" s="165"/>
      <c r="BK3155" s="165"/>
      <c r="BL3155" s="165"/>
      <c r="BM3155" s="165"/>
      <c r="BN3155" s="165"/>
      <c r="BO3155" s="165"/>
      <c r="BP3155" s="165"/>
      <c r="BQ3155" s="165"/>
      <c r="BS3155" s="6"/>
      <c r="BT3155" s="11"/>
      <c r="BU3155" s="6"/>
      <c r="BV3155" s="6"/>
    </row>
    <row r="3156" spans="1:74" ht="15.75" x14ac:dyDescent="0.25">
      <c r="A3156" s="52" t="s">
        <v>1422</v>
      </c>
      <c r="B3156" s="56"/>
      <c r="C3156" s="7" t="s">
        <v>118</v>
      </c>
      <c r="D3156" s="7" t="s">
        <v>6558</v>
      </c>
      <c r="E3156" s="7"/>
      <c r="F3156" s="64"/>
      <c r="G3156" s="6"/>
      <c r="H3156" s="6"/>
      <c r="I3156" s="10" t="s">
        <v>110</v>
      </c>
      <c r="J3156" s="11" t="s">
        <v>1822</v>
      </c>
      <c r="K3156" s="194" t="s">
        <v>510</v>
      </c>
      <c r="L3156" s="176"/>
      <c r="M3156" s="176">
        <v>1000</v>
      </c>
      <c r="N3156" s="80" t="s">
        <v>6854</v>
      </c>
      <c r="O3156" s="162"/>
      <c r="P3156" s="80" t="s">
        <v>6532</v>
      </c>
      <c r="Q3156" s="80"/>
      <c r="R3156" s="80"/>
      <c r="S3156" s="163"/>
      <c r="T3156" s="213"/>
      <c r="U3156" s="162"/>
      <c r="V3156" s="164"/>
      <c r="W3156" s="12" t="str">
        <f t="shared" si="725"/>
        <v>Mqtt1</v>
      </c>
      <c r="X3156" s="196" t="s">
        <v>10595</v>
      </c>
      <c r="Y3156" s="6" t="str">
        <f t="shared" si="726"/>
        <v>marpower/power-tag/ahu-exh2000-above-laundry</v>
      </c>
      <c r="Z3156" s="103" t="str" cm="1">
        <f t="array" ref="Z3156">IF(COUNTIF(N3156,"spare"),"","$."&amp;_xlfn.REGEXEXTRACT(J3156,"^PT\d+[FQ]\d+_(.*)", 2))</f>
        <v>$.Active_Power_Phase_B</v>
      </c>
      <c r="AA3156" s="12">
        <f t="shared" si="721"/>
        <v>31</v>
      </c>
      <c r="AB3156" s="6" t="s">
        <v>195</v>
      </c>
      <c r="AC3156" s="103">
        <v>3056</v>
      </c>
      <c r="AJ3156" s="80"/>
      <c r="AK3156" s="113" t="s">
        <v>1425</v>
      </c>
      <c r="AN3156" s="80"/>
      <c r="AO3156" s="80"/>
      <c r="AP3156" s="80"/>
      <c r="AQ3156" s="80"/>
      <c r="AR3156" s="127"/>
      <c r="AS3156" s="80"/>
      <c r="AT3156" s="7"/>
      <c r="AU3156" s="7"/>
      <c r="AV3156" s="165"/>
      <c r="AW3156" s="166"/>
      <c r="AX3156" s="137"/>
      <c r="AY3156" s="147"/>
      <c r="AZ3156" s="167"/>
      <c r="BA3156" s="167"/>
      <c r="BB3156" s="147" t="str">
        <f t="shared" si="727"/>
        <v/>
      </c>
      <c r="BC3156" s="168"/>
      <c r="BD3156" s="165"/>
      <c r="BE3156" s="165"/>
      <c r="BF3156" s="165"/>
      <c r="BG3156" s="165"/>
      <c r="BH3156" s="165"/>
      <c r="BI3156" s="165"/>
      <c r="BJ3156" s="165"/>
      <c r="BK3156" s="165"/>
      <c r="BL3156" s="165"/>
      <c r="BM3156" s="165"/>
      <c r="BN3156" s="165"/>
      <c r="BO3156" s="165"/>
      <c r="BP3156" s="165"/>
      <c r="BQ3156" s="165"/>
      <c r="BS3156" s="6"/>
      <c r="BT3156" s="11"/>
      <c r="BU3156" s="6"/>
      <c r="BV3156" s="6"/>
    </row>
    <row r="3157" spans="1:74" ht="15.75" x14ac:dyDescent="0.25">
      <c r="A3157" s="52" t="s">
        <v>1422</v>
      </c>
      <c r="B3157" s="56"/>
      <c r="C3157" s="7" t="s">
        <v>118</v>
      </c>
      <c r="D3157" s="7" t="s">
        <v>6558</v>
      </c>
      <c r="E3157" s="7"/>
      <c r="F3157" s="64"/>
      <c r="G3157" s="6"/>
      <c r="H3157" s="6"/>
      <c r="I3157" s="10" t="s">
        <v>110</v>
      </c>
      <c r="J3157" s="11" t="s">
        <v>1823</v>
      </c>
      <c r="K3157" s="194" t="s">
        <v>510</v>
      </c>
      <c r="L3157" s="176"/>
      <c r="M3157" s="176">
        <v>1000</v>
      </c>
      <c r="N3157" s="80" t="s">
        <v>6854</v>
      </c>
      <c r="O3157" s="162"/>
      <c r="P3157" s="80" t="s">
        <v>6533</v>
      </c>
      <c r="Q3157" s="80"/>
      <c r="R3157" s="80"/>
      <c r="S3157" s="163"/>
      <c r="T3157" s="213"/>
      <c r="U3157" s="162"/>
      <c r="V3157" s="164"/>
      <c r="W3157" s="12" t="str">
        <f t="shared" si="725"/>
        <v>Mqtt1</v>
      </c>
      <c r="X3157" s="196" t="s">
        <v>10595</v>
      </c>
      <c r="Y3157" s="6" t="str">
        <f t="shared" si="726"/>
        <v>marpower/power-tag/ahu-exh2000-above-laundry</v>
      </c>
      <c r="Z3157" s="103" t="str" cm="1">
        <f t="array" ref="Z3157">IF(COUNTIF(N3157,"spare"),"","$."&amp;_xlfn.REGEXEXTRACT(J3157,"^PT\d+[FQ]\d+_(.*)", 2))</f>
        <v>$.Active_Power_Phase_C</v>
      </c>
      <c r="AA3157" s="12">
        <f t="shared" si="721"/>
        <v>31</v>
      </c>
      <c r="AB3157" s="6" t="s">
        <v>195</v>
      </c>
      <c r="AC3157" s="103">
        <v>3058</v>
      </c>
      <c r="AJ3157" s="80"/>
      <c r="AK3157" s="113" t="s">
        <v>1425</v>
      </c>
      <c r="AN3157" s="80"/>
      <c r="AO3157" s="80"/>
      <c r="AP3157" s="80"/>
      <c r="AQ3157" s="80"/>
      <c r="AR3157" s="127"/>
      <c r="AS3157" s="80"/>
      <c r="AT3157" s="7"/>
      <c r="AU3157" s="7"/>
      <c r="AV3157" s="165"/>
      <c r="AW3157" s="166"/>
      <c r="AX3157" s="137"/>
      <c r="AY3157" s="147"/>
      <c r="AZ3157" s="167"/>
      <c r="BA3157" s="167"/>
      <c r="BB3157" s="147" t="str">
        <f t="shared" si="727"/>
        <v/>
      </c>
      <c r="BC3157" s="168"/>
      <c r="BD3157" s="165"/>
      <c r="BE3157" s="165"/>
      <c r="BF3157" s="165"/>
      <c r="BG3157" s="165"/>
      <c r="BH3157" s="165"/>
      <c r="BI3157" s="165"/>
      <c r="BJ3157" s="165"/>
      <c r="BK3157" s="165"/>
      <c r="BL3157" s="165"/>
      <c r="BM3157" s="165"/>
      <c r="BN3157" s="165"/>
      <c r="BO3157" s="165"/>
      <c r="BP3157" s="165"/>
      <c r="BQ3157" s="165"/>
      <c r="BS3157" s="6"/>
      <c r="BT3157" s="11"/>
      <c r="BU3157" s="6"/>
      <c r="BV3157" s="6"/>
    </row>
    <row r="3158" spans="1:74" ht="15.75" x14ac:dyDescent="0.25">
      <c r="A3158" s="52" t="s">
        <v>1422</v>
      </c>
      <c r="B3158" s="56"/>
      <c r="C3158" s="7" t="s">
        <v>118</v>
      </c>
      <c r="D3158" s="7" t="s">
        <v>6558</v>
      </c>
      <c r="E3158" s="7"/>
      <c r="F3158" s="64"/>
      <c r="G3158" s="6"/>
      <c r="H3158" s="6"/>
      <c r="I3158" s="10" t="s">
        <v>110</v>
      </c>
      <c r="J3158" s="11" t="s">
        <v>1824</v>
      </c>
      <c r="K3158" s="194" t="s">
        <v>510</v>
      </c>
      <c r="L3158" s="176"/>
      <c r="M3158" s="176">
        <v>1000</v>
      </c>
      <c r="N3158" s="80" t="s">
        <v>6854</v>
      </c>
      <c r="O3158" s="162"/>
      <c r="P3158" s="80" t="s">
        <v>6534</v>
      </c>
      <c r="Q3158" s="80"/>
      <c r="R3158" s="80"/>
      <c r="S3158" s="163"/>
      <c r="T3158" s="213"/>
      <c r="U3158" s="162"/>
      <c r="V3158" s="164"/>
      <c r="W3158" s="12" t="str">
        <f t="shared" si="725"/>
        <v>Mqtt1</v>
      </c>
      <c r="X3158" s="196" t="s">
        <v>10595</v>
      </c>
      <c r="Y3158" s="6" t="str">
        <f t="shared" si="726"/>
        <v>marpower/power-tag/ahu-exh2000-above-laundry</v>
      </c>
      <c r="Z3158" s="103" t="str" cm="1">
        <f t="array" ref="Z3158">IF(COUNTIF(N3158,"spare"),"","$."&amp;_xlfn.REGEXEXTRACT(J3158,"^PT\d+[FQ]\d+_(.*)", 2))</f>
        <v>$.Total_Active_Power</v>
      </c>
      <c r="AA3158" s="12">
        <f t="shared" si="721"/>
        <v>31</v>
      </c>
      <c r="AB3158" s="6" t="s">
        <v>195</v>
      </c>
      <c r="AC3158" s="103">
        <v>3060</v>
      </c>
      <c r="AJ3158" s="80"/>
      <c r="AK3158" s="113" t="s">
        <v>1425</v>
      </c>
      <c r="AN3158" s="80"/>
      <c r="AO3158" s="80"/>
      <c r="AP3158" s="80"/>
      <c r="AQ3158" s="80"/>
      <c r="AR3158" s="127"/>
      <c r="AS3158" s="80"/>
      <c r="AT3158" s="7"/>
      <c r="AU3158" s="7"/>
      <c r="AV3158" s="165"/>
      <c r="AW3158" s="166"/>
      <c r="AX3158" s="137"/>
      <c r="AY3158" s="147"/>
      <c r="AZ3158" s="167"/>
      <c r="BA3158" s="167"/>
      <c r="BB3158" s="147" t="str">
        <f t="shared" si="727"/>
        <v/>
      </c>
      <c r="BC3158" s="168"/>
      <c r="BD3158" s="165"/>
      <c r="BE3158" s="165"/>
      <c r="BF3158" s="165"/>
      <c r="BG3158" s="165"/>
      <c r="BH3158" s="165"/>
      <c r="BI3158" s="165"/>
      <c r="BJ3158" s="165"/>
      <c r="BK3158" s="165"/>
      <c r="BL3158" s="165"/>
      <c r="BM3158" s="165"/>
      <c r="BN3158" s="165"/>
      <c r="BO3158" s="165"/>
      <c r="BP3158" s="165"/>
      <c r="BQ3158" s="165"/>
      <c r="BS3158" s="6"/>
      <c r="BT3158" s="11"/>
      <c r="BU3158" s="6"/>
      <c r="BV3158" s="6"/>
    </row>
    <row r="3159" spans="1:74" ht="15.75" x14ac:dyDescent="0.25">
      <c r="A3159" s="52" t="s">
        <v>1422</v>
      </c>
      <c r="B3159" s="56"/>
      <c r="C3159" s="7" t="s">
        <v>118</v>
      </c>
      <c r="D3159" s="7" t="s">
        <v>6558</v>
      </c>
      <c r="E3159" s="7"/>
      <c r="F3159" s="64"/>
      <c r="G3159" s="6"/>
      <c r="H3159" s="6"/>
      <c r="I3159" s="10" t="s">
        <v>110</v>
      </c>
      <c r="J3159" s="11" t="s">
        <v>1825</v>
      </c>
      <c r="K3159" s="194" t="s">
        <v>510</v>
      </c>
      <c r="L3159" s="176"/>
      <c r="M3159" s="176">
        <v>1000</v>
      </c>
      <c r="N3159" s="80" t="s">
        <v>6854</v>
      </c>
      <c r="O3159" s="162"/>
      <c r="P3159" s="80" t="s">
        <v>6535</v>
      </c>
      <c r="Q3159" s="80"/>
      <c r="R3159" s="80"/>
      <c r="S3159" s="163"/>
      <c r="T3159" s="213"/>
      <c r="U3159" s="162"/>
      <c r="V3159" s="164"/>
      <c r="W3159" s="12" t="str">
        <f t="shared" si="725"/>
        <v>Mqtt1</v>
      </c>
      <c r="X3159" s="196" t="s">
        <v>10595</v>
      </c>
      <c r="Y3159" s="6" t="str">
        <f t="shared" si="726"/>
        <v>marpower/power-tag/ahu-exh2000-above-laundry</v>
      </c>
      <c r="Z3159" s="103" t="str" cm="1">
        <f t="array" ref="Z3159">IF(COUNTIF(N3159,"spare"),"","$."&amp;_xlfn.REGEXEXTRACT(J3159,"^PT\d+[FQ]\d+_(.*)", 2))</f>
        <v>$.Power_Factor_Phase_A</v>
      </c>
      <c r="AA3159" s="12">
        <f t="shared" si="721"/>
        <v>31</v>
      </c>
      <c r="AB3159" s="6" t="s">
        <v>195</v>
      </c>
      <c r="AC3159" s="103">
        <v>3078</v>
      </c>
      <c r="AJ3159" s="80"/>
      <c r="AK3159" s="113" t="s">
        <v>1426</v>
      </c>
      <c r="AN3159" s="80"/>
      <c r="AO3159" s="80"/>
      <c r="AP3159" s="80"/>
      <c r="AQ3159" s="80"/>
      <c r="AR3159" s="127"/>
      <c r="AS3159" s="80"/>
      <c r="AT3159" s="7"/>
      <c r="AU3159" s="7"/>
      <c r="AV3159" s="165"/>
      <c r="AW3159" s="166"/>
      <c r="AX3159" s="137"/>
      <c r="AY3159" s="147"/>
      <c r="AZ3159" s="167"/>
      <c r="BA3159" s="167"/>
      <c r="BB3159" s="147" t="str">
        <f t="shared" si="727"/>
        <v/>
      </c>
      <c r="BC3159" s="168"/>
      <c r="BD3159" s="165"/>
      <c r="BE3159" s="165"/>
      <c r="BF3159" s="165"/>
      <c r="BG3159" s="165"/>
      <c r="BH3159" s="165"/>
      <c r="BI3159" s="165"/>
      <c r="BJ3159" s="165"/>
      <c r="BK3159" s="165"/>
      <c r="BL3159" s="165"/>
      <c r="BM3159" s="165"/>
      <c r="BN3159" s="165"/>
      <c r="BO3159" s="165"/>
      <c r="BP3159" s="165"/>
      <c r="BQ3159" s="165"/>
      <c r="BS3159" s="6"/>
      <c r="BT3159" s="11"/>
      <c r="BU3159" s="6"/>
      <c r="BV3159" s="6"/>
    </row>
    <row r="3160" spans="1:74" ht="15.75" x14ac:dyDescent="0.25">
      <c r="A3160" s="52" t="s">
        <v>1422</v>
      </c>
      <c r="B3160" s="56"/>
      <c r="C3160" s="7" t="s">
        <v>118</v>
      </c>
      <c r="D3160" s="7" t="s">
        <v>6558</v>
      </c>
      <c r="E3160" s="7"/>
      <c r="F3160" s="64"/>
      <c r="G3160" s="6"/>
      <c r="H3160" s="6"/>
      <c r="I3160" s="10" t="s">
        <v>110</v>
      </c>
      <c r="J3160" s="11" t="s">
        <v>1826</v>
      </c>
      <c r="K3160" s="194" t="s">
        <v>510</v>
      </c>
      <c r="L3160" s="176"/>
      <c r="M3160" s="176">
        <v>1000</v>
      </c>
      <c r="N3160" s="80" t="s">
        <v>6854</v>
      </c>
      <c r="O3160" s="162"/>
      <c r="P3160" s="80" t="s">
        <v>6536</v>
      </c>
      <c r="Q3160" s="80"/>
      <c r="R3160" s="80"/>
      <c r="S3160" s="163"/>
      <c r="T3160" s="213"/>
      <c r="U3160" s="162"/>
      <c r="V3160" s="164"/>
      <c r="W3160" s="12" t="str">
        <f t="shared" si="725"/>
        <v>Mqtt1</v>
      </c>
      <c r="X3160" s="196" t="s">
        <v>10595</v>
      </c>
      <c r="Y3160" s="6" t="str">
        <f t="shared" si="726"/>
        <v>marpower/power-tag/ahu-exh2000-above-laundry</v>
      </c>
      <c r="Z3160" s="103" t="str" cm="1">
        <f t="array" ref="Z3160">IF(COUNTIF(N3160,"spare"),"","$."&amp;_xlfn.REGEXEXTRACT(J3160,"^PT\d+[FQ]\d+_(.*)", 2))</f>
        <v>$.Power_Factor_Phase_B</v>
      </c>
      <c r="AA3160" s="12">
        <f t="shared" si="721"/>
        <v>31</v>
      </c>
      <c r="AB3160" s="6" t="s">
        <v>195</v>
      </c>
      <c r="AC3160" s="103">
        <v>3080</v>
      </c>
      <c r="AJ3160" s="80"/>
      <c r="AK3160" s="113" t="s">
        <v>1426</v>
      </c>
      <c r="AN3160" s="80"/>
      <c r="AO3160" s="80"/>
      <c r="AP3160" s="80"/>
      <c r="AQ3160" s="80"/>
      <c r="AR3160" s="127"/>
      <c r="AS3160" s="80"/>
      <c r="AT3160" s="7"/>
      <c r="AU3160" s="7"/>
      <c r="AV3160" s="165"/>
      <c r="AW3160" s="166"/>
      <c r="AX3160" s="137"/>
      <c r="AY3160" s="147"/>
      <c r="AZ3160" s="167"/>
      <c r="BA3160" s="167"/>
      <c r="BB3160" s="147" t="str">
        <f t="shared" si="727"/>
        <v/>
      </c>
      <c r="BC3160" s="168"/>
      <c r="BD3160" s="165"/>
      <c r="BE3160" s="165"/>
      <c r="BF3160" s="165"/>
      <c r="BG3160" s="165"/>
      <c r="BH3160" s="165"/>
      <c r="BI3160" s="165"/>
      <c r="BJ3160" s="165"/>
      <c r="BK3160" s="165"/>
      <c r="BL3160" s="165"/>
      <c r="BM3160" s="165"/>
      <c r="BN3160" s="165"/>
      <c r="BO3160" s="165"/>
      <c r="BP3160" s="165"/>
      <c r="BQ3160" s="165"/>
      <c r="BS3160" s="6"/>
      <c r="BT3160" s="11"/>
      <c r="BU3160" s="6"/>
      <c r="BV3160" s="6"/>
    </row>
    <row r="3161" spans="1:74" ht="15.75" x14ac:dyDescent="0.25">
      <c r="A3161" s="52" t="s">
        <v>1422</v>
      </c>
      <c r="B3161" s="56"/>
      <c r="C3161" s="7" t="s">
        <v>118</v>
      </c>
      <c r="D3161" s="7" t="s">
        <v>6558</v>
      </c>
      <c r="E3161" s="7"/>
      <c r="F3161" s="64"/>
      <c r="G3161" s="6"/>
      <c r="H3161" s="6"/>
      <c r="I3161" s="10" t="s">
        <v>110</v>
      </c>
      <c r="J3161" s="11" t="s">
        <v>1827</v>
      </c>
      <c r="K3161" s="194" t="s">
        <v>510</v>
      </c>
      <c r="L3161" s="176"/>
      <c r="M3161" s="176">
        <v>1000</v>
      </c>
      <c r="N3161" s="80" t="s">
        <v>6854</v>
      </c>
      <c r="O3161" s="162"/>
      <c r="P3161" s="80" t="s">
        <v>6537</v>
      </c>
      <c r="Q3161" s="80"/>
      <c r="R3161" s="80"/>
      <c r="S3161" s="163"/>
      <c r="T3161" s="213"/>
      <c r="U3161" s="162"/>
      <c r="V3161" s="164"/>
      <c r="W3161" s="12" t="str">
        <f t="shared" si="725"/>
        <v>Mqtt1</v>
      </c>
      <c r="X3161" s="196" t="s">
        <v>10595</v>
      </c>
      <c r="Y3161" s="6" t="str">
        <f t="shared" si="726"/>
        <v>marpower/power-tag/ahu-exh2000-above-laundry</v>
      </c>
      <c r="Z3161" s="103" t="str" cm="1">
        <f t="array" ref="Z3161">IF(COUNTIF(N3161,"spare"),"","$."&amp;_xlfn.REGEXEXTRACT(J3161,"^PT\d+[FQ]\d+_(.*)", 2))</f>
        <v>$.Power_Factor_Phase_C</v>
      </c>
      <c r="AA3161" s="12">
        <f t="shared" si="721"/>
        <v>31</v>
      </c>
      <c r="AB3161" s="6" t="s">
        <v>195</v>
      </c>
      <c r="AC3161" s="103">
        <v>3082</v>
      </c>
      <c r="AJ3161" s="80"/>
      <c r="AK3161" s="113" t="s">
        <v>1426</v>
      </c>
      <c r="AN3161" s="80"/>
      <c r="AO3161" s="80"/>
      <c r="AP3161" s="80"/>
      <c r="AQ3161" s="80"/>
      <c r="AR3161" s="127"/>
      <c r="AS3161" s="80"/>
      <c r="AT3161" s="7"/>
      <c r="AU3161" s="7"/>
      <c r="AV3161" s="165"/>
      <c r="AW3161" s="166"/>
      <c r="AX3161" s="137"/>
      <c r="AY3161" s="147"/>
      <c r="AZ3161" s="167"/>
      <c r="BA3161" s="167"/>
      <c r="BB3161" s="147" t="str">
        <f t="shared" si="727"/>
        <v/>
      </c>
      <c r="BC3161" s="168"/>
      <c r="BD3161" s="165"/>
      <c r="BE3161" s="165"/>
      <c r="BF3161" s="165"/>
      <c r="BG3161" s="165"/>
      <c r="BH3161" s="165"/>
      <c r="BI3161" s="165"/>
      <c r="BJ3161" s="165"/>
      <c r="BK3161" s="165"/>
      <c r="BL3161" s="165"/>
      <c r="BM3161" s="165"/>
      <c r="BN3161" s="165"/>
      <c r="BO3161" s="165"/>
      <c r="BP3161" s="165"/>
      <c r="BQ3161" s="165"/>
      <c r="BS3161" s="6"/>
      <c r="BT3161" s="11"/>
      <c r="BU3161" s="6"/>
      <c r="BV3161" s="6"/>
    </row>
    <row r="3162" spans="1:74" ht="15.75" x14ac:dyDescent="0.25">
      <c r="A3162" s="52" t="s">
        <v>1422</v>
      </c>
      <c r="B3162" s="56"/>
      <c r="C3162" s="7" t="s">
        <v>118</v>
      </c>
      <c r="D3162" s="7" t="s">
        <v>6558</v>
      </c>
      <c r="E3162" s="7"/>
      <c r="F3162" s="64"/>
      <c r="G3162" s="6"/>
      <c r="H3162" s="6"/>
      <c r="I3162" s="10" t="s">
        <v>110</v>
      </c>
      <c r="J3162" s="11" t="s">
        <v>1828</v>
      </c>
      <c r="K3162" s="194" t="s">
        <v>510</v>
      </c>
      <c r="L3162" s="176"/>
      <c r="M3162" s="176">
        <v>1000</v>
      </c>
      <c r="N3162" s="80" t="s">
        <v>6854</v>
      </c>
      <c r="O3162" s="162"/>
      <c r="P3162" s="80" t="s">
        <v>6538</v>
      </c>
      <c r="Q3162" s="80"/>
      <c r="R3162" s="80"/>
      <c r="S3162" s="163"/>
      <c r="T3162" s="213"/>
      <c r="U3162" s="162"/>
      <c r="V3162" s="164"/>
      <c r="W3162" s="12" t="str">
        <f t="shared" si="725"/>
        <v>Mqtt1</v>
      </c>
      <c r="X3162" s="196" t="s">
        <v>10595</v>
      </c>
      <c r="Y3162" s="6" t="str">
        <f t="shared" si="726"/>
        <v>marpower/power-tag/ahu-exh2000-above-laundry</v>
      </c>
      <c r="Z3162" s="103" t="str" cm="1">
        <f t="array" ref="Z3162">IF(COUNTIF(N3162,"spare"),"","$."&amp;_xlfn.REGEXEXTRACT(J3162,"^PT\d+[FQ]\d+_(.*)", 2))</f>
        <v>$.Total_Power_Factor</v>
      </c>
      <c r="AA3162" s="12">
        <f t="shared" ref="AA3162" si="728">AA3147+1</f>
        <v>31</v>
      </c>
      <c r="AB3162" s="6" t="s">
        <v>195</v>
      </c>
      <c r="AC3162" s="103">
        <v>3084</v>
      </c>
      <c r="AJ3162" s="80"/>
      <c r="AK3162" s="113" t="s">
        <v>1426</v>
      </c>
      <c r="AN3162" s="80"/>
      <c r="AO3162" s="80"/>
      <c r="AP3162" s="80"/>
      <c r="AQ3162" s="80"/>
      <c r="AR3162" s="127"/>
      <c r="AS3162" s="80"/>
      <c r="AT3162" s="7"/>
      <c r="AU3162" s="7"/>
      <c r="AV3162" s="165"/>
      <c r="AW3162" s="166"/>
      <c r="AX3162" s="137"/>
      <c r="AY3162" s="147"/>
      <c r="AZ3162" s="167"/>
      <c r="BA3162" s="167"/>
      <c r="BB3162" s="147" t="str">
        <f t="shared" si="727"/>
        <v/>
      </c>
      <c r="BC3162" s="168"/>
      <c r="BD3162" s="165"/>
      <c r="BE3162" s="165"/>
      <c r="BF3162" s="165"/>
      <c r="BG3162" s="165"/>
      <c r="BH3162" s="165"/>
      <c r="BI3162" s="165"/>
      <c r="BJ3162" s="165"/>
      <c r="BK3162" s="165"/>
      <c r="BL3162" s="165"/>
      <c r="BM3162" s="165"/>
      <c r="BN3162" s="165"/>
      <c r="BO3162" s="165"/>
      <c r="BP3162" s="165"/>
      <c r="BQ3162" s="165"/>
      <c r="BS3162" s="6"/>
      <c r="BT3162" s="11"/>
      <c r="BU3162" s="6"/>
      <c r="BV3162" s="6"/>
    </row>
    <row r="3163" spans="1:74" ht="15.75" x14ac:dyDescent="0.25">
      <c r="A3163" s="52" t="s">
        <v>1422</v>
      </c>
      <c r="B3163" s="56"/>
      <c r="C3163" s="7" t="s">
        <v>118</v>
      </c>
      <c r="D3163" s="7" t="s">
        <v>6558</v>
      </c>
      <c r="E3163" s="7"/>
      <c r="F3163" s="64"/>
      <c r="G3163" s="6"/>
      <c r="H3163" s="6"/>
      <c r="I3163" s="10" t="s">
        <v>110</v>
      </c>
      <c r="J3163" s="11" t="s">
        <v>1829</v>
      </c>
      <c r="K3163" s="194" t="s">
        <v>510</v>
      </c>
      <c r="L3163" s="176"/>
      <c r="M3163" s="176">
        <v>1000</v>
      </c>
      <c r="N3163" s="80" t="s">
        <v>6854</v>
      </c>
      <c r="O3163" s="162"/>
      <c r="P3163" s="80" t="s">
        <v>2311</v>
      </c>
      <c r="Q3163" s="80"/>
      <c r="R3163" s="80"/>
      <c r="S3163" s="163"/>
      <c r="T3163" s="213"/>
      <c r="U3163" s="162"/>
      <c r="V3163" s="164"/>
      <c r="W3163" s="12" t="str">
        <f t="shared" si="725"/>
        <v>Mqtt1</v>
      </c>
      <c r="X3163" s="196" t="s">
        <v>10596</v>
      </c>
      <c r="Y3163" s="6" t="str">
        <f t="shared" si="726"/>
        <v>marpower/power-tag/discharge-pump-galley-crew-mess-pt172f01</v>
      </c>
      <c r="Z3163" s="103" t="str" cm="1">
        <f t="array" ref="Z3163">IF(COUNTIF(N3163,"spare"),"","$."&amp;_xlfn.REGEXEXTRACT(J3163,"^PT\d+[FQ]\d+_(.*)", 2))</f>
        <v>$.RMS_Current_Phase_A</v>
      </c>
      <c r="AA3163" s="12">
        <f t="shared" si="721"/>
        <v>32</v>
      </c>
      <c r="AB3163" s="6" t="s">
        <v>195</v>
      </c>
      <c r="AC3163" s="103">
        <v>3000</v>
      </c>
      <c r="AJ3163" s="80"/>
      <c r="AK3163" s="113" t="s">
        <v>1423</v>
      </c>
      <c r="AN3163" s="80"/>
      <c r="AO3163" s="80"/>
      <c r="AP3163" s="80"/>
      <c r="AQ3163" s="80"/>
      <c r="AR3163" s="127"/>
      <c r="AS3163" s="80"/>
      <c r="AT3163" s="7"/>
      <c r="AU3163" s="7"/>
      <c r="AV3163" s="165"/>
      <c r="AW3163" s="166"/>
      <c r="AX3163" s="137"/>
      <c r="AY3163" s="147"/>
      <c r="AZ3163" s="167"/>
      <c r="BA3163" s="167"/>
      <c r="BB3163" s="147" t="str">
        <f t="shared" ref="BB3163:BB3177" si="729">IF(ISNUMBER(AM3163),"1","")</f>
        <v/>
      </c>
      <c r="BC3163" s="168"/>
      <c r="BD3163" s="165"/>
      <c r="BE3163" s="165"/>
      <c r="BF3163" s="165"/>
      <c r="BG3163" s="165"/>
      <c r="BH3163" s="165"/>
      <c r="BI3163" s="165"/>
      <c r="BJ3163" s="165"/>
      <c r="BK3163" s="165"/>
      <c r="BL3163" s="165"/>
      <c r="BM3163" s="165"/>
      <c r="BN3163" s="165"/>
      <c r="BO3163" s="165"/>
      <c r="BP3163" s="165"/>
      <c r="BQ3163" s="165"/>
      <c r="BS3163" s="6"/>
      <c r="BT3163" s="11"/>
      <c r="BU3163" s="6"/>
      <c r="BV3163" s="6"/>
    </row>
    <row r="3164" spans="1:74" ht="15.75" x14ac:dyDescent="0.25">
      <c r="A3164" s="52" t="s">
        <v>1422</v>
      </c>
      <c r="B3164" s="56"/>
      <c r="C3164" s="7" t="s">
        <v>118</v>
      </c>
      <c r="D3164" s="7" t="s">
        <v>6558</v>
      </c>
      <c r="E3164" s="7"/>
      <c r="F3164" s="64"/>
      <c r="G3164" s="6"/>
      <c r="H3164" s="6"/>
      <c r="I3164" s="10" t="s">
        <v>110</v>
      </c>
      <c r="J3164" s="11" t="s">
        <v>1830</v>
      </c>
      <c r="K3164" s="194" t="s">
        <v>510</v>
      </c>
      <c r="L3164" s="176"/>
      <c r="M3164" s="176">
        <v>1000</v>
      </c>
      <c r="N3164" s="80" t="s">
        <v>6854</v>
      </c>
      <c r="O3164" s="162"/>
      <c r="P3164" s="80" t="s">
        <v>2312</v>
      </c>
      <c r="Q3164" s="80"/>
      <c r="R3164" s="80"/>
      <c r="S3164" s="163"/>
      <c r="T3164" s="213"/>
      <c r="U3164" s="162"/>
      <c r="V3164" s="164"/>
      <c r="W3164" s="12" t="str">
        <f t="shared" si="725"/>
        <v>Mqtt1</v>
      </c>
      <c r="X3164" s="196" t="s">
        <v>10596</v>
      </c>
      <c r="Y3164" s="6" t="str">
        <f t="shared" si="726"/>
        <v>marpower/power-tag/discharge-pump-galley-crew-mess-pt172f01</v>
      </c>
      <c r="Z3164" s="103" t="str" cm="1">
        <f t="array" ref="Z3164">IF(COUNTIF(N3164,"spare"),"","$."&amp;_xlfn.REGEXEXTRACT(J3164,"^PT\d+[FQ]\d+_(.*)", 2))</f>
        <v>$.RMS_Current_Phase_B</v>
      </c>
      <c r="AA3164" s="12">
        <f t="shared" ref="AA3164:AA3227" si="730">AA3149+1</f>
        <v>32</v>
      </c>
      <c r="AB3164" s="6" t="s">
        <v>195</v>
      </c>
      <c r="AC3164" s="103">
        <v>3002</v>
      </c>
      <c r="AJ3164" s="80"/>
      <c r="AK3164" s="113" t="s">
        <v>1423</v>
      </c>
      <c r="AN3164" s="80"/>
      <c r="AO3164" s="80"/>
      <c r="AP3164" s="80"/>
      <c r="AQ3164" s="80"/>
      <c r="AR3164" s="127"/>
      <c r="AS3164" s="80"/>
      <c r="AT3164" s="7"/>
      <c r="AU3164" s="7"/>
      <c r="AV3164" s="165"/>
      <c r="AW3164" s="166"/>
      <c r="AX3164" s="137"/>
      <c r="AY3164" s="147"/>
      <c r="AZ3164" s="167"/>
      <c r="BA3164" s="167"/>
      <c r="BB3164" s="147" t="str">
        <f t="shared" si="729"/>
        <v/>
      </c>
      <c r="BC3164" s="168"/>
      <c r="BD3164" s="165"/>
      <c r="BE3164" s="165"/>
      <c r="BF3164" s="165"/>
      <c r="BG3164" s="165"/>
      <c r="BH3164" s="165"/>
      <c r="BI3164" s="165"/>
      <c r="BJ3164" s="165"/>
      <c r="BK3164" s="165"/>
      <c r="BL3164" s="165"/>
      <c r="BM3164" s="165"/>
      <c r="BN3164" s="165"/>
      <c r="BO3164" s="165"/>
      <c r="BP3164" s="165"/>
      <c r="BQ3164" s="165"/>
      <c r="BS3164" s="6"/>
      <c r="BT3164" s="11"/>
      <c r="BU3164" s="6"/>
      <c r="BV3164" s="6"/>
    </row>
    <row r="3165" spans="1:74" ht="15.75" x14ac:dyDescent="0.25">
      <c r="A3165" s="52" t="s">
        <v>1422</v>
      </c>
      <c r="B3165" s="56"/>
      <c r="C3165" s="7" t="s">
        <v>118</v>
      </c>
      <c r="D3165" s="7" t="s">
        <v>6558</v>
      </c>
      <c r="E3165" s="7"/>
      <c r="F3165" s="64"/>
      <c r="G3165" s="6"/>
      <c r="H3165" s="6"/>
      <c r="I3165" s="10" t="s">
        <v>110</v>
      </c>
      <c r="J3165" s="11" t="s">
        <v>1831</v>
      </c>
      <c r="K3165" s="194" t="s">
        <v>510</v>
      </c>
      <c r="L3165" s="176"/>
      <c r="M3165" s="176">
        <v>1000</v>
      </c>
      <c r="N3165" s="80" t="s">
        <v>6854</v>
      </c>
      <c r="O3165" s="162"/>
      <c r="P3165" s="80" t="s">
        <v>2313</v>
      </c>
      <c r="Q3165" s="80"/>
      <c r="R3165" s="80"/>
      <c r="S3165" s="163"/>
      <c r="T3165" s="213"/>
      <c r="U3165" s="162"/>
      <c r="V3165" s="164"/>
      <c r="W3165" s="12" t="str">
        <f t="shared" si="725"/>
        <v>Mqtt1</v>
      </c>
      <c r="X3165" s="196" t="s">
        <v>10596</v>
      </c>
      <c r="Y3165" s="6" t="str">
        <f t="shared" si="726"/>
        <v>marpower/power-tag/discharge-pump-galley-crew-mess-pt172f01</v>
      </c>
      <c r="Z3165" s="103" t="str" cm="1">
        <f t="array" ref="Z3165">IF(COUNTIF(N3165,"spare"),"","$."&amp;_xlfn.REGEXEXTRACT(J3165,"^PT\d+[FQ]\d+_(.*)", 2))</f>
        <v>$.RMS_Current_Phase_C</v>
      </c>
      <c r="AA3165" s="12">
        <f t="shared" si="730"/>
        <v>32</v>
      </c>
      <c r="AB3165" s="6" t="s">
        <v>195</v>
      </c>
      <c r="AC3165" s="103">
        <v>3004</v>
      </c>
      <c r="AJ3165" s="80"/>
      <c r="AK3165" s="113" t="s">
        <v>1423</v>
      </c>
      <c r="AN3165" s="80"/>
      <c r="AO3165" s="80"/>
      <c r="AP3165" s="80"/>
      <c r="AQ3165" s="80"/>
      <c r="AR3165" s="127"/>
      <c r="AS3165" s="80"/>
      <c r="AT3165" s="7"/>
      <c r="AU3165" s="7"/>
      <c r="AV3165" s="165"/>
      <c r="AW3165" s="166"/>
      <c r="AX3165" s="137"/>
      <c r="AY3165" s="147"/>
      <c r="AZ3165" s="167"/>
      <c r="BA3165" s="167"/>
      <c r="BB3165" s="147" t="str">
        <f t="shared" si="729"/>
        <v/>
      </c>
      <c r="BC3165" s="168"/>
      <c r="BD3165" s="165"/>
      <c r="BE3165" s="165"/>
      <c r="BF3165" s="165"/>
      <c r="BG3165" s="165"/>
      <c r="BH3165" s="165"/>
      <c r="BI3165" s="165"/>
      <c r="BJ3165" s="165"/>
      <c r="BK3165" s="165"/>
      <c r="BL3165" s="165"/>
      <c r="BM3165" s="165"/>
      <c r="BN3165" s="165"/>
      <c r="BO3165" s="165"/>
      <c r="BP3165" s="165"/>
      <c r="BQ3165" s="165"/>
      <c r="BS3165" s="6"/>
      <c r="BT3165" s="11"/>
      <c r="BU3165" s="6"/>
      <c r="BV3165" s="6"/>
    </row>
    <row r="3166" spans="1:74" ht="15.75" x14ac:dyDescent="0.25">
      <c r="A3166" s="52" t="s">
        <v>1422</v>
      </c>
      <c r="B3166" s="56"/>
      <c r="C3166" s="7" t="s">
        <v>118</v>
      </c>
      <c r="D3166" s="7" t="s">
        <v>6558</v>
      </c>
      <c r="E3166" s="7"/>
      <c r="F3166" s="64"/>
      <c r="G3166" s="6"/>
      <c r="H3166" s="6"/>
      <c r="I3166" s="10" t="s">
        <v>110</v>
      </c>
      <c r="J3166" s="11" t="s">
        <v>1832</v>
      </c>
      <c r="K3166" s="194" t="s">
        <v>510</v>
      </c>
      <c r="L3166" s="176"/>
      <c r="M3166" s="176">
        <v>1000</v>
      </c>
      <c r="N3166" s="80" t="s">
        <v>6854</v>
      </c>
      <c r="O3166" s="162"/>
      <c r="P3166" s="80" t="s">
        <v>2314</v>
      </c>
      <c r="Q3166" s="80"/>
      <c r="R3166" s="80"/>
      <c r="S3166" s="163"/>
      <c r="T3166" s="213"/>
      <c r="U3166" s="162"/>
      <c r="V3166" s="164"/>
      <c r="W3166" s="12" t="str">
        <f t="shared" si="725"/>
        <v>Mqtt1</v>
      </c>
      <c r="X3166" s="196" t="s">
        <v>10596</v>
      </c>
      <c r="Y3166" s="6" t="str">
        <f t="shared" si="726"/>
        <v>marpower/power-tag/discharge-pump-galley-crew-mess-pt172f01</v>
      </c>
      <c r="Z3166" s="103" t="str" cm="1">
        <f t="array" ref="Z3166">IF(COUNTIF(N3166,"spare"),"","$."&amp;_xlfn.REGEXEXTRACT(J3166,"^PT\d+[FQ]\d+_(.*)", 2))</f>
        <v>$.RMS_Current_Phase_Neut</v>
      </c>
      <c r="AA3166" s="12">
        <f t="shared" si="730"/>
        <v>32</v>
      </c>
      <c r="AB3166" s="6" t="s">
        <v>195</v>
      </c>
      <c r="AC3166" s="103">
        <v>3006</v>
      </c>
      <c r="AJ3166" s="80"/>
      <c r="AK3166" s="113" t="s">
        <v>1423</v>
      </c>
      <c r="AN3166" s="80"/>
      <c r="AO3166" s="80"/>
      <c r="AP3166" s="80"/>
      <c r="AQ3166" s="80"/>
      <c r="AR3166" s="127"/>
      <c r="AS3166" s="80"/>
      <c r="AT3166" s="7"/>
      <c r="AU3166" s="7"/>
      <c r="AV3166" s="165"/>
      <c r="AW3166" s="166"/>
      <c r="AX3166" s="137"/>
      <c r="AY3166" s="147"/>
      <c r="AZ3166" s="167"/>
      <c r="BA3166" s="167"/>
      <c r="BB3166" s="147" t="str">
        <f t="shared" si="729"/>
        <v/>
      </c>
      <c r="BC3166" s="168"/>
      <c r="BD3166" s="165"/>
      <c r="BE3166" s="165"/>
      <c r="BF3166" s="165"/>
      <c r="BG3166" s="165"/>
      <c r="BH3166" s="165"/>
      <c r="BI3166" s="165"/>
      <c r="BJ3166" s="165"/>
      <c r="BK3166" s="165"/>
      <c r="BL3166" s="165"/>
      <c r="BM3166" s="165"/>
      <c r="BN3166" s="165"/>
      <c r="BO3166" s="165"/>
      <c r="BP3166" s="165"/>
      <c r="BQ3166" s="165"/>
      <c r="BS3166" s="6"/>
      <c r="BT3166" s="11"/>
      <c r="BU3166" s="6"/>
      <c r="BV3166" s="6"/>
    </row>
    <row r="3167" spans="1:74" ht="15.75" x14ac:dyDescent="0.25">
      <c r="A3167" s="52" t="s">
        <v>1422</v>
      </c>
      <c r="B3167" s="56"/>
      <c r="C3167" s="7" t="s">
        <v>118</v>
      </c>
      <c r="D3167" s="7" t="s">
        <v>6558</v>
      </c>
      <c r="E3167" s="7"/>
      <c r="F3167" s="64"/>
      <c r="G3167" s="6"/>
      <c r="H3167" s="6"/>
      <c r="I3167" s="10" t="s">
        <v>110</v>
      </c>
      <c r="J3167" s="11" t="s">
        <v>8301</v>
      </c>
      <c r="K3167" s="194" t="s">
        <v>510</v>
      </c>
      <c r="L3167" s="176"/>
      <c r="M3167" s="176">
        <v>1000</v>
      </c>
      <c r="N3167" s="80" t="s">
        <v>6854</v>
      </c>
      <c r="O3167" s="162"/>
      <c r="P3167" s="80" t="s">
        <v>2315</v>
      </c>
      <c r="Q3167" s="80"/>
      <c r="R3167" s="80"/>
      <c r="S3167" s="163"/>
      <c r="T3167" s="213"/>
      <c r="U3167" s="162"/>
      <c r="V3167" s="164"/>
      <c r="W3167" s="12" t="str">
        <f t="shared" si="725"/>
        <v>Mqtt1</v>
      </c>
      <c r="X3167" s="196" t="s">
        <v>10596</v>
      </c>
      <c r="Y3167" s="6" t="str">
        <f t="shared" si="726"/>
        <v>marpower/power-tag/discharge-pump-galley-crew-mess-pt172f01</v>
      </c>
      <c r="Z3167" s="103" t="str" cm="1">
        <f t="array" ref="Z3167">IF(COUNTIF(N3167,"spare"),"","$."&amp;_xlfn.REGEXEXTRACT(J3167,"^PT\d+[FQ]\d+_(.*)", 2))</f>
        <v>$.RMS_Voltage_A_N</v>
      </c>
      <c r="AA3167" s="12">
        <f t="shared" si="730"/>
        <v>32</v>
      </c>
      <c r="AB3167" s="6" t="s">
        <v>195</v>
      </c>
      <c r="AC3167" s="103">
        <v>3028</v>
      </c>
      <c r="AJ3167" s="80"/>
      <c r="AK3167" s="113" t="s">
        <v>1424</v>
      </c>
      <c r="AN3167" s="80"/>
      <c r="AO3167" s="80"/>
      <c r="AP3167" s="80"/>
      <c r="AQ3167" s="80"/>
      <c r="AR3167" s="127"/>
      <c r="AS3167" s="80"/>
      <c r="AT3167" s="7"/>
      <c r="AU3167" s="7"/>
      <c r="AV3167" s="165"/>
      <c r="AW3167" s="166"/>
      <c r="AX3167" s="137"/>
      <c r="AY3167" s="147"/>
      <c r="AZ3167" s="167"/>
      <c r="BA3167" s="167"/>
      <c r="BB3167" s="147" t="str">
        <f t="shared" si="729"/>
        <v/>
      </c>
      <c r="BC3167" s="168"/>
      <c r="BD3167" s="165"/>
      <c r="BE3167" s="165"/>
      <c r="BF3167" s="165"/>
      <c r="BG3167" s="165"/>
      <c r="BH3167" s="165"/>
      <c r="BI3167" s="165"/>
      <c r="BJ3167" s="165"/>
      <c r="BK3167" s="165"/>
      <c r="BL3167" s="165"/>
      <c r="BM3167" s="165"/>
      <c r="BN3167" s="165"/>
      <c r="BO3167" s="165"/>
      <c r="BP3167" s="165"/>
      <c r="BQ3167" s="165"/>
      <c r="BS3167" s="6"/>
      <c r="BT3167" s="11"/>
      <c r="BU3167" s="6"/>
      <c r="BV3167" s="6"/>
    </row>
    <row r="3168" spans="1:74" ht="15.75" x14ac:dyDescent="0.25">
      <c r="A3168" s="52" t="s">
        <v>1422</v>
      </c>
      <c r="B3168" s="56"/>
      <c r="C3168" s="7" t="s">
        <v>118</v>
      </c>
      <c r="D3168" s="7" t="s">
        <v>6558</v>
      </c>
      <c r="E3168" s="7"/>
      <c r="F3168" s="64"/>
      <c r="G3168" s="6"/>
      <c r="H3168" s="6"/>
      <c r="I3168" s="10" t="s">
        <v>110</v>
      </c>
      <c r="J3168" s="11" t="s">
        <v>8478</v>
      </c>
      <c r="K3168" s="194" t="s">
        <v>510</v>
      </c>
      <c r="L3168" s="176"/>
      <c r="M3168" s="176">
        <v>1000</v>
      </c>
      <c r="N3168" s="80" t="s">
        <v>6854</v>
      </c>
      <c r="O3168" s="162"/>
      <c r="P3168" s="80" t="s">
        <v>2316</v>
      </c>
      <c r="Q3168" s="80"/>
      <c r="R3168" s="80"/>
      <c r="S3168" s="163"/>
      <c r="T3168" s="213"/>
      <c r="U3168" s="162"/>
      <c r="V3168" s="164"/>
      <c r="W3168" s="12" t="str">
        <f t="shared" si="725"/>
        <v>Mqtt1</v>
      </c>
      <c r="X3168" s="196" t="s">
        <v>10596</v>
      </c>
      <c r="Y3168" s="6" t="str">
        <f t="shared" si="726"/>
        <v>marpower/power-tag/discharge-pump-galley-crew-mess-pt172f01</v>
      </c>
      <c r="Z3168" s="103" t="str" cm="1">
        <f t="array" ref="Z3168">IF(COUNTIF(N3168,"spare"),"","$."&amp;_xlfn.REGEXEXTRACT(J3168,"^PT\d+[FQ]\d+_(.*)", 2))</f>
        <v>$.RMS_Voltage_B_N</v>
      </c>
      <c r="AA3168" s="12">
        <f t="shared" si="730"/>
        <v>32</v>
      </c>
      <c r="AB3168" s="6" t="s">
        <v>195</v>
      </c>
      <c r="AC3168" s="103">
        <v>3030</v>
      </c>
      <c r="AJ3168" s="80"/>
      <c r="AK3168" s="113" t="s">
        <v>1424</v>
      </c>
      <c r="AN3168" s="80"/>
      <c r="AO3168" s="80"/>
      <c r="AP3168" s="80"/>
      <c r="AQ3168" s="80"/>
      <c r="AR3168" s="127"/>
      <c r="AS3168" s="80"/>
      <c r="AT3168" s="7"/>
      <c r="AU3168" s="7"/>
      <c r="AV3168" s="165"/>
      <c r="AW3168" s="166"/>
      <c r="AX3168" s="137"/>
      <c r="AY3168" s="147"/>
      <c r="AZ3168" s="167"/>
      <c r="BA3168" s="167"/>
      <c r="BB3168" s="147" t="str">
        <f t="shared" si="729"/>
        <v/>
      </c>
      <c r="BC3168" s="168"/>
      <c r="BD3168" s="165"/>
      <c r="BE3168" s="165"/>
      <c r="BF3168" s="165"/>
      <c r="BG3168" s="165"/>
      <c r="BH3168" s="165"/>
      <c r="BI3168" s="165"/>
      <c r="BJ3168" s="165"/>
      <c r="BK3168" s="165"/>
      <c r="BL3168" s="165"/>
      <c r="BM3168" s="165"/>
      <c r="BN3168" s="165"/>
      <c r="BO3168" s="165"/>
      <c r="BP3168" s="165"/>
      <c r="BQ3168" s="165"/>
      <c r="BS3168" s="6"/>
      <c r="BT3168" s="11"/>
      <c r="BU3168" s="6"/>
      <c r="BV3168" s="6"/>
    </row>
    <row r="3169" spans="1:74" ht="15.75" x14ac:dyDescent="0.25">
      <c r="A3169" s="52" t="s">
        <v>1422</v>
      </c>
      <c r="B3169" s="56"/>
      <c r="C3169" s="7" t="s">
        <v>118</v>
      </c>
      <c r="D3169" s="7" t="s">
        <v>6558</v>
      </c>
      <c r="E3169" s="7"/>
      <c r="F3169" s="64"/>
      <c r="G3169" s="6"/>
      <c r="H3169" s="6"/>
      <c r="I3169" s="10" t="s">
        <v>110</v>
      </c>
      <c r="J3169" s="11" t="s">
        <v>8655</v>
      </c>
      <c r="K3169" s="194" t="s">
        <v>510</v>
      </c>
      <c r="L3169" s="176"/>
      <c r="M3169" s="176">
        <v>1000</v>
      </c>
      <c r="N3169" s="80" t="s">
        <v>6854</v>
      </c>
      <c r="O3169" s="162"/>
      <c r="P3169" s="80" t="s">
        <v>2317</v>
      </c>
      <c r="Q3169" s="80"/>
      <c r="R3169" s="80"/>
      <c r="S3169" s="163"/>
      <c r="T3169" s="213"/>
      <c r="U3169" s="162"/>
      <c r="V3169" s="164"/>
      <c r="W3169" s="12" t="str">
        <f t="shared" si="725"/>
        <v>Mqtt1</v>
      </c>
      <c r="X3169" s="196" t="s">
        <v>10596</v>
      </c>
      <c r="Y3169" s="6" t="str">
        <f t="shared" si="726"/>
        <v>marpower/power-tag/discharge-pump-galley-crew-mess-pt172f01</v>
      </c>
      <c r="Z3169" s="103" t="str" cm="1">
        <f t="array" ref="Z3169">IF(COUNTIF(N3169,"spare"),"","$."&amp;_xlfn.REGEXEXTRACT(J3169,"^PT\d+[FQ]\d+_(.*)", 2))</f>
        <v>$.RMS_Voltage_C_N</v>
      </c>
      <c r="AA3169" s="12">
        <f t="shared" si="730"/>
        <v>32</v>
      </c>
      <c r="AB3169" s="6" t="s">
        <v>195</v>
      </c>
      <c r="AC3169" s="103">
        <v>3032</v>
      </c>
      <c r="AJ3169" s="80"/>
      <c r="AK3169" s="113" t="s">
        <v>1424</v>
      </c>
      <c r="AN3169" s="80"/>
      <c r="AO3169" s="80"/>
      <c r="AP3169" s="80"/>
      <c r="AQ3169" s="80"/>
      <c r="AR3169" s="127"/>
      <c r="AS3169" s="80"/>
      <c r="AT3169" s="7"/>
      <c r="AU3169" s="7"/>
      <c r="AV3169" s="165"/>
      <c r="AW3169" s="166"/>
      <c r="AX3169" s="137"/>
      <c r="AY3169" s="147"/>
      <c r="AZ3169" s="167"/>
      <c r="BA3169" s="167"/>
      <c r="BB3169" s="147" t="str">
        <f t="shared" si="729"/>
        <v/>
      </c>
      <c r="BC3169" s="168"/>
      <c r="BD3169" s="165"/>
      <c r="BE3169" s="165"/>
      <c r="BF3169" s="165"/>
      <c r="BG3169" s="165"/>
      <c r="BH3169" s="165"/>
      <c r="BI3169" s="165"/>
      <c r="BJ3169" s="165"/>
      <c r="BK3169" s="165"/>
      <c r="BL3169" s="165"/>
      <c r="BM3169" s="165"/>
      <c r="BN3169" s="165"/>
      <c r="BO3169" s="165"/>
      <c r="BP3169" s="165"/>
      <c r="BQ3169" s="165"/>
      <c r="BS3169" s="6"/>
      <c r="BT3169" s="11"/>
      <c r="BU3169" s="6"/>
      <c r="BV3169" s="6"/>
    </row>
    <row r="3170" spans="1:74" ht="15.75" x14ac:dyDescent="0.25">
      <c r="A3170" s="52" t="s">
        <v>1422</v>
      </c>
      <c r="B3170" s="56"/>
      <c r="C3170" s="7" t="s">
        <v>118</v>
      </c>
      <c r="D3170" s="7" t="s">
        <v>6558</v>
      </c>
      <c r="E3170" s="7"/>
      <c r="F3170" s="64"/>
      <c r="G3170" s="6"/>
      <c r="H3170" s="6"/>
      <c r="I3170" s="10" t="s">
        <v>110</v>
      </c>
      <c r="J3170" s="11" t="s">
        <v>1833</v>
      </c>
      <c r="K3170" s="194" t="s">
        <v>510</v>
      </c>
      <c r="L3170" s="176"/>
      <c r="M3170" s="176">
        <v>1000</v>
      </c>
      <c r="N3170" s="80" t="s">
        <v>6854</v>
      </c>
      <c r="O3170" s="162"/>
      <c r="P3170" s="80" t="s">
        <v>2318</v>
      </c>
      <c r="Q3170" s="80"/>
      <c r="R3170" s="80"/>
      <c r="S3170" s="163"/>
      <c r="T3170" s="213"/>
      <c r="U3170" s="162"/>
      <c r="V3170" s="164"/>
      <c r="W3170" s="12" t="str">
        <f t="shared" si="725"/>
        <v>Mqtt1</v>
      </c>
      <c r="X3170" s="196" t="s">
        <v>10596</v>
      </c>
      <c r="Y3170" s="6" t="str">
        <f t="shared" si="726"/>
        <v>marpower/power-tag/discharge-pump-galley-crew-mess-pt172f01</v>
      </c>
      <c r="Z3170" s="103" t="str" cm="1">
        <f t="array" ref="Z3170">IF(COUNTIF(N3170,"spare"),"","$."&amp;_xlfn.REGEXEXTRACT(J3170,"^PT\d+[FQ]\d+_(.*)", 2))</f>
        <v>$.Active_Power_Phase_A</v>
      </c>
      <c r="AA3170" s="12">
        <f t="shared" si="730"/>
        <v>32</v>
      </c>
      <c r="AB3170" s="6" t="s">
        <v>195</v>
      </c>
      <c r="AC3170" s="103">
        <v>3054</v>
      </c>
      <c r="AJ3170" s="80"/>
      <c r="AK3170" s="113" t="s">
        <v>1425</v>
      </c>
      <c r="AN3170" s="80"/>
      <c r="AO3170" s="80"/>
      <c r="AP3170" s="80"/>
      <c r="AQ3170" s="80"/>
      <c r="AR3170" s="127"/>
      <c r="AS3170" s="80"/>
      <c r="AT3170" s="7"/>
      <c r="AU3170" s="7"/>
      <c r="AV3170" s="165"/>
      <c r="AW3170" s="166"/>
      <c r="AX3170" s="137"/>
      <c r="AY3170" s="147"/>
      <c r="AZ3170" s="167"/>
      <c r="BA3170" s="167"/>
      <c r="BB3170" s="147" t="str">
        <f t="shared" si="729"/>
        <v/>
      </c>
      <c r="BC3170" s="168"/>
      <c r="BD3170" s="165"/>
      <c r="BE3170" s="165"/>
      <c r="BF3170" s="165"/>
      <c r="BG3170" s="165"/>
      <c r="BH3170" s="165"/>
      <c r="BI3170" s="165"/>
      <c r="BJ3170" s="165"/>
      <c r="BK3170" s="165"/>
      <c r="BL3170" s="165"/>
      <c r="BM3170" s="165"/>
      <c r="BN3170" s="165"/>
      <c r="BO3170" s="165"/>
      <c r="BP3170" s="165"/>
      <c r="BQ3170" s="165"/>
      <c r="BS3170" s="6"/>
      <c r="BT3170" s="11"/>
      <c r="BU3170" s="6"/>
      <c r="BV3170" s="6"/>
    </row>
    <row r="3171" spans="1:74" ht="15.75" x14ac:dyDescent="0.25">
      <c r="A3171" s="52" t="s">
        <v>1422</v>
      </c>
      <c r="B3171" s="56"/>
      <c r="C3171" s="7" t="s">
        <v>118</v>
      </c>
      <c r="D3171" s="7" t="s">
        <v>6558</v>
      </c>
      <c r="E3171" s="7"/>
      <c r="F3171" s="64"/>
      <c r="G3171" s="6"/>
      <c r="H3171" s="6"/>
      <c r="I3171" s="10" t="s">
        <v>110</v>
      </c>
      <c r="J3171" s="11" t="s">
        <v>1834</v>
      </c>
      <c r="K3171" s="194" t="s">
        <v>510</v>
      </c>
      <c r="L3171" s="176"/>
      <c r="M3171" s="176">
        <v>1000</v>
      </c>
      <c r="N3171" s="80" t="s">
        <v>6854</v>
      </c>
      <c r="O3171" s="162"/>
      <c r="P3171" s="80" t="s">
        <v>2319</v>
      </c>
      <c r="Q3171" s="80"/>
      <c r="R3171" s="80"/>
      <c r="S3171" s="163"/>
      <c r="T3171" s="213"/>
      <c r="U3171" s="162"/>
      <c r="V3171" s="164"/>
      <c r="W3171" s="12" t="str">
        <f t="shared" si="725"/>
        <v>Mqtt1</v>
      </c>
      <c r="X3171" s="196" t="s">
        <v>10596</v>
      </c>
      <c r="Y3171" s="6" t="str">
        <f t="shared" si="726"/>
        <v>marpower/power-tag/discharge-pump-galley-crew-mess-pt172f01</v>
      </c>
      <c r="Z3171" s="103" t="str" cm="1">
        <f t="array" ref="Z3171">IF(COUNTIF(N3171,"spare"),"","$."&amp;_xlfn.REGEXEXTRACT(J3171,"^PT\d+[FQ]\d+_(.*)", 2))</f>
        <v>$.Active_Power_Phase_B</v>
      </c>
      <c r="AA3171" s="12">
        <f t="shared" si="730"/>
        <v>32</v>
      </c>
      <c r="AB3171" s="6" t="s">
        <v>195</v>
      </c>
      <c r="AC3171" s="103">
        <v>3056</v>
      </c>
      <c r="AJ3171" s="80"/>
      <c r="AK3171" s="113" t="s">
        <v>1425</v>
      </c>
      <c r="AN3171" s="80"/>
      <c r="AO3171" s="80"/>
      <c r="AP3171" s="80"/>
      <c r="AQ3171" s="80"/>
      <c r="AR3171" s="127"/>
      <c r="AS3171" s="80"/>
      <c r="AT3171" s="7"/>
      <c r="AU3171" s="7"/>
      <c r="AV3171" s="165"/>
      <c r="AW3171" s="166"/>
      <c r="AX3171" s="137"/>
      <c r="AY3171" s="147"/>
      <c r="AZ3171" s="167"/>
      <c r="BA3171" s="167"/>
      <c r="BB3171" s="147" t="str">
        <f t="shared" si="729"/>
        <v/>
      </c>
      <c r="BC3171" s="168"/>
      <c r="BD3171" s="165"/>
      <c r="BE3171" s="165"/>
      <c r="BF3171" s="165"/>
      <c r="BG3171" s="165"/>
      <c r="BH3171" s="165"/>
      <c r="BI3171" s="165"/>
      <c r="BJ3171" s="165"/>
      <c r="BK3171" s="165"/>
      <c r="BL3171" s="165"/>
      <c r="BM3171" s="165"/>
      <c r="BN3171" s="165"/>
      <c r="BO3171" s="165"/>
      <c r="BP3171" s="165"/>
      <c r="BQ3171" s="165"/>
      <c r="BS3171" s="6"/>
      <c r="BT3171" s="11"/>
      <c r="BU3171" s="6"/>
      <c r="BV3171" s="6"/>
    </row>
    <row r="3172" spans="1:74" ht="15.75" x14ac:dyDescent="0.25">
      <c r="A3172" s="52" t="s">
        <v>1422</v>
      </c>
      <c r="B3172" s="56"/>
      <c r="C3172" s="7" t="s">
        <v>118</v>
      </c>
      <c r="D3172" s="7" t="s">
        <v>6558</v>
      </c>
      <c r="E3172" s="7"/>
      <c r="F3172" s="64"/>
      <c r="G3172" s="6"/>
      <c r="H3172" s="6"/>
      <c r="I3172" s="10" t="s">
        <v>110</v>
      </c>
      <c r="J3172" s="11" t="s">
        <v>1835</v>
      </c>
      <c r="K3172" s="194" t="s">
        <v>510</v>
      </c>
      <c r="L3172" s="176"/>
      <c r="M3172" s="176">
        <v>1000</v>
      </c>
      <c r="N3172" s="80" t="s">
        <v>6854</v>
      </c>
      <c r="O3172" s="162"/>
      <c r="P3172" s="80" t="s">
        <v>2320</v>
      </c>
      <c r="Q3172" s="80"/>
      <c r="R3172" s="80"/>
      <c r="S3172" s="163"/>
      <c r="T3172" s="213"/>
      <c r="U3172" s="162"/>
      <c r="V3172" s="164"/>
      <c r="W3172" s="12" t="str">
        <f t="shared" si="725"/>
        <v>Mqtt1</v>
      </c>
      <c r="X3172" s="196" t="s">
        <v>10596</v>
      </c>
      <c r="Y3172" s="6" t="str">
        <f t="shared" si="726"/>
        <v>marpower/power-tag/discharge-pump-galley-crew-mess-pt172f01</v>
      </c>
      <c r="Z3172" s="103" t="str" cm="1">
        <f t="array" ref="Z3172">IF(COUNTIF(N3172,"spare"),"","$."&amp;_xlfn.REGEXEXTRACT(J3172,"^PT\d+[FQ]\d+_(.*)", 2))</f>
        <v>$.Active_Power_Phase_C</v>
      </c>
      <c r="AA3172" s="12">
        <f t="shared" si="730"/>
        <v>32</v>
      </c>
      <c r="AB3172" s="6" t="s">
        <v>195</v>
      </c>
      <c r="AC3172" s="103">
        <v>3058</v>
      </c>
      <c r="AJ3172" s="80"/>
      <c r="AK3172" s="113" t="s">
        <v>1425</v>
      </c>
      <c r="AN3172" s="80"/>
      <c r="AO3172" s="80"/>
      <c r="AP3172" s="80"/>
      <c r="AQ3172" s="80"/>
      <c r="AR3172" s="127"/>
      <c r="AS3172" s="80"/>
      <c r="AT3172" s="7"/>
      <c r="AU3172" s="7"/>
      <c r="AV3172" s="165"/>
      <c r="AW3172" s="166"/>
      <c r="AX3172" s="137"/>
      <c r="AY3172" s="147"/>
      <c r="AZ3172" s="167"/>
      <c r="BA3172" s="167"/>
      <c r="BB3172" s="147" t="str">
        <f t="shared" si="729"/>
        <v/>
      </c>
      <c r="BC3172" s="168"/>
      <c r="BD3172" s="165"/>
      <c r="BE3172" s="165"/>
      <c r="BF3172" s="165"/>
      <c r="BG3172" s="165"/>
      <c r="BH3172" s="165"/>
      <c r="BI3172" s="165"/>
      <c r="BJ3172" s="165"/>
      <c r="BK3172" s="165"/>
      <c r="BL3172" s="165"/>
      <c r="BM3172" s="165"/>
      <c r="BN3172" s="165"/>
      <c r="BO3172" s="165"/>
      <c r="BP3172" s="165"/>
      <c r="BQ3172" s="165"/>
      <c r="BS3172" s="6"/>
      <c r="BT3172" s="11"/>
      <c r="BU3172" s="6"/>
      <c r="BV3172" s="6"/>
    </row>
    <row r="3173" spans="1:74" ht="15.75" x14ac:dyDescent="0.25">
      <c r="A3173" s="52" t="s">
        <v>1422</v>
      </c>
      <c r="B3173" s="56"/>
      <c r="C3173" s="7" t="s">
        <v>118</v>
      </c>
      <c r="D3173" s="7" t="s">
        <v>6558</v>
      </c>
      <c r="E3173" s="7"/>
      <c r="F3173" s="64"/>
      <c r="G3173" s="6"/>
      <c r="H3173" s="6"/>
      <c r="I3173" s="10" t="s">
        <v>110</v>
      </c>
      <c r="J3173" s="11" t="s">
        <v>1836</v>
      </c>
      <c r="K3173" s="194" t="s">
        <v>510</v>
      </c>
      <c r="L3173" s="176"/>
      <c r="M3173" s="176">
        <v>1000</v>
      </c>
      <c r="N3173" s="80" t="s">
        <v>6854</v>
      </c>
      <c r="O3173" s="162"/>
      <c r="P3173" s="80" t="s">
        <v>2321</v>
      </c>
      <c r="Q3173" s="80"/>
      <c r="R3173" s="80"/>
      <c r="S3173" s="163"/>
      <c r="T3173" s="213"/>
      <c r="U3173" s="162"/>
      <c r="V3173" s="164"/>
      <c r="W3173" s="12" t="str">
        <f t="shared" si="725"/>
        <v>Mqtt1</v>
      </c>
      <c r="X3173" s="196" t="s">
        <v>10596</v>
      </c>
      <c r="Y3173" s="6" t="str">
        <f t="shared" si="726"/>
        <v>marpower/power-tag/discharge-pump-galley-crew-mess-pt172f01</v>
      </c>
      <c r="Z3173" s="103" t="str" cm="1">
        <f t="array" ref="Z3173">IF(COUNTIF(N3173,"spare"),"","$."&amp;_xlfn.REGEXEXTRACT(J3173,"^PT\d+[FQ]\d+_(.*)", 2))</f>
        <v>$.Total_Active_Power</v>
      </c>
      <c r="AA3173" s="12">
        <f t="shared" si="730"/>
        <v>32</v>
      </c>
      <c r="AB3173" s="6" t="s">
        <v>195</v>
      </c>
      <c r="AC3173" s="103">
        <v>3060</v>
      </c>
      <c r="AJ3173" s="80"/>
      <c r="AK3173" s="113" t="s">
        <v>1425</v>
      </c>
      <c r="AN3173" s="80"/>
      <c r="AO3173" s="80"/>
      <c r="AP3173" s="80"/>
      <c r="AQ3173" s="80"/>
      <c r="AR3173" s="127"/>
      <c r="AS3173" s="80"/>
      <c r="AT3173" s="7"/>
      <c r="AU3173" s="7"/>
      <c r="AV3173" s="165"/>
      <c r="AW3173" s="166"/>
      <c r="AX3173" s="137"/>
      <c r="AY3173" s="147"/>
      <c r="AZ3173" s="167"/>
      <c r="BA3173" s="167"/>
      <c r="BB3173" s="147" t="str">
        <f t="shared" si="729"/>
        <v/>
      </c>
      <c r="BC3173" s="168"/>
      <c r="BD3173" s="165"/>
      <c r="BE3173" s="165"/>
      <c r="BF3173" s="165"/>
      <c r="BG3173" s="165"/>
      <c r="BH3173" s="165"/>
      <c r="BI3173" s="165"/>
      <c r="BJ3173" s="165"/>
      <c r="BK3173" s="165"/>
      <c r="BL3173" s="165"/>
      <c r="BM3173" s="165"/>
      <c r="BN3173" s="165"/>
      <c r="BO3173" s="165"/>
      <c r="BP3173" s="165"/>
      <c r="BQ3173" s="165"/>
      <c r="BS3173" s="6"/>
      <c r="BT3173" s="11"/>
      <c r="BU3173" s="6"/>
      <c r="BV3173" s="6"/>
    </row>
    <row r="3174" spans="1:74" ht="15.75" x14ac:dyDescent="0.25">
      <c r="A3174" s="52" t="s">
        <v>1422</v>
      </c>
      <c r="B3174" s="56"/>
      <c r="C3174" s="7" t="s">
        <v>118</v>
      </c>
      <c r="D3174" s="7" t="s">
        <v>6558</v>
      </c>
      <c r="E3174" s="7"/>
      <c r="F3174" s="64"/>
      <c r="G3174" s="6"/>
      <c r="H3174" s="6"/>
      <c r="I3174" s="10" t="s">
        <v>110</v>
      </c>
      <c r="J3174" s="11" t="s">
        <v>1837</v>
      </c>
      <c r="K3174" s="194" t="s">
        <v>510</v>
      </c>
      <c r="L3174" s="176"/>
      <c r="M3174" s="176">
        <v>1000</v>
      </c>
      <c r="N3174" s="80" t="s">
        <v>6854</v>
      </c>
      <c r="O3174" s="162"/>
      <c r="P3174" s="80" t="s">
        <v>2322</v>
      </c>
      <c r="Q3174" s="80"/>
      <c r="R3174" s="80"/>
      <c r="S3174" s="163"/>
      <c r="T3174" s="213"/>
      <c r="U3174" s="162"/>
      <c r="V3174" s="164"/>
      <c r="W3174" s="12" t="str">
        <f t="shared" si="725"/>
        <v>Mqtt1</v>
      </c>
      <c r="X3174" s="196" t="s">
        <v>10596</v>
      </c>
      <c r="Y3174" s="6" t="str">
        <f t="shared" si="726"/>
        <v>marpower/power-tag/discharge-pump-galley-crew-mess-pt172f01</v>
      </c>
      <c r="Z3174" s="103" t="str" cm="1">
        <f t="array" ref="Z3174">IF(COUNTIF(N3174,"spare"),"","$."&amp;_xlfn.REGEXEXTRACT(J3174,"^PT\d+[FQ]\d+_(.*)", 2))</f>
        <v>$.Power_Factor_Phase_A</v>
      </c>
      <c r="AA3174" s="12">
        <f t="shared" si="730"/>
        <v>32</v>
      </c>
      <c r="AB3174" s="6" t="s">
        <v>195</v>
      </c>
      <c r="AC3174" s="103">
        <v>3078</v>
      </c>
      <c r="AJ3174" s="80"/>
      <c r="AK3174" s="113" t="s">
        <v>1426</v>
      </c>
      <c r="AN3174" s="80"/>
      <c r="AO3174" s="80"/>
      <c r="AP3174" s="80"/>
      <c r="AQ3174" s="80"/>
      <c r="AR3174" s="127"/>
      <c r="AS3174" s="80"/>
      <c r="AT3174" s="7"/>
      <c r="AU3174" s="7"/>
      <c r="AV3174" s="165"/>
      <c r="AW3174" s="166"/>
      <c r="AX3174" s="137"/>
      <c r="AY3174" s="147"/>
      <c r="AZ3174" s="167"/>
      <c r="BA3174" s="167"/>
      <c r="BB3174" s="147" t="str">
        <f t="shared" si="729"/>
        <v/>
      </c>
      <c r="BC3174" s="168"/>
      <c r="BD3174" s="165"/>
      <c r="BE3174" s="165"/>
      <c r="BF3174" s="165"/>
      <c r="BG3174" s="165"/>
      <c r="BH3174" s="165"/>
      <c r="BI3174" s="165"/>
      <c r="BJ3174" s="165"/>
      <c r="BK3174" s="165"/>
      <c r="BL3174" s="165"/>
      <c r="BM3174" s="165"/>
      <c r="BN3174" s="165"/>
      <c r="BO3174" s="165"/>
      <c r="BP3174" s="165"/>
      <c r="BQ3174" s="165"/>
      <c r="BS3174" s="6"/>
      <c r="BT3174" s="11"/>
      <c r="BU3174" s="6"/>
      <c r="BV3174" s="6"/>
    </row>
    <row r="3175" spans="1:74" ht="15.75" x14ac:dyDescent="0.25">
      <c r="A3175" s="52" t="s">
        <v>1422</v>
      </c>
      <c r="B3175" s="56"/>
      <c r="C3175" s="7" t="s">
        <v>118</v>
      </c>
      <c r="D3175" s="7" t="s">
        <v>6558</v>
      </c>
      <c r="E3175" s="7"/>
      <c r="F3175" s="64"/>
      <c r="G3175" s="6"/>
      <c r="H3175" s="6"/>
      <c r="I3175" s="10" t="s">
        <v>110</v>
      </c>
      <c r="J3175" s="11" t="s">
        <v>1838</v>
      </c>
      <c r="K3175" s="194" t="s">
        <v>510</v>
      </c>
      <c r="L3175" s="176"/>
      <c r="M3175" s="176">
        <v>1000</v>
      </c>
      <c r="N3175" s="80" t="s">
        <v>6854</v>
      </c>
      <c r="O3175" s="162"/>
      <c r="P3175" s="80" t="s">
        <v>2323</v>
      </c>
      <c r="Q3175" s="80"/>
      <c r="R3175" s="80"/>
      <c r="S3175" s="163"/>
      <c r="T3175" s="213"/>
      <c r="U3175" s="162"/>
      <c r="V3175" s="164"/>
      <c r="W3175" s="12" t="str">
        <f t="shared" si="725"/>
        <v>Mqtt1</v>
      </c>
      <c r="X3175" s="196" t="s">
        <v>10596</v>
      </c>
      <c r="Y3175" s="6" t="str">
        <f t="shared" si="726"/>
        <v>marpower/power-tag/discharge-pump-galley-crew-mess-pt172f01</v>
      </c>
      <c r="Z3175" s="103" t="str" cm="1">
        <f t="array" ref="Z3175">IF(COUNTIF(N3175,"spare"),"","$."&amp;_xlfn.REGEXEXTRACT(J3175,"^PT\d+[FQ]\d+_(.*)", 2))</f>
        <v>$.Power_Factor_Phase_B</v>
      </c>
      <c r="AA3175" s="12">
        <f t="shared" si="730"/>
        <v>32</v>
      </c>
      <c r="AB3175" s="6" t="s">
        <v>195</v>
      </c>
      <c r="AC3175" s="103">
        <v>3080</v>
      </c>
      <c r="AJ3175" s="80"/>
      <c r="AK3175" s="113" t="s">
        <v>1426</v>
      </c>
      <c r="AN3175" s="80"/>
      <c r="AO3175" s="80"/>
      <c r="AP3175" s="80"/>
      <c r="AQ3175" s="80"/>
      <c r="AR3175" s="127"/>
      <c r="AS3175" s="80"/>
      <c r="AT3175" s="7"/>
      <c r="AU3175" s="7"/>
      <c r="AV3175" s="165"/>
      <c r="AW3175" s="166"/>
      <c r="AX3175" s="137"/>
      <c r="AY3175" s="147"/>
      <c r="AZ3175" s="167"/>
      <c r="BA3175" s="167"/>
      <c r="BB3175" s="147" t="str">
        <f t="shared" si="729"/>
        <v/>
      </c>
      <c r="BC3175" s="168"/>
      <c r="BD3175" s="165"/>
      <c r="BE3175" s="165"/>
      <c r="BF3175" s="165"/>
      <c r="BG3175" s="165"/>
      <c r="BH3175" s="165"/>
      <c r="BI3175" s="165"/>
      <c r="BJ3175" s="165"/>
      <c r="BK3175" s="165"/>
      <c r="BL3175" s="165"/>
      <c r="BM3175" s="165"/>
      <c r="BN3175" s="165"/>
      <c r="BO3175" s="165"/>
      <c r="BP3175" s="165"/>
      <c r="BQ3175" s="165"/>
      <c r="BS3175" s="6"/>
      <c r="BT3175" s="11"/>
      <c r="BU3175" s="6"/>
      <c r="BV3175" s="6"/>
    </row>
    <row r="3176" spans="1:74" ht="15.75" x14ac:dyDescent="0.25">
      <c r="A3176" s="52" t="s">
        <v>1422</v>
      </c>
      <c r="B3176" s="56"/>
      <c r="C3176" s="7" t="s">
        <v>118</v>
      </c>
      <c r="D3176" s="7" t="s">
        <v>6558</v>
      </c>
      <c r="E3176" s="7"/>
      <c r="F3176" s="64"/>
      <c r="G3176" s="6"/>
      <c r="H3176" s="6"/>
      <c r="I3176" s="10" t="s">
        <v>110</v>
      </c>
      <c r="J3176" s="11" t="s">
        <v>1839</v>
      </c>
      <c r="K3176" s="194" t="s">
        <v>510</v>
      </c>
      <c r="L3176" s="176"/>
      <c r="M3176" s="176">
        <v>1000</v>
      </c>
      <c r="N3176" s="80" t="s">
        <v>6854</v>
      </c>
      <c r="O3176" s="162"/>
      <c r="P3176" s="80" t="s">
        <v>2324</v>
      </c>
      <c r="Q3176" s="80"/>
      <c r="R3176" s="80"/>
      <c r="S3176" s="163"/>
      <c r="T3176" s="213"/>
      <c r="U3176" s="162"/>
      <c r="V3176" s="164"/>
      <c r="W3176" s="12" t="str">
        <f t="shared" si="725"/>
        <v>Mqtt1</v>
      </c>
      <c r="X3176" s="196" t="s">
        <v>10596</v>
      </c>
      <c r="Y3176" s="6" t="str">
        <f t="shared" si="726"/>
        <v>marpower/power-tag/discharge-pump-galley-crew-mess-pt172f01</v>
      </c>
      <c r="Z3176" s="103" t="str" cm="1">
        <f t="array" ref="Z3176">IF(COUNTIF(N3176,"spare"),"","$."&amp;_xlfn.REGEXEXTRACT(J3176,"^PT\d+[FQ]\d+_(.*)", 2))</f>
        <v>$.Power_Factor_Phase_C</v>
      </c>
      <c r="AA3176" s="12">
        <f t="shared" si="730"/>
        <v>32</v>
      </c>
      <c r="AB3176" s="6" t="s">
        <v>195</v>
      </c>
      <c r="AC3176" s="103">
        <v>3082</v>
      </c>
      <c r="AJ3176" s="80"/>
      <c r="AK3176" s="113" t="s">
        <v>1426</v>
      </c>
      <c r="AN3176" s="80"/>
      <c r="AO3176" s="80"/>
      <c r="AP3176" s="80"/>
      <c r="AQ3176" s="80"/>
      <c r="AR3176" s="127"/>
      <c r="AS3176" s="80"/>
      <c r="AT3176" s="7"/>
      <c r="AU3176" s="7"/>
      <c r="AV3176" s="165"/>
      <c r="AW3176" s="166"/>
      <c r="AX3176" s="137"/>
      <c r="AY3176" s="147"/>
      <c r="AZ3176" s="167"/>
      <c r="BA3176" s="167"/>
      <c r="BB3176" s="147" t="str">
        <f t="shared" si="729"/>
        <v/>
      </c>
      <c r="BC3176" s="168"/>
      <c r="BD3176" s="165"/>
      <c r="BE3176" s="165"/>
      <c r="BF3176" s="165"/>
      <c r="BG3176" s="165"/>
      <c r="BH3176" s="165"/>
      <c r="BI3176" s="165"/>
      <c r="BJ3176" s="165"/>
      <c r="BK3176" s="165"/>
      <c r="BL3176" s="165"/>
      <c r="BM3176" s="165"/>
      <c r="BN3176" s="165"/>
      <c r="BO3176" s="165"/>
      <c r="BP3176" s="165"/>
      <c r="BQ3176" s="165"/>
      <c r="BS3176" s="6"/>
      <c r="BT3176" s="11"/>
      <c r="BU3176" s="6"/>
      <c r="BV3176" s="6"/>
    </row>
    <row r="3177" spans="1:74" ht="15.75" x14ac:dyDescent="0.25">
      <c r="A3177" s="52" t="s">
        <v>1422</v>
      </c>
      <c r="B3177" s="56"/>
      <c r="C3177" s="7" t="s">
        <v>118</v>
      </c>
      <c r="D3177" s="7" t="s">
        <v>6558</v>
      </c>
      <c r="E3177" s="7"/>
      <c r="F3177" s="64"/>
      <c r="G3177" s="6"/>
      <c r="H3177" s="6"/>
      <c r="I3177" s="10" t="s">
        <v>110</v>
      </c>
      <c r="J3177" s="11" t="s">
        <v>1840</v>
      </c>
      <c r="K3177" s="194" t="s">
        <v>510</v>
      </c>
      <c r="L3177" s="176"/>
      <c r="M3177" s="176">
        <v>1000</v>
      </c>
      <c r="N3177" s="80" t="s">
        <v>6854</v>
      </c>
      <c r="O3177" s="162"/>
      <c r="P3177" s="80" t="s">
        <v>2325</v>
      </c>
      <c r="Q3177" s="80"/>
      <c r="R3177" s="80"/>
      <c r="S3177" s="163"/>
      <c r="T3177" s="213"/>
      <c r="U3177" s="162"/>
      <c r="V3177" s="164"/>
      <c r="W3177" s="12" t="str">
        <f t="shared" si="725"/>
        <v>Mqtt1</v>
      </c>
      <c r="X3177" s="196" t="s">
        <v>10596</v>
      </c>
      <c r="Y3177" s="6" t="str">
        <f t="shared" si="726"/>
        <v>marpower/power-tag/discharge-pump-galley-crew-mess-pt172f01</v>
      </c>
      <c r="Z3177" s="103" t="str" cm="1">
        <f t="array" ref="Z3177">IF(COUNTIF(N3177,"spare"),"","$."&amp;_xlfn.REGEXEXTRACT(J3177,"^PT\d+[FQ]\d+_(.*)", 2))</f>
        <v>$.Total_Power_Factor</v>
      </c>
      <c r="AA3177" s="12">
        <f t="shared" si="730"/>
        <v>32</v>
      </c>
      <c r="AB3177" s="6" t="s">
        <v>195</v>
      </c>
      <c r="AC3177" s="103">
        <v>3084</v>
      </c>
      <c r="AJ3177" s="80"/>
      <c r="AK3177" s="113" t="s">
        <v>1426</v>
      </c>
      <c r="AN3177" s="80"/>
      <c r="AO3177" s="80"/>
      <c r="AP3177" s="80"/>
      <c r="AQ3177" s="80"/>
      <c r="AR3177" s="127"/>
      <c r="AS3177" s="80"/>
      <c r="AT3177" s="7"/>
      <c r="AU3177" s="7"/>
      <c r="AV3177" s="165"/>
      <c r="AW3177" s="166"/>
      <c r="AX3177" s="137"/>
      <c r="AY3177" s="147"/>
      <c r="AZ3177" s="167"/>
      <c r="BA3177" s="167"/>
      <c r="BB3177" s="147" t="str">
        <f t="shared" si="729"/>
        <v/>
      </c>
      <c r="BC3177" s="168"/>
      <c r="BD3177" s="165"/>
      <c r="BE3177" s="165"/>
      <c r="BF3177" s="165"/>
      <c r="BG3177" s="165"/>
      <c r="BH3177" s="165"/>
      <c r="BI3177" s="165"/>
      <c r="BJ3177" s="165"/>
      <c r="BK3177" s="165"/>
      <c r="BL3177" s="165"/>
      <c r="BM3177" s="165"/>
      <c r="BN3177" s="165"/>
      <c r="BO3177" s="165"/>
      <c r="BP3177" s="165"/>
      <c r="BQ3177" s="165"/>
      <c r="BS3177" s="6"/>
      <c r="BT3177" s="11"/>
      <c r="BU3177" s="6"/>
      <c r="BV3177" s="6"/>
    </row>
    <row r="3178" spans="1:74" ht="15.75" x14ac:dyDescent="0.25">
      <c r="A3178" s="52" t="s">
        <v>1422</v>
      </c>
      <c r="B3178" s="56"/>
      <c r="C3178" s="7" t="s">
        <v>118</v>
      </c>
      <c r="D3178" s="7" t="s">
        <v>6558</v>
      </c>
      <c r="E3178" s="7"/>
      <c r="F3178" s="64"/>
      <c r="G3178" s="6"/>
      <c r="H3178" s="6"/>
      <c r="I3178" s="10" t="s">
        <v>110</v>
      </c>
      <c r="J3178" s="11" t="s">
        <v>1841</v>
      </c>
      <c r="K3178" s="194" t="s">
        <v>510</v>
      </c>
      <c r="L3178" s="176"/>
      <c r="M3178" s="176">
        <v>1000</v>
      </c>
      <c r="N3178" s="80" t="s">
        <v>6854</v>
      </c>
      <c r="O3178" s="162"/>
      <c r="P3178" s="80" t="s">
        <v>2326</v>
      </c>
      <c r="Q3178" s="80"/>
      <c r="R3178" s="80"/>
      <c r="S3178" s="163"/>
      <c r="T3178" s="213"/>
      <c r="U3178" s="162"/>
      <c r="V3178" s="164"/>
      <c r="W3178" s="12" t="str">
        <f t="shared" si="725"/>
        <v>Mqtt1</v>
      </c>
      <c r="X3178" s="196" t="s">
        <v>10597</v>
      </c>
      <c r="Y3178" s="6" t="str">
        <f t="shared" si="726"/>
        <v>marpower/power-tag/display-switching-ship-office</v>
      </c>
      <c r="Z3178" s="103" t="str" cm="1">
        <f t="array" ref="Z3178">IF(COUNTIF(N3178,"spare"),"","$."&amp;_xlfn.REGEXEXTRACT(J3178,"^PT\d+[FQ]\d+_(.*)", 2))</f>
        <v>$.RMS_Current_Phase_A</v>
      </c>
      <c r="AA3178" s="12">
        <f t="shared" si="730"/>
        <v>33</v>
      </c>
      <c r="AB3178" s="6" t="s">
        <v>195</v>
      </c>
      <c r="AC3178" s="103">
        <v>3000</v>
      </c>
      <c r="AJ3178" s="80"/>
      <c r="AK3178" s="113" t="s">
        <v>1423</v>
      </c>
      <c r="AN3178" s="80"/>
      <c r="AO3178" s="80"/>
      <c r="AP3178" s="80"/>
      <c r="AQ3178" s="80"/>
      <c r="AR3178" s="127"/>
      <c r="AS3178" s="80"/>
      <c r="AT3178" s="7"/>
      <c r="AU3178" s="7"/>
      <c r="AV3178" s="165"/>
      <c r="AW3178" s="166"/>
      <c r="AX3178" s="137"/>
      <c r="AY3178" s="147"/>
      <c r="AZ3178" s="167"/>
      <c r="BA3178" s="167"/>
      <c r="BB3178" s="147" t="str">
        <f t="shared" ref="BB3178:BB3192" si="731">IF(ISNUMBER(AM3178),"1","")</f>
        <v/>
      </c>
      <c r="BC3178" s="168"/>
      <c r="BD3178" s="165"/>
      <c r="BE3178" s="165"/>
      <c r="BF3178" s="165"/>
      <c r="BG3178" s="165"/>
      <c r="BH3178" s="165"/>
      <c r="BI3178" s="165"/>
      <c r="BJ3178" s="165"/>
      <c r="BK3178" s="165"/>
      <c r="BL3178" s="165"/>
      <c r="BM3178" s="165"/>
      <c r="BN3178" s="165"/>
      <c r="BO3178" s="165"/>
      <c r="BP3178" s="165"/>
      <c r="BQ3178" s="165"/>
      <c r="BS3178" s="6"/>
      <c r="BT3178" s="11"/>
      <c r="BU3178" s="6"/>
      <c r="BV3178" s="6"/>
    </row>
    <row r="3179" spans="1:74" ht="15.75" x14ac:dyDescent="0.25">
      <c r="A3179" s="52" t="s">
        <v>1422</v>
      </c>
      <c r="B3179" s="56"/>
      <c r="C3179" s="7" t="s">
        <v>118</v>
      </c>
      <c r="D3179" s="7" t="s">
        <v>6558</v>
      </c>
      <c r="E3179" s="7"/>
      <c r="F3179" s="64"/>
      <c r="G3179" s="6"/>
      <c r="H3179" s="6"/>
      <c r="I3179" s="10" t="s">
        <v>110</v>
      </c>
      <c r="J3179" s="11" t="s">
        <v>1842</v>
      </c>
      <c r="K3179" s="194" t="s">
        <v>510</v>
      </c>
      <c r="L3179" s="176"/>
      <c r="M3179" s="176">
        <v>1000</v>
      </c>
      <c r="N3179" s="80" t="s">
        <v>6854</v>
      </c>
      <c r="O3179" s="162"/>
      <c r="P3179" s="80" t="s">
        <v>2327</v>
      </c>
      <c r="Q3179" s="80"/>
      <c r="R3179" s="80"/>
      <c r="S3179" s="163"/>
      <c r="T3179" s="213"/>
      <c r="U3179" s="162"/>
      <c r="V3179" s="164"/>
      <c r="W3179" s="12" t="str">
        <f t="shared" si="725"/>
        <v>Mqtt1</v>
      </c>
      <c r="X3179" s="196" t="s">
        <v>10597</v>
      </c>
      <c r="Y3179" s="6" t="str">
        <f t="shared" si="726"/>
        <v>marpower/power-tag/display-switching-ship-office</v>
      </c>
      <c r="Z3179" s="103" t="str" cm="1">
        <f t="array" ref="Z3179">IF(COUNTIF(N3179,"spare"),"","$."&amp;_xlfn.REGEXEXTRACT(J3179,"^PT\d+[FQ]\d+_(.*)", 2))</f>
        <v>$.RMS_Current_Phase_B</v>
      </c>
      <c r="AA3179" s="12">
        <f t="shared" si="730"/>
        <v>33</v>
      </c>
      <c r="AB3179" s="6" t="s">
        <v>195</v>
      </c>
      <c r="AC3179" s="103">
        <v>3002</v>
      </c>
      <c r="AJ3179" s="80"/>
      <c r="AK3179" s="113" t="s">
        <v>1423</v>
      </c>
      <c r="AN3179" s="80"/>
      <c r="AO3179" s="80"/>
      <c r="AP3179" s="80"/>
      <c r="AQ3179" s="80"/>
      <c r="AR3179" s="127"/>
      <c r="AS3179" s="80"/>
      <c r="AT3179" s="7"/>
      <c r="AU3179" s="7"/>
      <c r="AV3179" s="165"/>
      <c r="AW3179" s="166"/>
      <c r="AX3179" s="137"/>
      <c r="AY3179" s="147"/>
      <c r="AZ3179" s="167"/>
      <c r="BA3179" s="167"/>
      <c r="BB3179" s="147" t="str">
        <f t="shared" si="731"/>
        <v/>
      </c>
      <c r="BC3179" s="168"/>
      <c r="BD3179" s="165"/>
      <c r="BE3179" s="165"/>
      <c r="BF3179" s="165"/>
      <c r="BG3179" s="165"/>
      <c r="BH3179" s="165"/>
      <c r="BI3179" s="165"/>
      <c r="BJ3179" s="165"/>
      <c r="BK3179" s="165"/>
      <c r="BL3179" s="165"/>
      <c r="BM3179" s="165"/>
      <c r="BN3179" s="165"/>
      <c r="BO3179" s="165"/>
      <c r="BP3179" s="165"/>
      <c r="BQ3179" s="165"/>
      <c r="BS3179" s="6"/>
      <c r="BT3179" s="11"/>
      <c r="BU3179" s="6"/>
      <c r="BV3179" s="6"/>
    </row>
    <row r="3180" spans="1:74" ht="15.75" x14ac:dyDescent="0.25">
      <c r="A3180" s="52" t="s">
        <v>1422</v>
      </c>
      <c r="B3180" s="56"/>
      <c r="C3180" s="7" t="s">
        <v>118</v>
      </c>
      <c r="D3180" s="7" t="s">
        <v>6558</v>
      </c>
      <c r="E3180" s="7"/>
      <c r="F3180" s="64"/>
      <c r="G3180" s="6"/>
      <c r="H3180" s="6"/>
      <c r="I3180" s="10" t="s">
        <v>110</v>
      </c>
      <c r="J3180" s="11" t="s">
        <v>1843</v>
      </c>
      <c r="K3180" s="194" t="s">
        <v>510</v>
      </c>
      <c r="L3180" s="176"/>
      <c r="M3180" s="176">
        <v>1000</v>
      </c>
      <c r="N3180" s="80" t="s">
        <v>6854</v>
      </c>
      <c r="O3180" s="162"/>
      <c r="P3180" s="80" t="s">
        <v>2328</v>
      </c>
      <c r="Q3180" s="80"/>
      <c r="R3180" s="80"/>
      <c r="S3180" s="163"/>
      <c r="T3180" s="213"/>
      <c r="U3180" s="162"/>
      <c r="V3180" s="164"/>
      <c r="W3180" s="12" t="str">
        <f t="shared" si="725"/>
        <v>Mqtt1</v>
      </c>
      <c r="X3180" s="196" t="s">
        <v>10597</v>
      </c>
      <c r="Y3180" s="6" t="str">
        <f t="shared" si="726"/>
        <v>marpower/power-tag/display-switching-ship-office</v>
      </c>
      <c r="Z3180" s="103" t="str" cm="1">
        <f t="array" ref="Z3180">IF(COUNTIF(N3180,"spare"),"","$."&amp;_xlfn.REGEXEXTRACT(J3180,"^PT\d+[FQ]\d+_(.*)", 2))</f>
        <v>$.RMS_Current_Phase_C</v>
      </c>
      <c r="AA3180" s="12">
        <f t="shared" si="730"/>
        <v>33</v>
      </c>
      <c r="AB3180" s="6" t="s">
        <v>195</v>
      </c>
      <c r="AC3180" s="103">
        <v>3004</v>
      </c>
      <c r="AJ3180" s="80"/>
      <c r="AK3180" s="113" t="s">
        <v>1423</v>
      </c>
      <c r="AN3180" s="80"/>
      <c r="AO3180" s="80"/>
      <c r="AP3180" s="80"/>
      <c r="AQ3180" s="80"/>
      <c r="AR3180" s="127"/>
      <c r="AS3180" s="80"/>
      <c r="AT3180" s="7"/>
      <c r="AU3180" s="7"/>
      <c r="AV3180" s="165"/>
      <c r="AW3180" s="166"/>
      <c r="AX3180" s="137"/>
      <c r="AY3180" s="147"/>
      <c r="AZ3180" s="167"/>
      <c r="BA3180" s="167"/>
      <c r="BB3180" s="147" t="str">
        <f t="shared" si="731"/>
        <v/>
      </c>
      <c r="BC3180" s="168"/>
      <c r="BD3180" s="165"/>
      <c r="BE3180" s="165"/>
      <c r="BF3180" s="165"/>
      <c r="BG3180" s="165"/>
      <c r="BH3180" s="165"/>
      <c r="BI3180" s="165"/>
      <c r="BJ3180" s="165"/>
      <c r="BK3180" s="165"/>
      <c r="BL3180" s="165"/>
      <c r="BM3180" s="165"/>
      <c r="BN3180" s="165"/>
      <c r="BO3180" s="165"/>
      <c r="BP3180" s="165"/>
      <c r="BQ3180" s="165"/>
      <c r="BS3180" s="6"/>
      <c r="BT3180" s="11"/>
      <c r="BU3180" s="6"/>
      <c r="BV3180" s="6"/>
    </row>
    <row r="3181" spans="1:74" ht="15.75" x14ac:dyDescent="0.25">
      <c r="A3181" s="52" t="s">
        <v>1422</v>
      </c>
      <c r="B3181" s="56"/>
      <c r="C3181" s="7" t="s">
        <v>118</v>
      </c>
      <c r="D3181" s="7" t="s">
        <v>6558</v>
      </c>
      <c r="E3181" s="7"/>
      <c r="F3181" s="64"/>
      <c r="G3181" s="6"/>
      <c r="H3181" s="6"/>
      <c r="I3181" s="10" t="s">
        <v>110</v>
      </c>
      <c r="J3181" s="11" t="s">
        <v>1844</v>
      </c>
      <c r="K3181" s="194" t="s">
        <v>510</v>
      </c>
      <c r="L3181" s="176"/>
      <c r="M3181" s="176">
        <v>1000</v>
      </c>
      <c r="N3181" s="80" t="s">
        <v>6854</v>
      </c>
      <c r="O3181" s="162"/>
      <c r="P3181" s="80" t="s">
        <v>2329</v>
      </c>
      <c r="Q3181" s="80"/>
      <c r="R3181" s="80"/>
      <c r="S3181" s="163"/>
      <c r="T3181" s="213"/>
      <c r="U3181" s="162"/>
      <c r="V3181" s="164"/>
      <c r="W3181" s="12" t="str">
        <f t="shared" si="725"/>
        <v>Mqtt1</v>
      </c>
      <c r="X3181" s="196" t="s">
        <v>10597</v>
      </c>
      <c r="Y3181" s="6" t="str">
        <f t="shared" si="726"/>
        <v>marpower/power-tag/display-switching-ship-office</v>
      </c>
      <c r="Z3181" s="103" t="str" cm="1">
        <f t="array" ref="Z3181">IF(COUNTIF(N3181,"spare"),"","$."&amp;_xlfn.REGEXEXTRACT(J3181,"^PT\d+[FQ]\d+_(.*)", 2))</f>
        <v>$.RMS_Current_Phase_Neut</v>
      </c>
      <c r="AA3181" s="12">
        <f t="shared" si="730"/>
        <v>33</v>
      </c>
      <c r="AB3181" s="6" t="s">
        <v>195</v>
      </c>
      <c r="AC3181" s="103">
        <v>3006</v>
      </c>
      <c r="AJ3181" s="80"/>
      <c r="AK3181" s="113" t="s">
        <v>1423</v>
      </c>
      <c r="AN3181" s="80"/>
      <c r="AO3181" s="80"/>
      <c r="AP3181" s="80"/>
      <c r="AQ3181" s="80"/>
      <c r="AR3181" s="127"/>
      <c r="AS3181" s="80"/>
      <c r="AT3181" s="7"/>
      <c r="AU3181" s="7"/>
      <c r="AV3181" s="165"/>
      <c r="AW3181" s="166"/>
      <c r="AX3181" s="137"/>
      <c r="AY3181" s="147"/>
      <c r="AZ3181" s="167"/>
      <c r="BA3181" s="167"/>
      <c r="BB3181" s="147" t="str">
        <f t="shared" si="731"/>
        <v/>
      </c>
      <c r="BC3181" s="168"/>
      <c r="BD3181" s="165"/>
      <c r="BE3181" s="165"/>
      <c r="BF3181" s="165"/>
      <c r="BG3181" s="165"/>
      <c r="BH3181" s="165"/>
      <c r="BI3181" s="165"/>
      <c r="BJ3181" s="165"/>
      <c r="BK3181" s="165"/>
      <c r="BL3181" s="165"/>
      <c r="BM3181" s="165"/>
      <c r="BN3181" s="165"/>
      <c r="BO3181" s="165"/>
      <c r="BP3181" s="165"/>
      <c r="BQ3181" s="165"/>
      <c r="BS3181" s="6"/>
      <c r="BT3181" s="11"/>
      <c r="BU3181" s="6"/>
      <c r="BV3181" s="6"/>
    </row>
    <row r="3182" spans="1:74" ht="15.75" x14ac:dyDescent="0.25">
      <c r="A3182" s="52" t="s">
        <v>1422</v>
      </c>
      <c r="B3182" s="56"/>
      <c r="C3182" s="7" t="s">
        <v>118</v>
      </c>
      <c r="D3182" s="7" t="s">
        <v>6558</v>
      </c>
      <c r="E3182" s="7"/>
      <c r="F3182" s="64"/>
      <c r="G3182" s="6"/>
      <c r="H3182" s="6"/>
      <c r="I3182" s="10" t="s">
        <v>110</v>
      </c>
      <c r="J3182" s="11" t="s">
        <v>8302</v>
      </c>
      <c r="K3182" s="194" t="s">
        <v>510</v>
      </c>
      <c r="L3182" s="176"/>
      <c r="M3182" s="176">
        <v>1000</v>
      </c>
      <c r="N3182" s="80" t="s">
        <v>6854</v>
      </c>
      <c r="O3182" s="162"/>
      <c r="P3182" s="80" t="s">
        <v>2330</v>
      </c>
      <c r="Q3182" s="80"/>
      <c r="R3182" s="80"/>
      <c r="S3182" s="163"/>
      <c r="T3182" s="213"/>
      <c r="U3182" s="162"/>
      <c r="V3182" s="164"/>
      <c r="W3182" s="12" t="str">
        <f t="shared" si="725"/>
        <v>Mqtt1</v>
      </c>
      <c r="X3182" s="196" t="s">
        <v>10597</v>
      </c>
      <c r="Y3182" s="6" t="str">
        <f t="shared" si="726"/>
        <v>marpower/power-tag/display-switching-ship-office</v>
      </c>
      <c r="Z3182" s="103" t="str" cm="1">
        <f t="array" ref="Z3182">IF(COUNTIF(N3182,"spare"),"","$."&amp;_xlfn.REGEXEXTRACT(J3182,"^PT\d+[FQ]\d+_(.*)", 2))</f>
        <v>$.RMS_Voltage_A_N</v>
      </c>
      <c r="AA3182" s="12">
        <f t="shared" si="730"/>
        <v>33</v>
      </c>
      <c r="AB3182" s="6" t="s">
        <v>195</v>
      </c>
      <c r="AC3182" s="103">
        <v>3028</v>
      </c>
      <c r="AJ3182" s="80"/>
      <c r="AK3182" s="113" t="s">
        <v>1424</v>
      </c>
      <c r="AN3182" s="80"/>
      <c r="AO3182" s="80"/>
      <c r="AP3182" s="80"/>
      <c r="AQ3182" s="80"/>
      <c r="AR3182" s="127"/>
      <c r="AS3182" s="80"/>
      <c r="AT3182" s="7"/>
      <c r="AU3182" s="7"/>
      <c r="AV3182" s="165"/>
      <c r="AW3182" s="166"/>
      <c r="AX3182" s="137"/>
      <c r="AY3182" s="147"/>
      <c r="AZ3182" s="167"/>
      <c r="BA3182" s="167"/>
      <c r="BB3182" s="147" t="str">
        <f t="shared" si="731"/>
        <v/>
      </c>
      <c r="BC3182" s="168"/>
      <c r="BD3182" s="165"/>
      <c r="BE3182" s="165"/>
      <c r="BF3182" s="165"/>
      <c r="BG3182" s="165"/>
      <c r="BH3182" s="165"/>
      <c r="BI3182" s="165"/>
      <c r="BJ3182" s="165"/>
      <c r="BK3182" s="165"/>
      <c r="BL3182" s="165"/>
      <c r="BM3182" s="165"/>
      <c r="BN3182" s="165"/>
      <c r="BO3182" s="165"/>
      <c r="BP3182" s="165"/>
      <c r="BQ3182" s="165"/>
      <c r="BS3182" s="6"/>
      <c r="BT3182" s="11"/>
      <c r="BU3182" s="6"/>
      <c r="BV3182" s="6"/>
    </row>
    <row r="3183" spans="1:74" ht="15.75" x14ac:dyDescent="0.25">
      <c r="A3183" s="52" t="s">
        <v>1422</v>
      </c>
      <c r="B3183" s="56"/>
      <c r="C3183" s="7" t="s">
        <v>118</v>
      </c>
      <c r="D3183" s="7" t="s">
        <v>6558</v>
      </c>
      <c r="E3183" s="7"/>
      <c r="F3183" s="64"/>
      <c r="G3183" s="6"/>
      <c r="H3183" s="6"/>
      <c r="I3183" s="10" t="s">
        <v>110</v>
      </c>
      <c r="J3183" s="11" t="s">
        <v>8479</v>
      </c>
      <c r="K3183" s="194" t="s">
        <v>510</v>
      </c>
      <c r="L3183" s="176"/>
      <c r="M3183" s="176">
        <v>1000</v>
      </c>
      <c r="N3183" s="80" t="s">
        <v>6854</v>
      </c>
      <c r="O3183" s="162"/>
      <c r="P3183" s="80" t="s">
        <v>2331</v>
      </c>
      <c r="Q3183" s="80"/>
      <c r="R3183" s="80"/>
      <c r="S3183" s="163"/>
      <c r="T3183" s="213"/>
      <c r="U3183" s="162"/>
      <c r="V3183" s="164"/>
      <c r="W3183" s="12" t="str">
        <f t="shared" si="725"/>
        <v>Mqtt1</v>
      </c>
      <c r="X3183" s="196" t="s">
        <v>10597</v>
      </c>
      <c r="Y3183" s="6" t="str">
        <f t="shared" si="726"/>
        <v>marpower/power-tag/display-switching-ship-office</v>
      </c>
      <c r="Z3183" s="103" t="str" cm="1">
        <f t="array" ref="Z3183">IF(COUNTIF(N3183,"spare"),"","$."&amp;_xlfn.REGEXEXTRACT(J3183,"^PT\d+[FQ]\d+_(.*)", 2))</f>
        <v>$.RMS_Voltage_B_N</v>
      </c>
      <c r="AA3183" s="12">
        <f t="shared" si="730"/>
        <v>33</v>
      </c>
      <c r="AB3183" s="6" t="s">
        <v>195</v>
      </c>
      <c r="AC3183" s="103">
        <v>3030</v>
      </c>
      <c r="AJ3183" s="80"/>
      <c r="AK3183" s="113" t="s">
        <v>1424</v>
      </c>
      <c r="AN3183" s="80"/>
      <c r="AO3183" s="80"/>
      <c r="AP3183" s="80"/>
      <c r="AQ3183" s="80"/>
      <c r="AR3183" s="127"/>
      <c r="AS3183" s="80"/>
      <c r="AT3183" s="7"/>
      <c r="AU3183" s="7"/>
      <c r="AV3183" s="165"/>
      <c r="AW3183" s="166"/>
      <c r="AX3183" s="137"/>
      <c r="AY3183" s="147"/>
      <c r="AZ3183" s="167"/>
      <c r="BA3183" s="167"/>
      <c r="BB3183" s="147" t="str">
        <f t="shared" si="731"/>
        <v/>
      </c>
      <c r="BC3183" s="168"/>
      <c r="BD3183" s="165"/>
      <c r="BE3183" s="165"/>
      <c r="BF3183" s="165"/>
      <c r="BG3183" s="165"/>
      <c r="BH3183" s="165"/>
      <c r="BI3183" s="165"/>
      <c r="BJ3183" s="165"/>
      <c r="BK3183" s="165"/>
      <c r="BL3183" s="165"/>
      <c r="BM3183" s="165"/>
      <c r="BN3183" s="165"/>
      <c r="BO3183" s="165"/>
      <c r="BP3183" s="165"/>
      <c r="BQ3183" s="165"/>
      <c r="BS3183" s="6"/>
      <c r="BT3183" s="11"/>
      <c r="BU3183" s="6"/>
      <c r="BV3183" s="6"/>
    </row>
    <row r="3184" spans="1:74" ht="15.75" x14ac:dyDescent="0.25">
      <c r="A3184" s="52" t="s">
        <v>1422</v>
      </c>
      <c r="B3184" s="56"/>
      <c r="C3184" s="7" t="s">
        <v>118</v>
      </c>
      <c r="D3184" s="7" t="s">
        <v>6558</v>
      </c>
      <c r="E3184" s="7"/>
      <c r="F3184" s="64"/>
      <c r="G3184" s="6"/>
      <c r="H3184" s="6"/>
      <c r="I3184" s="10" t="s">
        <v>110</v>
      </c>
      <c r="J3184" s="11" t="s">
        <v>8656</v>
      </c>
      <c r="K3184" s="194" t="s">
        <v>510</v>
      </c>
      <c r="L3184" s="176"/>
      <c r="M3184" s="176">
        <v>1000</v>
      </c>
      <c r="N3184" s="80" t="s">
        <v>6854</v>
      </c>
      <c r="O3184" s="162"/>
      <c r="P3184" s="80" t="s">
        <v>2332</v>
      </c>
      <c r="Q3184" s="80"/>
      <c r="R3184" s="80"/>
      <c r="S3184" s="163"/>
      <c r="T3184" s="213"/>
      <c r="U3184" s="162"/>
      <c r="V3184" s="164"/>
      <c r="W3184" s="12" t="str">
        <f t="shared" si="725"/>
        <v>Mqtt1</v>
      </c>
      <c r="X3184" s="196" t="s">
        <v>10597</v>
      </c>
      <c r="Y3184" s="6" t="str">
        <f t="shared" si="726"/>
        <v>marpower/power-tag/display-switching-ship-office</v>
      </c>
      <c r="Z3184" s="103" t="str" cm="1">
        <f t="array" ref="Z3184">IF(COUNTIF(N3184,"spare"),"","$."&amp;_xlfn.REGEXEXTRACT(J3184,"^PT\d+[FQ]\d+_(.*)", 2))</f>
        <v>$.RMS_Voltage_C_N</v>
      </c>
      <c r="AA3184" s="12">
        <f t="shared" si="730"/>
        <v>33</v>
      </c>
      <c r="AB3184" s="6" t="s">
        <v>195</v>
      </c>
      <c r="AC3184" s="103">
        <v>3032</v>
      </c>
      <c r="AJ3184" s="80"/>
      <c r="AK3184" s="113" t="s">
        <v>1424</v>
      </c>
      <c r="AN3184" s="80"/>
      <c r="AO3184" s="80"/>
      <c r="AP3184" s="80"/>
      <c r="AQ3184" s="80"/>
      <c r="AR3184" s="127"/>
      <c r="AS3184" s="80"/>
      <c r="AT3184" s="7"/>
      <c r="AU3184" s="7"/>
      <c r="AV3184" s="165"/>
      <c r="AW3184" s="166"/>
      <c r="AX3184" s="137"/>
      <c r="AY3184" s="147"/>
      <c r="AZ3184" s="167"/>
      <c r="BA3184" s="167"/>
      <c r="BB3184" s="147" t="str">
        <f t="shared" si="731"/>
        <v/>
      </c>
      <c r="BC3184" s="168"/>
      <c r="BD3184" s="165"/>
      <c r="BE3184" s="165"/>
      <c r="BF3184" s="165"/>
      <c r="BG3184" s="165"/>
      <c r="BH3184" s="165"/>
      <c r="BI3184" s="165"/>
      <c r="BJ3184" s="165"/>
      <c r="BK3184" s="165"/>
      <c r="BL3184" s="165"/>
      <c r="BM3184" s="165"/>
      <c r="BN3184" s="165"/>
      <c r="BO3184" s="165"/>
      <c r="BP3184" s="165"/>
      <c r="BQ3184" s="165"/>
      <c r="BS3184" s="6"/>
      <c r="BT3184" s="11"/>
      <c r="BU3184" s="6"/>
      <c r="BV3184" s="6"/>
    </row>
    <row r="3185" spans="1:74" ht="15.75" x14ac:dyDescent="0.25">
      <c r="A3185" s="52" t="s">
        <v>1422</v>
      </c>
      <c r="B3185" s="56"/>
      <c r="C3185" s="7" t="s">
        <v>118</v>
      </c>
      <c r="D3185" s="7" t="s">
        <v>6558</v>
      </c>
      <c r="E3185" s="7"/>
      <c r="F3185" s="64"/>
      <c r="G3185" s="6"/>
      <c r="H3185" s="6"/>
      <c r="I3185" s="10" t="s">
        <v>110</v>
      </c>
      <c r="J3185" s="11" t="s">
        <v>1845</v>
      </c>
      <c r="K3185" s="194" t="s">
        <v>510</v>
      </c>
      <c r="L3185" s="176"/>
      <c r="M3185" s="176">
        <v>1000</v>
      </c>
      <c r="N3185" s="80" t="s">
        <v>6854</v>
      </c>
      <c r="O3185" s="162"/>
      <c r="P3185" s="80" t="s">
        <v>2333</v>
      </c>
      <c r="Q3185" s="80"/>
      <c r="R3185" s="80"/>
      <c r="S3185" s="163"/>
      <c r="T3185" s="213"/>
      <c r="U3185" s="162"/>
      <c r="V3185" s="164"/>
      <c r="W3185" s="12" t="str">
        <f t="shared" si="725"/>
        <v>Mqtt1</v>
      </c>
      <c r="X3185" s="196" t="s">
        <v>10597</v>
      </c>
      <c r="Y3185" s="6" t="str">
        <f t="shared" si="726"/>
        <v>marpower/power-tag/display-switching-ship-office</v>
      </c>
      <c r="Z3185" s="103" t="str" cm="1">
        <f t="array" ref="Z3185">IF(COUNTIF(N3185,"spare"),"","$."&amp;_xlfn.REGEXEXTRACT(J3185,"^PT\d+[FQ]\d+_(.*)", 2))</f>
        <v>$.Active_Power_Phase_A</v>
      </c>
      <c r="AA3185" s="12">
        <f t="shared" si="730"/>
        <v>33</v>
      </c>
      <c r="AB3185" s="6" t="s">
        <v>195</v>
      </c>
      <c r="AC3185" s="103">
        <v>3054</v>
      </c>
      <c r="AJ3185" s="80"/>
      <c r="AK3185" s="113" t="s">
        <v>1425</v>
      </c>
      <c r="AN3185" s="80"/>
      <c r="AO3185" s="80"/>
      <c r="AP3185" s="80"/>
      <c r="AQ3185" s="80"/>
      <c r="AR3185" s="127"/>
      <c r="AS3185" s="80"/>
      <c r="AT3185" s="7"/>
      <c r="AU3185" s="7"/>
      <c r="AV3185" s="165"/>
      <c r="AW3185" s="166"/>
      <c r="AX3185" s="137"/>
      <c r="AY3185" s="147"/>
      <c r="AZ3185" s="167"/>
      <c r="BA3185" s="167"/>
      <c r="BB3185" s="147" t="str">
        <f t="shared" si="731"/>
        <v/>
      </c>
      <c r="BC3185" s="168"/>
      <c r="BD3185" s="165"/>
      <c r="BE3185" s="165"/>
      <c r="BF3185" s="165"/>
      <c r="BG3185" s="165"/>
      <c r="BH3185" s="165"/>
      <c r="BI3185" s="165"/>
      <c r="BJ3185" s="165"/>
      <c r="BK3185" s="165"/>
      <c r="BL3185" s="165"/>
      <c r="BM3185" s="165"/>
      <c r="BN3185" s="165"/>
      <c r="BO3185" s="165"/>
      <c r="BP3185" s="165"/>
      <c r="BQ3185" s="165"/>
      <c r="BS3185" s="6"/>
      <c r="BT3185" s="11"/>
      <c r="BU3185" s="6"/>
      <c r="BV3185" s="6"/>
    </row>
    <row r="3186" spans="1:74" ht="15.75" x14ac:dyDescent="0.25">
      <c r="A3186" s="52" t="s">
        <v>1422</v>
      </c>
      <c r="B3186" s="56"/>
      <c r="C3186" s="7" t="s">
        <v>118</v>
      </c>
      <c r="D3186" s="7" t="s">
        <v>6558</v>
      </c>
      <c r="E3186" s="7"/>
      <c r="F3186" s="64"/>
      <c r="G3186" s="6"/>
      <c r="H3186" s="6"/>
      <c r="I3186" s="10" t="s">
        <v>110</v>
      </c>
      <c r="J3186" s="11" t="s">
        <v>1846</v>
      </c>
      <c r="K3186" s="194" t="s">
        <v>510</v>
      </c>
      <c r="L3186" s="176"/>
      <c r="M3186" s="176">
        <v>1000</v>
      </c>
      <c r="N3186" s="80" t="s">
        <v>6854</v>
      </c>
      <c r="O3186" s="162"/>
      <c r="P3186" s="80" t="s">
        <v>2334</v>
      </c>
      <c r="Q3186" s="80"/>
      <c r="R3186" s="80"/>
      <c r="S3186" s="163"/>
      <c r="T3186" s="213"/>
      <c r="U3186" s="162"/>
      <c r="V3186" s="164"/>
      <c r="W3186" s="12" t="str">
        <f t="shared" si="725"/>
        <v>Mqtt1</v>
      </c>
      <c r="X3186" s="196" t="s">
        <v>10597</v>
      </c>
      <c r="Y3186" s="6" t="str">
        <f t="shared" si="726"/>
        <v>marpower/power-tag/display-switching-ship-office</v>
      </c>
      <c r="Z3186" s="103" t="str" cm="1">
        <f t="array" ref="Z3186">IF(COUNTIF(N3186,"spare"),"","$."&amp;_xlfn.REGEXEXTRACT(J3186,"^PT\d+[FQ]\d+_(.*)", 2))</f>
        <v>$.Active_Power_Phase_B</v>
      </c>
      <c r="AA3186" s="12">
        <f t="shared" si="730"/>
        <v>33</v>
      </c>
      <c r="AB3186" s="6" t="s">
        <v>195</v>
      </c>
      <c r="AC3186" s="103">
        <v>3056</v>
      </c>
      <c r="AJ3186" s="80"/>
      <c r="AK3186" s="113" t="s">
        <v>1425</v>
      </c>
      <c r="AN3186" s="80"/>
      <c r="AO3186" s="80"/>
      <c r="AP3186" s="80"/>
      <c r="AQ3186" s="80"/>
      <c r="AR3186" s="127"/>
      <c r="AS3186" s="80"/>
      <c r="AT3186" s="7"/>
      <c r="AU3186" s="7"/>
      <c r="AV3186" s="165"/>
      <c r="AW3186" s="166"/>
      <c r="AX3186" s="137"/>
      <c r="AY3186" s="147"/>
      <c r="AZ3186" s="167"/>
      <c r="BA3186" s="167"/>
      <c r="BB3186" s="147" t="str">
        <f t="shared" si="731"/>
        <v/>
      </c>
      <c r="BC3186" s="168"/>
      <c r="BD3186" s="165"/>
      <c r="BE3186" s="165"/>
      <c r="BF3186" s="165"/>
      <c r="BG3186" s="165"/>
      <c r="BH3186" s="165"/>
      <c r="BI3186" s="165"/>
      <c r="BJ3186" s="165"/>
      <c r="BK3186" s="165"/>
      <c r="BL3186" s="165"/>
      <c r="BM3186" s="165"/>
      <c r="BN3186" s="165"/>
      <c r="BO3186" s="165"/>
      <c r="BP3186" s="165"/>
      <c r="BQ3186" s="165"/>
      <c r="BS3186" s="6"/>
      <c r="BT3186" s="11"/>
      <c r="BU3186" s="6"/>
      <c r="BV3186" s="6"/>
    </row>
    <row r="3187" spans="1:74" ht="15.75" x14ac:dyDescent="0.25">
      <c r="A3187" s="52" t="s">
        <v>1422</v>
      </c>
      <c r="B3187" s="56"/>
      <c r="C3187" s="7" t="s">
        <v>118</v>
      </c>
      <c r="D3187" s="7" t="s">
        <v>6558</v>
      </c>
      <c r="E3187" s="7"/>
      <c r="F3187" s="64"/>
      <c r="G3187" s="6"/>
      <c r="H3187" s="6"/>
      <c r="I3187" s="10" t="s">
        <v>110</v>
      </c>
      <c r="J3187" s="11" t="s">
        <v>1847</v>
      </c>
      <c r="K3187" s="194" t="s">
        <v>510</v>
      </c>
      <c r="L3187" s="176"/>
      <c r="M3187" s="176">
        <v>1000</v>
      </c>
      <c r="N3187" s="80" t="s">
        <v>6854</v>
      </c>
      <c r="O3187" s="162"/>
      <c r="P3187" s="80" t="s">
        <v>2335</v>
      </c>
      <c r="Q3187" s="80"/>
      <c r="R3187" s="80"/>
      <c r="S3187" s="163"/>
      <c r="T3187" s="213"/>
      <c r="U3187" s="162"/>
      <c r="V3187" s="164"/>
      <c r="W3187" s="12" t="str">
        <f t="shared" si="725"/>
        <v>Mqtt1</v>
      </c>
      <c r="X3187" s="196" t="s">
        <v>10597</v>
      </c>
      <c r="Y3187" s="6" t="str">
        <f t="shared" si="726"/>
        <v>marpower/power-tag/display-switching-ship-office</v>
      </c>
      <c r="Z3187" s="103" t="str" cm="1">
        <f t="array" ref="Z3187">IF(COUNTIF(N3187,"spare"),"","$."&amp;_xlfn.REGEXEXTRACT(J3187,"^PT\d+[FQ]\d+_(.*)", 2))</f>
        <v>$.Active_Power_Phase_C</v>
      </c>
      <c r="AA3187" s="12">
        <f t="shared" si="730"/>
        <v>33</v>
      </c>
      <c r="AB3187" s="6" t="s">
        <v>195</v>
      </c>
      <c r="AC3187" s="103">
        <v>3058</v>
      </c>
      <c r="AJ3187" s="80"/>
      <c r="AK3187" s="113" t="s">
        <v>1425</v>
      </c>
      <c r="AN3187" s="80"/>
      <c r="AO3187" s="80"/>
      <c r="AP3187" s="80"/>
      <c r="AQ3187" s="80"/>
      <c r="AR3187" s="127"/>
      <c r="AS3187" s="80"/>
      <c r="AT3187" s="7"/>
      <c r="AU3187" s="7"/>
      <c r="AV3187" s="165"/>
      <c r="AW3187" s="166"/>
      <c r="AX3187" s="137"/>
      <c r="AY3187" s="147"/>
      <c r="AZ3187" s="167"/>
      <c r="BA3187" s="167"/>
      <c r="BB3187" s="147" t="str">
        <f t="shared" si="731"/>
        <v/>
      </c>
      <c r="BC3187" s="168"/>
      <c r="BD3187" s="165"/>
      <c r="BE3187" s="165"/>
      <c r="BF3187" s="165"/>
      <c r="BG3187" s="165"/>
      <c r="BH3187" s="165"/>
      <c r="BI3187" s="165"/>
      <c r="BJ3187" s="165"/>
      <c r="BK3187" s="165"/>
      <c r="BL3187" s="165"/>
      <c r="BM3187" s="165"/>
      <c r="BN3187" s="165"/>
      <c r="BO3187" s="165"/>
      <c r="BP3187" s="165"/>
      <c r="BQ3187" s="165"/>
      <c r="BS3187" s="6"/>
      <c r="BT3187" s="11"/>
      <c r="BU3187" s="6"/>
      <c r="BV3187" s="6"/>
    </row>
    <row r="3188" spans="1:74" ht="15.75" x14ac:dyDescent="0.25">
      <c r="A3188" s="52" t="s">
        <v>1422</v>
      </c>
      <c r="B3188" s="56"/>
      <c r="C3188" s="7" t="s">
        <v>118</v>
      </c>
      <c r="D3188" s="7" t="s">
        <v>6558</v>
      </c>
      <c r="E3188" s="7"/>
      <c r="F3188" s="64"/>
      <c r="G3188" s="6"/>
      <c r="H3188" s="6"/>
      <c r="I3188" s="10" t="s">
        <v>110</v>
      </c>
      <c r="J3188" s="11" t="s">
        <v>1848</v>
      </c>
      <c r="K3188" s="194" t="s">
        <v>510</v>
      </c>
      <c r="L3188" s="176"/>
      <c r="M3188" s="176">
        <v>1000</v>
      </c>
      <c r="N3188" s="80" t="s">
        <v>6854</v>
      </c>
      <c r="O3188" s="162"/>
      <c r="P3188" s="80" t="s">
        <v>2336</v>
      </c>
      <c r="Q3188" s="80"/>
      <c r="R3188" s="80"/>
      <c r="S3188" s="163"/>
      <c r="T3188" s="213"/>
      <c r="U3188" s="162"/>
      <c r="V3188" s="164"/>
      <c r="W3188" s="12" t="str">
        <f t="shared" si="725"/>
        <v>Mqtt1</v>
      </c>
      <c r="X3188" s="196" t="s">
        <v>10597</v>
      </c>
      <c r="Y3188" s="6" t="str">
        <f t="shared" si="726"/>
        <v>marpower/power-tag/display-switching-ship-office</v>
      </c>
      <c r="Z3188" s="103" t="str" cm="1">
        <f t="array" ref="Z3188">IF(COUNTIF(N3188,"spare"),"","$."&amp;_xlfn.REGEXEXTRACT(J3188,"^PT\d+[FQ]\d+_(.*)", 2))</f>
        <v>$.Total_Active_Power</v>
      </c>
      <c r="AA3188" s="12">
        <f t="shared" si="730"/>
        <v>33</v>
      </c>
      <c r="AB3188" s="6" t="s">
        <v>195</v>
      </c>
      <c r="AC3188" s="103">
        <v>3060</v>
      </c>
      <c r="AJ3188" s="80"/>
      <c r="AK3188" s="113" t="s">
        <v>1425</v>
      </c>
      <c r="AN3188" s="80"/>
      <c r="AO3188" s="80"/>
      <c r="AP3188" s="80"/>
      <c r="AQ3188" s="80"/>
      <c r="AR3188" s="127"/>
      <c r="AS3188" s="80"/>
      <c r="AT3188" s="7"/>
      <c r="AU3188" s="7"/>
      <c r="AV3188" s="165"/>
      <c r="AW3188" s="166"/>
      <c r="AX3188" s="137"/>
      <c r="AY3188" s="147"/>
      <c r="AZ3188" s="167"/>
      <c r="BA3188" s="167"/>
      <c r="BB3188" s="147" t="str">
        <f t="shared" si="731"/>
        <v/>
      </c>
      <c r="BC3188" s="168"/>
      <c r="BD3188" s="165"/>
      <c r="BE3188" s="165"/>
      <c r="BF3188" s="165"/>
      <c r="BG3188" s="165"/>
      <c r="BH3188" s="165"/>
      <c r="BI3188" s="165"/>
      <c r="BJ3188" s="165"/>
      <c r="BK3188" s="165"/>
      <c r="BL3188" s="165"/>
      <c r="BM3188" s="165"/>
      <c r="BN3188" s="165"/>
      <c r="BO3188" s="165"/>
      <c r="BP3188" s="165"/>
      <c r="BQ3188" s="165"/>
      <c r="BS3188" s="6"/>
      <c r="BT3188" s="11"/>
      <c r="BU3188" s="6"/>
      <c r="BV3188" s="6"/>
    </row>
    <row r="3189" spans="1:74" ht="15.75" x14ac:dyDescent="0.25">
      <c r="A3189" s="52" t="s">
        <v>1422</v>
      </c>
      <c r="B3189" s="56"/>
      <c r="C3189" s="7" t="s">
        <v>118</v>
      </c>
      <c r="D3189" s="7" t="s">
        <v>6558</v>
      </c>
      <c r="E3189" s="7"/>
      <c r="F3189" s="64"/>
      <c r="G3189" s="6"/>
      <c r="H3189" s="6"/>
      <c r="I3189" s="10" t="s">
        <v>110</v>
      </c>
      <c r="J3189" s="11" t="s">
        <v>1849</v>
      </c>
      <c r="K3189" s="194" t="s">
        <v>510</v>
      </c>
      <c r="L3189" s="176"/>
      <c r="M3189" s="176">
        <v>1000</v>
      </c>
      <c r="N3189" s="80" t="s">
        <v>6854</v>
      </c>
      <c r="O3189" s="162"/>
      <c r="P3189" s="80" t="s">
        <v>2337</v>
      </c>
      <c r="Q3189" s="80"/>
      <c r="R3189" s="80"/>
      <c r="S3189" s="163"/>
      <c r="T3189" s="213"/>
      <c r="U3189" s="162"/>
      <c r="V3189" s="164"/>
      <c r="W3189" s="12" t="str">
        <f t="shared" si="725"/>
        <v>Mqtt1</v>
      </c>
      <c r="X3189" s="196" t="s">
        <v>10597</v>
      </c>
      <c r="Y3189" s="6" t="str">
        <f t="shared" si="726"/>
        <v>marpower/power-tag/display-switching-ship-office</v>
      </c>
      <c r="Z3189" s="103" t="str" cm="1">
        <f t="array" ref="Z3189">IF(COUNTIF(N3189,"spare"),"","$."&amp;_xlfn.REGEXEXTRACT(J3189,"^PT\d+[FQ]\d+_(.*)", 2))</f>
        <v>$.Power_Factor_Phase_A</v>
      </c>
      <c r="AA3189" s="12">
        <f t="shared" si="730"/>
        <v>33</v>
      </c>
      <c r="AB3189" s="6" t="s">
        <v>195</v>
      </c>
      <c r="AC3189" s="103">
        <v>3078</v>
      </c>
      <c r="AJ3189" s="80"/>
      <c r="AK3189" s="113" t="s">
        <v>1426</v>
      </c>
      <c r="AN3189" s="80"/>
      <c r="AO3189" s="80"/>
      <c r="AP3189" s="80"/>
      <c r="AQ3189" s="80"/>
      <c r="AR3189" s="127"/>
      <c r="AS3189" s="80"/>
      <c r="AT3189" s="7"/>
      <c r="AU3189" s="7"/>
      <c r="AV3189" s="165"/>
      <c r="AW3189" s="166"/>
      <c r="AX3189" s="137"/>
      <c r="AY3189" s="147"/>
      <c r="AZ3189" s="167"/>
      <c r="BA3189" s="167"/>
      <c r="BB3189" s="147" t="str">
        <f t="shared" si="731"/>
        <v/>
      </c>
      <c r="BC3189" s="168"/>
      <c r="BD3189" s="165"/>
      <c r="BE3189" s="165"/>
      <c r="BF3189" s="165"/>
      <c r="BG3189" s="165"/>
      <c r="BH3189" s="165"/>
      <c r="BI3189" s="165"/>
      <c r="BJ3189" s="165"/>
      <c r="BK3189" s="165"/>
      <c r="BL3189" s="165"/>
      <c r="BM3189" s="165"/>
      <c r="BN3189" s="165"/>
      <c r="BO3189" s="165"/>
      <c r="BP3189" s="165"/>
      <c r="BQ3189" s="165"/>
      <c r="BS3189" s="6"/>
      <c r="BT3189" s="11"/>
      <c r="BU3189" s="6"/>
      <c r="BV3189" s="6"/>
    </row>
    <row r="3190" spans="1:74" ht="15.75" x14ac:dyDescent="0.25">
      <c r="A3190" s="52" t="s">
        <v>1422</v>
      </c>
      <c r="B3190" s="56"/>
      <c r="C3190" s="7" t="s">
        <v>118</v>
      </c>
      <c r="D3190" s="7" t="s">
        <v>6558</v>
      </c>
      <c r="E3190" s="7"/>
      <c r="F3190" s="64"/>
      <c r="G3190" s="6"/>
      <c r="H3190" s="6"/>
      <c r="I3190" s="10" t="s">
        <v>110</v>
      </c>
      <c r="J3190" s="11" t="s">
        <v>1850</v>
      </c>
      <c r="K3190" s="194" t="s">
        <v>510</v>
      </c>
      <c r="L3190" s="176"/>
      <c r="M3190" s="176">
        <v>1000</v>
      </c>
      <c r="N3190" s="80" t="s">
        <v>6854</v>
      </c>
      <c r="O3190" s="162"/>
      <c r="P3190" s="80" t="s">
        <v>2338</v>
      </c>
      <c r="Q3190" s="80"/>
      <c r="R3190" s="80"/>
      <c r="S3190" s="163"/>
      <c r="T3190" s="213"/>
      <c r="U3190" s="162"/>
      <c r="V3190" s="164"/>
      <c r="W3190" s="12" t="str">
        <f t="shared" si="725"/>
        <v>Mqtt1</v>
      </c>
      <c r="X3190" s="196" t="s">
        <v>10597</v>
      </c>
      <c r="Y3190" s="6" t="str">
        <f t="shared" si="726"/>
        <v>marpower/power-tag/display-switching-ship-office</v>
      </c>
      <c r="Z3190" s="103" t="str" cm="1">
        <f t="array" ref="Z3190">IF(COUNTIF(N3190,"spare"),"","$."&amp;_xlfn.REGEXEXTRACT(J3190,"^PT\d+[FQ]\d+_(.*)", 2))</f>
        <v>$.Power_Factor_Phase_B</v>
      </c>
      <c r="AA3190" s="12">
        <f t="shared" si="730"/>
        <v>33</v>
      </c>
      <c r="AB3190" s="6" t="s">
        <v>195</v>
      </c>
      <c r="AC3190" s="103">
        <v>3080</v>
      </c>
      <c r="AJ3190" s="80"/>
      <c r="AK3190" s="113" t="s">
        <v>1426</v>
      </c>
      <c r="AN3190" s="80"/>
      <c r="AO3190" s="80"/>
      <c r="AP3190" s="80"/>
      <c r="AQ3190" s="80"/>
      <c r="AR3190" s="127"/>
      <c r="AS3190" s="80"/>
      <c r="AT3190" s="7"/>
      <c r="AU3190" s="7"/>
      <c r="AV3190" s="165"/>
      <c r="AW3190" s="166"/>
      <c r="AX3190" s="137"/>
      <c r="AY3190" s="147"/>
      <c r="AZ3190" s="167"/>
      <c r="BA3190" s="167"/>
      <c r="BB3190" s="147" t="str">
        <f t="shared" si="731"/>
        <v/>
      </c>
      <c r="BC3190" s="168"/>
      <c r="BD3190" s="165"/>
      <c r="BE3190" s="165"/>
      <c r="BF3190" s="165"/>
      <c r="BG3190" s="165"/>
      <c r="BH3190" s="165"/>
      <c r="BI3190" s="165"/>
      <c r="BJ3190" s="165"/>
      <c r="BK3190" s="165"/>
      <c r="BL3190" s="165"/>
      <c r="BM3190" s="165"/>
      <c r="BN3190" s="165"/>
      <c r="BO3190" s="165"/>
      <c r="BP3190" s="165"/>
      <c r="BQ3190" s="165"/>
      <c r="BS3190" s="6"/>
      <c r="BT3190" s="11"/>
      <c r="BU3190" s="6"/>
      <c r="BV3190" s="6"/>
    </row>
    <row r="3191" spans="1:74" ht="15.75" x14ac:dyDescent="0.25">
      <c r="A3191" s="52" t="s">
        <v>1422</v>
      </c>
      <c r="B3191" s="56"/>
      <c r="C3191" s="7" t="s">
        <v>118</v>
      </c>
      <c r="D3191" s="7" t="s">
        <v>6558</v>
      </c>
      <c r="E3191" s="7"/>
      <c r="F3191" s="64"/>
      <c r="G3191" s="6"/>
      <c r="H3191" s="6"/>
      <c r="I3191" s="10" t="s">
        <v>110</v>
      </c>
      <c r="J3191" s="11" t="s">
        <v>1851</v>
      </c>
      <c r="K3191" s="194" t="s">
        <v>510</v>
      </c>
      <c r="L3191" s="176"/>
      <c r="M3191" s="176">
        <v>1000</v>
      </c>
      <c r="N3191" s="80" t="s">
        <v>6854</v>
      </c>
      <c r="O3191" s="162"/>
      <c r="P3191" s="80" t="s">
        <v>2339</v>
      </c>
      <c r="Q3191" s="80"/>
      <c r="R3191" s="80"/>
      <c r="S3191" s="163"/>
      <c r="T3191" s="213"/>
      <c r="U3191" s="162"/>
      <c r="V3191" s="164"/>
      <c r="W3191" s="12" t="str">
        <f t="shared" si="725"/>
        <v>Mqtt1</v>
      </c>
      <c r="X3191" s="196" t="s">
        <v>10597</v>
      </c>
      <c r="Y3191" s="6" t="str">
        <f t="shared" si="726"/>
        <v>marpower/power-tag/display-switching-ship-office</v>
      </c>
      <c r="Z3191" s="103" t="str" cm="1">
        <f t="array" ref="Z3191">IF(COUNTIF(N3191,"spare"),"","$."&amp;_xlfn.REGEXEXTRACT(J3191,"^PT\d+[FQ]\d+_(.*)", 2))</f>
        <v>$.Power_Factor_Phase_C</v>
      </c>
      <c r="AA3191" s="12">
        <f t="shared" si="730"/>
        <v>33</v>
      </c>
      <c r="AB3191" s="6" t="s">
        <v>195</v>
      </c>
      <c r="AC3191" s="103">
        <v>3082</v>
      </c>
      <c r="AJ3191" s="80"/>
      <c r="AK3191" s="113" t="s">
        <v>1426</v>
      </c>
      <c r="AN3191" s="80"/>
      <c r="AO3191" s="80"/>
      <c r="AP3191" s="80"/>
      <c r="AQ3191" s="80"/>
      <c r="AR3191" s="127"/>
      <c r="AS3191" s="80"/>
      <c r="AT3191" s="7"/>
      <c r="AU3191" s="7"/>
      <c r="AV3191" s="165"/>
      <c r="AW3191" s="166"/>
      <c r="AX3191" s="137"/>
      <c r="AY3191" s="147"/>
      <c r="AZ3191" s="167"/>
      <c r="BA3191" s="167"/>
      <c r="BB3191" s="147" t="str">
        <f t="shared" si="731"/>
        <v/>
      </c>
      <c r="BC3191" s="168"/>
      <c r="BD3191" s="165"/>
      <c r="BE3191" s="165"/>
      <c r="BF3191" s="165"/>
      <c r="BG3191" s="165"/>
      <c r="BH3191" s="165"/>
      <c r="BI3191" s="165"/>
      <c r="BJ3191" s="165"/>
      <c r="BK3191" s="165"/>
      <c r="BL3191" s="165"/>
      <c r="BM3191" s="165"/>
      <c r="BN3191" s="165"/>
      <c r="BO3191" s="165"/>
      <c r="BP3191" s="165"/>
      <c r="BQ3191" s="165"/>
      <c r="BS3191" s="6"/>
      <c r="BT3191" s="11"/>
      <c r="BU3191" s="6"/>
      <c r="BV3191" s="6"/>
    </row>
    <row r="3192" spans="1:74" ht="15.75" x14ac:dyDescent="0.25">
      <c r="A3192" s="52" t="s">
        <v>1422</v>
      </c>
      <c r="B3192" s="56"/>
      <c r="C3192" s="7" t="s">
        <v>118</v>
      </c>
      <c r="D3192" s="7" t="s">
        <v>6558</v>
      </c>
      <c r="E3192" s="7"/>
      <c r="F3192" s="64"/>
      <c r="G3192" s="6"/>
      <c r="H3192" s="6"/>
      <c r="I3192" s="10" t="s">
        <v>110</v>
      </c>
      <c r="J3192" s="11" t="s">
        <v>1852</v>
      </c>
      <c r="K3192" s="194" t="s">
        <v>510</v>
      </c>
      <c r="L3192" s="176"/>
      <c r="M3192" s="176">
        <v>1000</v>
      </c>
      <c r="N3192" s="80" t="s">
        <v>6854</v>
      </c>
      <c r="O3192" s="162"/>
      <c r="P3192" s="80" t="s">
        <v>2340</v>
      </c>
      <c r="Q3192" s="80"/>
      <c r="R3192" s="80"/>
      <c r="S3192" s="163"/>
      <c r="T3192" s="213"/>
      <c r="U3192" s="162"/>
      <c r="V3192" s="164"/>
      <c r="W3192" s="12" t="str">
        <f t="shared" si="725"/>
        <v>Mqtt1</v>
      </c>
      <c r="X3192" s="196" t="s">
        <v>10597</v>
      </c>
      <c r="Y3192" s="6" t="str">
        <f t="shared" si="726"/>
        <v>marpower/power-tag/display-switching-ship-office</v>
      </c>
      <c r="Z3192" s="103" t="str" cm="1">
        <f t="array" ref="Z3192">IF(COUNTIF(N3192,"spare"),"","$."&amp;_xlfn.REGEXEXTRACT(J3192,"^PT\d+[FQ]\d+_(.*)", 2))</f>
        <v>$.Total_Power_Factor</v>
      </c>
      <c r="AA3192" s="12">
        <f t="shared" si="730"/>
        <v>33</v>
      </c>
      <c r="AB3192" s="6" t="s">
        <v>195</v>
      </c>
      <c r="AC3192" s="103">
        <v>3084</v>
      </c>
      <c r="AJ3192" s="80"/>
      <c r="AK3192" s="113" t="s">
        <v>1426</v>
      </c>
      <c r="AN3192" s="80"/>
      <c r="AO3192" s="80"/>
      <c r="AP3192" s="80"/>
      <c r="AQ3192" s="80"/>
      <c r="AR3192" s="127"/>
      <c r="AS3192" s="80"/>
      <c r="AT3192" s="7"/>
      <c r="AU3192" s="7"/>
      <c r="AV3192" s="165"/>
      <c r="AW3192" s="166"/>
      <c r="AX3192" s="137"/>
      <c r="AY3192" s="147"/>
      <c r="AZ3192" s="167"/>
      <c r="BA3192" s="167"/>
      <c r="BB3192" s="147" t="str">
        <f t="shared" si="731"/>
        <v/>
      </c>
      <c r="BC3192" s="168"/>
      <c r="BD3192" s="165"/>
      <c r="BE3192" s="165"/>
      <c r="BF3192" s="165"/>
      <c r="BG3192" s="165"/>
      <c r="BH3192" s="165"/>
      <c r="BI3192" s="165"/>
      <c r="BJ3192" s="165"/>
      <c r="BK3192" s="165"/>
      <c r="BL3192" s="165"/>
      <c r="BM3192" s="165"/>
      <c r="BN3192" s="165"/>
      <c r="BO3192" s="165"/>
      <c r="BP3192" s="165"/>
      <c r="BQ3192" s="165"/>
      <c r="BS3192" s="6"/>
      <c r="BT3192" s="11"/>
      <c r="BU3192" s="6"/>
      <c r="BV3192" s="6"/>
    </row>
    <row r="3193" spans="1:74" ht="15.75" x14ac:dyDescent="0.25">
      <c r="A3193" s="52" t="s">
        <v>1422</v>
      </c>
      <c r="B3193" s="56"/>
      <c r="C3193" s="7" t="s">
        <v>118</v>
      </c>
      <c r="D3193" s="7" t="s">
        <v>6558</v>
      </c>
      <c r="E3193" s="7"/>
      <c r="F3193" s="64"/>
      <c r="G3193" s="6"/>
      <c r="H3193" s="6"/>
      <c r="I3193" s="10" t="s">
        <v>110</v>
      </c>
      <c r="J3193" s="11" t="s">
        <v>1853</v>
      </c>
      <c r="K3193" s="194" t="s">
        <v>510</v>
      </c>
      <c r="L3193" s="176"/>
      <c r="M3193" s="176">
        <v>1000</v>
      </c>
      <c r="N3193" s="80" t="s">
        <v>6854</v>
      </c>
      <c r="O3193" s="162"/>
      <c r="P3193" s="80" t="s">
        <v>2682</v>
      </c>
      <c r="Q3193" s="80"/>
      <c r="R3193" s="80"/>
      <c r="S3193" s="163"/>
      <c r="T3193" s="213"/>
      <c r="U3193" s="162"/>
      <c r="V3193" s="164"/>
      <c r="W3193" s="12" t="str">
        <f t="shared" si="725"/>
        <v>Mqtt1</v>
      </c>
      <c r="X3193" s="196" t="s">
        <v>10598</v>
      </c>
      <c r="Y3193" s="6" t="str">
        <f t="shared" si="726"/>
        <v>marpower/power-tag/display-switching-supply-helm-ps</v>
      </c>
      <c r="Z3193" s="103" t="str" cm="1">
        <f t="array" ref="Z3193">IF(COUNTIF(N3193,"spare"),"","$."&amp;_xlfn.REGEXEXTRACT(J3193,"^PT\d+[FQ]\d+_(.*)", 2))</f>
        <v>$.RMS_Current_Phase_A</v>
      </c>
      <c r="AA3193" s="12">
        <f t="shared" si="730"/>
        <v>34</v>
      </c>
      <c r="AB3193" s="6" t="s">
        <v>195</v>
      </c>
      <c r="AC3193" s="103">
        <v>3000</v>
      </c>
      <c r="AJ3193" s="80"/>
      <c r="AK3193" s="113" t="s">
        <v>1423</v>
      </c>
      <c r="AN3193" s="80"/>
      <c r="AO3193" s="80"/>
      <c r="AP3193" s="80"/>
      <c r="AQ3193" s="80"/>
      <c r="AR3193" s="127"/>
      <c r="AS3193" s="80"/>
      <c r="AT3193" s="7"/>
      <c r="AU3193" s="7"/>
      <c r="AV3193" s="165"/>
      <c r="AW3193" s="166"/>
      <c r="AX3193" s="137"/>
      <c r="AY3193" s="147"/>
      <c r="AZ3193" s="167"/>
      <c r="BA3193" s="167"/>
      <c r="BB3193" s="147" t="str">
        <f t="shared" ref="BB3193:BB3207" si="732">IF(ISNUMBER(AM3193),"1","")</f>
        <v/>
      </c>
      <c r="BC3193" s="168"/>
      <c r="BD3193" s="165"/>
      <c r="BE3193" s="165"/>
      <c r="BF3193" s="165"/>
      <c r="BG3193" s="165"/>
      <c r="BH3193" s="165"/>
      <c r="BI3193" s="165"/>
      <c r="BJ3193" s="165"/>
      <c r="BK3193" s="165"/>
      <c r="BL3193" s="165"/>
      <c r="BM3193" s="165"/>
      <c r="BN3193" s="165"/>
      <c r="BO3193" s="165"/>
      <c r="BP3193" s="165"/>
      <c r="BQ3193" s="165"/>
      <c r="BS3193" s="6"/>
      <c r="BT3193" s="11"/>
      <c r="BU3193" s="6"/>
      <c r="BV3193" s="6"/>
    </row>
    <row r="3194" spans="1:74" ht="15.75" x14ac:dyDescent="0.25">
      <c r="A3194" s="52" t="s">
        <v>1422</v>
      </c>
      <c r="B3194" s="56"/>
      <c r="C3194" s="7" t="s">
        <v>118</v>
      </c>
      <c r="D3194" s="7" t="s">
        <v>6558</v>
      </c>
      <c r="E3194" s="7"/>
      <c r="F3194" s="64"/>
      <c r="G3194" s="6"/>
      <c r="H3194" s="6"/>
      <c r="I3194" s="10" t="s">
        <v>110</v>
      </c>
      <c r="J3194" s="11" t="s">
        <v>1854</v>
      </c>
      <c r="K3194" s="194" t="s">
        <v>510</v>
      </c>
      <c r="L3194" s="176"/>
      <c r="M3194" s="176">
        <v>1000</v>
      </c>
      <c r="N3194" s="80" t="s">
        <v>6854</v>
      </c>
      <c r="O3194" s="162"/>
      <c r="P3194" s="80" t="s">
        <v>2683</v>
      </c>
      <c r="Q3194" s="80"/>
      <c r="R3194" s="80"/>
      <c r="S3194" s="163"/>
      <c r="T3194" s="213"/>
      <c r="U3194" s="162"/>
      <c r="V3194" s="164"/>
      <c r="W3194" s="12" t="str">
        <f t="shared" si="725"/>
        <v>Mqtt1</v>
      </c>
      <c r="X3194" s="196" t="s">
        <v>10598</v>
      </c>
      <c r="Y3194" s="6" t="str">
        <f t="shared" si="726"/>
        <v>marpower/power-tag/display-switching-supply-helm-ps</v>
      </c>
      <c r="Z3194" s="103" t="str" cm="1">
        <f t="array" ref="Z3194">IF(COUNTIF(N3194,"spare"),"","$."&amp;_xlfn.REGEXEXTRACT(J3194,"^PT\d+[FQ]\d+_(.*)", 2))</f>
        <v>$.RMS_Current_Phase_B</v>
      </c>
      <c r="AA3194" s="12">
        <f t="shared" si="730"/>
        <v>34</v>
      </c>
      <c r="AB3194" s="6" t="s">
        <v>195</v>
      </c>
      <c r="AC3194" s="103">
        <v>3002</v>
      </c>
      <c r="AJ3194" s="80"/>
      <c r="AK3194" s="113" t="s">
        <v>1423</v>
      </c>
      <c r="AN3194" s="80"/>
      <c r="AO3194" s="80"/>
      <c r="AP3194" s="80"/>
      <c r="AQ3194" s="80"/>
      <c r="AR3194" s="127"/>
      <c r="AS3194" s="80"/>
      <c r="AT3194" s="7"/>
      <c r="AU3194" s="7"/>
      <c r="AV3194" s="165"/>
      <c r="AW3194" s="166"/>
      <c r="AX3194" s="137"/>
      <c r="AY3194" s="147"/>
      <c r="AZ3194" s="167"/>
      <c r="BA3194" s="167"/>
      <c r="BB3194" s="147" t="str">
        <f t="shared" si="732"/>
        <v/>
      </c>
      <c r="BC3194" s="168"/>
      <c r="BD3194" s="165"/>
      <c r="BE3194" s="165"/>
      <c r="BF3194" s="165"/>
      <c r="BG3194" s="165"/>
      <c r="BH3194" s="165"/>
      <c r="BI3194" s="165"/>
      <c r="BJ3194" s="165"/>
      <c r="BK3194" s="165"/>
      <c r="BL3194" s="165"/>
      <c r="BM3194" s="165"/>
      <c r="BN3194" s="165"/>
      <c r="BO3194" s="165"/>
      <c r="BP3194" s="165"/>
      <c r="BQ3194" s="165"/>
      <c r="BS3194" s="6"/>
      <c r="BT3194" s="11"/>
      <c r="BU3194" s="6"/>
      <c r="BV3194" s="6"/>
    </row>
    <row r="3195" spans="1:74" ht="15.75" x14ac:dyDescent="0.25">
      <c r="A3195" s="52" t="s">
        <v>1422</v>
      </c>
      <c r="B3195" s="56"/>
      <c r="C3195" s="7" t="s">
        <v>118</v>
      </c>
      <c r="D3195" s="7" t="s">
        <v>6558</v>
      </c>
      <c r="E3195" s="7"/>
      <c r="F3195" s="64"/>
      <c r="G3195" s="6"/>
      <c r="H3195" s="6"/>
      <c r="I3195" s="10" t="s">
        <v>110</v>
      </c>
      <c r="J3195" s="11" t="s">
        <v>1855</v>
      </c>
      <c r="K3195" s="194" t="s">
        <v>510</v>
      </c>
      <c r="L3195" s="176"/>
      <c r="M3195" s="176">
        <v>1000</v>
      </c>
      <c r="N3195" s="80" t="s">
        <v>6854</v>
      </c>
      <c r="O3195" s="162"/>
      <c r="P3195" s="80" t="s">
        <v>2684</v>
      </c>
      <c r="Q3195" s="80"/>
      <c r="R3195" s="80"/>
      <c r="S3195" s="163"/>
      <c r="T3195" s="213"/>
      <c r="U3195" s="162"/>
      <c r="V3195" s="164"/>
      <c r="W3195" s="12" t="str">
        <f t="shared" si="725"/>
        <v>Mqtt1</v>
      </c>
      <c r="X3195" s="196" t="s">
        <v>10598</v>
      </c>
      <c r="Y3195" s="6" t="str">
        <f t="shared" si="726"/>
        <v>marpower/power-tag/display-switching-supply-helm-ps</v>
      </c>
      <c r="Z3195" s="103" t="str" cm="1">
        <f t="array" ref="Z3195">IF(COUNTIF(N3195,"spare"),"","$."&amp;_xlfn.REGEXEXTRACT(J3195,"^PT\d+[FQ]\d+_(.*)", 2))</f>
        <v>$.RMS_Current_Phase_C</v>
      </c>
      <c r="AA3195" s="12">
        <f t="shared" si="730"/>
        <v>34</v>
      </c>
      <c r="AB3195" s="6" t="s">
        <v>195</v>
      </c>
      <c r="AC3195" s="103">
        <v>3004</v>
      </c>
      <c r="AJ3195" s="80"/>
      <c r="AK3195" s="113" t="s">
        <v>1423</v>
      </c>
      <c r="AN3195" s="80"/>
      <c r="AO3195" s="80"/>
      <c r="AP3195" s="80"/>
      <c r="AQ3195" s="80"/>
      <c r="AR3195" s="127"/>
      <c r="AS3195" s="80"/>
      <c r="AT3195" s="7"/>
      <c r="AU3195" s="7"/>
      <c r="AV3195" s="165"/>
      <c r="AW3195" s="166"/>
      <c r="AX3195" s="137"/>
      <c r="AY3195" s="147"/>
      <c r="AZ3195" s="167"/>
      <c r="BA3195" s="167"/>
      <c r="BB3195" s="147" t="str">
        <f t="shared" si="732"/>
        <v/>
      </c>
      <c r="BC3195" s="168"/>
      <c r="BD3195" s="165"/>
      <c r="BE3195" s="165"/>
      <c r="BF3195" s="165"/>
      <c r="BG3195" s="165"/>
      <c r="BH3195" s="165"/>
      <c r="BI3195" s="165"/>
      <c r="BJ3195" s="165"/>
      <c r="BK3195" s="165"/>
      <c r="BL3195" s="165"/>
      <c r="BM3195" s="165"/>
      <c r="BN3195" s="165"/>
      <c r="BO3195" s="165"/>
      <c r="BP3195" s="165"/>
      <c r="BQ3195" s="165"/>
      <c r="BS3195" s="6"/>
      <c r="BT3195" s="11"/>
      <c r="BU3195" s="6"/>
      <c r="BV3195" s="6"/>
    </row>
    <row r="3196" spans="1:74" ht="15.75" x14ac:dyDescent="0.25">
      <c r="A3196" s="52" t="s">
        <v>1422</v>
      </c>
      <c r="B3196" s="56"/>
      <c r="C3196" s="7" t="s">
        <v>118</v>
      </c>
      <c r="D3196" s="7" t="s">
        <v>6558</v>
      </c>
      <c r="E3196" s="7"/>
      <c r="F3196" s="64"/>
      <c r="G3196" s="6"/>
      <c r="H3196" s="6"/>
      <c r="I3196" s="10" t="s">
        <v>110</v>
      </c>
      <c r="J3196" s="11" t="s">
        <v>1856</v>
      </c>
      <c r="K3196" s="194" t="s">
        <v>510</v>
      </c>
      <c r="L3196" s="176"/>
      <c r="M3196" s="176">
        <v>1000</v>
      </c>
      <c r="N3196" s="80" t="s">
        <v>6854</v>
      </c>
      <c r="O3196" s="162"/>
      <c r="P3196" s="80" t="s">
        <v>2685</v>
      </c>
      <c r="Q3196" s="80"/>
      <c r="R3196" s="80"/>
      <c r="S3196" s="163"/>
      <c r="T3196" s="213"/>
      <c r="U3196" s="162"/>
      <c r="V3196" s="164"/>
      <c r="W3196" s="12" t="str">
        <f t="shared" si="725"/>
        <v>Mqtt1</v>
      </c>
      <c r="X3196" s="196" t="s">
        <v>10598</v>
      </c>
      <c r="Y3196" s="6" t="str">
        <f t="shared" si="726"/>
        <v>marpower/power-tag/display-switching-supply-helm-ps</v>
      </c>
      <c r="Z3196" s="103" t="str" cm="1">
        <f t="array" ref="Z3196">IF(COUNTIF(N3196,"spare"),"","$."&amp;_xlfn.REGEXEXTRACT(J3196,"^PT\d+[FQ]\d+_(.*)", 2))</f>
        <v>$.RMS_Current_Phase_Neut</v>
      </c>
      <c r="AA3196" s="12">
        <f t="shared" si="730"/>
        <v>34</v>
      </c>
      <c r="AB3196" s="6" t="s">
        <v>195</v>
      </c>
      <c r="AC3196" s="103">
        <v>3006</v>
      </c>
      <c r="AJ3196" s="80"/>
      <c r="AK3196" s="113" t="s">
        <v>1423</v>
      </c>
      <c r="AN3196" s="80"/>
      <c r="AO3196" s="80"/>
      <c r="AP3196" s="80"/>
      <c r="AQ3196" s="80"/>
      <c r="AR3196" s="127"/>
      <c r="AS3196" s="80"/>
      <c r="AT3196" s="7"/>
      <c r="AU3196" s="7"/>
      <c r="AV3196" s="165"/>
      <c r="AW3196" s="166"/>
      <c r="AX3196" s="137"/>
      <c r="AY3196" s="147"/>
      <c r="AZ3196" s="167"/>
      <c r="BA3196" s="167"/>
      <c r="BB3196" s="147" t="str">
        <f t="shared" si="732"/>
        <v/>
      </c>
      <c r="BC3196" s="168"/>
      <c r="BD3196" s="165"/>
      <c r="BE3196" s="165"/>
      <c r="BF3196" s="165"/>
      <c r="BG3196" s="165"/>
      <c r="BH3196" s="165"/>
      <c r="BI3196" s="165"/>
      <c r="BJ3196" s="165"/>
      <c r="BK3196" s="165"/>
      <c r="BL3196" s="165"/>
      <c r="BM3196" s="165"/>
      <c r="BN3196" s="165"/>
      <c r="BO3196" s="165"/>
      <c r="BP3196" s="165"/>
      <c r="BQ3196" s="165"/>
      <c r="BS3196" s="6"/>
      <c r="BT3196" s="11"/>
      <c r="BU3196" s="6"/>
      <c r="BV3196" s="6"/>
    </row>
    <row r="3197" spans="1:74" ht="15.75" x14ac:dyDescent="0.25">
      <c r="A3197" s="52" t="s">
        <v>1422</v>
      </c>
      <c r="B3197" s="56"/>
      <c r="C3197" s="7" t="s">
        <v>118</v>
      </c>
      <c r="D3197" s="7" t="s">
        <v>6558</v>
      </c>
      <c r="E3197" s="7"/>
      <c r="F3197" s="64"/>
      <c r="G3197" s="6"/>
      <c r="H3197" s="6"/>
      <c r="I3197" s="10" t="s">
        <v>110</v>
      </c>
      <c r="J3197" s="11" t="s">
        <v>8303</v>
      </c>
      <c r="K3197" s="194" t="s">
        <v>510</v>
      </c>
      <c r="L3197" s="176"/>
      <c r="M3197" s="176">
        <v>1000</v>
      </c>
      <c r="N3197" s="80" t="s">
        <v>6854</v>
      </c>
      <c r="O3197" s="162"/>
      <c r="P3197" s="80" t="s">
        <v>2686</v>
      </c>
      <c r="Q3197" s="80"/>
      <c r="R3197" s="80"/>
      <c r="S3197" s="163"/>
      <c r="T3197" s="213"/>
      <c r="U3197" s="162"/>
      <c r="V3197" s="164"/>
      <c r="W3197" s="12" t="str">
        <f t="shared" si="725"/>
        <v>Mqtt1</v>
      </c>
      <c r="X3197" s="196" t="s">
        <v>10598</v>
      </c>
      <c r="Y3197" s="6" t="str">
        <f t="shared" si="726"/>
        <v>marpower/power-tag/display-switching-supply-helm-ps</v>
      </c>
      <c r="Z3197" s="103" t="str" cm="1">
        <f t="array" ref="Z3197">IF(COUNTIF(N3197,"spare"),"","$."&amp;_xlfn.REGEXEXTRACT(J3197,"^PT\d+[FQ]\d+_(.*)", 2))</f>
        <v>$.RMS_Voltage_A_N</v>
      </c>
      <c r="AA3197" s="12">
        <f t="shared" si="730"/>
        <v>34</v>
      </c>
      <c r="AB3197" s="6" t="s">
        <v>195</v>
      </c>
      <c r="AC3197" s="103">
        <v>3028</v>
      </c>
      <c r="AJ3197" s="80"/>
      <c r="AK3197" s="113" t="s">
        <v>1424</v>
      </c>
      <c r="AN3197" s="80"/>
      <c r="AO3197" s="80"/>
      <c r="AP3197" s="80"/>
      <c r="AQ3197" s="80"/>
      <c r="AR3197" s="127"/>
      <c r="AS3197" s="80"/>
      <c r="AT3197" s="7"/>
      <c r="AU3197" s="7"/>
      <c r="AV3197" s="165"/>
      <c r="AW3197" s="166"/>
      <c r="AX3197" s="137"/>
      <c r="AY3197" s="147"/>
      <c r="AZ3197" s="167"/>
      <c r="BA3197" s="167"/>
      <c r="BB3197" s="147" t="str">
        <f t="shared" si="732"/>
        <v/>
      </c>
      <c r="BC3197" s="168"/>
      <c r="BD3197" s="165"/>
      <c r="BE3197" s="165"/>
      <c r="BF3197" s="165"/>
      <c r="BG3197" s="165"/>
      <c r="BH3197" s="165"/>
      <c r="BI3197" s="165"/>
      <c r="BJ3197" s="165"/>
      <c r="BK3197" s="165"/>
      <c r="BL3197" s="165"/>
      <c r="BM3197" s="165"/>
      <c r="BN3197" s="165"/>
      <c r="BO3197" s="165"/>
      <c r="BP3197" s="165"/>
      <c r="BQ3197" s="165"/>
      <c r="BS3197" s="6"/>
      <c r="BT3197" s="11"/>
      <c r="BU3197" s="6"/>
      <c r="BV3197" s="6"/>
    </row>
    <row r="3198" spans="1:74" ht="15.75" x14ac:dyDescent="0.25">
      <c r="A3198" s="52" t="s">
        <v>1422</v>
      </c>
      <c r="B3198" s="56"/>
      <c r="C3198" s="7" t="s">
        <v>118</v>
      </c>
      <c r="D3198" s="7" t="s">
        <v>6558</v>
      </c>
      <c r="E3198" s="7"/>
      <c r="F3198" s="64"/>
      <c r="G3198" s="6"/>
      <c r="H3198" s="6"/>
      <c r="I3198" s="10" t="s">
        <v>110</v>
      </c>
      <c r="J3198" s="11" t="s">
        <v>8480</v>
      </c>
      <c r="K3198" s="194" t="s">
        <v>510</v>
      </c>
      <c r="L3198" s="176"/>
      <c r="M3198" s="176">
        <v>1000</v>
      </c>
      <c r="N3198" s="80" t="s">
        <v>6854</v>
      </c>
      <c r="O3198" s="162"/>
      <c r="P3198" s="80" t="s">
        <v>2687</v>
      </c>
      <c r="Q3198" s="80"/>
      <c r="R3198" s="80"/>
      <c r="S3198" s="163"/>
      <c r="T3198" s="213"/>
      <c r="U3198" s="162"/>
      <c r="V3198" s="164"/>
      <c r="W3198" s="12" t="str">
        <f t="shared" si="725"/>
        <v>Mqtt1</v>
      </c>
      <c r="X3198" s="196" t="s">
        <v>10598</v>
      </c>
      <c r="Y3198" s="6" t="str">
        <f t="shared" si="726"/>
        <v>marpower/power-tag/display-switching-supply-helm-ps</v>
      </c>
      <c r="Z3198" s="103" t="str" cm="1">
        <f t="array" ref="Z3198">IF(COUNTIF(N3198,"spare"),"","$."&amp;_xlfn.REGEXEXTRACT(J3198,"^PT\d+[FQ]\d+_(.*)", 2))</f>
        <v>$.RMS_Voltage_B_N</v>
      </c>
      <c r="AA3198" s="12">
        <f t="shared" si="730"/>
        <v>34</v>
      </c>
      <c r="AB3198" s="6" t="s">
        <v>195</v>
      </c>
      <c r="AC3198" s="103">
        <v>3030</v>
      </c>
      <c r="AJ3198" s="80"/>
      <c r="AK3198" s="113" t="s">
        <v>1424</v>
      </c>
      <c r="AN3198" s="80"/>
      <c r="AO3198" s="80"/>
      <c r="AP3198" s="80"/>
      <c r="AQ3198" s="80"/>
      <c r="AR3198" s="127"/>
      <c r="AS3198" s="80"/>
      <c r="AT3198" s="7"/>
      <c r="AU3198" s="7"/>
      <c r="AV3198" s="165"/>
      <c r="AW3198" s="166"/>
      <c r="AX3198" s="137"/>
      <c r="AY3198" s="147"/>
      <c r="AZ3198" s="167"/>
      <c r="BA3198" s="167"/>
      <c r="BB3198" s="147" t="str">
        <f t="shared" si="732"/>
        <v/>
      </c>
      <c r="BC3198" s="168"/>
      <c r="BD3198" s="165"/>
      <c r="BE3198" s="165"/>
      <c r="BF3198" s="165"/>
      <c r="BG3198" s="165"/>
      <c r="BH3198" s="165"/>
      <c r="BI3198" s="165"/>
      <c r="BJ3198" s="165"/>
      <c r="BK3198" s="165"/>
      <c r="BL3198" s="165"/>
      <c r="BM3198" s="165"/>
      <c r="BN3198" s="165"/>
      <c r="BO3198" s="165"/>
      <c r="BP3198" s="165"/>
      <c r="BQ3198" s="165"/>
      <c r="BS3198" s="6"/>
      <c r="BT3198" s="11"/>
      <c r="BU3198" s="6"/>
      <c r="BV3198" s="6"/>
    </row>
    <row r="3199" spans="1:74" ht="15.75" x14ac:dyDescent="0.25">
      <c r="A3199" s="52" t="s">
        <v>1422</v>
      </c>
      <c r="B3199" s="56"/>
      <c r="C3199" s="7" t="s">
        <v>118</v>
      </c>
      <c r="D3199" s="7" t="s">
        <v>6558</v>
      </c>
      <c r="E3199" s="7"/>
      <c r="F3199" s="64"/>
      <c r="G3199" s="6"/>
      <c r="H3199" s="6"/>
      <c r="I3199" s="10" t="s">
        <v>110</v>
      </c>
      <c r="J3199" s="11" t="s">
        <v>8657</v>
      </c>
      <c r="K3199" s="194" t="s">
        <v>510</v>
      </c>
      <c r="L3199" s="176"/>
      <c r="M3199" s="176">
        <v>1000</v>
      </c>
      <c r="N3199" s="80" t="s">
        <v>6854</v>
      </c>
      <c r="O3199" s="162"/>
      <c r="P3199" s="80" t="s">
        <v>2688</v>
      </c>
      <c r="Q3199" s="80"/>
      <c r="R3199" s="80"/>
      <c r="S3199" s="163"/>
      <c r="T3199" s="213"/>
      <c r="U3199" s="162"/>
      <c r="V3199" s="164"/>
      <c r="W3199" s="12" t="str">
        <f t="shared" si="725"/>
        <v>Mqtt1</v>
      </c>
      <c r="X3199" s="196" t="s">
        <v>10598</v>
      </c>
      <c r="Y3199" s="6" t="str">
        <f t="shared" si="726"/>
        <v>marpower/power-tag/display-switching-supply-helm-ps</v>
      </c>
      <c r="Z3199" s="103" t="str" cm="1">
        <f t="array" ref="Z3199">IF(COUNTIF(N3199,"spare"),"","$."&amp;_xlfn.REGEXEXTRACT(J3199,"^PT\d+[FQ]\d+_(.*)", 2))</f>
        <v>$.RMS_Voltage_C_N</v>
      </c>
      <c r="AA3199" s="12">
        <f t="shared" si="730"/>
        <v>34</v>
      </c>
      <c r="AB3199" s="6" t="s">
        <v>195</v>
      </c>
      <c r="AC3199" s="103">
        <v>3032</v>
      </c>
      <c r="AJ3199" s="80"/>
      <c r="AK3199" s="113" t="s">
        <v>1424</v>
      </c>
      <c r="AN3199" s="80"/>
      <c r="AO3199" s="80"/>
      <c r="AP3199" s="80"/>
      <c r="AQ3199" s="80"/>
      <c r="AR3199" s="127"/>
      <c r="AS3199" s="80"/>
      <c r="AT3199" s="7"/>
      <c r="AU3199" s="7"/>
      <c r="AV3199" s="165"/>
      <c r="AW3199" s="166"/>
      <c r="AX3199" s="137"/>
      <c r="AY3199" s="147"/>
      <c r="AZ3199" s="167"/>
      <c r="BA3199" s="167"/>
      <c r="BB3199" s="147" t="str">
        <f t="shared" si="732"/>
        <v/>
      </c>
      <c r="BC3199" s="168"/>
      <c r="BD3199" s="165"/>
      <c r="BE3199" s="165"/>
      <c r="BF3199" s="165"/>
      <c r="BG3199" s="165"/>
      <c r="BH3199" s="165"/>
      <c r="BI3199" s="165"/>
      <c r="BJ3199" s="165"/>
      <c r="BK3199" s="165"/>
      <c r="BL3199" s="165"/>
      <c r="BM3199" s="165"/>
      <c r="BN3199" s="165"/>
      <c r="BO3199" s="165"/>
      <c r="BP3199" s="165"/>
      <c r="BQ3199" s="165"/>
      <c r="BS3199" s="6"/>
      <c r="BT3199" s="11"/>
      <c r="BU3199" s="6"/>
      <c r="BV3199" s="6"/>
    </row>
    <row r="3200" spans="1:74" ht="15.75" x14ac:dyDescent="0.25">
      <c r="A3200" s="52" t="s">
        <v>1422</v>
      </c>
      <c r="B3200" s="56"/>
      <c r="C3200" s="7" t="s">
        <v>118</v>
      </c>
      <c r="D3200" s="7" t="s">
        <v>6558</v>
      </c>
      <c r="E3200" s="7"/>
      <c r="F3200" s="64"/>
      <c r="G3200" s="6"/>
      <c r="H3200" s="6"/>
      <c r="I3200" s="10" t="s">
        <v>110</v>
      </c>
      <c r="J3200" s="11" t="s">
        <v>1857</v>
      </c>
      <c r="K3200" s="194" t="s">
        <v>510</v>
      </c>
      <c r="L3200" s="176"/>
      <c r="M3200" s="176">
        <v>1000</v>
      </c>
      <c r="N3200" s="80" t="s">
        <v>6854</v>
      </c>
      <c r="O3200" s="162"/>
      <c r="P3200" s="80" t="s">
        <v>2689</v>
      </c>
      <c r="Q3200" s="80"/>
      <c r="R3200" s="80"/>
      <c r="S3200" s="163"/>
      <c r="T3200" s="213"/>
      <c r="U3200" s="162"/>
      <c r="V3200" s="164"/>
      <c r="W3200" s="12" t="str">
        <f t="shared" si="725"/>
        <v>Mqtt1</v>
      </c>
      <c r="X3200" s="196" t="s">
        <v>10598</v>
      </c>
      <c r="Y3200" s="6" t="str">
        <f t="shared" si="726"/>
        <v>marpower/power-tag/display-switching-supply-helm-ps</v>
      </c>
      <c r="Z3200" s="103" t="str" cm="1">
        <f t="array" ref="Z3200">IF(COUNTIF(N3200,"spare"),"","$."&amp;_xlfn.REGEXEXTRACT(J3200,"^PT\d+[FQ]\d+_(.*)", 2))</f>
        <v>$.Active_Power_Phase_A</v>
      </c>
      <c r="AA3200" s="12">
        <f t="shared" si="730"/>
        <v>34</v>
      </c>
      <c r="AB3200" s="6" t="s">
        <v>195</v>
      </c>
      <c r="AC3200" s="103">
        <v>3054</v>
      </c>
      <c r="AJ3200" s="80"/>
      <c r="AK3200" s="113" t="s">
        <v>1425</v>
      </c>
      <c r="AN3200" s="80"/>
      <c r="AO3200" s="80"/>
      <c r="AP3200" s="80"/>
      <c r="AQ3200" s="80"/>
      <c r="AR3200" s="127"/>
      <c r="AS3200" s="80"/>
      <c r="AT3200" s="7"/>
      <c r="AU3200" s="7"/>
      <c r="AV3200" s="165"/>
      <c r="AW3200" s="166"/>
      <c r="AX3200" s="137"/>
      <c r="AY3200" s="147"/>
      <c r="AZ3200" s="167"/>
      <c r="BA3200" s="167"/>
      <c r="BB3200" s="147" t="str">
        <f t="shared" si="732"/>
        <v/>
      </c>
      <c r="BC3200" s="168"/>
      <c r="BD3200" s="165"/>
      <c r="BE3200" s="165"/>
      <c r="BF3200" s="165"/>
      <c r="BG3200" s="165"/>
      <c r="BH3200" s="165"/>
      <c r="BI3200" s="165"/>
      <c r="BJ3200" s="165"/>
      <c r="BK3200" s="165"/>
      <c r="BL3200" s="165"/>
      <c r="BM3200" s="165"/>
      <c r="BN3200" s="165"/>
      <c r="BO3200" s="165"/>
      <c r="BP3200" s="165"/>
      <c r="BQ3200" s="165"/>
      <c r="BS3200" s="6"/>
      <c r="BT3200" s="11"/>
      <c r="BU3200" s="6"/>
      <c r="BV3200" s="6"/>
    </row>
    <row r="3201" spans="1:74" ht="15.75" x14ac:dyDescent="0.25">
      <c r="A3201" s="52" t="s">
        <v>1422</v>
      </c>
      <c r="B3201" s="56"/>
      <c r="C3201" s="7" t="s">
        <v>118</v>
      </c>
      <c r="D3201" s="7" t="s">
        <v>6558</v>
      </c>
      <c r="E3201" s="7"/>
      <c r="F3201" s="64"/>
      <c r="G3201" s="6"/>
      <c r="H3201" s="6"/>
      <c r="I3201" s="10" t="s">
        <v>110</v>
      </c>
      <c r="J3201" s="11" t="s">
        <v>1858</v>
      </c>
      <c r="K3201" s="194" t="s">
        <v>510</v>
      </c>
      <c r="L3201" s="176"/>
      <c r="M3201" s="176">
        <v>1000</v>
      </c>
      <c r="N3201" s="80" t="s">
        <v>6854</v>
      </c>
      <c r="O3201" s="162"/>
      <c r="P3201" s="80" t="s">
        <v>2690</v>
      </c>
      <c r="Q3201" s="80"/>
      <c r="R3201" s="80"/>
      <c r="S3201" s="163"/>
      <c r="T3201" s="213"/>
      <c r="U3201" s="162"/>
      <c r="V3201" s="164"/>
      <c r="W3201" s="12" t="str">
        <f t="shared" si="725"/>
        <v>Mqtt1</v>
      </c>
      <c r="X3201" s="196" t="s">
        <v>10598</v>
      </c>
      <c r="Y3201" s="6" t="str">
        <f t="shared" si="726"/>
        <v>marpower/power-tag/display-switching-supply-helm-ps</v>
      </c>
      <c r="Z3201" s="103" t="str" cm="1">
        <f t="array" ref="Z3201">IF(COUNTIF(N3201,"spare"),"","$."&amp;_xlfn.REGEXEXTRACT(J3201,"^PT\d+[FQ]\d+_(.*)", 2))</f>
        <v>$.Active_Power_Phase_B</v>
      </c>
      <c r="AA3201" s="12">
        <f t="shared" si="730"/>
        <v>34</v>
      </c>
      <c r="AB3201" s="6" t="s">
        <v>195</v>
      </c>
      <c r="AC3201" s="103">
        <v>3056</v>
      </c>
      <c r="AJ3201" s="80"/>
      <c r="AK3201" s="113" t="s">
        <v>1425</v>
      </c>
      <c r="AN3201" s="80"/>
      <c r="AO3201" s="80"/>
      <c r="AP3201" s="80"/>
      <c r="AQ3201" s="80"/>
      <c r="AR3201" s="127"/>
      <c r="AS3201" s="80"/>
      <c r="AT3201" s="7"/>
      <c r="AU3201" s="7"/>
      <c r="AV3201" s="165"/>
      <c r="AW3201" s="166"/>
      <c r="AX3201" s="137"/>
      <c r="AY3201" s="147"/>
      <c r="AZ3201" s="167"/>
      <c r="BA3201" s="167"/>
      <c r="BB3201" s="147" t="str">
        <f t="shared" si="732"/>
        <v/>
      </c>
      <c r="BC3201" s="168"/>
      <c r="BD3201" s="165"/>
      <c r="BE3201" s="165"/>
      <c r="BF3201" s="165"/>
      <c r="BG3201" s="165"/>
      <c r="BH3201" s="165"/>
      <c r="BI3201" s="165"/>
      <c r="BJ3201" s="165"/>
      <c r="BK3201" s="165"/>
      <c r="BL3201" s="165"/>
      <c r="BM3201" s="165"/>
      <c r="BN3201" s="165"/>
      <c r="BO3201" s="165"/>
      <c r="BP3201" s="165"/>
      <c r="BQ3201" s="165"/>
      <c r="BS3201" s="6"/>
      <c r="BT3201" s="11"/>
      <c r="BU3201" s="6"/>
      <c r="BV3201" s="6"/>
    </row>
    <row r="3202" spans="1:74" ht="15.75" x14ac:dyDescent="0.25">
      <c r="A3202" s="52" t="s">
        <v>1422</v>
      </c>
      <c r="B3202" s="56"/>
      <c r="C3202" s="7" t="s">
        <v>118</v>
      </c>
      <c r="D3202" s="7" t="s">
        <v>6558</v>
      </c>
      <c r="E3202" s="7"/>
      <c r="F3202" s="64"/>
      <c r="G3202" s="6"/>
      <c r="H3202" s="6"/>
      <c r="I3202" s="10" t="s">
        <v>110</v>
      </c>
      <c r="J3202" s="11" t="s">
        <v>1859</v>
      </c>
      <c r="K3202" s="194" t="s">
        <v>510</v>
      </c>
      <c r="L3202" s="176"/>
      <c r="M3202" s="176">
        <v>1000</v>
      </c>
      <c r="N3202" s="80" t="s">
        <v>6854</v>
      </c>
      <c r="O3202" s="162"/>
      <c r="P3202" s="80" t="s">
        <v>2691</v>
      </c>
      <c r="Q3202" s="80"/>
      <c r="R3202" s="80"/>
      <c r="S3202" s="163"/>
      <c r="T3202" s="213"/>
      <c r="U3202" s="162"/>
      <c r="V3202" s="164"/>
      <c r="W3202" s="12" t="str">
        <f t="shared" si="725"/>
        <v>Mqtt1</v>
      </c>
      <c r="X3202" s="196" t="s">
        <v>10598</v>
      </c>
      <c r="Y3202" s="6" t="str">
        <f t="shared" si="726"/>
        <v>marpower/power-tag/display-switching-supply-helm-ps</v>
      </c>
      <c r="Z3202" s="103" t="str" cm="1">
        <f t="array" ref="Z3202">IF(COUNTIF(N3202,"spare"),"","$."&amp;_xlfn.REGEXEXTRACT(J3202,"^PT\d+[FQ]\d+_(.*)", 2))</f>
        <v>$.Active_Power_Phase_C</v>
      </c>
      <c r="AA3202" s="12">
        <f t="shared" si="730"/>
        <v>34</v>
      </c>
      <c r="AB3202" s="6" t="s">
        <v>195</v>
      </c>
      <c r="AC3202" s="103">
        <v>3058</v>
      </c>
      <c r="AJ3202" s="80"/>
      <c r="AK3202" s="113" t="s">
        <v>1425</v>
      </c>
      <c r="AN3202" s="80"/>
      <c r="AO3202" s="80"/>
      <c r="AP3202" s="80"/>
      <c r="AQ3202" s="80"/>
      <c r="AR3202" s="127"/>
      <c r="AS3202" s="80"/>
      <c r="AT3202" s="7"/>
      <c r="AU3202" s="7"/>
      <c r="AV3202" s="165"/>
      <c r="AW3202" s="166"/>
      <c r="AX3202" s="137"/>
      <c r="AY3202" s="147"/>
      <c r="AZ3202" s="167"/>
      <c r="BA3202" s="167"/>
      <c r="BB3202" s="147" t="str">
        <f t="shared" si="732"/>
        <v/>
      </c>
      <c r="BC3202" s="168"/>
      <c r="BD3202" s="165"/>
      <c r="BE3202" s="165"/>
      <c r="BF3202" s="165"/>
      <c r="BG3202" s="165"/>
      <c r="BH3202" s="165"/>
      <c r="BI3202" s="165"/>
      <c r="BJ3202" s="165"/>
      <c r="BK3202" s="165"/>
      <c r="BL3202" s="165"/>
      <c r="BM3202" s="165"/>
      <c r="BN3202" s="165"/>
      <c r="BO3202" s="165"/>
      <c r="BP3202" s="165"/>
      <c r="BQ3202" s="165"/>
      <c r="BS3202" s="6"/>
      <c r="BT3202" s="11"/>
      <c r="BU3202" s="6"/>
      <c r="BV3202" s="6"/>
    </row>
    <row r="3203" spans="1:74" ht="15.75" x14ac:dyDescent="0.25">
      <c r="A3203" s="52" t="s">
        <v>1422</v>
      </c>
      <c r="B3203" s="56"/>
      <c r="C3203" s="7" t="s">
        <v>118</v>
      </c>
      <c r="D3203" s="7" t="s">
        <v>6558</v>
      </c>
      <c r="E3203" s="7"/>
      <c r="F3203" s="64"/>
      <c r="G3203" s="6"/>
      <c r="H3203" s="6"/>
      <c r="I3203" s="10" t="s">
        <v>110</v>
      </c>
      <c r="J3203" s="11" t="s">
        <v>1860</v>
      </c>
      <c r="K3203" s="194" t="s">
        <v>510</v>
      </c>
      <c r="L3203" s="176"/>
      <c r="M3203" s="176">
        <v>1000</v>
      </c>
      <c r="N3203" s="80" t="s">
        <v>6854</v>
      </c>
      <c r="O3203" s="162"/>
      <c r="P3203" s="80" t="s">
        <v>2692</v>
      </c>
      <c r="Q3203" s="80"/>
      <c r="R3203" s="80"/>
      <c r="S3203" s="163"/>
      <c r="T3203" s="213"/>
      <c r="U3203" s="162"/>
      <c r="V3203" s="164"/>
      <c r="W3203" s="12" t="str">
        <f t="shared" si="725"/>
        <v>Mqtt1</v>
      </c>
      <c r="X3203" s="196" t="s">
        <v>10598</v>
      </c>
      <c r="Y3203" s="6" t="str">
        <f t="shared" si="726"/>
        <v>marpower/power-tag/display-switching-supply-helm-ps</v>
      </c>
      <c r="Z3203" s="103" t="str" cm="1">
        <f t="array" ref="Z3203">IF(COUNTIF(N3203,"spare"),"","$."&amp;_xlfn.REGEXEXTRACT(J3203,"^PT\d+[FQ]\d+_(.*)", 2))</f>
        <v>$.Total_Active_Power</v>
      </c>
      <c r="AA3203" s="12">
        <f t="shared" si="730"/>
        <v>34</v>
      </c>
      <c r="AB3203" s="6" t="s">
        <v>195</v>
      </c>
      <c r="AC3203" s="103">
        <v>3060</v>
      </c>
      <c r="AJ3203" s="80"/>
      <c r="AK3203" s="113" t="s">
        <v>1425</v>
      </c>
      <c r="AN3203" s="80"/>
      <c r="AO3203" s="80"/>
      <c r="AP3203" s="80"/>
      <c r="AQ3203" s="80"/>
      <c r="AR3203" s="127"/>
      <c r="AS3203" s="80"/>
      <c r="AT3203" s="7"/>
      <c r="AU3203" s="7"/>
      <c r="AV3203" s="165"/>
      <c r="AW3203" s="166"/>
      <c r="AX3203" s="137"/>
      <c r="AY3203" s="147"/>
      <c r="AZ3203" s="167"/>
      <c r="BA3203" s="167"/>
      <c r="BB3203" s="147" t="str">
        <f t="shared" si="732"/>
        <v/>
      </c>
      <c r="BC3203" s="168"/>
      <c r="BD3203" s="165"/>
      <c r="BE3203" s="165"/>
      <c r="BF3203" s="165"/>
      <c r="BG3203" s="165"/>
      <c r="BH3203" s="165"/>
      <c r="BI3203" s="165"/>
      <c r="BJ3203" s="165"/>
      <c r="BK3203" s="165"/>
      <c r="BL3203" s="165"/>
      <c r="BM3203" s="165"/>
      <c r="BN3203" s="165"/>
      <c r="BO3203" s="165"/>
      <c r="BP3203" s="165"/>
      <c r="BQ3203" s="165"/>
      <c r="BS3203" s="6"/>
      <c r="BT3203" s="11"/>
      <c r="BU3203" s="6"/>
      <c r="BV3203" s="6"/>
    </row>
    <row r="3204" spans="1:74" ht="15.75" x14ac:dyDescent="0.25">
      <c r="A3204" s="52" t="s">
        <v>1422</v>
      </c>
      <c r="B3204" s="56"/>
      <c r="C3204" s="7" t="s">
        <v>118</v>
      </c>
      <c r="D3204" s="7" t="s">
        <v>6558</v>
      </c>
      <c r="E3204" s="7"/>
      <c r="F3204" s="64"/>
      <c r="G3204" s="6"/>
      <c r="H3204" s="6"/>
      <c r="I3204" s="10" t="s">
        <v>110</v>
      </c>
      <c r="J3204" s="11" t="s">
        <v>1861</v>
      </c>
      <c r="K3204" s="194" t="s">
        <v>510</v>
      </c>
      <c r="L3204" s="176"/>
      <c r="M3204" s="176">
        <v>1000</v>
      </c>
      <c r="N3204" s="80" t="s">
        <v>6854</v>
      </c>
      <c r="O3204" s="162"/>
      <c r="P3204" s="80" t="s">
        <v>2693</v>
      </c>
      <c r="Q3204" s="80"/>
      <c r="R3204" s="80"/>
      <c r="S3204" s="163"/>
      <c r="T3204" s="213"/>
      <c r="U3204" s="162"/>
      <c r="V3204" s="164"/>
      <c r="W3204" s="12" t="str">
        <f t="shared" si="725"/>
        <v>Mqtt1</v>
      </c>
      <c r="X3204" s="196" t="s">
        <v>10598</v>
      </c>
      <c r="Y3204" s="6" t="str">
        <f t="shared" si="726"/>
        <v>marpower/power-tag/display-switching-supply-helm-ps</v>
      </c>
      <c r="Z3204" s="103" t="str" cm="1">
        <f t="array" ref="Z3204">IF(COUNTIF(N3204,"spare"),"","$."&amp;_xlfn.REGEXEXTRACT(J3204,"^PT\d+[FQ]\d+_(.*)", 2))</f>
        <v>$.Power_Factor_Phase_A</v>
      </c>
      <c r="AA3204" s="12">
        <f t="shared" si="730"/>
        <v>34</v>
      </c>
      <c r="AB3204" s="6" t="s">
        <v>195</v>
      </c>
      <c r="AC3204" s="103">
        <v>3078</v>
      </c>
      <c r="AJ3204" s="80"/>
      <c r="AK3204" s="113" t="s">
        <v>1426</v>
      </c>
      <c r="AN3204" s="80"/>
      <c r="AO3204" s="80"/>
      <c r="AP3204" s="80"/>
      <c r="AQ3204" s="80"/>
      <c r="AR3204" s="127"/>
      <c r="AS3204" s="80"/>
      <c r="AT3204" s="7"/>
      <c r="AU3204" s="7"/>
      <c r="AV3204" s="165"/>
      <c r="AW3204" s="166"/>
      <c r="AX3204" s="137"/>
      <c r="AY3204" s="147"/>
      <c r="AZ3204" s="167"/>
      <c r="BA3204" s="167"/>
      <c r="BB3204" s="147" t="str">
        <f t="shared" si="732"/>
        <v/>
      </c>
      <c r="BC3204" s="168"/>
      <c r="BD3204" s="165"/>
      <c r="BE3204" s="165"/>
      <c r="BF3204" s="165"/>
      <c r="BG3204" s="165"/>
      <c r="BH3204" s="165"/>
      <c r="BI3204" s="165"/>
      <c r="BJ3204" s="165"/>
      <c r="BK3204" s="165"/>
      <c r="BL3204" s="165"/>
      <c r="BM3204" s="165"/>
      <c r="BN3204" s="165"/>
      <c r="BO3204" s="165"/>
      <c r="BP3204" s="165"/>
      <c r="BQ3204" s="165"/>
      <c r="BS3204" s="6"/>
      <c r="BT3204" s="11"/>
      <c r="BU3204" s="6"/>
      <c r="BV3204" s="6"/>
    </row>
    <row r="3205" spans="1:74" ht="15.75" x14ac:dyDescent="0.25">
      <c r="A3205" s="52" t="s">
        <v>1422</v>
      </c>
      <c r="B3205" s="56"/>
      <c r="C3205" s="7" t="s">
        <v>118</v>
      </c>
      <c r="D3205" s="7" t="s">
        <v>6558</v>
      </c>
      <c r="E3205" s="7"/>
      <c r="F3205" s="64"/>
      <c r="G3205" s="6"/>
      <c r="H3205" s="6"/>
      <c r="I3205" s="10" t="s">
        <v>110</v>
      </c>
      <c r="J3205" s="11" t="s">
        <v>1862</v>
      </c>
      <c r="K3205" s="194" t="s">
        <v>510</v>
      </c>
      <c r="L3205" s="176"/>
      <c r="M3205" s="176">
        <v>1000</v>
      </c>
      <c r="N3205" s="80" t="s">
        <v>6854</v>
      </c>
      <c r="O3205" s="162"/>
      <c r="P3205" s="80" t="s">
        <v>2694</v>
      </c>
      <c r="Q3205" s="80"/>
      <c r="R3205" s="80"/>
      <c r="S3205" s="163"/>
      <c r="T3205" s="213"/>
      <c r="U3205" s="162"/>
      <c r="V3205" s="164"/>
      <c r="W3205" s="12" t="str">
        <f t="shared" si="725"/>
        <v>Mqtt1</v>
      </c>
      <c r="X3205" s="196" t="s">
        <v>10598</v>
      </c>
      <c r="Y3205" s="6" t="str">
        <f t="shared" si="726"/>
        <v>marpower/power-tag/display-switching-supply-helm-ps</v>
      </c>
      <c r="Z3205" s="103" t="str" cm="1">
        <f t="array" ref="Z3205">IF(COUNTIF(N3205,"spare"),"","$."&amp;_xlfn.REGEXEXTRACT(J3205,"^PT\d+[FQ]\d+_(.*)", 2))</f>
        <v>$.Power_Factor_Phase_B</v>
      </c>
      <c r="AA3205" s="12">
        <f t="shared" si="730"/>
        <v>34</v>
      </c>
      <c r="AB3205" s="6" t="s">
        <v>195</v>
      </c>
      <c r="AC3205" s="103">
        <v>3080</v>
      </c>
      <c r="AJ3205" s="80"/>
      <c r="AK3205" s="113" t="s">
        <v>1426</v>
      </c>
      <c r="AN3205" s="80"/>
      <c r="AO3205" s="80"/>
      <c r="AP3205" s="80"/>
      <c r="AQ3205" s="80"/>
      <c r="AR3205" s="127"/>
      <c r="AS3205" s="80"/>
      <c r="AT3205" s="7"/>
      <c r="AU3205" s="7"/>
      <c r="AV3205" s="165"/>
      <c r="AW3205" s="166"/>
      <c r="AX3205" s="137"/>
      <c r="AY3205" s="147"/>
      <c r="AZ3205" s="167"/>
      <c r="BA3205" s="167"/>
      <c r="BB3205" s="147" t="str">
        <f t="shared" si="732"/>
        <v/>
      </c>
      <c r="BC3205" s="168"/>
      <c r="BD3205" s="165"/>
      <c r="BE3205" s="165"/>
      <c r="BF3205" s="165"/>
      <c r="BG3205" s="165"/>
      <c r="BH3205" s="165"/>
      <c r="BI3205" s="165"/>
      <c r="BJ3205" s="165"/>
      <c r="BK3205" s="165"/>
      <c r="BL3205" s="165"/>
      <c r="BM3205" s="165"/>
      <c r="BN3205" s="165"/>
      <c r="BO3205" s="165"/>
      <c r="BP3205" s="165"/>
      <c r="BQ3205" s="165"/>
      <c r="BS3205" s="6"/>
      <c r="BT3205" s="11"/>
      <c r="BU3205" s="6"/>
      <c r="BV3205" s="6"/>
    </row>
    <row r="3206" spans="1:74" ht="15.75" x14ac:dyDescent="0.25">
      <c r="A3206" s="52" t="s">
        <v>1422</v>
      </c>
      <c r="B3206" s="56"/>
      <c r="C3206" s="7" t="s">
        <v>118</v>
      </c>
      <c r="D3206" s="7" t="s">
        <v>6558</v>
      </c>
      <c r="E3206" s="7"/>
      <c r="F3206" s="64"/>
      <c r="G3206" s="6"/>
      <c r="H3206" s="6"/>
      <c r="I3206" s="10" t="s">
        <v>110</v>
      </c>
      <c r="J3206" s="11" t="s">
        <v>1863</v>
      </c>
      <c r="K3206" s="194" t="s">
        <v>510</v>
      </c>
      <c r="L3206" s="176"/>
      <c r="M3206" s="176">
        <v>1000</v>
      </c>
      <c r="N3206" s="80" t="s">
        <v>6854</v>
      </c>
      <c r="O3206" s="162"/>
      <c r="P3206" s="80" t="s">
        <v>2695</v>
      </c>
      <c r="Q3206" s="80"/>
      <c r="R3206" s="80"/>
      <c r="S3206" s="163"/>
      <c r="T3206" s="213"/>
      <c r="U3206" s="162"/>
      <c r="V3206" s="164"/>
      <c r="W3206" s="12" t="str">
        <f t="shared" si="725"/>
        <v>Mqtt1</v>
      </c>
      <c r="X3206" s="196" t="s">
        <v>10598</v>
      </c>
      <c r="Y3206" s="6" t="str">
        <f t="shared" si="726"/>
        <v>marpower/power-tag/display-switching-supply-helm-ps</v>
      </c>
      <c r="Z3206" s="103" t="str" cm="1">
        <f t="array" ref="Z3206">IF(COUNTIF(N3206,"spare"),"","$."&amp;_xlfn.REGEXEXTRACT(J3206,"^PT\d+[FQ]\d+_(.*)", 2))</f>
        <v>$.Power_Factor_Phase_C</v>
      </c>
      <c r="AA3206" s="12">
        <f t="shared" si="730"/>
        <v>34</v>
      </c>
      <c r="AB3206" s="6" t="s">
        <v>195</v>
      </c>
      <c r="AC3206" s="103">
        <v>3082</v>
      </c>
      <c r="AJ3206" s="80"/>
      <c r="AK3206" s="113" t="s">
        <v>1426</v>
      </c>
      <c r="AN3206" s="80"/>
      <c r="AO3206" s="80"/>
      <c r="AP3206" s="80"/>
      <c r="AQ3206" s="80"/>
      <c r="AR3206" s="127"/>
      <c r="AS3206" s="80"/>
      <c r="AT3206" s="7"/>
      <c r="AU3206" s="7"/>
      <c r="AV3206" s="165"/>
      <c r="AW3206" s="166"/>
      <c r="AX3206" s="137"/>
      <c r="AY3206" s="147"/>
      <c r="AZ3206" s="167"/>
      <c r="BA3206" s="167"/>
      <c r="BB3206" s="147" t="str">
        <f t="shared" si="732"/>
        <v/>
      </c>
      <c r="BC3206" s="168"/>
      <c r="BD3206" s="165"/>
      <c r="BE3206" s="165"/>
      <c r="BF3206" s="165"/>
      <c r="BG3206" s="165"/>
      <c r="BH3206" s="165"/>
      <c r="BI3206" s="165"/>
      <c r="BJ3206" s="165"/>
      <c r="BK3206" s="165"/>
      <c r="BL3206" s="165"/>
      <c r="BM3206" s="165"/>
      <c r="BN3206" s="165"/>
      <c r="BO3206" s="165"/>
      <c r="BP3206" s="165"/>
      <c r="BQ3206" s="165"/>
      <c r="BS3206" s="6"/>
      <c r="BT3206" s="11"/>
      <c r="BU3206" s="6"/>
      <c r="BV3206" s="6"/>
    </row>
    <row r="3207" spans="1:74" ht="15.75" x14ac:dyDescent="0.25">
      <c r="A3207" s="52" t="s">
        <v>1422</v>
      </c>
      <c r="B3207" s="56"/>
      <c r="C3207" s="7" t="s">
        <v>118</v>
      </c>
      <c r="D3207" s="7" t="s">
        <v>6558</v>
      </c>
      <c r="E3207" s="7"/>
      <c r="F3207" s="64"/>
      <c r="G3207" s="6"/>
      <c r="H3207" s="6"/>
      <c r="I3207" s="10" t="s">
        <v>110</v>
      </c>
      <c r="J3207" s="11" t="s">
        <v>1864</v>
      </c>
      <c r="K3207" s="194" t="s">
        <v>510</v>
      </c>
      <c r="L3207" s="176"/>
      <c r="M3207" s="176">
        <v>1000</v>
      </c>
      <c r="N3207" s="80" t="s">
        <v>6854</v>
      </c>
      <c r="O3207" s="162"/>
      <c r="P3207" s="80" t="s">
        <v>2696</v>
      </c>
      <c r="Q3207" s="80"/>
      <c r="R3207" s="80"/>
      <c r="S3207" s="163"/>
      <c r="T3207" s="213"/>
      <c r="U3207" s="162"/>
      <c r="V3207" s="164"/>
      <c r="W3207" s="12" t="str">
        <f t="shared" si="725"/>
        <v>Mqtt1</v>
      </c>
      <c r="X3207" s="196" t="s">
        <v>10598</v>
      </c>
      <c r="Y3207" s="6" t="str">
        <f t="shared" si="726"/>
        <v>marpower/power-tag/display-switching-supply-helm-ps</v>
      </c>
      <c r="Z3207" s="103" t="str" cm="1">
        <f t="array" ref="Z3207">IF(COUNTIF(N3207,"spare"),"","$."&amp;_xlfn.REGEXEXTRACT(J3207,"^PT\d+[FQ]\d+_(.*)", 2))</f>
        <v>$.Total_Power_Factor</v>
      </c>
      <c r="AA3207" s="12">
        <f t="shared" si="730"/>
        <v>34</v>
      </c>
      <c r="AB3207" s="6" t="s">
        <v>195</v>
      </c>
      <c r="AC3207" s="103">
        <v>3084</v>
      </c>
      <c r="AJ3207" s="80"/>
      <c r="AK3207" s="113" t="s">
        <v>1426</v>
      </c>
      <c r="AN3207" s="80"/>
      <c r="AO3207" s="80"/>
      <c r="AP3207" s="80"/>
      <c r="AQ3207" s="80"/>
      <c r="AR3207" s="127"/>
      <c r="AS3207" s="80"/>
      <c r="AT3207" s="7"/>
      <c r="AU3207" s="7"/>
      <c r="AV3207" s="165"/>
      <c r="AW3207" s="166"/>
      <c r="AX3207" s="137"/>
      <c r="AY3207" s="147"/>
      <c r="AZ3207" s="167"/>
      <c r="BA3207" s="167"/>
      <c r="BB3207" s="147" t="str">
        <f t="shared" si="732"/>
        <v/>
      </c>
      <c r="BC3207" s="168"/>
      <c r="BD3207" s="165"/>
      <c r="BE3207" s="165"/>
      <c r="BF3207" s="165"/>
      <c r="BG3207" s="165"/>
      <c r="BH3207" s="165"/>
      <c r="BI3207" s="165"/>
      <c r="BJ3207" s="165"/>
      <c r="BK3207" s="165"/>
      <c r="BL3207" s="165"/>
      <c r="BM3207" s="165"/>
      <c r="BN3207" s="165"/>
      <c r="BO3207" s="165"/>
      <c r="BP3207" s="165"/>
      <c r="BQ3207" s="165"/>
      <c r="BS3207" s="6"/>
      <c r="BT3207" s="11"/>
      <c r="BU3207" s="6"/>
      <c r="BV3207" s="6"/>
    </row>
    <row r="3208" spans="1:74" ht="15.75" x14ac:dyDescent="0.25">
      <c r="A3208" s="52" t="s">
        <v>1422</v>
      </c>
      <c r="B3208" s="56"/>
      <c r="C3208" s="7" t="s">
        <v>118</v>
      </c>
      <c r="D3208" s="7" t="s">
        <v>6558</v>
      </c>
      <c r="E3208" s="7"/>
      <c r="F3208" s="64"/>
      <c r="G3208" s="6"/>
      <c r="H3208" s="6"/>
      <c r="I3208" s="10" t="s">
        <v>110</v>
      </c>
      <c r="J3208" s="11" t="s">
        <v>1865</v>
      </c>
      <c r="K3208" s="194" t="s">
        <v>510</v>
      </c>
      <c r="L3208" s="176"/>
      <c r="M3208" s="176">
        <v>1000</v>
      </c>
      <c r="N3208" s="80" t="s">
        <v>6854</v>
      </c>
      <c r="O3208" s="162"/>
      <c r="P3208" s="80" t="s">
        <v>2667</v>
      </c>
      <c r="Q3208" s="80"/>
      <c r="R3208" s="80"/>
      <c r="S3208" s="163"/>
      <c r="T3208" s="213"/>
      <c r="U3208" s="162"/>
      <c r="V3208" s="164"/>
      <c r="W3208" s="12" t="str">
        <f t="shared" si="725"/>
        <v>Mqtt1</v>
      </c>
      <c r="X3208" s="196" t="s">
        <v>10599</v>
      </c>
      <c r="Y3208" s="6" t="str">
        <f t="shared" si="726"/>
        <v>marpower/power-tag/ecdis-1</v>
      </c>
      <c r="Z3208" s="103" t="str" cm="1">
        <f t="array" ref="Z3208">IF(COUNTIF(N3208,"spare"),"","$."&amp;_xlfn.REGEXEXTRACT(J3208,"^PT\d+[FQ]\d+_(.*)", 2))</f>
        <v>$.RMS_Current_Phase_A</v>
      </c>
      <c r="AA3208" s="12">
        <f t="shared" si="730"/>
        <v>35</v>
      </c>
      <c r="AB3208" s="6" t="s">
        <v>195</v>
      </c>
      <c r="AC3208" s="103">
        <v>3000</v>
      </c>
      <c r="AJ3208" s="80"/>
      <c r="AK3208" s="113" t="s">
        <v>1423</v>
      </c>
      <c r="AN3208" s="80"/>
      <c r="AO3208" s="80"/>
      <c r="AP3208" s="80"/>
      <c r="AQ3208" s="80"/>
      <c r="AR3208" s="127"/>
      <c r="AS3208" s="80"/>
      <c r="AT3208" s="7"/>
      <c r="AU3208" s="7"/>
      <c r="AV3208" s="165"/>
      <c r="AW3208" s="166"/>
      <c r="AX3208" s="137"/>
      <c r="AY3208" s="147"/>
      <c r="AZ3208" s="167"/>
      <c r="BA3208" s="167"/>
      <c r="BB3208" s="147" t="str">
        <f t="shared" ref="BB3208:BB3222" si="733">IF(ISNUMBER(AM3208),"1","")</f>
        <v/>
      </c>
      <c r="BC3208" s="168"/>
      <c r="BD3208" s="165"/>
      <c r="BE3208" s="165"/>
      <c r="BF3208" s="165"/>
      <c r="BG3208" s="165"/>
      <c r="BH3208" s="165"/>
      <c r="BI3208" s="165"/>
      <c r="BJ3208" s="165"/>
      <c r="BK3208" s="165"/>
      <c r="BL3208" s="165"/>
      <c r="BM3208" s="165"/>
      <c r="BN3208" s="165"/>
      <c r="BO3208" s="165"/>
      <c r="BP3208" s="165"/>
      <c r="BQ3208" s="165"/>
      <c r="BS3208" s="6"/>
      <c r="BT3208" s="11"/>
      <c r="BU3208" s="6"/>
      <c r="BV3208" s="6"/>
    </row>
    <row r="3209" spans="1:74" ht="15.75" x14ac:dyDescent="0.25">
      <c r="A3209" s="52" t="s">
        <v>1422</v>
      </c>
      <c r="B3209" s="56"/>
      <c r="C3209" s="7" t="s">
        <v>118</v>
      </c>
      <c r="D3209" s="7" t="s">
        <v>6558</v>
      </c>
      <c r="E3209" s="7"/>
      <c r="F3209" s="64"/>
      <c r="G3209" s="6"/>
      <c r="H3209" s="6"/>
      <c r="I3209" s="10" t="s">
        <v>110</v>
      </c>
      <c r="J3209" s="11" t="s">
        <v>1866</v>
      </c>
      <c r="K3209" s="194" t="s">
        <v>510</v>
      </c>
      <c r="L3209" s="176"/>
      <c r="M3209" s="176">
        <v>1000</v>
      </c>
      <c r="N3209" s="80" t="s">
        <v>6854</v>
      </c>
      <c r="O3209" s="162"/>
      <c r="P3209" s="80" t="s">
        <v>2668</v>
      </c>
      <c r="Q3209" s="80"/>
      <c r="R3209" s="80"/>
      <c r="S3209" s="163"/>
      <c r="T3209" s="213"/>
      <c r="U3209" s="162"/>
      <c r="V3209" s="164"/>
      <c r="W3209" s="12" t="str">
        <f t="shared" si="725"/>
        <v>Mqtt1</v>
      </c>
      <c r="X3209" s="196" t="s">
        <v>10599</v>
      </c>
      <c r="Y3209" s="6" t="str">
        <f t="shared" si="726"/>
        <v>marpower/power-tag/ecdis-1</v>
      </c>
      <c r="Z3209" s="103" t="str" cm="1">
        <f t="array" ref="Z3209">IF(COUNTIF(N3209,"spare"),"","$."&amp;_xlfn.REGEXEXTRACT(J3209,"^PT\d+[FQ]\d+_(.*)", 2))</f>
        <v>$.RMS_Current_Phase_B</v>
      </c>
      <c r="AA3209" s="12">
        <f t="shared" si="730"/>
        <v>35</v>
      </c>
      <c r="AB3209" s="6" t="s">
        <v>195</v>
      </c>
      <c r="AC3209" s="103">
        <v>3002</v>
      </c>
      <c r="AJ3209" s="80"/>
      <c r="AK3209" s="113" t="s">
        <v>1423</v>
      </c>
      <c r="AN3209" s="80"/>
      <c r="AO3209" s="80"/>
      <c r="AP3209" s="80"/>
      <c r="AQ3209" s="80"/>
      <c r="AR3209" s="127"/>
      <c r="AS3209" s="80"/>
      <c r="AT3209" s="7"/>
      <c r="AU3209" s="7"/>
      <c r="AV3209" s="165"/>
      <c r="AW3209" s="166"/>
      <c r="AX3209" s="137"/>
      <c r="AY3209" s="147"/>
      <c r="AZ3209" s="167"/>
      <c r="BA3209" s="167"/>
      <c r="BB3209" s="147" t="str">
        <f t="shared" si="733"/>
        <v/>
      </c>
      <c r="BC3209" s="168"/>
      <c r="BD3209" s="165"/>
      <c r="BE3209" s="165"/>
      <c r="BF3209" s="165"/>
      <c r="BG3209" s="165"/>
      <c r="BH3209" s="165"/>
      <c r="BI3209" s="165"/>
      <c r="BJ3209" s="165"/>
      <c r="BK3209" s="165"/>
      <c r="BL3209" s="165"/>
      <c r="BM3209" s="165"/>
      <c r="BN3209" s="165"/>
      <c r="BO3209" s="165"/>
      <c r="BP3209" s="165"/>
      <c r="BQ3209" s="165"/>
      <c r="BS3209" s="6"/>
      <c r="BT3209" s="11"/>
      <c r="BU3209" s="6"/>
      <c r="BV3209" s="6"/>
    </row>
    <row r="3210" spans="1:74" ht="15.75" x14ac:dyDescent="0.25">
      <c r="A3210" s="52" t="s">
        <v>1422</v>
      </c>
      <c r="B3210" s="56"/>
      <c r="C3210" s="7" t="s">
        <v>118</v>
      </c>
      <c r="D3210" s="7" t="s">
        <v>6558</v>
      </c>
      <c r="E3210" s="7"/>
      <c r="F3210" s="64"/>
      <c r="G3210" s="6"/>
      <c r="H3210" s="6"/>
      <c r="I3210" s="10" t="s">
        <v>110</v>
      </c>
      <c r="J3210" s="11" t="s">
        <v>1867</v>
      </c>
      <c r="K3210" s="194" t="s">
        <v>510</v>
      </c>
      <c r="L3210" s="176"/>
      <c r="M3210" s="176">
        <v>1000</v>
      </c>
      <c r="N3210" s="80" t="s">
        <v>6854</v>
      </c>
      <c r="O3210" s="162"/>
      <c r="P3210" s="80" t="s">
        <v>2669</v>
      </c>
      <c r="Q3210" s="80"/>
      <c r="R3210" s="80"/>
      <c r="S3210" s="163"/>
      <c r="T3210" s="213"/>
      <c r="U3210" s="162"/>
      <c r="V3210" s="164"/>
      <c r="W3210" s="12" t="str">
        <f t="shared" ref="W3210:W3273" si="734">IF(COUNTIF(N3210,"spare"),"","Mqtt1")</f>
        <v>Mqtt1</v>
      </c>
      <c r="X3210" s="196" t="s">
        <v>10599</v>
      </c>
      <c r="Y3210" s="6" t="str">
        <f t="shared" si="726"/>
        <v>marpower/power-tag/ecdis-1</v>
      </c>
      <c r="Z3210" s="103" t="str" cm="1">
        <f t="array" ref="Z3210">IF(COUNTIF(N3210,"spare"),"","$."&amp;_xlfn.REGEXEXTRACT(J3210,"^PT\d+[FQ]\d+_(.*)", 2))</f>
        <v>$.RMS_Current_Phase_C</v>
      </c>
      <c r="AA3210" s="12">
        <f t="shared" si="730"/>
        <v>35</v>
      </c>
      <c r="AB3210" s="6" t="s">
        <v>195</v>
      </c>
      <c r="AC3210" s="103">
        <v>3004</v>
      </c>
      <c r="AJ3210" s="80"/>
      <c r="AK3210" s="113" t="s">
        <v>1423</v>
      </c>
      <c r="AN3210" s="80"/>
      <c r="AO3210" s="80"/>
      <c r="AP3210" s="80"/>
      <c r="AQ3210" s="80"/>
      <c r="AR3210" s="127"/>
      <c r="AS3210" s="80"/>
      <c r="AT3210" s="7"/>
      <c r="AU3210" s="7"/>
      <c r="AV3210" s="165"/>
      <c r="AW3210" s="166"/>
      <c r="AX3210" s="137"/>
      <c r="AY3210" s="147"/>
      <c r="AZ3210" s="167"/>
      <c r="BA3210" s="167"/>
      <c r="BB3210" s="147" t="str">
        <f t="shared" si="733"/>
        <v/>
      </c>
      <c r="BC3210" s="168"/>
      <c r="BD3210" s="165"/>
      <c r="BE3210" s="165"/>
      <c r="BF3210" s="165"/>
      <c r="BG3210" s="165"/>
      <c r="BH3210" s="165"/>
      <c r="BI3210" s="165"/>
      <c r="BJ3210" s="165"/>
      <c r="BK3210" s="165"/>
      <c r="BL3210" s="165"/>
      <c r="BM3210" s="165"/>
      <c r="BN3210" s="165"/>
      <c r="BO3210" s="165"/>
      <c r="BP3210" s="165"/>
      <c r="BQ3210" s="165"/>
      <c r="BS3210" s="6"/>
      <c r="BT3210" s="11"/>
      <c r="BU3210" s="6"/>
      <c r="BV3210" s="6"/>
    </row>
    <row r="3211" spans="1:74" ht="15.75" x14ac:dyDescent="0.25">
      <c r="A3211" s="52" t="s">
        <v>1422</v>
      </c>
      <c r="B3211" s="56"/>
      <c r="C3211" s="7" t="s">
        <v>118</v>
      </c>
      <c r="D3211" s="7" t="s">
        <v>6558</v>
      </c>
      <c r="E3211" s="7"/>
      <c r="F3211" s="64"/>
      <c r="G3211" s="6"/>
      <c r="H3211" s="6"/>
      <c r="I3211" s="10" t="s">
        <v>110</v>
      </c>
      <c r="J3211" s="11" t="s">
        <v>1868</v>
      </c>
      <c r="K3211" s="194" t="s">
        <v>510</v>
      </c>
      <c r="L3211" s="176"/>
      <c r="M3211" s="176">
        <v>1000</v>
      </c>
      <c r="N3211" s="80" t="s">
        <v>6854</v>
      </c>
      <c r="O3211" s="162"/>
      <c r="P3211" s="80" t="s">
        <v>2670</v>
      </c>
      <c r="Q3211" s="80"/>
      <c r="R3211" s="80"/>
      <c r="S3211" s="163"/>
      <c r="T3211" s="213"/>
      <c r="U3211" s="162"/>
      <c r="V3211" s="164"/>
      <c r="W3211" s="12" t="str">
        <f t="shared" si="734"/>
        <v>Mqtt1</v>
      </c>
      <c r="X3211" s="196" t="s">
        <v>10599</v>
      </c>
      <c r="Y3211" s="6" t="str">
        <f t="shared" ref="Y3211:Y3274" si="735">LOWER(_xlfn.CONCAT("marpower/",SUBSTITUTE(SUBSTITUTE("power-tag/" &amp; X3211," ","-"),"_","-")))</f>
        <v>marpower/power-tag/ecdis-1</v>
      </c>
      <c r="Z3211" s="103" t="str" cm="1">
        <f t="array" ref="Z3211">IF(COUNTIF(N3211,"spare"),"","$."&amp;_xlfn.REGEXEXTRACT(J3211,"^PT\d+[FQ]\d+_(.*)", 2))</f>
        <v>$.RMS_Current_Phase_Neut</v>
      </c>
      <c r="AA3211" s="12">
        <f t="shared" si="730"/>
        <v>35</v>
      </c>
      <c r="AB3211" s="6" t="s">
        <v>195</v>
      </c>
      <c r="AC3211" s="103">
        <v>3006</v>
      </c>
      <c r="AJ3211" s="80"/>
      <c r="AK3211" s="113" t="s">
        <v>1423</v>
      </c>
      <c r="AN3211" s="80"/>
      <c r="AO3211" s="80"/>
      <c r="AP3211" s="80"/>
      <c r="AQ3211" s="80"/>
      <c r="AR3211" s="127"/>
      <c r="AS3211" s="80"/>
      <c r="AT3211" s="7"/>
      <c r="AU3211" s="7"/>
      <c r="AV3211" s="165"/>
      <c r="AW3211" s="166"/>
      <c r="AX3211" s="137"/>
      <c r="AY3211" s="147"/>
      <c r="AZ3211" s="167"/>
      <c r="BA3211" s="167"/>
      <c r="BB3211" s="147" t="str">
        <f t="shared" si="733"/>
        <v/>
      </c>
      <c r="BC3211" s="168"/>
      <c r="BD3211" s="165"/>
      <c r="BE3211" s="165"/>
      <c r="BF3211" s="165"/>
      <c r="BG3211" s="165"/>
      <c r="BH3211" s="165"/>
      <c r="BI3211" s="165"/>
      <c r="BJ3211" s="165"/>
      <c r="BK3211" s="165"/>
      <c r="BL3211" s="165"/>
      <c r="BM3211" s="165"/>
      <c r="BN3211" s="165"/>
      <c r="BO3211" s="165"/>
      <c r="BP3211" s="165"/>
      <c r="BQ3211" s="165"/>
      <c r="BS3211" s="6"/>
      <c r="BT3211" s="11"/>
      <c r="BU3211" s="6"/>
      <c r="BV3211" s="6"/>
    </row>
    <row r="3212" spans="1:74" ht="15.75" x14ac:dyDescent="0.25">
      <c r="A3212" s="52" t="s">
        <v>1422</v>
      </c>
      <c r="B3212" s="56"/>
      <c r="C3212" s="7" t="s">
        <v>118</v>
      </c>
      <c r="D3212" s="7" t="s">
        <v>6558</v>
      </c>
      <c r="E3212" s="7"/>
      <c r="F3212" s="64"/>
      <c r="G3212" s="6"/>
      <c r="H3212" s="6"/>
      <c r="I3212" s="10" t="s">
        <v>110</v>
      </c>
      <c r="J3212" s="11" t="s">
        <v>8304</v>
      </c>
      <c r="K3212" s="194" t="s">
        <v>510</v>
      </c>
      <c r="L3212" s="176"/>
      <c r="M3212" s="176">
        <v>1000</v>
      </c>
      <c r="N3212" s="80" t="s">
        <v>6854</v>
      </c>
      <c r="O3212" s="162"/>
      <c r="P3212" s="80" t="s">
        <v>2671</v>
      </c>
      <c r="Q3212" s="80"/>
      <c r="R3212" s="80"/>
      <c r="S3212" s="163"/>
      <c r="T3212" s="213"/>
      <c r="U3212" s="162"/>
      <c r="V3212" s="164"/>
      <c r="W3212" s="12" t="str">
        <f t="shared" si="734"/>
        <v>Mqtt1</v>
      </c>
      <c r="X3212" s="196" t="s">
        <v>10599</v>
      </c>
      <c r="Y3212" s="6" t="str">
        <f t="shared" si="735"/>
        <v>marpower/power-tag/ecdis-1</v>
      </c>
      <c r="Z3212" s="103" t="str" cm="1">
        <f t="array" ref="Z3212">IF(COUNTIF(N3212,"spare"),"","$."&amp;_xlfn.REGEXEXTRACT(J3212,"^PT\d+[FQ]\d+_(.*)", 2))</f>
        <v>$.RMS_Voltage_A_N</v>
      </c>
      <c r="AA3212" s="12">
        <f t="shared" si="730"/>
        <v>35</v>
      </c>
      <c r="AB3212" s="6" t="s">
        <v>195</v>
      </c>
      <c r="AC3212" s="103">
        <v>3028</v>
      </c>
      <c r="AJ3212" s="80"/>
      <c r="AK3212" s="113" t="s">
        <v>1424</v>
      </c>
      <c r="AN3212" s="80"/>
      <c r="AO3212" s="80"/>
      <c r="AP3212" s="80"/>
      <c r="AQ3212" s="80"/>
      <c r="AR3212" s="127"/>
      <c r="AS3212" s="80"/>
      <c r="AT3212" s="7"/>
      <c r="AU3212" s="7"/>
      <c r="AV3212" s="165"/>
      <c r="AW3212" s="166"/>
      <c r="AX3212" s="137"/>
      <c r="AY3212" s="147"/>
      <c r="AZ3212" s="167"/>
      <c r="BA3212" s="167"/>
      <c r="BB3212" s="147" t="str">
        <f t="shared" si="733"/>
        <v/>
      </c>
      <c r="BC3212" s="168"/>
      <c r="BD3212" s="165"/>
      <c r="BE3212" s="165"/>
      <c r="BF3212" s="165"/>
      <c r="BG3212" s="165"/>
      <c r="BH3212" s="165"/>
      <c r="BI3212" s="165"/>
      <c r="BJ3212" s="165"/>
      <c r="BK3212" s="165"/>
      <c r="BL3212" s="165"/>
      <c r="BM3212" s="165"/>
      <c r="BN3212" s="165"/>
      <c r="BO3212" s="165"/>
      <c r="BP3212" s="165"/>
      <c r="BQ3212" s="165"/>
      <c r="BS3212" s="6"/>
      <c r="BT3212" s="11"/>
      <c r="BU3212" s="6"/>
      <c r="BV3212" s="6"/>
    </row>
    <row r="3213" spans="1:74" ht="15.75" x14ac:dyDescent="0.25">
      <c r="A3213" s="52" t="s">
        <v>1422</v>
      </c>
      <c r="B3213" s="56"/>
      <c r="C3213" s="7" t="s">
        <v>118</v>
      </c>
      <c r="D3213" s="7" t="s">
        <v>6558</v>
      </c>
      <c r="E3213" s="7"/>
      <c r="F3213" s="64"/>
      <c r="G3213" s="6"/>
      <c r="H3213" s="6"/>
      <c r="I3213" s="10" t="s">
        <v>110</v>
      </c>
      <c r="J3213" s="11" t="s">
        <v>8481</v>
      </c>
      <c r="K3213" s="194" t="s">
        <v>510</v>
      </c>
      <c r="L3213" s="176"/>
      <c r="M3213" s="176">
        <v>1000</v>
      </c>
      <c r="N3213" s="80" t="s">
        <v>6854</v>
      </c>
      <c r="O3213" s="162"/>
      <c r="P3213" s="80" t="s">
        <v>2672</v>
      </c>
      <c r="Q3213" s="80"/>
      <c r="R3213" s="80"/>
      <c r="S3213" s="163"/>
      <c r="T3213" s="213"/>
      <c r="U3213" s="162"/>
      <c r="V3213" s="164"/>
      <c r="W3213" s="12" t="str">
        <f t="shared" si="734"/>
        <v>Mqtt1</v>
      </c>
      <c r="X3213" s="196" t="s">
        <v>10599</v>
      </c>
      <c r="Y3213" s="6" t="str">
        <f t="shared" si="735"/>
        <v>marpower/power-tag/ecdis-1</v>
      </c>
      <c r="Z3213" s="103" t="str" cm="1">
        <f t="array" ref="Z3213">IF(COUNTIF(N3213,"spare"),"","$."&amp;_xlfn.REGEXEXTRACT(J3213,"^PT\d+[FQ]\d+_(.*)", 2))</f>
        <v>$.RMS_Voltage_B_N</v>
      </c>
      <c r="AA3213" s="12">
        <f t="shared" si="730"/>
        <v>35</v>
      </c>
      <c r="AB3213" s="6" t="s">
        <v>195</v>
      </c>
      <c r="AC3213" s="103">
        <v>3030</v>
      </c>
      <c r="AJ3213" s="80"/>
      <c r="AK3213" s="113" t="s">
        <v>1424</v>
      </c>
      <c r="AN3213" s="80"/>
      <c r="AO3213" s="80"/>
      <c r="AP3213" s="80"/>
      <c r="AQ3213" s="80"/>
      <c r="AR3213" s="127"/>
      <c r="AS3213" s="80"/>
      <c r="AT3213" s="7"/>
      <c r="AU3213" s="7"/>
      <c r="AV3213" s="165"/>
      <c r="AW3213" s="166"/>
      <c r="AX3213" s="137"/>
      <c r="AY3213" s="147"/>
      <c r="AZ3213" s="167"/>
      <c r="BA3213" s="167"/>
      <c r="BB3213" s="147" t="str">
        <f t="shared" si="733"/>
        <v/>
      </c>
      <c r="BC3213" s="168"/>
      <c r="BD3213" s="165"/>
      <c r="BE3213" s="165"/>
      <c r="BF3213" s="165"/>
      <c r="BG3213" s="165"/>
      <c r="BH3213" s="165"/>
      <c r="BI3213" s="165"/>
      <c r="BJ3213" s="165"/>
      <c r="BK3213" s="165"/>
      <c r="BL3213" s="165"/>
      <c r="BM3213" s="165"/>
      <c r="BN3213" s="165"/>
      <c r="BO3213" s="165"/>
      <c r="BP3213" s="165"/>
      <c r="BQ3213" s="165"/>
      <c r="BS3213" s="6"/>
      <c r="BT3213" s="11"/>
      <c r="BU3213" s="6"/>
      <c r="BV3213" s="6"/>
    </row>
    <row r="3214" spans="1:74" ht="15.75" x14ac:dyDescent="0.25">
      <c r="A3214" s="52" t="s">
        <v>1422</v>
      </c>
      <c r="B3214" s="56"/>
      <c r="C3214" s="7" t="s">
        <v>118</v>
      </c>
      <c r="D3214" s="7" t="s">
        <v>6558</v>
      </c>
      <c r="E3214" s="7"/>
      <c r="F3214" s="64"/>
      <c r="G3214" s="6"/>
      <c r="H3214" s="6"/>
      <c r="I3214" s="10" t="s">
        <v>110</v>
      </c>
      <c r="J3214" s="11" t="s">
        <v>8658</v>
      </c>
      <c r="K3214" s="194" t="s">
        <v>510</v>
      </c>
      <c r="L3214" s="176"/>
      <c r="M3214" s="176">
        <v>1000</v>
      </c>
      <c r="N3214" s="80" t="s">
        <v>6854</v>
      </c>
      <c r="O3214" s="162"/>
      <c r="P3214" s="80" t="s">
        <v>2673</v>
      </c>
      <c r="Q3214" s="80"/>
      <c r="R3214" s="80"/>
      <c r="S3214" s="163"/>
      <c r="T3214" s="213"/>
      <c r="U3214" s="162"/>
      <c r="V3214" s="164"/>
      <c r="W3214" s="12" t="str">
        <f t="shared" si="734"/>
        <v>Mqtt1</v>
      </c>
      <c r="X3214" s="196" t="s">
        <v>10599</v>
      </c>
      <c r="Y3214" s="6" t="str">
        <f t="shared" si="735"/>
        <v>marpower/power-tag/ecdis-1</v>
      </c>
      <c r="Z3214" s="103" t="str" cm="1">
        <f t="array" ref="Z3214">IF(COUNTIF(N3214,"spare"),"","$."&amp;_xlfn.REGEXEXTRACT(J3214,"^PT\d+[FQ]\d+_(.*)", 2))</f>
        <v>$.RMS_Voltage_C_N</v>
      </c>
      <c r="AA3214" s="12">
        <f t="shared" si="730"/>
        <v>35</v>
      </c>
      <c r="AB3214" s="6" t="s">
        <v>195</v>
      </c>
      <c r="AC3214" s="103">
        <v>3032</v>
      </c>
      <c r="AJ3214" s="80"/>
      <c r="AK3214" s="113" t="s">
        <v>1424</v>
      </c>
      <c r="AN3214" s="80"/>
      <c r="AO3214" s="80"/>
      <c r="AP3214" s="80"/>
      <c r="AQ3214" s="80"/>
      <c r="AR3214" s="127"/>
      <c r="AS3214" s="80"/>
      <c r="AT3214" s="7"/>
      <c r="AU3214" s="7"/>
      <c r="AV3214" s="165"/>
      <c r="AW3214" s="166"/>
      <c r="AX3214" s="137"/>
      <c r="AY3214" s="147"/>
      <c r="AZ3214" s="167"/>
      <c r="BA3214" s="167"/>
      <c r="BB3214" s="147" t="str">
        <f t="shared" si="733"/>
        <v/>
      </c>
      <c r="BC3214" s="168"/>
      <c r="BD3214" s="165"/>
      <c r="BE3214" s="165"/>
      <c r="BF3214" s="165"/>
      <c r="BG3214" s="165"/>
      <c r="BH3214" s="165"/>
      <c r="BI3214" s="165"/>
      <c r="BJ3214" s="165"/>
      <c r="BK3214" s="165"/>
      <c r="BL3214" s="165"/>
      <c r="BM3214" s="165"/>
      <c r="BN3214" s="165"/>
      <c r="BO3214" s="165"/>
      <c r="BP3214" s="165"/>
      <c r="BQ3214" s="165"/>
      <c r="BS3214" s="6"/>
      <c r="BT3214" s="11"/>
      <c r="BU3214" s="6"/>
      <c r="BV3214" s="6"/>
    </row>
    <row r="3215" spans="1:74" ht="15.75" x14ac:dyDescent="0.25">
      <c r="A3215" s="52" t="s">
        <v>1422</v>
      </c>
      <c r="B3215" s="56"/>
      <c r="C3215" s="7" t="s">
        <v>118</v>
      </c>
      <c r="D3215" s="7" t="s">
        <v>6558</v>
      </c>
      <c r="E3215" s="7"/>
      <c r="F3215" s="64"/>
      <c r="G3215" s="6"/>
      <c r="H3215" s="6"/>
      <c r="I3215" s="10" t="s">
        <v>110</v>
      </c>
      <c r="J3215" s="11" t="s">
        <v>1869</v>
      </c>
      <c r="K3215" s="194" t="s">
        <v>510</v>
      </c>
      <c r="L3215" s="176"/>
      <c r="M3215" s="176">
        <v>1000</v>
      </c>
      <c r="N3215" s="80" t="s">
        <v>6854</v>
      </c>
      <c r="O3215" s="162"/>
      <c r="P3215" s="80" t="s">
        <v>2674</v>
      </c>
      <c r="Q3215" s="80"/>
      <c r="R3215" s="80"/>
      <c r="S3215" s="163"/>
      <c r="T3215" s="213"/>
      <c r="U3215" s="162"/>
      <c r="V3215" s="164"/>
      <c r="W3215" s="12" t="str">
        <f t="shared" si="734"/>
        <v>Mqtt1</v>
      </c>
      <c r="X3215" s="196" t="s">
        <v>10599</v>
      </c>
      <c r="Y3215" s="6" t="str">
        <f t="shared" si="735"/>
        <v>marpower/power-tag/ecdis-1</v>
      </c>
      <c r="Z3215" s="103" t="str" cm="1">
        <f t="array" ref="Z3215">IF(COUNTIF(N3215,"spare"),"","$."&amp;_xlfn.REGEXEXTRACT(J3215,"^PT\d+[FQ]\d+_(.*)", 2))</f>
        <v>$.Active_Power_Phase_A</v>
      </c>
      <c r="AA3215" s="12">
        <f t="shared" si="730"/>
        <v>35</v>
      </c>
      <c r="AB3215" s="6" t="s">
        <v>195</v>
      </c>
      <c r="AC3215" s="103">
        <v>3054</v>
      </c>
      <c r="AJ3215" s="80"/>
      <c r="AK3215" s="113" t="s">
        <v>1425</v>
      </c>
      <c r="AN3215" s="80"/>
      <c r="AO3215" s="80"/>
      <c r="AP3215" s="80"/>
      <c r="AQ3215" s="80"/>
      <c r="AR3215" s="127"/>
      <c r="AS3215" s="80"/>
      <c r="AT3215" s="7"/>
      <c r="AU3215" s="7"/>
      <c r="AV3215" s="165"/>
      <c r="AW3215" s="166"/>
      <c r="AX3215" s="137"/>
      <c r="AY3215" s="147"/>
      <c r="AZ3215" s="167"/>
      <c r="BA3215" s="167"/>
      <c r="BB3215" s="147" t="str">
        <f t="shared" si="733"/>
        <v/>
      </c>
      <c r="BC3215" s="168"/>
      <c r="BD3215" s="165"/>
      <c r="BE3215" s="165"/>
      <c r="BF3215" s="165"/>
      <c r="BG3215" s="165"/>
      <c r="BH3215" s="165"/>
      <c r="BI3215" s="165"/>
      <c r="BJ3215" s="165"/>
      <c r="BK3215" s="165"/>
      <c r="BL3215" s="165"/>
      <c r="BM3215" s="165"/>
      <c r="BN3215" s="165"/>
      <c r="BO3215" s="165"/>
      <c r="BP3215" s="165"/>
      <c r="BQ3215" s="165"/>
      <c r="BS3215" s="6"/>
      <c r="BT3215" s="11"/>
      <c r="BU3215" s="6"/>
      <c r="BV3215" s="6"/>
    </row>
    <row r="3216" spans="1:74" ht="15.75" x14ac:dyDescent="0.25">
      <c r="A3216" s="52" t="s">
        <v>1422</v>
      </c>
      <c r="B3216" s="56"/>
      <c r="C3216" s="7" t="s">
        <v>118</v>
      </c>
      <c r="D3216" s="7" t="s">
        <v>6558</v>
      </c>
      <c r="E3216" s="7"/>
      <c r="F3216" s="64"/>
      <c r="G3216" s="6"/>
      <c r="H3216" s="6"/>
      <c r="I3216" s="10" t="s">
        <v>110</v>
      </c>
      <c r="J3216" s="11" t="s">
        <v>1870</v>
      </c>
      <c r="K3216" s="194" t="s">
        <v>510</v>
      </c>
      <c r="L3216" s="176"/>
      <c r="M3216" s="176">
        <v>1000</v>
      </c>
      <c r="N3216" s="80" t="s">
        <v>6854</v>
      </c>
      <c r="O3216" s="162"/>
      <c r="P3216" s="80" t="s">
        <v>2675</v>
      </c>
      <c r="Q3216" s="80"/>
      <c r="R3216" s="80"/>
      <c r="S3216" s="163"/>
      <c r="T3216" s="213"/>
      <c r="U3216" s="162"/>
      <c r="V3216" s="164"/>
      <c r="W3216" s="12" t="str">
        <f t="shared" si="734"/>
        <v>Mqtt1</v>
      </c>
      <c r="X3216" s="196" t="s">
        <v>10599</v>
      </c>
      <c r="Y3216" s="6" t="str">
        <f t="shared" si="735"/>
        <v>marpower/power-tag/ecdis-1</v>
      </c>
      <c r="Z3216" s="103" t="str" cm="1">
        <f t="array" ref="Z3216">IF(COUNTIF(N3216,"spare"),"","$."&amp;_xlfn.REGEXEXTRACT(J3216,"^PT\d+[FQ]\d+_(.*)", 2))</f>
        <v>$.Active_Power_Phase_B</v>
      </c>
      <c r="AA3216" s="12">
        <f t="shared" si="730"/>
        <v>35</v>
      </c>
      <c r="AB3216" s="6" t="s">
        <v>195</v>
      </c>
      <c r="AC3216" s="103">
        <v>3056</v>
      </c>
      <c r="AJ3216" s="80"/>
      <c r="AK3216" s="113" t="s">
        <v>1425</v>
      </c>
      <c r="AN3216" s="80"/>
      <c r="AO3216" s="80"/>
      <c r="AP3216" s="80"/>
      <c r="AQ3216" s="80"/>
      <c r="AR3216" s="127"/>
      <c r="AS3216" s="80"/>
      <c r="AT3216" s="7"/>
      <c r="AU3216" s="7"/>
      <c r="AV3216" s="165"/>
      <c r="AW3216" s="166"/>
      <c r="AX3216" s="137"/>
      <c r="AY3216" s="147"/>
      <c r="AZ3216" s="167"/>
      <c r="BA3216" s="167"/>
      <c r="BB3216" s="147" t="str">
        <f t="shared" si="733"/>
        <v/>
      </c>
      <c r="BC3216" s="168"/>
      <c r="BD3216" s="165"/>
      <c r="BE3216" s="165"/>
      <c r="BF3216" s="165"/>
      <c r="BG3216" s="165"/>
      <c r="BH3216" s="165"/>
      <c r="BI3216" s="165"/>
      <c r="BJ3216" s="165"/>
      <c r="BK3216" s="165"/>
      <c r="BL3216" s="165"/>
      <c r="BM3216" s="165"/>
      <c r="BN3216" s="165"/>
      <c r="BO3216" s="165"/>
      <c r="BP3216" s="165"/>
      <c r="BQ3216" s="165"/>
      <c r="BS3216" s="6"/>
      <c r="BT3216" s="11"/>
      <c r="BU3216" s="6"/>
      <c r="BV3216" s="6"/>
    </row>
    <row r="3217" spans="1:74" ht="15.75" x14ac:dyDescent="0.25">
      <c r="A3217" s="52" t="s">
        <v>1422</v>
      </c>
      <c r="B3217" s="56"/>
      <c r="C3217" s="7" t="s">
        <v>118</v>
      </c>
      <c r="D3217" s="7" t="s">
        <v>6558</v>
      </c>
      <c r="E3217" s="7"/>
      <c r="F3217" s="64"/>
      <c r="G3217" s="6"/>
      <c r="H3217" s="6"/>
      <c r="I3217" s="10" t="s">
        <v>110</v>
      </c>
      <c r="J3217" s="11" t="s">
        <v>1871</v>
      </c>
      <c r="K3217" s="194" t="s">
        <v>510</v>
      </c>
      <c r="L3217" s="176"/>
      <c r="M3217" s="176">
        <v>1000</v>
      </c>
      <c r="N3217" s="80" t="s">
        <v>6854</v>
      </c>
      <c r="O3217" s="162"/>
      <c r="P3217" s="80" t="s">
        <v>2676</v>
      </c>
      <c r="Q3217" s="80"/>
      <c r="R3217" s="80"/>
      <c r="S3217" s="163"/>
      <c r="T3217" s="213"/>
      <c r="U3217" s="162"/>
      <c r="V3217" s="164"/>
      <c r="W3217" s="12" t="str">
        <f t="shared" si="734"/>
        <v>Mqtt1</v>
      </c>
      <c r="X3217" s="196" t="s">
        <v>10599</v>
      </c>
      <c r="Y3217" s="6" t="str">
        <f t="shared" si="735"/>
        <v>marpower/power-tag/ecdis-1</v>
      </c>
      <c r="Z3217" s="103" t="str" cm="1">
        <f t="array" ref="Z3217">IF(COUNTIF(N3217,"spare"),"","$."&amp;_xlfn.REGEXEXTRACT(J3217,"^PT\d+[FQ]\d+_(.*)", 2))</f>
        <v>$.Active_Power_Phase_C</v>
      </c>
      <c r="AA3217" s="12">
        <f t="shared" si="730"/>
        <v>35</v>
      </c>
      <c r="AB3217" s="6" t="s">
        <v>195</v>
      </c>
      <c r="AC3217" s="103">
        <v>3058</v>
      </c>
      <c r="AJ3217" s="80"/>
      <c r="AK3217" s="113" t="s">
        <v>1425</v>
      </c>
      <c r="AN3217" s="80"/>
      <c r="AO3217" s="80"/>
      <c r="AP3217" s="80"/>
      <c r="AQ3217" s="80"/>
      <c r="AR3217" s="127"/>
      <c r="AS3217" s="80"/>
      <c r="AT3217" s="7"/>
      <c r="AU3217" s="7"/>
      <c r="AV3217" s="165"/>
      <c r="AW3217" s="166"/>
      <c r="AX3217" s="137"/>
      <c r="AY3217" s="147"/>
      <c r="AZ3217" s="167"/>
      <c r="BA3217" s="167"/>
      <c r="BB3217" s="147" t="str">
        <f t="shared" si="733"/>
        <v/>
      </c>
      <c r="BC3217" s="168"/>
      <c r="BD3217" s="165"/>
      <c r="BE3217" s="165"/>
      <c r="BF3217" s="165"/>
      <c r="BG3217" s="165"/>
      <c r="BH3217" s="165"/>
      <c r="BI3217" s="165"/>
      <c r="BJ3217" s="165"/>
      <c r="BK3217" s="165"/>
      <c r="BL3217" s="165"/>
      <c r="BM3217" s="165"/>
      <c r="BN3217" s="165"/>
      <c r="BO3217" s="165"/>
      <c r="BP3217" s="165"/>
      <c r="BQ3217" s="165"/>
      <c r="BS3217" s="6"/>
      <c r="BT3217" s="11"/>
      <c r="BU3217" s="6"/>
      <c r="BV3217" s="6"/>
    </row>
    <row r="3218" spans="1:74" ht="15.75" x14ac:dyDescent="0.25">
      <c r="A3218" s="52" t="s">
        <v>1422</v>
      </c>
      <c r="B3218" s="56"/>
      <c r="C3218" s="7" t="s">
        <v>118</v>
      </c>
      <c r="D3218" s="7" t="s">
        <v>6558</v>
      </c>
      <c r="E3218" s="7"/>
      <c r="F3218" s="64"/>
      <c r="G3218" s="6"/>
      <c r="H3218" s="6"/>
      <c r="I3218" s="10" t="s">
        <v>110</v>
      </c>
      <c r="J3218" s="11" t="s">
        <v>1872</v>
      </c>
      <c r="K3218" s="194" t="s">
        <v>510</v>
      </c>
      <c r="L3218" s="176"/>
      <c r="M3218" s="176">
        <v>1000</v>
      </c>
      <c r="N3218" s="80" t="s">
        <v>6854</v>
      </c>
      <c r="O3218" s="162"/>
      <c r="P3218" s="80" t="s">
        <v>2677</v>
      </c>
      <c r="Q3218" s="80"/>
      <c r="R3218" s="80"/>
      <c r="S3218" s="163"/>
      <c r="T3218" s="213"/>
      <c r="U3218" s="162"/>
      <c r="V3218" s="164"/>
      <c r="W3218" s="12" t="str">
        <f t="shared" si="734"/>
        <v>Mqtt1</v>
      </c>
      <c r="X3218" s="196" t="s">
        <v>10599</v>
      </c>
      <c r="Y3218" s="6" t="str">
        <f t="shared" si="735"/>
        <v>marpower/power-tag/ecdis-1</v>
      </c>
      <c r="Z3218" s="103" t="str" cm="1">
        <f t="array" ref="Z3218">IF(COUNTIF(N3218,"spare"),"","$."&amp;_xlfn.REGEXEXTRACT(J3218,"^PT\d+[FQ]\d+_(.*)", 2))</f>
        <v>$.Total_Active_Power</v>
      </c>
      <c r="AA3218" s="12">
        <f t="shared" si="730"/>
        <v>35</v>
      </c>
      <c r="AB3218" s="6" t="s">
        <v>195</v>
      </c>
      <c r="AC3218" s="103">
        <v>3060</v>
      </c>
      <c r="AJ3218" s="80"/>
      <c r="AK3218" s="113" t="s">
        <v>1425</v>
      </c>
      <c r="AN3218" s="80"/>
      <c r="AO3218" s="80"/>
      <c r="AP3218" s="80"/>
      <c r="AQ3218" s="80"/>
      <c r="AR3218" s="127"/>
      <c r="AS3218" s="80"/>
      <c r="AT3218" s="7"/>
      <c r="AU3218" s="7"/>
      <c r="AV3218" s="165"/>
      <c r="AW3218" s="166"/>
      <c r="AX3218" s="137"/>
      <c r="AY3218" s="147"/>
      <c r="AZ3218" s="167"/>
      <c r="BA3218" s="167"/>
      <c r="BB3218" s="147" t="str">
        <f t="shared" si="733"/>
        <v/>
      </c>
      <c r="BC3218" s="168"/>
      <c r="BD3218" s="165"/>
      <c r="BE3218" s="165"/>
      <c r="BF3218" s="165"/>
      <c r="BG3218" s="165"/>
      <c r="BH3218" s="165"/>
      <c r="BI3218" s="165"/>
      <c r="BJ3218" s="165"/>
      <c r="BK3218" s="165"/>
      <c r="BL3218" s="165"/>
      <c r="BM3218" s="165"/>
      <c r="BN3218" s="165"/>
      <c r="BO3218" s="165"/>
      <c r="BP3218" s="165"/>
      <c r="BQ3218" s="165"/>
      <c r="BS3218" s="6"/>
      <c r="BT3218" s="11"/>
      <c r="BU3218" s="6"/>
      <c r="BV3218" s="6"/>
    </row>
    <row r="3219" spans="1:74" ht="15.75" x14ac:dyDescent="0.25">
      <c r="A3219" s="52" t="s">
        <v>1422</v>
      </c>
      <c r="B3219" s="56"/>
      <c r="C3219" s="7" t="s">
        <v>118</v>
      </c>
      <c r="D3219" s="7" t="s">
        <v>6558</v>
      </c>
      <c r="E3219" s="7"/>
      <c r="F3219" s="64"/>
      <c r="G3219" s="6"/>
      <c r="H3219" s="6"/>
      <c r="I3219" s="10" t="s">
        <v>110</v>
      </c>
      <c r="J3219" s="11" t="s">
        <v>1873</v>
      </c>
      <c r="K3219" s="194" t="s">
        <v>510</v>
      </c>
      <c r="L3219" s="176"/>
      <c r="M3219" s="176">
        <v>1000</v>
      </c>
      <c r="N3219" s="80" t="s">
        <v>6854</v>
      </c>
      <c r="O3219" s="162"/>
      <c r="P3219" s="80" t="s">
        <v>2678</v>
      </c>
      <c r="Q3219" s="80"/>
      <c r="R3219" s="80"/>
      <c r="S3219" s="163"/>
      <c r="T3219" s="213"/>
      <c r="U3219" s="162"/>
      <c r="V3219" s="164"/>
      <c r="W3219" s="12" t="str">
        <f t="shared" si="734"/>
        <v>Mqtt1</v>
      </c>
      <c r="X3219" s="196" t="s">
        <v>10599</v>
      </c>
      <c r="Y3219" s="6" t="str">
        <f t="shared" si="735"/>
        <v>marpower/power-tag/ecdis-1</v>
      </c>
      <c r="Z3219" s="103" t="str" cm="1">
        <f t="array" ref="Z3219">IF(COUNTIF(N3219,"spare"),"","$."&amp;_xlfn.REGEXEXTRACT(J3219,"^PT\d+[FQ]\d+_(.*)", 2))</f>
        <v>$.Power_Factor_Phase_A</v>
      </c>
      <c r="AA3219" s="12">
        <f t="shared" si="730"/>
        <v>35</v>
      </c>
      <c r="AB3219" s="6" t="s">
        <v>195</v>
      </c>
      <c r="AC3219" s="103">
        <v>3078</v>
      </c>
      <c r="AJ3219" s="80"/>
      <c r="AK3219" s="113" t="s">
        <v>1426</v>
      </c>
      <c r="AN3219" s="80"/>
      <c r="AO3219" s="80"/>
      <c r="AP3219" s="80"/>
      <c r="AQ3219" s="80"/>
      <c r="AR3219" s="127"/>
      <c r="AS3219" s="80"/>
      <c r="AT3219" s="7"/>
      <c r="AU3219" s="7"/>
      <c r="AV3219" s="165"/>
      <c r="AW3219" s="166"/>
      <c r="AX3219" s="137"/>
      <c r="AY3219" s="147"/>
      <c r="AZ3219" s="167"/>
      <c r="BA3219" s="167"/>
      <c r="BB3219" s="147" t="str">
        <f t="shared" si="733"/>
        <v/>
      </c>
      <c r="BC3219" s="168"/>
      <c r="BD3219" s="165"/>
      <c r="BE3219" s="165"/>
      <c r="BF3219" s="165"/>
      <c r="BG3219" s="165"/>
      <c r="BH3219" s="165"/>
      <c r="BI3219" s="165"/>
      <c r="BJ3219" s="165"/>
      <c r="BK3219" s="165"/>
      <c r="BL3219" s="165"/>
      <c r="BM3219" s="165"/>
      <c r="BN3219" s="165"/>
      <c r="BO3219" s="165"/>
      <c r="BP3219" s="165"/>
      <c r="BQ3219" s="165"/>
      <c r="BS3219" s="6"/>
      <c r="BT3219" s="11"/>
      <c r="BU3219" s="6"/>
      <c r="BV3219" s="6"/>
    </row>
    <row r="3220" spans="1:74" ht="15.75" x14ac:dyDescent="0.25">
      <c r="A3220" s="52" t="s">
        <v>1422</v>
      </c>
      <c r="B3220" s="56"/>
      <c r="C3220" s="7" t="s">
        <v>118</v>
      </c>
      <c r="D3220" s="7" t="s">
        <v>6558</v>
      </c>
      <c r="E3220" s="7"/>
      <c r="F3220" s="64"/>
      <c r="G3220" s="6"/>
      <c r="H3220" s="6"/>
      <c r="I3220" s="10" t="s">
        <v>110</v>
      </c>
      <c r="J3220" s="11" t="s">
        <v>1874</v>
      </c>
      <c r="K3220" s="194" t="s">
        <v>510</v>
      </c>
      <c r="L3220" s="176"/>
      <c r="M3220" s="176">
        <v>1000</v>
      </c>
      <c r="N3220" s="80" t="s">
        <v>6854</v>
      </c>
      <c r="O3220" s="162"/>
      <c r="P3220" s="80" t="s">
        <v>2679</v>
      </c>
      <c r="Q3220" s="80"/>
      <c r="R3220" s="80"/>
      <c r="S3220" s="163"/>
      <c r="T3220" s="213"/>
      <c r="U3220" s="162"/>
      <c r="V3220" s="164"/>
      <c r="W3220" s="12" t="str">
        <f t="shared" si="734"/>
        <v>Mqtt1</v>
      </c>
      <c r="X3220" s="196" t="s">
        <v>10599</v>
      </c>
      <c r="Y3220" s="6" t="str">
        <f t="shared" si="735"/>
        <v>marpower/power-tag/ecdis-1</v>
      </c>
      <c r="Z3220" s="103" t="str" cm="1">
        <f t="array" ref="Z3220">IF(COUNTIF(N3220,"spare"),"","$."&amp;_xlfn.REGEXEXTRACT(J3220,"^PT\d+[FQ]\d+_(.*)", 2))</f>
        <v>$.Power_Factor_Phase_B</v>
      </c>
      <c r="AA3220" s="12">
        <f t="shared" si="730"/>
        <v>35</v>
      </c>
      <c r="AB3220" s="6" t="s">
        <v>195</v>
      </c>
      <c r="AC3220" s="103">
        <v>3080</v>
      </c>
      <c r="AJ3220" s="80"/>
      <c r="AK3220" s="113" t="s">
        <v>1426</v>
      </c>
      <c r="AN3220" s="80"/>
      <c r="AO3220" s="80"/>
      <c r="AP3220" s="80"/>
      <c r="AQ3220" s="80"/>
      <c r="AR3220" s="127"/>
      <c r="AS3220" s="80"/>
      <c r="AT3220" s="7"/>
      <c r="AU3220" s="7"/>
      <c r="AV3220" s="165"/>
      <c r="AW3220" s="166"/>
      <c r="AX3220" s="137"/>
      <c r="AY3220" s="147"/>
      <c r="AZ3220" s="167"/>
      <c r="BA3220" s="167"/>
      <c r="BB3220" s="147" t="str">
        <f t="shared" si="733"/>
        <v/>
      </c>
      <c r="BC3220" s="168"/>
      <c r="BD3220" s="165"/>
      <c r="BE3220" s="165"/>
      <c r="BF3220" s="165"/>
      <c r="BG3220" s="165"/>
      <c r="BH3220" s="165"/>
      <c r="BI3220" s="165"/>
      <c r="BJ3220" s="165"/>
      <c r="BK3220" s="165"/>
      <c r="BL3220" s="165"/>
      <c r="BM3220" s="165"/>
      <c r="BN3220" s="165"/>
      <c r="BO3220" s="165"/>
      <c r="BP3220" s="165"/>
      <c r="BQ3220" s="165"/>
      <c r="BS3220" s="6"/>
      <c r="BT3220" s="11"/>
      <c r="BU3220" s="6"/>
      <c r="BV3220" s="6"/>
    </row>
    <row r="3221" spans="1:74" ht="15.75" x14ac:dyDescent="0.25">
      <c r="A3221" s="52" t="s">
        <v>1422</v>
      </c>
      <c r="B3221" s="56"/>
      <c r="C3221" s="7" t="s">
        <v>118</v>
      </c>
      <c r="D3221" s="7" t="s">
        <v>6558</v>
      </c>
      <c r="E3221" s="7"/>
      <c r="F3221" s="64"/>
      <c r="G3221" s="6"/>
      <c r="H3221" s="6"/>
      <c r="I3221" s="10" t="s">
        <v>110</v>
      </c>
      <c r="J3221" s="11" t="s">
        <v>1875</v>
      </c>
      <c r="K3221" s="194" t="s">
        <v>510</v>
      </c>
      <c r="L3221" s="176"/>
      <c r="M3221" s="176">
        <v>1000</v>
      </c>
      <c r="N3221" s="80" t="s">
        <v>6854</v>
      </c>
      <c r="O3221" s="162"/>
      <c r="P3221" s="80" t="s">
        <v>2680</v>
      </c>
      <c r="Q3221" s="80"/>
      <c r="R3221" s="80"/>
      <c r="S3221" s="163"/>
      <c r="T3221" s="213"/>
      <c r="U3221" s="162"/>
      <c r="V3221" s="164"/>
      <c r="W3221" s="12" t="str">
        <f t="shared" si="734"/>
        <v>Mqtt1</v>
      </c>
      <c r="X3221" s="196" t="s">
        <v>10599</v>
      </c>
      <c r="Y3221" s="6" t="str">
        <f t="shared" si="735"/>
        <v>marpower/power-tag/ecdis-1</v>
      </c>
      <c r="Z3221" s="103" t="str" cm="1">
        <f t="array" ref="Z3221">IF(COUNTIF(N3221,"spare"),"","$."&amp;_xlfn.REGEXEXTRACT(J3221,"^PT\d+[FQ]\d+_(.*)", 2))</f>
        <v>$.Power_Factor_Phase_C</v>
      </c>
      <c r="AA3221" s="12">
        <f t="shared" si="730"/>
        <v>35</v>
      </c>
      <c r="AB3221" s="6" t="s">
        <v>195</v>
      </c>
      <c r="AC3221" s="103">
        <v>3082</v>
      </c>
      <c r="AJ3221" s="80"/>
      <c r="AK3221" s="113" t="s">
        <v>1426</v>
      </c>
      <c r="AN3221" s="80"/>
      <c r="AO3221" s="80"/>
      <c r="AP3221" s="80"/>
      <c r="AQ3221" s="80"/>
      <c r="AR3221" s="127"/>
      <c r="AS3221" s="80"/>
      <c r="AT3221" s="7"/>
      <c r="AU3221" s="7"/>
      <c r="AV3221" s="165"/>
      <c r="AW3221" s="166"/>
      <c r="AX3221" s="137"/>
      <c r="AY3221" s="147"/>
      <c r="AZ3221" s="167"/>
      <c r="BA3221" s="167"/>
      <c r="BB3221" s="147" t="str">
        <f t="shared" si="733"/>
        <v/>
      </c>
      <c r="BC3221" s="168"/>
      <c r="BD3221" s="165"/>
      <c r="BE3221" s="165"/>
      <c r="BF3221" s="165"/>
      <c r="BG3221" s="165"/>
      <c r="BH3221" s="165"/>
      <c r="BI3221" s="165"/>
      <c r="BJ3221" s="165"/>
      <c r="BK3221" s="165"/>
      <c r="BL3221" s="165"/>
      <c r="BM3221" s="165"/>
      <c r="BN3221" s="165"/>
      <c r="BO3221" s="165"/>
      <c r="BP3221" s="165"/>
      <c r="BQ3221" s="165"/>
      <c r="BS3221" s="6"/>
      <c r="BT3221" s="11"/>
      <c r="BU3221" s="6"/>
      <c r="BV3221" s="6"/>
    </row>
    <row r="3222" spans="1:74" ht="15.75" x14ac:dyDescent="0.25">
      <c r="A3222" s="52" t="s">
        <v>1422</v>
      </c>
      <c r="B3222" s="56"/>
      <c r="C3222" s="7" t="s">
        <v>118</v>
      </c>
      <c r="D3222" s="7" t="s">
        <v>6558</v>
      </c>
      <c r="E3222" s="7"/>
      <c r="F3222" s="64"/>
      <c r="G3222" s="6"/>
      <c r="H3222" s="6"/>
      <c r="I3222" s="10" t="s">
        <v>110</v>
      </c>
      <c r="J3222" s="11" t="s">
        <v>1876</v>
      </c>
      <c r="K3222" s="194" t="s">
        <v>510</v>
      </c>
      <c r="L3222" s="176"/>
      <c r="M3222" s="176">
        <v>1000</v>
      </c>
      <c r="N3222" s="80" t="s">
        <v>6854</v>
      </c>
      <c r="O3222" s="162"/>
      <c r="P3222" s="80" t="s">
        <v>2681</v>
      </c>
      <c r="Q3222" s="80"/>
      <c r="R3222" s="80"/>
      <c r="S3222" s="163"/>
      <c r="T3222" s="213"/>
      <c r="U3222" s="162"/>
      <c r="V3222" s="164"/>
      <c r="W3222" s="12" t="str">
        <f t="shared" si="734"/>
        <v>Mqtt1</v>
      </c>
      <c r="X3222" s="196" t="s">
        <v>10599</v>
      </c>
      <c r="Y3222" s="6" t="str">
        <f t="shared" si="735"/>
        <v>marpower/power-tag/ecdis-1</v>
      </c>
      <c r="Z3222" s="103" t="str" cm="1">
        <f t="array" ref="Z3222">IF(COUNTIF(N3222,"spare"),"","$."&amp;_xlfn.REGEXEXTRACT(J3222,"^PT\d+[FQ]\d+_(.*)", 2))</f>
        <v>$.Total_Power_Factor</v>
      </c>
      <c r="AA3222" s="12">
        <f t="shared" si="730"/>
        <v>35</v>
      </c>
      <c r="AB3222" s="6" t="s">
        <v>195</v>
      </c>
      <c r="AC3222" s="103">
        <v>3084</v>
      </c>
      <c r="AJ3222" s="80"/>
      <c r="AK3222" s="113" t="s">
        <v>1426</v>
      </c>
      <c r="AN3222" s="80"/>
      <c r="AO3222" s="80"/>
      <c r="AP3222" s="80"/>
      <c r="AQ3222" s="80"/>
      <c r="AR3222" s="127"/>
      <c r="AS3222" s="80"/>
      <c r="AT3222" s="7"/>
      <c r="AU3222" s="7"/>
      <c r="AV3222" s="165"/>
      <c r="AW3222" s="166"/>
      <c r="AX3222" s="137"/>
      <c r="AY3222" s="147"/>
      <c r="AZ3222" s="167"/>
      <c r="BA3222" s="167"/>
      <c r="BB3222" s="147" t="str">
        <f t="shared" si="733"/>
        <v/>
      </c>
      <c r="BC3222" s="168"/>
      <c r="BD3222" s="165"/>
      <c r="BE3222" s="165"/>
      <c r="BF3222" s="165"/>
      <c r="BG3222" s="165"/>
      <c r="BH3222" s="165"/>
      <c r="BI3222" s="165"/>
      <c r="BJ3222" s="165"/>
      <c r="BK3222" s="165"/>
      <c r="BL3222" s="165"/>
      <c r="BM3222" s="165"/>
      <c r="BN3222" s="165"/>
      <c r="BO3222" s="165"/>
      <c r="BP3222" s="165"/>
      <c r="BQ3222" s="165"/>
      <c r="BS3222" s="6"/>
      <c r="BT3222" s="11"/>
      <c r="BU3222" s="6"/>
      <c r="BV3222" s="6"/>
    </row>
    <row r="3223" spans="1:74" ht="15.75" x14ac:dyDescent="0.25">
      <c r="A3223" s="52" t="s">
        <v>1422</v>
      </c>
      <c r="B3223" s="56"/>
      <c r="C3223" s="7" t="s">
        <v>118</v>
      </c>
      <c r="D3223" s="7" t="s">
        <v>6558</v>
      </c>
      <c r="E3223" s="7"/>
      <c r="F3223" s="64"/>
      <c r="G3223" s="6"/>
      <c r="H3223" s="6"/>
      <c r="I3223" s="10" t="s">
        <v>110</v>
      </c>
      <c r="J3223" s="11" t="s">
        <v>1877</v>
      </c>
      <c r="K3223" s="194" t="s">
        <v>510</v>
      </c>
      <c r="L3223" s="176"/>
      <c r="M3223" s="176">
        <v>1000</v>
      </c>
      <c r="N3223" s="80" t="s">
        <v>6854</v>
      </c>
      <c r="O3223" s="162"/>
      <c r="P3223" s="80" t="s">
        <v>2341</v>
      </c>
      <c r="Q3223" s="80"/>
      <c r="R3223" s="80"/>
      <c r="S3223" s="163"/>
      <c r="T3223" s="213"/>
      <c r="U3223" s="162"/>
      <c r="V3223" s="164"/>
      <c r="W3223" s="12" t="str">
        <f t="shared" si="734"/>
        <v>Mqtt1</v>
      </c>
      <c r="X3223" s="196" t="s">
        <v>10600</v>
      </c>
      <c r="Y3223" s="6" t="str">
        <f t="shared" si="735"/>
        <v>marpower/power-tag/radar-1</v>
      </c>
      <c r="Z3223" s="103" t="str" cm="1">
        <f t="array" ref="Z3223">IF(COUNTIF(N3223,"spare"),"","$."&amp;_xlfn.REGEXEXTRACT(J3223,"^PT\d+[FQ]\d+_(.*)", 2))</f>
        <v>$.RMS_Current_Phase_A</v>
      </c>
      <c r="AA3223" s="12">
        <f t="shared" si="730"/>
        <v>36</v>
      </c>
      <c r="AB3223" s="6" t="s">
        <v>195</v>
      </c>
      <c r="AC3223" s="103">
        <v>3000</v>
      </c>
      <c r="AJ3223" s="80"/>
      <c r="AK3223" s="113" t="s">
        <v>1423</v>
      </c>
      <c r="AN3223" s="80"/>
      <c r="AO3223" s="80"/>
      <c r="AP3223" s="80"/>
      <c r="AQ3223" s="80"/>
      <c r="AR3223" s="127"/>
      <c r="AS3223" s="80"/>
      <c r="AT3223" s="7"/>
      <c r="AU3223" s="7"/>
      <c r="AV3223" s="165"/>
      <c r="AW3223" s="166"/>
      <c r="AX3223" s="137"/>
      <c r="AY3223" s="147"/>
      <c r="AZ3223" s="167"/>
      <c r="BA3223" s="167"/>
      <c r="BB3223" s="147" t="str">
        <f t="shared" ref="BB3223:BB3237" si="736">IF(ISNUMBER(AM3223),"1","")</f>
        <v/>
      </c>
      <c r="BC3223" s="168"/>
      <c r="BD3223" s="165"/>
      <c r="BE3223" s="165"/>
      <c r="BF3223" s="165"/>
      <c r="BG3223" s="165"/>
      <c r="BH3223" s="165"/>
      <c r="BI3223" s="165"/>
      <c r="BJ3223" s="165"/>
      <c r="BK3223" s="165"/>
      <c r="BL3223" s="165"/>
      <c r="BM3223" s="165"/>
      <c r="BN3223" s="165"/>
      <c r="BO3223" s="165"/>
      <c r="BP3223" s="165"/>
      <c r="BQ3223" s="165"/>
      <c r="BS3223" s="6"/>
      <c r="BT3223" s="11"/>
      <c r="BU3223" s="6"/>
      <c r="BV3223" s="6"/>
    </row>
    <row r="3224" spans="1:74" ht="15.75" x14ac:dyDescent="0.25">
      <c r="A3224" s="52" t="s">
        <v>1422</v>
      </c>
      <c r="B3224" s="56"/>
      <c r="C3224" s="7" t="s">
        <v>118</v>
      </c>
      <c r="D3224" s="7" t="s">
        <v>6558</v>
      </c>
      <c r="E3224" s="7"/>
      <c r="F3224" s="64"/>
      <c r="G3224" s="6"/>
      <c r="H3224" s="6"/>
      <c r="I3224" s="10" t="s">
        <v>110</v>
      </c>
      <c r="J3224" s="11" t="s">
        <v>1878</v>
      </c>
      <c r="K3224" s="194" t="s">
        <v>510</v>
      </c>
      <c r="L3224" s="176"/>
      <c r="M3224" s="176">
        <v>1000</v>
      </c>
      <c r="N3224" s="80" t="s">
        <v>6854</v>
      </c>
      <c r="O3224" s="162"/>
      <c r="P3224" s="80" t="s">
        <v>2342</v>
      </c>
      <c r="Q3224" s="80"/>
      <c r="R3224" s="80"/>
      <c r="S3224" s="163"/>
      <c r="T3224" s="213"/>
      <c r="U3224" s="162"/>
      <c r="V3224" s="164"/>
      <c r="W3224" s="12" t="str">
        <f t="shared" si="734"/>
        <v>Mqtt1</v>
      </c>
      <c r="X3224" s="196" t="s">
        <v>10600</v>
      </c>
      <c r="Y3224" s="6" t="str">
        <f t="shared" si="735"/>
        <v>marpower/power-tag/radar-1</v>
      </c>
      <c r="Z3224" s="103" t="str" cm="1">
        <f t="array" ref="Z3224">IF(COUNTIF(N3224,"spare"),"","$."&amp;_xlfn.REGEXEXTRACT(J3224,"^PT\d+[FQ]\d+_(.*)", 2))</f>
        <v>$.RMS_Current_Phase_B</v>
      </c>
      <c r="AA3224" s="12">
        <f t="shared" si="730"/>
        <v>36</v>
      </c>
      <c r="AB3224" s="6" t="s">
        <v>195</v>
      </c>
      <c r="AC3224" s="103">
        <v>3002</v>
      </c>
      <c r="AJ3224" s="80"/>
      <c r="AK3224" s="113" t="s">
        <v>1423</v>
      </c>
      <c r="AN3224" s="80"/>
      <c r="AO3224" s="80"/>
      <c r="AP3224" s="80"/>
      <c r="AQ3224" s="80"/>
      <c r="AR3224" s="127"/>
      <c r="AS3224" s="80"/>
      <c r="AT3224" s="7"/>
      <c r="AU3224" s="7"/>
      <c r="AV3224" s="165"/>
      <c r="AW3224" s="166"/>
      <c r="AX3224" s="137"/>
      <c r="AY3224" s="147"/>
      <c r="AZ3224" s="167"/>
      <c r="BA3224" s="167"/>
      <c r="BB3224" s="147" t="str">
        <f t="shared" si="736"/>
        <v/>
      </c>
      <c r="BC3224" s="168"/>
      <c r="BD3224" s="165"/>
      <c r="BE3224" s="165"/>
      <c r="BF3224" s="165"/>
      <c r="BG3224" s="165"/>
      <c r="BH3224" s="165"/>
      <c r="BI3224" s="165"/>
      <c r="BJ3224" s="165"/>
      <c r="BK3224" s="165"/>
      <c r="BL3224" s="165"/>
      <c r="BM3224" s="165"/>
      <c r="BN3224" s="165"/>
      <c r="BO3224" s="165"/>
      <c r="BP3224" s="165"/>
      <c r="BQ3224" s="165"/>
      <c r="BS3224" s="6"/>
      <c r="BT3224" s="11"/>
      <c r="BU3224" s="6"/>
      <c r="BV3224" s="6"/>
    </row>
    <row r="3225" spans="1:74" ht="15.75" x14ac:dyDescent="0.25">
      <c r="A3225" s="52" t="s">
        <v>1422</v>
      </c>
      <c r="B3225" s="56"/>
      <c r="C3225" s="7" t="s">
        <v>118</v>
      </c>
      <c r="D3225" s="7" t="s">
        <v>6558</v>
      </c>
      <c r="E3225" s="7"/>
      <c r="F3225" s="64"/>
      <c r="G3225" s="6"/>
      <c r="H3225" s="6"/>
      <c r="I3225" s="10" t="s">
        <v>110</v>
      </c>
      <c r="J3225" s="11" t="s">
        <v>1879</v>
      </c>
      <c r="K3225" s="194" t="s">
        <v>510</v>
      </c>
      <c r="L3225" s="176"/>
      <c r="M3225" s="176">
        <v>1000</v>
      </c>
      <c r="N3225" s="80" t="s">
        <v>6854</v>
      </c>
      <c r="O3225" s="162"/>
      <c r="P3225" s="80" t="s">
        <v>2343</v>
      </c>
      <c r="Q3225" s="80"/>
      <c r="R3225" s="80"/>
      <c r="S3225" s="163"/>
      <c r="T3225" s="213"/>
      <c r="U3225" s="162"/>
      <c r="V3225" s="164"/>
      <c r="W3225" s="12" t="str">
        <f t="shared" si="734"/>
        <v>Mqtt1</v>
      </c>
      <c r="X3225" s="196" t="s">
        <v>10600</v>
      </c>
      <c r="Y3225" s="6" t="str">
        <f t="shared" si="735"/>
        <v>marpower/power-tag/radar-1</v>
      </c>
      <c r="Z3225" s="103" t="str" cm="1">
        <f t="array" ref="Z3225">IF(COUNTIF(N3225,"spare"),"","$."&amp;_xlfn.REGEXEXTRACT(J3225,"^PT\d+[FQ]\d+_(.*)", 2))</f>
        <v>$.RMS_Current_Phase_C</v>
      </c>
      <c r="AA3225" s="12">
        <f t="shared" si="730"/>
        <v>36</v>
      </c>
      <c r="AB3225" s="6" t="s">
        <v>195</v>
      </c>
      <c r="AC3225" s="103">
        <v>3004</v>
      </c>
      <c r="AJ3225" s="80"/>
      <c r="AK3225" s="113" t="s">
        <v>1423</v>
      </c>
      <c r="AN3225" s="80"/>
      <c r="AO3225" s="80"/>
      <c r="AP3225" s="80"/>
      <c r="AQ3225" s="80"/>
      <c r="AR3225" s="127"/>
      <c r="AS3225" s="80"/>
      <c r="AT3225" s="7"/>
      <c r="AU3225" s="7"/>
      <c r="AV3225" s="165"/>
      <c r="AW3225" s="166"/>
      <c r="AX3225" s="137"/>
      <c r="AY3225" s="147"/>
      <c r="AZ3225" s="167"/>
      <c r="BA3225" s="167"/>
      <c r="BB3225" s="147" t="str">
        <f t="shared" si="736"/>
        <v/>
      </c>
      <c r="BC3225" s="168"/>
      <c r="BD3225" s="165"/>
      <c r="BE3225" s="165"/>
      <c r="BF3225" s="165"/>
      <c r="BG3225" s="165"/>
      <c r="BH3225" s="165"/>
      <c r="BI3225" s="165"/>
      <c r="BJ3225" s="165"/>
      <c r="BK3225" s="165"/>
      <c r="BL3225" s="165"/>
      <c r="BM3225" s="165"/>
      <c r="BN3225" s="165"/>
      <c r="BO3225" s="165"/>
      <c r="BP3225" s="165"/>
      <c r="BQ3225" s="165"/>
      <c r="BS3225" s="6"/>
      <c r="BT3225" s="11"/>
      <c r="BU3225" s="6"/>
      <c r="BV3225" s="6"/>
    </row>
    <row r="3226" spans="1:74" ht="15.75" x14ac:dyDescent="0.25">
      <c r="A3226" s="52" t="s">
        <v>1422</v>
      </c>
      <c r="B3226" s="56"/>
      <c r="C3226" s="7" t="s">
        <v>118</v>
      </c>
      <c r="D3226" s="7" t="s">
        <v>6558</v>
      </c>
      <c r="E3226" s="7"/>
      <c r="F3226" s="64"/>
      <c r="G3226" s="6"/>
      <c r="H3226" s="6"/>
      <c r="I3226" s="10" t="s">
        <v>110</v>
      </c>
      <c r="J3226" s="11" t="s">
        <v>1880</v>
      </c>
      <c r="K3226" s="194" t="s">
        <v>510</v>
      </c>
      <c r="L3226" s="176"/>
      <c r="M3226" s="176">
        <v>1000</v>
      </c>
      <c r="N3226" s="80" t="s">
        <v>6854</v>
      </c>
      <c r="O3226" s="162"/>
      <c r="P3226" s="80" t="s">
        <v>2344</v>
      </c>
      <c r="Q3226" s="80"/>
      <c r="R3226" s="80"/>
      <c r="S3226" s="163"/>
      <c r="T3226" s="213"/>
      <c r="U3226" s="162"/>
      <c r="V3226" s="164"/>
      <c r="W3226" s="12" t="str">
        <f t="shared" si="734"/>
        <v>Mqtt1</v>
      </c>
      <c r="X3226" s="196" t="s">
        <v>10600</v>
      </c>
      <c r="Y3226" s="6" t="str">
        <f t="shared" si="735"/>
        <v>marpower/power-tag/radar-1</v>
      </c>
      <c r="Z3226" s="103" t="str" cm="1">
        <f t="array" ref="Z3226">IF(COUNTIF(N3226,"spare"),"","$."&amp;_xlfn.REGEXEXTRACT(J3226,"^PT\d+[FQ]\d+_(.*)", 2))</f>
        <v>$.RMS_Current_Phase_Neut</v>
      </c>
      <c r="AA3226" s="12">
        <f t="shared" si="730"/>
        <v>36</v>
      </c>
      <c r="AB3226" s="6" t="s">
        <v>195</v>
      </c>
      <c r="AC3226" s="103">
        <v>3006</v>
      </c>
      <c r="AJ3226" s="80"/>
      <c r="AK3226" s="113" t="s">
        <v>1423</v>
      </c>
      <c r="AN3226" s="80"/>
      <c r="AO3226" s="80"/>
      <c r="AP3226" s="80"/>
      <c r="AQ3226" s="80"/>
      <c r="AR3226" s="127"/>
      <c r="AS3226" s="80"/>
      <c r="AT3226" s="7"/>
      <c r="AU3226" s="7"/>
      <c r="AV3226" s="165"/>
      <c r="AW3226" s="166"/>
      <c r="AX3226" s="137"/>
      <c r="AY3226" s="147"/>
      <c r="AZ3226" s="167"/>
      <c r="BA3226" s="167"/>
      <c r="BB3226" s="147" t="str">
        <f t="shared" si="736"/>
        <v/>
      </c>
      <c r="BC3226" s="168"/>
      <c r="BD3226" s="165"/>
      <c r="BE3226" s="165"/>
      <c r="BF3226" s="165"/>
      <c r="BG3226" s="165"/>
      <c r="BH3226" s="165"/>
      <c r="BI3226" s="165"/>
      <c r="BJ3226" s="165"/>
      <c r="BK3226" s="165"/>
      <c r="BL3226" s="165"/>
      <c r="BM3226" s="165"/>
      <c r="BN3226" s="165"/>
      <c r="BO3226" s="165"/>
      <c r="BP3226" s="165"/>
      <c r="BQ3226" s="165"/>
      <c r="BS3226" s="6"/>
      <c r="BT3226" s="11"/>
      <c r="BU3226" s="6"/>
      <c r="BV3226" s="6"/>
    </row>
    <row r="3227" spans="1:74" ht="15.75" x14ac:dyDescent="0.25">
      <c r="A3227" s="52" t="s">
        <v>1422</v>
      </c>
      <c r="B3227" s="56"/>
      <c r="C3227" s="7" t="s">
        <v>118</v>
      </c>
      <c r="D3227" s="7" t="s">
        <v>6558</v>
      </c>
      <c r="E3227" s="7"/>
      <c r="F3227" s="64"/>
      <c r="G3227" s="6"/>
      <c r="H3227" s="6"/>
      <c r="I3227" s="10" t="s">
        <v>110</v>
      </c>
      <c r="J3227" s="11" t="s">
        <v>8305</v>
      </c>
      <c r="K3227" s="194" t="s">
        <v>510</v>
      </c>
      <c r="L3227" s="176"/>
      <c r="M3227" s="176">
        <v>1000</v>
      </c>
      <c r="N3227" s="80" t="s">
        <v>6854</v>
      </c>
      <c r="O3227" s="162"/>
      <c r="P3227" s="80" t="s">
        <v>2345</v>
      </c>
      <c r="Q3227" s="80"/>
      <c r="R3227" s="80"/>
      <c r="S3227" s="163"/>
      <c r="T3227" s="213"/>
      <c r="U3227" s="162"/>
      <c r="V3227" s="164"/>
      <c r="W3227" s="12" t="str">
        <f t="shared" si="734"/>
        <v>Mqtt1</v>
      </c>
      <c r="X3227" s="196" t="s">
        <v>10600</v>
      </c>
      <c r="Y3227" s="6" t="str">
        <f t="shared" si="735"/>
        <v>marpower/power-tag/radar-1</v>
      </c>
      <c r="Z3227" s="103" t="str" cm="1">
        <f t="array" ref="Z3227">IF(COUNTIF(N3227,"spare"),"","$."&amp;_xlfn.REGEXEXTRACT(J3227,"^PT\d+[FQ]\d+_(.*)", 2))</f>
        <v>$.RMS_Voltage_A_N</v>
      </c>
      <c r="AA3227" s="12">
        <f t="shared" si="730"/>
        <v>36</v>
      </c>
      <c r="AB3227" s="6" t="s">
        <v>195</v>
      </c>
      <c r="AC3227" s="103">
        <v>3028</v>
      </c>
      <c r="AJ3227" s="80"/>
      <c r="AK3227" s="113" t="s">
        <v>1424</v>
      </c>
      <c r="AN3227" s="80"/>
      <c r="AO3227" s="80"/>
      <c r="AP3227" s="80"/>
      <c r="AQ3227" s="80"/>
      <c r="AR3227" s="127"/>
      <c r="AS3227" s="80"/>
      <c r="AT3227" s="7"/>
      <c r="AU3227" s="7"/>
      <c r="AV3227" s="165"/>
      <c r="AW3227" s="166"/>
      <c r="AX3227" s="137"/>
      <c r="AY3227" s="147"/>
      <c r="AZ3227" s="167"/>
      <c r="BA3227" s="167"/>
      <c r="BB3227" s="147" t="str">
        <f t="shared" si="736"/>
        <v/>
      </c>
      <c r="BC3227" s="168"/>
      <c r="BD3227" s="165"/>
      <c r="BE3227" s="165"/>
      <c r="BF3227" s="165"/>
      <c r="BG3227" s="165"/>
      <c r="BH3227" s="165"/>
      <c r="BI3227" s="165"/>
      <c r="BJ3227" s="165"/>
      <c r="BK3227" s="165"/>
      <c r="BL3227" s="165"/>
      <c r="BM3227" s="165"/>
      <c r="BN3227" s="165"/>
      <c r="BO3227" s="165"/>
      <c r="BP3227" s="165"/>
      <c r="BQ3227" s="165"/>
      <c r="BS3227" s="6"/>
      <c r="BT3227" s="11"/>
      <c r="BU3227" s="6"/>
      <c r="BV3227" s="6"/>
    </row>
    <row r="3228" spans="1:74" ht="15.75" x14ac:dyDescent="0.25">
      <c r="A3228" s="52" t="s">
        <v>1422</v>
      </c>
      <c r="B3228" s="56"/>
      <c r="C3228" s="7" t="s">
        <v>118</v>
      </c>
      <c r="D3228" s="7" t="s">
        <v>6558</v>
      </c>
      <c r="E3228" s="7"/>
      <c r="F3228" s="64"/>
      <c r="G3228" s="6"/>
      <c r="H3228" s="6"/>
      <c r="I3228" s="10" t="s">
        <v>110</v>
      </c>
      <c r="J3228" s="11" t="s">
        <v>8482</v>
      </c>
      <c r="K3228" s="194" t="s">
        <v>510</v>
      </c>
      <c r="L3228" s="176"/>
      <c r="M3228" s="176">
        <v>1000</v>
      </c>
      <c r="N3228" s="80" t="s">
        <v>6854</v>
      </c>
      <c r="O3228" s="162"/>
      <c r="P3228" s="80" t="s">
        <v>2346</v>
      </c>
      <c r="Q3228" s="80"/>
      <c r="R3228" s="80"/>
      <c r="S3228" s="163"/>
      <c r="T3228" s="213"/>
      <c r="U3228" s="162"/>
      <c r="V3228" s="164"/>
      <c r="W3228" s="12" t="str">
        <f t="shared" si="734"/>
        <v>Mqtt1</v>
      </c>
      <c r="X3228" s="196" t="s">
        <v>10600</v>
      </c>
      <c r="Y3228" s="6" t="str">
        <f t="shared" si="735"/>
        <v>marpower/power-tag/radar-1</v>
      </c>
      <c r="Z3228" s="103" t="str" cm="1">
        <f t="array" ref="Z3228">IF(COUNTIF(N3228,"spare"),"","$."&amp;_xlfn.REGEXEXTRACT(J3228,"^PT\d+[FQ]\d+_(.*)", 2))</f>
        <v>$.RMS_Voltage_B_N</v>
      </c>
      <c r="AA3228" s="12">
        <f t="shared" ref="AA3228:AA3291" si="737">AA3213+1</f>
        <v>36</v>
      </c>
      <c r="AB3228" s="6" t="s">
        <v>195</v>
      </c>
      <c r="AC3228" s="103">
        <v>3030</v>
      </c>
      <c r="AJ3228" s="80"/>
      <c r="AK3228" s="113" t="s">
        <v>1424</v>
      </c>
      <c r="AN3228" s="80"/>
      <c r="AO3228" s="80"/>
      <c r="AP3228" s="80"/>
      <c r="AQ3228" s="80"/>
      <c r="AR3228" s="127"/>
      <c r="AS3228" s="80"/>
      <c r="AT3228" s="7"/>
      <c r="AU3228" s="7"/>
      <c r="AV3228" s="165"/>
      <c r="AW3228" s="166"/>
      <c r="AX3228" s="137"/>
      <c r="AY3228" s="147"/>
      <c r="AZ3228" s="167"/>
      <c r="BA3228" s="167"/>
      <c r="BB3228" s="147" t="str">
        <f t="shared" si="736"/>
        <v/>
      </c>
      <c r="BC3228" s="168"/>
      <c r="BD3228" s="165"/>
      <c r="BE3228" s="165"/>
      <c r="BF3228" s="165"/>
      <c r="BG3228" s="165"/>
      <c r="BH3228" s="165"/>
      <c r="BI3228" s="165"/>
      <c r="BJ3228" s="165"/>
      <c r="BK3228" s="165"/>
      <c r="BL3228" s="165"/>
      <c r="BM3228" s="165"/>
      <c r="BN3228" s="165"/>
      <c r="BO3228" s="165"/>
      <c r="BP3228" s="165"/>
      <c r="BQ3228" s="165"/>
      <c r="BS3228" s="6"/>
      <c r="BT3228" s="11"/>
      <c r="BU3228" s="6"/>
      <c r="BV3228" s="6"/>
    </row>
    <row r="3229" spans="1:74" ht="15.75" x14ac:dyDescent="0.25">
      <c r="A3229" s="52" t="s">
        <v>1422</v>
      </c>
      <c r="B3229" s="56"/>
      <c r="C3229" s="7" t="s">
        <v>118</v>
      </c>
      <c r="D3229" s="7" t="s">
        <v>6558</v>
      </c>
      <c r="E3229" s="7"/>
      <c r="F3229" s="64"/>
      <c r="G3229" s="6"/>
      <c r="H3229" s="6"/>
      <c r="I3229" s="10" t="s">
        <v>110</v>
      </c>
      <c r="J3229" s="11" t="s">
        <v>8659</v>
      </c>
      <c r="K3229" s="194" t="s">
        <v>510</v>
      </c>
      <c r="L3229" s="176"/>
      <c r="M3229" s="176">
        <v>1000</v>
      </c>
      <c r="N3229" s="80" t="s">
        <v>6854</v>
      </c>
      <c r="O3229" s="162"/>
      <c r="P3229" s="80" t="s">
        <v>2347</v>
      </c>
      <c r="Q3229" s="80"/>
      <c r="R3229" s="80"/>
      <c r="S3229" s="163"/>
      <c r="T3229" s="213"/>
      <c r="U3229" s="162"/>
      <c r="V3229" s="164"/>
      <c r="W3229" s="12" t="str">
        <f t="shared" si="734"/>
        <v>Mqtt1</v>
      </c>
      <c r="X3229" s="196" t="s">
        <v>10600</v>
      </c>
      <c r="Y3229" s="6" t="str">
        <f t="shared" si="735"/>
        <v>marpower/power-tag/radar-1</v>
      </c>
      <c r="Z3229" s="103" t="str" cm="1">
        <f t="array" ref="Z3229">IF(COUNTIF(N3229,"spare"),"","$."&amp;_xlfn.REGEXEXTRACT(J3229,"^PT\d+[FQ]\d+_(.*)", 2))</f>
        <v>$.RMS_Voltage_C_N</v>
      </c>
      <c r="AA3229" s="12">
        <f t="shared" si="737"/>
        <v>36</v>
      </c>
      <c r="AB3229" s="6" t="s">
        <v>195</v>
      </c>
      <c r="AC3229" s="103">
        <v>3032</v>
      </c>
      <c r="AJ3229" s="80"/>
      <c r="AK3229" s="113" t="s">
        <v>1424</v>
      </c>
      <c r="AN3229" s="80"/>
      <c r="AO3229" s="80"/>
      <c r="AP3229" s="80"/>
      <c r="AQ3229" s="80"/>
      <c r="AR3229" s="127"/>
      <c r="AS3229" s="80"/>
      <c r="AT3229" s="7"/>
      <c r="AU3229" s="7"/>
      <c r="AV3229" s="165"/>
      <c r="AW3229" s="166"/>
      <c r="AX3229" s="137"/>
      <c r="AY3229" s="147"/>
      <c r="AZ3229" s="167"/>
      <c r="BA3229" s="167"/>
      <c r="BB3229" s="147" t="str">
        <f t="shared" si="736"/>
        <v/>
      </c>
      <c r="BC3229" s="168"/>
      <c r="BD3229" s="165"/>
      <c r="BE3229" s="165"/>
      <c r="BF3229" s="165"/>
      <c r="BG3229" s="165"/>
      <c r="BH3229" s="165"/>
      <c r="BI3229" s="165"/>
      <c r="BJ3229" s="165"/>
      <c r="BK3229" s="165"/>
      <c r="BL3229" s="165"/>
      <c r="BM3229" s="165"/>
      <c r="BN3229" s="165"/>
      <c r="BO3229" s="165"/>
      <c r="BP3229" s="165"/>
      <c r="BQ3229" s="165"/>
      <c r="BS3229" s="6"/>
      <c r="BT3229" s="11"/>
      <c r="BU3229" s="6"/>
      <c r="BV3229" s="6"/>
    </row>
    <row r="3230" spans="1:74" ht="15.75" x14ac:dyDescent="0.25">
      <c r="A3230" s="52" t="s">
        <v>1422</v>
      </c>
      <c r="B3230" s="56"/>
      <c r="C3230" s="7" t="s">
        <v>118</v>
      </c>
      <c r="D3230" s="7" t="s">
        <v>6558</v>
      </c>
      <c r="E3230" s="7"/>
      <c r="F3230" s="64"/>
      <c r="G3230" s="6"/>
      <c r="H3230" s="6"/>
      <c r="I3230" s="10" t="s">
        <v>110</v>
      </c>
      <c r="J3230" s="11" t="s">
        <v>1881</v>
      </c>
      <c r="K3230" s="194" t="s">
        <v>510</v>
      </c>
      <c r="L3230" s="176"/>
      <c r="M3230" s="176">
        <v>1000</v>
      </c>
      <c r="N3230" s="80" t="s">
        <v>6854</v>
      </c>
      <c r="O3230" s="162"/>
      <c r="P3230" s="80" t="s">
        <v>2348</v>
      </c>
      <c r="Q3230" s="80"/>
      <c r="R3230" s="80"/>
      <c r="S3230" s="163"/>
      <c r="T3230" s="213"/>
      <c r="U3230" s="162"/>
      <c r="V3230" s="164"/>
      <c r="W3230" s="12" t="str">
        <f t="shared" si="734"/>
        <v>Mqtt1</v>
      </c>
      <c r="X3230" s="196" t="s">
        <v>10600</v>
      </c>
      <c r="Y3230" s="6" t="str">
        <f t="shared" si="735"/>
        <v>marpower/power-tag/radar-1</v>
      </c>
      <c r="Z3230" s="103" t="str" cm="1">
        <f t="array" ref="Z3230">IF(COUNTIF(N3230,"spare"),"","$."&amp;_xlfn.REGEXEXTRACT(J3230,"^PT\d+[FQ]\d+_(.*)", 2))</f>
        <v>$.Active_Power_Phase_A</v>
      </c>
      <c r="AA3230" s="12">
        <f t="shared" si="737"/>
        <v>36</v>
      </c>
      <c r="AB3230" s="6" t="s">
        <v>195</v>
      </c>
      <c r="AC3230" s="103">
        <v>3054</v>
      </c>
      <c r="AJ3230" s="80"/>
      <c r="AK3230" s="113" t="s">
        <v>1425</v>
      </c>
      <c r="AN3230" s="80"/>
      <c r="AO3230" s="80"/>
      <c r="AP3230" s="80"/>
      <c r="AQ3230" s="80"/>
      <c r="AR3230" s="127"/>
      <c r="AS3230" s="80"/>
      <c r="AT3230" s="7"/>
      <c r="AU3230" s="7"/>
      <c r="AV3230" s="165"/>
      <c r="AW3230" s="166"/>
      <c r="AX3230" s="137"/>
      <c r="AY3230" s="147"/>
      <c r="AZ3230" s="167"/>
      <c r="BA3230" s="167"/>
      <c r="BB3230" s="147" t="str">
        <f t="shared" si="736"/>
        <v/>
      </c>
      <c r="BC3230" s="168"/>
      <c r="BD3230" s="165"/>
      <c r="BE3230" s="165"/>
      <c r="BF3230" s="165"/>
      <c r="BG3230" s="165"/>
      <c r="BH3230" s="165"/>
      <c r="BI3230" s="165"/>
      <c r="BJ3230" s="165"/>
      <c r="BK3230" s="165"/>
      <c r="BL3230" s="165"/>
      <c r="BM3230" s="165"/>
      <c r="BN3230" s="165"/>
      <c r="BO3230" s="165"/>
      <c r="BP3230" s="165"/>
      <c r="BQ3230" s="165"/>
      <c r="BS3230" s="6"/>
      <c r="BT3230" s="11"/>
      <c r="BU3230" s="6"/>
      <c r="BV3230" s="6"/>
    </row>
    <row r="3231" spans="1:74" ht="15.75" x14ac:dyDescent="0.25">
      <c r="A3231" s="52" t="s">
        <v>1422</v>
      </c>
      <c r="B3231" s="56"/>
      <c r="C3231" s="7" t="s">
        <v>118</v>
      </c>
      <c r="D3231" s="7" t="s">
        <v>6558</v>
      </c>
      <c r="E3231" s="7"/>
      <c r="F3231" s="64"/>
      <c r="G3231" s="6"/>
      <c r="H3231" s="6"/>
      <c r="I3231" s="10" t="s">
        <v>110</v>
      </c>
      <c r="J3231" s="11" t="s">
        <v>1882</v>
      </c>
      <c r="K3231" s="194" t="s">
        <v>510</v>
      </c>
      <c r="L3231" s="176"/>
      <c r="M3231" s="176">
        <v>1000</v>
      </c>
      <c r="N3231" s="80" t="s">
        <v>6854</v>
      </c>
      <c r="O3231" s="162"/>
      <c r="P3231" s="80" t="s">
        <v>2349</v>
      </c>
      <c r="Q3231" s="80"/>
      <c r="R3231" s="80"/>
      <c r="S3231" s="163"/>
      <c r="T3231" s="213"/>
      <c r="U3231" s="162"/>
      <c r="V3231" s="164"/>
      <c r="W3231" s="12" t="str">
        <f t="shared" si="734"/>
        <v>Mqtt1</v>
      </c>
      <c r="X3231" s="196" t="s">
        <v>10600</v>
      </c>
      <c r="Y3231" s="6" t="str">
        <f t="shared" si="735"/>
        <v>marpower/power-tag/radar-1</v>
      </c>
      <c r="Z3231" s="103" t="str" cm="1">
        <f t="array" ref="Z3231">IF(COUNTIF(N3231,"spare"),"","$."&amp;_xlfn.REGEXEXTRACT(J3231,"^PT\d+[FQ]\d+_(.*)", 2))</f>
        <v>$.Active_Power_Phase_B</v>
      </c>
      <c r="AA3231" s="12">
        <f t="shared" si="737"/>
        <v>36</v>
      </c>
      <c r="AB3231" s="6" t="s">
        <v>195</v>
      </c>
      <c r="AC3231" s="103">
        <v>3056</v>
      </c>
      <c r="AJ3231" s="80"/>
      <c r="AK3231" s="113" t="s">
        <v>1425</v>
      </c>
      <c r="AN3231" s="80"/>
      <c r="AO3231" s="80"/>
      <c r="AP3231" s="80"/>
      <c r="AQ3231" s="80"/>
      <c r="AR3231" s="127"/>
      <c r="AS3231" s="80"/>
      <c r="AT3231" s="7"/>
      <c r="AU3231" s="7"/>
      <c r="AV3231" s="165"/>
      <c r="AW3231" s="166"/>
      <c r="AX3231" s="137"/>
      <c r="AY3231" s="147"/>
      <c r="AZ3231" s="167"/>
      <c r="BA3231" s="167"/>
      <c r="BB3231" s="147" t="str">
        <f t="shared" si="736"/>
        <v/>
      </c>
      <c r="BC3231" s="168"/>
      <c r="BD3231" s="165"/>
      <c r="BE3231" s="165"/>
      <c r="BF3231" s="165"/>
      <c r="BG3231" s="165"/>
      <c r="BH3231" s="165"/>
      <c r="BI3231" s="165"/>
      <c r="BJ3231" s="165"/>
      <c r="BK3231" s="165"/>
      <c r="BL3231" s="165"/>
      <c r="BM3231" s="165"/>
      <c r="BN3231" s="165"/>
      <c r="BO3231" s="165"/>
      <c r="BP3231" s="165"/>
      <c r="BQ3231" s="165"/>
      <c r="BS3231" s="6"/>
      <c r="BT3231" s="11"/>
      <c r="BU3231" s="6"/>
      <c r="BV3231" s="6"/>
    </row>
    <row r="3232" spans="1:74" ht="15.75" x14ac:dyDescent="0.25">
      <c r="A3232" s="52" t="s">
        <v>1422</v>
      </c>
      <c r="B3232" s="56"/>
      <c r="C3232" s="7" t="s">
        <v>118</v>
      </c>
      <c r="D3232" s="7" t="s">
        <v>6558</v>
      </c>
      <c r="E3232" s="7"/>
      <c r="F3232" s="64"/>
      <c r="G3232" s="6"/>
      <c r="H3232" s="6"/>
      <c r="I3232" s="10" t="s">
        <v>110</v>
      </c>
      <c r="J3232" s="11" t="s">
        <v>1883</v>
      </c>
      <c r="K3232" s="194" t="s">
        <v>510</v>
      </c>
      <c r="L3232" s="176"/>
      <c r="M3232" s="176">
        <v>1000</v>
      </c>
      <c r="N3232" s="80" t="s">
        <v>6854</v>
      </c>
      <c r="O3232" s="162"/>
      <c r="P3232" s="80" t="s">
        <v>2350</v>
      </c>
      <c r="Q3232" s="80"/>
      <c r="R3232" s="80"/>
      <c r="S3232" s="163"/>
      <c r="T3232" s="213"/>
      <c r="U3232" s="162"/>
      <c r="V3232" s="164"/>
      <c r="W3232" s="12" t="str">
        <f t="shared" si="734"/>
        <v>Mqtt1</v>
      </c>
      <c r="X3232" s="196" t="s">
        <v>10600</v>
      </c>
      <c r="Y3232" s="6" t="str">
        <f t="shared" si="735"/>
        <v>marpower/power-tag/radar-1</v>
      </c>
      <c r="Z3232" s="103" t="str" cm="1">
        <f t="array" ref="Z3232">IF(COUNTIF(N3232,"spare"),"","$."&amp;_xlfn.REGEXEXTRACT(J3232,"^PT\d+[FQ]\d+_(.*)", 2))</f>
        <v>$.Active_Power_Phase_C</v>
      </c>
      <c r="AA3232" s="12">
        <f t="shared" si="737"/>
        <v>36</v>
      </c>
      <c r="AB3232" s="6" t="s">
        <v>195</v>
      </c>
      <c r="AC3232" s="103">
        <v>3058</v>
      </c>
      <c r="AJ3232" s="80"/>
      <c r="AK3232" s="113" t="s">
        <v>1425</v>
      </c>
      <c r="AN3232" s="80"/>
      <c r="AO3232" s="80"/>
      <c r="AP3232" s="80"/>
      <c r="AQ3232" s="80"/>
      <c r="AR3232" s="127"/>
      <c r="AS3232" s="80"/>
      <c r="AT3232" s="7"/>
      <c r="AU3232" s="7"/>
      <c r="AV3232" s="165"/>
      <c r="AW3232" s="166"/>
      <c r="AX3232" s="137"/>
      <c r="AY3232" s="147"/>
      <c r="AZ3232" s="167"/>
      <c r="BA3232" s="167"/>
      <c r="BB3232" s="147" t="str">
        <f t="shared" si="736"/>
        <v/>
      </c>
      <c r="BC3232" s="168"/>
      <c r="BD3232" s="165"/>
      <c r="BE3232" s="165"/>
      <c r="BF3232" s="165"/>
      <c r="BG3232" s="165"/>
      <c r="BH3232" s="165"/>
      <c r="BI3232" s="165"/>
      <c r="BJ3232" s="165"/>
      <c r="BK3232" s="165"/>
      <c r="BL3232" s="165"/>
      <c r="BM3232" s="165"/>
      <c r="BN3232" s="165"/>
      <c r="BO3232" s="165"/>
      <c r="BP3232" s="165"/>
      <c r="BQ3232" s="165"/>
      <c r="BS3232" s="6"/>
      <c r="BT3232" s="11"/>
      <c r="BU3232" s="6"/>
      <c r="BV3232" s="6"/>
    </row>
    <row r="3233" spans="1:74" ht="15.75" x14ac:dyDescent="0.25">
      <c r="A3233" s="52" t="s">
        <v>1422</v>
      </c>
      <c r="B3233" s="56"/>
      <c r="C3233" s="7" t="s">
        <v>118</v>
      </c>
      <c r="D3233" s="7" t="s">
        <v>6558</v>
      </c>
      <c r="E3233" s="7"/>
      <c r="F3233" s="64"/>
      <c r="G3233" s="6"/>
      <c r="H3233" s="6"/>
      <c r="I3233" s="10" t="s">
        <v>110</v>
      </c>
      <c r="J3233" s="11" t="s">
        <v>1884</v>
      </c>
      <c r="K3233" s="194" t="s">
        <v>510</v>
      </c>
      <c r="L3233" s="176"/>
      <c r="M3233" s="176">
        <v>1000</v>
      </c>
      <c r="N3233" s="80" t="s">
        <v>6854</v>
      </c>
      <c r="O3233" s="162"/>
      <c r="P3233" s="80" t="s">
        <v>2351</v>
      </c>
      <c r="Q3233" s="80"/>
      <c r="R3233" s="80"/>
      <c r="S3233" s="163"/>
      <c r="T3233" s="213"/>
      <c r="U3233" s="162"/>
      <c r="V3233" s="164"/>
      <c r="W3233" s="12" t="str">
        <f t="shared" si="734"/>
        <v>Mqtt1</v>
      </c>
      <c r="X3233" s="196" t="s">
        <v>10600</v>
      </c>
      <c r="Y3233" s="6" t="str">
        <f t="shared" si="735"/>
        <v>marpower/power-tag/radar-1</v>
      </c>
      <c r="Z3233" s="103" t="str" cm="1">
        <f t="array" ref="Z3233">IF(COUNTIF(N3233,"spare"),"","$."&amp;_xlfn.REGEXEXTRACT(J3233,"^PT\d+[FQ]\d+_(.*)", 2))</f>
        <v>$.Total_Active_Power</v>
      </c>
      <c r="AA3233" s="12">
        <f t="shared" si="737"/>
        <v>36</v>
      </c>
      <c r="AB3233" s="6" t="s">
        <v>195</v>
      </c>
      <c r="AC3233" s="103">
        <v>3060</v>
      </c>
      <c r="AJ3233" s="80"/>
      <c r="AK3233" s="113" t="s">
        <v>1425</v>
      </c>
      <c r="AN3233" s="80"/>
      <c r="AO3233" s="80"/>
      <c r="AP3233" s="80"/>
      <c r="AQ3233" s="80"/>
      <c r="AR3233" s="127"/>
      <c r="AS3233" s="80"/>
      <c r="AT3233" s="7"/>
      <c r="AU3233" s="7"/>
      <c r="AV3233" s="165"/>
      <c r="AW3233" s="166"/>
      <c r="AX3233" s="137"/>
      <c r="AY3233" s="147"/>
      <c r="AZ3233" s="167"/>
      <c r="BA3233" s="167"/>
      <c r="BB3233" s="147" t="str">
        <f t="shared" si="736"/>
        <v/>
      </c>
      <c r="BC3233" s="168"/>
      <c r="BD3233" s="165"/>
      <c r="BE3233" s="165"/>
      <c r="BF3233" s="165"/>
      <c r="BG3233" s="165"/>
      <c r="BH3233" s="165"/>
      <c r="BI3233" s="165"/>
      <c r="BJ3233" s="165"/>
      <c r="BK3233" s="165"/>
      <c r="BL3233" s="165"/>
      <c r="BM3233" s="165"/>
      <c r="BN3233" s="165"/>
      <c r="BO3233" s="165"/>
      <c r="BP3233" s="165"/>
      <c r="BQ3233" s="165"/>
      <c r="BS3233" s="6"/>
      <c r="BT3233" s="11"/>
      <c r="BU3233" s="6"/>
      <c r="BV3233" s="6"/>
    </row>
    <row r="3234" spans="1:74" ht="15.75" x14ac:dyDescent="0.25">
      <c r="A3234" s="52" t="s">
        <v>1422</v>
      </c>
      <c r="B3234" s="56"/>
      <c r="C3234" s="7" t="s">
        <v>118</v>
      </c>
      <c r="D3234" s="7" t="s">
        <v>6558</v>
      </c>
      <c r="E3234" s="7"/>
      <c r="F3234" s="64"/>
      <c r="G3234" s="6"/>
      <c r="H3234" s="6"/>
      <c r="I3234" s="10" t="s">
        <v>110</v>
      </c>
      <c r="J3234" s="11" t="s">
        <v>1885</v>
      </c>
      <c r="K3234" s="194" t="s">
        <v>510</v>
      </c>
      <c r="L3234" s="176"/>
      <c r="M3234" s="176">
        <v>1000</v>
      </c>
      <c r="N3234" s="80" t="s">
        <v>6854</v>
      </c>
      <c r="O3234" s="162"/>
      <c r="P3234" s="80" t="s">
        <v>2352</v>
      </c>
      <c r="Q3234" s="80"/>
      <c r="R3234" s="80"/>
      <c r="S3234" s="163"/>
      <c r="T3234" s="213"/>
      <c r="U3234" s="162"/>
      <c r="V3234" s="164"/>
      <c r="W3234" s="12" t="str">
        <f t="shared" si="734"/>
        <v>Mqtt1</v>
      </c>
      <c r="X3234" s="196" t="s">
        <v>10600</v>
      </c>
      <c r="Y3234" s="6" t="str">
        <f t="shared" si="735"/>
        <v>marpower/power-tag/radar-1</v>
      </c>
      <c r="Z3234" s="103" t="str" cm="1">
        <f t="array" ref="Z3234">IF(COUNTIF(N3234,"spare"),"","$."&amp;_xlfn.REGEXEXTRACT(J3234,"^PT\d+[FQ]\d+_(.*)", 2))</f>
        <v>$.Power_Factor_Phase_A</v>
      </c>
      <c r="AA3234" s="12">
        <f t="shared" si="737"/>
        <v>36</v>
      </c>
      <c r="AB3234" s="6" t="s">
        <v>195</v>
      </c>
      <c r="AC3234" s="103">
        <v>3078</v>
      </c>
      <c r="AJ3234" s="80"/>
      <c r="AK3234" s="113" t="s">
        <v>1426</v>
      </c>
      <c r="AN3234" s="80"/>
      <c r="AO3234" s="80"/>
      <c r="AP3234" s="80"/>
      <c r="AQ3234" s="80"/>
      <c r="AR3234" s="127"/>
      <c r="AS3234" s="80"/>
      <c r="AT3234" s="7"/>
      <c r="AU3234" s="7"/>
      <c r="AV3234" s="165"/>
      <c r="AW3234" s="166"/>
      <c r="AX3234" s="137"/>
      <c r="AY3234" s="147"/>
      <c r="AZ3234" s="167"/>
      <c r="BA3234" s="167"/>
      <c r="BB3234" s="147" t="str">
        <f t="shared" si="736"/>
        <v/>
      </c>
      <c r="BC3234" s="168"/>
      <c r="BD3234" s="165"/>
      <c r="BE3234" s="165"/>
      <c r="BF3234" s="165"/>
      <c r="BG3234" s="165"/>
      <c r="BH3234" s="165"/>
      <c r="BI3234" s="165"/>
      <c r="BJ3234" s="165"/>
      <c r="BK3234" s="165"/>
      <c r="BL3234" s="165"/>
      <c r="BM3234" s="165"/>
      <c r="BN3234" s="165"/>
      <c r="BO3234" s="165"/>
      <c r="BP3234" s="165"/>
      <c r="BQ3234" s="165"/>
      <c r="BS3234" s="6"/>
      <c r="BT3234" s="11"/>
      <c r="BU3234" s="6"/>
      <c r="BV3234" s="6"/>
    </row>
    <row r="3235" spans="1:74" ht="15.75" x14ac:dyDescent="0.25">
      <c r="A3235" s="52" t="s">
        <v>1422</v>
      </c>
      <c r="B3235" s="56"/>
      <c r="C3235" s="7" t="s">
        <v>118</v>
      </c>
      <c r="D3235" s="7" t="s">
        <v>6558</v>
      </c>
      <c r="E3235" s="7"/>
      <c r="F3235" s="64"/>
      <c r="G3235" s="6"/>
      <c r="H3235" s="6"/>
      <c r="I3235" s="10" t="s">
        <v>110</v>
      </c>
      <c r="J3235" s="11" t="s">
        <v>1886</v>
      </c>
      <c r="K3235" s="194" t="s">
        <v>510</v>
      </c>
      <c r="L3235" s="176"/>
      <c r="M3235" s="176">
        <v>1000</v>
      </c>
      <c r="N3235" s="80" t="s">
        <v>6854</v>
      </c>
      <c r="O3235" s="162"/>
      <c r="P3235" s="80" t="s">
        <v>2353</v>
      </c>
      <c r="Q3235" s="80"/>
      <c r="R3235" s="80"/>
      <c r="S3235" s="163"/>
      <c r="T3235" s="213"/>
      <c r="U3235" s="162"/>
      <c r="V3235" s="164"/>
      <c r="W3235" s="12" t="str">
        <f t="shared" si="734"/>
        <v>Mqtt1</v>
      </c>
      <c r="X3235" s="196" t="s">
        <v>10600</v>
      </c>
      <c r="Y3235" s="6" t="str">
        <f t="shared" si="735"/>
        <v>marpower/power-tag/radar-1</v>
      </c>
      <c r="Z3235" s="103" t="str" cm="1">
        <f t="array" ref="Z3235">IF(COUNTIF(N3235,"spare"),"","$."&amp;_xlfn.REGEXEXTRACT(J3235,"^PT\d+[FQ]\d+_(.*)", 2))</f>
        <v>$.Power_Factor_Phase_B</v>
      </c>
      <c r="AA3235" s="12">
        <f t="shared" si="737"/>
        <v>36</v>
      </c>
      <c r="AB3235" s="6" t="s">
        <v>195</v>
      </c>
      <c r="AC3235" s="103">
        <v>3080</v>
      </c>
      <c r="AJ3235" s="80"/>
      <c r="AK3235" s="113" t="s">
        <v>1426</v>
      </c>
      <c r="AN3235" s="80"/>
      <c r="AO3235" s="80"/>
      <c r="AP3235" s="80"/>
      <c r="AQ3235" s="80"/>
      <c r="AR3235" s="127"/>
      <c r="AS3235" s="80"/>
      <c r="AT3235" s="7"/>
      <c r="AU3235" s="7"/>
      <c r="AV3235" s="165"/>
      <c r="AW3235" s="166"/>
      <c r="AX3235" s="137"/>
      <c r="AY3235" s="147"/>
      <c r="AZ3235" s="167"/>
      <c r="BA3235" s="167"/>
      <c r="BB3235" s="147" t="str">
        <f t="shared" si="736"/>
        <v/>
      </c>
      <c r="BC3235" s="168"/>
      <c r="BD3235" s="165"/>
      <c r="BE3235" s="165"/>
      <c r="BF3235" s="165"/>
      <c r="BG3235" s="165"/>
      <c r="BH3235" s="165"/>
      <c r="BI3235" s="165"/>
      <c r="BJ3235" s="165"/>
      <c r="BK3235" s="165"/>
      <c r="BL3235" s="165"/>
      <c r="BM3235" s="165"/>
      <c r="BN3235" s="165"/>
      <c r="BO3235" s="165"/>
      <c r="BP3235" s="165"/>
      <c r="BQ3235" s="165"/>
      <c r="BS3235" s="6"/>
      <c r="BT3235" s="11"/>
      <c r="BU3235" s="6"/>
      <c r="BV3235" s="6"/>
    </row>
    <row r="3236" spans="1:74" ht="15.75" x14ac:dyDescent="0.25">
      <c r="A3236" s="52" t="s">
        <v>1422</v>
      </c>
      <c r="B3236" s="56"/>
      <c r="C3236" s="7" t="s">
        <v>118</v>
      </c>
      <c r="D3236" s="7" t="s">
        <v>6558</v>
      </c>
      <c r="E3236" s="7"/>
      <c r="F3236" s="64"/>
      <c r="G3236" s="6"/>
      <c r="H3236" s="6"/>
      <c r="I3236" s="10" t="s">
        <v>110</v>
      </c>
      <c r="J3236" s="11" t="s">
        <v>1887</v>
      </c>
      <c r="K3236" s="194" t="s">
        <v>510</v>
      </c>
      <c r="L3236" s="176"/>
      <c r="M3236" s="176">
        <v>1000</v>
      </c>
      <c r="N3236" s="80" t="s">
        <v>6854</v>
      </c>
      <c r="O3236" s="162"/>
      <c r="P3236" s="80" t="s">
        <v>2354</v>
      </c>
      <c r="Q3236" s="80"/>
      <c r="R3236" s="80"/>
      <c r="S3236" s="163"/>
      <c r="T3236" s="213"/>
      <c r="U3236" s="162"/>
      <c r="V3236" s="164"/>
      <c r="W3236" s="12" t="str">
        <f t="shared" si="734"/>
        <v>Mqtt1</v>
      </c>
      <c r="X3236" s="196" t="s">
        <v>10600</v>
      </c>
      <c r="Y3236" s="6" t="str">
        <f t="shared" si="735"/>
        <v>marpower/power-tag/radar-1</v>
      </c>
      <c r="Z3236" s="103" t="str" cm="1">
        <f t="array" ref="Z3236">IF(COUNTIF(N3236,"spare"),"","$."&amp;_xlfn.REGEXEXTRACT(J3236,"^PT\d+[FQ]\d+_(.*)", 2))</f>
        <v>$.Power_Factor_Phase_C</v>
      </c>
      <c r="AA3236" s="12">
        <f t="shared" si="737"/>
        <v>36</v>
      </c>
      <c r="AB3236" s="6" t="s">
        <v>195</v>
      </c>
      <c r="AC3236" s="103">
        <v>3082</v>
      </c>
      <c r="AJ3236" s="80"/>
      <c r="AK3236" s="113" t="s">
        <v>1426</v>
      </c>
      <c r="AN3236" s="80"/>
      <c r="AO3236" s="80"/>
      <c r="AP3236" s="80"/>
      <c r="AQ3236" s="80"/>
      <c r="AR3236" s="127"/>
      <c r="AS3236" s="80"/>
      <c r="AT3236" s="7"/>
      <c r="AU3236" s="7"/>
      <c r="AV3236" s="165"/>
      <c r="AW3236" s="166"/>
      <c r="AX3236" s="137"/>
      <c r="AY3236" s="147"/>
      <c r="AZ3236" s="167"/>
      <c r="BA3236" s="167"/>
      <c r="BB3236" s="147" t="str">
        <f t="shared" si="736"/>
        <v/>
      </c>
      <c r="BC3236" s="168"/>
      <c r="BD3236" s="165"/>
      <c r="BE3236" s="165"/>
      <c r="BF3236" s="165"/>
      <c r="BG3236" s="165"/>
      <c r="BH3236" s="165"/>
      <c r="BI3236" s="165"/>
      <c r="BJ3236" s="165"/>
      <c r="BK3236" s="165"/>
      <c r="BL3236" s="165"/>
      <c r="BM3236" s="165"/>
      <c r="BN3236" s="165"/>
      <c r="BO3236" s="165"/>
      <c r="BP3236" s="165"/>
      <c r="BQ3236" s="165"/>
      <c r="BS3236" s="6"/>
      <c r="BT3236" s="11"/>
      <c r="BU3236" s="6"/>
      <c r="BV3236" s="6"/>
    </row>
    <row r="3237" spans="1:74" ht="15.75" x14ac:dyDescent="0.25">
      <c r="A3237" s="52" t="s">
        <v>1422</v>
      </c>
      <c r="B3237" s="56"/>
      <c r="C3237" s="7" t="s">
        <v>118</v>
      </c>
      <c r="D3237" s="7" t="s">
        <v>6558</v>
      </c>
      <c r="E3237" s="7"/>
      <c r="F3237" s="64"/>
      <c r="G3237" s="6"/>
      <c r="H3237" s="6"/>
      <c r="I3237" s="10" t="s">
        <v>110</v>
      </c>
      <c r="J3237" s="11" t="s">
        <v>1888</v>
      </c>
      <c r="K3237" s="194" t="s">
        <v>510</v>
      </c>
      <c r="L3237" s="176"/>
      <c r="M3237" s="176">
        <v>1000</v>
      </c>
      <c r="N3237" s="80" t="s">
        <v>6854</v>
      </c>
      <c r="O3237" s="162"/>
      <c r="P3237" s="80" t="s">
        <v>2355</v>
      </c>
      <c r="Q3237" s="80"/>
      <c r="R3237" s="80"/>
      <c r="S3237" s="163"/>
      <c r="T3237" s="213"/>
      <c r="U3237" s="162"/>
      <c r="V3237" s="164"/>
      <c r="W3237" s="12" t="str">
        <f t="shared" si="734"/>
        <v>Mqtt1</v>
      </c>
      <c r="X3237" s="196" t="s">
        <v>10600</v>
      </c>
      <c r="Y3237" s="6" t="str">
        <f t="shared" si="735"/>
        <v>marpower/power-tag/radar-1</v>
      </c>
      <c r="Z3237" s="103" t="str" cm="1">
        <f t="array" ref="Z3237">IF(COUNTIF(N3237,"spare"),"","$."&amp;_xlfn.REGEXEXTRACT(J3237,"^PT\d+[FQ]\d+_(.*)", 2))</f>
        <v>$.Total_Power_Factor</v>
      </c>
      <c r="AA3237" s="12">
        <f t="shared" si="737"/>
        <v>36</v>
      </c>
      <c r="AB3237" s="6" t="s">
        <v>195</v>
      </c>
      <c r="AC3237" s="103">
        <v>3084</v>
      </c>
      <c r="AJ3237" s="80"/>
      <c r="AK3237" s="113" t="s">
        <v>1426</v>
      </c>
      <c r="AN3237" s="80"/>
      <c r="AO3237" s="80"/>
      <c r="AP3237" s="80"/>
      <c r="AQ3237" s="80"/>
      <c r="AR3237" s="127"/>
      <c r="AS3237" s="80"/>
      <c r="AT3237" s="7"/>
      <c r="AU3237" s="7"/>
      <c r="AV3237" s="165"/>
      <c r="AW3237" s="166"/>
      <c r="AX3237" s="137"/>
      <c r="AY3237" s="147"/>
      <c r="AZ3237" s="167"/>
      <c r="BA3237" s="167"/>
      <c r="BB3237" s="147" t="str">
        <f t="shared" si="736"/>
        <v/>
      </c>
      <c r="BC3237" s="168"/>
      <c r="BD3237" s="165"/>
      <c r="BE3237" s="165"/>
      <c r="BF3237" s="165"/>
      <c r="BG3237" s="165"/>
      <c r="BH3237" s="165"/>
      <c r="BI3237" s="165"/>
      <c r="BJ3237" s="165"/>
      <c r="BK3237" s="165"/>
      <c r="BL3237" s="165"/>
      <c r="BM3237" s="165"/>
      <c r="BN3237" s="165"/>
      <c r="BO3237" s="165"/>
      <c r="BP3237" s="165"/>
      <c r="BQ3237" s="165"/>
      <c r="BS3237" s="6"/>
      <c r="BT3237" s="11"/>
      <c r="BU3237" s="6"/>
      <c r="BV3237" s="6"/>
    </row>
    <row r="3238" spans="1:74" ht="15.75" x14ac:dyDescent="0.25">
      <c r="A3238" s="52" t="s">
        <v>1422</v>
      </c>
      <c r="B3238" s="56"/>
      <c r="C3238" s="7" t="s">
        <v>118</v>
      </c>
      <c r="D3238" s="7" t="s">
        <v>6558</v>
      </c>
      <c r="E3238" s="7"/>
      <c r="F3238" s="64"/>
      <c r="G3238" s="6"/>
      <c r="H3238" s="6"/>
      <c r="I3238" s="10" t="s">
        <v>110</v>
      </c>
      <c r="J3238" s="11" t="s">
        <v>1889</v>
      </c>
      <c r="K3238" s="194" t="s">
        <v>510</v>
      </c>
      <c r="L3238" s="176"/>
      <c r="M3238" s="176">
        <v>1000</v>
      </c>
      <c r="N3238" s="80" t="s">
        <v>6854</v>
      </c>
      <c r="O3238" s="162"/>
      <c r="P3238" s="80" t="s">
        <v>2356</v>
      </c>
      <c r="Q3238" s="80"/>
      <c r="R3238" s="80"/>
      <c r="S3238" s="163"/>
      <c r="T3238" s="213"/>
      <c r="U3238" s="162"/>
      <c r="V3238" s="164"/>
      <c r="W3238" s="12" t="str">
        <f t="shared" si="734"/>
        <v>Mqtt1</v>
      </c>
      <c r="X3238" s="196" t="s">
        <v>10601</v>
      </c>
      <c r="Y3238" s="6" t="str">
        <f t="shared" si="735"/>
        <v>marpower/power-tag/speedlog</v>
      </c>
      <c r="Z3238" s="103" t="str" cm="1">
        <f t="array" ref="Z3238">IF(COUNTIF(N3238,"spare"),"","$."&amp;_xlfn.REGEXEXTRACT(J3238,"^PT\d+[FQ]\d+_(.*)", 2))</f>
        <v>$.RMS_Current_Phase_A</v>
      </c>
      <c r="AA3238" s="12">
        <f t="shared" si="737"/>
        <v>37</v>
      </c>
      <c r="AB3238" s="6" t="s">
        <v>195</v>
      </c>
      <c r="AC3238" s="103">
        <v>3000</v>
      </c>
      <c r="AJ3238" s="80"/>
      <c r="AK3238" s="113" t="s">
        <v>1423</v>
      </c>
      <c r="AN3238" s="80"/>
      <c r="AO3238" s="80"/>
      <c r="AP3238" s="80"/>
      <c r="AQ3238" s="80"/>
      <c r="AR3238" s="127"/>
      <c r="AS3238" s="80"/>
      <c r="AT3238" s="7"/>
      <c r="AU3238" s="7"/>
      <c r="AV3238" s="165"/>
      <c r="AW3238" s="166"/>
      <c r="AX3238" s="137"/>
      <c r="AY3238" s="147"/>
      <c r="AZ3238" s="167"/>
      <c r="BA3238" s="167"/>
      <c r="BB3238" s="147" t="str">
        <f t="shared" ref="BB3238:BB3252" si="738">IF(ISNUMBER(AM3238),"1","")</f>
        <v/>
      </c>
      <c r="BC3238" s="168"/>
      <c r="BD3238" s="165"/>
      <c r="BE3238" s="165"/>
      <c r="BF3238" s="165"/>
      <c r="BG3238" s="165"/>
      <c r="BH3238" s="165"/>
      <c r="BI3238" s="165"/>
      <c r="BJ3238" s="165"/>
      <c r="BK3238" s="165"/>
      <c r="BL3238" s="165"/>
      <c r="BM3238" s="165"/>
      <c r="BN3238" s="165"/>
      <c r="BO3238" s="165"/>
      <c r="BP3238" s="165"/>
      <c r="BQ3238" s="165"/>
      <c r="BS3238" s="6"/>
      <c r="BT3238" s="11"/>
      <c r="BU3238" s="6"/>
      <c r="BV3238" s="6"/>
    </row>
    <row r="3239" spans="1:74" ht="15.75" x14ac:dyDescent="0.25">
      <c r="A3239" s="52" t="s">
        <v>1422</v>
      </c>
      <c r="B3239" s="56"/>
      <c r="C3239" s="7" t="s">
        <v>118</v>
      </c>
      <c r="D3239" s="7" t="s">
        <v>6558</v>
      </c>
      <c r="E3239" s="7"/>
      <c r="F3239" s="64"/>
      <c r="G3239" s="6"/>
      <c r="H3239" s="6"/>
      <c r="I3239" s="10" t="s">
        <v>110</v>
      </c>
      <c r="J3239" s="11" t="s">
        <v>1890</v>
      </c>
      <c r="K3239" s="194" t="s">
        <v>510</v>
      </c>
      <c r="L3239" s="176"/>
      <c r="M3239" s="176">
        <v>1000</v>
      </c>
      <c r="N3239" s="80" t="s">
        <v>6854</v>
      </c>
      <c r="O3239" s="162"/>
      <c r="P3239" s="80" t="s">
        <v>2357</v>
      </c>
      <c r="Q3239" s="80"/>
      <c r="R3239" s="80"/>
      <c r="S3239" s="163"/>
      <c r="T3239" s="213"/>
      <c r="U3239" s="162"/>
      <c r="V3239" s="164"/>
      <c r="W3239" s="12" t="str">
        <f t="shared" si="734"/>
        <v>Mqtt1</v>
      </c>
      <c r="X3239" s="196" t="s">
        <v>10601</v>
      </c>
      <c r="Y3239" s="6" t="str">
        <f t="shared" si="735"/>
        <v>marpower/power-tag/speedlog</v>
      </c>
      <c r="Z3239" s="103" t="str" cm="1">
        <f t="array" ref="Z3239">IF(COUNTIF(N3239,"spare"),"","$."&amp;_xlfn.REGEXEXTRACT(J3239,"^PT\d+[FQ]\d+_(.*)", 2))</f>
        <v>$.RMS_Current_Phase_B</v>
      </c>
      <c r="AA3239" s="12">
        <f t="shared" si="737"/>
        <v>37</v>
      </c>
      <c r="AB3239" s="6" t="s">
        <v>195</v>
      </c>
      <c r="AC3239" s="103">
        <v>3002</v>
      </c>
      <c r="AJ3239" s="80"/>
      <c r="AK3239" s="113" t="s">
        <v>1423</v>
      </c>
      <c r="AN3239" s="80"/>
      <c r="AO3239" s="80"/>
      <c r="AP3239" s="80"/>
      <c r="AQ3239" s="80"/>
      <c r="AR3239" s="127"/>
      <c r="AS3239" s="80"/>
      <c r="AT3239" s="7"/>
      <c r="AU3239" s="7"/>
      <c r="AV3239" s="165"/>
      <c r="AW3239" s="166"/>
      <c r="AX3239" s="137"/>
      <c r="AY3239" s="147"/>
      <c r="AZ3239" s="167"/>
      <c r="BA3239" s="167"/>
      <c r="BB3239" s="147" t="str">
        <f t="shared" si="738"/>
        <v/>
      </c>
      <c r="BC3239" s="168"/>
      <c r="BD3239" s="165"/>
      <c r="BE3239" s="165"/>
      <c r="BF3239" s="165"/>
      <c r="BG3239" s="165"/>
      <c r="BH3239" s="165"/>
      <c r="BI3239" s="165"/>
      <c r="BJ3239" s="165"/>
      <c r="BK3239" s="165"/>
      <c r="BL3239" s="165"/>
      <c r="BM3239" s="165"/>
      <c r="BN3239" s="165"/>
      <c r="BO3239" s="165"/>
      <c r="BP3239" s="165"/>
      <c r="BQ3239" s="165"/>
      <c r="BS3239" s="6"/>
      <c r="BT3239" s="11"/>
      <c r="BU3239" s="6"/>
      <c r="BV3239" s="6"/>
    </row>
    <row r="3240" spans="1:74" ht="15.75" x14ac:dyDescent="0.25">
      <c r="A3240" s="52" t="s">
        <v>1422</v>
      </c>
      <c r="B3240" s="56"/>
      <c r="C3240" s="7" t="s">
        <v>118</v>
      </c>
      <c r="D3240" s="7" t="s">
        <v>6558</v>
      </c>
      <c r="E3240" s="7"/>
      <c r="F3240" s="64"/>
      <c r="G3240" s="6"/>
      <c r="H3240" s="6"/>
      <c r="I3240" s="10" t="s">
        <v>110</v>
      </c>
      <c r="J3240" s="11" t="s">
        <v>1891</v>
      </c>
      <c r="K3240" s="194" t="s">
        <v>510</v>
      </c>
      <c r="L3240" s="176"/>
      <c r="M3240" s="176">
        <v>1000</v>
      </c>
      <c r="N3240" s="80" t="s">
        <v>6854</v>
      </c>
      <c r="O3240" s="162"/>
      <c r="P3240" s="80" t="s">
        <v>2358</v>
      </c>
      <c r="Q3240" s="80"/>
      <c r="R3240" s="80"/>
      <c r="S3240" s="163"/>
      <c r="T3240" s="213"/>
      <c r="U3240" s="162"/>
      <c r="V3240" s="164"/>
      <c r="W3240" s="12" t="str">
        <f t="shared" si="734"/>
        <v>Mqtt1</v>
      </c>
      <c r="X3240" s="196" t="s">
        <v>10601</v>
      </c>
      <c r="Y3240" s="6" t="str">
        <f t="shared" si="735"/>
        <v>marpower/power-tag/speedlog</v>
      </c>
      <c r="Z3240" s="103" t="str" cm="1">
        <f t="array" ref="Z3240">IF(COUNTIF(N3240,"spare"),"","$."&amp;_xlfn.REGEXEXTRACT(J3240,"^PT\d+[FQ]\d+_(.*)", 2))</f>
        <v>$.RMS_Current_Phase_C</v>
      </c>
      <c r="AA3240" s="12">
        <f t="shared" si="737"/>
        <v>37</v>
      </c>
      <c r="AB3240" s="6" t="s">
        <v>195</v>
      </c>
      <c r="AC3240" s="103">
        <v>3004</v>
      </c>
      <c r="AJ3240" s="80"/>
      <c r="AK3240" s="113" t="s">
        <v>1423</v>
      </c>
      <c r="AN3240" s="80"/>
      <c r="AO3240" s="80"/>
      <c r="AP3240" s="80"/>
      <c r="AQ3240" s="80"/>
      <c r="AR3240" s="127"/>
      <c r="AS3240" s="80"/>
      <c r="AT3240" s="7"/>
      <c r="AU3240" s="7"/>
      <c r="AV3240" s="165"/>
      <c r="AW3240" s="166"/>
      <c r="AX3240" s="137"/>
      <c r="AY3240" s="147"/>
      <c r="AZ3240" s="167"/>
      <c r="BA3240" s="167"/>
      <c r="BB3240" s="147" t="str">
        <f t="shared" si="738"/>
        <v/>
      </c>
      <c r="BC3240" s="168"/>
      <c r="BD3240" s="165"/>
      <c r="BE3240" s="165"/>
      <c r="BF3240" s="165"/>
      <c r="BG3240" s="165"/>
      <c r="BH3240" s="165"/>
      <c r="BI3240" s="165"/>
      <c r="BJ3240" s="165"/>
      <c r="BK3240" s="165"/>
      <c r="BL3240" s="165"/>
      <c r="BM3240" s="165"/>
      <c r="BN3240" s="165"/>
      <c r="BO3240" s="165"/>
      <c r="BP3240" s="165"/>
      <c r="BQ3240" s="165"/>
      <c r="BS3240" s="6"/>
      <c r="BT3240" s="11"/>
      <c r="BU3240" s="6"/>
      <c r="BV3240" s="6"/>
    </row>
    <row r="3241" spans="1:74" ht="15.75" x14ac:dyDescent="0.25">
      <c r="A3241" s="52" t="s">
        <v>1422</v>
      </c>
      <c r="B3241" s="56"/>
      <c r="C3241" s="7" t="s">
        <v>118</v>
      </c>
      <c r="D3241" s="7" t="s">
        <v>6558</v>
      </c>
      <c r="E3241" s="7"/>
      <c r="F3241" s="64"/>
      <c r="G3241" s="6"/>
      <c r="H3241" s="6"/>
      <c r="I3241" s="10" t="s">
        <v>110</v>
      </c>
      <c r="J3241" s="11" t="s">
        <v>1892</v>
      </c>
      <c r="K3241" s="194" t="s">
        <v>510</v>
      </c>
      <c r="L3241" s="176"/>
      <c r="M3241" s="176">
        <v>1000</v>
      </c>
      <c r="N3241" s="80" t="s">
        <v>6854</v>
      </c>
      <c r="O3241" s="162"/>
      <c r="P3241" s="80" t="s">
        <v>2359</v>
      </c>
      <c r="Q3241" s="80"/>
      <c r="R3241" s="80"/>
      <c r="S3241" s="163"/>
      <c r="T3241" s="213"/>
      <c r="U3241" s="162"/>
      <c r="V3241" s="164"/>
      <c r="W3241" s="12" t="str">
        <f t="shared" si="734"/>
        <v>Mqtt1</v>
      </c>
      <c r="X3241" s="196" t="s">
        <v>10601</v>
      </c>
      <c r="Y3241" s="6" t="str">
        <f t="shared" si="735"/>
        <v>marpower/power-tag/speedlog</v>
      </c>
      <c r="Z3241" s="103" t="str" cm="1">
        <f t="array" ref="Z3241">IF(COUNTIF(N3241,"spare"),"","$."&amp;_xlfn.REGEXEXTRACT(J3241,"^PT\d+[FQ]\d+_(.*)", 2))</f>
        <v>$.RMS_Current_Phase_Neut</v>
      </c>
      <c r="AA3241" s="12">
        <f t="shared" si="737"/>
        <v>37</v>
      </c>
      <c r="AB3241" s="6" t="s">
        <v>195</v>
      </c>
      <c r="AC3241" s="103">
        <v>3006</v>
      </c>
      <c r="AJ3241" s="80"/>
      <c r="AK3241" s="113" t="s">
        <v>1423</v>
      </c>
      <c r="AN3241" s="80"/>
      <c r="AO3241" s="80"/>
      <c r="AP3241" s="80"/>
      <c r="AQ3241" s="80"/>
      <c r="AR3241" s="127"/>
      <c r="AS3241" s="80"/>
      <c r="AT3241" s="7"/>
      <c r="AU3241" s="7"/>
      <c r="AV3241" s="165"/>
      <c r="AW3241" s="166"/>
      <c r="AX3241" s="137"/>
      <c r="AY3241" s="147"/>
      <c r="AZ3241" s="167"/>
      <c r="BA3241" s="167"/>
      <c r="BB3241" s="147" t="str">
        <f t="shared" si="738"/>
        <v/>
      </c>
      <c r="BC3241" s="168"/>
      <c r="BD3241" s="165"/>
      <c r="BE3241" s="165"/>
      <c r="BF3241" s="165"/>
      <c r="BG3241" s="165"/>
      <c r="BH3241" s="165"/>
      <c r="BI3241" s="165"/>
      <c r="BJ3241" s="165"/>
      <c r="BK3241" s="165"/>
      <c r="BL3241" s="165"/>
      <c r="BM3241" s="165"/>
      <c r="BN3241" s="165"/>
      <c r="BO3241" s="165"/>
      <c r="BP3241" s="165"/>
      <c r="BQ3241" s="165"/>
      <c r="BS3241" s="6"/>
      <c r="BT3241" s="11"/>
      <c r="BU3241" s="6"/>
      <c r="BV3241" s="6"/>
    </row>
    <row r="3242" spans="1:74" ht="15.75" x14ac:dyDescent="0.25">
      <c r="A3242" s="52" t="s">
        <v>1422</v>
      </c>
      <c r="B3242" s="56"/>
      <c r="C3242" s="7" t="s">
        <v>118</v>
      </c>
      <c r="D3242" s="7" t="s">
        <v>6558</v>
      </c>
      <c r="E3242" s="7"/>
      <c r="F3242" s="64"/>
      <c r="G3242" s="6"/>
      <c r="H3242" s="6"/>
      <c r="I3242" s="10" t="s">
        <v>110</v>
      </c>
      <c r="J3242" s="11" t="s">
        <v>8306</v>
      </c>
      <c r="K3242" s="194" t="s">
        <v>510</v>
      </c>
      <c r="L3242" s="176"/>
      <c r="M3242" s="176">
        <v>1000</v>
      </c>
      <c r="N3242" s="80" t="s">
        <v>6854</v>
      </c>
      <c r="O3242" s="162"/>
      <c r="P3242" s="80" t="s">
        <v>2360</v>
      </c>
      <c r="Q3242" s="80"/>
      <c r="R3242" s="80"/>
      <c r="S3242" s="163"/>
      <c r="T3242" s="213"/>
      <c r="U3242" s="162"/>
      <c r="V3242" s="164"/>
      <c r="W3242" s="12" t="str">
        <f t="shared" si="734"/>
        <v>Mqtt1</v>
      </c>
      <c r="X3242" s="196" t="s">
        <v>10601</v>
      </c>
      <c r="Y3242" s="6" t="str">
        <f t="shared" si="735"/>
        <v>marpower/power-tag/speedlog</v>
      </c>
      <c r="Z3242" s="103" t="str" cm="1">
        <f t="array" ref="Z3242">IF(COUNTIF(N3242,"spare"),"","$."&amp;_xlfn.REGEXEXTRACT(J3242,"^PT\d+[FQ]\d+_(.*)", 2))</f>
        <v>$.RMS_Voltage_A_N</v>
      </c>
      <c r="AA3242" s="12">
        <f t="shared" si="737"/>
        <v>37</v>
      </c>
      <c r="AB3242" s="6" t="s">
        <v>195</v>
      </c>
      <c r="AC3242" s="103">
        <v>3028</v>
      </c>
      <c r="AJ3242" s="80"/>
      <c r="AK3242" s="113" t="s">
        <v>1424</v>
      </c>
      <c r="AN3242" s="80"/>
      <c r="AO3242" s="80"/>
      <c r="AP3242" s="80"/>
      <c r="AQ3242" s="80"/>
      <c r="AR3242" s="127"/>
      <c r="AS3242" s="80"/>
      <c r="AT3242" s="7"/>
      <c r="AU3242" s="7"/>
      <c r="AV3242" s="165"/>
      <c r="AW3242" s="166"/>
      <c r="AX3242" s="137"/>
      <c r="AY3242" s="147"/>
      <c r="AZ3242" s="167"/>
      <c r="BA3242" s="167"/>
      <c r="BB3242" s="147" t="str">
        <f t="shared" si="738"/>
        <v/>
      </c>
      <c r="BC3242" s="168"/>
      <c r="BD3242" s="165"/>
      <c r="BE3242" s="165"/>
      <c r="BF3242" s="165"/>
      <c r="BG3242" s="165"/>
      <c r="BH3242" s="165"/>
      <c r="BI3242" s="165"/>
      <c r="BJ3242" s="165"/>
      <c r="BK3242" s="165"/>
      <c r="BL3242" s="165"/>
      <c r="BM3242" s="165"/>
      <c r="BN3242" s="165"/>
      <c r="BO3242" s="165"/>
      <c r="BP3242" s="165"/>
      <c r="BQ3242" s="165"/>
      <c r="BS3242" s="6"/>
      <c r="BT3242" s="11"/>
      <c r="BU3242" s="6"/>
      <c r="BV3242" s="6"/>
    </row>
    <row r="3243" spans="1:74" ht="15.75" x14ac:dyDescent="0.25">
      <c r="A3243" s="52" t="s">
        <v>1422</v>
      </c>
      <c r="B3243" s="56"/>
      <c r="C3243" s="7" t="s">
        <v>118</v>
      </c>
      <c r="D3243" s="7" t="s">
        <v>6558</v>
      </c>
      <c r="E3243" s="7"/>
      <c r="F3243" s="64"/>
      <c r="G3243" s="6"/>
      <c r="H3243" s="6"/>
      <c r="I3243" s="10" t="s">
        <v>110</v>
      </c>
      <c r="J3243" s="11" t="s">
        <v>8483</v>
      </c>
      <c r="K3243" s="194" t="s">
        <v>510</v>
      </c>
      <c r="L3243" s="176"/>
      <c r="M3243" s="176">
        <v>1000</v>
      </c>
      <c r="N3243" s="80" t="s">
        <v>6854</v>
      </c>
      <c r="O3243" s="162"/>
      <c r="P3243" s="80" t="s">
        <v>2361</v>
      </c>
      <c r="Q3243" s="80"/>
      <c r="R3243" s="80"/>
      <c r="S3243" s="163"/>
      <c r="T3243" s="213"/>
      <c r="U3243" s="162"/>
      <c r="V3243" s="164"/>
      <c r="W3243" s="12" t="str">
        <f t="shared" si="734"/>
        <v>Mqtt1</v>
      </c>
      <c r="X3243" s="196" t="s">
        <v>10601</v>
      </c>
      <c r="Y3243" s="6" t="str">
        <f t="shared" si="735"/>
        <v>marpower/power-tag/speedlog</v>
      </c>
      <c r="Z3243" s="103" t="str" cm="1">
        <f t="array" ref="Z3243">IF(COUNTIF(N3243,"spare"),"","$."&amp;_xlfn.REGEXEXTRACT(J3243,"^PT\d+[FQ]\d+_(.*)", 2))</f>
        <v>$.RMS_Voltage_B_N</v>
      </c>
      <c r="AA3243" s="12">
        <f t="shared" si="737"/>
        <v>37</v>
      </c>
      <c r="AB3243" s="6" t="s">
        <v>195</v>
      </c>
      <c r="AC3243" s="103">
        <v>3030</v>
      </c>
      <c r="AJ3243" s="80"/>
      <c r="AK3243" s="113" t="s">
        <v>1424</v>
      </c>
      <c r="AN3243" s="80"/>
      <c r="AO3243" s="80"/>
      <c r="AP3243" s="80"/>
      <c r="AQ3243" s="80"/>
      <c r="AR3243" s="127"/>
      <c r="AS3243" s="80"/>
      <c r="AT3243" s="7"/>
      <c r="AU3243" s="7"/>
      <c r="AV3243" s="165"/>
      <c r="AW3243" s="166"/>
      <c r="AX3243" s="137"/>
      <c r="AY3243" s="147"/>
      <c r="AZ3243" s="167"/>
      <c r="BA3243" s="167"/>
      <c r="BB3243" s="147" t="str">
        <f t="shared" si="738"/>
        <v/>
      </c>
      <c r="BC3243" s="168"/>
      <c r="BD3243" s="165"/>
      <c r="BE3243" s="165"/>
      <c r="BF3243" s="165"/>
      <c r="BG3243" s="165"/>
      <c r="BH3243" s="165"/>
      <c r="BI3243" s="165"/>
      <c r="BJ3243" s="165"/>
      <c r="BK3243" s="165"/>
      <c r="BL3243" s="165"/>
      <c r="BM3243" s="165"/>
      <c r="BN3243" s="165"/>
      <c r="BO3243" s="165"/>
      <c r="BP3243" s="165"/>
      <c r="BQ3243" s="165"/>
      <c r="BS3243" s="6"/>
      <c r="BT3243" s="11"/>
      <c r="BU3243" s="6"/>
      <c r="BV3243" s="6"/>
    </row>
    <row r="3244" spans="1:74" ht="15.75" x14ac:dyDescent="0.25">
      <c r="A3244" s="52" t="s">
        <v>1422</v>
      </c>
      <c r="B3244" s="56"/>
      <c r="C3244" s="7" t="s">
        <v>118</v>
      </c>
      <c r="D3244" s="7" t="s">
        <v>6558</v>
      </c>
      <c r="E3244" s="7"/>
      <c r="F3244" s="64"/>
      <c r="G3244" s="6"/>
      <c r="H3244" s="6"/>
      <c r="I3244" s="10" t="s">
        <v>110</v>
      </c>
      <c r="J3244" s="11" t="s">
        <v>8660</v>
      </c>
      <c r="K3244" s="194" t="s">
        <v>510</v>
      </c>
      <c r="L3244" s="176"/>
      <c r="M3244" s="176">
        <v>1000</v>
      </c>
      <c r="N3244" s="80" t="s">
        <v>6854</v>
      </c>
      <c r="O3244" s="162"/>
      <c r="P3244" s="80" t="s">
        <v>2362</v>
      </c>
      <c r="Q3244" s="80"/>
      <c r="R3244" s="80"/>
      <c r="S3244" s="163"/>
      <c r="T3244" s="213"/>
      <c r="U3244" s="162"/>
      <c r="V3244" s="164"/>
      <c r="W3244" s="12" t="str">
        <f t="shared" si="734"/>
        <v>Mqtt1</v>
      </c>
      <c r="X3244" s="196" t="s">
        <v>10601</v>
      </c>
      <c r="Y3244" s="6" t="str">
        <f t="shared" si="735"/>
        <v>marpower/power-tag/speedlog</v>
      </c>
      <c r="Z3244" s="103" t="str" cm="1">
        <f t="array" ref="Z3244">IF(COUNTIF(N3244,"spare"),"","$."&amp;_xlfn.REGEXEXTRACT(J3244,"^PT\d+[FQ]\d+_(.*)", 2))</f>
        <v>$.RMS_Voltage_C_N</v>
      </c>
      <c r="AA3244" s="12">
        <f t="shared" si="737"/>
        <v>37</v>
      </c>
      <c r="AB3244" s="6" t="s">
        <v>195</v>
      </c>
      <c r="AC3244" s="103">
        <v>3032</v>
      </c>
      <c r="AJ3244" s="80"/>
      <c r="AK3244" s="113" t="s">
        <v>1424</v>
      </c>
      <c r="AN3244" s="80"/>
      <c r="AO3244" s="80"/>
      <c r="AP3244" s="80"/>
      <c r="AQ3244" s="80"/>
      <c r="AR3244" s="127"/>
      <c r="AS3244" s="80"/>
      <c r="AT3244" s="7"/>
      <c r="AU3244" s="7"/>
      <c r="AV3244" s="165"/>
      <c r="AW3244" s="166"/>
      <c r="AX3244" s="137"/>
      <c r="AY3244" s="147"/>
      <c r="AZ3244" s="167"/>
      <c r="BA3244" s="167"/>
      <c r="BB3244" s="147" t="str">
        <f t="shared" si="738"/>
        <v/>
      </c>
      <c r="BC3244" s="168"/>
      <c r="BD3244" s="165"/>
      <c r="BE3244" s="165"/>
      <c r="BF3244" s="165"/>
      <c r="BG3244" s="165"/>
      <c r="BH3244" s="165"/>
      <c r="BI3244" s="165"/>
      <c r="BJ3244" s="165"/>
      <c r="BK3244" s="165"/>
      <c r="BL3244" s="165"/>
      <c r="BM3244" s="165"/>
      <c r="BN3244" s="165"/>
      <c r="BO3244" s="165"/>
      <c r="BP3244" s="165"/>
      <c r="BQ3244" s="165"/>
      <c r="BS3244" s="6"/>
      <c r="BT3244" s="11"/>
      <c r="BU3244" s="6"/>
      <c r="BV3244" s="6"/>
    </row>
    <row r="3245" spans="1:74" ht="15.75" x14ac:dyDescent="0.25">
      <c r="A3245" s="52" t="s">
        <v>1422</v>
      </c>
      <c r="B3245" s="56"/>
      <c r="C3245" s="7" t="s">
        <v>118</v>
      </c>
      <c r="D3245" s="7" t="s">
        <v>6558</v>
      </c>
      <c r="E3245" s="7"/>
      <c r="F3245" s="64"/>
      <c r="G3245" s="6"/>
      <c r="H3245" s="6"/>
      <c r="I3245" s="10" t="s">
        <v>110</v>
      </c>
      <c r="J3245" s="11" t="s">
        <v>1893</v>
      </c>
      <c r="K3245" s="194" t="s">
        <v>510</v>
      </c>
      <c r="L3245" s="176"/>
      <c r="M3245" s="176">
        <v>1000</v>
      </c>
      <c r="N3245" s="80" t="s">
        <v>6854</v>
      </c>
      <c r="O3245" s="162"/>
      <c r="P3245" s="80" t="s">
        <v>2363</v>
      </c>
      <c r="Q3245" s="80"/>
      <c r="R3245" s="80"/>
      <c r="S3245" s="163"/>
      <c r="T3245" s="213"/>
      <c r="U3245" s="162"/>
      <c r="V3245" s="164"/>
      <c r="W3245" s="12" t="str">
        <f t="shared" si="734"/>
        <v>Mqtt1</v>
      </c>
      <c r="X3245" s="196" t="s">
        <v>10601</v>
      </c>
      <c r="Y3245" s="6" t="str">
        <f t="shared" si="735"/>
        <v>marpower/power-tag/speedlog</v>
      </c>
      <c r="Z3245" s="103" t="str" cm="1">
        <f t="array" ref="Z3245">IF(COUNTIF(N3245,"spare"),"","$."&amp;_xlfn.REGEXEXTRACT(J3245,"^PT\d+[FQ]\d+_(.*)", 2))</f>
        <v>$.Active_Power_Phase_A</v>
      </c>
      <c r="AA3245" s="12">
        <f t="shared" si="737"/>
        <v>37</v>
      </c>
      <c r="AB3245" s="6" t="s">
        <v>195</v>
      </c>
      <c r="AC3245" s="103">
        <v>3054</v>
      </c>
      <c r="AJ3245" s="80"/>
      <c r="AK3245" s="113" t="s">
        <v>1425</v>
      </c>
      <c r="AN3245" s="80"/>
      <c r="AO3245" s="80"/>
      <c r="AP3245" s="80"/>
      <c r="AQ3245" s="80"/>
      <c r="AR3245" s="127"/>
      <c r="AS3245" s="80"/>
      <c r="AT3245" s="7"/>
      <c r="AU3245" s="7"/>
      <c r="AV3245" s="165"/>
      <c r="AW3245" s="166"/>
      <c r="AX3245" s="137"/>
      <c r="AY3245" s="147"/>
      <c r="AZ3245" s="167"/>
      <c r="BA3245" s="167"/>
      <c r="BB3245" s="147" t="str">
        <f t="shared" si="738"/>
        <v/>
      </c>
      <c r="BC3245" s="168"/>
      <c r="BD3245" s="165"/>
      <c r="BE3245" s="165"/>
      <c r="BF3245" s="165"/>
      <c r="BG3245" s="165"/>
      <c r="BH3245" s="165"/>
      <c r="BI3245" s="165"/>
      <c r="BJ3245" s="165"/>
      <c r="BK3245" s="165"/>
      <c r="BL3245" s="165"/>
      <c r="BM3245" s="165"/>
      <c r="BN3245" s="165"/>
      <c r="BO3245" s="165"/>
      <c r="BP3245" s="165"/>
      <c r="BQ3245" s="165"/>
      <c r="BS3245" s="6"/>
      <c r="BT3245" s="11"/>
      <c r="BU3245" s="6"/>
      <c r="BV3245" s="6"/>
    </row>
    <row r="3246" spans="1:74" ht="15.75" x14ac:dyDescent="0.25">
      <c r="A3246" s="52" t="s">
        <v>1422</v>
      </c>
      <c r="B3246" s="56"/>
      <c r="C3246" s="7" t="s">
        <v>118</v>
      </c>
      <c r="D3246" s="7" t="s">
        <v>6558</v>
      </c>
      <c r="E3246" s="7"/>
      <c r="F3246" s="64"/>
      <c r="G3246" s="6"/>
      <c r="H3246" s="6"/>
      <c r="I3246" s="10" t="s">
        <v>110</v>
      </c>
      <c r="J3246" s="11" t="s">
        <v>1894</v>
      </c>
      <c r="K3246" s="194" t="s">
        <v>510</v>
      </c>
      <c r="L3246" s="176"/>
      <c r="M3246" s="176">
        <v>1000</v>
      </c>
      <c r="N3246" s="80" t="s">
        <v>6854</v>
      </c>
      <c r="O3246" s="162"/>
      <c r="P3246" s="80" t="s">
        <v>2364</v>
      </c>
      <c r="Q3246" s="80"/>
      <c r="R3246" s="80"/>
      <c r="S3246" s="163"/>
      <c r="T3246" s="213"/>
      <c r="U3246" s="162"/>
      <c r="V3246" s="164"/>
      <c r="W3246" s="12" t="str">
        <f t="shared" si="734"/>
        <v>Mqtt1</v>
      </c>
      <c r="X3246" s="196" t="s">
        <v>10601</v>
      </c>
      <c r="Y3246" s="6" t="str">
        <f t="shared" si="735"/>
        <v>marpower/power-tag/speedlog</v>
      </c>
      <c r="Z3246" s="103" t="str" cm="1">
        <f t="array" ref="Z3246">IF(COUNTIF(N3246,"spare"),"","$."&amp;_xlfn.REGEXEXTRACT(J3246,"^PT\d+[FQ]\d+_(.*)", 2))</f>
        <v>$.Active_Power_Phase_B</v>
      </c>
      <c r="AA3246" s="12">
        <f t="shared" si="737"/>
        <v>37</v>
      </c>
      <c r="AB3246" s="6" t="s">
        <v>195</v>
      </c>
      <c r="AC3246" s="103">
        <v>3056</v>
      </c>
      <c r="AJ3246" s="80"/>
      <c r="AK3246" s="113" t="s">
        <v>1425</v>
      </c>
      <c r="AN3246" s="80"/>
      <c r="AO3246" s="80"/>
      <c r="AP3246" s="80"/>
      <c r="AQ3246" s="80"/>
      <c r="AR3246" s="127"/>
      <c r="AS3246" s="80"/>
      <c r="AT3246" s="7"/>
      <c r="AU3246" s="7"/>
      <c r="AV3246" s="165"/>
      <c r="AW3246" s="166"/>
      <c r="AX3246" s="137"/>
      <c r="AY3246" s="147"/>
      <c r="AZ3246" s="167"/>
      <c r="BA3246" s="167"/>
      <c r="BB3246" s="147" t="str">
        <f t="shared" si="738"/>
        <v/>
      </c>
      <c r="BC3246" s="168"/>
      <c r="BD3246" s="165"/>
      <c r="BE3246" s="165"/>
      <c r="BF3246" s="165"/>
      <c r="BG3246" s="165"/>
      <c r="BH3246" s="165"/>
      <c r="BI3246" s="165"/>
      <c r="BJ3246" s="165"/>
      <c r="BK3246" s="165"/>
      <c r="BL3246" s="165"/>
      <c r="BM3246" s="165"/>
      <c r="BN3246" s="165"/>
      <c r="BO3246" s="165"/>
      <c r="BP3246" s="165"/>
      <c r="BQ3246" s="165"/>
      <c r="BS3246" s="6"/>
      <c r="BT3246" s="11"/>
      <c r="BU3246" s="6"/>
      <c r="BV3246" s="6"/>
    </row>
    <row r="3247" spans="1:74" ht="15.75" x14ac:dyDescent="0.25">
      <c r="A3247" s="52" t="s">
        <v>1422</v>
      </c>
      <c r="B3247" s="56"/>
      <c r="C3247" s="7" t="s">
        <v>118</v>
      </c>
      <c r="D3247" s="7" t="s">
        <v>6558</v>
      </c>
      <c r="E3247" s="7"/>
      <c r="F3247" s="64"/>
      <c r="G3247" s="6"/>
      <c r="H3247" s="6"/>
      <c r="I3247" s="10" t="s">
        <v>110</v>
      </c>
      <c r="J3247" s="11" t="s">
        <v>1895</v>
      </c>
      <c r="K3247" s="194" t="s">
        <v>510</v>
      </c>
      <c r="L3247" s="176"/>
      <c r="M3247" s="176">
        <v>1000</v>
      </c>
      <c r="N3247" s="80" t="s">
        <v>6854</v>
      </c>
      <c r="O3247" s="162"/>
      <c r="P3247" s="80" t="s">
        <v>2365</v>
      </c>
      <c r="Q3247" s="80"/>
      <c r="R3247" s="80"/>
      <c r="S3247" s="163"/>
      <c r="T3247" s="213"/>
      <c r="U3247" s="162"/>
      <c r="V3247" s="164"/>
      <c r="W3247" s="12" t="str">
        <f t="shared" si="734"/>
        <v>Mqtt1</v>
      </c>
      <c r="X3247" s="196" t="s">
        <v>10601</v>
      </c>
      <c r="Y3247" s="6" t="str">
        <f t="shared" si="735"/>
        <v>marpower/power-tag/speedlog</v>
      </c>
      <c r="Z3247" s="103" t="str" cm="1">
        <f t="array" ref="Z3247">IF(COUNTIF(N3247,"spare"),"","$."&amp;_xlfn.REGEXEXTRACT(J3247,"^PT\d+[FQ]\d+_(.*)", 2))</f>
        <v>$.Active_Power_Phase_C</v>
      </c>
      <c r="AA3247" s="12">
        <f t="shared" si="737"/>
        <v>37</v>
      </c>
      <c r="AB3247" s="6" t="s">
        <v>195</v>
      </c>
      <c r="AC3247" s="103">
        <v>3058</v>
      </c>
      <c r="AJ3247" s="80"/>
      <c r="AK3247" s="113" t="s">
        <v>1425</v>
      </c>
      <c r="AN3247" s="80"/>
      <c r="AO3247" s="80"/>
      <c r="AP3247" s="80"/>
      <c r="AQ3247" s="80"/>
      <c r="AR3247" s="127"/>
      <c r="AS3247" s="80"/>
      <c r="AT3247" s="7"/>
      <c r="AU3247" s="7"/>
      <c r="AV3247" s="165"/>
      <c r="AW3247" s="166"/>
      <c r="AX3247" s="137"/>
      <c r="AY3247" s="147"/>
      <c r="AZ3247" s="167"/>
      <c r="BA3247" s="167"/>
      <c r="BB3247" s="147" t="str">
        <f t="shared" si="738"/>
        <v/>
      </c>
      <c r="BC3247" s="168"/>
      <c r="BD3247" s="165"/>
      <c r="BE3247" s="165"/>
      <c r="BF3247" s="165"/>
      <c r="BG3247" s="165"/>
      <c r="BH3247" s="165"/>
      <c r="BI3247" s="165"/>
      <c r="BJ3247" s="165"/>
      <c r="BK3247" s="165"/>
      <c r="BL3247" s="165"/>
      <c r="BM3247" s="165"/>
      <c r="BN3247" s="165"/>
      <c r="BO3247" s="165"/>
      <c r="BP3247" s="165"/>
      <c r="BQ3247" s="165"/>
      <c r="BS3247" s="6"/>
      <c r="BT3247" s="11"/>
      <c r="BU3247" s="6"/>
      <c r="BV3247" s="6"/>
    </row>
    <row r="3248" spans="1:74" ht="15.75" x14ac:dyDescent="0.25">
      <c r="A3248" s="52" t="s">
        <v>1422</v>
      </c>
      <c r="B3248" s="56"/>
      <c r="C3248" s="7" t="s">
        <v>118</v>
      </c>
      <c r="D3248" s="7" t="s">
        <v>6558</v>
      </c>
      <c r="E3248" s="7"/>
      <c r="F3248" s="64"/>
      <c r="G3248" s="6"/>
      <c r="H3248" s="6"/>
      <c r="I3248" s="10" t="s">
        <v>110</v>
      </c>
      <c r="J3248" s="11" t="s">
        <v>1896</v>
      </c>
      <c r="K3248" s="194" t="s">
        <v>510</v>
      </c>
      <c r="L3248" s="176"/>
      <c r="M3248" s="176">
        <v>1000</v>
      </c>
      <c r="N3248" s="80" t="s">
        <v>6854</v>
      </c>
      <c r="O3248" s="162"/>
      <c r="P3248" s="80" t="s">
        <v>2366</v>
      </c>
      <c r="Q3248" s="80"/>
      <c r="R3248" s="80"/>
      <c r="S3248" s="163"/>
      <c r="T3248" s="213"/>
      <c r="U3248" s="162"/>
      <c r="V3248" s="164"/>
      <c r="W3248" s="12" t="str">
        <f t="shared" si="734"/>
        <v>Mqtt1</v>
      </c>
      <c r="X3248" s="196" t="s">
        <v>10601</v>
      </c>
      <c r="Y3248" s="6" t="str">
        <f t="shared" si="735"/>
        <v>marpower/power-tag/speedlog</v>
      </c>
      <c r="Z3248" s="103" t="str" cm="1">
        <f t="array" ref="Z3248">IF(COUNTIF(N3248,"spare"),"","$."&amp;_xlfn.REGEXEXTRACT(J3248,"^PT\d+[FQ]\d+_(.*)", 2))</f>
        <v>$.Total_Active_Power</v>
      </c>
      <c r="AA3248" s="12">
        <f t="shared" si="737"/>
        <v>37</v>
      </c>
      <c r="AB3248" s="6" t="s">
        <v>195</v>
      </c>
      <c r="AC3248" s="103">
        <v>3060</v>
      </c>
      <c r="AJ3248" s="80"/>
      <c r="AK3248" s="113" t="s">
        <v>1425</v>
      </c>
      <c r="AN3248" s="80"/>
      <c r="AO3248" s="80"/>
      <c r="AP3248" s="80"/>
      <c r="AQ3248" s="80"/>
      <c r="AR3248" s="127"/>
      <c r="AS3248" s="80"/>
      <c r="AT3248" s="7"/>
      <c r="AU3248" s="7"/>
      <c r="AV3248" s="165"/>
      <c r="AW3248" s="166"/>
      <c r="AX3248" s="137"/>
      <c r="AY3248" s="147"/>
      <c r="AZ3248" s="167"/>
      <c r="BA3248" s="167"/>
      <c r="BB3248" s="147" t="str">
        <f t="shared" si="738"/>
        <v/>
      </c>
      <c r="BC3248" s="168"/>
      <c r="BD3248" s="165"/>
      <c r="BE3248" s="165"/>
      <c r="BF3248" s="165"/>
      <c r="BG3248" s="165"/>
      <c r="BH3248" s="165"/>
      <c r="BI3248" s="165"/>
      <c r="BJ3248" s="165"/>
      <c r="BK3248" s="165"/>
      <c r="BL3248" s="165"/>
      <c r="BM3248" s="165"/>
      <c r="BN3248" s="165"/>
      <c r="BO3248" s="165"/>
      <c r="BP3248" s="165"/>
      <c r="BQ3248" s="165"/>
      <c r="BS3248" s="6"/>
      <c r="BT3248" s="11"/>
      <c r="BU3248" s="6"/>
      <c r="BV3248" s="6"/>
    </row>
    <row r="3249" spans="1:74" ht="15.75" x14ac:dyDescent="0.25">
      <c r="A3249" s="52" t="s">
        <v>1422</v>
      </c>
      <c r="B3249" s="56"/>
      <c r="C3249" s="7" t="s">
        <v>118</v>
      </c>
      <c r="D3249" s="7" t="s">
        <v>6558</v>
      </c>
      <c r="E3249" s="7"/>
      <c r="F3249" s="64"/>
      <c r="G3249" s="6"/>
      <c r="H3249" s="6"/>
      <c r="I3249" s="10" t="s">
        <v>110</v>
      </c>
      <c r="J3249" s="11" t="s">
        <v>1897</v>
      </c>
      <c r="K3249" s="194" t="s">
        <v>510</v>
      </c>
      <c r="L3249" s="176"/>
      <c r="M3249" s="176">
        <v>1000</v>
      </c>
      <c r="N3249" s="80" t="s">
        <v>6854</v>
      </c>
      <c r="O3249" s="162"/>
      <c r="P3249" s="80" t="s">
        <v>2367</v>
      </c>
      <c r="Q3249" s="80"/>
      <c r="R3249" s="80"/>
      <c r="S3249" s="163"/>
      <c r="T3249" s="213"/>
      <c r="U3249" s="162"/>
      <c r="V3249" s="164"/>
      <c r="W3249" s="12" t="str">
        <f t="shared" si="734"/>
        <v>Mqtt1</v>
      </c>
      <c r="X3249" s="196" t="s">
        <v>10601</v>
      </c>
      <c r="Y3249" s="6" t="str">
        <f t="shared" si="735"/>
        <v>marpower/power-tag/speedlog</v>
      </c>
      <c r="Z3249" s="103" t="str" cm="1">
        <f t="array" ref="Z3249">IF(COUNTIF(N3249,"spare"),"","$."&amp;_xlfn.REGEXEXTRACT(J3249,"^PT\d+[FQ]\d+_(.*)", 2))</f>
        <v>$.Power_Factor_Phase_A</v>
      </c>
      <c r="AA3249" s="12">
        <f t="shared" si="737"/>
        <v>37</v>
      </c>
      <c r="AB3249" s="6" t="s">
        <v>195</v>
      </c>
      <c r="AC3249" s="103">
        <v>3078</v>
      </c>
      <c r="AJ3249" s="80"/>
      <c r="AK3249" s="113" t="s">
        <v>1426</v>
      </c>
      <c r="AN3249" s="80"/>
      <c r="AO3249" s="80"/>
      <c r="AP3249" s="80"/>
      <c r="AQ3249" s="80"/>
      <c r="AR3249" s="127"/>
      <c r="AS3249" s="80"/>
      <c r="AT3249" s="7"/>
      <c r="AU3249" s="7"/>
      <c r="AV3249" s="165"/>
      <c r="AW3249" s="166"/>
      <c r="AX3249" s="137"/>
      <c r="AY3249" s="147"/>
      <c r="AZ3249" s="167"/>
      <c r="BA3249" s="167"/>
      <c r="BB3249" s="147" t="str">
        <f t="shared" si="738"/>
        <v/>
      </c>
      <c r="BC3249" s="168"/>
      <c r="BD3249" s="165"/>
      <c r="BE3249" s="165"/>
      <c r="BF3249" s="165"/>
      <c r="BG3249" s="165"/>
      <c r="BH3249" s="165"/>
      <c r="BI3249" s="165"/>
      <c r="BJ3249" s="165"/>
      <c r="BK3249" s="165"/>
      <c r="BL3249" s="165"/>
      <c r="BM3249" s="165"/>
      <c r="BN3249" s="165"/>
      <c r="BO3249" s="165"/>
      <c r="BP3249" s="165"/>
      <c r="BQ3249" s="165"/>
      <c r="BS3249" s="6"/>
      <c r="BT3249" s="11"/>
      <c r="BU3249" s="6"/>
      <c r="BV3249" s="6"/>
    </row>
    <row r="3250" spans="1:74" ht="15.75" x14ac:dyDescent="0.25">
      <c r="A3250" s="52" t="s">
        <v>1422</v>
      </c>
      <c r="B3250" s="56"/>
      <c r="C3250" s="7" t="s">
        <v>118</v>
      </c>
      <c r="D3250" s="7" t="s">
        <v>6558</v>
      </c>
      <c r="E3250" s="7"/>
      <c r="F3250" s="64"/>
      <c r="G3250" s="6"/>
      <c r="H3250" s="6"/>
      <c r="I3250" s="10" t="s">
        <v>110</v>
      </c>
      <c r="J3250" s="11" t="s">
        <v>1898</v>
      </c>
      <c r="K3250" s="194" t="s">
        <v>510</v>
      </c>
      <c r="L3250" s="176"/>
      <c r="M3250" s="176">
        <v>1000</v>
      </c>
      <c r="N3250" s="80" t="s">
        <v>6854</v>
      </c>
      <c r="O3250" s="162"/>
      <c r="P3250" s="80" t="s">
        <v>2368</v>
      </c>
      <c r="Q3250" s="80"/>
      <c r="R3250" s="80"/>
      <c r="S3250" s="163"/>
      <c r="T3250" s="213"/>
      <c r="U3250" s="162"/>
      <c r="V3250" s="164"/>
      <c r="W3250" s="12" t="str">
        <f t="shared" si="734"/>
        <v>Mqtt1</v>
      </c>
      <c r="X3250" s="196" t="s">
        <v>10601</v>
      </c>
      <c r="Y3250" s="6" t="str">
        <f t="shared" si="735"/>
        <v>marpower/power-tag/speedlog</v>
      </c>
      <c r="Z3250" s="103" t="str" cm="1">
        <f t="array" ref="Z3250">IF(COUNTIF(N3250,"spare"),"","$."&amp;_xlfn.REGEXEXTRACT(J3250,"^PT\d+[FQ]\d+_(.*)", 2))</f>
        <v>$.Power_Factor_Phase_B</v>
      </c>
      <c r="AA3250" s="12">
        <f t="shared" si="737"/>
        <v>37</v>
      </c>
      <c r="AB3250" s="6" t="s">
        <v>195</v>
      </c>
      <c r="AC3250" s="103">
        <v>3080</v>
      </c>
      <c r="AJ3250" s="80"/>
      <c r="AK3250" s="113" t="s">
        <v>1426</v>
      </c>
      <c r="AN3250" s="80"/>
      <c r="AO3250" s="80"/>
      <c r="AP3250" s="80"/>
      <c r="AQ3250" s="80"/>
      <c r="AR3250" s="127"/>
      <c r="AS3250" s="80"/>
      <c r="AT3250" s="7"/>
      <c r="AU3250" s="7"/>
      <c r="AV3250" s="165"/>
      <c r="AW3250" s="166"/>
      <c r="AX3250" s="137"/>
      <c r="AY3250" s="147"/>
      <c r="AZ3250" s="167"/>
      <c r="BA3250" s="167"/>
      <c r="BB3250" s="147" t="str">
        <f t="shared" si="738"/>
        <v/>
      </c>
      <c r="BC3250" s="168"/>
      <c r="BD3250" s="165"/>
      <c r="BE3250" s="165"/>
      <c r="BF3250" s="165"/>
      <c r="BG3250" s="165"/>
      <c r="BH3250" s="165"/>
      <c r="BI3250" s="165"/>
      <c r="BJ3250" s="165"/>
      <c r="BK3250" s="165"/>
      <c r="BL3250" s="165"/>
      <c r="BM3250" s="165"/>
      <c r="BN3250" s="165"/>
      <c r="BO3250" s="165"/>
      <c r="BP3250" s="165"/>
      <c r="BQ3250" s="165"/>
      <c r="BS3250" s="6"/>
      <c r="BT3250" s="11"/>
      <c r="BU3250" s="6"/>
      <c r="BV3250" s="6"/>
    </row>
    <row r="3251" spans="1:74" ht="15.75" x14ac:dyDescent="0.25">
      <c r="A3251" s="52" t="s">
        <v>1422</v>
      </c>
      <c r="B3251" s="56"/>
      <c r="C3251" s="7" t="s">
        <v>118</v>
      </c>
      <c r="D3251" s="7" t="s">
        <v>6558</v>
      </c>
      <c r="E3251" s="7"/>
      <c r="F3251" s="64"/>
      <c r="G3251" s="6"/>
      <c r="H3251" s="6"/>
      <c r="I3251" s="10" t="s">
        <v>110</v>
      </c>
      <c r="J3251" s="11" t="s">
        <v>1899</v>
      </c>
      <c r="K3251" s="194" t="s">
        <v>510</v>
      </c>
      <c r="L3251" s="176"/>
      <c r="M3251" s="176">
        <v>1000</v>
      </c>
      <c r="N3251" s="80" t="s">
        <v>6854</v>
      </c>
      <c r="O3251" s="162"/>
      <c r="P3251" s="80" t="s">
        <v>2369</v>
      </c>
      <c r="Q3251" s="80"/>
      <c r="R3251" s="80"/>
      <c r="S3251" s="163"/>
      <c r="T3251" s="213"/>
      <c r="U3251" s="162"/>
      <c r="V3251" s="164"/>
      <c r="W3251" s="12" t="str">
        <f t="shared" si="734"/>
        <v>Mqtt1</v>
      </c>
      <c r="X3251" s="196" t="s">
        <v>10601</v>
      </c>
      <c r="Y3251" s="6" t="str">
        <f t="shared" si="735"/>
        <v>marpower/power-tag/speedlog</v>
      </c>
      <c r="Z3251" s="103" t="str" cm="1">
        <f t="array" ref="Z3251">IF(COUNTIF(N3251,"spare"),"","$."&amp;_xlfn.REGEXEXTRACT(J3251,"^PT\d+[FQ]\d+_(.*)", 2))</f>
        <v>$.Power_Factor_Phase_C</v>
      </c>
      <c r="AA3251" s="12">
        <f t="shared" si="737"/>
        <v>37</v>
      </c>
      <c r="AB3251" s="6" t="s">
        <v>195</v>
      </c>
      <c r="AC3251" s="103">
        <v>3082</v>
      </c>
      <c r="AJ3251" s="80"/>
      <c r="AK3251" s="113" t="s">
        <v>1426</v>
      </c>
      <c r="AN3251" s="80"/>
      <c r="AO3251" s="80"/>
      <c r="AP3251" s="80"/>
      <c r="AQ3251" s="80"/>
      <c r="AR3251" s="127"/>
      <c r="AS3251" s="80"/>
      <c r="AT3251" s="7"/>
      <c r="AU3251" s="7"/>
      <c r="AV3251" s="165"/>
      <c r="AW3251" s="166"/>
      <c r="AX3251" s="137"/>
      <c r="AY3251" s="147"/>
      <c r="AZ3251" s="167"/>
      <c r="BA3251" s="167"/>
      <c r="BB3251" s="147" t="str">
        <f t="shared" si="738"/>
        <v/>
      </c>
      <c r="BC3251" s="168"/>
      <c r="BD3251" s="165"/>
      <c r="BE3251" s="165"/>
      <c r="BF3251" s="165"/>
      <c r="BG3251" s="165"/>
      <c r="BH3251" s="165"/>
      <c r="BI3251" s="165"/>
      <c r="BJ3251" s="165"/>
      <c r="BK3251" s="165"/>
      <c r="BL3251" s="165"/>
      <c r="BM3251" s="165"/>
      <c r="BN3251" s="165"/>
      <c r="BO3251" s="165"/>
      <c r="BP3251" s="165"/>
      <c r="BQ3251" s="165"/>
      <c r="BS3251" s="6"/>
      <c r="BT3251" s="11"/>
      <c r="BU3251" s="6"/>
      <c r="BV3251" s="6"/>
    </row>
    <row r="3252" spans="1:74" ht="15.75" x14ac:dyDescent="0.25">
      <c r="A3252" s="52" t="s">
        <v>1422</v>
      </c>
      <c r="B3252" s="56"/>
      <c r="C3252" s="7" t="s">
        <v>118</v>
      </c>
      <c r="D3252" s="7" t="s">
        <v>6558</v>
      </c>
      <c r="E3252" s="7"/>
      <c r="F3252" s="64"/>
      <c r="G3252" s="6"/>
      <c r="H3252" s="6"/>
      <c r="I3252" s="10" t="s">
        <v>110</v>
      </c>
      <c r="J3252" s="11" t="s">
        <v>1900</v>
      </c>
      <c r="K3252" s="194" t="s">
        <v>510</v>
      </c>
      <c r="L3252" s="176"/>
      <c r="M3252" s="176">
        <v>1000</v>
      </c>
      <c r="N3252" s="80" t="s">
        <v>6854</v>
      </c>
      <c r="O3252" s="162"/>
      <c r="P3252" s="80" t="s">
        <v>2370</v>
      </c>
      <c r="Q3252" s="80"/>
      <c r="R3252" s="80"/>
      <c r="S3252" s="163"/>
      <c r="T3252" s="213"/>
      <c r="U3252" s="162"/>
      <c r="V3252" s="164"/>
      <c r="W3252" s="12" t="str">
        <f t="shared" si="734"/>
        <v>Mqtt1</v>
      </c>
      <c r="X3252" s="196" t="s">
        <v>10601</v>
      </c>
      <c r="Y3252" s="6" t="str">
        <f t="shared" si="735"/>
        <v>marpower/power-tag/speedlog</v>
      </c>
      <c r="Z3252" s="103" t="str" cm="1">
        <f t="array" ref="Z3252">IF(COUNTIF(N3252,"spare"),"","$."&amp;_xlfn.REGEXEXTRACT(J3252,"^PT\d+[FQ]\d+_(.*)", 2))</f>
        <v>$.Total_Power_Factor</v>
      </c>
      <c r="AA3252" s="12">
        <f t="shared" si="737"/>
        <v>37</v>
      </c>
      <c r="AB3252" s="6" t="s">
        <v>195</v>
      </c>
      <c r="AC3252" s="103">
        <v>3084</v>
      </c>
      <c r="AJ3252" s="80"/>
      <c r="AK3252" s="113" t="s">
        <v>1426</v>
      </c>
      <c r="AN3252" s="80"/>
      <c r="AO3252" s="80"/>
      <c r="AP3252" s="80"/>
      <c r="AQ3252" s="80"/>
      <c r="AR3252" s="127"/>
      <c r="AS3252" s="80"/>
      <c r="AT3252" s="7"/>
      <c r="AU3252" s="7"/>
      <c r="AV3252" s="165"/>
      <c r="AW3252" s="166"/>
      <c r="AX3252" s="137"/>
      <c r="AY3252" s="147"/>
      <c r="AZ3252" s="167"/>
      <c r="BA3252" s="167"/>
      <c r="BB3252" s="147" t="str">
        <f t="shared" si="738"/>
        <v/>
      </c>
      <c r="BC3252" s="168"/>
      <c r="BD3252" s="165"/>
      <c r="BE3252" s="165"/>
      <c r="BF3252" s="165"/>
      <c r="BG3252" s="165"/>
      <c r="BH3252" s="165"/>
      <c r="BI3252" s="165"/>
      <c r="BJ3252" s="165"/>
      <c r="BK3252" s="165"/>
      <c r="BL3252" s="165"/>
      <c r="BM3252" s="165"/>
      <c r="BN3252" s="165"/>
      <c r="BO3252" s="165"/>
      <c r="BP3252" s="165"/>
      <c r="BQ3252" s="165"/>
      <c r="BS3252" s="6"/>
      <c r="BT3252" s="11"/>
      <c r="BU3252" s="6"/>
      <c r="BV3252" s="6"/>
    </row>
    <row r="3253" spans="1:74" ht="15.75" x14ac:dyDescent="0.25">
      <c r="A3253" s="52" t="s">
        <v>1422</v>
      </c>
      <c r="B3253" s="56"/>
      <c r="C3253" s="7" t="s">
        <v>118</v>
      </c>
      <c r="D3253" s="7" t="s">
        <v>6558</v>
      </c>
      <c r="E3253" s="7"/>
      <c r="F3253" s="64"/>
      <c r="G3253" s="6"/>
      <c r="H3253" s="6"/>
      <c r="I3253" s="10" t="s">
        <v>110</v>
      </c>
      <c r="J3253" s="11" t="s">
        <v>1901</v>
      </c>
      <c r="K3253" s="194" t="s">
        <v>510</v>
      </c>
      <c r="L3253" s="176"/>
      <c r="M3253" s="176">
        <v>1000</v>
      </c>
      <c r="N3253" s="80" t="s">
        <v>6854</v>
      </c>
      <c r="O3253" s="162"/>
      <c r="P3253" s="80" t="s">
        <v>2652</v>
      </c>
      <c r="Q3253" s="80"/>
      <c r="R3253" s="80"/>
      <c r="S3253" s="163"/>
      <c r="T3253" s="213"/>
      <c r="U3253" s="162"/>
      <c r="V3253" s="164"/>
      <c r="W3253" s="12" t="str">
        <f t="shared" si="734"/>
        <v>Mqtt1</v>
      </c>
      <c r="X3253" s="196" t="s">
        <v>10602</v>
      </c>
      <c r="Y3253" s="6" t="str">
        <f t="shared" si="735"/>
        <v>marpower/power-tag/vhf-1-main</v>
      </c>
      <c r="Z3253" s="103" t="str" cm="1">
        <f t="array" ref="Z3253">IF(COUNTIF(N3253,"spare"),"","$."&amp;_xlfn.REGEXEXTRACT(J3253,"^PT\d+[FQ]\d+_(.*)", 2))</f>
        <v>$.RMS_Current_Phase_A</v>
      </c>
      <c r="AA3253" s="12">
        <f t="shared" si="737"/>
        <v>38</v>
      </c>
      <c r="AB3253" s="6" t="s">
        <v>195</v>
      </c>
      <c r="AC3253" s="103">
        <v>3000</v>
      </c>
      <c r="AJ3253" s="80"/>
      <c r="AK3253" s="113" t="s">
        <v>1423</v>
      </c>
      <c r="AN3253" s="80"/>
      <c r="AO3253" s="80"/>
      <c r="AP3253" s="80"/>
      <c r="AQ3253" s="80"/>
      <c r="AR3253" s="127"/>
      <c r="AS3253" s="80"/>
      <c r="AT3253" s="7"/>
      <c r="AU3253" s="7"/>
      <c r="AV3253" s="165"/>
      <c r="AW3253" s="166"/>
      <c r="AX3253" s="137"/>
      <c r="AY3253" s="147"/>
      <c r="AZ3253" s="167"/>
      <c r="BA3253" s="167"/>
      <c r="BB3253" s="147" t="str">
        <f t="shared" ref="BB3253:BB3267" si="739">IF(ISNUMBER(AM3253),"1","")</f>
        <v/>
      </c>
      <c r="BC3253" s="168"/>
      <c r="BD3253" s="165"/>
      <c r="BE3253" s="165"/>
      <c r="BF3253" s="165"/>
      <c r="BG3253" s="165"/>
      <c r="BH3253" s="165"/>
      <c r="BI3253" s="165"/>
      <c r="BJ3253" s="165"/>
      <c r="BK3253" s="165"/>
      <c r="BL3253" s="165"/>
      <c r="BM3253" s="165"/>
      <c r="BN3253" s="165"/>
      <c r="BO3253" s="165"/>
      <c r="BP3253" s="165"/>
      <c r="BQ3253" s="165"/>
      <c r="BS3253" s="6"/>
      <c r="BT3253" s="11"/>
      <c r="BU3253" s="6"/>
      <c r="BV3253" s="6"/>
    </row>
    <row r="3254" spans="1:74" ht="15.75" x14ac:dyDescent="0.25">
      <c r="A3254" s="52" t="s">
        <v>1422</v>
      </c>
      <c r="B3254" s="56"/>
      <c r="C3254" s="7" t="s">
        <v>118</v>
      </c>
      <c r="D3254" s="7" t="s">
        <v>6558</v>
      </c>
      <c r="E3254" s="7"/>
      <c r="F3254" s="64"/>
      <c r="G3254" s="6"/>
      <c r="H3254" s="6"/>
      <c r="I3254" s="10" t="s">
        <v>110</v>
      </c>
      <c r="J3254" s="11" t="s">
        <v>1902</v>
      </c>
      <c r="K3254" s="194" t="s">
        <v>510</v>
      </c>
      <c r="L3254" s="176"/>
      <c r="M3254" s="176">
        <v>1000</v>
      </c>
      <c r="N3254" s="80" t="s">
        <v>6854</v>
      </c>
      <c r="O3254" s="162"/>
      <c r="P3254" s="80" t="s">
        <v>2653</v>
      </c>
      <c r="Q3254" s="80"/>
      <c r="R3254" s="80"/>
      <c r="S3254" s="163"/>
      <c r="T3254" s="213"/>
      <c r="U3254" s="162"/>
      <c r="V3254" s="164"/>
      <c r="W3254" s="12" t="str">
        <f t="shared" si="734"/>
        <v>Mqtt1</v>
      </c>
      <c r="X3254" s="196" t="s">
        <v>10602</v>
      </c>
      <c r="Y3254" s="6" t="str">
        <f t="shared" si="735"/>
        <v>marpower/power-tag/vhf-1-main</v>
      </c>
      <c r="Z3254" s="103" t="str" cm="1">
        <f t="array" ref="Z3254">IF(COUNTIF(N3254,"spare"),"","$."&amp;_xlfn.REGEXEXTRACT(J3254,"^PT\d+[FQ]\d+_(.*)", 2))</f>
        <v>$.RMS_Current_Phase_B</v>
      </c>
      <c r="AA3254" s="12">
        <f t="shared" si="737"/>
        <v>38</v>
      </c>
      <c r="AB3254" s="6" t="s">
        <v>195</v>
      </c>
      <c r="AC3254" s="103">
        <v>3002</v>
      </c>
      <c r="AJ3254" s="80"/>
      <c r="AK3254" s="113" t="s">
        <v>1423</v>
      </c>
      <c r="AN3254" s="80"/>
      <c r="AO3254" s="80"/>
      <c r="AP3254" s="80"/>
      <c r="AQ3254" s="80"/>
      <c r="AR3254" s="127"/>
      <c r="AS3254" s="80"/>
      <c r="AT3254" s="7"/>
      <c r="AU3254" s="7"/>
      <c r="AV3254" s="165"/>
      <c r="AW3254" s="166"/>
      <c r="AX3254" s="137"/>
      <c r="AY3254" s="147"/>
      <c r="AZ3254" s="167"/>
      <c r="BA3254" s="167"/>
      <c r="BB3254" s="147" t="str">
        <f t="shared" si="739"/>
        <v/>
      </c>
      <c r="BC3254" s="168"/>
      <c r="BD3254" s="165"/>
      <c r="BE3254" s="165"/>
      <c r="BF3254" s="165"/>
      <c r="BG3254" s="165"/>
      <c r="BH3254" s="165"/>
      <c r="BI3254" s="165"/>
      <c r="BJ3254" s="165"/>
      <c r="BK3254" s="165"/>
      <c r="BL3254" s="165"/>
      <c r="BM3254" s="165"/>
      <c r="BN3254" s="165"/>
      <c r="BO3254" s="165"/>
      <c r="BP3254" s="165"/>
      <c r="BQ3254" s="165"/>
      <c r="BS3254" s="6"/>
      <c r="BT3254" s="11"/>
      <c r="BU3254" s="6"/>
      <c r="BV3254" s="6"/>
    </row>
    <row r="3255" spans="1:74" ht="15.75" x14ac:dyDescent="0.25">
      <c r="A3255" s="52" t="s">
        <v>1422</v>
      </c>
      <c r="B3255" s="56"/>
      <c r="C3255" s="7" t="s">
        <v>118</v>
      </c>
      <c r="D3255" s="7" t="s">
        <v>6558</v>
      </c>
      <c r="E3255" s="7"/>
      <c r="F3255" s="64"/>
      <c r="G3255" s="6"/>
      <c r="H3255" s="6"/>
      <c r="I3255" s="10" t="s">
        <v>110</v>
      </c>
      <c r="J3255" s="11" t="s">
        <v>1903</v>
      </c>
      <c r="K3255" s="194" t="s">
        <v>510</v>
      </c>
      <c r="L3255" s="176"/>
      <c r="M3255" s="176">
        <v>1000</v>
      </c>
      <c r="N3255" s="80" t="s">
        <v>6854</v>
      </c>
      <c r="O3255" s="162"/>
      <c r="P3255" s="80" t="s">
        <v>2654</v>
      </c>
      <c r="Q3255" s="80"/>
      <c r="R3255" s="80"/>
      <c r="S3255" s="163"/>
      <c r="T3255" s="213"/>
      <c r="U3255" s="162"/>
      <c r="V3255" s="164"/>
      <c r="W3255" s="12" t="str">
        <f t="shared" si="734"/>
        <v>Mqtt1</v>
      </c>
      <c r="X3255" s="196" t="s">
        <v>10602</v>
      </c>
      <c r="Y3255" s="6" t="str">
        <f t="shared" si="735"/>
        <v>marpower/power-tag/vhf-1-main</v>
      </c>
      <c r="Z3255" s="103" t="str" cm="1">
        <f t="array" ref="Z3255">IF(COUNTIF(N3255,"spare"),"","$."&amp;_xlfn.REGEXEXTRACT(J3255,"^PT\d+[FQ]\d+_(.*)", 2))</f>
        <v>$.RMS_Current_Phase_C</v>
      </c>
      <c r="AA3255" s="12">
        <f t="shared" si="737"/>
        <v>38</v>
      </c>
      <c r="AB3255" s="6" t="s">
        <v>195</v>
      </c>
      <c r="AC3255" s="103">
        <v>3004</v>
      </c>
      <c r="AJ3255" s="80"/>
      <c r="AK3255" s="113" t="s">
        <v>1423</v>
      </c>
      <c r="AN3255" s="80"/>
      <c r="AO3255" s="80"/>
      <c r="AP3255" s="80"/>
      <c r="AQ3255" s="80"/>
      <c r="AR3255" s="127"/>
      <c r="AS3255" s="80"/>
      <c r="AT3255" s="7"/>
      <c r="AU3255" s="7"/>
      <c r="AV3255" s="165"/>
      <c r="AW3255" s="166"/>
      <c r="AX3255" s="137"/>
      <c r="AY3255" s="147"/>
      <c r="AZ3255" s="167"/>
      <c r="BA3255" s="167"/>
      <c r="BB3255" s="147" t="str">
        <f t="shared" si="739"/>
        <v/>
      </c>
      <c r="BC3255" s="168"/>
      <c r="BD3255" s="165"/>
      <c r="BE3255" s="165"/>
      <c r="BF3255" s="165"/>
      <c r="BG3255" s="165"/>
      <c r="BH3255" s="165"/>
      <c r="BI3255" s="165"/>
      <c r="BJ3255" s="165"/>
      <c r="BK3255" s="165"/>
      <c r="BL3255" s="165"/>
      <c r="BM3255" s="165"/>
      <c r="BN3255" s="165"/>
      <c r="BO3255" s="165"/>
      <c r="BP3255" s="165"/>
      <c r="BQ3255" s="165"/>
      <c r="BS3255" s="6"/>
      <c r="BT3255" s="11"/>
      <c r="BU3255" s="6"/>
      <c r="BV3255" s="6"/>
    </row>
    <row r="3256" spans="1:74" ht="15.75" x14ac:dyDescent="0.25">
      <c r="A3256" s="52" t="s">
        <v>1422</v>
      </c>
      <c r="B3256" s="56"/>
      <c r="C3256" s="7" t="s">
        <v>118</v>
      </c>
      <c r="D3256" s="7" t="s">
        <v>6558</v>
      </c>
      <c r="E3256" s="7"/>
      <c r="F3256" s="64"/>
      <c r="G3256" s="6"/>
      <c r="H3256" s="6"/>
      <c r="I3256" s="10" t="s">
        <v>110</v>
      </c>
      <c r="J3256" s="11" t="s">
        <v>1904</v>
      </c>
      <c r="K3256" s="194" t="s">
        <v>510</v>
      </c>
      <c r="L3256" s="176"/>
      <c r="M3256" s="176">
        <v>1000</v>
      </c>
      <c r="N3256" s="80" t="s">
        <v>6854</v>
      </c>
      <c r="O3256" s="162"/>
      <c r="P3256" s="80" t="s">
        <v>2655</v>
      </c>
      <c r="Q3256" s="80"/>
      <c r="R3256" s="80"/>
      <c r="S3256" s="163"/>
      <c r="T3256" s="213"/>
      <c r="U3256" s="162"/>
      <c r="V3256" s="164"/>
      <c r="W3256" s="12" t="str">
        <f t="shared" si="734"/>
        <v>Mqtt1</v>
      </c>
      <c r="X3256" s="196" t="s">
        <v>10602</v>
      </c>
      <c r="Y3256" s="6" t="str">
        <f t="shared" si="735"/>
        <v>marpower/power-tag/vhf-1-main</v>
      </c>
      <c r="Z3256" s="103" t="str" cm="1">
        <f t="array" ref="Z3256">IF(COUNTIF(N3256,"spare"),"","$."&amp;_xlfn.REGEXEXTRACT(J3256,"^PT\d+[FQ]\d+_(.*)", 2))</f>
        <v>$.RMS_Current_Phase_Neut</v>
      </c>
      <c r="AA3256" s="12">
        <f t="shared" si="737"/>
        <v>38</v>
      </c>
      <c r="AB3256" s="6" t="s">
        <v>195</v>
      </c>
      <c r="AC3256" s="103">
        <v>3006</v>
      </c>
      <c r="AJ3256" s="80"/>
      <c r="AK3256" s="113" t="s">
        <v>1423</v>
      </c>
      <c r="AN3256" s="80"/>
      <c r="AO3256" s="80"/>
      <c r="AP3256" s="80"/>
      <c r="AQ3256" s="80"/>
      <c r="AR3256" s="127"/>
      <c r="AS3256" s="80"/>
      <c r="AT3256" s="7"/>
      <c r="AU3256" s="7"/>
      <c r="AV3256" s="165"/>
      <c r="AW3256" s="166"/>
      <c r="AX3256" s="137"/>
      <c r="AY3256" s="147"/>
      <c r="AZ3256" s="167"/>
      <c r="BA3256" s="167"/>
      <c r="BB3256" s="147" t="str">
        <f t="shared" si="739"/>
        <v/>
      </c>
      <c r="BC3256" s="168"/>
      <c r="BD3256" s="165"/>
      <c r="BE3256" s="165"/>
      <c r="BF3256" s="165"/>
      <c r="BG3256" s="165"/>
      <c r="BH3256" s="165"/>
      <c r="BI3256" s="165"/>
      <c r="BJ3256" s="165"/>
      <c r="BK3256" s="165"/>
      <c r="BL3256" s="165"/>
      <c r="BM3256" s="165"/>
      <c r="BN3256" s="165"/>
      <c r="BO3256" s="165"/>
      <c r="BP3256" s="165"/>
      <c r="BQ3256" s="165"/>
      <c r="BS3256" s="6"/>
      <c r="BT3256" s="11"/>
      <c r="BU3256" s="6"/>
      <c r="BV3256" s="6"/>
    </row>
    <row r="3257" spans="1:74" ht="15.75" x14ac:dyDescent="0.25">
      <c r="A3257" s="52" t="s">
        <v>1422</v>
      </c>
      <c r="B3257" s="56"/>
      <c r="C3257" s="7" t="s">
        <v>118</v>
      </c>
      <c r="D3257" s="7" t="s">
        <v>6558</v>
      </c>
      <c r="E3257" s="7"/>
      <c r="F3257" s="64"/>
      <c r="G3257" s="6"/>
      <c r="H3257" s="6"/>
      <c r="I3257" s="10" t="s">
        <v>110</v>
      </c>
      <c r="J3257" s="11" t="s">
        <v>8307</v>
      </c>
      <c r="K3257" s="194" t="s">
        <v>510</v>
      </c>
      <c r="L3257" s="176"/>
      <c r="M3257" s="176">
        <v>1000</v>
      </c>
      <c r="N3257" s="80" t="s">
        <v>6854</v>
      </c>
      <c r="O3257" s="162"/>
      <c r="P3257" s="80" t="s">
        <v>2656</v>
      </c>
      <c r="Q3257" s="80"/>
      <c r="R3257" s="80"/>
      <c r="S3257" s="163"/>
      <c r="T3257" s="213"/>
      <c r="U3257" s="162"/>
      <c r="V3257" s="164"/>
      <c r="W3257" s="12" t="str">
        <f t="shared" si="734"/>
        <v>Mqtt1</v>
      </c>
      <c r="X3257" s="196" t="s">
        <v>10602</v>
      </c>
      <c r="Y3257" s="6" t="str">
        <f t="shared" si="735"/>
        <v>marpower/power-tag/vhf-1-main</v>
      </c>
      <c r="Z3257" s="103" t="str" cm="1">
        <f t="array" ref="Z3257">IF(COUNTIF(N3257,"spare"),"","$."&amp;_xlfn.REGEXEXTRACT(J3257,"^PT\d+[FQ]\d+_(.*)", 2))</f>
        <v>$.RMS_Voltage_A_N</v>
      </c>
      <c r="AA3257" s="12">
        <f t="shared" si="737"/>
        <v>38</v>
      </c>
      <c r="AB3257" s="6" t="s">
        <v>195</v>
      </c>
      <c r="AC3257" s="103">
        <v>3028</v>
      </c>
      <c r="AJ3257" s="80"/>
      <c r="AK3257" s="113" t="s">
        <v>1424</v>
      </c>
      <c r="AN3257" s="80"/>
      <c r="AO3257" s="80"/>
      <c r="AP3257" s="80"/>
      <c r="AQ3257" s="80"/>
      <c r="AR3257" s="127"/>
      <c r="AS3257" s="80"/>
      <c r="AT3257" s="7"/>
      <c r="AU3257" s="7"/>
      <c r="AV3257" s="165"/>
      <c r="AW3257" s="166"/>
      <c r="AX3257" s="137"/>
      <c r="AY3257" s="147"/>
      <c r="AZ3257" s="167"/>
      <c r="BA3257" s="167"/>
      <c r="BB3257" s="147" t="str">
        <f t="shared" si="739"/>
        <v/>
      </c>
      <c r="BC3257" s="168"/>
      <c r="BD3257" s="165"/>
      <c r="BE3257" s="165"/>
      <c r="BF3257" s="165"/>
      <c r="BG3257" s="165"/>
      <c r="BH3257" s="165"/>
      <c r="BI3257" s="165"/>
      <c r="BJ3257" s="165"/>
      <c r="BK3257" s="165"/>
      <c r="BL3257" s="165"/>
      <c r="BM3257" s="165"/>
      <c r="BN3257" s="165"/>
      <c r="BO3257" s="165"/>
      <c r="BP3257" s="165"/>
      <c r="BQ3257" s="165"/>
      <c r="BS3257" s="6"/>
      <c r="BT3257" s="11"/>
      <c r="BU3257" s="6"/>
      <c r="BV3257" s="6"/>
    </row>
    <row r="3258" spans="1:74" ht="15.75" x14ac:dyDescent="0.25">
      <c r="A3258" s="52" t="s">
        <v>1422</v>
      </c>
      <c r="B3258" s="56"/>
      <c r="C3258" s="7" t="s">
        <v>118</v>
      </c>
      <c r="D3258" s="7" t="s">
        <v>6558</v>
      </c>
      <c r="E3258" s="7"/>
      <c r="F3258" s="64"/>
      <c r="G3258" s="6"/>
      <c r="H3258" s="6"/>
      <c r="I3258" s="10" t="s">
        <v>110</v>
      </c>
      <c r="J3258" s="11" t="s">
        <v>8484</v>
      </c>
      <c r="K3258" s="194" t="s">
        <v>510</v>
      </c>
      <c r="L3258" s="176"/>
      <c r="M3258" s="176">
        <v>1000</v>
      </c>
      <c r="N3258" s="80" t="s">
        <v>6854</v>
      </c>
      <c r="O3258" s="162"/>
      <c r="P3258" s="80" t="s">
        <v>2657</v>
      </c>
      <c r="Q3258" s="80"/>
      <c r="R3258" s="80"/>
      <c r="S3258" s="163"/>
      <c r="T3258" s="213"/>
      <c r="U3258" s="162"/>
      <c r="V3258" s="164"/>
      <c r="W3258" s="12" t="str">
        <f t="shared" si="734"/>
        <v>Mqtt1</v>
      </c>
      <c r="X3258" s="196" t="s">
        <v>10602</v>
      </c>
      <c r="Y3258" s="6" t="str">
        <f t="shared" si="735"/>
        <v>marpower/power-tag/vhf-1-main</v>
      </c>
      <c r="Z3258" s="103" t="str" cm="1">
        <f t="array" ref="Z3258">IF(COUNTIF(N3258,"spare"),"","$."&amp;_xlfn.REGEXEXTRACT(J3258,"^PT\d+[FQ]\d+_(.*)", 2))</f>
        <v>$.RMS_Voltage_B_N</v>
      </c>
      <c r="AA3258" s="12">
        <f t="shared" si="737"/>
        <v>38</v>
      </c>
      <c r="AB3258" s="6" t="s">
        <v>195</v>
      </c>
      <c r="AC3258" s="103">
        <v>3030</v>
      </c>
      <c r="AJ3258" s="80"/>
      <c r="AK3258" s="113" t="s">
        <v>1424</v>
      </c>
      <c r="AN3258" s="80"/>
      <c r="AO3258" s="80"/>
      <c r="AP3258" s="80"/>
      <c r="AQ3258" s="80"/>
      <c r="AR3258" s="127"/>
      <c r="AS3258" s="80"/>
      <c r="AT3258" s="7"/>
      <c r="AU3258" s="7"/>
      <c r="AV3258" s="165"/>
      <c r="AW3258" s="166"/>
      <c r="AX3258" s="137"/>
      <c r="AY3258" s="147"/>
      <c r="AZ3258" s="167"/>
      <c r="BA3258" s="167"/>
      <c r="BB3258" s="147" t="str">
        <f t="shared" si="739"/>
        <v/>
      </c>
      <c r="BC3258" s="168"/>
      <c r="BD3258" s="165"/>
      <c r="BE3258" s="165"/>
      <c r="BF3258" s="165"/>
      <c r="BG3258" s="165"/>
      <c r="BH3258" s="165"/>
      <c r="BI3258" s="165"/>
      <c r="BJ3258" s="165"/>
      <c r="BK3258" s="165"/>
      <c r="BL3258" s="165"/>
      <c r="BM3258" s="165"/>
      <c r="BN3258" s="165"/>
      <c r="BO3258" s="165"/>
      <c r="BP3258" s="165"/>
      <c r="BQ3258" s="165"/>
      <c r="BS3258" s="6"/>
      <c r="BT3258" s="11"/>
      <c r="BU3258" s="6"/>
      <c r="BV3258" s="6"/>
    </row>
    <row r="3259" spans="1:74" ht="15.75" x14ac:dyDescent="0.25">
      <c r="A3259" s="52" t="s">
        <v>1422</v>
      </c>
      <c r="B3259" s="56"/>
      <c r="C3259" s="7" t="s">
        <v>118</v>
      </c>
      <c r="D3259" s="7" t="s">
        <v>6558</v>
      </c>
      <c r="E3259" s="7"/>
      <c r="F3259" s="64"/>
      <c r="G3259" s="6"/>
      <c r="H3259" s="6"/>
      <c r="I3259" s="10" t="s">
        <v>110</v>
      </c>
      <c r="J3259" s="11" t="s">
        <v>8661</v>
      </c>
      <c r="K3259" s="194" t="s">
        <v>510</v>
      </c>
      <c r="L3259" s="176"/>
      <c r="M3259" s="176">
        <v>1000</v>
      </c>
      <c r="N3259" s="80" t="s">
        <v>6854</v>
      </c>
      <c r="O3259" s="162"/>
      <c r="P3259" s="80" t="s">
        <v>2658</v>
      </c>
      <c r="Q3259" s="80"/>
      <c r="R3259" s="80"/>
      <c r="S3259" s="163"/>
      <c r="T3259" s="213"/>
      <c r="U3259" s="162"/>
      <c r="V3259" s="164"/>
      <c r="W3259" s="12" t="str">
        <f t="shared" si="734"/>
        <v>Mqtt1</v>
      </c>
      <c r="X3259" s="196" t="s">
        <v>10602</v>
      </c>
      <c r="Y3259" s="6" t="str">
        <f t="shared" si="735"/>
        <v>marpower/power-tag/vhf-1-main</v>
      </c>
      <c r="Z3259" s="103" t="str" cm="1">
        <f t="array" ref="Z3259">IF(COUNTIF(N3259,"spare"),"","$."&amp;_xlfn.REGEXEXTRACT(J3259,"^PT\d+[FQ]\d+_(.*)", 2))</f>
        <v>$.RMS_Voltage_C_N</v>
      </c>
      <c r="AA3259" s="12">
        <f t="shared" si="737"/>
        <v>38</v>
      </c>
      <c r="AB3259" s="6" t="s">
        <v>195</v>
      </c>
      <c r="AC3259" s="103">
        <v>3032</v>
      </c>
      <c r="AJ3259" s="80"/>
      <c r="AK3259" s="113" t="s">
        <v>1424</v>
      </c>
      <c r="AN3259" s="80"/>
      <c r="AO3259" s="80"/>
      <c r="AP3259" s="80"/>
      <c r="AQ3259" s="80"/>
      <c r="AR3259" s="127"/>
      <c r="AS3259" s="80"/>
      <c r="AT3259" s="7"/>
      <c r="AU3259" s="7"/>
      <c r="AV3259" s="165"/>
      <c r="AW3259" s="166"/>
      <c r="AX3259" s="137"/>
      <c r="AY3259" s="147"/>
      <c r="AZ3259" s="167"/>
      <c r="BA3259" s="167"/>
      <c r="BB3259" s="147" t="str">
        <f t="shared" si="739"/>
        <v/>
      </c>
      <c r="BC3259" s="168"/>
      <c r="BD3259" s="165"/>
      <c r="BE3259" s="165"/>
      <c r="BF3259" s="165"/>
      <c r="BG3259" s="165"/>
      <c r="BH3259" s="165"/>
      <c r="BI3259" s="165"/>
      <c r="BJ3259" s="165"/>
      <c r="BK3259" s="165"/>
      <c r="BL3259" s="165"/>
      <c r="BM3259" s="165"/>
      <c r="BN3259" s="165"/>
      <c r="BO3259" s="165"/>
      <c r="BP3259" s="165"/>
      <c r="BQ3259" s="165"/>
      <c r="BS3259" s="6"/>
      <c r="BT3259" s="11"/>
      <c r="BU3259" s="6"/>
      <c r="BV3259" s="6"/>
    </row>
    <row r="3260" spans="1:74" ht="15.75" x14ac:dyDescent="0.25">
      <c r="A3260" s="52" t="s">
        <v>1422</v>
      </c>
      <c r="B3260" s="56"/>
      <c r="C3260" s="7" t="s">
        <v>118</v>
      </c>
      <c r="D3260" s="7" t="s">
        <v>6558</v>
      </c>
      <c r="E3260" s="7"/>
      <c r="F3260" s="64"/>
      <c r="G3260" s="6"/>
      <c r="H3260" s="6"/>
      <c r="I3260" s="10" t="s">
        <v>110</v>
      </c>
      <c r="J3260" s="11" t="s">
        <v>1905</v>
      </c>
      <c r="K3260" s="194" t="s">
        <v>510</v>
      </c>
      <c r="L3260" s="176"/>
      <c r="M3260" s="176">
        <v>1000</v>
      </c>
      <c r="N3260" s="80" t="s">
        <v>6854</v>
      </c>
      <c r="O3260" s="162"/>
      <c r="P3260" s="80" t="s">
        <v>2659</v>
      </c>
      <c r="Q3260" s="80"/>
      <c r="R3260" s="80"/>
      <c r="S3260" s="163"/>
      <c r="T3260" s="213"/>
      <c r="U3260" s="162"/>
      <c r="V3260" s="164"/>
      <c r="W3260" s="12" t="str">
        <f t="shared" si="734"/>
        <v>Mqtt1</v>
      </c>
      <c r="X3260" s="196" t="s">
        <v>10602</v>
      </c>
      <c r="Y3260" s="6" t="str">
        <f t="shared" si="735"/>
        <v>marpower/power-tag/vhf-1-main</v>
      </c>
      <c r="Z3260" s="103" t="str" cm="1">
        <f t="array" ref="Z3260">IF(COUNTIF(N3260,"spare"),"","$."&amp;_xlfn.REGEXEXTRACT(J3260,"^PT\d+[FQ]\d+_(.*)", 2))</f>
        <v>$.Active_Power_Phase_A</v>
      </c>
      <c r="AA3260" s="12">
        <f t="shared" si="737"/>
        <v>38</v>
      </c>
      <c r="AB3260" s="6" t="s">
        <v>195</v>
      </c>
      <c r="AC3260" s="103">
        <v>3054</v>
      </c>
      <c r="AJ3260" s="80"/>
      <c r="AK3260" s="113" t="s">
        <v>1425</v>
      </c>
      <c r="AN3260" s="80"/>
      <c r="AO3260" s="80"/>
      <c r="AP3260" s="80"/>
      <c r="AQ3260" s="80"/>
      <c r="AR3260" s="127"/>
      <c r="AS3260" s="80"/>
      <c r="AT3260" s="7"/>
      <c r="AU3260" s="7"/>
      <c r="AV3260" s="165"/>
      <c r="AW3260" s="166"/>
      <c r="AX3260" s="137"/>
      <c r="AY3260" s="147"/>
      <c r="AZ3260" s="167"/>
      <c r="BA3260" s="167"/>
      <c r="BB3260" s="147" t="str">
        <f t="shared" si="739"/>
        <v/>
      </c>
      <c r="BC3260" s="168"/>
      <c r="BD3260" s="165"/>
      <c r="BE3260" s="165"/>
      <c r="BF3260" s="165"/>
      <c r="BG3260" s="165"/>
      <c r="BH3260" s="165"/>
      <c r="BI3260" s="165"/>
      <c r="BJ3260" s="165"/>
      <c r="BK3260" s="165"/>
      <c r="BL3260" s="165"/>
      <c r="BM3260" s="165"/>
      <c r="BN3260" s="165"/>
      <c r="BO3260" s="165"/>
      <c r="BP3260" s="165"/>
      <c r="BQ3260" s="165"/>
      <c r="BS3260" s="6"/>
      <c r="BT3260" s="11"/>
      <c r="BU3260" s="6"/>
      <c r="BV3260" s="6"/>
    </row>
    <row r="3261" spans="1:74" ht="15.75" x14ac:dyDescent="0.25">
      <c r="A3261" s="52" t="s">
        <v>1422</v>
      </c>
      <c r="B3261" s="56"/>
      <c r="C3261" s="7" t="s">
        <v>118</v>
      </c>
      <c r="D3261" s="7" t="s">
        <v>6558</v>
      </c>
      <c r="E3261" s="7"/>
      <c r="F3261" s="64"/>
      <c r="G3261" s="6"/>
      <c r="H3261" s="6"/>
      <c r="I3261" s="10" t="s">
        <v>110</v>
      </c>
      <c r="J3261" s="11" t="s">
        <v>1906</v>
      </c>
      <c r="K3261" s="194" t="s">
        <v>510</v>
      </c>
      <c r="L3261" s="176"/>
      <c r="M3261" s="176">
        <v>1000</v>
      </c>
      <c r="N3261" s="80" t="s">
        <v>6854</v>
      </c>
      <c r="O3261" s="162"/>
      <c r="P3261" s="80" t="s">
        <v>2660</v>
      </c>
      <c r="Q3261" s="80"/>
      <c r="R3261" s="80"/>
      <c r="S3261" s="163"/>
      <c r="T3261" s="213"/>
      <c r="U3261" s="162"/>
      <c r="V3261" s="164"/>
      <c r="W3261" s="12" t="str">
        <f t="shared" si="734"/>
        <v>Mqtt1</v>
      </c>
      <c r="X3261" s="196" t="s">
        <v>10602</v>
      </c>
      <c r="Y3261" s="6" t="str">
        <f t="shared" si="735"/>
        <v>marpower/power-tag/vhf-1-main</v>
      </c>
      <c r="Z3261" s="103" t="str" cm="1">
        <f t="array" ref="Z3261">IF(COUNTIF(N3261,"spare"),"","$."&amp;_xlfn.REGEXEXTRACT(J3261,"^PT\d+[FQ]\d+_(.*)", 2))</f>
        <v>$.Active_Power_Phase_B</v>
      </c>
      <c r="AA3261" s="12">
        <f t="shared" si="737"/>
        <v>38</v>
      </c>
      <c r="AB3261" s="6" t="s">
        <v>195</v>
      </c>
      <c r="AC3261" s="103">
        <v>3056</v>
      </c>
      <c r="AJ3261" s="80"/>
      <c r="AK3261" s="113" t="s">
        <v>1425</v>
      </c>
      <c r="AN3261" s="80"/>
      <c r="AO3261" s="80"/>
      <c r="AP3261" s="80"/>
      <c r="AQ3261" s="80"/>
      <c r="AR3261" s="127"/>
      <c r="AS3261" s="80"/>
      <c r="AT3261" s="7"/>
      <c r="AU3261" s="7"/>
      <c r="AV3261" s="165"/>
      <c r="AW3261" s="166"/>
      <c r="AX3261" s="137"/>
      <c r="AY3261" s="147"/>
      <c r="AZ3261" s="167"/>
      <c r="BA3261" s="167"/>
      <c r="BB3261" s="147" t="str">
        <f t="shared" si="739"/>
        <v/>
      </c>
      <c r="BC3261" s="168"/>
      <c r="BD3261" s="165"/>
      <c r="BE3261" s="165"/>
      <c r="BF3261" s="165"/>
      <c r="BG3261" s="165"/>
      <c r="BH3261" s="165"/>
      <c r="BI3261" s="165"/>
      <c r="BJ3261" s="165"/>
      <c r="BK3261" s="165"/>
      <c r="BL3261" s="165"/>
      <c r="BM3261" s="165"/>
      <c r="BN3261" s="165"/>
      <c r="BO3261" s="165"/>
      <c r="BP3261" s="165"/>
      <c r="BQ3261" s="165"/>
      <c r="BS3261" s="6"/>
      <c r="BT3261" s="11"/>
      <c r="BU3261" s="6"/>
      <c r="BV3261" s="6"/>
    </row>
    <row r="3262" spans="1:74" ht="15.75" x14ac:dyDescent="0.25">
      <c r="A3262" s="52" t="s">
        <v>1422</v>
      </c>
      <c r="B3262" s="56"/>
      <c r="C3262" s="7" t="s">
        <v>118</v>
      </c>
      <c r="D3262" s="7" t="s">
        <v>6558</v>
      </c>
      <c r="E3262" s="7"/>
      <c r="F3262" s="64"/>
      <c r="G3262" s="6"/>
      <c r="H3262" s="6"/>
      <c r="I3262" s="10" t="s">
        <v>110</v>
      </c>
      <c r="J3262" s="11" t="s">
        <v>1907</v>
      </c>
      <c r="K3262" s="194" t="s">
        <v>510</v>
      </c>
      <c r="L3262" s="176"/>
      <c r="M3262" s="176">
        <v>1000</v>
      </c>
      <c r="N3262" s="80" t="s">
        <v>6854</v>
      </c>
      <c r="O3262" s="162"/>
      <c r="P3262" s="80" t="s">
        <v>2661</v>
      </c>
      <c r="Q3262" s="80"/>
      <c r="R3262" s="80"/>
      <c r="S3262" s="163"/>
      <c r="T3262" s="213"/>
      <c r="U3262" s="162"/>
      <c r="V3262" s="164"/>
      <c r="W3262" s="12" t="str">
        <f t="shared" si="734"/>
        <v>Mqtt1</v>
      </c>
      <c r="X3262" s="196" t="s">
        <v>10602</v>
      </c>
      <c r="Y3262" s="6" t="str">
        <f t="shared" si="735"/>
        <v>marpower/power-tag/vhf-1-main</v>
      </c>
      <c r="Z3262" s="103" t="str" cm="1">
        <f t="array" ref="Z3262">IF(COUNTIF(N3262,"spare"),"","$."&amp;_xlfn.REGEXEXTRACT(J3262,"^PT\d+[FQ]\d+_(.*)", 2))</f>
        <v>$.Active_Power_Phase_C</v>
      </c>
      <c r="AA3262" s="12">
        <f t="shared" si="737"/>
        <v>38</v>
      </c>
      <c r="AB3262" s="6" t="s">
        <v>195</v>
      </c>
      <c r="AC3262" s="103">
        <v>3058</v>
      </c>
      <c r="AJ3262" s="80"/>
      <c r="AK3262" s="113" t="s">
        <v>1425</v>
      </c>
      <c r="AN3262" s="80"/>
      <c r="AO3262" s="80"/>
      <c r="AP3262" s="80"/>
      <c r="AQ3262" s="80"/>
      <c r="AR3262" s="127"/>
      <c r="AS3262" s="80"/>
      <c r="AT3262" s="7"/>
      <c r="AU3262" s="7"/>
      <c r="AV3262" s="165"/>
      <c r="AW3262" s="166"/>
      <c r="AX3262" s="137"/>
      <c r="AY3262" s="147"/>
      <c r="AZ3262" s="167"/>
      <c r="BA3262" s="167"/>
      <c r="BB3262" s="147" t="str">
        <f t="shared" si="739"/>
        <v/>
      </c>
      <c r="BC3262" s="168"/>
      <c r="BD3262" s="165"/>
      <c r="BE3262" s="165"/>
      <c r="BF3262" s="165"/>
      <c r="BG3262" s="165"/>
      <c r="BH3262" s="165"/>
      <c r="BI3262" s="165"/>
      <c r="BJ3262" s="165"/>
      <c r="BK3262" s="165"/>
      <c r="BL3262" s="165"/>
      <c r="BM3262" s="165"/>
      <c r="BN3262" s="165"/>
      <c r="BO3262" s="165"/>
      <c r="BP3262" s="165"/>
      <c r="BQ3262" s="165"/>
      <c r="BS3262" s="6"/>
      <c r="BT3262" s="11"/>
      <c r="BU3262" s="6"/>
      <c r="BV3262" s="6"/>
    </row>
    <row r="3263" spans="1:74" ht="15.75" x14ac:dyDescent="0.25">
      <c r="A3263" s="52" t="s">
        <v>1422</v>
      </c>
      <c r="B3263" s="56"/>
      <c r="C3263" s="7" t="s">
        <v>118</v>
      </c>
      <c r="D3263" s="7" t="s">
        <v>6558</v>
      </c>
      <c r="E3263" s="7"/>
      <c r="F3263" s="64"/>
      <c r="G3263" s="6"/>
      <c r="H3263" s="6"/>
      <c r="I3263" s="10" t="s">
        <v>110</v>
      </c>
      <c r="J3263" s="11" t="s">
        <v>1908</v>
      </c>
      <c r="K3263" s="194" t="s">
        <v>510</v>
      </c>
      <c r="L3263" s="176"/>
      <c r="M3263" s="176">
        <v>1000</v>
      </c>
      <c r="N3263" s="80" t="s">
        <v>6854</v>
      </c>
      <c r="O3263" s="162"/>
      <c r="P3263" s="80" t="s">
        <v>2662</v>
      </c>
      <c r="Q3263" s="80"/>
      <c r="R3263" s="80"/>
      <c r="S3263" s="163"/>
      <c r="T3263" s="213"/>
      <c r="U3263" s="162"/>
      <c r="V3263" s="164"/>
      <c r="W3263" s="12" t="str">
        <f t="shared" si="734"/>
        <v>Mqtt1</v>
      </c>
      <c r="X3263" s="196" t="s">
        <v>10602</v>
      </c>
      <c r="Y3263" s="6" t="str">
        <f t="shared" si="735"/>
        <v>marpower/power-tag/vhf-1-main</v>
      </c>
      <c r="Z3263" s="103" t="str" cm="1">
        <f t="array" ref="Z3263">IF(COUNTIF(N3263,"spare"),"","$."&amp;_xlfn.REGEXEXTRACT(J3263,"^PT\d+[FQ]\d+_(.*)", 2))</f>
        <v>$.Total_Active_Power</v>
      </c>
      <c r="AA3263" s="12">
        <f t="shared" si="737"/>
        <v>38</v>
      </c>
      <c r="AB3263" s="6" t="s">
        <v>195</v>
      </c>
      <c r="AC3263" s="103">
        <v>3060</v>
      </c>
      <c r="AJ3263" s="80"/>
      <c r="AK3263" s="113" t="s">
        <v>1425</v>
      </c>
      <c r="AN3263" s="80"/>
      <c r="AO3263" s="80"/>
      <c r="AP3263" s="80"/>
      <c r="AQ3263" s="80"/>
      <c r="AR3263" s="127"/>
      <c r="AS3263" s="80"/>
      <c r="AT3263" s="7"/>
      <c r="AU3263" s="7"/>
      <c r="AV3263" s="165"/>
      <c r="AW3263" s="166"/>
      <c r="AX3263" s="137"/>
      <c r="AY3263" s="147"/>
      <c r="AZ3263" s="167"/>
      <c r="BA3263" s="167"/>
      <c r="BB3263" s="147" t="str">
        <f t="shared" si="739"/>
        <v/>
      </c>
      <c r="BC3263" s="168"/>
      <c r="BD3263" s="165"/>
      <c r="BE3263" s="165"/>
      <c r="BF3263" s="165"/>
      <c r="BG3263" s="165"/>
      <c r="BH3263" s="165"/>
      <c r="BI3263" s="165"/>
      <c r="BJ3263" s="165"/>
      <c r="BK3263" s="165"/>
      <c r="BL3263" s="165"/>
      <c r="BM3263" s="165"/>
      <c r="BN3263" s="165"/>
      <c r="BO3263" s="165"/>
      <c r="BP3263" s="165"/>
      <c r="BQ3263" s="165"/>
      <c r="BS3263" s="6"/>
      <c r="BT3263" s="11"/>
      <c r="BU3263" s="6"/>
      <c r="BV3263" s="6"/>
    </row>
    <row r="3264" spans="1:74" ht="15.75" x14ac:dyDescent="0.25">
      <c r="A3264" s="52" t="s">
        <v>1422</v>
      </c>
      <c r="B3264" s="56"/>
      <c r="C3264" s="7" t="s">
        <v>118</v>
      </c>
      <c r="D3264" s="7" t="s">
        <v>6558</v>
      </c>
      <c r="E3264" s="7"/>
      <c r="F3264" s="64"/>
      <c r="G3264" s="6"/>
      <c r="H3264" s="6"/>
      <c r="I3264" s="10" t="s">
        <v>110</v>
      </c>
      <c r="J3264" s="11" t="s">
        <v>1909</v>
      </c>
      <c r="K3264" s="194" t="s">
        <v>510</v>
      </c>
      <c r="L3264" s="176"/>
      <c r="M3264" s="176">
        <v>1000</v>
      </c>
      <c r="N3264" s="80" t="s">
        <v>6854</v>
      </c>
      <c r="O3264" s="162"/>
      <c r="P3264" s="80" t="s">
        <v>2663</v>
      </c>
      <c r="Q3264" s="80"/>
      <c r="R3264" s="80"/>
      <c r="S3264" s="163"/>
      <c r="T3264" s="213"/>
      <c r="U3264" s="162"/>
      <c r="V3264" s="164"/>
      <c r="W3264" s="12" t="str">
        <f t="shared" si="734"/>
        <v>Mqtt1</v>
      </c>
      <c r="X3264" s="196" t="s">
        <v>10602</v>
      </c>
      <c r="Y3264" s="6" t="str">
        <f t="shared" si="735"/>
        <v>marpower/power-tag/vhf-1-main</v>
      </c>
      <c r="Z3264" s="103" t="str" cm="1">
        <f t="array" ref="Z3264">IF(COUNTIF(N3264,"spare"),"","$."&amp;_xlfn.REGEXEXTRACT(J3264,"^PT\d+[FQ]\d+_(.*)", 2))</f>
        <v>$.Power_Factor_Phase_A</v>
      </c>
      <c r="AA3264" s="12">
        <f t="shared" si="737"/>
        <v>38</v>
      </c>
      <c r="AB3264" s="6" t="s">
        <v>195</v>
      </c>
      <c r="AC3264" s="103">
        <v>3078</v>
      </c>
      <c r="AJ3264" s="80"/>
      <c r="AK3264" s="113" t="s">
        <v>1426</v>
      </c>
      <c r="AN3264" s="80"/>
      <c r="AO3264" s="80"/>
      <c r="AP3264" s="80"/>
      <c r="AQ3264" s="80"/>
      <c r="AR3264" s="127"/>
      <c r="AS3264" s="80"/>
      <c r="AT3264" s="7"/>
      <c r="AU3264" s="7"/>
      <c r="AV3264" s="165"/>
      <c r="AW3264" s="166"/>
      <c r="AX3264" s="137"/>
      <c r="AY3264" s="147"/>
      <c r="AZ3264" s="167"/>
      <c r="BA3264" s="167"/>
      <c r="BB3264" s="147" t="str">
        <f t="shared" si="739"/>
        <v/>
      </c>
      <c r="BC3264" s="168"/>
      <c r="BD3264" s="165"/>
      <c r="BE3264" s="165"/>
      <c r="BF3264" s="165"/>
      <c r="BG3264" s="165"/>
      <c r="BH3264" s="165"/>
      <c r="BI3264" s="165"/>
      <c r="BJ3264" s="165"/>
      <c r="BK3264" s="165"/>
      <c r="BL3264" s="165"/>
      <c r="BM3264" s="165"/>
      <c r="BN3264" s="165"/>
      <c r="BO3264" s="165"/>
      <c r="BP3264" s="165"/>
      <c r="BQ3264" s="165"/>
      <c r="BS3264" s="6"/>
      <c r="BT3264" s="11"/>
      <c r="BU3264" s="6"/>
      <c r="BV3264" s="6"/>
    </row>
    <row r="3265" spans="1:74" ht="15.75" x14ac:dyDescent="0.25">
      <c r="A3265" s="52" t="s">
        <v>1422</v>
      </c>
      <c r="B3265" s="56"/>
      <c r="C3265" s="7" t="s">
        <v>118</v>
      </c>
      <c r="D3265" s="7" t="s">
        <v>6558</v>
      </c>
      <c r="E3265" s="7"/>
      <c r="F3265" s="64"/>
      <c r="G3265" s="6"/>
      <c r="H3265" s="6"/>
      <c r="I3265" s="10" t="s">
        <v>110</v>
      </c>
      <c r="J3265" s="11" t="s">
        <v>1910</v>
      </c>
      <c r="K3265" s="194" t="s">
        <v>510</v>
      </c>
      <c r="L3265" s="176"/>
      <c r="M3265" s="176">
        <v>1000</v>
      </c>
      <c r="N3265" s="80" t="s">
        <v>6854</v>
      </c>
      <c r="O3265" s="162"/>
      <c r="P3265" s="80" t="s">
        <v>2664</v>
      </c>
      <c r="Q3265" s="80"/>
      <c r="R3265" s="80"/>
      <c r="S3265" s="163"/>
      <c r="T3265" s="213"/>
      <c r="U3265" s="162"/>
      <c r="V3265" s="164"/>
      <c r="W3265" s="12" t="str">
        <f t="shared" si="734"/>
        <v>Mqtt1</v>
      </c>
      <c r="X3265" s="196" t="s">
        <v>10602</v>
      </c>
      <c r="Y3265" s="6" t="str">
        <f t="shared" si="735"/>
        <v>marpower/power-tag/vhf-1-main</v>
      </c>
      <c r="Z3265" s="103" t="str" cm="1">
        <f t="array" ref="Z3265">IF(COUNTIF(N3265,"spare"),"","$."&amp;_xlfn.REGEXEXTRACT(J3265,"^PT\d+[FQ]\d+_(.*)", 2))</f>
        <v>$.Power_Factor_Phase_B</v>
      </c>
      <c r="AA3265" s="12">
        <f t="shared" si="737"/>
        <v>38</v>
      </c>
      <c r="AB3265" s="6" t="s">
        <v>195</v>
      </c>
      <c r="AC3265" s="103">
        <v>3080</v>
      </c>
      <c r="AJ3265" s="80"/>
      <c r="AK3265" s="113" t="s">
        <v>1426</v>
      </c>
      <c r="AN3265" s="80"/>
      <c r="AO3265" s="80"/>
      <c r="AP3265" s="80"/>
      <c r="AQ3265" s="80"/>
      <c r="AR3265" s="127"/>
      <c r="AS3265" s="80"/>
      <c r="AT3265" s="7"/>
      <c r="AU3265" s="7"/>
      <c r="AV3265" s="165"/>
      <c r="AW3265" s="166"/>
      <c r="AX3265" s="137"/>
      <c r="AY3265" s="147"/>
      <c r="AZ3265" s="167"/>
      <c r="BA3265" s="167"/>
      <c r="BB3265" s="147" t="str">
        <f t="shared" si="739"/>
        <v/>
      </c>
      <c r="BC3265" s="168"/>
      <c r="BD3265" s="165"/>
      <c r="BE3265" s="165"/>
      <c r="BF3265" s="165"/>
      <c r="BG3265" s="165"/>
      <c r="BH3265" s="165"/>
      <c r="BI3265" s="165"/>
      <c r="BJ3265" s="165"/>
      <c r="BK3265" s="165"/>
      <c r="BL3265" s="165"/>
      <c r="BM3265" s="165"/>
      <c r="BN3265" s="165"/>
      <c r="BO3265" s="165"/>
      <c r="BP3265" s="165"/>
      <c r="BQ3265" s="165"/>
      <c r="BS3265" s="6"/>
      <c r="BT3265" s="11"/>
      <c r="BU3265" s="6"/>
      <c r="BV3265" s="6"/>
    </row>
    <row r="3266" spans="1:74" ht="15.75" x14ac:dyDescent="0.25">
      <c r="A3266" s="52" t="s">
        <v>1422</v>
      </c>
      <c r="B3266" s="56"/>
      <c r="C3266" s="7" t="s">
        <v>118</v>
      </c>
      <c r="D3266" s="7" t="s">
        <v>6558</v>
      </c>
      <c r="E3266" s="7"/>
      <c r="F3266" s="64"/>
      <c r="G3266" s="6"/>
      <c r="H3266" s="6"/>
      <c r="I3266" s="10" t="s">
        <v>110</v>
      </c>
      <c r="J3266" s="11" t="s">
        <v>1911</v>
      </c>
      <c r="K3266" s="194" t="s">
        <v>510</v>
      </c>
      <c r="L3266" s="176"/>
      <c r="M3266" s="176">
        <v>1000</v>
      </c>
      <c r="N3266" s="80" t="s">
        <v>6854</v>
      </c>
      <c r="O3266" s="162"/>
      <c r="P3266" s="80" t="s">
        <v>2665</v>
      </c>
      <c r="Q3266" s="80"/>
      <c r="R3266" s="80"/>
      <c r="S3266" s="163"/>
      <c r="T3266" s="213"/>
      <c r="U3266" s="162"/>
      <c r="V3266" s="164"/>
      <c r="W3266" s="12" t="str">
        <f t="shared" si="734"/>
        <v>Mqtt1</v>
      </c>
      <c r="X3266" s="196" t="s">
        <v>10602</v>
      </c>
      <c r="Y3266" s="6" t="str">
        <f t="shared" si="735"/>
        <v>marpower/power-tag/vhf-1-main</v>
      </c>
      <c r="Z3266" s="103" t="str" cm="1">
        <f t="array" ref="Z3266">IF(COUNTIF(N3266,"spare"),"","$."&amp;_xlfn.REGEXEXTRACT(J3266,"^PT\d+[FQ]\d+_(.*)", 2))</f>
        <v>$.Power_Factor_Phase_C</v>
      </c>
      <c r="AA3266" s="12">
        <f t="shared" si="737"/>
        <v>38</v>
      </c>
      <c r="AB3266" s="6" t="s">
        <v>195</v>
      </c>
      <c r="AC3266" s="103">
        <v>3082</v>
      </c>
      <c r="AJ3266" s="80"/>
      <c r="AK3266" s="113" t="s">
        <v>1426</v>
      </c>
      <c r="AN3266" s="80"/>
      <c r="AO3266" s="80"/>
      <c r="AP3266" s="80"/>
      <c r="AQ3266" s="80"/>
      <c r="AR3266" s="127"/>
      <c r="AS3266" s="80"/>
      <c r="AT3266" s="7"/>
      <c r="AU3266" s="7"/>
      <c r="AV3266" s="165"/>
      <c r="AW3266" s="166"/>
      <c r="AX3266" s="137"/>
      <c r="AY3266" s="147"/>
      <c r="AZ3266" s="167"/>
      <c r="BA3266" s="167"/>
      <c r="BB3266" s="147" t="str">
        <f t="shared" si="739"/>
        <v/>
      </c>
      <c r="BC3266" s="168"/>
      <c r="BD3266" s="165"/>
      <c r="BE3266" s="165"/>
      <c r="BF3266" s="165"/>
      <c r="BG3266" s="165"/>
      <c r="BH3266" s="165"/>
      <c r="BI3266" s="165"/>
      <c r="BJ3266" s="165"/>
      <c r="BK3266" s="165"/>
      <c r="BL3266" s="165"/>
      <c r="BM3266" s="165"/>
      <c r="BN3266" s="165"/>
      <c r="BO3266" s="165"/>
      <c r="BP3266" s="165"/>
      <c r="BQ3266" s="165"/>
      <c r="BS3266" s="6"/>
      <c r="BT3266" s="11"/>
      <c r="BU3266" s="6"/>
      <c r="BV3266" s="6"/>
    </row>
    <row r="3267" spans="1:74" ht="15.75" x14ac:dyDescent="0.25">
      <c r="A3267" s="52" t="s">
        <v>1422</v>
      </c>
      <c r="B3267" s="56"/>
      <c r="C3267" s="7" t="s">
        <v>118</v>
      </c>
      <c r="D3267" s="7" t="s">
        <v>6558</v>
      </c>
      <c r="E3267" s="7"/>
      <c r="F3267" s="64"/>
      <c r="G3267" s="6"/>
      <c r="H3267" s="6"/>
      <c r="I3267" s="10" t="s">
        <v>110</v>
      </c>
      <c r="J3267" s="11" t="s">
        <v>1912</v>
      </c>
      <c r="K3267" s="194" t="s">
        <v>510</v>
      </c>
      <c r="L3267" s="176"/>
      <c r="M3267" s="176">
        <v>1000</v>
      </c>
      <c r="N3267" s="80" t="s">
        <v>6854</v>
      </c>
      <c r="O3267" s="162"/>
      <c r="P3267" s="80" t="s">
        <v>2666</v>
      </c>
      <c r="Q3267" s="80"/>
      <c r="R3267" s="80"/>
      <c r="S3267" s="163"/>
      <c r="T3267" s="213"/>
      <c r="U3267" s="162"/>
      <c r="V3267" s="164"/>
      <c r="W3267" s="12" t="str">
        <f t="shared" si="734"/>
        <v>Mqtt1</v>
      </c>
      <c r="X3267" s="196" t="s">
        <v>10602</v>
      </c>
      <c r="Y3267" s="6" t="str">
        <f t="shared" si="735"/>
        <v>marpower/power-tag/vhf-1-main</v>
      </c>
      <c r="Z3267" s="103" t="str" cm="1">
        <f t="array" ref="Z3267">IF(COUNTIF(N3267,"spare"),"","$."&amp;_xlfn.REGEXEXTRACT(J3267,"^PT\d+[FQ]\d+_(.*)", 2))</f>
        <v>$.Total_Power_Factor</v>
      </c>
      <c r="AA3267" s="12">
        <f t="shared" si="737"/>
        <v>38</v>
      </c>
      <c r="AB3267" s="6" t="s">
        <v>195</v>
      </c>
      <c r="AC3267" s="103">
        <v>3084</v>
      </c>
      <c r="AJ3267" s="80"/>
      <c r="AK3267" s="113" t="s">
        <v>1426</v>
      </c>
      <c r="AN3267" s="80"/>
      <c r="AO3267" s="80"/>
      <c r="AP3267" s="80"/>
      <c r="AQ3267" s="80"/>
      <c r="AR3267" s="127"/>
      <c r="AS3267" s="80"/>
      <c r="AT3267" s="7"/>
      <c r="AU3267" s="7"/>
      <c r="AV3267" s="165"/>
      <c r="AW3267" s="166"/>
      <c r="AX3267" s="137"/>
      <c r="AY3267" s="147"/>
      <c r="AZ3267" s="167"/>
      <c r="BA3267" s="167"/>
      <c r="BB3267" s="147" t="str">
        <f t="shared" si="739"/>
        <v/>
      </c>
      <c r="BC3267" s="168"/>
      <c r="BD3267" s="165"/>
      <c r="BE3267" s="165"/>
      <c r="BF3267" s="165"/>
      <c r="BG3267" s="165"/>
      <c r="BH3267" s="165"/>
      <c r="BI3267" s="165"/>
      <c r="BJ3267" s="165"/>
      <c r="BK3267" s="165"/>
      <c r="BL3267" s="165"/>
      <c r="BM3267" s="165"/>
      <c r="BN3267" s="165"/>
      <c r="BO3267" s="165"/>
      <c r="BP3267" s="165"/>
      <c r="BQ3267" s="165"/>
      <c r="BS3267" s="6"/>
      <c r="BT3267" s="11"/>
      <c r="BU3267" s="6"/>
      <c r="BV3267" s="6"/>
    </row>
    <row r="3268" spans="1:74" ht="15.75" x14ac:dyDescent="0.25">
      <c r="A3268" s="52" t="s">
        <v>1422</v>
      </c>
      <c r="B3268" s="56"/>
      <c r="C3268" s="7" t="s">
        <v>118</v>
      </c>
      <c r="D3268" s="7" t="s">
        <v>6558</v>
      </c>
      <c r="E3268" s="7"/>
      <c r="F3268" s="64"/>
      <c r="G3268" s="6"/>
      <c r="H3268" s="6"/>
      <c r="I3268" s="10" t="s">
        <v>110</v>
      </c>
      <c r="J3268" s="11" t="s">
        <v>1913</v>
      </c>
      <c r="K3268" s="194" t="s">
        <v>510</v>
      </c>
      <c r="L3268" s="176"/>
      <c r="M3268" s="176">
        <v>1000</v>
      </c>
      <c r="N3268" s="80" t="s">
        <v>6854</v>
      </c>
      <c r="O3268" s="162"/>
      <c r="P3268" s="80" t="s">
        <v>2637</v>
      </c>
      <c r="Q3268" s="80"/>
      <c r="R3268" s="80"/>
      <c r="S3268" s="163"/>
      <c r="T3268" s="213"/>
      <c r="U3268" s="162"/>
      <c r="V3268" s="164"/>
      <c r="W3268" s="12" t="str">
        <f t="shared" si="734"/>
        <v>Mqtt1</v>
      </c>
      <c r="X3268" s="196" t="s">
        <v>10603</v>
      </c>
      <c r="Y3268" s="6" t="str">
        <f t="shared" si="735"/>
        <v>marpower/power-tag/ahu-technical-room</v>
      </c>
      <c r="Z3268" s="103" t="str" cm="1">
        <f t="array" ref="Z3268">IF(COUNTIF(N3268,"spare"),"","$."&amp;_xlfn.REGEXEXTRACT(J3268,"^PT\d+[FQ]\d+_(.*)", 2))</f>
        <v>$.RMS_Current_Phase_A</v>
      </c>
      <c r="AA3268" s="12">
        <f t="shared" si="737"/>
        <v>39</v>
      </c>
      <c r="AB3268" s="6" t="s">
        <v>195</v>
      </c>
      <c r="AC3268" s="103">
        <v>3000</v>
      </c>
      <c r="AJ3268" s="80"/>
      <c r="AK3268" s="113" t="s">
        <v>1423</v>
      </c>
      <c r="AN3268" s="80"/>
      <c r="AO3268" s="80"/>
      <c r="AP3268" s="80"/>
      <c r="AQ3268" s="80"/>
      <c r="AR3268" s="127"/>
      <c r="AS3268" s="80"/>
      <c r="AT3268" s="7"/>
      <c r="AU3268" s="7"/>
      <c r="AV3268" s="165"/>
      <c r="AW3268" s="166"/>
      <c r="AX3268" s="137"/>
      <c r="AY3268" s="147"/>
      <c r="AZ3268" s="167"/>
      <c r="BA3268" s="167"/>
      <c r="BB3268" s="147" t="str">
        <f t="shared" ref="BB3268:BB3282" si="740">IF(ISNUMBER(AM3268),"1","")</f>
        <v/>
      </c>
      <c r="BC3268" s="168"/>
      <c r="BD3268" s="165"/>
      <c r="BE3268" s="165"/>
      <c r="BF3268" s="165"/>
      <c r="BG3268" s="165"/>
      <c r="BH3268" s="165"/>
      <c r="BI3268" s="165"/>
      <c r="BJ3268" s="165"/>
      <c r="BK3268" s="165"/>
      <c r="BL3268" s="165"/>
      <c r="BM3268" s="165"/>
      <c r="BN3268" s="165"/>
      <c r="BO3268" s="165"/>
      <c r="BP3268" s="165"/>
      <c r="BQ3268" s="165"/>
      <c r="BS3268" s="6"/>
      <c r="BT3268" s="11"/>
      <c r="BU3268" s="6"/>
      <c r="BV3268" s="6"/>
    </row>
    <row r="3269" spans="1:74" ht="15.75" x14ac:dyDescent="0.25">
      <c r="A3269" s="52" t="s">
        <v>1422</v>
      </c>
      <c r="B3269" s="56"/>
      <c r="C3269" s="7" t="s">
        <v>118</v>
      </c>
      <c r="D3269" s="7" t="s">
        <v>6558</v>
      </c>
      <c r="E3269" s="7"/>
      <c r="F3269" s="64"/>
      <c r="G3269" s="6"/>
      <c r="H3269" s="6"/>
      <c r="I3269" s="10" t="s">
        <v>110</v>
      </c>
      <c r="J3269" s="11" t="s">
        <v>1914</v>
      </c>
      <c r="K3269" s="194" t="s">
        <v>510</v>
      </c>
      <c r="L3269" s="176"/>
      <c r="M3269" s="176">
        <v>1000</v>
      </c>
      <c r="N3269" s="80" t="s">
        <v>6854</v>
      </c>
      <c r="O3269" s="162"/>
      <c r="P3269" s="80" t="s">
        <v>2638</v>
      </c>
      <c r="Q3269" s="80"/>
      <c r="R3269" s="80"/>
      <c r="S3269" s="163"/>
      <c r="T3269" s="213"/>
      <c r="U3269" s="162"/>
      <c r="V3269" s="164"/>
      <c r="W3269" s="12" t="str">
        <f t="shared" si="734"/>
        <v>Mqtt1</v>
      </c>
      <c r="X3269" s="196" t="s">
        <v>10603</v>
      </c>
      <c r="Y3269" s="6" t="str">
        <f t="shared" si="735"/>
        <v>marpower/power-tag/ahu-technical-room</v>
      </c>
      <c r="Z3269" s="103" t="str" cm="1">
        <f t="array" ref="Z3269">IF(COUNTIF(N3269,"spare"),"","$."&amp;_xlfn.REGEXEXTRACT(J3269,"^PT\d+[FQ]\d+_(.*)", 2))</f>
        <v>$.RMS_Current_Phase_B</v>
      </c>
      <c r="AA3269" s="12">
        <f t="shared" si="737"/>
        <v>39</v>
      </c>
      <c r="AB3269" s="6" t="s">
        <v>195</v>
      </c>
      <c r="AC3269" s="103">
        <v>3002</v>
      </c>
      <c r="AJ3269" s="80"/>
      <c r="AK3269" s="113" t="s">
        <v>1423</v>
      </c>
      <c r="AN3269" s="80"/>
      <c r="AO3269" s="80"/>
      <c r="AP3269" s="80"/>
      <c r="AQ3269" s="80"/>
      <c r="AR3269" s="127"/>
      <c r="AS3269" s="80"/>
      <c r="AT3269" s="7"/>
      <c r="AU3269" s="7"/>
      <c r="AV3269" s="165"/>
      <c r="AW3269" s="166"/>
      <c r="AX3269" s="137"/>
      <c r="AY3269" s="147"/>
      <c r="AZ3269" s="167"/>
      <c r="BA3269" s="167"/>
      <c r="BB3269" s="147" t="str">
        <f t="shared" si="740"/>
        <v/>
      </c>
      <c r="BC3269" s="168"/>
      <c r="BD3269" s="165"/>
      <c r="BE3269" s="165"/>
      <c r="BF3269" s="165"/>
      <c r="BG3269" s="165"/>
      <c r="BH3269" s="165"/>
      <c r="BI3269" s="165"/>
      <c r="BJ3269" s="165"/>
      <c r="BK3269" s="165"/>
      <c r="BL3269" s="165"/>
      <c r="BM3269" s="165"/>
      <c r="BN3269" s="165"/>
      <c r="BO3269" s="165"/>
      <c r="BP3269" s="165"/>
      <c r="BQ3269" s="165"/>
      <c r="BS3269" s="6"/>
      <c r="BT3269" s="11"/>
      <c r="BU3269" s="6"/>
      <c r="BV3269" s="6"/>
    </row>
    <row r="3270" spans="1:74" ht="15.75" x14ac:dyDescent="0.25">
      <c r="A3270" s="52" t="s">
        <v>1422</v>
      </c>
      <c r="B3270" s="56"/>
      <c r="C3270" s="7" t="s">
        <v>118</v>
      </c>
      <c r="D3270" s="7" t="s">
        <v>6558</v>
      </c>
      <c r="E3270" s="7"/>
      <c r="F3270" s="64"/>
      <c r="G3270" s="6"/>
      <c r="H3270" s="6"/>
      <c r="I3270" s="10" t="s">
        <v>110</v>
      </c>
      <c r="J3270" s="11" t="s">
        <v>1915</v>
      </c>
      <c r="K3270" s="194" t="s">
        <v>510</v>
      </c>
      <c r="L3270" s="176"/>
      <c r="M3270" s="176">
        <v>1000</v>
      </c>
      <c r="N3270" s="80" t="s">
        <v>6854</v>
      </c>
      <c r="O3270" s="162"/>
      <c r="P3270" s="80" t="s">
        <v>2639</v>
      </c>
      <c r="Q3270" s="80"/>
      <c r="R3270" s="80"/>
      <c r="S3270" s="163"/>
      <c r="T3270" s="213"/>
      <c r="U3270" s="162"/>
      <c r="V3270" s="164"/>
      <c r="W3270" s="12" t="str">
        <f t="shared" si="734"/>
        <v>Mqtt1</v>
      </c>
      <c r="X3270" s="196" t="s">
        <v>10603</v>
      </c>
      <c r="Y3270" s="6" t="str">
        <f t="shared" si="735"/>
        <v>marpower/power-tag/ahu-technical-room</v>
      </c>
      <c r="Z3270" s="103" t="str" cm="1">
        <f t="array" ref="Z3270">IF(COUNTIF(N3270,"spare"),"","$."&amp;_xlfn.REGEXEXTRACT(J3270,"^PT\d+[FQ]\d+_(.*)", 2))</f>
        <v>$.RMS_Current_Phase_C</v>
      </c>
      <c r="AA3270" s="12">
        <f t="shared" si="737"/>
        <v>39</v>
      </c>
      <c r="AB3270" s="6" t="s">
        <v>195</v>
      </c>
      <c r="AC3270" s="103">
        <v>3004</v>
      </c>
      <c r="AJ3270" s="80"/>
      <c r="AK3270" s="113" t="s">
        <v>1423</v>
      </c>
      <c r="AN3270" s="80"/>
      <c r="AO3270" s="80"/>
      <c r="AP3270" s="80"/>
      <c r="AQ3270" s="80"/>
      <c r="AR3270" s="127"/>
      <c r="AS3270" s="80"/>
      <c r="AT3270" s="7"/>
      <c r="AU3270" s="7"/>
      <c r="AV3270" s="165"/>
      <c r="AW3270" s="166"/>
      <c r="AX3270" s="137"/>
      <c r="AY3270" s="147"/>
      <c r="AZ3270" s="167"/>
      <c r="BA3270" s="167"/>
      <c r="BB3270" s="147" t="str">
        <f t="shared" si="740"/>
        <v/>
      </c>
      <c r="BC3270" s="168"/>
      <c r="BD3270" s="165"/>
      <c r="BE3270" s="165"/>
      <c r="BF3270" s="165"/>
      <c r="BG3270" s="165"/>
      <c r="BH3270" s="165"/>
      <c r="BI3270" s="165"/>
      <c r="BJ3270" s="165"/>
      <c r="BK3270" s="165"/>
      <c r="BL3270" s="165"/>
      <c r="BM3270" s="165"/>
      <c r="BN3270" s="165"/>
      <c r="BO3270" s="165"/>
      <c r="BP3270" s="165"/>
      <c r="BQ3270" s="165"/>
      <c r="BS3270" s="6"/>
      <c r="BT3270" s="11"/>
      <c r="BU3270" s="6"/>
      <c r="BV3270" s="6"/>
    </row>
    <row r="3271" spans="1:74" ht="15.75" x14ac:dyDescent="0.25">
      <c r="A3271" s="52" t="s">
        <v>1422</v>
      </c>
      <c r="B3271" s="56"/>
      <c r="C3271" s="7" t="s">
        <v>118</v>
      </c>
      <c r="D3271" s="7" t="s">
        <v>6558</v>
      </c>
      <c r="E3271" s="7"/>
      <c r="F3271" s="64"/>
      <c r="G3271" s="6"/>
      <c r="H3271" s="6"/>
      <c r="I3271" s="10" t="s">
        <v>110</v>
      </c>
      <c r="J3271" s="11" t="s">
        <v>1916</v>
      </c>
      <c r="K3271" s="194" t="s">
        <v>510</v>
      </c>
      <c r="L3271" s="176"/>
      <c r="M3271" s="176">
        <v>1000</v>
      </c>
      <c r="N3271" s="80" t="s">
        <v>6854</v>
      </c>
      <c r="O3271" s="162"/>
      <c r="P3271" s="80" t="s">
        <v>2640</v>
      </c>
      <c r="Q3271" s="80"/>
      <c r="R3271" s="80"/>
      <c r="S3271" s="163"/>
      <c r="T3271" s="213"/>
      <c r="U3271" s="162"/>
      <c r="V3271" s="164"/>
      <c r="W3271" s="12" t="str">
        <f t="shared" si="734"/>
        <v>Mqtt1</v>
      </c>
      <c r="X3271" s="196" t="s">
        <v>10603</v>
      </c>
      <c r="Y3271" s="6" t="str">
        <f t="shared" si="735"/>
        <v>marpower/power-tag/ahu-technical-room</v>
      </c>
      <c r="Z3271" s="103" t="str" cm="1">
        <f t="array" ref="Z3271">IF(COUNTIF(N3271,"spare"),"","$."&amp;_xlfn.REGEXEXTRACT(J3271,"^PT\d+[FQ]\d+_(.*)", 2))</f>
        <v>$.RMS_Current_Phase_Neut</v>
      </c>
      <c r="AA3271" s="12">
        <f t="shared" si="737"/>
        <v>39</v>
      </c>
      <c r="AB3271" s="6" t="s">
        <v>195</v>
      </c>
      <c r="AC3271" s="103">
        <v>3006</v>
      </c>
      <c r="AJ3271" s="80"/>
      <c r="AK3271" s="113" t="s">
        <v>1423</v>
      </c>
      <c r="AN3271" s="80"/>
      <c r="AO3271" s="80"/>
      <c r="AP3271" s="80"/>
      <c r="AQ3271" s="80"/>
      <c r="AR3271" s="127"/>
      <c r="AS3271" s="80"/>
      <c r="AT3271" s="7"/>
      <c r="AU3271" s="7"/>
      <c r="AV3271" s="165"/>
      <c r="AW3271" s="166"/>
      <c r="AX3271" s="137"/>
      <c r="AY3271" s="147"/>
      <c r="AZ3271" s="167"/>
      <c r="BA3271" s="167"/>
      <c r="BB3271" s="147" t="str">
        <f t="shared" si="740"/>
        <v/>
      </c>
      <c r="BC3271" s="168"/>
      <c r="BD3271" s="165"/>
      <c r="BE3271" s="165"/>
      <c r="BF3271" s="165"/>
      <c r="BG3271" s="165"/>
      <c r="BH3271" s="165"/>
      <c r="BI3271" s="165"/>
      <c r="BJ3271" s="165"/>
      <c r="BK3271" s="165"/>
      <c r="BL3271" s="165"/>
      <c r="BM3271" s="165"/>
      <c r="BN3271" s="165"/>
      <c r="BO3271" s="165"/>
      <c r="BP3271" s="165"/>
      <c r="BQ3271" s="165"/>
      <c r="BS3271" s="6"/>
      <c r="BT3271" s="11"/>
      <c r="BU3271" s="6"/>
      <c r="BV3271" s="6"/>
    </row>
    <row r="3272" spans="1:74" ht="15.75" x14ac:dyDescent="0.25">
      <c r="A3272" s="52" t="s">
        <v>1422</v>
      </c>
      <c r="B3272" s="56"/>
      <c r="C3272" s="7" t="s">
        <v>118</v>
      </c>
      <c r="D3272" s="7" t="s">
        <v>6558</v>
      </c>
      <c r="E3272" s="7"/>
      <c r="F3272" s="64"/>
      <c r="G3272" s="6"/>
      <c r="H3272" s="6"/>
      <c r="I3272" s="10" t="s">
        <v>110</v>
      </c>
      <c r="J3272" s="11" t="s">
        <v>8308</v>
      </c>
      <c r="K3272" s="194" t="s">
        <v>510</v>
      </c>
      <c r="L3272" s="176"/>
      <c r="M3272" s="176">
        <v>1000</v>
      </c>
      <c r="N3272" s="80" t="s">
        <v>6854</v>
      </c>
      <c r="O3272" s="162"/>
      <c r="P3272" s="80" t="s">
        <v>2641</v>
      </c>
      <c r="Q3272" s="80"/>
      <c r="R3272" s="80"/>
      <c r="S3272" s="163"/>
      <c r="T3272" s="213"/>
      <c r="U3272" s="162"/>
      <c r="V3272" s="164"/>
      <c r="W3272" s="12" t="str">
        <f t="shared" si="734"/>
        <v>Mqtt1</v>
      </c>
      <c r="X3272" s="196" t="s">
        <v>10603</v>
      </c>
      <c r="Y3272" s="6" t="str">
        <f t="shared" si="735"/>
        <v>marpower/power-tag/ahu-technical-room</v>
      </c>
      <c r="Z3272" s="103" t="str" cm="1">
        <f t="array" ref="Z3272">IF(COUNTIF(N3272,"spare"),"","$."&amp;_xlfn.REGEXEXTRACT(J3272,"^PT\d+[FQ]\d+_(.*)", 2))</f>
        <v>$.RMS_Voltage_A_N</v>
      </c>
      <c r="AA3272" s="12">
        <f t="shared" si="737"/>
        <v>39</v>
      </c>
      <c r="AB3272" s="6" t="s">
        <v>195</v>
      </c>
      <c r="AC3272" s="103">
        <v>3028</v>
      </c>
      <c r="AJ3272" s="80"/>
      <c r="AK3272" s="113" t="s">
        <v>1424</v>
      </c>
      <c r="AN3272" s="80"/>
      <c r="AO3272" s="80"/>
      <c r="AP3272" s="80"/>
      <c r="AQ3272" s="80"/>
      <c r="AR3272" s="127"/>
      <c r="AS3272" s="80"/>
      <c r="AT3272" s="7"/>
      <c r="AU3272" s="7"/>
      <c r="AV3272" s="165"/>
      <c r="AW3272" s="166"/>
      <c r="AX3272" s="137"/>
      <c r="AY3272" s="147"/>
      <c r="AZ3272" s="167"/>
      <c r="BA3272" s="167"/>
      <c r="BB3272" s="147" t="str">
        <f t="shared" si="740"/>
        <v/>
      </c>
      <c r="BC3272" s="168"/>
      <c r="BD3272" s="165"/>
      <c r="BE3272" s="165"/>
      <c r="BF3272" s="165"/>
      <c r="BG3272" s="165"/>
      <c r="BH3272" s="165"/>
      <c r="BI3272" s="165"/>
      <c r="BJ3272" s="165"/>
      <c r="BK3272" s="165"/>
      <c r="BL3272" s="165"/>
      <c r="BM3272" s="165"/>
      <c r="BN3272" s="165"/>
      <c r="BO3272" s="165"/>
      <c r="BP3272" s="165"/>
      <c r="BQ3272" s="165"/>
      <c r="BS3272" s="6"/>
      <c r="BT3272" s="11"/>
      <c r="BU3272" s="6"/>
      <c r="BV3272" s="6"/>
    </row>
    <row r="3273" spans="1:74" ht="15.75" x14ac:dyDescent="0.25">
      <c r="A3273" s="52" t="s">
        <v>1422</v>
      </c>
      <c r="B3273" s="56"/>
      <c r="C3273" s="7" t="s">
        <v>118</v>
      </c>
      <c r="D3273" s="7" t="s">
        <v>6558</v>
      </c>
      <c r="E3273" s="7"/>
      <c r="F3273" s="64"/>
      <c r="G3273" s="6"/>
      <c r="H3273" s="6"/>
      <c r="I3273" s="10" t="s">
        <v>110</v>
      </c>
      <c r="J3273" s="11" t="s">
        <v>8485</v>
      </c>
      <c r="K3273" s="194" t="s">
        <v>510</v>
      </c>
      <c r="L3273" s="176"/>
      <c r="M3273" s="176">
        <v>1000</v>
      </c>
      <c r="N3273" s="80" t="s">
        <v>6854</v>
      </c>
      <c r="O3273" s="162"/>
      <c r="P3273" s="80" t="s">
        <v>2642</v>
      </c>
      <c r="Q3273" s="80"/>
      <c r="R3273" s="80"/>
      <c r="S3273" s="163"/>
      <c r="T3273" s="213"/>
      <c r="U3273" s="162"/>
      <c r="V3273" s="164"/>
      <c r="W3273" s="12" t="str">
        <f t="shared" si="734"/>
        <v>Mqtt1</v>
      </c>
      <c r="X3273" s="196" t="s">
        <v>10603</v>
      </c>
      <c r="Y3273" s="6" t="str">
        <f t="shared" si="735"/>
        <v>marpower/power-tag/ahu-technical-room</v>
      </c>
      <c r="Z3273" s="103" t="str" cm="1">
        <f t="array" ref="Z3273">IF(COUNTIF(N3273,"spare"),"","$."&amp;_xlfn.REGEXEXTRACT(J3273,"^PT\d+[FQ]\d+_(.*)", 2))</f>
        <v>$.RMS_Voltage_B_N</v>
      </c>
      <c r="AA3273" s="12">
        <f t="shared" si="737"/>
        <v>39</v>
      </c>
      <c r="AB3273" s="6" t="s">
        <v>195</v>
      </c>
      <c r="AC3273" s="103">
        <v>3030</v>
      </c>
      <c r="AJ3273" s="80"/>
      <c r="AK3273" s="113" t="s">
        <v>1424</v>
      </c>
      <c r="AN3273" s="80"/>
      <c r="AO3273" s="80"/>
      <c r="AP3273" s="80"/>
      <c r="AQ3273" s="80"/>
      <c r="AR3273" s="127"/>
      <c r="AS3273" s="80"/>
      <c r="AT3273" s="7"/>
      <c r="AU3273" s="7"/>
      <c r="AV3273" s="165"/>
      <c r="AW3273" s="166"/>
      <c r="AX3273" s="137"/>
      <c r="AY3273" s="147"/>
      <c r="AZ3273" s="167"/>
      <c r="BA3273" s="167"/>
      <c r="BB3273" s="147" t="str">
        <f t="shared" si="740"/>
        <v/>
      </c>
      <c r="BC3273" s="168"/>
      <c r="BD3273" s="165"/>
      <c r="BE3273" s="165"/>
      <c r="BF3273" s="165"/>
      <c r="BG3273" s="165"/>
      <c r="BH3273" s="165"/>
      <c r="BI3273" s="165"/>
      <c r="BJ3273" s="165"/>
      <c r="BK3273" s="165"/>
      <c r="BL3273" s="165"/>
      <c r="BM3273" s="165"/>
      <c r="BN3273" s="165"/>
      <c r="BO3273" s="165"/>
      <c r="BP3273" s="165"/>
      <c r="BQ3273" s="165"/>
      <c r="BS3273" s="6"/>
      <c r="BT3273" s="11"/>
      <c r="BU3273" s="6"/>
      <c r="BV3273" s="6"/>
    </row>
    <row r="3274" spans="1:74" ht="15.75" x14ac:dyDescent="0.25">
      <c r="A3274" s="52" t="s">
        <v>1422</v>
      </c>
      <c r="B3274" s="56"/>
      <c r="C3274" s="7" t="s">
        <v>118</v>
      </c>
      <c r="D3274" s="7" t="s">
        <v>6558</v>
      </c>
      <c r="E3274" s="7"/>
      <c r="F3274" s="64"/>
      <c r="G3274" s="6"/>
      <c r="H3274" s="6"/>
      <c r="I3274" s="10" t="s">
        <v>110</v>
      </c>
      <c r="J3274" s="11" t="s">
        <v>8662</v>
      </c>
      <c r="K3274" s="194" t="s">
        <v>510</v>
      </c>
      <c r="L3274" s="176"/>
      <c r="M3274" s="176">
        <v>1000</v>
      </c>
      <c r="N3274" s="80" t="s">
        <v>6854</v>
      </c>
      <c r="O3274" s="162"/>
      <c r="P3274" s="80" t="s">
        <v>2643</v>
      </c>
      <c r="Q3274" s="80"/>
      <c r="R3274" s="80"/>
      <c r="S3274" s="163"/>
      <c r="T3274" s="213"/>
      <c r="U3274" s="162"/>
      <c r="V3274" s="164"/>
      <c r="W3274" s="12" t="str">
        <f t="shared" ref="W3274:W3337" si="741">IF(COUNTIF(N3274,"spare"),"","Mqtt1")</f>
        <v>Mqtt1</v>
      </c>
      <c r="X3274" s="196" t="s">
        <v>10603</v>
      </c>
      <c r="Y3274" s="6" t="str">
        <f t="shared" si="735"/>
        <v>marpower/power-tag/ahu-technical-room</v>
      </c>
      <c r="Z3274" s="103" t="str" cm="1">
        <f t="array" ref="Z3274">IF(COUNTIF(N3274,"spare"),"","$."&amp;_xlfn.REGEXEXTRACT(J3274,"^PT\d+[FQ]\d+_(.*)", 2))</f>
        <v>$.RMS_Voltage_C_N</v>
      </c>
      <c r="AA3274" s="12">
        <f t="shared" si="737"/>
        <v>39</v>
      </c>
      <c r="AB3274" s="6" t="s">
        <v>195</v>
      </c>
      <c r="AC3274" s="103">
        <v>3032</v>
      </c>
      <c r="AJ3274" s="80"/>
      <c r="AK3274" s="113" t="s">
        <v>1424</v>
      </c>
      <c r="AN3274" s="80"/>
      <c r="AO3274" s="80"/>
      <c r="AP3274" s="80"/>
      <c r="AQ3274" s="80"/>
      <c r="AR3274" s="127"/>
      <c r="AS3274" s="80"/>
      <c r="AT3274" s="7"/>
      <c r="AU3274" s="7"/>
      <c r="AV3274" s="165"/>
      <c r="AW3274" s="166"/>
      <c r="AX3274" s="137"/>
      <c r="AY3274" s="147"/>
      <c r="AZ3274" s="167"/>
      <c r="BA3274" s="167"/>
      <c r="BB3274" s="147" t="str">
        <f t="shared" si="740"/>
        <v/>
      </c>
      <c r="BC3274" s="168"/>
      <c r="BD3274" s="165"/>
      <c r="BE3274" s="165"/>
      <c r="BF3274" s="165"/>
      <c r="BG3274" s="165"/>
      <c r="BH3274" s="165"/>
      <c r="BI3274" s="165"/>
      <c r="BJ3274" s="165"/>
      <c r="BK3274" s="165"/>
      <c r="BL3274" s="165"/>
      <c r="BM3274" s="165"/>
      <c r="BN3274" s="165"/>
      <c r="BO3274" s="165"/>
      <c r="BP3274" s="165"/>
      <c r="BQ3274" s="165"/>
      <c r="BS3274" s="6"/>
      <c r="BT3274" s="11"/>
      <c r="BU3274" s="6"/>
      <c r="BV3274" s="6"/>
    </row>
    <row r="3275" spans="1:74" ht="15.75" x14ac:dyDescent="0.25">
      <c r="A3275" s="52" t="s">
        <v>1422</v>
      </c>
      <c r="B3275" s="56"/>
      <c r="C3275" s="7" t="s">
        <v>118</v>
      </c>
      <c r="D3275" s="7" t="s">
        <v>6558</v>
      </c>
      <c r="E3275" s="7"/>
      <c r="F3275" s="64"/>
      <c r="G3275" s="6"/>
      <c r="H3275" s="6"/>
      <c r="I3275" s="10" t="s">
        <v>110</v>
      </c>
      <c r="J3275" s="11" t="s">
        <v>1917</v>
      </c>
      <c r="K3275" s="194" t="s">
        <v>510</v>
      </c>
      <c r="L3275" s="176"/>
      <c r="M3275" s="176">
        <v>1000</v>
      </c>
      <c r="N3275" s="80" t="s">
        <v>6854</v>
      </c>
      <c r="O3275" s="162"/>
      <c r="P3275" s="80" t="s">
        <v>2644</v>
      </c>
      <c r="Q3275" s="80"/>
      <c r="R3275" s="80"/>
      <c r="S3275" s="163"/>
      <c r="T3275" s="213"/>
      <c r="U3275" s="162"/>
      <c r="V3275" s="164"/>
      <c r="W3275" s="12" t="str">
        <f t="shared" si="741"/>
        <v>Mqtt1</v>
      </c>
      <c r="X3275" s="196" t="s">
        <v>10603</v>
      </c>
      <c r="Y3275" s="6" t="str">
        <f t="shared" ref="Y3275:Y3338" si="742">LOWER(_xlfn.CONCAT("marpower/",SUBSTITUTE(SUBSTITUTE("power-tag/" &amp; X3275," ","-"),"_","-")))</f>
        <v>marpower/power-tag/ahu-technical-room</v>
      </c>
      <c r="Z3275" s="103" t="str" cm="1">
        <f t="array" ref="Z3275">IF(COUNTIF(N3275,"spare"),"","$."&amp;_xlfn.REGEXEXTRACT(J3275,"^PT\d+[FQ]\d+_(.*)", 2))</f>
        <v>$.Active_Power_Phase_A</v>
      </c>
      <c r="AA3275" s="12">
        <f t="shared" si="737"/>
        <v>39</v>
      </c>
      <c r="AB3275" s="6" t="s">
        <v>195</v>
      </c>
      <c r="AC3275" s="103">
        <v>3054</v>
      </c>
      <c r="AJ3275" s="80"/>
      <c r="AK3275" s="113" t="s">
        <v>1425</v>
      </c>
      <c r="AN3275" s="80"/>
      <c r="AO3275" s="80"/>
      <c r="AP3275" s="80"/>
      <c r="AQ3275" s="80"/>
      <c r="AR3275" s="127"/>
      <c r="AS3275" s="80"/>
      <c r="AT3275" s="7"/>
      <c r="AU3275" s="7"/>
      <c r="AV3275" s="165"/>
      <c r="AW3275" s="166"/>
      <c r="AX3275" s="137"/>
      <c r="AY3275" s="147"/>
      <c r="AZ3275" s="167"/>
      <c r="BA3275" s="167"/>
      <c r="BB3275" s="147" t="str">
        <f t="shared" si="740"/>
        <v/>
      </c>
      <c r="BC3275" s="168"/>
      <c r="BD3275" s="165"/>
      <c r="BE3275" s="165"/>
      <c r="BF3275" s="165"/>
      <c r="BG3275" s="165"/>
      <c r="BH3275" s="165"/>
      <c r="BI3275" s="165"/>
      <c r="BJ3275" s="165"/>
      <c r="BK3275" s="165"/>
      <c r="BL3275" s="165"/>
      <c r="BM3275" s="165"/>
      <c r="BN3275" s="165"/>
      <c r="BO3275" s="165"/>
      <c r="BP3275" s="165"/>
      <c r="BQ3275" s="165"/>
      <c r="BS3275" s="6"/>
      <c r="BT3275" s="11"/>
      <c r="BU3275" s="6"/>
      <c r="BV3275" s="6"/>
    </row>
    <row r="3276" spans="1:74" ht="15.75" x14ac:dyDescent="0.25">
      <c r="A3276" s="52" t="s">
        <v>1422</v>
      </c>
      <c r="B3276" s="56"/>
      <c r="C3276" s="7" t="s">
        <v>118</v>
      </c>
      <c r="D3276" s="7" t="s">
        <v>6558</v>
      </c>
      <c r="E3276" s="7"/>
      <c r="F3276" s="64"/>
      <c r="G3276" s="6"/>
      <c r="H3276" s="6"/>
      <c r="I3276" s="10" t="s">
        <v>110</v>
      </c>
      <c r="J3276" s="11" t="s">
        <v>1918</v>
      </c>
      <c r="K3276" s="194" t="s">
        <v>510</v>
      </c>
      <c r="L3276" s="176"/>
      <c r="M3276" s="176">
        <v>1000</v>
      </c>
      <c r="N3276" s="80" t="s">
        <v>6854</v>
      </c>
      <c r="O3276" s="162"/>
      <c r="P3276" s="80" t="s">
        <v>2645</v>
      </c>
      <c r="Q3276" s="80"/>
      <c r="R3276" s="80"/>
      <c r="S3276" s="163"/>
      <c r="T3276" s="213"/>
      <c r="U3276" s="162"/>
      <c r="V3276" s="164"/>
      <c r="W3276" s="12" t="str">
        <f t="shared" si="741"/>
        <v>Mqtt1</v>
      </c>
      <c r="X3276" s="196" t="s">
        <v>10603</v>
      </c>
      <c r="Y3276" s="6" t="str">
        <f t="shared" si="742"/>
        <v>marpower/power-tag/ahu-technical-room</v>
      </c>
      <c r="Z3276" s="103" t="str" cm="1">
        <f t="array" ref="Z3276">IF(COUNTIF(N3276,"spare"),"","$."&amp;_xlfn.REGEXEXTRACT(J3276,"^PT\d+[FQ]\d+_(.*)", 2))</f>
        <v>$.Active_Power_Phase_B</v>
      </c>
      <c r="AA3276" s="12">
        <f t="shared" si="737"/>
        <v>39</v>
      </c>
      <c r="AB3276" s="6" t="s">
        <v>195</v>
      </c>
      <c r="AC3276" s="103">
        <v>3056</v>
      </c>
      <c r="AJ3276" s="80"/>
      <c r="AK3276" s="113" t="s">
        <v>1425</v>
      </c>
      <c r="AN3276" s="80"/>
      <c r="AO3276" s="80"/>
      <c r="AP3276" s="80"/>
      <c r="AQ3276" s="80"/>
      <c r="AR3276" s="127"/>
      <c r="AS3276" s="80"/>
      <c r="AT3276" s="7"/>
      <c r="AU3276" s="7"/>
      <c r="AV3276" s="165"/>
      <c r="AW3276" s="166"/>
      <c r="AX3276" s="137"/>
      <c r="AY3276" s="147"/>
      <c r="AZ3276" s="167"/>
      <c r="BA3276" s="167"/>
      <c r="BB3276" s="147" t="str">
        <f t="shared" si="740"/>
        <v/>
      </c>
      <c r="BC3276" s="168"/>
      <c r="BD3276" s="165"/>
      <c r="BE3276" s="165"/>
      <c r="BF3276" s="165"/>
      <c r="BG3276" s="165"/>
      <c r="BH3276" s="165"/>
      <c r="BI3276" s="165"/>
      <c r="BJ3276" s="165"/>
      <c r="BK3276" s="165"/>
      <c r="BL3276" s="165"/>
      <c r="BM3276" s="165"/>
      <c r="BN3276" s="165"/>
      <c r="BO3276" s="165"/>
      <c r="BP3276" s="165"/>
      <c r="BQ3276" s="165"/>
      <c r="BS3276" s="6"/>
      <c r="BT3276" s="11"/>
      <c r="BU3276" s="6"/>
      <c r="BV3276" s="6"/>
    </row>
    <row r="3277" spans="1:74" ht="15.75" x14ac:dyDescent="0.25">
      <c r="A3277" s="52" t="s">
        <v>1422</v>
      </c>
      <c r="B3277" s="56"/>
      <c r="C3277" s="7" t="s">
        <v>118</v>
      </c>
      <c r="D3277" s="7" t="s">
        <v>6558</v>
      </c>
      <c r="E3277" s="7"/>
      <c r="F3277" s="64"/>
      <c r="G3277" s="6"/>
      <c r="H3277" s="6"/>
      <c r="I3277" s="10" t="s">
        <v>110</v>
      </c>
      <c r="J3277" s="11" t="s">
        <v>1919</v>
      </c>
      <c r="K3277" s="194" t="s">
        <v>510</v>
      </c>
      <c r="L3277" s="176"/>
      <c r="M3277" s="176">
        <v>1000</v>
      </c>
      <c r="N3277" s="80" t="s">
        <v>6854</v>
      </c>
      <c r="O3277" s="162"/>
      <c r="P3277" s="80" t="s">
        <v>2646</v>
      </c>
      <c r="Q3277" s="80"/>
      <c r="R3277" s="80"/>
      <c r="S3277" s="163"/>
      <c r="T3277" s="213"/>
      <c r="U3277" s="162"/>
      <c r="V3277" s="164"/>
      <c r="W3277" s="12" t="str">
        <f t="shared" si="741"/>
        <v>Mqtt1</v>
      </c>
      <c r="X3277" s="196" t="s">
        <v>10603</v>
      </c>
      <c r="Y3277" s="6" t="str">
        <f t="shared" si="742"/>
        <v>marpower/power-tag/ahu-technical-room</v>
      </c>
      <c r="Z3277" s="103" t="str" cm="1">
        <f t="array" ref="Z3277">IF(COUNTIF(N3277,"spare"),"","$."&amp;_xlfn.REGEXEXTRACT(J3277,"^PT\d+[FQ]\d+_(.*)", 2))</f>
        <v>$.Active_Power_Phase_C</v>
      </c>
      <c r="AA3277" s="12">
        <f t="shared" si="737"/>
        <v>39</v>
      </c>
      <c r="AB3277" s="6" t="s">
        <v>195</v>
      </c>
      <c r="AC3277" s="103">
        <v>3058</v>
      </c>
      <c r="AJ3277" s="80"/>
      <c r="AK3277" s="113" t="s">
        <v>1425</v>
      </c>
      <c r="AN3277" s="80"/>
      <c r="AO3277" s="80"/>
      <c r="AP3277" s="80"/>
      <c r="AQ3277" s="80"/>
      <c r="AR3277" s="127"/>
      <c r="AS3277" s="80"/>
      <c r="AT3277" s="7"/>
      <c r="AU3277" s="7"/>
      <c r="AV3277" s="165"/>
      <c r="AW3277" s="166"/>
      <c r="AX3277" s="137"/>
      <c r="AY3277" s="147"/>
      <c r="AZ3277" s="167"/>
      <c r="BA3277" s="167"/>
      <c r="BB3277" s="147" t="str">
        <f t="shared" si="740"/>
        <v/>
      </c>
      <c r="BC3277" s="168"/>
      <c r="BD3277" s="165"/>
      <c r="BE3277" s="165"/>
      <c r="BF3277" s="165"/>
      <c r="BG3277" s="165"/>
      <c r="BH3277" s="165"/>
      <c r="BI3277" s="165"/>
      <c r="BJ3277" s="165"/>
      <c r="BK3277" s="165"/>
      <c r="BL3277" s="165"/>
      <c r="BM3277" s="165"/>
      <c r="BN3277" s="165"/>
      <c r="BO3277" s="165"/>
      <c r="BP3277" s="165"/>
      <c r="BQ3277" s="165"/>
      <c r="BS3277" s="6"/>
      <c r="BT3277" s="11"/>
      <c r="BU3277" s="6"/>
      <c r="BV3277" s="6"/>
    </row>
    <row r="3278" spans="1:74" ht="15.75" x14ac:dyDescent="0.25">
      <c r="A3278" s="52" t="s">
        <v>1422</v>
      </c>
      <c r="B3278" s="56"/>
      <c r="C3278" s="7" t="s">
        <v>118</v>
      </c>
      <c r="D3278" s="7" t="s">
        <v>6558</v>
      </c>
      <c r="E3278" s="7"/>
      <c r="F3278" s="64"/>
      <c r="G3278" s="6"/>
      <c r="H3278" s="6"/>
      <c r="I3278" s="10" t="s">
        <v>110</v>
      </c>
      <c r="J3278" s="11" t="s">
        <v>1920</v>
      </c>
      <c r="K3278" s="194" t="s">
        <v>510</v>
      </c>
      <c r="L3278" s="176"/>
      <c r="M3278" s="176">
        <v>1000</v>
      </c>
      <c r="N3278" s="80" t="s">
        <v>6854</v>
      </c>
      <c r="O3278" s="162"/>
      <c r="P3278" s="80" t="s">
        <v>2647</v>
      </c>
      <c r="Q3278" s="80"/>
      <c r="R3278" s="80"/>
      <c r="S3278" s="163"/>
      <c r="T3278" s="213"/>
      <c r="U3278" s="162"/>
      <c r="V3278" s="164"/>
      <c r="W3278" s="12" t="str">
        <f t="shared" si="741"/>
        <v>Mqtt1</v>
      </c>
      <c r="X3278" s="196" t="s">
        <v>10603</v>
      </c>
      <c r="Y3278" s="6" t="str">
        <f t="shared" si="742"/>
        <v>marpower/power-tag/ahu-technical-room</v>
      </c>
      <c r="Z3278" s="103" t="str" cm="1">
        <f t="array" ref="Z3278">IF(COUNTIF(N3278,"spare"),"","$."&amp;_xlfn.REGEXEXTRACT(J3278,"^PT\d+[FQ]\d+_(.*)", 2))</f>
        <v>$.Total_Active_Power</v>
      </c>
      <c r="AA3278" s="12">
        <f t="shared" si="737"/>
        <v>39</v>
      </c>
      <c r="AB3278" s="6" t="s">
        <v>195</v>
      </c>
      <c r="AC3278" s="103">
        <v>3060</v>
      </c>
      <c r="AJ3278" s="80"/>
      <c r="AK3278" s="113" t="s">
        <v>1425</v>
      </c>
      <c r="AN3278" s="80"/>
      <c r="AO3278" s="80"/>
      <c r="AP3278" s="80"/>
      <c r="AQ3278" s="80"/>
      <c r="AR3278" s="127"/>
      <c r="AS3278" s="80"/>
      <c r="AT3278" s="7"/>
      <c r="AU3278" s="7"/>
      <c r="AV3278" s="165"/>
      <c r="AW3278" s="166"/>
      <c r="AX3278" s="137"/>
      <c r="AY3278" s="147"/>
      <c r="AZ3278" s="167"/>
      <c r="BA3278" s="167"/>
      <c r="BB3278" s="147" t="str">
        <f t="shared" si="740"/>
        <v/>
      </c>
      <c r="BC3278" s="168"/>
      <c r="BD3278" s="165"/>
      <c r="BE3278" s="165"/>
      <c r="BF3278" s="165"/>
      <c r="BG3278" s="165"/>
      <c r="BH3278" s="165"/>
      <c r="BI3278" s="165"/>
      <c r="BJ3278" s="165"/>
      <c r="BK3278" s="165"/>
      <c r="BL3278" s="165"/>
      <c r="BM3278" s="165"/>
      <c r="BN3278" s="165"/>
      <c r="BO3278" s="165"/>
      <c r="BP3278" s="165"/>
      <c r="BQ3278" s="165"/>
      <c r="BS3278" s="6"/>
      <c r="BT3278" s="11"/>
      <c r="BU3278" s="6"/>
      <c r="BV3278" s="6"/>
    </row>
    <row r="3279" spans="1:74" ht="15.75" x14ac:dyDescent="0.25">
      <c r="A3279" s="52" t="s">
        <v>1422</v>
      </c>
      <c r="B3279" s="56"/>
      <c r="C3279" s="7" t="s">
        <v>118</v>
      </c>
      <c r="D3279" s="7" t="s">
        <v>6558</v>
      </c>
      <c r="E3279" s="7"/>
      <c r="F3279" s="64"/>
      <c r="G3279" s="6"/>
      <c r="H3279" s="6"/>
      <c r="I3279" s="10" t="s">
        <v>110</v>
      </c>
      <c r="J3279" s="11" t="s">
        <v>1921</v>
      </c>
      <c r="K3279" s="194" t="s">
        <v>510</v>
      </c>
      <c r="L3279" s="176"/>
      <c r="M3279" s="176">
        <v>1000</v>
      </c>
      <c r="N3279" s="80" t="s">
        <v>6854</v>
      </c>
      <c r="O3279" s="162"/>
      <c r="P3279" s="80" t="s">
        <v>2648</v>
      </c>
      <c r="Q3279" s="80"/>
      <c r="R3279" s="80"/>
      <c r="S3279" s="163"/>
      <c r="T3279" s="213"/>
      <c r="U3279" s="162"/>
      <c r="V3279" s="164"/>
      <c r="W3279" s="12" t="str">
        <f t="shared" si="741"/>
        <v>Mqtt1</v>
      </c>
      <c r="X3279" s="196" t="s">
        <v>10603</v>
      </c>
      <c r="Y3279" s="6" t="str">
        <f t="shared" si="742"/>
        <v>marpower/power-tag/ahu-technical-room</v>
      </c>
      <c r="Z3279" s="103" t="str" cm="1">
        <f t="array" ref="Z3279">IF(COUNTIF(N3279,"spare"),"","$."&amp;_xlfn.REGEXEXTRACT(J3279,"^PT\d+[FQ]\d+_(.*)", 2))</f>
        <v>$.Power_Factor_Phase_A</v>
      </c>
      <c r="AA3279" s="12">
        <f t="shared" si="737"/>
        <v>39</v>
      </c>
      <c r="AB3279" s="6" t="s">
        <v>195</v>
      </c>
      <c r="AC3279" s="103">
        <v>3078</v>
      </c>
      <c r="AJ3279" s="80"/>
      <c r="AK3279" s="113" t="s">
        <v>1426</v>
      </c>
      <c r="AN3279" s="80"/>
      <c r="AO3279" s="80"/>
      <c r="AP3279" s="80"/>
      <c r="AQ3279" s="80"/>
      <c r="AR3279" s="127"/>
      <c r="AS3279" s="80"/>
      <c r="AT3279" s="7"/>
      <c r="AU3279" s="7"/>
      <c r="AV3279" s="165"/>
      <c r="AW3279" s="166"/>
      <c r="AX3279" s="137"/>
      <c r="AY3279" s="147"/>
      <c r="AZ3279" s="167"/>
      <c r="BA3279" s="167"/>
      <c r="BB3279" s="147" t="str">
        <f t="shared" si="740"/>
        <v/>
      </c>
      <c r="BC3279" s="168"/>
      <c r="BD3279" s="165"/>
      <c r="BE3279" s="165"/>
      <c r="BF3279" s="165"/>
      <c r="BG3279" s="165"/>
      <c r="BH3279" s="165"/>
      <c r="BI3279" s="165"/>
      <c r="BJ3279" s="165"/>
      <c r="BK3279" s="165"/>
      <c r="BL3279" s="165"/>
      <c r="BM3279" s="165"/>
      <c r="BN3279" s="165"/>
      <c r="BO3279" s="165"/>
      <c r="BP3279" s="165"/>
      <c r="BQ3279" s="165"/>
      <c r="BS3279" s="6"/>
      <c r="BT3279" s="11"/>
      <c r="BU3279" s="6"/>
      <c r="BV3279" s="6"/>
    </row>
    <row r="3280" spans="1:74" ht="15.75" x14ac:dyDescent="0.25">
      <c r="A3280" s="52" t="s">
        <v>1422</v>
      </c>
      <c r="B3280" s="56"/>
      <c r="C3280" s="7" t="s">
        <v>118</v>
      </c>
      <c r="D3280" s="7" t="s">
        <v>6558</v>
      </c>
      <c r="E3280" s="7"/>
      <c r="F3280" s="64"/>
      <c r="G3280" s="6"/>
      <c r="H3280" s="6"/>
      <c r="I3280" s="10" t="s">
        <v>110</v>
      </c>
      <c r="J3280" s="11" t="s">
        <v>1922</v>
      </c>
      <c r="K3280" s="194" t="s">
        <v>510</v>
      </c>
      <c r="L3280" s="176"/>
      <c r="M3280" s="176">
        <v>1000</v>
      </c>
      <c r="N3280" s="80" t="s">
        <v>6854</v>
      </c>
      <c r="O3280" s="162"/>
      <c r="P3280" s="80" t="s">
        <v>2649</v>
      </c>
      <c r="Q3280" s="80"/>
      <c r="R3280" s="80"/>
      <c r="S3280" s="163"/>
      <c r="T3280" s="213"/>
      <c r="U3280" s="162"/>
      <c r="V3280" s="164"/>
      <c r="W3280" s="12" t="str">
        <f t="shared" si="741"/>
        <v>Mqtt1</v>
      </c>
      <c r="X3280" s="196" t="s">
        <v>10603</v>
      </c>
      <c r="Y3280" s="6" t="str">
        <f t="shared" si="742"/>
        <v>marpower/power-tag/ahu-technical-room</v>
      </c>
      <c r="Z3280" s="103" t="str" cm="1">
        <f t="array" ref="Z3280">IF(COUNTIF(N3280,"spare"),"","$."&amp;_xlfn.REGEXEXTRACT(J3280,"^PT\d+[FQ]\d+_(.*)", 2))</f>
        <v>$.Power_Factor_Phase_B</v>
      </c>
      <c r="AA3280" s="12">
        <f t="shared" si="737"/>
        <v>39</v>
      </c>
      <c r="AB3280" s="6" t="s">
        <v>195</v>
      </c>
      <c r="AC3280" s="103">
        <v>3080</v>
      </c>
      <c r="AJ3280" s="80"/>
      <c r="AK3280" s="113" t="s">
        <v>1426</v>
      </c>
      <c r="AN3280" s="80"/>
      <c r="AO3280" s="80"/>
      <c r="AP3280" s="80"/>
      <c r="AQ3280" s="80"/>
      <c r="AR3280" s="127"/>
      <c r="AS3280" s="80"/>
      <c r="AT3280" s="7"/>
      <c r="AU3280" s="7"/>
      <c r="AV3280" s="165"/>
      <c r="AW3280" s="166"/>
      <c r="AX3280" s="137"/>
      <c r="AY3280" s="147"/>
      <c r="AZ3280" s="167"/>
      <c r="BA3280" s="167"/>
      <c r="BB3280" s="147" t="str">
        <f t="shared" si="740"/>
        <v/>
      </c>
      <c r="BC3280" s="168"/>
      <c r="BD3280" s="165"/>
      <c r="BE3280" s="165"/>
      <c r="BF3280" s="165"/>
      <c r="BG3280" s="165"/>
      <c r="BH3280" s="165"/>
      <c r="BI3280" s="165"/>
      <c r="BJ3280" s="165"/>
      <c r="BK3280" s="165"/>
      <c r="BL3280" s="165"/>
      <c r="BM3280" s="165"/>
      <c r="BN3280" s="165"/>
      <c r="BO3280" s="165"/>
      <c r="BP3280" s="165"/>
      <c r="BQ3280" s="165"/>
      <c r="BS3280" s="6"/>
      <c r="BT3280" s="11"/>
      <c r="BU3280" s="6"/>
      <c r="BV3280" s="6"/>
    </row>
    <row r="3281" spans="1:74" ht="15.75" x14ac:dyDescent="0.25">
      <c r="A3281" s="52" t="s">
        <v>1422</v>
      </c>
      <c r="B3281" s="56"/>
      <c r="C3281" s="7" t="s">
        <v>118</v>
      </c>
      <c r="D3281" s="7" t="s">
        <v>6558</v>
      </c>
      <c r="E3281" s="7"/>
      <c r="F3281" s="64"/>
      <c r="G3281" s="6"/>
      <c r="H3281" s="6"/>
      <c r="I3281" s="10" t="s">
        <v>110</v>
      </c>
      <c r="J3281" s="11" t="s">
        <v>1923</v>
      </c>
      <c r="K3281" s="194" t="s">
        <v>510</v>
      </c>
      <c r="L3281" s="176"/>
      <c r="M3281" s="176">
        <v>1000</v>
      </c>
      <c r="N3281" s="80" t="s">
        <v>6854</v>
      </c>
      <c r="O3281" s="162"/>
      <c r="P3281" s="80" t="s">
        <v>2650</v>
      </c>
      <c r="Q3281" s="80"/>
      <c r="R3281" s="80"/>
      <c r="S3281" s="163"/>
      <c r="T3281" s="213"/>
      <c r="U3281" s="162"/>
      <c r="V3281" s="164"/>
      <c r="W3281" s="12" t="str">
        <f t="shared" si="741"/>
        <v>Mqtt1</v>
      </c>
      <c r="X3281" s="196" t="s">
        <v>10603</v>
      </c>
      <c r="Y3281" s="6" t="str">
        <f t="shared" si="742"/>
        <v>marpower/power-tag/ahu-technical-room</v>
      </c>
      <c r="Z3281" s="103" t="str" cm="1">
        <f t="array" ref="Z3281">IF(COUNTIF(N3281,"spare"),"","$."&amp;_xlfn.REGEXEXTRACT(J3281,"^PT\d+[FQ]\d+_(.*)", 2))</f>
        <v>$.Power_Factor_Phase_C</v>
      </c>
      <c r="AA3281" s="12">
        <f t="shared" si="737"/>
        <v>39</v>
      </c>
      <c r="AB3281" s="6" t="s">
        <v>195</v>
      </c>
      <c r="AC3281" s="103">
        <v>3082</v>
      </c>
      <c r="AJ3281" s="80"/>
      <c r="AK3281" s="113" t="s">
        <v>1426</v>
      </c>
      <c r="AN3281" s="80"/>
      <c r="AO3281" s="80"/>
      <c r="AP3281" s="80"/>
      <c r="AQ3281" s="80"/>
      <c r="AR3281" s="127"/>
      <c r="AS3281" s="80"/>
      <c r="AT3281" s="7"/>
      <c r="AU3281" s="7"/>
      <c r="AV3281" s="165"/>
      <c r="AW3281" s="166"/>
      <c r="AX3281" s="137"/>
      <c r="AY3281" s="147"/>
      <c r="AZ3281" s="167"/>
      <c r="BA3281" s="167"/>
      <c r="BB3281" s="147" t="str">
        <f t="shared" si="740"/>
        <v/>
      </c>
      <c r="BC3281" s="168"/>
      <c r="BD3281" s="165"/>
      <c r="BE3281" s="165"/>
      <c r="BF3281" s="165"/>
      <c r="BG3281" s="165"/>
      <c r="BH3281" s="165"/>
      <c r="BI3281" s="165"/>
      <c r="BJ3281" s="165"/>
      <c r="BK3281" s="165"/>
      <c r="BL3281" s="165"/>
      <c r="BM3281" s="165"/>
      <c r="BN3281" s="165"/>
      <c r="BO3281" s="165"/>
      <c r="BP3281" s="165"/>
      <c r="BQ3281" s="165"/>
      <c r="BS3281" s="6"/>
      <c r="BT3281" s="11"/>
      <c r="BU3281" s="6"/>
      <c r="BV3281" s="6"/>
    </row>
    <row r="3282" spans="1:74" ht="15.75" x14ac:dyDescent="0.25">
      <c r="A3282" s="52" t="s">
        <v>1422</v>
      </c>
      <c r="B3282" s="56"/>
      <c r="C3282" s="7" t="s">
        <v>118</v>
      </c>
      <c r="D3282" s="7" t="s">
        <v>6558</v>
      </c>
      <c r="E3282" s="7"/>
      <c r="F3282" s="64"/>
      <c r="G3282" s="6"/>
      <c r="H3282" s="6"/>
      <c r="I3282" s="10" t="s">
        <v>110</v>
      </c>
      <c r="J3282" s="11" t="s">
        <v>1924</v>
      </c>
      <c r="K3282" s="194" t="s">
        <v>510</v>
      </c>
      <c r="L3282" s="176"/>
      <c r="M3282" s="176">
        <v>1000</v>
      </c>
      <c r="N3282" s="80" t="s">
        <v>6854</v>
      </c>
      <c r="O3282" s="162"/>
      <c r="P3282" s="80" t="s">
        <v>2651</v>
      </c>
      <c r="Q3282" s="80"/>
      <c r="R3282" s="80"/>
      <c r="S3282" s="163"/>
      <c r="T3282" s="213"/>
      <c r="U3282" s="162"/>
      <c r="V3282" s="164"/>
      <c r="W3282" s="12" t="str">
        <f t="shared" si="741"/>
        <v>Mqtt1</v>
      </c>
      <c r="X3282" s="196" t="s">
        <v>10603</v>
      </c>
      <c r="Y3282" s="6" t="str">
        <f t="shared" si="742"/>
        <v>marpower/power-tag/ahu-technical-room</v>
      </c>
      <c r="Z3282" s="103" t="str" cm="1">
        <f t="array" ref="Z3282">IF(COUNTIF(N3282,"spare"),"","$."&amp;_xlfn.REGEXEXTRACT(J3282,"^PT\d+[FQ]\d+_(.*)", 2))</f>
        <v>$.Total_Power_Factor</v>
      </c>
      <c r="AA3282" s="12">
        <f t="shared" si="737"/>
        <v>39</v>
      </c>
      <c r="AB3282" s="6" t="s">
        <v>195</v>
      </c>
      <c r="AC3282" s="103">
        <v>3084</v>
      </c>
      <c r="AJ3282" s="80"/>
      <c r="AK3282" s="113" t="s">
        <v>1426</v>
      </c>
      <c r="AN3282" s="80"/>
      <c r="AO3282" s="80"/>
      <c r="AP3282" s="80"/>
      <c r="AQ3282" s="80"/>
      <c r="AR3282" s="127"/>
      <c r="AS3282" s="80"/>
      <c r="AT3282" s="7"/>
      <c r="AU3282" s="7"/>
      <c r="AV3282" s="165"/>
      <c r="AW3282" s="166"/>
      <c r="AX3282" s="137"/>
      <c r="AY3282" s="147"/>
      <c r="AZ3282" s="167"/>
      <c r="BA3282" s="167"/>
      <c r="BB3282" s="147" t="str">
        <f t="shared" si="740"/>
        <v/>
      </c>
      <c r="BC3282" s="168"/>
      <c r="BD3282" s="165"/>
      <c r="BE3282" s="165"/>
      <c r="BF3282" s="165"/>
      <c r="BG3282" s="165"/>
      <c r="BH3282" s="165"/>
      <c r="BI3282" s="165"/>
      <c r="BJ3282" s="165"/>
      <c r="BK3282" s="165"/>
      <c r="BL3282" s="165"/>
      <c r="BM3282" s="165"/>
      <c r="BN3282" s="165"/>
      <c r="BO3282" s="165"/>
      <c r="BP3282" s="165"/>
      <c r="BQ3282" s="165"/>
      <c r="BS3282" s="6"/>
      <c r="BT3282" s="11"/>
      <c r="BU3282" s="6"/>
      <c r="BV3282" s="6"/>
    </row>
    <row r="3283" spans="1:74" ht="15.75" x14ac:dyDescent="0.25">
      <c r="A3283" s="52" t="s">
        <v>1422</v>
      </c>
      <c r="B3283" s="56"/>
      <c r="C3283" s="7" t="s">
        <v>118</v>
      </c>
      <c r="D3283" s="7" t="s">
        <v>6558</v>
      </c>
      <c r="E3283" s="7"/>
      <c r="F3283" s="64"/>
      <c r="G3283" s="6"/>
      <c r="H3283" s="6"/>
      <c r="I3283" s="10" t="s">
        <v>110</v>
      </c>
      <c r="J3283" s="11" t="s">
        <v>1925</v>
      </c>
      <c r="K3283" s="194" t="s">
        <v>510</v>
      </c>
      <c r="L3283" s="176"/>
      <c r="M3283" s="176">
        <v>1000</v>
      </c>
      <c r="N3283" s="80" t="s">
        <v>6854</v>
      </c>
      <c r="O3283" s="162"/>
      <c r="P3283" s="80" t="s">
        <v>2371</v>
      </c>
      <c r="Q3283" s="80"/>
      <c r="R3283" s="80"/>
      <c r="S3283" s="163"/>
      <c r="T3283" s="213"/>
      <c r="U3283" s="162"/>
      <c r="V3283" s="164"/>
      <c r="W3283" s="12" t="str">
        <f t="shared" si="741"/>
        <v>Mqtt1</v>
      </c>
      <c r="X3283" s="196" t="s">
        <v>10604</v>
      </c>
      <c r="Y3283" s="6" t="str">
        <f t="shared" si="742"/>
        <v>marpower/power-tag/central-panel-smart-ventilation-system</v>
      </c>
      <c r="Z3283" s="103" t="str" cm="1">
        <f t="array" ref="Z3283">IF(COUNTIF(N3283,"spare"),"","$."&amp;_xlfn.REGEXEXTRACT(J3283,"^PT\d+[FQ]\d+_(.*)", 2))</f>
        <v>$.RMS_Current_Phase_A</v>
      </c>
      <c r="AA3283" s="12">
        <f t="shared" si="737"/>
        <v>40</v>
      </c>
      <c r="AB3283" s="6" t="s">
        <v>195</v>
      </c>
      <c r="AC3283" s="103">
        <v>3000</v>
      </c>
      <c r="AJ3283" s="80"/>
      <c r="AK3283" s="113" t="s">
        <v>1423</v>
      </c>
      <c r="AN3283" s="80"/>
      <c r="AO3283" s="80"/>
      <c r="AP3283" s="80"/>
      <c r="AQ3283" s="80"/>
      <c r="AR3283" s="127"/>
      <c r="AS3283" s="80"/>
      <c r="AT3283" s="7"/>
      <c r="AU3283" s="7"/>
      <c r="AV3283" s="165"/>
      <c r="AW3283" s="166"/>
      <c r="AX3283" s="137"/>
      <c r="AY3283" s="147"/>
      <c r="AZ3283" s="167"/>
      <c r="BA3283" s="167"/>
      <c r="BB3283" s="147" t="str">
        <f t="shared" ref="BB3283:BB3297" si="743">IF(ISNUMBER(AM3283),"1","")</f>
        <v/>
      </c>
      <c r="BC3283" s="168"/>
      <c r="BD3283" s="165"/>
      <c r="BE3283" s="165"/>
      <c r="BF3283" s="165"/>
      <c r="BG3283" s="165"/>
      <c r="BH3283" s="165"/>
      <c r="BI3283" s="165"/>
      <c r="BJ3283" s="165"/>
      <c r="BK3283" s="165"/>
      <c r="BL3283" s="165"/>
      <c r="BM3283" s="165"/>
      <c r="BN3283" s="165"/>
      <c r="BO3283" s="165"/>
      <c r="BP3283" s="165"/>
      <c r="BQ3283" s="165"/>
      <c r="BS3283" s="6"/>
      <c r="BT3283" s="11"/>
      <c r="BU3283" s="6"/>
      <c r="BV3283" s="6"/>
    </row>
    <row r="3284" spans="1:74" ht="15.75" x14ac:dyDescent="0.25">
      <c r="A3284" s="52" t="s">
        <v>1422</v>
      </c>
      <c r="B3284" s="56"/>
      <c r="C3284" s="7" t="s">
        <v>118</v>
      </c>
      <c r="D3284" s="7" t="s">
        <v>6558</v>
      </c>
      <c r="E3284" s="7"/>
      <c r="F3284" s="64"/>
      <c r="G3284" s="6"/>
      <c r="H3284" s="6"/>
      <c r="I3284" s="10" t="s">
        <v>110</v>
      </c>
      <c r="J3284" s="11" t="s">
        <v>1926</v>
      </c>
      <c r="K3284" s="194" t="s">
        <v>510</v>
      </c>
      <c r="L3284" s="176"/>
      <c r="M3284" s="176">
        <v>1000</v>
      </c>
      <c r="N3284" s="80" t="s">
        <v>6854</v>
      </c>
      <c r="O3284" s="162"/>
      <c r="P3284" s="80" t="s">
        <v>2372</v>
      </c>
      <c r="Q3284" s="80"/>
      <c r="R3284" s="80"/>
      <c r="S3284" s="163"/>
      <c r="T3284" s="213"/>
      <c r="U3284" s="162"/>
      <c r="V3284" s="164"/>
      <c r="W3284" s="12" t="str">
        <f t="shared" si="741"/>
        <v>Mqtt1</v>
      </c>
      <c r="X3284" s="196" t="s">
        <v>10604</v>
      </c>
      <c r="Y3284" s="6" t="str">
        <f t="shared" si="742"/>
        <v>marpower/power-tag/central-panel-smart-ventilation-system</v>
      </c>
      <c r="Z3284" s="103" t="str" cm="1">
        <f t="array" ref="Z3284">IF(COUNTIF(N3284,"spare"),"","$."&amp;_xlfn.REGEXEXTRACT(J3284,"^PT\d+[FQ]\d+_(.*)", 2))</f>
        <v>$.RMS_Current_Phase_B</v>
      </c>
      <c r="AA3284" s="12">
        <f t="shared" si="737"/>
        <v>40</v>
      </c>
      <c r="AB3284" s="6" t="s">
        <v>195</v>
      </c>
      <c r="AC3284" s="103">
        <v>3002</v>
      </c>
      <c r="AJ3284" s="80"/>
      <c r="AK3284" s="113" t="s">
        <v>1423</v>
      </c>
      <c r="AN3284" s="80"/>
      <c r="AO3284" s="80"/>
      <c r="AP3284" s="80"/>
      <c r="AQ3284" s="80"/>
      <c r="AR3284" s="127"/>
      <c r="AS3284" s="80"/>
      <c r="AT3284" s="7"/>
      <c r="AU3284" s="7"/>
      <c r="AV3284" s="165"/>
      <c r="AW3284" s="166"/>
      <c r="AX3284" s="137"/>
      <c r="AY3284" s="147"/>
      <c r="AZ3284" s="167"/>
      <c r="BA3284" s="167"/>
      <c r="BB3284" s="147" t="str">
        <f t="shared" si="743"/>
        <v/>
      </c>
      <c r="BC3284" s="168"/>
      <c r="BD3284" s="165"/>
      <c r="BE3284" s="165"/>
      <c r="BF3284" s="165"/>
      <c r="BG3284" s="165"/>
      <c r="BH3284" s="165"/>
      <c r="BI3284" s="165"/>
      <c r="BJ3284" s="165"/>
      <c r="BK3284" s="165"/>
      <c r="BL3284" s="165"/>
      <c r="BM3284" s="165"/>
      <c r="BN3284" s="165"/>
      <c r="BO3284" s="165"/>
      <c r="BP3284" s="165"/>
      <c r="BQ3284" s="165"/>
      <c r="BS3284" s="6"/>
      <c r="BT3284" s="11"/>
      <c r="BU3284" s="6"/>
      <c r="BV3284" s="6"/>
    </row>
    <row r="3285" spans="1:74" ht="15.75" x14ac:dyDescent="0.25">
      <c r="A3285" s="52" t="s">
        <v>1422</v>
      </c>
      <c r="B3285" s="56"/>
      <c r="C3285" s="7" t="s">
        <v>118</v>
      </c>
      <c r="D3285" s="7" t="s">
        <v>6558</v>
      </c>
      <c r="E3285" s="7"/>
      <c r="F3285" s="64"/>
      <c r="G3285" s="6"/>
      <c r="H3285" s="6"/>
      <c r="I3285" s="10" t="s">
        <v>110</v>
      </c>
      <c r="J3285" s="11" t="s">
        <v>1927</v>
      </c>
      <c r="K3285" s="194" t="s">
        <v>510</v>
      </c>
      <c r="L3285" s="176"/>
      <c r="M3285" s="176">
        <v>1000</v>
      </c>
      <c r="N3285" s="80" t="s">
        <v>6854</v>
      </c>
      <c r="O3285" s="162"/>
      <c r="P3285" s="80" t="s">
        <v>2373</v>
      </c>
      <c r="Q3285" s="80"/>
      <c r="R3285" s="80"/>
      <c r="S3285" s="163"/>
      <c r="T3285" s="213"/>
      <c r="U3285" s="162"/>
      <c r="V3285" s="164"/>
      <c r="W3285" s="12" t="str">
        <f t="shared" si="741"/>
        <v>Mqtt1</v>
      </c>
      <c r="X3285" s="196" t="s">
        <v>10604</v>
      </c>
      <c r="Y3285" s="6" t="str">
        <f t="shared" si="742"/>
        <v>marpower/power-tag/central-panel-smart-ventilation-system</v>
      </c>
      <c r="Z3285" s="103" t="str" cm="1">
        <f t="array" ref="Z3285">IF(COUNTIF(N3285,"spare"),"","$."&amp;_xlfn.REGEXEXTRACT(J3285,"^PT\d+[FQ]\d+_(.*)", 2))</f>
        <v>$.RMS_Current_Phase_C</v>
      </c>
      <c r="AA3285" s="12">
        <f t="shared" si="737"/>
        <v>40</v>
      </c>
      <c r="AB3285" s="6" t="s">
        <v>195</v>
      </c>
      <c r="AC3285" s="103">
        <v>3004</v>
      </c>
      <c r="AJ3285" s="80"/>
      <c r="AK3285" s="113" t="s">
        <v>1423</v>
      </c>
      <c r="AN3285" s="80"/>
      <c r="AO3285" s="80"/>
      <c r="AP3285" s="80"/>
      <c r="AQ3285" s="80"/>
      <c r="AR3285" s="127"/>
      <c r="AS3285" s="80"/>
      <c r="AT3285" s="7"/>
      <c r="AU3285" s="7"/>
      <c r="AV3285" s="165"/>
      <c r="AW3285" s="166"/>
      <c r="AX3285" s="137"/>
      <c r="AY3285" s="147"/>
      <c r="AZ3285" s="167"/>
      <c r="BA3285" s="167"/>
      <c r="BB3285" s="147" t="str">
        <f t="shared" si="743"/>
        <v/>
      </c>
      <c r="BC3285" s="168"/>
      <c r="BD3285" s="165"/>
      <c r="BE3285" s="165"/>
      <c r="BF3285" s="165"/>
      <c r="BG3285" s="165"/>
      <c r="BH3285" s="165"/>
      <c r="BI3285" s="165"/>
      <c r="BJ3285" s="165"/>
      <c r="BK3285" s="165"/>
      <c r="BL3285" s="165"/>
      <c r="BM3285" s="165"/>
      <c r="BN3285" s="165"/>
      <c r="BO3285" s="165"/>
      <c r="BP3285" s="165"/>
      <c r="BQ3285" s="165"/>
      <c r="BS3285" s="6"/>
      <c r="BT3285" s="11"/>
      <c r="BU3285" s="6"/>
      <c r="BV3285" s="6"/>
    </row>
    <row r="3286" spans="1:74" ht="15.75" x14ac:dyDescent="0.25">
      <c r="A3286" s="52" t="s">
        <v>1422</v>
      </c>
      <c r="B3286" s="56"/>
      <c r="C3286" s="7" t="s">
        <v>118</v>
      </c>
      <c r="D3286" s="7" t="s">
        <v>6558</v>
      </c>
      <c r="E3286" s="7"/>
      <c r="F3286" s="64"/>
      <c r="G3286" s="6"/>
      <c r="H3286" s="6"/>
      <c r="I3286" s="10" t="s">
        <v>110</v>
      </c>
      <c r="J3286" s="11" t="s">
        <v>1928</v>
      </c>
      <c r="K3286" s="194" t="s">
        <v>510</v>
      </c>
      <c r="L3286" s="176"/>
      <c r="M3286" s="176">
        <v>1000</v>
      </c>
      <c r="N3286" s="80" t="s">
        <v>6854</v>
      </c>
      <c r="O3286" s="162"/>
      <c r="P3286" s="80" t="s">
        <v>2374</v>
      </c>
      <c r="Q3286" s="80"/>
      <c r="R3286" s="80"/>
      <c r="S3286" s="163"/>
      <c r="T3286" s="213"/>
      <c r="U3286" s="162"/>
      <c r="V3286" s="164"/>
      <c r="W3286" s="12" t="str">
        <f t="shared" si="741"/>
        <v>Mqtt1</v>
      </c>
      <c r="X3286" s="196" t="s">
        <v>10604</v>
      </c>
      <c r="Y3286" s="6" t="str">
        <f t="shared" si="742"/>
        <v>marpower/power-tag/central-panel-smart-ventilation-system</v>
      </c>
      <c r="Z3286" s="103" t="str" cm="1">
        <f t="array" ref="Z3286">IF(COUNTIF(N3286,"spare"),"","$."&amp;_xlfn.REGEXEXTRACT(J3286,"^PT\d+[FQ]\d+_(.*)", 2))</f>
        <v>$.RMS_Current_Phase_Neut</v>
      </c>
      <c r="AA3286" s="12">
        <f t="shared" si="737"/>
        <v>40</v>
      </c>
      <c r="AB3286" s="6" t="s">
        <v>195</v>
      </c>
      <c r="AC3286" s="103">
        <v>3006</v>
      </c>
      <c r="AJ3286" s="80"/>
      <c r="AK3286" s="113" t="s">
        <v>1423</v>
      </c>
      <c r="AN3286" s="80"/>
      <c r="AO3286" s="80"/>
      <c r="AP3286" s="80"/>
      <c r="AQ3286" s="80"/>
      <c r="AR3286" s="127"/>
      <c r="AS3286" s="80"/>
      <c r="AT3286" s="7"/>
      <c r="AU3286" s="7"/>
      <c r="AV3286" s="165"/>
      <c r="AW3286" s="166"/>
      <c r="AX3286" s="137"/>
      <c r="AY3286" s="147"/>
      <c r="AZ3286" s="167"/>
      <c r="BA3286" s="167"/>
      <c r="BB3286" s="147" t="str">
        <f t="shared" si="743"/>
        <v/>
      </c>
      <c r="BC3286" s="168"/>
      <c r="BD3286" s="165"/>
      <c r="BE3286" s="165"/>
      <c r="BF3286" s="165"/>
      <c r="BG3286" s="165"/>
      <c r="BH3286" s="165"/>
      <c r="BI3286" s="165"/>
      <c r="BJ3286" s="165"/>
      <c r="BK3286" s="165"/>
      <c r="BL3286" s="165"/>
      <c r="BM3286" s="165"/>
      <c r="BN3286" s="165"/>
      <c r="BO3286" s="165"/>
      <c r="BP3286" s="165"/>
      <c r="BQ3286" s="165"/>
      <c r="BS3286" s="6"/>
      <c r="BT3286" s="11"/>
      <c r="BU3286" s="6"/>
      <c r="BV3286" s="6"/>
    </row>
    <row r="3287" spans="1:74" ht="15.75" x14ac:dyDescent="0.25">
      <c r="A3287" s="52" t="s">
        <v>1422</v>
      </c>
      <c r="B3287" s="56"/>
      <c r="C3287" s="7" t="s">
        <v>118</v>
      </c>
      <c r="D3287" s="7" t="s">
        <v>6558</v>
      </c>
      <c r="E3287" s="7"/>
      <c r="F3287" s="64"/>
      <c r="G3287" s="6"/>
      <c r="H3287" s="6"/>
      <c r="I3287" s="10" t="s">
        <v>110</v>
      </c>
      <c r="J3287" s="11" t="s">
        <v>8309</v>
      </c>
      <c r="K3287" s="194" t="s">
        <v>510</v>
      </c>
      <c r="L3287" s="176"/>
      <c r="M3287" s="176">
        <v>1000</v>
      </c>
      <c r="N3287" s="80" t="s">
        <v>6854</v>
      </c>
      <c r="O3287" s="162"/>
      <c r="P3287" s="80" t="s">
        <v>2375</v>
      </c>
      <c r="Q3287" s="80"/>
      <c r="R3287" s="80"/>
      <c r="S3287" s="163"/>
      <c r="T3287" s="213"/>
      <c r="U3287" s="162"/>
      <c r="V3287" s="164"/>
      <c r="W3287" s="12" t="str">
        <f t="shared" si="741"/>
        <v>Mqtt1</v>
      </c>
      <c r="X3287" s="196" t="s">
        <v>10604</v>
      </c>
      <c r="Y3287" s="6" t="str">
        <f t="shared" si="742"/>
        <v>marpower/power-tag/central-panel-smart-ventilation-system</v>
      </c>
      <c r="Z3287" s="103" t="str" cm="1">
        <f t="array" ref="Z3287">IF(COUNTIF(N3287,"spare"),"","$."&amp;_xlfn.REGEXEXTRACT(J3287,"^PT\d+[FQ]\d+_(.*)", 2))</f>
        <v>$.RMS_Voltage_A_N</v>
      </c>
      <c r="AA3287" s="12">
        <f t="shared" si="737"/>
        <v>40</v>
      </c>
      <c r="AB3287" s="6" t="s">
        <v>195</v>
      </c>
      <c r="AC3287" s="103">
        <v>3028</v>
      </c>
      <c r="AJ3287" s="80"/>
      <c r="AK3287" s="113" t="s">
        <v>1424</v>
      </c>
      <c r="AN3287" s="80"/>
      <c r="AO3287" s="80"/>
      <c r="AP3287" s="80"/>
      <c r="AQ3287" s="80"/>
      <c r="AR3287" s="127"/>
      <c r="AS3287" s="80"/>
      <c r="AT3287" s="7"/>
      <c r="AU3287" s="7"/>
      <c r="AV3287" s="165"/>
      <c r="AW3287" s="166"/>
      <c r="AX3287" s="137"/>
      <c r="AY3287" s="147"/>
      <c r="AZ3287" s="167"/>
      <c r="BA3287" s="167"/>
      <c r="BB3287" s="147" t="str">
        <f t="shared" si="743"/>
        <v/>
      </c>
      <c r="BC3287" s="168"/>
      <c r="BD3287" s="165"/>
      <c r="BE3287" s="165"/>
      <c r="BF3287" s="165"/>
      <c r="BG3287" s="165"/>
      <c r="BH3287" s="165"/>
      <c r="BI3287" s="165"/>
      <c r="BJ3287" s="165"/>
      <c r="BK3287" s="165"/>
      <c r="BL3287" s="165"/>
      <c r="BM3287" s="165"/>
      <c r="BN3287" s="165"/>
      <c r="BO3287" s="165"/>
      <c r="BP3287" s="165"/>
      <c r="BQ3287" s="165"/>
      <c r="BS3287" s="6"/>
      <c r="BT3287" s="11"/>
      <c r="BU3287" s="6"/>
      <c r="BV3287" s="6"/>
    </row>
    <row r="3288" spans="1:74" ht="15.75" x14ac:dyDescent="0.25">
      <c r="A3288" s="52" t="s">
        <v>1422</v>
      </c>
      <c r="B3288" s="56"/>
      <c r="C3288" s="7" t="s">
        <v>118</v>
      </c>
      <c r="D3288" s="7" t="s">
        <v>6558</v>
      </c>
      <c r="E3288" s="7"/>
      <c r="F3288" s="64"/>
      <c r="G3288" s="6"/>
      <c r="H3288" s="6"/>
      <c r="I3288" s="10" t="s">
        <v>110</v>
      </c>
      <c r="J3288" s="11" t="s">
        <v>8486</v>
      </c>
      <c r="K3288" s="194" t="s">
        <v>510</v>
      </c>
      <c r="L3288" s="176"/>
      <c r="M3288" s="176">
        <v>1000</v>
      </c>
      <c r="N3288" s="80" t="s">
        <v>6854</v>
      </c>
      <c r="O3288" s="162"/>
      <c r="P3288" s="80" t="s">
        <v>2376</v>
      </c>
      <c r="Q3288" s="80"/>
      <c r="R3288" s="80"/>
      <c r="S3288" s="163"/>
      <c r="T3288" s="213"/>
      <c r="U3288" s="162"/>
      <c r="V3288" s="164"/>
      <c r="W3288" s="12" t="str">
        <f t="shared" si="741"/>
        <v>Mqtt1</v>
      </c>
      <c r="X3288" s="196" t="s">
        <v>10604</v>
      </c>
      <c r="Y3288" s="6" t="str">
        <f t="shared" si="742"/>
        <v>marpower/power-tag/central-panel-smart-ventilation-system</v>
      </c>
      <c r="Z3288" s="103" t="str" cm="1">
        <f t="array" ref="Z3288">IF(COUNTIF(N3288,"spare"),"","$."&amp;_xlfn.REGEXEXTRACT(J3288,"^PT\d+[FQ]\d+_(.*)", 2))</f>
        <v>$.RMS_Voltage_B_N</v>
      </c>
      <c r="AA3288" s="12">
        <f t="shared" si="737"/>
        <v>40</v>
      </c>
      <c r="AB3288" s="6" t="s">
        <v>195</v>
      </c>
      <c r="AC3288" s="103">
        <v>3030</v>
      </c>
      <c r="AJ3288" s="80"/>
      <c r="AK3288" s="113" t="s">
        <v>1424</v>
      </c>
      <c r="AN3288" s="80"/>
      <c r="AO3288" s="80"/>
      <c r="AP3288" s="80"/>
      <c r="AQ3288" s="80"/>
      <c r="AR3288" s="127"/>
      <c r="AS3288" s="80"/>
      <c r="AT3288" s="7"/>
      <c r="AU3288" s="7"/>
      <c r="AV3288" s="165"/>
      <c r="AW3288" s="166"/>
      <c r="AX3288" s="137"/>
      <c r="AY3288" s="147"/>
      <c r="AZ3288" s="167"/>
      <c r="BA3288" s="167"/>
      <c r="BB3288" s="147" t="str">
        <f t="shared" si="743"/>
        <v/>
      </c>
      <c r="BC3288" s="168"/>
      <c r="BD3288" s="165"/>
      <c r="BE3288" s="165"/>
      <c r="BF3288" s="165"/>
      <c r="BG3288" s="165"/>
      <c r="BH3288" s="165"/>
      <c r="BI3288" s="165"/>
      <c r="BJ3288" s="165"/>
      <c r="BK3288" s="165"/>
      <c r="BL3288" s="165"/>
      <c r="BM3288" s="165"/>
      <c r="BN3288" s="165"/>
      <c r="BO3288" s="165"/>
      <c r="BP3288" s="165"/>
      <c r="BQ3288" s="165"/>
      <c r="BS3288" s="6"/>
      <c r="BT3288" s="11"/>
      <c r="BU3288" s="6"/>
      <c r="BV3288" s="6"/>
    </row>
    <row r="3289" spans="1:74" ht="15.75" x14ac:dyDescent="0.25">
      <c r="A3289" s="52" t="s">
        <v>1422</v>
      </c>
      <c r="B3289" s="56"/>
      <c r="C3289" s="7" t="s">
        <v>118</v>
      </c>
      <c r="D3289" s="7" t="s">
        <v>6558</v>
      </c>
      <c r="E3289" s="7"/>
      <c r="F3289" s="64"/>
      <c r="G3289" s="6"/>
      <c r="H3289" s="6"/>
      <c r="I3289" s="10" t="s">
        <v>110</v>
      </c>
      <c r="J3289" s="11" t="s">
        <v>8663</v>
      </c>
      <c r="K3289" s="194" t="s">
        <v>510</v>
      </c>
      <c r="L3289" s="176"/>
      <c r="M3289" s="176">
        <v>1000</v>
      </c>
      <c r="N3289" s="80" t="s">
        <v>6854</v>
      </c>
      <c r="O3289" s="162"/>
      <c r="P3289" s="80" t="s">
        <v>2377</v>
      </c>
      <c r="Q3289" s="80"/>
      <c r="R3289" s="80"/>
      <c r="S3289" s="163"/>
      <c r="T3289" s="213"/>
      <c r="U3289" s="162"/>
      <c r="V3289" s="164"/>
      <c r="W3289" s="12" t="str">
        <f t="shared" si="741"/>
        <v>Mqtt1</v>
      </c>
      <c r="X3289" s="196" t="s">
        <v>10604</v>
      </c>
      <c r="Y3289" s="6" t="str">
        <f t="shared" si="742"/>
        <v>marpower/power-tag/central-panel-smart-ventilation-system</v>
      </c>
      <c r="Z3289" s="103" t="str" cm="1">
        <f t="array" ref="Z3289">IF(COUNTIF(N3289,"spare"),"","$."&amp;_xlfn.REGEXEXTRACT(J3289,"^PT\d+[FQ]\d+_(.*)", 2))</f>
        <v>$.RMS_Voltage_C_N</v>
      </c>
      <c r="AA3289" s="12">
        <f t="shared" si="737"/>
        <v>40</v>
      </c>
      <c r="AB3289" s="6" t="s">
        <v>195</v>
      </c>
      <c r="AC3289" s="103">
        <v>3032</v>
      </c>
      <c r="AJ3289" s="80"/>
      <c r="AK3289" s="113" t="s">
        <v>1424</v>
      </c>
      <c r="AN3289" s="80"/>
      <c r="AO3289" s="80"/>
      <c r="AP3289" s="80"/>
      <c r="AQ3289" s="80"/>
      <c r="AR3289" s="127"/>
      <c r="AS3289" s="80"/>
      <c r="AT3289" s="7"/>
      <c r="AU3289" s="7"/>
      <c r="AV3289" s="165"/>
      <c r="AW3289" s="166"/>
      <c r="AX3289" s="137"/>
      <c r="AY3289" s="147"/>
      <c r="AZ3289" s="167"/>
      <c r="BA3289" s="167"/>
      <c r="BB3289" s="147" t="str">
        <f t="shared" si="743"/>
        <v/>
      </c>
      <c r="BC3289" s="168"/>
      <c r="BD3289" s="165"/>
      <c r="BE3289" s="165"/>
      <c r="BF3289" s="165"/>
      <c r="BG3289" s="165"/>
      <c r="BH3289" s="165"/>
      <c r="BI3289" s="165"/>
      <c r="BJ3289" s="165"/>
      <c r="BK3289" s="165"/>
      <c r="BL3289" s="165"/>
      <c r="BM3289" s="165"/>
      <c r="BN3289" s="165"/>
      <c r="BO3289" s="165"/>
      <c r="BP3289" s="165"/>
      <c r="BQ3289" s="165"/>
      <c r="BS3289" s="6"/>
      <c r="BT3289" s="11"/>
      <c r="BU3289" s="6"/>
      <c r="BV3289" s="6"/>
    </row>
    <row r="3290" spans="1:74" ht="15.75" x14ac:dyDescent="0.25">
      <c r="A3290" s="52" t="s">
        <v>1422</v>
      </c>
      <c r="B3290" s="56"/>
      <c r="C3290" s="7" t="s">
        <v>118</v>
      </c>
      <c r="D3290" s="7" t="s">
        <v>6558</v>
      </c>
      <c r="E3290" s="7"/>
      <c r="F3290" s="64"/>
      <c r="G3290" s="6"/>
      <c r="H3290" s="6"/>
      <c r="I3290" s="10" t="s">
        <v>110</v>
      </c>
      <c r="J3290" s="11" t="s">
        <v>1929</v>
      </c>
      <c r="K3290" s="194" t="s">
        <v>510</v>
      </c>
      <c r="L3290" s="176"/>
      <c r="M3290" s="176">
        <v>1000</v>
      </c>
      <c r="N3290" s="80" t="s">
        <v>6854</v>
      </c>
      <c r="O3290" s="162"/>
      <c r="P3290" s="80" t="s">
        <v>2378</v>
      </c>
      <c r="Q3290" s="80"/>
      <c r="R3290" s="80"/>
      <c r="S3290" s="163"/>
      <c r="T3290" s="213"/>
      <c r="U3290" s="162"/>
      <c r="V3290" s="164"/>
      <c r="W3290" s="12" t="str">
        <f t="shared" si="741"/>
        <v>Mqtt1</v>
      </c>
      <c r="X3290" s="196" t="s">
        <v>10604</v>
      </c>
      <c r="Y3290" s="6" t="str">
        <f t="shared" si="742"/>
        <v>marpower/power-tag/central-panel-smart-ventilation-system</v>
      </c>
      <c r="Z3290" s="103" t="str" cm="1">
        <f t="array" ref="Z3290">IF(COUNTIF(N3290,"spare"),"","$."&amp;_xlfn.REGEXEXTRACT(J3290,"^PT\d+[FQ]\d+_(.*)", 2))</f>
        <v>$.Active_Power_Phase_A</v>
      </c>
      <c r="AA3290" s="12">
        <f t="shared" si="737"/>
        <v>40</v>
      </c>
      <c r="AB3290" s="6" t="s">
        <v>195</v>
      </c>
      <c r="AC3290" s="103">
        <v>3054</v>
      </c>
      <c r="AJ3290" s="80"/>
      <c r="AK3290" s="113" t="s">
        <v>1425</v>
      </c>
      <c r="AN3290" s="80"/>
      <c r="AO3290" s="80"/>
      <c r="AP3290" s="80"/>
      <c r="AQ3290" s="80"/>
      <c r="AR3290" s="127"/>
      <c r="AS3290" s="80"/>
      <c r="AT3290" s="7"/>
      <c r="AU3290" s="7"/>
      <c r="AV3290" s="165"/>
      <c r="AW3290" s="166"/>
      <c r="AX3290" s="137"/>
      <c r="AY3290" s="147"/>
      <c r="AZ3290" s="167"/>
      <c r="BA3290" s="167"/>
      <c r="BB3290" s="147" t="str">
        <f t="shared" si="743"/>
        <v/>
      </c>
      <c r="BC3290" s="168"/>
      <c r="BD3290" s="165"/>
      <c r="BE3290" s="165"/>
      <c r="BF3290" s="165"/>
      <c r="BG3290" s="165"/>
      <c r="BH3290" s="165"/>
      <c r="BI3290" s="165"/>
      <c r="BJ3290" s="165"/>
      <c r="BK3290" s="165"/>
      <c r="BL3290" s="165"/>
      <c r="BM3290" s="165"/>
      <c r="BN3290" s="165"/>
      <c r="BO3290" s="165"/>
      <c r="BP3290" s="165"/>
      <c r="BQ3290" s="165"/>
      <c r="BS3290" s="6"/>
      <c r="BT3290" s="11"/>
      <c r="BU3290" s="6"/>
      <c r="BV3290" s="6"/>
    </row>
    <row r="3291" spans="1:74" ht="15.75" x14ac:dyDescent="0.25">
      <c r="A3291" s="52" t="s">
        <v>1422</v>
      </c>
      <c r="B3291" s="56"/>
      <c r="C3291" s="7" t="s">
        <v>118</v>
      </c>
      <c r="D3291" s="7" t="s">
        <v>6558</v>
      </c>
      <c r="E3291" s="7"/>
      <c r="F3291" s="64"/>
      <c r="G3291" s="6"/>
      <c r="H3291" s="6"/>
      <c r="I3291" s="10" t="s">
        <v>110</v>
      </c>
      <c r="J3291" s="11" t="s">
        <v>1930</v>
      </c>
      <c r="K3291" s="194" t="s">
        <v>510</v>
      </c>
      <c r="L3291" s="176"/>
      <c r="M3291" s="176">
        <v>1000</v>
      </c>
      <c r="N3291" s="80" t="s">
        <v>6854</v>
      </c>
      <c r="O3291" s="162"/>
      <c r="P3291" s="80" t="s">
        <v>2379</v>
      </c>
      <c r="Q3291" s="80"/>
      <c r="R3291" s="80"/>
      <c r="S3291" s="163"/>
      <c r="T3291" s="213"/>
      <c r="U3291" s="162"/>
      <c r="V3291" s="164"/>
      <c r="W3291" s="12" t="str">
        <f t="shared" si="741"/>
        <v>Mqtt1</v>
      </c>
      <c r="X3291" s="196" t="s">
        <v>10604</v>
      </c>
      <c r="Y3291" s="6" t="str">
        <f t="shared" si="742"/>
        <v>marpower/power-tag/central-panel-smart-ventilation-system</v>
      </c>
      <c r="Z3291" s="103" t="str" cm="1">
        <f t="array" ref="Z3291">IF(COUNTIF(N3291,"spare"),"","$."&amp;_xlfn.REGEXEXTRACT(J3291,"^PT\d+[FQ]\d+_(.*)", 2))</f>
        <v>$.Active_Power_Phase_B</v>
      </c>
      <c r="AA3291" s="12">
        <f t="shared" si="737"/>
        <v>40</v>
      </c>
      <c r="AB3291" s="6" t="s">
        <v>195</v>
      </c>
      <c r="AC3291" s="103">
        <v>3056</v>
      </c>
      <c r="AJ3291" s="80"/>
      <c r="AK3291" s="113" t="s">
        <v>1425</v>
      </c>
      <c r="AN3291" s="80"/>
      <c r="AO3291" s="80"/>
      <c r="AP3291" s="80"/>
      <c r="AQ3291" s="80"/>
      <c r="AR3291" s="127"/>
      <c r="AS3291" s="80"/>
      <c r="AT3291" s="7"/>
      <c r="AU3291" s="7"/>
      <c r="AV3291" s="165"/>
      <c r="AW3291" s="166"/>
      <c r="AX3291" s="137"/>
      <c r="AY3291" s="147"/>
      <c r="AZ3291" s="167"/>
      <c r="BA3291" s="167"/>
      <c r="BB3291" s="147" t="str">
        <f t="shared" si="743"/>
        <v/>
      </c>
      <c r="BC3291" s="168"/>
      <c r="BD3291" s="165"/>
      <c r="BE3291" s="165"/>
      <c r="BF3291" s="165"/>
      <c r="BG3291" s="165"/>
      <c r="BH3291" s="165"/>
      <c r="BI3291" s="165"/>
      <c r="BJ3291" s="165"/>
      <c r="BK3291" s="165"/>
      <c r="BL3291" s="165"/>
      <c r="BM3291" s="165"/>
      <c r="BN3291" s="165"/>
      <c r="BO3291" s="165"/>
      <c r="BP3291" s="165"/>
      <c r="BQ3291" s="165"/>
      <c r="BS3291" s="6"/>
      <c r="BT3291" s="11"/>
      <c r="BU3291" s="6"/>
      <c r="BV3291" s="6"/>
    </row>
    <row r="3292" spans="1:74" ht="15.75" x14ac:dyDescent="0.25">
      <c r="A3292" s="52" t="s">
        <v>1422</v>
      </c>
      <c r="B3292" s="56"/>
      <c r="C3292" s="7" t="s">
        <v>118</v>
      </c>
      <c r="D3292" s="7" t="s">
        <v>6558</v>
      </c>
      <c r="E3292" s="7"/>
      <c r="F3292" s="64"/>
      <c r="G3292" s="6"/>
      <c r="H3292" s="6"/>
      <c r="I3292" s="10" t="s">
        <v>110</v>
      </c>
      <c r="J3292" s="11" t="s">
        <v>1931</v>
      </c>
      <c r="K3292" s="194" t="s">
        <v>510</v>
      </c>
      <c r="L3292" s="176"/>
      <c r="M3292" s="176">
        <v>1000</v>
      </c>
      <c r="N3292" s="80" t="s">
        <v>6854</v>
      </c>
      <c r="O3292" s="162"/>
      <c r="P3292" s="80" t="s">
        <v>2380</v>
      </c>
      <c r="Q3292" s="80"/>
      <c r="R3292" s="80"/>
      <c r="S3292" s="163"/>
      <c r="T3292" s="213"/>
      <c r="U3292" s="162"/>
      <c r="V3292" s="164"/>
      <c r="W3292" s="12" t="str">
        <f t="shared" si="741"/>
        <v>Mqtt1</v>
      </c>
      <c r="X3292" s="196" t="s">
        <v>10604</v>
      </c>
      <c r="Y3292" s="6" t="str">
        <f t="shared" si="742"/>
        <v>marpower/power-tag/central-panel-smart-ventilation-system</v>
      </c>
      <c r="Z3292" s="103" t="str" cm="1">
        <f t="array" ref="Z3292">IF(COUNTIF(N3292,"spare"),"","$."&amp;_xlfn.REGEXEXTRACT(J3292,"^PT\d+[FQ]\d+_(.*)", 2))</f>
        <v>$.Active_Power_Phase_C</v>
      </c>
      <c r="AA3292" s="12">
        <f t="shared" ref="AA3292:AA3342" si="744">AA3277+1</f>
        <v>40</v>
      </c>
      <c r="AB3292" s="6" t="s">
        <v>195</v>
      </c>
      <c r="AC3292" s="103">
        <v>3058</v>
      </c>
      <c r="AJ3292" s="80"/>
      <c r="AK3292" s="113" t="s">
        <v>1425</v>
      </c>
      <c r="AN3292" s="80"/>
      <c r="AO3292" s="80"/>
      <c r="AP3292" s="80"/>
      <c r="AQ3292" s="80"/>
      <c r="AR3292" s="127"/>
      <c r="AS3292" s="80"/>
      <c r="AT3292" s="7"/>
      <c r="AU3292" s="7"/>
      <c r="AV3292" s="165"/>
      <c r="AW3292" s="166"/>
      <c r="AX3292" s="137"/>
      <c r="AY3292" s="147"/>
      <c r="AZ3292" s="167"/>
      <c r="BA3292" s="167"/>
      <c r="BB3292" s="147" t="str">
        <f t="shared" si="743"/>
        <v/>
      </c>
      <c r="BC3292" s="168"/>
      <c r="BD3292" s="165"/>
      <c r="BE3292" s="165"/>
      <c r="BF3292" s="165"/>
      <c r="BG3292" s="165"/>
      <c r="BH3292" s="165"/>
      <c r="BI3292" s="165"/>
      <c r="BJ3292" s="165"/>
      <c r="BK3292" s="165"/>
      <c r="BL3292" s="165"/>
      <c r="BM3292" s="165"/>
      <c r="BN3292" s="165"/>
      <c r="BO3292" s="165"/>
      <c r="BP3292" s="165"/>
      <c r="BQ3292" s="165"/>
      <c r="BS3292" s="6"/>
      <c r="BT3292" s="11"/>
      <c r="BU3292" s="6"/>
      <c r="BV3292" s="6"/>
    </row>
    <row r="3293" spans="1:74" ht="15.75" x14ac:dyDescent="0.25">
      <c r="A3293" s="52" t="s">
        <v>1422</v>
      </c>
      <c r="B3293" s="56"/>
      <c r="C3293" s="7" t="s">
        <v>118</v>
      </c>
      <c r="D3293" s="7" t="s">
        <v>6558</v>
      </c>
      <c r="E3293" s="7"/>
      <c r="F3293" s="64"/>
      <c r="G3293" s="6"/>
      <c r="H3293" s="6"/>
      <c r="I3293" s="10" t="s">
        <v>110</v>
      </c>
      <c r="J3293" s="11" t="s">
        <v>1932</v>
      </c>
      <c r="K3293" s="194" t="s">
        <v>510</v>
      </c>
      <c r="L3293" s="176"/>
      <c r="M3293" s="176">
        <v>1000</v>
      </c>
      <c r="N3293" s="80" t="s">
        <v>6854</v>
      </c>
      <c r="O3293" s="162"/>
      <c r="P3293" s="80" t="s">
        <v>2381</v>
      </c>
      <c r="Q3293" s="80"/>
      <c r="R3293" s="80"/>
      <c r="S3293" s="163"/>
      <c r="T3293" s="213"/>
      <c r="U3293" s="162"/>
      <c r="V3293" s="164"/>
      <c r="W3293" s="12" t="str">
        <f t="shared" si="741"/>
        <v>Mqtt1</v>
      </c>
      <c r="X3293" s="196" t="s">
        <v>10604</v>
      </c>
      <c r="Y3293" s="6" t="str">
        <f t="shared" si="742"/>
        <v>marpower/power-tag/central-panel-smart-ventilation-system</v>
      </c>
      <c r="Z3293" s="103" t="str" cm="1">
        <f t="array" ref="Z3293">IF(COUNTIF(N3293,"spare"),"","$."&amp;_xlfn.REGEXEXTRACT(J3293,"^PT\d+[FQ]\d+_(.*)", 2))</f>
        <v>$.Total_Active_Power</v>
      </c>
      <c r="AA3293" s="12">
        <f t="shared" si="744"/>
        <v>40</v>
      </c>
      <c r="AB3293" s="6" t="s">
        <v>195</v>
      </c>
      <c r="AC3293" s="103">
        <v>3060</v>
      </c>
      <c r="AJ3293" s="80"/>
      <c r="AK3293" s="113" t="s">
        <v>1425</v>
      </c>
      <c r="AN3293" s="80"/>
      <c r="AO3293" s="80"/>
      <c r="AP3293" s="80"/>
      <c r="AQ3293" s="80"/>
      <c r="AR3293" s="127"/>
      <c r="AS3293" s="80"/>
      <c r="AT3293" s="7"/>
      <c r="AU3293" s="7"/>
      <c r="AV3293" s="165"/>
      <c r="AW3293" s="166"/>
      <c r="AX3293" s="137"/>
      <c r="AY3293" s="147"/>
      <c r="AZ3293" s="167"/>
      <c r="BA3293" s="167"/>
      <c r="BB3293" s="147" t="str">
        <f t="shared" si="743"/>
        <v/>
      </c>
      <c r="BC3293" s="168"/>
      <c r="BD3293" s="165"/>
      <c r="BE3293" s="165"/>
      <c r="BF3293" s="165"/>
      <c r="BG3293" s="165"/>
      <c r="BH3293" s="165"/>
      <c r="BI3293" s="165"/>
      <c r="BJ3293" s="165"/>
      <c r="BK3293" s="165"/>
      <c r="BL3293" s="165"/>
      <c r="BM3293" s="165"/>
      <c r="BN3293" s="165"/>
      <c r="BO3293" s="165"/>
      <c r="BP3293" s="165"/>
      <c r="BQ3293" s="165"/>
      <c r="BS3293" s="6"/>
      <c r="BT3293" s="11"/>
      <c r="BU3293" s="6"/>
      <c r="BV3293" s="6"/>
    </row>
    <row r="3294" spans="1:74" ht="15.75" x14ac:dyDescent="0.25">
      <c r="A3294" s="52" t="s">
        <v>1422</v>
      </c>
      <c r="B3294" s="56"/>
      <c r="C3294" s="7" t="s">
        <v>118</v>
      </c>
      <c r="D3294" s="7" t="s">
        <v>6558</v>
      </c>
      <c r="E3294" s="7"/>
      <c r="F3294" s="64"/>
      <c r="G3294" s="6"/>
      <c r="H3294" s="6"/>
      <c r="I3294" s="10" t="s">
        <v>110</v>
      </c>
      <c r="J3294" s="11" t="s">
        <v>1933</v>
      </c>
      <c r="K3294" s="194" t="s">
        <v>510</v>
      </c>
      <c r="L3294" s="176"/>
      <c r="M3294" s="176">
        <v>1000</v>
      </c>
      <c r="N3294" s="80" t="s">
        <v>6854</v>
      </c>
      <c r="O3294" s="162"/>
      <c r="P3294" s="80" t="s">
        <v>2382</v>
      </c>
      <c r="Q3294" s="80"/>
      <c r="R3294" s="80"/>
      <c r="S3294" s="163"/>
      <c r="T3294" s="213"/>
      <c r="U3294" s="162"/>
      <c r="V3294" s="164"/>
      <c r="W3294" s="12" t="str">
        <f t="shared" si="741"/>
        <v>Mqtt1</v>
      </c>
      <c r="X3294" s="196" t="s">
        <v>10604</v>
      </c>
      <c r="Y3294" s="6" t="str">
        <f t="shared" si="742"/>
        <v>marpower/power-tag/central-panel-smart-ventilation-system</v>
      </c>
      <c r="Z3294" s="103" t="str" cm="1">
        <f t="array" ref="Z3294">IF(COUNTIF(N3294,"spare"),"","$."&amp;_xlfn.REGEXEXTRACT(J3294,"^PT\d+[FQ]\d+_(.*)", 2))</f>
        <v>$.Power_Factor_Phase_A</v>
      </c>
      <c r="AA3294" s="12">
        <f t="shared" si="744"/>
        <v>40</v>
      </c>
      <c r="AB3294" s="6" t="s">
        <v>195</v>
      </c>
      <c r="AC3294" s="103">
        <v>3078</v>
      </c>
      <c r="AJ3294" s="80"/>
      <c r="AK3294" s="113" t="s">
        <v>1426</v>
      </c>
      <c r="AN3294" s="80"/>
      <c r="AO3294" s="80"/>
      <c r="AP3294" s="80"/>
      <c r="AQ3294" s="80"/>
      <c r="AR3294" s="127"/>
      <c r="AS3294" s="80"/>
      <c r="AT3294" s="7"/>
      <c r="AU3294" s="7"/>
      <c r="AV3294" s="165"/>
      <c r="AW3294" s="166"/>
      <c r="AX3294" s="137"/>
      <c r="AY3294" s="147"/>
      <c r="AZ3294" s="167"/>
      <c r="BA3294" s="167"/>
      <c r="BB3294" s="147" t="str">
        <f t="shared" si="743"/>
        <v/>
      </c>
      <c r="BC3294" s="168"/>
      <c r="BD3294" s="165"/>
      <c r="BE3294" s="165"/>
      <c r="BF3294" s="165"/>
      <c r="BG3294" s="165"/>
      <c r="BH3294" s="165"/>
      <c r="BI3294" s="165"/>
      <c r="BJ3294" s="165"/>
      <c r="BK3294" s="165"/>
      <c r="BL3294" s="165"/>
      <c r="BM3294" s="165"/>
      <c r="BN3294" s="165"/>
      <c r="BO3294" s="165"/>
      <c r="BP3294" s="165"/>
      <c r="BQ3294" s="165"/>
      <c r="BS3294" s="6"/>
      <c r="BT3294" s="11"/>
      <c r="BU3294" s="6"/>
      <c r="BV3294" s="6"/>
    </row>
    <row r="3295" spans="1:74" ht="15.75" x14ac:dyDescent="0.25">
      <c r="A3295" s="52" t="s">
        <v>1422</v>
      </c>
      <c r="B3295" s="56"/>
      <c r="C3295" s="7" t="s">
        <v>118</v>
      </c>
      <c r="D3295" s="7" t="s">
        <v>6558</v>
      </c>
      <c r="E3295" s="7"/>
      <c r="F3295" s="64"/>
      <c r="G3295" s="6"/>
      <c r="H3295" s="6"/>
      <c r="I3295" s="10" t="s">
        <v>110</v>
      </c>
      <c r="J3295" s="11" t="s">
        <v>1934</v>
      </c>
      <c r="K3295" s="194" t="s">
        <v>510</v>
      </c>
      <c r="L3295" s="176"/>
      <c r="M3295" s="176">
        <v>1000</v>
      </c>
      <c r="N3295" s="80" t="s">
        <v>6854</v>
      </c>
      <c r="O3295" s="162"/>
      <c r="P3295" s="80" t="s">
        <v>2383</v>
      </c>
      <c r="Q3295" s="80"/>
      <c r="R3295" s="80"/>
      <c r="S3295" s="163"/>
      <c r="T3295" s="213"/>
      <c r="U3295" s="162"/>
      <c r="V3295" s="164"/>
      <c r="W3295" s="12" t="str">
        <f t="shared" si="741"/>
        <v>Mqtt1</v>
      </c>
      <c r="X3295" s="196" t="s">
        <v>10604</v>
      </c>
      <c r="Y3295" s="6" t="str">
        <f t="shared" si="742"/>
        <v>marpower/power-tag/central-panel-smart-ventilation-system</v>
      </c>
      <c r="Z3295" s="103" t="str" cm="1">
        <f t="array" ref="Z3295">IF(COUNTIF(N3295,"spare"),"","$."&amp;_xlfn.REGEXEXTRACT(J3295,"^PT\d+[FQ]\d+_(.*)", 2))</f>
        <v>$.Power_Factor_Phase_B</v>
      </c>
      <c r="AA3295" s="12">
        <f t="shared" si="744"/>
        <v>40</v>
      </c>
      <c r="AB3295" s="6" t="s">
        <v>195</v>
      </c>
      <c r="AC3295" s="103">
        <v>3080</v>
      </c>
      <c r="AJ3295" s="80"/>
      <c r="AK3295" s="113" t="s">
        <v>1426</v>
      </c>
      <c r="AN3295" s="80"/>
      <c r="AO3295" s="80"/>
      <c r="AP3295" s="80"/>
      <c r="AQ3295" s="80"/>
      <c r="AR3295" s="127"/>
      <c r="AS3295" s="80"/>
      <c r="AT3295" s="7"/>
      <c r="AU3295" s="7"/>
      <c r="AV3295" s="165"/>
      <c r="AW3295" s="166"/>
      <c r="AX3295" s="137"/>
      <c r="AY3295" s="147"/>
      <c r="AZ3295" s="167"/>
      <c r="BA3295" s="167"/>
      <c r="BB3295" s="147" t="str">
        <f t="shared" si="743"/>
        <v/>
      </c>
      <c r="BC3295" s="168"/>
      <c r="BD3295" s="165"/>
      <c r="BE3295" s="165"/>
      <c r="BF3295" s="165"/>
      <c r="BG3295" s="165"/>
      <c r="BH3295" s="165"/>
      <c r="BI3295" s="165"/>
      <c r="BJ3295" s="165"/>
      <c r="BK3295" s="165"/>
      <c r="BL3295" s="165"/>
      <c r="BM3295" s="165"/>
      <c r="BN3295" s="165"/>
      <c r="BO3295" s="165"/>
      <c r="BP3295" s="165"/>
      <c r="BQ3295" s="165"/>
      <c r="BS3295" s="6"/>
      <c r="BT3295" s="11"/>
      <c r="BU3295" s="6"/>
      <c r="BV3295" s="6"/>
    </row>
    <row r="3296" spans="1:74" ht="15.75" x14ac:dyDescent="0.25">
      <c r="A3296" s="52" t="s">
        <v>1422</v>
      </c>
      <c r="B3296" s="56"/>
      <c r="C3296" s="7" t="s">
        <v>118</v>
      </c>
      <c r="D3296" s="7" t="s">
        <v>6558</v>
      </c>
      <c r="E3296" s="7"/>
      <c r="F3296" s="64"/>
      <c r="G3296" s="6"/>
      <c r="H3296" s="6"/>
      <c r="I3296" s="10" t="s">
        <v>110</v>
      </c>
      <c r="J3296" s="11" t="s">
        <v>1935</v>
      </c>
      <c r="K3296" s="194" t="s">
        <v>510</v>
      </c>
      <c r="L3296" s="176"/>
      <c r="M3296" s="176">
        <v>1000</v>
      </c>
      <c r="N3296" s="80" t="s">
        <v>6854</v>
      </c>
      <c r="O3296" s="162"/>
      <c r="P3296" s="80" t="s">
        <v>2384</v>
      </c>
      <c r="Q3296" s="80"/>
      <c r="R3296" s="80"/>
      <c r="S3296" s="163"/>
      <c r="T3296" s="213"/>
      <c r="U3296" s="162"/>
      <c r="V3296" s="164"/>
      <c r="W3296" s="12" t="str">
        <f t="shared" si="741"/>
        <v>Mqtt1</v>
      </c>
      <c r="X3296" s="196" t="s">
        <v>10604</v>
      </c>
      <c r="Y3296" s="6" t="str">
        <f t="shared" si="742"/>
        <v>marpower/power-tag/central-panel-smart-ventilation-system</v>
      </c>
      <c r="Z3296" s="103" t="str" cm="1">
        <f t="array" ref="Z3296">IF(COUNTIF(N3296,"spare"),"","$."&amp;_xlfn.REGEXEXTRACT(J3296,"^PT\d+[FQ]\d+_(.*)", 2))</f>
        <v>$.Power_Factor_Phase_C</v>
      </c>
      <c r="AA3296" s="12">
        <f t="shared" si="744"/>
        <v>40</v>
      </c>
      <c r="AB3296" s="6" t="s">
        <v>195</v>
      </c>
      <c r="AC3296" s="103">
        <v>3082</v>
      </c>
      <c r="AJ3296" s="80"/>
      <c r="AK3296" s="113" t="s">
        <v>1426</v>
      </c>
      <c r="AN3296" s="80"/>
      <c r="AO3296" s="80"/>
      <c r="AP3296" s="80"/>
      <c r="AQ3296" s="80"/>
      <c r="AR3296" s="127"/>
      <c r="AS3296" s="80"/>
      <c r="AT3296" s="7"/>
      <c r="AU3296" s="7"/>
      <c r="AV3296" s="165"/>
      <c r="AW3296" s="166"/>
      <c r="AX3296" s="137"/>
      <c r="AY3296" s="147"/>
      <c r="AZ3296" s="167"/>
      <c r="BA3296" s="167"/>
      <c r="BB3296" s="147" t="str">
        <f t="shared" si="743"/>
        <v/>
      </c>
      <c r="BC3296" s="168"/>
      <c r="BD3296" s="165"/>
      <c r="BE3296" s="165"/>
      <c r="BF3296" s="165"/>
      <c r="BG3296" s="165"/>
      <c r="BH3296" s="165"/>
      <c r="BI3296" s="165"/>
      <c r="BJ3296" s="165"/>
      <c r="BK3296" s="165"/>
      <c r="BL3296" s="165"/>
      <c r="BM3296" s="165"/>
      <c r="BN3296" s="165"/>
      <c r="BO3296" s="165"/>
      <c r="BP3296" s="165"/>
      <c r="BQ3296" s="165"/>
      <c r="BS3296" s="6"/>
      <c r="BT3296" s="11"/>
      <c r="BU3296" s="6"/>
      <c r="BV3296" s="6"/>
    </row>
    <row r="3297" spans="1:74" ht="15.75" x14ac:dyDescent="0.25">
      <c r="A3297" s="52" t="s">
        <v>1422</v>
      </c>
      <c r="B3297" s="56"/>
      <c r="C3297" s="7" t="s">
        <v>118</v>
      </c>
      <c r="D3297" s="7" t="s">
        <v>6558</v>
      </c>
      <c r="E3297" s="7"/>
      <c r="F3297" s="64"/>
      <c r="G3297" s="6"/>
      <c r="H3297" s="6"/>
      <c r="I3297" s="10" t="s">
        <v>110</v>
      </c>
      <c r="J3297" s="11" t="s">
        <v>1936</v>
      </c>
      <c r="K3297" s="194" t="s">
        <v>510</v>
      </c>
      <c r="L3297" s="176"/>
      <c r="M3297" s="176">
        <v>1000</v>
      </c>
      <c r="N3297" s="80" t="s">
        <v>6854</v>
      </c>
      <c r="O3297" s="162"/>
      <c r="P3297" s="80" t="s">
        <v>2385</v>
      </c>
      <c r="Q3297" s="80"/>
      <c r="R3297" s="80"/>
      <c r="S3297" s="163"/>
      <c r="T3297" s="213"/>
      <c r="U3297" s="162"/>
      <c r="V3297" s="164"/>
      <c r="W3297" s="12" t="str">
        <f t="shared" si="741"/>
        <v>Mqtt1</v>
      </c>
      <c r="X3297" s="196" t="s">
        <v>10604</v>
      </c>
      <c r="Y3297" s="6" t="str">
        <f t="shared" si="742"/>
        <v>marpower/power-tag/central-panel-smart-ventilation-system</v>
      </c>
      <c r="Z3297" s="103" t="str" cm="1">
        <f t="array" ref="Z3297">IF(COUNTIF(N3297,"spare"),"","$."&amp;_xlfn.REGEXEXTRACT(J3297,"^PT\d+[FQ]\d+_(.*)", 2))</f>
        <v>$.Total_Power_Factor</v>
      </c>
      <c r="AA3297" s="12">
        <f t="shared" si="744"/>
        <v>40</v>
      </c>
      <c r="AB3297" s="6" t="s">
        <v>195</v>
      </c>
      <c r="AC3297" s="103">
        <v>3084</v>
      </c>
      <c r="AJ3297" s="80"/>
      <c r="AK3297" s="113" t="s">
        <v>1426</v>
      </c>
      <c r="AN3297" s="80"/>
      <c r="AO3297" s="80"/>
      <c r="AP3297" s="80"/>
      <c r="AQ3297" s="80"/>
      <c r="AR3297" s="127"/>
      <c r="AS3297" s="80"/>
      <c r="AT3297" s="7"/>
      <c r="AU3297" s="7"/>
      <c r="AV3297" s="165"/>
      <c r="AW3297" s="166"/>
      <c r="AX3297" s="137"/>
      <c r="AY3297" s="147"/>
      <c r="AZ3297" s="167"/>
      <c r="BA3297" s="167"/>
      <c r="BB3297" s="147" t="str">
        <f t="shared" si="743"/>
        <v/>
      </c>
      <c r="BC3297" s="168"/>
      <c r="BD3297" s="165"/>
      <c r="BE3297" s="165"/>
      <c r="BF3297" s="165"/>
      <c r="BG3297" s="165"/>
      <c r="BH3297" s="165"/>
      <c r="BI3297" s="165"/>
      <c r="BJ3297" s="165"/>
      <c r="BK3297" s="165"/>
      <c r="BL3297" s="165"/>
      <c r="BM3297" s="165"/>
      <c r="BN3297" s="165"/>
      <c r="BO3297" s="165"/>
      <c r="BP3297" s="165"/>
      <c r="BQ3297" s="165"/>
      <c r="BS3297" s="6"/>
      <c r="BT3297" s="11"/>
      <c r="BU3297" s="6"/>
      <c r="BV3297" s="6"/>
    </row>
    <row r="3298" spans="1:74" ht="15.75" x14ac:dyDescent="0.25">
      <c r="A3298" s="52" t="s">
        <v>1422</v>
      </c>
      <c r="B3298" s="56"/>
      <c r="C3298" s="7" t="s">
        <v>118</v>
      </c>
      <c r="D3298" s="7" t="s">
        <v>6558</v>
      </c>
      <c r="E3298" s="7"/>
      <c r="F3298" s="64"/>
      <c r="G3298" s="6"/>
      <c r="H3298" s="6"/>
      <c r="I3298" s="10" t="s">
        <v>110</v>
      </c>
      <c r="J3298" s="11" t="s">
        <v>1937</v>
      </c>
      <c r="K3298" s="194" t="s">
        <v>510</v>
      </c>
      <c r="L3298" s="176"/>
      <c r="M3298" s="176">
        <v>1000</v>
      </c>
      <c r="N3298" s="80" t="s">
        <v>6854</v>
      </c>
      <c r="O3298" s="162"/>
      <c r="P3298" s="80" t="s">
        <v>2622</v>
      </c>
      <c r="Q3298" s="80"/>
      <c r="R3298" s="80"/>
      <c r="S3298" s="163"/>
      <c r="T3298" s="213"/>
      <c r="U3298" s="162"/>
      <c r="V3298" s="164"/>
      <c r="W3298" s="12" t="str">
        <f t="shared" si="741"/>
        <v>Mqtt1</v>
      </c>
      <c r="X3298" s="196" t="s">
        <v>10605</v>
      </c>
      <c r="Y3298" s="6" t="str">
        <f t="shared" si="742"/>
        <v>marpower/power-tag/bnwas</v>
      </c>
      <c r="Z3298" s="103" t="str" cm="1">
        <f t="array" ref="Z3298">IF(COUNTIF(N3298,"spare"),"","$."&amp;_xlfn.REGEXEXTRACT(J3298,"^PT\d+[FQ]\d+_(.*)", 2))</f>
        <v>$.RMS_Current_Phase_A</v>
      </c>
      <c r="AA3298" s="12">
        <f t="shared" si="744"/>
        <v>41</v>
      </c>
      <c r="AB3298" s="6" t="s">
        <v>195</v>
      </c>
      <c r="AC3298" s="103">
        <v>3000</v>
      </c>
      <c r="AJ3298" s="80"/>
      <c r="AK3298" s="113" t="s">
        <v>1423</v>
      </c>
      <c r="AN3298" s="80"/>
      <c r="AO3298" s="80"/>
      <c r="AP3298" s="80"/>
      <c r="AQ3298" s="80"/>
      <c r="AR3298" s="127"/>
      <c r="AS3298" s="80"/>
      <c r="AT3298" s="7"/>
      <c r="AU3298" s="7"/>
      <c r="AV3298" s="165"/>
      <c r="AW3298" s="166"/>
      <c r="AX3298" s="137"/>
      <c r="AY3298" s="147"/>
      <c r="AZ3298" s="167"/>
      <c r="BA3298" s="167"/>
      <c r="BB3298" s="147" t="str">
        <f t="shared" ref="BB3298:BB3312" si="745">IF(ISNUMBER(AM3298),"1","")</f>
        <v/>
      </c>
      <c r="BC3298" s="168"/>
      <c r="BD3298" s="165"/>
      <c r="BE3298" s="165"/>
      <c r="BF3298" s="165"/>
      <c r="BG3298" s="165"/>
      <c r="BH3298" s="165"/>
      <c r="BI3298" s="165"/>
      <c r="BJ3298" s="165"/>
      <c r="BK3298" s="165"/>
      <c r="BL3298" s="165"/>
      <c r="BM3298" s="165"/>
      <c r="BN3298" s="165"/>
      <c r="BO3298" s="165"/>
      <c r="BP3298" s="165"/>
      <c r="BQ3298" s="165"/>
      <c r="BS3298" s="6"/>
      <c r="BT3298" s="11"/>
      <c r="BU3298" s="6"/>
      <c r="BV3298" s="6"/>
    </row>
    <row r="3299" spans="1:74" ht="15.75" x14ac:dyDescent="0.25">
      <c r="A3299" s="52" t="s">
        <v>1422</v>
      </c>
      <c r="B3299" s="56"/>
      <c r="C3299" s="7" t="s">
        <v>118</v>
      </c>
      <c r="D3299" s="7" t="s">
        <v>6558</v>
      </c>
      <c r="E3299" s="7"/>
      <c r="F3299" s="64"/>
      <c r="G3299" s="6"/>
      <c r="H3299" s="6"/>
      <c r="I3299" s="10" t="s">
        <v>110</v>
      </c>
      <c r="J3299" s="11" t="s">
        <v>1938</v>
      </c>
      <c r="K3299" s="194" t="s">
        <v>510</v>
      </c>
      <c r="L3299" s="176"/>
      <c r="M3299" s="176">
        <v>1000</v>
      </c>
      <c r="N3299" s="80" t="s">
        <v>6854</v>
      </c>
      <c r="O3299" s="162"/>
      <c r="P3299" s="80" t="s">
        <v>2623</v>
      </c>
      <c r="Q3299" s="80"/>
      <c r="R3299" s="80"/>
      <c r="S3299" s="163"/>
      <c r="T3299" s="213"/>
      <c r="U3299" s="162"/>
      <c r="V3299" s="164"/>
      <c r="W3299" s="12" t="str">
        <f t="shared" si="741"/>
        <v>Mqtt1</v>
      </c>
      <c r="X3299" s="196" t="s">
        <v>10605</v>
      </c>
      <c r="Y3299" s="6" t="str">
        <f t="shared" si="742"/>
        <v>marpower/power-tag/bnwas</v>
      </c>
      <c r="Z3299" s="103" t="str" cm="1">
        <f t="array" ref="Z3299">IF(COUNTIF(N3299,"spare"),"","$."&amp;_xlfn.REGEXEXTRACT(J3299,"^PT\d+[FQ]\d+_(.*)", 2))</f>
        <v>$.RMS_Current_Phase_B</v>
      </c>
      <c r="AA3299" s="12">
        <f t="shared" si="744"/>
        <v>41</v>
      </c>
      <c r="AB3299" s="6" t="s">
        <v>195</v>
      </c>
      <c r="AC3299" s="103">
        <v>3002</v>
      </c>
      <c r="AJ3299" s="80"/>
      <c r="AK3299" s="113" t="s">
        <v>1423</v>
      </c>
      <c r="AN3299" s="80"/>
      <c r="AO3299" s="80"/>
      <c r="AP3299" s="80"/>
      <c r="AQ3299" s="80"/>
      <c r="AR3299" s="127"/>
      <c r="AS3299" s="80"/>
      <c r="AT3299" s="7"/>
      <c r="AU3299" s="7"/>
      <c r="AV3299" s="165"/>
      <c r="AW3299" s="166"/>
      <c r="AX3299" s="137"/>
      <c r="AY3299" s="147"/>
      <c r="AZ3299" s="167"/>
      <c r="BA3299" s="167"/>
      <c r="BB3299" s="147" t="str">
        <f t="shared" si="745"/>
        <v/>
      </c>
      <c r="BC3299" s="168"/>
      <c r="BD3299" s="165"/>
      <c r="BE3299" s="165"/>
      <c r="BF3299" s="165"/>
      <c r="BG3299" s="165"/>
      <c r="BH3299" s="165"/>
      <c r="BI3299" s="165"/>
      <c r="BJ3299" s="165"/>
      <c r="BK3299" s="165"/>
      <c r="BL3299" s="165"/>
      <c r="BM3299" s="165"/>
      <c r="BN3299" s="165"/>
      <c r="BO3299" s="165"/>
      <c r="BP3299" s="165"/>
      <c r="BQ3299" s="165"/>
      <c r="BS3299" s="6"/>
      <c r="BT3299" s="11"/>
      <c r="BU3299" s="6"/>
      <c r="BV3299" s="6"/>
    </row>
    <row r="3300" spans="1:74" ht="15.75" x14ac:dyDescent="0.25">
      <c r="A3300" s="52" t="s">
        <v>1422</v>
      </c>
      <c r="B3300" s="56"/>
      <c r="C3300" s="7" t="s">
        <v>118</v>
      </c>
      <c r="D3300" s="7" t="s">
        <v>6558</v>
      </c>
      <c r="E3300" s="7"/>
      <c r="F3300" s="64"/>
      <c r="G3300" s="6"/>
      <c r="H3300" s="6"/>
      <c r="I3300" s="10" t="s">
        <v>110</v>
      </c>
      <c r="J3300" s="11" t="s">
        <v>1939</v>
      </c>
      <c r="K3300" s="194" t="s">
        <v>510</v>
      </c>
      <c r="L3300" s="176"/>
      <c r="M3300" s="176">
        <v>1000</v>
      </c>
      <c r="N3300" s="80" t="s">
        <v>6854</v>
      </c>
      <c r="O3300" s="162"/>
      <c r="P3300" s="80" t="s">
        <v>2624</v>
      </c>
      <c r="Q3300" s="80"/>
      <c r="R3300" s="80"/>
      <c r="S3300" s="163"/>
      <c r="T3300" s="213"/>
      <c r="U3300" s="162"/>
      <c r="V3300" s="164"/>
      <c r="W3300" s="12" t="str">
        <f t="shared" si="741"/>
        <v>Mqtt1</v>
      </c>
      <c r="X3300" s="196" t="s">
        <v>10605</v>
      </c>
      <c r="Y3300" s="6" t="str">
        <f t="shared" si="742"/>
        <v>marpower/power-tag/bnwas</v>
      </c>
      <c r="Z3300" s="103" t="str" cm="1">
        <f t="array" ref="Z3300">IF(COUNTIF(N3300,"spare"),"","$."&amp;_xlfn.REGEXEXTRACT(J3300,"^PT\d+[FQ]\d+_(.*)", 2))</f>
        <v>$.RMS_Current_Phase_C</v>
      </c>
      <c r="AA3300" s="12">
        <f t="shared" si="744"/>
        <v>41</v>
      </c>
      <c r="AB3300" s="6" t="s">
        <v>195</v>
      </c>
      <c r="AC3300" s="103">
        <v>3004</v>
      </c>
      <c r="AJ3300" s="80"/>
      <c r="AK3300" s="113" t="s">
        <v>1423</v>
      </c>
      <c r="AN3300" s="80"/>
      <c r="AO3300" s="80"/>
      <c r="AP3300" s="80"/>
      <c r="AQ3300" s="80"/>
      <c r="AR3300" s="127"/>
      <c r="AS3300" s="80"/>
      <c r="AT3300" s="7"/>
      <c r="AU3300" s="7"/>
      <c r="AV3300" s="165"/>
      <c r="AW3300" s="166"/>
      <c r="AX3300" s="137"/>
      <c r="AY3300" s="147"/>
      <c r="AZ3300" s="167"/>
      <c r="BA3300" s="167"/>
      <c r="BB3300" s="147" t="str">
        <f t="shared" si="745"/>
        <v/>
      </c>
      <c r="BC3300" s="168"/>
      <c r="BD3300" s="165"/>
      <c r="BE3300" s="165"/>
      <c r="BF3300" s="165"/>
      <c r="BG3300" s="165"/>
      <c r="BH3300" s="165"/>
      <c r="BI3300" s="165"/>
      <c r="BJ3300" s="165"/>
      <c r="BK3300" s="165"/>
      <c r="BL3300" s="165"/>
      <c r="BM3300" s="165"/>
      <c r="BN3300" s="165"/>
      <c r="BO3300" s="165"/>
      <c r="BP3300" s="165"/>
      <c r="BQ3300" s="165"/>
      <c r="BS3300" s="6"/>
      <c r="BT3300" s="11"/>
      <c r="BU3300" s="6"/>
      <c r="BV3300" s="6"/>
    </row>
    <row r="3301" spans="1:74" ht="15.75" x14ac:dyDescent="0.25">
      <c r="A3301" s="52" t="s">
        <v>1422</v>
      </c>
      <c r="B3301" s="56"/>
      <c r="C3301" s="7" t="s">
        <v>118</v>
      </c>
      <c r="D3301" s="7" t="s">
        <v>6558</v>
      </c>
      <c r="E3301" s="7"/>
      <c r="F3301" s="64"/>
      <c r="G3301" s="6"/>
      <c r="H3301" s="6"/>
      <c r="I3301" s="10" t="s">
        <v>110</v>
      </c>
      <c r="J3301" s="11" t="s">
        <v>1940</v>
      </c>
      <c r="K3301" s="194" t="s">
        <v>510</v>
      </c>
      <c r="L3301" s="176"/>
      <c r="M3301" s="176">
        <v>1000</v>
      </c>
      <c r="N3301" s="80" t="s">
        <v>6854</v>
      </c>
      <c r="O3301" s="162"/>
      <c r="P3301" s="80" t="s">
        <v>2625</v>
      </c>
      <c r="Q3301" s="80"/>
      <c r="R3301" s="80"/>
      <c r="S3301" s="163"/>
      <c r="T3301" s="213"/>
      <c r="U3301" s="162"/>
      <c r="V3301" s="164"/>
      <c r="W3301" s="12" t="str">
        <f t="shared" si="741"/>
        <v>Mqtt1</v>
      </c>
      <c r="X3301" s="196" t="s">
        <v>10605</v>
      </c>
      <c r="Y3301" s="6" t="str">
        <f t="shared" si="742"/>
        <v>marpower/power-tag/bnwas</v>
      </c>
      <c r="Z3301" s="103" t="str" cm="1">
        <f t="array" ref="Z3301">IF(COUNTIF(N3301,"spare"),"","$."&amp;_xlfn.REGEXEXTRACT(J3301,"^PT\d+[FQ]\d+_(.*)", 2))</f>
        <v>$.RMS_Current_Phase_Neut</v>
      </c>
      <c r="AA3301" s="12">
        <f t="shared" si="744"/>
        <v>41</v>
      </c>
      <c r="AB3301" s="6" t="s">
        <v>195</v>
      </c>
      <c r="AC3301" s="103">
        <v>3006</v>
      </c>
      <c r="AJ3301" s="80"/>
      <c r="AK3301" s="113" t="s">
        <v>1423</v>
      </c>
      <c r="AN3301" s="80"/>
      <c r="AO3301" s="80"/>
      <c r="AP3301" s="80"/>
      <c r="AQ3301" s="80"/>
      <c r="AR3301" s="127"/>
      <c r="AS3301" s="80"/>
      <c r="AT3301" s="7"/>
      <c r="AU3301" s="7"/>
      <c r="AV3301" s="165"/>
      <c r="AW3301" s="166"/>
      <c r="AX3301" s="137"/>
      <c r="AY3301" s="147"/>
      <c r="AZ3301" s="167"/>
      <c r="BA3301" s="167"/>
      <c r="BB3301" s="147" t="str">
        <f t="shared" si="745"/>
        <v/>
      </c>
      <c r="BC3301" s="168"/>
      <c r="BD3301" s="165"/>
      <c r="BE3301" s="165"/>
      <c r="BF3301" s="165"/>
      <c r="BG3301" s="165"/>
      <c r="BH3301" s="165"/>
      <c r="BI3301" s="165"/>
      <c r="BJ3301" s="165"/>
      <c r="BK3301" s="165"/>
      <c r="BL3301" s="165"/>
      <c r="BM3301" s="165"/>
      <c r="BN3301" s="165"/>
      <c r="BO3301" s="165"/>
      <c r="BP3301" s="165"/>
      <c r="BQ3301" s="165"/>
      <c r="BS3301" s="6"/>
      <c r="BT3301" s="11"/>
      <c r="BU3301" s="6"/>
      <c r="BV3301" s="6"/>
    </row>
    <row r="3302" spans="1:74" ht="15.75" x14ac:dyDescent="0.25">
      <c r="A3302" s="52" t="s">
        <v>1422</v>
      </c>
      <c r="B3302" s="56"/>
      <c r="C3302" s="7" t="s">
        <v>118</v>
      </c>
      <c r="D3302" s="7" t="s">
        <v>6558</v>
      </c>
      <c r="E3302" s="7"/>
      <c r="F3302" s="64"/>
      <c r="G3302" s="6"/>
      <c r="H3302" s="6"/>
      <c r="I3302" s="10" t="s">
        <v>110</v>
      </c>
      <c r="J3302" s="11" t="s">
        <v>8310</v>
      </c>
      <c r="K3302" s="194" t="s">
        <v>510</v>
      </c>
      <c r="L3302" s="176"/>
      <c r="M3302" s="176">
        <v>1000</v>
      </c>
      <c r="N3302" s="80" t="s">
        <v>6854</v>
      </c>
      <c r="O3302" s="162"/>
      <c r="P3302" s="80" t="s">
        <v>2626</v>
      </c>
      <c r="Q3302" s="80"/>
      <c r="R3302" s="80"/>
      <c r="S3302" s="163"/>
      <c r="T3302" s="213"/>
      <c r="U3302" s="162"/>
      <c r="V3302" s="164"/>
      <c r="W3302" s="12" t="str">
        <f t="shared" si="741"/>
        <v>Mqtt1</v>
      </c>
      <c r="X3302" s="196" t="s">
        <v>10605</v>
      </c>
      <c r="Y3302" s="6" t="str">
        <f t="shared" si="742"/>
        <v>marpower/power-tag/bnwas</v>
      </c>
      <c r="Z3302" s="103" t="str" cm="1">
        <f t="array" ref="Z3302">IF(COUNTIF(N3302,"spare"),"","$."&amp;_xlfn.REGEXEXTRACT(J3302,"^PT\d+[FQ]\d+_(.*)", 2))</f>
        <v>$.RMS_Voltage_A_N</v>
      </c>
      <c r="AA3302" s="12">
        <f t="shared" si="744"/>
        <v>41</v>
      </c>
      <c r="AB3302" s="6" t="s">
        <v>195</v>
      </c>
      <c r="AC3302" s="103">
        <v>3028</v>
      </c>
      <c r="AJ3302" s="80"/>
      <c r="AK3302" s="113" t="s">
        <v>1424</v>
      </c>
      <c r="AN3302" s="80"/>
      <c r="AO3302" s="80"/>
      <c r="AP3302" s="80"/>
      <c r="AQ3302" s="80"/>
      <c r="AR3302" s="127"/>
      <c r="AS3302" s="80"/>
      <c r="AT3302" s="7"/>
      <c r="AU3302" s="7"/>
      <c r="AV3302" s="165"/>
      <c r="AW3302" s="166"/>
      <c r="AX3302" s="137"/>
      <c r="AY3302" s="147"/>
      <c r="AZ3302" s="167"/>
      <c r="BA3302" s="167"/>
      <c r="BB3302" s="147" t="str">
        <f t="shared" si="745"/>
        <v/>
      </c>
      <c r="BC3302" s="168"/>
      <c r="BD3302" s="165"/>
      <c r="BE3302" s="165"/>
      <c r="BF3302" s="165"/>
      <c r="BG3302" s="165"/>
      <c r="BH3302" s="165"/>
      <c r="BI3302" s="165"/>
      <c r="BJ3302" s="165"/>
      <c r="BK3302" s="165"/>
      <c r="BL3302" s="165"/>
      <c r="BM3302" s="165"/>
      <c r="BN3302" s="165"/>
      <c r="BO3302" s="165"/>
      <c r="BP3302" s="165"/>
      <c r="BQ3302" s="165"/>
      <c r="BS3302" s="6"/>
      <c r="BT3302" s="11"/>
      <c r="BU3302" s="6"/>
      <c r="BV3302" s="6"/>
    </row>
    <row r="3303" spans="1:74" ht="15.75" x14ac:dyDescent="0.25">
      <c r="A3303" s="52" t="s">
        <v>1422</v>
      </c>
      <c r="B3303" s="56"/>
      <c r="C3303" s="7" t="s">
        <v>118</v>
      </c>
      <c r="D3303" s="7" t="s">
        <v>6558</v>
      </c>
      <c r="E3303" s="7"/>
      <c r="F3303" s="64"/>
      <c r="G3303" s="6"/>
      <c r="H3303" s="6"/>
      <c r="I3303" s="10" t="s">
        <v>110</v>
      </c>
      <c r="J3303" s="11" t="s">
        <v>8487</v>
      </c>
      <c r="K3303" s="194" t="s">
        <v>510</v>
      </c>
      <c r="L3303" s="176"/>
      <c r="M3303" s="176">
        <v>1000</v>
      </c>
      <c r="N3303" s="80" t="s">
        <v>6854</v>
      </c>
      <c r="O3303" s="162"/>
      <c r="P3303" s="80" t="s">
        <v>2627</v>
      </c>
      <c r="Q3303" s="80"/>
      <c r="R3303" s="80"/>
      <c r="S3303" s="163"/>
      <c r="T3303" s="213"/>
      <c r="U3303" s="162"/>
      <c r="V3303" s="164"/>
      <c r="W3303" s="12" t="str">
        <f t="shared" si="741"/>
        <v>Mqtt1</v>
      </c>
      <c r="X3303" s="196" t="s">
        <v>10605</v>
      </c>
      <c r="Y3303" s="6" t="str">
        <f t="shared" si="742"/>
        <v>marpower/power-tag/bnwas</v>
      </c>
      <c r="Z3303" s="103" t="str" cm="1">
        <f t="array" ref="Z3303">IF(COUNTIF(N3303,"spare"),"","$."&amp;_xlfn.REGEXEXTRACT(J3303,"^PT\d+[FQ]\d+_(.*)", 2))</f>
        <v>$.RMS_Voltage_B_N</v>
      </c>
      <c r="AA3303" s="12">
        <f t="shared" si="744"/>
        <v>41</v>
      </c>
      <c r="AB3303" s="6" t="s">
        <v>195</v>
      </c>
      <c r="AC3303" s="103">
        <v>3030</v>
      </c>
      <c r="AJ3303" s="80"/>
      <c r="AK3303" s="113" t="s">
        <v>1424</v>
      </c>
      <c r="AN3303" s="80"/>
      <c r="AO3303" s="80"/>
      <c r="AP3303" s="80"/>
      <c r="AQ3303" s="80"/>
      <c r="AR3303" s="127"/>
      <c r="AS3303" s="80"/>
      <c r="AT3303" s="7"/>
      <c r="AU3303" s="7"/>
      <c r="AV3303" s="165"/>
      <c r="AW3303" s="166"/>
      <c r="AX3303" s="137"/>
      <c r="AY3303" s="147"/>
      <c r="AZ3303" s="167"/>
      <c r="BA3303" s="167"/>
      <c r="BB3303" s="147" t="str">
        <f t="shared" si="745"/>
        <v/>
      </c>
      <c r="BC3303" s="168"/>
      <c r="BD3303" s="165"/>
      <c r="BE3303" s="165"/>
      <c r="BF3303" s="165"/>
      <c r="BG3303" s="165"/>
      <c r="BH3303" s="165"/>
      <c r="BI3303" s="165"/>
      <c r="BJ3303" s="165"/>
      <c r="BK3303" s="165"/>
      <c r="BL3303" s="165"/>
      <c r="BM3303" s="165"/>
      <c r="BN3303" s="165"/>
      <c r="BO3303" s="165"/>
      <c r="BP3303" s="165"/>
      <c r="BQ3303" s="165"/>
      <c r="BS3303" s="6"/>
      <c r="BT3303" s="11"/>
      <c r="BU3303" s="6"/>
      <c r="BV3303" s="6"/>
    </row>
    <row r="3304" spans="1:74" ht="15.75" x14ac:dyDescent="0.25">
      <c r="A3304" s="52" t="s">
        <v>1422</v>
      </c>
      <c r="B3304" s="56"/>
      <c r="C3304" s="7" t="s">
        <v>118</v>
      </c>
      <c r="D3304" s="7" t="s">
        <v>6558</v>
      </c>
      <c r="E3304" s="7"/>
      <c r="F3304" s="64"/>
      <c r="G3304" s="6"/>
      <c r="H3304" s="6"/>
      <c r="I3304" s="10" t="s">
        <v>110</v>
      </c>
      <c r="J3304" s="11" t="s">
        <v>8664</v>
      </c>
      <c r="K3304" s="194" t="s">
        <v>510</v>
      </c>
      <c r="L3304" s="176"/>
      <c r="M3304" s="176">
        <v>1000</v>
      </c>
      <c r="N3304" s="80" t="s">
        <v>6854</v>
      </c>
      <c r="O3304" s="162"/>
      <c r="P3304" s="80" t="s">
        <v>2628</v>
      </c>
      <c r="Q3304" s="80"/>
      <c r="R3304" s="80"/>
      <c r="S3304" s="163"/>
      <c r="T3304" s="213"/>
      <c r="U3304" s="162"/>
      <c r="V3304" s="164"/>
      <c r="W3304" s="12" t="str">
        <f t="shared" si="741"/>
        <v>Mqtt1</v>
      </c>
      <c r="X3304" s="196" t="s">
        <v>10605</v>
      </c>
      <c r="Y3304" s="6" t="str">
        <f t="shared" si="742"/>
        <v>marpower/power-tag/bnwas</v>
      </c>
      <c r="Z3304" s="103" t="str" cm="1">
        <f t="array" ref="Z3304">IF(COUNTIF(N3304,"spare"),"","$."&amp;_xlfn.REGEXEXTRACT(J3304,"^PT\d+[FQ]\d+_(.*)", 2))</f>
        <v>$.RMS_Voltage_C_N</v>
      </c>
      <c r="AA3304" s="12">
        <f t="shared" si="744"/>
        <v>41</v>
      </c>
      <c r="AB3304" s="6" t="s">
        <v>195</v>
      </c>
      <c r="AC3304" s="103">
        <v>3032</v>
      </c>
      <c r="AJ3304" s="80"/>
      <c r="AK3304" s="113" t="s">
        <v>1424</v>
      </c>
      <c r="AN3304" s="80"/>
      <c r="AO3304" s="80"/>
      <c r="AP3304" s="80"/>
      <c r="AQ3304" s="80"/>
      <c r="AR3304" s="127"/>
      <c r="AS3304" s="80"/>
      <c r="AT3304" s="7"/>
      <c r="AU3304" s="7"/>
      <c r="AV3304" s="165"/>
      <c r="AW3304" s="166"/>
      <c r="AX3304" s="137"/>
      <c r="AY3304" s="147"/>
      <c r="AZ3304" s="167"/>
      <c r="BA3304" s="167"/>
      <c r="BB3304" s="147" t="str">
        <f t="shared" si="745"/>
        <v/>
      </c>
      <c r="BC3304" s="168"/>
      <c r="BD3304" s="165"/>
      <c r="BE3304" s="165"/>
      <c r="BF3304" s="165"/>
      <c r="BG3304" s="165"/>
      <c r="BH3304" s="165"/>
      <c r="BI3304" s="165"/>
      <c r="BJ3304" s="165"/>
      <c r="BK3304" s="165"/>
      <c r="BL3304" s="165"/>
      <c r="BM3304" s="165"/>
      <c r="BN3304" s="165"/>
      <c r="BO3304" s="165"/>
      <c r="BP3304" s="165"/>
      <c r="BQ3304" s="165"/>
      <c r="BS3304" s="6"/>
      <c r="BT3304" s="11"/>
      <c r="BU3304" s="6"/>
      <c r="BV3304" s="6"/>
    </row>
    <row r="3305" spans="1:74" ht="15.75" x14ac:dyDescent="0.25">
      <c r="A3305" s="52" t="s">
        <v>1422</v>
      </c>
      <c r="B3305" s="56"/>
      <c r="C3305" s="7" t="s">
        <v>118</v>
      </c>
      <c r="D3305" s="7" t="s">
        <v>6558</v>
      </c>
      <c r="E3305" s="7"/>
      <c r="F3305" s="64"/>
      <c r="G3305" s="6"/>
      <c r="H3305" s="6"/>
      <c r="I3305" s="10" t="s">
        <v>110</v>
      </c>
      <c r="J3305" s="11" t="s">
        <v>1941</v>
      </c>
      <c r="K3305" s="194" t="s">
        <v>510</v>
      </c>
      <c r="L3305" s="176"/>
      <c r="M3305" s="176">
        <v>1000</v>
      </c>
      <c r="N3305" s="80" t="s">
        <v>6854</v>
      </c>
      <c r="O3305" s="162"/>
      <c r="P3305" s="80" t="s">
        <v>2629</v>
      </c>
      <c r="Q3305" s="80"/>
      <c r="R3305" s="80"/>
      <c r="S3305" s="163"/>
      <c r="T3305" s="213"/>
      <c r="U3305" s="162"/>
      <c r="V3305" s="164"/>
      <c r="W3305" s="12" t="str">
        <f t="shared" si="741"/>
        <v>Mqtt1</v>
      </c>
      <c r="X3305" s="196" t="s">
        <v>10605</v>
      </c>
      <c r="Y3305" s="6" t="str">
        <f t="shared" si="742"/>
        <v>marpower/power-tag/bnwas</v>
      </c>
      <c r="Z3305" s="103" t="str" cm="1">
        <f t="array" ref="Z3305">IF(COUNTIF(N3305,"spare"),"","$."&amp;_xlfn.REGEXEXTRACT(J3305,"^PT\d+[FQ]\d+_(.*)", 2))</f>
        <v>$.Active_Power_Phase_A</v>
      </c>
      <c r="AA3305" s="12">
        <f t="shared" si="744"/>
        <v>41</v>
      </c>
      <c r="AB3305" s="6" t="s">
        <v>195</v>
      </c>
      <c r="AC3305" s="103">
        <v>3054</v>
      </c>
      <c r="AJ3305" s="80"/>
      <c r="AK3305" s="113" t="s">
        <v>1425</v>
      </c>
      <c r="AN3305" s="80"/>
      <c r="AO3305" s="80"/>
      <c r="AP3305" s="80"/>
      <c r="AQ3305" s="80"/>
      <c r="AR3305" s="127"/>
      <c r="AS3305" s="80"/>
      <c r="AT3305" s="7"/>
      <c r="AU3305" s="7"/>
      <c r="AV3305" s="165"/>
      <c r="AW3305" s="166"/>
      <c r="AX3305" s="137"/>
      <c r="AY3305" s="147"/>
      <c r="AZ3305" s="167"/>
      <c r="BA3305" s="167"/>
      <c r="BB3305" s="147" t="str">
        <f t="shared" si="745"/>
        <v/>
      </c>
      <c r="BC3305" s="168"/>
      <c r="BD3305" s="165"/>
      <c r="BE3305" s="165"/>
      <c r="BF3305" s="165"/>
      <c r="BG3305" s="165"/>
      <c r="BH3305" s="165"/>
      <c r="BI3305" s="165"/>
      <c r="BJ3305" s="165"/>
      <c r="BK3305" s="165"/>
      <c r="BL3305" s="165"/>
      <c r="BM3305" s="165"/>
      <c r="BN3305" s="165"/>
      <c r="BO3305" s="165"/>
      <c r="BP3305" s="165"/>
      <c r="BQ3305" s="165"/>
      <c r="BS3305" s="6"/>
      <c r="BT3305" s="11"/>
      <c r="BU3305" s="6"/>
      <c r="BV3305" s="6"/>
    </row>
    <row r="3306" spans="1:74" ht="15.75" x14ac:dyDescent="0.25">
      <c r="A3306" s="52" t="s">
        <v>1422</v>
      </c>
      <c r="B3306" s="56"/>
      <c r="C3306" s="7" t="s">
        <v>118</v>
      </c>
      <c r="D3306" s="7" t="s">
        <v>6558</v>
      </c>
      <c r="E3306" s="7"/>
      <c r="F3306" s="64"/>
      <c r="G3306" s="6"/>
      <c r="H3306" s="6"/>
      <c r="I3306" s="10" t="s">
        <v>110</v>
      </c>
      <c r="J3306" s="11" t="s">
        <v>1942</v>
      </c>
      <c r="K3306" s="194" t="s">
        <v>510</v>
      </c>
      <c r="L3306" s="176"/>
      <c r="M3306" s="176">
        <v>1000</v>
      </c>
      <c r="N3306" s="80" t="s">
        <v>6854</v>
      </c>
      <c r="O3306" s="162"/>
      <c r="P3306" s="80" t="s">
        <v>2630</v>
      </c>
      <c r="Q3306" s="80"/>
      <c r="R3306" s="80"/>
      <c r="S3306" s="163"/>
      <c r="T3306" s="213"/>
      <c r="U3306" s="162"/>
      <c r="V3306" s="164"/>
      <c r="W3306" s="12" t="str">
        <f t="shared" si="741"/>
        <v>Mqtt1</v>
      </c>
      <c r="X3306" s="196" t="s">
        <v>10605</v>
      </c>
      <c r="Y3306" s="6" t="str">
        <f t="shared" si="742"/>
        <v>marpower/power-tag/bnwas</v>
      </c>
      <c r="Z3306" s="103" t="str" cm="1">
        <f t="array" ref="Z3306">IF(COUNTIF(N3306,"spare"),"","$."&amp;_xlfn.REGEXEXTRACT(J3306,"^PT\d+[FQ]\d+_(.*)", 2))</f>
        <v>$.Active_Power_Phase_B</v>
      </c>
      <c r="AA3306" s="12">
        <f t="shared" si="744"/>
        <v>41</v>
      </c>
      <c r="AB3306" s="6" t="s">
        <v>195</v>
      </c>
      <c r="AC3306" s="103">
        <v>3056</v>
      </c>
      <c r="AJ3306" s="80"/>
      <c r="AK3306" s="113" t="s">
        <v>1425</v>
      </c>
      <c r="AN3306" s="80"/>
      <c r="AO3306" s="80"/>
      <c r="AP3306" s="80"/>
      <c r="AQ3306" s="80"/>
      <c r="AR3306" s="127"/>
      <c r="AS3306" s="80"/>
      <c r="AT3306" s="7"/>
      <c r="AU3306" s="7"/>
      <c r="AV3306" s="165"/>
      <c r="AW3306" s="166"/>
      <c r="AX3306" s="137"/>
      <c r="AY3306" s="147"/>
      <c r="AZ3306" s="167"/>
      <c r="BA3306" s="167"/>
      <c r="BB3306" s="147" t="str">
        <f t="shared" si="745"/>
        <v/>
      </c>
      <c r="BC3306" s="168"/>
      <c r="BD3306" s="165"/>
      <c r="BE3306" s="165"/>
      <c r="BF3306" s="165"/>
      <c r="BG3306" s="165"/>
      <c r="BH3306" s="165"/>
      <c r="BI3306" s="165"/>
      <c r="BJ3306" s="165"/>
      <c r="BK3306" s="165"/>
      <c r="BL3306" s="165"/>
      <c r="BM3306" s="165"/>
      <c r="BN3306" s="165"/>
      <c r="BO3306" s="165"/>
      <c r="BP3306" s="165"/>
      <c r="BQ3306" s="165"/>
      <c r="BS3306" s="6"/>
      <c r="BT3306" s="11"/>
      <c r="BU3306" s="6"/>
      <c r="BV3306" s="6"/>
    </row>
    <row r="3307" spans="1:74" ht="15.75" x14ac:dyDescent="0.25">
      <c r="A3307" s="52" t="s">
        <v>1422</v>
      </c>
      <c r="B3307" s="56"/>
      <c r="C3307" s="7" t="s">
        <v>118</v>
      </c>
      <c r="D3307" s="7" t="s">
        <v>6558</v>
      </c>
      <c r="E3307" s="7"/>
      <c r="F3307" s="64"/>
      <c r="G3307" s="6"/>
      <c r="H3307" s="6"/>
      <c r="I3307" s="10" t="s">
        <v>110</v>
      </c>
      <c r="J3307" s="11" t="s">
        <v>1943</v>
      </c>
      <c r="K3307" s="194" t="s">
        <v>510</v>
      </c>
      <c r="L3307" s="176"/>
      <c r="M3307" s="176">
        <v>1000</v>
      </c>
      <c r="N3307" s="80" t="s">
        <v>6854</v>
      </c>
      <c r="O3307" s="162"/>
      <c r="P3307" s="80" t="s">
        <v>2631</v>
      </c>
      <c r="Q3307" s="80"/>
      <c r="R3307" s="80"/>
      <c r="S3307" s="163"/>
      <c r="T3307" s="213"/>
      <c r="U3307" s="162"/>
      <c r="V3307" s="164"/>
      <c r="W3307" s="12" t="str">
        <f t="shared" si="741"/>
        <v>Mqtt1</v>
      </c>
      <c r="X3307" s="196" t="s">
        <v>10605</v>
      </c>
      <c r="Y3307" s="6" t="str">
        <f t="shared" si="742"/>
        <v>marpower/power-tag/bnwas</v>
      </c>
      <c r="Z3307" s="103" t="str" cm="1">
        <f t="array" ref="Z3307">IF(COUNTIF(N3307,"spare"),"","$."&amp;_xlfn.REGEXEXTRACT(J3307,"^PT\d+[FQ]\d+_(.*)", 2))</f>
        <v>$.Active_Power_Phase_C</v>
      </c>
      <c r="AA3307" s="12">
        <f t="shared" si="744"/>
        <v>41</v>
      </c>
      <c r="AB3307" s="6" t="s">
        <v>195</v>
      </c>
      <c r="AC3307" s="103">
        <v>3058</v>
      </c>
      <c r="AJ3307" s="80"/>
      <c r="AK3307" s="113" t="s">
        <v>1425</v>
      </c>
      <c r="AN3307" s="80"/>
      <c r="AO3307" s="80"/>
      <c r="AP3307" s="80"/>
      <c r="AQ3307" s="80"/>
      <c r="AR3307" s="127"/>
      <c r="AS3307" s="80"/>
      <c r="AT3307" s="7"/>
      <c r="AU3307" s="7"/>
      <c r="AV3307" s="165"/>
      <c r="AW3307" s="166"/>
      <c r="AX3307" s="137"/>
      <c r="AY3307" s="147"/>
      <c r="AZ3307" s="167"/>
      <c r="BA3307" s="167"/>
      <c r="BB3307" s="147" t="str">
        <f t="shared" si="745"/>
        <v/>
      </c>
      <c r="BC3307" s="168"/>
      <c r="BD3307" s="165"/>
      <c r="BE3307" s="165"/>
      <c r="BF3307" s="165"/>
      <c r="BG3307" s="165"/>
      <c r="BH3307" s="165"/>
      <c r="BI3307" s="165"/>
      <c r="BJ3307" s="165"/>
      <c r="BK3307" s="165"/>
      <c r="BL3307" s="165"/>
      <c r="BM3307" s="165"/>
      <c r="BN3307" s="165"/>
      <c r="BO3307" s="165"/>
      <c r="BP3307" s="165"/>
      <c r="BQ3307" s="165"/>
      <c r="BS3307" s="6"/>
      <c r="BT3307" s="11"/>
      <c r="BU3307" s="6"/>
      <c r="BV3307" s="6"/>
    </row>
    <row r="3308" spans="1:74" ht="15.75" x14ac:dyDescent="0.25">
      <c r="A3308" s="52" t="s">
        <v>1422</v>
      </c>
      <c r="B3308" s="56"/>
      <c r="C3308" s="7" t="s">
        <v>118</v>
      </c>
      <c r="D3308" s="7" t="s">
        <v>6558</v>
      </c>
      <c r="E3308" s="7"/>
      <c r="F3308" s="64"/>
      <c r="G3308" s="6"/>
      <c r="H3308" s="6"/>
      <c r="I3308" s="10" t="s">
        <v>110</v>
      </c>
      <c r="J3308" s="11" t="s">
        <v>1944</v>
      </c>
      <c r="K3308" s="194" t="s">
        <v>510</v>
      </c>
      <c r="L3308" s="176"/>
      <c r="M3308" s="176">
        <v>1000</v>
      </c>
      <c r="N3308" s="80" t="s">
        <v>6854</v>
      </c>
      <c r="O3308" s="162"/>
      <c r="P3308" s="80" t="s">
        <v>2632</v>
      </c>
      <c r="Q3308" s="80"/>
      <c r="R3308" s="80"/>
      <c r="S3308" s="163"/>
      <c r="T3308" s="213"/>
      <c r="U3308" s="162"/>
      <c r="V3308" s="164"/>
      <c r="W3308" s="12" t="str">
        <f t="shared" si="741"/>
        <v>Mqtt1</v>
      </c>
      <c r="X3308" s="196" t="s">
        <v>10605</v>
      </c>
      <c r="Y3308" s="6" t="str">
        <f t="shared" si="742"/>
        <v>marpower/power-tag/bnwas</v>
      </c>
      <c r="Z3308" s="103" t="str" cm="1">
        <f t="array" ref="Z3308">IF(COUNTIF(N3308,"spare"),"","$."&amp;_xlfn.REGEXEXTRACT(J3308,"^PT\d+[FQ]\d+_(.*)", 2))</f>
        <v>$.Total_Active_Power</v>
      </c>
      <c r="AA3308" s="12">
        <f t="shared" si="744"/>
        <v>41</v>
      </c>
      <c r="AB3308" s="6" t="s">
        <v>195</v>
      </c>
      <c r="AC3308" s="103">
        <v>3060</v>
      </c>
      <c r="AJ3308" s="80"/>
      <c r="AK3308" s="113" t="s">
        <v>1425</v>
      </c>
      <c r="AN3308" s="80"/>
      <c r="AO3308" s="80"/>
      <c r="AP3308" s="80"/>
      <c r="AQ3308" s="80"/>
      <c r="AR3308" s="127"/>
      <c r="AS3308" s="80"/>
      <c r="AT3308" s="7"/>
      <c r="AU3308" s="7"/>
      <c r="AV3308" s="165"/>
      <c r="AW3308" s="166"/>
      <c r="AX3308" s="137"/>
      <c r="AY3308" s="147"/>
      <c r="AZ3308" s="167"/>
      <c r="BA3308" s="167"/>
      <c r="BB3308" s="147" t="str">
        <f t="shared" si="745"/>
        <v/>
      </c>
      <c r="BC3308" s="168"/>
      <c r="BD3308" s="165"/>
      <c r="BE3308" s="165"/>
      <c r="BF3308" s="165"/>
      <c r="BG3308" s="165"/>
      <c r="BH3308" s="165"/>
      <c r="BI3308" s="165"/>
      <c r="BJ3308" s="165"/>
      <c r="BK3308" s="165"/>
      <c r="BL3308" s="165"/>
      <c r="BM3308" s="165"/>
      <c r="BN3308" s="165"/>
      <c r="BO3308" s="165"/>
      <c r="BP3308" s="165"/>
      <c r="BQ3308" s="165"/>
      <c r="BS3308" s="6"/>
      <c r="BT3308" s="11"/>
      <c r="BU3308" s="6"/>
      <c r="BV3308" s="6"/>
    </row>
    <row r="3309" spans="1:74" ht="15.75" x14ac:dyDescent="0.25">
      <c r="A3309" s="52" t="s">
        <v>1422</v>
      </c>
      <c r="B3309" s="56"/>
      <c r="C3309" s="7" t="s">
        <v>118</v>
      </c>
      <c r="D3309" s="7" t="s">
        <v>6558</v>
      </c>
      <c r="E3309" s="7"/>
      <c r="F3309" s="64"/>
      <c r="G3309" s="6"/>
      <c r="H3309" s="6"/>
      <c r="I3309" s="10" t="s">
        <v>110</v>
      </c>
      <c r="J3309" s="11" t="s">
        <v>1945</v>
      </c>
      <c r="K3309" s="194" t="s">
        <v>510</v>
      </c>
      <c r="L3309" s="176"/>
      <c r="M3309" s="176">
        <v>1000</v>
      </c>
      <c r="N3309" s="80" t="s">
        <v>6854</v>
      </c>
      <c r="O3309" s="162"/>
      <c r="P3309" s="80" t="s">
        <v>2633</v>
      </c>
      <c r="Q3309" s="80"/>
      <c r="R3309" s="80"/>
      <c r="S3309" s="163"/>
      <c r="T3309" s="213"/>
      <c r="U3309" s="162"/>
      <c r="V3309" s="164"/>
      <c r="W3309" s="12" t="str">
        <f t="shared" si="741"/>
        <v>Mqtt1</v>
      </c>
      <c r="X3309" s="196" t="s">
        <v>10605</v>
      </c>
      <c r="Y3309" s="6" t="str">
        <f t="shared" si="742"/>
        <v>marpower/power-tag/bnwas</v>
      </c>
      <c r="Z3309" s="103" t="str" cm="1">
        <f t="array" ref="Z3309">IF(COUNTIF(N3309,"spare"),"","$."&amp;_xlfn.REGEXEXTRACT(J3309,"^PT\d+[FQ]\d+_(.*)", 2))</f>
        <v>$.Power_Factor_Phase_A</v>
      </c>
      <c r="AA3309" s="12">
        <f t="shared" si="744"/>
        <v>41</v>
      </c>
      <c r="AB3309" s="6" t="s">
        <v>195</v>
      </c>
      <c r="AC3309" s="103">
        <v>3078</v>
      </c>
      <c r="AJ3309" s="80"/>
      <c r="AK3309" s="113" t="s">
        <v>1426</v>
      </c>
      <c r="AN3309" s="80"/>
      <c r="AO3309" s="80"/>
      <c r="AP3309" s="80"/>
      <c r="AQ3309" s="80"/>
      <c r="AR3309" s="127"/>
      <c r="AS3309" s="80"/>
      <c r="AT3309" s="7"/>
      <c r="AU3309" s="7"/>
      <c r="AV3309" s="165"/>
      <c r="AW3309" s="166"/>
      <c r="AX3309" s="137"/>
      <c r="AY3309" s="147"/>
      <c r="AZ3309" s="167"/>
      <c r="BA3309" s="167"/>
      <c r="BB3309" s="147" t="str">
        <f t="shared" si="745"/>
        <v/>
      </c>
      <c r="BC3309" s="168"/>
      <c r="BD3309" s="165"/>
      <c r="BE3309" s="165"/>
      <c r="BF3309" s="165"/>
      <c r="BG3309" s="165"/>
      <c r="BH3309" s="165"/>
      <c r="BI3309" s="165"/>
      <c r="BJ3309" s="165"/>
      <c r="BK3309" s="165"/>
      <c r="BL3309" s="165"/>
      <c r="BM3309" s="165"/>
      <c r="BN3309" s="165"/>
      <c r="BO3309" s="165"/>
      <c r="BP3309" s="165"/>
      <c r="BQ3309" s="165"/>
      <c r="BS3309" s="6"/>
      <c r="BT3309" s="11"/>
      <c r="BU3309" s="6"/>
      <c r="BV3309" s="6"/>
    </row>
    <row r="3310" spans="1:74" ht="15.75" x14ac:dyDescent="0.25">
      <c r="A3310" s="52" t="s">
        <v>1422</v>
      </c>
      <c r="B3310" s="56"/>
      <c r="C3310" s="7" t="s">
        <v>118</v>
      </c>
      <c r="D3310" s="7" t="s">
        <v>6558</v>
      </c>
      <c r="E3310" s="7"/>
      <c r="F3310" s="64"/>
      <c r="G3310" s="6"/>
      <c r="H3310" s="6"/>
      <c r="I3310" s="10" t="s">
        <v>110</v>
      </c>
      <c r="J3310" s="11" t="s">
        <v>1946</v>
      </c>
      <c r="K3310" s="194" t="s">
        <v>510</v>
      </c>
      <c r="L3310" s="176"/>
      <c r="M3310" s="176">
        <v>1000</v>
      </c>
      <c r="N3310" s="80" t="s">
        <v>6854</v>
      </c>
      <c r="O3310" s="162"/>
      <c r="P3310" s="80" t="s">
        <v>2634</v>
      </c>
      <c r="Q3310" s="80"/>
      <c r="R3310" s="80"/>
      <c r="S3310" s="163"/>
      <c r="T3310" s="213"/>
      <c r="U3310" s="162"/>
      <c r="V3310" s="164"/>
      <c r="W3310" s="12" t="str">
        <f t="shared" si="741"/>
        <v>Mqtt1</v>
      </c>
      <c r="X3310" s="196" t="s">
        <v>10605</v>
      </c>
      <c r="Y3310" s="6" t="str">
        <f t="shared" si="742"/>
        <v>marpower/power-tag/bnwas</v>
      </c>
      <c r="Z3310" s="103" t="str" cm="1">
        <f t="array" ref="Z3310">IF(COUNTIF(N3310,"spare"),"","$."&amp;_xlfn.REGEXEXTRACT(J3310,"^PT\d+[FQ]\d+_(.*)", 2))</f>
        <v>$.Power_Factor_Phase_B</v>
      </c>
      <c r="AA3310" s="12">
        <f t="shared" si="744"/>
        <v>41</v>
      </c>
      <c r="AB3310" s="6" t="s">
        <v>195</v>
      </c>
      <c r="AC3310" s="103">
        <v>3080</v>
      </c>
      <c r="AJ3310" s="80"/>
      <c r="AK3310" s="113" t="s">
        <v>1426</v>
      </c>
      <c r="AN3310" s="80"/>
      <c r="AO3310" s="80"/>
      <c r="AP3310" s="80"/>
      <c r="AQ3310" s="80"/>
      <c r="AR3310" s="127"/>
      <c r="AS3310" s="80"/>
      <c r="AT3310" s="7"/>
      <c r="AU3310" s="7"/>
      <c r="AV3310" s="165"/>
      <c r="AW3310" s="166"/>
      <c r="AX3310" s="137"/>
      <c r="AY3310" s="147"/>
      <c r="AZ3310" s="167"/>
      <c r="BA3310" s="167"/>
      <c r="BB3310" s="147" t="str">
        <f t="shared" si="745"/>
        <v/>
      </c>
      <c r="BC3310" s="168"/>
      <c r="BD3310" s="165"/>
      <c r="BE3310" s="165"/>
      <c r="BF3310" s="165"/>
      <c r="BG3310" s="165"/>
      <c r="BH3310" s="165"/>
      <c r="BI3310" s="165"/>
      <c r="BJ3310" s="165"/>
      <c r="BK3310" s="165"/>
      <c r="BL3310" s="165"/>
      <c r="BM3310" s="165"/>
      <c r="BN3310" s="165"/>
      <c r="BO3310" s="165"/>
      <c r="BP3310" s="165"/>
      <c r="BQ3310" s="165"/>
      <c r="BS3310" s="6"/>
      <c r="BT3310" s="11"/>
      <c r="BU3310" s="6"/>
      <c r="BV3310" s="6"/>
    </row>
    <row r="3311" spans="1:74" ht="15.75" x14ac:dyDescent="0.25">
      <c r="A3311" s="52" t="s">
        <v>1422</v>
      </c>
      <c r="B3311" s="56"/>
      <c r="C3311" s="7" t="s">
        <v>118</v>
      </c>
      <c r="D3311" s="7" t="s">
        <v>6558</v>
      </c>
      <c r="E3311" s="7"/>
      <c r="F3311" s="64"/>
      <c r="G3311" s="6"/>
      <c r="H3311" s="6"/>
      <c r="I3311" s="10" t="s">
        <v>110</v>
      </c>
      <c r="J3311" s="11" t="s">
        <v>1947</v>
      </c>
      <c r="K3311" s="194" t="s">
        <v>510</v>
      </c>
      <c r="L3311" s="176"/>
      <c r="M3311" s="176">
        <v>1000</v>
      </c>
      <c r="N3311" s="80" t="s">
        <v>6854</v>
      </c>
      <c r="O3311" s="162"/>
      <c r="P3311" s="80" t="s">
        <v>2635</v>
      </c>
      <c r="Q3311" s="80"/>
      <c r="R3311" s="80"/>
      <c r="S3311" s="163"/>
      <c r="T3311" s="213"/>
      <c r="U3311" s="162"/>
      <c r="V3311" s="164"/>
      <c r="W3311" s="12" t="str">
        <f t="shared" si="741"/>
        <v>Mqtt1</v>
      </c>
      <c r="X3311" s="196" t="s">
        <v>10605</v>
      </c>
      <c r="Y3311" s="6" t="str">
        <f t="shared" si="742"/>
        <v>marpower/power-tag/bnwas</v>
      </c>
      <c r="Z3311" s="103" t="str" cm="1">
        <f t="array" ref="Z3311">IF(COUNTIF(N3311,"spare"),"","$."&amp;_xlfn.REGEXEXTRACT(J3311,"^PT\d+[FQ]\d+_(.*)", 2))</f>
        <v>$.Power_Factor_Phase_C</v>
      </c>
      <c r="AA3311" s="12">
        <f t="shared" si="744"/>
        <v>41</v>
      </c>
      <c r="AB3311" s="6" t="s">
        <v>195</v>
      </c>
      <c r="AC3311" s="103">
        <v>3082</v>
      </c>
      <c r="AJ3311" s="80"/>
      <c r="AK3311" s="113" t="s">
        <v>1426</v>
      </c>
      <c r="AN3311" s="80"/>
      <c r="AO3311" s="80"/>
      <c r="AP3311" s="80"/>
      <c r="AQ3311" s="80"/>
      <c r="AR3311" s="127"/>
      <c r="AS3311" s="80"/>
      <c r="AT3311" s="7"/>
      <c r="AU3311" s="7"/>
      <c r="AV3311" s="165"/>
      <c r="AW3311" s="166"/>
      <c r="AX3311" s="137"/>
      <c r="AY3311" s="147"/>
      <c r="AZ3311" s="167"/>
      <c r="BA3311" s="167"/>
      <c r="BB3311" s="147" t="str">
        <f t="shared" si="745"/>
        <v/>
      </c>
      <c r="BC3311" s="168"/>
      <c r="BD3311" s="165"/>
      <c r="BE3311" s="165"/>
      <c r="BF3311" s="165"/>
      <c r="BG3311" s="165"/>
      <c r="BH3311" s="165"/>
      <c r="BI3311" s="165"/>
      <c r="BJ3311" s="165"/>
      <c r="BK3311" s="165"/>
      <c r="BL3311" s="165"/>
      <c r="BM3311" s="165"/>
      <c r="BN3311" s="165"/>
      <c r="BO3311" s="165"/>
      <c r="BP3311" s="165"/>
      <c r="BQ3311" s="165"/>
      <c r="BS3311" s="6"/>
      <c r="BT3311" s="11"/>
      <c r="BU3311" s="6"/>
      <c r="BV3311" s="6"/>
    </row>
    <row r="3312" spans="1:74" ht="15.75" x14ac:dyDescent="0.25">
      <c r="A3312" s="52" t="s">
        <v>1422</v>
      </c>
      <c r="B3312" s="56"/>
      <c r="C3312" s="7" t="s">
        <v>118</v>
      </c>
      <c r="D3312" s="7" t="s">
        <v>6558</v>
      </c>
      <c r="E3312" s="7"/>
      <c r="F3312" s="64"/>
      <c r="G3312" s="6"/>
      <c r="H3312" s="6"/>
      <c r="I3312" s="10" t="s">
        <v>110</v>
      </c>
      <c r="J3312" s="11" t="s">
        <v>1948</v>
      </c>
      <c r="K3312" s="194" t="s">
        <v>510</v>
      </c>
      <c r="L3312" s="176"/>
      <c r="M3312" s="176">
        <v>1000</v>
      </c>
      <c r="N3312" s="80" t="s">
        <v>6854</v>
      </c>
      <c r="O3312" s="162"/>
      <c r="P3312" s="80" t="s">
        <v>2636</v>
      </c>
      <c r="Q3312" s="80"/>
      <c r="R3312" s="80"/>
      <c r="S3312" s="163"/>
      <c r="T3312" s="213"/>
      <c r="U3312" s="162"/>
      <c r="V3312" s="164"/>
      <c r="W3312" s="12" t="str">
        <f t="shared" si="741"/>
        <v>Mqtt1</v>
      </c>
      <c r="X3312" s="196" t="s">
        <v>10605</v>
      </c>
      <c r="Y3312" s="6" t="str">
        <f t="shared" si="742"/>
        <v>marpower/power-tag/bnwas</v>
      </c>
      <c r="Z3312" s="103" t="str" cm="1">
        <f t="array" ref="Z3312">IF(COUNTIF(N3312,"spare"),"","$."&amp;_xlfn.REGEXEXTRACT(J3312,"^PT\d+[FQ]\d+_(.*)", 2))</f>
        <v>$.Total_Power_Factor</v>
      </c>
      <c r="AA3312" s="12">
        <f t="shared" si="744"/>
        <v>41</v>
      </c>
      <c r="AB3312" s="6" t="s">
        <v>195</v>
      </c>
      <c r="AC3312" s="103">
        <v>3084</v>
      </c>
      <c r="AJ3312" s="80"/>
      <c r="AK3312" s="113" t="s">
        <v>1426</v>
      </c>
      <c r="AN3312" s="80"/>
      <c r="AO3312" s="80"/>
      <c r="AP3312" s="80"/>
      <c r="AQ3312" s="80"/>
      <c r="AR3312" s="127"/>
      <c r="AS3312" s="80"/>
      <c r="AT3312" s="7"/>
      <c r="AU3312" s="7"/>
      <c r="AV3312" s="165"/>
      <c r="AW3312" s="166"/>
      <c r="AX3312" s="137"/>
      <c r="AY3312" s="147"/>
      <c r="AZ3312" s="167"/>
      <c r="BA3312" s="167"/>
      <c r="BB3312" s="147" t="str">
        <f t="shared" si="745"/>
        <v/>
      </c>
      <c r="BC3312" s="168"/>
      <c r="BD3312" s="165"/>
      <c r="BE3312" s="165"/>
      <c r="BF3312" s="165"/>
      <c r="BG3312" s="165"/>
      <c r="BH3312" s="165"/>
      <c r="BI3312" s="165"/>
      <c r="BJ3312" s="165"/>
      <c r="BK3312" s="165"/>
      <c r="BL3312" s="165"/>
      <c r="BM3312" s="165"/>
      <c r="BN3312" s="165"/>
      <c r="BO3312" s="165"/>
      <c r="BP3312" s="165"/>
      <c r="BQ3312" s="165"/>
      <c r="BS3312" s="6"/>
      <c r="BT3312" s="11"/>
      <c r="BU3312" s="6"/>
      <c r="BV3312" s="6"/>
    </row>
    <row r="3313" spans="1:74" ht="15.75" x14ac:dyDescent="0.25">
      <c r="A3313" s="52" t="s">
        <v>1422</v>
      </c>
      <c r="B3313" s="56"/>
      <c r="C3313" s="7" t="s">
        <v>118</v>
      </c>
      <c r="D3313" s="7" t="s">
        <v>6558</v>
      </c>
      <c r="E3313" s="7"/>
      <c r="F3313" s="64"/>
      <c r="G3313" s="6"/>
      <c r="H3313" s="6"/>
      <c r="I3313" s="10" t="s">
        <v>110</v>
      </c>
      <c r="J3313" s="11" t="s">
        <v>1949</v>
      </c>
      <c r="K3313" s="194" t="s">
        <v>510</v>
      </c>
      <c r="L3313" s="176"/>
      <c r="M3313" s="176">
        <v>1000</v>
      </c>
      <c r="N3313" s="80" t="s">
        <v>6854</v>
      </c>
      <c r="O3313" s="162"/>
      <c r="P3313" s="80" t="s">
        <v>2607</v>
      </c>
      <c r="Q3313" s="80"/>
      <c r="R3313" s="80"/>
      <c r="S3313" s="163"/>
      <c r="T3313" s="213"/>
      <c r="U3313" s="162"/>
      <c r="V3313" s="164"/>
      <c r="W3313" s="12" t="str">
        <f t="shared" si="741"/>
        <v>Mqtt1</v>
      </c>
      <c r="X3313" s="196" t="s">
        <v>10606</v>
      </c>
      <c r="Y3313" s="6" t="str">
        <f t="shared" si="742"/>
        <v>marpower/power-tag/gps</v>
      </c>
      <c r="Z3313" s="103" t="str" cm="1">
        <f t="array" ref="Z3313">IF(COUNTIF(N3313,"spare"),"","$."&amp;_xlfn.REGEXEXTRACT(J3313,"^PT\d+[FQ]\d+_(.*)", 2))</f>
        <v>$.RMS_Current_Phase_A</v>
      </c>
      <c r="AA3313" s="12">
        <f t="shared" si="744"/>
        <v>42</v>
      </c>
      <c r="AB3313" s="6" t="s">
        <v>195</v>
      </c>
      <c r="AC3313" s="103">
        <v>3000</v>
      </c>
      <c r="AJ3313" s="80"/>
      <c r="AK3313" s="113" t="s">
        <v>1423</v>
      </c>
      <c r="AN3313" s="80"/>
      <c r="AO3313" s="80"/>
      <c r="AP3313" s="80"/>
      <c r="AQ3313" s="80"/>
      <c r="AR3313" s="127"/>
      <c r="AS3313" s="80"/>
      <c r="AT3313" s="7"/>
      <c r="AU3313" s="7"/>
      <c r="AV3313" s="165"/>
      <c r="AW3313" s="166"/>
      <c r="AX3313" s="137"/>
      <c r="AY3313" s="147"/>
      <c r="AZ3313" s="167"/>
      <c r="BA3313" s="167"/>
      <c r="BB3313" s="147" t="str">
        <f t="shared" ref="BB3313:BB3327" si="746">IF(ISNUMBER(AM3313),"1","")</f>
        <v/>
      </c>
      <c r="BC3313" s="168"/>
      <c r="BD3313" s="165"/>
      <c r="BE3313" s="165"/>
      <c r="BF3313" s="165"/>
      <c r="BG3313" s="165"/>
      <c r="BH3313" s="165"/>
      <c r="BI3313" s="165"/>
      <c r="BJ3313" s="165"/>
      <c r="BK3313" s="165"/>
      <c r="BL3313" s="165"/>
      <c r="BM3313" s="165"/>
      <c r="BN3313" s="165"/>
      <c r="BO3313" s="165"/>
      <c r="BP3313" s="165"/>
      <c r="BQ3313" s="165"/>
      <c r="BS3313" s="6"/>
      <c r="BT3313" s="11"/>
      <c r="BU3313" s="6"/>
      <c r="BV3313" s="6"/>
    </row>
    <row r="3314" spans="1:74" ht="15.75" x14ac:dyDescent="0.25">
      <c r="A3314" s="52" t="s">
        <v>1422</v>
      </c>
      <c r="B3314" s="56"/>
      <c r="C3314" s="7" t="s">
        <v>118</v>
      </c>
      <c r="D3314" s="7" t="s">
        <v>6558</v>
      </c>
      <c r="E3314" s="7"/>
      <c r="F3314" s="64"/>
      <c r="G3314" s="6"/>
      <c r="H3314" s="6"/>
      <c r="I3314" s="10" t="s">
        <v>110</v>
      </c>
      <c r="J3314" s="11" t="s">
        <v>1950</v>
      </c>
      <c r="K3314" s="194" t="s">
        <v>510</v>
      </c>
      <c r="L3314" s="176"/>
      <c r="M3314" s="176">
        <v>1000</v>
      </c>
      <c r="N3314" s="80" t="s">
        <v>6854</v>
      </c>
      <c r="O3314" s="162"/>
      <c r="P3314" s="80" t="s">
        <v>2608</v>
      </c>
      <c r="Q3314" s="80"/>
      <c r="R3314" s="80"/>
      <c r="S3314" s="163"/>
      <c r="T3314" s="213"/>
      <c r="U3314" s="162"/>
      <c r="V3314" s="164"/>
      <c r="W3314" s="12" t="str">
        <f t="shared" si="741"/>
        <v>Mqtt1</v>
      </c>
      <c r="X3314" s="196" t="s">
        <v>10606</v>
      </c>
      <c r="Y3314" s="6" t="str">
        <f t="shared" si="742"/>
        <v>marpower/power-tag/gps</v>
      </c>
      <c r="Z3314" s="103" t="str" cm="1">
        <f t="array" ref="Z3314">IF(COUNTIF(N3314,"spare"),"","$."&amp;_xlfn.REGEXEXTRACT(J3314,"^PT\d+[FQ]\d+_(.*)", 2))</f>
        <v>$.RMS_Current_Phase_B</v>
      </c>
      <c r="AA3314" s="12">
        <f t="shared" si="744"/>
        <v>42</v>
      </c>
      <c r="AB3314" s="6" t="s">
        <v>195</v>
      </c>
      <c r="AC3314" s="103">
        <v>3002</v>
      </c>
      <c r="AJ3314" s="80"/>
      <c r="AK3314" s="113" t="s">
        <v>1423</v>
      </c>
      <c r="AN3314" s="80"/>
      <c r="AO3314" s="80"/>
      <c r="AP3314" s="80"/>
      <c r="AQ3314" s="80"/>
      <c r="AR3314" s="127"/>
      <c r="AS3314" s="80"/>
      <c r="AT3314" s="7"/>
      <c r="AU3314" s="7"/>
      <c r="AV3314" s="165"/>
      <c r="AW3314" s="166"/>
      <c r="AX3314" s="137"/>
      <c r="AY3314" s="147"/>
      <c r="AZ3314" s="167"/>
      <c r="BA3314" s="167"/>
      <c r="BB3314" s="147" t="str">
        <f t="shared" si="746"/>
        <v/>
      </c>
      <c r="BC3314" s="168"/>
      <c r="BD3314" s="165"/>
      <c r="BE3314" s="165"/>
      <c r="BF3314" s="165"/>
      <c r="BG3314" s="165"/>
      <c r="BH3314" s="165"/>
      <c r="BI3314" s="165"/>
      <c r="BJ3314" s="165"/>
      <c r="BK3314" s="165"/>
      <c r="BL3314" s="165"/>
      <c r="BM3314" s="165"/>
      <c r="BN3314" s="165"/>
      <c r="BO3314" s="165"/>
      <c r="BP3314" s="165"/>
      <c r="BQ3314" s="165"/>
      <c r="BS3314" s="6"/>
      <c r="BT3314" s="11"/>
      <c r="BU3314" s="6"/>
      <c r="BV3314" s="6"/>
    </row>
    <row r="3315" spans="1:74" ht="15.75" x14ac:dyDescent="0.25">
      <c r="A3315" s="52" t="s">
        <v>1422</v>
      </c>
      <c r="B3315" s="56"/>
      <c r="C3315" s="7" t="s">
        <v>118</v>
      </c>
      <c r="D3315" s="7" t="s">
        <v>6558</v>
      </c>
      <c r="E3315" s="7"/>
      <c r="F3315" s="64"/>
      <c r="G3315" s="6"/>
      <c r="H3315" s="6"/>
      <c r="I3315" s="10" t="s">
        <v>110</v>
      </c>
      <c r="J3315" s="11" t="s">
        <v>1951</v>
      </c>
      <c r="K3315" s="194" t="s">
        <v>510</v>
      </c>
      <c r="L3315" s="176"/>
      <c r="M3315" s="176">
        <v>1000</v>
      </c>
      <c r="N3315" s="80" t="s">
        <v>6854</v>
      </c>
      <c r="O3315" s="162"/>
      <c r="P3315" s="80" t="s">
        <v>2609</v>
      </c>
      <c r="Q3315" s="80"/>
      <c r="R3315" s="80"/>
      <c r="S3315" s="163"/>
      <c r="T3315" s="213"/>
      <c r="U3315" s="162"/>
      <c r="V3315" s="164"/>
      <c r="W3315" s="12" t="str">
        <f t="shared" si="741"/>
        <v>Mqtt1</v>
      </c>
      <c r="X3315" s="196" t="s">
        <v>10606</v>
      </c>
      <c r="Y3315" s="6" t="str">
        <f t="shared" si="742"/>
        <v>marpower/power-tag/gps</v>
      </c>
      <c r="Z3315" s="103" t="str" cm="1">
        <f t="array" ref="Z3315">IF(COUNTIF(N3315,"spare"),"","$."&amp;_xlfn.REGEXEXTRACT(J3315,"^PT\d+[FQ]\d+_(.*)", 2))</f>
        <v>$.RMS_Current_Phase_C</v>
      </c>
      <c r="AA3315" s="12">
        <f t="shared" si="744"/>
        <v>42</v>
      </c>
      <c r="AB3315" s="6" t="s">
        <v>195</v>
      </c>
      <c r="AC3315" s="103">
        <v>3004</v>
      </c>
      <c r="AJ3315" s="80"/>
      <c r="AK3315" s="113" t="s">
        <v>1423</v>
      </c>
      <c r="AN3315" s="80"/>
      <c r="AO3315" s="80"/>
      <c r="AP3315" s="80"/>
      <c r="AQ3315" s="80"/>
      <c r="AR3315" s="127"/>
      <c r="AS3315" s="80"/>
      <c r="AT3315" s="7"/>
      <c r="AU3315" s="7"/>
      <c r="AV3315" s="165"/>
      <c r="AW3315" s="166"/>
      <c r="AX3315" s="137"/>
      <c r="AY3315" s="147"/>
      <c r="AZ3315" s="167"/>
      <c r="BA3315" s="167"/>
      <c r="BB3315" s="147" t="str">
        <f t="shared" si="746"/>
        <v/>
      </c>
      <c r="BC3315" s="168"/>
      <c r="BD3315" s="165"/>
      <c r="BE3315" s="165"/>
      <c r="BF3315" s="165"/>
      <c r="BG3315" s="165"/>
      <c r="BH3315" s="165"/>
      <c r="BI3315" s="165"/>
      <c r="BJ3315" s="165"/>
      <c r="BK3315" s="165"/>
      <c r="BL3315" s="165"/>
      <c r="BM3315" s="165"/>
      <c r="BN3315" s="165"/>
      <c r="BO3315" s="165"/>
      <c r="BP3315" s="165"/>
      <c r="BQ3315" s="165"/>
      <c r="BS3315" s="6"/>
      <c r="BT3315" s="11"/>
      <c r="BU3315" s="6"/>
      <c r="BV3315" s="6"/>
    </row>
    <row r="3316" spans="1:74" ht="15.75" x14ac:dyDescent="0.25">
      <c r="A3316" s="52" t="s">
        <v>1422</v>
      </c>
      <c r="B3316" s="56"/>
      <c r="C3316" s="7" t="s">
        <v>118</v>
      </c>
      <c r="D3316" s="7" t="s">
        <v>6558</v>
      </c>
      <c r="E3316" s="7"/>
      <c r="F3316" s="64"/>
      <c r="G3316" s="6"/>
      <c r="H3316" s="6"/>
      <c r="I3316" s="10" t="s">
        <v>110</v>
      </c>
      <c r="J3316" s="11" t="s">
        <v>1952</v>
      </c>
      <c r="K3316" s="194" t="s">
        <v>510</v>
      </c>
      <c r="L3316" s="176"/>
      <c r="M3316" s="176">
        <v>1000</v>
      </c>
      <c r="N3316" s="80" t="s">
        <v>6854</v>
      </c>
      <c r="O3316" s="162"/>
      <c r="P3316" s="80" t="s">
        <v>2610</v>
      </c>
      <c r="Q3316" s="80"/>
      <c r="R3316" s="80"/>
      <c r="S3316" s="163"/>
      <c r="T3316" s="213"/>
      <c r="U3316" s="162"/>
      <c r="V3316" s="164"/>
      <c r="W3316" s="12" t="str">
        <f t="shared" si="741"/>
        <v>Mqtt1</v>
      </c>
      <c r="X3316" s="196" t="s">
        <v>10606</v>
      </c>
      <c r="Y3316" s="6" t="str">
        <f t="shared" si="742"/>
        <v>marpower/power-tag/gps</v>
      </c>
      <c r="Z3316" s="103" t="str" cm="1">
        <f t="array" ref="Z3316">IF(COUNTIF(N3316,"spare"),"","$."&amp;_xlfn.REGEXEXTRACT(J3316,"^PT\d+[FQ]\d+_(.*)", 2))</f>
        <v>$.RMS_Current_Phase_Neut</v>
      </c>
      <c r="AA3316" s="12">
        <f t="shared" si="744"/>
        <v>42</v>
      </c>
      <c r="AB3316" s="6" t="s">
        <v>195</v>
      </c>
      <c r="AC3316" s="103">
        <v>3006</v>
      </c>
      <c r="AJ3316" s="80"/>
      <c r="AK3316" s="113" t="s">
        <v>1423</v>
      </c>
      <c r="AN3316" s="80"/>
      <c r="AO3316" s="80"/>
      <c r="AP3316" s="80"/>
      <c r="AQ3316" s="80"/>
      <c r="AR3316" s="127"/>
      <c r="AS3316" s="80"/>
      <c r="AT3316" s="7"/>
      <c r="AU3316" s="7"/>
      <c r="AV3316" s="165"/>
      <c r="AW3316" s="166"/>
      <c r="AX3316" s="137"/>
      <c r="AY3316" s="147"/>
      <c r="AZ3316" s="167"/>
      <c r="BA3316" s="167"/>
      <c r="BB3316" s="147" t="str">
        <f t="shared" si="746"/>
        <v/>
      </c>
      <c r="BC3316" s="168"/>
      <c r="BD3316" s="165"/>
      <c r="BE3316" s="165"/>
      <c r="BF3316" s="165"/>
      <c r="BG3316" s="165"/>
      <c r="BH3316" s="165"/>
      <c r="BI3316" s="165"/>
      <c r="BJ3316" s="165"/>
      <c r="BK3316" s="165"/>
      <c r="BL3316" s="165"/>
      <c r="BM3316" s="165"/>
      <c r="BN3316" s="165"/>
      <c r="BO3316" s="165"/>
      <c r="BP3316" s="165"/>
      <c r="BQ3316" s="165"/>
      <c r="BS3316" s="6"/>
      <c r="BT3316" s="11"/>
      <c r="BU3316" s="6"/>
      <c r="BV3316" s="6"/>
    </row>
    <row r="3317" spans="1:74" ht="15.75" x14ac:dyDescent="0.25">
      <c r="A3317" s="52" t="s">
        <v>1422</v>
      </c>
      <c r="B3317" s="56"/>
      <c r="C3317" s="7" t="s">
        <v>118</v>
      </c>
      <c r="D3317" s="7" t="s">
        <v>6558</v>
      </c>
      <c r="E3317" s="7"/>
      <c r="F3317" s="64"/>
      <c r="G3317" s="6"/>
      <c r="H3317" s="6"/>
      <c r="I3317" s="10" t="s">
        <v>110</v>
      </c>
      <c r="J3317" s="11" t="s">
        <v>8311</v>
      </c>
      <c r="K3317" s="194" t="s">
        <v>510</v>
      </c>
      <c r="L3317" s="176"/>
      <c r="M3317" s="176">
        <v>1000</v>
      </c>
      <c r="N3317" s="80" t="s">
        <v>6854</v>
      </c>
      <c r="O3317" s="162"/>
      <c r="P3317" s="80" t="s">
        <v>2611</v>
      </c>
      <c r="Q3317" s="80"/>
      <c r="R3317" s="80"/>
      <c r="S3317" s="163"/>
      <c r="T3317" s="213"/>
      <c r="U3317" s="162"/>
      <c r="V3317" s="164"/>
      <c r="W3317" s="12" t="str">
        <f t="shared" si="741"/>
        <v>Mqtt1</v>
      </c>
      <c r="X3317" s="196" t="s">
        <v>10606</v>
      </c>
      <c r="Y3317" s="6" t="str">
        <f t="shared" si="742"/>
        <v>marpower/power-tag/gps</v>
      </c>
      <c r="Z3317" s="103" t="str" cm="1">
        <f t="array" ref="Z3317">IF(COUNTIF(N3317,"spare"),"","$."&amp;_xlfn.REGEXEXTRACT(J3317,"^PT\d+[FQ]\d+_(.*)", 2))</f>
        <v>$.RMS_Voltage_A_N</v>
      </c>
      <c r="AA3317" s="12">
        <f t="shared" si="744"/>
        <v>42</v>
      </c>
      <c r="AB3317" s="6" t="s">
        <v>195</v>
      </c>
      <c r="AC3317" s="103">
        <v>3028</v>
      </c>
      <c r="AJ3317" s="80"/>
      <c r="AK3317" s="113" t="s">
        <v>1424</v>
      </c>
      <c r="AN3317" s="80"/>
      <c r="AO3317" s="80"/>
      <c r="AP3317" s="80"/>
      <c r="AQ3317" s="80"/>
      <c r="AR3317" s="127"/>
      <c r="AS3317" s="80"/>
      <c r="AT3317" s="7"/>
      <c r="AU3317" s="7"/>
      <c r="AV3317" s="165"/>
      <c r="AW3317" s="166"/>
      <c r="AX3317" s="137"/>
      <c r="AY3317" s="147"/>
      <c r="AZ3317" s="167"/>
      <c r="BA3317" s="167"/>
      <c r="BB3317" s="147" t="str">
        <f t="shared" si="746"/>
        <v/>
      </c>
      <c r="BC3317" s="168"/>
      <c r="BD3317" s="165"/>
      <c r="BE3317" s="165"/>
      <c r="BF3317" s="165"/>
      <c r="BG3317" s="165"/>
      <c r="BH3317" s="165"/>
      <c r="BI3317" s="165"/>
      <c r="BJ3317" s="165"/>
      <c r="BK3317" s="165"/>
      <c r="BL3317" s="165"/>
      <c r="BM3317" s="165"/>
      <c r="BN3317" s="165"/>
      <c r="BO3317" s="165"/>
      <c r="BP3317" s="165"/>
      <c r="BQ3317" s="165"/>
      <c r="BS3317" s="6"/>
      <c r="BT3317" s="11"/>
      <c r="BU3317" s="6"/>
      <c r="BV3317" s="6"/>
    </row>
    <row r="3318" spans="1:74" ht="15.75" x14ac:dyDescent="0.25">
      <c r="A3318" s="52" t="s">
        <v>1422</v>
      </c>
      <c r="B3318" s="56"/>
      <c r="C3318" s="7" t="s">
        <v>118</v>
      </c>
      <c r="D3318" s="7" t="s">
        <v>6558</v>
      </c>
      <c r="E3318" s="7"/>
      <c r="F3318" s="64"/>
      <c r="G3318" s="6"/>
      <c r="H3318" s="6"/>
      <c r="I3318" s="10" t="s">
        <v>110</v>
      </c>
      <c r="J3318" s="11" t="s">
        <v>8488</v>
      </c>
      <c r="K3318" s="194" t="s">
        <v>510</v>
      </c>
      <c r="L3318" s="176"/>
      <c r="M3318" s="176">
        <v>1000</v>
      </c>
      <c r="N3318" s="80" t="s">
        <v>6854</v>
      </c>
      <c r="O3318" s="162"/>
      <c r="P3318" s="80" t="s">
        <v>2612</v>
      </c>
      <c r="Q3318" s="80"/>
      <c r="R3318" s="80"/>
      <c r="S3318" s="163"/>
      <c r="T3318" s="213"/>
      <c r="U3318" s="162"/>
      <c r="V3318" s="164"/>
      <c r="W3318" s="12" t="str">
        <f t="shared" si="741"/>
        <v>Mqtt1</v>
      </c>
      <c r="X3318" s="196" t="s">
        <v>10606</v>
      </c>
      <c r="Y3318" s="6" t="str">
        <f t="shared" si="742"/>
        <v>marpower/power-tag/gps</v>
      </c>
      <c r="Z3318" s="103" t="str" cm="1">
        <f t="array" ref="Z3318">IF(COUNTIF(N3318,"spare"),"","$."&amp;_xlfn.REGEXEXTRACT(J3318,"^PT\d+[FQ]\d+_(.*)", 2))</f>
        <v>$.RMS_Voltage_B_N</v>
      </c>
      <c r="AA3318" s="12">
        <f t="shared" si="744"/>
        <v>42</v>
      </c>
      <c r="AB3318" s="6" t="s">
        <v>195</v>
      </c>
      <c r="AC3318" s="103">
        <v>3030</v>
      </c>
      <c r="AJ3318" s="80"/>
      <c r="AK3318" s="113" t="s">
        <v>1424</v>
      </c>
      <c r="AN3318" s="80"/>
      <c r="AO3318" s="80"/>
      <c r="AP3318" s="80"/>
      <c r="AQ3318" s="80"/>
      <c r="AR3318" s="127"/>
      <c r="AS3318" s="80"/>
      <c r="AT3318" s="7"/>
      <c r="AU3318" s="7"/>
      <c r="AV3318" s="165"/>
      <c r="AW3318" s="166"/>
      <c r="AX3318" s="137"/>
      <c r="AY3318" s="147"/>
      <c r="AZ3318" s="167"/>
      <c r="BA3318" s="167"/>
      <c r="BB3318" s="147" t="str">
        <f t="shared" si="746"/>
        <v/>
      </c>
      <c r="BC3318" s="168"/>
      <c r="BD3318" s="165"/>
      <c r="BE3318" s="165"/>
      <c r="BF3318" s="165"/>
      <c r="BG3318" s="165"/>
      <c r="BH3318" s="165"/>
      <c r="BI3318" s="165"/>
      <c r="BJ3318" s="165"/>
      <c r="BK3318" s="165"/>
      <c r="BL3318" s="165"/>
      <c r="BM3318" s="165"/>
      <c r="BN3318" s="165"/>
      <c r="BO3318" s="165"/>
      <c r="BP3318" s="165"/>
      <c r="BQ3318" s="165"/>
      <c r="BS3318" s="6"/>
      <c r="BT3318" s="11"/>
      <c r="BU3318" s="6"/>
      <c r="BV3318" s="6"/>
    </row>
    <row r="3319" spans="1:74" ht="15.75" x14ac:dyDescent="0.25">
      <c r="A3319" s="52" t="s">
        <v>1422</v>
      </c>
      <c r="B3319" s="56"/>
      <c r="C3319" s="7" t="s">
        <v>118</v>
      </c>
      <c r="D3319" s="7" t="s">
        <v>6558</v>
      </c>
      <c r="E3319" s="7"/>
      <c r="F3319" s="64"/>
      <c r="G3319" s="6"/>
      <c r="H3319" s="6"/>
      <c r="I3319" s="10" t="s">
        <v>110</v>
      </c>
      <c r="J3319" s="11" t="s">
        <v>8665</v>
      </c>
      <c r="K3319" s="194" t="s">
        <v>510</v>
      </c>
      <c r="L3319" s="176"/>
      <c r="M3319" s="176">
        <v>1000</v>
      </c>
      <c r="N3319" s="80" t="s">
        <v>6854</v>
      </c>
      <c r="O3319" s="162"/>
      <c r="P3319" s="80" t="s">
        <v>2613</v>
      </c>
      <c r="Q3319" s="80"/>
      <c r="R3319" s="80"/>
      <c r="S3319" s="163"/>
      <c r="T3319" s="213"/>
      <c r="U3319" s="162"/>
      <c r="V3319" s="164"/>
      <c r="W3319" s="12" t="str">
        <f t="shared" si="741"/>
        <v>Mqtt1</v>
      </c>
      <c r="X3319" s="196" t="s">
        <v>10606</v>
      </c>
      <c r="Y3319" s="6" t="str">
        <f t="shared" si="742"/>
        <v>marpower/power-tag/gps</v>
      </c>
      <c r="Z3319" s="103" t="str" cm="1">
        <f t="array" ref="Z3319">IF(COUNTIF(N3319,"spare"),"","$."&amp;_xlfn.REGEXEXTRACT(J3319,"^PT\d+[FQ]\d+_(.*)", 2))</f>
        <v>$.RMS_Voltage_C_N</v>
      </c>
      <c r="AA3319" s="12">
        <f t="shared" si="744"/>
        <v>42</v>
      </c>
      <c r="AB3319" s="6" t="s">
        <v>195</v>
      </c>
      <c r="AC3319" s="103">
        <v>3032</v>
      </c>
      <c r="AJ3319" s="80"/>
      <c r="AK3319" s="113" t="s">
        <v>1424</v>
      </c>
      <c r="AN3319" s="80"/>
      <c r="AO3319" s="80"/>
      <c r="AP3319" s="80"/>
      <c r="AQ3319" s="80"/>
      <c r="AR3319" s="127"/>
      <c r="AS3319" s="80"/>
      <c r="AT3319" s="7"/>
      <c r="AU3319" s="7"/>
      <c r="AV3319" s="165"/>
      <c r="AW3319" s="166"/>
      <c r="AX3319" s="137"/>
      <c r="AY3319" s="147"/>
      <c r="AZ3319" s="167"/>
      <c r="BA3319" s="167"/>
      <c r="BB3319" s="147" t="str">
        <f t="shared" si="746"/>
        <v/>
      </c>
      <c r="BC3319" s="168"/>
      <c r="BD3319" s="165"/>
      <c r="BE3319" s="165"/>
      <c r="BF3319" s="165"/>
      <c r="BG3319" s="165"/>
      <c r="BH3319" s="165"/>
      <c r="BI3319" s="165"/>
      <c r="BJ3319" s="165"/>
      <c r="BK3319" s="165"/>
      <c r="BL3319" s="165"/>
      <c r="BM3319" s="165"/>
      <c r="BN3319" s="165"/>
      <c r="BO3319" s="165"/>
      <c r="BP3319" s="165"/>
      <c r="BQ3319" s="165"/>
      <c r="BS3319" s="6"/>
      <c r="BT3319" s="11"/>
      <c r="BU3319" s="6"/>
      <c r="BV3319" s="6"/>
    </row>
    <row r="3320" spans="1:74" ht="15.75" x14ac:dyDescent="0.25">
      <c r="A3320" s="52" t="s">
        <v>1422</v>
      </c>
      <c r="B3320" s="56"/>
      <c r="C3320" s="7" t="s">
        <v>118</v>
      </c>
      <c r="D3320" s="7" t="s">
        <v>6558</v>
      </c>
      <c r="E3320" s="7"/>
      <c r="F3320" s="64"/>
      <c r="G3320" s="6"/>
      <c r="H3320" s="6"/>
      <c r="I3320" s="10" t="s">
        <v>110</v>
      </c>
      <c r="J3320" s="11" t="s">
        <v>1953</v>
      </c>
      <c r="K3320" s="194" t="s">
        <v>510</v>
      </c>
      <c r="L3320" s="176"/>
      <c r="M3320" s="176">
        <v>1000</v>
      </c>
      <c r="N3320" s="80" t="s">
        <v>6854</v>
      </c>
      <c r="O3320" s="162"/>
      <c r="P3320" s="80" t="s">
        <v>2614</v>
      </c>
      <c r="Q3320" s="80"/>
      <c r="R3320" s="80"/>
      <c r="S3320" s="163"/>
      <c r="T3320" s="213"/>
      <c r="U3320" s="162"/>
      <c r="V3320" s="164"/>
      <c r="W3320" s="12" t="str">
        <f t="shared" si="741"/>
        <v>Mqtt1</v>
      </c>
      <c r="X3320" s="196" t="s">
        <v>10606</v>
      </c>
      <c r="Y3320" s="6" t="str">
        <f t="shared" si="742"/>
        <v>marpower/power-tag/gps</v>
      </c>
      <c r="Z3320" s="103" t="str" cm="1">
        <f t="array" ref="Z3320">IF(COUNTIF(N3320,"spare"),"","$."&amp;_xlfn.REGEXEXTRACT(J3320,"^PT\d+[FQ]\d+_(.*)", 2))</f>
        <v>$.Active_Power_Phase_A</v>
      </c>
      <c r="AA3320" s="12">
        <f t="shared" si="744"/>
        <v>42</v>
      </c>
      <c r="AB3320" s="6" t="s">
        <v>195</v>
      </c>
      <c r="AC3320" s="103">
        <v>3054</v>
      </c>
      <c r="AJ3320" s="80"/>
      <c r="AK3320" s="113" t="s">
        <v>1425</v>
      </c>
      <c r="AN3320" s="80"/>
      <c r="AO3320" s="80"/>
      <c r="AP3320" s="80"/>
      <c r="AQ3320" s="80"/>
      <c r="AR3320" s="127"/>
      <c r="AS3320" s="80"/>
      <c r="AT3320" s="7"/>
      <c r="AU3320" s="7"/>
      <c r="AV3320" s="165"/>
      <c r="AW3320" s="166"/>
      <c r="AX3320" s="137"/>
      <c r="AY3320" s="147"/>
      <c r="AZ3320" s="167"/>
      <c r="BA3320" s="167"/>
      <c r="BB3320" s="147" t="str">
        <f t="shared" si="746"/>
        <v/>
      </c>
      <c r="BC3320" s="168"/>
      <c r="BD3320" s="165"/>
      <c r="BE3320" s="165"/>
      <c r="BF3320" s="165"/>
      <c r="BG3320" s="165"/>
      <c r="BH3320" s="165"/>
      <c r="BI3320" s="165"/>
      <c r="BJ3320" s="165"/>
      <c r="BK3320" s="165"/>
      <c r="BL3320" s="165"/>
      <c r="BM3320" s="165"/>
      <c r="BN3320" s="165"/>
      <c r="BO3320" s="165"/>
      <c r="BP3320" s="165"/>
      <c r="BQ3320" s="165"/>
      <c r="BS3320" s="6"/>
      <c r="BT3320" s="11"/>
      <c r="BU3320" s="6"/>
      <c r="BV3320" s="6"/>
    </row>
    <row r="3321" spans="1:74" ht="15.75" x14ac:dyDescent="0.25">
      <c r="A3321" s="52" t="s">
        <v>1422</v>
      </c>
      <c r="B3321" s="56"/>
      <c r="C3321" s="7" t="s">
        <v>118</v>
      </c>
      <c r="D3321" s="7" t="s">
        <v>6558</v>
      </c>
      <c r="E3321" s="7"/>
      <c r="F3321" s="64"/>
      <c r="G3321" s="6"/>
      <c r="H3321" s="6"/>
      <c r="I3321" s="10" t="s">
        <v>110</v>
      </c>
      <c r="J3321" s="11" t="s">
        <v>1954</v>
      </c>
      <c r="K3321" s="194" t="s">
        <v>510</v>
      </c>
      <c r="L3321" s="176"/>
      <c r="M3321" s="176">
        <v>1000</v>
      </c>
      <c r="N3321" s="80" t="s">
        <v>6854</v>
      </c>
      <c r="O3321" s="162"/>
      <c r="P3321" s="80" t="s">
        <v>2615</v>
      </c>
      <c r="Q3321" s="80"/>
      <c r="R3321" s="80"/>
      <c r="S3321" s="163"/>
      <c r="T3321" s="213"/>
      <c r="U3321" s="162"/>
      <c r="V3321" s="164"/>
      <c r="W3321" s="12" t="str">
        <f t="shared" si="741"/>
        <v>Mqtt1</v>
      </c>
      <c r="X3321" s="196" t="s">
        <v>10606</v>
      </c>
      <c r="Y3321" s="6" t="str">
        <f t="shared" si="742"/>
        <v>marpower/power-tag/gps</v>
      </c>
      <c r="Z3321" s="103" t="str" cm="1">
        <f t="array" ref="Z3321">IF(COUNTIF(N3321,"spare"),"","$."&amp;_xlfn.REGEXEXTRACT(J3321,"^PT\d+[FQ]\d+_(.*)", 2))</f>
        <v>$.Active_Power_Phase_B</v>
      </c>
      <c r="AA3321" s="12">
        <f t="shared" si="744"/>
        <v>42</v>
      </c>
      <c r="AB3321" s="6" t="s">
        <v>195</v>
      </c>
      <c r="AC3321" s="103">
        <v>3056</v>
      </c>
      <c r="AJ3321" s="80"/>
      <c r="AK3321" s="113" t="s">
        <v>1425</v>
      </c>
      <c r="AN3321" s="80"/>
      <c r="AO3321" s="80"/>
      <c r="AP3321" s="80"/>
      <c r="AQ3321" s="80"/>
      <c r="AR3321" s="127"/>
      <c r="AS3321" s="80"/>
      <c r="AT3321" s="7"/>
      <c r="AU3321" s="7"/>
      <c r="AV3321" s="165"/>
      <c r="AW3321" s="166"/>
      <c r="AX3321" s="137"/>
      <c r="AY3321" s="147"/>
      <c r="AZ3321" s="167"/>
      <c r="BA3321" s="167"/>
      <c r="BB3321" s="147" t="str">
        <f t="shared" si="746"/>
        <v/>
      </c>
      <c r="BC3321" s="168"/>
      <c r="BD3321" s="165"/>
      <c r="BE3321" s="165"/>
      <c r="BF3321" s="165"/>
      <c r="BG3321" s="165"/>
      <c r="BH3321" s="165"/>
      <c r="BI3321" s="165"/>
      <c r="BJ3321" s="165"/>
      <c r="BK3321" s="165"/>
      <c r="BL3321" s="165"/>
      <c r="BM3321" s="165"/>
      <c r="BN3321" s="165"/>
      <c r="BO3321" s="165"/>
      <c r="BP3321" s="165"/>
      <c r="BQ3321" s="165"/>
      <c r="BS3321" s="6"/>
      <c r="BT3321" s="11"/>
      <c r="BU3321" s="6"/>
      <c r="BV3321" s="6"/>
    </row>
    <row r="3322" spans="1:74" ht="15.75" x14ac:dyDescent="0.25">
      <c r="A3322" s="52" t="s">
        <v>1422</v>
      </c>
      <c r="B3322" s="56"/>
      <c r="C3322" s="7" t="s">
        <v>118</v>
      </c>
      <c r="D3322" s="7" t="s">
        <v>6558</v>
      </c>
      <c r="E3322" s="7"/>
      <c r="F3322" s="64"/>
      <c r="G3322" s="6"/>
      <c r="H3322" s="6"/>
      <c r="I3322" s="10" t="s">
        <v>110</v>
      </c>
      <c r="J3322" s="11" t="s">
        <v>1955</v>
      </c>
      <c r="K3322" s="194" t="s">
        <v>510</v>
      </c>
      <c r="L3322" s="176"/>
      <c r="M3322" s="176">
        <v>1000</v>
      </c>
      <c r="N3322" s="80" t="s">
        <v>6854</v>
      </c>
      <c r="O3322" s="162"/>
      <c r="P3322" s="80" t="s">
        <v>2616</v>
      </c>
      <c r="Q3322" s="80"/>
      <c r="R3322" s="80"/>
      <c r="S3322" s="163"/>
      <c r="T3322" s="213"/>
      <c r="U3322" s="162"/>
      <c r="V3322" s="164"/>
      <c r="W3322" s="12" t="str">
        <f t="shared" si="741"/>
        <v>Mqtt1</v>
      </c>
      <c r="X3322" s="196" t="s">
        <v>10606</v>
      </c>
      <c r="Y3322" s="6" t="str">
        <f t="shared" si="742"/>
        <v>marpower/power-tag/gps</v>
      </c>
      <c r="Z3322" s="103" t="str" cm="1">
        <f t="array" ref="Z3322">IF(COUNTIF(N3322,"spare"),"","$."&amp;_xlfn.REGEXEXTRACT(J3322,"^PT\d+[FQ]\d+_(.*)", 2))</f>
        <v>$.Active_Power_Phase_C</v>
      </c>
      <c r="AA3322" s="12">
        <f t="shared" si="744"/>
        <v>42</v>
      </c>
      <c r="AB3322" s="6" t="s">
        <v>195</v>
      </c>
      <c r="AC3322" s="103">
        <v>3058</v>
      </c>
      <c r="AJ3322" s="80"/>
      <c r="AK3322" s="113" t="s">
        <v>1425</v>
      </c>
      <c r="AN3322" s="80"/>
      <c r="AO3322" s="80"/>
      <c r="AP3322" s="80"/>
      <c r="AQ3322" s="80"/>
      <c r="AR3322" s="127"/>
      <c r="AS3322" s="80"/>
      <c r="AT3322" s="7"/>
      <c r="AU3322" s="7"/>
      <c r="AV3322" s="165"/>
      <c r="AW3322" s="166"/>
      <c r="AX3322" s="137"/>
      <c r="AY3322" s="147"/>
      <c r="AZ3322" s="167"/>
      <c r="BA3322" s="167"/>
      <c r="BB3322" s="147" t="str">
        <f t="shared" si="746"/>
        <v/>
      </c>
      <c r="BC3322" s="168"/>
      <c r="BD3322" s="165"/>
      <c r="BE3322" s="165"/>
      <c r="BF3322" s="165"/>
      <c r="BG3322" s="165"/>
      <c r="BH3322" s="165"/>
      <c r="BI3322" s="165"/>
      <c r="BJ3322" s="165"/>
      <c r="BK3322" s="165"/>
      <c r="BL3322" s="165"/>
      <c r="BM3322" s="165"/>
      <c r="BN3322" s="165"/>
      <c r="BO3322" s="165"/>
      <c r="BP3322" s="165"/>
      <c r="BQ3322" s="165"/>
      <c r="BS3322" s="6"/>
      <c r="BT3322" s="11"/>
      <c r="BU3322" s="6"/>
      <c r="BV3322" s="6"/>
    </row>
    <row r="3323" spans="1:74" ht="15.75" x14ac:dyDescent="0.25">
      <c r="A3323" s="52" t="s">
        <v>1422</v>
      </c>
      <c r="B3323" s="56"/>
      <c r="C3323" s="7" t="s">
        <v>118</v>
      </c>
      <c r="D3323" s="7" t="s">
        <v>6558</v>
      </c>
      <c r="E3323" s="7"/>
      <c r="F3323" s="64"/>
      <c r="G3323" s="6"/>
      <c r="H3323" s="6"/>
      <c r="I3323" s="10" t="s">
        <v>110</v>
      </c>
      <c r="J3323" s="11" t="s">
        <v>1956</v>
      </c>
      <c r="K3323" s="194" t="s">
        <v>510</v>
      </c>
      <c r="L3323" s="176"/>
      <c r="M3323" s="176">
        <v>1000</v>
      </c>
      <c r="N3323" s="80" t="s">
        <v>6854</v>
      </c>
      <c r="O3323" s="162"/>
      <c r="P3323" s="80" t="s">
        <v>2617</v>
      </c>
      <c r="Q3323" s="80"/>
      <c r="R3323" s="80"/>
      <c r="S3323" s="163"/>
      <c r="T3323" s="213"/>
      <c r="U3323" s="162"/>
      <c r="V3323" s="164"/>
      <c r="W3323" s="12" t="str">
        <f t="shared" si="741"/>
        <v>Mqtt1</v>
      </c>
      <c r="X3323" s="196" t="s">
        <v>10606</v>
      </c>
      <c r="Y3323" s="6" t="str">
        <f t="shared" si="742"/>
        <v>marpower/power-tag/gps</v>
      </c>
      <c r="Z3323" s="103" t="str" cm="1">
        <f t="array" ref="Z3323">IF(COUNTIF(N3323,"spare"),"","$."&amp;_xlfn.REGEXEXTRACT(J3323,"^PT\d+[FQ]\d+_(.*)", 2))</f>
        <v>$.Total_Active_Power</v>
      </c>
      <c r="AA3323" s="12">
        <f t="shared" si="744"/>
        <v>42</v>
      </c>
      <c r="AB3323" s="6" t="s">
        <v>195</v>
      </c>
      <c r="AC3323" s="103">
        <v>3060</v>
      </c>
      <c r="AJ3323" s="80"/>
      <c r="AK3323" s="113" t="s">
        <v>1425</v>
      </c>
      <c r="AN3323" s="80"/>
      <c r="AO3323" s="80"/>
      <c r="AP3323" s="80"/>
      <c r="AQ3323" s="80"/>
      <c r="AR3323" s="127"/>
      <c r="AS3323" s="80"/>
      <c r="AT3323" s="7"/>
      <c r="AU3323" s="7"/>
      <c r="AV3323" s="165"/>
      <c r="AW3323" s="166"/>
      <c r="AX3323" s="137"/>
      <c r="AY3323" s="147"/>
      <c r="AZ3323" s="167"/>
      <c r="BA3323" s="167"/>
      <c r="BB3323" s="147" t="str">
        <f t="shared" si="746"/>
        <v/>
      </c>
      <c r="BC3323" s="168"/>
      <c r="BD3323" s="165"/>
      <c r="BE3323" s="165"/>
      <c r="BF3323" s="165"/>
      <c r="BG3323" s="165"/>
      <c r="BH3323" s="165"/>
      <c r="BI3323" s="165"/>
      <c r="BJ3323" s="165"/>
      <c r="BK3323" s="165"/>
      <c r="BL3323" s="165"/>
      <c r="BM3323" s="165"/>
      <c r="BN3323" s="165"/>
      <c r="BO3323" s="165"/>
      <c r="BP3323" s="165"/>
      <c r="BQ3323" s="165"/>
      <c r="BS3323" s="6"/>
      <c r="BT3323" s="11"/>
      <c r="BU3323" s="6"/>
      <c r="BV3323" s="6"/>
    </row>
    <row r="3324" spans="1:74" ht="15.75" x14ac:dyDescent="0.25">
      <c r="A3324" s="52" t="s">
        <v>1422</v>
      </c>
      <c r="B3324" s="56"/>
      <c r="C3324" s="7" t="s">
        <v>118</v>
      </c>
      <c r="D3324" s="7" t="s">
        <v>6558</v>
      </c>
      <c r="E3324" s="7"/>
      <c r="F3324" s="64"/>
      <c r="G3324" s="6"/>
      <c r="H3324" s="6"/>
      <c r="I3324" s="10" t="s">
        <v>110</v>
      </c>
      <c r="J3324" s="11" t="s">
        <v>1957</v>
      </c>
      <c r="K3324" s="194" t="s">
        <v>510</v>
      </c>
      <c r="L3324" s="176"/>
      <c r="M3324" s="176">
        <v>1000</v>
      </c>
      <c r="N3324" s="80" t="s">
        <v>6854</v>
      </c>
      <c r="O3324" s="162"/>
      <c r="P3324" s="80" t="s">
        <v>2618</v>
      </c>
      <c r="Q3324" s="80"/>
      <c r="R3324" s="80"/>
      <c r="S3324" s="163"/>
      <c r="T3324" s="213"/>
      <c r="U3324" s="162"/>
      <c r="V3324" s="164"/>
      <c r="W3324" s="12" t="str">
        <f t="shared" si="741"/>
        <v>Mqtt1</v>
      </c>
      <c r="X3324" s="196" t="s">
        <v>10606</v>
      </c>
      <c r="Y3324" s="6" t="str">
        <f t="shared" si="742"/>
        <v>marpower/power-tag/gps</v>
      </c>
      <c r="Z3324" s="103" t="str" cm="1">
        <f t="array" ref="Z3324">IF(COUNTIF(N3324,"spare"),"","$."&amp;_xlfn.REGEXEXTRACT(J3324,"^PT\d+[FQ]\d+_(.*)", 2))</f>
        <v>$.Power_Factor_Phase_A</v>
      </c>
      <c r="AA3324" s="12">
        <f t="shared" si="744"/>
        <v>42</v>
      </c>
      <c r="AB3324" s="6" t="s">
        <v>195</v>
      </c>
      <c r="AC3324" s="103">
        <v>3078</v>
      </c>
      <c r="AJ3324" s="80"/>
      <c r="AK3324" s="113" t="s">
        <v>1426</v>
      </c>
      <c r="AN3324" s="80"/>
      <c r="AO3324" s="80"/>
      <c r="AP3324" s="80"/>
      <c r="AQ3324" s="80"/>
      <c r="AR3324" s="127"/>
      <c r="AS3324" s="80"/>
      <c r="AT3324" s="7"/>
      <c r="AU3324" s="7"/>
      <c r="AV3324" s="165"/>
      <c r="AW3324" s="166"/>
      <c r="AX3324" s="137"/>
      <c r="AY3324" s="147"/>
      <c r="AZ3324" s="167"/>
      <c r="BA3324" s="167"/>
      <c r="BB3324" s="147" t="str">
        <f t="shared" si="746"/>
        <v/>
      </c>
      <c r="BC3324" s="168"/>
      <c r="BD3324" s="165"/>
      <c r="BE3324" s="165"/>
      <c r="BF3324" s="165"/>
      <c r="BG3324" s="165"/>
      <c r="BH3324" s="165"/>
      <c r="BI3324" s="165"/>
      <c r="BJ3324" s="165"/>
      <c r="BK3324" s="165"/>
      <c r="BL3324" s="165"/>
      <c r="BM3324" s="165"/>
      <c r="BN3324" s="165"/>
      <c r="BO3324" s="165"/>
      <c r="BP3324" s="165"/>
      <c r="BQ3324" s="165"/>
      <c r="BS3324" s="6"/>
      <c r="BT3324" s="11"/>
      <c r="BU3324" s="6"/>
      <c r="BV3324" s="6"/>
    </row>
    <row r="3325" spans="1:74" ht="15.75" x14ac:dyDescent="0.25">
      <c r="A3325" s="52" t="s">
        <v>1422</v>
      </c>
      <c r="B3325" s="56"/>
      <c r="C3325" s="7" t="s">
        <v>118</v>
      </c>
      <c r="D3325" s="7" t="s">
        <v>6558</v>
      </c>
      <c r="E3325" s="7"/>
      <c r="F3325" s="64"/>
      <c r="G3325" s="6"/>
      <c r="H3325" s="6"/>
      <c r="I3325" s="10" t="s">
        <v>110</v>
      </c>
      <c r="J3325" s="11" t="s">
        <v>1958</v>
      </c>
      <c r="K3325" s="194" t="s">
        <v>510</v>
      </c>
      <c r="L3325" s="176"/>
      <c r="M3325" s="176">
        <v>1000</v>
      </c>
      <c r="N3325" s="80" t="s">
        <v>6854</v>
      </c>
      <c r="O3325" s="162"/>
      <c r="P3325" s="80" t="s">
        <v>2619</v>
      </c>
      <c r="Q3325" s="80"/>
      <c r="R3325" s="80"/>
      <c r="S3325" s="163"/>
      <c r="T3325" s="213"/>
      <c r="U3325" s="162"/>
      <c r="V3325" s="164"/>
      <c r="W3325" s="12" t="str">
        <f t="shared" si="741"/>
        <v>Mqtt1</v>
      </c>
      <c r="X3325" s="196" t="s">
        <v>10606</v>
      </c>
      <c r="Y3325" s="6" t="str">
        <f t="shared" si="742"/>
        <v>marpower/power-tag/gps</v>
      </c>
      <c r="Z3325" s="103" t="str" cm="1">
        <f t="array" ref="Z3325">IF(COUNTIF(N3325,"spare"),"","$."&amp;_xlfn.REGEXEXTRACT(J3325,"^PT\d+[FQ]\d+_(.*)", 2))</f>
        <v>$.Power_Factor_Phase_B</v>
      </c>
      <c r="AA3325" s="12">
        <f t="shared" si="744"/>
        <v>42</v>
      </c>
      <c r="AB3325" s="6" t="s">
        <v>195</v>
      </c>
      <c r="AC3325" s="103">
        <v>3080</v>
      </c>
      <c r="AJ3325" s="80"/>
      <c r="AK3325" s="113" t="s">
        <v>1426</v>
      </c>
      <c r="AN3325" s="80"/>
      <c r="AO3325" s="80"/>
      <c r="AP3325" s="80"/>
      <c r="AQ3325" s="80"/>
      <c r="AR3325" s="127"/>
      <c r="AS3325" s="80"/>
      <c r="AT3325" s="7"/>
      <c r="AU3325" s="7"/>
      <c r="AV3325" s="165"/>
      <c r="AW3325" s="166"/>
      <c r="AX3325" s="137"/>
      <c r="AY3325" s="147"/>
      <c r="AZ3325" s="167"/>
      <c r="BA3325" s="167"/>
      <c r="BB3325" s="147" t="str">
        <f t="shared" si="746"/>
        <v/>
      </c>
      <c r="BC3325" s="168"/>
      <c r="BD3325" s="165"/>
      <c r="BE3325" s="165"/>
      <c r="BF3325" s="165"/>
      <c r="BG3325" s="165"/>
      <c r="BH3325" s="165"/>
      <c r="BI3325" s="165"/>
      <c r="BJ3325" s="165"/>
      <c r="BK3325" s="165"/>
      <c r="BL3325" s="165"/>
      <c r="BM3325" s="165"/>
      <c r="BN3325" s="165"/>
      <c r="BO3325" s="165"/>
      <c r="BP3325" s="165"/>
      <c r="BQ3325" s="165"/>
      <c r="BS3325" s="6"/>
      <c r="BT3325" s="11"/>
      <c r="BU3325" s="6"/>
      <c r="BV3325" s="6"/>
    </row>
    <row r="3326" spans="1:74" ht="15.75" x14ac:dyDescent="0.25">
      <c r="A3326" s="52" t="s">
        <v>1422</v>
      </c>
      <c r="B3326" s="56"/>
      <c r="C3326" s="7" t="s">
        <v>118</v>
      </c>
      <c r="D3326" s="7" t="s">
        <v>6558</v>
      </c>
      <c r="E3326" s="7"/>
      <c r="F3326" s="64"/>
      <c r="G3326" s="6"/>
      <c r="H3326" s="6"/>
      <c r="I3326" s="10" t="s">
        <v>110</v>
      </c>
      <c r="J3326" s="11" t="s">
        <v>1959</v>
      </c>
      <c r="K3326" s="194" t="s">
        <v>510</v>
      </c>
      <c r="L3326" s="176"/>
      <c r="M3326" s="176">
        <v>1000</v>
      </c>
      <c r="N3326" s="80" t="s">
        <v>6854</v>
      </c>
      <c r="O3326" s="162"/>
      <c r="P3326" s="80" t="s">
        <v>2620</v>
      </c>
      <c r="Q3326" s="80"/>
      <c r="R3326" s="80"/>
      <c r="S3326" s="163"/>
      <c r="T3326" s="213"/>
      <c r="U3326" s="162"/>
      <c r="V3326" s="164"/>
      <c r="W3326" s="12" t="str">
        <f t="shared" si="741"/>
        <v>Mqtt1</v>
      </c>
      <c r="X3326" s="196" t="s">
        <v>10606</v>
      </c>
      <c r="Y3326" s="6" t="str">
        <f t="shared" si="742"/>
        <v>marpower/power-tag/gps</v>
      </c>
      <c r="Z3326" s="103" t="str" cm="1">
        <f t="array" ref="Z3326">IF(COUNTIF(N3326,"spare"),"","$."&amp;_xlfn.REGEXEXTRACT(J3326,"^PT\d+[FQ]\d+_(.*)", 2))</f>
        <v>$.Power_Factor_Phase_C</v>
      </c>
      <c r="AA3326" s="12">
        <f t="shared" si="744"/>
        <v>42</v>
      </c>
      <c r="AB3326" s="6" t="s">
        <v>195</v>
      </c>
      <c r="AC3326" s="103">
        <v>3082</v>
      </c>
      <c r="AJ3326" s="80"/>
      <c r="AK3326" s="113" t="s">
        <v>1426</v>
      </c>
      <c r="AN3326" s="80"/>
      <c r="AO3326" s="80"/>
      <c r="AP3326" s="80"/>
      <c r="AQ3326" s="80"/>
      <c r="AR3326" s="127"/>
      <c r="AS3326" s="80"/>
      <c r="AT3326" s="7"/>
      <c r="AU3326" s="7"/>
      <c r="AV3326" s="165"/>
      <c r="AW3326" s="166"/>
      <c r="AX3326" s="137"/>
      <c r="AY3326" s="147"/>
      <c r="AZ3326" s="167"/>
      <c r="BA3326" s="167"/>
      <c r="BB3326" s="147" t="str">
        <f t="shared" si="746"/>
        <v/>
      </c>
      <c r="BC3326" s="168"/>
      <c r="BD3326" s="165"/>
      <c r="BE3326" s="165"/>
      <c r="BF3326" s="165"/>
      <c r="BG3326" s="165"/>
      <c r="BH3326" s="165"/>
      <c r="BI3326" s="165"/>
      <c r="BJ3326" s="165"/>
      <c r="BK3326" s="165"/>
      <c r="BL3326" s="165"/>
      <c r="BM3326" s="165"/>
      <c r="BN3326" s="165"/>
      <c r="BO3326" s="165"/>
      <c r="BP3326" s="165"/>
      <c r="BQ3326" s="165"/>
      <c r="BS3326" s="6"/>
      <c r="BT3326" s="11"/>
      <c r="BU3326" s="6"/>
      <c r="BV3326" s="6"/>
    </row>
    <row r="3327" spans="1:74" ht="15.75" x14ac:dyDescent="0.25">
      <c r="A3327" s="52" t="s">
        <v>1422</v>
      </c>
      <c r="B3327" s="56"/>
      <c r="C3327" s="7" t="s">
        <v>118</v>
      </c>
      <c r="D3327" s="7" t="s">
        <v>6558</v>
      </c>
      <c r="E3327" s="7"/>
      <c r="F3327" s="64"/>
      <c r="G3327" s="6"/>
      <c r="H3327" s="6"/>
      <c r="I3327" s="10" t="s">
        <v>110</v>
      </c>
      <c r="J3327" s="11" t="s">
        <v>1960</v>
      </c>
      <c r="K3327" s="194" t="s">
        <v>510</v>
      </c>
      <c r="L3327" s="176"/>
      <c r="M3327" s="176">
        <v>1000</v>
      </c>
      <c r="N3327" s="80" t="s">
        <v>6854</v>
      </c>
      <c r="O3327" s="162"/>
      <c r="P3327" s="80" t="s">
        <v>2621</v>
      </c>
      <c r="Q3327" s="80"/>
      <c r="R3327" s="80"/>
      <c r="S3327" s="163"/>
      <c r="T3327" s="213"/>
      <c r="U3327" s="162"/>
      <c r="V3327" s="164"/>
      <c r="W3327" s="12" t="str">
        <f t="shared" si="741"/>
        <v>Mqtt1</v>
      </c>
      <c r="X3327" s="196" t="s">
        <v>10606</v>
      </c>
      <c r="Y3327" s="6" t="str">
        <f t="shared" si="742"/>
        <v>marpower/power-tag/gps</v>
      </c>
      <c r="Z3327" s="103" t="str" cm="1">
        <f t="array" ref="Z3327">IF(COUNTIF(N3327,"spare"),"","$."&amp;_xlfn.REGEXEXTRACT(J3327,"^PT\d+[FQ]\d+_(.*)", 2))</f>
        <v>$.Total_Power_Factor</v>
      </c>
      <c r="AA3327" s="12">
        <f t="shared" si="744"/>
        <v>42</v>
      </c>
      <c r="AB3327" s="6" t="s">
        <v>195</v>
      </c>
      <c r="AC3327" s="103">
        <v>3084</v>
      </c>
      <c r="AJ3327" s="80"/>
      <c r="AK3327" s="113" t="s">
        <v>1426</v>
      </c>
      <c r="AN3327" s="80"/>
      <c r="AO3327" s="80"/>
      <c r="AP3327" s="80"/>
      <c r="AQ3327" s="80"/>
      <c r="AR3327" s="127"/>
      <c r="AS3327" s="80"/>
      <c r="AT3327" s="7"/>
      <c r="AU3327" s="7"/>
      <c r="AV3327" s="165"/>
      <c r="AW3327" s="166"/>
      <c r="AX3327" s="137"/>
      <c r="AY3327" s="147"/>
      <c r="AZ3327" s="167"/>
      <c r="BA3327" s="167"/>
      <c r="BB3327" s="147" t="str">
        <f t="shared" si="746"/>
        <v/>
      </c>
      <c r="BC3327" s="168"/>
      <c r="BD3327" s="165"/>
      <c r="BE3327" s="165"/>
      <c r="BF3327" s="165"/>
      <c r="BG3327" s="165"/>
      <c r="BH3327" s="165"/>
      <c r="BI3327" s="165"/>
      <c r="BJ3327" s="165"/>
      <c r="BK3327" s="165"/>
      <c r="BL3327" s="165"/>
      <c r="BM3327" s="165"/>
      <c r="BN3327" s="165"/>
      <c r="BO3327" s="165"/>
      <c r="BP3327" s="165"/>
      <c r="BQ3327" s="165"/>
      <c r="BS3327" s="6"/>
      <c r="BT3327" s="11"/>
      <c r="BU3327" s="6"/>
      <c r="BV3327" s="6"/>
    </row>
    <row r="3328" spans="1:74" ht="15.75" x14ac:dyDescent="0.25">
      <c r="A3328" s="52" t="s">
        <v>1422</v>
      </c>
      <c r="B3328" s="56"/>
      <c r="C3328" s="7" t="s">
        <v>118</v>
      </c>
      <c r="D3328" s="7" t="s">
        <v>6558</v>
      </c>
      <c r="E3328" s="7"/>
      <c r="F3328" s="64"/>
      <c r="G3328" s="6"/>
      <c r="H3328" s="6"/>
      <c r="I3328" s="10" t="s">
        <v>110</v>
      </c>
      <c r="J3328" s="11" t="s">
        <v>1961</v>
      </c>
      <c r="K3328" s="194" t="s">
        <v>510</v>
      </c>
      <c r="L3328" s="176"/>
      <c r="M3328" s="176">
        <v>1000</v>
      </c>
      <c r="N3328" s="80" t="s">
        <v>6854</v>
      </c>
      <c r="O3328" s="162"/>
      <c r="P3328" s="80" t="s">
        <v>2386</v>
      </c>
      <c r="Q3328" s="80"/>
      <c r="R3328" s="80"/>
      <c r="S3328" s="163"/>
      <c r="T3328" s="213"/>
      <c r="U3328" s="162"/>
      <c r="V3328" s="164"/>
      <c r="W3328" s="12" t="str">
        <f t="shared" si="741"/>
        <v>Mqtt1</v>
      </c>
      <c r="X3328" s="196" t="s">
        <v>10607</v>
      </c>
      <c r="Y3328" s="6" t="str">
        <f t="shared" si="742"/>
        <v>marpower/power-tag/locker-ventilation</v>
      </c>
      <c r="Z3328" s="103" t="str" cm="1">
        <f t="array" ref="Z3328">IF(COUNTIF(N3328,"spare"),"","$."&amp;_xlfn.REGEXEXTRACT(J3328,"^PT\d+[FQ]\d+_(.*)", 2))</f>
        <v>$.RMS_Current_Phase_A</v>
      </c>
      <c r="AA3328" s="12">
        <f t="shared" si="744"/>
        <v>43</v>
      </c>
      <c r="AB3328" s="6" t="s">
        <v>195</v>
      </c>
      <c r="AC3328" s="103">
        <v>3000</v>
      </c>
      <c r="AJ3328" s="80"/>
      <c r="AK3328" s="113" t="s">
        <v>1423</v>
      </c>
      <c r="AN3328" s="80"/>
      <c r="AO3328" s="80"/>
      <c r="AP3328" s="80"/>
      <c r="AQ3328" s="80"/>
      <c r="AR3328" s="127"/>
      <c r="AS3328" s="80"/>
      <c r="AT3328" s="7"/>
      <c r="AU3328" s="7"/>
      <c r="AV3328" s="165"/>
      <c r="AW3328" s="166"/>
      <c r="AX3328" s="137"/>
      <c r="AY3328" s="147"/>
      <c r="AZ3328" s="167"/>
      <c r="BA3328" s="167"/>
      <c r="BB3328" s="147" t="str">
        <f t="shared" ref="BB3328:BB3342" si="747">IF(ISNUMBER(AM3328),"1","")</f>
        <v/>
      </c>
      <c r="BC3328" s="168"/>
      <c r="BD3328" s="165"/>
      <c r="BE3328" s="165"/>
      <c r="BF3328" s="165"/>
      <c r="BG3328" s="165"/>
      <c r="BH3328" s="165"/>
      <c r="BI3328" s="165"/>
      <c r="BJ3328" s="165"/>
      <c r="BK3328" s="165"/>
      <c r="BL3328" s="165"/>
      <c r="BM3328" s="165"/>
      <c r="BN3328" s="165"/>
      <c r="BO3328" s="165"/>
      <c r="BP3328" s="165"/>
      <c r="BQ3328" s="165"/>
      <c r="BS3328" s="6"/>
      <c r="BT3328" s="11"/>
      <c r="BU3328" s="6"/>
      <c r="BV3328" s="6"/>
    </row>
    <row r="3329" spans="1:74" ht="15.75" x14ac:dyDescent="0.25">
      <c r="A3329" s="52" t="s">
        <v>1422</v>
      </c>
      <c r="B3329" s="56"/>
      <c r="C3329" s="7" t="s">
        <v>118</v>
      </c>
      <c r="D3329" s="7" t="s">
        <v>6558</v>
      </c>
      <c r="E3329" s="7"/>
      <c r="F3329" s="64"/>
      <c r="G3329" s="6"/>
      <c r="H3329" s="6"/>
      <c r="I3329" s="10" t="s">
        <v>110</v>
      </c>
      <c r="J3329" s="11" t="s">
        <v>1962</v>
      </c>
      <c r="K3329" s="194" t="s">
        <v>510</v>
      </c>
      <c r="L3329" s="176"/>
      <c r="M3329" s="176">
        <v>1000</v>
      </c>
      <c r="N3329" s="80" t="s">
        <v>6854</v>
      </c>
      <c r="O3329" s="162"/>
      <c r="P3329" s="80" t="s">
        <v>2387</v>
      </c>
      <c r="Q3329" s="80"/>
      <c r="R3329" s="80"/>
      <c r="S3329" s="163"/>
      <c r="T3329" s="213"/>
      <c r="U3329" s="162"/>
      <c r="V3329" s="164"/>
      <c r="W3329" s="12" t="str">
        <f t="shared" si="741"/>
        <v>Mqtt1</v>
      </c>
      <c r="X3329" s="196" t="s">
        <v>10607</v>
      </c>
      <c r="Y3329" s="6" t="str">
        <f t="shared" si="742"/>
        <v>marpower/power-tag/locker-ventilation</v>
      </c>
      <c r="Z3329" s="103" t="str" cm="1">
        <f t="array" ref="Z3329">IF(COUNTIF(N3329,"spare"),"","$."&amp;_xlfn.REGEXEXTRACT(J3329,"^PT\d+[FQ]\d+_(.*)", 2))</f>
        <v>$.RMS_Current_Phase_B</v>
      </c>
      <c r="AA3329" s="12">
        <f t="shared" si="744"/>
        <v>43</v>
      </c>
      <c r="AB3329" s="6" t="s">
        <v>195</v>
      </c>
      <c r="AC3329" s="103">
        <v>3002</v>
      </c>
      <c r="AJ3329" s="80"/>
      <c r="AK3329" s="113" t="s">
        <v>1423</v>
      </c>
      <c r="AN3329" s="80"/>
      <c r="AO3329" s="80"/>
      <c r="AP3329" s="80"/>
      <c r="AQ3329" s="80"/>
      <c r="AR3329" s="127"/>
      <c r="AS3329" s="80"/>
      <c r="AT3329" s="7"/>
      <c r="AU3329" s="7"/>
      <c r="AV3329" s="165"/>
      <c r="AW3329" s="166"/>
      <c r="AX3329" s="137"/>
      <c r="AY3329" s="147"/>
      <c r="AZ3329" s="167"/>
      <c r="BA3329" s="167"/>
      <c r="BB3329" s="147" t="str">
        <f t="shared" si="747"/>
        <v/>
      </c>
      <c r="BC3329" s="168"/>
      <c r="BD3329" s="165"/>
      <c r="BE3329" s="165"/>
      <c r="BF3329" s="165"/>
      <c r="BG3329" s="165"/>
      <c r="BH3329" s="165"/>
      <c r="BI3329" s="165"/>
      <c r="BJ3329" s="165"/>
      <c r="BK3329" s="165"/>
      <c r="BL3329" s="165"/>
      <c r="BM3329" s="165"/>
      <c r="BN3329" s="165"/>
      <c r="BO3329" s="165"/>
      <c r="BP3329" s="165"/>
      <c r="BQ3329" s="165"/>
      <c r="BS3329" s="6"/>
      <c r="BT3329" s="11"/>
      <c r="BU3329" s="6"/>
      <c r="BV3329" s="6"/>
    </row>
    <row r="3330" spans="1:74" ht="15.75" x14ac:dyDescent="0.25">
      <c r="A3330" s="52" t="s">
        <v>1422</v>
      </c>
      <c r="B3330" s="56"/>
      <c r="C3330" s="7" t="s">
        <v>118</v>
      </c>
      <c r="D3330" s="7" t="s">
        <v>6558</v>
      </c>
      <c r="E3330" s="7"/>
      <c r="F3330" s="64"/>
      <c r="G3330" s="6"/>
      <c r="H3330" s="6"/>
      <c r="I3330" s="10" t="s">
        <v>110</v>
      </c>
      <c r="J3330" s="11" t="s">
        <v>1963</v>
      </c>
      <c r="K3330" s="194" t="s">
        <v>510</v>
      </c>
      <c r="L3330" s="176"/>
      <c r="M3330" s="176">
        <v>1000</v>
      </c>
      <c r="N3330" s="80" t="s">
        <v>6854</v>
      </c>
      <c r="O3330" s="162"/>
      <c r="P3330" s="80" t="s">
        <v>2388</v>
      </c>
      <c r="Q3330" s="80"/>
      <c r="R3330" s="80"/>
      <c r="S3330" s="163"/>
      <c r="T3330" s="213"/>
      <c r="U3330" s="162"/>
      <c r="V3330" s="164"/>
      <c r="W3330" s="12" t="str">
        <f t="shared" si="741"/>
        <v>Mqtt1</v>
      </c>
      <c r="X3330" s="196" t="s">
        <v>10607</v>
      </c>
      <c r="Y3330" s="6" t="str">
        <f t="shared" si="742"/>
        <v>marpower/power-tag/locker-ventilation</v>
      </c>
      <c r="Z3330" s="103" t="str" cm="1">
        <f t="array" ref="Z3330">IF(COUNTIF(N3330,"spare"),"","$."&amp;_xlfn.REGEXEXTRACT(J3330,"^PT\d+[FQ]\d+_(.*)", 2))</f>
        <v>$.RMS_Current_Phase_C</v>
      </c>
      <c r="AA3330" s="12">
        <f t="shared" si="744"/>
        <v>43</v>
      </c>
      <c r="AB3330" s="6" t="s">
        <v>195</v>
      </c>
      <c r="AC3330" s="103">
        <v>3004</v>
      </c>
      <c r="AJ3330" s="80"/>
      <c r="AK3330" s="113" t="s">
        <v>1423</v>
      </c>
      <c r="AN3330" s="80"/>
      <c r="AO3330" s="80"/>
      <c r="AP3330" s="80"/>
      <c r="AQ3330" s="80"/>
      <c r="AR3330" s="127"/>
      <c r="AS3330" s="80"/>
      <c r="AT3330" s="7"/>
      <c r="AU3330" s="7"/>
      <c r="AV3330" s="165"/>
      <c r="AW3330" s="166"/>
      <c r="AX3330" s="137"/>
      <c r="AY3330" s="147"/>
      <c r="AZ3330" s="167"/>
      <c r="BA3330" s="167"/>
      <c r="BB3330" s="147" t="str">
        <f t="shared" si="747"/>
        <v/>
      </c>
      <c r="BC3330" s="168"/>
      <c r="BD3330" s="165"/>
      <c r="BE3330" s="165"/>
      <c r="BF3330" s="165"/>
      <c r="BG3330" s="165"/>
      <c r="BH3330" s="165"/>
      <c r="BI3330" s="165"/>
      <c r="BJ3330" s="165"/>
      <c r="BK3330" s="165"/>
      <c r="BL3330" s="165"/>
      <c r="BM3330" s="165"/>
      <c r="BN3330" s="165"/>
      <c r="BO3330" s="165"/>
      <c r="BP3330" s="165"/>
      <c r="BQ3330" s="165"/>
      <c r="BS3330" s="6"/>
      <c r="BT3330" s="11"/>
      <c r="BU3330" s="6"/>
      <c r="BV3330" s="6"/>
    </row>
    <row r="3331" spans="1:74" ht="15.75" x14ac:dyDescent="0.25">
      <c r="A3331" s="52" t="s">
        <v>1422</v>
      </c>
      <c r="B3331" s="56"/>
      <c r="C3331" s="7" t="s">
        <v>118</v>
      </c>
      <c r="D3331" s="7" t="s">
        <v>6558</v>
      </c>
      <c r="E3331" s="7"/>
      <c r="F3331" s="64"/>
      <c r="G3331" s="6"/>
      <c r="H3331" s="6"/>
      <c r="I3331" s="10" t="s">
        <v>110</v>
      </c>
      <c r="J3331" s="11" t="s">
        <v>1964</v>
      </c>
      <c r="K3331" s="194" t="s">
        <v>510</v>
      </c>
      <c r="L3331" s="176"/>
      <c r="M3331" s="176">
        <v>1000</v>
      </c>
      <c r="N3331" s="80" t="s">
        <v>6854</v>
      </c>
      <c r="O3331" s="162"/>
      <c r="P3331" s="80" t="s">
        <v>2389</v>
      </c>
      <c r="Q3331" s="80"/>
      <c r="R3331" s="80"/>
      <c r="S3331" s="163"/>
      <c r="T3331" s="213"/>
      <c r="U3331" s="162"/>
      <c r="V3331" s="164"/>
      <c r="W3331" s="12" t="str">
        <f t="shared" si="741"/>
        <v>Mqtt1</v>
      </c>
      <c r="X3331" s="196" t="s">
        <v>10607</v>
      </c>
      <c r="Y3331" s="6" t="str">
        <f t="shared" si="742"/>
        <v>marpower/power-tag/locker-ventilation</v>
      </c>
      <c r="Z3331" s="103" t="str" cm="1">
        <f t="array" ref="Z3331">IF(COUNTIF(N3331,"spare"),"","$."&amp;_xlfn.REGEXEXTRACT(J3331,"^PT\d+[FQ]\d+_(.*)", 2))</f>
        <v>$.RMS_Current_Phase_Neut</v>
      </c>
      <c r="AA3331" s="12">
        <f t="shared" si="744"/>
        <v>43</v>
      </c>
      <c r="AB3331" s="6" t="s">
        <v>195</v>
      </c>
      <c r="AC3331" s="103">
        <v>3006</v>
      </c>
      <c r="AJ3331" s="80"/>
      <c r="AK3331" s="113" t="s">
        <v>1423</v>
      </c>
      <c r="AN3331" s="80"/>
      <c r="AO3331" s="80"/>
      <c r="AP3331" s="80"/>
      <c r="AQ3331" s="80"/>
      <c r="AR3331" s="127"/>
      <c r="AS3331" s="80"/>
      <c r="AT3331" s="7"/>
      <c r="AU3331" s="7"/>
      <c r="AV3331" s="165"/>
      <c r="AW3331" s="166"/>
      <c r="AX3331" s="137"/>
      <c r="AY3331" s="147"/>
      <c r="AZ3331" s="167"/>
      <c r="BA3331" s="167"/>
      <c r="BB3331" s="147" t="str">
        <f t="shared" si="747"/>
        <v/>
      </c>
      <c r="BC3331" s="168"/>
      <c r="BD3331" s="165"/>
      <c r="BE3331" s="165"/>
      <c r="BF3331" s="165"/>
      <c r="BG3331" s="165"/>
      <c r="BH3331" s="165"/>
      <c r="BI3331" s="165"/>
      <c r="BJ3331" s="165"/>
      <c r="BK3331" s="165"/>
      <c r="BL3331" s="165"/>
      <c r="BM3331" s="165"/>
      <c r="BN3331" s="165"/>
      <c r="BO3331" s="165"/>
      <c r="BP3331" s="165"/>
      <c r="BQ3331" s="165"/>
      <c r="BS3331" s="6"/>
      <c r="BT3331" s="11"/>
      <c r="BU3331" s="6"/>
      <c r="BV3331" s="6"/>
    </row>
    <row r="3332" spans="1:74" ht="15.75" x14ac:dyDescent="0.25">
      <c r="A3332" s="52" t="s">
        <v>1422</v>
      </c>
      <c r="B3332" s="56"/>
      <c r="C3332" s="7" t="s">
        <v>118</v>
      </c>
      <c r="D3332" s="7" t="s">
        <v>6558</v>
      </c>
      <c r="E3332" s="7"/>
      <c r="F3332" s="64"/>
      <c r="G3332" s="6"/>
      <c r="H3332" s="6"/>
      <c r="I3332" s="10" t="s">
        <v>110</v>
      </c>
      <c r="J3332" s="11" t="s">
        <v>8312</v>
      </c>
      <c r="K3332" s="194" t="s">
        <v>510</v>
      </c>
      <c r="L3332" s="176"/>
      <c r="M3332" s="176">
        <v>1000</v>
      </c>
      <c r="N3332" s="80" t="s">
        <v>6854</v>
      </c>
      <c r="O3332" s="162"/>
      <c r="P3332" s="80" t="s">
        <v>2390</v>
      </c>
      <c r="Q3332" s="80"/>
      <c r="R3332" s="80"/>
      <c r="S3332" s="163"/>
      <c r="T3332" s="213"/>
      <c r="U3332" s="162"/>
      <c r="V3332" s="164"/>
      <c r="W3332" s="12" t="str">
        <f t="shared" si="741"/>
        <v>Mqtt1</v>
      </c>
      <c r="X3332" s="196" t="s">
        <v>10607</v>
      </c>
      <c r="Y3332" s="6" t="str">
        <f t="shared" si="742"/>
        <v>marpower/power-tag/locker-ventilation</v>
      </c>
      <c r="Z3332" s="103" t="str" cm="1">
        <f t="array" ref="Z3332">IF(COUNTIF(N3332,"spare"),"","$."&amp;_xlfn.REGEXEXTRACT(J3332,"^PT\d+[FQ]\d+_(.*)", 2))</f>
        <v>$.RMS_Voltage_A_N</v>
      </c>
      <c r="AA3332" s="12">
        <f t="shared" si="744"/>
        <v>43</v>
      </c>
      <c r="AB3332" s="6" t="s">
        <v>195</v>
      </c>
      <c r="AC3332" s="103">
        <v>3028</v>
      </c>
      <c r="AJ3332" s="80"/>
      <c r="AK3332" s="113" t="s">
        <v>1424</v>
      </c>
      <c r="AN3332" s="80"/>
      <c r="AO3332" s="80"/>
      <c r="AP3332" s="80"/>
      <c r="AQ3332" s="80"/>
      <c r="AR3332" s="127"/>
      <c r="AS3332" s="80"/>
      <c r="AT3332" s="7"/>
      <c r="AU3332" s="7"/>
      <c r="AV3332" s="165"/>
      <c r="AW3332" s="166"/>
      <c r="AX3332" s="137"/>
      <c r="AY3332" s="147"/>
      <c r="AZ3332" s="167"/>
      <c r="BA3332" s="167"/>
      <c r="BB3332" s="147" t="str">
        <f t="shared" si="747"/>
        <v/>
      </c>
      <c r="BC3332" s="168"/>
      <c r="BD3332" s="165"/>
      <c r="BE3332" s="165"/>
      <c r="BF3332" s="165"/>
      <c r="BG3332" s="165"/>
      <c r="BH3332" s="165"/>
      <c r="BI3332" s="165"/>
      <c r="BJ3332" s="165"/>
      <c r="BK3332" s="165"/>
      <c r="BL3332" s="165"/>
      <c r="BM3332" s="165"/>
      <c r="BN3332" s="165"/>
      <c r="BO3332" s="165"/>
      <c r="BP3332" s="165"/>
      <c r="BQ3332" s="165"/>
      <c r="BS3332" s="6"/>
      <c r="BT3332" s="11"/>
      <c r="BU3332" s="6"/>
      <c r="BV3332" s="6"/>
    </row>
    <row r="3333" spans="1:74" ht="15.75" x14ac:dyDescent="0.25">
      <c r="A3333" s="52" t="s">
        <v>1422</v>
      </c>
      <c r="B3333" s="56"/>
      <c r="C3333" s="7" t="s">
        <v>118</v>
      </c>
      <c r="D3333" s="7" t="s">
        <v>6558</v>
      </c>
      <c r="E3333" s="7"/>
      <c r="F3333" s="64"/>
      <c r="G3333" s="6"/>
      <c r="H3333" s="6"/>
      <c r="I3333" s="10" t="s">
        <v>110</v>
      </c>
      <c r="J3333" s="11" t="s">
        <v>8489</v>
      </c>
      <c r="K3333" s="194" t="s">
        <v>510</v>
      </c>
      <c r="L3333" s="176"/>
      <c r="M3333" s="176">
        <v>1000</v>
      </c>
      <c r="N3333" s="80" t="s">
        <v>6854</v>
      </c>
      <c r="O3333" s="162"/>
      <c r="P3333" s="80" t="s">
        <v>2391</v>
      </c>
      <c r="Q3333" s="80"/>
      <c r="R3333" s="80"/>
      <c r="S3333" s="163"/>
      <c r="T3333" s="213"/>
      <c r="U3333" s="162"/>
      <c r="V3333" s="164"/>
      <c r="W3333" s="12" t="str">
        <f t="shared" si="741"/>
        <v>Mqtt1</v>
      </c>
      <c r="X3333" s="196" t="s">
        <v>10607</v>
      </c>
      <c r="Y3333" s="6" t="str">
        <f t="shared" si="742"/>
        <v>marpower/power-tag/locker-ventilation</v>
      </c>
      <c r="Z3333" s="103" t="str" cm="1">
        <f t="array" ref="Z3333">IF(COUNTIF(N3333,"spare"),"","$."&amp;_xlfn.REGEXEXTRACT(J3333,"^PT\d+[FQ]\d+_(.*)", 2))</f>
        <v>$.RMS_Voltage_B_N</v>
      </c>
      <c r="AA3333" s="12">
        <f t="shared" si="744"/>
        <v>43</v>
      </c>
      <c r="AB3333" s="6" t="s">
        <v>195</v>
      </c>
      <c r="AC3333" s="103">
        <v>3030</v>
      </c>
      <c r="AJ3333" s="80"/>
      <c r="AK3333" s="113" t="s">
        <v>1424</v>
      </c>
      <c r="AN3333" s="80"/>
      <c r="AO3333" s="80"/>
      <c r="AP3333" s="80"/>
      <c r="AQ3333" s="80"/>
      <c r="AR3333" s="127"/>
      <c r="AS3333" s="80"/>
      <c r="AT3333" s="7"/>
      <c r="AU3333" s="7"/>
      <c r="AV3333" s="165"/>
      <c r="AW3333" s="166"/>
      <c r="AX3333" s="137"/>
      <c r="AY3333" s="147"/>
      <c r="AZ3333" s="167"/>
      <c r="BA3333" s="167"/>
      <c r="BB3333" s="147" t="str">
        <f t="shared" si="747"/>
        <v/>
      </c>
      <c r="BC3333" s="168"/>
      <c r="BD3333" s="165"/>
      <c r="BE3333" s="165"/>
      <c r="BF3333" s="165"/>
      <c r="BG3333" s="165"/>
      <c r="BH3333" s="165"/>
      <c r="BI3333" s="165"/>
      <c r="BJ3333" s="165"/>
      <c r="BK3333" s="165"/>
      <c r="BL3333" s="165"/>
      <c r="BM3333" s="165"/>
      <c r="BN3333" s="165"/>
      <c r="BO3333" s="165"/>
      <c r="BP3333" s="165"/>
      <c r="BQ3333" s="165"/>
      <c r="BS3333" s="6"/>
      <c r="BT3333" s="11"/>
      <c r="BU3333" s="6"/>
      <c r="BV3333" s="6"/>
    </row>
    <row r="3334" spans="1:74" ht="15.75" x14ac:dyDescent="0.25">
      <c r="A3334" s="52" t="s">
        <v>1422</v>
      </c>
      <c r="B3334" s="56"/>
      <c r="C3334" s="7" t="s">
        <v>118</v>
      </c>
      <c r="D3334" s="7" t="s">
        <v>6558</v>
      </c>
      <c r="E3334" s="7"/>
      <c r="F3334" s="64"/>
      <c r="G3334" s="6"/>
      <c r="H3334" s="6"/>
      <c r="I3334" s="10" t="s">
        <v>110</v>
      </c>
      <c r="J3334" s="11" t="s">
        <v>8666</v>
      </c>
      <c r="K3334" s="194" t="s">
        <v>510</v>
      </c>
      <c r="L3334" s="176"/>
      <c r="M3334" s="176">
        <v>1000</v>
      </c>
      <c r="N3334" s="80" t="s">
        <v>6854</v>
      </c>
      <c r="O3334" s="162"/>
      <c r="P3334" s="80" t="s">
        <v>2392</v>
      </c>
      <c r="Q3334" s="80"/>
      <c r="R3334" s="80"/>
      <c r="S3334" s="163"/>
      <c r="T3334" s="213"/>
      <c r="U3334" s="162"/>
      <c r="V3334" s="164"/>
      <c r="W3334" s="12" t="str">
        <f t="shared" si="741"/>
        <v>Mqtt1</v>
      </c>
      <c r="X3334" s="196" t="s">
        <v>10607</v>
      </c>
      <c r="Y3334" s="6" t="str">
        <f t="shared" si="742"/>
        <v>marpower/power-tag/locker-ventilation</v>
      </c>
      <c r="Z3334" s="103" t="str" cm="1">
        <f t="array" ref="Z3334">IF(COUNTIF(N3334,"spare"),"","$."&amp;_xlfn.REGEXEXTRACT(J3334,"^PT\d+[FQ]\d+_(.*)", 2))</f>
        <v>$.RMS_Voltage_C_N</v>
      </c>
      <c r="AA3334" s="12">
        <f t="shared" si="744"/>
        <v>43</v>
      </c>
      <c r="AB3334" s="6" t="s">
        <v>195</v>
      </c>
      <c r="AC3334" s="103">
        <v>3032</v>
      </c>
      <c r="AJ3334" s="80"/>
      <c r="AK3334" s="113" t="s">
        <v>1424</v>
      </c>
      <c r="AN3334" s="80"/>
      <c r="AO3334" s="80"/>
      <c r="AP3334" s="80"/>
      <c r="AQ3334" s="80"/>
      <c r="AR3334" s="127"/>
      <c r="AS3334" s="80"/>
      <c r="AT3334" s="7"/>
      <c r="AU3334" s="7"/>
      <c r="AV3334" s="165"/>
      <c r="AW3334" s="166"/>
      <c r="AX3334" s="137"/>
      <c r="AY3334" s="147"/>
      <c r="AZ3334" s="167"/>
      <c r="BA3334" s="167"/>
      <c r="BB3334" s="147" t="str">
        <f t="shared" si="747"/>
        <v/>
      </c>
      <c r="BC3334" s="168"/>
      <c r="BD3334" s="165"/>
      <c r="BE3334" s="165"/>
      <c r="BF3334" s="165"/>
      <c r="BG3334" s="165"/>
      <c r="BH3334" s="165"/>
      <c r="BI3334" s="165"/>
      <c r="BJ3334" s="165"/>
      <c r="BK3334" s="165"/>
      <c r="BL3334" s="165"/>
      <c r="BM3334" s="165"/>
      <c r="BN3334" s="165"/>
      <c r="BO3334" s="165"/>
      <c r="BP3334" s="165"/>
      <c r="BQ3334" s="165"/>
      <c r="BS3334" s="6"/>
      <c r="BT3334" s="11"/>
      <c r="BU3334" s="6"/>
      <c r="BV3334" s="6"/>
    </row>
    <row r="3335" spans="1:74" ht="15.75" x14ac:dyDescent="0.25">
      <c r="A3335" s="52" t="s">
        <v>1422</v>
      </c>
      <c r="B3335" s="56"/>
      <c r="C3335" s="7" t="s">
        <v>118</v>
      </c>
      <c r="D3335" s="7" t="s">
        <v>6558</v>
      </c>
      <c r="E3335" s="7"/>
      <c r="F3335" s="64"/>
      <c r="G3335" s="6"/>
      <c r="H3335" s="6"/>
      <c r="I3335" s="10" t="s">
        <v>110</v>
      </c>
      <c r="J3335" s="11" t="s">
        <v>1965</v>
      </c>
      <c r="K3335" s="194" t="s">
        <v>510</v>
      </c>
      <c r="L3335" s="176"/>
      <c r="M3335" s="176">
        <v>1000</v>
      </c>
      <c r="N3335" s="80" t="s">
        <v>6854</v>
      </c>
      <c r="O3335" s="162"/>
      <c r="P3335" s="80" t="s">
        <v>2393</v>
      </c>
      <c r="Q3335" s="80"/>
      <c r="R3335" s="80"/>
      <c r="S3335" s="163"/>
      <c r="T3335" s="213"/>
      <c r="U3335" s="162"/>
      <c r="V3335" s="164"/>
      <c r="W3335" s="12" t="str">
        <f t="shared" si="741"/>
        <v>Mqtt1</v>
      </c>
      <c r="X3335" s="196" t="s">
        <v>10607</v>
      </c>
      <c r="Y3335" s="6" t="str">
        <f t="shared" si="742"/>
        <v>marpower/power-tag/locker-ventilation</v>
      </c>
      <c r="Z3335" s="103" t="str" cm="1">
        <f t="array" ref="Z3335">IF(COUNTIF(N3335,"spare"),"","$."&amp;_xlfn.REGEXEXTRACT(J3335,"^PT\d+[FQ]\d+_(.*)", 2))</f>
        <v>$.Active_Power_Phase_A</v>
      </c>
      <c r="AA3335" s="12">
        <f t="shared" si="744"/>
        <v>43</v>
      </c>
      <c r="AB3335" s="6" t="s">
        <v>195</v>
      </c>
      <c r="AC3335" s="103">
        <v>3054</v>
      </c>
      <c r="AJ3335" s="80"/>
      <c r="AK3335" s="113" t="s">
        <v>1425</v>
      </c>
      <c r="AN3335" s="80"/>
      <c r="AO3335" s="80"/>
      <c r="AP3335" s="80"/>
      <c r="AQ3335" s="80"/>
      <c r="AR3335" s="127"/>
      <c r="AS3335" s="80"/>
      <c r="AT3335" s="7"/>
      <c r="AU3335" s="7"/>
      <c r="AV3335" s="165"/>
      <c r="AW3335" s="166"/>
      <c r="AX3335" s="137"/>
      <c r="AY3335" s="147"/>
      <c r="AZ3335" s="167"/>
      <c r="BA3335" s="167"/>
      <c r="BB3335" s="147" t="str">
        <f t="shared" si="747"/>
        <v/>
      </c>
      <c r="BC3335" s="168"/>
      <c r="BD3335" s="165"/>
      <c r="BE3335" s="165"/>
      <c r="BF3335" s="165"/>
      <c r="BG3335" s="165"/>
      <c r="BH3335" s="165"/>
      <c r="BI3335" s="165"/>
      <c r="BJ3335" s="165"/>
      <c r="BK3335" s="165"/>
      <c r="BL3335" s="165"/>
      <c r="BM3335" s="165"/>
      <c r="BN3335" s="165"/>
      <c r="BO3335" s="165"/>
      <c r="BP3335" s="165"/>
      <c r="BQ3335" s="165"/>
      <c r="BS3335" s="6"/>
      <c r="BT3335" s="11"/>
      <c r="BU3335" s="6"/>
      <c r="BV3335" s="6"/>
    </row>
    <row r="3336" spans="1:74" ht="15.75" x14ac:dyDescent="0.25">
      <c r="A3336" s="52" t="s">
        <v>1422</v>
      </c>
      <c r="B3336" s="56"/>
      <c r="C3336" s="7" t="s">
        <v>118</v>
      </c>
      <c r="D3336" s="7" t="s">
        <v>6558</v>
      </c>
      <c r="E3336" s="7"/>
      <c r="F3336" s="64"/>
      <c r="G3336" s="6"/>
      <c r="H3336" s="6"/>
      <c r="I3336" s="10" t="s">
        <v>110</v>
      </c>
      <c r="J3336" s="11" t="s">
        <v>1966</v>
      </c>
      <c r="K3336" s="194" t="s">
        <v>510</v>
      </c>
      <c r="L3336" s="176"/>
      <c r="M3336" s="176">
        <v>1000</v>
      </c>
      <c r="N3336" s="80" t="s">
        <v>6854</v>
      </c>
      <c r="O3336" s="162"/>
      <c r="P3336" s="80" t="s">
        <v>2394</v>
      </c>
      <c r="Q3336" s="80"/>
      <c r="R3336" s="80"/>
      <c r="S3336" s="163"/>
      <c r="T3336" s="213"/>
      <c r="U3336" s="162"/>
      <c r="V3336" s="164"/>
      <c r="W3336" s="12" t="str">
        <f t="shared" si="741"/>
        <v>Mqtt1</v>
      </c>
      <c r="X3336" s="196" t="s">
        <v>10607</v>
      </c>
      <c r="Y3336" s="6" t="str">
        <f t="shared" si="742"/>
        <v>marpower/power-tag/locker-ventilation</v>
      </c>
      <c r="Z3336" s="103" t="str" cm="1">
        <f t="array" ref="Z3336">IF(COUNTIF(N3336,"spare"),"","$."&amp;_xlfn.REGEXEXTRACT(J3336,"^PT\d+[FQ]\d+_(.*)", 2))</f>
        <v>$.Active_Power_Phase_B</v>
      </c>
      <c r="AA3336" s="12">
        <f t="shared" si="744"/>
        <v>43</v>
      </c>
      <c r="AB3336" s="6" t="s">
        <v>195</v>
      </c>
      <c r="AC3336" s="103">
        <v>3056</v>
      </c>
      <c r="AJ3336" s="80"/>
      <c r="AK3336" s="113" t="s">
        <v>1425</v>
      </c>
      <c r="AN3336" s="80"/>
      <c r="AO3336" s="80"/>
      <c r="AP3336" s="80"/>
      <c r="AQ3336" s="80"/>
      <c r="AR3336" s="127"/>
      <c r="AS3336" s="80"/>
      <c r="AT3336" s="7"/>
      <c r="AU3336" s="7"/>
      <c r="AV3336" s="165"/>
      <c r="AW3336" s="166"/>
      <c r="AX3336" s="137"/>
      <c r="AY3336" s="147"/>
      <c r="AZ3336" s="167"/>
      <c r="BA3336" s="167"/>
      <c r="BB3336" s="147" t="str">
        <f t="shared" si="747"/>
        <v/>
      </c>
      <c r="BC3336" s="168"/>
      <c r="BD3336" s="165"/>
      <c r="BE3336" s="165"/>
      <c r="BF3336" s="165"/>
      <c r="BG3336" s="165"/>
      <c r="BH3336" s="165"/>
      <c r="BI3336" s="165"/>
      <c r="BJ3336" s="165"/>
      <c r="BK3336" s="165"/>
      <c r="BL3336" s="165"/>
      <c r="BM3336" s="165"/>
      <c r="BN3336" s="165"/>
      <c r="BO3336" s="165"/>
      <c r="BP3336" s="165"/>
      <c r="BQ3336" s="165"/>
      <c r="BS3336" s="6"/>
      <c r="BT3336" s="11"/>
      <c r="BU3336" s="6"/>
      <c r="BV3336" s="6"/>
    </row>
    <row r="3337" spans="1:74" ht="15.75" x14ac:dyDescent="0.25">
      <c r="A3337" s="52" t="s">
        <v>1422</v>
      </c>
      <c r="B3337" s="56"/>
      <c r="C3337" s="7" t="s">
        <v>118</v>
      </c>
      <c r="D3337" s="7" t="s">
        <v>6558</v>
      </c>
      <c r="E3337" s="7"/>
      <c r="F3337" s="64"/>
      <c r="G3337" s="6"/>
      <c r="H3337" s="6"/>
      <c r="I3337" s="10" t="s">
        <v>110</v>
      </c>
      <c r="J3337" s="11" t="s">
        <v>1967</v>
      </c>
      <c r="K3337" s="194" t="s">
        <v>510</v>
      </c>
      <c r="L3337" s="176"/>
      <c r="M3337" s="176">
        <v>1000</v>
      </c>
      <c r="N3337" s="80" t="s">
        <v>6854</v>
      </c>
      <c r="O3337" s="162"/>
      <c r="P3337" s="80" t="s">
        <v>2395</v>
      </c>
      <c r="Q3337" s="80"/>
      <c r="R3337" s="80"/>
      <c r="S3337" s="163"/>
      <c r="T3337" s="213"/>
      <c r="U3337" s="162"/>
      <c r="V3337" s="164"/>
      <c r="W3337" s="12" t="str">
        <f t="shared" si="741"/>
        <v>Mqtt1</v>
      </c>
      <c r="X3337" s="196" t="s">
        <v>10607</v>
      </c>
      <c r="Y3337" s="6" t="str">
        <f t="shared" si="742"/>
        <v>marpower/power-tag/locker-ventilation</v>
      </c>
      <c r="Z3337" s="103" t="str" cm="1">
        <f t="array" ref="Z3337">IF(COUNTIF(N3337,"spare"),"","$."&amp;_xlfn.REGEXEXTRACT(J3337,"^PT\d+[FQ]\d+_(.*)", 2))</f>
        <v>$.Active_Power_Phase_C</v>
      </c>
      <c r="AA3337" s="12">
        <f t="shared" si="744"/>
        <v>43</v>
      </c>
      <c r="AB3337" s="6" t="s">
        <v>195</v>
      </c>
      <c r="AC3337" s="103">
        <v>3058</v>
      </c>
      <c r="AJ3337" s="80"/>
      <c r="AK3337" s="113" t="s">
        <v>1425</v>
      </c>
      <c r="AN3337" s="80"/>
      <c r="AO3337" s="80"/>
      <c r="AP3337" s="80"/>
      <c r="AQ3337" s="80"/>
      <c r="AR3337" s="127"/>
      <c r="AS3337" s="80"/>
      <c r="AT3337" s="7"/>
      <c r="AU3337" s="7"/>
      <c r="AV3337" s="165"/>
      <c r="AW3337" s="166"/>
      <c r="AX3337" s="137"/>
      <c r="AY3337" s="147"/>
      <c r="AZ3337" s="167"/>
      <c r="BA3337" s="167"/>
      <c r="BB3337" s="147" t="str">
        <f t="shared" si="747"/>
        <v/>
      </c>
      <c r="BC3337" s="168"/>
      <c r="BD3337" s="165"/>
      <c r="BE3337" s="165"/>
      <c r="BF3337" s="165"/>
      <c r="BG3337" s="165"/>
      <c r="BH3337" s="165"/>
      <c r="BI3337" s="165"/>
      <c r="BJ3337" s="165"/>
      <c r="BK3337" s="165"/>
      <c r="BL3337" s="165"/>
      <c r="BM3337" s="165"/>
      <c r="BN3337" s="165"/>
      <c r="BO3337" s="165"/>
      <c r="BP3337" s="165"/>
      <c r="BQ3337" s="165"/>
      <c r="BS3337" s="6"/>
      <c r="BT3337" s="11"/>
      <c r="BU3337" s="6"/>
      <c r="BV3337" s="6"/>
    </row>
    <row r="3338" spans="1:74" ht="15.75" x14ac:dyDescent="0.25">
      <c r="A3338" s="52" t="s">
        <v>1422</v>
      </c>
      <c r="B3338" s="56"/>
      <c r="C3338" s="7" t="s">
        <v>118</v>
      </c>
      <c r="D3338" s="7" t="s">
        <v>6558</v>
      </c>
      <c r="E3338" s="7"/>
      <c r="F3338" s="64"/>
      <c r="G3338" s="6"/>
      <c r="H3338" s="6"/>
      <c r="I3338" s="10" t="s">
        <v>110</v>
      </c>
      <c r="J3338" s="11" t="s">
        <v>1968</v>
      </c>
      <c r="K3338" s="194" t="s">
        <v>510</v>
      </c>
      <c r="L3338" s="176"/>
      <c r="M3338" s="176">
        <v>1000</v>
      </c>
      <c r="N3338" s="80" t="s">
        <v>6854</v>
      </c>
      <c r="O3338" s="162"/>
      <c r="P3338" s="80" t="s">
        <v>2396</v>
      </c>
      <c r="Q3338" s="80"/>
      <c r="R3338" s="80"/>
      <c r="S3338" s="163"/>
      <c r="T3338" s="213"/>
      <c r="U3338" s="162"/>
      <c r="V3338" s="164"/>
      <c r="W3338" s="12" t="str">
        <f t="shared" ref="W3338:W3401" si="748">IF(COUNTIF(N3338,"spare"),"","Mqtt1")</f>
        <v>Mqtt1</v>
      </c>
      <c r="X3338" s="196" t="s">
        <v>10607</v>
      </c>
      <c r="Y3338" s="6" t="str">
        <f t="shared" si="742"/>
        <v>marpower/power-tag/locker-ventilation</v>
      </c>
      <c r="Z3338" s="103" t="str" cm="1">
        <f t="array" ref="Z3338">IF(COUNTIF(N3338,"spare"),"","$."&amp;_xlfn.REGEXEXTRACT(J3338,"^PT\d+[FQ]\d+_(.*)", 2))</f>
        <v>$.Total_Active_Power</v>
      </c>
      <c r="AA3338" s="12">
        <f t="shared" si="744"/>
        <v>43</v>
      </c>
      <c r="AB3338" s="6" t="s">
        <v>195</v>
      </c>
      <c r="AC3338" s="103">
        <v>3060</v>
      </c>
      <c r="AJ3338" s="80"/>
      <c r="AK3338" s="113" t="s">
        <v>1425</v>
      </c>
      <c r="AN3338" s="80"/>
      <c r="AO3338" s="80"/>
      <c r="AP3338" s="80"/>
      <c r="AQ3338" s="80"/>
      <c r="AR3338" s="127"/>
      <c r="AS3338" s="80"/>
      <c r="AT3338" s="7"/>
      <c r="AU3338" s="7"/>
      <c r="AV3338" s="165"/>
      <c r="AW3338" s="166"/>
      <c r="AX3338" s="137"/>
      <c r="AY3338" s="147"/>
      <c r="AZ3338" s="167"/>
      <c r="BA3338" s="167"/>
      <c r="BB3338" s="147" t="str">
        <f t="shared" si="747"/>
        <v/>
      </c>
      <c r="BC3338" s="168"/>
      <c r="BD3338" s="165"/>
      <c r="BE3338" s="165"/>
      <c r="BF3338" s="165"/>
      <c r="BG3338" s="165"/>
      <c r="BH3338" s="165"/>
      <c r="BI3338" s="165"/>
      <c r="BJ3338" s="165"/>
      <c r="BK3338" s="165"/>
      <c r="BL3338" s="165"/>
      <c r="BM3338" s="165"/>
      <c r="BN3338" s="165"/>
      <c r="BO3338" s="165"/>
      <c r="BP3338" s="165"/>
      <c r="BQ3338" s="165"/>
      <c r="BS3338" s="6"/>
      <c r="BT3338" s="11"/>
      <c r="BU3338" s="6"/>
      <c r="BV3338" s="6"/>
    </row>
    <row r="3339" spans="1:74" ht="15.75" x14ac:dyDescent="0.25">
      <c r="A3339" s="52" t="s">
        <v>10416</v>
      </c>
      <c r="B3339" s="56"/>
      <c r="C3339" s="7" t="s">
        <v>118</v>
      </c>
      <c r="D3339" s="7" t="s">
        <v>6558</v>
      </c>
      <c r="E3339" s="7"/>
      <c r="F3339" s="64"/>
      <c r="G3339" s="6"/>
      <c r="H3339" s="6"/>
      <c r="I3339" s="10" t="s">
        <v>110</v>
      </c>
      <c r="J3339" s="11" t="s">
        <v>1969</v>
      </c>
      <c r="K3339" s="194" t="s">
        <v>510</v>
      </c>
      <c r="L3339" s="176"/>
      <c r="M3339" s="176">
        <v>1000</v>
      </c>
      <c r="N3339" s="80" t="s">
        <v>6854</v>
      </c>
      <c r="O3339" s="162"/>
      <c r="P3339" s="80" t="s">
        <v>10628</v>
      </c>
      <c r="Q3339" s="80"/>
      <c r="R3339" s="80"/>
      <c r="S3339" s="163"/>
      <c r="T3339" s="213"/>
      <c r="U3339" s="162"/>
      <c r="V3339" s="164"/>
      <c r="W3339" s="12" t="str">
        <f t="shared" si="748"/>
        <v>Mqtt1</v>
      </c>
      <c r="X3339" s="196" t="s">
        <v>10607</v>
      </c>
      <c r="Y3339" s="6" t="str">
        <f t="shared" ref="Y3339:Y3402" si="749">LOWER(_xlfn.CONCAT("marpower/",SUBSTITUTE(SUBSTITUTE("power-tag/" &amp; X3339," ","-"),"_","-")))</f>
        <v>marpower/power-tag/locker-ventilation</v>
      </c>
      <c r="Z3339" s="103" t="str" cm="1">
        <f t="array" ref="Z3339">IF(COUNTIF(N3339,"spare"),"","$."&amp;_xlfn.REGEXEXTRACT(J3339,"^PT\d+[FQ]\d+_(.*)", 2))</f>
        <v>$.Power_Factor_Phase_A</v>
      </c>
      <c r="AA3339" s="12">
        <f t="shared" si="744"/>
        <v>43</v>
      </c>
      <c r="AB3339" s="6" t="s">
        <v>195</v>
      </c>
      <c r="AC3339" s="103">
        <v>3078</v>
      </c>
      <c r="AJ3339" s="80"/>
      <c r="AK3339" s="113" t="s">
        <v>1426</v>
      </c>
      <c r="AN3339" s="80"/>
      <c r="AO3339" s="80"/>
      <c r="AP3339" s="80"/>
      <c r="AQ3339" s="80"/>
      <c r="AR3339" s="127"/>
      <c r="AS3339" s="80"/>
      <c r="AT3339" s="7"/>
      <c r="AU3339" s="7"/>
      <c r="AV3339" s="165"/>
      <c r="AW3339" s="166"/>
      <c r="AX3339" s="137"/>
      <c r="AY3339" s="147"/>
      <c r="AZ3339" s="167"/>
      <c r="BA3339" s="167"/>
      <c r="BB3339" s="147" t="str">
        <f t="shared" si="747"/>
        <v/>
      </c>
      <c r="BC3339" s="168"/>
      <c r="BD3339" s="165"/>
      <c r="BE3339" s="165"/>
      <c r="BF3339" s="165"/>
      <c r="BG3339" s="165"/>
      <c r="BH3339" s="165"/>
      <c r="BI3339" s="165"/>
      <c r="BJ3339" s="165"/>
      <c r="BK3339" s="165"/>
      <c r="BL3339" s="165"/>
      <c r="BM3339" s="165"/>
      <c r="BN3339" s="165"/>
      <c r="BO3339" s="165"/>
      <c r="BP3339" s="165"/>
      <c r="BQ3339" s="165"/>
      <c r="BS3339" s="6"/>
      <c r="BT3339" s="11"/>
      <c r="BU3339" s="6"/>
      <c r="BV3339" s="6"/>
    </row>
    <row r="3340" spans="1:74" ht="15.75" x14ac:dyDescent="0.25">
      <c r="A3340" s="52" t="s">
        <v>10416</v>
      </c>
      <c r="B3340" s="56"/>
      <c r="C3340" s="7" t="s">
        <v>118</v>
      </c>
      <c r="D3340" s="7" t="s">
        <v>6558</v>
      </c>
      <c r="E3340" s="7"/>
      <c r="F3340" s="64"/>
      <c r="G3340" s="6"/>
      <c r="H3340" s="6"/>
      <c r="I3340" s="10" t="s">
        <v>110</v>
      </c>
      <c r="J3340" s="11" t="s">
        <v>1970</v>
      </c>
      <c r="K3340" s="194" t="s">
        <v>510</v>
      </c>
      <c r="L3340" s="176"/>
      <c r="M3340" s="176">
        <v>1000</v>
      </c>
      <c r="N3340" s="80" t="s">
        <v>6854</v>
      </c>
      <c r="O3340" s="162"/>
      <c r="P3340" s="80" t="s">
        <v>10629</v>
      </c>
      <c r="Q3340" s="80"/>
      <c r="R3340" s="80"/>
      <c r="S3340" s="163"/>
      <c r="T3340" s="213"/>
      <c r="U3340" s="162"/>
      <c r="V3340" s="164"/>
      <c r="W3340" s="12" t="str">
        <f t="shared" si="748"/>
        <v>Mqtt1</v>
      </c>
      <c r="X3340" s="196" t="s">
        <v>10607</v>
      </c>
      <c r="Y3340" s="6" t="str">
        <f t="shared" si="749"/>
        <v>marpower/power-tag/locker-ventilation</v>
      </c>
      <c r="Z3340" s="103" t="str" cm="1">
        <f t="array" ref="Z3340">IF(COUNTIF(N3340,"spare"),"","$."&amp;_xlfn.REGEXEXTRACT(J3340,"^PT\d+[FQ]\d+_(.*)", 2))</f>
        <v>$.Power_Factor_Phase_B</v>
      </c>
      <c r="AA3340" s="12">
        <f t="shared" si="744"/>
        <v>43</v>
      </c>
      <c r="AB3340" s="6" t="s">
        <v>195</v>
      </c>
      <c r="AC3340" s="103">
        <v>3080</v>
      </c>
      <c r="AJ3340" s="80"/>
      <c r="AK3340" s="113" t="s">
        <v>1426</v>
      </c>
      <c r="AN3340" s="80"/>
      <c r="AO3340" s="80"/>
      <c r="AP3340" s="80"/>
      <c r="AQ3340" s="80"/>
      <c r="AR3340" s="127"/>
      <c r="AS3340" s="80"/>
      <c r="AT3340" s="7"/>
      <c r="AU3340" s="7"/>
      <c r="AV3340" s="165"/>
      <c r="AW3340" s="166"/>
      <c r="AX3340" s="137"/>
      <c r="AY3340" s="147"/>
      <c r="AZ3340" s="167"/>
      <c r="BA3340" s="167"/>
      <c r="BB3340" s="147" t="str">
        <f t="shared" si="747"/>
        <v/>
      </c>
      <c r="BC3340" s="168"/>
      <c r="BD3340" s="165"/>
      <c r="BE3340" s="165"/>
      <c r="BF3340" s="165"/>
      <c r="BG3340" s="165"/>
      <c r="BH3340" s="165"/>
      <c r="BI3340" s="165"/>
      <c r="BJ3340" s="165"/>
      <c r="BK3340" s="165"/>
      <c r="BL3340" s="165"/>
      <c r="BM3340" s="165"/>
      <c r="BN3340" s="165"/>
      <c r="BO3340" s="165"/>
      <c r="BP3340" s="165"/>
      <c r="BQ3340" s="165"/>
      <c r="BS3340" s="6"/>
      <c r="BT3340" s="11"/>
      <c r="BU3340" s="6"/>
      <c r="BV3340" s="6"/>
    </row>
    <row r="3341" spans="1:74" ht="15.75" x14ac:dyDescent="0.25">
      <c r="A3341" s="52" t="s">
        <v>10416</v>
      </c>
      <c r="B3341" s="56"/>
      <c r="C3341" s="7" t="s">
        <v>118</v>
      </c>
      <c r="D3341" s="7" t="s">
        <v>6558</v>
      </c>
      <c r="E3341" s="7"/>
      <c r="F3341" s="64"/>
      <c r="G3341" s="6"/>
      <c r="H3341" s="6"/>
      <c r="I3341" s="10" t="s">
        <v>110</v>
      </c>
      <c r="J3341" s="11" t="s">
        <v>1971</v>
      </c>
      <c r="K3341" s="194" t="s">
        <v>510</v>
      </c>
      <c r="L3341" s="176"/>
      <c r="M3341" s="176">
        <v>1000</v>
      </c>
      <c r="N3341" s="80" t="s">
        <v>6854</v>
      </c>
      <c r="O3341" s="162"/>
      <c r="P3341" s="80" t="s">
        <v>10630</v>
      </c>
      <c r="Q3341" s="80"/>
      <c r="R3341" s="80"/>
      <c r="S3341" s="163"/>
      <c r="T3341" s="213"/>
      <c r="U3341" s="162"/>
      <c r="V3341" s="164"/>
      <c r="W3341" s="12" t="str">
        <f t="shared" si="748"/>
        <v>Mqtt1</v>
      </c>
      <c r="X3341" s="196" t="s">
        <v>10607</v>
      </c>
      <c r="Y3341" s="6" t="str">
        <f t="shared" si="749"/>
        <v>marpower/power-tag/locker-ventilation</v>
      </c>
      <c r="Z3341" s="103" t="str" cm="1">
        <f t="array" ref="Z3341">IF(COUNTIF(N3341,"spare"),"","$."&amp;_xlfn.REGEXEXTRACT(J3341,"^PT\d+[FQ]\d+_(.*)", 2))</f>
        <v>$.Power_Factor_Phase_C</v>
      </c>
      <c r="AA3341" s="12">
        <f t="shared" si="744"/>
        <v>43</v>
      </c>
      <c r="AB3341" s="6" t="s">
        <v>195</v>
      </c>
      <c r="AC3341" s="103">
        <v>3082</v>
      </c>
      <c r="AJ3341" s="80"/>
      <c r="AK3341" s="113" t="s">
        <v>1426</v>
      </c>
      <c r="AN3341" s="80"/>
      <c r="AO3341" s="80"/>
      <c r="AP3341" s="80"/>
      <c r="AQ3341" s="80"/>
      <c r="AR3341" s="127"/>
      <c r="AS3341" s="80"/>
      <c r="AT3341" s="7"/>
      <c r="AU3341" s="7"/>
      <c r="AV3341" s="165"/>
      <c r="AW3341" s="166"/>
      <c r="AX3341" s="137"/>
      <c r="AY3341" s="147"/>
      <c r="AZ3341" s="167"/>
      <c r="BA3341" s="167"/>
      <c r="BB3341" s="147" t="str">
        <f t="shared" si="747"/>
        <v/>
      </c>
      <c r="BC3341" s="168"/>
      <c r="BD3341" s="165"/>
      <c r="BE3341" s="165"/>
      <c r="BF3341" s="165"/>
      <c r="BG3341" s="165"/>
      <c r="BH3341" s="165"/>
      <c r="BI3341" s="165"/>
      <c r="BJ3341" s="165"/>
      <c r="BK3341" s="165"/>
      <c r="BL3341" s="165"/>
      <c r="BM3341" s="165"/>
      <c r="BN3341" s="165"/>
      <c r="BO3341" s="165"/>
      <c r="BP3341" s="165"/>
      <c r="BQ3341" s="165"/>
      <c r="BS3341" s="6"/>
      <c r="BT3341" s="11"/>
      <c r="BU3341" s="6"/>
      <c r="BV3341" s="6"/>
    </row>
    <row r="3342" spans="1:74" ht="15.75" x14ac:dyDescent="0.25">
      <c r="A3342" s="52" t="s">
        <v>10416</v>
      </c>
      <c r="B3342" s="56"/>
      <c r="C3342" s="7" t="s">
        <v>118</v>
      </c>
      <c r="D3342" s="7" t="s">
        <v>6558</v>
      </c>
      <c r="E3342" s="7"/>
      <c r="F3342" s="64"/>
      <c r="G3342" s="6"/>
      <c r="H3342" s="6"/>
      <c r="I3342" s="10" t="s">
        <v>110</v>
      </c>
      <c r="J3342" s="11" t="s">
        <v>1972</v>
      </c>
      <c r="K3342" s="194" t="s">
        <v>510</v>
      </c>
      <c r="L3342" s="176"/>
      <c r="M3342" s="176">
        <v>1000</v>
      </c>
      <c r="N3342" s="80" t="s">
        <v>6854</v>
      </c>
      <c r="O3342" s="162"/>
      <c r="P3342" s="80" t="s">
        <v>10631</v>
      </c>
      <c r="Q3342" s="80"/>
      <c r="R3342" s="80"/>
      <c r="S3342" s="163"/>
      <c r="T3342" s="213"/>
      <c r="U3342" s="162"/>
      <c r="V3342" s="164"/>
      <c r="W3342" s="12" t="str">
        <f t="shared" si="748"/>
        <v>Mqtt1</v>
      </c>
      <c r="X3342" s="196" t="s">
        <v>10607</v>
      </c>
      <c r="Y3342" s="6" t="str">
        <f t="shared" si="749"/>
        <v>marpower/power-tag/locker-ventilation</v>
      </c>
      <c r="Z3342" s="103" t="str" cm="1">
        <f t="array" ref="Z3342">IF(COUNTIF(N3342,"spare"),"","$."&amp;_xlfn.REGEXEXTRACT(J3342,"^PT\d+[FQ]\d+_(.*)", 2))</f>
        <v>$.Total_Power_Factor</v>
      </c>
      <c r="AA3342" s="12">
        <f t="shared" si="744"/>
        <v>43</v>
      </c>
      <c r="AB3342" s="6" t="s">
        <v>195</v>
      </c>
      <c r="AC3342" s="103">
        <v>3084</v>
      </c>
      <c r="AJ3342" s="80"/>
      <c r="AK3342" s="113" t="s">
        <v>1426</v>
      </c>
      <c r="AN3342" s="80"/>
      <c r="AO3342" s="80"/>
      <c r="AP3342" s="80"/>
      <c r="AQ3342" s="80"/>
      <c r="AR3342" s="127"/>
      <c r="AS3342" s="80"/>
      <c r="AT3342" s="7"/>
      <c r="AU3342" s="7"/>
      <c r="AV3342" s="165"/>
      <c r="AW3342" s="166"/>
      <c r="AX3342" s="137"/>
      <c r="AY3342" s="147"/>
      <c r="AZ3342" s="167"/>
      <c r="BA3342" s="167"/>
      <c r="BB3342" s="147" t="str">
        <f t="shared" si="747"/>
        <v/>
      </c>
      <c r="BC3342" s="168"/>
      <c r="BD3342" s="165"/>
      <c r="BE3342" s="165"/>
      <c r="BF3342" s="165"/>
      <c r="BG3342" s="165"/>
      <c r="BH3342" s="165"/>
      <c r="BI3342" s="165"/>
      <c r="BJ3342" s="165"/>
      <c r="BK3342" s="165"/>
      <c r="BL3342" s="165"/>
      <c r="BM3342" s="165"/>
      <c r="BN3342" s="165"/>
      <c r="BO3342" s="165"/>
      <c r="BP3342" s="165"/>
      <c r="BQ3342" s="165"/>
      <c r="BS3342" s="6"/>
      <c r="BT3342" s="11"/>
      <c r="BU3342" s="6"/>
      <c r="BV3342" s="6"/>
    </row>
    <row r="3343" spans="1:74" ht="15.75" x14ac:dyDescent="0.25">
      <c r="A3343" s="52" t="s">
        <v>1422</v>
      </c>
      <c r="B3343" s="56"/>
      <c r="C3343" s="7" t="s">
        <v>118</v>
      </c>
      <c r="D3343" s="7" t="s">
        <v>6558</v>
      </c>
      <c r="E3343" s="7"/>
      <c r="F3343" s="64"/>
      <c r="G3343" s="6"/>
      <c r="H3343" s="6"/>
      <c r="I3343" s="10" t="s">
        <v>110</v>
      </c>
      <c r="J3343" s="11" t="s">
        <v>1973</v>
      </c>
      <c r="K3343" s="194" t="s">
        <v>510</v>
      </c>
      <c r="L3343" s="176"/>
      <c r="M3343" s="176">
        <v>1000</v>
      </c>
      <c r="N3343" s="80" t="s">
        <v>6854</v>
      </c>
      <c r="O3343" s="162"/>
      <c r="P3343" s="80" t="s">
        <v>2401</v>
      </c>
      <c r="Q3343" s="80"/>
      <c r="R3343" s="80"/>
      <c r="S3343" s="163"/>
      <c r="T3343" s="213"/>
      <c r="U3343" s="162"/>
      <c r="V3343" s="164"/>
      <c r="W3343" s="12" t="str">
        <f t="shared" si="748"/>
        <v>Mqtt1</v>
      </c>
      <c r="X3343" s="196" t="s">
        <v>10608</v>
      </c>
      <c r="Y3343" s="6" t="str">
        <f t="shared" si="749"/>
        <v>marpower/power-tag/peplink-5g</v>
      </c>
      <c r="Z3343" s="103" t="str" cm="1">
        <f t="array" ref="Z3343">IF(COUNTIF(N3343,"spare"),"","$."&amp;_xlfn.REGEXEXTRACT(J3343,"^PT\d+[FQ]\d+_(.*)", 2))</f>
        <v>$.RMS_Current_Phase_A</v>
      </c>
      <c r="AA3343" s="12">
        <f t="shared" ref="AA3343:AA3368" si="750">AA3328+1</f>
        <v>44</v>
      </c>
      <c r="AB3343" s="6" t="s">
        <v>195</v>
      </c>
      <c r="AC3343" s="103">
        <v>3000</v>
      </c>
      <c r="AJ3343" s="80"/>
      <c r="AK3343" s="113" t="s">
        <v>1423</v>
      </c>
      <c r="AN3343" s="80"/>
      <c r="AO3343" s="80"/>
      <c r="AP3343" s="80"/>
      <c r="AQ3343" s="80"/>
      <c r="AR3343" s="127"/>
      <c r="AS3343" s="80"/>
      <c r="AT3343" s="7"/>
      <c r="AU3343" s="7"/>
      <c r="AV3343" s="165"/>
      <c r="AW3343" s="166"/>
      <c r="AX3343" s="137"/>
      <c r="AY3343" s="147"/>
      <c r="AZ3343" s="167"/>
      <c r="BA3343" s="167"/>
      <c r="BB3343" s="147" t="str">
        <f t="shared" ref="BB3343:BB3353" si="751">IF(ISNUMBER(AM3343),"1","")</f>
        <v/>
      </c>
      <c r="BC3343" s="168"/>
      <c r="BD3343" s="165"/>
      <c r="BE3343" s="165"/>
      <c r="BF3343" s="165"/>
      <c r="BG3343" s="165"/>
      <c r="BH3343" s="165"/>
      <c r="BI3343" s="165"/>
      <c r="BJ3343" s="165"/>
      <c r="BK3343" s="165"/>
      <c r="BL3343" s="165"/>
      <c r="BM3343" s="165"/>
      <c r="BN3343" s="165"/>
      <c r="BO3343" s="165"/>
      <c r="BP3343" s="165"/>
      <c r="BQ3343" s="165"/>
      <c r="BS3343" s="6"/>
      <c r="BT3343" s="11"/>
      <c r="BU3343" s="6"/>
      <c r="BV3343" s="6"/>
    </row>
    <row r="3344" spans="1:74" ht="15.75" x14ac:dyDescent="0.25">
      <c r="A3344" s="52" t="s">
        <v>1422</v>
      </c>
      <c r="B3344" s="56"/>
      <c r="C3344" s="7" t="s">
        <v>118</v>
      </c>
      <c r="D3344" s="7" t="s">
        <v>6558</v>
      </c>
      <c r="E3344" s="7"/>
      <c r="F3344" s="64"/>
      <c r="G3344" s="6"/>
      <c r="H3344" s="6"/>
      <c r="I3344" s="10" t="s">
        <v>110</v>
      </c>
      <c r="J3344" s="11" t="s">
        <v>1974</v>
      </c>
      <c r="K3344" s="194" t="s">
        <v>510</v>
      </c>
      <c r="L3344" s="176"/>
      <c r="M3344" s="176">
        <v>1000</v>
      </c>
      <c r="N3344" s="80" t="s">
        <v>6854</v>
      </c>
      <c r="O3344" s="162"/>
      <c r="P3344" s="80" t="s">
        <v>2402</v>
      </c>
      <c r="Q3344" s="80"/>
      <c r="R3344" s="80"/>
      <c r="S3344" s="163"/>
      <c r="T3344" s="213"/>
      <c r="U3344" s="162"/>
      <c r="V3344" s="164"/>
      <c r="W3344" s="12" t="str">
        <f t="shared" si="748"/>
        <v>Mqtt1</v>
      </c>
      <c r="X3344" s="196" t="s">
        <v>10608</v>
      </c>
      <c r="Y3344" s="6" t="str">
        <f t="shared" si="749"/>
        <v>marpower/power-tag/peplink-5g</v>
      </c>
      <c r="Z3344" s="103" t="str" cm="1">
        <f t="array" ref="Z3344">IF(COUNTIF(N3344,"spare"),"","$."&amp;_xlfn.REGEXEXTRACT(J3344,"^PT\d+[FQ]\d+_(.*)", 2))</f>
        <v>$.RMS_Current_Phase_B</v>
      </c>
      <c r="AA3344" s="12">
        <f t="shared" si="750"/>
        <v>44</v>
      </c>
      <c r="AB3344" s="6" t="s">
        <v>195</v>
      </c>
      <c r="AC3344" s="103">
        <v>3002</v>
      </c>
      <c r="AJ3344" s="80"/>
      <c r="AK3344" s="113" t="s">
        <v>1423</v>
      </c>
      <c r="AN3344" s="80"/>
      <c r="AO3344" s="80"/>
      <c r="AP3344" s="80"/>
      <c r="AQ3344" s="80"/>
      <c r="AR3344" s="127"/>
      <c r="AS3344" s="80"/>
      <c r="AT3344" s="7"/>
      <c r="AU3344" s="7"/>
      <c r="AV3344" s="165"/>
      <c r="AW3344" s="166"/>
      <c r="AX3344" s="137"/>
      <c r="AY3344" s="147"/>
      <c r="AZ3344" s="167"/>
      <c r="BA3344" s="167"/>
      <c r="BB3344" s="147" t="str">
        <f t="shared" si="751"/>
        <v/>
      </c>
      <c r="BC3344" s="168"/>
      <c r="BD3344" s="165"/>
      <c r="BE3344" s="165"/>
      <c r="BF3344" s="165"/>
      <c r="BG3344" s="165"/>
      <c r="BH3344" s="165"/>
      <c r="BI3344" s="165"/>
      <c r="BJ3344" s="165"/>
      <c r="BK3344" s="165"/>
      <c r="BL3344" s="165"/>
      <c r="BM3344" s="165"/>
      <c r="BN3344" s="165"/>
      <c r="BO3344" s="165"/>
      <c r="BP3344" s="165"/>
      <c r="BQ3344" s="165"/>
      <c r="BS3344" s="6"/>
      <c r="BT3344" s="11"/>
      <c r="BU3344" s="6"/>
      <c r="BV3344" s="6"/>
    </row>
    <row r="3345" spans="1:74" ht="15.75" x14ac:dyDescent="0.25">
      <c r="A3345" s="52" t="s">
        <v>1422</v>
      </c>
      <c r="B3345" s="56"/>
      <c r="C3345" s="7" t="s">
        <v>118</v>
      </c>
      <c r="D3345" s="7" t="s">
        <v>6558</v>
      </c>
      <c r="E3345" s="7"/>
      <c r="F3345" s="64"/>
      <c r="G3345" s="6"/>
      <c r="H3345" s="6"/>
      <c r="I3345" s="10" t="s">
        <v>110</v>
      </c>
      <c r="J3345" s="11" t="s">
        <v>1975</v>
      </c>
      <c r="K3345" s="194" t="s">
        <v>510</v>
      </c>
      <c r="L3345" s="176"/>
      <c r="M3345" s="176">
        <v>1000</v>
      </c>
      <c r="N3345" s="80" t="s">
        <v>6854</v>
      </c>
      <c r="O3345" s="162"/>
      <c r="P3345" s="80" t="s">
        <v>2403</v>
      </c>
      <c r="Q3345" s="80"/>
      <c r="R3345" s="80"/>
      <c r="S3345" s="163"/>
      <c r="T3345" s="213"/>
      <c r="U3345" s="162"/>
      <c r="V3345" s="164"/>
      <c r="W3345" s="12" t="str">
        <f t="shared" si="748"/>
        <v>Mqtt1</v>
      </c>
      <c r="X3345" s="196" t="s">
        <v>10608</v>
      </c>
      <c r="Y3345" s="6" t="str">
        <f t="shared" si="749"/>
        <v>marpower/power-tag/peplink-5g</v>
      </c>
      <c r="Z3345" s="103" t="str" cm="1">
        <f t="array" ref="Z3345">IF(COUNTIF(N3345,"spare"),"","$."&amp;_xlfn.REGEXEXTRACT(J3345,"^PT\d+[FQ]\d+_(.*)", 2))</f>
        <v>$.RMS_Current_Phase_C</v>
      </c>
      <c r="AA3345" s="12">
        <f t="shared" si="750"/>
        <v>44</v>
      </c>
      <c r="AB3345" s="6" t="s">
        <v>195</v>
      </c>
      <c r="AC3345" s="103">
        <v>3004</v>
      </c>
      <c r="AJ3345" s="80"/>
      <c r="AK3345" s="113" t="s">
        <v>1423</v>
      </c>
      <c r="AN3345" s="80"/>
      <c r="AO3345" s="80"/>
      <c r="AP3345" s="80"/>
      <c r="AQ3345" s="80"/>
      <c r="AR3345" s="127"/>
      <c r="AS3345" s="80"/>
      <c r="AT3345" s="7"/>
      <c r="AU3345" s="7"/>
      <c r="AV3345" s="165"/>
      <c r="AW3345" s="166"/>
      <c r="AX3345" s="137"/>
      <c r="AY3345" s="147"/>
      <c r="AZ3345" s="167"/>
      <c r="BA3345" s="167"/>
      <c r="BB3345" s="147" t="str">
        <f t="shared" si="751"/>
        <v/>
      </c>
      <c r="BC3345" s="168"/>
      <c r="BD3345" s="165"/>
      <c r="BE3345" s="165"/>
      <c r="BF3345" s="165"/>
      <c r="BG3345" s="165"/>
      <c r="BH3345" s="165"/>
      <c r="BI3345" s="165"/>
      <c r="BJ3345" s="165"/>
      <c r="BK3345" s="165"/>
      <c r="BL3345" s="165"/>
      <c r="BM3345" s="165"/>
      <c r="BN3345" s="165"/>
      <c r="BO3345" s="165"/>
      <c r="BP3345" s="165"/>
      <c r="BQ3345" s="165"/>
      <c r="BS3345" s="6"/>
      <c r="BT3345" s="11"/>
      <c r="BU3345" s="6"/>
      <c r="BV3345" s="6"/>
    </row>
    <row r="3346" spans="1:74" ht="15.75" x14ac:dyDescent="0.25">
      <c r="A3346" s="52" t="s">
        <v>1422</v>
      </c>
      <c r="B3346" s="56"/>
      <c r="C3346" s="7" t="s">
        <v>118</v>
      </c>
      <c r="D3346" s="7" t="s">
        <v>6558</v>
      </c>
      <c r="E3346" s="7"/>
      <c r="F3346" s="64"/>
      <c r="G3346" s="6"/>
      <c r="H3346" s="6"/>
      <c r="I3346" s="10" t="s">
        <v>110</v>
      </c>
      <c r="J3346" s="11" t="s">
        <v>1976</v>
      </c>
      <c r="K3346" s="194" t="s">
        <v>510</v>
      </c>
      <c r="L3346" s="176"/>
      <c r="M3346" s="176">
        <v>1000</v>
      </c>
      <c r="N3346" s="80" t="s">
        <v>6854</v>
      </c>
      <c r="O3346" s="162"/>
      <c r="P3346" s="80" t="s">
        <v>2404</v>
      </c>
      <c r="Q3346" s="80"/>
      <c r="R3346" s="80"/>
      <c r="S3346" s="163"/>
      <c r="T3346" s="213"/>
      <c r="U3346" s="162"/>
      <c r="V3346" s="164"/>
      <c r="W3346" s="12" t="str">
        <f t="shared" si="748"/>
        <v>Mqtt1</v>
      </c>
      <c r="X3346" s="196" t="s">
        <v>10608</v>
      </c>
      <c r="Y3346" s="6" t="str">
        <f t="shared" si="749"/>
        <v>marpower/power-tag/peplink-5g</v>
      </c>
      <c r="Z3346" s="103" t="str" cm="1">
        <f t="array" ref="Z3346">IF(COUNTIF(N3346,"spare"),"","$."&amp;_xlfn.REGEXEXTRACT(J3346,"^PT\d+[FQ]\d+_(.*)", 2))</f>
        <v>$.RMS_Current_Phase_Neut</v>
      </c>
      <c r="AA3346" s="12">
        <f t="shared" si="750"/>
        <v>44</v>
      </c>
      <c r="AB3346" s="6" t="s">
        <v>195</v>
      </c>
      <c r="AC3346" s="103">
        <v>3006</v>
      </c>
      <c r="AJ3346" s="80"/>
      <c r="AK3346" s="113" t="s">
        <v>1423</v>
      </c>
      <c r="AN3346" s="80"/>
      <c r="AO3346" s="80"/>
      <c r="AP3346" s="80"/>
      <c r="AQ3346" s="80"/>
      <c r="AR3346" s="127"/>
      <c r="AS3346" s="80"/>
      <c r="AT3346" s="7"/>
      <c r="AU3346" s="7"/>
      <c r="AV3346" s="165"/>
      <c r="AW3346" s="166"/>
      <c r="AX3346" s="137"/>
      <c r="AY3346" s="147"/>
      <c r="AZ3346" s="167"/>
      <c r="BA3346" s="167"/>
      <c r="BB3346" s="147" t="str">
        <f t="shared" si="751"/>
        <v/>
      </c>
      <c r="BC3346" s="168"/>
      <c r="BD3346" s="165"/>
      <c r="BE3346" s="165"/>
      <c r="BF3346" s="165"/>
      <c r="BG3346" s="165"/>
      <c r="BH3346" s="165"/>
      <c r="BI3346" s="165"/>
      <c r="BJ3346" s="165"/>
      <c r="BK3346" s="165"/>
      <c r="BL3346" s="165"/>
      <c r="BM3346" s="165"/>
      <c r="BN3346" s="165"/>
      <c r="BO3346" s="165"/>
      <c r="BP3346" s="165"/>
      <c r="BQ3346" s="165"/>
      <c r="BS3346" s="6"/>
      <c r="BT3346" s="11"/>
      <c r="BU3346" s="6"/>
      <c r="BV3346" s="6"/>
    </row>
    <row r="3347" spans="1:74" ht="15.75" x14ac:dyDescent="0.25">
      <c r="A3347" s="52" t="s">
        <v>1422</v>
      </c>
      <c r="B3347" s="56"/>
      <c r="C3347" s="7" t="s">
        <v>118</v>
      </c>
      <c r="D3347" s="7" t="s">
        <v>6558</v>
      </c>
      <c r="E3347" s="7"/>
      <c r="F3347" s="64"/>
      <c r="G3347" s="6"/>
      <c r="H3347" s="6"/>
      <c r="I3347" s="10" t="s">
        <v>110</v>
      </c>
      <c r="J3347" s="11" t="s">
        <v>8313</v>
      </c>
      <c r="K3347" s="194" t="s">
        <v>510</v>
      </c>
      <c r="L3347" s="176"/>
      <c r="M3347" s="176">
        <v>1000</v>
      </c>
      <c r="N3347" s="80" t="s">
        <v>6854</v>
      </c>
      <c r="O3347" s="162"/>
      <c r="P3347" s="80" t="s">
        <v>2405</v>
      </c>
      <c r="Q3347" s="80"/>
      <c r="R3347" s="80"/>
      <c r="S3347" s="163"/>
      <c r="T3347" s="213"/>
      <c r="U3347" s="162"/>
      <c r="V3347" s="164"/>
      <c r="W3347" s="12" t="str">
        <f t="shared" si="748"/>
        <v>Mqtt1</v>
      </c>
      <c r="X3347" s="196" t="s">
        <v>10608</v>
      </c>
      <c r="Y3347" s="6" t="str">
        <f t="shared" si="749"/>
        <v>marpower/power-tag/peplink-5g</v>
      </c>
      <c r="Z3347" s="103" t="str" cm="1">
        <f t="array" ref="Z3347">IF(COUNTIF(N3347,"spare"),"","$."&amp;_xlfn.REGEXEXTRACT(J3347,"^PT\d+[FQ]\d+_(.*)", 2))</f>
        <v>$.RMS_Voltage_A_N</v>
      </c>
      <c r="AA3347" s="12">
        <f t="shared" si="750"/>
        <v>44</v>
      </c>
      <c r="AB3347" s="6" t="s">
        <v>195</v>
      </c>
      <c r="AC3347" s="103">
        <v>3028</v>
      </c>
      <c r="AJ3347" s="80"/>
      <c r="AK3347" s="113" t="s">
        <v>1424</v>
      </c>
      <c r="AN3347" s="80"/>
      <c r="AO3347" s="80"/>
      <c r="AP3347" s="80"/>
      <c r="AQ3347" s="80"/>
      <c r="AR3347" s="127"/>
      <c r="AS3347" s="80"/>
      <c r="AT3347" s="7"/>
      <c r="AU3347" s="7"/>
      <c r="AV3347" s="165"/>
      <c r="AW3347" s="166"/>
      <c r="AX3347" s="137"/>
      <c r="AY3347" s="147"/>
      <c r="AZ3347" s="167"/>
      <c r="BA3347" s="167"/>
      <c r="BB3347" s="147" t="str">
        <f t="shared" si="751"/>
        <v/>
      </c>
      <c r="BC3347" s="168"/>
      <c r="BD3347" s="165"/>
      <c r="BE3347" s="165"/>
      <c r="BF3347" s="165"/>
      <c r="BG3347" s="165"/>
      <c r="BH3347" s="165"/>
      <c r="BI3347" s="165"/>
      <c r="BJ3347" s="165"/>
      <c r="BK3347" s="165"/>
      <c r="BL3347" s="165"/>
      <c r="BM3347" s="165"/>
      <c r="BN3347" s="165"/>
      <c r="BO3347" s="165"/>
      <c r="BP3347" s="165"/>
      <c r="BQ3347" s="165"/>
      <c r="BS3347" s="6"/>
      <c r="BT3347" s="11"/>
      <c r="BU3347" s="6"/>
      <c r="BV3347" s="6"/>
    </row>
    <row r="3348" spans="1:74" ht="15.75" x14ac:dyDescent="0.25">
      <c r="A3348" s="52" t="s">
        <v>1422</v>
      </c>
      <c r="B3348" s="56"/>
      <c r="C3348" s="7" t="s">
        <v>118</v>
      </c>
      <c r="D3348" s="7" t="s">
        <v>6558</v>
      </c>
      <c r="E3348" s="7"/>
      <c r="F3348" s="64"/>
      <c r="G3348" s="6"/>
      <c r="H3348" s="6"/>
      <c r="I3348" s="10" t="s">
        <v>110</v>
      </c>
      <c r="J3348" s="11" t="s">
        <v>8490</v>
      </c>
      <c r="K3348" s="194" t="s">
        <v>510</v>
      </c>
      <c r="L3348" s="176"/>
      <c r="M3348" s="176">
        <v>1000</v>
      </c>
      <c r="N3348" s="80" t="s">
        <v>6854</v>
      </c>
      <c r="O3348" s="162"/>
      <c r="P3348" s="80" t="s">
        <v>2406</v>
      </c>
      <c r="Q3348" s="80"/>
      <c r="R3348" s="80"/>
      <c r="S3348" s="163"/>
      <c r="T3348" s="213"/>
      <c r="U3348" s="162"/>
      <c r="V3348" s="164"/>
      <c r="W3348" s="12" t="str">
        <f t="shared" si="748"/>
        <v>Mqtt1</v>
      </c>
      <c r="X3348" s="196" t="s">
        <v>10608</v>
      </c>
      <c r="Y3348" s="6" t="str">
        <f t="shared" si="749"/>
        <v>marpower/power-tag/peplink-5g</v>
      </c>
      <c r="Z3348" s="103" t="str" cm="1">
        <f t="array" ref="Z3348">IF(COUNTIF(N3348,"spare"),"","$."&amp;_xlfn.REGEXEXTRACT(J3348,"^PT\d+[FQ]\d+_(.*)", 2))</f>
        <v>$.RMS_Voltage_B_N</v>
      </c>
      <c r="AA3348" s="12">
        <f t="shared" si="750"/>
        <v>44</v>
      </c>
      <c r="AB3348" s="6" t="s">
        <v>195</v>
      </c>
      <c r="AC3348" s="103">
        <v>3030</v>
      </c>
      <c r="AJ3348" s="80"/>
      <c r="AK3348" s="113" t="s">
        <v>1424</v>
      </c>
      <c r="AN3348" s="80"/>
      <c r="AO3348" s="80"/>
      <c r="AP3348" s="80"/>
      <c r="AQ3348" s="80"/>
      <c r="AR3348" s="127"/>
      <c r="AS3348" s="80"/>
      <c r="AT3348" s="7"/>
      <c r="AU3348" s="7"/>
      <c r="AV3348" s="165"/>
      <c r="AW3348" s="166"/>
      <c r="AX3348" s="137"/>
      <c r="AY3348" s="147"/>
      <c r="AZ3348" s="167"/>
      <c r="BA3348" s="167"/>
      <c r="BB3348" s="147" t="str">
        <f t="shared" si="751"/>
        <v/>
      </c>
      <c r="BC3348" s="168"/>
      <c r="BD3348" s="165"/>
      <c r="BE3348" s="165"/>
      <c r="BF3348" s="165"/>
      <c r="BG3348" s="165"/>
      <c r="BH3348" s="165"/>
      <c r="BI3348" s="165"/>
      <c r="BJ3348" s="165"/>
      <c r="BK3348" s="165"/>
      <c r="BL3348" s="165"/>
      <c r="BM3348" s="165"/>
      <c r="BN3348" s="165"/>
      <c r="BO3348" s="165"/>
      <c r="BP3348" s="165"/>
      <c r="BQ3348" s="165"/>
      <c r="BS3348" s="6"/>
      <c r="BT3348" s="11"/>
      <c r="BU3348" s="6"/>
      <c r="BV3348" s="6"/>
    </row>
    <row r="3349" spans="1:74" ht="15.75" x14ac:dyDescent="0.25">
      <c r="A3349" s="52" t="s">
        <v>1422</v>
      </c>
      <c r="B3349" s="56"/>
      <c r="C3349" s="7" t="s">
        <v>118</v>
      </c>
      <c r="D3349" s="7" t="s">
        <v>6558</v>
      </c>
      <c r="E3349" s="7"/>
      <c r="F3349" s="64"/>
      <c r="G3349" s="6"/>
      <c r="H3349" s="6"/>
      <c r="I3349" s="10" t="s">
        <v>110</v>
      </c>
      <c r="J3349" s="11" t="s">
        <v>8667</v>
      </c>
      <c r="K3349" s="194" t="s">
        <v>510</v>
      </c>
      <c r="L3349" s="176"/>
      <c r="M3349" s="176">
        <v>1000</v>
      </c>
      <c r="N3349" s="80" t="s">
        <v>6854</v>
      </c>
      <c r="O3349" s="162"/>
      <c r="P3349" s="80" t="s">
        <v>2407</v>
      </c>
      <c r="Q3349" s="80"/>
      <c r="R3349" s="80"/>
      <c r="S3349" s="163"/>
      <c r="T3349" s="213"/>
      <c r="U3349" s="162"/>
      <c r="V3349" s="164"/>
      <c r="W3349" s="12" t="str">
        <f t="shared" si="748"/>
        <v>Mqtt1</v>
      </c>
      <c r="X3349" s="196" t="s">
        <v>10608</v>
      </c>
      <c r="Y3349" s="6" t="str">
        <f t="shared" si="749"/>
        <v>marpower/power-tag/peplink-5g</v>
      </c>
      <c r="Z3349" s="103" t="str" cm="1">
        <f t="array" ref="Z3349">IF(COUNTIF(N3349,"spare"),"","$."&amp;_xlfn.REGEXEXTRACT(J3349,"^PT\d+[FQ]\d+_(.*)", 2))</f>
        <v>$.RMS_Voltage_C_N</v>
      </c>
      <c r="AA3349" s="12">
        <f t="shared" si="750"/>
        <v>44</v>
      </c>
      <c r="AB3349" s="6" t="s">
        <v>195</v>
      </c>
      <c r="AC3349" s="103">
        <v>3032</v>
      </c>
      <c r="AJ3349" s="80"/>
      <c r="AK3349" s="113" t="s">
        <v>1424</v>
      </c>
      <c r="AN3349" s="80"/>
      <c r="AO3349" s="80"/>
      <c r="AP3349" s="80"/>
      <c r="AQ3349" s="80"/>
      <c r="AR3349" s="127"/>
      <c r="AS3349" s="80"/>
      <c r="AT3349" s="7"/>
      <c r="AU3349" s="7"/>
      <c r="AV3349" s="165"/>
      <c r="AW3349" s="166"/>
      <c r="AX3349" s="137"/>
      <c r="AY3349" s="147"/>
      <c r="AZ3349" s="167"/>
      <c r="BA3349" s="167"/>
      <c r="BB3349" s="147" t="str">
        <f t="shared" si="751"/>
        <v/>
      </c>
      <c r="BC3349" s="168"/>
      <c r="BD3349" s="165"/>
      <c r="BE3349" s="165"/>
      <c r="BF3349" s="165"/>
      <c r="BG3349" s="165"/>
      <c r="BH3349" s="165"/>
      <c r="BI3349" s="165"/>
      <c r="BJ3349" s="165"/>
      <c r="BK3349" s="165"/>
      <c r="BL3349" s="165"/>
      <c r="BM3349" s="165"/>
      <c r="BN3349" s="165"/>
      <c r="BO3349" s="165"/>
      <c r="BP3349" s="165"/>
      <c r="BQ3349" s="165"/>
      <c r="BS3349" s="6"/>
      <c r="BT3349" s="11"/>
      <c r="BU3349" s="6"/>
      <c r="BV3349" s="6"/>
    </row>
    <row r="3350" spans="1:74" ht="15.75" x14ac:dyDescent="0.25">
      <c r="A3350" s="52" t="s">
        <v>1422</v>
      </c>
      <c r="B3350" s="56"/>
      <c r="C3350" s="7" t="s">
        <v>118</v>
      </c>
      <c r="D3350" s="7" t="s">
        <v>6558</v>
      </c>
      <c r="E3350" s="7"/>
      <c r="F3350" s="64"/>
      <c r="G3350" s="6"/>
      <c r="H3350" s="6"/>
      <c r="I3350" s="10" t="s">
        <v>110</v>
      </c>
      <c r="J3350" s="11" t="s">
        <v>1977</v>
      </c>
      <c r="K3350" s="194" t="s">
        <v>510</v>
      </c>
      <c r="L3350" s="176"/>
      <c r="M3350" s="176">
        <v>1000</v>
      </c>
      <c r="N3350" s="80" t="s">
        <v>6854</v>
      </c>
      <c r="O3350" s="162"/>
      <c r="P3350" s="80" t="s">
        <v>2408</v>
      </c>
      <c r="Q3350" s="80"/>
      <c r="R3350" s="80"/>
      <c r="S3350" s="163"/>
      <c r="T3350" s="213"/>
      <c r="U3350" s="162"/>
      <c r="V3350" s="164"/>
      <c r="W3350" s="12" t="str">
        <f t="shared" si="748"/>
        <v>Mqtt1</v>
      </c>
      <c r="X3350" s="196" t="s">
        <v>10608</v>
      </c>
      <c r="Y3350" s="6" t="str">
        <f t="shared" si="749"/>
        <v>marpower/power-tag/peplink-5g</v>
      </c>
      <c r="Z3350" s="103" t="str" cm="1">
        <f t="array" ref="Z3350">IF(COUNTIF(N3350,"spare"),"","$."&amp;_xlfn.REGEXEXTRACT(J3350,"^PT\d+[FQ]\d+_(.*)", 2))</f>
        <v>$.Active_Power_Phase_A</v>
      </c>
      <c r="AA3350" s="12">
        <f t="shared" si="750"/>
        <v>44</v>
      </c>
      <c r="AB3350" s="6" t="s">
        <v>195</v>
      </c>
      <c r="AC3350" s="103">
        <v>3054</v>
      </c>
      <c r="AJ3350" s="80"/>
      <c r="AK3350" s="113" t="s">
        <v>1425</v>
      </c>
      <c r="AN3350" s="80"/>
      <c r="AO3350" s="80"/>
      <c r="AP3350" s="80"/>
      <c r="AQ3350" s="80"/>
      <c r="AR3350" s="127"/>
      <c r="AS3350" s="80"/>
      <c r="AT3350" s="7"/>
      <c r="AU3350" s="7"/>
      <c r="AV3350" s="165"/>
      <c r="AW3350" s="166"/>
      <c r="AX3350" s="137"/>
      <c r="AY3350" s="147"/>
      <c r="AZ3350" s="167"/>
      <c r="BA3350" s="167"/>
      <c r="BB3350" s="147" t="str">
        <f t="shared" si="751"/>
        <v/>
      </c>
      <c r="BC3350" s="168"/>
      <c r="BD3350" s="165"/>
      <c r="BE3350" s="165"/>
      <c r="BF3350" s="165"/>
      <c r="BG3350" s="165"/>
      <c r="BH3350" s="165"/>
      <c r="BI3350" s="165"/>
      <c r="BJ3350" s="165"/>
      <c r="BK3350" s="165"/>
      <c r="BL3350" s="165"/>
      <c r="BM3350" s="165"/>
      <c r="BN3350" s="165"/>
      <c r="BO3350" s="165"/>
      <c r="BP3350" s="165"/>
      <c r="BQ3350" s="165"/>
      <c r="BS3350" s="6"/>
      <c r="BT3350" s="11"/>
      <c r="BU3350" s="6"/>
      <c r="BV3350" s="6"/>
    </row>
    <row r="3351" spans="1:74" ht="15.75" x14ac:dyDescent="0.25">
      <c r="A3351" s="52" t="s">
        <v>1422</v>
      </c>
      <c r="B3351" s="56"/>
      <c r="C3351" s="7" t="s">
        <v>118</v>
      </c>
      <c r="D3351" s="7" t="s">
        <v>6558</v>
      </c>
      <c r="E3351" s="7"/>
      <c r="F3351" s="64"/>
      <c r="G3351" s="6"/>
      <c r="H3351" s="6"/>
      <c r="I3351" s="10" t="s">
        <v>110</v>
      </c>
      <c r="J3351" s="11" t="s">
        <v>1978</v>
      </c>
      <c r="K3351" s="194" t="s">
        <v>510</v>
      </c>
      <c r="L3351" s="176"/>
      <c r="M3351" s="176">
        <v>1000</v>
      </c>
      <c r="N3351" s="80" t="s">
        <v>6854</v>
      </c>
      <c r="O3351" s="162"/>
      <c r="P3351" s="80" t="s">
        <v>2409</v>
      </c>
      <c r="Q3351" s="80"/>
      <c r="R3351" s="80"/>
      <c r="S3351" s="163"/>
      <c r="T3351" s="213"/>
      <c r="U3351" s="162"/>
      <c r="V3351" s="164"/>
      <c r="W3351" s="12" t="str">
        <f t="shared" si="748"/>
        <v>Mqtt1</v>
      </c>
      <c r="X3351" s="196" t="s">
        <v>10608</v>
      </c>
      <c r="Y3351" s="6" t="str">
        <f t="shared" si="749"/>
        <v>marpower/power-tag/peplink-5g</v>
      </c>
      <c r="Z3351" s="103" t="str" cm="1">
        <f t="array" ref="Z3351">IF(COUNTIF(N3351,"spare"),"","$."&amp;_xlfn.REGEXEXTRACT(J3351,"^PT\d+[FQ]\d+_(.*)", 2))</f>
        <v>$.Active_Power_Phase_B</v>
      </c>
      <c r="AA3351" s="12">
        <f t="shared" si="750"/>
        <v>44</v>
      </c>
      <c r="AB3351" s="6" t="s">
        <v>195</v>
      </c>
      <c r="AC3351" s="103">
        <v>3056</v>
      </c>
      <c r="AJ3351" s="80"/>
      <c r="AK3351" s="113" t="s">
        <v>1425</v>
      </c>
      <c r="AN3351" s="80"/>
      <c r="AO3351" s="80"/>
      <c r="AP3351" s="80"/>
      <c r="AQ3351" s="80"/>
      <c r="AR3351" s="127"/>
      <c r="AS3351" s="80"/>
      <c r="AT3351" s="7"/>
      <c r="AU3351" s="7"/>
      <c r="AV3351" s="165"/>
      <c r="AW3351" s="166"/>
      <c r="AX3351" s="137"/>
      <c r="AY3351" s="147"/>
      <c r="AZ3351" s="167"/>
      <c r="BA3351" s="167"/>
      <c r="BB3351" s="147" t="str">
        <f t="shared" si="751"/>
        <v/>
      </c>
      <c r="BC3351" s="168"/>
      <c r="BD3351" s="165"/>
      <c r="BE3351" s="165"/>
      <c r="BF3351" s="165"/>
      <c r="BG3351" s="165"/>
      <c r="BH3351" s="165"/>
      <c r="BI3351" s="165"/>
      <c r="BJ3351" s="165"/>
      <c r="BK3351" s="165"/>
      <c r="BL3351" s="165"/>
      <c r="BM3351" s="165"/>
      <c r="BN3351" s="165"/>
      <c r="BO3351" s="165"/>
      <c r="BP3351" s="165"/>
      <c r="BQ3351" s="165"/>
      <c r="BS3351" s="6"/>
      <c r="BT3351" s="11"/>
      <c r="BU3351" s="6"/>
      <c r="BV3351" s="6"/>
    </row>
    <row r="3352" spans="1:74" ht="15.75" x14ac:dyDescent="0.25">
      <c r="A3352" s="52" t="s">
        <v>1422</v>
      </c>
      <c r="B3352" s="56"/>
      <c r="C3352" s="7" t="s">
        <v>118</v>
      </c>
      <c r="D3352" s="7" t="s">
        <v>6558</v>
      </c>
      <c r="E3352" s="7"/>
      <c r="F3352" s="64"/>
      <c r="G3352" s="6"/>
      <c r="H3352" s="6"/>
      <c r="I3352" s="10" t="s">
        <v>110</v>
      </c>
      <c r="J3352" s="11" t="s">
        <v>1979</v>
      </c>
      <c r="K3352" s="194" t="s">
        <v>510</v>
      </c>
      <c r="L3352" s="176"/>
      <c r="M3352" s="176">
        <v>1000</v>
      </c>
      <c r="N3352" s="80" t="s">
        <v>6854</v>
      </c>
      <c r="O3352" s="162"/>
      <c r="P3352" s="80" t="s">
        <v>2410</v>
      </c>
      <c r="Q3352" s="80"/>
      <c r="R3352" s="80"/>
      <c r="S3352" s="163"/>
      <c r="T3352" s="213"/>
      <c r="U3352" s="162"/>
      <c r="V3352" s="164"/>
      <c r="W3352" s="12" t="str">
        <f t="shared" si="748"/>
        <v>Mqtt1</v>
      </c>
      <c r="X3352" s="196" t="s">
        <v>10608</v>
      </c>
      <c r="Y3352" s="6" t="str">
        <f t="shared" si="749"/>
        <v>marpower/power-tag/peplink-5g</v>
      </c>
      <c r="Z3352" s="103" t="str" cm="1">
        <f t="array" ref="Z3352">IF(COUNTIF(N3352,"spare"),"","$."&amp;_xlfn.REGEXEXTRACT(J3352,"^PT\d+[FQ]\d+_(.*)", 2))</f>
        <v>$.Active_Power_Phase_C</v>
      </c>
      <c r="AA3352" s="12">
        <f t="shared" si="750"/>
        <v>44</v>
      </c>
      <c r="AB3352" s="6" t="s">
        <v>195</v>
      </c>
      <c r="AC3352" s="103">
        <v>3058</v>
      </c>
      <c r="AJ3352" s="80"/>
      <c r="AK3352" s="113" t="s">
        <v>1425</v>
      </c>
      <c r="AN3352" s="80"/>
      <c r="AO3352" s="80"/>
      <c r="AP3352" s="80"/>
      <c r="AQ3352" s="80"/>
      <c r="AR3352" s="127"/>
      <c r="AS3352" s="80"/>
      <c r="AT3352" s="7"/>
      <c r="AU3352" s="7"/>
      <c r="AV3352" s="165"/>
      <c r="AW3352" s="166"/>
      <c r="AX3352" s="137"/>
      <c r="AY3352" s="147"/>
      <c r="AZ3352" s="167"/>
      <c r="BA3352" s="167"/>
      <c r="BB3352" s="147" t="str">
        <f t="shared" si="751"/>
        <v/>
      </c>
      <c r="BC3352" s="168"/>
      <c r="BD3352" s="165"/>
      <c r="BE3352" s="165"/>
      <c r="BF3352" s="165"/>
      <c r="BG3352" s="165"/>
      <c r="BH3352" s="165"/>
      <c r="BI3352" s="165"/>
      <c r="BJ3352" s="165"/>
      <c r="BK3352" s="165"/>
      <c r="BL3352" s="165"/>
      <c r="BM3352" s="165"/>
      <c r="BN3352" s="165"/>
      <c r="BO3352" s="165"/>
      <c r="BP3352" s="165"/>
      <c r="BQ3352" s="165"/>
      <c r="BS3352" s="6"/>
      <c r="BT3352" s="11"/>
      <c r="BU3352" s="6"/>
      <c r="BV3352" s="6"/>
    </row>
    <row r="3353" spans="1:74" ht="15.75" x14ac:dyDescent="0.25">
      <c r="A3353" s="52" t="s">
        <v>1422</v>
      </c>
      <c r="B3353" s="56"/>
      <c r="C3353" s="7" t="s">
        <v>118</v>
      </c>
      <c r="D3353" s="7" t="s">
        <v>6558</v>
      </c>
      <c r="E3353" s="7"/>
      <c r="F3353" s="64"/>
      <c r="G3353" s="6"/>
      <c r="H3353" s="6"/>
      <c r="I3353" s="10" t="s">
        <v>110</v>
      </c>
      <c r="J3353" s="11" t="s">
        <v>1980</v>
      </c>
      <c r="K3353" s="194" t="s">
        <v>510</v>
      </c>
      <c r="L3353" s="176"/>
      <c r="M3353" s="176">
        <v>1000</v>
      </c>
      <c r="N3353" s="80" t="s">
        <v>6854</v>
      </c>
      <c r="O3353" s="162"/>
      <c r="P3353" s="80" t="s">
        <v>2411</v>
      </c>
      <c r="Q3353" s="80"/>
      <c r="R3353" s="80"/>
      <c r="S3353" s="163"/>
      <c r="T3353" s="213"/>
      <c r="U3353" s="162"/>
      <c r="V3353" s="164"/>
      <c r="W3353" s="12" t="str">
        <f t="shared" si="748"/>
        <v>Mqtt1</v>
      </c>
      <c r="X3353" s="196" t="s">
        <v>10608</v>
      </c>
      <c r="Y3353" s="6" t="str">
        <f t="shared" si="749"/>
        <v>marpower/power-tag/peplink-5g</v>
      </c>
      <c r="Z3353" s="103" t="str" cm="1">
        <f t="array" ref="Z3353">IF(COUNTIF(N3353,"spare"),"","$."&amp;_xlfn.REGEXEXTRACT(J3353,"^PT\d+[FQ]\d+_(.*)", 2))</f>
        <v>$.Total_Active_Power</v>
      </c>
      <c r="AA3353" s="12">
        <f t="shared" si="750"/>
        <v>44</v>
      </c>
      <c r="AB3353" s="6" t="s">
        <v>195</v>
      </c>
      <c r="AC3353" s="103">
        <v>3060</v>
      </c>
      <c r="AJ3353" s="80"/>
      <c r="AK3353" s="113" t="s">
        <v>1425</v>
      </c>
      <c r="AN3353" s="80"/>
      <c r="AO3353" s="80"/>
      <c r="AP3353" s="80"/>
      <c r="AQ3353" s="80"/>
      <c r="AR3353" s="127"/>
      <c r="AS3353" s="80"/>
      <c r="AT3353" s="7"/>
      <c r="AU3353" s="7"/>
      <c r="AV3353" s="165"/>
      <c r="AW3353" s="166"/>
      <c r="AX3353" s="137"/>
      <c r="AY3353" s="147"/>
      <c r="AZ3353" s="167"/>
      <c r="BA3353" s="167"/>
      <c r="BB3353" s="147" t="str">
        <f t="shared" si="751"/>
        <v/>
      </c>
      <c r="BC3353" s="168"/>
      <c r="BD3353" s="165"/>
      <c r="BE3353" s="165"/>
      <c r="BF3353" s="165"/>
      <c r="BG3353" s="165"/>
      <c r="BH3353" s="165"/>
      <c r="BI3353" s="165"/>
      <c r="BJ3353" s="165"/>
      <c r="BK3353" s="165"/>
      <c r="BL3353" s="165"/>
      <c r="BM3353" s="165"/>
      <c r="BN3353" s="165"/>
      <c r="BO3353" s="165"/>
      <c r="BP3353" s="165"/>
      <c r="BQ3353" s="165"/>
      <c r="BS3353" s="6"/>
      <c r="BT3353" s="11"/>
      <c r="BU3353" s="6"/>
      <c r="BV3353" s="6"/>
    </row>
    <row r="3354" spans="1:74" ht="15.75" x14ac:dyDescent="0.25">
      <c r="A3354" s="52" t="s">
        <v>10416</v>
      </c>
      <c r="B3354" s="56"/>
      <c r="C3354" s="7" t="s">
        <v>118</v>
      </c>
      <c r="D3354" s="7" t="s">
        <v>6558</v>
      </c>
      <c r="E3354" s="7"/>
      <c r="F3354" s="64"/>
      <c r="G3354" s="6"/>
      <c r="H3354" s="6"/>
      <c r="I3354" s="10" t="s">
        <v>110</v>
      </c>
      <c r="J3354" s="11" t="s">
        <v>10624</v>
      </c>
      <c r="K3354" s="194" t="s">
        <v>510</v>
      </c>
      <c r="L3354" s="176"/>
      <c r="M3354" s="176">
        <v>1000</v>
      </c>
      <c r="N3354" s="80" t="s">
        <v>6854</v>
      </c>
      <c r="O3354" s="162"/>
      <c r="P3354" s="80" t="s">
        <v>2397</v>
      </c>
      <c r="Q3354" s="80"/>
      <c r="R3354" s="80"/>
      <c r="S3354" s="163"/>
      <c r="T3354" s="213"/>
      <c r="U3354" s="162"/>
      <c r="V3354" s="164"/>
      <c r="W3354" s="12" t="str">
        <f>IF(COUNTIF(N3354,"spare"),"","Mqtt1")</f>
        <v>Mqtt1</v>
      </c>
      <c r="X3354" s="196" t="s">
        <v>10608</v>
      </c>
      <c r="Y3354" s="6" t="str">
        <f t="shared" si="749"/>
        <v>marpower/power-tag/peplink-5g</v>
      </c>
      <c r="Z3354" s="103" t="str" cm="1">
        <f t="array" ref="Z3354">IF(COUNTIF(N3354,"spare"),"","$."&amp;_xlfn.REGEXEXTRACT(J3354,"^PT\d+[FQ]\d+_(.*)", 2))</f>
        <v>$.Power_Factor_Phase_A</v>
      </c>
      <c r="AA3354" s="12">
        <f t="shared" si="750"/>
        <v>44</v>
      </c>
      <c r="AB3354" s="6" t="s">
        <v>195</v>
      </c>
      <c r="AC3354" s="103">
        <v>3078</v>
      </c>
      <c r="AJ3354" s="80"/>
      <c r="AK3354" s="113" t="s">
        <v>1426</v>
      </c>
      <c r="AN3354" s="80"/>
      <c r="AO3354" s="80"/>
      <c r="AP3354" s="80"/>
      <c r="AQ3354" s="80"/>
      <c r="AR3354" s="127"/>
      <c r="AS3354" s="80"/>
      <c r="AT3354" s="7"/>
      <c r="AU3354" s="7"/>
      <c r="AV3354" s="165"/>
      <c r="AW3354" s="166"/>
      <c r="AX3354" s="137"/>
      <c r="AY3354" s="147"/>
      <c r="AZ3354" s="167"/>
      <c r="BA3354" s="167"/>
      <c r="BB3354" s="147" t="str">
        <f>IF(ISNUMBER(AM3354),"1","")</f>
        <v/>
      </c>
      <c r="BC3354" s="168"/>
      <c r="BD3354" s="165"/>
      <c r="BE3354" s="165"/>
      <c r="BF3354" s="165"/>
      <c r="BG3354" s="165"/>
      <c r="BH3354" s="165"/>
      <c r="BI3354" s="165"/>
      <c r="BJ3354" s="165"/>
      <c r="BK3354" s="165"/>
      <c r="BL3354" s="165"/>
      <c r="BM3354" s="165"/>
      <c r="BN3354" s="165"/>
      <c r="BO3354" s="165"/>
      <c r="BP3354" s="165"/>
      <c r="BQ3354" s="165"/>
      <c r="BS3354" s="6"/>
      <c r="BT3354" s="11"/>
      <c r="BU3354" s="6"/>
      <c r="BV3354" s="6"/>
    </row>
    <row r="3355" spans="1:74" ht="15.75" x14ac:dyDescent="0.25">
      <c r="A3355" s="52" t="s">
        <v>10416</v>
      </c>
      <c r="B3355" s="56"/>
      <c r="C3355" s="7" t="s">
        <v>118</v>
      </c>
      <c r="D3355" s="7" t="s">
        <v>6558</v>
      </c>
      <c r="E3355" s="7"/>
      <c r="F3355" s="64"/>
      <c r="G3355" s="6"/>
      <c r="H3355" s="6"/>
      <c r="I3355" s="10" t="s">
        <v>110</v>
      </c>
      <c r="J3355" s="11" t="s">
        <v>10625</v>
      </c>
      <c r="K3355" s="194" t="s">
        <v>510</v>
      </c>
      <c r="L3355" s="176"/>
      <c r="M3355" s="176">
        <v>1000</v>
      </c>
      <c r="N3355" s="80" t="s">
        <v>6854</v>
      </c>
      <c r="O3355" s="162"/>
      <c r="P3355" s="80" t="s">
        <v>2398</v>
      </c>
      <c r="Q3355" s="80"/>
      <c r="R3355" s="80"/>
      <c r="S3355" s="163"/>
      <c r="T3355" s="213"/>
      <c r="U3355" s="162"/>
      <c r="V3355" s="164"/>
      <c r="W3355" s="12" t="str">
        <f>IF(COUNTIF(N3355,"spare"),"","Mqtt1")</f>
        <v>Mqtt1</v>
      </c>
      <c r="X3355" s="196" t="s">
        <v>10608</v>
      </c>
      <c r="Y3355" s="6" t="str">
        <f t="shared" si="749"/>
        <v>marpower/power-tag/peplink-5g</v>
      </c>
      <c r="Z3355" s="103" t="str" cm="1">
        <f t="array" ref="Z3355">IF(COUNTIF(N3355,"spare"),"","$."&amp;_xlfn.REGEXEXTRACT(J3355,"^PT\d+[FQ]\d+_(.*)", 2))</f>
        <v>$.Power_Factor_Phase_B</v>
      </c>
      <c r="AA3355" s="12">
        <f t="shared" si="750"/>
        <v>44</v>
      </c>
      <c r="AB3355" s="6" t="s">
        <v>195</v>
      </c>
      <c r="AC3355" s="103">
        <v>3080</v>
      </c>
      <c r="AJ3355" s="80"/>
      <c r="AK3355" s="113" t="s">
        <v>1426</v>
      </c>
      <c r="AN3355" s="80"/>
      <c r="AO3355" s="80"/>
      <c r="AP3355" s="80"/>
      <c r="AQ3355" s="80"/>
      <c r="AR3355" s="127"/>
      <c r="AS3355" s="80"/>
      <c r="AT3355" s="7"/>
      <c r="AU3355" s="7"/>
      <c r="AV3355" s="165"/>
      <c r="AW3355" s="166"/>
      <c r="AX3355" s="137"/>
      <c r="AY3355" s="147"/>
      <c r="AZ3355" s="167"/>
      <c r="BA3355" s="167"/>
      <c r="BB3355" s="147" t="str">
        <f>IF(ISNUMBER(AM3355),"1","")</f>
        <v/>
      </c>
      <c r="BC3355" s="168"/>
      <c r="BD3355" s="165"/>
      <c r="BE3355" s="165"/>
      <c r="BF3355" s="165"/>
      <c r="BG3355" s="165"/>
      <c r="BH3355" s="165"/>
      <c r="BI3355" s="165"/>
      <c r="BJ3355" s="165"/>
      <c r="BK3355" s="165"/>
      <c r="BL3355" s="165"/>
      <c r="BM3355" s="165"/>
      <c r="BN3355" s="165"/>
      <c r="BO3355" s="165"/>
      <c r="BP3355" s="165"/>
      <c r="BQ3355" s="165"/>
      <c r="BS3355" s="6"/>
      <c r="BT3355" s="11"/>
      <c r="BU3355" s="6"/>
      <c r="BV3355" s="6"/>
    </row>
    <row r="3356" spans="1:74" ht="15.75" x14ac:dyDescent="0.25">
      <c r="A3356" s="52" t="s">
        <v>10416</v>
      </c>
      <c r="B3356" s="56"/>
      <c r="C3356" s="7" t="s">
        <v>118</v>
      </c>
      <c r="D3356" s="7" t="s">
        <v>6558</v>
      </c>
      <c r="E3356" s="7"/>
      <c r="F3356" s="64"/>
      <c r="G3356" s="6"/>
      <c r="H3356" s="6"/>
      <c r="I3356" s="10" t="s">
        <v>110</v>
      </c>
      <c r="J3356" s="11" t="s">
        <v>10626</v>
      </c>
      <c r="K3356" s="194" t="s">
        <v>510</v>
      </c>
      <c r="L3356" s="176"/>
      <c r="M3356" s="176">
        <v>1000</v>
      </c>
      <c r="N3356" s="80" t="s">
        <v>6854</v>
      </c>
      <c r="O3356" s="162"/>
      <c r="P3356" s="80" t="s">
        <v>2399</v>
      </c>
      <c r="Q3356" s="80"/>
      <c r="R3356" s="80"/>
      <c r="S3356" s="163"/>
      <c r="T3356" s="213"/>
      <c r="U3356" s="162"/>
      <c r="V3356" s="164"/>
      <c r="W3356" s="12" t="str">
        <f>IF(COUNTIF(N3356,"spare"),"","Mqtt1")</f>
        <v>Mqtt1</v>
      </c>
      <c r="X3356" s="196" t="s">
        <v>10608</v>
      </c>
      <c r="Y3356" s="6" t="str">
        <f t="shared" si="749"/>
        <v>marpower/power-tag/peplink-5g</v>
      </c>
      <c r="Z3356" s="103" t="str" cm="1">
        <f t="array" ref="Z3356">IF(COUNTIF(N3356,"spare"),"","$."&amp;_xlfn.REGEXEXTRACT(J3356,"^PT\d+[FQ]\d+_(.*)", 2))</f>
        <v>$.Power_Factor_Phase_C</v>
      </c>
      <c r="AA3356" s="12">
        <f t="shared" si="750"/>
        <v>44</v>
      </c>
      <c r="AB3356" s="6" t="s">
        <v>195</v>
      </c>
      <c r="AC3356" s="103">
        <v>3082</v>
      </c>
      <c r="AJ3356" s="80"/>
      <c r="AK3356" s="113" t="s">
        <v>1426</v>
      </c>
      <c r="AN3356" s="80"/>
      <c r="AO3356" s="80"/>
      <c r="AP3356" s="80"/>
      <c r="AQ3356" s="80"/>
      <c r="AR3356" s="127"/>
      <c r="AS3356" s="80"/>
      <c r="AT3356" s="7"/>
      <c r="AU3356" s="7"/>
      <c r="AV3356" s="165"/>
      <c r="AW3356" s="166"/>
      <c r="AX3356" s="137"/>
      <c r="AY3356" s="147"/>
      <c r="AZ3356" s="167"/>
      <c r="BA3356" s="167"/>
      <c r="BB3356" s="147" t="str">
        <f>IF(ISNUMBER(AM3356),"1","")</f>
        <v/>
      </c>
      <c r="BC3356" s="168"/>
      <c r="BD3356" s="165"/>
      <c r="BE3356" s="165"/>
      <c r="BF3356" s="165"/>
      <c r="BG3356" s="165"/>
      <c r="BH3356" s="165"/>
      <c r="BI3356" s="165"/>
      <c r="BJ3356" s="165"/>
      <c r="BK3356" s="165"/>
      <c r="BL3356" s="165"/>
      <c r="BM3356" s="165"/>
      <c r="BN3356" s="165"/>
      <c r="BO3356" s="165"/>
      <c r="BP3356" s="165"/>
      <c r="BQ3356" s="165"/>
      <c r="BS3356" s="6"/>
      <c r="BT3356" s="11"/>
      <c r="BU3356" s="6"/>
      <c r="BV3356" s="6"/>
    </row>
    <row r="3357" spans="1:74" ht="15.75" x14ac:dyDescent="0.25">
      <c r="A3357" s="52" t="s">
        <v>10416</v>
      </c>
      <c r="B3357" s="56"/>
      <c r="C3357" s="7" t="s">
        <v>118</v>
      </c>
      <c r="D3357" s="7" t="s">
        <v>6558</v>
      </c>
      <c r="E3357" s="7"/>
      <c r="F3357" s="64"/>
      <c r="G3357" s="6"/>
      <c r="H3357" s="6"/>
      <c r="I3357" s="10" t="s">
        <v>110</v>
      </c>
      <c r="J3357" s="11" t="s">
        <v>10627</v>
      </c>
      <c r="K3357" s="194" t="s">
        <v>510</v>
      </c>
      <c r="L3357" s="176"/>
      <c r="M3357" s="176">
        <v>1000</v>
      </c>
      <c r="N3357" s="80" t="s">
        <v>6854</v>
      </c>
      <c r="O3357" s="162"/>
      <c r="P3357" s="80" t="s">
        <v>2400</v>
      </c>
      <c r="Q3357" s="80"/>
      <c r="R3357" s="80"/>
      <c r="S3357" s="163"/>
      <c r="T3357" s="213"/>
      <c r="U3357" s="162"/>
      <c r="V3357" s="164"/>
      <c r="W3357" s="12" t="str">
        <f>IF(COUNTIF(N3357,"spare"),"","Mqtt1")</f>
        <v>Mqtt1</v>
      </c>
      <c r="X3357" s="196" t="s">
        <v>10608</v>
      </c>
      <c r="Y3357" s="6" t="str">
        <f t="shared" si="749"/>
        <v>marpower/power-tag/peplink-5g</v>
      </c>
      <c r="Z3357" s="103" t="str" cm="1">
        <f t="array" ref="Z3357">IF(COUNTIF(N3357,"spare"),"","$."&amp;_xlfn.REGEXEXTRACT(J3357,"^PT\d+[FQ]\d+_(.*)", 2))</f>
        <v>$.Total_Power_Factor</v>
      </c>
      <c r="AA3357" s="12">
        <f t="shared" si="750"/>
        <v>44</v>
      </c>
      <c r="AB3357" s="6" t="s">
        <v>195</v>
      </c>
      <c r="AC3357" s="103">
        <v>3084</v>
      </c>
      <c r="AJ3357" s="80"/>
      <c r="AK3357" s="113" t="s">
        <v>1426</v>
      </c>
      <c r="AN3357" s="80"/>
      <c r="AO3357" s="80"/>
      <c r="AP3357" s="80"/>
      <c r="AQ3357" s="80"/>
      <c r="AR3357" s="127"/>
      <c r="AS3357" s="80"/>
      <c r="AT3357" s="7"/>
      <c r="AU3357" s="7"/>
      <c r="AV3357" s="165"/>
      <c r="AW3357" s="166"/>
      <c r="AX3357" s="137"/>
      <c r="AY3357" s="147"/>
      <c r="AZ3357" s="167"/>
      <c r="BA3357" s="167"/>
      <c r="BB3357" s="147" t="str">
        <f>IF(ISNUMBER(AM3357),"1","")</f>
        <v/>
      </c>
      <c r="BC3357" s="168"/>
      <c r="BD3357" s="165"/>
      <c r="BE3357" s="165"/>
      <c r="BF3357" s="165"/>
      <c r="BG3357" s="165"/>
      <c r="BH3357" s="165"/>
      <c r="BI3357" s="165"/>
      <c r="BJ3357" s="165"/>
      <c r="BK3357" s="165"/>
      <c r="BL3357" s="165"/>
      <c r="BM3357" s="165"/>
      <c r="BN3357" s="165"/>
      <c r="BO3357" s="165"/>
      <c r="BP3357" s="165"/>
      <c r="BQ3357" s="165"/>
      <c r="BS3357" s="6"/>
      <c r="BT3357" s="11"/>
      <c r="BU3357" s="6"/>
      <c r="BV3357" s="6"/>
    </row>
    <row r="3358" spans="1:74" ht="15.75" x14ac:dyDescent="0.25">
      <c r="A3358" s="52" t="s">
        <v>1422</v>
      </c>
      <c r="B3358" s="56"/>
      <c r="C3358" s="7" t="s">
        <v>118</v>
      </c>
      <c r="D3358" s="7" t="s">
        <v>6558</v>
      </c>
      <c r="E3358" s="7"/>
      <c r="F3358" s="64"/>
      <c r="G3358" s="6"/>
      <c r="H3358" s="6"/>
      <c r="I3358" s="10" t="s">
        <v>110</v>
      </c>
      <c r="J3358" s="11" t="s">
        <v>1981</v>
      </c>
      <c r="K3358" s="194" t="s">
        <v>510</v>
      </c>
      <c r="L3358" s="176"/>
      <c r="M3358" s="176">
        <v>1000</v>
      </c>
      <c r="N3358" s="80" t="s">
        <v>6854</v>
      </c>
      <c r="O3358" s="162"/>
      <c r="P3358" s="80" t="s">
        <v>2416</v>
      </c>
      <c r="Q3358" s="80"/>
      <c r="R3358" s="80"/>
      <c r="S3358" s="163"/>
      <c r="T3358" s="213"/>
      <c r="U3358" s="162"/>
      <c r="V3358" s="164"/>
      <c r="W3358" s="12" t="str">
        <f t="shared" si="748"/>
        <v>Mqtt1</v>
      </c>
      <c r="X3358" s="196" t="s">
        <v>10609</v>
      </c>
      <c r="Y3358" s="6" t="str">
        <f t="shared" si="749"/>
        <v>marpower/power-tag/transfer-pump-1-grey-black-water</v>
      </c>
      <c r="Z3358" s="103" t="str" cm="1">
        <f t="array" ref="Z3358">IF(COUNTIF(N3358,"spare"),"","$."&amp;_xlfn.REGEXEXTRACT(J3358,"^PT\d+[FQ]\d+_(.*)", 2))</f>
        <v>$.RMS_Current_Phase_A</v>
      </c>
      <c r="AA3358" s="12">
        <f t="shared" si="750"/>
        <v>45</v>
      </c>
      <c r="AB3358" s="6" t="s">
        <v>195</v>
      </c>
      <c r="AC3358" s="103">
        <v>3000</v>
      </c>
      <c r="AJ3358" s="80"/>
      <c r="AK3358" s="113" t="s">
        <v>1423</v>
      </c>
      <c r="AN3358" s="80"/>
      <c r="AO3358" s="80"/>
      <c r="AP3358" s="80"/>
      <c r="AQ3358" s="80"/>
      <c r="AR3358" s="127"/>
      <c r="AS3358" s="80"/>
      <c r="AT3358" s="7"/>
      <c r="AU3358" s="7"/>
      <c r="AV3358" s="165"/>
      <c r="AW3358" s="166"/>
      <c r="AX3358" s="137"/>
      <c r="AY3358" s="147"/>
      <c r="AZ3358" s="167"/>
      <c r="BA3358" s="167"/>
      <c r="BB3358" s="147" t="str">
        <f t="shared" ref="BB3358:BB3372" si="752">IF(ISNUMBER(AM3358),"1","")</f>
        <v/>
      </c>
      <c r="BC3358" s="168"/>
      <c r="BD3358" s="165"/>
      <c r="BE3358" s="165"/>
      <c r="BF3358" s="165"/>
      <c r="BG3358" s="165"/>
      <c r="BH3358" s="165"/>
      <c r="BI3358" s="165"/>
      <c r="BJ3358" s="165"/>
      <c r="BK3358" s="165"/>
      <c r="BL3358" s="165"/>
      <c r="BM3358" s="165"/>
      <c r="BN3358" s="165"/>
      <c r="BO3358" s="165"/>
      <c r="BP3358" s="165"/>
      <c r="BQ3358" s="165"/>
      <c r="BS3358" s="6"/>
      <c r="BT3358" s="11"/>
      <c r="BU3358" s="6"/>
      <c r="BV3358" s="6"/>
    </row>
    <row r="3359" spans="1:74" ht="15.75" x14ac:dyDescent="0.25">
      <c r="A3359" s="52" t="s">
        <v>1422</v>
      </c>
      <c r="B3359" s="56"/>
      <c r="C3359" s="7" t="s">
        <v>118</v>
      </c>
      <c r="D3359" s="7" t="s">
        <v>6558</v>
      </c>
      <c r="E3359" s="7"/>
      <c r="F3359" s="64"/>
      <c r="G3359" s="6"/>
      <c r="H3359" s="6"/>
      <c r="I3359" s="10" t="s">
        <v>110</v>
      </c>
      <c r="J3359" s="11" t="s">
        <v>1982</v>
      </c>
      <c r="K3359" s="194" t="s">
        <v>510</v>
      </c>
      <c r="L3359" s="176"/>
      <c r="M3359" s="176">
        <v>1000</v>
      </c>
      <c r="N3359" s="80" t="s">
        <v>6854</v>
      </c>
      <c r="O3359" s="162"/>
      <c r="P3359" s="80" t="s">
        <v>2417</v>
      </c>
      <c r="Q3359" s="80"/>
      <c r="R3359" s="80"/>
      <c r="S3359" s="163"/>
      <c r="T3359" s="213"/>
      <c r="U3359" s="162"/>
      <c r="V3359" s="164"/>
      <c r="W3359" s="12" t="str">
        <f t="shared" si="748"/>
        <v>Mqtt1</v>
      </c>
      <c r="X3359" s="196" t="s">
        <v>10609</v>
      </c>
      <c r="Y3359" s="6" t="str">
        <f t="shared" si="749"/>
        <v>marpower/power-tag/transfer-pump-1-grey-black-water</v>
      </c>
      <c r="Z3359" s="103" t="str" cm="1">
        <f t="array" ref="Z3359">IF(COUNTIF(N3359,"spare"),"","$."&amp;_xlfn.REGEXEXTRACT(J3359,"^PT\d+[FQ]\d+_(.*)", 2))</f>
        <v>$.RMS_Current_Phase_B</v>
      </c>
      <c r="AA3359" s="12">
        <f t="shared" si="750"/>
        <v>45</v>
      </c>
      <c r="AB3359" s="6" t="s">
        <v>195</v>
      </c>
      <c r="AC3359" s="103">
        <v>3002</v>
      </c>
      <c r="AJ3359" s="80"/>
      <c r="AK3359" s="113" t="s">
        <v>1423</v>
      </c>
      <c r="AN3359" s="80"/>
      <c r="AO3359" s="80"/>
      <c r="AP3359" s="80"/>
      <c r="AQ3359" s="80"/>
      <c r="AR3359" s="127"/>
      <c r="AS3359" s="80"/>
      <c r="AT3359" s="7"/>
      <c r="AU3359" s="7"/>
      <c r="AV3359" s="165"/>
      <c r="AW3359" s="166"/>
      <c r="AX3359" s="137"/>
      <c r="AY3359" s="147"/>
      <c r="AZ3359" s="167"/>
      <c r="BA3359" s="167"/>
      <c r="BB3359" s="147" t="str">
        <f t="shared" si="752"/>
        <v/>
      </c>
      <c r="BC3359" s="168"/>
      <c r="BD3359" s="165"/>
      <c r="BE3359" s="165"/>
      <c r="BF3359" s="165"/>
      <c r="BG3359" s="165"/>
      <c r="BH3359" s="165"/>
      <c r="BI3359" s="165"/>
      <c r="BJ3359" s="165"/>
      <c r="BK3359" s="165"/>
      <c r="BL3359" s="165"/>
      <c r="BM3359" s="165"/>
      <c r="BN3359" s="165"/>
      <c r="BO3359" s="165"/>
      <c r="BP3359" s="165"/>
      <c r="BQ3359" s="165"/>
      <c r="BS3359" s="6"/>
      <c r="BT3359" s="11"/>
      <c r="BU3359" s="6"/>
      <c r="BV3359" s="6"/>
    </row>
    <row r="3360" spans="1:74" ht="15.75" x14ac:dyDescent="0.25">
      <c r="A3360" s="52" t="s">
        <v>1422</v>
      </c>
      <c r="B3360" s="56"/>
      <c r="C3360" s="7" t="s">
        <v>118</v>
      </c>
      <c r="D3360" s="7" t="s">
        <v>6558</v>
      </c>
      <c r="E3360" s="7"/>
      <c r="F3360" s="64"/>
      <c r="G3360" s="6"/>
      <c r="H3360" s="6"/>
      <c r="I3360" s="10" t="s">
        <v>110</v>
      </c>
      <c r="J3360" s="11" t="s">
        <v>1983</v>
      </c>
      <c r="K3360" s="194" t="s">
        <v>510</v>
      </c>
      <c r="L3360" s="176"/>
      <c r="M3360" s="176">
        <v>1000</v>
      </c>
      <c r="N3360" s="80" t="s">
        <v>6854</v>
      </c>
      <c r="O3360" s="162"/>
      <c r="P3360" s="80" t="s">
        <v>2418</v>
      </c>
      <c r="Q3360" s="80"/>
      <c r="R3360" s="80"/>
      <c r="S3360" s="163"/>
      <c r="T3360" s="213"/>
      <c r="U3360" s="162"/>
      <c r="V3360" s="164"/>
      <c r="W3360" s="12" t="str">
        <f t="shared" si="748"/>
        <v>Mqtt1</v>
      </c>
      <c r="X3360" s="196" t="s">
        <v>10609</v>
      </c>
      <c r="Y3360" s="6" t="str">
        <f t="shared" si="749"/>
        <v>marpower/power-tag/transfer-pump-1-grey-black-water</v>
      </c>
      <c r="Z3360" s="103" t="str" cm="1">
        <f t="array" ref="Z3360">IF(COUNTIF(N3360,"spare"),"","$."&amp;_xlfn.REGEXEXTRACT(J3360,"^PT\d+[FQ]\d+_(.*)", 2))</f>
        <v>$.RMS_Current_Phase_C</v>
      </c>
      <c r="AA3360" s="12">
        <f t="shared" si="750"/>
        <v>45</v>
      </c>
      <c r="AB3360" s="6" t="s">
        <v>195</v>
      </c>
      <c r="AC3360" s="103">
        <v>3004</v>
      </c>
      <c r="AJ3360" s="80"/>
      <c r="AK3360" s="113" t="s">
        <v>1423</v>
      </c>
      <c r="AN3360" s="80"/>
      <c r="AO3360" s="80"/>
      <c r="AP3360" s="80"/>
      <c r="AQ3360" s="80"/>
      <c r="AR3360" s="127"/>
      <c r="AS3360" s="80"/>
      <c r="AT3360" s="7"/>
      <c r="AU3360" s="7"/>
      <c r="AV3360" s="165"/>
      <c r="AW3360" s="166"/>
      <c r="AX3360" s="137"/>
      <c r="AY3360" s="147"/>
      <c r="AZ3360" s="167"/>
      <c r="BA3360" s="167"/>
      <c r="BB3360" s="147" t="str">
        <f t="shared" si="752"/>
        <v/>
      </c>
      <c r="BC3360" s="168"/>
      <c r="BD3360" s="165"/>
      <c r="BE3360" s="165"/>
      <c r="BF3360" s="165"/>
      <c r="BG3360" s="165"/>
      <c r="BH3360" s="165"/>
      <c r="BI3360" s="165"/>
      <c r="BJ3360" s="165"/>
      <c r="BK3360" s="165"/>
      <c r="BL3360" s="165"/>
      <c r="BM3360" s="165"/>
      <c r="BN3360" s="165"/>
      <c r="BO3360" s="165"/>
      <c r="BP3360" s="165"/>
      <c r="BQ3360" s="165"/>
      <c r="BS3360" s="6"/>
      <c r="BT3360" s="11"/>
      <c r="BU3360" s="6"/>
      <c r="BV3360" s="6"/>
    </row>
    <row r="3361" spans="1:74" ht="15.75" x14ac:dyDescent="0.25">
      <c r="A3361" s="52" t="s">
        <v>1422</v>
      </c>
      <c r="B3361" s="56"/>
      <c r="C3361" s="7" t="s">
        <v>118</v>
      </c>
      <c r="D3361" s="7" t="s">
        <v>6558</v>
      </c>
      <c r="E3361" s="7"/>
      <c r="F3361" s="64"/>
      <c r="G3361" s="6"/>
      <c r="H3361" s="6"/>
      <c r="I3361" s="10" t="s">
        <v>110</v>
      </c>
      <c r="J3361" s="11" t="s">
        <v>1984</v>
      </c>
      <c r="K3361" s="194" t="s">
        <v>510</v>
      </c>
      <c r="L3361" s="176"/>
      <c r="M3361" s="176">
        <v>1000</v>
      </c>
      <c r="N3361" s="80" t="s">
        <v>6854</v>
      </c>
      <c r="O3361" s="162"/>
      <c r="P3361" s="80" t="s">
        <v>2419</v>
      </c>
      <c r="Q3361" s="80"/>
      <c r="R3361" s="80"/>
      <c r="S3361" s="163"/>
      <c r="T3361" s="213"/>
      <c r="U3361" s="162"/>
      <c r="V3361" s="164"/>
      <c r="W3361" s="12" t="str">
        <f t="shared" si="748"/>
        <v>Mqtt1</v>
      </c>
      <c r="X3361" s="196" t="s">
        <v>10609</v>
      </c>
      <c r="Y3361" s="6" t="str">
        <f t="shared" si="749"/>
        <v>marpower/power-tag/transfer-pump-1-grey-black-water</v>
      </c>
      <c r="Z3361" s="103" t="str" cm="1">
        <f t="array" ref="Z3361">IF(COUNTIF(N3361,"spare"),"","$."&amp;_xlfn.REGEXEXTRACT(J3361,"^PT\d+[FQ]\d+_(.*)", 2))</f>
        <v>$.RMS_Current_Phase_Neut</v>
      </c>
      <c r="AA3361" s="12">
        <f t="shared" si="750"/>
        <v>45</v>
      </c>
      <c r="AB3361" s="6" t="s">
        <v>195</v>
      </c>
      <c r="AC3361" s="103">
        <v>3006</v>
      </c>
      <c r="AJ3361" s="80"/>
      <c r="AK3361" s="113" t="s">
        <v>1423</v>
      </c>
      <c r="AN3361" s="80"/>
      <c r="AO3361" s="80"/>
      <c r="AP3361" s="80"/>
      <c r="AQ3361" s="80"/>
      <c r="AR3361" s="127"/>
      <c r="AS3361" s="80"/>
      <c r="AT3361" s="7"/>
      <c r="AU3361" s="7"/>
      <c r="AV3361" s="165"/>
      <c r="AW3361" s="166"/>
      <c r="AX3361" s="137"/>
      <c r="AY3361" s="147"/>
      <c r="AZ3361" s="167"/>
      <c r="BA3361" s="167"/>
      <c r="BB3361" s="147" t="str">
        <f t="shared" si="752"/>
        <v/>
      </c>
      <c r="BC3361" s="168"/>
      <c r="BD3361" s="165"/>
      <c r="BE3361" s="165"/>
      <c r="BF3361" s="165"/>
      <c r="BG3361" s="165"/>
      <c r="BH3361" s="165"/>
      <c r="BI3361" s="165"/>
      <c r="BJ3361" s="165"/>
      <c r="BK3361" s="165"/>
      <c r="BL3361" s="165"/>
      <c r="BM3361" s="165"/>
      <c r="BN3361" s="165"/>
      <c r="BO3361" s="165"/>
      <c r="BP3361" s="165"/>
      <c r="BQ3361" s="165"/>
      <c r="BS3361" s="6"/>
      <c r="BT3361" s="11"/>
      <c r="BU3361" s="6"/>
      <c r="BV3361" s="6"/>
    </row>
    <row r="3362" spans="1:74" ht="15.75" x14ac:dyDescent="0.25">
      <c r="A3362" s="52" t="s">
        <v>1422</v>
      </c>
      <c r="B3362" s="56"/>
      <c r="C3362" s="7" t="s">
        <v>118</v>
      </c>
      <c r="D3362" s="7" t="s">
        <v>6558</v>
      </c>
      <c r="E3362" s="7"/>
      <c r="F3362" s="64"/>
      <c r="G3362" s="6"/>
      <c r="H3362" s="6"/>
      <c r="I3362" s="10" t="s">
        <v>110</v>
      </c>
      <c r="J3362" s="11" t="s">
        <v>8314</v>
      </c>
      <c r="K3362" s="194" t="s">
        <v>510</v>
      </c>
      <c r="L3362" s="176"/>
      <c r="M3362" s="176">
        <v>1000</v>
      </c>
      <c r="N3362" s="80" t="s">
        <v>6854</v>
      </c>
      <c r="O3362" s="162"/>
      <c r="P3362" s="80" t="s">
        <v>2420</v>
      </c>
      <c r="Q3362" s="80"/>
      <c r="R3362" s="80"/>
      <c r="S3362" s="163"/>
      <c r="T3362" s="213"/>
      <c r="U3362" s="162"/>
      <c r="V3362" s="164"/>
      <c r="W3362" s="12" t="str">
        <f t="shared" si="748"/>
        <v>Mqtt1</v>
      </c>
      <c r="X3362" s="196" t="s">
        <v>10609</v>
      </c>
      <c r="Y3362" s="6" t="str">
        <f t="shared" si="749"/>
        <v>marpower/power-tag/transfer-pump-1-grey-black-water</v>
      </c>
      <c r="Z3362" s="103" t="str" cm="1">
        <f t="array" ref="Z3362">IF(COUNTIF(N3362,"spare"),"","$."&amp;_xlfn.REGEXEXTRACT(J3362,"^PT\d+[FQ]\d+_(.*)", 2))</f>
        <v>$.RMS_Voltage_A_N</v>
      </c>
      <c r="AA3362" s="12">
        <f t="shared" si="750"/>
        <v>45</v>
      </c>
      <c r="AB3362" s="6" t="s">
        <v>195</v>
      </c>
      <c r="AC3362" s="103">
        <v>3028</v>
      </c>
      <c r="AJ3362" s="80"/>
      <c r="AK3362" s="113" t="s">
        <v>1424</v>
      </c>
      <c r="AN3362" s="80"/>
      <c r="AO3362" s="80"/>
      <c r="AP3362" s="80"/>
      <c r="AQ3362" s="80"/>
      <c r="AR3362" s="127"/>
      <c r="AS3362" s="80"/>
      <c r="AT3362" s="7"/>
      <c r="AU3362" s="7"/>
      <c r="AV3362" s="165"/>
      <c r="AW3362" s="166"/>
      <c r="AX3362" s="137"/>
      <c r="AY3362" s="147"/>
      <c r="AZ3362" s="167"/>
      <c r="BA3362" s="167"/>
      <c r="BB3362" s="147" t="str">
        <f t="shared" si="752"/>
        <v/>
      </c>
      <c r="BC3362" s="168"/>
      <c r="BD3362" s="165"/>
      <c r="BE3362" s="165"/>
      <c r="BF3362" s="165"/>
      <c r="BG3362" s="165"/>
      <c r="BH3362" s="165"/>
      <c r="BI3362" s="165"/>
      <c r="BJ3362" s="165"/>
      <c r="BK3362" s="165"/>
      <c r="BL3362" s="165"/>
      <c r="BM3362" s="165"/>
      <c r="BN3362" s="165"/>
      <c r="BO3362" s="165"/>
      <c r="BP3362" s="165"/>
      <c r="BQ3362" s="165"/>
      <c r="BS3362" s="6"/>
      <c r="BT3362" s="11"/>
      <c r="BU3362" s="6"/>
      <c r="BV3362" s="6"/>
    </row>
    <row r="3363" spans="1:74" ht="15.75" x14ac:dyDescent="0.25">
      <c r="A3363" s="52" t="s">
        <v>1422</v>
      </c>
      <c r="B3363" s="56"/>
      <c r="C3363" s="7" t="s">
        <v>118</v>
      </c>
      <c r="D3363" s="7" t="s">
        <v>6558</v>
      </c>
      <c r="E3363" s="7"/>
      <c r="F3363" s="64"/>
      <c r="G3363" s="6"/>
      <c r="H3363" s="6"/>
      <c r="I3363" s="10" t="s">
        <v>110</v>
      </c>
      <c r="J3363" s="11" t="s">
        <v>8491</v>
      </c>
      <c r="K3363" s="194" t="s">
        <v>510</v>
      </c>
      <c r="L3363" s="176"/>
      <c r="M3363" s="176">
        <v>1000</v>
      </c>
      <c r="N3363" s="80" t="s">
        <v>6854</v>
      </c>
      <c r="O3363" s="162"/>
      <c r="P3363" s="80" t="s">
        <v>2421</v>
      </c>
      <c r="Q3363" s="80"/>
      <c r="R3363" s="80"/>
      <c r="S3363" s="163"/>
      <c r="T3363" s="213"/>
      <c r="U3363" s="162"/>
      <c r="V3363" s="164"/>
      <c r="W3363" s="12" t="str">
        <f t="shared" si="748"/>
        <v>Mqtt1</v>
      </c>
      <c r="X3363" s="196" t="s">
        <v>10609</v>
      </c>
      <c r="Y3363" s="6" t="str">
        <f t="shared" si="749"/>
        <v>marpower/power-tag/transfer-pump-1-grey-black-water</v>
      </c>
      <c r="Z3363" s="103" t="str" cm="1">
        <f t="array" ref="Z3363">IF(COUNTIF(N3363,"spare"),"","$."&amp;_xlfn.REGEXEXTRACT(J3363,"^PT\d+[FQ]\d+_(.*)", 2))</f>
        <v>$.RMS_Voltage_B_N</v>
      </c>
      <c r="AA3363" s="12">
        <f t="shared" si="750"/>
        <v>45</v>
      </c>
      <c r="AB3363" s="6" t="s">
        <v>195</v>
      </c>
      <c r="AC3363" s="103">
        <v>3030</v>
      </c>
      <c r="AJ3363" s="80"/>
      <c r="AK3363" s="113" t="s">
        <v>1424</v>
      </c>
      <c r="AN3363" s="80"/>
      <c r="AO3363" s="80"/>
      <c r="AP3363" s="80"/>
      <c r="AQ3363" s="80"/>
      <c r="AR3363" s="127"/>
      <c r="AS3363" s="80"/>
      <c r="AT3363" s="7"/>
      <c r="AU3363" s="7"/>
      <c r="AV3363" s="165"/>
      <c r="AW3363" s="166"/>
      <c r="AX3363" s="137"/>
      <c r="AY3363" s="147"/>
      <c r="AZ3363" s="167"/>
      <c r="BA3363" s="167"/>
      <c r="BB3363" s="147" t="str">
        <f t="shared" si="752"/>
        <v/>
      </c>
      <c r="BC3363" s="168"/>
      <c r="BD3363" s="165"/>
      <c r="BE3363" s="165"/>
      <c r="BF3363" s="165"/>
      <c r="BG3363" s="165"/>
      <c r="BH3363" s="165"/>
      <c r="BI3363" s="165"/>
      <c r="BJ3363" s="165"/>
      <c r="BK3363" s="165"/>
      <c r="BL3363" s="165"/>
      <c r="BM3363" s="165"/>
      <c r="BN3363" s="165"/>
      <c r="BO3363" s="165"/>
      <c r="BP3363" s="165"/>
      <c r="BQ3363" s="165"/>
      <c r="BS3363" s="6"/>
      <c r="BT3363" s="11"/>
      <c r="BU3363" s="6"/>
      <c r="BV3363" s="6"/>
    </row>
    <row r="3364" spans="1:74" ht="15.75" x14ac:dyDescent="0.25">
      <c r="A3364" s="52" t="s">
        <v>1422</v>
      </c>
      <c r="B3364" s="56"/>
      <c r="C3364" s="7" t="s">
        <v>118</v>
      </c>
      <c r="D3364" s="7" t="s">
        <v>6558</v>
      </c>
      <c r="E3364" s="7"/>
      <c r="F3364" s="64"/>
      <c r="G3364" s="6"/>
      <c r="H3364" s="6"/>
      <c r="I3364" s="10" t="s">
        <v>110</v>
      </c>
      <c r="J3364" s="11" t="s">
        <v>8668</v>
      </c>
      <c r="K3364" s="194" t="s">
        <v>510</v>
      </c>
      <c r="L3364" s="176"/>
      <c r="M3364" s="176">
        <v>1000</v>
      </c>
      <c r="N3364" s="80" t="s">
        <v>6854</v>
      </c>
      <c r="O3364" s="162"/>
      <c r="P3364" s="80" t="s">
        <v>2422</v>
      </c>
      <c r="Q3364" s="80"/>
      <c r="R3364" s="80"/>
      <c r="S3364" s="163"/>
      <c r="T3364" s="213"/>
      <c r="U3364" s="162"/>
      <c r="V3364" s="164"/>
      <c r="W3364" s="12" t="str">
        <f t="shared" si="748"/>
        <v>Mqtt1</v>
      </c>
      <c r="X3364" s="196" t="s">
        <v>10609</v>
      </c>
      <c r="Y3364" s="6" t="str">
        <f t="shared" si="749"/>
        <v>marpower/power-tag/transfer-pump-1-grey-black-water</v>
      </c>
      <c r="Z3364" s="103" t="str" cm="1">
        <f t="array" ref="Z3364">IF(COUNTIF(N3364,"spare"),"","$."&amp;_xlfn.REGEXEXTRACT(J3364,"^PT\d+[FQ]\d+_(.*)", 2))</f>
        <v>$.RMS_Voltage_C_N</v>
      </c>
      <c r="AA3364" s="12">
        <f t="shared" si="750"/>
        <v>45</v>
      </c>
      <c r="AB3364" s="6" t="s">
        <v>195</v>
      </c>
      <c r="AC3364" s="103">
        <v>3032</v>
      </c>
      <c r="AJ3364" s="80"/>
      <c r="AK3364" s="113" t="s">
        <v>1424</v>
      </c>
      <c r="AN3364" s="80"/>
      <c r="AO3364" s="80"/>
      <c r="AP3364" s="80"/>
      <c r="AQ3364" s="80"/>
      <c r="AR3364" s="127"/>
      <c r="AS3364" s="80"/>
      <c r="AT3364" s="7"/>
      <c r="AU3364" s="7"/>
      <c r="AV3364" s="165"/>
      <c r="AW3364" s="166"/>
      <c r="AX3364" s="137"/>
      <c r="AY3364" s="147"/>
      <c r="AZ3364" s="167"/>
      <c r="BA3364" s="167"/>
      <c r="BB3364" s="147" t="str">
        <f t="shared" si="752"/>
        <v/>
      </c>
      <c r="BC3364" s="168"/>
      <c r="BD3364" s="165"/>
      <c r="BE3364" s="165"/>
      <c r="BF3364" s="165"/>
      <c r="BG3364" s="165"/>
      <c r="BH3364" s="165"/>
      <c r="BI3364" s="165"/>
      <c r="BJ3364" s="165"/>
      <c r="BK3364" s="165"/>
      <c r="BL3364" s="165"/>
      <c r="BM3364" s="165"/>
      <c r="BN3364" s="165"/>
      <c r="BO3364" s="165"/>
      <c r="BP3364" s="165"/>
      <c r="BQ3364" s="165"/>
      <c r="BS3364" s="6"/>
      <c r="BT3364" s="11"/>
      <c r="BU3364" s="6"/>
      <c r="BV3364" s="6"/>
    </row>
    <row r="3365" spans="1:74" ht="15.75" x14ac:dyDescent="0.25">
      <c r="A3365" s="52" t="s">
        <v>1422</v>
      </c>
      <c r="B3365" s="56"/>
      <c r="C3365" s="7" t="s">
        <v>118</v>
      </c>
      <c r="D3365" s="7" t="s">
        <v>6558</v>
      </c>
      <c r="E3365" s="7"/>
      <c r="F3365" s="64"/>
      <c r="G3365" s="6"/>
      <c r="H3365" s="6"/>
      <c r="I3365" s="10" t="s">
        <v>110</v>
      </c>
      <c r="J3365" s="11" t="s">
        <v>1985</v>
      </c>
      <c r="K3365" s="194" t="s">
        <v>510</v>
      </c>
      <c r="L3365" s="176"/>
      <c r="M3365" s="176">
        <v>1000</v>
      </c>
      <c r="N3365" s="80" t="s">
        <v>6854</v>
      </c>
      <c r="O3365" s="162"/>
      <c r="P3365" s="80" t="s">
        <v>2423</v>
      </c>
      <c r="Q3365" s="80"/>
      <c r="R3365" s="80"/>
      <c r="S3365" s="163"/>
      <c r="T3365" s="213"/>
      <c r="U3365" s="162"/>
      <c r="V3365" s="164"/>
      <c r="W3365" s="12" t="str">
        <f t="shared" si="748"/>
        <v>Mqtt1</v>
      </c>
      <c r="X3365" s="196" t="s">
        <v>10609</v>
      </c>
      <c r="Y3365" s="6" t="str">
        <f t="shared" si="749"/>
        <v>marpower/power-tag/transfer-pump-1-grey-black-water</v>
      </c>
      <c r="Z3365" s="103" t="str" cm="1">
        <f t="array" ref="Z3365">IF(COUNTIF(N3365,"spare"),"","$."&amp;_xlfn.REGEXEXTRACT(J3365,"^PT\d+[FQ]\d+_(.*)", 2))</f>
        <v>$.Active_Power_Phase_A</v>
      </c>
      <c r="AA3365" s="12">
        <f t="shared" si="750"/>
        <v>45</v>
      </c>
      <c r="AB3365" s="6" t="s">
        <v>195</v>
      </c>
      <c r="AC3365" s="103">
        <v>3054</v>
      </c>
      <c r="AJ3365" s="80"/>
      <c r="AK3365" s="113" t="s">
        <v>1425</v>
      </c>
      <c r="AN3365" s="80"/>
      <c r="AO3365" s="80"/>
      <c r="AP3365" s="80"/>
      <c r="AQ3365" s="80"/>
      <c r="AR3365" s="127"/>
      <c r="AS3365" s="80"/>
      <c r="AT3365" s="7"/>
      <c r="AU3365" s="7"/>
      <c r="AV3365" s="165"/>
      <c r="AW3365" s="166"/>
      <c r="AX3365" s="137"/>
      <c r="AY3365" s="147"/>
      <c r="AZ3365" s="167"/>
      <c r="BA3365" s="167"/>
      <c r="BB3365" s="147" t="str">
        <f t="shared" si="752"/>
        <v/>
      </c>
      <c r="BC3365" s="168"/>
      <c r="BD3365" s="165"/>
      <c r="BE3365" s="165"/>
      <c r="BF3365" s="165"/>
      <c r="BG3365" s="165"/>
      <c r="BH3365" s="165"/>
      <c r="BI3365" s="165"/>
      <c r="BJ3365" s="165"/>
      <c r="BK3365" s="165"/>
      <c r="BL3365" s="165"/>
      <c r="BM3365" s="165"/>
      <c r="BN3365" s="165"/>
      <c r="BO3365" s="165"/>
      <c r="BP3365" s="165"/>
      <c r="BQ3365" s="165"/>
      <c r="BS3365" s="6"/>
      <c r="BT3365" s="11"/>
      <c r="BU3365" s="6"/>
      <c r="BV3365" s="6"/>
    </row>
    <row r="3366" spans="1:74" ht="15.75" x14ac:dyDescent="0.25">
      <c r="A3366" s="52" t="s">
        <v>1422</v>
      </c>
      <c r="B3366" s="56"/>
      <c r="C3366" s="7" t="s">
        <v>118</v>
      </c>
      <c r="D3366" s="7" t="s">
        <v>6558</v>
      </c>
      <c r="E3366" s="7"/>
      <c r="F3366" s="64"/>
      <c r="G3366" s="6"/>
      <c r="H3366" s="6"/>
      <c r="I3366" s="10" t="s">
        <v>110</v>
      </c>
      <c r="J3366" s="11" t="s">
        <v>1986</v>
      </c>
      <c r="K3366" s="194" t="s">
        <v>510</v>
      </c>
      <c r="L3366" s="176"/>
      <c r="M3366" s="176">
        <v>1000</v>
      </c>
      <c r="N3366" s="80" t="s">
        <v>6854</v>
      </c>
      <c r="O3366" s="162"/>
      <c r="P3366" s="80" t="s">
        <v>2424</v>
      </c>
      <c r="Q3366" s="80"/>
      <c r="R3366" s="80"/>
      <c r="S3366" s="163"/>
      <c r="T3366" s="213"/>
      <c r="U3366" s="162"/>
      <c r="V3366" s="164"/>
      <c r="W3366" s="12" t="str">
        <f t="shared" si="748"/>
        <v>Mqtt1</v>
      </c>
      <c r="X3366" s="196" t="s">
        <v>10609</v>
      </c>
      <c r="Y3366" s="6" t="str">
        <f t="shared" si="749"/>
        <v>marpower/power-tag/transfer-pump-1-grey-black-water</v>
      </c>
      <c r="Z3366" s="103" t="str" cm="1">
        <f t="array" ref="Z3366">IF(COUNTIF(N3366,"spare"),"","$."&amp;_xlfn.REGEXEXTRACT(J3366,"^PT\d+[FQ]\d+_(.*)", 2))</f>
        <v>$.Active_Power_Phase_B</v>
      </c>
      <c r="AA3366" s="12">
        <f t="shared" si="750"/>
        <v>45</v>
      </c>
      <c r="AB3366" s="6" t="s">
        <v>195</v>
      </c>
      <c r="AC3366" s="103">
        <v>3056</v>
      </c>
      <c r="AJ3366" s="80"/>
      <c r="AK3366" s="113" t="s">
        <v>1425</v>
      </c>
      <c r="AN3366" s="80"/>
      <c r="AO3366" s="80"/>
      <c r="AP3366" s="80"/>
      <c r="AQ3366" s="80"/>
      <c r="AR3366" s="127"/>
      <c r="AS3366" s="80"/>
      <c r="AT3366" s="7"/>
      <c r="AU3366" s="7"/>
      <c r="AV3366" s="165"/>
      <c r="AW3366" s="166"/>
      <c r="AX3366" s="137"/>
      <c r="AY3366" s="147"/>
      <c r="AZ3366" s="167"/>
      <c r="BA3366" s="167"/>
      <c r="BB3366" s="147" t="str">
        <f t="shared" si="752"/>
        <v/>
      </c>
      <c r="BC3366" s="168"/>
      <c r="BD3366" s="165"/>
      <c r="BE3366" s="165"/>
      <c r="BF3366" s="165"/>
      <c r="BG3366" s="165"/>
      <c r="BH3366" s="165"/>
      <c r="BI3366" s="165"/>
      <c r="BJ3366" s="165"/>
      <c r="BK3366" s="165"/>
      <c r="BL3366" s="165"/>
      <c r="BM3366" s="165"/>
      <c r="BN3366" s="165"/>
      <c r="BO3366" s="165"/>
      <c r="BP3366" s="165"/>
      <c r="BQ3366" s="165"/>
      <c r="BS3366" s="6"/>
      <c r="BT3366" s="11"/>
      <c r="BU3366" s="6"/>
      <c r="BV3366" s="6"/>
    </row>
    <row r="3367" spans="1:74" ht="15.75" x14ac:dyDescent="0.25">
      <c r="A3367" s="52" t="s">
        <v>1422</v>
      </c>
      <c r="B3367" s="56"/>
      <c r="C3367" s="7" t="s">
        <v>118</v>
      </c>
      <c r="D3367" s="7" t="s">
        <v>6558</v>
      </c>
      <c r="E3367" s="7"/>
      <c r="F3367" s="64"/>
      <c r="G3367" s="6"/>
      <c r="H3367" s="6"/>
      <c r="I3367" s="10" t="s">
        <v>110</v>
      </c>
      <c r="J3367" s="11" t="s">
        <v>1987</v>
      </c>
      <c r="K3367" s="194" t="s">
        <v>510</v>
      </c>
      <c r="L3367" s="176"/>
      <c r="M3367" s="176">
        <v>1000</v>
      </c>
      <c r="N3367" s="80" t="s">
        <v>6854</v>
      </c>
      <c r="O3367" s="162"/>
      <c r="P3367" s="80" t="s">
        <v>2425</v>
      </c>
      <c r="Q3367" s="80"/>
      <c r="R3367" s="80"/>
      <c r="S3367" s="163"/>
      <c r="T3367" s="213"/>
      <c r="U3367" s="162"/>
      <c r="V3367" s="164"/>
      <c r="W3367" s="12" t="str">
        <f t="shared" si="748"/>
        <v>Mqtt1</v>
      </c>
      <c r="X3367" s="196" t="s">
        <v>10609</v>
      </c>
      <c r="Y3367" s="6" t="str">
        <f t="shared" si="749"/>
        <v>marpower/power-tag/transfer-pump-1-grey-black-water</v>
      </c>
      <c r="Z3367" s="103" t="str" cm="1">
        <f t="array" ref="Z3367">IF(COUNTIF(N3367,"spare"),"","$."&amp;_xlfn.REGEXEXTRACT(J3367,"^PT\d+[FQ]\d+_(.*)", 2))</f>
        <v>$.Active_Power_Phase_C</v>
      </c>
      <c r="AA3367" s="12">
        <f t="shared" si="750"/>
        <v>45</v>
      </c>
      <c r="AB3367" s="6" t="s">
        <v>195</v>
      </c>
      <c r="AC3367" s="103">
        <v>3058</v>
      </c>
      <c r="AJ3367" s="80"/>
      <c r="AK3367" s="113" t="s">
        <v>1425</v>
      </c>
      <c r="AN3367" s="80"/>
      <c r="AO3367" s="80"/>
      <c r="AP3367" s="80"/>
      <c r="AQ3367" s="80"/>
      <c r="AR3367" s="127"/>
      <c r="AS3367" s="80"/>
      <c r="AT3367" s="7"/>
      <c r="AU3367" s="7"/>
      <c r="AV3367" s="165"/>
      <c r="AW3367" s="166"/>
      <c r="AX3367" s="137"/>
      <c r="AY3367" s="147"/>
      <c r="AZ3367" s="167"/>
      <c r="BA3367" s="167"/>
      <c r="BB3367" s="147" t="str">
        <f t="shared" si="752"/>
        <v/>
      </c>
      <c r="BC3367" s="168"/>
      <c r="BD3367" s="165"/>
      <c r="BE3367" s="165"/>
      <c r="BF3367" s="165"/>
      <c r="BG3367" s="165"/>
      <c r="BH3367" s="165"/>
      <c r="BI3367" s="165"/>
      <c r="BJ3367" s="165"/>
      <c r="BK3367" s="165"/>
      <c r="BL3367" s="165"/>
      <c r="BM3367" s="165"/>
      <c r="BN3367" s="165"/>
      <c r="BO3367" s="165"/>
      <c r="BP3367" s="165"/>
      <c r="BQ3367" s="165"/>
      <c r="BS3367" s="6"/>
      <c r="BT3367" s="11"/>
      <c r="BU3367" s="6"/>
      <c r="BV3367" s="6"/>
    </row>
    <row r="3368" spans="1:74" ht="15.75" x14ac:dyDescent="0.25">
      <c r="A3368" s="52" t="s">
        <v>1422</v>
      </c>
      <c r="B3368" s="56"/>
      <c r="C3368" s="7" t="s">
        <v>118</v>
      </c>
      <c r="D3368" s="7" t="s">
        <v>6558</v>
      </c>
      <c r="E3368" s="7"/>
      <c r="F3368" s="64"/>
      <c r="G3368" s="6"/>
      <c r="H3368" s="6"/>
      <c r="I3368" s="10" t="s">
        <v>110</v>
      </c>
      <c r="J3368" s="11" t="s">
        <v>1988</v>
      </c>
      <c r="K3368" s="194" t="s">
        <v>510</v>
      </c>
      <c r="L3368" s="176"/>
      <c r="M3368" s="176">
        <v>1000</v>
      </c>
      <c r="N3368" s="80" t="s">
        <v>6854</v>
      </c>
      <c r="O3368" s="162"/>
      <c r="P3368" s="80" t="s">
        <v>2426</v>
      </c>
      <c r="Q3368" s="80"/>
      <c r="R3368" s="80"/>
      <c r="S3368" s="163"/>
      <c r="T3368" s="213"/>
      <c r="U3368" s="162"/>
      <c r="V3368" s="164"/>
      <c r="W3368" s="12" t="str">
        <f t="shared" si="748"/>
        <v>Mqtt1</v>
      </c>
      <c r="X3368" s="196" t="s">
        <v>10609</v>
      </c>
      <c r="Y3368" s="6" t="str">
        <f t="shared" si="749"/>
        <v>marpower/power-tag/transfer-pump-1-grey-black-water</v>
      </c>
      <c r="Z3368" s="103" t="str" cm="1">
        <f t="array" ref="Z3368">IF(COUNTIF(N3368,"spare"),"","$."&amp;_xlfn.REGEXEXTRACT(J3368,"^PT\d+[FQ]\d+_(.*)", 2))</f>
        <v>$.Total_Active_Power</v>
      </c>
      <c r="AA3368" s="12">
        <f t="shared" si="750"/>
        <v>45</v>
      </c>
      <c r="AB3368" s="6" t="s">
        <v>195</v>
      </c>
      <c r="AC3368" s="103">
        <v>3060</v>
      </c>
      <c r="AJ3368" s="80"/>
      <c r="AK3368" s="113" t="s">
        <v>1425</v>
      </c>
      <c r="AN3368" s="80"/>
      <c r="AO3368" s="80"/>
      <c r="AP3368" s="80"/>
      <c r="AQ3368" s="80"/>
      <c r="AR3368" s="127"/>
      <c r="AS3368" s="80"/>
      <c r="AT3368" s="7"/>
      <c r="AU3368" s="7"/>
      <c r="AV3368" s="165"/>
      <c r="AW3368" s="166"/>
      <c r="AX3368" s="137"/>
      <c r="AY3368" s="147"/>
      <c r="AZ3368" s="167"/>
      <c r="BA3368" s="167"/>
      <c r="BB3368" s="147" t="str">
        <f t="shared" si="752"/>
        <v/>
      </c>
      <c r="BC3368" s="168"/>
      <c r="BD3368" s="165"/>
      <c r="BE3368" s="165"/>
      <c r="BF3368" s="165"/>
      <c r="BG3368" s="165"/>
      <c r="BH3368" s="165"/>
      <c r="BI3368" s="165"/>
      <c r="BJ3368" s="165"/>
      <c r="BK3368" s="165"/>
      <c r="BL3368" s="165"/>
      <c r="BM3368" s="165"/>
      <c r="BN3368" s="165"/>
      <c r="BO3368" s="165"/>
      <c r="BP3368" s="165"/>
      <c r="BQ3368" s="165"/>
      <c r="BS3368" s="6"/>
      <c r="BT3368" s="11"/>
      <c r="BU3368" s="6"/>
      <c r="BV3368" s="6"/>
    </row>
    <row r="3369" spans="1:74" ht="15.75" x14ac:dyDescent="0.25">
      <c r="A3369" s="52" t="s">
        <v>1422</v>
      </c>
      <c r="B3369" s="56"/>
      <c r="C3369" s="7" t="s">
        <v>118</v>
      </c>
      <c r="D3369" s="7" t="s">
        <v>6558</v>
      </c>
      <c r="E3369" s="7"/>
      <c r="F3369" s="64"/>
      <c r="G3369" s="6"/>
      <c r="H3369" s="6"/>
      <c r="I3369" s="10" t="s">
        <v>110</v>
      </c>
      <c r="J3369" s="11" t="s">
        <v>1989</v>
      </c>
      <c r="K3369" s="194" t="s">
        <v>510</v>
      </c>
      <c r="L3369" s="176"/>
      <c r="M3369" s="176">
        <v>1000</v>
      </c>
      <c r="N3369" s="80" t="s">
        <v>6854</v>
      </c>
      <c r="O3369" s="162"/>
      <c r="P3369" s="80" t="s">
        <v>2412</v>
      </c>
      <c r="Q3369" s="80"/>
      <c r="R3369" s="80"/>
      <c r="S3369" s="163"/>
      <c r="T3369" s="213"/>
      <c r="U3369" s="162"/>
      <c r="V3369" s="164"/>
      <c r="W3369" s="12" t="str">
        <f t="shared" si="748"/>
        <v>Mqtt1</v>
      </c>
      <c r="X3369" s="196" t="s">
        <v>10609</v>
      </c>
      <c r="Y3369" s="6" t="str">
        <f t="shared" si="749"/>
        <v>marpower/power-tag/transfer-pump-1-grey-black-water</v>
      </c>
      <c r="Z3369" s="103" t="str" cm="1">
        <f t="array" ref="Z3369">IF(COUNTIF(N3369,"spare"),"","$."&amp;_xlfn.REGEXEXTRACT(J3369,"^PT\d+[FQ]\d+_(.*)", 2))</f>
        <v>$.Power_Factor_Phase_A</v>
      </c>
      <c r="AA3369" s="12">
        <f>AA3358</f>
        <v>45</v>
      </c>
      <c r="AB3369" s="6" t="s">
        <v>195</v>
      </c>
      <c r="AC3369" s="103">
        <v>3078</v>
      </c>
      <c r="AJ3369" s="80"/>
      <c r="AK3369" s="113" t="s">
        <v>1426</v>
      </c>
      <c r="AN3369" s="80"/>
      <c r="AO3369" s="80"/>
      <c r="AP3369" s="80"/>
      <c r="AQ3369" s="80"/>
      <c r="AR3369" s="127"/>
      <c r="AS3369" s="80"/>
      <c r="AT3369" s="7"/>
      <c r="AU3369" s="7"/>
      <c r="AV3369" s="165"/>
      <c r="AW3369" s="166"/>
      <c r="AX3369" s="137"/>
      <c r="AY3369" s="147"/>
      <c r="AZ3369" s="167"/>
      <c r="BA3369" s="167"/>
      <c r="BB3369" s="147" t="str">
        <f t="shared" si="752"/>
        <v/>
      </c>
      <c r="BC3369" s="168"/>
      <c r="BD3369" s="165"/>
      <c r="BE3369" s="165"/>
      <c r="BF3369" s="165"/>
      <c r="BG3369" s="165"/>
      <c r="BH3369" s="165"/>
      <c r="BI3369" s="165"/>
      <c r="BJ3369" s="165"/>
      <c r="BK3369" s="165"/>
      <c r="BL3369" s="165"/>
      <c r="BM3369" s="165"/>
      <c r="BN3369" s="165"/>
      <c r="BO3369" s="165"/>
      <c r="BP3369" s="165"/>
      <c r="BQ3369" s="165"/>
      <c r="BS3369" s="6"/>
      <c r="BT3369" s="11"/>
      <c r="BU3369" s="6"/>
      <c r="BV3369" s="6"/>
    </row>
    <row r="3370" spans="1:74" ht="15.75" x14ac:dyDescent="0.25">
      <c r="A3370" s="52" t="s">
        <v>1422</v>
      </c>
      <c r="B3370" s="56"/>
      <c r="C3370" s="7" t="s">
        <v>118</v>
      </c>
      <c r="D3370" s="7" t="s">
        <v>6558</v>
      </c>
      <c r="E3370" s="7"/>
      <c r="F3370" s="64"/>
      <c r="G3370" s="6"/>
      <c r="H3370" s="6"/>
      <c r="I3370" s="10" t="s">
        <v>110</v>
      </c>
      <c r="J3370" s="11" t="s">
        <v>1990</v>
      </c>
      <c r="K3370" s="194" t="s">
        <v>510</v>
      </c>
      <c r="L3370" s="176"/>
      <c r="M3370" s="176">
        <v>1000</v>
      </c>
      <c r="N3370" s="80" t="s">
        <v>6854</v>
      </c>
      <c r="O3370" s="162"/>
      <c r="P3370" s="80" t="s">
        <v>2413</v>
      </c>
      <c r="Q3370" s="80"/>
      <c r="R3370" s="80"/>
      <c r="S3370" s="163"/>
      <c r="T3370" s="213"/>
      <c r="U3370" s="162"/>
      <c r="V3370" s="164"/>
      <c r="W3370" s="12" t="str">
        <f t="shared" si="748"/>
        <v>Mqtt1</v>
      </c>
      <c r="X3370" s="196" t="s">
        <v>10609</v>
      </c>
      <c r="Y3370" s="6" t="str">
        <f t="shared" si="749"/>
        <v>marpower/power-tag/transfer-pump-1-grey-black-water</v>
      </c>
      <c r="Z3370" s="103" t="str" cm="1">
        <f t="array" ref="Z3370">IF(COUNTIF(N3370,"spare"),"","$."&amp;_xlfn.REGEXEXTRACT(J3370,"^PT\d+[FQ]\d+_(.*)", 2))</f>
        <v>$.Power_Factor_Phase_B</v>
      </c>
      <c r="AA3370" s="12">
        <f>AA3359</f>
        <v>45</v>
      </c>
      <c r="AB3370" s="6" t="s">
        <v>195</v>
      </c>
      <c r="AC3370" s="103">
        <v>3080</v>
      </c>
      <c r="AJ3370" s="80"/>
      <c r="AK3370" s="113" t="s">
        <v>1426</v>
      </c>
      <c r="AN3370" s="80"/>
      <c r="AO3370" s="80"/>
      <c r="AP3370" s="80"/>
      <c r="AQ3370" s="80"/>
      <c r="AR3370" s="127"/>
      <c r="AS3370" s="80"/>
      <c r="AT3370" s="7"/>
      <c r="AU3370" s="7"/>
      <c r="AV3370" s="165"/>
      <c r="AW3370" s="166"/>
      <c r="AX3370" s="137"/>
      <c r="AY3370" s="147"/>
      <c r="AZ3370" s="167"/>
      <c r="BA3370" s="167"/>
      <c r="BB3370" s="147" t="str">
        <f t="shared" si="752"/>
        <v/>
      </c>
      <c r="BC3370" s="168"/>
      <c r="BD3370" s="165"/>
      <c r="BE3370" s="165"/>
      <c r="BF3370" s="165"/>
      <c r="BG3370" s="165"/>
      <c r="BH3370" s="165"/>
      <c r="BI3370" s="165"/>
      <c r="BJ3370" s="165"/>
      <c r="BK3370" s="165"/>
      <c r="BL3370" s="165"/>
      <c r="BM3370" s="165"/>
      <c r="BN3370" s="165"/>
      <c r="BO3370" s="165"/>
      <c r="BP3370" s="165"/>
      <c r="BQ3370" s="165"/>
      <c r="BS3370" s="6"/>
      <c r="BT3370" s="11"/>
      <c r="BU3370" s="6"/>
      <c r="BV3370" s="6"/>
    </row>
    <row r="3371" spans="1:74" ht="15.75" x14ac:dyDescent="0.25">
      <c r="A3371" s="52" t="s">
        <v>1422</v>
      </c>
      <c r="B3371" s="56"/>
      <c r="C3371" s="7" t="s">
        <v>118</v>
      </c>
      <c r="D3371" s="7" t="s">
        <v>6558</v>
      </c>
      <c r="E3371" s="7"/>
      <c r="F3371" s="64"/>
      <c r="G3371" s="6"/>
      <c r="H3371" s="6"/>
      <c r="I3371" s="10" t="s">
        <v>110</v>
      </c>
      <c r="J3371" s="11" t="s">
        <v>1991</v>
      </c>
      <c r="K3371" s="194" t="s">
        <v>510</v>
      </c>
      <c r="L3371" s="176"/>
      <c r="M3371" s="176">
        <v>1000</v>
      </c>
      <c r="N3371" s="80" t="s">
        <v>6854</v>
      </c>
      <c r="O3371" s="162"/>
      <c r="P3371" s="80" t="s">
        <v>2414</v>
      </c>
      <c r="Q3371" s="80"/>
      <c r="R3371" s="80"/>
      <c r="S3371" s="163"/>
      <c r="T3371" s="213"/>
      <c r="U3371" s="162"/>
      <c r="V3371" s="164"/>
      <c r="W3371" s="12" t="str">
        <f t="shared" si="748"/>
        <v>Mqtt1</v>
      </c>
      <c r="X3371" s="196" t="s">
        <v>10609</v>
      </c>
      <c r="Y3371" s="6" t="str">
        <f t="shared" si="749"/>
        <v>marpower/power-tag/transfer-pump-1-grey-black-water</v>
      </c>
      <c r="Z3371" s="103" t="str" cm="1">
        <f t="array" ref="Z3371">IF(COUNTIF(N3371,"spare"),"","$."&amp;_xlfn.REGEXEXTRACT(J3371,"^PT\d+[FQ]\d+_(.*)", 2))</f>
        <v>$.Power_Factor_Phase_C</v>
      </c>
      <c r="AA3371" s="12">
        <f>AA3360</f>
        <v>45</v>
      </c>
      <c r="AB3371" s="6" t="s">
        <v>195</v>
      </c>
      <c r="AC3371" s="103">
        <v>3082</v>
      </c>
      <c r="AJ3371" s="80"/>
      <c r="AK3371" s="113" t="s">
        <v>1426</v>
      </c>
      <c r="AN3371" s="80"/>
      <c r="AO3371" s="80"/>
      <c r="AP3371" s="80"/>
      <c r="AQ3371" s="80"/>
      <c r="AR3371" s="127"/>
      <c r="AS3371" s="80"/>
      <c r="AT3371" s="7"/>
      <c r="AU3371" s="7"/>
      <c r="AV3371" s="165"/>
      <c r="AW3371" s="166"/>
      <c r="AX3371" s="137"/>
      <c r="AY3371" s="147"/>
      <c r="AZ3371" s="167"/>
      <c r="BA3371" s="167"/>
      <c r="BB3371" s="147" t="str">
        <f t="shared" si="752"/>
        <v/>
      </c>
      <c r="BC3371" s="168"/>
      <c r="BD3371" s="165"/>
      <c r="BE3371" s="165"/>
      <c r="BF3371" s="165"/>
      <c r="BG3371" s="165"/>
      <c r="BH3371" s="165"/>
      <c r="BI3371" s="165"/>
      <c r="BJ3371" s="165"/>
      <c r="BK3371" s="165"/>
      <c r="BL3371" s="165"/>
      <c r="BM3371" s="165"/>
      <c r="BN3371" s="165"/>
      <c r="BO3371" s="165"/>
      <c r="BP3371" s="165"/>
      <c r="BQ3371" s="165"/>
      <c r="BS3371" s="6"/>
      <c r="BT3371" s="11"/>
      <c r="BU3371" s="6"/>
      <c r="BV3371" s="6"/>
    </row>
    <row r="3372" spans="1:74" ht="15.75" x14ac:dyDescent="0.25">
      <c r="A3372" s="52" t="s">
        <v>1422</v>
      </c>
      <c r="B3372" s="56"/>
      <c r="C3372" s="7" t="s">
        <v>118</v>
      </c>
      <c r="D3372" s="7" t="s">
        <v>6558</v>
      </c>
      <c r="E3372" s="7"/>
      <c r="F3372" s="64"/>
      <c r="G3372" s="6"/>
      <c r="H3372" s="6"/>
      <c r="I3372" s="10" t="s">
        <v>110</v>
      </c>
      <c r="J3372" s="11" t="s">
        <v>1992</v>
      </c>
      <c r="K3372" s="194" t="s">
        <v>510</v>
      </c>
      <c r="L3372" s="176"/>
      <c r="M3372" s="176">
        <v>1000</v>
      </c>
      <c r="N3372" s="80" t="s">
        <v>6854</v>
      </c>
      <c r="O3372" s="162"/>
      <c r="P3372" s="80" t="s">
        <v>2415</v>
      </c>
      <c r="Q3372" s="80"/>
      <c r="R3372" s="80"/>
      <c r="S3372" s="163"/>
      <c r="T3372" s="213"/>
      <c r="U3372" s="162"/>
      <c r="V3372" s="164"/>
      <c r="W3372" s="12" t="str">
        <f t="shared" si="748"/>
        <v>Mqtt1</v>
      </c>
      <c r="X3372" s="196" t="s">
        <v>10609</v>
      </c>
      <c r="Y3372" s="6" t="str">
        <f t="shared" si="749"/>
        <v>marpower/power-tag/transfer-pump-1-grey-black-water</v>
      </c>
      <c r="Z3372" s="103" t="str" cm="1">
        <f t="array" ref="Z3372">IF(COUNTIF(N3372,"spare"),"","$."&amp;_xlfn.REGEXEXTRACT(J3372,"^PT\d+[FQ]\d+_(.*)", 2))</f>
        <v>$.Total_Power_Factor</v>
      </c>
      <c r="AA3372" s="12">
        <f>AA3361</f>
        <v>45</v>
      </c>
      <c r="AB3372" s="6" t="s">
        <v>195</v>
      </c>
      <c r="AC3372" s="103">
        <v>3084</v>
      </c>
      <c r="AJ3372" s="80"/>
      <c r="AK3372" s="113" t="s">
        <v>1426</v>
      </c>
      <c r="AN3372" s="80"/>
      <c r="AO3372" s="80"/>
      <c r="AP3372" s="80"/>
      <c r="AQ3372" s="80"/>
      <c r="AR3372" s="127"/>
      <c r="AS3372" s="80"/>
      <c r="AT3372" s="7"/>
      <c r="AU3372" s="7"/>
      <c r="AV3372" s="165"/>
      <c r="AW3372" s="166"/>
      <c r="AX3372" s="137"/>
      <c r="AY3372" s="147"/>
      <c r="AZ3372" s="167"/>
      <c r="BA3372" s="167"/>
      <c r="BB3372" s="147" t="str">
        <f t="shared" si="752"/>
        <v/>
      </c>
      <c r="BC3372" s="168"/>
      <c r="BD3372" s="165"/>
      <c r="BE3372" s="165"/>
      <c r="BF3372" s="165"/>
      <c r="BG3372" s="165"/>
      <c r="BH3372" s="165"/>
      <c r="BI3372" s="165"/>
      <c r="BJ3372" s="165"/>
      <c r="BK3372" s="165"/>
      <c r="BL3372" s="165"/>
      <c r="BM3372" s="165"/>
      <c r="BN3372" s="165"/>
      <c r="BO3372" s="165"/>
      <c r="BP3372" s="165"/>
      <c r="BQ3372" s="165"/>
      <c r="BS3372" s="6"/>
      <c r="BT3372" s="11"/>
      <c r="BU3372" s="6"/>
      <c r="BV3372" s="6"/>
    </row>
    <row r="3373" spans="1:74" ht="15.75" x14ac:dyDescent="0.25">
      <c r="A3373" s="52" t="s">
        <v>1422</v>
      </c>
      <c r="B3373" s="56"/>
      <c r="C3373" s="7" t="s">
        <v>118</v>
      </c>
      <c r="D3373" s="7" t="s">
        <v>6558</v>
      </c>
      <c r="E3373" s="7"/>
      <c r="F3373" s="64"/>
      <c r="G3373" s="6"/>
      <c r="H3373" s="6"/>
      <c r="I3373" s="10" t="s">
        <v>110</v>
      </c>
      <c r="J3373" s="11" t="s">
        <v>1993</v>
      </c>
      <c r="K3373" s="194" t="s">
        <v>510</v>
      </c>
      <c r="L3373" s="176"/>
      <c r="M3373" s="176">
        <v>1000</v>
      </c>
      <c r="N3373" s="80" t="s">
        <v>6854</v>
      </c>
      <c r="O3373" s="162"/>
      <c r="P3373" s="80" t="s">
        <v>2427</v>
      </c>
      <c r="Q3373" s="80"/>
      <c r="R3373" s="80"/>
      <c r="S3373" s="163"/>
      <c r="T3373" s="213"/>
      <c r="U3373" s="162"/>
      <c r="V3373" s="164"/>
      <c r="W3373" s="12" t="str">
        <f t="shared" si="748"/>
        <v>Mqtt1</v>
      </c>
      <c r="X3373" s="196" t="s">
        <v>10610</v>
      </c>
      <c r="Y3373" s="6" t="str">
        <f t="shared" si="749"/>
        <v>marpower/power-tag/circulation-pump-system-water</v>
      </c>
      <c r="Z3373" s="103" t="str" cm="1">
        <f t="array" ref="Z3373">IF(COUNTIF(N3373,"spare"),"","$."&amp;_xlfn.REGEXEXTRACT(J3373,"^PT\d+[FQ]\d+_(.*)", 2))</f>
        <v>$.RMS_Current_Phase_A</v>
      </c>
      <c r="AA3373" s="12">
        <f t="shared" ref="AA3373:AA3419" si="753">AA3358+1</f>
        <v>46</v>
      </c>
      <c r="AB3373" s="6" t="s">
        <v>195</v>
      </c>
      <c r="AC3373" s="103">
        <v>3000</v>
      </c>
      <c r="AJ3373" s="80"/>
      <c r="AK3373" s="113" t="s">
        <v>1423</v>
      </c>
      <c r="AN3373" s="80"/>
      <c r="AO3373" s="80"/>
      <c r="AP3373" s="80"/>
      <c r="AQ3373" s="80"/>
      <c r="AR3373" s="127"/>
      <c r="AS3373" s="80"/>
      <c r="AT3373" s="7"/>
      <c r="AU3373" s="7"/>
      <c r="AV3373" s="165"/>
      <c r="AW3373" s="166"/>
      <c r="AX3373" s="137"/>
      <c r="AY3373" s="147"/>
      <c r="AZ3373" s="167"/>
      <c r="BA3373" s="167"/>
      <c r="BB3373" s="147" t="str">
        <f t="shared" ref="BB3373:BB3387" si="754">IF(ISNUMBER(AM3373),"1","")</f>
        <v/>
      </c>
      <c r="BC3373" s="168"/>
      <c r="BD3373" s="165"/>
      <c r="BE3373" s="165"/>
      <c r="BF3373" s="165"/>
      <c r="BG3373" s="165"/>
      <c r="BH3373" s="165"/>
      <c r="BI3373" s="165"/>
      <c r="BJ3373" s="165"/>
      <c r="BK3373" s="165"/>
      <c r="BL3373" s="165"/>
      <c r="BM3373" s="165"/>
      <c r="BN3373" s="165"/>
      <c r="BO3373" s="165"/>
      <c r="BP3373" s="165"/>
      <c r="BQ3373" s="165"/>
      <c r="BS3373" s="6"/>
      <c r="BT3373" s="11"/>
      <c r="BU3373" s="6"/>
      <c r="BV3373" s="6"/>
    </row>
    <row r="3374" spans="1:74" ht="15.75" x14ac:dyDescent="0.25">
      <c r="A3374" s="52" t="s">
        <v>1422</v>
      </c>
      <c r="B3374" s="56"/>
      <c r="C3374" s="7" t="s">
        <v>118</v>
      </c>
      <c r="D3374" s="7" t="s">
        <v>6558</v>
      </c>
      <c r="E3374" s="7"/>
      <c r="F3374" s="64"/>
      <c r="G3374" s="6"/>
      <c r="H3374" s="6"/>
      <c r="I3374" s="10" t="s">
        <v>110</v>
      </c>
      <c r="J3374" s="11" t="s">
        <v>1994</v>
      </c>
      <c r="K3374" s="194" t="s">
        <v>510</v>
      </c>
      <c r="L3374" s="176"/>
      <c r="M3374" s="176">
        <v>1000</v>
      </c>
      <c r="N3374" s="80" t="s">
        <v>6854</v>
      </c>
      <c r="O3374" s="162"/>
      <c r="P3374" s="80" t="s">
        <v>2428</v>
      </c>
      <c r="Q3374" s="80"/>
      <c r="R3374" s="80"/>
      <c r="S3374" s="163"/>
      <c r="T3374" s="213"/>
      <c r="U3374" s="162"/>
      <c r="V3374" s="164"/>
      <c r="W3374" s="12" t="str">
        <f t="shared" si="748"/>
        <v>Mqtt1</v>
      </c>
      <c r="X3374" s="196" t="s">
        <v>10610</v>
      </c>
      <c r="Y3374" s="6" t="str">
        <f t="shared" si="749"/>
        <v>marpower/power-tag/circulation-pump-system-water</v>
      </c>
      <c r="Z3374" s="103" t="str" cm="1">
        <f t="array" ref="Z3374">IF(COUNTIF(N3374,"spare"),"","$."&amp;_xlfn.REGEXEXTRACT(J3374,"^PT\d+[FQ]\d+_(.*)", 2))</f>
        <v>$.RMS_Current_Phase_B</v>
      </c>
      <c r="AA3374" s="12">
        <f t="shared" si="753"/>
        <v>46</v>
      </c>
      <c r="AB3374" s="6" t="s">
        <v>195</v>
      </c>
      <c r="AC3374" s="103">
        <v>3002</v>
      </c>
      <c r="AJ3374" s="80"/>
      <c r="AK3374" s="113" t="s">
        <v>1423</v>
      </c>
      <c r="AN3374" s="80"/>
      <c r="AO3374" s="80"/>
      <c r="AP3374" s="80"/>
      <c r="AQ3374" s="80"/>
      <c r="AR3374" s="127"/>
      <c r="AS3374" s="80"/>
      <c r="AT3374" s="7"/>
      <c r="AU3374" s="7"/>
      <c r="AV3374" s="165"/>
      <c r="AW3374" s="166"/>
      <c r="AX3374" s="137"/>
      <c r="AY3374" s="147"/>
      <c r="AZ3374" s="167"/>
      <c r="BA3374" s="167"/>
      <c r="BB3374" s="147" t="str">
        <f t="shared" si="754"/>
        <v/>
      </c>
      <c r="BC3374" s="168"/>
      <c r="BD3374" s="165"/>
      <c r="BE3374" s="165"/>
      <c r="BF3374" s="165"/>
      <c r="BG3374" s="165"/>
      <c r="BH3374" s="165"/>
      <c r="BI3374" s="165"/>
      <c r="BJ3374" s="165"/>
      <c r="BK3374" s="165"/>
      <c r="BL3374" s="165"/>
      <c r="BM3374" s="165"/>
      <c r="BN3374" s="165"/>
      <c r="BO3374" s="165"/>
      <c r="BP3374" s="165"/>
      <c r="BQ3374" s="165"/>
      <c r="BS3374" s="6"/>
      <c r="BT3374" s="11"/>
      <c r="BU3374" s="6"/>
      <c r="BV3374" s="6"/>
    </row>
    <row r="3375" spans="1:74" ht="15.75" x14ac:dyDescent="0.25">
      <c r="A3375" s="52" t="s">
        <v>1422</v>
      </c>
      <c r="B3375" s="56"/>
      <c r="C3375" s="7" t="s">
        <v>118</v>
      </c>
      <c r="D3375" s="7" t="s">
        <v>6558</v>
      </c>
      <c r="E3375" s="7"/>
      <c r="F3375" s="64"/>
      <c r="G3375" s="6"/>
      <c r="H3375" s="6"/>
      <c r="I3375" s="10" t="s">
        <v>110</v>
      </c>
      <c r="J3375" s="11" t="s">
        <v>1995</v>
      </c>
      <c r="K3375" s="194" t="s">
        <v>510</v>
      </c>
      <c r="L3375" s="176"/>
      <c r="M3375" s="176">
        <v>1000</v>
      </c>
      <c r="N3375" s="80" t="s">
        <v>6854</v>
      </c>
      <c r="O3375" s="162"/>
      <c r="P3375" s="80" t="s">
        <v>2429</v>
      </c>
      <c r="Q3375" s="80"/>
      <c r="R3375" s="80"/>
      <c r="S3375" s="163"/>
      <c r="T3375" s="213"/>
      <c r="U3375" s="162"/>
      <c r="V3375" s="164"/>
      <c r="W3375" s="12" t="str">
        <f t="shared" si="748"/>
        <v>Mqtt1</v>
      </c>
      <c r="X3375" s="196" t="s">
        <v>10610</v>
      </c>
      <c r="Y3375" s="6" t="str">
        <f t="shared" si="749"/>
        <v>marpower/power-tag/circulation-pump-system-water</v>
      </c>
      <c r="Z3375" s="103" t="str" cm="1">
        <f t="array" ref="Z3375">IF(COUNTIF(N3375,"spare"),"","$."&amp;_xlfn.REGEXEXTRACT(J3375,"^PT\d+[FQ]\d+_(.*)", 2))</f>
        <v>$.RMS_Current_Phase_C</v>
      </c>
      <c r="AA3375" s="12">
        <f t="shared" si="753"/>
        <v>46</v>
      </c>
      <c r="AB3375" s="6" t="s">
        <v>195</v>
      </c>
      <c r="AC3375" s="103">
        <v>3004</v>
      </c>
      <c r="AJ3375" s="80"/>
      <c r="AK3375" s="113" t="s">
        <v>1423</v>
      </c>
      <c r="AN3375" s="80"/>
      <c r="AO3375" s="80"/>
      <c r="AP3375" s="80"/>
      <c r="AQ3375" s="80"/>
      <c r="AR3375" s="127"/>
      <c r="AS3375" s="80"/>
      <c r="AT3375" s="7"/>
      <c r="AU3375" s="7"/>
      <c r="AV3375" s="165"/>
      <c r="AW3375" s="166"/>
      <c r="AX3375" s="137"/>
      <c r="AY3375" s="147"/>
      <c r="AZ3375" s="167"/>
      <c r="BA3375" s="167"/>
      <c r="BB3375" s="147" t="str">
        <f t="shared" si="754"/>
        <v/>
      </c>
      <c r="BC3375" s="168"/>
      <c r="BD3375" s="165"/>
      <c r="BE3375" s="165"/>
      <c r="BF3375" s="165"/>
      <c r="BG3375" s="165"/>
      <c r="BH3375" s="165"/>
      <c r="BI3375" s="165"/>
      <c r="BJ3375" s="165"/>
      <c r="BK3375" s="165"/>
      <c r="BL3375" s="165"/>
      <c r="BM3375" s="165"/>
      <c r="BN3375" s="165"/>
      <c r="BO3375" s="165"/>
      <c r="BP3375" s="165"/>
      <c r="BQ3375" s="165"/>
      <c r="BS3375" s="6"/>
      <c r="BT3375" s="11"/>
      <c r="BU3375" s="6"/>
      <c r="BV3375" s="6"/>
    </row>
    <row r="3376" spans="1:74" ht="15.75" x14ac:dyDescent="0.25">
      <c r="A3376" s="52" t="s">
        <v>1422</v>
      </c>
      <c r="B3376" s="56"/>
      <c r="C3376" s="7" t="s">
        <v>118</v>
      </c>
      <c r="D3376" s="7" t="s">
        <v>6558</v>
      </c>
      <c r="E3376" s="7"/>
      <c r="F3376" s="64"/>
      <c r="G3376" s="6"/>
      <c r="H3376" s="6"/>
      <c r="I3376" s="10" t="s">
        <v>110</v>
      </c>
      <c r="J3376" s="11" t="s">
        <v>1996</v>
      </c>
      <c r="K3376" s="194" t="s">
        <v>510</v>
      </c>
      <c r="L3376" s="176"/>
      <c r="M3376" s="176">
        <v>1000</v>
      </c>
      <c r="N3376" s="80" t="s">
        <v>6854</v>
      </c>
      <c r="O3376" s="162"/>
      <c r="P3376" s="80" t="s">
        <v>2430</v>
      </c>
      <c r="Q3376" s="80"/>
      <c r="R3376" s="80"/>
      <c r="S3376" s="163"/>
      <c r="T3376" s="213"/>
      <c r="U3376" s="162"/>
      <c r="V3376" s="164"/>
      <c r="W3376" s="12" t="str">
        <f t="shared" si="748"/>
        <v>Mqtt1</v>
      </c>
      <c r="X3376" s="196" t="s">
        <v>10610</v>
      </c>
      <c r="Y3376" s="6" t="str">
        <f t="shared" si="749"/>
        <v>marpower/power-tag/circulation-pump-system-water</v>
      </c>
      <c r="Z3376" s="103" t="str" cm="1">
        <f t="array" ref="Z3376">IF(COUNTIF(N3376,"spare"),"","$."&amp;_xlfn.REGEXEXTRACT(J3376,"^PT\d+[FQ]\d+_(.*)", 2))</f>
        <v>$.RMS_Current_Phase_Neut</v>
      </c>
      <c r="AA3376" s="12">
        <f t="shared" si="753"/>
        <v>46</v>
      </c>
      <c r="AB3376" s="6" t="s">
        <v>195</v>
      </c>
      <c r="AC3376" s="103">
        <v>3006</v>
      </c>
      <c r="AJ3376" s="80"/>
      <c r="AK3376" s="113" t="s">
        <v>1423</v>
      </c>
      <c r="AN3376" s="80"/>
      <c r="AO3376" s="80"/>
      <c r="AP3376" s="80"/>
      <c r="AQ3376" s="80"/>
      <c r="AR3376" s="127"/>
      <c r="AS3376" s="80"/>
      <c r="AT3376" s="7"/>
      <c r="AU3376" s="7"/>
      <c r="AV3376" s="165"/>
      <c r="AW3376" s="166"/>
      <c r="AX3376" s="137"/>
      <c r="AY3376" s="147"/>
      <c r="AZ3376" s="167"/>
      <c r="BA3376" s="167"/>
      <c r="BB3376" s="147" t="str">
        <f t="shared" si="754"/>
        <v/>
      </c>
      <c r="BC3376" s="168"/>
      <c r="BD3376" s="165"/>
      <c r="BE3376" s="165"/>
      <c r="BF3376" s="165"/>
      <c r="BG3376" s="165"/>
      <c r="BH3376" s="165"/>
      <c r="BI3376" s="165"/>
      <c r="BJ3376" s="165"/>
      <c r="BK3376" s="165"/>
      <c r="BL3376" s="165"/>
      <c r="BM3376" s="165"/>
      <c r="BN3376" s="165"/>
      <c r="BO3376" s="165"/>
      <c r="BP3376" s="165"/>
      <c r="BQ3376" s="165"/>
      <c r="BS3376" s="6"/>
      <c r="BT3376" s="11"/>
      <c r="BU3376" s="6"/>
      <c r="BV3376" s="6"/>
    </row>
    <row r="3377" spans="1:74" ht="15.75" x14ac:dyDescent="0.25">
      <c r="A3377" s="52" t="s">
        <v>1422</v>
      </c>
      <c r="B3377" s="56"/>
      <c r="C3377" s="7" t="s">
        <v>118</v>
      </c>
      <c r="D3377" s="7" t="s">
        <v>6558</v>
      </c>
      <c r="E3377" s="7"/>
      <c r="F3377" s="64"/>
      <c r="G3377" s="6"/>
      <c r="H3377" s="6"/>
      <c r="I3377" s="10" t="s">
        <v>110</v>
      </c>
      <c r="J3377" s="11" t="s">
        <v>8315</v>
      </c>
      <c r="K3377" s="194" t="s">
        <v>510</v>
      </c>
      <c r="L3377" s="176"/>
      <c r="M3377" s="176">
        <v>1000</v>
      </c>
      <c r="N3377" s="80" t="s">
        <v>6854</v>
      </c>
      <c r="O3377" s="162"/>
      <c r="P3377" s="80" t="s">
        <v>2431</v>
      </c>
      <c r="Q3377" s="80"/>
      <c r="R3377" s="80"/>
      <c r="S3377" s="163"/>
      <c r="T3377" s="213"/>
      <c r="U3377" s="162"/>
      <c r="V3377" s="164"/>
      <c r="W3377" s="12" t="str">
        <f t="shared" si="748"/>
        <v>Mqtt1</v>
      </c>
      <c r="X3377" s="196" t="s">
        <v>10610</v>
      </c>
      <c r="Y3377" s="6" t="str">
        <f t="shared" si="749"/>
        <v>marpower/power-tag/circulation-pump-system-water</v>
      </c>
      <c r="Z3377" s="103" t="str" cm="1">
        <f t="array" ref="Z3377">IF(COUNTIF(N3377,"spare"),"","$."&amp;_xlfn.REGEXEXTRACT(J3377,"^PT\d+[FQ]\d+_(.*)", 2))</f>
        <v>$.RMS_Voltage_A_N</v>
      </c>
      <c r="AA3377" s="12">
        <f t="shared" si="753"/>
        <v>46</v>
      </c>
      <c r="AB3377" s="6" t="s">
        <v>195</v>
      </c>
      <c r="AC3377" s="103">
        <v>3028</v>
      </c>
      <c r="AJ3377" s="80"/>
      <c r="AK3377" s="113" t="s">
        <v>1424</v>
      </c>
      <c r="AN3377" s="80"/>
      <c r="AO3377" s="80"/>
      <c r="AP3377" s="80"/>
      <c r="AQ3377" s="80"/>
      <c r="AR3377" s="127"/>
      <c r="AS3377" s="80"/>
      <c r="AT3377" s="7"/>
      <c r="AU3377" s="7"/>
      <c r="AV3377" s="165"/>
      <c r="AW3377" s="166"/>
      <c r="AX3377" s="137"/>
      <c r="AY3377" s="147"/>
      <c r="AZ3377" s="167"/>
      <c r="BA3377" s="167"/>
      <c r="BB3377" s="147" t="str">
        <f t="shared" si="754"/>
        <v/>
      </c>
      <c r="BC3377" s="168"/>
      <c r="BD3377" s="165"/>
      <c r="BE3377" s="165"/>
      <c r="BF3377" s="165"/>
      <c r="BG3377" s="165"/>
      <c r="BH3377" s="165"/>
      <c r="BI3377" s="165"/>
      <c r="BJ3377" s="165"/>
      <c r="BK3377" s="165"/>
      <c r="BL3377" s="165"/>
      <c r="BM3377" s="165"/>
      <c r="BN3377" s="165"/>
      <c r="BO3377" s="165"/>
      <c r="BP3377" s="165"/>
      <c r="BQ3377" s="165"/>
      <c r="BS3377" s="6"/>
      <c r="BT3377" s="11"/>
      <c r="BU3377" s="6"/>
      <c r="BV3377" s="6"/>
    </row>
    <row r="3378" spans="1:74" ht="15.75" x14ac:dyDescent="0.25">
      <c r="A3378" s="52" t="s">
        <v>1422</v>
      </c>
      <c r="B3378" s="56"/>
      <c r="C3378" s="7" t="s">
        <v>118</v>
      </c>
      <c r="D3378" s="7" t="s">
        <v>6558</v>
      </c>
      <c r="E3378" s="7"/>
      <c r="F3378" s="64"/>
      <c r="G3378" s="6"/>
      <c r="H3378" s="6"/>
      <c r="I3378" s="10" t="s">
        <v>110</v>
      </c>
      <c r="J3378" s="11" t="s">
        <v>8492</v>
      </c>
      <c r="K3378" s="194" t="s">
        <v>510</v>
      </c>
      <c r="L3378" s="176"/>
      <c r="M3378" s="176">
        <v>1000</v>
      </c>
      <c r="N3378" s="80" t="s">
        <v>6854</v>
      </c>
      <c r="O3378" s="162"/>
      <c r="P3378" s="80" t="s">
        <v>2432</v>
      </c>
      <c r="Q3378" s="80"/>
      <c r="R3378" s="80"/>
      <c r="S3378" s="163"/>
      <c r="T3378" s="213"/>
      <c r="U3378" s="162"/>
      <c r="V3378" s="164"/>
      <c r="W3378" s="12" t="str">
        <f t="shared" si="748"/>
        <v>Mqtt1</v>
      </c>
      <c r="X3378" s="196" t="s">
        <v>10610</v>
      </c>
      <c r="Y3378" s="6" t="str">
        <f t="shared" si="749"/>
        <v>marpower/power-tag/circulation-pump-system-water</v>
      </c>
      <c r="Z3378" s="103" t="str" cm="1">
        <f t="array" ref="Z3378">IF(COUNTIF(N3378,"spare"),"","$."&amp;_xlfn.REGEXEXTRACT(J3378,"^PT\d+[FQ]\d+_(.*)", 2))</f>
        <v>$.RMS_Voltage_B_N</v>
      </c>
      <c r="AA3378" s="12">
        <f t="shared" si="753"/>
        <v>46</v>
      </c>
      <c r="AB3378" s="6" t="s">
        <v>195</v>
      </c>
      <c r="AC3378" s="103">
        <v>3030</v>
      </c>
      <c r="AJ3378" s="80"/>
      <c r="AK3378" s="113" t="s">
        <v>1424</v>
      </c>
      <c r="AN3378" s="80"/>
      <c r="AO3378" s="80"/>
      <c r="AP3378" s="80"/>
      <c r="AQ3378" s="80"/>
      <c r="AR3378" s="127"/>
      <c r="AS3378" s="80"/>
      <c r="AT3378" s="7"/>
      <c r="AU3378" s="7"/>
      <c r="AV3378" s="165"/>
      <c r="AW3378" s="166"/>
      <c r="AX3378" s="137"/>
      <c r="AY3378" s="147"/>
      <c r="AZ3378" s="167"/>
      <c r="BA3378" s="167"/>
      <c r="BB3378" s="147" t="str">
        <f t="shared" si="754"/>
        <v/>
      </c>
      <c r="BC3378" s="168"/>
      <c r="BD3378" s="165"/>
      <c r="BE3378" s="165"/>
      <c r="BF3378" s="165"/>
      <c r="BG3378" s="165"/>
      <c r="BH3378" s="165"/>
      <c r="BI3378" s="165"/>
      <c r="BJ3378" s="165"/>
      <c r="BK3378" s="165"/>
      <c r="BL3378" s="165"/>
      <c r="BM3378" s="165"/>
      <c r="BN3378" s="165"/>
      <c r="BO3378" s="165"/>
      <c r="BP3378" s="165"/>
      <c r="BQ3378" s="165"/>
      <c r="BS3378" s="6"/>
      <c r="BT3378" s="11"/>
      <c r="BU3378" s="6"/>
      <c r="BV3378" s="6"/>
    </row>
    <row r="3379" spans="1:74" ht="15.75" x14ac:dyDescent="0.25">
      <c r="A3379" s="52" t="s">
        <v>1422</v>
      </c>
      <c r="B3379" s="56"/>
      <c r="C3379" s="7" t="s">
        <v>118</v>
      </c>
      <c r="D3379" s="7" t="s">
        <v>6558</v>
      </c>
      <c r="E3379" s="7"/>
      <c r="F3379" s="64"/>
      <c r="G3379" s="6"/>
      <c r="H3379" s="6"/>
      <c r="I3379" s="10" t="s">
        <v>110</v>
      </c>
      <c r="J3379" s="11" t="s">
        <v>8669</v>
      </c>
      <c r="K3379" s="194" t="s">
        <v>510</v>
      </c>
      <c r="L3379" s="176"/>
      <c r="M3379" s="176">
        <v>1000</v>
      </c>
      <c r="N3379" s="80" t="s">
        <v>6854</v>
      </c>
      <c r="O3379" s="162"/>
      <c r="P3379" s="80" t="s">
        <v>2433</v>
      </c>
      <c r="Q3379" s="80"/>
      <c r="R3379" s="80"/>
      <c r="S3379" s="163"/>
      <c r="T3379" s="213"/>
      <c r="U3379" s="162"/>
      <c r="V3379" s="164"/>
      <c r="W3379" s="12" t="str">
        <f t="shared" si="748"/>
        <v>Mqtt1</v>
      </c>
      <c r="X3379" s="196" t="s">
        <v>10610</v>
      </c>
      <c r="Y3379" s="6" t="str">
        <f t="shared" si="749"/>
        <v>marpower/power-tag/circulation-pump-system-water</v>
      </c>
      <c r="Z3379" s="103" t="str" cm="1">
        <f t="array" ref="Z3379">IF(COUNTIF(N3379,"spare"),"","$."&amp;_xlfn.REGEXEXTRACT(J3379,"^PT\d+[FQ]\d+_(.*)", 2))</f>
        <v>$.RMS_Voltage_C_N</v>
      </c>
      <c r="AA3379" s="12">
        <f t="shared" si="753"/>
        <v>46</v>
      </c>
      <c r="AB3379" s="6" t="s">
        <v>195</v>
      </c>
      <c r="AC3379" s="103">
        <v>3032</v>
      </c>
      <c r="AJ3379" s="80"/>
      <c r="AK3379" s="113" t="s">
        <v>1424</v>
      </c>
      <c r="AN3379" s="80"/>
      <c r="AO3379" s="80"/>
      <c r="AP3379" s="80"/>
      <c r="AQ3379" s="80"/>
      <c r="AR3379" s="127"/>
      <c r="AS3379" s="80"/>
      <c r="AT3379" s="7"/>
      <c r="AU3379" s="7"/>
      <c r="AV3379" s="165"/>
      <c r="AW3379" s="166"/>
      <c r="AX3379" s="137"/>
      <c r="AY3379" s="147"/>
      <c r="AZ3379" s="167"/>
      <c r="BA3379" s="167"/>
      <c r="BB3379" s="147" t="str">
        <f t="shared" si="754"/>
        <v/>
      </c>
      <c r="BC3379" s="168"/>
      <c r="BD3379" s="165"/>
      <c r="BE3379" s="165"/>
      <c r="BF3379" s="165"/>
      <c r="BG3379" s="165"/>
      <c r="BH3379" s="165"/>
      <c r="BI3379" s="165"/>
      <c r="BJ3379" s="165"/>
      <c r="BK3379" s="165"/>
      <c r="BL3379" s="165"/>
      <c r="BM3379" s="165"/>
      <c r="BN3379" s="165"/>
      <c r="BO3379" s="165"/>
      <c r="BP3379" s="165"/>
      <c r="BQ3379" s="165"/>
      <c r="BS3379" s="6"/>
      <c r="BT3379" s="11"/>
      <c r="BU3379" s="6"/>
      <c r="BV3379" s="6"/>
    </row>
    <row r="3380" spans="1:74" ht="15.75" x14ac:dyDescent="0.25">
      <c r="A3380" s="52" t="s">
        <v>1422</v>
      </c>
      <c r="B3380" s="56"/>
      <c r="C3380" s="7" t="s">
        <v>118</v>
      </c>
      <c r="D3380" s="7" t="s">
        <v>6558</v>
      </c>
      <c r="E3380" s="7"/>
      <c r="F3380" s="64"/>
      <c r="G3380" s="6"/>
      <c r="H3380" s="6"/>
      <c r="I3380" s="10" t="s">
        <v>110</v>
      </c>
      <c r="J3380" s="11" t="s">
        <v>1997</v>
      </c>
      <c r="K3380" s="194" t="s">
        <v>510</v>
      </c>
      <c r="L3380" s="176"/>
      <c r="M3380" s="176">
        <v>1000</v>
      </c>
      <c r="N3380" s="80" t="s">
        <v>6854</v>
      </c>
      <c r="O3380" s="162"/>
      <c r="P3380" s="80" t="s">
        <v>2434</v>
      </c>
      <c r="Q3380" s="80"/>
      <c r="R3380" s="80"/>
      <c r="S3380" s="163"/>
      <c r="T3380" s="213"/>
      <c r="U3380" s="162"/>
      <c r="V3380" s="164"/>
      <c r="W3380" s="12" t="str">
        <f t="shared" si="748"/>
        <v>Mqtt1</v>
      </c>
      <c r="X3380" s="196" t="s">
        <v>10610</v>
      </c>
      <c r="Y3380" s="6" t="str">
        <f t="shared" si="749"/>
        <v>marpower/power-tag/circulation-pump-system-water</v>
      </c>
      <c r="Z3380" s="103" t="str" cm="1">
        <f t="array" ref="Z3380">IF(COUNTIF(N3380,"spare"),"","$."&amp;_xlfn.REGEXEXTRACT(J3380,"^PT\d+[FQ]\d+_(.*)", 2))</f>
        <v>$.Active_Power_Phase_A</v>
      </c>
      <c r="AA3380" s="12">
        <f t="shared" si="753"/>
        <v>46</v>
      </c>
      <c r="AB3380" s="6" t="s">
        <v>195</v>
      </c>
      <c r="AC3380" s="103">
        <v>3054</v>
      </c>
      <c r="AJ3380" s="80"/>
      <c r="AK3380" s="113" t="s">
        <v>1425</v>
      </c>
      <c r="AN3380" s="80"/>
      <c r="AO3380" s="80"/>
      <c r="AP3380" s="80"/>
      <c r="AQ3380" s="80"/>
      <c r="AR3380" s="127"/>
      <c r="AS3380" s="80"/>
      <c r="AT3380" s="7"/>
      <c r="AU3380" s="7"/>
      <c r="AV3380" s="165"/>
      <c r="AW3380" s="166"/>
      <c r="AX3380" s="137"/>
      <c r="AY3380" s="147"/>
      <c r="AZ3380" s="167"/>
      <c r="BA3380" s="167"/>
      <c r="BB3380" s="147" t="str">
        <f t="shared" si="754"/>
        <v/>
      </c>
      <c r="BC3380" s="168"/>
      <c r="BD3380" s="165"/>
      <c r="BE3380" s="165"/>
      <c r="BF3380" s="165"/>
      <c r="BG3380" s="165"/>
      <c r="BH3380" s="165"/>
      <c r="BI3380" s="165"/>
      <c r="BJ3380" s="165"/>
      <c r="BK3380" s="165"/>
      <c r="BL3380" s="165"/>
      <c r="BM3380" s="165"/>
      <c r="BN3380" s="165"/>
      <c r="BO3380" s="165"/>
      <c r="BP3380" s="165"/>
      <c r="BQ3380" s="165"/>
      <c r="BS3380" s="6"/>
      <c r="BT3380" s="11"/>
      <c r="BU3380" s="6"/>
      <c r="BV3380" s="6"/>
    </row>
    <row r="3381" spans="1:74" ht="15.75" x14ac:dyDescent="0.25">
      <c r="A3381" s="52" t="s">
        <v>1422</v>
      </c>
      <c r="B3381" s="56"/>
      <c r="C3381" s="7" t="s">
        <v>118</v>
      </c>
      <c r="D3381" s="7" t="s">
        <v>6558</v>
      </c>
      <c r="E3381" s="7"/>
      <c r="F3381" s="64"/>
      <c r="G3381" s="6"/>
      <c r="H3381" s="6"/>
      <c r="I3381" s="10" t="s">
        <v>110</v>
      </c>
      <c r="J3381" s="11" t="s">
        <v>1998</v>
      </c>
      <c r="K3381" s="194" t="s">
        <v>510</v>
      </c>
      <c r="L3381" s="176"/>
      <c r="M3381" s="176">
        <v>1000</v>
      </c>
      <c r="N3381" s="80" t="s">
        <v>6854</v>
      </c>
      <c r="O3381" s="162"/>
      <c r="P3381" s="80" t="s">
        <v>2435</v>
      </c>
      <c r="Q3381" s="80"/>
      <c r="R3381" s="80"/>
      <c r="S3381" s="163"/>
      <c r="T3381" s="213"/>
      <c r="U3381" s="162"/>
      <c r="V3381" s="164"/>
      <c r="W3381" s="12" t="str">
        <f t="shared" si="748"/>
        <v>Mqtt1</v>
      </c>
      <c r="X3381" s="196" t="s">
        <v>10610</v>
      </c>
      <c r="Y3381" s="6" t="str">
        <f t="shared" si="749"/>
        <v>marpower/power-tag/circulation-pump-system-water</v>
      </c>
      <c r="Z3381" s="103" t="str" cm="1">
        <f t="array" ref="Z3381">IF(COUNTIF(N3381,"spare"),"","$."&amp;_xlfn.REGEXEXTRACT(J3381,"^PT\d+[FQ]\d+_(.*)", 2))</f>
        <v>$.Active_Power_Phase_B</v>
      </c>
      <c r="AA3381" s="12">
        <f t="shared" si="753"/>
        <v>46</v>
      </c>
      <c r="AB3381" s="6" t="s">
        <v>195</v>
      </c>
      <c r="AC3381" s="103">
        <v>3056</v>
      </c>
      <c r="AJ3381" s="80"/>
      <c r="AK3381" s="113" t="s">
        <v>1425</v>
      </c>
      <c r="AN3381" s="80"/>
      <c r="AO3381" s="80"/>
      <c r="AP3381" s="80"/>
      <c r="AQ3381" s="80"/>
      <c r="AR3381" s="127"/>
      <c r="AS3381" s="80"/>
      <c r="AT3381" s="7"/>
      <c r="AU3381" s="7"/>
      <c r="AV3381" s="165"/>
      <c r="AW3381" s="166"/>
      <c r="AX3381" s="137"/>
      <c r="AY3381" s="147"/>
      <c r="AZ3381" s="167"/>
      <c r="BA3381" s="167"/>
      <c r="BB3381" s="147" t="str">
        <f t="shared" si="754"/>
        <v/>
      </c>
      <c r="BC3381" s="168"/>
      <c r="BD3381" s="165"/>
      <c r="BE3381" s="165"/>
      <c r="BF3381" s="165"/>
      <c r="BG3381" s="165"/>
      <c r="BH3381" s="165"/>
      <c r="BI3381" s="165"/>
      <c r="BJ3381" s="165"/>
      <c r="BK3381" s="165"/>
      <c r="BL3381" s="165"/>
      <c r="BM3381" s="165"/>
      <c r="BN3381" s="165"/>
      <c r="BO3381" s="165"/>
      <c r="BP3381" s="165"/>
      <c r="BQ3381" s="165"/>
      <c r="BS3381" s="6"/>
      <c r="BT3381" s="11"/>
      <c r="BU3381" s="6"/>
      <c r="BV3381" s="6"/>
    </row>
    <row r="3382" spans="1:74" ht="15.75" x14ac:dyDescent="0.25">
      <c r="A3382" s="52" t="s">
        <v>1422</v>
      </c>
      <c r="B3382" s="56"/>
      <c r="C3382" s="7" t="s">
        <v>118</v>
      </c>
      <c r="D3382" s="7" t="s">
        <v>6558</v>
      </c>
      <c r="E3382" s="7"/>
      <c r="F3382" s="64"/>
      <c r="G3382" s="6"/>
      <c r="H3382" s="6"/>
      <c r="I3382" s="10" t="s">
        <v>110</v>
      </c>
      <c r="J3382" s="11" t="s">
        <v>1999</v>
      </c>
      <c r="K3382" s="194" t="s">
        <v>510</v>
      </c>
      <c r="L3382" s="176"/>
      <c r="M3382" s="176">
        <v>1000</v>
      </c>
      <c r="N3382" s="80" t="s">
        <v>6854</v>
      </c>
      <c r="O3382" s="162"/>
      <c r="P3382" s="80" t="s">
        <v>2436</v>
      </c>
      <c r="Q3382" s="80"/>
      <c r="R3382" s="80"/>
      <c r="S3382" s="163"/>
      <c r="T3382" s="213"/>
      <c r="U3382" s="162"/>
      <c r="V3382" s="164"/>
      <c r="W3382" s="12" t="str">
        <f t="shared" si="748"/>
        <v>Mqtt1</v>
      </c>
      <c r="X3382" s="196" t="s">
        <v>10610</v>
      </c>
      <c r="Y3382" s="6" t="str">
        <f t="shared" si="749"/>
        <v>marpower/power-tag/circulation-pump-system-water</v>
      </c>
      <c r="Z3382" s="103" t="str" cm="1">
        <f t="array" ref="Z3382">IF(COUNTIF(N3382,"spare"),"","$."&amp;_xlfn.REGEXEXTRACT(J3382,"^PT\d+[FQ]\d+_(.*)", 2))</f>
        <v>$.Active_Power_Phase_C</v>
      </c>
      <c r="AA3382" s="12">
        <f t="shared" si="753"/>
        <v>46</v>
      </c>
      <c r="AB3382" s="6" t="s">
        <v>195</v>
      </c>
      <c r="AC3382" s="103">
        <v>3058</v>
      </c>
      <c r="AJ3382" s="80"/>
      <c r="AK3382" s="113" t="s">
        <v>1425</v>
      </c>
      <c r="AN3382" s="80"/>
      <c r="AO3382" s="80"/>
      <c r="AP3382" s="80"/>
      <c r="AQ3382" s="80"/>
      <c r="AR3382" s="127"/>
      <c r="AS3382" s="80"/>
      <c r="AT3382" s="7"/>
      <c r="AU3382" s="7"/>
      <c r="AV3382" s="165"/>
      <c r="AW3382" s="166"/>
      <c r="AX3382" s="137"/>
      <c r="AY3382" s="147"/>
      <c r="AZ3382" s="167"/>
      <c r="BA3382" s="167"/>
      <c r="BB3382" s="147" t="str">
        <f t="shared" si="754"/>
        <v/>
      </c>
      <c r="BC3382" s="168"/>
      <c r="BD3382" s="165"/>
      <c r="BE3382" s="165"/>
      <c r="BF3382" s="165"/>
      <c r="BG3382" s="165"/>
      <c r="BH3382" s="165"/>
      <c r="BI3382" s="165"/>
      <c r="BJ3382" s="165"/>
      <c r="BK3382" s="165"/>
      <c r="BL3382" s="165"/>
      <c r="BM3382" s="165"/>
      <c r="BN3382" s="165"/>
      <c r="BO3382" s="165"/>
      <c r="BP3382" s="165"/>
      <c r="BQ3382" s="165"/>
      <c r="BS3382" s="6"/>
      <c r="BT3382" s="11"/>
      <c r="BU3382" s="6"/>
      <c r="BV3382" s="6"/>
    </row>
    <row r="3383" spans="1:74" ht="15.75" x14ac:dyDescent="0.25">
      <c r="A3383" s="52" t="s">
        <v>1422</v>
      </c>
      <c r="B3383" s="56"/>
      <c r="C3383" s="7" t="s">
        <v>118</v>
      </c>
      <c r="D3383" s="7" t="s">
        <v>6558</v>
      </c>
      <c r="E3383" s="7"/>
      <c r="F3383" s="64"/>
      <c r="G3383" s="6"/>
      <c r="H3383" s="6"/>
      <c r="I3383" s="10" t="s">
        <v>110</v>
      </c>
      <c r="J3383" s="11" t="s">
        <v>2000</v>
      </c>
      <c r="K3383" s="194" t="s">
        <v>510</v>
      </c>
      <c r="L3383" s="176"/>
      <c r="M3383" s="176">
        <v>1000</v>
      </c>
      <c r="N3383" s="80" t="s">
        <v>6854</v>
      </c>
      <c r="O3383" s="162"/>
      <c r="P3383" s="80" t="s">
        <v>2437</v>
      </c>
      <c r="Q3383" s="80"/>
      <c r="R3383" s="80"/>
      <c r="S3383" s="163"/>
      <c r="T3383" s="213"/>
      <c r="U3383" s="162"/>
      <c r="V3383" s="164"/>
      <c r="W3383" s="12" t="str">
        <f t="shared" si="748"/>
        <v>Mqtt1</v>
      </c>
      <c r="X3383" s="196" t="s">
        <v>10610</v>
      </c>
      <c r="Y3383" s="6" t="str">
        <f t="shared" si="749"/>
        <v>marpower/power-tag/circulation-pump-system-water</v>
      </c>
      <c r="Z3383" s="103" t="str" cm="1">
        <f t="array" ref="Z3383">IF(COUNTIF(N3383,"spare"),"","$."&amp;_xlfn.REGEXEXTRACT(J3383,"^PT\d+[FQ]\d+_(.*)", 2))</f>
        <v>$.Total_Active_Power</v>
      </c>
      <c r="AA3383" s="12">
        <f t="shared" si="753"/>
        <v>46</v>
      </c>
      <c r="AB3383" s="6" t="s">
        <v>195</v>
      </c>
      <c r="AC3383" s="103">
        <v>3060</v>
      </c>
      <c r="AJ3383" s="80"/>
      <c r="AK3383" s="113" t="s">
        <v>1425</v>
      </c>
      <c r="AN3383" s="80"/>
      <c r="AO3383" s="80"/>
      <c r="AP3383" s="80"/>
      <c r="AQ3383" s="80"/>
      <c r="AR3383" s="127"/>
      <c r="AS3383" s="80"/>
      <c r="AT3383" s="7"/>
      <c r="AU3383" s="7"/>
      <c r="AV3383" s="165"/>
      <c r="AW3383" s="166"/>
      <c r="AX3383" s="137"/>
      <c r="AY3383" s="147"/>
      <c r="AZ3383" s="167"/>
      <c r="BA3383" s="167"/>
      <c r="BB3383" s="147" t="str">
        <f t="shared" si="754"/>
        <v/>
      </c>
      <c r="BC3383" s="168"/>
      <c r="BD3383" s="165"/>
      <c r="BE3383" s="165"/>
      <c r="BF3383" s="165"/>
      <c r="BG3383" s="165"/>
      <c r="BH3383" s="165"/>
      <c r="BI3383" s="165"/>
      <c r="BJ3383" s="165"/>
      <c r="BK3383" s="165"/>
      <c r="BL3383" s="165"/>
      <c r="BM3383" s="165"/>
      <c r="BN3383" s="165"/>
      <c r="BO3383" s="165"/>
      <c r="BP3383" s="165"/>
      <c r="BQ3383" s="165"/>
      <c r="BS3383" s="6"/>
      <c r="BT3383" s="11"/>
      <c r="BU3383" s="6"/>
      <c r="BV3383" s="6"/>
    </row>
    <row r="3384" spans="1:74" ht="15.75" x14ac:dyDescent="0.25">
      <c r="A3384" s="52" t="s">
        <v>1422</v>
      </c>
      <c r="B3384" s="56"/>
      <c r="C3384" s="7" t="s">
        <v>118</v>
      </c>
      <c r="D3384" s="7" t="s">
        <v>6558</v>
      </c>
      <c r="E3384" s="7"/>
      <c r="F3384" s="64"/>
      <c r="G3384" s="6"/>
      <c r="H3384" s="6"/>
      <c r="I3384" s="10" t="s">
        <v>110</v>
      </c>
      <c r="J3384" s="11" t="s">
        <v>2001</v>
      </c>
      <c r="K3384" s="194" t="s">
        <v>510</v>
      </c>
      <c r="L3384" s="176"/>
      <c r="M3384" s="176">
        <v>1000</v>
      </c>
      <c r="N3384" s="80" t="s">
        <v>6854</v>
      </c>
      <c r="O3384" s="162"/>
      <c r="P3384" s="80" t="s">
        <v>2438</v>
      </c>
      <c r="Q3384" s="80"/>
      <c r="R3384" s="80"/>
      <c r="S3384" s="163"/>
      <c r="T3384" s="213"/>
      <c r="U3384" s="162"/>
      <c r="V3384" s="164"/>
      <c r="W3384" s="12" t="str">
        <f t="shared" si="748"/>
        <v>Mqtt1</v>
      </c>
      <c r="X3384" s="196" t="s">
        <v>10610</v>
      </c>
      <c r="Y3384" s="6" t="str">
        <f t="shared" si="749"/>
        <v>marpower/power-tag/circulation-pump-system-water</v>
      </c>
      <c r="Z3384" s="103" t="str" cm="1">
        <f t="array" ref="Z3384">IF(COUNTIF(N3384,"spare"),"","$."&amp;_xlfn.REGEXEXTRACT(J3384,"^PT\d+[FQ]\d+_(.*)", 2))</f>
        <v>$.Power_Factor_Phase_A</v>
      </c>
      <c r="AA3384" s="12">
        <f t="shared" si="753"/>
        <v>46</v>
      </c>
      <c r="AB3384" s="6" t="s">
        <v>195</v>
      </c>
      <c r="AC3384" s="103">
        <v>3078</v>
      </c>
      <c r="AJ3384" s="80"/>
      <c r="AK3384" s="113" t="s">
        <v>1426</v>
      </c>
      <c r="AN3384" s="80"/>
      <c r="AO3384" s="80"/>
      <c r="AP3384" s="80"/>
      <c r="AQ3384" s="80"/>
      <c r="AR3384" s="127"/>
      <c r="AS3384" s="80"/>
      <c r="AT3384" s="7"/>
      <c r="AU3384" s="7"/>
      <c r="AV3384" s="165"/>
      <c r="AW3384" s="166"/>
      <c r="AX3384" s="137"/>
      <c r="AY3384" s="147"/>
      <c r="AZ3384" s="167"/>
      <c r="BA3384" s="167"/>
      <c r="BB3384" s="147" t="str">
        <f t="shared" si="754"/>
        <v/>
      </c>
      <c r="BC3384" s="168"/>
      <c r="BD3384" s="165"/>
      <c r="BE3384" s="165"/>
      <c r="BF3384" s="165"/>
      <c r="BG3384" s="165"/>
      <c r="BH3384" s="165"/>
      <c r="BI3384" s="165"/>
      <c r="BJ3384" s="165"/>
      <c r="BK3384" s="165"/>
      <c r="BL3384" s="165"/>
      <c r="BM3384" s="165"/>
      <c r="BN3384" s="165"/>
      <c r="BO3384" s="165"/>
      <c r="BP3384" s="165"/>
      <c r="BQ3384" s="165"/>
      <c r="BS3384" s="6"/>
      <c r="BT3384" s="11"/>
      <c r="BU3384" s="6"/>
      <c r="BV3384" s="6"/>
    </row>
    <row r="3385" spans="1:74" ht="15.75" x14ac:dyDescent="0.25">
      <c r="A3385" s="52" t="s">
        <v>1422</v>
      </c>
      <c r="B3385" s="56"/>
      <c r="C3385" s="7" t="s">
        <v>118</v>
      </c>
      <c r="D3385" s="7" t="s">
        <v>6558</v>
      </c>
      <c r="E3385" s="7"/>
      <c r="F3385" s="64"/>
      <c r="G3385" s="6"/>
      <c r="H3385" s="6"/>
      <c r="I3385" s="10" t="s">
        <v>110</v>
      </c>
      <c r="J3385" s="11" t="s">
        <v>2002</v>
      </c>
      <c r="K3385" s="194" t="s">
        <v>510</v>
      </c>
      <c r="L3385" s="176"/>
      <c r="M3385" s="176">
        <v>1000</v>
      </c>
      <c r="N3385" s="80" t="s">
        <v>6854</v>
      </c>
      <c r="O3385" s="162"/>
      <c r="P3385" s="80" t="s">
        <v>2439</v>
      </c>
      <c r="Q3385" s="80"/>
      <c r="R3385" s="80"/>
      <c r="S3385" s="163"/>
      <c r="T3385" s="213"/>
      <c r="U3385" s="162"/>
      <c r="V3385" s="164"/>
      <c r="W3385" s="12" t="str">
        <f t="shared" si="748"/>
        <v>Mqtt1</v>
      </c>
      <c r="X3385" s="196" t="s">
        <v>10610</v>
      </c>
      <c r="Y3385" s="6" t="str">
        <f t="shared" si="749"/>
        <v>marpower/power-tag/circulation-pump-system-water</v>
      </c>
      <c r="Z3385" s="103" t="str" cm="1">
        <f t="array" ref="Z3385">IF(COUNTIF(N3385,"spare"),"","$."&amp;_xlfn.REGEXEXTRACT(J3385,"^PT\d+[FQ]\d+_(.*)", 2))</f>
        <v>$.Power_Factor_Phase_B</v>
      </c>
      <c r="AA3385" s="12">
        <f t="shared" si="753"/>
        <v>46</v>
      </c>
      <c r="AB3385" s="6" t="s">
        <v>195</v>
      </c>
      <c r="AC3385" s="103">
        <v>3080</v>
      </c>
      <c r="AJ3385" s="80"/>
      <c r="AK3385" s="113" t="s">
        <v>1426</v>
      </c>
      <c r="AN3385" s="80"/>
      <c r="AO3385" s="80"/>
      <c r="AP3385" s="80"/>
      <c r="AQ3385" s="80"/>
      <c r="AR3385" s="127"/>
      <c r="AS3385" s="80"/>
      <c r="AT3385" s="7"/>
      <c r="AU3385" s="7"/>
      <c r="AV3385" s="165"/>
      <c r="AW3385" s="166"/>
      <c r="AX3385" s="137"/>
      <c r="AY3385" s="147"/>
      <c r="AZ3385" s="167"/>
      <c r="BA3385" s="167"/>
      <c r="BB3385" s="147" t="str">
        <f t="shared" si="754"/>
        <v/>
      </c>
      <c r="BC3385" s="168"/>
      <c r="BD3385" s="165"/>
      <c r="BE3385" s="165"/>
      <c r="BF3385" s="165"/>
      <c r="BG3385" s="165"/>
      <c r="BH3385" s="165"/>
      <c r="BI3385" s="165"/>
      <c r="BJ3385" s="165"/>
      <c r="BK3385" s="165"/>
      <c r="BL3385" s="165"/>
      <c r="BM3385" s="165"/>
      <c r="BN3385" s="165"/>
      <c r="BO3385" s="165"/>
      <c r="BP3385" s="165"/>
      <c r="BQ3385" s="165"/>
      <c r="BS3385" s="6"/>
      <c r="BT3385" s="11"/>
      <c r="BU3385" s="6"/>
      <c r="BV3385" s="6"/>
    </row>
    <row r="3386" spans="1:74" ht="15.75" x14ac:dyDescent="0.25">
      <c r="A3386" s="52" t="s">
        <v>1422</v>
      </c>
      <c r="B3386" s="56"/>
      <c r="C3386" s="7" t="s">
        <v>118</v>
      </c>
      <c r="D3386" s="7" t="s">
        <v>6558</v>
      </c>
      <c r="E3386" s="7"/>
      <c r="F3386" s="64"/>
      <c r="G3386" s="6"/>
      <c r="H3386" s="6"/>
      <c r="I3386" s="10" t="s">
        <v>110</v>
      </c>
      <c r="J3386" s="11" t="s">
        <v>2003</v>
      </c>
      <c r="K3386" s="194" t="s">
        <v>510</v>
      </c>
      <c r="L3386" s="176"/>
      <c r="M3386" s="176">
        <v>1000</v>
      </c>
      <c r="N3386" s="80" t="s">
        <v>6854</v>
      </c>
      <c r="O3386" s="162"/>
      <c r="P3386" s="80" t="s">
        <v>2440</v>
      </c>
      <c r="Q3386" s="80"/>
      <c r="R3386" s="80"/>
      <c r="S3386" s="163"/>
      <c r="T3386" s="213"/>
      <c r="U3386" s="162"/>
      <c r="V3386" s="164"/>
      <c r="W3386" s="12" t="str">
        <f t="shared" si="748"/>
        <v>Mqtt1</v>
      </c>
      <c r="X3386" s="196" t="s">
        <v>10610</v>
      </c>
      <c r="Y3386" s="6" t="str">
        <f t="shared" si="749"/>
        <v>marpower/power-tag/circulation-pump-system-water</v>
      </c>
      <c r="Z3386" s="103" t="str" cm="1">
        <f t="array" ref="Z3386">IF(COUNTIF(N3386,"spare"),"","$."&amp;_xlfn.REGEXEXTRACT(J3386,"^PT\d+[FQ]\d+_(.*)", 2))</f>
        <v>$.Power_Factor_Phase_C</v>
      </c>
      <c r="AA3386" s="12">
        <f t="shared" si="753"/>
        <v>46</v>
      </c>
      <c r="AB3386" s="6" t="s">
        <v>195</v>
      </c>
      <c r="AC3386" s="103">
        <v>3082</v>
      </c>
      <c r="AJ3386" s="80"/>
      <c r="AK3386" s="113" t="s">
        <v>1426</v>
      </c>
      <c r="AN3386" s="80"/>
      <c r="AO3386" s="80"/>
      <c r="AP3386" s="80"/>
      <c r="AQ3386" s="80"/>
      <c r="AR3386" s="127"/>
      <c r="AS3386" s="80"/>
      <c r="AT3386" s="7"/>
      <c r="AU3386" s="7"/>
      <c r="AV3386" s="165"/>
      <c r="AW3386" s="166"/>
      <c r="AX3386" s="137"/>
      <c r="AY3386" s="147"/>
      <c r="AZ3386" s="167"/>
      <c r="BA3386" s="167"/>
      <c r="BB3386" s="147" t="str">
        <f t="shared" si="754"/>
        <v/>
      </c>
      <c r="BC3386" s="168"/>
      <c r="BD3386" s="165"/>
      <c r="BE3386" s="165"/>
      <c r="BF3386" s="165"/>
      <c r="BG3386" s="165"/>
      <c r="BH3386" s="165"/>
      <c r="BI3386" s="165"/>
      <c r="BJ3386" s="165"/>
      <c r="BK3386" s="165"/>
      <c r="BL3386" s="165"/>
      <c r="BM3386" s="165"/>
      <c r="BN3386" s="165"/>
      <c r="BO3386" s="165"/>
      <c r="BP3386" s="165"/>
      <c r="BQ3386" s="165"/>
      <c r="BS3386" s="6"/>
      <c r="BT3386" s="11"/>
      <c r="BU3386" s="6"/>
      <c r="BV3386" s="6"/>
    </row>
    <row r="3387" spans="1:74" ht="15.75" x14ac:dyDescent="0.25">
      <c r="A3387" s="52" t="s">
        <v>1422</v>
      </c>
      <c r="B3387" s="56"/>
      <c r="C3387" s="7" t="s">
        <v>118</v>
      </c>
      <c r="D3387" s="7" t="s">
        <v>6558</v>
      </c>
      <c r="E3387" s="7"/>
      <c r="F3387" s="64"/>
      <c r="G3387" s="6"/>
      <c r="H3387" s="6"/>
      <c r="I3387" s="10" t="s">
        <v>110</v>
      </c>
      <c r="J3387" s="11" t="s">
        <v>2004</v>
      </c>
      <c r="K3387" s="194" t="s">
        <v>510</v>
      </c>
      <c r="L3387" s="176"/>
      <c r="M3387" s="176">
        <v>1000</v>
      </c>
      <c r="N3387" s="80" t="s">
        <v>6854</v>
      </c>
      <c r="O3387" s="162"/>
      <c r="P3387" s="80" t="s">
        <v>2441</v>
      </c>
      <c r="Q3387" s="80"/>
      <c r="R3387" s="80"/>
      <c r="S3387" s="163"/>
      <c r="T3387" s="213"/>
      <c r="U3387" s="162"/>
      <c r="V3387" s="164"/>
      <c r="W3387" s="12" t="str">
        <f t="shared" si="748"/>
        <v>Mqtt1</v>
      </c>
      <c r="X3387" s="196" t="s">
        <v>10610</v>
      </c>
      <c r="Y3387" s="6" t="str">
        <f t="shared" si="749"/>
        <v>marpower/power-tag/circulation-pump-system-water</v>
      </c>
      <c r="Z3387" s="103" t="str" cm="1">
        <f t="array" ref="Z3387">IF(COUNTIF(N3387,"spare"),"","$."&amp;_xlfn.REGEXEXTRACT(J3387,"^PT\d+[FQ]\d+_(.*)", 2))</f>
        <v>$.Total_Power_Factor</v>
      </c>
      <c r="AA3387" s="12">
        <f t="shared" si="753"/>
        <v>46</v>
      </c>
      <c r="AB3387" s="6" t="s">
        <v>195</v>
      </c>
      <c r="AC3387" s="103">
        <v>3084</v>
      </c>
      <c r="AJ3387" s="80"/>
      <c r="AK3387" s="113" t="s">
        <v>1426</v>
      </c>
      <c r="AN3387" s="80"/>
      <c r="AO3387" s="80"/>
      <c r="AP3387" s="80"/>
      <c r="AQ3387" s="80"/>
      <c r="AR3387" s="127"/>
      <c r="AS3387" s="80"/>
      <c r="AT3387" s="7"/>
      <c r="AU3387" s="7"/>
      <c r="AV3387" s="165"/>
      <c r="AW3387" s="166"/>
      <c r="AX3387" s="137"/>
      <c r="AY3387" s="147"/>
      <c r="AZ3387" s="167"/>
      <c r="BA3387" s="167"/>
      <c r="BB3387" s="147" t="str">
        <f t="shared" si="754"/>
        <v/>
      </c>
      <c r="BC3387" s="168"/>
      <c r="BD3387" s="165"/>
      <c r="BE3387" s="165"/>
      <c r="BF3387" s="165"/>
      <c r="BG3387" s="165"/>
      <c r="BH3387" s="165"/>
      <c r="BI3387" s="165"/>
      <c r="BJ3387" s="165"/>
      <c r="BK3387" s="165"/>
      <c r="BL3387" s="165"/>
      <c r="BM3387" s="165"/>
      <c r="BN3387" s="165"/>
      <c r="BO3387" s="165"/>
      <c r="BP3387" s="165"/>
      <c r="BQ3387" s="165"/>
      <c r="BS3387" s="6"/>
      <c r="BT3387" s="11"/>
      <c r="BU3387" s="6"/>
      <c r="BV3387" s="6"/>
    </row>
    <row r="3388" spans="1:74" ht="15.75" x14ac:dyDescent="0.25">
      <c r="A3388" s="52" t="s">
        <v>1422</v>
      </c>
      <c r="B3388" s="56"/>
      <c r="C3388" s="7" t="s">
        <v>118</v>
      </c>
      <c r="D3388" s="7" t="s">
        <v>6558</v>
      </c>
      <c r="E3388" s="7"/>
      <c r="F3388" s="64"/>
      <c r="G3388" s="6"/>
      <c r="H3388" s="6"/>
      <c r="I3388" s="10" t="s">
        <v>110</v>
      </c>
      <c r="J3388" s="11" t="s">
        <v>2005</v>
      </c>
      <c r="K3388" s="194" t="s">
        <v>510</v>
      </c>
      <c r="L3388" s="176"/>
      <c r="M3388" s="176">
        <v>1000</v>
      </c>
      <c r="N3388" s="80" t="s">
        <v>6854</v>
      </c>
      <c r="O3388" s="162"/>
      <c r="P3388" s="80" t="s">
        <v>2442</v>
      </c>
      <c r="Q3388" s="80"/>
      <c r="R3388" s="80"/>
      <c r="S3388" s="163"/>
      <c r="T3388" s="213"/>
      <c r="U3388" s="162"/>
      <c r="V3388" s="164"/>
      <c r="W3388" s="12" t="str">
        <f t="shared" si="748"/>
        <v>Mqtt1</v>
      </c>
      <c r="X3388" s="196" t="s">
        <v>10611</v>
      </c>
      <c r="Y3388" s="6" t="str">
        <f t="shared" si="749"/>
        <v>marpower/power-tag/sea-water-cooling-pump-1</v>
      </c>
      <c r="Z3388" s="103" t="str" cm="1">
        <f t="array" ref="Z3388">IF(COUNTIF(N3388,"spare"),"","$."&amp;_xlfn.REGEXEXTRACT(J3388,"^PT\d+[FQ]\d+_(.*)", 2))</f>
        <v>$.RMS_Current_Phase_A</v>
      </c>
      <c r="AA3388" s="12">
        <f t="shared" si="753"/>
        <v>47</v>
      </c>
      <c r="AB3388" s="6" t="s">
        <v>195</v>
      </c>
      <c r="AC3388" s="103">
        <v>3000</v>
      </c>
      <c r="AJ3388" s="80"/>
      <c r="AK3388" s="113" t="s">
        <v>1423</v>
      </c>
      <c r="AN3388" s="80"/>
      <c r="AO3388" s="80"/>
      <c r="AP3388" s="80"/>
      <c r="AQ3388" s="80"/>
      <c r="AR3388" s="127"/>
      <c r="AS3388" s="80"/>
      <c r="AT3388" s="7"/>
      <c r="AU3388" s="7"/>
      <c r="AV3388" s="165"/>
      <c r="AW3388" s="166"/>
      <c r="AX3388" s="137"/>
      <c r="AY3388" s="147"/>
      <c r="AZ3388" s="167"/>
      <c r="BA3388" s="167"/>
      <c r="BB3388" s="147" t="str">
        <f t="shared" ref="BB3388:BB3402" si="755">IF(ISNUMBER(AM3388),"1","")</f>
        <v/>
      </c>
      <c r="BC3388" s="168"/>
      <c r="BD3388" s="165"/>
      <c r="BE3388" s="165"/>
      <c r="BF3388" s="165"/>
      <c r="BG3388" s="165"/>
      <c r="BH3388" s="165"/>
      <c r="BI3388" s="165"/>
      <c r="BJ3388" s="165"/>
      <c r="BK3388" s="165"/>
      <c r="BL3388" s="165"/>
      <c r="BM3388" s="165"/>
      <c r="BN3388" s="165"/>
      <c r="BO3388" s="165"/>
      <c r="BP3388" s="165"/>
      <c r="BQ3388" s="165"/>
      <c r="BS3388" s="6"/>
      <c r="BT3388" s="11"/>
      <c r="BU3388" s="6"/>
      <c r="BV3388" s="6"/>
    </row>
    <row r="3389" spans="1:74" ht="15.75" x14ac:dyDescent="0.25">
      <c r="A3389" s="52" t="s">
        <v>1422</v>
      </c>
      <c r="B3389" s="56"/>
      <c r="C3389" s="7" t="s">
        <v>118</v>
      </c>
      <c r="D3389" s="7" t="s">
        <v>6558</v>
      </c>
      <c r="E3389" s="7"/>
      <c r="F3389" s="64"/>
      <c r="G3389" s="6"/>
      <c r="H3389" s="6"/>
      <c r="I3389" s="10" t="s">
        <v>110</v>
      </c>
      <c r="J3389" s="11" t="s">
        <v>2006</v>
      </c>
      <c r="K3389" s="194" t="s">
        <v>510</v>
      </c>
      <c r="L3389" s="176"/>
      <c r="M3389" s="176">
        <v>1000</v>
      </c>
      <c r="N3389" s="80" t="s">
        <v>6854</v>
      </c>
      <c r="O3389" s="162"/>
      <c r="P3389" s="80" t="s">
        <v>2443</v>
      </c>
      <c r="Q3389" s="80"/>
      <c r="R3389" s="80"/>
      <c r="S3389" s="163"/>
      <c r="T3389" s="213"/>
      <c r="U3389" s="162"/>
      <c r="V3389" s="164"/>
      <c r="W3389" s="12" t="str">
        <f t="shared" si="748"/>
        <v>Mqtt1</v>
      </c>
      <c r="X3389" s="196" t="s">
        <v>10611</v>
      </c>
      <c r="Y3389" s="6" t="str">
        <f t="shared" si="749"/>
        <v>marpower/power-tag/sea-water-cooling-pump-1</v>
      </c>
      <c r="Z3389" s="103" t="str" cm="1">
        <f t="array" ref="Z3389">IF(COUNTIF(N3389,"spare"),"","$."&amp;_xlfn.REGEXEXTRACT(J3389,"^PT\d+[FQ]\d+_(.*)", 2))</f>
        <v>$.RMS_Current_Phase_B</v>
      </c>
      <c r="AA3389" s="12">
        <f t="shared" si="753"/>
        <v>47</v>
      </c>
      <c r="AB3389" s="6" t="s">
        <v>195</v>
      </c>
      <c r="AC3389" s="103">
        <v>3002</v>
      </c>
      <c r="AJ3389" s="80"/>
      <c r="AK3389" s="113" t="s">
        <v>1423</v>
      </c>
      <c r="AN3389" s="80"/>
      <c r="AO3389" s="80"/>
      <c r="AP3389" s="80"/>
      <c r="AQ3389" s="80"/>
      <c r="AR3389" s="127"/>
      <c r="AS3389" s="80"/>
      <c r="AT3389" s="7"/>
      <c r="AU3389" s="7"/>
      <c r="AV3389" s="165"/>
      <c r="AW3389" s="166"/>
      <c r="AX3389" s="137"/>
      <c r="AY3389" s="147"/>
      <c r="AZ3389" s="167"/>
      <c r="BA3389" s="167"/>
      <c r="BB3389" s="147" t="str">
        <f t="shared" si="755"/>
        <v/>
      </c>
      <c r="BC3389" s="168"/>
      <c r="BD3389" s="165"/>
      <c r="BE3389" s="165"/>
      <c r="BF3389" s="165"/>
      <c r="BG3389" s="165"/>
      <c r="BH3389" s="165"/>
      <c r="BI3389" s="165"/>
      <c r="BJ3389" s="165"/>
      <c r="BK3389" s="165"/>
      <c r="BL3389" s="165"/>
      <c r="BM3389" s="165"/>
      <c r="BN3389" s="165"/>
      <c r="BO3389" s="165"/>
      <c r="BP3389" s="165"/>
      <c r="BQ3389" s="165"/>
      <c r="BS3389" s="6"/>
      <c r="BT3389" s="11"/>
      <c r="BU3389" s="6"/>
      <c r="BV3389" s="6"/>
    </row>
    <row r="3390" spans="1:74" ht="15.75" x14ac:dyDescent="0.25">
      <c r="A3390" s="52" t="s">
        <v>1422</v>
      </c>
      <c r="B3390" s="56"/>
      <c r="C3390" s="7" t="s">
        <v>118</v>
      </c>
      <c r="D3390" s="7" t="s">
        <v>6558</v>
      </c>
      <c r="E3390" s="7"/>
      <c r="F3390" s="64"/>
      <c r="G3390" s="6"/>
      <c r="H3390" s="6"/>
      <c r="I3390" s="10" t="s">
        <v>110</v>
      </c>
      <c r="J3390" s="11" t="s">
        <v>2007</v>
      </c>
      <c r="K3390" s="194" t="s">
        <v>510</v>
      </c>
      <c r="L3390" s="176"/>
      <c r="M3390" s="176">
        <v>1000</v>
      </c>
      <c r="N3390" s="80" t="s">
        <v>6854</v>
      </c>
      <c r="O3390" s="162"/>
      <c r="P3390" s="80" t="s">
        <v>2444</v>
      </c>
      <c r="Q3390" s="80"/>
      <c r="R3390" s="80"/>
      <c r="S3390" s="163"/>
      <c r="T3390" s="213"/>
      <c r="U3390" s="162"/>
      <c r="V3390" s="164"/>
      <c r="W3390" s="12" t="str">
        <f t="shared" si="748"/>
        <v>Mqtt1</v>
      </c>
      <c r="X3390" s="196" t="s">
        <v>10611</v>
      </c>
      <c r="Y3390" s="6" t="str">
        <f t="shared" si="749"/>
        <v>marpower/power-tag/sea-water-cooling-pump-1</v>
      </c>
      <c r="Z3390" s="103" t="str" cm="1">
        <f t="array" ref="Z3390">IF(COUNTIF(N3390,"spare"),"","$."&amp;_xlfn.REGEXEXTRACT(J3390,"^PT\d+[FQ]\d+_(.*)", 2))</f>
        <v>$.RMS_Current_Phase_C</v>
      </c>
      <c r="AA3390" s="12">
        <f t="shared" si="753"/>
        <v>47</v>
      </c>
      <c r="AB3390" s="6" t="s">
        <v>195</v>
      </c>
      <c r="AC3390" s="103">
        <v>3004</v>
      </c>
      <c r="AJ3390" s="80"/>
      <c r="AK3390" s="113" t="s">
        <v>1423</v>
      </c>
      <c r="AN3390" s="80"/>
      <c r="AO3390" s="80"/>
      <c r="AP3390" s="80"/>
      <c r="AQ3390" s="80"/>
      <c r="AR3390" s="127"/>
      <c r="AS3390" s="80"/>
      <c r="AT3390" s="7"/>
      <c r="AU3390" s="7"/>
      <c r="AV3390" s="165"/>
      <c r="AW3390" s="166"/>
      <c r="AX3390" s="137"/>
      <c r="AY3390" s="147"/>
      <c r="AZ3390" s="167"/>
      <c r="BA3390" s="167"/>
      <c r="BB3390" s="147" t="str">
        <f t="shared" si="755"/>
        <v/>
      </c>
      <c r="BC3390" s="168"/>
      <c r="BD3390" s="165"/>
      <c r="BE3390" s="165"/>
      <c r="BF3390" s="165"/>
      <c r="BG3390" s="165"/>
      <c r="BH3390" s="165"/>
      <c r="BI3390" s="165"/>
      <c r="BJ3390" s="165"/>
      <c r="BK3390" s="165"/>
      <c r="BL3390" s="165"/>
      <c r="BM3390" s="165"/>
      <c r="BN3390" s="165"/>
      <c r="BO3390" s="165"/>
      <c r="BP3390" s="165"/>
      <c r="BQ3390" s="165"/>
      <c r="BS3390" s="6"/>
      <c r="BT3390" s="11"/>
      <c r="BU3390" s="6"/>
      <c r="BV3390" s="6"/>
    </row>
    <row r="3391" spans="1:74" ht="15.75" x14ac:dyDescent="0.25">
      <c r="A3391" s="52" t="s">
        <v>1422</v>
      </c>
      <c r="B3391" s="56"/>
      <c r="C3391" s="7" t="s">
        <v>118</v>
      </c>
      <c r="D3391" s="7" t="s">
        <v>6558</v>
      </c>
      <c r="E3391" s="7"/>
      <c r="F3391" s="64"/>
      <c r="G3391" s="6"/>
      <c r="H3391" s="6"/>
      <c r="I3391" s="10" t="s">
        <v>110</v>
      </c>
      <c r="J3391" s="11" t="s">
        <v>2008</v>
      </c>
      <c r="K3391" s="194" t="s">
        <v>510</v>
      </c>
      <c r="L3391" s="176"/>
      <c r="M3391" s="176">
        <v>1000</v>
      </c>
      <c r="N3391" s="80" t="s">
        <v>6854</v>
      </c>
      <c r="O3391" s="162"/>
      <c r="P3391" s="80" t="s">
        <v>2445</v>
      </c>
      <c r="Q3391" s="80"/>
      <c r="R3391" s="80"/>
      <c r="S3391" s="163"/>
      <c r="T3391" s="213"/>
      <c r="U3391" s="162"/>
      <c r="V3391" s="164"/>
      <c r="W3391" s="12" t="str">
        <f t="shared" si="748"/>
        <v>Mqtt1</v>
      </c>
      <c r="X3391" s="196" t="s">
        <v>10611</v>
      </c>
      <c r="Y3391" s="6" t="str">
        <f t="shared" si="749"/>
        <v>marpower/power-tag/sea-water-cooling-pump-1</v>
      </c>
      <c r="Z3391" s="103" t="str" cm="1">
        <f t="array" ref="Z3391">IF(COUNTIF(N3391,"spare"),"","$."&amp;_xlfn.REGEXEXTRACT(J3391,"^PT\d+[FQ]\d+_(.*)", 2))</f>
        <v>$.RMS_Current_Phase_Neut</v>
      </c>
      <c r="AA3391" s="12">
        <f t="shared" si="753"/>
        <v>47</v>
      </c>
      <c r="AB3391" s="6" t="s">
        <v>195</v>
      </c>
      <c r="AC3391" s="103">
        <v>3006</v>
      </c>
      <c r="AJ3391" s="80"/>
      <c r="AK3391" s="113" t="s">
        <v>1423</v>
      </c>
      <c r="AN3391" s="80"/>
      <c r="AO3391" s="80"/>
      <c r="AP3391" s="80"/>
      <c r="AQ3391" s="80"/>
      <c r="AR3391" s="127"/>
      <c r="AS3391" s="80"/>
      <c r="AT3391" s="7"/>
      <c r="AU3391" s="7"/>
      <c r="AV3391" s="165"/>
      <c r="AW3391" s="166"/>
      <c r="AX3391" s="137"/>
      <c r="AY3391" s="147"/>
      <c r="AZ3391" s="167"/>
      <c r="BA3391" s="167"/>
      <c r="BB3391" s="147" t="str">
        <f t="shared" si="755"/>
        <v/>
      </c>
      <c r="BC3391" s="168"/>
      <c r="BD3391" s="165"/>
      <c r="BE3391" s="165"/>
      <c r="BF3391" s="165"/>
      <c r="BG3391" s="165"/>
      <c r="BH3391" s="165"/>
      <c r="BI3391" s="165"/>
      <c r="BJ3391" s="165"/>
      <c r="BK3391" s="165"/>
      <c r="BL3391" s="165"/>
      <c r="BM3391" s="165"/>
      <c r="BN3391" s="165"/>
      <c r="BO3391" s="165"/>
      <c r="BP3391" s="165"/>
      <c r="BQ3391" s="165"/>
      <c r="BS3391" s="6"/>
      <c r="BT3391" s="11"/>
      <c r="BU3391" s="6"/>
      <c r="BV3391" s="6"/>
    </row>
    <row r="3392" spans="1:74" ht="15.75" x14ac:dyDescent="0.25">
      <c r="A3392" s="52" t="s">
        <v>1422</v>
      </c>
      <c r="B3392" s="56"/>
      <c r="C3392" s="7" t="s">
        <v>118</v>
      </c>
      <c r="D3392" s="7" t="s">
        <v>6558</v>
      </c>
      <c r="E3392" s="7"/>
      <c r="F3392" s="64"/>
      <c r="G3392" s="6"/>
      <c r="H3392" s="6"/>
      <c r="I3392" s="10" t="s">
        <v>110</v>
      </c>
      <c r="J3392" s="11" t="s">
        <v>8316</v>
      </c>
      <c r="K3392" s="194" t="s">
        <v>510</v>
      </c>
      <c r="L3392" s="176"/>
      <c r="M3392" s="176">
        <v>1000</v>
      </c>
      <c r="N3392" s="80" t="s">
        <v>6854</v>
      </c>
      <c r="O3392" s="162"/>
      <c r="P3392" s="80" t="s">
        <v>2446</v>
      </c>
      <c r="Q3392" s="80"/>
      <c r="R3392" s="80"/>
      <c r="S3392" s="163"/>
      <c r="T3392" s="213"/>
      <c r="U3392" s="162"/>
      <c r="V3392" s="164"/>
      <c r="W3392" s="12" t="str">
        <f t="shared" si="748"/>
        <v>Mqtt1</v>
      </c>
      <c r="X3392" s="196" t="s">
        <v>10611</v>
      </c>
      <c r="Y3392" s="6" t="str">
        <f t="shared" si="749"/>
        <v>marpower/power-tag/sea-water-cooling-pump-1</v>
      </c>
      <c r="Z3392" s="103" t="str" cm="1">
        <f t="array" ref="Z3392">IF(COUNTIF(N3392,"spare"),"","$."&amp;_xlfn.REGEXEXTRACT(J3392,"^PT\d+[FQ]\d+_(.*)", 2))</f>
        <v>$.RMS_Voltage_A_N</v>
      </c>
      <c r="AA3392" s="12">
        <f t="shared" si="753"/>
        <v>47</v>
      </c>
      <c r="AB3392" s="6" t="s">
        <v>195</v>
      </c>
      <c r="AC3392" s="103">
        <v>3028</v>
      </c>
      <c r="AJ3392" s="80"/>
      <c r="AK3392" s="113" t="s">
        <v>1424</v>
      </c>
      <c r="AN3392" s="80"/>
      <c r="AO3392" s="80"/>
      <c r="AP3392" s="80"/>
      <c r="AQ3392" s="80"/>
      <c r="AR3392" s="127"/>
      <c r="AS3392" s="80"/>
      <c r="AT3392" s="7"/>
      <c r="AU3392" s="7"/>
      <c r="AV3392" s="165"/>
      <c r="AW3392" s="166"/>
      <c r="AX3392" s="137"/>
      <c r="AY3392" s="147"/>
      <c r="AZ3392" s="167"/>
      <c r="BA3392" s="167"/>
      <c r="BB3392" s="147" t="str">
        <f t="shared" si="755"/>
        <v/>
      </c>
      <c r="BC3392" s="168"/>
      <c r="BD3392" s="165"/>
      <c r="BE3392" s="165"/>
      <c r="BF3392" s="165"/>
      <c r="BG3392" s="165"/>
      <c r="BH3392" s="165"/>
      <c r="BI3392" s="165"/>
      <c r="BJ3392" s="165"/>
      <c r="BK3392" s="165"/>
      <c r="BL3392" s="165"/>
      <c r="BM3392" s="165"/>
      <c r="BN3392" s="165"/>
      <c r="BO3392" s="165"/>
      <c r="BP3392" s="165"/>
      <c r="BQ3392" s="165"/>
      <c r="BS3392" s="6"/>
      <c r="BT3392" s="11"/>
      <c r="BU3392" s="6"/>
      <c r="BV3392" s="6"/>
    </row>
    <row r="3393" spans="1:74" ht="15.75" x14ac:dyDescent="0.25">
      <c r="A3393" s="52" t="s">
        <v>1422</v>
      </c>
      <c r="B3393" s="56"/>
      <c r="C3393" s="7" t="s">
        <v>118</v>
      </c>
      <c r="D3393" s="7" t="s">
        <v>6558</v>
      </c>
      <c r="E3393" s="7"/>
      <c r="F3393" s="64"/>
      <c r="G3393" s="6"/>
      <c r="H3393" s="6"/>
      <c r="I3393" s="10" t="s">
        <v>110</v>
      </c>
      <c r="J3393" s="11" t="s">
        <v>8493</v>
      </c>
      <c r="K3393" s="194" t="s">
        <v>510</v>
      </c>
      <c r="L3393" s="176"/>
      <c r="M3393" s="176">
        <v>1000</v>
      </c>
      <c r="N3393" s="80" t="s">
        <v>6854</v>
      </c>
      <c r="O3393" s="162"/>
      <c r="P3393" s="80" t="s">
        <v>2447</v>
      </c>
      <c r="Q3393" s="80"/>
      <c r="R3393" s="80"/>
      <c r="S3393" s="163"/>
      <c r="T3393" s="213"/>
      <c r="U3393" s="162"/>
      <c r="V3393" s="164"/>
      <c r="W3393" s="12" t="str">
        <f t="shared" si="748"/>
        <v>Mqtt1</v>
      </c>
      <c r="X3393" s="196" t="s">
        <v>10611</v>
      </c>
      <c r="Y3393" s="6" t="str">
        <f t="shared" si="749"/>
        <v>marpower/power-tag/sea-water-cooling-pump-1</v>
      </c>
      <c r="Z3393" s="103" t="str" cm="1">
        <f t="array" ref="Z3393">IF(COUNTIF(N3393,"spare"),"","$."&amp;_xlfn.REGEXEXTRACT(J3393,"^PT\d+[FQ]\d+_(.*)", 2))</f>
        <v>$.RMS_Voltage_B_N</v>
      </c>
      <c r="AA3393" s="12">
        <f t="shared" si="753"/>
        <v>47</v>
      </c>
      <c r="AB3393" s="6" t="s">
        <v>195</v>
      </c>
      <c r="AC3393" s="103">
        <v>3030</v>
      </c>
      <c r="AJ3393" s="80"/>
      <c r="AK3393" s="113" t="s">
        <v>1424</v>
      </c>
      <c r="AN3393" s="80"/>
      <c r="AO3393" s="80"/>
      <c r="AP3393" s="80"/>
      <c r="AQ3393" s="80"/>
      <c r="AR3393" s="127"/>
      <c r="AS3393" s="80"/>
      <c r="AT3393" s="7"/>
      <c r="AU3393" s="7"/>
      <c r="AV3393" s="165"/>
      <c r="AW3393" s="166"/>
      <c r="AX3393" s="137"/>
      <c r="AY3393" s="147"/>
      <c r="AZ3393" s="167"/>
      <c r="BA3393" s="167"/>
      <c r="BB3393" s="147" t="str">
        <f t="shared" si="755"/>
        <v/>
      </c>
      <c r="BC3393" s="168"/>
      <c r="BD3393" s="165"/>
      <c r="BE3393" s="165"/>
      <c r="BF3393" s="165"/>
      <c r="BG3393" s="165"/>
      <c r="BH3393" s="165"/>
      <c r="BI3393" s="165"/>
      <c r="BJ3393" s="165"/>
      <c r="BK3393" s="165"/>
      <c r="BL3393" s="165"/>
      <c r="BM3393" s="165"/>
      <c r="BN3393" s="165"/>
      <c r="BO3393" s="165"/>
      <c r="BP3393" s="165"/>
      <c r="BQ3393" s="165"/>
      <c r="BS3393" s="6"/>
      <c r="BT3393" s="11"/>
      <c r="BU3393" s="6"/>
      <c r="BV3393" s="6"/>
    </row>
    <row r="3394" spans="1:74" ht="15.75" x14ac:dyDescent="0.25">
      <c r="A3394" s="52" t="s">
        <v>1422</v>
      </c>
      <c r="B3394" s="56"/>
      <c r="C3394" s="7" t="s">
        <v>118</v>
      </c>
      <c r="D3394" s="7" t="s">
        <v>6558</v>
      </c>
      <c r="E3394" s="7"/>
      <c r="F3394" s="64"/>
      <c r="G3394" s="6"/>
      <c r="H3394" s="6"/>
      <c r="I3394" s="10" t="s">
        <v>110</v>
      </c>
      <c r="J3394" s="11" t="s">
        <v>8670</v>
      </c>
      <c r="K3394" s="194" t="s">
        <v>510</v>
      </c>
      <c r="L3394" s="176"/>
      <c r="M3394" s="176">
        <v>1000</v>
      </c>
      <c r="N3394" s="80" t="s">
        <v>6854</v>
      </c>
      <c r="O3394" s="162"/>
      <c r="P3394" s="80" t="s">
        <v>2448</v>
      </c>
      <c r="Q3394" s="80"/>
      <c r="R3394" s="80"/>
      <c r="S3394" s="163"/>
      <c r="T3394" s="213"/>
      <c r="U3394" s="162"/>
      <c r="V3394" s="164"/>
      <c r="W3394" s="12" t="str">
        <f t="shared" si="748"/>
        <v>Mqtt1</v>
      </c>
      <c r="X3394" s="196" t="s">
        <v>10611</v>
      </c>
      <c r="Y3394" s="6" t="str">
        <f t="shared" si="749"/>
        <v>marpower/power-tag/sea-water-cooling-pump-1</v>
      </c>
      <c r="Z3394" s="103" t="str" cm="1">
        <f t="array" ref="Z3394">IF(COUNTIF(N3394,"spare"),"","$."&amp;_xlfn.REGEXEXTRACT(J3394,"^PT\d+[FQ]\d+_(.*)", 2))</f>
        <v>$.RMS_Voltage_C_N</v>
      </c>
      <c r="AA3394" s="12">
        <f t="shared" si="753"/>
        <v>47</v>
      </c>
      <c r="AB3394" s="6" t="s">
        <v>195</v>
      </c>
      <c r="AC3394" s="103">
        <v>3032</v>
      </c>
      <c r="AJ3394" s="80"/>
      <c r="AK3394" s="113" t="s">
        <v>1424</v>
      </c>
      <c r="AN3394" s="80"/>
      <c r="AO3394" s="80"/>
      <c r="AP3394" s="80"/>
      <c r="AQ3394" s="80"/>
      <c r="AR3394" s="127"/>
      <c r="AS3394" s="80"/>
      <c r="AT3394" s="7"/>
      <c r="AU3394" s="7"/>
      <c r="AV3394" s="165"/>
      <c r="AW3394" s="166"/>
      <c r="AX3394" s="137"/>
      <c r="AY3394" s="147"/>
      <c r="AZ3394" s="167"/>
      <c r="BA3394" s="167"/>
      <c r="BB3394" s="147" t="str">
        <f t="shared" si="755"/>
        <v/>
      </c>
      <c r="BC3394" s="168"/>
      <c r="BD3394" s="165"/>
      <c r="BE3394" s="165"/>
      <c r="BF3394" s="165"/>
      <c r="BG3394" s="165"/>
      <c r="BH3394" s="165"/>
      <c r="BI3394" s="165"/>
      <c r="BJ3394" s="165"/>
      <c r="BK3394" s="165"/>
      <c r="BL3394" s="165"/>
      <c r="BM3394" s="165"/>
      <c r="BN3394" s="165"/>
      <c r="BO3394" s="165"/>
      <c r="BP3394" s="165"/>
      <c r="BQ3394" s="165"/>
      <c r="BS3394" s="6"/>
      <c r="BT3394" s="11"/>
      <c r="BU3394" s="6"/>
      <c r="BV3394" s="6"/>
    </row>
    <row r="3395" spans="1:74" ht="15.75" x14ac:dyDescent="0.25">
      <c r="A3395" s="52" t="s">
        <v>1422</v>
      </c>
      <c r="B3395" s="56"/>
      <c r="C3395" s="7" t="s">
        <v>118</v>
      </c>
      <c r="D3395" s="7" t="s">
        <v>6558</v>
      </c>
      <c r="E3395" s="7"/>
      <c r="F3395" s="64"/>
      <c r="G3395" s="6"/>
      <c r="H3395" s="6"/>
      <c r="I3395" s="10" t="s">
        <v>110</v>
      </c>
      <c r="J3395" s="11" t="s">
        <v>2009</v>
      </c>
      <c r="K3395" s="194" t="s">
        <v>510</v>
      </c>
      <c r="L3395" s="176"/>
      <c r="M3395" s="176">
        <v>1000</v>
      </c>
      <c r="N3395" s="80" t="s">
        <v>6854</v>
      </c>
      <c r="O3395" s="162"/>
      <c r="P3395" s="80" t="s">
        <v>2449</v>
      </c>
      <c r="Q3395" s="80"/>
      <c r="R3395" s="80"/>
      <c r="S3395" s="163"/>
      <c r="T3395" s="213"/>
      <c r="U3395" s="162"/>
      <c r="V3395" s="164"/>
      <c r="W3395" s="12" t="str">
        <f t="shared" si="748"/>
        <v>Mqtt1</v>
      </c>
      <c r="X3395" s="196" t="s">
        <v>10611</v>
      </c>
      <c r="Y3395" s="6" t="str">
        <f t="shared" si="749"/>
        <v>marpower/power-tag/sea-water-cooling-pump-1</v>
      </c>
      <c r="Z3395" s="103" t="str" cm="1">
        <f t="array" ref="Z3395">IF(COUNTIF(N3395,"spare"),"","$."&amp;_xlfn.REGEXEXTRACT(J3395,"^PT\d+[FQ]\d+_(.*)", 2))</f>
        <v>$.Active_Power_Phase_A</v>
      </c>
      <c r="AA3395" s="12">
        <f t="shared" si="753"/>
        <v>47</v>
      </c>
      <c r="AB3395" s="6" t="s">
        <v>195</v>
      </c>
      <c r="AC3395" s="103">
        <v>3054</v>
      </c>
      <c r="AJ3395" s="80"/>
      <c r="AK3395" s="113" t="s">
        <v>1425</v>
      </c>
      <c r="AN3395" s="80"/>
      <c r="AO3395" s="80"/>
      <c r="AP3395" s="80"/>
      <c r="AQ3395" s="80"/>
      <c r="AR3395" s="127"/>
      <c r="AS3395" s="80"/>
      <c r="AT3395" s="7"/>
      <c r="AU3395" s="7"/>
      <c r="AV3395" s="165"/>
      <c r="AW3395" s="166"/>
      <c r="AX3395" s="137"/>
      <c r="AY3395" s="147"/>
      <c r="AZ3395" s="167"/>
      <c r="BA3395" s="167"/>
      <c r="BB3395" s="147" t="str">
        <f t="shared" si="755"/>
        <v/>
      </c>
      <c r="BC3395" s="168"/>
      <c r="BD3395" s="165"/>
      <c r="BE3395" s="165"/>
      <c r="BF3395" s="165"/>
      <c r="BG3395" s="165"/>
      <c r="BH3395" s="165"/>
      <c r="BI3395" s="165"/>
      <c r="BJ3395" s="165"/>
      <c r="BK3395" s="165"/>
      <c r="BL3395" s="165"/>
      <c r="BM3395" s="165"/>
      <c r="BN3395" s="165"/>
      <c r="BO3395" s="165"/>
      <c r="BP3395" s="165"/>
      <c r="BQ3395" s="165"/>
      <c r="BS3395" s="6"/>
      <c r="BT3395" s="11"/>
      <c r="BU3395" s="6"/>
      <c r="BV3395" s="6"/>
    </row>
    <row r="3396" spans="1:74" ht="15.75" x14ac:dyDescent="0.25">
      <c r="A3396" s="52" t="s">
        <v>1422</v>
      </c>
      <c r="B3396" s="56"/>
      <c r="C3396" s="7" t="s">
        <v>118</v>
      </c>
      <c r="D3396" s="7" t="s">
        <v>6558</v>
      </c>
      <c r="E3396" s="7"/>
      <c r="F3396" s="64"/>
      <c r="G3396" s="6"/>
      <c r="H3396" s="6"/>
      <c r="I3396" s="10" t="s">
        <v>110</v>
      </c>
      <c r="J3396" s="11" t="s">
        <v>2010</v>
      </c>
      <c r="K3396" s="194" t="s">
        <v>510</v>
      </c>
      <c r="L3396" s="176"/>
      <c r="M3396" s="176">
        <v>1000</v>
      </c>
      <c r="N3396" s="80" t="s">
        <v>6854</v>
      </c>
      <c r="O3396" s="162"/>
      <c r="P3396" s="80" t="s">
        <v>2450</v>
      </c>
      <c r="Q3396" s="80"/>
      <c r="R3396" s="80"/>
      <c r="S3396" s="163"/>
      <c r="T3396" s="213"/>
      <c r="U3396" s="162"/>
      <c r="V3396" s="164"/>
      <c r="W3396" s="12" t="str">
        <f t="shared" si="748"/>
        <v>Mqtt1</v>
      </c>
      <c r="X3396" s="196" t="s">
        <v>10611</v>
      </c>
      <c r="Y3396" s="6" t="str">
        <f t="shared" si="749"/>
        <v>marpower/power-tag/sea-water-cooling-pump-1</v>
      </c>
      <c r="Z3396" s="103" t="str" cm="1">
        <f t="array" ref="Z3396">IF(COUNTIF(N3396,"spare"),"","$."&amp;_xlfn.REGEXEXTRACT(J3396,"^PT\d+[FQ]\d+_(.*)", 2))</f>
        <v>$.Active_Power_Phase_B</v>
      </c>
      <c r="AA3396" s="12">
        <f t="shared" si="753"/>
        <v>47</v>
      </c>
      <c r="AB3396" s="6" t="s">
        <v>195</v>
      </c>
      <c r="AC3396" s="103">
        <v>3056</v>
      </c>
      <c r="AJ3396" s="80"/>
      <c r="AK3396" s="113" t="s">
        <v>1425</v>
      </c>
      <c r="AN3396" s="80"/>
      <c r="AO3396" s="80"/>
      <c r="AP3396" s="80"/>
      <c r="AQ3396" s="80"/>
      <c r="AR3396" s="127"/>
      <c r="AS3396" s="80"/>
      <c r="AT3396" s="7"/>
      <c r="AU3396" s="7"/>
      <c r="AV3396" s="165"/>
      <c r="AW3396" s="166"/>
      <c r="AX3396" s="137"/>
      <c r="AY3396" s="147"/>
      <c r="AZ3396" s="167"/>
      <c r="BA3396" s="167"/>
      <c r="BB3396" s="147" t="str">
        <f t="shared" si="755"/>
        <v/>
      </c>
      <c r="BC3396" s="168"/>
      <c r="BD3396" s="165"/>
      <c r="BE3396" s="165"/>
      <c r="BF3396" s="165"/>
      <c r="BG3396" s="165"/>
      <c r="BH3396" s="165"/>
      <c r="BI3396" s="165"/>
      <c r="BJ3396" s="165"/>
      <c r="BK3396" s="165"/>
      <c r="BL3396" s="165"/>
      <c r="BM3396" s="165"/>
      <c r="BN3396" s="165"/>
      <c r="BO3396" s="165"/>
      <c r="BP3396" s="165"/>
      <c r="BQ3396" s="165"/>
      <c r="BS3396" s="6"/>
      <c r="BT3396" s="11"/>
      <c r="BU3396" s="6"/>
      <c r="BV3396" s="6"/>
    </row>
    <row r="3397" spans="1:74" ht="15.75" x14ac:dyDescent="0.25">
      <c r="A3397" s="52" t="s">
        <v>1422</v>
      </c>
      <c r="B3397" s="56"/>
      <c r="C3397" s="7" t="s">
        <v>118</v>
      </c>
      <c r="D3397" s="7" t="s">
        <v>6558</v>
      </c>
      <c r="E3397" s="7"/>
      <c r="F3397" s="64"/>
      <c r="G3397" s="6"/>
      <c r="H3397" s="6"/>
      <c r="I3397" s="10" t="s">
        <v>110</v>
      </c>
      <c r="J3397" s="11" t="s">
        <v>2011</v>
      </c>
      <c r="K3397" s="194" t="s">
        <v>510</v>
      </c>
      <c r="L3397" s="176"/>
      <c r="M3397" s="176">
        <v>1000</v>
      </c>
      <c r="N3397" s="80" t="s">
        <v>6854</v>
      </c>
      <c r="O3397" s="162"/>
      <c r="P3397" s="80" t="s">
        <v>2451</v>
      </c>
      <c r="Q3397" s="80"/>
      <c r="R3397" s="80"/>
      <c r="S3397" s="163"/>
      <c r="T3397" s="213"/>
      <c r="U3397" s="162"/>
      <c r="V3397" s="164"/>
      <c r="W3397" s="12" t="str">
        <f t="shared" si="748"/>
        <v>Mqtt1</v>
      </c>
      <c r="X3397" s="196" t="s">
        <v>10611</v>
      </c>
      <c r="Y3397" s="6" t="str">
        <f t="shared" si="749"/>
        <v>marpower/power-tag/sea-water-cooling-pump-1</v>
      </c>
      <c r="Z3397" s="103" t="str" cm="1">
        <f t="array" ref="Z3397">IF(COUNTIF(N3397,"spare"),"","$."&amp;_xlfn.REGEXEXTRACT(J3397,"^PT\d+[FQ]\d+_(.*)", 2))</f>
        <v>$.Active_Power_Phase_C</v>
      </c>
      <c r="AA3397" s="12">
        <f t="shared" si="753"/>
        <v>47</v>
      </c>
      <c r="AB3397" s="6" t="s">
        <v>195</v>
      </c>
      <c r="AC3397" s="103">
        <v>3058</v>
      </c>
      <c r="AJ3397" s="80"/>
      <c r="AK3397" s="113" t="s">
        <v>1425</v>
      </c>
      <c r="AN3397" s="80"/>
      <c r="AO3397" s="80"/>
      <c r="AP3397" s="80"/>
      <c r="AQ3397" s="80"/>
      <c r="AR3397" s="127"/>
      <c r="AS3397" s="80"/>
      <c r="AT3397" s="7"/>
      <c r="AU3397" s="7"/>
      <c r="AV3397" s="165"/>
      <c r="AW3397" s="166"/>
      <c r="AX3397" s="137"/>
      <c r="AY3397" s="147"/>
      <c r="AZ3397" s="167"/>
      <c r="BA3397" s="167"/>
      <c r="BB3397" s="147" t="str">
        <f t="shared" si="755"/>
        <v/>
      </c>
      <c r="BC3397" s="168"/>
      <c r="BD3397" s="165"/>
      <c r="BE3397" s="165"/>
      <c r="BF3397" s="165"/>
      <c r="BG3397" s="165"/>
      <c r="BH3397" s="165"/>
      <c r="BI3397" s="165"/>
      <c r="BJ3397" s="165"/>
      <c r="BK3397" s="165"/>
      <c r="BL3397" s="165"/>
      <c r="BM3397" s="165"/>
      <c r="BN3397" s="165"/>
      <c r="BO3397" s="165"/>
      <c r="BP3397" s="165"/>
      <c r="BQ3397" s="165"/>
      <c r="BS3397" s="6"/>
      <c r="BT3397" s="11"/>
      <c r="BU3397" s="6"/>
      <c r="BV3397" s="6"/>
    </row>
    <row r="3398" spans="1:74" ht="15.75" x14ac:dyDescent="0.25">
      <c r="A3398" s="52" t="s">
        <v>1422</v>
      </c>
      <c r="B3398" s="56"/>
      <c r="C3398" s="7" t="s">
        <v>118</v>
      </c>
      <c r="D3398" s="7" t="s">
        <v>6558</v>
      </c>
      <c r="E3398" s="7"/>
      <c r="F3398" s="64"/>
      <c r="G3398" s="6"/>
      <c r="H3398" s="6"/>
      <c r="I3398" s="10" t="s">
        <v>110</v>
      </c>
      <c r="J3398" s="11" t="s">
        <v>2012</v>
      </c>
      <c r="K3398" s="194" t="s">
        <v>510</v>
      </c>
      <c r="L3398" s="176"/>
      <c r="M3398" s="176">
        <v>1000</v>
      </c>
      <c r="N3398" s="80" t="s">
        <v>6854</v>
      </c>
      <c r="O3398" s="162"/>
      <c r="P3398" s="80" t="s">
        <v>2452</v>
      </c>
      <c r="Q3398" s="80"/>
      <c r="R3398" s="80"/>
      <c r="S3398" s="163"/>
      <c r="T3398" s="213"/>
      <c r="U3398" s="162"/>
      <c r="V3398" s="164"/>
      <c r="W3398" s="12" t="str">
        <f t="shared" si="748"/>
        <v>Mqtt1</v>
      </c>
      <c r="X3398" s="196" t="s">
        <v>10611</v>
      </c>
      <c r="Y3398" s="6" t="str">
        <f t="shared" si="749"/>
        <v>marpower/power-tag/sea-water-cooling-pump-1</v>
      </c>
      <c r="Z3398" s="103" t="str" cm="1">
        <f t="array" ref="Z3398">IF(COUNTIF(N3398,"spare"),"","$."&amp;_xlfn.REGEXEXTRACT(J3398,"^PT\d+[FQ]\d+_(.*)", 2))</f>
        <v>$.Total_Active_Power</v>
      </c>
      <c r="AA3398" s="12">
        <f t="shared" si="753"/>
        <v>47</v>
      </c>
      <c r="AB3398" s="6" t="s">
        <v>195</v>
      </c>
      <c r="AC3398" s="103">
        <v>3060</v>
      </c>
      <c r="AJ3398" s="80"/>
      <c r="AK3398" s="113" t="s">
        <v>1425</v>
      </c>
      <c r="AN3398" s="80"/>
      <c r="AO3398" s="80"/>
      <c r="AP3398" s="80"/>
      <c r="AQ3398" s="80"/>
      <c r="AR3398" s="127"/>
      <c r="AS3398" s="80"/>
      <c r="AT3398" s="7"/>
      <c r="AU3398" s="7"/>
      <c r="AV3398" s="165"/>
      <c r="AW3398" s="166"/>
      <c r="AX3398" s="137"/>
      <c r="AY3398" s="147"/>
      <c r="AZ3398" s="167"/>
      <c r="BA3398" s="167"/>
      <c r="BB3398" s="147" t="str">
        <f t="shared" si="755"/>
        <v/>
      </c>
      <c r="BC3398" s="168"/>
      <c r="BD3398" s="165"/>
      <c r="BE3398" s="165"/>
      <c r="BF3398" s="165"/>
      <c r="BG3398" s="165"/>
      <c r="BH3398" s="165"/>
      <c r="BI3398" s="165"/>
      <c r="BJ3398" s="165"/>
      <c r="BK3398" s="165"/>
      <c r="BL3398" s="165"/>
      <c r="BM3398" s="165"/>
      <c r="BN3398" s="165"/>
      <c r="BO3398" s="165"/>
      <c r="BP3398" s="165"/>
      <c r="BQ3398" s="165"/>
      <c r="BS3398" s="6"/>
      <c r="BT3398" s="11"/>
      <c r="BU3398" s="6"/>
      <c r="BV3398" s="6"/>
    </row>
    <row r="3399" spans="1:74" ht="15.75" x14ac:dyDescent="0.25">
      <c r="A3399" s="52" t="s">
        <v>1422</v>
      </c>
      <c r="B3399" s="56"/>
      <c r="C3399" s="7" t="s">
        <v>118</v>
      </c>
      <c r="D3399" s="7" t="s">
        <v>6558</v>
      </c>
      <c r="E3399" s="7"/>
      <c r="F3399" s="64"/>
      <c r="G3399" s="6"/>
      <c r="H3399" s="6"/>
      <c r="I3399" s="10" t="s">
        <v>110</v>
      </c>
      <c r="J3399" s="11" t="s">
        <v>2013</v>
      </c>
      <c r="K3399" s="194" t="s">
        <v>510</v>
      </c>
      <c r="L3399" s="176"/>
      <c r="M3399" s="176">
        <v>1000</v>
      </c>
      <c r="N3399" s="80" t="s">
        <v>6854</v>
      </c>
      <c r="O3399" s="162"/>
      <c r="P3399" s="80" t="s">
        <v>2453</v>
      </c>
      <c r="Q3399" s="80"/>
      <c r="R3399" s="80"/>
      <c r="S3399" s="163"/>
      <c r="T3399" s="213"/>
      <c r="U3399" s="162"/>
      <c r="V3399" s="164"/>
      <c r="W3399" s="12" t="str">
        <f t="shared" si="748"/>
        <v>Mqtt1</v>
      </c>
      <c r="X3399" s="196" t="s">
        <v>10611</v>
      </c>
      <c r="Y3399" s="6" t="str">
        <f t="shared" si="749"/>
        <v>marpower/power-tag/sea-water-cooling-pump-1</v>
      </c>
      <c r="Z3399" s="103" t="str" cm="1">
        <f t="array" ref="Z3399">IF(COUNTIF(N3399,"spare"),"","$."&amp;_xlfn.REGEXEXTRACT(J3399,"^PT\d+[FQ]\d+_(.*)", 2))</f>
        <v>$.Power_Factor_Phase_A</v>
      </c>
      <c r="AA3399" s="12">
        <f t="shared" si="753"/>
        <v>47</v>
      </c>
      <c r="AB3399" s="6" t="s">
        <v>195</v>
      </c>
      <c r="AC3399" s="103">
        <v>3078</v>
      </c>
      <c r="AJ3399" s="80"/>
      <c r="AK3399" s="113" t="s">
        <v>1426</v>
      </c>
      <c r="AN3399" s="80"/>
      <c r="AO3399" s="80"/>
      <c r="AP3399" s="80"/>
      <c r="AQ3399" s="80"/>
      <c r="AR3399" s="127"/>
      <c r="AS3399" s="80"/>
      <c r="AT3399" s="7"/>
      <c r="AU3399" s="7"/>
      <c r="AV3399" s="165"/>
      <c r="AW3399" s="166"/>
      <c r="AX3399" s="137"/>
      <c r="AY3399" s="147"/>
      <c r="AZ3399" s="167"/>
      <c r="BA3399" s="167"/>
      <c r="BB3399" s="147" t="str">
        <f t="shared" si="755"/>
        <v/>
      </c>
      <c r="BC3399" s="168"/>
      <c r="BD3399" s="165"/>
      <c r="BE3399" s="165"/>
      <c r="BF3399" s="165"/>
      <c r="BG3399" s="165"/>
      <c r="BH3399" s="165"/>
      <c r="BI3399" s="165"/>
      <c r="BJ3399" s="165"/>
      <c r="BK3399" s="165"/>
      <c r="BL3399" s="165"/>
      <c r="BM3399" s="165"/>
      <c r="BN3399" s="165"/>
      <c r="BO3399" s="165"/>
      <c r="BP3399" s="165"/>
      <c r="BQ3399" s="165"/>
      <c r="BS3399" s="6"/>
      <c r="BT3399" s="11"/>
      <c r="BU3399" s="6"/>
      <c r="BV3399" s="6"/>
    </row>
    <row r="3400" spans="1:74" ht="15.75" x14ac:dyDescent="0.25">
      <c r="A3400" s="52" t="s">
        <v>1422</v>
      </c>
      <c r="B3400" s="56"/>
      <c r="C3400" s="7" t="s">
        <v>118</v>
      </c>
      <c r="D3400" s="7" t="s">
        <v>6558</v>
      </c>
      <c r="E3400" s="7"/>
      <c r="F3400" s="64"/>
      <c r="G3400" s="6"/>
      <c r="H3400" s="6"/>
      <c r="I3400" s="10" t="s">
        <v>110</v>
      </c>
      <c r="J3400" s="11" t="s">
        <v>2014</v>
      </c>
      <c r="K3400" s="194" t="s">
        <v>510</v>
      </c>
      <c r="L3400" s="176"/>
      <c r="M3400" s="176">
        <v>1000</v>
      </c>
      <c r="N3400" s="80" t="s">
        <v>6854</v>
      </c>
      <c r="O3400" s="162"/>
      <c r="P3400" s="80" t="s">
        <v>2454</v>
      </c>
      <c r="Q3400" s="80"/>
      <c r="R3400" s="80"/>
      <c r="S3400" s="163"/>
      <c r="T3400" s="213"/>
      <c r="U3400" s="162"/>
      <c r="V3400" s="164"/>
      <c r="W3400" s="12" t="str">
        <f t="shared" si="748"/>
        <v>Mqtt1</v>
      </c>
      <c r="X3400" s="196" t="s">
        <v>10611</v>
      </c>
      <c r="Y3400" s="6" t="str">
        <f t="shared" si="749"/>
        <v>marpower/power-tag/sea-water-cooling-pump-1</v>
      </c>
      <c r="Z3400" s="103" t="str" cm="1">
        <f t="array" ref="Z3400">IF(COUNTIF(N3400,"spare"),"","$."&amp;_xlfn.REGEXEXTRACT(J3400,"^PT\d+[FQ]\d+_(.*)", 2))</f>
        <v>$.Power_Factor_Phase_B</v>
      </c>
      <c r="AA3400" s="12">
        <f t="shared" si="753"/>
        <v>47</v>
      </c>
      <c r="AB3400" s="6" t="s">
        <v>195</v>
      </c>
      <c r="AC3400" s="103">
        <v>3080</v>
      </c>
      <c r="AJ3400" s="80"/>
      <c r="AK3400" s="113" t="s">
        <v>1426</v>
      </c>
      <c r="AN3400" s="80"/>
      <c r="AO3400" s="80"/>
      <c r="AP3400" s="80"/>
      <c r="AQ3400" s="80"/>
      <c r="AR3400" s="127"/>
      <c r="AS3400" s="80"/>
      <c r="AT3400" s="7"/>
      <c r="AU3400" s="7"/>
      <c r="AV3400" s="165"/>
      <c r="AW3400" s="166"/>
      <c r="AX3400" s="137"/>
      <c r="AY3400" s="147"/>
      <c r="AZ3400" s="167"/>
      <c r="BA3400" s="167"/>
      <c r="BB3400" s="147" t="str">
        <f t="shared" si="755"/>
        <v/>
      </c>
      <c r="BC3400" s="168"/>
      <c r="BD3400" s="165"/>
      <c r="BE3400" s="165"/>
      <c r="BF3400" s="165"/>
      <c r="BG3400" s="165"/>
      <c r="BH3400" s="165"/>
      <c r="BI3400" s="165"/>
      <c r="BJ3400" s="165"/>
      <c r="BK3400" s="165"/>
      <c r="BL3400" s="165"/>
      <c r="BM3400" s="165"/>
      <c r="BN3400" s="165"/>
      <c r="BO3400" s="165"/>
      <c r="BP3400" s="165"/>
      <c r="BQ3400" s="165"/>
      <c r="BS3400" s="6"/>
      <c r="BT3400" s="11"/>
      <c r="BU3400" s="6"/>
      <c r="BV3400" s="6"/>
    </row>
    <row r="3401" spans="1:74" ht="15.75" x14ac:dyDescent="0.25">
      <c r="A3401" s="52" t="s">
        <v>1422</v>
      </c>
      <c r="B3401" s="56"/>
      <c r="C3401" s="7" t="s">
        <v>118</v>
      </c>
      <c r="D3401" s="7" t="s">
        <v>6558</v>
      </c>
      <c r="E3401" s="7"/>
      <c r="F3401" s="64"/>
      <c r="G3401" s="6"/>
      <c r="H3401" s="6"/>
      <c r="I3401" s="10" t="s">
        <v>110</v>
      </c>
      <c r="J3401" s="11" t="s">
        <v>2015</v>
      </c>
      <c r="K3401" s="194" t="s">
        <v>510</v>
      </c>
      <c r="L3401" s="176"/>
      <c r="M3401" s="176">
        <v>1000</v>
      </c>
      <c r="N3401" s="80" t="s">
        <v>6854</v>
      </c>
      <c r="O3401" s="162"/>
      <c r="P3401" s="80" t="s">
        <v>2455</v>
      </c>
      <c r="Q3401" s="80"/>
      <c r="R3401" s="80"/>
      <c r="S3401" s="163"/>
      <c r="T3401" s="213"/>
      <c r="U3401" s="162"/>
      <c r="V3401" s="164"/>
      <c r="W3401" s="12" t="str">
        <f t="shared" si="748"/>
        <v>Mqtt1</v>
      </c>
      <c r="X3401" s="196" t="s">
        <v>10611</v>
      </c>
      <c r="Y3401" s="6" t="str">
        <f t="shared" si="749"/>
        <v>marpower/power-tag/sea-water-cooling-pump-1</v>
      </c>
      <c r="Z3401" s="103" t="str" cm="1">
        <f t="array" ref="Z3401">IF(COUNTIF(N3401,"spare"),"","$."&amp;_xlfn.REGEXEXTRACT(J3401,"^PT\d+[FQ]\d+_(.*)", 2))</f>
        <v>$.Power_Factor_Phase_C</v>
      </c>
      <c r="AA3401" s="12">
        <f t="shared" si="753"/>
        <v>47</v>
      </c>
      <c r="AB3401" s="6" t="s">
        <v>195</v>
      </c>
      <c r="AC3401" s="103">
        <v>3082</v>
      </c>
      <c r="AJ3401" s="80"/>
      <c r="AK3401" s="113" t="s">
        <v>1426</v>
      </c>
      <c r="AN3401" s="80"/>
      <c r="AO3401" s="80"/>
      <c r="AP3401" s="80"/>
      <c r="AQ3401" s="80"/>
      <c r="AR3401" s="127"/>
      <c r="AS3401" s="80"/>
      <c r="AT3401" s="7"/>
      <c r="AU3401" s="7"/>
      <c r="AV3401" s="165"/>
      <c r="AW3401" s="166"/>
      <c r="AX3401" s="137"/>
      <c r="AY3401" s="147"/>
      <c r="AZ3401" s="167"/>
      <c r="BA3401" s="167"/>
      <c r="BB3401" s="147" t="str">
        <f t="shared" si="755"/>
        <v/>
      </c>
      <c r="BC3401" s="168"/>
      <c r="BD3401" s="165"/>
      <c r="BE3401" s="165"/>
      <c r="BF3401" s="165"/>
      <c r="BG3401" s="165"/>
      <c r="BH3401" s="165"/>
      <c r="BI3401" s="165"/>
      <c r="BJ3401" s="165"/>
      <c r="BK3401" s="165"/>
      <c r="BL3401" s="165"/>
      <c r="BM3401" s="165"/>
      <c r="BN3401" s="165"/>
      <c r="BO3401" s="165"/>
      <c r="BP3401" s="165"/>
      <c r="BQ3401" s="165"/>
      <c r="BS3401" s="6"/>
      <c r="BT3401" s="11"/>
      <c r="BU3401" s="6"/>
      <c r="BV3401" s="6"/>
    </row>
    <row r="3402" spans="1:74" ht="15.75" x14ac:dyDescent="0.25">
      <c r="A3402" s="52" t="s">
        <v>1422</v>
      </c>
      <c r="B3402" s="56"/>
      <c r="C3402" s="7" t="s">
        <v>118</v>
      </c>
      <c r="D3402" s="7" t="s">
        <v>6558</v>
      </c>
      <c r="E3402" s="7"/>
      <c r="F3402" s="64"/>
      <c r="G3402" s="6"/>
      <c r="H3402" s="6"/>
      <c r="I3402" s="10" t="s">
        <v>110</v>
      </c>
      <c r="J3402" s="11" t="s">
        <v>2016</v>
      </c>
      <c r="K3402" s="194" t="s">
        <v>510</v>
      </c>
      <c r="L3402" s="176"/>
      <c r="M3402" s="176">
        <v>1000</v>
      </c>
      <c r="N3402" s="80" t="s">
        <v>6854</v>
      </c>
      <c r="O3402" s="162"/>
      <c r="P3402" s="80" t="s">
        <v>2456</v>
      </c>
      <c r="Q3402" s="80"/>
      <c r="R3402" s="80"/>
      <c r="S3402" s="163"/>
      <c r="T3402" s="213"/>
      <c r="U3402" s="162"/>
      <c r="V3402" s="164"/>
      <c r="W3402" s="12" t="str">
        <f t="shared" ref="W3402:W3465" si="756">IF(COUNTIF(N3402,"spare"),"","Mqtt1")</f>
        <v>Mqtt1</v>
      </c>
      <c r="X3402" s="196" t="s">
        <v>10611</v>
      </c>
      <c r="Y3402" s="6" t="str">
        <f t="shared" si="749"/>
        <v>marpower/power-tag/sea-water-cooling-pump-1</v>
      </c>
      <c r="Z3402" s="103" t="str" cm="1">
        <f t="array" ref="Z3402">IF(COUNTIF(N3402,"spare"),"","$."&amp;_xlfn.REGEXEXTRACT(J3402,"^PT\d+[FQ]\d+_(.*)", 2))</f>
        <v>$.Total_Power_Factor</v>
      </c>
      <c r="AA3402" s="12">
        <f t="shared" si="753"/>
        <v>47</v>
      </c>
      <c r="AB3402" s="6" t="s">
        <v>195</v>
      </c>
      <c r="AC3402" s="103">
        <v>3084</v>
      </c>
      <c r="AJ3402" s="80"/>
      <c r="AK3402" s="113" t="s">
        <v>1426</v>
      </c>
      <c r="AN3402" s="80"/>
      <c r="AO3402" s="80"/>
      <c r="AP3402" s="80"/>
      <c r="AQ3402" s="80"/>
      <c r="AR3402" s="127"/>
      <c r="AS3402" s="80"/>
      <c r="AT3402" s="7"/>
      <c r="AU3402" s="7"/>
      <c r="AV3402" s="165"/>
      <c r="AW3402" s="166"/>
      <c r="AX3402" s="137"/>
      <c r="AY3402" s="147"/>
      <c r="AZ3402" s="167"/>
      <c r="BA3402" s="167"/>
      <c r="BB3402" s="147" t="str">
        <f t="shared" si="755"/>
        <v/>
      </c>
      <c r="BC3402" s="168"/>
      <c r="BD3402" s="165"/>
      <c r="BE3402" s="165"/>
      <c r="BF3402" s="165"/>
      <c r="BG3402" s="165"/>
      <c r="BH3402" s="165"/>
      <c r="BI3402" s="165"/>
      <c r="BJ3402" s="165"/>
      <c r="BK3402" s="165"/>
      <c r="BL3402" s="165"/>
      <c r="BM3402" s="165"/>
      <c r="BN3402" s="165"/>
      <c r="BO3402" s="165"/>
      <c r="BP3402" s="165"/>
      <c r="BQ3402" s="165"/>
      <c r="BS3402" s="6"/>
      <c r="BT3402" s="11"/>
      <c r="BU3402" s="6"/>
      <c r="BV3402" s="6"/>
    </row>
    <row r="3403" spans="1:74" ht="15.75" x14ac:dyDescent="0.25">
      <c r="A3403" s="52" t="s">
        <v>1422</v>
      </c>
      <c r="B3403" s="56"/>
      <c r="C3403" s="7" t="s">
        <v>118</v>
      </c>
      <c r="D3403" s="7" t="s">
        <v>6558</v>
      </c>
      <c r="E3403" s="7"/>
      <c r="F3403" s="64"/>
      <c r="G3403" s="6"/>
      <c r="H3403" s="6"/>
      <c r="I3403" s="10" t="s">
        <v>110</v>
      </c>
      <c r="J3403" s="11" t="s">
        <v>2017</v>
      </c>
      <c r="K3403" s="194" t="s">
        <v>510</v>
      </c>
      <c r="L3403" s="176"/>
      <c r="M3403" s="176">
        <v>1000</v>
      </c>
      <c r="N3403" s="80" t="s">
        <v>6854</v>
      </c>
      <c r="O3403" s="162"/>
      <c r="P3403" s="80" t="s">
        <v>2457</v>
      </c>
      <c r="Q3403" s="80"/>
      <c r="R3403" s="80"/>
      <c r="S3403" s="163"/>
      <c r="T3403" s="213"/>
      <c r="U3403" s="162"/>
      <c r="V3403" s="164"/>
      <c r="W3403" s="12" t="str">
        <f t="shared" si="756"/>
        <v>Mqtt1</v>
      </c>
      <c r="X3403" s="196" t="s">
        <v>10612</v>
      </c>
      <c r="Y3403" s="6" t="str">
        <f t="shared" ref="Y3403:Y3466" si="757">LOWER(_xlfn.CONCAT("marpower/",SUBSTITUTE(SUBSTITUTE("power-tag/" &amp; X3403," ","-"),"_","-")))</f>
        <v>marpower/power-tag/technical-space-ventilator-in</v>
      </c>
      <c r="Z3403" s="103" t="str" cm="1">
        <f t="array" ref="Z3403">IF(COUNTIF(N3403,"spare"),"","$."&amp;_xlfn.REGEXEXTRACT(J3403,"^PT\d+[FQ]\d+_(.*)", 2))</f>
        <v>$.RMS_Current_Phase_A</v>
      </c>
      <c r="AA3403" s="12">
        <f t="shared" si="753"/>
        <v>48</v>
      </c>
      <c r="AB3403" s="6" t="s">
        <v>195</v>
      </c>
      <c r="AC3403" s="103">
        <v>3000</v>
      </c>
      <c r="AJ3403" s="80"/>
      <c r="AK3403" s="113" t="s">
        <v>1423</v>
      </c>
      <c r="AN3403" s="80"/>
      <c r="AO3403" s="80"/>
      <c r="AP3403" s="80"/>
      <c r="AQ3403" s="80"/>
      <c r="AR3403" s="127"/>
      <c r="AS3403" s="80"/>
      <c r="AT3403" s="7"/>
      <c r="AU3403" s="7"/>
      <c r="AV3403" s="165"/>
      <c r="AW3403" s="166"/>
      <c r="AX3403" s="137"/>
      <c r="AY3403" s="147"/>
      <c r="AZ3403" s="167"/>
      <c r="BA3403" s="167"/>
      <c r="BB3403" s="147" t="str">
        <f t="shared" ref="BB3403:BB3417" si="758">IF(ISNUMBER(AM3403),"1","")</f>
        <v/>
      </c>
      <c r="BC3403" s="168"/>
      <c r="BD3403" s="165"/>
      <c r="BE3403" s="165"/>
      <c r="BF3403" s="165"/>
      <c r="BG3403" s="165"/>
      <c r="BH3403" s="165"/>
      <c r="BI3403" s="165"/>
      <c r="BJ3403" s="165"/>
      <c r="BK3403" s="165"/>
      <c r="BL3403" s="165"/>
      <c r="BM3403" s="165"/>
      <c r="BN3403" s="165"/>
      <c r="BO3403" s="165"/>
      <c r="BP3403" s="165"/>
      <c r="BQ3403" s="165"/>
      <c r="BS3403" s="6"/>
      <c r="BT3403" s="11"/>
      <c r="BU3403" s="6"/>
      <c r="BV3403" s="6"/>
    </row>
    <row r="3404" spans="1:74" ht="15.75" x14ac:dyDescent="0.25">
      <c r="A3404" s="52" t="s">
        <v>1422</v>
      </c>
      <c r="B3404" s="56"/>
      <c r="C3404" s="7" t="s">
        <v>118</v>
      </c>
      <c r="D3404" s="7" t="s">
        <v>6558</v>
      </c>
      <c r="E3404" s="7"/>
      <c r="F3404" s="64"/>
      <c r="G3404" s="6"/>
      <c r="H3404" s="6"/>
      <c r="I3404" s="10" t="s">
        <v>110</v>
      </c>
      <c r="J3404" s="11" t="s">
        <v>2018</v>
      </c>
      <c r="K3404" s="194" t="s">
        <v>510</v>
      </c>
      <c r="L3404" s="176"/>
      <c r="M3404" s="176">
        <v>1000</v>
      </c>
      <c r="N3404" s="80" t="s">
        <v>6854</v>
      </c>
      <c r="O3404" s="162"/>
      <c r="P3404" s="80" t="s">
        <v>2458</v>
      </c>
      <c r="Q3404" s="80"/>
      <c r="R3404" s="80"/>
      <c r="S3404" s="163"/>
      <c r="T3404" s="213"/>
      <c r="U3404" s="162"/>
      <c r="V3404" s="164"/>
      <c r="W3404" s="12" t="str">
        <f t="shared" si="756"/>
        <v>Mqtt1</v>
      </c>
      <c r="X3404" s="196" t="s">
        <v>10612</v>
      </c>
      <c r="Y3404" s="6" t="str">
        <f t="shared" si="757"/>
        <v>marpower/power-tag/technical-space-ventilator-in</v>
      </c>
      <c r="Z3404" s="103" t="str" cm="1">
        <f t="array" ref="Z3404">IF(COUNTIF(N3404,"spare"),"","$."&amp;_xlfn.REGEXEXTRACT(J3404,"^PT\d+[FQ]\d+_(.*)", 2))</f>
        <v>$.RMS_Current_Phase_B</v>
      </c>
      <c r="AA3404" s="12">
        <f t="shared" si="753"/>
        <v>48</v>
      </c>
      <c r="AB3404" s="6" t="s">
        <v>195</v>
      </c>
      <c r="AC3404" s="103">
        <v>3002</v>
      </c>
      <c r="AJ3404" s="80"/>
      <c r="AK3404" s="113" t="s">
        <v>1423</v>
      </c>
      <c r="AN3404" s="80"/>
      <c r="AO3404" s="80"/>
      <c r="AP3404" s="80"/>
      <c r="AQ3404" s="80"/>
      <c r="AR3404" s="127"/>
      <c r="AS3404" s="80"/>
      <c r="AT3404" s="7"/>
      <c r="AU3404" s="7"/>
      <c r="AV3404" s="165"/>
      <c r="AW3404" s="166"/>
      <c r="AX3404" s="137"/>
      <c r="AY3404" s="147"/>
      <c r="AZ3404" s="167"/>
      <c r="BA3404" s="167"/>
      <c r="BB3404" s="147" t="str">
        <f t="shared" si="758"/>
        <v/>
      </c>
      <c r="BC3404" s="168"/>
      <c r="BD3404" s="165"/>
      <c r="BE3404" s="165"/>
      <c r="BF3404" s="165"/>
      <c r="BG3404" s="165"/>
      <c r="BH3404" s="165"/>
      <c r="BI3404" s="165"/>
      <c r="BJ3404" s="165"/>
      <c r="BK3404" s="165"/>
      <c r="BL3404" s="165"/>
      <c r="BM3404" s="165"/>
      <c r="BN3404" s="165"/>
      <c r="BO3404" s="165"/>
      <c r="BP3404" s="165"/>
      <c r="BQ3404" s="165"/>
      <c r="BS3404" s="6"/>
      <c r="BT3404" s="11"/>
      <c r="BU3404" s="6"/>
      <c r="BV3404" s="6"/>
    </row>
    <row r="3405" spans="1:74" ht="15.75" x14ac:dyDescent="0.25">
      <c r="A3405" s="52" t="s">
        <v>1422</v>
      </c>
      <c r="B3405" s="56"/>
      <c r="C3405" s="7" t="s">
        <v>118</v>
      </c>
      <c r="D3405" s="7" t="s">
        <v>6558</v>
      </c>
      <c r="E3405" s="7"/>
      <c r="F3405" s="64"/>
      <c r="G3405" s="6"/>
      <c r="H3405" s="6"/>
      <c r="I3405" s="10" t="s">
        <v>110</v>
      </c>
      <c r="J3405" s="11" t="s">
        <v>2019</v>
      </c>
      <c r="K3405" s="194" t="s">
        <v>510</v>
      </c>
      <c r="L3405" s="176"/>
      <c r="M3405" s="176">
        <v>1000</v>
      </c>
      <c r="N3405" s="80" t="s">
        <v>6854</v>
      </c>
      <c r="O3405" s="162"/>
      <c r="P3405" s="80" t="s">
        <v>2459</v>
      </c>
      <c r="Q3405" s="80"/>
      <c r="R3405" s="80"/>
      <c r="S3405" s="163"/>
      <c r="T3405" s="213"/>
      <c r="U3405" s="162"/>
      <c r="V3405" s="164"/>
      <c r="W3405" s="12" t="str">
        <f t="shared" si="756"/>
        <v>Mqtt1</v>
      </c>
      <c r="X3405" s="196" t="s">
        <v>10612</v>
      </c>
      <c r="Y3405" s="6" t="str">
        <f t="shared" si="757"/>
        <v>marpower/power-tag/technical-space-ventilator-in</v>
      </c>
      <c r="Z3405" s="103" t="str" cm="1">
        <f t="array" ref="Z3405">IF(COUNTIF(N3405,"spare"),"","$."&amp;_xlfn.REGEXEXTRACT(J3405,"^PT\d+[FQ]\d+_(.*)", 2))</f>
        <v>$.RMS_Current_Phase_C</v>
      </c>
      <c r="AA3405" s="12">
        <f t="shared" si="753"/>
        <v>48</v>
      </c>
      <c r="AB3405" s="6" t="s">
        <v>195</v>
      </c>
      <c r="AC3405" s="103">
        <v>3004</v>
      </c>
      <c r="AJ3405" s="80"/>
      <c r="AK3405" s="113" t="s">
        <v>1423</v>
      </c>
      <c r="AN3405" s="80"/>
      <c r="AO3405" s="80"/>
      <c r="AP3405" s="80"/>
      <c r="AQ3405" s="80"/>
      <c r="AR3405" s="127"/>
      <c r="AS3405" s="80"/>
      <c r="AT3405" s="7"/>
      <c r="AU3405" s="7"/>
      <c r="AV3405" s="165"/>
      <c r="AW3405" s="166"/>
      <c r="AX3405" s="137"/>
      <c r="AY3405" s="147"/>
      <c r="AZ3405" s="167"/>
      <c r="BA3405" s="167"/>
      <c r="BB3405" s="147" t="str">
        <f t="shared" si="758"/>
        <v/>
      </c>
      <c r="BC3405" s="168"/>
      <c r="BD3405" s="165"/>
      <c r="BE3405" s="165"/>
      <c r="BF3405" s="165"/>
      <c r="BG3405" s="165"/>
      <c r="BH3405" s="165"/>
      <c r="BI3405" s="165"/>
      <c r="BJ3405" s="165"/>
      <c r="BK3405" s="165"/>
      <c r="BL3405" s="165"/>
      <c r="BM3405" s="165"/>
      <c r="BN3405" s="165"/>
      <c r="BO3405" s="165"/>
      <c r="BP3405" s="165"/>
      <c r="BQ3405" s="165"/>
      <c r="BS3405" s="6"/>
      <c r="BT3405" s="11"/>
      <c r="BU3405" s="6"/>
      <c r="BV3405" s="6"/>
    </row>
    <row r="3406" spans="1:74" ht="15.75" x14ac:dyDescent="0.25">
      <c r="A3406" s="52" t="s">
        <v>1422</v>
      </c>
      <c r="B3406" s="56"/>
      <c r="C3406" s="7" t="s">
        <v>118</v>
      </c>
      <c r="D3406" s="7" t="s">
        <v>6558</v>
      </c>
      <c r="E3406" s="7"/>
      <c r="F3406" s="64"/>
      <c r="G3406" s="6"/>
      <c r="H3406" s="6"/>
      <c r="I3406" s="10" t="s">
        <v>110</v>
      </c>
      <c r="J3406" s="11" t="s">
        <v>2020</v>
      </c>
      <c r="K3406" s="194" t="s">
        <v>510</v>
      </c>
      <c r="L3406" s="176"/>
      <c r="M3406" s="176">
        <v>1000</v>
      </c>
      <c r="N3406" s="80" t="s">
        <v>6854</v>
      </c>
      <c r="O3406" s="162"/>
      <c r="P3406" s="80" t="s">
        <v>2460</v>
      </c>
      <c r="Q3406" s="80"/>
      <c r="R3406" s="80"/>
      <c r="S3406" s="163"/>
      <c r="T3406" s="213"/>
      <c r="U3406" s="162"/>
      <c r="V3406" s="164"/>
      <c r="W3406" s="12" t="str">
        <f t="shared" si="756"/>
        <v>Mqtt1</v>
      </c>
      <c r="X3406" s="196" t="s">
        <v>10612</v>
      </c>
      <c r="Y3406" s="6" t="str">
        <f t="shared" si="757"/>
        <v>marpower/power-tag/technical-space-ventilator-in</v>
      </c>
      <c r="Z3406" s="103" t="str" cm="1">
        <f t="array" ref="Z3406">IF(COUNTIF(N3406,"spare"),"","$."&amp;_xlfn.REGEXEXTRACT(J3406,"^PT\d+[FQ]\d+_(.*)", 2))</f>
        <v>$.RMS_Current_Phase_Neut</v>
      </c>
      <c r="AA3406" s="12">
        <f t="shared" si="753"/>
        <v>48</v>
      </c>
      <c r="AB3406" s="6" t="s">
        <v>195</v>
      </c>
      <c r="AC3406" s="103">
        <v>3006</v>
      </c>
      <c r="AJ3406" s="80"/>
      <c r="AK3406" s="113" t="s">
        <v>1423</v>
      </c>
      <c r="AN3406" s="80"/>
      <c r="AO3406" s="80"/>
      <c r="AP3406" s="80"/>
      <c r="AQ3406" s="80"/>
      <c r="AR3406" s="127"/>
      <c r="AS3406" s="80"/>
      <c r="AT3406" s="7"/>
      <c r="AU3406" s="7"/>
      <c r="AV3406" s="165"/>
      <c r="AW3406" s="166"/>
      <c r="AX3406" s="137"/>
      <c r="AY3406" s="147"/>
      <c r="AZ3406" s="167"/>
      <c r="BA3406" s="167"/>
      <c r="BB3406" s="147" t="str">
        <f t="shared" si="758"/>
        <v/>
      </c>
      <c r="BC3406" s="168"/>
      <c r="BD3406" s="165"/>
      <c r="BE3406" s="165"/>
      <c r="BF3406" s="165"/>
      <c r="BG3406" s="165"/>
      <c r="BH3406" s="165"/>
      <c r="BI3406" s="165"/>
      <c r="BJ3406" s="165"/>
      <c r="BK3406" s="165"/>
      <c r="BL3406" s="165"/>
      <c r="BM3406" s="165"/>
      <c r="BN3406" s="165"/>
      <c r="BO3406" s="165"/>
      <c r="BP3406" s="165"/>
      <c r="BQ3406" s="165"/>
      <c r="BS3406" s="6"/>
      <c r="BT3406" s="11"/>
      <c r="BU3406" s="6"/>
      <c r="BV3406" s="6"/>
    </row>
    <row r="3407" spans="1:74" ht="15.75" x14ac:dyDescent="0.25">
      <c r="A3407" s="52" t="s">
        <v>1422</v>
      </c>
      <c r="B3407" s="56"/>
      <c r="C3407" s="7" t="s">
        <v>118</v>
      </c>
      <c r="D3407" s="7" t="s">
        <v>6558</v>
      </c>
      <c r="E3407" s="7"/>
      <c r="F3407" s="64"/>
      <c r="G3407" s="6"/>
      <c r="H3407" s="6"/>
      <c r="I3407" s="10" t="s">
        <v>110</v>
      </c>
      <c r="J3407" s="11" t="s">
        <v>8317</v>
      </c>
      <c r="K3407" s="194" t="s">
        <v>510</v>
      </c>
      <c r="L3407" s="176"/>
      <c r="M3407" s="176">
        <v>1000</v>
      </c>
      <c r="N3407" s="80" t="s">
        <v>6854</v>
      </c>
      <c r="O3407" s="162"/>
      <c r="P3407" s="80" t="s">
        <v>2461</v>
      </c>
      <c r="Q3407" s="80"/>
      <c r="R3407" s="80"/>
      <c r="S3407" s="163"/>
      <c r="T3407" s="213"/>
      <c r="U3407" s="162"/>
      <c r="V3407" s="164"/>
      <c r="W3407" s="12" t="str">
        <f t="shared" si="756"/>
        <v>Mqtt1</v>
      </c>
      <c r="X3407" s="196" t="s">
        <v>10612</v>
      </c>
      <c r="Y3407" s="6" t="str">
        <f t="shared" si="757"/>
        <v>marpower/power-tag/technical-space-ventilator-in</v>
      </c>
      <c r="Z3407" s="103" t="str" cm="1">
        <f t="array" ref="Z3407">IF(COUNTIF(N3407,"spare"),"","$."&amp;_xlfn.REGEXEXTRACT(J3407,"^PT\d+[FQ]\d+_(.*)", 2))</f>
        <v>$.RMS_Voltage_A_N</v>
      </c>
      <c r="AA3407" s="12">
        <f t="shared" si="753"/>
        <v>48</v>
      </c>
      <c r="AB3407" s="6" t="s">
        <v>195</v>
      </c>
      <c r="AC3407" s="103">
        <v>3028</v>
      </c>
      <c r="AJ3407" s="80"/>
      <c r="AK3407" s="113" t="s">
        <v>1424</v>
      </c>
      <c r="AN3407" s="80"/>
      <c r="AO3407" s="80"/>
      <c r="AP3407" s="80"/>
      <c r="AQ3407" s="80"/>
      <c r="AR3407" s="127"/>
      <c r="AS3407" s="80"/>
      <c r="AT3407" s="7"/>
      <c r="AU3407" s="7"/>
      <c r="AV3407" s="165"/>
      <c r="AW3407" s="166"/>
      <c r="AX3407" s="137"/>
      <c r="AY3407" s="147"/>
      <c r="AZ3407" s="167"/>
      <c r="BA3407" s="167"/>
      <c r="BB3407" s="147" t="str">
        <f t="shared" si="758"/>
        <v/>
      </c>
      <c r="BC3407" s="168"/>
      <c r="BD3407" s="165"/>
      <c r="BE3407" s="165"/>
      <c r="BF3407" s="165"/>
      <c r="BG3407" s="165"/>
      <c r="BH3407" s="165"/>
      <c r="BI3407" s="165"/>
      <c r="BJ3407" s="165"/>
      <c r="BK3407" s="165"/>
      <c r="BL3407" s="165"/>
      <c r="BM3407" s="165"/>
      <c r="BN3407" s="165"/>
      <c r="BO3407" s="165"/>
      <c r="BP3407" s="165"/>
      <c r="BQ3407" s="165"/>
      <c r="BS3407" s="6"/>
      <c r="BT3407" s="11"/>
      <c r="BU3407" s="6"/>
      <c r="BV3407" s="6"/>
    </row>
    <row r="3408" spans="1:74" ht="15.75" x14ac:dyDescent="0.25">
      <c r="A3408" s="52" t="s">
        <v>1422</v>
      </c>
      <c r="B3408" s="56"/>
      <c r="C3408" s="7" t="s">
        <v>118</v>
      </c>
      <c r="D3408" s="7" t="s">
        <v>6558</v>
      </c>
      <c r="E3408" s="7"/>
      <c r="F3408" s="64"/>
      <c r="G3408" s="6"/>
      <c r="H3408" s="6"/>
      <c r="I3408" s="10" t="s">
        <v>110</v>
      </c>
      <c r="J3408" s="11" t="s">
        <v>8494</v>
      </c>
      <c r="K3408" s="194" t="s">
        <v>510</v>
      </c>
      <c r="L3408" s="176"/>
      <c r="M3408" s="176">
        <v>1000</v>
      </c>
      <c r="N3408" s="80" t="s">
        <v>6854</v>
      </c>
      <c r="O3408" s="162"/>
      <c r="P3408" s="80" t="s">
        <v>2462</v>
      </c>
      <c r="Q3408" s="80"/>
      <c r="R3408" s="80"/>
      <c r="S3408" s="163"/>
      <c r="T3408" s="213"/>
      <c r="U3408" s="162"/>
      <c r="V3408" s="164"/>
      <c r="W3408" s="12" t="str">
        <f t="shared" si="756"/>
        <v>Mqtt1</v>
      </c>
      <c r="X3408" s="196" t="s">
        <v>10612</v>
      </c>
      <c r="Y3408" s="6" t="str">
        <f t="shared" si="757"/>
        <v>marpower/power-tag/technical-space-ventilator-in</v>
      </c>
      <c r="Z3408" s="103" t="str" cm="1">
        <f t="array" ref="Z3408">IF(COUNTIF(N3408,"spare"),"","$."&amp;_xlfn.REGEXEXTRACT(J3408,"^PT\d+[FQ]\d+_(.*)", 2))</f>
        <v>$.RMS_Voltage_B_N</v>
      </c>
      <c r="AA3408" s="12">
        <f t="shared" si="753"/>
        <v>48</v>
      </c>
      <c r="AB3408" s="6" t="s">
        <v>195</v>
      </c>
      <c r="AC3408" s="103">
        <v>3030</v>
      </c>
      <c r="AJ3408" s="80"/>
      <c r="AK3408" s="113" t="s">
        <v>1424</v>
      </c>
      <c r="AN3408" s="80"/>
      <c r="AO3408" s="80"/>
      <c r="AP3408" s="80"/>
      <c r="AQ3408" s="80"/>
      <c r="AR3408" s="127"/>
      <c r="AS3408" s="80"/>
      <c r="AT3408" s="7"/>
      <c r="AU3408" s="7"/>
      <c r="AV3408" s="165"/>
      <c r="AW3408" s="166"/>
      <c r="AX3408" s="137"/>
      <c r="AY3408" s="147"/>
      <c r="AZ3408" s="167"/>
      <c r="BA3408" s="167"/>
      <c r="BB3408" s="147" t="str">
        <f t="shared" si="758"/>
        <v/>
      </c>
      <c r="BC3408" s="168"/>
      <c r="BD3408" s="165"/>
      <c r="BE3408" s="165"/>
      <c r="BF3408" s="165"/>
      <c r="BG3408" s="165"/>
      <c r="BH3408" s="165"/>
      <c r="BI3408" s="165"/>
      <c r="BJ3408" s="165"/>
      <c r="BK3408" s="165"/>
      <c r="BL3408" s="165"/>
      <c r="BM3408" s="165"/>
      <c r="BN3408" s="165"/>
      <c r="BO3408" s="165"/>
      <c r="BP3408" s="165"/>
      <c r="BQ3408" s="165"/>
      <c r="BS3408" s="6"/>
      <c r="BT3408" s="11"/>
      <c r="BU3408" s="6"/>
      <c r="BV3408" s="6"/>
    </row>
    <row r="3409" spans="1:74" ht="15.75" x14ac:dyDescent="0.25">
      <c r="A3409" s="52" t="s">
        <v>1422</v>
      </c>
      <c r="B3409" s="56"/>
      <c r="C3409" s="7" t="s">
        <v>118</v>
      </c>
      <c r="D3409" s="7" t="s">
        <v>6558</v>
      </c>
      <c r="E3409" s="7"/>
      <c r="F3409" s="64"/>
      <c r="G3409" s="6"/>
      <c r="H3409" s="6"/>
      <c r="I3409" s="10" t="s">
        <v>110</v>
      </c>
      <c r="J3409" s="11" t="s">
        <v>8671</v>
      </c>
      <c r="K3409" s="194" t="s">
        <v>510</v>
      </c>
      <c r="L3409" s="176"/>
      <c r="M3409" s="176">
        <v>1000</v>
      </c>
      <c r="N3409" s="80" t="s">
        <v>6854</v>
      </c>
      <c r="O3409" s="162"/>
      <c r="P3409" s="80" t="s">
        <v>2463</v>
      </c>
      <c r="Q3409" s="80"/>
      <c r="R3409" s="80"/>
      <c r="S3409" s="163"/>
      <c r="T3409" s="213"/>
      <c r="U3409" s="162"/>
      <c r="V3409" s="164"/>
      <c r="W3409" s="12" t="str">
        <f t="shared" si="756"/>
        <v>Mqtt1</v>
      </c>
      <c r="X3409" s="196" t="s">
        <v>10612</v>
      </c>
      <c r="Y3409" s="6" t="str">
        <f t="shared" si="757"/>
        <v>marpower/power-tag/technical-space-ventilator-in</v>
      </c>
      <c r="Z3409" s="103" t="str" cm="1">
        <f t="array" ref="Z3409">IF(COUNTIF(N3409,"spare"),"","$."&amp;_xlfn.REGEXEXTRACT(J3409,"^PT\d+[FQ]\d+_(.*)", 2))</f>
        <v>$.RMS_Voltage_C_N</v>
      </c>
      <c r="AA3409" s="12">
        <f t="shared" si="753"/>
        <v>48</v>
      </c>
      <c r="AB3409" s="6" t="s">
        <v>195</v>
      </c>
      <c r="AC3409" s="103">
        <v>3032</v>
      </c>
      <c r="AJ3409" s="80"/>
      <c r="AK3409" s="113" t="s">
        <v>1424</v>
      </c>
      <c r="AN3409" s="80"/>
      <c r="AO3409" s="80"/>
      <c r="AP3409" s="80"/>
      <c r="AQ3409" s="80"/>
      <c r="AR3409" s="127"/>
      <c r="AS3409" s="80"/>
      <c r="AT3409" s="7"/>
      <c r="AU3409" s="7"/>
      <c r="AV3409" s="165"/>
      <c r="AW3409" s="166"/>
      <c r="AX3409" s="137"/>
      <c r="AY3409" s="147"/>
      <c r="AZ3409" s="167"/>
      <c r="BA3409" s="167"/>
      <c r="BB3409" s="147" t="str">
        <f t="shared" si="758"/>
        <v/>
      </c>
      <c r="BC3409" s="168"/>
      <c r="BD3409" s="165"/>
      <c r="BE3409" s="165"/>
      <c r="BF3409" s="165"/>
      <c r="BG3409" s="165"/>
      <c r="BH3409" s="165"/>
      <c r="BI3409" s="165"/>
      <c r="BJ3409" s="165"/>
      <c r="BK3409" s="165"/>
      <c r="BL3409" s="165"/>
      <c r="BM3409" s="165"/>
      <c r="BN3409" s="165"/>
      <c r="BO3409" s="165"/>
      <c r="BP3409" s="165"/>
      <c r="BQ3409" s="165"/>
      <c r="BS3409" s="6"/>
      <c r="BT3409" s="11"/>
      <c r="BU3409" s="6"/>
      <c r="BV3409" s="6"/>
    </row>
    <row r="3410" spans="1:74" ht="15.75" x14ac:dyDescent="0.25">
      <c r="A3410" s="52" t="s">
        <v>1422</v>
      </c>
      <c r="B3410" s="56"/>
      <c r="C3410" s="7" t="s">
        <v>118</v>
      </c>
      <c r="D3410" s="7" t="s">
        <v>6558</v>
      </c>
      <c r="E3410" s="7"/>
      <c r="F3410" s="64"/>
      <c r="G3410" s="6"/>
      <c r="H3410" s="6"/>
      <c r="I3410" s="10" t="s">
        <v>110</v>
      </c>
      <c r="J3410" s="11" t="s">
        <v>2021</v>
      </c>
      <c r="K3410" s="194" t="s">
        <v>510</v>
      </c>
      <c r="L3410" s="176"/>
      <c r="M3410" s="176">
        <v>1000</v>
      </c>
      <c r="N3410" s="80" t="s">
        <v>6854</v>
      </c>
      <c r="O3410" s="162"/>
      <c r="P3410" s="80" t="s">
        <v>2464</v>
      </c>
      <c r="Q3410" s="80"/>
      <c r="R3410" s="80"/>
      <c r="S3410" s="163"/>
      <c r="T3410" s="213"/>
      <c r="U3410" s="162"/>
      <c r="V3410" s="164"/>
      <c r="W3410" s="12" t="str">
        <f t="shared" si="756"/>
        <v>Mqtt1</v>
      </c>
      <c r="X3410" s="196" t="s">
        <v>10612</v>
      </c>
      <c r="Y3410" s="6" t="str">
        <f t="shared" si="757"/>
        <v>marpower/power-tag/technical-space-ventilator-in</v>
      </c>
      <c r="Z3410" s="103" t="str" cm="1">
        <f t="array" ref="Z3410">IF(COUNTIF(N3410,"spare"),"","$."&amp;_xlfn.REGEXEXTRACT(J3410,"^PT\d+[FQ]\d+_(.*)", 2))</f>
        <v>$.Active_Power_Phase_A</v>
      </c>
      <c r="AA3410" s="12">
        <f t="shared" si="753"/>
        <v>48</v>
      </c>
      <c r="AB3410" s="6" t="s">
        <v>195</v>
      </c>
      <c r="AC3410" s="103">
        <v>3054</v>
      </c>
      <c r="AJ3410" s="80"/>
      <c r="AK3410" s="113" t="s">
        <v>1425</v>
      </c>
      <c r="AN3410" s="80"/>
      <c r="AO3410" s="80"/>
      <c r="AP3410" s="80"/>
      <c r="AQ3410" s="80"/>
      <c r="AR3410" s="127"/>
      <c r="AS3410" s="80"/>
      <c r="AT3410" s="7"/>
      <c r="AU3410" s="7"/>
      <c r="AV3410" s="165"/>
      <c r="AW3410" s="166"/>
      <c r="AX3410" s="137"/>
      <c r="AY3410" s="147"/>
      <c r="AZ3410" s="167"/>
      <c r="BA3410" s="167"/>
      <c r="BB3410" s="147" t="str">
        <f t="shared" si="758"/>
        <v/>
      </c>
      <c r="BC3410" s="168"/>
      <c r="BD3410" s="165"/>
      <c r="BE3410" s="165"/>
      <c r="BF3410" s="165"/>
      <c r="BG3410" s="165"/>
      <c r="BH3410" s="165"/>
      <c r="BI3410" s="165"/>
      <c r="BJ3410" s="165"/>
      <c r="BK3410" s="165"/>
      <c r="BL3410" s="165"/>
      <c r="BM3410" s="165"/>
      <c r="BN3410" s="165"/>
      <c r="BO3410" s="165"/>
      <c r="BP3410" s="165"/>
      <c r="BQ3410" s="165"/>
      <c r="BS3410" s="6"/>
      <c r="BT3410" s="11"/>
      <c r="BU3410" s="6"/>
      <c r="BV3410" s="6"/>
    </row>
    <row r="3411" spans="1:74" ht="15.75" x14ac:dyDescent="0.25">
      <c r="A3411" s="52" t="s">
        <v>1422</v>
      </c>
      <c r="B3411" s="56"/>
      <c r="C3411" s="7" t="s">
        <v>118</v>
      </c>
      <c r="D3411" s="7" t="s">
        <v>6558</v>
      </c>
      <c r="E3411" s="7"/>
      <c r="F3411" s="64"/>
      <c r="G3411" s="6"/>
      <c r="H3411" s="6"/>
      <c r="I3411" s="10" t="s">
        <v>110</v>
      </c>
      <c r="J3411" s="11" t="s">
        <v>2022</v>
      </c>
      <c r="K3411" s="194" t="s">
        <v>510</v>
      </c>
      <c r="L3411" s="176"/>
      <c r="M3411" s="176">
        <v>1000</v>
      </c>
      <c r="N3411" s="80" t="s">
        <v>6854</v>
      </c>
      <c r="O3411" s="162"/>
      <c r="P3411" s="80" t="s">
        <v>2465</v>
      </c>
      <c r="Q3411" s="80"/>
      <c r="R3411" s="80"/>
      <c r="S3411" s="163"/>
      <c r="T3411" s="213"/>
      <c r="U3411" s="162"/>
      <c r="V3411" s="164"/>
      <c r="W3411" s="12" t="str">
        <f t="shared" si="756"/>
        <v>Mqtt1</v>
      </c>
      <c r="X3411" s="196" t="s">
        <v>10612</v>
      </c>
      <c r="Y3411" s="6" t="str">
        <f t="shared" si="757"/>
        <v>marpower/power-tag/technical-space-ventilator-in</v>
      </c>
      <c r="Z3411" s="103" t="str" cm="1">
        <f t="array" ref="Z3411">IF(COUNTIF(N3411,"spare"),"","$."&amp;_xlfn.REGEXEXTRACT(J3411,"^PT\d+[FQ]\d+_(.*)", 2))</f>
        <v>$.Active_Power_Phase_B</v>
      </c>
      <c r="AA3411" s="12">
        <f t="shared" si="753"/>
        <v>48</v>
      </c>
      <c r="AB3411" s="6" t="s">
        <v>195</v>
      </c>
      <c r="AC3411" s="103">
        <v>3056</v>
      </c>
      <c r="AJ3411" s="80"/>
      <c r="AK3411" s="113" t="s">
        <v>1425</v>
      </c>
      <c r="AN3411" s="80"/>
      <c r="AO3411" s="80"/>
      <c r="AP3411" s="80"/>
      <c r="AQ3411" s="80"/>
      <c r="AR3411" s="127"/>
      <c r="AS3411" s="80"/>
      <c r="AT3411" s="7"/>
      <c r="AU3411" s="7"/>
      <c r="AV3411" s="165"/>
      <c r="AW3411" s="166"/>
      <c r="AX3411" s="137"/>
      <c r="AY3411" s="147"/>
      <c r="AZ3411" s="167"/>
      <c r="BA3411" s="167"/>
      <c r="BB3411" s="147" t="str">
        <f t="shared" si="758"/>
        <v/>
      </c>
      <c r="BC3411" s="168"/>
      <c r="BD3411" s="165"/>
      <c r="BE3411" s="165"/>
      <c r="BF3411" s="165"/>
      <c r="BG3411" s="165"/>
      <c r="BH3411" s="165"/>
      <c r="BI3411" s="165"/>
      <c r="BJ3411" s="165"/>
      <c r="BK3411" s="165"/>
      <c r="BL3411" s="165"/>
      <c r="BM3411" s="165"/>
      <c r="BN3411" s="165"/>
      <c r="BO3411" s="165"/>
      <c r="BP3411" s="165"/>
      <c r="BQ3411" s="165"/>
      <c r="BS3411" s="6"/>
      <c r="BT3411" s="11"/>
      <c r="BU3411" s="6"/>
      <c r="BV3411" s="6"/>
    </row>
    <row r="3412" spans="1:74" ht="15.75" x14ac:dyDescent="0.25">
      <c r="A3412" s="52" t="s">
        <v>1422</v>
      </c>
      <c r="B3412" s="56"/>
      <c r="C3412" s="7" t="s">
        <v>118</v>
      </c>
      <c r="D3412" s="7" t="s">
        <v>6558</v>
      </c>
      <c r="E3412" s="7"/>
      <c r="F3412" s="64"/>
      <c r="G3412" s="6"/>
      <c r="H3412" s="6"/>
      <c r="I3412" s="10" t="s">
        <v>110</v>
      </c>
      <c r="J3412" s="11" t="s">
        <v>2023</v>
      </c>
      <c r="K3412" s="194" t="s">
        <v>510</v>
      </c>
      <c r="L3412" s="176"/>
      <c r="M3412" s="176">
        <v>1000</v>
      </c>
      <c r="N3412" s="80" t="s">
        <v>6854</v>
      </c>
      <c r="O3412" s="162"/>
      <c r="P3412" s="80" t="s">
        <v>2466</v>
      </c>
      <c r="Q3412" s="80"/>
      <c r="R3412" s="80"/>
      <c r="S3412" s="163"/>
      <c r="T3412" s="213"/>
      <c r="U3412" s="162"/>
      <c r="V3412" s="164"/>
      <c r="W3412" s="12" t="str">
        <f t="shared" si="756"/>
        <v>Mqtt1</v>
      </c>
      <c r="X3412" s="196" t="s">
        <v>10612</v>
      </c>
      <c r="Y3412" s="6" t="str">
        <f t="shared" si="757"/>
        <v>marpower/power-tag/technical-space-ventilator-in</v>
      </c>
      <c r="Z3412" s="103" t="str" cm="1">
        <f t="array" ref="Z3412">IF(COUNTIF(N3412,"spare"),"","$."&amp;_xlfn.REGEXEXTRACT(J3412,"^PT\d+[FQ]\d+_(.*)", 2))</f>
        <v>$.Active_Power_Phase_C</v>
      </c>
      <c r="AA3412" s="12">
        <f t="shared" si="753"/>
        <v>48</v>
      </c>
      <c r="AB3412" s="6" t="s">
        <v>195</v>
      </c>
      <c r="AC3412" s="103">
        <v>3058</v>
      </c>
      <c r="AJ3412" s="80"/>
      <c r="AK3412" s="113" t="s">
        <v>1425</v>
      </c>
      <c r="AN3412" s="80"/>
      <c r="AO3412" s="80"/>
      <c r="AP3412" s="80"/>
      <c r="AQ3412" s="80"/>
      <c r="AR3412" s="127"/>
      <c r="AS3412" s="80"/>
      <c r="AT3412" s="7"/>
      <c r="AU3412" s="7"/>
      <c r="AV3412" s="165"/>
      <c r="AW3412" s="166"/>
      <c r="AX3412" s="137"/>
      <c r="AY3412" s="147"/>
      <c r="AZ3412" s="167"/>
      <c r="BA3412" s="167"/>
      <c r="BB3412" s="147" t="str">
        <f t="shared" si="758"/>
        <v/>
      </c>
      <c r="BC3412" s="168"/>
      <c r="BD3412" s="165"/>
      <c r="BE3412" s="165"/>
      <c r="BF3412" s="165"/>
      <c r="BG3412" s="165"/>
      <c r="BH3412" s="165"/>
      <c r="BI3412" s="165"/>
      <c r="BJ3412" s="165"/>
      <c r="BK3412" s="165"/>
      <c r="BL3412" s="165"/>
      <c r="BM3412" s="165"/>
      <c r="BN3412" s="165"/>
      <c r="BO3412" s="165"/>
      <c r="BP3412" s="165"/>
      <c r="BQ3412" s="165"/>
      <c r="BS3412" s="6"/>
      <c r="BT3412" s="11"/>
      <c r="BU3412" s="6"/>
      <c r="BV3412" s="6"/>
    </row>
    <row r="3413" spans="1:74" ht="15.75" x14ac:dyDescent="0.25">
      <c r="A3413" s="52" t="s">
        <v>1422</v>
      </c>
      <c r="B3413" s="56"/>
      <c r="C3413" s="7" t="s">
        <v>118</v>
      </c>
      <c r="D3413" s="7" t="s">
        <v>6558</v>
      </c>
      <c r="E3413" s="7"/>
      <c r="F3413" s="64"/>
      <c r="G3413" s="6"/>
      <c r="H3413" s="6"/>
      <c r="I3413" s="10" t="s">
        <v>110</v>
      </c>
      <c r="J3413" s="11" t="s">
        <v>2024</v>
      </c>
      <c r="K3413" s="194" t="s">
        <v>510</v>
      </c>
      <c r="L3413" s="176"/>
      <c r="M3413" s="176">
        <v>1000</v>
      </c>
      <c r="N3413" s="80" t="s">
        <v>6854</v>
      </c>
      <c r="O3413" s="162"/>
      <c r="P3413" s="80" t="s">
        <v>2467</v>
      </c>
      <c r="Q3413" s="80"/>
      <c r="R3413" s="80"/>
      <c r="S3413" s="163"/>
      <c r="T3413" s="213"/>
      <c r="U3413" s="162"/>
      <c r="V3413" s="164"/>
      <c r="W3413" s="12" t="str">
        <f t="shared" si="756"/>
        <v>Mqtt1</v>
      </c>
      <c r="X3413" s="196" t="s">
        <v>10612</v>
      </c>
      <c r="Y3413" s="6" t="str">
        <f t="shared" si="757"/>
        <v>marpower/power-tag/technical-space-ventilator-in</v>
      </c>
      <c r="Z3413" s="103" t="str" cm="1">
        <f t="array" ref="Z3413">IF(COUNTIF(N3413,"spare"),"","$."&amp;_xlfn.REGEXEXTRACT(J3413,"^PT\d+[FQ]\d+_(.*)", 2))</f>
        <v>$.Total_Active_Power</v>
      </c>
      <c r="AA3413" s="12">
        <f t="shared" si="753"/>
        <v>48</v>
      </c>
      <c r="AB3413" s="6" t="s">
        <v>195</v>
      </c>
      <c r="AC3413" s="103">
        <v>3060</v>
      </c>
      <c r="AJ3413" s="80"/>
      <c r="AK3413" s="113" t="s">
        <v>1425</v>
      </c>
      <c r="AN3413" s="80"/>
      <c r="AO3413" s="80"/>
      <c r="AP3413" s="80"/>
      <c r="AQ3413" s="80"/>
      <c r="AR3413" s="127"/>
      <c r="AS3413" s="80"/>
      <c r="AT3413" s="7"/>
      <c r="AU3413" s="7"/>
      <c r="AV3413" s="165"/>
      <c r="AW3413" s="166"/>
      <c r="AX3413" s="137"/>
      <c r="AY3413" s="147"/>
      <c r="AZ3413" s="167"/>
      <c r="BA3413" s="167"/>
      <c r="BB3413" s="147" t="str">
        <f t="shared" si="758"/>
        <v/>
      </c>
      <c r="BC3413" s="168"/>
      <c r="BD3413" s="165"/>
      <c r="BE3413" s="165"/>
      <c r="BF3413" s="165"/>
      <c r="BG3413" s="165"/>
      <c r="BH3413" s="165"/>
      <c r="BI3413" s="165"/>
      <c r="BJ3413" s="165"/>
      <c r="BK3413" s="165"/>
      <c r="BL3413" s="165"/>
      <c r="BM3413" s="165"/>
      <c r="BN3413" s="165"/>
      <c r="BO3413" s="165"/>
      <c r="BP3413" s="165"/>
      <c r="BQ3413" s="165"/>
      <c r="BS3413" s="6"/>
      <c r="BT3413" s="11"/>
      <c r="BU3413" s="6"/>
      <c r="BV3413" s="6"/>
    </row>
    <row r="3414" spans="1:74" ht="15.75" x14ac:dyDescent="0.25">
      <c r="A3414" s="52" t="s">
        <v>1422</v>
      </c>
      <c r="B3414" s="56"/>
      <c r="C3414" s="7" t="s">
        <v>118</v>
      </c>
      <c r="D3414" s="7" t="s">
        <v>6558</v>
      </c>
      <c r="E3414" s="7"/>
      <c r="F3414" s="64"/>
      <c r="G3414" s="6"/>
      <c r="H3414" s="6"/>
      <c r="I3414" s="10" t="s">
        <v>110</v>
      </c>
      <c r="J3414" s="11" t="s">
        <v>2025</v>
      </c>
      <c r="K3414" s="194" t="s">
        <v>510</v>
      </c>
      <c r="L3414" s="176"/>
      <c r="M3414" s="176">
        <v>1000</v>
      </c>
      <c r="N3414" s="80" t="s">
        <v>6854</v>
      </c>
      <c r="O3414" s="162"/>
      <c r="P3414" s="80" t="s">
        <v>2468</v>
      </c>
      <c r="Q3414" s="80"/>
      <c r="R3414" s="80"/>
      <c r="S3414" s="163"/>
      <c r="T3414" s="213"/>
      <c r="U3414" s="162"/>
      <c r="V3414" s="164"/>
      <c r="W3414" s="12" t="str">
        <f t="shared" si="756"/>
        <v>Mqtt1</v>
      </c>
      <c r="X3414" s="196" t="s">
        <v>10612</v>
      </c>
      <c r="Y3414" s="6" t="str">
        <f t="shared" si="757"/>
        <v>marpower/power-tag/technical-space-ventilator-in</v>
      </c>
      <c r="Z3414" s="103" t="str" cm="1">
        <f t="array" ref="Z3414">IF(COUNTIF(N3414,"spare"),"","$."&amp;_xlfn.REGEXEXTRACT(J3414,"^PT\d+[FQ]\d+_(.*)", 2))</f>
        <v>$.Power_Factor_Phase_A</v>
      </c>
      <c r="AA3414" s="12">
        <f t="shared" si="753"/>
        <v>48</v>
      </c>
      <c r="AB3414" s="6" t="s">
        <v>195</v>
      </c>
      <c r="AC3414" s="103">
        <v>3078</v>
      </c>
      <c r="AJ3414" s="80"/>
      <c r="AK3414" s="113" t="s">
        <v>1426</v>
      </c>
      <c r="AN3414" s="80"/>
      <c r="AO3414" s="80"/>
      <c r="AP3414" s="80"/>
      <c r="AQ3414" s="80"/>
      <c r="AR3414" s="127"/>
      <c r="AS3414" s="80"/>
      <c r="AT3414" s="7"/>
      <c r="AU3414" s="7"/>
      <c r="AV3414" s="165"/>
      <c r="AW3414" s="166"/>
      <c r="AX3414" s="137"/>
      <c r="AY3414" s="147"/>
      <c r="AZ3414" s="167"/>
      <c r="BA3414" s="167"/>
      <c r="BB3414" s="147" t="str">
        <f t="shared" si="758"/>
        <v/>
      </c>
      <c r="BC3414" s="168"/>
      <c r="BD3414" s="165"/>
      <c r="BE3414" s="165"/>
      <c r="BF3414" s="165"/>
      <c r="BG3414" s="165"/>
      <c r="BH3414" s="165"/>
      <c r="BI3414" s="165"/>
      <c r="BJ3414" s="165"/>
      <c r="BK3414" s="165"/>
      <c r="BL3414" s="165"/>
      <c r="BM3414" s="165"/>
      <c r="BN3414" s="165"/>
      <c r="BO3414" s="165"/>
      <c r="BP3414" s="165"/>
      <c r="BQ3414" s="165"/>
      <c r="BS3414" s="6"/>
      <c r="BT3414" s="11"/>
      <c r="BU3414" s="6"/>
      <c r="BV3414" s="6"/>
    </row>
    <row r="3415" spans="1:74" ht="15.75" x14ac:dyDescent="0.25">
      <c r="A3415" s="52" t="s">
        <v>1422</v>
      </c>
      <c r="B3415" s="56"/>
      <c r="C3415" s="7" t="s">
        <v>118</v>
      </c>
      <c r="D3415" s="7" t="s">
        <v>6558</v>
      </c>
      <c r="E3415" s="7"/>
      <c r="F3415" s="64"/>
      <c r="G3415" s="6"/>
      <c r="H3415" s="6"/>
      <c r="I3415" s="10" t="s">
        <v>110</v>
      </c>
      <c r="J3415" s="11" t="s">
        <v>2026</v>
      </c>
      <c r="K3415" s="194" t="s">
        <v>510</v>
      </c>
      <c r="L3415" s="176"/>
      <c r="M3415" s="176">
        <v>1000</v>
      </c>
      <c r="N3415" s="80" t="s">
        <v>6854</v>
      </c>
      <c r="O3415" s="162"/>
      <c r="P3415" s="80" t="s">
        <v>2469</v>
      </c>
      <c r="Q3415" s="80"/>
      <c r="R3415" s="80"/>
      <c r="S3415" s="163"/>
      <c r="T3415" s="213"/>
      <c r="U3415" s="162"/>
      <c r="V3415" s="164"/>
      <c r="W3415" s="12" t="str">
        <f t="shared" si="756"/>
        <v>Mqtt1</v>
      </c>
      <c r="X3415" s="196" t="s">
        <v>10612</v>
      </c>
      <c r="Y3415" s="6" t="str">
        <f t="shared" si="757"/>
        <v>marpower/power-tag/technical-space-ventilator-in</v>
      </c>
      <c r="Z3415" s="103" t="str" cm="1">
        <f t="array" ref="Z3415">IF(COUNTIF(N3415,"spare"),"","$."&amp;_xlfn.REGEXEXTRACT(J3415,"^PT\d+[FQ]\d+_(.*)", 2))</f>
        <v>$.Power_Factor_Phase_B</v>
      </c>
      <c r="AA3415" s="12">
        <f t="shared" si="753"/>
        <v>48</v>
      </c>
      <c r="AB3415" s="6" t="s">
        <v>195</v>
      </c>
      <c r="AC3415" s="103">
        <v>3080</v>
      </c>
      <c r="AJ3415" s="80"/>
      <c r="AK3415" s="113" t="s">
        <v>1426</v>
      </c>
      <c r="AN3415" s="80"/>
      <c r="AO3415" s="80"/>
      <c r="AP3415" s="80"/>
      <c r="AQ3415" s="80"/>
      <c r="AR3415" s="127"/>
      <c r="AS3415" s="80"/>
      <c r="AT3415" s="7"/>
      <c r="AU3415" s="7"/>
      <c r="AV3415" s="165"/>
      <c r="AW3415" s="166"/>
      <c r="AX3415" s="137"/>
      <c r="AY3415" s="147"/>
      <c r="AZ3415" s="167"/>
      <c r="BA3415" s="167"/>
      <c r="BB3415" s="147" t="str">
        <f t="shared" si="758"/>
        <v/>
      </c>
      <c r="BC3415" s="168"/>
      <c r="BD3415" s="165"/>
      <c r="BE3415" s="165"/>
      <c r="BF3415" s="165"/>
      <c r="BG3415" s="165"/>
      <c r="BH3415" s="165"/>
      <c r="BI3415" s="165"/>
      <c r="BJ3415" s="165"/>
      <c r="BK3415" s="165"/>
      <c r="BL3415" s="165"/>
      <c r="BM3415" s="165"/>
      <c r="BN3415" s="165"/>
      <c r="BO3415" s="165"/>
      <c r="BP3415" s="165"/>
      <c r="BQ3415" s="165"/>
      <c r="BS3415" s="6"/>
      <c r="BT3415" s="11"/>
      <c r="BU3415" s="6"/>
      <c r="BV3415" s="6"/>
    </row>
    <row r="3416" spans="1:74" ht="15.75" x14ac:dyDescent="0.25">
      <c r="A3416" s="52" t="s">
        <v>1422</v>
      </c>
      <c r="B3416" s="56"/>
      <c r="C3416" s="7" t="s">
        <v>118</v>
      </c>
      <c r="D3416" s="7" t="s">
        <v>6558</v>
      </c>
      <c r="E3416" s="7"/>
      <c r="F3416" s="64"/>
      <c r="G3416" s="6"/>
      <c r="H3416" s="6"/>
      <c r="I3416" s="10" t="s">
        <v>110</v>
      </c>
      <c r="J3416" s="11" t="s">
        <v>2027</v>
      </c>
      <c r="K3416" s="194" t="s">
        <v>510</v>
      </c>
      <c r="L3416" s="176"/>
      <c r="M3416" s="176">
        <v>1000</v>
      </c>
      <c r="N3416" s="80" t="s">
        <v>6854</v>
      </c>
      <c r="O3416" s="162"/>
      <c r="P3416" s="80" t="s">
        <v>2470</v>
      </c>
      <c r="Q3416" s="80"/>
      <c r="R3416" s="80"/>
      <c r="S3416" s="163"/>
      <c r="T3416" s="213"/>
      <c r="U3416" s="162"/>
      <c r="V3416" s="164"/>
      <c r="W3416" s="12" t="str">
        <f t="shared" si="756"/>
        <v>Mqtt1</v>
      </c>
      <c r="X3416" s="196" t="s">
        <v>10612</v>
      </c>
      <c r="Y3416" s="6" t="str">
        <f t="shared" si="757"/>
        <v>marpower/power-tag/technical-space-ventilator-in</v>
      </c>
      <c r="Z3416" s="103" t="str" cm="1">
        <f t="array" ref="Z3416">IF(COUNTIF(N3416,"spare"),"","$."&amp;_xlfn.REGEXEXTRACT(J3416,"^PT\d+[FQ]\d+_(.*)", 2))</f>
        <v>$.Power_Factor_Phase_C</v>
      </c>
      <c r="AA3416" s="12">
        <f t="shared" si="753"/>
        <v>48</v>
      </c>
      <c r="AB3416" s="6" t="s">
        <v>195</v>
      </c>
      <c r="AC3416" s="103">
        <v>3082</v>
      </c>
      <c r="AJ3416" s="80"/>
      <c r="AK3416" s="113" t="s">
        <v>1426</v>
      </c>
      <c r="AN3416" s="80"/>
      <c r="AO3416" s="80"/>
      <c r="AP3416" s="80"/>
      <c r="AQ3416" s="80"/>
      <c r="AR3416" s="127"/>
      <c r="AS3416" s="80"/>
      <c r="AT3416" s="7"/>
      <c r="AU3416" s="7"/>
      <c r="AV3416" s="165"/>
      <c r="AW3416" s="166"/>
      <c r="AX3416" s="137"/>
      <c r="AY3416" s="147"/>
      <c r="AZ3416" s="167"/>
      <c r="BA3416" s="167"/>
      <c r="BB3416" s="147" t="str">
        <f t="shared" si="758"/>
        <v/>
      </c>
      <c r="BC3416" s="168"/>
      <c r="BD3416" s="165"/>
      <c r="BE3416" s="165"/>
      <c r="BF3416" s="165"/>
      <c r="BG3416" s="165"/>
      <c r="BH3416" s="165"/>
      <c r="BI3416" s="165"/>
      <c r="BJ3416" s="165"/>
      <c r="BK3416" s="165"/>
      <c r="BL3416" s="165"/>
      <c r="BM3416" s="165"/>
      <c r="BN3416" s="165"/>
      <c r="BO3416" s="165"/>
      <c r="BP3416" s="165"/>
      <c r="BQ3416" s="165"/>
      <c r="BS3416" s="6"/>
      <c r="BT3416" s="11"/>
      <c r="BU3416" s="6"/>
      <c r="BV3416" s="6"/>
    </row>
    <row r="3417" spans="1:74" ht="15.75" x14ac:dyDescent="0.25">
      <c r="A3417" s="52" t="s">
        <v>1422</v>
      </c>
      <c r="B3417" s="56"/>
      <c r="C3417" s="7" t="s">
        <v>118</v>
      </c>
      <c r="D3417" s="7" t="s">
        <v>6558</v>
      </c>
      <c r="E3417" s="7"/>
      <c r="F3417" s="64"/>
      <c r="G3417" s="6"/>
      <c r="H3417" s="6"/>
      <c r="I3417" s="10" t="s">
        <v>110</v>
      </c>
      <c r="J3417" s="11" t="s">
        <v>2028</v>
      </c>
      <c r="K3417" s="194" t="s">
        <v>510</v>
      </c>
      <c r="L3417" s="176"/>
      <c r="M3417" s="176">
        <v>1000</v>
      </c>
      <c r="N3417" s="80" t="s">
        <v>6854</v>
      </c>
      <c r="O3417" s="162"/>
      <c r="P3417" s="80" t="s">
        <v>2471</v>
      </c>
      <c r="Q3417" s="80"/>
      <c r="R3417" s="80"/>
      <c r="S3417" s="163"/>
      <c r="T3417" s="213"/>
      <c r="U3417" s="162"/>
      <c r="V3417" s="164"/>
      <c r="W3417" s="12" t="str">
        <f t="shared" si="756"/>
        <v>Mqtt1</v>
      </c>
      <c r="X3417" s="196" t="s">
        <v>10612</v>
      </c>
      <c r="Y3417" s="6" t="str">
        <f t="shared" si="757"/>
        <v>marpower/power-tag/technical-space-ventilator-in</v>
      </c>
      <c r="Z3417" s="103" t="str" cm="1">
        <f t="array" ref="Z3417">IF(COUNTIF(N3417,"spare"),"","$."&amp;_xlfn.REGEXEXTRACT(J3417,"^PT\d+[FQ]\d+_(.*)", 2))</f>
        <v>$.Total_Power_Factor</v>
      </c>
      <c r="AA3417" s="12">
        <f t="shared" si="753"/>
        <v>48</v>
      </c>
      <c r="AB3417" s="6" t="s">
        <v>195</v>
      </c>
      <c r="AC3417" s="103">
        <v>3084</v>
      </c>
      <c r="AJ3417" s="80"/>
      <c r="AK3417" s="113" t="s">
        <v>1426</v>
      </c>
      <c r="AN3417" s="80"/>
      <c r="AO3417" s="80"/>
      <c r="AP3417" s="80"/>
      <c r="AQ3417" s="80"/>
      <c r="AR3417" s="127"/>
      <c r="AS3417" s="80"/>
      <c r="AT3417" s="7"/>
      <c r="AU3417" s="7"/>
      <c r="AV3417" s="165"/>
      <c r="AW3417" s="166"/>
      <c r="AX3417" s="137"/>
      <c r="AY3417" s="147"/>
      <c r="AZ3417" s="167"/>
      <c r="BA3417" s="167"/>
      <c r="BB3417" s="147" t="str">
        <f t="shared" si="758"/>
        <v/>
      </c>
      <c r="BC3417" s="168"/>
      <c r="BD3417" s="165"/>
      <c r="BE3417" s="165"/>
      <c r="BF3417" s="165"/>
      <c r="BG3417" s="165"/>
      <c r="BH3417" s="165"/>
      <c r="BI3417" s="165"/>
      <c r="BJ3417" s="165"/>
      <c r="BK3417" s="165"/>
      <c r="BL3417" s="165"/>
      <c r="BM3417" s="165"/>
      <c r="BN3417" s="165"/>
      <c r="BO3417" s="165"/>
      <c r="BP3417" s="165"/>
      <c r="BQ3417" s="165"/>
      <c r="BS3417" s="6"/>
      <c r="BT3417" s="11"/>
      <c r="BU3417" s="6"/>
      <c r="BV3417" s="6"/>
    </row>
    <row r="3418" spans="1:74" ht="15.75" x14ac:dyDescent="0.25">
      <c r="A3418" s="52" t="s">
        <v>1422</v>
      </c>
      <c r="B3418" s="56"/>
      <c r="C3418" s="7" t="s">
        <v>118</v>
      </c>
      <c r="D3418" s="7" t="s">
        <v>6558</v>
      </c>
      <c r="E3418" s="7"/>
      <c r="F3418" s="64"/>
      <c r="G3418" s="6"/>
      <c r="H3418" s="6"/>
      <c r="I3418" s="10" t="s">
        <v>110</v>
      </c>
      <c r="J3418" s="11" t="s">
        <v>2029</v>
      </c>
      <c r="K3418" s="194" t="s">
        <v>510</v>
      </c>
      <c r="L3418" s="176"/>
      <c r="M3418" s="176">
        <v>1000</v>
      </c>
      <c r="N3418" s="80" t="s">
        <v>6854</v>
      </c>
      <c r="O3418" s="162"/>
      <c r="P3418" s="80" t="s">
        <v>2472</v>
      </c>
      <c r="Q3418" s="80"/>
      <c r="R3418" s="80"/>
      <c r="S3418" s="163"/>
      <c r="T3418" s="213"/>
      <c r="U3418" s="162"/>
      <c r="V3418" s="164"/>
      <c r="W3418" s="12" t="str">
        <f t="shared" si="756"/>
        <v>Mqtt1</v>
      </c>
      <c r="X3418" s="196" t="s">
        <v>10613</v>
      </c>
      <c r="Y3418" s="6" t="str">
        <f t="shared" si="757"/>
        <v>marpower/power-tag/fresh-air-unit-aft-ship</v>
      </c>
      <c r="Z3418" s="103" t="str" cm="1">
        <f t="array" ref="Z3418">IF(COUNTIF(N3418,"spare"),"","$."&amp;_xlfn.REGEXEXTRACT(J3418,"^PT\d+[FQ]\d+_(.*)", 2))</f>
        <v>$.RMS_Current_Phase_A</v>
      </c>
      <c r="AA3418" s="12">
        <f t="shared" si="753"/>
        <v>49</v>
      </c>
      <c r="AB3418" s="6" t="s">
        <v>195</v>
      </c>
      <c r="AC3418" s="103">
        <v>3000</v>
      </c>
      <c r="AJ3418" s="80"/>
      <c r="AK3418" s="113" t="s">
        <v>1423</v>
      </c>
      <c r="AN3418" s="80"/>
      <c r="AO3418" s="80"/>
      <c r="AP3418" s="80"/>
      <c r="AQ3418" s="80"/>
      <c r="AR3418" s="127"/>
      <c r="AS3418" s="80"/>
      <c r="AT3418" s="7"/>
      <c r="AU3418" s="7"/>
      <c r="AV3418" s="165"/>
      <c r="AW3418" s="166"/>
      <c r="AX3418" s="137"/>
      <c r="AY3418" s="147"/>
      <c r="AZ3418" s="167"/>
      <c r="BA3418" s="167"/>
      <c r="BB3418" s="147" t="str">
        <f t="shared" ref="BB3418:BB3432" si="759">IF(ISNUMBER(AM3418),"1","")</f>
        <v/>
      </c>
      <c r="BC3418" s="168"/>
      <c r="BD3418" s="165"/>
      <c r="BE3418" s="165"/>
      <c r="BF3418" s="165"/>
      <c r="BG3418" s="165"/>
      <c r="BH3418" s="165"/>
      <c r="BI3418" s="165"/>
      <c r="BJ3418" s="165"/>
      <c r="BK3418" s="165"/>
      <c r="BL3418" s="165"/>
      <c r="BM3418" s="165"/>
      <c r="BN3418" s="165"/>
      <c r="BO3418" s="165"/>
      <c r="BP3418" s="165"/>
      <c r="BQ3418" s="165"/>
      <c r="BS3418" s="6"/>
      <c r="BT3418" s="11"/>
      <c r="BU3418" s="6"/>
      <c r="BV3418" s="6"/>
    </row>
    <row r="3419" spans="1:74" ht="15.75" x14ac:dyDescent="0.25">
      <c r="A3419" s="52" t="s">
        <v>1422</v>
      </c>
      <c r="B3419" s="56"/>
      <c r="C3419" s="7" t="s">
        <v>118</v>
      </c>
      <c r="D3419" s="7" t="s">
        <v>6558</v>
      </c>
      <c r="E3419" s="7"/>
      <c r="F3419" s="64"/>
      <c r="G3419" s="6"/>
      <c r="H3419" s="6"/>
      <c r="I3419" s="10" t="s">
        <v>110</v>
      </c>
      <c r="J3419" s="11" t="s">
        <v>2030</v>
      </c>
      <c r="K3419" s="194" t="s">
        <v>510</v>
      </c>
      <c r="L3419" s="176"/>
      <c r="M3419" s="176">
        <v>1000</v>
      </c>
      <c r="N3419" s="80" t="s">
        <v>6854</v>
      </c>
      <c r="O3419" s="162"/>
      <c r="P3419" s="80" t="s">
        <v>2473</v>
      </c>
      <c r="Q3419" s="80"/>
      <c r="R3419" s="80"/>
      <c r="S3419" s="163"/>
      <c r="T3419" s="213"/>
      <c r="U3419" s="162"/>
      <c r="V3419" s="164"/>
      <c r="W3419" s="12" t="str">
        <f t="shared" si="756"/>
        <v>Mqtt1</v>
      </c>
      <c r="X3419" s="196" t="s">
        <v>10613</v>
      </c>
      <c r="Y3419" s="6" t="str">
        <f t="shared" si="757"/>
        <v>marpower/power-tag/fresh-air-unit-aft-ship</v>
      </c>
      <c r="Z3419" s="103" t="str" cm="1">
        <f t="array" ref="Z3419">IF(COUNTIF(N3419,"spare"),"","$."&amp;_xlfn.REGEXEXTRACT(J3419,"^PT\d+[FQ]\d+_(.*)", 2))</f>
        <v>$.RMS_Current_Phase_B</v>
      </c>
      <c r="AA3419" s="12">
        <f t="shared" si="753"/>
        <v>49</v>
      </c>
      <c r="AB3419" s="6" t="s">
        <v>195</v>
      </c>
      <c r="AC3419" s="103">
        <v>3002</v>
      </c>
      <c r="AJ3419" s="80"/>
      <c r="AK3419" s="113" t="s">
        <v>1423</v>
      </c>
      <c r="AN3419" s="80"/>
      <c r="AO3419" s="80"/>
      <c r="AP3419" s="80"/>
      <c r="AQ3419" s="80"/>
      <c r="AR3419" s="127"/>
      <c r="AS3419" s="80"/>
      <c r="AT3419" s="7"/>
      <c r="AU3419" s="7"/>
      <c r="AV3419" s="165"/>
      <c r="AW3419" s="166"/>
      <c r="AX3419" s="137"/>
      <c r="AY3419" s="147"/>
      <c r="AZ3419" s="167"/>
      <c r="BA3419" s="167"/>
      <c r="BB3419" s="147" t="str">
        <f t="shared" si="759"/>
        <v/>
      </c>
      <c r="BC3419" s="168"/>
      <c r="BD3419" s="165"/>
      <c r="BE3419" s="165"/>
      <c r="BF3419" s="165"/>
      <c r="BG3419" s="165"/>
      <c r="BH3419" s="165"/>
      <c r="BI3419" s="165"/>
      <c r="BJ3419" s="165"/>
      <c r="BK3419" s="165"/>
      <c r="BL3419" s="165"/>
      <c r="BM3419" s="165"/>
      <c r="BN3419" s="165"/>
      <c r="BO3419" s="165"/>
      <c r="BP3419" s="165"/>
      <c r="BQ3419" s="165"/>
      <c r="BS3419" s="6"/>
      <c r="BT3419" s="11"/>
      <c r="BU3419" s="6"/>
      <c r="BV3419" s="6"/>
    </row>
    <row r="3420" spans="1:74" ht="15.75" x14ac:dyDescent="0.25">
      <c r="A3420" s="52" t="s">
        <v>1422</v>
      </c>
      <c r="B3420" s="56"/>
      <c r="C3420" s="7" t="s">
        <v>118</v>
      </c>
      <c r="D3420" s="7" t="s">
        <v>6558</v>
      </c>
      <c r="E3420" s="7"/>
      <c r="F3420" s="64"/>
      <c r="G3420" s="6"/>
      <c r="H3420" s="6"/>
      <c r="I3420" s="10" t="s">
        <v>110</v>
      </c>
      <c r="J3420" s="11" t="s">
        <v>2031</v>
      </c>
      <c r="K3420" s="194" t="s">
        <v>510</v>
      </c>
      <c r="L3420" s="176"/>
      <c r="M3420" s="176">
        <v>1000</v>
      </c>
      <c r="N3420" s="80" t="s">
        <v>6854</v>
      </c>
      <c r="O3420" s="162"/>
      <c r="P3420" s="80" t="s">
        <v>2474</v>
      </c>
      <c r="Q3420" s="80"/>
      <c r="R3420" s="80"/>
      <c r="S3420" s="163"/>
      <c r="T3420" s="213"/>
      <c r="U3420" s="162"/>
      <c r="V3420" s="164"/>
      <c r="W3420" s="12" t="str">
        <f t="shared" si="756"/>
        <v>Mqtt1</v>
      </c>
      <c r="X3420" s="196" t="s">
        <v>10613</v>
      </c>
      <c r="Y3420" s="6" t="str">
        <f t="shared" si="757"/>
        <v>marpower/power-tag/fresh-air-unit-aft-ship</v>
      </c>
      <c r="Z3420" s="103" t="str" cm="1">
        <f t="array" ref="Z3420">IF(COUNTIF(N3420,"spare"),"","$."&amp;_xlfn.REGEXEXTRACT(J3420,"^PT\d+[FQ]\d+_(.*)", 2))</f>
        <v>$.RMS_Current_Phase_C</v>
      </c>
      <c r="AA3420" s="12">
        <f t="shared" ref="AA3420:AA3483" si="760">AA3405+1</f>
        <v>49</v>
      </c>
      <c r="AB3420" s="6" t="s">
        <v>195</v>
      </c>
      <c r="AC3420" s="103">
        <v>3004</v>
      </c>
      <c r="AJ3420" s="80"/>
      <c r="AK3420" s="113" t="s">
        <v>1423</v>
      </c>
      <c r="AN3420" s="80"/>
      <c r="AO3420" s="80"/>
      <c r="AP3420" s="80"/>
      <c r="AQ3420" s="80"/>
      <c r="AR3420" s="127"/>
      <c r="AS3420" s="80"/>
      <c r="AT3420" s="7"/>
      <c r="AU3420" s="7"/>
      <c r="AV3420" s="165"/>
      <c r="AW3420" s="166"/>
      <c r="AX3420" s="137"/>
      <c r="AY3420" s="147"/>
      <c r="AZ3420" s="167"/>
      <c r="BA3420" s="167"/>
      <c r="BB3420" s="147" t="str">
        <f t="shared" si="759"/>
        <v/>
      </c>
      <c r="BC3420" s="168"/>
      <c r="BD3420" s="165"/>
      <c r="BE3420" s="165"/>
      <c r="BF3420" s="165"/>
      <c r="BG3420" s="165"/>
      <c r="BH3420" s="165"/>
      <c r="BI3420" s="165"/>
      <c r="BJ3420" s="165"/>
      <c r="BK3420" s="165"/>
      <c r="BL3420" s="165"/>
      <c r="BM3420" s="165"/>
      <c r="BN3420" s="165"/>
      <c r="BO3420" s="165"/>
      <c r="BP3420" s="165"/>
      <c r="BQ3420" s="165"/>
      <c r="BS3420" s="6"/>
      <c r="BT3420" s="11"/>
      <c r="BU3420" s="6"/>
      <c r="BV3420" s="6"/>
    </row>
    <row r="3421" spans="1:74" ht="15.75" x14ac:dyDescent="0.25">
      <c r="A3421" s="52" t="s">
        <v>1422</v>
      </c>
      <c r="B3421" s="56"/>
      <c r="C3421" s="7" t="s">
        <v>118</v>
      </c>
      <c r="D3421" s="7" t="s">
        <v>6558</v>
      </c>
      <c r="E3421" s="7"/>
      <c r="F3421" s="64"/>
      <c r="G3421" s="6"/>
      <c r="H3421" s="6"/>
      <c r="I3421" s="10" t="s">
        <v>110</v>
      </c>
      <c r="J3421" s="11" t="s">
        <v>2032</v>
      </c>
      <c r="K3421" s="194" t="s">
        <v>510</v>
      </c>
      <c r="L3421" s="176"/>
      <c r="M3421" s="176">
        <v>1000</v>
      </c>
      <c r="N3421" s="80" t="s">
        <v>6854</v>
      </c>
      <c r="O3421" s="162"/>
      <c r="P3421" s="80" t="s">
        <v>2475</v>
      </c>
      <c r="Q3421" s="80"/>
      <c r="R3421" s="80"/>
      <c r="S3421" s="163"/>
      <c r="T3421" s="213"/>
      <c r="U3421" s="162"/>
      <c r="V3421" s="164"/>
      <c r="W3421" s="12" t="str">
        <f t="shared" si="756"/>
        <v>Mqtt1</v>
      </c>
      <c r="X3421" s="196" t="s">
        <v>10613</v>
      </c>
      <c r="Y3421" s="6" t="str">
        <f t="shared" si="757"/>
        <v>marpower/power-tag/fresh-air-unit-aft-ship</v>
      </c>
      <c r="Z3421" s="103" t="str" cm="1">
        <f t="array" ref="Z3421">IF(COUNTIF(N3421,"spare"),"","$."&amp;_xlfn.REGEXEXTRACT(J3421,"^PT\d+[FQ]\d+_(.*)", 2))</f>
        <v>$.RMS_Current_Phase_Neut</v>
      </c>
      <c r="AA3421" s="12">
        <f t="shared" si="760"/>
        <v>49</v>
      </c>
      <c r="AB3421" s="6" t="s">
        <v>195</v>
      </c>
      <c r="AC3421" s="103">
        <v>3006</v>
      </c>
      <c r="AJ3421" s="80"/>
      <c r="AK3421" s="113" t="s">
        <v>1423</v>
      </c>
      <c r="AN3421" s="80"/>
      <c r="AO3421" s="80"/>
      <c r="AP3421" s="80"/>
      <c r="AQ3421" s="80"/>
      <c r="AR3421" s="127"/>
      <c r="AS3421" s="80"/>
      <c r="AT3421" s="7"/>
      <c r="AU3421" s="7"/>
      <c r="AV3421" s="165"/>
      <c r="AW3421" s="166"/>
      <c r="AX3421" s="137"/>
      <c r="AY3421" s="147"/>
      <c r="AZ3421" s="167"/>
      <c r="BA3421" s="167"/>
      <c r="BB3421" s="147" t="str">
        <f t="shared" si="759"/>
        <v/>
      </c>
      <c r="BC3421" s="168"/>
      <c r="BD3421" s="165"/>
      <c r="BE3421" s="165"/>
      <c r="BF3421" s="165"/>
      <c r="BG3421" s="165"/>
      <c r="BH3421" s="165"/>
      <c r="BI3421" s="165"/>
      <c r="BJ3421" s="165"/>
      <c r="BK3421" s="165"/>
      <c r="BL3421" s="165"/>
      <c r="BM3421" s="165"/>
      <c r="BN3421" s="165"/>
      <c r="BO3421" s="165"/>
      <c r="BP3421" s="165"/>
      <c r="BQ3421" s="165"/>
      <c r="BS3421" s="6"/>
      <c r="BT3421" s="11"/>
      <c r="BU3421" s="6"/>
      <c r="BV3421" s="6"/>
    </row>
    <row r="3422" spans="1:74" ht="15.75" x14ac:dyDescent="0.25">
      <c r="A3422" s="52" t="s">
        <v>1422</v>
      </c>
      <c r="B3422" s="56"/>
      <c r="C3422" s="7" t="s">
        <v>118</v>
      </c>
      <c r="D3422" s="7" t="s">
        <v>6558</v>
      </c>
      <c r="E3422" s="7"/>
      <c r="F3422" s="64"/>
      <c r="G3422" s="6"/>
      <c r="H3422" s="6"/>
      <c r="I3422" s="10" t="s">
        <v>110</v>
      </c>
      <c r="J3422" s="11" t="s">
        <v>8318</v>
      </c>
      <c r="K3422" s="194" t="s">
        <v>510</v>
      </c>
      <c r="L3422" s="176"/>
      <c r="M3422" s="176">
        <v>1000</v>
      </c>
      <c r="N3422" s="80" t="s">
        <v>6854</v>
      </c>
      <c r="O3422" s="162"/>
      <c r="P3422" s="80" t="s">
        <v>2476</v>
      </c>
      <c r="Q3422" s="80"/>
      <c r="R3422" s="80"/>
      <c r="S3422" s="163"/>
      <c r="T3422" s="213"/>
      <c r="U3422" s="162"/>
      <c r="V3422" s="164"/>
      <c r="W3422" s="12" t="str">
        <f t="shared" si="756"/>
        <v>Mqtt1</v>
      </c>
      <c r="X3422" s="196" t="s">
        <v>10613</v>
      </c>
      <c r="Y3422" s="6" t="str">
        <f t="shared" si="757"/>
        <v>marpower/power-tag/fresh-air-unit-aft-ship</v>
      </c>
      <c r="Z3422" s="103" t="str" cm="1">
        <f t="array" ref="Z3422">IF(COUNTIF(N3422,"spare"),"","$."&amp;_xlfn.REGEXEXTRACT(J3422,"^PT\d+[FQ]\d+_(.*)", 2))</f>
        <v>$.RMS_Voltage_A_N</v>
      </c>
      <c r="AA3422" s="12">
        <f t="shared" si="760"/>
        <v>49</v>
      </c>
      <c r="AB3422" s="6" t="s">
        <v>195</v>
      </c>
      <c r="AC3422" s="103">
        <v>3028</v>
      </c>
      <c r="AJ3422" s="80"/>
      <c r="AK3422" s="113" t="s">
        <v>1424</v>
      </c>
      <c r="AN3422" s="80"/>
      <c r="AO3422" s="80"/>
      <c r="AP3422" s="80"/>
      <c r="AQ3422" s="80"/>
      <c r="AR3422" s="127"/>
      <c r="AS3422" s="80"/>
      <c r="AT3422" s="7"/>
      <c r="AU3422" s="7"/>
      <c r="AV3422" s="165"/>
      <c r="AW3422" s="166"/>
      <c r="AX3422" s="137"/>
      <c r="AY3422" s="147"/>
      <c r="AZ3422" s="167"/>
      <c r="BA3422" s="167"/>
      <c r="BB3422" s="147" t="str">
        <f t="shared" si="759"/>
        <v/>
      </c>
      <c r="BC3422" s="168"/>
      <c r="BD3422" s="165"/>
      <c r="BE3422" s="165"/>
      <c r="BF3422" s="165"/>
      <c r="BG3422" s="165"/>
      <c r="BH3422" s="165"/>
      <c r="BI3422" s="165"/>
      <c r="BJ3422" s="165"/>
      <c r="BK3422" s="165"/>
      <c r="BL3422" s="165"/>
      <c r="BM3422" s="165"/>
      <c r="BN3422" s="165"/>
      <c r="BO3422" s="165"/>
      <c r="BP3422" s="165"/>
      <c r="BQ3422" s="165"/>
      <c r="BS3422" s="6"/>
      <c r="BT3422" s="11"/>
      <c r="BU3422" s="6"/>
      <c r="BV3422" s="6"/>
    </row>
    <row r="3423" spans="1:74" ht="15.75" x14ac:dyDescent="0.25">
      <c r="A3423" s="52" t="s">
        <v>1422</v>
      </c>
      <c r="B3423" s="56"/>
      <c r="C3423" s="7" t="s">
        <v>118</v>
      </c>
      <c r="D3423" s="7" t="s">
        <v>6558</v>
      </c>
      <c r="E3423" s="7"/>
      <c r="F3423" s="64"/>
      <c r="G3423" s="6"/>
      <c r="H3423" s="6"/>
      <c r="I3423" s="10" t="s">
        <v>110</v>
      </c>
      <c r="J3423" s="11" t="s">
        <v>8495</v>
      </c>
      <c r="K3423" s="194" t="s">
        <v>510</v>
      </c>
      <c r="L3423" s="176"/>
      <c r="M3423" s="176">
        <v>1000</v>
      </c>
      <c r="N3423" s="80" t="s">
        <v>6854</v>
      </c>
      <c r="O3423" s="162"/>
      <c r="P3423" s="80" t="s">
        <v>2477</v>
      </c>
      <c r="Q3423" s="80"/>
      <c r="R3423" s="80"/>
      <c r="S3423" s="163"/>
      <c r="T3423" s="213"/>
      <c r="U3423" s="162"/>
      <c r="V3423" s="164"/>
      <c r="W3423" s="12" t="str">
        <f t="shared" si="756"/>
        <v>Mqtt1</v>
      </c>
      <c r="X3423" s="196" t="s">
        <v>10613</v>
      </c>
      <c r="Y3423" s="6" t="str">
        <f t="shared" si="757"/>
        <v>marpower/power-tag/fresh-air-unit-aft-ship</v>
      </c>
      <c r="Z3423" s="103" t="str" cm="1">
        <f t="array" ref="Z3423">IF(COUNTIF(N3423,"spare"),"","$."&amp;_xlfn.REGEXEXTRACT(J3423,"^PT\d+[FQ]\d+_(.*)", 2))</f>
        <v>$.RMS_Voltage_B_N</v>
      </c>
      <c r="AA3423" s="12">
        <f t="shared" si="760"/>
        <v>49</v>
      </c>
      <c r="AB3423" s="6" t="s">
        <v>195</v>
      </c>
      <c r="AC3423" s="103">
        <v>3030</v>
      </c>
      <c r="AJ3423" s="80"/>
      <c r="AK3423" s="113" t="s">
        <v>1424</v>
      </c>
      <c r="AN3423" s="80"/>
      <c r="AO3423" s="80"/>
      <c r="AP3423" s="80"/>
      <c r="AQ3423" s="80"/>
      <c r="AR3423" s="127"/>
      <c r="AS3423" s="80"/>
      <c r="AT3423" s="7"/>
      <c r="AU3423" s="7"/>
      <c r="AV3423" s="165"/>
      <c r="AW3423" s="166"/>
      <c r="AX3423" s="137"/>
      <c r="AY3423" s="147"/>
      <c r="AZ3423" s="167"/>
      <c r="BA3423" s="167"/>
      <c r="BB3423" s="147" t="str">
        <f t="shared" si="759"/>
        <v/>
      </c>
      <c r="BC3423" s="168"/>
      <c r="BD3423" s="165"/>
      <c r="BE3423" s="165"/>
      <c r="BF3423" s="165"/>
      <c r="BG3423" s="165"/>
      <c r="BH3423" s="165"/>
      <c r="BI3423" s="165"/>
      <c r="BJ3423" s="165"/>
      <c r="BK3423" s="165"/>
      <c r="BL3423" s="165"/>
      <c r="BM3423" s="165"/>
      <c r="BN3423" s="165"/>
      <c r="BO3423" s="165"/>
      <c r="BP3423" s="165"/>
      <c r="BQ3423" s="165"/>
      <c r="BS3423" s="6"/>
      <c r="BT3423" s="11"/>
      <c r="BU3423" s="6"/>
      <c r="BV3423" s="6"/>
    </row>
    <row r="3424" spans="1:74" ht="15.75" x14ac:dyDescent="0.25">
      <c r="A3424" s="52" t="s">
        <v>1422</v>
      </c>
      <c r="B3424" s="56"/>
      <c r="C3424" s="7" t="s">
        <v>118</v>
      </c>
      <c r="D3424" s="7" t="s">
        <v>6558</v>
      </c>
      <c r="E3424" s="7"/>
      <c r="F3424" s="64"/>
      <c r="G3424" s="6"/>
      <c r="H3424" s="6"/>
      <c r="I3424" s="10" t="s">
        <v>110</v>
      </c>
      <c r="J3424" s="11" t="s">
        <v>8672</v>
      </c>
      <c r="K3424" s="194" t="s">
        <v>510</v>
      </c>
      <c r="L3424" s="176"/>
      <c r="M3424" s="176">
        <v>1000</v>
      </c>
      <c r="N3424" s="80" t="s">
        <v>6854</v>
      </c>
      <c r="O3424" s="162"/>
      <c r="P3424" s="80" t="s">
        <v>2478</v>
      </c>
      <c r="Q3424" s="80"/>
      <c r="R3424" s="80"/>
      <c r="S3424" s="163"/>
      <c r="T3424" s="213"/>
      <c r="U3424" s="162"/>
      <c r="V3424" s="164"/>
      <c r="W3424" s="12" t="str">
        <f t="shared" si="756"/>
        <v>Mqtt1</v>
      </c>
      <c r="X3424" s="196" t="s">
        <v>10613</v>
      </c>
      <c r="Y3424" s="6" t="str">
        <f t="shared" si="757"/>
        <v>marpower/power-tag/fresh-air-unit-aft-ship</v>
      </c>
      <c r="Z3424" s="103" t="str" cm="1">
        <f t="array" ref="Z3424">IF(COUNTIF(N3424,"spare"),"","$."&amp;_xlfn.REGEXEXTRACT(J3424,"^PT\d+[FQ]\d+_(.*)", 2))</f>
        <v>$.RMS_Voltage_C_N</v>
      </c>
      <c r="AA3424" s="12">
        <f t="shared" si="760"/>
        <v>49</v>
      </c>
      <c r="AB3424" s="6" t="s">
        <v>195</v>
      </c>
      <c r="AC3424" s="103">
        <v>3032</v>
      </c>
      <c r="AJ3424" s="80"/>
      <c r="AK3424" s="113" t="s">
        <v>1424</v>
      </c>
      <c r="AN3424" s="80"/>
      <c r="AO3424" s="80"/>
      <c r="AP3424" s="80"/>
      <c r="AQ3424" s="80"/>
      <c r="AR3424" s="127"/>
      <c r="AS3424" s="80"/>
      <c r="AT3424" s="7"/>
      <c r="AU3424" s="7"/>
      <c r="AV3424" s="165"/>
      <c r="AW3424" s="166"/>
      <c r="AX3424" s="137"/>
      <c r="AY3424" s="147"/>
      <c r="AZ3424" s="167"/>
      <c r="BA3424" s="167"/>
      <c r="BB3424" s="147" t="str">
        <f t="shared" si="759"/>
        <v/>
      </c>
      <c r="BC3424" s="168"/>
      <c r="BD3424" s="165"/>
      <c r="BE3424" s="165"/>
      <c r="BF3424" s="165"/>
      <c r="BG3424" s="165"/>
      <c r="BH3424" s="165"/>
      <c r="BI3424" s="165"/>
      <c r="BJ3424" s="165"/>
      <c r="BK3424" s="165"/>
      <c r="BL3424" s="165"/>
      <c r="BM3424" s="165"/>
      <c r="BN3424" s="165"/>
      <c r="BO3424" s="165"/>
      <c r="BP3424" s="165"/>
      <c r="BQ3424" s="165"/>
      <c r="BS3424" s="6"/>
      <c r="BT3424" s="11"/>
      <c r="BU3424" s="6"/>
      <c r="BV3424" s="6"/>
    </row>
    <row r="3425" spans="1:74" ht="15.75" x14ac:dyDescent="0.25">
      <c r="A3425" s="52" t="s">
        <v>1422</v>
      </c>
      <c r="B3425" s="56"/>
      <c r="C3425" s="7" t="s">
        <v>118</v>
      </c>
      <c r="D3425" s="7" t="s">
        <v>6558</v>
      </c>
      <c r="E3425" s="7"/>
      <c r="F3425" s="64"/>
      <c r="G3425" s="6"/>
      <c r="H3425" s="6"/>
      <c r="I3425" s="10" t="s">
        <v>110</v>
      </c>
      <c r="J3425" s="11" t="s">
        <v>2033</v>
      </c>
      <c r="K3425" s="194" t="s">
        <v>510</v>
      </c>
      <c r="L3425" s="176"/>
      <c r="M3425" s="176">
        <v>1000</v>
      </c>
      <c r="N3425" s="80" t="s">
        <v>6854</v>
      </c>
      <c r="O3425" s="162"/>
      <c r="P3425" s="80" t="s">
        <v>2479</v>
      </c>
      <c r="Q3425" s="80"/>
      <c r="R3425" s="80"/>
      <c r="S3425" s="163"/>
      <c r="T3425" s="213"/>
      <c r="U3425" s="162"/>
      <c r="V3425" s="164"/>
      <c r="W3425" s="12" t="str">
        <f t="shared" si="756"/>
        <v>Mqtt1</v>
      </c>
      <c r="X3425" s="196" t="s">
        <v>10613</v>
      </c>
      <c r="Y3425" s="6" t="str">
        <f t="shared" si="757"/>
        <v>marpower/power-tag/fresh-air-unit-aft-ship</v>
      </c>
      <c r="Z3425" s="103" t="str" cm="1">
        <f t="array" ref="Z3425">IF(COUNTIF(N3425,"spare"),"","$."&amp;_xlfn.REGEXEXTRACT(J3425,"^PT\d+[FQ]\d+_(.*)", 2))</f>
        <v>$.Active_Power_Phase_A</v>
      </c>
      <c r="AA3425" s="12">
        <f t="shared" si="760"/>
        <v>49</v>
      </c>
      <c r="AB3425" s="6" t="s">
        <v>195</v>
      </c>
      <c r="AC3425" s="103">
        <v>3054</v>
      </c>
      <c r="AJ3425" s="80"/>
      <c r="AK3425" s="113" t="s">
        <v>1425</v>
      </c>
      <c r="AN3425" s="80"/>
      <c r="AO3425" s="80"/>
      <c r="AP3425" s="80"/>
      <c r="AQ3425" s="80"/>
      <c r="AR3425" s="127"/>
      <c r="AS3425" s="80"/>
      <c r="AT3425" s="7"/>
      <c r="AU3425" s="7"/>
      <c r="AV3425" s="165"/>
      <c r="AW3425" s="166"/>
      <c r="AX3425" s="137"/>
      <c r="AY3425" s="147"/>
      <c r="AZ3425" s="167"/>
      <c r="BA3425" s="167"/>
      <c r="BB3425" s="147" t="str">
        <f t="shared" si="759"/>
        <v/>
      </c>
      <c r="BC3425" s="168"/>
      <c r="BD3425" s="165"/>
      <c r="BE3425" s="165"/>
      <c r="BF3425" s="165"/>
      <c r="BG3425" s="165"/>
      <c r="BH3425" s="165"/>
      <c r="BI3425" s="165"/>
      <c r="BJ3425" s="165"/>
      <c r="BK3425" s="165"/>
      <c r="BL3425" s="165"/>
      <c r="BM3425" s="165"/>
      <c r="BN3425" s="165"/>
      <c r="BO3425" s="165"/>
      <c r="BP3425" s="165"/>
      <c r="BQ3425" s="165"/>
      <c r="BS3425" s="6"/>
      <c r="BT3425" s="11"/>
      <c r="BU3425" s="6"/>
      <c r="BV3425" s="6"/>
    </row>
    <row r="3426" spans="1:74" ht="15.75" x14ac:dyDescent="0.25">
      <c r="A3426" s="52" t="s">
        <v>1422</v>
      </c>
      <c r="B3426" s="56"/>
      <c r="C3426" s="7" t="s">
        <v>118</v>
      </c>
      <c r="D3426" s="7" t="s">
        <v>6558</v>
      </c>
      <c r="E3426" s="7"/>
      <c r="F3426" s="64"/>
      <c r="G3426" s="6"/>
      <c r="H3426" s="6"/>
      <c r="I3426" s="10" t="s">
        <v>110</v>
      </c>
      <c r="J3426" s="11" t="s">
        <v>2034</v>
      </c>
      <c r="K3426" s="194" t="s">
        <v>510</v>
      </c>
      <c r="L3426" s="176"/>
      <c r="M3426" s="176">
        <v>1000</v>
      </c>
      <c r="N3426" s="80" t="s">
        <v>6854</v>
      </c>
      <c r="O3426" s="162"/>
      <c r="P3426" s="80" t="s">
        <v>2480</v>
      </c>
      <c r="Q3426" s="80"/>
      <c r="R3426" s="80"/>
      <c r="S3426" s="163"/>
      <c r="T3426" s="213"/>
      <c r="U3426" s="162"/>
      <c r="V3426" s="164"/>
      <c r="W3426" s="12" t="str">
        <f t="shared" si="756"/>
        <v>Mqtt1</v>
      </c>
      <c r="X3426" s="196" t="s">
        <v>10613</v>
      </c>
      <c r="Y3426" s="6" t="str">
        <f t="shared" si="757"/>
        <v>marpower/power-tag/fresh-air-unit-aft-ship</v>
      </c>
      <c r="Z3426" s="103" t="str" cm="1">
        <f t="array" ref="Z3426">IF(COUNTIF(N3426,"spare"),"","$."&amp;_xlfn.REGEXEXTRACT(J3426,"^PT\d+[FQ]\d+_(.*)", 2))</f>
        <v>$.Active_Power_Phase_B</v>
      </c>
      <c r="AA3426" s="12">
        <f t="shared" si="760"/>
        <v>49</v>
      </c>
      <c r="AB3426" s="6" t="s">
        <v>195</v>
      </c>
      <c r="AC3426" s="103">
        <v>3056</v>
      </c>
      <c r="AJ3426" s="80"/>
      <c r="AK3426" s="113" t="s">
        <v>1425</v>
      </c>
      <c r="AN3426" s="80"/>
      <c r="AO3426" s="80"/>
      <c r="AP3426" s="80"/>
      <c r="AQ3426" s="80"/>
      <c r="AR3426" s="127"/>
      <c r="AS3426" s="80"/>
      <c r="AT3426" s="7"/>
      <c r="AU3426" s="7"/>
      <c r="AV3426" s="165"/>
      <c r="AW3426" s="166"/>
      <c r="AX3426" s="137"/>
      <c r="AY3426" s="147"/>
      <c r="AZ3426" s="167"/>
      <c r="BA3426" s="167"/>
      <c r="BB3426" s="147" t="str">
        <f t="shared" si="759"/>
        <v/>
      </c>
      <c r="BC3426" s="168"/>
      <c r="BD3426" s="165"/>
      <c r="BE3426" s="165"/>
      <c r="BF3426" s="165"/>
      <c r="BG3426" s="165"/>
      <c r="BH3426" s="165"/>
      <c r="BI3426" s="165"/>
      <c r="BJ3426" s="165"/>
      <c r="BK3426" s="165"/>
      <c r="BL3426" s="165"/>
      <c r="BM3426" s="165"/>
      <c r="BN3426" s="165"/>
      <c r="BO3426" s="165"/>
      <c r="BP3426" s="165"/>
      <c r="BQ3426" s="165"/>
      <c r="BS3426" s="6"/>
      <c r="BT3426" s="11"/>
      <c r="BU3426" s="6"/>
      <c r="BV3426" s="6"/>
    </row>
    <row r="3427" spans="1:74" ht="15.75" x14ac:dyDescent="0.25">
      <c r="A3427" s="52" t="s">
        <v>1422</v>
      </c>
      <c r="B3427" s="56"/>
      <c r="C3427" s="7" t="s">
        <v>118</v>
      </c>
      <c r="D3427" s="7" t="s">
        <v>6558</v>
      </c>
      <c r="E3427" s="7"/>
      <c r="F3427" s="64"/>
      <c r="G3427" s="6"/>
      <c r="H3427" s="6"/>
      <c r="I3427" s="10" t="s">
        <v>110</v>
      </c>
      <c r="J3427" s="11" t="s">
        <v>2035</v>
      </c>
      <c r="K3427" s="194" t="s">
        <v>510</v>
      </c>
      <c r="L3427" s="176"/>
      <c r="M3427" s="176">
        <v>1000</v>
      </c>
      <c r="N3427" s="80" t="s">
        <v>6854</v>
      </c>
      <c r="O3427" s="162"/>
      <c r="P3427" s="80" t="s">
        <v>2481</v>
      </c>
      <c r="Q3427" s="80"/>
      <c r="R3427" s="80"/>
      <c r="S3427" s="163"/>
      <c r="T3427" s="213"/>
      <c r="U3427" s="162"/>
      <c r="V3427" s="164"/>
      <c r="W3427" s="12" t="str">
        <f t="shared" si="756"/>
        <v>Mqtt1</v>
      </c>
      <c r="X3427" s="196" t="s">
        <v>10613</v>
      </c>
      <c r="Y3427" s="6" t="str">
        <f t="shared" si="757"/>
        <v>marpower/power-tag/fresh-air-unit-aft-ship</v>
      </c>
      <c r="Z3427" s="103" t="str" cm="1">
        <f t="array" ref="Z3427">IF(COUNTIF(N3427,"spare"),"","$."&amp;_xlfn.REGEXEXTRACT(J3427,"^PT\d+[FQ]\d+_(.*)", 2))</f>
        <v>$.Active_Power_Phase_C</v>
      </c>
      <c r="AA3427" s="12">
        <f t="shared" si="760"/>
        <v>49</v>
      </c>
      <c r="AB3427" s="6" t="s">
        <v>195</v>
      </c>
      <c r="AC3427" s="103">
        <v>3058</v>
      </c>
      <c r="AJ3427" s="80"/>
      <c r="AK3427" s="113" t="s">
        <v>1425</v>
      </c>
      <c r="AN3427" s="80"/>
      <c r="AO3427" s="80"/>
      <c r="AP3427" s="80"/>
      <c r="AQ3427" s="80"/>
      <c r="AR3427" s="127"/>
      <c r="AS3427" s="80"/>
      <c r="AT3427" s="7"/>
      <c r="AU3427" s="7"/>
      <c r="AV3427" s="165"/>
      <c r="AW3427" s="166"/>
      <c r="AX3427" s="137"/>
      <c r="AY3427" s="147"/>
      <c r="AZ3427" s="167"/>
      <c r="BA3427" s="167"/>
      <c r="BB3427" s="147" t="str">
        <f t="shared" si="759"/>
        <v/>
      </c>
      <c r="BC3427" s="168"/>
      <c r="BD3427" s="165"/>
      <c r="BE3427" s="165"/>
      <c r="BF3427" s="165"/>
      <c r="BG3427" s="165"/>
      <c r="BH3427" s="165"/>
      <c r="BI3427" s="165"/>
      <c r="BJ3427" s="165"/>
      <c r="BK3427" s="165"/>
      <c r="BL3427" s="165"/>
      <c r="BM3427" s="165"/>
      <c r="BN3427" s="165"/>
      <c r="BO3427" s="165"/>
      <c r="BP3427" s="165"/>
      <c r="BQ3427" s="165"/>
      <c r="BS3427" s="6"/>
      <c r="BT3427" s="11"/>
      <c r="BU3427" s="6"/>
      <c r="BV3427" s="6"/>
    </row>
    <row r="3428" spans="1:74" ht="15.75" x14ac:dyDescent="0.25">
      <c r="A3428" s="52" t="s">
        <v>1422</v>
      </c>
      <c r="B3428" s="56"/>
      <c r="C3428" s="7" t="s">
        <v>118</v>
      </c>
      <c r="D3428" s="7" t="s">
        <v>6558</v>
      </c>
      <c r="E3428" s="7"/>
      <c r="F3428" s="64"/>
      <c r="G3428" s="6"/>
      <c r="H3428" s="6"/>
      <c r="I3428" s="10" t="s">
        <v>110</v>
      </c>
      <c r="J3428" s="11" t="s">
        <v>2036</v>
      </c>
      <c r="K3428" s="194" t="s">
        <v>510</v>
      </c>
      <c r="L3428" s="176"/>
      <c r="M3428" s="176">
        <v>1000</v>
      </c>
      <c r="N3428" s="80" t="s">
        <v>6854</v>
      </c>
      <c r="O3428" s="162"/>
      <c r="P3428" s="80" t="s">
        <v>2482</v>
      </c>
      <c r="Q3428" s="80"/>
      <c r="R3428" s="80"/>
      <c r="S3428" s="163"/>
      <c r="T3428" s="213"/>
      <c r="U3428" s="162"/>
      <c r="V3428" s="164"/>
      <c r="W3428" s="12" t="str">
        <f t="shared" si="756"/>
        <v>Mqtt1</v>
      </c>
      <c r="X3428" s="196" t="s">
        <v>10613</v>
      </c>
      <c r="Y3428" s="6" t="str">
        <f t="shared" si="757"/>
        <v>marpower/power-tag/fresh-air-unit-aft-ship</v>
      </c>
      <c r="Z3428" s="103" t="str" cm="1">
        <f t="array" ref="Z3428">IF(COUNTIF(N3428,"spare"),"","$."&amp;_xlfn.REGEXEXTRACT(J3428,"^PT\d+[FQ]\d+_(.*)", 2))</f>
        <v>$.Total_Active_Power</v>
      </c>
      <c r="AA3428" s="12">
        <f t="shared" si="760"/>
        <v>49</v>
      </c>
      <c r="AB3428" s="6" t="s">
        <v>195</v>
      </c>
      <c r="AC3428" s="103">
        <v>3060</v>
      </c>
      <c r="AJ3428" s="80"/>
      <c r="AK3428" s="113" t="s">
        <v>1425</v>
      </c>
      <c r="AN3428" s="80"/>
      <c r="AO3428" s="80"/>
      <c r="AP3428" s="80"/>
      <c r="AQ3428" s="80"/>
      <c r="AR3428" s="127"/>
      <c r="AS3428" s="80"/>
      <c r="AT3428" s="7"/>
      <c r="AU3428" s="7"/>
      <c r="AV3428" s="165"/>
      <c r="AW3428" s="166"/>
      <c r="AX3428" s="137"/>
      <c r="AY3428" s="147"/>
      <c r="AZ3428" s="167"/>
      <c r="BA3428" s="167"/>
      <c r="BB3428" s="147" t="str">
        <f t="shared" si="759"/>
        <v/>
      </c>
      <c r="BC3428" s="168"/>
      <c r="BD3428" s="165"/>
      <c r="BE3428" s="165"/>
      <c r="BF3428" s="165"/>
      <c r="BG3428" s="165"/>
      <c r="BH3428" s="165"/>
      <c r="BI3428" s="165"/>
      <c r="BJ3428" s="165"/>
      <c r="BK3428" s="165"/>
      <c r="BL3428" s="165"/>
      <c r="BM3428" s="165"/>
      <c r="BN3428" s="165"/>
      <c r="BO3428" s="165"/>
      <c r="BP3428" s="165"/>
      <c r="BQ3428" s="165"/>
      <c r="BS3428" s="6"/>
      <c r="BT3428" s="11"/>
      <c r="BU3428" s="6"/>
      <c r="BV3428" s="6"/>
    </row>
    <row r="3429" spans="1:74" ht="15.75" x14ac:dyDescent="0.25">
      <c r="A3429" s="52" t="s">
        <v>1422</v>
      </c>
      <c r="B3429" s="56"/>
      <c r="C3429" s="7" t="s">
        <v>118</v>
      </c>
      <c r="D3429" s="7" t="s">
        <v>6558</v>
      </c>
      <c r="E3429" s="7"/>
      <c r="F3429" s="64"/>
      <c r="G3429" s="6"/>
      <c r="H3429" s="6"/>
      <c r="I3429" s="10" t="s">
        <v>110</v>
      </c>
      <c r="J3429" s="11" t="s">
        <v>2037</v>
      </c>
      <c r="K3429" s="194" t="s">
        <v>510</v>
      </c>
      <c r="L3429" s="176"/>
      <c r="M3429" s="176">
        <v>1000</v>
      </c>
      <c r="N3429" s="80" t="s">
        <v>6854</v>
      </c>
      <c r="O3429" s="162"/>
      <c r="P3429" s="80" t="s">
        <v>2483</v>
      </c>
      <c r="Q3429" s="80"/>
      <c r="R3429" s="80"/>
      <c r="S3429" s="163"/>
      <c r="T3429" s="213"/>
      <c r="U3429" s="162"/>
      <c r="V3429" s="164"/>
      <c r="W3429" s="12" t="str">
        <f t="shared" si="756"/>
        <v>Mqtt1</v>
      </c>
      <c r="X3429" s="196" t="s">
        <v>10613</v>
      </c>
      <c r="Y3429" s="6" t="str">
        <f t="shared" si="757"/>
        <v>marpower/power-tag/fresh-air-unit-aft-ship</v>
      </c>
      <c r="Z3429" s="103" t="str" cm="1">
        <f t="array" ref="Z3429">IF(COUNTIF(N3429,"spare"),"","$."&amp;_xlfn.REGEXEXTRACT(J3429,"^PT\d+[FQ]\d+_(.*)", 2))</f>
        <v>$.Power_Factor_Phase_A</v>
      </c>
      <c r="AA3429" s="12">
        <f t="shared" si="760"/>
        <v>49</v>
      </c>
      <c r="AB3429" s="6" t="s">
        <v>195</v>
      </c>
      <c r="AC3429" s="103">
        <v>3078</v>
      </c>
      <c r="AJ3429" s="80"/>
      <c r="AK3429" s="113" t="s">
        <v>1426</v>
      </c>
      <c r="AN3429" s="80"/>
      <c r="AO3429" s="80"/>
      <c r="AP3429" s="80"/>
      <c r="AQ3429" s="80"/>
      <c r="AR3429" s="127"/>
      <c r="AS3429" s="80"/>
      <c r="AT3429" s="7"/>
      <c r="AU3429" s="7"/>
      <c r="AV3429" s="165"/>
      <c r="AW3429" s="166"/>
      <c r="AX3429" s="137"/>
      <c r="AY3429" s="147"/>
      <c r="AZ3429" s="167"/>
      <c r="BA3429" s="167"/>
      <c r="BB3429" s="147" t="str">
        <f t="shared" si="759"/>
        <v/>
      </c>
      <c r="BC3429" s="168"/>
      <c r="BD3429" s="165"/>
      <c r="BE3429" s="165"/>
      <c r="BF3429" s="165"/>
      <c r="BG3429" s="165"/>
      <c r="BH3429" s="165"/>
      <c r="BI3429" s="165"/>
      <c r="BJ3429" s="165"/>
      <c r="BK3429" s="165"/>
      <c r="BL3429" s="165"/>
      <c r="BM3429" s="165"/>
      <c r="BN3429" s="165"/>
      <c r="BO3429" s="165"/>
      <c r="BP3429" s="165"/>
      <c r="BQ3429" s="165"/>
      <c r="BS3429" s="6"/>
      <c r="BT3429" s="11"/>
      <c r="BU3429" s="6"/>
      <c r="BV3429" s="6"/>
    </row>
    <row r="3430" spans="1:74" ht="15.75" x14ac:dyDescent="0.25">
      <c r="A3430" s="52" t="s">
        <v>1422</v>
      </c>
      <c r="B3430" s="56"/>
      <c r="C3430" s="7" t="s">
        <v>118</v>
      </c>
      <c r="D3430" s="7" t="s">
        <v>6558</v>
      </c>
      <c r="E3430" s="7"/>
      <c r="F3430" s="64"/>
      <c r="G3430" s="6"/>
      <c r="H3430" s="6"/>
      <c r="I3430" s="10" t="s">
        <v>110</v>
      </c>
      <c r="J3430" s="11" t="s">
        <v>2038</v>
      </c>
      <c r="K3430" s="194" t="s">
        <v>510</v>
      </c>
      <c r="L3430" s="176"/>
      <c r="M3430" s="176">
        <v>1000</v>
      </c>
      <c r="N3430" s="80" t="s">
        <v>6854</v>
      </c>
      <c r="O3430" s="162"/>
      <c r="P3430" s="80" t="s">
        <v>2484</v>
      </c>
      <c r="Q3430" s="80"/>
      <c r="R3430" s="80"/>
      <c r="S3430" s="163"/>
      <c r="T3430" s="213"/>
      <c r="U3430" s="162"/>
      <c r="V3430" s="164"/>
      <c r="W3430" s="12" t="str">
        <f t="shared" si="756"/>
        <v>Mqtt1</v>
      </c>
      <c r="X3430" s="196" t="s">
        <v>10613</v>
      </c>
      <c r="Y3430" s="6" t="str">
        <f t="shared" si="757"/>
        <v>marpower/power-tag/fresh-air-unit-aft-ship</v>
      </c>
      <c r="Z3430" s="103" t="str" cm="1">
        <f t="array" ref="Z3430">IF(COUNTIF(N3430,"spare"),"","$."&amp;_xlfn.REGEXEXTRACT(J3430,"^PT\d+[FQ]\d+_(.*)", 2))</f>
        <v>$.Power_Factor_Phase_B</v>
      </c>
      <c r="AA3430" s="12">
        <f t="shared" si="760"/>
        <v>49</v>
      </c>
      <c r="AB3430" s="6" t="s">
        <v>195</v>
      </c>
      <c r="AC3430" s="103">
        <v>3080</v>
      </c>
      <c r="AJ3430" s="80"/>
      <c r="AK3430" s="113" t="s">
        <v>1426</v>
      </c>
      <c r="AN3430" s="80"/>
      <c r="AO3430" s="80"/>
      <c r="AP3430" s="80"/>
      <c r="AQ3430" s="80"/>
      <c r="AR3430" s="127"/>
      <c r="AS3430" s="80"/>
      <c r="AT3430" s="7"/>
      <c r="AU3430" s="7"/>
      <c r="AV3430" s="165"/>
      <c r="AW3430" s="166"/>
      <c r="AX3430" s="137"/>
      <c r="AY3430" s="147"/>
      <c r="AZ3430" s="167"/>
      <c r="BA3430" s="167"/>
      <c r="BB3430" s="147" t="str">
        <f t="shared" si="759"/>
        <v/>
      </c>
      <c r="BC3430" s="168"/>
      <c r="BD3430" s="165"/>
      <c r="BE3430" s="165"/>
      <c r="BF3430" s="165"/>
      <c r="BG3430" s="165"/>
      <c r="BH3430" s="165"/>
      <c r="BI3430" s="165"/>
      <c r="BJ3430" s="165"/>
      <c r="BK3430" s="165"/>
      <c r="BL3430" s="165"/>
      <c r="BM3430" s="165"/>
      <c r="BN3430" s="165"/>
      <c r="BO3430" s="165"/>
      <c r="BP3430" s="165"/>
      <c r="BQ3430" s="165"/>
      <c r="BS3430" s="6"/>
      <c r="BT3430" s="11"/>
      <c r="BU3430" s="6"/>
      <c r="BV3430" s="6"/>
    </row>
    <row r="3431" spans="1:74" ht="15.75" x14ac:dyDescent="0.25">
      <c r="A3431" s="52" t="s">
        <v>1422</v>
      </c>
      <c r="B3431" s="56"/>
      <c r="C3431" s="7" t="s">
        <v>118</v>
      </c>
      <c r="D3431" s="7" t="s">
        <v>6558</v>
      </c>
      <c r="E3431" s="7"/>
      <c r="F3431" s="64"/>
      <c r="G3431" s="6"/>
      <c r="H3431" s="6"/>
      <c r="I3431" s="10" t="s">
        <v>110</v>
      </c>
      <c r="J3431" s="11" t="s">
        <v>2039</v>
      </c>
      <c r="K3431" s="194" t="s">
        <v>510</v>
      </c>
      <c r="L3431" s="176"/>
      <c r="M3431" s="176">
        <v>1000</v>
      </c>
      <c r="N3431" s="80" t="s">
        <v>6854</v>
      </c>
      <c r="O3431" s="162"/>
      <c r="P3431" s="80" t="s">
        <v>2485</v>
      </c>
      <c r="Q3431" s="80"/>
      <c r="R3431" s="80"/>
      <c r="S3431" s="163"/>
      <c r="T3431" s="213"/>
      <c r="U3431" s="162"/>
      <c r="V3431" s="164"/>
      <c r="W3431" s="12" t="str">
        <f t="shared" si="756"/>
        <v>Mqtt1</v>
      </c>
      <c r="X3431" s="196" t="s">
        <v>10613</v>
      </c>
      <c r="Y3431" s="6" t="str">
        <f t="shared" si="757"/>
        <v>marpower/power-tag/fresh-air-unit-aft-ship</v>
      </c>
      <c r="Z3431" s="103" t="str" cm="1">
        <f t="array" ref="Z3431">IF(COUNTIF(N3431,"spare"),"","$."&amp;_xlfn.REGEXEXTRACT(J3431,"^PT\d+[FQ]\d+_(.*)", 2))</f>
        <v>$.Power_Factor_Phase_C</v>
      </c>
      <c r="AA3431" s="12">
        <f t="shared" si="760"/>
        <v>49</v>
      </c>
      <c r="AB3431" s="6" t="s">
        <v>195</v>
      </c>
      <c r="AC3431" s="103">
        <v>3082</v>
      </c>
      <c r="AJ3431" s="80"/>
      <c r="AK3431" s="113" t="s">
        <v>1426</v>
      </c>
      <c r="AN3431" s="80"/>
      <c r="AO3431" s="80"/>
      <c r="AP3431" s="80"/>
      <c r="AQ3431" s="80"/>
      <c r="AR3431" s="127"/>
      <c r="AS3431" s="80"/>
      <c r="AT3431" s="7"/>
      <c r="AU3431" s="7"/>
      <c r="AV3431" s="165"/>
      <c r="AW3431" s="166"/>
      <c r="AX3431" s="137"/>
      <c r="AY3431" s="147"/>
      <c r="AZ3431" s="167"/>
      <c r="BA3431" s="167"/>
      <c r="BB3431" s="147" t="str">
        <f t="shared" si="759"/>
        <v/>
      </c>
      <c r="BC3431" s="168"/>
      <c r="BD3431" s="165"/>
      <c r="BE3431" s="165"/>
      <c r="BF3431" s="165"/>
      <c r="BG3431" s="165"/>
      <c r="BH3431" s="165"/>
      <c r="BI3431" s="165"/>
      <c r="BJ3431" s="165"/>
      <c r="BK3431" s="165"/>
      <c r="BL3431" s="165"/>
      <c r="BM3431" s="165"/>
      <c r="BN3431" s="165"/>
      <c r="BO3431" s="165"/>
      <c r="BP3431" s="165"/>
      <c r="BQ3431" s="165"/>
      <c r="BS3431" s="6"/>
      <c r="BT3431" s="11"/>
      <c r="BU3431" s="6"/>
      <c r="BV3431" s="6"/>
    </row>
    <row r="3432" spans="1:74" ht="15.75" x14ac:dyDescent="0.25">
      <c r="A3432" s="52" t="s">
        <v>1422</v>
      </c>
      <c r="B3432" s="56"/>
      <c r="C3432" s="7" t="s">
        <v>118</v>
      </c>
      <c r="D3432" s="7" t="s">
        <v>6558</v>
      </c>
      <c r="E3432" s="7"/>
      <c r="F3432" s="64"/>
      <c r="G3432" s="6"/>
      <c r="H3432" s="6"/>
      <c r="I3432" s="10" t="s">
        <v>110</v>
      </c>
      <c r="J3432" s="11" t="s">
        <v>2040</v>
      </c>
      <c r="K3432" s="194" t="s">
        <v>510</v>
      </c>
      <c r="L3432" s="176"/>
      <c r="M3432" s="176">
        <v>1000</v>
      </c>
      <c r="N3432" s="80" t="s">
        <v>6854</v>
      </c>
      <c r="O3432" s="162"/>
      <c r="P3432" s="80" t="s">
        <v>2486</v>
      </c>
      <c r="Q3432" s="80"/>
      <c r="R3432" s="80"/>
      <c r="S3432" s="163"/>
      <c r="T3432" s="213"/>
      <c r="U3432" s="162"/>
      <c r="V3432" s="164"/>
      <c r="W3432" s="12" t="str">
        <f t="shared" si="756"/>
        <v>Mqtt1</v>
      </c>
      <c r="X3432" s="196" t="s">
        <v>10613</v>
      </c>
      <c r="Y3432" s="6" t="str">
        <f t="shared" si="757"/>
        <v>marpower/power-tag/fresh-air-unit-aft-ship</v>
      </c>
      <c r="Z3432" s="103" t="str" cm="1">
        <f t="array" ref="Z3432">IF(COUNTIF(N3432,"spare"),"","$."&amp;_xlfn.REGEXEXTRACT(J3432,"^PT\d+[FQ]\d+_(.*)", 2))</f>
        <v>$.Total_Power_Factor</v>
      </c>
      <c r="AA3432" s="12">
        <f t="shared" si="760"/>
        <v>49</v>
      </c>
      <c r="AB3432" s="6" t="s">
        <v>195</v>
      </c>
      <c r="AC3432" s="103">
        <v>3084</v>
      </c>
      <c r="AJ3432" s="80"/>
      <c r="AK3432" s="113" t="s">
        <v>1426</v>
      </c>
      <c r="AN3432" s="80"/>
      <c r="AO3432" s="80"/>
      <c r="AP3432" s="80"/>
      <c r="AQ3432" s="80"/>
      <c r="AR3432" s="127"/>
      <c r="AS3432" s="80"/>
      <c r="AT3432" s="7"/>
      <c r="AU3432" s="7"/>
      <c r="AV3432" s="165"/>
      <c r="AW3432" s="166"/>
      <c r="AX3432" s="137"/>
      <c r="AY3432" s="147"/>
      <c r="AZ3432" s="167"/>
      <c r="BA3432" s="167"/>
      <c r="BB3432" s="147" t="str">
        <f t="shared" si="759"/>
        <v/>
      </c>
      <c r="BC3432" s="168"/>
      <c r="BD3432" s="165"/>
      <c r="BE3432" s="165"/>
      <c r="BF3432" s="165"/>
      <c r="BG3432" s="165"/>
      <c r="BH3432" s="165"/>
      <c r="BI3432" s="165"/>
      <c r="BJ3432" s="165"/>
      <c r="BK3432" s="165"/>
      <c r="BL3432" s="165"/>
      <c r="BM3432" s="165"/>
      <c r="BN3432" s="165"/>
      <c r="BO3432" s="165"/>
      <c r="BP3432" s="165"/>
      <c r="BQ3432" s="165"/>
      <c r="BS3432" s="6"/>
      <c r="BT3432" s="11"/>
      <c r="BU3432" s="6"/>
      <c r="BV3432" s="6"/>
    </row>
    <row r="3433" spans="1:74" ht="15.75" x14ac:dyDescent="0.25">
      <c r="A3433" s="52" t="s">
        <v>1422</v>
      </c>
      <c r="B3433" s="56"/>
      <c r="C3433" s="7" t="s">
        <v>118</v>
      </c>
      <c r="D3433" s="7" t="s">
        <v>6558</v>
      </c>
      <c r="E3433" s="7"/>
      <c r="F3433" s="64"/>
      <c r="G3433" s="6"/>
      <c r="H3433" s="6"/>
      <c r="I3433" s="10" t="s">
        <v>110</v>
      </c>
      <c r="J3433" s="11" t="s">
        <v>2041</v>
      </c>
      <c r="K3433" s="194" t="s">
        <v>510</v>
      </c>
      <c r="L3433" s="176"/>
      <c r="M3433" s="176">
        <v>1000</v>
      </c>
      <c r="N3433" s="80" t="s">
        <v>6854</v>
      </c>
      <c r="O3433" s="162"/>
      <c r="P3433" s="80" t="s">
        <v>2487</v>
      </c>
      <c r="Q3433" s="80"/>
      <c r="R3433" s="80"/>
      <c r="S3433" s="163"/>
      <c r="T3433" s="213"/>
      <c r="U3433" s="162"/>
      <c r="V3433" s="164"/>
      <c r="W3433" s="12" t="str">
        <f t="shared" si="756"/>
        <v>Mqtt1</v>
      </c>
      <c r="X3433" s="196" t="s">
        <v>10614</v>
      </c>
      <c r="Y3433" s="6" t="str">
        <f t="shared" si="757"/>
        <v>marpower/power-tag/extraction-unit-aft-ship</v>
      </c>
      <c r="Z3433" s="103" t="str" cm="1">
        <f t="array" ref="Z3433">IF(COUNTIF(N3433,"spare"),"","$."&amp;_xlfn.REGEXEXTRACT(J3433,"^PT\d+[FQ]\d+_(.*)", 2))</f>
        <v>$.RMS_Current_Phase_A</v>
      </c>
      <c r="AA3433" s="12">
        <f t="shared" si="760"/>
        <v>50</v>
      </c>
      <c r="AB3433" s="6" t="s">
        <v>195</v>
      </c>
      <c r="AC3433" s="103">
        <v>3000</v>
      </c>
      <c r="AJ3433" s="80"/>
      <c r="AK3433" s="113" t="s">
        <v>1423</v>
      </c>
      <c r="AN3433" s="80"/>
      <c r="AO3433" s="80"/>
      <c r="AP3433" s="80"/>
      <c r="AQ3433" s="80"/>
      <c r="AR3433" s="127"/>
      <c r="AS3433" s="80"/>
      <c r="AT3433" s="7"/>
      <c r="AU3433" s="7"/>
      <c r="AV3433" s="165"/>
      <c r="AW3433" s="166"/>
      <c r="AX3433" s="137"/>
      <c r="AY3433" s="147"/>
      <c r="AZ3433" s="167"/>
      <c r="BA3433" s="167"/>
      <c r="BB3433" s="147" t="str">
        <f t="shared" ref="BB3433:BB3447" si="761">IF(ISNUMBER(AM3433),"1","")</f>
        <v/>
      </c>
      <c r="BC3433" s="168"/>
      <c r="BD3433" s="165"/>
      <c r="BE3433" s="165"/>
      <c r="BF3433" s="165"/>
      <c r="BG3433" s="165"/>
      <c r="BH3433" s="165"/>
      <c r="BI3433" s="165"/>
      <c r="BJ3433" s="165"/>
      <c r="BK3433" s="165"/>
      <c r="BL3433" s="165"/>
      <c r="BM3433" s="165"/>
      <c r="BN3433" s="165"/>
      <c r="BO3433" s="165"/>
      <c r="BP3433" s="165"/>
      <c r="BQ3433" s="165"/>
      <c r="BS3433" s="6"/>
      <c r="BT3433" s="11"/>
      <c r="BU3433" s="6"/>
      <c r="BV3433" s="6"/>
    </row>
    <row r="3434" spans="1:74" ht="15.75" x14ac:dyDescent="0.25">
      <c r="A3434" s="52" t="s">
        <v>1422</v>
      </c>
      <c r="B3434" s="56"/>
      <c r="C3434" s="7" t="s">
        <v>118</v>
      </c>
      <c r="D3434" s="7" t="s">
        <v>6558</v>
      </c>
      <c r="E3434" s="7"/>
      <c r="F3434" s="64"/>
      <c r="G3434" s="6"/>
      <c r="H3434" s="6"/>
      <c r="I3434" s="10" t="s">
        <v>110</v>
      </c>
      <c r="J3434" s="11" t="s">
        <v>2042</v>
      </c>
      <c r="K3434" s="194" t="s">
        <v>510</v>
      </c>
      <c r="L3434" s="176"/>
      <c r="M3434" s="176">
        <v>1000</v>
      </c>
      <c r="N3434" s="80" t="s">
        <v>6854</v>
      </c>
      <c r="O3434" s="162"/>
      <c r="P3434" s="80" t="s">
        <v>2488</v>
      </c>
      <c r="Q3434" s="80"/>
      <c r="R3434" s="80"/>
      <c r="S3434" s="163"/>
      <c r="T3434" s="213"/>
      <c r="U3434" s="162"/>
      <c r="V3434" s="164"/>
      <c r="W3434" s="12" t="str">
        <f t="shared" si="756"/>
        <v>Mqtt1</v>
      </c>
      <c r="X3434" s="196" t="s">
        <v>10614</v>
      </c>
      <c r="Y3434" s="6" t="str">
        <f t="shared" si="757"/>
        <v>marpower/power-tag/extraction-unit-aft-ship</v>
      </c>
      <c r="Z3434" s="103" t="str" cm="1">
        <f t="array" ref="Z3434">IF(COUNTIF(N3434,"spare"),"","$."&amp;_xlfn.REGEXEXTRACT(J3434,"^PT\d+[FQ]\d+_(.*)", 2))</f>
        <v>$.RMS_Current_Phase_B</v>
      </c>
      <c r="AA3434" s="12">
        <f t="shared" si="760"/>
        <v>50</v>
      </c>
      <c r="AB3434" s="6" t="s">
        <v>195</v>
      </c>
      <c r="AC3434" s="103">
        <v>3002</v>
      </c>
      <c r="AJ3434" s="80"/>
      <c r="AK3434" s="113" t="s">
        <v>1423</v>
      </c>
      <c r="AN3434" s="80"/>
      <c r="AO3434" s="80"/>
      <c r="AP3434" s="80"/>
      <c r="AQ3434" s="80"/>
      <c r="AR3434" s="127"/>
      <c r="AS3434" s="80"/>
      <c r="AT3434" s="7"/>
      <c r="AU3434" s="7"/>
      <c r="AV3434" s="165"/>
      <c r="AW3434" s="166"/>
      <c r="AX3434" s="137"/>
      <c r="AY3434" s="147"/>
      <c r="AZ3434" s="167"/>
      <c r="BA3434" s="167"/>
      <c r="BB3434" s="147" t="str">
        <f t="shared" si="761"/>
        <v/>
      </c>
      <c r="BC3434" s="168"/>
      <c r="BD3434" s="165"/>
      <c r="BE3434" s="165"/>
      <c r="BF3434" s="165"/>
      <c r="BG3434" s="165"/>
      <c r="BH3434" s="165"/>
      <c r="BI3434" s="165"/>
      <c r="BJ3434" s="165"/>
      <c r="BK3434" s="165"/>
      <c r="BL3434" s="165"/>
      <c r="BM3434" s="165"/>
      <c r="BN3434" s="165"/>
      <c r="BO3434" s="165"/>
      <c r="BP3434" s="165"/>
      <c r="BQ3434" s="165"/>
      <c r="BS3434" s="6"/>
      <c r="BT3434" s="11"/>
      <c r="BU3434" s="6"/>
      <c r="BV3434" s="6"/>
    </row>
    <row r="3435" spans="1:74" ht="15.75" x14ac:dyDescent="0.25">
      <c r="A3435" s="52" t="s">
        <v>1422</v>
      </c>
      <c r="B3435" s="56"/>
      <c r="C3435" s="7" t="s">
        <v>118</v>
      </c>
      <c r="D3435" s="7" t="s">
        <v>6558</v>
      </c>
      <c r="E3435" s="7"/>
      <c r="F3435" s="64"/>
      <c r="G3435" s="6"/>
      <c r="H3435" s="6"/>
      <c r="I3435" s="10" t="s">
        <v>110</v>
      </c>
      <c r="J3435" s="11" t="s">
        <v>2043</v>
      </c>
      <c r="K3435" s="194" t="s">
        <v>510</v>
      </c>
      <c r="L3435" s="176"/>
      <c r="M3435" s="176">
        <v>1000</v>
      </c>
      <c r="N3435" s="80" t="s">
        <v>6854</v>
      </c>
      <c r="O3435" s="162"/>
      <c r="P3435" s="80" t="s">
        <v>2489</v>
      </c>
      <c r="Q3435" s="80"/>
      <c r="R3435" s="80"/>
      <c r="S3435" s="163"/>
      <c r="T3435" s="213"/>
      <c r="U3435" s="162"/>
      <c r="V3435" s="164"/>
      <c r="W3435" s="12" t="str">
        <f t="shared" si="756"/>
        <v>Mqtt1</v>
      </c>
      <c r="X3435" s="196" t="s">
        <v>10614</v>
      </c>
      <c r="Y3435" s="6" t="str">
        <f t="shared" si="757"/>
        <v>marpower/power-tag/extraction-unit-aft-ship</v>
      </c>
      <c r="Z3435" s="103" t="str" cm="1">
        <f t="array" ref="Z3435">IF(COUNTIF(N3435,"spare"),"","$."&amp;_xlfn.REGEXEXTRACT(J3435,"^PT\d+[FQ]\d+_(.*)", 2))</f>
        <v>$.RMS_Current_Phase_C</v>
      </c>
      <c r="AA3435" s="12">
        <f t="shared" si="760"/>
        <v>50</v>
      </c>
      <c r="AB3435" s="6" t="s">
        <v>195</v>
      </c>
      <c r="AC3435" s="103">
        <v>3004</v>
      </c>
      <c r="AJ3435" s="80"/>
      <c r="AK3435" s="113" t="s">
        <v>1423</v>
      </c>
      <c r="AN3435" s="80"/>
      <c r="AO3435" s="80"/>
      <c r="AP3435" s="80"/>
      <c r="AQ3435" s="80"/>
      <c r="AR3435" s="127"/>
      <c r="AS3435" s="80"/>
      <c r="AT3435" s="7"/>
      <c r="AU3435" s="7"/>
      <c r="AV3435" s="165"/>
      <c r="AW3435" s="166"/>
      <c r="AX3435" s="137"/>
      <c r="AY3435" s="147"/>
      <c r="AZ3435" s="167"/>
      <c r="BA3435" s="167"/>
      <c r="BB3435" s="147" t="str">
        <f t="shared" si="761"/>
        <v/>
      </c>
      <c r="BC3435" s="168"/>
      <c r="BD3435" s="165"/>
      <c r="BE3435" s="165"/>
      <c r="BF3435" s="165"/>
      <c r="BG3435" s="165"/>
      <c r="BH3435" s="165"/>
      <c r="BI3435" s="165"/>
      <c r="BJ3435" s="165"/>
      <c r="BK3435" s="165"/>
      <c r="BL3435" s="165"/>
      <c r="BM3435" s="165"/>
      <c r="BN3435" s="165"/>
      <c r="BO3435" s="165"/>
      <c r="BP3435" s="165"/>
      <c r="BQ3435" s="165"/>
      <c r="BS3435" s="6"/>
      <c r="BT3435" s="11"/>
      <c r="BU3435" s="6"/>
      <c r="BV3435" s="6"/>
    </row>
    <row r="3436" spans="1:74" ht="15.75" x14ac:dyDescent="0.25">
      <c r="A3436" s="52" t="s">
        <v>1422</v>
      </c>
      <c r="B3436" s="56"/>
      <c r="C3436" s="7" t="s">
        <v>118</v>
      </c>
      <c r="D3436" s="7" t="s">
        <v>6558</v>
      </c>
      <c r="E3436" s="7"/>
      <c r="F3436" s="64"/>
      <c r="G3436" s="6"/>
      <c r="H3436" s="6"/>
      <c r="I3436" s="10" t="s">
        <v>110</v>
      </c>
      <c r="J3436" s="11" t="s">
        <v>2044</v>
      </c>
      <c r="K3436" s="194" t="s">
        <v>510</v>
      </c>
      <c r="L3436" s="176"/>
      <c r="M3436" s="176">
        <v>1000</v>
      </c>
      <c r="N3436" s="80" t="s">
        <v>6854</v>
      </c>
      <c r="O3436" s="162"/>
      <c r="P3436" s="80" t="s">
        <v>2490</v>
      </c>
      <c r="Q3436" s="80"/>
      <c r="R3436" s="80"/>
      <c r="S3436" s="163"/>
      <c r="T3436" s="213"/>
      <c r="U3436" s="162"/>
      <c r="V3436" s="164"/>
      <c r="W3436" s="12" t="str">
        <f t="shared" si="756"/>
        <v>Mqtt1</v>
      </c>
      <c r="X3436" s="196" t="s">
        <v>10614</v>
      </c>
      <c r="Y3436" s="6" t="str">
        <f t="shared" si="757"/>
        <v>marpower/power-tag/extraction-unit-aft-ship</v>
      </c>
      <c r="Z3436" s="103" t="str" cm="1">
        <f t="array" ref="Z3436">IF(COUNTIF(N3436,"spare"),"","$."&amp;_xlfn.REGEXEXTRACT(J3436,"^PT\d+[FQ]\d+_(.*)", 2))</f>
        <v>$.RMS_Current_Phase_Neut</v>
      </c>
      <c r="AA3436" s="12">
        <f t="shared" si="760"/>
        <v>50</v>
      </c>
      <c r="AB3436" s="6" t="s">
        <v>195</v>
      </c>
      <c r="AC3436" s="103">
        <v>3006</v>
      </c>
      <c r="AJ3436" s="80"/>
      <c r="AK3436" s="113" t="s">
        <v>1423</v>
      </c>
      <c r="AN3436" s="80"/>
      <c r="AO3436" s="80"/>
      <c r="AP3436" s="80"/>
      <c r="AQ3436" s="80"/>
      <c r="AR3436" s="127"/>
      <c r="AS3436" s="80"/>
      <c r="AT3436" s="7"/>
      <c r="AU3436" s="7"/>
      <c r="AV3436" s="165"/>
      <c r="AW3436" s="166"/>
      <c r="AX3436" s="137"/>
      <c r="AY3436" s="147"/>
      <c r="AZ3436" s="167"/>
      <c r="BA3436" s="167"/>
      <c r="BB3436" s="147" t="str">
        <f t="shared" si="761"/>
        <v/>
      </c>
      <c r="BC3436" s="168"/>
      <c r="BD3436" s="165"/>
      <c r="BE3436" s="165"/>
      <c r="BF3436" s="165"/>
      <c r="BG3436" s="165"/>
      <c r="BH3436" s="165"/>
      <c r="BI3436" s="165"/>
      <c r="BJ3436" s="165"/>
      <c r="BK3436" s="165"/>
      <c r="BL3436" s="165"/>
      <c r="BM3436" s="165"/>
      <c r="BN3436" s="165"/>
      <c r="BO3436" s="165"/>
      <c r="BP3436" s="165"/>
      <c r="BQ3436" s="165"/>
      <c r="BS3436" s="6"/>
      <c r="BT3436" s="11"/>
      <c r="BU3436" s="6"/>
      <c r="BV3436" s="6"/>
    </row>
    <row r="3437" spans="1:74" ht="15.75" x14ac:dyDescent="0.25">
      <c r="A3437" s="52" t="s">
        <v>1422</v>
      </c>
      <c r="B3437" s="56"/>
      <c r="C3437" s="7" t="s">
        <v>118</v>
      </c>
      <c r="D3437" s="7" t="s">
        <v>6558</v>
      </c>
      <c r="E3437" s="7"/>
      <c r="F3437" s="64"/>
      <c r="G3437" s="6"/>
      <c r="H3437" s="6"/>
      <c r="I3437" s="10" t="s">
        <v>110</v>
      </c>
      <c r="J3437" s="11" t="s">
        <v>8319</v>
      </c>
      <c r="K3437" s="194" t="s">
        <v>510</v>
      </c>
      <c r="L3437" s="176"/>
      <c r="M3437" s="176">
        <v>1000</v>
      </c>
      <c r="N3437" s="80" t="s">
        <v>6854</v>
      </c>
      <c r="O3437" s="162"/>
      <c r="P3437" s="80" t="s">
        <v>2491</v>
      </c>
      <c r="Q3437" s="80"/>
      <c r="R3437" s="80"/>
      <c r="S3437" s="163"/>
      <c r="T3437" s="213"/>
      <c r="U3437" s="162"/>
      <c r="V3437" s="164"/>
      <c r="W3437" s="12" t="str">
        <f t="shared" si="756"/>
        <v>Mqtt1</v>
      </c>
      <c r="X3437" s="196" t="s">
        <v>10614</v>
      </c>
      <c r="Y3437" s="6" t="str">
        <f t="shared" si="757"/>
        <v>marpower/power-tag/extraction-unit-aft-ship</v>
      </c>
      <c r="Z3437" s="103" t="str" cm="1">
        <f t="array" ref="Z3437">IF(COUNTIF(N3437,"spare"),"","$."&amp;_xlfn.REGEXEXTRACT(J3437,"^PT\d+[FQ]\d+_(.*)", 2))</f>
        <v>$.RMS_Voltage_A_N</v>
      </c>
      <c r="AA3437" s="12">
        <f t="shared" si="760"/>
        <v>50</v>
      </c>
      <c r="AB3437" s="6" t="s">
        <v>195</v>
      </c>
      <c r="AC3437" s="103">
        <v>3028</v>
      </c>
      <c r="AJ3437" s="80"/>
      <c r="AK3437" s="113" t="s">
        <v>1424</v>
      </c>
      <c r="AN3437" s="80"/>
      <c r="AO3437" s="80"/>
      <c r="AP3437" s="80"/>
      <c r="AQ3437" s="80"/>
      <c r="AR3437" s="127"/>
      <c r="AS3437" s="80"/>
      <c r="AT3437" s="7"/>
      <c r="AU3437" s="7"/>
      <c r="AV3437" s="165"/>
      <c r="AW3437" s="166"/>
      <c r="AX3437" s="137"/>
      <c r="AY3437" s="147"/>
      <c r="AZ3437" s="167"/>
      <c r="BA3437" s="167"/>
      <c r="BB3437" s="147" t="str">
        <f t="shared" si="761"/>
        <v/>
      </c>
      <c r="BC3437" s="168"/>
      <c r="BD3437" s="165"/>
      <c r="BE3437" s="165"/>
      <c r="BF3437" s="165"/>
      <c r="BG3437" s="165"/>
      <c r="BH3437" s="165"/>
      <c r="BI3437" s="165"/>
      <c r="BJ3437" s="165"/>
      <c r="BK3437" s="165"/>
      <c r="BL3437" s="165"/>
      <c r="BM3437" s="165"/>
      <c r="BN3437" s="165"/>
      <c r="BO3437" s="165"/>
      <c r="BP3437" s="165"/>
      <c r="BQ3437" s="165"/>
      <c r="BS3437" s="6"/>
      <c r="BT3437" s="11"/>
      <c r="BU3437" s="6"/>
      <c r="BV3437" s="6"/>
    </row>
    <row r="3438" spans="1:74" ht="15.75" x14ac:dyDescent="0.25">
      <c r="A3438" s="52" t="s">
        <v>1422</v>
      </c>
      <c r="B3438" s="56"/>
      <c r="C3438" s="7" t="s">
        <v>118</v>
      </c>
      <c r="D3438" s="7" t="s">
        <v>6558</v>
      </c>
      <c r="E3438" s="7"/>
      <c r="F3438" s="64"/>
      <c r="G3438" s="6"/>
      <c r="H3438" s="6"/>
      <c r="I3438" s="10" t="s">
        <v>110</v>
      </c>
      <c r="J3438" s="11" t="s">
        <v>8496</v>
      </c>
      <c r="K3438" s="194" t="s">
        <v>510</v>
      </c>
      <c r="L3438" s="176"/>
      <c r="M3438" s="176">
        <v>1000</v>
      </c>
      <c r="N3438" s="80" t="s">
        <v>6854</v>
      </c>
      <c r="O3438" s="162"/>
      <c r="P3438" s="80" t="s">
        <v>2492</v>
      </c>
      <c r="Q3438" s="80"/>
      <c r="R3438" s="80"/>
      <c r="S3438" s="163"/>
      <c r="T3438" s="213"/>
      <c r="U3438" s="162"/>
      <c r="V3438" s="164"/>
      <c r="W3438" s="12" t="str">
        <f t="shared" si="756"/>
        <v>Mqtt1</v>
      </c>
      <c r="X3438" s="196" t="s">
        <v>10614</v>
      </c>
      <c r="Y3438" s="6" t="str">
        <f t="shared" si="757"/>
        <v>marpower/power-tag/extraction-unit-aft-ship</v>
      </c>
      <c r="Z3438" s="103" t="str" cm="1">
        <f t="array" ref="Z3438">IF(COUNTIF(N3438,"spare"),"","$."&amp;_xlfn.REGEXEXTRACT(J3438,"^PT\d+[FQ]\d+_(.*)", 2))</f>
        <v>$.RMS_Voltage_B_N</v>
      </c>
      <c r="AA3438" s="12">
        <f t="shared" si="760"/>
        <v>50</v>
      </c>
      <c r="AB3438" s="6" t="s">
        <v>195</v>
      </c>
      <c r="AC3438" s="103">
        <v>3030</v>
      </c>
      <c r="AJ3438" s="80"/>
      <c r="AK3438" s="113" t="s">
        <v>1424</v>
      </c>
      <c r="AN3438" s="80"/>
      <c r="AO3438" s="80"/>
      <c r="AP3438" s="80"/>
      <c r="AQ3438" s="80"/>
      <c r="AR3438" s="127"/>
      <c r="AS3438" s="80"/>
      <c r="AT3438" s="7"/>
      <c r="AU3438" s="7"/>
      <c r="AV3438" s="165"/>
      <c r="AW3438" s="166"/>
      <c r="AX3438" s="137"/>
      <c r="AY3438" s="147"/>
      <c r="AZ3438" s="167"/>
      <c r="BA3438" s="167"/>
      <c r="BB3438" s="147" t="str">
        <f t="shared" si="761"/>
        <v/>
      </c>
      <c r="BC3438" s="168"/>
      <c r="BD3438" s="165"/>
      <c r="BE3438" s="165"/>
      <c r="BF3438" s="165"/>
      <c r="BG3438" s="165"/>
      <c r="BH3438" s="165"/>
      <c r="BI3438" s="165"/>
      <c r="BJ3438" s="165"/>
      <c r="BK3438" s="165"/>
      <c r="BL3438" s="165"/>
      <c r="BM3438" s="165"/>
      <c r="BN3438" s="165"/>
      <c r="BO3438" s="165"/>
      <c r="BP3438" s="165"/>
      <c r="BQ3438" s="165"/>
      <c r="BS3438" s="6"/>
      <c r="BT3438" s="11"/>
      <c r="BU3438" s="6"/>
      <c r="BV3438" s="6"/>
    </row>
    <row r="3439" spans="1:74" ht="15.75" x14ac:dyDescent="0.25">
      <c r="A3439" s="52" t="s">
        <v>1422</v>
      </c>
      <c r="B3439" s="56"/>
      <c r="C3439" s="7" t="s">
        <v>118</v>
      </c>
      <c r="D3439" s="7" t="s">
        <v>6558</v>
      </c>
      <c r="E3439" s="7"/>
      <c r="F3439" s="64"/>
      <c r="G3439" s="6"/>
      <c r="H3439" s="6"/>
      <c r="I3439" s="10" t="s">
        <v>110</v>
      </c>
      <c r="J3439" s="11" t="s">
        <v>8673</v>
      </c>
      <c r="K3439" s="194" t="s">
        <v>510</v>
      </c>
      <c r="L3439" s="176"/>
      <c r="M3439" s="176">
        <v>1000</v>
      </c>
      <c r="N3439" s="80" t="s">
        <v>6854</v>
      </c>
      <c r="O3439" s="162"/>
      <c r="P3439" s="80" t="s">
        <v>2493</v>
      </c>
      <c r="Q3439" s="80"/>
      <c r="R3439" s="80"/>
      <c r="S3439" s="163"/>
      <c r="T3439" s="213"/>
      <c r="U3439" s="162"/>
      <c r="V3439" s="164"/>
      <c r="W3439" s="12" t="str">
        <f t="shared" si="756"/>
        <v>Mqtt1</v>
      </c>
      <c r="X3439" s="196" t="s">
        <v>10614</v>
      </c>
      <c r="Y3439" s="6" t="str">
        <f t="shared" si="757"/>
        <v>marpower/power-tag/extraction-unit-aft-ship</v>
      </c>
      <c r="Z3439" s="103" t="str" cm="1">
        <f t="array" ref="Z3439">IF(COUNTIF(N3439,"spare"),"","$."&amp;_xlfn.REGEXEXTRACT(J3439,"^PT\d+[FQ]\d+_(.*)", 2))</f>
        <v>$.RMS_Voltage_C_N</v>
      </c>
      <c r="AA3439" s="12">
        <f t="shared" si="760"/>
        <v>50</v>
      </c>
      <c r="AB3439" s="6" t="s">
        <v>195</v>
      </c>
      <c r="AC3439" s="103">
        <v>3032</v>
      </c>
      <c r="AJ3439" s="80"/>
      <c r="AK3439" s="113" t="s">
        <v>1424</v>
      </c>
      <c r="AN3439" s="80"/>
      <c r="AO3439" s="80"/>
      <c r="AP3439" s="80"/>
      <c r="AQ3439" s="80"/>
      <c r="AR3439" s="127"/>
      <c r="AS3439" s="80"/>
      <c r="AT3439" s="7"/>
      <c r="AU3439" s="7"/>
      <c r="AV3439" s="165"/>
      <c r="AW3439" s="166"/>
      <c r="AX3439" s="137"/>
      <c r="AY3439" s="147"/>
      <c r="AZ3439" s="167"/>
      <c r="BA3439" s="167"/>
      <c r="BB3439" s="147" t="str">
        <f t="shared" si="761"/>
        <v/>
      </c>
      <c r="BC3439" s="168"/>
      <c r="BD3439" s="165"/>
      <c r="BE3439" s="165"/>
      <c r="BF3439" s="165"/>
      <c r="BG3439" s="165"/>
      <c r="BH3439" s="165"/>
      <c r="BI3439" s="165"/>
      <c r="BJ3439" s="165"/>
      <c r="BK3439" s="165"/>
      <c r="BL3439" s="165"/>
      <c r="BM3439" s="165"/>
      <c r="BN3439" s="165"/>
      <c r="BO3439" s="165"/>
      <c r="BP3439" s="165"/>
      <c r="BQ3439" s="165"/>
      <c r="BS3439" s="6"/>
      <c r="BT3439" s="11"/>
      <c r="BU3439" s="6"/>
      <c r="BV3439" s="6"/>
    </row>
    <row r="3440" spans="1:74" ht="15.75" x14ac:dyDescent="0.25">
      <c r="A3440" s="52" t="s">
        <v>1422</v>
      </c>
      <c r="B3440" s="56"/>
      <c r="C3440" s="7" t="s">
        <v>118</v>
      </c>
      <c r="D3440" s="7" t="s">
        <v>6558</v>
      </c>
      <c r="E3440" s="7"/>
      <c r="F3440" s="64"/>
      <c r="G3440" s="6"/>
      <c r="H3440" s="6"/>
      <c r="I3440" s="10" t="s">
        <v>110</v>
      </c>
      <c r="J3440" s="11" t="s">
        <v>2045</v>
      </c>
      <c r="K3440" s="194" t="s">
        <v>510</v>
      </c>
      <c r="L3440" s="176"/>
      <c r="M3440" s="176">
        <v>1000</v>
      </c>
      <c r="N3440" s="80" t="s">
        <v>6854</v>
      </c>
      <c r="O3440" s="162"/>
      <c r="P3440" s="80" t="s">
        <v>2494</v>
      </c>
      <c r="Q3440" s="80"/>
      <c r="R3440" s="80"/>
      <c r="S3440" s="163"/>
      <c r="T3440" s="213"/>
      <c r="U3440" s="162"/>
      <c r="V3440" s="164"/>
      <c r="W3440" s="12" t="str">
        <f t="shared" si="756"/>
        <v>Mqtt1</v>
      </c>
      <c r="X3440" s="196" t="s">
        <v>10614</v>
      </c>
      <c r="Y3440" s="6" t="str">
        <f t="shared" si="757"/>
        <v>marpower/power-tag/extraction-unit-aft-ship</v>
      </c>
      <c r="Z3440" s="103" t="str" cm="1">
        <f t="array" ref="Z3440">IF(COUNTIF(N3440,"spare"),"","$."&amp;_xlfn.REGEXEXTRACT(J3440,"^PT\d+[FQ]\d+_(.*)", 2))</f>
        <v>$.Active_Power_Phase_A</v>
      </c>
      <c r="AA3440" s="12">
        <f t="shared" si="760"/>
        <v>50</v>
      </c>
      <c r="AB3440" s="6" t="s">
        <v>195</v>
      </c>
      <c r="AC3440" s="103">
        <v>3054</v>
      </c>
      <c r="AJ3440" s="80"/>
      <c r="AK3440" s="113" t="s">
        <v>1425</v>
      </c>
      <c r="AN3440" s="80"/>
      <c r="AO3440" s="80"/>
      <c r="AP3440" s="80"/>
      <c r="AQ3440" s="80"/>
      <c r="AR3440" s="127"/>
      <c r="AS3440" s="80"/>
      <c r="AT3440" s="7"/>
      <c r="AU3440" s="7"/>
      <c r="AV3440" s="165"/>
      <c r="AW3440" s="166"/>
      <c r="AX3440" s="137"/>
      <c r="AY3440" s="147"/>
      <c r="AZ3440" s="167"/>
      <c r="BA3440" s="167"/>
      <c r="BB3440" s="147" t="str">
        <f t="shared" si="761"/>
        <v/>
      </c>
      <c r="BC3440" s="168"/>
      <c r="BD3440" s="165"/>
      <c r="BE3440" s="165"/>
      <c r="BF3440" s="165"/>
      <c r="BG3440" s="165"/>
      <c r="BH3440" s="165"/>
      <c r="BI3440" s="165"/>
      <c r="BJ3440" s="165"/>
      <c r="BK3440" s="165"/>
      <c r="BL3440" s="165"/>
      <c r="BM3440" s="165"/>
      <c r="BN3440" s="165"/>
      <c r="BO3440" s="165"/>
      <c r="BP3440" s="165"/>
      <c r="BQ3440" s="165"/>
      <c r="BS3440" s="6"/>
      <c r="BT3440" s="11"/>
      <c r="BU3440" s="6"/>
      <c r="BV3440" s="6"/>
    </row>
    <row r="3441" spans="1:74" ht="15.75" x14ac:dyDescent="0.25">
      <c r="A3441" s="52" t="s">
        <v>1422</v>
      </c>
      <c r="B3441" s="56"/>
      <c r="C3441" s="7" t="s">
        <v>118</v>
      </c>
      <c r="D3441" s="7" t="s">
        <v>6558</v>
      </c>
      <c r="E3441" s="7"/>
      <c r="F3441" s="64"/>
      <c r="G3441" s="6"/>
      <c r="H3441" s="6"/>
      <c r="I3441" s="10" t="s">
        <v>110</v>
      </c>
      <c r="J3441" s="11" t="s">
        <v>2046</v>
      </c>
      <c r="K3441" s="194" t="s">
        <v>510</v>
      </c>
      <c r="L3441" s="176"/>
      <c r="M3441" s="176">
        <v>1000</v>
      </c>
      <c r="N3441" s="80" t="s">
        <v>6854</v>
      </c>
      <c r="O3441" s="162"/>
      <c r="P3441" s="80" t="s">
        <v>2495</v>
      </c>
      <c r="Q3441" s="80"/>
      <c r="R3441" s="80"/>
      <c r="S3441" s="163"/>
      <c r="T3441" s="213"/>
      <c r="U3441" s="162"/>
      <c r="V3441" s="164"/>
      <c r="W3441" s="12" t="str">
        <f t="shared" si="756"/>
        <v>Mqtt1</v>
      </c>
      <c r="X3441" s="196" t="s">
        <v>10614</v>
      </c>
      <c r="Y3441" s="6" t="str">
        <f t="shared" si="757"/>
        <v>marpower/power-tag/extraction-unit-aft-ship</v>
      </c>
      <c r="Z3441" s="103" t="str" cm="1">
        <f t="array" ref="Z3441">IF(COUNTIF(N3441,"spare"),"","$."&amp;_xlfn.REGEXEXTRACT(J3441,"^PT\d+[FQ]\d+_(.*)", 2))</f>
        <v>$.Active_Power_Phase_B</v>
      </c>
      <c r="AA3441" s="12">
        <f t="shared" si="760"/>
        <v>50</v>
      </c>
      <c r="AB3441" s="6" t="s">
        <v>195</v>
      </c>
      <c r="AC3441" s="103">
        <v>3056</v>
      </c>
      <c r="AJ3441" s="80"/>
      <c r="AK3441" s="113" t="s">
        <v>1425</v>
      </c>
      <c r="AN3441" s="80"/>
      <c r="AO3441" s="80"/>
      <c r="AP3441" s="80"/>
      <c r="AQ3441" s="80"/>
      <c r="AR3441" s="127"/>
      <c r="AS3441" s="80"/>
      <c r="AT3441" s="7"/>
      <c r="AU3441" s="7"/>
      <c r="AV3441" s="165"/>
      <c r="AW3441" s="166"/>
      <c r="AX3441" s="137"/>
      <c r="AY3441" s="147"/>
      <c r="AZ3441" s="167"/>
      <c r="BA3441" s="167"/>
      <c r="BB3441" s="147" t="str">
        <f t="shared" si="761"/>
        <v/>
      </c>
      <c r="BC3441" s="168"/>
      <c r="BD3441" s="165"/>
      <c r="BE3441" s="165"/>
      <c r="BF3441" s="165"/>
      <c r="BG3441" s="165"/>
      <c r="BH3441" s="165"/>
      <c r="BI3441" s="165"/>
      <c r="BJ3441" s="165"/>
      <c r="BK3441" s="165"/>
      <c r="BL3441" s="165"/>
      <c r="BM3441" s="165"/>
      <c r="BN3441" s="165"/>
      <c r="BO3441" s="165"/>
      <c r="BP3441" s="165"/>
      <c r="BQ3441" s="165"/>
      <c r="BS3441" s="6"/>
      <c r="BT3441" s="11"/>
      <c r="BU3441" s="6"/>
      <c r="BV3441" s="6"/>
    </row>
    <row r="3442" spans="1:74" ht="15.75" x14ac:dyDescent="0.25">
      <c r="A3442" s="52" t="s">
        <v>1422</v>
      </c>
      <c r="B3442" s="56"/>
      <c r="C3442" s="7" t="s">
        <v>118</v>
      </c>
      <c r="D3442" s="7" t="s">
        <v>6558</v>
      </c>
      <c r="E3442" s="7"/>
      <c r="F3442" s="64"/>
      <c r="G3442" s="6"/>
      <c r="H3442" s="6"/>
      <c r="I3442" s="10" t="s">
        <v>110</v>
      </c>
      <c r="J3442" s="11" t="s">
        <v>2047</v>
      </c>
      <c r="K3442" s="194" t="s">
        <v>510</v>
      </c>
      <c r="L3442" s="176"/>
      <c r="M3442" s="176">
        <v>1000</v>
      </c>
      <c r="N3442" s="80" t="s">
        <v>6854</v>
      </c>
      <c r="O3442" s="162"/>
      <c r="P3442" s="80" t="s">
        <v>2496</v>
      </c>
      <c r="Q3442" s="80"/>
      <c r="R3442" s="80"/>
      <c r="S3442" s="163"/>
      <c r="T3442" s="213"/>
      <c r="U3442" s="162"/>
      <c r="V3442" s="164"/>
      <c r="W3442" s="12" t="str">
        <f t="shared" si="756"/>
        <v>Mqtt1</v>
      </c>
      <c r="X3442" s="196" t="s">
        <v>10614</v>
      </c>
      <c r="Y3442" s="6" t="str">
        <f t="shared" si="757"/>
        <v>marpower/power-tag/extraction-unit-aft-ship</v>
      </c>
      <c r="Z3442" s="103" t="str" cm="1">
        <f t="array" ref="Z3442">IF(COUNTIF(N3442,"spare"),"","$."&amp;_xlfn.REGEXEXTRACT(J3442,"^PT\d+[FQ]\d+_(.*)", 2))</f>
        <v>$.Active_Power_Phase_C</v>
      </c>
      <c r="AA3442" s="12">
        <f t="shared" si="760"/>
        <v>50</v>
      </c>
      <c r="AB3442" s="6" t="s">
        <v>195</v>
      </c>
      <c r="AC3442" s="103">
        <v>3058</v>
      </c>
      <c r="AJ3442" s="80"/>
      <c r="AK3442" s="113" t="s">
        <v>1425</v>
      </c>
      <c r="AN3442" s="80"/>
      <c r="AO3442" s="80"/>
      <c r="AP3442" s="80"/>
      <c r="AQ3442" s="80"/>
      <c r="AR3442" s="127"/>
      <c r="AS3442" s="80"/>
      <c r="AT3442" s="7"/>
      <c r="AU3442" s="7"/>
      <c r="AV3442" s="165"/>
      <c r="AW3442" s="166"/>
      <c r="AX3442" s="137"/>
      <c r="AY3442" s="147"/>
      <c r="AZ3442" s="167"/>
      <c r="BA3442" s="167"/>
      <c r="BB3442" s="147" t="str">
        <f t="shared" si="761"/>
        <v/>
      </c>
      <c r="BC3442" s="168"/>
      <c r="BD3442" s="165"/>
      <c r="BE3442" s="165"/>
      <c r="BF3442" s="165"/>
      <c r="BG3442" s="165"/>
      <c r="BH3442" s="165"/>
      <c r="BI3442" s="165"/>
      <c r="BJ3442" s="165"/>
      <c r="BK3442" s="165"/>
      <c r="BL3442" s="165"/>
      <c r="BM3442" s="165"/>
      <c r="BN3442" s="165"/>
      <c r="BO3442" s="165"/>
      <c r="BP3442" s="165"/>
      <c r="BQ3442" s="165"/>
      <c r="BS3442" s="6"/>
      <c r="BT3442" s="11"/>
      <c r="BU3442" s="6"/>
      <c r="BV3442" s="6"/>
    </row>
    <row r="3443" spans="1:74" ht="15.75" x14ac:dyDescent="0.25">
      <c r="A3443" s="52" t="s">
        <v>1422</v>
      </c>
      <c r="B3443" s="56"/>
      <c r="C3443" s="7" t="s">
        <v>118</v>
      </c>
      <c r="D3443" s="7" t="s">
        <v>6558</v>
      </c>
      <c r="E3443" s="7"/>
      <c r="F3443" s="64"/>
      <c r="G3443" s="6"/>
      <c r="H3443" s="6"/>
      <c r="I3443" s="10" t="s">
        <v>110</v>
      </c>
      <c r="J3443" s="11" t="s">
        <v>2048</v>
      </c>
      <c r="K3443" s="194" t="s">
        <v>510</v>
      </c>
      <c r="L3443" s="176"/>
      <c r="M3443" s="176">
        <v>1000</v>
      </c>
      <c r="N3443" s="80" t="s">
        <v>6854</v>
      </c>
      <c r="O3443" s="162"/>
      <c r="P3443" s="80" t="s">
        <v>2497</v>
      </c>
      <c r="Q3443" s="80"/>
      <c r="R3443" s="80"/>
      <c r="S3443" s="163"/>
      <c r="T3443" s="213"/>
      <c r="U3443" s="162"/>
      <c r="V3443" s="164"/>
      <c r="W3443" s="12" t="str">
        <f t="shared" si="756"/>
        <v>Mqtt1</v>
      </c>
      <c r="X3443" s="196" t="s">
        <v>10614</v>
      </c>
      <c r="Y3443" s="6" t="str">
        <f t="shared" si="757"/>
        <v>marpower/power-tag/extraction-unit-aft-ship</v>
      </c>
      <c r="Z3443" s="103" t="str" cm="1">
        <f t="array" ref="Z3443">IF(COUNTIF(N3443,"spare"),"","$."&amp;_xlfn.REGEXEXTRACT(J3443,"^PT\d+[FQ]\d+_(.*)", 2))</f>
        <v>$.Total_Active_Power</v>
      </c>
      <c r="AA3443" s="12">
        <f t="shared" si="760"/>
        <v>50</v>
      </c>
      <c r="AB3443" s="6" t="s">
        <v>195</v>
      </c>
      <c r="AC3443" s="103">
        <v>3060</v>
      </c>
      <c r="AJ3443" s="80"/>
      <c r="AK3443" s="113" t="s">
        <v>1425</v>
      </c>
      <c r="AN3443" s="80"/>
      <c r="AO3443" s="80"/>
      <c r="AP3443" s="80"/>
      <c r="AQ3443" s="80"/>
      <c r="AR3443" s="127"/>
      <c r="AS3443" s="80"/>
      <c r="AT3443" s="7"/>
      <c r="AU3443" s="7"/>
      <c r="AV3443" s="165"/>
      <c r="AW3443" s="166"/>
      <c r="AX3443" s="137"/>
      <c r="AY3443" s="147"/>
      <c r="AZ3443" s="167"/>
      <c r="BA3443" s="167"/>
      <c r="BB3443" s="147" t="str">
        <f t="shared" si="761"/>
        <v/>
      </c>
      <c r="BC3443" s="168"/>
      <c r="BD3443" s="165"/>
      <c r="BE3443" s="165"/>
      <c r="BF3443" s="165"/>
      <c r="BG3443" s="165"/>
      <c r="BH3443" s="165"/>
      <c r="BI3443" s="165"/>
      <c r="BJ3443" s="165"/>
      <c r="BK3443" s="165"/>
      <c r="BL3443" s="165"/>
      <c r="BM3443" s="165"/>
      <c r="BN3443" s="165"/>
      <c r="BO3443" s="165"/>
      <c r="BP3443" s="165"/>
      <c r="BQ3443" s="165"/>
      <c r="BS3443" s="6"/>
      <c r="BT3443" s="11"/>
      <c r="BU3443" s="6"/>
      <c r="BV3443" s="6"/>
    </row>
    <row r="3444" spans="1:74" ht="15.75" x14ac:dyDescent="0.25">
      <c r="A3444" s="52" t="s">
        <v>1422</v>
      </c>
      <c r="B3444" s="56"/>
      <c r="C3444" s="7" t="s">
        <v>118</v>
      </c>
      <c r="D3444" s="7" t="s">
        <v>6558</v>
      </c>
      <c r="E3444" s="7"/>
      <c r="F3444" s="64"/>
      <c r="G3444" s="6"/>
      <c r="H3444" s="6"/>
      <c r="I3444" s="10" t="s">
        <v>110</v>
      </c>
      <c r="J3444" s="11" t="s">
        <v>2049</v>
      </c>
      <c r="K3444" s="194" t="s">
        <v>510</v>
      </c>
      <c r="L3444" s="176"/>
      <c r="M3444" s="176">
        <v>1000</v>
      </c>
      <c r="N3444" s="80" t="s">
        <v>6854</v>
      </c>
      <c r="O3444" s="162"/>
      <c r="P3444" s="80" t="s">
        <v>2498</v>
      </c>
      <c r="Q3444" s="80"/>
      <c r="R3444" s="80"/>
      <c r="S3444" s="163"/>
      <c r="T3444" s="213"/>
      <c r="U3444" s="162"/>
      <c r="V3444" s="164"/>
      <c r="W3444" s="12" t="str">
        <f t="shared" si="756"/>
        <v>Mqtt1</v>
      </c>
      <c r="X3444" s="196" t="s">
        <v>10614</v>
      </c>
      <c r="Y3444" s="6" t="str">
        <f t="shared" si="757"/>
        <v>marpower/power-tag/extraction-unit-aft-ship</v>
      </c>
      <c r="Z3444" s="103" t="str" cm="1">
        <f t="array" ref="Z3444">IF(COUNTIF(N3444,"spare"),"","$."&amp;_xlfn.REGEXEXTRACT(J3444,"^PT\d+[FQ]\d+_(.*)", 2))</f>
        <v>$.Power_Factor_Phase_A</v>
      </c>
      <c r="AA3444" s="12">
        <f t="shared" si="760"/>
        <v>50</v>
      </c>
      <c r="AB3444" s="6" t="s">
        <v>195</v>
      </c>
      <c r="AC3444" s="103">
        <v>3078</v>
      </c>
      <c r="AJ3444" s="80"/>
      <c r="AK3444" s="113" t="s">
        <v>1426</v>
      </c>
      <c r="AN3444" s="80"/>
      <c r="AO3444" s="80"/>
      <c r="AP3444" s="80"/>
      <c r="AQ3444" s="80"/>
      <c r="AR3444" s="127"/>
      <c r="AS3444" s="80"/>
      <c r="AT3444" s="7"/>
      <c r="AU3444" s="7"/>
      <c r="AV3444" s="165"/>
      <c r="AW3444" s="166"/>
      <c r="AX3444" s="137"/>
      <c r="AY3444" s="147"/>
      <c r="AZ3444" s="167"/>
      <c r="BA3444" s="167"/>
      <c r="BB3444" s="147" t="str">
        <f t="shared" si="761"/>
        <v/>
      </c>
      <c r="BC3444" s="168"/>
      <c r="BD3444" s="165"/>
      <c r="BE3444" s="165"/>
      <c r="BF3444" s="165"/>
      <c r="BG3444" s="165"/>
      <c r="BH3444" s="165"/>
      <c r="BI3444" s="165"/>
      <c r="BJ3444" s="165"/>
      <c r="BK3444" s="165"/>
      <c r="BL3444" s="165"/>
      <c r="BM3444" s="165"/>
      <c r="BN3444" s="165"/>
      <c r="BO3444" s="165"/>
      <c r="BP3444" s="165"/>
      <c r="BQ3444" s="165"/>
      <c r="BS3444" s="6"/>
      <c r="BT3444" s="11"/>
      <c r="BU3444" s="6"/>
      <c r="BV3444" s="6"/>
    </row>
    <row r="3445" spans="1:74" ht="15.75" x14ac:dyDescent="0.25">
      <c r="A3445" s="52" t="s">
        <v>1422</v>
      </c>
      <c r="B3445" s="56"/>
      <c r="C3445" s="7" t="s">
        <v>118</v>
      </c>
      <c r="D3445" s="7" t="s">
        <v>6558</v>
      </c>
      <c r="E3445" s="7"/>
      <c r="F3445" s="64"/>
      <c r="G3445" s="6"/>
      <c r="H3445" s="6"/>
      <c r="I3445" s="10" t="s">
        <v>110</v>
      </c>
      <c r="J3445" s="11" t="s">
        <v>2050</v>
      </c>
      <c r="K3445" s="194" t="s">
        <v>510</v>
      </c>
      <c r="L3445" s="176"/>
      <c r="M3445" s="176">
        <v>1000</v>
      </c>
      <c r="N3445" s="80" t="s">
        <v>6854</v>
      </c>
      <c r="O3445" s="162"/>
      <c r="P3445" s="80" t="s">
        <v>2499</v>
      </c>
      <c r="Q3445" s="80"/>
      <c r="R3445" s="80"/>
      <c r="S3445" s="163"/>
      <c r="T3445" s="213"/>
      <c r="U3445" s="162"/>
      <c r="V3445" s="164"/>
      <c r="W3445" s="12" t="str">
        <f t="shared" si="756"/>
        <v>Mqtt1</v>
      </c>
      <c r="X3445" s="196" t="s">
        <v>10614</v>
      </c>
      <c r="Y3445" s="6" t="str">
        <f t="shared" si="757"/>
        <v>marpower/power-tag/extraction-unit-aft-ship</v>
      </c>
      <c r="Z3445" s="103" t="str" cm="1">
        <f t="array" ref="Z3445">IF(COUNTIF(N3445,"spare"),"","$."&amp;_xlfn.REGEXEXTRACT(J3445,"^PT\d+[FQ]\d+_(.*)", 2))</f>
        <v>$.Power_Factor_Phase_B</v>
      </c>
      <c r="AA3445" s="12">
        <f t="shared" si="760"/>
        <v>50</v>
      </c>
      <c r="AB3445" s="6" t="s">
        <v>195</v>
      </c>
      <c r="AC3445" s="103">
        <v>3080</v>
      </c>
      <c r="AJ3445" s="80"/>
      <c r="AK3445" s="113" t="s">
        <v>1426</v>
      </c>
      <c r="AN3445" s="80"/>
      <c r="AO3445" s="80"/>
      <c r="AP3445" s="80"/>
      <c r="AQ3445" s="80"/>
      <c r="AR3445" s="127"/>
      <c r="AS3445" s="80"/>
      <c r="AT3445" s="7"/>
      <c r="AU3445" s="7"/>
      <c r="AV3445" s="165"/>
      <c r="AW3445" s="166"/>
      <c r="AX3445" s="137"/>
      <c r="AY3445" s="147"/>
      <c r="AZ3445" s="167"/>
      <c r="BA3445" s="167"/>
      <c r="BB3445" s="147" t="str">
        <f t="shared" si="761"/>
        <v/>
      </c>
      <c r="BC3445" s="168"/>
      <c r="BD3445" s="165"/>
      <c r="BE3445" s="165"/>
      <c r="BF3445" s="165"/>
      <c r="BG3445" s="165"/>
      <c r="BH3445" s="165"/>
      <c r="BI3445" s="165"/>
      <c r="BJ3445" s="165"/>
      <c r="BK3445" s="165"/>
      <c r="BL3445" s="165"/>
      <c r="BM3445" s="165"/>
      <c r="BN3445" s="165"/>
      <c r="BO3445" s="165"/>
      <c r="BP3445" s="165"/>
      <c r="BQ3445" s="165"/>
      <c r="BS3445" s="6"/>
      <c r="BT3445" s="11"/>
      <c r="BU3445" s="6"/>
      <c r="BV3445" s="6"/>
    </row>
    <row r="3446" spans="1:74" ht="15.75" x14ac:dyDescent="0.25">
      <c r="A3446" s="52" t="s">
        <v>1422</v>
      </c>
      <c r="B3446" s="56"/>
      <c r="C3446" s="7" t="s">
        <v>118</v>
      </c>
      <c r="D3446" s="7" t="s">
        <v>6558</v>
      </c>
      <c r="E3446" s="7"/>
      <c r="F3446" s="64"/>
      <c r="G3446" s="6"/>
      <c r="H3446" s="6"/>
      <c r="I3446" s="10" t="s">
        <v>110</v>
      </c>
      <c r="J3446" s="11" t="s">
        <v>2051</v>
      </c>
      <c r="K3446" s="194" t="s">
        <v>510</v>
      </c>
      <c r="L3446" s="176"/>
      <c r="M3446" s="176">
        <v>1000</v>
      </c>
      <c r="N3446" s="80" t="s">
        <v>6854</v>
      </c>
      <c r="O3446" s="162"/>
      <c r="P3446" s="80" t="s">
        <v>2500</v>
      </c>
      <c r="Q3446" s="80"/>
      <c r="R3446" s="80"/>
      <c r="S3446" s="163"/>
      <c r="T3446" s="213"/>
      <c r="U3446" s="162"/>
      <c r="V3446" s="164"/>
      <c r="W3446" s="12" t="str">
        <f t="shared" si="756"/>
        <v>Mqtt1</v>
      </c>
      <c r="X3446" s="196" t="s">
        <v>10614</v>
      </c>
      <c r="Y3446" s="6" t="str">
        <f t="shared" si="757"/>
        <v>marpower/power-tag/extraction-unit-aft-ship</v>
      </c>
      <c r="Z3446" s="103" t="str" cm="1">
        <f t="array" ref="Z3446">IF(COUNTIF(N3446,"spare"),"","$."&amp;_xlfn.REGEXEXTRACT(J3446,"^PT\d+[FQ]\d+_(.*)", 2))</f>
        <v>$.Power_Factor_Phase_C</v>
      </c>
      <c r="AA3446" s="12">
        <f t="shared" si="760"/>
        <v>50</v>
      </c>
      <c r="AB3446" s="6" t="s">
        <v>195</v>
      </c>
      <c r="AC3446" s="103">
        <v>3082</v>
      </c>
      <c r="AJ3446" s="80"/>
      <c r="AK3446" s="113" t="s">
        <v>1426</v>
      </c>
      <c r="AN3446" s="80"/>
      <c r="AO3446" s="80"/>
      <c r="AP3446" s="80"/>
      <c r="AQ3446" s="80"/>
      <c r="AR3446" s="127"/>
      <c r="AS3446" s="80"/>
      <c r="AT3446" s="7"/>
      <c r="AU3446" s="7"/>
      <c r="AV3446" s="165"/>
      <c r="AW3446" s="166"/>
      <c r="AX3446" s="137"/>
      <c r="AY3446" s="147"/>
      <c r="AZ3446" s="167"/>
      <c r="BA3446" s="167"/>
      <c r="BB3446" s="147" t="str">
        <f t="shared" si="761"/>
        <v/>
      </c>
      <c r="BC3446" s="168"/>
      <c r="BD3446" s="165"/>
      <c r="BE3446" s="165"/>
      <c r="BF3446" s="165"/>
      <c r="BG3446" s="165"/>
      <c r="BH3446" s="165"/>
      <c r="BI3446" s="165"/>
      <c r="BJ3446" s="165"/>
      <c r="BK3446" s="165"/>
      <c r="BL3446" s="165"/>
      <c r="BM3446" s="165"/>
      <c r="BN3446" s="165"/>
      <c r="BO3446" s="165"/>
      <c r="BP3446" s="165"/>
      <c r="BQ3446" s="165"/>
      <c r="BS3446" s="6"/>
      <c r="BT3446" s="11"/>
      <c r="BU3446" s="6"/>
      <c r="BV3446" s="6"/>
    </row>
    <row r="3447" spans="1:74" ht="15.75" x14ac:dyDescent="0.25">
      <c r="A3447" s="52" t="s">
        <v>1422</v>
      </c>
      <c r="B3447" s="56"/>
      <c r="C3447" s="7" t="s">
        <v>118</v>
      </c>
      <c r="D3447" s="7" t="s">
        <v>6558</v>
      </c>
      <c r="E3447" s="7"/>
      <c r="F3447" s="64"/>
      <c r="G3447" s="6"/>
      <c r="H3447" s="6"/>
      <c r="I3447" s="10" t="s">
        <v>110</v>
      </c>
      <c r="J3447" s="11" t="s">
        <v>2052</v>
      </c>
      <c r="K3447" s="194" t="s">
        <v>510</v>
      </c>
      <c r="L3447" s="176"/>
      <c r="M3447" s="176">
        <v>1000</v>
      </c>
      <c r="N3447" s="80" t="s">
        <v>6854</v>
      </c>
      <c r="O3447" s="162"/>
      <c r="P3447" s="80" t="s">
        <v>2501</v>
      </c>
      <c r="Q3447" s="80"/>
      <c r="R3447" s="80"/>
      <c r="S3447" s="163"/>
      <c r="T3447" s="213"/>
      <c r="U3447" s="162"/>
      <c r="V3447" s="164"/>
      <c r="W3447" s="12" t="str">
        <f t="shared" si="756"/>
        <v>Mqtt1</v>
      </c>
      <c r="X3447" s="196" t="s">
        <v>10614</v>
      </c>
      <c r="Y3447" s="6" t="str">
        <f t="shared" si="757"/>
        <v>marpower/power-tag/extraction-unit-aft-ship</v>
      </c>
      <c r="Z3447" s="103" t="str" cm="1">
        <f t="array" ref="Z3447">IF(COUNTIF(N3447,"spare"),"","$."&amp;_xlfn.REGEXEXTRACT(J3447,"^PT\d+[FQ]\d+_(.*)", 2))</f>
        <v>$.Total_Power_Factor</v>
      </c>
      <c r="AA3447" s="12">
        <f t="shared" si="760"/>
        <v>50</v>
      </c>
      <c r="AB3447" s="6" t="s">
        <v>195</v>
      </c>
      <c r="AC3447" s="103">
        <v>3084</v>
      </c>
      <c r="AJ3447" s="80"/>
      <c r="AK3447" s="113" t="s">
        <v>1426</v>
      </c>
      <c r="AN3447" s="80"/>
      <c r="AO3447" s="80"/>
      <c r="AP3447" s="80"/>
      <c r="AQ3447" s="80"/>
      <c r="AR3447" s="127"/>
      <c r="AS3447" s="80"/>
      <c r="AT3447" s="7"/>
      <c r="AU3447" s="7"/>
      <c r="AV3447" s="165"/>
      <c r="AW3447" s="166"/>
      <c r="AX3447" s="137"/>
      <c r="AY3447" s="147"/>
      <c r="AZ3447" s="167"/>
      <c r="BA3447" s="167"/>
      <c r="BB3447" s="147" t="str">
        <f t="shared" si="761"/>
        <v/>
      </c>
      <c r="BC3447" s="168"/>
      <c r="BD3447" s="165"/>
      <c r="BE3447" s="165"/>
      <c r="BF3447" s="165"/>
      <c r="BG3447" s="165"/>
      <c r="BH3447" s="165"/>
      <c r="BI3447" s="165"/>
      <c r="BJ3447" s="165"/>
      <c r="BK3447" s="165"/>
      <c r="BL3447" s="165"/>
      <c r="BM3447" s="165"/>
      <c r="BN3447" s="165"/>
      <c r="BO3447" s="165"/>
      <c r="BP3447" s="165"/>
      <c r="BQ3447" s="165"/>
      <c r="BS3447" s="6"/>
      <c r="BT3447" s="11"/>
      <c r="BU3447" s="6"/>
      <c r="BV3447" s="6"/>
    </row>
    <row r="3448" spans="1:74" ht="15.75" x14ac:dyDescent="0.25">
      <c r="A3448" s="52" t="s">
        <v>1422</v>
      </c>
      <c r="B3448" s="56"/>
      <c r="C3448" s="7" t="s">
        <v>118</v>
      </c>
      <c r="D3448" s="7" t="s">
        <v>6558</v>
      </c>
      <c r="E3448" s="7"/>
      <c r="F3448" s="64"/>
      <c r="G3448" s="6"/>
      <c r="H3448" s="6"/>
      <c r="I3448" s="10" t="s">
        <v>110</v>
      </c>
      <c r="J3448" s="11" t="s">
        <v>2053</v>
      </c>
      <c r="K3448" s="194" t="s">
        <v>510</v>
      </c>
      <c r="L3448" s="176"/>
      <c r="M3448" s="176">
        <v>1000</v>
      </c>
      <c r="N3448" s="80" t="s">
        <v>6854</v>
      </c>
      <c r="O3448" s="162"/>
      <c r="P3448" s="80" t="s">
        <v>2502</v>
      </c>
      <c r="Q3448" s="80"/>
      <c r="R3448" s="80"/>
      <c r="S3448" s="163"/>
      <c r="T3448" s="213"/>
      <c r="U3448" s="162"/>
      <c r="V3448" s="164"/>
      <c r="W3448" s="12" t="str">
        <f t="shared" si="756"/>
        <v>Mqtt1</v>
      </c>
      <c r="X3448" s="196" t="s">
        <v>10615</v>
      </c>
      <c r="Y3448" s="6" t="str">
        <f t="shared" si="757"/>
        <v>marpower/power-tag/power-distr-panel-aft-10p1</v>
      </c>
      <c r="Z3448" s="103" t="str" cm="1">
        <f t="array" ref="Z3448">IF(COUNTIF(N3448,"spare"),"","$."&amp;_xlfn.REGEXEXTRACT(J3448,"^PT\d+[FQ]\d+_(.*)", 2))</f>
        <v>$.RMS_Current_Phase_A</v>
      </c>
      <c r="AA3448" s="12">
        <f t="shared" si="760"/>
        <v>51</v>
      </c>
      <c r="AB3448" s="6" t="s">
        <v>195</v>
      </c>
      <c r="AC3448" s="103">
        <v>3000</v>
      </c>
      <c r="AJ3448" s="80"/>
      <c r="AK3448" s="113" t="s">
        <v>1423</v>
      </c>
      <c r="AN3448" s="80"/>
      <c r="AO3448" s="80"/>
      <c r="AP3448" s="80"/>
      <c r="AQ3448" s="80"/>
      <c r="AR3448" s="127"/>
      <c r="AS3448" s="80"/>
      <c r="AT3448" s="7"/>
      <c r="AU3448" s="7"/>
      <c r="AV3448" s="165"/>
      <c r="AW3448" s="166"/>
      <c r="AX3448" s="137"/>
      <c r="AY3448" s="147"/>
      <c r="AZ3448" s="167"/>
      <c r="BA3448" s="167"/>
      <c r="BB3448" s="147" t="str">
        <f t="shared" ref="BB3448:BB3462" si="762">IF(ISNUMBER(AM3448),"1","")</f>
        <v/>
      </c>
      <c r="BC3448" s="168"/>
      <c r="BD3448" s="165"/>
      <c r="BE3448" s="165"/>
      <c r="BF3448" s="165"/>
      <c r="BG3448" s="165"/>
      <c r="BH3448" s="165"/>
      <c r="BI3448" s="165"/>
      <c r="BJ3448" s="165"/>
      <c r="BK3448" s="165"/>
      <c r="BL3448" s="165"/>
      <c r="BM3448" s="165"/>
      <c r="BN3448" s="165"/>
      <c r="BO3448" s="165"/>
      <c r="BP3448" s="165"/>
      <c r="BQ3448" s="165"/>
      <c r="BS3448" s="6"/>
      <c r="BT3448" s="11"/>
      <c r="BU3448" s="6"/>
      <c r="BV3448" s="6"/>
    </row>
    <row r="3449" spans="1:74" ht="15.75" x14ac:dyDescent="0.25">
      <c r="A3449" s="52" t="s">
        <v>1422</v>
      </c>
      <c r="B3449" s="56"/>
      <c r="C3449" s="7" t="s">
        <v>118</v>
      </c>
      <c r="D3449" s="7" t="s">
        <v>6558</v>
      </c>
      <c r="E3449" s="7"/>
      <c r="F3449" s="64"/>
      <c r="G3449" s="6"/>
      <c r="H3449" s="6"/>
      <c r="I3449" s="10" t="s">
        <v>110</v>
      </c>
      <c r="J3449" s="11" t="s">
        <v>2054</v>
      </c>
      <c r="K3449" s="194" t="s">
        <v>510</v>
      </c>
      <c r="L3449" s="176"/>
      <c r="M3449" s="176">
        <v>1000</v>
      </c>
      <c r="N3449" s="80" t="s">
        <v>6854</v>
      </c>
      <c r="O3449" s="162"/>
      <c r="P3449" s="80" t="s">
        <v>2503</v>
      </c>
      <c r="Q3449" s="80"/>
      <c r="R3449" s="80"/>
      <c r="S3449" s="163"/>
      <c r="T3449" s="213"/>
      <c r="U3449" s="162"/>
      <c r="V3449" s="164"/>
      <c r="W3449" s="12" t="str">
        <f t="shared" si="756"/>
        <v>Mqtt1</v>
      </c>
      <c r="X3449" s="196" t="s">
        <v>10615</v>
      </c>
      <c r="Y3449" s="6" t="str">
        <f t="shared" si="757"/>
        <v>marpower/power-tag/power-distr-panel-aft-10p1</v>
      </c>
      <c r="Z3449" s="103" t="str" cm="1">
        <f t="array" ref="Z3449">IF(COUNTIF(N3449,"spare"),"","$."&amp;_xlfn.REGEXEXTRACT(J3449,"^PT\d+[FQ]\d+_(.*)", 2))</f>
        <v>$.RMS_Current_Phase_B</v>
      </c>
      <c r="AA3449" s="12">
        <f t="shared" si="760"/>
        <v>51</v>
      </c>
      <c r="AB3449" s="6" t="s">
        <v>195</v>
      </c>
      <c r="AC3449" s="103">
        <v>3002</v>
      </c>
      <c r="AJ3449" s="80"/>
      <c r="AK3449" s="113" t="s">
        <v>1423</v>
      </c>
      <c r="AN3449" s="80"/>
      <c r="AO3449" s="80"/>
      <c r="AP3449" s="80"/>
      <c r="AQ3449" s="80"/>
      <c r="AR3449" s="127"/>
      <c r="AS3449" s="80"/>
      <c r="AT3449" s="7"/>
      <c r="AU3449" s="7"/>
      <c r="AV3449" s="165"/>
      <c r="AW3449" s="166"/>
      <c r="AX3449" s="137"/>
      <c r="AY3449" s="147"/>
      <c r="AZ3449" s="167"/>
      <c r="BA3449" s="167"/>
      <c r="BB3449" s="147" t="str">
        <f t="shared" si="762"/>
        <v/>
      </c>
      <c r="BC3449" s="168"/>
      <c r="BD3449" s="165"/>
      <c r="BE3449" s="165"/>
      <c r="BF3449" s="165"/>
      <c r="BG3449" s="165"/>
      <c r="BH3449" s="165"/>
      <c r="BI3449" s="165"/>
      <c r="BJ3449" s="165"/>
      <c r="BK3449" s="165"/>
      <c r="BL3449" s="165"/>
      <c r="BM3449" s="165"/>
      <c r="BN3449" s="165"/>
      <c r="BO3449" s="165"/>
      <c r="BP3449" s="165"/>
      <c r="BQ3449" s="165"/>
      <c r="BS3449" s="6"/>
      <c r="BT3449" s="11"/>
      <c r="BU3449" s="6"/>
      <c r="BV3449" s="6"/>
    </row>
    <row r="3450" spans="1:74" ht="15.75" x14ac:dyDescent="0.25">
      <c r="A3450" s="52" t="s">
        <v>1422</v>
      </c>
      <c r="B3450" s="56"/>
      <c r="C3450" s="7" t="s">
        <v>118</v>
      </c>
      <c r="D3450" s="7" t="s">
        <v>6558</v>
      </c>
      <c r="E3450" s="7"/>
      <c r="F3450" s="64"/>
      <c r="G3450" s="6"/>
      <c r="H3450" s="6"/>
      <c r="I3450" s="10" t="s">
        <v>110</v>
      </c>
      <c r="J3450" s="11" t="s">
        <v>2055</v>
      </c>
      <c r="K3450" s="194" t="s">
        <v>510</v>
      </c>
      <c r="L3450" s="176"/>
      <c r="M3450" s="176">
        <v>1000</v>
      </c>
      <c r="N3450" s="80" t="s">
        <v>6854</v>
      </c>
      <c r="O3450" s="162"/>
      <c r="P3450" s="80" t="s">
        <v>2504</v>
      </c>
      <c r="Q3450" s="80"/>
      <c r="R3450" s="80"/>
      <c r="S3450" s="163"/>
      <c r="T3450" s="213"/>
      <c r="U3450" s="162"/>
      <c r="V3450" s="164"/>
      <c r="W3450" s="12" t="str">
        <f t="shared" si="756"/>
        <v>Mqtt1</v>
      </c>
      <c r="X3450" s="196" t="s">
        <v>10615</v>
      </c>
      <c r="Y3450" s="6" t="str">
        <f t="shared" si="757"/>
        <v>marpower/power-tag/power-distr-panel-aft-10p1</v>
      </c>
      <c r="Z3450" s="103" t="str" cm="1">
        <f t="array" ref="Z3450">IF(COUNTIF(N3450,"spare"),"","$."&amp;_xlfn.REGEXEXTRACT(J3450,"^PT\d+[FQ]\d+_(.*)", 2))</f>
        <v>$.RMS_Current_Phase_C</v>
      </c>
      <c r="AA3450" s="12">
        <f t="shared" si="760"/>
        <v>51</v>
      </c>
      <c r="AB3450" s="6" t="s">
        <v>195</v>
      </c>
      <c r="AC3450" s="103">
        <v>3004</v>
      </c>
      <c r="AJ3450" s="80"/>
      <c r="AK3450" s="113" t="s">
        <v>1423</v>
      </c>
      <c r="AN3450" s="80"/>
      <c r="AO3450" s="80"/>
      <c r="AP3450" s="80"/>
      <c r="AQ3450" s="80"/>
      <c r="AR3450" s="127"/>
      <c r="AS3450" s="80"/>
      <c r="AT3450" s="7"/>
      <c r="AU3450" s="7"/>
      <c r="AV3450" s="165"/>
      <c r="AW3450" s="166"/>
      <c r="AX3450" s="137"/>
      <c r="AY3450" s="147"/>
      <c r="AZ3450" s="167"/>
      <c r="BA3450" s="167"/>
      <c r="BB3450" s="147" t="str">
        <f t="shared" si="762"/>
        <v/>
      </c>
      <c r="BC3450" s="168"/>
      <c r="BD3450" s="165"/>
      <c r="BE3450" s="165"/>
      <c r="BF3450" s="165"/>
      <c r="BG3450" s="165"/>
      <c r="BH3450" s="165"/>
      <c r="BI3450" s="165"/>
      <c r="BJ3450" s="165"/>
      <c r="BK3450" s="165"/>
      <c r="BL3450" s="165"/>
      <c r="BM3450" s="165"/>
      <c r="BN3450" s="165"/>
      <c r="BO3450" s="165"/>
      <c r="BP3450" s="165"/>
      <c r="BQ3450" s="165"/>
      <c r="BS3450" s="6"/>
      <c r="BT3450" s="11"/>
      <c r="BU3450" s="6"/>
      <c r="BV3450" s="6"/>
    </row>
    <row r="3451" spans="1:74" ht="15.75" x14ac:dyDescent="0.25">
      <c r="A3451" s="52" t="s">
        <v>1422</v>
      </c>
      <c r="B3451" s="56"/>
      <c r="C3451" s="7" t="s">
        <v>118</v>
      </c>
      <c r="D3451" s="7" t="s">
        <v>6558</v>
      </c>
      <c r="E3451" s="7"/>
      <c r="F3451" s="64"/>
      <c r="G3451" s="6"/>
      <c r="H3451" s="6"/>
      <c r="I3451" s="10" t="s">
        <v>110</v>
      </c>
      <c r="J3451" s="11" t="s">
        <v>2056</v>
      </c>
      <c r="K3451" s="194" t="s">
        <v>510</v>
      </c>
      <c r="L3451" s="176"/>
      <c r="M3451" s="176">
        <v>1000</v>
      </c>
      <c r="N3451" s="80" t="s">
        <v>6854</v>
      </c>
      <c r="O3451" s="162"/>
      <c r="P3451" s="80" t="s">
        <v>2505</v>
      </c>
      <c r="Q3451" s="80"/>
      <c r="R3451" s="80"/>
      <c r="S3451" s="163"/>
      <c r="T3451" s="213"/>
      <c r="U3451" s="162"/>
      <c r="V3451" s="164"/>
      <c r="W3451" s="12" t="str">
        <f t="shared" si="756"/>
        <v>Mqtt1</v>
      </c>
      <c r="X3451" s="196" t="s">
        <v>10615</v>
      </c>
      <c r="Y3451" s="6" t="str">
        <f t="shared" si="757"/>
        <v>marpower/power-tag/power-distr-panel-aft-10p1</v>
      </c>
      <c r="Z3451" s="103" t="str" cm="1">
        <f t="array" ref="Z3451">IF(COUNTIF(N3451,"spare"),"","$."&amp;_xlfn.REGEXEXTRACT(J3451,"^PT\d+[FQ]\d+_(.*)", 2))</f>
        <v>$.RMS_Current_Phase_Neut</v>
      </c>
      <c r="AA3451" s="12">
        <f t="shared" si="760"/>
        <v>51</v>
      </c>
      <c r="AB3451" s="6" t="s">
        <v>195</v>
      </c>
      <c r="AC3451" s="103">
        <v>3006</v>
      </c>
      <c r="AJ3451" s="80"/>
      <c r="AK3451" s="113" t="s">
        <v>1423</v>
      </c>
      <c r="AN3451" s="80"/>
      <c r="AO3451" s="80"/>
      <c r="AP3451" s="80"/>
      <c r="AQ3451" s="80"/>
      <c r="AR3451" s="127"/>
      <c r="AS3451" s="80"/>
      <c r="AT3451" s="7"/>
      <c r="AU3451" s="7"/>
      <c r="AV3451" s="165"/>
      <c r="AW3451" s="166"/>
      <c r="AX3451" s="137"/>
      <c r="AY3451" s="147"/>
      <c r="AZ3451" s="167"/>
      <c r="BA3451" s="167"/>
      <c r="BB3451" s="147" t="str">
        <f t="shared" si="762"/>
        <v/>
      </c>
      <c r="BC3451" s="168"/>
      <c r="BD3451" s="165"/>
      <c r="BE3451" s="165"/>
      <c r="BF3451" s="165"/>
      <c r="BG3451" s="165"/>
      <c r="BH3451" s="165"/>
      <c r="BI3451" s="165"/>
      <c r="BJ3451" s="165"/>
      <c r="BK3451" s="165"/>
      <c r="BL3451" s="165"/>
      <c r="BM3451" s="165"/>
      <c r="BN3451" s="165"/>
      <c r="BO3451" s="165"/>
      <c r="BP3451" s="165"/>
      <c r="BQ3451" s="165"/>
      <c r="BS3451" s="6"/>
      <c r="BT3451" s="11"/>
      <c r="BU3451" s="6"/>
      <c r="BV3451" s="6"/>
    </row>
    <row r="3452" spans="1:74" ht="15.75" x14ac:dyDescent="0.25">
      <c r="A3452" s="52" t="s">
        <v>1422</v>
      </c>
      <c r="B3452" s="56"/>
      <c r="C3452" s="7" t="s">
        <v>118</v>
      </c>
      <c r="D3452" s="7" t="s">
        <v>6558</v>
      </c>
      <c r="E3452" s="7"/>
      <c r="F3452" s="64"/>
      <c r="G3452" s="6"/>
      <c r="H3452" s="6"/>
      <c r="I3452" s="10" t="s">
        <v>110</v>
      </c>
      <c r="J3452" s="11" t="s">
        <v>8320</v>
      </c>
      <c r="K3452" s="194" t="s">
        <v>510</v>
      </c>
      <c r="L3452" s="176"/>
      <c r="M3452" s="176">
        <v>1000</v>
      </c>
      <c r="N3452" s="80" t="s">
        <v>6854</v>
      </c>
      <c r="O3452" s="162"/>
      <c r="P3452" s="80" t="s">
        <v>2506</v>
      </c>
      <c r="Q3452" s="80"/>
      <c r="R3452" s="80"/>
      <c r="S3452" s="163"/>
      <c r="T3452" s="213"/>
      <c r="U3452" s="162"/>
      <c r="V3452" s="164"/>
      <c r="W3452" s="12" t="str">
        <f t="shared" si="756"/>
        <v>Mqtt1</v>
      </c>
      <c r="X3452" s="196" t="s">
        <v>10615</v>
      </c>
      <c r="Y3452" s="6" t="str">
        <f t="shared" si="757"/>
        <v>marpower/power-tag/power-distr-panel-aft-10p1</v>
      </c>
      <c r="Z3452" s="103" t="str" cm="1">
        <f t="array" ref="Z3452">IF(COUNTIF(N3452,"spare"),"","$."&amp;_xlfn.REGEXEXTRACT(J3452,"^PT\d+[FQ]\d+_(.*)", 2))</f>
        <v>$.RMS_Voltage_A_N</v>
      </c>
      <c r="AA3452" s="12">
        <f t="shared" si="760"/>
        <v>51</v>
      </c>
      <c r="AB3452" s="6" t="s">
        <v>195</v>
      </c>
      <c r="AC3452" s="103">
        <v>3028</v>
      </c>
      <c r="AJ3452" s="80"/>
      <c r="AK3452" s="113" t="s">
        <v>1424</v>
      </c>
      <c r="AN3452" s="80"/>
      <c r="AO3452" s="80"/>
      <c r="AP3452" s="80"/>
      <c r="AQ3452" s="80"/>
      <c r="AR3452" s="127"/>
      <c r="AS3452" s="80"/>
      <c r="AT3452" s="7"/>
      <c r="AU3452" s="7"/>
      <c r="AV3452" s="165"/>
      <c r="AW3452" s="166"/>
      <c r="AX3452" s="137"/>
      <c r="AY3452" s="147"/>
      <c r="AZ3452" s="167"/>
      <c r="BA3452" s="167"/>
      <c r="BB3452" s="147" t="str">
        <f t="shared" si="762"/>
        <v/>
      </c>
      <c r="BC3452" s="168"/>
      <c r="BD3452" s="165"/>
      <c r="BE3452" s="165"/>
      <c r="BF3452" s="165"/>
      <c r="BG3452" s="165"/>
      <c r="BH3452" s="165"/>
      <c r="BI3452" s="165"/>
      <c r="BJ3452" s="165"/>
      <c r="BK3452" s="165"/>
      <c r="BL3452" s="165"/>
      <c r="BM3452" s="165"/>
      <c r="BN3452" s="165"/>
      <c r="BO3452" s="165"/>
      <c r="BP3452" s="165"/>
      <c r="BQ3452" s="165"/>
      <c r="BS3452" s="6"/>
      <c r="BT3452" s="11"/>
      <c r="BU3452" s="6"/>
      <c r="BV3452" s="6"/>
    </row>
    <row r="3453" spans="1:74" ht="15.75" x14ac:dyDescent="0.25">
      <c r="A3453" s="52" t="s">
        <v>1422</v>
      </c>
      <c r="B3453" s="56"/>
      <c r="C3453" s="7" t="s">
        <v>118</v>
      </c>
      <c r="D3453" s="7" t="s">
        <v>6558</v>
      </c>
      <c r="E3453" s="7"/>
      <c r="F3453" s="64"/>
      <c r="G3453" s="6"/>
      <c r="H3453" s="6"/>
      <c r="I3453" s="10" t="s">
        <v>110</v>
      </c>
      <c r="J3453" s="11" t="s">
        <v>8497</v>
      </c>
      <c r="K3453" s="194" t="s">
        <v>510</v>
      </c>
      <c r="L3453" s="176"/>
      <c r="M3453" s="176">
        <v>1000</v>
      </c>
      <c r="N3453" s="80" t="s">
        <v>6854</v>
      </c>
      <c r="O3453" s="162"/>
      <c r="P3453" s="80" t="s">
        <v>2507</v>
      </c>
      <c r="Q3453" s="80"/>
      <c r="R3453" s="80"/>
      <c r="S3453" s="163"/>
      <c r="T3453" s="213"/>
      <c r="U3453" s="162"/>
      <c r="V3453" s="164"/>
      <c r="W3453" s="12" t="str">
        <f t="shared" si="756"/>
        <v>Mqtt1</v>
      </c>
      <c r="X3453" s="196" t="s">
        <v>10615</v>
      </c>
      <c r="Y3453" s="6" t="str">
        <f t="shared" si="757"/>
        <v>marpower/power-tag/power-distr-panel-aft-10p1</v>
      </c>
      <c r="Z3453" s="103" t="str" cm="1">
        <f t="array" ref="Z3453">IF(COUNTIF(N3453,"spare"),"","$."&amp;_xlfn.REGEXEXTRACT(J3453,"^PT\d+[FQ]\d+_(.*)", 2))</f>
        <v>$.RMS_Voltage_B_N</v>
      </c>
      <c r="AA3453" s="12">
        <f t="shared" si="760"/>
        <v>51</v>
      </c>
      <c r="AB3453" s="6" t="s">
        <v>195</v>
      </c>
      <c r="AC3453" s="103">
        <v>3030</v>
      </c>
      <c r="AJ3453" s="80"/>
      <c r="AK3453" s="113" t="s">
        <v>1424</v>
      </c>
      <c r="AN3453" s="80"/>
      <c r="AO3453" s="80"/>
      <c r="AP3453" s="80"/>
      <c r="AQ3453" s="80"/>
      <c r="AR3453" s="127"/>
      <c r="AS3453" s="80"/>
      <c r="AT3453" s="7"/>
      <c r="AU3453" s="7"/>
      <c r="AV3453" s="165"/>
      <c r="AW3453" s="166"/>
      <c r="AX3453" s="137"/>
      <c r="AY3453" s="147"/>
      <c r="AZ3453" s="167"/>
      <c r="BA3453" s="167"/>
      <c r="BB3453" s="147" t="str">
        <f t="shared" si="762"/>
        <v/>
      </c>
      <c r="BC3453" s="168"/>
      <c r="BD3453" s="165"/>
      <c r="BE3453" s="165"/>
      <c r="BF3453" s="165"/>
      <c r="BG3453" s="165"/>
      <c r="BH3453" s="165"/>
      <c r="BI3453" s="165"/>
      <c r="BJ3453" s="165"/>
      <c r="BK3453" s="165"/>
      <c r="BL3453" s="165"/>
      <c r="BM3453" s="165"/>
      <c r="BN3453" s="165"/>
      <c r="BO3453" s="165"/>
      <c r="BP3453" s="165"/>
      <c r="BQ3453" s="165"/>
      <c r="BS3453" s="6"/>
      <c r="BT3453" s="11"/>
      <c r="BU3453" s="6"/>
      <c r="BV3453" s="6"/>
    </row>
    <row r="3454" spans="1:74" ht="15.75" x14ac:dyDescent="0.25">
      <c r="A3454" s="52" t="s">
        <v>1422</v>
      </c>
      <c r="B3454" s="56"/>
      <c r="C3454" s="7" t="s">
        <v>118</v>
      </c>
      <c r="D3454" s="7" t="s">
        <v>6558</v>
      </c>
      <c r="E3454" s="7"/>
      <c r="F3454" s="64"/>
      <c r="G3454" s="6"/>
      <c r="H3454" s="6"/>
      <c r="I3454" s="10" t="s">
        <v>110</v>
      </c>
      <c r="J3454" s="11" t="s">
        <v>8674</v>
      </c>
      <c r="K3454" s="194" t="s">
        <v>510</v>
      </c>
      <c r="L3454" s="176"/>
      <c r="M3454" s="176">
        <v>1000</v>
      </c>
      <c r="N3454" s="80" t="s">
        <v>6854</v>
      </c>
      <c r="O3454" s="162"/>
      <c r="P3454" s="80" t="s">
        <v>2508</v>
      </c>
      <c r="Q3454" s="80"/>
      <c r="R3454" s="80"/>
      <c r="S3454" s="163"/>
      <c r="T3454" s="213"/>
      <c r="U3454" s="162"/>
      <c r="V3454" s="164"/>
      <c r="W3454" s="12" t="str">
        <f t="shared" si="756"/>
        <v>Mqtt1</v>
      </c>
      <c r="X3454" s="196" t="s">
        <v>10615</v>
      </c>
      <c r="Y3454" s="6" t="str">
        <f t="shared" si="757"/>
        <v>marpower/power-tag/power-distr-panel-aft-10p1</v>
      </c>
      <c r="Z3454" s="103" t="str" cm="1">
        <f t="array" ref="Z3454">IF(COUNTIF(N3454,"spare"),"","$."&amp;_xlfn.REGEXEXTRACT(J3454,"^PT\d+[FQ]\d+_(.*)", 2))</f>
        <v>$.RMS_Voltage_C_N</v>
      </c>
      <c r="AA3454" s="12">
        <f t="shared" si="760"/>
        <v>51</v>
      </c>
      <c r="AB3454" s="6" t="s">
        <v>195</v>
      </c>
      <c r="AC3454" s="103">
        <v>3032</v>
      </c>
      <c r="AJ3454" s="80"/>
      <c r="AK3454" s="113" t="s">
        <v>1424</v>
      </c>
      <c r="AN3454" s="80"/>
      <c r="AO3454" s="80"/>
      <c r="AP3454" s="80"/>
      <c r="AQ3454" s="80"/>
      <c r="AR3454" s="127"/>
      <c r="AS3454" s="80"/>
      <c r="AT3454" s="7"/>
      <c r="AU3454" s="7"/>
      <c r="AV3454" s="165"/>
      <c r="AW3454" s="166"/>
      <c r="AX3454" s="137"/>
      <c r="AY3454" s="147"/>
      <c r="AZ3454" s="167"/>
      <c r="BA3454" s="167"/>
      <c r="BB3454" s="147" t="str">
        <f t="shared" si="762"/>
        <v/>
      </c>
      <c r="BC3454" s="168"/>
      <c r="BD3454" s="165"/>
      <c r="BE3454" s="165"/>
      <c r="BF3454" s="165"/>
      <c r="BG3454" s="165"/>
      <c r="BH3454" s="165"/>
      <c r="BI3454" s="165"/>
      <c r="BJ3454" s="165"/>
      <c r="BK3454" s="165"/>
      <c r="BL3454" s="165"/>
      <c r="BM3454" s="165"/>
      <c r="BN3454" s="165"/>
      <c r="BO3454" s="165"/>
      <c r="BP3454" s="165"/>
      <c r="BQ3454" s="165"/>
      <c r="BS3454" s="6"/>
      <c r="BT3454" s="11"/>
      <c r="BU3454" s="6"/>
      <c r="BV3454" s="6"/>
    </row>
    <row r="3455" spans="1:74" ht="15.75" x14ac:dyDescent="0.25">
      <c r="A3455" s="52" t="s">
        <v>1422</v>
      </c>
      <c r="B3455" s="56"/>
      <c r="C3455" s="7" t="s">
        <v>118</v>
      </c>
      <c r="D3455" s="7" t="s">
        <v>6558</v>
      </c>
      <c r="E3455" s="7"/>
      <c r="F3455" s="64"/>
      <c r="G3455" s="6"/>
      <c r="H3455" s="6"/>
      <c r="I3455" s="10" t="s">
        <v>110</v>
      </c>
      <c r="J3455" s="11" t="s">
        <v>2057</v>
      </c>
      <c r="K3455" s="194" t="s">
        <v>510</v>
      </c>
      <c r="L3455" s="176"/>
      <c r="M3455" s="176">
        <v>1000</v>
      </c>
      <c r="N3455" s="80" t="s">
        <v>6854</v>
      </c>
      <c r="O3455" s="162"/>
      <c r="P3455" s="80" t="s">
        <v>2509</v>
      </c>
      <c r="Q3455" s="80"/>
      <c r="R3455" s="80"/>
      <c r="S3455" s="163"/>
      <c r="T3455" s="213"/>
      <c r="U3455" s="162"/>
      <c r="V3455" s="164"/>
      <c r="W3455" s="12" t="str">
        <f t="shared" si="756"/>
        <v>Mqtt1</v>
      </c>
      <c r="X3455" s="196" t="s">
        <v>10615</v>
      </c>
      <c r="Y3455" s="6" t="str">
        <f t="shared" si="757"/>
        <v>marpower/power-tag/power-distr-panel-aft-10p1</v>
      </c>
      <c r="Z3455" s="103" t="str" cm="1">
        <f t="array" ref="Z3455">IF(COUNTIF(N3455,"spare"),"","$."&amp;_xlfn.REGEXEXTRACT(J3455,"^PT\d+[FQ]\d+_(.*)", 2))</f>
        <v>$.Active_Power_Phase_A</v>
      </c>
      <c r="AA3455" s="12">
        <f t="shared" si="760"/>
        <v>51</v>
      </c>
      <c r="AB3455" s="6" t="s">
        <v>195</v>
      </c>
      <c r="AC3455" s="103">
        <v>3054</v>
      </c>
      <c r="AJ3455" s="80"/>
      <c r="AK3455" s="113" t="s">
        <v>1425</v>
      </c>
      <c r="AN3455" s="80"/>
      <c r="AO3455" s="80"/>
      <c r="AP3455" s="80"/>
      <c r="AQ3455" s="80"/>
      <c r="AR3455" s="127"/>
      <c r="AS3455" s="80"/>
      <c r="AT3455" s="7"/>
      <c r="AU3455" s="7"/>
      <c r="AV3455" s="165"/>
      <c r="AW3455" s="166"/>
      <c r="AX3455" s="137"/>
      <c r="AY3455" s="147"/>
      <c r="AZ3455" s="167"/>
      <c r="BA3455" s="167"/>
      <c r="BB3455" s="147" t="str">
        <f t="shared" si="762"/>
        <v/>
      </c>
      <c r="BC3455" s="168"/>
      <c r="BD3455" s="165"/>
      <c r="BE3455" s="165"/>
      <c r="BF3455" s="165"/>
      <c r="BG3455" s="165"/>
      <c r="BH3455" s="165"/>
      <c r="BI3455" s="165"/>
      <c r="BJ3455" s="165"/>
      <c r="BK3455" s="165"/>
      <c r="BL3455" s="165"/>
      <c r="BM3455" s="165"/>
      <c r="BN3455" s="165"/>
      <c r="BO3455" s="165"/>
      <c r="BP3455" s="165"/>
      <c r="BQ3455" s="165"/>
      <c r="BS3455" s="6"/>
      <c r="BT3455" s="11"/>
      <c r="BU3455" s="6"/>
      <c r="BV3455" s="6"/>
    </row>
    <row r="3456" spans="1:74" ht="15.75" x14ac:dyDescent="0.25">
      <c r="A3456" s="52" t="s">
        <v>1422</v>
      </c>
      <c r="B3456" s="56"/>
      <c r="C3456" s="7" t="s">
        <v>118</v>
      </c>
      <c r="D3456" s="7" t="s">
        <v>6558</v>
      </c>
      <c r="E3456" s="7"/>
      <c r="F3456" s="64"/>
      <c r="G3456" s="6"/>
      <c r="H3456" s="6"/>
      <c r="I3456" s="10" t="s">
        <v>110</v>
      </c>
      <c r="J3456" s="11" t="s">
        <v>2058</v>
      </c>
      <c r="K3456" s="194" t="s">
        <v>510</v>
      </c>
      <c r="L3456" s="176"/>
      <c r="M3456" s="176">
        <v>1000</v>
      </c>
      <c r="N3456" s="80" t="s">
        <v>6854</v>
      </c>
      <c r="O3456" s="162"/>
      <c r="P3456" s="80" t="s">
        <v>2510</v>
      </c>
      <c r="Q3456" s="80"/>
      <c r="R3456" s="80"/>
      <c r="S3456" s="163"/>
      <c r="T3456" s="213"/>
      <c r="U3456" s="162"/>
      <c r="V3456" s="164"/>
      <c r="W3456" s="12" t="str">
        <f t="shared" si="756"/>
        <v>Mqtt1</v>
      </c>
      <c r="X3456" s="196" t="s">
        <v>10615</v>
      </c>
      <c r="Y3456" s="6" t="str">
        <f t="shared" si="757"/>
        <v>marpower/power-tag/power-distr-panel-aft-10p1</v>
      </c>
      <c r="Z3456" s="103" t="str" cm="1">
        <f t="array" ref="Z3456">IF(COUNTIF(N3456,"spare"),"","$."&amp;_xlfn.REGEXEXTRACT(J3456,"^PT\d+[FQ]\d+_(.*)", 2))</f>
        <v>$.Active_Power_Phase_B</v>
      </c>
      <c r="AA3456" s="12">
        <f t="shared" si="760"/>
        <v>51</v>
      </c>
      <c r="AB3456" s="6" t="s">
        <v>195</v>
      </c>
      <c r="AC3456" s="103">
        <v>3056</v>
      </c>
      <c r="AJ3456" s="80"/>
      <c r="AK3456" s="113" t="s">
        <v>1425</v>
      </c>
      <c r="AN3456" s="80"/>
      <c r="AO3456" s="80"/>
      <c r="AP3456" s="80"/>
      <c r="AQ3456" s="80"/>
      <c r="AR3456" s="127"/>
      <c r="AS3456" s="80"/>
      <c r="AT3456" s="7"/>
      <c r="AU3456" s="7"/>
      <c r="AV3456" s="165"/>
      <c r="AW3456" s="166"/>
      <c r="AX3456" s="137"/>
      <c r="AY3456" s="147"/>
      <c r="AZ3456" s="167"/>
      <c r="BA3456" s="167"/>
      <c r="BB3456" s="147" t="str">
        <f t="shared" si="762"/>
        <v/>
      </c>
      <c r="BC3456" s="168"/>
      <c r="BD3456" s="165"/>
      <c r="BE3456" s="165"/>
      <c r="BF3456" s="165"/>
      <c r="BG3456" s="165"/>
      <c r="BH3456" s="165"/>
      <c r="BI3456" s="165"/>
      <c r="BJ3456" s="165"/>
      <c r="BK3456" s="165"/>
      <c r="BL3456" s="165"/>
      <c r="BM3456" s="165"/>
      <c r="BN3456" s="165"/>
      <c r="BO3456" s="165"/>
      <c r="BP3456" s="165"/>
      <c r="BQ3456" s="165"/>
      <c r="BS3456" s="6"/>
      <c r="BT3456" s="11"/>
      <c r="BU3456" s="6"/>
      <c r="BV3456" s="6"/>
    </row>
    <row r="3457" spans="1:74" ht="15.75" x14ac:dyDescent="0.25">
      <c r="A3457" s="52" t="s">
        <v>1422</v>
      </c>
      <c r="B3457" s="56"/>
      <c r="C3457" s="7" t="s">
        <v>118</v>
      </c>
      <c r="D3457" s="7" t="s">
        <v>6558</v>
      </c>
      <c r="E3457" s="7"/>
      <c r="F3457" s="64"/>
      <c r="G3457" s="6"/>
      <c r="H3457" s="6"/>
      <c r="I3457" s="10" t="s">
        <v>110</v>
      </c>
      <c r="J3457" s="11" t="s">
        <v>2059</v>
      </c>
      <c r="K3457" s="194" t="s">
        <v>510</v>
      </c>
      <c r="L3457" s="176"/>
      <c r="M3457" s="176">
        <v>1000</v>
      </c>
      <c r="N3457" s="80" t="s">
        <v>6854</v>
      </c>
      <c r="O3457" s="162"/>
      <c r="P3457" s="80" t="s">
        <v>2511</v>
      </c>
      <c r="Q3457" s="80"/>
      <c r="R3457" s="80"/>
      <c r="S3457" s="163"/>
      <c r="T3457" s="213"/>
      <c r="U3457" s="162"/>
      <c r="V3457" s="164"/>
      <c r="W3457" s="12" t="str">
        <f t="shared" si="756"/>
        <v>Mqtt1</v>
      </c>
      <c r="X3457" s="196" t="s">
        <v>10615</v>
      </c>
      <c r="Y3457" s="6" t="str">
        <f t="shared" si="757"/>
        <v>marpower/power-tag/power-distr-panel-aft-10p1</v>
      </c>
      <c r="Z3457" s="103" t="str" cm="1">
        <f t="array" ref="Z3457">IF(COUNTIF(N3457,"spare"),"","$."&amp;_xlfn.REGEXEXTRACT(J3457,"^PT\d+[FQ]\d+_(.*)", 2))</f>
        <v>$.Active_Power_Phase_C</v>
      </c>
      <c r="AA3457" s="12">
        <f t="shared" si="760"/>
        <v>51</v>
      </c>
      <c r="AB3457" s="6" t="s">
        <v>195</v>
      </c>
      <c r="AC3457" s="103">
        <v>3058</v>
      </c>
      <c r="AJ3457" s="80"/>
      <c r="AK3457" s="113" t="s">
        <v>1425</v>
      </c>
      <c r="AN3457" s="80"/>
      <c r="AO3457" s="80"/>
      <c r="AP3457" s="80"/>
      <c r="AQ3457" s="80"/>
      <c r="AR3457" s="127"/>
      <c r="AS3457" s="80"/>
      <c r="AT3457" s="7"/>
      <c r="AU3457" s="7"/>
      <c r="AV3457" s="165"/>
      <c r="AW3457" s="166"/>
      <c r="AX3457" s="137"/>
      <c r="AY3457" s="147"/>
      <c r="AZ3457" s="167"/>
      <c r="BA3457" s="167"/>
      <c r="BB3457" s="147" t="str">
        <f t="shared" si="762"/>
        <v/>
      </c>
      <c r="BC3457" s="168"/>
      <c r="BD3457" s="165"/>
      <c r="BE3457" s="165"/>
      <c r="BF3457" s="165"/>
      <c r="BG3457" s="165"/>
      <c r="BH3457" s="165"/>
      <c r="BI3457" s="165"/>
      <c r="BJ3457" s="165"/>
      <c r="BK3457" s="165"/>
      <c r="BL3457" s="165"/>
      <c r="BM3457" s="165"/>
      <c r="BN3457" s="165"/>
      <c r="BO3457" s="165"/>
      <c r="BP3457" s="165"/>
      <c r="BQ3457" s="165"/>
      <c r="BS3457" s="6"/>
      <c r="BT3457" s="11"/>
      <c r="BU3457" s="6"/>
      <c r="BV3457" s="6"/>
    </row>
    <row r="3458" spans="1:74" ht="15.75" x14ac:dyDescent="0.25">
      <c r="A3458" s="52" t="s">
        <v>1422</v>
      </c>
      <c r="B3458" s="56"/>
      <c r="C3458" s="7" t="s">
        <v>118</v>
      </c>
      <c r="D3458" s="7" t="s">
        <v>6558</v>
      </c>
      <c r="E3458" s="7"/>
      <c r="F3458" s="64"/>
      <c r="G3458" s="6"/>
      <c r="H3458" s="6"/>
      <c r="I3458" s="10" t="s">
        <v>110</v>
      </c>
      <c r="J3458" s="11" t="s">
        <v>2060</v>
      </c>
      <c r="K3458" s="194" t="s">
        <v>510</v>
      </c>
      <c r="L3458" s="176"/>
      <c r="M3458" s="176">
        <v>1000</v>
      </c>
      <c r="N3458" s="80" t="s">
        <v>6854</v>
      </c>
      <c r="O3458" s="162"/>
      <c r="P3458" s="80" t="s">
        <v>2512</v>
      </c>
      <c r="Q3458" s="80"/>
      <c r="R3458" s="80"/>
      <c r="S3458" s="163"/>
      <c r="T3458" s="213"/>
      <c r="U3458" s="162"/>
      <c r="V3458" s="164"/>
      <c r="W3458" s="12" t="str">
        <f t="shared" si="756"/>
        <v>Mqtt1</v>
      </c>
      <c r="X3458" s="196" t="s">
        <v>10615</v>
      </c>
      <c r="Y3458" s="6" t="str">
        <f t="shared" si="757"/>
        <v>marpower/power-tag/power-distr-panel-aft-10p1</v>
      </c>
      <c r="Z3458" s="103" t="str" cm="1">
        <f t="array" ref="Z3458">IF(COUNTIF(N3458,"spare"),"","$."&amp;_xlfn.REGEXEXTRACT(J3458,"^PT\d+[FQ]\d+_(.*)", 2))</f>
        <v>$.Total_Active_Power</v>
      </c>
      <c r="AA3458" s="12">
        <f t="shared" si="760"/>
        <v>51</v>
      </c>
      <c r="AB3458" s="6" t="s">
        <v>195</v>
      </c>
      <c r="AC3458" s="103">
        <v>3060</v>
      </c>
      <c r="AJ3458" s="80"/>
      <c r="AK3458" s="113" t="s">
        <v>1425</v>
      </c>
      <c r="AN3458" s="80"/>
      <c r="AO3458" s="80"/>
      <c r="AP3458" s="80"/>
      <c r="AQ3458" s="80"/>
      <c r="AR3458" s="127"/>
      <c r="AS3458" s="80"/>
      <c r="AT3458" s="7"/>
      <c r="AU3458" s="7"/>
      <c r="AV3458" s="165"/>
      <c r="AW3458" s="166"/>
      <c r="AX3458" s="137"/>
      <c r="AY3458" s="147"/>
      <c r="AZ3458" s="167"/>
      <c r="BA3458" s="167"/>
      <c r="BB3458" s="147" t="str">
        <f t="shared" si="762"/>
        <v/>
      </c>
      <c r="BC3458" s="168"/>
      <c r="BD3458" s="165"/>
      <c r="BE3458" s="165"/>
      <c r="BF3458" s="165"/>
      <c r="BG3458" s="165"/>
      <c r="BH3458" s="165"/>
      <c r="BI3458" s="165"/>
      <c r="BJ3458" s="165"/>
      <c r="BK3458" s="165"/>
      <c r="BL3458" s="165"/>
      <c r="BM3458" s="165"/>
      <c r="BN3458" s="165"/>
      <c r="BO3458" s="165"/>
      <c r="BP3458" s="165"/>
      <c r="BQ3458" s="165"/>
      <c r="BS3458" s="6"/>
      <c r="BT3458" s="11"/>
      <c r="BU3458" s="6"/>
      <c r="BV3458" s="6"/>
    </row>
    <row r="3459" spans="1:74" ht="15.75" x14ac:dyDescent="0.25">
      <c r="A3459" s="52" t="s">
        <v>1422</v>
      </c>
      <c r="B3459" s="56"/>
      <c r="C3459" s="7" t="s">
        <v>118</v>
      </c>
      <c r="D3459" s="7" t="s">
        <v>6558</v>
      </c>
      <c r="E3459" s="7"/>
      <c r="F3459" s="64"/>
      <c r="G3459" s="6"/>
      <c r="H3459" s="6"/>
      <c r="I3459" s="10" t="s">
        <v>110</v>
      </c>
      <c r="J3459" s="11" t="s">
        <v>2061</v>
      </c>
      <c r="K3459" s="194" t="s">
        <v>510</v>
      </c>
      <c r="L3459" s="176"/>
      <c r="M3459" s="176">
        <v>1000</v>
      </c>
      <c r="N3459" s="80" t="s">
        <v>6854</v>
      </c>
      <c r="O3459" s="162"/>
      <c r="P3459" s="80" t="s">
        <v>2513</v>
      </c>
      <c r="Q3459" s="80"/>
      <c r="R3459" s="80"/>
      <c r="S3459" s="163"/>
      <c r="T3459" s="213"/>
      <c r="U3459" s="162"/>
      <c r="V3459" s="164"/>
      <c r="W3459" s="12" t="str">
        <f t="shared" si="756"/>
        <v>Mqtt1</v>
      </c>
      <c r="X3459" s="196" t="s">
        <v>10615</v>
      </c>
      <c r="Y3459" s="6" t="str">
        <f t="shared" si="757"/>
        <v>marpower/power-tag/power-distr-panel-aft-10p1</v>
      </c>
      <c r="Z3459" s="103" t="str" cm="1">
        <f t="array" ref="Z3459">IF(COUNTIF(N3459,"spare"),"","$."&amp;_xlfn.REGEXEXTRACT(J3459,"^PT\d+[FQ]\d+_(.*)", 2))</f>
        <v>$.Power_Factor_Phase_A</v>
      </c>
      <c r="AA3459" s="12">
        <f t="shared" si="760"/>
        <v>51</v>
      </c>
      <c r="AB3459" s="6" t="s">
        <v>195</v>
      </c>
      <c r="AC3459" s="103">
        <v>3078</v>
      </c>
      <c r="AJ3459" s="80"/>
      <c r="AK3459" s="113" t="s">
        <v>1426</v>
      </c>
      <c r="AN3459" s="80"/>
      <c r="AO3459" s="80"/>
      <c r="AP3459" s="80"/>
      <c r="AQ3459" s="80"/>
      <c r="AR3459" s="127"/>
      <c r="AS3459" s="80"/>
      <c r="AT3459" s="7"/>
      <c r="AU3459" s="7"/>
      <c r="AV3459" s="165"/>
      <c r="AW3459" s="166"/>
      <c r="AX3459" s="137"/>
      <c r="AY3459" s="147"/>
      <c r="AZ3459" s="167"/>
      <c r="BA3459" s="167"/>
      <c r="BB3459" s="147" t="str">
        <f t="shared" si="762"/>
        <v/>
      </c>
      <c r="BC3459" s="168"/>
      <c r="BD3459" s="165"/>
      <c r="BE3459" s="165"/>
      <c r="BF3459" s="165"/>
      <c r="BG3459" s="165"/>
      <c r="BH3459" s="165"/>
      <c r="BI3459" s="165"/>
      <c r="BJ3459" s="165"/>
      <c r="BK3459" s="165"/>
      <c r="BL3459" s="165"/>
      <c r="BM3459" s="165"/>
      <c r="BN3459" s="165"/>
      <c r="BO3459" s="165"/>
      <c r="BP3459" s="165"/>
      <c r="BQ3459" s="165"/>
      <c r="BS3459" s="6"/>
      <c r="BT3459" s="11"/>
      <c r="BU3459" s="6"/>
      <c r="BV3459" s="6"/>
    </row>
    <row r="3460" spans="1:74" ht="15.75" x14ac:dyDescent="0.25">
      <c r="A3460" s="52" t="s">
        <v>1422</v>
      </c>
      <c r="B3460" s="56"/>
      <c r="C3460" s="7" t="s">
        <v>118</v>
      </c>
      <c r="D3460" s="7" t="s">
        <v>6558</v>
      </c>
      <c r="E3460" s="7"/>
      <c r="F3460" s="64"/>
      <c r="G3460" s="6"/>
      <c r="H3460" s="6"/>
      <c r="I3460" s="10" t="s">
        <v>110</v>
      </c>
      <c r="J3460" s="11" t="s">
        <v>2062</v>
      </c>
      <c r="K3460" s="194" t="s">
        <v>510</v>
      </c>
      <c r="L3460" s="176"/>
      <c r="M3460" s="176">
        <v>1000</v>
      </c>
      <c r="N3460" s="80" t="s">
        <v>6854</v>
      </c>
      <c r="O3460" s="162"/>
      <c r="P3460" s="80" t="s">
        <v>2514</v>
      </c>
      <c r="Q3460" s="80"/>
      <c r="R3460" s="80"/>
      <c r="S3460" s="163"/>
      <c r="T3460" s="213"/>
      <c r="U3460" s="162"/>
      <c r="V3460" s="164"/>
      <c r="W3460" s="12" t="str">
        <f t="shared" si="756"/>
        <v>Mqtt1</v>
      </c>
      <c r="X3460" s="196" t="s">
        <v>10615</v>
      </c>
      <c r="Y3460" s="6" t="str">
        <f t="shared" si="757"/>
        <v>marpower/power-tag/power-distr-panel-aft-10p1</v>
      </c>
      <c r="Z3460" s="103" t="str" cm="1">
        <f t="array" ref="Z3460">IF(COUNTIF(N3460,"spare"),"","$."&amp;_xlfn.REGEXEXTRACT(J3460,"^PT\d+[FQ]\d+_(.*)", 2))</f>
        <v>$.Power_Factor_Phase_B</v>
      </c>
      <c r="AA3460" s="12">
        <f t="shared" si="760"/>
        <v>51</v>
      </c>
      <c r="AB3460" s="6" t="s">
        <v>195</v>
      </c>
      <c r="AC3460" s="103">
        <v>3080</v>
      </c>
      <c r="AJ3460" s="80"/>
      <c r="AK3460" s="113" t="s">
        <v>1426</v>
      </c>
      <c r="AN3460" s="80"/>
      <c r="AO3460" s="80"/>
      <c r="AP3460" s="80"/>
      <c r="AQ3460" s="80"/>
      <c r="AR3460" s="127"/>
      <c r="AS3460" s="80"/>
      <c r="AT3460" s="7"/>
      <c r="AU3460" s="7"/>
      <c r="AV3460" s="165"/>
      <c r="AW3460" s="166"/>
      <c r="AX3460" s="137"/>
      <c r="AY3460" s="147"/>
      <c r="AZ3460" s="167"/>
      <c r="BA3460" s="167"/>
      <c r="BB3460" s="147" t="str">
        <f t="shared" si="762"/>
        <v/>
      </c>
      <c r="BC3460" s="168"/>
      <c r="BD3460" s="165"/>
      <c r="BE3460" s="165"/>
      <c r="BF3460" s="165"/>
      <c r="BG3460" s="165"/>
      <c r="BH3460" s="165"/>
      <c r="BI3460" s="165"/>
      <c r="BJ3460" s="165"/>
      <c r="BK3460" s="165"/>
      <c r="BL3460" s="165"/>
      <c r="BM3460" s="165"/>
      <c r="BN3460" s="165"/>
      <c r="BO3460" s="165"/>
      <c r="BP3460" s="165"/>
      <c r="BQ3460" s="165"/>
      <c r="BS3460" s="6"/>
      <c r="BT3460" s="11"/>
      <c r="BU3460" s="6"/>
      <c r="BV3460" s="6"/>
    </row>
    <row r="3461" spans="1:74" ht="15.75" x14ac:dyDescent="0.25">
      <c r="A3461" s="52" t="s">
        <v>1422</v>
      </c>
      <c r="B3461" s="56"/>
      <c r="C3461" s="7" t="s">
        <v>118</v>
      </c>
      <c r="D3461" s="7" t="s">
        <v>6558</v>
      </c>
      <c r="E3461" s="7"/>
      <c r="F3461" s="64"/>
      <c r="G3461" s="6"/>
      <c r="H3461" s="6"/>
      <c r="I3461" s="10" t="s">
        <v>110</v>
      </c>
      <c r="J3461" s="11" t="s">
        <v>2063</v>
      </c>
      <c r="K3461" s="194" t="s">
        <v>510</v>
      </c>
      <c r="L3461" s="176"/>
      <c r="M3461" s="176">
        <v>1000</v>
      </c>
      <c r="N3461" s="80" t="s">
        <v>6854</v>
      </c>
      <c r="O3461" s="162"/>
      <c r="P3461" s="80" t="s">
        <v>2515</v>
      </c>
      <c r="Q3461" s="80"/>
      <c r="R3461" s="80"/>
      <c r="S3461" s="163"/>
      <c r="T3461" s="213"/>
      <c r="U3461" s="162"/>
      <c r="V3461" s="164"/>
      <c r="W3461" s="12" t="str">
        <f t="shared" si="756"/>
        <v>Mqtt1</v>
      </c>
      <c r="X3461" s="196" t="s">
        <v>10615</v>
      </c>
      <c r="Y3461" s="6" t="str">
        <f t="shared" si="757"/>
        <v>marpower/power-tag/power-distr-panel-aft-10p1</v>
      </c>
      <c r="Z3461" s="103" t="str" cm="1">
        <f t="array" ref="Z3461">IF(COUNTIF(N3461,"spare"),"","$."&amp;_xlfn.REGEXEXTRACT(J3461,"^PT\d+[FQ]\d+_(.*)", 2))</f>
        <v>$.Power_Factor_Phase_C</v>
      </c>
      <c r="AA3461" s="12">
        <f t="shared" si="760"/>
        <v>51</v>
      </c>
      <c r="AB3461" s="6" t="s">
        <v>195</v>
      </c>
      <c r="AC3461" s="103">
        <v>3082</v>
      </c>
      <c r="AJ3461" s="80"/>
      <c r="AK3461" s="113" t="s">
        <v>1426</v>
      </c>
      <c r="AN3461" s="80"/>
      <c r="AO3461" s="80"/>
      <c r="AP3461" s="80"/>
      <c r="AQ3461" s="80"/>
      <c r="AR3461" s="127"/>
      <c r="AS3461" s="80"/>
      <c r="AT3461" s="7"/>
      <c r="AU3461" s="7"/>
      <c r="AV3461" s="165"/>
      <c r="AW3461" s="166"/>
      <c r="AX3461" s="137"/>
      <c r="AY3461" s="147"/>
      <c r="AZ3461" s="167"/>
      <c r="BA3461" s="167"/>
      <c r="BB3461" s="147" t="str">
        <f t="shared" si="762"/>
        <v/>
      </c>
      <c r="BC3461" s="168"/>
      <c r="BD3461" s="165"/>
      <c r="BE3461" s="165"/>
      <c r="BF3461" s="165"/>
      <c r="BG3461" s="165"/>
      <c r="BH3461" s="165"/>
      <c r="BI3461" s="165"/>
      <c r="BJ3461" s="165"/>
      <c r="BK3461" s="165"/>
      <c r="BL3461" s="165"/>
      <c r="BM3461" s="165"/>
      <c r="BN3461" s="165"/>
      <c r="BO3461" s="165"/>
      <c r="BP3461" s="165"/>
      <c r="BQ3461" s="165"/>
      <c r="BS3461" s="6"/>
      <c r="BT3461" s="11"/>
      <c r="BU3461" s="6"/>
      <c r="BV3461" s="6"/>
    </row>
    <row r="3462" spans="1:74" ht="15.75" x14ac:dyDescent="0.25">
      <c r="A3462" s="52" t="s">
        <v>1422</v>
      </c>
      <c r="B3462" s="56"/>
      <c r="C3462" s="7" t="s">
        <v>118</v>
      </c>
      <c r="D3462" s="7" t="s">
        <v>6558</v>
      </c>
      <c r="E3462" s="7"/>
      <c r="F3462" s="64"/>
      <c r="G3462" s="6"/>
      <c r="H3462" s="6"/>
      <c r="I3462" s="10" t="s">
        <v>110</v>
      </c>
      <c r="J3462" s="11" t="s">
        <v>2064</v>
      </c>
      <c r="K3462" s="194" t="s">
        <v>510</v>
      </c>
      <c r="L3462" s="176"/>
      <c r="M3462" s="176">
        <v>1000</v>
      </c>
      <c r="N3462" s="80" t="s">
        <v>6854</v>
      </c>
      <c r="O3462" s="162"/>
      <c r="P3462" s="80" t="s">
        <v>2516</v>
      </c>
      <c r="Q3462" s="80"/>
      <c r="R3462" s="80"/>
      <c r="S3462" s="163"/>
      <c r="T3462" s="213"/>
      <c r="U3462" s="162"/>
      <c r="V3462" s="164"/>
      <c r="W3462" s="12" t="str">
        <f t="shared" si="756"/>
        <v>Mqtt1</v>
      </c>
      <c r="X3462" s="196" t="s">
        <v>10615</v>
      </c>
      <c r="Y3462" s="6" t="str">
        <f t="shared" si="757"/>
        <v>marpower/power-tag/power-distr-panel-aft-10p1</v>
      </c>
      <c r="Z3462" s="103" t="str" cm="1">
        <f t="array" ref="Z3462">IF(COUNTIF(N3462,"spare"),"","$."&amp;_xlfn.REGEXEXTRACT(J3462,"^PT\d+[FQ]\d+_(.*)", 2))</f>
        <v>$.Total_Power_Factor</v>
      </c>
      <c r="AA3462" s="12">
        <f t="shared" si="760"/>
        <v>51</v>
      </c>
      <c r="AB3462" s="6" t="s">
        <v>195</v>
      </c>
      <c r="AC3462" s="103">
        <v>3084</v>
      </c>
      <c r="AJ3462" s="80"/>
      <c r="AK3462" s="113" t="s">
        <v>1426</v>
      </c>
      <c r="AN3462" s="80"/>
      <c r="AO3462" s="80"/>
      <c r="AP3462" s="80"/>
      <c r="AQ3462" s="80"/>
      <c r="AR3462" s="127"/>
      <c r="AS3462" s="80"/>
      <c r="AT3462" s="7"/>
      <c r="AU3462" s="7"/>
      <c r="AV3462" s="165"/>
      <c r="AW3462" s="166"/>
      <c r="AX3462" s="137"/>
      <c r="AY3462" s="147"/>
      <c r="AZ3462" s="167"/>
      <c r="BA3462" s="167"/>
      <c r="BB3462" s="147" t="str">
        <f t="shared" si="762"/>
        <v/>
      </c>
      <c r="BC3462" s="168"/>
      <c r="BD3462" s="165"/>
      <c r="BE3462" s="165"/>
      <c r="BF3462" s="165"/>
      <c r="BG3462" s="165"/>
      <c r="BH3462" s="165"/>
      <c r="BI3462" s="165"/>
      <c r="BJ3462" s="165"/>
      <c r="BK3462" s="165"/>
      <c r="BL3462" s="165"/>
      <c r="BM3462" s="165"/>
      <c r="BN3462" s="165"/>
      <c r="BO3462" s="165"/>
      <c r="BP3462" s="165"/>
      <c r="BQ3462" s="165"/>
      <c r="BS3462" s="6"/>
      <c r="BT3462" s="11"/>
      <c r="BU3462" s="6"/>
      <c r="BV3462" s="6"/>
    </row>
    <row r="3463" spans="1:74" ht="15.75" x14ac:dyDescent="0.25">
      <c r="A3463" s="52" t="s">
        <v>1422</v>
      </c>
      <c r="B3463" s="56"/>
      <c r="C3463" s="7" t="s">
        <v>118</v>
      </c>
      <c r="D3463" s="7" t="s">
        <v>6558</v>
      </c>
      <c r="E3463" s="7"/>
      <c r="F3463" s="64"/>
      <c r="G3463" s="6"/>
      <c r="H3463" s="6"/>
      <c r="I3463" s="10" t="s">
        <v>110</v>
      </c>
      <c r="J3463" s="11" t="s">
        <v>2065</v>
      </c>
      <c r="K3463" s="194" t="s">
        <v>510</v>
      </c>
      <c r="L3463" s="176"/>
      <c r="M3463" s="176">
        <v>1000</v>
      </c>
      <c r="N3463" s="80" t="s">
        <v>6854</v>
      </c>
      <c r="O3463" s="162"/>
      <c r="P3463" s="80" t="s">
        <v>2517</v>
      </c>
      <c r="Q3463" s="80"/>
      <c r="R3463" s="80"/>
      <c r="S3463" s="163"/>
      <c r="T3463" s="213"/>
      <c r="U3463" s="162"/>
      <c r="V3463" s="164"/>
      <c r="W3463" s="12" t="str">
        <f t="shared" si="756"/>
        <v>Mqtt1</v>
      </c>
      <c r="X3463" s="196" t="s">
        <v>10616</v>
      </c>
      <c r="Y3463" s="6" t="str">
        <f t="shared" si="757"/>
        <v>marpower/power-tag/dishwasher</v>
      </c>
      <c r="Z3463" s="103" t="str" cm="1">
        <f t="array" ref="Z3463">IF(COUNTIF(N3463,"spare"),"","$."&amp;_xlfn.REGEXEXTRACT(J3463,"^PT\d+[FQ]\d+_(.*)", 2))</f>
        <v>$.RMS_Current_Phase_A</v>
      </c>
      <c r="AA3463" s="12">
        <f t="shared" si="760"/>
        <v>52</v>
      </c>
      <c r="AB3463" s="6" t="s">
        <v>195</v>
      </c>
      <c r="AC3463" s="103">
        <v>3000</v>
      </c>
      <c r="AJ3463" s="80"/>
      <c r="AK3463" s="113" t="s">
        <v>1423</v>
      </c>
      <c r="AN3463" s="80"/>
      <c r="AO3463" s="80"/>
      <c r="AP3463" s="80"/>
      <c r="AQ3463" s="80"/>
      <c r="AR3463" s="127"/>
      <c r="AS3463" s="80"/>
      <c r="AT3463" s="7"/>
      <c r="AU3463" s="7"/>
      <c r="AV3463" s="165"/>
      <c r="AW3463" s="166"/>
      <c r="AX3463" s="137"/>
      <c r="AY3463" s="147"/>
      <c r="AZ3463" s="167"/>
      <c r="BA3463" s="167"/>
      <c r="BB3463" s="147" t="str">
        <f t="shared" ref="BB3463:BB3477" si="763">IF(ISNUMBER(AM3463),"1","")</f>
        <v/>
      </c>
      <c r="BC3463" s="168"/>
      <c r="BD3463" s="165"/>
      <c r="BE3463" s="165"/>
      <c r="BF3463" s="165"/>
      <c r="BG3463" s="165"/>
      <c r="BH3463" s="165"/>
      <c r="BI3463" s="165"/>
      <c r="BJ3463" s="165"/>
      <c r="BK3463" s="165"/>
      <c r="BL3463" s="165"/>
      <c r="BM3463" s="165"/>
      <c r="BN3463" s="165"/>
      <c r="BO3463" s="165"/>
      <c r="BP3463" s="165"/>
      <c r="BQ3463" s="165"/>
      <c r="BS3463" s="6"/>
      <c r="BT3463" s="11"/>
      <c r="BU3463" s="6"/>
      <c r="BV3463" s="6"/>
    </row>
    <row r="3464" spans="1:74" ht="15.75" x14ac:dyDescent="0.25">
      <c r="A3464" s="52" t="s">
        <v>1422</v>
      </c>
      <c r="B3464" s="56"/>
      <c r="C3464" s="7" t="s">
        <v>118</v>
      </c>
      <c r="D3464" s="7" t="s">
        <v>6558</v>
      </c>
      <c r="E3464" s="7"/>
      <c r="F3464" s="64"/>
      <c r="G3464" s="6"/>
      <c r="H3464" s="6"/>
      <c r="I3464" s="10" t="s">
        <v>110</v>
      </c>
      <c r="J3464" s="11" t="s">
        <v>2066</v>
      </c>
      <c r="K3464" s="194" t="s">
        <v>510</v>
      </c>
      <c r="L3464" s="176"/>
      <c r="M3464" s="176">
        <v>1000</v>
      </c>
      <c r="N3464" s="80" t="s">
        <v>6854</v>
      </c>
      <c r="O3464" s="162"/>
      <c r="P3464" s="80" t="s">
        <v>2518</v>
      </c>
      <c r="Q3464" s="80"/>
      <c r="R3464" s="80"/>
      <c r="S3464" s="163"/>
      <c r="T3464" s="213"/>
      <c r="U3464" s="162"/>
      <c r="V3464" s="164"/>
      <c r="W3464" s="12" t="str">
        <f t="shared" si="756"/>
        <v>Mqtt1</v>
      </c>
      <c r="X3464" s="196" t="s">
        <v>10616</v>
      </c>
      <c r="Y3464" s="6" t="str">
        <f t="shared" si="757"/>
        <v>marpower/power-tag/dishwasher</v>
      </c>
      <c r="Z3464" s="103" t="str" cm="1">
        <f t="array" ref="Z3464">IF(COUNTIF(N3464,"spare"),"","$."&amp;_xlfn.REGEXEXTRACT(J3464,"^PT\d+[FQ]\d+_(.*)", 2))</f>
        <v>$.RMS_Current_Phase_B</v>
      </c>
      <c r="AA3464" s="12">
        <f t="shared" si="760"/>
        <v>52</v>
      </c>
      <c r="AB3464" s="6" t="s">
        <v>195</v>
      </c>
      <c r="AC3464" s="103">
        <v>3002</v>
      </c>
      <c r="AJ3464" s="80"/>
      <c r="AK3464" s="113" t="s">
        <v>1423</v>
      </c>
      <c r="AN3464" s="80"/>
      <c r="AO3464" s="80"/>
      <c r="AP3464" s="80"/>
      <c r="AQ3464" s="80"/>
      <c r="AR3464" s="127"/>
      <c r="AS3464" s="80"/>
      <c r="AT3464" s="7"/>
      <c r="AU3464" s="7"/>
      <c r="AV3464" s="165"/>
      <c r="AW3464" s="166"/>
      <c r="AX3464" s="137"/>
      <c r="AY3464" s="147"/>
      <c r="AZ3464" s="167"/>
      <c r="BA3464" s="167"/>
      <c r="BB3464" s="147" t="str">
        <f t="shared" si="763"/>
        <v/>
      </c>
      <c r="BC3464" s="168"/>
      <c r="BD3464" s="165"/>
      <c r="BE3464" s="165"/>
      <c r="BF3464" s="165"/>
      <c r="BG3464" s="165"/>
      <c r="BH3464" s="165"/>
      <c r="BI3464" s="165"/>
      <c r="BJ3464" s="165"/>
      <c r="BK3464" s="165"/>
      <c r="BL3464" s="165"/>
      <c r="BM3464" s="165"/>
      <c r="BN3464" s="165"/>
      <c r="BO3464" s="165"/>
      <c r="BP3464" s="165"/>
      <c r="BQ3464" s="165"/>
      <c r="BS3464" s="6"/>
      <c r="BT3464" s="11"/>
      <c r="BU3464" s="6"/>
      <c r="BV3464" s="6"/>
    </row>
    <row r="3465" spans="1:74" ht="15.75" x14ac:dyDescent="0.25">
      <c r="A3465" s="52" t="s">
        <v>1422</v>
      </c>
      <c r="B3465" s="56"/>
      <c r="C3465" s="7" t="s">
        <v>118</v>
      </c>
      <c r="D3465" s="7" t="s">
        <v>6558</v>
      </c>
      <c r="E3465" s="7"/>
      <c r="F3465" s="64"/>
      <c r="G3465" s="6"/>
      <c r="H3465" s="6"/>
      <c r="I3465" s="10" t="s">
        <v>110</v>
      </c>
      <c r="J3465" s="11" t="s">
        <v>2067</v>
      </c>
      <c r="K3465" s="194" t="s">
        <v>510</v>
      </c>
      <c r="L3465" s="176"/>
      <c r="M3465" s="176">
        <v>1000</v>
      </c>
      <c r="N3465" s="80" t="s">
        <v>6854</v>
      </c>
      <c r="O3465" s="162"/>
      <c r="P3465" s="80" t="s">
        <v>2519</v>
      </c>
      <c r="Q3465" s="80"/>
      <c r="R3465" s="80"/>
      <c r="S3465" s="163"/>
      <c r="T3465" s="213"/>
      <c r="U3465" s="162"/>
      <c r="V3465" s="164"/>
      <c r="W3465" s="12" t="str">
        <f t="shared" si="756"/>
        <v>Mqtt1</v>
      </c>
      <c r="X3465" s="196" t="s">
        <v>10616</v>
      </c>
      <c r="Y3465" s="6" t="str">
        <f t="shared" si="757"/>
        <v>marpower/power-tag/dishwasher</v>
      </c>
      <c r="Z3465" s="103" t="str" cm="1">
        <f t="array" ref="Z3465">IF(COUNTIF(N3465,"spare"),"","$."&amp;_xlfn.REGEXEXTRACT(J3465,"^PT\d+[FQ]\d+_(.*)", 2))</f>
        <v>$.RMS_Current_Phase_C</v>
      </c>
      <c r="AA3465" s="12">
        <f t="shared" si="760"/>
        <v>52</v>
      </c>
      <c r="AB3465" s="6" t="s">
        <v>195</v>
      </c>
      <c r="AC3465" s="103">
        <v>3004</v>
      </c>
      <c r="AJ3465" s="80"/>
      <c r="AK3465" s="113" t="s">
        <v>1423</v>
      </c>
      <c r="AN3465" s="80"/>
      <c r="AO3465" s="80"/>
      <c r="AP3465" s="80"/>
      <c r="AQ3465" s="80"/>
      <c r="AR3465" s="127"/>
      <c r="AS3465" s="80"/>
      <c r="AT3465" s="7"/>
      <c r="AU3465" s="7"/>
      <c r="AV3465" s="165"/>
      <c r="AW3465" s="166"/>
      <c r="AX3465" s="137"/>
      <c r="AY3465" s="147"/>
      <c r="AZ3465" s="167"/>
      <c r="BA3465" s="167"/>
      <c r="BB3465" s="147" t="str">
        <f t="shared" si="763"/>
        <v/>
      </c>
      <c r="BC3465" s="168"/>
      <c r="BD3465" s="165"/>
      <c r="BE3465" s="165"/>
      <c r="BF3465" s="165"/>
      <c r="BG3465" s="165"/>
      <c r="BH3465" s="165"/>
      <c r="BI3465" s="165"/>
      <c r="BJ3465" s="165"/>
      <c r="BK3465" s="165"/>
      <c r="BL3465" s="165"/>
      <c r="BM3465" s="165"/>
      <c r="BN3465" s="165"/>
      <c r="BO3465" s="165"/>
      <c r="BP3465" s="165"/>
      <c r="BQ3465" s="165"/>
      <c r="BS3465" s="6"/>
      <c r="BT3465" s="11"/>
      <c r="BU3465" s="6"/>
      <c r="BV3465" s="6"/>
    </row>
    <row r="3466" spans="1:74" ht="15.75" x14ac:dyDescent="0.25">
      <c r="A3466" s="52" t="s">
        <v>1422</v>
      </c>
      <c r="B3466" s="56"/>
      <c r="C3466" s="7" t="s">
        <v>118</v>
      </c>
      <c r="D3466" s="7" t="s">
        <v>6558</v>
      </c>
      <c r="E3466" s="7"/>
      <c r="F3466" s="64"/>
      <c r="G3466" s="6"/>
      <c r="H3466" s="6"/>
      <c r="I3466" s="10" t="s">
        <v>110</v>
      </c>
      <c r="J3466" s="11" t="s">
        <v>2068</v>
      </c>
      <c r="K3466" s="194" t="s">
        <v>510</v>
      </c>
      <c r="L3466" s="176"/>
      <c r="M3466" s="176">
        <v>1000</v>
      </c>
      <c r="N3466" s="80" t="s">
        <v>6854</v>
      </c>
      <c r="O3466" s="162"/>
      <c r="P3466" s="80" t="s">
        <v>2520</v>
      </c>
      <c r="Q3466" s="80"/>
      <c r="R3466" s="80"/>
      <c r="S3466" s="163"/>
      <c r="T3466" s="213"/>
      <c r="U3466" s="162"/>
      <c r="V3466" s="164"/>
      <c r="W3466" s="12" t="str">
        <f t="shared" ref="W3466:W3529" si="764">IF(COUNTIF(N3466,"spare"),"","Mqtt1")</f>
        <v>Mqtt1</v>
      </c>
      <c r="X3466" s="196" t="s">
        <v>10616</v>
      </c>
      <c r="Y3466" s="6" t="str">
        <f t="shared" si="757"/>
        <v>marpower/power-tag/dishwasher</v>
      </c>
      <c r="Z3466" s="103" t="str" cm="1">
        <f t="array" ref="Z3466">IF(COUNTIF(N3466,"spare"),"","$."&amp;_xlfn.REGEXEXTRACT(J3466,"^PT\d+[FQ]\d+_(.*)", 2))</f>
        <v>$.RMS_Current_Phase_Neut</v>
      </c>
      <c r="AA3466" s="12">
        <f t="shared" si="760"/>
        <v>52</v>
      </c>
      <c r="AB3466" s="6" t="s">
        <v>195</v>
      </c>
      <c r="AC3466" s="103">
        <v>3006</v>
      </c>
      <c r="AJ3466" s="80"/>
      <c r="AK3466" s="113" t="s">
        <v>1423</v>
      </c>
      <c r="AN3466" s="80"/>
      <c r="AO3466" s="80"/>
      <c r="AP3466" s="80"/>
      <c r="AQ3466" s="80"/>
      <c r="AR3466" s="127"/>
      <c r="AS3466" s="80"/>
      <c r="AT3466" s="7"/>
      <c r="AU3466" s="7"/>
      <c r="AV3466" s="165"/>
      <c r="AW3466" s="166"/>
      <c r="AX3466" s="137"/>
      <c r="AY3466" s="147"/>
      <c r="AZ3466" s="167"/>
      <c r="BA3466" s="167"/>
      <c r="BB3466" s="147" t="str">
        <f t="shared" si="763"/>
        <v/>
      </c>
      <c r="BC3466" s="168"/>
      <c r="BD3466" s="165"/>
      <c r="BE3466" s="165"/>
      <c r="BF3466" s="165"/>
      <c r="BG3466" s="165"/>
      <c r="BH3466" s="165"/>
      <c r="BI3466" s="165"/>
      <c r="BJ3466" s="165"/>
      <c r="BK3466" s="165"/>
      <c r="BL3466" s="165"/>
      <c r="BM3466" s="165"/>
      <c r="BN3466" s="165"/>
      <c r="BO3466" s="165"/>
      <c r="BP3466" s="165"/>
      <c r="BQ3466" s="165"/>
      <c r="BS3466" s="6"/>
      <c r="BT3466" s="11"/>
      <c r="BU3466" s="6"/>
      <c r="BV3466" s="6"/>
    </row>
    <row r="3467" spans="1:74" ht="15.75" x14ac:dyDescent="0.25">
      <c r="A3467" s="52" t="s">
        <v>1422</v>
      </c>
      <c r="B3467" s="56"/>
      <c r="C3467" s="7" t="s">
        <v>118</v>
      </c>
      <c r="D3467" s="7" t="s">
        <v>6558</v>
      </c>
      <c r="E3467" s="7"/>
      <c r="F3467" s="64"/>
      <c r="G3467" s="6"/>
      <c r="H3467" s="6"/>
      <c r="I3467" s="10" t="s">
        <v>110</v>
      </c>
      <c r="J3467" s="11" t="s">
        <v>8321</v>
      </c>
      <c r="K3467" s="194" t="s">
        <v>510</v>
      </c>
      <c r="L3467" s="176"/>
      <c r="M3467" s="176">
        <v>1000</v>
      </c>
      <c r="N3467" s="80" t="s">
        <v>6854</v>
      </c>
      <c r="O3467" s="162"/>
      <c r="P3467" s="80" t="s">
        <v>2521</v>
      </c>
      <c r="Q3467" s="80"/>
      <c r="R3467" s="80"/>
      <c r="S3467" s="163"/>
      <c r="T3467" s="213"/>
      <c r="U3467" s="162"/>
      <c r="V3467" s="164"/>
      <c r="W3467" s="12" t="str">
        <f t="shared" si="764"/>
        <v>Mqtt1</v>
      </c>
      <c r="X3467" s="196" t="s">
        <v>10616</v>
      </c>
      <c r="Y3467" s="6" t="str">
        <f t="shared" ref="Y3467:Y3530" si="765">LOWER(_xlfn.CONCAT("marpower/",SUBSTITUTE(SUBSTITUTE("power-tag/" &amp; X3467," ","-"),"_","-")))</f>
        <v>marpower/power-tag/dishwasher</v>
      </c>
      <c r="Z3467" s="103" t="str" cm="1">
        <f t="array" ref="Z3467">IF(COUNTIF(N3467,"spare"),"","$."&amp;_xlfn.REGEXEXTRACT(J3467,"^PT\d+[FQ]\d+_(.*)", 2))</f>
        <v>$.RMS_Voltage_A_N</v>
      </c>
      <c r="AA3467" s="12">
        <f t="shared" si="760"/>
        <v>52</v>
      </c>
      <c r="AB3467" s="6" t="s">
        <v>195</v>
      </c>
      <c r="AC3467" s="103">
        <v>3028</v>
      </c>
      <c r="AJ3467" s="80"/>
      <c r="AK3467" s="113" t="s">
        <v>1424</v>
      </c>
      <c r="AN3467" s="80"/>
      <c r="AO3467" s="80"/>
      <c r="AP3467" s="80"/>
      <c r="AQ3467" s="80"/>
      <c r="AR3467" s="127"/>
      <c r="AS3467" s="80"/>
      <c r="AT3467" s="7"/>
      <c r="AU3467" s="7"/>
      <c r="AV3467" s="165"/>
      <c r="AW3467" s="166"/>
      <c r="AX3467" s="137"/>
      <c r="AY3467" s="147"/>
      <c r="AZ3467" s="167"/>
      <c r="BA3467" s="167"/>
      <c r="BB3467" s="147" t="str">
        <f t="shared" si="763"/>
        <v/>
      </c>
      <c r="BC3467" s="168"/>
      <c r="BD3467" s="165"/>
      <c r="BE3467" s="165"/>
      <c r="BF3467" s="165"/>
      <c r="BG3467" s="165"/>
      <c r="BH3467" s="165"/>
      <c r="BI3467" s="165"/>
      <c r="BJ3467" s="165"/>
      <c r="BK3467" s="165"/>
      <c r="BL3467" s="165"/>
      <c r="BM3467" s="165"/>
      <c r="BN3467" s="165"/>
      <c r="BO3467" s="165"/>
      <c r="BP3467" s="165"/>
      <c r="BQ3467" s="165"/>
      <c r="BS3467" s="6"/>
      <c r="BT3467" s="11"/>
      <c r="BU3467" s="6"/>
      <c r="BV3467" s="6"/>
    </row>
    <row r="3468" spans="1:74" ht="15.75" x14ac:dyDescent="0.25">
      <c r="A3468" s="52" t="s">
        <v>1422</v>
      </c>
      <c r="B3468" s="56"/>
      <c r="C3468" s="7" t="s">
        <v>118</v>
      </c>
      <c r="D3468" s="7" t="s">
        <v>6558</v>
      </c>
      <c r="E3468" s="7"/>
      <c r="F3468" s="64"/>
      <c r="G3468" s="6"/>
      <c r="H3468" s="6"/>
      <c r="I3468" s="10" t="s">
        <v>110</v>
      </c>
      <c r="J3468" s="11" t="s">
        <v>8498</v>
      </c>
      <c r="K3468" s="194" t="s">
        <v>510</v>
      </c>
      <c r="L3468" s="176"/>
      <c r="M3468" s="176">
        <v>1000</v>
      </c>
      <c r="N3468" s="80" t="s">
        <v>6854</v>
      </c>
      <c r="O3468" s="162"/>
      <c r="P3468" s="80" t="s">
        <v>2522</v>
      </c>
      <c r="Q3468" s="80"/>
      <c r="R3468" s="80"/>
      <c r="S3468" s="163"/>
      <c r="T3468" s="213"/>
      <c r="U3468" s="162"/>
      <c r="V3468" s="164"/>
      <c r="W3468" s="12" t="str">
        <f t="shared" si="764"/>
        <v>Mqtt1</v>
      </c>
      <c r="X3468" s="196" t="s">
        <v>10616</v>
      </c>
      <c r="Y3468" s="6" t="str">
        <f t="shared" si="765"/>
        <v>marpower/power-tag/dishwasher</v>
      </c>
      <c r="Z3468" s="103" t="str" cm="1">
        <f t="array" ref="Z3468">IF(COUNTIF(N3468,"spare"),"","$."&amp;_xlfn.REGEXEXTRACT(J3468,"^PT\d+[FQ]\d+_(.*)", 2))</f>
        <v>$.RMS_Voltage_B_N</v>
      </c>
      <c r="AA3468" s="12">
        <f t="shared" si="760"/>
        <v>52</v>
      </c>
      <c r="AB3468" s="6" t="s">
        <v>195</v>
      </c>
      <c r="AC3468" s="103">
        <v>3030</v>
      </c>
      <c r="AJ3468" s="80"/>
      <c r="AK3468" s="113" t="s">
        <v>1424</v>
      </c>
      <c r="AN3468" s="80"/>
      <c r="AO3468" s="80"/>
      <c r="AP3468" s="80"/>
      <c r="AQ3468" s="80"/>
      <c r="AR3468" s="127"/>
      <c r="AS3468" s="80"/>
      <c r="AT3468" s="7"/>
      <c r="AU3468" s="7"/>
      <c r="AV3468" s="165"/>
      <c r="AW3468" s="166"/>
      <c r="AX3468" s="137"/>
      <c r="AY3468" s="147"/>
      <c r="AZ3468" s="167"/>
      <c r="BA3468" s="167"/>
      <c r="BB3468" s="147" t="str">
        <f t="shared" si="763"/>
        <v/>
      </c>
      <c r="BC3468" s="168"/>
      <c r="BD3468" s="165"/>
      <c r="BE3468" s="165"/>
      <c r="BF3468" s="165"/>
      <c r="BG3468" s="165"/>
      <c r="BH3468" s="165"/>
      <c r="BI3468" s="165"/>
      <c r="BJ3468" s="165"/>
      <c r="BK3468" s="165"/>
      <c r="BL3468" s="165"/>
      <c r="BM3468" s="165"/>
      <c r="BN3468" s="165"/>
      <c r="BO3468" s="165"/>
      <c r="BP3468" s="165"/>
      <c r="BQ3468" s="165"/>
      <c r="BS3468" s="6"/>
      <c r="BT3468" s="11"/>
      <c r="BU3468" s="6"/>
      <c r="BV3468" s="6"/>
    </row>
    <row r="3469" spans="1:74" ht="15.75" x14ac:dyDescent="0.25">
      <c r="A3469" s="52" t="s">
        <v>1422</v>
      </c>
      <c r="B3469" s="56"/>
      <c r="C3469" s="7" t="s">
        <v>118</v>
      </c>
      <c r="D3469" s="7" t="s">
        <v>6558</v>
      </c>
      <c r="E3469" s="7"/>
      <c r="F3469" s="64"/>
      <c r="G3469" s="6"/>
      <c r="H3469" s="6"/>
      <c r="I3469" s="10" t="s">
        <v>110</v>
      </c>
      <c r="J3469" s="11" t="s">
        <v>8675</v>
      </c>
      <c r="K3469" s="194" t="s">
        <v>510</v>
      </c>
      <c r="L3469" s="176"/>
      <c r="M3469" s="176">
        <v>1000</v>
      </c>
      <c r="N3469" s="80" t="s">
        <v>6854</v>
      </c>
      <c r="O3469" s="162"/>
      <c r="P3469" s="80" t="s">
        <v>2523</v>
      </c>
      <c r="Q3469" s="80"/>
      <c r="R3469" s="80"/>
      <c r="S3469" s="163"/>
      <c r="T3469" s="213"/>
      <c r="U3469" s="162"/>
      <c r="V3469" s="164"/>
      <c r="W3469" s="12" t="str">
        <f t="shared" si="764"/>
        <v>Mqtt1</v>
      </c>
      <c r="X3469" s="196" t="s">
        <v>10616</v>
      </c>
      <c r="Y3469" s="6" t="str">
        <f t="shared" si="765"/>
        <v>marpower/power-tag/dishwasher</v>
      </c>
      <c r="Z3469" s="103" t="str" cm="1">
        <f t="array" ref="Z3469">IF(COUNTIF(N3469,"spare"),"","$."&amp;_xlfn.REGEXEXTRACT(J3469,"^PT\d+[FQ]\d+_(.*)", 2))</f>
        <v>$.RMS_Voltage_C_N</v>
      </c>
      <c r="AA3469" s="12">
        <f t="shared" si="760"/>
        <v>52</v>
      </c>
      <c r="AB3469" s="6" t="s">
        <v>195</v>
      </c>
      <c r="AC3469" s="103">
        <v>3032</v>
      </c>
      <c r="AJ3469" s="80"/>
      <c r="AK3469" s="113" t="s">
        <v>1424</v>
      </c>
      <c r="AN3469" s="80"/>
      <c r="AO3469" s="80"/>
      <c r="AP3469" s="80"/>
      <c r="AQ3469" s="80"/>
      <c r="AR3469" s="127"/>
      <c r="AS3469" s="80"/>
      <c r="AT3469" s="7"/>
      <c r="AU3469" s="7"/>
      <c r="AV3469" s="165"/>
      <c r="AW3469" s="166"/>
      <c r="AX3469" s="137"/>
      <c r="AY3469" s="147"/>
      <c r="AZ3469" s="167"/>
      <c r="BA3469" s="167"/>
      <c r="BB3469" s="147" t="str">
        <f t="shared" si="763"/>
        <v/>
      </c>
      <c r="BC3469" s="168"/>
      <c r="BD3469" s="165"/>
      <c r="BE3469" s="165"/>
      <c r="BF3469" s="165"/>
      <c r="BG3469" s="165"/>
      <c r="BH3469" s="165"/>
      <c r="BI3469" s="165"/>
      <c r="BJ3469" s="165"/>
      <c r="BK3469" s="165"/>
      <c r="BL3469" s="165"/>
      <c r="BM3469" s="165"/>
      <c r="BN3469" s="165"/>
      <c r="BO3469" s="165"/>
      <c r="BP3469" s="165"/>
      <c r="BQ3469" s="165"/>
      <c r="BS3469" s="6"/>
      <c r="BT3469" s="11"/>
      <c r="BU3469" s="6"/>
      <c r="BV3469" s="6"/>
    </row>
    <row r="3470" spans="1:74" ht="15.75" x14ac:dyDescent="0.25">
      <c r="A3470" s="52" t="s">
        <v>1422</v>
      </c>
      <c r="B3470" s="56"/>
      <c r="C3470" s="7" t="s">
        <v>118</v>
      </c>
      <c r="D3470" s="7" t="s">
        <v>6558</v>
      </c>
      <c r="E3470" s="7"/>
      <c r="F3470" s="64"/>
      <c r="G3470" s="6"/>
      <c r="H3470" s="6"/>
      <c r="I3470" s="10" t="s">
        <v>110</v>
      </c>
      <c r="J3470" s="11" t="s">
        <v>2069</v>
      </c>
      <c r="K3470" s="194" t="s">
        <v>510</v>
      </c>
      <c r="L3470" s="176"/>
      <c r="M3470" s="176">
        <v>1000</v>
      </c>
      <c r="N3470" s="80" t="s">
        <v>6854</v>
      </c>
      <c r="O3470" s="162"/>
      <c r="P3470" s="80" t="s">
        <v>2524</v>
      </c>
      <c r="Q3470" s="80"/>
      <c r="R3470" s="80"/>
      <c r="S3470" s="163"/>
      <c r="T3470" s="213"/>
      <c r="U3470" s="162"/>
      <c r="V3470" s="164"/>
      <c r="W3470" s="12" t="str">
        <f t="shared" si="764"/>
        <v>Mqtt1</v>
      </c>
      <c r="X3470" s="196" t="s">
        <v>10616</v>
      </c>
      <c r="Y3470" s="6" t="str">
        <f t="shared" si="765"/>
        <v>marpower/power-tag/dishwasher</v>
      </c>
      <c r="Z3470" s="103" t="str" cm="1">
        <f t="array" ref="Z3470">IF(COUNTIF(N3470,"spare"),"","$."&amp;_xlfn.REGEXEXTRACT(J3470,"^PT\d+[FQ]\d+_(.*)", 2))</f>
        <v>$.Active_Power_Phase_A</v>
      </c>
      <c r="AA3470" s="12">
        <f t="shared" si="760"/>
        <v>52</v>
      </c>
      <c r="AB3470" s="6" t="s">
        <v>195</v>
      </c>
      <c r="AC3470" s="103">
        <v>3054</v>
      </c>
      <c r="AJ3470" s="80"/>
      <c r="AK3470" s="113" t="s">
        <v>1425</v>
      </c>
      <c r="AN3470" s="80"/>
      <c r="AO3470" s="80"/>
      <c r="AP3470" s="80"/>
      <c r="AQ3470" s="80"/>
      <c r="AR3470" s="127"/>
      <c r="AS3470" s="80"/>
      <c r="AT3470" s="7"/>
      <c r="AU3470" s="7"/>
      <c r="AV3470" s="165"/>
      <c r="AW3470" s="166"/>
      <c r="AX3470" s="137"/>
      <c r="AY3470" s="147"/>
      <c r="AZ3470" s="167"/>
      <c r="BA3470" s="167"/>
      <c r="BB3470" s="147" t="str">
        <f t="shared" si="763"/>
        <v/>
      </c>
      <c r="BC3470" s="168"/>
      <c r="BD3470" s="165"/>
      <c r="BE3470" s="165"/>
      <c r="BF3470" s="165"/>
      <c r="BG3470" s="165"/>
      <c r="BH3470" s="165"/>
      <c r="BI3470" s="165"/>
      <c r="BJ3470" s="165"/>
      <c r="BK3470" s="165"/>
      <c r="BL3470" s="165"/>
      <c r="BM3470" s="165"/>
      <c r="BN3470" s="165"/>
      <c r="BO3470" s="165"/>
      <c r="BP3470" s="165"/>
      <c r="BQ3470" s="165"/>
      <c r="BS3470" s="6"/>
      <c r="BT3470" s="11"/>
      <c r="BU3470" s="6"/>
      <c r="BV3470" s="6"/>
    </row>
    <row r="3471" spans="1:74" ht="15.75" x14ac:dyDescent="0.25">
      <c r="A3471" s="52" t="s">
        <v>1422</v>
      </c>
      <c r="B3471" s="56"/>
      <c r="C3471" s="7" t="s">
        <v>118</v>
      </c>
      <c r="D3471" s="7" t="s">
        <v>6558</v>
      </c>
      <c r="E3471" s="7"/>
      <c r="F3471" s="64"/>
      <c r="G3471" s="6"/>
      <c r="H3471" s="6"/>
      <c r="I3471" s="10" t="s">
        <v>110</v>
      </c>
      <c r="J3471" s="11" t="s">
        <v>2070</v>
      </c>
      <c r="K3471" s="194" t="s">
        <v>510</v>
      </c>
      <c r="L3471" s="176"/>
      <c r="M3471" s="176">
        <v>1000</v>
      </c>
      <c r="N3471" s="80" t="s">
        <v>6854</v>
      </c>
      <c r="O3471" s="162"/>
      <c r="P3471" s="80" t="s">
        <v>2525</v>
      </c>
      <c r="Q3471" s="80"/>
      <c r="R3471" s="80"/>
      <c r="S3471" s="163"/>
      <c r="T3471" s="213"/>
      <c r="U3471" s="162"/>
      <c r="V3471" s="164"/>
      <c r="W3471" s="12" t="str">
        <f t="shared" si="764"/>
        <v>Mqtt1</v>
      </c>
      <c r="X3471" s="196" t="s">
        <v>10616</v>
      </c>
      <c r="Y3471" s="6" t="str">
        <f t="shared" si="765"/>
        <v>marpower/power-tag/dishwasher</v>
      </c>
      <c r="Z3471" s="103" t="str" cm="1">
        <f t="array" ref="Z3471">IF(COUNTIF(N3471,"spare"),"","$."&amp;_xlfn.REGEXEXTRACT(J3471,"^PT\d+[FQ]\d+_(.*)", 2))</f>
        <v>$.Active_Power_Phase_B</v>
      </c>
      <c r="AA3471" s="12">
        <f t="shared" si="760"/>
        <v>52</v>
      </c>
      <c r="AB3471" s="6" t="s">
        <v>195</v>
      </c>
      <c r="AC3471" s="103">
        <v>3056</v>
      </c>
      <c r="AJ3471" s="80"/>
      <c r="AK3471" s="113" t="s">
        <v>1425</v>
      </c>
      <c r="AN3471" s="80"/>
      <c r="AO3471" s="80"/>
      <c r="AP3471" s="80"/>
      <c r="AQ3471" s="80"/>
      <c r="AR3471" s="127"/>
      <c r="AS3471" s="80"/>
      <c r="AT3471" s="7"/>
      <c r="AU3471" s="7"/>
      <c r="AV3471" s="165"/>
      <c r="AW3471" s="166"/>
      <c r="AX3471" s="137"/>
      <c r="AY3471" s="147"/>
      <c r="AZ3471" s="167"/>
      <c r="BA3471" s="167"/>
      <c r="BB3471" s="147" t="str">
        <f t="shared" si="763"/>
        <v/>
      </c>
      <c r="BC3471" s="168"/>
      <c r="BD3471" s="165"/>
      <c r="BE3471" s="165"/>
      <c r="BF3471" s="165"/>
      <c r="BG3471" s="165"/>
      <c r="BH3471" s="165"/>
      <c r="BI3471" s="165"/>
      <c r="BJ3471" s="165"/>
      <c r="BK3471" s="165"/>
      <c r="BL3471" s="165"/>
      <c r="BM3471" s="165"/>
      <c r="BN3471" s="165"/>
      <c r="BO3471" s="165"/>
      <c r="BP3471" s="165"/>
      <c r="BQ3471" s="165"/>
      <c r="BS3471" s="6"/>
      <c r="BT3471" s="11"/>
      <c r="BU3471" s="6"/>
      <c r="BV3471" s="6"/>
    </row>
    <row r="3472" spans="1:74" ht="15.75" x14ac:dyDescent="0.25">
      <c r="A3472" s="52" t="s">
        <v>1422</v>
      </c>
      <c r="B3472" s="56"/>
      <c r="C3472" s="7" t="s">
        <v>118</v>
      </c>
      <c r="D3472" s="7" t="s">
        <v>6558</v>
      </c>
      <c r="E3472" s="7"/>
      <c r="F3472" s="64"/>
      <c r="G3472" s="6"/>
      <c r="H3472" s="6"/>
      <c r="I3472" s="10" t="s">
        <v>110</v>
      </c>
      <c r="J3472" s="11" t="s">
        <v>2071</v>
      </c>
      <c r="K3472" s="194" t="s">
        <v>510</v>
      </c>
      <c r="L3472" s="176"/>
      <c r="M3472" s="176">
        <v>1000</v>
      </c>
      <c r="N3472" s="80" t="s">
        <v>6854</v>
      </c>
      <c r="O3472" s="162"/>
      <c r="P3472" s="80" t="s">
        <v>2526</v>
      </c>
      <c r="Q3472" s="80"/>
      <c r="R3472" s="80"/>
      <c r="S3472" s="163"/>
      <c r="T3472" s="213"/>
      <c r="U3472" s="162"/>
      <c r="V3472" s="164"/>
      <c r="W3472" s="12" t="str">
        <f t="shared" si="764"/>
        <v>Mqtt1</v>
      </c>
      <c r="X3472" s="196" t="s">
        <v>10616</v>
      </c>
      <c r="Y3472" s="6" t="str">
        <f t="shared" si="765"/>
        <v>marpower/power-tag/dishwasher</v>
      </c>
      <c r="Z3472" s="103" t="str" cm="1">
        <f t="array" ref="Z3472">IF(COUNTIF(N3472,"spare"),"","$."&amp;_xlfn.REGEXEXTRACT(J3472,"^PT\d+[FQ]\d+_(.*)", 2))</f>
        <v>$.Active_Power_Phase_C</v>
      </c>
      <c r="AA3472" s="12">
        <f t="shared" si="760"/>
        <v>52</v>
      </c>
      <c r="AB3472" s="6" t="s">
        <v>195</v>
      </c>
      <c r="AC3472" s="103">
        <v>3058</v>
      </c>
      <c r="AJ3472" s="80"/>
      <c r="AK3472" s="113" t="s">
        <v>1425</v>
      </c>
      <c r="AN3472" s="80"/>
      <c r="AO3472" s="80"/>
      <c r="AP3472" s="80"/>
      <c r="AQ3472" s="80"/>
      <c r="AR3472" s="127"/>
      <c r="AS3472" s="80"/>
      <c r="AT3472" s="7"/>
      <c r="AU3472" s="7"/>
      <c r="AV3472" s="165"/>
      <c r="AW3472" s="166"/>
      <c r="AX3472" s="137"/>
      <c r="AY3472" s="147"/>
      <c r="AZ3472" s="167"/>
      <c r="BA3472" s="167"/>
      <c r="BB3472" s="147" t="str">
        <f t="shared" si="763"/>
        <v/>
      </c>
      <c r="BC3472" s="168"/>
      <c r="BD3472" s="165"/>
      <c r="BE3472" s="165"/>
      <c r="BF3472" s="165"/>
      <c r="BG3472" s="165"/>
      <c r="BH3472" s="165"/>
      <c r="BI3472" s="165"/>
      <c r="BJ3472" s="165"/>
      <c r="BK3472" s="165"/>
      <c r="BL3472" s="165"/>
      <c r="BM3472" s="165"/>
      <c r="BN3472" s="165"/>
      <c r="BO3472" s="165"/>
      <c r="BP3472" s="165"/>
      <c r="BQ3472" s="165"/>
      <c r="BS3472" s="6"/>
      <c r="BT3472" s="11"/>
      <c r="BU3472" s="6"/>
      <c r="BV3472" s="6"/>
    </row>
    <row r="3473" spans="1:74" ht="15.75" x14ac:dyDescent="0.25">
      <c r="A3473" s="52" t="s">
        <v>1422</v>
      </c>
      <c r="B3473" s="56"/>
      <c r="C3473" s="7" t="s">
        <v>118</v>
      </c>
      <c r="D3473" s="7" t="s">
        <v>6558</v>
      </c>
      <c r="E3473" s="7"/>
      <c r="F3473" s="64"/>
      <c r="G3473" s="6"/>
      <c r="H3473" s="6"/>
      <c r="I3473" s="10" t="s">
        <v>110</v>
      </c>
      <c r="J3473" s="11" t="s">
        <v>2072</v>
      </c>
      <c r="K3473" s="194" t="s">
        <v>510</v>
      </c>
      <c r="L3473" s="176"/>
      <c r="M3473" s="176">
        <v>1000</v>
      </c>
      <c r="N3473" s="80" t="s">
        <v>6854</v>
      </c>
      <c r="O3473" s="162"/>
      <c r="P3473" s="80" t="s">
        <v>2527</v>
      </c>
      <c r="Q3473" s="80"/>
      <c r="R3473" s="80"/>
      <c r="S3473" s="163"/>
      <c r="T3473" s="213"/>
      <c r="U3473" s="162"/>
      <c r="V3473" s="164"/>
      <c r="W3473" s="12" t="str">
        <f t="shared" si="764"/>
        <v>Mqtt1</v>
      </c>
      <c r="X3473" s="196" t="s">
        <v>10616</v>
      </c>
      <c r="Y3473" s="6" t="str">
        <f t="shared" si="765"/>
        <v>marpower/power-tag/dishwasher</v>
      </c>
      <c r="Z3473" s="103" t="str" cm="1">
        <f t="array" ref="Z3473">IF(COUNTIF(N3473,"spare"),"","$."&amp;_xlfn.REGEXEXTRACT(J3473,"^PT\d+[FQ]\d+_(.*)", 2))</f>
        <v>$.Total_Active_Power</v>
      </c>
      <c r="AA3473" s="12">
        <f t="shared" si="760"/>
        <v>52</v>
      </c>
      <c r="AB3473" s="6" t="s">
        <v>195</v>
      </c>
      <c r="AC3473" s="103">
        <v>3060</v>
      </c>
      <c r="AJ3473" s="80"/>
      <c r="AK3473" s="113" t="s">
        <v>1425</v>
      </c>
      <c r="AN3473" s="80"/>
      <c r="AO3473" s="80"/>
      <c r="AP3473" s="80"/>
      <c r="AQ3473" s="80"/>
      <c r="AR3473" s="127"/>
      <c r="AS3473" s="80"/>
      <c r="AT3473" s="7"/>
      <c r="AU3473" s="7"/>
      <c r="AV3473" s="165"/>
      <c r="AW3473" s="166"/>
      <c r="AX3473" s="137"/>
      <c r="AY3473" s="147"/>
      <c r="AZ3473" s="167"/>
      <c r="BA3473" s="167"/>
      <c r="BB3473" s="147" t="str">
        <f t="shared" si="763"/>
        <v/>
      </c>
      <c r="BC3473" s="168"/>
      <c r="BD3473" s="165"/>
      <c r="BE3473" s="165"/>
      <c r="BF3473" s="165"/>
      <c r="BG3473" s="165"/>
      <c r="BH3473" s="165"/>
      <c r="BI3473" s="165"/>
      <c r="BJ3473" s="165"/>
      <c r="BK3473" s="165"/>
      <c r="BL3473" s="165"/>
      <c r="BM3473" s="165"/>
      <c r="BN3473" s="165"/>
      <c r="BO3473" s="165"/>
      <c r="BP3473" s="165"/>
      <c r="BQ3473" s="165"/>
      <c r="BS3473" s="6"/>
      <c r="BT3473" s="11"/>
      <c r="BU3473" s="6"/>
      <c r="BV3473" s="6"/>
    </row>
    <row r="3474" spans="1:74" ht="15.75" x14ac:dyDescent="0.25">
      <c r="A3474" s="52" t="s">
        <v>1422</v>
      </c>
      <c r="B3474" s="56"/>
      <c r="C3474" s="7" t="s">
        <v>118</v>
      </c>
      <c r="D3474" s="7" t="s">
        <v>6558</v>
      </c>
      <c r="E3474" s="7"/>
      <c r="F3474" s="64"/>
      <c r="G3474" s="6"/>
      <c r="H3474" s="6"/>
      <c r="I3474" s="10" t="s">
        <v>110</v>
      </c>
      <c r="J3474" s="11" t="s">
        <v>2073</v>
      </c>
      <c r="K3474" s="194" t="s">
        <v>510</v>
      </c>
      <c r="L3474" s="176"/>
      <c r="M3474" s="176">
        <v>1000</v>
      </c>
      <c r="N3474" s="80" t="s">
        <v>6854</v>
      </c>
      <c r="O3474" s="162"/>
      <c r="P3474" s="80" t="s">
        <v>2528</v>
      </c>
      <c r="Q3474" s="80"/>
      <c r="R3474" s="80"/>
      <c r="S3474" s="163"/>
      <c r="T3474" s="213"/>
      <c r="U3474" s="162"/>
      <c r="V3474" s="164"/>
      <c r="W3474" s="12" t="str">
        <f t="shared" si="764"/>
        <v>Mqtt1</v>
      </c>
      <c r="X3474" s="196" t="s">
        <v>10616</v>
      </c>
      <c r="Y3474" s="6" t="str">
        <f t="shared" si="765"/>
        <v>marpower/power-tag/dishwasher</v>
      </c>
      <c r="Z3474" s="103" t="str" cm="1">
        <f t="array" ref="Z3474">IF(COUNTIF(N3474,"spare"),"","$."&amp;_xlfn.REGEXEXTRACT(J3474,"^PT\d+[FQ]\d+_(.*)", 2))</f>
        <v>$.Power_Factor_Phase_A</v>
      </c>
      <c r="AA3474" s="12">
        <f t="shared" si="760"/>
        <v>52</v>
      </c>
      <c r="AB3474" s="6" t="s">
        <v>195</v>
      </c>
      <c r="AC3474" s="103">
        <v>3078</v>
      </c>
      <c r="AJ3474" s="80"/>
      <c r="AK3474" s="113" t="s">
        <v>1426</v>
      </c>
      <c r="AN3474" s="80"/>
      <c r="AO3474" s="80"/>
      <c r="AP3474" s="80"/>
      <c r="AQ3474" s="80"/>
      <c r="AR3474" s="127"/>
      <c r="AS3474" s="80"/>
      <c r="AT3474" s="7"/>
      <c r="AU3474" s="7"/>
      <c r="AV3474" s="165"/>
      <c r="AW3474" s="166"/>
      <c r="AX3474" s="137"/>
      <c r="AY3474" s="147"/>
      <c r="AZ3474" s="167"/>
      <c r="BA3474" s="167"/>
      <c r="BB3474" s="147" t="str">
        <f t="shared" si="763"/>
        <v/>
      </c>
      <c r="BC3474" s="168"/>
      <c r="BD3474" s="165"/>
      <c r="BE3474" s="165"/>
      <c r="BF3474" s="165"/>
      <c r="BG3474" s="165"/>
      <c r="BH3474" s="165"/>
      <c r="BI3474" s="165"/>
      <c r="BJ3474" s="165"/>
      <c r="BK3474" s="165"/>
      <c r="BL3474" s="165"/>
      <c r="BM3474" s="165"/>
      <c r="BN3474" s="165"/>
      <c r="BO3474" s="165"/>
      <c r="BP3474" s="165"/>
      <c r="BQ3474" s="165"/>
      <c r="BS3474" s="6"/>
      <c r="BT3474" s="11"/>
      <c r="BU3474" s="6"/>
      <c r="BV3474" s="6"/>
    </row>
    <row r="3475" spans="1:74" ht="15.75" x14ac:dyDescent="0.25">
      <c r="A3475" s="52" t="s">
        <v>1422</v>
      </c>
      <c r="B3475" s="56"/>
      <c r="C3475" s="7" t="s">
        <v>118</v>
      </c>
      <c r="D3475" s="7" t="s">
        <v>6558</v>
      </c>
      <c r="E3475" s="7"/>
      <c r="F3475" s="64"/>
      <c r="G3475" s="6"/>
      <c r="H3475" s="6"/>
      <c r="I3475" s="10" t="s">
        <v>110</v>
      </c>
      <c r="J3475" s="11" t="s">
        <v>2074</v>
      </c>
      <c r="K3475" s="194" t="s">
        <v>510</v>
      </c>
      <c r="L3475" s="176"/>
      <c r="M3475" s="176">
        <v>1000</v>
      </c>
      <c r="N3475" s="80" t="s">
        <v>6854</v>
      </c>
      <c r="O3475" s="162"/>
      <c r="P3475" s="80" t="s">
        <v>2529</v>
      </c>
      <c r="Q3475" s="80"/>
      <c r="R3475" s="80"/>
      <c r="S3475" s="163"/>
      <c r="T3475" s="213"/>
      <c r="U3475" s="162"/>
      <c r="V3475" s="164"/>
      <c r="W3475" s="12" t="str">
        <f t="shared" si="764"/>
        <v>Mqtt1</v>
      </c>
      <c r="X3475" s="196" t="s">
        <v>10616</v>
      </c>
      <c r="Y3475" s="6" t="str">
        <f t="shared" si="765"/>
        <v>marpower/power-tag/dishwasher</v>
      </c>
      <c r="Z3475" s="103" t="str" cm="1">
        <f t="array" ref="Z3475">IF(COUNTIF(N3475,"spare"),"","$."&amp;_xlfn.REGEXEXTRACT(J3475,"^PT\d+[FQ]\d+_(.*)", 2))</f>
        <v>$.Power_Factor_Phase_B</v>
      </c>
      <c r="AA3475" s="12">
        <f t="shared" si="760"/>
        <v>52</v>
      </c>
      <c r="AB3475" s="6" t="s">
        <v>195</v>
      </c>
      <c r="AC3475" s="103">
        <v>3080</v>
      </c>
      <c r="AJ3475" s="80"/>
      <c r="AK3475" s="113" t="s">
        <v>1426</v>
      </c>
      <c r="AN3475" s="80"/>
      <c r="AO3475" s="80"/>
      <c r="AP3475" s="80"/>
      <c r="AQ3475" s="80"/>
      <c r="AR3475" s="127"/>
      <c r="AS3475" s="80"/>
      <c r="AT3475" s="7"/>
      <c r="AU3475" s="7"/>
      <c r="AV3475" s="165"/>
      <c r="AW3475" s="166"/>
      <c r="AX3475" s="137"/>
      <c r="AY3475" s="147"/>
      <c r="AZ3475" s="167"/>
      <c r="BA3475" s="167"/>
      <c r="BB3475" s="147" t="str">
        <f t="shared" si="763"/>
        <v/>
      </c>
      <c r="BC3475" s="168"/>
      <c r="BD3475" s="165"/>
      <c r="BE3475" s="165"/>
      <c r="BF3475" s="165"/>
      <c r="BG3475" s="165"/>
      <c r="BH3475" s="165"/>
      <c r="BI3475" s="165"/>
      <c r="BJ3475" s="165"/>
      <c r="BK3475" s="165"/>
      <c r="BL3475" s="165"/>
      <c r="BM3475" s="165"/>
      <c r="BN3475" s="165"/>
      <c r="BO3475" s="165"/>
      <c r="BP3475" s="165"/>
      <c r="BQ3475" s="165"/>
      <c r="BS3475" s="6"/>
      <c r="BT3475" s="11"/>
      <c r="BU3475" s="6"/>
      <c r="BV3475" s="6"/>
    </row>
    <row r="3476" spans="1:74" ht="15.75" x14ac:dyDescent="0.25">
      <c r="A3476" s="52" t="s">
        <v>1422</v>
      </c>
      <c r="B3476" s="56"/>
      <c r="C3476" s="7" t="s">
        <v>118</v>
      </c>
      <c r="D3476" s="7" t="s">
        <v>6558</v>
      </c>
      <c r="E3476" s="7"/>
      <c r="F3476" s="64"/>
      <c r="G3476" s="6"/>
      <c r="H3476" s="6"/>
      <c r="I3476" s="10" t="s">
        <v>110</v>
      </c>
      <c r="J3476" s="11" t="s">
        <v>2075</v>
      </c>
      <c r="K3476" s="194" t="s">
        <v>510</v>
      </c>
      <c r="L3476" s="176"/>
      <c r="M3476" s="176">
        <v>1000</v>
      </c>
      <c r="N3476" s="80" t="s">
        <v>6854</v>
      </c>
      <c r="O3476" s="162"/>
      <c r="P3476" s="80" t="s">
        <v>2530</v>
      </c>
      <c r="Q3476" s="80"/>
      <c r="R3476" s="80"/>
      <c r="S3476" s="163"/>
      <c r="T3476" s="213"/>
      <c r="U3476" s="162"/>
      <c r="V3476" s="164"/>
      <c r="W3476" s="12" t="str">
        <f t="shared" si="764"/>
        <v>Mqtt1</v>
      </c>
      <c r="X3476" s="196" t="s">
        <v>10616</v>
      </c>
      <c r="Y3476" s="6" t="str">
        <f t="shared" si="765"/>
        <v>marpower/power-tag/dishwasher</v>
      </c>
      <c r="Z3476" s="103" t="str" cm="1">
        <f t="array" ref="Z3476">IF(COUNTIF(N3476,"spare"),"","$."&amp;_xlfn.REGEXEXTRACT(J3476,"^PT\d+[FQ]\d+_(.*)", 2))</f>
        <v>$.Power_Factor_Phase_C</v>
      </c>
      <c r="AA3476" s="12">
        <f t="shared" si="760"/>
        <v>52</v>
      </c>
      <c r="AB3476" s="6" t="s">
        <v>195</v>
      </c>
      <c r="AC3476" s="103">
        <v>3082</v>
      </c>
      <c r="AJ3476" s="80"/>
      <c r="AK3476" s="113" t="s">
        <v>1426</v>
      </c>
      <c r="AN3476" s="80"/>
      <c r="AO3476" s="80"/>
      <c r="AP3476" s="80"/>
      <c r="AQ3476" s="80"/>
      <c r="AR3476" s="127"/>
      <c r="AS3476" s="80"/>
      <c r="AT3476" s="7"/>
      <c r="AU3476" s="7"/>
      <c r="AV3476" s="165"/>
      <c r="AW3476" s="166"/>
      <c r="AX3476" s="137"/>
      <c r="AY3476" s="147"/>
      <c r="AZ3476" s="167"/>
      <c r="BA3476" s="167"/>
      <c r="BB3476" s="147" t="str">
        <f t="shared" si="763"/>
        <v/>
      </c>
      <c r="BC3476" s="168"/>
      <c r="BD3476" s="165"/>
      <c r="BE3476" s="165"/>
      <c r="BF3476" s="165"/>
      <c r="BG3476" s="165"/>
      <c r="BH3476" s="165"/>
      <c r="BI3476" s="165"/>
      <c r="BJ3476" s="165"/>
      <c r="BK3476" s="165"/>
      <c r="BL3476" s="165"/>
      <c r="BM3476" s="165"/>
      <c r="BN3476" s="165"/>
      <c r="BO3476" s="165"/>
      <c r="BP3476" s="165"/>
      <c r="BQ3476" s="165"/>
      <c r="BS3476" s="6"/>
      <c r="BT3476" s="11"/>
      <c r="BU3476" s="6"/>
      <c r="BV3476" s="6"/>
    </row>
    <row r="3477" spans="1:74" ht="15.75" x14ac:dyDescent="0.25">
      <c r="A3477" s="52" t="s">
        <v>1422</v>
      </c>
      <c r="B3477" s="56"/>
      <c r="C3477" s="7" t="s">
        <v>118</v>
      </c>
      <c r="D3477" s="7" t="s">
        <v>6558</v>
      </c>
      <c r="E3477" s="7"/>
      <c r="F3477" s="64"/>
      <c r="G3477" s="6"/>
      <c r="H3477" s="6"/>
      <c r="I3477" s="10" t="s">
        <v>110</v>
      </c>
      <c r="J3477" s="11" t="s">
        <v>2076</v>
      </c>
      <c r="K3477" s="194" t="s">
        <v>510</v>
      </c>
      <c r="L3477" s="176"/>
      <c r="M3477" s="176">
        <v>1000</v>
      </c>
      <c r="N3477" s="80" t="s">
        <v>6854</v>
      </c>
      <c r="O3477" s="162"/>
      <c r="P3477" s="80" t="s">
        <v>2531</v>
      </c>
      <c r="Q3477" s="80"/>
      <c r="R3477" s="80"/>
      <c r="S3477" s="163"/>
      <c r="T3477" s="213"/>
      <c r="U3477" s="162"/>
      <c r="V3477" s="164"/>
      <c r="W3477" s="12" t="str">
        <f t="shared" si="764"/>
        <v>Mqtt1</v>
      </c>
      <c r="X3477" s="196" t="s">
        <v>10616</v>
      </c>
      <c r="Y3477" s="6" t="str">
        <f t="shared" si="765"/>
        <v>marpower/power-tag/dishwasher</v>
      </c>
      <c r="Z3477" s="103" t="str" cm="1">
        <f t="array" ref="Z3477">IF(COUNTIF(N3477,"spare"),"","$."&amp;_xlfn.REGEXEXTRACT(J3477,"^PT\d+[FQ]\d+_(.*)", 2))</f>
        <v>$.Total_Power_Factor</v>
      </c>
      <c r="AA3477" s="12">
        <f t="shared" si="760"/>
        <v>52</v>
      </c>
      <c r="AB3477" s="6" t="s">
        <v>195</v>
      </c>
      <c r="AC3477" s="103">
        <v>3084</v>
      </c>
      <c r="AJ3477" s="80"/>
      <c r="AK3477" s="113" t="s">
        <v>1426</v>
      </c>
      <c r="AN3477" s="80"/>
      <c r="AO3477" s="80"/>
      <c r="AP3477" s="80"/>
      <c r="AQ3477" s="80"/>
      <c r="AR3477" s="127"/>
      <c r="AS3477" s="80"/>
      <c r="AT3477" s="7"/>
      <c r="AU3477" s="7"/>
      <c r="AV3477" s="165"/>
      <c r="AW3477" s="166"/>
      <c r="AX3477" s="137"/>
      <c r="AY3477" s="147"/>
      <c r="AZ3477" s="167"/>
      <c r="BA3477" s="167"/>
      <c r="BB3477" s="147" t="str">
        <f t="shared" si="763"/>
        <v/>
      </c>
      <c r="BC3477" s="168"/>
      <c r="BD3477" s="165"/>
      <c r="BE3477" s="165"/>
      <c r="BF3477" s="165"/>
      <c r="BG3477" s="165"/>
      <c r="BH3477" s="165"/>
      <c r="BI3477" s="165"/>
      <c r="BJ3477" s="165"/>
      <c r="BK3477" s="165"/>
      <c r="BL3477" s="165"/>
      <c r="BM3477" s="165"/>
      <c r="BN3477" s="165"/>
      <c r="BO3477" s="165"/>
      <c r="BP3477" s="165"/>
      <c r="BQ3477" s="165"/>
      <c r="BS3477" s="6"/>
      <c r="BT3477" s="11"/>
      <c r="BU3477" s="6"/>
      <c r="BV3477" s="6"/>
    </row>
    <row r="3478" spans="1:74" ht="15.75" x14ac:dyDescent="0.25">
      <c r="A3478" s="52" t="s">
        <v>1422</v>
      </c>
      <c r="B3478" s="56"/>
      <c r="C3478" s="7" t="s">
        <v>118</v>
      </c>
      <c r="D3478" s="7" t="s">
        <v>6558</v>
      </c>
      <c r="E3478" s="7"/>
      <c r="F3478" s="64"/>
      <c r="G3478" s="6"/>
      <c r="H3478" s="6"/>
      <c r="I3478" s="10" t="s">
        <v>110</v>
      </c>
      <c r="J3478" s="11" t="s">
        <v>2077</v>
      </c>
      <c r="K3478" s="194" t="s">
        <v>510</v>
      </c>
      <c r="L3478" s="176"/>
      <c r="M3478" s="176">
        <v>1000</v>
      </c>
      <c r="N3478" s="80" t="s">
        <v>6854</v>
      </c>
      <c r="O3478" s="162"/>
      <c r="P3478" s="80" t="s">
        <v>2532</v>
      </c>
      <c r="Q3478" s="80"/>
      <c r="R3478" s="80"/>
      <c r="S3478" s="163"/>
      <c r="T3478" s="213"/>
      <c r="U3478" s="162"/>
      <c r="V3478" s="164"/>
      <c r="W3478" s="12" t="str">
        <f t="shared" si="764"/>
        <v>Mqtt1</v>
      </c>
      <c r="X3478" s="196" t="s">
        <v>10617</v>
      </c>
      <c r="Y3478" s="6" t="str">
        <f t="shared" si="765"/>
        <v>marpower/power-tag/cooling-water-pump-main-propulsion-unit</v>
      </c>
      <c r="Z3478" s="103" t="str" cm="1">
        <f t="array" ref="Z3478">IF(COUNTIF(N3478,"spare"),"","$."&amp;_xlfn.REGEXEXTRACT(J3478,"^PT\d+[FQ]\d+_(.*)", 2))</f>
        <v>$.RMS_Current_Phase_A</v>
      </c>
      <c r="AA3478" s="12">
        <f t="shared" si="760"/>
        <v>53</v>
      </c>
      <c r="AB3478" s="6" t="s">
        <v>195</v>
      </c>
      <c r="AC3478" s="103">
        <v>3000</v>
      </c>
      <c r="AJ3478" s="80"/>
      <c r="AK3478" s="113" t="s">
        <v>1423</v>
      </c>
      <c r="AN3478" s="80"/>
      <c r="AO3478" s="80"/>
      <c r="AP3478" s="80"/>
      <c r="AQ3478" s="80"/>
      <c r="AR3478" s="127"/>
      <c r="AS3478" s="80"/>
      <c r="AT3478" s="7"/>
      <c r="AU3478" s="7"/>
      <c r="AV3478" s="165"/>
      <c r="AW3478" s="166"/>
      <c r="AX3478" s="137"/>
      <c r="AY3478" s="147"/>
      <c r="AZ3478" s="167"/>
      <c r="BA3478" s="167"/>
      <c r="BB3478" s="147" t="str">
        <f t="shared" ref="BB3478:BB3492" si="766">IF(ISNUMBER(AM3478),"1","")</f>
        <v/>
      </c>
      <c r="BC3478" s="168"/>
      <c r="BD3478" s="165"/>
      <c r="BE3478" s="165"/>
      <c r="BF3478" s="165"/>
      <c r="BG3478" s="165"/>
      <c r="BH3478" s="165"/>
      <c r="BI3478" s="165"/>
      <c r="BJ3478" s="165"/>
      <c r="BK3478" s="165"/>
      <c r="BL3478" s="165"/>
      <c r="BM3478" s="165"/>
      <c r="BN3478" s="165"/>
      <c r="BO3478" s="165"/>
      <c r="BP3478" s="165"/>
      <c r="BQ3478" s="165"/>
      <c r="BS3478" s="6"/>
      <c r="BT3478" s="11"/>
      <c r="BU3478" s="6"/>
      <c r="BV3478" s="6"/>
    </row>
    <row r="3479" spans="1:74" ht="15.75" x14ac:dyDescent="0.25">
      <c r="A3479" s="52" t="s">
        <v>1422</v>
      </c>
      <c r="B3479" s="56"/>
      <c r="C3479" s="7" t="s">
        <v>118</v>
      </c>
      <c r="D3479" s="7" t="s">
        <v>6558</v>
      </c>
      <c r="E3479" s="7"/>
      <c r="F3479" s="64"/>
      <c r="G3479" s="6"/>
      <c r="H3479" s="6"/>
      <c r="I3479" s="10" t="s">
        <v>110</v>
      </c>
      <c r="J3479" s="11" t="s">
        <v>2078</v>
      </c>
      <c r="K3479" s="194" t="s">
        <v>510</v>
      </c>
      <c r="L3479" s="176"/>
      <c r="M3479" s="176">
        <v>1000</v>
      </c>
      <c r="N3479" s="80" t="s">
        <v>6854</v>
      </c>
      <c r="O3479" s="162"/>
      <c r="P3479" s="80" t="s">
        <v>2533</v>
      </c>
      <c r="Q3479" s="80"/>
      <c r="R3479" s="80"/>
      <c r="S3479" s="163"/>
      <c r="T3479" s="213"/>
      <c r="U3479" s="162"/>
      <c r="V3479" s="164"/>
      <c r="W3479" s="12" t="str">
        <f t="shared" si="764"/>
        <v>Mqtt1</v>
      </c>
      <c r="X3479" s="196" t="s">
        <v>10617</v>
      </c>
      <c r="Y3479" s="6" t="str">
        <f t="shared" si="765"/>
        <v>marpower/power-tag/cooling-water-pump-main-propulsion-unit</v>
      </c>
      <c r="Z3479" s="103" t="str" cm="1">
        <f t="array" ref="Z3479">IF(COUNTIF(N3479,"spare"),"","$."&amp;_xlfn.REGEXEXTRACT(J3479,"^PT\d+[FQ]\d+_(.*)", 2))</f>
        <v>$.RMS_Current_Phase_B</v>
      </c>
      <c r="AA3479" s="12">
        <f t="shared" si="760"/>
        <v>53</v>
      </c>
      <c r="AB3479" s="6" t="s">
        <v>195</v>
      </c>
      <c r="AC3479" s="103">
        <v>3002</v>
      </c>
      <c r="AJ3479" s="80"/>
      <c r="AK3479" s="113" t="s">
        <v>1423</v>
      </c>
      <c r="AN3479" s="80"/>
      <c r="AO3479" s="80"/>
      <c r="AP3479" s="80"/>
      <c r="AQ3479" s="80"/>
      <c r="AR3479" s="127"/>
      <c r="AS3479" s="80"/>
      <c r="AT3479" s="7"/>
      <c r="AU3479" s="7"/>
      <c r="AV3479" s="165"/>
      <c r="AW3479" s="166"/>
      <c r="AX3479" s="137"/>
      <c r="AY3479" s="147"/>
      <c r="AZ3479" s="167"/>
      <c r="BA3479" s="167"/>
      <c r="BB3479" s="147" t="str">
        <f t="shared" si="766"/>
        <v/>
      </c>
      <c r="BC3479" s="168"/>
      <c r="BD3479" s="165"/>
      <c r="BE3479" s="165"/>
      <c r="BF3479" s="165"/>
      <c r="BG3479" s="165"/>
      <c r="BH3479" s="165"/>
      <c r="BI3479" s="165"/>
      <c r="BJ3479" s="165"/>
      <c r="BK3479" s="165"/>
      <c r="BL3479" s="165"/>
      <c r="BM3479" s="165"/>
      <c r="BN3479" s="165"/>
      <c r="BO3479" s="165"/>
      <c r="BP3479" s="165"/>
      <c r="BQ3479" s="165"/>
      <c r="BS3479" s="6"/>
      <c r="BT3479" s="11"/>
      <c r="BU3479" s="6"/>
      <c r="BV3479" s="6"/>
    </row>
    <row r="3480" spans="1:74" ht="15.75" x14ac:dyDescent="0.25">
      <c r="A3480" s="52" t="s">
        <v>1422</v>
      </c>
      <c r="B3480" s="56"/>
      <c r="C3480" s="7" t="s">
        <v>118</v>
      </c>
      <c r="D3480" s="7" t="s">
        <v>6558</v>
      </c>
      <c r="E3480" s="7"/>
      <c r="F3480" s="64"/>
      <c r="G3480" s="6"/>
      <c r="H3480" s="6"/>
      <c r="I3480" s="10" t="s">
        <v>110</v>
      </c>
      <c r="J3480" s="11" t="s">
        <v>2079</v>
      </c>
      <c r="K3480" s="194" t="s">
        <v>510</v>
      </c>
      <c r="L3480" s="176"/>
      <c r="M3480" s="176">
        <v>1000</v>
      </c>
      <c r="N3480" s="80" t="s">
        <v>6854</v>
      </c>
      <c r="O3480" s="162"/>
      <c r="P3480" s="80" t="s">
        <v>2534</v>
      </c>
      <c r="Q3480" s="80"/>
      <c r="R3480" s="80"/>
      <c r="S3480" s="163"/>
      <c r="T3480" s="213"/>
      <c r="U3480" s="162"/>
      <c r="V3480" s="164"/>
      <c r="W3480" s="12" t="str">
        <f t="shared" si="764"/>
        <v>Mqtt1</v>
      </c>
      <c r="X3480" s="196" t="s">
        <v>10617</v>
      </c>
      <c r="Y3480" s="6" t="str">
        <f t="shared" si="765"/>
        <v>marpower/power-tag/cooling-water-pump-main-propulsion-unit</v>
      </c>
      <c r="Z3480" s="103" t="str" cm="1">
        <f t="array" ref="Z3480">IF(COUNTIF(N3480,"spare"),"","$."&amp;_xlfn.REGEXEXTRACT(J3480,"^PT\d+[FQ]\d+_(.*)", 2))</f>
        <v>$.RMS_Current_Phase_C</v>
      </c>
      <c r="AA3480" s="12">
        <f t="shared" si="760"/>
        <v>53</v>
      </c>
      <c r="AB3480" s="6" t="s">
        <v>195</v>
      </c>
      <c r="AC3480" s="103">
        <v>3004</v>
      </c>
      <c r="AJ3480" s="80"/>
      <c r="AK3480" s="113" t="s">
        <v>1423</v>
      </c>
      <c r="AN3480" s="80"/>
      <c r="AO3480" s="80"/>
      <c r="AP3480" s="80"/>
      <c r="AQ3480" s="80"/>
      <c r="AR3480" s="127"/>
      <c r="AS3480" s="80"/>
      <c r="AT3480" s="7"/>
      <c r="AU3480" s="7"/>
      <c r="AV3480" s="165"/>
      <c r="AW3480" s="166"/>
      <c r="AX3480" s="137"/>
      <c r="AY3480" s="147"/>
      <c r="AZ3480" s="167"/>
      <c r="BA3480" s="167"/>
      <c r="BB3480" s="147" t="str">
        <f t="shared" si="766"/>
        <v/>
      </c>
      <c r="BC3480" s="168"/>
      <c r="BD3480" s="165"/>
      <c r="BE3480" s="165"/>
      <c r="BF3480" s="165"/>
      <c r="BG3480" s="165"/>
      <c r="BH3480" s="165"/>
      <c r="BI3480" s="165"/>
      <c r="BJ3480" s="165"/>
      <c r="BK3480" s="165"/>
      <c r="BL3480" s="165"/>
      <c r="BM3480" s="165"/>
      <c r="BN3480" s="165"/>
      <c r="BO3480" s="165"/>
      <c r="BP3480" s="165"/>
      <c r="BQ3480" s="165"/>
      <c r="BS3480" s="6"/>
      <c r="BT3480" s="11"/>
      <c r="BU3480" s="6"/>
      <c r="BV3480" s="6"/>
    </row>
    <row r="3481" spans="1:74" ht="15.75" x14ac:dyDescent="0.25">
      <c r="A3481" s="52" t="s">
        <v>1422</v>
      </c>
      <c r="B3481" s="56"/>
      <c r="C3481" s="7" t="s">
        <v>118</v>
      </c>
      <c r="D3481" s="7" t="s">
        <v>6558</v>
      </c>
      <c r="E3481" s="7"/>
      <c r="F3481" s="64"/>
      <c r="G3481" s="6"/>
      <c r="H3481" s="6"/>
      <c r="I3481" s="10" t="s">
        <v>110</v>
      </c>
      <c r="J3481" s="11" t="s">
        <v>2080</v>
      </c>
      <c r="K3481" s="194" t="s">
        <v>510</v>
      </c>
      <c r="L3481" s="176"/>
      <c r="M3481" s="176">
        <v>1000</v>
      </c>
      <c r="N3481" s="80" t="s">
        <v>6854</v>
      </c>
      <c r="O3481" s="162"/>
      <c r="P3481" s="80" t="s">
        <v>2535</v>
      </c>
      <c r="Q3481" s="80"/>
      <c r="R3481" s="80"/>
      <c r="S3481" s="163"/>
      <c r="T3481" s="213"/>
      <c r="U3481" s="162"/>
      <c r="V3481" s="164"/>
      <c r="W3481" s="12" t="str">
        <f t="shared" si="764"/>
        <v>Mqtt1</v>
      </c>
      <c r="X3481" s="196" t="s">
        <v>10617</v>
      </c>
      <c r="Y3481" s="6" t="str">
        <f t="shared" si="765"/>
        <v>marpower/power-tag/cooling-water-pump-main-propulsion-unit</v>
      </c>
      <c r="Z3481" s="103" t="str" cm="1">
        <f t="array" ref="Z3481">IF(COUNTIF(N3481,"spare"),"","$."&amp;_xlfn.REGEXEXTRACT(J3481,"^PT\d+[FQ]\d+_(.*)", 2))</f>
        <v>$.RMS_Current_Phase_Neut</v>
      </c>
      <c r="AA3481" s="12">
        <f t="shared" si="760"/>
        <v>53</v>
      </c>
      <c r="AB3481" s="6" t="s">
        <v>195</v>
      </c>
      <c r="AC3481" s="103">
        <v>3006</v>
      </c>
      <c r="AJ3481" s="80"/>
      <c r="AK3481" s="113" t="s">
        <v>1423</v>
      </c>
      <c r="AN3481" s="80"/>
      <c r="AO3481" s="80"/>
      <c r="AP3481" s="80"/>
      <c r="AQ3481" s="80"/>
      <c r="AR3481" s="127"/>
      <c r="AS3481" s="80"/>
      <c r="AT3481" s="7"/>
      <c r="AU3481" s="7"/>
      <c r="AV3481" s="165"/>
      <c r="AW3481" s="166"/>
      <c r="AX3481" s="137"/>
      <c r="AY3481" s="147"/>
      <c r="AZ3481" s="167"/>
      <c r="BA3481" s="167"/>
      <c r="BB3481" s="147" t="str">
        <f t="shared" si="766"/>
        <v/>
      </c>
      <c r="BC3481" s="168"/>
      <c r="BD3481" s="165"/>
      <c r="BE3481" s="165"/>
      <c r="BF3481" s="165"/>
      <c r="BG3481" s="165"/>
      <c r="BH3481" s="165"/>
      <c r="BI3481" s="165"/>
      <c r="BJ3481" s="165"/>
      <c r="BK3481" s="165"/>
      <c r="BL3481" s="165"/>
      <c r="BM3481" s="165"/>
      <c r="BN3481" s="165"/>
      <c r="BO3481" s="165"/>
      <c r="BP3481" s="165"/>
      <c r="BQ3481" s="165"/>
      <c r="BS3481" s="6"/>
      <c r="BT3481" s="11"/>
      <c r="BU3481" s="6"/>
      <c r="BV3481" s="6"/>
    </row>
    <row r="3482" spans="1:74" ht="15.75" x14ac:dyDescent="0.25">
      <c r="A3482" s="52" t="s">
        <v>1422</v>
      </c>
      <c r="B3482" s="56"/>
      <c r="C3482" s="7" t="s">
        <v>118</v>
      </c>
      <c r="D3482" s="7" t="s">
        <v>6558</v>
      </c>
      <c r="E3482" s="7"/>
      <c r="F3482" s="64"/>
      <c r="G3482" s="6"/>
      <c r="H3482" s="6"/>
      <c r="I3482" s="10" t="s">
        <v>110</v>
      </c>
      <c r="J3482" s="11" t="s">
        <v>8322</v>
      </c>
      <c r="K3482" s="194" t="s">
        <v>510</v>
      </c>
      <c r="L3482" s="176"/>
      <c r="M3482" s="176">
        <v>1000</v>
      </c>
      <c r="N3482" s="80" t="s">
        <v>6854</v>
      </c>
      <c r="O3482" s="162"/>
      <c r="P3482" s="80" t="s">
        <v>2536</v>
      </c>
      <c r="Q3482" s="80"/>
      <c r="R3482" s="80"/>
      <c r="S3482" s="163"/>
      <c r="T3482" s="213"/>
      <c r="U3482" s="162"/>
      <c r="V3482" s="164"/>
      <c r="W3482" s="12" t="str">
        <f t="shared" si="764"/>
        <v>Mqtt1</v>
      </c>
      <c r="X3482" s="196" t="s">
        <v>10617</v>
      </c>
      <c r="Y3482" s="6" t="str">
        <f t="shared" si="765"/>
        <v>marpower/power-tag/cooling-water-pump-main-propulsion-unit</v>
      </c>
      <c r="Z3482" s="103" t="str" cm="1">
        <f t="array" ref="Z3482">IF(COUNTIF(N3482,"spare"),"","$."&amp;_xlfn.REGEXEXTRACT(J3482,"^PT\d+[FQ]\d+_(.*)", 2))</f>
        <v>$.RMS_Voltage_A_N</v>
      </c>
      <c r="AA3482" s="12">
        <f t="shared" si="760"/>
        <v>53</v>
      </c>
      <c r="AB3482" s="6" t="s">
        <v>195</v>
      </c>
      <c r="AC3482" s="103">
        <v>3028</v>
      </c>
      <c r="AJ3482" s="80"/>
      <c r="AK3482" s="113" t="s">
        <v>1424</v>
      </c>
      <c r="AN3482" s="80"/>
      <c r="AO3482" s="80"/>
      <c r="AP3482" s="80"/>
      <c r="AQ3482" s="80"/>
      <c r="AR3482" s="127"/>
      <c r="AS3482" s="80"/>
      <c r="AT3482" s="7"/>
      <c r="AU3482" s="7"/>
      <c r="AV3482" s="165"/>
      <c r="AW3482" s="166"/>
      <c r="AX3482" s="137"/>
      <c r="AY3482" s="147"/>
      <c r="AZ3482" s="167"/>
      <c r="BA3482" s="167"/>
      <c r="BB3482" s="147" t="str">
        <f t="shared" si="766"/>
        <v/>
      </c>
      <c r="BC3482" s="168"/>
      <c r="BD3482" s="165"/>
      <c r="BE3482" s="165"/>
      <c r="BF3482" s="165"/>
      <c r="BG3482" s="165"/>
      <c r="BH3482" s="165"/>
      <c r="BI3482" s="165"/>
      <c r="BJ3482" s="165"/>
      <c r="BK3482" s="165"/>
      <c r="BL3482" s="165"/>
      <c r="BM3482" s="165"/>
      <c r="BN3482" s="165"/>
      <c r="BO3482" s="165"/>
      <c r="BP3482" s="165"/>
      <c r="BQ3482" s="165"/>
      <c r="BS3482" s="6"/>
      <c r="BT3482" s="11"/>
      <c r="BU3482" s="6"/>
      <c r="BV3482" s="6"/>
    </row>
    <row r="3483" spans="1:74" ht="15.75" x14ac:dyDescent="0.25">
      <c r="A3483" s="52" t="s">
        <v>1422</v>
      </c>
      <c r="B3483" s="56"/>
      <c r="C3483" s="7" t="s">
        <v>118</v>
      </c>
      <c r="D3483" s="7" t="s">
        <v>6558</v>
      </c>
      <c r="E3483" s="7"/>
      <c r="F3483" s="64"/>
      <c r="G3483" s="6"/>
      <c r="H3483" s="6"/>
      <c r="I3483" s="10" t="s">
        <v>110</v>
      </c>
      <c r="J3483" s="11" t="s">
        <v>8499</v>
      </c>
      <c r="K3483" s="194" t="s">
        <v>510</v>
      </c>
      <c r="L3483" s="176"/>
      <c r="M3483" s="176">
        <v>1000</v>
      </c>
      <c r="N3483" s="80" t="s">
        <v>6854</v>
      </c>
      <c r="O3483" s="162"/>
      <c r="P3483" s="80" t="s">
        <v>2537</v>
      </c>
      <c r="Q3483" s="80"/>
      <c r="R3483" s="80"/>
      <c r="S3483" s="163"/>
      <c r="T3483" s="213"/>
      <c r="U3483" s="162"/>
      <c r="V3483" s="164"/>
      <c r="W3483" s="12" t="str">
        <f t="shared" si="764"/>
        <v>Mqtt1</v>
      </c>
      <c r="X3483" s="196" t="s">
        <v>10617</v>
      </c>
      <c r="Y3483" s="6" t="str">
        <f t="shared" si="765"/>
        <v>marpower/power-tag/cooling-water-pump-main-propulsion-unit</v>
      </c>
      <c r="Z3483" s="103" t="str" cm="1">
        <f t="array" ref="Z3483">IF(COUNTIF(N3483,"spare"),"","$."&amp;_xlfn.REGEXEXTRACT(J3483,"^PT\d+[FQ]\d+_(.*)", 2))</f>
        <v>$.RMS_Voltage_B_N</v>
      </c>
      <c r="AA3483" s="12">
        <f t="shared" si="760"/>
        <v>53</v>
      </c>
      <c r="AB3483" s="6" t="s">
        <v>195</v>
      </c>
      <c r="AC3483" s="103">
        <v>3030</v>
      </c>
      <c r="AJ3483" s="80"/>
      <c r="AK3483" s="113" t="s">
        <v>1424</v>
      </c>
      <c r="AN3483" s="80"/>
      <c r="AO3483" s="80"/>
      <c r="AP3483" s="80"/>
      <c r="AQ3483" s="80"/>
      <c r="AR3483" s="127"/>
      <c r="AS3483" s="80"/>
      <c r="AT3483" s="7"/>
      <c r="AU3483" s="7"/>
      <c r="AV3483" s="165"/>
      <c r="AW3483" s="166"/>
      <c r="AX3483" s="137"/>
      <c r="AY3483" s="147"/>
      <c r="AZ3483" s="167"/>
      <c r="BA3483" s="167"/>
      <c r="BB3483" s="147" t="str">
        <f t="shared" si="766"/>
        <v/>
      </c>
      <c r="BC3483" s="168"/>
      <c r="BD3483" s="165"/>
      <c r="BE3483" s="165"/>
      <c r="BF3483" s="165"/>
      <c r="BG3483" s="165"/>
      <c r="BH3483" s="165"/>
      <c r="BI3483" s="165"/>
      <c r="BJ3483" s="165"/>
      <c r="BK3483" s="165"/>
      <c r="BL3483" s="165"/>
      <c r="BM3483" s="165"/>
      <c r="BN3483" s="165"/>
      <c r="BO3483" s="165"/>
      <c r="BP3483" s="165"/>
      <c r="BQ3483" s="165"/>
      <c r="BS3483" s="6"/>
      <c r="BT3483" s="11"/>
      <c r="BU3483" s="6"/>
      <c r="BV3483" s="6"/>
    </row>
    <row r="3484" spans="1:74" ht="15.75" x14ac:dyDescent="0.25">
      <c r="A3484" s="52" t="s">
        <v>1422</v>
      </c>
      <c r="B3484" s="56"/>
      <c r="C3484" s="7" t="s">
        <v>118</v>
      </c>
      <c r="D3484" s="7" t="s">
        <v>6558</v>
      </c>
      <c r="E3484" s="7"/>
      <c r="F3484" s="64"/>
      <c r="G3484" s="6"/>
      <c r="H3484" s="6"/>
      <c r="I3484" s="10" t="s">
        <v>110</v>
      </c>
      <c r="J3484" s="11" t="s">
        <v>8676</v>
      </c>
      <c r="K3484" s="194" t="s">
        <v>510</v>
      </c>
      <c r="L3484" s="176"/>
      <c r="M3484" s="176">
        <v>1000</v>
      </c>
      <c r="N3484" s="80" t="s">
        <v>6854</v>
      </c>
      <c r="O3484" s="162"/>
      <c r="P3484" s="80" t="s">
        <v>2538</v>
      </c>
      <c r="Q3484" s="80"/>
      <c r="R3484" s="80"/>
      <c r="S3484" s="163"/>
      <c r="T3484" s="213"/>
      <c r="U3484" s="162"/>
      <c r="V3484" s="164"/>
      <c r="W3484" s="12" t="str">
        <f t="shared" si="764"/>
        <v>Mqtt1</v>
      </c>
      <c r="X3484" s="196" t="s">
        <v>10617</v>
      </c>
      <c r="Y3484" s="6" t="str">
        <f t="shared" si="765"/>
        <v>marpower/power-tag/cooling-water-pump-main-propulsion-unit</v>
      </c>
      <c r="Z3484" s="103" t="str" cm="1">
        <f t="array" ref="Z3484">IF(COUNTIF(N3484,"spare"),"","$."&amp;_xlfn.REGEXEXTRACT(J3484,"^PT\d+[FQ]\d+_(.*)", 2))</f>
        <v>$.RMS_Voltage_C_N</v>
      </c>
      <c r="AA3484" s="12">
        <f t="shared" ref="AA3484:AA3547" si="767">AA3469+1</f>
        <v>53</v>
      </c>
      <c r="AB3484" s="6" t="s">
        <v>195</v>
      </c>
      <c r="AC3484" s="103">
        <v>3032</v>
      </c>
      <c r="AJ3484" s="80"/>
      <c r="AK3484" s="113" t="s">
        <v>1424</v>
      </c>
      <c r="AN3484" s="80"/>
      <c r="AO3484" s="80"/>
      <c r="AP3484" s="80"/>
      <c r="AQ3484" s="80"/>
      <c r="AR3484" s="127"/>
      <c r="AS3484" s="80"/>
      <c r="AT3484" s="7"/>
      <c r="AU3484" s="7"/>
      <c r="AV3484" s="165"/>
      <c r="AW3484" s="166"/>
      <c r="AX3484" s="137"/>
      <c r="AY3484" s="147"/>
      <c r="AZ3484" s="167"/>
      <c r="BA3484" s="167"/>
      <c r="BB3484" s="147" t="str">
        <f t="shared" si="766"/>
        <v/>
      </c>
      <c r="BC3484" s="168"/>
      <c r="BD3484" s="165"/>
      <c r="BE3484" s="165"/>
      <c r="BF3484" s="165"/>
      <c r="BG3484" s="165"/>
      <c r="BH3484" s="165"/>
      <c r="BI3484" s="165"/>
      <c r="BJ3484" s="165"/>
      <c r="BK3484" s="165"/>
      <c r="BL3484" s="165"/>
      <c r="BM3484" s="165"/>
      <c r="BN3484" s="165"/>
      <c r="BO3484" s="165"/>
      <c r="BP3484" s="165"/>
      <c r="BQ3484" s="165"/>
      <c r="BS3484" s="6"/>
      <c r="BT3484" s="11"/>
      <c r="BU3484" s="6"/>
      <c r="BV3484" s="6"/>
    </row>
    <row r="3485" spans="1:74" ht="15.75" x14ac:dyDescent="0.25">
      <c r="A3485" s="52" t="s">
        <v>1422</v>
      </c>
      <c r="B3485" s="56"/>
      <c r="C3485" s="7" t="s">
        <v>118</v>
      </c>
      <c r="D3485" s="7" t="s">
        <v>6558</v>
      </c>
      <c r="E3485" s="7"/>
      <c r="F3485" s="64"/>
      <c r="G3485" s="6"/>
      <c r="H3485" s="6"/>
      <c r="I3485" s="10" t="s">
        <v>110</v>
      </c>
      <c r="J3485" s="11" t="s">
        <v>2081</v>
      </c>
      <c r="K3485" s="194" t="s">
        <v>510</v>
      </c>
      <c r="L3485" s="176"/>
      <c r="M3485" s="176">
        <v>1000</v>
      </c>
      <c r="N3485" s="80" t="s">
        <v>6854</v>
      </c>
      <c r="O3485" s="162"/>
      <c r="P3485" s="80" t="s">
        <v>2539</v>
      </c>
      <c r="Q3485" s="80"/>
      <c r="R3485" s="80"/>
      <c r="S3485" s="163"/>
      <c r="T3485" s="213"/>
      <c r="U3485" s="162"/>
      <c r="V3485" s="164"/>
      <c r="W3485" s="12" t="str">
        <f t="shared" si="764"/>
        <v>Mqtt1</v>
      </c>
      <c r="X3485" s="196" t="s">
        <v>10617</v>
      </c>
      <c r="Y3485" s="6" t="str">
        <f t="shared" si="765"/>
        <v>marpower/power-tag/cooling-water-pump-main-propulsion-unit</v>
      </c>
      <c r="Z3485" s="103" t="str" cm="1">
        <f t="array" ref="Z3485">IF(COUNTIF(N3485,"spare"),"","$."&amp;_xlfn.REGEXEXTRACT(J3485,"^PT\d+[FQ]\d+_(.*)", 2))</f>
        <v>$.Active_Power_Phase_A</v>
      </c>
      <c r="AA3485" s="12">
        <f t="shared" si="767"/>
        <v>53</v>
      </c>
      <c r="AB3485" s="6" t="s">
        <v>195</v>
      </c>
      <c r="AC3485" s="103">
        <v>3054</v>
      </c>
      <c r="AJ3485" s="80"/>
      <c r="AK3485" s="113" t="s">
        <v>1425</v>
      </c>
      <c r="AN3485" s="80"/>
      <c r="AO3485" s="80"/>
      <c r="AP3485" s="80"/>
      <c r="AQ3485" s="80"/>
      <c r="AR3485" s="127"/>
      <c r="AS3485" s="80"/>
      <c r="AT3485" s="7"/>
      <c r="AU3485" s="7"/>
      <c r="AV3485" s="165"/>
      <c r="AW3485" s="166"/>
      <c r="AX3485" s="137"/>
      <c r="AY3485" s="147"/>
      <c r="AZ3485" s="167"/>
      <c r="BA3485" s="167"/>
      <c r="BB3485" s="147" t="str">
        <f t="shared" si="766"/>
        <v/>
      </c>
      <c r="BC3485" s="168"/>
      <c r="BD3485" s="165"/>
      <c r="BE3485" s="165"/>
      <c r="BF3485" s="165"/>
      <c r="BG3485" s="165"/>
      <c r="BH3485" s="165"/>
      <c r="BI3485" s="165"/>
      <c r="BJ3485" s="165"/>
      <c r="BK3485" s="165"/>
      <c r="BL3485" s="165"/>
      <c r="BM3485" s="165"/>
      <c r="BN3485" s="165"/>
      <c r="BO3485" s="165"/>
      <c r="BP3485" s="165"/>
      <c r="BQ3485" s="165"/>
      <c r="BS3485" s="6"/>
      <c r="BT3485" s="11"/>
      <c r="BU3485" s="6"/>
      <c r="BV3485" s="6"/>
    </row>
    <row r="3486" spans="1:74" ht="15.75" x14ac:dyDescent="0.25">
      <c r="A3486" s="52" t="s">
        <v>1422</v>
      </c>
      <c r="B3486" s="56"/>
      <c r="C3486" s="7" t="s">
        <v>118</v>
      </c>
      <c r="D3486" s="7" t="s">
        <v>6558</v>
      </c>
      <c r="E3486" s="7"/>
      <c r="F3486" s="64"/>
      <c r="G3486" s="6"/>
      <c r="H3486" s="6"/>
      <c r="I3486" s="10" t="s">
        <v>110</v>
      </c>
      <c r="J3486" s="11" t="s">
        <v>2082</v>
      </c>
      <c r="K3486" s="194" t="s">
        <v>510</v>
      </c>
      <c r="L3486" s="176"/>
      <c r="M3486" s="176">
        <v>1000</v>
      </c>
      <c r="N3486" s="80" t="s">
        <v>6854</v>
      </c>
      <c r="O3486" s="162"/>
      <c r="P3486" s="80" t="s">
        <v>2540</v>
      </c>
      <c r="Q3486" s="80"/>
      <c r="R3486" s="80"/>
      <c r="S3486" s="163"/>
      <c r="T3486" s="213"/>
      <c r="U3486" s="162"/>
      <c r="V3486" s="164"/>
      <c r="W3486" s="12" t="str">
        <f t="shared" si="764"/>
        <v>Mqtt1</v>
      </c>
      <c r="X3486" s="196" t="s">
        <v>10617</v>
      </c>
      <c r="Y3486" s="6" t="str">
        <f t="shared" si="765"/>
        <v>marpower/power-tag/cooling-water-pump-main-propulsion-unit</v>
      </c>
      <c r="Z3486" s="103" t="str" cm="1">
        <f t="array" ref="Z3486">IF(COUNTIF(N3486,"spare"),"","$."&amp;_xlfn.REGEXEXTRACT(J3486,"^PT\d+[FQ]\d+_(.*)", 2))</f>
        <v>$.Active_Power_Phase_B</v>
      </c>
      <c r="AA3486" s="12">
        <f t="shared" si="767"/>
        <v>53</v>
      </c>
      <c r="AB3486" s="6" t="s">
        <v>195</v>
      </c>
      <c r="AC3486" s="103">
        <v>3056</v>
      </c>
      <c r="AJ3486" s="80"/>
      <c r="AK3486" s="113" t="s">
        <v>1425</v>
      </c>
      <c r="AN3486" s="80"/>
      <c r="AO3486" s="80"/>
      <c r="AP3486" s="80"/>
      <c r="AQ3486" s="80"/>
      <c r="AR3486" s="127"/>
      <c r="AS3486" s="80"/>
      <c r="AT3486" s="7"/>
      <c r="AU3486" s="7"/>
      <c r="AV3486" s="165"/>
      <c r="AW3486" s="166"/>
      <c r="AX3486" s="137"/>
      <c r="AY3486" s="147"/>
      <c r="AZ3486" s="167"/>
      <c r="BA3486" s="167"/>
      <c r="BB3486" s="147" t="str">
        <f t="shared" si="766"/>
        <v/>
      </c>
      <c r="BC3486" s="168"/>
      <c r="BD3486" s="165"/>
      <c r="BE3486" s="165"/>
      <c r="BF3486" s="165"/>
      <c r="BG3486" s="165"/>
      <c r="BH3486" s="165"/>
      <c r="BI3486" s="165"/>
      <c r="BJ3486" s="165"/>
      <c r="BK3486" s="165"/>
      <c r="BL3486" s="165"/>
      <c r="BM3486" s="165"/>
      <c r="BN3486" s="165"/>
      <c r="BO3486" s="165"/>
      <c r="BP3486" s="165"/>
      <c r="BQ3486" s="165"/>
      <c r="BS3486" s="6"/>
      <c r="BT3486" s="11"/>
      <c r="BU3486" s="6"/>
      <c r="BV3486" s="6"/>
    </row>
    <row r="3487" spans="1:74" ht="15.75" x14ac:dyDescent="0.25">
      <c r="A3487" s="52" t="s">
        <v>1422</v>
      </c>
      <c r="B3487" s="56"/>
      <c r="C3487" s="7" t="s">
        <v>118</v>
      </c>
      <c r="D3487" s="7" t="s">
        <v>6558</v>
      </c>
      <c r="E3487" s="7"/>
      <c r="F3487" s="64"/>
      <c r="G3487" s="6"/>
      <c r="H3487" s="6"/>
      <c r="I3487" s="10" t="s">
        <v>110</v>
      </c>
      <c r="J3487" s="11" t="s">
        <v>2083</v>
      </c>
      <c r="K3487" s="194" t="s">
        <v>510</v>
      </c>
      <c r="L3487" s="176"/>
      <c r="M3487" s="176">
        <v>1000</v>
      </c>
      <c r="N3487" s="80" t="s">
        <v>6854</v>
      </c>
      <c r="O3487" s="162"/>
      <c r="P3487" s="80" t="s">
        <v>2541</v>
      </c>
      <c r="Q3487" s="80"/>
      <c r="R3487" s="80"/>
      <c r="S3487" s="163"/>
      <c r="T3487" s="213"/>
      <c r="U3487" s="162"/>
      <c r="V3487" s="164"/>
      <c r="W3487" s="12" t="str">
        <f t="shared" si="764"/>
        <v>Mqtt1</v>
      </c>
      <c r="X3487" s="196" t="s">
        <v>10617</v>
      </c>
      <c r="Y3487" s="6" t="str">
        <f t="shared" si="765"/>
        <v>marpower/power-tag/cooling-water-pump-main-propulsion-unit</v>
      </c>
      <c r="Z3487" s="103" t="str" cm="1">
        <f t="array" ref="Z3487">IF(COUNTIF(N3487,"spare"),"","$."&amp;_xlfn.REGEXEXTRACT(J3487,"^PT\d+[FQ]\d+_(.*)", 2))</f>
        <v>$.Active_Power_Phase_C</v>
      </c>
      <c r="AA3487" s="12">
        <f t="shared" si="767"/>
        <v>53</v>
      </c>
      <c r="AB3487" s="6" t="s">
        <v>195</v>
      </c>
      <c r="AC3487" s="103">
        <v>3058</v>
      </c>
      <c r="AJ3487" s="80"/>
      <c r="AK3487" s="113" t="s">
        <v>1425</v>
      </c>
      <c r="AN3487" s="80"/>
      <c r="AO3487" s="80"/>
      <c r="AP3487" s="80"/>
      <c r="AQ3487" s="80"/>
      <c r="AR3487" s="127"/>
      <c r="AS3487" s="80"/>
      <c r="AT3487" s="7"/>
      <c r="AU3487" s="7"/>
      <c r="AV3487" s="165"/>
      <c r="AW3487" s="166"/>
      <c r="AX3487" s="137"/>
      <c r="AY3487" s="147"/>
      <c r="AZ3487" s="167"/>
      <c r="BA3487" s="167"/>
      <c r="BB3487" s="147" t="str">
        <f t="shared" si="766"/>
        <v/>
      </c>
      <c r="BC3487" s="168"/>
      <c r="BD3487" s="165"/>
      <c r="BE3487" s="165"/>
      <c r="BF3487" s="165"/>
      <c r="BG3487" s="165"/>
      <c r="BH3487" s="165"/>
      <c r="BI3487" s="165"/>
      <c r="BJ3487" s="165"/>
      <c r="BK3487" s="165"/>
      <c r="BL3487" s="165"/>
      <c r="BM3487" s="165"/>
      <c r="BN3487" s="165"/>
      <c r="BO3487" s="165"/>
      <c r="BP3487" s="165"/>
      <c r="BQ3487" s="165"/>
      <c r="BS3487" s="6"/>
      <c r="BT3487" s="11"/>
      <c r="BU3487" s="6"/>
      <c r="BV3487" s="6"/>
    </row>
    <row r="3488" spans="1:74" ht="15.75" x14ac:dyDescent="0.25">
      <c r="A3488" s="52" t="s">
        <v>1422</v>
      </c>
      <c r="B3488" s="56"/>
      <c r="C3488" s="7" t="s">
        <v>118</v>
      </c>
      <c r="D3488" s="7" t="s">
        <v>6558</v>
      </c>
      <c r="E3488" s="7"/>
      <c r="F3488" s="64"/>
      <c r="G3488" s="6"/>
      <c r="H3488" s="6"/>
      <c r="I3488" s="10" t="s">
        <v>110</v>
      </c>
      <c r="J3488" s="11" t="s">
        <v>2084</v>
      </c>
      <c r="K3488" s="194" t="s">
        <v>510</v>
      </c>
      <c r="L3488" s="176"/>
      <c r="M3488" s="176">
        <v>1000</v>
      </c>
      <c r="N3488" s="80" t="s">
        <v>6854</v>
      </c>
      <c r="O3488" s="162"/>
      <c r="P3488" s="80" t="s">
        <v>2542</v>
      </c>
      <c r="Q3488" s="80"/>
      <c r="R3488" s="80"/>
      <c r="S3488" s="163"/>
      <c r="T3488" s="213"/>
      <c r="U3488" s="162"/>
      <c r="V3488" s="164"/>
      <c r="W3488" s="12" t="str">
        <f t="shared" si="764"/>
        <v>Mqtt1</v>
      </c>
      <c r="X3488" s="196" t="s">
        <v>10617</v>
      </c>
      <c r="Y3488" s="6" t="str">
        <f t="shared" si="765"/>
        <v>marpower/power-tag/cooling-water-pump-main-propulsion-unit</v>
      </c>
      <c r="Z3488" s="103" t="str" cm="1">
        <f t="array" ref="Z3488">IF(COUNTIF(N3488,"spare"),"","$."&amp;_xlfn.REGEXEXTRACT(J3488,"^PT\d+[FQ]\d+_(.*)", 2))</f>
        <v>$.Total_Active_Power</v>
      </c>
      <c r="AA3488" s="12">
        <f t="shared" si="767"/>
        <v>53</v>
      </c>
      <c r="AB3488" s="6" t="s">
        <v>195</v>
      </c>
      <c r="AC3488" s="103">
        <v>3060</v>
      </c>
      <c r="AJ3488" s="80"/>
      <c r="AK3488" s="113" t="s">
        <v>1425</v>
      </c>
      <c r="AN3488" s="80"/>
      <c r="AO3488" s="80"/>
      <c r="AP3488" s="80"/>
      <c r="AQ3488" s="80"/>
      <c r="AR3488" s="127"/>
      <c r="AS3488" s="80"/>
      <c r="AT3488" s="7"/>
      <c r="AU3488" s="7"/>
      <c r="AV3488" s="165"/>
      <c r="AW3488" s="166"/>
      <c r="AX3488" s="137"/>
      <c r="AY3488" s="147"/>
      <c r="AZ3488" s="167"/>
      <c r="BA3488" s="167"/>
      <c r="BB3488" s="147" t="str">
        <f t="shared" si="766"/>
        <v/>
      </c>
      <c r="BC3488" s="168"/>
      <c r="BD3488" s="165"/>
      <c r="BE3488" s="165"/>
      <c r="BF3488" s="165"/>
      <c r="BG3488" s="165"/>
      <c r="BH3488" s="165"/>
      <c r="BI3488" s="165"/>
      <c r="BJ3488" s="165"/>
      <c r="BK3488" s="165"/>
      <c r="BL3488" s="165"/>
      <c r="BM3488" s="165"/>
      <c r="BN3488" s="165"/>
      <c r="BO3488" s="165"/>
      <c r="BP3488" s="165"/>
      <c r="BQ3488" s="165"/>
      <c r="BS3488" s="6"/>
      <c r="BT3488" s="11"/>
      <c r="BU3488" s="6"/>
      <c r="BV3488" s="6"/>
    </row>
    <row r="3489" spans="1:74" ht="15.75" x14ac:dyDescent="0.25">
      <c r="A3489" s="52" t="s">
        <v>1422</v>
      </c>
      <c r="B3489" s="56"/>
      <c r="C3489" s="7" t="s">
        <v>118</v>
      </c>
      <c r="D3489" s="7" t="s">
        <v>6558</v>
      </c>
      <c r="E3489" s="7"/>
      <c r="F3489" s="64"/>
      <c r="G3489" s="6"/>
      <c r="H3489" s="6"/>
      <c r="I3489" s="10" t="s">
        <v>110</v>
      </c>
      <c r="J3489" s="11" t="s">
        <v>2085</v>
      </c>
      <c r="K3489" s="194" t="s">
        <v>510</v>
      </c>
      <c r="L3489" s="176"/>
      <c r="M3489" s="176">
        <v>1000</v>
      </c>
      <c r="N3489" s="80" t="s">
        <v>6854</v>
      </c>
      <c r="O3489" s="162"/>
      <c r="P3489" s="80" t="s">
        <v>2543</v>
      </c>
      <c r="Q3489" s="80"/>
      <c r="R3489" s="80"/>
      <c r="S3489" s="163"/>
      <c r="T3489" s="213"/>
      <c r="U3489" s="162"/>
      <c r="V3489" s="164"/>
      <c r="W3489" s="12" t="str">
        <f t="shared" si="764"/>
        <v>Mqtt1</v>
      </c>
      <c r="X3489" s="196" t="s">
        <v>10617</v>
      </c>
      <c r="Y3489" s="6" t="str">
        <f t="shared" si="765"/>
        <v>marpower/power-tag/cooling-water-pump-main-propulsion-unit</v>
      </c>
      <c r="Z3489" s="103" t="str" cm="1">
        <f t="array" ref="Z3489">IF(COUNTIF(N3489,"spare"),"","$."&amp;_xlfn.REGEXEXTRACT(J3489,"^PT\d+[FQ]\d+_(.*)", 2))</f>
        <v>$.Power_Factor_Phase_A</v>
      </c>
      <c r="AA3489" s="12">
        <f t="shared" si="767"/>
        <v>53</v>
      </c>
      <c r="AB3489" s="6" t="s">
        <v>195</v>
      </c>
      <c r="AC3489" s="103">
        <v>3078</v>
      </c>
      <c r="AJ3489" s="80"/>
      <c r="AK3489" s="113" t="s">
        <v>1426</v>
      </c>
      <c r="AN3489" s="80"/>
      <c r="AO3489" s="80"/>
      <c r="AP3489" s="80"/>
      <c r="AQ3489" s="80"/>
      <c r="AR3489" s="127"/>
      <c r="AS3489" s="80"/>
      <c r="AT3489" s="7"/>
      <c r="AU3489" s="7"/>
      <c r="AV3489" s="165"/>
      <c r="AW3489" s="166"/>
      <c r="AX3489" s="137"/>
      <c r="AY3489" s="147"/>
      <c r="AZ3489" s="167"/>
      <c r="BA3489" s="167"/>
      <c r="BB3489" s="147" t="str">
        <f t="shared" si="766"/>
        <v/>
      </c>
      <c r="BC3489" s="168"/>
      <c r="BD3489" s="165"/>
      <c r="BE3489" s="165"/>
      <c r="BF3489" s="165"/>
      <c r="BG3489" s="165"/>
      <c r="BH3489" s="165"/>
      <c r="BI3489" s="165"/>
      <c r="BJ3489" s="165"/>
      <c r="BK3489" s="165"/>
      <c r="BL3489" s="165"/>
      <c r="BM3489" s="165"/>
      <c r="BN3489" s="165"/>
      <c r="BO3489" s="165"/>
      <c r="BP3489" s="165"/>
      <c r="BQ3489" s="165"/>
      <c r="BS3489" s="6"/>
      <c r="BT3489" s="11"/>
      <c r="BU3489" s="6"/>
      <c r="BV3489" s="6"/>
    </row>
    <row r="3490" spans="1:74" ht="15.75" x14ac:dyDescent="0.25">
      <c r="A3490" s="52" t="s">
        <v>1422</v>
      </c>
      <c r="B3490" s="56"/>
      <c r="C3490" s="7" t="s">
        <v>118</v>
      </c>
      <c r="D3490" s="7" t="s">
        <v>6558</v>
      </c>
      <c r="E3490" s="7"/>
      <c r="F3490" s="64"/>
      <c r="G3490" s="6"/>
      <c r="H3490" s="6"/>
      <c r="I3490" s="10" t="s">
        <v>110</v>
      </c>
      <c r="J3490" s="11" t="s">
        <v>2086</v>
      </c>
      <c r="K3490" s="194" t="s">
        <v>510</v>
      </c>
      <c r="L3490" s="176"/>
      <c r="M3490" s="176">
        <v>1000</v>
      </c>
      <c r="N3490" s="80" t="s">
        <v>6854</v>
      </c>
      <c r="O3490" s="162"/>
      <c r="P3490" s="80" t="s">
        <v>2544</v>
      </c>
      <c r="Q3490" s="80"/>
      <c r="R3490" s="80"/>
      <c r="S3490" s="163"/>
      <c r="T3490" s="213"/>
      <c r="U3490" s="162"/>
      <c r="V3490" s="164"/>
      <c r="W3490" s="12" t="str">
        <f t="shared" si="764"/>
        <v>Mqtt1</v>
      </c>
      <c r="X3490" s="196" t="s">
        <v>10617</v>
      </c>
      <c r="Y3490" s="6" t="str">
        <f t="shared" si="765"/>
        <v>marpower/power-tag/cooling-water-pump-main-propulsion-unit</v>
      </c>
      <c r="Z3490" s="103" t="str" cm="1">
        <f t="array" ref="Z3490">IF(COUNTIF(N3490,"spare"),"","$."&amp;_xlfn.REGEXEXTRACT(J3490,"^PT\d+[FQ]\d+_(.*)", 2))</f>
        <v>$.Power_Factor_Phase_B</v>
      </c>
      <c r="AA3490" s="12">
        <f t="shared" si="767"/>
        <v>53</v>
      </c>
      <c r="AB3490" s="6" t="s">
        <v>195</v>
      </c>
      <c r="AC3490" s="103">
        <v>3080</v>
      </c>
      <c r="AJ3490" s="80"/>
      <c r="AK3490" s="113" t="s">
        <v>1426</v>
      </c>
      <c r="AN3490" s="80"/>
      <c r="AO3490" s="80"/>
      <c r="AP3490" s="80"/>
      <c r="AQ3490" s="80"/>
      <c r="AR3490" s="127"/>
      <c r="AS3490" s="80"/>
      <c r="AT3490" s="7"/>
      <c r="AU3490" s="7"/>
      <c r="AV3490" s="165"/>
      <c r="AW3490" s="166"/>
      <c r="AX3490" s="137"/>
      <c r="AY3490" s="147"/>
      <c r="AZ3490" s="167"/>
      <c r="BA3490" s="167"/>
      <c r="BB3490" s="147" t="str">
        <f t="shared" si="766"/>
        <v/>
      </c>
      <c r="BC3490" s="168"/>
      <c r="BD3490" s="165"/>
      <c r="BE3490" s="165"/>
      <c r="BF3490" s="165"/>
      <c r="BG3490" s="165"/>
      <c r="BH3490" s="165"/>
      <c r="BI3490" s="165"/>
      <c r="BJ3490" s="165"/>
      <c r="BK3490" s="165"/>
      <c r="BL3490" s="165"/>
      <c r="BM3490" s="165"/>
      <c r="BN3490" s="165"/>
      <c r="BO3490" s="165"/>
      <c r="BP3490" s="165"/>
      <c r="BQ3490" s="165"/>
      <c r="BS3490" s="6"/>
      <c r="BT3490" s="11"/>
      <c r="BU3490" s="6"/>
      <c r="BV3490" s="6"/>
    </row>
    <row r="3491" spans="1:74" ht="15.75" x14ac:dyDescent="0.25">
      <c r="A3491" s="52" t="s">
        <v>1422</v>
      </c>
      <c r="B3491" s="56"/>
      <c r="C3491" s="7" t="s">
        <v>118</v>
      </c>
      <c r="D3491" s="7" t="s">
        <v>6558</v>
      </c>
      <c r="E3491" s="7"/>
      <c r="F3491" s="64"/>
      <c r="G3491" s="6"/>
      <c r="H3491" s="6"/>
      <c r="I3491" s="10" t="s">
        <v>110</v>
      </c>
      <c r="J3491" s="11" t="s">
        <v>2087</v>
      </c>
      <c r="K3491" s="194" t="s">
        <v>510</v>
      </c>
      <c r="L3491" s="176"/>
      <c r="M3491" s="176">
        <v>1000</v>
      </c>
      <c r="N3491" s="80" t="s">
        <v>6854</v>
      </c>
      <c r="O3491" s="162"/>
      <c r="P3491" s="80" t="s">
        <v>2545</v>
      </c>
      <c r="Q3491" s="80"/>
      <c r="R3491" s="80"/>
      <c r="S3491" s="163"/>
      <c r="T3491" s="213"/>
      <c r="U3491" s="162"/>
      <c r="V3491" s="164"/>
      <c r="W3491" s="12" t="str">
        <f t="shared" si="764"/>
        <v>Mqtt1</v>
      </c>
      <c r="X3491" s="196" t="s">
        <v>10617</v>
      </c>
      <c r="Y3491" s="6" t="str">
        <f t="shared" si="765"/>
        <v>marpower/power-tag/cooling-water-pump-main-propulsion-unit</v>
      </c>
      <c r="Z3491" s="103" t="str" cm="1">
        <f t="array" ref="Z3491">IF(COUNTIF(N3491,"spare"),"","$."&amp;_xlfn.REGEXEXTRACT(J3491,"^PT\d+[FQ]\d+_(.*)", 2))</f>
        <v>$.Power_Factor_Phase_C</v>
      </c>
      <c r="AA3491" s="12">
        <f t="shared" si="767"/>
        <v>53</v>
      </c>
      <c r="AB3491" s="6" t="s">
        <v>195</v>
      </c>
      <c r="AC3491" s="103">
        <v>3082</v>
      </c>
      <c r="AJ3491" s="80"/>
      <c r="AK3491" s="113" t="s">
        <v>1426</v>
      </c>
      <c r="AN3491" s="80"/>
      <c r="AO3491" s="80"/>
      <c r="AP3491" s="80"/>
      <c r="AQ3491" s="80"/>
      <c r="AR3491" s="127"/>
      <c r="AS3491" s="80"/>
      <c r="AT3491" s="7"/>
      <c r="AU3491" s="7"/>
      <c r="AV3491" s="165"/>
      <c r="AW3491" s="166"/>
      <c r="AX3491" s="137"/>
      <c r="AY3491" s="147"/>
      <c r="AZ3491" s="167"/>
      <c r="BA3491" s="167"/>
      <c r="BB3491" s="147" t="str">
        <f t="shared" si="766"/>
        <v/>
      </c>
      <c r="BC3491" s="168"/>
      <c r="BD3491" s="165"/>
      <c r="BE3491" s="165"/>
      <c r="BF3491" s="165"/>
      <c r="BG3491" s="165"/>
      <c r="BH3491" s="165"/>
      <c r="BI3491" s="165"/>
      <c r="BJ3491" s="165"/>
      <c r="BK3491" s="165"/>
      <c r="BL3491" s="165"/>
      <c r="BM3491" s="165"/>
      <c r="BN3491" s="165"/>
      <c r="BO3491" s="165"/>
      <c r="BP3491" s="165"/>
      <c r="BQ3491" s="165"/>
      <c r="BS3491" s="6"/>
      <c r="BT3491" s="11"/>
      <c r="BU3491" s="6"/>
      <c r="BV3491" s="6"/>
    </row>
    <row r="3492" spans="1:74" ht="15.75" x14ac:dyDescent="0.25">
      <c r="A3492" s="52" t="s">
        <v>1422</v>
      </c>
      <c r="B3492" s="56"/>
      <c r="C3492" s="7" t="s">
        <v>118</v>
      </c>
      <c r="D3492" s="7" t="s">
        <v>6558</v>
      </c>
      <c r="E3492" s="7"/>
      <c r="F3492" s="64"/>
      <c r="G3492" s="6"/>
      <c r="H3492" s="6"/>
      <c r="I3492" s="10" t="s">
        <v>110</v>
      </c>
      <c r="J3492" s="11" t="s">
        <v>2088</v>
      </c>
      <c r="K3492" s="194" t="s">
        <v>510</v>
      </c>
      <c r="L3492" s="176"/>
      <c r="M3492" s="176">
        <v>1000</v>
      </c>
      <c r="N3492" s="80" t="s">
        <v>6854</v>
      </c>
      <c r="O3492" s="162"/>
      <c r="P3492" s="80" t="s">
        <v>2546</v>
      </c>
      <c r="Q3492" s="80"/>
      <c r="R3492" s="80"/>
      <c r="S3492" s="163"/>
      <c r="T3492" s="213"/>
      <c r="U3492" s="162"/>
      <c r="V3492" s="164"/>
      <c r="W3492" s="12" t="str">
        <f t="shared" si="764"/>
        <v>Mqtt1</v>
      </c>
      <c r="X3492" s="196" t="s">
        <v>10617</v>
      </c>
      <c r="Y3492" s="6" t="str">
        <f t="shared" si="765"/>
        <v>marpower/power-tag/cooling-water-pump-main-propulsion-unit</v>
      </c>
      <c r="Z3492" s="103" t="str" cm="1">
        <f t="array" ref="Z3492">IF(COUNTIF(N3492,"spare"),"","$."&amp;_xlfn.REGEXEXTRACT(J3492,"^PT\d+[FQ]\d+_(.*)", 2))</f>
        <v>$.Total_Power_Factor</v>
      </c>
      <c r="AA3492" s="12">
        <f t="shared" si="767"/>
        <v>53</v>
      </c>
      <c r="AB3492" s="6" t="s">
        <v>195</v>
      </c>
      <c r="AC3492" s="103">
        <v>3084</v>
      </c>
      <c r="AJ3492" s="80"/>
      <c r="AK3492" s="113" t="s">
        <v>1426</v>
      </c>
      <c r="AN3492" s="80"/>
      <c r="AO3492" s="80"/>
      <c r="AP3492" s="80"/>
      <c r="AQ3492" s="80"/>
      <c r="AR3492" s="127"/>
      <c r="AS3492" s="80"/>
      <c r="AT3492" s="7"/>
      <c r="AU3492" s="7"/>
      <c r="AV3492" s="165"/>
      <c r="AW3492" s="166"/>
      <c r="AX3492" s="137"/>
      <c r="AY3492" s="147"/>
      <c r="AZ3492" s="167"/>
      <c r="BA3492" s="167"/>
      <c r="BB3492" s="147" t="str">
        <f t="shared" si="766"/>
        <v/>
      </c>
      <c r="BC3492" s="168"/>
      <c r="BD3492" s="165"/>
      <c r="BE3492" s="165"/>
      <c r="BF3492" s="165"/>
      <c r="BG3492" s="165"/>
      <c r="BH3492" s="165"/>
      <c r="BI3492" s="165"/>
      <c r="BJ3492" s="165"/>
      <c r="BK3492" s="165"/>
      <c r="BL3492" s="165"/>
      <c r="BM3492" s="165"/>
      <c r="BN3492" s="165"/>
      <c r="BO3492" s="165"/>
      <c r="BP3492" s="165"/>
      <c r="BQ3492" s="165"/>
      <c r="BS3492" s="6"/>
      <c r="BT3492" s="11"/>
      <c r="BU3492" s="6"/>
      <c r="BV3492" s="6"/>
    </row>
    <row r="3493" spans="1:74" ht="15.75" x14ac:dyDescent="0.25">
      <c r="A3493" s="52" t="s">
        <v>1422</v>
      </c>
      <c r="B3493" s="56"/>
      <c r="C3493" s="7" t="s">
        <v>118</v>
      </c>
      <c r="D3493" s="7" t="s">
        <v>6558</v>
      </c>
      <c r="E3493" s="7"/>
      <c r="F3493" s="64"/>
      <c r="G3493" s="6"/>
      <c r="H3493" s="6"/>
      <c r="I3493" s="10" t="s">
        <v>110</v>
      </c>
      <c r="J3493" s="11" t="s">
        <v>2089</v>
      </c>
      <c r="K3493" s="194" t="s">
        <v>510</v>
      </c>
      <c r="L3493" s="176"/>
      <c r="M3493" s="176">
        <v>1000</v>
      </c>
      <c r="N3493" s="80" t="s">
        <v>6854</v>
      </c>
      <c r="O3493" s="162"/>
      <c r="P3493" s="80" t="s">
        <v>2547</v>
      </c>
      <c r="Q3493" s="80"/>
      <c r="R3493" s="80"/>
      <c r="S3493" s="163"/>
      <c r="T3493" s="213"/>
      <c r="U3493" s="162"/>
      <c r="V3493" s="164"/>
      <c r="W3493" s="12" t="str">
        <f t="shared" si="764"/>
        <v>Mqtt1</v>
      </c>
      <c r="X3493" s="196" t="s">
        <v>10618</v>
      </c>
      <c r="Y3493" s="6" t="str">
        <f t="shared" si="765"/>
        <v>marpower/power-tag/compressor-1</v>
      </c>
      <c r="Z3493" s="103" t="str" cm="1">
        <f t="array" ref="Z3493">IF(COUNTIF(N3493,"spare"),"","$."&amp;_xlfn.REGEXEXTRACT(J3493,"^PT\d+[FQ]\d+_(.*)", 2))</f>
        <v>$.RMS_Current_Phase_A</v>
      </c>
      <c r="AA3493" s="12">
        <f t="shared" si="767"/>
        <v>54</v>
      </c>
      <c r="AB3493" s="6" t="s">
        <v>195</v>
      </c>
      <c r="AC3493" s="103">
        <v>3000</v>
      </c>
      <c r="AJ3493" s="80"/>
      <c r="AK3493" s="113" t="s">
        <v>1423</v>
      </c>
      <c r="AN3493" s="80"/>
      <c r="AO3493" s="80"/>
      <c r="AP3493" s="80"/>
      <c r="AQ3493" s="80"/>
      <c r="AR3493" s="127"/>
      <c r="AS3493" s="80"/>
      <c r="AT3493" s="7"/>
      <c r="AU3493" s="7"/>
      <c r="AV3493" s="165"/>
      <c r="AW3493" s="166"/>
      <c r="AX3493" s="137"/>
      <c r="AY3493" s="147"/>
      <c r="AZ3493" s="167"/>
      <c r="BA3493" s="167"/>
      <c r="BB3493" s="147" t="str">
        <f t="shared" ref="BB3493:BB3507" si="768">IF(ISNUMBER(AM3493),"1","")</f>
        <v/>
      </c>
      <c r="BC3493" s="168"/>
      <c r="BD3493" s="165"/>
      <c r="BE3493" s="165"/>
      <c r="BF3493" s="165"/>
      <c r="BG3493" s="165"/>
      <c r="BH3493" s="165"/>
      <c r="BI3493" s="165"/>
      <c r="BJ3493" s="165"/>
      <c r="BK3493" s="165"/>
      <c r="BL3493" s="165"/>
      <c r="BM3493" s="165"/>
      <c r="BN3493" s="165"/>
      <c r="BO3493" s="165"/>
      <c r="BP3493" s="165"/>
      <c r="BQ3493" s="165"/>
      <c r="BS3493" s="6"/>
      <c r="BT3493" s="11"/>
      <c r="BU3493" s="6"/>
      <c r="BV3493" s="6"/>
    </row>
    <row r="3494" spans="1:74" ht="15.75" x14ac:dyDescent="0.25">
      <c r="A3494" s="52" t="s">
        <v>1422</v>
      </c>
      <c r="B3494" s="56"/>
      <c r="C3494" s="7" t="s">
        <v>118</v>
      </c>
      <c r="D3494" s="7" t="s">
        <v>6558</v>
      </c>
      <c r="E3494" s="7"/>
      <c r="F3494" s="64"/>
      <c r="G3494" s="6"/>
      <c r="H3494" s="6"/>
      <c r="I3494" s="10" t="s">
        <v>110</v>
      </c>
      <c r="J3494" s="11" t="s">
        <v>2090</v>
      </c>
      <c r="K3494" s="194" t="s">
        <v>510</v>
      </c>
      <c r="L3494" s="176"/>
      <c r="M3494" s="176">
        <v>1000</v>
      </c>
      <c r="N3494" s="80" t="s">
        <v>6854</v>
      </c>
      <c r="O3494" s="162"/>
      <c r="P3494" s="80" t="s">
        <v>2548</v>
      </c>
      <c r="Q3494" s="80"/>
      <c r="R3494" s="80"/>
      <c r="S3494" s="163"/>
      <c r="T3494" s="213"/>
      <c r="U3494" s="162"/>
      <c r="V3494" s="164"/>
      <c r="W3494" s="12" t="str">
        <f t="shared" si="764"/>
        <v>Mqtt1</v>
      </c>
      <c r="X3494" s="196" t="s">
        <v>10618</v>
      </c>
      <c r="Y3494" s="6" t="str">
        <f t="shared" si="765"/>
        <v>marpower/power-tag/compressor-1</v>
      </c>
      <c r="Z3494" s="103" t="str" cm="1">
        <f t="array" ref="Z3494">IF(COUNTIF(N3494,"spare"),"","$."&amp;_xlfn.REGEXEXTRACT(J3494,"^PT\d+[FQ]\d+_(.*)", 2))</f>
        <v>$.RMS_Current_Phase_B</v>
      </c>
      <c r="AA3494" s="12">
        <f t="shared" si="767"/>
        <v>54</v>
      </c>
      <c r="AB3494" s="6" t="s">
        <v>195</v>
      </c>
      <c r="AC3494" s="103">
        <v>3002</v>
      </c>
      <c r="AJ3494" s="80"/>
      <c r="AK3494" s="113" t="s">
        <v>1423</v>
      </c>
      <c r="AN3494" s="80"/>
      <c r="AO3494" s="80"/>
      <c r="AP3494" s="80"/>
      <c r="AQ3494" s="80"/>
      <c r="AR3494" s="127"/>
      <c r="AS3494" s="80"/>
      <c r="AT3494" s="7"/>
      <c r="AU3494" s="7"/>
      <c r="AV3494" s="165"/>
      <c r="AW3494" s="166"/>
      <c r="AX3494" s="137"/>
      <c r="AY3494" s="147"/>
      <c r="AZ3494" s="167"/>
      <c r="BA3494" s="167"/>
      <c r="BB3494" s="147" t="str">
        <f t="shared" si="768"/>
        <v/>
      </c>
      <c r="BC3494" s="168"/>
      <c r="BD3494" s="165"/>
      <c r="BE3494" s="165"/>
      <c r="BF3494" s="165"/>
      <c r="BG3494" s="165"/>
      <c r="BH3494" s="165"/>
      <c r="BI3494" s="165"/>
      <c r="BJ3494" s="165"/>
      <c r="BK3494" s="165"/>
      <c r="BL3494" s="165"/>
      <c r="BM3494" s="165"/>
      <c r="BN3494" s="165"/>
      <c r="BO3494" s="165"/>
      <c r="BP3494" s="165"/>
      <c r="BQ3494" s="165"/>
      <c r="BS3494" s="6"/>
      <c r="BT3494" s="11"/>
      <c r="BU3494" s="6"/>
      <c r="BV3494" s="6"/>
    </row>
    <row r="3495" spans="1:74" ht="15.75" x14ac:dyDescent="0.25">
      <c r="A3495" s="52" t="s">
        <v>1422</v>
      </c>
      <c r="B3495" s="56"/>
      <c r="C3495" s="7" t="s">
        <v>118</v>
      </c>
      <c r="D3495" s="7" t="s">
        <v>6558</v>
      </c>
      <c r="E3495" s="7"/>
      <c r="F3495" s="64"/>
      <c r="G3495" s="6"/>
      <c r="H3495" s="6"/>
      <c r="I3495" s="10" t="s">
        <v>110</v>
      </c>
      <c r="J3495" s="11" t="s">
        <v>2091</v>
      </c>
      <c r="K3495" s="194" t="s">
        <v>510</v>
      </c>
      <c r="L3495" s="176"/>
      <c r="M3495" s="176">
        <v>1000</v>
      </c>
      <c r="N3495" s="80" t="s">
        <v>6854</v>
      </c>
      <c r="O3495" s="162"/>
      <c r="P3495" s="80" t="s">
        <v>2549</v>
      </c>
      <c r="Q3495" s="80"/>
      <c r="R3495" s="80"/>
      <c r="S3495" s="163"/>
      <c r="T3495" s="213"/>
      <c r="U3495" s="162"/>
      <c r="V3495" s="164"/>
      <c r="W3495" s="12" t="str">
        <f t="shared" si="764"/>
        <v>Mqtt1</v>
      </c>
      <c r="X3495" s="196" t="s">
        <v>10618</v>
      </c>
      <c r="Y3495" s="6" t="str">
        <f t="shared" si="765"/>
        <v>marpower/power-tag/compressor-1</v>
      </c>
      <c r="Z3495" s="103" t="str" cm="1">
        <f t="array" ref="Z3495">IF(COUNTIF(N3495,"spare"),"","$."&amp;_xlfn.REGEXEXTRACT(J3495,"^PT\d+[FQ]\d+_(.*)", 2))</f>
        <v>$.RMS_Current_Phase_C</v>
      </c>
      <c r="AA3495" s="12">
        <f t="shared" si="767"/>
        <v>54</v>
      </c>
      <c r="AB3495" s="6" t="s">
        <v>195</v>
      </c>
      <c r="AC3495" s="103">
        <v>3004</v>
      </c>
      <c r="AJ3495" s="80"/>
      <c r="AK3495" s="113" t="s">
        <v>1423</v>
      </c>
      <c r="AN3495" s="80"/>
      <c r="AO3495" s="80"/>
      <c r="AP3495" s="80"/>
      <c r="AQ3495" s="80"/>
      <c r="AR3495" s="127"/>
      <c r="AS3495" s="80"/>
      <c r="AT3495" s="7"/>
      <c r="AU3495" s="7"/>
      <c r="AV3495" s="165"/>
      <c r="AW3495" s="166"/>
      <c r="AX3495" s="137"/>
      <c r="AY3495" s="147"/>
      <c r="AZ3495" s="167"/>
      <c r="BA3495" s="167"/>
      <c r="BB3495" s="147" t="str">
        <f t="shared" si="768"/>
        <v/>
      </c>
      <c r="BC3495" s="168"/>
      <c r="BD3495" s="165"/>
      <c r="BE3495" s="165"/>
      <c r="BF3495" s="165"/>
      <c r="BG3495" s="165"/>
      <c r="BH3495" s="165"/>
      <c r="BI3495" s="165"/>
      <c r="BJ3495" s="165"/>
      <c r="BK3495" s="165"/>
      <c r="BL3495" s="165"/>
      <c r="BM3495" s="165"/>
      <c r="BN3495" s="165"/>
      <c r="BO3495" s="165"/>
      <c r="BP3495" s="165"/>
      <c r="BQ3495" s="165"/>
      <c r="BS3495" s="6"/>
      <c r="BT3495" s="11"/>
      <c r="BU3495" s="6"/>
      <c r="BV3495" s="6"/>
    </row>
    <row r="3496" spans="1:74" ht="15.75" x14ac:dyDescent="0.25">
      <c r="A3496" s="52" t="s">
        <v>1422</v>
      </c>
      <c r="B3496" s="56"/>
      <c r="C3496" s="7" t="s">
        <v>118</v>
      </c>
      <c r="D3496" s="7" t="s">
        <v>6558</v>
      </c>
      <c r="E3496" s="7"/>
      <c r="F3496" s="64"/>
      <c r="G3496" s="6"/>
      <c r="H3496" s="6"/>
      <c r="I3496" s="10" t="s">
        <v>110</v>
      </c>
      <c r="J3496" s="11" t="s">
        <v>2092</v>
      </c>
      <c r="K3496" s="194" t="s">
        <v>510</v>
      </c>
      <c r="L3496" s="176"/>
      <c r="M3496" s="176">
        <v>1000</v>
      </c>
      <c r="N3496" s="80" t="s">
        <v>6854</v>
      </c>
      <c r="O3496" s="162"/>
      <c r="P3496" s="80" t="s">
        <v>2550</v>
      </c>
      <c r="Q3496" s="80"/>
      <c r="R3496" s="80"/>
      <c r="S3496" s="163"/>
      <c r="T3496" s="213"/>
      <c r="U3496" s="162"/>
      <c r="V3496" s="164"/>
      <c r="W3496" s="12" t="str">
        <f t="shared" si="764"/>
        <v>Mqtt1</v>
      </c>
      <c r="X3496" s="196" t="s">
        <v>10618</v>
      </c>
      <c r="Y3496" s="6" t="str">
        <f t="shared" si="765"/>
        <v>marpower/power-tag/compressor-1</v>
      </c>
      <c r="Z3496" s="103" t="str" cm="1">
        <f t="array" ref="Z3496">IF(COUNTIF(N3496,"spare"),"","$."&amp;_xlfn.REGEXEXTRACT(J3496,"^PT\d+[FQ]\d+_(.*)", 2))</f>
        <v>$.RMS_Current_Phase_Neut</v>
      </c>
      <c r="AA3496" s="12">
        <f t="shared" si="767"/>
        <v>54</v>
      </c>
      <c r="AB3496" s="6" t="s">
        <v>195</v>
      </c>
      <c r="AC3496" s="103">
        <v>3006</v>
      </c>
      <c r="AJ3496" s="80"/>
      <c r="AK3496" s="113" t="s">
        <v>1423</v>
      </c>
      <c r="AN3496" s="80"/>
      <c r="AO3496" s="80"/>
      <c r="AP3496" s="80"/>
      <c r="AQ3496" s="80"/>
      <c r="AR3496" s="127"/>
      <c r="AS3496" s="80"/>
      <c r="AT3496" s="7"/>
      <c r="AU3496" s="7"/>
      <c r="AV3496" s="165"/>
      <c r="AW3496" s="166"/>
      <c r="AX3496" s="137"/>
      <c r="AY3496" s="147"/>
      <c r="AZ3496" s="167"/>
      <c r="BA3496" s="167"/>
      <c r="BB3496" s="147" t="str">
        <f t="shared" si="768"/>
        <v/>
      </c>
      <c r="BC3496" s="168"/>
      <c r="BD3496" s="165"/>
      <c r="BE3496" s="165"/>
      <c r="BF3496" s="165"/>
      <c r="BG3496" s="165"/>
      <c r="BH3496" s="165"/>
      <c r="BI3496" s="165"/>
      <c r="BJ3496" s="165"/>
      <c r="BK3496" s="165"/>
      <c r="BL3496" s="165"/>
      <c r="BM3496" s="165"/>
      <c r="BN3496" s="165"/>
      <c r="BO3496" s="165"/>
      <c r="BP3496" s="165"/>
      <c r="BQ3496" s="165"/>
      <c r="BS3496" s="6"/>
      <c r="BT3496" s="11"/>
      <c r="BU3496" s="6"/>
      <c r="BV3496" s="6"/>
    </row>
    <row r="3497" spans="1:74" ht="15.75" x14ac:dyDescent="0.25">
      <c r="A3497" s="52" t="s">
        <v>1422</v>
      </c>
      <c r="B3497" s="56"/>
      <c r="C3497" s="7" t="s">
        <v>118</v>
      </c>
      <c r="D3497" s="7" t="s">
        <v>6558</v>
      </c>
      <c r="E3497" s="7"/>
      <c r="F3497" s="64"/>
      <c r="G3497" s="6"/>
      <c r="H3497" s="6"/>
      <c r="I3497" s="10" t="s">
        <v>110</v>
      </c>
      <c r="J3497" s="11" t="s">
        <v>8323</v>
      </c>
      <c r="K3497" s="194" t="s">
        <v>510</v>
      </c>
      <c r="L3497" s="176"/>
      <c r="M3497" s="176">
        <v>1000</v>
      </c>
      <c r="N3497" s="80" t="s">
        <v>6854</v>
      </c>
      <c r="O3497" s="162"/>
      <c r="P3497" s="80" t="s">
        <v>2551</v>
      </c>
      <c r="Q3497" s="80"/>
      <c r="R3497" s="80"/>
      <c r="S3497" s="163"/>
      <c r="T3497" s="213"/>
      <c r="U3497" s="162"/>
      <c r="V3497" s="164"/>
      <c r="W3497" s="12" t="str">
        <f t="shared" si="764"/>
        <v>Mqtt1</v>
      </c>
      <c r="X3497" s="196" t="s">
        <v>10618</v>
      </c>
      <c r="Y3497" s="6" t="str">
        <f t="shared" si="765"/>
        <v>marpower/power-tag/compressor-1</v>
      </c>
      <c r="Z3497" s="103" t="str" cm="1">
        <f t="array" ref="Z3497">IF(COUNTIF(N3497,"spare"),"","$."&amp;_xlfn.REGEXEXTRACT(J3497,"^PT\d+[FQ]\d+_(.*)", 2))</f>
        <v>$.RMS_Voltage_A_N</v>
      </c>
      <c r="AA3497" s="12">
        <f t="shared" si="767"/>
        <v>54</v>
      </c>
      <c r="AB3497" s="6" t="s">
        <v>195</v>
      </c>
      <c r="AC3497" s="103">
        <v>3028</v>
      </c>
      <c r="AJ3497" s="80"/>
      <c r="AK3497" s="113" t="s">
        <v>1424</v>
      </c>
      <c r="AN3497" s="80"/>
      <c r="AO3497" s="80"/>
      <c r="AP3497" s="80"/>
      <c r="AQ3497" s="80"/>
      <c r="AR3497" s="127"/>
      <c r="AS3497" s="80"/>
      <c r="AT3497" s="7"/>
      <c r="AU3497" s="7"/>
      <c r="AV3497" s="165"/>
      <c r="AW3497" s="166"/>
      <c r="AX3497" s="137"/>
      <c r="AY3497" s="147"/>
      <c r="AZ3497" s="167"/>
      <c r="BA3497" s="167"/>
      <c r="BB3497" s="147" t="str">
        <f t="shared" si="768"/>
        <v/>
      </c>
      <c r="BC3497" s="168"/>
      <c r="BD3497" s="165"/>
      <c r="BE3497" s="165"/>
      <c r="BF3497" s="165"/>
      <c r="BG3497" s="165"/>
      <c r="BH3497" s="165"/>
      <c r="BI3497" s="165"/>
      <c r="BJ3497" s="165"/>
      <c r="BK3497" s="165"/>
      <c r="BL3497" s="165"/>
      <c r="BM3497" s="165"/>
      <c r="BN3497" s="165"/>
      <c r="BO3497" s="165"/>
      <c r="BP3497" s="165"/>
      <c r="BQ3497" s="165"/>
      <c r="BS3497" s="6"/>
      <c r="BT3497" s="11"/>
      <c r="BU3497" s="6"/>
      <c r="BV3497" s="6"/>
    </row>
    <row r="3498" spans="1:74" ht="15.75" x14ac:dyDescent="0.25">
      <c r="A3498" s="52" t="s">
        <v>1422</v>
      </c>
      <c r="B3498" s="56"/>
      <c r="C3498" s="7" t="s">
        <v>118</v>
      </c>
      <c r="D3498" s="7" t="s">
        <v>6558</v>
      </c>
      <c r="E3498" s="7"/>
      <c r="F3498" s="64"/>
      <c r="G3498" s="6"/>
      <c r="H3498" s="6"/>
      <c r="I3498" s="10" t="s">
        <v>110</v>
      </c>
      <c r="J3498" s="11" t="s">
        <v>8500</v>
      </c>
      <c r="K3498" s="194" t="s">
        <v>510</v>
      </c>
      <c r="L3498" s="176"/>
      <c r="M3498" s="176">
        <v>1000</v>
      </c>
      <c r="N3498" s="80" t="s">
        <v>6854</v>
      </c>
      <c r="O3498" s="162"/>
      <c r="P3498" s="80" t="s">
        <v>2552</v>
      </c>
      <c r="Q3498" s="80"/>
      <c r="R3498" s="80"/>
      <c r="S3498" s="163"/>
      <c r="T3498" s="213"/>
      <c r="U3498" s="162"/>
      <c r="V3498" s="164"/>
      <c r="W3498" s="12" t="str">
        <f t="shared" si="764"/>
        <v>Mqtt1</v>
      </c>
      <c r="X3498" s="196" t="s">
        <v>10618</v>
      </c>
      <c r="Y3498" s="6" t="str">
        <f t="shared" si="765"/>
        <v>marpower/power-tag/compressor-1</v>
      </c>
      <c r="Z3498" s="103" t="str" cm="1">
        <f t="array" ref="Z3498">IF(COUNTIF(N3498,"spare"),"","$."&amp;_xlfn.REGEXEXTRACT(J3498,"^PT\d+[FQ]\d+_(.*)", 2))</f>
        <v>$.RMS_Voltage_B_N</v>
      </c>
      <c r="AA3498" s="12">
        <f t="shared" si="767"/>
        <v>54</v>
      </c>
      <c r="AB3498" s="6" t="s">
        <v>195</v>
      </c>
      <c r="AC3498" s="103">
        <v>3030</v>
      </c>
      <c r="AJ3498" s="80"/>
      <c r="AK3498" s="113" t="s">
        <v>1424</v>
      </c>
      <c r="AN3498" s="80"/>
      <c r="AO3498" s="80"/>
      <c r="AP3498" s="80"/>
      <c r="AQ3498" s="80"/>
      <c r="AR3498" s="127"/>
      <c r="AS3498" s="80"/>
      <c r="AT3498" s="7"/>
      <c r="AU3498" s="7"/>
      <c r="AV3498" s="165"/>
      <c r="AW3498" s="166"/>
      <c r="AX3498" s="137"/>
      <c r="AY3498" s="147"/>
      <c r="AZ3498" s="167"/>
      <c r="BA3498" s="167"/>
      <c r="BB3498" s="147" t="str">
        <f t="shared" si="768"/>
        <v/>
      </c>
      <c r="BC3498" s="168"/>
      <c r="BD3498" s="165"/>
      <c r="BE3498" s="165"/>
      <c r="BF3498" s="165"/>
      <c r="BG3498" s="165"/>
      <c r="BH3498" s="165"/>
      <c r="BI3498" s="165"/>
      <c r="BJ3498" s="165"/>
      <c r="BK3498" s="165"/>
      <c r="BL3498" s="165"/>
      <c r="BM3498" s="165"/>
      <c r="BN3498" s="165"/>
      <c r="BO3498" s="165"/>
      <c r="BP3498" s="165"/>
      <c r="BQ3498" s="165"/>
      <c r="BS3498" s="6"/>
      <c r="BT3498" s="11"/>
      <c r="BU3498" s="6"/>
      <c r="BV3498" s="6"/>
    </row>
    <row r="3499" spans="1:74" ht="15.75" x14ac:dyDescent="0.25">
      <c r="A3499" s="52" t="s">
        <v>1422</v>
      </c>
      <c r="B3499" s="56"/>
      <c r="C3499" s="7" t="s">
        <v>118</v>
      </c>
      <c r="D3499" s="7" t="s">
        <v>6558</v>
      </c>
      <c r="E3499" s="7"/>
      <c r="F3499" s="64"/>
      <c r="G3499" s="6"/>
      <c r="H3499" s="6"/>
      <c r="I3499" s="10" t="s">
        <v>110</v>
      </c>
      <c r="J3499" s="11" t="s">
        <v>8677</v>
      </c>
      <c r="K3499" s="194" t="s">
        <v>510</v>
      </c>
      <c r="L3499" s="176"/>
      <c r="M3499" s="176">
        <v>1000</v>
      </c>
      <c r="N3499" s="80" t="s">
        <v>6854</v>
      </c>
      <c r="O3499" s="162"/>
      <c r="P3499" s="80" t="s">
        <v>2553</v>
      </c>
      <c r="Q3499" s="80"/>
      <c r="R3499" s="80"/>
      <c r="S3499" s="163"/>
      <c r="T3499" s="213"/>
      <c r="U3499" s="162"/>
      <c r="V3499" s="164"/>
      <c r="W3499" s="12" t="str">
        <f t="shared" si="764"/>
        <v>Mqtt1</v>
      </c>
      <c r="X3499" s="196" t="s">
        <v>10618</v>
      </c>
      <c r="Y3499" s="6" t="str">
        <f t="shared" si="765"/>
        <v>marpower/power-tag/compressor-1</v>
      </c>
      <c r="Z3499" s="103" t="str" cm="1">
        <f t="array" ref="Z3499">IF(COUNTIF(N3499,"spare"),"","$."&amp;_xlfn.REGEXEXTRACT(J3499,"^PT\d+[FQ]\d+_(.*)", 2))</f>
        <v>$.RMS_Voltage_C_N</v>
      </c>
      <c r="AA3499" s="12">
        <f t="shared" si="767"/>
        <v>54</v>
      </c>
      <c r="AB3499" s="6" t="s">
        <v>195</v>
      </c>
      <c r="AC3499" s="103">
        <v>3032</v>
      </c>
      <c r="AJ3499" s="80"/>
      <c r="AK3499" s="113" t="s">
        <v>1424</v>
      </c>
      <c r="AN3499" s="80"/>
      <c r="AO3499" s="80"/>
      <c r="AP3499" s="80"/>
      <c r="AQ3499" s="80"/>
      <c r="AR3499" s="127"/>
      <c r="AS3499" s="80"/>
      <c r="AT3499" s="7"/>
      <c r="AU3499" s="7"/>
      <c r="AV3499" s="165"/>
      <c r="AW3499" s="166"/>
      <c r="AX3499" s="137"/>
      <c r="AY3499" s="147"/>
      <c r="AZ3499" s="167"/>
      <c r="BA3499" s="167"/>
      <c r="BB3499" s="147" t="str">
        <f t="shared" si="768"/>
        <v/>
      </c>
      <c r="BC3499" s="168"/>
      <c r="BD3499" s="165"/>
      <c r="BE3499" s="165"/>
      <c r="BF3499" s="165"/>
      <c r="BG3499" s="165"/>
      <c r="BH3499" s="165"/>
      <c r="BI3499" s="165"/>
      <c r="BJ3499" s="165"/>
      <c r="BK3499" s="165"/>
      <c r="BL3499" s="165"/>
      <c r="BM3499" s="165"/>
      <c r="BN3499" s="165"/>
      <c r="BO3499" s="165"/>
      <c r="BP3499" s="165"/>
      <c r="BQ3499" s="165"/>
      <c r="BS3499" s="6"/>
      <c r="BT3499" s="11"/>
      <c r="BU3499" s="6"/>
      <c r="BV3499" s="6"/>
    </row>
    <row r="3500" spans="1:74" ht="15.75" x14ac:dyDescent="0.25">
      <c r="A3500" s="52" t="s">
        <v>1422</v>
      </c>
      <c r="B3500" s="56"/>
      <c r="C3500" s="7" t="s">
        <v>118</v>
      </c>
      <c r="D3500" s="7" t="s">
        <v>6558</v>
      </c>
      <c r="E3500" s="7"/>
      <c r="F3500" s="64"/>
      <c r="G3500" s="6"/>
      <c r="H3500" s="6"/>
      <c r="I3500" s="10" t="s">
        <v>110</v>
      </c>
      <c r="J3500" s="11" t="s">
        <v>2093</v>
      </c>
      <c r="K3500" s="194" t="s">
        <v>510</v>
      </c>
      <c r="L3500" s="176"/>
      <c r="M3500" s="176">
        <v>1000</v>
      </c>
      <c r="N3500" s="80" t="s">
        <v>6854</v>
      </c>
      <c r="O3500" s="162"/>
      <c r="P3500" s="80" t="s">
        <v>2554</v>
      </c>
      <c r="Q3500" s="80"/>
      <c r="R3500" s="80"/>
      <c r="S3500" s="163"/>
      <c r="T3500" s="213"/>
      <c r="U3500" s="162"/>
      <c r="V3500" s="164"/>
      <c r="W3500" s="12" t="str">
        <f t="shared" si="764"/>
        <v>Mqtt1</v>
      </c>
      <c r="X3500" s="196" t="s">
        <v>10618</v>
      </c>
      <c r="Y3500" s="6" t="str">
        <f t="shared" si="765"/>
        <v>marpower/power-tag/compressor-1</v>
      </c>
      <c r="Z3500" s="103" t="str" cm="1">
        <f t="array" ref="Z3500">IF(COUNTIF(N3500,"spare"),"","$."&amp;_xlfn.REGEXEXTRACT(J3500,"^PT\d+[FQ]\d+_(.*)", 2))</f>
        <v>$.Active_Power_Phase_A</v>
      </c>
      <c r="AA3500" s="12">
        <f t="shared" si="767"/>
        <v>54</v>
      </c>
      <c r="AB3500" s="6" t="s">
        <v>195</v>
      </c>
      <c r="AC3500" s="103">
        <v>3054</v>
      </c>
      <c r="AJ3500" s="80"/>
      <c r="AK3500" s="113" t="s">
        <v>1425</v>
      </c>
      <c r="AN3500" s="80"/>
      <c r="AO3500" s="80"/>
      <c r="AP3500" s="80"/>
      <c r="AQ3500" s="80"/>
      <c r="AR3500" s="127"/>
      <c r="AS3500" s="80"/>
      <c r="AT3500" s="7"/>
      <c r="AU3500" s="7"/>
      <c r="AV3500" s="165"/>
      <c r="AW3500" s="166"/>
      <c r="AX3500" s="137"/>
      <c r="AY3500" s="147"/>
      <c r="AZ3500" s="167"/>
      <c r="BA3500" s="167"/>
      <c r="BB3500" s="147" t="str">
        <f t="shared" si="768"/>
        <v/>
      </c>
      <c r="BC3500" s="168"/>
      <c r="BD3500" s="165"/>
      <c r="BE3500" s="165"/>
      <c r="BF3500" s="165"/>
      <c r="BG3500" s="165"/>
      <c r="BH3500" s="165"/>
      <c r="BI3500" s="165"/>
      <c r="BJ3500" s="165"/>
      <c r="BK3500" s="165"/>
      <c r="BL3500" s="165"/>
      <c r="BM3500" s="165"/>
      <c r="BN3500" s="165"/>
      <c r="BO3500" s="165"/>
      <c r="BP3500" s="165"/>
      <c r="BQ3500" s="165"/>
      <c r="BS3500" s="6"/>
      <c r="BT3500" s="11"/>
      <c r="BU3500" s="6"/>
      <c r="BV3500" s="6"/>
    </row>
    <row r="3501" spans="1:74" ht="15.75" x14ac:dyDescent="0.25">
      <c r="A3501" s="52" t="s">
        <v>1422</v>
      </c>
      <c r="B3501" s="56"/>
      <c r="C3501" s="7" t="s">
        <v>118</v>
      </c>
      <c r="D3501" s="7" t="s">
        <v>6558</v>
      </c>
      <c r="E3501" s="7"/>
      <c r="F3501" s="64"/>
      <c r="G3501" s="6"/>
      <c r="H3501" s="6"/>
      <c r="I3501" s="10" t="s">
        <v>110</v>
      </c>
      <c r="J3501" s="11" t="s">
        <v>2094</v>
      </c>
      <c r="K3501" s="194" t="s">
        <v>510</v>
      </c>
      <c r="L3501" s="176"/>
      <c r="M3501" s="176">
        <v>1000</v>
      </c>
      <c r="N3501" s="80" t="s">
        <v>6854</v>
      </c>
      <c r="O3501" s="162"/>
      <c r="P3501" s="80" t="s">
        <v>2555</v>
      </c>
      <c r="Q3501" s="80"/>
      <c r="R3501" s="80"/>
      <c r="S3501" s="163"/>
      <c r="T3501" s="213"/>
      <c r="U3501" s="162"/>
      <c r="V3501" s="164"/>
      <c r="W3501" s="12" t="str">
        <f t="shared" si="764"/>
        <v>Mqtt1</v>
      </c>
      <c r="X3501" s="196" t="s">
        <v>10618</v>
      </c>
      <c r="Y3501" s="6" t="str">
        <f t="shared" si="765"/>
        <v>marpower/power-tag/compressor-1</v>
      </c>
      <c r="Z3501" s="103" t="str" cm="1">
        <f t="array" ref="Z3501">IF(COUNTIF(N3501,"spare"),"","$."&amp;_xlfn.REGEXEXTRACT(J3501,"^PT\d+[FQ]\d+_(.*)", 2))</f>
        <v>$.Active_Power_Phase_B</v>
      </c>
      <c r="AA3501" s="12">
        <f t="shared" si="767"/>
        <v>54</v>
      </c>
      <c r="AB3501" s="6" t="s">
        <v>195</v>
      </c>
      <c r="AC3501" s="103">
        <v>3056</v>
      </c>
      <c r="AJ3501" s="80"/>
      <c r="AK3501" s="113" t="s">
        <v>1425</v>
      </c>
      <c r="AN3501" s="80"/>
      <c r="AO3501" s="80"/>
      <c r="AP3501" s="80"/>
      <c r="AQ3501" s="80"/>
      <c r="AR3501" s="127"/>
      <c r="AS3501" s="80"/>
      <c r="AT3501" s="7"/>
      <c r="AU3501" s="7"/>
      <c r="AV3501" s="165"/>
      <c r="AW3501" s="166"/>
      <c r="AX3501" s="137"/>
      <c r="AY3501" s="147"/>
      <c r="AZ3501" s="167"/>
      <c r="BA3501" s="167"/>
      <c r="BB3501" s="147" t="str">
        <f t="shared" si="768"/>
        <v/>
      </c>
      <c r="BC3501" s="168"/>
      <c r="BD3501" s="165"/>
      <c r="BE3501" s="165"/>
      <c r="BF3501" s="165"/>
      <c r="BG3501" s="165"/>
      <c r="BH3501" s="165"/>
      <c r="BI3501" s="165"/>
      <c r="BJ3501" s="165"/>
      <c r="BK3501" s="165"/>
      <c r="BL3501" s="165"/>
      <c r="BM3501" s="165"/>
      <c r="BN3501" s="165"/>
      <c r="BO3501" s="165"/>
      <c r="BP3501" s="165"/>
      <c r="BQ3501" s="165"/>
      <c r="BS3501" s="6"/>
      <c r="BT3501" s="11"/>
      <c r="BU3501" s="6"/>
      <c r="BV3501" s="6"/>
    </row>
    <row r="3502" spans="1:74" ht="15.75" x14ac:dyDescent="0.25">
      <c r="A3502" s="52" t="s">
        <v>1422</v>
      </c>
      <c r="B3502" s="56"/>
      <c r="C3502" s="7" t="s">
        <v>118</v>
      </c>
      <c r="D3502" s="7" t="s">
        <v>6558</v>
      </c>
      <c r="E3502" s="7"/>
      <c r="F3502" s="64"/>
      <c r="G3502" s="6"/>
      <c r="H3502" s="6"/>
      <c r="I3502" s="10" t="s">
        <v>110</v>
      </c>
      <c r="J3502" s="11" t="s">
        <v>2095</v>
      </c>
      <c r="K3502" s="194" t="s">
        <v>510</v>
      </c>
      <c r="L3502" s="176"/>
      <c r="M3502" s="176">
        <v>1000</v>
      </c>
      <c r="N3502" s="80" t="s">
        <v>6854</v>
      </c>
      <c r="O3502" s="162"/>
      <c r="P3502" s="80" t="s">
        <v>2556</v>
      </c>
      <c r="Q3502" s="80"/>
      <c r="R3502" s="80"/>
      <c r="S3502" s="163"/>
      <c r="T3502" s="213"/>
      <c r="U3502" s="162"/>
      <c r="V3502" s="164"/>
      <c r="W3502" s="12" t="str">
        <f t="shared" si="764"/>
        <v>Mqtt1</v>
      </c>
      <c r="X3502" s="196" t="s">
        <v>10618</v>
      </c>
      <c r="Y3502" s="6" t="str">
        <f t="shared" si="765"/>
        <v>marpower/power-tag/compressor-1</v>
      </c>
      <c r="Z3502" s="103" t="str" cm="1">
        <f t="array" ref="Z3502">IF(COUNTIF(N3502,"spare"),"","$."&amp;_xlfn.REGEXEXTRACT(J3502,"^PT\d+[FQ]\d+_(.*)", 2))</f>
        <v>$.Active_Power_Phase_C</v>
      </c>
      <c r="AA3502" s="12">
        <f t="shared" si="767"/>
        <v>54</v>
      </c>
      <c r="AB3502" s="6" t="s">
        <v>195</v>
      </c>
      <c r="AC3502" s="103">
        <v>3058</v>
      </c>
      <c r="AJ3502" s="80"/>
      <c r="AK3502" s="113" t="s">
        <v>1425</v>
      </c>
      <c r="AN3502" s="80"/>
      <c r="AO3502" s="80"/>
      <c r="AP3502" s="80"/>
      <c r="AQ3502" s="80"/>
      <c r="AR3502" s="127"/>
      <c r="AS3502" s="80"/>
      <c r="AT3502" s="7"/>
      <c r="AU3502" s="7"/>
      <c r="AV3502" s="165"/>
      <c r="AW3502" s="166"/>
      <c r="AX3502" s="137"/>
      <c r="AY3502" s="147"/>
      <c r="AZ3502" s="167"/>
      <c r="BA3502" s="167"/>
      <c r="BB3502" s="147" t="str">
        <f t="shared" si="768"/>
        <v/>
      </c>
      <c r="BC3502" s="168"/>
      <c r="BD3502" s="165"/>
      <c r="BE3502" s="165"/>
      <c r="BF3502" s="165"/>
      <c r="BG3502" s="165"/>
      <c r="BH3502" s="165"/>
      <c r="BI3502" s="165"/>
      <c r="BJ3502" s="165"/>
      <c r="BK3502" s="165"/>
      <c r="BL3502" s="165"/>
      <c r="BM3502" s="165"/>
      <c r="BN3502" s="165"/>
      <c r="BO3502" s="165"/>
      <c r="BP3502" s="165"/>
      <c r="BQ3502" s="165"/>
      <c r="BS3502" s="6"/>
      <c r="BT3502" s="11"/>
      <c r="BU3502" s="6"/>
      <c r="BV3502" s="6"/>
    </row>
    <row r="3503" spans="1:74" ht="15.75" x14ac:dyDescent="0.25">
      <c r="A3503" s="52" t="s">
        <v>1422</v>
      </c>
      <c r="B3503" s="56"/>
      <c r="C3503" s="7" t="s">
        <v>118</v>
      </c>
      <c r="D3503" s="7" t="s">
        <v>6558</v>
      </c>
      <c r="E3503" s="7"/>
      <c r="F3503" s="64"/>
      <c r="G3503" s="6"/>
      <c r="H3503" s="6"/>
      <c r="I3503" s="10" t="s">
        <v>110</v>
      </c>
      <c r="J3503" s="11" t="s">
        <v>2096</v>
      </c>
      <c r="K3503" s="194" t="s">
        <v>510</v>
      </c>
      <c r="L3503" s="176"/>
      <c r="M3503" s="176">
        <v>1000</v>
      </c>
      <c r="N3503" s="80" t="s">
        <v>6854</v>
      </c>
      <c r="O3503" s="162"/>
      <c r="P3503" s="80" t="s">
        <v>2557</v>
      </c>
      <c r="Q3503" s="80"/>
      <c r="R3503" s="80"/>
      <c r="S3503" s="163"/>
      <c r="T3503" s="213"/>
      <c r="U3503" s="162"/>
      <c r="V3503" s="164"/>
      <c r="W3503" s="12" t="str">
        <f t="shared" si="764"/>
        <v>Mqtt1</v>
      </c>
      <c r="X3503" s="196" t="s">
        <v>10618</v>
      </c>
      <c r="Y3503" s="6" t="str">
        <f t="shared" si="765"/>
        <v>marpower/power-tag/compressor-1</v>
      </c>
      <c r="Z3503" s="103" t="str" cm="1">
        <f t="array" ref="Z3503">IF(COUNTIF(N3503,"spare"),"","$."&amp;_xlfn.REGEXEXTRACT(J3503,"^PT\d+[FQ]\d+_(.*)", 2))</f>
        <v>$.Total_Active_Power</v>
      </c>
      <c r="AA3503" s="12">
        <f t="shared" si="767"/>
        <v>54</v>
      </c>
      <c r="AB3503" s="6" t="s">
        <v>195</v>
      </c>
      <c r="AC3503" s="103">
        <v>3060</v>
      </c>
      <c r="AJ3503" s="80"/>
      <c r="AK3503" s="113" t="s">
        <v>1425</v>
      </c>
      <c r="AN3503" s="80"/>
      <c r="AO3503" s="80"/>
      <c r="AP3503" s="80"/>
      <c r="AQ3503" s="80"/>
      <c r="AR3503" s="127"/>
      <c r="AS3503" s="80"/>
      <c r="AT3503" s="7"/>
      <c r="AU3503" s="7"/>
      <c r="AV3503" s="165"/>
      <c r="AW3503" s="166"/>
      <c r="AX3503" s="137"/>
      <c r="AY3503" s="147"/>
      <c r="AZ3503" s="167"/>
      <c r="BA3503" s="167"/>
      <c r="BB3503" s="147" t="str">
        <f t="shared" si="768"/>
        <v/>
      </c>
      <c r="BC3503" s="168"/>
      <c r="BD3503" s="165"/>
      <c r="BE3503" s="165"/>
      <c r="BF3503" s="165"/>
      <c r="BG3503" s="165"/>
      <c r="BH3503" s="165"/>
      <c r="BI3503" s="165"/>
      <c r="BJ3503" s="165"/>
      <c r="BK3503" s="165"/>
      <c r="BL3503" s="165"/>
      <c r="BM3503" s="165"/>
      <c r="BN3503" s="165"/>
      <c r="BO3503" s="165"/>
      <c r="BP3503" s="165"/>
      <c r="BQ3503" s="165"/>
      <c r="BS3503" s="6"/>
      <c r="BT3503" s="11"/>
      <c r="BU3503" s="6"/>
      <c r="BV3503" s="6"/>
    </row>
    <row r="3504" spans="1:74" ht="15.75" x14ac:dyDescent="0.25">
      <c r="A3504" s="52" t="s">
        <v>1422</v>
      </c>
      <c r="B3504" s="56"/>
      <c r="C3504" s="7" t="s">
        <v>118</v>
      </c>
      <c r="D3504" s="7" t="s">
        <v>6558</v>
      </c>
      <c r="E3504" s="7"/>
      <c r="F3504" s="64"/>
      <c r="G3504" s="6"/>
      <c r="H3504" s="6"/>
      <c r="I3504" s="10" t="s">
        <v>110</v>
      </c>
      <c r="J3504" s="11" t="s">
        <v>2097</v>
      </c>
      <c r="K3504" s="194" t="s">
        <v>510</v>
      </c>
      <c r="L3504" s="176"/>
      <c r="M3504" s="176">
        <v>1000</v>
      </c>
      <c r="N3504" s="80" t="s">
        <v>6854</v>
      </c>
      <c r="O3504" s="162"/>
      <c r="P3504" s="80" t="s">
        <v>2558</v>
      </c>
      <c r="Q3504" s="80"/>
      <c r="R3504" s="80"/>
      <c r="S3504" s="163"/>
      <c r="T3504" s="213"/>
      <c r="U3504" s="162"/>
      <c r="V3504" s="164"/>
      <c r="W3504" s="12" t="str">
        <f t="shared" si="764"/>
        <v>Mqtt1</v>
      </c>
      <c r="X3504" s="196" t="s">
        <v>10618</v>
      </c>
      <c r="Y3504" s="6" t="str">
        <f t="shared" si="765"/>
        <v>marpower/power-tag/compressor-1</v>
      </c>
      <c r="Z3504" s="103" t="str" cm="1">
        <f t="array" ref="Z3504">IF(COUNTIF(N3504,"spare"),"","$."&amp;_xlfn.REGEXEXTRACT(J3504,"^PT\d+[FQ]\d+_(.*)", 2))</f>
        <v>$.Power_Factor_Phase_A</v>
      </c>
      <c r="AA3504" s="12">
        <f t="shared" si="767"/>
        <v>54</v>
      </c>
      <c r="AB3504" s="6" t="s">
        <v>195</v>
      </c>
      <c r="AC3504" s="103">
        <v>3078</v>
      </c>
      <c r="AJ3504" s="80"/>
      <c r="AK3504" s="113" t="s">
        <v>1426</v>
      </c>
      <c r="AN3504" s="80"/>
      <c r="AO3504" s="80"/>
      <c r="AP3504" s="80"/>
      <c r="AQ3504" s="80"/>
      <c r="AR3504" s="127"/>
      <c r="AS3504" s="80"/>
      <c r="AT3504" s="7"/>
      <c r="AU3504" s="7"/>
      <c r="AV3504" s="165"/>
      <c r="AW3504" s="166"/>
      <c r="AX3504" s="137"/>
      <c r="AY3504" s="147"/>
      <c r="AZ3504" s="167"/>
      <c r="BA3504" s="167"/>
      <c r="BB3504" s="147" t="str">
        <f t="shared" si="768"/>
        <v/>
      </c>
      <c r="BC3504" s="168"/>
      <c r="BD3504" s="165"/>
      <c r="BE3504" s="165"/>
      <c r="BF3504" s="165"/>
      <c r="BG3504" s="165"/>
      <c r="BH3504" s="165"/>
      <c r="BI3504" s="165"/>
      <c r="BJ3504" s="165"/>
      <c r="BK3504" s="165"/>
      <c r="BL3504" s="165"/>
      <c r="BM3504" s="165"/>
      <c r="BN3504" s="165"/>
      <c r="BO3504" s="165"/>
      <c r="BP3504" s="165"/>
      <c r="BQ3504" s="165"/>
      <c r="BS3504" s="6"/>
      <c r="BT3504" s="11"/>
      <c r="BU3504" s="6"/>
      <c r="BV3504" s="6"/>
    </row>
    <row r="3505" spans="1:74" ht="15.75" x14ac:dyDescent="0.25">
      <c r="A3505" s="52" t="s">
        <v>1422</v>
      </c>
      <c r="B3505" s="56"/>
      <c r="C3505" s="7" t="s">
        <v>118</v>
      </c>
      <c r="D3505" s="7" t="s">
        <v>6558</v>
      </c>
      <c r="E3505" s="7"/>
      <c r="F3505" s="64"/>
      <c r="G3505" s="6"/>
      <c r="H3505" s="6"/>
      <c r="I3505" s="10" t="s">
        <v>110</v>
      </c>
      <c r="J3505" s="11" t="s">
        <v>2098</v>
      </c>
      <c r="K3505" s="194" t="s">
        <v>510</v>
      </c>
      <c r="L3505" s="176"/>
      <c r="M3505" s="176">
        <v>1000</v>
      </c>
      <c r="N3505" s="80" t="s">
        <v>6854</v>
      </c>
      <c r="O3505" s="162"/>
      <c r="P3505" s="80" t="s">
        <v>2559</v>
      </c>
      <c r="Q3505" s="80"/>
      <c r="R3505" s="80"/>
      <c r="S3505" s="163"/>
      <c r="T3505" s="213"/>
      <c r="U3505" s="162"/>
      <c r="V3505" s="164"/>
      <c r="W3505" s="12" t="str">
        <f t="shared" si="764"/>
        <v>Mqtt1</v>
      </c>
      <c r="X3505" s="196" t="s">
        <v>10618</v>
      </c>
      <c r="Y3505" s="6" t="str">
        <f t="shared" si="765"/>
        <v>marpower/power-tag/compressor-1</v>
      </c>
      <c r="Z3505" s="103" t="str" cm="1">
        <f t="array" ref="Z3505">IF(COUNTIF(N3505,"spare"),"","$."&amp;_xlfn.REGEXEXTRACT(J3505,"^PT\d+[FQ]\d+_(.*)", 2))</f>
        <v>$.Power_Factor_Phase_B</v>
      </c>
      <c r="AA3505" s="12">
        <f t="shared" si="767"/>
        <v>54</v>
      </c>
      <c r="AB3505" s="6" t="s">
        <v>195</v>
      </c>
      <c r="AC3505" s="103">
        <v>3080</v>
      </c>
      <c r="AJ3505" s="80"/>
      <c r="AK3505" s="113" t="s">
        <v>1426</v>
      </c>
      <c r="AN3505" s="80"/>
      <c r="AO3505" s="80"/>
      <c r="AP3505" s="80"/>
      <c r="AQ3505" s="80"/>
      <c r="AR3505" s="127"/>
      <c r="AS3505" s="80"/>
      <c r="AT3505" s="7"/>
      <c r="AU3505" s="7"/>
      <c r="AV3505" s="165"/>
      <c r="AW3505" s="166"/>
      <c r="AX3505" s="137"/>
      <c r="AY3505" s="147"/>
      <c r="AZ3505" s="167"/>
      <c r="BA3505" s="167"/>
      <c r="BB3505" s="147" t="str">
        <f t="shared" si="768"/>
        <v/>
      </c>
      <c r="BC3505" s="168"/>
      <c r="BD3505" s="165"/>
      <c r="BE3505" s="165"/>
      <c r="BF3505" s="165"/>
      <c r="BG3505" s="165"/>
      <c r="BH3505" s="165"/>
      <c r="BI3505" s="165"/>
      <c r="BJ3505" s="165"/>
      <c r="BK3505" s="165"/>
      <c r="BL3505" s="165"/>
      <c r="BM3505" s="165"/>
      <c r="BN3505" s="165"/>
      <c r="BO3505" s="165"/>
      <c r="BP3505" s="165"/>
      <c r="BQ3505" s="165"/>
      <c r="BS3505" s="6"/>
      <c r="BT3505" s="11"/>
      <c r="BU3505" s="6"/>
      <c r="BV3505" s="6"/>
    </row>
    <row r="3506" spans="1:74" ht="15.75" x14ac:dyDescent="0.25">
      <c r="A3506" s="52" t="s">
        <v>1422</v>
      </c>
      <c r="B3506" s="56"/>
      <c r="C3506" s="7" t="s">
        <v>118</v>
      </c>
      <c r="D3506" s="7" t="s">
        <v>6558</v>
      </c>
      <c r="E3506" s="7"/>
      <c r="F3506" s="64"/>
      <c r="G3506" s="6"/>
      <c r="H3506" s="6"/>
      <c r="I3506" s="10" t="s">
        <v>110</v>
      </c>
      <c r="J3506" s="11" t="s">
        <v>2099</v>
      </c>
      <c r="K3506" s="194" t="s">
        <v>510</v>
      </c>
      <c r="L3506" s="176"/>
      <c r="M3506" s="176">
        <v>1000</v>
      </c>
      <c r="N3506" s="80" t="s">
        <v>6854</v>
      </c>
      <c r="O3506" s="162"/>
      <c r="P3506" s="80" t="s">
        <v>2560</v>
      </c>
      <c r="Q3506" s="80"/>
      <c r="R3506" s="80"/>
      <c r="S3506" s="163"/>
      <c r="T3506" s="213"/>
      <c r="U3506" s="162"/>
      <c r="V3506" s="164"/>
      <c r="W3506" s="12" t="str">
        <f t="shared" si="764"/>
        <v>Mqtt1</v>
      </c>
      <c r="X3506" s="196" t="s">
        <v>10618</v>
      </c>
      <c r="Y3506" s="6" t="str">
        <f t="shared" si="765"/>
        <v>marpower/power-tag/compressor-1</v>
      </c>
      <c r="Z3506" s="103" t="str" cm="1">
        <f t="array" ref="Z3506">IF(COUNTIF(N3506,"spare"),"","$."&amp;_xlfn.REGEXEXTRACT(J3506,"^PT\d+[FQ]\d+_(.*)", 2))</f>
        <v>$.Power_Factor_Phase_C</v>
      </c>
      <c r="AA3506" s="12">
        <f t="shared" si="767"/>
        <v>54</v>
      </c>
      <c r="AB3506" s="6" t="s">
        <v>195</v>
      </c>
      <c r="AC3506" s="103">
        <v>3082</v>
      </c>
      <c r="AJ3506" s="80"/>
      <c r="AK3506" s="113" t="s">
        <v>1426</v>
      </c>
      <c r="AN3506" s="80"/>
      <c r="AO3506" s="80"/>
      <c r="AP3506" s="80"/>
      <c r="AQ3506" s="80"/>
      <c r="AR3506" s="127"/>
      <c r="AS3506" s="80"/>
      <c r="AT3506" s="7"/>
      <c r="AU3506" s="7"/>
      <c r="AV3506" s="165"/>
      <c r="AW3506" s="166"/>
      <c r="AX3506" s="137"/>
      <c r="AY3506" s="147"/>
      <c r="AZ3506" s="167"/>
      <c r="BA3506" s="167"/>
      <c r="BB3506" s="147" t="str">
        <f t="shared" si="768"/>
        <v/>
      </c>
      <c r="BC3506" s="168"/>
      <c r="BD3506" s="165"/>
      <c r="BE3506" s="165"/>
      <c r="BF3506" s="165"/>
      <c r="BG3506" s="165"/>
      <c r="BH3506" s="165"/>
      <c r="BI3506" s="165"/>
      <c r="BJ3506" s="165"/>
      <c r="BK3506" s="165"/>
      <c r="BL3506" s="165"/>
      <c r="BM3506" s="165"/>
      <c r="BN3506" s="165"/>
      <c r="BO3506" s="165"/>
      <c r="BP3506" s="165"/>
      <c r="BQ3506" s="165"/>
      <c r="BS3506" s="6"/>
      <c r="BT3506" s="11"/>
      <c r="BU3506" s="6"/>
      <c r="BV3506" s="6"/>
    </row>
    <row r="3507" spans="1:74" ht="15.75" x14ac:dyDescent="0.25">
      <c r="A3507" s="52" t="s">
        <v>1422</v>
      </c>
      <c r="B3507" s="56"/>
      <c r="C3507" s="7" t="s">
        <v>118</v>
      </c>
      <c r="D3507" s="7" t="s">
        <v>6558</v>
      </c>
      <c r="E3507" s="7"/>
      <c r="F3507" s="64"/>
      <c r="G3507" s="6"/>
      <c r="H3507" s="6"/>
      <c r="I3507" s="10" t="s">
        <v>110</v>
      </c>
      <c r="J3507" s="11" t="s">
        <v>2100</v>
      </c>
      <c r="K3507" s="194" t="s">
        <v>510</v>
      </c>
      <c r="L3507" s="176"/>
      <c r="M3507" s="176">
        <v>1000</v>
      </c>
      <c r="N3507" s="80" t="s">
        <v>6854</v>
      </c>
      <c r="O3507" s="162"/>
      <c r="P3507" s="80" t="s">
        <v>2561</v>
      </c>
      <c r="Q3507" s="80"/>
      <c r="R3507" s="80"/>
      <c r="S3507" s="163"/>
      <c r="T3507" s="213"/>
      <c r="U3507" s="162"/>
      <c r="V3507" s="164"/>
      <c r="W3507" s="12" t="str">
        <f t="shared" si="764"/>
        <v>Mqtt1</v>
      </c>
      <c r="X3507" s="196" t="s">
        <v>10618</v>
      </c>
      <c r="Y3507" s="6" t="str">
        <f t="shared" si="765"/>
        <v>marpower/power-tag/compressor-1</v>
      </c>
      <c r="Z3507" s="103" t="str" cm="1">
        <f t="array" ref="Z3507">IF(COUNTIF(N3507,"spare"),"","$."&amp;_xlfn.REGEXEXTRACT(J3507,"^PT\d+[FQ]\d+_(.*)", 2))</f>
        <v>$.Total_Power_Factor</v>
      </c>
      <c r="AA3507" s="12">
        <f t="shared" si="767"/>
        <v>54</v>
      </c>
      <c r="AB3507" s="6" t="s">
        <v>195</v>
      </c>
      <c r="AC3507" s="103">
        <v>3084</v>
      </c>
      <c r="AJ3507" s="80"/>
      <c r="AK3507" s="113" t="s">
        <v>1426</v>
      </c>
      <c r="AN3507" s="80"/>
      <c r="AO3507" s="80"/>
      <c r="AP3507" s="80"/>
      <c r="AQ3507" s="80"/>
      <c r="AR3507" s="127"/>
      <c r="AS3507" s="80"/>
      <c r="AT3507" s="7"/>
      <c r="AU3507" s="7"/>
      <c r="AV3507" s="165"/>
      <c r="AW3507" s="166"/>
      <c r="AX3507" s="137"/>
      <c r="AY3507" s="147"/>
      <c r="AZ3507" s="167"/>
      <c r="BA3507" s="167"/>
      <c r="BB3507" s="147" t="str">
        <f t="shared" si="768"/>
        <v/>
      </c>
      <c r="BC3507" s="168"/>
      <c r="BD3507" s="165"/>
      <c r="BE3507" s="165"/>
      <c r="BF3507" s="165"/>
      <c r="BG3507" s="165"/>
      <c r="BH3507" s="165"/>
      <c r="BI3507" s="165"/>
      <c r="BJ3507" s="165"/>
      <c r="BK3507" s="165"/>
      <c r="BL3507" s="165"/>
      <c r="BM3507" s="165"/>
      <c r="BN3507" s="165"/>
      <c r="BO3507" s="165"/>
      <c r="BP3507" s="165"/>
      <c r="BQ3507" s="165"/>
      <c r="BS3507" s="6"/>
      <c r="BT3507" s="11"/>
      <c r="BU3507" s="6"/>
      <c r="BV3507" s="6"/>
    </row>
    <row r="3508" spans="1:74" ht="15.75" x14ac:dyDescent="0.25">
      <c r="A3508" s="52" t="s">
        <v>1422</v>
      </c>
      <c r="B3508" s="56"/>
      <c r="C3508" s="7" t="s">
        <v>118</v>
      </c>
      <c r="D3508" s="7" t="s">
        <v>6558</v>
      </c>
      <c r="E3508" s="7"/>
      <c r="F3508" s="64"/>
      <c r="G3508" s="6"/>
      <c r="H3508" s="6"/>
      <c r="I3508" s="10" t="s">
        <v>110</v>
      </c>
      <c r="J3508" s="11" t="s">
        <v>2101</v>
      </c>
      <c r="K3508" s="194" t="s">
        <v>510</v>
      </c>
      <c r="L3508" s="176"/>
      <c r="M3508" s="176">
        <v>1000</v>
      </c>
      <c r="N3508" s="80" t="s">
        <v>6854</v>
      </c>
      <c r="O3508" s="162"/>
      <c r="P3508" s="80" t="s">
        <v>2562</v>
      </c>
      <c r="Q3508" s="80"/>
      <c r="R3508" s="80"/>
      <c r="S3508" s="163"/>
      <c r="T3508" s="213"/>
      <c r="U3508" s="162"/>
      <c r="V3508" s="164"/>
      <c r="W3508" s="12" t="str">
        <f t="shared" si="764"/>
        <v>Mqtt1</v>
      </c>
      <c r="X3508" s="196" t="s">
        <v>10619</v>
      </c>
      <c r="Y3508" s="6" t="str">
        <f t="shared" si="765"/>
        <v>marpower/power-tag/heat-recovery-pump-compression-chiller</v>
      </c>
      <c r="Z3508" s="103" t="str" cm="1">
        <f t="array" ref="Z3508">IF(COUNTIF(N3508,"spare"),"","$."&amp;_xlfn.REGEXEXTRACT(J3508,"^PT\d+[FQ]\d+_(.*)", 2))</f>
        <v>$.RMS_Current_Phase_A</v>
      </c>
      <c r="AA3508" s="12">
        <f t="shared" si="767"/>
        <v>55</v>
      </c>
      <c r="AB3508" s="6" t="s">
        <v>195</v>
      </c>
      <c r="AC3508" s="103">
        <v>3000</v>
      </c>
      <c r="AJ3508" s="80"/>
      <c r="AK3508" s="113" t="s">
        <v>1423</v>
      </c>
      <c r="AN3508" s="80"/>
      <c r="AO3508" s="80"/>
      <c r="AP3508" s="80"/>
      <c r="AQ3508" s="80"/>
      <c r="AR3508" s="127"/>
      <c r="AS3508" s="80"/>
      <c r="AT3508" s="7"/>
      <c r="AU3508" s="7"/>
      <c r="AV3508" s="165"/>
      <c r="AW3508" s="166"/>
      <c r="AX3508" s="137"/>
      <c r="AY3508" s="147"/>
      <c r="AZ3508" s="167"/>
      <c r="BA3508" s="167"/>
      <c r="BB3508" s="147" t="str">
        <f t="shared" ref="BB3508:BB3522" si="769">IF(ISNUMBER(AM3508),"1","")</f>
        <v/>
      </c>
      <c r="BC3508" s="168"/>
      <c r="BD3508" s="165"/>
      <c r="BE3508" s="165"/>
      <c r="BF3508" s="165"/>
      <c r="BG3508" s="165"/>
      <c r="BH3508" s="165"/>
      <c r="BI3508" s="165"/>
      <c r="BJ3508" s="165"/>
      <c r="BK3508" s="165"/>
      <c r="BL3508" s="165"/>
      <c r="BM3508" s="165"/>
      <c r="BN3508" s="165"/>
      <c r="BO3508" s="165"/>
      <c r="BP3508" s="165"/>
      <c r="BQ3508" s="165"/>
      <c r="BS3508" s="6"/>
      <c r="BT3508" s="11"/>
      <c r="BU3508" s="6"/>
      <c r="BV3508" s="6"/>
    </row>
    <row r="3509" spans="1:74" ht="15.75" x14ac:dyDescent="0.25">
      <c r="A3509" s="52" t="s">
        <v>1422</v>
      </c>
      <c r="B3509" s="56"/>
      <c r="C3509" s="7" t="s">
        <v>118</v>
      </c>
      <c r="D3509" s="7" t="s">
        <v>6558</v>
      </c>
      <c r="E3509" s="7"/>
      <c r="F3509" s="64"/>
      <c r="G3509" s="6"/>
      <c r="H3509" s="6"/>
      <c r="I3509" s="10" t="s">
        <v>110</v>
      </c>
      <c r="J3509" s="11" t="s">
        <v>2102</v>
      </c>
      <c r="K3509" s="194" t="s">
        <v>510</v>
      </c>
      <c r="L3509" s="176"/>
      <c r="M3509" s="176">
        <v>1000</v>
      </c>
      <c r="N3509" s="80" t="s">
        <v>6854</v>
      </c>
      <c r="O3509" s="162"/>
      <c r="P3509" s="80" t="s">
        <v>2563</v>
      </c>
      <c r="Q3509" s="80"/>
      <c r="R3509" s="80"/>
      <c r="S3509" s="163"/>
      <c r="T3509" s="213"/>
      <c r="U3509" s="162"/>
      <c r="V3509" s="164"/>
      <c r="W3509" s="12" t="str">
        <f t="shared" si="764"/>
        <v>Mqtt1</v>
      </c>
      <c r="X3509" s="196" t="s">
        <v>10619</v>
      </c>
      <c r="Y3509" s="6" t="str">
        <f t="shared" si="765"/>
        <v>marpower/power-tag/heat-recovery-pump-compression-chiller</v>
      </c>
      <c r="Z3509" s="103" t="str" cm="1">
        <f t="array" ref="Z3509">IF(COUNTIF(N3509,"spare"),"","$."&amp;_xlfn.REGEXEXTRACT(J3509,"^PT\d+[FQ]\d+_(.*)", 2))</f>
        <v>$.RMS_Current_Phase_B</v>
      </c>
      <c r="AA3509" s="12">
        <f t="shared" si="767"/>
        <v>55</v>
      </c>
      <c r="AB3509" s="6" t="s">
        <v>195</v>
      </c>
      <c r="AC3509" s="103">
        <v>3002</v>
      </c>
      <c r="AJ3509" s="80"/>
      <c r="AK3509" s="113" t="s">
        <v>1423</v>
      </c>
      <c r="AN3509" s="80"/>
      <c r="AO3509" s="80"/>
      <c r="AP3509" s="80"/>
      <c r="AQ3509" s="80"/>
      <c r="AR3509" s="127"/>
      <c r="AS3509" s="80"/>
      <c r="AT3509" s="7"/>
      <c r="AU3509" s="7"/>
      <c r="AV3509" s="165"/>
      <c r="AW3509" s="166"/>
      <c r="AX3509" s="137"/>
      <c r="AY3509" s="147"/>
      <c r="AZ3509" s="167"/>
      <c r="BA3509" s="167"/>
      <c r="BB3509" s="147" t="str">
        <f t="shared" si="769"/>
        <v/>
      </c>
      <c r="BC3509" s="168"/>
      <c r="BD3509" s="165"/>
      <c r="BE3509" s="165"/>
      <c r="BF3509" s="165"/>
      <c r="BG3509" s="165"/>
      <c r="BH3509" s="165"/>
      <c r="BI3509" s="165"/>
      <c r="BJ3509" s="165"/>
      <c r="BK3509" s="165"/>
      <c r="BL3509" s="165"/>
      <c r="BM3509" s="165"/>
      <c r="BN3509" s="165"/>
      <c r="BO3509" s="165"/>
      <c r="BP3509" s="165"/>
      <c r="BQ3509" s="165"/>
      <c r="BS3509" s="6"/>
      <c r="BT3509" s="11"/>
      <c r="BU3509" s="6"/>
      <c r="BV3509" s="6"/>
    </row>
    <row r="3510" spans="1:74" ht="15.75" x14ac:dyDescent="0.25">
      <c r="A3510" s="52" t="s">
        <v>1422</v>
      </c>
      <c r="B3510" s="56"/>
      <c r="C3510" s="7" t="s">
        <v>118</v>
      </c>
      <c r="D3510" s="7" t="s">
        <v>6558</v>
      </c>
      <c r="E3510" s="7"/>
      <c r="F3510" s="64"/>
      <c r="G3510" s="6"/>
      <c r="H3510" s="6"/>
      <c r="I3510" s="10" t="s">
        <v>110</v>
      </c>
      <c r="J3510" s="11" t="s">
        <v>2103</v>
      </c>
      <c r="K3510" s="194" t="s">
        <v>510</v>
      </c>
      <c r="L3510" s="176"/>
      <c r="M3510" s="176">
        <v>1000</v>
      </c>
      <c r="N3510" s="80" t="s">
        <v>6854</v>
      </c>
      <c r="O3510" s="162"/>
      <c r="P3510" s="80" t="s">
        <v>2564</v>
      </c>
      <c r="Q3510" s="80"/>
      <c r="R3510" s="80"/>
      <c r="S3510" s="163"/>
      <c r="T3510" s="213"/>
      <c r="U3510" s="162"/>
      <c r="V3510" s="164"/>
      <c r="W3510" s="12" t="str">
        <f t="shared" si="764"/>
        <v>Mqtt1</v>
      </c>
      <c r="X3510" s="196" t="s">
        <v>10619</v>
      </c>
      <c r="Y3510" s="6" t="str">
        <f t="shared" si="765"/>
        <v>marpower/power-tag/heat-recovery-pump-compression-chiller</v>
      </c>
      <c r="Z3510" s="103" t="str" cm="1">
        <f t="array" ref="Z3510">IF(COUNTIF(N3510,"spare"),"","$."&amp;_xlfn.REGEXEXTRACT(J3510,"^PT\d+[FQ]\d+_(.*)", 2))</f>
        <v>$.RMS_Current_Phase_C</v>
      </c>
      <c r="AA3510" s="12">
        <f t="shared" si="767"/>
        <v>55</v>
      </c>
      <c r="AB3510" s="6" t="s">
        <v>195</v>
      </c>
      <c r="AC3510" s="103">
        <v>3004</v>
      </c>
      <c r="AJ3510" s="80"/>
      <c r="AK3510" s="113" t="s">
        <v>1423</v>
      </c>
      <c r="AN3510" s="80"/>
      <c r="AO3510" s="80"/>
      <c r="AP3510" s="80"/>
      <c r="AQ3510" s="80"/>
      <c r="AR3510" s="127"/>
      <c r="AS3510" s="80"/>
      <c r="AT3510" s="7"/>
      <c r="AU3510" s="7"/>
      <c r="AV3510" s="165"/>
      <c r="AW3510" s="166"/>
      <c r="AX3510" s="137"/>
      <c r="AY3510" s="147"/>
      <c r="AZ3510" s="167"/>
      <c r="BA3510" s="167"/>
      <c r="BB3510" s="147" t="str">
        <f t="shared" si="769"/>
        <v/>
      </c>
      <c r="BC3510" s="168"/>
      <c r="BD3510" s="165"/>
      <c r="BE3510" s="165"/>
      <c r="BF3510" s="165"/>
      <c r="BG3510" s="165"/>
      <c r="BH3510" s="165"/>
      <c r="BI3510" s="165"/>
      <c r="BJ3510" s="165"/>
      <c r="BK3510" s="165"/>
      <c r="BL3510" s="165"/>
      <c r="BM3510" s="165"/>
      <c r="BN3510" s="165"/>
      <c r="BO3510" s="165"/>
      <c r="BP3510" s="165"/>
      <c r="BQ3510" s="165"/>
      <c r="BS3510" s="6"/>
      <c r="BT3510" s="11"/>
      <c r="BU3510" s="6"/>
      <c r="BV3510" s="6"/>
    </row>
    <row r="3511" spans="1:74" ht="15.75" x14ac:dyDescent="0.25">
      <c r="A3511" s="52" t="s">
        <v>1422</v>
      </c>
      <c r="B3511" s="56"/>
      <c r="C3511" s="7" t="s">
        <v>118</v>
      </c>
      <c r="D3511" s="7" t="s">
        <v>6558</v>
      </c>
      <c r="E3511" s="7"/>
      <c r="F3511" s="64"/>
      <c r="G3511" s="6"/>
      <c r="H3511" s="6"/>
      <c r="I3511" s="10" t="s">
        <v>110</v>
      </c>
      <c r="J3511" s="11" t="s">
        <v>2104</v>
      </c>
      <c r="K3511" s="194" t="s">
        <v>510</v>
      </c>
      <c r="L3511" s="176"/>
      <c r="M3511" s="176">
        <v>1000</v>
      </c>
      <c r="N3511" s="80" t="s">
        <v>6854</v>
      </c>
      <c r="O3511" s="162"/>
      <c r="P3511" s="80" t="s">
        <v>2565</v>
      </c>
      <c r="Q3511" s="80"/>
      <c r="R3511" s="80"/>
      <c r="S3511" s="163"/>
      <c r="T3511" s="213"/>
      <c r="U3511" s="162"/>
      <c r="V3511" s="164"/>
      <c r="W3511" s="12" t="str">
        <f t="shared" si="764"/>
        <v>Mqtt1</v>
      </c>
      <c r="X3511" s="196" t="s">
        <v>10619</v>
      </c>
      <c r="Y3511" s="6" t="str">
        <f t="shared" si="765"/>
        <v>marpower/power-tag/heat-recovery-pump-compression-chiller</v>
      </c>
      <c r="Z3511" s="103" t="str" cm="1">
        <f t="array" ref="Z3511">IF(COUNTIF(N3511,"spare"),"","$."&amp;_xlfn.REGEXEXTRACT(J3511,"^PT\d+[FQ]\d+_(.*)", 2))</f>
        <v>$.RMS_Current_Phase_Neut</v>
      </c>
      <c r="AA3511" s="12">
        <f t="shared" si="767"/>
        <v>55</v>
      </c>
      <c r="AB3511" s="6" t="s">
        <v>195</v>
      </c>
      <c r="AC3511" s="103">
        <v>3006</v>
      </c>
      <c r="AJ3511" s="80"/>
      <c r="AK3511" s="113" t="s">
        <v>1423</v>
      </c>
      <c r="AN3511" s="80"/>
      <c r="AO3511" s="80"/>
      <c r="AP3511" s="80"/>
      <c r="AQ3511" s="80"/>
      <c r="AR3511" s="127"/>
      <c r="AS3511" s="80"/>
      <c r="AT3511" s="7"/>
      <c r="AU3511" s="7"/>
      <c r="AV3511" s="165"/>
      <c r="AW3511" s="166"/>
      <c r="AX3511" s="137"/>
      <c r="AY3511" s="147"/>
      <c r="AZ3511" s="167"/>
      <c r="BA3511" s="167"/>
      <c r="BB3511" s="147" t="str">
        <f t="shared" si="769"/>
        <v/>
      </c>
      <c r="BC3511" s="168"/>
      <c r="BD3511" s="165"/>
      <c r="BE3511" s="165"/>
      <c r="BF3511" s="165"/>
      <c r="BG3511" s="165"/>
      <c r="BH3511" s="165"/>
      <c r="BI3511" s="165"/>
      <c r="BJ3511" s="165"/>
      <c r="BK3511" s="165"/>
      <c r="BL3511" s="165"/>
      <c r="BM3511" s="165"/>
      <c r="BN3511" s="165"/>
      <c r="BO3511" s="165"/>
      <c r="BP3511" s="165"/>
      <c r="BQ3511" s="165"/>
      <c r="BS3511" s="6"/>
      <c r="BT3511" s="11"/>
      <c r="BU3511" s="6"/>
      <c r="BV3511" s="6"/>
    </row>
    <row r="3512" spans="1:74" ht="15.75" x14ac:dyDescent="0.25">
      <c r="A3512" s="52" t="s">
        <v>1422</v>
      </c>
      <c r="B3512" s="56"/>
      <c r="C3512" s="7" t="s">
        <v>118</v>
      </c>
      <c r="D3512" s="7" t="s">
        <v>6558</v>
      </c>
      <c r="E3512" s="7"/>
      <c r="F3512" s="64"/>
      <c r="G3512" s="6"/>
      <c r="H3512" s="6"/>
      <c r="I3512" s="10" t="s">
        <v>110</v>
      </c>
      <c r="J3512" s="11" t="s">
        <v>8324</v>
      </c>
      <c r="K3512" s="194" t="s">
        <v>510</v>
      </c>
      <c r="L3512" s="176"/>
      <c r="M3512" s="176">
        <v>1000</v>
      </c>
      <c r="N3512" s="80" t="s">
        <v>6854</v>
      </c>
      <c r="O3512" s="162"/>
      <c r="P3512" s="80" t="s">
        <v>2566</v>
      </c>
      <c r="Q3512" s="80"/>
      <c r="R3512" s="80"/>
      <c r="S3512" s="163"/>
      <c r="T3512" s="213"/>
      <c r="U3512" s="162"/>
      <c r="V3512" s="164"/>
      <c r="W3512" s="12" t="str">
        <f t="shared" si="764"/>
        <v>Mqtt1</v>
      </c>
      <c r="X3512" s="196" t="s">
        <v>10619</v>
      </c>
      <c r="Y3512" s="6" t="str">
        <f t="shared" si="765"/>
        <v>marpower/power-tag/heat-recovery-pump-compression-chiller</v>
      </c>
      <c r="Z3512" s="103" t="str" cm="1">
        <f t="array" ref="Z3512">IF(COUNTIF(N3512,"spare"),"","$."&amp;_xlfn.REGEXEXTRACT(J3512,"^PT\d+[FQ]\d+_(.*)", 2))</f>
        <v>$.RMS_Voltage_A_N</v>
      </c>
      <c r="AA3512" s="12">
        <f t="shared" si="767"/>
        <v>55</v>
      </c>
      <c r="AB3512" s="6" t="s">
        <v>195</v>
      </c>
      <c r="AC3512" s="103">
        <v>3028</v>
      </c>
      <c r="AJ3512" s="80"/>
      <c r="AK3512" s="113" t="s">
        <v>1424</v>
      </c>
      <c r="AN3512" s="80"/>
      <c r="AO3512" s="80"/>
      <c r="AP3512" s="80"/>
      <c r="AQ3512" s="80"/>
      <c r="AR3512" s="127"/>
      <c r="AS3512" s="80"/>
      <c r="AT3512" s="7"/>
      <c r="AU3512" s="7"/>
      <c r="AV3512" s="165"/>
      <c r="AW3512" s="166"/>
      <c r="AX3512" s="137"/>
      <c r="AY3512" s="147"/>
      <c r="AZ3512" s="167"/>
      <c r="BA3512" s="167"/>
      <c r="BB3512" s="147" t="str">
        <f t="shared" si="769"/>
        <v/>
      </c>
      <c r="BC3512" s="168"/>
      <c r="BD3512" s="165"/>
      <c r="BE3512" s="165"/>
      <c r="BF3512" s="165"/>
      <c r="BG3512" s="165"/>
      <c r="BH3512" s="165"/>
      <c r="BI3512" s="165"/>
      <c r="BJ3512" s="165"/>
      <c r="BK3512" s="165"/>
      <c r="BL3512" s="165"/>
      <c r="BM3512" s="165"/>
      <c r="BN3512" s="165"/>
      <c r="BO3512" s="165"/>
      <c r="BP3512" s="165"/>
      <c r="BQ3512" s="165"/>
      <c r="BS3512" s="6"/>
      <c r="BT3512" s="11"/>
      <c r="BU3512" s="6"/>
      <c r="BV3512" s="6"/>
    </row>
    <row r="3513" spans="1:74" ht="15.75" x14ac:dyDescent="0.25">
      <c r="A3513" s="52" t="s">
        <v>1422</v>
      </c>
      <c r="B3513" s="56"/>
      <c r="C3513" s="7" t="s">
        <v>118</v>
      </c>
      <c r="D3513" s="7" t="s">
        <v>6558</v>
      </c>
      <c r="E3513" s="7"/>
      <c r="F3513" s="64"/>
      <c r="G3513" s="6"/>
      <c r="H3513" s="6"/>
      <c r="I3513" s="10" t="s">
        <v>110</v>
      </c>
      <c r="J3513" s="11" t="s">
        <v>8501</v>
      </c>
      <c r="K3513" s="194" t="s">
        <v>510</v>
      </c>
      <c r="L3513" s="176"/>
      <c r="M3513" s="176">
        <v>1000</v>
      </c>
      <c r="N3513" s="80" t="s">
        <v>6854</v>
      </c>
      <c r="O3513" s="162"/>
      <c r="P3513" s="80" t="s">
        <v>2567</v>
      </c>
      <c r="Q3513" s="80"/>
      <c r="R3513" s="80"/>
      <c r="S3513" s="163"/>
      <c r="T3513" s="213"/>
      <c r="U3513" s="162"/>
      <c r="V3513" s="164"/>
      <c r="W3513" s="12" t="str">
        <f t="shared" si="764"/>
        <v>Mqtt1</v>
      </c>
      <c r="X3513" s="196" t="s">
        <v>10619</v>
      </c>
      <c r="Y3513" s="6" t="str">
        <f t="shared" si="765"/>
        <v>marpower/power-tag/heat-recovery-pump-compression-chiller</v>
      </c>
      <c r="Z3513" s="103" t="str" cm="1">
        <f t="array" ref="Z3513">IF(COUNTIF(N3513,"spare"),"","$."&amp;_xlfn.REGEXEXTRACT(J3513,"^PT\d+[FQ]\d+_(.*)", 2))</f>
        <v>$.RMS_Voltage_B_N</v>
      </c>
      <c r="AA3513" s="12">
        <f t="shared" si="767"/>
        <v>55</v>
      </c>
      <c r="AB3513" s="6" t="s">
        <v>195</v>
      </c>
      <c r="AC3513" s="103">
        <v>3030</v>
      </c>
      <c r="AJ3513" s="80"/>
      <c r="AK3513" s="113" t="s">
        <v>1424</v>
      </c>
      <c r="AN3513" s="80"/>
      <c r="AO3513" s="80"/>
      <c r="AP3513" s="80"/>
      <c r="AQ3513" s="80"/>
      <c r="AR3513" s="127"/>
      <c r="AS3513" s="80"/>
      <c r="AT3513" s="7"/>
      <c r="AU3513" s="7"/>
      <c r="AV3513" s="165"/>
      <c r="AW3513" s="166"/>
      <c r="AX3513" s="137"/>
      <c r="AY3513" s="147"/>
      <c r="AZ3513" s="167"/>
      <c r="BA3513" s="167"/>
      <c r="BB3513" s="147" t="str">
        <f t="shared" si="769"/>
        <v/>
      </c>
      <c r="BC3513" s="168"/>
      <c r="BD3513" s="165"/>
      <c r="BE3513" s="165"/>
      <c r="BF3513" s="165"/>
      <c r="BG3513" s="165"/>
      <c r="BH3513" s="165"/>
      <c r="BI3513" s="165"/>
      <c r="BJ3513" s="165"/>
      <c r="BK3513" s="165"/>
      <c r="BL3513" s="165"/>
      <c r="BM3513" s="165"/>
      <c r="BN3513" s="165"/>
      <c r="BO3513" s="165"/>
      <c r="BP3513" s="165"/>
      <c r="BQ3513" s="165"/>
      <c r="BS3513" s="6"/>
      <c r="BT3513" s="11"/>
      <c r="BU3513" s="6"/>
      <c r="BV3513" s="6"/>
    </row>
    <row r="3514" spans="1:74" ht="15.75" x14ac:dyDescent="0.25">
      <c r="A3514" s="52" t="s">
        <v>1422</v>
      </c>
      <c r="B3514" s="56"/>
      <c r="C3514" s="7" t="s">
        <v>118</v>
      </c>
      <c r="D3514" s="7" t="s">
        <v>6558</v>
      </c>
      <c r="E3514" s="7"/>
      <c r="F3514" s="64"/>
      <c r="G3514" s="6"/>
      <c r="H3514" s="6"/>
      <c r="I3514" s="10" t="s">
        <v>110</v>
      </c>
      <c r="J3514" s="11" t="s">
        <v>8678</v>
      </c>
      <c r="K3514" s="194" t="s">
        <v>510</v>
      </c>
      <c r="L3514" s="176"/>
      <c r="M3514" s="176">
        <v>1000</v>
      </c>
      <c r="N3514" s="80" t="s">
        <v>6854</v>
      </c>
      <c r="O3514" s="162"/>
      <c r="P3514" s="80" t="s">
        <v>2568</v>
      </c>
      <c r="Q3514" s="80"/>
      <c r="R3514" s="80"/>
      <c r="S3514" s="163"/>
      <c r="T3514" s="213"/>
      <c r="U3514" s="162"/>
      <c r="V3514" s="164"/>
      <c r="W3514" s="12" t="str">
        <f t="shared" si="764"/>
        <v>Mqtt1</v>
      </c>
      <c r="X3514" s="196" t="s">
        <v>10619</v>
      </c>
      <c r="Y3514" s="6" t="str">
        <f t="shared" si="765"/>
        <v>marpower/power-tag/heat-recovery-pump-compression-chiller</v>
      </c>
      <c r="Z3514" s="103" t="str" cm="1">
        <f t="array" ref="Z3514">IF(COUNTIF(N3514,"spare"),"","$."&amp;_xlfn.REGEXEXTRACT(J3514,"^PT\d+[FQ]\d+_(.*)", 2))</f>
        <v>$.RMS_Voltage_C_N</v>
      </c>
      <c r="AA3514" s="12">
        <f t="shared" si="767"/>
        <v>55</v>
      </c>
      <c r="AB3514" s="6" t="s">
        <v>195</v>
      </c>
      <c r="AC3514" s="103">
        <v>3032</v>
      </c>
      <c r="AJ3514" s="80"/>
      <c r="AK3514" s="113" t="s">
        <v>1424</v>
      </c>
      <c r="AN3514" s="80"/>
      <c r="AO3514" s="80"/>
      <c r="AP3514" s="80"/>
      <c r="AQ3514" s="80"/>
      <c r="AR3514" s="127"/>
      <c r="AS3514" s="80"/>
      <c r="AT3514" s="7"/>
      <c r="AU3514" s="7"/>
      <c r="AV3514" s="165"/>
      <c r="AW3514" s="166"/>
      <c r="AX3514" s="137"/>
      <c r="AY3514" s="147"/>
      <c r="AZ3514" s="167"/>
      <c r="BA3514" s="167"/>
      <c r="BB3514" s="147" t="str">
        <f t="shared" si="769"/>
        <v/>
      </c>
      <c r="BC3514" s="168"/>
      <c r="BD3514" s="165"/>
      <c r="BE3514" s="165"/>
      <c r="BF3514" s="165"/>
      <c r="BG3514" s="165"/>
      <c r="BH3514" s="165"/>
      <c r="BI3514" s="165"/>
      <c r="BJ3514" s="165"/>
      <c r="BK3514" s="165"/>
      <c r="BL3514" s="165"/>
      <c r="BM3514" s="165"/>
      <c r="BN3514" s="165"/>
      <c r="BO3514" s="165"/>
      <c r="BP3514" s="165"/>
      <c r="BQ3514" s="165"/>
      <c r="BS3514" s="6"/>
      <c r="BT3514" s="11"/>
      <c r="BU3514" s="6"/>
      <c r="BV3514" s="6"/>
    </row>
    <row r="3515" spans="1:74" ht="15.75" x14ac:dyDescent="0.25">
      <c r="A3515" s="52" t="s">
        <v>1422</v>
      </c>
      <c r="B3515" s="56"/>
      <c r="C3515" s="7" t="s">
        <v>118</v>
      </c>
      <c r="D3515" s="7" t="s">
        <v>6558</v>
      </c>
      <c r="E3515" s="7"/>
      <c r="F3515" s="64"/>
      <c r="G3515" s="6"/>
      <c r="H3515" s="6"/>
      <c r="I3515" s="10" t="s">
        <v>110</v>
      </c>
      <c r="J3515" s="11" t="s">
        <v>2105</v>
      </c>
      <c r="K3515" s="194" t="s">
        <v>510</v>
      </c>
      <c r="L3515" s="176"/>
      <c r="M3515" s="176">
        <v>1000</v>
      </c>
      <c r="N3515" s="80" t="s">
        <v>6854</v>
      </c>
      <c r="O3515" s="162"/>
      <c r="P3515" s="80" t="s">
        <v>2569</v>
      </c>
      <c r="Q3515" s="80"/>
      <c r="R3515" s="80"/>
      <c r="S3515" s="163"/>
      <c r="T3515" s="213"/>
      <c r="U3515" s="162"/>
      <c r="V3515" s="164"/>
      <c r="W3515" s="12" t="str">
        <f t="shared" si="764"/>
        <v>Mqtt1</v>
      </c>
      <c r="X3515" s="196" t="s">
        <v>10619</v>
      </c>
      <c r="Y3515" s="6" t="str">
        <f t="shared" si="765"/>
        <v>marpower/power-tag/heat-recovery-pump-compression-chiller</v>
      </c>
      <c r="Z3515" s="103" t="str" cm="1">
        <f t="array" ref="Z3515">IF(COUNTIF(N3515,"spare"),"","$."&amp;_xlfn.REGEXEXTRACT(J3515,"^PT\d+[FQ]\d+_(.*)", 2))</f>
        <v>$.Active_Power_Phase_A</v>
      </c>
      <c r="AA3515" s="12">
        <f t="shared" si="767"/>
        <v>55</v>
      </c>
      <c r="AB3515" s="6" t="s">
        <v>195</v>
      </c>
      <c r="AC3515" s="103">
        <v>3054</v>
      </c>
      <c r="AJ3515" s="80"/>
      <c r="AK3515" s="113" t="s">
        <v>1425</v>
      </c>
      <c r="AN3515" s="80"/>
      <c r="AO3515" s="80"/>
      <c r="AP3515" s="80"/>
      <c r="AQ3515" s="80"/>
      <c r="AR3515" s="127"/>
      <c r="AS3515" s="80"/>
      <c r="AT3515" s="7"/>
      <c r="AU3515" s="7"/>
      <c r="AV3515" s="165"/>
      <c r="AW3515" s="166"/>
      <c r="AX3515" s="137"/>
      <c r="AY3515" s="147"/>
      <c r="AZ3515" s="167"/>
      <c r="BA3515" s="167"/>
      <c r="BB3515" s="147" t="str">
        <f t="shared" si="769"/>
        <v/>
      </c>
      <c r="BC3515" s="168"/>
      <c r="BD3515" s="165"/>
      <c r="BE3515" s="165"/>
      <c r="BF3515" s="165"/>
      <c r="BG3515" s="165"/>
      <c r="BH3515" s="165"/>
      <c r="BI3515" s="165"/>
      <c r="BJ3515" s="165"/>
      <c r="BK3515" s="165"/>
      <c r="BL3515" s="165"/>
      <c r="BM3515" s="165"/>
      <c r="BN3515" s="165"/>
      <c r="BO3515" s="165"/>
      <c r="BP3515" s="165"/>
      <c r="BQ3515" s="165"/>
      <c r="BS3515" s="6"/>
      <c r="BT3515" s="11"/>
      <c r="BU3515" s="6"/>
      <c r="BV3515" s="6"/>
    </row>
    <row r="3516" spans="1:74" ht="15.75" x14ac:dyDescent="0.25">
      <c r="A3516" s="52" t="s">
        <v>1422</v>
      </c>
      <c r="B3516" s="56"/>
      <c r="C3516" s="7" t="s">
        <v>118</v>
      </c>
      <c r="D3516" s="7" t="s">
        <v>6558</v>
      </c>
      <c r="E3516" s="7"/>
      <c r="F3516" s="64"/>
      <c r="G3516" s="6"/>
      <c r="H3516" s="6"/>
      <c r="I3516" s="10" t="s">
        <v>110</v>
      </c>
      <c r="J3516" s="11" t="s">
        <v>2106</v>
      </c>
      <c r="K3516" s="194" t="s">
        <v>510</v>
      </c>
      <c r="L3516" s="176"/>
      <c r="M3516" s="176">
        <v>1000</v>
      </c>
      <c r="N3516" s="80" t="s">
        <v>6854</v>
      </c>
      <c r="O3516" s="162"/>
      <c r="P3516" s="80" t="s">
        <v>2570</v>
      </c>
      <c r="Q3516" s="80"/>
      <c r="R3516" s="80"/>
      <c r="S3516" s="163"/>
      <c r="T3516" s="213"/>
      <c r="U3516" s="162"/>
      <c r="V3516" s="164"/>
      <c r="W3516" s="12" t="str">
        <f t="shared" si="764"/>
        <v>Mqtt1</v>
      </c>
      <c r="X3516" s="196" t="s">
        <v>10619</v>
      </c>
      <c r="Y3516" s="6" t="str">
        <f t="shared" si="765"/>
        <v>marpower/power-tag/heat-recovery-pump-compression-chiller</v>
      </c>
      <c r="Z3516" s="103" t="str" cm="1">
        <f t="array" ref="Z3516">IF(COUNTIF(N3516,"spare"),"","$."&amp;_xlfn.REGEXEXTRACT(J3516,"^PT\d+[FQ]\d+_(.*)", 2))</f>
        <v>$.Active_Power_Phase_B</v>
      </c>
      <c r="AA3516" s="12">
        <f t="shared" si="767"/>
        <v>55</v>
      </c>
      <c r="AB3516" s="6" t="s">
        <v>195</v>
      </c>
      <c r="AC3516" s="103">
        <v>3056</v>
      </c>
      <c r="AJ3516" s="80"/>
      <c r="AK3516" s="113" t="s">
        <v>1425</v>
      </c>
      <c r="AN3516" s="80"/>
      <c r="AO3516" s="80"/>
      <c r="AP3516" s="80"/>
      <c r="AQ3516" s="80"/>
      <c r="AR3516" s="127"/>
      <c r="AS3516" s="80"/>
      <c r="AT3516" s="7"/>
      <c r="AU3516" s="7"/>
      <c r="AV3516" s="165"/>
      <c r="AW3516" s="166"/>
      <c r="AX3516" s="137"/>
      <c r="AY3516" s="147"/>
      <c r="AZ3516" s="167"/>
      <c r="BA3516" s="167"/>
      <c r="BB3516" s="147" t="str">
        <f t="shared" si="769"/>
        <v/>
      </c>
      <c r="BC3516" s="168"/>
      <c r="BD3516" s="165"/>
      <c r="BE3516" s="165"/>
      <c r="BF3516" s="165"/>
      <c r="BG3516" s="165"/>
      <c r="BH3516" s="165"/>
      <c r="BI3516" s="165"/>
      <c r="BJ3516" s="165"/>
      <c r="BK3516" s="165"/>
      <c r="BL3516" s="165"/>
      <c r="BM3516" s="165"/>
      <c r="BN3516" s="165"/>
      <c r="BO3516" s="165"/>
      <c r="BP3516" s="165"/>
      <c r="BQ3516" s="165"/>
      <c r="BS3516" s="6"/>
      <c r="BT3516" s="11"/>
      <c r="BU3516" s="6"/>
      <c r="BV3516" s="6"/>
    </row>
    <row r="3517" spans="1:74" ht="15.75" x14ac:dyDescent="0.25">
      <c r="A3517" s="52" t="s">
        <v>1422</v>
      </c>
      <c r="B3517" s="56"/>
      <c r="C3517" s="7" t="s">
        <v>118</v>
      </c>
      <c r="D3517" s="7" t="s">
        <v>6558</v>
      </c>
      <c r="E3517" s="7"/>
      <c r="F3517" s="64"/>
      <c r="G3517" s="6"/>
      <c r="H3517" s="6"/>
      <c r="I3517" s="10" t="s">
        <v>110</v>
      </c>
      <c r="J3517" s="11" t="s">
        <v>2107</v>
      </c>
      <c r="K3517" s="194" t="s">
        <v>510</v>
      </c>
      <c r="L3517" s="176"/>
      <c r="M3517" s="176">
        <v>1000</v>
      </c>
      <c r="N3517" s="80" t="s">
        <v>6854</v>
      </c>
      <c r="O3517" s="162"/>
      <c r="P3517" s="80" t="s">
        <v>2571</v>
      </c>
      <c r="Q3517" s="80"/>
      <c r="R3517" s="80"/>
      <c r="S3517" s="163"/>
      <c r="T3517" s="213"/>
      <c r="U3517" s="162"/>
      <c r="V3517" s="164"/>
      <c r="W3517" s="12" t="str">
        <f t="shared" si="764"/>
        <v>Mqtt1</v>
      </c>
      <c r="X3517" s="196" t="s">
        <v>10619</v>
      </c>
      <c r="Y3517" s="6" t="str">
        <f t="shared" si="765"/>
        <v>marpower/power-tag/heat-recovery-pump-compression-chiller</v>
      </c>
      <c r="Z3517" s="103" t="str" cm="1">
        <f t="array" ref="Z3517">IF(COUNTIF(N3517,"spare"),"","$."&amp;_xlfn.REGEXEXTRACT(J3517,"^PT\d+[FQ]\d+_(.*)", 2))</f>
        <v>$.Active_Power_Phase_C</v>
      </c>
      <c r="AA3517" s="12">
        <f t="shared" si="767"/>
        <v>55</v>
      </c>
      <c r="AB3517" s="6" t="s">
        <v>195</v>
      </c>
      <c r="AC3517" s="103">
        <v>3058</v>
      </c>
      <c r="AJ3517" s="80"/>
      <c r="AK3517" s="113" t="s">
        <v>1425</v>
      </c>
      <c r="AN3517" s="80"/>
      <c r="AO3517" s="80"/>
      <c r="AP3517" s="80"/>
      <c r="AQ3517" s="80"/>
      <c r="AR3517" s="127"/>
      <c r="AS3517" s="80"/>
      <c r="AT3517" s="7"/>
      <c r="AU3517" s="7"/>
      <c r="AV3517" s="165"/>
      <c r="AW3517" s="166"/>
      <c r="AX3517" s="137"/>
      <c r="AY3517" s="147"/>
      <c r="AZ3517" s="167"/>
      <c r="BA3517" s="167"/>
      <c r="BB3517" s="147" t="str">
        <f t="shared" si="769"/>
        <v/>
      </c>
      <c r="BC3517" s="168"/>
      <c r="BD3517" s="165"/>
      <c r="BE3517" s="165"/>
      <c r="BF3517" s="165"/>
      <c r="BG3517" s="165"/>
      <c r="BH3517" s="165"/>
      <c r="BI3517" s="165"/>
      <c r="BJ3517" s="165"/>
      <c r="BK3517" s="165"/>
      <c r="BL3517" s="165"/>
      <c r="BM3517" s="165"/>
      <c r="BN3517" s="165"/>
      <c r="BO3517" s="165"/>
      <c r="BP3517" s="165"/>
      <c r="BQ3517" s="165"/>
      <c r="BS3517" s="6"/>
      <c r="BT3517" s="11"/>
      <c r="BU3517" s="6"/>
      <c r="BV3517" s="6"/>
    </row>
    <row r="3518" spans="1:74" ht="15.75" x14ac:dyDescent="0.25">
      <c r="A3518" s="52" t="s">
        <v>1422</v>
      </c>
      <c r="B3518" s="56"/>
      <c r="C3518" s="7" t="s">
        <v>118</v>
      </c>
      <c r="D3518" s="7" t="s">
        <v>6558</v>
      </c>
      <c r="E3518" s="7"/>
      <c r="F3518" s="64"/>
      <c r="G3518" s="6"/>
      <c r="H3518" s="6"/>
      <c r="I3518" s="10" t="s">
        <v>110</v>
      </c>
      <c r="J3518" s="11" t="s">
        <v>2108</v>
      </c>
      <c r="K3518" s="194" t="s">
        <v>510</v>
      </c>
      <c r="L3518" s="176"/>
      <c r="M3518" s="176">
        <v>1000</v>
      </c>
      <c r="N3518" s="80" t="s">
        <v>6854</v>
      </c>
      <c r="O3518" s="162"/>
      <c r="P3518" s="80" t="s">
        <v>2572</v>
      </c>
      <c r="Q3518" s="80"/>
      <c r="R3518" s="80"/>
      <c r="S3518" s="163"/>
      <c r="T3518" s="213"/>
      <c r="U3518" s="162"/>
      <c r="V3518" s="164"/>
      <c r="W3518" s="12" t="str">
        <f t="shared" si="764"/>
        <v>Mqtt1</v>
      </c>
      <c r="X3518" s="196" t="s">
        <v>10619</v>
      </c>
      <c r="Y3518" s="6" t="str">
        <f t="shared" si="765"/>
        <v>marpower/power-tag/heat-recovery-pump-compression-chiller</v>
      </c>
      <c r="Z3518" s="103" t="str" cm="1">
        <f t="array" ref="Z3518">IF(COUNTIF(N3518,"spare"),"","$."&amp;_xlfn.REGEXEXTRACT(J3518,"^PT\d+[FQ]\d+_(.*)", 2))</f>
        <v>$.Total_Active_Power</v>
      </c>
      <c r="AA3518" s="12">
        <f t="shared" si="767"/>
        <v>55</v>
      </c>
      <c r="AB3518" s="6" t="s">
        <v>195</v>
      </c>
      <c r="AC3518" s="103">
        <v>3060</v>
      </c>
      <c r="AJ3518" s="80"/>
      <c r="AK3518" s="113" t="s">
        <v>1425</v>
      </c>
      <c r="AN3518" s="80"/>
      <c r="AO3518" s="80"/>
      <c r="AP3518" s="80"/>
      <c r="AQ3518" s="80"/>
      <c r="AR3518" s="127"/>
      <c r="AS3518" s="80"/>
      <c r="AT3518" s="7"/>
      <c r="AU3518" s="7"/>
      <c r="AV3518" s="165"/>
      <c r="AW3518" s="166"/>
      <c r="AX3518" s="137"/>
      <c r="AY3518" s="147"/>
      <c r="AZ3518" s="167"/>
      <c r="BA3518" s="167"/>
      <c r="BB3518" s="147" t="str">
        <f t="shared" si="769"/>
        <v/>
      </c>
      <c r="BC3518" s="168"/>
      <c r="BD3518" s="165"/>
      <c r="BE3518" s="165"/>
      <c r="BF3518" s="165"/>
      <c r="BG3518" s="165"/>
      <c r="BH3518" s="165"/>
      <c r="BI3518" s="165"/>
      <c r="BJ3518" s="165"/>
      <c r="BK3518" s="165"/>
      <c r="BL3518" s="165"/>
      <c r="BM3518" s="165"/>
      <c r="BN3518" s="165"/>
      <c r="BO3518" s="165"/>
      <c r="BP3518" s="165"/>
      <c r="BQ3518" s="165"/>
      <c r="BS3518" s="6"/>
      <c r="BT3518" s="11"/>
      <c r="BU3518" s="6"/>
      <c r="BV3518" s="6"/>
    </row>
    <row r="3519" spans="1:74" ht="15.75" x14ac:dyDescent="0.25">
      <c r="A3519" s="52" t="s">
        <v>1422</v>
      </c>
      <c r="B3519" s="56"/>
      <c r="C3519" s="7" t="s">
        <v>118</v>
      </c>
      <c r="D3519" s="7" t="s">
        <v>6558</v>
      </c>
      <c r="E3519" s="7"/>
      <c r="F3519" s="64"/>
      <c r="G3519" s="6"/>
      <c r="H3519" s="6"/>
      <c r="I3519" s="10" t="s">
        <v>110</v>
      </c>
      <c r="J3519" s="11" t="s">
        <v>2109</v>
      </c>
      <c r="K3519" s="194" t="s">
        <v>510</v>
      </c>
      <c r="L3519" s="176"/>
      <c r="M3519" s="176">
        <v>1000</v>
      </c>
      <c r="N3519" s="80" t="s">
        <v>6854</v>
      </c>
      <c r="O3519" s="162"/>
      <c r="P3519" s="80" t="s">
        <v>2573</v>
      </c>
      <c r="Q3519" s="80"/>
      <c r="R3519" s="80"/>
      <c r="S3519" s="163"/>
      <c r="T3519" s="213"/>
      <c r="U3519" s="162"/>
      <c r="V3519" s="164"/>
      <c r="W3519" s="12" t="str">
        <f t="shared" si="764"/>
        <v>Mqtt1</v>
      </c>
      <c r="X3519" s="196" t="s">
        <v>10619</v>
      </c>
      <c r="Y3519" s="6" t="str">
        <f t="shared" si="765"/>
        <v>marpower/power-tag/heat-recovery-pump-compression-chiller</v>
      </c>
      <c r="Z3519" s="103" t="str" cm="1">
        <f t="array" ref="Z3519">IF(COUNTIF(N3519,"spare"),"","$."&amp;_xlfn.REGEXEXTRACT(J3519,"^PT\d+[FQ]\d+_(.*)", 2))</f>
        <v>$.Power_Factor_Phase_A</v>
      </c>
      <c r="AA3519" s="12">
        <f t="shared" si="767"/>
        <v>55</v>
      </c>
      <c r="AB3519" s="6" t="s">
        <v>195</v>
      </c>
      <c r="AC3519" s="103">
        <v>3078</v>
      </c>
      <c r="AJ3519" s="80"/>
      <c r="AK3519" s="113" t="s">
        <v>1426</v>
      </c>
      <c r="AN3519" s="80"/>
      <c r="AO3519" s="80"/>
      <c r="AP3519" s="80"/>
      <c r="AQ3519" s="80"/>
      <c r="AR3519" s="127"/>
      <c r="AS3519" s="80"/>
      <c r="AT3519" s="7"/>
      <c r="AU3519" s="7"/>
      <c r="AV3519" s="165"/>
      <c r="AW3519" s="166"/>
      <c r="AX3519" s="137"/>
      <c r="AY3519" s="147"/>
      <c r="AZ3519" s="167"/>
      <c r="BA3519" s="167"/>
      <c r="BB3519" s="147" t="str">
        <f t="shared" si="769"/>
        <v/>
      </c>
      <c r="BC3519" s="168"/>
      <c r="BD3519" s="165"/>
      <c r="BE3519" s="165"/>
      <c r="BF3519" s="165"/>
      <c r="BG3519" s="165"/>
      <c r="BH3519" s="165"/>
      <c r="BI3519" s="165"/>
      <c r="BJ3519" s="165"/>
      <c r="BK3519" s="165"/>
      <c r="BL3519" s="165"/>
      <c r="BM3519" s="165"/>
      <c r="BN3519" s="165"/>
      <c r="BO3519" s="165"/>
      <c r="BP3519" s="165"/>
      <c r="BQ3519" s="165"/>
      <c r="BS3519" s="6"/>
      <c r="BT3519" s="11"/>
      <c r="BU3519" s="6"/>
      <c r="BV3519" s="6"/>
    </row>
    <row r="3520" spans="1:74" ht="15.75" x14ac:dyDescent="0.25">
      <c r="A3520" s="52" t="s">
        <v>1422</v>
      </c>
      <c r="B3520" s="56"/>
      <c r="C3520" s="7" t="s">
        <v>118</v>
      </c>
      <c r="D3520" s="7" t="s">
        <v>6558</v>
      </c>
      <c r="E3520" s="7"/>
      <c r="F3520" s="64"/>
      <c r="G3520" s="6"/>
      <c r="H3520" s="6"/>
      <c r="I3520" s="10" t="s">
        <v>110</v>
      </c>
      <c r="J3520" s="11" t="s">
        <v>2110</v>
      </c>
      <c r="K3520" s="194" t="s">
        <v>510</v>
      </c>
      <c r="L3520" s="176"/>
      <c r="M3520" s="176">
        <v>1000</v>
      </c>
      <c r="N3520" s="80" t="s">
        <v>6854</v>
      </c>
      <c r="O3520" s="162"/>
      <c r="P3520" s="80" t="s">
        <v>2574</v>
      </c>
      <c r="Q3520" s="80"/>
      <c r="R3520" s="80"/>
      <c r="S3520" s="163"/>
      <c r="T3520" s="213"/>
      <c r="U3520" s="162"/>
      <c r="V3520" s="164"/>
      <c r="W3520" s="12" t="str">
        <f t="shared" si="764"/>
        <v>Mqtt1</v>
      </c>
      <c r="X3520" s="196" t="s">
        <v>10619</v>
      </c>
      <c r="Y3520" s="6" t="str">
        <f t="shared" si="765"/>
        <v>marpower/power-tag/heat-recovery-pump-compression-chiller</v>
      </c>
      <c r="Z3520" s="103" t="str" cm="1">
        <f t="array" ref="Z3520">IF(COUNTIF(N3520,"spare"),"","$."&amp;_xlfn.REGEXEXTRACT(J3520,"^PT\d+[FQ]\d+_(.*)", 2))</f>
        <v>$.Power_Factor_Phase_B</v>
      </c>
      <c r="AA3520" s="12">
        <f t="shared" si="767"/>
        <v>55</v>
      </c>
      <c r="AB3520" s="6" t="s">
        <v>195</v>
      </c>
      <c r="AC3520" s="103">
        <v>3080</v>
      </c>
      <c r="AJ3520" s="80"/>
      <c r="AK3520" s="113" t="s">
        <v>1426</v>
      </c>
      <c r="AN3520" s="80"/>
      <c r="AO3520" s="80"/>
      <c r="AP3520" s="80"/>
      <c r="AQ3520" s="80"/>
      <c r="AR3520" s="127"/>
      <c r="AS3520" s="80"/>
      <c r="AT3520" s="7"/>
      <c r="AU3520" s="7"/>
      <c r="AV3520" s="165"/>
      <c r="AW3520" s="166"/>
      <c r="AX3520" s="137"/>
      <c r="AY3520" s="147"/>
      <c r="AZ3520" s="167"/>
      <c r="BA3520" s="167"/>
      <c r="BB3520" s="147" t="str">
        <f t="shared" si="769"/>
        <v/>
      </c>
      <c r="BC3520" s="168"/>
      <c r="BD3520" s="165"/>
      <c r="BE3520" s="165"/>
      <c r="BF3520" s="165"/>
      <c r="BG3520" s="165"/>
      <c r="BH3520" s="165"/>
      <c r="BI3520" s="165"/>
      <c r="BJ3520" s="165"/>
      <c r="BK3520" s="165"/>
      <c r="BL3520" s="165"/>
      <c r="BM3520" s="165"/>
      <c r="BN3520" s="165"/>
      <c r="BO3520" s="165"/>
      <c r="BP3520" s="165"/>
      <c r="BQ3520" s="165"/>
      <c r="BS3520" s="6"/>
      <c r="BT3520" s="11"/>
      <c r="BU3520" s="6"/>
      <c r="BV3520" s="6"/>
    </row>
    <row r="3521" spans="1:74" ht="15.75" x14ac:dyDescent="0.25">
      <c r="A3521" s="52" t="s">
        <v>1422</v>
      </c>
      <c r="B3521" s="56"/>
      <c r="C3521" s="7" t="s">
        <v>118</v>
      </c>
      <c r="D3521" s="7" t="s">
        <v>6558</v>
      </c>
      <c r="E3521" s="7"/>
      <c r="F3521" s="64"/>
      <c r="G3521" s="6"/>
      <c r="H3521" s="6"/>
      <c r="I3521" s="10" t="s">
        <v>110</v>
      </c>
      <c r="J3521" s="11" t="s">
        <v>2111</v>
      </c>
      <c r="K3521" s="194" t="s">
        <v>510</v>
      </c>
      <c r="L3521" s="176"/>
      <c r="M3521" s="176">
        <v>1000</v>
      </c>
      <c r="N3521" s="80" t="s">
        <v>6854</v>
      </c>
      <c r="O3521" s="162"/>
      <c r="P3521" s="80" t="s">
        <v>2575</v>
      </c>
      <c r="Q3521" s="80"/>
      <c r="R3521" s="80"/>
      <c r="S3521" s="163"/>
      <c r="T3521" s="213"/>
      <c r="U3521" s="162"/>
      <c r="V3521" s="164"/>
      <c r="W3521" s="12" t="str">
        <f t="shared" si="764"/>
        <v>Mqtt1</v>
      </c>
      <c r="X3521" s="196" t="s">
        <v>10619</v>
      </c>
      <c r="Y3521" s="6" t="str">
        <f t="shared" si="765"/>
        <v>marpower/power-tag/heat-recovery-pump-compression-chiller</v>
      </c>
      <c r="Z3521" s="103" t="str" cm="1">
        <f t="array" ref="Z3521">IF(COUNTIF(N3521,"spare"),"","$."&amp;_xlfn.REGEXEXTRACT(J3521,"^PT\d+[FQ]\d+_(.*)", 2))</f>
        <v>$.Power_Factor_Phase_C</v>
      </c>
      <c r="AA3521" s="12">
        <f t="shared" si="767"/>
        <v>55</v>
      </c>
      <c r="AB3521" s="6" t="s">
        <v>195</v>
      </c>
      <c r="AC3521" s="103">
        <v>3082</v>
      </c>
      <c r="AJ3521" s="80"/>
      <c r="AK3521" s="113" t="s">
        <v>1426</v>
      </c>
      <c r="AN3521" s="80"/>
      <c r="AO3521" s="80"/>
      <c r="AP3521" s="80"/>
      <c r="AQ3521" s="80"/>
      <c r="AR3521" s="127"/>
      <c r="AS3521" s="80"/>
      <c r="AT3521" s="7"/>
      <c r="AU3521" s="7"/>
      <c r="AV3521" s="165"/>
      <c r="AW3521" s="166"/>
      <c r="AX3521" s="137"/>
      <c r="AY3521" s="147"/>
      <c r="AZ3521" s="167"/>
      <c r="BA3521" s="167"/>
      <c r="BB3521" s="147" t="str">
        <f t="shared" si="769"/>
        <v/>
      </c>
      <c r="BC3521" s="168"/>
      <c r="BD3521" s="165"/>
      <c r="BE3521" s="165"/>
      <c r="BF3521" s="165"/>
      <c r="BG3521" s="165"/>
      <c r="BH3521" s="165"/>
      <c r="BI3521" s="165"/>
      <c r="BJ3521" s="165"/>
      <c r="BK3521" s="165"/>
      <c r="BL3521" s="165"/>
      <c r="BM3521" s="165"/>
      <c r="BN3521" s="165"/>
      <c r="BO3521" s="165"/>
      <c r="BP3521" s="165"/>
      <c r="BQ3521" s="165"/>
      <c r="BS3521" s="6"/>
      <c r="BT3521" s="11"/>
      <c r="BU3521" s="6"/>
      <c r="BV3521" s="6"/>
    </row>
    <row r="3522" spans="1:74" ht="15.75" x14ac:dyDescent="0.25">
      <c r="A3522" s="52" t="s">
        <v>1422</v>
      </c>
      <c r="B3522" s="56"/>
      <c r="C3522" s="7" t="s">
        <v>118</v>
      </c>
      <c r="D3522" s="7" t="s">
        <v>6558</v>
      </c>
      <c r="E3522" s="7"/>
      <c r="F3522" s="64"/>
      <c r="G3522" s="6"/>
      <c r="H3522" s="6"/>
      <c r="I3522" s="10" t="s">
        <v>110</v>
      </c>
      <c r="J3522" s="11" t="s">
        <v>2112</v>
      </c>
      <c r="K3522" s="194" t="s">
        <v>510</v>
      </c>
      <c r="L3522" s="176"/>
      <c r="M3522" s="176">
        <v>1000</v>
      </c>
      <c r="N3522" s="80" t="s">
        <v>6854</v>
      </c>
      <c r="O3522" s="162"/>
      <c r="P3522" s="80" t="s">
        <v>2576</v>
      </c>
      <c r="Q3522" s="80"/>
      <c r="R3522" s="80"/>
      <c r="S3522" s="163"/>
      <c r="T3522" s="213"/>
      <c r="U3522" s="162"/>
      <c r="V3522" s="164"/>
      <c r="W3522" s="12" t="str">
        <f t="shared" si="764"/>
        <v>Mqtt1</v>
      </c>
      <c r="X3522" s="196" t="s">
        <v>10619</v>
      </c>
      <c r="Y3522" s="6" t="str">
        <f t="shared" si="765"/>
        <v>marpower/power-tag/heat-recovery-pump-compression-chiller</v>
      </c>
      <c r="Z3522" s="103" t="str" cm="1">
        <f t="array" ref="Z3522">IF(COUNTIF(N3522,"spare"),"","$."&amp;_xlfn.REGEXEXTRACT(J3522,"^PT\d+[FQ]\d+_(.*)", 2))</f>
        <v>$.Total_Power_Factor</v>
      </c>
      <c r="AA3522" s="12">
        <f t="shared" si="767"/>
        <v>55</v>
      </c>
      <c r="AB3522" s="6" t="s">
        <v>195</v>
      </c>
      <c r="AC3522" s="103">
        <v>3084</v>
      </c>
      <c r="AJ3522" s="80"/>
      <c r="AK3522" s="113" t="s">
        <v>1426</v>
      </c>
      <c r="AN3522" s="80"/>
      <c r="AO3522" s="80"/>
      <c r="AP3522" s="80"/>
      <c r="AQ3522" s="80"/>
      <c r="AR3522" s="127"/>
      <c r="AS3522" s="80"/>
      <c r="AT3522" s="7"/>
      <c r="AU3522" s="7"/>
      <c r="AV3522" s="165"/>
      <c r="AW3522" s="166"/>
      <c r="AX3522" s="137"/>
      <c r="AY3522" s="147"/>
      <c r="AZ3522" s="167"/>
      <c r="BA3522" s="167"/>
      <c r="BB3522" s="147" t="str">
        <f t="shared" si="769"/>
        <v/>
      </c>
      <c r="BC3522" s="168"/>
      <c r="BD3522" s="165"/>
      <c r="BE3522" s="165"/>
      <c r="BF3522" s="165"/>
      <c r="BG3522" s="165"/>
      <c r="BH3522" s="165"/>
      <c r="BI3522" s="165"/>
      <c r="BJ3522" s="165"/>
      <c r="BK3522" s="165"/>
      <c r="BL3522" s="165"/>
      <c r="BM3522" s="165"/>
      <c r="BN3522" s="165"/>
      <c r="BO3522" s="165"/>
      <c r="BP3522" s="165"/>
      <c r="BQ3522" s="165"/>
      <c r="BS3522" s="6"/>
      <c r="BT3522" s="11"/>
      <c r="BU3522" s="6"/>
      <c r="BV3522" s="6"/>
    </row>
    <row r="3523" spans="1:74" ht="15.75" x14ac:dyDescent="0.25">
      <c r="A3523" s="52" t="s">
        <v>1422</v>
      </c>
      <c r="B3523" s="56"/>
      <c r="C3523" s="7" t="s">
        <v>118</v>
      </c>
      <c r="D3523" s="7" t="s">
        <v>6558</v>
      </c>
      <c r="E3523" s="7"/>
      <c r="F3523" s="64"/>
      <c r="G3523" s="6"/>
      <c r="H3523" s="6"/>
      <c r="I3523" s="10" t="s">
        <v>110</v>
      </c>
      <c r="J3523" s="11" t="s">
        <v>2113</v>
      </c>
      <c r="K3523" s="194" t="s">
        <v>510</v>
      </c>
      <c r="L3523" s="176"/>
      <c r="M3523" s="176">
        <v>1000</v>
      </c>
      <c r="N3523" s="80" t="s">
        <v>6854</v>
      </c>
      <c r="O3523" s="162"/>
      <c r="P3523" s="80" t="s">
        <v>10221</v>
      </c>
      <c r="Q3523" s="80"/>
      <c r="R3523" s="80"/>
      <c r="S3523" s="163"/>
      <c r="T3523" s="213"/>
      <c r="U3523" s="162"/>
      <c r="V3523" s="164"/>
      <c r="W3523" s="12" t="str">
        <f t="shared" si="764"/>
        <v>Mqtt1</v>
      </c>
      <c r="X3523" s="196" t="s">
        <v>10620</v>
      </c>
      <c r="Y3523" s="6" t="str">
        <f t="shared" si="765"/>
        <v>marpower/power-tag/circulation-pump-pvt-panles-fwd-pt157q01</v>
      </c>
      <c r="Z3523" s="103" t="str" cm="1">
        <f t="array" ref="Z3523">IF(COUNTIF(N3523,"spare"),"","$."&amp;_xlfn.REGEXEXTRACT(J3523,"^PT\d+[FQ]\d+_(.*)", 2))</f>
        <v>$.RMS_Current_Phase_A</v>
      </c>
      <c r="AA3523" s="12">
        <f t="shared" si="767"/>
        <v>56</v>
      </c>
      <c r="AB3523" s="6" t="s">
        <v>195</v>
      </c>
      <c r="AC3523" s="103">
        <v>3000</v>
      </c>
      <c r="AJ3523" s="80"/>
      <c r="AK3523" s="113" t="s">
        <v>1423</v>
      </c>
      <c r="AN3523" s="80"/>
      <c r="AO3523" s="80"/>
      <c r="AP3523" s="80"/>
      <c r="AQ3523" s="80"/>
      <c r="AR3523" s="127"/>
      <c r="AS3523" s="80"/>
      <c r="AT3523" s="7"/>
      <c r="AU3523" s="7"/>
      <c r="AV3523" s="165"/>
      <c r="AW3523" s="166"/>
      <c r="AX3523" s="137"/>
      <c r="AY3523" s="147"/>
      <c r="AZ3523" s="167"/>
      <c r="BA3523" s="167"/>
      <c r="BB3523" s="147" t="str">
        <f t="shared" ref="BB3523:BB3537" si="770">IF(ISNUMBER(AM3523),"1","")</f>
        <v/>
      </c>
      <c r="BC3523" s="168"/>
      <c r="BD3523" s="165"/>
      <c r="BE3523" s="165"/>
      <c r="BF3523" s="165"/>
      <c r="BG3523" s="165"/>
      <c r="BH3523" s="165"/>
      <c r="BI3523" s="165"/>
      <c r="BJ3523" s="165"/>
      <c r="BK3523" s="165"/>
      <c r="BL3523" s="165"/>
      <c r="BM3523" s="165"/>
      <c r="BN3523" s="165"/>
      <c r="BO3523" s="165"/>
      <c r="BP3523" s="165"/>
      <c r="BQ3523" s="165"/>
      <c r="BS3523" s="6"/>
      <c r="BT3523" s="11"/>
      <c r="BU3523" s="6"/>
      <c r="BV3523" s="6"/>
    </row>
    <row r="3524" spans="1:74" ht="15.75" x14ac:dyDescent="0.25">
      <c r="A3524" s="52" t="s">
        <v>1422</v>
      </c>
      <c r="B3524" s="56"/>
      <c r="C3524" s="7" t="s">
        <v>118</v>
      </c>
      <c r="D3524" s="7" t="s">
        <v>6558</v>
      </c>
      <c r="E3524" s="7"/>
      <c r="F3524" s="64"/>
      <c r="G3524" s="6"/>
      <c r="H3524" s="6"/>
      <c r="I3524" s="10" t="s">
        <v>110</v>
      </c>
      <c r="J3524" s="11" t="s">
        <v>2114</v>
      </c>
      <c r="K3524" s="194" t="s">
        <v>510</v>
      </c>
      <c r="L3524" s="176"/>
      <c r="M3524" s="176">
        <v>1000</v>
      </c>
      <c r="N3524" s="80" t="s">
        <v>6854</v>
      </c>
      <c r="O3524" s="162"/>
      <c r="P3524" s="80" t="s">
        <v>10222</v>
      </c>
      <c r="Q3524" s="80"/>
      <c r="R3524" s="80"/>
      <c r="S3524" s="163"/>
      <c r="T3524" s="213"/>
      <c r="U3524" s="162"/>
      <c r="V3524" s="164"/>
      <c r="W3524" s="12" t="str">
        <f t="shared" si="764"/>
        <v>Mqtt1</v>
      </c>
      <c r="X3524" s="196" t="s">
        <v>10620</v>
      </c>
      <c r="Y3524" s="6" t="str">
        <f t="shared" si="765"/>
        <v>marpower/power-tag/circulation-pump-pvt-panles-fwd-pt157q01</v>
      </c>
      <c r="Z3524" s="103" t="str" cm="1">
        <f t="array" ref="Z3524">IF(COUNTIF(N3524,"spare"),"","$."&amp;_xlfn.REGEXEXTRACT(J3524,"^PT\d+[FQ]\d+_(.*)", 2))</f>
        <v>$.RMS_Current_Phase_B</v>
      </c>
      <c r="AA3524" s="12">
        <f t="shared" si="767"/>
        <v>56</v>
      </c>
      <c r="AB3524" s="6" t="s">
        <v>195</v>
      </c>
      <c r="AC3524" s="103">
        <v>3002</v>
      </c>
      <c r="AJ3524" s="80"/>
      <c r="AK3524" s="113" t="s">
        <v>1423</v>
      </c>
      <c r="AN3524" s="80"/>
      <c r="AO3524" s="80"/>
      <c r="AP3524" s="80"/>
      <c r="AQ3524" s="80"/>
      <c r="AR3524" s="127"/>
      <c r="AS3524" s="80"/>
      <c r="AT3524" s="7"/>
      <c r="AU3524" s="7"/>
      <c r="AV3524" s="165"/>
      <c r="AW3524" s="166"/>
      <c r="AX3524" s="137"/>
      <c r="AY3524" s="147"/>
      <c r="AZ3524" s="167"/>
      <c r="BA3524" s="167"/>
      <c r="BB3524" s="147" t="str">
        <f t="shared" si="770"/>
        <v/>
      </c>
      <c r="BC3524" s="168"/>
      <c r="BD3524" s="165"/>
      <c r="BE3524" s="165"/>
      <c r="BF3524" s="165"/>
      <c r="BG3524" s="165"/>
      <c r="BH3524" s="165"/>
      <c r="BI3524" s="165"/>
      <c r="BJ3524" s="165"/>
      <c r="BK3524" s="165"/>
      <c r="BL3524" s="165"/>
      <c r="BM3524" s="165"/>
      <c r="BN3524" s="165"/>
      <c r="BO3524" s="165"/>
      <c r="BP3524" s="165"/>
      <c r="BQ3524" s="165"/>
      <c r="BS3524" s="6"/>
      <c r="BT3524" s="11"/>
      <c r="BU3524" s="6"/>
      <c r="BV3524" s="6"/>
    </row>
    <row r="3525" spans="1:74" ht="15.75" x14ac:dyDescent="0.25">
      <c r="A3525" s="52" t="s">
        <v>1422</v>
      </c>
      <c r="B3525" s="56"/>
      <c r="C3525" s="7" t="s">
        <v>118</v>
      </c>
      <c r="D3525" s="7" t="s">
        <v>6558</v>
      </c>
      <c r="E3525" s="7"/>
      <c r="F3525" s="64"/>
      <c r="G3525" s="6"/>
      <c r="H3525" s="6"/>
      <c r="I3525" s="10" t="s">
        <v>110</v>
      </c>
      <c r="J3525" s="11" t="s">
        <v>2115</v>
      </c>
      <c r="K3525" s="194" t="s">
        <v>510</v>
      </c>
      <c r="L3525" s="176"/>
      <c r="M3525" s="176">
        <v>1000</v>
      </c>
      <c r="N3525" s="80" t="s">
        <v>6854</v>
      </c>
      <c r="O3525" s="162"/>
      <c r="P3525" s="80" t="s">
        <v>10223</v>
      </c>
      <c r="Q3525" s="80"/>
      <c r="R3525" s="80"/>
      <c r="S3525" s="163"/>
      <c r="T3525" s="213"/>
      <c r="U3525" s="162"/>
      <c r="V3525" s="164"/>
      <c r="W3525" s="12" t="str">
        <f t="shared" si="764"/>
        <v>Mqtt1</v>
      </c>
      <c r="X3525" s="196" t="s">
        <v>10620</v>
      </c>
      <c r="Y3525" s="6" t="str">
        <f t="shared" si="765"/>
        <v>marpower/power-tag/circulation-pump-pvt-panles-fwd-pt157q01</v>
      </c>
      <c r="Z3525" s="103" t="str" cm="1">
        <f t="array" ref="Z3525">IF(COUNTIF(N3525,"spare"),"","$."&amp;_xlfn.REGEXEXTRACT(J3525,"^PT\d+[FQ]\d+_(.*)", 2))</f>
        <v>$.RMS_Current_Phase_C</v>
      </c>
      <c r="AA3525" s="12">
        <f t="shared" si="767"/>
        <v>56</v>
      </c>
      <c r="AB3525" s="6" t="s">
        <v>195</v>
      </c>
      <c r="AC3525" s="103">
        <v>3004</v>
      </c>
      <c r="AJ3525" s="80"/>
      <c r="AK3525" s="113" t="s">
        <v>1423</v>
      </c>
      <c r="AN3525" s="80"/>
      <c r="AO3525" s="80"/>
      <c r="AP3525" s="80"/>
      <c r="AQ3525" s="80"/>
      <c r="AR3525" s="127"/>
      <c r="AS3525" s="80"/>
      <c r="AT3525" s="7"/>
      <c r="AU3525" s="7"/>
      <c r="AV3525" s="165"/>
      <c r="AW3525" s="166"/>
      <c r="AX3525" s="137"/>
      <c r="AY3525" s="147"/>
      <c r="AZ3525" s="167"/>
      <c r="BA3525" s="167"/>
      <c r="BB3525" s="147" t="str">
        <f t="shared" si="770"/>
        <v/>
      </c>
      <c r="BC3525" s="168"/>
      <c r="BD3525" s="165"/>
      <c r="BE3525" s="165"/>
      <c r="BF3525" s="165"/>
      <c r="BG3525" s="165"/>
      <c r="BH3525" s="165"/>
      <c r="BI3525" s="165"/>
      <c r="BJ3525" s="165"/>
      <c r="BK3525" s="165"/>
      <c r="BL3525" s="165"/>
      <c r="BM3525" s="165"/>
      <c r="BN3525" s="165"/>
      <c r="BO3525" s="165"/>
      <c r="BP3525" s="165"/>
      <c r="BQ3525" s="165"/>
      <c r="BS3525" s="6"/>
      <c r="BT3525" s="11"/>
      <c r="BU3525" s="6"/>
      <c r="BV3525" s="6"/>
    </row>
    <row r="3526" spans="1:74" ht="15.75" x14ac:dyDescent="0.25">
      <c r="A3526" s="52" t="s">
        <v>1422</v>
      </c>
      <c r="B3526" s="56"/>
      <c r="C3526" s="7" t="s">
        <v>118</v>
      </c>
      <c r="D3526" s="7" t="s">
        <v>6558</v>
      </c>
      <c r="E3526" s="7"/>
      <c r="F3526" s="64"/>
      <c r="G3526" s="6"/>
      <c r="H3526" s="6"/>
      <c r="I3526" s="10" t="s">
        <v>110</v>
      </c>
      <c r="J3526" s="11" t="s">
        <v>2116</v>
      </c>
      <c r="K3526" s="194" t="s">
        <v>510</v>
      </c>
      <c r="L3526" s="176"/>
      <c r="M3526" s="176">
        <v>1000</v>
      </c>
      <c r="N3526" s="80" t="s">
        <v>6854</v>
      </c>
      <c r="O3526" s="162"/>
      <c r="P3526" s="80" t="s">
        <v>10224</v>
      </c>
      <c r="Q3526" s="80"/>
      <c r="R3526" s="80"/>
      <c r="S3526" s="163"/>
      <c r="T3526" s="213"/>
      <c r="U3526" s="162"/>
      <c r="V3526" s="164"/>
      <c r="W3526" s="12" t="str">
        <f t="shared" si="764"/>
        <v>Mqtt1</v>
      </c>
      <c r="X3526" s="196" t="s">
        <v>10620</v>
      </c>
      <c r="Y3526" s="6" t="str">
        <f t="shared" si="765"/>
        <v>marpower/power-tag/circulation-pump-pvt-panles-fwd-pt157q01</v>
      </c>
      <c r="Z3526" s="103" t="str" cm="1">
        <f t="array" ref="Z3526">IF(COUNTIF(N3526,"spare"),"","$."&amp;_xlfn.REGEXEXTRACT(J3526,"^PT\d+[FQ]\d+_(.*)", 2))</f>
        <v>$.RMS_Current_Phase_Neut</v>
      </c>
      <c r="AA3526" s="12">
        <f t="shared" si="767"/>
        <v>56</v>
      </c>
      <c r="AB3526" s="6" t="s">
        <v>195</v>
      </c>
      <c r="AC3526" s="103">
        <v>3006</v>
      </c>
      <c r="AJ3526" s="80"/>
      <c r="AK3526" s="113" t="s">
        <v>1423</v>
      </c>
      <c r="AN3526" s="80"/>
      <c r="AO3526" s="80"/>
      <c r="AP3526" s="80"/>
      <c r="AQ3526" s="80"/>
      <c r="AR3526" s="127"/>
      <c r="AS3526" s="80"/>
      <c r="AT3526" s="7"/>
      <c r="AU3526" s="7"/>
      <c r="AV3526" s="165"/>
      <c r="AW3526" s="166"/>
      <c r="AX3526" s="137"/>
      <c r="AY3526" s="147"/>
      <c r="AZ3526" s="167"/>
      <c r="BA3526" s="167"/>
      <c r="BB3526" s="147" t="str">
        <f t="shared" si="770"/>
        <v/>
      </c>
      <c r="BC3526" s="168"/>
      <c r="BD3526" s="165"/>
      <c r="BE3526" s="165"/>
      <c r="BF3526" s="165"/>
      <c r="BG3526" s="165"/>
      <c r="BH3526" s="165"/>
      <c r="BI3526" s="165"/>
      <c r="BJ3526" s="165"/>
      <c r="BK3526" s="165"/>
      <c r="BL3526" s="165"/>
      <c r="BM3526" s="165"/>
      <c r="BN3526" s="165"/>
      <c r="BO3526" s="165"/>
      <c r="BP3526" s="165"/>
      <c r="BQ3526" s="165"/>
      <c r="BS3526" s="6"/>
      <c r="BT3526" s="11"/>
      <c r="BU3526" s="6"/>
      <c r="BV3526" s="6"/>
    </row>
    <row r="3527" spans="1:74" ht="15.75" x14ac:dyDescent="0.25">
      <c r="A3527" s="52" t="s">
        <v>1422</v>
      </c>
      <c r="B3527" s="56"/>
      <c r="C3527" s="7" t="s">
        <v>118</v>
      </c>
      <c r="D3527" s="7" t="s">
        <v>6558</v>
      </c>
      <c r="E3527" s="7"/>
      <c r="F3527" s="64"/>
      <c r="G3527" s="6"/>
      <c r="H3527" s="6"/>
      <c r="I3527" s="10" t="s">
        <v>110</v>
      </c>
      <c r="J3527" s="11" t="s">
        <v>8325</v>
      </c>
      <c r="K3527" s="194" t="s">
        <v>510</v>
      </c>
      <c r="L3527" s="176"/>
      <c r="M3527" s="176">
        <v>1000</v>
      </c>
      <c r="N3527" s="80" t="s">
        <v>6854</v>
      </c>
      <c r="O3527" s="162"/>
      <c r="P3527" s="80" t="s">
        <v>10225</v>
      </c>
      <c r="Q3527" s="80"/>
      <c r="R3527" s="80"/>
      <c r="S3527" s="163"/>
      <c r="T3527" s="213"/>
      <c r="U3527" s="162"/>
      <c r="V3527" s="164"/>
      <c r="W3527" s="12" t="str">
        <f t="shared" si="764"/>
        <v>Mqtt1</v>
      </c>
      <c r="X3527" s="196" t="s">
        <v>10620</v>
      </c>
      <c r="Y3527" s="6" t="str">
        <f t="shared" si="765"/>
        <v>marpower/power-tag/circulation-pump-pvt-panles-fwd-pt157q01</v>
      </c>
      <c r="Z3527" s="103" t="str" cm="1">
        <f t="array" ref="Z3527">IF(COUNTIF(N3527,"spare"),"","$."&amp;_xlfn.REGEXEXTRACT(J3527,"^PT\d+[FQ]\d+_(.*)", 2))</f>
        <v>$.RMS_Voltage_A_N</v>
      </c>
      <c r="AA3527" s="12">
        <f t="shared" si="767"/>
        <v>56</v>
      </c>
      <c r="AB3527" s="6" t="s">
        <v>195</v>
      </c>
      <c r="AC3527" s="103">
        <v>3028</v>
      </c>
      <c r="AJ3527" s="80"/>
      <c r="AK3527" s="113" t="s">
        <v>1424</v>
      </c>
      <c r="AN3527" s="80"/>
      <c r="AO3527" s="80"/>
      <c r="AP3527" s="80"/>
      <c r="AQ3527" s="80"/>
      <c r="AR3527" s="127"/>
      <c r="AS3527" s="80"/>
      <c r="AT3527" s="7"/>
      <c r="AU3527" s="7"/>
      <c r="AV3527" s="165"/>
      <c r="AW3527" s="166"/>
      <c r="AX3527" s="137"/>
      <c r="AY3527" s="147"/>
      <c r="AZ3527" s="167"/>
      <c r="BA3527" s="167"/>
      <c r="BB3527" s="147" t="str">
        <f t="shared" si="770"/>
        <v/>
      </c>
      <c r="BC3527" s="168"/>
      <c r="BD3527" s="165"/>
      <c r="BE3527" s="165"/>
      <c r="BF3527" s="165"/>
      <c r="BG3527" s="165"/>
      <c r="BH3527" s="165"/>
      <c r="BI3527" s="165"/>
      <c r="BJ3527" s="165"/>
      <c r="BK3527" s="165"/>
      <c r="BL3527" s="165"/>
      <c r="BM3527" s="165"/>
      <c r="BN3527" s="165"/>
      <c r="BO3527" s="165"/>
      <c r="BP3527" s="165"/>
      <c r="BQ3527" s="165"/>
      <c r="BS3527" s="6"/>
      <c r="BT3527" s="11"/>
      <c r="BU3527" s="6"/>
      <c r="BV3527" s="6"/>
    </row>
    <row r="3528" spans="1:74" ht="15.75" x14ac:dyDescent="0.25">
      <c r="A3528" s="52" t="s">
        <v>1422</v>
      </c>
      <c r="B3528" s="56"/>
      <c r="C3528" s="7" t="s">
        <v>118</v>
      </c>
      <c r="D3528" s="7" t="s">
        <v>6558</v>
      </c>
      <c r="E3528" s="7"/>
      <c r="F3528" s="64"/>
      <c r="G3528" s="6"/>
      <c r="H3528" s="6"/>
      <c r="I3528" s="10" t="s">
        <v>110</v>
      </c>
      <c r="J3528" s="11" t="s">
        <v>8502</v>
      </c>
      <c r="K3528" s="194" t="s">
        <v>510</v>
      </c>
      <c r="L3528" s="176"/>
      <c r="M3528" s="176">
        <v>1000</v>
      </c>
      <c r="N3528" s="80" t="s">
        <v>6854</v>
      </c>
      <c r="O3528" s="162"/>
      <c r="P3528" s="80" t="s">
        <v>10226</v>
      </c>
      <c r="Q3528" s="80"/>
      <c r="R3528" s="80"/>
      <c r="S3528" s="163"/>
      <c r="T3528" s="213"/>
      <c r="U3528" s="162"/>
      <c r="V3528" s="164"/>
      <c r="W3528" s="12" t="str">
        <f t="shared" si="764"/>
        <v>Mqtt1</v>
      </c>
      <c r="X3528" s="196" t="s">
        <v>10620</v>
      </c>
      <c r="Y3528" s="6" t="str">
        <f t="shared" si="765"/>
        <v>marpower/power-tag/circulation-pump-pvt-panles-fwd-pt157q01</v>
      </c>
      <c r="Z3528" s="103" t="str" cm="1">
        <f t="array" ref="Z3528">IF(COUNTIF(N3528,"spare"),"","$."&amp;_xlfn.REGEXEXTRACT(J3528,"^PT\d+[FQ]\d+_(.*)", 2))</f>
        <v>$.RMS_Voltage_B_N</v>
      </c>
      <c r="AA3528" s="12">
        <f t="shared" si="767"/>
        <v>56</v>
      </c>
      <c r="AB3528" s="6" t="s">
        <v>195</v>
      </c>
      <c r="AC3528" s="103">
        <v>3030</v>
      </c>
      <c r="AJ3528" s="80"/>
      <c r="AK3528" s="113" t="s">
        <v>1424</v>
      </c>
      <c r="AN3528" s="80"/>
      <c r="AO3528" s="80"/>
      <c r="AP3528" s="80"/>
      <c r="AQ3528" s="80"/>
      <c r="AR3528" s="127"/>
      <c r="AS3528" s="80"/>
      <c r="AT3528" s="7"/>
      <c r="AU3528" s="7"/>
      <c r="AV3528" s="165"/>
      <c r="AW3528" s="166"/>
      <c r="AX3528" s="137"/>
      <c r="AY3528" s="147"/>
      <c r="AZ3528" s="167"/>
      <c r="BA3528" s="167"/>
      <c r="BB3528" s="147" t="str">
        <f t="shared" si="770"/>
        <v/>
      </c>
      <c r="BC3528" s="168"/>
      <c r="BD3528" s="165"/>
      <c r="BE3528" s="165"/>
      <c r="BF3528" s="165"/>
      <c r="BG3528" s="165"/>
      <c r="BH3528" s="165"/>
      <c r="BI3528" s="165"/>
      <c r="BJ3528" s="165"/>
      <c r="BK3528" s="165"/>
      <c r="BL3528" s="165"/>
      <c r="BM3528" s="165"/>
      <c r="BN3528" s="165"/>
      <c r="BO3528" s="165"/>
      <c r="BP3528" s="165"/>
      <c r="BQ3528" s="165"/>
      <c r="BS3528" s="6"/>
      <c r="BT3528" s="11"/>
      <c r="BU3528" s="6"/>
      <c r="BV3528" s="6"/>
    </row>
    <row r="3529" spans="1:74" ht="15.75" x14ac:dyDescent="0.25">
      <c r="A3529" s="52" t="s">
        <v>1422</v>
      </c>
      <c r="B3529" s="56"/>
      <c r="C3529" s="7" t="s">
        <v>118</v>
      </c>
      <c r="D3529" s="7" t="s">
        <v>6558</v>
      </c>
      <c r="E3529" s="7"/>
      <c r="F3529" s="64"/>
      <c r="G3529" s="6"/>
      <c r="H3529" s="6"/>
      <c r="I3529" s="10" t="s">
        <v>110</v>
      </c>
      <c r="J3529" s="11" t="s">
        <v>8679</v>
      </c>
      <c r="K3529" s="194" t="s">
        <v>510</v>
      </c>
      <c r="L3529" s="176"/>
      <c r="M3529" s="176">
        <v>1000</v>
      </c>
      <c r="N3529" s="80" t="s">
        <v>6854</v>
      </c>
      <c r="O3529" s="162"/>
      <c r="P3529" s="80" t="s">
        <v>10227</v>
      </c>
      <c r="Q3529" s="80"/>
      <c r="R3529" s="80"/>
      <c r="S3529" s="163"/>
      <c r="T3529" s="213"/>
      <c r="U3529" s="162"/>
      <c r="V3529" s="164"/>
      <c r="W3529" s="12" t="str">
        <f t="shared" si="764"/>
        <v>Mqtt1</v>
      </c>
      <c r="X3529" s="196" t="s">
        <v>10620</v>
      </c>
      <c r="Y3529" s="6" t="str">
        <f t="shared" si="765"/>
        <v>marpower/power-tag/circulation-pump-pvt-panles-fwd-pt157q01</v>
      </c>
      <c r="Z3529" s="103" t="str" cm="1">
        <f t="array" ref="Z3529">IF(COUNTIF(N3529,"spare"),"","$."&amp;_xlfn.REGEXEXTRACT(J3529,"^PT\d+[FQ]\d+_(.*)", 2))</f>
        <v>$.RMS_Voltage_C_N</v>
      </c>
      <c r="AA3529" s="12">
        <f t="shared" si="767"/>
        <v>56</v>
      </c>
      <c r="AB3529" s="6" t="s">
        <v>195</v>
      </c>
      <c r="AC3529" s="103">
        <v>3032</v>
      </c>
      <c r="AJ3529" s="80"/>
      <c r="AK3529" s="113" t="s">
        <v>1424</v>
      </c>
      <c r="AN3529" s="80"/>
      <c r="AO3529" s="80"/>
      <c r="AP3529" s="80"/>
      <c r="AQ3529" s="80"/>
      <c r="AR3529" s="127"/>
      <c r="AS3529" s="80"/>
      <c r="AT3529" s="7"/>
      <c r="AU3529" s="7"/>
      <c r="AV3529" s="165"/>
      <c r="AW3529" s="166"/>
      <c r="AX3529" s="137"/>
      <c r="AY3529" s="147"/>
      <c r="AZ3529" s="167"/>
      <c r="BA3529" s="167"/>
      <c r="BB3529" s="147" t="str">
        <f t="shared" si="770"/>
        <v/>
      </c>
      <c r="BC3529" s="168"/>
      <c r="BD3529" s="165"/>
      <c r="BE3529" s="165"/>
      <c r="BF3529" s="165"/>
      <c r="BG3529" s="165"/>
      <c r="BH3529" s="165"/>
      <c r="BI3529" s="165"/>
      <c r="BJ3529" s="165"/>
      <c r="BK3529" s="165"/>
      <c r="BL3529" s="165"/>
      <c r="BM3529" s="165"/>
      <c r="BN3529" s="165"/>
      <c r="BO3529" s="165"/>
      <c r="BP3529" s="165"/>
      <c r="BQ3529" s="165"/>
      <c r="BS3529" s="6"/>
      <c r="BT3529" s="11"/>
      <c r="BU3529" s="6"/>
      <c r="BV3529" s="6"/>
    </row>
    <row r="3530" spans="1:74" ht="15.75" x14ac:dyDescent="0.25">
      <c r="A3530" s="52" t="s">
        <v>1422</v>
      </c>
      <c r="B3530" s="56"/>
      <c r="C3530" s="7" t="s">
        <v>118</v>
      </c>
      <c r="D3530" s="7" t="s">
        <v>6558</v>
      </c>
      <c r="E3530" s="7"/>
      <c r="F3530" s="64"/>
      <c r="G3530" s="6"/>
      <c r="H3530" s="6"/>
      <c r="I3530" s="10" t="s">
        <v>110</v>
      </c>
      <c r="J3530" s="11" t="s">
        <v>2117</v>
      </c>
      <c r="K3530" s="194" t="s">
        <v>510</v>
      </c>
      <c r="L3530" s="176"/>
      <c r="M3530" s="176">
        <v>1000</v>
      </c>
      <c r="N3530" s="80" t="s">
        <v>6854</v>
      </c>
      <c r="O3530" s="162"/>
      <c r="P3530" s="80" t="s">
        <v>10228</v>
      </c>
      <c r="Q3530" s="80"/>
      <c r="R3530" s="80"/>
      <c r="S3530" s="163"/>
      <c r="T3530" s="213"/>
      <c r="U3530" s="162"/>
      <c r="V3530" s="164"/>
      <c r="W3530" s="12" t="str">
        <f t="shared" ref="W3530:W3582" si="771">IF(COUNTIF(N3530,"spare"),"","Mqtt1")</f>
        <v>Mqtt1</v>
      </c>
      <c r="X3530" s="196" t="s">
        <v>10620</v>
      </c>
      <c r="Y3530" s="6" t="str">
        <f t="shared" si="765"/>
        <v>marpower/power-tag/circulation-pump-pvt-panles-fwd-pt157q01</v>
      </c>
      <c r="Z3530" s="103" t="str" cm="1">
        <f t="array" ref="Z3530">IF(COUNTIF(N3530,"spare"),"","$."&amp;_xlfn.REGEXEXTRACT(J3530,"^PT\d+[FQ]\d+_(.*)", 2))</f>
        <v>$.Active_Power_Phase_A</v>
      </c>
      <c r="AA3530" s="12">
        <f t="shared" si="767"/>
        <v>56</v>
      </c>
      <c r="AB3530" s="6" t="s">
        <v>195</v>
      </c>
      <c r="AC3530" s="103">
        <v>3054</v>
      </c>
      <c r="AJ3530" s="80"/>
      <c r="AK3530" s="113" t="s">
        <v>1425</v>
      </c>
      <c r="AN3530" s="80"/>
      <c r="AO3530" s="80"/>
      <c r="AP3530" s="80"/>
      <c r="AQ3530" s="80"/>
      <c r="AR3530" s="127"/>
      <c r="AS3530" s="80"/>
      <c r="AT3530" s="7"/>
      <c r="AU3530" s="7"/>
      <c r="AV3530" s="165"/>
      <c r="AW3530" s="166"/>
      <c r="AX3530" s="137"/>
      <c r="AY3530" s="147"/>
      <c r="AZ3530" s="167"/>
      <c r="BA3530" s="167"/>
      <c r="BB3530" s="147" t="str">
        <f t="shared" si="770"/>
        <v/>
      </c>
      <c r="BC3530" s="168"/>
      <c r="BD3530" s="165"/>
      <c r="BE3530" s="165"/>
      <c r="BF3530" s="165"/>
      <c r="BG3530" s="165"/>
      <c r="BH3530" s="165"/>
      <c r="BI3530" s="165"/>
      <c r="BJ3530" s="165"/>
      <c r="BK3530" s="165"/>
      <c r="BL3530" s="165"/>
      <c r="BM3530" s="165"/>
      <c r="BN3530" s="165"/>
      <c r="BO3530" s="165"/>
      <c r="BP3530" s="165"/>
      <c r="BQ3530" s="165"/>
      <c r="BS3530" s="6"/>
      <c r="BT3530" s="11"/>
      <c r="BU3530" s="6"/>
      <c r="BV3530" s="6"/>
    </row>
    <row r="3531" spans="1:74" ht="15.75" x14ac:dyDescent="0.25">
      <c r="A3531" s="52" t="s">
        <v>1422</v>
      </c>
      <c r="B3531" s="56"/>
      <c r="C3531" s="7" t="s">
        <v>118</v>
      </c>
      <c r="D3531" s="7" t="s">
        <v>6558</v>
      </c>
      <c r="E3531" s="7"/>
      <c r="F3531" s="64"/>
      <c r="G3531" s="6"/>
      <c r="H3531" s="6"/>
      <c r="I3531" s="10" t="s">
        <v>110</v>
      </c>
      <c r="J3531" s="11" t="s">
        <v>2118</v>
      </c>
      <c r="K3531" s="194" t="s">
        <v>510</v>
      </c>
      <c r="L3531" s="176"/>
      <c r="M3531" s="176">
        <v>1000</v>
      </c>
      <c r="N3531" s="80" t="s">
        <v>6854</v>
      </c>
      <c r="O3531" s="162"/>
      <c r="P3531" s="80" t="s">
        <v>10229</v>
      </c>
      <c r="Q3531" s="80"/>
      <c r="R3531" s="80"/>
      <c r="S3531" s="163"/>
      <c r="T3531" s="213"/>
      <c r="U3531" s="162"/>
      <c r="V3531" s="164"/>
      <c r="W3531" s="12" t="str">
        <f t="shared" si="771"/>
        <v>Mqtt1</v>
      </c>
      <c r="X3531" s="196" t="s">
        <v>10620</v>
      </c>
      <c r="Y3531" s="6" t="str">
        <f t="shared" ref="Y3531:Y3594" si="772">LOWER(_xlfn.CONCAT("marpower/",SUBSTITUTE(SUBSTITUTE("power-tag/" &amp; X3531," ","-"),"_","-")))</f>
        <v>marpower/power-tag/circulation-pump-pvt-panles-fwd-pt157q01</v>
      </c>
      <c r="Z3531" s="103" t="str" cm="1">
        <f t="array" ref="Z3531">IF(COUNTIF(N3531,"spare"),"","$."&amp;_xlfn.REGEXEXTRACT(J3531,"^PT\d+[FQ]\d+_(.*)", 2))</f>
        <v>$.Active_Power_Phase_B</v>
      </c>
      <c r="AA3531" s="12">
        <f t="shared" si="767"/>
        <v>56</v>
      </c>
      <c r="AB3531" s="6" t="s">
        <v>195</v>
      </c>
      <c r="AC3531" s="103">
        <v>3056</v>
      </c>
      <c r="AJ3531" s="80"/>
      <c r="AK3531" s="113" t="s">
        <v>1425</v>
      </c>
      <c r="AN3531" s="80"/>
      <c r="AO3531" s="80"/>
      <c r="AP3531" s="80"/>
      <c r="AQ3531" s="80"/>
      <c r="AR3531" s="127"/>
      <c r="AS3531" s="80"/>
      <c r="AT3531" s="7"/>
      <c r="AU3531" s="7"/>
      <c r="AV3531" s="165"/>
      <c r="AW3531" s="166"/>
      <c r="AX3531" s="137"/>
      <c r="AY3531" s="147"/>
      <c r="AZ3531" s="167"/>
      <c r="BA3531" s="167"/>
      <c r="BB3531" s="147" t="str">
        <f t="shared" si="770"/>
        <v/>
      </c>
      <c r="BC3531" s="168"/>
      <c r="BD3531" s="165"/>
      <c r="BE3531" s="165"/>
      <c r="BF3531" s="165"/>
      <c r="BG3531" s="165"/>
      <c r="BH3531" s="165"/>
      <c r="BI3531" s="165"/>
      <c r="BJ3531" s="165"/>
      <c r="BK3531" s="165"/>
      <c r="BL3531" s="165"/>
      <c r="BM3531" s="165"/>
      <c r="BN3531" s="165"/>
      <c r="BO3531" s="165"/>
      <c r="BP3531" s="165"/>
      <c r="BQ3531" s="165"/>
      <c r="BS3531" s="6"/>
      <c r="BT3531" s="11"/>
      <c r="BU3531" s="6"/>
      <c r="BV3531" s="6"/>
    </row>
    <row r="3532" spans="1:74" ht="15.75" x14ac:dyDescent="0.25">
      <c r="A3532" s="52" t="s">
        <v>1422</v>
      </c>
      <c r="B3532" s="56"/>
      <c r="C3532" s="7" t="s">
        <v>118</v>
      </c>
      <c r="D3532" s="7" t="s">
        <v>6558</v>
      </c>
      <c r="E3532" s="7"/>
      <c r="F3532" s="64"/>
      <c r="G3532" s="6"/>
      <c r="H3532" s="6"/>
      <c r="I3532" s="10" t="s">
        <v>110</v>
      </c>
      <c r="J3532" s="11" t="s">
        <v>2119</v>
      </c>
      <c r="K3532" s="194" t="s">
        <v>510</v>
      </c>
      <c r="L3532" s="176"/>
      <c r="M3532" s="176">
        <v>1000</v>
      </c>
      <c r="N3532" s="80" t="s">
        <v>6854</v>
      </c>
      <c r="O3532" s="162"/>
      <c r="P3532" s="80" t="s">
        <v>10230</v>
      </c>
      <c r="Q3532" s="80"/>
      <c r="R3532" s="80"/>
      <c r="S3532" s="163"/>
      <c r="T3532" s="213"/>
      <c r="U3532" s="162"/>
      <c r="V3532" s="164"/>
      <c r="W3532" s="12" t="str">
        <f t="shared" si="771"/>
        <v>Mqtt1</v>
      </c>
      <c r="X3532" s="196" t="s">
        <v>10620</v>
      </c>
      <c r="Y3532" s="6" t="str">
        <f t="shared" si="772"/>
        <v>marpower/power-tag/circulation-pump-pvt-panles-fwd-pt157q01</v>
      </c>
      <c r="Z3532" s="103" t="str" cm="1">
        <f t="array" ref="Z3532">IF(COUNTIF(N3532,"spare"),"","$."&amp;_xlfn.REGEXEXTRACT(J3532,"^PT\d+[FQ]\d+_(.*)", 2))</f>
        <v>$.Active_Power_Phase_C</v>
      </c>
      <c r="AA3532" s="12">
        <f t="shared" si="767"/>
        <v>56</v>
      </c>
      <c r="AB3532" s="6" t="s">
        <v>195</v>
      </c>
      <c r="AC3532" s="103">
        <v>3058</v>
      </c>
      <c r="AJ3532" s="80"/>
      <c r="AK3532" s="113" t="s">
        <v>1425</v>
      </c>
      <c r="AN3532" s="80"/>
      <c r="AO3532" s="80"/>
      <c r="AP3532" s="80"/>
      <c r="AQ3532" s="80"/>
      <c r="AR3532" s="127"/>
      <c r="AS3532" s="80"/>
      <c r="AT3532" s="7"/>
      <c r="AU3532" s="7"/>
      <c r="AV3532" s="165"/>
      <c r="AW3532" s="166"/>
      <c r="AX3532" s="137"/>
      <c r="AY3532" s="147"/>
      <c r="AZ3532" s="167"/>
      <c r="BA3532" s="167"/>
      <c r="BB3532" s="147" t="str">
        <f t="shared" si="770"/>
        <v/>
      </c>
      <c r="BC3532" s="168"/>
      <c r="BD3532" s="165"/>
      <c r="BE3532" s="165"/>
      <c r="BF3532" s="165"/>
      <c r="BG3532" s="165"/>
      <c r="BH3532" s="165"/>
      <c r="BI3532" s="165"/>
      <c r="BJ3532" s="165"/>
      <c r="BK3532" s="165"/>
      <c r="BL3532" s="165"/>
      <c r="BM3532" s="165"/>
      <c r="BN3532" s="165"/>
      <c r="BO3532" s="165"/>
      <c r="BP3532" s="165"/>
      <c r="BQ3532" s="165"/>
      <c r="BS3532" s="6"/>
      <c r="BT3532" s="11"/>
      <c r="BU3532" s="6"/>
      <c r="BV3532" s="6"/>
    </row>
    <row r="3533" spans="1:74" ht="15.75" x14ac:dyDescent="0.25">
      <c r="A3533" s="52" t="s">
        <v>1422</v>
      </c>
      <c r="B3533" s="56"/>
      <c r="C3533" s="7" t="s">
        <v>118</v>
      </c>
      <c r="D3533" s="7" t="s">
        <v>6558</v>
      </c>
      <c r="E3533" s="7"/>
      <c r="F3533" s="64"/>
      <c r="G3533" s="6"/>
      <c r="H3533" s="6"/>
      <c r="I3533" s="10" t="s">
        <v>110</v>
      </c>
      <c r="J3533" s="11" t="s">
        <v>2120</v>
      </c>
      <c r="K3533" s="194" t="s">
        <v>510</v>
      </c>
      <c r="L3533" s="176"/>
      <c r="M3533" s="176">
        <v>1000</v>
      </c>
      <c r="N3533" s="80" t="s">
        <v>6854</v>
      </c>
      <c r="O3533" s="162"/>
      <c r="P3533" s="80" t="s">
        <v>10231</v>
      </c>
      <c r="Q3533" s="80"/>
      <c r="R3533" s="80"/>
      <c r="S3533" s="163"/>
      <c r="T3533" s="213"/>
      <c r="U3533" s="162"/>
      <c r="V3533" s="164"/>
      <c r="W3533" s="12" t="str">
        <f t="shared" si="771"/>
        <v>Mqtt1</v>
      </c>
      <c r="X3533" s="196" t="s">
        <v>10620</v>
      </c>
      <c r="Y3533" s="6" t="str">
        <f t="shared" si="772"/>
        <v>marpower/power-tag/circulation-pump-pvt-panles-fwd-pt157q01</v>
      </c>
      <c r="Z3533" s="103" t="str" cm="1">
        <f t="array" ref="Z3533">IF(COUNTIF(N3533,"spare"),"","$."&amp;_xlfn.REGEXEXTRACT(J3533,"^PT\d+[FQ]\d+_(.*)", 2))</f>
        <v>$.Total_Active_Power</v>
      </c>
      <c r="AA3533" s="12">
        <f t="shared" si="767"/>
        <v>56</v>
      </c>
      <c r="AB3533" s="6" t="s">
        <v>195</v>
      </c>
      <c r="AC3533" s="103">
        <v>3060</v>
      </c>
      <c r="AJ3533" s="80"/>
      <c r="AK3533" s="113" t="s">
        <v>1425</v>
      </c>
      <c r="AN3533" s="80"/>
      <c r="AO3533" s="80"/>
      <c r="AP3533" s="80"/>
      <c r="AQ3533" s="80"/>
      <c r="AR3533" s="127"/>
      <c r="AS3533" s="80"/>
      <c r="AT3533" s="7"/>
      <c r="AU3533" s="7"/>
      <c r="AV3533" s="165"/>
      <c r="AW3533" s="166"/>
      <c r="AX3533" s="137"/>
      <c r="AY3533" s="147"/>
      <c r="AZ3533" s="167"/>
      <c r="BA3533" s="167"/>
      <c r="BB3533" s="147" t="str">
        <f t="shared" si="770"/>
        <v/>
      </c>
      <c r="BC3533" s="168"/>
      <c r="BD3533" s="165"/>
      <c r="BE3533" s="165"/>
      <c r="BF3533" s="165"/>
      <c r="BG3533" s="165"/>
      <c r="BH3533" s="165"/>
      <c r="BI3533" s="165"/>
      <c r="BJ3533" s="165"/>
      <c r="BK3533" s="165"/>
      <c r="BL3533" s="165"/>
      <c r="BM3533" s="165"/>
      <c r="BN3533" s="165"/>
      <c r="BO3533" s="165"/>
      <c r="BP3533" s="165"/>
      <c r="BQ3533" s="165"/>
      <c r="BS3533" s="6"/>
      <c r="BT3533" s="11"/>
      <c r="BU3533" s="6"/>
      <c r="BV3533" s="6"/>
    </row>
    <row r="3534" spans="1:74" ht="15.75" x14ac:dyDescent="0.25">
      <c r="A3534" s="52" t="s">
        <v>1422</v>
      </c>
      <c r="B3534" s="56"/>
      <c r="C3534" s="7" t="s">
        <v>118</v>
      </c>
      <c r="D3534" s="7" t="s">
        <v>6558</v>
      </c>
      <c r="E3534" s="7"/>
      <c r="F3534" s="64"/>
      <c r="G3534" s="6"/>
      <c r="H3534" s="6"/>
      <c r="I3534" s="10" t="s">
        <v>110</v>
      </c>
      <c r="J3534" s="11" t="s">
        <v>2121</v>
      </c>
      <c r="K3534" s="194" t="s">
        <v>510</v>
      </c>
      <c r="L3534" s="176"/>
      <c r="M3534" s="176">
        <v>1000</v>
      </c>
      <c r="N3534" s="80" t="s">
        <v>6854</v>
      </c>
      <c r="O3534" s="162"/>
      <c r="P3534" s="80" t="s">
        <v>10232</v>
      </c>
      <c r="Q3534" s="80"/>
      <c r="R3534" s="80"/>
      <c r="S3534" s="163"/>
      <c r="T3534" s="213"/>
      <c r="U3534" s="162"/>
      <c r="V3534" s="164"/>
      <c r="W3534" s="12" t="str">
        <f t="shared" si="771"/>
        <v>Mqtt1</v>
      </c>
      <c r="X3534" s="196" t="s">
        <v>10620</v>
      </c>
      <c r="Y3534" s="6" t="str">
        <f t="shared" si="772"/>
        <v>marpower/power-tag/circulation-pump-pvt-panles-fwd-pt157q01</v>
      </c>
      <c r="Z3534" s="103" t="str" cm="1">
        <f t="array" ref="Z3534">IF(COUNTIF(N3534,"spare"),"","$."&amp;_xlfn.REGEXEXTRACT(J3534,"^PT\d+[FQ]\d+_(.*)", 2))</f>
        <v>$.Power_Factor_Phase_A</v>
      </c>
      <c r="AA3534" s="12">
        <f t="shared" si="767"/>
        <v>56</v>
      </c>
      <c r="AB3534" s="6" t="s">
        <v>195</v>
      </c>
      <c r="AC3534" s="103">
        <v>3078</v>
      </c>
      <c r="AJ3534" s="80"/>
      <c r="AK3534" s="113" t="s">
        <v>1426</v>
      </c>
      <c r="AN3534" s="80"/>
      <c r="AO3534" s="80"/>
      <c r="AP3534" s="80"/>
      <c r="AQ3534" s="80"/>
      <c r="AR3534" s="127"/>
      <c r="AS3534" s="80"/>
      <c r="AT3534" s="7"/>
      <c r="AU3534" s="7"/>
      <c r="AV3534" s="165"/>
      <c r="AW3534" s="166"/>
      <c r="AX3534" s="137"/>
      <c r="AY3534" s="147"/>
      <c r="AZ3534" s="167"/>
      <c r="BA3534" s="167"/>
      <c r="BB3534" s="147" t="str">
        <f t="shared" si="770"/>
        <v/>
      </c>
      <c r="BC3534" s="168"/>
      <c r="BD3534" s="165"/>
      <c r="BE3534" s="165"/>
      <c r="BF3534" s="165"/>
      <c r="BG3534" s="165"/>
      <c r="BH3534" s="165"/>
      <c r="BI3534" s="165"/>
      <c r="BJ3534" s="165"/>
      <c r="BK3534" s="165"/>
      <c r="BL3534" s="165"/>
      <c r="BM3534" s="165"/>
      <c r="BN3534" s="165"/>
      <c r="BO3534" s="165"/>
      <c r="BP3534" s="165"/>
      <c r="BQ3534" s="165"/>
      <c r="BS3534" s="6"/>
      <c r="BT3534" s="11"/>
      <c r="BU3534" s="6"/>
      <c r="BV3534" s="6"/>
    </row>
    <row r="3535" spans="1:74" ht="15.75" x14ac:dyDescent="0.25">
      <c r="A3535" s="52" t="s">
        <v>1422</v>
      </c>
      <c r="B3535" s="56"/>
      <c r="C3535" s="7" t="s">
        <v>118</v>
      </c>
      <c r="D3535" s="7" t="s">
        <v>6558</v>
      </c>
      <c r="E3535" s="7"/>
      <c r="F3535" s="64"/>
      <c r="G3535" s="6"/>
      <c r="H3535" s="6"/>
      <c r="I3535" s="10" t="s">
        <v>110</v>
      </c>
      <c r="J3535" s="11" t="s">
        <v>2122</v>
      </c>
      <c r="K3535" s="194" t="s">
        <v>510</v>
      </c>
      <c r="L3535" s="176"/>
      <c r="M3535" s="176">
        <v>1000</v>
      </c>
      <c r="N3535" s="80" t="s">
        <v>6854</v>
      </c>
      <c r="O3535" s="162"/>
      <c r="P3535" s="80" t="s">
        <v>10233</v>
      </c>
      <c r="Q3535" s="80"/>
      <c r="R3535" s="80"/>
      <c r="S3535" s="163"/>
      <c r="T3535" s="213"/>
      <c r="U3535" s="162"/>
      <c r="V3535" s="164"/>
      <c r="W3535" s="12" t="str">
        <f t="shared" si="771"/>
        <v>Mqtt1</v>
      </c>
      <c r="X3535" s="196" t="s">
        <v>10620</v>
      </c>
      <c r="Y3535" s="6" t="str">
        <f t="shared" si="772"/>
        <v>marpower/power-tag/circulation-pump-pvt-panles-fwd-pt157q01</v>
      </c>
      <c r="Z3535" s="103" t="str" cm="1">
        <f t="array" ref="Z3535">IF(COUNTIF(N3535,"spare"),"","$."&amp;_xlfn.REGEXEXTRACT(J3535,"^PT\d+[FQ]\d+_(.*)", 2))</f>
        <v>$.Power_Factor_Phase_B</v>
      </c>
      <c r="AA3535" s="12">
        <f t="shared" si="767"/>
        <v>56</v>
      </c>
      <c r="AB3535" s="6" t="s">
        <v>195</v>
      </c>
      <c r="AC3535" s="103">
        <v>3080</v>
      </c>
      <c r="AJ3535" s="80"/>
      <c r="AK3535" s="113" t="s">
        <v>1426</v>
      </c>
      <c r="AN3535" s="80"/>
      <c r="AO3535" s="80"/>
      <c r="AP3535" s="80"/>
      <c r="AQ3535" s="80"/>
      <c r="AR3535" s="127"/>
      <c r="AS3535" s="80"/>
      <c r="AT3535" s="7"/>
      <c r="AU3535" s="7"/>
      <c r="AV3535" s="165"/>
      <c r="AW3535" s="166"/>
      <c r="AX3535" s="137"/>
      <c r="AY3535" s="147"/>
      <c r="AZ3535" s="167"/>
      <c r="BA3535" s="167"/>
      <c r="BB3535" s="147" t="str">
        <f t="shared" si="770"/>
        <v/>
      </c>
      <c r="BC3535" s="168"/>
      <c r="BD3535" s="165"/>
      <c r="BE3535" s="165"/>
      <c r="BF3535" s="165"/>
      <c r="BG3535" s="165"/>
      <c r="BH3535" s="165"/>
      <c r="BI3535" s="165"/>
      <c r="BJ3535" s="165"/>
      <c r="BK3535" s="165"/>
      <c r="BL3535" s="165"/>
      <c r="BM3535" s="165"/>
      <c r="BN3535" s="165"/>
      <c r="BO3535" s="165"/>
      <c r="BP3535" s="165"/>
      <c r="BQ3535" s="165"/>
      <c r="BS3535" s="6"/>
      <c r="BT3535" s="11"/>
      <c r="BU3535" s="6"/>
      <c r="BV3535" s="6"/>
    </row>
    <row r="3536" spans="1:74" ht="15.75" x14ac:dyDescent="0.25">
      <c r="A3536" s="52" t="s">
        <v>1422</v>
      </c>
      <c r="B3536" s="56"/>
      <c r="C3536" s="7" t="s">
        <v>118</v>
      </c>
      <c r="D3536" s="7" t="s">
        <v>6558</v>
      </c>
      <c r="E3536" s="7"/>
      <c r="F3536" s="64"/>
      <c r="G3536" s="6"/>
      <c r="H3536" s="6"/>
      <c r="I3536" s="10" t="s">
        <v>110</v>
      </c>
      <c r="J3536" s="11" t="s">
        <v>2123</v>
      </c>
      <c r="K3536" s="194" t="s">
        <v>510</v>
      </c>
      <c r="L3536" s="176"/>
      <c r="M3536" s="176">
        <v>1000</v>
      </c>
      <c r="N3536" s="80" t="s">
        <v>6854</v>
      </c>
      <c r="O3536" s="162"/>
      <c r="P3536" s="80" t="s">
        <v>10234</v>
      </c>
      <c r="Q3536" s="80"/>
      <c r="R3536" s="80"/>
      <c r="S3536" s="163"/>
      <c r="T3536" s="213"/>
      <c r="U3536" s="162"/>
      <c r="V3536" s="164"/>
      <c r="W3536" s="12" t="str">
        <f t="shared" si="771"/>
        <v>Mqtt1</v>
      </c>
      <c r="X3536" s="196" t="s">
        <v>10620</v>
      </c>
      <c r="Y3536" s="6" t="str">
        <f t="shared" si="772"/>
        <v>marpower/power-tag/circulation-pump-pvt-panles-fwd-pt157q01</v>
      </c>
      <c r="Z3536" s="103" t="str" cm="1">
        <f t="array" ref="Z3536">IF(COUNTIF(N3536,"spare"),"","$."&amp;_xlfn.REGEXEXTRACT(J3536,"^PT\d+[FQ]\d+_(.*)", 2))</f>
        <v>$.Power_Factor_Phase_C</v>
      </c>
      <c r="AA3536" s="12">
        <f t="shared" si="767"/>
        <v>56</v>
      </c>
      <c r="AB3536" s="6" t="s">
        <v>195</v>
      </c>
      <c r="AC3536" s="103">
        <v>3082</v>
      </c>
      <c r="AJ3536" s="80"/>
      <c r="AK3536" s="113" t="s">
        <v>1426</v>
      </c>
      <c r="AN3536" s="80"/>
      <c r="AO3536" s="80"/>
      <c r="AP3536" s="80"/>
      <c r="AQ3536" s="80"/>
      <c r="AR3536" s="127"/>
      <c r="AS3536" s="80"/>
      <c r="AT3536" s="7"/>
      <c r="AU3536" s="7"/>
      <c r="AV3536" s="165"/>
      <c r="AW3536" s="166"/>
      <c r="AX3536" s="137"/>
      <c r="AY3536" s="147"/>
      <c r="AZ3536" s="167"/>
      <c r="BA3536" s="167"/>
      <c r="BB3536" s="147" t="str">
        <f t="shared" si="770"/>
        <v/>
      </c>
      <c r="BC3536" s="168"/>
      <c r="BD3536" s="165"/>
      <c r="BE3536" s="165"/>
      <c r="BF3536" s="165"/>
      <c r="BG3536" s="165"/>
      <c r="BH3536" s="165"/>
      <c r="BI3536" s="165"/>
      <c r="BJ3536" s="165"/>
      <c r="BK3536" s="165"/>
      <c r="BL3536" s="165"/>
      <c r="BM3536" s="165"/>
      <c r="BN3536" s="165"/>
      <c r="BO3536" s="165"/>
      <c r="BP3536" s="165"/>
      <c r="BQ3536" s="165"/>
      <c r="BS3536" s="6"/>
      <c r="BT3536" s="11"/>
      <c r="BU3536" s="6"/>
      <c r="BV3536" s="6"/>
    </row>
    <row r="3537" spans="1:74" ht="15.75" x14ac:dyDescent="0.25">
      <c r="A3537" s="52" t="s">
        <v>1422</v>
      </c>
      <c r="B3537" s="56"/>
      <c r="C3537" s="7" t="s">
        <v>118</v>
      </c>
      <c r="D3537" s="7" t="s">
        <v>6558</v>
      </c>
      <c r="E3537" s="7"/>
      <c r="F3537" s="64"/>
      <c r="G3537" s="6"/>
      <c r="H3537" s="6"/>
      <c r="I3537" s="10" t="s">
        <v>110</v>
      </c>
      <c r="J3537" s="11" t="s">
        <v>2124</v>
      </c>
      <c r="K3537" s="194" t="s">
        <v>510</v>
      </c>
      <c r="L3537" s="176"/>
      <c r="M3537" s="176">
        <v>1000</v>
      </c>
      <c r="N3537" s="80" t="s">
        <v>6854</v>
      </c>
      <c r="O3537" s="162"/>
      <c r="P3537" s="80" t="s">
        <v>10235</v>
      </c>
      <c r="Q3537" s="80"/>
      <c r="R3537" s="80"/>
      <c r="S3537" s="163"/>
      <c r="T3537" s="213"/>
      <c r="U3537" s="162"/>
      <c r="V3537" s="164"/>
      <c r="W3537" s="12" t="str">
        <f t="shared" si="771"/>
        <v>Mqtt1</v>
      </c>
      <c r="X3537" s="196" t="s">
        <v>10620</v>
      </c>
      <c r="Y3537" s="6" t="str">
        <f t="shared" si="772"/>
        <v>marpower/power-tag/circulation-pump-pvt-panles-fwd-pt157q01</v>
      </c>
      <c r="Z3537" s="103" t="str" cm="1">
        <f t="array" ref="Z3537">IF(COUNTIF(N3537,"spare"),"","$."&amp;_xlfn.REGEXEXTRACT(J3537,"^PT\d+[FQ]\d+_(.*)", 2))</f>
        <v>$.Total_Power_Factor</v>
      </c>
      <c r="AA3537" s="12">
        <f t="shared" si="767"/>
        <v>56</v>
      </c>
      <c r="AB3537" s="6" t="s">
        <v>195</v>
      </c>
      <c r="AC3537" s="103">
        <v>3084</v>
      </c>
      <c r="AJ3537" s="80"/>
      <c r="AK3537" s="113" t="s">
        <v>1426</v>
      </c>
      <c r="AN3537" s="80"/>
      <c r="AO3537" s="80"/>
      <c r="AP3537" s="80"/>
      <c r="AQ3537" s="80"/>
      <c r="AR3537" s="127"/>
      <c r="AS3537" s="80"/>
      <c r="AT3537" s="7"/>
      <c r="AU3537" s="7"/>
      <c r="AV3537" s="165"/>
      <c r="AW3537" s="166"/>
      <c r="AX3537" s="137"/>
      <c r="AY3537" s="147"/>
      <c r="AZ3537" s="167"/>
      <c r="BA3537" s="167"/>
      <c r="BB3537" s="147" t="str">
        <f t="shared" si="770"/>
        <v/>
      </c>
      <c r="BC3537" s="168"/>
      <c r="BD3537" s="165"/>
      <c r="BE3537" s="165"/>
      <c r="BF3537" s="165"/>
      <c r="BG3537" s="165"/>
      <c r="BH3537" s="165"/>
      <c r="BI3537" s="165"/>
      <c r="BJ3537" s="165"/>
      <c r="BK3537" s="165"/>
      <c r="BL3537" s="165"/>
      <c r="BM3537" s="165"/>
      <c r="BN3537" s="165"/>
      <c r="BO3537" s="165"/>
      <c r="BP3537" s="165"/>
      <c r="BQ3537" s="165"/>
      <c r="BS3537" s="6"/>
      <c r="BT3537" s="11"/>
      <c r="BU3537" s="6"/>
      <c r="BV3537" s="6"/>
    </row>
    <row r="3538" spans="1:74" ht="15.75" x14ac:dyDescent="0.25">
      <c r="A3538" s="52" t="s">
        <v>1422</v>
      </c>
      <c r="B3538" s="56"/>
      <c r="C3538" s="7" t="s">
        <v>118</v>
      </c>
      <c r="D3538" s="7" t="s">
        <v>6558</v>
      </c>
      <c r="E3538" s="7"/>
      <c r="F3538" s="64"/>
      <c r="G3538" s="6"/>
      <c r="H3538" s="6"/>
      <c r="I3538" s="10" t="s">
        <v>110</v>
      </c>
      <c r="J3538" s="11" t="s">
        <v>2125</v>
      </c>
      <c r="K3538" s="194" t="s">
        <v>510</v>
      </c>
      <c r="L3538" s="176"/>
      <c r="M3538" s="176">
        <v>1000</v>
      </c>
      <c r="N3538" s="80" t="s">
        <v>6854</v>
      </c>
      <c r="O3538" s="162"/>
      <c r="P3538" s="80" t="s">
        <v>10236</v>
      </c>
      <c r="Q3538" s="80"/>
      <c r="R3538" s="80"/>
      <c r="S3538" s="163"/>
      <c r="T3538" s="213"/>
      <c r="U3538" s="162"/>
      <c r="V3538" s="164"/>
      <c r="W3538" s="12" t="str">
        <f t="shared" si="771"/>
        <v>Mqtt1</v>
      </c>
      <c r="X3538" s="196" t="s">
        <v>10621</v>
      </c>
      <c r="Y3538" s="6" t="str">
        <f t="shared" si="772"/>
        <v>marpower/power-tag/circulation-pump-pvt-panles-fwd-pt158q01</v>
      </c>
      <c r="Z3538" s="103" t="str" cm="1">
        <f t="array" ref="Z3538">IF(COUNTIF(N3538,"spare"),"","$."&amp;_xlfn.REGEXEXTRACT(J3538,"^PT\d+[FQ]\d+_(.*)", 2))</f>
        <v>$.RMS_Current_Phase_A</v>
      </c>
      <c r="AA3538" s="12">
        <f t="shared" si="767"/>
        <v>57</v>
      </c>
      <c r="AB3538" s="6" t="s">
        <v>195</v>
      </c>
      <c r="AC3538" s="103">
        <v>3000</v>
      </c>
      <c r="AJ3538" s="80"/>
      <c r="AK3538" s="113" t="s">
        <v>1423</v>
      </c>
      <c r="AN3538" s="80"/>
      <c r="AO3538" s="80"/>
      <c r="AP3538" s="80"/>
      <c r="AQ3538" s="80"/>
      <c r="AR3538" s="127"/>
      <c r="AS3538" s="80"/>
      <c r="AT3538" s="7"/>
      <c r="AU3538" s="7"/>
      <c r="AV3538" s="165"/>
      <c r="AW3538" s="166"/>
      <c r="AX3538" s="137"/>
      <c r="AY3538" s="147"/>
      <c r="AZ3538" s="167"/>
      <c r="BA3538" s="167"/>
      <c r="BB3538" s="147" t="str">
        <f t="shared" ref="BB3538:BB3552" si="773">IF(ISNUMBER(AM3538),"1","")</f>
        <v/>
      </c>
      <c r="BC3538" s="168"/>
      <c r="BD3538" s="165"/>
      <c r="BE3538" s="165"/>
      <c r="BF3538" s="165"/>
      <c r="BG3538" s="165"/>
      <c r="BH3538" s="165"/>
      <c r="BI3538" s="165"/>
      <c r="BJ3538" s="165"/>
      <c r="BK3538" s="165"/>
      <c r="BL3538" s="165"/>
      <c r="BM3538" s="165"/>
      <c r="BN3538" s="165"/>
      <c r="BO3538" s="165"/>
      <c r="BP3538" s="165"/>
      <c r="BQ3538" s="165"/>
      <c r="BS3538" s="6"/>
      <c r="BT3538" s="11"/>
      <c r="BU3538" s="6"/>
      <c r="BV3538" s="6"/>
    </row>
    <row r="3539" spans="1:74" ht="15.75" x14ac:dyDescent="0.25">
      <c r="A3539" s="52" t="s">
        <v>1422</v>
      </c>
      <c r="B3539" s="56"/>
      <c r="C3539" s="7" t="s">
        <v>118</v>
      </c>
      <c r="D3539" s="7" t="s">
        <v>6558</v>
      </c>
      <c r="E3539" s="7"/>
      <c r="F3539" s="64"/>
      <c r="G3539" s="6"/>
      <c r="H3539" s="6"/>
      <c r="I3539" s="10" t="s">
        <v>110</v>
      </c>
      <c r="J3539" s="11" t="s">
        <v>2126</v>
      </c>
      <c r="K3539" s="194" t="s">
        <v>510</v>
      </c>
      <c r="L3539" s="176"/>
      <c r="M3539" s="176">
        <v>1000</v>
      </c>
      <c r="N3539" s="80" t="s">
        <v>6854</v>
      </c>
      <c r="O3539" s="162"/>
      <c r="P3539" s="80" t="s">
        <v>10237</v>
      </c>
      <c r="Q3539" s="80"/>
      <c r="R3539" s="80"/>
      <c r="S3539" s="163"/>
      <c r="T3539" s="213"/>
      <c r="U3539" s="162"/>
      <c r="V3539" s="164"/>
      <c r="W3539" s="12" t="str">
        <f t="shared" si="771"/>
        <v>Mqtt1</v>
      </c>
      <c r="X3539" s="196" t="s">
        <v>10621</v>
      </c>
      <c r="Y3539" s="6" t="str">
        <f t="shared" si="772"/>
        <v>marpower/power-tag/circulation-pump-pvt-panles-fwd-pt158q01</v>
      </c>
      <c r="Z3539" s="103" t="str" cm="1">
        <f t="array" ref="Z3539">IF(COUNTIF(N3539,"spare"),"","$."&amp;_xlfn.REGEXEXTRACT(J3539,"^PT\d+[FQ]\d+_(.*)", 2))</f>
        <v>$.RMS_Current_Phase_B</v>
      </c>
      <c r="AA3539" s="12">
        <f t="shared" si="767"/>
        <v>57</v>
      </c>
      <c r="AB3539" s="6" t="s">
        <v>195</v>
      </c>
      <c r="AC3539" s="103">
        <v>3002</v>
      </c>
      <c r="AJ3539" s="80"/>
      <c r="AK3539" s="113" t="s">
        <v>1423</v>
      </c>
      <c r="AN3539" s="80"/>
      <c r="AO3539" s="80"/>
      <c r="AP3539" s="80"/>
      <c r="AQ3539" s="80"/>
      <c r="AR3539" s="127"/>
      <c r="AS3539" s="80"/>
      <c r="AT3539" s="7"/>
      <c r="AU3539" s="7"/>
      <c r="AV3539" s="165"/>
      <c r="AW3539" s="166"/>
      <c r="AX3539" s="137"/>
      <c r="AY3539" s="147"/>
      <c r="AZ3539" s="167"/>
      <c r="BA3539" s="167"/>
      <c r="BB3539" s="147" t="str">
        <f t="shared" si="773"/>
        <v/>
      </c>
      <c r="BC3539" s="168"/>
      <c r="BD3539" s="165"/>
      <c r="BE3539" s="165"/>
      <c r="BF3539" s="165"/>
      <c r="BG3539" s="165"/>
      <c r="BH3539" s="165"/>
      <c r="BI3539" s="165"/>
      <c r="BJ3539" s="165"/>
      <c r="BK3539" s="165"/>
      <c r="BL3539" s="165"/>
      <c r="BM3539" s="165"/>
      <c r="BN3539" s="165"/>
      <c r="BO3539" s="165"/>
      <c r="BP3539" s="165"/>
      <c r="BQ3539" s="165"/>
      <c r="BS3539" s="6"/>
      <c r="BT3539" s="11"/>
      <c r="BU3539" s="6"/>
      <c r="BV3539" s="6"/>
    </row>
    <row r="3540" spans="1:74" ht="15.75" x14ac:dyDescent="0.25">
      <c r="A3540" s="52" t="s">
        <v>1422</v>
      </c>
      <c r="B3540" s="56"/>
      <c r="C3540" s="7" t="s">
        <v>118</v>
      </c>
      <c r="D3540" s="7" t="s">
        <v>6558</v>
      </c>
      <c r="E3540" s="7"/>
      <c r="F3540" s="64"/>
      <c r="G3540" s="6"/>
      <c r="H3540" s="6"/>
      <c r="I3540" s="10" t="s">
        <v>110</v>
      </c>
      <c r="J3540" s="11" t="s">
        <v>2127</v>
      </c>
      <c r="K3540" s="194" t="s">
        <v>510</v>
      </c>
      <c r="L3540" s="176"/>
      <c r="M3540" s="176">
        <v>1000</v>
      </c>
      <c r="N3540" s="80" t="s">
        <v>6854</v>
      </c>
      <c r="O3540" s="162"/>
      <c r="P3540" s="80" t="s">
        <v>10238</v>
      </c>
      <c r="Q3540" s="80"/>
      <c r="R3540" s="80"/>
      <c r="S3540" s="163"/>
      <c r="T3540" s="213"/>
      <c r="U3540" s="162"/>
      <c r="V3540" s="164"/>
      <c r="W3540" s="12" t="str">
        <f t="shared" si="771"/>
        <v>Mqtt1</v>
      </c>
      <c r="X3540" s="196" t="s">
        <v>10621</v>
      </c>
      <c r="Y3540" s="6" t="str">
        <f t="shared" si="772"/>
        <v>marpower/power-tag/circulation-pump-pvt-panles-fwd-pt158q01</v>
      </c>
      <c r="Z3540" s="103" t="str" cm="1">
        <f t="array" ref="Z3540">IF(COUNTIF(N3540,"spare"),"","$."&amp;_xlfn.REGEXEXTRACT(J3540,"^PT\d+[FQ]\d+_(.*)", 2))</f>
        <v>$.RMS_Current_Phase_C</v>
      </c>
      <c r="AA3540" s="12">
        <f t="shared" si="767"/>
        <v>57</v>
      </c>
      <c r="AB3540" s="6" t="s">
        <v>195</v>
      </c>
      <c r="AC3540" s="103">
        <v>3004</v>
      </c>
      <c r="AJ3540" s="80"/>
      <c r="AK3540" s="113" t="s">
        <v>1423</v>
      </c>
      <c r="AN3540" s="80"/>
      <c r="AO3540" s="80"/>
      <c r="AP3540" s="80"/>
      <c r="AQ3540" s="80"/>
      <c r="AR3540" s="127"/>
      <c r="AS3540" s="80"/>
      <c r="AT3540" s="7"/>
      <c r="AU3540" s="7"/>
      <c r="AV3540" s="165"/>
      <c r="AW3540" s="166"/>
      <c r="AX3540" s="137"/>
      <c r="AY3540" s="147"/>
      <c r="AZ3540" s="167"/>
      <c r="BA3540" s="167"/>
      <c r="BB3540" s="147" t="str">
        <f t="shared" si="773"/>
        <v/>
      </c>
      <c r="BC3540" s="168"/>
      <c r="BD3540" s="165"/>
      <c r="BE3540" s="165"/>
      <c r="BF3540" s="165"/>
      <c r="BG3540" s="165"/>
      <c r="BH3540" s="165"/>
      <c r="BI3540" s="165"/>
      <c r="BJ3540" s="165"/>
      <c r="BK3540" s="165"/>
      <c r="BL3540" s="165"/>
      <c r="BM3540" s="165"/>
      <c r="BN3540" s="165"/>
      <c r="BO3540" s="165"/>
      <c r="BP3540" s="165"/>
      <c r="BQ3540" s="165"/>
      <c r="BS3540" s="6"/>
      <c r="BT3540" s="11"/>
      <c r="BU3540" s="6"/>
      <c r="BV3540" s="6"/>
    </row>
    <row r="3541" spans="1:74" ht="15.75" x14ac:dyDescent="0.25">
      <c r="A3541" s="52" t="s">
        <v>1422</v>
      </c>
      <c r="B3541" s="56"/>
      <c r="C3541" s="7" t="s">
        <v>118</v>
      </c>
      <c r="D3541" s="7" t="s">
        <v>6558</v>
      </c>
      <c r="E3541" s="7"/>
      <c r="F3541" s="64"/>
      <c r="G3541" s="6"/>
      <c r="H3541" s="6"/>
      <c r="I3541" s="10" t="s">
        <v>110</v>
      </c>
      <c r="J3541" s="11" t="s">
        <v>2128</v>
      </c>
      <c r="K3541" s="194" t="s">
        <v>510</v>
      </c>
      <c r="L3541" s="176"/>
      <c r="M3541" s="176">
        <v>1000</v>
      </c>
      <c r="N3541" s="80" t="s">
        <v>6854</v>
      </c>
      <c r="O3541" s="162"/>
      <c r="P3541" s="80" t="s">
        <v>10239</v>
      </c>
      <c r="Q3541" s="80"/>
      <c r="R3541" s="80"/>
      <c r="S3541" s="163"/>
      <c r="T3541" s="213"/>
      <c r="U3541" s="162"/>
      <c r="V3541" s="164"/>
      <c r="W3541" s="12" t="str">
        <f t="shared" si="771"/>
        <v>Mqtt1</v>
      </c>
      <c r="X3541" s="196" t="s">
        <v>10621</v>
      </c>
      <c r="Y3541" s="6" t="str">
        <f t="shared" si="772"/>
        <v>marpower/power-tag/circulation-pump-pvt-panles-fwd-pt158q01</v>
      </c>
      <c r="Z3541" s="103" t="str" cm="1">
        <f t="array" ref="Z3541">IF(COUNTIF(N3541,"spare"),"","$."&amp;_xlfn.REGEXEXTRACT(J3541,"^PT\d+[FQ]\d+_(.*)", 2))</f>
        <v>$.RMS_Current_Phase_Neut</v>
      </c>
      <c r="AA3541" s="12">
        <f t="shared" si="767"/>
        <v>57</v>
      </c>
      <c r="AB3541" s="6" t="s">
        <v>195</v>
      </c>
      <c r="AC3541" s="103">
        <v>3006</v>
      </c>
      <c r="AJ3541" s="80"/>
      <c r="AK3541" s="113" t="s">
        <v>1423</v>
      </c>
      <c r="AN3541" s="80"/>
      <c r="AO3541" s="80"/>
      <c r="AP3541" s="80"/>
      <c r="AQ3541" s="80"/>
      <c r="AR3541" s="127"/>
      <c r="AS3541" s="80"/>
      <c r="AT3541" s="7"/>
      <c r="AU3541" s="7"/>
      <c r="AV3541" s="165"/>
      <c r="AW3541" s="166"/>
      <c r="AX3541" s="137"/>
      <c r="AY3541" s="147"/>
      <c r="AZ3541" s="167"/>
      <c r="BA3541" s="167"/>
      <c r="BB3541" s="147" t="str">
        <f t="shared" si="773"/>
        <v/>
      </c>
      <c r="BC3541" s="168"/>
      <c r="BD3541" s="165"/>
      <c r="BE3541" s="165"/>
      <c r="BF3541" s="165"/>
      <c r="BG3541" s="165"/>
      <c r="BH3541" s="165"/>
      <c r="BI3541" s="165"/>
      <c r="BJ3541" s="165"/>
      <c r="BK3541" s="165"/>
      <c r="BL3541" s="165"/>
      <c r="BM3541" s="165"/>
      <c r="BN3541" s="165"/>
      <c r="BO3541" s="165"/>
      <c r="BP3541" s="165"/>
      <c r="BQ3541" s="165"/>
      <c r="BS3541" s="6"/>
      <c r="BT3541" s="11"/>
      <c r="BU3541" s="6"/>
      <c r="BV3541" s="6"/>
    </row>
    <row r="3542" spans="1:74" ht="15.75" x14ac:dyDescent="0.25">
      <c r="A3542" s="52" t="s">
        <v>1422</v>
      </c>
      <c r="B3542" s="56"/>
      <c r="C3542" s="7" t="s">
        <v>118</v>
      </c>
      <c r="D3542" s="7" t="s">
        <v>6558</v>
      </c>
      <c r="E3542" s="7"/>
      <c r="F3542" s="64"/>
      <c r="G3542" s="6"/>
      <c r="H3542" s="6"/>
      <c r="I3542" s="10" t="s">
        <v>110</v>
      </c>
      <c r="J3542" s="11" t="s">
        <v>8326</v>
      </c>
      <c r="K3542" s="194" t="s">
        <v>510</v>
      </c>
      <c r="L3542" s="176"/>
      <c r="M3542" s="176">
        <v>1000</v>
      </c>
      <c r="N3542" s="80" t="s">
        <v>6854</v>
      </c>
      <c r="O3542" s="162"/>
      <c r="P3542" s="80" t="s">
        <v>10240</v>
      </c>
      <c r="Q3542" s="80"/>
      <c r="R3542" s="80"/>
      <c r="S3542" s="163"/>
      <c r="T3542" s="213"/>
      <c r="U3542" s="162"/>
      <c r="V3542" s="164"/>
      <c r="W3542" s="12" t="str">
        <f t="shared" si="771"/>
        <v>Mqtt1</v>
      </c>
      <c r="X3542" s="196" t="s">
        <v>10621</v>
      </c>
      <c r="Y3542" s="6" t="str">
        <f t="shared" si="772"/>
        <v>marpower/power-tag/circulation-pump-pvt-panles-fwd-pt158q01</v>
      </c>
      <c r="Z3542" s="103" t="str" cm="1">
        <f t="array" ref="Z3542">IF(COUNTIF(N3542,"spare"),"","$."&amp;_xlfn.REGEXEXTRACT(J3542,"^PT\d+[FQ]\d+_(.*)", 2))</f>
        <v>$.RMS_Voltage_A_N</v>
      </c>
      <c r="AA3542" s="12">
        <f t="shared" si="767"/>
        <v>57</v>
      </c>
      <c r="AB3542" s="6" t="s">
        <v>195</v>
      </c>
      <c r="AC3542" s="103">
        <v>3028</v>
      </c>
      <c r="AJ3542" s="80"/>
      <c r="AK3542" s="113" t="s">
        <v>1424</v>
      </c>
      <c r="AN3542" s="80"/>
      <c r="AO3542" s="80"/>
      <c r="AP3542" s="80"/>
      <c r="AQ3542" s="80"/>
      <c r="AR3542" s="127"/>
      <c r="AS3542" s="80"/>
      <c r="AT3542" s="7"/>
      <c r="AU3542" s="7"/>
      <c r="AV3542" s="165"/>
      <c r="AW3542" s="166"/>
      <c r="AX3542" s="137"/>
      <c r="AY3542" s="147"/>
      <c r="AZ3542" s="167"/>
      <c r="BA3542" s="167"/>
      <c r="BB3542" s="147" t="str">
        <f t="shared" si="773"/>
        <v/>
      </c>
      <c r="BC3542" s="168"/>
      <c r="BD3542" s="165"/>
      <c r="BE3542" s="165"/>
      <c r="BF3542" s="165"/>
      <c r="BG3542" s="165"/>
      <c r="BH3542" s="165"/>
      <c r="BI3542" s="165"/>
      <c r="BJ3542" s="165"/>
      <c r="BK3542" s="165"/>
      <c r="BL3542" s="165"/>
      <c r="BM3542" s="165"/>
      <c r="BN3542" s="165"/>
      <c r="BO3542" s="165"/>
      <c r="BP3542" s="165"/>
      <c r="BQ3542" s="165"/>
      <c r="BS3542" s="6"/>
      <c r="BT3542" s="11"/>
      <c r="BU3542" s="6"/>
      <c r="BV3542" s="6"/>
    </row>
    <row r="3543" spans="1:74" ht="15.75" x14ac:dyDescent="0.25">
      <c r="A3543" s="52" t="s">
        <v>1422</v>
      </c>
      <c r="B3543" s="56"/>
      <c r="C3543" s="7" t="s">
        <v>118</v>
      </c>
      <c r="D3543" s="7" t="s">
        <v>6558</v>
      </c>
      <c r="E3543" s="7"/>
      <c r="F3543" s="64"/>
      <c r="G3543" s="6"/>
      <c r="H3543" s="6"/>
      <c r="I3543" s="10" t="s">
        <v>110</v>
      </c>
      <c r="J3543" s="11" t="s">
        <v>8503</v>
      </c>
      <c r="K3543" s="194" t="s">
        <v>510</v>
      </c>
      <c r="L3543" s="176"/>
      <c r="M3543" s="176">
        <v>1000</v>
      </c>
      <c r="N3543" s="80" t="s">
        <v>6854</v>
      </c>
      <c r="O3543" s="162"/>
      <c r="P3543" s="80" t="s">
        <v>10241</v>
      </c>
      <c r="Q3543" s="80"/>
      <c r="R3543" s="80"/>
      <c r="S3543" s="163"/>
      <c r="T3543" s="213"/>
      <c r="U3543" s="162"/>
      <c r="V3543" s="164"/>
      <c r="W3543" s="12" t="str">
        <f t="shared" si="771"/>
        <v>Mqtt1</v>
      </c>
      <c r="X3543" s="196" t="s">
        <v>10621</v>
      </c>
      <c r="Y3543" s="6" t="str">
        <f t="shared" si="772"/>
        <v>marpower/power-tag/circulation-pump-pvt-panles-fwd-pt158q01</v>
      </c>
      <c r="Z3543" s="103" t="str" cm="1">
        <f t="array" ref="Z3543">IF(COUNTIF(N3543,"spare"),"","$."&amp;_xlfn.REGEXEXTRACT(J3543,"^PT\d+[FQ]\d+_(.*)", 2))</f>
        <v>$.RMS_Voltage_B_N</v>
      </c>
      <c r="AA3543" s="12">
        <f t="shared" si="767"/>
        <v>57</v>
      </c>
      <c r="AB3543" s="6" t="s">
        <v>195</v>
      </c>
      <c r="AC3543" s="103">
        <v>3030</v>
      </c>
      <c r="AJ3543" s="80"/>
      <c r="AK3543" s="113" t="s">
        <v>1424</v>
      </c>
      <c r="AN3543" s="80"/>
      <c r="AO3543" s="80"/>
      <c r="AP3543" s="80"/>
      <c r="AQ3543" s="80"/>
      <c r="AR3543" s="127"/>
      <c r="AS3543" s="80"/>
      <c r="AT3543" s="7"/>
      <c r="AU3543" s="7"/>
      <c r="AV3543" s="165"/>
      <c r="AW3543" s="166"/>
      <c r="AX3543" s="137"/>
      <c r="AY3543" s="147"/>
      <c r="AZ3543" s="167"/>
      <c r="BA3543" s="167"/>
      <c r="BB3543" s="147" t="str">
        <f t="shared" si="773"/>
        <v/>
      </c>
      <c r="BC3543" s="168"/>
      <c r="BD3543" s="165"/>
      <c r="BE3543" s="165"/>
      <c r="BF3543" s="165"/>
      <c r="BG3543" s="165"/>
      <c r="BH3543" s="165"/>
      <c r="BI3543" s="165"/>
      <c r="BJ3543" s="165"/>
      <c r="BK3543" s="165"/>
      <c r="BL3543" s="165"/>
      <c r="BM3543" s="165"/>
      <c r="BN3543" s="165"/>
      <c r="BO3543" s="165"/>
      <c r="BP3543" s="165"/>
      <c r="BQ3543" s="165"/>
      <c r="BS3543" s="6"/>
      <c r="BT3543" s="11"/>
      <c r="BU3543" s="6"/>
      <c r="BV3543" s="6"/>
    </row>
    <row r="3544" spans="1:74" ht="15.75" x14ac:dyDescent="0.25">
      <c r="A3544" s="52" t="s">
        <v>1422</v>
      </c>
      <c r="B3544" s="56"/>
      <c r="C3544" s="7" t="s">
        <v>118</v>
      </c>
      <c r="D3544" s="7" t="s">
        <v>6558</v>
      </c>
      <c r="E3544" s="7"/>
      <c r="F3544" s="64"/>
      <c r="G3544" s="6"/>
      <c r="H3544" s="6"/>
      <c r="I3544" s="10" t="s">
        <v>110</v>
      </c>
      <c r="J3544" s="11" t="s">
        <v>8680</v>
      </c>
      <c r="K3544" s="194" t="s">
        <v>510</v>
      </c>
      <c r="L3544" s="176"/>
      <c r="M3544" s="176">
        <v>1000</v>
      </c>
      <c r="N3544" s="80" t="s">
        <v>6854</v>
      </c>
      <c r="O3544" s="162"/>
      <c r="P3544" s="80" t="s">
        <v>10242</v>
      </c>
      <c r="Q3544" s="80"/>
      <c r="R3544" s="80"/>
      <c r="S3544" s="163"/>
      <c r="T3544" s="213"/>
      <c r="U3544" s="162"/>
      <c r="V3544" s="164"/>
      <c r="W3544" s="12" t="str">
        <f t="shared" si="771"/>
        <v>Mqtt1</v>
      </c>
      <c r="X3544" s="196" t="s">
        <v>10621</v>
      </c>
      <c r="Y3544" s="6" t="str">
        <f t="shared" si="772"/>
        <v>marpower/power-tag/circulation-pump-pvt-panles-fwd-pt158q01</v>
      </c>
      <c r="Z3544" s="103" t="str" cm="1">
        <f t="array" ref="Z3544">IF(COUNTIF(N3544,"spare"),"","$."&amp;_xlfn.REGEXEXTRACT(J3544,"^PT\d+[FQ]\d+_(.*)", 2))</f>
        <v>$.RMS_Voltage_C_N</v>
      </c>
      <c r="AA3544" s="12">
        <f t="shared" si="767"/>
        <v>57</v>
      </c>
      <c r="AB3544" s="6" t="s">
        <v>195</v>
      </c>
      <c r="AC3544" s="103">
        <v>3032</v>
      </c>
      <c r="AJ3544" s="80"/>
      <c r="AK3544" s="113" t="s">
        <v>1424</v>
      </c>
      <c r="AN3544" s="80"/>
      <c r="AO3544" s="80"/>
      <c r="AP3544" s="80"/>
      <c r="AQ3544" s="80"/>
      <c r="AR3544" s="127"/>
      <c r="AS3544" s="80"/>
      <c r="AT3544" s="7"/>
      <c r="AU3544" s="7"/>
      <c r="AV3544" s="165"/>
      <c r="AW3544" s="166"/>
      <c r="AX3544" s="137"/>
      <c r="AY3544" s="147"/>
      <c r="AZ3544" s="167"/>
      <c r="BA3544" s="167"/>
      <c r="BB3544" s="147" t="str">
        <f t="shared" si="773"/>
        <v/>
      </c>
      <c r="BC3544" s="168"/>
      <c r="BD3544" s="165"/>
      <c r="BE3544" s="165"/>
      <c r="BF3544" s="165"/>
      <c r="BG3544" s="165"/>
      <c r="BH3544" s="165"/>
      <c r="BI3544" s="165"/>
      <c r="BJ3544" s="165"/>
      <c r="BK3544" s="165"/>
      <c r="BL3544" s="165"/>
      <c r="BM3544" s="165"/>
      <c r="BN3544" s="165"/>
      <c r="BO3544" s="165"/>
      <c r="BP3544" s="165"/>
      <c r="BQ3544" s="165"/>
      <c r="BS3544" s="6"/>
      <c r="BT3544" s="11"/>
      <c r="BU3544" s="6"/>
      <c r="BV3544" s="6"/>
    </row>
    <row r="3545" spans="1:74" ht="15.75" x14ac:dyDescent="0.25">
      <c r="A3545" s="52" t="s">
        <v>1422</v>
      </c>
      <c r="B3545" s="56"/>
      <c r="C3545" s="7" t="s">
        <v>118</v>
      </c>
      <c r="D3545" s="7" t="s">
        <v>6558</v>
      </c>
      <c r="E3545" s="7"/>
      <c r="F3545" s="64"/>
      <c r="G3545" s="6"/>
      <c r="H3545" s="6"/>
      <c r="I3545" s="10" t="s">
        <v>110</v>
      </c>
      <c r="J3545" s="11" t="s">
        <v>2129</v>
      </c>
      <c r="K3545" s="194" t="s">
        <v>510</v>
      </c>
      <c r="L3545" s="176"/>
      <c r="M3545" s="176">
        <v>1000</v>
      </c>
      <c r="N3545" s="80" t="s">
        <v>6854</v>
      </c>
      <c r="O3545" s="162"/>
      <c r="P3545" s="80" t="s">
        <v>10243</v>
      </c>
      <c r="Q3545" s="80"/>
      <c r="R3545" s="80"/>
      <c r="S3545" s="163"/>
      <c r="T3545" s="213"/>
      <c r="U3545" s="162"/>
      <c r="V3545" s="164"/>
      <c r="W3545" s="12" t="str">
        <f t="shared" si="771"/>
        <v>Mqtt1</v>
      </c>
      <c r="X3545" s="196" t="s">
        <v>10621</v>
      </c>
      <c r="Y3545" s="6" t="str">
        <f t="shared" si="772"/>
        <v>marpower/power-tag/circulation-pump-pvt-panles-fwd-pt158q01</v>
      </c>
      <c r="Z3545" s="103" t="str" cm="1">
        <f t="array" ref="Z3545">IF(COUNTIF(N3545,"spare"),"","$."&amp;_xlfn.REGEXEXTRACT(J3545,"^PT\d+[FQ]\d+_(.*)", 2))</f>
        <v>$.Active_Power_Phase_A</v>
      </c>
      <c r="AA3545" s="12">
        <f t="shared" si="767"/>
        <v>57</v>
      </c>
      <c r="AB3545" s="6" t="s">
        <v>195</v>
      </c>
      <c r="AC3545" s="103">
        <v>3054</v>
      </c>
      <c r="AJ3545" s="80"/>
      <c r="AK3545" s="113" t="s">
        <v>1425</v>
      </c>
      <c r="AN3545" s="80"/>
      <c r="AO3545" s="80"/>
      <c r="AP3545" s="80"/>
      <c r="AQ3545" s="80"/>
      <c r="AR3545" s="127"/>
      <c r="AS3545" s="80"/>
      <c r="AT3545" s="7"/>
      <c r="AU3545" s="7"/>
      <c r="AV3545" s="165"/>
      <c r="AW3545" s="166"/>
      <c r="AX3545" s="137"/>
      <c r="AY3545" s="147"/>
      <c r="AZ3545" s="167"/>
      <c r="BA3545" s="167"/>
      <c r="BB3545" s="147" t="str">
        <f t="shared" si="773"/>
        <v/>
      </c>
      <c r="BC3545" s="168"/>
      <c r="BD3545" s="165"/>
      <c r="BE3545" s="165"/>
      <c r="BF3545" s="165"/>
      <c r="BG3545" s="165"/>
      <c r="BH3545" s="165"/>
      <c r="BI3545" s="165"/>
      <c r="BJ3545" s="165"/>
      <c r="BK3545" s="165"/>
      <c r="BL3545" s="165"/>
      <c r="BM3545" s="165"/>
      <c r="BN3545" s="165"/>
      <c r="BO3545" s="165"/>
      <c r="BP3545" s="165"/>
      <c r="BQ3545" s="165"/>
      <c r="BS3545" s="6"/>
      <c r="BT3545" s="11"/>
      <c r="BU3545" s="6"/>
      <c r="BV3545" s="6"/>
    </row>
    <row r="3546" spans="1:74" ht="15.75" x14ac:dyDescent="0.25">
      <c r="A3546" s="52" t="s">
        <v>1422</v>
      </c>
      <c r="B3546" s="56"/>
      <c r="C3546" s="7" t="s">
        <v>118</v>
      </c>
      <c r="D3546" s="7" t="s">
        <v>6558</v>
      </c>
      <c r="E3546" s="7"/>
      <c r="F3546" s="64"/>
      <c r="G3546" s="6"/>
      <c r="H3546" s="6"/>
      <c r="I3546" s="10" t="s">
        <v>110</v>
      </c>
      <c r="J3546" s="11" t="s">
        <v>2130</v>
      </c>
      <c r="K3546" s="194" t="s">
        <v>510</v>
      </c>
      <c r="L3546" s="176"/>
      <c r="M3546" s="176">
        <v>1000</v>
      </c>
      <c r="N3546" s="80" t="s">
        <v>6854</v>
      </c>
      <c r="O3546" s="162"/>
      <c r="P3546" s="80" t="s">
        <v>10244</v>
      </c>
      <c r="Q3546" s="80"/>
      <c r="R3546" s="80"/>
      <c r="S3546" s="163"/>
      <c r="T3546" s="213"/>
      <c r="U3546" s="162"/>
      <c r="V3546" s="164"/>
      <c r="W3546" s="12" t="str">
        <f t="shared" si="771"/>
        <v>Mqtt1</v>
      </c>
      <c r="X3546" s="196" t="s">
        <v>10621</v>
      </c>
      <c r="Y3546" s="6" t="str">
        <f t="shared" si="772"/>
        <v>marpower/power-tag/circulation-pump-pvt-panles-fwd-pt158q01</v>
      </c>
      <c r="Z3546" s="103" t="str" cm="1">
        <f t="array" ref="Z3546">IF(COUNTIF(N3546,"spare"),"","$."&amp;_xlfn.REGEXEXTRACT(J3546,"^PT\d+[FQ]\d+_(.*)", 2))</f>
        <v>$.Active_Power_Phase_B</v>
      </c>
      <c r="AA3546" s="12">
        <f t="shared" si="767"/>
        <v>57</v>
      </c>
      <c r="AB3546" s="6" t="s">
        <v>195</v>
      </c>
      <c r="AC3546" s="103">
        <v>3056</v>
      </c>
      <c r="AJ3546" s="80"/>
      <c r="AK3546" s="113" t="s">
        <v>1425</v>
      </c>
      <c r="AN3546" s="80"/>
      <c r="AO3546" s="80"/>
      <c r="AP3546" s="80"/>
      <c r="AQ3546" s="80"/>
      <c r="AR3546" s="127"/>
      <c r="AS3546" s="80"/>
      <c r="AT3546" s="7"/>
      <c r="AU3546" s="7"/>
      <c r="AV3546" s="165"/>
      <c r="AW3546" s="166"/>
      <c r="AX3546" s="137"/>
      <c r="AY3546" s="147"/>
      <c r="AZ3546" s="167"/>
      <c r="BA3546" s="167"/>
      <c r="BB3546" s="147" t="str">
        <f t="shared" si="773"/>
        <v/>
      </c>
      <c r="BC3546" s="168"/>
      <c r="BD3546" s="165"/>
      <c r="BE3546" s="165"/>
      <c r="BF3546" s="165"/>
      <c r="BG3546" s="165"/>
      <c r="BH3546" s="165"/>
      <c r="BI3546" s="165"/>
      <c r="BJ3546" s="165"/>
      <c r="BK3546" s="165"/>
      <c r="BL3546" s="165"/>
      <c r="BM3546" s="165"/>
      <c r="BN3546" s="165"/>
      <c r="BO3546" s="165"/>
      <c r="BP3546" s="165"/>
      <c r="BQ3546" s="165"/>
      <c r="BS3546" s="6"/>
      <c r="BT3546" s="11"/>
      <c r="BU3546" s="6"/>
      <c r="BV3546" s="6"/>
    </row>
    <row r="3547" spans="1:74" ht="15.75" x14ac:dyDescent="0.25">
      <c r="A3547" s="52" t="s">
        <v>1422</v>
      </c>
      <c r="B3547" s="56"/>
      <c r="C3547" s="7" t="s">
        <v>118</v>
      </c>
      <c r="D3547" s="7" t="s">
        <v>6558</v>
      </c>
      <c r="E3547" s="7"/>
      <c r="F3547" s="64"/>
      <c r="G3547" s="6"/>
      <c r="H3547" s="6"/>
      <c r="I3547" s="10" t="s">
        <v>110</v>
      </c>
      <c r="J3547" s="11" t="s">
        <v>2131</v>
      </c>
      <c r="K3547" s="194" t="s">
        <v>510</v>
      </c>
      <c r="L3547" s="176"/>
      <c r="M3547" s="176">
        <v>1000</v>
      </c>
      <c r="N3547" s="80" t="s">
        <v>6854</v>
      </c>
      <c r="O3547" s="162"/>
      <c r="P3547" s="80" t="s">
        <v>10245</v>
      </c>
      <c r="Q3547" s="80"/>
      <c r="R3547" s="80"/>
      <c r="S3547" s="163"/>
      <c r="T3547" s="213"/>
      <c r="U3547" s="162"/>
      <c r="V3547" s="164"/>
      <c r="W3547" s="12" t="str">
        <f t="shared" si="771"/>
        <v>Mqtt1</v>
      </c>
      <c r="X3547" s="196" t="s">
        <v>10621</v>
      </c>
      <c r="Y3547" s="6" t="str">
        <f t="shared" si="772"/>
        <v>marpower/power-tag/circulation-pump-pvt-panles-fwd-pt158q01</v>
      </c>
      <c r="Z3547" s="103" t="str" cm="1">
        <f t="array" ref="Z3547">IF(COUNTIF(N3547,"spare"),"","$."&amp;_xlfn.REGEXEXTRACT(J3547,"^PT\d+[FQ]\d+_(.*)", 2))</f>
        <v>$.Active_Power_Phase_C</v>
      </c>
      <c r="AA3547" s="12">
        <f t="shared" si="767"/>
        <v>57</v>
      </c>
      <c r="AB3547" s="6" t="s">
        <v>195</v>
      </c>
      <c r="AC3547" s="103">
        <v>3058</v>
      </c>
      <c r="AJ3547" s="80"/>
      <c r="AK3547" s="113" t="s">
        <v>1425</v>
      </c>
      <c r="AN3547" s="80"/>
      <c r="AO3547" s="80"/>
      <c r="AP3547" s="80"/>
      <c r="AQ3547" s="80"/>
      <c r="AR3547" s="127"/>
      <c r="AS3547" s="80"/>
      <c r="AT3547" s="7"/>
      <c r="AU3547" s="7"/>
      <c r="AV3547" s="165"/>
      <c r="AW3547" s="166"/>
      <c r="AX3547" s="137"/>
      <c r="AY3547" s="147"/>
      <c r="AZ3547" s="167"/>
      <c r="BA3547" s="167"/>
      <c r="BB3547" s="147" t="str">
        <f t="shared" si="773"/>
        <v/>
      </c>
      <c r="BC3547" s="168"/>
      <c r="BD3547" s="165"/>
      <c r="BE3547" s="165"/>
      <c r="BF3547" s="165"/>
      <c r="BG3547" s="165"/>
      <c r="BH3547" s="165"/>
      <c r="BI3547" s="165"/>
      <c r="BJ3547" s="165"/>
      <c r="BK3547" s="165"/>
      <c r="BL3547" s="165"/>
      <c r="BM3547" s="165"/>
      <c r="BN3547" s="165"/>
      <c r="BO3547" s="165"/>
      <c r="BP3547" s="165"/>
      <c r="BQ3547" s="165"/>
      <c r="BS3547" s="6"/>
      <c r="BT3547" s="11"/>
      <c r="BU3547" s="6"/>
      <c r="BV3547" s="6"/>
    </row>
    <row r="3548" spans="1:74" ht="15.75" x14ac:dyDescent="0.25">
      <c r="A3548" s="52" t="s">
        <v>1422</v>
      </c>
      <c r="B3548" s="56"/>
      <c r="C3548" s="7" t="s">
        <v>118</v>
      </c>
      <c r="D3548" s="7" t="s">
        <v>6558</v>
      </c>
      <c r="E3548" s="7"/>
      <c r="F3548" s="64"/>
      <c r="G3548" s="6"/>
      <c r="H3548" s="6"/>
      <c r="I3548" s="10" t="s">
        <v>110</v>
      </c>
      <c r="J3548" s="11" t="s">
        <v>2132</v>
      </c>
      <c r="K3548" s="194" t="s">
        <v>510</v>
      </c>
      <c r="L3548" s="176"/>
      <c r="M3548" s="176">
        <v>1000</v>
      </c>
      <c r="N3548" s="80" t="s">
        <v>6854</v>
      </c>
      <c r="O3548" s="162"/>
      <c r="P3548" s="80" t="s">
        <v>10246</v>
      </c>
      <c r="Q3548" s="80"/>
      <c r="R3548" s="80"/>
      <c r="S3548" s="163"/>
      <c r="T3548" s="213"/>
      <c r="U3548" s="162"/>
      <c r="V3548" s="164"/>
      <c r="W3548" s="12" t="str">
        <f t="shared" si="771"/>
        <v>Mqtt1</v>
      </c>
      <c r="X3548" s="196" t="s">
        <v>10621</v>
      </c>
      <c r="Y3548" s="6" t="str">
        <f t="shared" si="772"/>
        <v>marpower/power-tag/circulation-pump-pvt-panles-fwd-pt158q01</v>
      </c>
      <c r="Z3548" s="103" t="str" cm="1">
        <f t="array" ref="Z3548">IF(COUNTIF(N3548,"spare"),"","$."&amp;_xlfn.REGEXEXTRACT(J3548,"^PT\d+[FQ]\d+_(.*)", 2))</f>
        <v>$.Total_Active_Power</v>
      </c>
      <c r="AA3548" s="12">
        <f t="shared" ref="AA3548:AA3582" si="774">AA3533+1</f>
        <v>57</v>
      </c>
      <c r="AB3548" s="6" t="s">
        <v>195</v>
      </c>
      <c r="AC3548" s="103">
        <v>3060</v>
      </c>
      <c r="AJ3548" s="80"/>
      <c r="AK3548" s="113" t="s">
        <v>1425</v>
      </c>
      <c r="AN3548" s="80"/>
      <c r="AO3548" s="80"/>
      <c r="AP3548" s="80"/>
      <c r="AQ3548" s="80"/>
      <c r="AR3548" s="127"/>
      <c r="AS3548" s="80"/>
      <c r="AT3548" s="7"/>
      <c r="AU3548" s="7"/>
      <c r="AV3548" s="165"/>
      <c r="AW3548" s="166"/>
      <c r="AX3548" s="137"/>
      <c r="AY3548" s="147"/>
      <c r="AZ3548" s="167"/>
      <c r="BA3548" s="167"/>
      <c r="BB3548" s="147" t="str">
        <f t="shared" si="773"/>
        <v/>
      </c>
      <c r="BC3548" s="168"/>
      <c r="BD3548" s="165"/>
      <c r="BE3548" s="165"/>
      <c r="BF3548" s="165"/>
      <c r="BG3548" s="165"/>
      <c r="BH3548" s="165"/>
      <c r="BI3548" s="165"/>
      <c r="BJ3548" s="165"/>
      <c r="BK3548" s="165"/>
      <c r="BL3548" s="165"/>
      <c r="BM3548" s="165"/>
      <c r="BN3548" s="165"/>
      <c r="BO3548" s="165"/>
      <c r="BP3548" s="165"/>
      <c r="BQ3548" s="165"/>
      <c r="BS3548" s="6"/>
      <c r="BT3548" s="11"/>
      <c r="BU3548" s="6"/>
      <c r="BV3548" s="6"/>
    </row>
    <row r="3549" spans="1:74" ht="15.75" x14ac:dyDescent="0.25">
      <c r="A3549" s="52" t="s">
        <v>1422</v>
      </c>
      <c r="B3549" s="56"/>
      <c r="C3549" s="7" t="s">
        <v>118</v>
      </c>
      <c r="D3549" s="7" t="s">
        <v>6558</v>
      </c>
      <c r="E3549" s="7"/>
      <c r="F3549" s="64"/>
      <c r="G3549" s="6"/>
      <c r="H3549" s="6"/>
      <c r="I3549" s="10" t="s">
        <v>110</v>
      </c>
      <c r="J3549" s="11" t="s">
        <v>2133</v>
      </c>
      <c r="K3549" s="194" t="s">
        <v>510</v>
      </c>
      <c r="L3549" s="176"/>
      <c r="M3549" s="176">
        <v>1000</v>
      </c>
      <c r="N3549" s="80" t="s">
        <v>6854</v>
      </c>
      <c r="O3549" s="162"/>
      <c r="P3549" s="80" t="s">
        <v>10247</v>
      </c>
      <c r="Q3549" s="80"/>
      <c r="R3549" s="80"/>
      <c r="S3549" s="163"/>
      <c r="T3549" s="213"/>
      <c r="U3549" s="162"/>
      <c r="V3549" s="164"/>
      <c r="W3549" s="12" t="str">
        <f t="shared" si="771"/>
        <v>Mqtt1</v>
      </c>
      <c r="X3549" s="196" t="s">
        <v>10621</v>
      </c>
      <c r="Y3549" s="6" t="str">
        <f t="shared" si="772"/>
        <v>marpower/power-tag/circulation-pump-pvt-panles-fwd-pt158q01</v>
      </c>
      <c r="Z3549" s="103" t="str" cm="1">
        <f t="array" ref="Z3549">IF(COUNTIF(N3549,"spare"),"","$."&amp;_xlfn.REGEXEXTRACT(J3549,"^PT\d+[FQ]\d+_(.*)", 2))</f>
        <v>$.Power_Factor_Phase_A</v>
      </c>
      <c r="AA3549" s="12">
        <f t="shared" si="774"/>
        <v>57</v>
      </c>
      <c r="AB3549" s="6" t="s">
        <v>195</v>
      </c>
      <c r="AC3549" s="103">
        <v>3078</v>
      </c>
      <c r="AJ3549" s="80"/>
      <c r="AK3549" s="113" t="s">
        <v>1426</v>
      </c>
      <c r="AN3549" s="80"/>
      <c r="AO3549" s="80"/>
      <c r="AP3549" s="80"/>
      <c r="AQ3549" s="80"/>
      <c r="AR3549" s="127"/>
      <c r="AS3549" s="80"/>
      <c r="AT3549" s="7"/>
      <c r="AU3549" s="7"/>
      <c r="AV3549" s="165"/>
      <c r="AW3549" s="166"/>
      <c r="AX3549" s="137"/>
      <c r="AY3549" s="147"/>
      <c r="AZ3549" s="167"/>
      <c r="BA3549" s="167"/>
      <c r="BB3549" s="147" t="str">
        <f t="shared" si="773"/>
        <v/>
      </c>
      <c r="BC3549" s="168"/>
      <c r="BD3549" s="165"/>
      <c r="BE3549" s="165"/>
      <c r="BF3549" s="165"/>
      <c r="BG3549" s="165"/>
      <c r="BH3549" s="165"/>
      <c r="BI3549" s="165"/>
      <c r="BJ3549" s="165"/>
      <c r="BK3549" s="165"/>
      <c r="BL3549" s="165"/>
      <c r="BM3549" s="165"/>
      <c r="BN3549" s="165"/>
      <c r="BO3549" s="165"/>
      <c r="BP3549" s="165"/>
      <c r="BQ3549" s="165"/>
      <c r="BS3549" s="6"/>
      <c r="BT3549" s="11"/>
      <c r="BU3549" s="6"/>
      <c r="BV3549" s="6"/>
    </row>
    <row r="3550" spans="1:74" ht="15.75" x14ac:dyDescent="0.25">
      <c r="A3550" s="52" t="s">
        <v>1422</v>
      </c>
      <c r="B3550" s="56"/>
      <c r="C3550" s="7" t="s">
        <v>118</v>
      </c>
      <c r="D3550" s="7" t="s">
        <v>6558</v>
      </c>
      <c r="E3550" s="7"/>
      <c r="F3550" s="64"/>
      <c r="G3550" s="6"/>
      <c r="H3550" s="6"/>
      <c r="I3550" s="10" t="s">
        <v>110</v>
      </c>
      <c r="J3550" s="11" t="s">
        <v>2134</v>
      </c>
      <c r="K3550" s="194" t="s">
        <v>510</v>
      </c>
      <c r="L3550" s="176"/>
      <c r="M3550" s="176">
        <v>1000</v>
      </c>
      <c r="N3550" s="80" t="s">
        <v>6854</v>
      </c>
      <c r="O3550" s="162"/>
      <c r="P3550" s="80" t="s">
        <v>10248</v>
      </c>
      <c r="Q3550" s="80"/>
      <c r="R3550" s="80"/>
      <c r="S3550" s="163"/>
      <c r="T3550" s="213"/>
      <c r="U3550" s="162"/>
      <c r="V3550" s="164"/>
      <c r="W3550" s="12" t="str">
        <f t="shared" si="771"/>
        <v>Mqtt1</v>
      </c>
      <c r="X3550" s="196" t="s">
        <v>10621</v>
      </c>
      <c r="Y3550" s="6" t="str">
        <f t="shared" si="772"/>
        <v>marpower/power-tag/circulation-pump-pvt-panles-fwd-pt158q01</v>
      </c>
      <c r="Z3550" s="103" t="str" cm="1">
        <f t="array" ref="Z3550">IF(COUNTIF(N3550,"spare"),"","$."&amp;_xlfn.REGEXEXTRACT(J3550,"^PT\d+[FQ]\d+_(.*)", 2))</f>
        <v>$.Power_Factor_Phase_B</v>
      </c>
      <c r="AA3550" s="12">
        <f t="shared" si="774"/>
        <v>57</v>
      </c>
      <c r="AB3550" s="6" t="s">
        <v>195</v>
      </c>
      <c r="AC3550" s="103">
        <v>3080</v>
      </c>
      <c r="AJ3550" s="80"/>
      <c r="AK3550" s="113" t="s">
        <v>1426</v>
      </c>
      <c r="AN3550" s="80"/>
      <c r="AO3550" s="80"/>
      <c r="AP3550" s="80"/>
      <c r="AQ3550" s="80"/>
      <c r="AR3550" s="127"/>
      <c r="AS3550" s="80"/>
      <c r="AT3550" s="7"/>
      <c r="AU3550" s="7"/>
      <c r="AV3550" s="165"/>
      <c r="AW3550" s="166"/>
      <c r="AX3550" s="137"/>
      <c r="AY3550" s="147"/>
      <c r="AZ3550" s="167"/>
      <c r="BA3550" s="167"/>
      <c r="BB3550" s="147" t="str">
        <f t="shared" si="773"/>
        <v/>
      </c>
      <c r="BC3550" s="168"/>
      <c r="BD3550" s="165"/>
      <c r="BE3550" s="165"/>
      <c r="BF3550" s="165"/>
      <c r="BG3550" s="165"/>
      <c r="BH3550" s="165"/>
      <c r="BI3550" s="165"/>
      <c r="BJ3550" s="165"/>
      <c r="BK3550" s="165"/>
      <c r="BL3550" s="165"/>
      <c r="BM3550" s="165"/>
      <c r="BN3550" s="165"/>
      <c r="BO3550" s="165"/>
      <c r="BP3550" s="165"/>
      <c r="BQ3550" s="165"/>
      <c r="BS3550" s="6"/>
      <c r="BT3550" s="11"/>
      <c r="BU3550" s="6"/>
      <c r="BV3550" s="6"/>
    </row>
    <row r="3551" spans="1:74" ht="15.75" x14ac:dyDescent="0.25">
      <c r="A3551" s="52" t="s">
        <v>1422</v>
      </c>
      <c r="B3551" s="56"/>
      <c r="C3551" s="7" t="s">
        <v>118</v>
      </c>
      <c r="D3551" s="7" t="s">
        <v>6558</v>
      </c>
      <c r="E3551" s="7"/>
      <c r="F3551" s="64"/>
      <c r="G3551" s="6"/>
      <c r="H3551" s="6"/>
      <c r="I3551" s="10" t="s">
        <v>110</v>
      </c>
      <c r="J3551" s="11" t="s">
        <v>2135</v>
      </c>
      <c r="K3551" s="194" t="s">
        <v>510</v>
      </c>
      <c r="L3551" s="176"/>
      <c r="M3551" s="176">
        <v>1000</v>
      </c>
      <c r="N3551" s="80" t="s">
        <v>6854</v>
      </c>
      <c r="O3551" s="162"/>
      <c r="P3551" s="80" t="s">
        <v>10249</v>
      </c>
      <c r="Q3551" s="80"/>
      <c r="R3551" s="80"/>
      <c r="S3551" s="163"/>
      <c r="T3551" s="213"/>
      <c r="U3551" s="162"/>
      <c r="V3551" s="164"/>
      <c r="W3551" s="12" t="str">
        <f t="shared" si="771"/>
        <v>Mqtt1</v>
      </c>
      <c r="X3551" s="196" t="s">
        <v>10621</v>
      </c>
      <c r="Y3551" s="6" t="str">
        <f t="shared" si="772"/>
        <v>marpower/power-tag/circulation-pump-pvt-panles-fwd-pt158q01</v>
      </c>
      <c r="Z3551" s="103" t="str" cm="1">
        <f t="array" ref="Z3551">IF(COUNTIF(N3551,"spare"),"","$."&amp;_xlfn.REGEXEXTRACT(J3551,"^PT\d+[FQ]\d+_(.*)", 2))</f>
        <v>$.Power_Factor_Phase_C</v>
      </c>
      <c r="AA3551" s="12">
        <f t="shared" si="774"/>
        <v>57</v>
      </c>
      <c r="AB3551" s="6" t="s">
        <v>195</v>
      </c>
      <c r="AC3551" s="103">
        <v>3082</v>
      </c>
      <c r="AJ3551" s="80"/>
      <c r="AK3551" s="113" t="s">
        <v>1426</v>
      </c>
      <c r="AN3551" s="80"/>
      <c r="AO3551" s="80"/>
      <c r="AP3551" s="80"/>
      <c r="AQ3551" s="80"/>
      <c r="AR3551" s="127"/>
      <c r="AS3551" s="80"/>
      <c r="AT3551" s="7"/>
      <c r="AU3551" s="7"/>
      <c r="AV3551" s="165"/>
      <c r="AW3551" s="166"/>
      <c r="AX3551" s="137"/>
      <c r="AY3551" s="147"/>
      <c r="AZ3551" s="167"/>
      <c r="BA3551" s="167"/>
      <c r="BB3551" s="147" t="str">
        <f t="shared" si="773"/>
        <v/>
      </c>
      <c r="BC3551" s="168"/>
      <c r="BD3551" s="165"/>
      <c r="BE3551" s="165"/>
      <c r="BF3551" s="165"/>
      <c r="BG3551" s="165"/>
      <c r="BH3551" s="165"/>
      <c r="BI3551" s="165"/>
      <c r="BJ3551" s="165"/>
      <c r="BK3551" s="165"/>
      <c r="BL3551" s="165"/>
      <c r="BM3551" s="165"/>
      <c r="BN3551" s="165"/>
      <c r="BO3551" s="165"/>
      <c r="BP3551" s="165"/>
      <c r="BQ3551" s="165"/>
      <c r="BS3551" s="6"/>
      <c r="BT3551" s="11"/>
      <c r="BU3551" s="6"/>
      <c r="BV3551" s="6"/>
    </row>
    <row r="3552" spans="1:74" ht="15.75" x14ac:dyDescent="0.25">
      <c r="A3552" s="52" t="s">
        <v>1422</v>
      </c>
      <c r="B3552" s="56"/>
      <c r="C3552" s="7" t="s">
        <v>118</v>
      </c>
      <c r="D3552" s="7" t="s">
        <v>6558</v>
      </c>
      <c r="E3552" s="7"/>
      <c r="F3552" s="64"/>
      <c r="G3552" s="6"/>
      <c r="H3552" s="6"/>
      <c r="I3552" s="10" t="s">
        <v>110</v>
      </c>
      <c r="J3552" s="11" t="s">
        <v>2136</v>
      </c>
      <c r="K3552" s="194" t="s">
        <v>510</v>
      </c>
      <c r="L3552" s="176"/>
      <c r="M3552" s="176">
        <v>1000</v>
      </c>
      <c r="N3552" s="80" t="s">
        <v>6854</v>
      </c>
      <c r="O3552" s="162"/>
      <c r="P3552" s="80" t="s">
        <v>10250</v>
      </c>
      <c r="Q3552" s="80"/>
      <c r="R3552" s="80"/>
      <c r="S3552" s="163"/>
      <c r="T3552" s="213"/>
      <c r="U3552" s="162"/>
      <c r="V3552" s="164"/>
      <c r="W3552" s="12" t="str">
        <f t="shared" si="771"/>
        <v>Mqtt1</v>
      </c>
      <c r="X3552" s="196" t="s">
        <v>10621</v>
      </c>
      <c r="Y3552" s="6" t="str">
        <f t="shared" si="772"/>
        <v>marpower/power-tag/circulation-pump-pvt-panles-fwd-pt158q01</v>
      </c>
      <c r="Z3552" s="103" t="str" cm="1">
        <f t="array" ref="Z3552">IF(COUNTIF(N3552,"spare"),"","$."&amp;_xlfn.REGEXEXTRACT(J3552,"^PT\d+[FQ]\d+_(.*)", 2))</f>
        <v>$.Total_Power_Factor</v>
      </c>
      <c r="AA3552" s="12">
        <f t="shared" si="774"/>
        <v>57</v>
      </c>
      <c r="AB3552" s="6" t="s">
        <v>195</v>
      </c>
      <c r="AC3552" s="103">
        <v>3084</v>
      </c>
      <c r="AJ3552" s="80"/>
      <c r="AK3552" s="113" t="s">
        <v>1426</v>
      </c>
      <c r="AN3552" s="80"/>
      <c r="AO3552" s="80"/>
      <c r="AP3552" s="80"/>
      <c r="AQ3552" s="80"/>
      <c r="AR3552" s="127"/>
      <c r="AS3552" s="80"/>
      <c r="AT3552" s="7"/>
      <c r="AU3552" s="7"/>
      <c r="AV3552" s="165"/>
      <c r="AW3552" s="166"/>
      <c r="AX3552" s="137"/>
      <c r="AY3552" s="147"/>
      <c r="AZ3552" s="167"/>
      <c r="BA3552" s="167"/>
      <c r="BB3552" s="147" t="str">
        <f t="shared" si="773"/>
        <v/>
      </c>
      <c r="BC3552" s="168"/>
      <c r="BD3552" s="165"/>
      <c r="BE3552" s="165"/>
      <c r="BF3552" s="165"/>
      <c r="BG3552" s="165"/>
      <c r="BH3552" s="165"/>
      <c r="BI3552" s="165"/>
      <c r="BJ3552" s="165"/>
      <c r="BK3552" s="165"/>
      <c r="BL3552" s="165"/>
      <c r="BM3552" s="165"/>
      <c r="BN3552" s="165"/>
      <c r="BO3552" s="165"/>
      <c r="BP3552" s="165"/>
      <c r="BQ3552" s="165"/>
      <c r="BS3552" s="6"/>
      <c r="BT3552" s="11"/>
      <c r="BU3552" s="6"/>
      <c r="BV3552" s="6"/>
    </row>
    <row r="3553" spans="1:74" ht="15.75" x14ac:dyDescent="0.25">
      <c r="A3553" s="52" t="s">
        <v>1422</v>
      </c>
      <c r="B3553" s="56"/>
      <c r="C3553" s="7" t="s">
        <v>118</v>
      </c>
      <c r="D3553" s="7" t="s">
        <v>6558</v>
      </c>
      <c r="E3553" s="7"/>
      <c r="F3553" s="64"/>
      <c r="G3553" s="6"/>
      <c r="H3553" s="6"/>
      <c r="I3553" s="10" t="s">
        <v>110</v>
      </c>
      <c r="J3553" s="11" t="s">
        <v>2137</v>
      </c>
      <c r="K3553" s="194" t="s">
        <v>510</v>
      </c>
      <c r="L3553" s="176"/>
      <c r="M3553" s="176">
        <v>1000</v>
      </c>
      <c r="N3553" s="80" t="s">
        <v>6854</v>
      </c>
      <c r="O3553" s="162"/>
      <c r="P3553" s="80" t="s">
        <v>2577</v>
      </c>
      <c r="Q3553" s="80"/>
      <c r="R3553" s="80"/>
      <c r="S3553" s="163"/>
      <c r="T3553" s="213"/>
      <c r="U3553" s="162"/>
      <c r="V3553" s="164"/>
      <c r="W3553" s="12" t="str">
        <f t="shared" si="771"/>
        <v>Mqtt1</v>
      </c>
      <c r="X3553" s="196" t="s">
        <v>10622</v>
      </c>
      <c r="Y3553" s="6" t="str">
        <f t="shared" si="772"/>
        <v>marpower/power-tag/battery-room-ventilator-ps-fwd</v>
      </c>
      <c r="Z3553" s="103" t="str" cm="1">
        <f t="array" ref="Z3553">IF(COUNTIF(N3553,"spare"),"","$."&amp;_xlfn.REGEXEXTRACT(J3553,"^PT\d+[FQ]\d+_(.*)", 2))</f>
        <v>$.RMS_Current_Phase_A</v>
      </c>
      <c r="AA3553" s="12">
        <f t="shared" si="774"/>
        <v>58</v>
      </c>
      <c r="AB3553" s="6" t="s">
        <v>195</v>
      </c>
      <c r="AC3553" s="103">
        <v>3000</v>
      </c>
      <c r="AJ3553" s="80"/>
      <c r="AK3553" s="113" t="s">
        <v>1423</v>
      </c>
      <c r="AN3553" s="80"/>
      <c r="AO3553" s="80"/>
      <c r="AP3553" s="80"/>
      <c r="AQ3553" s="80"/>
      <c r="AR3553" s="127"/>
      <c r="AS3553" s="80"/>
      <c r="AT3553" s="7"/>
      <c r="AU3553" s="7"/>
      <c r="AV3553" s="165"/>
      <c r="AW3553" s="166"/>
      <c r="AX3553" s="137"/>
      <c r="AY3553" s="147"/>
      <c r="AZ3553" s="167"/>
      <c r="BA3553" s="167"/>
      <c r="BB3553" s="147" t="str">
        <f t="shared" ref="BB3553:BB3567" si="775">IF(ISNUMBER(AM3553),"1","")</f>
        <v/>
      </c>
      <c r="BC3553" s="168"/>
      <c r="BD3553" s="165"/>
      <c r="BE3553" s="165"/>
      <c r="BF3553" s="165"/>
      <c r="BG3553" s="165"/>
      <c r="BH3553" s="165"/>
      <c r="BI3553" s="165"/>
      <c r="BJ3553" s="165"/>
      <c r="BK3553" s="165"/>
      <c r="BL3553" s="165"/>
      <c r="BM3553" s="165"/>
      <c r="BN3553" s="165"/>
      <c r="BO3553" s="165"/>
      <c r="BP3553" s="165"/>
      <c r="BQ3553" s="165"/>
      <c r="BS3553" s="6"/>
      <c r="BT3553" s="11"/>
      <c r="BU3553" s="6"/>
      <c r="BV3553" s="6"/>
    </row>
    <row r="3554" spans="1:74" ht="15.75" x14ac:dyDescent="0.25">
      <c r="A3554" s="52" t="s">
        <v>1422</v>
      </c>
      <c r="B3554" s="56"/>
      <c r="C3554" s="7" t="s">
        <v>118</v>
      </c>
      <c r="D3554" s="7" t="s">
        <v>6558</v>
      </c>
      <c r="E3554" s="7"/>
      <c r="F3554" s="64"/>
      <c r="G3554" s="6"/>
      <c r="H3554" s="6"/>
      <c r="I3554" s="10" t="s">
        <v>110</v>
      </c>
      <c r="J3554" s="11" t="s">
        <v>2138</v>
      </c>
      <c r="K3554" s="194" t="s">
        <v>510</v>
      </c>
      <c r="L3554" s="176"/>
      <c r="M3554" s="176">
        <v>1000</v>
      </c>
      <c r="N3554" s="80" t="s">
        <v>6854</v>
      </c>
      <c r="O3554" s="162"/>
      <c r="P3554" s="80" t="s">
        <v>2578</v>
      </c>
      <c r="Q3554" s="80"/>
      <c r="R3554" s="80"/>
      <c r="S3554" s="163"/>
      <c r="T3554" s="213"/>
      <c r="U3554" s="162"/>
      <c r="V3554" s="164"/>
      <c r="W3554" s="12" t="str">
        <f t="shared" si="771"/>
        <v>Mqtt1</v>
      </c>
      <c r="X3554" s="196" t="s">
        <v>10622</v>
      </c>
      <c r="Y3554" s="6" t="str">
        <f t="shared" si="772"/>
        <v>marpower/power-tag/battery-room-ventilator-ps-fwd</v>
      </c>
      <c r="Z3554" s="103" t="str" cm="1">
        <f t="array" ref="Z3554">IF(COUNTIF(N3554,"spare"),"","$."&amp;_xlfn.REGEXEXTRACT(J3554,"^PT\d+[FQ]\d+_(.*)", 2))</f>
        <v>$.RMS_Current_Phase_B</v>
      </c>
      <c r="AA3554" s="12">
        <f t="shared" si="774"/>
        <v>58</v>
      </c>
      <c r="AB3554" s="6" t="s">
        <v>195</v>
      </c>
      <c r="AC3554" s="103">
        <v>3002</v>
      </c>
      <c r="AJ3554" s="80"/>
      <c r="AK3554" s="113" t="s">
        <v>1423</v>
      </c>
      <c r="AN3554" s="80"/>
      <c r="AO3554" s="80"/>
      <c r="AP3554" s="80"/>
      <c r="AQ3554" s="80"/>
      <c r="AR3554" s="127"/>
      <c r="AS3554" s="80"/>
      <c r="AT3554" s="7"/>
      <c r="AU3554" s="7"/>
      <c r="AV3554" s="165"/>
      <c r="AW3554" s="166"/>
      <c r="AX3554" s="137"/>
      <c r="AY3554" s="147"/>
      <c r="AZ3554" s="167"/>
      <c r="BA3554" s="167"/>
      <c r="BB3554" s="147" t="str">
        <f t="shared" si="775"/>
        <v/>
      </c>
      <c r="BC3554" s="168"/>
      <c r="BD3554" s="165"/>
      <c r="BE3554" s="165"/>
      <c r="BF3554" s="165"/>
      <c r="BG3554" s="165"/>
      <c r="BH3554" s="165"/>
      <c r="BI3554" s="165"/>
      <c r="BJ3554" s="165"/>
      <c r="BK3554" s="165"/>
      <c r="BL3554" s="165"/>
      <c r="BM3554" s="165"/>
      <c r="BN3554" s="165"/>
      <c r="BO3554" s="165"/>
      <c r="BP3554" s="165"/>
      <c r="BQ3554" s="165"/>
      <c r="BS3554" s="6"/>
      <c r="BT3554" s="11"/>
      <c r="BU3554" s="6"/>
      <c r="BV3554" s="6"/>
    </row>
    <row r="3555" spans="1:74" ht="15.75" x14ac:dyDescent="0.25">
      <c r="A3555" s="52" t="s">
        <v>1422</v>
      </c>
      <c r="B3555" s="56"/>
      <c r="C3555" s="7" t="s">
        <v>118</v>
      </c>
      <c r="D3555" s="7" t="s">
        <v>6558</v>
      </c>
      <c r="E3555" s="7"/>
      <c r="F3555" s="64"/>
      <c r="G3555" s="6"/>
      <c r="H3555" s="6"/>
      <c r="I3555" s="10" t="s">
        <v>110</v>
      </c>
      <c r="J3555" s="11" t="s">
        <v>2139</v>
      </c>
      <c r="K3555" s="194" t="s">
        <v>510</v>
      </c>
      <c r="L3555" s="176"/>
      <c r="M3555" s="176">
        <v>1000</v>
      </c>
      <c r="N3555" s="80" t="s">
        <v>6854</v>
      </c>
      <c r="O3555" s="162"/>
      <c r="P3555" s="80" t="s">
        <v>2579</v>
      </c>
      <c r="Q3555" s="80"/>
      <c r="R3555" s="80"/>
      <c r="S3555" s="163"/>
      <c r="T3555" s="213"/>
      <c r="U3555" s="162"/>
      <c r="V3555" s="164"/>
      <c r="W3555" s="12" t="str">
        <f t="shared" si="771"/>
        <v>Mqtt1</v>
      </c>
      <c r="X3555" s="196" t="s">
        <v>10622</v>
      </c>
      <c r="Y3555" s="6" t="str">
        <f t="shared" si="772"/>
        <v>marpower/power-tag/battery-room-ventilator-ps-fwd</v>
      </c>
      <c r="Z3555" s="103" t="str" cm="1">
        <f t="array" ref="Z3555">IF(COUNTIF(N3555,"spare"),"","$."&amp;_xlfn.REGEXEXTRACT(J3555,"^PT\d+[FQ]\d+_(.*)", 2))</f>
        <v>$.RMS_Current_Phase_C</v>
      </c>
      <c r="AA3555" s="12">
        <f t="shared" si="774"/>
        <v>58</v>
      </c>
      <c r="AB3555" s="6" t="s">
        <v>195</v>
      </c>
      <c r="AC3555" s="103">
        <v>3004</v>
      </c>
      <c r="AJ3555" s="80"/>
      <c r="AK3555" s="113" t="s">
        <v>1423</v>
      </c>
      <c r="AN3555" s="80"/>
      <c r="AO3555" s="80"/>
      <c r="AP3555" s="80"/>
      <c r="AQ3555" s="80"/>
      <c r="AR3555" s="127"/>
      <c r="AS3555" s="80"/>
      <c r="AT3555" s="7"/>
      <c r="AU3555" s="7"/>
      <c r="AV3555" s="165"/>
      <c r="AW3555" s="166"/>
      <c r="AX3555" s="137"/>
      <c r="AY3555" s="147"/>
      <c r="AZ3555" s="167"/>
      <c r="BA3555" s="167"/>
      <c r="BB3555" s="147" t="str">
        <f t="shared" si="775"/>
        <v/>
      </c>
      <c r="BC3555" s="168"/>
      <c r="BD3555" s="165"/>
      <c r="BE3555" s="165"/>
      <c r="BF3555" s="165"/>
      <c r="BG3555" s="165"/>
      <c r="BH3555" s="165"/>
      <c r="BI3555" s="165"/>
      <c r="BJ3555" s="165"/>
      <c r="BK3555" s="165"/>
      <c r="BL3555" s="165"/>
      <c r="BM3555" s="165"/>
      <c r="BN3555" s="165"/>
      <c r="BO3555" s="165"/>
      <c r="BP3555" s="165"/>
      <c r="BQ3555" s="165"/>
      <c r="BS3555" s="6"/>
      <c r="BT3555" s="11"/>
      <c r="BU3555" s="6"/>
      <c r="BV3555" s="6"/>
    </row>
    <row r="3556" spans="1:74" ht="15.75" x14ac:dyDescent="0.25">
      <c r="A3556" s="52" t="s">
        <v>1422</v>
      </c>
      <c r="B3556" s="56"/>
      <c r="C3556" s="7" t="s">
        <v>118</v>
      </c>
      <c r="D3556" s="7" t="s">
        <v>6558</v>
      </c>
      <c r="E3556" s="7"/>
      <c r="F3556" s="64"/>
      <c r="G3556" s="6"/>
      <c r="H3556" s="6"/>
      <c r="I3556" s="10" t="s">
        <v>110</v>
      </c>
      <c r="J3556" s="11" t="s">
        <v>2140</v>
      </c>
      <c r="K3556" s="194" t="s">
        <v>510</v>
      </c>
      <c r="L3556" s="176"/>
      <c r="M3556" s="176">
        <v>1000</v>
      </c>
      <c r="N3556" s="80" t="s">
        <v>6854</v>
      </c>
      <c r="O3556" s="162"/>
      <c r="P3556" s="80" t="s">
        <v>2580</v>
      </c>
      <c r="Q3556" s="80"/>
      <c r="R3556" s="80"/>
      <c r="S3556" s="163"/>
      <c r="T3556" s="213"/>
      <c r="U3556" s="162"/>
      <c r="V3556" s="164"/>
      <c r="W3556" s="12" t="str">
        <f t="shared" si="771"/>
        <v>Mqtt1</v>
      </c>
      <c r="X3556" s="196" t="s">
        <v>10622</v>
      </c>
      <c r="Y3556" s="6" t="str">
        <f t="shared" si="772"/>
        <v>marpower/power-tag/battery-room-ventilator-ps-fwd</v>
      </c>
      <c r="Z3556" s="103" t="str" cm="1">
        <f t="array" ref="Z3556">IF(COUNTIF(N3556,"spare"),"","$."&amp;_xlfn.REGEXEXTRACT(J3556,"^PT\d+[FQ]\d+_(.*)", 2))</f>
        <v>$.RMS_Current_Phase_Neut</v>
      </c>
      <c r="AA3556" s="12">
        <f t="shared" si="774"/>
        <v>58</v>
      </c>
      <c r="AB3556" s="6" t="s">
        <v>195</v>
      </c>
      <c r="AC3556" s="103">
        <v>3006</v>
      </c>
      <c r="AJ3556" s="80"/>
      <c r="AK3556" s="113" t="s">
        <v>1423</v>
      </c>
      <c r="AN3556" s="80"/>
      <c r="AO3556" s="80"/>
      <c r="AP3556" s="80"/>
      <c r="AQ3556" s="80"/>
      <c r="AR3556" s="127"/>
      <c r="AS3556" s="80"/>
      <c r="AT3556" s="7"/>
      <c r="AU3556" s="7"/>
      <c r="AV3556" s="165"/>
      <c r="AW3556" s="166"/>
      <c r="AX3556" s="137"/>
      <c r="AY3556" s="147"/>
      <c r="AZ3556" s="167"/>
      <c r="BA3556" s="167"/>
      <c r="BB3556" s="147" t="str">
        <f t="shared" si="775"/>
        <v/>
      </c>
      <c r="BC3556" s="168"/>
      <c r="BD3556" s="165"/>
      <c r="BE3556" s="165"/>
      <c r="BF3556" s="165"/>
      <c r="BG3556" s="165"/>
      <c r="BH3556" s="165"/>
      <c r="BI3556" s="165"/>
      <c r="BJ3556" s="165"/>
      <c r="BK3556" s="165"/>
      <c r="BL3556" s="165"/>
      <c r="BM3556" s="165"/>
      <c r="BN3556" s="165"/>
      <c r="BO3556" s="165"/>
      <c r="BP3556" s="165"/>
      <c r="BQ3556" s="165"/>
      <c r="BS3556" s="6"/>
      <c r="BT3556" s="11"/>
      <c r="BU3556" s="6"/>
      <c r="BV3556" s="6"/>
    </row>
    <row r="3557" spans="1:74" ht="15.75" x14ac:dyDescent="0.25">
      <c r="A3557" s="52" t="s">
        <v>1422</v>
      </c>
      <c r="B3557" s="56"/>
      <c r="C3557" s="7" t="s">
        <v>118</v>
      </c>
      <c r="D3557" s="7" t="s">
        <v>6558</v>
      </c>
      <c r="E3557" s="7"/>
      <c r="F3557" s="64"/>
      <c r="G3557" s="6"/>
      <c r="H3557" s="6"/>
      <c r="I3557" s="10" t="s">
        <v>110</v>
      </c>
      <c r="J3557" s="11" t="s">
        <v>8327</v>
      </c>
      <c r="K3557" s="194" t="s">
        <v>510</v>
      </c>
      <c r="L3557" s="176"/>
      <c r="M3557" s="176">
        <v>1000</v>
      </c>
      <c r="N3557" s="80" t="s">
        <v>6854</v>
      </c>
      <c r="O3557" s="162"/>
      <c r="P3557" s="80" t="s">
        <v>2581</v>
      </c>
      <c r="Q3557" s="80"/>
      <c r="R3557" s="80"/>
      <c r="S3557" s="163"/>
      <c r="T3557" s="213"/>
      <c r="U3557" s="162"/>
      <c r="V3557" s="164"/>
      <c r="W3557" s="12" t="str">
        <f t="shared" si="771"/>
        <v>Mqtt1</v>
      </c>
      <c r="X3557" s="196" t="s">
        <v>10622</v>
      </c>
      <c r="Y3557" s="6" t="str">
        <f t="shared" si="772"/>
        <v>marpower/power-tag/battery-room-ventilator-ps-fwd</v>
      </c>
      <c r="Z3557" s="103" t="str" cm="1">
        <f t="array" ref="Z3557">IF(COUNTIF(N3557,"spare"),"","$."&amp;_xlfn.REGEXEXTRACT(J3557,"^PT\d+[FQ]\d+_(.*)", 2))</f>
        <v>$.RMS_Voltage_A_N</v>
      </c>
      <c r="AA3557" s="12">
        <f t="shared" si="774"/>
        <v>58</v>
      </c>
      <c r="AB3557" s="6" t="s">
        <v>195</v>
      </c>
      <c r="AC3557" s="103">
        <v>3028</v>
      </c>
      <c r="AJ3557" s="80"/>
      <c r="AK3557" s="113" t="s">
        <v>1424</v>
      </c>
      <c r="AN3557" s="80"/>
      <c r="AO3557" s="80"/>
      <c r="AP3557" s="80"/>
      <c r="AQ3557" s="80"/>
      <c r="AR3557" s="127"/>
      <c r="AS3557" s="80"/>
      <c r="AT3557" s="7"/>
      <c r="AU3557" s="7"/>
      <c r="AV3557" s="165"/>
      <c r="AW3557" s="166"/>
      <c r="AX3557" s="137"/>
      <c r="AY3557" s="147"/>
      <c r="AZ3557" s="167"/>
      <c r="BA3557" s="167"/>
      <c r="BB3557" s="147" t="str">
        <f t="shared" si="775"/>
        <v/>
      </c>
      <c r="BC3557" s="168"/>
      <c r="BD3557" s="165"/>
      <c r="BE3557" s="165"/>
      <c r="BF3557" s="165"/>
      <c r="BG3557" s="165"/>
      <c r="BH3557" s="165"/>
      <c r="BI3557" s="165"/>
      <c r="BJ3557" s="165"/>
      <c r="BK3557" s="165"/>
      <c r="BL3557" s="165"/>
      <c r="BM3557" s="165"/>
      <c r="BN3557" s="165"/>
      <c r="BO3557" s="165"/>
      <c r="BP3557" s="165"/>
      <c r="BQ3557" s="165"/>
      <c r="BS3557" s="6"/>
      <c r="BT3557" s="11"/>
      <c r="BU3557" s="6"/>
      <c r="BV3557" s="6"/>
    </row>
    <row r="3558" spans="1:74" ht="15.75" x14ac:dyDescent="0.25">
      <c r="A3558" s="52" t="s">
        <v>1422</v>
      </c>
      <c r="B3558" s="56"/>
      <c r="C3558" s="7" t="s">
        <v>118</v>
      </c>
      <c r="D3558" s="7" t="s">
        <v>6558</v>
      </c>
      <c r="E3558" s="7"/>
      <c r="F3558" s="64"/>
      <c r="G3558" s="6"/>
      <c r="H3558" s="6"/>
      <c r="I3558" s="10" t="s">
        <v>110</v>
      </c>
      <c r="J3558" s="11" t="s">
        <v>8504</v>
      </c>
      <c r="K3558" s="194" t="s">
        <v>510</v>
      </c>
      <c r="L3558" s="176"/>
      <c r="M3558" s="176">
        <v>1000</v>
      </c>
      <c r="N3558" s="80" t="s">
        <v>6854</v>
      </c>
      <c r="O3558" s="162"/>
      <c r="P3558" s="80" t="s">
        <v>2582</v>
      </c>
      <c r="Q3558" s="80"/>
      <c r="R3558" s="80"/>
      <c r="S3558" s="163"/>
      <c r="T3558" s="213"/>
      <c r="U3558" s="162"/>
      <c r="V3558" s="164"/>
      <c r="W3558" s="12" t="str">
        <f t="shared" si="771"/>
        <v>Mqtt1</v>
      </c>
      <c r="X3558" s="196" t="s">
        <v>10622</v>
      </c>
      <c r="Y3558" s="6" t="str">
        <f t="shared" si="772"/>
        <v>marpower/power-tag/battery-room-ventilator-ps-fwd</v>
      </c>
      <c r="Z3558" s="103" t="str" cm="1">
        <f t="array" ref="Z3558">IF(COUNTIF(N3558,"spare"),"","$."&amp;_xlfn.REGEXEXTRACT(J3558,"^PT\d+[FQ]\d+_(.*)", 2))</f>
        <v>$.RMS_Voltage_B_N</v>
      </c>
      <c r="AA3558" s="12">
        <f t="shared" si="774"/>
        <v>58</v>
      </c>
      <c r="AB3558" s="6" t="s">
        <v>195</v>
      </c>
      <c r="AC3558" s="103">
        <v>3030</v>
      </c>
      <c r="AJ3558" s="80"/>
      <c r="AK3558" s="113" t="s">
        <v>1424</v>
      </c>
      <c r="AN3558" s="80"/>
      <c r="AO3558" s="80"/>
      <c r="AP3558" s="80"/>
      <c r="AQ3558" s="80"/>
      <c r="AR3558" s="127"/>
      <c r="AS3558" s="80"/>
      <c r="AT3558" s="7"/>
      <c r="AU3558" s="7"/>
      <c r="AV3558" s="165"/>
      <c r="AW3558" s="166"/>
      <c r="AX3558" s="137"/>
      <c r="AY3558" s="147"/>
      <c r="AZ3558" s="167"/>
      <c r="BA3558" s="167"/>
      <c r="BB3558" s="147" t="str">
        <f t="shared" si="775"/>
        <v/>
      </c>
      <c r="BC3558" s="168"/>
      <c r="BD3558" s="165"/>
      <c r="BE3558" s="165"/>
      <c r="BF3558" s="165"/>
      <c r="BG3558" s="165"/>
      <c r="BH3558" s="165"/>
      <c r="BI3558" s="165"/>
      <c r="BJ3558" s="165"/>
      <c r="BK3558" s="165"/>
      <c r="BL3558" s="165"/>
      <c r="BM3558" s="165"/>
      <c r="BN3558" s="165"/>
      <c r="BO3558" s="165"/>
      <c r="BP3558" s="165"/>
      <c r="BQ3558" s="165"/>
      <c r="BS3558" s="6"/>
      <c r="BT3558" s="11"/>
      <c r="BU3558" s="6"/>
      <c r="BV3558" s="6"/>
    </row>
    <row r="3559" spans="1:74" ht="15.75" x14ac:dyDescent="0.25">
      <c r="A3559" s="52" t="s">
        <v>1422</v>
      </c>
      <c r="B3559" s="56"/>
      <c r="C3559" s="7" t="s">
        <v>118</v>
      </c>
      <c r="D3559" s="7" t="s">
        <v>6558</v>
      </c>
      <c r="E3559" s="7"/>
      <c r="F3559" s="64"/>
      <c r="G3559" s="6"/>
      <c r="H3559" s="6"/>
      <c r="I3559" s="10" t="s">
        <v>110</v>
      </c>
      <c r="J3559" s="11" t="s">
        <v>8681</v>
      </c>
      <c r="K3559" s="194" t="s">
        <v>510</v>
      </c>
      <c r="L3559" s="176"/>
      <c r="M3559" s="176">
        <v>1000</v>
      </c>
      <c r="N3559" s="80" t="s">
        <v>6854</v>
      </c>
      <c r="O3559" s="162"/>
      <c r="P3559" s="80" t="s">
        <v>2583</v>
      </c>
      <c r="Q3559" s="80"/>
      <c r="R3559" s="80"/>
      <c r="S3559" s="163"/>
      <c r="T3559" s="213"/>
      <c r="U3559" s="162"/>
      <c r="V3559" s="164"/>
      <c r="W3559" s="12" t="str">
        <f t="shared" si="771"/>
        <v>Mqtt1</v>
      </c>
      <c r="X3559" s="196" t="s">
        <v>10622</v>
      </c>
      <c r="Y3559" s="6" t="str">
        <f t="shared" si="772"/>
        <v>marpower/power-tag/battery-room-ventilator-ps-fwd</v>
      </c>
      <c r="Z3559" s="103" t="str" cm="1">
        <f t="array" ref="Z3559">IF(COUNTIF(N3559,"spare"),"","$."&amp;_xlfn.REGEXEXTRACT(J3559,"^PT\d+[FQ]\d+_(.*)", 2))</f>
        <v>$.RMS_Voltage_C_N</v>
      </c>
      <c r="AA3559" s="12">
        <f t="shared" si="774"/>
        <v>58</v>
      </c>
      <c r="AB3559" s="6" t="s">
        <v>195</v>
      </c>
      <c r="AC3559" s="103">
        <v>3032</v>
      </c>
      <c r="AJ3559" s="80"/>
      <c r="AK3559" s="113" t="s">
        <v>1424</v>
      </c>
      <c r="AN3559" s="80"/>
      <c r="AO3559" s="80"/>
      <c r="AP3559" s="80"/>
      <c r="AQ3559" s="80"/>
      <c r="AR3559" s="127"/>
      <c r="AS3559" s="80"/>
      <c r="AT3559" s="7"/>
      <c r="AU3559" s="7"/>
      <c r="AV3559" s="165"/>
      <c r="AW3559" s="166"/>
      <c r="AX3559" s="137"/>
      <c r="AY3559" s="147"/>
      <c r="AZ3559" s="167"/>
      <c r="BA3559" s="167"/>
      <c r="BB3559" s="147" t="str">
        <f t="shared" si="775"/>
        <v/>
      </c>
      <c r="BC3559" s="168"/>
      <c r="BD3559" s="165"/>
      <c r="BE3559" s="165"/>
      <c r="BF3559" s="165"/>
      <c r="BG3559" s="165"/>
      <c r="BH3559" s="165"/>
      <c r="BI3559" s="165"/>
      <c r="BJ3559" s="165"/>
      <c r="BK3559" s="165"/>
      <c r="BL3559" s="165"/>
      <c r="BM3559" s="165"/>
      <c r="BN3559" s="165"/>
      <c r="BO3559" s="165"/>
      <c r="BP3559" s="165"/>
      <c r="BQ3559" s="165"/>
      <c r="BS3559" s="6"/>
      <c r="BT3559" s="11"/>
      <c r="BU3559" s="6"/>
      <c r="BV3559" s="6"/>
    </row>
    <row r="3560" spans="1:74" ht="15.75" x14ac:dyDescent="0.25">
      <c r="A3560" s="52" t="s">
        <v>1422</v>
      </c>
      <c r="B3560" s="56"/>
      <c r="C3560" s="7" t="s">
        <v>118</v>
      </c>
      <c r="D3560" s="7" t="s">
        <v>6558</v>
      </c>
      <c r="E3560" s="7"/>
      <c r="F3560" s="64"/>
      <c r="G3560" s="6"/>
      <c r="H3560" s="6"/>
      <c r="I3560" s="10" t="s">
        <v>110</v>
      </c>
      <c r="J3560" s="11" t="s">
        <v>2141</v>
      </c>
      <c r="K3560" s="194" t="s">
        <v>510</v>
      </c>
      <c r="L3560" s="176"/>
      <c r="M3560" s="176">
        <v>1000</v>
      </c>
      <c r="N3560" s="80" t="s">
        <v>6854</v>
      </c>
      <c r="O3560" s="162"/>
      <c r="P3560" s="80" t="s">
        <v>2584</v>
      </c>
      <c r="Q3560" s="80"/>
      <c r="R3560" s="80"/>
      <c r="S3560" s="163"/>
      <c r="T3560" s="213"/>
      <c r="U3560" s="162"/>
      <c r="V3560" s="164"/>
      <c r="W3560" s="12" t="str">
        <f t="shared" si="771"/>
        <v>Mqtt1</v>
      </c>
      <c r="X3560" s="196" t="s">
        <v>10622</v>
      </c>
      <c r="Y3560" s="6" t="str">
        <f t="shared" si="772"/>
        <v>marpower/power-tag/battery-room-ventilator-ps-fwd</v>
      </c>
      <c r="Z3560" s="103" t="str" cm="1">
        <f t="array" ref="Z3560">IF(COUNTIF(N3560,"spare"),"","$."&amp;_xlfn.REGEXEXTRACT(J3560,"^PT\d+[FQ]\d+_(.*)", 2))</f>
        <v>$.Active_Power_Phase_A</v>
      </c>
      <c r="AA3560" s="12">
        <f t="shared" si="774"/>
        <v>58</v>
      </c>
      <c r="AB3560" s="6" t="s">
        <v>195</v>
      </c>
      <c r="AC3560" s="103">
        <v>3054</v>
      </c>
      <c r="AJ3560" s="80"/>
      <c r="AK3560" s="113" t="s">
        <v>1425</v>
      </c>
      <c r="AN3560" s="80"/>
      <c r="AO3560" s="80"/>
      <c r="AP3560" s="80"/>
      <c r="AQ3560" s="80"/>
      <c r="AR3560" s="127"/>
      <c r="AS3560" s="80"/>
      <c r="AT3560" s="7"/>
      <c r="AU3560" s="7"/>
      <c r="AV3560" s="165"/>
      <c r="AW3560" s="166"/>
      <c r="AX3560" s="137"/>
      <c r="AY3560" s="147"/>
      <c r="AZ3560" s="167"/>
      <c r="BA3560" s="167"/>
      <c r="BB3560" s="147" t="str">
        <f t="shared" si="775"/>
        <v/>
      </c>
      <c r="BC3560" s="168"/>
      <c r="BD3560" s="165"/>
      <c r="BE3560" s="165"/>
      <c r="BF3560" s="165"/>
      <c r="BG3560" s="165"/>
      <c r="BH3560" s="165"/>
      <c r="BI3560" s="165"/>
      <c r="BJ3560" s="165"/>
      <c r="BK3560" s="165"/>
      <c r="BL3560" s="165"/>
      <c r="BM3560" s="165"/>
      <c r="BN3560" s="165"/>
      <c r="BO3560" s="165"/>
      <c r="BP3560" s="165"/>
      <c r="BQ3560" s="165"/>
      <c r="BS3560" s="6"/>
      <c r="BT3560" s="11"/>
      <c r="BU3560" s="6"/>
      <c r="BV3560" s="6"/>
    </row>
    <row r="3561" spans="1:74" ht="15.75" x14ac:dyDescent="0.25">
      <c r="A3561" s="52" t="s">
        <v>1422</v>
      </c>
      <c r="B3561" s="56"/>
      <c r="C3561" s="7" t="s">
        <v>118</v>
      </c>
      <c r="D3561" s="7" t="s">
        <v>6558</v>
      </c>
      <c r="E3561" s="7"/>
      <c r="F3561" s="64"/>
      <c r="G3561" s="6"/>
      <c r="H3561" s="6"/>
      <c r="I3561" s="10" t="s">
        <v>110</v>
      </c>
      <c r="J3561" s="11" t="s">
        <v>2142</v>
      </c>
      <c r="K3561" s="194" t="s">
        <v>510</v>
      </c>
      <c r="L3561" s="176"/>
      <c r="M3561" s="176">
        <v>1000</v>
      </c>
      <c r="N3561" s="80" t="s">
        <v>6854</v>
      </c>
      <c r="O3561" s="162"/>
      <c r="P3561" s="80" t="s">
        <v>2585</v>
      </c>
      <c r="Q3561" s="80"/>
      <c r="R3561" s="80"/>
      <c r="S3561" s="163"/>
      <c r="T3561" s="213"/>
      <c r="U3561" s="162"/>
      <c r="V3561" s="164"/>
      <c r="W3561" s="12" t="str">
        <f t="shared" si="771"/>
        <v>Mqtt1</v>
      </c>
      <c r="X3561" s="196" t="s">
        <v>10622</v>
      </c>
      <c r="Y3561" s="6" t="str">
        <f t="shared" si="772"/>
        <v>marpower/power-tag/battery-room-ventilator-ps-fwd</v>
      </c>
      <c r="Z3561" s="103" t="str" cm="1">
        <f t="array" ref="Z3561">IF(COUNTIF(N3561,"spare"),"","$."&amp;_xlfn.REGEXEXTRACT(J3561,"^PT\d+[FQ]\d+_(.*)", 2))</f>
        <v>$.Active_Power_Phase_B</v>
      </c>
      <c r="AA3561" s="12">
        <f t="shared" si="774"/>
        <v>58</v>
      </c>
      <c r="AB3561" s="6" t="s">
        <v>195</v>
      </c>
      <c r="AC3561" s="103">
        <v>3056</v>
      </c>
      <c r="AJ3561" s="80"/>
      <c r="AK3561" s="113" t="s">
        <v>1425</v>
      </c>
      <c r="AN3561" s="80"/>
      <c r="AO3561" s="80"/>
      <c r="AP3561" s="80"/>
      <c r="AQ3561" s="80"/>
      <c r="AR3561" s="127"/>
      <c r="AS3561" s="80"/>
      <c r="AT3561" s="7"/>
      <c r="AU3561" s="7"/>
      <c r="AV3561" s="165"/>
      <c r="AW3561" s="166"/>
      <c r="AX3561" s="137"/>
      <c r="AY3561" s="147"/>
      <c r="AZ3561" s="167"/>
      <c r="BA3561" s="167"/>
      <c r="BB3561" s="147" t="str">
        <f t="shared" si="775"/>
        <v/>
      </c>
      <c r="BC3561" s="168"/>
      <c r="BD3561" s="165"/>
      <c r="BE3561" s="165"/>
      <c r="BF3561" s="165"/>
      <c r="BG3561" s="165"/>
      <c r="BH3561" s="165"/>
      <c r="BI3561" s="165"/>
      <c r="BJ3561" s="165"/>
      <c r="BK3561" s="165"/>
      <c r="BL3561" s="165"/>
      <c r="BM3561" s="165"/>
      <c r="BN3561" s="165"/>
      <c r="BO3561" s="165"/>
      <c r="BP3561" s="165"/>
      <c r="BQ3561" s="165"/>
      <c r="BS3561" s="6"/>
      <c r="BT3561" s="11"/>
      <c r="BU3561" s="6"/>
      <c r="BV3561" s="6"/>
    </row>
    <row r="3562" spans="1:74" ht="15.75" x14ac:dyDescent="0.25">
      <c r="A3562" s="52" t="s">
        <v>1422</v>
      </c>
      <c r="B3562" s="56"/>
      <c r="C3562" s="7" t="s">
        <v>118</v>
      </c>
      <c r="D3562" s="7" t="s">
        <v>6558</v>
      </c>
      <c r="E3562" s="7"/>
      <c r="F3562" s="64"/>
      <c r="G3562" s="6"/>
      <c r="H3562" s="6"/>
      <c r="I3562" s="10" t="s">
        <v>110</v>
      </c>
      <c r="J3562" s="11" t="s">
        <v>2143</v>
      </c>
      <c r="K3562" s="194" t="s">
        <v>510</v>
      </c>
      <c r="L3562" s="176"/>
      <c r="M3562" s="176">
        <v>1000</v>
      </c>
      <c r="N3562" s="80" t="s">
        <v>6854</v>
      </c>
      <c r="O3562" s="162"/>
      <c r="P3562" s="80" t="s">
        <v>2586</v>
      </c>
      <c r="Q3562" s="80"/>
      <c r="R3562" s="80"/>
      <c r="S3562" s="163"/>
      <c r="T3562" s="213"/>
      <c r="U3562" s="162"/>
      <c r="V3562" s="164"/>
      <c r="W3562" s="12" t="str">
        <f t="shared" si="771"/>
        <v>Mqtt1</v>
      </c>
      <c r="X3562" s="196" t="s">
        <v>10622</v>
      </c>
      <c r="Y3562" s="6" t="str">
        <f t="shared" si="772"/>
        <v>marpower/power-tag/battery-room-ventilator-ps-fwd</v>
      </c>
      <c r="Z3562" s="103" t="str" cm="1">
        <f t="array" ref="Z3562">IF(COUNTIF(N3562,"spare"),"","$."&amp;_xlfn.REGEXEXTRACT(J3562,"^PT\d+[FQ]\d+_(.*)", 2))</f>
        <v>$.Active_Power_Phase_C</v>
      </c>
      <c r="AA3562" s="12">
        <f t="shared" si="774"/>
        <v>58</v>
      </c>
      <c r="AB3562" s="6" t="s">
        <v>195</v>
      </c>
      <c r="AC3562" s="103">
        <v>3058</v>
      </c>
      <c r="AJ3562" s="80"/>
      <c r="AK3562" s="113" t="s">
        <v>1425</v>
      </c>
      <c r="AN3562" s="80"/>
      <c r="AO3562" s="80"/>
      <c r="AP3562" s="80"/>
      <c r="AQ3562" s="80"/>
      <c r="AR3562" s="127"/>
      <c r="AS3562" s="80"/>
      <c r="AT3562" s="7"/>
      <c r="AU3562" s="7"/>
      <c r="AV3562" s="165"/>
      <c r="AW3562" s="166"/>
      <c r="AX3562" s="137"/>
      <c r="AY3562" s="147"/>
      <c r="AZ3562" s="167"/>
      <c r="BA3562" s="167"/>
      <c r="BB3562" s="147" t="str">
        <f t="shared" si="775"/>
        <v/>
      </c>
      <c r="BC3562" s="168"/>
      <c r="BD3562" s="165"/>
      <c r="BE3562" s="165"/>
      <c r="BF3562" s="165"/>
      <c r="BG3562" s="165"/>
      <c r="BH3562" s="165"/>
      <c r="BI3562" s="165"/>
      <c r="BJ3562" s="165"/>
      <c r="BK3562" s="165"/>
      <c r="BL3562" s="165"/>
      <c r="BM3562" s="165"/>
      <c r="BN3562" s="165"/>
      <c r="BO3562" s="165"/>
      <c r="BP3562" s="165"/>
      <c r="BQ3562" s="165"/>
      <c r="BS3562" s="6"/>
      <c r="BT3562" s="11"/>
      <c r="BU3562" s="6"/>
      <c r="BV3562" s="6"/>
    </row>
    <row r="3563" spans="1:74" ht="15.75" x14ac:dyDescent="0.25">
      <c r="A3563" s="52" t="s">
        <v>1422</v>
      </c>
      <c r="B3563" s="56"/>
      <c r="C3563" s="7" t="s">
        <v>118</v>
      </c>
      <c r="D3563" s="7" t="s">
        <v>6558</v>
      </c>
      <c r="E3563" s="7"/>
      <c r="F3563" s="64"/>
      <c r="G3563" s="6"/>
      <c r="H3563" s="6"/>
      <c r="I3563" s="10" t="s">
        <v>110</v>
      </c>
      <c r="J3563" s="11" t="s">
        <v>2144</v>
      </c>
      <c r="K3563" s="194" t="s">
        <v>510</v>
      </c>
      <c r="L3563" s="176"/>
      <c r="M3563" s="176">
        <v>1000</v>
      </c>
      <c r="N3563" s="80" t="s">
        <v>6854</v>
      </c>
      <c r="O3563" s="162"/>
      <c r="P3563" s="80" t="s">
        <v>2587</v>
      </c>
      <c r="Q3563" s="80"/>
      <c r="R3563" s="80"/>
      <c r="S3563" s="163"/>
      <c r="T3563" s="213"/>
      <c r="U3563" s="162"/>
      <c r="V3563" s="164"/>
      <c r="W3563" s="12" t="str">
        <f t="shared" si="771"/>
        <v>Mqtt1</v>
      </c>
      <c r="X3563" s="196" t="s">
        <v>10622</v>
      </c>
      <c r="Y3563" s="6" t="str">
        <f t="shared" si="772"/>
        <v>marpower/power-tag/battery-room-ventilator-ps-fwd</v>
      </c>
      <c r="Z3563" s="103" t="str" cm="1">
        <f t="array" ref="Z3563">IF(COUNTIF(N3563,"spare"),"","$."&amp;_xlfn.REGEXEXTRACT(J3563,"^PT\d+[FQ]\d+_(.*)", 2))</f>
        <v>$.Total_Active_Power</v>
      </c>
      <c r="AA3563" s="12">
        <f t="shared" si="774"/>
        <v>58</v>
      </c>
      <c r="AB3563" s="6" t="s">
        <v>195</v>
      </c>
      <c r="AC3563" s="103">
        <v>3060</v>
      </c>
      <c r="AJ3563" s="80"/>
      <c r="AK3563" s="113" t="s">
        <v>1425</v>
      </c>
      <c r="AN3563" s="80"/>
      <c r="AO3563" s="80"/>
      <c r="AP3563" s="80"/>
      <c r="AQ3563" s="80"/>
      <c r="AR3563" s="127"/>
      <c r="AS3563" s="80"/>
      <c r="AT3563" s="7"/>
      <c r="AU3563" s="7"/>
      <c r="AV3563" s="165"/>
      <c r="AW3563" s="166"/>
      <c r="AX3563" s="137"/>
      <c r="AY3563" s="147"/>
      <c r="AZ3563" s="167"/>
      <c r="BA3563" s="167"/>
      <c r="BB3563" s="147" t="str">
        <f t="shared" si="775"/>
        <v/>
      </c>
      <c r="BC3563" s="168"/>
      <c r="BD3563" s="165"/>
      <c r="BE3563" s="165"/>
      <c r="BF3563" s="165"/>
      <c r="BG3563" s="165"/>
      <c r="BH3563" s="165"/>
      <c r="BI3563" s="165"/>
      <c r="BJ3563" s="165"/>
      <c r="BK3563" s="165"/>
      <c r="BL3563" s="165"/>
      <c r="BM3563" s="165"/>
      <c r="BN3563" s="165"/>
      <c r="BO3563" s="165"/>
      <c r="BP3563" s="165"/>
      <c r="BQ3563" s="165"/>
      <c r="BS3563" s="6"/>
      <c r="BT3563" s="11"/>
      <c r="BU3563" s="6"/>
      <c r="BV3563" s="6"/>
    </row>
    <row r="3564" spans="1:74" ht="15.75" x14ac:dyDescent="0.25">
      <c r="A3564" s="52" t="s">
        <v>1422</v>
      </c>
      <c r="B3564" s="56"/>
      <c r="C3564" s="7" t="s">
        <v>118</v>
      </c>
      <c r="D3564" s="7" t="s">
        <v>6558</v>
      </c>
      <c r="E3564" s="7"/>
      <c r="F3564" s="64"/>
      <c r="G3564" s="6"/>
      <c r="H3564" s="6"/>
      <c r="I3564" s="10" t="s">
        <v>110</v>
      </c>
      <c r="J3564" s="11" t="s">
        <v>2145</v>
      </c>
      <c r="K3564" s="194" t="s">
        <v>510</v>
      </c>
      <c r="L3564" s="176"/>
      <c r="M3564" s="176">
        <v>1000</v>
      </c>
      <c r="N3564" s="80" t="s">
        <v>6854</v>
      </c>
      <c r="O3564" s="162"/>
      <c r="P3564" s="80" t="s">
        <v>2588</v>
      </c>
      <c r="Q3564" s="80"/>
      <c r="R3564" s="80"/>
      <c r="S3564" s="163"/>
      <c r="T3564" s="213"/>
      <c r="U3564" s="162"/>
      <c r="V3564" s="164"/>
      <c r="W3564" s="12" t="str">
        <f t="shared" si="771"/>
        <v>Mqtt1</v>
      </c>
      <c r="X3564" s="196" t="s">
        <v>10622</v>
      </c>
      <c r="Y3564" s="6" t="str">
        <f t="shared" si="772"/>
        <v>marpower/power-tag/battery-room-ventilator-ps-fwd</v>
      </c>
      <c r="Z3564" s="103" t="str" cm="1">
        <f t="array" ref="Z3564">IF(COUNTIF(N3564,"spare"),"","$."&amp;_xlfn.REGEXEXTRACT(J3564,"^PT\d+[FQ]\d+_(.*)", 2))</f>
        <v>$.Power_Factor_Phase_A</v>
      </c>
      <c r="AA3564" s="12">
        <f t="shared" si="774"/>
        <v>58</v>
      </c>
      <c r="AB3564" s="6" t="s">
        <v>195</v>
      </c>
      <c r="AC3564" s="103">
        <v>3078</v>
      </c>
      <c r="AJ3564" s="80"/>
      <c r="AK3564" s="113" t="s">
        <v>1426</v>
      </c>
      <c r="AN3564" s="80"/>
      <c r="AO3564" s="80"/>
      <c r="AP3564" s="80"/>
      <c r="AQ3564" s="80"/>
      <c r="AR3564" s="127"/>
      <c r="AS3564" s="80"/>
      <c r="AT3564" s="7"/>
      <c r="AU3564" s="7"/>
      <c r="AV3564" s="165"/>
      <c r="AW3564" s="166"/>
      <c r="AX3564" s="137"/>
      <c r="AY3564" s="147"/>
      <c r="AZ3564" s="167"/>
      <c r="BA3564" s="167"/>
      <c r="BB3564" s="147" t="str">
        <f t="shared" si="775"/>
        <v/>
      </c>
      <c r="BC3564" s="168"/>
      <c r="BD3564" s="165"/>
      <c r="BE3564" s="165"/>
      <c r="BF3564" s="165"/>
      <c r="BG3564" s="165"/>
      <c r="BH3564" s="165"/>
      <c r="BI3564" s="165"/>
      <c r="BJ3564" s="165"/>
      <c r="BK3564" s="165"/>
      <c r="BL3564" s="165"/>
      <c r="BM3564" s="165"/>
      <c r="BN3564" s="165"/>
      <c r="BO3564" s="165"/>
      <c r="BP3564" s="165"/>
      <c r="BQ3564" s="165"/>
      <c r="BS3564" s="6"/>
      <c r="BT3564" s="11"/>
      <c r="BU3564" s="6"/>
      <c r="BV3564" s="6"/>
    </row>
    <row r="3565" spans="1:74" ht="15.75" x14ac:dyDescent="0.25">
      <c r="A3565" s="52" t="s">
        <v>1422</v>
      </c>
      <c r="B3565" s="56"/>
      <c r="C3565" s="7" t="s">
        <v>118</v>
      </c>
      <c r="D3565" s="7" t="s">
        <v>6558</v>
      </c>
      <c r="E3565" s="7"/>
      <c r="F3565" s="64"/>
      <c r="G3565" s="6"/>
      <c r="H3565" s="6"/>
      <c r="I3565" s="10" t="s">
        <v>110</v>
      </c>
      <c r="J3565" s="11" t="s">
        <v>2146</v>
      </c>
      <c r="K3565" s="194" t="s">
        <v>510</v>
      </c>
      <c r="L3565" s="176"/>
      <c r="M3565" s="176">
        <v>1000</v>
      </c>
      <c r="N3565" s="80" t="s">
        <v>6854</v>
      </c>
      <c r="O3565" s="162"/>
      <c r="P3565" s="80" t="s">
        <v>2589</v>
      </c>
      <c r="Q3565" s="80"/>
      <c r="R3565" s="80"/>
      <c r="S3565" s="163"/>
      <c r="T3565" s="213"/>
      <c r="U3565" s="162"/>
      <c r="V3565" s="164"/>
      <c r="W3565" s="12" t="str">
        <f t="shared" si="771"/>
        <v>Mqtt1</v>
      </c>
      <c r="X3565" s="196" t="s">
        <v>10622</v>
      </c>
      <c r="Y3565" s="6" t="str">
        <f t="shared" si="772"/>
        <v>marpower/power-tag/battery-room-ventilator-ps-fwd</v>
      </c>
      <c r="Z3565" s="103" t="str" cm="1">
        <f t="array" ref="Z3565">IF(COUNTIF(N3565,"spare"),"","$."&amp;_xlfn.REGEXEXTRACT(J3565,"^PT\d+[FQ]\d+_(.*)", 2))</f>
        <v>$.Power_Factor_Phase_B</v>
      </c>
      <c r="AA3565" s="12">
        <f t="shared" si="774"/>
        <v>58</v>
      </c>
      <c r="AB3565" s="6" t="s">
        <v>195</v>
      </c>
      <c r="AC3565" s="103">
        <v>3080</v>
      </c>
      <c r="AJ3565" s="80"/>
      <c r="AK3565" s="113" t="s">
        <v>1426</v>
      </c>
      <c r="AN3565" s="80"/>
      <c r="AO3565" s="80"/>
      <c r="AP3565" s="80"/>
      <c r="AQ3565" s="80"/>
      <c r="AR3565" s="127"/>
      <c r="AS3565" s="80"/>
      <c r="AT3565" s="7"/>
      <c r="AU3565" s="7"/>
      <c r="AV3565" s="165"/>
      <c r="AW3565" s="166"/>
      <c r="AX3565" s="137"/>
      <c r="AY3565" s="147"/>
      <c r="AZ3565" s="167"/>
      <c r="BA3565" s="167"/>
      <c r="BB3565" s="147" t="str">
        <f t="shared" si="775"/>
        <v/>
      </c>
      <c r="BC3565" s="168"/>
      <c r="BD3565" s="165"/>
      <c r="BE3565" s="165"/>
      <c r="BF3565" s="165"/>
      <c r="BG3565" s="165"/>
      <c r="BH3565" s="165"/>
      <c r="BI3565" s="165"/>
      <c r="BJ3565" s="165"/>
      <c r="BK3565" s="165"/>
      <c r="BL3565" s="165"/>
      <c r="BM3565" s="165"/>
      <c r="BN3565" s="165"/>
      <c r="BO3565" s="165"/>
      <c r="BP3565" s="165"/>
      <c r="BQ3565" s="165"/>
      <c r="BS3565" s="6"/>
      <c r="BT3565" s="11"/>
      <c r="BU3565" s="6"/>
      <c r="BV3565" s="6"/>
    </row>
    <row r="3566" spans="1:74" ht="15.75" x14ac:dyDescent="0.25">
      <c r="A3566" s="52" t="s">
        <v>1422</v>
      </c>
      <c r="B3566" s="56"/>
      <c r="C3566" s="7" t="s">
        <v>118</v>
      </c>
      <c r="D3566" s="7" t="s">
        <v>6558</v>
      </c>
      <c r="E3566" s="7"/>
      <c r="F3566" s="64"/>
      <c r="G3566" s="6"/>
      <c r="H3566" s="6"/>
      <c r="I3566" s="10" t="s">
        <v>110</v>
      </c>
      <c r="J3566" s="11" t="s">
        <v>2147</v>
      </c>
      <c r="K3566" s="194" t="s">
        <v>510</v>
      </c>
      <c r="L3566" s="176"/>
      <c r="M3566" s="176">
        <v>1000</v>
      </c>
      <c r="N3566" s="80" t="s">
        <v>6854</v>
      </c>
      <c r="O3566" s="162"/>
      <c r="P3566" s="80" t="s">
        <v>2590</v>
      </c>
      <c r="Q3566" s="80"/>
      <c r="R3566" s="80"/>
      <c r="S3566" s="163"/>
      <c r="T3566" s="213"/>
      <c r="U3566" s="162"/>
      <c r="V3566" s="164"/>
      <c r="W3566" s="12" t="str">
        <f t="shared" si="771"/>
        <v>Mqtt1</v>
      </c>
      <c r="X3566" s="196" t="s">
        <v>10622</v>
      </c>
      <c r="Y3566" s="6" t="str">
        <f t="shared" si="772"/>
        <v>marpower/power-tag/battery-room-ventilator-ps-fwd</v>
      </c>
      <c r="Z3566" s="103" t="str" cm="1">
        <f t="array" ref="Z3566">IF(COUNTIF(N3566,"spare"),"","$."&amp;_xlfn.REGEXEXTRACT(J3566,"^PT\d+[FQ]\d+_(.*)", 2))</f>
        <v>$.Power_Factor_Phase_C</v>
      </c>
      <c r="AA3566" s="12">
        <f t="shared" si="774"/>
        <v>58</v>
      </c>
      <c r="AB3566" s="6" t="s">
        <v>195</v>
      </c>
      <c r="AC3566" s="103">
        <v>3082</v>
      </c>
      <c r="AJ3566" s="80"/>
      <c r="AK3566" s="113" t="s">
        <v>1426</v>
      </c>
      <c r="AN3566" s="80"/>
      <c r="AO3566" s="80"/>
      <c r="AP3566" s="80"/>
      <c r="AQ3566" s="80"/>
      <c r="AR3566" s="127"/>
      <c r="AS3566" s="80"/>
      <c r="AT3566" s="7"/>
      <c r="AU3566" s="7"/>
      <c r="AV3566" s="165"/>
      <c r="AW3566" s="166"/>
      <c r="AX3566" s="137"/>
      <c r="AY3566" s="147"/>
      <c r="AZ3566" s="167"/>
      <c r="BA3566" s="167"/>
      <c r="BB3566" s="147" t="str">
        <f t="shared" si="775"/>
        <v/>
      </c>
      <c r="BC3566" s="168"/>
      <c r="BD3566" s="165"/>
      <c r="BE3566" s="165"/>
      <c r="BF3566" s="165"/>
      <c r="BG3566" s="165"/>
      <c r="BH3566" s="165"/>
      <c r="BI3566" s="165"/>
      <c r="BJ3566" s="165"/>
      <c r="BK3566" s="165"/>
      <c r="BL3566" s="165"/>
      <c r="BM3566" s="165"/>
      <c r="BN3566" s="165"/>
      <c r="BO3566" s="165"/>
      <c r="BP3566" s="165"/>
      <c r="BQ3566" s="165"/>
      <c r="BS3566" s="6"/>
      <c r="BT3566" s="11"/>
      <c r="BU3566" s="6"/>
      <c r="BV3566" s="6"/>
    </row>
    <row r="3567" spans="1:74" ht="15.75" x14ac:dyDescent="0.25">
      <c r="A3567" s="52" t="s">
        <v>1422</v>
      </c>
      <c r="B3567" s="56"/>
      <c r="C3567" s="7" t="s">
        <v>118</v>
      </c>
      <c r="D3567" s="7" t="s">
        <v>6558</v>
      </c>
      <c r="E3567" s="7"/>
      <c r="F3567" s="64"/>
      <c r="G3567" s="6"/>
      <c r="H3567" s="6"/>
      <c r="I3567" s="10" t="s">
        <v>110</v>
      </c>
      <c r="J3567" s="11" t="s">
        <v>2148</v>
      </c>
      <c r="K3567" s="194" t="s">
        <v>510</v>
      </c>
      <c r="L3567" s="176"/>
      <c r="M3567" s="176">
        <v>1000</v>
      </c>
      <c r="N3567" s="80" t="s">
        <v>6854</v>
      </c>
      <c r="O3567" s="162"/>
      <c r="P3567" s="80" t="s">
        <v>2591</v>
      </c>
      <c r="Q3567" s="80"/>
      <c r="R3567" s="80"/>
      <c r="S3567" s="163"/>
      <c r="T3567" s="213"/>
      <c r="U3567" s="162"/>
      <c r="V3567" s="164"/>
      <c r="W3567" s="12" t="str">
        <f t="shared" si="771"/>
        <v>Mqtt1</v>
      </c>
      <c r="X3567" s="196" t="s">
        <v>10622</v>
      </c>
      <c r="Y3567" s="6" t="str">
        <f t="shared" si="772"/>
        <v>marpower/power-tag/battery-room-ventilator-ps-fwd</v>
      </c>
      <c r="Z3567" s="103" t="str" cm="1">
        <f t="array" ref="Z3567">IF(COUNTIF(N3567,"spare"),"","$."&amp;_xlfn.REGEXEXTRACT(J3567,"^PT\d+[FQ]\d+_(.*)", 2))</f>
        <v>$.Total_Power_Factor</v>
      </c>
      <c r="AA3567" s="12">
        <f t="shared" si="774"/>
        <v>58</v>
      </c>
      <c r="AB3567" s="6" t="s">
        <v>195</v>
      </c>
      <c r="AC3567" s="103">
        <v>3084</v>
      </c>
      <c r="AJ3567" s="80"/>
      <c r="AK3567" s="113" t="s">
        <v>1426</v>
      </c>
      <c r="AN3567" s="80"/>
      <c r="AO3567" s="80"/>
      <c r="AP3567" s="80"/>
      <c r="AQ3567" s="80"/>
      <c r="AR3567" s="127"/>
      <c r="AS3567" s="80"/>
      <c r="AT3567" s="7"/>
      <c r="AU3567" s="7"/>
      <c r="AV3567" s="165"/>
      <c r="AW3567" s="166"/>
      <c r="AX3567" s="137"/>
      <c r="AY3567" s="147"/>
      <c r="AZ3567" s="167"/>
      <c r="BA3567" s="167"/>
      <c r="BB3567" s="147" t="str">
        <f t="shared" si="775"/>
        <v/>
      </c>
      <c r="BC3567" s="168"/>
      <c r="BD3567" s="165"/>
      <c r="BE3567" s="165"/>
      <c r="BF3567" s="165"/>
      <c r="BG3567" s="165"/>
      <c r="BH3567" s="165"/>
      <c r="BI3567" s="165"/>
      <c r="BJ3567" s="165"/>
      <c r="BK3567" s="165"/>
      <c r="BL3567" s="165"/>
      <c r="BM3567" s="165"/>
      <c r="BN3567" s="165"/>
      <c r="BO3567" s="165"/>
      <c r="BP3567" s="165"/>
      <c r="BQ3567" s="165"/>
      <c r="BS3567" s="6"/>
      <c r="BT3567" s="11"/>
      <c r="BU3567" s="6"/>
      <c r="BV3567" s="6"/>
    </row>
    <row r="3568" spans="1:74" ht="15.75" x14ac:dyDescent="0.25">
      <c r="A3568" s="52" t="s">
        <v>1422</v>
      </c>
      <c r="B3568" s="56"/>
      <c r="C3568" s="7" t="s">
        <v>118</v>
      </c>
      <c r="D3568" s="7" t="s">
        <v>6558</v>
      </c>
      <c r="E3568" s="7"/>
      <c r="F3568" s="64"/>
      <c r="G3568" s="6"/>
      <c r="H3568" s="6"/>
      <c r="I3568" s="10" t="s">
        <v>110</v>
      </c>
      <c r="J3568" s="11" t="s">
        <v>2149</v>
      </c>
      <c r="K3568" s="194" t="s">
        <v>510</v>
      </c>
      <c r="L3568" s="176"/>
      <c r="M3568" s="176">
        <v>1000</v>
      </c>
      <c r="N3568" s="80" t="s">
        <v>6854</v>
      </c>
      <c r="O3568" s="162"/>
      <c r="P3568" s="80" t="s">
        <v>2592</v>
      </c>
      <c r="Q3568" s="80"/>
      <c r="R3568" s="80"/>
      <c r="S3568" s="163"/>
      <c r="T3568" s="213"/>
      <c r="U3568" s="162"/>
      <c r="V3568" s="164"/>
      <c r="W3568" s="12" t="str">
        <f t="shared" si="771"/>
        <v>Mqtt1</v>
      </c>
      <c r="X3568" s="196" t="s">
        <v>10623</v>
      </c>
      <c r="Y3568" s="6" t="str">
        <f t="shared" si="772"/>
        <v>marpower/power-tag/battery-room-ventilator-ps-aft</v>
      </c>
      <c r="Z3568" s="103" t="str" cm="1">
        <f t="array" ref="Z3568">IF(COUNTIF(N3568,"spare"),"","$."&amp;_xlfn.REGEXEXTRACT(J3568,"^PT\d+[FQ]\d+_(.*)", 2))</f>
        <v>$.RMS_Current_Phase_A</v>
      </c>
      <c r="AA3568" s="12">
        <f t="shared" si="774"/>
        <v>59</v>
      </c>
      <c r="AB3568" s="6" t="s">
        <v>195</v>
      </c>
      <c r="AC3568" s="103">
        <v>3000</v>
      </c>
      <c r="AJ3568" s="80"/>
      <c r="AK3568" s="113" t="s">
        <v>1423</v>
      </c>
      <c r="AN3568" s="80"/>
      <c r="AO3568" s="80"/>
      <c r="AP3568" s="80"/>
      <c r="AQ3568" s="80"/>
      <c r="AR3568" s="127"/>
      <c r="AS3568" s="80"/>
      <c r="AT3568" s="7"/>
      <c r="AU3568" s="7"/>
      <c r="AV3568" s="165"/>
      <c r="AW3568" s="166"/>
      <c r="AX3568" s="137"/>
      <c r="AY3568" s="147"/>
      <c r="AZ3568" s="167"/>
      <c r="BA3568" s="167"/>
      <c r="BB3568" s="147" t="str">
        <f t="shared" ref="BB3568:BB3582" si="776">IF(ISNUMBER(AM3568),"1","")</f>
        <v/>
      </c>
      <c r="BC3568" s="168"/>
      <c r="BD3568" s="165"/>
      <c r="BE3568" s="165"/>
      <c r="BF3568" s="165"/>
      <c r="BG3568" s="165"/>
      <c r="BH3568" s="165"/>
      <c r="BI3568" s="165"/>
      <c r="BJ3568" s="165"/>
      <c r="BK3568" s="165"/>
      <c r="BL3568" s="165"/>
      <c r="BM3568" s="165"/>
      <c r="BN3568" s="165"/>
      <c r="BO3568" s="165"/>
      <c r="BP3568" s="165"/>
      <c r="BQ3568" s="165"/>
      <c r="BS3568" s="6"/>
      <c r="BT3568" s="11"/>
      <c r="BU3568" s="6"/>
      <c r="BV3568" s="6"/>
    </row>
    <row r="3569" spans="1:74" ht="15.75" x14ac:dyDescent="0.25">
      <c r="A3569" s="52" t="s">
        <v>1422</v>
      </c>
      <c r="B3569" s="56"/>
      <c r="C3569" s="7" t="s">
        <v>118</v>
      </c>
      <c r="D3569" s="7" t="s">
        <v>6558</v>
      </c>
      <c r="E3569" s="7"/>
      <c r="F3569" s="64"/>
      <c r="G3569" s="6"/>
      <c r="H3569" s="6"/>
      <c r="I3569" s="10" t="s">
        <v>110</v>
      </c>
      <c r="J3569" s="11" t="s">
        <v>2150</v>
      </c>
      <c r="K3569" s="194" t="s">
        <v>510</v>
      </c>
      <c r="L3569" s="176"/>
      <c r="M3569" s="176">
        <v>1000</v>
      </c>
      <c r="N3569" s="80" t="s">
        <v>6854</v>
      </c>
      <c r="O3569" s="162"/>
      <c r="P3569" s="80" t="s">
        <v>2593</v>
      </c>
      <c r="Q3569" s="80"/>
      <c r="R3569" s="80"/>
      <c r="S3569" s="163"/>
      <c r="T3569" s="213"/>
      <c r="U3569" s="162"/>
      <c r="V3569" s="164"/>
      <c r="W3569" s="12" t="str">
        <f t="shared" si="771"/>
        <v>Mqtt1</v>
      </c>
      <c r="X3569" s="196" t="s">
        <v>10623</v>
      </c>
      <c r="Y3569" s="6" t="str">
        <f t="shared" si="772"/>
        <v>marpower/power-tag/battery-room-ventilator-ps-aft</v>
      </c>
      <c r="Z3569" s="103" t="str" cm="1">
        <f t="array" ref="Z3569">IF(COUNTIF(N3569,"spare"),"","$."&amp;_xlfn.REGEXEXTRACT(J3569,"^PT\d+[FQ]\d+_(.*)", 2))</f>
        <v>$.RMS_Current_Phase_B</v>
      </c>
      <c r="AA3569" s="12">
        <f t="shared" si="774"/>
        <v>59</v>
      </c>
      <c r="AB3569" s="6" t="s">
        <v>195</v>
      </c>
      <c r="AC3569" s="103">
        <v>3002</v>
      </c>
      <c r="AJ3569" s="80"/>
      <c r="AK3569" s="113" t="s">
        <v>1423</v>
      </c>
      <c r="AN3569" s="80"/>
      <c r="AO3569" s="80"/>
      <c r="AP3569" s="80"/>
      <c r="AQ3569" s="80"/>
      <c r="AR3569" s="127"/>
      <c r="AS3569" s="80"/>
      <c r="AT3569" s="7"/>
      <c r="AU3569" s="7"/>
      <c r="AV3569" s="165"/>
      <c r="AW3569" s="166"/>
      <c r="AX3569" s="137"/>
      <c r="AY3569" s="147"/>
      <c r="AZ3569" s="167"/>
      <c r="BA3569" s="167"/>
      <c r="BB3569" s="147" t="str">
        <f t="shared" si="776"/>
        <v/>
      </c>
      <c r="BC3569" s="168"/>
      <c r="BD3569" s="165"/>
      <c r="BE3569" s="165"/>
      <c r="BF3569" s="165"/>
      <c r="BG3569" s="165"/>
      <c r="BH3569" s="165"/>
      <c r="BI3569" s="165"/>
      <c r="BJ3569" s="165"/>
      <c r="BK3569" s="165"/>
      <c r="BL3569" s="165"/>
      <c r="BM3569" s="165"/>
      <c r="BN3569" s="165"/>
      <c r="BO3569" s="165"/>
      <c r="BP3569" s="165"/>
      <c r="BQ3569" s="165"/>
      <c r="BS3569" s="6"/>
      <c r="BT3569" s="11"/>
      <c r="BU3569" s="6"/>
      <c r="BV3569" s="6"/>
    </row>
    <row r="3570" spans="1:74" ht="15.75" x14ac:dyDescent="0.25">
      <c r="A3570" s="52" t="s">
        <v>1422</v>
      </c>
      <c r="B3570" s="56"/>
      <c r="C3570" s="7" t="s">
        <v>118</v>
      </c>
      <c r="D3570" s="7" t="s">
        <v>6558</v>
      </c>
      <c r="E3570" s="7"/>
      <c r="F3570" s="64"/>
      <c r="G3570" s="6"/>
      <c r="H3570" s="6"/>
      <c r="I3570" s="10" t="s">
        <v>110</v>
      </c>
      <c r="J3570" s="11" t="s">
        <v>2151</v>
      </c>
      <c r="K3570" s="194" t="s">
        <v>510</v>
      </c>
      <c r="L3570" s="176"/>
      <c r="M3570" s="176">
        <v>1000</v>
      </c>
      <c r="N3570" s="80" t="s">
        <v>6854</v>
      </c>
      <c r="O3570" s="162"/>
      <c r="P3570" s="80" t="s">
        <v>2594</v>
      </c>
      <c r="Q3570" s="80"/>
      <c r="R3570" s="80"/>
      <c r="S3570" s="163"/>
      <c r="T3570" s="213"/>
      <c r="U3570" s="162"/>
      <c r="V3570" s="164"/>
      <c r="W3570" s="12" t="str">
        <f t="shared" si="771"/>
        <v>Mqtt1</v>
      </c>
      <c r="X3570" s="196" t="s">
        <v>10623</v>
      </c>
      <c r="Y3570" s="6" t="str">
        <f t="shared" si="772"/>
        <v>marpower/power-tag/battery-room-ventilator-ps-aft</v>
      </c>
      <c r="Z3570" s="103" t="str" cm="1">
        <f t="array" ref="Z3570">IF(COUNTIF(N3570,"spare"),"","$."&amp;_xlfn.REGEXEXTRACT(J3570,"^PT\d+[FQ]\d+_(.*)", 2))</f>
        <v>$.RMS_Current_Phase_C</v>
      </c>
      <c r="AA3570" s="12">
        <f t="shared" si="774"/>
        <v>59</v>
      </c>
      <c r="AB3570" s="6" t="s">
        <v>195</v>
      </c>
      <c r="AC3570" s="103">
        <v>3004</v>
      </c>
      <c r="AJ3570" s="80"/>
      <c r="AK3570" s="113" t="s">
        <v>1423</v>
      </c>
      <c r="AN3570" s="80"/>
      <c r="AO3570" s="80"/>
      <c r="AP3570" s="80"/>
      <c r="AQ3570" s="80"/>
      <c r="AR3570" s="127"/>
      <c r="AS3570" s="80"/>
      <c r="AT3570" s="7"/>
      <c r="AU3570" s="7"/>
      <c r="AV3570" s="165"/>
      <c r="AW3570" s="166"/>
      <c r="AX3570" s="137"/>
      <c r="AY3570" s="147"/>
      <c r="AZ3570" s="167"/>
      <c r="BA3570" s="167"/>
      <c r="BB3570" s="147" t="str">
        <f t="shared" si="776"/>
        <v/>
      </c>
      <c r="BC3570" s="168"/>
      <c r="BD3570" s="165"/>
      <c r="BE3570" s="165"/>
      <c r="BF3570" s="165"/>
      <c r="BG3570" s="165"/>
      <c r="BH3570" s="165"/>
      <c r="BI3570" s="165"/>
      <c r="BJ3570" s="165"/>
      <c r="BK3570" s="165"/>
      <c r="BL3570" s="165"/>
      <c r="BM3570" s="165"/>
      <c r="BN3570" s="165"/>
      <c r="BO3570" s="165"/>
      <c r="BP3570" s="165"/>
      <c r="BQ3570" s="165"/>
      <c r="BS3570" s="6"/>
      <c r="BT3570" s="11"/>
      <c r="BU3570" s="6"/>
      <c r="BV3570" s="6"/>
    </row>
    <row r="3571" spans="1:74" ht="15.75" x14ac:dyDescent="0.25">
      <c r="A3571" s="52" t="s">
        <v>1422</v>
      </c>
      <c r="B3571" s="56"/>
      <c r="C3571" s="7" t="s">
        <v>118</v>
      </c>
      <c r="D3571" s="7" t="s">
        <v>6558</v>
      </c>
      <c r="E3571" s="7"/>
      <c r="F3571" s="64"/>
      <c r="G3571" s="6"/>
      <c r="H3571" s="6"/>
      <c r="I3571" s="10" t="s">
        <v>110</v>
      </c>
      <c r="J3571" s="11" t="s">
        <v>2152</v>
      </c>
      <c r="K3571" s="194" t="s">
        <v>510</v>
      </c>
      <c r="L3571" s="176"/>
      <c r="M3571" s="176">
        <v>1000</v>
      </c>
      <c r="N3571" s="80" t="s">
        <v>6854</v>
      </c>
      <c r="O3571" s="162"/>
      <c r="P3571" s="80" t="s">
        <v>2595</v>
      </c>
      <c r="Q3571" s="80"/>
      <c r="R3571" s="80"/>
      <c r="S3571" s="163"/>
      <c r="T3571" s="213"/>
      <c r="U3571" s="162"/>
      <c r="V3571" s="164"/>
      <c r="W3571" s="12" t="str">
        <f t="shared" si="771"/>
        <v>Mqtt1</v>
      </c>
      <c r="X3571" s="196" t="s">
        <v>10623</v>
      </c>
      <c r="Y3571" s="6" t="str">
        <f t="shared" si="772"/>
        <v>marpower/power-tag/battery-room-ventilator-ps-aft</v>
      </c>
      <c r="Z3571" s="103" t="str" cm="1">
        <f t="array" ref="Z3571">IF(COUNTIF(N3571,"spare"),"","$."&amp;_xlfn.REGEXEXTRACT(J3571,"^PT\d+[FQ]\d+_(.*)", 2))</f>
        <v>$.RMS_Current_Phase_Neut</v>
      </c>
      <c r="AA3571" s="12">
        <f t="shared" si="774"/>
        <v>59</v>
      </c>
      <c r="AB3571" s="6" t="s">
        <v>195</v>
      </c>
      <c r="AC3571" s="103">
        <v>3006</v>
      </c>
      <c r="AJ3571" s="80"/>
      <c r="AK3571" s="113" t="s">
        <v>1423</v>
      </c>
      <c r="AN3571" s="80"/>
      <c r="AO3571" s="80"/>
      <c r="AP3571" s="80"/>
      <c r="AQ3571" s="80"/>
      <c r="AR3571" s="127"/>
      <c r="AS3571" s="80"/>
      <c r="AT3571" s="7"/>
      <c r="AU3571" s="7"/>
      <c r="AV3571" s="165"/>
      <c r="AW3571" s="166"/>
      <c r="AX3571" s="137"/>
      <c r="AY3571" s="147"/>
      <c r="AZ3571" s="167"/>
      <c r="BA3571" s="167"/>
      <c r="BB3571" s="147" t="str">
        <f t="shared" si="776"/>
        <v/>
      </c>
      <c r="BC3571" s="168"/>
      <c r="BD3571" s="165"/>
      <c r="BE3571" s="165"/>
      <c r="BF3571" s="165"/>
      <c r="BG3571" s="165"/>
      <c r="BH3571" s="165"/>
      <c r="BI3571" s="165"/>
      <c r="BJ3571" s="165"/>
      <c r="BK3571" s="165"/>
      <c r="BL3571" s="165"/>
      <c r="BM3571" s="165"/>
      <c r="BN3571" s="165"/>
      <c r="BO3571" s="165"/>
      <c r="BP3571" s="165"/>
      <c r="BQ3571" s="165"/>
      <c r="BS3571" s="6"/>
      <c r="BT3571" s="11"/>
      <c r="BU3571" s="6"/>
      <c r="BV3571" s="6"/>
    </row>
    <row r="3572" spans="1:74" ht="15.75" x14ac:dyDescent="0.25">
      <c r="A3572" s="52" t="s">
        <v>1422</v>
      </c>
      <c r="B3572" s="56"/>
      <c r="C3572" s="7" t="s">
        <v>118</v>
      </c>
      <c r="D3572" s="7" t="s">
        <v>6558</v>
      </c>
      <c r="E3572" s="7"/>
      <c r="F3572" s="64"/>
      <c r="G3572" s="6"/>
      <c r="H3572" s="6"/>
      <c r="I3572" s="10" t="s">
        <v>110</v>
      </c>
      <c r="J3572" s="11" t="s">
        <v>8328</v>
      </c>
      <c r="K3572" s="194" t="s">
        <v>510</v>
      </c>
      <c r="L3572" s="176"/>
      <c r="M3572" s="176">
        <v>1000</v>
      </c>
      <c r="N3572" s="80" t="s">
        <v>6854</v>
      </c>
      <c r="O3572" s="162"/>
      <c r="P3572" s="80" t="s">
        <v>2596</v>
      </c>
      <c r="Q3572" s="80"/>
      <c r="R3572" s="80"/>
      <c r="S3572" s="163"/>
      <c r="T3572" s="213"/>
      <c r="U3572" s="162"/>
      <c r="V3572" s="164"/>
      <c r="W3572" s="12" t="str">
        <f t="shared" si="771"/>
        <v>Mqtt1</v>
      </c>
      <c r="X3572" s="196" t="s">
        <v>10623</v>
      </c>
      <c r="Y3572" s="6" t="str">
        <f t="shared" si="772"/>
        <v>marpower/power-tag/battery-room-ventilator-ps-aft</v>
      </c>
      <c r="Z3572" s="103" t="str" cm="1">
        <f t="array" ref="Z3572">IF(COUNTIF(N3572,"spare"),"","$."&amp;_xlfn.REGEXEXTRACT(J3572,"^PT\d+[FQ]\d+_(.*)", 2))</f>
        <v>$.RMS_Voltage_A_N</v>
      </c>
      <c r="AA3572" s="12">
        <f t="shared" si="774"/>
        <v>59</v>
      </c>
      <c r="AB3572" s="6" t="s">
        <v>195</v>
      </c>
      <c r="AC3572" s="103">
        <v>3028</v>
      </c>
      <c r="AJ3572" s="80"/>
      <c r="AK3572" s="113" t="s">
        <v>1424</v>
      </c>
      <c r="AN3572" s="80"/>
      <c r="AO3572" s="80"/>
      <c r="AP3572" s="80"/>
      <c r="AQ3572" s="80"/>
      <c r="AR3572" s="127"/>
      <c r="AS3572" s="80"/>
      <c r="AT3572" s="7"/>
      <c r="AU3572" s="7"/>
      <c r="AV3572" s="165"/>
      <c r="AW3572" s="166"/>
      <c r="AX3572" s="137"/>
      <c r="AY3572" s="147"/>
      <c r="AZ3572" s="167"/>
      <c r="BA3572" s="167"/>
      <c r="BB3572" s="147" t="str">
        <f t="shared" si="776"/>
        <v/>
      </c>
      <c r="BC3572" s="168"/>
      <c r="BD3572" s="165"/>
      <c r="BE3572" s="165"/>
      <c r="BF3572" s="165"/>
      <c r="BG3572" s="165"/>
      <c r="BH3572" s="165"/>
      <c r="BI3572" s="165"/>
      <c r="BJ3572" s="165"/>
      <c r="BK3572" s="165"/>
      <c r="BL3572" s="165"/>
      <c r="BM3572" s="165"/>
      <c r="BN3572" s="165"/>
      <c r="BO3572" s="165"/>
      <c r="BP3572" s="165"/>
      <c r="BQ3572" s="165"/>
      <c r="BS3572" s="6"/>
      <c r="BT3572" s="11"/>
      <c r="BU3572" s="6"/>
      <c r="BV3572" s="6"/>
    </row>
    <row r="3573" spans="1:74" ht="15.75" x14ac:dyDescent="0.25">
      <c r="A3573" s="52" t="s">
        <v>1422</v>
      </c>
      <c r="B3573" s="56"/>
      <c r="C3573" s="7" t="s">
        <v>118</v>
      </c>
      <c r="D3573" s="7" t="s">
        <v>6558</v>
      </c>
      <c r="E3573" s="7"/>
      <c r="F3573" s="64"/>
      <c r="G3573" s="6"/>
      <c r="H3573" s="6"/>
      <c r="I3573" s="10" t="s">
        <v>110</v>
      </c>
      <c r="J3573" s="11" t="s">
        <v>8505</v>
      </c>
      <c r="K3573" s="194" t="s">
        <v>510</v>
      </c>
      <c r="L3573" s="176"/>
      <c r="M3573" s="176">
        <v>1000</v>
      </c>
      <c r="N3573" s="80" t="s">
        <v>6854</v>
      </c>
      <c r="O3573" s="162"/>
      <c r="P3573" s="80" t="s">
        <v>2597</v>
      </c>
      <c r="Q3573" s="80"/>
      <c r="R3573" s="80"/>
      <c r="S3573" s="163"/>
      <c r="T3573" s="213"/>
      <c r="U3573" s="162"/>
      <c r="V3573" s="164"/>
      <c r="W3573" s="12" t="str">
        <f t="shared" si="771"/>
        <v>Mqtt1</v>
      </c>
      <c r="X3573" s="196" t="s">
        <v>10623</v>
      </c>
      <c r="Y3573" s="6" t="str">
        <f t="shared" si="772"/>
        <v>marpower/power-tag/battery-room-ventilator-ps-aft</v>
      </c>
      <c r="Z3573" s="103" t="str" cm="1">
        <f t="array" ref="Z3573">IF(COUNTIF(N3573,"spare"),"","$."&amp;_xlfn.REGEXEXTRACT(J3573,"^PT\d+[FQ]\d+_(.*)", 2))</f>
        <v>$.RMS_Voltage_B_N</v>
      </c>
      <c r="AA3573" s="12">
        <f t="shared" si="774"/>
        <v>59</v>
      </c>
      <c r="AB3573" s="6" t="s">
        <v>195</v>
      </c>
      <c r="AC3573" s="103">
        <v>3030</v>
      </c>
      <c r="AJ3573" s="80"/>
      <c r="AK3573" s="113" t="s">
        <v>1424</v>
      </c>
      <c r="AN3573" s="80"/>
      <c r="AO3573" s="80"/>
      <c r="AP3573" s="80"/>
      <c r="AQ3573" s="80"/>
      <c r="AR3573" s="127"/>
      <c r="AS3573" s="80"/>
      <c r="AT3573" s="7"/>
      <c r="AU3573" s="7"/>
      <c r="AV3573" s="165"/>
      <c r="AW3573" s="166"/>
      <c r="AX3573" s="137"/>
      <c r="AY3573" s="147"/>
      <c r="AZ3573" s="167"/>
      <c r="BA3573" s="167"/>
      <c r="BB3573" s="147" t="str">
        <f t="shared" si="776"/>
        <v/>
      </c>
      <c r="BC3573" s="168"/>
      <c r="BD3573" s="165"/>
      <c r="BE3573" s="165"/>
      <c r="BF3573" s="165"/>
      <c r="BG3573" s="165"/>
      <c r="BH3573" s="165"/>
      <c r="BI3573" s="165"/>
      <c r="BJ3573" s="165"/>
      <c r="BK3573" s="165"/>
      <c r="BL3573" s="165"/>
      <c r="BM3573" s="165"/>
      <c r="BN3573" s="165"/>
      <c r="BO3573" s="165"/>
      <c r="BP3573" s="165"/>
      <c r="BQ3573" s="165"/>
      <c r="BS3573" s="6"/>
      <c r="BT3573" s="11"/>
      <c r="BU3573" s="6"/>
      <c r="BV3573" s="6"/>
    </row>
    <row r="3574" spans="1:74" ht="15.75" x14ac:dyDescent="0.25">
      <c r="A3574" s="52" t="s">
        <v>1422</v>
      </c>
      <c r="B3574" s="56"/>
      <c r="C3574" s="7" t="s">
        <v>118</v>
      </c>
      <c r="D3574" s="7" t="s">
        <v>6558</v>
      </c>
      <c r="E3574" s="7"/>
      <c r="F3574" s="64"/>
      <c r="G3574" s="6"/>
      <c r="H3574" s="6"/>
      <c r="I3574" s="10" t="s">
        <v>110</v>
      </c>
      <c r="J3574" s="11" t="s">
        <v>8682</v>
      </c>
      <c r="K3574" s="194" t="s">
        <v>510</v>
      </c>
      <c r="L3574" s="176"/>
      <c r="M3574" s="176">
        <v>1000</v>
      </c>
      <c r="N3574" s="80" t="s">
        <v>6854</v>
      </c>
      <c r="O3574" s="162"/>
      <c r="P3574" s="80" t="s">
        <v>2598</v>
      </c>
      <c r="Q3574" s="80"/>
      <c r="R3574" s="80"/>
      <c r="S3574" s="163"/>
      <c r="T3574" s="213"/>
      <c r="U3574" s="162"/>
      <c r="V3574" s="164"/>
      <c r="W3574" s="12" t="str">
        <f t="shared" si="771"/>
        <v>Mqtt1</v>
      </c>
      <c r="X3574" s="196" t="s">
        <v>10623</v>
      </c>
      <c r="Y3574" s="6" t="str">
        <f t="shared" si="772"/>
        <v>marpower/power-tag/battery-room-ventilator-ps-aft</v>
      </c>
      <c r="Z3574" s="103" t="str" cm="1">
        <f t="array" ref="Z3574">IF(COUNTIF(N3574,"spare"),"","$."&amp;_xlfn.REGEXEXTRACT(J3574,"^PT\d+[FQ]\d+_(.*)", 2))</f>
        <v>$.RMS_Voltage_C_N</v>
      </c>
      <c r="AA3574" s="12">
        <f t="shared" si="774"/>
        <v>59</v>
      </c>
      <c r="AB3574" s="6" t="s">
        <v>195</v>
      </c>
      <c r="AC3574" s="103">
        <v>3032</v>
      </c>
      <c r="AJ3574" s="80"/>
      <c r="AK3574" s="113" t="s">
        <v>1424</v>
      </c>
      <c r="AN3574" s="80"/>
      <c r="AO3574" s="80"/>
      <c r="AP3574" s="80"/>
      <c r="AQ3574" s="80"/>
      <c r="AR3574" s="127"/>
      <c r="AS3574" s="80"/>
      <c r="AT3574" s="7"/>
      <c r="AU3574" s="7"/>
      <c r="AV3574" s="165"/>
      <c r="AW3574" s="166"/>
      <c r="AX3574" s="137"/>
      <c r="AY3574" s="147"/>
      <c r="AZ3574" s="167"/>
      <c r="BA3574" s="167"/>
      <c r="BB3574" s="147" t="str">
        <f t="shared" si="776"/>
        <v/>
      </c>
      <c r="BC3574" s="168"/>
      <c r="BD3574" s="165"/>
      <c r="BE3574" s="165"/>
      <c r="BF3574" s="165"/>
      <c r="BG3574" s="165"/>
      <c r="BH3574" s="165"/>
      <c r="BI3574" s="165"/>
      <c r="BJ3574" s="165"/>
      <c r="BK3574" s="165"/>
      <c r="BL3574" s="165"/>
      <c r="BM3574" s="165"/>
      <c r="BN3574" s="165"/>
      <c r="BO3574" s="165"/>
      <c r="BP3574" s="165"/>
      <c r="BQ3574" s="165"/>
      <c r="BS3574" s="6"/>
      <c r="BT3574" s="11"/>
      <c r="BU3574" s="6"/>
      <c r="BV3574" s="6"/>
    </row>
    <row r="3575" spans="1:74" ht="15.75" x14ac:dyDescent="0.25">
      <c r="A3575" s="52" t="s">
        <v>1422</v>
      </c>
      <c r="B3575" s="56"/>
      <c r="C3575" s="7" t="s">
        <v>118</v>
      </c>
      <c r="D3575" s="7" t="s">
        <v>6558</v>
      </c>
      <c r="E3575" s="7"/>
      <c r="F3575" s="64"/>
      <c r="G3575" s="6"/>
      <c r="H3575" s="6"/>
      <c r="I3575" s="10" t="s">
        <v>110</v>
      </c>
      <c r="J3575" s="11" t="s">
        <v>2153</v>
      </c>
      <c r="K3575" s="194" t="s">
        <v>510</v>
      </c>
      <c r="L3575" s="176"/>
      <c r="M3575" s="176">
        <v>1000</v>
      </c>
      <c r="N3575" s="80" t="s">
        <v>6854</v>
      </c>
      <c r="O3575" s="162"/>
      <c r="P3575" s="80" t="s">
        <v>2599</v>
      </c>
      <c r="Q3575" s="80"/>
      <c r="R3575" s="80"/>
      <c r="S3575" s="163"/>
      <c r="T3575" s="213"/>
      <c r="U3575" s="162"/>
      <c r="V3575" s="164"/>
      <c r="W3575" s="12" t="str">
        <f t="shared" si="771"/>
        <v>Mqtt1</v>
      </c>
      <c r="X3575" s="196" t="s">
        <v>10623</v>
      </c>
      <c r="Y3575" s="6" t="str">
        <f t="shared" si="772"/>
        <v>marpower/power-tag/battery-room-ventilator-ps-aft</v>
      </c>
      <c r="Z3575" s="103" t="str" cm="1">
        <f t="array" ref="Z3575">IF(COUNTIF(N3575,"spare"),"","$."&amp;_xlfn.REGEXEXTRACT(J3575,"^PT\d+[FQ]\d+_(.*)", 2))</f>
        <v>$.Active_Power_Phase_A</v>
      </c>
      <c r="AA3575" s="12">
        <f t="shared" si="774"/>
        <v>59</v>
      </c>
      <c r="AB3575" s="6" t="s">
        <v>195</v>
      </c>
      <c r="AC3575" s="103">
        <v>3054</v>
      </c>
      <c r="AJ3575" s="80"/>
      <c r="AK3575" s="113" t="s">
        <v>1425</v>
      </c>
      <c r="AN3575" s="80"/>
      <c r="AO3575" s="80"/>
      <c r="AP3575" s="80"/>
      <c r="AQ3575" s="80"/>
      <c r="AR3575" s="127"/>
      <c r="AS3575" s="80"/>
      <c r="AT3575" s="7"/>
      <c r="AU3575" s="7"/>
      <c r="AV3575" s="165"/>
      <c r="AW3575" s="166"/>
      <c r="AX3575" s="137"/>
      <c r="AY3575" s="147"/>
      <c r="AZ3575" s="167"/>
      <c r="BA3575" s="167"/>
      <c r="BB3575" s="147" t="str">
        <f t="shared" si="776"/>
        <v/>
      </c>
      <c r="BC3575" s="168"/>
      <c r="BD3575" s="165"/>
      <c r="BE3575" s="165"/>
      <c r="BF3575" s="165"/>
      <c r="BG3575" s="165"/>
      <c r="BH3575" s="165"/>
      <c r="BI3575" s="165"/>
      <c r="BJ3575" s="165"/>
      <c r="BK3575" s="165"/>
      <c r="BL3575" s="165"/>
      <c r="BM3575" s="165"/>
      <c r="BN3575" s="165"/>
      <c r="BO3575" s="165"/>
      <c r="BP3575" s="165"/>
      <c r="BQ3575" s="165"/>
      <c r="BS3575" s="6"/>
      <c r="BT3575" s="11"/>
      <c r="BU3575" s="6"/>
      <c r="BV3575" s="6"/>
    </row>
    <row r="3576" spans="1:74" ht="15.75" x14ac:dyDescent="0.25">
      <c r="A3576" s="52" t="s">
        <v>1422</v>
      </c>
      <c r="B3576" s="56"/>
      <c r="C3576" s="7" t="s">
        <v>118</v>
      </c>
      <c r="D3576" s="7" t="s">
        <v>6558</v>
      </c>
      <c r="E3576" s="7"/>
      <c r="F3576" s="64"/>
      <c r="G3576" s="6"/>
      <c r="H3576" s="6"/>
      <c r="I3576" s="10" t="s">
        <v>110</v>
      </c>
      <c r="J3576" s="11" t="s">
        <v>2154</v>
      </c>
      <c r="K3576" s="194" t="s">
        <v>510</v>
      </c>
      <c r="L3576" s="176"/>
      <c r="M3576" s="176">
        <v>1000</v>
      </c>
      <c r="N3576" s="80" t="s">
        <v>6854</v>
      </c>
      <c r="O3576" s="162"/>
      <c r="P3576" s="80" t="s">
        <v>2600</v>
      </c>
      <c r="Q3576" s="80"/>
      <c r="R3576" s="80"/>
      <c r="S3576" s="163"/>
      <c r="T3576" s="213"/>
      <c r="U3576" s="162"/>
      <c r="V3576" s="164"/>
      <c r="W3576" s="12" t="str">
        <f t="shared" si="771"/>
        <v>Mqtt1</v>
      </c>
      <c r="X3576" s="196" t="s">
        <v>10623</v>
      </c>
      <c r="Y3576" s="6" t="str">
        <f t="shared" si="772"/>
        <v>marpower/power-tag/battery-room-ventilator-ps-aft</v>
      </c>
      <c r="Z3576" s="103" t="str" cm="1">
        <f t="array" ref="Z3576">IF(COUNTIF(N3576,"spare"),"","$."&amp;_xlfn.REGEXEXTRACT(J3576,"^PT\d+[FQ]\d+_(.*)", 2))</f>
        <v>$.Active_Power_Phase_B</v>
      </c>
      <c r="AA3576" s="12">
        <f t="shared" si="774"/>
        <v>59</v>
      </c>
      <c r="AB3576" s="6" t="s">
        <v>195</v>
      </c>
      <c r="AC3576" s="103">
        <v>3056</v>
      </c>
      <c r="AJ3576" s="80"/>
      <c r="AK3576" s="113" t="s">
        <v>1425</v>
      </c>
      <c r="AN3576" s="80"/>
      <c r="AO3576" s="80"/>
      <c r="AP3576" s="80"/>
      <c r="AQ3576" s="80"/>
      <c r="AR3576" s="127"/>
      <c r="AS3576" s="80"/>
      <c r="AT3576" s="7"/>
      <c r="AU3576" s="7"/>
      <c r="AV3576" s="165"/>
      <c r="AW3576" s="166"/>
      <c r="AX3576" s="137"/>
      <c r="AY3576" s="147"/>
      <c r="AZ3576" s="167"/>
      <c r="BA3576" s="167"/>
      <c r="BB3576" s="147" t="str">
        <f t="shared" si="776"/>
        <v/>
      </c>
      <c r="BC3576" s="168"/>
      <c r="BD3576" s="165"/>
      <c r="BE3576" s="165"/>
      <c r="BF3576" s="165"/>
      <c r="BG3576" s="165"/>
      <c r="BH3576" s="165"/>
      <c r="BI3576" s="165"/>
      <c r="BJ3576" s="165"/>
      <c r="BK3576" s="165"/>
      <c r="BL3576" s="165"/>
      <c r="BM3576" s="165"/>
      <c r="BN3576" s="165"/>
      <c r="BO3576" s="165"/>
      <c r="BP3576" s="165"/>
      <c r="BQ3576" s="165"/>
      <c r="BS3576" s="6"/>
      <c r="BT3576" s="11"/>
      <c r="BU3576" s="6"/>
      <c r="BV3576" s="6"/>
    </row>
    <row r="3577" spans="1:74" ht="15.75" x14ac:dyDescent="0.25">
      <c r="A3577" s="52" t="s">
        <v>1422</v>
      </c>
      <c r="B3577" s="56"/>
      <c r="C3577" s="7" t="s">
        <v>118</v>
      </c>
      <c r="D3577" s="7" t="s">
        <v>6558</v>
      </c>
      <c r="E3577" s="7"/>
      <c r="F3577" s="64"/>
      <c r="G3577" s="6"/>
      <c r="H3577" s="6"/>
      <c r="I3577" s="10" t="s">
        <v>110</v>
      </c>
      <c r="J3577" s="11" t="s">
        <v>2155</v>
      </c>
      <c r="K3577" s="194" t="s">
        <v>510</v>
      </c>
      <c r="L3577" s="176"/>
      <c r="M3577" s="176">
        <v>1000</v>
      </c>
      <c r="N3577" s="80" t="s">
        <v>6854</v>
      </c>
      <c r="O3577" s="162"/>
      <c r="P3577" s="80" t="s">
        <v>2601</v>
      </c>
      <c r="Q3577" s="80"/>
      <c r="R3577" s="80"/>
      <c r="S3577" s="163"/>
      <c r="T3577" s="213"/>
      <c r="U3577" s="162"/>
      <c r="V3577" s="164"/>
      <c r="W3577" s="12" t="str">
        <f t="shared" si="771"/>
        <v>Mqtt1</v>
      </c>
      <c r="X3577" s="196" t="s">
        <v>10623</v>
      </c>
      <c r="Y3577" s="6" t="str">
        <f t="shared" si="772"/>
        <v>marpower/power-tag/battery-room-ventilator-ps-aft</v>
      </c>
      <c r="Z3577" s="103" t="str" cm="1">
        <f t="array" ref="Z3577">IF(COUNTIF(N3577,"spare"),"","$."&amp;_xlfn.REGEXEXTRACT(J3577,"^PT\d+[FQ]\d+_(.*)", 2))</f>
        <v>$.Active_Power_Phase_C</v>
      </c>
      <c r="AA3577" s="12">
        <f t="shared" si="774"/>
        <v>59</v>
      </c>
      <c r="AB3577" s="6" t="s">
        <v>195</v>
      </c>
      <c r="AC3577" s="103">
        <v>3058</v>
      </c>
      <c r="AJ3577" s="80"/>
      <c r="AK3577" s="113" t="s">
        <v>1425</v>
      </c>
      <c r="AN3577" s="80"/>
      <c r="AO3577" s="80"/>
      <c r="AP3577" s="80"/>
      <c r="AQ3577" s="80"/>
      <c r="AR3577" s="127"/>
      <c r="AS3577" s="80"/>
      <c r="AT3577" s="7"/>
      <c r="AU3577" s="7"/>
      <c r="AV3577" s="165"/>
      <c r="AW3577" s="166"/>
      <c r="AX3577" s="137"/>
      <c r="AY3577" s="147"/>
      <c r="AZ3577" s="167"/>
      <c r="BA3577" s="167"/>
      <c r="BB3577" s="147" t="str">
        <f t="shared" si="776"/>
        <v/>
      </c>
      <c r="BC3577" s="168"/>
      <c r="BD3577" s="165"/>
      <c r="BE3577" s="165"/>
      <c r="BF3577" s="165"/>
      <c r="BG3577" s="165"/>
      <c r="BH3577" s="165"/>
      <c r="BI3577" s="165"/>
      <c r="BJ3577" s="165"/>
      <c r="BK3577" s="165"/>
      <c r="BL3577" s="165"/>
      <c r="BM3577" s="165"/>
      <c r="BN3577" s="165"/>
      <c r="BO3577" s="165"/>
      <c r="BP3577" s="165"/>
      <c r="BQ3577" s="165"/>
      <c r="BS3577" s="6"/>
      <c r="BT3577" s="11"/>
      <c r="BU3577" s="6"/>
      <c r="BV3577" s="6"/>
    </row>
    <row r="3578" spans="1:74" ht="15.75" x14ac:dyDescent="0.25">
      <c r="A3578" s="52" t="s">
        <v>1422</v>
      </c>
      <c r="B3578" s="56"/>
      <c r="C3578" s="7" t="s">
        <v>118</v>
      </c>
      <c r="D3578" s="7" t="s">
        <v>6558</v>
      </c>
      <c r="E3578" s="7"/>
      <c r="F3578" s="64"/>
      <c r="G3578" s="6"/>
      <c r="H3578" s="6"/>
      <c r="I3578" s="10" t="s">
        <v>110</v>
      </c>
      <c r="J3578" s="11" t="s">
        <v>2156</v>
      </c>
      <c r="K3578" s="194" t="s">
        <v>510</v>
      </c>
      <c r="L3578" s="176"/>
      <c r="M3578" s="176">
        <v>1000</v>
      </c>
      <c r="N3578" s="80" t="s">
        <v>6854</v>
      </c>
      <c r="O3578" s="162"/>
      <c r="P3578" s="80" t="s">
        <v>2602</v>
      </c>
      <c r="Q3578" s="80"/>
      <c r="R3578" s="80"/>
      <c r="S3578" s="163"/>
      <c r="T3578" s="213"/>
      <c r="U3578" s="162"/>
      <c r="V3578" s="164"/>
      <c r="W3578" s="12" t="str">
        <f t="shared" si="771"/>
        <v>Mqtt1</v>
      </c>
      <c r="X3578" s="196" t="s">
        <v>10623</v>
      </c>
      <c r="Y3578" s="6" t="str">
        <f t="shared" si="772"/>
        <v>marpower/power-tag/battery-room-ventilator-ps-aft</v>
      </c>
      <c r="Z3578" s="103" t="str" cm="1">
        <f t="array" ref="Z3578">IF(COUNTIF(N3578,"spare"),"","$."&amp;_xlfn.REGEXEXTRACT(J3578,"^PT\d+[FQ]\d+_(.*)", 2))</f>
        <v>$.Total_Active_Power</v>
      </c>
      <c r="AA3578" s="12">
        <f t="shared" si="774"/>
        <v>59</v>
      </c>
      <c r="AB3578" s="6" t="s">
        <v>195</v>
      </c>
      <c r="AC3578" s="103">
        <v>3060</v>
      </c>
      <c r="AJ3578" s="80"/>
      <c r="AK3578" s="113" t="s">
        <v>1425</v>
      </c>
      <c r="AN3578" s="80"/>
      <c r="AO3578" s="80"/>
      <c r="AP3578" s="80"/>
      <c r="AQ3578" s="80"/>
      <c r="AR3578" s="127"/>
      <c r="AS3578" s="80"/>
      <c r="AT3578" s="7"/>
      <c r="AU3578" s="7"/>
      <c r="AV3578" s="165"/>
      <c r="AW3578" s="166"/>
      <c r="AX3578" s="137"/>
      <c r="AY3578" s="147"/>
      <c r="AZ3578" s="167"/>
      <c r="BA3578" s="167"/>
      <c r="BB3578" s="147" t="str">
        <f t="shared" si="776"/>
        <v/>
      </c>
      <c r="BC3578" s="168"/>
      <c r="BD3578" s="165"/>
      <c r="BE3578" s="165"/>
      <c r="BF3578" s="165"/>
      <c r="BG3578" s="165"/>
      <c r="BH3578" s="165"/>
      <c r="BI3578" s="165"/>
      <c r="BJ3578" s="165"/>
      <c r="BK3578" s="165"/>
      <c r="BL3578" s="165"/>
      <c r="BM3578" s="165"/>
      <c r="BN3578" s="165"/>
      <c r="BO3578" s="165"/>
      <c r="BP3578" s="165"/>
      <c r="BQ3578" s="165"/>
      <c r="BS3578" s="6"/>
      <c r="BT3578" s="11"/>
      <c r="BU3578" s="6"/>
      <c r="BV3578" s="6"/>
    </row>
    <row r="3579" spans="1:74" ht="15.75" x14ac:dyDescent="0.25">
      <c r="A3579" s="52" t="s">
        <v>1422</v>
      </c>
      <c r="B3579" s="56"/>
      <c r="C3579" s="7" t="s">
        <v>118</v>
      </c>
      <c r="D3579" s="7" t="s">
        <v>6558</v>
      </c>
      <c r="E3579" s="7"/>
      <c r="F3579" s="64"/>
      <c r="G3579" s="6"/>
      <c r="H3579" s="6"/>
      <c r="I3579" s="10" t="s">
        <v>110</v>
      </c>
      <c r="J3579" s="11" t="s">
        <v>2157</v>
      </c>
      <c r="K3579" s="194" t="s">
        <v>510</v>
      </c>
      <c r="L3579" s="176"/>
      <c r="M3579" s="176">
        <v>1000</v>
      </c>
      <c r="N3579" s="80" t="s">
        <v>6854</v>
      </c>
      <c r="O3579" s="162"/>
      <c r="P3579" s="80" t="s">
        <v>2603</v>
      </c>
      <c r="Q3579" s="80"/>
      <c r="R3579" s="80"/>
      <c r="S3579" s="163"/>
      <c r="T3579" s="213"/>
      <c r="U3579" s="162"/>
      <c r="V3579" s="164"/>
      <c r="W3579" s="12" t="str">
        <f t="shared" si="771"/>
        <v>Mqtt1</v>
      </c>
      <c r="X3579" s="196" t="s">
        <v>10623</v>
      </c>
      <c r="Y3579" s="6" t="str">
        <f t="shared" si="772"/>
        <v>marpower/power-tag/battery-room-ventilator-ps-aft</v>
      </c>
      <c r="Z3579" s="103" t="str" cm="1">
        <f t="array" ref="Z3579">IF(COUNTIF(N3579,"spare"),"","$."&amp;_xlfn.REGEXEXTRACT(J3579,"^PT\d+[FQ]\d+_(.*)", 2))</f>
        <v>$.Power_Factor_Phase_A</v>
      </c>
      <c r="AA3579" s="12">
        <f t="shared" si="774"/>
        <v>59</v>
      </c>
      <c r="AB3579" s="6" t="s">
        <v>195</v>
      </c>
      <c r="AC3579" s="103">
        <v>3078</v>
      </c>
      <c r="AJ3579" s="80"/>
      <c r="AK3579" s="113" t="s">
        <v>1426</v>
      </c>
      <c r="AN3579" s="80"/>
      <c r="AO3579" s="80"/>
      <c r="AP3579" s="80"/>
      <c r="AQ3579" s="80"/>
      <c r="AR3579" s="127"/>
      <c r="AS3579" s="80"/>
      <c r="AT3579" s="7"/>
      <c r="AU3579" s="7"/>
      <c r="AV3579" s="165"/>
      <c r="AW3579" s="166"/>
      <c r="AX3579" s="137"/>
      <c r="AY3579" s="147"/>
      <c r="AZ3579" s="167"/>
      <c r="BA3579" s="167"/>
      <c r="BB3579" s="147" t="str">
        <f t="shared" si="776"/>
        <v/>
      </c>
      <c r="BC3579" s="168"/>
      <c r="BD3579" s="165"/>
      <c r="BE3579" s="165"/>
      <c r="BF3579" s="165"/>
      <c r="BG3579" s="165"/>
      <c r="BH3579" s="165"/>
      <c r="BI3579" s="165"/>
      <c r="BJ3579" s="165"/>
      <c r="BK3579" s="165"/>
      <c r="BL3579" s="165"/>
      <c r="BM3579" s="165"/>
      <c r="BN3579" s="165"/>
      <c r="BO3579" s="165"/>
      <c r="BP3579" s="165"/>
      <c r="BQ3579" s="165"/>
      <c r="BS3579" s="6"/>
      <c r="BT3579" s="11"/>
      <c r="BU3579" s="6"/>
      <c r="BV3579" s="6"/>
    </row>
    <row r="3580" spans="1:74" ht="15.75" x14ac:dyDescent="0.25">
      <c r="A3580" s="52" t="s">
        <v>1422</v>
      </c>
      <c r="B3580" s="56"/>
      <c r="C3580" s="7" t="s">
        <v>118</v>
      </c>
      <c r="D3580" s="7" t="s">
        <v>6558</v>
      </c>
      <c r="E3580" s="7"/>
      <c r="F3580" s="64"/>
      <c r="G3580" s="6"/>
      <c r="H3580" s="6"/>
      <c r="I3580" s="10" t="s">
        <v>110</v>
      </c>
      <c r="J3580" s="11" t="s">
        <v>2158</v>
      </c>
      <c r="K3580" s="194" t="s">
        <v>510</v>
      </c>
      <c r="L3580" s="176"/>
      <c r="M3580" s="176">
        <v>1000</v>
      </c>
      <c r="N3580" s="80" t="s">
        <v>6854</v>
      </c>
      <c r="O3580" s="162"/>
      <c r="P3580" s="80" t="s">
        <v>2604</v>
      </c>
      <c r="Q3580" s="80"/>
      <c r="R3580" s="80"/>
      <c r="S3580" s="163"/>
      <c r="T3580" s="213"/>
      <c r="U3580" s="162"/>
      <c r="V3580" s="164"/>
      <c r="W3580" s="12" t="str">
        <f t="shared" si="771"/>
        <v>Mqtt1</v>
      </c>
      <c r="X3580" s="196" t="s">
        <v>10623</v>
      </c>
      <c r="Y3580" s="6" t="str">
        <f t="shared" si="772"/>
        <v>marpower/power-tag/battery-room-ventilator-ps-aft</v>
      </c>
      <c r="Z3580" s="103" t="str" cm="1">
        <f t="array" ref="Z3580">IF(COUNTIF(N3580,"spare"),"","$."&amp;_xlfn.REGEXEXTRACT(J3580,"^PT\d+[FQ]\d+_(.*)", 2))</f>
        <v>$.Power_Factor_Phase_B</v>
      </c>
      <c r="AA3580" s="12">
        <f t="shared" si="774"/>
        <v>59</v>
      </c>
      <c r="AB3580" s="6" t="s">
        <v>195</v>
      </c>
      <c r="AC3580" s="103">
        <v>3080</v>
      </c>
      <c r="AJ3580" s="80"/>
      <c r="AK3580" s="113" t="s">
        <v>1426</v>
      </c>
      <c r="AN3580" s="80"/>
      <c r="AO3580" s="80"/>
      <c r="AP3580" s="80"/>
      <c r="AQ3580" s="80"/>
      <c r="AR3580" s="127"/>
      <c r="AS3580" s="80"/>
      <c r="AT3580" s="7"/>
      <c r="AU3580" s="7"/>
      <c r="AV3580" s="165"/>
      <c r="AW3580" s="166"/>
      <c r="AX3580" s="137"/>
      <c r="AY3580" s="147"/>
      <c r="AZ3580" s="167"/>
      <c r="BA3580" s="167"/>
      <c r="BB3580" s="147" t="str">
        <f t="shared" si="776"/>
        <v/>
      </c>
      <c r="BC3580" s="168"/>
      <c r="BD3580" s="165"/>
      <c r="BE3580" s="165"/>
      <c r="BF3580" s="165"/>
      <c r="BG3580" s="165"/>
      <c r="BH3580" s="165"/>
      <c r="BI3580" s="165"/>
      <c r="BJ3580" s="165"/>
      <c r="BK3580" s="165"/>
      <c r="BL3580" s="165"/>
      <c r="BM3580" s="165"/>
      <c r="BN3580" s="165"/>
      <c r="BO3580" s="165"/>
      <c r="BP3580" s="165"/>
      <c r="BQ3580" s="165"/>
      <c r="BS3580" s="6"/>
      <c r="BT3580" s="11"/>
      <c r="BU3580" s="6"/>
      <c r="BV3580" s="6"/>
    </row>
    <row r="3581" spans="1:74" ht="15.75" x14ac:dyDescent="0.25">
      <c r="A3581" s="52" t="s">
        <v>1422</v>
      </c>
      <c r="B3581" s="56"/>
      <c r="C3581" s="7" t="s">
        <v>118</v>
      </c>
      <c r="D3581" s="7" t="s">
        <v>6558</v>
      </c>
      <c r="E3581" s="7"/>
      <c r="F3581" s="64"/>
      <c r="G3581" s="6"/>
      <c r="H3581" s="6"/>
      <c r="I3581" s="10" t="s">
        <v>110</v>
      </c>
      <c r="J3581" s="11" t="s">
        <v>2159</v>
      </c>
      <c r="K3581" s="194" t="s">
        <v>510</v>
      </c>
      <c r="L3581" s="176"/>
      <c r="M3581" s="176">
        <v>1000</v>
      </c>
      <c r="N3581" s="80" t="s">
        <v>6854</v>
      </c>
      <c r="O3581" s="162"/>
      <c r="P3581" s="80" t="s">
        <v>2605</v>
      </c>
      <c r="Q3581" s="80"/>
      <c r="R3581" s="80"/>
      <c r="S3581" s="163"/>
      <c r="T3581" s="213"/>
      <c r="U3581" s="162"/>
      <c r="V3581" s="164"/>
      <c r="W3581" s="12" t="str">
        <f t="shared" si="771"/>
        <v>Mqtt1</v>
      </c>
      <c r="X3581" s="196" t="s">
        <v>10623</v>
      </c>
      <c r="Y3581" s="6" t="str">
        <f t="shared" si="772"/>
        <v>marpower/power-tag/battery-room-ventilator-ps-aft</v>
      </c>
      <c r="Z3581" s="103" t="str" cm="1">
        <f t="array" ref="Z3581">IF(COUNTIF(N3581,"spare"),"","$."&amp;_xlfn.REGEXEXTRACT(J3581,"^PT\d+[FQ]\d+_(.*)", 2))</f>
        <v>$.Power_Factor_Phase_C</v>
      </c>
      <c r="AA3581" s="12">
        <f t="shared" si="774"/>
        <v>59</v>
      </c>
      <c r="AB3581" s="6" t="s">
        <v>195</v>
      </c>
      <c r="AC3581" s="103">
        <v>3082</v>
      </c>
      <c r="AJ3581" s="80"/>
      <c r="AK3581" s="113" t="s">
        <v>1426</v>
      </c>
      <c r="AN3581" s="80"/>
      <c r="AO3581" s="80"/>
      <c r="AP3581" s="80"/>
      <c r="AQ3581" s="80"/>
      <c r="AR3581" s="127"/>
      <c r="AS3581" s="80"/>
      <c r="AT3581" s="7"/>
      <c r="AU3581" s="7"/>
      <c r="AV3581" s="165"/>
      <c r="AW3581" s="166"/>
      <c r="AX3581" s="137"/>
      <c r="AY3581" s="147"/>
      <c r="AZ3581" s="167"/>
      <c r="BA3581" s="167"/>
      <c r="BB3581" s="147" t="str">
        <f t="shared" si="776"/>
        <v/>
      </c>
      <c r="BC3581" s="168"/>
      <c r="BD3581" s="165"/>
      <c r="BE3581" s="165"/>
      <c r="BF3581" s="165"/>
      <c r="BG3581" s="165"/>
      <c r="BH3581" s="165"/>
      <c r="BI3581" s="165"/>
      <c r="BJ3581" s="165"/>
      <c r="BK3581" s="165"/>
      <c r="BL3581" s="165"/>
      <c r="BM3581" s="165"/>
      <c r="BN3581" s="165"/>
      <c r="BO3581" s="165"/>
      <c r="BP3581" s="165"/>
      <c r="BQ3581" s="165"/>
      <c r="BS3581" s="6"/>
      <c r="BT3581" s="11"/>
      <c r="BU3581" s="6"/>
      <c r="BV3581" s="6"/>
    </row>
    <row r="3582" spans="1:74" ht="15.75" x14ac:dyDescent="0.25">
      <c r="A3582" s="52" t="s">
        <v>1422</v>
      </c>
      <c r="B3582" s="56"/>
      <c r="C3582" s="7" t="s">
        <v>118</v>
      </c>
      <c r="D3582" s="7" t="s">
        <v>6558</v>
      </c>
      <c r="E3582" s="7"/>
      <c r="F3582" s="64"/>
      <c r="G3582" s="6"/>
      <c r="H3582" s="6"/>
      <c r="I3582" s="10" t="s">
        <v>110</v>
      </c>
      <c r="J3582" s="11" t="s">
        <v>2160</v>
      </c>
      <c r="K3582" s="194" t="s">
        <v>510</v>
      </c>
      <c r="L3582" s="176"/>
      <c r="M3582" s="176">
        <v>1000</v>
      </c>
      <c r="N3582" s="80" t="s">
        <v>6854</v>
      </c>
      <c r="O3582" s="162"/>
      <c r="P3582" s="80" t="s">
        <v>2606</v>
      </c>
      <c r="Q3582" s="80"/>
      <c r="R3582" s="80"/>
      <c r="S3582" s="163"/>
      <c r="T3582" s="213"/>
      <c r="U3582" s="162"/>
      <c r="V3582" s="164"/>
      <c r="W3582" s="12" t="str">
        <f t="shared" si="771"/>
        <v>Mqtt1</v>
      </c>
      <c r="X3582" s="196" t="s">
        <v>10623</v>
      </c>
      <c r="Y3582" s="6" t="str">
        <f t="shared" si="772"/>
        <v>marpower/power-tag/battery-room-ventilator-ps-aft</v>
      </c>
      <c r="Z3582" s="103" t="str" cm="1">
        <f t="array" ref="Z3582">IF(COUNTIF(N3582,"spare"),"","$."&amp;_xlfn.REGEXEXTRACT(J3582,"^PT\d+[FQ]\d+_(.*)", 2))</f>
        <v>$.Total_Power_Factor</v>
      </c>
      <c r="AA3582" s="12">
        <f t="shared" si="774"/>
        <v>59</v>
      </c>
      <c r="AB3582" s="6" t="s">
        <v>195</v>
      </c>
      <c r="AC3582" s="103">
        <v>3084</v>
      </c>
      <c r="AJ3582" s="80"/>
      <c r="AK3582" s="113" t="s">
        <v>1426</v>
      </c>
      <c r="AN3582" s="80"/>
      <c r="AO3582" s="80"/>
      <c r="AP3582" s="80"/>
      <c r="AQ3582" s="80"/>
      <c r="AR3582" s="127"/>
      <c r="AS3582" s="80"/>
      <c r="AT3582" s="7"/>
      <c r="AU3582" s="7"/>
      <c r="AV3582" s="165"/>
      <c r="AW3582" s="166"/>
      <c r="AX3582" s="137"/>
      <c r="AY3582" s="147"/>
      <c r="AZ3582" s="167"/>
      <c r="BA3582" s="167"/>
      <c r="BB3582" s="147" t="str">
        <f t="shared" si="776"/>
        <v/>
      </c>
      <c r="BC3582" s="168"/>
      <c r="BD3582" s="165"/>
      <c r="BE3582" s="165"/>
      <c r="BF3582" s="165"/>
      <c r="BG3582" s="165"/>
      <c r="BH3582" s="165"/>
      <c r="BI3582" s="165"/>
      <c r="BJ3582" s="165"/>
      <c r="BK3582" s="165"/>
      <c r="BL3582" s="165"/>
      <c r="BM3582" s="165"/>
      <c r="BN3582" s="165"/>
      <c r="BO3582" s="165"/>
      <c r="BP3582" s="165"/>
      <c r="BQ3582" s="165"/>
      <c r="BS3582" s="6"/>
      <c r="BT3582" s="11"/>
      <c r="BU3582" s="6"/>
      <c r="BV3582" s="6"/>
    </row>
    <row r="3583" spans="1:74" x14ac:dyDescent="0.25">
      <c r="A3583" s="50"/>
      <c r="B3583" s="54" t="s">
        <v>110</v>
      </c>
      <c r="C3583" s="59"/>
      <c r="D3583" s="59"/>
      <c r="E3583" s="59"/>
      <c r="F3583" s="59"/>
      <c r="G3583" s="59"/>
      <c r="H3583" s="59"/>
      <c r="I3583" s="59"/>
      <c r="J3583" s="68"/>
      <c r="K3583" s="50"/>
      <c r="L3583" s="54"/>
      <c r="M3583" s="54"/>
      <c r="N3583" s="54"/>
      <c r="O3583" s="81"/>
      <c r="P3583" s="54" t="s">
        <v>6555</v>
      </c>
      <c r="Q3583" s="54"/>
      <c r="R3583" s="54"/>
      <c r="S3583" s="54"/>
      <c r="T3583" s="151"/>
      <c r="U3583" s="81"/>
      <c r="V3583" s="68"/>
      <c r="W3583" s="50"/>
      <c r="X3583" s="198"/>
      <c r="Y3583" s="54"/>
      <c r="Z3583" s="100"/>
      <c r="AA3583" s="50"/>
      <c r="AB3583" s="54"/>
      <c r="AC3583" s="100"/>
      <c r="AD3583" s="100"/>
      <c r="AE3583" s="68"/>
      <c r="AF3583" s="68"/>
      <c r="AG3583" s="68"/>
      <c r="AH3583" s="68"/>
      <c r="AI3583" s="54"/>
      <c r="AJ3583" s="54"/>
      <c r="AK3583" s="110"/>
      <c r="AL3583" s="110"/>
      <c r="AM3583" s="54"/>
      <c r="AN3583" s="54"/>
      <c r="AO3583" s="54"/>
      <c r="AP3583" s="54"/>
      <c r="AQ3583" s="54"/>
      <c r="AR3583" s="54"/>
      <c r="AS3583" s="54"/>
      <c r="AT3583" s="81"/>
      <c r="AU3583" s="81"/>
      <c r="AV3583" s="81"/>
      <c r="AW3583" s="81"/>
      <c r="AX3583" s="81"/>
      <c r="AY3583" s="81"/>
      <c r="AZ3583" s="81"/>
      <c r="BA3583" s="81"/>
      <c r="BB3583" s="81"/>
      <c r="BC3583" s="81"/>
      <c r="BD3583" s="81"/>
      <c r="BE3583" s="81"/>
      <c r="BF3583" s="150"/>
      <c r="BG3583" s="81"/>
      <c r="BH3583" s="81"/>
      <c r="BI3583" s="81"/>
      <c r="BJ3583" s="150"/>
      <c r="BK3583" s="81"/>
      <c r="BL3583" s="81"/>
      <c r="BM3583" s="81"/>
      <c r="BN3583" s="150"/>
      <c r="BO3583" s="81"/>
      <c r="BP3583" s="81"/>
      <c r="BQ3583" s="81"/>
      <c r="BR3583" s="151"/>
      <c r="BS3583" s="81"/>
      <c r="BT3583" s="150"/>
      <c r="BU3583" s="81"/>
      <c r="BV3583" s="81"/>
    </row>
    <row r="3584" spans="1:74" ht="15.75" x14ac:dyDescent="0.25">
      <c r="A3584" s="52" t="s">
        <v>1422</v>
      </c>
      <c r="B3584" s="56"/>
      <c r="C3584" s="7" t="s">
        <v>118</v>
      </c>
      <c r="D3584" s="7" t="s">
        <v>6559</v>
      </c>
      <c r="E3584" s="7"/>
      <c r="F3584" s="64"/>
      <c r="G3584" s="6"/>
      <c r="H3584" s="6"/>
      <c r="I3584" s="10" t="s">
        <v>110</v>
      </c>
      <c r="J3584" s="11" t="s">
        <v>2858</v>
      </c>
      <c r="K3584" s="194" t="s">
        <v>510</v>
      </c>
      <c r="L3584" s="176"/>
      <c r="M3584" s="176">
        <v>1000</v>
      </c>
      <c r="N3584" s="80" t="s">
        <v>6855</v>
      </c>
      <c r="O3584" s="162"/>
      <c r="P3584" s="80" t="s">
        <v>2870</v>
      </c>
      <c r="Q3584" s="80"/>
      <c r="R3584" s="80"/>
      <c r="S3584" s="163"/>
      <c r="T3584" s="213"/>
      <c r="U3584" s="162"/>
      <c r="V3584" s="164"/>
      <c r="W3584" s="12" t="str">
        <f t="shared" ref="W3584:W3647" si="777">IF(COUNTIF(N3584,"spare"),"","Mqtt1")</f>
        <v>Mqtt1</v>
      </c>
      <c r="X3584" s="196" t="s">
        <v>10632</v>
      </c>
      <c r="Y3584" s="6" t="str">
        <f t="shared" si="772"/>
        <v>marpower/power-tag/sewage-treatment-plant</v>
      </c>
      <c r="Z3584" s="103" t="str" cm="1">
        <f t="array" ref="Z3584">IF(COUNTIF(N3584,"spare"),"","$."&amp;_xlfn.REGEXEXTRACT(J3584,"^PT\d+[FQ]\d+_(.*)", 2))</f>
        <v>$.RMS_Current_Phase_A</v>
      </c>
      <c r="AA3584" s="12">
        <v>1</v>
      </c>
      <c r="AB3584" s="6" t="s">
        <v>195</v>
      </c>
      <c r="AC3584" s="103">
        <v>3000</v>
      </c>
      <c r="AJ3584" s="80"/>
      <c r="AK3584" s="113" t="s">
        <v>1423</v>
      </c>
      <c r="AN3584" s="80"/>
      <c r="AO3584" s="80"/>
      <c r="AP3584" s="80"/>
      <c r="AQ3584" s="80"/>
      <c r="AR3584" s="127"/>
      <c r="AS3584" s="80"/>
      <c r="AT3584" s="7"/>
      <c r="AU3584" s="7"/>
      <c r="AV3584" s="165"/>
      <c r="AW3584" s="166"/>
      <c r="AX3584" s="137"/>
      <c r="AY3584" s="147"/>
      <c r="AZ3584" s="167"/>
      <c r="BA3584" s="167"/>
      <c r="BB3584" s="147" t="str">
        <f t="shared" ref="BB3584:BB3598" si="778">IF(ISNUMBER(AM3584),"1","")</f>
        <v/>
      </c>
      <c r="BC3584" s="168"/>
      <c r="BD3584" s="165"/>
      <c r="BE3584" s="165"/>
      <c r="BF3584" s="165"/>
      <c r="BG3584" s="165"/>
      <c r="BH3584" s="165"/>
      <c r="BI3584" s="165"/>
      <c r="BJ3584" s="165"/>
      <c r="BK3584" s="165"/>
      <c r="BL3584" s="165"/>
      <c r="BM3584" s="165"/>
      <c r="BN3584" s="165"/>
      <c r="BO3584" s="165"/>
      <c r="BP3584" s="165"/>
      <c r="BQ3584" s="165"/>
      <c r="BS3584" s="6"/>
      <c r="BT3584" s="11"/>
      <c r="BU3584" s="6"/>
      <c r="BV3584" s="6"/>
    </row>
    <row r="3585" spans="1:74" ht="15.75" x14ac:dyDescent="0.25">
      <c r="A3585" s="52" t="s">
        <v>1422</v>
      </c>
      <c r="B3585" s="56"/>
      <c r="C3585" s="7" t="s">
        <v>118</v>
      </c>
      <c r="D3585" s="7" t="s">
        <v>6559</v>
      </c>
      <c r="E3585" s="7"/>
      <c r="F3585" s="64"/>
      <c r="G3585" s="6"/>
      <c r="H3585" s="6"/>
      <c r="I3585" s="10" t="s">
        <v>110</v>
      </c>
      <c r="J3585" s="11" t="s">
        <v>2859</v>
      </c>
      <c r="K3585" s="194" t="s">
        <v>510</v>
      </c>
      <c r="L3585" s="176"/>
      <c r="M3585" s="176">
        <v>1000</v>
      </c>
      <c r="N3585" s="80" t="s">
        <v>6855</v>
      </c>
      <c r="O3585" s="162"/>
      <c r="P3585" s="80" t="s">
        <v>2871</v>
      </c>
      <c r="Q3585" s="80"/>
      <c r="R3585" s="80"/>
      <c r="S3585" s="163"/>
      <c r="T3585" s="213"/>
      <c r="U3585" s="162"/>
      <c r="V3585" s="164"/>
      <c r="W3585" s="12" t="str">
        <f t="shared" si="777"/>
        <v>Mqtt1</v>
      </c>
      <c r="X3585" s="196" t="s">
        <v>10632</v>
      </c>
      <c r="Y3585" s="6" t="str">
        <f t="shared" si="772"/>
        <v>marpower/power-tag/sewage-treatment-plant</v>
      </c>
      <c r="Z3585" s="103" t="str" cm="1">
        <f t="array" ref="Z3585">IF(COUNTIF(N3585,"spare"),"","$."&amp;_xlfn.REGEXEXTRACT(J3585,"^PT\d+[FQ]\d+_(.*)", 2))</f>
        <v>$.RMS_Current_Phase_B</v>
      </c>
      <c r="AA3585" s="12">
        <v>1</v>
      </c>
      <c r="AB3585" s="6" t="s">
        <v>195</v>
      </c>
      <c r="AC3585" s="103">
        <v>3002</v>
      </c>
      <c r="AJ3585" s="80"/>
      <c r="AK3585" s="113" t="s">
        <v>1423</v>
      </c>
      <c r="AN3585" s="80"/>
      <c r="AO3585" s="80"/>
      <c r="AP3585" s="80"/>
      <c r="AQ3585" s="80"/>
      <c r="AR3585" s="127"/>
      <c r="AS3585" s="80"/>
      <c r="AT3585" s="7"/>
      <c r="AU3585" s="7"/>
      <c r="AV3585" s="165"/>
      <c r="AW3585" s="166"/>
      <c r="AX3585" s="137"/>
      <c r="AY3585" s="147"/>
      <c r="AZ3585" s="167"/>
      <c r="BA3585" s="167"/>
      <c r="BB3585" s="147" t="str">
        <f t="shared" si="778"/>
        <v/>
      </c>
      <c r="BC3585" s="168"/>
      <c r="BD3585" s="165"/>
      <c r="BE3585" s="165"/>
      <c r="BF3585" s="165"/>
      <c r="BG3585" s="165"/>
      <c r="BH3585" s="165"/>
      <c r="BI3585" s="165"/>
      <c r="BJ3585" s="165"/>
      <c r="BK3585" s="165"/>
      <c r="BL3585" s="165"/>
      <c r="BM3585" s="165"/>
      <c r="BN3585" s="165"/>
      <c r="BO3585" s="165"/>
      <c r="BP3585" s="165"/>
      <c r="BQ3585" s="165"/>
      <c r="BS3585" s="6"/>
      <c r="BT3585" s="11"/>
      <c r="BU3585" s="6"/>
      <c r="BV3585" s="6"/>
    </row>
    <row r="3586" spans="1:74" ht="15.75" x14ac:dyDescent="0.25">
      <c r="A3586" s="52" t="s">
        <v>1422</v>
      </c>
      <c r="B3586" s="56"/>
      <c r="C3586" s="7" t="s">
        <v>118</v>
      </c>
      <c r="D3586" s="7" t="s">
        <v>6559</v>
      </c>
      <c r="E3586" s="7"/>
      <c r="F3586" s="64"/>
      <c r="G3586" s="6"/>
      <c r="H3586" s="6"/>
      <c r="I3586" s="10" t="s">
        <v>110</v>
      </c>
      <c r="J3586" s="11" t="s">
        <v>2860</v>
      </c>
      <c r="K3586" s="194" t="s">
        <v>510</v>
      </c>
      <c r="L3586" s="176"/>
      <c r="M3586" s="176">
        <v>1000</v>
      </c>
      <c r="N3586" s="80" t="s">
        <v>6855</v>
      </c>
      <c r="O3586" s="162"/>
      <c r="P3586" s="80" t="s">
        <v>2872</v>
      </c>
      <c r="Q3586" s="80"/>
      <c r="R3586" s="80"/>
      <c r="S3586" s="163"/>
      <c r="T3586" s="213"/>
      <c r="U3586" s="162"/>
      <c r="V3586" s="164"/>
      <c r="W3586" s="12" t="str">
        <f t="shared" si="777"/>
        <v>Mqtt1</v>
      </c>
      <c r="X3586" s="196" t="s">
        <v>10632</v>
      </c>
      <c r="Y3586" s="6" t="str">
        <f t="shared" si="772"/>
        <v>marpower/power-tag/sewage-treatment-plant</v>
      </c>
      <c r="Z3586" s="103" t="str" cm="1">
        <f t="array" ref="Z3586">IF(COUNTIF(N3586,"spare"),"","$."&amp;_xlfn.REGEXEXTRACT(J3586,"^PT\d+[FQ]\d+_(.*)", 2))</f>
        <v>$.RMS_Current_Phase_C</v>
      </c>
      <c r="AA3586" s="12">
        <v>1</v>
      </c>
      <c r="AB3586" s="6" t="s">
        <v>195</v>
      </c>
      <c r="AC3586" s="103">
        <v>3004</v>
      </c>
      <c r="AJ3586" s="80"/>
      <c r="AK3586" s="113" t="s">
        <v>1423</v>
      </c>
      <c r="AN3586" s="80"/>
      <c r="AO3586" s="80"/>
      <c r="AP3586" s="80"/>
      <c r="AQ3586" s="80"/>
      <c r="AR3586" s="127"/>
      <c r="AS3586" s="80"/>
      <c r="AT3586" s="7"/>
      <c r="AU3586" s="7"/>
      <c r="AV3586" s="165"/>
      <c r="AW3586" s="166"/>
      <c r="AX3586" s="137"/>
      <c r="AY3586" s="147"/>
      <c r="AZ3586" s="167"/>
      <c r="BA3586" s="167"/>
      <c r="BB3586" s="147" t="str">
        <f t="shared" si="778"/>
        <v/>
      </c>
      <c r="BC3586" s="168"/>
      <c r="BD3586" s="165"/>
      <c r="BE3586" s="165"/>
      <c r="BF3586" s="165"/>
      <c r="BG3586" s="165"/>
      <c r="BH3586" s="165"/>
      <c r="BI3586" s="165"/>
      <c r="BJ3586" s="165"/>
      <c r="BK3586" s="165"/>
      <c r="BL3586" s="165"/>
      <c r="BM3586" s="165"/>
      <c r="BN3586" s="165"/>
      <c r="BO3586" s="165"/>
      <c r="BP3586" s="165"/>
      <c r="BQ3586" s="165"/>
      <c r="BS3586" s="6"/>
      <c r="BT3586" s="11"/>
      <c r="BU3586" s="6"/>
      <c r="BV3586" s="6"/>
    </row>
    <row r="3587" spans="1:74" ht="15.75" x14ac:dyDescent="0.25">
      <c r="A3587" s="52" t="s">
        <v>1422</v>
      </c>
      <c r="B3587" s="56"/>
      <c r="C3587" s="7" t="s">
        <v>118</v>
      </c>
      <c r="D3587" s="7" t="s">
        <v>6559</v>
      </c>
      <c r="E3587" s="7"/>
      <c r="F3587" s="64"/>
      <c r="G3587" s="6"/>
      <c r="H3587" s="6"/>
      <c r="I3587" s="10" t="s">
        <v>110</v>
      </c>
      <c r="J3587" s="11" t="s">
        <v>2861</v>
      </c>
      <c r="K3587" s="194" t="s">
        <v>510</v>
      </c>
      <c r="L3587" s="176"/>
      <c r="M3587" s="176">
        <v>1000</v>
      </c>
      <c r="N3587" s="80" t="s">
        <v>6855</v>
      </c>
      <c r="O3587" s="162"/>
      <c r="P3587" s="80" t="s">
        <v>2873</v>
      </c>
      <c r="Q3587" s="80"/>
      <c r="R3587" s="80"/>
      <c r="S3587" s="163"/>
      <c r="T3587" s="213"/>
      <c r="U3587" s="162"/>
      <c r="V3587" s="164"/>
      <c r="W3587" s="12" t="str">
        <f t="shared" si="777"/>
        <v>Mqtt1</v>
      </c>
      <c r="X3587" s="196" t="s">
        <v>10632</v>
      </c>
      <c r="Y3587" s="6" t="str">
        <f t="shared" si="772"/>
        <v>marpower/power-tag/sewage-treatment-plant</v>
      </c>
      <c r="Z3587" s="103" t="str" cm="1">
        <f t="array" ref="Z3587">IF(COUNTIF(N3587,"spare"),"","$."&amp;_xlfn.REGEXEXTRACT(J3587,"^PT\d+[FQ]\d+_(.*)", 2))</f>
        <v>$.RMS_Current_Phase_Neut</v>
      </c>
      <c r="AA3587" s="12">
        <v>1</v>
      </c>
      <c r="AB3587" s="6" t="s">
        <v>195</v>
      </c>
      <c r="AC3587" s="103">
        <v>3006</v>
      </c>
      <c r="AJ3587" s="80"/>
      <c r="AK3587" s="113" t="s">
        <v>1423</v>
      </c>
      <c r="AN3587" s="80"/>
      <c r="AO3587" s="80"/>
      <c r="AP3587" s="80"/>
      <c r="AQ3587" s="80"/>
      <c r="AR3587" s="127"/>
      <c r="AS3587" s="80"/>
      <c r="AT3587" s="7"/>
      <c r="AU3587" s="7"/>
      <c r="AV3587" s="165"/>
      <c r="AW3587" s="166"/>
      <c r="AX3587" s="137"/>
      <c r="AY3587" s="147"/>
      <c r="AZ3587" s="167"/>
      <c r="BA3587" s="167"/>
      <c r="BB3587" s="147" t="str">
        <f t="shared" si="778"/>
        <v/>
      </c>
      <c r="BC3587" s="168"/>
      <c r="BD3587" s="165"/>
      <c r="BE3587" s="165"/>
      <c r="BF3587" s="165"/>
      <c r="BG3587" s="165"/>
      <c r="BH3587" s="165"/>
      <c r="BI3587" s="165"/>
      <c r="BJ3587" s="165"/>
      <c r="BK3587" s="165"/>
      <c r="BL3587" s="165"/>
      <c r="BM3587" s="165"/>
      <c r="BN3587" s="165"/>
      <c r="BO3587" s="165"/>
      <c r="BP3587" s="165"/>
      <c r="BQ3587" s="165"/>
      <c r="BS3587" s="6"/>
      <c r="BT3587" s="11"/>
      <c r="BU3587" s="6"/>
      <c r="BV3587" s="6"/>
    </row>
    <row r="3588" spans="1:74" ht="15.75" x14ac:dyDescent="0.25">
      <c r="A3588" s="52" t="s">
        <v>1422</v>
      </c>
      <c r="B3588" s="56"/>
      <c r="C3588" s="7" t="s">
        <v>118</v>
      </c>
      <c r="D3588" s="7" t="s">
        <v>6559</v>
      </c>
      <c r="E3588" s="7"/>
      <c r="F3588" s="64"/>
      <c r="G3588" s="6"/>
      <c r="H3588" s="6"/>
      <c r="I3588" s="10" t="s">
        <v>110</v>
      </c>
      <c r="J3588" s="11" t="s">
        <v>8329</v>
      </c>
      <c r="K3588" s="194" t="s">
        <v>510</v>
      </c>
      <c r="L3588" s="176"/>
      <c r="M3588" s="176">
        <v>1000</v>
      </c>
      <c r="N3588" s="80" t="s">
        <v>6855</v>
      </c>
      <c r="O3588" s="162"/>
      <c r="P3588" s="80" t="s">
        <v>2874</v>
      </c>
      <c r="Q3588" s="80"/>
      <c r="R3588" s="80"/>
      <c r="S3588" s="163"/>
      <c r="T3588" s="213"/>
      <c r="U3588" s="162"/>
      <c r="V3588" s="164"/>
      <c r="W3588" s="12" t="str">
        <f t="shared" si="777"/>
        <v>Mqtt1</v>
      </c>
      <c r="X3588" s="196" t="s">
        <v>10632</v>
      </c>
      <c r="Y3588" s="6" t="str">
        <f t="shared" si="772"/>
        <v>marpower/power-tag/sewage-treatment-plant</v>
      </c>
      <c r="Z3588" s="103" t="str" cm="1">
        <f t="array" ref="Z3588">IF(COUNTIF(N3588,"spare"),"","$."&amp;_xlfn.REGEXEXTRACT(J3588,"^PT\d+[FQ]\d+_(.*)", 2))</f>
        <v>$.RMS_Voltage_A_N</v>
      </c>
      <c r="AA3588" s="12">
        <v>1</v>
      </c>
      <c r="AB3588" s="6" t="s">
        <v>195</v>
      </c>
      <c r="AC3588" s="103">
        <v>3028</v>
      </c>
      <c r="AJ3588" s="80"/>
      <c r="AK3588" s="113" t="s">
        <v>1424</v>
      </c>
      <c r="AN3588" s="80"/>
      <c r="AO3588" s="80"/>
      <c r="AP3588" s="80"/>
      <c r="AQ3588" s="80"/>
      <c r="AR3588" s="127"/>
      <c r="AS3588" s="80"/>
      <c r="AT3588" s="7"/>
      <c r="AU3588" s="7"/>
      <c r="AV3588" s="165"/>
      <c r="AW3588" s="166"/>
      <c r="AX3588" s="137"/>
      <c r="AY3588" s="147"/>
      <c r="AZ3588" s="167"/>
      <c r="BA3588" s="167"/>
      <c r="BB3588" s="147" t="str">
        <f t="shared" si="778"/>
        <v/>
      </c>
      <c r="BC3588" s="168"/>
      <c r="BD3588" s="165"/>
      <c r="BE3588" s="165"/>
      <c r="BF3588" s="165"/>
      <c r="BG3588" s="165"/>
      <c r="BH3588" s="165"/>
      <c r="BI3588" s="165"/>
      <c r="BJ3588" s="165"/>
      <c r="BK3588" s="165"/>
      <c r="BL3588" s="165"/>
      <c r="BM3588" s="165"/>
      <c r="BN3588" s="165"/>
      <c r="BO3588" s="165"/>
      <c r="BP3588" s="165"/>
      <c r="BQ3588" s="165"/>
      <c r="BS3588" s="6"/>
      <c r="BT3588" s="11"/>
      <c r="BU3588" s="6"/>
      <c r="BV3588" s="6"/>
    </row>
    <row r="3589" spans="1:74" ht="15.75" x14ac:dyDescent="0.25">
      <c r="A3589" s="52" t="s">
        <v>1422</v>
      </c>
      <c r="B3589" s="56"/>
      <c r="C3589" s="7" t="s">
        <v>118</v>
      </c>
      <c r="D3589" s="7" t="s">
        <v>6559</v>
      </c>
      <c r="E3589" s="7"/>
      <c r="F3589" s="64"/>
      <c r="G3589" s="6"/>
      <c r="H3589" s="6"/>
      <c r="I3589" s="10" t="s">
        <v>110</v>
      </c>
      <c r="J3589" s="11" t="s">
        <v>8506</v>
      </c>
      <c r="K3589" s="194" t="s">
        <v>510</v>
      </c>
      <c r="L3589" s="176"/>
      <c r="M3589" s="176">
        <v>1000</v>
      </c>
      <c r="N3589" s="80" t="s">
        <v>6855</v>
      </c>
      <c r="O3589" s="162"/>
      <c r="P3589" s="80" t="s">
        <v>2875</v>
      </c>
      <c r="Q3589" s="80"/>
      <c r="R3589" s="80"/>
      <c r="S3589" s="163"/>
      <c r="T3589" s="213"/>
      <c r="U3589" s="162"/>
      <c r="V3589" s="164"/>
      <c r="W3589" s="12" t="str">
        <f t="shared" si="777"/>
        <v>Mqtt1</v>
      </c>
      <c r="X3589" s="196" t="s">
        <v>10632</v>
      </c>
      <c r="Y3589" s="6" t="str">
        <f t="shared" si="772"/>
        <v>marpower/power-tag/sewage-treatment-plant</v>
      </c>
      <c r="Z3589" s="103" t="str" cm="1">
        <f t="array" ref="Z3589">IF(COUNTIF(N3589,"spare"),"","$."&amp;_xlfn.REGEXEXTRACT(J3589,"^PT\d+[FQ]\d+_(.*)", 2))</f>
        <v>$.RMS_Voltage_B_N</v>
      </c>
      <c r="AA3589" s="12">
        <v>1</v>
      </c>
      <c r="AB3589" s="6" t="s">
        <v>195</v>
      </c>
      <c r="AC3589" s="103">
        <v>3030</v>
      </c>
      <c r="AJ3589" s="80"/>
      <c r="AK3589" s="113" t="s">
        <v>1424</v>
      </c>
      <c r="AN3589" s="80"/>
      <c r="AO3589" s="80"/>
      <c r="AP3589" s="80"/>
      <c r="AQ3589" s="80"/>
      <c r="AR3589" s="127"/>
      <c r="AS3589" s="80"/>
      <c r="AT3589" s="7"/>
      <c r="AU3589" s="7"/>
      <c r="AV3589" s="165"/>
      <c r="AW3589" s="166"/>
      <c r="AX3589" s="137"/>
      <c r="AY3589" s="147"/>
      <c r="AZ3589" s="167"/>
      <c r="BA3589" s="167"/>
      <c r="BB3589" s="147" t="str">
        <f t="shared" si="778"/>
        <v/>
      </c>
      <c r="BC3589" s="168"/>
      <c r="BD3589" s="165"/>
      <c r="BE3589" s="165"/>
      <c r="BF3589" s="165"/>
      <c r="BG3589" s="165"/>
      <c r="BH3589" s="165"/>
      <c r="BI3589" s="165"/>
      <c r="BJ3589" s="165"/>
      <c r="BK3589" s="165"/>
      <c r="BL3589" s="165"/>
      <c r="BM3589" s="165"/>
      <c r="BN3589" s="165"/>
      <c r="BO3589" s="165"/>
      <c r="BP3589" s="165"/>
      <c r="BQ3589" s="165"/>
      <c r="BS3589" s="6"/>
      <c r="BT3589" s="11"/>
      <c r="BU3589" s="6"/>
      <c r="BV3589" s="6"/>
    </row>
    <row r="3590" spans="1:74" ht="15.75" x14ac:dyDescent="0.25">
      <c r="A3590" s="52" t="s">
        <v>1422</v>
      </c>
      <c r="B3590" s="56"/>
      <c r="C3590" s="7" t="s">
        <v>118</v>
      </c>
      <c r="D3590" s="7" t="s">
        <v>6559</v>
      </c>
      <c r="E3590" s="7"/>
      <c r="F3590" s="64"/>
      <c r="G3590" s="6"/>
      <c r="H3590" s="6"/>
      <c r="I3590" s="10" t="s">
        <v>110</v>
      </c>
      <c r="J3590" s="11" t="s">
        <v>8683</v>
      </c>
      <c r="K3590" s="194" t="s">
        <v>510</v>
      </c>
      <c r="L3590" s="176"/>
      <c r="M3590" s="176">
        <v>1000</v>
      </c>
      <c r="N3590" s="80" t="s">
        <v>6855</v>
      </c>
      <c r="O3590" s="162"/>
      <c r="P3590" s="80" t="s">
        <v>2876</v>
      </c>
      <c r="Q3590" s="80"/>
      <c r="R3590" s="80"/>
      <c r="S3590" s="163"/>
      <c r="T3590" s="213"/>
      <c r="U3590" s="162"/>
      <c r="V3590" s="164"/>
      <c r="W3590" s="12" t="str">
        <f t="shared" si="777"/>
        <v>Mqtt1</v>
      </c>
      <c r="X3590" s="196" t="s">
        <v>10632</v>
      </c>
      <c r="Y3590" s="6" t="str">
        <f t="shared" si="772"/>
        <v>marpower/power-tag/sewage-treatment-plant</v>
      </c>
      <c r="Z3590" s="103" t="str" cm="1">
        <f t="array" ref="Z3590">IF(COUNTIF(N3590,"spare"),"","$."&amp;_xlfn.REGEXEXTRACT(J3590,"^PT\d+[FQ]\d+_(.*)", 2))</f>
        <v>$.RMS_Voltage_C_N</v>
      </c>
      <c r="AA3590" s="12">
        <v>1</v>
      </c>
      <c r="AB3590" s="6" t="s">
        <v>195</v>
      </c>
      <c r="AC3590" s="103">
        <v>3032</v>
      </c>
      <c r="AJ3590" s="80"/>
      <c r="AK3590" s="113" t="s">
        <v>1424</v>
      </c>
      <c r="AN3590" s="80"/>
      <c r="AO3590" s="80"/>
      <c r="AP3590" s="80"/>
      <c r="AQ3590" s="80"/>
      <c r="AR3590" s="127"/>
      <c r="AS3590" s="80"/>
      <c r="AT3590" s="7"/>
      <c r="AU3590" s="7"/>
      <c r="AV3590" s="165"/>
      <c r="AW3590" s="166"/>
      <c r="AX3590" s="137"/>
      <c r="AY3590" s="147"/>
      <c r="AZ3590" s="167"/>
      <c r="BA3590" s="167"/>
      <c r="BB3590" s="147" t="str">
        <f t="shared" si="778"/>
        <v/>
      </c>
      <c r="BC3590" s="168"/>
      <c r="BD3590" s="165"/>
      <c r="BE3590" s="165"/>
      <c r="BF3590" s="165"/>
      <c r="BG3590" s="165"/>
      <c r="BH3590" s="165"/>
      <c r="BI3590" s="165"/>
      <c r="BJ3590" s="165"/>
      <c r="BK3590" s="165"/>
      <c r="BL3590" s="165"/>
      <c r="BM3590" s="165"/>
      <c r="BN3590" s="165"/>
      <c r="BO3590" s="165"/>
      <c r="BP3590" s="165"/>
      <c r="BQ3590" s="165"/>
      <c r="BS3590" s="6"/>
      <c r="BT3590" s="11"/>
      <c r="BU3590" s="6"/>
      <c r="BV3590" s="6"/>
    </row>
    <row r="3591" spans="1:74" ht="15.75" x14ac:dyDescent="0.25">
      <c r="A3591" s="52" t="s">
        <v>1422</v>
      </c>
      <c r="B3591" s="56"/>
      <c r="C3591" s="7" t="s">
        <v>118</v>
      </c>
      <c r="D3591" s="7" t="s">
        <v>6559</v>
      </c>
      <c r="E3591" s="7"/>
      <c r="F3591" s="64"/>
      <c r="G3591" s="6"/>
      <c r="H3591" s="6"/>
      <c r="I3591" s="10" t="s">
        <v>110</v>
      </c>
      <c r="J3591" s="11" t="s">
        <v>2862</v>
      </c>
      <c r="K3591" s="194" t="s">
        <v>510</v>
      </c>
      <c r="L3591" s="176"/>
      <c r="M3591" s="176">
        <v>1000</v>
      </c>
      <c r="N3591" s="80" t="s">
        <v>6855</v>
      </c>
      <c r="O3591" s="162"/>
      <c r="P3591" s="80" t="s">
        <v>2877</v>
      </c>
      <c r="Q3591" s="80"/>
      <c r="R3591" s="80"/>
      <c r="S3591" s="163"/>
      <c r="T3591" s="213"/>
      <c r="U3591" s="162"/>
      <c r="V3591" s="164"/>
      <c r="W3591" s="12" t="str">
        <f t="shared" si="777"/>
        <v>Mqtt1</v>
      </c>
      <c r="X3591" s="196" t="s">
        <v>10632</v>
      </c>
      <c r="Y3591" s="6" t="str">
        <f t="shared" si="772"/>
        <v>marpower/power-tag/sewage-treatment-plant</v>
      </c>
      <c r="Z3591" s="103" t="str" cm="1">
        <f t="array" ref="Z3591">IF(COUNTIF(N3591,"spare"),"","$."&amp;_xlfn.REGEXEXTRACT(J3591,"^PT\d+[FQ]\d+_(.*)", 2))</f>
        <v>$.Active_Power_Phase_A</v>
      </c>
      <c r="AA3591" s="12">
        <v>1</v>
      </c>
      <c r="AB3591" s="6" t="s">
        <v>195</v>
      </c>
      <c r="AC3591" s="103">
        <v>3054</v>
      </c>
      <c r="AJ3591" s="80"/>
      <c r="AK3591" s="113" t="s">
        <v>1425</v>
      </c>
      <c r="AN3591" s="80"/>
      <c r="AO3591" s="80"/>
      <c r="AP3591" s="80"/>
      <c r="AQ3591" s="80"/>
      <c r="AR3591" s="127"/>
      <c r="AS3591" s="80"/>
      <c r="AT3591" s="7"/>
      <c r="AU3591" s="7"/>
      <c r="AV3591" s="165"/>
      <c r="AW3591" s="166"/>
      <c r="AX3591" s="137"/>
      <c r="AY3591" s="147"/>
      <c r="AZ3591" s="167"/>
      <c r="BA3591" s="167"/>
      <c r="BB3591" s="147" t="str">
        <f t="shared" si="778"/>
        <v/>
      </c>
      <c r="BC3591" s="168"/>
      <c r="BD3591" s="165"/>
      <c r="BE3591" s="165"/>
      <c r="BF3591" s="165"/>
      <c r="BG3591" s="165"/>
      <c r="BH3591" s="165"/>
      <c r="BI3591" s="165"/>
      <c r="BJ3591" s="165"/>
      <c r="BK3591" s="165"/>
      <c r="BL3591" s="165"/>
      <c r="BM3591" s="165"/>
      <c r="BN3591" s="165"/>
      <c r="BO3591" s="165"/>
      <c r="BP3591" s="165"/>
      <c r="BQ3591" s="165"/>
      <c r="BS3591" s="6"/>
      <c r="BT3591" s="11"/>
      <c r="BU3591" s="6"/>
      <c r="BV3591" s="6"/>
    </row>
    <row r="3592" spans="1:74" ht="15.75" x14ac:dyDescent="0.25">
      <c r="A3592" s="52" t="s">
        <v>1422</v>
      </c>
      <c r="B3592" s="56"/>
      <c r="C3592" s="7" t="s">
        <v>118</v>
      </c>
      <c r="D3592" s="7" t="s">
        <v>6559</v>
      </c>
      <c r="E3592" s="7"/>
      <c r="F3592" s="64"/>
      <c r="G3592" s="6"/>
      <c r="H3592" s="6"/>
      <c r="I3592" s="10" t="s">
        <v>110</v>
      </c>
      <c r="J3592" s="11" t="s">
        <v>2863</v>
      </c>
      <c r="K3592" s="194" t="s">
        <v>510</v>
      </c>
      <c r="L3592" s="176"/>
      <c r="M3592" s="176">
        <v>1000</v>
      </c>
      <c r="N3592" s="80" t="s">
        <v>6855</v>
      </c>
      <c r="O3592" s="162"/>
      <c r="P3592" s="80" t="s">
        <v>2878</v>
      </c>
      <c r="Q3592" s="80"/>
      <c r="R3592" s="80"/>
      <c r="S3592" s="163"/>
      <c r="T3592" s="213"/>
      <c r="U3592" s="162"/>
      <c r="V3592" s="164"/>
      <c r="W3592" s="12" t="str">
        <f t="shared" si="777"/>
        <v>Mqtt1</v>
      </c>
      <c r="X3592" s="196" t="s">
        <v>10632</v>
      </c>
      <c r="Y3592" s="6" t="str">
        <f t="shared" si="772"/>
        <v>marpower/power-tag/sewage-treatment-plant</v>
      </c>
      <c r="Z3592" s="103" t="str" cm="1">
        <f t="array" ref="Z3592">IF(COUNTIF(N3592,"spare"),"","$."&amp;_xlfn.REGEXEXTRACT(J3592,"^PT\d+[FQ]\d+_(.*)", 2))</f>
        <v>$.Active_Power_Phase_B</v>
      </c>
      <c r="AA3592" s="12">
        <v>1</v>
      </c>
      <c r="AB3592" s="6" t="s">
        <v>195</v>
      </c>
      <c r="AC3592" s="103">
        <v>3056</v>
      </c>
      <c r="AJ3592" s="80"/>
      <c r="AK3592" s="113" t="s">
        <v>1425</v>
      </c>
      <c r="AN3592" s="80"/>
      <c r="AO3592" s="80"/>
      <c r="AP3592" s="80"/>
      <c r="AQ3592" s="80"/>
      <c r="AR3592" s="127"/>
      <c r="AS3592" s="80"/>
      <c r="AT3592" s="7"/>
      <c r="AU3592" s="7"/>
      <c r="AV3592" s="165"/>
      <c r="AW3592" s="166"/>
      <c r="AX3592" s="137"/>
      <c r="AY3592" s="147"/>
      <c r="AZ3592" s="167"/>
      <c r="BA3592" s="167"/>
      <c r="BB3592" s="147" t="str">
        <f t="shared" si="778"/>
        <v/>
      </c>
      <c r="BC3592" s="168"/>
      <c r="BD3592" s="165"/>
      <c r="BE3592" s="165"/>
      <c r="BF3592" s="165"/>
      <c r="BG3592" s="165"/>
      <c r="BH3592" s="165"/>
      <c r="BI3592" s="165"/>
      <c r="BJ3592" s="165"/>
      <c r="BK3592" s="165"/>
      <c r="BL3592" s="165"/>
      <c r="BM3592" s="165"/>
      <c r="BN3592" s="165"/>
      <c r="BO3592" s="165"/>
      <c r="BP3592" s="165"/>
      <c r="BQ3592" s="165"/>
      <c r="BS3592" s="6"/>
      <c r="BT3592" s="11"/>
      <c r="BU3592" s="6"/>
      <c r="BV3592" s="6"/>
    </row>
    <row r="3593" spans="1:74" ht="15.75" x14ac:dyDescent="0.25">
      <c r="A3593" s="52" t="s">
        <v>1422</v>
      </c>
      <c r="B3593" s="56"/>
      <c r="C3593" s="7" t="s">
        <v>118</v>
      </c>
      <c r="D3593" s="7" t="s">
        <v>6559</v>
      </c>
      <c r="E3593" s="7"/>
      <c r="F3593" s="64"/>
      <c r="G3593" s="6"/>
      <c r="H3593" s="6"/>
      <c r="I3593" s="10" t="s">
        <v>110</v>
      </c>
      <c r="J3593" s="11" t="s">
        <v>2864</v>
      </c>
      <c r="K3593" s="194" t="s">
        <v>510</v>
      </c>
      <c r="L3593" s="176"/>
      <c r="M3593" s="176">
        <v>1000</v>
      </c>
      <c r="N3593" s="80" t="s">
        <v>6855</v>
      </c>
      <c r="O3593" s="162"/>
      <c r="P3593" s="80" t="s">
        <v>2879</v>
      </c>
      <c r="Q3593" s="80"/>
      <c r="R3593" s="80"/>
      <c r="S3593" s="163"/>
      <c r="T3593" s="213"/>
      <c r="U3593" s="162"/>
      <c r="V3593" s="164"/>
      <c r="W3593" s="12" t="str">
        <f t="shared" si="777"/>
        <v>Mqtt1</v>
      </c>
      <c r="X3593" s="196" t="s">
        <v>10632</v>
      </c>
      <c r="Y3593" s="6" t="str">
        <f t="shared" si="772"/>
        <v>marpower/power-tag/sewage-treatment-plant</v>
      </c>
      <c r="Z3593" s="103" t="str" cm="1">
        <f t="array" ref="Z3593">IF(COUNTIF(N3593,"spare"),"","$."&amp;_xlfn.REGEXEXTRACT(J3593,"^PT\d+[FQ]\d+_(.*)", 2))</f>
        <v>$.Active_Power_Phase_C</v>
      </c>
      <c r="AA3593" s="12">
        <v>1</v>
      </c>
      <c r="AB3593" s="6" t="s">
        <v>195</v>
      </c>
      <c r="AC3593" s="103">
        <v>3058</v>
      </c>
      <c r="AJ3593" s="80"/>
      <c r="AK3593" s="113" t="s">
        <v>1425</v>
      </c>
      <c r="AN3593" s="80"/>
      <c r="AO3593" s="80"/>
      <c r="AP3593" s="80"/>
      <c r="AQ3593" s="80"/>
      <c r="AR3593" s="127"/>
      <c r="AS3593" s="80"/>
      <c r="AT3593" s="7"/>
      <c r="AU3593" s="7"/>
      <c r="AV3593" s="165"/>
      <c r="AW3593" s="166"/>
      <c r="AX3593" s="137"/>
      <c r="AY3593" s="147"/>
      <c r="AZ3593" s="167"/>
      <c r="BA3593" s="167"/>
      <c r="BB3593" s="147" t="str">
        <f t="shared" si="778"/>
        <v/>
      </c>
      <c r="BC3593" s="168"/>
      <c r="BD3593" s="165"/>
      <c r="BE3593" s="165"/>
      <c r="BF3593" s="165"/>
      <c r="BG3593" s="165"/>
      <c r="BH3593" s="165"/>
      <c r="BI3593" s="165"/>
      <c r="BJ3593" s="165"/>
      <c r="BK3593" s="165"/>
      <c r="BL3593" s="165"/>
      <c r="BM3593" s="165"/>
      <c r="BN3593" s="165"/>
      <c r="BO3593" s="165"/>
      <c r="BP3593" s="165"/>
      <c r="BQ3593" s="165"/>
      <c r="BS3593" s="6"/>
      <c r="BT3593" s="11"/>
      <c r="BU3593" s="6"/>
      <c r="BV3593" s="6"/>
    </row>
    <row r="3594" spans="1:74" ht="15.75" x14ac:dyDescent="0.25">
      <c r="A3594" s="52" t="s">
        <v>1422</v>
      </c>
      <c r="B3594" s="56"/>
      <c r="C3594" s="7" t="s">
        <v>118</v>
      </c>
      <c r="D3594" s="7" t="s">
        <v>6559</v>
      </c>
      <c r="E3594" s="7"/>
      <c r="F3594" s="64"/>
      <c r="G3594" s="6"/>
      <c r="H3594" s="6"/>
      <c r="I3594" s="10" t="s">
        <v>110</v>
      </c>
      <c r="J3594" s="11" t="s">
        <v>2865</v>
      </c>
      <c r="K3594" s="194" t="s">
        <v>510</v>
      </c>
      <c r="L3594" s="176"/>
      <c r="M3594" s="176">
        <v>1000</v>
      </c>
      <c r="N3594" s="80" t="s">
        <v>6855</v>
      </c>
      <c r="O3594" s="162"/>
      <c r="P3594" s="80" t="s">
        <v>2880</v>
      </c>
      <c r="Q3594" s="80"/>
      <c r="R3594" s="80"/>
      <c r="S3594" s="163"/>
      <c r="T3594" s="213"/>
      <c r="U3594" s="162"/>
      <c r="V3594" s="164"/>
      <c r="W3594" s="12" t="str">
        <f t="shared" si="777"/>
        <v>Mqtt1</v>
      </c>
      <c r="X3594" s="196" t="s">
        <v>10632</v>
      </c>
      <c r="Y3594" s="6" t="str">
        <f t="shared" si="772"/>
        <v>marpower/power-tag/sewage-treatment-plant</v>
      </c>
      <c r="Z3594" s="103" t="str" cm="1">
        <f t="array" ref="Z3594">IF(COUNTIF(N3594,"spare"),"","$."&amp;_xlfn.REGEXEXTRACT(J3594,"^PT\d+[FQ]\d+_(.*)", 2))</f>
        <v>$.Total_Active_Power</v>
      </c>
      <c r="AA3594" s="12">
        <v>1</v>
      </c>
      <c r="AB3594" s="6" t="s">
        <v>195</v>
      </c>
      <c r="AC3594" s="103">
        <v>3060</v>
      </c>
      <c r="AJ3594" s="80"/>
      <c r="AK3594" s="113" t="s">
        <v>1425</v>
      </c>
      <c r="AN3594" s="80"/>
      <c r="AO3594" s="80"/>
      <c r="AP3594" s="80"/>
      <c r="AQ3594" s="80"/>
      <c r="AR3594" s="127"/>
      <c r="AS3594" s="80"/>
      <c r="AT3594" s="7"/>
      <c r="AU3594" s="7"/>
      <c r="AV3594" s="165"/>
      <c r="AW3594" s="166"/>
      <c r="AX3594" s="137"/>
      <c r="AY3594" s="147"/>
      <c r="AZ3594" s="167"/>
      <c r="BA3594" s="167"/>
      <c r="BB3594" s="147" t="str">
        <f t="shared" si="778"/>
        <v/>
      </c>
      <c r="BC3594" s="168"/>
      <c r="BD3594" s="165"/>
      <c r="BE3594" s="165"/>
      <c r="BF3594" s="165"/>
      <c r="BG3594" s="165"/>
      <c r="BH3594" s="165"/>
      <c r="BI3594" s="165"/>
      <c r="BJ3594" s="165"/>
      <c r="BK3594" s="165"/>
      <c r="BL3594" s="165"/>
      <c r="BM3594" s="165"/>
      <c r="BN3594" s="165"/>
      <c r="BO3594" s="165"/>
      <c r="BP3594" s="165"/>
      <c r="BQ3594" s="165"/>
      <c r="BS3594" s="6"/>
      <c r="BT3594" s="11"/>
      <c r="BU3594" s="6"/>
      <c r="BV3594" s="6"/>
    </row>
    <row r="3595" spans="1:74" ht="15.75" x14ac:dyDescent="0.25">
      <c r="A3595" s="52" t="s">
        <v>1422</v>
      </c>
      <c r="B3595" s="56"/>
      <c r="C3595" s="7" t="s">
        <v>118</v>
      </c>
      <c r="D3595" s="7" t="s">
        <v>6559</v>
      </c>
      <c r="E3595" s="7"/>
      <c r="F3595" s="64"/>
      <c r="G3595" s="6"/>
      <c r="H3595" s="6"/>
      <c r="I3595" s="10" t="s">
        <v>110</v>
      </c>
      <c r="J3595" s="11" t="s">
        <v>2866</v>
      </c>
      <c r="K3595" s="194" t="s">
        <v>510</v>
      </c>
      <c r="L3595" s="176"/>
      <c r="M3595" s="176">
        <v>1000</v>
      </c>
      <c r="N3595" s="80" t="s">
        <v>6855</v>
      </c>
      <c r="O3595" s="162"/>
      <c r="P3595" s="80" t="s">
        <v>2881</v>
      </c>
      <c r="Q3595" s="80"/>
      <c r="R3595" s="80"/>
      <c r="S3595" s="163"/>
      <c r="T3595" s="213"/>
      <c r="U3595" s="162"/>
      <c r="V3595" s="164"/>
      <c r="W3595" s="12" t="str">
        <f t="shared" si="777"/>
        <v>Mqtt1</v>
      </c>
      <c r="X3595" s="196" t="s">
        <v>10632</v>
      </c>
      <c r="Y3595" s="6" t="str">
        <f t="shared" ref="Y3595:Y3658" si="779">LOWER(_xlfn.CONCAT("marpower/",SUBSTITUTE(SUBSTITUTE("power-tag/" &amp; X3595," ","-"),"_","-")))</f>
        <v>marpower/power-tag/sewage-treatment-plant</v>
      </c>
      <c r="Z3595" s="103" t="str" cm="1">
        <f t="array" ref="Z3595">IF(COUNTIF(N3595,"spare"),"","$."&amp;_xlfn.REGEXEXTRACT(J3595,"^PT\d+[FQ]\d+_(.*)", 2))</f>
        <v>$.Power_Factor_Phase_A</v>
      </c>
      <c r="AA3595" s="12">
        <v>1</v>
      </c>
      <c r="AB3595" s="6" t="s">
        <v>195</v>
      </c>
      <c r="AC3595" s="103">
        <v>3078</v>
      </c>
      <c r="AJ3595" s="80"/>
      <c r="AK3595" s="113" t="s">
        <v>1426</v>
      </c>
      <c r="AN3595" s="80"/>
      <c r="AO3595" s="80"/>
      <c r="AP3595" s="80"/>
      <c r="AQ3595" s="80"/>
      <c r="AR3595" s="127"/>
      <c r="AS3595" s="80"/>
      <c r="AT3595" s="7"/>
      <c r="AU3595" s="7"/>
      <c r="AV3595" s="165"/>
      <c r="AW3595" s="166"/>
      <c r="AX3595" s="137"/>
      <c r="AY3595" s="147"/>
      <c r="AZ3595" s="167"/>
      <c r="BA3595" s="167"/>
      <c r="BB3595" s="147" t="str">
        <f t="shared" si="778"/>
        <v/>
      </c>
      <c r="BC3595" s="168"/>
      <c r="BD3595" s="165"/>
      <c r="BE3595" s="165"/>
      <c r="BF3595" s="165"/>
      <c r="BG3595" s="165"/>
      <c r="BH3595" s="165"/>
      <c r="BI3595" s="165"/>
      <c r="BJ3595" s="165"/>
      <c r="BK3595" s="165"/>
      <c r="BL3595" s="165"/>
      <c r="BM3595" s="165"/>
      <c r="BN3595" s="165"/>
      <c r="BO3595" s="165"/>
      <c r="BP3595" s="165"/>
      <c r="BQ3595" s="165"/>
      <c r="BS3595" s="6"/>
      <c r="BT3595" s="11"/>
      <c r="BU3595" s="6"/>
      <c r="BV3595" s="6"/>
    </row>
    <row r="3596" spans="1:74" ht="15.75" x14ac:dyDescent="0.25">
      <c r="A3596" s="52" t="s">
        <v>1422</v>
      </c>
      <c r="B3596" s="56"/>
      <c r="C3596" s="7" t="s">
        <v>118</v>
      </c>
      <c r="D3596" s="7" t="s">
        <v>6559</v>
      </c>
      <c r="E3596" s="7"/>
      <c r="F3596" s="64"/>
      <c r="G3596" s="6"/>
      <c r="H3596" s="6"/>
      <c r="I3596" s="10" t="s">
        <v>110</v>
      </c>
      <c r="J3596" s="11" t="s">
        <v>2867</v>
      </c>
      <c r="K3596" s="194" t="s">
        <v>510</v>
      </c>
      <c r="L3596" s="176"/>
      <c r="M3596" s="176">
        <v>1000</v>
      </c>
      <c r="N3596" s="80" t="s">
        <v>6855</v>
      </c>
      <c r="O3596" s="162"/>
      <c r="P3596" s="80" t="s">
        <v>2882</v>
      </c>
      <c r="Q3596" s="80"/>
      <c r="R3596" s="80"/>
      <c r="S3596" s="163"/>
      <c r="T3596" s="213"/>
      <c r="U3596" s="162"/>
      <c r="V3596" s="164"/>
      <c r="W3596" s="12" t="str">
        <f t="shared" si="777"/>
        <v>Mqtt1</v>
      </c>
      <c r="X3596" s="196" t="s">
        <v>10632</v>
      </c>
      <c r="Y3596" s="6" t="str">
        <f t="shared" si="779"/>
        <v>marpower/power-tag/sewage-treatment-plant</v>
      </c>
      <c r="Z3596" s="103" t="str" cm="1">
        <f t="array" ref="Z3596">IF(COUNTIF(N3596,"spare"),"","$."&amp;_xlfn.REGEXEXTRACT(J3596,"^PT\d+[FQ]\d+_(.*)", 2))</f>
        <v>$.Power_Factor_Phase_B</v>
      </c>
      <c r="AA3596" s="12">
        <v>1</v>
      </c>
      <c r="AB3596" s="6" t="s">
        <v>195</v>
      </c>
      <c r="AC3596" s="103">
        <v>3080</v>
      </c>
      <c r="AJ3596" s="80"/>
      <c r="AK3596" s="113" t="s">
        <v>1426</v>
      </c>
      <c r="AN3596" s="80"/>
      <c r="AO3596" s="80"/>
      <c r="AP3596" s="80"/>
      <c r="AQ3596" s="80"/>
      <c r="AR3596" s="127"/>
      <c r="AS3596" s="80"/>
      <c r="AT3596" s="7"/>
      <c r="AU3596" s="7"/>
      <c r="AV3596" s="165"/>
      <c r="AW3596" s="166"/>
      <c r="AX3596" s="137"/>
      <c r="AY3596" s="147"/>
      <c r="AZ3596" s="167"/>
      <c r="BA3596" s="167"/>
      <c r="BB3596" s="147" t="str">
        <f t="shared" si="778"/>
        <v/>
      </c>
      <c r="BC3596" s="168"/>
      <c r="BD3596" s="165"/>
      <c r="BE3596" s="165"/>
      <c r="BF3596" s="165"/>
      <c r="BG3596" s="165"/>
      <c r="BH3596" s="165"/>
      <c r="BI3596" s="165"/>
      <c r="BJ3596" s="165"/>
      <c r="BK3596" s="165"/>
      <c r="BL3596" s="165"/>
      <c r="BM3596" s="165"/>
      <c r="BN3596" s="165"/>
      <c r="BO3596" s="165"/>
      <c r="BP3596" s="165"/>
      <c r="BQ3596" s="165"/>
      <c r="BS3596" s="6"/>
      <c r="BT3596" s="11"/>
      <c r="BU3596" s="6"/>
      <c r="BV3596" s="6"/>
    </row>
    <row r="3597" spans="1:74" ht="15.75" x14ac:dyDescent="0.25">
      <c r="A3597" s="52" t="s">
        <v>1422</v>
      </c>
      <c r="B3597" s="56"/>
      <c r="C3597" s="7" t="s">
        <v>118</v>
      </c>
      <c r="D3597" s="7" t="s">
        <v>6559</v>
      </c>
      <c r="E3597" s="7"/>
      <c r="F3597" s="64"/>
      <c r="G3597" s="6"/>
      <c r="H3597" s="6"/>
      <c r="I3597" s="10" t="s">
        <v>110</v>
      </c>
      <c r="J3597" s="11" t="s">
        <v>2868</v>
      </c>
      <c r="K3597" s="194" t="s">
        <v>510</v>
      </c>
      <c r="L3597" s="176"/>
      <c r="M3597" s="176">
        <v>1000</v>
      </c>
      <c r="N3597" s="80" t="s">
        <v>6855</v>
      </c>
      <c r="O3597" s="162"/>
      <c r="P3597" s="80" t="s">
        <v>2883</v>
      </c>
      <c r="Q3597" s="80"/>
      <c r="R3597" s="80"/>
      <c r="S3597" s="163"/>
      <c r="T3597" s="213"/>
      <c r="U3597" s="162"/>
      <c r="V3597" s="164"/>
      <c r="W3597" s="12" t="str">
        <f t="shared" si="777"/>
        <v>Mqtt1</v>
      </c>
      <c r="X3597" s="196" t="s">
        <v>10632</v>
      </c>
      <c r="Y3597" s="6" t="str">
        <f t="shared" si="779"/>
        <v>marpower/power-tag/sewage-treatment-plant</v>
      </c>
      <c r="Z3597" s="103" t="str" cm="1">
        <f t="array" ref="Z3597">IF(COUNTIF(N3597,"spare"),"","$."&amp;_xlfn.REGEXEXTRACT(J3597,"^PT\d+[FQ]\d+_(.*)", 2))</f>
        <v>$.Power_Factor_Phase_C</v>
      </c>
      <c r="AA3597" s="12">
        <v>1</v>
      </c>
      <c r="AB3597" s="6" t="s">
        <v>195</v>
      </c>
      <c r="AC3597" s="103">
        <v>3082</v>
      </c>
      <c r="AJ3597" s="80"/>
      <c r="AK3597" s="113" t="s">
        <v>1426</v>
      </c>
      <c r="AN3597" s="80"/>
      <c r="AO3597" s="80"/>
      <c r="AP3597" s="80"/>
      <c r="AQ3597" s="80"/>
      <c r="AR3597" s="127"/>
      <c r="AS3597" s="80"/>
      <c r="AT3597" s="7"/>
      <c r="AU3597" s="7"/>
      <c r="AV3597" s="165"/>
      <c r="AW3597" s="166"/>
      <c r="AX3597" s="137"/>
      <c r="AY3597" s="147"/>
      <c r="AZ3597" s="167"/>
      <c r="BA3597" s="167"/>
      <c r="BB3597" s="147" t="str">
        <f t="shared" si="778"/>
        <v/>
      </c>
      <c r="BC3597" s="168"/>
      <c r="BD3597" s="165"/>
      <c r="BE3597" s="165"/>
      <c r="BF3597" s="165"/>
      <c r="BG3597" s="165"/>
      <c r="BH3597" s="165"/>
      <c r="BI3597" s="165"/>
      <c r="BJ3597" s="165"/>
      <c r="BK3597" s="165"/>
      <c r="BL3597" s="165"/>
      <c r="BM3597" s="165"/>
      <c r="BN3597" s="165"/>
      <c r="BO3597" s="165"/>
      <c r="BP3597" s="165"/>
      <c r="BQ3597" s="165"/>
      <c r="BS3597" s="6"/>
      <c r="BT3597" s="11"/>
      <c r="BU3597" s="6"/>
      <c r="BV3597" s="6"/>
    </row>
    <row r="3598" spans="1:74" ht="15.75" x14ac:dyDescent="0.25">
      <c r="A3598" s="52" t="s">
        <v>1422</v>
      </c>
      <c r="B3598" s="56"/>
      <c r="C3598" s="7" t="s">
        <v>118</v>
      </c>
      <c r="D3598" s="7" t="s">
        <v>6559</v>
      </c>
      <c r="E3598" s="7"/>
      <c r="F3598" s="64"/>
      <c r="G3598" s="6"/>
      <c r="H3598" s="6"/>
      <c r="I3598" s="10" t="s">
        <v>110</v>
      </c>
      <c r="J3598" s="11" t="s">
        <v>2869</v>
      </c>
      <c r="K3598" s="194" t="s">
        <v>510</v>
      </c>
      <c r="L3598" s="176"/>
      <c r="M3598" s="176">
        <v>1000</v>
      </c>
      <c r="N3598" s="80" t="s">
        <v>6855</v>
      </c>
      <c r="O3598" s="162"/>
      <c r="P3598" s="80" t="s">
        <v>2884</v>
      </c>
      <c r="Q3598" s="80"/>
      <c r="R3598" s="80"/>
      <c r="S3598" s="163"/>
      <c r="T3598" s="213"/>
      <c r="U3598" s="162"/>
      <c r="V3598" s="164"/>
      <c r="W3598" s="12" t="str">
        <f t="shared" si="777"/>
        <v>Mqtt1</v>
      </c>
      <c r="X3598" s="196" t="s">
        <v>10632</v>
      </c>
      <c r="Y3598" s="6" t="str">
        <f t="shared" si="779"/>
        <v>marpower/power-tag/sewage-treatment-plant</v>
      </c>
      <c r="Z3598" s="103" t="str" cm="1">
        <f t="array" ref="Z3598">IF(COUNTIF(N3598,"spare"),"","$."&amp;_xlfn.REGEXEXTRACT(J3598,"^PT\d+[FQ]\d+_(.*)", 2))</f>
        <v>$.Total_Power_Factor</v>
      </c>
      <c r="AA3598" s="12">
        <v>1</v>
      </c>
      <c r="AB3598" s="6" t="s">
        <v>195</v>
      </c>
      <c r="AC3598" s="103">
        <v>3084</v>
      </c>
      <c r="AJ3598" s="80"/>
      <c r="AK3598" s="113" t="s">
        <v>1426</v>
      </c>
      <c r="AN3598" s="80"/>
      <c r="AO3598" s="80"/>
      <c r="AP3598" s="80"/>
      <c r="AQ3598" s="80"/>
      <c r="AR3598" s="127"/>
      <c r="AS3598" s="80"/>
      <c r="AT3598" s="7"/>
      <c r="AU3598" s="7"/>
      <c r="AV3598" s="165"/>
      <c r="AW3598" s="166"/>
      <c r="AX3598" s="137"/>
      <c r="AY3598" s="147"/>
      <c r="AZ3598" s="167"/>
      <c r="BA3598" s="167"/>
      <c r="BB3598" s="147" t="str">
        <f t="shared" si="778"/>
        <v/>
      </c>
      <c r="BC3598" s="168"/>
      <c r="BD3598" s="165"/>
      <c r="BE3598" s="165"/>
      <c r="BF3598" s="165"/>
      <c r="BG3598" s="165"/>
      <c r="BH3598" s="165"/>
      <c r="BI3598" s="165"/>
      <c r="BJ3598" s="165"/>
      <c r="BK3598" s="165"/>
      <c r="BL3598" s="165"/>
      <c r="BM3598" s="165"/>
      <c r="BN3598" s="165"/>
      <c r="BO3598" s="165"/>
      <c r="BP3598" s="165"/>
      <c r="BQ3598" s="165"/>
      <c r="BS3598" s="6"/>
      <c r="BT3598" s="11"/>
      <c r="BU3598" s="6"/>
      <c r="BV3598" s="6"/>
    </row>
    <row r="3599" spans="1:74" ht="15.75" x14ac:dyDescent="0.25">
      <c r="A3599" s="52" t="s">
        <v>1422</v>
      </c>
      <c r="B3599" s="56"/>
      <c r="C3599" s="7" t="s">
        <v>118</v>
      </c>
      <c r="D3599" s="7" t="s">
        <v>6559</v>
      </c>
      <c r="E3599" s="7"/>
      <c r="F3599" s="64"/>
      <c r="G3599" s="6"/>
      <c r="H3599" s="6"/>
      <c r="I3599" s="10" t="s">
        <v>110</v>
      </c>
      <c r="J3599" s="11" t="s">
        <v>2885</v>
      </c>
      <c r="K3599" s="194" t="s">
        <v>510</v>
      </c>
      <c r="L3599" s="176"/>
      <c r="M3599" s="176">
        <v>1000</v>
      </c>
      <c r="N3599" s="80" t="s">
        <v>6855</v>
      </c>
      <c r="O3599" s="162"/>
      <c r="P3599" s="80" t="s">
        <v>1466</v>
      </c>
      <c r="Q3599" s="80"/>
      <c r="R3599" s="80"/>
      <c r="S3599" s="163"/>
      <c r="T3599" s="213"/>
      <c r="U3599" s="162"/>
      <c r="V3599" s="164"/>
      <c r="W3599" s="12" t="str">
        <f t="shared" si="777"/>
        <v>Mqtt1</v>
      </c>
      <c r="X3599" s="196" t="s">
        <v>10633</v>
      </c>
      <c r="Y3599" s="6" t="str">
        <f t="shared" si="779"/>
        <v>marpower/power-tag/main-propulsion-unit-offline-filter-pt329f01</v>
      </c>
      <c r="Z3599" s="103" t="str" cm="1">
        <f t="array" ref="Z3599">IF(COUNTIF(N3599,"spare"),"","$."&amp;_xlfn.REGEXEXTRACT(J3599,"^PT\d+[FQ]\d+_(.*)", 2))</f>
        <v>$.RMS_Current_Phase_A</v>
      </c>
      <c r="AA3599" s="12">
        <f>AA3584+1</f>
        <v>2</v>
      </c>
      <c r="AB3599" s="6" t="s">
        <v>195</v>
      </c>
      <c r="AC3599" s="103">
        <v>3000</v>
      </c>
      <c r="AJ3599" s="80"/>
      <c r="AK3599" s="113" t="s">
        <v>1423</v>
      </c>
      <c r="AN3599" s="80"/>
      <c r="AO3599" s="80"/>
      <c r="AP3599" s="80"/>
      <c r="AQ3599" s="80"/>
      <c r="AR3599" s="127"/>
      <c r="AS3599" s="80"/>
      <c r="AT3599" s="7"/>
      <c r="AU3599" s="7"/>
      <c r="AV3599" s="165"/>
      <c r="AW3599" s="166"/>
      <c r="AX3599" s="137"/>
      <c r="AY3599" s="147"/>
      <c r="AZ3599" s="167"/>
      <c r="BA3599" s="167"/>
      <c r="BB3599" s="147" t="str">
        <f t="shared" ref="BB3599:BB3613" si="780">IF(ISNUMBER(AM3599),"1","")</f>
        <v/>
      </c>
      <c r="BC3599" s="168"/>
      <c r="BD3599" s="165"/>
      <c r="BE3599" s="165"/>
      <c r="BF3599" s="165"/>
      <c r="BG3599" s="165"/>
      <c r="BH3599" s="165"/>
      <c r="BI3599" s="165"/>
      <c r="BJ3599" s="165"/>
      <c r="BK3599" s="165"/>
      <c r="BL3599" s="165"/>
      <c r="BM3599" s="165"/>
      <c r="BN3599" s="165"/>
      <c r="BO3599" s="165"/>
      <c r="BP3599" s="165"/>
      <c r="BQ3599" s="165"/>
      <c r="BS3599" s="6"/>
      <c r="BT3599" s="11"/>
      <c r="BU3599" s="6"/>
      <c r="BV3599" s="6"/>
    </row>
    <row r="3600" spans="1:74" ht="15.75" x14ac:dyDescent="0.25">
      <c r="A3600" s="52" t="s">
        <v>1422</v>
      </c>
      <c r="B3600" s="56"/>
      <c r="C3600" s="7" t="s">
        <v>118</v>
      </c>
      <c r="D3600" s="7" t="s">
        <v>6559</v>
      </c>
      <c r="E3600" s="7"/>
      <c r="F3600" s="64"/>
      <c r="G3600" s="6"/>
      <c r="H3600" s="6"/>
      <c r="I3600" s="10" t="s">
        <v>110</v>
      </c>
      <c r="J3600" s="11" t="s">
        <v>2886</v>
      </c>
      <c r="K3600" s="194" t="s">
        <v>510</v>
      </c>
      <c r="L3600" s="176"/>
      <c r="M3600" s="176">
        <v>1000</v>
      </c>
      <c r="N3600" s="80" t="s">
        <v>6855</v>
      </c>
      <c r="O3600" s="162"/>
      <c r="P3600" s="80" t="s">
        <v>1467</v>
      </c>
      <c r="Q3600" s="80"/>
      <c r="R3600" s="80"/>
      <c r="S3600" s="163"/>
      <c r="T3600" s="213"/>
      <c r="U3600" s="162"/>
      <c r="V3600" s="164"/>
      <c r="W3600" s="12" t="str">
        <f t="shared" si="777"/>
        <v>Mqtt1</v>
      </c>
      <c r="X3600" s="196" t="s">
        <v>10633</v>
      </c>
      <c r="Y3600" s="6" t="str">
        <f t="shared" si="779"/>
        <v>marpower/power-tag/main-propulsion-unit-offline-filter-pt329f01</v>
      </c>
      <c r="Z3600" s="103" t="str" cm="1">
        <f t="array" ref="Z3600">IF(COUNTIF(N3600,"spare"),"","$."&amp;_xlfn.REGEXEXTRACT(J3600,"^PT\d+[FQ]\d+_(.*)", 2))</f>
        <v>$.RMS_Current_Phase_B</v>
      </c>
      <c r="AA3600" s="12">
        <f t="shared" ref="AA3600:AA3663" si="781">AA3585+1</f>
        <v>2</v>
      </c>
      <c r="AB3600" s="6" t="s">
        <v>195</v>
      </c>
      <c r="AC3600" s="103">
        <v>3002</v>
      </c>
      <c r="AJ3600" s="80"/>
      <c r="AK3600" s="113" t="s">
        <v>1423</v>
      </c>
      <c r="AN3600" s="80"/>
      <c r="AO3600" s="80"/>
      <c r="AP3600" s="80"/>
      <c r="AQ3600" s="80"/>
      <c r="AR3600" s="127"/>
      <c r="AS3600" s="80"/>
      <c r="AT3600" s="7"/>
      <c r="AU3600" s="7"/>
      <c r="AV3600" s="165"/>
      <c r="AW3600" s="166"/>
      <c r="AX3600" s="137"/>
      <c r="AY3600" s="147"/>
      <c r="AZ3600" s="167"/>
      <c r="BA3600" s="167"/>
      <c r="BB3600" s="147" t="str">
        <f t="shared" si="780"/>
        <v/>
      </c>
      <c r="BC3600" s="168"/>
      <c r="BD3600" s="165"/>
      <c r="BE3600" s="165"/>
      <c r="BF3600" s="165"/>
      <c r="BG3600" s="165"/>
      <c r="BH3600" s="165"/>
      <c r="BI3600" s="165"/>
      <c r="BJ3600" s="165"/>
      <c r="BK3600" s="165"/>
      <c r="BL3600" s="165"/>
      <c r="BM3600" s="165"/>
      <c r="BN3600" s="165"/>
      <c r="BO3600" s="165"/>
      <c r="BP3600" s="165"/>
      <c r="BQ3600" s="165"/>
      <c r="BS3600" s="6"/>
      <c r="BT3600" s="11"/>
      <c r="BU3600" s="6"/>
      <c r="BV3600" s="6"/>
    </row>
    <row r="3601" spans="1:74" ht="15.75" x14ac:dyDescent="0.25">
      <c r="A3601" s="52" t="s">
        <v>1422</v>
      </c>
      <c r="B3601" s="56"/>
      <c r="C3601" s="7" t="s">
        <v>118</v>
      </c>
      <c r="D3601" s="7" t="s">
        <v>6559</v>
      </c>
      <c r="E3601" s="7"/>
      <c r="F3601" s="64"/>
      <c r="G3601" s="6"/>
      <c r="H3601" s="6"/>
      <c r="I3601" s="10" t="s">
        <v>110</v>
      </c>
      <c r="J3601" s="11" t="s">
        <v>2887</v>
      </c>
      <c r="K3601" s="194" t="s">
        <v>510</v>
      </c>
      <c r="L3601" s="176"/>
      <c r="M3601" s="176">
        <v>1000</v>
      </c>
      <c r="N3601" s="80" t="s">
        <v>6855</v>
      </c>
      <c r="O3601" s="162"/>
      <c r="P3601" s="80" t="s">
        <v>1468</v>
      </c>
      <c r="Q3601" s="80"/>
      <c r="R3601" s="80"/>
      <c r="S3601" s="163"/>
      <c r="T3601" s="213"/>
      <c r="U3601" s="162"/>
      <c r="V3601" s="164"/>
      <c r="W3601" s="12" t="str">
        <f t="shared" si="777"/>
        <v>Mqtt1</v>
      </c>
      <c r="X3601" s="196" t="s">
        <v>10633</v>
      </c>
      <c r="Y3601" s="6" t="str">
        <f t="shared" si="779"/>
        <v>marpower/power-tag/main-propulsion-unit-offline-filter-pt329f01</v>
      </c>
      <c r="Z3601" s="103" t="str" cm="1">
        <f t="array" ref="Z3601">IF(COUNTIF(N3601,"spare"),"","$."&amp;_xlfn.REGEXEXTRACT(J3601,"^PT\d+[FQ]\d+_(.*)", 2))</f>
        <v>$.RMS_Current_Phase_C</v>
      </c>
      <c r="AA3601" s="12">
        <f t="shared" si="781"/>
        <v>2</v>
      </c>
      <c r="AB3601" s="6" t="s">
        <v>195</v>
      </c>
      <c r="AC3601" s="103">
        <v>3004</v>
      </c>
      <c r="AJ3601" s="80"/>
      <c r="AK3601" s="113" t="s">
        <v>1423</v>
      </c>
      <c r="AN3601" s="80"/>
      <c r="AO3601" s="80"/>
      <c r="AP3601" s="80"/>
      <c r="AQ3601" s="80"/>
      <c r="AR3601" s="127"/>
      <c r="AS3601" s="80"/>
      <c r="AT3601" s="7"/>
      <c r="AU3601" s="7"/>
      <c r="AV3601" s="165"/>
      <c r="AW3601" s="166"/>
      <c r="AX3601" s="137"/>
      <c r="AY3601" s="147"/>
      <c r="AZ3601" s="167"/>
      <c r="BA3601" s="167"/>
      <c r="BB3601" s="147" t="str">
        <f t="shared" si="780"/>
        <v/>
      </c>
      <c r="BC3601" s="168"/>
      <c r="BD3601" s="165"/>
      <c r="BE3601" s="165"/>
      <c r="BF3601" s="165"/>
      <c r="BG3601" s="165"/>
      <c r="BH3601" s="165"/>
      <c r="BI3601" s="165"/>
      <c r="BJ3601" s="165"/>
      <c r="BK3601" s="165"/>
      <c r="BL3601" s="165"/>
      <c r="BM3601" s="165"/>
      <c r="BN3601" s="165"/>
      <c r="BO3601" s="165"/>
      <c r="BP3601" s="165"/>
      <c r="BQ3601" s="165"/>
      <c r="BS3601" s="6"/>
      <c r="BT3601" s="11"/>
      <c r="BU3601" s="6"/>
      <c r="BV3601" s="6"/>
    </row>
    <row r="3602" spans="1:74" ht="15.75" x14ac:dyDescent="0.25">
      <c r="A3602" s="52" t="s">
        <v>1422</v>
      </c>
      <c r="B3602" s="56"/>
      <c r="C3602" s="7" t="s">
        <v>118</v>
      </c>
      <c r="D3602" s="7" t="s">
        <v>6559</v>
      </c>
      <c r="E3602" s="7"/>
      <c r="F3602" s="64"/>
      <c r="G3602" s="6"/>
      <c r="H3602" s="6"/>
      <c r="I3602" s="10" t="s">
        <v>110</v>
      </c>
      <c r="J3602" s="11" t="s">
        <v>2888</v>
      </c>
      <c r="K3602" s="194" t="s">
        <v>510</v>
      </c>
      <c r="L3602" s="176"/>
      <c r="M3602" s="176">
        <v>1000</v>
      </c>
      <c r="N3602" s="80" t="s">
        <v>6855</v>
      </c>
      <c r="O3602" s="162"/>
      <c r="P3602" s="80" t="s">
        <v>1469</v>
      </c>
      <c r="Q3602" s="80"/>
      <c r="R3602" s="80"/>
      <c r="S3602" s="163"/>
      <c r="T3602" s="213"/>
      <c r="U3602" s="162"/>
      <c r="V3602" s="164"/>
      <c r="W3602" s="12" t="str">
        <f t="shared" si="777"/>
        <v>Mqtt1</v>
      </c>
      <c r="X3602" s="196" t="s">
        <v>10633</v>
      </c>
      <c r="Y3602" s="6" t="str">
        <f t="shared" si="779"/>
        <v>marpower/power-tag/main-propulsion-unit-offline-filter-pt329f01</v>
      </c>
      <c r="Z3602" s="103" t="str" cm="1">
        <f t="array" ref="Z3602">IF(COUNTIF(N3602,"spare"),"","$."&amp;_xlfn.REGEXEXTRACT(J3602,"^PT\d+[FQ]\d+_(.*)", 2))</f>
        <v>$.RMS_Current_Phase_Neut</v>
      </c>
      <c r="AA3602" s="12">
        <f t="shared" si="781"/>
        <v>2</v>
      </c>
      <c r="AB3602" s="6" t="s">
        <v>195</v>
      </c>
      <c r="AC3602" s="103">
        <v>3006</v>
      </c>
      <c r="AJ3602" s="80"/>
      <c r="AK3602" s="113" t="s">
        <v>1423</v>
      </c>
      <c r="AN3602" s="80"/>
      <c r="AO3602" s="80"/>
      <c r="AP3602" s="80"/>
      <c r="AQ3602" s="80"/>
      <c r="AR3602" s="127"/>
      <c r="AS3602" s="80"/>
      <c r="AT3602" s="7"/>
      <c r="AU3602" s="7"/>
      <c r="AV3602" s="165"/>
      <c r="AW3602" s="166"/>
      <c r="AX3602" s="137"/>
      <c r="AY3602" s="147"/>
      <c r="AZ3602" s="167"/>
      <c r="BA3602" s="167"/>
      <c r="BB3602" s="147" t="str">
        <f t="shared" si="780"/>
        <v/>
      </c>
      <c r="BC3602" s="168"/>
      <c r="BD3602" s="165"/>
      <c r="BE3602" s="165"/>
      <c r="BF3602" s="165"/>
      <c r="BG3602" s="165"/>
      <c r="BH3602" s="165"/>
      <c r="BI3602" s="165"/>
      <c r="BJ3602" s="165"/>
      <c r="BK3602" s="165"/>
      <c r="BL3602" s="165"/>
      <c r="BM3602" s="165"/>
      <c r="BN3602" s="165"/>
      <c r="BO3602" s="165"/>
      <c r="BP3602" s="165"/>
      <c r="BQ3602" s="165"/>
      <c r="BS3602" s="6"/>
      <c r="BT3602" s="11"/>
      <c r="BU3602" s="6"/>
      <c r="BV3602" s="6"/>
    </row>
    <row r="3603" spans="1:74" ht="15.75" x14ac:dyDescent="0.25">
      <c r="A3603" s="52" t="s">
        <v>1422</v>
      </c>
      <c r="B3603" s="56"/>
      <c r="C3603" s="7" t="s">
        <v>118</v>
      </c>
      <c r="D3603" s="7" t="s">
        <v>6559</v>
      </c>
      <c r="E3603" s="7"/>
      <c r="F3603" s="64"/>
      <c r="G3603" s="6"/>
      <c r="H3603" s="6"/>
      <c r="I3603" s="10" t="s">
        <v>110</v>
      </c>
      <c r="J3603" s="11" t="s">
        <v>8330</v>
      </c>
      <c r="K3603" s="194" t="s">
        <v>510</v>
      </c>
      <c r="L3603" s="176"/>
      <c r="M3603" s="176">
        <v>1000</v>
      </c>
      <c r="N3603" s="80" t="s">
        <v>6855</v>
      </c>
      <c r="O3603" s="162"/>
      <c r="P3603" s="80" t="s">
        <v>1470</v>
      </c>
      <c r="Q3603" s="80"/>
      <c r="R3603" s="80"/>
      <c r="S3603" s="163"/>
      <c r="T3603" s="213"/>
      <c r="U3603" s="162"/>
      <c r="V3603" s="164"/>
      <c r="W3603" s="12" t="str">
        <f t="shared" si="777"/>
        <v>Mqtt1</v>
      </c>
      <c r="X3603" s="196" t="s">
        <v>10633</v>
      </c>
      <c r="Y3603" s="6" t="str">
        <f t="shared" si="779"/>
        <v>marpower/power-tag/main-propulsion-unit-offline-filter-pt329f01</v>
      </c>
      <c r="Z3603" s="103" t="str" cm="1">
        <f t="array" ref="Z3603">IF(COUNTIF(N3603,"spare"),"","$."&amp;_xlfn.REGEXEXTRACT(J3603,"^PT\d+[FQ]\d+_(.*)", 2))</f>
        <v>$.RMS_Voltage_A_N</v>
      </c>
      <c r="AA3603" s="12">
        <f t="shared" si="781"/>
        <v>2</v>
      </c>
      <c r="AB3603" s="6" t="s">
        <v>195</v>
      </c>
      <c r="AC3603" s="103">
        <v>3028</v>
      </c>
      <c r="AJ3603" s="80"/>
      <c r="AK3603" s="113" t="s">
        <v>1424</v>
      </c>
      <c r="AN3603" s="80"/>
      <c r="AO3603" s="80"/>
      <c r="AP3603" s="80"/>
      <c r="AQ3603" s="80"/>
      <c r="AR3603" s="127"/>
      <c r="AS3603" s="80"/>
      <c r="AT3603" s="7"/>
      <c r="AU3603" s="7"/>
      <c r="AV3603" s="165"/>
      <c r="AW3603" s="166"/>
      <c r="AX3603" s="137"/>
      <c r="AY3603" s="147"/>
      <c r="AZ3603" s="167"/>
      <c r="BA3603" s="167"/>
      <c r="BB3603" s="147" t="str">
        <f t="shared" si="780"/>
        <v/>
      </c>
      <c r="BC3603" s="168"/>
      <c r="BD3603" s="165"/>
      <c r="BE3603" s="165"/>
      <c r="BF3603" s="165"/>
      <c r="BG3603" s="165"/>
      <c r="BH3603" s="165"/>
      <c r="BI3603" s="165"/>
      <c r="BJ3603" s="165"/>
      <c r="BK3603" s="165"/>
      <c r="BL3603" s="165"/>
      <c r="BM3603" s="165"/>
      <c r="BN3603" s="165"/>
      <c r="BO3603" s="165"/>
      <c r="BP3603" s="165"/>
      <c r="BQ3603" s="165"/>
      <c r="BS3603" s="6"/>
      <c r="BT3603" s="11"/>
      <c r="BU3603" s="6"/>
      <c r="BV3603" s="6"/>
    </row>
    <row r="3604" spans="1:74" ht="15.75" x14ac:dyDescent="0.25">
      <c r="A3604" s="52" t="s">
        <v>1422</v>
      </c>
      <c r="B3604" s="56"/>
      <c r="C3604" s="7" t="s">
        <v>118</v>
      </c>
      <c r="D3604" s="7" t="s">
        <v>6559</v>
      </c>
      <c r="E3604" s="7"/>
      <c r="F3604" s="64"/>
      <c r="G3604" s="6"/>
      <c r="H3604" s="6"/>
      <c r="I3604" s="10" t="s">
        <v>110</v>
      </c>
      <c r="J3604" s="11" t="s">
        <v>8507</v>
      </c>
      <c r="K3604" s="194" t="s">
        <v>510</v>
      </c>
      <c r="L3604" s="176"/>
      <c r="M3604" s="176">
        <v>1000</v>
      </c>
      <c r="N3604" s="80" t="s">
        <v>6855</v>
      </c>
      <c r="O3604" s="162"/>
      <c r="P3604" s="80" t="s">
        <v>1471</v>
      </c>
      <c r="Q3604" s="80"/>
      <c r="R3604" s="80"/>
      <c r="S3604" s="163"/>
      <c r="T3604" s="213"/>
      <c r="U3604" s="162"/>
      <c r="V3604" s="164"/>
      <c r="W3604" s="12" t="str">
        <f t="shared" si="777"/>
        <v>Mqtt1</v>
      </c>
      <c r="X3604" s="196" t="s">
        <v>10633</v>
      </c>
      <c r="Y3604" s="6" t="str">
        <f t="shared" si="779"/>
        <v>marpower/power-tag/main-propulsion-unit-offline-filter-pt329f01</v>
      </c>
      <c r="Z3604" s="103" t="str" cm="1">
        <f t="array" ref="Z3604">IF(COUNTIF(N3604,"spare"),"","$."&amp;_xlfn.REGEXEXTRACT(J3604,"^PT\d+[FQ]\d+_(.*)", 2))</f>
        <v>$.RMS_Voltage_B_N</v>
      </c>
      <c r="AA3604" s="12">
        <f t="shared" si="781"/>
        <v>2</v>
      </c>
      <c r="AB3604" s="6" t="s">
        <v>195</v>
      </c>
      <c r="AC3604" s="103">
        <v>3030</v>
      </c>
      <c r="AJ3604" s="80"/>
      <c r="AK3604" s="113" t="s">
        <v>1424</v>
      </c>
      <c r="AN3604" s="80"/>
      <c r="AO3604" s="80"/>
      <c r="AP3604" s="80"/>
      <c r="AQ3604" s="80"/>
      <c r="AR3604" s="127"/>
      <c r="AS3604" s="80"/>
      <c r="AT3604" s="7"/>
      <c r="AU3604" s="7"/>
      <c r="AV3604" s="165"/>
      <c r="AW3604" s="166"/>
      <c r="AX3604" s="137"/>
      <c r="AY3604" s="147"/>
      <c r="AZ3604" s="167"/>
      <c r="BA3604" s="167"/>
      <c r="BB3604" s="147" t="str">
        <f t="shared" si="780"/>
        <v/>
      </c>
      <c r="BC3604" s="168"/>
      <c r="BD3604" s="165"/>
      <c r="BE3604" s="165"/>
      <c r="BF3604" s="165"/>
      <c r="BG3604" s="165"/>
      <c r="BH3604" s="165"/>
      <c r="BI3604" s="165"/>
      <c r="BJ3604" s="165"/>
      <c r="BK3604" s="165"/>
      <c r="BL3604" s="165"/>
      <c r="BM3604" s="165"/>
      <c r="BN3604" s="165"/>
      <c r="BO3604" s="165"/>
      <c r="BP3604" s="165"/>
      <c r="BQ3604" s="165"/>
      <c r="BS3604" s="6"/>
      <c r="BT3604" s="11"/>
      <c r="BU3604" s="6"/>
      <c r="BV3604" s="6"/>
    </row>
    <row r="3605" spans="1:74" ht="15.75" x14ac:dyDescent="0.25">
      <c r="A3605" s="52" t="s">
        <v>1422</v>
      </c>
      <c r="B3605" s="56"/>
      <c r="C3605" s="7" t="s">
        <v>118</v>
      </c>
      <c r="D3605" s="7" t="s">
        <v>6559</v>
      </c>
      <c r="E3605" s="7"/>
      <c r="F3605" s="64"/>
      <c r="G3605" s="6"/>
      <c r="H3605" s="6"/>
      <c r="I3605" s="10" t="s">
        <v>110</v>
      </c>
      <c r="J3605" s="11" t="s">
        <v>8684</v>
      </c>
      <c r="K3605" s="194" t="s">
        <v>510</v>
      </c>
      <c r="L3605" s="176"/>
      <c r="M3605" s="176">
        <v>1000</v>
      </c>
      <c r="N3605" s="80" t="s">
        <v>6855</v>
      </c>
      <c r="O3605" s="162"/>
      <c r="P3605" s="80" t="s">
        <v>1472</v>
      </c>
      <c r="Q3605" s="80"/>
      <c r="R3605" s="80"/>
      <c r="S3605" s="163"/>
      <c r="T3605" s="213"/>
      <c r="U3605" s="162"/>
      <c r="V3605" s="164"/>
      <c r="W3605" s="12" t="str">
        <f t="shared" si="777"/>
        <v>Mqtt1</v>
      </c>
      <c r="X3605" s="196" t="s">
        <v>10633</v>
      </c>
      <c r="Y3605" s="6" t="str">
        <f t="shared" si="779"/>
        <v>marpower/power-tag/main-propulsion-unit-offline-filter-pt329f01</v>
      </c>
      <c r="Z3605" s="103" t="str" cm="1">
        <f t="array" ref="Z3605">IF(COUNTIF(N3605,"spare"),"","$."&amp;_xlfn.REGEXEXTRACT(J3605,"^PT\d+[FQ]\d+_(.*)", 2))</f>
        <v>$.RMS_Voltage_C_N</v>
      </c>
      <c r="AA3605" s="12">
        <f t="shared" si="781"/>
        <v>2</v>
      </c>
      <c r="AB3605" s="6" t="s">
        <v>195</v>
      </c>
      <c r="AC3605" s="103">
        <v>3032</v>
      </c>
      <c r="AJ3605" s="80"/>
      <c r="AK3605" s="113" t="s">
        <v>1424</v>
      </c>
      <c r="AN3605" s="80"/>
      <c r="AO3605" s="80"/>
      <c r="AP3605" s="80"/>
      <c r="AQ3605" s="80"/>
      <c r="AR3605" s="127"/>
      <c r="AS3605" s="80"/>
      <c r="AT3605" s="7"/>
      <c r="AU3605" s="7"/>
      <c r="AV3605" s="165"/>
      <c r="AW3605" s="166"/>
      <c r="AX3605" s="137"/>
      <c r="AY3605" s="147"/>
      <c r="AZ3605" s="167"/>
      <c r="BA3605" s="167"/>
      <c r="BB3605" s="147" t="str">
        <f t="shared" si="780"/>
        <v/>
      </c>
      <c r="BC3605" s="168"/>
      <c r="BD3605" s="165"/>
      <c r="BE3605" s="165"/>
      <c r="BF3605" s="165"/>
      <c r="BG3605" s="165"/>
      <c r="BH3605" s="165"/>
      <c r="BI3605" s="165"/>
      <c r="BJ3605" s="165"/>
      <c r="BK3605" s="165"/>
      <c r="BL3605" s="165"/>
      <c r="BM3605" s="165"/>
      <c r="BN3605" s="165"/>
      <c r="BO3605" s="165"/>
      <c r="BP3605" s="165"/>
      <c r="BQ3605" s="165"/>
      <c r="BS3605" s="6"/>
      <c r="BT3605" s="11"/>
      <c r="BU3605" s="6"/>
      <c r="BV3605" s="6"/>
    </row>
    <row r="3606" spans="1:74" ht="15.75" x14ac:dyDescent="0.25">
      <c r="A3606" s="52" t="s">
        <v>1422</v>
      </c>
      <c r="B3606" s="56"/>
      <c r="C3606" s="7" t="s">
        <v>118</v>
      </c>
      <c r="D3606" s="7" t="s">
        <v>6559</v>
      </c>
      <c r="E3606" s="7"/>
      <c r="F3606" s="64"/>
      <c r="G3606" s="6"/>
      <c r="H3606" s="6"/>
      <c r="I3606" s="10" t="s">
        <v>110</v>
      </c>
      <c r="J3606" s="11" t="s">
        <v>2889</v>
      </c>
      <c r="K3606" s="194" t="s">
        <v>510</v>
      </c>
      <c r="L3606" s="176"/>
      <c r="M3606" s="176">
        <v>1000</v>
      </c>
      <c r="N3606" s="80" t="s">
        <v>6855</v>
      </c>
      <c r="O3606" s="162"/>
      <c r="P3606" s="80" t="s">
        <v>1473</v>
      </c>
      <c r="Q3606" s="80"/>
      <c r="R3606" s="80"/>
      <c r="S3606" s="163"/>
      <c r="T3606" s="213"/>
      <c r="U3606" s="162"/>
      <c r="V3606" s="164"/>
      <c r="W3606" s="12" t="str">
        <f t="shared" si="777"/>
        <v>Mqtt1</v>
      </c>
      <c r="X3606" s="196" t="s">
        <v>10633</v>
      </c>
      <c r="Y3606" s="6" t="str">
        <f t="shared" si="779"/>
        <v>marpower/power-tag/main-propulsion-unit-offline-filter-pt329f01</v>
      </c>
      <c r="Z3606" s="103" t="str" cm="1">
        <f t="array" ref="Z3606">IF(COUNTIF(N3606,"spare"),"","$."&amp;_xlfn.REGEXEXTRACT(J3606,"^PT\d+[FQ]\d+_(.*)", 2))</f>
        <v>$.Active_Power_Phase_A</v>
      </c>
      <c r="AA3606" s="12">
        <f t="shared" si="781"/>
        <v>2</v>
      </c>
      <c r="AB3606" s="6" t="s">
        <v>195</v>
      </c>
      <c r="AC3606" s="103">
        <v>3054</v>
      </c>
      <c r="AJ3606" s="80"/>
      <c r="AK3606" s="113" t="s">
        <v>1425</v>
      </c>
      <c r="AN3606" s="80"/>
      <c r="AO3606" s="80"/>
      <c r="AP3606" s="80"/>
      <c r="AQ3606" s="80"/>
      <c r="AR3606" s="127"/>
      <c r="AS3606" s="80"/>
      <c r="AT3606" s="7"/>
      <c r="AU3606" s="7"/>
      <c r="AV3606" s="165"/>
      <c r="AW3606" s="166"/>
      <c r="AX3606" s="137"/>
      <c r="AY3606" s="147"/>
      <c r="AZ3606" s="167"/>
      <c r="BA3606" s="167"/>
      <c r="BB3606" s="147" t="str">
        <f t="shared" si="780"/>
        <v/>
      </c>
      <c r="BC3606" s="168"/>
      <c r="BD3606" s="165"/>
      <c r="BE3606" s="165"/>
      <c r="BF3606" s="165"/>
      <c r="BG3606" s="165"/>
      <c r="BH3606" s="165"/>
      <c r="BI3606" s="165"/>
      <c r="BJ3606" s="165"/>
      <c r="BK3606" s="165"/>
      <c r="BL3606" s="165"/>
      <c r="BM3606" s="165"/>
      <c r="BN3606" s="165"/>
      <c r="BO3606" s="165"/>
      <c r="BP3606" s="165"/>
      <c r="BQ3606" s="165"/>
      <c r="BS3606" s="6"/>
      <c r="BT3606" s="11"/>
      <c r="BU3606" s="6"/>
      <c r="BV3606" s="6"/>
    </row>
    <row r="3607" spans="1:74" ht="15.75" x14ac:dyDescent="0.25">
      <c r="A3607" s="52" t="s">
        <v>1422</v>
      </c>
      <c r="B3607" s="56"/>
      <c r="C3607" s="7" t="s">
        <v>118</v>
      </c>
      <c r="D3607" s="7" t="s">
        <v>6559</v>
      </c>
      <c r="E3607" s="7"/>
      <c r="F3607" s="64"/>
      <c r="G3607" s="6"/>
      <c r="H3607" s="6"/>
      <c r="I3607" s="10" t="s">
        <v>110</v>
      </c>
      <c r="J3607" s="11" t="s">
        <v>2890</v>
      </c>
      <c r="K3607" s="194" t="s">
        <v>510</v>
      </c>
      <c r="L3607" s="176"/>
      <c r="M3607" s="176">
        <v>1000</v>
      </c>
      <c r="N3607" s="80" t="s">
        <v>6855</v>
      </c>
      <c r="O3607" s="162"/>
      <c r="P3607" s="80" t="s">
        <v>1474</v>
      </c>
      <c r="Q3607" s="80"/>
      <c r="R3607" s="80"/>
      <c r="S3607" s="163"/>
      <c r="T3607" s="213"/>
      <c r="U3607" s="162"/>
      <c r="V3607" s="164"/>
      <c r="W3607" s="12" t="str">
        <f t="shared" si="777"/>
        <v>Mqtt1</v>
      </c>
      <c r="X3607" s="196" t="s">
        <v>10633</v>
      </c>
      <c r="Y3607" s="6" t="str">
        <f t="shared" si="779"/>
        <v>marpower/power-tag/main-propulsion-unit-offline-filter-pt329f01</v>
      </c>
      <c r="Z3607" s="103" t="str" cm="1">
        <f t="array" ref="Z3607">IF(COUNTIF(N3607,"spare"),"","$."&amp;_xlfn.REGEXEXTRACT(J3607,"^PT\d+[FQ]\d+_(.*)", 2))</f>
        <v>$.Active_Power_Phase_B</v>
      </c>
      <c r="AA3607" s="12">
        <f t="shared" si="781"/>
        <v>2</v>
      </c>
      <c r="AB3607" s="6" t="s">
        <v>195</v>
      </c>
      <c r="AC3607" s="103">
        <v>3056</v>
      </c>
      <c r="AJ3607" s="80"/>
      <c r="AK3607" s="113" t="s">
        <v>1425</v>
      </c>
      <c r="AN3607" s="80"/>
      <c r="AO3607" s="80"/>
      <c r="AP3607" s="80"/>
      <c r="AQ3607" s="80"/>
      <c r="AR3607" s="127"/>
      <c r="AS3607" s="80"/>
      <c r="AT3607" s="7"/>
      <c r="AU3607" s="7"/>
      <c r="AV3607" s="165"/>
      <c r="AW3607" s="166"/>
      <c r="AX3607" s="137"/>
      <c r="AY3607" s="147"/>
      <c r="AZ3607" s="167"/>
      <c r="BA3607" s="167"/>
      <c r="BB3607" s="147" t="str">
        <f t="shared" si="780"/>
        <v/>
      </c>
      <c r="BC3607" s="168"/>
      <c r="BD3607" s="165"/>
      <c r="BE3607" s="165"/>
      <c r="BF3607" s="165"/>
      <c r="BG3607" s="165"/>
      <c r="BH3607" s="165"/>
      <c r="BI3607" s="165"/>
      <c r="BJ3607" s="165"/>
      <c r="BK3607" s="165"/>
      <c r="BL3607" s="165"/>
      <c r="BM3607" s="165"/>
      <c r="BN3607" s="165"/>
      <c r="BO3607" s="165"/>
      <c r="BP3607" s="165"/>
      <c r="BQ3607" s="165"/>
      <c r="BS3607" s="6"/>
      <c r="BT3607" s="11"/>
      <c r="BU3607" s="6"/>
      <c r="BV3607" s="6"/>
    </row>
    <row r="3608" spans="1:74" ht="15.75" x14ac:dyDescent="0.25">
      <c r="A3608" s="52" t="s">
        <v>1422</v>
      </c>
      <c r="B3608" s="56"/>
      <c r="C3608" s="7" t="s">
        <v>118</v>
      </c>
      <c r="D3608" s="7" t="s">
        <v>6559</v>
      </c>
      <c r="E3608" s="7"/>
      <c r="F3608" s="64"/>
      <c r="G3608" s="6"/>
      <c r="H3608" s="6"/>
      <c r="I3608" s="10" t="s">
        <v>110</v>
      </c>
      <c r="J3608" s="11" t="s">
        <v>2891</v>
      </c>
      <c r="K3608" s="194" t="s">
        <v>510</v>
      </c>
      <c r="L3608" s="176"/>
      <c r="M3608" s="176">
        <v>1000</v>
      </c>
      <c r="N3608" s="80" t="s">
        <v>6855</v>
      </c>
      <c r="O3608" s="162"/>
      <c r="P3608" s="80" t="s">
        <v>1475</v>
      </c>
      <c r="Q3608" s="80"/>
      <c r="R3608" s="80"/>
      <c r="S3608" s="163"/>
      <c r="T3608" s="213"/>
      <c r="U3608" s="162"/>
      <c r="V3608" s="164"/>
      <c r="W3608" s="12" t="str">
        <f t="shared" si="777"/>
        <v>Mqtt1</v>
      </c>
      <c r="X3608" s="196" t="s">
        <v>10633</v>
      </c>
      <c r="Y3608" s="6" t="str">
        <f t="shared" si="779"/>
        <v>marpower/power-tag/main-propulsion-unit-offline-filter-pt329f01</v>
      </c>
      <c r="Z3608" s="103" t="str" cm="1">
        <f t="array" ref="Z3608">IF(COUNTIF(N3608,"spare"),"","$."&amp;_xlfn.REGEXEXTRACT(J3608,"^PT\d+[FQ]\d+_(.*)", 2))</f>
        <v>$.Active_Power_Phase_C</v>
      </c>
      <c r="AA3608" s="12">
        <f t="shared" si="781"/>
        <v>2</v>
      </c>
      <c r="AB3608" s="6" t="s">
        <v>195</v>
      </c>
      <c r="AC3608" s="103">
        <v>3058</v>
      </c>
      <c r="AJ3608" s="80"/>
      <c r="AK3608" s="113" t="s">
        <v>1425</v>
      </c>
      <c r="AN3608" s="80"/>
      <c r="AO3608" s="80"/>
      <c r="AP3608" s="80"/>
      <c r="AQ3608" s="80"/>
      <c r="AR3608" s="127"/>
      <c r="AS3608" s="80"/>
      <c r="AT3608" s="7"/>
      <c r="AU3608" s="7"/>
      <c r="AV3608" s="165"/>
      <c r="AW3608" s="166"/>
      <c r="AX3608" s="137"/>
      <c r="AY3608" s="147"/>
      <c r="AZ3608" s="167"/>
      <c r="BA3608" s="167"/>
      <c r="BB3608" s="147" t="str">
        <f t="shared" si="780"/>
        <v/>
      </c>
      <c r="BC3608" s="168"/>
      <c r="BD3608" s="165"/>
      <c r="BE3608" s="165"/>
      <c r="BF3608" s="165"/>
      <c r="BG3608" s="165"/>
      <c r="BH3608" s="165"/>
      <c r="BI3608" s="165"/>
      <c r="BJ3608" s="165"/>
      <c r="BK3608" s="165"/>
      <c r="BL3608" s="165"/>
      <c r="BM3608" s="165"/>
      <c r="BN3608" s="165"/>
      <c r="BO3608" s="165"/>
      <c r="BP3608" s="165"/>
      <c r="BQ3608" s="165"/>
      <c r="BS3608" s="6"/>
      <c r="BT3608" s="11"/>
      <c r="BU3608" s="6"/>
      <c r="BV3608" s="6"/>
    </row>
    <row r="3609" spans="1:74" ht="15.75" x14ac:dyDescent="0.25">
      <c r="A3609" s="52" t="s">
        <v>1422</v>
      </c>
      <c r="B3609" s="56"/>
      <c r="C3609" s="7" t="s">
        <v>118</v>
      </c>
      <c r="D3609" s="7" t="s">
        <v>6559</v>
      </c>
      <c r="E3609" s="7"/>
      <c r="F3609" s="64"/>
      <c r="G3609" s="6"/>
      <c r="H3609" s="6"/>
      <c r="I3609" s="10" t="s">
        <v>110</v>
      </c>
      <c r="J3609" s="11" t="s">
        <v>2892</v>
      </c>
      <c r="K3609" s="194" t="s">
        <v>510</v>
      </c>
      <c r="L3609" s="176"/>
      <c r="M3609" s="176">
        <v>1000</v>
      </c>
      <c r="N3609" s="80" t="s">
        <v>6855</v>
      </c>
      <c r="O3609" s="162"/>
      <c r="P3609" s="80" t="s">
        <v>1476</v>
      </c>
      <c r="Q3609" s="80"/>
      <c r="R3609" s="80"/>
      <c r="S3609" s="163"/>
      <c r="T3609" s="213"/>
      <c r="U3609" s="162"/>
      <c r="V3609" s="164"/>
      <c r="W3609" s="12" t="str">
        <f t="shared" si="777"/>
        <v>Mqtt1</v>
      </c>
      <c r="X3609" s="196" t="s">
        <v>10633</v>
      </c>
      <c r="Y3609" s="6" t="str">
        <f t="shared" si="779"/>
        <v>marpower/power-tag/main-propulsion-unit-offline-filter-pt329f01</v>
      </c>
      <c r="Z3609" s="103" t="str" cm="1">
        <f t="array" ref="Z3609">IF(COUNTIF(N3609,"spare"),"","$."&amp;_xlfn.REGEXEXTRACT(J3609,"^PT\d+[FQ]\d+_(.*)", 2))</f>
        <v>$.Total_Active_Power</v>
      </c>
      <c r="AA3609" s="12">
        <f t="shared" si="781"/>
        <v>2</v>
      </c>
      <c r="AB3609" s="6" t="s">
        <v>195</v>
      </c>
      <c r="AC3609" s="103">
        <v>3060</v>
      </c>
      <c r="AJ3609" s="80"/>
      <c r="AK3609" s="113" t="s">
        <v>1425</v>
      </c>
      <c r="AN3609" s="80"/>
      <c r="AO3609" s="80"/>
      <c r="AP3609" s="80"/>
      <c r="AQ3609" s="80"/>
      <c r="AR3609" s="127"/>
      <c r="AS3609" s="80"/>
      <c r="AT3609" s="7"/>
      <c r="AU3609" s="7"/>
      <c r="AV3609" s="165"/>
      <c r="AW3609" s="166"/>
      <c r="AX3609" s="137"/>
      <c r="AY3609" s="147"/>
      <c r="AZ3609" s="167"/>
      <c r="BA3609" s="167"/>
      <c r="BB3609" s="147" t="str">
        <f t="shared" si="780"/>
        <v/>
      </c>
      <c r="BC3609" s="168"/>
      <c r="BD3609" s="165"/>
      <c r="BE3609" s="165"/>
      <c r="BF3609" s="165"/>
      <c r="BG3609" s="165"/>
      <c r="BH3609" s="165"/>
      <c r="BI3609" s="165"/>
      <c r="BJ3609" s="165"/>
      <c r="BK3609" s="165"/>
      <c r="BL3609" s="165"/>
      <c r="BM3609" s="165"/>
      <c r="BN3609" s="165"/>
      <c r="BO3609" s="165"/>
      <c r="BP3609" s="165"/>
      <c r="BQ3609" s="165"/>
      <c r="BS3609" s="6"/>
      <c r="BT3609" s="11"/>
      <c r="BU3609" s="6"/>
      <c r="BV3609" s="6"/>
    </row>
    <row r="3610" spans="1:74" ht="15.75" x14ac:dyDescent="0.25">
      <c r="A3610" s="52" t="s">
        <v>1422</v>
      </c>
      <c r="B3610" s="56"/>
      <c r="C3610" s="7" t="s">
        <v>118</v>
      </c>
      <c r="D3610" s="7" t="s">
        <v>6559</v>
      </c>
      <c r="E3610" s="7"/>
      <c r="F3610" s="64"/>
      <c r="G3610" s="6"/>
      <c r="H3610" s="6"/>
      <c r="I3610" s="10" t="s">
        <v>110</v>
      </c>
      <c r="J3610" s="11" t="s">
        <v>2893</v>
      </c>
      <c r="K3610" s="194" t="s">
        <v>510</v>
      </c>
      <c r="L3610" s="176"/>
      <c r="M3610" s="176">
        <v>1000</v>
      </c>
      <c r="N3610" s="80" t="s">
        <v>6855</v>
      </c>
      <c r="O3610" s="162"/>
      <c r="P3610" s="80" t="s">
        <v>1477</v>
      </c>
      <c r="Q3610" s="80"/>
      <c r="R3610" s="80"/>
      <c r="S3610" s="163"/>
      <c r="T3610" s="213"/>
      <c r="U3610" s="162"/>
      <c r="V3610" s="164"/>
      <c r="W3610" s="12" t="str">
        <f t="shared" si="777"/>
        <v>Mqtt1</v>
      </c>
      <c r="X3610" s="196" t="s">
        <v>10633</v>
      </c>
      <c r="Y3610" s="6" t="str">
        <f t="shared" si="779"/>
        <v>marpower/power-tag/main-propulsion-unit-offline-filter-pt329f01</v>
      </c>
      <c r="Z3610" s="103" t="str" cm="1">
        <f t="array" ref="Z3610">IF(COUNTIF(N3610,"spare"),"","$."&amp;_xlfn.REGEXEXTRACT(J3610,"^PT\d+[FQ]\d+_(.*)", 2))</f>
        <v>$.Power_Factor_Phase_A</v>
      </c>
      <c r="AA3610" s="12">
        <f t="shared" si="781"/>
        <v>2</v>
      </c>
      <c r="AB3610" s="6" t="s">
        <v>195</v>
      </c>
      <c r="AC3610" s="103">
        <v>3078</v>
      </c>
      <c r="AJ3610" s="80"/>
      <c r="AK3610" s="113" t="s">
        <v>1426</v>
      </c>
      <c r="AN3610" s="80"/>
      <c r="AO3610" s="80"/>
      <c r="AP3610" s="80"/>
      <c r="AQ3610" s="80"/>
      <c r="AR3610" s="127"/>
      <c r="AS3610" s="80"/>
      <c r="AT3610" s="7"/>
      <c r="AU3610" s="7"/>
      <c r="AV3610" s="165"/>
      <c r="AW3610" s="166"/>
      <c r="AX3610" s="137"/>
      <c r="AY3610" s="147"/>
      <c r="AZ3610" s="167"/>
      <c r="BA3610" s="167"/>
      <c r="BB3610" s="147" t="str">
        <f t="shared" si="780"/>
        <v/>
      </c>
      <c r="BC3610" s="168"/>
      <c r="BD3610" s="165"/>
      <c r="BE3610" s="165"/>
      <c r="BF3610" s="165"/>
      <c r="BG3610" s="165"/>
      <c r="BH3610" s="165"/>
      <c r="BI3610" s="165"/>
      <c r="BJ3610" s="165"/>
      <c r="BK3610" s="165"/>
      <c r="BL3610" s="165"/>
      <c r="BM3610" s="165"/>
      <c r="BN3610" s="165"/>
      <c r="BO3610" s="165"/>
      <c r="BP3610" s="165"/>
      <c r="BQ3610" s="165"/>
      <c r="BS3610" s="6"/>
      <c r="BT3610" s="11"/>
      <c r="BU3610" s="6"/>
      <c r="BV3610" s="6"/>
    </row>
    <row r="3611" spans="1:74" ht="15.75" x14ac:dyDescent="0.25">
      <c r="A3611" s="52" t="s">
        <v>1422</v>
      </c>
      <c r="B3611" s="56"/>
      <c r="C3611" s="7" t="s">
        <v>118</v>
      </c>
      <c r="D3611" s="7" t="s">
        <v>6559</v>
      </c>
      <c r="E3611" s="7"/>
      <c r="F3611" s="64"/>
      <c r="G3611" s="6"/>
      <c r="H3611" s="6"/>
      <c r="I3611" s="10" t="s">
        <v>110</v>
      </c>
      <c r="J3611" s="11" t="s">
        <v>2894</v>
      </c>
      <c r="K3611" s="194" t="s">
        <v>510</v>
      </c>
      <c r="L3611" s="176"/>
      <c r="M3611" s="176">
        <v>1000</v>
      </c>
      <c r="N3611" s="80" t="s">
        <v>6855</v>
      </c>
      <c r="O3611" s="162"/>
      <c r="P3611" s="80" t="s">
        <v>1478</v>
      </c>
      <c r="Q3611" s="80"/>
      <c r="R3611" s="80"/>
      <c r="S3611" s="163"/>
      <c r="T3611" s="213"/>
      <c r="U3611" s="162"/>
      <c r="V3611" s="164"/>
      <c r="W3611" s="12" t="str">
        <f t="shared" si="777"/>
        <v>Mqtt1</v>
      </c>
      <c r="X3611" s="196" t="s">
        <v>10633</v>
      </c>
      <c r="Y3611" s="6" t="str">
        <f t="shared" si="779"/>
        <v>marpower/power-tag/main-propulsion-unit-offline-filter-pt329f01</v>
      </c>
      <c r="Z3611" s="103" t="str" cm="1">
        <f t="array" ref="Z3611">IF(COUNTIF(N3611,"spare"),"","$."&amp;_xlfn.REGEXEXTRACT(J3611,"^PT\d+[FQ]\d+_(.*)", 2))</f>
        <v>$.Power_Factor_Phase_B</v>
      </c>
      <c r="AA3611" s="12">
        <f t="shared" si="781"/>
        <v>2</v>
      </c>
      <c r="AB3611" s="6" t="s">
        <v>195</v>
      </c>
      <c r="AC3611" s="103">
        <v>3080</v>
      </c>
      <c r="AJ3611" s="80"/>
      <c r="AK3611" s="113" t="s">
        <v>1426</v>
      </c>
      <c r="AN3611" s="80"/>
      <c r="AO3611" s="80"/>
      <c r="AP3611" s="80"/>
      <c r="AQ3611" s="80"/>
      <c r="AR3611" s="127"/>
      <c r="AS3611" s="80"/>
      <c r="AT3611" s="7"/>
      <c r="AU3611" s="7"/>
      <c r="AV3611" s="165"/>
      <c r="AW3611" s="166"/>
      <c r="AX3611" s="137"/>
      <c r="AY3611" s="147"/>
      <c r="AZ3611" s="167"/>
      <c r="BA3611" s="167"/>
      <c r="BB3611" s="147" t="str">
        <f t="shared" si="780"/>
        <v/>
      </c>
      <c r="BC3611" s="168"/>
      <c r="BD3611" s="165"/>
      <c r="BE3611" s="165"/>
      <c r="BF3611" s="165"/>
      <c r="BG3611" s="165"/>
      <c r="BH3611" s="165"/>
      <c r="BI3611" s="165"/>
      <c r="BJ3611" s="165"/>
      <c r="BK3611" s="165"/>
      <c r="BL3611" s="165"/>
      <c r="BM3611" s="165"/>
      <c r="BN3611" s="165"/>
      <c r="BO3611" s="165"/>
      <c r="BP3611" s="165"/>
      <c r="BQ3611" s="165"/>
      <c r="BS3611" s="6"/>
      <c r="BT3611" s="11"/>
      <c r="BU3611" s="6"/>
      <c r="BV3611" s="6"/>
    </row>
    <row r="3612" spans="1:74" ht="15.75" x14ac:dyDescent="0.25">
      <c r="A3612" s="52" t="s">
        <v>1422</v>
      </c>
      <c r="B3612" s="56"/>
      <c r="C3612" s="7" t="s">
        <v>118</v>
      </c>
      <c r="D3612" s="7" t="s">
        <v>6559</v>
      </c>
      <c r="E3612" s="7"/>
      <c r="F3612" s="64"/>
      <c r="G3612" s="6"/>
      <c r="H3612" s="6"/>
      <c r="I3612" s="10" t="s">
        <v>110</v>
      </c>
      <c r="J3612" s="11" t="s">
        <v>2895</v>
      </c>
      <c r="K3612" s="194" t="s">
        <v>510</v>
      </c>
      <c r="L3612" s="176"/>
      <c r="M3612" s="176">
        <v>1000</v>
      </c>
      <c r="N3612" s="80" t="s">
        <v>6855</v>
      </c>
      <c r="O3612" s="162"/>
      <c r="P3612" s="80" t="s">
        <v>1479</v>
      </c>
      <c r="Q3612" s="80"/>
      <c r="R3612" s="80"/>
      <c r="S3612" s="163"/>
      <c r="T3612" s="213"/>
      <c r="U3612" s="162"/>
      <c r="V3612" s="164"/>
      <c r="W3612" s="12" t="str">
        <f t="shared" si="777"/>
        <v>Mqtt1</v>
      </c>
      <c r="X3612" s="196" t="s">
        <v>10633</v>
      </c>
      <c r="Y3612" s="6" t="str">
        <f t="shared" si="779"/>
        <v>marpower/power-tag/main-propulsion-unit-offline-filter-pt329f01</v>
      </c>
      <c r="Z3612" s="103" t="str" cm="1">
        <f t="array" ref="Z3612">IF(COUNTIF(N3612,"spare"),"","$."&amp;_xlfn.REGEXEXTRACT(J3612,"^PT\d+[FQ]\d+_(.*)", 2))</f>
        <v>$.Power_Factor_Phase_C</v>
      </c>
      <c r="AA3612" s="12">
        <f t="shared" si="781"/>
        <v>2</v>
      </c>
      <c r="AB3612" s="6" t="s">
        <v>195</v>
      </c>
      <c r="AC3612" s="103">
        <v>3082</v>
      </c>
      <c r="AJ3612" s="80"/>
      <c r="AK3612" s="113" t="s">
        <v>1426</v>
      </c>
      <c r="AN3612" s="80"/>
      <c r="AO3612" s="80"/>
      <c r="AP3612" s="80"/>
      <c r="AQ3612" s="80"/>
      <c r="AR3612" s="127"/>
      <c r="AS3612" s="80"/>
      <c r="AT3612" s="7"/>
      <c r="AU3612" s="7"/>
      <c r="AV3612" s="165"/>
      <c r="AW3612" s="166"/>
      <c r="AX3612" s="137"/>
      <c r="AY3612" s="147"/>
      <c r="AZ3612" s="167"/>
      <c r="BA3612" s="167"/>
      <c r="BB3612" s="147" t="str">
        <f t="shared" si="780"/>
        <v/>
      </c>
      <c r="BC3612" s="168"/>
      <c r="BD3612" s="165"/>
      <c r="BE3612" s="165"/>
      <c r="BF3612" s="165"/>
      <c r="BG3612" s="165"/>
      <c r="BH3612" s="165"/>
      <c r="BI3612" s="165"/>
      <c r="BJ3612" s="165"/>
      <c r="BK3612" s="165"/>
      <c r="BL3612" s="165"/>
      <c r="BM3612" s="165"/>
      <c r="BN3612" s="165"/>
      <c r="BO3612" s="165"/>
      <c r="BP3612" s="165"/>
      <c r="BQ3612" s="165"/>
      <c r="BS3612" s="6"/>
      <c r="BT3612" s="11"/>
      <c r="BU3612" s="6"/>
      <c r="BV3612" s="6"/>
    </row>
    <row r="3613" spans="1:74" ht="15.75" x14ac:dyDescent="0.25">
      <c r="A3613" s="52" t="s">
        <v>1422</v>
      </c>
      <c r="B3613" s="56"/>
      <c r="C3613" s="7" t="s">
        <v>118</v>
      </c>
      <c r="D3613" s="7" t="s">
        <v>6559</v>
      </c>
      <c r="E3613" s="7"/>
      <c r="F3613" s="64"/>
      <c r="G3613" s="6"/>
      <c r="H3613" s="6"/>
      <c r="I3613" s="10" t="s">
        <v>110</v>
      </c>
      <c r="J3613" s="11" t="s">
        <v>2896</v>
      </c>
      <c r="K3613" s="194" t="s">
        <v>510</v>
      </c>
      <c r="L3613" s="176"/>
      <c r="M3613" s="176">
        <v>1000</v>
      </c>
      <c r="N3613" s="80" t="s">
        <v>6855</v>
      </c>
      <c r="O3613" s="162"/>
      <c r="P3613" s="80" t="s">
        <v>1480</v>
      </c>
      <c r="Q3613" s="80"/>
      <c r="R3613" s="80"/>
      <c r="S3613" s="163"/>
      <c r="T3613" s="213"/>
      <c r="U3613" s="162"/>
      <c r="V3613" s="164"/>
      <c r="W3613" s="12" t="str">
        <f t="shared" si="777"/>
        <v>Mqtt1</v>
      </c>
      <c r="X3613" s="196" t="s">
        <v>10633</v>
      </c>
      <c r="Y3613" s="6" t="str">
        <f t="shared" si="779"/>
        <v>marpower/power-tag/main-propulsion-unit-offline-filter-pt329f01</v>
      </c>
      <c r="Z3613" s="103" t="str" cm="1">
        <f t="array" ref="Z3613">IF(COUNTIF(N3613,"spare"),"","$."&amp;_xlfn.REGEXEXTRACT(J3613,"^PT\d+[FQ]\d+_(.*)", 2))</f>
        <v>$.Total_Power_Factor</v>
      </c>
      <c r="AA3613" s="12">
        <f t="shared" si="781"/>
        <v>2</v>
      </c>
      <c r="AB3613" s="6" t="s">
        <v>195</v>
      </c>
      <c r="AC3613" s="103">
        <v>3084</v>
      </c>
      <c r="AJ3613" s="80"/>
      <c r="AK3613" s="113" t="s">
        <v>1426</v>
      </c>
      <c r="AN3613" s="80"/>
      <c r="AO3613" s="80"/>
      <c r="AP3613" s="80"/>
      <c r="AQ3613" s="80"/>
      <c r="AR3613" s="127"/>
      <c r="AS3613" s="80"/>
      <c r="AT3613" s="7"/>
      <c r="AU3613" s="7"/>
      <c r="AV3613" s="165"/>
      <c r="AW3613" s="166"/>
      <c r="AX3613" s="137"/>
      <c r="AY3613" s="147"/>
      <c r="AZ3613" s="167"/>
      <c r="BA3613" s="167"/>
      <c r="BB3613" s="147" t="str">
        <f t="shared" si="780"/>
        <v/>
      </c>
      <c r="BC3613" s="168"/>
      <c r="BD3613" s="165"/>
      <c r="BE3613" s="165"/>
      <c r="BF3613" s="165"/>
      <c r="BG3613" s="165"/>
      <c r="BH3613" s="165"/>
      <c r="BI3613" s="165"/>
      <c r="BJ3613" s="165"/>
      <c r="BK3613" s="165"/>
      <c r="BL3613" s="165"/>
      <c r="BM3613" s="165"/>
      <c r="BN3613" s="165"/>
      <c r="BO3613" s="165"/>
      <c r="BP3613" s="165"/>
      <c r="BQ3613" s="165"/>
      <c r="BS3613" s="6"/>
      <c r="BT3613" s="11"/>
      <c r="BU3613" s="6"/>
      <c r="BV3613" s="6"/>
    </row>
    <row r="3614" spans="1:74" ht="15.75" x14ac:dyDescent="0.25">
      <c r="A3614" s="52" t="s">
        <v>1422</v>
      </c>
      <c r="B3614" s="56"/>
      <c r="C3614" s="7" t="s">
        <v>118</v>
      </c>
      <c r="D3614" s="7" t="s">
        <v>6559</v>
      </c>
      <c r="E3614" s="7"/>
      <c r="F3614" s="64"/>
      <c r="G3614" s="6"/>
      <c r="H3614" s="6"/>
      <c r="I3614" s="10" t="s">
        <v>110</v>
      </c>
      <c r="J3614" s="11" t="s">
        <v>2897</v>
      </c>
      <c r="K3614" s="194" t="s">
        <v>510</v>
      </c>
      <c r="L3614" s="176"/>
      <c r="M3614" s="176">
        <v>1000</v>
      </c>
      <c r="N3614" s="80" t="s">
        <v>6855</v>
      </c>
      <c r="O3614" s="162"/>
      <c r="P3614" s="80" t="s">
        <v>6539</v>
      </c>
      <c r="Q3614" s="80"/>
      <c r="R3614" s="80"/>
      <c r="S3614" s="163"/>
      <c r="T3614" s="213"/>
      <c r="U3614" s="162"/>
      <c r="V3614" s="164"/>
      <c r="W3614" s="12" t="str">
        <f t="shared" si="777"/>
        <v>Mqtt1</v>
      </c>
      <c r="X3614" s="196" t="s">
        <v>10634</v>
      </c>
      <c r="Y3614" s="6" t="str">
        <f t="shared" si="779"/>
        <v>marpower/power-tag/ahu2000t-crew-mess-room</v>
      </c>
      <c r="Z3614" s="103" t="str" cm="1">
        <f t="array" ref="Z3614">IF(COUNTIF(N3614,"spare"),"","$."&amp;_xlfn.REGEXEXTRACT(J3614,"^PT\d+[FQ]\d+_(.*)", 2))</f>
        <v>$.RMS_Current_Phase_A</v>
      </c>
      <c r="AA3614" s="12">
        <f>AA3599+1</f>
        <v>3</v>
      </c>
      <c r="AB3614" s="6" t="s">
        <v>195</v>
      </c>
      <c r="AC3614" s="103">
        <v>3000</v>
      </c>
      <c r="AJ3614" s="80"/>
      <c r="AK3614" s="113" t="s">
        <v>1423</v>
      </c>
      <c r="AN3614" s="80"/>
      <c r="AO3614" s="80"/>
      <c r="AP3614" s="80"/>
      <c r="AQ3614" s="80"/>
      <c r="AR3614" s="127"/>
      <c r="AS3614" s="80"/>
      <c r="AT3614" s="7"/>
      <c r="AU3614" s="7"/>
      <c r="AV3614" s="165"/>
      <c r="AW3614" s="166"/>
      <c r="AX3614" s="137"/>
      <c r="AY3614" s="147"/>
      <c r="AZ3614" s="167"/>
      <c r="BA3614" s="167"/>
      <c r="BB3614" s="147" t="str">
        <f t="shared" ref="BB3614:BB3628" si="782">IF(ISNUMBER(AM3614),"1","")</f>
        <v/>
      </c>
      <c r="BC3614" s="168"/>
      <c r="BD3614" s="165"/>
      <c r="BE3614" s="165"/>
      <c r="BF3614" s="165"/>
      <c r="BG3614" s="165"/>
      <c r="BH3614" s="165"/>
      <c r="BI3614" s="165"/>
      <c r="BJ3614" s="165"/>
      <c r="BK3614" s="165"/>
      <c r="BL3614" s="165"/>
      <c r="BM3614" s="165"/>
      <c r="BN3614" s="165"/>
      <c r="BO3614" s="165"/>
      <c r="BP3614" s="165"/>
      <c r="BQ3614" s="165"/>
      <c r="BS3614" s="6"/>
      <c r="BT3614" s="11"/>
      <c r="BU3614" s="6"/>
      <c r="BV3614" s="6"/>
    </row>
    <row r="3615" spans="1:74" ht="15.75" x14ac:dyDescent="0.25">
      <c r="A3615" s="52" t="s">
        <v>1422</v>
      </c>
      <c r="B3615" s="56"/>
      <c r="C3615" s="7" t="s">
        <v>118</v>
      </c>
      <c r="D3615" s="7" t="s">
        <v>6559</v>
      </c>
      <c r="E3615" s="7"/>
      <c r="F3615" s="64"/>
      <c r="G3615" s="6"/>
      <c r="H3615" s="6"/>
      <c r="I3615" s="10" t="s">
        <v>110</v>
      </c>
      <c r="J3615" s="11" t="s">
        <v>2898</v>
      </c>
      <c r="K3615" s="194" t="s">
        <v>510</v>
      </c>
      <c r="L3615" s="176"/>
      <c r="M3615" s="176">
        <v>1000</v>
      </c>
      <c r="N3615" s="80" t="s">
        <v>6855</v>
      </c>
      <c r="O3615" s="162"/>
      <c r="P3615" s="80" t="s">
        <v>6540</v>
      </c>
      <c r="Q3615" s="80"/>
      <c r="R3615" s="80"/>
      <c r="S3615" s="163"/>
      <c r="T3615" s="213"/>
      <c r="U3615" s="162"/>
      <c r="V3615" s="164"/>
      <c r="W3615" s="12" t="str">
        <f t="shared" si="777"/>
        <v>Mqtt1</v>
      </c>
      <c r="X3615" s="196" t="s">
        <v>10634</v>
      </c>
      <c r="Y3615" s="6" t="str">
        <f t="shared" si="779"/>
        <v>marpower/power-tag/ahu2000t-crew-mess-room</v>
      </c>
      <c r="Z3615" s="103" t="str" cm="1">
        <f t="array" ref="Z3615">IF(COUNTIF(N3615,"spare"),"","$."&amp;_xlfn.REGEXEXTRACT(J3615,"^PT\d+[FQ]\d+_(.*)", 2))</f>
        <v>$.RMS_Current_Phase_B</v>
      </c>
      <c r="AA3615" s="12">
        <f t="shared" si="781"/>
        <v>3</v>
      </c>
      <c r="AB3615" s="6" t="s">
        <v>195</v>
      </c>
      <c r="AC3615" s="103">
        <v>3002</v>
      </c>
      <c r="AJ3615" s="80"/>
      <c r="AK3615" s="113" t="s">
        <v>1423</v>
      </c>
      <c r="AN3615" s="80"/>
      <c r="AO3615" s="80"/>
      <c r="AP3615" s="80"/>
      <c r="AQ3615" s="80"/>
      <c r="AR3615" s="127"/>
      <c r="AS3615" s="80"/>
      <c r="AT3615" s="7"/>
      <c r="AU3615" s="7"/>
      <c r="AV3615" s="165"/>
      <c r="AW3615" s="166"/>
      <c r="AX3615" s="137"/>
      <c r="AY3615" s="147"/>
      <c r="AZ3615" s="167"/>
      <c r="BA3615" s="167"/>
      <c r="BB3615" s="147" t="str">
        <f t="shared" si="782"/>
        <v/>
      </c>
      <c r="BC3615" s="168"/>
      <c r="BD3615" s="165"/>
      <c r="BE3615" s="165"/>
      <c r="BF3615" s="165"/>
      <c r="BG3615" s="165"/>
      <c r="BH3615" s="165"/>
      <c r="BI3615" s="165"/>
      <c r="BJ3615" s="165"/>
      <c r="BK3615" s="165"/>
      <c r="BL3615" s="165"/>
      <c r="BM3615" s="165"/>
      <c r="BN3615" s="165"/>
      <c r="BO3615" s="165"/>
      <c r="BP3615" s="165"/>
      <c r="BQ3615" s="165"/>
      <c r="BS3615" s="6"/>
      <c r="BT3615" s="11"/>
      <c r="BU3615" s="6"/>
      <c r="BV3615" s="6"/>
    </row>
    <row r="3616" spans="1:74" ht="15.75" x14ac:dyDescent="0.25">
      <c r="A3616" s="52" t="s">
        <v>1422</v>
      </c>
      <c r="B3616" s="56"/>
      <c r="C3616" s="7" t="s">
        <v>118</v>
      </c>
      <c r="D3616" s="7" t="s">
        <v>6559</v>
      </c>
      <c r="E3616" s="7"/>
      <c r="F3616" s="64"/>
      <c r="G3616" s="6"/>
      <c r="H3616" s="6"/>
      <c r="I3616" s="10" t="s">
        <v>110</v>
      </c>
      <c r="J3616" s="11" t="s">
        <v>2899</v>
      </c>
      <c r="K3616" s="194" t="s">
        <v>510</v>
      </c>
      <c r="L3616" s="176"/>
      <c r="M3616" s="176">
        <v>1000</v>
      </c>
      <c r="N3616" s="80" t="s">
        <v>6855</v>
      </c>
      <c r="O3616" s="162"/>
      <c r="P3616" s="80" t="s">
        <v>6541</v>
      </c>
      <c r="Q3616" s="80"/>
      <c r="R3616" s="80"/>
      <c r="S3616" s="163"/>
      <c r="T3616" s="213"/>
      <c r="U3616" s="162"/>
      <c r="V3616" s="164"/>
      <c r="W3616" s="12" t="str">
        <f t="shared" si="777"/>
        <v>Mqtt1</v>
      </c>
      <c r="X3616" s="196" t="s">
        <v>10634</v>
      </c>
      <c r="Y3616" s="6" t="str">
        <f t="shared" si="779"/>
        <v>marpower/power-tag/ahu2000t-crew-mess-room</v>
      </c>
      <c r="Z3616" s="103" t="str" cm="1">
        <f t="array" ref="Z3616">IF(COUNTIF(N3616,"spare"),"","$."&amp;_xlfn.REGEXEXTRACT(J3616,"^PT\d+[FQ]\d+_(.*)", 2))</f>
        <v>$.RMS_Current_Phase_C</v>
      </c>
      <c r="AA3616" s="12">
        <f t="shared" si="781"/>
        <v>3</v>
      </c>
      <c r="AB3616" s="6" t="s">
        <v>195</v>
      </c>
      <c r="AC3616" s="103">
        <v>3004</v>
      </c>
      <c r="AJ3616" s="80"/>
      <c r="AK3616" s="113" t="s">
        <v>1423</v>
      </c>
      <c r="AN3616" s="80"/>
      <c r="AO3616" s="80"/>
      <c r="AP3616" s="80"/>
      <c r="AQ3616" s="80"/>
      <c r="AR3616" s="127"/>
      <c r="AS3616" s="80"/>
      <c r="AT3616" s="7"/>
      <c r="AU3616" s="7"/>
      <c r="AV3616" s="165"/>
      <c r="AW3616" s="166"/>
      <c r="AX3616" s="137"/>
      <c r="AY3616" s="147"/>
      <c r="AZ3616" s="167"/>
      <c r="BA3616" s="167"/>
      <c r="BB3616" s="147" t="str">
        <f t="shared" si="782"/>
        <v/>
      </c>
      <c r="BC3616" s="168"/>
      <c r="BD3616" s="165"/>
      <c r="BE3616" s="165"/>
      <c r="BF3616" s="165"/>
      <c r="BG3616" s="165"/>
      <c r="BH3616" s="165"/>
      <c r="BI3616" s="165"/>
      <c r="BJ3616" s="165"/>
      <c r="BK3616" s="165"/>
      <c r="BL3616" s="165"/>
      <c r="BM3616" s="165"/>
      <c r="BN3616" s="165"/>
      <c r="BO3616" s="165"/>
      <c r="BP3616" s="165"/>
      <c r="BQ3616" s="165"/>
      <c r="BS3616" s="6"/>
      <c r="BT3616" s="11"/>
      <c r="BU3616" s="6"/>
      <c r="BV3616" s="6"/>
    </row>
    <row r="3617" spans="1:74" ht="15.75" x14ac:dyDescent="0.25">
      <c r="A3617" s="52" t="s">
        <v>1422</v>
      </c>
      <c r="B3617" s="56"/>
      <c r="C3617" s="7" t="s">
        <v>118</v>
      </c>
      <c r="D3617" s="7" t="s">
        <v>6559</v>
      </c>
      <c r="E3617" s="7"/>
      <c r="F3617" s="64"/>
      <c r="G3617" s="6"/>
      <c r="H3617" s="6"/>
      <c r="I3617" s="10" t="s">
        <v>110</v>
      </c>
      <c r="J3617" s="11" t="s">
        <v>2900</v>
      </c>
      <c r="K3617" s="194" t="s">
        <v>510</v>
      </c>
      <c r="L3617" s="176"/>
      <c r="M3617" s="176">
        <v>1000</v>
      </c>
      <c r="N3617" s="80" t="s">
        <v>6855</v>
      </c>
      <c r="O3617" s="162"/>
      <c r="P3617" s="80" t="s">
        <v>6542</v>
      </c>
      <c r="Q3617" s="80"/>
      <c r="R3617" s="80"/>
      <c r="S3617" s="163"/>
      <c r="T3617" s="213"/>
      <c r="U3617" s="162"/>
      <c r="V3617" s="164"/>
      <c r="W3617" s="12" t="str">
        <f t="shared" si="777"/>
        <v>Mqtt1</v>
      </c>
      <c r="X3617" s="196" t="s">
        <v>10634</v>
      </c>
      <c r="Y3617" s="6" t="str">
        <f t="shared" si="779"/>
        <v>marpower/power-tag/ahu2000t-crew-mess-room</v>
      </c>
      <c r="Z3617" s="103" t="str" cm="1">
        <f t="array" ref="Z3617">IF(COUNTIF(N3617,"spare"),"","$."&amp;_xlfn.REGEXEXTRACT(J3617,"^PT\d+[FQ]\d+_(.*)", 2))</f>
        <v>$.RMS_Current_Phase_Neut</v>
      </c>
      <c r="AA3617" s="12">
        <f t="shared" si="781"/>
        <v>3</v>
      </c>
      <c r="AB3617" s="6" t="s">
        <v>195</v>
      </c>
      <c r="AC3617" s="103">
        <v>3006</v>
      </c>
      <c r="AJ3617" s="80"/>
      <c r="AK3617" s="113" t="s">
        <v>1423</v>
      </c>
      <c r="AN3617" s="80"/>
      <c r="AO3617" s="80"/>
      <c r="AP3617" s="80"/>
      <c r="AQ3617" s="80"/>
      <c r="AR3617" s="127"/>
      <c r="AS3617" s="80"/>
      <c r="AT3617" s="7"/>
      <c r="AU3617" s="7"/>
      <c r="AV3617" s="165"/>
      <c r="AW3617" s="166"/>
      <c r="AX3617" s="137"/>
      <c r="AY3617" s="147"/>
      <c r="AZ3617" s="167"/>
      <c r="BA3617" s="167"/>
      <c r="BB3617" s="147" t="str">
        <f t="shared" si="782"/>
        <v/>
      </c>
      <c r="BC3617" s="168"/>
      <c r="BD3617" s="165"/>
      <c r="BE3617" s="165"/>
      <c r="BF3617" s="165"/>
      <c r="BG3617" s="165"/>
      <c r="BH3617" s="165"/>
      <c r="BI3617" s="165"/>
      <c r="BJ3617" s="165"/>
      <c r="BK3617" s="165"/>
      <c r="BL3617" s="165"/>
      <c r="BM3617" s="165"/>
      <c r="BN3617" s="165"/>
      <c r="BO3617" s="165"/>
      <c r="BP3617" s="165"/>
      <c r="BQ3617" s="165"/>
      <c r="BS3617" s="6"/>
      <c r="BT3617" s="11"/>
      <c r="BU3617" s="6"/>
      <c r="BV3617" s="6"/>
    </row>
    <row r="3618" spans="1:74" ht="15.75" x14ac:dyDescent="0.25">
      <c r="A3618" s="52" t="s">
        <v>1422</v>
      </c>
      <c r="B3618" s="56"/>
      <c r="C3618" s="7" t="s">
        <v>118</v>
      </c>
      <c r="D3618" s="7" t="s">
        <v>6559</v>
      </c>
      <c r="E3618" s="7"/>
      <c r="F3618" s="64"/>
      <c r="G3618" s="6"/>
      <c r="H3618" s="6"/>
      <c r="I3618" s="10" t="s">
        <v>110</v>
      </c>
      <c r="J3618" s="11" t="s">
        <v>8331</v>
      </c>
      <c r="K3618" s="194" t="s">
        <v>510</v>
      </c>
      <c r="L3618" s="176"/>
      <c r="M3618" s="176">
        <v>1000</v>
      </c>
      <c r="N3618" s="80" t="s">
        <v>6855</v>
      </c>
      <c r="O3618" s="162"/>
      <c r="P3618" s="80" t="s">
        <v>6543</v>
      </c>
      <c r="Q3618" s="80"/>
      <c r="R3618" s="80"/>
      <c r="S3618" s="163"/>
      <c r="T3618" s="213"/>
      <c r="U3618" s="162"/>
      <c r="V3618" s="164"/>
      <c r="W3618" s="12" t="str">
        <f t="shared" si="777"/>
        <v>Mqtt1</v>
      </c>
      <c r="X3618" s="196" t="s">
        <v>10634</v>
      </c>
      <c r="Y3618" s="6" t="str">
        <f t="shared" si="779"/>
        <v>marpower/power-tag/ahu2000t-crew-mess-room</v>
      </c>
      <c r="Z3618" s="103" t="str" cm="1">
        <f t="array" ref="Z3618">IF(COUNTIF(N3618,"spare"),"","$."&amp;_xlfn.REGEXEXTRACT(J3618,"^PT\d+[FQ]\d+_(.*)", 2))</f>
        <v>$.RMS_Voltage_A_N</v>
      </c>
      <c r="AA3618" s="12">
        <f t="shared" si="781"/>
        <v>3</v>
      </c>
      <c r="AB3618" s="6" t="s">
        <v>195</v>
      </c>
      <c r="AC3618" s="103">
        <v>3028</v>
      </c>
      <c r="AJ3618" s="80"/>
      <c r="AK3618" s="113" t="s">
        <v>1424</v>
      </c>
      <c r="AN3618" s="80"/>
      <c r="AO3618" s="80"/>
      <c r="AP3618" s="80"/>
      <c r="AQ3618" s="80"/>
      <c r="AR3618" s="127"/>
      <c r="AS3618" s="80"/>
      <c r="AT3618" s="7"/>
      <c r="AU3618" s="7"/>
      <c r="AV3618" s="165"/>
      <c r="AW3618" s="166"/>
      <c r="AX3618" s="137"/>
      <c r="AY3618" s="147"/>
      <c r="AZ3618" s="167"/>
      <c r="BA3618" s="167"/>
      <c r="BB3618" s="147" t="str">
        <f t="shared" si="782"/>
        <v/>
      </c>
      <c r="BC3618" s="168"/>
      <c r="BD3618" s="165"/>
      <c r="BE3618" s="165"/>
      <c r="BF3618" s="165"/>
      <c r="BG3618" s="165"/>
      <c r="BH3618" s="165"/>
      <c r="BI3618" s="165"/>
      <c r="BJ3618" s="165"/>
      <c r="BK3618" s="165"/>
      <c r="BL3618" s="165"/>
      <c r="BM3618" s="165"/>
      <c r="BN3618" s="165"/>
      <c r="BO3618" s="165"/>
      <c r="BP3618" s="165"/>
      <c r="BQ3618" s="165"/>
      <c r="BS3618" s="6"/>
      <c r="BT3618" s="11"/>
      <c r="BU3618" s="6"/>
      <c r="BV3618" s="6"/>
    </row>
    <row r="3619" spans="1:74" ht="15.75" x14ac:dyDescent="0.25">
      <c r="A3619" s="52" t="s">
        <v>1422</v>
      </c>
      <c r="B3619" s="56"/>
      <c r="C3619" s="7" t="s">
        <v>118</v>
      </c>
      <c r="D3619" s="7" t="s">
        <v>6559</v>
      </c>
      <c r="E3619" s="7"/>
      <c r="F3619" s="64"/>
      <c r="G3619" s="6"/>
      <c r="H3619" s="6"/>
      <c r="I3619" s="10" t="s">
        <v>110</v>
      </c>
      <c r="J3619" s="11" t="s">
        <v>8508</v>
      </c>
      <c r="K3619" s="194" t="s">
        <v>510</v>
      </c>
      <c r="L3619" s="176"/>
      <c r="M3619" s="176">
        <v>1000</v>
      </c>
      <c r="N3619" s="80" t="s">
        <v>6855</v>
      </c>
      <c r="O3619" s="162"/>
      <c r="P3619" s="80" t="s">
        <v>6544</v>
      </c>
      <c r="Q3619" s="80"/>
      <c r="R3619" s="80"/>
      <c r="S3619" s="163"/>
      <c r="T3619" s="213"/>
      <c r="U3619" s="162"/>
      <c r="V3619" s="164"/>
      <c r="W3619" s="12" t="str">
        <f t="shared" si="777"/>
        <v>Mqtt1</v>
      </c>
      <c r="X3619" s="196" t="s">
        <v>10634</v>
      </c>
      <c r="Y3619" s="6" t="str">
        <f t="shared" si="779"/>
        <v>marpower/power-tag/ahu2000t-crew-mess-room</v>
      </c>
      <c r="Z3619" s="103" t="str" cm="1">
        <f t="array" ref="Z3619">IF(COUNTIF(N3619,"spare"),"","$."&amp;_xlfn.REGEXEXTRACT(J3619,"^PT\d+[FQ]\d+_(.*)", 2))</f>
        <v>$.RMS_Voltage_B_N</v>
      </c>
      <c r="AA3619" s="12">
        <f t="shared" si="781"/>
        <v>3</v>
      </c>
      <c r="AB3619" s="6" t="s">
        <v>195</v>
      </c>
      <c r="AC3619" s="103">
        <v>3030</v>
      </c>
      <c r="AJ3619" s="80"/>
      <c r="AK3619" s="113" t="s">
        <v>1424</v>
      </c>
      <c r="AN3619" s="80"/>
      <c r="AO3619" s="80"/>
      <c r="AP3619" s="80"/>
      <c r="AQ3619" s="80"/>
      <c r="AR3619" s="127"/>
      <c r="AS3619" s="80"/>
      <c r="AT3619" s="7"/>
      <c r="AU3619" s="7"/>
      <c r="AV3619" s="165"/>
      <c r="AW3619" s="166"/>
      <c r="AX3619" s="137"/>
      <c r="AY3619" s="147"/>
      <c r="AZ3619" s="167"/>
      <c r="BA3619" s="167"/>
      <c r="BB3619" s="147" t="str">
        <f t="shared" si="782"/>
        <v/>
      </c>
      <c r="BC3619" s="168"/>
      <c r="BD3619" s="165"/>
      <c r="BE3619" s="165"/>
      <c r="BF3619" s="165"/>
      <c r="BG3619" s="165"/>
      <c r="BH3619" s="165"/>
      <c r="BI3619" s="165"/>
      <c r="BJ3619" s="165"/>
      <c r="BK3619" s="165"/>
      <c r="BL3619" s="165"/>
      <c r="BM3619" s="165"/>
      <c r="BN3619" s="165"/>
      <c r="BO3619" s="165"/>
      <c r="BP3619" s="165"/>
      <c r="BQ3619" s="165"/>
      <c r="BS3619" s="6"/>
      <c r="BT3619" s="11"/>
      <c r="BU3619" s="6"/>
      <c r="BV3619" s="6"/>
    </row>
    <row r="3620" spans="1:74" ht="15.75" x14ac:dyDescent="0.25">
      <c r="A3620" s="52" t="s">
        <v>1422</v>
      </c>
      <c r="B3620" s="56"/>
      <c r="C3620" s="7" t="s">
        <v>118</v>
      </c>
      <c r="D3620" s="7" t="s">
        <v>6559</v>
      </c>
      <c r="E3620" s="7"/>
      <c r="F3620" s="64"/>
      <c r="G3620" s="6"/>
      <c r="H3620" s="6"/>
      <c r="I3620" s="10" t="s">
        <v>110</v>
      </c>
      <c r="J3620" s="11" t="s">
        <v>8685</v>
      </c>
      <c r="K3620" s="194" t="s">
        <v>510</v>
      </c>
      <c r="L3620" s="176"/>
      <c r="M3620" s="176">
        <v>1000</v>
      </c>
      <c r="N3620" s="80" t="s">
        <v>6855</v>
      </c>
      <c r="O3620" s="162"/>
      <c r="P3620" s="80" t="s">
        <v>6545</v>
      </c>
      <c r="Q3620" s="80"/>
      <c r="R3620" s="80"/>
      <c r="S3620" s="163"/>
      <c r="T3620" s="213"/>
      <c r="U3620" s="162"/>
      <c r="V3620" s="164"/>
      <c r="W3620" s="12" t="str">
        <f t="shared" si="777"/>
        <v>Mqtt1</v>
      </c>
      <c r="X3620" s="196" t="s">
        <v>10634</v>
      </c>
      <c r="Y3620" s="6" t="str">
        <f t="shared" si="779"/>
        <v>marpower/power-tag/ahu2000t-crew-mess-room</v>
      </c>
      <c r="Z3620" s="103" t="str" cm="1">
        <f t="array" ref="Z3620">IF(COUNTIF(N3620,"spare"),"","$."&amp;_xlfn.REGEXEXTRACT(J3620,"^PT\d+[FQ]\d+_(.*)", 2))</f>
        <v>$.RMS_Voltage_C_N</v>
      </c>
      <c r="AA3620" s="12">
        <f t="shared" si="781"/>
        <v>3</v>
      </c>
      <c r="AB3620" s="6" t="s">
        <v>195</v>
      </c>
      <c r="AC3620" s="103">
        <v>3032</v>
      </c>
      <c r="AJ3620" s="80"/>
      <c r="AK3620" s="113" t="s">
        <v>1424</v>
      </c>
      <c r="AN3620" s="80"/>
      <c r="AO3620" s="80"/>
      <c r="AP3620" s="80"/>
      <c r="AQ3620" s="80"/>
      <c r="AR3620" s="127"/>
      <c r="AS3620" s="80"/>
      <c r="AT3620" s="7"/>
      <c r="AU3620" s="7"/>
      <c r="AV3620" s="165"/>
      <c r="AW3620" s="166"/>
      <c r="AX3620" s="137"/>
      <c r="AY3620" s="147"/>
      <c r="AZ3620" s="167"/>
      <c r="BA3620" s="167"/>
      <c r="BB3620" s="147" t="str">
        <f t="shared" si="782"/>
        <v/>
      </c>
      <c r="BC3620" s="168"/>
      <c r="BD3620" s="165"/>
      <c r="BE3620" s="165"/>
      <c r="BF3620" s="165"/>
      <c r="BG3620" s="165"/>
      <c r="BH3620" s="165"/>
      <c r="BI3620" s="165"/>
      <c r="BJ3620" s="165"/>
      <c r="BK3620" s="165"/>
      <c r="BL3620" s="165"/>
      <c r="BM3620" s="165"/>
      <c r="BN3620" s="165"/>
      <c r="BO3620" s="165"/>
      <c r="BP3620" s="165"/>
      <c r="BQ3620" s="165"/>
      <c r="BS3620" s="6"/>
      <c r="BT3620" s="11"/>
      <c r="BU3620" s="6"/>
      <c r="BV3620" s="6"/>
    </row>
    <row r="3621" spans="1:74" ht="15.75" x14ac:dyDescent="0.25">
      <c r="A3621" s="52" t="s">
        <v>1422</v>
      </c>
      <c r="B3621" s="56"/>
      <c r="C3621" s="7" t="s">
        <v>118</v>
      </c>
      <c r="D3621" s="7" t="s">
        <v>6559</v>
      </c>
      <c r="E3621" s="7"/>
      <c r="F3621" s="64"/>
      <c r="G3621" s="6"/>
      <c r="H3621" s="6"/>
      <c r="I3621" s="10" t="s">
        <v>110</v>
      </c>
      <c r="J3621" s="11" t="s">
        <v>2901</v>
      </c>
      <c r="K3621" s="194" t="s">
        <v>510</v>
      </c>
      <c r="L3621" s="176"/>
      <c r="M3621" s="176">
        <v>1000</v>
      </c>
      <c r="N3621" s="80" t="s">
        <v>6855</v>
      </c>
      <c r="O3621" s="162"/>
      <c r="P3621" s="80" t="s">
        <v>6546</v>
      </c>
      <c r="Q3621" s="80"/>
      <c r="R3621" s="80"/>
      <c r="S3621" s="163"/>
      <c r="T3621" s="213"/>
      <c r="U3621" s="162"/>
      <c r="V3621" s="164"/>
      <c r="W3621" s="12" t="str">
        <f t="shared" si="777"/>
        <v>Mqtt1</v>
      </c>
      <c r="X3621" s="196" t="s">
        <v>10634</v>
      </c>
      <c r="Y3621" s="6" t="str">
        <f t="shared" si="779"/>
        <v>marpower/power-tag/ahu2000t-crew-mess-room</v>
      </c>
      <c r="Z3621" s="103" t="str" cm="1">
        <f t="array" ref="Z3621">IF(COUNTIF(N3621,"spare"),"","$."&amp;_xlfn.REGEXEXTRACT(J3621,"^PT\d+[FQ]\d+_(.*)", 2))</f>
        <v>$.Active_Power_Phase_A</v>
      </c>
      <c r="AA3621" s="12">
        <f t="shared" si="781"/>
        <v>3</v>
      </c>
      <c r="AB3621" s="6" t="s">
        <v>195</v>
      </c>
      <c r="AC3621" s="103">
        <v>3054</v>
      </c>
      <c r="AJ3621" s="80"/>
      <c r="AK3621" s="113" t="s">
        <v>1425</v>
      </c>
      <c r="AN3621" s="80"/>
      <c r="AO3621" s="80"/>
      <c r="AP3621" s="80"/>
      <c r="AQ3621" s="80"/>
      <c r="AR3621" s="127"/>
      <c r="AS3621" s="80"/>
      <c r="AT3621" s="7"/>
      <c r="AU3621" s="7"/>
      <c r="AV3621" s="165"/>
      <c r="AW3621" s="166"/>
      <c r="AX3621" s="137"/>
      <c r="AY3621" s="147"/>
      <c r="AZ3621" s="167"/>
      <c r="BA3621" s="167"/>
      <c r="BB3621" s="147" t="str">
        <f t="shared" si="782"/>
        <v/>
      </c>
      <c r="BC3621" s="168"/>
      <c r="BD3621" s="165"/>
      <c r="BE3621" s="165"/>
      <c r="BF3621" s="165"/>
      <c r="BG3621" s="165"/>
      <c r="BH3621" s="165"/>
      <c r="BI3621" s="165"/>
      <c r="BJ3621" s="165"/>
      <c r="BK3621" s="165"/>
      <c r="BL3621" s="165"/>
      <c r="BM3621" s="165"/>
      <c r="BN3621" s="165"/>
      <c r="BO3621" s="165"/>
      <c r="BP3621" s="165"/>
      <c r="BQ3621" s="165"/>
      <c r="BS3621" s="6"/>
      <c r="BT3621" s="11"/>
      <c r="BU3621" s="6"/>
      <c r="BV3621" s="6"/>
    </row>
    <row r="3622" spans="1:74" ht="15.75" x14ac:dyDescent="0.25">
      <c r="A3622" s="52" t="s">
        <v>1422</v>
      </c>
      <c r="B3622" s="56"/>
      <c r="C3622" s="7" t="s">
        <v>118</v>
      </c>
      <c r="D3622" s="7" t="s">
        <v>6559</v>
      </c>
      <c r="E3622" s="7"/>
      <c r="F3622" s="64"/>
      <c r="G3622" s="6"/>
      <c r="H3622" s="6"/>
      <c r="I3622" s="10" t="s">
        <v>110</v>
      </c>
      <c r="J3622" s="11" t="s">
        <v>2902</v>
      </c>
      <c r="K3622" s="194" t="s">
        <v>510</v>
      </c>
      <c r="L3622" s="176"/>
      <c r="M3622" s="176">
        <v>1000</v>
      </c>
      <c r="N3622" s="80" t="s">
        <v>6855</v>
      </c>
      <c r="O3622" s="162"/>
      <c r="P3622" s="80" t="s">
        <v>6547</v>
      </c>
      <c r="Q3622" s="80"/>
      <c r="R3622" s="80"/>
      <c r="S3622" s="163"/>
      <c r="T3622" s="213"/>
      <c r="U3622" s="162"/>
      <c r="V3622" s="164"/>
      <c r="W3622" s="12" t="str">
        <f t="shared" si="777"/>
        <v>Mqtt1</v>
      </c>
      <c r="X3622" s="196" t="s">
        <v>10634</v>
      </c>
      <c r="Y3622" s="6" t="str">
        <f t="shared" si="779"/>
        <v>marpower/power-tag/ahu2000t-crew-mess-room</v>
      </c>
      <c r="Z3622" s="103" t="str" cm="1">
        <f t="array" ref="Z3622">IF(COUNTIF(N3622,"spare"),"","$."&amp;_xlfn.REGEXEXTRACT(J3622,"^PT\d+[FQ]\d+_(.*)", 2))</f>
        <v>$.Active_Power_Phase_B</v>
      </c>
      <c r="AA3622" s="12">
        <f t="shared" si="781"/>
        <v>3</v>
      </c>
      <c r="AB3622" s="6" t="s">
        <v>195</v>
      </c>
      <c r="AC3622" s="103">
        <v>3056</v>
      </c>
      <c r="AJ3622" s="80"/>
      <c r="AK3622" s="113" t="s">
        <v>1425</v>
      </c>
      <c r="AN3622" s="80"/>
      <c r="AO3622" s="80"/>
      <c r="AP3622" s="80"/>
      <c r="AQ3622" s="80"/>
      <c r="AR3622" s="127"/>
      <c r="AS3622" s="80"/>
      <c r="AT3622" s="7"/>
      <c r="AU3622" s="7"/>
      <c r="AV3622" s="165"/>
      <c r="AW3622" s="166"/>
      <c r="AX3622" s="137"/>
      <c r="AY3622" s="147"/>
      <c r="AZ3622" s="167"/>
      <c r="BA3622" s="167"/>
      <c r="BB3622" s="147" t="str">
        <f t="shared" si="782"/>
        <v/>
      </c>
      <c r="BC3622" s="168"/>
      <c r="BD3622" s="165"/>
      <c r="BE3622" s="165"/>
      <c r="BF3622" s="165"/>
      <c r="BG3622" s="165"/>
      <c r="BH3622" s="165"/>
      <c r="BI3622" s="165"/>
      <c r="BJ3622" s="165"/>
      <c r="BK3622" s="165"/>
      <c r="BL3622" s="165"/>
      <c r="BM3622" s="165"/>
      <c r="BN3622" s="165"/>
      <c r="BO3622" s="165"/>
      <c r="BP3622" s="165"/>
      <c r="BQ3622" s="165"/>
      <c r="BS3622" s="6"/>
      <c r="BT3622" s="11"/>
      <c r="BU3622" s="6"/>
      <c r="BV3622" s="6"/>
    </row>
    <row r="3623" spans="1:74" ht="15.75" x14ac:dyDescent="0.25">
      <c r="A3623" s="52" t="s">
        <v>1422</v>
      </c>
      <c r="B3623" s="56"/>
      <c r="C3623" s="7" t="s">
        <v>118</v>
      </c>
      <c r="D3623" s="7" t="s">
        <v>6559</v>
      </c>
      <c r="E3623" s="7"/>
      <c r="F3623" s="64"/>
      <c r="G3623" s="6"/>
      <c r="H3623" s="6"/>
      <c r="I3623" s="10" t="s">
        <v>110</v>
      </c>
      <c r="J3623" s="11" t="s">
        <v>2903</v>
      </c>
      <c r="K3623" s="194" t="s">
        <v>510</v>
      </c>
      <c r="L3623" s="176"/>
      <c r="M3623" s="176">
        <v>1000</v>
      </c>
      <c r="N3623" s="80" t="s">
        <v>6855</v>
      </c>
      <c r="O3623" s="162"/>
      <c r="P3623" s="80" t="s">
        <v>6548</v>
      </c>
      <c r="Q3623" s="80"/>
      <c r="R3623" s="80"/>
      <c r="S3623" s="163"/>
      <c r="T3623" s="213"/>
      <c r="U3623" s="162"/>
      <c r="V3623" s="164"/>
      <c r="W3623" s="12" t="str">
        <f t="shared" si="777"/>
        <v>Mqtt1</v>
      </c>
      <c r="X3623" s="196" t="s">
        <v>10634</v>
      </c>
      <c r="Y3623" s="6" t="str">
        <f t="shared" si="779"/>
        <v>marpower/power-tag/ahu2000t-crew-mess-room</v>
      </c>
      <c r="Z3623" s="103" t="str" cm="1">
        <f t="array" ref="Z3623">IF(COUNTIF(N3623,"spare"),"","$."&amp;_xlfn.REGEXEXTRACT(J3623,"^PT\d+[FQ]\d+_(.*)", 2))</f>
        <v>$.Active_Power_Phase_C</v>
      </c>
      <c r="AA3623" s="12">
        <f t="shared" si="781"/>
        <v>3</v>
      </c>
      <c r="AB3623" s="6" t="s">
        <v>195</v>
      </c>
      <c r="AC3623" s="103">
        <v>3058</v>
      </c>
      <c r="AJ3623" s="80"/>
      <c r="AK3623" s="113" t="s">
        <v>1425</v>
      </c>
      <c r="AN3623" s="80"/>
      <c r="AO3623" s="80"/>
      <c r="AP3623" s="80"/>
      <c r="AQ3623" s="80"/>
      <c r="AR3623" s="127"/>
      <c r="AS3623" s="80"/>
      <c r="AT3623" s="7"/>
      <c r="AU3623" s="7"/>
      <c r="AV3623" s="165"/>
      <c r="AW3623" s="166"/>
      <c r="AX3623" s="137"/>
      <c r="AY3623" s="147"/>
      <c r="AZ3623" s="167"/>
      <c r="BA3623" s="167"/>
      <c r="BB3623" s="147" t="str">
        <f t="shared" si="782"/>
        <v/>
      </c>
      <c r="BC3623" s="168"/>
      <c r="BD3623" s="165"/>
      <c r="BE3623" s="165"/>
      <c r="BF3623" s="165"/>
      <c r="BG3623" s="165"/>
      <c r="BH3623" s="165"/>
      <c r="BI3623" s="165"/>
      <c r="BJ3623" s="165"/>
      <c r="BK3623" s="165"/>
      <c r="BL3623" s="165"/>
      <c r="BM3623" s="165"/>
      <c r="BN3623" s="165"/>
      <c r="BO3623" s="165"/>
      <c r="BP3623" s="165"/>
      <c r="BQ3623" s="165"/>
      <c r="BS3623" s="6"/>
      <c r="BT3623" s="11"/>
      <c r="BU3623" s="6"/>
      <c r="BV3623" s="6"/>
    </row>
    <row r="3624" spans="1:74" ht="15.75" x14ac:dyDescent="0.25">
      <c r="A3624" s="52" t="s">
        <v>1422</v>
      </c>
      <c r="B3624" s="56"/>
      <c r="C3624" s="7" t="s">
        <v>118</v>
      </c>
      <c r="D3624" s="7" t="s">
        <v>6559</v>
      </c>
      <c r="E3624" s="7"/>
      <c r="F3624" s="64"/>
      <c r="G3624" s="6"/>
      <c r="H3624" s="6"/>
      <c r="I3624" s="10" t="s">
        <v>110</v>
      </c>
      <c r="J3624" s="11" t="s">
        <v>2904</v>
      </c>
      <c r="K3624" s="194" t="s">
        <v>510</v>
      </c>
      <c r="L3624" s="176"/>
      <c r="M3624" s="176">
        <v>1000</v>
      </c>
      <c r="N3624" s="80" t="s">
        <v>6855</v>
      </c>
      <c r="O3624" s="162"/>
      <c r="P3624" s="80" t="s">
        <v>6549</v>
      </c>
      <c r="Q3624" s="80"/>
      <c r="R3624" s="80"/>
      <c r="S3624" s="163"/>
      <c r="T3624" s="213"/>
      <c r="U3624" s="162"/>
      <c r="V3624" s="164"/>
      <c r="W3624" s="12" t="str">
        <f t="shared" si="777"/>
        <v>Mqtt1</v>
      </c>
      <c r="X3624" s="196" t="s">
        <v>10634</v>
      </c>
      <c r="Y3624" s="6" t="str">
        <f t="shared" si="779"/>
        <v>marpower/power-tag/ahu2000t-crew-mess-room</v>
      </c>
      <c r="Z3624" s="103" t="str" cm="1">
        <f t="array" ref="Z3624">IF(COUNTIF(N3624,"spare"),"","$."&amp;_xlfn.REGEXEXTRACT(J3624,"^PT\d+[FQ]\d+_(.*)", 2))</f>
        <v>$.Total_Active_Power</v>
      </c>
      <c r="AA3624" s="12">
        <f t="shared" si="781"/>
        <v>3</v>
      </c>
      <c r="AB3624" s="6" t="s">
        <v>195</v>
      </c>
      <c r="AC3624" s="103">
        <v>3060</v>
      </c>
      <c r="AJ3624" s="80"/>
      <c r="AK3624" s="113" t="s">
        <v>1425</v>
      </c>
      <c r="AN3624" s="80"/>
      <c r="AO3624" s="80"/>
      <c r="AP3624" s="80"/>
      <c r="AQ3624" s="80"/>
      <c r="AR3624" s="127"/>
      <c r="AS3624" s="80"/>
      <c r="AT3624" s="7"/>
      <c r="AU3624" s="7"/>
      <c r="AV3624" s="165"/>
      <c r="AW3624" s="166"/>
      <c r="AX3624" s="137"/>
      <c r="AY3624" s="147"/>
      <c r="AZ3624" s="167"/>
      <c r="BA3624" s="167"/>
      <c r="BB3624" s="147" t="str">
        <f t="shared" si="782"/>
        <v/>
      </c>
      <c r="BC3624" s="168"/>
      <c r="BD3624" s="165"/>
      <c r="BE3624" s="165"/>
      <c r="BF3624" s="165"/>
      <c r="BG3624" s="165"/>
      <c r="BH3624" s="165"/>
      <c r="BI3624" s="165"/>
      <c r="BJ3624" s="165"/>
      <c r="BK3624" s="165"/>
      <c r="BL3624" s="165"/>
      <c r="BM3624" s="165"/>
      <c r="BN3624" s="165"/>
      <c r="BO3624" s="165"/>
      <c r="BP3624" s="165"/>
      <c r="BQ3624" s="165"/>
      <c r="BS3624" s="6"/>
      <c r="BT3624" s="11"/>
      <c r="BU3624" s="6"/>
      <c r="BV3624" s="6"/>
    </row>
    <row r="3625" spans="1:74" ht="15.75" x14ac:dyDescent="0.25">
      <c r="A3625" s="52" t="s">
        <v>1422</v>
      </c>
      <c r="B3625" s="56"/>
      <c r="C3625" s="7" t="s">
        <v>118</v>
      </c>
      <c r="D3625" s="7" t="s">
        <v>6559</v>
      </c>
      <c r="E3625" s="7"/>
      <c r="F3625" s="64"/>
      <c r="G3625" s="6"/>
      <c r="H3625" s="6"/>
      <c r="I3625" s="10" t="s">
        <v>110</v>
      </c>
      <c r="J3625" s="11" t="s">
        <v>2905</v>
      </c>
      <c r="K3625" s="194" t="s">
        <v>510</v>
      </c>
      <c r="L3625" s="176"/>
      <c r="M3625" s="176">
        <v>1000</v>
      </c>
      <c r="N3625" s="80" t="s">
        <v>6855</v>
      </c>
      <c r="O3625" s="162"/>
      <c r="P3625" s="80" t="s">
        <v>6550</v>
      </c>
      <c r="Q3625" s="80"/>
      <c r="R3625" s="80"/>
      <c r="S3625" s="163"/>
      <c r="T3625" s="213"/>
      <c r="U3625" s="162"/>
      <c r="V3625" s="164"/>
      <c r="W3625" s="12" t="str">
        <f t="shared" si="777"/>
        <v>Mqtt1</v>
      </c>
      <c r="X3625" s="196" t="s">
        <v>10634</v>
      </c>
      <c r="Y3625" s="6" t="str">
        <f t="shared" si="779"/>
        <v>marpower/power-tag/ahu2000t-crew-mess-room</v>
      </c>
      <c r="Z3625" s="103" t="str" cm="1">
        <f t="array" ref="Z3625">IF(COUNTIF(N3625,"spare"),"","$."&amp;_xlfn.REGEXEXTRACT(J3625,"^PT\d+[FQ]\d+_(.*)", 2))</f>
        <v>$.Power_Factor_Phase_A</v>
      </c>
      <c r="AA3625" s="12">
        <f t="shared" si="781"/>
        <v>3</v>
      </c>
      <c r="AB3625" s="6" t="s">
        <v>195</v>
      </c>
      <c r="AC3625" s="103">
        <v>3078</v>
      </c>
      <c r="AJ3625" s="80"/>
      <c r="AK3625" s="113" t="s">
        <v>1426</v>
      </c>
      <c r="AN3625" s="80"/>
      <c r="AO3625" s="80"/>
      <c r="AP3625" s="80"/>
      <c r="AQ3625" s="80"/>
      <c r="AR3625" s="127"/>
      <c r="AS3625" s="80"/>
      <c r="AT3625" s="7"/>
      <c r="AU3625" s="7"/>
      <c r="AV3625" s="165"/>
      <c r="AW3625" s="166"/>
      <c r="AX3625" s="137"/>
      <c r="AY3625" s="147"/>
      <c r="AZ3625" s="167"/>
      <c r="BA3625" s="167"/>
      <c r="BB3625" s="147" t="str">
        <f t="shared" si="782"/>
        <v/>
      </c>
      <c r="BC3625" s="168"/>
      <c r="BD3625" s="165"/>
      <c r="BE3625" s="165"/>
      <c r="BF3625" s="165"/>
      <c r="BG3625" s="165"/>
      <c r="BH3625" s="165"/>
      <c r="BI3625" s="165"/>
      <c r="BJ3625" s="165"/>
      <c r="BK3625" s="165"/>
      <c r="BL3625" s="165"/>
      <c r="BM3625" s="165"/>
      <c r="BN3625" s="165"/>
      <c r="BO3625" s="165"/>
      <c r="BP3625" s="165"/>
      <c r="BQ3625" s="165"/>
      <c r="BS3625" s="6"/>
      <c r="BT3625" s="11"/>
      <c r="BU3625" s="6"/>
      <c r="BV3625" s="6"/>
    </row>
    <row r="3626" spans="1:74" ht="15.75" x14ac:dyDescent="0.25">
      <c r="A3626" s="52" t="s">
        <v>1422</v>
      </c>
      <c r="B3626" s="56"/>
      <c r="C3626" s="7" t="s">
        <v>118</v>
      </c>
      <c r="D3626" s="7" t="s">
        <v>6559</v>
      </c>
      <c r="E3626" s="7"/>
      <c r="F3626" s="64"/>
      <c r="G3626" s="6"/>
      <c r="H3626" s="6"/>
      <c r="I3626" s="10" t="s">
        <v>110</v>
      </c>
      <c r="J3626" s="11" t="s">
        <v>2906</v>
      </c>
      <c r="K3626" s="194" t="s">
        <v>510</v>
      </c>
      <c r="L3626" s="176"/>
      <c r="M3626" s="176">
        <v>1000</v>
      </c>
      <c r="N3626" s="80" t="s">
        <v>6855</v>
      </c>
      <c r="O3626" s="162"/>
      <c r="P3626" s="80" t="s">
        <v>6551</v>
      </c>
      <c r="Q3626" s="80"/>
      <c r="R3626" s="80"/>
      <c r="S3626" s="163"/>
      <c r="T3626" s="213"/>
      <c r="U3626" s="162"/>
      <c r="V3626" s="164"/>
      <c r="W3626" s="12" t="str">
        <f t="shared" si="777"/>
        <v>Mqtt1</v>
      </c>
      <c r="X3626" s="196" t="s">
        <v>10634</v>
      </c>
      <c r="Y3626" s="6" t="str">
        <f t="shared" si="779"/>
        <v>marpower/power-tag/ahu2000t-crew-mess-room</v>
      </c>
      <c r="Z3626" s="103" t="str" cm="1">
        <f t="array" ref="Z3626">IF(COUNTIF(N3626,"spare"),"","$."&amp;_xlfn.REGEXEXTRACT(J3626,"^PT\d+[FQ]\d+_(.*)", 2))</f>
        <v>$.Power_Factor_Phase_B</v>
      </c>
      <c r="AA3626" s="12">
        <f t="shared" si="781"/>
        <v>3</v>
      </c>
      <c r="AB3626" s="6" t="s">
        <v>195</v>
      </c>
      <c r="AC3626" s="103">
        <v>3080</v>
      </c>
      <c r="AJ3626" s="80"/>
      <c r="AK3626" s="113" t="s">
        <v>1426</v>
      </c>
      <c r="AN3626" s="80"/>
      <c r="AO3626" s="80"/>
      <c r="AP3626" s="80"/>
      <c r="AQ3626" s="80"/>
      <c r="AR3626" s="127"/>
      <c r="AS3626" s="80"/>
      <c r="AT3626" s="7"/>
      <c r="AU3626" s="7"/>
      <c r="AV3626" s="165"/>
      <c r="AW3626" s="166"/>
      <c r="AX3626" s="137"/>
      <c r="AY3626" s="147"/>
      <c r="AZ3626" s="167"/>
      <c r="BA3626" s="167"/>
      <c r="BB3626" s="147" t="str">
        <f t="shared" si="782"/>
        <v/>
      </c>
      <c r="BC3626" s="168"/>
      <c r="BD3626" s="165"/>
      <c r="BE3626" s="165"/>
      <c r="BF3626" s="165"/>
      <c r="BG3626" s="165"/>
      <c r="BH3626" s="165"/>
      <c r="BI3626" s="165"/>
      <c r="BJ3626" s="165"/>
      <c r="BK3626" s="165"/>
      <c r="BL3626" s="165"/>
      <c r="BM3626" s="165"/>
      <c r="BN3626" s="165"/>
      <c r="BO3626" s="165"/>
      <c r="BP3626" s="165"/>
      <c r="BQ3626" s="165"/>
      <c r="BS3626" s="6"/>
      <c r="BT3626" s="11"/>
      <c r="BU3626" s="6"/>
      <c r="BV3626" s="6"/>
    </row>
    <row r="3627" spans="1:74" ht="15.75" x14ac:dyDescent="0.25">
      <c r="A3627" s="52" t="s">
        <v>1422</v>
      </c>
      <c r="B3627" s="56"/>
      <c r="C3627" s="7" t="s">
        <v>118</v>
      </c>
      <c r="D3627" s="7" t="s">
        <v>6559</v>
      </c>
      <c r="E3627" s="7"/>
      <c r="F3627" s="64"/>
      <c r="G3627" s="6"/>
      <c r="H3627" s="6"/>
      <c r="I3627" s="10" t="s">
        <v>110</v>
      </c>
      <c r="J3627" s="11" t="s">
        <v>2907</v>
      </c>
      <c r="K3627" s="194" t="s">
        <v>510</v>
      </c>
      <c r="L3627" s="176"/>
      <c r="M3627" s="176">
        <v>1000</v>
      </c>
      <c r="N3627" s="80" t="s">
        <v>6855</v>
      </c>
      <c r="O3627" s="162"/>
      <c r="P3627" s="80" t="s">
        <v>6552</v>
      </c>
      <c r="Q3627" s="80"/>
      <c r="R3627" s="80"/>
      <c r="S3627" s="163"/>
      <c r="T3627" s="213"/>
      <c r="U3627" s="162"/>
      <c r="V3627" s="164"/>
      <c r="W3627" s="12" t="str">
        <f t="shared" si="777"/>
        <v>Mqtt1</v>
      </c>
      <c r="X3627" s="196" t="s">
        <v>10634</v>
      </c>
      <c r="Y3627" s="6" t="str">
        <f t="shared" si="779"/>
        <v>marpower/power-tag/ahu2000t-crew-mess-room</v>
      </c>
      <c r="Z3627" s="103" t="str" cm="1">
        <f t="array" ref="Z3627">IF(COUNTIF(N3627,"spare"),"","$."&amp;_xlfn.REGEXEXTRACT(J3627,"^PT\d+[FQ]\d+_(.*)", 2))</f>
        <v>$.Power_Factor_Phase_C</v>
      </c>
      <c r="AA3627" s="12">
        <f t="shared" si="781"/>
        <v>3</v>
      </c>
      <c r="AB3627" s="6" t="s">
        <v>195</v>
      </c>
      <c r="AC3627" s="103">
        <v>3082</v>
      </c>
      <c r="AJ3627" s="80"/>
      <c r="AK3627" s="113" t="s">
        <v>1426</v>
      </c>
      <c r="AN3627" s="80"/>
      <c r="AO3627" s="80"/>
      <c r="AP3627" s="80"/>
      <c r="AQ3627" s="80"/>
      <c r="AR3627" s="127"/>
      <c r="AS3627" s="80"/>
      <c r="AT3627" s="7"/>
      <c r="AU3627" s="7"/>
      <c r="AV3627" s="165"/>
      <c r="AW3627" s="166"/>
      <c r="AX3627" s="137"/>
      <c r="AY3627" s="147"/>
      <c r="AZ3627" s="167"/>
      <c r="BA3627" s="167"/>
      <c r="BB3627" s="147" t="str">
        <f t="shared" si="782"/>
        <v/>
      </c>
      <c r="BC3627" s="168"/>
      <c r="BD3627" s="165"/>
      <c r="BE3627" s="165"/>
      <c r="BF3627" s="165"/>
      <c r="BG3627" s="165"/>
      <c r="BH3627" s="165"/>
      <c r="BI3627" s="165"/>
      <c r="BJ3627" s="165"/>
      <c r="BK3627" s="165"/>
      <c r="BL3627" s="165"/>
      <c r="BM3627" s="165"/>
      <c r="BN3627" s="165"/>
      <c r="BO3627" s="165"/>
      <c r="BP3627" s="165"/>
      <c r="BQ3627" s="165"/>
      <c r="BS3627" s="6"/>
      <c r="BT3627" s="11"/>
      <c r="BU3627" s="6"/>
      <c r="BV3627" s="6"/>
    </row>
    <row r="3628" spans="1:74" ht="15.75" x14ac:dyDescent="0.25">
      <c r="A3628" s="52" t="s">
        <v>1422</v>
      </c>
      <c r="B3628" s="56"/>
      <c r="C3628" s="7" t="s">
        <v>118</v>
      </c>
      <c r="D3628" s="7" t="s">
        <v>6559</v>
      </c>
      <c r="E3628" s="7"/>
      <c r="F3628" s="64"/>
      <c r="G3628" s="6"/>
      <c r="H3628" s="6"/>
      <c r="I3628" s="10" t="s">
        <v>110</v>
      </c>
      <c r="J3628" s="11" t="s">
        <v>2908</v>
      </c>
      <c r="K3628" s="194" t="s">
        <v>510</v>
      </c>
      <c r="L3628" s="176"/>
      <c r="M3628" s="176">
        <v>1000</v>
      </c>
      <c r="N3628" s="80" t="s">
        <v>6855</v>
      </c>
      <c r="O3628" s="162"/>
      <c r="P3628" s="80" t="s">
        <v>6553</v>
      </c>
      <c r="Q3628" s="80"/>
      <c r="R3628" s="80"/>
      <c r="S3628" s="163"/>
      <c r="T3628" s="213"/>
      <c r="U3628" s="162"/>
      <c r="V3628" s="164"/>
      <c r="W3628" s="12" t="str">
        <f t="shared" si="777"/>
        <v>Mqtt1</v>
      </c>
      <c r="X3628" s="196" t="s">
        <v>10634</v>
      </c>
      <c r="Y3628" s="6" t="str">
        <f t="shared" si="779"/>
        <v>marpower/power-tag/ahu2000t-crew-mess-room</v>
      </c>
      <c r="Z3628" s="103" t="str" cm="1">
        <f t="array" ref="Z3628">IF(COUNTIF(N3628,"spare"),"","$."&amp;_xlfn.REGEXEXTRACT(J3628,"^PT\d+[FQ]\d+_(.*)", 2))</f>
        <v>$.Total_Power_Factor</v>
      </c>
      <c r="AA3628" s="12">
        <f t="shared" si="781"/>
        <v>3</v>
      </c>
      <c r="AB3628" s="6" t="s">
        <v>195</v>
      </c>
      <c r="AC3628" s="103">
        <v>3084</v>
      </c>
      <c r="AJ3628" s="80"/>
      <c r="AK3628" s="113" t="s">
        <v>1426</v>
      </c>
      <c r="AN3628" s="80"/>
      <c r="AO3628" s="80"/>
      <c r="AP3628" s="80"/>
      <c r="AQ3628" s="80"/>
      <c r="AR3628" s="127"/>
      <c r="AS3628" s="80"/>
      <c r="AT3628" s="7"/>
      <c r="AU3628" s="7"/>
      <c r="AV3628" s="165"/>
      <c r="AW3628" s="166"/>
      <c r="AX3628" s="137"/>
      <c r="AY3628" s="147"/>
      <c r="AZ3628" s="167"/>
      <c r="BA3628" s="167"/>
      <c r="BB3628" s="147" t="str">
        <f t="shared" si="782"/>
        <v/>
      </c>
      <c r="BC3628" s="168"/>
      <c r="BD3628" s="165"/>
      <c r="BE3628" s="165"/>
      <c r="BF3628" s="165"/>
      <c r="BG3628" s="165"/>
      <c r="BH3628" s="165"/>
      <c r="BI3628" s="165"/>
      <c r="BJ3628" s="165"/>
      <c r="BK3628" s="165"/>
      <c r="BL3628" s="165"/>
      <c r="BM3628" s="165"/>
      <c r="BN3628" s="165"/>
      <c r="BO3628" s="165"/>
      <c r="BP3628" s="165"/>
      <c r="BQ3628" s="165"/>
      <c r="BS3628" s="6"/>
      <c r="BT3628" s="11"/>
      <c r="BU3628" s="6"/>
      <c r="BV3628" s="6"/>
    </row>
    <row r="3629" spans="1:74" ht="15.75" x14ac:dyDescent="0.25">
      <c r="A3629" s="52" t="s">
        <v>1422</v>
      </c>
      <c r="B3629" s="56"/>
      <c r="C3629" s="7" t="s">
        <v>118</v>
      </c>
      <c r="D3629" s="7" t="s">
        <v>6559</v>
      </c>
      <c r="E3629" s="7"/>
      <c r="F3629" s="64"/>
      <c r="G3629" s="6"/>
      <c r="H3629" s="6"/>
      <c r="I3629" s="10" t="s">
        <v>110</v>
      </c>
      <c r="J3629" s="11" t="s">
        <v>2909</v>
      </c>
      <c r="K3629" s="194" t="s">
        <v>510</v>
      </c>
      <c r="L3629" s="176"/>
      <c r="M3629" s="176">
        <v>1000</v>
      </c>
      <c r="N3629" s="80" t="s">
        <v>6855</v>
      </c>
      <c r="O3629" s="162"/>
      <c r="P3629" s="80" t="s">
        <v>3497</v>
      </c>
      <c r="Q3629" s="80"/>
      <c r="R3629" s="80"/>
      <c r="S3629" s="163"/>
      <c r="T3629" s="213"/>
      <c r="U3629" s="162"/>
      <c r="V3629" s="164"/>
      <c r="W3629" s="12" t="str">
        <f t="shared" si="777"/>
        <v>Mqtt1</v>
      </c>
      <c r="X3629" s="196" t="s">
        <v>10635</v>
      </c>
      <c r="Y3629" s="6" t="str">
        <f t="shared" si="779"/>
        <v>marpower/power-tag/fwd-main-propulsion-unit-ac-heating</v>
      </c>
      <c r="Z3629" s="103" t="str" cm="1">
        <f t="array" ref="Z3629">IF(COUNTIF(N3629,"spare"),"","$."&amp;_xlfn.REGEXEXTRACT(J3629,"^PT\d+[FQ]\d+_(.*)", 2))</f>
        <v>$.RMS_Current_Phase_A</v>
      </c>
      <c r="AA3629" s="12">
        <f>AA3614+1</f>
        <v>4</v>
      </c>
      <c r="AB3629" s="6" t="s">
        <v>195</v>
      </c>
      <c r="AC3629" s="103">
        <v>3000</v>
      </c>
      <c r="AJ3629" s="80"/>
      <c r="AK3629" s="113" t="s">
        <v>1423</v>
      </c>
      <c r="AN3629" s="80"/>
      <c r="AO3629" s="80"/>
      <c r="AP3629" s="80"/>
      <c r="AQ3629" s="80"/>
      <c r="AR3629" s="127"/>
      <c r="AS3629" s="80"/>
      <c r="AT3629" s="7"/>
      <c r="AU3629" s="7"/>
      <c r="AV3629" s="165"/>
      <c r="AW3629" s="166"/>
      <c r="AX3629" s="137"/>
      <c r="AY3629" s="147"/>
      <c r="AZ3629" s="167"/>
      <c r="BA3629" s="167"/>
      <c r="BB3629" s="147" t="str">
        <f t="shared" ref="BB3629:BB3643" si="783">IF(ISNUMBER(AM3629),"1","")</f>
        <v/>
      </c>
      <c r="BC3629" s="168"/>
      <c r="BD3629" s="165"/>
      <c r="BE3629" s="165"/>
      <c r="BF3629" s="165"/>
      <c r="BG3629" s="165"/>
      <c r="BH3629" s="165"/>
      <c r="BI3629" s="165"/>
      <c r="BJ3629" s="165"/>
      <c r="BK3629" s="165"/>
      <c r="BL3629" s="165"/>
      <c r="BM3629" s="165"/>
      <c r="BN3629" s="165"/>
      <c r="BO3629" s="165"/>
      <c r="BP3629" s="165"/>
      <c r="BQ3629" s="165"/>
      <c r="BS3629" s="6"/>
      <c r="BT3629" s="11"/>
      <c r="BU3629" s="6"/>
      <c r="BV3629" s="6"/>
    </row>
    <row r="3630" spans="1:74" ht="15.75" x14ac:dyDescent="0.25">
      <c r="A3630" s="52" t="s">
        <v>1422</v>
      </c>
      <c r="B3630" s="56"/>
      <c r="C3630" s="7" t="s">
        <v>118</v>
      </c>
      <c r="D3630" s="7" t="s">
        <v>6559</v>
      </c>
      <c r="E3630" s="7"/>
      <c r="F3630" s="64"/>
      <c r="G3630" s="6"/>
      <c r="H3630" s="6"/>
      <c r="I3630" s="10" t="s">
        <v>110</v>
      </c>
      <c r="J3630" s="11" t="s">
        <v>2910</v>
      </c>
      <c r="K3630" s="194" t="s">
        <v>510</v>
      </c>
      <c r="L3630" s="176"/>
      <c r="M3630" s="176">
        <v>1000</v>
      </c>
      <c r="N3630" s="80" t="s">
        <v>6855</v>
      </c>
      <c r="O3630" s="162"/>
      <c r="P3630" s="80" t="s">
        <v>3498</v>
      </c>
      <c r="Q3630" s="80"/>
      <c r="R3630" s="80"/>
      <c r="S3630" s="163"/>
      <c r="T3630" s="213"/>
      <c r="U3630" s="162"/>
      <c r="V3630" s="164"/>
      <c r="W3630" s="12" t="str">
        <f t="shared" si="777"/>
        <v>Mqtt1</v>
      </c>
      <c r="X3630" s="196" t="s">
        <v>10635</v>
      </c>
      <c r="Y3630" s="6" t="str">
        <f t="shared" si="779"/>
        <v>marpower/power-tag/fwd-main-propulsion-unit-ac-heating</v>
      </c>
      <c r="Z3630" s="103" t="str" cm="1">
        <f t="array" ref="Z3630">IF(COUNTIF(N3630,"spare"),"","$."&amp;_xlfn.REGEXEXTRACT(J3630,"^PT\d+[FQ]\d+_(.*)", 2))</f>
        <v>$.RMS_Current_Phase_B</v>
      </c>
      <c r="AA3630" s="12">
        <f t="shared" si="781"/>
        <v>4</v>
      </c>
      <c r="AB3630" s="6" t="s">
        <v>195</v>
      </c>
      <c r="AC3630" s="103">
        <v>3002</v>
      </c>
      <c r="AJ3630" s="80"/>
      <c r="AK3630" s="113" t="s">
        <v>1423</v>
      </c>
      <c r="AN3630" s="80"/>
      <c r="AO3630" s="80"/>
      <c r="AP3630" s="80"/>
      <c r="AQ3630" s="80"/>
      <c r="AR3630" s="127"/>
      <c r="AS3630" s="80"/>
      <c r="AT3630" s="7"/>
      <c r="AU3630" s="7"/>
      <c r="AV3630" s="165"/>
      <c r="AW3630" s="166"/>
      <c r="AX3630" s="137"/>
      <c r="AY3630" s="147"/>
      <c r="AZ3630" s="167"/>
      <c r="BA3630" s="167"/>
      <c r="BB3630" s="147" t="str">
        <f t="shared" si="783"/>
        <v/>
      </c>
      <c r="BC3630" s="168"/>
      <c r="BD3630" s="165"/>
      <c r="BE3630" s="165"/>
      <c r="BF3630" s="165"/>
      <c r="BG3630" s="165"/>
      <c r="BH3630" s="165"/>
      <c r="BI3630" s="165"/>
      <c r="BJ3630" s="165"/>
      <c r="BK3630" s="165"/>
      <c r="BL3630" s="165"/>
      <c r="BM3630" s="165"/>
      <c r="BN3630" s="165"/>
      <c r="BO3630" s="165"/>
      <c r="BP3630" s="165"/>
      <c r="BQ3630" s="165"/>
      <c r="BS3630" s="6"/>
      <c r="BT3630" s="11"/>
      <c r="BU3630" s="6"/>
      <c r="BV3630" s="6"/>
    </row>
    <row r="3631" spans="1:74" ht="15.75" x14ac:dyDescent="0.25">
      <c r="A3631" s="52" t="s">
        <v>1422</v>
      </c>
      <c r="B3631" s="56"/>
      <c r="C3631" s="7" t="s">
        <v>118</v>
      </c>
      <c r="D3631" s="7" t="s">
        <v>6559</v>
      </c>
      <c r="E3631" s="7"/>
      <c r="F3631" s="64"/>
      <c r="G3631" s="6"/>
      <c r="H3631" s="6"/>
      <c r="I3631" s="10" t="s">
        <v>110</v>
      </c>
      <c r="J3631" s="11" t="s">
        <v>2911</v>
      </c>
      <c r="K3631" s="194" t="s">
        <v>510</v>
      </c>
      <c r="L3631" s="176"/>
      <c r="M3631" s="176">
        <v>1000</v>
      </c>
      <c r="N3631" s="80" t="s">
        <v>6855</v>
      </c>
      <c r="O3631" s="162"/>
      <c r="P3631" s="80" t="s">
        <v>3499</v>
      </c>
      <c r="Q3631" s="80"/>
      <c r="R3631" s="80"/>
      <c r="S3631" s="163"/>
      <c r="T3631" s="213"/>
      <c r="U3631" s="162"/>
      <c r="V3631" s="164"/>
      <c r="W3631" s="12" t="str">
        <f t="shared" si="777"/>
        <v>Mqtt1</v>
      </c>
      <c r="X3631" s="196" t="s">
        <v>10635</v>
      </c>
      <c r="Y3631" s="6" t="str">
        <f t="shared" si="779"/>
        <v>marpower/power-tag/fwd-main-propulsion-unit-ac-heating</v>
      </c>
      <c r="Z3631" s="103" t="str" cm="1">
        <f t="array" ref="Z3631">IF(COUNTIF(N3631,"spare"),"","$."&amp;_xlfn.REGEXEXTRACT(J3631,"^PT\d+[FQ]\d+_(.*)", 2))</f>
        <v>$.RMS_Current_Phase_C</v>
      </c>
      <c r="AA3631" s="12">
        <f t="shared" si="781"/>
        <v>4</v>
      </c>
      <c r="AB3631" s="6" t="s">
        <v>195</v>
      </c>
      <c r="AC3631" s="103">
        <v>3004</v>
      </c>
      <c r="AJ3631" s="80"/>
      <c r="AK3631" s="113" t="s">
        <v>1423</v>
      </c>
      <c r="AN3631" s="80"/>
      <c r="AO3631" s="80"/>
      <c r="AP3631" s="80"/>
      <c r="AQ3631" s="80"/>
      <c r="AR3631" s="127"/>
      <c r="AS3631" s="80"/>
      <c r="AT3631" s="7"/>
      <c r="AU3631" s="7"/>
      <c r="AV3631" s="165"/>
      <c r="AW3631" s="166"/>
      <c r="AX3631" s="137"/>
      <c r="AY3631" s="147"/>
      <c r="AZ3631" s="167"/>
      <c r="BA3631" s="167"/>
      <c r="BB3631" s="147" t="str">
        <f t="shared" si="783"/>
        <v/>
      </c>
      <c r="BC3631" s="168"/>
      <c r="BD3631" s="165"/>
      <c r="BE3631" s="165"/>
      <c r="BF3631" s="165"/>
      <c r="BG3631" s="165"/>
      <c r="BH3631" s="165"/>
      <c r="BI3631" s="165"/>
      <c r="BJ3631" s="165"/>
      <c r="BK3631" s="165"/>
      <c r="BL3631" s="165"/>
      <c r="BM3631" s="165"/>
      <c r="BN3631" s="165"/>
      <c r="BO3631" s="165"/>
      <c r="BP3631" s="165"/>
      <c r="BQ3631" s="165"/>
      <c r="BS3631" s="6"/>
      <c r="BT3631" s="11"/>
      <c r="BU3631" s="6"/>
      <c r="BV3631" s="6"/>
    </row>
    <row r="3632" spans="1:74" ht="15.75" x14ac:dyDescent="0.25">
      <c r="A3632" s="52" t="s">
        <v>1422</v>
      </c>
      <c r="B3632" s="56"/>
      <c r="C3632" s="7" t="s">
        <v>118</v>
      </c>
      <c r="D3632" s="7" t="s">
        <v>6559</v>
      </c>
      <c r="E3632" s="7"/>
      <c r="F3632" s="64"/>
      <c r="G3632" s="6"/>
      <c r="H3632" s="6"/>
      <c r="I3632" s="10" t="s">
        <v>110</v>
      </c>
      <c r="J3632" s="11" t="s">
        <v>2912</v>
      </c>
      <c r="K3632" s="194" t="s">
        <v>510</v>
      </c>
      <c r="L3632" s="176"/>
      <c r="M3632" s="176">
        <v>1000</v>
      </c>
      <c r="N3632" s="80" t="s">
        <v>6855</v>
      </c>
      <c r="O3632" s="162"/>
      <c r="P3632" s="80" t="s">
        <v>3500</v>
      </c>
      <c r="Q3632" s="80"/>
      <c r="R3632" s="80"/>
      <c r="S3632" s="163"/>
      <c r="T3632" s="213"/>
      <c r="U3632" s="162"/>
      <c r="V3632" s="164"/>
      <c r="W3632" s="12" t="str">
        <f t="shared" si="777"/>
        <v>Mqtt1</v>
      </c>
      <c r="X3632" s="196" t="s">
        <v>10635</v>
      </c>
      <c r="Y3632" s="6" t="str">
        <f t="shared" si="779"/>
        <v>marpower/power-tag/fwd-main-propulsion-unit-ac-heating</v>
      </c>
      <c r="Z3632" s="103" t="str" cm="1">
        <f t="array" ref="Z3632">IF(COUNTIF(N3632,"spare"),"","$."&amp;_xlfn.REGEXEXTRACT(J3632,"^PT\d+[FQ]\d+_(.*)", 2))</f>
        <v>$.RMS_Current_Phase_Neut</v>
      </c>
      <c r="AA3632" s="12">
        <f t="shared" si="781"/>
        <v>4</v>
      </c>
      <c r="AB3632" s="6" t="s">
        <v>195</v>
      </c>
      <c r="AC3632" s="103">
        <v>3006</v>
      </c>
      <c r="AJ3632" s="80"/>
      <c r="AK3632" s="113" t="s">
        <v>1423</v>
      </c>
      <c r="AN3632" s="80"/>
      <c r="AO3632" s="80"/>
      <c r="AP3632" s="80"/>
      <c r="AQ3632" s="80"/>
      <c r="AR3632" s="127"/>
      <c r="AS3632" s="80"/>
      <c r="AT3632" s="7"/>
      <c r="AU3632" s="7"/>
      <c r="AV3632" s="165"/>
      <c r="AW3632" s="166"/>
      <c r="AX3632" s="137"/>
      <c r="AY3632" s="147"/>
      <c r="AZ3632" s="167"/>
      <c r="BA3632" s="167"/>
      <c r="BB3632" s="147" t="str">
        <f t="shared" si="783"/>
        <v/>
      </c>
      <c r="BC3632" s="168"/>
      <c r="BD3632" s="165"/>
      <c r="BE3632" s="165"/>
      <c r="BF3632" s="165"/>
      <c r="BG3632" s="165"/>
      <c r="BH3632" s="165"/>
      <c r="BI3632" s="165"/>
      <c r="BJ3632" s="165"/>
      <c r="BK3632" s="165"/>
      <c r="BL3632" s="165"/>
      <c r="BM3632" s="165"/>
      <c r="BN3632" s="165"/>
      <c r="BO3632" s="165"/>
      <c r="BP3632" s="165"/>
      <c r="BQ3632" s="165"/>
      <c r="BS3632" s="6"/>
      <c r="BT3632" s="11"/>
      <c r="BU3632" s="6"/>
      <c r="BV3632" s="6"/>
    </row>
    <row r="3633" spans="1:74" ht="15.75" x14ac:dyDescent="0.25">
      <c r="A3633" s="52" t="s">
        <v>1422</v>
      </c>
      <c r="B3633" s="56"/>
      <c r="C3633" s="7" t="s">
        <v>118</v>
      </c>
      <c r="D3633" s="7" t="s">
        <v>6559</v>
      </c>
      <c r="E3633" s="7"/>
      <c r="F3633" s="64"/>
      <c r="G3633" s="6"/>
      <c r="H3633" s="6"/>
      <c r="I3633" s="10" t="s">
        <v>110</v>
      </c>
      <c r="J3633" s="11" t="s">
        <v>8332</v>
      </c>
      <c r="K3633" s="194" t="s">
        <v>510</v>
      </c>
      <c r="L3633" s="176"/>
      <c r="M3633" s="176">
        <v>1000</v>
      </c>
      <c r="N3633" s="80" t="s">
        <v>6855</v>
      </c>
      <c r="O3633" s="162"/>
      <c r="P3633" s="80" t="s">
        <v>3501</v>
      </c>
      <c r="Q3633" s="80"/>
      <c r="R3633" s="80"/>
      <c r="S3633" s="163"/>
      <c r="T3633" s="213"/>
      <c r="U3633" s="162"/>
      <c r="V3633" s="164"/>
      <c r="W3633" s="12" t="str">
        <f t="shared" si="777"/>
        <v>Mqtt1</v>
      </c>
      <c r="X3633" s="196" t="s">
        <v>10635</v>
      </c>
      <c r="Y3633" s="6" t="str">
        <f t="shared" si="779"/>
        <v>marpower/power-tag/fwd-main-propulsion-unit-ac-heating</v>
      </c>
      <c r="Z3633" s="103" t="str" cm="1">
        <f t="array" ref="Z3633">IF(COUNTIF(N3633,"spare"),"","$."&amp;_xlfn.REGEXEXTRACT(J3633,"^PT\d+[FQ]\d+_(.*)", 2))</f>
        <v>$.RMS_Voltage_A_N</v>
      </c>
      <c r="AA3633" s="12">
        <f t="shared" si="781"/>
        <v>4</v>
      </c>
      <c r="AB3633" s="6" t="s">
        <v>195</v>
      </c>
      <c r="AC3633" s="103">
        <v>3028</v>
      </c>
      <c r="AJ3633" s="80"/>
      <c r="AK3633" s="113" t="s">
        <v>1424</v>
      </c>
      <c r="AN3633" s="80"/>
      <c r="AO3633" s="80"/>
      <c r="AP3633" s="80"/>
      <c r="AQ3633" s="80"/>
      <c r="AR3633" s="127"/>
      <c r="AS3633" s="80"/>
      <c r="AT3633" s="7"/>
      <c r="AU3633" s="7"/>
      <c r="AV3633" s="165"/>
      <c r="AW3633" s="166"/>
      <c r="AX3633" s="137"/>
      <c r="AY3633" s="147"/>
      <c r="AZ3633" s="167"/>
      <c r="BA3633" s="167"/>
      <c r="BB3633" s="147" t="str">
        <f t="shared" si="783"/>
        <v/>
      </c>
      <c r="BC3633" s="168"/>
      <c r="BD3633" s="165"/>
      <c r="BE3633" s="165"/>
      <c r="BF3633" s="165"/>
      <c r="BG3633" s="165"/>
      <c r="BH3633" s="165"/>
      <c r="BI3633" s="165"/>
      <c r="BJ3633" s="165"/>
      <c r="BK3633" s="165"/>
      <c r="BL3633" s="165"/>
      <c r="BM3633" s="165"/>
      <c r="BN3633" s="165"/>
      <c r="BO3633" s="165"/>
      <c r="BP3633" s="165"/>
      <c r="BQ3633" s="165"/>
      <c r="BS3633" s="6"/>
      <c r="BT3633" s="11"/>
      <c r="BU3633" s="6"/>
      <c r="BV3633" s="6"/>
    </row>
    <row r="3634" spans="1:74" ht="15.75" x14ac:dyDescent="0.25">
      <c r="A3634" s="52" t="s">
        <v>1422</v>
      </c>
      <c r="B3634" s="56"/>
      <c r="C3634" s="7" t="s">
        <v>118</v>
      </c>
      <c r="D3634" s="7" t="s">
        <v>6559</v>
      </c>
      <c r="E3634" s="7"/>
      <c r="F3634" s="64"/>
      <c r="G3634" s="6"/>
      <c r="H3634" s="6"/>
      <c r="I3634" s="10" t="s">
        <v>110</v>
      </c>
      <c r="J3634" s="11" t="s">
        <v>8509</v>
      </c>
      <c r="K3634" s="194" t="s">
        <v>510</v>
      </c>
      <c r="L3634" s="176"/>
      <c r="M3634" s="176">
        <v>1000</v>
      </c>
      <c r="N3634" s="80" t="s">
        <v>6855</v>
      </c>
      <c r="O3634" s="162"/>
      <c r="P3634" s="80" t="s">
        <v>3502</v>
      </c>
      <c r="Q3634" s="80"/>
      <c r="R3634" s="80"/>
      <c r="S3634" s="163"/>
      <c r="T3634" s="213"/>
      <c r="U3634" s="162"/>
      <c r="V3634" s="164"/>
      <c r="W3634" s="12" t="str">
        <f t="shared" si="777"/>
        <v>Mqtt1</v>
      </c>
      <c r="X3634" s="196" t="s">
        <v>10635</v>
      </c>
      <c r="Y3634" s="6" t="str">
        <f t="shared" si="779"/>
        <v>marpower/power-tag/fwd-main-propulsion-unit-ac-heating</v>
      </c>
      <c r="Z3634" s="103" t="str" cm="1">
        <f t="array" ref="Z3634">IF(COUNTIF(N3634,"spare"),"","$."&amp;_xlfn.REGEXEXTRACT(J3634,"^PT\d+[FQ]\d+_(.*)", 2))</f>
        <v>$.RMS_Voltage_B_N</v>
      </c>
      <c r="AA3634" s="12">
        <f t="shared" si="781"/>
        <v>4</v>
      </c>
      <c r="AB3634" s="6" t="s">
        <v>195</v>
      </c>
      <c r="AC3634" s="103">
        <v>3030</v>
      </c>
      <c r="AJ3634" s="80"/>
      <c r="AK3634" s="113" t="s">
        <v>1424</v>
      </c>
      <c r="AN3634" s="80"/>
      <c r="AO3634" s="80"/>
      <c r="AP3634" s="80"/>
      <c r="AQ3634" s="80"/>
      <c r="AR3634" s="127"/>
      <c r="AS3634" s="80"/>
      <c r="AT3634" s="7"/>
      <c r="AU3634" s="7"/>
      <c r="AV3634" s="165"/>
      <c r="AW3634" s="166"/>
      <c r="AX3634" s="137"/>
      <c r="AY3634" s="147"/>
      <c r="AZ3634" s="167"/>
      <c r="BA3634" s="167"/>
      <c r="BB3634" s="147" t="str">
        <f t="shared" si="783"/>
        <v/>
      </c>
      <c r="BC3634" s="168"/>
      <c r="BD3634" s="165"/>
      <c r="BE3634" s="165"/>
      <c r="BF3634" s="165"/>
      <c r="BG3634" s="165"/>
      <c r="BH3634" s="165"/>
      <c r="BI3634" s="165"/>
      <c r="BJ3634" s="165"/>
      <c r="BK3634" s="165"/>
      <c r="BL3634" s="165"/>
      <c r="BM3634" s="165"/>
      <c r="BN3634" s="165"/>
      <c r="BO3634" s="165"/>
      <c r="BP3634" s="165"/>
      <c r="BQ3634" s="165"/>
      <c r="BS3634" s="6"/>
      <c r="BT3634" s="11"/>
      <c r="BU3634" s="6"/>
      <c r="BV3634" s="6"/>
    </row>
    <row r="3635" spans="1:74" ht="15.75" x14ac:dyDescent="0.25">
      <c r="A3635" s="52" t="s">
        <v>1422</v>
      </c>
      <c r="B3635" s="56"/>
      <c r="C3635" s="7" t="s">
        <v>118</v>
      </c>
      <c r="D3635" s="7" t="s">
        <v>6559</v>
      </c>
      <c r="E3635" s="7"/>
      <c r="F3635" s="64"/>
      <c r="G3635" s="6"/>
      <c r="H3635" s="6"/>
      <c r="I3635" s="10" t="s">
        <v>110</v>
      </c>
      <c r="J3635" s="11" t="s">
        <v>8686</v>
      </c>
      <c r="K3635" s="194" t="s">
        <v>510</v>
      </c>
      <c r="L3635" s="176"/>
      <c r="M3635" s="176">
        <v>1000</v>
      </c>
      <c r="N3635" s="80" t="s">
        <v>6855</v>
      </c>
      <c r="O3635" s="162"/>
      <c r="P3635" s="80" t="s">
        <v>3503</v>
      </c>
      <c r="Q3635" s="80"/>
      <c r="R3635" s="80"/>
      <c r="S3635" s="163"/>
      <c r="T3635" s="213"/>
      <c r="U3635" s="162"/>
      <c r="V3635" s="164"/>
      <c r="W3635" s="12" t="str">
        <f t="shared" si="777"/>
        <v>Mqtt1</v>
      </c>
      <c r="X3635" s="196" t="s">
        <v>10635</v>
      </c>
      <c r="Y3635" s="6" t="str">
        <f t="shared" si="779"/>
        <v>marpower/power-tag/fwd-main-propulsion-unit-ac-heating</v>
      </c>
      <c r="Z3635" s="103" t="str" cm="1">
        <f t="array" ref="Z3635">IF(COUNTIF(N3635,"spare"),"","$."&amp;_xlfn.REGEXEXTRACT(J3635,"^PT\d+[FQ]\d+_(.*)", 2))</f>
        <v>$.RMS_Voltage_C_N</v>
      </c>
      <c r="AA3635" s="12">
        <f t="shared" si="781"/>
        <v>4</v>
      </c>
      <c r="AB3635" s="6" t="s">
        <v>195</v>
      </c>
      <c r="AC3635" s="103">
        <v>3032</v>
      </c>
      <c r="AJ3635" s="80"/>
      <c r="AK3635" s="113" t="s">
        <v>1424</v>
      </c>
      <c r="AN3635" s="80"/>
      <c r="AO3635" s="80"/>
      <c r="AP3635" s="80"/>
      <c r="AQ3635" s="80"/>
      <c r="AR3635" s="127"/>
      <c r="AS3635" s="80"/>
      <c r="AT3635" s="7"/>
      <c r="AU3635" s="7"/>
      <c r="AV3635" s="165"/>
      <c r="AW3635" s="166"/>
      <c r="AX3635" s="137"/>
      <c r="AY3635" s="147"/>
      <c r="AZ3635" s="167"/>
      <c r="BA3635" s="167"/>
      <c r="BB3635" s="147" t="str">
        <f t="shared" si="783"/>
        <v/>
      </c>
      <c r="BC3635" s="168"/>
      <c r="BD3635" s="165"/>
      <c r="BE3635" s="165"/>
      <c r="BF3635" s="165"/>
      <c r="BG3635" s="165"/>
      <c r="BH3635" s="165"/>
      <c r="BI3635" s="165"/>
      <c r="BJ3635" s="165"/>
      <c r="BK3635" s="165"/>
      <c r="BL3635" s="165"/>
      <c r="BM3635" s="165"/>
      <c r="BN3635" s="165"/>
      <c r="BO3635" s="165"/>
      <c r="BP3635" s="165"/>
      <c r="BQ3635" s="165"/>
      <c r="BS3635" s="6"/>
      <c r="BT3635" s="11"/>
      <c r="BU3635" s="6"/>
      <c r="BV3635" s="6"/>
    </row>
    <row r="3636" spans="1:74" ht="15.75" x14ac:dyDescent="0.25">
      <c r="A3636" s="52" t="s">
        <v>1422</v>
      </c>
      <c r="B3636" s="56"/>
      <c r="C3636" s="7" t="s">
        <v>118</v>
      </c>
      <c r="D3636" s="7" t="s">
        <v>6559</v>
      </c>
      <c r="E3636" s="7"/>
      <c r="F3636" s="64"/>
      <c r="G3636" s="6"/>
      <c r="H3636" s="6"/>
      <c r="I3636" s="10" t="s">
        <v>110</v>
      </c>
      <c r="J3636" s="11" t="s">
        <v>2913</v>
      </c>
      <c r="K3636" s="194" t="s">
        <v>510</v>
      </c>
      <c r="L3636" s="176"/>
      <c r="M3636" s="176">
        <v>1000</v>
      </c>
      <c r="N3636" s="80" t="s">
        <v>6855</v>
      </c>
      <c r="O3636" s="162"/>
      <c r="P3636" s="80" t="s">
        <v>3504</v>
      </c>
      <c r="Q3636" s="80"/>
      <c r="R3636" s="80"/>
      <c r="S3636" s="163"/>
      <c r="T3636" s="213"/>
      <c r="U3636" s="162"/>
      <c r="V3636" s="164"/>
      <c r="W3636" s="12" t="str">
        <f t="shared" si="777"/>
        <v>Mqtt1</v>
      </c>
      <c r="X3636" s="196" t="s">
        <v>10635</v>
      </c>
      <c r="Y3636" s="6" t="str">
        <f t="shared" si="779"/>
        <v>marpower/power-tag/fwd-main-propulsion-unit-ac-heating</v>
      </c>
      <c r="Z3636" s="103" t="str" cm="1">
        <f t="array" ref="Z3636">IF(COUNTIF(N3636,"spare"),"","$."&amp;_xlfn.REGEXEXTRACT(J3636,"^PT\d+[FQ]\d+_(.*)", 2))</f>
        <v>$.Active_Power_Phase_A</v>
      </c>
      <c r="AA3636" s="12">
        <f t="shared" si="781"/>
        <v>4</v>
      </c>
      <c r="AB3636" s="6" t="s">
        <v>195</v>
      </c>
      <c r="AC3636" s="103">
        <v>3054</v>
      </c>
      <c r="AJ3636" s="80"/>
      <c r="AK3636" s="113" t="s">
        <v>1425</v>
      </c>
      <c r="AN3636" s="80"/>
      <c r="AO3636" s="80"/>
      <c r="AP3636" s="80"/>
      <c r="AQ3636" s="80"/>
      <c r="AR3636" s="127"/>
      <c r="AS3636" s="80"/>
      <c r="AT3636" s="7"/>
      <c r="AU3636" s="7"/>
      <c r="AV3636" s="165"/>
      <c r="AW3636" s="166"/>
      <c r="AX3636" s="137"/>
      <c r="AY3636" s="147"/>
      <c r="AZ3636" s="167"/>
      <c r="BA3636" s="167"/>
      <c r="BB3636" s="147" t="str">
        <f t="shared" si="783"/>
        <v/>
      </c>
      <c r="BC3636" s="168"/>
      <c r="BD3636" s="165"/>
      <c r="BE3636" s="165"/>
      <c r="BF3636" s="165"/>
      <c r="BG3636" s="165"/>
      <c r="BH3636" s="165"/>
      <c r="BI3636" s="165"/>
      <c r="BJ3636" s="165"/>
      <c r="BK3636" s="165"/>
      <c r="BL3636" s="165"/>
      <c r="BM3636" s="165"/>
      <c r="BN3636" s="165"/>
      <c r="BO3636" s="165"/>
      <c r="BP3636" s="165"/>
      <c r="BQ3636" s="165"/>
      <c r="BS3636" s="6"/>
      <c r="BT3636" s="11"/>
      <c r="BU3636" s="6"/>
      <c r="BV3636" s="6"/>
    </row>
    <row r="3637" spans="1:74" ht="15.75" x14ac:dyDescent="0.25">
      <c r="A3637" s="52" t="s">
        <v>1422</v>
      </c>
      <c r="B3637" s="56"/>
      <c r="C3637" s="7" t="s">
        <v>118</v>
      </c>
      <c r="D3637" s="7" t="s">
        <v>6559</v>
      </c>
      <c r="E3637" s="7"/>
      <c r="F3637" s="64"/>
      <c r="G3637" s="6"/>
      <c r="H3637" s="6"/>
      <c r="I3637" s="10" t="s">
        <v>110</v>
      </c>
      <c r="J3637" s="11" t="s">
        <v>2914</v>
      </c>
      <c r="K3637" s="194" t="s">
        <v>510</v>
      </c>
      <c r="L3637" s="176"/>
      <c r="M3637" s="176">
        <v>1000</v>
      </c>
      <c r="N3637" s="80" t="s">
        <v>6855</v>
      </c>
      <c r="O3637" s="162"/>
      <c r="P3637" s="80" t="s">
        <v>3505</v>
      </c>
      <c r="Q3637" s="80"/>
      <c r="R3637" s="80"/>
      <c r="S3637" s="163"/>
      <c r="T3637" s="213"/>
      <c r="U3637" s="162"/>
      <c r="V3637" s="164"/>
      <c r="W3637" s="12" t="str">
        <f t="shared" si="777"/>
        <v>Mqtt1</v>
      </c>
      <c r="X3637" s="196" t="s">
        <v>10635</v>
      </c>
      <c r="Y3637" s="6" t="str">
        <f t="shared" si="779"/>
        <v>marpower/power-tag/fwd-main-propulsion-unit-ac-heating</v>
      </c>
      <c r="Z3637" s="103" t="str" cm="1">
        <f t="array" ref="Z3637">IF(COUNTIF(N3637,"spare"),"","$."&amp;_xlfn.REGEXEXTRACT(J3637,"^PT\d+[FQ]\d+_(.*)", 2))</f>
        <v>$.Active_Power_Phase_B</v>
      </c>
      <c r="AA3637" s="12">
        <f t="shared" si="781"/>
        <v>4</v>
      </c>
      <c r="AB3637" s="6" t="s">
        <v>195</v>
      </c>
      <c r="AC3637" s="103">
        <v>3056</v>
      </c>
      <c r="AJ3637" s="80"/>
      <c r="AK3637" s="113" t="s">
        <v>1425</v>
      </c>
      <c r="AN3637" s="80"/>
      <c r="AO3637" s="80"/>
      <c r="AP3637" s="80"/>
      <c r="AQ3637" s="80"/>
      <c r="AR3637" s="127"/>
      <c r="AS3637" s="80"/>
      <c r="AT3637" s="7"/>
      <c r="AU3637" s="7"/>
      <c r="AV3637" s="165"/>
      <c r="AW3637" s="166"/>
      <c r="AX3637" s="137"/>
      <c r="AY3637" s="147"/>
      <c r="AZ3637" s="167"/>
      <c r="BA3637" s="167"/>
      <c r="BB3637" s="147" t="str">
        <f t="shared" si="783"/>
        <v/>
      </c>
      <c r="BC3637" s="168"/>
      <c r="BD3637" s="165"/>
      <c r="BE3637" s="165"/>
      <c r="BF3637" s="165"/>
      <c r="BG3637" s="165"/>
      <c r="BH3637" s="165"/>
      <c r="BI3637" s="165"/>
      <c r="BJ3637" s="165"/>
      <c r="BK3637" s="165"/>
      <c r="BL3637" s="165"/>
      <c r="BM3637" s="165"/>
      <c r="BN3637" s="165"/>
      <c r="BO3637" s="165"/>
      <c r="BP3637" s="165"/>
      <c r="BQ3637" s="165"/>
      <c r="BS3637" s="6"/>
      <c r="BT3637" s="11"/>
      <c r="BU3637" s="6"/>
      <c r="BV3637" s="6"/>
    </row>
    <row r="3638" spans="1:74" ht="15.75" x14ac:dyDescent="0.25">
      <c r="A3638" s="52" t="s">
        <v>1422</v>
      </c>
      <c r="B3638" s="56"/>
      <c r="C3638" s="7" t="s">
        <v>118</v>
      </c>
      <c r="D3638" s="7" t="s">
        <v>6559</v>
      </c>
      <c r="E3638" s="7"/>
      <c r="F3638" s="64"/>
      <c r="G3638" s="6"/>
      <c r="H3638" s="6"/>
      <c r="I3638" s="10" t="s">
        <v>110</v>
      </c>
      <c r="J3638" s="11" t="s">
        <v>2915</v>
      </c>
      <c r="K3638" s="194" t="s">
        <v>510</v>
      </c>
      <c r="L3638" s="176"/>
      <c r="M3638" s="176">
        <v>1000</v>
      </c>
      <c r="N3638" s="80" t="s">
        <v>6855</v>
      </c>
      <c r="O3638" s="162"/>
      <c r="P3638" s="80" t="s">
        <v>3506</v>
      </c>
      <c r="Q3638" s="80"/>
      <c r="R3638" s="80"/>
      <c r="S3638" s="163"/>
      <c r="T3638" s="213"/>
      <c r="U3638" s="162"/>
      <c r="V3638" s="164"/>
      <c r="W3638" s="12" t="str">
        <f t="shared" si="777"/>
        <v>Mqtt1</v>
      </c>
      <c r="X3638" s="196" t="s">
        <v>10635</v>
      </c>
      <c r="Y3638" s="6" t="str">
        <f t="shared" si="779"/>
        <v>marpower/power-tag/fwd-main-propulsion-unit-ac-heating</v>
      </c>
      <c r="Z3638" s="103" t="str" cm="1">
        <f t="array" ref="Z3638">IF(COUNTIF(N3638,"spare"),"","$."&amp;_xlfn.REGEXEXTRACT(J3638,"^PT\d+[FQ]\d+_(.*)", 2))</f>
        <v>$.Active_Power_Phase_C</v>
      </c>
      <c r="AA3638" s="12">
        <f t="shared" si="781"/>
        <v>4</v>
      </c>
      <c r="AB3638" s="6" t="s">
        <v>195</v>
      </c>
      <c r="AC3638" s="103">
        <v>3058</v>
      </c>
      <c r="AJ3638" s="80"/>
      <c r="AK3638" s="113" t="s">
        <v>1425</v>
      </c>
      <c r="AN3638" s="80"/>
      <c r="AO3638" s="80"/>
      <c r="AP3638" s="80"/>
      <c r="AQ3638" s="80"/>
      <c r="AR3638" s="127"/>
      <c r="AS3638" s="80"/>
      <c r="AT3638" s="7"/>
      <c r="AU3638" s="7"/>
      <c r="AV3638" s="165"/>
      <c r="AW3638" s="166"/>
      <c r="AX3638" s="137"/>
      <c r="AY3638" s="147"/>
      <c r="AZ3638" s="167"/>
      <c r="BA3638" s="167"/>
      <c r="BB3638" s="147" t="str">
        <f t="shared" si="783"/>
        <v/>
      </c>
      <c r="BC3638" s="168"/>
      <c r="BD3638" s="165"/>
      <c r="BE3638" s="165"/>
      <c r="BF3638" s="165"/>
      <c r="BG3638" s="165"/>
      <c r="BH3638" s="165"/>
      <c r="BI3638" s="165"/>
      <c r="BJ3638" s="165"/>
      <c r="BK3638" s="165"/>
      <c r="BL3638" s="165"/>
      <c r="BM3638" s="165"/>
      <c r="BN3638" s="165"/>
      <c r="BO3638" s="165"/>
      <c r="BP3638" s="165"/>
      <c r="BQ3638" s="165"/>
      <c r="BS3638" s="6"/>
      <c r="BT3638" s="11"/>
      <c r="BU3638" s="6"/>
      <c r="BV3638" s="6"/>
    </row>
    <row r="3639" spans="1:74" ht="15.75" x14ac:dyDescent="0.25">
      <c r="A3639" s="52" t="s">
        <v>1422</v>
      </c>
      <c r="B3639" s="56"/>
      <c r="C3639" s="7" t="s">
        <v>118</v>
      </c>
      <c r="D3639" s="7" t="s">
        <v>6559</v>
      </c>
      <c r="E3639" s="7"/>
      <c r="F3639" s="64"/>
      <c r="G3639" s="6"/>
      <c r="H3639" s="6"/>
      <c r="I3639" s="10" t="s">
        <v>110</v>
      </c>
      <c r="J3639" s="11" t="s">
        <v>2916</v>
      </c>
      <c r="K3639" s="194" t="s">
        <v>510</v>
      </c>
      <c r="L3639" s="176"/>
      <c r="M3639" s="176">
        <v>1000</v>
      </c>
      <c r="N3639" s="80" t="s">
        <v>6855</v>
      </c>
      <c r="O3639" s="162"/>
      <c r="P3639" s="80" t="s">
        <v>3507</v>
      </c>
      <c r="Q3639" s="80"/>
      <c r="R3639" s="80"/>
      <c r="S3639" s="163"/>
      <c r="T3639" s="213"/>
      <c r="U3639" s="162"/>
      <c r="V3639" s="164"/>
      <c r="W3639" s="12" t="str">
        <f t="shared" si="777"/>
        <v>Mqtt1</v>
      </c>
      <c r="X3639" s="196" t="s">
        <v>10635</v>
      </c>
      <c r="Y3639" s="6" t="str">
        <f t="shared" si="779"/>
        <v>marpower/power-tag/fwd-main-propulsion-unit-ac-heating</v>
      </c>
      <c r="Z3639" s="103" t="str" cm="1">
        <f t="array" ref="Z3639">IF(COUNTIF(N3639,"spare"),"","$."&amp;_xlfn.REGEXEXTRACT(J3639,"^PT\d+[FQ]\d+_(.*)", 2))</f>
        <v>$.Total_Active_Power</v>
      </c>
      <c r="AA3639" s="12">
        <f t="shared" si="781"/>
        <v>4</v>
      </c>
      <c r="AB3639" s="6" t="s">
        <v>195</v>
      </c>
      <c r="AC3639" s="103">
        <v>3060</v>
      </c>
      <c r="AJ3639" s="80"/>
      <c r="AK3639" s="113" t="s">
        <v>1425</v>
      </c>
      <c r="AN3639" s="80"/>
      <c r="AO3639" s="80"/>
      <c r="AP3639" s="80"/>
      <c r="AQ3639" s="80"/>
      <c r="AR3639" s="127"/>
      <c r="AS3639" s="80"/>
      <c r="AT3639" s="7"/>
      <c r="AU3639" s="7"/>
      <c r="AV3639" s="165"/>
      <c r="AW3639" s="166"/>
      <c r="AX3639" s="137"/>
      <c r="AY3639" s="147"/>
      <c r="AZ3639" s="167"/>
      <c r="BA3639" s="167"/>
      <c r="BB3639" s="147" t="str">
        <f t="shared" si="783"/>
        <v/>
      </c>
      <c r="BC3639" s="168"/>
      <c r="BD3639" s="165"/>
      <c r="BE3639" s="165"/>
      <c r="BF3639" s="165"/>
      <c r="BG3639" s="165"/>
      <c r="BH3639" s="165"/>
      <c r="BI3639" s="165"/>
      <c r="BJ3639" s="165"/>
      <c r="BK3639" s="165"/>
      <c r="BL3639" s="165"/>
      <c r="BM3639" s="165"/>
      <c r="BN3639" s="165"/>
      <c r="BO3639" s="165"/>
      <c r="BP3639" s="165"/>
      <c r="BQ3639" s="165"/>
      <c r="BS3639" s="6"/>
      <c r="BT3639" s="11"/>
      <c r="BU3639" s="6"/>
      <c r="BV3639" s="6"/>
    </row>
    <row r="3640" spans="1:74" ht="15.75" x14ac:dyDescent="0.25">
      <c r="A3640" s="52" t="s">
        <v>1422</v>
      </c>
      <c r="B3640" s="56"/>
      <c r="C3640" s="7" t="s">
        <v>118</v>
      </c>
      <c r="D3640" s="7" t="s">
        <v>6559</v>
      </c>
      <c r="E3640" s="7"/>
      <c r="F3640" s="64"/>
      <c r="G3640" s="6"/>
      <c r="H3640" s="6"/>
      <c r="I3640" s="10" t="s">
        <v>110</v>
      </c>
      <c r="J3640" s="11" t="s">
        <v>2917</v>
      </c>
      <c r="K3640" s="194" t="s">
        <v>510</v>
      </c>
      <c r="L3640" s="176"/>
      <c r="M3640" s="176">
        <v>1000</v>
      </c>
      <c r="N3640" s="80" t="s">
        <v>6855</v>
      </c>
      <c r="O3640" s="162"/>
      <c r="P3640" s="80" t="s">
        <v>3508</v>
      </c>
      <c r="Q3640" s="80"/>
      <c r="R3640" s="80"/>
      <c r="S3640" s="163"/>
      <c r="T3640" s="213"/>
      <c r="U3640" s="162"/>
      <c r="V3640" s="164"/>
      <c r="W3640" s="12" t="str">
        <f t="shared" si="777"/>
        <v>Mqtt1</v>
      </c>
      <c r="X3640" s="196" t="s">
        <v>10635</v>
      </c>
      <c r="Y3640" s="6" t="str">
        <f t="shared" si="779"/>
        <v>marpower/power-tag/fwd-main-propulsion-unit-ac-heating</v>
      </c>
      <c r="Z3640" s="103" t="str" cm="1">
        <f t="array" ref="Z3640">IF(COUNTIF(N3640,"spare"),"","$."&amp;_xlfn.REGEXEXTRACT(J3640,"^PT\d+[FQ]\d+_(.*)", 2))</f>
        <v>$.Power_Factor_Phase_A</v>
      </c>
      <c r="AA3640" s="12">
        <f t="shared" si="781"/>
        <v>4</v>
      </c>
      <c r="AB3640" s="6" t="s">
        <v>195</v>
      </c>
      <c r="AC3640" s="103">
        <v>3078</v>
      </c>
      <c r="AJ3640" s="80"/>
      <c r="AK3640" s="113" t="s">
        <v>1426</v>
      </c>
      <c r="AN3640" s="80"/>
      <c r="AO3640" s="80"/>
      <c r="AP3640" s="80"/>
      <c r="AQ3640" s="80"/>
      <c r="AR3640" s="127"/>
      <c r="AS3640" s="80"/>
      <c r="AT3640" s="7"/>
      <c r="AU3640" s="7"/>
      <c r="AV3640" s="165"/>
      <c r="AW3640" s="166"/>
      <c r="AX3640" s="137"/>
      <c r="AY3640" s="147"/>
      <c r="AZ3640" s="167"/>
      <c r="BA3640" s="167"/>
      <c r="BB3640" s="147" t="str">
        <f t="shared" si="783"/>
        <v/>
      </c>
      <c r="BC3640" s="168"/>
      <c r="BD3640" s="165"/>
      <c r="BE3640" s="165"/>
      <c r="BF3640" s="165"/>
      <c r="BG3640" s="165"/>
      <c r="BH3640" s="165"/>
      <c r="BI3640" s="165"/>
      <c r="BJ3640" s="165"/>
      <c r="BK3640" s="165"/>
      <c r="BL3640" s="165"/>
      <c r="BM3640" s="165"/>
      <c r="BN3640" s="165"/>
      <c r="BO3640" s="165"/>
      <c r="BP3640" s="165"/>
      <c r="BQ3640" s="165"/>
      <c r="BS3640" s="6"/>
      <c r="BT3640" s="11"/>
      <c r="BU3640" s="6"/>
      <c r="BV3640" s="6"/>
    </row>
    <row r="3641" spans="1:74" ht="15.75" x14ac:dyDescent="0.25">
      <c r="A3641" s="52" t="s">
        <v>1422</v>
      </c>
      <c r="B3641" s="56"/>
      <c r="C3641" s="7" t="s">
        <v>118</v>
      </c>
      <c r="D3641" s="7" t="s">
        <v>6559</v>
      </c>
      <c r="E3641" s="7"/>
      <c r="F3641" s="64"/>
      <c r="G3641" s="6"/>
      <c r="H3641" s="6"/>
      <c r="I3641" s="10" t="s">
        <v>110</v>
      </c>
      <c r="J3641" s="11" t="s">
        <v>2918</v>
      </c>
      <c r="K3641" s="194" t="s">
        <v>510</v>
      </c>
      <c r="L3641" s="176"/>
      <c r="M3641" s="176">
        <v>1000</v>
      </c>
      <c r="N3641" s="80" t="s">
        <v>6855</v>
      </c>
      <c r="O3641" s="162"/>
      <c r="P3641" s="80" t="s">
        <v>3509</v>
      </c>
      <c r="Q3641" s="80"/>
      <c r="R3641" s="80"/>
      <c r="S3641" s="163"/>
      <c r="T3641" s="213"/>
      <c r="U3641" s="162"/>
      <c r="V3641" s="164"/>
      <c r="W3641" s="12" t="str">
        <f t="shared" si="777"/>
        <v>Mqtt1</v>
      </c>
      <c r="X3641" s="196" t="s">
        <v>10635</v>
      </c>
      <c r="Y3641" s="6" t="str">
        <f t="shared" si="779"/>
        <v>marpower/power-tag/fwd-main-propulsion-unit-ac-heating</v>
      </c>
      <c r="Z3641" s="103" t="str" cm="1">
        <f t="array" ref="Z3641">IF(COUNTIF(N3641,"spare"),"","$."&amp;_xlfn.REGEXEXTRACT(J3641,"^PT\d+[FQ]\d+_(.*)", 2))</f>
        <v>$.Power_Factor_Phase_B</v>
      </c>
      <c r="AA3641" s="12">
        <f t="shared" si="781"/>
        <v>4</v>
      </c>
      <c r="AB3641" s="6" t="s">
        <v>195</v>
      </c>
      <c r="AC3641" s="103">
        <v>3080</v>
      </c>
      <c r="AJ3641" s="80"/>
      <c r="AK3641" s="113" t="s">
        <v>1426</v>
      </c>
      <c r="AN3641" s="80"/>
      <c r="AO3641" s="80"/>
      <c r="AP3641" s="80"/>
      <c r="AQ3641" s="80"/>
      <c r="AR3641" s="127"/>
      <c r="AS3641" s="80"/>
      <c r="AT3641" s="7"/>
      <c r="AU3641" s="7"/>
      <c r="AV3641" s="165"/>
      <c r="AW3641" s="166"/>
      <c r="AX3641" s="137"/>
      <c r="AY3641" s="147"/>
      <c r="AZ3641" s="167"/>
      <c r="BA3641" s="167"/>
      <c r="BB3641" s="147" t="str">
        <f t="shared" si="783"/>
        <v/>
      </c>
      <c r="BC3641" s="168"/>
      <c r="BD3641" s="165"/>
      <c r="BE3641" s="165"/>
      <c r="BF3641" s="165"/>
      <c r="BG3641" s="165"/>
      <c r="BH3641" s="165"/>
      <c r="BI3641" s="165"/>
      <c r="BJ3641" s="165"/>
      <c r="BK3641" s="165"/>
      <c r="BL3641" s="165"/>
      <c r="BM3641" s="165"/>
      <c r="BN3641" s="165"/>
      <c r="BO3641" s="165"/>
      <c r="BP3641" s="165"/>
      <c r="BQ3641" s="165"/>
      <c r="BS3641" s="6"/>
      <c r="BT3641" s="11"/>
      <c r="BU3641" s="6"/>
      <c r="BV3641" s="6"/>
    </row>
    <row r="3642" spans="1:74" ht="15.75" x14ac:dyDescent="0.25">
      <c r="A3642" s="52" t="s">
        <v>1422</v>
      </c>
      <c r="B3642" s="56"/>
      <c r="C3642" s="7" t="s">
        <v>118</v>
      </c>
      <c r="D3642" s="7" t="s">
        <v>6559</v>
      </c>
      <c r="E3642" s="7"/>
      <c r="F3642" s="64"/>
      <c r="G3642" s="6"/>
      <c r="H3642" s="6"/>
      <c r="I3642" s="10" t="s">
        <v>110</v>
      </c>
      <c r="J3642" s="11" t="s">
        <v>2919</v>
      </c>
      <c r="K3642" s="194" t="s">
        <v>510</v>
      </c>
      <c r="L3642" s="176"/>
      <c r="M3642" s="176">
        <v>1000</v>
      </c>
      <c r="N3642" s="80" t="s">
        <v>6855</v>
      </c>
      <c r="O3642" s="162"/>
      <c r="P3642" s="80" t="s">
        <v>3510</v>
      </c>
      <c r="Q3642" s="80"/>
      <c r="R3642" s="80"/>
      <c r="S3642" s="163"/>
      <c r="T3642" s="213"/>
      <c r="U3642" s="162"/>
      <c r="V3642" s="164"/>
      <c r="W3642" s="12" t="str">
        <f t="shared" si="777"/>
        <v>Mqtt1</v>
      </c>
      <c r="X3642" s="196" t="s">
        <v>10635</v>
      </c>
      <c r="Y3642" s="6" t="str">
        <f t="shared" si="779"/>
        <v>marpower/power-tag/fwd-main-propulsion-unit-ac-heating</v>
      </c>
      <c r="Z3642" s="103" t="str" cm="1">
        <f t="array" ref="Z3642">IF(COUNTIF(N3642,"spare"),"","$."&amp;_xlfn.REGEXEXTRACT(J3642,"^PT\d+[FQ]\d+_(.*)", 2))</f>
        <v>$.Power_Factor_Phase_C</v>
      </c>
      <c r="AA3642" s="12">
        <f t="shared" si="781"/>
        <v>4</v>
      </c>
      <c r="AB3642" s="6" t="s">
        <v>195</v>
      </c>
      <c r="AC3642" s="103">
        <v>3082</v>
      </c>
      <c r="AJ3642" s="80"/>
      <c r="AK3642" s="113" t="s">
        <v>1426</v>
      </c>
      <c r="AN3642" s="80"/>
      <c r="AO3642" s="80"/>
      <c r="AP3642" s="80"/>
      <c r="AQ3642" s="80"/>
      <c r="AR3642" s="127"/>
      <c r="AS3642" s="80"/>
      <c r="AT3642" s="7"/>
      <c r="AU3642" s="7"/>
      <c r="AV3642" s="165"/>
      <c r="AW3642" s="166"/>
      <c r="AX3642" s="137"/>
      <c r="AY3642" s="147"/>
      <c r="AZ3642" s="167"/>
      <c r="BA3642" s="167"/>
      <c r="BB3642" s="147" t="str">
        <f t="shared" si="783"/>
        <v/>
      </c>
      <c r="BC3642" s="168"/>
      <c r="BD3642" s="165"/>
      <c r="BE3642" s="165"/>
      <c r="BF3642" s="165"/>
      <c r="BG3642" s="165"/>
      <c r="BH3642" s="165"/>
      <c r="BI3642" s="165"/>
      <c r="BJ3642" s="165"/>
      <c r="BK3642" s="165"/>
      <c r="BL3642" s="165"/>
      <c r="BM3642" s="165"/>
      <c r="BN3642" s="165"/>
      <c r="BO3642" s="165"/>
      <c r="BP3642" s="165"/>
      <c r="BQ3642" s="165"/>
      <c r="BS3642" s="6"/>
      <c r="BT3642" s="11"/>
      <c r="BU3642" s="6"/>
      <c r="BV3642" s="6"/>
    </row>
    <row r="3643" spans="1:74" ht="15.75" x14ac:dyDescent="0.25">
      <c r="A3643" s="52" t="s">
        <v>1422</v>
      </c>
      <c r="B3643" s="56"/>
      <c r="C3643" s="7" t="s">
        <v>118</v>
      </c>
      <c r="D3643" s="7" t="s">
        <v>6559</v>
      </c>
      <c r="E3643" s="7"/>
      <c r="F3643" s="64"/>
      <c r="G3643" s="6"/>
      <c r="H3643" s="6"/>
      <c r="I3643" s="10" t="s">
        <v>110</v>
      </c>
      <c r="J3643" s="11" t="s">
        <v>2920</v>
      </c>
      <c r="K3643" s="194" t="s">
        <v>510</v>
      </c>
      <c r="L3643" s="176"/>
      <c r="M3643" s="176">
        <v>1000</v>
      </c>
      <c r="N3643" s="80" t="s">
        <v>6855</v>
      </c>
      <c r="O3643" s="162"/>
      <c r="P3643" s="80" t="s">
        <v>3511</v>
      </c>
      <c r="Q3643" s="80"/>
      <c r="R3643" s="80"/>
      <c r="S3643" s="163"/>
      <c r="T3643" s="213"/>
      <c r="U3643" s="162"/>
      <c r="V3643" s="164"/>
      <c r="W3643" s="12" t="str">
        <f t="shared" si="777"/>
        <v>Mqtt1</v>
      </c>
      <c r="X3643" s="196" t="s">
        <v>10635</v>
      </c>
      <c r="Y3643" s="6" t="str">
        <f t="shared" si="779"/>
        <v>marpower/power-tag/fwd-main-propulsion-unit-ac-heating</v>
      </c>
      <c r="Z3643" s="103" t="str" cm="1">
        <f t="array" ref="Z3643">IF(COUNTIF(N3643,"spare"),"","$."&amp;_xlfn.REGEXEXTRACT(J3643,"^PT\d+[FQ]\d+_(.*)", 2))</f>
        <v>$.Total_Power_Factor</v>
      </c>
      <c r="AA3643" s="12">
        <f t="shared" si="781"/>
        <v>4</v>
      </c>
      <c r="AB3643" s="6" t="s">
        <v>195</v>
      </c>
      <c r="AC3643" s="103">
        <v>3084</v>
      </c>
      <c r="AJ3643" s="80"/>
      <c r="AK3643" s="113" t="s">
        <v>1426</v>
      </c>
      <c r="AN3643" s="80"/>
      <c r="AO3643" s="80"/>
      <c r="AP3643" s="80"/>
      <c r="AQ3643" s="80"/>
      <c r="AR3643" s="127"/>
      <c r="AS3643" s="80"/>
      <c r="AT3643" s="7"/>
      <c r="AU3643" s="7"/>
      <c r="AV3643" s="165"/>
      <c r="AW3643" s="166"/>
      <c r="AX3643" s="137"/>
      <c r="AY3643" s="147"/>
      <c r="AZ3643" s="167"/>
      <c r="BA3643" s="167"/>
      <c r="BB3643" s="147" t="str">
        <f t="shared" si="783"/>
        <v/>
      </c>
      <c r="BC3643" s="168"/>
      <c r="BD3643" s="165"/>
      <c r="BE3643" s="165"/>
      <c r="BF3643" s="165"/>
      <c r="BG3643" s="165"/>
      <c r="BH3643" s="165"/>
      <c r="BI3643" s="165"/>
      <c r="BJ3643" s="165"/>
      <c r="BK3643" s="165"/>
      <c r="BL3643" s="165"/>
      <c r="BM3643" s="165"/>
      <c r="BN3643" s="165"/>
      <c r="BO3643" s="165"/>
      <c r="BP3643" s="165"/>
      <c r="BQ3643" s="165"/>
      <c r="BS3643" s="6"/>
      <c r="BT3643" s="11"/>
      <c r="BU3643" s="6"/>
      <c r="BV3643" s="6"/>
    </row>
    <row r="3644" spans="1:74" ht="15.75" x14ac:dyDescent="0.25">
      <c r="A3644" s="52" t="s">
        <v>1422</v>
      </c>
      <c r="B3644" s="56"/>
      <c r="C3644" s="7" t="s">
        <v>118</v>
      </c>
      <c r="D3644" s="7" t="s">
        <v>6559</v>
      </c>
      <c r="E3644" s="7"/>
      <c r="F3644" s="64"/>
      <c r="G3644" s="6"/>
      <c r="H3644" s="6"/>
      <c r="I3644" s="10" t="s">
        <v>110</v>
      </c>
      <c r="J3644" s="11" t="s">
        <v>2921</v>
      </c>
      <c r="K3644" s="194" t="s">
        <v>510</v>
      </c>
      <c r="L3644" s="176"/>
      <c r="M3644" s="176">
        <v>1000</v>
      </c>
      <c r="N3644" s="80" t="s">
        <v>6855</v>
      </c>
      <c r="O3644" s="162"/>
      <c r="P3644" s="80" t="s">
        <v>3512</v>
      </c>
      <c r="Q3644" s="80"/>
      <c r="R3644" s="80"/>
      <c r="S3644" s="163"/>
      <c r="T3644" s="213"/>
      <c r="U3644" s="162"/>
      <c r="V3644" s="164"/>
      <c r="W3644" s="12" t="str">
        <f t="shared" si="777"/>
        <v>Mqtt1</v>
      </c>
      <c r="X3644" s="196" t="s">
        <v>10636</v>
      </c>
      <c r="Y3644" s="6" t="str">
        <f t="shared" si="779"/>
        <v>marpower/power-tag/spare-pt338f01</v>
      </c>
      <c r="Z3644" s="103" t="str" cm="1">
        <f t="array" ref="Z3644">IF(COUNTIF(N3644,"spare"),"","$."&amp;_xlfn.REGEXEXTRACT(J3644,"^PT\d+[FQ]\d+_(.*)", 2))</f>
        <v>$.RMS_Current_Phase_A</v>
      </c>
      <c r="AA3644" s="12">
        <f>AA3629+1</f>
        <v>5</v>
      </c>
      <c r="AB3644" s="6" t="s">
        <v>195</v>
      </c>
      <c r="AC3644" s="103">
        <v>3000</v>
      </c>
      <c r="AJ3644" s="80"/>
      <c r="AK3644" s="113" t="s">
        <v>1423</v>
      </c>
      <c r="AN3644" s="80"/>
      <c r="AO3644" s="80"/>
      <c r="AP3644" s="80"/>
      <c r="AQ3644" s="80"/>
      <c r="AR3644" s="127"/>
      <c r="AS3644" s="80"/>
      <c r="AT3644" s="7"/>
      <c r="AU3644" s="7"/>
      <c r="AV3644" s="165"/>
      <c r="AW3644" s="166"/>
      <c r="AX3644" s="137"/>
      <c r="AY3644" s="147"/>
      <c r="AZ3644" s="167"/>
      <c r="BA3644" s="167"/>
      <c r="BB3644" s="147" t="str">
        <f t="shared" ref="BB3644:BB3658" si="784">IF(ISNUMBER(AM3644),"1","")</f>
        <v/>
      </c>
      <c r="BC3644" s="168"/>
      <c r="BD3644" s="165"/>
      <c r="BE3644" s="165"/>
      <c r="BF3644" s="165"/>
      <c r="BG3644" s="165"/>
      <c r="BH3644" s="165"/>
      <c r="BI3644" s="165"/>
      <c r="BJ3644" s="165"/>
      <c r="BK3644" s="165"/>
      <c r="BL3644" s="165"/>
      <c r="BM3644" s="165"/>
      <c r="BN3644" s="165"/>
      <c r="BO3644" s="165"/>
      <c r="BP3644" s="165"/>
      <c r="BQ3644" s="165"/>
      <c r="BS3644" s="6"/>
      <c r="BT3644" s="11"/>
      <c r="BU3644" s="6"/>
      <c r="BV3644" s="6"/>
    </row>
    <row r="3645" spans="1:74" ht="15.75" x14ac:dyDescent="0.25">
      <c r="A3645" s="52" t="s">
        <v>1422</v>
      </c>
      <c r="B3645" s="56"/>
      <c r="C3645" s="7" t="s">
        <v>118</v>
      </c>
      <c r="D3645" s="7" t="s">
        <v>6559</v>
      </c>
      <c r="E3645" s="7"/>
      <c r="F3645" s="64"/>
      <c r="G3645" s="6"/>
      <c r="H3645" s="6"/>
      <c r="I3645" s="10" t="s">
        <v>110</v>
      </c>
      <c r="J3645" s="11" t="s">
        <v>2922</v>
      </c>
      <c r="K3645" s="194" t="s">
        <v>510</v>
      </c>
      <c r="L3645" s="176"/>
      <c r="M3645" s="176">
        <v>1000</v>
      </c>
      <c r="N3645" s="80" t="s">
        <v>6855</v>
      </c>
      <c r="O3645" s="162"/>
      <c r="P3645" s="80" t="s">
        <v>3513</v>
      </c>
      <c r="Q3645" s="80"/>
      <c r="R3645" s="80"/>
      <c r="S3645" s="163"/>
      <c r="T3645" s="213"/>
      <c r="U3645" s="162"/>
      <c r="V3645" s="164"/>
      <c r="W3645" s="12" t="str">
        <f t="shared" si="777"/>
        <v>Mqtt1</v>
      </c>
      <c r="X3645" s="196" t="s">
        <v>10636</v>
      </c>
      <c r="Y3645" s="6" t="str">
        <f t="shared" si="779"/>
        <v>marpower/power-tag/spare-pt338f01</v>
      </c>
      <c r="Z3645" s="103" t="str" cm="1">
        <f t="array" ref="Z3645">IF(COUNTIF(N3645,"spare"),"","$."&amp;_xlfn.REGEXEXTRACT(J3645,"^PT\d+[FQ]\d+_(.*)", 2))</f>
        <v>$.RMS_Current_Phase_B</v>
      </c>
      <c r="AA3645" s="12">
        <f t="shared" si="781"/>
        <v>5</v>
      </c>
      <c r="AB3645" s="6" t="s">
        <v>195</v>
      </c>
      <c r="AC3645" s="103">
        <v>3002</v>
      </c>
      <c r="AJ3645" s="80"/>
      <c r="AK3645" s="113" t="s">
        <v>1423</v>
      </c>
      <c r="AN3645" s="80"/>
      <c r="AO3645" s="80"/>
      <c r="AP3645" s="80"/>
      <c r="AQ3645" s="80"/>
      <c r="AR3645" s="127"/>
      <c r="AS3645" s="80"/>
      <c r="AT3645" s="7"/>
      <c r="AU3645" s="7"/>
      <c r="AV3645" s="165"/>
      <c r="AW3645" s="166"/>
      <c r="AX3645" s="137"/>
      <c r="AY3645" s="147"/>
      <c r="AZ3645" s="167"/>
      <c r="BA3645" s="167"/>
      <c r="BB3645" s="147" t="str">
        <f t="shared" si="784"/>
        <v/>
      </c>
      <c r="BC3645" s="168"/>
      <c r="BD3645" s="165"/>
      <c r="BE3645" s="165"/>
      <c r="BF3645" s="165"/>
      <c r="BG3645" s="165"/>
      <c r="BH3645" s="165"/>
      <c r="BI3645" s="165"/>
      <c r="BJ3645" s="165"/>
      <c r="BK3645" s="165"/>
      <c r="BL3645" s="165"/>
      <c r="BM3645" s="165"/>
      <c r="BN3645" s="165"/>
      <c r="BO3645" s="165"/>
      <c r="BP3645" s="165"/>
      <c r="BQ3645" s="165"/>
      <c r="BS3645" s="6"/>
      <c r="BT3645" s="11"/>
      <c r="BU3645" s="6"/>
      <c r="BV3645" s="6"/>
    </row>
    <row r="3646" spans="1:74" ht="15.75" x14ac:dyDescent="0.25">
      <c r="A3646" s="52" t="s">
        <v>1422</v>
      </c>
      <c r="B3646" s="56"/>
      <c r="C3646" s="7" t="s">
        <v>118</v>
      </c>
      <c r="D3646" s="7" t="s">
        <v>6559</v>
      </c>
      <c r="E3646" s="7"/>
      <c r="F3646" s="64"/>
      <c r="G3646" s="6"/>
      <c r="H3646" s="6"/>
      <c r="I3646" s="10" t="s">
        <v>110</v>
      </c>
      <c r="J3646" s="11" t="s">
        <v>2923</v>
      </c>
      <c r="K3646" s="194" t="s">
        <v>510</v>
      </c>
      <c r="L3646" s="176"/>
      <c r="M3646" s="176">
        <v>1000</v>
      </c>
      <c r="N3646" s="80" t="s">
        <v>6855</v>
      </c>
      <c r="O3646" s="162"/>
      <c r="P3646" s="80" t="s">
        <v>3514</v>
      </c>
      <c r="Q3646" s="80"/>
      <c r="R3646" s="80"/>
      <c r="S3646" s="163"/>
      <c r="T3646" s="213"/>
      <c r="U3646" s="162"/>
      <c r="V3646" s="164"/>
      <c r="W3646" s="12" t="str">
        <f t="shared" si="777"/>
        <v>Mqtt1</v>
      </c>
      <c r="X3646" s="196" t="s">
        <v>10636</v>
      </c>
      <c r="Y3646" s="6" t="str">
        <f t="shared" si="779"/>
        <v>marpower/power-tag/spare-pt338f01</v>
      </c>
      <c r="Z3646" s="103" t="str" cm="1">
        <f t="array" ref="Z3646">IF(COUNTIF(N3646,"spare"),"","$."&amp;_xlfn.REGEXEXTRACT(J3646,"^PT\d+[FQ]\d+_(.*)", 2))</f>
        <v>$.RMS_Current_Phase_C</v>
      </c>
      <c r="AA3646" s="12">
        <f t="shared" si="781"/>
        <v>5</v>
      </c>
      <c r="AB3646" s="6" t="s">
        <v>195</v>
      </c>
      <c r="AC3646" s="103">
        <v>3004</v>
      </c>
      <c r="AJ3646" s="80"/>
      <c r="AK3646" s="113" t="s">
        <v>1423</v>
      </c>
      <c r="AN3646" s="80"/>
      <c r="AO3646" s="80"/>
      <c r="AP3646" s="80"/>
      <c r="AQ3646" s="80"/>
      <c r="AR3646" s="127"/>
      <c r="AS3646" s="80"/>
      <c r="AT3646" s="7"/>
      <c r="AU3646" s="7"/>
      <c r="AV3646" s="165"/>
      <c r="AW3646" s="166"/>
      <c r="AX3646" s="137"/>
      <c r="AY3646" s="147"/>
      <c r="AZ3646" s="167"/>
      <c r="BA3646" s="167"/>
      <c r="BB3646" s="147" t="str">
        <f t="shared" si="784"/>
        <v/>
      </c>
      <c r="BC3646" s="168"/>
      <c r="BD3646" s="165"/>
      <c r="BE3646" s="165"/>
      <c r="BF3646" s="165"/>
      <c r="BG3646" s="165"/>
      <c r="BH3646" s="165"/>
      <c r="BI3646" s="165"/>
      <c r="BJ3646" s="165"/>
      <c r="BK3646" s="165"/>
      <c r="BL3646" s="165"/>
      <c r="BM3646" s="165"/>
      <c r="BN3646" s="165"/>
      <c r="BO3646" s="165"/>
      <c r="BP3646" s="165"/>
      <c r="BQ3646" s="165"/>
      <c r="BS3646" s="6"/>
      <c r="BT3646" s="11"/>
      <c r="BU3646" s="6"/>
      <c r="BV3646" s="6"/>
    </row>
    <row r="3647" spans="1:74" ht="15.75" x14ac:dyDescent="0.25">
      <c r="A3647" s="52" t="s">
        <v>1422</v>
      </c>
      <c r="B3647" s="56"/>
      <c r="C3647" s="7" t="s">
        <v>118</v>
      </c>
      <c r="D3647" s="7" t="s">
        <v>6559</v>
      </c>
      <c r="E3647" s="7"/>
      <c r="F3647" s="64"/>
      <c r="G3647" s="6"/>
      <c r="H3647" s="6"/>
      <c r="I3647" s="10" t="s">
        <v>110</v>
      </c>
      <c r="J3647" s="11" t="s">
        <v>2924</v>
      </c>
      <c r="K3647" s="194" t="s">
        <v>510</v>
      </c>
      <c r="L3647" s="176"/>
      <c r="M3647" s="176">
        <v>1000</v>
      </c>
      <c r="N3647" s="80" t="s">
        <v>6855</v>
      </c>
      <c r="O3647" s="162"/>
      <c r="P3647" s="80" t="s">
        <v>3515</v>
      </c>
      <c r="Q3647" s="80"/>
      <c r="R3647" s="80"/>
      <c r="S3647" s="163"/>
      <c r="T3647" s="213"/>
      <c r="U3647" s="162"/>
      <c r="V3647" s="164"/>
      <c r="W3647" s="12" t="str">
        <f t="shared" si="777"/>
        <v>Mqtt1</v>
      </c>
      <c r="X3647" s="196" t="s">
        <v>10636</v>
      </c>
      <c r="Y3647" s="6" t="str">
        <f t="shared" si="779"/>
        <v>marpower/power-tag/spare-pt338f01</v>
      </c>
      <c r="Z3647" s="103" t="str" cm="1">
        <f t="array" ref="Z3647">IF(COUNTIF(N3647,"spare"),"","$."&amp;_xlfn.REGEXEXTRACT(J3647,"^PT\d+[FQ]\d+_(.*)", 2))</f>
        <v>$.RMS_Current_Phase_Neut</v>
      </c>
      <c r="AA3647" s="12">
        <f t="shared" si="781"/>
        <v>5</v>
      </c>
      <c r="AB3647" s="6" t="s">
        <v>195</v>
      </c>
      <c r="AC3647" s="103">
        <v>3006</v>
      </c>
      <c r="AJ3647" s="80"/>
      <c r="AK3647" s="113" t="s">
        <v>1423</v>
      </c>
      <c r="AN3647" s="80"/>
      <c r="AO3647" s="80"/>
      <c r="AP3647" s="80"/>
      <c r="AQ3647" s="80"/>
      <c r="AR3647" s="127"/>
      <c r="AS3647" s="80"/>
      <c r="AT3647" s="7"/>
      <c r="AU3647" s="7"/>
      <c r="AV3647" s="165"/>
      <c r="AW3647" s="166"/>
      <c r="AX3647" s="137"/>
      <c r="AY3647" s="147"/>
      <c r="AZ3647" s="167"/>
      <c r="BA3647" s="167"/>
      <c r="BB3647" s="147" t="str">
        <f t="shared" si="784"/>
        <v/>
      </c>
      <c r="BC3647" s="168"/>
      <c r="BD3647" s="165"/>
      <c r="BE3647" s="165"/>
      <c r="BF3647" s="165"/>
      <c r="BG3647" s="165"/>
      <c r="BH3647" s="165"/>
      <c r="BI3647" s="165"/>
      <c r="BJ3647" s="165"/>
      <c r="BK3647" s="165"/>
      <c r="BL3647" s="165"/>
      <c r="BM3647" s="165"/>
      <c r="BN3647" s="165"/>
      <c r="BO3647" s="165"/>
      <c r="BP3647" s="165"/>
      <c r="BQ3647" s="165"/>
      <c r="BS3647" s="6"/>
      <c r="BT3647" s="11"/>
      <c r="BU3647" s="6"/>
      <c r="BV3647" s="6"/>
    </row>
    <row r="3648" spans="1:74" ht="15.75" x14ac:dyDescent="0.25">
      <c r="A3648" s="52" t="s">
        <v>1422</v>
      </c>
      <c r="B3648" s="56"/>
      <c r="C3648" s="7" t="s">
        <v>118</v>
      </c>
      <c r="D3648" s="7" t="s">
        <v>6559</v>
      </c>
      <c r="E3648" s="7"/>
      <c r="F3648" s="64"/>
      <c r="G3648" s="6"/>
      <c r="H3648" s="6"/>
      <c r="I3648" s="10" t="s">
        <v>110</v>
      </c>
      <c r="J3648" s="11" t="s">
        <v>8333</v>
      </c>
      <c r="K3648" s="194" t="s">
        <v>510</v>
      </c>
      <c r="L3648" s="176"/>
      <c r="M3648" s="176">
        <v>1000</v>
      </c>
      <c r="N3648" s="80" t="s">
        <v>6855</v>
      </c>
      <c r="O3648" s="162"/>
      <c r="P3648" s="80" t="s">
        <v>3516</v>
      </c>
      <c r="Q3648" s="80"/>
      <c r="R3648" s="80"/>
      <c r="S3648" s="163"/>
      <c r="T3648" s="213"/>
      <c r="U3648" s="162"/>
      <c r="V3648" s="164"/>
      <c r="W3648" s="12" t="str">
        <f t="shared" ref="W3648:W3711" si="785">IF(COUNTIF(N3648,"spare"),"","Mqtt1")</f>
        <v>Mqtt1</v>
      </c>
      <c r="X3648" s="196" t="s">
        <v>10636</v>
      </c>
      <c r="Y3648" s="6" t="str">
        <f t="shared" si="779"/>
        <v>marpower/power-tag/spare-pt338f01</v>
      </c>
      <c r="Z3648" s="103" t="str" cm="1">
        <f t="array" ref="Z3648">IF(COUNTIF(N3648,"spare"),"","$."&amp;_xlfn.REGEXEXTRACT(J3648,"^PT\d+[FQ]\d+_(.*)", 2))</f>
        <v>$.RMS_Voltage_A_N</v>
      </c>
      <c r="AA3648" s="12">
        <f t="shared" si="781"/>
        <v>5</v>
      </c>
      <c r="AB3648" s="6" t="s">
        <v>195</v>
      </c>
      <c r="AC3648" s="103">
        <v>3028</v>
      </c>
      <c r="AJ3648" s="80"/>
      <c r="AK3648" s="113" t="s">
        <v>1424</v>
      </c>
      <c r="AN3648" s="80"/>
      <c r="AO3648" s="80"/>
      <c r="AP3648" s="80"/>
      <c r="AQ3648" s="80"/>
      <c r="AR3648" s="127"/>
      <c r="AS3648" s="80"/>
      <c r="AT3648" s="7"/>
      <c r="AU3648" s="7"/>
      <c r="AV3648" s="165"/>
      <c r="AW3648" s="166"/>
      <c r="AX3648" s="137"/>
      <c r="AY3648" s="147"/>
      <c r="AZ3648" s="167"/>
      <c r="BA3648" s="167"/>
      <c r="BB3648" s="147" t="str">
        <f t="shared" si="784"/>
        <v/>
      </c>
      <c r="BC3648" s="168"/>
      <c r="BD3648" s="165"/>
      <c r="BE3648" s="165"/>
      <c r="BF3648" s="165"/>
      <c r="BG3648" s="165"/>
      <c r="BH3648" s="165"/>
      <c r="BI3648" s="165"/>
      <c r="BJ3648" s="165"/>
      <c r="BK3648" s="165"/>
      <c r="BL3648" s="165"/>
      <c r="BM3648" s="165"/>
      <c r="BN3648" s="165"/>
      <c r="BO3648" s="165"/>
      <c r="BP3648" s="165"/>
      <c r="BQ3648" s="165"/>
      <c r="BS3648" s="6"/>
      <c r="BT3648" s="11"/>
      <c r="BU3648" s="6"/>
      <c r="BV3648" s="6"/>
    </row>
    <row r="3649" spans="1:74" ht="15.75" x14ac:dyDescent="0.25">
      <c r="A3649" s="52" t="s">
        <v>1422</v>
      </c>
      <c r="B3649" s="56"/>
      <c r="C3649" s="7" t="s">
        <v>118</v>
      </c>
      <c r="D3649" s="7" t="s">
        <v>6559</v>
      </c>
      <c r="E3649" s="7"/>
      <c r="F3649" s="64"/>
      <c r="G3649" s="6"/>
      <c r="H3649" s="6"/>
      <c r="I3649" s="10" t="s">
        <v>110</v>
      </c>
      <c r="J3649" s="11" t="s">
        <v>8510</v>
      </c>
      <c r="K3649" s="194" t="s">
        <v>510</v>
      </c>
      <c r="L3649" s="176"/>
      <c r="M3649" s="176">
        <v>1000</v>
      </c>
      <c r="N3649" s="80" t="s">
        <v>6855</v>
      </c>
      <c r="O3649" s="162"/>
      <c r="P3649" s="80" t="s">
        <v>3517</v>
      </c>
      <c r="Q3649" s="80"/>
      <c r="R3649" s="80"/>
      <c r="S3649" s="163"/>
      <c r="T3649" s="213"/>
      <c r="U3649" s="162"/>
      <c r="V3649" s="164"/>
      <c r="W3649" s="12" t="str">
        <f t="shared" si="785"/>
        <v>Mqtt1</v>
      </c>
      <c r="X3649" s="196" t="s">
        <v>10636</v>
      </c>
      <c r="Y3649" s="6" t="str">
        <f t="shared" si="779"/>
        <v>marpower/power-tag/spare-pt338f01</v>
      </c>
      <c r="Z3649" s="103" t="str" cm="1">
        <f t="array" ref="Z3649">IF(COUNTIF(N3649,"spare"),"","$."&amp;_xlfn.REGEXEXTRACT(J3649,"^PT\d+[FQ]\d+_(.*)", 2))</f>
        <v>$.RMS_Voltage_B_N</v>
      </c>
      <c r="AA3649" s="12">
        <f t="shared" si="781"/>
        <v>5</v>
      </c>
      <c r="AB3649" s="6" t="s">
        <v>195</v>
      </c>
      <c r="AC3649" s="103">
        <v>3030</v>
      </c>
      <c r="AJ3649" s="80"/>
      <c r="AK3649" s="113" t="s">
        <v>1424</v>
      </c>
      <c r="AN3649" s="80"/>
      <c r="AO3649" s="80"/>
      <c r="AP3649" s="80"/>
      <c r="AQ3649" s="80"/>
      <c r="AR3649" s="127"/>
      <c r="AS3649" s="80"/>
      <c r="AT3649" s="7"/>
      <c r="AU3649" s="7"/>
      <c r="AV3649" s="165"/>
      <c r="AW3649" s="166"/>
      <c r="AX3649" s="137"/>
      <c r="AY3649" s="147"/>
      <c r="AZ3649" s="167"/>
      <c r="BA3649" s="167"/>
      <c r="BB3649" s="147" t="str">
        <f t="shared" si="784"/>
        <v/>
      </c>
      <c r="BC3649" s="168"/>
      <c r="BD3649" s="165"/>
      <c r="BE3649" s="165"/>
      <c r="BF3649" s="165"/>
      <c r="BG3649" s="165"/>
      <c r="BH3649" s="165"/>
      <c r="BI3649" s="165"/>
      <c r="BJ3649" s="165"/>
      <c r="BK3649" s="165"/>
      <c r="BL3649" s="165"/>
      <c r="BM3649" s="165"/>
      <c r="BN3649" s="165"/>
      <c r="BO3649" s="165"/>
      <c r="BP3649" s="165"/>
      <c r="BQ3649" s="165"/>
      <c r="BS3649" s="6"/>
      <c r="BT3649" s="11"/>
      <c r="BU3649" s="6"/>
      <c r="BV3649" s="6"/>
    </row>
    <row r="3650" spans="1:74" ht="15.75" x14ac:dyDescent="0.25">
      <c r="A3650" s="52" t="s">
        <v>1422</v>
      </c>
      <c r="B3650" s="56"/>
      <c r="C3650" s="7" t="s">
        <v>118</v>
      </c>
      <c r="D3650" s="7" t="s">
        <v>6559</v>
      </c>
      <c r="E3650" s="7"/>
      <c r="F3650" s="64"/>
      <c r="G3650" s="6"/>
      <c r="H3650" s="6"/>
      <c r="I3650" s="10" t="s">
        <v>110</v>
      </c>
      <c r="J3650" s="11" t="s">
        <v>8687</v>
      </c>
      <c r="K3650" s="194" t="s">
        <v>510</v>
      </c>
      <c r="L3650" s="176"/>
      <c r="M3650" s="176">
        <v>1000</v>
      </c>
      <c r="N3650" s="80" t="s">
        <v>6855</v>
      </c>
      <c r="O3650" s="162"/>
      <c r="P3650" s="80" t="s">
        <v>3518</v>
      </c>
      <c r="Q3650" s="80"/>
      <c r="R3650" s="80"/>
      <c r="S3650" s="163"/>
      <c r="T3650" s="213"/>
      <c r="U3650" s="162"/>
      <c r="V3650" s="164"/>
      <c r="W3650" s="12" t="str">
        <f t="shared" si="785"/>
        <v>Mqtt1</v>
      </c>
      <c r="X3650" s="196" t="s">
        <v>10636</v>
      </c>
      <c r="Y3650" s="6" t="str">
        <f t="shared" si="779"/>
        <v>marpower/power-tag/spare-pt338f01</v>
      </c>
      <c r="Z3650" s="103" t="str" cm="1">
        <f t="array" ref="Z3650">IF(COUNTIF(N3650,"spare"),"","$."&amp;_xlfn.REGEXEXTRACT(J3650,"^PT\d+[FQ]\d+_(.*)", 2))</f>
        <v>$.RMS_Voltage_C_N</v>
      </c>
      <c r="AA3650" s="12">
        <f t="shared" si="781"/>
        <v>5</v>
      </c>
      <c r="AB3650" s="6" t="s">
        <v>195</v>
      </c>
      <c r="AC3650" s="103">
        <v>3032</v>
      </c>
      <c r="AJ3650" s="80"/>
      <c r="AK3650" s="113" t="s">
        <v>1424</v>
      </c>
      <c r="AN3650" s="80"/>
      <c r="AO3650" s="80"/>
      <c r="AP3650" s="80"/>
      <c r="AQ3650" s="80"/>
      <c r="AR3650" s="127"/>
      <c r="AS3650" s="80"/>
      <c r="AT3650" s="7"/>
      <c r="AU3650" s="7"/>
      <c r="AV3650" s="165"/>
      <c r="AW3650" s="166"/>
      <c r="AX3650" s="137"/>
      <c r="AY3650" s="147"/>
      <c r="AZ3650" s="167"/>
      <c r="BA3650" s="167"/>
      <c r="BB3650" s="147" t="str">
        <f t="shared" si="784"/>
        <v/>
      </c>
      <c r="BC3650" s="168"/>
      <c r="BD3650" s="165"/>
      <c r="BE3650" s="165"/>
      <c r="BF3650" s="165"/>
      <c r="BG3650" s="165"/>
      <c r="BH3650" s="165"/>
      <c r="BI3650" s="165"/>
      <c r="BJ3650" s="165"/>
      <c r="BK3650" s="165"/>
      <c r="BL3650" s="165"/>
      <c r="BM3650" s="165"/>
      <c r="BN3650" s="165"/>
      <c r="BO3650" s="165"/>
      <c r="BP3650" s="165"/>
      <c r="BQ3650" s="165"/>
      <c r="BS3650" s="6"/>
      <c r="BT3650" s="11"/>
      <c r="BU3650" s="6"/>
      <c r="BV3650" s="6"/>
    </row>
    <row r="3651" spans="1:74" ht="15.75" x14ac:dyDescent="0.25">
      <c r="A3651" s="52" t="s">
        <v>1422</v>
      </c>
      <c r="B3651" s="56"/>
      <c r="C3651" s="7" t="s">
        <v>118</v>
      </c>
      <c r="D3651" s="7" t="s">
        <v>6559</v>
      </c>
      <c r="E3651" s="7"/>
      <c r="F3651" s="64"/>
      <c r="G3651" s="6"/>
      <c r="H3651" s="6"/>
      <c r="I3651" s="10" t="s">
        <v>110</v>
      </c>
      <c r="J3651" s="11" t="s">
        <v>2925</v>
      </c>
      <c r="K3651" s="194" t="s">
        <v>510</v>
      </c>
      <c r="L3651" s="176"/>
      <c r="M3651" s="176">
        <v>1000</v>
      </c>
      <c r="N3651" s="80" t="s">
        <v>6855</v>
      </c>
      <c r="O3651" s="162"/>
      <c r="P3651" s="80" t="s">
        <v>3519</v>
      </c>
      <c r="Q3651" s="80"/>
      <c r="R3651" s="80"/>
      <c r="S3651" s="163"/>
      <c r="T3651" s="213"/>
      <c r="U3651" s="162"/>
      <c r="V3651" s="164"/>
      <c r="W3651" s="12" t="str">
        <f t="shared" si="785"/>
        <v>Mqtt1</v>
      </c>
      <c r="X3651" s="196" t="s">
        <v>10636</v>
      </c>
      <c r="Y3651" s="6" t="str">
        <f t="shared" si="779"/>
        <v>marpower/power-tag/spare-pt338f01</v>
      </c>
      <c r="Z3651" s="103" t="str" cm="1">
        <f t="array" ref="Z3651">IF(COUNTIF(N3651,"spare"),"","$."&amp;_xlfn.REGEXEXTRACT(J3651,"^PT\d+[FQ]\d+_(.*)", 2))</f>
        <v>$.Active_Power_Phase_A</v>
      </c>
      <c r="AA3651" s="12">
        <f t="shared" si="781"/>
        <v>5</v>
      </c>
      <c r="AB3651" s="6" t="s">
        <v>195</v>
      </c>
      <c r="AC3651" s="103">
        <v>3054</v>
      </c>
      <c r="AJ3651" s="80"/>
      <c r="AK3651" s="113" t="s">
        <v>1425</v>
      </c>
      <c r="AN3651" s="80"/>
      <c r="AO3651" s="80"/>
      <c r="AP3651" s="80"/>
      <c r="AQ3651" s="80"/>
      <c r="AR3651" s="127"/>
      <c r="AS3651" s="80"/>
      <c r="AT3651" s="7"/>
      <c r="AU3651" s="7"/>
      <c r="AV3651" s="165"/>
      <c r="AW3651" s="166"/>
      <c r="AX3651" s="137"/>
      <c r="AY3651" s="147"/>
      <c r="AZ3651" s="167"/>
      <c r="BA3651" s="167"/>
      <c r="BB3651" s="147" t="str">
        <f t="shared" si="784"/>
        <v/>
      </c>
      <c r="BC3651" s="168"/>
      <c r="BD3651" s="165"/>
      <c r="BE3651" s="165"/>
      <c r="BF3651" s="165"/>
      <c r="BG3651" s="165"/>
      <c r="BH3651" s="165"/>
      <c r="BI3651" s="165"/>
      <c r="BJ3651" s="165"/>
      <c r="BK3651" s="165"/>
      <c r="BL3651" s="165"/>
      <c r="BM3651" s="165"/>
      <c r="BN3651" s="165"/>
      <c r="BO3651" s="165"/>
      <c r="BP3651" s="165"/>
      <c r="BQ3651" s="165"/>
      <c r="BS3651" s="6"/>
      <c r="BT3651" s="11"/>
      <c r="BU3651" s="6"/>
      <c r="BV3651" s="6"/>
    </row>
    <row r="3652" spans="1:74" ht="15.75" x14ac:dyDescent="0.25">
      <c r="A3652" s="52" t="s">
        <v>1422</v>
      </c>
      <c r="B3652" s="56"/>
      <c r="C3652" s="7" t="s">
        <v>118</v>
      </c>
      <c r="D3652" s="7" t="s">
        <v>6559</v>
      </c>
      <c r="E3652" s="7"/>
      <c r="F3652" s="64"/>
      <c r="G3652" s="6"/>
      <c r="H3652" s="6"/>
      <c r="I3652" s="10" t="s">
        <v>110</v>
      </c>
      <c r="J3652" s="11" t="s">
        <v>2926</v>
      </c>
      <c r="K3652" s="194" t="s">
        <v>510</v>
      </c>
      <c r="L3652" s="176"/>
      <c r="M3652" s="176">
        <v>1000</v>
      </c>
      <c r="N3652" s="80" t="s">
        <v>6855</v>
      </c>
      <c r="O3652" s="162"/>
      <c r="P3652" s="80" t="s">
        <v>3520</v>
      </c>
      <c r="Q3652" s="80"/>
      <c r="R3652" s="80"/>
      <c r="S3652" s="163"/>
      <c r="T3652" s="213"/>
      <c r="U3652" s="162"/>
      <c r="V3652" s="164"/>
      <c r="W3652" s="12" t="str">
        <f t="shared" si="785"/>
        <v>Mqtt1</v>
      </c>
      <c r="X3652" s="196" t="s">
        <v>10636</v>
      </c>
      <c r="Y3652" s="6" t="str">
        <f t="shared" si="779"/>
        <v>marpower/power-tag/spare-pt338f01</v>
      </c>
      <c r="Z3652" s="103" t="str" cm="1">
        <f t="array" ref="Z3652">IF(COUNTIF(N3652,"spare"),"","$."&amp;_xlfn.REGEXEXTRACT(J3652,"^PT\d+[FQ]\d+_(.*)", 2))</f>
        <v>$.Active_Power_Phase_B</v>
      </c>
      <c r="AA3652" s="12">
        <f t="shared" si="781"/>
        <v>5</v>
      </c>
      <c r="AB3652" s="6" t="s">
        <v>195</v>
      </c>
      <c r="AC3652" s="103">
        <v>3056</v>
      </c>
      <c r="AJ3652" s="80"/>
      <c r="AK3652" s="113" t="s">
        <v>1425</v>
      </c>
      <c r="AN3652" s="80"/>
      <c r="AO3652" s="80"/>
      <c r="AP3652" s="80"/>
      <c r="AQ3652" s="80"/>
      <c r="AR3652" s="127"/>
      <c r="AS3652" s="80"/>
      <c r="AT3652" s="7"/>
      <c r="AU3652" s="7"/>
      <c r="AV3652" s="165"/>
      <c r="AW3652" s="166"/>
      <c r="AX3652" s="137"/>
      <c r="AY3652" s="147"/>
      <c r="AZ3652" s="167"/>
      <c r="BA3652" s="167"/>
      <c r="BB3652" s="147" t="str">
        <f t="shared" si="784"/>
        <v/>
      </c>
      <c r="BC3652" s="168"/>
      <c r="BD3652" s="165"/>
      <c r="BE3652" s="165"/>
      <c r="BF3652" s="165"/>
      <c r="BG3652" s="165"/>
      <c r="BH3652" s="165"/>
      <c r="BI3652" s="165"/>
      <c r="BJ3652" s="165"/>
      <c r="BK3652" s="165"/>
      <c r="BL3652" s="165"/>
      <c r="BM3652" s="165"/>
      <c r="BN3652" s="165"/>
      <c r="BO3652" s="165"/>
      <c r="BP3652" s="165"/>
      <c r="BQ3652" s="165"/>
      <c r="BS3652" s="6"/>
      <c r="BT3652" s="11"/>
      <c r="BU3652" s="6"/>
      <c r="BV3652" s="6"/>
    </row>
    <row r="3653" spans="1:74" ht="15.75" x14ac:dyDescent="0.25">
      <c r="A3653" s="52" t="s">
        <v>1422</v>
      </c>
      <c r="B3653" s="56"/>
      <c r="C3653" s="7" t="s">
        <v>118</v>
      </c>
      <c r="D3653" s="7" t="s">
        <v>6559</v>
      </c>
      <c r="E3653" s="7"/>
      <c r="F3653" s="64"/>
      <c r="G3653" s="6"/>
      <c r="H3653" s="6"/>
      <c r="I3653" s="10" t="s">
        <v>110</v>
      </c>
      <c r="J3653" s="11" t="s">
        <v>2927</v>
      </c>
      <c r="K3653" s="194" t="s">
        <v>510</v>
      </c>
      <c r="L3653" s="176"/>
      <c r="M3653" s="176">
        <v>1000</v>
      </c>
      <c r="N3653" s="80" t="s">
        <v>6855</v>
      </c>
      <c r="O3653" s="162"/>
      <c r="P3653" s="80" t="s">
        <v>3521</v>
      </c>
      <c r="Q3653" s="80"/>
      <c r="R3653" s="80"/>
      <c r="S3653" s="163"/>
      <c r="T3653" s="213"/>
      <c r="U3653" s="162"/>
      <c r="V3653" s="164"/>
      <c r="W3653" s="12" t="str">
        <f t="shared" si="785"/>
        <v>Mqtt1</v>
      </c>
      <c r="X3653" s="196" t="s">
        <v>10636</v>
      </c>
      <c r="Y3653" s="6" t="str">
        <f t="shared" si="779"/>
        <v>marpower/power-tag/spare-pt338f01</v>
      </c>
      <c r="Z3653" s="103" t="str" cm="1">
        <f t="array" ref="Z3653">IF(COUNTIF(N3653,"spare"),"","$."&amp;_xlfn.REGEXEXTRACT(J3653,"^PT\d+[FQ]\d+_(.*)", 2))</f>
        <v>$.Active_Power_Phase_C</v>
      </c>
      <c r="AA3653" s="12">
        <f t="shared" si="781"/>
        <v>5</v>
      </c>
      <c r="AB3653" s="6" t="s">
        <v>195</v>
      </c>
      <c r="AC3653" s="103">
        <v>3058</v>
      </c>
      <c r="AJ3653" s="80"/>
      <c r="AK3653" s="113" t="s">
        <v>1425</v>
      </c>
      <c r="AN3653" s="80"/>
      <c r="AO3653" s="80"/>
      <c r="AP3653" s="80"/>
      <c r="AQ3653" s="80"/>
      <c r="AR3653" s="127"/>
      <c r="AS3653" s="80"/>
      <c r="AT3653" s="7"/>
      <c r="AU3653" s="7"/>
      <c r="AV3653" s="165"/>
      <c r="AW3653" s="166"/>
      <c r="AX3653" s="137"/>
      <c r="AY3653" s="147"/>
      <c r="AZ3653" s="167"/>
      <c r="BA3653" s="167"/>
      <c r="BB3653" s="147" t="str">
        <f t="shared" si="784"/>
        <v/>
      </c>
      <c r="BC3653" s="168"/>
      <c r="BD3653" s="165"/>
      <c r="BE3653" s="165"/>
      <c r="BF3653" s="165"/>
      <c r="BG3653" s="165"/>
      <c r="BH3653" s="165"/>
      <c r="BI3653" s="165"/>
      <c r="BJ3653" s="165"/>
      <c r="BK3653" s="165"/>
      <c r="BL3653" s="165"/>
      <c r="BM3653" s="165"/>
      <c r="BN3653" s="165"/>
      <c r="BO3653" s="165"/>
      <c r="BP3653" s="165"/>
      <c r="BQ3653" s="165"/>
      <c r="BS3653" s="6"/>
      <c r="BT3653" s="11"/>
      <c r="BU3653" s="6"/>
      <c r="BV3653" s="6"/>
    </row>
    <row r="3654" spans="1:74" ht="15.75" x14ac:dyDescent="0.25">
      <c r="A3654" s="52" t="s">
        <v>1422</v>
      </c>
      <c r="B3654" s="56"/>
      <c r="C3654" s="7" t="s">
        <v>118</v>
      </c>
      <c r="D3654" s="7" t="s">
        <v>6559</v>
      </c>
      <c r="E3654" s="7"/>
      <c r="F3654" s="64"/>
      <c r="G3654" s="6"/>
      <c r="H3654" s="6"/>
      <c r="I3654" s="10" t="s">
        <v>110</v>
      </c>
      <c r="J3654" s="11" t="s">
        <v>2928</v>
      </c>
      <c r="K3654" s="194" t="s">
        <v>510</v>
      </c>
      <c r="L3654" s="176"/>
      <c r="M3654" s="176">
        <v>1000</v>
      </c>
      <c r="N3654" s="80" t="s">
        <v>6855</v>
      </c>
      <c r="O3654" s="162"/>
      <c r="P3654" s="80" t="s">
        <v>3522</v>
      </c>
      <c r="Q3654" s="80"/>
      <c r="R3654" s="80"/>
      <c r="S3654" s="163"/>
      <c r="T3654" s="213"/>
      <c r="U3654" s="162"/>
      <c r="V3654" s="164"/>
      <c r="W3654" s="12" t="str">
        <f t="shared" si="785"/>
        <v>Mqtt1</v>
      </c>
      <c r="X3654" s="196" t="s">
        <v>10636</v>
      </c>
      <c r="Y3654" s="6" t="str">
        <f t="shared" si="779"/>
        <v>marpower/power-tag/spare-pt338f01</v>
      </c>
      <c r="Z3654" s="103" t="str" cm="1">
        <f t="array" ref="Z3654">IF(COUNTIF(N3654,"spare"),"","$."&amp;_xlfn.REGEXEXTRACT(J3654,"^PT\d+[FQ]\d+_(.*)", 2))</f>
        <v>$.Total_Active_Power</v>
      </c>
      <c r="AA3654" s="12">
        <f t="shared" si="781"/>
        <v>5</v>
      </c>
      <c r="AB3654" s="6" t="s">
        <v>195</v>
      </c>
      <c r="AC3654" s="103">
        <v>3060</v>
      </c>
      <c r="AJ3654" s="80"/>
      <c r="AK3654" s="113" t="s">
        <v>1425</v>
      </c>
      <c r="AN3654" s="80"/>
      <c r="AO3654" s="80"/>
      <c r="AP3654" s="80"/>
      <c r="AQ3654" s="80"/>
      <c r="AR3654" s="127"/>
      <c r="AS3654" s="80"/>
      <c r="AT3654" s="7"/>
      <c r="AU3654" s="7"/>
      <c r="AV3654" s="165"/>
      <c r="AW3654" s="166"/>
      <c r="AX3654" s="137"/>
      <c r="AY3654" s="147"/>
      <c r="AZ3654" s="167"/>
      <c r="BA3654" s="167"/>
      <c r="BB3654" s="147" t="str">
        <f t="shared" si="784"/>
        <v/>
      </c>
      <c r="BC3654" s="168"/>
      <c r="BD3654" s="165"/>
      <c r="BE3654" s="165"/>
      <c r="BF3654" s="165"/>
      <c r="BG3654" s="165"/>
      <c r="BH3654" s="165"/>
      <c r="BI3654" s="165"/>
      <c r="BJ3654" s="165"/>
      <c r="BK3654" s="165"/>
      <c r="BL3654" s="165"/>
      <c r="BM3654" s="165"/>
      <c r="BN3654" s="165"/>
      <c r="BO3654" s="165"/>
      <c r="BP3654" s="165"/>
      <c r="BQ3654" s="165"/>
      <c r="BS3654" s="6"/>
      <c r="BT3654" s="11"/>
      <c r="BU3654" s="6"/>
      <c r="BV3654" s="6"/>
    </row>
    <row r="3655" spans="1:74" ht="15.75" x14ac:dyDescent="0.25">
      <c r="A3655" s="52" t="s">
        <v>1422</v>
      </c>
      <c r="B3655" s="56"/>
      <c r="C3655" s="7" t="s">
        <v>118</v>
      </c>
      <c r="D3655" s="7" t="s">
        <v>6559</v>
      </c>
      <c r="E3655" s="7"/>
      <c r="F3655" s="64"/>
      <c r="G3655" s="6"/>
      <c r="H3655" s="6"/>
      <c r="I3655" s="10" t="s">
        <v>110</v>
      </c>
      <c r="J3655" s="11" t="s">
        <v>2929</v>
      </c>
      <c r="K3655" s="194" t="s">
        <v>510</v>
      </c>
      <c r="L3655" s="176"/>
      <c r="M3655" s="176">
        <v>1000</v>
      </c>
      <c r="N3655" s="80" t="s">
        <v>6855</v>
      </c>
      <c r="O3655" s="162"/>
      <c r="P3655" s="80" t="s">
        <v>3523</v>
      </c>
      <c r="Q3655" s="80"/>
      <c r="R3655" s="80"/>
      <c r="S3655" s="163"/>
      <c r="T3655" s="213"/>
      <c r="U3655" s="162"/>
      <c r="V3655" s="164"/>
      <c r="W3655" s="12" t="str">
        <f t="shared" si="785"/>
        <v>Mqtt1</v>
      </c>
      <c r="X3655" s="196" t="s">
        <v>10636</v>
      </c>
      <c r="Y3655" s="6" t="str">
        <f t="shared" si="779"/>
        <v>marpower/power-tag/spare-pt338f01</v>
      </c>
      <c r="Z3655" s="103" t="str" cm="1">
        <f t="array" ref="Z3655">IF(COUNTIF(N3655,"spare"),"","$."&amp;_xlfn.REGEXEXTRACT(J3655,"^PT\d+[FQ]\d+_(.*)", 2))</f>
        <v>$.Power_Factor_Phase_A</v>
      </c>
      <c r="AA3655" s="12">
        <f t="shared" si="781"/>
        <v>5</v>
      </c>
      <c r="AB3655" s="6" t="s">
        <v>195</v>
      </c>
      <c r="AC3655" s="103">
        <v>3078</v>
      </c>
      <c r="AJ3655" s="80"/>
      <c r="AK3655" s="113" t="s">
        <v>1426</v>
      </c>
      <c r="AN3655" s="80"/>
      <c r="AO3655" s="80"/>
      <c r="AP3655" s="80"/>
      <c r="AQ3655" s="80"/>
      <c r="AR3655" s="127"/>
      <c r="AS3655" s="80"/>
      <c r="AT3655" s="7"/>
      <c r="AU3655" s="7"/>
      <c r="AV3655" s="165"/>
      <c r="AW3655" s="166"/>
      <c r="AX3655" s="137"/>
      <c r="AY3655" s="147"/>
      <c r="AZ3655" s="167"/>
      <c r="BA3655" s="167"/>
      <c r="BB3655" s="147" t="str">
        <f t="shared" si="784"/>
        <v/>
      </c>
      <c r="BC3655" s="168"/>
      <c r="BD3655" s="165"/>
      <c r="BE3655" s="165"/>
      <c r="BF3655" s="165"/>
      <c r="BG3655" s="165"/>
      <c r="BH3655" s="165"/>
      <c r="BI3655" s="165"/>
      <c r="BJ3655" s="165"/>
      <c r="BK3655" s="165"/>
      <c r="BL3655" s="165"/>
      <c r="BM3655" s="165"/>
      <c r="BN3655" s="165"/>
      <c r="BO3655" s="165"/>
      <c r="BP3655" s="165"/>
      <c r="BQ3655" s="165"/>
      <c r="BS3655" s="6"/>
      <c r="BT3655" s="11"/>
      <c r="BU3655" s="6"/>
      <c r="BV3655" s="6"/>
    </row>
    <row r="3656" spans="1:74" ht="15.75" x14ac:dyDescent="0.25">
      <c r="A3656" s="52" t="s">
        <v>1422</v>
      </c>
      <c r="B3656" s="56"/>
      <c r="C3656" s="7" t="s">
        <v>118</v>
      </c>
      <c r="D3656" s="7" t="s">
        <v>6559</v>
      </c>
      <c r="E3656" s="7"/>
      <c r="F3656" s="64"/>
      <c r="G3656" s="6"/>
      <c r="H3656" s="6"/>
      <c r="I3656" s="10" t="s">
        <v>110</v>
      </c>
      <c r="J3656" s="11" t="s">
        <v>2930</v>
      </c>
      <c r="K3656" s="194" t="s">
        <v>510</v>
      </c>
      <c r="L3656" s="176"/>
      <c r="M3656" s="176">
        <v>1000</v>
      </c>
      <c r="N3656" s="80" t="s">
        <v>6855</v>
      </c>
      <c r="O3656" s="162"/>
      <c r="P3656" s="80" t="s">
        <v>3524</v>
      </c>
      <c r="Q3656" s="80"/>
      <c r="R3656" s="80"/>
      <c r="S3656" s="163"/>
      <c r="T3656" s="213"/>
      <c r="U3656" s="162"/>
      <c r="V3656" s="164"/>
      <c r="W3656" s="12" t="str">
        <f t="shared" si="785"/>
        <v>Mqtt1</v>
      </c>
      <c r="X3656" s="196" t="s">
        <v>10636</v>
      </c>
      <c r="Y3656" s="6" t="str">
        <f t="shared" si="779"/>
        <v>marpower/power-tag/spare-pt338f01</v>
      </c>
      <c r="Z3656" s="103" t="str" cm="1">
        <f t="array" ref="Z3656">IF(COUNTIF(N3656,"spare"),"","$."&amp;_xlfn.REGEXEXTRACT(J3656,"^PT\d+[FQ]\d+_(.*)", 2))</f>
        <v>$.Power_Factor_Phase_B</v>
      </c>
      <c r="AA3656" s="12">
        <f t="shared" si="781"/>
        <v>5</v>
      </c>
      <c r="AB3656" s="6" t="s">
        <v>195</v>
      </c>
      <c r="AC3656" s="103">
        <v>3080</v>
      </c>
      <c r="AJ3656" s="80"/>
      <c r="AK3656" s="113" t="s">
        <v>1426</v>
      </c>
      <c r="AN3656" s="80"/>
      <c r="AO3656" s="80"/>
      <c r="AP3656" s="80"/>
      <c r="AQ3656" s="80"/>
      <c r="AR3656" s="127"/>
      <c r="AS3656" s="80"/>
      <c r="AT3656" s="7"/>
      <c r="AU3656" s="7"/>
      <c r="AV3656" s="165"/>
      <c r="AW3656" s="166"/>
      <c r="AX3656" s="137"/>
      <c r="AY3656" s="147"/>
      <c r="AZ3656" s="167"/>
      <c r="BA3656" s="167"/>
      <c r="BB3656" s="147" t="str">
        <f t="shared" si="784"/>
        <v/>
      </c>
      <c r="BC3656" s="168"/>
      <c r="BD3656" s="165"/>
      <c r="BE3656" s="165"/>
      <c r="BF3656" s="165"/>
      <c r="BG3656" s="165"/>
      <c r="BH3656" s="165"/>
      <c r="BI3656" s="165"/>
      <c r="BJ3656" s="165"/>
      <c r="BK3656" s="165"/>
      <c r="BL3656" s="165"/>
      <c r="BM3656" s="165"/>
      <c r="BN3656" s="165"/>
      <c r="BO3656" s="165"/>
      <c r="BP3656" s="165"/>
      <c r="BQ3656" s="165"/>
      <c r="BS3656" s="6"/>
      <c r="BT3656" s="11"/>
      <c r="BU3656" s="6"/>
      <c r="BV3656" s="6"/>
    </row>
    <row r="3657" spans="1:74" ht="15.75" x14ac:dyDescent="0.25">
      <c r="A3657" s="52" t="s">
        <v>1422</v>
      </c>
      <c r="B3657" s="56"/>
      <c r="C3657" s="7" t="s">
        <v>118</v>
      </c>
      <c r="D3657" s="7" t="s">
        <v>6559</v>
      </c>
      <c r="E3657" s="7"/>
      <c r="F3657" s="64"/>
      <c r="G3657" s="6"/>
      <c r="H3657" s="6"/>
      <c r="I3657" s="10" t="s">
        <v>110</v>
      </c>
      <c r="J3657" s="11" t="s">
        <v>2931</v>
      </c>
      <c r="K3657" s="194" t="s">
        <v>510</v>
      </c>
      <c r="L3657" s="176"/>
      <c r="M3657" s="176">
        <v>1000</v>
      </c>
      <c r="N3657" s="80" t="s">
        <v>6855</v>
      </c>
      <c r="O3657" s="162"/>
      <c r="P3657" s="80" t="s">
        <v>3525</v>
      </c>
      <c r="Q3657" s="80"/>
      <c r="R3657" s="80"/>
      <c r="S3657" s="163"/>
      <c r="T3657" s="213"/>
      <c r="U3657" s="162"/>
      <c r="V3657" s="164"/>
      <c r="W3657" s="12" t="str">
        <f t="shared" si="785"/>
        <v>Mqtt1</v>
      </c>
      <c r="X3657" s="196" t="s">
        <v>10636</v>
      </c>
      <c r="Y3657" s="6" t="str">
        <f t="shared" si="779"/>
        <v>marpower/power-tag/spare-pt338f01</v>
      </c>
      <c r="Z3657" s="103" t="str" cm="1">
        <f t="array" ref="Z3657">IF(COUNTIF(N3657,"spare"),"","$."&amp;_xlfn.REGEXEXTRACT(J3657,"^PT\d+[FQ]\d+_(.*)", 2))</f>
        <v>$.Power_Factor_Phase_C</v>
      </c>
      <c r="AA3657" s="12">
        <f t="shared" si="781"/>
        <v>5</v>
      </c>
      <c r="AB3657" s="6" t="s">
        <v>195</v>
      </c>
      <c r="AC3657" s="103">
        <v>3082</v>
      </c>
      <c r="AJ3657" s="80"/>
      <c r="AK3657" s="113" t="s">
        <v>1426</v>
      </c>
      <c r="AN3657" s="80"/>
      <c r="AO3657" s="80"/>
      <c r="AP3657" s="80"/>
      <c r="AQ3657" s="80"/>
      <c r="AR3657" s="127"/>
      <c r="AS3657" s="80"/>
      <c r="AT3657" s="7"/>
      <c r="AU3657" s="7"/>
      <c r="AV3657" s="165"/>
      <c r="AW3657" s="166"/>
      <c r="AX3657" s="137"/>
      <c r="AY3657" s="147"/>
      <c r="AZ3657" s="167"/>
      <c r="BA3657" s="167"/>
      <c r="BB3657" s="147" t="str">
        <f t="shared" si="784"/>
        <v/>
      </c>
      <c r="BC3657" s="168"/>
      <c r="BD3657" s="165"/>
      <c r="BE3657" s="165"/>
      <c r="BF3657" s="165"/>
      <c r="BG3657" s="165"/>
      <c r="BH3657" s="165"/>
      <c r="BI3657" s="165"/>
      <c r="BJ3657" s="165"/>
      <c r="BK3657" s="165"/>
      <c r="BL3657" s="165"/>
      <c r="BM3657" s="165"/>
      <c r="BN3657" s="165"/>
      <c r="BO3657" s="165"/>
      <c r="BP3657" s="165"/>
      <c r="BQ3657" s="165"/>
      <c r="BS3657" s="6"/>
      <c r="BT3657" s="11"/>
      <c r="BU3657" s="6"/>
      <c r="BV3657" s="6"/>
    </row>
    <row r="3658" spans="1:74" ht="15.75" x14ac:dyDescent="0.25">
      <c r="A3658" s="52" t="s">
        <v>1422</v>
      </c>
      <c r="B3658" s="56"/>
      <c r="C3658" s="7" t="s">
        <v>118</v>
      </c>
      <c r="D3658" s="7" t="s">
        <v>6559</v>
      </c>
      <c r="E3658" s="7"/>
      <c r="F3658" s="64"/>
      <c r="G3658" s="6"/>
      <c r="H3658" s="6"/>
      <c r="I3658" s="10" t="s">
        <v>110</v>
      </c>
      <c r="J3658" s="11" t="s">
        <v>2932</v>
      </c>
      <c r="K3658" s="194" t="s">
        <v>510</v>
      </c>
      <c r="L3658" s="176"/>
      <c r="M3658" s="176">
        <v>1000</v>
      </c>
      <c r="N3658" s="80" t="s">
        <v>6855</v>
      </c>
      <c r="O3658" s="162"/>
      <c r="P3658" s="80" t="s">
        <v>3526</v>
      </c>
      <c r="Q3658" s="80"/>
      <c r="R3658" s="80"/>
      <c r="S3658" s="163"/>
      <c r="T3658" s="213"/>
      <c r="U3658" s="162"/>
      <c r="V3658" s="164"/>
      <c r="W3658" s="12" t="str">
        <f t="shared" si="785"/>
        <v>Mqtt1</v>
      </c>
      <c r="X3658" s="196" t="s">
        <v>10636</v>
      </c>
      <c r="Y3658" s="6" t="str">
        <f t="shared" si="779"/>
        <v>marpower/power-tag/spare-pt338f01</v>
      </c>
      <c r="Z3658" s="103" t="str" cm="1">
        <f t="array" ref="Z3658">IF(COUNTIF(N3658,"spare"),"","$."&amp;_xlfn.REGEXEXTRACT(J3658,"^PT\d+[FQ]\d+_(.*)", 2))</f>
        <v>$.Total_Power_Factor</v>
      </c>
      <c r="AA3658" s="12">
        <f t="shared" si="781"/>
        <v>5</v>
      </c>
      <c r="AB3658" s="6" t="s">
        <v>195</v>
      </c>
      <c r="AC3658" s="103">
        <v>3084</v>
      </c>
      <c r="AJ3658" s="80"/>
      <c r="AK3658" s="113" t="s">
        <v>1426</v>
      </c>
      <c r="AN3658" s="80"/>
      <c r="AO3658" s="80"/>
      <c r="AP3658" s="80"/>
      <c r="AQ3658" s="80"/>
      <c r="AR3658" s="127"/>
      <c r="AS3658" s="80"/>
      <c r="AT3658" s="7"/>
      <c r="AU3658" s="7"/>
      <c r="AV3658" s="165"/>
      <c r="AW3658" s="166"/>
      <c r="AX3658" s="137"/>
      <c r="AY3658" s="147"/>
      <c r="AZ3658" s="167"/>
      <c r="BA3658" s="167"/>
      <c r="BB3658" s="147" t="str">
        <f t="shared" si="784"/>
        <v/>
      </c>
      <c r="BC3658" s="168"/>
      <c r="BD3658" s="165"/>
      <c r="BE3658" s="165"/>
      <c r="BF3658" s="165"/>
      <c r="BG3658" s="165"/>
      <c r="BH3658" s="165"/>
      <c r="BI3658" s="165"/>
      <c r="BJ3658" s="165"/>
      <c r="BK3658" s="165"/>
      <c r="BL3658" s="165"/>
      <c r="BM3658" s="165"/>
      <c r="BN3658" s="165"/>
      <c r="BO3658" s="165"/>
      <c r="BP3658" s="165"/>
      <c r="BQ3658" s="165"/>
      <c r="BS3658" s="6"/>
      <c r="BT3658" s="11"/>
      <c r="BU3658" s="6"/>
      <c r="BV3658" s="6"/>
    </row>
    <row r="3659" spans="1:74" ht="15.75" x14ac:dyDescent="0.25">
      <c r="A3659" s="52" t="s">
        <v>1422</v>
      </c>
      <c r="B3659" s="56"/>
      <c r="C3659" s="7" t="s">
        <v>118</v>
      </c>
      <c r="D3659" s="7" t="s">
        <v>6559</v>
      </c>
      <c r="E3659" s="7"/>
      <c r="F3659" s="64"/>
      <c r="G3659" s="6"/>
      <c r="H3659" s="6"/>
      <c r="I3659" s="10" t="s">
        <v>110</v>
      </c>
      <c r="J3659" s="11" t="s">
        <v>2933</v>
      </c>
      <c r="K3659" s="194" t="s">
        <v>510</v>
      </c>
      <c r="L3659" s="176"/>
      <c r="M3659" s="176">
        <v>1000</v>
      </c>
      <c r="N3659" s="80" t="s">
        <v>6855</v>
      </c>
      <c r="O3659" s="162"/>
      <c r="P3659" s="80" t="s">
        <v>3527</v>
      </c>
      <c r="Q3659" s="80"/>
      <c r="R3659" s="80"/>
      <c r="S3659" s="163"/>
      <c r="T3659" s="213"/>
      <c r="U3659" s="162"/>
      <c r="V3659" s="164"/>
      <c r="W3659" s="12" t="str">
        <f t="shared" si="785"/>
        <v>Mqtt1</v>
      </c>
      <c r="X3659" s="196" t="s">
        <v>10637</v>
      </c>
      <c r="Y3659" s="6" t="str">
        <f t="shared" ref="Y3659:Y3722" si="786">LOWER(_xlfn.CONCAT("marpower/",SUBSTITUTE(SUBSTITUTE("power-tag/" &amp; X3659," ","-"),"_","-")))</f>
        <v>marpower/power-tag/submersible-bilge-pump-3</v>
      </c>
      <c r="Z3659" s="103" t="str" cm="1">
        <f t="array" ref="Z3659">IF(COUNTIF(N3659,"spare"),"","$."&amp;_xlfn.REGEXEXTRACT(J3659,"^PT\d+[FQ]\d+_(.*)", 2))</f>
        <v>$.RMS_Current_Phase_A</v>
      </c>
      <c r="AA3659" s="12">
        <f>AA3644+1</f>
        <v>6</v>
      </c>
      <c r="AB3659" s="6" t="s">
        <v>195</v>
      </c>
      <c r="AC3659" s="103">
        <v>3000</v>
      </c>
      <c r="AJ3659" s="80"/>
      <c r="AK3659" s="113" t="s">
        <v>1423</v>
      </c>
      <c r="AN3659" s="80"/>
      <c r="AO3659" s="80"/>
      <c r="AP3659" s="80"/>
      <c r="AQ3659" s="80"/>
      <c r="AR3659" s="127"/>
      <c r="AS3659" s="80"/>
      <c r="AT3659" s="7"/>
      <c r="AU3659" s="7"/>
      <c r="AV3659" s="165"/>
      <c r="AW3659" s="166"/>
      <c r="AX3659" s="137"/>
      <c r="AY3659" s="147"/>
      <c r="AZ3659" s="167"/>
      <c r="BA3659" s="167"/>
      <c r="BB3659" s="147" t="str">
        <f t="shared" ref="BB3659:BB3673" si="787">IF(ISNUMBER(AM3659),"1","")</f>
        <v/>
      </c>
      <c r="BC3659" s="168"/>
      <c r="BD3659" s="165"/>
      <c r="BE3659" s="165"/>
      <c r="BF3659" s="165"/>
      <c r="BG3659" s="165"/>
      <c r="BH3659" s="165"/>
      <c r="BI3659" s="165"/>
      <c r="BJ3659" s="165"/>
      <c r="BK3659" s="165"/>
      <c r="BL3659" s="165"/>
      <c r="BM3659" s="165"/>
      <c r="BN3659" s="165"/>
      <c r="BO3659" s="165"/>
      <c r="BP3659" s="165"/>
      <c r="BQ3659" s="165"/>
      <c r="BS3659" s="6"/>
      <c r="BT3659" s="11"/>
      <c r="BU3659" s="6"/>
      <c r="BV3659" s="6"/>
    </row>
    <row r="3660" spans="1:74" ht="15.75" x14ac:dyDescent="0.25">
      <c r="A3660" s="52" t="s">
        <v>1422</v>
      </c>
      <c r="B3660" s="56"/>
      <c r="C3660" s="7" t="s">
        <v>118</v>
      </c>
      <c r="D3660" s="7" t="s">
        <v>6559</v>
      </c>
      <c r="E3660" s="7"/>
      <c r="F3660" s="64"/>
      <c r="G3660" s="6"/>
      <c r="H3660" s="6"/>
      <c r="I3660" s="10" t="s">
        <v>110</v>
      </c>
      <c r="J3660" s="11" t="s">
        <v>2934</v>
      </c>
      <c r="K3660" s="194" t="s">
        <v>510</v>
      </c>
      <c r="L3660" s="176"/>
      <c r="M3660" s="176">
        <v>1000</v>
      </c>
      <c r="N3660" s="80" t="s">
        <v>6855</v>
      </c>
      <c r="O3660" s="162"/>
      <c r="P3660" s="80" t="s">
        <v>3528</v>
      </c>
      <c r="Q3660" s="80"/>
      <c r="R3660" s="80"/>
      <c r="S3660" s="163"/>
      <c r="T3660" s="213"/>
      <c r="U3660" s="162"/>
      <c r="V3660" s="164"/>
      <c r="W3660" s="12" t="str">
        <f t="shared" si="785"/>
        <v>Mqtt1</v>
      </c>
      <c r="X3660" s="196" t="s">
        <v>10637</v>
      </c>
      <c r="Y3660" s="6" t="str">
        <f t="shared" si="786"/>
        <v>marpower/power-tag/submersible-bilge-pump-3</v>
      </c>
      <c r="Z3660" s="103" t="str" cm="1">
        <f t="array" ref="Z3660">IF(COUNTIF(N3660,"spare"),"","$."&amp;_xlfn.REGEXEXTRACT(J3660,"^PT\d+[FQ]\d+_(.*)", 2))</f>
        <v>$.RMS_Current_Phase_B</v>
      </c>
      <c r="AA3660" s="12">
        <f t="shared" si="781"/>
        <v>6</v>
      </c>
      <c r="AB3660" s="6" t="s">
        <v>195</v>
      </c>
      <c r="AC3660" s="103">
        <v>3002</v>
      </c>
      <c r="AJ3660" s="80"/>
      <c r="AK3660" s="113" t="s">
        <v>1423</v>
      </c>
      <c r="AN3660" s="80"/>
      <c r="AO3660" s="80"/>
      <c r="AP3660" s="80"/>
      <c r="AQ3660" s="80"/>
      <c r="AR3660" s="127"/>
      <c r="AS3660" s="80"/>
      <c r="AT3660" s="7"/>
      <c r="AU3660" s="7"/>
      <c r="AV3660" s="165"/>
      <c r="AW3660" s="166"/>
      <c r="AX3660" s="137"/>
      <c r="AY3660" s="147"/>
      <c r="AZ3660" s="167"/>
      <c r="BA3660" s="167"/>
      <c r="BB3660" s="147" t="str">
        <f t="shared" si="787"/>
        <v/>
      </c>
      <c r="BC3660" s="168"/>
      <c r="BD3660" s="165"/>
      <c r="BE3660" s="165"/>
      <c r="BF3660" s="165"/>
      <c r="BG3660" s="165"/>
      <c r="BH3660" s="165"/>
      <c r="BI3660" s="165"/>
      <c r="BJ3660" s="165"/>
      <c r="BK3660" s="165"/>
      <c r="BL3660" s="165"/>
      <c r="BM3660" s="165"/>
      <c r="BN3660" s="165"/>
      <c r="BO3660" s="165"/>
      <c r="BP3660" s="165"/>
      <c r="BQ3660" s="165"/>
      <c r="BS3660" s="6"/>
      <c r="BT3660" s="11"/>
      <c r="BU3660" s="6"/>
      <c r="BV3660" s="6"/>
    </row>
    <row r="3661" spans="1:74" ht="15.75" x14ac:dyDescent="0.25">
      <c r="A3661" s="52" t="s">
        <v>1422</v>
      </c>
      <c r="B3661" s="56"/>
      <c r="C3661" s="7" t="s">
        <v>118</v>
      </c>
      <c r="D3661" s="7" t="s">
        <v>6559</v>
      </c>
      <c r="E3661" s="7"/>
      <c r="F3661" s="64"/>
      <c r="G3661" s="6"/>
      <c r="H3661" s="6"/>
      <c r="I3661" s="10" t="s">
        <v>110</v>
      </c>
      <c r="J3661" s="11" t="s">
        <v>2935</v>
      </c>
      <c r="K3661" s="194" t="s">
        <v>510</v>
      </c>
      <c r="L3661" s="176"/>
      <c r="M3661" s="176">
        <v>1000</v>
      </c>
      <c r="N3661" s="80" t="s">
        <v>6855</v>
      </c>
      <c r="O3661" s="162"/>
      <c r="P3661" s="80" t="s">
        <v>3529</v>
      </c>
      <c r="Q3661" s="80"/>
      <c r="R3661" s="80"/>
      <c r="S3661" s="163"/>
      <c r="T3661" s="213"/>
      <c r="U3661" s="162"/>
      <c r="V3661" s="164"/>
      <c r="W3661" s="12" t="str">
        <f t="shared" si="785"/>
        <v>Mqtt1</v>
      </c>
      <c r="X3661" s="196" t="s">
        <v>10637</v>
      </c>
      <c r="Y3661" s="6" t="str">
        <f t="shared" si="786"/>
        <v>marpower/power-tag/submersible-bilge-pump-3</v>
      </c>
      <c r="Z3661" s="103" t="str" cm="1">
        <f t="array" ref="Z3661">IF(COUNTIF(N3661,"spare"),"","$."&amp;_xlfn.REGEXEXTRACT(J3661,"^PT\d+[FQ]\d+_(.*)", 2))</f>
        <v>$.RMS_Current_Phase_C</v>
      </c>
      <c r="AA3661" s="12">
        <f t="shared" si="781"/>
        <v>6</v>
      </c>
      <c r="AB3661" s="6" t="s">
        <v>195</v>
      </c>
      <c r="AC3661" s="103">
        <v>3004</v>
      </c>
      <c r="AJ3661" s="80"/>
      <c r="AK3661" s="113" t="s">
        <v>1423</v>
      </c>
      <c r="AN3661" s="80"/>
      <c r="AO3661" s="80"/>
      <c r="AP3661" s="80"/>
      <c r="AQ3661" s="80"/>
      <c r="AR3661" s="127"/>
      <c r="AS3661" s="80"/>
      <c r="AT3661" s="7"/>
      <c r="AU3661" s="7"/>
      <c r="AV3661" s="165"/>
      <c r="AW3661" s="166"/>
      <c r="AX3661" s="137"/>
      <c r="AY3661" s="147"/>
      <c r="AZ3661" s="167"/>
      <c r="BA3661" s="167"/>
      <c r="BB3661" s="147" t="str">
        <f t="shared" si="787"/>
        <v/>
      </c>
      <c r="BC3661" s="168"/>
      <c r="BD3661" s="165"/>
      <c r="BE3661" s="165"/>
      <c r="BF3661" s="165"/>
      <c r="BG3661" s="165"/>
      <c r="BH3661" s="165"/>
      <c r="BI3661" s="165"/>
      <c r="BJ3661" s="165"/>
      <c r="BK3661" s="165"/>
      <c r="BL3661" s="165"/>
      <c r="BM3661" s="165"/>
      <c r="BN3661" s="165"/>
      <c r="BO3661" s="165"/>
      <c r="BP3661" s="165"/>
      <c r="BQ3661" s="165"/>
      <c r="BS3661" s="6"/>
      <c r="BT3661" s="11"/>
      <c r="BU3661" s="6"/>
      <c r="BV3661" s="6"/>
    </row>
    <row r="3662" spans="1:74" ht="15.75" x14ac:dyDescent="0.25">
      <c r="A3662" s="52" t="s">
        <v>1422</v>
      </c>
      <c r="B3662" s="56"/>
      <c r="C3662" s="7" t="s">
        <v>118</v>
      </c>
      <c r="D3662" s="7" t="s">
        <v>6559</v>
      </c>
      <c r="E3662" s="7"/>
      <c r="F3662" s="64"/>
      <c r="G3662" s="6"/>
      <c r="H3662" s="6"/>
      <c r="I3662" s="10" t="s">
        <v>110</v>
      </c>
      <c r="J3662" s="11" t="s">
        <v>2936</v>
      </c>
      <c r="K3662" s="194" t="s">
        <v>510</v>
      </c>
      <c r="L3662" s="176"/>
      <c r="M3662" s="176">
        <v>1000</v>
      </c>
      <c r="N3662" s="80" t="s">
        <v>6855</v>
      </c>
      <c r="O3662" s="162"/>
      <c r="P3662" s="80" t="s">
        <v>3530</v>
      </c>
      <c r="Q3662" s="80"/>
      <c r="R3662" s="80"/>
      <c r="S3662" s="163"/>
      <c r="T3662" s="213"/>
      <c r="U3662" s="162"/>
      <c r="V3662" s="164"/>
      <c r="W3662" s="12" t="str">
        <f t="shared" si="785"/>
        <v>Mqtt1</v>
      </c>
      <c r="X3662" s="196" t="s">
        <v>10637</v>
      </c>
      <c r="Y3662" s="6" t="str">
        <f t="shared" si="786"/>
        <v>marpower/power-tag/submersible-bilge-pump-3</v>
      </c>
      <c r="Z3662" s="103" t="str" cm="1">
        <f t="array" ref="Z3662">IF(COUNTIF(N3662,"spare"),"","$."&amp;_xlfn.REGEXEXTRACT(J3662,"^PT\d+[FQ]\d+_(.*)", 2))</f>
        <v>$.RMS_Current_Phase_Neut</v>
      </c>
      <c r="AA3662" s="12">
        <f t="shared" si="781"/>
        <v>6</v>
      </c>
      <c r="AB3662" s="6" t="s">
        <v>195</v>
      </c>
      <c r="AC3662" s="103">
        <v>3006</v>
      </c>
      <c r="AJ3662" s="80"/>
      <c r="AK3662" s="113" t="s">
        <v>1423</v>
      </c>
      <c r="AN3662" s="80"/>
      <c r="AO3662" s="80"/>
      <c r="AP3662" s="80"/>
      <c r="AQ3662" s="80"/>
      <c r="AR3662" s="127"/>
      <c r="AS3662" s="80"/>
      <c r="AT3662" s="7"/>
      <c r="AU3662" s="7"/>
      <c r="AV3662" s="165"/>
      <c r="AW3662" s="166"/>
      <c r="AX3662" s="137"/>
      <c r="AY3662" s="147"/>
      <c r="AZ3662" s="167"/>
      <c r="BA3662" s="167"/>
      <c r="BB3662" s="147" t="str">
        <f t="shared" si="787"/>
        <v/>
      </c>
      <c r="BC3662" s="168"/>
      <c r="BD3662" s="165"/>
      <c r="BE3662" s="165"/>
      <c r="BF3662" s="165"/>
      <c r="BG3662" s="165"/>
      <c r="BH3662" s="165"/>
      <c r="BI3662" s="165"/>
      <c r="BJ3662" s="165"/>
      <c r="BK3662" s="165"/>
      <c r="BL3662" s="165"/>
      <c r="BM3662" s="165"/>
      <c r="BN3662" s="165"/>
      <c r="BO3662" s="165"/>
      <c r="BP3662" s="165"/>
      <c r="BQ3662" s="165"/>
      <c r="BS3662" s="6"/>
      <c r="BT3662" s="11"/>
      <c r="BU3662" s="6"/>
      <c r="BV3662" s="6"/>
    </row>
    <row r="3663" spans="1:74" ht="15.75" x14ac:dyDescent="0.25">
      <c r="A3663" s="52" t="s">
        <v>1422</v>
      </c>
      <c r="B3663" s="56"/>
      <c r="C3663" s="7" t="s">
        <v>118</v>
      </c>
      <c r="D3663" s="7" t="s">
        <v>6559</v>
      </c>
      <c r="E3663" s="7"/>
      <c r="F3663" s="64"/>
      <c r="G3663" s="6"/>
      <c r="H3663" s="6"/>
      <c r="I3663" s="10" t="s">
        <v>110</v>
      </c>
      <c r="J3663" s="11" t="s">
        <v>8334</v>
      </c>
      <c r="K3663" s="194" t="s">
        <v>510</v>
      </c>
      <c r="L3663" s="176"/>
      <c r="M3663" s="176">
        <v>1000</v>
      </c>
      <c r="N3663" s="80" t="s">
        <v>6855</v>
      </c>
      <c r="O3663" s="162"/>
      <c r="P3663" s="80" t="s">
        <v>3531</v>
      </c>
      <c r="Q3663" s="80"/>
      <c r="R3663" s="80"/>
      <c r="S3663" s="163"/>
      <c r="T3663" s="213"/>
      <c r="U3663" s="162"/>
      <c r="V3663" s="164"/>
      <c r="W3663" s="12" t="str">
        <f t="shared" si="785"/>
        <v>Mqtt1</v>
      </c>
      <c r="X3663" s="196" t="s">
        <v>10637</v>
      </c>
      <c r="Y3663" s="6" t="str">
        <f t="shared" si="786"/>
        <v>marpower/power-tag/submersible-bilge-pump-3</v>
      </c>
      <c r="Z3663" s="103" t="str" cm="1">
        <f t="array" ref="Z3663">IF(COUNTIF(N3663,"spare"),"","$."&amp;_xlfn.REGEXEXTRACT(J3663,"^PT\d+[FQ]\d+_(.*)", 2))</f>
        <v>$.RMS_Voltage_A_N</v>
      </c>
      <c r="AA3663" s="12">
        <f t="shared" si="781"/>
        <v>6</v>
      </c>
      <c r="AB3663" s="6" t="s">
        <v>195</v>
      </c>
      <c r="AC3663" s="103">
        <v>3028</v>
      </c>
      <c r="AJ3663" s="80"/>
      <c r="AK3663" s="113" t="s">
        <v>1424</v>
      </c>
      <c r="AN3663" s="80"/>
      <c r="AO3663" s="80"/>
      <c r="AP3663" s="80"/>
      <c r="AQ3663" s="80"/>
      <c r="AR3663" s="127"/>
      <c r="AS3663" s="80"/>
      <c r="AT3663" s="7"/>
      <c r="AU3663" s="7"/>
      <c r="AV3663" s="165"/>
      <c r="AW3663" s="166"/>
      <c r="AX3663" s="137"/>
      <c r="AY3663" s="147"/>
      <c r="AZ3663" s="167"/>
      <c r="BA3663" s="167"/>
      <c r="BB3663" s="147" t="str">
        <f t="shared" si="787"/>
        <v/>
      </c>
      <c r="BC3663" s="168"/>
      <c r="BD3663" s="165"/>
      <c r="BE3663" s="165"/>
      <c r="BF3663" s="165"/>
      <c r="BG3663" s="165"/>
      <c r="BH3663" s="165"/>
      <c r="BI3663" s="165"/>
      <c r="BJ3663" s="165"/>
      <c r="BK3663" s="165"/>
      <c r="BL3663" s="165"/>
      <c r="BM3663" s="165"/>
      <c r="BN3663" s="165"/>
      <c r="BO3663" s="165"/>
      <c r="BP3663" s="165"/>
      <c r="BQ3663" s="165"/>
      <c r="BS3663" s="6"/>
      <c r="BT3663" s="11"/>
      <c r="BU3663" s="6"/>
      <c r="BV3663" s="6"/>
    </row>
    <row r="3664" spans="1:74" ht="15.75" x14ac:dyDescent="0.25">
      <c r="A3664" s="52" t="s">
        <v>1422</v>
      </c>
      <c r="B3664" s="56"/>
      <c r="C3664" s="7" t="s">
        <v>118</v>
      </c>
      <c r="D3664" s="7" t="s">
        <v>6559</v>
      </c>
      <c r="E3664" s="7"/>
      <c r="F3664" s="64"/>
      <c r="G3664" s="6"/>
      <c r="H3664" s="6"/>
      <c r="I3664" s="10" t="s">
        <v>110</v>
      </c>
      <c r="J3664" s="11" t="s">
        <v>8511</v>
      </c>
      <c r="K3664" s="194" t="s">
        <v>510</v>
      </c>
      <c r="L3664" s="176"/>
      <c r="M3664" s="176">
        <v>1000</v>
      </c>
      <c r="N3664" s="80" t="s">
        <v>6855</v>
      </c>
      <c r="O3664" s="162"/>
      <c r="P3664" s="80" t="s">
        <v>3532</v>
      </c>
      <c r="Q3664" s="80"/>
      <c r="R3664" s="80"/>
      <c r="S3664" s="163"/>
      <c r="T3664" s="213"/>
      <c r="U3664" s="162"/>
      <c r="V3664" s="164"/>
      <c r="W3664" s="12" t="str">
        <f t="shared" si="785"/>
        <v>Mqtt1</v>
      </c>
      <c r="X3664" s="196" t="s">
        <v>10637</v>
      </c>
      <c r="Y3664" s="6" t="str">
        <f t="shared" si="786"/>
        <v>marpower/power-tag/submersible-bilge-pump-3</v>
      </c>
      <c r="Z3664" s="103" t="str" cm="1">
        <f t="array" ref="Z3664">IF(COUNTIF(N3664,"spare"),"","$."&amp;_xlfn.REGEXEXTRACT(J3664,"^PT\d+[FQ]\d+_(.*)", 2))</f>
        <v>$.RMS_Voltage_B_N</v>
      </c>
      <c r="AA3664" s="12">
        <f t="shared" ref="AA3664:AA3673" si="788">AA3649+1</f>
        <v>6</v>
      </c>
      <c r="AB3664" s="6" t="s">
        <v>195</v>
      </c>
      <c r="AC3664" s="103">
        <v>3030</v>
      </c>
      <c r="AJ3664" s="80"/>
      <c r="AK3664" s="113" t="s">
        <v>1424</v>
      </c>
      <c r="AN3664" s="80"/>
      <c r="AO3664" s="80"/>
      <c r="AP3664" s="80"/>
      <c r="AQ3664" s="80"/>
      <c r="AR3664" s="127"/>
      <c r="AS3664" s="80"/>
      <c r="AT3664" s="7"/>
      <c r="AU3664" s="7"/>
      <c r="AV3664" s="165"/>
      <c r="AW3664" s="166"/>
      <c r="AX3664" s="137"/>
      <c r="AY3664" s="147"/>
      <c r="AZ3664" s="167"/>
      <c r="BA3664" s="167"/>
      <c r="BB3664" s="147" t="str">
        <f t="shared" si="787"/>
        <v/>
      </c>
      <c r="BC3664" s="168"/>
      <c r="BD3664" s="165"/>
      <c r="BE3664" s="165"/>
      <c r="BF3664" s="165"/>
      <c r="BG3664" s="165"/>
      <c r="BH3664" s="165"/>
      <c r="BI3664" s="165"/>
      <c r="BJ3664" s="165"/>
      <c r="BK3664" s="165"/>
      <c r="BL3664" s="165"/>
      <c r="BM3664" s="165"/>
      <c r="BN3664" s="165"/>
      <c r="BO3664" s="165"/>
      <c r="BP3664" s="165"/>
      <c r="BQ3664" s="165"/>
      <c r="BS3664" s="6"/>
      <c r="BT3664" s="11"/>
      <c r="BU3664" s="6"/>
      <c r="BV3664" s="6"/>
    </row>
    <row r="3665" spans="1:74" ht="15.75" x14ac:dyDescent="0.25">
      <c r="A3665" s="52" t="s">
        <v>1422</v>
      </c>
      <c r="B3665" s="56"/>
      <c r="C3665" s="7" t="s">
        <v>118</v>
      </c>
      <c r="D3665" s="7" t="s">
        <v>6559</v>
      </c>
      <c r="E3665" s="7"/>
      <c r="F3665" s="64"/>
      <c r="G3665" s="6"/>
      <c r="H3665" s="6"/>
      <c r="I3665" s="10" t="s">
        <v>110</v>
      </c>
      <c r="J3665" s="11" t="s">
        <v>8688</v>
      </c>
      <c r="K3665" s="194" t="s">
        <v>510</v>
      </c>
      <c r="L3665" s="176"/>
      <c r="M3665" s="176">
        <v>1000</v>
      </c>
      <c r="N3665" s="80" t="s">
        <v>6855</v>
      </c>
      <c r="O3665" s="162"/>
      <c r="P3665" s="80" t="s">
        <v>3533</v>
      </c>
      <c r="Q3665" s="80"/>
      <c r="R3665" s="80"/>
      <c r="S3665" s="163"/>
      <c r="T3665" s="213"/>
      <c r="U3665" s="162"/>
      <c r="V3665" s="164"/>
      <c r="W3665" s="12" t="str">
        <f t="shared" si="785"/>
        <v>Mqtt1</v>
      </c>
      <c r="X3665" s="196" t="s">
        <v>10637</v>
      </c>
      <c r="Y3665" s="6" t="str">
        <f t="shared" si="786"/>
        <v>marpower/power-tag/submersible-bilge-pump-3</v>
      </c>
      <c r="Z3665" s="103" t="str" cm="1">
        <f t="array" ref="Z3665">IF(COUNTIF(N3665,"spare"),"","$."&amp;_xlfn.REGEXEXTRACT(J3665,"^PT\d+[FQ]\d+_(.*)", 2))</f>
        <v>$.RMS_Voltage_C_N</v>
      </c>
      <c r="AA3665" s="12">
        <f t="shared" si="788"/>
        <v>6</v>
      </c>
      <c r="AB3665" s="6" t="s">
        <v>195</v>
      </c>
      <c r="AC3665" s="103">
        <v>3032</v>
      </c>
      <c r="AJ3665" s="80"/>
      <c r="AK3665" s="113" t="s">
        <v>1424</v>
      </c>
      <c r="AN3665" s="80"/>
      <c r="AO3665" s="80"/>
      <c r="AP3665" s="80"/>
      <c r="AQ3665" s="80"/>
      <c r="AR3665" s="127"/>
      <c r="AS3665" s="80"/>
      <c r="AT3665" s="7"/>
      <c r="AU3665" s="7"/>
      <c r="AV3665" s="165"/>
      <c r="AW3665" s="166"/>
      <c r="AX3665" s="137"/>
      <c r="AY3665" s="147"/>
      <c r="AZ3665" s="167"/>
      <c r="BA3665" s="167"/>
      <c r="BB3665" s="147" t="str">
        <f t="shared" si="787"/>
        <v/>
      </c>
      <c r="BC3665" s="168"/>
      <c r="BD3665" s="165"/>
      <c r="BE3665" s="165"/>
      <c r="BF3665" s="165"/>
      <c r="BG3665" s="165"/>
      <c r="BH3665" s="165"/>
      <c r="BI3665" s="165"/>
      <c r="BJ3665" s="165"/>
      <c r="BK3665" s="165"/>
      <c r="BL3665" s="165"/>
      <c r="BM3665" s="165"/>
      <c r="BN3665" s="165"/>
      <c r="BO3665" s="165"/>
      <c r="BP3665" s="165"/>
      <c r="BQ3665" s="165"/>
      <c r="BS3665" s="6"/>
      <c r="BT3665" s="11"/>
      <c r="BU3665" s="6"/>
      <c r="BV3665" s="6"/>
    </row>
    <row r="3666" spans="1:74" ht="15.75" x14ac:dyDescent="0.25">
      <c r="A3666" s="52" t="s">
        <v>1422</v>
      </c>
      <c r="B3666" s="56"/>
      <c r="C3666" s="7" t="s">
        <v>118</v>
      </c>
      <c r="D3666" s="7" t="s">
        <v>6559</v>
      </c>
      <c r="E3666" s="7"/>
      <c r="F3666" s="64"/>
      <c r="G3666" s="6"/>
      <c r="H3666" s="6"/>
      <c r="I3666" s="10" t="s">
        <v>110</v>
      </c>
      <c r="J3666" s="11" t="s">
        <v>2937</v>
      </c>
      <c r="K3666" s="194" t="s">
        <v>510</v>
      </c>
      <c r="L3666" s="176"/>
      <c r="M3666" s="176">
        <v>1000</v>
      </c>
      <c r="N3666" s="80" t="s">
        <v>6855</v>
      </c>
      <c r="O3666" s="162"/>
      <c r="P3666" s="80" t="s">
        <v>3534</v>
      </c>
      <c r="Q3666" s="80"/>
      <c r="R3666" s="80"/>
      <c r="S3666" s="163"/>
      <c r="T3666" s="213"/>
      <c r="U3666" s="162"/>
      <c r="V3666" s="164"/>
      <c r="W3666" s="12" t="str">
        <f t="shared" si="785"/>
        <v>Mqtt1</v>
      </c>
      <c r="X3666" s="196" t="s">
        <v>10637</v>
      </c>
      <c r="Y3666" s="6" t="str">
        <f t="shared" si="786"/>
        <v>marpower/power-tag/submersible-bilge-pump-3</v>
      </c>
      <c r="Z3666" s="103" t="str" cm="1">
        <f t="array" ref="Z3666">IF(COUNTIF(N3666,"spare"),"","$."&amp;_xlfn.REGEXEXTRACT(J3666,"^PT\d+[FQ]\d+_(.*)", 2))</f>
        <v>$.Active_Power_Phase_A</v>
      </c>
      <c r="AA3666" s="12">
        <f t="shared" si="788"/>
        <v>6</v>
      </c>
      <c r="AB3666" s="6" t="s">
        <v>195</v>
      </c>
      <c r="AC3666" s="103">
        <v>3054</v>
      </c>
      <c r="AJ3666" s="80"/>
      <c r="AK3666" s="113" t="s">
        <v>1425</v>
      </c>
      <c r="AN3666" s="80"/>
      <c r="AO3666" s="80"/>
      <c r="AP3666" s="80"/>
      <c r="AQ3666" s="80"/>
      <c r="AR3666" s="127"/>
      <c r="AS3666" s="80"/>
      <c r="AT3666" s="7"/>
      <c r="AU3666" s="7"/>
      <c r="AV3666" s="165"/>
      <c r="AW3666" s="166"/>
      <c r="AX3666" s="137"/>
      <c r="AY3666" s="147"/>
      <c r="AZ3666" s="167"/>
      <c r="BA3666" s="167"/>
      <c r="BB3666" s="147" t="str">
        <f t="shared" si="787"/>
        <v/>
      </c>
      <c r="BC3666" s="168"/>
      <c r="BD3666" s="165"/>
      <c r="BE3666" s="165"/>
      <c r="BF3666" s="165"/>
      <c r="BG3666" s="165"/>
      <c r="BH3666" s="165"/>
      <c r="BI3666" s="165"/>
      <c r="BJ3666" s="165"/>
      <c r="BK3666" s="165"/>
      <c r="BL3666" s="165"/>
      <c r="BM3666" s="165"/>
      <c r="BN3666" s="165"/>
      <c r="BO3666" s="165"/>
      <c r="BP3666" s="165"/>
      <c r="BQ3666" s="165"/>
      <c r="BS3666" s="6"/>
      <c r="BT3666" s="11"/>
      <c r="BU3666" s="6"/>
      <c r="BV3666" s="6"/>
    </row>
    <row r="3667" spans="1:74" ht="15.75" x14ac:dyDescent="0.25">
      <c r="A3667" s="52" t="s">
        <v>1422</v>
      </c>
      <c r="B3667" s="56"/>
      <c r="C3667" s="7" t="s">
        <v>118</v>
      </c>
      <c r="D3667" s="7" t="s">
        <v>6559</v>
      </c>
      <c r="E3667" s="7"/>
      <c r="F3667" s="64"/>
      <c r="G3667" s="6"/>
      <c r="H3667" s="6"/>
      <c r="I3667" s="10" t="s">
        <v>110</v>
      </c>
      <c r="J3667" s="11" t="s">
        <v>2938</v>
      </c>
      <c r="K3667" s="194" t="s">
        <v>510</v>
      </c>
      <c r="L3667" s="176"/>
      <c r="M3667" s="176">
        <v>1000</v>
      </c>
      <c r="N3667" s="80" t="s">
        <v>6855</v>
      </c>
      <c r="O3667" s="162"/>
      <c r="P3667" s="80" t="s">
        <v>3535</v>
      </c>
      <c r="Q3667" s="80"/>
      <c r="R3667" s="80"/>
      <c r="S3667" s="163"/>
      <c r="T3667" s="213"/>
      <c r="U3667" s="162"/>
      <c r="V3667" s="164"/>
      <c r="W3667" s="12" t="str">
        <f t="shared" si="785"/>
        <v>Mqtt1</v>
      </c>
      <c r="X3667" s="196" t="s">
        <v>10637</v>
      </c>
      <c r="Y3667" s="6" t="str">
        <f t="shared" si="786"/>
        <v>marpower/power-tag/submersible-bilge-pump-3</v>
      </c>
      <c r="Z3667" s="103" t="str" cm="1">
        <f t="array" ref="Z3667">IF(COUNTIF(N3667,"spare"),"","$."&amp;_xlfn.REGEXEXTRACT(J3667,"^PT\d+[FQ]\d+_(.*)", 2))</f>
        <v>$.Active_Power_Phase_B</v>
      </c>
      <c r="AA3667" s="12">
        <f t="shared" si="788"/>
        <v>6</v>
      </c>
      <c r="AB3667" s="6" t="s">
        <v>195</v>
      </c>
      <c r="AC3667" s="103">
        <v>3056</v>
      </c>
      <c r="AJ3667" s="80"/>
      <c r="AK3667" s="113" t="s">
        <v>1425</v>
      </c>
      <c r="AN3667" s="80"/>
      <c r="AO3667" s="80"/>
      <c r="AP3667" s="80"/>
      <c r="AQ3667" s="80"/>
      <c r="AR3667" s="127"/>
      <c r="AS3667" s="80"/>
      <c r="AT3667" s="7"/>
      <c r="AU3667" s="7"/>
      <c r="AV3667" s="165"/>
      <c r="AW3667" s="166"/>
      <c r="AX3667" s="137"/>
      <c r="AY3667" s="147"/>
      <c r="AZ3667" s="167"/>
      <c r="BA3667" s="167"/>
      <c r="BB3667" s="147" t="str">
        <f t="shared" si="787"/>
        <v/>
      </c>
      <c r="BC3667" s="168"/>
      <c r="BD3667" s="165"/>
      <c r="BE3667" s="165"/>
      <c r="BF3667" s="165"/>
      <c r="BG3667" s="165"/>
      <c r="BH3667" s="165"/>
      <c r="BI3667" s="165"/>
      <c r="BJ3667" s="165"/>
      <c r="BK3667" s="165"/>
      <c r="BL3667" s="165"/>
      <c r="BM3667" s="165"/>
      <c r="BN3667" s="165"/>
      <c r="BO3667" s="165"/>
      <c r="BP3667" s="165"/>
      <c r="BQ3667" s="165"/>
      <c r="BS3667" s="6"/>
      <c r="BT3667" s="11"/>
      <c r="BU3667" s="6"/>
      <c r="BV3667" s="6"/>
    </row>
    <row r="3668" spans="1:74" ht="15.75" x14ac:dyDescent="0.25">
      <c r="A3668" s="52" t="s">
        <v>1422</v>
      </c>
      <c r="B3668" s="56"/>
      <c r="C3668" s="7" t="s">
        <v>118</v>
      </c>
      <c r="D3668" s="7" t="s">
        <v>6559</v>
      </c>
      <c r="E3668" s="7"/>
      <c r="F3668" s="64"/>
      <c r="G3668" s="6"/>
      <c r="H3668" s="6"/>
      <c r="I3668" s="10" t="s">
        <v>110</v>
      </c>
      <c r="J3668" s="11" t="s">
        <v>2939</v>
      </c>
      <c r="K3668" s="194" t="s">
        <v>510</v>
      </c>
      <c r="L3668" s="176"/>
      <c r="M3668" s="176">
        <v>1000</v>
      </c>
      <c r="N3668" s="80" t="s">
        <v>6855</v>
      </c>
      <c r="O3668" s="162"/>
      <c r="P3668" s="80" t="s">
        <v>3536</v>
      </c>
      <c r="Q3668" s="80"/>
      <c r="R3668" s="80"/>
      <c r="S3668" s="163"/>
      <c r="T3668" s="213"/>
      <c r="U3668" s="162"/>
      <c r="V3668" s="164"/>
      <c r="W3668" s="12" t="str">
        <f t="shared" si="785"/>
        <v>Mqtt1</v>
      </c>
      <c r="X3668" s="196" t="s">
        <v>10637</v>
      </c>
      <c r="Y3668" s="6" t="str">
        <f t="shared" si="786"/>
        <v>marpower/power-tag/submersible-bilge-pump-3</v>
      </c>
      <c r="Z3668" s="103" t="str" cm="1">
        <f t="array" ref="Z3668">IF(COUNTIF(N3668,"spare"),"","$."&amp;_xlfn.REGEXEXTRACT(J3668,"^PT\d+[FQ]\d+_(.*)", 2))</f>
        <v>$.Active_Power_Phase_C</v>
      </c>
      <c r="AA3668" s="12">
        <f t="shared" si="788"/>
        <v>6</v>
      </c>
      <c r="AB3668" s="6" t="s">
        <v>195</v>
      </c>
      <c r="AC3668" s="103">
        <v>3058</v>
      </c>
      <c r="AJ3668" s="80"/>
      <c r="AK3668" s="113" t="s">
        <v>1425</v>
      </c>
      <c r="AN3668" s="80"/>
      <c r="AO3668" s="80"/>
      <c r="AP3668" s="80"/>
      <c r="AQ3668" s="80"/>
      <c r="AR3668" s="127"/>
      <c r="AS3668" s="80"/>
      <c r="AT3668" s="7"/>
      <c r="AU3668" s="7"/>
      <c r="AV3668" s="165"/>
      <c r="AW3668" s="166"/>
      <c r="AX3668" s="137"/>
      <c r="AY3668" s="147"/>
      <c r="AZ3668" s="167"/>
      <c r="BA3668" s="167"/>
      <c r="BB3668" s="147" t="str">
        <f t="shared" si="787"/>
        <v/>
      </c>
      <c r="BC3668" s="168"/>
      <c r="BD3668" s="165"/>
      <c r="BE3668" s="165"/>
      <c r="BF3668" s="165"/>
      <c r="BG3668" s="165"/>
      <c r="BH3668" s="165"/>
      <c r="BI3668" s="165"/>
      <c r="BJ3668" s="165"/>
      <c r="BK3668" s="165"/>
      <c r="BL3668" s="165"/>
      <c r="BM3668" s="165"/>
      <c r="BN3668" s="165"/>
      <c r="BO3668" s="165"/>
      <c r="BP3668" s="165"/>
      <c r="BQ3668" s="165"/>
      <c r="BS3668" s="6"/>
      <c r="BT3668" s="11"/>
      <c r="BU3668" s="6"/>
      <c r="BV3668" s="6"/>
    </row>
    <row r="3669" spans="1:74" ht="15.75" x14ac:dyDescent="0.25">
      <c r="A3669" s="52" t="s">
        <v>1422</v>
      </c>
      <c r="B3669" s="56"/>
      <c r="C3669" s="7" t="s">
        <v>118</v>
      </c>
      <c r="D3669" s="7" t="s">
        <v>6559</v>
      </c>
      <c r="E3669" s="7"/>
      <c r="F3669" s="64"/>
      <c r="G3669" s="6"/>
      <c r="H3669" s="6"/>
      <c r="I3669" s="10" t="s">
        <v>110</v>
      </c>
      <c r="J3669" s="11" t="s">
        <v>2940</v>
      </c>
      <c r="K3669" s="194" t="s">
        <v>510</v>
      </c>
      <c r="L3669" s="176"/>
      <c r="M3669" s="176">
        <v>1000</v>
      </c>
      <c r="N3669" s="80" t="s">
        <v>6855</v>
      </c>
      <c r="O3669" s="162"/>
      <c r="P3669" s="80" t="s">
        <v>3537</v>
      </c>
      <c r="Q3669" s="80"/>
      <c r="R3669" s="80"/>
      <c r="S3669" s="163"/>
      <c r="T3669" s="213"/>
      <c r="U3669" s="162"/>
      <c r="V3669" s="164"/>
      <c r="W3669" s="12" t="str">
        <f t="shared" si="785"/>
        <v>Mqtt1</v>
      </c>
      <c r="X3669" s="196" t="s">
        <v>10637</v>
      </c>
      <c r="Y3669" s="6" t="str">
        <f t="shared" si="786"/>
        <v>marpower/power-tag/submersible-bilge-pump-3</v>
      </c>
      <c r="Z3669" s="103" t="str" cm="1">
        <f t="array" ref="Z3669">IF(COUNTIF(N3669,"spare"),"","$."&amp;_xlfn.REGEXEXTRACT(J3669,"^PT\d+[FQ]\d+_(.*)", 2))</f>
        <v>$.Total_Active_Power</v>
      </c>
      <c r="AA3669" s="12">
        <f t="shared" si="788"/>
        <v>6</v>
      </c>
      <c r="AB3669" s="6" t="s">
        <v>195</v>
      </c>
      <c r="AC3669" s="103">
        <v>3060</v>
      </c>
      <c r="AJ3669" s="80"/>
      <c r="AK3669" s="113" t="s">
        <v>1425</v>
      </c>
      <c r="AN3669" s="80"/>
      <c r="AO3669" s="80"/>
      <c r="AP3669" s="80"/>
      <c r="AQ3669" s="80"/>
      <c r="AR3669" s="127"/>
      <c r="AS3669" s="80"/>
      <c r="AT3669" s="7"/>
      <c r="AU3669" s="7"/>
      <c r="AV3669" s="165"/>
      <c r="AW3669" s="166"/>
      <c r="AX3669" s="137"/>
      <c r="AY3669" s="147"/>
      <c r="AZ3669" s="167"/>
      <c r="BA3669" s="167"/>
      <c r="BB3669" s="147" t="str">
        <f t="shared" si="787"/>
        <v/>
      </c>
      <c r="BC3669" s="168"/>
      <c r="BD3669" s="165"/>
      <c r="BE3669" s="165"/>
      <c r="BF3669" s="165"/>
      <c r="BG3669" s="165"/>
      <c r="BH3669" s="165"/>
      <c r="BI3669" s="165"/>
      <c r="BJ3669" s="165"/>
      <c r="BK3669" s="165"/>
      <c r="BL3669" s="165"/>
      <c r="BM3669" s="165"/>
      <c r="BN3669" s="165"/>
      <c r="BO3669" s="165"/>
      <c r="BP3669" s="165"/>
      <c r="BQ3669" s="165"/>
      <c r="BS3669" s="6"/>
      <c r="BT3669" s="11"/>
      <c r="BU3669" s="6"/>
      <c r="BV3669" s="6"/>
    </row>
    <row r="3670" spans="1:74" ht="15.75" x14ac:dyDescent="0.25">
      <c r="A3670" s="52" t="s">
        <v>1422</v>
      </c>
      <c r="B3670" s="56"/>
      <c r="C3670" s="7" t="s">
        <v>118</v>
      </c>
      <c r="D3670" s="7" t="s">
        <v>6559</v>
      </c>
      <c r="E3670" s="7"/>
      <c r="F3670" s="64"/>
      <c r="G3670" s="6"/>
      <c r="H3670" s="6"/>
      <c r="I3670" s="10" t="s">
        <v>110</v>
      </c>
      <c r="J3670" s="11" t="s">
        <v>2941</v>
      </c>
      <c r="K3670" s="194" t="s">
        <v>510</v>
      </c>
      <c r="L3670" s="176"/>
      <c r="M3670" s="176">
        <v>1000</v>
      </c>
      <c r="N3670" s="80" t="s">
        <v>6855</v>
      </c>
      <c r="O3670" s="162"/>
      <c r="P3670" s="80" t="s">
        <v>3538</v>
      </c>
      <c r="Q3670" s="80"/>
      <c r="R3670" s="80"/>
      <c r="S3670" s="163"/>
      <c r="T3670" s="213"/>
      <c r="U3670" s="162"/>
      <c r="V3670" s="164"/>
      <c r="W3670" s="12" t="str">
        <f t="shared" si="785"/>
        <v>Mqtt1</v>
      </c>
      <c r="X3670" s="196" t="s">
        <v>10637</v>
      </c>
      <c r="Y3670" s="6" t="str">
        <f t="shared" si="786"/>
        <v>marpower/power-tag/submersible-bilge-pump-3</v>
      </c>
      <c r="Z3670" s="103" t="str" cm="1">
        <f t="array" ref="Z3670">IF(COUNTIF(N3670,"spare"),"","$."&amp;_xlfn.REGEXEXTRACT(J3670,"^PT\d+[FQ]\d+_(.*)", 2))</f>
        <v>$.Power_Factor_Phase_A</v>
      </c>
      <c r="AA3670" s="12">
        <f t="shared" si="788"/>
        <v>6</v>
      </c>
      <c r="AB3670" s="6" t="s">
        <v>195</v>
      </c>
      <c r="AC3670" s="103">
        <v>3078</v>
      </c>
      <c r="AJ3670" s="80"/>
      <c r="AK3670" s="113" t="s">
        <v>1426</v>
      </c>
      <c r="AN3670" s="80"/>
      <c r="AO3670" s="80"/>
      <c r="AP3670" s="80"/>
      <c r="AQ3670" s="80"/>
      <c r="AR3670" s="127"/>
      <c r="AS3670" s="80"/>
      <c r="AT3670" s="7"/>
      <c r="AU3670" s="7"/>
      <c r="AV3670" s="165"/>
      <c r="AW3670" s="166"/>
      <c r="AX3670" s="137"/>
      <c r="AY3670" s="147"/>
      <c r="AZ3670" s="167"/>
      <c r="BA3670" s="167"/>
      <c r="BB3670" s="147" t="str">
        <f t="shared" si="787"/>
        <v/>
      </c>
      <c r="BC3670" s="168"/>
      <c r="BD3670" s="165"/>
      <c r="BE3670" s="165"/>
      <c r="BF3670" s="165"/>
      <c r="BG3670" s="165"/>
      <c r="BH3670" s="165"/>
      <c r="BI3670" s="165"/>
      <c r="BJ3670" s="165"/>
      <c r="BK3670" s="165"/>
      <c r="BL3670" s="165"/>
      <c r="BM3670" s="165"/>
      <c r="BN3670" s="165"/>
      <c r="BO3670" s="165"/>
      <c r="BP3670" s="165"/>
      <c r="BQ3670" s="165"/>
      <c r="BS3670" s="6"/>
      <c r="BT3670" s="11"/>
      <c r="BU3670" s="6"/>
      <c r="BV3670" s="6"/>
    </row>
    <row r="3671" spans="1:74" ht="15.75" x14ac:dyDescent="0.25">
      <c r="A3671" s="52" t="s">
        <v>1422</v>
      </c>
      <c r="B3671" s="56"/>
      <c r="C3671" s="7" t="s">
        <v>118</v>
      </c>
      <c r="D3671" s="7" t="s">
        <v>6559</v>
      </c>
      <c r="E3671" s="7"/>
      <c r="F3671" s="64"/>
      <c r="G3671" s="6"/>
      <c r="H3671" s="6"/>
      <c r="I3671" s="10" t="s">
        <v>110</v>
      </c>
      <c r="J3671" s="11" t="s">
        <v>2942</v>
      </c>
      <c r="K3671" s="194" t="s">
        <v>510</v>
      </c>
      <c r="L3671" s="176"/>
      <c r="M3671" s="176">
        <v>1000</v>
      </c>
      <c r="N3671" s="80" t="s">
        <v>6855</v>
      </c>
      <c r="O3671" s="162"/>
      <c r="P3671" s="80" t="s">
        <v>3539</v>
      </c>
      <c r="Q3671" s="80"/>
      <c r="R3671" s="80"/>
      <c r="S3671" s="163"/>
      <c r="T3671" s="213"/>
      <c r="U3671" s="162"/>
      <c r="V3671" s="164"/>
      <c r="W3671" s="12" t="str">
        <f t="shared" si="785"/>
        <v>Mqtt1</v>
      </c>
      <c r="X3671" s="196" t="s">
        <v>10637</v>
      </c>
      <c r="Y3671" s="6" t="str">
        <f t="shared" si="786"/>
        <v>marpower/power-tag/submersible-bilge-pump-3</v>
      </c>
      <c r="Z3671" s="103" t="str" cm="1">
        <f t="array" ref="Z3671">IF(COUNTIF(N3671,"spare"),"","$."&amp;_xlfn.REGEXEXTRACT(J3671,"^PT\d+[FQ]\d+_(.*)", 2))</f>
        <v>$.Power_Factor_Phase_B</v>
      </c>
      <c r="AA3671" s="12">
        <f t="shared" si="788"/>
        <v>6</v>
      </c>
      <c r="AB3671" s="6" t="s">
        <v>195</v>
      </c>
      <c r="AC3671" s="103">
        <v>3080</v>
      </c>
      <c r="AJ3671" s="80"/>
      <c r="AK3671" s="113" t="s">
        <v>1426</v>
      </c>
      <c r="AN3671" s="80"/>
      <c r="AO3671" s="80"/>
      <c r="AP3671" s="80"/>
      <c r="AQ3671" s="80"/>
      <c r="AR3671" s="127"/>
      <c r="AS3671" s="80"/>
      <c r="AT3671" s="7"/>
      <c r="AU3671" s="7"/>
      <c r="AV3671" s="165"/>
      <c r="AW3671" s="166"/>
      <c r="AX3671" s="137"/>
      <c r="AY3671" s="147"/>
      <c r="AZ3671" s="167"/>
      <c r="BA3671" s="167"/>
      <c r="BB3671" s="147" t="str">
        <f t="shared" si="787"/>
        <v/>
      </c>
      <c r="BC3671" s="168"/>
      <c r="BD3671" s="165"/>
      <c r="BE3671" s="165"/>
      <c r="BF3671" s="165"/>
      <c r="BG3671" s="165"/>
      <c r="BH3671" s="165"/>
      <c r="BI3671" s="165"/>
      <c r="BJ3671" s="165"/>
      <c r="BK3671" s="165"/>
      <c r="BL3671" s="165"/>
      <c r="BM3671" s="165"/>
      <c r="BN3671" s="165"/>
      <c r="BO3671" s="165"/>
      <c r="BP3671" s="165"/>
      <c r="BQ3671" s="165"/>
      <c r="BS3671" s="6"/>
      <c r="BT3671" s="11"/>
      <c r="BU3671" s="6"/>
      <c r="BV3671" s="6"/>
    </row>
    <row r="3672" spans="1:74" ht="15.75" x14ac:dyDescent="0.25">
      <c r="A3672" s="52" t="s">
        <v>1422</v>
      </c>
      <c r="B3672" s="56"/>
      <c r="C3672" s="7" t="s">
        <v>118</v>
      </c>
      <c r="D3672" s="7" t="s">
        <v>6559</v>
      </c>
      <c r="E3672" s="7"/>
      <c r="F3672" s="64"/>
      <c r="G3672" s="6"/>
      <c r="H3672" s="6"/>
      <c r="I3672" s="10" t="s">
        <v>110</v>
      </c>
      <c r="J3672" s="11" t="s">
        <v>2943</v>
      </c>
      <c r="K3672" s="194" t="s">
        <v>510</v>
      </c>
      <c r="L3672" s="176"/>
      <c r="M3672" s="176">
        <v>1000</v>
      </c>
      <c r="N3672" s="80" t="s">
        <v>6855</v>
      </c>
      <c r="O3672" s="162"/>
      <c r="P3672" s="80" t="s">
        <v>3540</v>
      </c>
      <c r="Q3672" s="80"/>
      <c r="R3672" s="80"/>
      <c r="S3672" s="163"/>
      <c r="T3672" s="213"/>
      <c r="U3672" s="162"/>
      <c r="V3672" s="164"/>
      <c r="W3672" s="12" t="str">
        <f t="shared" si="785"/>
        <v>Mqtt1</v>
      </c>
      <c r="X3672" s="196" t="s">
        <v>10637</v>
      </c>
      <c r="Y3672" s="6" t="str">
        <f t="shared" si="786"/>
        <v>marpower/power-tag/submersible-bilge-pump-3</v>
      </c>
      <c r="Z3672" s="103" t="str" cm="1">
        <f t="array" ref="Z3672">IF(COUNTIF(N3672,"spare"),"","$."&amp;_xlfn.REGEXEXTRACT(J3672,"^PT\d+[FQ]\d+_(.*)", 2))</f>
        <v>$.Power_Factor_Phase_C</v>
      </c>
      <c r="AA3672" s="12">
        <f t="shared" si="788"/>
        <v>6</v>
      </c>
      <c r="AB3672" s="6" t="s">
        <v>195</v>
      </c>
      <c r="AC3672" s="103">
        <v>3082</v>
      </c>
      <c r="AJ3672" s="80"/>
      <c r="AK3672" s="113" t="s">
        <v>1426</v>
      </c>
      <c r="AN3672" s="80"/>
      <c r="AO3672" s="80"/>
      <c r="AP3672" s="80"/>
      <c r="AQ3672" s="80"/>
      <c r="AR3672" s="127"/>
      <c r="AS3672" s="80"/>
      <c r="AT3672" s="7"/>
      <c r="AU3672" s="7"/>
      <c r="AV3672" s="165"/>
      <c r="AW3672" s="166"/>
      <c r="AX3672" s="137"/>
      <c r="AY3672" s="147"/>
      <c r="AZ3672" s="167"/>
      <c r="BA3672" s="167"/>
      <c r="BB3672" s="147" t="str">
        <f t="shared" si="787"/>
        <v/>
      </c>
      <c r="BC3672" s="168"/>
      <c r="BD3672" s="165"/>
      <c r="BE3672" s="165"/>
      <c r="BF3672" s="165"/>
      <c r="BG3672" s="165"/>
      <c r="BH3672" s="165"/>
      <c r="BI3672" s="165"/>
      <c r="BJ3672" s="165"/>
      <c r="BK3672" s="165"/>
      <c r="BL3672" s="165"/>
      <c r="BM3672" s="165"/>
      <c r="BN3672" s="165"/>
      <c r="BO3672" s="165"/>
      <c r="BP3672" s="165"/>
      <c r="BQ3672" s="165"/>
      <c r="BS3672" s="6"/>
      <c r="BT3672" s="11"/>
      <c r="BU3672" s="6"/>
      <c r="BV3672" s="6"/>
    </row>
    <row r="3673" spans="1:74" ht="15.75" x14ac:dyDescent="0.25">
      <c r="A3673" s="52" t="s">
        <v>1422</v>
      </c>
      <c r="B3673" s="56"/>
      <c r="C3673" s="7" t="s">
        <v>118</v>
      </c>
      <c r="D3673" s="7" t="s">
        <v>6559</v>
      </c>
      <c r="E3673" s="7"/>
      <c r="F3673" s="64"/>
      <c r="G3673" s="6"/>
      <c r="H3673" s="6"/>
      <c r="I3673" s="10" t="s">
        <v>110</v>
      </c>
      <c r="J3673" s="11" t="s">
        <v>2944</v>
      </c>
      <c r="K3673" s="194" t="s">
        <v>510</v>
      </c>
      <c r="L3673" s="176"/>
      <c r="M3673" s="176">
        <v>1000</v>
      </c>
      <c r="N3673" s="80" t="s">
        <v>6855</v>
      </c>
      <c r="O3673" s="162"/>
      <c r="P3673" s="80" t="s">
        <v>3541</v>
      </c>
      <c r="Q3673" s="80"/>
      <c r="R3673" s="80"/>
      <c r="S3673" s="163"/>
      <c r="T3673" s="213"/>
      <c r="U3673" s="162"/>
      <c r="V3673" s="164"/>
      <c r="W3673" s="12" t="str">
        <f t="shared" si="785"/>
        <v>Mqtt1</v>
      </c>
      <c r="X3673" s="196" t="s">
        <v>10637</v>
      </c>
      <c r="Y3673" s="6" t="str">
        <f t="shared" si="786"/>
        <v>marpower/power-tag/submersible-bilge-pump-3</v>
      </c>
      <c r="Z3673" s="103" t="str" cm="1">
        <f t="array" ref="Z3673">IF(COUNTIF(N3673,"spare"),"","$."&amp;_xlfn.REGEXEXTRACT(J3673,"^PT\d+[FQ]\d+_(.*)", 2))</f>
        <v>$.Total_Power_Factor</v>
      </c>
      <c r="AA3673" s="12">
        <f t="shared" si="788"/>
        <v>6</v>
      </c>
      <c r="AB3673" s="6" t="s">
        <v>195</v>
      </c>
      <c r="AC3673" s="103">
        <v>3084</v>
      </c>
      <c r="AJ3673" s="80"/>
      <c r="AK3673" s="113" t="s">
        <v>1426</v>
      </c>
      <c r="AN3673" s="80"/>
      <c r="AO3673" s="80"/>
      <c r="AP3673" s="80"/>
      <c r="AQ3673" s="80"/>
      <c r="AR3673" s="127"/>
      <c r="AS3673" s="80"/>
      <c r="AT3673" s="7"/>
      <c r="AU3673" s="7"/>
      <c r="AV3673" s="165"/>
      <c r="AW3673" s="166"/>
      <c r="AX3673" s="137"/>
      <c r="AY3673" s="147"/>
      <c r="AZ3673" s="167"/>
      <c r="BA3673" s="167"/>
      <c r="BB3673" s="147" t="str">
        <f t="shared" si="787"/>
        <v/>
      </c>
      <c r="BC3673" s="168"/>
      <c r="BD3673" s="165"/>
      <c r="BE3673" s="165"/>
      <c r="BF3673" s="165"/>
      <c r="BG3673" s="165"/>
      <c r="BH3673" s="165"/>
      <c r="BI3673" s="165"/>
      <c r="BJ3673" s="165"/>
      <c r="BK3673" s="165"/>
      <c r="BL3673" s="165"/>
      <c r="BM3673" s="165"/>
      <c r="BN3673" s="165"/>
      <c r="BO3673" s="165"/>
      <c r="BP3673" s="165"/>
      <c r="BQ3673" s="165"/>
      <c r="BS3673" s="6"/>
      <c r="BT3673" s="11"/>
      <c r="BU3673" s="6"/>
      <c r="BV3673" s="6"/>
    </row>
    <row r="3674" spans="1:74" ht="15.75" x14ac:dyDescent="0.25">
      <c r="A3674" s="52" t="s">
        <v>1422</v>
      </c>
      <c r="B3674" s="56"/>
      <c r="C3674" s="7" t="s">
        <v>118</v>
      </c>
      <c r="D3674" s="7" t="s">
        <v>6559</v>
      </c>
      <c r="E3674" s="7"/>
      <c r="F3674" s="64"/>
      <c r="G3674" s="6"/>
      <c r="H3674" s="6"/>
      <c r="I3674" s="10" t="s">
        <v>110</v>
      </c>
      <c r="J3674" s="11" t="s">
        <v>2945</v>
      </c>
      <c r="K3674" s="194" t="s">
        <v>510</v>
      </c>
      <c r="L3674" s="176"/>
      <c r="M3674" s="176">
        <v>1000</v>
      </c>
      <c r="N3674" s="80" t="s">
        <v>6855</v>
      </c>
      <c r="O3674" s="162"/>
      <c r="P3674" s="80" t="s">
        <v>10251</v>
      </c>
      <c r="Q3674" s="80"/>
      <c r="R3674" s="80"/>
      <c r="S3674" s="163"/>
      <c r="T3674" s="213"/>
      <c r="U3674" s="162"/>
      <c r="V3674" s="164"/>
      <c r="W3674" s="12" t="str">
        <f t="shared" si="785"/>
        <v>Mqtt1</v>
      </c>
      <c r="X3674" s="196" t="s">
        <v>10638</v>
      </c>
      <c r="Y3674" s="6" t="str">
        <f t="shared" si="786"/>
        <v>marpower/power-tag/drain-tank-airco-pt342f01</v>
      </c>
      <c r="Z3674" s="103" t="str" cm="1">
        <f t="array" ref="Z3674">IF(COUNTIF(N3674,"spare"),"","$."&amp;_xlfn.REGEXEXTRACT(J3674,"^PT\d+[FQ]\d+_(.*)", 2))</f>
        <v>$.RMS_Current_Phase_A</v>
      </c>
      <c r="AA3674" s="12">
        <f>AA3659+1</f>
        <v>7</v>
      </c>
      <c r="AB3674" s="6" t="s">
        <v>195</v>
      </c>
      <c r="AC3674" s="103">
        <v>3000</v>
      </c>
      <c r="AJ3674" s="80"/>
      <c r="AK3674" s="113" t="s">
        <v>1423</v>
      </c>
      <c r="AN3674" s="80"/>
      <c r="AO3674" s="80"/>
      <c r="AP3674" s="80"/>
      <c r="AQ3674" s="80"/>
      <c r="AR3674" s="127"/>
      <c r="AS3674" s="80"/>
      <c r="AT3674" s="7"/>
      <c r="AU3674" s="7"/>
      <c r="AV3674" s="165"/>
      <c r="AW3674" s="166"/>
      <c r="AX3674" s="137"/>
      <c r="AY3674" s="147"/>
      <c r="AZ3674" s="167"/>
      <c r="BA3674" s="167"/>
      <c r="BB3674" s="147" t="str">
        <f t="shared" ref="BB3674:BB3688" si="789">IF(ISNUMBER(AM3674),"1","")</f>
        <v/>
      </c>
      <c r="BC3674" s="168"/>
      <c r="BD3674" s="165"/>
      <c r="BE3674" s="165"/>
      <c r="BF3674" s="165"/>
      <c r="BG3674" s="165"/>
      <c r="BH3674" s="165"/>
      <c r="BI3674" s="165"/>
      <c r="BJ3674" s="165"/>
      <c r="BK3674" s="165"/>
      <c r="BL3674" s="165"/>
      <c r="BM3674" s="165"/>
      <c r="BN3674" s="165"/>
      <c r="BO3674" s="165"/>
      <c r="BP3674" s="165"/>
      <c r="BQ3674" s="165"/>
      <c r="BS3674" s="6"/>
      <c r="BT3674" s="11"/>
      <c r="BU3674" s="6"/>
      <c r="BV3674" s="6"/>
    </row>
    <row r="3675" spans="1:74" ht="15.75" x14ac:dyDescent="0.25">
      <c r="A3675" s="52" t="s">
        <v>1422</v>
      </c>
      <c r="B3675" s="56"/>
      <c r="C3675" s="7" t="s">
        <v>118</v>
      </c>
      <c r="D3675" s="7" t="s">
        <v>6559</v>
      </c>
      <c r="E3675" s="7"/>
      <c r="F3675" s="64"/>
      <c r="G3675" s="6"/>
      <c r="H3675" s="6"/>
      <c r="I3675" s="10" t="s">
        <v>110</v>
      </c>
      <c r="J3675" s="11" t="s">
        <v>2946</v>
      </c>
      <c r="K3675" s="194" t="s">
        <v>510</v>
      </c>
      <c r="L3675" s="176"/>
      <c r="M3675" s="176">
        <v>1000</v>
      </c>
      <c r="N3675" s="80" t="s">
        <v>6855</v>
      </c>
      <c r="O3675" s="162"/>
      <c r="P3675" s="80" t="s">
        <v>10252</v>
      </c>
      <c r="Q3675" s="80"/>
      <c r="R3675" s="80"/>
      <c r="S3675" s="163"/>
      <c r="T3675" s="213"/>
      <c r="U3675" s="162"/>
      <c r="V3675" s="164"/>
      <c r="W3675" s="12" t="str">
        <f t="shared" si="785"/>
        <v>Mqtt1</v>
      </c>
      <c r="X3675" s="196" t="s">
        <v>10638</v>
      </c>
      <c r="Y3675" s="6" t="str">
        <f t="shared" si="786"/>
        <v>marpower/power-tag/drain-tank-airco-pt342f01</v>
      </c>
      <c r="Z3675" s="103" t="str" cm="1">
        <f t="array" ref="Z3675">IF(COUNTIF(N3675,"spare"),"","$."&amp;_xlfn.REGEXEXTRACT(J3675,"^PT\d+[FQ]\d+_(.*)", 2))</f>
        <v>$.RMS_Current_Phase_B</v>
      </c>
      <c r="AA3675" s="12">
        <f t="shared" ref="AA3675:AA3688" si="790">AA3660+1</f>
        <v>7</v>
      </c>
      <c r="AB3675" s="6" t="s">
        <v>195</v>
      </c>
      <c r="AC3675" s="103">
        <v>3002</v>
      </c>
      <c r="AJ3675" s="80"/>
      <c r="AK3675" s="113" t="s">
        <v>1423</v>
      </c>
      <c r="AN3675" s="80"/>
      <c r="AO3675" s="80"/>
      <c r="AP3675" s="80"/>
      <c r="AQ3675" s="80"/>
      <c r="AR3675" s="127"/>
      <c r="AS3675" s="80"/>
      <c r="AT3675" s="7"/>
      <c r="AU3675" s="7"/>
      <c r="AV3675" s="165"/>
      <c r="AW3675" s="166"/>
      <c r="AX3675" s="137"/>
      <c r="AY3675" s="147"/>
      <c r="AZ3675" s="167"/>
      <c r="BA3675" s="167"/>
      <c r="BB3675" s="147" t="str">
        <f t="shared" si="789"/>
        <v/>
      </c>
      <c r="BC3675" s="168"/>
      <c r="BD3675" s="165"/>
      <c r="BE3675" s="165"/>
      <c r="BF3675" s="165"/>
      <c r="BG3675" s="165"/>
      <c r="BH3675" s="165"/>
      <c r="BI3675" s="165"/>
      <c r="BJ3675" s="165"/>
      <c r="BK3675" s="165"/>
      <c r="BL3675" s="165"/>
      <c r="BM3675" s="165"/>
      <c r="BN3675" s="165"/>
      <c r="BO3675" s="165"/>
      <c r="BP3675" s="165"/>
      <c r="BQ3675" s="165"/>
      <c r="BS3675" s="6"/>
      <c r="BT3675" s="11"/>
      <c r="BU3675" s="6"/>
      <c r="BV3675" s="6"/>
    </row>
    <row r="3676" spans="1:74" ht="15.75" x14ac:dyDescent="0.25">
      <c r="A3676" s="52" t="s">
        <v>1422</v>
      </c>
      <c r="B3676" s="56"/>
      <c r="C3676" s="7" t="s">
        <v>118</v>
      </c>
      <c r="D3676" s="7" t="s">
        <v>6559</v>
      </c>
      <c r="E3676" s="7"/>
      <c r="F3676" s="64"/>
      <c r="G3676" s="6"/>
      <c r="H3676" s="6"/>
      <c r="I3676" s="10" t="s">
        <v>110</v>
      </c>
      <c r="J3676" s="11" t="s">
        <v>2947</v>
      </c>
      <c r="K3676" s="194" t="s">
        <v>510</v>
      </c>
      <c r="L3676" s="176"/>
      <c r="M3676" s="176">
        <v>1000</v>
      </c>
      <c r="N3676" s="80" t="s">
        <v>6855</v>
      </c>
      <c r="O3676" s="162"/>
      <c r="P3676" s="80" t="s">
        <v>10253</v>
      </c>
      <c r="Q3676" s="80"/>
      <c r="R3676" s="80"/>
      <c r="S3676" s="163"/>
      <c r="T3676" s="213"/>
      <c r="U3676" s="162"/>
      <c r="V3676" s="164"/>
      <c r="W3676" s="12" t="str">
        <f t="shared" si="785"/>
        <v>Mqtt1</v>
      </c>
      <c r="X3676" s="196" t="s">
        <v>10638</v>
      </c>
      <c r="Y3676" s="6" t="str">
        <f t="shared" si="786"/>
        <v>marpower/power-tag/drain-tank-airco-pt342f01</v>
      </c>
      <c r="Z3676" s="103" t="str" cm="1">
        <f t="array" ref="Z3676">IF(COUNTIF(N3676,"spare"),"","$."&amp;_xlfn.REGEXEXTRACT(J3676,"^PT\d+[FQ]\d+_(.*)", 2))</f>
        <v>$.RMS_Current_Phase_C</v>
      </c>
      <c r="AA3676" s="12">
        <f t="shared" si="790"/>
        <v>7</v>
      </c>
      <c r="AB3676" s="6" t="s">
        <v>195</v>
      </c>
      <c r="AC3676" s="103">
        <v>3004</v>
      </c>
      <c r="AJ3676" s="80"/>
      <c r="AK3676" s="113" t="s">
        <v>1423</v>
      </c>
      <c r="AN3676" s="80"/>
      <c r="AO3676" s="80"/>
      <c r="AP3676" s="80"/>
      <c r="AQ3676" s="80"/>
      <c r="AR3676" s="127"/>
      <c r="AS3676" s="80"/>
      <c r="AT3676" s="7"/>
      <c r="AU3676" s="7"/>
      <c r="AV3676" s="165"/>
      <c r="AW3676" s="166"/>
      <c r="AX3676" s="137"/>
      <c r="AY3676" s="147"/>
      <c r="AZ3676" s="167"/>
      <c r="BA3676" s="167"/>
      <c r="BB3676" s="147" t="str">
        <f t="shared" si="789"/>
        <v/>
      </c>
      <c r="BC3676" s="168"/>
      <c r="BD3676" s="165"/>
      <c r="BE3676" s="165"/>
      <c r="BF3676" s="165"/>
      <c r="BG3676" s="165"/>
      <c r="BH3676" s="165"/>
      <c r="BI3676" s="165"/>
      <c r="BJ3676" s="165"/>
      <c r="BK3676" s="165"/>
      <c r="BL3676" s="165"/>
      <c r="BM3676" s="165"/>
      <c r="BN3676" s="165"/>
      <c r="BO3676" s="165"/>
      <c r="BP3676" s="165"/>
      <c r="BQ3676" s="165"/>
      <c r="BS3676" s="6"/>
      <c r="BT3676" s="11"/>
      <c r="BU3676" s="6"/>
      <c r="BV3676" s="6"/>
    </row>
    <row r="3677" spans="1:74" ht="15.75" x14ac:dyDescent="0.25">
      <c r="A3677" s="52" t="s">
        <v>1422</v>
      </c>
      <c r="B3677" s="56"/>
      <c r="C3677" s="7" t="s">
        <v>118</v>
      </c>
      <c r="D3677" s="7" t="s">
        <v>6559</v>
      </c>
      <c r="E3677" s="7"/>
      <c r="F3677" s="64"/>
      <c r="G3677" s="6"/>
      <c r="H3677" s="6"/>
      <c r="I3677" s="10" t="s">
        <v>110</v>
      </c>
      <c r="J3677" s="11" t="s">
        <v>2948</v>
      </c>
      <c r="K3677" s="194" t="s">
        <v>510</v>
      </c>
      <c r="L3677" s="176"/>
      <c r="M3677" s="176">
        <v>1000</v>
      </c>
      <c r="N3677" s="80" t="s">
        <v>6855</v>
      </c>
      <c r="O3677" s="162"/>
      <c r="P3677" s="80" t="s">
        <v>10254</v>
      </c>
      <c r="Q3677" s="80"/>
      <c r="R3677" s="80"/>
      <c r="S3677" s="163"/>
      <c r="T3677" s="213"/>
      <c r="U3677" s="162"/>
      <c r="V3677" s="164"/>
      <c r="W3677" s="12" t="str">
        <f t="shared" si="785"/>
        <v>Mqtt1</v>
      </c>
      <c r="X3677" s="196" t="s">
        <v>10638</v>
      </c>
      <c r="Y3677" s="6" t="str">
        <f t="shared" si="786"/>
        <v>marpower/power-tag/drain-tank-airco-pt342f01</v>
      </c>
      <c r="Z3677" s="103" t="str" cm="1">
        <f t="array" ref="Z3677">IF(COUNTIF(N3677,"spare"),"","$."&amp;_xlfn.REGEXEXTRACT(J3677,"^PT\d+[FQ]\d+_(.*)", 2))</f>
        <v>$.RMS_Current_Phase_Neut</v>
      </c>
      <c r="AA3677" s="12">
        <f t="shared" si="790"/>
        <v>7</v>
      </c>
      <c r="AB3677" s="6" t="s">
        <v>195</v>
      </c>
      <c r="AC3677" s="103">
        <v>3006</v>
      </c>
      <c r="AJ3677" s="80"/>
      <c r="AK3677" s="113" t="s">
        <v>1423</v>
      </c>
      <c r="AN3677" s="80"/>
      <c r="AO3677" s="80"/>
      <c r="AP3677" s="80"/>
      <c r="AQ3677" s="80"/>
      <c r="AR3677" s="127"/>
      <c r="AS3677" s="80"/>
      <c r="AT3677" s="7"/>
      <c r="AU3677" s="7"/>
      <c r="AV3677" s="165"/>
      <c r="AW3677" s="166"/>
      <c r="AX3677" s="137"/>
      <c r="AY3677" s="147"/>
      <c r="AZ3677" s="167"/>
      <c r="BA3677" s="167"/>
      <c r="BB3677" s="147" t="str">
        <f t="shared" si="789"/>
        <v/>
      </c>
      <c r="BC3677" s="168"/>
      <c r="BD3677" s="165"/>
      <c r="BE3677" s="165"/>
      <c r="BF3677" s="165"/>
      <c r="BG3677" s="165"/>
      <c r="BH3677" s="165"/>
      <c r="BI3677" s="165"/>
      <c r="BJ3677" s="165"/>
      <c r="BK3677" s="165"/>
      <c r="BL3677" s="165"/>
      <c r="BM3677" s="165"/>
      <c r="BN3677" s="165"/>
      <c r="BO3677" s="165"/>
      <c r="BP3677" s="165"/>
      <c r="BQ3677" s="165"/>
      <c r="BS3677" s="6"/>
      <c r="BT3677" s="11"/>
      <c r="BU3677" s="6"/>
      <c r="BV3677" s="6"/>
    </row>
    <row r="3678" spans="1:74" ht="15.75" x14ac:dyDescent="0.25">
      <c r="A3678" s="52" t="s">
        <v>1422</v>
      </c>
      <c r="B3678" s="56"/>
      <c r="C3678" s="7" t="s">
        <v>118</v>
      </c>
      <c r="D3678" s="7" t="s">
        <v>6559</v>
      </c>
      <c r="E3678" s="7"/>
      <c r="F3678" s="64"/>
      <c r="G3678" s="6"/>
      <c r="H3678" s="6"/>
      <c r="I3678" s="10" t="s">
        <v>110</v>
      </c>
      <c r="J3678" s="11" t="s">
        <v>8335</v>
      </c>
      <c r="K3678" s="194" t="s">
        <v>510</v>
      </c>
      <c r="L3678" s="176"/>
      <c r="M3678" s="176">
        <v>1000</v>
      </c>
      <c r="N3678" s="80" t="s">
        <v>6855</v>
      </c>
      <c r="O3678" s="162"/>
      <c r="P3678" s="80" t="s">
        <v>10255</v>
      </c>
      <c r="Q3678" s="80"/>
      <c r="R3678" s="80"/>
      <c r="S3678" s="163"/>
      <c r="T3678" s="213"/>
      <c r="U3678" s="162"/>
      <c r="V3678" s="164"/>
      <c r="W3678" s="12" t="str">
        <f t="shared" si="785"/>
        <v>Mqtt1</v>
      </c>
      <c r="X3678" s="196" t="s">
        <v>10638</v>
      </c>
      <c r="Y3678" s="6" t="str">
        <f t="shared" si="786"/>
        <v>marpower/power-tag/drain-tank-airco-pt342f01</v>
      </c>
      <c r="Z3678" s="103" t="str" cm="1">
        <f t="array" ref="Z3678">IF(COUNTIF(N3678,"spare"),"","$."&amp;_xlfn.REGEXEXTRACT(J3678,"^PT\d+[FQ]\d+_(.*)", 2))</f>
        <v>$.RMS_Voltage_A_N</v>
      </c>
      <c r="AA3678" s="12">
        <f t="shared" si="790"/>
        <v>7</v>
      </c>
      <c r="AB3678" s="6" t="s">
        <v>195</v>
      </c>
      <c r="AC3678" s="103">
        <v>3028</v>
      </c>
      <c r="AJ3678" s="80"/>
      <c r="AK3678" s="113" t="s">
        <v>1424</v>
      </c>
      <c r="AN3678" s="80"/>
      <c r="AO3678" s="80"/>
      <c r="AP3678" s="80"/>
      <c r="AQ3678" s="80"/>
      <c r="AR3678" s="127"/>
      <c r="AS3678" s="80"/>
      <c r="AT3678" s="7"/>
      <c r="AU3678" s="7"/>
      <c r="AV3678" s="165"/>
      <c r="AW3678" s="166"/>
      <c r="AX3678" s="137"/>
      <c r="AY3678" s="147"/>
      <c r="AZ3678" s="167"/>
      <c r="BA3678" s="167"/>
      <c r="BB3678" s="147" t="str">
        <f t="shared" si="789"/>
        <v/>
      </c>
      <c r="BC3678" s="168"/>
      <c r="BD3678" s="165"/>
      <c r="BE3678" s="165"/>
      <c r="BF3678" s="165"/>
      <c r="BG3678" s="165"/>
      <c r="BH3678" s="165"/>
      <c r="BI3678" s="165"/>
      <c r="BJ3678" s="165"/>
      <c r="BK3678" s="165"/>
      <c r="BL3678" s="165"/>
      <c r="BM3678" s="165"/>
      <c r="BN3678" s="165"/>
      <c r="BO3678" s="165"/>
      <c r="BP3678" s="165"/>
      <c r="BQ3678" s="165"/>
      <c r="BS3678" s="6"/>
      <c r="BT3678" s="11"/>
      <c r="BU3678" s="6"/>
      <c r="BV3678" s="6"/>
    </row>
    <row r="3679" spans="1:74" ht="15.75" x14ac:dyDescent="0.25">
      <c r="A3679" s="52" t="s">
        <v>1422</v>
      </c>
      <c r="B3679" s="56"/>
      <c r="C3679" s="7" t="s">
        <v>118</v>
      </c>
      <c r="D3679" s="7" t="s">
        <v>6559</v>
      </c>
      <c r="E3679" s="7"/>
      <c r="F3679" s="64"/>
      <c r="G3679" s="6"/>
      <c r="H3679" s="6"/>
      <c r="I3679" s="10" t="s">
        <v>110</v>
      </c>
      <c r="J3679" s="11" t="s">
        <v>8512</v>
      </c>
      <c r="K3679" s="194" t="s">
        <v>510</v>
      </c>
      <c r="L3679" s="176"/>
      <c r="M3679" s="176">
        <v>1000</v>
      </c>
      <c r="N3679" s="80" t="s">
        <v>6855</v>
      </c>
      <c r="O3679" s="162"/>
      <c r="P3679" s="80" t="s">
        <v>10256</v>
      </c>
      <c r="Q3679" s="80"/>
      <c r="R3679" s="80"/>
      <c r="S3679" s="163"/>
      <c r="T3679" s="213"/>
      <c r="U3679" s="162"/>
      <c r="V3679" s="164"/>
      <c r="W3679" s="12" t="str">
        <f t="shared" si="785"/>
        <v>Mqtt1</v>
      </c>
      <c r="X3679" s="196" t="s">
        <v>10638</v>
      </c>
      <c r="Y3679" s="6" t="str">
        <f t="shared" si="786"/>
        <v>marpower/power-tag/drain-tank-airco-pt342f01</v>
      </c>
      <c r="Z3679" s="103" t="str" cm="1">
        <f t="array" ref="Z3679">IF(COUNTIF(N3679,"spare"),"","$."&amp;_xlfn.REGEXEXTRACT(J3679,"^PT\d+[FQ]\d+_(.*)", 2))</f>
        <v>$.RMS_Voltage_B_N</v>
      </c>
      <c r="AA3679" s="12">
        <f t="shared" si="790"/>
        <v>7</v>
      </c>
      <c r="AB3679" s="6" t="s">
        <v>195</v>
      </c>
      <c r="AC3679" s="103">
        <v>3030</v>
      </c>
      <c r="AJ3679" s="80"/>
      <c r="AK3679" s="113" t="s">
        <v>1424</v>
      </c>
      <c r="AN3679" s="80"/>
      <c r="AO3679" s="80"/>
      <c r="AP3679" s="80"/>
      <c r="AQ3679" s="80"/>
      <c r="AR3679" s="127"/>
      <c r="AS3679" s="80"/>
      <c r="AT3679" s="7"/>
      <c r="AU3679" s="7"/>
      <c r="AV3679" s="165"/>
      <c r="AW3679" s="166"/>
      <c r="AX3679" s="137"/>
      <c r="AY3679" s="147"/>
      <c r="AZ3679" s="167"/>
      <c r="BA3679" s="167"/>
      <c r="BB3679" s="147" t="str">
        <f t="shared" si="789"/>
        <v/>
      </c>
      <c r="BC3679" s="168"/>
      <c r="BD3679" s="165"/>
      <c r="BE3679" s="165"/>
      <c r="BF3679" s="165"/>
      <c r="BG3679" s="165"/>
      <c r="BH3679" s="165"/>
      <c r="BI3679" s="165"/>
      <c r="BJ3679" s="165"/>
      <c r="BK3679" s="165"/>
      <c r="BL3679" s="165"/>
      <c r="BM3679" s="165"/>
      <c r="BN3679" s="165"/>
      <c r="BO3679" s="165"/>
      <c r="BP3679" s="165"/>
      <c r="BQ3679" s="165"/>
      <c r="BS3679" s="6"/>
      <c r="BT3679" s="11"/>
      <c r="BU3679" s="6"/>
      <c r="BV3679" s="6"/>
    </row>
    <row r="3680" spans="1:74" ht="15.75" x14ac:dyDescent="0.25">
      <c r="A3680" s="52" t="s">
        <v>1422</v>
      </c>
      <c r="B3680" s="56"/>
      <c r="C3680" s="7" t="s">
        <v>118</v>
      </c>
      <c r="D3680" s="7" t="s">
        <v>6559</v>
      </c>
      <c r="E3680" s="7"/>
      <c r="F3680" s="64"/>
      <c r="G3680" s="6"/>
      <c r="H3680" s="6"/>
      <c r="I3680" s="10" t="s">
        <v>110</v>
      </c>
      <c r="J3680" s="11" t="s">
        <v>8689</v>
      </c>
      <c r="K3680" s="194" t="s">
        <v>510</v>
      </c>
      <c r="L3680" s="176"/>
      <c r="M3680" s="176">
        <v>1000</v>
      </c>
      <c r="N3680" s="80" t="s">
        <v>6855</v>
      </c>
      <c r="O3680" s="162"/>
      <c r="P3680" s="80" t="s">
        <v>10257</v>
      </c>
      <c r="Q3680" s="80"/>
      <c r="R3680" s="80"/>
      <c r="S3680" s="163"/>
      <c r="T3680" s="213"/>
      <c r="U3680" s="162"/>
      <c r="V3680" s="164"/>
      <c r="W3680" s="12" t="str">
        <f t="shared" si="785"/>
        <v>Mqtt1</v>
      </c>
      <c r="X3680" s="196" t="s">
        <v>10638</v>
      </c>
      <c r="Y3680" s="6" t="str">
        <f t="shared" si="786"/>
        <v>marpower/power-tag/drain-tank-airco-pt342f01</v>
      </c>
      <c r="Z3680" s="103" t="str" cm="1">
        <f t="array" ref="Z3680">IF(COUNTIF(N3680,"spare"),"","$."&amp;_xlfn.REGEXEXTRACT(J3680,"^PT\d+[FQ]\d+_(.*)", 2))</f>
        <v>$.RMS_Voltage_C_N</v>
      </c>
      <c r="AA3680" s="12">
        <f t="shared" si="790"/>
        <v>7</v>
      </c>
      <c r="AB3680" s="6" t="s">
        <v>195</v>
      </c>
      <c r="AC3680" s="103">
        <v>3032</v>
      </c>
      <c r="AJ3680" s="80"/>
      <c r="AK3680" s="113" t="s">
        <v>1424</v>
      </c>
      <c r="AN3680" s="80"/>
      <c r="AO3680" s="80"/>
      <c r="AP3680" s="80"/>
      <c r="AQ3680" s="80"/>
      <c r="AR3680" s="127"/>
      <c r="AS3680" s="80"/>
      <c r="AT3680" s="7"/>
      <c r="AU3680" s="7"/>
      <c r="AV3680" s="165"/>
      <c r="AW3680" s="166"/>
      <c r="AX3680" s="137"/>
      <c r="AY3680" s="147"/>
      <c r="AZ3680" s="167"/>
      <c r="BA3680" s="167"/>
      <c r="BB3680" s="147" t="str">
        <f t="shared" si="789"/>
        <v/>
      </c>
      <c r="BC3680" s="168"/>
      <c r="BD3680" s="165"/>
      <c r="BE3680" s="165"/>
      <c r="BF3680" s="165"/>
      <c r="BG3680" s="165"/>
      <c r="BH3680" s="165"/>
      <c r="BI3680" s="165"/>
      <c r="BJ3680" s="165"/>
      <c r="BK3680" s="165"/>
      <c r="BL3680" s="165"/>
      <c r="BM3680" s="165"/>
      <c r="BN3680" s="165"/>
      <c r="BO3680" s="165"/>
      <c r="BP3680" s="165"/>
      <c r="BQ3680" s="165"/>
      <c r="BS3680" s="6"/>
      <c r="BT3680" s="11"/>
      <c r="BU3680" s="6"/>
      <c r="BV3680" s="6"/>
    </row>
    <row r="3681" spans="1:74" ht="15.75" x14ac:dyDescent="0.25">
      <c r="A3681" s="52" t="s">
        <v>1422</v>
      </c>
      <c r="B3681" s="56"/>
      <c r="C3681" s="7" t="s">
        <v>118</v>
      </c>
      <c r="D3681" s="7" t="s">
        <v>6559</v>
      </c>
      <c r="E3681" s="7"/>
      <c r="F3681" s="64"/>
      <c r="G3681" s="6"/>
      <c r="H3681" s="6"/>
      <c r="I3681" s="10" t="s">
        <v>110</v>
      </c>
      <c r="J3681" s="11" t="s">
        <v>2949</v>
      </c>
      <c r="K3681" s="194" t="s">
        <v>510</v>
      </c>
      <c r="L3681" s="176"/>
      <c r="M3681" s="176">
        <v>1000</v>
      </c>
      <c r="N3681" s="80" t="s">
        <v>6855</v>
      </c>
      <c r="O3681" s="162"/>
      <c r="P3681" s="80" t="s">
        <v>10258</v>
      </c>
      <c r="Q3681" s="80"/>
      <c r="R3681" s="80"/>
      <c r="S3681" s="163"/>
      <c r="T3681" s="213"/>
      <c r="U3681" s="162"/>
      <c r="V3681" s="164"/>
      <c r="W3681" s="12" t="str">
        <f t="shared" si="785"/>
        <v>Mqtt1</v>
      </c>
      <c r="X3681" s="196" t="s">
        <v>10638</v>
      </c>
      <c r="Y3681" s="6" t="str">
        <f t="shared" si="786"/>
        <v>marpower/power-tag/drain-tank-airco-pt342f01</v>
      </c>
      <c r="Z3681" s="103" t="str" cm="1">
        <f t="array" ref="Z3681">IF(COUNTIF(N3681,"spare"),"","$."&amp;_xlfn.REGEXEXTRACT(J3681,"^PT\d+[FQ]\d+_(.*)", 2))</f>
        <v>$.Active_Power_Phase_A</v>
      </c>
      <c r="AA3681" s="12">
        <f t="shared" si="790"/>
        <v>7</v>
      </c>
      <c r="AB3681" s="6" t="s">
        <v>195</v>
      </c>
      <c r="AC3681" s="103">
        <v>3054</v>
      </c>
      <c r="AJ3681" s="80"/>
      <c r="AK3681" s="113" t="s">
        <v>1425</v>
      </c>
      <c r="AN3681" s="80"/>
      <c r="AO3681" s="80"/>
      <c r="AP3681" s="80"/>
      <c r="AQ3681" s="80"/>
      <c r="AR3681" s="127"/>
      <c r="AS3681" s="80"/>
      <c r="AT3681" s="7"/>
      <c r="AU3681" s="7"/>
      <c r="AV3681" s="165"/>
      <c r="AW3681" s="166"/>
      <c r="AX3681" s="137"/>
      <c r="AY3681" s="147"/>
      <c r="AZ3681" s="167"/>
      <c r="BA3681" s="167"/>
      <c r="BB3681" s="147" t="str">
        <f t="shared" si="789"/>
        <v/>
      </c>
      <c r="BC3681" s="168"/>
      <c r="BD3681" s="165"/>
      <c r="BE3681" s="165"/>
      <c r="BF3681" s="165"/>
      <c r="BG3681" s="165"/>
      <c r="BH3681" s="165"/>
      <c r="BI3681" s="165"/>
      <c r="BJ3681" s="165"/>
      <c r="BK3681" s="165"/>
      <c r="BL3681" s="165"/>
      <c r="BM3681" s="165"/>
      <c r="BN3681" s="165"/>
      <c r="BO3681" s="165"/>
      <c r="BP3681" s="165"/>
      <c r="BQ3681" s="165"/>
      <c r="BS3681" s="6"/>
      <c r="BT3681" s="11"/>
      <c r="BU3681" s="6"/>
      <c r="BV3681" s="6"/>
    </row>
    <row r="3682" spans="1:74" ht="15.75" x14ac:dyDescent="0.25">
      <c r="A3682" s="52" t="s">
        <v>1422</v>
      </c>
      <c r="B3682" s="56"/>
      <c r="C3682" s="7" t="s">
        <v>118</v>
      </c>
      <c r="D3682" s="7" t="s">
        <v>6559</v>
      </c>
      <c r="E3682" s="7"/>
      <c r="F3682" s="64"/>
      <c r="G3682" s="6"/>
      <c r="H3682" s="6"/>
      <c r="I3682" s="10" t="s">
        <v>110</v>
      </c>
      <c r="J3682" s="11" t="s">
        <v>2950</v>
      </c>
      <c r="K3682" s="194" t="s">
        <v>510</v>
      </c>
      <c r="L3682" s="176"/>
      <c r="M3682" s="176">
        <v>1000</v>
      </c>
      <c r="N3682" s="80" t="s">
        <v>6855</v>
      </c>
      <c r="O3682" s="162"/>
      <c r="P3682" s="80" t="s">
        <v>10259</v>
      </c>
      <c r="Q3682" s="80"/>
      <c r="R3682" s="80"/>
      <c r="S3682" s="163"/>
      <c r="T3682" s="213"/>
      <c r="U3682" s="162"/>
      <c r="V3682" s="164"/>
      <c r="W3682" s="12" t="str">
        <f t="shared" si="785"/>
        <v>Mqtt1</v>
      </c>
      <c r="X3682" s="196" t="s">
        <v>10638</v>
      </c>
      <c r="Y3682" s="6" t="str">
        <f t="shared" si="786"/>
        <v>marpower/power-tag/drain-tank-airco-pt342f01</v>
      </c>
      <c r="Z3682" s="103" t="str" cm="1">
        <f t="array" ref="Z3682">IF(COUNTIF(N3682,"spare"),"","$."&amp;_xlfn.REGEXEXTRACT(J3682,"^PT\d+[FQ]\d+_(.*)", 2))</f>
        <v>$.Active_Power_Phase_B</v>
      </c>
      <c r="AA3682" s="12">
        <f t="shared" si="790"/>
        <v>7</v>
      </c>
      <c r="AB3682" s="6" t="s">
        <v>195</v>
      </c>
      <c r="AC3682" s="103">
        <v>3056</v>
      </c>
      <c r="AJ3682" s="80"/>
      <c r="AK3682" s="113" t="s">
        <v>1425</v>
      </c>
      <c r="AN3682" s="80"/>
      <c r="AO3682" s="80"/>
      <c r="AP3682" s="80"/>
      <c r="AQ3682" s="80"/>
      <c r="AR3682" s="127"/>
      <c r="AS3682" s="80"/>
      <c r="AT3682" s="7"/>
      <c r="AU3682" s="7"/>
      <c r="AV3682" s="165"/>
      <c r="AW3682" s="166"/>
      <c r="AX3682" s="137"/>
      <c r="AY3682" s="147"/>
      <c r="AZ3682" s="167"/>
      <c r="BA3682" s="167"/>
      <c r="BB3682" s="147" t="str">
        <f t="shared" si="789"/>
        <v/>
      </c>
      <c r="BC3682" s="168"/>
      <c r="BD3682" s="165"/>
      <c r="BE3682" s="165"/>
      <c r="BF3682" s="165"/>
      <c r="BG3682" s="165"/>
      <c r="BH3682" s="165"/>
      <c r="BI3682" s="165"/>
      <c r="BJ3682" s="165"/>
      <c r="BK3682" s="165"/>
      <c r="BL3682" s="165"/>
      <c r="BM3682" s="165"/>
      <c r="BN3682" s="165"/>
      <c r="BO3682" s="165"/>
      <c r="BP3682" s="165"/>
      <c r="BQ3682" s="165"/>
      <c r="BS3682" s="6"/>
      <c r="BT3682" s="11"/>
      <c r="BU3682" s="6"/>
      <c r="BV3682" s="6"/>
    </row>
    <row r="3683" spans="1:74" ht="15.75" x14ac:dyDescent="0.25">
      <c r="A3683" s="52" t="s">
        <v>1422</v>
      </c>
      <c r="B3683" s="56"/>
      <c r="C3683" s="7" t="s">
        <v>118</v>
      </c>
      <c r="D3683" s="7" t="s">
        <v>6559</v>
      </c>
      <c r="E3683" s="7"/>
      <c r="F3683" s="64"/>
      <c r="G3683" s="6"/>
      <c r="H3683" s="6"/>
      <c r="I3683" s="10" t="s">
        <v>110</v>
      </c>
      <c r="J3683" s="11" t="s">
        <v>2951</v>
      </c>
      <c r="K3683" s="194" t="s">
        <v>510</v>
      </c>
      <c r="L3683" s="176"/>
      <c r="M3683" s="176">
        <v>1000</v>
      </c>
      <c r="N3683" s="80" t="s">
        <v>6855</v>
      </c>
      <c r="O3683" s="162"/>
      <c r="P3683" s="80" t="s">
        <v>10260</v>
      </c>
      <c r="Q3683" s="80"/>
      <c r="R3683" s="80"/>
      <c r="S3683" s="163"/>
      <c r="T3683" s="213"/>
      <c r="U3683" s="162"/>
      <c r="V3683" s="164"/>
      <c r="W3683" s="12" t="str">
        <f t="shared" si="785"/>
        <v>Mqtt1</v>
      </c>
      <c r="X3683" s="196" t="s">
        <v>10638</v>
      </c>
      <c r="Y3683" s="6" t="str">
        <f t="shared" si="786"/>
        <v>marpower/power-tag/drain-tank-airco-pt342f01</v>
      </c>
      <c r="Z3683" s="103" t="str" cm="1">
        <f t="array" ref="Z3683">IF(COUNTIF(N3683,"spare"),"","$."&amp;_xlfn.REGEXEXTRACT(J3683,"^PT\d+[FQ]\d+_(.*)", 2))</f>
        <v>$.Active_Power_Phase_C</v>
      </c>
      <c r="AA3683" s="12">
        <f t="shared" si="790"/>
        <v>7</v>
      </c>
      <c r="AB3683" s="6" t="s">
        <v>195</v>
      </c>
      <c r="AC3683" s="103">
        <v>3058</v>
      </c>
      <c r="AJ3683" s="80"/>
      <c r="AK3683" s="113" t="s">
        <v>1425</v>
      </c>
      <c r="AN3683" s="80"/>
      <c r="AO3683" s="80"/>
      <c r="AP3683" s="80"/>
      <c r="AQ3683" s="80"/>
      <c r="AR3683" s="127"/>
      <c r="AS3683" s="80"/>
      <c r="AT3683" s="7"/>
      <c r="AU3683" s="7"/>
      <c r="AV3683" s="165"/>
      <c r="AW3683" s="166"/>
      <c r="AX3683" s="137"/>
      <c r="AY3683" s="147"/>
      <c r="AZ3683" s="167"/>
      <c r="BA3683" s="167"/>
      <c r="BB3683" s="147" t="str">
        <f t="shared" si="789"/>
        <v/>
      </c>
      <c r="BC3683" s="168"/>
      <c r="BD3683" s="165"/>
      <c r="BE3683" s="165"/>
      <c r="BF3683" s="165"/>
      <c r="BG3683" s="165"/>
      <c r="BH3683" s="165"/>
      <c r="BI3683" s="165"/>
      <c r="BJ3683" s="165"/>
      <c r="BK3683" s="165"/>
      <c r="BL3683" s="165"/>
      <c r="BM3683" s="165"/>
      <c r="BN3683" s="165"/>
      <c r="BO3683" s="165"/>
      <c r="BP3683" s="165"/>
      <c r="BQ3683" s="165"/>
      <c r="BS3683" s="6"/>
      <c r="BT3683" s="11"/>
      <c r="BU3683" s="6"/>
      <c r="BV3683" s="6"/>
    </row>
    <row r="3684" spans="1:74" ht="15.75" x14ac:dyDescent="0.25">
      <c r="A3684" s="52" t="s">
        <v>1422</v>
      </c>
      <c r="B3684" s="56"/>
      <c r="C3684" s="7" t="s">
        <v>118</v>
      </c>
      <c r="D3684" s="7" t="s">
        <v>6559</v>
      </c>
      <c r="E3684" s="7"/>
      <c r="F3684" s="64"/>
      <c r="G3684" s="6"/>
      <c r="H3684" s="6"/>
      <c r="I3684" s="10" t="s">
        <v>110</v>
      </c>
      <c r="J3684" s="11" t="s">
        <v>2952</v>
      </c>
      <c r="K3684" s="194" t="s">
        <v>510</v>
      </c>
      <c r="L3684" s="176"/>
      <c r="M3684" s="176">
        <v>1000</v>
      </c>
      <c r="N3684" s="80" t="s">
        <v>6855</v>
      </c>
      <c r="O3684" s="162"/>
      <c r="P3684" s="80" t="s">
        <v>10261</v>
      </c>
      <c r="Q3684" s="80"/>
      <c r="R3684" s="80"/>
      <c r="S3684" s="163"/>
      <c r="T3684" s="213"/>
      <c r="U3684" s="162"/>
      <c r="V3684" s="164"/>
      <c r="W3684" s="12" t="str">
        <f t="shared" si="785"/>
        <v>Mqtt1</v>
      </c>
      <c r="X3684" s="196" t="s">
        <v>10638</v>
      </c>
      <c r="Y3684" s="6" t="str">
        <f t="shared" si="786"/>
        <v>marpower/power-tag/drain-tank-airco-pt342f01</v>
      </c>
      <c r="Z3684" s="103" t="str" cm="1">
        <f t="array" ref="Z3684">IF(COUNTIF(N3684,"spare"),"","$."&amp;_xlfn.REGEXEXTRACT(J3684,"^PT\d+[FQ]\d+_(.*)", 2))</f>
        <v>$.Total_Active_Power</v>
      </c>
      <c r="AA3684" s="12">
        <f t="shared" si="790"/>
        <v>7</v>
      </c>
      <c r="AB3684" s="6" t="s">
        <v>195</v>
      </c>
      <c r="AC3684" s="103">
        <v>3060</v>
      </c>
      <c r="AJ3684" s="80"/>
      <c r="AK3684" s="113" t="s">
        <v>1425</v>
      </c>
      <c r="AN3684" s="80"/>
      <c r="AO3684" s="80"/>
      <c r="AP3684" s="80"/>
      <c r="AQ3684" s="80"/>
      <c r="AR3684" s="127"/>
      <c r="AS3684" s="80"/>
      <c r="AT3684" s="7"/>
      <c r="AU3684" s="7"/>
      <c r="AV3684" s="165"/>
      <c r="AW3684" s="166"/>
      <c r="AX3684" s="137"/>
      <c r="AY3684" s="147"/>
      <c r="AZ3684" s="167"/>
      <c r="BA3684" s="167"/>
      <c r="BB3684" s="147" t="str">
        <f t="shared" si="789"/>
        <v/>
      </c>
      <c r="BC3684" s="168"/>
      <c r="BD3684" s="165"/>
      <c r="BE3684" s="165"/>
      <c r="BF3684" s="165"/>
      <c r="BG3684" s="165"/>
      <c r="BH3684" s="165"/>
      <c r="BI3684" s="165"/>
      <c r="BJ3684" s="165"/>
      <c r="BK3684" s="165"/>
      <c r="BL3684" s="165"/>
      <c r="BM3684" s="165"/>
      <c r="BN3684" s="165"/>
      <c r="BO3684" s="165"/>
      <c r="BP3684" s="165"/>
      <c r="BQ3684" s="165"/>
      <c r="BS3684" s="6"/>
      <c r="BT3684" s="11"/>
      <c r="BU3684" s="6"/>
      <c r="BV3684" s="6"/>
    </row>
    <row r="3685" spans="1:74" ht="15.75" x14ac:dyDescent="0.25">
      <c r="A3685" s="52" t="s">
        <v>1422</v>
      </c>
      <c r="B3685" s="56"/>
      <c r="C3685" s="7" t="s">
        <v>118</v>
      </c>
      <c r="D3685" s="7" t="s">
        <v>6559</v>
      </c>
      <c r="E3685" s="7"/>
      <c r="F3685" s="64"/>
      <c r="G3685" s="6"/>
      <c r="H3685" s="6"/>
      <c r="I3685" s="10" t="s">
        <v>110</v>
      </c>
      <c r="J3685" s="11" t="s">
        <v>2953</v>
      </c>
      <c r="K3685" s="194" t="s">
        <v>510</v>
      </c>
      <c r="L3685" s="176"/>
      <c r="M3685" s="176">
        <v>1000</v>
      </c>
      <c r="N3685" s="80" t="s">
        <v>6855</v>
      </c>
      <c r="O3685" s="162"/>
      <c r="P3685" s="80" t="s">
        <v>10262</v>
      </c>
      <c r="Q3685" s="80"/>
      <c r="R3685" s="80"/>
      <c r="S3685" s="163"/>
      <c r="T3685" s="213"/>
      <c r="U3685" s="162"/>
      <c r="V3685" s="164"/>
      <c r="W3685" s="12" t="str">
        <f t="shared" si="785"/>
        <v>Mqtt1</v>
      </c>
      <c r="X3685" s="196" t="s">
        <v>10638</v>
      </c>
      <c r="Y3685" s="6" t="str">
        <f t="shared" si="786"/>
        <v>marpower/power-tag/drain-tank-airco-pt342f01</v>
      </c>
      <c r="Z3685" s="103" t="str" cm="1">
        <f t="array" ref="Z3685">IF(COUNTIF(N3685,"spare"),"","$."&amp;_xlfn.REGEXEXTRACT(J3685,"^PT\d+[FQ]\d+_(.*)", 2))</f>
        <v>$.Power_Factor_Phase_A</v>
      </c>
      <c r="AA3685" s="12">
        <f t="shared" si="790"/>
        <v>7</v>
      </c>
      <c r="AB3685" s="6" t="s">
        <v>195</v>
      </c>
      <c r="AC3685" s="103">
        <v>3078</v>
      </c>
      <c r="AJ3685" s="80"/>
      <c r="AK3685" s="113" t="s">
        <v>1426</v>
      </c>
      <c r="AN3685" s="80"/>
      <c r="AO3685" s="80"/>
      <c r="AP3685" s="80"/>
      <c r="AQ3685" s="80"/>
      <c r="AR3685" s="127"/>
      <c r="AS3685" s="80"/>
      <c r="AT3685" s="7"/>
      <c r="AU3685" s="7"/>
      <c r="AV3685" s="165"/>
      <c r="AW3685" s="166"/>
      <c r="AX3685" s="137"/>
      <c r="AY3685" s="147"/>
      <c r="AZ3685" s="167"/>
      <c r="BA3685" s="167"/>
      <c r="BB3685" s="147" t="str">
        <f t="shared" si="789"/>
        <v/>
      </c>
      <c r="BC3685" s="168"/>
      <c r="BD3685" s="165"/>
      <c r="BE3685" s="165"/>
      <c r="BF3685" s="165"/>
      <c r="BG3685" s="165"/>
      <c r="BH3685" s="165"/>
      <c r="BI3685" s="165"/>
      <c r="BJ3685" s="165"/>
      <c r="BK3685" s="165"/>
      <c r="BL3685" s="165"/>
      <c r="BM3685" s="165"/>
      <c r="BN3685" s="165"/>
      <c r="BO3685" s="165"/>
      <c r="BP3685" s="165"/>
      <c r="BQ3685" s="165"/>
      <c r="BS3685" s="6"/>
      <c r="BT3685" s="11"/>
      <c r="BU3685" s="6"/>
      <c r="BV3685" s="6"/>
    </row>
    <row r="3686" spans="1:74" ht="15.75" x14ac:dyDescent="0.25">
      <c r="A3686" s="52" t="s">
        <v>1422</v>
      </c>
      <c r="B3686" s="56"/>
      <c r="C3686" s="7" t="s">
        <v>118</v>
      </c>
      <c r="D3686" s="7" t="s">
        <v>6559</v>
      </c>
      <c r="E3686" s="7"/>
      <c r="F3686" s="64"/>
      <c r="G3686" s="6"/>
      <c r="H3686" s="6"/>
      <c r="I3686" s="10" t="s">
        <v>110</v>
      </c>
      <c r="J3686" s="11" t="s">
        <v>2954</v>
      </c>
      <c r="K3686" s="194" t="s">
        <v>510</v>
      </c>
      <c r="L3686" s="176"/>
      <c r="M3686" s="176">
        <v>1000</v>
      </c>
      <c r="N3686" s="80" t="s">
        <v>6855</v>
      </c>
      <c r="O3686" s="162"/>
      <c r="P3686" s="80" t="s">
        <v>10263</v>
      </c>
      <c r="Q3686" s="80"/>
      <c r="R3686" s="80"/>
      <c r="S3686" s="163"/>
      <c r="T3686" s="213"/>
      <c r="U3686" s="162"/>
      <c r="V3686" s="164"/>
      <c r="W3686" s="12" t="str">
        <f t="shared" si="785"/>
        <v>Mqtt1</v>
      </c>
      <c r="X3686" s="196" t="s">
        <v>10638</v>
      </c>
      <c r="Y3686" s="6" t="str">
        <f t="shared" si="786"/>
        <v>marpower/power-tag/drain-tank-airco-pt342f01</v>
      </c>
      <c r="Z3686" s="103" t="str" cm="1">
        <f t="array" ref="Z3686">IF(COUNTIF(N3686,"spare"),"","$."&amp;_xlfn.REGEXEXTRACT(J3686,"^PT\d+[FQ]\d+_(.*)", 2))</f>
        <v>$.Power_Factor_Phase_B</v>
      </c>
      <c r="AA3686" s="12">
        <f t="shared" si="790"/>
        <v>7</v>
      </c>
      <c r="AB3686" s="6" t="s">
        <v>195</v>
      </c>
      <c r="AC3686" s="103">
        <v>3080</v>
      </c>
      <c r="AJ3686" s="80"/>
      <c r="AK3686" s="113" t="s">
        <v>1426</v>
      </c>
      <c r="AN3686" s="80"/>
      <c r="AO3686" s="80"/>
      <c r="AP3686" s="80"/>
      <c r="AQ3686" s="80"/>
      <c r="AR3686" s="127"/>
      <c r="AS3686" s="80"/>
      <c r="AT3686" s="7"/>
      <c r="AU3686" s="7"/>
      <c r="AV3686" s="165"/>
      <c r="AW3686" s="166"/>
      <c r="AX3686" s="137"/>
      <c r="AY3686" s="147"/>
      <c r="AZ3686" s="167"/>
      <c r="BA3686" s="167"/>
      <c r="BB3686" s="147" t="str">
        <f t="shared" si="789"/>
        <v/>
      </c>
      <c r="BC3686" s="168"/>
      <c r="BD3686" s="165"/>
      <c r="BE3686" s="165"/>
      <c r="BF3686" s="165"/>
      <c r="BG3686" s="165"/>
      <c r="BH3686" s="165"/>
      <c r="BI3686" s="165"/>
      <c r="BJ3686" s="165"/>
      <c r="BK3686" s="165"/>
      <c r="BL3686" s="165"/>
      <c r="BM3686" s="165"/>
      <c r="BN3686" s="165"/>
      <c r="BO3686" s="165"/>
      <c r="BP3686" s="165"/>
      <c r="BQ3686" s="165"/>
      <c r="BS3686" s="6"/>
      <c r="BT3686" s="11"/>
      <c r="BU3686" s="6"/>
      <c r="BV3686" s="6"/>
    </row>
    <row r="3687" spans="1:74" ht="15.75" x14ac:dyDescent="0.25">
      <c r="A3687" s="52" t="s">
        <v>1422</v>
      </c>
      <c r="B3687" s="56"/>
      <c r="C3687" s="7" t="s">
        <v>118</v>
      </c>
      <c r="D3687" s="7" t="s">
        <v>6559</v>
      </c>
      <c r="E3687" s="7"/>
      <c r="F3687" s="64"/>
      <c r="G3687" s="6"/>
      <c r="H3687" s="6"/>
      <c r="I3687" s="10" t="s">
        <v>110</v>
      </c>
      <c r="J3687" s="11" t="s">
        <v>2955</v>
      </c>
      <c r="K3687" s="194" t="s">
        <v>510</v>
      </c>
      <c r="L3687" s="176"/>
      <c r="M3687" s="176">
        <v>1000</v>
      </c>
      <c r="N3687" s="80" t="s">
        <v>6855</v>
      </c>
      <c r="O3687" s="162"/>
      <c r="P3687" s="80" t="s">
        <v>10264</v>
      </c>
      <c r="Q3687" s="80"/>
      <c r="R3687" s="80"/>
      <c r="S3687" s="163"/>
      <c r="T3687" s="213"/>
      <c r="U3687" s="162"/>
      <c r="V3687" s="164"/>
      <c r="W3687" s="12" t="str">
        <f t="shared" si="785"/>
        <v>Mqtt1</v>
      </c>
      <c r="X3687" s="196" t="s">
        <v>10638</v>
      </c>
      <c r="Y3687" s="6" t="str">
        <f t="shared" si="786"/>
        <v>marpower/power-tag/drain-tank-airco-pt342f01</v>
      </c>
      <c r="Z3687" s="103" t="str" cm="1">
        <f t="array" ref="Z3687">IF(COUNTIF(N3687,"spare"),"","$."&amp;_xlfn.REGEXEXTRACT(J3687,"^PT\d+[FQ]\d+_(.*)", 2))</f>
        <v>$.Power_Factor_Phase_C</v>
      </c>
      <c r="AA3687" s="12">
        <f t="shared" si="790"/>
        <v>7</v>
      </c>
      <c r="AB3687" s="6" t="s">
        <v>195</v>
      </c>
      <c r="AC3687" s="103">
        <v>3082</v>
      </c>
      <c r="AJ3687" s="80"/>
      <c r="AK3687" s="113" t="s">
        <v>1426</v>
      </c>
      <c r="AN3687" s="80"/>
      <c r="AO3687" s="80"/>
      <c r="AP3687" s="80"/>
      <c r="AQ3687" s="80"/>
      <c r="AR3687" s="127"/>
      <c r="AS3687" s="80"/>
      <c r="AT3687" s="7"/>
      <c r="AU3687" s="7"/>
      <c r="AV3687" s="165"/>
      <c r="AW3687" s="166"/>
      <c r="AX3687" s="137"/>
      <c r="AY3687" s="147"/>
      <c r="AZ3687" s="167"/>
      <c r="BA3687" s="167"/>
      <c r="BB3687" s="147" t="str">
        <f t="shared" si="789"/>
        <v/>
      </c>
      <c r="BC3687" s="168"/>
      <c r="BD3687" s="165"/>
      <c r="BE3687" s="165"/>
      <c r="BF3687" s="165"/>
      <c r="BG3687" s="165"/>
      <c r="BH3687" s="165"/>
      <c r="BI3687" s="165"/>
      <c r="BJ3687" s="165"/>
      <c r="BK3687" s="165"/>
      <c r="BL3687" s="165"/>
      <c r="BM3687" s="165"/>
      <c r="BN3687" s="165"/>
      <c r="BO3687" s="165"/>
      <c r="BP3687" s="165"/>
      <c r="BQ3687" s="165"/>
      <c r="BS3687" s="6"/>
      <c r="BT3687" s="11"/>
      <c r="BU3687" s="6"/>
      <c r="BV3687" s="6"/>
    </row>
    <row r="3688" spans="1:74" ht="15.75" x14ac:dyDescent="0.25">
      <c r="A3688" s="52" t="s">
        <v>1422</v>
      </c>
      <c r="B3688" s="56"/>
      <c r="C3688" s="7" t="s">
        <v>118</v>
      </c>
      <c r="D3688" s="7" t="s">
        <v>6559</v>
      </c>
      <c r="E3688" s="7"/>
      <c r="F3688" s="64"/>
      <c r="G3688" s="6"/>
      <c r="H3688" s="6"/>
      <c r="I3688" s="10" t="s">
        <v>110</v>
      </c>
      <c r="J3688" s="11" t="s">
        <v>2956</v>
      </c>
      <c r="K3688" s="194" t="s">
        <v>510</v>
      </c>
      <c r="L3688" s="176"/>
      <c r="M3688" s="176">
        <v>1000</v>
      </c>
      <c r="N3688" s="80" t="s">
        <v>6855</v>
      </c>
      <c r="O3688" s="162"/>
      <c r="P3688" s="80" t="s">
        <v>10265</v>
      </c>
      <c r="Q3688" s="80"/>
      <c r="R3688" s="80"/>
      <c r="S3688" s="163"/>
      <c r="T3688" s="213"/>
      <c r="U3688" s="162"/>
      <c r="V3688" s="164"/>
      <c r="W3688" s="12" t="str">
        <f t="shared" si="785"/>
        <v>Mqtt1</v>
      </c>
      <c r="X3688" s="196" t="s">
        <v>10638</v>
      </c>
      <c r="Y3688" s="6" t="str">
        <f t="shared" si="786"/>
        <v>marpower/power-tag/drain-tank-airco-pt342f01</v>
      </c>
      <c r="Z3688" s="103" t="str" cm="1">
        <f t="array" ref="Z3688">IF(COUNTIF(N3688,"spare"),"","$."&amp;_xlfn.REGEXEXTRACT(J3688,"^PT\d+[FQ]\d+_(.*)", 2))</f>
        <v>$.Total_Power_Factor</v>
      </c>
      <c r="AA3688" s="12">
        <f t="shared" si="790"/>
        <v>7</v>
      </c>
      <c r="AB3688" s="6" t="s">
        <v>195</v>
      </c>
      <c r="AC3688" s="103">
        <v>3084</v>
      </c>
      <c r="AJ3688" s="80"/>
      <c r="AK3688" s="113" t="s">
        <v>1426</v>
      </c>
      <c r="AN3688" s="80"/>
      <c r="AO3688" s="80"/>
      <c r="AP3688" s="80"/>
      <c r="AQ3688" s="80"/>
      <c r="AR3688" s="127"/>
      <c r="AS3688" s="80"/>
      <c r="AT3688" s="7"/>
      <c r="AU3688" s="7"/>
      <c r="AV3688" s="165"/>
      <c r="AW3688" s="166"/>
      <c r="AX3688" s="137"/>
      <c r="AY3688" s="147"/>
      <c r="AZ3688" s="167"/>
      <c r="BA3688" s="167"/>
      <c r="BB3688" s="147" t="str">
        <f t="shared" si="789"/>
        <v/>
      </c>
      <c r="BC3688" s="168"/>
      <c r="BD3688" s="165"/>
      <c r="BE3688" s="165"/>
      <c r="BF3688" s="165"/>
      <c r="BG3688" s="165"/>
      <c r="BH3688" s="165"/>
      <c r="BI3688" s="165"/>
      <c r="BJ3688" s="165"/>
      <c r="BK3688" s="165"/>
      <c r="BL3688" s="165"/>
      <c r="BM3688" s="165"/>
      <c r="BN3688" s="165"/>
      <c r="BO3688" s="165"/>
      <c r="BP3688" s="165"/>
      <c r="BQ3688" s="165"/>
      <c r="BS3688" s="6"/>
      <c r="BT3688" s="11"/>
      <c r="BU3688" s="6"/>
      <c r="BV3688" s="6"/>
    </row>
    <row r="3689" spans="1:74" ht="15.75" x14ac:dyDescent="0.25">
      <c r="A3689" s="52" t="s">
        <v>1422</v>
      </c>
      <c r="B3689" s="56"/>
      <c r="C3689" s="7" t="s">
        <v>118</v>
      </c>
      <c r="D3689" s="7" t="s">
        <v>6559</v>
      </c>
      <c r="E3689" s="7"/>
      <c r="F3689" s="64"/>
      <c r="G3689" s="6"/>
      <c r="H3689" s="6"/>
      <c r="I3689" s="10" t="s">
        <v>110</v>
      </c>
      <c r="J3689" s="11" t="s">
        <v>2957</v>
      </c>
      <c r="K3689" s="194" t="s">
        <v>510</v>
      </c>
      <c r="L3689" s="176"/>
      <c r="M3689" s="176">
        <v>1000</v>
      </c>
      <c r="N3689" s="80" t="s">
        <v>6855</v>
      </c>
      <c r="O3689" s="162"/>
      <c r="P3689" s="80" t="s">
        <v>10266</v>
      </c>
      <c r="Q3689" s="80"/>
      <c r="R3689" s="80"/>
      <c r="S3689" s="163"/>
      <c r="T3689" s="213"/>
      <c r="U3689" s="162"/>
      <c r="V3689" s="164"/>
      <c r="W3689" s="12" t="str">
        <f t="shared" si="785"/>
        <v>Mqtt1</v>
      </c>
      <c r="X3689" s="196" t="s">
        <v>10639</v>
      </c>
      <c r="Y3689" s="6" t="str">
        <f t="shared" si="786"/>
        <v>marpower/power-tag/drain-tank-airco-pt343f01</v>
      </c>
      <c r="Z3689" s="103" t="str" cm="1">
        <f t="array" ref="Z3689">IF(COUNTIF(N3689,"spare"),"","$."&amp;_xlfn.REGEXEXTRACT(J3689,"^PT\d+[FQ]\d+_(.*)", 2))</f>
        <v>$.RMS_Current_Phase_A</v>
      </c>
      <c r="AA3689" s="12">
        <f>AA3674+1</f>
        <v>8</v>
      </c>
      <c r="AB3689" s="6" t="s">
        <v>195</v>
      </c>
      <c r="AC3689" s="103">
        <v>3000</v>
      </c>
      <c r="AJ3689" s="80"/>
      <c r="AK3689" s="113" t="s">
        <v>1423</v>
      </c>
      <c r="AN3689" s="80"/>
      <c r="AO3689" s="80"/>
      <c r="AP3689" s="80"/>
      <c r="AQ3689" s="80"/>
      <c r="AR3689" s="127"/>
      <c r="AS3689" s="80"/>
      <c r="AT3689" s="7"/>
      <c r="AU3689" s="7"/>
      <c r="AV3689" s="165"/>
      <c r="AW3689" s="166"/>
      <c r="AX3689" s="137"/>
      <c r="AY3689" s="147"/>
      <c r="AZ3689" s="167"/>
      <c r="BA3689" s="167"/>
      <c r="BB3689" s="147" t="str">
        <f t="shared" ref="BB3689:BB3703" si="791">IF(ISNUMBER(AM3689),"1","")</f>
        <v/>
      </c>
      <c r="BC3689" s="168"/>
      <c r="BD3689" s="165"/>
      <c r="BE3689" s="165"/>
      <c r="BF3689" s="165"/>
      <c r="BG3689" s="165"/>
      <c r="BH3689" s="165"/>
      <c r="BI3689" s="165"/>
      <c r="BJ3689" s="165"/>
      <c r="BK3689" s="165"/>
      <c r="BL3689" s="165"/>
      <c r="BM3689" s="165"/>
      <c r="BN3689" s="165"/>
      <c r="BO3689" s="165"/>
      <c r="BP3689" s="165"/>
      <c r="BQ3689" s="165"/>
      <c r="BS3689" s="6"/>
      <c r="BT3689" s="11"/>
      <c r="BU3689" s="6"/>
      <c r="BV3689" s="6"/>
    </row>
    <row r="3690" spans="1:74" ht="15.75" x14ac:dyDescent="0.25">
      <c r="A3690" s="52" t="s">
        <v>1422</v>
      </c>
      <c r="B3690" s="56"/>
      <c r="C3690" s="7" t="s">
        <v>118</v>
      </c>
      <c r="D3690" s="7" t="s">
        <v>6559</v>
      </c>
      <c r="E3690" s="7"/>
      <c r="F3690" s="64"/>
      <c r="G3690" s="6"/>
      <c r="H3690" s="6"/>
      <c r="I3690" s="10" t="s">
        <v>110</v>
      </c>
      <c r="J3690" s="11" t="s">
        <v>2958</v>
      </c>
      <c r="K3690" s="194" t="s">
        <v>510</v>
      </c>
      <c r="L3690" s="176"/>
      <c r="M3690" s="176">
        <v>1000</v>
      </c>
      <c r="N3690" s="80" t="s">
        <v>6855</v>
      </c>
      <c r="O3690" s="162"/>
      <c r="P3690" s="80" t="s">
        <v>10267</v>
      </c>
      <c r="Q3690" s="80"/>
      <c r="R3690" s="80"/>
      <c r="S3690" s="163"/>
      <c r="T3690" s="213"/>
      <c r="U3690" s="162"/>
      <c r="V3690" s="164"/>
      <c r="W3690" s="12" t="str">
        <f t="shared" si="785"/>
        <v>Mqtt1</v>
      </c>
      <c r="X3690" s="196" t="s">
        <v>10639</v>
      </c>
      <c r="Y3690" s="6" t="str">
        <f t="shared" si="786"/>
        <v>marpower/power-tag/drain-tank-airco-pt343f01</v>
      </c>
      <c r="Z3690" s="103" t="str" cm="1">
        <f t="array" ref="Z3690">IF(COUNTIF(N3690,"spare"),"","$."&amp;_xlfn.REGEXEXTRACT(J3690,"^PT\d+[FQ]\d+_(.*)", 2))</f>
        <v>$.RMS_Current_Phase_B</v>
      </c>
      <c r="AA3690" s="12">
        <f t="shared" ref="AA3690:AA3703" si="792">AA3675+1</f>
        <v>8</v>
      </c>
      <c r="AB3690" s="6" t="s">
        <v>195</v>
      </c>
      <c r="AC3690" s="103">
        <v>3002</v>
      </c>
      <c r="AJ3690" s="80"/>
      <c r="AK3690" s="113" t="s">
        <v>1423</v>
      </c>
      <c r="AN3690" s="80"/>
      <c r="AO3690" s="80"/>
      <c r="AP3690" s="80"/>
      <c r="AQ3690" s="80"/>
      <c r="AR3690" s="127"/>
      <c r="AS3690" s="80"/>
      <c r="AT3690" s="7"/>
      <c r="AU3690" s="7"/>
      <c r="AV3690" s="165"/>
      <c r="AW3690" s="166"/>
      <c r="AX3690" s="137"/>
      <c r="AY3690" s="147"/>
      <c r="AZ3690" s="167"/>
      <c r="BA3690" s="167"/>
      <c r="BB3690" s="147" t="str">
        <f t="shared" si="791"/>
        <v/>
      </c>
      <c r="BC3690" s="168"/>
      <c r="BD3690" s="165"/>
      <c r="BE3690" s="165"/>
      <c r="BF3690" s="165"/>
      <c r="BG3690" s="165"/>
      <c r="BH3690" s="165"/>
      <c r="BI3690" s="165"/>
      <c r="BJ3690" s="165"/>
      <c r="BK3690" s="165"/>
      <c r="BL3690" s="165"/>
      <c r="BM3690" s="165"/>
      <c r="BN3690" s="165"/>
      <c r="BO3690" s="165"/>
      <c r="BP3690" s="165"/>
      <c r="BQ3690" s="165"/>
      <c r="BS3690" s="6"/>
      <c r="BT3690" s="11"/>
      <c r="BU3690" s="6"/>
      <c r="BV3690" s="6"/>
    </row>
    <row r="3691" spans="1:74" ht="15.75" x14ac:dyDescent="0.25">
      <c r="A3691" s="52" t="s">
        <v>1422</v>
      </c>
      <c r="B3691" s="56"/>
      <c r="C3691" s="7" t="s">
        <v>118</v>
      </c>
      <c r="D3691" s="7" t="s">
        <v>6559</v>
      </c>
      <c r="E3691" s="7"/>
      <c r="F3691" s="64"/>
      <c r="G3691" s="6"/>
      <c r="H3691" s="6"/>
      <c r="I3691" s="10" t="s">
        <v>110</v>
      </c>
      <c r="J3691" s="11" t="s">
        <v>2959</v>
      </c>
      <c r="K3691" s="194" t="s">
        <v>510</v>
      </c>
      <c r="L3691" s="176"/>
      <c r="M3691" s="176">
        <v>1000</v>
      </c>
      <c r="N3691" s="80" t="s">
        <v>6855</v>
      </c>
      <c r="O3691" s="162"/>
      <c r="P3691" s="80" t="s">
        <v>10268</v>
      </c>
      <c r="Q3691" s="80"/>
      <c r="R3691" s="80"/>
      <c r="S3691" s="163"/>
      <c r="T3691" s="213"/>
      <c r="U3691" s="162"/>
      <c r="V3691" s="164"/>
      <c r="W3691" s="12" t="str">
        <f t="shared" si="785"/>
        <v>Mqtt1</v>
      </c>
      <c r="X3691" s="196" t="s">
        <v>10639</v>
      </c>
      <c r="Y3691" s="6" t="str">
        <f t="shared" si="786"/>
        <v>marpower/power-tag/drain-tank-airco-pt343f01</v>
      </c>
      <c r="Z3691" s="103" t="str" cm="1">
        <f t="array" ref="Z3691">IF(COUNTIF(N3691,"spare"),"","$."&amp;_xlfn.REGEXEXTRACT(J3691,"^PT\d+[FQ]\d+_(.*)", 2))</f>
        <v>$.RMS_Current_Phase_C</v>
      </c>
      <c r="AA3691" s="12">
        <f t="shared" si="792"/>
        <v>8</v>
      </c>
      <c r="AB3691" s="6" t="s">
        <v>195</v>
      </c>
      <c r="AC3691" s="103">
        <v>3004</v>
      </c>
      <c r="AJ3691" s="80"/>
      <c r="AK3691" s="113" t="s">
        <v>1423</v>
      </c>
      <c r="AN3691" s="80"/>
      <c r="AO3691" s="80"/>
      <c r="AP3691" s="80"/>
      <c r="AQ3691" s="80"/>
      <c r="AR3691" s="127"/>
      <c r="AS3691" s="80"/>
      <c r="AT3691" s="7"/>
      <c r="AU3691" s="7"/>
      <c r="AV3691" s="165"/>
      <c r="AW3691" s="166"/>
      <c r="AX3691" s="137"/>
      <c r="AY3691" s="147"/>
      <c r="AZ3691" s="167"/>
      <c r="BA3691" s="167"/>
      <c r="BB3691" s="147" t="str">
        <f t="shared" si="791"/>
        <v/>
      </c>
      <c r="BC3691" s="168"/>
      <c r="BD3691" s="165"/>
      <c r="BE3691" s="165"/>
      <c r="BF3691" s="165"/>
      <c r="BG3691" s="165"/>
      <c r="BH3691" s="165"/>
      <c r="BI3691" s="165"/>
      <c r="BJ3691" s="165"/>
      <c r="BK3691" s="165"/>
      <c r="BL3691" s="165"/>
      <c r="BM3691" s="165"/>
      <c r="BN3691" s="165"/>
      <c r="BO3691" s="165"/>
      <c r="BP3691" s="165"/>
      <c r="BQ3691" s="165"/>
      <c r="BS3691" s="6"/>
      <c r="BT3691" s="11"/>
      <c r="BU3691" s="6"/>
      <c r="BV3691" s="6"/>
    </row>
    <row r="3692" spans="1:74" ht="15.75" x14ac:dyDescent="0.25">
      <c r="A3692" s="52" t="s">
        <v>1422</v>
      </c>
      <c r="B3692" s="56"/>
      <c r="C3692" s="7" t="s">
        <v>118</v>
      </c>
      <c r="D3692" s="7" t="s">
        <v>6559</v>
      </c>
      <c r="E3692" s="7"/>
      <c r="F3692" s="64"/>
      <c r="G3692" s="6"/>
      <c r="H3692" s="6"/>
      <c r="I3692" s="10" t="s">
        <v>110</v>
      </c>
      <c r="J3692" s="11" t="s">
        <v>2960</v>
      </c>
      <c r="K3692" s="194" t="s">
        <v>510</v>
      </c>
      <c r="L3692" s="176"/>
      <c r="M3692" s="176">
        <v>1000</v>
      </c>
      <c r="N3692" s="80" t="s">
        <v>6855</v>
      </c>
      <c r="O3692" s="162"/>
      <c r="P3692" s="80" t="s">
        <v>10269</v>
      </c>
      <c r="Q3692" s="80"/>
      <c r="R3692" s="80"/>
      <c r="S3692" s="163"/>
      <c r="T3692" s="213"/>
      <c r="U3692" s="162"/>
      <c r="V3692" s="164"/>
      <c r="W3692" s="12" t="str">
        <f t="shared" si="785"/>
        <v>Mqtt1</v>
      </c>
      <c r="X3692" s="196" t="s">
        <v>10639</v>
      </c>
      <c r="Y3692" s="6" t="str">
        <f t="shared" si="786"/>
        <v>marpower/power-tag/drain-tank-airco-pt343f01</v>
      </c>
      <c r="Z3692" s="103" t="str" cm="1">
        <f t="array" ref="Z3692">IF(COUNTIF(N3692,"spare"),"","$."&amp;_xlfn.REGEXEXTRACT(J3692,"^PT\d+[FQ]\d+_(.*)", 2))</f>
        <v>$.RMS_Current_Phase_Neut</v>
      </c>
      <c r="AA3692" s="12">
        <f t="shared" si="792"/>
        <v>8</v>
      </c>
      <c r="AB3692" s="6" t="s">
        <v>195</v>
      </c>
      <c r="AC3692" s="103">
        <v>3006</v>
      </c>
      <c r="AJ3692" s="80"/>
      <c r="AK3692" s="113" t="s">
        <v>1423</v>
      </c>
      <c r="AN3692" s="80"/>
      <c r="AO3692" s="80"/>
      <c r="AP3692" s="80"/>
      <c r="AQ3692" s="80"/>
      <c r="AR3692" s="127"/>
      <c r="AS3692" s="80"/>
      <c r="AT3692" s="7"/>
      <c r="AU3692" s="7"/>
      <c r="AV3692" s="165"/>
      <c r="AW3692" s="166"/>
      <c r="AX3692" s="137"/>
      <c r="AY3692" s="147"/>
      <c r="AZ3692" s="167"/>
      <c r="BA3692" s="167"/>
      <c r="BB3692" s="147" t="str">
        <f t="shared" si="791"/>
        <v/>
      </c>
      <c r="BC3692" s="168"/>
      <c r="BD3692" s="165"/>
      <c r="BE3692" s="165"/>
      <c r="BF3692" s="165"/>
      <c r="BG3692" s="165"/>
      <c r="BH3692" s="165"/>
      <c r="BI3692" s="165"/>
      <c r="BJ3692" s="165"/>
      <c r="BK3692" s="165"/>
      <c r="BL3692" s="165"/>
      <c r="BM3692" s="165"/>
      <c r="BN3692" s="165"/>
      <c r="BO3692" s="165"/>
      <c r="BP3692" s="165"/>
      <c r="BQ3692" s="165"/>
      <c r="BS3692" s="6"/>
      <c r="BT3692" s="11"/>
      <c r="BU3692" s="6"/>
      <c r="BV3692" s="6"/>
    </row>
    <row r="3693" spans="1:74" ht="15.75" x14ac:dyDescent="0.25">
      <c r="A3693" s="52" t="s">
        <v>1422</v>
      </c>
      <c r="B3693" s="56"/>
      <c r="C3693" s="7" t="s">
        <v>118</v>
      </c>
      <c r="D3693" s="7" t="s">
        <v>6559</v>
      </c>
      <c r="E3693" s="7"/>
      <c r="F3693" s="64"/>
      <c r="G3693" s="6"/>
      <c r="H3693" s="6"/>
      <c r="I3693" s="10" t="s">
        <v>110</v>
      </c>
      <c r="J3693" s="11" t="s">
        <v>8336</v>
      </c>
      <c r="K3693" s="194" t="s">
        <v>510</v>
      </c>
      <c r="L3693" s="176"/>
      <c r="M3693" s="176">
        <v>1000</v>
      </c>
      <c r="N3693" s="80" t="s">
        <v>6855</v>
      </c>
      <c r="O3693" s="162"/>
      <c r="P3693" s="80" t="s">
        <v>10270</v>
      </c>
      <c r="Q3693" s="80"/>
      <c r="R3693" s="80"/>
      <c r="S3693" s="163"/>
      <c r="T3693" s="213"/>
      <c r="U3693" s="162"/>
      <c r="V3693" s="164"/>
      <c r="W3693" s="12" t="str">
        <f t="shared" si="785"/>
        <v>Mqtt1</v>
      </c>
      <c r="X3693" s="196" t="s">
        <v>10639</v>
      </c>
      <c r="Y3693" s="6" t="str">
        <f t="shared" si="786"/>
        <v>marpower/power-tag/drain-tank-airco-pt343f01</v>
      </c>
      <c r="Z3693" s="103" t="str" cm="1">
        <f t="array" ref="Z3693">IF(COUNTIF(N3693,"spare"),"","$."&amp;_xlfn.REGEXEXTRACT(J3693,"^PT\d+[FQ]\d+_(.*)", 2))</f>
        <v>$.RMS_Voltage_A_N</v>
      </c>
      <c r="AA3693" s="12">
        <f t="shared" si="792"/>
        <v>8</v>
      </c>
      <c r="AB3693" s="6" t="s">
        <v>195</v>
      </c>
      <c r="AC3693" s="103">
        <v>3028</v>
      </c>
      <c r="AJ3693" s="80"/>
      <c r="AK3693" s="113" t="s">
        <v>1424</v>
      </c>
      <c r="AN3693" s="80"/>
      <c r="AO3693" s="80"/>
      <c r="AP3693" s="80"/>
      <c r="AQ3693" s="80"/>
      <c r="AR3693" s="127"/>
      <c r="AS3693" s="80"/>
      <c r="AT3693" s="7"/>
      <c r="AU3693" s="7"/>
      <c r="AV3693" s="165"/>
      <c r="AW3693" s="166"/>
      <c r="AX3693" s="137"/>
      <c r="AY3693" s="147"/>
      <c r="AZ3693" s="167"/>
      <c r="BA3693" s="167"/>
      <c r="BB3693" s="147" t="str">
        <f t="shared" si="791"/>
        <v/>
      </c>
      <c r="BC3693" s="168"/>
      <c r="BD3693" s="165"/>
      <c r="BE3693" s="165"/>
      <c r="BF3693" s="165"/>
      <c r="BG3693" s="165"/>
      <c r="BH3693" s="165"/>
      <c r="BI3693" s="165"/>
      <c r="BJ3693" s="165"/>
      <c r="BK3693" s="165"/>
      <c r="BL3693" s="165"/>
      <c r="BM3693" s="165"/>
      <c r="BN3693" s="165"/>
      <c r="BO3693" s="165"/>
      <c r="BP3693" s="165"/>
      <c r="BQ3693" s="165"/>
      <c r="BS3693" s="6"/>
      <c r="BT3693" s="11"/>
      <c r="BU3693" s="6"/>
      <c r="BV3693" s="6"/>
    </row>
    <row r="3694" spans="1:74" ht="15.75" x14ac:dyDescent="0.25">
      <c r="A3694" s="52" t="s">
        <v>1422</v>
      </c>
      <c r="B3694" s="56"/>
      <c r="C3694" s="7" t="s">
        <v>118</v>
      </c>
      <c r="D3694" s="7" t="s">
        <v>6559</v>
      </c>
      <c r="E3694" s="7"/>
      <c r="F3694" s="64"/>
      <c r="G3694" s="6"/>
      <c r="H3694" s="6"/>
      <c r="I3694" s="10" t="s">
        <v>110</v>
      </c>
      <c r="J3694" s="11" t="s">
        <v>8513</v>
      </c>
      <c r="K3694" s="194" t="s">
        <v>510</v>
      </c>
      <c r="L3694" s="176"/>
      <c r="M3694" s="176">
        <v>1000</v>
      </c>
      <c r="N3694" s="80" t="s">
        <v>6855</v>
      </c>
      <c r="O3694" s="162"/>
      <c r="P3694" s="80" t="s">
        <v>10271</v>
      </c>
      <c r="Q3694" s="80"/>
      <c r="R3694" s="80"/>
      <c r="S3694" s="163"/>
      <c r="T3694" s="213"/>
      <c r="U3694" s="162"/>
      <c r="V3694" s="164"/>
      <c r="W3694" s="12" t="str">
        <f t="shared" si="785"/>
        <v>Mqtt1</v>
      </c>
      <c r="X3694" s="196" t="s">
        <v>10639</v>
      </c>
      <c r="Y3694" s="6" t="str">
        <f t="shared" si="786"/>
        <v>marpower/power-tag/drain-tank-airco-pt343f01</v>
      </c>
      <c r="Z3694" s="103" t="str" cm="1">
        <f t="array" ref="Z3694">IF(COUNTIF(N3694,"spare"),"","$."&amp;_xlfn.REGEXEXTRACT(J3694,"^PT\d+[FQ]\d+_(.*)", 2))</f>
        <v>$.RMS_Voltage_B_N</v>
      </c>
      <c r="AA3694" s="12">
        <f t="shared" si="792"/>
        <v>8</v>
      </c>
      <c r="AB3694" s="6" t="s">
        <v>195</v>
      </c>
      <c r="AC3694" s="103">
        <v>3030</v>
      </c>
      <c r="AJ3694" s="80"/>
      <c r="AK3694" s="113" t="s">
        <v>1424</v>
      </c>
      <c r="AN3694" s="80"/>
      <c r="AO3694" s="80"/>
      <c r="AP3694" s="80"/>
      <c r="AQ3694" s="80"/>
      <c r="AR3694" s="127"/>
      <c r="AS3694" s="80"/>
      <c r="AT3694" s="7"/>
      <c r="AU3694" s="7"/>
      <c r="AV3694" s="165"/>
      <c r="AW3694" s="166"/>
      <c r="AX3694" s="137"/>
      <c r="AY3694" s="147"/>
      <c r="AZ3694" s="167"/>
      <c r="BA3694" s="167"/>
      <c r="BB3694" s="147" t="str">
        <f t="shared" si="791"/>
        <v/>
      </c>
      <c r="BC3694" s="168"/>
      <c r="BD3694" s="165"/>
      <c r="BE3694" s="165"/>
      <c r="BF3694" s="165"/>
      <c r="BG3694" s="165"/>
      <c r="BH3694" s="165"/>
      <c r="BI3694" s="165"/>
      <c r="BJ3694" s="165"/>
      <c r="BK3694" s="165"/>
      <c r="BL3694" s="165"/>
      <c r="BM3694" s="165"/>
      <c r="BN3694" s="165"/>
      <c r="BO3694" s="165"/>
      <c r="BP3694" s="165"/>
      <c r="BQ3694" s="165"/>
      <c r="BS3694" s="6"/>
      <c r="BT3694" s="11"/>
      <c r="BU3694" s="6"/>
      <c r="BV3694" s="6"/>
    </row>
    <row r="3695" spans="1:74" ht="15.75" x14ac:dyDescent="0.25">
      <c r="A3695" s="52" t="s">
        <v>1422</v>
      </c>
      <c r="B3695" s="56"/>
      <c r="C3695" s="7" t="s">
        <v>118</v>
      </c>
      <c r="D3695" s="7" t="s">
        <v>6559</v>
      </c>
      <c r="E3695" s="7"/>
      <c r="F3695" s="64"/>
      <c r="G3695" s="6"/>
      <c r="H3695" s="6"/>
      <c r="I3695" s="10" t="s">
        <v>110</v>
      </c>
      <c r="J3695" s="11" t="s">
        <v>8690</v>
      </c>
      <c r="K3695" s="194" t="s">
        <v>510</v>
      </c>
      <c r="L3695" s="176"/>
      <c r="M3695" s="176">
        <v>1000</v>
      </c>
      <c r="N3695" s="80" t="s">
        <v>6855</v>
      </c>
      <c r="O3695" s="162"/>
      <c r="P3695" s="80" t="s">
        <v>10272</v>
      </c>
      <c r="Q3695" s="80"/>
      <c r="R3695" s="80"/>
      <c r="S3695" s="163"/>
      <c r="T3695" s="213"/>
      <c r="U3695" s="162"/>
      <c r="V3695" s="164"/>
      <c r="W3695" s="12" t="str">
        <f t="shared" si="785"/>
        <v>Mqtt1</v>
      </c>
      <c r="X3695" s="196" t="s">
        <v>10639</v>
      </c>
      <c r="Y3695" s="6" t="str">
        <f t="shared" si="786"/>
        <v>marpower/power-tag/drain-tank-airco-pt343f01</v>
      </c>
      <c r="Z3695" s="103" t="str" cm="1">
        <f t="array" ref="Z3695">IF(COUNTIF(N3695,"spare"),"","$."&amp;_xlfn.REGEXEXTRACT(J3695,"^PT\d+[FQ]\d+_(.*)", 2))</f>
        <v>$.RMS_Voltage_C_N</v>
      </c>
      <c r="AA3695" s="12">
        <f t="shared" si="792"/>
        <v>8</v>
      </c>
      <c r="AB3695" s="6" t="s">
        <v>195</v>
      </c>
      <c r="AC3695" s="103">
        <v>3032</v>
      </c>
      <c r="AJ3695" s="80"/>
      <c r="AK3695" s="113" t="s">
        <v>1424</v>
      </c>
      <c r="AN3695" s="80"/>
      <c r="AO3695" s="80"/>
      <c r="AP3695" s="80"/>
      <c r="AQ3695" s="80"/>
      <c r="AR3695" s="127"/>
      <c r="AS3695" s="80"/>
      <c r="AT3695" s="7"/>
      <c r="AU3695" s="7"/>
      <c r="AV3695" s="165"/>
      <c r="AW3695" s="166"/>
      <c r="AX3695" s="137"/>
      <c r="AY3695" s="147"/>
      <c r="AZ3695" s="167"/>
      <c r="BA3695" s="167"/>
      <c r="BB3695" s="147" t="str">
        <f t="shared" si="791"/>
        <v/>
      </c>
      <c r="BC3695" s="168"/>
      <c r="BD3695" s="165"/>
      <c r="BE3695" s="165"/>
      <c r="BF3695" s="165"/>
      <c r="BG3695" s="165"/>
      <c r="BH3695" s="165"/>
      <c r="BI3695" s="165"/>
      <c r="BJ3695" s="165"/>
      <c r="BK3695" s="165"/>
      <c r="BL3695" s="165"/>
      <c r="BM3695" s="165"/>
      <c r="BN3695" s="165"/>
      <c r="BO3695" s="165"/>
      <c r="BP3695" s="165"/>
      <c r="BQ3695" s="165"/>
      <c r="BS3695" s="6"/>
      <c r="BT3695" s="11"/>
      <c r="BU3695" s="6"/>
      <c r="BV3695" s="6"/>
    </row>
    <row r="3696" spans="1:74" ht="15.75" x14ac:dyDescent="0.25">
      <c r="A3696" s="52" t="s">
        <v>1422</v>
      </c>
      <c r="B3696" s="56"/>
      <c r="C3696" s="7" t="s">
        <v>118</v>
      </c>
      <c r="D3696" s="7" t="s">
        <v>6559</v>
      </c>
      <c r="E3696" s="7"/>
      <c r="F3696" s="64"/>
      <c r="G3696" s="6"/>
      <c r="H3696" s="6"/>
      <c r="I3696" s="10" t="s">
        <v>110</v>
      </c>
      <c r="J3696" s="11" t="s">
        <v>2961</v>
      </c>
      <c r="K3696" s="194" t="s">
        <v>510</v>
      </c>
      <c r="L3696" s="176"/>
      <c r="M3696" s="176">
        <v>1000</v>
      </c>
      <c r="N3696" s="80" t="s">
        <v>6855</v>
      </c>
      <c r="O3696" s="162"/>
      <c r="P3696" s="80" t="s">
        <v>10273</v>
      </c>
      <c r="Q3696" s="80"/>
      <c r="R3696" s="80"/>
      <c r="S3696" s="163"/>
      <c r="T3696" s="213"/>
      <c r="U3696" s="162"/>
      <c r="V3696" s="164"/>
      <c r="W3696" s="12" t="str">
        <f t="shared" si="785"/>
        <v>Mqtt1</v>
      </c>
      <c r="X3696" s="196" t="s">
        <v>10639</v>
      </c>
      <c r="Y3696" s="6" t="str">
        <f t="shared" si="786"/>
        <v>marpower/power-tag/drain-tank-airco-pt343f01</v>
      </c>
      <c r="Z3696" s="103" t="str" cm="1">
        <f t="array" ref="Z3696">IF(COUNTIF(N3696,"spare"),"","$."&amp;_xlfn.REGEXEXTRACT(J3696,"^PT\d+[FQ]\d+_(.*)", 2))</f>
        <v>$.Active_Power_Phase_A</v>
      </c>
      <c r="AA3696" s="12">
        <f t="shared" si="792"/>
        <v>8</v>
      </c>
      <c r="AB3696" s="6" t="s">
        <v>195</v>
      </c>
      <c r="AC3696" s="103">
        <v>3054</v>
      </c>
      <c r="AJ3696" s="80"/>
      <c r="AK3696" s="113" t="s">
        <v>1425</v>
      </c>
      <c r="AN3696" s="80"/>
      <c r="AO3696" s="80"/>
      <c r="AP3696" s="80"/>
      <c r="AQ3696" s="80"/>
      <c r="AR3696" s="127"/>
      <c r="AS3696" s="80"/>
      <c r="AT3696" s="7"/>
      <c r="AU3696" s="7"/>
      <c r="AV3696" s="165"/>
      <c r="AW3696" s="166"/>
      <c r="AX3696" s="137"/>
      <c r="AY3696" s="147"/>
      <c r="AZ3696" s="167"/>
      <c r="BA3696" s="167"/>
      <c r="BB3696" s="147" t="str">
        <f t="shared" si="791"/>
        <v/>
      </c>
      <c r="BC3696" s="168"/>
      <c r="BD3696" s="165"/>
      <c r="BE3696" s="165"/>
      <c r="BF3696" s="165"/>
      <c r="BG3696" s="165"/>
      <c r="BH3696" s="165"/>
      <c r="BI3696" s="165"/>
      <c r="BJ3696" s="165"/>
      <c r="BK3696" s="165"/>
      <c r="BL3696" s="165"/>
      <c r="BM3696" s="165"/>
      <c r="BN3696" s="165"/>
      <c r="BO3696" s="165"/>
      <c r="BP3696" s="165"/>
      <c r="BQ3696" s="165"/>
      <c r="BS3696" s="6"/>
      <c r="BT3696" s="11"/>
      <c r="BU3696" s="6"/>
      <c r="BV3696" s="6"/>
    </row>
    <row r="3697" spans="1:74" ht="15.75" x14ac:dyDescent="0.25">
      <c r="A3697" s="52" t="s">
        <v>1422</v>
      </c>
      <c r="B3697" s="56"/>
      <c r="C3697" s="7" t="s">
        <v>118</v>
      </c>
      <c r="D3697" s="7" t="s">
        <v>6559</v>
      </c>
      <c r="E3697" s="7"/>
      <c r="F3697" s="64"/>
      <c r="G3697" s="6"/>
      <c r="H3697" s="6"/>
      <c r="I3697" s="10" t="s">
        <v>110</v>
      </c>
      <c r="J3697" s="11" t="s">
        <v>2962</v>
      </c>
      <c r="K3697" s="194" t="s">
        <v>510</v>
      </c>
      <c r="L3697" s="176"/>
      <c r="M3697" s="176">
        <v>1000</v>
      </c>
      <c r="N3697" s="80" t="s">
        <v>6855</v>
      </c>
      <c r="O3697" s="162"/>
      <c r="P3697" s="80" t="s">
        <v>10274</v>
      </c>
      <c r="Q3697" s="80"/>
      <c r="R3697" s="80"/>
      <c r="S3697" s="163"/>
      <c r="T3697" s="213"/>
      <c r="U3697" s="162"/>
      <c r="V3697" s="164"/>
      <c r="W3697" s="12" t="str">
        <f t="shared" si="785"/>
        <v>Mqtt1</v>
      </c>
      <c r="X3697" s="196" t="s">
        <v>10639</v>
      </c>
      <c r="Y3697" s="6" t="str">
        <f t="shared" si="786"/>
        <v>marpower/power-tag/drain-tank-airco-pt343f01</v>
      </c>
      <c r="Z3697" s="103" t="str" cm="1">
        <f t="array" ref="Z3697">IF(COUNTIF(N3697,"spare"),"","$."&amp;_xlfn.REGEXEXTRACT(J3697,"^PT\d+[FQ]\d+_(.*)", 2))</f>
        <v>$.Active_Power_Phase_B</v>
      </c>
      <c r="AA3697" s="12">
        <f t="shared" si="792"/>
        <v>8</v>
      </c>
      <c r="AB3697" s="6" t="s">
        <v>195</v>
      </c>
      <c r="AC3697" s="103">
        <v>3056</v>
      </c>
      <c r="AJ3697" s="80"/>
      <c r="AK3697" s="113" t="s">
        <v>1425</v>
      </c>
      <c r="AN3697" s="80"/>
      <c r="AO3697" s="80"/>
      <c r="AP3697" s="80"/>
      <c r="AQ3697" s="80"/>
      <c r="AR3697" s="127"/>
      <c r="AS3697" s="80"/>
      <c r="AT3697" s="7"/>
      <c r="AU3697" s="7"/>
      <c r="AV3697" s="165"/>
      <c r="AW3697" s="166"/>
      <c r="AX3697" s="137"/>
      <c r="AY3697" s="147"/>
      <c r="AZ3697" s="167"/>
      <c r="BA3697" s="167"/>
      <c r="BB3697" s="147" t="str">
        <f t="shared" si="791"/>
        <v/>
      </c>
      <c r="BC3697" s="168"/>
      <c r="BD3697" s="165"/>
      <c r="BE3697" s="165"/>
      <c r="BF3697" s="165"/>
      <c r="BG3697" s="165"/>
      <c r="BH3697" s="165"/>
      <c r="BI3697" s="165"/>
      <c r="BJ3697" s="165"/>
      <c r="BK3697" s="165"/>
      <c r="BL3697" s="165"/>
      <c r="BM3697" s="165"/>
      <c r="BN3697" s="165"/>
      <c r="BO3697" s="165"/>
      <c r="BP3697" s="165"/>
      <c r="BQ3697" s="165"/>
      <c r="BS3697" s="6"/>
      <c r="BT3697" s="11"/>
      <c r="BU3697" s="6"/>
      <c r="BV3697" s="6"/>
    </row>
    <row r="3698" spans="1:74" ht="15.75" x14ac:dyDescent="0.25">
      <c r="A3698" s="52" t="s">
        <v>1422</v>
      </c>
      <c r="B3698" s="56"/>
      <c r="C3698" s="7" t="s">
        <v>118</v>
      </c>
      <c r="D3698" s="7" t="s">
        <v>6559</v>
      </c>
      <c r="E3698" s="7"/>
      <c r="F3698" s="64"/>
      <c r="G3698" s="6"/>
      <c r="H3698" s="6"/>
      <c r="I3698" s="10" t="s">
        <v>110</v>
      </c>
      <c r="J3698" s="11" t="s">
        <v>2963</v>
      </c>
      <c r="K3698" s="194" t="s">
        <v>510</v>
      </c>
      <c r="L3698" s="176"/>
      <c r="M3698" s="176">
        <v>1000</v>
      </c>
      <c r="N3698" s="80" t="s">
        <v>6855</v>
      </c>
      <c r="O3698" s="162"/>
      <c r="P3698" s="80" t="s">
        <v>10275</v>
      </c>
      <c r="Q3698" s="80"/>
      <c r="R3698" s="80"/>
      <c r="S3698" s="163"/>
      <c r="T3698" s="213"/>
      <c r="U3698" s="162"/>
      <c r="V3698" s="164"/>
      <c r="W3698" s="12" t="str">
        <f t="shared" si="785"/>
        <v>Mqtt1</v>
      </c>
      <c r="X3698" s="196" t="s">
        <v>10639</v>
      </c>
      <c r="Y3698" s="6" t="str">
        <f t="shared" si="786"/>
        <v>marpower/power-tag/drain-tank-airco-pt343f01</v>
      </c>
      <c r="Z3698" s="103" t="str" cm="1">
        <f t="array" ref="Z3698">IF(COUNTIF(N3698,"spare"),"","$."&amp;_xlfn.REGEXEXTRACT(J3698,"^PT\d+[FQ]\d+_(.*)", 2))</f>
        <v>$.Active_Power_Phase_C</v>
      </c>
      <c r="AA3698" s="12">
        <f t="shared" si="792"/>
        <v>8</v>
      </c>
      <c r="AB3698" s="6" t="s">
        <v>195</v>
      </c>
      <c r="AC3698" s="103">
        <v>3058</v>
      </c>
      <c r="AJ3698" s="80"/>
      <c r="AK3698" s="113" t="s">
        <v>1425</v>
      </c>
      <c r="AN3698" s="80"/>
      <c r="AO3698" s="80"/>
      <c r="AP3698" s="80"/>
      <c r="AQ3698" s="80"/>
      <c r="AR3698" s="127"/>
      <c r="AS3698" s="80"/>
      <c r="AT3698" s="7"/>
      <c r="AU3698" s="7"/>
      <c r="AV3698" s="165"/>
      <c r="AW3698" s="166"/>
      <c r="AX3698" s="137"/>
      <c r="AY3698" s="147"/>
      <c r="AZ3698" s="167"/>
      <c r="BA3698" s="167"/>
      <c r="BB3698" s="147" t="str">
        <f t="shared" si="791"/>
        <v/>
      </c>
      <c r="BC3698" s="168"/>
      <c r="BD3698" s="165"/>
      <c r="BE3698" s="165"/>
      <c r="BF3698" s="165"/>
      <c r="BG3698" s="165"/>
      <c r="BH3698" s="165"/>
      <c r="BI3698" s="165"/>
      <c r="BJ3698" s="165"/>
      <c r="BK3698" s="165"/>
      <c r="BL3698" s="165"/>
      <c r="BM3698" s="165"/>
      <c r="BN3698" s="165"/>
      <c r="BO3698" s="165"/>
      <c r="BP3698" s="165"/>
      <c r="BQ3698" s="165"/>
      <c r="BS3698" s="6"/>
      <c r="BT3698" s="11"/>
      <c r="BU3698" s="6"/>
      <c r="BV3698" s="6"/>
    </row>
    <row r="3699" spans="1:74" ht="15.75" x14ac:dyDescent="0.25">
      <c r="A3699" s="52" t="s">
        <v>1422</v>
      </c>
      <c r="B3699" s="56"/>
      <c r="C3699" s="7" t="s">
        <v>118</v>
      </c>
      <c r="D3699" s="7" t="s">
        <v>6559</v>
      </c>
      <c r="E3699" s="7"/>
      <c r="F3699" s="64"/>
      <c r="G3699" s="6"/>
      <c r="H3699" s="6"/>
      <c r="I3699" s="10" t="s">
        <v>110</v>
      </c>
      <c r="J3699" s="11" t="s">
        <v>2964</v>
      </c>
      <c r="K3699" s="194" t="s">
        <v>510</v>
      </c>
      <c r="L3699" s="176"/>
      <c r="M3699" s="176">
        <v>1000</v>
      </c>
      <c r="N3699" s="80" t="s">
        <v>6855</v>
      </c>
      <c r="O3699" s="162"/>
      <c r="P3699" s="80" t="s">
        <v>10276</v>
      </c>
      <c r="Q3699" s="80"/>
      <c r="R3699" s="80"/>
      <c r="S3699" s="163"/>
      <c r="T3699" s="213"/>
      <c r="U3699" s="162"/>
      <c r="V3699" s="164"/>
      <c r="W3699" s="12" t="str">
        <f t="shared" si="785"/>
        <v>Mqtt1</v>
      </c>
      <c r="X3699" s="196" t="s">
        <v>10639</v>
      </c>
      <c r="Y3699" s="6" t="str">
        <f t="shared" si="786"/>
        <v>marpower/power-tag/drain-tank-airco-pt343f01</v>
      </c>
      <c r="Z3699" s="103" t="str" cm="1">
        <f t="array" ref="Z3699">IF(COUNTIF(N3699,"spare"),"","$."&amp;_xlfn.REGEXEXTRACT(J3699,"^PT\d+[FQ]\d+_(.*)", 2))</f>
        <v>$.Total_Active_Power</v>
      </c>
      <c r="AA3699" s="12">
        <f t="shared" si="792"/>
        <v>8</v>
      </c>
      <c r="AB3699" s="6" t="s">
        <v>195</v>
      </c>
      <c r="AC3699" s="103">
        <v>3060</v>
      </c>
      <c r="AJ3699" s="80"/>
      <c r="AK3699" s="113" t="s">
        <v>1425</v>
      </c>
      <c r="AN3699" s="80"/>
      <c r="AO3699" s="80"/>
      <c r="AP3699" s="80"/>
      <c r="AQ3699" s="80"/>
      <c r="AR3699" s="127"/>
      <c r="AS3699" s="80"/>
      <c r="AT3699" s="7"/>
      <c r="AU3699" s="7"/>
      <c r="AV3699" s="165"/>
      <c r="AW3699" s="166"/>
      <c r="AX3699" s="137"/>
      <c r="AY3699" s="147"/>
      <c r="AZ3699" s="167"/>
      <c r="BA3699" s="167"/>
      <c r="BB3699" s="147" t="str">
        <f t="shared" si="791"/>
        <v/>
      </c>
      <c r="BC3699" s="168"/>
      <c r="BD3699" s="165"/>
      <c r="BE3699" s="165"/>
      <c r="BF3699" s="165"/>
      <c r="BG3699" s="165"/>
      <c r="BH3699" s="165"/>
      <c r="BI3699" s="165"/>
      <c r="BJ3699" s="165"/>
      <c r="BK3699" s="165"/>
      <c r="BL3699" s="165"/>
      <c r="BM3699" s="165"/>
      <c r="BN3699" s="165"/>
      <c r="BO3699" s="165"/>
      <c r="BP3699" s="165"/>
      <c r="BQ3699" s="165"/>
      <c r="BS3699" s="6"/>
      <c r="BT3699" s="11"/>
      <c r="BU3699" s="6"/>
      <c r="BV3699" s="6"/>
    </row>
    <row r="3700" spans="1:74" ht="15.75" x14ac:dyDescent="0.25">
      <c r="A3700" s="52" t="s">
        <v>1422</v>
      </c>
      <c r="B3700" s="56"/>
      <c r="C3700" s="7" t="s">
        <v>118</v>
      </c>
      <c r="D3700" s="7" t="s">
        <v>6559</v>
      </c>
      <c r="E3700" s="7"/>
      <c r="F3700" s="64"/>
      <c r="G3700" s="6"/>
      <c r="H3700" s="6"/>
      <c r="I3700" s="10" t="s">
        <v>110</v>
      </c>
      <c r="J3700" s="11" t="s">
        <v>2965</v>
      </c>
      <c r="K3700" s="194" t="s">
        <v>510</v>
      </c>
      <c r="L3700" s="176"/>
      <c r="M3700" s="176">
        <v>1000</v>
      </c>
      <c r="N3700" s="80" t="s">
        <v>6855</v>
      </c>
      <c r="O3700" s="162"/>
      <c r="P3700" s="80" t="s">
        <v>10277</v>
      </c>
      <c r="Q3700" s="80"/>
      <c r="R3700" s="80"/>
      <c r="S3700" s="163"/>
      <c r="T3700" s="213"/>
      <c r="U3700" s="162"/>
      <c r="V3700" s="164"/>
      <c r="W3700" s="12" t="str">
        <f t="shared" si="785"/>
        <v>Mqtt1</v>
      </c>
      <c r="X3700" s="196" t="s">
        <v>10639</v>
      </c>
      <c r="Y3700" s="6" t="str">
        <f t="shared" si="786"/>
        <v>marpower/power-tag/drain-tank-airco-pt343f01</v>
      </c>
      <c r="Z3700" s="103" t="str" cm="1">
        <f t="array" ref="Z3700">IF(COUNTIF(N3700,"spare"),"","$."&amp;_xlfn.REGEXEXTRACT(J3700,"^PT\d+[FQ]\d+_(.*)", 2))</f>
        <v>$.Power_Factor_Phase_A</v>
      </c>
      <c r="AA3700" s="12">
        <f t="shared" si="792"/>
        <v>8</v>
      </c>
      <c r="AB3700" s="6" t="s">
        <v>195</v>
      </c>
      <c r="AC3700" s="103">
        <v>3078</v>
      </c>
      <c r="AJ3700" s="80"/>
      <c r="AK3700" s="113" t="s">
        <v>1426</v>
      </c>
      <c r="AN3700" s="80"/>
      <c r="AO3700" s="80"/>
      <c r="AP3700" s="80"/>
      <c r="AQ3700" s="80"/>
      <c r="AR3700" s="127"/>
      <c r="AS3700" s="80"/>
      <c r="AT3700" s="7"/>
      <c r="AU3700" s="7"/>
      <c r="AV3700" s="165"/>
      <c r="AW3700" s="166"/>
      <c r="AX3700" s="137"/>
      <c r="AY3700" s="147"/>
      <c r="AZ3700" s="167"/>
      <c r="BA3700" s="167"/>
      <c r="BB3700" s="147" t="str">
        <f t="shared" si="791"/>
        <v/>
      </c>
      <c r="BC3700" s="168"/>
      <c r="BD3700" s="165"/>
      <c r="BE3700" s="165"/>
      <c r="BF3700" s="165"/>
      <c r="BG3700" s="165"/>
      <c r="BH3700" s="165"/>
      <c r="BI3700" s="165"/>
      <c r="BJ3700" s="165"/>
      <c r="BK3700" s="165"/>
      <c r="BL3700" s="165"/>
      <c r="BM3700" s="165"/>
      <c r="BN3700" s="165"/>
      <c r="BO3700" s="165"/>
      <c r="BP3700" s="165"/>
      <c r="BQ3700" s="165"/>
      <c r="BS3700" s="6"/>
      <c r="BT3700" s="11"/>
      <c r="BU3700" s="6"/>
      <c r="BV3700" s="6"/>
    </row>
    <row r="3701" spans="1:74" ht="15.75" x14ac:dyDescent="0.25">
      <c r="A3701" s="52" t="s">
        <v>1422</v>
      </c>
      <c r="B3701" s="56"/>
      <c r="C3701" s="7" t="s">
        <v>118</v>
      </c>
      <c r="D3701" s="7" t="s">
        <v>6559</v>
      </c>
      <c r="E3701" s="7"/>
      <c r="F3701" s="64"/>
      <c r="G3701" s="6"/>
      <c r="H3701" s="6"/>
      <c r="I3701" s="10" t="s">
        <v>110</v>
      </c>
      <c r="J3701" s="11" t="s">
        <v>2966</v>
      </c>
      <c r="K3701" s="194" t="s">
        <v>510</v>
      </c>
      <c r="L3701" s="176"/>
      <c r="M3701" s="176">
        <v>1000</v>
      </c>
      <c r="N3701" s="80" t="s">
        <v>6855</v>
      </c>
      <c r="O3701" s="162"/>
      <c r="P3701" s="80" t="s">
        <v>10278</v>
      </c>
      <c r="Q3701" s="80"/>
      <c r="R3701" s="80"/>
      <c r="S3701" s="163"/>
      <c r="T3701" s="213"/>
      <c r="U3701" s="162"/>
      <c r="V3701" s="164"/>
      <c r="W3701" s="12" t="str">
        <f t="shared" si="785"/>
        <v>Mqtt1</v>
      </c>
      <c r="X3701" s="196" t="s">
        <v>10639</v>
      </c>
      <c r="Y3701" s="6" t="str">
        <f t="shared" si="786"/>
        <v>marpower/power-tag/drain-tank-airco-pt343f01</v>
      </c>
      <c r="Z3701" s="103" t="str" cm="1">
        <f t="array" ref="Z3701">IF(COUNTIF(N3701,"spare"),"","$."&amp;_xlfn.REGEXEXTRACT(J3701,"^PT\d+[FQ]\d+_(.*)", 2))</f>
        <v>$.Power_Factor_Phase_B</v>
      </c>
      <c r="AA3701" s="12">
        <f t="shared" si="792"/>
        <v>8</v>
      </c>
      <c r="AB3701" s="6" t="s">
        <v>195</v>
      </c>
      <c r="AC3701" s="103">
        <v>3080</v>
      </c>
      <c r="AJ3701" s="80"/>
      <c r="AK3701" s="113" t="s">
        <v>1426</v>
      </c>
      <c r="AN3701" s="80"/>
      <c r="AO3701" s="80"/>
      <c r="AP3701" s="80"/>
      <c r="AQ3701" s="80"/>
      <c r="AR3701" s="127"/>
      <c r="AS3701" s="80"/>
      <c r="AT3701" s="7"/>
      <c r="AU3701" s="7"/>
      <c r="AV3701" s="165"/>
      <c r="AW3701" s="166"/>
      <c r="AX3701" s="137"/>
      <c r="AY3701" s="147"/>
      <c r="AZ3701" s="167"/>
      <c r="BA3701" s="167"/>
      <c r="BB3701" s="147" t="str">
        <f t="shared" si="791"/>
        <v/>
      </c>
      <c r="BC3701" s="168"/>
      <c r="BD3701" s="165"/>
      <c r="BE3701" s="165"/>
      <c r="BF3701" s="165"/>
      <c r="BG3701" s="165"/>
      <c r="BH3701" s="165"/>
      <c r="BI3701" s="165"/>
      <c r="BJ3701" s="165"/>
      <c r="BK3701" s="165"/>
      <c r="BL3701" s="165"/>
      <c r="BM3701" s="165"/>
      <c r="BN3701" s="165"/>
      <c r="BO3701" s="165"/>
      <c r="BP3701" s="165"/>
      <c r="BQ3701" s="165"/>
      <c r="BS3701" s="6"/>
      <c r="BT3701" s="11"/>
      <c r="BU3701" s="6"/>
      <c r="BV3701" s="6"/>
    </row>
    <row r="3702" spans="1:74" ht="15.75" x14ac:dyDescent="0.25">
      <c r="A3702" s="52" t="s">
        <v>1422</v>
      </c>
      <c r="B3702" s="56"/>
      <c r="C3702" s="7" t="s">
        <v>118</v>
      </c>
      <c r="D3702" s="7" t="s">
        <v>6559</v>
      </c>
      <c r="E3702" s="7"/>
      <c r="F3702" s="64"/>
      <c r="G3702" s="6"/>
      <c r="H3702" s="6"/>
      <c r="I3702" s="10" t="s">
        <v>110</v>
      </c>
      <c r="J3702" s="11" t="s">
        <v>2967</v>
      </c>
      <c r="K3702" s="194" t="s">
        <v>510</v>
      </c>
      <c r="L3702" s="176"/>
      <c r="M3702" s="176">
        <v>1000</v>
      </c>
      <c r="N3702" s="80" t="s">
        <v>6855</v>
      </c>
      <c r="O3702" s="162"/>
      <c r="P3702" s="80" t="s">
        <v>10279</v>
      </c>
      <c r="Q3702" s="80"/>
      <c r="R3702" s="80"/>
      <c r="S3702" s="163"/>
      <c r="T3702" s="213"/>
      <c r="U3702" s="162"/>
      <c r="V3702" s="164"/>
      <c r="W3702" s="12" t="str">
        <f t="shared" si="785"/>
        <v>Mqtt1</v>
      </c>
      <c r="X3702" s="196" t="s">
        <v>10639</v>
      </c>
      <c r="Y3702" s="6" t="str">
        <f t="shared" si="786"/>
        <v>marpower/power-tag/drain-tank-airco-pt343f01</v>
      </c>
      <c r="Z3702" s="103" t="str" cm="1">
        <f t="array" ref="Z3702">IF(COUNTIF(N3702,"spare"),"","$."&amp;_xlfn.REGEXEXTRACT(J3702,"^PT\d+[FQ]\d+_(.*)", 2))</f>
        <v>$.Power_Factor_Phase_C</v>
      </c>
      <c r="AA3702" s="12">
        <f t="shared" si="792"/>
        <v>8</v>
      </c>
      <c r="AB3702" s="6" t="s">
        <v>195</v>
      </c>
      <c r="AC3702" s="103">
        <v>3082</v>
      </c>
      <c r="AJ3702" s="80"/>
      <c r="AK3702" s="113" t="s">
        <v>1426</v>
      </c>
      <c r="AN3702" s="80"/>
      <c r="AO3702" s="80"/>
      <c r="AP3702" s="80"/>
      <c r="AQ3702" s="80"/>
      <c r="AR3702" s="127"/>
      <c r="AS3702" s="80"/>
      <c r="AT3702" s="7"/>
      <c r="AU3702" s="7"/>
      <c r="AV3702" s="165"/>
      <c r="AW3702" s="166"/>
      <c r="AX3702" s="137"/>
      <c r="AY3702" s="147"/>
      <c r="AZ3702" s="167"/>
      <c r="BA3702" s="167"/>
      <c r="BB3702" s="147" t="str">
        <f t="shared" si="791"/>
        <v/>
      </c>
      <c r="BC3702" s="168"/>
      <c r="BD3702" s="165"/>
      <c r="BE3702" s="165"/>
      <c r="BF3702" s="165"/>
      <c r="BG3702" s="165"/>
      <c r="BH3702" s="165"/>
      <c r="BI3702" s="165"/>
      <c r="BJ3702" s="165"/>
      <c r="BK3702" s="165"/>
      <c r="BL3702" s="165"/>
      <c r="BM3702" s="165"/>
      <c r="BN3702" s="165"/>
      <c r="BO3702" s="165"/>
      <c r="BP3702" s="165"/>
      <c r="BQ3702" s="165"/>
      <c r="BS3702" s="6"/>
      <c r="BT3702" s="11"/>
      <c r="BU3702" s="6"/>
      <c r="BV3702" s="6"/>
    </row>
    <row r="3703" spans="1:74" ht="15.75" x14ac:dyDescent="0.25">
      <c r="A3703" s="52" t="s">
        <v>1422</v>
      </c>
      <c r="B3703" s="56"/>
      <c r="C3703" s="7" t="s">
        <v>118</v>
      </c>
      <c r="D3703" s="7" t="s">
        <v>6559</v>
      </c>
      <c r="E3703" s="7"/>
      <c r="F3703" s="64"/>
      <c r="G3703" s="6"/>
      <c r="H3703" s="6"/>
      <c r="I3703" s="10" t="s">
        <v>110</v>
      </c>
      <c r="J3703" s="11" t="s">
        <v>2968</v>
      </c>
      <c r="K3703" s="194" t="s">
        <v>510</v>
      </c>
      <c r="L3703" s="176"/>
      <c r="M3703" s="176">
        <v>1000</v>
      </c>
      <c r="N3703" s="80" t="s">
        <v>6855</v>
      </c>
      <c r="O3703" s="162"/>
      <c r="P3703" s="80" t="s">
        <v>10280</v>
      </c>
      <c r="Q3703" s="80"/>
      <c r="R3703" s="80"/>
      <c r="S3703" s="163"/>
      <c r="T3703" s="213"/>
      <c r="U3703" s="162"/>
      <c r="V3703" s="164"/>
      <c r="W3703" s="12" t="str">
        <f t="shared" si="785"/>
        <v>Mqtt1</v>
      </c>
      <c r="X3703" s="196" t="s">
        <v>10639</v>
      </c>
      <c r="Y3703" s="6" t="str">
        <f t="shared" si="786"/>
        <v>marpower/power-tag/drain-tank-airco-pt343f01</v>
      </c>
      <c r="Z3703" s="103" t="str" cm="1">
        <f t="array" ref="Z3703">IF(COUNTIF(N3703,"spare"),"","$."&amp;_xlfn.REGEXEXTRACT(J3703,"^PT\d+[FQ]\d+_(.*)", 2))</f>
        <v>$.Total_Power_Factor</v>
      </c>
      <c r="AA3703" s="12">
        <f t="shared" si="792"/>
        <v>8</v>
      </c>
      <c r="AB3703" s="6" t="s">
        <v>195</v>
      </c>
      <c r="AC3703" s="103">
        <v>3084</v>
      </c>
      <c r="AJ3703" s="80"/>
      <c r="AK3703" s="113" t="s">
        <v>1426</v>
      </c>
      <c r="AN3703" s="80"/>
      <c r="AO3703" s="80"/>
      <c r="AP3703" s="80"/>
      <c r="AQ3703" s="80"/>
      <c r="AR3703" s="127"/>
      <c r="AS3703" s="80"/>
      <c r="AT3703" s="7"/>
      <c r="AU3703" s="7"/>
      <c r="AV3703" s="165"/>
      <c r="AW3703" s="166"/>
      <c r="AX3703" s="137"/>
      <c r="AY3703" s="147"/>
      <c r="AZ3703" s="167"/>
      <c r="BA3703" s="167"/>
      <c r="BB3703" s="147" t="str">
        <f t="shared" si="791"/>
        <v/>
      </c>
      <c r="BC3703" s="168"/>
      <c r="BD3703" s="165"/>
      <c r="BE3703" s="165"/>
      <c r="BF3703" s="165"/>
      <c r="BG3703" s="165"/>
      <c r="BH3703" s="165"/>
      <c r="BI3703" s="165"/>
      <c r="BJ3703" s="165"/>
      <c r="BK3703" s="165"/>
      <c r="BL3703" s="165"/>
      <c r="BM3703" s="165"/>
      <c r="BN3703" s="165"/>
      <c r="BO3703" s="165"/>
      <c r="BP3703" s="165"/>
      <c r="BQ3703" s="165"/>
      <c r="BS3703" s="6"/>
      <c r="BT3703" s="11"/>
      <c r="BU3703" s="6"/>
      <c r="BV3703" s="6"/>
    </row>
    <row r="3704" spans="1:74" ht="15.75" x14ac:dyDescent="0.25">
      <c r="A3704" s="52" t="s">
        <v>1422</v>
      </c>
      <c r="B3704" s="56"/>
      <c r="C3704" s="7" t="s">
        <v>118</v>
      </c>
      <c r="D3704" s="7" t="s">
        <v>6559</v>
      </c>
      <c r="E3704" s="7"/>
      <c r="F3704" s="64"/>
      <c r="G3704" s="6"/>
      <c r="H3704" s="6"/>
      <c r="I3704" s="10" t="s">
        <v>110</v>
      </c>
      <c r="J3704" s="11" t="s">
        <v>2969</v>
      </c>
      <c r="K3704" s="194" t="s">
        <v>510</v>
      </c>
      <c r="L3704" s="176"/>
      <c r="M3704" s="176">
        <v>1000</v>
      </c>
      <c r="N3704" s="80" t="s">
        <v>6855</v>
      </c>
      <c r="O3704" s="162"/>
      <c r="P3704" s="80" t="s">
        <v>10281</v>
      </c>
      <c r="Q3704" s="80"/>
      <c r="R3704" s="80"/>
      <c r="S3704" s="163"/>
      <c r="T3704" s="213"/>
      <c r="U3704" s="162"/>
      <c r="V3704" s="164"/>
      <c r="W3704" s="12" t="str">
        <f t="shared" si="785"/>
        <v>Mqtt1</v>
      </c>
      <c r="X3704" s="196" t="s">
        <v>10640</v>
      </c>
      <c r="Y3704" s="6" t="str">
        <f t="shared" si="786"/>
        <v>marpower/power-tag/drain-tank-airco-pt344f01</v>
      </c>
      <c r="Z3704" s="103" t="str" cm="1">
        <f t="array" ref="Z3704">IF(COUNTIF(N3704,"spare"),"","$."&amp;_xlfn.REGEXEXTRACT(J3704,"^PT\d+[FQ]\d+_(.*)", 2))</f>
        <v>$.RMS_Current_Phase_A</v>
      </c>
      <c r="AA3704" s="12">
        <f>AA3689+1</f>
        <v>9</v>
      </c>
      <c r="AB3704" s="6" t="s">
        <v>195</v>
      </c>
      <c r="AC3704" s="103">
        <v>3000</v>
      </c>
      <c r="AJ3704" s="80"/>
      <c r="AK3704" s="113" t="s">
        <v>1423</v>
      </c>
      <c r="AN3704" s="80"/>
      <c r="AO3704" s="80"/>
      <c r="AP3704" s="80"/>
      <c r="AQ3704" s="80"/>
      <c r="AR3704" s="127"/>
      <c r="AS3704" s="80"/>
      <c r="AT3704" s="7"/>
      <c r="AU3704" s="7"/>
      <c r="AV3704" s="165"/>
      <c r="AW3704" s="166"/>
      <c r="AX3704" s="137"/>
      <c r="AY3704" s="147"/>
      <c r="AZ3704" s="167"/>
      <c r="BA3704" s="167"/>
      <c r="BB3704" s="147" t="str">
        <f t="shared" ref="BB3704:BB3718" si="793">IF(ISNUMBER(AM3704),"1","")</f>
        <v/>
      </c>
      <c r="BC3704" s="168"/>
      <c r="BD3704" s="165"/>
      <c r="BE3704" s="165"/>
      <c r="BF3704" s="165"/>
      <c r="BG3704" s="165"/>
      <c r="BH3704" s="165"/>
      <c r="BI3704" s="165"/>
      <c r="BJ3704" s="165"/>
      <c r="BK3704" s="165"/>
      <c r="BL3704" s="165"/>
      <c r="BM3704" s="165"/>
      <c r="BN3704" s="165"/>
      <c r="BO3704" s="165"/>
      <c r="BP3704" s="165"/>
      <c r="BQ3704" s="165"/>
      <c r="BS3704" s="6"/>
      <c r="BT3704" s="11"/>
      <c r="BU3704" s="6"/>
      <c r="BV3704" s="6"/>
    </row>
    <row r="3705" spans="1:74" ht="15.75" x14ac:dyDescent="0.25">
      <c r="A3705" s="52" t="s">
        <v>1422</v>
      </c>
      <c r="B3705" s="56"/>
      <c r="C3705" s="7" t="s">
        <v>118</v>
      </c>
      <c r="D3705" s="7" t="s">
        <v>6559</v>
      </c>
      <c r="E3705" s="7"/>
      <c r="F3705" s="64"/>
      <c r="G3705" s="6"/>
      <c r="H3705" s="6"/>
      <c r="I3705" s="10" t="s">
        <v>110</v>
      </c>
      <c r="J3705" s="11" t="s">
        <v>2970</v>
      </c>
      <c r="K3705" s="194" t="s">
        <v>510</v>
      </c>
      <c r="L3705" s="176"/>
      <c r="M3705" s="176">
        <v>1000</v>
      </c>
      <c r="N3705" s="80" t="s">
        <v>6855</v>
      </c>
      <c r="O3705" s="162"/>
      <c r="P3705" s="80" t="s">
        <v>10282</v>
      </c>
      <c r="Q3705" s="80"/>
      <c r="R3705" s="80"/>
      <c r="S3705" s="163"/>
      <c r="T3705" s="213"/>
      <c r="U3705" s="162"/>
      <c r="V3705" s="164"/>
      <c r="W3705" s="12" t="str">
        <f t="shared" si="785"/>
        <v>Mqtt1</v>
      </c>
      <c r="X3705" s="196" t="s">
        <v>10640</v>
      </c>
      <c r="Y3705" s="6" t="str">
        <f t="shared" si="786"/>
        <v>marpower/power-tag/drain-tank-airco-pt344f01</v>
      </c>
      <c r="Z3705" s="103" t="str" cm="1">
        <f t="array" ref="Z3705">IF(COUNTIF(N3705,"spare"),"","$."&amp;_xlfn.REGEXEXTRACT(J3705,"^PT\d+[FQ]\d+_(.*)", 2))</f>
        <v>$.RMS_Current_Phase_B</v>
      </c>
      <c r="AA3705" s="12">
        <f t="shared" ref="AA3705:AA3718" si="794">AA3690+1</f>
        <v>9</v>
      </c>
      <c r="AB3705" s="6" t="s">
        <v>195</v>
      </c>
      <c r="AC3705" s="103">
        <v>3002</v>
      </c>
      <c r="AJ3705" s="80"/>
      <c r="AK3705" s="113" t="s">
        <v>1423</v>
      </c>
      <c r="AN3705" s="80"/>
      <c r="AO3705" s="80"/>
      <c r="AP3705" s="80"/>
      <c r="AQ3705" s="80"/>
      <c r="AR3705" s="127"/>
      <c r="AS3705" s="80"/>
      <c r="AT3705" s="7"/>
      <c r="AU3705" s="7"/>
      <c r="AV3705" s="165"/>
      <c r="AW3705" s="166"/>
      <c r="AX3705" s="137"/>
      <c r="AY3705" s="147"/>
      <c r="AZ3705" s="167"/>
      <c r="BA3705" s="167"/>
      <c r="BB3705" s="147" t="str">
        <f t="shared" si="793"/>
        <v/>
      </c>
      <c r="BC3705" s="168"/>
      <c r="BD3705" s="165"/>
      <c r="BE3705" s="165"/>
      <c r="BF3705" s="165"/>
      <c r="BG3705" s="165"/>
      <c r="BH3705" s="165"/>
      <c r="BI3705" s="165"/>
      <c r="BJ3705" s="165"/>
      <c r="BK3705" s="165"/>
      <c r="BL3705" s="165"/>
      <c r="BM3705" s="165"/>
      <c r="BN3705" s="165"/>
      <c r="BO3705" s="165"/>
      <c r="BP3705" s="165"/>
      <c r="BQ3705" s="165"/>
      <c r="BS3705" s="6"/>
      <c r="BT3705" s="11"/>
      <c r="BU3705" s="6"/>
      <c r="BV3705" s="6"/>
    </row>
    <row r="3706" spans="1:74" ht="15.75" x14ac:dyDescent="0.25">
      <c r="A3706" s="52" t="s">
        <v>1422</v>
      </c>
      <c r="B3706" s="56"/>
      <c r="C3706" s="7" t="s">
        <v>118</v>
      </c>
      <c r="D3706" s="7" t="s">
        <v>6559</v>
      </c>
      <c r="E3706" s="7"/>
      <c r="F3706" s="64"/>
      <c r="G3706" s="6"/>
      <c r="H3706" s="6"/>
      <c r="I3706" s="10" t="s">
        <v>110</v>
      </c>
      <c r="J3706" s="11" t="s">
        <v>2971</v>
      </c>
      <c r="K3706" s="194" t="s">
        <v>510</v>
      </c>
      <c r="L3706" s="176"/>
      <c r="M3706" s="176">
        <v>1000</v>
      </c>
      <c r="N3706" s="80" t="s">
        <v>6855</v>
      </c>
      <c r="O3706" s="162"/>
      <c r="P3706" s="80" t="s">
        <v>10283</v>
      </c>
      <c r="Q3706" s="80"/>
      <c r="R3706" s="80"/>
      <c r="S3706" s="163"/>
      <c r="T3706" s="213"/>
      <c r="U3706" s="162"/>
      <c r="V3706" s="164"/>
      <c r="W3706" s="12" t="str">
        <f t="shared" si="785"/>
        <v>Mqtt1</v>
      </c>
      <c r="X3706" s="196" t="s">
        <v>10640</v>
      </c>
      <c r="Y3706" s="6" t="str">
        <f t="shared" si="786"/>
        <v>marpower/power-tag/drain-tank-airco-pt344f01</v>
      </c>
      <c r="Z3706" s="103" t="str" cm="1">
        <f t="array" ref="Z3706">IF(COUNTIF(N3706,"spare"),"","$."&amp;_xlfn.REGEXEXTRACT(J3706,"^PT\d+[FQ]\d+_(.*)", 2))</f>
        <v>$.RMS_Current_Phase_C</v>
      </c>
      <c r="AA3706" s="12">
        <f t="shared" si="794"/>
        <v>9</v>
      </c>
      <c r="AB3706" s="6" t="s">
        <v>195</v>
      </c>
      <c r="AC3706" s="103">
        <v>3004</v>
      </c>
      <c r="AJ3706" s="80"/>
      <c r="AK3706" s="113" t="s">
        <v>1423</v>
      </c>
      <c r="AN3706" s="80"/>
      <c r="AO3706" s="80"/>
      <c r="AP3706" s="80"/>
      <c r="AQ3706" s="80"/>
      <c r="AR3706" s="127"/>
      <c r="AS3706" s="80"/>
      <c r="AT3706" s="7"/>
      <c r="AU3706" s="7"/>
      <c r="AV3706" s="165"/>
      <c r="AW3706" s="166"/>
      <c r="AX3706" s="137"/>
      <c r="AY3706" s="147"/>
      <c r="AZ3706" s="167"/>
      <c r="BA3706" s="167"/>
      <c r="BB3706" s="147" t="str">
        <f t="shared" si="793"/>
        <v/>
      </c>
      <c r="BC3706" s="168"/>
      <c r="BD3706" s="165"/>
      <c r="BE3706" s="165"/>
      <c r="BF3706" s="165"/>
      <c r="BG3706" s="165"/>
      <c r="BH3706" s="165"/>
      <c r="BI3706" s="165"/>
      <c r="BJ3706" s="165"/>
      <c r="BK3706" s="165"/>
      <c r="BL3706" s="165"/>
      <c r="BM3706" s="165"/>
      <c r="BN3706" s="165"/>
      <c r="BO3706" s="165"/>
      <c r="BP3706" s="165"/>
      <c r="BQ3706" s="165"/>
      <c r="BS3706" s="6"/>
      <c r="BT3706" s="11"/>
      <c r="BU3706" s="6"/>
      <c r="BV3706" s="6"/>
    </row>
    <row r="3707" spans="1:74" ht="15.75" x14ac:dyDescent="0.25">
      <c r="A3707" s="52" t="s">
        <v>1422</v>
      </c>
      <c r="B3707" s="56"/>
      <c r="C3707" s="7" t="s">
        <v>118</v>
      </c>
      <c r="D3707" s="7" t="s">
        <v>6559</v>
      </c>
      <c r="E3707" s="7"/>
      <c r="F3707" s="64"/>
      <c r="G3707" s="6"/>
      <c r="H3707" s="6"/>
      <c r="I3707" s="10" t="s">
        <v>110</v>
      </c>
      <c r="J3707" s="11" t="s">
        <v>2972</v>
      </c>
      <c r="K3707" s="194" t="s">
        <v>510</v>
      </c>
      <c r="L3707" s="176"/>
      <c r="M3707" s="176">
        <v>1000</v>
      </c>
      <c r="N3707" s="80" t="s">
        <v>6855</v>
      </c>
      <c r="O3707" s="162"/>
      <c r="P3707" s="80" t="s">
        <v>10284</v>
      </c>
      <c r="Q3707" s="80"/>
      <c r="R3707" s="80"/>
      <c r="S3707" s="163"/>
      <c r="T3707" s="213"/>
      <c r="U3707" s="162"/>
      <c r="V3707" s="164"/>
      <c r="W3707" s="12" t="str">
        <f t="shared" si="785"/>
        <v>Mqtt1</v>
      </c>
      <c r="X3707" s="196" t="s">
        <v>10640</v>
      </c>
      <c r="Y3707" s="6" t="str">
        <f t="shared" si="786"/>
        <v>marpower/power-tag/drain-tank-airco-pt344f01</v>
      </c>
      <c r="Z3707" s="103" t="str" cm="1">
        <f t="array" ref="Z3707">IF(COUNTIF(N3707,"spare"),"","$."&amp;_xlfn.REGEXEXTRACT(J3707,"^PT\d+[FQ]\d+_(.*)", 2))</f>
        <v>$.RMS_Current_Phase_Neut</v>
      </c>
      <c r="AA3707" s="12">
        <f t="shared" si="794"/>
        <v>9</v>
      </c>
      <c r="AB3707" s="6" t="s">
        <v>195</v>
      </c>
      <c r="AC3707" s="103">
        <v>3006</v>
      </c>
      <c r="AJ3707" s="80"/>
      <c r="AK3707" s="113" t="s">
        <v>1423</v>
      </c>
      <c r="AN3707" s="80"/>
      <c r="AO3707" s="80"/>
      <c r="AP3707" s="80"/>
      <c r="AQ3707" s="80"/>
      <c r="AR3707" s="127"/>
      <c r="AS3707" s="80"/>
      <c r="AT3707" s="7"/>
      <c r="AU3707" s="7"/>
      <c r="AV3707" s="165"/>
      <c r="AW3707" s="166"/>
      <c r="AX3707" s="137"/>
      <c r="AY3707" s="147"/>
      <c r="AZ3707" s="167"/>
      <c r="BA3707" s="167"/>
      <c r="BB3707" s="147" t="str">
        <f t="shared" si="793"/>
        <v/>
      </c>
      <c r="BC3707" s="168"/>
      <c r="BD3707" s="165"/>
      <c r="BE3707" s="165"/>
      <c r="BF3707" s="165"/>
      <c r="BG3707" s="165"/>
      <c r="BH3707" s="165"/>
      <c r="BI3707" s="165"/>
      <c r="BJ3707" s="165"/>
      <c r="BK3707" s="165"/>
      <c r="BL3707" s="165"/>
      <c r="BM3707" s="165"/>
      <c r="BN3707" s="165"/>
      <c r="BO3707" s="165"/>
      <c r="BP3707" s="165"/>
      <c r="BQ3707" s="165"/>
      <c r="BS3707" s="6"/>
      <c r="BT3707" s="11"/>
      <c r="BU3707" s="6"/>
      <c r="BV3707" s="6"/>
    </row>
    <row r="3708" spans="1:74" ht="15.75" x14ac:dyDescent="0.25">
      <c r="A3708" s="52" t="s">
        <v>1422</v>
      </c>
      <c r="B3708" s="56"/>
      <c r="C3708" s="7" t="s">
        <v>118</v>
      </c>
      <c r="D3708" s="7" t="s">
        <v>6559</v>
      </c>
      <c r="E3708" s="7"/>
      <c r="F3708" s="64"/>
      <c r="G3708" s="6"/>
      <c r="H3708" s="6"/>
      <c r="I3708" s="10" t="s">
        <v>110</v>
      </c>
      <c r="J3708" s="11" t="s">
        <v>8337</v>
      </c>
      <c r="K3708" s="194" t="s">
        <v>510</v>
      </c>
      <c r="L3708" s="176"/>
      <c r="M3708" s="176">
        <v>1000</v>
      </c>
      <c r="N3708" s="80" t="s">
        <v>6855</v>
      </c>
      <c r="O3708" s="162"/>
      <c r="P3708" s="80" t="s">
        <v>10285</v>
      </c>
      <c r="Q3708" s="80"/>
      <c r="R3708" s="80"/>
      <c r="S3708" s="163"/>
      <c r="T3708" s="213"/>
      <c r="U3708" s="162"/>
      <c r="V3708" s="164"/>
      <c r="W3708" s="12" t="str">
        <f t="shared" si="785"/>
        <v>Mqtt1</v>
      </c>
      <c r="X3708" s="196" t="s">
        <v>10640</v>
      </c>
      <c r="Y3708" s="6" t="str">
        <f t="shared" si="786"/>
        <v>marpower/power-tag/drain-tank-airco-pt344f01</v>
      </c>
      <c r="Z3708" s="103" t="str" cm="1">
        <f t="array" ref="Z3708">IF(COUNTIF(N3708,"spare"),"","$."&amp;_xlfn.REGEXEXTRACT(J3708,"^PT\d+[FQ]\d+_(.*)", 2))</f>
        <v>$.RMS_Voltage_A_N</v>
      </c>
      <c r="AA3708" s="12">
        <f t="shared" si="794"/>
        <v>9</v>
      </c>
      <c r="AB3708" s="6" t="s">
        <v>195</v>
      </c>
      <c r="AC3708" s="103">
        <v>3028</v>
      </c>
      <c r="AJ3708" s="80"/>
      <c r="AK3708" s="113" t="s">
        <v>1424</v>
      </c>
      <c r="AN3708" s="80"/>
      <c r="AO3708" s="80"/>
      <c r="AP3708" s="80"/>
      <c r="AQ3708" s="80"/>
      <c r="AR3708" s="127"/>
      <c r="AS3708" s="80"/>
      <c r="AT3708" s="7"/>
      <c r="AU3708" s="7"/>
      <c r="AV3708" s="165"/>
      <c r="AW3708" s="166"/>
      <c r="AX3708" s="137"/>
      <c r="AY3708" s="147"/>
      <c r="AZ3708" s="167"/>
      <c r="BA3708" s="167"/>
      <c r="BB3708" s="147" t="str">
        <f t="shared" si="793"/>
        <v/>
      </c>
      <c r="BC3708" s="168"/>
      <c r="BD3708" s="165"/>
      <c r="BE3708" s="165"/>
      <c r="BF3708" s="165"/>
      <c r="BG3708" s="165"/>
      <c r="BH3708" s="165"/>
      <c r="BI3708" s="165"/>
      <c r="BJ3708" s="165"/>
      <c r="BK3708" s="165"/>
      <c r="BL3708" s="165"/>
      <c r="BM3708" s="165"/>
      <c r="BN3708" s="165"/>
      <c r="BO3708" s="165"/>
      <c r="BP3708" s="165"/>
      <c r="BQ3708" s="165"/>
      <c r="BS3708" s="6"/>
      <c r="BT3708" s="11"/>
      <c r="BU3708" s="6"/>
      <c r="BV3708" s="6"/>
    </row>
    <row r="3709" spans="1:74" ht="15.75" x14ac:dyDescent="0.25">
      <c r="A3709" s="52" t="s">
        <v>1422</v>
      </c>
      <c r="B3709" s="56"/>
      <c r="C3709" s="7" t="s">
        <v>118</v>
      </c>
      <c r="D3709" s="7" t="s">
        <v>6559</v>
      </c>
      <c r="E3709" s="7"/>
      <c r="F3709" s="64"/>
      <c r="G3709" s="6"/>
      <c r="H3709" s="6"/>
      <c r="I3709" s="10" t="s">
        <v>110</v>
      </c>
      <c r="J3709" s="11" t="s">
        <v>8514</v>
      </c>
      <c r="K3709" s="194" t="s">
        <v>510</v>
      </c>
      <c r="L3709" s="176"/>
      <c r="M3709" s="176">
        <v>1000</v>
      </c>
      <c r="N3709" s="80" t="s">
        <v>6855</v>
      </c>
      <c r="O3709" s="162"/>
      <c r="P3709" s="80" t="s">
        <v>10286</v>
      </c>
      <c r="Q3709" s="80"/>
      <c r="R3709" s="80"/>
      <c r="S3709" s="163"/>
      <c r="T3709" s="213"/>
      <c r="U3709" s="162"/>
      <c r="V3709" s="164"/>
      <c r="W3709" s="12" t="str">
        <f t="shared" si="785"/>
        <v>Mqtt1</v>
      </c>
      <c r="X3709" s="196" t="s">
        <v>10640</v>
      </c>
      <c r="Y3709" s="6" t="str">
        <f t="shared" si="786"/>
        <v>marpower/power-tag/drain-tank-airco-pt344f01</v>
      </c>
      <c r="Z3709" s="103" t="str" cm="1">
        <f t="array" ref="Z3709">IF(COUNTIF(N3709,"spare"),"","$."&amp;_xlfn.REGEXEXTRACT(J3709,"^PT\d+[FQ]\d+_(.*)", 2))</f>
        <v>$.RMS_Voltage_B_N</v>
      </c>
      <c r="AA3709" s="12">
        <f t="shared" si="794"/>
        <v>9</v>
      </c>
      <c r="AB3709" s="6" t="s">
        <v>195</v>
      </c>
      <c r="AC3709" s="103">
        <v>3030</v>
      </c>
      <c r="AJ3709" s="80"/>
      <c r="AK3709" s="113" t="s">
        <v>1424</v>
      </c>
      <c r="AN3709" s="80"/>
      <c r="AO3709" s="80"/>
      <c r="AP3709" s="80"/>
      <c r="AQ3709" s="80"/>
      <c r="AR3709" s="127"/>
      <c r="AS3709" s="80"/>
      <c r="AT3709" s="7"/>
      <c r="AU3709" s="7"/>
      <c r="AV3709" s="165"/>
      <c r="AW3709" s="166"/>
      <c r="AX3709" s="137"/>
      <c r="AY3709" s="147"/>
      <c r="AZ3709" s="167"/>
      <c r="BA3709" s="167"/>
      <c r="BB3709" s="147" t="str">
        <f t="shared" si="793"/>
        <v/>
      </c>
      <c r="BC3709" s="168"/>
      <c r="BD3709" s="165"/>
      <c r="BE3709" s="165"/>
      <c r="BF3709" s="165"/>
      <c r="BG3709" s="165"/>
      <c r="BH3709" s="165"/>
      <c r="BI3709" s="165"/>
      <c r="BJ3709" s="165"/>
      <c r="BK3709" s="165"/>
      <c r="BL3709" s="165"/>
      <c r="BM3709" s="165"/>
      <c r="BN3709" s="165"/>
      <c r="BO3709" s="165"/>
      <c r="BP3709" s="165"/>
      <c r="BQ3709" s="165"/>
      <c r="BS3709" s="6"/>
      <c r="BT3709" s="11"/>
      <c r="BU3709" s="6"/>
      <c r="BV3709" s="6"/>
    </row>
    <row r="3710" spans="1:74" ht="15.75" x14ac:dyDescent="0.25">
      <c r="A3710" s="52" t="s">
        <v>1422</v>
      </c>
      <c r="B3710" s="56"/>
      <c r="C3710" s="7" t="s">
        <v>118</v>
      </c>
      <c r="D3710" s="7" t="s">
        <v>6559</v>
      </c>
      <c r="E3710" s="7"/>
      <c r="F3710" s="64"/>
      <c r="G3710" s="6"/>
      <c r="H3710" s="6"/>
      <c r="I3710" s="10" t="s">
        <v>110</v>
      </c>
      <c r="J3710" s="11" t="s">
        <v>8691</v>
      </c>
      <c r="K3710" s="194" t="s">
        <v>510</v>
      </c>
      <c r="L3710" s="176"/>
      <c r="M3710" s="176">
        <v>1000</v>
      </c>
      <c r="N3710" s="80" t="s">
        <v>6855</v>
      </c>
      <c r="O3710" s="162"/>
      <c r="P3710" s="80" t="s">
        <v>10287</v>
      </c>
      <c r="Q3710" s="80"/>
      <c r="R3710" s="80"/>
      <c r="S3710" s="163"/>
      <c r="T3710" s="213"/>
      <c r="U3710" s="162"/>
      <c r="V3710" s="164"/>
      <c r="W3710" s="12" t="str">
        <f t="shared" si="785"/>
        <v>Mqtt1</v>
      </c>
      <c r="X3710" s="196" t="s">
        <v>10640</v>
      </c>
      <c r="Y3710" s="6" t="str">
        <f t="shared" si="786"/>
        <v>marpower/power-tag/drain-tank-airco-pt344f01</v>
      </c>
      <c r="Z3710" s="103" t="str" cm="1">
        <f t="array" ref="Z3710">IF(COUNTIF(N3710,"spare"),"","$."&amp;_xlfn.REGEXEXTRACT(J3710,"^PT\d+[FQ]\d+_(.*)", 2))</f>
        <v>$.RMS_Voltage_C_N</v>
      </c>
      <c r="AA3710" s="12">
        <f t="shared" si="794"/>
        <v>9</v>
      </c>
      <c r="AB3710" s="6" t="s">
        <v>195</v>
      </c>
      <c r="AC3710" s="103">
        <v>3032</v>
      </c>
      <c r="AJ3710" s="80"/>
      <c r="AK3710" s="113" t="s">
        <v>1424</v>
      </c>
      <c r="AN3710" s="80"/>
      <c r="AO3710" s="80"/>
      <c r="AP3710" s="80"/>
      <c r="AQ3710" s="80"/>
      <c r="AR3710" s="127"/>
      <c r="AS3710" s="80"/>
      <c r="AT3710" s="7"/>
      <c r="AU3710" s="7"/>
      <c r="AV3710" s="165"/>
      <c r="AW3710" s="166"/>
      <c r="AX3710" s="137"/>
      <c r="AY3710" s="147"/>
      <c r="AZ3710" s="167"/>
      <c r="BA3710" s="167"/>
      <c r="BB3710" s="147" t="str">
        <f t="shared" si="793"/>
        <v/>
      </c>
      <c r="BC3710" s="168"/>
      <c r="BD3710" s="165"/>
      <c r="BE3710" s="165"/>
      <c r="BF3710" s="165"/>
      <c r="BG3710" s="165"/>
      <c r="BH3710" s="165"/>
      <c r="BI3710" s="165"/>
      <c r="BJ3710" s="165"/>
      <c r="BK3710" s="165"/>
      <c r="BL3710" s="165"/>
      <c r="BM3710" s="165"/>
      <c r="BN3710" s="165"/>
      <c r="BO3710" s="165"/>
      <c r="BP3710" s="165"/>
      <c r="BQ3710" s="165"/>
      <c r="BS3710" s="6"/>
      <c r="BT3710" s="11"/>
      <c r="BU3710" s="6"/>
      <c r="BV3710" s="6"/>
    </row>
    <row r="3711" spans="1:74" ht="15.75" x14ac:dyDescent="0.25">
      <c r="A3711" s="52" t="s">
        <v>1422</v>
      </c>
      <c r="B3711" s="56"/>
      <c r="C3711" s="7" t="s">
        <v>118</v>
      </c>
      <c r="D3711" s="7" t="s">
        <v>6559</v>
      </c>
      <c r="E3711" s="7"/>
      <c r="F3711" s="64"/>
      <c r="G3711" s="6"/>
      <c r="H3711" s="6"/>
      <c r="I3711" s="10" t="s">
        <v>110</v>
      </c>
      <c r="J3711" s="11" t="s">
        <v>2973</v>
      </c>
      <c r="K3711" s="194" t="s">
        <v>510</v>
      </c>
      <c r="L3711" s="176"/>
      <c r="M3711" s="176">
        <v>1000</v>
      </c>
      <c r="N3711" s="80" t="s">
        <v>6855</v>
      </c>
      <c r="O3711" s="162"/>
      <c r="P3711" s="80" t="s">
        <v>10288</v>
      </c>
      <c r="Q3711" s="80"/>
      <c r="R3711" s="80"/>
      <c r="S3711" s="163"/>
      <c r="T3711" s="213"/>
      <c r="U3711" s="162"/>
      <c r="V3711" s="164"/>
      <c r="W3711" s="12" t="str">
        <f t="shared" si="785"/>
        <v>Mqtt1</v>
      </c>
      <c r="X3711" s="196" t="s">
        <v>10640</v>
      </c>
      <c r="Y3711" s="6" t="str">
        <f t="shared" si="786"/>
        <v>marpower/power-tag/drain-tank-airco-pt344f01</v>
      </c>
      <c r="Z3711" s="103" t="str" cm="1">
        <f t="array" ref="Z3711">IF(COUNTIF(N3711,"spare"),"","$."&amp;_xlfn.REGEXEXTRACT(J3711,"^PT\d+[FQ]\d+_(.*)", 2))</f>
        <v>$.Active_Power_Phase_A</v>
      </c>
      <c r="AA3711" s="12">
        <f t="shared" si="794"/>
        <v>9</v>
      </c>
      <c r="AB3711" s="6" t="s">
        <v>195</v>
      </c>
      <c r="AC3711" s="103">
        <v>3054</v>
      </c>
      <c r="AJ3711" s="80"/>
      <c r="AK3711" s="113" t="s">
        <v>1425</v>
      </c>
      <c r="AN3711" s="80"/>
      <c r="AO3711" s="80"/>
      <c r="AP3711" s="80"/>
      <c r="AQ3711" s="80"/>
      <c r="AR3711" s="127"/>
      <c r="AS3711" s="80"/>
      <c r="AT3711" s="7"/>
      <c r="AU3711" s="7"/>
      <c r="AV3711" s="165"/>
      <c r="AW3711" s="166"/>
      <c r="AX3711" s="137"/>
      <c r="AY3711" s="147"/>
      <c r="AZ3711" s="167"/>
      <c r="BA3711" s="167"/>
      <c r="BB3711" s="147" t="str">
        <f t="shared" si="793"/>
        <v/>
      </c>
      <c r="BC3711" s="168"/>
      <c r="BD3711" s="165"/>
      <c r="BE3711" s="165"/>
      <c r="BF3711" s="165"/>
      <c r="BG3711" s="165"/>
      <c r="BH3711" s="165"/>
      <c r="BI3711" s="165"/>
      <c r="BJ3711" s="165"/>
      <c r="BK3711" s="165"/>
      <c r="BL3711" s="165"/>
      <c r="BM3711" s="165"/>
      <c r="BN3711" s="165"/>
      <c r="BO3711" s="165"/>
      <c r="BP3711" s="165"/>
      <c r="BQ3711" s="165"/>
      <c r="BS3711" s="6"/>
      <c r="BT3711" s="11"/>
      <c r="BU3711" s="6"/>
      <c r="BV3711" s="6"/>
    </row>
    <row r="3712" spans="1:74" ht="15.75" x14ac:dyDescent="0.25">
      <c r="A3712" s="52" t="s">
        <v>1422</v>
      </c>
      <c r="B3712" s="56"/>
      <c r="C3712" s="7" t="s">
        <v>118</v>
      </c>
      <c r="D3712" s="7" t="s">
        <v>6559</v>
      </c>
      <c r="E3712" s="7"/>
      <c r="F3712" s="64"/>
      <c r="G3712" s="6"/>
      <c r="H3712" s="6"/>
      <c r="I3712" s="10" t="s">
        <v>110</v>
      </c>
      <c r="J3712" s="11" t="s">
        <v>2974</v>
      </c>
      <c r="K3712" s="194" t="s">
        <v>510</v>
      </c>
      <c r="L3712" s="176"/>
      <c r="M3712" s="176">
        <v>1000</v>
      </c>
      <c r="N3712" s="80" t="s">
        <v>6855</v>
      </c>
      <c r="O3712" s="162"/>
      <c r="P3712" s="80" t="s">
        <v>10289</v>
      </c>
      <c r="Q3712" s="80"/>
      <c r="R3712" s="80"/>
      <c r="S3712" s="163"/>
      <c r="T3712" s="213"/>
      <c r="U3712" s="162"/>
      <c r="V3712" s="164"/>
      <c r="W3712" s="12" t="str">
        <f t="shared" ref="W3712:W3775" si="795">IF(COUNTIF(N3712,"spare"),"","Mqtt1")</f>
        <v>Mqtt1</v>
      </c>
      <c r="X3712" s="196" t="s">
        <v>10640</v>
      </c>
      <c r="Y3712" s="6" t="str">
        <f t="shared" si="786"/>
        <v>marpower/power-tag/drain-tank-airco-pt344f01</v>
      </c>
      <c r="Z3712" s="103" t="str" cm="1">
        <f t="array" ref="Z3712">IF(COUNTIF(N3712,"spare"),"","$."&amp;_xlfn.REGEXEXTRACT(J3712,"^PT\d+[FQ]\d+_(.*)", 2))</f>
        <v>$.Active_Power_Phase_B</v>
      </c>
      <c r="AA3712" s="12">
        <f t="shared" si="794"/>
        <v>9</v>
      </c>
      <c r="AB3712" s="6" t="s">
        <v>195</v>
      </c>
      <c r="AC3712" s="103">
        <v>3056</v>
      </c>
      <c r="AJ3712" s="80"/>
      <c r="AK3712" s="113" t="s">
        <v>1425</v>
      </c>
      <c r="AN3712" s="80"/>
      <c r="AO3712" s="80"/>
      <c r="AP3712" s="80"/>
      <c r="AQ3712" s="80"/>
      <c r="AR3712" s="127"/>
      <c r="AS3712" s="80"/>
      <c r="AT3712" s="7"/>
      <c r="AU3712" s="7"/>
      <c r="AV3712" s="165"/>
      <c r="AW3712" s="166"/>
      <c r="AX3712" s="137"/>
      <c r="AY3712" s="147"/>
      <c r="AZ3712" s="167"/>
      <c r="BA3712" s="167"/>
      <c r="BB3712" s="147" t="str">
        <f t="shared" si="793"/>
        <v/>
      </c>
      <c r="BC3712" s="168"/>
      <c r="BD3712" s="165"/>
      <c r="BE3712" s="165"/>
      <c r="BF3712" s="165"/>
      <c r="BG3712" s="165"/>
      <c r="BH3712" s="165"/>
      <c r="BI3712" s="165"/>
      <c r="BJ3712" s="165"/>
      <c r="BK3712" s="165"/>
      <c r="BL3712" s="165"/>
      <c r="BM3712" s="165"/>
      <c r="BN3712" s="165"/>
      <c r="BO3712" s="165"/>
      <c r="BP3712" s="165"/>
      <c r="BQ3712" s="165"/>
      <c r="BS3712" s="6"/>
      <c r="BT3712" s="11"/>
      <c r="BU3712" s="6"/>
      <c r="BV3712" s="6"/>
    </row>
    <row r="3713" spans="1:74" ht="15.75" x14ac:dyDescent="0.25">
      <c r="A3713" s="52" t="s">
        <v>1422</v>
      </c>
      <c r="B3713" s="56"/>
      <c r="C3713" s="7" t="s">
        <v>118</v>
      </c>
      <c r="D3713" s="7" t="s">
        <v>6559</v>
      </c>
      <c r="E3713" s="7"/>
      <c r="F3713" s="64"/>
      <c r="G3713" s="6"/>
      <c r="H3713" s="6"/>
      <c r="I3713" s="10" t="s">
        <v>110</v>
      </c>
      <c r="J3713" s="11" t="s">
        <v>2975</v>
      </c>
      <c r="K3713" s="194" t="s">
        <v>510</v>
      </c>
      <c r="L3713" s="176"/>
      <c r="M3713" s="176">
        <v>1000</v>
      </c>
      <c r="N3713" s="80" t="s">
        <v>6855</v>
      </c>
      <c r="O3713" s="162"/>
      <c r="P3713" s="80" t="s">
        <v>10290</v>
      </c>
      <c r="Q3713" s="80"/>
      <c r="R3713" s="80"/>
      <c r="S3713" s="163"/>
      <c r="T3713" s="213"/>
      <c r="U3713" s="162"/>
      <c r="V3713" s="164"/>
      <c r="W3713" s="12" t="str">
        <f t="shared" si="795"/>
        <v>Mqtt1</v>
      </c>
      <c r="X3713" s="196" t="s">
        <v>10640</v>
      </c>
      <c r="Y3713" s="6" t="str">
        <f t="shared" si="786"/>
        <v>marpower/power-tag/drain-tank-airco-pt344f01</v>
      </c>
      <c r="Z3713" s="103" t="str" cm="1">
        <f t="array" ref="Z3713">IF(COUNTIF(N3713,"spare"),"","$."&amp;_xlfn.REGEXEXTRACT(J3713,"^PT\d+[FQ]\d+_(.*)", 2))</f>
        <v>$.Active_Power_Phase_C</v>
      </c>
      <c r="AA3713" s="12">
        <f t="shared" si="794"/>
        <v>9</v>
      </c>
      <c r="AB3713" s="6" t="s">
        <v>195</v>
      </c>
      <c r="AC3713" s="103">
        <v>3058</v>
      </c>
      <c r="AJ3713" s="80"/>
      <c r="AK3713" s="113" t="s">
        <v>1425</v>
      </c>
      <c r="AN3713" s="80"/>
      <c r="AO3713" s="80"/>
      <c r="AP3713" s="80"/>
      <c r="AQ3713" s="80"/>
      <c r="AR3713" s="127"/>
      <c r="AS3713" s="80"/>
      <c r="AT3713" s="7"/>
      <c r="AU3713" s="7"/>
      <c r="AV3713" s="165"/>
      <c r="AW3713" s="166"/>
      <c r="AX3713" s="137"/>
      <c r="AY3713" s="147"/>
      <c r="AZ3713" s="167"/>
      <c r="BA3713" s="167"/>
      <c r="BB3713" s="147" t="str">
        <f t="shared" si="793"/>
        <v/>
      </c>
      <c r="BC3713" s="168"/>
      <c r="BD3713" s="165"/>
      <c r="BE3713" s="165"/>
      <c r="BF3713" s="165"/>
      <c r="BG3713" s="165"/>
      <c r="BH3713" s="165"/>
      <c r="BI3713" s="165"/>
      <c r="BJ3713" s="165"/>
      <c r="BK3713" s="165"/>
      <c r="BL3713" s="165"/>
      <c r="BM3713" s="165"/>
      <c r="BN3713" s="165"/>
      <c r="BO3713" s="165"/>
      <c r="BP3713" s="165"/>
      <c r="BQ3713" s="165"/>
      <c r="BS3713" s="6"/>
      <c r="BT3713" s="11"/>
      <c r="BU3713" s="6"/>
      <c r="BV3713" s="6"/>
    </row>
    <row r="3714" spans="1:74" ht="15.75" x14ac:dyDescent="0.25">
      <c r="A3714" s="52" t="s">
        <v>1422</v>
      </c>
      <c r="B3714" s="56"/>
      <c r="C3714" s="7" t="s">
        <v>118</v>
      </c>
      <c r="D3714" s="7" t="s">
        <v>6559</v>
      </c>
      <c r="E3714" s="7"/>
      <c r="F3714" s="64"/>
      <c r="G3714" s="6"/>
      <c r="H3714" s="6"/>
      <c r="I3714" s="10" t="s">
        <v>110</v>
      </c>
      <c r="J3714" s="11" t="s">
        <v>2976</v>
      </c>
      <c r="K3714" s="194" t="s">
        <v>510</v>
      </c>
      <c r="L3714" s="176"/>
      <c r="M3714" s="176">
        <v>1000</v>
      </c>
      <c r="N3714" s="80" t="s">
        <v>6855</v>
      </c>
      <c r="O3714" s="162"/>
      <c r="P3714" s="80" t="s">
        <v>10291</v>
      </c>
      <c r="Q3714" s="80"/>
      <c r="R3714" s="80"/>
      <c r="S3714" s="163"/>
      <c r="T3714" s="213"/>
      <c r="U3714" s="162"/>
      <c r="V3714" s="164"/>
      <c r="W3714" s="12" t="str">
        <f t="shared" si="795"/>
        <v>Mqtt1</v>
      </c>
      <c r="X3714" s="196" t="s">
        <v>10640</v>
      </c>
      <c r="Y3714" s="6" t="str">
        <f t="shared" si="786"/>
        <v>marpower/power-tag/drain-tank-airco-pt344f01</v>
      </c>
      <c r="Z3714" s="103" t="str" cm="1">
        <f t="array" ref="Z3714">IF(COUNTIF(N3714,"spare"),"","$."&amp;_xlfn.REGEXEXTRACT(J3714,"^PT\d+[FQ]\d+_(.*)", 2))</f>
        <v>$.Total_Active_Power</v>
      </c>
      <c r="AA3714" s="12">
        <f t="shared" si="794"/>
        <v>9</v>
      </c>
      <c r="AB3714" s="6" t="s">
        <v>195</v>
      </c>
      <c r="AC3714" s="103">
        <v>3060</v>
      </c>
      <c r="AJ3714" s="80"/>
      <c r="AK3714" s="113" t="s">
        <v>1425</v>
      </c>
      <c r="AN3714" s="80"/>
      <c r="AO3714" s="80"/>
      <c r="AP3714" s="80"/>
      <c r="AQ3714" s="80"/>
      <c r="AR3714" s="127"/>
      <c r="AS3714" s="80"/>
      <c r="AT3714" s="7"/>
      <c r="AU3714" s="7"/>
      <c r="AV3714" s="165"/>
      <c r="AW3714" s="166"/>
      <c r="AX3714" s="137"/>
      <c r="AY3714" s="147"/>
      <c r="AZ3714" s="167"/>
      <c r="BA3714" s="167"/>
      <c r="BB3714" s="147" t="str">
        <f t="shared" si="793"/>
        <v/>
      </c>
      <c r="BC3714" s="168"/>
      <c r="BD3714" s="165"/>
      <c r="BE3714" s="165"/>
      <c r="BF3714" s="165"/>
      <c r="BG3714" s="165"/>
      <c r="BH3714" s="165"/>
      <c r="BI3714" s="165"/>
      <c r="BJ3714" s="165"/>
      <c r="BK3714" s="165"/>
      <c r="BL3714" s="165"/>
      <c r="BM3714" s="165"/>
      <c r="BN3714" s="165"/>
      <c r="BO3714" s="165"/>
      <c r="BP3714" s="165"/>
      <c r="BQ3714" s="165"/>
      <c r="BS3714" s="6"/>
      <c r="BT3714" s="11"/>
      <c r="BU3714" s="6"/>
      <c r="BV3714" s="6"/>
    </row>
    <row r="3715" spans="1:74" ht="15.75" x14ac:dyDescent="0.25">
      <c r="A3715" s="52" t="s">
        <v>1422</v>
      </c>
      <c r="B3715" s="56"/>
      <c r="C3715" s="7" t="s">
        <v>118</v>
      </c>
      <c r="D3715" s="7" t="s">
        <v>6559</v>
      </c>
      <c r="E3715" s="7"/>
      <c r="F3715" s="64"/>
      <c r="G3715" s="6"/>
      <c r="H3715" s="6"/>
      <c r="I3715" s="10" t="s">
        <v>110</v>
      </c>
      <c r="J3715" s="11" t="s">
        <v>2977</v>
      </c>
      <c r="K3715" s="194" t="s">
        <v>510</v>
      </c>
      <c r="L3715" s="176"/>
      <c r="M3715" s="176">
        <v>1000</v>
      </c>
      <c r="N3715" s="80" t="s">
        <v>6855</v>
      </c>
      <c r="O3715" s="162"/>
      <c r="P3715" s="80" t="s">
        <v>10292</v>
      </c>
      <c r="Q3715" s="80"/>
      <c r="R3715" s="80"/>
      <c r="S3715" s="163"/>
      <c r="T3715" s="213"/>
      <c r="U3715" s="162"/>
      <c r="V3715" s="164"/>
      <c r="W3715" s="12" t="str">
        <f t="shared" si="795"/>
        <v>Mqtt1</v>
      </c>
      <c r="X3715" s="196" t="s">
        <v>10640</v>
      </c>
      <c r="Y3715" s="6" t="str">
        <f t="shared" si="786"/>
        <v>marpower/power-tag/drain-tank-airco-pt344f01</v>
      </c>
      <c r="Z3715" s="103" t="str" cm="1">
        <f t="array" ref="Z3715">IF(COUNTIF(N3715,"spare"),"","$."&amp;_xlfn.REGEXEXTRACT(J3715,"^PT\d+[FQ]\d+_(.*)", 2))</f>
        <v>$.Power_Factor_Phase_A</v>
      </c>
      <c r="AA3715" s="12">
        <f t="shared" si="794"/>
        <v>9</v>
      </c>
      <c r="AB3715" s="6" t="s">
        <v>195</v>
      </c>
      <c r="AC3715" s="103">
        <v>3078</v>
      </c>
      <c r="AJ3715" s="80"/>
      <c r="AK3715" s="113" t="s">
        <v>1426</v>
      </c>
      <c r="AN3715" s="80"/>
      <c r="AO3715" s="80"/>
      <c r="AP3715" s="80"/>
      <c r="AQ3715" s="80"/>
      <c r="AR3715" s="127"/>
      <c r="AS3715" s="80"/>
      <c r="AT3715" s="7"/>
      <c r="AU3715" s="7"/>
      <c r="AV3715" s="165"/>
      <c r="AW3715" s="166"/>
      <c r="AX3715" s="137"/>
      <c r="AY3715" s="147"/>
      <c r="AZ3715" s="167"/>
      <c r="BA3715" s="167"/>
      <c r="BB3715" s="147" t="str">
        <f t="shared" si="793"/>
        <v/>
      </c>
      <c r="BC3715" s="168"/>
      <c r="BD3715" s="165"/>
      <c r="BE3715" s="165"/>
      <c r="BF3715" s="165"/>
      <c r="BG3715" s="165"/>
      <c r="BH3715" s="165"/>
      <c r="BI3715" s="165"/>
      <c r="BJ3715" s="165"/>
      <c r="BK3715" s="165"/>
      <c r="BL3715" s="165"/>
      <c r="BM3715" s="165"/>
      <c r="BN3715" s="165"/>
      <c r="BO3715" s="165"/>
      <c r="BP3715" s="165"/>
      <c r="BQ3715" s="165"/>
      <c r="BS3715" s="6"/>
      <c r="BT3715" s="11"/>
      <c r="BU3715" s="6"/>
      <c r="BV3715" s="6"/>
    </row>
    <row r="3716" spans="1:74" ht="15.75" x14ac:dyDescent="0.25">
      <c r="A3716" s="52" t="s">
        <v>1422</v>
      </c>
      <c r="B3716" s="56"/>
      <c r="C3716" s="7" t="s">
        <v>118</v>
      </c>
      <c r="D3716" s="7" t="s">
        <v>6559</v>
      </c>
      <c r="E3716" s="7"/>
      <c r="F3716" s="64"/>
      <c r="G3716" s="6"/>
      <c r="H3716" s="6"/>
      <c r="I3716" s="10" t="s">
        <v>110</v>
      </c>
      <c r="J3716" s="11" t="s">
        <v>2978</v>
      </c>
      <c r="K3716" s="194" t="s">
        <v>510</v>
      </c>
      <c r="L3716" s="176"/>
      <c r="M3716" s="176">
        <v>1000</v>
      </c>
      <c r="N3716" s="80" t="s">
        <v>6855</v>
      </c>
      <c r="O3716" s="162"/>
      <c r="P3716" s="80" t="s">
        <v>10293</v>
      </c>
      <c r="Q3716" s="80"/>
      <c r="R3716" s="80"/>
      <c r="S3716" s="163"/>
      <c r="T3716" s="213"/>
      <c r="U3716" s="162"/>
      <c r="V3716" s="164"/>
      <c r="W3716" s="12" t="str">
        <f t="shared" si="795"/>
        <v>Mqtt1</v>
      </c>
      <c r="X3716" s="196" t="s">
        <v>10640</v>
      </c>
      <c r="Y3716" s="6" t="str">
        <f t="shared" si="786"/>
        <v>marpower/power-tag/drain-tank-airco-pt344f01</v>
      </c>
      <c r="Z3716" s="103" t="str" cm="1">
        <f t="array" ref="Z3716">IF(COUNTIF(N3716,"spare"),"","$."&amp;_xlfn.REGEXEXTRACT(J3716,"^PT\d+[FQ]\d+_(.*)", 2))</f>
        <v>$.Power_Factor_Phase_B</v>
      </c>
      <c r="AA3716" s="12">
        <f t="shared" si="794"/>
        <v>9</v>
      </c>
      <c r="AB3716" s="6" t="s">
        <v>195</v>
      </c>
      <c r="AC3716" s="103">
        <v>3080</v>
      </c>
      <c r="AJ3716" s="80"/>
      <c r="AK3716" s="113" t="s">
        <v>1426</v>
      </c>
      <c r="AN3716" s="80"/>
      <c r="AO3716" s="80"/>
      <c r="AP3716" s="80"/>
      <c r="AQ3716" s="80"/>
      <c r="AR3716" s="127"/>
      <c r="AS3716" s="80"/>
      <c r="AT3716" s="7"/>
      <c r="AU3716" s="7"/>
      <c r="AV3716" s="165"/>
      <c r="AW3716" s="166"/>
      <c r="AX3716" s="137"/>
      <c r="AY3716" s="147"/>
      <c r="AZ3716" s="167"/>
      <c r="BA3716" s="167"/>
      <c r="BB3716" s="147" t="str">
        <f t="shared" si="793"/>
        <v/>
      </c>
      <c r="BC3716" s="168"/>
      <c r="BD3716" s="165"/>
      <c r="BE3716" s="165"/>
      <c r="BF3716" s="165"/>
      <c r="BG3716" s="165"/>
      <c r="BH3716" s="165"/>
      <c r="BI3716" s="165"/>
      <c r="BJ3716" s="165"/>
      <c r="BK3716" s="165"/>
      <c r="BL3716" s="165"/>
      <c r="BM3716" s="165"/>
      <c r="BN3716" s="165"/>
      <c r="BO3716" s="165"/>
      <c r="BP3716" s="165"/>
      <c r="BQ3716" s="165"/>
      <c r="BS3716" s="6"/>
      <c r="BT3716" s="11"/>
      <c r="BU3716" s="6"/>
      <c r="BV3716" s="6"/>
    </row>
    <row r="3717" spans="1:74" ht="15.75" x14ac:dyDescent="0.25">
      <c r="A3717" s="52" t="s">
        <v>1422</v>
      </c>
      <c r="B3717" s="56"/>
      <c r="C3717" s="7" t="s">
        <v>118</v>
      </c>
      <c r="D3717" s="7" t="s">
        <v>6559</v>
      </c>
      <c r="E3717" s="7"/>
      <c r="F3717" s="64"/>
      <c r="G3717" s="6"/>
      <c r="H3717" s="6"/>
      <c r="I3717" s="10" t="s">
        <v>110</v>
      </c>
      <c r="J3717" s="11" t="s">
        <v>2979</v>
      </c>
      <c r="K3717" s="194" t="s">
        <v>510</v>
      </c>
      <c r="L3717" s="176"/>
      <c r="M3717" s="176">
        <v>1000</v>
      </c>
      <c r="N3717" s="80" t="s">
        <v>6855</v>
      </c>
      <c r="O3717" s="162"/>
      <c r="P3717" s="80" t="s">
        <v>10294</v>
      </c>
      <c r="Q3717" s="80"/>
      <c r="R3717" s="80"/>
      <c r="S3717" s="163"/>
      <c r="T3717" s="213"/>
      <c r="U3717" s="162"/>
      <c r="V3717" s="164"/>
      <c r="W3717" s="12" t="str">
        <f t="shared" si="795"/>
        <v>Mqtt1</v>
      </c>
      <c r="X3717" s="196" t="s">
        <v>10640</v>
      </c>
      <c r="Y3717" s="6" t="str">
        <f t="shared" si="786"/>
        <v>marpower/power-tag/drain-tank-airco-pt344f01</v>
      </c>
      <c r="Z3717" s="103" t="str" cm="1">
        <f t="array" ref="Z3717">IF(COUNTIF(N3717,"spare"),"","$."&amp;_xlfn.REGEXEXTRACT(J3717,"^PT\d+[FQ]\d+_(.*)", 2))</f>
        <v>$.Power_Factor_Phase_C</v>
      </c>
      <c r="AA3717" s="12">
        <f t="shared" si="794"/>
        <v>9</v>
      </c>
      <c r="AB3717" s="6" t="s">
        <v>195</v>
      </c>
      <c r="AC3717" s="103">
        <v>3082</v>
      </c>
      <c r="AJ3717" s="80"/>
      <c r="AK3717" s="113" t="s">
        <v>1426</v>
      </c>
      <c r="AN3717" s="80"/>
      <c r="AO3717" s="80"/>
      <c r="AP3717" s="80"/>
      <c r="AQ3717" s="80"/>
      <c r="AR3717" s="127"/>
      <c r="AS3717" s="80"/>
      <c r="AT3717" s="7"/>
      <c r="AU3717" s="7"/>
      <c r="AV3717" s="165"/>
      <c r="AW3717" s="166"/>
      <c r="AX3717" s="137"/>
      <c r="AY3717" s="147"/>
      <c r="AZ3717" s="167"/>
      <c r="BA3717" s="167"/>
      <c r="BB3717" s="147" t="str">
        <f t="shared" si="793"/>
        <v/>
      </c>
      <c r="BC3717" s="168"/>
      <c r="BD3717" s="165"/>
      <c r="BE3717" s="165"/>
      <c r="BF3717" s="165"/>
      <c r="BG3717" s="165"/>
      <c r="BH3717" s="165"/>
      <c r="BI3717" s="165"/>
      <c r="BJ3717" s="165"/>
      <c r="BK3717" s="165"/>
      <c r="BL3717" s="165"/>
      <c r="BM3717" s="165"/>
      <c r="BN3717" s="165"/>
      <c r="BO3717" s="165"/>
      <c r="BP3717" s="165"/>
      <c r="BQ3717" s="165"/>
      <c r="BS3717" s="6"/>
      <c r="BT3717" s="11"/>
      <c r="BU3717" s="6"/>
      <c r="BV3717" s="6"/>
    </row>
    <row r="3718" spans="1:74" ht="15.75" x14ac:dyDescent="0.25">
      <c r="A3718" s="52" t="s">
        <v>1422</v>
      </c>
      <c r="B3718" s="56"/>
      <c r="C3718" s="7" t="s">
        <v>118</v>
      </c>
      <c r="D3718" s="7" t="s">
        <v>6559</v>
      </c>
      <c r="E3718" s="7"/>
      <c r="F3718" s="64"/>
      <c r="G3718" s="6"/>
      <c r="H3718" s="6"/>
      <c r="I3718" s="10" t="s">
        <v>110</v>
      </c>
      <c r="J3718" s="11" t="s">
        <v>2980</v>
      </c>
      <c r="K3718" s="194" t="s">
        <v>510</v>
      </c>
      <c r="L3718" s="176"/>
      <c r="M3718" s="176">
        <v>1000</v>
      </c>
      <c r="N3718" s="80" t="s">
        <v>6855</v>
      </c>
      <c r="O3718" s="162"/>
      <c r="P3718" s="80" t="s">
        <v>10295</v>
      </c>
      <c r="Q3718" s="80"/>
      <c r="R3718" s="80"/>
      <c r="S3718" s="163"/>
      <c r="T3718" s="213"/>
      <c r="U3718" s="162"/>
      <c r="V3718" s="164"/>
      <c r="W3718" s="12" t="str">
        <f t="shared" si="795"/>
        <v>Mqtt1</v>
      </c>
      <c r="X3718" s="196" t="s">
        <v>10640</v>
      </c>
      <c r="Y3718" s="6" t="str">
        <f t="shared" si="786"/>
        <v>marpower/power-tag/drain-tank-airco-pt344f01</v>
      </c>
      <c r="Z3718" s="103" t="str" cm="1">
        <f t="array" ref="Z3718">IF(COUNTIF(N3718,"spare"),"","$."&amp;_xlfn.REGEXEXTRACT(J3718,"^PT\d+[FQ]\d+_(.*)", 2))</f>
        <v>$.Total_Power_Factor</v>
      </c>
      <c r="AA3718" s="12">
        <f t="shared" si="794"/>
        <v>9</v>
      </c>
      <c r="AB3718" s="6" t="s">
        <v>195</v>
      </c>
      <c r="AC3718" s="103">
        <v>3084</v>
      </c>
      <c r="AJ3718" s="80"/>
      <c r="AK3718" s="113" t="s">
        <v>1426</v>
      </c>
      <c r="AN3718" s="80"/>
      <c r="AO3718" s="80"/>
      <c r="AP3718" s="80"/>
      <c r="AQ3718" s="80"/>
      <c r="AR3718" s="127"/>
      <c r="AS3718" s="80"/>
      <c r="AT3718" s="7"/>
      <c r="AU3718" s="7"/>
      <c r="AV3718" s="165"/>
      <c r="AW3718" s="166"/>
      <c r="AX3718" s="137"/>
      <c r="AY3718" s="147"/>
      <c r="AZ3718" s="167"/>
      <c r="BA3718" s="167"/>
      <c r="BB3718" s="147" t="str">
        <f t="shared" si="793"/>
        <v/>
      </c>
      <c r="BC3718" s="168"/>
      <c r="BD3718" s="165"/>
      <c r="BE3718" s="165"/>
      <c r="BF3718" s="165"/>
      <c r="BG3718" s="165"/>
      <c r="BH3718" s="165"/>
      <c r="BI3718" s="165"/>
      <c r="BJ3718" s="165"/>
      <c r="BK3718" s="165"/>
      <c r="BL3718" s="165"/>
      <c r="BM3718" s="165"/>
      <c r="BN3718" s="165"/>
      <c r="BO3718" s="165"/>
      <c r="BP3718" s="165"/>
      <c r="BQ3718" s="165"/>
      <c r="BS3718" s="6"/>
      <c r="BT3718" s="11"/>
      <c r="BU3718" s="6"/>
      <c r="BV3718" s="6"/>
    </row>
    <row r="3719" spans="1:74" ht="15.75" x14ac:dyDescent="0.25">
      <c r="A3719" s="52" t="s">
        <v>1422</v>
      </c>
      <c r="B3719" s="56"/>
      <c r="C3719" s="7" t="s">
        <v>118</v>
      </c>
      <c r="D3719" s="7" t="s">
        <v>6559</v>
      </c>
      <c r="E3719" s="7"/>
      <c r="F3719" s="64"/>
      <c r="G3719" s="6"/>
      <c r="H3719" s="6"/>
      <c r="I3719" s="10" t="s">
        <v>110</v>
      </c>
      <c r="J3719" s="11" t="s">
        <v>2981</v>
      </c>
      <c r="K3719" s="194" t="s">
        <v>510</v>
      </c>
      <c r="L3719" s="176"/>
      <c r="M3719" s="176">
        <v>1000</v>
      </c>
      <c r="N3719" s="80" t="s">
        <v>6855</v>
      </c>
      <c r="O3719" s="162"/>
      <c r="P3719" s="80" t="s">
        <v>10296</v>
      </c>
      <c r="Q3719" s="80"/>
      <c r="R3719" s="80"/>
      <c r="S3719" s="163"/>
      <c r="T3719" s="213"/>
      <c r="U3719" s="162"/>
      <c r="V3719" s="164"/>
      <c r="W3719" s="12" t="str">
        <f t="shared" si="795"/>
        <v>Mqtt1</v>
      </c>
      <c r="X3719" s="196" t="s">
        <v>10641</v>
      </c>
      <c r="Y3719" s="6" t="str">
        <f t="shared" si="786"/>
        <v>marpower/power-tag/drain-tank-airco-pt345f01</v>
      </c>
      <c r="Z3719" s="103" t="str" cm="1">
        <f t="array" ref="Z3719">IF(COUNTIF(N3719,"spare"),"","$."&amp;_xlfn.REGEXEXTRACT(J3719,"^PT\d+[FQ]\d+_(.*)", 2))</f>
        <v>$.RMS_Current_Phase_A</v>
      </c>
      <c r="AA3719" s="12">
        <f>AA3704+1</f>
        <v>10</v>
      </c>
      <c r="AB3719" s="6" t="s">
        <v>195</v>
      </c>
      <c r="AC3719" s="103">
        <v>3000</v>
      </c>
      <c r="AJ3719" s="80"/>
      <c r="AK3719" s="113" t="s">
        <v>1423</v>
      </c>
      <c r="AN3719" s="80"/>
      <c r="AO3719" s="80"/>
      <c r="AP3719" s="80"/>
      <c r="AQ3719" s="80"/>
      <c r="AR3719" s="127"/>
      <c r="AS3719" s="80"/>
      <c r="AT3719" s="7"/>
      <c r="AU3719" s="7"/>
      <c r="AV3719" s="165"/>
      <c r="AW3719" s="166"/>
      <c r="AX3719" s="137"/>
      <c r="AY3719" s="147"/>
      <c r="AZ3719" s="167"/>
      <c r="BA3719" s="167"/>
      <c r="BB3719" s="147" t="str">
        <f t="shared" ref="BB3719:BB3733" si="796">IF(ISNUMBER(AM3719),"1","")</f>
        <v/>
      </c>
      <c r="BC3719" s="168"/>
      <c r="BD3719" s="165"/>
      <c r="BE3719" s="165"/>
      <c r="BF3719" s="165"/>
      <c r="BG3719" s="165"/>
      <c r="BH3719" s="165"/>
      <c r="BI3719" s="165"/>
      <c r="BJ3719" s="165"/>
      <c r="BK3719" s="165"/>
      <c r="BL3719" s="165"/>
      <c r="BM3719" s="165"/>
      <c r="BN3719" s="165"/>
      <c r="BO3719" s="165"/>
      <c r="BP3719" s="165"/>
      <c r="BQ3719" s="165"/>
      <c r="BS3719" s="6"/>
      <c r="BT3719" s="11"/>
      <c r="BU3719" s="6"/>
      <c r="BV3719" s="6"/>
    </row>
    <row r="3720" spans="1:74" ht="15.75" x14ac:dyDescent="0.25">
      <c r="A3720" s="52" t="s">
        <v>1422</v>
      </c>
      <c r="B3720" s="56"/>
      <c r="C3720" s="7" t="s">
        <v>118</v>
      </c>
      <c r="D3720" s="7" t="s">
        <v>6559</v>
      </c>
      <c r="E3720" s="7"/>
      <c r="F3720" s="64"/>
      <c r="G3720" s="6"/>
      <c r="H3720" s="6"/>
      <c r="I3720" s="10" t="s">
        <v>110</v>
      </c>
      <c r="J3720" s="11" t="s">
        <v>2982</v>
      </c>
      <c r="K3720" s="194" t="s">
        <v>510</v>
      </c>
      <c r="L3720" s="176"/>
      <c r="M3720" s="176">
        <v>1000</v>
      </c>
      <c r="N3720" s="80" t="s">
        <v>6855</v>
      </c>
      <c r="O3720" s="162"/>
      <c r="P3720" s="80" t="s">
        <v>10297</v>
      </c>
      <c r="Q3720" s="80"/>
      <c r="R3720" s="80"/>
      <c r="S3720" s="163"/>
      <c r="T3720" s="213"/>
      <c r="U3720" s="162"/>
      <c r="V3720" s="164"/>
      <c r="W3720" s="12" t="str">
        <f t="shared" si="795"/>
        <v>Mqtt1</v>
      </c>
      <c r="X3720" s="196" t="s">
        <v>10641</v>
      </c>
      <c r="Y3720" s="6" t="str">
        <f t="shared" si="786"/>
        <v>marpower/power-tag/drain-tank-airco-pt345f01</v>
      </c>
      <c r="Z3720" s="103" t="str" cm="1">
        <f t="array" ref="Z3720">IF(COUNTIF(N3720,"spare"),"","$."&amp;_xlfn.REGEXEXTRACT(J3720,"^PT\d+[FQ]\d+_(.*)", 2))</f>
        <v>$.RMS_Current_Phase_B</v>
      </c>
      <c r="AA3720" s="12">
        <f t="shared" ref="AA3720:AA3733" si="797">AA3705+1</f>
        <v>10</v>
      </c>
      <c r="AB3720" s="6" t="s">
        <v>195</v>
      </c>
      <c r="AC3720" s="103">
        <v>3002</v>
      </c>
      <c r="AJ3720" s="80"/>
      <c r="AK3720" s="113" t="s">
        <v>1423</v>
      </c>
      <c r="AN3720" s="80"/>
      <c r="AO3720" s="80"/>
      <c r="AP3720" s="80"/>
      <c r="AQ3720" s="80"/>
      <c r="AR3720" s="127"/>
      <c r="AS3720" s="80"/>
      <c r="AT3720" s="7"/>
      <c r="AU3720" s="7"/>
      <c r="AV3720" s="165"/>
      <c r="AW3720" s="166"/>
      <c r="AX3720" s="137"/>
      <c r="AY3720" s="147"/>
      <c r="AZ3720" s="167"/>
      <c r="BA3720" s="167"/>
      <c r="BB3720" s="147" t="str">
        <f t="shared" si="796"/>
        <v/>
      </c>
      <c r="BC3720" s="168"/>
      <c r="BD3720" s="165"/>
      <c r="BE3720" s="165"/>
      <c r="BF3720" s="165"/>
      <c r="BG3720" s="165"/>
      <c r="BH3720" s="165"/>
      <c r="BI3720" s="165"/>
      <c r="BJ3720" s="165"/>
      <c r="BK3720" s="165"/>
      <c r="BL3720" s="165"/>
      <c r="BM3720" s="165"/>
      <c r="BN3720" s="165"/>
      <c r="BO3720" s="165"/>
      <c r="BP3720" s="165"/>
      <c r="BQ3720" s="165"/>
      <c r="BS3720" s="6"/>
      <c r="BT3720" s="11"/>
      <c r="BU3720" s="6"/>
      <c r="BV3720" s="6"/>
    </row>
    <row r="3721" spans="1:74" ht="15.75" x14ac:dyDescent="0.25">
      <c r="A3721" s="52" t="s">
        <v>1422</v>
      </c>
      <c r="B3721" s="56"/>
      <c r="C3721" s="7" t="s">
        <v>118</v>
      </c>
      <c r="D3721" s="7" t="s">
        <v>6559</v>
      </c>
      <c r="E3721" s="7"/>
      <c r="F3721" s="64"/>
      <c r="G3721" s="6"/>
      <c r="H3721" s="6"/>
      <c r="I3721" s="10" t="s">
        <v>110</v>
      </c>
      <c r="J3721" s="11" t="s">
        <v>2983</v>
      </c>
      <c r="K3721" s="194" t="s">
        <v>510</v>
      </c>
      <c r="L3721" s="176"/>
      <c r="M3721" s="176">
        <v>1000</v>
      </c>
      <c r="N3721" s="80" t="s">
        <v>6855</v>
      </c>
      <c r="O3721" s="162"/>
      <c r="P3721" s="80" t="s">
        <v>10298</v>
      </c>
      <c r="Q3721" s="80"/>
      <c r="R3721" s="80"/>
      <c r="S3721" s="163"/>
      <c r="T3721" s="213"/>
      <c r="U3721" s="162"/>
      <c r="V3721" s="164"/>
      <c r="W3721" s="12" t="str">
        <f t="shared" si="795"/>
        <v>Mqtt1</v>
      </c>
      <c r="X3721" s="196" t="s">
        <v>10641</v>
      </c>
      <c r="Y3721" s="6" t="str">
        <f t="shared" si="786"/>
        <v>marpower/power-tag/drain-tank-airco-pt345f01</v>
      </c>
      <c r="Z3721" s="103" t="str" cm="1">
        <f t="array" ref="Z3721">IF(COUNTIF(N3721,"spare"),"","$."&amp;_xlfn.REGEXEXTRACT(J3721,"^PT\d+[FQ]\d+_(.*)", 2))</f>
        <v>$.RMS_Current_Phase_C</v>
      </c>
      <c r="AA3721" s="12">
        <f t="shared" si="797"/>
        <v>10</v>
      </c>
      <c r="AB3721" s="6" t="s">
        <v>195</v>
      </c>
      <c r="AC3721" s="103">
        <v>3004</v>
      </c>
      <c r="AJ3721" s="80"/>
      <c r="AK3721" s="113" t="s">
        <v>1423</v>
      </c>
      <c r="AN3721" s="80"/>
      <c r="AO3721" s="80"/>
      <c r="AP3721" s="80"/>
      <c r="AQ3721" s="80"/>
      <c r="AR3721" s="127"/>
      <c r="AS3721" s="80"/>
      <c r="AT3721" s="7"/>
      <c r="AU3721" s="7"/>
      <c r="AV3721" s="165"/>
      <c r="AW3721" s="166"/>
      <c r="AX3721" s="137"/>
      <c r="AY3721" s="147"/>
      <c r="AZ3721" s="167"/>
      <c r="BA3721" s="167"/>
      <c r="BB3721" s="147" t="str">
        <f t="shared" si="796"/>
        <v/>
      </c>
      <c r="BC3721" s="168"/>
      <c r="BD3721" s="165"/>
      <c r="BE3721" s="165"/>
      <c r="BF3721" s="165"/>
      <c r="BG3721" s="165"/>
      <c r="BH3721" s="165"/>
      <c r="BI3721" s="165"/>
      <c r="BJ3721" s="165"/>
      <c r="BK3721" s="165"/>
      <c r="BL3721" s="165"/>
      <c r="BM3721" s="165"/>
      <c r="BN3721" s="165"/>
      <c r="BO3721" s="165"/>
      <c r="BP3721" s="165"/>
      <c r="BQ3721" s="165"/>
      <c r="BS3721" s="6"/>
      <c r="BT3721" s="11"/>
      <c r="BU3721" s="6"/>
      <c r="BV3721" s="6"/>
    </row>
    <row r="3722" spans="1:74" ht="15.75" x14ac:dyDescent="0.25">
      <c r="A3722" s="52" t="s">
        <v>1422</v>
      </c>
      <c r="B3722" s="56"/>
      <c r="C3722" s="7" t="s">
        <v>118</v>
      </c>
      <c r="D3722" s="7" t="s">
        <v>6559</v>
      </c>
      <c r="E3722" s="7"/>
      <c r="F3722" s="64"/>
      <c r="G3722" s="6"/>
      <c r="H3722" s="6"/>
      <c r="I3722" s="10" t="s">
        <v>110</v>
      </c>
      <c r="J3722" s="11" t="s">
        <v>2984</v>
      </c>
      <c r="K3722" s="194" t="s">
        <v>510</v>
      </c>
      <c r="L3722" s="176"/>
      <c r="M3722" s="176">
        <v>1000</v>
      </c>
      <c r="N3722" s="80" t="s">
        <v>6855</v>
      </c>
      <c r="O3722" s="162"/>
      <c r="P3722" s="80" t="s">
        <v>10299</v>
      </c>
      <c r="Q3722" s="80"/>
      <c r="R3722" s="80"/>
      <c r="S3722" s="163"/>
      <c r="T3722" s="213"/>
      <c r="U3722" s="162"/>
      <c r="V3722" s="164"/>
      <c r="W3722" s="12" t="str">
        <f t="shared" si="795"/>
        <v>Mqtt1</v>
      </c>
      <c r="X3722" s="196" t="s">
        <v>10641</v>
      </c>
      <c r="Y3722" s="6" t="str">
        <f t="shared" si="786"/>
        <v>marpower/power-tag/drain-tank-airco-pt345f01</v>
      </c>
      <c r="Z3722" s="103" t="str" cm="1">
        <f t="array" ref="Z3722">IF(COUNTIF(N3722,"spare"),"","$."&amp;_xlfn.REGEXEXTRACT(J3722,"^PT\d+[FQ]\d+_(.*)", 2))</f>
        <v>$.RMS_Current_Phase_Neut</v>
      </c>
      <c r="AA3722" s="12">
        <f t="shared" si="797"/>
        <v>10</v>
      </c>
      <c r="AB3722" s="6" t="s">
        <v>195</v>
      </c>
      <c r="AC3722" s="103">
        <v>3006</v>
      </c>
      <c r="AJ3722" s="80"/>
      <c r="AK3722" s="113" t="s">
        <v>1423</v>
      </c>
      <c r="AN3722" s="80"/>
      <c r="AO3722" s="80"/>
      <c r="AP3722" s="80"/>
      <c r="AQ3722" s="80"/>
      <c r="AR3722" s="127"/>
      <c r="AS3722" s="80"/>
      <c r="AT3722" s="7"/>
      <c r="AU3722" s="7"/>
      <c r="AV3722" s="165"/>
      <c r="AW3722" s="166"/>
      <c r="AX3722" s="137"/>
      <c r="AY3722" s="147"/>
      <c r="AZ3722" s="167"/>
      <c r="BA3722" s="167"/>
      <c r="BB3722" s="147" t="str">
        <f t="shared" si="796"/>
        <v/>
      </c>
      <c r="BC3722" s="168"/>
      <c r="BD3722" s="165"/>
      <c r="BE3722" s="165"/>
      <c r="BF3722" s="165"/>
      <c r="BG3722" s="165"/>
      <c r="BH3722" s="165"/>
      <c r="BI3722" s="165"/>
      <c r="BJ3722" s="165"/>
      <c r="BK3722" s="165"/>
      <c r="BL3722" s="165"/>
      <c r="BM3722" s="165"/>
      <c r="BN3722" s="165"/>
      <c r="BO3722" s="165"/>
      <c r="BP3722" s="165"/>
      <c r="BQ3722" s="165"/>
      <c r="BS3722" s="6"/>
      <c r="BT3722" s="11"/>
      <c r="BU3722" s="6"/>
      <c r="BV3722" s="6"/>
    </row>
    <row r="3723" spans="1:74" ht="15.75" x14ac:dyDescent="0.25">
      <c r="A3723" s="52" t="s">
        <v>1422</v>
      </c>
      <c r="B3723" s="56"/>
      <c r="C3723" s="7" t="s">
        <v>118</v>
      </c>
      <c r="D3723" s="7" t="s">
        <v>6559</v>
      </c>
      <c r="E3723" s="7"/>
      <c r="F3723" s="64"/>
      <c r="G3723" s="6"/>
      <c r="H3723" s="6"/>
      <c r="I3723" s="10" t="s">
        <v>110</v>
      </c>
      <c r="J3723" s="11" t="s">
        <v>8338</v>
      </c>
      <c r="K3723" s="194" t="s">
        <v>510</v>
      </c>
      <c r="L3723" s="176"/>
      <c r="M3723" s="176">
        <v>1000</v>
      </c>
      <c r="N3723" s="80" t="s">
        <v>6855</v>
      </c>
      <c r="O3723" s="162"/>
      <c r="P3723" s="80" t="s">
        <v>10300</v>
      </c>
      <c r="Q3723" s="80"/>
      <c r="R3723" s="80"/>
      <c r="S3723" s="163"/>
      <c r="T3723" s="213"/>
      <c r="U3723" s="162"/>
      <c r="V3723" s="164"/>
      <c r="W3723" s="12" t="str">
        <f t="shared" si="795"/>
        <v>Mqtt1</v>
      </c>
      <c r="X3723" s="196" t="s">
        <v>10641</v>
      </c>
      <c r="Y3723" s="6" t="str">
        <f t="shared" ref="Y3723:Y3786" si="798">LOWER(_xlfn.CONCAT("marpower/",SUBSTITUTE(SUBSTITUTE("power-tag/" &amp; X3723," ","-"),"_","-")))</f>
        <v>marpower/power-tag/drain-tank-airco-pt345f01</v>
      </c>
      <c r="Z3723" s="103" t="str" cm="1">
        <f t="array" ref="Z3723">IF(COUNTIF(N3723,"spare"),"","$."&amp;_xlfn.REGEXEXTRACT(J3723,"^PT\d+[FQ]\d+_(.*)", 2))</f>
        <v>$.RMS_Voltage_A_N</v>
      </c>
      <c r="AA3723" s="12">
        <f t="shared" si="797"/>
        <v>10</v>
      </c>
      <c r="AB3723" s="6" t="s">
        <v>195</v>
      </c>
      <c r="AC3723" s="103">
        <v>3028</v>
      </c>
      <c r="AJ3723" s="80"/>
      <c r="AK3723" s="113" t="s">
        <v>1424</v>
      </c>
      <c r="AN3723" s="80"/>
      <c r="AO3723" s="80"/>
      <c r="AP3723" s="80"/>
      <c r="AQ3723" s="80"/>
      <c r="AR3723" s="127"/>
      <c r="AS3723" s="80"/>
      <c r="AT3723" s="7"/>
      <c r="AU3723" s="7"/>
      <c r="AV3723" s="165"/>
      <c r="AW3723" s="166"/>
      <c r="AX3723" s="137"/>
      <c r="AY3723" s="147"/>
      <c r="AZ3723" s="167"/>
      <c r="BA3723" s="167"/>
      <c r="BB3723" s="147" t="str">
        <f t="shared" si="796"/>
        <v/>
      </c>
      <c r="BC3723" s="168"/>
      <c r="BD3723" s="165"/>
      <c r="BE3723" s="165"/>
      <c r="BF3723" s="165"/>
      <c r="BG3723" s="165"/>
      <c r="BH3723" s="165"/>
      <c r="BI3723" s="165"/>
      <c r="BJ3723" s="165"/>
      <c r="BK3723" s="165"/>
      <c r="BL3723" s="165"/>
      <c r="BM3723" s="165"/>
      <c r="BN3723" s="165"/>
      <c r="BO3723" s="165"/>
      <c r="BP3723" s="165"/>
      <c r="BQ3723" s="165"/>
      <c r="BS3723" s="6"/>
      <c r="BT3723" s="11"/>
      <c r="BU3723" s="6"/>
      <c r="BV3723" s="6"/>
    </row>
    <row r="3724" spans="1:74" ht="15.75" x14ac:dyDescent="0.25">
      <c r="A3724" s="52" t="s">
        <v>1422</v>
      </c>
      <c r="B3724" s="56"/>
      <c r="C3724" s="7" t="s">
        <v>118</v>
      </c>
      <c r="D3724" s="7" t="s">
        <v>6559</v>
      </c>
      <c r="E3724" s="7"/>
      <c r="F3724" s="64"/>
      <c r="G3724" s="6"/>
      <c r="H3724" s="6"/>
      <c r="I3724" s="10" t="s">
        <v>110</v>
      </c>
      <c r="J3724" s="11" t="s">
        <v>8515</v>
      </c>
      <c r="K3724" s="194" t="s">
        <v>510</v>
      </c>
      <c r="L3724" s="176"/>
      <c r="M3724" s="176">
        <v>1000</v>
      </c>
      <c r="N3724" s="80" t="s">
        <v>6855</v>
      </c>
      <c r="O3724" s="162"/>
      <c r="P3724" s="80" t="s">
        <v>10301</v>
      </c>
      <c r="Q3724" s="80"/>
      <c r="R3724" s="80"/>
      <c r="S3724" s="163"/>
      <c r="T3724" s="213"/>
      <c r="U3724" s="162"/>
      <c r="V3724" s="164"/>
      <c r="W3724" s="12" t="str">
        <f t="shared" si="795"/>
        <v>Mqtt1</v>
      </c>
      <c r="X3724" s="196" t="s">
        <v>10641</v>
      </c>
      <c r="Y3724" s="6" t="str">
        <f t="shared" si="798"/>
        <v>marpower/power-tag/drain-tank-airco-pt345f01</v>
      </c>
      <c r="Z3724" s="103" t="str" cm="1">
        <f t="array" ref="Z3724">IF(COUNTIF(N3724,"spare"),"","$."&amp;_xlfn.REGEXEXTRACT(J3724,"^PT\d+[FQ]\d+_(.*)", 2))</f>
        <v>$.RMS_Voltage_B_N</v>
      </c>
      <c r="AA3724" s="12">
        <f t="shared" si="797"/>
        <v>10</v>
      </c>
      <c r="AB3724" s="6" t="s">
        <v>195</v>
      </c>
      <c r="AC3724" s="103">
        <v>3030</v>
      </c>
      <c r="AJ3724" s="80"/>
      <c r="AK3724" s="113" t="s">
        <v>1424</v>
      </c>
      <c r="AN3724" s="80"/>
      <c r="AO3724" s="80"/>
      <c r="AP3724" s="80"/>
      <c r="AQ3724" s="80"/>
      <c r="AR3724" s="127"/>
      <c r="AS3724" s="80"/>
      <c r="AT3724" s="7"/>
      <c r="AU3724" s="7"/>
      <c r="AV3724" s="165"/>
      <c r="AW3724" s="166"/>
      <c r="AX3724" s="137"/>
      <c r="AY3724" s="147"/>
      <c r="AZ3724" s="167"/>
      <c r="BA3724" s="167"/>
      <c r="BB3724" s="147" t="str">
        <f t="shared" si="796"/>
        <v/>
      </c>
      <c r="BC3724" s="168"/>
      <c r="BD3724" s="165"/>
      <c r="BE3724" s="165"/>
      <c r="BF3724" s="165"/>
      <c r="BG3724" s="165"/>
      <c r="BH3724" s="165"/>
      <c r="BI3724" s="165"/>
      <c r="BJ3724" s="165"/>
      <c r="BK3724" s="165"/>
      <c r="BL3724" s="165"/>
      <c r="BM3724" s="165"/>
      <c r="BN3724" s="165"/>
      <c r="BO3724" s="165"/>
      <c r="BP3724" s="165"/>
      <c r="BQ3724" s="165"/>
      <c r="BS3724" s="6"/>
      <c r="BT3724" s="11"/>
      <c r="BU3724" s="6"/>
      <c r="BV3724" s="6"/>
    </row>
    <row r="3725" spans="1:74" ht="15.75" x14ac:dyDescent="0.25">
      <c r="A3725" s="52" t="s">
        <v>1422</v>
      </c>
      <c r="B3725" s="56"/>
      <c r="C3725" s="7" t="s">
        <v>118</v>
      </c>
      <c r="D3725" s="7" t="s">
        <v>6559</v>
      </c>
      <c r="E3725" s="7"/>
      <c r="F3725" s="64"/>
      <c r="G3725" s="6"/>
      <c r="H3725" s="6"/>
      <c r="I3725" s="10" t="s">
        <v>110</v>
      </c>
      <c r="J3725" s="11" t="s">
        <v>8692</v>
      </c>
      <c r="K3725" s="194" t="s">
        <v>510</v>
      </c>
      <c r="L3725" s="176"/>
      <c r="M3725" s="176">
        <v>1000</v>
      </c>
      <c r="N3725" s="80" t="s">
        <v>6855</v>
      </c>
      <c r="O3725" s="162"/>
      <c r="P3725" s="80" t="s">
        <v>10302</v>
      </c>
      <c r="Q3725" s="80"/>
      <c r="R3725" s="80"/>
      <c r="S3725" s="163"/>
      <c r="T3725" s="213"/>
      <c r="U3725" s="162"/>
      <c r="V3725" s="164"/>
      <c r="W3725" s="12" t="str">
        <f t="shared" si="795"/>
        <v>Mqtt1</v>
      </c>
      <c r="X3725" s="196" t="s">
        <v>10641</v>
      </c>
      <c r="Y3725" s="6" t="str">
        <f t="shared" si="798"/>
        <v>marpower/power-tag/drain-tank-airco-pt345f01</v>
      </c>
      <c r="Z3725" s="103" t="str" cm="1">
        <f t="array" ref="Z3725">IF(COUNTIF(N3725,"spare"),"","$."&amp;_xlfn.REGEXEXTRACT(J3725,"^PT\d+[FQ]\d+_(.*)", 2))</f>
        <v>$.RMS_Voltage_C_N</v>
      </c>
      <c r="AA3725" s="12">
        <f t="shared" si="797"/>
        <v>10</v>
      </c>
      <c r="AB3725" s="6" t="s">
        <v>195</v>
      </c>
      <c r="AC3725" s="103">
        <v>3032</v>
      </c>
      <c r="AJ3725" s="80"/>
      <c r="AK3725" s="113" t="s">
        <v>1424</v>
      </c>
      <c r="AN3725" s="80"/>
      <c r="AO3725" s="80"/>
      <c r="AP3725" s="80"/>
      <c r="AQ3725" s="80"/>
      <c r="AR3725" s="127"/>
      <c r="AS3725" s="80"/>
      <c r="AT3725" s="7"/>
      <c r="AU3725" s="7"/>
      <c r="AV3725" s="165"/>
      <c r="AW3725" s="166"/>
      <c r="AX3725" s="137"/>
      <c r="AY3725" s="147"/>
      <c r="AZ3725" s="167"/>
      <c r="BA3725" s="167"/>
      <c r="BB3725" s="147" t="str">
        <f t="shared" si="796"/>
        <v/>
      </c>
      <c r="BC3725" s="168"/>
      <c r="BD3725" s="165"/>
      <c r="BE3725" s="165"/>
      <c r="BF3725" s="165"/>
      <c r="BG3725" s="165"/>
      <c r="BH3725" s="165"/>
      <c r="BI3725" s="165"/>
      <c r="BJ3725" s="165"/>
      <c r="BK3725" s="165"/>
      <c r="BL3725" s="165"/>
      <c r="BM3725" s="165"/>
      <c r="BN3725" s="165"/>
      <c r="BO3725" s="165"/>
      <c r="BP3725" s="165"/>
      <c r="BQ3725" s="165"/>
      <c r="BS3725" s="6"/>
      <c r="BT3725" s="11"/>
      <c r="BU3725" s="6"/>
      <c r="BV3725" s="6"/>
    </row>
    <row r="3726" spans="1:74" ht="15.75" x14ac:dyDescent="0.25">
      <c r="A3726" s="52" t="s">
        <v>1422</v>
      </c>
      <c r="B3726" s="56"/>
      <c r="C3726" s="7" t="s">
        <v>118</v>
      </c>
      <c r="D3726" s="7" t="s">
        <v>6559</v>
      </c>
      <c r="E3726" s="7"/>
      <c r="F3726" s="64"/>
      <c r="G3726" s="6"/>
      <c r="H3726" s="6"/>
      <c r="I3726" s="10" t="s">
        <v>110</v>
      </c>
      <c r="J3726" s="11" t="s">
        <v>2985</v>
      </c>
      <c r="K3726" s="194" t="s">
        <v>510</v>
      </c>
      <c r="L3726" s="176"/>
      <c r="M3726" s="176">
        <v>1000</v>
      </c>
      <c r="N3726" s="80" t="s">
        <v>6855</v>
      </c>
      <c r="O3726" s="162"/>
      <c r="P3726" s="80" t="s">
        <v>10303</v>
      </c>
      <c r="Q3726" s="80"/>
      <c r="R3726" s="80"/>
      <c r="S3726" s="163"/>
      <c r="T3726" s="213"/>
      <c r="U3726" s="162"/>
      <c r="V3726" s="164"/>
      <c r="W3726" s="12" t="str">
        <f t="shared" si="795"/>
        <v>Mqtt1</v>
      </c>
      <c r="X3726" s="196" t="s">
        <v>10641</v>
      </c>
      <c r="Y3726" s="6" t="str">
        <f t="shared" si="798"/>
        <v>marpower/power-tag/drain-tank-airco-pt345f01</v>
      </c>
      <c r="Z3726" s="103" t="str" cm="1">
        <f t="array" ref="Z3726">IF(COUNTIF(N3726,"spare"),"","$."&amp;_xlfn.REGEXEXTRACT(J3726,"^PT\d+[FQ]\d+_(.*)", 2))</f>
        <v>$.Active_Power_Phase_A</v>
      </c>
      <c r="AA3726" s="12">
        <f t="shared" si="797"/>
        <v>10</v>
      </c>
      <c r="AB3726" s="6" t="s">
        <v>195</v>
      </c>
      <c r="AC3726" s="103">
        <v>3054</v>
      </c>
      <c r="AJ3726" s="80"/>
      <c r="AK3726" s="113" t="s">
        <v>1425</v>
      </c>
      <c r="AN3726" s="80"/>
      <c r="AO3726" s="80"/>
      <c r="AP3726" s="80"/>
      <c r="AQ3726" s="80"/>
      <c r="AR3726" s="127"/>
      <c r="AS3726" s="80"/>
      <c r="AT3726" s="7"/>
      <c r="AU3726" s="7"/>
      <c r="AV3726" s="165"/>
      <c r="AW3726" s="166"/>
      <c r="AX3726" s="137"/>
      <c r="AY3726" s="147"/>
      <c r="AZ3726" s="167"/>
      <c r="BA3726" s="167"/>
      <c r="BB3726" s="147" t="str">
        <f t="shared" si="796"/>
        <v/>
      </c>
      <c r="BC3726" s="168"/>
      <c r="BD3726" s="165"/>
      <c r="BE3726" s="165"/>
      <c r="BF3726" s="165"/>
      <c r="BG3726" s="165"/>
      <c r="BH3726" s="165"/>
      <c r="BI3726" s="165"/>
      <c r="BJ3726" s="165"/>
      <c r="BK3726" s="165"/>
      <c r="BL3726" s="165"/>
      <c r="BM3726" s="165"/>
      <c r="BN3726" s="165"/>
      <c r="BO3726" s="165"/>
      <c r="BP3726" s="165"/>
      <c r="BQ3726" s="165"/>
      <c r="BS3726" s="6"/>
      <c r="BT3726" s="11"/>
      <c r="BU3726" s="6"/>
      <c r="BV3726" s="6"/>
    </row>
    <row r="3727" spans="1:74" ht="15.75" x14ac:dyDescent="0.25">
      <c r="A3727" s="52" t="s">
        <v>1422</v>
      </c>
      <c r="B3727" s="56"/>
      <c r="C3727" s="7" t="s">
        <v>118</v>
      </c>
      <c r="D3727" s="7" t="s">
        <v>6559</v>
      </c>
      <c r="E3727" s="7"/>
      <c r="F3727" s="64"/>
      <c r="G3727" s="6"/>
      <c r="H3727" s="6"/>
      <c r="I3727" s="10" t="s">
        <v>110</v>
      </c>
      <c r="J3727" s="11" t="s">
        <v>2986</v>
      </c>
      <c r="K3727" s="194" t="s">
        <v>510</v>
      </c>
      <c r="L3727" s="176"/>
      <c r="M3727" s="176">
        <v>1000</v>
      </c>
      <c r="N3727" s="80" t="s">
        <v>6855</v>
      </c>
      <c r="O3727" s="162"/>
      <c r="P3727" s="80" t="s">
        <v>10304</v>
      </c>
      <c r="Q3727" s="80"/>
      <c r="R3727" s="80"/>
      <c r="S3727" s="163"/>
      <c r="T3727" s="213"/>
      <c r="U3727" s="162"/>
      <c r="V3727" s="164"/>
      <c r="W3727" s="12" t="str">
        <f t="shared" si="795"/>
        <v>Mqtt1</v>
      </c>
      <c r="X3727" s="196" t="s">
        <v>10641</v>
      </c>
      <c r="Y3727" s="6" t="str">
        <f t="shared" si="798"/>
        <v>marpower/power-tag/drain-tank-airco-pt345f01</v>
      </c>
      <c r="Z3727" s="103" t="str" cm="1">
        <f t="array" ref="Z3727">IF(COUNTIF(N3727,"spare"),"","$."&amp;_xlfn.REGEXEXTRACT(J3727,"^PT\d+[FQ]\d+_(.*)", 2))</f>
        <v>$.Active_Power_Phase_B</v>
      </c>
      <c r="AA3727" s="12">
        <f t="shared" si="797"/>
        <v>10</v>
      </c>
      <c r="AB3727" s="6" t="s">
        <v>195</v>
      </c>
      <c r="AC3727" s="103">
        <v>3056</v>
      </c>
      <c r="AJ3727" s="80"/>
      <c r="AK3727" s="113" t="s">
        <v>1425</v>
      </c>
      <c r="AN3727" s="80"/>
      <c r="AO3727" s="80"/>
      <c r="AP3727" s="80"/>
      <c r="AQ3727" s="80"/>
      <c r="AR3727" s="127"/>
      <c r="AS3727" s="80"/>
      <c r="AT3727" s="7"/>
      <c r="AU3727" s="7"/>
      <c r="AV3727" s="165"/>
      <c r="AW3727" s="166"/>
      <c r="AX3727" s="137"/>
      <c r="AY3727" s="147"/>
      <c r="AZ3727" s="167"/>
      <c r="BA3727" s="167"/>
      <c r="BB3727" s="147" t="str">
        <f t="shared" si="796"/>
        <v/>
      </c>
      <c r="BC3727" s="168"/>
      <c r="BD3727" s="165"/>
      <c r="BE3727" s="165"/>
      <c r="BF3727" s="165"/>
      <c r="BG3727" s="165"/>
      <c r="BH3727" s="165"/>
      <c r="BI3727" s="165"/>
      <c r="BJ3727" s="165"/>
      <c r="BK3727" s="165"/>
      <c r="BL3727" s="165"/>
      <c r="BM3727" s="165"/>
      <c r="BN3727" s="165"/>
      <c r="BO3727" s="165"/>
      <c r="BP3727" s="165"/>
      <c r="BQ3727" s="165"/>
      <c r="BS3727" s="6"/>
      <c r="BT3727" s="11"/>
      <c r="BU3727" s="6"/>
      <c r="BV3727" s="6"/>
    </row>
    <row r="3728" spans="1:74" ht="15.75" x14ac:dyDescent="0.25">
      <c r="A3728" s="52" t="s">
        <v>1422</v>
      </c>
      <c r="B3728" s="56"/>
      <c r="C3728" s="7" t="s">
        <v>118</v>
      </c>
      <c r="D3728" s="7" t="s">
        <v>6559</v>
      </c>
      <c r="E3728" s="7"/>
      <c r="F3728" s="64"/>
      <c r="G3728" s="6"/>
      <c r="H3728" s="6"/>
      <c r="I3728" s="10" t="s">
        <v>110</v>
      </c>
      <c r="J3728" s="11" t="s">
        <v>2987</v>
      </c>
      <c r="K3728" s="194" t="s">
        <v>510</v>
      </c>
      <c r="L3728" s="176"/>
      <c r="M3728" s="176">
        <v>1000</v>
      </c>
      <c r="N3728" s="80" t="s">
        <v>6855</v>
      </c>
      <c r="O3728" s="162"/>
      <c r="P3728" s="80" t="s">
        <v>10305</v>
      </c>
      <c r="Q3728" s="80"/>
      <c r="R3728" s="80"/>
      <c r="S3728" s="163"/>
      <c r="T3728" s="213"/>
      <c r="U3728" s="162"/>
      <c r="V3728" s="164"/>
      <c r="W3728" s="12" t="str">
        <f t="shared" si="795"/>
        <v>Mqtt1</v>
      </c>
      <c r="X3728" s="196" t="s">
        <v>10641</v>
      </c>
      <c r="Y3728" s="6" t="str">
        <f t="shared" si="798"/>
        <v>marpower/power-tag/drain-tank-airco-pt345f01</v>
      </c>
      <c r="Z3728" s="103" t="str" cm="1">
        <f t="array" ref="Z3728">IF(COUNTIF(N3728,"spare"),"","$."&amp;_xlfn.REGEXEXTRACT(J3728,"^PT\d+[FQ]\d+_(.*)", 2))</f>
        <v>$.Active_Power_Phase_C</v>
      </c>
      <c r="AA3728" s="12">
        <f t="shared" si="797"/>
        <v>10</v>
      </c>
      <c r="AB3728" s="6" t="s">
        <v>195</v>
      </c>
      <c r="AC3728" s="103">
        <v>3058</v>
      </c>
      <c r="AJ3728" s="80"/>
      <c r="AK3728" s="113" t="s">
        <v>1425</v>
      </c>
      <c r="AN3728" s="80"/>
      <c r="AO3728" s="80"/>
      <c r="AP3728" s="80"/>
      <c r="AQ3728" s="80"/>
      <c r="AR3728" s="127"/>
      <c r="AS3728" s="80"/>
      <c r="AT3728" s="7"/>
      <c r="AU3728" s="7"/>
      <c r="AV3728" s="165"/>
      <c r="AW3728" s="166"/>
      <c r="AX3728" s="137"/>
      <c r="AY3728" s="147"/>
      <c r="AZ3728" s="167"/>
      <c r="BA3728" s="167"/>
      <c r="BB3728" s="147" t="str">
        <f t="shared" si="796"/>
        <v/>
      </c>
      <c r="BC3728" s="168"/>
      <c r="BD3728" s="165"/>
      <c r="BE3728" s="165"/>
      <c r="BF3728" s="165"/>
      <c r="BG3728" s="165"/>
      <c r="BH3728" s="165"/>
      <c r="BI3728" s="165"/>
      <c r="BJ3728" s="165"/>
      <c r="BK3728" s="165"/>
      <c r="BL3728" s="165"/>
      <c r="BM3728" s="165"/>
      <c r="BN3728" s="165"/>
      <c r="BO3728" s="165"/>
      <c r="BP3728" s="165"/>
      <c r="BQ3728" s="165"/>
      <c r="BS3728" s="6"/>
      <c r="BT3728" s="11"/>
      <c r="BU3728" s="6"/>
      <c r="BV3728" s="6"/>
    </row>
    <row r="3729" spans="1:74" ht="15.75" x14ac:dyDescent="0.25">
      <c r="A3729" s="52" t="s">
        <v>1422</v>
      </c>
      <c r="B3729" s="56"/>
      <c r="C3729" s="7" t="s">
        <v>118</v>
      </c>
      <c r="D3729" s="7" t="s">
        <v>6559</v>
      </c>
      <c r="E3729" s="7"/>
      <c r="F3729" s="64"/>
      <c r="G3729" s="6"/>
      <c r="H3729" s="6"/>
      <c r="I3729" s="10" t="s">
        <v>110</v>
      </c>
      <c r="J3729" s="11" t="s">
        <v>2988</v>
      </c>
      <c r="K3729" s="194" t="s">
        <v>510</v>
      </c>
      <c r="L3729" s="176"/>
      <c r="M3729" s="176">
        <v>1000</v>
      </c>
      <c r="N3729" s="80" t="s">
        <v>6855</v>
      </c>
      <c r="O3729" s="162"/>
      <c r="P3729" s="80" t="s">
        <v>10306</v>
      </c>
      <c r="Q3729" s="80"/>
      <c r="R3729" s="80"/>
      <c r="S3729" s="163"/>
      <c r="T3729" s="213"/>
      <c r="U3729" s="162"/>
      <c r="V3729" s="164"/>
      <c r="W3729" s="12" t="str">
        <f t="shared" si="795"/>
        <v>Mqtt1</v>
      </c>
      <c r="X3729" s="196" t="s">
        <v>10641</v>
      </c>
      <c r="Y3729" s="6" t="str">
        <f t="shared" si="798"/>
        <v>marpower/power-tag/drain-tank-airco-pt345f01</v>
      </c>
      <c r="Z3729" s="103" t="str" cm="1">
        <f t="array" ref="Z3729">IF(COUNTIF(N3729,"spare"),"","$."&amp;_xlfn.REGEXEXTRACT(J3729,"^PT\d+[FQ]\d+_(.*)", 2))</f>
        <v>$.Total_Active_Power</v>
      </c>
      <c r="AA3729" s="12">
        <f t="shared" si="797"/>
        <v>10</v>
      </c>
      <c r="AB3729" s="6" t="s">
        <v>195</v>
      </c>
      <c r="AC3729" s="103">
        <v>3060</v>
      </c>
      <c r="AJ3729" s="80"/>
      <c r="AK3729" s="113" t="s">
        <v>1425</v>
      </c>
      <c r="AN3729" s="80"/>
      <c r="AO3729" s="80"/>
      <c r="AP3729" s="80"/>
      <c r="AQ3729" s="80"/>
      <c r="AR3729" s="127"/>
      <c r="AS3729" s="80"/>
      <c r="AT3729" s="7"/>
      <c r="AU3729" s="7"/>
      <c r="AV3729" s="165"/>
      <c r="AW3729" s="166"/>
      <c r="AX3729" s="137"/>
      <c r="AY3729" s="147"/>
      <c r="AZ3729" s="167"/>
      <c r="BA3729" s="167"/>
      <c r="BB3729" s="147" t="str">
        <f t="shared" si="796"/>
        <v/>
      </c>
      <c r="BC3729" s="168"/>
      <c r="BD3729" s="165"/>
      <c r="BE3729" s="165"/>
      <c r="BF3729" s="165"/>
      <c r="BG3729" s="165"/>
      <c r="BH3729" s="165"/>
      <c r="BI3729" s="165"/>
      <c r="BJ3729" s="165"/>
      <c r="BK3729" s="165"/>
      <c r="BL3729" s="165"/>
      <c r="BM3729" s="165"/>
      <c r="BN3729" s="165"/>
      <c r="BO3729" s="165"/>
      <c r="BP3729" s="165"/>
      <c r="BQ3729" s="165"/>
      <c r="BS3729" s="6"/>
      <c r="BT3729" s="11"/>
      <c r="BU3729" s="6"/>
      <c r="BV3729" s="6"/>
    </row>
    <row r="3730" spans="1:74" ht="15.75" x14ac:dyDescent="0.25">
      <c r="A3730" s="52" t="s">
        <v>1422</v>
      </c>
      <c r="B3730" s="56"/>
      <c r="C3730" s="7" t="s">
        <v>118</v>
      </c>
      <c r="D3730" s="7" t="s">
        <v>6559</v>
      </c>
      <c r="E3730" s="7"/>
      <c r="F3730" s="64"/>
      <c r="G3730" s="6"/>
      <c r="H3730" s="6"/>
      <c r="I3730" s="10" t="s">
        <v>110</v>
      </c>
      <c r="J3730" s="11" t="s">
        <v>2989</v>
      </c>
      <c r="K3730" s="194" t="s">
        <v>510</v>
      </c>
      <c r="L3730" s="176"/>
      <c r="M3730" s="176">
        <v>1000</v>
      </c>
      <c r="N3730" s="80" t="s">
        <v>6855</v>
      </c>
      <c r="O3730" s="162"/>
      <c r="P3730" s="80" t="s">
        <v>10307</v>
      </c>
      <c r="Q3730" s="80"/>
      <c r="R3730" s="80"/>
      <c r="S3730" s="163"/>
      <c r="T3730" s="213"/>
      <c r="U3730" s="162"/>
      <c r="V3730" s="164"/>
      <c r="W3730" s="12" t="str">
        <f t="shared" si="795"/>
        <v>Mqtt1</v>
      </c>
      <c r="X3730" s="196" t="s">
        <v>10641</v>
      </c>
      <c r="Y3730" s="6" t="str">
        <f t="shared" si="798"/>
        <v>marpower/power-tag/drain-tank-airco-pt345f01</v>
      </c>
      <c r="Z3730" s="103" t="str" cm="1">
        <f t="array" ref="Z3730">IF(COUNTIF(N3730,"spare"),"","$."&amp;_xlfn.REGEXEXTRACT(J3730,"^PT\d+[FQ]\d+_(.*)", 2))</f>
        <v>$.Power_Factor_Phase_A</v>
      </c>
      <c r="AA3730" s="12">
        <f t="shared" si="797"/>
        <v>10</v>
      </c>
      <c r="AB3730" s="6" t="s">
        <v>195</v>
      </c>
      <c r="AC3730" s="103">
        <v>3078</v>
      </c>
      <c r="AJ3730" s="80"/>
      <c r="AK3730" s="113" t="s">
        <v>1426</v>
      </c>
      <c r="AN3730" s="80"/>
      <c r="AO3730" s="80"/>
      <c r="AP3730" s="80"/>
      <c r="AQ3730" s="80"/>
      <c r="AR3730" s="127"/>
      <c r="AS3730" s="80"/>
      <c r="AT3730" s="7"/>
      <c r="AU3730" s="7"/>
      <c r="AV3730" s="165"/>
      <c r="AW3730" s="166"/>
      <c r="AX3730" s="137"/>
      <c r="AY3730" s="147"/>
      <c r="AZ3730" s="167"/>
      <c r="BA3730" s="167"/>
      <c r="BB3730" s="147" t="str">
        <f t="shared" si="796"/>
        <v/>
      </c>
      <c r="BC3730" s="168"/>
      <c r="BD3730" s="165"/>
      <c r="BE3730" s="165"/>
      <c r="BF3730" s="165"/>
      <c r="BG3730" s="165"/>
      <c r="BH3730" s="165"/>
      <c r="BI3730" s="165"/>
      <c r="BJ3730" s="165"/>
      <c r="BK3730" s="165"/>
      <c r="BL3730" s="165"/>
      <c r="BM3730" s="165"/>
      <c r="BN3730" s="165"/>
      <c r="BO3730" s="165"/>
      <c r="BP3730" s="165"/>
      <c r="BQ3730" s="165"/>
      <c r="BS3730" s="6"/>
      <c r="BT3730" s="11"/>
      <c r="BU3730" s="6"/>
      <c r="BV3730" s="6"/>
    </row>
    <row r="3731" spans="1:74" ht="15.75" x14ac:dyDescent="0.25">
      <c r="A3731" s="52" t="s">
        <v>1422</v>
      </c>
      <c r="B3731" s="56"/>
      <c r="C3731" s="7" t="s">
        <v>118</v>
      </c>
      <c r="D3731" s="7" t="s">
        <v>6559</v>
      </c>
      <c r="E3731" s="7"/>
      <c r="F3731" s="64"/>
      <c r="G3731" s="6"/>
      <c r="H3731" s="6"/>
      <c r="I3731" s="10" t="s">
        <v>110</v>
      </c>
      <c r="J3731" s="11" t="s">
        <v>2990</v>
      </c>
      <c r="K3731" s="194" t="s">
        <v>510</v>
      </c>
      <c r="L3731" s="176"/>
      <c r="M3731" s="176">
        <v>1000</v>
      </c>
      <c r="N3731" s="80" t="s">
        <v>6855</v>
      </c>
      <c r="O3731" s="162"/>
      <c r="P3731" s="80" t="s">
        <v>10308</v>
      </c>
      <c r="Q3731" s="80"/>
      <c r="R3731" s="80"/>
      <c r="S3731" s="163"/>
      <c r="T3731" s="213"/>
      <c r="U3731" s="162"/>
      <c r="V3731" s="164"/>
      <c r="W3731" s="12" t="str">
        <f t="shared" si="795"/>
        <v>Mqtt1</v>
      </c>
      <c r="X3731" s="196" t="s">
        <v>10641</v>
      </c>
      <c r="Y3731" s="6" t="str">
        <f t="shared" si="798"/>
        <v>marpower/power-tag/drain-tank-airco-pt345f01</v>
      </c>
      <c r="Z3731" s="103" t="str" cm="1">
        <f t="array" ref="Z3731">IF(COUNTIF(N3731,"spare"),"","$."&amp;_xlfn.REGEXEXTRACT(J3731,"^PT\d+[FQ]\d+_(.*)", 2))</f>
        <v>$.Power_Factor_Phase_B</v>
      </c>
      <c r="AA3731" s="12">
        <f t="shared" si="797"/>
        <v>10</v>
      </c>
      <c r="AB3731" s="6" t="s">
        <v>195</v>
      </c>
      <c r="AC3731" s="103">
        <v>3080</v>
      </c>
      <c r="AJ3731" s="80"/>
      <c r="AK3731" s="113" t="s">
        <v>1426</v>
      </c>
      <c r="AN3731" s="80"/>
      <c r="AO3731" s="80"/>
      <c r="AP3731" s="80"/>
      <c r="AQ3731" s="80"/>
      <c r="AR3731" s="127"/>
      <c r="AS3731" s="80"/>
      <c r="AT3731" s="7"/>
      <c r="AU3731" s="7"/>
      <c r="AV3731" s="165"/>
      <c r="AW3731" s="166"/>
      <c r="AX3731" s="137"/>
      <c r="AY3731" s="147"/>
      <c r="AZ3731" s="167"/>
      <c r="BA3731" s="167"/>
      <c r="BB3731" s="147" t="str">
        <f t="shared" si="796"/>
        <v/>
      </c>
      <c r="BC3731" s="168"/>
      <c r="BD3731" s="165"/>
      <c r="BE3731" s="165"/>
      <c r="BF3731" s="165"/>
      <c r="BG3731" s="165"/>
      <c r="BH3731" s="165"/>
      <c r="BI3731" s="165"/>
      <c r="BJ3731" s="165"/>
      <c r="BK3731" s="165"/>
      <c r="BL3731" s="165"/>
      <c r="BM3731" s="165"/>
      <c r="BN3731" s="165"/>
      <c r="BO3731" s="165"/>
      <c r="BP3731" s="165"/>
      <c r="BQ3731" s="165"/>
      <c r="BS3731" s="6"/>
      <c r="BT3731" s="11"/>
      <c r="BU3731" s="6"/>
      <c r="BV3731" s="6"/>
    </row>
    <row r="3732" spans="1:74" ht="15.75" x14ac:dyDescent="0.25">
      <c r="A3732" s="52" t="s">
        <v>1422</v>
      </c>
      <c r="B3732" s="56"/>
      <c r="C3732" s="7" t="s">
        <v>118</v>
      </c>
      <c r="D3732" s="7" t="s">
        <v>6559</v>
      </c>
      <c r="E3732" s="7"/>
      <c r="F3732" s="64"/>
      <c r="G3732" s="6"/>
      <c r="H3732" s="6"/>
      <c r="I3732" s="10" t="s">
        <v>110</v>
      </c>
      <c r="J3732" s="11" t="s">
        <v>2991</v>
      </c>
      <c r="K3732" s="194" t="s">
        <v>510</v>
      </c>
      <c r="L3732" s="176"/>
      <c r="M3732" s="176">
        <v>1000</v>
      </c>
      <c r="N3732" s="80" t="s">
        <v>6855</v>
      </c>
      <c r="O3732" s="162"/>
      <c r="P3732" s="80" t="s">
        <v>10309</v>
      </c>
      <c r="Q3732" s="80"/>
      <c r="R3732" s="80"/>
      <c r="S3732" s="163"/>
      <c r="T3732" s="213"/>
      <c r="U3732" s="162"/>
      <c r="V3732" s="164"/>
      <c r="W3732" s="12" t="str">
        <f t="shared" si="795"/>
        <v>Mqtt1</v>
      </c>
      <c r="X3732" s="196" t="s">
        <v>10641</v>
      </c>
      <c r="Y3732" s="6" t="str">
        <f t="shared" si="798"/>
        <v>marpower/power-tag/drain-tank-airco-pt345f01</v>
      </c>
      <c r="Z3732" s="103" t="str" cm="1">
        <f t="array" ref="Z3732">IF(COUNTIF(N3732,"spare"),"","$."&amp;_xlfn.REGEXEXTRACT(J3732,"^PT\d+[FQ]\d+_(.*)", 2))</f>
        <v>$.Power_Factor_Phase_C</v>
      </c>
      <c r="AA3732" s="12">
        <f t="shared" si="797"/>
        <v>10</v>
      </c>
      <c r="AB3732" s="6" t="s">
        <v>195</v>
      </c>
      <c r="AC3732" s="103">
        <v>3082</v>
      </c>
      <c r="AJ3732" s="80"/>
      <c r="AK3732" s="113" t="s">
        <v>1426</v>
      </c>
      <c r="AN3732" s="80"/>
      <c r="AO3732" s="80"/>
      <c r="AP3732" s="80"/>
      <c r="AQ3732" s="80"/>
      <c r="AR3732" s="127"/>
      <c r="AS3732" s="80"/>
      <c r="AT3732" s="7"/>
      <c r="AU3732" s="7"/>
      <c r="AV3732" s="165"/>
      <c r="AW3732" s="166"/>
      <c r="AX3732" s="137"/>
      <c r="AY3732" s="147"/>
      <c r="AZ3732" s="167"/>
      <c r="BA3732" s="167"/>
      <c r="BB3732" s="147" t="str">
        <f t="shared" si="796"/>
        <v/>
      </c>
      <c r="BC3732" s="168"/>
      <c r="BD3732" s="165"/>
      <c r="BE3732" s="165"/>
      <c r="BF3732" s="165"/>
      <c r="BG3732" s="165"/>
      <c r="BH3732" s="165"/>
      <c r="BI3732" s="165"/>
      <c r="BJ3732" s="165"/>
      <c r="BK3732" s="165"/>
      <c r="BL3732" s="165"/>
      <c r="BM3732" s="165"/>
      <c r="BN3732" s="165"/>
      <c r="BO3732" s="165"/>
      <c r="BP3732" s="165"/>
      <c r="BQ3732" s="165"/>
      <c r="BS3732" s="6"/>
      <c r="BT3732" s="11"/>
      <c r="BU3732" s="6"/>
      <c r="BV3732" s="6"/>
    </row>
    <row r="3733" spans="1:74" ht="15.75" x14ac:dyDescent="0.25">
      <c r="A3733" s="52" t="s">
        <v>1422</v>
      </c>
      <c r="B3733" s="56"/>
      <c r="C3733" s="7" t="s">
        <v>118</v>
      </c>
      <c r="D3733" s="7" t="s">
        <v>6559</v>
      </c>
      <c r="E3733" s="7"/>
      <c r="F3733" s="64"/>
      <c r="G3733" s="6"/>
      <c r="H3733" s="6"/>
      <c r="I3733" s="10" t="s">
        <v>110</v>
      </c>
      <c r="J3733" s="11" t="s">
        <v>2992</v>
      </c>
      <c r="K3733" s="194" t="s">
        <v>510</v>
      </c>
      <c r="L3733" s="176"/>
      <c r="M3733" s="176">
        <v>1000</v>
      </c>
      <c r="N3733" s="80" t="s">
        <v>6855</v>
      </c>
      <c r="O3733" s="162"/>
      <c r="P3733" s="80" t="s">
        <v>10310</v>
      </c>
      <c r="Q3733" s="80"/>
      <c r="R3733" s="80"/>
      <c r="S3733" s="163"/>
      <c r="T3733" s="213"/>
      <c r="U3733" s="162"/>
      <c r="V3733" s="164"/>
      <c r="W3733" s="12" t="str">
        <f t="shared" si="795"/>
        <v>Mqtt1</v>
      </c>
      <c r="X3733" s="196" t="s">
        <v>10641</v>
      </c>
      <c r="Y3733" s="6" t="str">
        <f t="shared" si="798"/>
        <v>marpower/power-tag/drain-tank-airco-pt345f01</v>
      </c>
      <c r="Z3733" s="103" t="str" cm="1">
        <f t="array" ref="Z3733">IF(COUNTIF(N3733,"spare"),"","$."&amp;_xlfn.REGEXEXTRACT(J3733,"^PT\d+[FQ]\d+_(.*)", 2))</f>
        <v>$.Total_Power_Factor</v>
      </c>
      <c r="AA3733" s="12">
        <f t="shared" si="797"/>
        <v>10</v>
      </c>
      <c r="AB3733" s="6" t="s">
        <v>195</v>
      </c>
      <c r="AC3733" s="103">
        <v>3084</v>
      </c>
      <c r="AJ3733" s="80"/>
      <c r="AK3733" s="113" t="s">
        <v>1426</v>
      </c>
      <c r="AN3733" s="80"/>
      <c r="AO3733" s="80"/>
      <c r="AP3733" s="80"/>
      <c r="AQ3733" s="80"/>
      <c r="AR3733" s="127"/>
      <c r="AS3733" s="80"/>
      <c r="AT3733" s="7"/>
      <c r="AU3733" s="7"/>
      <c r="AV3733" s="165"/>
      <c r="AW3733" s="166"/>
      <c r="AX3733" s="137"/>
      <c r="AY3733" s="147"/>
      <c r="AZ3733" s="167"/>
      <c r="BA3733" s="167"/>
      <c r="BB3733" s="147" t="str">
        <f t="shared" si="796"/>
        <v/>
      </c>
      <c r="BC3733" s="168"/>
      <c r="BD3733" s="165"/>
      <c r="BE3733" s="165"/>
      <c r="BF3733" s="165"/>
      <c r="BG3733" s="165"/>
      <c r="BH3733" s="165"/>
      <c r="BI3733" s="165"/>
      <c r="BJ3733" s="165"/>
      <c r="BK3733" s="165"/>
      <c r="BL3733" s="165"/>
      <c r="BM3733" s="165"/>
      <c r="BN3733" s="165"/>
      <c r="BO3733" s="165"/>
      <c r="BP3733" s="165"/>
      <c r="BQ3733" s="165"/>
      <c r="BS3733" s="6"/>
      <c r="BT3733" s="11"/>
      <c r="BU3733" s="6"/>
      <c r="BV3733" s="6"/>
    </row>
    <row r="3734" spans="1:74" ht="15.75" x14ac:dyDescent="0.25">
      <c r="A3734" s="52" t="s">
        <v>1422</v>
      </c>
      <c r="B3734" s="56"/>
      <c r="C3734" s="7" t="s">
        <v>118</v>
      </c>
      <c r="D3734" s="7" t="s">
        <v>6559</v>
      </c>
      <c r="E3734" s="7"/>
      <c r="F3734" s="64"/>
      <c r="G3734" s="6"/>
      <c r="H3734" s="6"/>
      <c r="I3734" s="10" t="s">
        <v>110</v>
      </c>
      <c r="J3734" s="11" t="s">
        <v>2993</v>
      </c>
      <c r="K3734" s="194" t="s">
        <v>510</v>
      </c>
      <c r="L3734" s="176"/>
      <c r="M3734" s="176">
        <v>1000</v>
      </c>
      <c r="N3734" s="80" t="s">
        <v>6855</v>
      </c>
      <c r="O3734" s="162"/>
      <c r="P3734" s="80" t="s">
        <v>2191</v>
      </c>
      <c r="Q3734" s="80"/>
      <c r="R3734" s="80"/>
      <c r="S3734" s="163"/>
      <c r="T3734" s="213"/>
      <c r="U3734" s="162"/>
      <c r="V3734" s="164"/>
      <c r="W3734" s="12" t="str">
        <f t="shared" si="795"/>
        <v>Mqtt1</v>
      </c>
      <c r="X3734" s="196" t="s">
        <v>10642</v>
      </c>
      <c r="Y3734" s="6" t="str">
        <f t="shared" si="798"/>
        <v>marpower/power-tag/watermaker-pt346f01</v>
      </c>
      <c r="Z3734" s="103" t="str" cm="1">
        <f t="array" ref="Z3734">IF(COUNTIF(N3734,"spare"),"","$."&amp;_xlfn.REGEXEXTRACT(J3734,"^PT\d+[FQ]\d+_(.*)", 2))</f>
        <v>$.RMS_Current_Phase_A</v>
      </c>
      <c r="AA3734" s="12">
        <f>AA3719+1</f>
        <v>11</v>
      </c>
      <c r="AB3734" s="6" t="s">
        <v>195</v>
      </c>
      <c r="AC3734" s="103">
        <v>3000</v>
      </c>
      <c r="AJ3734" s="80"/>
      <c r="AK3734" s="113" t="s">
        <v>1423</v>
      </c>
      <c r="AN3734" s="80"/>
      <c r="AO3734" s="80"/>
      <c r="AP3734" s="80"/>
      <c r="AQ3734" s="80"/>
      <c r="AR3734" s="127"/>
      <c r="AS3734" s="80"/>
      <c r="AT3734" s="7"/>
      <c r="AU3734" s="7"/>
      <c r="AV3734" s="165"/>
      <c r="AW3734" s="166"/>
      <c r="AX3734" s="137"/>
      <c r="AY3734" s="147"/>
      <c r="AZ3734" s="167"/>
      <c r="BA3734" s="167"/>
      <c r="BB3734" s="147" t="str">
        <f t="shared" ref="BB3734:BB3748" si="799">IF(ISNUMBER(AM3734),"1","")</f>
        <v/>
      </c>
      <c r="BC3734" s="168"/>
      <c r="BD3734" s="165"/>
      <c r="BE3734" s="165"/>
      <c r="BF3734" s="165"/>
      <c r="BG3734" s="165"/>
      <c r="BH3734" s="165"/>
      <c r="BI3734" s="165"/>
      <c r="BJ3734" s="165"/>
      <c r="BK3734" s="165"/>
      <c r="BL3734" s="165"/>
      <c r="BM3734" s="165"/>
      <c r="BN3734" s="165"/>
      <c r="BO3734" s="165"/>
      <c r="BP3734" s="165"/>
      <c r="BQ3734" s="165"/>
      <c r="BS3734" s="6"/>
      <c r="BT3734" s="11"/>
      <c r="BU3734" s="6"/>
      <c r="BV3734" s="6"/>
    </row>
    <row r="3735" spans="1:74" ht="15.75" x14ac:dyDescent="0.25">
      <c r="A3735" s="52" t="s">
        <v>1422</v>
      </c>
      <c r="B3735" s="56"/>
      <c r="C3735" s="7" t="s">
        <v>118</v>
      </c>
      <c r="D3735" s="7" t="s">
        <v>6559</v>
      </c>
      <c r="E3735" s="7"/>
      <c r="F3735" s="64"/>
      <c r="G3735" s="6"/>
      <c r="H3735" s="6"/>
      <c r="I3735" s="10" t="s">
        <v>110</v>
      </c>
      <c r="J3735" s="11" t="s">
        <v>2994</v>
      </c>
      <c r="K3735" s="194" t="s">
        <v>510</v>
      </c>
      <c r="L3735" s="176"/>
      <c r="M3735" s="176">
        <v>1000</v>
      </c>
      <c r="N3735" s="80" t="s">
        <v>6855</v>
      </c>
      <c r="O3735" s="162"/>
      <c r="P3735" s="80" t="s">
        <v>2192</v>
      </c>
      <c r="Q3735" s="80"/>
      <c r="R3735" s="80"/>
      <c r="S3735" s="163"/>
      <c r="T3735" s="213"/>
      <c r="U3735" s="162"/>
      <c r="V3735" s="164"/>
      <c r="W3735" s="12" t="str">
        <f t="shared" si="795"/>
        <v>Mqtt1</v>
      </c>
      <c r="X3735" s="196" t="s">
        <v>10642</v>
      </c>
      <c r="Y3735" s="6" t="str">
        <f t="shared" si="798"/>
        <v>marpower/power-tag/watermaker-pt346f01</v>
      </c>
      <c r="Z3735" s="103" t="str" cm="1">
        <f t="array" ref="Z3735">IF(COUNTIF(N3735,"spare"),"","$."&amp;_xlfn.REGEXEXTRACT(J3735,"^PT\d+[FQ]\d+_(.*)", 2))</f>
        <v>$.RMS_Current_Phase_B</v>
      </c>
      <c r="AA3735" s="12">
        <f t="shared" ref="AA3735:AA3748" si="800">AA3720+1</f>
        <v>11</v>
      </c>
      <c r="AB3735" s="6" t="s">
        <v>195</v>
      </c>
      <c r="AC3735" s="103">
        <v>3002</v>
      </c>
      <c r="AJ3735" s="80"/>
      <c r="AK3735" s="113" t="s">
        <v>1423</v>
      </c>
      <c r="AN3735" s="80"/>
      <c r="AO3735" s="80"/>
      <c r="AP3735" s="80"/>
      <c r="AQ3735" s="80"/>
      <c r="AR3735" s="127"/>
      <c r="AS3735" s="80"/>
      <c r="AT3735" s="7"/>
      <c r="AU3735" s="7"/>
      <c r="AV3735" s="165"/>
      <c r="AW3735" s="166"/>
      <c r="AX3735" s="137"/>
      <c r="AY3735" s="147"/>
      <c r="AZ3735" s="167"/>
      <c r="BA3735" s="167"/>
      <c r="BB3735" s="147" t="str">
        <f t="shared" si="799"/>
        <v/>
      </c>
      <c r="BC3735" s="168"/>
      <c r="BD3735" s="165"/>
      <c r="BE3735" s="165"/>
      <c r="BF3735" s="165"/>
      <c r="BG3735" s="165"/>
      <c r="BH3735" s="165"/>
      <c r="BI3735" s="165"/>
      <c r="BJ3735" s="165"/>
      <c r="BK3735" s="165"/>
      <c r="BL3735" s="165"/>
      <c r="BM3735" s="165"/>
      <c r="BN3735" s="165"/>
      <c r="BO3735" s="165"/>
      <c r="BP3735" s="165"/>
      <c r="BQ3735" s="165"/>
      <c r="BS3735" s="6"/>
      <c r="BT3735" s="11"/>
      <c r="BU3735" s="6"/>
      <c r="BV3735" s="6"/>
    </row>
    <row r="3736" spans="1:74" ht="15.75" x14ac:dyDescent="0.25">
      <c r="A3736" s="52" t="s">
        <v>1422</v>
      </c>
      <c r="B3736" s="56"/>
      <c r="C3736" s="7" t="s">
        <v>118</v>
      </c>
      <c r="D3736" s="7" t="s">
        <v>6559</v>
      </c>
      <c r="E3736" s="7"/>
      <c r="F3736" s="64"/>
      <c r="G3736" s="6"/>
      <c r="H3736" s="6"/>
      <c r="I3736" s="10" t="s">
        <v>110</v>
      </c>
      <c r="J3736" s="11" t="s">
        <v>2995</v>
      </c>
      <c r="K3736" s="194" t="s">
        <v>510</v>
      </c>
      <c r="L3736" s="176"/>
      <c r="M3736" s="176">
        <v>1000</v>
      </c>
      <c r="N3736" s="80" t="s">
        <v>6855</v>
      </c>
      <c r="O3736" s="162"/>
      <c r="P3736" s="80" t="s">
        <v>2193</v>
      </c>
      <c r="Q3736" s="80"/>
      <c r="R3736" s="80"/>
      <c r="S3736" s="163"/>
      <c r="T3736" s="213"/>
      <c r="U3736" s="162"/>
      <c r="V3736" s="164"/>
      <c r="W3736" s="12" t="str">
        <f t="shared" si="795"/>
        <v>Mqtt1</v>
      </c>
      <c r="X3736" s="196" t="s">
        <v>10642</v>
      </c>
      <c r="Y3736" s="6" t="str">
        <f t="shared" si="798"/>
        <v>marpower/power-tag/watermaker-pt346f01</v>
      </c>
      <c r="Z3736" s="103" t="str" cm="1">
        <f t="array" ref="Z3736">IF(COUNTIF(N3736,"spare"),"","$."&amp;_xlfn.REGEXEXTRACT(J3736,"^PT\d+[FQ]\d+_(.*)", 2))</f>
        <v>$.RMS_Current_Phase_C</v>
      </c>
      <c r="AA3736" s="12">
        <f t="shared" si="800"/>
        <v>11</v>
      </c>
      <c r="AB3736" s="6" t="s">
        <v>195</v>
      </c>
      <c r="AC3736" s="103">
        <v>3004</v>
      </c>
      <c r="AJ3736" s="80"/>
      <c r="AK3736" s="113" t="s">
        <v>1423</v>
      </c>
      <c r="AN3736" s="80"/>
      <c r="AO3736" s="80"/>
      <c r="AP3736" s="80"/>
      <c r="AQ3736" s="80"/>
      <c r="AR3736" s="127"/>
      <c r="AS3736" s="80"/>
      <c r="AT3736" s="7"/>
      <c r="AU3736" s="7"/>
      <c r="AV3736" s="165"/>
      <c r="AW3736" s="166"/>
      <c r="AX3736" s="137"/>
      <c r="AY3736" s="147"/>
      <c r="AZ3736" s="167"/>
      <c r="BA3736" s="167"/>
      <c r="BB3736" s="147" t="str">
        <f t="shared" si="799"/>
        <v/>
      </c>
      <c r="BC3736" s="168"/>
      <c r="BD3736" s="165"/>
      <c r="BE3736" s="165"/>
      <c r="BF3736" s="165"/>
      <c r="BG3736" s="165"/>
      <c r="BH3736" s="165"/>
      <c r="BI3736" s="165"/>
      <c r="BJ3736" s="165"/>
      <c r="BK3736" s="165"/>
      <c r="BL3736" s="165"/>
      <c r="BM3736" s="165"/>
      <c r="BN3736" s="165"/>
      <c r="BO3736" s="165"/>
      <c r="BP3736" s="165"/>
      <c r="BQ3736" s="165"/>
      <c r="BS3736" s="6"/>
      <c r="BT3736" s="11"/>
      <c r="BU3736" s="6"/>
      <c r="BV3736" s="6"/>
    </row>
    <row r="3737" spans="1:74" ht="15.75" x14ac:dyDescent="0.25">
      <c r="A3737" s="52" t="s">
        <v>1422</v>
      </c>
      <c r="B3737" s="56"/>
      <c r="C3737" s="7" t="s">
        <v>118</v>
      </c>
      <c r="D3737" s="7" t="s">
        <v>6559</v>
      </c>
      <c r="E3737" s="7"/>
      <c r="F3737" s="64"/>
      <c r="G3737" s="6"/>
      <c r="H3737" s="6"/>
      <c r="I3737" s="10" t="s">
        <v>110</v>
      </c>
      <c r="J3737" s="11" t="s">
        <v>2996</v>
      </c>
      <c r="K3737" s="194" t="s">
        <v>510</v>
      </c>
      <c r="L3737" s="176"/>
      <c r="M3737" s="176">
        <v>1000</v>
      </c>
      <c r="N3737" s="80" t="s">
        <v>6855</v>
      </c>
      <c r="O3737" s="162"/>
      <c r="P3737" s="80" t="s">
        <v>2194</v>
      </c>
      <c r="Q3737" s="80"/>
      <c r="R3737" s="80"/>
      <c r="S3737" s="163"/>
      <c r="T3737" s="213"/>
      <c r="U3737" s="162"/>
      <c r="V3737" s="164"/>
      <c r="W3737" s="12" t="str">
        <f t="shared" si="795"/>
        <v>Mqtt1</v>
      </c>
      <c r="X3737" s="196" t="s">
        <v>10642</v>
      </c>
      <c r="Y3737" s="6" t="str">
        <f t="shared" si="798"/>
        <v>marpower/power-tag/watermaker-pt346f01</v>
      </c>
      <c r="Z3737" s="103" t="str" cm="1">
        <f t="array" ref="Z3737">IF(COUNTIF(N3737,"spare"),"","$."&amp;_xlfn.REGEXEXTRACT(J3737,"^PT\d+[FQ]\d+_(.*)", 2))</f>
        <v>$.RMS_Current_Phase_Neut</v>
      </c>
      <c r="AA3737" s="12">
        <f t="shared" si="800"/>
        <v>11</v>
      </c>
      <c r="AB3737" s="6" t="s">
        <v>195</v>
      </c>
      <c r="AC3737" s="103">
        <v>3006</v>
      </c>
      <c r="AJ3737" s="80"/>
      <c r="AK3737" s="113" t="s">
        <v>1423</v>
      </c>
      <c r="AN3737" s="80"/>
      <c r="AO3737" s="80"/>
      <c r="AP3737" s="80"/>
      <c r="AQ3737" s="80"/>
      <c r="AR3737" s="127"/>
      <c r="AS3737" s="80"/>
      <c r="AT3737" s="7"/>
      <c r="AU3737" s="7"/>
      <c r="AV3737" s="165"/>
      <c r="AW3737" s="166"/>
      <c r="AX3737" s="137"/>
      <c r="AY3737" s="147"/>
      <c r="AZ3737" s="167"/>
      <c r="BA3737" s="167"/>
      <c r="BB3737" s="147" t="str">
        <f t="shared" si="799"/>
        <v/>
      </c>
      <c r="BC3737" s="168"/>
      <c r="BD3737" s="165"/>
      <c r="BE3737" s="165"/>
      <c r="BF3737" s="165"/>
      <c r="BG3737" s="165"/>
      <c r="BH3737" s="165"/>
      <c r="BI3737" s="165"/>
      <c r="BJ3737" s="165"/>
      <c r="BK3737" s="165"/>
      <c r="BL3737" s="165"/>
      <c r="BM3737" s="165"/>
      <c r="BN3737" s="165"/>
      <c r="BO3737" s="165"/>
      <c r="BP3737" s="165"/>
      <c r="BQ3737" s="165"/>
      <c r="BS3737" s="6"/>
      <c r="BT3737" s="11"/>
      <c r="BU3737" s="6"/>
      <c r="BV3737" s="6"/>
    </row>
    <row r="3738" spans="1:74" ht="15.75" x14ac:dyDescent="0.25">
      <c r="A3738" s="52" t="s">
        <v>1422</v>
      </c>
      <c r="B3738" s="56"/>
      <c r="C3738" s="7" t="s">
        <v>118</v>
      </c>
      <c r="D3738" s="7" t="s">
        <v>6559</v>
      </c>
      <c r="E3738" s="7"/>
      <c r="F3738" s="64"/>
      <c r="G3738" s="6"/>
      <c r="H3738" s="6"/>
      <c r="I3738" s="10" t="s">
        <v>110</v>
      </c>
      <c r="J3738" s="11" t="s">
        <v>8339</v>
      </c>
      <c r="K3738" s="194" t="s">
        <v>510</v>
      </c>
      <c r="L3738" s="176"/>
      <c r="M3738" s="176">
        <v>1000</v>
      </c>
      <c r="N3738" s="80" t="s">
        <v>6855</v>
      </c>
      <c r="O3738" s="162"/>
      <c r="P3738" s="80" t="s">
        <v>2195</v>
      </c>
      <c r="Q3738" s="80"/>
      <c r="R3738" s="80"/>
      <c r="S3738" s="163"/>
      <c r="T3738" s="213"/>
      <c r="U3738" s="162"/>
      <c r="V3738" s="164"/>
      <c r="W3738" s="12" t="str">
        <f t="shared" si="795"/>
        <v>Mqtt1</v>
      </c>
      <c r="X3738" s="196" t="s">
        <v>10642</v>
      </c>
      <c r="Y3738" s="6" t="str">
        <f t="shared" si="798"/>
        <v>marpower/power-tag/watermaker-pt346f01</v>
      </c>
      <c r="Z3738" s="103" t="str" cm="1">
        <f t="array" ref="Z3738">IF(COUNTIF(N3738,"spare"),"","$."&amp;_xlfn.REGEXEXTRACT(J3738,"^PT\d+[FQ]\d+_(.*)", 2))</f>
        <v>$.RMS_Voltage_A_N</v>
      </c>
      <c r="AA3738" s="12">
        <f t="shared" si="800"/>
        <v>11</v>
      </c>
      <c r="AB3738" s="6" t="s">
        <v>195</v>
      </c>
      <c r="AC3738" s="103">
        <v>3028</v>
      </c>
      <c r="AJ3738" s="80"/>
      <c r="AK3738" s="113" t="s">
        <v>1424</v>
      </c>
      <c r="AN3738" s="80"/>
      <c r="AO3738" s="80"/>
      <c r="AP3738" s="80"/>
      <c r="AQ3738" s="80"/>
      <c r="AR3738" s="127"/>
      <c r="AS3738" s="80"/>
      <c r="AT3738" s="7"/>
      <c r="AU3738" s="7"/>
      <c r="AV3738" s="165"/>
      <c r="AW3738" s="166"/>
      <c r="AX3738" s="137"/>
      <c r="AY3738" s="147"/>
      <c r="AZ3738" s="167"/>
      <c r="BA3738" s="167"/>
      <c r="BB3738" s="147" t="str">
        <f t="shared" si="799"/>
        <v/>
      </c>
      <c r="BC3738" s="168"/>
      <c r="BD3738" s="165"/>
      <c r="BE3738" s="165"/>
      <c r="BF3738" s="165"/>
      <c r="BG3738" s="165"/>
      <c r="BH3738" s="165"/>
      <c r="BI3738" s="165"/>
      <c r="BJ3738" s="165"/>
      <c r="BK3738" s="165"/>
      <c r="BL3738" s="165"/>
      <c r="BM3738" s="165"/>
      <c r="BN3738" s="165"/>
      <c r="BO3738" s="165"/>
      <c r="BP3738" s="165"/>
      <c r="BQ3738" s="165"/>
      <c r="BS3738" s="6"/>
      <c r="BT3738" s="11"/>
      <c r="BU3738" s="6"/>
      <c r="BV3738" s="6"/>
    </row>
    <row r="3739" spans="1:74" ht="15.75" x14ac:dyDescent="0.25">
      <c r="A3739" s="52" t="s">
        <v>1422</v>
      </c>
      <c r="B3739" s="56"/>
      <c r="C3739" s="7" t="s">
        <v>118</v>
      </c>
      <c r="D3739" s="7" t="s">
        <v>6559</v>
      </c>
      <c r="E3739" s="7"/>
      <c r="F3739" s="64"/>
      <c r="G3739" s="6"/>
      <c r="H3739" s="6"/>
      <c r="I3739" s="10" t="s">
        <v>110</v>
      </c>
      <c r="J3739" s="11" t="s">
        <v>8516</v>
      </c>
      <c r="K3739" s="194" t="s">
        <v>510</v>
      </c>
      <c r="L3739" s="176"/>
      <c r="M3739" s="176">
        <v>1000</v>
      </c>
      <c r="N3739" s="80" t="s">
        <v>6855</v>
      </c>
      <c r="O3739" s="162"/>
      <c r="P3739" s="80" t="s">
        <v>2196</v>
      </c>
      <c r="Q3739" s="80"/>
      <c r="R3739" s="80"/>
      <c r="S3739" s="163"/>
      <c r="T3739" s="213"/>
      <c r="U3739" s="162"/>
      <c r="V3739" s="164"/>
      <c r="W3739" s="12" t="str">
        <f t="shared" si="795"/>
        <v>Mqtt1</v>
      </c>
      <c r="X3739" s="196" t="s">
        <v>10642</v>
      </c>
      <c r="Y3739" s="6" t="str">
        <f t="shared" si="798"/>
        <v>marpower/power-tag/watermaker-pt346f01</v>
      </c>
      <c r="Z3739" s="103" t="str" cm="1">
        <f t="array" ref="Z3739">IF(COUNTIF(N3739,"spare"),"","$."&amp;_xlfn.REGEXEXTRACT(J3739,"^PT\d+[FQ]\d+_(.*)", 2))</f>
        <v>$.RMS_Voltage_B_N</v>
      </c>
      <c r="AA3739" s="12">
        <f t="shared" si="800"/>
        <v>11</v>
      </c>
      <c r="AB3739" s="6" t="s">
        <v>195</v>
      </c>
      <c r="AC3739" s="103">
        <v>3030</v>
      </c>
      <c r="AJ3739" s="80"/>
      <c r="AK3739" s="113" t="s">
        <v>1424</v>
      </c>
      <c r="AN3739" s="80"/>
      <c r="AO3739" s="80"/>
      <c r="AP3739" s="80"/>
      <c r="AQ3739" s="80"/>
      <c r="AR3739" s="127"/>
      <c r="AS3739" s="80"/>
      <c r="AT3739" s="7"/>
      <c r="AU3739" s="7"/>
      <c r="AV3739" s="165"/>
      <c r="AW3739" s="166"/>
      <c r="AX3739" s="137"/>
      <c r="AY3739" s="147"/>
      <c r="AZ3739" s="167"/>
      <c r="BA3739" s="167"/>
      <c r="BB3739" s="147" t="str">
        <f t="shared" si="799"/>
        <v/>
      </c>
      <c r="BC3739" s="168"/>
      <c r="BD3739" s="165"/>
      <c r="BE3739" s="165"/>
      <c r="BF3739" s="165"/>
      <c r="BG3739" s="165"/>
      <c r="BH3739" s="165"/>
      <c r="BI3739" s="165"/>
      <c r="BJ3739" s="165"/>
      <c r="BK3739" s="165"/>
      <c r="BL3739" s="165"/>
      <c r="BM3739" s="165"/>
      <c r="BN3739" s="165"/>
      <c r="BO3739" s="165"/>
      <c r="BP3739" s="165"/>
      <c r="BQ3739" s="165"/>
      <c r="BS3739" s="6"/>
      <c r="BT3739" s="11"/>
      <c r="BU3739" s="6"/>
      <c r="BV3739" s="6"/>
    </row>
    <row r="3740" spans="1:74" ht="15.75" x14ac:dyDescent="0.25">
      <c r="A3740" s="52" t="s">
        <v>1422</v>
      </c>
      <c r="B3740" s="56"/>
      <c r="C3740" s="7" t="s">
        <v>118</v>
      </c>
      <c r="D3740" s="7" t="s">
        <v>6559</v>
      </c>
      <c r="E3740" s="7"/>
      <c r="F3740" s="64"/>
      <c r="G3740" s="6"/>
      <c r="H3740" s="6"/>
      <c r="I3740" s="10" t="s">
        <v>110</v>
      </c>
      <c r="J3740" s="11" t="s">
        <v>8693</v>
      </c>
      <c r="K3740" s="194" t="s">
        <v>510</v>
      </c>
      <c r="L3740" s="176"/>
      <c r="M3740" s="176">
        <v>1000</v>
      </c>
      <c r="N3740" s="80" t="s">
        <v>6855</v>
      </c>
      <c r="O3740" s="162"/>
      <c r="P3740" s="80" t="s">
        <v>2197</v>
      </c>
      <c r="Q3740" s="80"/>
      <c r="R3740" s="80"/>
      <c r="S3740" s="163"/>
      <c r="T3740" s="213"/>
      <c r="U3740" s="162"/>
      <c r="V3740" s="164"/>
      <c r="W3740" s="12" t="str">
        <f t="shared" si="795"/>
        <v>Mqtt1</v>
      </c>
      <c r="X3740" s="196" t="s">
        <v>10642</v>
      </c>
      <c r="Y3740" s="6" t="str">
        <f t="shared" si="798"/>
        <v>marpower/power-tag/watermaker-pt346f01</v>
      </c>
      <c r="Z3740" s="103" t="str" cm="1">
        <f t="array" ref="Z3740">IF(COUNTIF(N3740,"spare"),"","$."&amp;_xlfn.REGEXEXTRACT(J3740,"^PT\d+[FQ]\d+_(.*)", 2))</f>
        <v>$.RMS_Voltage_C_N</v>
      </c>
      <c r="AA3740" s="12">
        <f t="shared" si="800"/>
        <v>11</v>
      </c>
      <c r="AB3740" s="6" t="s">
        <v>195</v>
      </c>
      <c r="AC3740" s="103">
        <v>3032</v>
      </c>
      <c r="AJ3740" s="80"/>
      <c r="AK3740" s="113" t="s">
        <v>1424</v>
      </c>
      <c r="AN3740" s="80"/>
      <c r="AO3740" s="80"/>
      <c r="AP3740" s="80"/>
      <c r="AQ3740" s="80"/>
      <c r="AR3740" s="127"/>
      <c r="AS3740" s="80"/>
      <c r="AT3740" s="7"/>
      <c r="AU3740" s="7"/>
      <c r="AV3740" s="165"/>
      <c r="AW3740" s="166"/>
      <c r="AX3740" s="137"/>
      <c r="AY3740" s="147"/>
      <c r="AZ3740" s="167"/>
      <c r="BA3740" s="167"/>
      <c r="BB3740" s="147" t="str">
        <f t="shared" si="799"/>
        <v/>
      </c>
      <c r="BC3740" s="168"/>
      <c r="BD3740" s="165"/>
      <c r="BE3740" s="165"/>
      <c r="BF3740" s="165"/>
      <c r="BG3740" s="165"/>
      <c r="BH3740" s="165"/>
      <c r="BI3740" s="165"/>
      <c r="BJ3740" s="165"/>
      <c r="BK3740" s="165"/>
      <c r="BL3740" s="165"/>
      <c r="BM3740" s="165"/>
      <c r="BN3740" s="165"/>
      <c r="BO3740" s="165"/>
      <c r="BP3740" s="165"/>
      <c r="BQ3740" s="165"/>
      <c r="BS3740" s="6"/>
      <c r="BT3740" s="11"/>
      <c r="BU3740" s="6"/>
      <c r="BV3740" s="6"/>
    </row>
    <row r="3741" spans="1:74" ht="15.75" x14ac:dyDescent="0.25">
      <c r="A3741" s="52" t="s">
        <v>1422</v>
      </c>
      <c r="B3741" s="56"/>
      <c r="C3741" s="7" t="s">
        <v>118</v>
      </c>
      <c r="D3741" s="7" t="s">
        <v>6559</v>
      </c>
      <c r="E3741" s="7"/>
      <c r="F3741" s="64"/>
      <c r="G3741" s="6"/>
      <c r="H3741" s="6"/>
      <c r="I3741" s="10" t="s">
        <v>110</v>
      </c>
      <c r="J3741" s="11" t="s">
        <v>2997</v>
      </c>
      <c r="K3741" s="194" t="s">
        <v>510</v>
      </c>
      <c r="L3741" s="176"/>
      <c r="M3741" s="176">
        <v>1000</v>
      </c>
      <c r="N3741" s="80" t="s">
        <v>6855</v>
      </c>
      <c r="O3741" s="162"/>
      <c r="P3741" s="80" t="s">
        <v>2198</v>
      </c>
      <c r="Q3741" s="80"/>
      <c r="R3741" s="80"/>
      <c r="S3741" s="163"/>
      <c r="T3741" s="213"/>
      <c r="U3741" s="162"/>
      <c r="V3741" s="164"/>
      <c r="W3741" s="12" t="str">
        <f t="shared" si="795"/>
        <v>Mqtt1</v>
      </c>
      <c r="X3741" s="196" t="s">
        <v>10642</v>
      </c>
      <c r="Y3741" s="6" t="str">
        <f t="shared" si="798"/>
        <v>marpower/power-tag/watermaker-pt346f01</v>
      </c>
      <c r="Z3741" s="103" t="str" cm="1">
        <f t="array" ref="Z3741">IF(COUNTIF(N3741,"spare"),"","$."&amp;_xlfn.REGEXEXTRACT(J3741,"^PT\d+[FQ]\d+_(.*)", 2))</f>
        <v>$.Active_Power_Phase_A</v>
      </c>
      <c r="AA3741" s="12">
        <f t="shared" si="800"/>
        <v>11</v>
      </c>
      <c r="AB3741" s="6" t="s">
        <v>195</v>
      </c>
      <c r="AC3741" s="103">
        <v>3054</v>
      </c>
      <c r="AJ3741" s="80"/>
      <c r="AK3741" s="113" t="s">
        <v>1425</v>
      </c>
      <c r="AN3741" s="80"/>
      <c r="AO3741" s="80"/>
      <c r="AP3741" s="80"/>
      <c r="AQ3741" s="80"/>
      <c r="AR3741" s="127"/>
      <c r="AS3741" s="80"/>
      <c r="AT3741" s="7"/>
      <c r="AU3741" s="7"/>
      <c r="AV3741" s="165"/>
      <c r="AW3741" s="166"/>
      <c r="AX3741" s="137"/>
      <c r="AY3741" s="147"/>
      <c r="AZ3741" s="167"/>
      <c r="BA3741" s="167"/>
      <c r="BB3741" s="147" t="str">
        <f t="shared" si="799"/>
        <v/>
      </c>
      <c r="BC3741" s="168"/>
      <c r="BD3741" s="165"/>
      <c r="BE3741" s="165"/>
      <c r="BF3741" s="165"/>
      <c r="BG3741" s="165"/>
      <c r="BH3741" s="165"/>
      <c r="BI3741" s="165"/>
      <c r="BJ3741" s="165"/>
      <c r="BK3741" s="165"/>
      <c r="BL3741" s="165"/>
      <c r="BM3741" s="165"/>
      <c r="BN3741" s="165"/>
      <c r="BO3741" s="165"/>
      <c r="BP3741" s="165"/>
      <c r="BQ3741" s="165"/>
      <c r="BS3741" s="6"/>
      <c r="BT3741" s="11"/>
      <c r="BU3741" s="6"/>
      <c r="BV3741" s="6"/>
    </row>
    <row r="3742" spans="1:74" ht="15.75" x14ac:dyDescent="0.25">
      <c r="A3742" s="52" t="s">
        <v>1422</v>
      </c>
      <c r="B3742" s="56"/>
      <c r="C3742" s="7" t="s">
        <v>118</v>
      </c>
      <c r="D3742" s="7" t="s">
        <v>6559</v>
      </c>
      <c r="E3742" s="7"/>
      <c r="F3742" s="64"/>
      <c r="G3742" s="6"/>
      <c r="H3742" s="6"/>
      <c r="I3742" s="10" t="s">
        <v>110</v>
      </c>
      <c r="J3742" s="11" t="s">
        <v>2998</v>
      </c>
      <c r="K3742" s="194" t="s">
        <v>510</v>
      </c>
      <c r="L3742" s="176"/>
      <c r="M3742" s="176">
        <v>1000</v>
      </c>
      <c r="N3742" s="80" t="s">
        <v>6855</v>
      </c>
      <c r="O3742" s="162"/>
      <c r="P3742" s="80" t="s">
        <v>2199</v>
      </c>
      <c r="Q3742" s="80"/>
      <c r="R3742" s="80"/>
      <c r="S3742" s="163"/>
      <c r="T3742" s="213"/>
      <c r="U3742" s="162"/>
      <c r="V3742" s="164"/>
      <c r="W3742" s="12" t="str">
        <f t="shared" si="795"/>
        <v>Mqtt1</v>
      </c>
      <c r="X3742" s="196" t="s">
        <v>10642</v>
      </c>
      <c r="Y3742" s="6" t="str">
        <f t="shared" si="798"/>
        <v>marpower/power-tag/watermaker-pt346f01</v>
      </c>
      <c r="Z3742" s="103" t="str" cm="1">
        <f t="array" ref="Z3742">IF(COUNTIF(N3742,"spare"),"","$."&amp;_xlfn.REGEXEXTRACT(J3742,"^PT\d+[FQ]\d+_(.*)", 2))</f>
        <v>$.Active_Power_Phase_B</v>
      </c>
      <c r="AA3742" s="12">
        <f t="shared" si="800"/>
        <v>11</v>
      </c>
      <c r="AB3742" s="6" t="s">
        <v>195</v>
      </c>
      <c r="AC3742" s="103">
        <v>3056</v>
      </c>
      <c r="AJ3742" s="80"/>
      <c r="AK3742" s="113" t="s">
        <v>1425</v>
      </c>
      <c r="AN3742" s="80"/>
      <c r="AO3742" s="80"/>
      <c r="AP3742" s="80"/>
      <c r="AQ3742" s="80"/>
      <c r="AR3742" s="127"/>
      <c r="AS3742" s="80"/>
      <c r="AT3742" s="7"/>
      <c r="AU3742" s="7"/>
      <c r="AV3742" s="165"/>
      <c r="AW3742" s="166"/>
      <c r="AX3742" s="137"/>
      <c r="AY3742" s="147"/>
      <c r="AZ3742" s="167"/>
      <c r="BA3742" s="167"/>
      <c r="BB3742" s="147" t="str">
        <f t="shared" si="799"/>
        <v/>
      </c>
      <c r="BC3742" s="168"/>
      <c r="BD3742" s="165"/>
      <c r="BE3742" s="165"/>
      <c r="BF3742" s="165"/>
      <c r="BG3742" s="165"/>
      <c r="BH3742" s="165"/>
      <c r="BI3742" s="165"/>
      <c r="BJ3742" s="165"/>
      <c r="BK3742" s="165"/>
      <c r="BL3742" s="165"/>
      <c r="BM3742" s="165"/>
      <c r="BN3742" s="165"/>
      <c r="BO3742" s="165"/>
      <c r="BP3742" s="165"/>
      <c r="BQ3742" s="165"/>
      <c r="BS3742" s="6"/>
      <c r="BT3742" s="11"/>
      <c r="BU3742" s="6"/>
      <c r="BV3742" s="6"/>
    </row>
    <row r="3743" spans="1:74" ht="15.75" x14ac:dyDescent="0.25">
      <c r="A3743" s="52" t="s">
        <v>1422</v>
      </c>
      <c r="B3743" s="56"/>
      <c r="C3743" s="7" t="s">
        <v>118</v>
      </c>
      <c r="D3743" s="7" t="s">
        <v>6559</v>
      </c>
      <c r="E3743" s="7"/>
      <c r="F3743" s="64"/>
      <c r="G3743" s="6"/>
      <c r="H3743" s="6"/>
      <c r="I3743" s="10" t="s">
        <v>110</v>
      </c>
      <c r="J3743" s="11" t="s">
        <v>2999</v>
      </c>
      <c r="K3743" s="194" t="s">
        <v>510</v>
      </c>
      <c r="L3743" s="176"/>
      <c r="M3743" s="176">
        <v>1000</v>
      </c>
      <c r="N3743" s="80" t="s">
        <v>6855</v>
      </c>
      <c r="O3743" s="162"/>
      <c r="P3743" s="80" t="s">
        <v>2200</v>
      </c>
      <c r="Q3743" s="80"/>
      <c r="R3743" s="80"/>
      <c r="S3743" s="163"/>
      <c r="T3743" s="213"/>
      <c r="U3743" s="162"/>
      <c r="V3743" s="164"/>
      <c r="W3743" s="12" t="str">
        <f t="shared" si="795"/>
        <v>Mqtt1</v>
      </c>
      <c r="X3743" s="196" t="s">
        <v>10642</v>
      </c>
      <c r="Y3743" s="6" t="str">
        <f t="shared" si="798"/>
        <v>marpower/power-tag/watermaker-pt346f01</v>
      </c>
      <c r="Z3743" s="103" t="str" cm="1">
        <f t="array" ref="Z3743">IF(COUNTIF(N3743,"spare"),"","$."&amp;_xlfn.REGEXEXTRACT(J3743,"^PT\d+[FQ]\d+_(.*)", 2))</f>
        <v>$.Active_Power_Phase_C</v>
      </c>
      <c r="AA3743" s="12">
        <f t="shared" si="800"/>
        <v>11</v>
      </c>
      <c r="AB3743" s="6" t="s">
        <v>195</v>
      </c>
      <c r="AC3743" s="103">
        <v>3058</v>
      </c>
      <c r="AJ3743" s="80"/>
      <c r="AK3743" s="113" t="s">
        <v>1425</v>
      </c>
      <c r="AN3743" s="80"/>
      <c r="AO3743" s="80"/>
      <c r="AP3743" s="80"/>
      <c r="AQ3743" s="80"/>
      <c r="AR3743" s="127"/>
      <c r="AS3743" s="80"/>
      <c r="AT3743" s="7"/>
      <c r="AU3743" s="7"/>
      <c r="AV3743" s="165"/>
      <c r="AW3743" s="166"/>
      <c r="AX3743" s="137"/>
      <c r="AY3743" s="147"/>
      <c r="AZ3743" s="167"/>
      <c r="BA3743" s="167"/>
      <c r="BB3743" s="147" t="str">
        <f t="shared" si="799"/>
        <v/>
      </c>
      <c r="BC3743" s="168"/>
      <c r="BD3743" s="165"/>
      <c r="BE3743" s="165"/>
      <c r="BF3743" s="165"/>
      <c r="BG3743" s="165"/>
      <c r="BH3743" s="165"/>
      <c r="BI3743" s="165"/>
      <c r="BJ3743" s="165"/>
      <c r="BK3743" s="165"/>
      <c r="BL3743" s="165"/>
      <c r="BM3743" s="165"/>
      <c r="BN3743" s="165"/>
      <c r="BO3743" s="165"/>
      <c r="BP3743" s="165"/>
      <c r="BQ3743" s="165"/>
      <c r="BS3743" s="6"/>
      <c r="BT3743" s="11"/>
      <c r="BU3743" s="6"/>
      <c r="BV3743" s="6"/>
    </row>
    <row r="3744" spans="1:74" ht="15.75" x14ac:dyDescent="0.25">
      <c r="A3744" s="52" t="s">
        <v>1422</v>
      </c>
      <c r="B3744" s="56"/>
      <c r="C3744" s="7" t="s">
        <v>118</v>
      </c>
      <c r="D3744" s="7" t="s">
        <v>6559</v>
      </c>
      <c r="E3744" s="7"/>
      <c r="F3744" s="64"/>
      <c r="G3744" s="6"/>
      <c r="H3744" s="6"/>
      <c r="I3744" s="10" t="s">
        <v>110</v>
      </c>
      <c r="J3744" s="11" t="s">
        <v>3000</v>
      </c>
      <c r="K3744" s="194" t="s">
        <v>510</v>
      </c>
      <c r="L3744" s="176"/>
      <c r="M3744" s="176">
        <v>1000</v>
      </c>
      <c r="N3744" s="80" t="s">
        <v>6855</v>
      </c>
      <c r="O3744" s="162"/>
      <c r="P3744" s="80" t="s">
        <v>2201</v>
      </c>
      <c r="Q3744" s="80"/>
      <c r="R3744" s="80"/>
      <c r="S3744" s="163"/>
      <c r="T3744" s="213"/>
      <c r="U3744" s="162"/>
      <c r="V3744" s="164"/>
      <c r="W3744" s="12" t="str">
        <f t="shared" si="795"/>
        <v>Mqtt1</v>
      </c>
      <c r="X3744" s="196" t="s">
        <v>10642</v>
      </c>
      <c r="Y3744" s="6" t="str">
        <f t="shared" si="798"/>
        <v>marpower/power-tag/watermaker-pt346f01</v>
      </c>
      <c r="Z3744" s="103" t="str" cm="1">
        <f t="array" ref="Z3744">IF(COUNTIF(N3744,"spare"),"","$."&amp;_xlfn.REGEXEXTRACT(J3744,"^PT\d+[FQ]\d+_(.*)", 2))</f>
        <v>$.Total_Active_Power</v>
      </c>
      <c r="AA3744" s="12">
        <f t="shared" si="800"/>
        <v>11</v>
      </c>
      <c r="AB3744" s="6" t="s">
        <v>195</v>
      </c>
      <c r="AC3744" s="103">
        <v>3060</v>
      </c>
      <c r="AJ3744" s="80"/>
      <c r="AK3744" s="113" t="s">
        <v>1425</v>
      </c>
      <c r="AN3744" s="80"/>
      <c r="AO3744" s="80"/>
      <c r="AP3744" s="80"/>
      <c r="AQ3744" s="80"/>
      <c r="AR3744" s="127"/>
      <c r="AS3744" s="80"/>
      <c r="AT3744" s="7"/>
      <c r="AU3744" s="7"/>
      <c r="AV3744" s="165"/>
      <c r="AW3744" s="166"/>
      <c r="AX3744" s="137"/>
      <c r="AY3744" s="147"/>
      <c r="AZ3744" s="167"/>
      <c r="BA3744" s="167"/>
      <c r="BB3744" s="147" t="str">
        <f t="shared" si="799"/>
        <v/>
      </c>
      <c r="BC3744" s="168"/>
      <c r="BD3744" s="165"/>
      <c r="BE3744" s="165"/>
      <c r="BF3744" s="165"/>
      <c r="BG3744" s="165"/>
      <c r="BH3744" s="165"/>
      <c r="BI3744" s="165"/>
      <c r="BJ3744" s="165"/>
      <c r="BK3744" s="165"/>
      <c r="BL3744" s="165"/>
      <c r="BM3744" s="165"/>
      <c r="BN3744" s="165"/>
      <c r="BO3744" s="165"/>
      <c r="BP3744" s="165"/>
      <c r="BQ3744" s="165"/>
      <c r="BS3744" s="6"/>
      <c r="BT3744" s="11"/>
      <c r="BU3744" s="6"/>
      <c r="BV3744" s="6"/>
    </row>
    <row r="3745" spans="1:74" ht="15.75" x14ac:dyDescent="0.25">
      <c r="A3745" s="52" t="s">
        <v>1422</v>
      </c>
      <c r="B3745" s="56"/>
      <c r="C3745" s="7" t="s">
        <v>118</v>
      </c>
      <c r="D3745" s="7" t="s">
        <v>6559</v>
      </c>
      <c r="E3745" s="7"/>
      <c r="F3745" s="64"/>
      <c r="G3745" s="6"/>
      <c r="H3745" s="6"/>
      <c r="I3745" s="10" t="s">
        <v>110</v>
      </c>
      <c r="J3745" s="11" t="s">
        <v>3001</v>
      </c>
      <c r="K3745" s="194" t="s">
        <v>510</v>
      </c>
      <c r="L3745" s="176"/>
      <c r="M3745" s="176">
        <v>1000</v>
      </c>
      <c r="N3745" s="80" t="s">
        <v>6855</v>
      </c>
      <c r="O3745" s="162"/>
      <c r="P3745" s="80" t="s">
        <v>2202</v>
      </c>
      <c r="Q3745" s="80"/>
      <c r="R3745" s="80"/>
      <c r="S3745" s="163"/>
      <c r="T3745" s="213"/>
      <c r="U3745" s="162"/>
      <c r="V3745" s="164"/>
      <c r="W3745" s="12" t="str">
        <f t="shared" si="795"/>
        <v>Mqtt1</v>
      </c>
      <c r="X3745" s="196" t="s">
        <v>10642</v>
      </c>
      <c r="Y3745" s="6" t="str">
        <f t="shared" si="798"/>
        <v>marpower/power-tag/watermaker-pt346f01</v>
      </c>
      <c r="Z3745" s="103" t="str" cm="1">
        <f t="array" ref="Z3745">IF(COUNTIF(N3745,"spare"),"","$."&amp;_xlfn.REGEXEXTRACT(J3745,"^PT\d+[FQ]\d+_(.*)", 2))</f>
        <v>$.Power_Factor_Phase_A</v>
      </c>
      <c r="AA3745" s="12">
        <f t="shared" si="800"/>
        <v>11</v>
      </c>
      <c r="AB3745" s="6" t="s">
        <v>195</v>
      </c>
      <c r="AC3745" s="103">
        <v>3078</v>
      </c>
      <c r="AJ3745" s="80"/>
      <c r="AK3745" s="113" t="s">
        <v>1426</v>
      </c>
      <c r="AN3745" s="80"/>
      <c r="AO3745" s="80"/>
      <c r="AP3745" s="80"/>
      <c r="AQ3745" s="80"/>
      <c r="AR3745" s="127"/>
      <c r="AS3745" s="80"/>
      <c r="AT3745" s="7"/>
      <c r="AU3745" s="7"/>
      <c r="AV3745" s="165"/>
      <c r="AW3745" s="166"/>
      <c r="AX3745" s="137"/>
      <c r="AY3745" s="147"/>
      <c r="AZ3745" s="167"/>
      <c r="BA3745" s="167"/>
      <c r="BB3745" s="147" t="str">
        <f t="shared" si="799"/>
        <v/>
      </c>
      <c r="BC3745" s="168"/>
      <c r="BD3745" s="165"/>
      <c r="BE3745" s="165"/>
      <c r="BF3745" s="165"/>
      <c r="BG3745" s="165"/>
      <c r="BH3745" s="165"/>
      <c r="BI3745" s="165"/>
      <c r="BJ3745" s="165"/>
      <c r="BK3745" s="165"/>
      <c r="BL3745" s="165"/>
      <c r="BM3745" s="165"/>
      <c r="BN3745" s="165"/>
      <c r="BO3745" s="165"/>
      <c r="BP3745" s="165"/>
      <c r="BQ3745" s="165"/>
      <c r="BS3745" s="6"/>
      <c r="BT3745" s="11"/>
      <c r="BU3745" s="6"/>
      <c r="BV3745" s="6"/>
    </row>
    <row r="3746" spans="1:74" ht="15.75" x14ac:dyDescent="0.25">
      <c r="A3746" s="52" t="s">
        <v>1422</v>
      </c>
      <c r="B3746" s="56"/>
      <c r="C3746" s="7" t="s">
        <v>118</v>
      </c>
      <c r="D3746" s="7" t="s">
        <v>6559</v>
      </c>
      <c r="E3746" s="7"/>
      <c r="F3746" s="64"/>
      <c r="G3746" s="6"/>
      <c r="H3746" s="6"/>
      <c r="I3746" s="10" t="s">
        <v>110</v>
      </c>
      <c r="J3746" s="11" t="s">
        <v>3002</v>
      </c>
      <c r="K3746" s="194" t="s">
        <v>510</v>
      </c>
      <c r="L3746" s="176"/>
      <c r="M3746" s="176">
        <v>1000</v>
      </c>
      <c r="N3746" s="80" t="s">
        <v>6855</v>
      </c>
      <c r="O3746" s="162"/>
      <c r="P3746" s="80" t="s">
        <v>2203</v>
      </c>
      <c r="Q3746" s="80"/>
      <c r="R3746" s="80"/>
      <c r="S3746" s="163"/>
      <c r="T3746" s="213"/>
      <c r="U3746" s="162"/>
      <c r="V3746" s="164"/>
      <c r="W3746" s="12" t="str">
        <f t="shared" si="795"/>
        <v>Mqtt1</v>
      </c>
      <c r="X3746" s="196" t="s">
        <v>10642</v>
      </c>
      <c r="Y3746" s="6" t="str">
        <f t="shared" si="798"/>
        <v>marpower/power-tag/watermaker-pt346f01</v>
      </c>
      <c r="Z3746" s="103" t="str" cm="1">
        <f t="array" ref="Z3746">IF(COUNTIF(N3746,"spare"),"","$."&amp;_xlfn.REGEXEXTRACT(J3746,"^PT\d+[FQ]\d+_(.*)", 2))</f>
        <v>$.Power_Factor_Phase_B</v>
      </c>
      <c r="AA3746" s="12">
        <f t="shared" si="800"/>
        <v>11</v>
      </c>
      <c r="AB3746" s="6" t="s">
        <v>195</v>
      </c>
      <c r="AC3746" s="103">
        <v>3080</v>
      </c>
      <c r="AJ3746" s="80"/>
      <c r="AK3746" s="113" t="s">
        <v>1426</v>
      </c>
      <c r="AN3746" s="80"/>
      <c r="AO3746" s="80"/>
      <c r="AP3746" s="80"/>
      <c r="AQ3746" s="80"/>
      <c r="AR3746" s="127"/>
      <c r="AS3746" s="80"/>
      <c r="AT3746" s="7"/>
      <c r="AU3746" s="7"/>
      <c r="AV3746" s="165"/>
      <c r="AW3746" s="166"/>
      <c r="AX3746" s="137"/>
      <c r="AY3746" s="147"/>
      <c r="AZ3746" s="167"/>
      <c r="BA3746" s="167"/>
      <c r="BB3746" s="147" t="str">
        <f t="shared" si="799"/>
        <v/>
      </c>
      <c r="BC3746" s="168"/>
      <c r="BD3746" s="165"/>
      <c r="BE3746" s="165"/>
      <c r="BF3746" s="165"/>
      <c r="BG3746" s="165"/>
      <c r="BH3746" s="165"/>
      <c r="BI3746" s="165"/>
      <c r="BJ3746" s="165"/>
      <c r="BK3746" s="165"/>
      <c r="BL3746" s="165"/>
      <c r="BM3746" s="165"/>
      <c r="BN3746" s="165"/>
      <c r="BO3746" s="165"/>
      <c r="BP3746" s="165"/>
      <c r="BQ3746" s="165"/>
      <c r="BS3746" s="6"/>
      <c r="BT3746" s="11"/>
      <c r="BU3746" s="6"/>
      <c r="BV3746" s="6"/>
    </row>
    <row r="3747" spans="1:74" ht="15.75" x14ac:dyDescent="0.25">
      <c r="A3747" s="52" t="s">
        <v>1422</v>
      </c>
      <c r="B3747" s="56"/>
      <c r="C3747" s="7" t="s">
        <v>118</v>
      </c>
      <c r="D3747" s="7" t="s">
        <v>6559</v>
      </c>
      <c r="E3747" s="7"/>
      <c r="F3747" s="64"/>
      <c r="G3747" s="6"/>
      <c r="H3747" s="6"/>
      <c r="I3747" s="10" t="s">
        <v>110</v>
      </c>
      <c r="J3747" s="11" t="s">
        <v>3003</v>
      </c>
      <c r="K3747" s="194" t="s">
        <v>510</v>
      </c>
      <c r="L3747" s="176"/>
      <c r="M3747" s="176">
        <v>1000</v>
      </c>
      <c r="N3747" s="80" t="s">
        <v>6855</v>
      </c>
      <c r="O3747" s="162"/>
      <c r="P3747" s="80" t="s">
        <v>2204</v>
      </c>
      <c r="Q3747" s="80"/>
      <c r="R3747" s="80"/>
      <c r="S3747" s="163"/>
      <c r="T3747" s="213"/>
      <c r="U3747" s="162"/>
      <c r="V3747" s="164"/>
      <c r="W3747" s="12" t="str">
        <f t="shared" si="795"/>
        <v>Mqtt1</v>
      </c>
      <c r="X3747" s="196" t="s">
        <v>10642</v>
      </c>
      <c r="Y3747" s="6" t="str">
        <f t="shared" si="798"/>
        <v>marpower/power-tag/watermaker-pt346f01</v>
      </c>
      <c r="Z3747" s="103" t="str" cm="1">
        <f t="array" ref="Z3747">IF(COUNTIF(N3747,"spare"),"","$."&amp;_xlfn.REGEXEXTRACT(J3747,"^PT\d+[FQ]\d+_(.*)", 2))</f>
        <v>$.Power_Factor_Phase_C</v>
      </c>
      <c r="AA3747" s="12">
        <f t="shared" si="800"/>
        <v>11</v>
      </c>
      <c r="AB3747" s="6" t="s">
        <v>195</v>
      </c>
      <c r="AC3747" s="103">
        <v>3082</v>
      </c>
      <c r="AJ3747" s="80"/>
      <c r="AK3747" s="113" t="s">
        <v>1426</v>
      </c>
      <c r="AN3747" s="80"/>
      <c r="AO3747" s="80"/>
      <c r="AP3747" s="80"/>
      <c r="AQ3747" s="80"/>
      <c r="AR3747" s="127"/>
      <c r="AS3747" s="80"/>
      <c r="AT3747" s="7"/>
      <c r="AU3747" s="7"/>
      <c r="AV3747" s="165"/>
      <c r="AW3747" s="166"/>
      <c r="AX3747" s="137"/>
      <c r="AY3747" s="147"/>
      <c r="AZ3747" s="167"/>
      <c r="BA3747" s="167"/>
      <c r="BB3747" s="147" t="str">
        <f t="shared" si="799"/>
        <v/>
      </c>
      <c r="BC3747" s="168"/>
      <c r="BD3747" s="165"/>
      <c r="BE3747" s="165"/>
      <c r="BF3747" s="165"/>
      <c r="BG3747" s="165"/>
      <c r="BH3747" s="165"/>
      <c r="BI3747" s="165"/>
      <c r="BJ3747" s="165"/>
      <c r="BK3747" s="165"/>
      <c r="BL3747" s="165"/>
      <c r="BM3747" s="165"/>
      <c r="BN3747" s="165"/>
      <c r="BO3747" s="165"/>
      <c r="BP3747" s="165"/>
      <c r="BQ3747" s="165"/>
      <c r="BS3747" s="6"/>
      <c r="BT3747" s="11"/>
      <c r="BU3747" s="6"/>
      <c r="BV3747" s="6"/>
    </row>
    <row r="3748" spans="1:74" ht="15.75" x14ac:dyDescent="0.25">
      <c r="A3748" s="52" t="s">
        <v>1422</v>
      </c>
      <c r="B3748" s="56"/>
      <c r="C3748" s="7" t="s">
        <v>118</v>
      </c>
      <c r="D3748" s="7" t="s">
        <v>6559</v>
      </c>
      <c r="E3748" s="7"/>
      <c r="F3748" s="64"/>
      <c r="G3748" s="6"/>
      <c r="H3748" s="6"/>
      <c r="I3748" s="10" t="s">
        <v>110</v>
      </c>
      <c r="J3748" s="11" t="s">
        <v>3004</v>
      </c>
      <c r="K3748" s="194" t="s">
        <v>510</v>
      </c>
      <c r="L3748" s="176"/>
      <c r="M3748" s="176">
        <v>1000</v>
      </c>
      <c r="N3748" s="80" t="s">
        <v>6855</v>
      </c>
      <c r="O3748" s="162"/>
      <c r="P3748" s="80" t="s">
        <v>2205</v>
      </c>
      <c r="Q3748" s="80"/>
      <c r="R3748" s="80"/>
      <c r="S3748" s="163"/>
      <c r="T3748" s="213"/>
      <c r="U3748" s="162"/>
      <c r="V3748" s="164"/>
      <c r="W3748" s="12" t="str">
        <f t="shared" si="795"/>
        <v>Mqtt1</v>
      </c>
      <c r="X3748" s="196" t="s">
        <v>10642</v>
      </c>
      <c r="Y3748" s="6" t="str">
        <f t="shared" si="798"/>
        <v>marpower/power-tag/watermaker-pt346f01</v>
      </c>
      <c r="Z3748" s="103" t="str" cm="1">
        <f t="array" ref="Z3748">IF(COUNTIF(N3748,"spare"),"","$."&amp;_xlfn.REGEXEXTRACT(J3748,"^PT\d+[FQ]\d+_(.*)", 2))</f>
        <v>$.Total_Power_Factor</v>
      </c>
      <c r="AA3748" s="12">
        <f t="shared" si="800"/>
        <v>11</v>
      </c>
      <c r="AB3748" s="6" t="s">
        <v>195</v>
      </c>
      <c r="AC3748" s="103">
        <v>3084</v>
      </c>
      <c r="AJ3748" s="80"/>
      <c r="AK3748" s="113" t="s">
        <v>1426</v>
      </c>
      <c r="AN3748" s="80"/>
      <c r="AO3748" s="80"/>
      <c r="AP3748" s="80"/>
      <c r="AQ3748" s="80"/>
      <c r="AR3748" s="127"/>
      <c r="AS3748" s="80"/>
      <c r="AT3748" s="7"/>
      <c r="AU3748" s="7"/>
      <c r="AV3748" s="165"/>
      <c r="AW3748" s="166"/>
      <c r="AX3748" s="137"/>
      <c r="AY3748" s="147"/>
      <c r="AZ3748" s="167"/>
      <c r="BA3748" s="167"/>
      <c r="BB3748" s="147" t="str">
        <f t="shared" si="799"/>
        <v/>
      </c>
      <c r="BC3748" s="168"/>
      <c r="BD3748" s="165"/>
      <c r="BE3748" s="165"/>
      <c r="BF3748" s="165"/>
      <c r="BG3748" s="165"/>
      <c r="BH3748" s="165"/>
      <c r="BI3748" s="165"/>
      <c r="BJ3748" s="165"/>
      <c r="BK3748" s="165"/>
      <c r="BL3748" s="165"/>
      <c r="BM3748" s="165"/>
      <c r="BN3748" s="165"/>
      <c r="BO3748" s="165"/>
      <c r="BP3748" s="165"/>
      <c r="BQ3748" s="165"/>
      <c r="BS3748" s="6"/>
      <c r="BT3748" s="11"/>
      <c r="BU3748" s="6"/>
      <c r="BV3748" s="6"/>
    </row>
    <row r="3749" spans="1:74" ht="15.75" x14ac:dyDescent="0.25">
      <c r="A3749" s="52" t="s">
        <v>1422</v>
      </c>
      <c r="B3749" s="56"/>
      <c r="C3749" s="7" t="s">
        <v>118</v>
      </c>
      <c r="D3749" s="7" t="s">
        <v>6559</v>
      </c>
      <c r="E3749" s="7"/>
      <c r="F3749" s="64"/>
      <c r="G3749" s="6"/>
      <c r="H3749" s="6"/>
      <c r="I3749" s="10" t="s">
        <v>110</v>
      </c>
      <c r="J3749" s="11" t="s">
        <v>3005</v>
      </c>
      <c r="K3749" s="194" t="s">
        <v>510</v>
      </c>
      <c r="L3749" s="176"/>
      <c r="M3749" s="176">
        <v>1000</v>
      </c>
      <c r="N3749" s="80" t="s">
        <v>6855</v>
      </c>
      <c r="O3749" s="162"/>
      <c r="P3749" s="80" t="s">
        <v>3542</v>
      </c>
      <c r="Q3749" s="80"/>
      <c r="R3749" s="80"/>
      <c r="S3749" s="163"/>
      <c r="T3749" s="213"/>
      <c r="U3749" s="162"/>
      <c r="V3749" s="164"/>
      <c r="W3749" s="12" t="str">
        <f t="shared" si="795"/>
        <v>Mqtt1</v>
      </c>
      <c r="X3749" s="196" t="s">
        <v>10643</v>
      </c>
      <c r="Y3749" s="6" t="str">
        <f t="shared" si="798"/>
        <v>marpower/power-tag/hydrophore-2</v>
      </c>
      <c r="Z3749" s="103" t="str" cm="1">
        <f t="array" ref="Z3749">IF(COUNTIF(N3749,"spare"),"","$."&amp;_xlfn.REGEXEXTRACT(J3749,"^PT\d+[FQ]\d+_(.*)", 2))</f>
        <v>$.RMS_Current_Phase_A</v>
      </c>
      <c r="AA3749" s="12">
        <f>AA3734+1</f>
        <v>12</v>
      </c>
      <c r="AB3749" s="6" t="s">
        <v>195</v>
      </c>
      <c r="AC3749" s="103">
        <v>3000</v>
      </c>
      <c r="AJ3749" s="80"/>
      <c r="AK3749" s="113" t="s">
        <v>1423</v>
      </c>
      <c r="AN3749" s="80"/>
      <c r="AO3749" s="80"/>
      <c r="AP3749" s="80"/>
      <c r="AQ3749" s="80"/>
      <c r="AR3749" s="127"/>
      <c r="AS3749" s="80"/>
      <c r="AT3749" s="7"/>
      <c r="AU3749" s="7"/>
      <c r="AV3749" s="165"/>
      <c r="AW3749" s="166"/>
      <c r="AX3749" s="137"/>
      <c r="AY3749" s="147"/>
      <c r="AZ3749" s="167"/>
      <c r="BA3749" s="167"/>
      <c r="BB3749" s="147" t="str">
        <f t="shared" ref="BB3749:BB3763" si="801">IF(ISNUMBER(AM3749),"1","")</f>
        <v/>
      </c>
      <c r="BC3749" s="168"/>
      <c r="BD3749" s="165"/>
      <c r="BE3749" s="165"/>
      <c r="BF3749" s="165"/>
      <c r="BG3749" s="165"/>
      <c r="BH3749" s="165"/>
      <c r="BI3749" s="165"/>
      <c r="BJ3749" s="165"/>
      <c r="BK3749" s="165"/>
      <c r="BL3749" s="165"/>
      <c r="BM3749" s="165"/>
      <c r="BN3749" s="165"/>
      <c r="BO3749" s="165"/>
      <c r="BP3749" s="165"/>
      <c r="BQ3749" s="165"/>
      <c r="BS3749" s="6"/>
      <c r="BT3749" s="11"/>
      <c r="BU3749" s="6"/>
      <c r="BV3749" s="6"/>
    </row>
    <row r="3750" spans="1:74" ht="15.75" x14ac:dyDescent="0.25">
      <c r="A3750" s="52" t="s">
        <v>1422</v>
      </c>
      <c r="B3750" s="56"/>
      <c r="C3750" s="7" t="s">
        <v>118</v>
      </c>
      <c r="D3750" s="7" t="s">
        <v>6559</v>
      </c>
      <c r="E3750" s="7"/>
      <c r="F3750" s="64"/>
      <c r="G3750" s="6"/>
      <c r="H3750" s="6"/>
      <c r="I3750" s="10" t="s">
        <v>110</v>
      </c>
      <c r="J3750" s="11" t="s">
        <v>3006</v>
      </c>
      <c r="K3750" s="194" t="s">
        <v>510</v>
      </c>
      <c r="L3750" s="176"/>
      <c r="M3750" s="176">
        <v>1000</v>
      </c>
      <c r="N3750" s="80" t="s">
        <v>6855</v>
      </c>
      <c r="O3750" s="162"/>
      <c r="P3750" s="80" t="s">
        <v>3543</v>
      </c>
      <c r="Q3750" s="80"/>
      <c r="R3750" s="80"/>
      <c r="S3750" s="163"/>
      <c r="T3750" s="213"/>
      <c r="U3750" s="162"/>
      <c r="V3750" s="164"/>
      <c r="W3750" s="12" t="str">
        <f t="shared" si="795"/>
        <v>Mqtt1</v>
      </c>
      <c r="X3750" s="196" t="s">
        <v>10643</v>
      </c>
      <c r="Y3750" s="6" t="str">
        <f t="shared" si="798"/>
        <v>marpower/power-tag/hydrophore-2</v>
      </c>
      <c r="Z3750" s="103" t="str" cm="1">
        <f t="array" ref="Z3750">IF(COUNTIF(N3750,"spare"),"","$."&amp;_xlfn.REGEXEXTRACT(J3750,"^PT\d+[FQ]\d+_(.*)", 2))</f>
        <v>$.RMS_Current_Phase_B</v>
      </c>
      <c r="AA3750" s="12">
        <f t="shared" ref="AA3750:AA3813" si="802">AA3735+1</f>
        <v>12</v>
      </c>
      <c r="AB3750" s="6" t="s">
        <v>195</v>
      </c>
      <c r="AC3750" s="103">
        <v>3002</v>
      </c>
      <c r="AJ3750" s="80"/>
      <c r="AK3750" s="113" t="s">
        <v>1423</v>
      </c>
      <c r="AN3750" s="80"/>
      <c r="AO3750" s="80"/>
      <c r="AP3750" s="80"/>
      <c r="AQ3750" s="80"/>
      <c r="AR3750" s="127"/>
      <c r="AS3750" s="80"/>
      <c r="AT3750" s="7"/>
      <c r="AU3750" s="7"/>
      <c r="AV3750" s="165"/>
      <c r="AW3750" s="166"/>
      <c r="AX3750" s="137"/>
      <c r="AY3750" s="147"/>
      <c r="AZ3750" s="167"/>
      <c r="BA3750" s="167"/>
      <c r="BB3750" s="147" t="str">
        <f t="shared" si="801"/>
        <v/>
      </c>
      <c r="BC3750" s="168"/>
      <c r="BD3750" s="165"/>
      <c r="BE3750" s="165"/>
      <c r="BF3750" s="165"/>
      <c r="BG3750" s="165"/>
      <c r="BH3750" s="165"/>
      <c r="BI3750" s="165"/>
      <c r="BJ3750" s="165"/>
      <c r="BK3750" s="165"/>
      <c r="BL3750" s="165"/>
      <c r="BM3750" s="165"/>
      <c r="BN3750" s="165"/>
      <c r="BO3750" s="165"/>
      <c r="BP3750" s="165"/>
      <c r="BQ3750" s="165"/>
      <c r="BS3750" s="6"/>
      <c r="BT3750" s="11"/>
      <c r="BU3750" s="6"/>
      <c r="BV3750" s="6"/>
    </row>
    <row r="3751" spans="1:74" ht="15.75" x14ac:dyDescent="0.25">
      <c r="A3751" s="52" t="s">
        <v>1422</v>
      </c>
      <c r="B3751" s="56"/>
      <c r="C3751" s="7" t="s">
        <v>118</v>
      </c>
      <c r="D3751" s="7" t="s">
        <v>6559</v>
      </c>
      <c r="E3751" s="7"/>
      <c r="F3751" s="64"/>
      <c r="G3751" s="6"/>
      <c r="H3751" s="6"/>
      <c r="I3751" s="10" t="s">
        <v>110</v>
      </c>
      <c r="J3751" s="11" t="s">
        <v>3007</v>
      </c>
      <c r="K3751" s="194" t="s">
        <v>510</v>
      </c>
      <c r="L3751" s="176"/>
      <c r="M3751" s="176">
        <v>1000</v>
      </c>
      <c r="N3751" s="80" t="s">
        <v>6855</v>
      </c>
      <c r="O3751" s="162"/>
      <c r="P3751" s="80" t="s">
        <v>3544</v>
      </c>
      <c r="Q3751" s="80"/>
      <c r="R3751" s="80"/>
      <c r="S3751" s="163"/>
      <c r="T3751" s="213"/>
      <c r="U3751" s="162"/>
      <c r="V3751" s="164"/>
      <c r="W3751" s="12" t="str">
        <f t="shared" si="795"/>
        <v>Mqtt1</v>
      </c>
      <c r="X3751" s="196" t="s">
        <v>10643</v>
      </c>
      <c r="Y3751" s="6" t="str">
        <f t="shared" si="798"/>
        <v>marpower/power-tag/hydrophore-2</v>
      </c>
      <c r="Z3751" s="103" t="str" cm="1">
        <f t="array" ref="Z3751">IF(COUNTIF(N3751,"spare"),"","$."&amp;_xlfn.REGEXEXTRACT(J3751,"^PT\d+[FQ]\d+_(.*)", 2))</f>
        <v>$.RMS_Current_Phase_C</v>
      </c>
      <c r="AA3751" s="12">
        <f t="shared" si="802"/>
        <v>12</v>
      </c>
      <c r="AB3751" s="6" t="s">
        <v>195</v>
      </c>
      <c r="AC3751" s="103">
        <v>3004</v>
      </c>
      <c r="AJ3751" s="80"/>
      <c r="AK3751" s="113" t="s">
        <v>1423</v>
      </c>
      <c r="AN3751" s="80"/>
      <c r="AO3751" s="80"/>
      <c r="AP3751" s="80"/>
      <c r="AQ3751" s="80"/>
      <c r="AR3751" s="127"/>
      <c r="AS3751" s="80"/>
      <c r="AT3751" s="7"/>
      <c r="AU3751" s="7"/>
      <c r="AV3751" s="165"/>
      <c r="AW3751" s="166"/>
      <c r="AX3751" s="137"/>
      <c r="AY3751" s="147"/>
      <c r="AZ3751" s="167"/>
      <c r="BA3751" s="167"/>
      <c r="BB3751" s="147" t="str">
        <f t="shared" si="801"/>
        <v/>
      </c>
      <c r="BC3751" s="168"/>
      <c r="BD3751" s="165"/>
      <c r="BE3751" s="165"/>
      <c r="BF3751" s="165"/>
      <c r="BG3751" s="165"/>
      <c r="BH3751" s="165"/>
      <c r="BI3751" s="165"/>
      <c r="BJ3751" s="165"/>
      <c r="BK3751" s="165"/>
      <c r="BL3751" s="165"/>
      <c r="BM3751" s="165"/>
      <c r="BN3751" s="165"/>
      <c r="BO3751" s="165"/>
      <c r="BP3751" s="165"/>
      <c r="BQ3751" s="165"/>
      <c r="BS3751" s="6"/>
      <c r="BT3751" s="11"/>
      <c r="BU3751" s="6"/>
      <c r="BV3751" s="6"/>
    </row>
    <row r="3752" spans="1:74" ht="15.75" x14ac:dyDescent="0.25">
      <c r="A3752" s="52" t="s">
        <v>1422</v>
      </c>
      <c r="B3752" s="56"/>
      <c r="C3752" s="7" t="s">
        <v>118</v>
      </c>
      <c r="D3752" s="7" t="s">
        <v>6559</v>
      </c>
      <c r="E3752" s="7"/>
      <c r="F3752" s="64"/>
      <c r="G3752" s="6"/>
      <c r="H3752" s="6"/>
      <c r="I3752" s="10" t="s">
        <v>110</v>
      </c>
      <c r="J3752" s="11" t="s">
        <v>3008</v>
      </c>
      <c r="K3752" s="194" t="s">
        <v>510</v>
      </c>
      <c r="L3752" s="176"/>
      <c r="M3752" s="176">
        <v>1000</v>
      </c>
      <c r="N3752" s="80" t="s">
        <v>6855</v>
      </c>
      <c r="O3752" s="162"/>
      <c r="P3752" s="80" t="s">
        <v>3545</v>
      </c>
      <c r="Q3752" s="80"/>
      <c r="R3752" s="80"/>
      <c r="S3752" s="163"/>
      <c r="T3752" s="213"/>
      <c r="U3752" s="162"/>
      <c r="V3752" s="164"/>
      <c r="W3752" s="12" t="str">
        <f t="shared" si="795"/>
        <v>Mqtt1</v>
      </c>
      <c r="X3752" s="196" t="s">
        <v>10643</v>
      </c>
      <c r="Y3752" s="6" t="str">
        <f t="shared" si="798"/>
        <v>marpower/power-tag/hydrophore-2</v>
      </c>
      <c r="Z3752" s="103" t="str" cm="1">
        <f t="array" ref="Z3752">IF(COUNTIF(N3752,"spare"),"","$."&amp;_xlfn.REGEXEXTRACT(J3752,"^PT\d+[FQ]\d+_(.*)", 2))</f>
        <v>$.RMS_Current_Phase_Neut</v>
      </c>
      <c r="AA3752" s="12">
        <f t="shared" si="802"/>
        <v>12</v>
      </c>
      <c r="AB3752" s="6" t="s">
        <v>195</v>
      </c>
      <c r="AC3752" s="103">
        <v>3006</v>
      </c>
      <c r="AJ3752" s="80"/>
      <c r="AK3752" s="113" t="s">
        <v>1423</v>
      </c>
      <c r="AN3752" s="80"/>
      <c r="AO3752" s="80"/>
      <c r="AP3752" s="80"/>
      <c r="AQ3752" s="80"/>
      <c r="AR3752" s="127"/>
      <c r="AS3752" s="80"/>
      <c r="AT3752" s="7"/>
      <c r="AU3752" s="7"/>
      <c r="AV3752" s="165"/>
      <c r="AW3752" s="166"/>
      <c r="AX3752" s="137"/>
      <c r="AY3752" s="147"/>
      <c r="AZ3752" s="167"/>
      <c r="BA3752" s="167"/>
      <c r="BB3752" s="147" t="str">
        <f t="shared" si="801"/>
        <v/>
      </c>
      <c r="BC3752" s="168"/>
      <c r="BD3752" s="165"/>
      <c r="BE3752" s="165"/>
      <c r="BF3752" s="165"/>
      <c r="BG3752" s="165"/>
      <c r="BH3752" s="165"/>
      <c r="BI3752" s="165"/>
      <c r="BJ3752" s="165"/>
      <c r="BK3752" s="165"/>
      <c r="BL3752" s="165"/>
      <c r="BM3752" s="165"/>
      <c r="BN3752" s="165"/>
      <c r="BO3752" s="165"/>
      <c r="BP3752" s="165"/>
      <c r="BQ3752" s="165"/>
      <c r="BS3752" s="6"/>
      <c r="BT3752" s="11"/>
      <c r="BU3752" s="6"/>
      <c r="BV3752" s="6"/>
    </row>
    <row r="3753" spans="1:74" ht="15.75" x14ac:dyDescent="0.25">
      <c r="A3753" s="52" t="s">
        <v>1422</v>
      </c>
      <c r="B3753" s="56"/>
      <c r="C3753" s="7" t="s">
        <v>118</v>
      </c>
      <c r="D3753" s="7" t="s">
        <v>6559</v>
      </c>
      <c r="E3753" s="7"/>
      <c r="F3753" s="64"/>
      <c r="G3753" s="6"/>
      <c r="H3753" s="6"/>
      <c r="I3753" s="10" t="s">
        <v>110</v>
      </c>
      <c r="J3753" s="11" t="s">
        <v>8340</v>
      </c>
      <c r="K3753" s="194" t="s">
        <v>510</v>
      </c>
      <c r="L3753" s="176"/>
      <c r="M3753" s="176">
        <v>1000</v>
      </c>
      <c r="N3753" s="80" t="s">
        <v>6855</v>
      </c>
      <c r="O3753" s="162"/>
      <c r="P3753" s="80" t="s">
        <v>3546</v>
      </c>
      <c r="Q3753" s="80"/>
      <c r="R3753" s="80"/>
      <c r="S3753" s="163"/>
      <c r="T3753" s="213"/>
      <c r="U3753" s="162"/>
      <c r="V3753" s="164"/>
      <c r="W3753" s="12" t="str">
        <f t="shared" si="795"/>
        <v>Mqtt1</v>
      </c>
      <c r="X3753" s="196" t="s">
        <v>10643</v>
      </c>
      <c r="Y3753" s="6" t="str">
        <f t="shared" si="798"/>
        <v>marpower/power-tag/hydrophore-2</v>
      </c>
      <c r="Z3753" s="103" t="str" cm="1">
        <f t="array" ref="Z3753">IF(COUNTIF(N3753,"spare"),"","$."&amp;_xlfn.REGEXEXTRACT(J3753,"^PT\d+[FQ]\d+_(.*)", 2))</f>
        <v>$.RMS_Voltage_A_N</v>
      </c>
      <c r="AA3753" s="12">
        <f t="shared" si="802"/>
        <v>12</v>
      </c>
      <c r="AB3753" s="6" t="s">
        <v>195</v>
      </c>
      <c r="AC3753" s="103">
        <v>3028</v>
      </c>
      <c r="AJ3753" s="80"/>
      <c r="AK3753" s="113" t="s">
        <v>1424</v>
      </c>
      <c r="AN3753" s="80"/>
      <c r="AO3753" s="80"/>
      <c r="AP3753" s="80"/>
      <c r="AQ3753" s="80"/>
      <c r="AR3753" s="127"/>
      <c r="AS3753" s="80"/>
      <c r="AT3753" s="7"/>
      <c r="AU3753" s="7"/>
      <c r="AV3753" s="165"/>
      <c r="AW3753" s="166"/>
      <c r="AX3753" s="137"/>
      <c r="AY3753" s="147"/>
      <c r="AZ3753" s="167"/>
      <c r="BA3753" s="167"/>
      <c r="BB3753" s="147" t="str">
        <f t="shared" si="801"/>
        <v/>
      </c>
      <c r="BC3753" s="168"/>
      <c r="BD3753" s="165"/>
      <c r="BE3753" s="165"/>
      <c r="BF3753" s="165"/>
      <c r="BG3753" s="165"/>
      <c r="BH3753" s="165"/>
      <c r="BI3753" s="165"/>
      <c r="BJ3753" s="165"/>
      <c r="BK3753" s="165"/>
      <c r="BL3753" s="165"/>
      <c r="BM3753" s="165"/>
      <c r="BN3753" s="165"/>
      <c r="BO3753" s="165"/>
      <c r="BP3753" s="165"/>
      <c r="BQ3753" s="165"/>
      <c r="BS3753" s="6"/>
      <c r="BT3753" s="11"/>
      <c r="BU3753" s="6"/>
      <c r="BV3753" s="6"/>
    </row>
    <row r="3754" spans="1:74" ht="15.75" x14ac:dyDescent="0.25">
      <c r="A3754" s="52" t="s">
        <v>1422</v>
      </c>
      <c r="B3754" s="56"/>
      <c r="C3754" s="7" t="s">
        <v>118</v>
      </c>
      <c r="D3754" s="7" t="s">
        <v>6559</v>
      </c>
      <c r="E3754" s="7"/>
      <c r="F3754" s="64"/>
      <c r="G3754" s="6"/>
      <c r="H3754" s="6"/>
      <c r="I3754" s="10" t="s">
        <v>110</v>
      </c>
      <c r="J3754" s="11" t="s">
        <v>8517</v>
      </c>
      <c r="K3754" s="194" t="s">
        <v>510</v>
      </c>
      <c r="L3754" s="176"/>
      <c r="M3754" s="176">
        <v>1000</v>
      </c>
      <c r="N3754" s="80" t="s">
        <v>6855</v>
      </c>
      <c r="O3754" s="162"/>
      <c r="P3754" s="80" t="s">
        <v>3547</v>
      </c>
      <c r="Q3754" s="80"/>
      <c r="R3754" s="80"/>
      <c r="S3754" s="163"/>
      <c r="T3754" s="213"/>
      <c r="U3754" s="162"/>
      <c r="V3754" s="164"/>
      <c r="W3754" s="12" t="str">
        <f t="shared" si="795"/>
        <v>Mqtt1</v>
      </c>
      <c r="X3754" s="196" t="s">
        <v>10643</v>
      </c>
      <c r="Y3754" s="6" t="str">
        <f t="shared" si="798"/>
        <v>marpower/power-tag/hydrophore-2</v>
      </c>
      <c r="Z3754" s="103" t="str" cm="1">
        <f t="array" ref="Z3754">IF(COUNTIF(N3754,"spare"),"","$."&amp;_xlfn.REGEXEXTRACT(J3754,"^PT\d+[FQ]\d+_(.*)", 2))</f>
        <v>$.RMS_Voltage_B_N</v>
      </c>
      <c r="AA3754" s="12">
        <f t="shared" si="802"/>
        <v>12</v>
      </c>
      <c r="AB3754" s="6" t="s">
        <v>195</v>
      </c>
      <c r="AC3754" s="103">
        <v>3030</v>
      </c>
      <c r="AJ3754" s="80"/>
      <c r="AK3754" s="113" t="s">
        <v>1424</v>
      </c>
      <c r="AN3754" s="80"/>
      <c r="AO3754" s="80"/>
      <c r="AP3754" s="80"/>
      <c r="AQ3754" s="80"/>
      <c r="AR3754" s="127"/>
      <c r="AS3754" s="80"/>
      <c r="AT3754" s="7"/>
      <c r="AU3754" s="7"/>
      <c r="AV3754" s="165"/>
      <c r="AW3754" s="166"/>
      <c r="AX3754" s="137"/>
      <c r="AY3754" s="147"/>
      <c r="AZ3754" s="167"/>
      <c r="BA3754" s="167"/>
      <c r="BB3754" s="147" t="str">
        <f t="shared" si="801"/>
        <v/>
      </c>
      <c r="BC3754" s="168"/>
      <c r="BD3754" s="165"/>
      <c r="BE3754" s="165"/>
      <c r="BF3754" s="165"/>
      <c r="BG3754" s="165"/>
      <c r="BH3754" s="165"/>
      <c r="BI3754" s="165"/>
      <c r="BJ3754" s="165"/>
      <c r="BK3754" s="165"/>
      <c r="BL3754" s="165"/>
      <c r="BM3754" s="165"/>
      <c r="BN3754" s="165"/>
      <c r="BO3754" s="165"/>
      <c r="BP3754" s="165"/>
      <c r="BQ3754" s="165"/>
      <c r="BS3754" s="6"/>
      <c r="BT3754" s="11"/>
      <c r="BU3754" s="6"/>
      <c r="BV3754" s="6"/>
    </row>
    <row r="3755" spans="1:74" ht="15.75" x14ac:dyDescent="0.25">
      <c r="A3755" s="52" t="s">
        <v>1422</v>
      </c>
      <c r="B3755" s="56"/>
      <c r="C3755" s="7" t="s">
        <v>118</v>
      </c>
      <c r="D3755" s="7" t="s">
        <v>6559</v>
      </c>
      <c r="E3755" s="7"/>
      <c r="F3755" s="64"/>
      <c r="G3755" s="6"/>
      <c r="H3755" s="6"/>
      <c r="I3755" s="10" t="s">
        <v>110</v>
      </c>
      <c r="J3755" s="11" t="s">
        <v>8694</v>
      </c>
      <c r="K3755" s="194" t="s">
        <v>510</v>
      </c>
      <c r="L3755" s="176"/>
      <c r="M3755" s="176">
        <v>1000</v>
      </c>
      <c r="N3755" s="80" t="s">
        <v>6855</v>
      </c>
      <c r="O3755" s="162"/>
      <c r="P3755" s="80" t="s">
        <v>3548</v>
      </c>
      <c r="Q3755" s="80"/>
      <c r="R3755" s="80"/>
      <c r="S3755" s="163"/>
      <c r="T3755" s="213"/>
      <c r="U3755" s="162"/>
      <c r="V3755" s="164"/>
      <c r="W3755" s="12" t="str">
        <f t="shared" si="795"/>
        <v>Mqtt1</v>
      </c>
      <c r="X3755" s="196" t="s">
        <v>10643</v>
      </c>
      <c r="Y3755" s="6" t="str">
        <f t="shared" si="798"/>
        <v>marpower/power-tag/hydrophore-2</v>
      </c>
      <c r="Z3755" s="103" t="str" cm="1">
        <f t="array" ref="Z3755">IF(COUNTIF(N3755,"spare"),"","$."&amp;_xlfn.REGEXEXTRACT(J3755,"^PT\d+[FQ]\d+_(.*)", 2))</f>
        <v>$.RMS_Voltage_C_N</v>
      </c>
      <c r="AA3755" s="12">
        <f t="shared" si="802"/>
        <v>12</v>
      </c>
      <c r="AB3755" s="6" t="s">
        <v>195</v>
      </c>
      <c r="AC3755" s="103">
        <v>3032</v>
      </c>
      <c r="AJ3755" s="80"/>
      <c r="AK3755" s="113" t="s">
        <v>1424</v>
      </c>
      <c r="AN3755" s="80"/>
      <c r="AO3755" s="80"/>
      <c r="AP3755" s="80"/>
      <c r="AQ3755" s="80"/>
      <c r="AR3755" s="127"/>
      <c r="AS3755" s="80"/>
      <c r="AT3755" s="7"/>
      <c r="AU3755" s="7"/>
      <c r="AV3755" s="165"/>
      <c r="AW3755" s="166"/>
      <c r="AX3755" s="137"/>
      <c r="AY3755" s="147"/>
      <c r="AZ3755" s="167"/>
      <c r="BA3755" s="167"/>
      <c r="BB3755" s="147" t="str">
        <f t="shared" si="801"/>
        <v/>
      </c>
      <c r="BC3755" s="168"/>
      <c r="BD3755" s="165"/>
      <c r="BE3755" s="165"/>
      <c r="BF3755" s="165"/>
      <c r="BG3755" s="165"/>
      <c r="BH3755" s="165"/>
      <c r="BI3755" s="165"/>
      <c r="BJ3755" s="165"/>
      <c r="BK3755" s="165"/>
      <c r="BL3755" s="165"/>
      <c r="BM3755" s="165"/>
      <c r="BN3755" s="165"/>
      <c r="BO3755" s="165"/>
      <c r="BP3755" s="165"/>
      <c r="BQ3755" s="165"/>
      <c r="BS3755" s="6"/>
      <c r="BT3755" s="11"/>
      <c r="BU3755" s="6"/>
      <c r="BV3755" s="6"/>
    </row>
    <row r="3756" spans="1:74" ht="15.75" x14ac:dyDescent="0.25">
      <c r="A3756" s="52" t="s">
        <v>1422</v>
      </c>
      <c r="B3756" s="56"/>
      <c r="C3756" s="7" t="s">
        <v>118</v>
      </c>
      <c r="D3756" s="7" t="s">
        <v>6559</v>
      </c>
      <c r="E3756" s="7"/>
      <c r="F3756" s="64"/>
      <c r="G3756" s="6"/>
      <c r="H3756" s="6"/>
      <c r="I3756" s="10" t="s">
        <v>110</v>
      </c>
      <c r="J3756" s="11" t="s">
        <v>3009</v>
      </c>
      <c r="K3756" s="194" t="s">
        <v>510</v>
      </c>
      <c r="L3756" s="176"/>
      <c r="M3756" s="176">
        <v>1000</v>
      </c>
      <c r="N3756" s="80" t="s">
        <v>6855</v>
      </c>
      <c r="O3756" s="162"/>
      <c r="P3756" s="80" t="s">
        <v>3549</v>
      </c>
      <c r="Q3756" s="80"/>
      <c r="R3756" s="80"/>
      <c r="S3756" s="163"/>
      <c r="T3756" s="213"/>
      <c r="U3756" s="162"/>
      <c r="V3756" s="164"/>
      <c r="W3756" s="12" t="str">
        <f t="shared" si="795"/>
        <v>Mqtt1</v>
      </c>
      <c r="X3756" s="196" t="s">
        <v>10643</v>
      </c>
      <c r="Y3756" s="6" t="str">
        <f t="shared" si="798"/>
        <v>marpower/power-tag/hydrophore-2</v>
      </c>
      <c r="Z3756" s="103" t="str" cm="1">
        <f t="array" ref="Z3756">IF(COUNTIF(N3756,"spare"),"","$."&amp;_xlfn.REGEXEXTRACT(J3756,"^PT\d+[FQ]\d+_(.*)", 2))</f>
        <v>$.Active_Power_Phase_A</v>
      </c>
      <c r="AA3756" s="12">
        <f t="shared" si="802"/>
        <v>12</v>
      </c>
      <c r="AB3756" s="6" t="s">
        <v>195</v>
      </c>
      <c r="AC3756" s="103">
        <v>3054</v>
      </c>
      <c r="AJ3756" s="80"/>
      <c r="AK3756" s="113" t="s">
        <v>1425</v>
      </c>
      <c r="AN3756" s="80"/>
      <c r="AO3756" s="80"/>
      <c r="AP3756" s="80"/>
      <c r="AQ3756" s="80"/>
      <c r="AR3756" s="127"/>
      <c r="AS3756" s="80"/>
      <c r="AT3756" s="7"/>
      <c r="AU3756" s="7"/>
      <c r="AV3756" s="165"/>
      <c r="AW3756" s="166"/>
      <c r="AX3756" s="137"/>
      <c r="AY3756" s="147"/>
      <c r="AZ3756" s="167"/>
      <c r="BA3756" s="167"/>
      <c r="BB3756" s="147" t="str">
        <f t="shared" si="801"/>
        <v/>
      </c>
      <c r="BC3756" s="168"/>
      <c r="BD3756" s="165"/>
      <c r="BE3756" s="165"/>
      <c r="BF3756" s="165"/>
      <c r="BG3756" s="165"/>
      <c r="BH3756" s="165"/>
      <c r="BI3756" s="165"/>
      <c r="BJ3756" s="165"/>
      <c r="BK3756" s="165"/>
      <c r="BL3756" s="165"/>
      <c r="BM3756" s="165"/>
      <c r="BN3756" s="165"/>
      <c r="BO3756" s="165"/>
      <c r="BP3756" s="165"/>
      <c r="BQ3756" s="165"/>
      <c r="BS3756" s="6"/>
      <c r="BT3756" s="11"/>
      <c r="BU3756" s="6"/>
      <c r="BV3756" s="6"/>
    </row>
    <row r="3757" spans="1:74" ht="15.75" x14ac:dyDescent="0.25">
      <c r="A3757" s="52" t="s">
        <v>1422</v>
      </c>
      <c r="B3757" s="56"/>
      <c r="C3757" s="7" t="s">
        <v>118</v>
      </c>
      <c r="D3757" s="7" t="s">
        <v>6559</v>
      </c>
      <c r="E3757" s="7"/>
      <c r="F3757" s="64"/>
      <c r="G3757" s="6"/>
      <c r="H3757" s="6"/>
      <c r="I3757" s="10" t="s">
        <v>110</v>
      </c>
      <c r="J3757" s="11" t="s">
        <v>3010</v>
      </c>
      <c r="K3757" s="194" t="s">
        <v>510</v>
      </c>
      <c r="L3757" s="176"/>
      <c r="M3757" s="176">
        <v>1000</v>
      </c>
      <c r="N3757" s="80" t="s">
        <v>6855</v>
      </c>
      <c r="O3757" s="162"/>
      <c r="P3757" s="80" t="s">
        <v>3550</v>
      </c>
      <c r="Q3757" s="80"/>
      <c r="R3757" s="80"/>
      <c r="S3757" s="163"/>
      <c r="T3757" s="213"/>
      <c r="U3757" s="162"/>
      <c r="V3757" s="164"/>
      <c r="W3757" s="12" t="str">
        <f t="shared" si="795"/>
        <v>Mqtt1</v>
      </c>
      <c r="X3757" s="196" t="s">
        <v>10643</v>
      </c>
      <c r="Y3757" s="6" t="str">
        <f t="shared" si="798"/>
        <v>marpower/power-tag/hydrophore-2</v>
      </c>
      <c r="Z3757" s="103" t="str" cm="1">
        <f t="array" ref="Z3757">IF(COUNTIF(N3757,"spare"),"","$."&amp;_xlfn.REGEXEXTRACT(J3757,"^PT\d+[FQ]\d+_(.*)", 2))</f>
        <v>$.Active_Power_Phase_B</v>
      </c>
      <c r="AA3757" s="12">
        <f t="shared" si="802"/>
        <v>12</v>
      </c>
      <c r="AB3757" s="6" t="s">
        <v>195</v>
      </c>
      <c r="AC3757" s="103">
        <v>3056</v>
      </c>
      <c r="AJ3757" s="80"/>
      <c r="AK3757" s="113" t="s">
        <v>1425</v>
      </c>
      <c r="AN3757" s="80"/>
      <c r="AO3757" s="80"/>
      <c r="AP3757" s="80"/>
      <c r="AQ3757" s="80"/>
      <c r="AR3757" s="127"/>
      <c r="AS3757" s="80"/>
      <c r="AT3757" s="7"/>
      <c r="AU3757" s="7"/>
      <c r="AV3757" s="165"/>
      <c r="AW3757" s="166"/>
      <c r="AX3757" s="137"/>
      <c r="AY3757" s="147"/>
      <c r="AZ3757" s="167"/>
      <c r="BA3757" s="167"/>
      <c r="BB3757" s="147" t="str">
        <f t="shared" si="801"/>
        <v/>
      </c>
      <c r="BC3757" s="168"/>
      <c r="BD3757" s="165"/>
      <c r="BE3757" s="165"/>
      <c r="BF3757" s="165"/>
      <c r="BG3757" s="165"/>
      <c r="BH3757" s="165"/>
      <c r="BI3757" s="165"/>
      <c r="BJ3757" s="165"/>
      <c r="BK3757" s="165"/>
      <c r="BL3757" s="165"/>
      <c r="BM3757" s="165"/>
      <c r="BN3757" s="165"/>
      <c r="BO3757" s="165"/>
      <c r="BP3757" s="165"/>
      <c r="BQ3757" s="165"/>
      <c r="BS3757" s="6"/>
      <c r="BT3757" s="11"/>
      <c r="BU3757" s="6"/>
      <c r="BV3757" s="6"/>
    </row>
    <row r="3758" spans="1:74" ht="15.75" x14ac:dyDescent="0.25">
      <c r="A3758" s="52" t="s">
        <v>1422</v>
      </c>
      <c r="B3758" s="56"/>
      <c r="C3758" s="7" t="s">
        <v>118</v>
      </c>
      <c r="D3758" s="7" t="s">
        <v>6559</v>
      </c>
      <c r="E3758" s="7"/>
      <c r="F3758" s="64"/>
      <c r="G3758" s="6"/>
      <c r="H3758" s="6"/>
      <c r="I3758" s="10" t="s">
        <v>110</v>
      </c>
      <c r="J3758" s="11" t="s">
        <v>3011</v>
      </c>
      <c r="K3758" s="194" t="s">
        <v>510</v>
      </c>
      <c r="L3758" s="176"/>
      <c r="M3758" s="176">
        <v>1000</v>
      </c>
      <c r="N3758" s="80" t="s">
        <v>6855</v>
      </c>
      <c r="O3758" s="162"/>
      <c r="P3758" s="80" t="s">
        <v>3551</v>
      </c>
      <c r="Q3758" s="80"/>
      <c r="R3758" s="80"/>
      <c r="S3758" s="163"/>
      <c r="T3758" s="213"/>
      <c r="U3758" s="162"/>
      <c r="V3758" s="164"/>
      <c r="W3758" s="12" t="str">
        <f t="shared" si="795"/>
        <v>Mqtt1</v>
      </c>
      <c r="X3758" s="196" t="s">
        <v>10643</v>
      </c>
      <c r="Y3758" s="6" t="str">
        <f t="shared" si="798"/>
        <v>marpower/power-tag/hydrophore-2</v>
      </c>
      <c r="Z3758" s="103" t="str" cm="1">
        <f t="array" ref="Z3758">IF(COUNTIF(N3758,"spare"),"","$."&amp;_xlfn.REGEXEXTRACT(J3758,"^PT\d+[FQ]\d+_(.*)", 2))</f>
        <v>$.Active_Power_Phase_C</v>
      </c>
      <c r="AA3758" s="12">
        <f t="shared" si="802"/>
        <v>12</v>
      </c>
      <c r="AB3758" s="6" t="s">
        <v>195</v>
      </c>
      <c r="AC3758" s="103">
        <v>3058</v>
      </c>
      <c r="AJ3758" s="80"/>
      <c r="AK3758" s="113" t="s">
        <v>1425</v>
      </c>
      <c r="AN3758" s="80"/>
      <c r="AO3758" s="80"/>
      <c r="AP3758" s="80"/>
      <c r="AQ3758" s="80"/>
      <c r="AR3758" s="127"/>
      <c r="AS3758" s="80"/>
      <c r="AT3758" s="7"/>
      <c r="AU3758" s="7"/>
      <c r="AV3758" s="165"/>
      <c r="AW3758" s="166"/>
      <c r="AX3758" s="137"/>
      <c r="AY3758" s="147"/>
      <c r="AZ3758" s="167"/>
      <c r="BA3758" s="167"/>
      <c r="BB3758" s="147" t="str">
        <f t="shared" si="801"/>
        <v/>
      </c>
      <c r="BC3758" s="168"/>
      <c r="BD3758" s="165"/>
      <c r="BE3758" s="165"/>
      <c r="BF3758" s="165"/>
      <c r="BG3758" s="165"/>
      <c r="BH3758" s="165"/>
      <c r="BI3758" s="165"/>
      <c r="BJ3758" s="165"/>
      <c r="BK3758" s="165"/>
      <c r="BL3758" s="165"/>
      <c r="BM3758" s="165"/>
      <c r="BN3758" s="165"/>
      <c r="BO3758" s="165"/>
      <c r="BP3758" s="165"/>
      <c r="BQ3758" s="165"/>
      <c r="BS3758" s="6"/>
      <c r="BT3758" s="11"/>
      <c r="BU3758" s="6"/>
      <c r="BV3758" s="6"/>
    </row>
    <row r="3759" spans="1:74" ht="15.75" x14ac:dyDescent="0.25">
      <c r="A3759" s="52" t="s">
        <v>1422</v>
      </c>
      <c r="B3759" s="56"/>
      <c r="C3759" s="7" t="s">
        <v>118</v>
      </c>
      <c r="D3759" s="7" t="s">
        <v>6559</v>
      </c>
      <c r="E3759" s="7"/>
      <c r="F3759" s="64"/>
      <c r="G3759" s="6"/>
      <c r="H3759" s="6"/>
      <c r="I3759" s="10" t="s">
        <v>110</v>
      </c>
      <c r="J3759" s="11" t="s">
        <v>3012</v>
      </c>
      <c r="K3759" s="194" t="s">
        <v>510</v>
      </c>
      <c r="L3759" s="176"/>
      <c r="M3759" s="176">
        <v>1000</v>
      </c>
      <c r="N3759" s="80" t="s">
        <v>6855</v>
      </c>
      <c r="O3759" s="162"/>
      <c r="P3759" s="80" t="s">
        <v>3552</v>
      </c>
      <c r="Q3759" s="80"/>
      <c r="R3759" s="80"/>
      <c r="S3759" s="163"/>
      <c r="T3759" s="213"/>
      <c r="U3759" s="162"/>
      <c r="V3759" s="164"/>
      <c r="W3759" s="12" t="str">
        <f t="shared" si="795"/>
        <v>Mqtt1</v>
      </c>
      <c r="X3759" s="196" t="s">
        <v>10643</v>
      </c>
      <c r="Y3759" s="6" t="str">
        <f t="shared" si="798"/>
        <v>marpower/power-tag/hydrophore-2</v>
      </c>
      <c r="Z3759" s="103" t="str" cm="1">
        <f t="array" ref="Z3759">IF(COUNTIF(N3759,"spare"),"","$."&amp;_xlfn.REGEXEXTRACT(J3759,"^PT\d+[FQ]\d+_(.*)", 2))</f>
        <v>$.Total_Active_Power</v>
      </c>
      <c r="AA3759" s="12">
        <f t="shared" si="802"/>
        <v>12</v>
      </c>
      <c r="AB3759" s="6" t="s">
        <v>195</v>
      </c>
      <c r="AC3759" s="103">
        <v>3060</v>
      </c>
      <c r="AJ3759" s="80"/>
      <c r="AK3759" s="113" t="s">
        <v>1425</v>
      </c>
      <c r="AN3759" s="80"/>
      <c r="AO3759" s="80"/>
      <c r="AP3759" s="80"/>
      <c r="AQ3759" s="80"/>
      <c r="AR3759" s="127"/>
      <c r="AS3759" s="80"/>
      <c r="AT3759" s="7"/>
      <c r="AU3759" s="7"/>
      <c r="AV3759" s="165"/>
      <c r="AW3759" s="166"/>
      <c r="AX3759" s="137"/>
      <c r="AY3759" s="147"/>
      <c r="AZ3759" s="167"/>
      <c r="BA3759" s="167"/>
      <c r="BB3759" s="147" t="str">
        <f t="shared" si="801"/>
        <v/>
      </c>
      <c r="BC3759" s="168"/>
      <c r="BD3759" s="165"/>
      <c r="BE3759" s="165"/>
      <c r="BF3759" s="165"/>
      <c r="BG3759" s="165"/>
      <c r="BH3759" s="165"/>
      <c r="BI3759" s="165"/>
      <c r="BJ3759" s="165"/>
      <c r="BK3759" s="165"/>
      <c r="BL3759" s="165"/>
      <c r="BM3759" s="165"/>
      <c r="BN3759" s="165"/>
      <c r="BO3759" s="165"/>
      <c r="BP3759" s="165"/>
      <c r="BQ3759" s="165"/>
      <c r="BS3759" s="6"/>
      <c r="BT3759" s="11"/>
      <c r="BU3759" s="6"/>
      <c r="BV3759" s="6"/>
    </row>
    <row r="3760" spans="1:74" ht="15.75" x14ac:dyDescent="0.25">
      <c r="A3760" s="52" t="s">
        <v>1422</v>
      </c>
      <c r="B3760" s="56"/>
      <c r="C3760" s="7" t="s">
        <v>118</v>
      </c>
      <c r="D3760" s="7" t="s">
        <v>6559</v>
      </c>
      <c r="E3760" s="7"/>
      <c r="F3760" s="64"/>
      <c r="G3760" s="6"/>
      <c r="H3760" s="6"/>
      <c r="I3760" s="10" t="s">
        <v>110</v>
      </c>
      <c r="J3760" s="11" t="s">
        <v>3013</v>
      </c>
      <c r="K3760" s="194" t="s">
        <v>510</v>
      </c>
      <c r="L3760" s="176"/>
      <c r="M3760" s="176">
        <v>1000</v>
      </c>
      <c r="N3760" s="80" t="s">
        <v>6855</v>
      </c>
      <c r="O3760" s="162"/>
      <c r="P3760" s="80" t="s">
        <v>3553</v>
      </c>
      <c r="Q3760" s="80"/>
      <c r="R3760" s="80"/>
      <c r="S3760" s="163"/>
      <c r="T3760" s="213"/>
      <c r="U3760" s="162"/>
      <c r="V3760" s="164"/>
      <c r="W3760" s="12" t="str">
        <f t="shared" si="795"/>
        <v>Mqtt1</v>
      </c>
      <c r="X3760" s="196" t="s">
        <v>10643</v>
      </c>
      <c r="Y3760" s="6" t="str">
        <f t="shared" si="798"/>
        <v>marpower/power-tag/hydrophore-2</v>
      </c>
      <c r="Z3760" s="103" t="str" cm="1">
        <f t="array" ref="Z3760">IF(COUNTIF(N3760,"spare"),"","$."&amp;_xlfn.REGEXEXTRACT(J3760,"^PT\d+[FQ]\d+_(.*)", 2))</f>
        <v>$.Power_Factor_Phase_A</v>
      </c>
      <c r="AA3760" s="12">
        <f t="shared" si="802"/>
        <v>12</v>
      </c>
      <c r="AB3760" s="6" t="s">
        <v>195</v>
      </c>
      <c r="AC3760" s="103">
        <v>3078</v>
      </c>
      <c r="AJ3760" s="80"/>
      <c r="AK3760" s="113" t="s">
        <v>1426</v>
      </c>
      <c r="AN3760" s="80"/>
      <c r="AO3760" s="80"/>
      <c r="AP3760" s="80"/>
      <c r="AQ3760" s="80"/>
      <c r="AR3760" s="127"/>
      <c r="AS3760" s="80"/>
      <c r="AT3760" s="7"/>
      <c r="AU3760" s="7"/>
      <c r="AV3760" s="165"/>
      <c r="AW3760" s="166"/>
      <c r="AX3760" s="137"/>
      <c r="AY3760" s="147"/>
      <c r="AZ3760" s="167"/>
      <c r="BA3760" s="167"/>
      <c r="BB3760" s="147" t="str">
        <f t="shared" si="801"/>
        <v/>
      </c>
      <c r="BC3760" s="168"/>
      <c r="BD3760" s="165"/>
      <c r="BE3760" s="165"/>
      <c r="BF3760" s="165"/>
      <c r="BG3760" s="165"/>
      <c r="BH3760" s="165"/>
      <c r="BI3760" s="165"/>
      <c r="BJ3760" s="165"/>
      <c r="BK3760" s="165"/>
      <c r="BL3760" s="165"/>
      <c r="BM3760" s="165"/>
      <c r="BN3760" s="165"/>
      <c r="BO3760" s="165"/>
      <c r="BP3760" s="165"/>
      <c r="BQ3760" s="165"/>
      <c r="BS3760" s="6"/>
      <c r="BT3760" s="11"/>
      <c r="BU3760" s="6"/>
      <c r="BV3760" s="6"/>
    </row>
    <row r="3761" spans="1:74" ht="15.75" x14ac:dyDescent="0.25">
      <c r="A3761" s="52" t="s">
        <v>1422</v>
      </c>
      <c r="B3761" s="56"/>
      <c r="C3761" s="7" t="s">
        <v>118</v>
      </c>
      <c r="D3761" s="7" t="s">
        <v>6559</v>
      </c>
      <c r="E3761" s="7"/>
      <c r="F3761" s="64"/>
      <c r="G3761" s="6"/>
      <c r="H3761" s="6"/>
      <c r="I3761" s="10" t="s">
        <v>110</v>
      </c>
      <c r="J3761" s="11" t="s">
        <v>3014</v>
      </c>
      <c r="K3761" s="194" t="s">
        <v>510</v>
      </c>
      <c r="L3761" s="176"/>
      <c r="M3761" s="176">
        <v>1000</v>
      </c>
      <c r="N3761" s="80" t="s">
        <v>6855</v>
      </c>
      <c r="O3761" s="162"/>
      <c r="P3761" s="80" t="s">
        <v>3554</v>
      </c>
      <c r="Q3761" s="80"/>
      <c r="R3761" s="80"/>
      <c r="S3761" s="163"/>
      <c r="T3761" s="213"/>
      <c r="U3761" s="162"/>
      <c r="V3761" s="164"/>
      <c r="W3761" s="12" t="str">
        <f t="shared" si="795"/>
        <v>Mqtt1</v>
      </c>
      <c r="X3761" s="196" t="s">
        <v>10643</v>
      </c>
      <c r="Y3761" s="6" t="str">
        <f t="shared" si="798"/>
        <v>marpower/power-tag/hydrophore-2</v>
      </c>
      <c r="Z3761" s="103" t="str" cm="1">
        <f t="array" ref="Z3761">IF(COUNTIF(N3761,"spare"),"","$."&amp;_xlfn.REGEXEXTRACT(J3761,"^PT\d+[FQ]\d+_(.*)", 2))</f>
        <v>$.Power_Factor_Phase_B</v>
      </c>
      <c r="AA3761" s="12">
        <f t="shared" si="802"/>
        <v>12</v>
      </c>
      <c r="AB3761" s="6" t="s">
        <v>195</v>
      </c>
      <c r="AC3761" s="103">
        <v>3080</v>
      </c>
      <c r="AJ3761" s="80"/>
      <c r="AK3761" s="113" t="s">
        <v>1426</v>
      </c>
      <c r="AN3761" s="80"/>
      <c r="AO3761" s="80"/>
      <c r="AP3761" s="80"/>
      <c r="AQ3761" s="80"/>
      <c r="AR3761" s="127"/>
      <c r="AS3761" s="80"/>
      <c r="AT3761" s="7"/>
      <c r="AU3761" s="7"/>
      <c r="AV3761" s="165"/>
      <c r="AW3761" s="166"/>
      <c r="AX3761" s="137"/>
      <c r="AY3761" s="147"/>
      <c r="AZ3761" s="167"/>
      <c r="BA3761" s="167"/>
      <c r="BB3761" s="147" t="str">
        <f t="shared" si="801"/>
        <v/>
      </c>
      <c r="BC3761" s="168"/>
      <c r="BD3761" s="165"/>
      <c r="BE3761" s="165"/>
      <c r="BF3761" s="165"/>
      <c r="BG3761" s="165"/>
      <c r="BH3761" s="165"/>
      <c r="BI3761" s="165"/>
      <c r="BJ3761" s="165"/>
      <c r="BK3761" s="165"/>
      <c r="BL3761" s="165"/>
      <c r="BM3761" s="165"/>
      <c r="BN3761" s="165"/>
      <c r="BO3761" s="165"/>
      <c r="BP3761" s="165"/>
      <c r="BQ3761" s="165"/>
      <c r="BS3761" s="6"/>
      <c r="BT3761" s="11"/>
      <c r="BU3761" s="6"/>
      <c r="BV3761" s="6"/>
    </row>
    <row r="3762" spans="1:74" ht="15.75" x14ac:dyDescent="0.25">
      <c r="A3762" s="52" t="s">
        <v>1422</v>
      </c>
      <c r="B3762" s="56"/>
      <c r="C3762" s="7" t="s">
        <v>118</v>
      </c>
      <c r="D3762" s="7" t="s">
        <v>6559</v>
      </c>
      <c r="E3762" s="7"/>
      <c r="F3762" s="64"/>
      <c r="G3762" s="6"/>
      <c r="H3762" s="6"/>
      <c r="I3762" s="10" t="s">
        <v>110</v>
      </c>
      <c r="J3762" s="11" t="s">
        <v>3015</v>
      </c>
      <c r="K3762" s="194" t="s">
        <v>510</v>
      </c>
      <c r="L3762" s="176"/>
      <c r="M3762" s="176">
        <v>1000</v>
      </c>
      <c r="N3762" s="80" t="s">
        <v>6855</v>
      </c>
      <c r="O3762" s="162"/>
      <c r="P3762" s="80" t="s">
        <v>3555</v>
      </c>
      <c r="Q3762" s="80"/>
      <c r="R3762" s="80"/>
      <c r="S3762" s="163"/>
      <c r="T3762" s="213"/>
      <c r="U3762" s="162"/>
      <c r="V3762" s="164"/>
      <c r="W3762" s="12" t="str">
        <f t="shared" si="795"/>
        <v>Mqtt1</v>
      </c>
      <c r="X3762" s="196" t="s">
        <v>10643</v>
      </c>
      <c r="Y3762" s="6" t="str">
        <f t="shared" si="798"/>
        <v>marpower/power-tag/hydrophore-2</v>
      </c>
      <c r="Z3762" s="103" t="str" cm="1">
        <f t="array" ref="Z3762">IF(COUNTIF(N3762,"spare"),"","$."&amp;_xlfn.REGEXEXTRACT(J3762,"^PT\d+[FQ]\d+_(.*)", 2))</f>
        <v>$.Power_Factor_Phase_C</v>
      </c>
      <c r="AA3762" s="12">
        <f t="shared" si="802"/>
        <v>12</v>
      </c>
      <c r="AB3762" s="6" t="s">
        <v>195</v>
      </c>
      <c r="AC3762" s="103">
        <v>3082</v>
      </c>
      <c r="AJ3762" s="80"/>
      <c r="AK3762" s="113" t="s">
        <v>1426</v>
      </c>
      <c r="AN3762" s="80"/>
      <c r="AO3762" s="80"/>
      <c r="AP3762" s="80"/>
      <c r="AQ3762" s="80"/>
      <c r="AR3762" s="127"/>
      <c r="AS3762" s="80"/>
      <c r="AT3762" s="7"/>
      <c r="AU3762" s="7"/>
      <c r="AV3762" s="165"/>
      <c r="AW3762" s="166"/>
      <c r="AX3762" s="137"/>
      <c r="AY3762" s="147"/>
      <c r="AZ3762" s="167"/>
      <c r="BA3762" s="167"/>
      <c r="BB3762" s="147" t="str">
        <f t="shared" si="801"/>
        <v/>
      </c>
      <c r="BC3762" s="168"/>
      <c r="BD3762" s="165"/>
      <c r="BE3762" s="165"/>
      <c r="BF3762" s="165"/>
      <c r="BG3762" s="165"/>
      <c r="BH3762" s="165"/>
      <c r="BI3762" s="165"/>
      <c r="BJ3762" s="165"/>
      <c r="BK3762" s="165"/>
      <c r="BL3762" s="165"/>
      <c r="BM3762" s="165"/>
      <c r="BN3762" s="165"/>
      <c r="BO3762" s="165"/>
      <c r="BP3762" s="165"/>
      <c r="BQ3762" s="165"/>
      <c r="BS3762" s="6"/>
      <c r="BT3762" s="11"/>
      <c r="BU3762" s="6"/>
      <c r="BV3762" s="6"/>
    </row>
    <row r="3763" spans="1:74" ht="15.75" x14ac:dyDescent="0.25">
      <c r="A3763" s="52" t="s">
        <v>1422</v>
      </c>
      <c r="B3763" s="56"/>
      <c r="C3763" s="7" t="s">
        <v>118</v>
      </c>
      <c r="D3763" s="7" t="s">
        <v>6559</v>
      </c>
      <c r="E3763" s="7"/>
      <c r="F3763" s="64"/>
      <c r="G3763" s="6"/>
      <c r="H3763" s="6"/>
      <c r="I3763" s="10" t="s">
        <v>110</v>
      </c>
      <c r="J3763" s="11" t="s">
        <v>3016</v>
      </c>
      <c r="K3763" s="194" t="s">
        <v>510</v>
      </c>
      <c r="L3763" s="176"/>
      <c r="M3763" s="176">
        <v>1000</v>
      </c>
      <c r="N3763" s="80" t="s">
        <v>6855</v>
      </c>
      <c r="O3763" s="162"/>
      <c r="P3763" s="80" t="s">
        <v>3556</v>
      </c>
      <c r="Q3763" s="80"/>
      <c r="R3763" s="80"/>
      <c r="S3763" s="163"/>
      <c r="T3763" s="213"/>
      <c r="U3763" s="162"/>
      <c r="V3763" s="164"/>
      <c r="W3763" s="12" t="str">
        <f t="shared" si="795"/>
        <v>Mqtt1</v>
      </c>
      <c r="X3763" s="196" t="s">
        <v>10643</v>
      </c>
      <c r="Y3763" s="6" t="str">
        <f t="shared" si="798"/>
        <v>marpower/power-tag/hydrophore-2</v>
      </c>
      <c r="Z3763" s="103" t="str" cm="1">
        <f t="array" ref="Z3763">IF(COUNTIF(N3763,"spare"),"","$."&amp;_xlfn.REGEXEXTRACT(J3763,"^PT\d+[FQ]\d+_(.*)", 2))</f>
        <v>$.Total_Power_Factor</v>
      </c>
      <c r="AA3763" s="12">
        <f t="shared" si="802"/>
        <v>12</v>
      </c>
      <c r="AB3763" s="6" t="s">
        <v>195</v>
      </c>
      <c r="AC3763" s="103">
        <v>3084</v>
      </c>
      <c r="AJ3763" s="80"/>
      <c r="AK3763" s="113" t="s">
        <v>1426</v>
      </c>
      <c r="AN3763" s="80"/>
      <c r="AO3763" s="80"/>
      <c r="AP3763" s="80"/>
      <c r="AQ3763" s="80"/>
      <c r="AR3763" s="127"/>
      <c r="AS3763" s="80"/>
      <c r="AT3763" s="7"/>
      <c r="AU3763" s="7"/>
      <c r="AV3763" s="165"/>
      <c r="AW3763" s="166"/>
      <c r="AX3763" s="137"/>
      <c r="AY3763" s="147"/>
      <c r="AZ3763" s="167"/>
      <c r="BA3763" s="167"/>
      <c r="BB3763" s="147" t="str">
        <f t="shared" si="801"/>
        <v/>
      </c>
      <c r="BC3763" s="168"/>
      <c r="BD3763" s="165"/>
      <c r="BE3763" s="165"/>
      <c r="BF3763" s="165"/>
      <c r="BG3763" s="165"/>
      <c r="BH3763" s="165"/>
      <c r="BI3763" s="165"/>
      <c r="BJ3763" s="165"/>
      <c r="BK3763" s="165"/>
      <c r="BL3763" s="165"/>
      <c r="BM3763" s="165"/>
      <c r="BN3763" s="165"/>
      <c r="BO3763" s="165"/>
      <c r="BP3763" s="165"/>
      <c r="BQ3763" s="165"/>
      <c r="BS3763" s="6"/>
      <c r="BT3763" s="11"/>
      <c r="BU3763" s="6"/>
      <c r="BV3763" s="6"/>
    </row>
    <row r="3764" spans="1:74" ht="15.75" x14ac:dyDescent="0.25">
      <c r="A3764" s="52" t="s">
        <v>1422</v>
      </c>
      <c r="B3764" s="56"/>
      <c r="C3764" s="7" t="s">
        <v>118</v>
      </c>
      <c r="D3764" s="7" t="s">
        <v>6559</v>
      </c>
      <c r="E3764" s="7"/>
      <c r="F3764" s="64"/>
      <c r="G3764" s="6"/>
      <c r="H3764" s="6"/>
      <c r="I3764" s="10" t="s">
        <v>110</v>
      </c>
      <c r="J3764" s="11" t="s">
        <v>3017</v>
      </c>
      <c r="K3764" s="194" t="s">
        <v>510</v>
      </c>
      <c r="L3764" s="176"/>
      <c r="M3764" s="176">
        <v>1000</v>
      </c>
      <c r="N3764" s="80" t="s">
        <v>6855</v>
      </c>
      <c r="O3764" s="162"/>
      <c r="P3764" s="80" t="s">
        <v>3557</v>
      </c>
      <c r="Q3764" s="80"/>
      <c r="R3764" s="80"/>
      <c r="S3764" s="163"/>
      <c r="T3764" s="213"/>
      <c r="U3764" s="162"/>
      <c r="V3764" s="164"/>
      <c r="W3764" s="12" t="str">
        <f t="shared" si="795"/>
        <v>Mqtt1</v>
      </c>
      <c r="X3764" s="196" t="s">
        <v>10644</v>
      </c>
      <c r="Y3764" s="6" t="str">
        <f t="shared" si="798"/>
        <v>marpower/power-tag/chlorine-dosing-unit</v>
      </c>
      <c r="Z3764" s="103" t="str" cm="1">
        <f t="array" ref="Z3764">IF(COUNTIF(N3764,"spare"),"","$."&amp;_xlfn.REGEXEXTRACT(J3764,"^PT\d+[FQ]\d+_(.*)", 2))</f>
        <v>$.RMS_Current_Phase_A</v>
      </c>
      <c r="AA3764" s="12">
        <f>AA3749+1</f>
        <v>13</v>
      </c>
      <c r="AB3764" s="6" t="s">
        <v>195</v>
      </c>
      <c r="AC3764" s="103">
        <v>3000</v>
      </c>
      <c r="AJ3764" s="80"/>
      <c r="AK3764" s="113" t="s">
        <v>1423</v>
      </c>
      <c r="AN3764" s="80"/>
      <c r="AO3764" s="80"/>
      <c r="AP3764" s="80"/>
      <c r="AQ3764" s="80"/>
      <c r="AR3764" s="127"/>
      <c r="AS3764" s="80"/>
      <c r="AT3764" s="7"/>
      <c r="AU3764" s="7"/>
      <c r="AV3764" s="165"/>
      <c r="AW3764" s="166"/>
      <c r="AX3764" s="137"/>
      <c r="AY3764" s="147"/>
      <c r="AZ3764" s="167"/>
      <c r="BA3764" s="167"/>
      <c r="BB3764" s="147" t="str">
        <f t="shared" ref="BB3764:BB3778" si="803">IF(ISNUMBER(AM3764),"1","")</f>
        <v/>
      </c>
      <c r="BC3764" s="168"/>
      <c r="BD3764" s="165"/>
      <c r="BE3764" s="165"/>
      <c r="BF3764" s="165"/>
      <c r="BG3764" s="165"/>
      <c r="BH3764" s="165"/>
      <c r="BI3764" s="165"/>
      <c r="BJ3764" s="165"/>
      <c r="BK3764" s="165"/>
      <c r="BL3764" s="165"/>
      <c r="BM3764" s="165"/>
      <c r="BN3764" s="165"/>
      <c r="BO3764" s="165"/>
      <c r="BP3764" s="165"/>
      <c r="BQ3764" s="165"/>
      <c r="BS3764" s="6"/>
      <c r="BT3764" s="11"/>
      <c r="BU3764" s="6"/>
      <c r="BV3764" s="6"/>
    </row>
    <row r="3765" spans="1:74" ht="15.75" x14ac:dyDescent="0.25">
      <c r="A3765" s="52" t="s">
        <v>1422</v>
      </c>
      <c r="B3765" s="56"/>
      <c r="C3765" s="7" t="s">
        <v>118</v>
      </c>
      <c r="D3765" s="7" t="s">
        <v>6559</v>
      </c>
      <c r="E3765" s="7"/>
      <c r="F3765" s="64"/>
      <c r="G3765" s="6"/>
      <c r="H3765" s="6"/>
      <c r="I3765" s="10" t="s">
        <v>110</v>
      </c>
      <c r="J3765" s="11" t="s">
        <v>3018</v>
      </c>
      <c r="K3765" s="194" t="s">
        <v>510</v>
      </c>
      <c r="L3765" s="176"/>
      <c r="M3765" s="176">
        <v>1000</v>
      </c>
      <c r="N3765" s="80" t="s">
        <v>6855</v>
      </c>
      <c r="O3765" s="162"/>
      <c r="P3765" s="80" t="s">
        <v>3558</v>
      </c>
      <c r="Q3765" s="80"/>
      <c r="R3765" s="80"/>
      <c r="S3765" s="163"/>
      <c r="T3765" s="213"/>
      <c r="U3765" s="162"/>
      <c r="V3765" s="164"/>
      <c r="W3765" s="12" t="str">
        <f t="shared" si="795"/>
        <v>Mqtt1</v>
      </c>
      <c r="X3765" s="196" t="s">
        <v>10644</v>
      </c>
      <c r="Y3765" s="6" t="str">
        <f t="shared" si="798"/>
        <v>marpower/power-tag/chlorine-dosing-unit</v>
      </c>
      <c r="Z3765" s="103" t="str" cm="1">
        <f t="array" ref="Z3765">IF(COUNTIF(N3765,"spare"),"","$."&amp;_xlfn.REGEXEXTRACT(J3765,"^PT\d+[FQ]\d+_(.*)", 2))</f>
        <v>$.RMS_Current_Phase_B</v>
      </c>
      <c r="AA3765" s="12">
        <f t="shared" si="802"/>
        <v>13</v>
      </c>
      <c r="AB3765" s="6" t="s">
        <v>195</v>
      </c>
      <c r="AC3765" s="103">
        <v>3002</v>
      </c>
      <c r="AJ3765" s="80"/>
      <c r="AK3765" s="113" t="s">
        <v>1423</v>
      </c>
      <c r="AN3765" s="80"/>
      <c r="AO3765" s="80"/>
      <c r="AP3765" s="80"/>
      <c r="AQ3765" s="80"/>
      <c r="AR3765" s="127"/>
      <c r="AS3765" s="80"/>
      <c r="AT3765" s="7"/>
      <c r="AU3765" s="7"/>
      <c r="AV3765" s="165"/>
      <c r="AW3765" s="166"/>
      <c r="AX3765" s="137"/>
      <c r="AY3765" s="147"/>
      <c r="AZ3765" s="167"/>
      <c r="BA3765" s="167"/>
      <c r="BB3765" s="147" t="str">
        <f t="shared" si="803"/>
        <v/>
      </c>
      <c r="BC3765" s="168"/>
      <c r="BD3765" s="165"/>
      <c r="BE3765" s="165"/>
      <c r="BF3765" s="165"/>
      <c r="BG3765" s="165"/>
      <c r="BH3765" s="165"/>
      <c r="BI3765" s="165"/>
      <c r="BJ3765" s="165"/>
      <c r="BK3765" s="165"/>
      <c r="BL3765" s="165"/>
      <c r="BM3765" s="165"/>
      <c r="BN3765" s="165"/>
      <c r="BO3765" s="165"/>
      <c r="BP3765" s="165"/>
      <c r="BQ3765" s="165"/>
      <c r="BS3765" s="6"/>
      <c r="BT3765" s="11"/>
      <c r="BU3765" s="6"/>
      <c r="BV3765" s="6"/>
    </row>
    <row r="3766" spans="1:74" ht="15.75" x14ac:dyDescent="0.25">
      <c r="A3766" s="52" t="s">
        <v>1422</v>
      </c>
      <c r="B3766" s="56"/>
      <c r="C3766" s="7" t="s">
        <v>118</v>
      </c>
      <c r="D3766" s="7" t="s">
        <v>6559</v>
      </c>
      <c r="E3766" s="7"/>
      <c r="F3766" s="64"/>
      <c r="G3766" s="6"/>
      <c r="H3766" s="6"/>
      <c r="I3766" s="10" t="s">
        <v>110</v>
      </c>
      <c r="J3766" s="11" t="s">
        <v>3019</v>
      </c>
      <c r="K3766" s="194" t="s">
        <v>510</v>
      </c>
      <c r="L3766" s="176"/>
      <c r="M3766" s="176">
        <v>1000</v>
      </c>
      <c r="N3766" s="80" t="s">
        <v>6855</v>
      </c>
      <c r="O3766" s="162"/>
      <c r="P3766" s="80" t="s">
        <v>3559</v>
      </c>
      <c r="Q3766" s="80"/>
      <c r="R3766" s="80"/>
      <c r="S3766" s="163"/>
      <c r="T3766" s="213"/>
      <c r="U3766" s="162"/>
      <c r="V3766" s="164"/>
      <c r="W3766" s="12" t="str">
        <f t="shared" si="795"/>
        <v>Mqtt1</v>
      </c>
      <c r="X3766" s="196" t="s">
        <v>10644</v>
      </c>
      <c r="Y3766" s="6" t="str">
        <f t="shared" si="798"/>
        <v>marpower/power-tag/chlorine-dosing-unit</v>
      </c>
      <c r="Z3766" s="103" t="str" cm="1">
        <f t="array" ref="Z3766">IF(COUNTIF(N3766,"spare"),"","$."&amp;_xlfn.REGEXEXTRACT(J3766,"^PT\d+[FQ]\d+_(.*)", 2))</f>
        <v>$.RMS_Current_Phase_C</v>
      </c>
      <c r="AA3766" s="12">
        <f t="shared" si="802"/>
        <v>13</v>
      </c>
      <c r="AB3766" s="6" t="s">
        <v>195</v>
      </c>
      <c r="AC3766" s="103">
        <v>3004</v>
      </c>
      <c r="AJ3766" s="80"/>
      <c r="AK3766" s="113" t="s">
        <v>1423</v>
      </c>
      <c r="AN3766" s="80"/>
      <c r="AO3766" s="80"/>
      <c r="AP3766" s="80"/>
      <c r="AQ3766" s="80"/>
      <c r="AR3766" s="127"/>
      <c r="AS3766" s="80"/>
      <c r="AT3766" s="7"/>
      <c r="AU3766" s="7"/>
      <c r="AV3766" s="165"/>
      <c r="AW3766" s="166"/>
      <c r="AX3766" s="137"/>
      <c r="AY3766" s="147"/>
      <c r="AZ3766" s="167"/>
      <c r="BA3766" s="167"/>
      <c r="BB3766" s="147" t="str">
        <f t="shared" si="803"/>
        <v/>
      </c>
      <c r="BC3766" s="168"/>
      <c r="BD3766" s="165"/>
      <c r="BE3766" s="165"/>
      <c r="BF3766" s="165"/>
      <c r="BG3766" s="165"/>
      <c r="BH3766" s="165"/>
      <c r="BI3766" s="165"/>
      <c r="BJ3766" s="165"/>
      <c r="BK3766" s="165"/>
      <c r="BL3766" s="165"/>
      <c r="BM3766" s="165"/>
      <c r="BN3766" s="165"/>
      <c r="BO3766" s="165"/>
      <c r="BP3766" s="165"/>
      <c r="BQ3766" s="165"/>
      <c r="BS3766" s="6"/>
      <c r="BT3766" s="11"/>
      <c r="BU3766" s="6"/>
      <c r="BV3766" s="6"/>
    </row>
    <row r="3767" spans="1:74" ht="15.75" x14ac:dyDescent="0.25">
      <c r="A3767" s="52" t="s">
        <v>1422</v>
      </c>
      <c r="B3767" s="56"/>
      <c r="C3767" s="7" t="s">
        <v>118</v>
      </c>
      <c r="D3767" s="7" t="s">
        <v>6559</v>
      </c>
      <c r="E3767" s="7"/>
      <c r="F3767" s="64"/>
      <c r="G3767" s="6"/>
      <c r="H3767" s="6"/>
      <c r="I3767" s="10" t="s">
        <v>110</v>
      </c>
      <c r="J3767" s="11" t="s">
        <v>3020</v>
      </c>
      <c r="K3767" s="194" t="s">
        <v>510</v>
      </c>
      <c r="L3767" s="176"/>
      <c r="M3767" s="176">
        <v>1000</v>
      </c>
      <c r="N3767" s="80" t="s">
        <v>6855</v>
      </c>
      <c r="O3767" s="162"/>
      <c r="P3767" s="80" t="s">
        <v>3560</v>
      </c>
      <c r="Q3767" s="80"/>
      <c r="R3767" s="80"/>
      <c r="S3767" s="163"/>
      <c r="T3767" s="213"/>
      <c r="U3767" s="162"/>
      <c r="V3767" s="164"/>
      <c r="W3767" s="12" t="str">
        <f t="shared" si="795"/>
        <v>Mqtt1</v>
      </c>
      <c r="X3767" s="196" t="s">
        <v>10644</v>
      </c>
      <c r="Y3767" s="6" t="str">
        <f t="shared" si="798"/>
        <v>marpower/power-tag/chlorine-dosing-unit</v>
      </c>
      <c r="Z3767" s="103" t="str" cm="1">
        <f t="array" ref="Z3767">IF(COUNTIF(N3767,"spare"),"","$."&amp;_xlfn.REGEXEXTRACT(J3767,"^PT\d+[FQ]\d+_(.*)", 2))</f>
        <v>$.RMS_Current_Phase_Neut</v>
      </c>
      <c r="AA3767" s="12">
        <f t="shared" si="802"/>
        <v>13</v>
      </c>
      <c r="AB3767" s="6" t="s">
        <v>195</v>
      </c>
      <c r="AC3767" s="103">
        <v>3006</v>
      </c>
      <c r="AJ3767" s="80"/>
      <c r="AK3767" s="113" t="s">
        <v>1423</v>
      </c>
      <c r="AN3767" s="80"/>
      <c r="AO3767" s="80"/>
      <c r="AP3767" s="80"/>
      <c r="AQ3767" s="80"/>
      <c r="AR3767" s="127"/>
      <c r="AS3767" s="80"/>
      <c r="AT3767" s="7"/>
      <c r="AU3767" s="7"/>
      <c r="AV3767" s="165"/>
      <c r="AW3767" s="166"/>
      <c r="AX3767" s="137"/>
      <c r="AY3767" s="147"/>
      <c r="AZ3767" s="167"/>
      <c r="BA3767" s="167"/>
      <c r="BB3767" s="147" t="str">
        <f t="shared" si="803"/>
        <v/>
      </c>
      <c r="BC3767" s="168"/>
      <c r="BD3767" s="165"/>
      <c r="BE3767" s="165"/>
      <c r="BF3767" s="165"/>
      <c r="BG3767" s="165"/>
      <c r="BH3767" s="165"/>
      <c r="BI3767" s="165"/>
      <c r="BJ3767" s="165"/>
      <c r="BK3767" s="165"/>
      <c r="BL3767" s="165"/>
      <c r="BM3767" s="165"/>
      <c r="BN3767" s="165"/>
      <c r="BO3767" s="165"/>
      <c r="BP3767" s="165"/>
      <c r="BQ3767" s="165"/>
      <c r="BS3767" s="6"/>
      <c r="BT3767" s="11"/>
      <c r="BU3767" s="6"/>
      <c r="BV3767" s="6"/>
    </row>
    <row r="3768" spans="1:74" ht="15.75" x14ac:dyDescent="0.25">
      <c r="A3768" s="52" t="s">
        <v>1422</v>
      </c>
      <c r="B3768" s="56"/>
      <c r="C3768" s="7" t="s">
        <v>118</v>
      </c>
      <c r="D3768" s="7" t="s">
        <v>6559</v>
      </c>
      <c r="E3768" s="7"/>
      <c r="F3768" s="64"/>
      <c r="G3768" s="6"/>
      <c r="H3768" s="6"/>
      <c r="I3768" s="10" t="s">
        <v>110</v>
      </c>
      <c r="J3768" s="11" t="s">
        <v>8341</v>
      </c>
      <c r="K3768" s="194" t="s">
        <v>510</v>
      </c>
      <c r="L3768" s="176"/>
      <c r="M3768" s="176">
        <v>1000</v>
      </c>
      <c r="N3768" s="80" t="s">
        <v>6855</v>
      </c>
      <c r="O3768" s="162"/>
      <c r="P3768" s="80" t="s">
        <v>3561</v>
      </c>
      <c r="Q3768" s="80"/>
      <c r="R3768" s="80"/>
      <c r="S3768" s="163"/>
      <c r="T3768" s="213"/>
      <c r="U3768" s="162"/>
      <c r="V3768" s="164"/>
      <c r="W3768" s="12" t="str">
        <f t="shared" si="795"/>
        <v>Mqtt1</v>
      </c>
      <c r="X3768" s="196" t="s">
        <v>10644</v>
      </c>
      <c r="Y3768" s="6" t="str">
        <f t="shared" si="798"/>
        <v>marpower/power-tag/chlorine-dosing-unit</v>
      </c>
      <c r="Z3768" s="103" t="str" cm="1">
        <f t="array" ref="Z3768">IF(COUNTIF(N3768,"spare"),"","$."&amp;_xlfn.REGEXEXTRACT(J3768,"^PT\d+[FQ]\d+_(.*)", 2))</f>
        <v>$.RMS_Voltage_A_N</v>
      </c>
      <c r="AA3768" s="12">
        <f t="shared" si="802"/>
        <v>13</v>
      </c>
      <c r="AB3768" s="6" t="s">
        <v>195</v>
      </c>
      <c r="AC3768" s="103">
        <v>3028</v>
      </c>
      <c r="AJ3768" s="80"/>
      <c r="AK3768" s="113" t="s">
        <v>1424</v>
      </c>
      <c r="AN3768" s="80"/>
      <c r="AO3768" s="80"/>
      <c r="AP3768" s="80"/>
      <c r="AQ3768" s="80"/>
      <c r="AR3768" s="127"/>
      <c r="AS3768" s="80"/>
      <c r="AT3768" s="7"/>
      <c r="AU3768" s="7"/>
      <c r="AV3768" s="165"/>
      <c r="AW3768" s="166"/>
      <c r="AX3768" s="137"/>
      <c r="AY3768" s="147"/>
      <c r="AZ3768" s="167"/>
      <c r="BA3768" s="167"/>
      <c r="BB3768" s="147" t="str">
        <f t="shared" si="803"/>
        <v/>
      </c>
      <c r="BC3768" s="168"/>
      <c r="BD3768" s="165"/>
      <c r="BE3768" s="165"/>
      <c r="BF3768" s="165"/>
      <c r="BG3768" s="165"/>
      <c r="BH3768" s="165"/>
      <c r="BI3768" s="165"/>
      <c r="BJ3768" s="165"/>
      <c r="BK3768" s="165"/>
      <c r="BL3768" s="165"/>
      <c r="BM3768" s="165"/>
      <c r="BN3768" s="165"/>
      <c r="BO3768" s="165"/>
      <c r="BP3768" s="165"/>
      <c r="BQ3768" s="165"/>
      <c r="BS3768" s="6"/>
      <c r="BT3768" s="11"/>
      <c r="BU3768" s="6"/>
      <c r="BV3768" s="6"/>
    </row>
    <row r="3769" spans="1:74" ht="15.75" x14ac:dyDescent="0.25">
      <c r="A3769" s="52" t="s">
        <v>1422</v>
      </c>
      <c r="B3769" s="56"/>
      <c r="C3769" s="7" t="s">
        <v>118</v>
      </c>
      <c r="D3769" s="7" t="s">
        <v>6559</v>
      </c>
      <c r="E3769" s="7"/>
      <c r="F3769" s="64"/>
      <c r="G3769" s="6"/>
      <c r="H3769" s="6"/>
      <c r="I3769" s="10" t="s">
        <v>110</v>
      </c>
      <c r="J3769" s="11" t="s">
        <v>8518</v>
      </c>
      <c r="K3769" s="194" t="s">
        <v>510</v>
      </c>
      <c r="L3769" s="176"/>
      <c r="M3769" s="176">
        <v>1000</v>
      </c>
      <c r="N3769" s="80" t="s">
        <v>6855</v>
      </c>
      <c r="O3769" s="162"/>
      <c r="P3769" s="80" t="s">
        <v>3562</v>
      </c>
      <c r="Q3769" s="80"/>
      <c r="R3769" s="80"/>
      <c r="S3769" s="163"/>
      <c r="T3769" s="213"/>
      <c r="U3769" s="162"/>
      <c r="V3769" s="164"/>
      <c r="W3769" s="12" t="str">
        <f t="shared" si="795"/>
        <v>Mqtt1</v>
      </c>
      <c r="X3769" s="196" t="s">
        <v>10644</v>
      </c>
      <c r="Y3769" s="6" t="str">
        <f t="shared" si="798"/>
        <v>marpower/power-tag/chlorine-dosing-unit</v>
      </c>
      <c r="Z3769" s="103" t="str" cm="1">
        <f t="array" ref="Z3769">IF(COUNTIF(N3769,"spare"),"","$."&amp;_xlfn.REGEXEXTRACT(J3769,"^PT\d+[FQ]\d+_(.*)", 2))</f>
        <v>$.RMS_Voltage_B_N</v>
      </c>
      <c r="AA3769" s="12">
        <f t="shared" si="802"/>
        <v>13</v>
      </c>
      <c r="AB3769" s="6" t="s">
        <v>195</v>
      </c>
      <c r="AC3769" s="103">
        <v>3030</v>
      </c>
      <c r="AJ3769" s="80"/>
      <c r="AK3769" s="113" t="s">
        <v>1424</v>
      </c>
      <c r="AN3769" s="80"/>
      <c r="AO3769" s="80"/>
      <c r="AP3769" s="80"/>
      <c r="AQ3769" s="80"/>
      <c r="AR3769" s="127"/>
      <c r="AS3769" s="80"/>
      <c r="AT3769" s="7"/>
      <c r="AU3769" s="7"/>
      <c r="AV3769" s="165"/>
      <c r="AW3769" s="166"/>
      <c r="AX3769" s="137"/>
      <c r="AY3769" s="147"/>
      <c r="AZ3769" s="167"/>
      <c r="BA3769" s="167"/>
      <c r="BB3769" s="147" t="str">
        <f t="shared" si="803"/>
        <v/>
      </c>
      <c r="BC3769" s="168"/>
      <c r="BD3769" s="165"/>
      <c r="BE3769" s="165"/>
      <c r="BF3769" s="165"/>
      <c r="BG3769" s="165"/>
      <c r="BH3769" s="165"/>
      <c r="BI3769" s="165"/>
      <c r="BJ3769" s="165"/>
      <c r="BK3769" s="165"/>
      <c r="BL3769" s="165"/>
      <c r="BM3769" s="165"/>
      <c r="BN3769" s="165"/>
      <c r="BO3769" s="165"/>
      <c r="BP3769" s="165"/>
      <c r="BQ3769" s="165"/>
      <c r="BS3769" s="6"/>
      <c r="BT3769" s="11"/>
      <c r="BU3769" s="6"/>
      <c r="BV3769" s="6"/>
    </row>
    <row r="3770" spans="1:74" ht="15.75" x14ac:dyDescent="0.25">
      <c r="A3770" s="52" t="s">
        <v>1422</v>
      </c>
      <c r="B3770" s="56"/>
      <c r="C3770" s="7" t="s">
        <v>118</v>
      </c>
      <c r="D3770" s="7" t="s">
        <v>6559</v>
      </c>
      <c r="E3770" s="7"/>
      <c r="F3770" s="64"/>
      <c r="G3770" s="6"/>
      <c r="H3770" s="6"/>
      <c r="I3770" s="10" t="s">
        <v>110</v>
      </c>
      <c r="J3770" s="11" t="s">
        <v>8695</v>
      </c>
      <c r="K3770" s="194" t="s">
        <v>510</v>
      </c>
      <c r="L3770" s="176"/>
      <c r="M3770" s="176">
        <v>1000</v>
      </c>
      <c r="N3770" s="80" t="s">
        <v>6855</v>
      </c>
      <c r="O3770" s="162"/>
      <c r="P3770" s="80" t="s">
        <v>3563</v>
      </c>
      <c r="Q3770" s="80"/>
      <c r="R3770" s="80"/>
      <c r="S3770" s="163"/>
      <c r="T3770" s="213"/>
      <c r="U3770" s="162"/>
      <c r="V3770" s="164"/>
      <c r="W3770" s="12" t="str">
        <f t="shared" si="795"/>
        <v>Mqtt1</v>
      </c>
      <c r="X3770" s="196" t="s">
        <v>10644</v>
      </c>
      <c r="Y3770" s="6" t="str">
        <f t="shared" si="798"/>
        <v>marpower/power-tag/chlorine-dosing-unit</v>
      </c>
      <c r="Z3770" s="103" t="str" cm="1">
        <f t="array" ref="Z3770">IF(COUNTIF(N3770,"spare"),"","$."&amp;_xlfn.REGEXEXTRACT(J3770,"^PT\d+[FQ]\d+_(.*)", 2))</f>
        <v>$.RMS_Voltage_C_N</v>
      </c>
      <c r="AA3770" s="12">
        <f t="shared" si="802"/>
        <v>13</v>
      </c>
      <c r="AB3770" s="6" t="s">
        <v>195</v>
      </c>
      <c r="AC3770" s="103">
        <v>3032</v>
      </c>
      <c r="AJ3770" s="80"/>
      <c r="AK3770" s="113" t="s">
        <v>1424</v>
      </c>
      <c r="AN3770" s="80"/>
      <c r="AO3770" s="80"/>
      <c r="AP3770" s="80"/>
      <c r="AQ3770" s="80"/>
      <c r="AR3770" s="127"/>
      <c r="AS3770" s="80"/>
      <c r="AT3770" s="7"/>
      <c r="AU3770" s="7"/>
      <c r="AV3770" s="165"/>
      <c r="AW3770" s="166"/>
      <c r="AX3770" s="137"/>
      <c r="AY3770" s="147"/>
      <c r="AZ3770" s="167"/>
      <c r="BA3770" s="167"/>
      <c r="BB3770" s="147" t="str">
        <f t="shared" si="803"/>
        <v/>
      </c>
      <c r="BC3770" s="168"/>
      <c r="BD3770" s="165"/>
      <c r="BE3770" s="165"/>
      <c r="BF3770" s="165"/>
      <c r="BG3770" s="165"/>
      <c r="BH3770" s="165"/>
      <c r="BI3770" s="165"/>
      <c r="BJ3770" s="165"/>
      <c r="BK3770" s="165"/>
      <c r="BL3770" s="165"/>
      <c r="BM3770" s="165"/>
      <c r="BN3770" s="165"/>
      <c r="BO3770" s="165"/>
      <c r="BP3770" s="165"/>
      <c r="BQ3770" s="165"/>
      <c r="BS3770" s="6"/>
      <c r="BT3770" s="11"/>
      <c r="BU3770" s="6"/>
      <c r="BV3770" s="6"/>
    </row>
    <row r="3771" spans="1:74" ht="15.75" x14ac:dyDescent="0.25">
      <c r="A3771" s="52" t="s">
        <v>1422</v>
      </c>
      <c r="B3771" s="56"/>
      <c r="C3771" s="7" t="s">
        <v>118</v>
      </c>
      <c r="D3771" s="7" t="s">
        <v>6559</v>
      </c>
      <c r="E3771" s="7"/>
      <c r="F3771" s="64"/>
      <c r="G3771" s="6"/>
      <c r="H3771" s="6"/>
      <c r="I3771" s="10" t="s">
        <v>110</v>
      </c>
      <c r="J3771" s="11" t="s">
        <v>3021</v>
      </c>
      <c r="K3771" s="194" t="s">
        <v>510</v>
      </c>
      <c r="L3771" s="176"/>
      <c r="M3771" s="176">
        <v>1000</v>
      </c>
      <c r="N3771" s="80" t="s">
        <v>6855</v>
      </c>
      <c r="O3771" s="162"/>
      <c r="P3771" s="80" t="s">
        <v>3564</v>
      </c>
      <c r="Q3771" s="80"/>
      <c r="R3771" s="80"/>
      <c r="S3771" s="163"/>
      <c r="T3771" s="213"/>
      <c r="U3771" s="162"/>
      <c r="V3771" s="164"/>
      <c r="W3771" s="12" t="str">
        <f t="shared" si="795"/>
        <v>Mqtt1</v>
      </c>
      <c r="X3771" s="196" t="s">
        <v>10644</v>
      </c>
      <c r="Y3771" s="6" t="str">
        <f t="shared" si="798"/>
        <v>marpower/power-tag/chlorine-dosing-unit</v>
      </c>
      <c r="Z3771" s="103" t="str" cm="1">
        <f t="array" ref="Z3771">IF(COUNTIF(N3771,"spare"),"","$."&amp;_xlfn.REGEXEXTRACT(J3771,"^PT\d+[FQ]\d+_(.*)", 2))</f>
        <v>$.Active_Power_Phase_A</v>
      </c>
      <c r="AA3771" s="12">
        <f t="shared" si="802"/>
        <v>13</v>
      </c>
      <c r="AB3771" s="6" t="s">
        <v>195</v>
      </c>
      <c r="AC3771" s="103">
        <v>3054</v>
      </c>
      <c r="AJ3771" s="80"/>
      <c r="AK3771" s="113" t="s">
        <v>1425</v>
      </c>
      <c r="AN3771" s="80"/>
      <c r="AO3771" s="80"/>
      <c r="AP3771" s="80"/>
      <c r="AQ3771" s="80"/>
      <c r="AR3771" s="127"/>
      <c r="AS3771" s="80"/>
      <c r="AT3771" s="7"/>
      <c r="AU3771" s="7"/>
      <c r="AV3771" s="165"/>
      <c r="AW3771" s="166"/>
      <c r="AX3771" s="137"/>
      <c r="AY3771" s="147"/>
      <c r="AZ3771" s="167"/>
      <c r="BA3771" s="167"/>
      <c r="BB3771" s="147" t="str">
        <f t="shared" si="803"/>
        <v/>
      </c>
      <c r="BC3771" s="168"/>
      <c r="BD3771" s="165"/>
      <c r="BE3771" s="165"/>
      <c r="BF3771" s="165"/>
      <c r="BG3771" s="165"/>
      <c r="BH3771" s="165"/>
      <c r="BI3771" s="165"/>
      <c r="BJ3771" s="165"/>
      <c r="BK3771" s="165"/>
      <c r="BL3771" s="165"/>
      <c r="BM3771" s="165"/>
      <c r="BN3771" s="165"/>
      <c r="BO3771" s="165"/>
      <c r="BP3771" s="165"/>
      <c r="BQ3771" s="165"/>
      <c r="BS3771" s="6"/>
      <c r="BT3771" s="11"/>
      <c r="BU3771" s="6"/>
      <c r="BV3771" s="6"/>
    </row>
    <row r="3772" spans="1:74" ht="15.75" x14ac:dyDescent="0.25">
      <c r="A3772" s="52" t="s">
        <v>1422</v>
      </c>
      <c r="B3772" s="56"/>
      <c r="C3772" s="7" t="s">
        <v>118</v>
      </c>
      <c r="D3772" s="7" t="s">
        <v>6559</v>
      </c>
      <c r="E3772" s="7"/>
      <c r="F3772" s="64"/>
      <c r="G3772" s="6"/>
      <c r="H3772" s="6"/>
      <c r="I3772" s="10" t="s">
        <v>110</v>
      </c>
      <c r="J3772" s="11" t="s">
        <v>3022</v>
      </c>
      <c r="K3772" s="194" t="s">
        <v>510</v>
      </c>
      <c r="L3772" s="176"/>
      <c r="M3772" s="176">
        <v>1000</v>
      </c>
      <c r="N3772" s="80" t="s">
        <v>6855</v>
      </c>
      <c r="O3772" s="162"/>
      <c r="P3772" s="80" t="s">
        <v>3565</v>
      </c>
      <c r="Q3772" s="80"/>
      <c r="R3772" s="80"/>
      <c r="S3772" s="163"/>
      <c r="T3772" s="213"/>
      <c r="U3772" s="162"/>
      <c r="V3772" s="164"/>
      <c r="W3772" s="12" t="str">
        <f t="shared" si="795"/>
        <v>Mqtt1</v>
      </c>
      <c r="X3772" s="196" t="s">
        <v>10644</v>
      </c>
      <c r="Y3772" s="6" t="str">
        <f t="shared" si="798"/>
        <v>marpower/power-tag/chlorine-dosing-unit</v>
      </c>
      <c r="Z3772" s="103" t="str" cm="1">
        <f t="array" ref="Z3772">IF(COUNTIF(N3772,"spare"),"","$."&amp;_xlfn.REGEXEXTRACT(J3772,"^PT\d+[FQ]\d+_(.*)", 2))</f>
        <v>$.Active_Power_Phase_B</v>
      </c>
      <c r="AA3772" s="12">
        <f t="shared" si="802"/>
        <v>13</v>
      </c>
      <c r="AB3772" s="6" t="s">
        <v>195</v>
      </c>
      <c r="AC3772" s="103">
        <v>3056</v>
      </c>
      <c r="AJ3772" s="80"/>
      <c r="AK3772" s="113" t="s">
        <v>1425</v>
      </c>
      <c r="AN3772" s="80"/>
      <c r="AO3772" s="80"/>
      <c r="AP3772" s="80"/>
      <c r="AQ3772" s="80"/>
      <c r="AR3772" s="127"/>
      <c r="AS3772" s="80"/>
      <c r="AT3772" s="7"/>
      <c r="AU3772" s="7"/>
      <c r="AV3772" s="165"/>
      <c r="AW3772" s="166"/>
      <c r="AX3772" s="137"/>
      <c r="AY3772" s="147"/>
      <c r="AZ3772" s="167"/>
      <c r="BA3772" s="167"/>
      <c r="BB3772" s="147" t="str">
        <f t="shared" si="803"/>
        <v/>
      </c>
      <c r="BC3772" s="168"/>
      <c r="BD3772" s="165"/>
      <c r="BE3772" s="165"/>
      <c r="BF3772" s="165"/>
      <c r="BG3772" s="165"/>
      <c r="BH3772" s="165"/>
      <c r="BI3772" s="165"/>
      <c r="BJ3772" s="165"/>
      <c r="BK3772" s="165"/>
      <c r="BL3772" s="165"/>
      <c r="BM3772" s="165"/>
      <c r="BN3772" s="165"/>
      <c r="BO3772" s="165"/>
      <c r="BP3772" s="165"/>
      <c r="BQ3772" s="165"/>
      <c r="BS3772" s="6"/>
      <c r="BT3772" s="11"/>
      <c r="BU3772" s="6"/>
      <c r="BV3772" s="6"/>
    </row>
    <row r="3773" spans="1:74" ht="15.75" x14ac:dyDescent="0.25">
      <c r="A3773" s="52" t="s">
        <v>1422</v>
      </c>
      <c r="B3773" s="56"/>
      <c r="C3773" s="7" t="s">
        <v>118</v>
      </c>
      <c r="D3773" s="7" t="s">
        <v>6559</v>
      </c>
      <c r="E3773" s="7"/>
      <c r="F3773" s="64"/>
      <c r="G3773" s="6"/>
      <c r="H3773" s="6"/>
      <c r="I3773" s="10" t="s">
        <v>110</v>
      </c>
      <c r="J3773" s="11" t="s">
        <v>3023</v>
      </c>
      <c r="K3773" s="194" t="s">
        <v>510</v>
      </c>
      <c r="L3773" s="176"/>
      <c r="M3773" s="176">
        <v>1000</v>
      </c>
      <c r="N3773" s="80" t="s">
        <v>6855</v>
      </c>
      <c r="O3773" s="162"/>
      <c r="P3773" s="80" t="s">
        <v>3566</v>
      </c>
      <c r="Q3773" s="80"/>
      <c r="R3773" s="80"/>
      <c r="S3773" s="163"/>
      <c r="T3773" s="213"/>
      <c r="U3773" s="162"/>
      <c r="V3773" s="164"/>
      <c r="W3773" s="12" t="str">
        <f t="shared" si="795"/>
        <v>Mqtt1</v>
      </c>
      <c r="X3773" s="196" t="s">
        <v>10644</v>
      </c>
      <c r="Y3773" s="6" t="str">
        <f t="shared" si="798"/>
        <v>marpower/power-tag/chlorine-dosing-unit</v>
      </c>
      <c r="Z3773" s="103" t="str" cm="1">
        <f t="array" ref="Z3773">IF(COUNTIF(N3773,"spare"),"","$."&amp;_xlfn.REGEXEXTRACT(J3773,"^PT\d+[FQ]\d+_(.*)", 2))</f>
        <v>$.Active_Power_Phase_C</v>
      </c>
      <c r="AA3773" s="12">
        <f t="shared" si="802"/>
        <v>13</v>
      </c>
      <c r="AB3773" s="6" t="s">
        <v>195</v>
      </c>
      <c r="AC3773" s="103">
        <v>3058</v>
      </c>
      <c r="AJ3773" s="80"/>
      <c r="AK3773" s="113" t="s">
        <v>1425</v>
      </c>
      <c r="AN3773" s="80"/>
      <c r="AO3773" s="80"/>
      <c r="AP3773" s="80"/>
      <c r="AQ3773" s="80"/>
      <c r="AR3773" s="127"/>
      <c r="AS3773" s="80"/>
      <c r="AT3773" s="7"/>
      <c r="AU3773" s="7"/>
      <c r="AV3773" s="165"/>
      <c r="AW3773" s="166"/>
      <c r="AX3773" s="137"/>
      <c r="AY3773" s="147"/>
      <c r="AZ3773" s="167"/>
      <c r="BA3773" s="167"/>
      <c r="BB3773" s="147" t="str">
        <f t="shared" si="803"/>
        <v/>
      </c>
      <c r="BC3773" s="168"/>
      <c r="BD3773" s="165"/>
      <c r="BE3773" s="165"/>
      <c r="BF3773" s="165"/>
      <c r="BG3773" s="165"/>
      <c r="BH3773" s="165"/>
      <c r="BI3773" s="165"/>
      <c r="BJ3773" s="165"/>
      <c r="BK3773" s="165"/>
      <c r="BL3773" s="165"/>
      <c r="BM3773" s="165"/>
      <c r="BN3773" s="165"/>
      <c r="BO3773" s="165"/>
      <c r="BP3773" s="165"/>
      <c r="BQ3773" s="165"/>
      <c r="BS3773" s="6"/>
      <c r="BT3773" s="11"/>
      <c r="BU3773" s="6"/>
      <c r="BV3773" s="6"/>
    </row>
    <row r="3774" spans="1:74" ht="15.75" x14ac:dyDescent="0.25">
      <c r="A3774" s="52" t="s">
        <v>1422</v>
      </c>
      <c r="B3774" s="56"/>
      <c r="C3774" s="7" t="s">
        <v>118</v>
      </c>
      <c r="D3774" s="7" t="s">
        <v>6559</v>
      </c>
      <c r="E3774" s="7"/>
      <c r="F3774" s="64"/>
      <c r="G3774" s="6"/>
      <c r="H3774" s="6"/>
      <c r="I3774" s="10" t="s">
        <v>110</v>
      </c>
      <c r="J3774" s="11" t="s">
        <v>3024</v>
      </c>
      <c r="K3774" s="194" t="s">
        <v>510</v>
      </c>
      <c r="L3774" s="176"/>
      <c r="M3774" s="176">
        <v>1000</v>
      </c>
      <c r="N3774" s="80" t="s">
        <v>6855</v>
      </c>
      <c r="O3774" s="162"/>
      <c r="P3774" s="80" t="s">
        <v>3567</v>
      </c>
      <c r="Q3774" s="80"/>
      <c r="R3774" s="80"/>
      <c r="S3774" s="163"/>
      <c r="T3774" s="213"/>
      <c r="U3774" s="162"/>
      <c r="V3774" s="164"/>
      <c r="W3774" s="12" t="str">
        <f t="shared" si="795"/>
        <v>Mqtt1</v>
      </c>
      <c r="X3774" s="196" t="s">
        <v>10644</v>
      </c>
      <c r="Y3774" s="6" t="str">
        <f t="shared" si="798"/>
        <v>marpower/power-tag/chlorine-dosing-unit</v>
      </c>
      <c r="Z3774" s="103" t="str" cm="1">
        <f t="array" ref="Z3774">IF(COUNTIF(N3774,"spare"),"","$."&amp;_xlfn.REGEXEXTRACT(J3774,"^PT\d+[FQ]\d+_(.*)", 2))</f>
        <v>$.Total_Active_Power</v>
      </c>
      <c r="AA3774" s="12">
        <f t="shared" si="802"/>
        <v>13</v>
      </c>
      <c r="AB3774" s="6" t="s">
        <v>195</v>
      </c>
      <c r="AC3774" s="103">
        <v>3060</v>
      </c>
      <c r="AJ3774" s="80"/>
      <c r="AK3774" s="113" t="s">
        <v>1425</v>
      </c>
      <c r="AN3774" s="80"/>
      <c r="AO3774" s="80"/>
      <c r="AP3774" s="80"/>
      <c r="AQ3774" s="80"/>
      <c r="AR3774" s="127"/>
      <c r="AS3774" s="80"/>
      <c r="AT3774" s="7"/>
      <c r="AU3774" s="7"/>
      <c r="AV3774" s="165"/>
      <c r="AW3774" s="166"/>
      <c r="AX3774" s="137"/>
      <c r="AY3774" s="147"/>
      <c r="AZ3774" s="167"/>
      <c r="BA3774" s="167"/>
      <c r="BB3774" s="147" t="str">
        <f t="shared" si="803"/>
        <v/>
      </c>
      <c r="BC3774" s="168"/>
      <c r="BD3774" s="165"/>
      <c r="BE3774" s="165"/>
      <c r="BF3774" s="165"/>
      <c r="BG3774" s="165"/>
      <c r="BH3774" s="165"/>
      <c r="BI3774" s="165"/>
      <c r="BJ3774" s="165"/>
      <c r="BK3774" s="165"/>
      <c r="BL3774" s="165"/>
      <c r="BM3774" s="165"/>
      <c r="BN3774" s="165"/>
      <c r="BO3774" s="165"/>
      <c r="BP3774" s="165"/>
      <c r="BQ3774" s="165"/>
      <c r="BS3774" s="6"/>
      <c r="BT3774" s="11"/>
      <c r="BU3774" s="6"/>
      <c r="BV3774" s="6"/>
    </row>
    <row r="3775" spans="1:74" ht="15.75" x14ac:dyDescent="0.25">
      <c r="A3775" s="52" t="s">
        <v>1422</v>
      </c>
      <c r="B3775" s="56"/>
      <c r="C3775" s="7" t="s">
        <v>118</v>
      </c>
      <c r="D3775" s="7" t="s">
        <v>6559</v>
      </c>
      <c r="E3775" s="7"/>
      <c r="F3775" s="64"/>
      <c r="G3775" s="6"/>
      <c r="H3775" s="6"/>
      <c r="I3775" s="10" t="s">
        <v>110</v>
      </c>
      <c r="J3775" s="11" t="s">
        <v>3025</v>
      </c>
      <c r="K3775" s="194" t="s">
        <v>510</v>
      </c>
      <c r="L3775" s="176"/>
      <c r="M3775" s="176">
        <v>1000</v>
      </c>
      <c r="N3775" s="80" t="s">
        <v>6855</v>
      </c>
      <c r="O3775" s="162"/>
      <c r="P3775" s="80" t="s">
        <v>3568</v>
      </c>
      <c r="Q3775" s="80"/>
      <c r="R3775" s="80"/>
      <c r="S3775" s="163"/>
      <c r="T3775" s="213"/>
      <c r="U3775" s="162"/>
      <c r="V3775" s="164"/>
      <c r="W3775" s="12" t="str">
        <f t="shared" si="795"/>
        <v>Mqtt1</v>
      </c>
      <c r="X3775" s="196" t="s">
        <v>10644</v>
      </c>
      <c r="Y3775" s="6" t="str">
        <f t="shared" si="798"/>
        <v>marpower/power-tag/chlorine-dosing-unit</v>
      </c>
      <c r="Z3775" s="103" t="str" cm="1">
        <f t="array" ref="Z3775">IF(COUNTIF(N3775,"spare"),"","$."&amp;_xlfn.REGEXEXTRACT(J3775,"^PT\d+[FQ]\d+_(.*)", 2))</f>
        <v>$.Power_Factor_Phase_A</v>
      </c>
      <c r="AA3775" s="12">
        <f t="shared" si="802"/>
        <v>13</v>
      </c>
      <c r="AB3775" s="6" t="s">
        <v>195</v>
      </c>
      <c r="AC3775" s="103">
        <v>3078</v>
      </c>
      <c r="AJ3775" s="80"/>
      <c r="AK3775" s="113" t="s">
        <v>1426</v>
      </c>
      <c r="AN3775" s="80"/>
      <c r="AO3775" s="80"/>
      <c r="AP3775" s="80"/>
      <c r="AQ3775" s="80"/>
      <c r="AR3775" s="127"/>
      <c r="AS3775" s="80"/>
      <c r="AT3775" s="7"/>
      <c r="AU3775" s="7"/>
      <c r="AV3775" s="165"/>
      <c r="AW3775" s="166"/>
      <c r="AX3775" s="137"/>
      <c r="AY3775" s="147"/>
      <c r="AZ3775" s="167"/>
      <c r="BA3775" s="167"/>
      <c r="BB3775" s="147" t="str">
        <f t="shared" si="803"/>
        <v/>
      </c>
      <c r="BC3775" s="168"/>
      <c r="BD3775" s="165"/>
      <c r="BE3775" s="165"/>
      <c r="BF3775" s="165"/>
      <c r="BG3775" s="165"/>
      <c r="BH3775" s="165"/>
      <c r="BI3775" s="165"/>
      <c r="BJ3775" s="165"/>
      <c r="BK3775" s="165"/>
      <c r="BL3775" s="165"/>
      <c r="BM3775" s="165"/>
      <c r="BN3775" s="165"/>
      <c r="BO3775" s="165"/>
      <c r="BP3775" s="165"/>
      <c r="BQ3775" s="165"/>
      <c r="BS3775" s="6"/>
      <c r="BT3775" s="11"/>
      <c r="BU3775" s="6"/>
      <c r="BV3775" s="6"/>
    </row>
    <row r="3776" spans="1:74" ht="15.75" x14ac:dyDescent="0.25">
      <c r="A3776" s="52" t="s">
        <v>1422</v>
      </c>
      <c r="B3776" s="56"/>
      <c r="C3776" s="7" t="s">
        <v>118</v>
      </c>
      <c r="D3776" s="7" t="s">
        <v>6559</v>
      </c>
      <c r="E3776" s="7"/>
      <c r="F3776" s="64"/>
      <c r="G3776" s="6"/>
      <c r="H3776" s="6"/>
      <c r="I3776" s="10" t="s">
        <v>110</v>
      </c>
      <c r="J3776" s="11" t="s">
        <v>3026</v>
      </c>
      <c r="K3776" s="194" t="s">
        <v>510</v>
      </c>
      <c r="L3776" s="176"/>
      <c r="M3776" s="176">
        <v>1000</v>
      </c>
      <c r="N3776" s="80" t="s">
        <v>6855</v>
      </c>
      <c r="O3776" s="162"/>
      <c r="P3776" s="80" t="s">
        <v>3569</v>
      </c>
      <c r="Q3776" s="80"/>
      <c r="R3776" s="80"/>
      <c r="S3776" s="163"/>
      <c r="T3776" s="213"/>
      <c r="U3776" s="162"/>
      <c r="V3776" s="164"/>
      <c r="W3776" s="12" t="str">
        <f t="shared" ref="W3776:W3839" si="804">IF(COUNTIF(N3776,"spare"),"","Mqtt1")</f>
        <v>Mqtt1</v>
      </c>
      <c r="X3776" s="196" t="s">
        <v>10644</v>
      </c>
      <c r="Y3776" s="6" t="str">
        <f t="shared" si="798"/>
        <v>marpower/power-tag/chlorine-dosing-unit</v>
      </c>
      <c r="Z3776" s="103" t="str" cm="1">
        <f t="array" ref="Z3776">IF(COUNTIF(N3776,"spare"),"","$."&amp;_xlfn.REGEXEXTRACT(J3776,"^PT\d+[FQ]\d+_(.*)", 2))</f>
        <v>$.Power_Factor_Phase_B</v>
      </c>
      <c r="AA3776" s="12">
        <f t="shared" si="802"/>
        <v>13</v>
      </c>
      <c r="AB3776" s="6" t="s">
        <v>195</v>
      </c>
      <c r="AC3776" s="103">
        <v>3080</v>
      </c>
      <c r="AJ3776" s="80"/>
      <c r="AK3776" s="113" t="s">
        <v>1426</v>
      </c>
      <c r="AN3776" s="80"/>
      <c r="AO3776" s="80"/>
      <c r="AP3776" s="80"/>
      <c r="AQ3776" s="80"/>
      <c r="AR3776" s="127"/>
      <c r="AS3776" s="80"/>
      <c r="AT3776" s="7"/>
      <c r="AU3776" s="7"/>
      <c r="AV3776" s="165"/>
      <c r="AW3776" s="166"/>
      <c r="AX3776" s="137"/>
      <c r="AY3776" s="147"/>
      <c r="AZ3776" s="167"/>
      <c r="BA3776" s="167"/>
      <c r="BB3776" s="147" t="str">
        <f t="shared" si="803"/>
        <v/>
      </c>
      <c r="BC3776" s="168"/>
      <c r="BD3776" s="165"/>
      <c r="BE3776" s="165"/>
      <c r="BF3776" s="165"/>
      <c r="BG3776" s="165"/>
      <c r="BH3776" s="165"/>
      <c r="BI3776" s="165"/>
      <c r="BJ3776" s="165"/>
      <c r="BK3776" s="165"/>
      <c r="BL3776" s="165"/>
      <c r="BM3776" s="165"/>
      <c r="BN3776" s="165"/>
      <c r="BO3776" s="165"/>
      <c r="BP3776" s="165"/>
      <c r="BQ3776" s="165"/>
      <c r="BS3776" s="6"/>
      <c r="BT3776" s="11"/>
      <c r="BU3776" s="6"/>
      <c r="BV3776" s="6"/>
    </row>
    <row r="3777" spans="1:74" ht="15.75" x14ac:dyDescent="0.25">
      <c r="A3777" s="52" t="s">
        <v>1422</v>
      </c>
      <c r="B3777" s="56"/>
      <c r="C3777" s="7" t="s">
        <v>118</v>
      </c>
      <c r="D3777" s="7" t="s">
        <v>6559</v>
      </c>
      <c r="E3777" s="7"/>
      <c r="F3777" s="64"/>
      <c r="G3777" s="6"/>
      <c r="H3777" s="6"/>
      <c r="I3777" s="10" t="s">
        <v>110</v>
      </c>
      <c r="J3777" s="11" t="s">
        <v>3027</v>
      </c>
      <c r="K3777" s="194" t="s">
        <v>510</v>
      </c>
      <c r="L3777" s="176"/>
      <c r="M3777" s="176">
        <v>1000</v>
      </c>
      <c r="N3777" s="80" t="s">
        <v>6855</v>
      </c>
      <c r="O3777" s="162"/>
      <c r="P3777" s="80" t="s">
        <v>3570</v>
      </c>
      <c r="Q3777" s="80"/>
      <c r="R3777" s="80"/>
      <c r="S3777" s="163"/>
      <c r="T3777" s="213"/>
      <c r="U3777" s="162"/>
      <c r="V3777" s="164"/>
      <c r="W3777" s="12" t="str">
        <f t="shared" si="804"/>
        <v>Mqtt1</v>
      </c>
      <c r="X3777" s="196" t="s">
        <v>10644</v>
      </c>
      <c r="Y3777" s="6" t="str">
        <f t="shared" si="798"/>
        <v>marpower/power-tag/chlorine-dosing-unit</v>
      </c>
      <c r="Z3777" s="103" t="str" cm="1">
        <f t="array" ref="Z3777">IF(COUNTIF(N3777,"spare"),"","$."&amp;_xlfn.REGEXEXTRACT(J3777,"^PT\d+[FQ]\d+_(.*)", 2))</f>
        <v>$.Power_Factor_Phase_C</v>
      </c>
      <c r="AA3777" s="12">
        <f t="shared" si="802"/>
        <v>13</v>
      </c>
      <c r="AB3777" s="6" t="s">
        <v>195</v>
      </c>
      <c r="AC3777" s="103">
        <v>3082</v>
      </c>
      <c r="AJ3777" s="80"/>
      <c r="AK3777" s="113" t="s">
        <v>1426</v>
      </c>
      <c r="AN3777" s="80"/>
      <c r="AO3777" s="80"/>
      <c r="AP3777" s="80"/>
      <c r="AQ3777" s="80"/>
      <c r="AR3777" s="127"/>
      <c r="AS3777" s="80"/>
      <c r="AT3777" s="7"/>
      <c r="AU3777" s="7"/>
      <c r="AV3777" s="165"/>
      <c r="AW3777" s="166"/>
      <c r="AX3777" s="137"/>
      <c r="AY3777" s="147"/>
      <c r="AZ3777" s="167"/>
      <c r="BA3777" s="167"/>
      <c r="BB3777" s="147" t="str">
        <f t="shared" si="803"/>
        <v/>
      </c>
      <c r="BC3777" s="168"/>
      <c r="BD3777" s="165"/>
      <c r="BE3777" s="165"/>
      <c r="BF3777" s="165"/>
      <c r="BG3777" s="165"/>
      <c r="BH3777" s="165"/>
      <c r="BI3777" s="165"/>
      <c r="BJ3777" s="165"/>
      <c r="BK3777" s="165"/>
      <c r="BL3777" s="165"/>
      <c r="BM3777" s="165"/>
      <c r="BN3777" s="165"/>
      <c r="BO3777" s="165"/>
      <c r="BP3777" s="165"/>
      <c r="BQ3777" s="165"/>
      <c r="BS3777" s="6"/>
      <c r="BT3777" s="11"/>
      <c r="BU3777" s="6"/>
      <c r="BV3777" s="6"/>
    </row>
    <row r="3778" spans="1:74" ht="15.75" x14ac:dyDescent="0.25">
      <c r="A3778" s="52" t="s">
        <v>1422</v>
      </c>
      <c r="B3778" s="56"/>
      <c r="C3778" s="7" t="s">
        <v>118</v>
      </c>
      <c r="D3778" s="7" t="s">
        <v>6559</v>
      </c>
      <c r="E3778" s="7"/>
      <c r="F3778" s="64"/>
      <c r="G3778" s="6"/>
      <c r="H3778" s="6"/>
      <c r="I3778" s="10" t="s">
        <v>110</v>
      </c>
      <c r="J3778" s="11" t="s">
        <v>3028</v>
      </c>
      <c r="K3778" s="194" t="s">
        <v>510</v>
      </c>
      <c r="L3778" s="176"/>
      <c r="M3778" s="176">
        <v>1000</v>
      </c>
      <c r="N3778" s="80" t="s">
        <v>6855</v>
      </c>
      <c r="O3778" s="162"/>
      <c r="P3778" s="80" t="s">
        <v>3571</v>
      </c>
      <c r="Q3778" s="80"/>
      <c r="R3778" s="80"/>
      <c r="S3778" s="163"/>
      <c r="T3778" s="213"/>
      <c r="U3778" s="162"/>
      <c r="V3778" s="164"/>
      <c r="W3778" s="12" t="str">
        <f t="shared" si="804"/>
        <v>Mqtt1</v>
      </c>
      <c r="X3778" s="196" t="s">
        <v>10644</v>
      </c>
      <c r="Y3778" s="6" t="str">
        <f t="shared" si="798"/>
        <v>marpower/power-tag/chlorine-dosing-unit</v>
      </c>
      <c r="Z3778" s="103" t="str" cm="1">
        <f t="array" ref="Z3778">IF(COUNTIF(N3778,"spare"),"","$."&amp;_xlfn.REGEXEXTRACT(J3778,"^PT\d+[FQ]\d+_(.*)", 2))</f>
        <v>$.Total_Power_Factor</v>
      </c>
      <c r="AA3778" s="12">
        <f t="shared" si="802"/>
        <v>13</v>
      </c>
      <c r="AB3778" s="6" t="s">
        <v>195</v>
      </c>
      <c r="AC3778" s="103">
        <v>3084</v>
      </c>
      <c r="AJ3778" s="80"/>
      <c r="AK3778" s="113" t="s">
        <v>1426</v>
      </c>
      <c r="AN3778" s="80"/>
      <c r="AO3778" s="80"/>
      <c r="AP3778" s="80"/>
      <c r="AQ3778" s="80"/>
      <c r="AR3778" s="127"/>
      <c r="AS3778" s="80"/>
      <c r="AT3778" s="7"/>
      <c r="AU3778" s="7"/>
      <c r="AV3778" s="165"/>
      <c r="AW3778" s="166"/>
      <c r="AX3778" s="137"/>
      <c r="AY3778" s="147"/>
      <c r="AZ3778" s="167"/>
      <c r="BA3778" s="167"/>
      <c r="BB3778" s="147" t="str">
        <f t="shared" si="803"/>
        <v/>
      </c>
      <c r="BC3778" s="168"/>
      <c r="BD3778" s="165"/>
      <c r="BE3778" s="165"/>
      <c r="BF3778" s="165"/>
      <c r="BG3778" s="165"/>
      <c r="BH3778" s="165"/>
      <c r="BI3778" s="165"/>
      <c r="BJ3778" s="165"/>
      <c r="BK3778" s="165"/>
      <c r="BL3778" s="165"/>
      <c r="BM3778" s="165"/>
      <c r="BN3778" s="165"/>
      <c r="BO3778" s="165"/>
      <c r="BP3778" s="165"/>
      <c r="BQ3778" s="165"/>
      <c r="BS3778" s="6"/>
      <c r="BT3778" s="11"/>
      <c r="BU3778" s="6"/>
      <c r="BV3778" s="6"/>
    </row>
    <row r="3779" spans="1:74" ht="15.75" x14ac:dyDescent="0.25">
      <c r="A3779" s="52" t="s">
        <v>1422</v>
      </c>
      <c r="B3779" s="56"/>
      <c r="C3779" s="7" t="s">
        <v>118</v>
      </c>
      <c r="D3779" s="7" t="s">
        <v>6559</v>
      </c>
      <c r="E3779" s="7"/>
      <c r="F3779" s="64"/>
      <c r="G3779" s="6"/>
      <c r="H3779" s="6"/>
      <c r="I3779" s="10" t="s">
        <v>110</v>
      </c>
      <c r="J3779" s="11" t="s">
        <v>3029</v>
      </c>
      <c r="K3779" s="194" t="s">
        <v>510</v>
      </c>
      <c r="L3779" s="176"/>
      <c r="M3779" s="176">
        <v>1000</v>
      </c>
      <c r="N3779" s="80" t="s">
        <v>6855</v>
      </c>
      <c r="O3779" s="162"/>
      <c r="P3779" s="80" t="s">
        <v>3572</v>
      </c>
      <c r="Q3779" s="80"/>
      <c r="R3779" s="80"/>
      <c r="S3779" s="163"/>
      <c r="T3779" s="213"/>
      <c r="U3779" s="162"/>
      <c r="V3779" s="164"/>
      <c r="W3779" s="12" t="str">
        <f t="shared" si="804"/>
        <v>Mqtt1</v>
      </c>
      <c r="X3779" s="196" t="s">
        <v>10645</v>
      </c>
      <c r="Y3779" s="6" t="str">
        <f t="shared" si="798"/>
        <v>marpower/power-tag/quooker-salon</v>
      </c>
      <c r="Z3779" s="103" t="str" cm="1">
        <f t="array" ref="Z3779">IF(COUNTIF(N3779,"spare"),"","$."&amp;_xlfn.REGEXEXTRACT(J3779,"^PT\d+[FQ]\d+_(.*)", 2))</f>
        <v>$.RMS_Current_Phase_A</v>
      </c>
      <c r="AA3779" s="12">
        <f>AA3764+1</f>
        <v>14</v>
      </c>
      <c r="AB3779" s="6" t="s">
        <v>195</v>
      </c>
      <c r="AC3779" s="103">
        <v>3000</v>
      </c>
      <c r="AJ3779" s="80"/>
      <c r="AK3779" s="113" t="s">
        <v>1423</v>
      </c>
      <c r="AN3779" s="80"/>
      <c r="AO3779" s="80"/>
      <c r="AP3779" s="80"/>
      <c r="AQ3779" s="80"/>
      <c r="AR3779" s="127"/>
      <c r="AS3779" s="80"/>
      <c r="AT3779" s="7"/>
      <c r="AU3779" s="7"/>
      <c r="AV3779" s="165"/>
      <c r="AW3779" s="166"/>
      <c r="AX3779" s="137"/>
      <c r="AY3779" s="147"/>
      <c r="AZ3779" s="167"/>
      <c r="BA3779" s="167"/>
      <c r="BB3779" s="147" t="str">
        <f t="shared" ref="BB3779:BB3793" si="805">IF(ISNUMBER(AM3779),"1","")</f>
        <v/>
      </c>
      <c r="BC3779" s="168"/>
      <c r="BD3779" s="165"/>
      <c r="BE3779" s="165"/>
      <c r="BF3779" s="165"/>
      <c r="BG3779" s="165"/>
      <c r="BH3779" s="165"/>
      <c r="BI3779" s="165"/>
      <c r="BJ3779" s="165"/>
      <c r="BK3779" s="165"/>
      <c r="BL3779" s="165"/>
      <c r="BM3779" s="165"/>
      <c r="BN3779" s="165"/>
      <c r="BO3779" s="165"/>
      <c r="BP3779" s="165"/>
      <c r="BQ3779" s="165"/>
      <c r="BS3779" s="6"/>
      <c r="BT3779" s="11"/>
      <c r="BU3779" s="6"/>
      <c r="BV3779" s="6"/>
    </row>
    <row r="3780" spans="1:74" ht="15.75" x14ac:dyDescent="0.25">
      <c r="A3780" s="52" t="s">
        <v>1422</v>
      </c>
      <c r="B3780" s="56"/>
      <c r="C3780" s="7" t="s">
        <v>118</v>
      </c>
      <c r="D3780" s="7" t="s">
        <v>6559</v>
      </c>
      <c r="E3780" s="7"/>
      <c r="F3780" s="64"/>
      <c r="G3780" s="6"/>
      <c r="H3780" s="6"/>
      <c r="I3780" s="10" t="s">
        <v>110</v>
      </c>
      <c r="J3780" s="11" t="s">
        <v>3030</v>
      </c>
      <c r="K3780" s="194" t="s">
        <v>510</v>
      </c>
      <c r="L3780" s="176"/>
      <c r="M3780" s="176">
        <v>1000</v>
      </c>
      <c r="N3780" s="80" t="s">
        <v>6855</v>
      </c>
      <c r="O3780" s="162"/>
      <c r="P3780" s="80" t="s">
        <v>3573</v>
      </c>
      <c r="Q3780" s="80"/>
      <c r="R3780" s="80"/>
      <c r="S3780" s="163"/>
      <c r="T3780" s="213"/>
      <c r="U3780" s="162"/>
      <c r="V3780" s="164"/>
      <c r="W3780" s="12" t="str">
        <f t="shared" si="804"/>
        <v>Mqtt1</v>
      </c>
      <c r="X3780" s="196" t="s">
        <v>10645</v>
      </c>
      <c r="Y3780" s="6" t="str">
        <f t="shared" si="798"/>
        <v>marpower/power-tag/quooker-salon</v>
      </c>
      <c r="Z3780" s="103" t="str" cm="1">
        <f t="array" ref="Z3780">IF(COUNTIF(N3780,"spare"),"","$."&amp;_xlfn.REGEXEXTRACT(J3780,"^PT\d+[FQ]\d+_(.*)", 2))</f>
        <v>$.RMS_Current_Phase_B</v>
      </c>
      <c r="AA3780" s="12">
        <f t="shared" si="802"/>
        <v>14</v>
      </c>
      <c r="AB3780" s="6" t="s">
        <v>195</v>
      </c>
      <c r="AC3780" s="103">
        <v>3002</v>
      </c>
      <c r="AJ3780" s="80"/>
      <c r="AK3780" s="113" t="s">
        <v>1423</v>
      </c>
      <c r="AN3780" s="80"/>
      <c r="AO3780" s="80"/>
      <c r="AP3780" s="80"/>
      <c r="AQ3780" s="80"/>
      <c r="AR3780" s="127"/>
      <c r="AS3780" s="80"/>
      <c r="AT3780" s="7"/>
      <c r="AU3780" s="7"/>
      <c r="AV3780" s="165"/>
      <c r="AW3780" s="166"/>
      <c r="AX3780" s="137"/>
      <c r="AY3780" s="147"/>
      <c r="AZ3780" s="167"/>
      <c r="BA3780" s="167"/>
      <c r="BB3780" s="147" t="str">
        <f t="shared" si="805"/>
        <v/>
      </c>
      <c r="BC3780" s="168"/>
      <c r="BD3780" s="165"/>
      <c r="BE3780" s="165"/>
      <c r="BF3780" s="165"/>
      <c r="BG3780" s="165"/>
      <c r="BH3780" s="165"/>
      <c r="BI3780" s="165"/>
      <c r="BJ3780" s="165"/>
      <c r="BK3780" s="165"/>
      <c r="BL3780" s="165"/>
      <c r="BM3780" s="165"/>
      <c r="BN3780" s="165"/>
      <c r="BO3780" s="165"/>
      <c r="BP3780" s="165"/>
      <c r="BQ3780" s="165"/>
      <c r="BS3780" s="6"/>
      <c r="BT3780" s="11"/>
      <c r="BU3780" s="6"/>
      <c r="BV3780" s="6"/>
    </row>
    <row r="3781" spans="1:74" ht="15.75" x14ac:dyDescent="0.25">
      <c r="A3781" s="52" t="s">
        <v>1422</v>
      </c>
      <c r="B3781" s="56"/>
      <c r="C3781" s="7" t="s">
        <v>118</v>
      </c>
      <c r="D3781" s="7" t="s">
        <v>6559</v>
      </c>
      <c r="E3781" s="7"/>
      <c r="F3781" s="64"/>
      <c r="G3781" s="6"/>
      <c r="H3781" s="6"/>
      <c r="I3781" s="10" t="s">
        <v>110</v>
      </c>
      <c r="J3781" s="11" t="s">
        <v>3031</v>
      </c>
      <c r="K3781" s="194" t="s">
        <v>510</v>
      </c>
      <c r="L3781" s="176"/>
      <c r="M3781" s="176">
        <v>1000</v>
      </c>
      <c r="N3781" s="80" t="s">
        <v>6855</v>
      </c>
      <c r="O3781" s="162"/>
      <c r="P3781" s="80" t="s">
        <v>3574</v>
      </c>
      <c r="Q3781" s="80"/>
      <c r="R3781" s="80"/>
      <c r="S3781" s="163"/>
      <c r="T3781" s="213"/>
      <c r="U3781" s="162"/>
      <c r="V3781" s="164"/>
      <c r="W3781" s="12" t="str">
        <f t="shared" si="804"/>
        <v>Mqtt1</v>
      </c>
      <c r="X3781" s="196" t="s">
        <v>10645</v>
      </c>
      <c r="Y3781" s="6" t="str">
        <f t="shared" si="798"/>
        <v>marpower/power-tag/quooker-salon</v>
      </c>
      <c r="Z3781" s="103" t="str" cm="1">
        <f t="array" ref="Z3781">IF(COUNTIF(N3781,"spare"),"","$."&amp;_xlfn.REGEXEXTRACT(J3781,"^PT\d+[FQ]\d+_(.*)", 2))</f>
        <v>$.RMS_Current_Phase_C</v>
      </c>
      <c r="AA3781" s="12">
        <f t="shared" si="802"/>
        <v>14</v>
      </c>
      <c r="AB3781" s="6" t="s">
        <v>195</v>
      </c>
      <c r="AC3781" s="103">
        <v>3004</v>
      </c>
      <c r="AJ3781" s="80"/>
      <c r="AK3781" s="113" t="s">
        <v>1423</v>
      </c>
      <c r="AN3781" s="80"/>
      <c r="AO3781" s="80"/>
      <c r="AP3781" s="80"/>
      <c r="AQ3781" s="80"/>
      <c r="AR3781" s="127"/>
      <c r="AS3781" s="80"/>
      <c r="AT3781" s="7"/>
      <c r="AU3781" s="7"/>
      <c r="AV3781" s="165"/>
      <c r="AW3781" s="166"/>
      <c r="AX3781" s="137"/>
      <c r="AY3781" s="147"/>
      <c r="AZ3781" s="167"/>
      <c r="BA3781" s="167"/>
      <c r="BB3781" s="147" t="str">
        <f t="shared" si="805"/>
        <v/>
      </c>
      <c r="BC3781" s="168"/>
      <c r="BD3781" s="165"/>
      <c r="BE3781" s="165"/>
      <c r="BF3781" s="165"/>
      <c r="BG3781" s="165"/>
      <c r="BH3781" s="165"/>
      <c r="BI3781" s="165"/>
      <c r="BJ3781" s="165"/>
      <c r="BK3781" s="165"/>
      <c r="BL3781" s="165"/>
      <c r="BM3781" s="165"/>
      <c r="BN3781" s="165"/>
      <c r="BO3781" s="165"/>
      <c r="BP3781" s="165"/>
      <c r="BQ3781" s="165"/>
      <c r="BS3781" s="6"/>
      <c r="BT3781" s="11"/>
      <c r="BU3781" s="6"/>
      <c r="BV3781" s="6"/>
    </row>
    <row r="3782" spans="1:74" ht="15.75" x14ac:dyDescent="0.25">
      <c r="A3782" s="52" t="s">
        <v>1422</v>
      </c>
      <c r="B3782" s="56"/>
      <c r="C3782" s="7" t="s">
        <v>118</v>
      </c>
      <c r="D3782" s="7" t="s">
        <v>6559</v>
      </c>
      <c r="E3782" s="7"/>
      <c r="F3782" s="64"/>
      <c r="G3782" s="6"/>
      <c r="H3782" s="6"/>
      <c r="I3782" s="10" t="s">
        <v>110</v>
      </c>
      <c r="J3782" s="11" t="s">
        <v>3032</v>
      </c>
      <c r="K3782" s="194" t="s">
        <v>510</v>
      </c>
      <c r="L3782" s="176"/>
      <c r="M3782" s="176">
        <v>1000</v>
      </c>
      <c r="N3782" s="80" t="s">
        <v>6855</v>
      </c>
      <c r="O3782" s="162"/>
      <c r="P3782" s="80" t="s">
        <v>3575</v>
      </c>
      <c r="Q3782" s="80"/>
      <c r="R3782" s="80"/>
      <c r="S3782" s="163"/>
      <c r="T3782" s="213"/>
      <c r="U3782" s="162"/>
      <c r="V3782" s="164"/>
      <c r="W3782" s="12" t="str">
        <f t="shared" si="804"/>
        <v>Mqtt1</v>
      </c>
      <c r="X3782" s="196" t="s">
        <v>10645</v>
      </c>
      <c r="Y3782" s="6" t="str">
        <f t="shared" si="798"/>
        <v>marpower/power-tag/quooker-salon</v>
      </c>
      <c r="Z3782" s="103" t="str" cm="1">
        <f t="array" ref="Z3782">IF(COUNTIF(N3782,"spare"),"","$."&amp;_xlfn.REGEXEXTRACT(J3782,"^PT\d+[FQ]\d+_(.*)", 2))</f>
        <v>$.RMS_Current_Phase_Neut</v>
      </c>
      <c r="AA3782" s="12">
        <f t="shared" si="802"/>
        <v>14</v>
      </c>
      <c r="AB3782" s="6" t="s">
        <v>195</v>
      </c>
      <c r="AC3782" s="103">
        <v>3006</v>
      </c>
      <c r="AJ3782" s="80"/>
      <c r="AK3782" s="113" t="s">
        <v>1423</v>
      </c>
      <c r="AN3782" s="80"/>
      <c r="AO3782" s="80"/>
      <c r="AP3782" s="80"/>
      <c r="AQ3782" s="80"/>
      <c r="AR3782" s="127"/>
      <c r="AS3782" s="80"/>
      <c r="AT3782" s="7"/>
      <c r="AU3782" s="7"/>
      <c r="AV3782" s="165"/>
      <c r="AW3782" s="166"/>
      <c r="AX3782" s="137"/>
      <c r="AY3782" s="147"/>
      <c r="AZ3782" s="167"/>
      <c r="BA3782" s="167"/>
      <c r="BB3782" s="147" t="str">
        <f t="shared" si="805"/>
        <v/>
      </c>
      <c r="BC3782" s="168"/>
      <c r="BD3782" s="165"/>
      <c r="BE3782" s="165"/>
      <c r="BF3782" s="165"/>
      <c r="BG3782" s="165"/>
      <c r="BH3782" s="165"/>
      <c r="BI3782" s="165"/>
      <c r="BJ3782" s="165"/>
      <c r="BK3782" s="165"/>
      <c r="BL3782" s="165"/>
      <c r="BM3782" s="165"/>
      <c r="BN3782" s="165"/>
      <c r="BO3782" s="165"/>
      <c r="BP3782" s="165"/>
      <c r="BQ3782" s="165"/>
      <c r="BS3782" s="6"/>
      <c r="BT3782" s="11"/>
      <c r="BU3782" s="6"/>
      <c r="BV3782" s="6"/>
    </row>
    <row r="3783" spans="1:74" ht="15.75" x14ac:dyDescent="0.25">
      <c r="A3783" s="52" t="s">
        <v>1422</v>
      </c>
      <c r="B3783" s="56"/>
      <c r="C3783" s="7" t="s">
        <v>118</v>
      </c>
      <c r="D3783" s="7" t="s">
        <v>6559</v>
      </c>
      <c r="E3783" s="7"/>
      <c r="F3783" s="64"/>
      <c r="G3783" s="6"/>
      <c r="H3783" s="6"/>
      <c r="I3783" s="10" t="s">
        <v>110</v>
      </c>
      <c r="J3783" s="11" t="s">
        <v>8342</v>
      </c>
      <c r="K3783" s="194" t="s">
        <v>510</v>
      </c>
      <c r="L3783" s="176"/>
      <c r="M3783" s="176">
        <v>1000</v>
      </c>
      <c r="N3783" s="80" t="s">
        <v>6855</v>
      </c>
      <c r="O3783" s="162"/>
      <c r="P3783" s="80" t="s">
        <v>3576</v>
      </c>
      <c r="Q3783" s="80"/>
      <c r="R3783" s="80"/>
      <c r="S3783" s="163"/>
      <c r="T3783" s="213"/>
      <c r="U3783" s="162"/>
      <c r="V3783" s="164"/>
      <c r="W3783" s="12" t="str">
        <f t="shared" si="804"/>
        <v>Mqtt1</v>
      </c>
      <c r="X3783" s="196" t="s">
        <v>10645</v>
      </c>
      <c r="Y3783" s="6" t="str">
        <f t="shared" si="798"/>
        <v>marpower/power-tag/quooker-salon</v>
      </c>
      <c r="Z3783" s="103" t="str" cm="1">
        <f t="array" ref="Z3783">IF(COUNTIF(N3783,"spare"),"","$."&amp;_xlfn.REGEXEXTRACT(J3783,"^PT\d+[FQ]\d+_(.*)", 2))</f>
        <v>$.RMS_Voltage_A_N</v>
      </c>
      <c r="AA3783" s="12">
        <f t="shared" si="802"/>
        <v>14</v>
      </c>
      <c r="AB3783" s="6" t="s">
        <v>195</v>
      </c>
      <c r="AC3783" s="103">
        <v>3028</v>
      </c>
      <c r="AJ3783" s="80"/>
      <c r="AK3783" s="113" t="s">
        <v>1424</v>
      </c>
      <c r="AN3783" s="80"/>
      <c r="AO3783" s="80"/>
      <c r="AP3783" s="80"/>
      <c r="AQ3783" s="80"/>
      <c r="AR3783" s="127"/>
      <c r="AS3783" s="80"/>
      <c r="AT3783" s="7"/>
      <c r="AU3783" s="7"/>
      <c r="AV3783" s="165"/>
      <c r="AW3783" s="166"/>
      <c r="AX3783" s="137"/>
      <c r="AY3783" s="147"/>
      <c r="AZ3783" s="167"/>
      <c r="BA3783" s="167"/>
      <c r="BB3783" s="147" t="str">
        <f t="shared" si="805"/>
        <v/>
      </c>
      <c r="BC3783" s="168"/>
      <c r="BD3783" s="165"/>
      <c r="BE3783" s="165"/>
      <c r="BF3783" s="165"/>
      <c r="BG3783" s="165"/>
      <c r="BH3783" s="165"/>
      <c r="BI3783" s="165"/>
      <c r="BJ3783" s="165"/>
      <c r="BK3783" s="165"/>
      <c r="BL3783" s="165"/>
      <c r="BM3783" s="165"/>
      <c r="BN3783" s="165"/>
      <c r="BO3783" s="165"/>
      <c r="BP3783" s="165"/>
      <c r="BQ3783" s="165"/>
      <c r="BS3783" s="6"/>
      <c r="BT3783" s="11"/>
      <c r="BU3783" s="6"/>
      <c r="BV3783" s="6"/>
    </row>
    <row r="3784" spans="1:74" ht="15.75" x14ac:dyDescent="0.25">
      <c r="A3784" s="52" t="s">
        <v>1422</v>
      </c>
      <c r="B3784" s="56"/>
      <c r="C3784" s="7" t="s">
        <v>118</v>
      </c>
      <c r="D3784" s="7" t="s">
        <v>6559</v>
      </c>
      <c r="E3784" s="7"/>
      <c r="F3784" s="64"/>
      <c r="G3784" s="6"/>
      <c r="H3784" s="6"/>
      <c r="I3784" s="10" t="s">
        <v>110</v>
      </c>
      <c r="J3784" s="11" t="s">
        <v>8519</v>
      </c>
      <c r="K3784" s="194" t="s">
        <v>510</v>
      </c>
      <c r="L3784" s="176"/>
      <c r="M3784" s="176">
        <v>1000</v>
      </c>
      <c r="N3784" s="80" t="s">
        <v>6855</v>
      </c>
      <c r="O3784" s="162"/>
      <c r="P3784" s="80" t="s">
        <v>3577</v>
      </c>
      <c r="Q3784" s="80"/>
      <c r="R3784" s="80"/>
      <c r="S3784" s="163"/>
      <c r="T3784" s="213"/>
      <c r="U3784" s="162"/>
      <c r="V3784" s="164"/>
      <c r="W3784" s="12" t="str">
        <f t="shared" si="804"/>
        <v>Mqtt1</v>
      </c>
      <c r="X3784" s="196" t="s">
        <v>10645</v>
      </c>
      <c r="Y3784" s="6" t="str">
        <f t="shared" si="798"/>
        <v>marpower/power-tag/quooker-salon</v>
      </c>
      <c r="Z3784" s="103" t="str" cm="1">
        <f t="array" ref="Z3784">IF(COUNTIF(N3784,"spare"),"","$."&amp;_xlfn.REGEXEXTRACT(J3784,"^PT\d+[FQ]\d+_(.*)", 2))</f>
        <v>$.RMS_Voltage_B_N</v>
      </c>
      <c r="AA3784" s="12">
        <f t="shared" si="802"/>
        <v>14</v>
      </c>
      <c r="AB3784" s="6" t="s">
        <v>195</v>
      </c>
      <c r="AC3784" s="103">
        <v>3030</v>
      </c>
      <c r="AJ3784" s="80"/>
      <c r="AK3784" s="113" t="s">
        <v>1424</v>
      </c>
      <c r="AN3784" s="80"/>
      <c r="AO3784" s="80"/>
      <c r="AP3784" s="80"/>
      <c r="AQ3784" s="80"/>
      <c r="AR3784" s="127"/>
      <c r="AS3784" s="80"/>
      <c r="AT3784" s="7"/>
      <c r="AU3784" s="7"/>
      <c r="AV3784" s="165"/>
      <c r="AW3784" s="166"/>
      <c r="AX3784" s="137"/>
      <c r="AY3784" s="147"/>
      <c r="AZ3784" s="167"/>
      <c r="BA3784" s="167"/>
      <c r="BB3784" s="147" t="str">
        <f t="shared" si="805"/>
        <v/>
      </c>
      <c r="BC3784" s="168"/>
      <c r="BD3784" s="165"/>
      <c r="BE3784" s="165"/>
      <c r="BF3784" s="165"/>
      <c r="BG3784" s="165"/>
      <c r="BH3784" s="165"/>
      <c r="BI3784" s="165"/>
      <c r="BJ3784" s="165"/>
      <c r="BK3784" s="165"/>
      <c r="BL3784" s="165"/>
      <c r="BM3784" s="165"/>
      <c r="BN3784" s="165"/>
      <c r="BO3784" s="165"/>
      <c r="BP3784" s="165"/>
      <c r="BQ3784" s="165"/>
      <c r="BS3784" s="6"/>
      <c r="BT3784" s="11"/>
      <c r="BU3784" s="6"/>
      <c r="BV3784" s="6"/>
    </row>
    <row r="3785" spans="1:74" ht="15.75" x14ac:dyDescent="0.25">
      <c r="A3785" s="52" t="s">
        <v>1422</v>
      </c>
      <c r="B3785" s="56"/>
      <c r="C3785" s="7" t="s">
        <v>118</v>
      </c>
      <c r="D3785" s="7" t="s">
        <v>6559</v>
      </c>
      <c r="E3785" s="7"/>
      <c r="F3785" s="64"/>
      <c r="G3785" s="6"/>
      <c r="H3785" s="6"/>
      <c r="I3785" s="10" t="s">
        <v>110</v>
      </c>
      <c r="J3785" s="11" t="s">
        <v>8696</v>
      </c>
      <c r="K3785" s="194" t="s">
        <v>510</v>
      </c>
      <c r="L3785" s="176"/>
      <c r="M3785" s="176">
        <v>1000</v>
      </c>
      <c r="N3785" s="80" t="s">
        <v>6855</v>
      </c>
      <c r="O3785" s="162"/>
      <c r="P3785" s="80" t="s">
        <v>3578</v>
      </c>
      <c r="Q3785" s="80"/>
      <c r="R3785" s="80"/>
      <c r="S3785" s="163"/>
      <c r="T3785" s="213"/>
      <c r="U3785" s="162"/>
      <c r="V3785" s="164"/>
      <c r="W3785" s="12" t="str">
        <f t="shared" si="804"/>
        <v>Mqtt1</v>
      </c>
      <c r="X3785" s="196" t="s">
        <v>10645</v>
      </c>
      <c r="Y3785" s="6" t="str">
        <f t="shared" si="798"/>
        <v>marpower/power-tag/quooker-salon</v>
      </c>
      <c r="Z3785" s="103" t="str" cm="1">
        <f t="array" ref="Z3785">IF(COUNTIF(N3785,"spare"),"","$."&amp;_xlfn.REGEXEXTRACT(J3785,"^PT\d+[FQ]\d+_(.*)", 2))</f>
        <v>$.RMS_Voltage_C_N</v>
      </c>
      <c r="AA3785" s="12">
        <f t="shared" si="802"/>
        <v>14</v>
      </c>
      <c r="AB3785" s="6" t="s">
        <v>195</v>
      </c>
      <c r="AC3785" s="103">
        <v>3032</v>
      </c>
      <c r="AJ3785" s="80"/>
      <c r="AK3785" s="113" t="s">
        <v>1424</v>
      </c>
      <c r="AN3785" s="80"/>
      <c r="AO3785" s="80"/>
      <c r="AP3785" s="80"/>
      <c r="AQ3785" s="80"/>
      <c r="AR3785" s="127"/>
      <c r="AS3785" s="80"/>
      <c r="AT3785" s="7"/>
      <c r="AU3785" s="7"/>
      <c r="AV3785" s="165"/>
      <c r="AW3785" s="166"/>
      <c r="AX3785" s="137"/>
      <c r="AY3785" s="147"/>
      <c r="AZ3785" s="167"/>
      <c r="BA3785" s="167"/>
      <c r="BB3785" s="147" t="str">
        <f t="shared" si="805"/>
        <v/>
      </c>
      <c r="BC3785" s="168"/>
      <c r="BD3785" s="165"/>
      <c r="BE3785" s="165"/>
      <c r="BF3785" s="165"/>
      <c r="BG3785" s="165"/>
      <c r="BH3785" s="165"/>
      <c r="BI3785" s="165"/>
      <c r="BJ3785" s="165"/>
      <c r="BK3785" s="165"/>
      <c r="BL3785" s="165"/>
      <c r="BM3785" s="165"/>
      <c r="BN3785" s="165"/>
      <c r="BO3785" s="165"/>
      <c r="BP3785" s="165"/>
      <c r="BQ3785" s="165"/>
      <c r="BS3785" s="6"/>
      <c r="BT3785" s="11"/>
      <c r="BU3785" s="6"/>
      <c r="BV3785" s="6"/>
    </row>
    <row r="3786" spans="1:74" ht="15.75" x14ac:dyDescent="0.25">
      <c r="A3786" s="52" t="s">
        <v>1422</v>
      </c>
      <c r="B3786" s="56"/>
      <c r="C3786" s="7" t="s">
        <v>118</v>
      </c>
      <c r="D3786" s="7" t="s">
        <v>6559</v>
      </c>
      <c r="E3786" s="7"/>
      <c r="F3786" s="64"/>
      <c r="G3786" s="6"/>
      <c r="H3786" s="6"/>
      <c r="I3786" s="10" t="s">
        <v>110</v>
      </c>
      <c r="J3786" s="11" t="s">
        <v>3033</v>
      </c>
      <c r="K3786" s="194" t="s">
        <v>510</v>
      </c>
      <c r="L3786" s="176"/>
      <c r="M3786" s="176">
        <v>1000</v>
      </c>
      <c r="N3786" s="80" t="s">
        <v>6855</v>
      </c>
      <c r="O3786" s="162"/>
      <c r="P3786" s="80" t="s">
        <v>3579</v>
      </c>
      <c r="Q3786" s="80"/>
      <c r="R3786" s="80"/>
      <c r="S3786" s="163"/>
      <c r="T3786" s="213"/>
      <c r="U3786" s="162"/>
      <c r="V3786" s="164"/>
      <c r="W3786" s="12" t="str">
        <f t="shared" si="804"/>
        <v>Mqtt1</v>
      </c>
      <c r="X3786" s="196" t="s">
        <v>10645</v>
      </c>
      <c r="Y3786" s="6" t="str">
        <f t="shared" si="798"/>
        <v>marpower/power-tag/quooker-salon</v>
      </c>
      <c r="Z3786" s="103" t="str" cm="1">
        <f t="array" ref="Z3786">IF(COUNTIF(N3786,"spare"),"","$."&amp;_xlfn.REGEXEXTRACT(J3786,"^PT\d+[FQ]\d+_(.*)", 2))</f>
        <v>$.Active_Power_Phase_A</v>
      </c>
      <c r="AA3786" s="12">
        <f t="shared" si="802"/>
        <v>14</v>
      </c>
      <c r="AB3786" s="6" t="s">
        <v>195</v>
      </c>
      <c r="AC3786" s="103">
        <v>3054</v>
      </c>
      <c r="AJ3786" s="80"/>
      <c r="AK3786" s="113" t="s">
        <v>1425</v>
      </c>
      <c r="AN3786" s="80"/>
      <c r="AO3786" s="80"/>
      <c r="AP3786" s="80"/>
      <c r="AQ3786" s="80"/>
      <c r="AR3786" s="127"/>
      <c r="AS3786" s="80"/>
      <c r="AT3786" s="7"/>
      <c r="AU3786" s="7"/>
      <c r="AV3786" s="165"/>
      <c r="AW3786" s="166"/>
      <c r="AX3786" s="137"/>
      <c r="AY3786" s="147"/>
      <c r="AZ3786" s="167"/>
      <c r="BA3786" s="167"/>
      <c r="BB3786" s="147" t="str">
        <f t="shared" si="805"/>
        <v/>
      </c>
      <c r="BC3786" s="168"/>
      <c r="BD3786" s="165"/>
      <c r="BE3786" s="165"/>
      <c r="BF3786" s="165"/>
      <c r="BG3786" s="165"/>
      <c r="BH3786" s="165"/>
      <c r="BI3786" s="165"/>
      <c r="BJ3786" s="165"/>
      <c r="BK3786" s="165"/>
      <c r="BL3786" s="165"/>
      <c r="BM3786" s="165"/>
      <c r="BN3786" s="165"/>
      <c r="BO3786" s="165"/>
      <c r="BP3786" s="165"/>
      <c r="BQ3786" s="165"/>
      <c r="BS3786" s="6"/>
      <c r="BT3786" s="11"/>
      <c r="BU3786" s="6"/>
      <c r="BV3786" s="6"/>
    </row>
    <row r="3787" spans="1:74" ht="15.75" x14ac:dyDescent="0.25">
      <c r="A3787" s="52" t="s">
        <v>1422</v>
      </c>
      <c r="B3787" s="56"/>
      <c r="C3787" s="7" t="s">
        <v>118</v>
      </c>
      <c r="D3787" s="7" t="s">
        <v>6559</v>
      </c>
      <c r="E3787" s="7"/>
      <c r="F3787" s="64"/>
      <c r="G3787" s="6"/>
      <c r="H3787" s="6"/>
      <c r="I3787" s="10" t="s">
        <v>110</v>
      </c>
      <c r="J3787" s="11" t="s">
        <v>3034</v>
      </c>
      <c r="K3787" s="194" t="s">
        <v>510</v>
      </c>
      <c r="L3787" s="176"/>
      <c r="M3787" s="176">
        <v>1000</v>
      </c>
      <c r="N3787" s="80" t="s">
        <v>6855</v>
      </c>
      <c r="O3787" s="162"/>
      <c r="P3787" s="80" t="s">
        <v>3580</v>
      </c>
      <c r="Q3787" s="80"/>
      <c r="R3787" s="80"/>
      <c r="S3787" s="163"/>
      <c r="T3787" s="213"/>
      <c r="U3787" s="162"/>
      <c r="V3787" s="164"/>
      <c r="W3787" s="12" t="str">
        <f t="shared" si="804"/>
        <v>Mqtt1</v>
      </c>
      <c r="X3787" s="196" t="s">
        <v>10645</v>
      </c>
      <c r="Y3787" s="6" t="str">
        <f t="shared" ref="Y3787:Y3850" si="806">LOWER(_xlfn.CONCAT("marpower/",SUBSTITUTE(SUBSTITUTE("power-tag/" &amp; X3787," ","-"),"_","-")))</f>
        <v>marpower/power-tag/quooker-salon</v>
      </c>
      <c r="Z3787" s="103" t="str" cm="1">
        <f t="array" ref="Z3787">IF(COUNTIF(N3787,"spare"),"","$."&amp;_xlfn.REGEXEXTRACT(J3787,"^PT\d+[FQ]\d+_(.*)", 2))</f>
        <v>$.Active_Power_Phase_B</v>
      </c>
      <c r="AA3787" s="12">
        <f t="shared" si="802"/>
        <v>14</v>
      </c>
      <c r="AB3787" s="6" t="s">
        <v>195</v>
      </c>
      <c r="AC3787" s="103">
        <v>3056</v>
      </c>
      <c r="AJ3787" s="80"/>
      <c r="AK3787" s="113" t="s">
        <v>1425</v>
      </c>
      <c r="AN3787" s="80"/>
      <c r="AO3787" s="80"/>
      <c r="AP3787" s="80"/>
      <c r="AQ3787" s="80"/>
      <c r="AR3787" s="127"/>
      <c r="AS3787" s="80"/>
      <c r="AT3787" s="7"/>
      <c r="AU3787" s="7"/>
      <c r="AV3787" s="165"/>
      <c r="AW3787" s="166"/>
      <c r="AX3787" s="137"/>
      <c r="AY3787" s="147"/>
      <c r="AZ3787" s="167"/>
      <c r="BA3787" s="167"/>
      <c r="BB3787" s="147" t="str">
        <f t="shared" si="805"/>
        <v/>
      </c>
      <c r="BC3787" s="168"/>
      <c r="BD3787" s="165"/>
      <c r="BE3787" s="165"/>
      <c r="BF3787" s="165"/>
      <c r="BG3787" s="165"/>
      <c r="BH3787" s="165"/>
      <c r="BI3787" s="165"/>
      <c r="BJ3787" s="165"/>
      <c r="BK3787" s="165"/>
      <c r="BL3787" s="165"/>
      <c r="BM3787" s="165"/>
      <c r="BN3787" s="165"/>
      <c r="BO3787" s="165"/>
      <c r="BP3787" s="165"/>
      <c r="BQ3787" s="165"/>
      <c r="BS3787" s="6"/>
      <c r="BT3787" s="11"/>
      <c r="BU3787" s="6"/>
      <c r="BV3787" s="6"/>
    </row>
    <row r="3788" spans="1:74" ht="15.75" x14ac:dyDescent="0.25">
      <c r="A3788" s="52" t="s">
        <v>1422</v>
      </c>
      <c r="B3788" s="56"/>
      <c r="C3788" s="7" t="s">
        <v>118</v>
      </c>
      <c r="D3788" s="7" t="s">
        <v>6559</v>
      </c>
      <c r="E3788" s="7"/>
      <c r="F3788" s="64"/>
      <c r="G3788" s="6"/>
      <c r="H3788" s="6"/>
      <c r="I3788" s="10" t="s">
        <v>110</v>
      </c>
      <c r="J3788" s="11" t="s">
        <v>3035</v>
      </c>
      <c r="K3788" s="194" t="s">
        <v>510</v>
      </c>
      <c r="L3788" s="176"/>
      <c r="M3788" s="176">
        <v>1000</v>
      </c>
      <c r="N3788" s="80" t="s">
        <v>6855</v>
      </c>
      <c r="O3788" s="162"/>
      <c r="P3788" s="80" t="s">
        <v>3581</v>
      </c>
      <c r="Q3788" s="80"/>
      <c r="R3788" s="80"/>
      <c r="S3788" s="163"/>
      <c r="T3788" s="213"/>
      <c r="U3788" s="162"/>
      <c r="V3788" s="164"/>
      <c r="W3788" s="12" t="str">
        <f t="shared" si="804"/>
        <v>Mqtt1</v>
      </c>
      <c r="X3788" s="196" t="s">
        <v>10645</v>
      </c>
      <c r="Y3788" s="6" t="str">
        <f t="shared" si="806"/>
        <v>marpower/power-tag/quooker-salon</v>
      </c>
      <c r="Z3788" s="103" t="str" cm="1">
        <f t="array" ref="Z3788">IF(COUNTIF(N3788,"spare"),"","$."&amp;_xlfn.REGEXEXTRACT(J3788,"^PT\d+[FQ]\d+_(.*)", 2))</f>
        <v>$.Active_Power_Phase_C</v>
      </c>
      <c r="AA3788" s="12">
        <f t="shared" si="802"/>
        <v>14</v>
      </c>
      <c r="AB3788" s="6" t="s">
        <v>195</v>
      </c>
      <c r="AC3788" s="103">
        <v>3058</v>
      </c>
      <c r="AJ3788" s="80"/>
      <c r="AK3788" s="113" t="s">
        <v>1425</v>
      </c>
      <c r="AN3788" s="80"/>
      <c r="AO3788" s="80"/>
      <c r="AP3788" s="80"/>
      <c r="AQ3788" s="80"/>
      <c r="AR3788" s="127"/>
      <c r="AS3788" s="80"/>
      <c r="AT3788" s="7"/>
      <c r="AU3788" s="7"/>
      <c r="AV3788" s="165"/>
      <c r="AW3788" s="166"/>
      <c r="AX3788" s="137"/>
      <c r="AY3788" s="147"/>
      <c r="AZ3788" s="167"/>
      <c r="BA3788" s="167"/>
      <c r="BB3788" s="147" t="str">
        <f t="shared" si="805"/>
        <v/>
      </c>
      <c r="BC3788" s="168"/>
      <c r="BD3788" s="165"/>
      <c r="BE3788" s="165"/>
      <c r="BF3788" s="165"/>
      <c r="BG3788" s="165"/>
      <c r="BH3788" s="165"/>
      <c r="BI3788" s="165"/>
      <c r="BJ3788" s="165"/>
      <c r="BK3788" s="165"/>
      <c r="BL3788" s="165"/>
      <c r="BM3788" s="165"/>
      <c r="BN3788" s="165"/>
      <c r="BO3788" s="165"/>
      <c r="BP3788" s="165"/>
      <c r="BQ3788" s="165"/>
      <c r="BS3788" s="6"/>
      <c r="BT3788" s="11"/>
      <c r="BU3788" s="6"/>
      <c r="BV3788" s="6"/>
    </row>
    <row r="3789" spans="1:74" ht="15.75" x14ac:dyDescent="0.25">
      <c r="A3789" s="52" t="s">
        <v>1422</v>
      </c>
      <c r="B3789" s="56"/>
      <c r="C3789" s="7" t="s">
        <v>118</v>
      </c>
      <c r="D3789" s="7" t="s">
        <v>6559</v>
      </c>
      <c r="E3789" s="7"/>
      <c r="F3789" s="64"/>
      <c r="G3789" s="6"/>
      <c r="H3789" s="6"/>
      <c r="I3789" s="10" t="s">
        <v>110</v>
      </c>
      <c r="J3789" s="11" t="s">
        <v>3036</v>
      </c>
      <c r="K3789" s="194" t="s">
        <v>510</v>
      </c>
      <c r="L3789" s="176"/>
      <c r="M3789" s="176">
        <v>1000</v>
      </c>
      <c r="N3789" s="80" t="s">
        <v>6855</v>
      </c>
      <c r="O3789" s="162"/>
      <c r="P3789" s="80" t="s">
        <v>3582</v>
      </c>
      <c r="Q3789" s="80"/>
      <c r="R3789" s="80"/>
      <c r="S3789" s="163"/>
      <c r="T3789" s="213"/>
      <c r="U3789" s="162"/>
      <c r="V3789" s="164"/>
      <c r="W3789" s="12" t="str">
        <f t="shared" si="804"/>
        <v>Mqtt1</v>
      </c>
      <c r="X3789" s="196" t="s">
        <v>10645</v>
      </c>
      <c r="Y3789" s="6" t="str">
        <f t="shared" si="806"/>
        <v>marpower/power-tag/quooker-salon</v>
      </c>
      <c r="Z3789" s="103" t="str" cm="1">
        <f t="array" ref="Z3789">IF(COUNTIF(N3789,"spare"),"","$."&amp;_xlfn.REGEXEXTRACT(J3789,"^PT\d+[FQ]\d+_(.*)", 2))</f>
        <v>$.Total_Active_Power</v>
      </c>
      <c r="AA3789" s="12">
        <f t="shared" si="802"/>
        <v>14</v>
      </c>
      <c r="AB3789" s="6" t="s">
        <v>195</v>
      </c>
      <c r="AC3789" s="103">
        <v>3060</v>
      </c>
      <c r="AJ3789" s="80"/>
      <c r="AK3789" s="113" t="s">
        <v>1425</v>
      </c>
      <c r="AN3789" s="80"/>
      <c r="AO3789" s="80"/>
      <c r="AP3789" s="80"/>
      <c r="AQ3789" s="80"/>
      <c r="AR3789" s="127"/>
      <c r="AS3789" s="80"/>
      <c r="AT3789" s="7"/>
      <c r="AU3789" s="7"/>
      <c r="AV3789" s="165"/>
      <c r="AW3789" s="166"/>
      <c r="AX3789" s="137"/>
      <c r="AY3789" s="147"/>
      <c r="AZ3789" s="167"/>
      <c r="BA3789" s="167"/>
      <c r="BB3789" s="147" t="str">
        <f t="shared" si="805"/>
        <v/>
      </c>
      <c r="BC3789" s="168"/>
      <c r="BD3789" s="165"/>
      <c r="BE3789" s="165"/>
      <c r="BF3789" s="165"/>
      <c r="BG3789" s="165"/>
      <c r="BH3789" s="165"/>
      <c r="BI3789" s="165"/>
      <c r="BJ3789" s="165"/>
      <c r="BK3789" s="165"/>
      <c r="BL3789" s="165"/>
      <c r="BM3789" s="165"/>
      <c r="BN3789" s="165"/>
      <c r="BO3789" s="165"/>
      <c r="BP3789" s="165"/>
      <c r="BQ3789" s="165"/>
      <c r="BS3789" s="6"/>
      <c r="BT3789" s="11"/>
      <c r="BU3789" s="6"/>
      <c r="BV3789" s="6"/>
    </row>
    <row r="3790" spans="1:74" ht="15.75" x14ac:dyDescent="0.25">
      <c r="A3790" s="52" t="s">
        <v>1422</v>
      </c>
      <c r="B3790" s="56"/>
      <c r="C3790" s="7" t="s">
        <v>118</v>
      </c>
      <c r="D3790" s="7" t="s">
        <v>6559</v>
      </c>
      <c r="E3790" s="7"/>
      <c r="F3790" s="64"/>
      <c r="G3790" s="6"/>
      <c r="H3790" s="6"/>
      <c r="I3790" s="10" t="s">
        <v>110</v>
      </c>
      <c r="J3790" s="11" t="s">
        <v>3037</v>
      </c>
      <c r="K3790" s="194" t="s">
        <v>510</v>
      </c>
      <c r="L3790" s="176"/>
      <c r="M3790" s="176">
        <v>1000</v>
      </c>
      <c r="N3790" s="80" t="s">
        <v>6855</v>
      </c>
      <c r="O3790" s="162"/>
      <c r="P3790" s="80" t="s">
        <v>3583</v>
      </c>
      <c r="Q3790" s="80"/>
      <c r="R3790" s="80"/>
      <c r="S3790" s="163"/>
      <c r="T3790" s="213"/>
      <c r="U3790" s="162"/>
      <c r="V3790" s="164"/>
      <c r="W3790" s="12" t="str">
        <f t="shared" si="804"/>
        <v>Mqtt1</v>
      </c>
      <c r="X3790" s="196" t="s">
        <v>10645</v>
      </c>
      <c r="Y3790" s="6" t="str">
        <f t="shared" si="806"/>
        <v>marpower/power-tag/quooker-salon</v>
      </c>
      <c r="Z3790" s="103" t="str" cm="1">
        <f t="array" ref="Z3790">IF(COUNTIF(N3790,"spare"),"","$."&amp;_xlfn.REGEXEXTRACT(J3790,"^PT\d+[FQ]\d+_(.*)", 2))</f>
        <v>$.Power_Factor_Phase_A</v>
      </c>
      <c r="AA3790" s="12">
        <f t="shared" si="802"/>
        <v>14</v>
      </c>
      <c r="AB3790" s="6" t="s">
        <v>195</v>
      </c>
      <c r="AC3790" s="103">
        <v>3078</v>
      </c>
      <c r="AJ3790" s="80"/>
      <c r="AK3790" s="113" t="s">
        <v>1426</v>
      </c>
      <c r="AN3790" s="80"/>
      <c r="AO3790" s="80"/>
      <c r="AP3790" s="80"/>
      <c r="AQ3790" s="80"/>
      <c r="AR3790" s="127"/>
      <c r="AS3790" s="80"/>
      <c r="AT3790" s="7"/>
      <c r="AU3790" s="7"/>
      <c r="AV3790" s="165"/>
      <c r="AW3790" s="166"/>
      <c r="AX3790" s="137"/>
      <c r="AY3790" s="147"/>
      <c r="AZ3790" s="167"/>
      <c r="BA3790" s="167"/>
      <c r="BB3790" s="147" t="str">
        <f t="shared" si="805"/>
        <v/>
      </c>
      <c r="BC3790" s="168"/>
      <c r="BD3790" s="165"/>
      <c r="BE3790" s="165"/>
      <c r="BF3790" s="165"/>
      <c r="BG3790" s="165"/>
      <c r="BH3790" s="165"/>
      <c r="BI3790" s="165"/>
      <c r="BJ3790" s="165"/>
      <c r="BK3790" s="165"/>
      <c r="BL3790" s="165"/>
      <c r="BM3790" s="165"/>
      <c r="BN3790" s="165"/>
      <c r="BO3790" s="165"/>
      <c r="BP3790" s="165"/>
      <c r="BQ3790" s="165"/>
      <c r="BS3790" s="6"/>
      <c r="BT3790" s="11"/>
      <c r="BU3790" s="6"/>
      <c r="BV3790" s="6"/>
    </row>
    <row r="3791" spans="1:74" ht="15.75" x14ac:dyDescent="0.25">
      <c r="A3791" s="52" t="s">
        <v>1422</v>
      </c>
      <c r="B3791" s="56"/>
      <c r="C3791" s="7" t="s">
        <v>118</v>
      </c>
      <c r="D3791" s="7" t="s">
        <v>6559</v>
      </c>
      <c r="E3791" s="7"/>
      <c r="F3791" s="64"/>
      <c r="G3791" s="6"/>
      <c r="H3791" s="6"/>
      <c r="I3791" s="10" t="s">
        <v>110</v>
      </c>
      <c r="J3791" s="11" t="s">
        <v>3038</v>
      </c>
      <c r="K3791" s="194" t="s">
        <v>510</v>
      </c>
      <c r="L3791" s="176"/>
      <c r="M3791" s="176">
        <v>1000</v>
      </c>
      <c r="N3791" s="80" t="s">
        <v>6855</v>
      </c>
      <c r="O3791" s="162"/>
      <c r="P3791" s="80" t="s">
        <v>3584</v>
      </c>
      <c r="Q3791" s="80"/>
      <c r="R3791" s="80"/>
      <c r="S3791" s="163"/>
      <c r="T3791" s="213"/>
      <c r="U3791" s="162"/>
      <c r="V3791" s="164"/>
      <c r="W3791" s="12" t="str">
        <f t="shared" si="804"/>
        <v>Mqtt1</v>
      </c>
      <c r="X3791" s="196" t="s">
        <v>10645</v>
      </c>
      <c r="Y3791" s="6" t="str">
        <f t="shared" si="806"/>
        <v>marpower/power-tag/quooker-salon</v>
      </c>
      <c r="Z3791" s="103" t="str" cm="1">
        <f t="array" ref="Z3791">IF(COUNTIF(N3791,"spare"),"","$."&amp;_xlfn.REGEXEXTRACT(J3791,"^PT\d+[FQ]\d+_(.*)", 2))</f>
        <v>$.Power_Factor_Phase_B</v>
      </c>
      <c r="AA3791" s="12">
        <f t="shared" si="802"/>
        <v>14</v>
      </c>
      <c r="AB3791" s="6" t="s">
        <v>195</v>
      </c>
      <c r="AC3791" s="103">
        <v>3080</v>
      </c>
      <c r="AJ3791" s="80"/>
      <c r="AK3791" s="113" t="s">
        <v>1426</v>
      </c>
      <c r="AN3791" s="80"/>
      <c r="AO3791" s="80"/>
      <c r="AP3791" s="80"/>
      <c r="AQ3791" s="80"/>
      <c r="AR3791" s="127"/>
      <c r="AS3791" s="80"/>
      <c r="AT3791" s="7"/>
      <c r="AU3791" s="7"/>
      <c r="AV3791" s="165"/>
      <c r="AW3791" s="166"/>
      <c r="AX3791" s="137"/>
      <c r="AY3791" s="147"/>
      <c r="AZ3791" s="167"/>
      <c r="BA3791" s="167"/>
      <c r="BB3791" s="147" t="str">
        <f t="shared" si="805"/>
        <v/>
      </c>
      <c r="BC3791" s="168"/>
      <c r="BD3791" s="165"/>
      <c r="BE3791" s="165"/>
      <c r="BF3791" s="165"/>
      <c r="BG3791" s="165"/>
      <c r="BH3791" s="165"/>
      <c r="BI3791" s="165"/>
      <c r="BJ3791" s="165"/>
      <c r="BK3791" s="165"/>
      <c r="BL3791" s="165"/>
      <c r="BM3791" s="165"/>
      <c r="BN3791" s="165"/>
      <c r="BO3791" s="165"/>
      <c r="BP3791" s="165"/>
      <c r="BQ3791" s="165"/>
      <c r="BS3791" s="6"/>
      <c r="BT3791" s="11"/>
      <c r="BU3791" s="6"/>
      <c r="BV3791" s="6"/>
    </row>
    <row r="3792" spans="1:74" ht="15.75" x14ac:dyDescent="0.25">
      <c r="A3792" s="52" t="s">
        <v>1422</v>
      </c>
      <c r="B3792" s="56"/>
      <c r="C3792" s="7" t="s">
        <v>118</v>
      </c>
      <c r="D3792" s="7" t="s">
        <v>6559</v>
      </c>
      <c r="E3792" s="7"/>
      <c r="F3792" s="64"/>
      <c r="G3792" s="6"/>
      <c r="H3792" s="6"/>
      <c r="I3792" s="10" t="s">
        <v>110</v>
      </c>
      <c r="J3792" s="11" t="s">
        <v>3039</v>
      </c>
      <c r="K3792" s="194" t="s">
        <v>510</v>
      </c>
      <c r="L3792" s="176"/>
      <c r="M3792" s="176">
        <v>1000</v>
      </c>
      <c r="N3792" s="80" t="s">
        <v>6855</v>
      </c>
      <c r="O3792" s="162"/>
      <c r="P3792" s="80" t="s">
        <v>3585</v>
      </c>
      <c r="Q3792" s="80"/>
      <c r="R3792" s="80"/>
      <c r="S3792" s="163"/>
      <c r="T3792" s="213"/>
      <c r="U3792" s="162"/>
      <c r="V3792" s="164"/>
      <c r="W3792" s="12" t="str">
        <f t="shared" si="804"/>
        <v>Mqtt1</v>
      </c>
      <c r="X3792" s="196" t="s">
        <v>10645</v>
      </c>
      <c r="Y3792" s="6" t="str">
        <f t="shared" si="806"/>
        <v>marpower/power-tag/quooker-salon</v>
      </c>
      <c r="Z3792" s="103" t="str" cm="1">
        <f t="array" ref="Z3792">IF(COUNTIF(N3792,"spare"),"","$."&amp;_xlfn.REGEXEXTRACT(J3792,"^PT\d+[FQ]\d+_(.*)", 2))</f>
        <v>$.Power_Factor_Phase_C</v>
      </c>
      <c r="AA3792" s="12">
        <f t="shared" si="802"/>
        <v>14</v>
      </c>
      <c r="AB3792" s="6" t="s">
        <v>195</v>
      </c>
      <c r="AC3792" s="103">
        <v>3082</v>
      </c>
      <c r="AJ3792" s="80"/>
      <c r="AK3792" s="113" t="s">
        <v>1426</v>
      </c>
      <c r="AN3792" s="80"/>
      <c r="AO3792" s="80"/>
      <c r="AP3792" s="80"/>
      <c r="AQ3792" s="80"/>
      <c r="AR3792" s="127"/>
      <c r="AS3792" s="80"/>
      <c r="AT3792" s="7"/>
      <c r="AU3792" s="7"/>
      <c r="AV3792" s="165"/>
      <c r="AW3792" s="166"/>
      <c r="AX3792" s="137"/>
      <c r="AY3792" s="147"/>
      <c r="AZ3792" s="167"/>
      <c r="BA3792" s="167"/>
      <c r="BB3792" s="147" t="str">
        <f t="shared" si="805"/>
        <v/>
      </c>
      <c r="BC3792" s="168"/>
      <c r="BD3792" s="165"/>
      <c r="BE3792" s="165"/>
      <c r="BF3792" s="165"/>
      <c r="BG3792" s="165"/>
      <c r="BH3792" s="165"/>
      <c r="BI3792" s="165"/>
      <c r="BJ3792" s="165"/>
      <c r="BK3792" s="165"/>
      <c r="BL3792" s="165"/>
      <c r="BM3792" s="165"/>
      <c r="BN3792" s="165"/>
      <c r="BO3792" s="165"/>
      <c r="BP3792" s="165"/>
      <c r="BQ3792" s="165"/>
      <c r="BS3792" s="6"/>
      <c r="BT3792" s="11"/>
      <c r="BU3792" s="6"/>
      <c r="BV3792" s="6"/>
    </row>
    <row r="3793" spans="1:74" ht="15.75" x14ac:dyDescent="0.25">
      <c r="A3793" s="52" t="s">
        <v>1422</v>
      </c>
      <c r="B3793" s="56"/>
      <c r="C3793" s="7" t="s">
        <v>118</v>
      </c>
      <c r="D3793" s="7" t="s">
        <v>6559</v>
      </c>
      <c r="E3793" s="7"/>
      <c r="F3793" s="64"/>
      <c r="G3793" s="6"/>
      <c r="H3793" s="6"/>
      <c r="I3793" s="10" t="s">
        <v>110</v>
      </c>
      <c r="J3793" s="11" t="s">
        <v>3040</v>
      </c>
      <c r="K3793" s="194" t="s">
        <v>510</v>
      </c>
      <c r="L3793" s="176"/>
      <c r="M3793" s="176">
        <v>1000</v>
      </c>
      <c r="N3793" s="80" t="s">
        <v>6855</v>
      </c>
      <c r="O3793" s="162"/>
      <c r="P3793" s="80" t="s">
        <v>3586</v>
      </c>
      <c r="Q3793" s="80"/>
      <c r="R3793" s="80"/>
      <c r="S3793" s="163"/>
      <c r="T3793" s="213"/>
      <c r="U3793" s="162"/>
      <c r="V3793" s="164"/>
      <c r="W3793" s="12" t="str">
        <f t="shared" si="804"/>
        <v>Mqtt1</v>
      </c>
      <c r="X3793" s="196" t="s">
        <v>10645</v>
      </c>
      <c r="Y3793" s="6" t="str">
        <f t="shared" si="806"/>
        <v>marpower/power-tag/quooker-salon</v>
      </c>
      <c r="Z3793" s="103" t="str" cm="1">
        <f t="array" ref="Z3793">IF(COUNTIF(N3793,"spare"),"","$."&amp;_xlfn.REGEXEXTRACT(J3793,"^PT\d+[FQ]\d+_(.*)", 2))</f>
        <v>$.Total_Power_Factor</v>
      </c>
      <c r="AA3793" s="12">
        <f t="shared" si="802"/>
        <v>14</v>
      </c>
      <c r="AB3793" s="6" t="s">
        <v>195</v>
      </c>
      <c r="AC3793" s="103">
        <v>3084</v>
      </c>
      <c r="AJ3793" s="80"/>
      <c r="AK3793" s="113" t="s">
        <v>1426</v>
      </c>
      <c r="AN3793" s="80"/>
      <c r="AO3793" s="80"/>
      <c r="AP3793" s="80"/>
      <c r="AQ3793" s="80"/>
      <c r="AR3793" s="127"/>
      <c r="AS3793" s="80"/>
      <c r="AT3793" s="7"/>
      <c r="AU3793" s="7"/>
      <c r="AV3793" s="165"/>
      <c r="AW3793" s="166"/>
      <c r="AX3793" s="137"/>
      <c r="AY3793" s="147"/>
      <c r="AZ3793" s="167"/>
      <c r="BA3793" s="167"/>
      <c r="BB3793" s="147" t="str">
        <f t="shared" si="805"/>
        <v/>
      </c>
      <c r="BC3793" s="168"/>
      <c r="BD3793" s="165"/>
      <c r="BE3793" s="165"/>
      <c r="BF3793" s="165"/>
      <c r="BG3793" s="165"/>
      <c r="BH3793" s="165"/>
      <c r="BI3793" s="165"/>
      <c r="BJ3793" s="165"/>
      <c r="BK3793" s="165"/>
      <c r="BL3793" s="165"/>
      <c r="BM3793" s="165"/>
      <c r="BN3793" s="165"/>
      <c r="BO3793" s="165"/>
      <c r="BP3793" s="165"/>
      <c r="BQ3793" s="165"/>
      <c r="BS3793" s="6"/>
      <c r="BT3793" s="11"/>
      <c r="BU3793" s="6"/>
      <c r="BV3793" s="6"/>
    </row>
    <row r="3794" spans="1:74" ht="15.75" x14ac:dyDescent="0.25">
      <c r="A3794" s="52" t="s">
        <v>1422</v>
      </c>
      <c r="B3794" s="56"/>
      <c r="C3794" s="7" t="s">
        <v>118</v>
      </c>
      <c r="D3794" s="7" t="s">
        <v>6559</v>
      </c>
      <c r="E3794" s="7"/>
      <c r="F3794" s="64"/>
      <c r="G3794" s="6"/>
      <c r="H3794" s="6"/>
      <c r="I3794" s="10" t="s">
        <v>110</v>
      </c>
      <c r="J3794" s="11" t="s">
        <v>3041</v>
      </c>
      <c r="K3794" s="194" t="s">
        <v>510</v>
      </c>
      <c r="L3794" s="176"/>
      <c r="M3794" s="176">
        <v>1000</v>
      </c>
      <c r="N3794" s="80" t="s">
        <v>6855</v>
      </c>
      <c r="O3794" s="162"/>
      <c r="P3794" s="80" t="s">
        <v>3587</v>
      </c>
      <c r="Q3794" s="80"/>
      <c r="R3794" s="80"/>
      <c r="S3794" s="163"/>
      <c r="T3794" s="213"/>
      <c r="U3794" s="162"/>
      <c r="V3794" s="164"/>
      <c r="W3794" s="12" t="str">
        <f t="shared" si="804"/>
        <v>Mqtt1</v>
      </c>
      <c r="X3794" s="196" t="s">
        <v>10646</v>
      </c>
      <c r="Y3794" s="6" t="str">
        <f t="shared" si="806"/>
        <v>marpower/power-tag/main-salon-jb-2</v>
      </c>
      <c r="Z3794" s="103" t="str" cm="1">
        <f t="array" ref="Z3794">IF(COUNTIF(N3794,"spare"),"","$."&amp;_xlfn.REGEXEXTRACT(J3794,"^PT\d+[FQ]\d+_(.*)", 2))</f>
        <v>$.RMS_Current_Phase_A</v>
      </c>
      <c r="AA3794" s="12">
        <f>AA3779+1</f>
        <v>15</v>
      </c>
      <c r="AB3794" s="6" t="s">
        <v>195</v>
      </c>
      <c r="AC3794" s="103">
        <v>3000</v>
      </c>
      <c r="AJ3794" s="80"/>
      <c r="AK3794" s="113" t="s">
        <v>1423</v>
      </c>
      <c r="AN3794" s="80"/>
      <c r="AO3794" s="80"/>
      <c r="AP3794" s="80"/>
      <c r="AQ3794" s="80"/>
      <c r="AR3794" s="127"/>
      <c r="AS3794" s="80"/>
      <c r="AT3794" s="7"/>
      <c r="AU3794" s="7"/>
      <c r="AV3794" s="165"/>
      <c r="AW3794" s="166"/>
      <c r="AX3794" s="137"/>
      <c r="AY3794" s="147"/>
      <c r="AZ3794" s="167"/>
      <c r="BA3794" s="167"/>
      <c r="BB3794" s="147" t="str">
        <f t="shared" ref="BB3794:BB3808" si="807">IF(ISNUMBER(AM3794),"1","")</f>
        <v/>
      </c>
      <c r="BC3794" s="168"/>
      <c r="BD3794" s="165"/>
      <c r="BE3794" s="165"/>
      <c r="BF3794" s="165"/>
      <c r="BG3794" s="165"/>
      <c r="BH3794" s="165"/>
      <c r="BI3794" s="165"/>
      <c r="BJ3794" s="165"/>
      <c r="BK3794" s="165"/>
      <c r="BL3794" s="165"/>
      <c r="BM3794" s="165"/>
      <c r="BN3794" s="165"/>
      <c r="BO3794" s="165"/>
      <c r="BP3794" s="165"/>
      <c r="BQ3794" s="165"/>
      <c r="BS3794" s="6"/>
      <c r="BT3794" s="11"/>
      <c r="BU3794" s="6"/>
      <c r="BV3794" s="6"/>
    </row>
    <row r="3795" spans="1:74" ht="15.75" x14ac:dyDescent="0.25">
      <c r="A3795" s="52" t="s">
        <v>1422</v>
      </c>
      <c r="B3795" s="56"/>
      <c r="C3795" s="7" t="s">
        <v>118</v>
      </c>
      <c r="D3795" s="7" t="s">
        <v>6559</v>
      </c>
      <c r="E3795" s="7"/>
      <c r="F3795" s="64"/>
      <c r="G3795" s="6"/>
      <c r="H3795" s="6"/>
      <c r="I3795" s="10" t="s">
        <v>110</v>
      </c>
      <c r="J3795" s="11" t="s">
        <v>3042</v>
      </c>
      <c r="K3795" s="194" t="s">
        <v>510</v>
      </c>
      <c r="L3795" s="176"/>
      <c r="M3795" s="176">
        <v>1000</v>
      </c>
      <c r="N3795" s="80" t="s">
        <v>6855</v>
      </c>
      <c r="O3795" s="162"/>
      <c r="P3795" s="80" t="s">
        <v>3588</v>
      </c>
      <c r="Q3795" s="80"/>
      <c r="R3795" s="80"/>
      <c r="S3795" s="163"/>
      <c r="T3795" s="213"/>
      <c r="U3795" s="162"/>
      <c r="V3795" s="164"/>
      <c r="W3795" s="12" t="str">
        <f t="shared" si="804"/>
        <v>Mqtt1</v>
      </c>
      <c r="X3795" s="196" t="s">
        <v>10646</v>
      </c>
      <c r="Y3795" s="6" t="str">
        <f t="shared" si="806"/>
        <v>marpower/power-tag/main-salon-jb-2</v>
      </c>
      <c r="Z3795" s="103" t="str" cm="1">
        <f t="array" ref="Z3795">IF(COUNTIF(N3795,"spare"),"","$."&amp;_xlfn.REGEXEXTRACT(J3795,"^PT\d+[FQ]\d+_(.*)", 2))</f>
        <v>$.RMS_Current_Phase_B</v>
      </c>
      <c r="AA3795" s="12">
        <f t="shared" si="802"/>
        <v>15</v>
      </c>
      <c r="AB3795" s="6" t="s">
        <v>195</v>
      </c>
      <c r="AC3795" s="103">
        <v>3002</v>
      </c>
      <c r="AJ3795" s="80"/>
      <c r="AK3795" s="113" t="s">
        <v>1423</v>
      </c>
      <c r="AN3795" s="80"/>
      <c r="AO3795" s="80"/>
      <c r="AP3795" s="80"/>
      <c r="AQ3795" s="80"/>
      <c r="AR3795" s="127"/>
      <c r="AS3795" s="80"/>
      <c r="AT3795" s="7"/>
      <c r="AU3795" s="7"/>
      <c r="AV3795" s="165"/>
      <c r="AW3795" s="166"/>
      <c r="AX3795" s="137"/>
      <c r="AY3795" s="147"/>
      <c r="AZ3795" s="167"/>
      <c r="BA3795" s="167"/>
      <c r="BB3795" s="147" t="str">
        <f t="shared" si="807"/>
        <v/>
      </c>
      <c r="BC3795" s="168"/>
      <c r="BD3795" s="165"/>
      <c r="BE3795" s="165"/>
      <c r="BF3795" s="165"/>
      <c r="BG3795" s="165"/>
      <c r="BH3795" s="165"/>
      <c r="BI3795" s="165"/>
      <c r="BJ3795" s="165"/>
      <c r="BK3795" s="165"/>
      <c r="BL3795" s="165"/>
      <c r="BM3795" s="165"/>
      <c r="BN3795" s="165"/>
      <c r="BO3795" s="165"/>
      <c r="BP3795" s="165"/>
      <c r="BQ3795" s="165"/>
      <c r="BS3795" s="6"/>
      <c r="BT3795" s="11"/>
      <c r="BU3795" s="6"/>
      <c r="BV3795" s="6"/>
    </row>
    <row r="3796" spans="1:74" ht="15.75" x14ac:dyDescent="0.25">
      <c r="A3796" s="52" t="s">
        <v>1422</v>
      </c>
      <c r="B3796" s="56"/>
      <c r="C3796" s="7" t="s">
        <v>118</v>
      </c>
      <c r="D3796" s="7" t="s">
        <v>6559</v>
      </c>
      <c r="E3796" s="7"/>
      <c r="F3796" s="64"/>
      <c r="G3796" s="6"/>
      <c r="H3796" s="6"/>
      <c r="I3796" s="10" t="s">
        <v>110</v>
      </c>
      <c r="J3796" s="11" t="s">
        <v>3043</v>
      </c>
      <c r="K3796" s="194" t="s">
        <v>510</v>
      </c>
      <c r="L3796" s="176"/>
      <c r="M3796" s="176">
        <v>1000</v>
      </c>
      <c r="N3796" s="80" t="s">
        <v>6855</v>
      </c>
      <c r="O3796" s="162"/>
      <c r="P3796" s="80" t="s">
        <v>3589</v>
      </c>
      <c r="Q3796" s="80"/>
      <c r="R3796" s="80"/>
      <c r="S3796" s="163"/>
      <c r="T3796" s="213"/>
      <c r="U3796" s="162"/>
      <c r="V3796" s="164"/>
      <c r="W3796" s="12" t="str">
        <f t="shared" si="804"/>
        <v>Mqtt1</v>
      </c>
      <c r="X3796" s="196" t="s">
        <v>10646</v>
      </c>
      <c r="Y3796" s="6" t="str">
        <f t="shared" si="806"/>
        <v>marpower/power-tag/main-salon-jb-2</v>
      </c>
      <c r="Z3796" s="103" t="str" cm="1">
        <f t="array" ref="Z3796">IF(COUNTIF(N3796,"spare"),"","$."&amp;_xlfn.REGEXEXTRACT(J3796,"^PT\d+[FQ]\d+_(.*)", 2))</f>
        <v>$.RMS_Current_Phase_C</v>
      </c>
      <c r="AA3796" s="12">
        <f t="shared" si="802"/>
        <v>15</v>
      </c>
      <c r="AB3796" s="6" t="s">
        <v>195</v>
      </c>
      <c r="AC3796" s="103">
        <v>3004</v>
      </c>
      <c r="AJ3796" s="80"/>
      <c r="AK3796" s="113" t="s">
        <v>1423</v>
      </c>
      <c r="AN3796" s="80"/>
      <c r="AO3796" s="80"/>
      <c r="AP3796" s="80"/>
      <c r="AQ3796" s="80"/>
      <c r="AR3796" s="127"/>
      <c r="AS3796" s="80"/>
      <c r="AT3796" s="7"/>
      <c r="AU3796" s="7"/>
      <c r="AV3796" s="165"/>
      <c r="AW3796" s="166"/>
      <c r="AX3796" s="137"/>
      <c r="AY3796" s="147"/>
      <c r="AZ3796" s="167"/>
      <c r="BA3796" s="167"/>
      <c r="BB3796" s="147" t="str">
        <f t="shared" si="807"/>
        <v/>
      </c>
      <c r="BC3796" s="168"/>
      <c r="BD3796" s="165"/>
      <c r="BE3796" s="165"/>
      <c r="BF3796" s="165"/>
      <c r="BG3796" s="165"/>
      <c r="BH3796" s="165"/>
      <c r="BI3796" s="165"/>
      <c r="BJ3796" s="165"/>
      <c r="BK3796" s="165"/>
      <c r="BL3796" s="165"/>
      <c r="BM3796" s="165"/>
      <c r="BN3796" s="165"/>
      <c r="BO3796" s="165"/>
      <c r="BP3796" s="165"/>
      <c r="BQ3796" s="165"/>
      <c r="BS3796" s="6"/>
      <c r="BT3796" s="11"/>
      <c r="BU3796" s="6"/>
      <c r="BV3796" s="6"/>
    </row>
    <row r="3797" spans="1:74" ht="15.75" x14ac:dyDescent="0.25">
      <c r="A3797" s="52" t="s">
        <v>1422</v>
      </c>
      <c r="B3797" s="56"/>
      <c r="C3797" s="7" t="s">
        <v>118</v>
      </c>
      <c r="D3797" s="7" t="s">
        <v>6559</v>
      </c>
      <c r="E3797" s="7"/>
      <c r="F3797" s="64"/>
      <c r="G3797" s="6"/>
      <c r="H3797" s="6"/>
      <c r="I3797" s="10" t="s">
        <v>110</v>
      </c>
      <c r="J3797" s="11" t="s">
        <v>3044</v>
      </c>
      <c r="K3797" s="194" t="s">
        <v>510</v>
      </c>
      <c r="L3797" s="176"/>
      <c r="M3797" s="176">
        <v>1000</v>
      </c>
      <c r="N3797" s="80" t="s">
        <v>6855</v>
      </c>
      <c r="O3797" s="162"/>
      <c r="P3797" s="80" t="s">
        <v>3590</v>
      </c>
      <c r="Q3797" s="80"/>
      <c r="R3797" s="80"/>
      <c r="S3797" s="163"/>
      <c r="T3797" s="213"/>
      <c r="U3797" s="162"/>
      <c r="V3797" s="164"/>
      <c r="W3797" s="12" t="str">
        <f t="shared" si="804"/>
        <v>Mqtt1</v>
      </c>
      <c r="X3797" s="196" t="s">
        <v>10646</v>
      </c>
      <c r="Y3797" s="6" t="str">
        <f t="shared" si="806"/>
        <v>marpower/power-tag/main-salon-jb-2</v>
      </c>
      <c r="Z3797" s="103" t="str" cm="1">
        <f t="array" ref="Z3797">IF(COUNTIF(N3797,"spare"),"","$."&amp;_xlfn.REGEXEXTRACT(J3797,"^PT\d+[FQ]\d+_(.*)", 2))</f>
        <v>$.RMS_Current_Phase_Neut</v>
      </c>
      <c r="AA3797" s="12">
        <f t="shared" si="802"/>
        <v>15</v>
      </c>
      <c r="AB3797" s="6" t="s">
        <v>195</v>
      </c>
      <c r="AC3797" s="103">
        <v>3006</v>
      </c>
      <c r="AJ3797" s="80"/>
      <c r="AK3797" s="113" t="s">
        <v>1423</v>
      </c>
      <c r="AN3797" s="80"/>
      <c r="AO3797" s="80"/>
      <c r="AP3797" s="80"/>
      <c r="AQ3797" s="80"/>
      <c r="AR3797" s="127"/>
      <c r="AS3797" s="80"/>
      <c r="AT3797" s="7"/>
      <c r="AU3797" s="7"/>
      <c r="AV3797" s="165"/>
      <c r="AW3797" s="166"/>
      <c r="AX3797" s="137"/>
      <c r="AY3797" s="147"/>
      <c r="AZ3797" s="167"/>
      <c r="BA3797" s="167"/>
      <c r="BB3797" s="147" t="str">
        <f t="shared" si="807"/>
        <v/>
      </c>
      <c r="BC3797" s="168"/>
      <c r="BD3797" s="165"/>
      <c r="BE3797" s="165"/>
      <c r="BF3797" s="165"/>
      <c r="BG3797" s="165"/>
      <c r="BH3797" s="165"/>
      <c r="BI3797" s="165"/>
      <c r="BJ3797" s="165"/>
      <c r="BK3797" s="165"/>
      <c r="BL3797" s="165"/>
      <c r="BM3797" s="165"/>
      <c r="BN3797" s="165"/>
      <c r="BO3797" s="165"/>
      <c r="BP3797" s="165"/>
      <c r="BQ3797" s="165"/>
      <c r="BS3797" s="6"/>
      <c r="BT3797" s="11"/>
      <c r="BU3797" s="6"/>
      <c r="BV3797" s="6"/>
    </row>
    <row r="3798" spans="1:74" ht="15.75" x14ac:dyDescent="0.25">
      <c r="A3798" s="52" t="s">
        <v>1422</v>
      </c>
      <c r="B3798" s="56"/>
      <c r="C3798" s="7" t="s">
        <v>118</v>
      </c>
      <c r="D3798" s="7" t="s">
        <v>6559</v>
      </c>
      <c r="E3798" s="7"/>
      <c r="F3798" s="64"/>
      <c r="G3798" s="6"/>
      <c r="H3798" s="6"/>
      <c r="I3798" s="10" t="s">
        <v>110</v>
      </c>
      <c r="J3798" s="11" t="s">
        <v>8343</v>
      </c>
      <c r="K3798" s="194" t="s">
        <v>510</v>
      </c>
      <c r="L3798" s="176"/>
      <c r="M3798" s="176">
        <v>1000</v>
      </c>
      <c r="N3798" s="80" t="s">
        <v>6855</v>
      </c>
      <c r="O3798" s="162"/>
      <c r="P3798" s="80" t="s">
        <v>3591</v>
      </c>
      <c r="Q3798" s="80"/>
      <c r="R3798" s="80"/>
      <c r="S3798" s="163"/>
      <c r="T3798" s="213"/>
      <c r="U3798" s="162"/>
      <c r="V3798" s="164"/>
      <c r="W3798" s="12" t="str">
        <f t="shared" si="804"/>
        <v>Mqtt1</v>
      </c>
      <c r="X3798" s="196" t="s">
        <v>10646</v>
      </c>
      <c r="Y3798" s="6" t="str">
        <f t="shared" si="806"/>
        <v>marpower/power-tag/main-salon-jb-2</v>
      </c>
      <c r="Z3798" s="103" t="str" cm="1">
        <f t="array" ref="Z3798">IF(COUNTIF(N3798,"spare"),"","$."&amp;_xlfn.REGEXEXTRACT(J3798,"^PT\d+[FQ]\d+_(.*)", 2))</f>
        <v>$.RMS_Voltage_A_N</v>
      </c>
      <c r="AA3798" s="12">
        <f t="shared" si="802"/>
        <v>15</v>
      </c>
      <c r="AB3798" s="6" t="s">
        <v>195</v>
      </c>
      <c r="AC3798" s="103">
        <v>3028</v>
      </c>
      <c r="AJ3798" s="80"/>
      <c r="AK3798" s="113" t="s">
        <v>1424</v>
      </c>
      <c r="AN3798" s="80"/>
      <c r="AO3798" s="80"/>
      <c r="AP3798" s="80"/>
      <c r="AQ3798" s="80"/>
      <c r="AR3798" s="127"/>
      <c r="AS3798" s="80"/>
      <c r="AT3798" s="7"/>
      <c r="AU3798" s="7"/>
      <c r="AV3798" s="165"/>
      <c r="AW3798" s="166"/>
      <c r="AX3798" s="137"/>
      <c r="AY3798" s="147"/>
      <c r="AZ3798" s="167"/>
      <c r="BA3798" s="167"/>
      <c r="BB3798" s="147" t="str">
        <f t="shared" si="807"/>
        <v/>
      </c>
      <c r="BC3798" s="168"/>
      <c r="BD3798" s="165"/>
      <c r="BE3798" s="165"/>
      <c r="BF3798" s="165"/>
      <c r="BG3798" s="165"/>
      <c r="BH3798" s="165"/>
      <c r="BI3798" s="165"/>
      <c r="BJ3798" s="165"/>
      <c r="BK3798" s="165"/>
      <c r="BL3798" s="165"/>
      <c r="BM3798" s="165"/>
      <c r="BN3798" s="165"/>
      <c r="BO3798" s="165"/>
      <c r="BP3798" s="165"/>
      <c r="BQ3798" s="165"/>
      <c r="BS3798" s="6"/>
      <c r="BT3798" s="11"/>
      <c r="BU3798" s="6"/>
      <c r="BV3798" s="6"/>
    </row>
    <row r="3799" spans="1:74" ht="15.75" x14ac:dyDescent="0.25">
      <c r="A3799" s="52" t="s">
        <v>1422</v>
      </c>
      <c r="B3799" s="56"/>
      <c r="C3799" s="7" t="s">
        <v>118</v>
      </c>
      <c r="D3799" s="7" t="s">
        <v>6559</v>
      </c>
      <c r="E3799" s="7"/>
      <c r="F3799" s="64"/>
      <c r="G3799" s="6"/>
      <c r="H3799" s="6"/>
      <c r="I3799" s="10" t="s">
        <v>110</v>
      </c>
      <c r="J3799" s="11" t="s">
        <v>8520</v>
      </c>
      <c r="K3799" s="194" t="s">
        <v>510</v>
      </c>
      <c r="L3799" s="176"/>
      <c r="M3799" s="176">
        <v>1000</v>
      </c>
      <c r="N3799" s="80" t="s">
        <v>6855</v>
      </c>
      <c r="O3799" s="162"/>
      <c r="P3799" s="80" t="s">
        <v>3592</v>
      </c>
      <c r="Q3799" s="80"/>
      <c r="R3799" s="80"/>
      <c r="S3799" s="163"/>
      <c r="T3799" s="213"/>
      <c r="U3799" s="162"/>
      <c r="V3799" s="164"/>
      <c r="W3799" s="12" t="str">
        <f t="shared" si="804"/>
        <v>Mqtt1</v>
      </c>
      <c r="X3799" s="196" t="s">
        <v>10646</v>
      </c>
      <c r="Y3799" s="6" t="str">
        <f t="shared" si="806"/>
        <v>marpower/power-tag/main-salon-jb-2</v>
      </c>
      <c r="Z3799" s="103" t="str" cm="1">
        <f t="array" ref="Z3799">IF(COUNTIF(N3799,"spare"),"","$."&amp;_xlfn.REGEXEXTRACT(J3799,"^PT\d+[FQ]\d+_(.*)", 2))</f>
        <v>$.RMS_Voltage_B_N</v>
      </c>
      <c r="AA3799" s="12">
        <f t="shared" si="802"/>
        <v>15</v>
      </c>
      <c r="AB3799" s="6" t="s">
        <v>195</v>
      </c>
      <c r="AC3799" s="103">
        <v>3030</v>
      </c>
      <c r="AJ3799" s="80"/>
      <c r="AK3799" s="113" t="s">
        <v>1424</v>
      </c>
      <c r="AN3799" s="80"/>
      <c r="AO3799" s="80"/>
      <c r="AP3799" s="80"/>
      <c r="AQ3799" s="80"/>
      <c r="AR3799" s="127"/>
      <c r="AS3799" s="80"/>
      <c r="AT3799" s="7"/>
      <c r="AU3799" s="7"/>
      <c r="AV3799" s="165"/>
      <c r="AW3799" s="166"/>
      <c r="AX3799" s="137"/>
      <c r="AY3799" s="147"/>
      <c r="AZ3799" s="167"/>
      <c r="BA3799" s="167"/>
      <c r="BB3799" s="147" t="str">
        <f t="shared" si="807"/>
        <v/>
      </c>
      <c r="BC3799" s="168"/>
      <c r="BD3799" s="165"/>
      <c r="BE3799" s="165"/>
      <c r="BF3799" s="165"/>
      <c r="BG3799" s="165"/>
      <c r="BH3799" s="165"/>
      <c r="BI3799" s="165"/>
      <c r="BJ3799" s="165"/>
      <c r="BK3799" s="165"/>
      <c r="BL3799" s="165"/>
      <c r="BM3799" s="165"/>
      <c r="BN3799" s="165"/>
      <c r="BO3799" s="165"/>
      <c r="BP3799" s="165"/>
      <c r="BQ3799" s="165"/>
      <c r="BS3799" s="6"/>
      <c r="BT3799" s="11"/>
      <c r="BU3799" s="6"/>
      <c r="BV3799" s="6"/>
    </row>
    <row r="3800" spans="1:74" ht="15.75" x14ac:dyDescent="0.25">
      <c r="A3800" s="52" t="s">
        <v>1422</v>
      </c>
      <c r="B3800" s="56"/>
      <c r="C3800" s="7" t="s">
        <v>118</v>
      </c>
      <c r="D3800" s="7" t="s">
        <v>6559</v>
      </c>
      <c r="E3800" s="7"/>
      <c r="F3800" s="64"/>
      <c r="G3800" s="6"/>
      <c r="H3800" s="6"/>
      <c r="I3800" s="10" t="s">
        <v>110</v>
      </c>
      <c r="J3800" s="11" t="s">
        <v>8697</v>
      </c>
      <c r="K3800" s="194" t="s">
        <v>510</v>
      </c>
      <c r="L3800" s="176"/>
      <c r="M3800" s="176">
        <v>1000</v>
      </c>
      <c r="N3800" s="80" t="s">
        <v>6855</v>
      </c>
      <c r="O3800" s="162"/>
      <c r="P3800" s="80" t="s">
        <v>3593</v>
      </c>
      <c r="Q3800" s="80"/>
      <c r="R3800" s="80"/>
      <c r="S3800" s="163"/>
      <c r="T3800" s="213"/>
      <c r="U3800" s="162"/>
      <c r="V3800" s="164"/>
      <c r="W3800" s="12" t="str">
        <f t="shared" si="804"/>
        <v>Mqtt1</v>
      </c>
      <c r="X3800" s="196" t="s">
        <v>10646</v>
      </c>
      <c r="Y3800" s="6" t="str">
        <f t="shared" si="806"/>
        <v>marpower/power-tag/main-salon-jb-2</v>
      </c>
      <c r="Z3800" s="103" t="str" cm="1">
        <f t="array" ref="Z3800">IF(COUNTIF(N3800,"spare"),"","$."&amp;_xlfn.REGEXEXTRACT(J3800,"^PT\d+[FQ]\d+_(.*)", 2))</f>
        <v>$.RMS_Voltage_C_N</v>
      </c>
      <c r="AA3800" s="12">
        <f t="shared" si="802"/>
        <v>15</v>
      </c>
      <c r="AB3800" s="6" t="s">
        <v>195</v>
      </c>
      <c r="AC3800" s="103">
        <v>3032</v>
      </c>
      <c r="AJ3800" s="80"/>
      <c r="AK3800" s="113" t="s">
        <v>1424</v>
      </c>
      <c r="AN3800" s="80"/>
      <c r="AO3800" s="80"/>
      <c r="AP3800" s="80"/>
      <c r="AQ3800" s="80"/>
      <c r="AR3800" s="127"/>
      <c r="AS3800" s="80"/>
      <c r="AT3800" s="7"/>
      <c r="AU3800" s="7"/>
      <c r="AV3800" s="165"/>
      <c r="AW3800" s="166"/>
      <c r="AX3800" s="137"/>
      <c r="AY3800" s="147"/>
      <c r="AZ3800" s="167"/>
      <c r="BA3800" s="167"/>
      <c r="BB3800" s="147" t="str">
        <f t="shared" si="807"/>
        <v/>
      </c>
      <c r="BC3800" s="168"/>
      <c r="BD3800" s="165"/>
      <c r="BE3800" s="165"/>
      <c r="BF3800" s="165"/>
      <c r="BG3800" s="165"/>
      <c r="BH3800" s="165"/>
      <c r="BI3800" s="165"/>
      <c r="BJ3800" s="165"/>
      <c r="BK3800" s="165"/>
      <c r="BL3800" s="165"/>
      <c r="BM3800" s="165"/>
      <c r="BN3800" s="165"/>
      <c r="BO3800" s="165"/>
      <c r="BP3800" s="165"/>
      <c r="BQ3800" s="165"/>
      <c r="BS3800" s="6"/>
      <c r="BT3800" s="11"/>
      <c r="BU3800" s="6"/>
      <c r="BV3800" s="6"/>
    </row>
    <row r="3801" spans="1:74" ht="15.75" x14ac:dyDescent="0.25">
      <c r="A3801" s="52" t="s">
        <v>1422</v>
      </c>
      <c r="B3801" s="56"/>
      <c r="C3801" s="7" t="s">
        <v>118</v>
      </c>
      <c r="D3801" s="7" t="s">
        <v>6559</v>
      </c>
      <c r="E3801" s="7"/>
      <c r="F3801" s="64"/>
      <c r="G3801" s="6"/>
      <c r="H3801" s="6"/>
      <c r="I3801" s="10" t="s">
        <v>110</v>
      </c>
      <c r="J3801" s="11" t="s">
        <v>3045</v>
      </c>
      <c r="K3801" s="194" t="s">
        <v>510</v>
      </c>
      <c r="L3801" s="176"/>
      <c r="M3801" s="176">
        <v>1000</v>
      </c>
      <c r="N3801" s="80" t="s">
        <v>6855</v>
      </c>
      <c r="O3801" s="162"/>
      <c r="P3801" s="80" t="s">
        <v>3594</v>
      </c>
      <c r="Q3801" s="80"/>
      <c r="R3801" s="80"/>
      <c r="S3801" s="163"/>
      <c r="T3801" s="213"/>
      <c r="U3801" s="162"/>
      <c r="V3801" s="164"/>
      <c r="W3801" s="12" t="str">
        <f t="shared" si="804"/>
        <v>Mqtt1</v>
      </c>
      <c r="X3801" s="196" t="s">
        <v>10646</v>
      </c>
      <c r="Y3801" s="6" t="str">
        <f t="shared" si="806"/>
        <v>marpower/power-tag/main-salon-jb-2</v>
      </c>
      <c r="Z3801" s="103" t="str" cm="1">
        <f t="array" ref="Z3801">IF(COUNTIF(N3801,"spare"),"","$."&amp;_xlfn.REGEXEXTRACT(J3801,"^PT\d+[FQ]\d+_(.*)", 2))</f>
        <v>$.Active_Power_Phase_A</v>
      </c>
      <c r="AA3801" s="12">
        <f t="shared" si="802"/>
        <v>15</v>
      </c>
      <c r="AB3801" s="6" t="s">
        <v>195</v>
      </c>
      <c r="AC3801" s="103">
        <v>3054</v>
      </c>
      <c r="AJ3801" s="80"/>
      <c r="AK3801" s="113" t="s">
        <v>1425</v>
      </c>
      <c r="AN3801" s="80"/>
      <c r="AO3801" s="80"/>
      <c r="AP3801" s="80"/>
      <c r="AQ3801" s="80"/>
      <c r="AR3801" s="127"/>
      <c r="AS3801" s="80"/>
      <c r="AT3801" s="7"/>
      <c r="AU3801" s="7"/>
      <c r="AV3801" s="165"/>
      <c r="AW3801" s="166"/>
      <c r="AX3801" s="137"/>
      <c r="AY3801" s="147"/>
      <c r="AZ3801" s="167"/>
      <c r="BA3801" s="167"/>
      <c r="BB3801" s="147" t="str">
        <f t="shared" si="807"/>
        <v/>
      </c>
      <c r="BC3801" s="168"/>
      <c r="BD3801" s="165"/>
      <c r="BE3801" s="165"/>
      <c r="BF3801" s="165"/>
      <c r="BG3801" s="165"/>
      <c r="BH3801" s="165"/>
      <c r="BI3801" s="165"/>
      <c r="BJ3801" s="165"/>
      <c r="BK3801" s="165"/>
      <c r="BL3801" s="165"/>
      <c r="BM3801" s="165"/>
      <c r="BN3801" s="165"/>
      <c r="BO3801" s="165"/>
      <c r="BP3801" s="165"/>
      <c r="BQ3801" s="165"/>
      <c r="BS3801" s="6"/>
      <c r="BT3801" s="11"/>
      <c r="BU3801" s="6"/>
      <c r="BV3801" s="6"/>
    </row>
    <row r="3802" spans="1:74" ht="15.75" x14ac:dyDescent="0.25">
      <c r="A3802" s="52" t="s">
        <v>1422</v>
      </c>
      <c r="B3802" s="56"/>
      <c r="C3802" s="7" t="s">
        <v>118</v>
      </c>
      <c r="D3802" s="7" t="s">
        <v>6559</v>
      </c>
      <c r="E3802" s="7"/>
      <c r="F3802" s="64"/>
      <c r="G3802" s="6"/>
      <c r="H3802" s="6"/>
      <c r="I3802" s="10" t="s">
        <v>110</v>
      </c>
      <c r="J3802" s="11" t="s">
        <v>3046</v>
      </c>
      <c r="K3802" s="194" t="s">
        <v>510</v>
      </c>
      <c r="L3802" s="176"/>
      <c r="M3802" s="176">
        <v>1000</v>
      </c>
      <c r="N3802" s="80" t="s">
        <v>6855</v>
      </c>
      <c r="O3802" s="162"/>
      <c r="P3802" s="80" t="s">
        <v>3595</v>
      </c>
      <c r="Q3802" s="80"/>
      <c r="R3802" s="80"/>
      <c r="S3802" s="163"/>
      <c r="T3802" s="213"/>
      <c r="U3802" s="162"/>
      <c r="V3802" s="164"/>
      <c r="W3802" s="12" t="str">
        <f t="shared" si="804"/>
        <v>Mqtt1</v>
      </c>
      <c r="X3802" s="196" t="s">
        <v>10646</v>
      </c>
      <c r="Y3802" s="6" t="str">
        <f t="shared" si="806"/>
        <v>marpower/power-tag/main-salon-jb-2</v>
      </c>
      <c r="Z3802" s="103" t="str" cm="1">
        <f t="array" ref="Z3802">IF(COUNTIF(N3802,"spare"),"","$."&amp;_xlfn.REGEXEXTRACT(J3802,"^PT\d+[FQ]\d+_(.*)", 2))</f>
        <v>$.Active_Power_Phase_B</v>
      </c>
      <c r="AA3802" s="12">
        <f t="shared" si="802"/>
        <v>15</v>
      </c>
      <c r="AB3802" s="6" t="s">
        <v>195</v>
      </c>
      <c r="AC3802" s="103">
        <v>3056</v>
      </c>
      <c r="AJ3802" s="80"/>
      <c r="AK3802" s="113" t="s">
        <v>1425</v>
      </c>
      <c r="AN3802" s="80"/>
      <c r="AO3802" s="80"/>
      <c r="AP3802" s="80"/>
      <c r="AQ3802" s="80"/>
      <c r="AR3802" s="127"/>
      <c r="AS3802" s="80"/>
      <c r="AT3802" s="7"/>
      <c r="AU3802" s="7"/>
      <c r="AV3802" s="165"/>
      <c r="AW3802" s="166"/>
      <c r="AX3802" s="137"/>
      <c r="AY3802" s="147"/>
      <c r="AZ3802" s="167"/>
      <c r="BA3802" s="167"/>
      <c r="BB3802" s="147" t="str">
        <f t="shared" si="807"/>
        <v/>
      </c>
      <c r="BC3802" s="168"/>
      <c r="BD3802" s="165"/>
      <c r="BE3802" s="165"/>
      <c r="BF3802" s="165"/>
      <c r="BG3802" s="165"/>
      <c r="BH3802" s="165"/>
      <c r="BI3802" s="165"/>
      <c r="BJ3802" s="165"/>
      <c r="BK3802" s="165"/>
      <c r="BL3802" s="165"/>
      <c r="BM3802" s="165"/>
      <c r="BN3802" s="165"/>
      <c r="BO3802" s="165"/>
      <c r="BP3802" s="165"/>
      <c r="BQ3802" s="165"/>
      <c r="BS3802" s="6"/>
      <c r="BT3802" s="11"/>
      <c r="BU3802" s="6"/>
      <c r="BV3802" s="6"/>
    </row>
    <row r="3803" spans="1:74" ht="15.75" x14ac:dyDescent="0.25">
      <c r="A3803" s="52" t="s">
        <v>1422</v>
      </c>
      <c r="B3803" s="56"/>
      <c r="C3803" s="7" t="s">
        <v>118</v>
      </c>
      <c r="D3803" s="7" t="s">
        <v>6559</v>
      </c>
      <c r="E3803" s="7"/>
      <c r="F3803" s="64"/>
      <c r="G3803" s="6"/>
      <c r="H3803" s="6"/>
      <c r="I3803" s="10" t="s">
        <v>110</v>
      </c>
      <c r="J3803" s="11" t="s">
        <v>3047</v>
      </c>
      <c r="K3803" s="194" t="s">
        <v>510</v>
      </c>
      <c r="L3803" s="176"/>
      <c r="M3803" s="176">
        <v>1000</v>
      </c>
      <c r="N3803" s="80" t="s">
        <v>6855</v>
      </c>
      <c r="O3803" s="162"/>
      <c r="P3803" s="80" t="s">
        <v>3596</v>
      </c>
      <c r="Q3803" s="80"/>
      <c r="R3803" s="80"/>
      <c r="S3803" s="163"/>
      <c r="T3803" s="213"/>
      <c r="U3803" s="162"/>
      <c r="V3803" s="164"/>
      <c r="W3803" s="12" t="str">
        <f t="shared" si="804"/>
        <v>Mqtt1</v>
      </c>
      <c r="X3803" s="196" t="s">
        <v>10646</v>
      </c>
      <c r="Y3803" s="6" t="str">
        <f t="shared" si="806"/>
        <v>marpower/power-tag/main-salon-jb-2</v>
      </c>
      <c r="Z3803" s="103" t="str" cm="1">
        <f t="array" ref="Z3803">IF(COUNTIF(N3803,"spare"),"","$."&amp;_xlfn.REGEXEXTRACT(J3803,"^PT\d+[FQ]\d+_(.*)", 2))</f>
        <v>$.Active_Power_Phase_C</v>
      </c>
      <c r="AA3803" s="12">
        <f t="shared" si="802"/>
        <v>15</v>
      </c>
      <c r="AB3803" s="6" t="s">
        <v>195</v>
      </c>
      <c r="AC3803" s="103">
        <v>3058</v>
      </c>
      <c r="AJ3803" s="80"/>
      <c r="AK3803" s="113" t="s">
        <v>1425</v>
      </c>
      <c r="AN3803" s="80"/>
      <c r="AO3803" s="80"/>
      <c r="AP3803" s="80"/>
      <c r="AQ3803" s="80"/>
      <c r="AR3803" s="127"/>
      <c r="AS3803" s="80"/>
      <c r="AT3803" s="7"/>
      <c r="AU3803" s="7"/>
      <c r="AV3803" s="165"/>
      <c r="AW3803" s="166"/>
      <c r="AX3803" s="137"/>
      <c r="AY3803" s="147"/>
      <c r="AZ3803" s="167"/>
      <c r="BA3803" s="167"/>
      <c r="BB3803" s="147" t="str">
        <f t="shared" si="807"/>
        <v/>
      </c>
      <c r="BC3803" s="168"/>
      <c r="BD3803" s="165"/>
      <c r="BE3803" s="165"/>
      <c r="BF3803" s="165"/>
      <c r="BG3803" s="165"/>
      <c r="BH3803" s="165"/>
      <c r="BI3803" s="165"/>
      <c r="BJ3803" s="165"/>
      <c r="BK3803" s="165"/>
      <c r="BL3803" s="165"/>
      <c r="BM3803" s="165"/>
      <c r="BN3803" s="165"/>
      <c r="BO3803" s="165"/>
      <c r="BP3803" s="165"/>
      <c r="BQ3803" s="165"/>
      <c r="BS3803" s="6"/>
      <c r="BT3803" s="11"/>
      <c r="BU3803" s="6"/>
      <c r="BV3803" s="6"/>
    </row>
    <row r="3804" spans="1:74" ht="15.75" x14ac:dyDescent="0.25">
      <c r="A3804" s="52" t="s">
        <v>1422</v>
      </c>
      <c r="B3804" s="56"/>
      <c r="C3804" s="7" t="s">
        <v>118</v>
      </c>
      <c r="D3804" s="7" t="s">
        <v>6559</v>
      </c>
      <c r="E3804" s="7"/>
      <c r="F3804" s="64"/>
      <c r="G3804" s="6"/>
      <c r="H3804" s="6"/>
      <c r="I3804" s="10" t="s">
        <v>110</v>
      </c>
      <c r="J3804" s="11" t="s">
        <v>3048</v>
      </c>
      <c r="K3804" s="194" t="s">
        <v>510</v>
      </c>
      <c r="L3804" s="176"/>
      <c r="M3804" s="176">
        <v>1000</v>
      </c>
      <c r="N3804" s="80" t="s">
        <v>6855</v>
      </c>
      <c r="O3804" s="162"/>
      <c r="P3804" s="80" t="s">
        <v>3597</v>
      </c>
      <c r="Q3804" s="80"/>
      <c r="R3804" s="80"/>
      <c r="S3804" s="163"/>
      <c r="T3804" s="213"/>
      <c r="U3804" s="162"/>
      <c r="V3804" s="164"/>
      <c r="W3804" s="12" t="str">
        <f t="shared" si="804"/>
        <v>Mqtt1</v>
      </c>
      <c r="X3804" s="196" t="s">
        <v>10646</v>
      </c>
      <c r="Y3804" s="6" t="str">
        <f t="shared" si="806"/>
        <v>marpower/power-tag/main-salon-jb-2</v>
      </c>
      <c r="Z3804" s="103" t="str" cm="1">
        <f t="array" ref="Z3804">IF(COUNTIF(N3804,"spare"),"","$."&amp;_xlfn.REGEXEXTRACT(J3804,"^PT\d+[FQ]\d+_(.*)", 2))</f>
        <v>$.Total_Active_Power</v>
      </c>
      <c r="AA3804" s="12">
        <f t="shared" si="802"/>
        <v>15</v>
      </c>
      <c r="AB3804" s="6" t="s">
        <v>195</v>
      </c>
      <c r="AC3804" s="103">
        <v>3060</v>
      </c>
      <c r="AJ3804" s="80"/>
      <c r="AK3804" s="113" t="s">
        <v>1425</v>
      </c>
      <c r="AN3804" s="80"/>
      <c r="AO3804" s="80"/>
      <c r="AP3804" s="80"/>
      <c r="AQ3804" s="80"/>
      <c r="AR3804" s="127"/>
      <c r="AS3804" s="80"/>
      <c r="AT3804" s="7"/>
      <c r="AU3804" s="7"/>
      <c r="AV3804" s="165"/>
      <c r="AW3804" s="166"/>
      <c r="AX3804" s="137"/>
      <c r="AY3804" s="147"/>
      <c r="AZ3804" s="167"/>
      <c r="BA3804" s="167"/>
      <c r="BB3804" s="147" t="str">
        <f t="shared" si="807"/>
        <v/>
      </c>
      <c r="BC3804" s="168"/>
      <c r="BD3804" s="165"/>
      <c r="BE3804" s="165"/>
      <c r="BF3804" s="165"/>
      <c r="BG3804" s="165"/>
      <c r="BH3804" s="165"/>
      <c r="BI3804" s="165"/>
      <c r="BJ3804" s="165"/>
      <c r="BK3804" s="165"/>
      <c r="BL3804" s="165"/>
      <c r="BM3804" s="165"/>
      <c r="BN3804" s="165"/>
      <c r="BO3804" s="165"/>
      <c r="BP3804" s="165"/>
      <c r="BQ3804" s="165"/>
      <c r="BS3804" s="6"/>
      <c r="BT3804" s="11"/>
      <c r="BU3804" s="6"/>
      <c r="BV3804" s="6"/>
    </row>
    <row r="3805" spans="1:74" ht="15.75" x14ac:dyDescent="0.25">
      <c r="A3805" s="52" t="s">
        <v>1422</v>
      </c>
      <c r="B3805" s="56"/>
      <c r="C3805" s="7" t="s">
        <v>118</v>
      </c>
      <c r="D3805" s="7" t="s">
        <v>6559</v>
      </c>
      <c r="E3805" s="7"/>
      <c r="F3805" s="64"/>
      <c r="G3805" s="6"/>
      <c r="H3805" s="6"/>
      <c r="I3805" s="10" t="s">
        <v>110</v>
      </c>
      <c r="J3805" s="11" t="s">
        <v>3049</v>
      </c>
      <c r="K3805" s="194" t="s">
        <v>510</v>
      </c>
      <c r="L3805" s="176"/>
      <c r="M3805" s="176">
        <v>1000</v>
      </c>
      <c r="N3805" s="80" t="s">
        <v>6855</v>
      </c>
      <c r="O3805" s="162"/>
      <c r="P3805" s="80" t="s">
        <v>3598</v>
      </c>
      <c r="Q3805" s="80"/>
      <c r="R3805" s="80"/>
      <c r="S3805" s="163"/>
      <c r="T3805" s="213"/>
      <c r="U3805" s="162"/>
      <c r="V3805" s="164"/>
      <c r="W3805" s="12" t="str">
        <f t="shared" si="804"/>
        <v>Mqtt1</v>
      </c>
      <c r="X3805" s="196" t="s">
        <v>10646</v>
      </c>
      <c r="Y3805" s="6" t="str">
        <f t="shared" si="806"/>
        <v>marpower/power-tag/main-salon-jb-2</v>
      </c>
      <c r="Z3805" s="103" t="str" cm="1">
        <f t="array" ref="Z3805">IF(COUNTIF(N3805,"spare"),"","$."&amp;_xlfn.REGEXEXTRACT(J3805,"^PT\d+[FQ]\d+_(.*)", 2))</f>
        <v>$.Power_Factor_Phase_A</v>
      </c>
      <c r="AA3805" s="12">
        <f t="shared" si="802"/>
        <v>15</v>
      </c>
      <c r="AB3805" s="6" t="s">
        <v>195</v>
      </c>
      <c r="AC3805" s="103">
        <v>3078</v>
      </c>
      <c r="AJ3805" s="80"/>
      <c r="AK3805" s="113" t="s">
        <v>1426</v>
      </c>
      <c r="AN3805" s="80"/>
      <c r="AO3805" s="80"/>
      <c r="AP3805" s="80"/>
      <c r="AQ3805" s="80"/>
      <c r="AR3805" s="127"/>
      <c r="AS3805" s="80"/>
      <c r="AT3805" s="7"/>
      <c r="AU3805" s="7"/>
      <c r="AV3805" s="165"/>
      <c r="AW3805" s="166"/>
      <c r="AX3805" s="137"/>
      <c r="AY3805" s="147"/>
      <c r="AZ3805" s="167"/>
      <c r="BA3805" s="167"/>
      <c r="BB3805" s="147" t="str">
        <f t="shared" si="807"/>
        <v/>
      </c>
      <c r="BC3805" s="168"/>
      <c r="BD3805" s="165"/>
      <c r="BE3805" s="165"/>
      <c r="BF3805" s="165"/>
      <c r="BG3805" s="165"/>
      <c r="BH3805" s="165"/>
      <c r="BI3805" s="165"/>
      <c r="BJ3805" s="165"/>
      <c r="BK3805" s="165"/>
      <c r="BL3805" s="165"/>
      <c r="BM3805" s="165"/>
      <c r="BN3805" s="165"/>
      <c r="BO3805" s="165"/>
      <c r="BP3805" s="165"/>
      <c r="BQ3805" s="165"/>
      <c r="BS3805" s="6"/>
      <c r="BT3805" s="11"/>
      <c r="BU3805" s="6"/>
      <c r="BV3805" s="6"/>
    </row>
    <row r="3806" spans="1:74" ht="15.75" x14ac:dyDescent="0.25">
      <c r="A3806" s="52" t="s">
        <v>1422</v>
      </c>
      <c r="B3806" s="56"/>
      <c r="C3806" s="7" t="s">
        <v>118</v>
      </c>
      <c r="D3806" s="7" t="s">
        <v>6559</v>
      </c>
      <c r="E3806" s="7"/>
      <c r="F3806" s="64"/>
      <c r="G3806" s="6"/>
      <c r="H3806" s="6"/>
      <c r="I3806" s="10" t="s">
        <v>110</v>
      </c>
      <c r="J3806" s="11" t="s">
        <v>3050</v>
      </c>
      <c r="K3806" s="194" t="s">
        <v>510</v>
      </c>
      <c r="L3806" s="176"/>
      <c r="M3806" s="176">
        <v>1000</v>
      </c>
      <c r="N3806" s="80" t="s">
        <v>6855</v>
      </c>
      <c r="O3806" s="162"/>
      <c r="P3806" s="80" t="s">
        <v>3599</v>
      </c>
      <c r="Q3806" s="80"/>
      <c r="R3806" s="80"/>
      <c r="S3806" s="163"/>
      <c r="T3806" s="213"/>
      <c r="U3806" s="162"/>
      <c r="V3806" s="164"/>
      <c r="W3806" s="12" t="str">
        <f t="shared" si="804"/>
        <v>Mqtt1</v>
      </c>
      <c r="X3806" s="196" t="s">
        <v>10646</v>
      </c>
      <c r="Y3806" s="6" t="str">
        <f t="shared" si="806"/>
        <v>marpower/power-tag/main-salon-jb-2</v>
      </c>
      <c r="Z3806" s="103" t="str" cm="1">
        <f t="array" ref="Z3806">IF(COUNTIF(N3806,"spare"),"","$."&amp;_xlfn.REGEXEXTRACT(J3806,"^PT\d+[FQ]\d+_(.*)", 2))</f>
        <v>$.Power_Factor_Phase_B</v>
      </c>
      <c r="AA3806" s="12">
        <f t="shared" si="802"/>
        <v>15</v>
      </c>
      <c r="AB3806" s="6" t="s">
        <v>195</v>
      </c>
      <c r="AC3806" s="103">
        <v>3080</v>
      </c>
      <c r="AJ3806" s="80"/>
      <c r="AK3806" s="113" t="s">
        <v>1426</v>
      </c>
      <c r="AN3806" s="80"/>
      <c r="AO3806" s="80"/>
      <c r="AP3806" s="80"/>
      <c r="AQ3806" s="80"/>
      <c r="AR3806" s="127"/>
      <c r="AS3806" s="80"/>
      <c r="AT3806" s="7"/>
      <c r="AU3806" s="7"/>
      <c r="AV3806" s="165"/>
      <c r="AW3806" s="166"/>
      <c r="AX3806" s="137"/>
      <c r="AY3806" s="147"/>
      <c r="AZ3806" s="167"/>
      <c r="BA3806" s="167"/>
      <c r="BB3806" s="147" t="str">
        <f t="shared" si="807"/>
        <v/>
      </c>
      <c r="BC3806" s="168"/>
      <c r="BD3806" s="165"/>
      <c r="BE3806" s="165"/>
      <c r="BF3806" s="165"/>
      <c r="BG3806" s="165"/>
      <c r="BH3806" s="165"/>
      <c r="BI3806" s="165"/>
      <c r="BJ3806" s="165"/>
      <c r="BK3806" s="165"/>
      <c r="BL3806" s="165"/>
      <c r="BM3806" s="165"/>
      <c r="BN3806" s="165"/>
      <c r="BO3806" s="165"/>
      <c r="BP3806" s="165"/>
      <c r="BQ3806" s="165"/>
      <c r="BS3806" s="6"/>
      <c r="BT3806" s="11"/>
      <c r="BU3806" s="6"/>
      <c r="BV3806" s="6"/>
    </row>
    <row r="3807" spans="1:74" ht="15.75" x14ac:dyDescent="0.25">
      <c r="A3807" s="52" t="s">
        <v>1422</v>
      </c>
      <c r="B3807" s="56"/>
      <c r="C3807" s="7" t="s">
        <v>118</v>
      </c>
      <c r="D3807" s="7" t="s">
        <v>6559</v>
      </c>
      <c r="E3807" s="7"/>
      <c r="F3807" s="64"/>
      <c r="G3807" s="6"/>
      <c r="H3807" s="6"/>
      <c r="I3807" s="10" t="s">
        <v>110</v>
      </c>
      <c r="J3807" s="11" t="s">
        <v>3051</v>
      </c>
      <c r="K3807" s="194" t="s">
        <v>510</v>
      </c>
      <c r="L3807" s="176"/>
      <c r="M3807" s="176">
        <v>1000</v>
      </c>
      <c r="N3807" s="80" t="s">
        <v>6855</v>
      </c>
      <c r="O3807" s="162"/>
      <c r="P3807" s="80" t="s">
        <v>3600</v>
      </c>
      <c r="Q3807" s="80"/>
      <c r="R3807" s="80"/>
      <c r="S3807" s="163"/>
      <c r="T3807" s="213"/>
      <c r="U3807" s="162"/>
      <c r="V3807" s="164"/>
      <c r="W3807" s="12" t="str">
        <f t="shared" si="804"/>
        <v>Mqtt1</v>
      </c>
      <c r="X3807" s="196" t="s">
        <v>10646</v>
      </c>
      <c r="Y3807" s="6" t="str">
        <f t="shared" si="806"/>
        <v>marpower/power-tag/main-salon-jb-2</v>
      </c>
      <c r="Z3807" s="103" t="str" cm="1">
        <f t="array" ref="Z3807">IF(COUNTIF(N3807,"spare"),"","$."&amp;_xlfn.REGEXEXTRACT(J3807,"^PT\d+[FQ]\d+_(.*)", 2))</f>
        <v>$.Power_Factor_Phase_C</v>
      </c>
      <c r="AA3807" s="12">
        <f t="shared" si="802"/>
        <v>15</v>
      </c>
      <c r="AB3807" s="6" t="s">
        <v>195</v>
      </c>
      <c r="AC3807" s="103">
        <v>3082</v>
      </c>
      <c r="AJ3807" s="80"/>
      <c r="AK3807" s="113" t="s">
        <v>1426</v>
      </c>
      <c r="AN3807" s="80"/>
      <c r="AO3807" s="80"/>
      <c r="AP3807" s="80"/>
      <c r="AQ3807" s="80"/>
      <c r="AR3807" s="127"/>
      <c r="AS3807" s="80"/>
      <c r="AT3807" s="7"/>
      <c r="AU3807" s="7"/>
      <c r="AV3807" s="165"/>
      <c r="AW3807" s="166"/>
      <c r="AX3807" s="137"/>
      <c r="AY3807" s="147"/>
      <c r="AZ3807" s="167"/>
      <c r="BA3807" s="167"/>
      <c r="BB3807" s="147" t="str">
        <f t="shared" si="807"/>
        <v/>
      </c>
      <c r="BC3807" s="168"/>
      <c r="BD3807" s="165"/>
      <c r="BE3807" s="165"/>
      <c r="BF3807" s="165"/>
      <c r="BG3807" s="165"/>
      <c r="BH3807" s="165"/>
      <c r="BI3807" s="165"/>
      <c r="BJ3807" s="165"/>
      <c r="BK3807" s="165"/>
      <c r="BL3807" s="165"/>
      <c r="BM3807" s="165"/>
      <c r="BN3807" s="165"/>
      <c r="BO3807" s="165"/>
      <c r="BP3807" s="165"/>
      <c r="BQ3807" s="165"/>
      <c r="BS3807" s="6"/>
      <c r="BT3807" s="11"/>
      <c r="BU3807" s="6"/>
      <c r="BV3807" s="6"/>
    </row>
    <row r="3808" spans="1:74" ht="15.75" x14ac:dyDescent="0.25">
      <c r="A3808" s="52" t="s">
        <v>1422</v>
      </c>
      <c r="B3808" s="56"/>
      <c r="C3808" s="7" t="s">
        <v>118</v>
      </c>
      <c r="D3808" s="7" t="s">
        <v>6559</v>
      </c>
      <c r="E3808" s="7"/>
      <c r="F3808" s="64"/>
      <c r="G3808" s="6"/>
      <c r="H3808" s="6"/>
      <c r="I3808" s="10" t="s">
        <v>110</v>
      </c>
      <c r="J3808" s="11" t="s">
        <v>3052</v>
      </c>
      <c r="K3808" s="194" t="s">
        <v>510</v>
      </c>
      <c r="L3808" s="176"/>
      <c r="M3808" s="176">
        <v>1000</v>
      </c>
      <c r="N3808" s="80" t="s">
        <v>6855</v>
      </c>
      <c r="O3808" s="162"/>
      <c r="P3808" s="80" t="s">
        <v>3601</v>
      </c>
      <c r="Q3808" s="80"/>
      <c r="R3808" s="80"/>
      <c r="S3808" s="163"/>
      <c r="T3808" s="213"/>
      <c r="U3808" s="162"/>
      <c r="V3808" s="164"/>
      <c r="W3808" s="12" t="str">
        <f t="shared" si="804"/>
        <v>Mqtt1</v>
      </c>
      <c r="X3808" s="196" t="s">
        <v>10646</v>
      </c>
      <c r="Y3808" s="6" t="str">
        <f t="shared" si="806"/>
        <v>marpower/power-tag/main-salon-jb-2</v>
      </c>
      <c r="Z3808" s="103" t="str" cm="1">
        <f t="array" ref="Z3808">IF(COUNTIF(N3808,"spare"),"","$."&amp;_xlfn.REGEXEXTRACT(J3808,"^PT\d+[FQ]\d+_(.*)", 2))</f>
        <v>$.Total_Power_Factor</v>
      </c>
      <c r="AA3808" s="12">
        <f t="shared" si="802"/>
        <v>15</v>
      </c>
      <c r="AB3808" s="6" t="s">
        <v>195</v>
      </c>
      <c r="AC3808" s="103">
        <v>3084</v>
      </c>
      <c r="AJ3808" s="80"/>
      <c r="AK3808" s="113" t="s">
        <v>1426</v>
      </c>
      <c r="AN3808" s="80"/>
      <c r="AO3808" s="80"/>
      <c r="AP3808" s="80"/>
      <c r="AQ3808" s="80"/>
      <c r="AR3808" s="127"/>
      <c r="AS3808" s="80"/>
      <c r="AT3808" s="7"/>
      <c r="AU3808" s="7"/>
      <c r="AV3808" s="165"/>
      <c r="AW3808" s="166"/>
      <c r="AX3808" s="137"/>
      <c r="AY3808" s="147"/>
      <c r="AZ3808" s="167"/>
      <c r="BA3808" s="167"/>
      <c r="BB3808" s="147" t="str">
        <f t="shared" si="807"/>
        <v/>
      </c>
      <c r="BC3808" s="168"/>
      <c r="BD3808" s="165"/>
      <c r="BE3808" s="165"/>
      <c r="BF3808" s="165"/>
      <c r="BG3808" s="165"/>
      <c r="BH3808" s="165"/>
      <c r="BI3808" s="165"/>
      <c r="BJ3808" s="165"/>
      <c r="BK3808" s="165"/>
      <c r="BL3808" s="165"/>
      <c r="BM3808" s="165"/>
      <c r="BN3808" s="165"/>
      <c r="BO3808" s="165"/>
      <c r="BP3808" s="165"/>
      <c r="BQ3808" s="165"/>
      <c r="BS3808" s="6"/>
      <c r="BT3808" s="11"/>
      <c r="BU3808" s="6"/>
      <c r="BV3808" s="6"/>
    </row>
    <row r="3809" spans="1:74" ht="15.75" x14ac:dyDescent="0.25">
      <c r="A3809" s="52" t="s">
        <v>1422</v>
      </c>
      <c r="B3809" s="56"/>
      <c r="C3809" s="7" t="s">
        <v>118</v>
      </c>
      <c r="D3809" s="7" t="s">
        <v>6559</v>
      </c>
      <c r="E3809" s="7"/>
      <c r="F3809" s="64"/>
      <c r="G3809" s="6"/>
      <c r="H3809" s="6"/>
      <c r="I3809" s="10" t="s">
        <v>110</v>
      </c>
      <c r="J3809" s="11" t="s">
        <v>3053</v>
      </c>
      <c r="K3809" s="194" t="s">
        <v>510</v>
      </c>
      <c r="L3809" s="176"/>
      <c r="M3809" s="176">
        <v>1000</v>
      </c>
      <c r="N3809" s="80" t="s">
        <v>6855</v>
      </c>
      <c r="O3809" s="162"/>
      <c r="P3809" s="80" t="s">
        <v>3602</v>
      </c>
      <c r="Q3809" s="80"/>
      <c r="R3809" s="80"/>
      <c r="S3809" s="163"/>
      <c r="T3809" s="213"/>
      <c r="U3809" s="162"/>
      <c r="V3809" s="164"/>
      <c r="W3809" s="12" t="str">
        <f t="shared" si="804"/>
        <v>Mqtt1</v>
      </c>
      <c r="X3809" s="196" t="s">
        <v>10647</v>
      </c>
      <c r="Y3809" s="6" t="str">
        <f t="shared" si="806"/>
        <v>marpower/power-tag/serv-corridor-jb</v>
      </c>
      <c r="Z3809" s="103" t="str" cm="1">
        <f t="array" ref="Z3809">IF(COUNTIF(N3809,"spare"),"","$."&amp;_xlfn.REGEXEXTRACT(J3809,"^PT\d+[FQ]\d+_(.*)", 2))</f>
        <v>$.RMS_Current_Phase_A</v>
      </c>
      <c r="AA3809" s="12">
        <f>AA3794+1</f>
        <v>16</v>
      </c>
      <c r="AB3809" s="6" t="s">
        <v>195</v>
      </c>
      <c r="AC3809" s="103">
        <v>3000</v>
      </c>
      <c r="AJ3809" s="80"/>
      <c r="AK3809" s="113" t="s">
        <v>1423</v>
      </c>
      <c r="AN3809" s="80"/>
      <c r="AO3809" s="80"/>
      <c r="AP3809" s="80"/>
      <c r="AQ3809" s="80"/>
      <c r="AR3809" s="127"/>
      <c r="AS3809" s="80"/>
      <c r="AT3809" s="7"/>
      <c r="AU3809" s="7"/>
      <c r="AV3809" s="165"/>
      <c r="AW3809" s="166"/>
      <c r="AX3809" s="137"/>
      <c r="AY3809" s="147"/>
      <c r="AZ3809" s="167"/>
      <c r="BA3809" s="167"/>
      <c r="BB3809" s="147" t="str">
        <f t="shared" ref="BB3809:BB3823" si="808">IF(ISNUMBER(AM3809),"1","")</f>
        <v/>
      </c>
      <c r="BC3809" s="168"/>
      <c r="BD3809" s="165"/>
      <c r="BE3809" s="165"/>
      <c r="BF3809" s="165"/>
      <c r="BG3809" s="165"/>
      <c r="BH3809" s="165"/>
      <c r="BI3809" s="165"/>
      <c r="BJ3809" s="165"/>
      <c r="BK3809" s="165"/>
      <c r="BL3809" s="165"/>
      <c r="BM3809" s="165"/>
      <c r="BN3809" s="165"/>
      <c r="BO3809" s="165"/>
      <c r="BP3809" s="165"/>
      <c r="BQ3809" s="165"/>
      <c r="BS3809" s="6"/>
      <c r="BT3809" s="11"/>
      <c r="BU3809" s="6"/>
      <c r="BV3809" s="6"/>
    </row>
    <row r="3810" spans="1:74" ht="15.75" x14ac:dyDescent="0.25">
      <c r="A3810" s="52" t="s">
        <v>1422</v>
      </c>
      <c r="B3810" s="56"/>
      <c r="C3810" s="7" t="s">
        <v>118</v>
      </c>
      <c r="D3810" s="7" t="s">
        <v>6559</v>
      </c>
      <c r="E3810" s="7"/>
      <c r="F3810" s="64"/>
      <c r="G3810" s="6"/>
      <c r="H3810" s="6"/>
      <c r="I3810" s="10" t="s">
        <v>110</v>
      </c>
      <c r="J3810" s="11" t="s">
        <v>3054</v>
      </c>
      <c r="K3810" s="194" t="s">
        <v>510</v>
      </c>
      <c r="L3810" s="176"/>
      <c r="M3810" s="176">
        <v>1000</v>
      </c>
      <c r="N3810" s="80" t="s">
        <v>6855</v>
      </c>
      <c r="O3810" s="162"/>
      <c r="P3810" s="80" t="s">
        <v>3603</v>
      </c>
      <c r="Q3810" s="80"/>
      <c r="R3810" s="80"/>
      <c r="S3810" s="163"/>
      <c r="T3810" s="213"/>
      <c r="U3810" s="162"/>
      <c r="V3810" s="164"/>
      <c r="W3810" s="12" t="str">
        <f t="shared" si="804"/>
        <v>Mqtt1</v>
      </c>
      <c r="X3810" s="196" t="s">
        <v>10647</v>
      </c>
      <c r="Y3810" s="6" t="str">
        <f t="shared" si="806"/>
        <v>marpower/power-tag/serv-corridor-jb</v>
      </c>
      <c r="Z3810" s="103" t="str" cm="1">
        <f t="array" ref="Z3810">IF(COUNTIF(N3810,"spare"),"","$."&amp;_xlfn.REGEXEXTRACT(J3810,"^PT\d+[FQ]\d+_(.*)", 2))</f>
        <v>$.RMS_Current_Phase_B</v>
      </c>
      <c r="AA3810" s="12">
        <f t="shared" si="802"/>
        <v>16</v>
      </c>
      <c r="AB3810" s="6" t="s">
        <v>195</v>
      </c>
      <c r="AC3810" s="103">
        <v>3002</v>
      </c>
      <c r="AJ3810" s="80"/>
      <c r="AK3810" s="113" t="s">
        <v>1423</v>
      </c>
      <c r="AN3810" s="80"/>
      <c r="AO3810" s="80"/>
      <c r="AP3810" s="80"/>
      <c r="AQ3810" s="80"/>
      <c r="AR3810" s="127"/>
      <c r="AS3810" s="80"/>
      <c r="AT3810" s="7"/>
      <c r="AU3810" s="7"/>
      <c r="AV3810" s="165"/>
      <c r="AW3810" s="166"/>
      <c r="AX3810" s="137"/>
      <c r="AY3810" s="147"/>
      <c r="AZ3810" s="167"/>
      <c r="BA3810" s="167"/>
      <c r="BB3810" s="147" t="str">
        <f t="shared" si="808"/>
        <v/>
      </c>
      <c r="BC3810" s="168"/>
      <c r="BD3810" s="165"/>
      <c r="BE3810" s="165"/>
      <c r="BF3810" s="165"/>
      <c r="BG3810" s="165"/>
      <c r="BH3810" s="165"/>
      <c r="BI3810" s="165"/>
      <c r="BJ3810" s="165"/>
      <c r="BK3810" s="165"/>
      <c r="BL3810" s="165"/>
      <c r="BM3810" s="165"/>
      <c r="BN3810" s="165"/>
      <c r="BO3810" s="165"/>
      <c r="BP3810" s="165"/>
      <c r="BQ3810" s="165"/>
      <c r="BS3810" s="6"/>
      <c r="BT3810" s="11"/>
      <c r="BU3810" s="6"/>
      <c r="BV3810" s="6"/>
    </row>
    <row r="3811" spans="1:74" ht="15.75" x14ac:dyDescent="0.25">
      <c r="A3811" s="52" t="s">
        <v>1422</v>
      </c>
      <c r="B3811" s="56"/>
      <c r="C3811" s="7" t="s">
        <v>118</v>
      </c>
      <c r="D3811" s="7" t="s">
        <v>6559</v>
      </c>
      <c r="E3811" s="7"/>
      <c r="F3811" s="64"/>
      <c r="G3811" s="6"/>
      <c r="H3811" s="6"/>
      <c r="I3811" s="10" t="s">
        <v>110</v>
      </c>
      <c r="J3811" s="11" t="s">
        <v>3055</v>
      </c>
      <c r="K3811" s="194" t="s">
        <v>510</v>
      </c>
      <c r="L3811" s="176"/>
      <c r="M3811" s="176">
        <v>1000</v>
      </c>
      <c r="N3811" s="80" t="s">
        <v>6855</v>
      </c>
      <c r="O3811" s="162"/>
      <c r="P3811" s="80" t="s">
        <v>3604</v>
      </c>
      <c r="Q3811" s="80"/>
      <c r="R3811" s="80"/>
      <c r="S3811" s="163"/>
      <c r="T3811" s="213"/>
      <c r="U3811" s="162"/>
      <c r="V3811" s="164"/>
      <c r="W3811" s="12" t="str">
        <f t="shared" si="804"/>
        <v>Mqtt1</v>
      </c>
      <c r="X3811" s="196" t="s">
        <v>10647</v>
      </c>
      <c r="Y3811" s="6" t="str">
        <f t="shared" si="806"/>
        <v>marpower/power-tag/serv-corridor-jb</v>
      </c>
      <c r="Z3811" s="103" t="str" cm="1">
        <f t="array" ref="Z3811">IF(COUNTIF(N3811,"spare"),"","$."&amp;_xlfn.REGEXEXTRACT(J3811,"^PT\d+[FQ]\d+_(.*)", 2))</f>
        <v>$.RMS_Current_Phase_C</v>
      </c>
      <c r="AA3811" s="12">
        <f t="shared" si="802"/>
        <v>16</v>
      </c>
      <c r="AB3811" s="6" t="s">
        <v>195</v>
      </c>
      <c r="AC3811" s="103">
        <v>3004</v>
      </c>
      <c r="AJ3811" s="80"/>
      <c r="AK3811" s="113" t="s">
        <v>1423</v>
      </c>
      <c r="AN3811" s="80"/>
      <c r="AO3811" s="80"/>
      <c r="AP3811" s="80"/>
      <c r="AQ3811" s="80"/>
      <c r="AR3811" s="127"/>
      <c r="AS3811" s="80"/>
      <c r="AT3811" s="7"/>
      <c r="AU3811" s="7"/>
      <c r="AV3811" s="165"/>
      <c r="AW3811" s="166"/>
      <c r="AX3811" s="137"/>
      <c r="AY3811" s="147"/>
      <c r="AZ3811" s="167"/>
      <c r="BA3811" s="167"/>
      <c r="BB3811" s="147" t="str">
        <f t="shared" si="808"/>
        <v/>
      </c>
      <c r="BC3811" s="168"/>
      <c r="BD3811" s="165"/>
      <c r="BE3811" s="165"/>
      <c r="BF3811" s="165"/>
      <c r="BG3811" s="165"/>
      <c r="BH3811" s="165"/>
      <c r="BI3811" s="165"/>
      <c r="BJ3811" s="165"/>
      <c r="BK3811" s="165"/>
      <c r="BL3811" s="165"/>
      <c r="BM3811" s="165"/>
      <c r="BN3811" s="165"/>
      <c r="BO3811" s="165"/>
      <c r="BP3811" s="165"/>
      <c r="BQ3811" s="165"/>
      <c r="BS3811" s="6"/>
      <c r="BT3811" s="11"/>
      <c r="BU3811" s="6"/>
      <c r="BV3811" s="6"/>
    </row>
    <row r="3812" spans="1:74" ht="15.75" x14ac:dyDescent="0.25">
      <c r="A3812" s="52" t="s">
        <v>1422</v>
      </c>
      <c r="B3812" s="56"/>
      <c r="C3812" s="7" t="s">
        <v>118</v>
      </c>
      <c r="D3812" s="7" t="s">
        <v>6559</v>
      </c>
      <c r="E3812" s="7"/>
      <c r="F3812" s="64"/>
      <c r="G3812" s="6"/>
      <c r="H3812" s="6"/>
      <c r="I3812" s="10" t="s">
        <v>110</v>
      </c>
      <c r="J3812" s="11" t="s">
        <v>3056</v>
      </c>
      <c r="K3812" s="194" t="s">
        <v>510</v>
      </c>
      <c r="L3812" s="176"/>
      <c r="M3812" s="176">
        <v>1000</v>
      </c>
      <c r="N3812" s="80" t="s">
        <v>6855</v>
      </c>
      <c r="O3812" s="162"/>
      <c r="P3812" s="80" t="s">
        <v>3605</v>
      </c>
      <c r="Q3812" s="80"/>
      <c r="R3812" s="80"/>
      <c r="S3812" s="163"/>
      <c r="T3812" s="213"/>
      <c r="U3812" s="162"/>
      <c r="V3812" s="164"/>
      <c r="W3812" s="12" t="str">
        <f t="shared" si="804"/>
        <v>Mqtt1</v>
      </c>
      <c r="X3812" s="196" t="s">
        <v>10647</v>
      </c>
      <c r="Y3812" s="6" t="str">
        <f t="shared" si="806"/>
        <v>marpower/power-tag/serv-corridor-jb</v>
      </c>
      <c r="Z3812" s="103" t="str" cm="1">
        <f t="array" ref="Z3812">IF(COUNTIF(N3812,"spare"),"","$."&amp;_xlfn.REGEXEXTRACT(J3812,"^PT\d+[FQ]\d+_(.*)", 2))</f>
        <v>$.RMS_Current_Phase_Neut</v>
      </c>
      <c r="AA3812" s="12">
        <f t="shared" si="802"/>
        <v>16</v>
      </c>
      <c r="AB3812" s="6" t="s">
        <v>195</v>
      </c>
      <c r="AC3812" s="103">
        <v>3006</v>
      </c>
      <c r="AJ3812" s="80"/>
      <c r="AK3812" s="113" t="s">
        <v>1423</v>
      </c>
      <c r="AN3812" s="80"/>
      <c r="AO3812" s="80"/>
      <c r="AP3812" s="80"/>
      <c r="AQ3812" s="80"/>
      <c r="AR3812" s="127"/>
      <c r="AS3812" s="80"/>
      <c r="AT3812" s="7"/>
      <c r="AU3812" s="7"/>
      <c r="AV3812" s="165"/>
      <c r="AW3812" s="166"/>
      <c r="AX3812" s="137"/>
      <c r="AY3812" s="147"/>
      <c r="AZ3812" s="167"/>
      <c r="BA3812" s="167"/>
      <c r="BB3812" s="147" t="str">
        <f t="shared" si="808"/>
        <v/>
      </c>
      <c r="BC3812" s="168"/>
      <c r="BD3812" s="165"/>
      <c r="BE3812" s="165"/>
      <c r="BF3812" s="165"/>
      <c r="BG3812" s="165"/>
      <c r="BH3812" s="165"/>
      <c r="BI3812" s="165"/>
      <c r="BJ3812" s="165"/>
      <c r="BK3812" s="165"/>
      <c r="BL3812" s="165"/>
      <c r="BM3812" s="165"/>
      <c r="BN3812" s="165"/>
      <c r="BO3812" s="165"/>
      <c r="BP3812" s="165"/>
      <c r="BQ3812" s="165"/>
      <c r="BS3812" s="6"/>
      <c r="BT3812" s="11"/>
      <c r="BU3812" s="6"/>
      <c r="BV3812" s="6"/>
    </row>
    <row r="3813" spans="1:74" ht="15.75" x14ac:dyDescent="0.25">
      <c r="A3813" s="52" t="s">
        <v>1422</v>
      </c>
      <c r="B3813" s="56"/>
      <c r="C3813" s="7" t="s">
        <v>118</v>
      </c>
      <c r="D3813" s="7" t="s">
        <v>6559</v>
      </c>
      <c r="E3813" s="7"/>
      <c r="F3813" s="64"/>
      <c r="G3813" s="6"/>
      <c r="H3813" s="6"/>
      <c r="I3813" s="10" t="s">
        <v>110</v>
      </c>
      <c r="J3813" s="11" t="s">
        <v>8344</v>
      </c>
      <c r="K3813" s="194" t="s">
        <v>510</v>
      </c>
      <c r="L3813" s="176"/>
      <c r="M3813" s="176">
        <v>1000</v>
      </c>
      <c r="N3813" s="80" t="s">
        <v>6855</v>
      </c>
      <c r="O3813" s="162"/>
      <c r="P3813" s="80" t="s">
        <v>3606</v>
      </c>
      <c r="Q3813" s="80"/>
      <c r="R3813" s="80"/>
      <c r="S3813" s="163"/>
      <c r="T3813" s="213"/>
      <c r="U3813" s="162"/>
      <c r="V3813" s="164"/>
      <c r="W3813" s="12" t="str">
        <f t="shared" si="804"/>
        <v>Mqtt1</v>
      </c>
      <c r="X3813" s="196" t="s">
        <v>10647</v>
      </c>
      <c r="Y3813" s="6" t="str">
        <f t="shared" si="806"/>
        <v>marpower/power-tag/serv-corridor-jb</v>
      </c>
      <c r="Z3813" s="103" t="str" cm="1">
        <f t="array" ref="Z3813">IF(COUNTIF(N3813,"spare"),"","$."&amp;_xlfn.REGEXEXTRACT(J3813,"^PT\d+[FQ]\d+_(.*)", 2))</f>
        <v>$.RMS_Voltage_A_N</v>
      </c>
      <c r="AA3813" s="12">
        <f t="shared" si="802"/>
        <v>16</v>
      </c>
      <c r="AB3813" s="6" t="s">
        <v>195</v>
      </c>
      <c r="AC3813" s="103">
        <v>3028</v>
      </c>
      <c r="AJ3813" s="80"/>
      <c r="AK3813" s="113" t="s">
        <v>1424</v>
      </c>
      <c r="AN3813" s="80"/>
      <c r="AO3813" s="80"/>
      <c r="AP3813" s="80"/>
      <c r="AQ3813" s="80"/>
      <c r="AR3813" s="127"/>
      <c r="AS3813" s="80"/>
      <c r="AT3813" s="7"/>
      <c r="AU3813" s="7"/>
      <c r="AV3813" s="165"/>
      <c r="AW3813" s="166"/>
      <c r="AX3813" s="137"/>
      <c r="AY3813" s="147"/>
      <c r="AZ3813" s="167"/>
      <c r="BA3813" s="167"/>
      <c r="BB3813" s="147" t="str">
        <f t="shared" si="808"/>
        <v/>
      </c>
      <c r="BC3813" s="168"/>
      <c r="BD3813" s="165"/>
      <c r="BE3813" s="165"/>
      <c r="BF3813" s="165"/>
      <c r="BG3813" s="165"/>
      <c r="BH3813" s="165"/>
      <c r="BI3813" s="165"/>
      <c r="BJ3813" s="165"/>
      <c r="BK3813" s="165"/>
      <c r="BL3813" s="165"/>
      <c r="BM3813" s="165"/>
      <c r="BN3813" s="165"/>
      <c r="BO3813" s="165"/>
      <c r="BP3813" s="165"/>
      <c r="BQ3813" s="165"/>
      <c r="BS3813" s="6"/>
      <c r="BT3813" s="11"/>
      <c r="BU3813" s="6"/>
      <c r="BV3813" s="6"/>
    </row>
    <row r="3814" spans="1:74" ht="15.75" x14ac:dyDescent="0.25">
      <c r="A3814" s="52" t="s">
        <v>1422</v>
      </c>
      <c r="B3814" s="56"/>
      <c r="C3814" s="7" t="s">
        <v>118</v>
      </c>
      <c r="D3814" s="7" t="s">
        <v>6559</v>
      </c>
      <c r="E3814" s="7"/>
      <c r="F3814" s="64"/>
      <c r="G3814" s="6"/>
      <c r="H3814" s="6"/>
      <c r="I3814" s="10" t="s">
        <v>110</v>
      </c>
      <c r="J3814" s="11" t="s">
        <v>8521</v>
      </c>
      <c r="K3814" s="194" t="s">
        <v>510</v>
      </c>
      <c r="L3814" s="176"/>
      <c r="M3814" s="176">
        <v>1000</v>
      </c>
      <c r="N3814" s="80" t="s">
        <v>6855</v>
      </c>
      <c r="O3814" s="162"/>
      <c r="P3814" s="80" t="s">
        <v>3607</v>
      </c>
      <c r="Q3814" s="80"/>
      <c r="R3814" s="80"/>
      <c r="S3814" s="163"/>
      <c r="T3814" s="213"/>
      <c r="U3814" s="162"/>
      <c r="V3814" s="164"/>
      <c r="W3814" s="12" t="str">
        <f t="shared" si="804"/>
        <v>Mqtt1</v>
      </c>
      <c r="X3814" s="196" t="s">
        <v>10647</v>
      </c>
      <c r="Y3814" s="6" t="str">
        <f t="shared" si="806"/>
        <v>marpower/power-tag/serv-corridor-jb</v>
      </c>
      <c r="Z3814" s="103" t="str" cm="1">
        <f t="array" ref="Z3814">IF(COUNTIF(N3814,"spare"),"","$."&amp;_xlfn.REGEXEXTRACT(J3814,"^PT\d+[FQ]\d+_(.*)", 2))</f>
        <v>$.RMS_Voltage_B_N</v>
      </c>
      <c r="AA3814" s="12">
        <f t="shared" ref="AA3814:AA3823" si="809">AA3799+1</f>
        <v>16</v>
      </c>
      <c r="AB3814" s="6" t="s">
        <v>195</v>
      </c>
      <c r="AC3814" s="103">
        <v>3030</v>
      </c>
      <c r="AJ3814" s="80"/>
      <c r="AK3814" s="113" t="s">
        <v>1424</v>
      </c>
      <c r="AN3814" s="80"/>
      <c r="AO3814" s="80"/>
      <c r="AP3814" s="80"/>
      <c r="AQ3814" s="80"/>
      <c r="AR3814" s="127"/>
      <c r="AS3814" s="80"/>
      <c r="AT3814" s="7"/>
      <c r="AU3814" s="7"/>
      <c r="AV3814" s="165"/>
      <c r="AW3814" s="166"/>
      <c r="AX3814" s="137"/>
      <c r="AY3814" s="147"/>
      <c r="AZ3814" s="167"/>
      <c r="BA3814" s="167"/>
      <c r="BB3814" s="147" t="str">
        <f t="shared" si="808"/>
        <v/>
      </c>
      <c r="BC3814" s="168"/>
      <c r="BD3814" s="165"/>
      <c r="BE3814" s="165"/>
      <c r="BF3814" s="165"/>
      <c r="BG3814" s="165"/>
      <c r="BH3814" s="165"/>
      <c r="BI3814" s="165"/>
      <c r="BJ3814" s="165"/>
      <c r="BK3814" s="165"/>
      <c r="BL3814" s="165"/>
      <c r="BM3814" s="165"/>
      <c r="BN3814" s="165"/>
      <c r="BO3814" s="165"/>
      <c r="BP3814" s="165"/>
      <c r="BQ3814" s="165"/>
      <c r="BS3814" s="6"/>
      <c r="BT3814" s="11"/>
      <c r="BU3814" s="6"/>
      <c r="BV3814" s="6"/>
    </row>
    <row r="3815" spans="1:74" ht="15.75" x14ac:dyDescent="0.25">
      <c r="A3815" s="52" t="s">
        <v>1422</v>
      </c>
      <c r="B3815" s="56"/>
      <c r="C3815" s="7" t="s">
        <v>118</v>
      </c>
      <c r="D3815" s="7" t="s">
        <v>6559</v>
      </c>
      <c r="E3815" s="7"/>
      <c r="F3815" s="64"/>
      <c r="G3815" s="6"/>
      <c r="H3815" s="6"/>
      <c r="I3815" s="10" t="s">
        <v>110</v>
      </c>
      <c r="J3815" s="11" t="s">
        <v>8698</v>
      </c>
      <c r="K3815" s="194" t="s">
        <v>510</v>
      </c>
      <c r="L3815" s="176"/>
      <c r="M3815" s="176">
        <v>1000</v>
      </c>
      <c r="N3815" s="80" t="s">
        <v>6855</v>
      </c>
      <c r="O3815" s="162"/>
      <c r="P3815" s="80" t="s">
        <v>3608</v>
      </c>
      <c r="Q3815" s="80"/>
      <c r="R3815" s="80"/>
      <c r="S3815" s="163"/>
      <c r="T3815" s="213"/>
      <c r="U3815" s="162"/>
      <c r="V3815" s="164"/>
      <c r="W3815" s="12" t="str">
        <f t="shared" si="804"/>
        <v>Mqtt1</v>
      </c>
      <c r="X3815" s="196" t="s">
        <v>10647</v>
      </c>
      <c r="Y3815" s="6" t="str">
        <f t="shared" si="806"/>
        <v>marpower/power-tag/serv-corridor-jb</v>
      </c>
      <c r="Z3815" s="103" t="str" cm="1">
        <f t="array" ref="Z3815">IF(COUNTIF(N3815,"spare"),"","$."&amp;_xlfn.REGEXEXTRACT(J3815,"^PT\d+[FQ]\d+_(.*)", 2))</f>
        <v>$.RMS_Voltage_C_N</v>
      </c>
      <c r="AA3815" s="12">
        <f t="shared" si="809"/>
        <v>16</v>
      </c>
      <c r="AB3815" s="6" t="s">
        <v>195</v>
      </c>
      <c r="AC3815" s="103">
        <v>3032</v>
      </c>
      <c r="AJ3815" s="80"/>
      <c r="AK3815" s="113" t="s">
        <v>1424</v>
      </c>
      <c r="AN3815" s="80"/>
      <c r="AO3815" s="80"/>
      <c r="AP3815" s="80"/>
      <c r="AQ3815" s="80"/>
      <c r="AR3815" s="127"/>
      <c r="AS3815" s="80"/>
      <c r="AT3815" s="7"/>
      <c r="AU3815" s="7"/>
      <c r="AV3815" s="165"/>
      <c r="AW3815" s="166"/>
      <c r="AX3815" s="137"/>
      <c r="AY3815" s="147"/>
      <c r="AZ3815" s="167"/>
      <c r="BA3815" s="167"/>
      <c r="BB3815" s="147" t="str">
        <f t="shared" si="808"/>
        <v/>
      </c>
      <c r="BC3815" s="168"/>
      <c r="BD3815" s="165"/>
      <c r="BE3815" s="165"/>
      <c r="BF3815" s="165"/>
      <c r="BG3815" s="165"/>
      <c r="BH3815" s="165"/>
      <c r="BI3815" s="165"/>
      <c r="BJ3815" s="165"/>
      <c r="BK3815" s="165"/>
      <c r="BL3815" s="165"/>
      <c r="BM3815" s="165"/>
      <c r="BN3815" s="165"/>
      <c r="BO3815" s="165"/>
      <c r="BP3815" s="165"/>
      <c r="BQ3815" s="165"/>
      <c r="BS3815" s="6"/>
      <c r="BT3815" s="11"/>
      <c r="BU3815" s="6"/>
      <c r="BV3815" s="6"/>
    </row>
    <row r="3816" spans="1:74" ht="15.75" x14ac:dyDescent="0.25">
      <c r="A3816" s="52" t="s">
        <v>1422</v>
      </c>
      <c r="B3816" s="56"/>
      <c r="C3816" s="7" t="s">
        <v>118</v>
      </c>
      <c r="D3816" s="7" t="s">
        <v>6559</v>
      </c>
      <c r="E3816" s="7"/>
      <c r="F3816" s="64"/>
      <c r="G3816" s="6"/>
      <c r="H3816" s="6"/>
      <c r="I3816" s="10" t="s">
        <v>110</v>
      </c>
      <c r="J3816" s="11" t="s">
        <v>3057</v>
      </c>
      <c r="K3816" s="194" t="s">
        <v>510</v>
      </c>
      <c r="L3816" s="176"/>
      <c r="M3816" s="176">
        <v>1000</v>
      </c>
      <c r="N3816" s="80" t="s">
        <v>6855</v>
      </c>
      <c r="O3816" s="162"/>
      <c r="P3816" s="80" t="s">
        <v>3609</v>
      </c>
      <c r="Q3816" s="80"/>
      <c r="R3816" s="80"/>
      <c r="S3816" s="163"/>
      <c r="T3816" s="213"/>
      <c r="U3816" s="162"/>
      <c r="V3816" s="164"/>
      <c r="W3816" s="12" t="str">
        <f t="shared" si="804"/>
        <v>Mqtt1</v>
      </c>
      <c r="X3816" s="196" t="s">
        <v>10647</v>
      </c>
      <c r="Y3816" s="6" t="str">
        <f t="shared" si="806"/>
        <v>marpower/power-tag/serv-corridor-jb</v>
      </c>
      <c r="Z3816" s="103" t="str" cm="1">
        <f t="array" ref="Z3816">IF(COUNTIF(N3816,"spare"),"","$."&amp;_xlfn.REGEXEXTRACT(J3816,"^PT\d+[FQ]\d+_(.*)", 2))</f>
        <v>$.Active_Power_Phase_A</v>
      </c>
      <c r="AA3816" s="12">
        <f t="shared" si="809"/>
        <v>16</v>
      </c>
      <c r="AB3816" s="6" t="s">
        <v>195</v>
      </c>
      <c r="AC3816" s="103">
        <v>3054</v>
      </c>
      <c r="AJ3816" s="80"/>
      <c r="AK3816" s="113" t="s">
        <v>1425</v>
      </c>
      <c r="AN3816" s="80"/>
      <c r="AO3816" s="80"/>
      <c r="AP3816" s="80"/>
      <c r="AQ3816" s="80"/>
      <c r="AR3816" s="127"/>
      <c r="AS3816" s="80"/>
      <c r="AT3816" s="7"/>
      <c r="AU3816" s="7"/>
      <c r="AV3816" s="165"/>
      <c r="AW3816" s="166"/>
      <c r="AX3816" s="137"/>
      <c r="AY3816" s="147"/>
      <c r="AZ3816" s="167"/>
      <c r="BA3816" s="167"/>
      <c r="BB3816" s="147" t="str">
        <f t="shared" si="808"/>
        <v/>
      </c>
      <c r="BC3816" s="168"/>
      <c r="BD3816" s="165"/>
      <c r="BE3816" s="165"/>
      <c r="BF3816" s="165"/>
      <c r="BG3816" s="165"/>
      <c r="BH3816" s="165"/>
      <c r="BI3816" s="165"/>
      <c r="BJ3816" s="165"/>
      <c r="BK3816" s="165"/>
      <c r="BL3816" s="165"/>
      <c r="BM3816" s="165"/>
      <c r="BN3816" s="165"/>
      <c r="BO3816" s="165"/>
      <c r="BP3816" s="165"/>
      <c r="BQ3816" s="165"/>
      <c r="BS3816" s="6"/>
      <c r="BT3816" s="11"/>
      <c r="BU3816" s="6"/>
      <c r="BV3816" s="6"/>
    </row>
    <row r="3817" spans="1:74" ht="15.75" x14ac:dyDescent="0.25">
      <c r="A3817" s="52" t="s">
        <v>1422</v>
      </c>
      <c r="B3817" s="56"/>
      <c r="C3817" s="7" t="s">
        <v>118</v>
      </c>
      <c r="D3817" s="7" t="s">
        <v>6559</v>
      </c>
      <c r="E3817" s="7"/>
      <c r="F3817" s="64"/>
      <c r="G3817" s="6"/>
      <c r="H3817" s="6"/>
      <c r="I3817" s="10" t="s">
        <v>110</v>
      </c>
      <c r="J3817" s="11" t="s">
        <v>3058</v>
      </c>
      <c r="K3817" s="194" t="s">
        <v>510</v>
      </c>
      <c r="L3817" s="176"/>
      <c r="M3817" s="176">
        <v>1000</v>
      </c>
      <c r="N3817" s="80" t="s">
        <v>6855</v>
      </c>
      <c r="O3817" s="162"/>
      <c r="P3817" s="80" t="s">
        <v>3610</v>
      </c>
      <c r="Q3817" s="80"/>
      <c r="R3817" s="80"/>
      <c r="S3817" s="163"/>
      <c r="T3817" s="213"/>
      <c r="U3817" s="162"/>
      <c r="V3817" s="164"/>
      <c r="W3817" s="12" t="str">
        <f t="shared" si="804"/>
        <v>Mqtt1</v>
      </c>
      <c r="X3817" s="196" t="s">
        <v>10647</v>
      </c>
      <c r="Y3817" s="6" t="str">
        <f t="shared" si="806"/>
        <v>marpower/power-tag/serv-corridor-jb</v>
      </c>
      <c r="Z3817" s="103" t="str" cm="1">
        <f t="array" ref="Z3817">IF(COUNTIF(N3817,"spare"),"","$."&amp;_xlfn.REGEXEXTRACT(J3817,"^PT\d+[FQ]\d+_(.*)", 2))</f>
        <v>$.Active_Power_Phase_B</v>
      </c>
      <c r="AA3817" s="12">
        <f t="shared" si="809"/>
        <v>16</v>
      </c>
      <c r="AB3817" s="6" t="s">
        <v>195</v>
      </c>
      <c r="AC3817" s="103">
        <v>3056</v>
      </c>
      <c r="AJ3817" s="80"/>
      <c r="AK3817" s="113" t="s">
        <v>1425</v>
      </c>
      <c r="AN3817" s="80"/>
      <c r="AO3817" s="80"/>
      <c r="AP3817" s="80"/>
      <c r="AQ3817" s="80"/>
      <c r="AR3817" s="127"/>
      <c r="AS3817" s="80"/>
      <c r="AT3817" s="7"/>
      <c r="AU3817" s="7"/>
      <c r="AV3817" s="165"/>
      <c r="AW3817" s="166"/>
      <c r="AX3817" s="137"/>
      <c r="AY3817" s="147"/>
      <c r="AZ3817" s="167"/>
      <c r="BA3817" s="167"/>
      <c r="BB3817" s="147" t="str">
        <f t="shared" si="808"/>
        <v/>
      </c>
      <c r="BC3817" s="168"/>
      <c r="BD3817" s="165"/>
      <c r="BE3817" s="165"/>
      <c r="BF3817" s="165"/>
      <c r="BG3817" s="165"/>
      <c r="BH3817" s="165"/>
      <c r="BI3817" s="165"/>
      <c r="BJ3817" s="165"/>
      <c r="BK3817" s="165"/>
      <c r="BL3817" s="165"/>
      <c r="BM3817" s="165"/>
      <c r="BN3817" s="165"/>
      <c r="BO3817" s="165"/>
      <c r="BP3817" s="165"/>
      <c r="BQ3817" s="165"/>
      <c r="BS3817" s="6"/>
      <c r="BT3817" s="11"/>
      <c r="BU3817" s="6"/>
      <c r="BV3817" s="6"/>
    </row>
    <row r="3818" spans="1:74" ht="15.75" x14ac:dyDescent="0.25">
      <c r="A3818" s="52" t="s">
        <v>1422</v>
      </c>
      <c r="B3818" s="56"/>
      <c r="C3818" s="7" t="s">
        <v>118</v>
      </c>
      <c r="D3818" s="7" t="s">
        <v>6559</v>
      </c>
      <c r="E3818" s="7"/>
      <c r="F3818" s="64"/>
      <c r="G3818" s="6"/>
      <c r="H3818" s="6"/>
      <c r="I3818" s="10" t="s">
        <v>110</v>
      </c>
      <c r="J3818" s="11" t="s">
        <v>3059</v>
      </c>
      <c r="K3818" s="194" t="s">
        <v>510</v>
      </c>
      <c r="L3818" s="176"/>
      <c r="M3818" s="176">
        <v>1000</v>
      </c>
      <c r="N3818" s="80" t="s">
        <v>6855</v>
      </c>
      <c r="O3818" s="162"/>
      <c r="P3818" s="80" t="s">
        <v>3611</v>
      </c>
      <c r="Q3818" s="80"/>
      <c r="R3818" s="80"/>
      <c r="S3818" s="163"/>
      <c r="T3818" s="213"/>
      <c r="U3818" s="162"/>
      <c r="V3818" s="164"/>
      <c r="W3818" s="12" t="str">
        <f t="shared" si="804"/>
        <v>Mqtt1</v>
      </c>
      <c r="X3818" s="196" t="s">
        <v>10647</v>
      </c>
      <c r="Y3818" s="6" t="str">
        <f t="shared" si="806"/>
        <v>marpower/power-tag/serv-corridor-jb</v>
      </c>
      <c r="Z3818" s="103" t="str" cm="1">
        <f t="array" ref="Z3818">IF(COUNTIF(N3818,"spare"),"","$."&amp;_xlfn.REGEXEXTRACT(J3818,"^PT\d+[FQ]\d+_(.*)", 2))</f>
        <v>$.Active_Power_Phase_C</v>
      </c>
      <c r="AA3818" s="12">
        <f t="shared" si="809"/>
        <v>16</v>
      </c>
      <c r="AB3818" s="6" t="s">
        <v>195</v>
      </c>
      <c r="AC3818" s="103">
        <v>3058</v>
      </c>
      <c r="AJ3818" s="80"/>
      <c r="AK3818" s="113" t="s">
        <v>1425</v>
      </c>
      <c r="AN3818" s="80"/>
      <c r="AO3818" s="80"/>
      <c r="AP3818" s="80"/>
      <c r="AQ3818" s="80"/>
      <c r="AR3818" s="127"/>
      <c r="AS3818" s="80"/>
      <c r="AT3818" s="7"/>
      <c r="AU3818" s="7"/>
      <c r="AV3818" s="165"/>
      <c r="AW3818" s="166"/>
      <c r="AX3818" s="137"/>
      <c r="AY3818" s="147"/>
      <c r="AZ3818" s="167"/>
      <c r="BA3818" s="167"/>
      <c r="BB3818" s="147" t="str">
        <f t="shared" si="808"/>
        <v/>
      </c>
      <c r="BC3818" s="168"/>
      <c r="BD3818" s="165"/>
      <c r="BE3818" s="165"/>
      <c r="BF3818" s="165"/>
      <c r="BG3818" s="165"/>
      <c r="BH3818" s="165"/>
      <c r="BI3818" s="165"/>
      <c r="BJ3818" s="165"/>
      <c r="BK3818" s="165"/>
      <c r="BL3818" s="165"/>
      <c r="BM3818" s="165"/>
      <c r="BN3818" s="165"/>
      <c r="BO3818" s="165"/>
      <c r="BP3818" s="165"/>
      <c r="BQ3818" s="165"/>
      <c r="BS3818" s="6"/>
      <c r="BT3818" s="11"/>
      <c r="BU3818" s="6"/>
      <c r="BV3818" s="6"/>
    </row>
    <row r="3819" spans="1:74" ht="15.75" x14ac:dyDescent="0.25">
      <c r="A3819" s="52" t="s">
        <v>1422</v>
      </c>
      <c r="B3819" s="56"/>
      <c r="C3819" s="7" t="s">
        <v>118</v>
      </c>
      <c r="D3819" s="7" t="s">
        <v>6559</v>
      </c>
      <c r="E3819" s="7"/>
      <c r="F3819" s="64"/>
      <c r="G3819" s="6"/>
      <c r="H3819" s="6"/>
      <c r="I3819" s="10" t="s">
        <v>110</v>
      </c>
      <c r="J3819" s="11" t="s">
        <v>3060</v>
      </c>
      <c r="K3819" s="194" t="s">
        <v>510</v>
      </c>
      <c r="L3819" s="176"/>
      <c r="M3819" s="176">
        <v>1000</v>
      </c>
      <c r="N3819" s="80" t="s">
        <v>6855</v>
      </c>
      <c r="O3819" s="162"/>
      <c r="P3819" s="80" t="s">
        <v>3612</v>
      </c>
      <c r="Q3819" s="80"/>
      <c r="R3819" s="80"/>
      <c r="S3819" s="163"/>
      <c r="T3819" s="213"/>
      <c r="U3819" s="162"/>
      <c r="V3819" s="164"/>
      <c r="W3819" s="12" t="str">
        <f t="shared" si="804"/>
        <v>Mqtt1</v>
      </c>
      <c r="X3819" s="196" t="s">
        <v>10647</v>
      </c>
      <c r="Y3819" s="6" t="str">
        <f t="shared" si="806"/>
        <v>marpower/power-tag/serv-corridor-jb</v>
      </c>
      <c r="Z3819" s="103" t="str" cm="1">
        <f t="array" ref="Z3819">IF(COUNTIF(N3819,"spare"),"","$."&amp;_xlfn.REGEXEXTRACT(J3819,"^PT\d+[FQ]\d+_(.*)", 2))</f>
        <v>$.Total_Active_Power</v>
      </c>
      <c r="AA3819" s="12">
        <f t="shared" si="809"/>
        <v>16</v>
      </c>
      <c r="AB3819" s="6" t="s">
        <v>195</v>
      </c>
      <c r="AC3819" s="103">
        <v>3060</v>
      </c>
      <c r="AJ3819" s="80"/>
      <c r="AK3819" s="113" t="s">
        <v>1425</v>
      </c>
      <c r="AN3819" s="80"/>
      <c r="AO3819" s="80"/>
      <c r="AP3819" s="80"/>
      <c r="AQ3819" s="80"/>
      <c r="AR3819" s="127"/>
      <c r="AS3819" s="80"/>
      <c r="AT3819" s="7"/>
      <c r="AU3819" s="7"/>
      <c r="AV3819" s="165"/>
      <c r="AW3819" s="166"/>
      <c r="AX3819" s="137"/>
      <c r="AY3819" s="147"/>
      <c r="AZ3819" s="167"/>
      <c r="BA3819" s="167"/>
      <c r="BB3819" s="147" t="str">
        <f t="shared" si="808"/>
        <v/>
      </c>
      <c r="BC3819" s="168"/>
      <c r="BD3819" s="165"/>
      <c r="BE3819" s="165"/>
      <c r="BF3819" s="165"/>
      <c r="BG3819" s="165"/>
      <c r="BH3819" s="165"/>
      <c r="BI3819" s="165"/>
      <c r="BJ3819" s="165"/>
      <c r="BK3819" s="165"/>
      <c r="BL3819" s="165"/>
      <c r="BM3819" s="165"/>
      <c r="BN3819" s="165"/>
      <c r="BO3819" s="165"/>
      <c r="BP3819" s="165"/>
      <c r="BQ3819" s="165"/>
      <c r="BS3819" s="6"/>
      <c r="BT3819" s="11"/>
      <c r="BU3819" s="6"/>
      <c r="BV3819" s="6"/>
    </row>
    <row r="3820" spans="1:74" ht="15.75" x14ac:dyDescent="0.25">
      <c r="A3820" s="52" t="s">
        <v>1422</v>
      </c>
      <c r="B3820" s="56"/>
      <c r="C3820" s="7" t="s">
        <v>118</v>
      </c>
      <c r="D3820" s="7" t="s">
        <v>6559</v>
      </c>
      <c r="E3820" s="7"/>
      <c r="F3820" s="64"/>
      <c r="G3820" s="6"/>
      <c r="H3820" s="6"/>
      <c r="I3820" s="10" t="s">
        <v>110</v>
      </c>
      <c r="J3820" s="11" t="s">
        <v>3061</v>
      </c>
      <c r="K3820" s="194" t="s">
        <v>510</v>
      </c>
      <c r="L3820" s="176"/>
      <c r="M3820" s="176">
        <v>1000</v>
      </c>
      <c r="N3820" s="80" t="s">
        <v>6855</v>
      </c>
      <c r="O3820" s="162"/>
      <c r="P3820" s="80" t="s">
        <v>3613</v>
      </c>
      <c r="Q3820" s="80"/>
      <c r="R3820" s="80"/>
      <c r="S3820" s="163"/>
      <c r="T3820" s="213"/>
      <c r="U3820" s="162"/>
      <c r="V3820" s="164"/>
      <c r="W3820" s="12" t="str">
        <f t="shared" si="804"/>
        <v>Mqtt1</v>
      </c>
      <c r="X3820" s="196" t="s">
        <v>10647</v>
      </c>
      <c r="Y3820" s="6" t="str">
        <f t="shared" si="806"/>
        <v>marpower/power-tag/serv-corridor-jb</v>
      </c>
      <c r="Z3820" s="103" t="str" cm="1">
        <f t="array" ref="Z3820">IF(COUNTIF(N3820,"spare"),"","$."&amp;_xlfn.REGEXEXTRACT(J3820,"^PT\d+[FQ]\d+_(.*)", 2))</f>
        <v>$.Power_Factor_Phase_A</v>
      </c>
      <c r="AA3820" s="12">
        <f t="shared" si="809"/>
        <v>16</v>
      </c>
      <c r="AB3820" s="6" t="s">
        <v>195</v>
      </c>
      <c r="AC3820" s="103">
        <v>3078</v>
      </c>
      <c r="AJ3820" s="80"/>
      <c r="AK3820" s="113" t="s">
        <v>1426</v>
      </c>
      <c r="AN3820" s="80"/>
      <c r="AO3820" s="80"/>
      <c r="AP3820" s="80"/>
      <c r="AQ3820" s="80"/>
      <c r="AR3820" s="127"/>
      <c r="AS3820" s="80"/>
      <c r="AT3820" s="7"/>
      <c r="AU3820" s="7"/>
      <c r="AV3820" s="165"/>
      <c r="AW3820" s="166"/>
      <c r="AX3820" s="137"/>
      <c r="AY3820" s="147"/>
      <c r="AZ3820" s="167"/>
      <c r="BA3820" s="167"/>
      <c r="BB3820" s="147" t="str">
        <f t="shared" si="808"/>
        <v/>
      </c>
      <c r="BC3820" s="168"/>
      <c r="BD3820" s="165"/>
      <c r="BE3820" s="165"/>
      <c r="BF3820" s="165"/>
      <c r="BG3820" s="165"/>
      <c r="BH3820" s="165"/>
      <c r="BI3820" s="165"/>
      <c r="BJ3820" s="165"/>
      <c r="BK3820" s="165"/>
      <c r="BL3820" s="165"/>
      <c r="BM3820" s="165"/>
      <c r="BN3820" s="165"/>
      <c r="BO3820" s="165"/>
      <c r="BP3820" s="165"/>
      <c r="BQ3820" s="165"/>
      <c r="BS3820" s="6"/>
      <c r="BT3820" s="11"/>
      <c r="BU3820" s="6"/>
      <c r="BV3820" s="6"/>
    </row>
    <row r="3821" spans="1:74" ht="15.75" x14ac:dyDescent="0.25">
      <c r="A3821" s="52" t="s">
        <v>1422</v>
      </c>
      <c r="B3821" s="56"/>
      <c r="C3821" s="7" t="s">
        <v>118</v>
      </c>
      <c r="D3821" s="7" t="s">
        <v>6559</v>
      </c>
      <c r="E3821" s="7"/>
      <c r="F3821" s="64"/>
      <c r="G3821" s="6"/>
      <c r="H3821" s="6"/>
      <c r="I3821" s="10" t="s">
        <v>110</v>
      </c>
      <c r="J3821" s="11" t="s">
        <v>3062</v>
      </c>
      <c r="K3821" s="194" t="s">
        <v>510</v>
      </c>
      <c r="L3821" s="176"/>
      <c r="M3821" s="176">
        <v>1000</v>
      </c>
      <c r="N3821" s="80" t="s">
        <v>6855</v>
      </c>
      <c r="O3821" s="162"/>
      <c r="P3821" s="80" t="s">
        <v>3614</v>
      </c>
      <c r="Q3821" s="80"/>
      <c r="R3821" s="80"/>
      <c r="S3821" s="163"/>
      <c r="T3821" s="213"/>
      <c r="U3821" s="162"/>
      <c r="V3821" s="164"/>
      <c r="W3821" s="12" t="str">
        <f t="shared" si="804"/>
        <v>Mqtt1</v>
      </c>
      <c r="X3821" s="196" t="s">
        <v>10647</v>
      </c>
      <c r="Y3821" s="6" t="str">
        <f t="shared" si="806"/>
        <v>marpower/power-tag/serv-corridor-jb</v>
      </c>
      <c r="Z3821" s="103" t="str" cm="1">
        <f t="array" ref="Z3821">IF(COUNTIF(N3821,"spare"),"","$."&amp;_xlfn.REGEXEXTRACT(J3821,"^PT\d+[FQ]\d+_(.*)", 2))</f>
        <v>$.Power_Factor_Phase_B</v>
      </c>
      <c r="AA3821" s="12">
        <f t="shared" si="809"/>
        <v>16</v>
      </c>
      <c r="AB3821" s="6" t="s">
        <v>195</v>
      </c>
      <c r="AC3821" s="103">
        <v>3080</v>
      </c>
      <c r="AJ3821" s="80"/>
      <c r="AK3821" s="113" t="s">
        <v>1426</v>
      </c>
      <c r="AN3821" s="80"/>
      <c r="AO3821" s="80"/>
      <c r="AP3821" s="80"/>
      <c r="AQ3821" s="80"/>
      <c r="AR3821" s="127"/>
      <c r="AS3821" s="80"/>
      <c r="AT3821" s="7"/>
      <c r="AU3821" s="7"/>
      <c r="AV3821" s="165"/>
      <c r="AW3821" s="166"/>
      <c r="AX3821" s="137"/>
      <c r="AY3821" s="147"/>
      <c r="AZ3821" s="167"/>
      <c r="BA3821" s="167"/>
      <c r="BB3821" s="147" t="str">
        <f t="shared" si="808"/>
        <v/>
      </c>
      <c r="BC3821" s="168"/>
      <c r="BD3821" s="165"/>
      <c r="BE3821" s="165"/>
      <c r="BF3821" s="165"/>
      <c r="BG3821" s="165"/>
      <c r="BH3821" s="165"/>
      <c r="BI3821" s="165"/>
      <c r="BJ3821" s="165"/>
      <c r="BK3821" s="165"/>
      <c r="BL3821" s="165"/>
      <c r="BM3821" s="165"/>
      <c r="BN3821" s="165"/>
      <c r="BO3821" s="165"/>
      <c r="BP3821" s="165"/>
      <c r="BQ3821" s="165"/>
      <c r="BS3821" s="6"/>
      <c r="BT3821" s="11"/>
      <c r="BU3821" s="6"/>
      <c r="BV3821" s="6"/>
    </row>
    <row r="3822" spans="1:74" ht="15.75" x14ac:dyDescent="0.25">
      <c r="A3822" s="52" t="s">
        <v>1422</v>
      </c>
      <c r="B3822" s="56"/>
      <c r="C3822" s="7" t="s">
        <v>118</v>
      </c>
      <c r="D3822" s="7" t="s">
        <v>6559</v>
      </c>
      <c r="E3822" s="7"/>
      <c r="F3822" s="64"/>
      <c r="G3822" s="6"/>
      <c r="H3822" s="6"/>
      <c r="I3822" s="10" t="s">
        <v>110</v>
      </c>
      <c r="J3822" s="11" t="s">
        <v>3063</v>
      </c>
      <c r="K3822" s="194" t="s">
        <v>510</v>
      </c>
      <c r="L3822" s="176"/>
      <c r="M3822" s="176">
        <v>1000</v>
      </c>
      <c r="N3822" s="80" t="s">
        <v>6855</v>
      </c>
      <c r="O3822" s="162"/>
      <c r="P3822" s="80" t="s">
        <v>3615</v>
      </c>
      <c r="Q3822" s="80"/>
      <c r="R3822" s="80"/>
      <c r="S3822" s="163"/>
      <c r="T3822" s="213"/>
      <c r="U3822" s="162"/>
      <c r="V3822" s="164"/>
      <c r="W3822" s="12" t="str">
        <f t="shared" si="804"/>
        <v>Mqtt1</v>
      </c>
      <c r="X3822" s="196" t="s">
        <v>10647</v>
      </c>
      <c r="Y3822" s="6" t="str">
        <f t="shared" si="806"/>
        <v>marpower/power-tag/serv-corridor-jb</v>
      </c>
      <c r="Z3822" s="103" t="str" cm="1">
        <f t="array" ref="Z3822">IF(COUNTIF(N3822,"spare"),"","$."&amp;_xlfn.REGEXEXTRACT(J3822,"^PT\d+[FQ]\d+_(.*)", 2))</f>
        <v>$.Power_Factor_Phase_C</v>
      </c>
      <c r="AA3822" s="12">
        <f t="shared" si="809"/>
        <v>16</v>
      </c>
      <c r="AB3822" s="6" t="s">
        <v>195</v>
      </c>
      <c r="AC3822" s="103">
        <v>3082</v>
      </c>
      <c r="AJ3822" s="80"/>
      <c r="AK3822" s="113" t="s">
        <v>1426</v>
      </c>
      <c r="AN3822" s="80"/>
      <c r="AO3822" s="80"/>
      <c r="AP3822" s="80"/>
      <c r="AQ3822" s="80"/>
      <c r="AR3822" s="127"/>
      <c r="AS3822" s="80"/>
      <c r="AT3822" s="7"/>
      <c r="AU3822" s="7"/>
      <c r="AV3822" s="165"/>
      <c r="AW3822" s="166"/>
      <c r="AX3822" s="137"/>
      <c r="AY3822" s="147"/>
      <c r="AZ3822" s="167"/>
      <c r="BA3822" s="167"/>
      <c r="BB3822" s="147" t="str">
        <f t="shared" si="808"/>
        <v/>
      </c>
      <c r="BC3822" s="168"/>
      <c r="BD3822" s="165"/>
      <c r="BE3822" s="165"/>
      <c r="BF3822" s="165"/>
      <c r="BG3822" s="165"/>
      <c r="BH3822" s="165"/>
      <c r="BI3822" s="165"/>
      <c r="BJ3822" s="165"/>
      <c r="BK3822" s="165"/>
      <c r="BL3822" s="165"/>
      <c r="BM3822" s="165"/>
      <c r="BN3822" s="165"/>
      <c r="BO3822" s="165"/>
      <c r="BP3822" s="165"/>
      <c r="BQ3822" s="165"/>
      <c r="BS3822" s="6"/>
      <c r="BT3822" s="11"/>
      <c r="BU3822" s="6"/>
      <c r="BV3822" s="6"/>
    </row>
    <row r="3823" spans="1:74" ht="15.75" x14ac:dyDescent="0.25">
      <c r="A3823" s="52" t="s">
        <v>1422</v>
      </c>
      <c r="B3823" s="56"/>
      <c r="C3823" s="7" t="s">
        <v>118</v>
      </c>
      <c r="D3823" s="7" t="s">
        <v>6559</v>
      </c>
      <c r="E3823" s="7"/>
      <c r="F3823" s="64"/>
      <c r="G3823" s="6"/>
      <c r="H3823" s="6"/>
      <c r="I3823" s="10" t="s">
        <v>110</v>
      </c>
      <c r="J3823" s="11" t="s">
        <v>3064</v>
      </c>
      <c r="K3823" s="194" t="s">
        <v>510</v>
      </c>
      <c r="L3823" s="176"/>
      <c r="M3823" s="176">
        <v>1000</v>
      </c>
      <c r="N3823" s="80" t="s">
        <v>6855</v>
      </c>
      <c r="O3823" s="162"/>
      <c r="P3823" s="80" t="s">
        <v>3616</v>
      </c>
      <c r="Q3823" s="80"/>
      <c r="R3823" s="80"/>
      <c r="S3823" s="163"/>
      <c r="T3823" s="213"/>
      <c r="U3823" s="162"/>
      <c r="V3823" s="164"/>
      <c r="W3823" s="12" t="str">
        <f t="shared" si="804"/>
        <v>Mqtt1</v>
      </c>
      <c r="X3823" s="196" t="s">
        <v>10647</v>
      </c>
      <c r="Y3823" s="6" t="str">
        <f t="shared" si="806"/>
        <v>marpower/power-tag/serv-corridor-jb</v>
      </c>
      <c r="Z3823" s="103" t="str" cm="1">
        <f t="array" ref="Z3823">IF(COUNTIF(N3823,"spare"),"","$."&amp;_xlfn.REGEXEXTRACT(J3823,"^PT\d+[FQ]\d+_(.*)", 2))</f>
        <v>$.Total_Power_Factor</v>
      </c>
      <c r="AA3823" s="12">
        <f t="shared" si="809"/>
        <v>16</v>
      </c>
      <c r="AB3823" s="6" t="s">
        <v>195</v>
      </c>
      <c r="AC3823" s="103">
        <v>3084</v>
      </c>
      <c r="AJ3823" s="80"/>
      <c r="AK3823" s="113" t="s">
        <v>1426</v>
      </c>
      <c r="AN3823" s="80"/>
      <c r="AO3823" s="80"/>
      <c r="AP3823" s="80"/>
      <c r="AQ3823" s="80"/>
      <c r="AR3823" s="127"/>
      <c r="AS3823" s="80"/>
      <c r="AT3823" s="7"/>
      <c r="AU3823" s="7"/>
      <c r="AV3823" s="165"/>
      <c r="AW3823" s="166"/>
      <c r="AX3823" s="137"/>
      <c r="AY3823" s="147"/>
      <c r="AZ3823" s="167"/>
      <c r="BA3823" s="167"/>
      <c r="BB3823" s="147" t="str">
        <f t="shared" si="808"/>
        <v/>
      </c>
      <c r="BC3823" s="168"/>
      <c r="BD3823" s="165"/>
      <c r="BE3823" s="165"/>
      <c r="BF3823" s="165"/>
      <c r="BG3823" s="165"/>
      <c r="BH3823" s="165"/>
      <c r="BI3823" s="165"/>
      <c r="BJ3823" s="165"/>
      <c r="BK3823" s="165"/>
      <c r="BL3823" s="165"/>
      <c r="BM3823" s="165"/>
      <c r="BN3823" s="165"/>
      <c r="BO3823" s="165"/>
      <c r="BP3823" s="165"/>
      <c r="BQ3823" s="165"/>
      <c r="BS3823" s="6"/>
      <c r="BT3823" s="11"/>
      <c r="BU3823" s="6"/>
      <c r="BV3823" s="6"/>
    </row>
    <row r="3824" spans="1:74" ht="15.75" x14ac:dyDescent="0.25">
      <c r="A3824" s="52" t="s">
        <v>1422</v>
      </c>
      <c r="B3824" s="56"/>
      <c r="C3824" s="7" t="s">
        <v>118</v>
      </c>
      <c r="D3824" s="7" t="s">
        <v>6559</v>
      </c>
      <c r="E3824" s="7"/>
      <c r="F3824" s="64"/>
      <c r="G3824" s="6"/>
      <c r="H3824" s="6"/>
      <c r="I3824" s="10" t="s">
        <v>110</v>
      </c>
      <c r="J3824" s="11" t="s">
        <v>3065</v>
      </c>
      <c r="K3824" s="194" t="s">
        <v>510</v>
      </c>
      <c r="L3824" s="176"/>
      <c r="M3824" s="176">
        <v>1000</v>
      </c>
      <c r="N3824" s="80" t="s">
        <v>6855</v>
      </c>
      <c r="O3824" s="162"/>
      <c r="P3824" s="80" t="s">
        <v>3617</v>
      </c>
      <c r="Q3824" s="80"/>
      <c r="R3824" s="80"/>
      <c r="S3824" s="163"/>
      <c r="T3824" s="213"/>
      <c r="U3824" s="162"/>
      <c r="V3824" s="164"/>
      <c r="W3824" s="12" t="str">
        <f t="shared" si="804"/>
        <v>Mqtt1</v>
      </c>
      <c r="X3824" s="196" t="s">
        <v>10648</v>
      </c>
      <c r="Y3824" s="6" t="str">
        <f t="shared" si="806"/>
        <v>marpower/power-tag/galley-drain-pump</v>
      </c>
      <c r="Z3824" s="103" t="str" cm="1">
        <f t="array" ref="Z3824">IF(COUNTIF(N3824,"spare"),"","$."&amp;_xlfn.REGEXEXTRACT(J3824,"^PT\d+[FQ]\d+_(.*)", 2))</f>
        <v>$.RMS_Current_Phase_A</v>
      </c>
      <c r="AA3824" s="12">
        <f>AA3809+1</f>
        <v>17</v>
      </c>
      <c r="AB3824" s="6" t="s">
        <v>195</v>
      </c>
      <c r="AC3824" s="103">
        <v>3000</v>
      </c>
      <c r="AJ3824" s="80"/>
      <c r="AK3824" s="113" t="s">
        <v>1423</v>
      </c>
      <c r="AN3824" s="80"/>
      <c r="AO3824" s="80"/>
      <c r="AP3824" s="80"/>
      <c r="AQ3824" s="80"/>
      <c r="AR3824" s="127"/>
      <c r="AS3824" s="80"/>
      <c r="AT3824" s="7"/>
      <c r="AU3824" s="7"/>
      <c r="AV3824" s="165"/>
      <c r="AW3824" s="166"/>
      <c r="AX3824" s="137"/>
      <c r="AY3824" s="147"/>
      <c r="AZ3824" s="167"/>
      <c r="BA3824" s="167"/>
      <c r="BB3824" s="147" t="str">
        <f t="shared" ref="BB3824:BB3838" si="810">IF(ISNUMBER(AM3824),"1","")</f>
        <v/>
      </c>
      <c r="BC3824" s="168"/>
      <c r="BD3824" s="165"/>
      <c r="BE3824" s="165"/>
      <c r="BF3824" s="165"/>
      <c r="BG3824" s="165"/>
      <c r="BH3824" s="165"/>
      <c r="BI3824" s="165"/>
      <c r="BJ3824" s="165"/>
      <c r="BK3824" s="165"/>
      <c r="BL3824" s="165"/>
      <c r="BM3824" s="165"/>
      <c r="BN3824" s="165"/>
      <c r="BO3824" s="165"/>
      <c r="BP3824" s="165"/>
      <c r="BQ3824" s="165"/>
      <c r="BS3824" s="6"/>
      <c r="BT3824" s="11"/>
      <c r="BU3824" s="6"/>
      <c r="BV3824" s="6"/>
    </row>
    <row r="3825" spans="1:74" ht="15.75" x14ac:dyDescent="0.25">
      <c r="A3825" s="52" t="s">
        <v>1422</v>
      </c>
      <c r="B3825" s="56"/>
      <c r="C3825" s="7" t="s">
        <v>118</v>
      </c>
      <c r="D3825" s="7" t="s">
        <v>6559</v>
      </c>
      <c r="E3825" s="7"/>
      <c r="F3825" s="64"/>
      <c r="G3825" s="6"/>
      <c r="H3825" s="6"/>
      <c r="I3825" s="10" t="s">
        <v>110</v>
      </c>
      <c r="J3825" s="11" t="s">
        <v>3066</v>
      </c>
      <c r="K3825" s="194" t="s">
        <v>510</v>
      </c>
      <c r="L3825" s="176"/>
      <c r="M3825" s="176">
        <v>1000</v>
      </c>
      <c r="N3825" s="80" t="s">
        <v>6855</v>
      </c>
      <c r="O3825" s="162"/>
      <c r="P3825" s="80" t="s">
        <v>3618</v>
      </c>
      <c r="Q3825" s="80"/>
      <c r="R3825" s="80"/>
      <c r="S3825" s="163"/>
      <c r="T3825" s="213"/>
      <c r="U3825" s="162"/>
      <c r="V3825" s="164"/>
      <c r="W3825" s="12" t="str">
        <f t="shared" si="804"/>
        <v>Mqtt1</v>
      </c>
      <c r="X3825" s="196" t="s">
        <v>10648</v>
      </c>
      <c r="Y3825" s="6" t="str">
        <f t="shared" si="806"/>
        <v>marpower/power-tag/galley-drain-pump</v>
      </c>
      <c r="Z3825" s="103" t="str" cm="1">
        <f t="array" ref="Z3825">IF(COUNTIF(N3825,"spare"),"","$."&amp;_xlfn.REGEXEXTRACT(J3825,"^PT\d+[FQ]\d+_(.*)", 2))</f>
        <v>$.RMS_Current_Phase_B</v>
      </c>
      <c r="AA3825" s="12">
        <f t="shared" ref="AA3825:AA3838" si="811">AA3810+1</f>
        <v>17</v>
      </c>
      <c r="AB3825" s="6" t="s">
        <v>195</v>
      </c>
      <c r="AC3825" s="103">
        <v>3002</v>
      </c>
      <c r="AJ3825" s="80"/>
      <c r="AK3825" s="113" t="s">
        <v>1423</v>
      </c>
      <c r="AN3825" s="80"/>
      <c r="AO3825" s="80"/>
      <c r="AP3825" s="80"/>
      <c r="AQ3825" s="80"/>
      <c r="AR3825" s="127"/>
      <c r="AS3825" s="80"/>
      <c r="AT3825" s="7"/>
      <c r="AU3825" s="7"/>
      <c r="AV3825" s="165"/>
      <c r="AW3825" s="166"/>
      <c r="AX3825" s="137"/>
      <c r="AY3825" s="147"/>
      <c r="AZ3825" s="167"/>
      <c r="BA3825" s="167"/>
      <c r="BB3825" s="147" t="str">
        <f t="shared" si="810"/>
        <v/>
      </c>
      <c r="BC3825" s="168"/>
      <c r="BD3825" s="165"/>
      <c r="BE3825" s="165"/>
      <c r="BF3825" s="165"/>
      <c r="BG3825" s="165"/>
      <c r="BH3825" s="165"/>
      <c r="BI3825" s="165"/>
      <c r="BJ3825" s="165"/>
      <c r="BK3825" s="165"/>
      <c r="BL3825" s="165"/>
      <c r="BM3825" s="165"/>
      <c r="BN3825" s="165"/>
      <c r="BO3825" s="165"/>
      <c r="BP3825" s="165"/>
      <c r="BQ3825" s="165"/>
      <c r="BS3825" s="6"/>
      <c r="BT3825" s="11"/>
      <c r="BU3825" s="6"/>
      <c r="BV3825" s="6"/>
    </row>
    <row r="3826" spans="1:74" ht="15.75" x14ac:dyDescent="0.25">
      <c r="A3826" s="52" t="s">
        <v>1422</v>
      </c>
      <c r="B3826" s="56"/>
      <c r="C3826" s="7" t="s">
        <v>118</v>
      </c>
      <c r="D3826" s="7" t="s">
        <v>6559</v>
      </c>
      <c r="E3826" s="7"/>
      <c r="F3826" s="64"/>
      <c r="G3826" s="6"/>
      <c r="H3826" s="6"/>
      <c r="I3826" s="10" t="s">
        <v>110</v>
      </c>
      <c r="J3826" s="11" t="s">
        <v>3067</v>
      </c>
      <c r="K3826" s="194" t="s">
        <v>510</v>
      </c>
      <c r="L3826" s="176"/>
      <c r="M3826" s="176">
        <v>1000</v>
      </c>
      <c r="N3826" s="80" t="s">
        <v>6855</v>
      </c>
      <c r="O3826" s="162"/>
      <c r="P3826" s="80" t="s">
        <v>3619</v>
      </c>
      <c r="Q3826" s="80"/>
      <c r="R3826" s="80"/>
      <c r="S3826" s="163"/>
      <c r="T3826" s="213"/>
      <c r="U3826" s="162"/>
      <c r="V3826" s="164"/>
      <c r="W3826" s="12" t="str">
        <f t="shared" si="804"/>
        <v>Mqtt1</v>
      </c>
      <c r="X3826" s="196" t="s">
        <v>10648</v>
      </c>
      <c r="Y3826" s="6" t="str">
        <f t="shared" si="806"/>
        <v>marpower/power-tag/galley-drain-pump</v>
      </c>
      <c r="Z3826" s="103" t="str" cm="1">
        <f t="array" ref="Z3826">IF(COUNTIF(N3826,"spare"),"","$."&amp;_xlfn.REGEXEXTRACT(J3826,"^PT\d+[FQ]\d+_(.*)", 2))</f>
        <v>$.RMS_Current_Phase_C</v>
      </c>
      <c r="AA3826" s="12">
        <f t="shared" si="811"/>
        <v>17</v>
      </c>
      <c r="AB3826" s="6" t="s">
        <v>195</v>
      </c>
      <c r="AC3826" s="103">
        <v>3004</v>
      </c>
      <c r="AJ3826" s="80"/>
      <c r="AK3826" s="113" t="s">
        <v>1423</v>
      </c>
      <c r="AN3826" s="80"/>
      <c r="AO3826" s="80"/>
      <c r="AP3826" s="80"/>
      <c r="AQ3826" s="80"/>
      <c r="AR3826" s="127"/>
      <c r="AS3826" s="80"/>
      <c r="AT3826" s="7"/>
      <c r="AU3826" s="7"/>
      <c r="AV3826" s="165"/>
      <c r="AW3826" s="166"/>
      <c r="AX3826" s="137"/>
      <c r="AY3826" s="147"/>
      <c r="AZ3826" s="167"/>
      <c r="BA3826" s="167"/>
      <c r="BB3826" s="147" t="str">
        <f t="shared" si="810"/>
        <v/>
      </c>
      <c r="BC3826" s="168"/>
      <c r="BD3826" s="165"/>
      <c r="BE3826" s="165"/>
      <c r="BF3826" s="165"/>
      <c r="BG3826" s="165"/>
      <c r="BH3826" s="165"/>
      <c r="BI3826" s="165"/>
      <c r="BJ3826" s="165"/>
      <c r="BK3826" s="165"/>
      <c r="BL3826" s="165"/>
      <c r="BM3826" s="165"/>
      <c r="BN3826" s="165"/>
      <c r="BO3826" s="165"/>
      <c r="BP3826" s="165"/>
      <c r="BQ3826" s="165"/>
      <c r="BS3826" s="6"/>
      <c r="BT3826" s="11"/>
      <c r="BU3826" s="6"/>
      <c r="BV3826" s="6"/>
    </row>
    <row r="3827" spans="1:74" ht="15.75" x14ac:dyDescent="0.25">
      <c r="A3827" s="52" t="s">
        <v>1422</v>
      </c>
      <c r="B3827" s="56"/>
      <c r="C3827" s="7" t="s">
        <v>118</v>
      </c>
      <c r="D3827" s="7" t="s">
        <v>6559</v>
      </c>
      <c r="E3827" s="7"/>
      <c r="F3827" s="64"/>
      <c r="G3827" s="6"/>
      <c r="H3827" s="6"/>
      <c r="I3827" s="10" t="s">
        <v>110</v>
      </c>
      <c r="J3827" s="11" t="s">
        <v>3068</v>
      </c>
      <c r="K3827" s="194" t="s">
        <v>510</v>
      </c>
      <c r="L3827" s="176"/>
      <c r="M3827" s="176">
        <v>1000</v>
      </c>
      <c r="N3827" s="80" t="s">
        <v>6855</v>
      </c>
      <c r="O3827" s="162"/>
      <c r="P3827" s="80" t="s">
        <v>3620</v>
      </c>
      <c r="Q3827" s="80"/>
      <c r="R3827" s="80"/>
      <c r="S3827" s="163"/>
      <c r="T3827" s="213"/>
      <c r="U3827" s="162"/>
      <c r="V3827" s="164"/>
      <c r="W3827" s="12" t="str">
        <f t="shared" si="804"/>
        <v>Mqtt1</v>
      </c>
      <c r="X3827" s="196" t="s">
        <v>10648</v>
      </c>
      <c r="Y3827" s="6" t="str">
        <f t="shared" si="806"/>
        <v>marpower/power-tag/galley-drain-pump</v>
      </c>
      <c r="Z3827" s="103" t="str" cm="1">
        <f t="array" ref="Z3827">IF(COUNTIF(N3827,"spare"),"","$."&amp;_xlfn.REGEXEXTRACT(J3827,"^PT\d+[FQ]\d+_(.*)", 2))</f>
        <v>$.RMS_Current_Phase_Neut</v>
      </c>
      <c r="AA3827" s="12">
        <f t="shared" si="811"/>
        <v>17</v>
      </c>
      <c r="AB3827" s="6" t="s">
        <v>195</v>
      </c>
      <c r="AC3827" s="103">
        <v>3006</v>
      </c>
      <c r="AJ3827" s="80"/>
      <c r="AK3827" s="113" t="s">
        <v>1423</v>
      </c>
      <c r="AN3827" s="80"/>
      <c r="AO3827" s="80"/>
      <c r="AP3827" s="80"/>
      <c r="AQ3827" s="80"/>
      <c r="AR3827" s="127"/>
      <c r="AS3827" s="80"/>
      <c r="AT3827" s="7"/>
      <c r="AU3827" s="7"/>
      <c r="AV3827" s="165"/>
      <c r="AW3827" s="166"/>
      <c r="AX3827" s="137"/>
      <c r="AY3827" s="147"/>
      <c r="AZ3827" s="167"/>
      <c r="BA3827" s="167"/>
      <c r="BB3827" s="147" t="str">
        <f t="shared" si="810"/>
        <v/>
      </c>
      <c r="BC3827" s="168"/>
      <c r="BD3827" s="165"/>
      <c r="BE3827" s="165"/>
      <c r="BF3827" s="165"/>
      <c r="BG3827" s="165"/>
      <c r="BH3827" s="165"/>
      <c r="BI3827" s="165"/>
      <c r="BJ3827" s="165"/>
      <c r="BK3827" s="165"/>
      <c r="BL3827" s="165"/>
      <c r="BM3827" s="165"/>
      <c r="BN3827" s="165"/>
      <c r="BO3827" s="165"/>
      <c r="BP3827" s="165"/>
      <c r="BQ3827" s="165"/>
      <c r="BS3827" s="6"/>
      <c r="BT3827" s="11"/>
      <c r="BU3827" s="6"/>
      <c r="BV3827" s="6"/>
    </row>
    <row r="3828" spans="1:74" ht="15.75" x14ac:dyDescent="0.25">
      <c r="A3828" s="52" t="s">
        <v>1422</v>
      </c>
      <c r="B3828" s="56"/>
      <c r="C3828" s="7" t="s">
        <v>118</v>
      </c>
      <c r="D3828" s="7" t="s">
        <v>6559</v>
      </c>
      <c r="E3828" s="7"/>
      <c r="F3828" s="64"/>
      <c r="G3828" s="6"/>
      <c r="H3828" s="6"/>
      <c r="I3828" s="10" t="s">
        <v>110</v>
      </c>
      <c r="J3828" s="11" t="s">
        <v>8345</v>
      </c>
      <c r="K3828" s="194" t="s">
        <v>510</v>
      </c>
      <c r="L3828" s="176"/>
      <c r="M3828" s="176">
        <v>1000</v>
      </c>
      <c r="N3828" s="80" t="s">
        <v>6855</v>
      </c>
      <c r="O3828" s="162"/>
      <c r="P3828" s="80" t="s">
        <v>3621</v>
      </c>
      <c r="Q3828" s="80"/>
      <c r="R3828" s="80"/>
      <c r="S3828" s="163"/>
      <c r="T3828" s="213"/>
      <c r="U3828" s="162"/>
      <c r="V3828" s="164"/>
      <c r="W3828" s="12" t="str">
        <f t="shared" si="804"/>
        <v>Mqtt1</v>
      </c>
      <c r="X3828" s="196" t="s">
        <v>10648</v>
      </c>
      <c r="Y3828" s="6" t="str">
        <f t="shared" si="806"/>
        <v>marpower/power-tag/galley-drain-pump</v>
      </c>
      <c r="Z3828" s="103" t="str" cm="1">
        <f t="array" ref="Z3828">IF(COUNTIF(N3828,"spare"),"","$."&amp;_xlfn.REGEXEXTRACT(J3828,"^PT\d+[FQ]\d+_(.*)", 2))</f>
        <v>$.RMS_Voltage_A_N</v>
      </c>
      <c r="AA3828" s="12">
        <f t="shared" si="811"/>
        <v>17</v>
      </c>
      <c r="AB3828" s="6" t="s">
        <v>195</v>
      </c>
      <c r="AC3828" s="103">
        <v>3028</v>
      </c>
      <c r="AJ3828" s="80"/>
      <c r="AK3828" s="113" t="s">
        <v>1424</v>
      </c>
      <c r="AN3828" s="80"/>
      <c r="AO3828" s="80"/>
      <c r="AP3828" s="80"/>
      <c r="AQ3828" s="80"/>
      <c r="AR3828" s="127"/>
      <c r="AS3828" s="80"/>
      <c r="AT3828" s="7"/>
      <c r="AU3828" s="7"/>
      <c r="AV3828" s="165"/>
      <c r="AW3828" s="166"/>
      <c r="AX3828" s="137"/>
      <c r="AY3828" s="147"/>
      <c r="AZ3828" s="167"/>
      <c r="BA3828" s="167"/>
      <c r="BB3828" s="147" t="str">
        <f t="shared" si="810"/>
        <v/>
      </c>
      <c r="BC3828" s="168"/>
      <c r="BD3828" s="165"/>
      <c r="BE3828" s="165"/>
      <c r="BF3828" s="165"/>
      <c r="BG3828" s="165"/>
      <c r="BH3828" s="165"/>
      <c r="BI3828" s="165"/>
      <c r="BJ3828" s="165"/>
      <c r="BK3828" s="165"/>
      <c r="BL3828" s="165"/>
      <c r="BM3828" s="165"/>
      <c r="BN3828" s="165"/>
      <c r="BO3828" s="165"/>
      <c r="BP3828" s="165"/>
      <c r="BQ3828" s="165"/>
      <c r="BS3828" s="6"/>
      <c r="BT3828" s="11"/>
      <c r="BU3828" s="6"/>
      <c r="BV3828" s="6"/>
    </row>
    <row r="3829" spans="1:74" ht="15.75" x14ac:dyDescent="0.25">
      <c r="A3829" s="52" t="s">
        <v>1422</v>
      </c>
      <c r="B3829" s="56"/>
      <c r="C3829" s="7" t="s">
        <v>118</v>
      </c>
      <c r="D3829" s="7" t="s">
        <v>6559</v>
      </c>
      <c r="E3829" s="7"/>
      <c r="F3829" s="64"/>
      <c r="G3829" s="6"/>
      <c r="H3829" s="6"/>
      <c r="I3829" s="10" t="s">
        <v>110</v>
      </c>
      <c r="J3829" s="11" t="s">
        <v>8522</v>
      </c>
      <c r="K3829" s="194" t="s">
        <v>510</v>
      </c>
      <c r="L3829" s="176"/>
      <c r="M3829" s="176">
        <v>1000</v>
      </c>
      <c r="N3829" s="80" t="s">
        <v>6855</v>
      </c>
      <c r="O3829" s="162"/>
      <c r="P3829" s="80" t="s">
        <v>3622</v>
      </c>
      <c r="Q3829" s="80"/>
      <c r="R3829" s="80"/>
      <c r="S3829" s="163"/>
      <c r="T3829" s="213"/>
      <c r="U3829" s="162"/>
      <c r="V3829" s="164"/>
      <c r="W3829" s="12" t="str">
        <f t="shared" si="804"/>
        <v>Mqtt1</v>
      </c>
      <c r="X3829" s="196" t="s">
        <v>10648</v>
      </c>
      <c r="Y3829" s="6" t="str">
        <f t="shared" si="806"/>
        <v>marpower/power-tag/galley-drain-pump</v>
      </c>
      <c r="Z3829" s="103" t="str" cm="1">
        <f t="array" ref="Z3829">IF(COUNTIF(N3829,"spare"),"","$."&amp;_xlfn.REGEXEXTRACT(J3829,"^PT\d+[FQ]\d+_(.*)", 2))</f>
        <v>$.RMS_Voltage_B_N</v>
      </c>
      <c r="AA3829" s="12">
        <f t="shared" si="811"/>
        <v>17</v>
      </c>
      <c r="AB3829" s="6" t="s">
        <v>195</v>
      </c>
      <c r="AC3829" s="103">
        <v>3030</v>
      </c>
      <c r="AJ3829" s="80"/>
      <c r="AK3829" s="113" t="s">
        <v>1424</v>
      </c>
      <c r="AN3829" s="80"/>
      <c r="AO3829" s="80"/>
      <c r="AP3829" s="80"/>
      <c r="AQ3829" s="80"/>
      <c r="AR3829" s="127"/>
      <c r="AS3829" s="80"/>
      <c r="AT3829" s="7"/>
      <c r="AU3829" s="7"/>
      <c r="AV3829" s="165"/>
      <c r="AW3829" s="166"/>
      <c r="AX3829" s="137"/>
      <c r="AY3829" s="147"/>
      <c r="AZ3829" s="167"/>
      <c r="BA3829" s="167"/>
      <c r="BB3829" s="147" t="str">
        <f t="shared" si="810"/>
        <v/>
      </c>
      <c r="BC3829" s="168"/>
      <c r="BD3829" s="165"/>
      <c r="BE3829" s="165"/>
      <c r="BF3829" s="165"/>
      <c r="BG3829" s="165"/>
      <c r="BH3829" s="165"/>
      <c r="BI3829" s="165"/>
      <c r="BJ3829" s="165"/>
      <c r="BK3829" s="165"/>
      <c r="BL3829" s="165"/>
      <c r="BM3829" s="165"/>
      <c r="BN3829" s="165"/>
      <c r="BO3829" s="165"/>
      <c r="BP3829" s="165"/>
      <c r="BQ3829" s="165"/>
      <c r="BS3829" s="6"/>
      <c r="BT3829" s="11"/>
      <c r="BU3829" s="6"/>
      <c r="BV3829" s="6"/>
    </row>
    <row r="3830" spans="1:74" ht="15.75" x14ac:dyDescent="0.25">
      <c r="A3830" s="52" t="s">
        <v>1422</v>
      </c>
      <c r="B3830" s="56"/>
      <c r="C3830" s="7" t="s">
        <v>118</v>
      </c>
      <c r="D3830" s="7" t="s">
        <v>6559</v>
      </c>
      <c r="E3830" s="7"/>
      <c r="F3830" s="64"/>
      <c r="G3830" s="6"/>
      <c r="H3830" s="6"/>
      <c r="I3830" s="10" t="s">
        <v>110</v>
      </c>
      <c r="J3830" s="11" t="s">
        <v>8699</v>
      </c>
      <c r="K3830" s="194" t="s">
        <v>510</v>
      </c>
      <c r="L3830" s="176"/>
      <c r="M3830" s="176">
        <v>1000</v>
      </c>
      <c r="N3830" s="80" t="s">
        <v>6855</v>
      </c>
      <c r="O3830" s="162"/>
      <c r="P3830" s="80" t="s">
        <v>3623</v>
      </c>
      <c r="Q3830" s="80"/>
      <c r="R3830" s="80"/>
      <c r="S3830" s="163"/>
      <c r="T3830" s="213"/>
      <c r="U3830" s="162"/>
      <c r="V3830" s="164"/>
      <c r="W3830" s="12" t="str">
        <f t="shared" si="804"/>
        <v>Mqtt1</v>
      </c>
      <c r="X3830" s="196" t="s">
        <v>10648</v>
      </c>
      <c r="Y3830" s="6" t="str">
        <f t="shared" si="806"/>
        <v>marpower/power-tag/galley-drain-pump</v>
      </c>
      <c r="Z3830" s="103" t="str" cm="1">
        <f t="array" ref="Z3830">IF(COUNTIF(N3830,"spare"),"","$."&amp;_xlfn.REGEXEXTRACT(J3830,"^PT\d+[FQ]\d+_(.*)", 2))</f>
        <v>$.RMS_Voltage_C_N</v>
      </c>
      <c r="AA3830" s="12">
        <f t="shared" si="811"/>
        <v>17</v>
      </c>
      <c r="AB3830" s="6" t="s">
        <v>195</v>
      </c>
      <c r="AC3830" s="103">
        <v>3032</v>
      </c>
      <c r="AJ3830" s="80"/>
      <c r="AK3830" s="113" t="s">
        <v>1424</v>
      </c>
      <c r="AN3830" s="80"/>
      <c r="AO3830" s="80"/>
      <c r="AP3830" s="80"/>
      <c r="AQ3830" s="80"/>
      <c r="AR3830" s="127"/>
      <c r="AS3830" s="80"/>
      <c r="AT3830" s="7"/>
      <c r="AU3830" s="7"/>
      <c r="AV3830" s="165"/>
      <c r="AW3830" s="166"/>
      <c r="AX3830" s="137"/>
      <c r="AY3830" s="147"/>
      <c r="AZ3830" s="167"/>
      <c r="BA3830" s="167"/>
      <c r="BB3830" s="147" t="str">
        <f t="shared" si="810"/>
        <v/>
      </c>
      <c r="BC3830" s="168"/>
      <c r="BD3830" s="165"/>
      <c r="BE3830" s="165"/>
      <c r="BF3830" s="165"/>
      <c r="BG3830" s="165"/>
      <c r="BH3830" s="165"/>
      <c r="BI3830" s="165"/>
      <c r="BJ3830" s="165"/>
      <c r="BK3830" s="165"/>
      <c r="BL3830" s="165"/>
      <c r="BM3830" s="165"/>
      <c r="BN3830" s="165"/>
      <c r="BO3830" s="165"/>
      <c r="BP3830" s="165"/>
      <c r="BQ3830" s="165"/>
      <c r="BS3830" s="6"/>
      <c r="BT3830" s="11"/>
      <c r="BU3830" s="6"/>
      <c r="BV3830" s="6"/>
    </row>
    <row r="3831" spans="1:74" ht="15.75" x14ac:dyDescent="0.25">
      <c r="A3831" s="52" t="s">
        <v>1422</v>
      </c>
      <c r="B3831" s="56"/>
      <c r="C3831" s="7" t="s">
        <v>118</v>
      </c>
      <c r="D3831" s="7" t="s">
        <v>6559</v>
      </c>
      <c r="E3831" s="7"/>
      <c r="F3831" s="64"/>
      <c r="G3831" s="6"/>
      <c r="H3831" s="6"/>
      <c r="I3831" s="10" t="s">
        <v>110</v>
      </c>
      <c r="J3831" s="11" t="s">
        <v>3069</v>
      </c>
      <c r="K3831" s="194" t="s">
        <v>510</v>
      </c>
      <c r="L3831" s="176"/>
      <c r="M3831" s="176">
        <v>1000</v>
      </c>
      <c r="N3831" s="80" t="s">
        <v>6855</v>
      </c>
      <c r="O3831" s="162"/>
      <c r="P3831" s="80" t="s">
        <v>3624</v>
      </c>
      <c r="Q3831" s="80"/>
      <c r="R3831" s="80"/>
      <c r="S3831" s="163"/>
      <c r="T3831" s="213"/>
      <c r="U3831" s="162"/>
      <c r="V3831" s="164"/>
      <c r="W3831" s="12" t="str">
        <f t="shared" si="804"/>
        <v>Mqtt1</v>
      </c>
      <c r="X3831" s="196" t="s">
        <v>10648</v>
      </c>
      <c r="Y3831" s="6" t="str">
        <f t="shared" si="806"/>
        <v>marpower/power-tag/galley-drain-pump</v>
      </c>
      <c r="Z3831" s="103" t="str" cm="1">
        <f t="array" ref="Z3831">IF(COUNTIF(N3831,"spare"),"","$."&amp;_xlfn.REGEXEXTRACT(J3831,"^PT\d+[FQ]\d+_(.*)", 2))</f>
        <v>$.Active_Power_Phase_A</v>
      </c>
      <c r="AA3831" s="12">
        <f t="shared" si="811"/>
        <v>17</v>
      </c>
      <c r="AB3831" s="6" t="s">
        <v>195</v>
      </c>
      <c r="AC3831" s="103">
        <v>3054</v>
      </c>
      <c r="AJ3831" s="80"/>
      <c r="AK3831" s="113" t="s">
        <v>1425</v>
      </c>
      <c r="AN3831" s="80"/>
      <c r="AO3831" s="80"/>
      <c r="AP3831" s="80"/>
      <c r="AQ3831" s="80"/>
      <c r="AR3831" s="127"/>
      <c r="AS3831" s="80"/>
      <c r="AT3831" s="7"/>
      <c r="AU3831" s="7"/>
      <c r="AV3831" s="165"/>
      <c r="AW3831" s="166"/>
      <c r="AX3831" s="137"/>
      <c r="AY3831" s="147"/>
      <c r="AZ3831" s="167"/>
      <c r="BA3831" s="167"/>
      <c r="BB3831" s="147" t="str">
        <f t="shared" si="810"/>
        <v/>
      </c>
      <c r="BC3831" s="168"/>
      <c r="BD3831" s="165"/>
      <c r="BE3831" s="165"/>
      <c r="BF3831" s="165"/>
      <c r="BG3831" s="165"/>
      <c r="BH3831" s="165"/>
      <c r="BI3831" s="165"/>
      <c r="BJ3831" s="165"/>
      <c r="BK3831" s="165"/>
      <c r="BL3831" s="165"/>
      <c r="BM3831" s="165"/>
      <c r="BN3831" s="165"/>
      <c r="BO3831" s="165"/>
      <c r="BP3831" s="165"/>
      <c r="BQ3831" s="165"/>
      <c r="BS3831" s="6"/>
      <c r="BT3831" s="11"/>
      <c r="BU3831" s="6"/>
      <c r="BV3831" s="6"/>
    </row>
    <row r="3832" spans="1:74" ht="15.75" x14ac:dyDescent="0.25">
      <c r="A3832" s="52" t="s">
        <v>1422</v>
      </c>
      <c r="B3832" s="56"/>
      <c r="C3832" s="7" t="s">
        <v>118</v>
      </c>
      <c r="D3832" s="7" t="s">
        <v>6559</v>
      </c>
      <c r="E3832" s="7"/>
      <c r="F3832" s="64"/>
      <c r="G3832" s="6"/>
      <c r="H3832" s="6"/>
      <c r="I3832" s="10" t="s">
        <v>110</v>
      </c>
      <c r="J3832" s="11" t="s">
        <v>3070</v>
      </c>
      <c r="K3832" s="194" t="s">
        <v>510</v>
      </c>
      <c r="L3832" s="176"/>
      <c r="M3832" s="176">
        <v>1000</v>
      </c>
      <c r="N3832" s="80" t="s">
        <v>6855</v>
      </c>
      <c r="O3832" s="162"/>
      <c r="P3832" s="80" t="s">
        <v>3625</v>
      </c>
      <c r="Q3832" s="80"/>
      <c r="R3832" s="80"/>
      <c r="S3832" s="163"/>
      <c r="T3832" s="213"/>
      <c r="U3832" s="162"/>
      <c r="V3832" s="164"/>
      <c r="W3832" s="12" t="str">
        <f t="shared" si="804"/>
        <v>Mqtt1</v>
      </c>
      <c r="X3832" s="196" t="s">
        <v>10648</v>
      </c>
      <c r="Y3832" s="6" t="str">
        <f t="shared" si="806"/>
        <v>marpower/power-tag/galley-drain-pump</v>
      </c>
      <c r="Z3832" s="103" t="str" cm="1">
        <f t="array" ref="Z3832">IF(COUNTIF(N3832,"spare"),"","$."&amp;_xlfn.REGEXEXTRACT(J3832,"^PT\d+[FQ]\d+_(.*)", 2))</f>
        <v>$.Active_Power_Phase_B</v>
      </c>
      <c r="AA3832" s="12">
        <f t="shared" si="811"/>
        <v>17</v>
      </c>
      <c r="AB3832" s="6" t="s">
        <v>195</v>
      </c>
      <c r="AC3832" s="103">
        <v>3056</v>
      </c>
      <c r="AJ3832" s="80"/>
      <c r="AK3832" s="113" t="s">
        <v>1425</v>
      </c>
      <c r="AN3832" s="80"/>
      <c r="AO3832" s="80"/>
      <c r="AP3832" s="80"/>
      <c r="AQ3832" s="80"/>
      <c r="AR3832" s="127"/>
      <c r="AS3832" s="80"/>
      <c r="AT3832" s="7"/>
      <c r="AU3832" s="7"/>
      <c r="AV3832" s="165"/>
      <c r="AW3832" s="166"/>
      <c r="AX3832" s="137"/>
      <c r="AY3832" s="147"/>
      <c r="AZ3832" s="167"/>
      <c r="BA3832" s="167"/>
      <c r="BB3832" s="147" t="str">
        <f t="shared" si="810"/>
        <v/>
      </c>
      <c r="BC3832" s="168"/>
      <c r="BD3832" s="165"/>
      <c r="BE3832" s="165"/>
      <c r="BF3832" s="165"/>
      <c r="BG3832" s="165"/>
      <c r="BH3832" s="165"/>
      <c r="BI3832" s="165"/>
      <c r="BJ3832" s="165"/>
      <c r="BK3832" s="165"/>
      <c r="BL3832" s="165"/>
      <c r="BM3832" s="165"/>
      <c r="BN3832" s="165"/>
      <c r="BO3832" s="165"/>
      <c r="BP3832" s="165"/>
      <c r="BQ3832" s="165"/>
      <c r="BS3832" s="6"/>
      <c r="BT3832" s="11"/>
      <c r="BU3832" s="6"/>
      <c r="BV3832" s="6"/>
    </row>
    <row r="3833" spans="1:74" ht="15.75" x14ac:dyDescent="0.25">
      <c r="A3833" s="52" t="s">
        <v>1422</v>
      </c>
      <c r="B3833" s="56"/>
      <c r="C3833" s="7" t="s">
        <v>118</v>
      </c>
      <c r="D3833" s="7" t="s">
        <v>6559</v>
      </c>
      <c r="E3833" s="7"/>
      <c r="F3833" s="64"/>
      <c r="G3833" s="6"/>
      <c r="H3833" s="6"/>
      <c r="I3833" s="10" t="s">
        <v>110</v>
      </c>
      <c r="J3833" s="11" t="s">
        <v>3071</v>
      </c>
      <c r="K3833" s="194" t="s">
        <v>510</v>
      </c>
      <c r="L3833" s="176"/>
      <c r="M3833" s="176">
        <v>1000</v>
      </c>
      <c r="N3833" s="80" t="s">
        <v>6855</v>
      </c>
      <c r="O3833" s="162"/>
      <c r="P3833" s="80" t="s">
        <v>3626</v>
      </c>
      <c r="Q3833" s="80"/>
      <c r="R3833" s="80"/>
      <c r="S3833" s="163"/>
      <c r="T3833" s="213"/>
      <c r="U3833" s="162"/>
      <c r="V3833" s="164"/>
      <c r="W3833" s="12" t="str">
        <f t="shared" si="804"/>
        <v>Mqtt1</v>
      </c>
      <c r="X3833" s="196" t="s">
        <v>10648</v>
      </c>
      <c r="Y3833" s="6" t="str">
        <f t="shared" si="806"/>
        <v>marpower/power-tag/galley-drain-pump</v>
      </c>
      <c r="Z3833" s="103" t="str" cm="1">
        <f t="array" ref="Z3833">IF(COUNTIF(N3833,"spare"),"","$."&amp;_xlfn.REGEXEXTRACT(J3833,"^PT\d+[FQ]\d+_(.*)", 2))</f>
        <v>$.Active_Power_Phase_C</v>
      </c>
      <c r="AA3833" s="12">
        <f t="shared" si="811"/>
        <v>17</v>
      </c>
      <c r="AB3833" s="6" t="s">
        <v>195</v>
      </c>
      <c r="AC3833" s="103">
        <v>3058</v>
      </c>
      <c r="AJ3833" s="80"/>
      <c r="AK3833" s="113" t="s">
        <v>1425</v>
      </c>
      <c r="AN3833" s="80"/>
      <c r="AO3833" s="80"/>
      <c r="AP3833" s="80"/>
      <c r="AQ3833" s="80"/>
      <c r="AR3833" s="127"/>
      <c r="AS3833" s="80"/>
      <c r="AT3833" s="7"/>
      <c r="AU3833" s="7"/>
      <c r="AV3833" s="165"/>
      <c r="AW3833" s="166"/>
      <c r="AX3833" s="137"/>
      <c r="AY3833" s="147"/>
      <c r="AZ3833" s="167"/>
      <c r="BA3833" s="167"/>
      <c r="BB3833" s="147" t="str">
        <f t="shared" si="810"/>
        <v/>
      </c>
      <c r="BC3833" s="168"/>
      <c r="BD3833" s="165"/>
      <c r="BE3833" s="165"/>
      <c r="BF3833" s="165"/>
      <c r="BG3833" s="165"/>
      <c r="BH3833" s="165"/>
      <c r="BI3833" s="165"/>
      <c r="BJ3833" s="165"/>
      <c r="BK3833" s="165"/>
      <c r="BL3833" s="165"/>
      <c r="BM3833" s="165"/>
      <c r="BN3833" s="165"/>
      <c r="BO3833" s="165"/>
      <c r="BP3833" s="165"/>
      <c r="BQ3833" s="165"/>
      <c r="BS3833" s="6"/>
      <c r="BT3833" s="11"/>
      <c r="BU3833" s="6"/>
      <c r="BV3833" s="6"/>
    </row>
    <row r="3834" spans="1:74" ht="15.75" x14ac:dyDescent="0.25">
      <c r="A3834" s="52" t="s">
        <v>1422</v>
      </c>
      <c r="B3834" s="56"/>
      <c r="C3834" s="7" t="s">
        <v>118</v>
      </c>
      <c r="D3834" s="7" t="s">
        <v>6559</v>
      </c>
      <c r="E3834" s="7"/>
      <c r="F3834" s="64"/>
      <c r="G3834" s="6"/>
      <c r="H3834" s="6"/>
      <c r="I3834" s="10" t="s">
        <v>110</v>
      </c>
      <c r="J3834" s="11" t="s">
        <v>3072</v>
      </c>
      <c r="K3834" s="194" t="s">
        <v>510</v>
      </c>
      <c r="L3834" s="176"/>
      <c r="M3834" s="176">
        <v>1000</v>
      </c>
      <c r="N3834" s="80" t="s">
        <v>6855</v>
      </c>
      <c r="O3834" s="162"/>
      <c r="P3834" s="80" t="s">
        <v>3627</v>
      </c>
      <c r="Q3834" s="80"/>
      <c r="R3834" s="80"/>
      <c r="S3834" s="163"/>
      <c r="T3834" s="213"/>
      <c r="U3834" s="162"/>
      <c r="V3834" s="164"/>
      <c r="W3834" s="12" t="str">
        <f t="shared" si="804"/>
        <v>Mqtt1</v>
      </c>
      <c r="X3834" s="196" t="s">
        <v>10648</v>
      </c>
      <c r="Y3834" s="6" t="str">
        <f t="shared" si="806"/>
        <v>marpower/power-tag/galley-drain-pump</v>
      </c>
      <c r="Z3834" s="103" t="str" cm="1">
        <f t="array" ref="Z3834">IF(COUNTIF(N3834,"spare"),"","$."&amp;_xlfn.REGEXEXTRACT(J3834,"^PT\d+[FQ]\d+_(.*)", 2))</f>
        <v>$.Total_Active_Power</v>
      </c>
      <c r="AA3834" s="12">
        <f t="shared" si="811"/>
        <v>17</v>
      </c>
      <c r="AB3834" s="6" t="s">
        <v>195</v>
      </c>
      <c r="AC3834" s="103">
        <v>3060</v>
      </c>
      <c r="AJ3834" s="80"/>
      <c r="AK3834" s="113" t="s">
        <v>1425</v>
      </c>
      <c r="AN3834" s="80"/>
      <c r="AO3834" s="80"/>
      <c r="AP3834" s="80"/>
      <c r="AQ3834" s="80"/>
      <c r="AR3834" s="127"/>
      <c r="AS3834" s="80"/>
      <c r="AT3834" s="7"/>
      <c r="AU3834" s="7"/>
      <c r="AV3834" s="165"/>
      <c r="AW3834" s="166"/>
      <c r="AX3834" s="137"/>
      <c r="AY3834" s="147"/>
      <c r="AZ3834" s="167"/>
      <c r="BA3834" s="167"/>
      <c r="BB3834" s="147" t="str">
        <f t="shared" si="810"/>
        <v/>
      </c>
      <c r="BC3834" s="168"/>
      <c r="BD3834" s="165"/>
      <c r="BE3834" s="165"/>
      <c r="BF3834" s="165"/>
      <c r="BG3834" s="165"/>
      <c r="BH3834" s="165"/>
      <c r="BI3834" s="165"/>
      <c r="BJ3834" s="165"/>
      <c r="BK3834" s="165"/>
      <c r="BL3834" s="165"/>
      <c r="BM3834" s="165"/>
      <c r="BN3834" s="165"/>
      <c r="BO3834" s="165"/>
      <c r="BP3834" s="165"/>
      <c r="BQ3834" s="165"/>
      <c r="BS3834" s="6"/>
      <c r="BT3834" s="11"/>
      <c r="BU3834" s="6"/>
      <c r="BV3834" s="6"/>
    </row>
    <row r="3835" spans="1:74" ht="15.75" x14ac:dyDescent="0.25">
      <c r="A3835" s="52" t="s">
        <v>1422</v>
      </c>
      <c r="B3835" s="56"/>
      <c r="C3835" s="7" t="s">
        <v>118</v>
      </c>
      <c r="D3835" s="7" t="s">
        <v>6559</v>
      </c>
      <c r="E3835" s="7"/>
      <c r="F3835" s="64"/>
      <c r="G3835" s="6"/>
      <c r="H3835" s="6"/>
      <c r="I3835" s="10" t="s">
        <v>110</v>
      </c>
      <c r="J3835" s="11" t="s">
        <v>3073</v>
      </c>
      <c r="K3835" s="194" t="s">
        <v>510</v>
      </c>
      <c r="L3835" s="176"/>
      <c r="M3835" s="176">
        <v>1000</v>
      </c>
      <c r="N3835" s="80" t="s">
        <v>6855</v>
      </c>
      <c r="O3835" s="162"/>
      <c r="P3835" s="80" t="s">
        <v>3628</v>
      </c>
      <c r="Q3835" s="80"/>
      <c r="R3835" s="80"/>
      <c r="S3835" s="163"/>
      <c r="T3835" s="213"/>
      <c r="U3835" s="162"/>
      <c r="V3835" s="164"/>
      <c r="W3835" s="12" t="str">
        <f t="shared" si="804"/>
        <v>Mqtt1</v>
      </c>
      <c r="X3835" s="196" t="s">
        <v>10648</v>
      </c>
      <c r="Y3835" s="6" t="str">
        <f t="shared" si="806"/>
        <v>marpower/power-tag/galley-drain-pump</v>
      </c>
      <c r="Z3835" s="103" t="str" cm="1">
        <f t="array" ref="Z3835">IF(COUNTIF(N3835,"spare"),"","$."&amp;_xlfn.REGEXEXTRACT(J3835,"^PT\d+[FQ]\d+_(.*)", 2))</f>
        <v>$.Power_Factor_Phase_A</v>
      </c>
      <c r="AA3835" s="12">
        <f t="shared" si="811"/>
        <v>17</v>
      </c>
      <c r="AB3835" s="6" t="s">
        <v>195</v>
      </c>
      <c r="AC3835" s="103">
        <v>3078</v>
      </c>
      <c r="AJ3835" s="80"/>
      <c r="AK3835" s="113" t="s">
        <v>1426</v>
      </c>
      <c r="AN3835" s="80"/>
      <c r="AO3835" s="80"/>
      <c r="AP3835" s="80"/>
      <c r="AQ3835" s="80"/>
      <c r="AR3835" s="127"/>
      <c r="AS3835" s="80"/>
      <c r="AT3835" s="7"/>
      <c r="AU3835" s="7"/>
      <c r="AV3835" s="165"/>
      <c r="AW3835" s="166"/>
      <c r="AX3835" s="137"/>
      <c r="AY3835" s="147"/>
      <c r="AZ3835" s="167"/>
      <c r="BA3835" s="167"/>
      <c r="BB3835" s="147" t="str">
        <f t="shared" si="810"/>
        <v/>
      </c>
      <c r="BC3835" s="168"/>
      <c r="BD3835" s="165"/>
      <c r="BE3835" s="165"/>
      <c r="BF3835" s="165"/>
      <c r="BG3835" s="165"/>
      <c r="BH3835" s="165"/>
      <c r="BI3835" s="165"/>
      <c r="BJ3835" s="165"/>
      <c r="BK3835" s="165"/>
      <c r="BL3835" s="165"/>
      <c r="BM3835" s="165"/>
      <c r="BN3835" s="165"/>
      <c r="BO3835" s="165"/>
      <c r="BP3835" s="165"/>
      <c r="BQ3835" s="165"/>
      <c r="BS3835" s="6"/>
      <c r="BT3835" s="11"/>
      <c r="BU3835" s="6"/>
      <c r="BV3835" s="6"/>
    </row>
    <row r="3836" spans="1:74" ht="15.75" x14ac:dyDescent="0.25">
      <c r="A3836" s="52" t="s">
        <v>1422</v>
      </c>
      <c r="B3836" s="56"/>
      <c r="C3836" s="7" t="s">
        <v>118</v>
      </c>
      <c r="D3836" s="7" t="s">
        <v>6559</v>
      </c>
      <c r="E3836" s="7"/>
      <c r="F3836" s="64"/>
      <c r="G3836" s="6"/>
      <c r="H3836" s="6"/>
      <c r="I3836" s="10" t="s">
        <v>110</v>
      </c>
      <c r="J3836" s="11" t="s">
        <v>3074</v>
      </c>
      <c r="K3836" s="194" t="s">
        <v>510</v>
      </c>
      <c r="L3836" s="176"/>
      <c r="M3836" s="176">
        <v>1000</v>
      </c>
      <c r="N3836" s="80" t="s">
        <v>6855</v>
      </c>
      <c r="O3836" s="162"/>
      <c r="P3836" s="80" t="s">
        <v>3629</v>
      </c>
      <c r="Q3836" s="80"/>
      <c r="R3836" s="80"/>
      <c r="S3836" s="163"/>
      <c r="T3836" s="213"/>
      <c r="U3836" s="162"/>
      <c r="V3836" s="164"/>
      <c r="W3836" s="12" t="str">
        <f t="shared" si="804"/>
        <v>Mqtt1</v>
      </c>
      <c r="X3836" s="196" t="s">
        <v>10648</v>
      </c>
      <c r="Y3836" s="6" t="str">
        <f t="shared" si="806"/>
        <v>marpower/power-tag/galley-drain-pump</v>
      </c>
      <c r="Z3836" s="103" t="str" cm="1">
        <f t="array" ref="Z3836">IF(COUNTIF(N3836,"spare"),"","$."&amp;_xlfn.REGEXEXTRACT(J3836,"^PT\d+[FQ]\d+_(.*)", 2))</f>
        <v>$.Power_Factor_Phase_B</v>
      </c>
      <c r="AA3836" s="12">
        <f t="shared" si="811"/>
        <v>17</v>
      </c>
      <c r="AB3836" s="6" t="s">
        <v>195</v>
      </c>
      <c r="AC3836" s="103">
        <v>3080</v>
      </c>
      <c r="AJ3836" s="80"/>
      <c r="AK3836" s="113" t="s">
        <v>1426</v>
      </c>
      <c r="AN3836" s="80"/>
      <c r="AO3836" s="80"/>
      <c r="AP3836" s="80"/>
      <c r="AQ3836" s="80"/>
      <c r="AR3836" s="127"/>
      <c r="AS3836" s="80"/>
      <c r="AT3836" s="7"/>
      <c r="AU3836" s="7"/>
      <c r="AV3836" s="165"/>
      <c r="AW3836" s="166"/>
      <c r="AX3836" s="137"/>
      <c r="AY3836" s="147"/>
      <c r="AZ3836" s="167"/>
      <c r="BA3836" s="167"/>
      <c r="BB3836" s="147" t="str">
        <f t="shared" si="810"/>
        <v/>
      </c>
      <c r="BC3836" s="168"/>
      <c r="BD3836" s="165"/>
      <c r="BE3836" s="165"/>
      <c r="BF3836" s="165"/>
      <c r="BG3836" s="165"/>
      <c r="BH3836" s="165"/>
      <c r="BI3836" s="165"/>
      <c r="BJ3836" s="165"/>
      <c r="BK3836" s="165"/>
      <c r="BL3836" s="165"/>
      <c r="BM3836" s="165"/>
      <c r="BN3836" s="165"/>
      <c r="BO3836" s="165"/>
      <c r="BP3836" s="165"/>
      <c r="BQ3836" s="165"/>
      <c r="BS3836" s="6"/>
      <c r="BT3836" s="11"/>
      <c r="BU3836" s="6"/>
      <c r="BV3836" s="6"/>
    </row>
    <row r="3837" spans="1:74" ht="15.75" x14ac:dyDescent="0.25">
      <c r="A3837" s="52" t="s">
        <v>1422</v>
      </c>
      <c r="B3837" s="56"/>
      <c r="C3837" s="7" t="s">
        <v>118</v>
      </c>
      <c r="D3837" s="7" t="s">
        <v>6559</v>
      </c>
      <c r="E3837" s="7"/>
      <c r="F3837" s="64"/>
      <c r="G3837" s="6"/>
      <c r="H3837" s="6"/>
      <c r="I3837" s="10" t="s">
        <v>110</v>
      </c>
      <c r="J3837" s="11" t="s">
        <v>3075</v>
      </c>
      <c r="K3837" s="194" t="s">
        <v>510</v>
      </c>
      <c r="L3837" s="176"/>
      <c r="M3837" s="176">
        <v>1000</v>
      </c>
      <c r="N3837" s="80" t="s">
        <v>6855</v>
      </c>
      <c r="O3837" s="162"/>
      <c r="P3837" s="80" t="s">
        <v>3630</v>
      </c>
      <c r="Q3837" s="80"/>
      <c r="R3837" s="80"/>
      <c r="S3837" s="163"/>
      <c r="T3837" s="213"/>
      <c r="U3837" s="162"/>
      <c r="V3837" s="164"/>
      <c r="W3837" s="12" t="str">
        <f t="shared" si="804"/>
        <v>Mqtt1</v>
      </c>
      <c r="X3837" s="196" t="s">
        <v>10648</v>
      </c>
      <c r="Y3837" s="6" t="str">
        <f t="shared" si="806"/>
        <v>marpower/power-tag/galley-drain-pump</v>
      </c>
      <c r="Z3837" s="103" t="str" cm="1">
        <f t="array" ref="Z3837">IF(COUNTIF(N3837,"spare"),"","$."&amp;_xlfn.REGEXEXTRACT(J3837,"^PT\d+[FQ]\d+_(.*)", 2))</f>
        <v>$.Power_Factor_Phase_C</v>
      </c>
      <c r="AA3837" s="12">
        <f t="shared" si="811"/>
        <v>17</v>
      </c>
      <c r="AB3837" s="6" t="s">
        <v>195</v>
      </c>
      <c r="AC3837" s="103">
        <v>3082</v>
      </c>
      <c r="AJ3837" s="80"/>
      <c r="AK3837" s="113" t="s">
        <v>1426</v>
      </c>
      <c r="AN3837" s="80"/>
      <c r="AO3837" s="80"/>
      <c r="AP3837" s="80"/>
      <c r="AQ3837" s="80"/>
      <c r="AR3837" s="127"/>
      <c r="AS3837" s="80"/>
      <c r="AT3837" s="7"/>
      <c r="AU3837" s="7"/>
      <c r="AV3837" s="165"/>
      <c r="AW3837" s="166"/>
      <c r="AX3837" s="137"/>
      <c r="AY3837" s="147"/>
      <c r="AZ3837" s="167"/>
      <c r="BA3837" s="167"/>
      <c r="BB3837" s="147" t="str">
        <f t="shared" si="810"/>
        <v/>
      </c>
      <c r="BC3837" s="168"/>
      <c r="BD3837" s="165"/>
      <c r="BE3837" s="165"/>
      <c r="BF3837" s="165"/>
      <c r="BG3837" s="165"/>
      <c r="BH3837" s="165"/>
      <c r="BI3837" s="165"/>
      <c r="BJ3837" s="165"/>
      <c r="BK3837" s="165"/>
      <c r="BL3837" s="165"/>
      <c r="BM3837" s="165"/>
      <c r="BN3837" s="165"/>
      <c r="BO3837" s="165"/>
      <c r="BP3837" s="165"/>
      <c r="BQ3837" s="165"/>
      <c r="BS3837" s="6"/>
      <c r="BT3837" s="11"/>
      <c r="BU3837" s="6"/>
      <c r="BV3837" s="6"/>
    </row>
    <row r="3838" spans="1:74" ht="15.75" x14ac:dyDescent="0.25">
      <c r="A3838" s="52" t="s">
        <v>1422</v>
      </c>
      <c r="B3838" s="56"/>
      <c r="C3838" s="7" t="s">
        <v>118</v>
      </c>
      <c r="D3838" s="7" t="s">
        <v>6559</v>
      </c>
      <c r="E3838" s="7"/>
      <c r="F3838" s="64"/>
      <c r="G3838" s="6"/>
      <c r="H3838" s="6"/>
      <c r="I3838" s="10" t="s">
        <v>110</v>
      </c>
      <c r="J3838" s="11" t="s">
        <v>3076</v>
      </c>
      <c r="K3838" s="194" t="s">
        <v>510</v>
      </c>
      <c r="L3838" s="176"/>
      <c r="M3838" s="176">
        <v>1000</v>
      </c>
      <c r="N3838" s="80" t="s">
        <v>6855</v>
      </c>
      <c r="O3838" s="162"/>
      <c r="P3838" s="80" t="s">
        <v>3631</v>
      </c>
      <c r="Q3838" s="80"/>
      <c r="R3838" s="80"/>
      <c r="S3838" s="163"/>
      <c r="T3838" s="213"/>
      <c r="U3838" s="162"/>
      <c r="V3838" s="164"/>
      <c r="W3838" s="12" t="str">
        <f t="shared" si="804"/>
        <v>Mqtt1</v>
      </c>
      <c r="X3838" s="196" t="s">
        <v>10648</v>
      </c>
      <c r="Y3838" s="6" t="str">
        <f t="shared" si="806"/>
        <v>marpower/power-tag/galley-drain-pump</v>
      </c>
      <c r="Z3838" s="103" t="str" cm="1">
        <f t="array" ref="Z3838">IF(COUNTIF(N3838,"spare"),"","$."&amp;_xlfn.REGEXEXTRACT(J3838,"^PT\d+[FQ]\d+_(.*)", 2))</f>
        <v>$.Total_Power_Factor</v>
      </c>
      <c r="AA3838" s="12">
        <f t="shared" si="811"/>
        <v>17</v>
      </c>
      <c r="AB3838" s="6" t="s">
        <v>195</v>
      </c>
      <c r="AC3838" s="103">
        <v>3084</v>
      </c>
      <c r="AJ3838" s="80"/>
      <c r="AK3838" s="113" t="s">
        <v>1426</v>
      </c>
      <c r="AN3838" s="80"/>
      <c r="AO3838" s="80"/>
      <c r="AP3838" s="80"/>
      <c r="AQ3838" s="80"/>
      <c r="AR3838" s="127"/>
      <c r="AS3838" s="80"/>
      <c r="AT3838" s="7"/>
      <c r="AU3838" s="7"/>
      <c r="AV3838" s="165"/>
      <c r="AW3838" s="166"/>
      <c r="AX3838" s="137"/>
      <c r="AY3838" s="147"/>
      <c r="AZ3838" s="167"/>
      <c r="BA3838" s="167"/>
      <c r="BB3838" s="147" t="str">
        <f t="shared" si="810"/>
        <v/>
      </c>
      <c r="BC3838" s="168"/>
      <c r="BD3838" s="165"/>
      <c r="BE3838" s="165"/>
      <c r="BF3838" s="165"/>
      <c r="BG3838" s="165"/>
      <c r="BH3838" s="165"/>
      <c r="BI3838" s="165"/>
      <c r="BJ3838" s="165"/>
      <c r="BK3838" s="165"/>
      <c r="BL3838" s="165"/>
      <c r="BM3838" s="165"/>
      <c r="BN3838" s="165"/>
      <c r="BO3838" s="165"/>
      <c r="BP3838" s="165"/>
      <c r="BQ3838" s="165"/>
      <c r="BS3838" s="6"/>
      <c r="BT3838" s="11"/>
      <c r="BU3838" s="6"/>
      <c r="BV3838" s="6"/>
    </row>
    <row r="3839" spans="1:74" ht="15.75" x14ac:dyDescent="0.25">
      <c r="A3839" s="52" t="s">
        <v>1422</v>
      </c>
      <c r="B3839" s="56"/>
      <c r="C3839" s="7" t="s">
        <v>118</v>
      </c>
      <c r="D3839" s="7" t="s">
        <v>6559</v>
      </c>
      <c r="E3839" s="7"/>
      <c r="F3839" s="64"/>
      <c r="G3839" s="6"/>
      <c r="H3839" s="6"/>
      <c r="I3839" s="10" t="s">
        <v>110</v>
      </c>
      <c r="J3839" s="11" t="s">
        <v>3077</v>
      </c>
      <c r="K3839" s="194" t="s">
        <v>510</v>
      </c>
      <c r="L3839" s="176"/>
      <c r="M3839" s="176">
        <v>1000</v>
      </c>
      <c r="N3839" s="80" t="s">
        <v>6855</v>
      </c>
      <c r="O3839" s="162"/>
      <c r="P3839" s="80" t="s">
        <v>3632</v>
      </c>
      <c r="Q3839" s="80"/>
      <c r="R3839" s="80"/>
      <c r="S3839" s="163"/>
      <c r="T3839" s="213"/>
      <c r="U3839" s="162"/>
      <c r="V3839" s="164"/>
      <c r="W3839" s="12" t="str">
        <f t="shared" si="804"/>
        <v>Mqtt1</v>
      </c>
      <c r="X3839" s="196" t="s">
        <v>10649</v>
      </c>
      <c r="Y3839" s="6" t="str">
        <f t="shared" si="806"/>
        <v>marpower/power-tag/kvm-helmstation-ps-sb</v>
      </c>
      <c r="Z3839" s="103" t="str" cm="1">
        <f t="array" ref="Z3839">IF(COUNTIF(N3839,"spare"),"","$."&amp;_xlfn.REGEXEXTRACT(J3839,"^PT\d+[FQ]\d+_(.*)", 2))</f>
        <v>$.RMS_Current_Phase_A</v>
      </c>
      <c r="AA3839" s="12">
        <f>AA3824+1</f>
        <v>18</v>
      </c>
      <c r="AB3839" s="6" t="s">
        <v>195</v>
      </c>
      <c r="AC3839" s="103">
        <v>3000</v>
      </c>
      <c r="AJ3839" s="80"/>
      <c r="AK3839" s="113" t="s">
        <v>1423</v>
      </c>
      <c r="AN3839" s="80"/>
      <c r="AO3839" s="80"/>
      <c r="AP3839" s="80"/>
      <c r="AQ3839" s="80"/>
      <c r="AR3839" s="127"/>
      <c r="AS3839" s="80"/>
      <c r="AT3839" s="7"/>
      <c r="AU3839" s="7"/>
      <c r="AV3839" s="165"/>
      <c r="AW3839" s="166"/>
      <c r="AX3839" s="137"/>
      <c r="AY3839" s="147"/>
      <c r="AZ3839" s="167"/>
      <c r="BA3839" s="167"/>
      <c r="BB3839" s="147" t="str">
        <f t="shared" ref="BB3839:BB3868" si="812">IF(ISNUMBER(AM3839),"1","")</f>
        <v/>
      </c>
      <c r="BC3839" s="168"/>
      <c r="BD3839" s="165"/>
      <c r="BE3839" s="165"/>
      <c r="BF3839" s="165"/>
      <c r="BG3839" s="165"/>
      <c r="BH3839" s="165"/>
      <c r="BI3839" s="165"/>
      <c r="BJ3839" s="165"/>
      <c r="BK3839" s="165"/>
      <c r="BL3839" s="165"/>
      <c r="BM3839" s="165"/>
      <c r="BN3839" s="165"/>
      <c r="BO3839" s="165"/>
      <c r="BP3839" s="165"/>
      <c r="BQ3839" s="165"/>
      <c r="BS3839" s="6"/>
      <c r="BT3839" s="11"/>
      <c r="BU3839" s="6"/>
      <c r="BV3839" s="6"/>
    </row>
    <row r="3840" spans="1:74" ht="15.75" x14ac:dyDescent="0.25">
      <c r="A3840" s="52" t="s">
        <v>1422</v>
      </c>
      <c r="B3840" s="56"/>
      <c r="C3840" s="7" t="s">
        <v>118</v>
      </c>
      <c r="D3840" s="7" t="s">
        <v>6559</v>
      </c>
      <c r="E3840" s="7"/>
      <c r="F3840" s="64"/>
      <c r="G3840" s="6"/>
      <c r="H3840" s="6"/>
      <c r="I3840" s="10" t="s">
        <v>110</v>
      </c>
      <c r="J3840" s="11" t="s">
        <v>3078</v>
      </c>
      <c r="K3840" s="194" t="s">
        <v>510</v>
      </c>
      <c r="L3840" s="176"/>
      <c r="M3840" s="176">
        <v>1000</v>
      </c>
      <c r="N3840" s="80" t="s">
        <v>6855</v>
      </c>
      <c r="O3840" s="162"/>
      <c r="P3840" s="80" t="s">
        <v>3633</v>
      </c>
      <c r="Q3840" s="80"/>
      <c r="R3840" s="80"/>
      <c r="S3840" s="163"/>
      <c r="T3840" s="213"/>
      <c r="U3840" s="162"/>
      <c r="V3840" s="164"/>
      <c r="W3840" s="12" t="str">
        <f t="shared" ref="W3840:W3903" si="813">IF(COUNTIF(N3840,"spare"),"","Mqtt1")</f>
        <v>Mqtt1</v>
      </c>
      <c r="X3840" s="196" t="s">
        <v>10649</v>
      </c>
      <c r="Y3840" s="6" t="str">
        <f t="shared" si="806"/>
        <v>marpower/power-tag/kvm-helmstation-ps-sb</v>
      </c>
      <c r="Z3840" s="103" t="str" cm="1">
        <f t="array" ref="Z3840">IF(COUNTIF(N3840,"spare"),"","$."&amp;_xlfn.REGEXEXTRACT(J3840,"^PT\d+[FQ]\d+_(.*)", 2))</f>
        <v>$.RMS_Current_Phase_B</v>
      </c>
      <c r="AA3840" s="12">
        <f t="shared" ref="AA3840:AA3853" si="814">AA3825+1</f>
        <v>18</v>
      </c>
      <c r="AB3840" s="6" t="s">
        <v>195</v>
      </c>
      <c r="AC3840" s="103">
        <v>3002</v>
      </c>
      <c r="AJ3840" s="80"/>
      <c r="AK3840" s="113" t="s">
        <v>1423</v>
      </c>
      <c r="AN3840" s="80"/>
      <c r="AO3840" s="80"/>
      <c r="AP3840" s="80"/>
      <c r="AQ3840" s="80"/>
      <c r="AR3840" s="127"/>
      <c r="AS3840" s="80"/>
      <c r="AT3840" s="7"/>
      <c r="AU3840" s="7"/>
      <c r="AV3840" s="165"/>
      <c r="AW3840" s="166"/>
      <c r="AX3840" s="137"/>
      <c r="AY3840" s="147"/>
      <c r="AZ3840" s="167"/>
      <c r="BA3840" s="167"/>
      <c r="BB3840" s="147" t="str">
        <f t="shared" si="812"/>
        <v/>
      </c>
      <c r="BC3840" s="168"/>
      <c r="BD3840" s="165"/>
      <c r="BE3840" s="165"/>
      <c r="BF3840" s="165"/>
      <c r="BG3840" s="165"/>
      <c r="BH3840" s="165"/>
      <c r="BI3840" s="165"/>
      <c r="BJ3840" s="165"/>
      <c r="BK3840" s="165"/>
      <c r="BL3840" s="165"/>
      <c r="BM3840" s="165"/>
      <c r="BN3840" s="165"/>
      <c r="BO3840" s="165"/>
      <c r="BP3840" s="165"/>
      <c r="BQ3840" s="165"/>
      <c r="BS3840" s="6"/>
      <c r="BT3840" s="11"/>
      <c r="BU3840" s="6"/>
      <c r="BV3840" s="6"/>
    </row>
    <row r="3841" spans="1:74" ht="15.75" x14ac:dyDescent="0.25">
      <c r="A3841" s="52" t="s">
        <v>1422</v>
      </c>
      <c r="B3841" s="56"/>
      <c r="C3841" s="7" t="s">
        <v>118</v>
      </c>
      <c r="D3841" s="7" t="s">
        <v>6559</v>
      </c>
      <c r="E3841" s="7"/>
      <c r="F3841" s="64"/>
      <c r="G3841" s="6"/>
      <c r="H3841" s="6"/>
      <c r="I3841" s="10" t="s">
        <v>110</v>
      </c>
      <c r="J3841" s="11" t="s">
        <v>3079</v>
      </c>
      <c r="K3841" s="194" t="s">
        <v>510</v>
      </c>
      <c r="L3841" s="176"/>
      <c r="M3841" s="176">
        <v>1000</v>
      </c>
      <c r="N3841" s="80" t="s">
        <v>6855</v>
      </c>
      <c r="O3841" s="162"/>
      <c r="P3841" s="80" t="s">
        <v>3634</v>
      </c>
      <c r="Q3841" s="80"/>
      <c r="R3841" s="80"/>
      <c r="S3841" s="163"/>
      <c r="T3841" s="213"/>
      <c r="U3841" s="162"/>
      <c r="V3841" s="164"/>
      <c r="W3841" s="12" t="str">
        <f t="shared" si="813"/>
        <v>Mqtt1</v>
      </c>
      <c r="X3841" s="196" t="s">
        <v>10649</v>
      </c>
      <c r="Y3841" s="6" t="str">
        <f t="shared" si="806"/>
        <v>marpower/power-tag/kvm-helmstation-ps-sb</v>
      </c>
      <c r="Z3841" s="103" t="str" cm="1">
        <f t="array" ref="Z3841">IF(COUNTIF(N3841,"spare"),"","$."&amp;_xlfn.REGEXEXTRACT(J3841,"^PT\d+[FQ]\d+_(.*)", 2))</f>
        <v>$.RMS_Current_Phase_C</v>
      </c>
      <c r="AA3841" s="12">
        <f t="shared" si="814"/>
        <v>18</v>
      </c>
      <c r="AB3841" s="6" t="s">
        <v>195</v>
      </c>
      <c r="AC3841" s="103">
        <v>3004</v>
      </c>
      <c r="AJ3841" s="80"/>
      <c r="AK3841" s="113" t="s">
        <v>1423</v>
      </c>
      <c r="AN3841" s="80"/>
      <c r="AO3841" s="80"/>
      <c r="AP3841" s="80"/>
      <c r="AQ3841" s="80"/>
      <c r="AR3841" s="127"/>
      <c r="AS3841" s="80"/>
      <c r="AT3841" s="7"/>
      <c r="AU3841" s="7"/>
      <c r="AV3841" s="165"/>
      <c r="AW3841" s="166"/>
      <c r="AX3841" s="137"/>
      <c r="AY3841" s="147"/>
      <c r="AZ3841" s="167"/>
      <c r="BA3841" s="167"/>
      <c r="BB3841" s="147" t="str">
        <f t="shared" si="812"/>
        <v/>
      </c>
      <c r="BC3841" s="168"/>
      <c r="BD3841" s="165"/>
      <c r="BE3841" s="165"/>
      <c r="BF3841" s="165"/>
      <c r="BG3841" s="165"/>
      <c r="BH3841" s="165"/>
      <c r="BI3841" s="165"/>
      <c r="BJ3841" s="165"/>
      <c r="BK3841" s="165"/>
      <c r="BL3841" s="165"/>
      <c r="BM3841" s="165"/>
      <c r="BN3841" s="165"/>
      <c r="BO3841" s="165"/>
      <c r="BP3841" s="165"/>
      <c r="BQ3841" s="165"/>
      <c r="BS3841" s="6"/>
      <c r="BT3841" s="11"/>
      <c r="BU3841" s="6"/>
      <c r="BV3841" s="6"/>
    </row>
    <row r="3842" spans="1:74" ht="15.75" x14ac:dyDescent="0.25">
      <c r="A3842" s="52" t="s">
        <v>1422</v>
      </c>
      <c r="B3842" s="56"/>
      <c r="C3842" s="7" t="s">
        <v>118</v>
      </c>
      <c r="D3842" s="7" t="s">
        <v>6559</v>
      </c>
      <c r="E3842" s="7"/>
      <c r="F3842" s="64"/>
      <c r="G3842" s="6"/>
      <c r="H3842" s="6"/>
      <c r="I3842" s="10" t="s">
        <v>110</v>
      </c>
      <c r="J3842" s="11" t="s">
        <v>3080</v>
      </c>
      <c r="K3842" s="194" t="s">
        <v>510</v>
      </c>
      <c r="L3842" s="176"/>
      <c r="M3842" s="176">
        <v>1000</v>
      </c>
      <c r="N3842" s="80" t="s">
        <v>6855</v>
      </c>
      <c r="O3842" s="162"/>
      <c r="P3842" s="80" t="s">
        <v>3635</v>
      </c>
      <c r="Q3842" s="80"/>
      <c r="R3842" s="80"/>
      <c r="S3842" s="163"/>
      <c r="T3842" s="213"/>
      <c r="U3842" s="162"/>
      <c r="V3842" s="164"/>
      <c r="W3842" s="12" t="str">
        <f t="shared" si="813"/>
        <v>Mqtt1</v>
      </c>
      <c r="X3842" s="196" t="s">
        <v>10649</v>
      </c>
      <c r="Y3842" s="6" t="str">
        <f t="shared" si="806"/>
        <v>marpower/power-tag/kvm-helmstation-ps-sb</v>
      </c>
      <c r="Z3842" s="103" t="str" cm="1">
        <f t="array" ref="Z3842">IF(COUNTIF(N3842,"spare"),"","$."&amp;_xlfn.REGEXEXTRACT(J3842,"^PT\d+[FQ]\d+_(.*)", 2))</f>
        <v>$.RMS_Current_Phase_Neut</v>
      </c>
      <c r="AA3842" s="12">
        <f t="shared" si="814"/>
        <v>18</v>
      </c>
      <c r="AB3842" s="6" t="s">
        <v>195</v>
      </c>
      <c r="AC3842" s="103">
        <v>3006</v>
      </c>
      <c r="AJ3842" s="80"/>
      <c r="AK3842" s="113" t="s">
        <v>1423</v>
      </c>
      <c r="AN3842" s="80"/>
      <c r="AO3842" s="80"/>
      <c r="AP3842" s="80"/>
      <c r="AQ3842" s="80"/>
      <c r="AR3842" s="127"/>
      <c r="AS3842" s="80"/>
      <c r="AT3842" s="7"/>
      <c r="AU3842" s="7"/>
      <c r="AV3842" s="165"/>
      <c r="AW3842" s="166"/>
      <c r="AX3842" s="137"/>
      <c r="AY3842" s="147"/>
      <c r="AZ3842" s="167"/>
      <c r="BA3842" s="167"/>
      <c r="BB3842" s="147" t="str">
        <f t="shared" si="812"/>
        <v/>
      </c>
      <c r="BC3842" s="168"/>
      <c r="BD3842" s="165"/>
      <c r="BE3842" s="165"/>
      <c r="BF3842" s="165"/>
      <c r="BG3842" s="165"/>
      <c r="BH3842" s="165"/>
      <c r="BI3842" s="165"/>
      <c r="BJ3842" s="165"/>
      <c r="BK3842" s="165"/>
      <c r="BL3842" s="165"/>
      <c r="BM3842" s="165"/>
      <c r="BN3842" s="165"/>
      <c r="BO3842" s="165"/>
      <c r="BP3842" s="165"/>
      <c r="BQ3842" s="165"/>
      <c r="BS3842" s="6"/>
      <c r="BT3842" s="11"/>
      <c r="BU3842" s="6"/>
      <c r="BV3842" s="6"/>
    </row>
    <row r="3843" spans="1:74" ht="15.75" x14ac:dyDescent="0.25">
      <c r="A3843" s="52" t="s">
        <v>1422</v>
      </c>
      <c r="B3843" s="56"/>
      <c r="C3843" s="7" t="s">
        <v>118</v>
      </c>
      <c r="D3843" s="7" t="s">
        <v>6559</v>
      </c>
      <c r="E3843" s="7"/>
      <c r="F3843" s="64"/>
      <c r="G3843" s="6"/>
      <c r="H3843" s="6"/>
      <c r="I3843" s="10" t="s">
        <v>110</v>
      </c>
      <c r="J3843" s="11" t="s">
        <v>8346</v>
      </c>
      <c r="K3843" s="194" t="s">
        <v>510</v>
      </c>
      <c r="L3843" s="176"/>
      <c r="M3843" s="176">
        <v>1000</v>
      </c>
      <c r="N3843" s="80" t="s">
        <v>6855</v>
      </c>
      <c r="O3843" s="162"/>
      <c r="P3843" s="80" t="s">
        <v>3636</v>
      </c>
      <c r="Q3843" s="80"/>
      <c r="R3843" s="80"/>
      <c r="S3843" s="163"/>
      <c r="T3843" s="213"/>
      <c r="U3843" s="162"/>
      <c r="V3843" s="164"/>
      <c r="W3843" s="12" t="str">
        <f t="shared" si="813"/>
        <v>Mqtt1</v>
      </c>
      <c r="X3843" s="196" t="s">
        <v>10649</v>
      </c>
      <c r="Y3843" s="6" t="str">
        <f t="shared" si="806"/>
        <v>marpower/power-tag/kvm-helmstation-ps-sb</v>
      </c>
      <c r="Z3843" s="103" t="str" cm="1">
        <f t="array" ref="Z3843">IF(COUNTIF(N3843,"spare"),"","$."&amp;_xlfn.REGEXEXTRACT(J3843,"^PT\d+[FQ]\d+_(.*)", 2))</f>
        <v>$.RMS_Voltage_A_N</v>
      </c>
      <c r="AA3843" s="12">
        <f t="shared" si="814"/>
        <v>18</v>
      </c>
      <c r="AB3843" s="6" t="s">
        <v>195</v>
      </c>
      <c r="AC3843" s="103">
        <v>3028</v>
      </c>
      <c r="AJ3843" s="80"/>
      <c r="AK3843" s="113" t="s">
        <v>1424</v>
      </c>
      <c r="AN3843" s="80"/>
      <c r="AO3843" s="80"/>
      <c r="AP3843" s="80"/>
      <c r="AQ3843" s="80"/>
      <c r="AR3843" s="127"/>
      <c r="AS3843" s="80"/>
      <c r="AT3843" s="7"/>
      <c r="AU3843" s="7"/>
      <c r="AV3843" s="165"/>
      <c r="AW3843" s="166"/>
      <c r="AX3843" s="137"/>
      <c r="AY3843" s="147"/>
      <c r="AZ3843" s="167"/>
      <c r="BA3843" s="167"/>
      <c r="BB3843" s="147" t="str">
        <f t="shared" si="812"/>
        <v/>
      </c>
      <c r="BC3843" s="168"/>
      <c r="BD3843" s="165"/>
      <c r="BE3843" s="165"/>
      <c r="BF3843" s="165"/>
      <c r="BG3843" s="165"/>
      <c r="BH3843" s="165"/>
      <c r="BI3843" s="165"/>
      <c r="BJ3843" s="165"/>
      <c r="BK3843" s="165"/>
      <c r="BL3843" s="165"/>
      <c r="BM3843" s="165"/>
      <c r="BN3843" s="165"/>
      <c r="BO3843" s="165"/>
      <c r="BP3843" s="165"/>
      <c r="BQ3843" s="165"/>
      <c r="BS3843" s="6"/>
      <c r="BT3843" s="11"/>
      <c r="BU3843" s="6"/>
      <c r="BV3843" s="6"/>
    </row>
    <row r="3844" spans="1:74" ht="15.75" x14ac:dyDescent="0.25">
      <c r="A3844" s="52" t="s">
        <v>1422</v>
      </c>
      <c r="B3844" s="56"/>
      <c r="C3844" s="7" t="s">
        <v>118</v>
      </c>
      <c r="D3844" s="7" t="s">
        <v>6559</v>
      </c>
      <c r="E3844" s="7"/>
      <c r="F3844" s="64"/>
      <c r="G3844" s="6"/>
      <c r="H3844" s="6"/>
      <c r="I3844" s="10" t="s">
        <v>110</v>
      </c>
      <c r="J3844" s="11" t="s">
        <v>8523</v>
      </c>
      <c r="K3844" s="194" t="s">
        <v>510</v>
      </c>
      <c r="L3844" s="176"/>
      <c r="M3844" s="176">
        <v>1000</v>
      </c>
      <c r="N3844" s="80" t="s">
        <v>6855</v>
      </c>
      <c r="O3844" s="162"/>
      <c r="P3844" s="80" t="s">
        <v>3637</v>
      </c>
      <c r="Q3844" s="80"/>
      <c r="R3844" s="80"/>
      <c r="S3844" s="163"/>
      <c r="T3844" s="213"/>
      <c r="U3844" s="162"/>
      <c r="V3844" s="164"/>
      <c r="W3844" s="12" t="str">
        <f t="shared" si="813"/>
        <v>Mqtt1</v>
      </c>
      <c r="X3844" s="196" t="s">
        <v>10649</v>
      </c>
      <c r="Y3844" s="6" t="str">
        <f t="shared" si="806"/>
        <v>marpower/power-tag/kvm-helmstation-ps-sb</v>
      </c>
      <c r="Z3844" s="103" t="str" cm="1">
        <f t="array" ref="Z3844">IF(COUNTIF(N3844,"spare"),"","$."&amp;_xlfn.REGEXEXTRACT(J3844,"^PT\d+[FQ]\d+_(.*)", 2))</f>
        <v>$.RMS_Voltage_B_N</v>
      </c>
      <c r="AA3844" s="12">
        <f t="shared" si="814"/>
        <v>18</v>
      </c>
      <c r="AB3844" s="6" t="s">
        <v>195</v>
      </c>
      <c r="AC3844" s="103">
        <v>3030</v>
      </c>
      <c r="AJ3844" s="80"/>
      <c r="AK3844" s="113" t="s">
        <v>1424</v>
      </c>
      <c r="AN3844" s="80"/>
      <c r="AO3844" s="80"/>
      <c r="AP3844" s="80"/>
      <c r="AQ3844" s="80"/>
      <c r="AR3844" s="127"/>
      <c r="AS3844" s="80"/>
      <c r="AT3844" s="7"/>
      <c r="AU3844" s="7"/>
      <c r="AV3844" s="165"/>
      <c r="AW3844" s="166"/>
      <c r="AX3844" s="137"/>
      <c r="AY3844" s="147"/>
      <c r="AZ3844" s="167"/>
      <c r="BA3844" s="167"/>
      <c r="BB3844" s="147" t="str">
        <f t="shared" si="812"/>
        <v/>
      </c>
      <c r="BC3844" s="168"/>
      <c r="BD3844" s="165"/>
      <c r="BE3844" s="165"/>
      <c r="BF3844" s="165"/>
      <c r="BG3844" s="165"/>
      <c r="BH3844" s="165"/>
      <c r="BI3844" s="165"/>
      <c r="BJ3844" s="165"/>
      <c r="BK3844" s="165"/>
      <c r="BL3844" s="165"/>
      <c r="BM3844" s="165"/>
      <c r="BN3844" s="165"/>
      <c r="BO3844" s="165"/>
      <c r="BP3844" s="165"/>
      <c r="BQ3844" s="165"/>
      <c r="BS3844" s="6"/>
      <c r="BT3844" s="11"/>
      <c r="BU3844" s="6"/>
      <c r="BV3844" s="6"/>
    </row>
    <row r="3845" spans="1:74" ht="15.75" x14ac:dyDescent="0.25">
      <c r="A3845" s="52" t="s">
        <v>1422</v>
      </c>
      <c r="B3845" s="56"/>
      <c r="C3845" s="7" t="s">
        <v>118</v>
      </c>
      <c r="D3845" s="7" t="s">
        <v>6559</v>
      </c>
      <c r="E3845" s="7"/>
      <c r="F3845" s="64"/>
      <c r="G3845" s="6"/>
      <c r="H3845" s="6"/>
      <c r="I3845" s="10" t="s">
        <v>110</v>
      </c>
      <c r="J3845" s="11" t="s">
        <v>8700</v>
      </c>
      <c r="K3845" s="194" t="s">
        <v>510</v>
      </c>
      <c r="L3845" s="176"/>
      <c r="M3845" s="176">
        <v>1000</v>
      </c>
      <c r="N3845" s="80" t="s">
        <v>6855</v>
      </c>
      <c r="O3845" s="162"/>
      <c r="P3845" s="80" t="s">
        <v>3638</v>
      </c>
      <c r="Q3845" s="80"/>
      <c r="R3845" s="80"/>
      <c r="S3845" s="163"/>
      <c r="T3845" s="213"/>
      <c r="U3845" s="162"/>
      <c r="V3845" s="164"/>
      <c r="W3845" s="12" t="str">
        <f t="shared" si="813"/>
        <v>Mqtt1</v>
      </c>
      <c r="X3845" s="196" t="s">
        <v>10649</v>
      </c>
      <c r="Y3845" s="6" t="str">
        <f t="shared" si="806"/>
        <v>marpower/power-tag/kvm-helmstation-ps-sb</v>
      </c>
      <c r="Z3845" s="103" t="str" cm="1">
        <f t="array" ref="Z3845">IF(COUNTIF(N3845,"spare"),"","$."&amp;_xlfn.REGEXEXTRACT(J3845,"^PT\d+[FQ]\d+_(.*)", 2))</f>
        <v>$.RMS_Voltage_C_N</v>
      </c>
      <c r="AA3845" s="12">
        <f t="shared" si="814"/>
        <v>18</v>
      </c>
      <c r="AB3845" s="6" t="s">
        <v>195</v>
      </c>
      <c r="AC3845" s="103">
        <v>3032</v>
      </c>
      <c r="AJ3845" s="80"/>
      <c r="AK3845" s="113" t="s">
        <v>1424</v>
      </c>
      <c r="AN3845" s="80"/>
      <c r="AO3845" s="80"/>
      <c r="AP3845" s="80"/>
      <c r="AQ3845" s="80"/>
      <c r="AR3845" s="127"/>
      <c r="AS3845" s="80"/>
      <c r="AT3845" s="7"/>
      <c r="AU3845" s="7"/>
      <c r="AV3845" s="165"/>
      <c r="AW3845" s="166"/>
      <c r="AX3845" s="137"/>
      <c r="AY3845" s="147"/>
      <c r="AZ3845" s="167"/>
      <c r="BA3845" s="167"/>
      <c r="BB3845" s="147" t="str">
        <f t="shared" si="812"/>
        <v/>
      </c>
      <c r="BC3845" s="168"/>
      <c r="BD3845" s="165"/>
      <c r="BE3845" s="165"/>
      <c r="BF3845" s="165"/>
      <c r="BG3845" s="165"/>
      <c r="BH3845" s="165"/>
      <c r="BI3845" s="165"/>
      <c r="BJ3845" s="165"/>
      <c r="BK3845" s="165"/>
      <c r="BL3845" s="165"/>
      <c r="BM3845" s="165"/>
      <c r="BN3845" s="165"/>
      <c r="BO3845" s="165"/>
      <c r="BP3845" s="165"/>
      <c r="BQ3845" s="165"/>
      <c r="BS3845" s="6"/>
      <c r="BT3845" s="11"/>
      <c r="BU3845" s="6"/>
      <c r="BV3845" s="6"/>
    </row>
    <row r="3846" spans="1:74" ht="15.75" x14ac:dyDescent="0.25">
      <c r="A3846" s="52" t="s">
        <v>1422</v>
      </c>
      <c r="B3846" s="56"/>
      <c r="C3846" s="7" t="s">
        <v>118</v>
      </c>
      <c r="D3846" s="7" t="s">
        <v>6559</v>
      </c>
      <c r="E3846" s="7"/>
      <c r="F3846" s="64"/>
      <c r="G3846" s="6"/>
      <c r="H3846" s="6"/>
      <c r="I3846" s="10" t="s">
        <v>110</v>
      </c>
      <c r="J3846" s="11" t="s">
        <v>3081</v>
      </c>
      <c r="K3846" s="194" t="s">
        <v>510</v>
      </c>
      <c r="L3846" s="176"/>
      <c r="M3846" s="176">
        <v>1000</v>
      </c>
      <c r="N3846" s="80" t="s">
        <v>6855</v>
      </c>
      <c r="O3846" s="162"/>
      <c r="P3846" s="80" t="s">
        <v>3639</v>
      </c>
      <c r="Q3846" s="80"/>
      <c r="R3846" s="80"/>
      <c r="S3846" s="163"/>
      <c r="T3846" s="213"/>
      <c r="U3846" s="162"/>
      <c r="V3846" s="164"/>
      <c r="W3846" s="12" t="str">
        <f t="shared" si="813"/>
        <v>Mqtt1</v>
      </c>
      <c r="X3846" s="196" t="s">
        <v>10649</v>
      </c>
      <c r="Y3846" s="6" t="str">
        <f t="shared" si="806"/>
        <v>marpower/power-tag/kvm-helmstation-ps-sb</v>
      </c>
      <c r="Z3846" s="103" t="str" cm="1">
        <f t="array" ref="Z3846">IF(COUNTIF(N3846,"spare"),"","$."&amp;_xlfn.REGEXEXTRACT(J3846,"^PT\d+[FQ]\d+_(.*)", 2))</f>
        <v>$.Active_Power_Phase_A</v>
      </c>
      <c r="AA3846" s="12">
        <f t="shared" si="814"/>
        <v>18</v>
      </c>
      <c r="AB3846" s="6" t="s">
        <v>195</v>
      </c>
      <c r="AC3846" s="103">
        <v>3054</v>
      </c>
      <c r="AJ3846" s="80"/>
      <c r="AK3846" s="113" t="s">
        <v>1425</v>
      </c>
      <c r="AN3846" s="80"/>
      <c r="AO3846" s="80"/>
      <c r="AP3846" s="80"/>
      <c r="AQ3846" s="80"/>
      <c r="AR3846" s="127"/>
      <c r="AS3846" s="80"/>
      <c r="AT3846" s="7"/>
      <c r="AU3846" s="7"/>
      <c r="AV3846" s="165"/>
      <c r="AW3846" s="166"/>
      <c r="AX3846" s="137"/>
      <c r="AY3846" s="147"/>
      <c r="AZ3846" s="167"/>
      <c r="BA3846" s="167"/>
      <c r="BB3846" s="147" t="str">
        <f t="shared" si="812"/>
        <v/>
      </c>
      <c r="BC3846" s="168"/>
      <c r="BD3846" s="165"/>
      <c r="BE3846" s="165"/>
      <c r="BF3846" s="165"/>
      <c r="BG3846" s="165"/>
      <c r="BH3846" s="165"/>
      <c r="BI3846" s="165"/>
      <c r="BJ3846" s="165"/>
      <c r="BK3846" s="165"/>
      <c r="BL3846" s="165"/>
      <c r="BM3846" s="165"/>
      <c r="BN3846" s="165"/>
      <c r="BO3846" s="165"/>
      <c r="BP3846" s="165"/>
      <c r="BQ3846" s="165"/>
      <c r="BS3846" s="6"/>
      <c r="BT3846" s="11"/>
      <c r="BU3846" s="6"/>
      <c r="BV3846" s="6"/>
    </row>
    <row r="3847" spans="1:74" ht="15.75" x14ac:dyDescent="0.25">
      <c r="A3847" s="52" t="s">
        <v>1422</v>
      </c>
      <c r="B3847" s="56"/>
      <c r="C3847" s="7" t="s">
        <v>118</v>
      </c>
      <c r="D3847" s="7" t="s">
        <v>6559</v>
      </c>
      <c r="E3847" s="7"/>
      <c r="F3847" s="64"/>
      <c r="G3847" s="6"/>
      <c r="H3847" s="6"/>
      <c r="I3847" s="10" t="s">
        <v>110</v>
      </c>
      <c r="J3847" s="11" t="s">
        <v>3082</v>
      </c>
      <c r="K3847" s="194" t="s">
        <v>510</v>
      </c>
      <c r="L3847" s="176"/>
      <c r="M3847" s="176">
        <v>1000</v>
      </c>
      <c r="N3847" s="80" t="s">
        <v>6855</v>
      </c>
      <c r="O3847" s="162"/>
      <c r="P3847" s="80" t="s">
        <v>3640</v>
      </c>
      <c r="Q3847" s="80"/>
      <c r="R3847" s="80"/>
      <c r="S3847" s="163"/>
      <c r="T3847" s="213"/>
      <c r="U3847" s="162"/>
      <c r="V3847" s="164"/>
      <c r="W3847" s="12" t="str">
        <f t="shared" si="813"/>
        <v>Mqtt1</v>
      </c>
      <c r="X3847" s="196" t="s">
        <v>10649</v>
      </c>
      <c r="Y3847" s="6" t="str">
        <f t="shared" si="806"/>
        <v>marpower/power-tag/kvm-helmstation-ps-sb</v>
      </c>
      <c r="Z3847" s="103" t="str" cm="1">
        <f t="array" ref="Z3847">IF(COUNTIF(N3847,"spare"),"","$."&amp;_xlfn.REGEXEXTRACT(J3847,"^PT\d+[FQ]\d+_(.*)", 2))</f>
        <v>$.Active_Power_Phase_B</v>
      </c>
      <c r="AA3847" s="12">
        <f t="shared" si="814"/>
        <v>18</v>
      </c>
      <c r="AB3847" s="6" t="s">
        <v>195</v>
      </c>
      <c r="AC3847" s="103">
        <v>3056</v>
      </c>
      <c r="AJ3847" s="80"/>
      <c r="AK3847" s="113" t="s">
        <v>1425</v>
      </c>
      <c r="AN3847" s="80"/>
      <c r="AO3847" s="80"/>
      <c r="AP3847" s="80"/>
      <c r="AQ3847" s="80"/>
      <c r="AR3847" s="127"/>
      <c r="AS3847" s="80"/>
      <c r="AT3847" s="7"/>
      <c r="AU3847" s="7"/>
      <c r="AV3847" s="165"/>
      <c r="AW3847" s="166"/>
      <c r="AX3847" s="137"/>
      <c r="AY3847" s="147"/>
      <c r="AZ3847" s="167"/>
      <c r="BA3847" s="167"/>
      <c r="BB3847" s="147" t="str">
        <f t="shared" si="812"/>
        <v/>
      </c>
      <c r="BC3847" s="168"/>
      <c r="BD3847" s="165"/>
      <c r="BE3847" s="165"/>
      <c r="BF3847" s="165"/>
      <c r="BG3847" s="165"/>
      <c r="BH3847" s="165"/>
      <c r="BI3847" s="165"/>
      <c r="BJ3847" s="165"/>
      <c r="BK3847" s="165"/>
      <c r="BL3847" s="165"/>
      <c r="BM3847" s="165"/>
      <c r="BN3847" s="165"/>
      <c r="BO3847" s="165"/>
      <c r="BP3847" s="165"/>
      <c r="BQ3847" s="165"/>
      <c r="BS3847" s="6"/>
      <c r="BT3847" s="11"/>
      <c r="BU3847" s="6"/>
      <c r="BV3847" s="6"/>
    </row>
    <row r="3848" spans="1:74" ht="15.75" x14ac:dyDescent="0.25">
      <c r="A3848" s="52" t="s">
        <v>1422</v>
      </c>
      <c r="B3848" s="56"/>
      <c r="C3848" s="7" t="s">
        <v>118</v>
      </c>
      <c r="D3848" s="7" t="s">
        <v>6559</v>
      </c>
      <c r="E3848" s="7"/>
      <c r="F3848" s="64"/>
      <c r="G3848" s="6"/>
      <c r="H3848" s="6"/>
      <c r="I3848" s="10" t="s">
        <v>110</v>
      </c>
      <c r="J3848" s="11" t="s">
        <v>3083</v>
      </c>
      <c r="K3848" s="194" t="s">
        <v>510</v>
      </c>
      <c r="L3848" s="176"/>
      <c r="M3848" s="176">
        <v>1000</v>
      </c>
      <c r="N3848" s="80" t="s">
        <v>6855</v>
      </c>
      <c r="O3848" s="162"/>
      <c r="P3848" s="80" t="s">
        <v>3641</v>
      </c>
      <c r="Q3848" s="80"/>
      <c r="R3848" s="80"/>
      <c r="S3848" s="163"/>
      <c r="T3848" s="213"/>
      <c r="U3848" s="162"/>
      <c r="V3848" s="164"/>
      <c r="W3848" s="12" t="str">
        <f t="shared" si="813"/>
        <v>Mqtt1</v>
      </c>
      <c r="X3848" s="196" t="s">
        <v>10649</v>
      </c>
      <c r="Y3848" s="6" t="str">
        <f t="shared" si="806"/>
        <v>marpower/power-tag/kvm-helmstation-ps-sb</v>
      </c>
      <c r="Z3848" s="103" t="str" cm="1">
        <f t="array" ref="Z3848">IF(COUNTIF(N3848,"spare"),"","$."&amp;_xlfn.REGEXEXTRACT(J3848,"^PT\d+[FQ]\d+_(.*)", 2))</f>
        <v>$.Active_Power_Phase_C</v>
      </c>
      <c r="AA3848" s="12">
        <f t="shared" si="814"/>
        <v>18</v>
      </c>
      <c r="AB3848" s="6" t="s">
        <v>195</v>
      </c>
      <c r="AC3848" s="103">
        <v>3058</v>
      </c>
      <c r="AJ3848" s="80"/>
      <c r="AK3848" s="113" t="s">
        <v>1425</v>
      </c>
      <c r="AN3848" s="80"/>
      <c r="AO3848" s="80"/>
      <c r="AP3848" s="80"/>
      <c r="AQ3848" s="80"/>
      <c r="AR3848" s="127"/>
      <c r="AS3848" s="80"/>
      <c r="AT3848" s="7"/>
      <c r="AU3848" s="7"/>
      <c r="AV3848" s="165"/>
      <c r="AW3848" s="166"/>
      <c r="AX3848" s="137"/>
      <c r="AY3848" s="147"/>
      <c r="AZ3848" s="167"/>
      <c r="BA3848" s="167"/>
      <c r="BB3848" s="147" t="str">
        <f t="shared" si="812"/>
        <v/>
      </c>
      <c r="BC3848" s="168"/>
      <c r="BD3848" s="165"/>
      <c r="BE3848" s="165"/>
      <c r="BF3848" s="165"/>
      <c r="BG3848" s="165"/>
      <c r="BH3848" s="165"/>
      <c r="BI3848" s="165"/>
      <c r="BJ3848" s="165"/>
      <c r="BK3848" s="165"/>
      <c r="BL3848" s="165"/>
      <c r="BM3848" s="165"/>
      <c r="BN3848" s="165"/>
      <c r="BO3848" s="165"/>
      <c r="BP3848" s="165"/>
      <c r="BQ3848" s="165"/>
      <c r="BS3848" s="6"/>
      <c r="BT3848" s="11"/>
      <c r="BU3848" s="6"/>
      <c r="BV3848" s="6"/>
    </row>
    <row r="3849" spans="1:74" ht="15.75" x14ac:dyDescent="0.25">
      <c r="A3849" s="52" t="s">
        <v>1422</v>
      </c>
      <c r="B3849" s="56"/>
      <c r="C3849" s="7" t="s">
        <v>118</v>
      </c>
      <c r="D3849" s="7" t="s">
        <v>6559</v>
      </c>
      <c r="E3849" s="7"/>
      <c r="F3849" s="64"/>
      <c r="G3849" s="6"/>
      <c r="H3849" s="6"/>
      <c r="I3849" s="10" t="s">
        <v>110</v>
      </c>
      <c r="J3849" s="11" t="s">
        <v>3084</v>
      </c>
      <c r="K3849" s="194" t="s">
        <v>510</v>
      </c>
      <c r="L3849" s="176"/>
      <c r="M3849" s="176">
        <v>1000</v>
      </c>
      <c r="N3849" s="80" t="s">
        <v>6855</v>
      </c>
      <c r="O3849" s="162"/>
      <c r="P3849" s="80" t="s">
        <v>3642</v>
      </c>
      <c r="Q3849" s="80"/>
      <c r="R3849" s="80"/>
      <c r="S3849" s="163"/>
      <c r="T3849" s="213"/>
      <c r="U3849" s="162"/>
      <c r="V3849" s="164"/>
      <c r="W3849" s="12" t="str">
        <f t="shared" si="813"/>
        <v>Mqtt1</v>
      </c>
      <c r="X3849" s="196" t="s">
        <v>10649</v>
      </c>
      <c r="Y3849" s="6" t="str">
        <f t="shared" si="806"/>
        <v>marpower/power-tag/kvm-helmstation-ps-sb</v>
      </c>
      <c r="Z3849" s="103" t="str" cm="1">
        <f t="array" ref="Z3849">IF(COUNTIF(N3849,"spare"),"","$."&amp;_xlfn.REGEXEXTRACT(J3849,"^PT\d+[FQ]\d+_(.*)", 2))</f>
        <v>$.Total_Active_Power</v>
      </c>
      <c r="AA3849" s="12">
        <f t="shared" si="814"/>
        <v>18</v>
      </c>
      <c r="AB3849" s="6" t="s">
        <v>195</v>
      </c>
      <c r="AC3849" s="103">
        <v>3060</v>
      </c>
      <c r="AJ3849" s="80"/>
      <c r="AK3849" s="113" t="s">
        <v>1425</v>
      </c>
      <c r="AN3849" s="80"/>
      <c r="AO3849" s="80"/>
      <c r="AP3849" s="80"/>
      <c r="AQ3849" s="80"/>
      <c r="AR3849" s="127"/>
      <c r="AS3849" s="80"/>
      <c r="AT3849" s="7"/>
      <c r="AU3849" s="7"/>
      <c r="AV3849" s="165"/>
      <c r="AW3849" s="166"/>
      <c r="AX3849" s="137"/>
      <c r="AY3849" s="147"/>
      <c r="AZ3849" s="167"/>
      <c r="BA3849" s="167"/>
      <c r="BB3849" s="147" t="str">
        <f t="shared" si="812"/>
        <v/>
      </c>
      <c r="BC3849" s="168"/>
      <c r="BD3849" s="165"/>
      <c r="BE3849" s="165"/>
      <c r="BF3849" s="165"/>
      <c r="BG3849" s="165"/>
      <c r="BH3849" s="165"/>
      <c r="BI3849" s="165"/>
      <c r="BJ3849" s="165"/>
      <c r="BK3849" s="165"/>
      <c r="BL3849" s="165"/>
      <c r="BM3849" s="165"/>
      <c r="BN3849" s="165"/>
      <c r="BO3849" s="165"/>
      <c r="BP3849" s="165"/>
      <c r="BQ3849" s="165"/>
      <c r="BS3849" s="6"/>
      <c r="BT3849" s="11"/>
      <c r="BU3849" s="6"/>
      <c r="BV3849" s="6"/>
    </row>
    <row r="3850" spans="1:74" ht="15.75" x14ac:dyDescent="0.25">
      <c r="A3850" s="52" t="s">
        <v>1422</v>
      </c>
      <c r="B3850" s="56"/>
      <c r="C3850" s="7" t="s">
        <v>118</v>
      </c>
      <c r="D3850" s="7" t="s">
        <v>6559</v>
      </c>
      <c r="E3850" s="7"/>
      <c r="F3850" s="64"/>
      <c r="G3850" s="6"/>
      <c r="H3850" s="6"/>
      <c r="I3850" s="10" t="s">
        <v>110</v>
      </c>
      <c r="J3850" s="11" t="s">
        <v>3085</v>
      </c>
      <c r="K3850" s="194" t="s">
        <v>510</v>
      </c>
      <c r="L3850" s="176"/>
      <c r="M3850" s="176">
        <v>1000</v>
      </c>
      <c r="N3850" s="80" t="s">
        <v>6855</v>
      </c>
      <c r="O3850" s="162"/>
      <c r="P3850" s="80" t="s">
        <v>3643</v>
      </c>
      <c r="Q3850" s="80"/>
      <c r="R3850" s="80"/>
      <c r="S3850" s="163"/>
      <c r="T3850" s="213"/>
      <c r="U3850" s="162"/>
      <c r="V3850" s="164"/>
      <c r="W3850" s="12" t="str">
        <f t="shared" si="813"/>
        <v>Mqtt1</v>
      </c>
      <c r="X3850" s="196" t="s">
        <v>10649</v>
      </c>
      <c r="Y3850" s="6" t="str">
        <f t="shared" si="806"/>
        <v>marpower/power-tag/kvm-helmstation-ps-sb</v>
      </c>
      <c r="Z3850" s="103" t="str" cm="1">
        <f t="array" ref="Z3850">IF(COUNTIF(N3850,"spare"),"","$."&amp;_xlfn.REGEXEXTRACT(J3850,"^PT\d+[FQ]\d+_(.*)", 2))</f>
        <v>$.Power_Factor_Phase_A</v>
      </c>
      <c r="AA3850" s="12">
        <f t="shared" si="814"/>
        <v>18</v>
      </c>
      <c r="AB3850" s="6" t="s">
        <v>195</v>
      </c>
      <c r="AC3850" s="103">
        <v>3078</v>
      </c>
      <c r="AJ3850" s="80"/>
      <c r="AK3850" s="113" t="s">
        <v>1426</v>
      </c>
      <c r="AN3850" s="80"/>
      <c r="AO3850" s="80"/>
      <c r="AP3850" s="80"/>
      <c r="AQ3850" s="80"/>
      <c r="AR3850" s="127"/>
      <c r="AS3850" s="80"/>
      <c r="AT3850" s="7"/>
      <c r="AU3850" s="7"/>
      <c r="AV3850" s="165"/>
      <c r="AW3850" s="166"/>
      <c r="AX3850" s="137"/>
      <c r="AY3850" s="147"/>
      <c r="AZ3850" s="167"/>
      <c r="BA3850" s="167"/>
      <c r="BB3850" s="147" t="str">
        <f t="shared" si="812"/>
        <v/>
      </c>
      <c r="BC3850" s="168"/>
      <c r="BD3850" s="165"/>
      <c r="BE3850" s="165"/>
      <c r="BF3850" s="165"/>
      <c r="BG3850" s="165"/>
      <c r="BH3850" s="165"/>
      <c r="BI3850" s="165"/>
      <c r="BJ3850" s="165"/>
      <c r="BK3850" s="165"/>
      <c r="BL3850" s="165"/>
      <c r="BM3850" s="165"/>
      <c r="BN3850" s="165"/>
      <c r="BO3850" s="165"/>
      <c r="BP3850" s="165"/>
      <c r="BQ3850" s="165"/>
      <c r="BS3850" s="6"/>
      <c r="BT3850" s="11"/>
      <c r="BU3850" s="6"/>
      <c r="BV3850" s="6"/>
    </row>
    <row r="3851" spans="1:74" ht="15.75" x14ac:dyDescent="0.25">
      <c r="A3851" s="52" t="s">
        <v>1422</v>
      </c>
      <c r="B3851" s="56"/>
      <c r="C3851" s="7" t="s">
        <v>118</v>
      </c>
      <c r="D3851" s="7" t="s">
        <v>6559</v>
      </c>
      <c r="E3851" s="7"/>
      <c r="F3851" s="64"/>
      <c r="G3851" s="6"/>
      <c r="H3851" s="6"/>
      <c r="I3851" s="10" t="s">
        <v>110</v>
      </c>
      <c r="J3851" s="11" t="s">
        <v>3086</v>
      </c>
      <c r="K3851" s="194" t="s">
        <v>510</v>
      </c>
      <c r="L3851" s="176"/>
      <c r="M3851" s="176">
        <v>1000</v>
      </c>
      <c r="N3851" s="80" t="s">
        <v>6855</v>
      </c>
      <c r="O3851" s="162"/>
      <c r="P3851" s="80" t="s">
        <v>3644</v>
      </c>
      <c r="Q3851" s="80"/>
      <c r="R3851" s="80"/>
      <c r="S3851" s="163"/>
      <c r="T3851" s="213"/>
      <c r="U3851" s="162"/>
      <c r="V3851" s="164"/>
      <c r="W3851" s="12" t="str">
        <f t="shared" si="813"/>
        <v>Mqtt1</v>
      </c>
      <c r="X3851" s="196" t="s">
        <v>10649</v>
      </c>
      <c r="Y3851" s="6" t="str">
        <f t="shared" ref="Y3851:Y3914" si="815">LOWER(_xlfn.CONCAT("marpower/",SUBSTITUTE(SUBSTITUTE("power-tag/" &amp; X3851," ","-"),"_","-")))</f>
        <v>marpower/power-tag/kvm-helmstation-ps-sb</v>
      </c>
      <c r="Z3851" s="103" t="str" cm="1">
        <f t="array" ref="Z3851">IF(COUNTIF(N3851,"spare"),"","$."&amp;_xlfn.REGEXEXTRACT(J3851,"^PT\d+[FQ]\d+_(.*)", 2))</f>
        <v>$.Power_Factor_Phase_B</v>
      </c>
      <c r="AA3851" s="12">
        <f t="shared" si="814"/>
        <v>18</v>
      </c>
      <c r="AB3851" s="6" t="s">
        <v>195</v>
      </c>
      <c r="AC3851" s="103">
        <v>3080</v>
      </c>
      <c r="AJ3851" s="80"/>
      <c r="AK3851" s="113" t="s">
        <v>1426</v>
      </c>
      <c r="AN3851" s="80"/>
      <c r="AO3851" s="80"/>
      <c r="AP3851" s="80"/>
      <c r="AQ3851" s="80"/>
      <c r="AR3851" s="127"/>
      <c r="AS3851" s="80"/>
      <c r="AT3851" s="7"/>
      <c r="AU3851" s="7"/>
      <c r="AV3851" s="165"/>
      <c r="AW3851" s="166"/>
      <c r="AX3851" s="137"/>
      <c r="AY3851" s="147"/>
      <c r="AZ3851" s="167"/>
      <c r="BA3851" s="167"/>
      <c r="BB3851" s="147" t="str">
        <f t="shared" si="812"/>
        <v/>
      </c>
      <c r="BC3851" s="168"/>
      <c r="BD3851" s="165"/>
      <c r="BE3851" s="165"/>
      <c r="BF3851" s="165"/>
      <c r="BG3851" s="165"/>
      <c r="BH3851" s="165"/>
      <c r="BI3851" s="165"/>
      <c r="BJ3851" s="165"/>
      <c r="BK3851" s="165"/>
      <c r="BL3851" s="165"/>
      <c r="BM3851" s="165"/>
      <c r="BN3851" s="165"/>
      <c r="BO3851" s="165"/>
      <c r="BP3851" s="165"/>
      <c r="BQ3851" s="165"/>
      <c r="BS3851" s="6"/>
      <c r="BT3851" s="11"/>
      <c r="BU3851" s="6"/>
      <c r="BV3851" s="6"/>
    </row>
    <row r="3852" spans="1:74" ht="15.75" x14ac:dyDescent="0.25">
      <c r="A3852" s="52" t="s">
        <v>1422</v>
      </c>
      <c r="B3852" s="56"/>
      <c r="C3852" s="7" t="s">
        <v>118</v>
      </c>
      <c r="D3852" s="7" t="s">
        <v>6559</v>
      </c>
      <c r="E3852" s="7"/>
      <c r="F3852" s="64"/>
      <c r="G3852" s="6"/>
      <c r="H3852" s="6"/>
      <c r="I3852" s="10" t="s">
        <v>110</v>
      </c>
      <c r="J3852" s="11" t="s">
        <v>3087</v>
      </c>
      <c r="K3852" s="194" t="s">
        <v>510</v>
      </c>
      <c r="L3852" s="176"/>
      <c r="M3852" s="176">
        <v>1000</v>
      </c>
      <c r="N3852" s="80" t="s">
        <v>6855</v>
      </c>
      <c r="O3852" s="162"/>
      <c r="P3852" s="80" t="s">
        <v>3645</v>
      </c>
      <c r="Q3852" s="80"/>
      <c r="R3852" s="80"/>
      <c r="S3852" s="163"/>
      <c r="T3852" s="213"/>
      <c r="U3852" s="162"/>
      <c r="V3852" s="164"/>
      <c r="W3852" s="12" t="str">
        <f t="shared" si="813"/>
        <v>Mqtt1</v>
      </c>
      <c r="X3852" s="196" t="s">
        <v>10649</v>
      </c>
      <c r="Y3852" s="6" t="str">
        <f t="shared" si="815"/>
        <v>marpower/power-tag/kvm-helmstation-ps-sb</v>
      </c>
      <c r="Z3852" s="103" t="str" cm="1">
        <f t="array" ref="Z3852">IF(COUNTIF(N3852,"spare"),"","$."&amp;_xlfn.REGEXEXTRACT(J3852,"^PT\d+[FQ]\d+_(.*)", 2))</f>
        <v>$.Power_Factor_Phase_C</v>
      </c>
      <c r="AA3852" s="12">
        <f t="shared" si="814"/>
        <v>18</v>
      </c>
      <c r="AB3852" s="6" t="s">
        <v>195</v>
      </c>
      <c r="AC3852" s="103">
        <v>3082</v>
      </c>
      <c r="AJ3852" s="80"/>
      <c r="AK3852" s="113" t="s">
        <v>1426</v>
      </c>
      <c r="AN3852" s="80"/>
      <c r="AO3852" s="80"/>
      <c r="AP3852" s="80"/>
      <c r="AQ3852" s="80"/>
      <c r="AR3852" s="127"/>
      <c r="AS3852" s="80"/>
      <c r="AT3852" s="7"/>
      <c r="AU3852" s="7"/>
      <c r="AV3852" s="165"/>
      <c r="AW3852" s="166"/>
      <c r="AX3852" s="137"/>
      <c r="AY3852" s="147"/>
      <c r="AZ3852" s="167"/>
      <c r="BA3852" s="167"/>
      <c r="BB3852" s="147" t="str">
        <f t="shared" si="812"/>
        <v/>
      </c>
      <c r="BC3852" s="168"/>
      <c r="BD3852" s="165"/>
      <c r="BE3852" s="165"/>
      <c r="BF3852" s="165"/>
      <c r="BG3852" s="165"/>
      <c r="BH3852" s="165"/>
      <c r="BI3852" s="165"/>
      <c r="BJ3852" s="165"/>
      <c r="BK3852" s="165"/>
      <c r="BL3852" s="165"/>
      <c r="BM3852" s="165"/>
      <c r="BN3852" s="165"/>
      <c r="BO3852" s="165"/>
      <c r="BP3852" s="165"/>
      <c r="BQ3852" s="165"/>
      <c r="BS3852" s="6"/>
      <c r="BT3852" s="11"/>
      <c r="BU3852" s="6"/>
      <c r="BV3852" s="6"/>
    </row>
    <row r="3853" spans="1:74" ht="15.75" x14ac:dyDescent="0.25">
      <c r="A3853" s="52" t="s">
        <v>1422</v>
      </c>
      <c r="B3853" s="56"/>
      <c r="C3853" s="7" t="s">
        <v>118</v>
      </c>
      <c r="D3853" s="7" t="s">
        <v>6559</v>
      </c>
      <c r="E3853" s="7"/>
      <c r="F3853" s="64"/>
      <c r="G3853" s="6"/>
      <c r="H3853" s="6"/>
      <c r="I3853" s="10" t="s">
        <v>110</v>
      </c>
      <c r="J3853" s="11" t="s">
        <v>3088</v>
      </c>
      <c r="K3853" s="194" t="s">
        <v>510</v>
      </c>
      <c r="L3853" s="176"/>
      <c r="M3853" s="176">
        <v>1000</v>
      </c>
      <c r="N3853" s="80" t="s">
        <v>6855</v>
      </c>
      <c r="O3853" s="162"/>
      <c r="P3853" s="80" t="s">
        <v>3646</v>
      </c>
      <c r="Q3853" s="80"/>
      <c r="R3853" s="80"/>
      <c r="S3853" s="163"/>
      <c r="T3853" s="213"/>
      <c r="U3853" s="162"/>
      <c r="V3853" s="164"/>
      <c r="W3853" s="12" t="str">
        <f t="shared" si="813"/>
        <v>Mqtt1</v>
      </c>
      <c r="X3853" s="196" t="s">
        <v>10649</v>
      </c>
      <c r="Y3853" s="6" t="str">
        <f t="shared" si="815"/>
        <v>marpower/power-tag/kvm-helmstation-ps-sb</v>
      </c>
      <c r="Z3853" s="103" t="str" cm="1">
        <f t="array" ref="Z3853">IF(COUNTIF(N3853,"spare"),"","$."&amp;_xlfn.REGEXEXTRACT(J3853,"^PT\d+[FQ]\d+_(.*)", 2))</f>
        <v>$.Total_Power_Factor</v>
      </c>
      <c r="AA3853" s="12">
        <f t="shared" si="814"/>
        <v>18</v>
      </c>
      <c r="AB3853" s="6" t="s">
        <v>195</v>
      </c>
      <c r="AC3853" s="103">
        <v>3084</v>
      </c>
      <c r="AJ3853" s="80"/>
      <c r="AK3853" s="113" t="s">
        <v>1426</v>
      </c>
      <c r="AN3853" s="80"/>
      <c r="AO3853" s="80"/>
      <c r="AP3853" s="80"/>
      <c r="AQ3853" s="80"/>
      <c r="AR3853" s="127"/>
      <c r="AS3853" s="80"/>
      <c r="AT3853" s="7"/>
      <c r="AU3853" s="7"/>
      <c r="AV3853" s="165"/>
      <c r="AW3853" s="166"/>
      <c r="AX3853" s="137"/>
      <c r="AY3853" s="147"/>
      <c r="AZ3853" s="167"/>
      <c r="BA3853" s="167"/>
      <c r="BB3853" s="147" t="str">
        <f t="shared" si="812"/>
        <v/>
      </c>
      <c r="BC3853" s="168"/>
      <c r="BD3853" s="165"/>
      <c r="BE3853" s="165"/>
      <c r="BF3853" s="165"/>
      <c r="BG3853" s="165"/>
      <c r="BH3853" s="165"/>
      <c r="BI3853" s="165"/>
      <c r="BJ3853" s="165"/>
      <c r="BK3853" s="165"/>
      <c r="BL3853" s="165"/>
      <c r="BM3853" s="165"/>
      <c r="BN3853" s="165"/>
      <c r="BO3853" s="165"/>
      <c r="BP3853" s="165"/>
      <c r="BQ3853" s="165"/>
      <c r="BS3853" s="6"/>
      <c r="BT3853" s="11"/>
      <c r="BU3853" s="6"/>
      <c r="BV3853" s="6"/>
    </row>
    <row r="3854" spans="1:74" ht="15.75" x14ac:dyDescent="0.25">
      <c r="A3854" s="52" t="s">
        <v>1422</v>
      </c>
      <c r="B3854" s="56"/>
      <c r="C3854" s="7" t="s">
        <v>118</v>
      </c>
      <c r="D3854" s="7" t="s">
        <v>6559</v>
      </c>
      <c r="E3854" s="7"/>
      <c r="F3854" s="64"/>
      <c r="G3854" s="6"/>
      <c r="H3854" s="6"/>
      <c r="I3854" s="10" t="s">
        <v>110</v>
      </c>
      <c r="J3854" s="11" t="s">
        <v>3089</v>
      </c>
      <c r="K3854" s="194" t="s">
        <v>510</v>
      </c>
      <c r="L3854" s="176"/>
      <c r="M3854" s="176">
        <v>1000</v>
      </c>
      <c r="N3854" s="80" t="s">
        <v>6855</v>
      </c>
      <c r="O3854" s="162"/>
      <c r="P3854" s="80" t="s">
        <v>3647</v>
      </c>
      <c r="Q3854" s="80"/>
      <c r="R3854" s="80"/>
      <c r="S3854" s="163"/>
      <c r="T3854" s="213"/>
      <c r="U3854" s="162"/>
      <c r="V3854" s="164"/>
      <c r="W3854" s="12" t="str">
        <f t="shared" si="813"/>
        <v>Mqtt1</v>
      </c>
      <c r="X3854" s="196" t="s">
        <v>10650</v>
      </c>
      <c r="Y3854" s="6" t="str">
        <f t="shared" si="815"/>
        <v>marpower/power-tag/underwater-lights-sb-group-1</v>
      </c>
      <c r="Z3854" s="103" t="str" cm="1">
        <f t="array" ref="Z3854">IF(COUNTIF(N3854,"spare"),"","$."&amp;_xlfn.REGEXEXTRACT(J3854,"^PT\d+[FQ]\d+_(.*)", 2))</f>
        <v>$.RMS_Current_Phase_A</v>
      </c>
      <c r="AA3854" s="12">
        <f>AA3839+1</f>
        <v>19</v>
      </c>
      <c r="AB3854" s="6" t="s">
        <v>195</v>
      </c>
      <c r="AC3854" s="103">
        <v>3000</v>
      </c>
      <c r="AJ3854" s="80"/>
      <c r="AK3854" s="113" t="s">
        <v>1423</v>
      </c>
      <c r="AN3854" s="80"/>
      <c r="AO3854" s="80"/>
      <c r="AP3854" s="80"/>
      <c r="AQ3854" s="80"/>
      <c r="AR3854" s="127"/>
      <c r="AS3854" s="80"/>
      <c r="AT3854" s="7"/>
      <c r="AU3854" s="7"/>
      <c r="AV3854" s="165"/>
      <c r="AW3854" s="166"/>
      <c r="AX3854" s="137"/>
      <c r="AY3854" s="147"/>
      <c r="AZ3854" s="167"/>
      <c r="BA3854" s="167"/>
      <c r="BB3854" s="147" t="str">
        <f t="shared" si="812"/>
        <v/>
      </c>
      <c r="BC3854" s="168"/>
      <c r="BD3854" s="165"/>
      <c r="BE3854" s="165"/>
      <c r="BF3854" s="165"/>
      <c r="BG3854" s="165"/>
      <c r="BH3854" s="165"/>
      <c r="BI3854" s="165"/>
      <c r="BJ3854" s="165"/>
      <c r="BK3854" s="165"/>
      <c r="BL3854" s="165"/>
      <c r="BM3854" s="165"/>
      <c r="BN3854" s="165"/>
      <c r="BO3854" s="165"/>
      <c r="BP3854" s="165"/>
      <c r="BQ3854" s="165"/>
      <c r="BS3854" s="6"/>
      <c r="BT3854" s="11"/>
      <c r="BU3854" s="6"/>
      <c r="BV3854" s="6"/>
    </row>
    <row r="3855" spans="1:74" ht="15.75" x14ac:dyDescent="0.25">
      <c r="A3855" s="52" t="s">
        <v>1422</v>
      </c>
      <c r="B3855" s="56"/>
      <c r="C3855" s="7" t="s">
        <v>118</v>
      </c>
      <c r="D3855" s="7" t="s">
        <v>6559</v>
      </c>
      <c r="E3855" s="7"/>
      <c r="F3855" s="64"/>
      <c r="G3855" s="6"/>
      <c r="H3855" s="6"/>
      <c r="I3855" s="10" t="s">
        <v>110</v>
      </c>
      <c r="J3855" s="11" t="s">
        <v>3090</v>
      </c>
      <c r="K3855" s="194" t="s">
        <v>510</v>
      </c>
      <c r="L3855" s="176"/>
      <c r="M3855" s="176">
        <v>1000</v>
      </c>
      <c r="N3855" s="80" t="s">
        <v>6855</v>
      </c>
      <c r="O3855" s="162"/>
      <c r="P3855" s="80" t="s">
        <v>3648</v>
      </c>
      <c r="Q3855" s="80"/>
      <c r="R3855" s="80"/>
      <c r="S3855" s="163"/>
      <c r="T3855" s="213"/>
      <c r="U3855" s="162"/>
      <c r="V3855" s="164"/>
      <c r="W3855" s="12" t="str">
        <f t="shared" si="813"/>
        <v>Mqtt1</v>
      </c>
      <c r="X3855" s="196" t="s">
        <v>10650</v>
      </c>
      <c r="Y3855" s="6" t="str">
        <f t="shared" si="815"/>
        <v>marpower/power-tag/underwater-lights-sb-group-1</v>
      </c>
      <c r="Z3855" s="103" t="str" cm="1">
        <f t="array" ref="Z3855">IF(COUNTIF(N3855,"spare"),"","$."&amp;_xlfn.REGEXEXTRACT(J3855,"^PT\d+[FQ]\d+_(.*)", 2))</f>
        <v>$.RMS_Current_Phase_B</v>
      </c>
      <c r="AA3855" s="12">
        <f t="shared" ref="AA3855:AA3868" si="816">AA3840+1</f>
        <v>19</v>
      </c>
      <c r="AB3855" s="6" t="s">
        <v>195</v>
      </c>
      <c r="AC3855" s="103">
        <v>3002</v>
      </c>
      <c r="AJ3855" s="80"/>
      <c r="AK3855" s="113" t="s">
        <v>1423</v>
      </c>
      <c r="AN3855" s="80"/>
      <c r="AO3855" s="80"/>
      <c r="AP3855" s="80"/>
      <c r="AQ3855" s="80"/>
      <c r="AR3855" s="127"/>
      <c r="AS3855" s="80"/>
      <c r="AT3855" s="7"/>
      <c r="AU3855" s="7"/>
      <c r="AV3855" s="165"/>
      <c r="AW3855" s="166"/>
      <c r="AX3855" s="137"/>
      <c r="AY3855" s="147"/>
      <c r="AZ3855" s="167"/>
      <c r="BA3855" s="167"/>
      <c r="BB3855" s="147" t="str">
        <f t="shared" si="812"/>
        <v/>
      </c>
      <c r="BC3855" s="168"/>
      <c r="BD3855" s="165"/>
      <c r="BE3855" s="165"/>
      <c r="BF3855" s="165"/>
      <c r="BG3855" s="165"/>
      <c r="BH3855" s="165"/>
      <c r="BI3855" s="165"/>
      <c r="BJ3855" s="165"/>
      <c r="BK3855" s="165"/>
      <c r="BL3855" s="165"/>
      <c r="BM3855" s="165"/>
      <c r="BN3855" s="165"/>
      <c r="BO3855" s="165"/>
      <c r="BP3855" s="165"/>
      <c r="BQ3855" s="165"/>
      <c r="BS3855" s="6"/>
      <c r="BT3855" s="11"/>
      <c r="BU3855" s="6"/>
      <c r="BV3855" s="6"/>
    </row>
    <row r="3856" spans="1:74" ht="15.75" x14ac:dyDescent="0.25">
      <c r="A3856" s="52" t="s">
        <v>1422</v>
      </c>
      <c r="B3856" s="56"/>
      <c r="C3856" s="7" t="s">
        <v>118</v>
      </c>
      <c r="D3856" s="7" t="s">
        <v>6559</v>
      </c>
      <c r="E3856" s="7"/>
      <c r="F3856" s="64"/>
      <c r="G3856" s="6"/>
      <c r="H3856" s="6"/>
      <c r="I3856" s="10" t="s">
        <v>110</v>
      </c>
      <c r="J3856" s="11" t="s">
        <v>3091</v>
      </c>
      <c r="K3856" s="194" t="s">
        <v>510</v>
      </c>
      <c r="L3856" s="176"/>
      <c r="M3856" s="176">
        <v>1000</v>
      </c>
      <c r="N3856" s="80" t="s">
        <v>6855</v>
      </c>
      <c r="O3856" s="162"/>
      <c r="P3856" s="80" t="s">
        <v>3649</v>
      </c>
      <c r="Q3856" s="80"/>
      <c r="R3856" s="80"/>
      <c r="S3856" s="163"/>
      <c r="T3856" s="213"/>
      <c r="U3856" s="162"/>
      <c r="V3856" s="164"/>
      <c r="W3856" s="12" t="str">
        <f t="shared" si="813"/>
        <v>Mqtt1</v>
      </c>
      <c r="X3856" s="196" t="s">
        <v>10650</v>
      </c>
      <c r="Y3856" s="6" t="str">
        <f t="shared" si="815"/>
        <v>marpower/power-tag/underwater-lights-sb-group-1</v>
      </c>
      <c r="Z3856" s="103" t="str" cm="1">
        <f t="array" ref="Z3856">IF(COUNTIF(N3856,"spare"),"","$."&amp;_xlfn.REGEXEXTRACT(J3856,"^PT\d+[FQ]\d+_(.*)", 2))</f>
        <v>$.RMS_Current_Phase_C</v>
      </c>
      <c r="AA3856" s="12">
        <f t="shared" si="816"/>
        <v>19</v>
      </c>
      <c r="AB3856" s="6" t="s">
        <v>195</v>
      </c>
      <c r="AC3856" s="103">
        <v>3004</v>
      </c>
      <c r="AJ3856" s="80"/>
      <c r="AK3856" s="113" t="s">
        <v>1423</v>
      </c>
      <c r="AN3856" s="80"/>
      <c r="AO3856" s="80"/>
      <c r="AP3856" s="80"/>
      <c r="AQ3856" s="80"/>
      <c r="AR3856" s="127"/>
      <c r="AS3856" s="80"/>
      <c r="AT3856" s="7"/>
      <c r="AU3856" s="7"/>
      <c r="AV3856" s="165"/>
      <c r="AW3856" s="166"/>
      <c r="AX3856" s="137"/>
      <c r="AY3856" s="147"/>
      <c r="AZ3856" s="167"/>
      <c r="BA3856" s="167"/>
      <c r="BB3856" s="147" t="str">
        <f t="shared" si="812"/>
        <v/>
      </c>
      <c r="BC3856" s="168"/>
      <c r="BD3856" s="165"/>
      <c r="BE3856" s="165"/>
      <c r="BF3856" s="165"/>
      <c r="BG3856" s="165"/>
      <c r="BH3856" s="165"/>
      <c r="BI3856" s="165"/>
      <c r="BJ3856" s="165"/>
      <c r="BK3856" s="165"/>
      <c r="BL3856" s="165"/>
      <c r="BM3856" s="165"/>
      <c r="BN3856" s="165"/>
      <c r="BO3856" s="165"/>
      <c r="BP3856" s="165"/>
      <c r="BQ3856" s="165"/>
      <c r="BS3856" s="6"/>
      <c r="BT3856" s="11"/>
      <c r="BU3856" s="6"/>
      <c r="BV3856" s="6"/>
    </row>
    <row r="3857" spans="1:74" ht="15.75" x14ac:dyDescent="0.25">
      <c r="A3857" s="52" t="s">
        <v>1422</v>
      </c>
      <c r="B3857" s="56"/>
      <c r="C3857" s="7" t="s">
        <v>118</v>
      </c>
      <c r="D3857" s="7" t="s">
        <v>6559</v>
      </c>
      <c r="E3857" s="7"/>
      <c r="F3857" s="64"/>
      <c r="G3857" s="6"/>
      <c r="H3857" s="6"/>
      <c r="I3857" s="10" t="s">
        <v>110</v>
      </c>
      <c r="J3857" s="11" t="s">
        <v>3092</v>
      </c>
      <c r="K3857" s="194" t="s">
        <v>510</v>
      </c>
      <c r="L3857" s="176"/>
      <c r="M3857" s="176">
        <v>1000</v>
      </c>
      <c r="N3857" s="80" t="s">
        <v>6855</v>
      </c>
      <c r="O3857" s="162"/>
      <c r="P3857" s="80" t="s">
        <v>3650</v>
      </c>
      <c r="Q3857" s="80"/>
      <c r="R3857" s="80"/>
      <c r="S3857" s="163"/>
      <c r="T3857" s="213"/>
      <c r="U3857" s="162"/>
      <c r="V3857" s="164"/>
      <c r="W3857" s="12" t="str">
        <f t="shared" si="813"/>
        <v>Mqtt1</v>
      </c>
      <c r="X3857" s="196" t="s">
        <v>10650</v>
      </c>
      <c r="Y3857" s="6" t="str">
        <f t="shared" si="815"/>
        <v>marpower/power-tag/underwater-lights-sb-group-1</v>
      </c>
      <c r="Z3857" s="103" t="str" cm="1">
        <f t="array" ref="Z3857">IF(COUNTIF(N3857,"spare"),"","$."&amp;_xlfn.REGEXEXTRACT(J3857,"^PT\d+[FQ]\d+_(.*)", 2))</f>
        <v>$.RMS_Current_Phase_Neut</v>
      </c>
      <c r="AA3857" s="12">
        <f t="shared" si="816"/>
        <v>19</v>
      </c>
      <c r="AB3857" s="6" t="s">
        <v>195</v>
      </c>
      <c r="AC3857" s="103">
        <v>3006</v>
      </c>
      <c r="AJ3857" s="80"/>
      <c r="AK3857" s="113" t="s">
        <v>1423</v>
      </c>
      <c r="AN3857" s="80"/>
      <c r="AO3857" s="80"/>
      <c r="AP3857" s="80"/>
      <c r="AQ3857" s="80"/>
      <c r="AR3857" s="127"/>
      <c r="AS3857" s="80"/>
      <c r="AT3857" s="7"/>
      <c r="AU3857" s="7"/>
      <c r="AV3857" s="165"/>
      <c r="AW3857" s="166"/>
      <c r="AX3857" s="137"/>
      <c r="AY3857" s="147"/>
      <c r="AZ3857" s="167"/>
      <c r="BA3857" s="167"/>
      <c r="BB3857" s="147" t="str">
        <f t="shared" si="812"/>
        <v/>
      </c>
      <c r="BC3857" s="168"/>
      <c r="BD3857" s="165"/>
      <c r="BE3857" s="165"/>
      <c r="BF3857" s="165"/>
      <c r="BG3857" s="165"/>
      <c r="BH3857" s="165"/>
      <c r="BI3857" s="165"/>
      <c r="BJ3857" s="165"/>
      <c r="BK3857" s="165"/>
      <c r="BL3857" s="165"/>
      <c r="BM3857" s="165"/>
      <c r="BN3857" s="165"/>
      <c r="BO3857" s="165"/>
      <c r="BP3857" s="165"/>
      <c r="BQ3857" s="165"/>
      <c r="BS3857" s="6"/>
      <c r="BT3857" s="11"/>
      <c r="BU3857" s="6"/>
      <c r="BV3857" s="6"/>
    </row>
    <row r="3858" spans="1:74" ht="15.75" x14ac:dyDescent="0.25">
      <c r="A3858" s="52" t="s">
        <v>1422</v>
      </c>
      <c r="B3858" s="56"/>
      <c r="C3858" s="7" t="s">
        <v>118</v>
      </c>
      <c r="D3858" s="7" t="s">
        <v>6559</v>
      </c>
      <c r="E3858" s="7"/>
      <c r="F3858" s="64"/>
      <c r="G3858" s="6"/>
      <c r="H3858" s="6"/>
      <c r="I3858" s="10" t="s">
        <v>110</v>
      </c>
      <c r="J3858" s="11" t="s">
        <v>8347</v>
      </c>
      <c r="K3858" s="194" t="s">
        <v>510</v>
      </c>
      <c r="L3858" s="176"/>
      <c r="M3858" s="176">
        <v>1000</v>
      </c>
      <c r="N3858" s="80" t="s">
        <v>6855</v>
      </c>
      <c r="O3858" s="162"/>
      <c r="P3858" s="80" t="s">
        <v>3651</v>
      </c>
      <c r="Q3858" s="80"/>
      <c r="R3858" s="80"/>
      <c r="S3858" s="163"/>
      <c r="T3858" s="213"/>
      <c r="U3858" s="162"/>
      <c r="V3858" s="164"/>
      <c r="W3858" s="12" t="str">
        <f t="shared" si="813"/>
        <v>Mqtt1</v>
      </c>
      <c r="X3858" s="196" t="s">
        <v>10650</v>
      </c>
      <c r="Y3858" s="6" t="str">
        <f t="shared" si="815"/>
        <v>marpower/power-tag/underwater-lights-sb-group-1</v>
      </c>
      <c r="Z3858" s="103" t="str" cm="1">
        <f t="array" ref="Z3858">IF(COUNTIF(N3858,"spare"),"","$."&amp;_xlfn.REGEXEXTRACT(J3858,"^PT\d+[FQ]\d+_(.*)", 2))</f>
        <v>$.RMS_Voltage_A_N</v>
      </c>
      <c r="AA3858" s="12">
        <f t="shared" si="816"/>
        <v>19</v>
      </c>
      <c r="AB3858" s="6" t="s">
        <v>195</v>
      </c>
      <c r="AC3858" s="103">
        <v>3028</v>
      </c>
      <c r="AJ3858" s="80"/>
      <c r="AK3858" s="113" t="s">
        <v>1424</v>
      </c>
      <c r="AN3858" s="80"/>
      <c r="AO3858" s="80"/>
      <c r="AP3858" s="80"/>
      <c r="AQ3858" s="80"/>
      <c r="AR3858" s="127"/>
      <c r="AS3858" s="80"/>
      <c r="AT3858" s="7"/>
      <c r="AU3858" s="7"/>
      <c r="AV3858" s="165"/>
      <c r="AW3858" s="166"/>
      <c r="AX3858" s="137"/>
      <c r="AY3858" s="147"/>
      <c r="AZ3858" s="167"/>
      <c r="BA3858" s="167"/>
      <c r="BB3858" s="147" t="str">
        <f t="shared" si="812"/>
        <v/>
      </c>
      <c r="BC3858" s="168"/>
      <c r="BD3858" s="165"/>
      <c r="BE3858" s="165"/>
      <c r="BF3858" s="165"/>
      <c r="BG3858" s="165"/>
      <c r="BH3858" s="165"/>
      <c r="BI3858" s="165"/>
      <c r="BJ3858" s="165"/>
      <c r="BK3858" s="165"/>
      <c r="BL3858" s="165"/>
      <c r="BM3858" s="165"/>
      <c r="BN3858" s="165"/>
      <c r="BO3858" s="165"/>
      <c r="BP3858" s="165"/>
      <c r="BQ3858" s="165"/>
      <c r="BS3858" s="6"/>
      <c r="BT3858" s="11"/>
      <c r="BU3858" s="6"/>
      <c r="BV3858" s="6"/>
    </row>
    <row r="3859" spans="1:74" ht="15.75" x14ac:dyDescent="0.25">
      <c r="A3859" s="52" t="s">
        <v>1422</v>
      </c>
      <c r="B3859" s="56"/>
      <c r="C3859" s="7" t="s">
        <v>118</v>
      </c>
      <c r="D3859" s="7" t="s">
        <v>6559</v>
      </c>
      <c r="E3859" s="7"/>
      <c r="F3859" s="64"/>
      <c r="G3859" s="6"/>
      <c r="H3859" s="6"/>
      <c r="I3859" s="10" t="s">
        <v>110</v>
      </c>
      <c r="J3859" s="11" t="s">
        <v>8524</v>
      </c>
      <c r="K3859" s="194" t="s">
        <v>510</v>
      </c>
      <c r="L3859" s="176"/>
      <c r="M3859" s="176">
        <v>1000</v>
      </c>
      <c r="N3859" s="80" t="s">
        <v>6855</v>
      </c>
      <c r="O3859" s="162"/>
      <c r="P3859" s="80" t="s">
        <v>3652</v>
      </c>
      <c r="Q3859" s="80"/>
      <c r="R3859" s="80"/>
      <c r="S3859" s="163"/>
      <c r="T3859" s="213"/>
      <c r="U3859" s="162"/>
      <c r="V3859" s="164"/>
      <c r="W3859" s="12" t="str">
        <f t="shared" si="813"/>
        <v>Mqtt1</v>
      </c>
      <c r="X3859" s="196" t="s">
        <v>10650</v>
      </c>
      <c r="Y3859" s="6" t="str">
        <f t="shared" si="815"/>
        <v>marpower/power-tag/underwater-lights-sb-group-1</v>
      </c>
      <c r="Z3859" s="103" t="str" cm="1">
        <f t="array" ref="Z3859">IF(COUNTIF(N3859,"spare"),"","$."&amp;_xlfn.REGEXEXTRACT(J3859,"^PT\d+[FQ]\d+_(.*)", 2))</f>
        <v>$.RMS_Voltage_B_N</v>
      </c>
      <c r="AA3859" s="12">
        <f t="shared" si="816"/>
        <v>19</v>
      </c>
      <c r="AB3859" s="6" t="s">
        <v>195</v>
      </c>
      <c r="AC3859" s="103">
        <v>3030</v>
      </c>
      <c r="AJ3859" s="80"/>
      <c r="AK3859" s="113" t="s">
        <v>1424</v>
      </c>
      <c r="AN3859" s="80"/>
      <c r="AO3859" s="80"/>
      <c r="AP3859" s="80"/>
      <c r="AQ3859" s="80"/>
      <c r="AR3859" s="127"/>
      <c r="AS3859" s="80"/>
      <c r="AT3859" s="7"/>
      <c r="AU3859" s="7"/>
      <c r="AV3859" s="165"/>
      <c r="AW3859" s="166"/>
      <c r="AX3859" s="137"/>
      <c r="AY3859" s="147"/>
      <c r="AZ3859" s="167"/>
      <c r="BA3859" s="167"/>
      <c r="BB3859" s="147" t="str">
        <f t="shared" si="812"/>
        <v/>
      </c>
      <c r="BC3859" s="168"/>
      <c r="BD3859" s="165"/>
      <c r="BE3859" s="165"/>
      <c r="BF3859" s="165"/>
      <c r="BG3859" s="165"/>
      <c r="BH3859" s="165"/>
      <c r="BI3859" s="165"/>
      <c r="BJ3859" s="165"/>
      <c r="BK3859" s="165"/>
      <c r="BL3859" s="165"/>
      <c r="BM3859" s="165"/>
      <c r="BN3859" s="165"/>
      <c r="BO3859" s="165"/>
      <c r="BP3859" s="165"/>
      <c r="BQ3859" s="165"/>
      <c r="BS3859" s="6"/>
      <c r="BT3859" s="11"/>
      <c r="BU3859" s="6"/>
      <c r="BV3859" s="6"/>
    </row>
    <row r="3860" spans="1:74" ht="15.75" x14ac:dyDescent="0.25">
      <c r="A3860" s="52" t="s">
        <v>1422</v>
      </c>
      <c r="B3860" s="56"/>
      <c r="C3860" s="7" t="s">
        <v>118</v>
      </c>
      <c r="D3860" s="7" t="s">
        <v>6559</v>
      </c>
      <c r="E3860" s="7"/>
      <c r="F3860" s="64"/>
      <c r="G3860" s="6"/>
      <c r="H3860" s="6"/>
      <c r="I3860" s="10" t="s">
        <v>110</v>
      </c>
      <c r="J3860" s="11" t="s">
        <v>8701</v>
      </c>
      <c r="K3860" s="194" t="s">
        <v>510</v>
      </c>
      <c r="L3860" s="176"/>
      <c r="M3860" s="176">
        <v>1000</v>
      </c>
      <c r="N3860" s="80" t="s">
        <v>6855</v>
      </c>
      <c r="O3860" s="162"/>
      <c r="P3860" s="80" t="s">
        <v>3653</v>
      </c>
      <c r="Q3860" s="80"/>
      <c r="R3860" s="80"/>
      <c r="S3860" s="163"/>
      <c r="T3860" s="213"/>
      <c r="U3860" s="162"/>
      <c r="V3860" s="164"/>
      <c r="W3860" s="12" t="str">
        <f t="shared" si="813"/>
        <v>Mqtt1</v>
      </c>
      <c r="X3860" s="196" t="s">
        <v>10650</v>
      </c>
      <c r="Y3860" s="6" t="str">
        <f t="shared" si="815"/>
        <v>marpower/power-tag/underwater-lights-sb-group-1</v>
      </c>
      <c r="Z3860" s="103" t="str" cm="1">
        <f t="array" ref="Z3860">IF(COUNTIF(N3860,"spare"),"","$."&amp;_xlfn.REGEXEXTRACT(J3860,"^PT\d+[FQ]\d+_(.*)", 2))</f>
        <v>$.RMS_Voltage_C_N</v>
      </c>
      <c r="AA3860" s="12">
        <f t="shared" si="816"/>
        <v>19</v>
      </c>
      <c r="AB3860" s="6" t="s">
        <v>195</v>
      </c>
      <c r="AC3860" s="103">
        <v>3032</v>
      </c>
      <c r="AJ3860" s="80"/>
      <c r="AK3860" s="113" t="s">
        <v>1424</v>
      </c>
      <c r="AN3860" s="80"/>
      <c r="AO3860" s="80"/>
      <c r="AP3860" s="80"/>
      <c r="AQ3860" s="80"/>
      <c r="AR3860" s="127"/>
      <c r="AS3860" s="80"/>
      <c r="AT3860" s="7"/>
      <c r="AU3860" s="7"/>
      <c r="AV3860" s="165"/>
      <c r="AW3860" s="166"/>
      <c r="AX3860" s="137"/>
      <c r="AY3860" s="147"/>
      <c r="AZ3860" s="167"/>
      <c r="BA3860" s="167"/>
      <c r="BB3860" s="147" t="str">
        <f t="shared" si="812"/>
        <v/>
      </c>
      <c r="BC3860" s="168"/>
      <c r="BD3860" s="165"/>
      <c r="BE3860" s="165"/>
      <c r="BF3860" s="165"/>
      <c r="BG3860" s="165"/>
      <c r="BH3860" s="165"/>
      <c r="BI3860" s="165"/>
      <c r="BJ3860" s="165"/>
      <c r="BK3860" s="165"/>
      <c r="BL3860" s="165"/>
      <c r="BM3860" s="165"/>
      <c r="BN3860" s="165"/>
      <c r="BO3860" s="165"/>
      <c r="BP3860" s="165"/>
      <c r="BQ3860" s="165"/>
      <c r="BS3860" s="6"/>
      <c r="BT3860" s="11"/>
      <c r="BU3860" s="6"/>
      <c r="BV3860" s="6"/>
    </row>
    <row r="3861" spans="1:74" ht="15.75" x14ac:dyDescent="0.25">
      <c r="A3861" s="52" t="s">
        <v>1422</v>
      </c>
      <c r="B3861" s="56"/>
      <c r="C3861" s="7" t="s">
        <v>118</v>
      </c>
      <c r="D3861" s="7" t="s">
        <v>6559</v>
      </c>
      <c r="E3861" s="7"/>
      <c r="F3861" s="64"/>
      <c r="G3861" s="6"/>
      <c r="H3861" s="6"/>
      <c r="I3861" s="10" t="s">
        <v>110</v>
      </c>
      <c r="J3861" s="11" t="s">
        <v>3093</v>
      </c>
      <c r="K3861" s="194" t="s">
        <v>510</v>
      </c>
      <c r="L3861" s="176"/>
      <c r="M3861" s="176">
        <v>1000</v>
      </c>
      <c r="N3861" s="80" t="s">
        <v>6855</v>
      </c>
      <c r="O3861" s="162"/>
      <c r="P3861" s="80" t="s">
        <v>3654</v>
      </c>
      <c r="Q3861" s="80"/>
      <c r="R3861" s="80"/>
      <c r="S3861" s="163"/>
      <c r="T3861" s="213"/>
      <c r="U3861" s="162"/>
      <c r="V3861" s="164"/>
      <c r="W3861" s="12" t="str">
        <f t="shared" si="813"/>
        <v>Mqtt1</v>
      </c>
      <c r="X3861" s="196" t="s">
        <v>10650</v>
      </c>
      <c r="Y3861" s="6" t="str">
        <f t="shared" si="815"/>
        <v>marpower/power-tag/underwater-lights-sb-group-1</v>
      </c>
      <c r="Z3861" s="103" t="str" cm="1">
        <f t="array" ref="Z3861">IF(COUNTIF(N3861,"spare"),"","$."&amp;_xlfn.REGEXEXTRACT(J3861,"^PT\d+[FQ]\d+_(.*)", 2))</f>
        <v>$.Active_Power_Phase_A</v>
      </c>
      <c r="AA3861" s="12">
        <f t="shared" si="816"/>
        <v>19</v>
      </c>
      <c r="AB3861" s="6" t="s">
        <v>195</v>
      </c>
      <c r="AC3861" s="103">
        <v>3054</v>
      </c>
      <c r="AJ3861" s="80"/>
      <c r="AK3861" s="113" t="s">
        <v>1425</v>
      </c>
      <c r="AN3861" s="80"/>
      <c r="AO3861" s="80"/>
      <c r="AP3861" s="80"/>
      <c r="AQ3861" s="80"/>
      <c r="AR3861" s="127"/>
      <c r="AS3861" s="80"/>
      <c r="AT3861" s="7"/>
      <c r="AU3861" s="7"/>
      <c r="AV3861" s="165"/>
      <c r="AW3861" s="166"/>
      <c r="AX3861" s="137"/>
      <c r="AY3861" s="147"/>
      <c r="AZ3861" s="167"/>
      <c r="BA3861" s="167"/>
      <c r="BB3861" s="147" t="str">
        <f t="shared" si="812"/>
        <v/>
      </c>
      <c r="BC3861" s="168"/>
      <c r="BD3861" s="165"/>
      <c r="BE3861" s="165"/>
      <c r="BF3861" s="165"/>
      <c r="BG3861" s="165"/>
      <c r="BH3861" s="165"/>
      <c r="BI3861" s="165"/>
      <c r="BJ3861" s="165"/>
      <c r="BK3861" s="165"/>
      <c r="BL3861" s="165"/>
      <c r="BM3861" s="165"/>
      <c r="BN3861" s="165"/>
      <c r="BO3861" s="165"/>
      <c r="BP3861" s="165"/>
      <c r="BQ3861" s="165"/>
      <c r="BS3861" s="6"/>
      <c r="BT3861" s="11"/>
      <c r="BU3861" s="6"/>
      <c r="BV3861" s="6"/>
    </row>
    <row r="3862" spans="1:74" ht="15.75" x14ac:dyDescent="0.25">
      <c r="A3862" s="52" t="s">
        <v>1422</v>
      </c>
      <c r="B3862" s="56"/>
      <c r="C3862" s="7" t="s">
        <v>118</v>
      </c>
      <c r="D3862" s="7" t="s">
        <v>6559</v>
      </c>
      <c r="E3862" s="7"/>
      <c r="F3862" s="64"/>
      <c r="G3862" s="6"/>
      <c r="H3862" s="6"/>
      <c r="I3862" s="10" t="s">
        <v>110</v>
      </c>
      <c r="J3862" s="11" t="s">
        <v>3094</v>
      </c>
      <c r="K3862" s="194" t="s">
        <v>510</v>
      </c>
      <c r="L3862" s="176"/>
      <c r="M3862" s="176">
        <v>1000</v>
      </c>
      <c r="N3862" s="80" t="s">
        <v>6855</v>
      </c>
      <c r="O3862" s="162"/>
      <c r="P3862" s="80" t="s">
        <v>3655</v>
      </c>
      <c r="Q3862" s="80"/>
      <c r="R3862" s="80"/>
      <c r="S3862" s="163"/>
      <c r="T3862" s="213"/>
      <c r="U3862" s="162"/>
      <c r="V3862" s="164"/>
      <c r="W3862" s="12" t="str">
        <f t="shared" si="813"/>
        <v>Mqtt1</v>
      </c>
      <c r="X3862" s="196" t="s">
        <v>10650</v>
      </c>
      <c r="Y3862" s="6" t="str">
        <f t="shared" si="815"/>
        <v>marpower/power-tag/underwater-lights-sb-group-1</v>
      </c>
      <c r="Z3862" s="103" t="str" cm="1">
        <f t="array" ref="Z3862">IF(COUNTIF(N3862,"spare"),"","$."&amp;_xlfn.REGEXEXTRACT(J3862,"^PT\d+[FQ]\d+_(.*)", 2))</f>
        <v>$.Active_Power_Phase_B</v>
      </c>
      <c r="AA3862" s="12">
        <f t="shared" si="816"/>
        <v>19</v>
      </c>
      <c r="AB3862" s="6" t="s">
        <v>195</v>
      </c>
      <c r="AC3862" s="103">
        <v>3056</v>
      </c>
      <c r="AJ3862" s="80"/>
      <c r="AK3862" s="113" t="s">
        <v>1425</v>
      </c>
      <c r="AN3862" s="80"/>
      <c r="AO3862" s="80"/>
      <c r="AP3862" s="80"/>
      <c r="AQ3862" s="80"/>
      <c r="AR3862" s="127"/>
      <c r="AS3862" s="80"/>
      <c r="AT3862" s="7"/>
      <c r="AU3862" s="7"/>
      <c r="AV3862" s="165"/>
      <c r="AW3862" s="166"/>
      <c r="AX3862" s="137"/>
      <c r="AY3862" s="147"/>
      <c r="AZ3862" s="167"/>
      <c r="BA3862" s="167"/>
      <c r="BB3862" s="147" t="str">
        <f t="shared" si="812"/>
        <v/>
      </c>
      <c r="BC3862" s="168"/>
      <c r="BD3862" s="165"/>
      <c r="BE3862" s="165"/>
      <c r="BF3862" s="165"/>
      <c r="BG3862" s="165"/>
      <c r="BH3862" s="165"/>
      <c r="BI3862" s="165"/>
      <c r="BJ3862" s="165"/>
      <c r="BK3862" s="165"/>
      <c r="BL3862" s="165"/>
      <c r="BM3862" s="165"/>
      <c r="BN3862" s="165"/>
      <c r="BO3862" s="165"/>
      <c r="BP3862" s="165"/>
      <c r="BQ3862" s="165"/>
      <c r="BS3862" s="6"/>
      <c r="BT3862" s="11"/>
      <c r="BU3862" s="6"/>
      <c r="BV3862" s="6"/>
    </row>
    <row r="3863" spans="1:74" ht="15.75" x14ac:dyDescent="0.25">
      <c r="A3863" s="52" t="s">
        <v>1422</v>
      </c>
      <c r="B3863" s="56"/>
      <c r="C3863" s="7" t="s">
        <v>118</v>
      </c>
      <c r="D3863" s="7" t="s">
        <v>6559</v>
      </c>
      <c r="E3863" s="7"/>
      <c r="F3863" s="64"/>
      <c r="G3863" s="6"/>
      <c r="H3863" s="6"/>
      <c r="I3863" s="10" t="s">
        <v>110</v>
      </c>
      <c r="J3863" s="11" t="s">
        <v>3095</v>
      </c>
      <c r="K3863" s="194" t="s">
        <v>510</v>
      </c>
      <c r="L3863" s="176"/>
      <c r="M3863" s="176">
        <v>1000</v>
      </c>
      <c r="N3863" s="80" t="s">
        <v>6855</v>
      </c>
      <c r="O3863" s="162"/>
      <c r="P3863" s="80" t="s">
        <v>3656</v>
      </c>
      <c r="Q3863" s="80"/>
      <c r="R3863" s="80"/>
      <c r="S3863" s="163"/>
      <c r="T3863" s="213"/>
      <c r="U3863" s="162"/>
      <c r="V3863" s="164"/>
      <c r="W3863" s="12" t="str">
        <f t="shared" si="813"/>
        <v>Mqtt1</v>
      </c>
      <c r="X3863" s="196" t="s">
        <v>10650</v>
      </c>
      <c r="Y3863" s="6" t="str">
        <f t="shared" si="815"/>
        <v>marpower/power-tag/underwater-lights-sb-group-1</v>
      </c>
      <c r="Z3863" s="103" t="str" cm="1">
        <f t="array" ref="Z3863">IF(COUNTIF(N3863,"spare"),"","$."&amp;_xlfn.REGEXEXTRACT(J3863,"^PT\d+[FQ]\d+_(.*)", 2))</f>
        <v>$.Active_Power_Phase_C</v>
      </c>
      <c r="AA3863" s="12">
        <f t="shared" si="816"/>
        <v>19</v>
      </c>
      <c r="AB3863" s="6" t="s">
        <v>195</v>
      </c>
      <c r="AC3863" s="103">
        <v>3058</v>
      </c>
      <c r="AJ3863" s="80"/>
      <c r="AK3863" s="113" t="s">
        <v>1425</v>
      </c>
      <c r="AN3863" s="80"/>
      <c r="AO3863" s="80"/>
      <c r="AP3863" s="80"/>
      <c r="AQ3863" s="80"/>
      <c r="AR3863" s="127"/>
      <c r="AS3863" s="80"/>
      <c r="AT3863" s="7"/>
      <c r="AU3863" s="7"/>
      <c r="AV3863" s="165"/>
      <c r="AW3863" s="166"/>
      <c r="AX3863" s="137"/>
      <c r="AY3863" s="147"/>
      <c r="AZ3863" s="167"/>
      <c r="BA3863" s="167"/>
      <c r="BB3863" s="147" t="str">
        <f t="shared" si="812"/>
        <v/>
      </c>
      <c r="BC3863" s="168"/>
      <c r="BD3863" s="165"/>
      <c r="BE3863" s="165"/>
      <c r="BF3863" s="165"/>
      <c r="BG3863" s="165"/>
      <c r="BH3863" s="165"/>
      <c r="BI3863" s="165"/>
      <c r="BJ3863" s="165"/>
      <c r="BK3863" s="165"/>
      <c r="BL3863" s="165"/>
      <c r="BM3863" s="165"/>
      <c r="BN3863" s="165"/>
      <c r="BO3863" s="165"/>
      <c r="BP3863" s="165"/>
      <c r="BQ3863" s="165"/>
      <c r="BS3863" s="6"/>
      <c r="BT3863" s="11"/>
      <c r="BU3863" s="6"/>
      <c r="BV3863" s="6"/>
    </row>
    <row r="3864" spans="1:74" ht="15.75" x14ac:dyDescent="0.25">
      <c r="A3864" s="52" t="s">
        <v>1422</v>
      </c>
      <c r="B3864" s="56"/>
      <c r="C3864" s="7" t="s">
        <v>118</v>
      </c>
      <c r="D3864" s="7" t="s">
        <v>6559</v>
      </c>
      <c r="E3864" s="7"/>
      <c r="F3864" s="64"/>
      <c r="G3864" s="6"/>
      <c r="H3864" s="6"/>
      <c r="I3864" s="10" t="s">
        <v>110</v>
      </c>
      <c r="J3864" s="11" t="s">
        <v>3096</v>
      </c>
      <c r="K3864" s="194" t="s">
        <v>510</v>
      </c>
      <c r="L3864" s="176"/>
      <c r="M3864" s="176">
        <v>1000</v>
      </c>
      <c r="N3864" s="80" t="s">
        <v>6855</v>
      </c>
      <c r="O3864" s="162"/>
      <c r="P3864" s="80" t="s">
        <v>3657</v>
      </c>
      <c r="Q3864" s="80"/>
      <c r="R3864" s="80"/>
      <c r="S3864" s="163"/>
      <c r="T3864" s="213"/>
      <c r="U3864" s="162"/>
      <c r="V3864" s="164"/>
      <c r="W3864" s="12" t="str">
        <f t="shared" si="813"/>
        <v>Mqtt1</v>
      </c>
      <c r="X3864" s="196" t="s">
        <v>10650</v>
      </c>
      <c r="Y3864" s="6" t="str">
        <f t="shared" si="815"/>
        <v>marpower/power-tag/underwater-lights-sb-group-1</v>
      </c>
      <c r="Z3864" s="103" t="str" cm="1">
        <f t="array" ref="Z3864">IF(COUNTIF(N3864,"spare"),"","$."&amp;_xlfn.REGEXEXTRACT(J3864,"^PT\d+[FQ]\d+_(.*)", 2))</f>
        <v>$.Total_Active_Power</v>
      </c>
      <c r="AA3864" s="12">
        <f t="shared" si="816"/>
        <v>19</v>
      </c>
      <c r="AB3864" s="6" t="s">
        <v>195</v>
      </c>
      <c r="AC3864" s="103">
        <v>3060</v>
      </c>
      <c r="AJ3864" s="80"/>
      <c r="AK3864" s="113" t="s">
        <v>1425</v>
      </c>
      <c r="AN3864" s="80"/>
      <c r="AO3864" s="80"/>
      <c r="AP3864" s="80"/>
      <c r="AQ3864" s="80"/>
      <c r="AR3864" s="127"/>
      <c r="AS3864" s="80"/>
      <c r="AT3864" s="7"/>
      <c r="AU3864" s="7"/>
      <c r="AV3864" s="165"/>
      <c r="AW3864" s="166"/>
      <c r="AX3864" s="137"/>
      <c r="AY3864" s="147"/>
      <c r="AZ3864" s="167"/>
      <c r="BA3864" s="167"/>
      <c r="BB3864" s="147" t="str">
        <f t="shared" si="812"/>
        <v/>
      </c>
      <c r="BC3864" s="168"/>
      <c r="BD3864" s="165"/>
      <c r="BE3864" s="165"/>
      <c r="BF3864" s="165"/>
      <c r="BG3864" s="165"/>
      <c r="BH3864" s="165"/>
      <c r="BI3864" s="165"/>
      <c r="BJ3864" s="165"/>
      <c r="BK3864" s="165"/>
      <c r="BL3864" s="165"/>
      <c r="BM3864" s="165"/>
      <c r="BN3864" s="165"/>
      <c r="BO3864" s="165"/>
      <c r="BP3864" s="165"/>
      <c r="BQ3864" s="165"/>
      <c r="BS3864" s="6"/>
      <c r="BT3864" s="11"/>
      <c r="BU3864" s="6"/>
      <c r="BV3864" s="6"/>
    </row>
    <row r="3865" spans="1:74" ht="15.75" x14ac:dyDescent="0.25">
      <c r="A3865" s="52" t="s">
        <v>1422</v>
      </c>
      <c r="B3865" s="56"/>
      <c r="C3865" s="7" t="s">
        <v>118</v>
      </c>
      <c r="D3865" s="7" t="s">
        <v>6559</v>
      </c>
      <c r="E3865" s="7"/>
      <c r="F3865" s="64"/>
      <c r="G3865" s="6"/>
      <c r="H3865" s="6"/>
      <c r="I3865" s="10" t="s">
        <v>110</v>
      </c>
      <c r="J3865" s="11" t="s">
        <v>3097</v>
      </c>
      <c r="K3865" s="194" t="s">
        <v>510</v>
      </c>
      <c r="L3865" s="176"/>
      <c r="M3865" s="176">
        <v>1000</v>
      </c>
      <c r="N3865" s="80" t="s">
        <v>6855</v>
      </c>
      <c r="O3865" s="162"/>
      <c r="P3865" s="80" t="s">
        <v>3658</v>
      </c>
      <c r="Q3865" s="80"/>
      <c r="R3865" s="80"/>
      <c r="S3865" s="163"/>
      <c r="T3865" s="213"/>
      <c r="U3865" s="162"/>
      <c r="V3865" s="164"/>
      <c r="W3865" s="12" t="str">
        <f t="shared" si="813"/>
        <v>Mqtt1</v>
      </c>
      <c r="X3865" s="196" t="s">
        <v>10650</v>
      </c>
      <c r="Y3865" s="6" t="str">
        <f t="shared" si="815"/>
        <v>marpower/power-tag/underwater-lights-sb-group-1</v>
      </c>
      <c r="Z3865" s="103" t="str" cm="1">
        <f t="array" ref="Z3865">IF(COUNTIF(N3865,"spare"),"","$."&amp;_xlfn.REGEXEXTRACT(J3865,"^PT\d+[FQ]\d+_(.*)", 2))</f>
        <v>$.Power_Factor_Phase_A</v>
      </c>
      <c r="AA3865" s="12">
        <f t="shared" si="816"/>
        <v>19</v>
      </c>
      <c r="AB3865" s="6" t="s">
        <v>195</v>
      </c>
      <c r="AC3865" s="103">
        <v>3078</v>
      </c>
      <c r="AJ3865" s="80"/>
      <c r="AK3865" s="113" t="s">
        <v>1426</v>
      </c>
      <c r="AN3865" s="80"/>
      <c r="AO3865" s="80"/>
      <c r="AP3865" s="80"/>
      <c r="AQ3865" s="80"/>
      <c r="AR3865" s="127"/>
      <c r="AS3865" s="80"/>
      <c r="AT3865" s="7"/>
      <c r="AU3865" s="7"/>
      <c r="AV3865" s="165"/>
      <c r="AW3865" s="166"/>
      <c r="AX3865" s="137"/>
      <c r="AY3865" s="147"/>
      <c r="AZ3865" s="167"/>
      <c r="BA3865" s="167"/>
      <c r="BB3865" s="147" t="str">
        <f t="shared" si="812"/>
        <v/>
      </c>
      <c r="BC3865" s="168"/>
      <c r="BD3865" s="165"/>
      <c r="BE3865" s="165"/>
      <c r="BF3865" s="165"/>
      <c r="BG3865" s="165"/>
      <c r="BH3865" s="165"/>
      <c r="BI3865" s="165"/>
      <c r="BJ3865" s="165"/>
      <c r="BK3865" s="165"/>
      <c r="BL3865" s="165"/>
      <c r="BM3865" s="165"/>
      <c r="BN3865" s="165"/>
      <c r="BO3865" s="165"/>
      <c r="BP3865" s="165"/>
      <c r="BQ3865" s="165"/>
      <c r="BS3865" s="6"/>
      <c r="BT3865" s="11"/>
      <c r="BU3865" s="6"/>
      <c r="BV3865" s="6"/>
    </row>
    <row r="3866" spans="1:74" ht="15.75" x14ac:dyDescent="0.25">
      <c r="A3866" s="52" t="s">
        <v>1422</v>
      </c>
      <c r="B3866" s="56"/>
      <c r="C3866" s="7" t="s">
        <v>118</v>
      </c>
      <c r="D3866" s="7" t="s">
        <v>6559</v>
      </c>
      <c r="E3866" s="7"/>
      <c r="F3866" s="64"/>
      <c r="G3866" s="6"/>
      <c r="H3866" s="6"/>
      <c r="I3866" s="10" t="s">
        <v>110</v>
      </c>
      <c r="J3866" s="11" t="s">
        <v>3098</v>
      </c>
      <c r="K3866" s="194" t="s">
        <v>510</v>
      </c>
      <c r="L3866" s="176"/>
      <c r="M3866" s="176">
        <v>1000</v>
      </c>
      <c r="N3866" s="80" t="s">
        <v>6855</v>
      </c>
      <c r="O3866" s="162"/>
      <c r="P3866" s="80" t="s">
        <v>3659</v>
      </c>
      <c r="Q3866" s="80"/>
      <c r="R3866" s="80"/>
      <c r="S3866" s="163"/>
      <c r="T3866" s="213"/>
      <c r="U3866" s="162"/>
      <c r="V3866" s="164"/>
      <c r="W3866" s="12" t="str">
        <f t="shared" si="813"/>
        <v>Mqtt1</v>
      </c>
      <c r="X3866" s="196" t="s">
        <v>10650</v>
      </c>
      <c r="Y3866" s="6" t="str">
        <f t="shared" si="815"/>
        <v>marpower/power-tag/underwater-lights-sb-group-1</v>
      </c>
      <c r="Z3866" s="103" t="str" cm="1">
        <f t="array" ref="Z3866">IF(COUNTIF(N3866,"spare"),"","$."&amp;_xlfn.REGEXEXTRACT(J3866,"^PT\d+[FQ]\d+_(.*)", 2))</f>
        <v>$.Power_Factor_Phase_B</v>
      </c>
      <c r="AA3866" s="12">
        <f t="shared" si="816"/>
        <v>19</v>
      </c>
      <c r="AB3866" s="6" t="s">
        <v>195</v>
      </c>
      <c r="AC3866" s="103">
        <v>3080</v>
      </c>
      <c r="AJ3866" s="80"/>
      <c r="AK3866" s="113" t="s">
        <v>1426</v>
      </c>
      <c r="AN3866" s="80"/>
      <c r="AO3866" s="80"/>
      <c r="AP3866" s="80"/>
      <c r="AQ3866" s="80"/>
      <c r="AR3866" s="127"/>
      <c r="AS3866" s="80"/>
      <c r="AT3866" s="7"/>
      <c r="AU3866" s="7"/>
      <c r="AV3866" s="165"/>
      <c r="AW3866" s="166"/>
      <c r="AX3866" s="137"/>
      <c r="AY3866" s="147"/>
      <c r="AZ3866" s="167"/>
      <c r="BA3866" s="167"/>
      <c r="BB3866" s="147" t="str">
        <f t="shared" si="812"/>
        <v/>
      </c>
      <c r="BC3866" s="168"/>
      <c r="BD3866" s="165"/>
      <c r="BE3866" s="165"/>
      <c r="BF3866" s="165"/>
      <c r="BG3866" s="165"/>
      <c r="BH3866" s="165"/>
      <c r="BI3866" s="165"/>
      <c r="BJ3866" s="165"/>
      <c r="BK3866" s="165"/>
      <c r="BL3866" s="165"/>
      <c r="BM3866" s="165"/>
      <c r="BN3866" s="165"/>
      <c r="BO3866" s="165"/>
      <c r="BP3866" s="165"/>
      <c r="BQ3866" s="165"/>
      <c r="BS3866" s="6"/>
      <c r="BT3866" s="11"/>
      <c r="BU3866" s="6"/>
      <c r="BV3866" s="6"/>
    </row>
    <row r="3867" spans="1:74" ht="15.75" x14ac:dyDescent="0.25">
      <c r="A3867" s="52" t="s">
        <v>1422</v>
      </c>
      <c r="B3867" s="56"/>
      <c r="C3867" s="7" t="s">
        <v>118</v>
      </c>
      <c r="D3867" s="7" t="s">
        <v>6559</v>
      </c>
      <c r="E3867" s="7"/>
      <c r="F3867" s="64"/>
      <c r="G3867" s="6"/>
      <c r="H3867" s="6"/>
      <c r="I3867" s="10" t="s">
        <v>110</v>
      </c>
      <c r="J3867" s="11" t="s">
        <v>3099</v>
      </c>
      <c r="K3867" s="194" t="s">
        <v>510</v>
      </c>
      <c r="L3867" s="176"/>
      <c r="M3867" s="176">
        <v>1000</v>
      </c>
      <c r="N3867" s="80" t="s">
        <v>6855</v>
      </c>
      <c r="O3867" s="162"/>
      <c r="P3867" s="80" t="s">
        <v>3660</v>
      </c>
      <c r="Q3867" s="80"/>
      <c r="R3867" s="80"/>
      <c r="S3867" s="163"/>
      <c r="T3867" s="213"/>
      <c r="U3867" s="162"/>
      <c r="V3867" s="164"/>
      <c r="W3867" s="12" t="str">
        <f t="shared" si="813"/>
        <v>Mqtt1</v>
      </c>
      <c r="X3867" s="196" t="s">
        <v>10650</v>
      </c>
      <c r="Y3867" s="6" t="str">
        <f t="shared" si="815"/>
        <v>marpower/power-tag/underwater-lights-sb-group-1</v>
      </c>
      <c r="Z3867" s="103" t="str" cm="1">
        <f t="array" ref="Z3867">IF(COUNTIF(N3867,"spare"),"","$."&amp;_xlfn.REGEXEXTRACT(J3867,"^PT\d+[FQ]\d+_(.*)", 2))</f>
        <v>$.Power_Factor_Phase_C</v>
      </c>
      <c r="AA3867" s="12">
        <f t="shared" si="816"/>
        <v>19</v>
      </c>
      <c r="AB3867" s="6" t="s">
        <v>195</v>
      </c>
      <c r="AC3867" s="103">
        <v>3082</v>
      </c>
      <c r="AJ3867" s="80"/>
      <c r="AK3867" s="113" t="s">
        <v>1426</v>
      </c>
      <c r="AN3867" s="80"/>
      <c r="AO3867" s="80"/>
      <c r="AP3867" s="80"/>
      <c r="AQ3867" s="80"/>
      <c r="AR3867" s="127"/>
      <c r="AS3867" s="80"/>
      <c r="AT3867" s="7"/>
      <c r="AU3867" s="7"/>
      <c r="AV3867" s="165"/>
      <c r="AW3867" s="166"/>
      <c r="AX3867" s="137"/>
      <c r="AY3867" s="147"/>
      <c r="AZ3867" s="167"/>
      <c r="BA3867" s="167"/>
      <c r="BB3867" s="147" t="str">
        <f t="shared" si="812"/>
        <v/>
      </c>
      <c r="BC3867" s="168"/>
      <c r="BD3867" s="165"/>
      <c r="BE3867" s="165"/>
      <c r="BF3867" s="165"/>
      <c r="BG3867" s="165"/>
      <c r="BH3867" s="165"/>
      <c r="BI3867" s="165"/>
      <c r="BJ3867" s="165"/>
      <c r="BK3867" s="165"/>
      <c r="BL3867" s="165"/>
      <c r="BM3867" s="165"/>
      <c r="BN3867" s="165"/>
      <c r="BO3867" s="165"/>
      <c r="BP3867" s="165"/>
      <c r="BQ3867" s="165"/>
      <c r="BS3867" s="6"/>
      <c r="BT3867" s="11"/>
      <c r="BU3867" s="6"/>
      <c r="BV3867" s="6"/>
    </row>
    <row r="3868" spans="1:74" ht="15.75" x14ac:dyDescent="0.25">
      <c r="A3868" s="52" t="s">
        <v>1422</v>
      </c>
      <c r="B3868" s="56"/>
      <c r="C3868" s="7" t="s">
        <v>118</v>
      </c>
      <c r="D3868" s="7" t="s">
        <v>6559</v>
      </c>
      <c r="E3868" s="7"/>
      <c r="F3868" s="64"/>
      <c r="G3868" s="6"/>
      <c r="H3868" s="6"/>
      <c r="I3868" s="10" t="s">
        <v>110</v>
      </c>
      <c r="J3868" s="11" t="s">
        <v>3100</v>
      </c>
      <c r="K3868" s="194" t="s">
        <v>510</v>
      </c>
      <c r="L3868" s="176"/>
      <c r="M3868" s="176">
        <v>1000</v>
      </c>
      <c r="N3868" s="80" t="s">
        <v>6855</v>
      </c>
      <c r="O3868" s="162"/>
      <c r="P3868" s="80" t="s">
        <v>3661</v>
      </c>
      <c r="Q3868" s="80"/>
      <c r="R3868" s="80"/>
      <c r="S3868" s="163"/>
      <c r="T3868" s="213"/>
      <c r="U3868" s="162"/>
      <c r="V3868" s="164"/>
      <c r="W3868" s="12" t="str">
        <f t="shared" si="813"/>
        <v>Mqtt1</v>
      </c>
      <c r="X3868" s="196" t="s">
        <v>10650</v>
      </c>
      <c r="Y3868" s="6" t="str">
        <f t="shared" si="815"/>
        <v>marpower/power-tag/underwater-lights-sb-group-1</v>
      </c>
      <c r="Z3868" s="103" t="str" cm="1">
        <f t="array" ref="Z3868">IF(COUNTIF(N3868,"spare"),"","$."&amp;_xlfn.REGEXEXTRACT(J3868,"^PT\d+[FQ]\d+_(.*)", 2))</f>
        <v>$.Total_Power_Factor</v>
      </c>
      <c r="AA3868" s="12">
        <f t="shared" si="816"/>
        <v>19</v>
      </c>
      <c r="AB3868" s="6" t="s">
        <v>195</v>
      </c>
      <c r="AC3868" s="103">
        <v>3084</v>
      </c>
      <c r="AJ3868" s="80"/>
      <c r="AK3868" s="113" t="s">
        <v>1426</v>
      </c>
      <c r="AN3868" s="80"/>
      <c r="AO3868" s="80"/>
      <c r="AP3868" s="80"/>
      <c r="AQ3868" s="80"/>
      <c r="AR3868" s="127"/>
      <c r="AS3868" s="80"/>
      <c r="AT3868" s="7"/>
      <c r="AU3868" s="7"/>
      <c r="AV3868" s="165"/>
      <c r="AW3868" s="166"/>
      <c r="AX3868" s="137"/>
      <c r="AY3868" s="147"/>
      <c r="AZ3868" s="167"/>
      <c r="BA3868" s="167"/>
      <c r="BB3868" s="147" t="str">
        <f t="shared" si="812"/>
        <v/>
      </c>
      <c r="BC3868" s="168"/>
      <c r="BD3868" s="165"/>
      <c r="BE3868" s="165"/>
      <c r="BF3868" s="165"/>
      <c r="BG3868" s="165"/>
      <c r="BH3868" s="165"/>
      <c r="BI3868" s="165"/>
      <c r="BJ3868" s="165"/>
      <c r="BK3868" s="165"/>
      <c r="BL3868" s="165"/>
      <c r="BM3868" s="165"/>
      <c r="BN3868" s="165"/>
      <c r="BO3868" s="165"/>
      <c r="BP3868" s="165"/>
      <c r="BQ3868" s="165"/>
      <c r="BS3868" s="6"/>
      <c r="BT3868" s="11"/>
      <c r="BU3868" s="6"/>
      <c r="BV3868" s="6"/>
    </row>
    <row r="3869" spans="1:74" ht="15.75" x14ac:dyDescent="0.25">
      <c r="A3869" s="52" t="s">
        <v>1422</v>
      </c>
      <c r="B3869" s="56"/>
      <c r="C3869" s="7" t="s">
        <v>118</v>
      </c>
      <c r="D3869" s="7" t="s">
        <v>6559</v>
      </c>
      <c r="E3869" s="7"/>
      <c r="F3869" s="64"/>
      <c r="G3869" s="6"/>
      <c r="H3869" s="6"/>
      <c r="I3869" s="10" t="s">
        <v>110</v>
      </c>
      <c r="J3869" s="11" t="s">
        <v>3101</v>
      </c>
      <c r="K3869" s="194" t="s">
        <v>510</v>
      </c>
      <c r="L3869" s="176"/>
      <c r="M3869" s="176">
        <v>1000</v>
      </c>
      <c r="N3869" s="80" t="s">
        <v>6855</v>
      </c>
      <c r="O3869" s="162"/>
      <c r="P3869" s="80" t="s">
        <v>3662</v>
      </c>
      <c r="Q3869" s="80"/>
      <c r="R3869" s="80"/>
      <c r="S3869" s="163"/>
      <c r="T3869" s="213"/>
      <c r="U3869" s="162"/>
      <c r="V3869" s="164"/>
      <c r="W3869" s="12" t="str">
        <f t="shared" si="813"/>
        <v>Mqtt1</v>
      </c>
      <c r="X3869" s="196" t="s">
        <v>10651</v>
      </c>
      <c r="Y3869" s="6" t="str">
        <f t="shared" si="815"/>
        <v>marpower/power-tag/underwater-lights-sb-group-2</v>
      </c>
      <c r="Z3869" s="103" t="str" cm="1">
        <f t="array" ref="Z3869">IF(COUNTIF(N3869,"spare"),"","$."&amp;_xlfn.REGEXEXTRACT(J3869,"^PT\d+[FQ]\d+_(.*)", 2))</f>
        <v>$.RMS_Current_Phase_A</v>
      </c>
      <c r="AA3869" s="12">
        <f>AA3854+1</f>
        <v>20</v>
      </c>
      <c r="AB3869" s="6" t="s">
        <v>195</v>
      </c>
      <c r="AC3869" s="103">
        <v>3000</v>
      </c>
      <c r="AJ3869" s="80"/>
      <c r="AK3869" s="113" t="s">
        <v>1423</v>
      </c>
      <c r="AN3869" s="80"/>
      <c r="AO3869" s="80"/>
      <c r="AP3869" s="80"/>
      <c r="AQ3869" s="80"/>
      <c r="AR3869" s="127"/>
      <c r="AS3869" s="80"/>
      <c r="AT3869" s="7"/>
      <c r="AU3869" s="7"/>
      <c r="AV3869" s="165"/>
      <c r="AW3869" s="166"/>
      <c r="AX3869" s="137"/>
      <c r="AY3869" s="147"/>
      <c r="AZ3869" s="167"/>
      <c r="BA3869" s="167"/>
      <c r="BB3869" s="147" t="str">
        <f t="shared" ref="BB3869:BB3883" si="817">IF(ISNUMBER(AM3869),"1","")</f>
        <v/>
      </c>
      <c r="BC3869" s="168"/>
      <c r="BD3869" s="165"/>
      <c r="BE3869" s="165"/>
      <c r="BF3869" s="165"/>
      <c r="BG3869" s="165"/>
      <c r="BH3869" s="165"/>
      <c r="BI3869" s="165"/>
      <c r="BJ3869" s="165"/>
      <c r="BK3869" s="165"/>
      <c r="BL3869" s="165"/>
      <c r="BM3869" s="165"/>
      <c r="BN3869" s="165"/>
      <c r="BO3869" s="165"/>
      <c r="BP3869" s="165"/>
      <c r="BQ3869" s="165"/>
      <c r="BS3869" s="6"/>
      <c r="BT3869" s="11"/>
      <c r="BU3869" s="6"/>
      <c r="BV3869" s="6"/>
    </row>
    <row r="3870" spans="1:74" ht="15.75" x14ac:dyDescent="0.25">
      <c r="A3870" s="52" t="s">
        <v>1422</v>
      </c>
      <c r="B3870" s="56"/>
      <c r="C3870" s="7" t="s">
        <v>118</v>
      </c>
      <c r="D3870" s="7" t="s">
        <v>6559</v>
      </c>
      <c r="E3870" s="7"/>
      <c r="F3870" s="64"/>
      <c r="G3870" s="6"/>
      <c r="H3870" s="6"/>
      <c r="I3870" s="10" t="s">
        <v>110</v>
      </c>
      <c r="J3870" s="11" t="s">
        <v>3102</v>
      </c>
      <c r="K3870" s="194" t="s">
        <v>510</v>
      </c>
      <c r="L3870" s="176"/>
      <c r="M3870" s="176">
        <v>1000</v>
      </c>
      <c r="N3870" s="80" t="s">
        <v>6855</v>
      </c>
      <c r="O3870" s="162"/>
      <c r="P3870" s="80" t="s">
        <v>3663</v>
      </c>
      <c r="Q3870" s="80"/>
      <c r="R3870" s="80"/>
      <c r="S3870" s="163"/>
      <c r="T3870" s="213"/>
      <c r="U3870" s="162"/>
      <c r="V3870" s="164"/>
      <c r="W3870" s="12" t="str">
        <f t="shared" si="813"/>
        <v>Mqtt1</v>
      </c>
      <c r="X3870" s="196" t="s">
        <v>10651</v>
      </c>
      <c r="Y3870" s="6" t="str">
        <f t="shared" si="815"/>
        <v>marpower/power-tag/underwater-lights-sb-group-2</v>
      </c>
      <c r="Z3870" s="103" t="str" cm="1">
        <f t="array" ref="Z3870">IF(COUNTIF(N3870,"spare"),"","$."&amp;_xlfn.REGEXEXTRACT(J3870,"^PT\d+[FQ]\d+_(.*)", 2))</f>
        <v>$.RMS_Current_Phase_B</v>
      </c>
      <c r="AA3870" s="12">
        <f t="shared" ref="AA3870:AA3883" si="818">AA3855+1</f>
        <v>20</v>
      </c>
      <c r="AB3870" s="6" t="s">
        <v>195</v>
      </c>
      <c r="AC3870" s="103">
        <v>3002</v>
      </c>
      <c r="AJ3870" s="80"/>
      <c r="AK3870" s="113" t="s">
        <v>1423</v>
      </c>
      <c r="AN3870" s="80"/>
      <c r="AO3870" s="80"/>
      <c r="AP3870" s="80"/>
      <c r="AQ3870" s="80"/>
      <c r="AR3870" s="127"/>
      <c r="AS3870" s="80"/>
      <c r="AT3870" s="7"/>
      <c r="AU3870" s="7"/>
      <c r="AV3870" s="165"/>
      <c r="AW3870" s="166"/>
      <c r="AX3870" s="137"/>
      <c r="AY3870" s="147"/>
      <c r="AZ3870" s="167"/>
      <c r="BA3870" s="167"/>
      <c r="BB3870" s="147" t="str">
        <f t="shared" si="817"/>
        <v/>
      </c>
      <c r="BC3870" s="168"/>
      <c r="BD3870" s="165"/>
      <c r="BE3870" s="165"/>
      <c r="BF3870" s="165"/>
      <c r="BG3870" s="165"/>
      <c r="BH3870" s="165"/>
      <c r="BI3870" s="165"/>
      <c r="BJ3870" s="165"/>
      <c r="BK3870" s="165"/>
      <c r="BL3870" s="165"/>
      <c r="BM3870" s="165"/>
      <c r="BN3870" s="165"/>
      <c r="BO3870" s="165"/>
      <c r="BP3870" s="165"/>
      <c r="BQ3870" s="165"/>
      <c r="BS3870" s="6"/>
      <c r="BT3870" s="11"/>
      <c r="BU3870" s="6"/>
      <c r="BV3870" s="6"/>
    </row>
    <row r="3871" spans="1:74" ht="15.75" x14ac:dyDescent="0.25">
      <c r="A3871" s="52" t="s">
        <v>1422</v>
      </c>
      <c r="B3871" s="56"/>
      <c r="C3871" s="7" t="s">
        <v>118</v>
      </c>
      <c r="D3871" s="7" t="s">
        <v>6559</v>
      </c>
      <c r="E3871" s="7"/>
      <c r="F3871" s="64"/>
      <c r="G3871" s="6"/>
      <c r="H3871" s="6"/>
      <c r="I3871" s="10" t="s">
        <v>110</v>
      </c>
      <c r="J3871" s="11" t="s">
        <v>3103</v>
      </c>
      <c r="K3871" s="194" t="s">
        <v>510</v>
      </c>
      <c r="L3871" s="176"/>
      <c r="M3871" s="176">
        <v>1000</v>
      </c>
      <c r="N3871" s="80" t="s">
        <v>6855</v>
      </c>
      <c r="O3871" s="162"/>
      <c r="P3871" s="80" t="s">
        <v>3664</v>
      </c>
      <c r="Q3871" s="80"/>
      <c r="R3871" s="80"/>
      <c r="S3871" s="163"/>
      <c r="T3871" s="213"/>
      <c r="U3871" s="162"/>
      <c r="V3871" s="164"/>
      <c r="W3871" s="12" t="str">
        <f t="shared" si="813"/>
        <v>Mqtt1</v>
      </c>
      <c r="X3871" s="196" t="s">
        <v>10651</v>
      </c>
      <c r="Y3871" s="6" t="str">
        <f t="shared" si="815"/>
        <v>marpower/power-tag/underwater-lights-sb-group-2</v>
      </c>
      <c r="Z3871" s="103" t="str" cm="1">
        <f t="array" ref="Z3871">IF(COUNTIF(N3871,"spare"),"","$."&amp;_xlfn.REGEXEXTRACT(J3871,"^PT\d+[FQ]\d+_(.*)", 2))</f>
        <v>$.RMS_Current_Phase_C</v>
      </c>
      <c r="AA3871" s="12">
        <f t="shared" si="818"/>
        <v>20</v>
      </c>
      <c r="AB3871" s="6" t="s">
        <v>195</v>
      </c>
      <c r="AC3871" s="103">
        <v>3004</v>
      </c>
      <c r="AJ3871" s="80"/>
      <c r="AK3871" s="113" t="s">
        <v>1423</v>
      </c>
      <c r="AN3871" s="80"/>
      <c r="AO3871" s="80"/>
      <c r="AP3871" s="80"/>
      <c r="AQ3871" s="80"/>
      <c r="AR3871" s="127"/>
      <c r="AS3871" s="80"/>
      <c r="AT3871" s="7"/>
      <c r="AU3871" s="7"/>
      <c r="AV3871" s="165"/>
      <c r="AW3871" s="166"/>
      <c r="AX3871" s="137"/>
      <c r="AY3871" s="147"/>
      <c r="AZ3871" s="167"/>
      <c r="BA3871" s="167"/>
      <c r="BB3871" s="147" t="str">
        <f t="shared" si="817"/>
        <v/>
      </c>
      <c r="BC3871" s="168"/>
      <c r="BD3871" s="165"/>
      <c r="BE3871" s="165"/>
      <c r="BF3871" s="165"/>
      <c r="BG3871" s="165"/>
      <c r="BH3871" s="165"/>
      <c r="BI3871" s="165"/>
      <c r="BJ3871" s="165"/>
      <c r="BK3871" s="165"/>
      <c r="BL3871" s="165"/>
      <c r="BM3871" s="165"/>
      <c r="BN3871" s="165"/>
      <c r="BO3871" s="165"/>
      <c r="BP3871" s="165"/>
      <c r="BQ3871" s="165"/>
      <c r="BS3871" s="6"/>
      <c r="BT3871" s="11"/>
      <c r="BU3871" s="6"/>
      <c r="BV3871" s="6"/>
    </row>
    <row r="3872" spans="1:74" ht="15.75" x14ac:dyDescent="0.25">
      <c r="A3872" s="52" t="s">
        <v>1422</v>
      </c>
      <c r="B3872" s="56"/>
      <c r="C3872" s="7" t="s">
        <v>118</v>
      </c>
      <c r="D3872" s="7" t="s">
        <v>6559</v>
      </c>
      <c r="E3872" s="7"/>
      <c r="F3872" s="64"/>
      <c r="G3872" s="6"/>
      <c r="H3872" s="6"/>
      <c r="I3872" s="10" t="s">
        <v>110</v>
      </c>
      <c r="J3872" s="11" t="s">
        <v>3104</v>
      </c>
      <c r="K3872" s="194" t="s">
        <v>510</v>
      </c>
      <c r="L3872" s="176"/>
      <c r="M3872" s="176">
        <v>1000</v>
      </c>
      <c r="N3872" s="80" t="s">
        <v>6855</v>
      </c>
      <c r="O3872" s="162"/>
      <c r="P3872" s="80" t="s">
        <v>3665</v>
      </c>
      <c r="Q3872" s="80"/>
      <c r="R3872" s="80"/>
      <c r="S3872" s="163"/>
      <c r="T3872" s="213"/>
      <c r="U3872" s="162"/>
      <c r="V3872" s="164"/>
      <c r="W3872" s="12" t="str">
        <f t="shared" si="813"/>
        <v>Mqtt1</v>
      </c>
      <c r="X3872" s="196" t="s">
        <v>10651</v>
      </c>
      <c r="Y3872" s="6" t="str">
        <f t="shared" si="815"/>
        <v>marpower/power-tag/underwater-lights-sb-group-2</v>
      </c>
      <c r="Z3872" s="103" t="str" cm="1">
        <f t="array" ref="Z3872">IF(COUNTIF(N3872,"spare"),"","$."&amp;_xlfn.REGEXEXTRACT(J3872,"^PT\d+[FQ]\d+_(.*)", 2))</f>
        <v>$.RMS_Current_Phase_Neut</v>
      </c>
      <c r="AA3872" s="12">
        <f t="shared" si="818"/>
        <v>20</v>
      </c>
      <c r="AB3872" s="6" t="s">
        <v>195</v>
      </c>
      <c r="AC3872" s="103">
        <v>3006</v>
      </c>
      <c r="AJ3872" s="80"/>
      <c r="AK3872" s="113" t="s">
        <v>1423</v>
      </c>
      <c r="AN3872" s="80"/>
      <c r="AO3872" s="80"/>
      <c r="AP3872" s="80"/>
      <c r="AQ3872" s="80"/>
      <c r="AR3872" s="127"/>
      <c r="AS3872" s="80"/>
      <c r="AT3872" s="7"/>
      <c r="AU3872" s="7"/>
      <c r="AV3872" s="165"/>
      <c r="AW3872" s="166"/>
      <c r="AX3872" s="137"/>
      <c r="AY3872" s="147"/>
      <c r="AZ3872" s="167"/>
      <c r="BA3872" s="167"/>
      <c r="BB3872" s="147" t="str">
        <f t="shared" si="817"/>
        <v/>
      </c>
      <c r="BC3872" s="168"/>
      <c r="BD3872" s="165"/>
      <c r="BE3872" s="165"/>
      <c r="BF3872" s="165"/>
      <c r="BG3872" s="165"/>
      <c r="BH3872" s="165"/>
      <c r="BI3872" s="165"/>
      <c r="BJ3872" s="165"/>
      <c r="BK3872" s="165"/>
      <c r="BL3872" s="165"/>
      <c r="BM3872" s="165"/>
      <c r="BN3872" s="165"/>
      <c r="BO3872" s="165"/>
      <c r="BP3872" s="165"/>
      <c r="BQ3872" s="165"/>
      <c r="BS3872" s="6"/>
      <c r="BT3872" s="11"/>
      <c r="BU3872" s="6"/>
      <c r="BV3872" s="6"/>
    </row>
    <row r="3873" spans="1:74" ht="15.75" x14ac:dyDescent="0.25">
      <c r="A3873" s="52" t="s">
        <v>1422</v>
      </c>
      <c r="B3873" s="56"/>
      <c r="C3873" s="7" t="s">
        <v>118</v>
      </c>
      <c r="D3873" s="7" t="s">
        <v>6559</v>
      </c>
      <c r="E3873" s="7"/>
      <c r="F3873" s="64"/>
      <c r="G3873" s="6"/>
      <c r="H3873" s="6"/>
      <c r="I3873" s="10" t="s">
        <v>110</v>
      </c>
      <c r="J3873" s="11" t="s">
        <v>8348</v>
      </c>
      <c r="K3873" s="194" t="s">
        <v>510</v>
      </c>
      <c r="L3873" s="176"/>
      <c r="M3873" s="176">
        <v>1000</v>
      </c>
      <c r="N3873" s="80" t="s">
        <v>6855</v>
      </c>
      <c r="O3873" s="162"/>
      <c r="P3873" s="80" t="s">
        <v>3666</v>
      </c>
      <c r="Q3873" s="80"/>
      <c r="R3873" s="80"/>
      <c r="S3873" s="163"/>
      <c r="T3873" s="213"/>
      <c r="U3873" s="162"/>
      <c r="V3873" s="164"/>
      <c r="W3873" s="12" t="str">
        <f t="shared" si="813"/>
        <v>Mqtt1</v>
      </c>
      <c r="X3873" s="196" t="s">
        <v>10651</v>
      </c>
      <c r="Y3873" s="6" t="str">
        <f t="shared" si="815"/>
        <v>marpower/power-tag/underwater-lights-sb-group-2</v>
      </c>
      <c r="Z3873" s="103" t="str" cm="1">
        <f t="array" ref="Z3873">IF(COUNTIF(N3873,"spare"),"","$."&amp;_xlfn.REGEXEXTRACT(J3873,"^PT\d+[FQ]\d+_(.*)", 2))</f>
        <v>$.RMS_Voltage_A_N</v>
      </c>
      <c r="AA3873" s="12">
        <f t="shared" si="818"/>
        <v>20</v>
      </c>
      <c r="AB3873" s="6" t="s">
        <v>195</v>
      </c>
      <c r="AC3873" s="103">
        <v>3028</v>
      </c>
      <c r="AJ3873" s="80"/>
      <c r="AK3873" s="113" t="s">
        <v>1424</v>
      </c>
      <c r="AN3873" s="80"/>
      <c r="AO3873" s="80"/>
      <c r="AP3873" s="80"/>
      <c r="AQ3873" s="80"/>
      <c r="AR3873" s="127"/>
      <c r="AS3873" s="80"/>
      <c r="AT3873" s="7"/>
      <c r="AU3873" s="7"/>
      <c r="AV3873" s="165"/>
      <c r="AW3873" s="166"/>
      <c r="AX3873" s="137"/>
      <c r="AY3873" s="147"/>
      <c r="AZ3873" s="167"/>
      <c r="BA3873" s="167"/>
      <c r="BB3873" s="147" t="str">
        <f t="shared" si="817"/>
        <v/>
      </c>
      <c r="BC3873" s="168"/>
      <c r="BD3873" s="165"/>
      <c r="BE3873" s="165"/>
      <c r="BF3873" s="165"/>
      <c r="BG3873" s="165"/>
      <c r="BH3873" s="165"/>
      <c r="BI3873" s="165"/>
      <c r="BJ3873" s="165"/>
      <c r="BK3873" s="165"/>
      <c r="BL3873" s="165"/>
      <c r="BM3873" s="165"/>
      <c r="BN3873" s="165"/>
      <c r="BO3873" s="165"/>
      <c r="BP3873" s="165"/>
      <c r="BQ3873" s="165"/>
      <c r="BS3873" s="6"/>
      <c r="BT3873" s="11"/>
      <c r="BU3873" s="6"/>
      <c r="BV3873" s="6"/>
    </row>
    <row r="3874" spans="1:74" ht="15.75" x14ac:dyDescent="0.25">
      <c r="A3874" s="52" t="s">
        <v>1422</v>
      </c>
      <c r="B3874" s="56"/>
      <c r="C3874" s="7" t="s">
        <v>118</v>
      </c>
      <c r="D3874" s="7" t="s">
        <v>6559</v>
      </c>
      <c r="E3874" s="7"/>
      <c r="F3874" s="64"/>
      <c r="G3874" s="6"/>
      <c r="H3874" s="6"/>
      <c r="I3874" s="10" t="s">
        <v>110</v>
      </c>
      <c r="J3874" s="11" t="s">
        <v>8525</v>
      </c>
      <c r="K3874" s="194" t="s">
        <v>510</v>
      </c>
      <c r="L3874" s="176"/>
      <c r="M3874" s="176">
        <v>1000</v>
      </c>
      <c r="N3874" s="80" t="s">
        <v>6855</v>
      </c>
      <c r="O3874" s="162"/>
      <c r="P3874" s="80" t="s">
        <v>3667</v>
      </c>
      <c r="Q3874" s="80"/>
      <c r="R3874" s="80"/>
      <c r="S3874" s="163"/>
      <c r="T3874" s="213"/>
      <c r="U3874" s="162"/>
      <c r="V3874" s="164"/>
      <c r="W3874" s="12" t="str">
        <f t="shared" si="813"/>
        <v>Mqtt1</v>
      </c>
      <c r="X3874" s="196" t="s">
        <v>10651</v>
      </c>
      <c r="Y3874" s="6" t="str">
        <f t="shared" si="815"/>
        <v>marpower/power-tag/underwater-lights-sb-group-2</v>
      </c>
      <c r="Z3874" s="103" t="str" cm="1">
        <f t="array" ref="Z3874">IF(COUNTIF(N3874,"spare"),"","$."&amp;_xlfn.REGEXEXTRACT(J3874,"^PT\d+[FQ]\d+_(.*)", 2))</f>
        <v>$.RMS_Voltage_B_N</v>
      </c>
      <c r="AA3874" s="12">
        <f t="shared" si="818"/>
        <v>20</v>
      </c>
      <c r="AB3874" s="6" t="s">
        <v>195</v>
      </c>
      <c r="AC3874" s="103">
        <v>3030</v>
      </c>
      <c r="AJ3874" s="80"/>
      <c r="AK3874" s="113" t="s">
        <v>1424</v>
      </c>
      <c r="AN3874" s="80"/>
      <c r="AO3874" s="80"/>
      <c r="AP3874" s="80"/>
      <c r="AQ3874" s="80"/>
      <c r="AR3874" s="127"/>
      <c r="AS3874" s="80"/>
      <c r="AT3874" s="7"/>
      <c r="AU3874" s="7"/>
      <c r="AV3874" s="165"/>
      <c r="AW3874" s="166"/>
      <c r="AX3874" s="137"/>
      <c r="AY3874" s="147"/>
      <c r="AZ3874" s="167"/>
      <c r="BA3874" s="167"/>
      <c r="BB3874" s="147" t="str">
        <f t="shared" si="817"/>
        <v/>
      </c>
      <c r="BC3874" s="168"/>
      <c r="BD3874" s="165"/>
      <c r="BE3874" s="165"/>
      <c r="BF3874" s="165"/>
      <c r="BG3874" s="165"/>
      <c r="BH3874" s="165"/>
      <c r="BI3874" s="165"/>
      <c r="BJ3874" s="165"/>
      <c r="BK3874" s="165"/>
      <c r="BL3874" s="165"/>
      <c r="BM3874" s="165"/>
      <c r="BN3874" s="165"/>
      <c r="BO3874" s="165"/>
      <c r="BP3874" s="165"/>
      <c r="BQ3874" s="165"/>
      <c r="BS3874" s="6"/>
      <c r="BT3874" s="11"/>
      <c r="BU3874" s="6"/>
      <c r="BV3874" s="6"/>
    </row>
    <row r="3875" spans="1:74" ht="15.75" x14ac:dyDescent="0.25">
      <c r="A3875" s="52" t="s">
        <v>1422</v>
      </c>
      <c r="B3875" s="56"/>
      <c r="C3875" s="7" t="s">
        <v>118</v>
      </c>
      <c r="D3875" s="7" t="s">
        <v>6559</v>
      </c>
      <c r="E3875" s="7"/>
      <c r="F3875" s="64"/>
      <c r="G3875" s="6"/>
      <c r="H3875" s="6"/>
      <c r="I3875" s="10" t="s">
        <v>110</v>
      </c>
      <c r="J3875" s="11" t="s">
        <v>8702</v>
      </c>
      <c r="K3875" s="194" t="s">
        <v>510</v>
      </c>
      <c r="L3875" s="176"/>
      <c r="M3875" s="176">
        <v>1000</v>
      </c>
      <c r="N3875" s="80" t="s">
        <v>6855</v>
      </c>
      <c r="O3875" s="162"/>
      <c r="P3875" s="80" t="s">
        <v>3668</v>
      </c>
      <c r="Q3875" s="80"/>
      <c r="R3875" s="80"/>
      <c r="S3875" s="163"/>
      <c r="T3875" s="213"/>
      <c r="U3875" s="162"/>
      <c r="V3875" s="164"/>
      <c r="W3875" s="12" t="str">
        <f t="shared" si="813"/>
        <v>Mqtt1</v>
      </c>
      <c r="X3875" s="196" t="s">
        <v>10651</v>
      </c>
      <c r="Y3875" s="6" t="str">
        <f t="shared" si="815"/>
        <v>marpower/power-tag/underwater-lights-sb-group-2</v>
      </c>
      <c r="Z3875" s="103" t="str" cm="1">
        <f t="array" ref="Z3875">IF(COUNTIF(N3875,"spare"),"","$."&amp;_xlfn.REGEXEXTRACT(J3875,"^PT\d+[FQ]\d+_(.*)", 2))</f>
        <v>$.RMS_Voltage_C_N</v>
      </c>
      <c r="AA3875" s="12">
        <f t="shared" si="818"/>
        <v>20</v>
      </c>
      <c r="AB3875" s="6" t="s">
        <v>195</v>
      </c>
      <c r="AC3875" s="103">
        <v>3032</v>
      </c>
      <c r="AJ3875" s="80"/>
      <c r="AK3875" s="113" t="s">
        <v>1424</v>
      </c>
      <c r="AN3875" s="80"/>
      <c r="AO3875" s="80"/>
      <c r="AP3875" s="80"/>
      <c r="AQ3875" s="80"/>
      <c r="AR3875" s="127"/>
      <c r="AS3875" s="80"/>
      <c r="AT3875" s="7"/>
      <c r="AU3875" s="7"/>
      <c r="AV3875" s="165"/>
      <c r="AW3875" s="166"/>
      <c r="AX3875" s="137"/>
      <c r="AY3875" s="147"/>
      <c r="AZ3875" s="167"/>
      <c r="BA3875" s="167"/>
      <c r="BB3875" s="147" t="str">
        <f t="shared" si="817"/>
        <v/>
      </c>
      <c r="BC3875" s="168"/>
      <c r="BD3875" s="165"/>
      <c r="BE3875" s="165"/>
      <c r="BF3875" s="165"/>
      <c r="BG3875" s="165"/>
      <c r="BH3875" s="165"/>
      <c r="BI3875" s="165"/>
      <c r="BJ3875" s="165"/>
      <c r="BK3875" s="165"/>
      <c r="BL3875" s="165"/>
      <c r="BM3875" s="165"/>
      <c r="BN3875" s="165"/>
      <c r="BO3875" s="165"/>
      <c r="BP3875" s="165"/>
      <c r="BQ3875" s="165"/>
      <c r="BS3875" s="6"/>
      <c r="BT3875" s="11"/>
      <c r="BU3875" s="6"/>
      <c r="BV3875" s="6"/>
    </row>
    <row r="3876" spans="1:74" ht="15.75" x14ac:dyDescent="0.25">
      <c r="A3876" s="52" t="s">
        <v>1422</v>
      </c>
      <c r="B3876" s="56"/>
      <c r="C3876" s="7" t="s">
        <v>118</v>
      </c>
      <c r="D3876" s="7" t="s">
        <v>6559</v>
      </c>
      <c r="E3876" s="7"/>
      <c r="F3876" s="64"/>
      <c r="G3876" s="6"/>
      <c r="H3876" s="6"/>
      <c r="I3876" s="10" t="s">
        <v>110</v>
      </c>
      <c r="J3876" s="11" t="s">
        <v>3105</v>
      </c>
      <c r="K3876" s="194" t="s">
        <v>510</v>
      </c>
      <c r="L3876" s="176"/>
      <c r="M3876" s="176">
        <v>1000</v>
      </c>
      <c r="N3876" s="80" t="s">
        <v>6855</v>
      </c>
      <c r="O3876" s="162"/>
      <c r="P3876" s="80" t="s">
        <v>3669</v>
      </c>
      <c r="Q3876" s="80"/>
      <c r="R3876" s="80"/>
      <c r="S3876" s="163"/>
      <c r="T3876" s="213"/>
      <c r="U3876" s="162"/>
      <c r="V3876" s="164"/>
      <c r="W3876" s="12" t="str">
        <f t="shared" si="813"/>
        <v>Mqtt1</v>
      </c>
      <c r="X3876" s="196" t="s">
        <v>10651</v>
      </c>
      <c r="Y3876" s="6" t="str">
        <f t="shared" si="815"/>
        <v>marpower/power-tag/underwater-lights-sb-group-2</v>
      </c>
      <c r="Z3876" s="103" t="str" cm="1">
        <f t="array" ref="Z3876">IF(COUNTIF(N3876,"spare"),"","$."&amp;_xlfn.REGEXEXTRACT(J3876,"^PT\d+[FQ]\d+_(.*)", 2))</f>
        <v>$.Active_Power_Phase_A</v>
      </c>
      <c r="AA3876" s="12">
        <f t="shared" si="818"/>
        <v>20</v>
      </c>
      <c r="AB3876" s="6" t="s">
        <v>195</v>
      </c>
      <c r="AC3876" s="103">
        <v>3054</v>
      </c>
      <c r="AJ3876" s="80"/>
      <c r="AK3876" s="113" t="s">
        <v>1425</v>
      </c>
      <c r="AN3876" s="80"/>
      <c r="AO3876" s="80"/>
      <c r="AP3876" s="80"/>
      <c r="AQ3876" s="80"/>
      <c r="AR3876" s="127"/>
      <c r="AS3876" s="80"/>
      <c r="AT3876" s="7"/>
      <c r="AU3876" s="7"/>
      <c r="AV3876" s="165"/>
      <c r="AW3876" s="166"/>
      <c r="AX3876" s="137"/>
      <c r="AY3876" s="147"/>
      <c r="AZ3876" s="167"/>
      <c r="BA3876" s="167"/>
      <c r="BB3876" s="147" t="str">
        <f t="shared" si="817"/>
        <v/>
      </c>
      <c r="BC3876" s="168"/>
      <c r="BD3876" s="165"/>
      <c r="BE3876" s="165"/>
      <c r="BF3876" s="165"/>
      <c r="BG3876" s="165"/>
      <c r="BH3876" s="165"/>
      <c r="BI3876" s="165"/>
      <c r="BJ3876" s="165"/>
      <c r="BK3876" s="165"/>
      <c r="BL3876" s="165"/>
      <c r="BM3876" s="165"/>
      <c r="BN3876" s="165"/>
      <c r="BO3876" s="165"/>
      <c r="BP3876" s="165"/>
      <c r="BQ3876" s="165"/>
      <c r="BS3876" s="6"/>
      <c r="BT3876" s="11"/>
      <c r="BU3876" s="6"/>
      <c r="BV3876" s="6"/>
    </row>
    <row r="3877" spans="1:74" ht="15.75" x14ac:dyDescent="0.25">
      <c r="A3877" s="52" t="s">
        <v>1422</v>
      </c>
      <c r="B3877" s="56"/>
      <c r="C3877" s="7" t="s">
        <v>118</v>
      </c>
      <c r="D3877" s="7" t="s">
        <v>6559</v>
      </c>
      <c r="E3877" s="7"/>
      <c r="F3877" s="64"/>
      <c r="G3877" s="6"/>
      <c r="H3877" s="6"/>
      <c r="I3877" s="10" t="s">
        <v>110</v>
      </c>
      <c r="J3877" s="11" t="s">
        <v>3106</v>
      </c>
      <c r="K3877" s="194" t="s">
        <v>510</v>
      </c>
      <c r="L3877" s="176"/>
      <c r="M3877" s="176">
        <v>1000</v>
      </c>
      <c r="N3877" s="80" t="s">
        <v>6855</v>
      </c>
      <c r="O3877" s="162"/>
      <c r="P3877" s="80" t="s">
        <v>3670</v>
      </c>
      <c r="Q3877" s="80"/>
      <c r="R3877" s="80"/>
      <c r="S3877" s="163"/>
      <c r="T3877" s="213"/>
      <c r="U3877" s="162"/>
      <c r="V3877" s="164"/>
      <c r="W3877" s="12" t="str">
        <f t="shared" si="813"/>
        <v>Mqtt1</v>
      </c>
      <c r="X3877" s="196" t="s">
        <v>10651</v>
      </c>
      <c r="Y3877" s="6" t="str">
        <f t="shared" si="815"/>
        <v>marpower/power-tag/underwater-lights-sb-group-2</v>
      </c>
      <c r="Z3877" s="103" t="str" cm="1">
        <f t="array" ref="Z3877">IF(COUNTIF(N3877,"spare"),"","$."&amp;_xlfn.REGEXEXTRACT(J3877,"^PT\d+[FQ]\d+_(.*)", 2))</f>
        <v>$.Active_Power_Phase_B</v>
      </c>
      <c r="AA3877" s="12">
        <f t="shared" si="818"/>
        <v>20</v>
      </c>
      <c r="AB3877" s="6" t="s">
        <v>195</v>
      </c>
      <c r="AC3877" s="103">
        <v>3056</v>
      </c>
      <c r="AJ3877" s="80"/>
      <c r="AK3877" s="113" t="s">
        <v>1425</v>
      </c>
      <c r="AN3877" s="80"/>
      <c r="AO3877" s="80"/>
      <c r="AP3877" s="80"/>
      <c r="AQ3877" s="80"/>
      <c r="AR3877" s="127"/>
      <c r="AS3877" s="80"/>
      <c r="AT3877" s="7"/>
      <c r="AU3877" s="7"/>
      <c r="AV3877" s="165"/>
      <c r="AW3877" s="166"/>
      <c r="AX3877" s="137"/>
      <c r="AY3877" s="147"/>
      <c r="AZ3877" s="167"/>
      <c r="BA3877" s="167"/>
      <c r="BB3877" s="147" t="str">
        <f t="shared" si="817"/>
        <v/>
      </c>
      <c r="BC3877" s="168"/>
      <c r="BD3877" s="165"/>
      <c r="BE3877" s="165"/>
      <c r="BF3877" s="165"/>
      <c r="BG3877" s="165"/>
      <c r="BH3877" s="165"/>
      <c r="BI3877" s="165"/>
      <c r="BJ3877" s="165"/>
      <c r="BK3877" s="165"/>
      <c r="BL3877" s="165"/>
      <c r="BM3877" s="165"/>
      <c r="BN3877" s="165"/>
      <c r="BO3877" s="165"/>
      <c r="BP3877" s="165"/>
      <c r="BQ3877" s="165"/>
      <c r="BS3877" s="6"/>
      <c r="BT3877" s="11"/>
      <c r="BU3877" s="6"/>
      <c r="BV3877" s="6"/>
    </row>
    <row r="3878" spans="1:74" ht="15.75" x14ac:dyDescent="0.25">
      <c r="A3878" s="52" t="s">
        <v>1422</v>
      </c>
      <c r="B3878" s="56"/>
      <c r="C3878" s="7" t="s">
        <v>118</v>
      </c>
      <c r="D3878" s="7" t="s">
        <v>6559</v>
      </c>
      <c r="E3878" s="7"/>
      <c r="F3878" s="64"/>
      <c r="G3878" s="6"/>
      <c r="H3878" s="6"/>
      <c r="I3878" s="10" t="s">
        <v>110</v>
      </c>
      <c r="J3878" s="11" t="s">
        <v>3107</v>
      </c>
      <c r="K3878" s="194" t="s">
        <v>510</v>
      </c>
      <c r="L3878" s="176"/>
      <c r="M3878" s="176">
        <v>1000</v>
      </c>
      <c r="N3878" s="80" t="s">
        <v>6855</v>
      </c>
      <c r="O3878" s="162"/>
      <c r="P3878" s="80" t="s">
        <v>3671</v>
      </c>
      <c r="Q3878" s="80"/>
      <c r="R3878" s="80"/>
      <c r="S3878" s="163"/>
      <c r="T3878" s="213"/>
      <c r="U3878" s="162"/>
      <c r="V3878" s="164"/>
      <c r="W3878" s="12" t="str">
        <f t="shared" si="813"/>
        <v>Mqtt1</v>
      </c>
      <c r="X3878" s="196" t="s">
        <v>10651</v>
      </c>
      <c r="Y3878" s="6" t="str">
        <f t="shared" si="815"/>
        <v>marpower/power-tag/underwater-lights-sb-group-2</v>
      </c>
      <c r="Z3878" s="103" t="str" cm="1">
        <f t="array" ref="Z3878">IF(COUNTIF(N3878,"spare"),"","$."&amp;_xlfn.REGEXEXTRACT(J3878,"^PT\d+[FQ]\d+_(.*)", 2))</f>
        <v>$.Active_Power_Phase_C</v>
      </c>
      <c r="AA3878" s="12">
        <f t="shared" si="818"/>
        <v>20</v>
      </c>
      <c r="AB3878" s="6" t="s">
        <v>195</v>
      </c>
      <c r="AC3878" s="103">
        <v>3058</v>
      </c>
      <c r="AJ3878" s="80"/>
      <c r="AK3878" s="113" t="s">
        <v>1425</v>
      </c>
      <c r="AN3878" s="80"/>
      <c r="AO3878" s="80"/>
      <c r="AP3878" s="80"/>
      <c r="AQ3878" s="80"/>
      <c r="AR3878" s="127"/>
      <c r="AS3878" s="80"/>
      <c r="AT3878" s="7"/>
      <c r="AU3878" s="7"/>
      <c r="AV3878" s="165"/>
      <c r="AW3878" s="166"/>
      <c r="AX3878" s="137"/>
      <c r="AY3878" s="147"/>
      <c r="AZ3878" s="167"/>
      <c r="BA3878" s="167"/>
      <c r="BB3878" s="147" t="str">
        <f t="shared" si="817"/>
        <v/>
      </c>
      <c r="BC3878" s="168"/>
      <c r="BD3878" s="165"/>
      <c r="BE3878" s="165"/>
      <c r="BF3878" s="165"/>
      <c r="BG3878" s="165"/>
      <c r="BH3878" s="165"/>
      <c r="BI3878" s="165"/>
      <c r="BJ3878" s="165"/>
      <c r="BK3878" s="165"/>
      <c r="BL3878" s="165"/>
      <c r="BM3878" s="165"/>
      <c r="BN3878" s="165"/>
      <c r="BO3878" s="165"/>
      <c r="BP3878" s="165"/>
      <c r="BQ3878" s="165"/>
      <c r="BS3878" s="6"/>
      <c r="BT3878" s="11"/>
      <c r="BU3878" s="6"/>
      <c r="BV3878" s="6"/>
    </row>
    <row r="3879" spans="1:74" ht="15.75" x14ac:dyDescent="0.25">
      <c r="A3879" s="52" t="s">
        <v>1422</v>
      </c>
      <c r="B3879" s="56"/>
      <c r="C3879" s="7" t="s">
        <v>118</v>
      </c>
      <c r="D3879" s="7" t="s">
        <v>6559</v>
      </c>
      <c r="E3879" s="7"/>
      <c r="F3879" s="64"/>
      <c r="G3879" s="6"/>
      <c r="H3879" s="6"/>
      <c r="I3879" s="10" t="s">
        <v>110</v>
      </c>
      <c r="J3879" s="11" t="s">
        <v>3108</v>
      </c>
      <c r="K3879" s="194" t="s">
        <v>510</v>
      </c>
      <c r="L3879" s="176"/>
      <c r="M3879" s="176">
        <v>1000</v>
      </c>
      <c r="N3879" s="80" t="s">
        <v>6855</v>
      </c>
      <c r="O3879" s="162"/>
      <c r="P3879" s="80" t="s">
        <v>3672</v>
      </c>
      <c r="Q3879" s="80"/>
      <c r="R3879" s="80"/>
      <c r="S3879" s="163"/>
      <c r="T3879" s="213"/>
      <c r="U3879" s="162"/>
      <c r="V3879" s="164"/>
      <c r="W3879" s="12" t="str">
        <f t="shared" si="813"/>
        <v>Mqtt1</v>
      </c>
      <c r="X3879" s="196" t="s">
        <v>10651</v>
      </c>
      <c r="Y3879" s="6" t="str">
        <f t="shared" si="815"/>
        <v>marpower/power-tag/underwater-lights-sb-group-2</v>
      </c>
      <c r="Z3879" s="103" t="str" cm="1">
        <f t="array" ref="Z3879">IF(COUNTIF(N3879,"spare"),"","$."&amp;_xlfn.REGEXEXTRACT(J3879,"^PT\d+[FQ]\d+_(.*)", 2))</f>
        <v>$.Total_Active_Power</v>
      </c>
      <c r="AA3879" s="12">
        <f t="shared" si="818"/>
        <v>20</v>
      </c>
      <c r="AB3879" s="6" t="s">
        <v>195</v>
      </c>
      <c r="AC3879" s="103">
        <v>3060</v>
      </c>
      <c r="AJ3879" s="80"/>
      <c r="AK3879" s="113" t="s">
        <v>1425</v>
      </c>
      <c r="AN3879" s="80"/>
      <c r="AO3879" s="80"/>
      <c r="AP3879" s="80"/>
      <c r="AQ3879" s="80"/>
      <c r="AR3879" s="127"/>
      <c r="AS3879" s="80"/>
      <c r="AT3879" s="7"/>
      <c r="AU3879" s="7"/>
      <c r="AV3879" s="165"/>
      <c r="AW3879" s="166"/>
      <c r="AX3879" s="137"/>
      <c r="AY3879" s="147"/>
      <c r="AZ3879" s="167"/>
      <c r="BA3879" s="167"/>
      <c r="BB3879" s="147" t="str">
        <f t="shared" si="817"/>
        <v/>
      </c>
      <c r="BC3879" s="168"/>
      <c r="BD3879" s="165"/>
      <c r="BE3879" s="165"/>
      <c r="BF3879" s="165"/>
      <c r="BG3879" s="165"/>
      <c r="BH3879" s="165"/>
      <c r="BI3879" s="165"/>
      <c r="BJ3879" s="165"/>
      <c r="BK3879" s="165"/>
      <c r="BL3879" s="165"/>
      <c r="BM3879" s="165"/>
      <c r="BN3879" s="165"/>
      <c r="BO3879" s="165"/>
      <c r="BP3879" s="165"/>
      <c r="BQ3879" s="165"/>
      <c r="BS3879" s="6"/>
      <c r="BT3879" s="11"/>
      <c r="BU3879" s="6"/>
      <c r="BV3879" s="6"/>
    </row>
    <row r="3880" spans="1:74" ht="15.75" x14ac:dyDescent="0.25">
      <c r="A3880" s="52" t="s">
        <v>1422</v>
      </c>
      <c r="B3880" s="56"/>
      <c r="C3880" s="7" t="s">
        <v>118</v>
      </c>
      <c r="D3880" s="7" t="s">
        <v>6559</v>
      </c>
      <c r="E3880" s="7"/>
      <c r="F3880" s="64"/>
      <c r="G3880" s="6"/>
      <c r="H3880" s="6"/>
      <c r="I3880" s="10" t="s">
        <v>110</v>
      </c>
      <c r="J3880" s="11" t="s">
        <v>3109</v>
      </c>
      <c r="K3880" s="194" t="s">
        <v>510</v>
      </c>
      <c r="L3880" s="176"/>
      <c r="M3880" s="176">
        <v>1000</v>
      </c>
      <c r="N3880" s="80" t="s">
        <v>6855</v>
      </c>
      <c r="O3880" s="162"/>
      <c r="P3880" s="80" t="s">
        <v>3673</v>
      </c>
      <c r="Q3880" s="80"/>
      <c r="R3880" s="80"/>
      <c r="S3880" s="163"/>
      <c r="T3880" s="213"/>
      <c r="U3880" s="162"/>
      <c r="V3880" s="164"/>
      <c r="W3880" s="12" t="str">
        <f t="shared" si="813"/>
        <v>Mqtt1</v>
      </c>
      <c r="X3880" s="196" t="s">
        <v>10651</v>
      </c>
      <c r="Y3880" s="6" t="str">
        <f t="shared" si="815"/>
        <v>marpower/power-tag/underwater-lights-sb-group-2</v>
      </c>
      <c r="Z3880" s="103" t="str" cm="1">
        <f t="array" ref="Z3880">IF(COUNTIF(N3880,"spare"),"","$."&amp;_xlfn.REGEXEXTRACT(J3880,"^PT\d+[FQ]\d+_(.*)", 2))</f>
        <v>$.Power_Factor_Phase_A</v>
      </c>
      <c r="AA3880" s="12">
        <f t="shared" si="818"/>
        <v>20</v>
      </c>
      <c r="AB3880" s="6" t="s">
        <v>195</v>
      </c>
      <c r="AC3880" s="103">
        <v>3078</v>
      </c>
      <c r="AJ3880" s="80"/>
      <c r="AK3880" s="113" t="s">
        <v>1426</v>
      </c>
      <c r="AN3880" s="80"/>
      <c r="AO3880" s="80"/>
      <c r="AP3880" s="80"/>
      <c r="AQ3880" s="80"/>
      <c r="AR3880" s="127"/>
      <c r="AS3880" s="80"/>
      <c r="AT3880" s="7"/>
      <c r="AU3880" s="7"/>
      <c r="AV3880" s="165"/>
      <c r="AW3880" s="166"/>
      <c r="AX3880" s="137"/>
      <c r="AY3880" s="147"/>
      <c r="AZ3880" s="167"/>
      <c r="BA3880" s="167"/>
      <c r="BB3880" s="147" t="str">
        <f t="shared" si="817"/>
        <v/>
      </c>
      <c r="BC3880" s="168"/>
      <c r="BD3880" s="165"/>
      <c r="BE3880" s="165"/>
      <c r="BF3880" s="165"/>
      <c r="BG3880" s="165"/>
      <c r="BH3880" s="165"/>
      <c r="BI3880" s="165"/>
      <c r="BJ3880" s="165"/>
      <c r="BK3880" s="165"/>
      <c r="BL3880" s="165"/>
      <c r="BM3880" s="165"/>
      <c r="BN3880" s="165"/>
      <c r="BO3880" s="165"/>
      <c r="BP3880" s="165"/>
      <c r="BQ3880" s="165"/>
      <c r="BS3880" s="6"/>
      <c r="BT3880" s="11"/>
      <c r="BU3880" s="6"/>
      <c r="BV3880" s="6"/>
    </row>
    <row r="3881" spans="1:74" ht="15.75" x14ac:dyDescent="0.25">
      <c r="A3881" s="52" t="s">
        <v>1422</v>
      </c>
      <c r="B3881" s="56"/>
      <c r="C3881" s="7" t="s">
        <v>118</v>
      </c>
      <c r="D3881" s="7" t="s">
        <v>6559</v>
      </c>
      <c r="E3881" s="7"/>
      <c r="F3881" s="64"/>
      <c r="G3881" s="6"/>
      <c r="H3881" s="6"/>
      <c r="I3881" s="10" t="s">
        <v>110</v>
      </c>
      <c r="J3881" s="11" t="s">
        <v>3110</v>
      </c>
      <c r="K3881" s="194" t="s">
        <v>510</v>
      </c>
      <c r="L3881" s="176"/>
      <c r="M3881" s="176">
        <v>1000</v>
      </c>
      <c r="N3881" s="80" t="s">
        <v>6855</v>
      </c>
      <c r="O3881" s="162"/>
      <c r="P3881" s="80" t="s">
        <v>3674</v>
      </c>
      <c r="Q3881" s="80"/>
      <c r="R3881" s="80"/>
      <c r="S3881" s="163"/>
      <c r="T3881" s="213"/>
      <c r="U3881" s="162"/>
      <c r="V3881" s="164"/>
      <c r="W3881" s="12" t="str">
        <f t="shared" si="813"/>
        <v>Mqtt1</v>
      </c>
      <c r="X3881" s="196" t="s">
        <v>10651</v>
      </c>
      <c r="Y3881" s="6" t="str">
        <f t="shared" si="815"/>
        <v>marpower/power-tag/underwater-lights-sb-group-2</v>
      </c>
      <c r="Z3881" s="103" t="str" cm="1">
        <f t="array" ref="Z3881">IF(COUNTIF(N3881,"spare"),"","$."&amp;_xlfn.REGEXEXTRACT(J3881,"^PT\d+[FQ]\d+_(.*)", 2))</f>
        <v>$.Power_Factor_Phase_B</v>
      </c>
      <c r="AA3881" s="12">
        <f t="shared" si="818"/>
        <v>20</v>
      </c>
      <c r="AB3881" s="6" t="s">
        <v>195</v>
      </c>
      <c r="AC3881" s="103">
        <v>3080</v>
      </c>
      <c r="AJ3881" s="80"/>
      <c r="AK3881" s="113" t="s">
        <v>1426</v>
      </c>
      <c r="AN3881" s="80"/>
      <c r="AO3881" s="80"/>
      <c r="AP3881" s="80"/>
      <c r="AQ3881" s="80"/>
      <c r="AR3881" s="127"/>
      <c r="AS3881" s="80"/>
      <c r="AT3881" s="7"/>
      <c r="AU3881" s="7"/>
      <c r="AV3881" s="165"/>
      <c r="AW3881" s="166"/>
      <c r="AX3881" s="137"/>
      <c r="AY3881" s="147"/>
      <c r="AZ3881" s="167"/>
      <c r="BA3881" s="167"/>
      <c r="BB3881" s="147" t="str">
        <f t="shared" si="817"/>
        <v/>
      </c>
      <c r="BC3881" s="168"/>
      <c r="BD3881" s="165"/>
      <c r="BE3881" s="165"/>
      <c r="BF3881" s="165"/>
      <c r="BG3881" s="165"/>
      <c r="BH3881" s="165"/>
      <c r="BI3881" s="165"/>
      <c r="BJ3881" s="165"/>
      <c r="BK3881" s="165"/>
      <c r="BL3881" s="165"/>
      <c r="BM3881" s="165"/>
      <c r="BN3881" s="165"/>
      <c r="BO3881" s="165"/>
      <c r="BP3881" s="165"/>
      <c r="BQ3881" s="165"/>
      <c r="BS3881" s="6"/>
      <c r="BT3881" s="11"/>
      <c r="BU3881" s="6"/>
      <c r="BV3881" s="6"/>
    </row>
    <row r="3882" spans="1:74" ht="15.75" x14ac:dyDescent="0.25">
      <c r="A3882" s="52" t="s">
        <v>1422</v>
      </c>
      <c r="B3882" s="56"/>
      <c r="C3882" s="7" t="s">
        <v>118</v>
      </c>
      <c r="D3882" s="7" t="s">
        <v>6559</v>
      </c>
      <c r="E3882" s="7"/>
      <c r="F3882" s="64"/>
      <c r="G3882" s="6"/>
      <c r="H3882" s="6"/>
      <c r="I3882" s="10" t="s">
        <v>110</v>
      </c>
      <c r="J3882" s="11" t="s">
        <v>3111</v>
      </c>
      <c r="K3882" s="194" t="s">
        <v>510</v>
      </c>
      <c r="L3882" s="176"/>
      <c r="M3882" s="176">
        <v>1000</v>
      </c>
      <c r="N3882" s="80" t="s">
        <v>6855</v>
      </c>
      <c r="O3882" s="162"/>
      <c r="P3882" s="80" t="s">
        <v>3675</v>
      </c>
      <c r="Q3882" s="80"/>
      <c r="R3882" s="80"/>
      <c r="S3882" s="163"/>
      <c r="T3882" s="213"/>
      <c r="U3882" s="162"/>
      <c r="V3882" s="164"/>
      <c r="W3882" s="12" t="str">
        <f t="shared" si="813"/>
        <v>Mqtt1</v>
      </c>
      <c r="X3882" s="196" t="s">
        <v>10651</v>
      </c>
      <c r="Y3882" s="6" t="str">
        <f t="shared" si="815"/>
        <v>marpower/power-tag/underwater-lights-sb-group-2</v>
      </c>
      <c r="Z3882" s="103" t="str" cm="1">
        <f t="array" ref="Z3882">IF(COUNTIF(N3882,"spare"),"","$."&amp;_xlfn.REGEXEXTRACT(J3882,"^PT\d+[FQ]\d+_(.*)", 2))</f>
        <v>$.Power_Factor_Phase_C</v>
      </c>
      <c r="AA3882" s="12">
        <f t="shared" si="818"/>
        <v>20</v>
      </c>
      <c r="AB3882" s="6" t="s">
        <v>195</v>
      </c>
      <c r="AC3882" s="103">
        <v>3082</v>
      </c>
      <c r="AJ3882" s="80"/>
      <c r="AK3882" s="113" t="s">
        <v>1426</v>
      </c>
      <c r="AN3882" s="80"/>
      <c r="AO3882" s="80"/>
      <c r="AP3882" s="80"/>
      <c r="AQ3882" s="80"/>
      <c r="AR3882" s="127"/>
      <c r="AS3882" s="80"/>
      <c r="AT3882" s="7"/>
      <c r="AU3882" s="7"/>
      <c r="AV3882" s="165"/>
      <c r="AW3882" s="166"/>
      <c r="AX3882" s="137"/>
      <c r="AY3882" s="147"/>
      <c r="AZ3882" s="167"/>
      <c r="BA3882" s="167"/>
      <c r="BB3882" s="147" t="str">
        <f t="shared" si="817"/>
        <v/>
      </c>
      <c r="BC3882" s="168"/>
      <c r="BD3882" s="165"/>
      <c r="BE3882" s="165"/>
      <c r="BF3882" s="165"/>
      <c r="BG3882" s="165"/>
      <c r="BH3882" s="165"/>
      <c r="BI3882" s="165"/>
      <c r="BJ3882" s="165"/>
      <c r="BK3882" s="165"/>
      <c r="BL3882" s="165"/>
      <c r="BM3882" s="165"/>
      <c r="BN3882" s="165"/>
      <c r="BO3882" s="165"/>
      <c r="BP3882" s="165"/>
      <c r="BQ3882" s="165"/>
      <c r="BS3882" s="6"/>
      <c r="BT3882" s="11"/>
      <c r="BU3882" s="6"/>
      <c r="BV3882" s="6"/>
    </row>
    <row r="3883" spans="1:74" ht="15.75" x14ac:dyDescent="0.25">
      <c r="A3883" s="52" t="s">
        <v>1422</v>
      </c>
      <c r="B3883" s="56"/>
      <c r="C3883" s="7" t="s">
        <v>118</v>
      </c>
      <c r="D3883" s="7" t="s">
        <v>6559</v>
      </c>
      <c r="E3883" s="7"/>
      <c r="F3883" s="64"/>
      <c r="G3883" s="6"/>
      <c r="H3883" s="6"/>
      <c r="I3883" s="10" t="s">
        <v>110</v>
      </c>
      <c r="J3883" s="11" t="s">
        <v>3112</v>
      </c>
      <c r="K3883" s="194" t="s">
        <v>510</v>
      </c>
      <c r="L3883" s="176"/>
      <c r="M3883" s="176">
        <v>1000</v>
      </c>
      <c r="N3883" s="80" t="s">
        <v>6855</v>
      </c>
      <c r="O3883" s="162"/>
      <c r="P3883" s="80" t="s">
        <v>3676</v>
      </c>
      <c r="Q3883" s="80"/>
      <c r="R3883" s="80"/>
      <c r="S3883" s="163"/>
      <c r="T3883" s="213"/>
      <c r="U3883" s="162"/>
      <c r="V3883" s="164"/>
      <c r="W3883" s="12" t="str">
        <f t="shared" si="813"/>
        <v>Mqtt1</v>
      </c>
      <c r="X3883" s="196" t="s">
        <v>10651</v>
      </c>
      <c r="Y3883" s="6" t="str">
        <f t="shared" si="815"/>
        <v>marpower/power-tag/underwater-lights-sb-group-2</v>
      </c>
      <c r="Z3883" s="103" t="str" cm="1">
        <f t="array" ref="Z3883">IF(COUNTIF(N3883,"spare"),"","$."&amp;_xlfn.REGEXEXTRACT(J3883,"^PT\d+[FQ]\d+_(.*)", 2))</f>
        <v>$.Total_Power_Factor</v>
      </c>
      <c r="AA3883" s="12">
        <f t="shared" si="818"/>
        <v>20</v>
      </c>
      <c r="AB3883" s="6" t="s">
        <v>195</v>
      </c>
      <c r="AC3883" s="103">
        <v>3084</v>
      </c>
      <c r="AJ3883" s="80"/>
      <c r="AK3883" s="113" t="s">
        <v>1426</v>
      </c>
      <c r="AN3883" s="80"/>
      <c r="AO3883" s="80"/>
      <c r="AP3883" s="80"/>
      <c r="AQ3883" s="80"/>
      <c r="AR3883" s="127"/>
      <c r="AS3883" s="80"/>
      <c r="AT3883" s="7"/>
      <c r="AU3883" s="7"/>
      <c r="AV3883" s="165"/>
      <c r="AW3883" s="166"/>
      <c r="AX3883" s="137"/>
      <c r="AY3883" s="147"/>
      <c r="AZ3883" s="167"/>
      <c r="BA3883" s="167"/>
      <c r="BB3883" s="147" t="str">
        <f t="shared" si="817"/>
        <v/>
      </c>
      <c r="BC3883" s="168"/>
      <c r="BD3883" s="165"/>
      <c r="BE3883" s="165"/>
      <c r="BF3883" s="165"/>
      <c r="BG3883" s="165"/>
      <c r="BH3883" s="165"/>
      <c r="BI3883" s="165"/>
      <c r="BJ3883" s="165"/>
      <c r="BK3883" s="165"/>
      <c r="BL3883" s="165"/>
      <c r="BM3883" s="165"/>
      <c r="BN3883" s="165"/>
      <c r="BO3883" s="165"/>
      <c r="BP3883" s="165"/>
      <c r="BQ3883" s="165"/>
      <c r="BS3883" s="6"/>
      <c r="BT3883" s="11"/>
      <c r="BU3883" s="6"/>
      <c r="BV3883" s="6"/>
    </row>
    <row r="3884" spans="1:74" ht="15.75" x14ac:dyDescent="0.25">
      <c r="A3884" s="52" t="s">
        <v>1422</v>
      </c>
      <c r="B3884" s="56"/>
      <c r="C3884" s="7" t="s">
        <v>118</v>
      </c>
      <c r="D3884" s="7" t="s">
        <v>6559</v>
      </c>
      <c r="E3884" s="7"/>
      <c r="F3884" s="64"/>
      <c r="G3884" s="6"/>
      <c r="H3884" s="6"/>
      <c r="I3884" s="10" t="s">
        <v>110</v>
      </c>
      <c r="J3884" s="11" t="s">
        <v>3113</v>
      </c>
      <c r="K3884" s="194" t="s">
        <v>510</v>
      </c>
      <c r="L3884" s="176"/>
      <c r="M3884" s="176">
        <v>1000</v>
      </c>
      <c r="N3884" s="80" t="s">
        <v>6855</v>
      </c>
      <c r="O3884" s="162"/>
      <c r="P3884" s="80" t="s">
        <v>3677</v>
      </c>
      <c r="Q3884" s="80"/>
      <c r="R3884" s="80"/>
      <c r="S3884" s="163"/>
      <c r="T3884" s="213"/>
      <c r="U3884" s="162"/>
      <c r="V3884" s="164"/>
      <c r="W3884" s="12" t="str">
        <f t="shared" si="813"/>
        <v>Mqtt1</v>
      </c>
      <c r="X3884" s="196" t="s">
        <v>10652</v>
      </c>
      <c r="Y3884" s="6" t="str">
        <f t="shared" si="815"/>
        <v>marpower/power-tag/lighting-technical-space</v>
      </c>
      <c r="Z3884" s="103" t="str" cm="1">
        <f t="array" ref="Z3884">IF(COUNTIF(N3884,"spare"),"","$."&amp;_xlfn.REGEXEXTRACT(J3884,"^PT\d+[FQ]\d+_(.*)", 2))</f>
        <v>$.RMS_Current_Phase_A</v>
      </c>
      <c r="AA3884" s="12">
        <f>AA3869+1</f>
        <v>21</v>
      </c>
      <c r="AB3884" s="6" t="s">
        <v>195</v>
      </c>
      <c r="AC3884" s="103">
        <v>3000</v>
      </c>
      <c r="AJ3884" s="80"/>
      <c r="AK3884" s="113" t="s">
        <v>1423</v>
      </c>
      <c r="AN3884" s="80"/>
      <c r="AO3884" s="80"/>
      <c r="AP3884" s="80"/>
      <c r="AQ3884" s="80"/>
      <c r="AR3884" s="127"/>
      <c r="AS3884" s="80"/>
      <c r="AT3884" s="7"/>
      <c r="AU3884" s="7"/>
      <c r="AV3884" s="165"/>
      <c r="AW3884" s="166"/>
      <c r="AX3884" s="137"/>
      <c r="AY3884" s="147"/>
      <c r="AZ3884" s="167"/>
      <c r="BA3884" s="167"/>
      <c r="BB3884" s="147" t="str">
        <f t="shared" ref="BB3884:BB3898" si="819">IF(ISNUMBER(AM3884),"1","")</f>
        <v/>
      </c>
      <c r="BC3884" s="168"/>
      <c r="BD3884" s="165"/>
      <c r="BE3884" s="165"/>
      <c r="BF3884" s="165"/>
      <c r="BG3884" s="165"/>
      <c r="BH3884" s="165"/>
      <c r="BI3884" s="165"/>
      <c r="BJ3884" s="165"/>
      <c r="BK3884" s="165"/>
      <c r="BL3884" s="165"/>
      <c r="BM3884" s="165"/>
      <c r="BN3884" s="165"/>
      <c r="BO3884" s="165"/>
      <c r="BP3884" s="165"/>
      <c r="BQ3884" s="165"/>
      <c r="BS3884" s="6"/>
      <c r="BT3884" s="11"/>
      <c r="BU3884" s="6"/>
      <c r="BV3884" s="6"/>
    </row>
    <row r="3885" spans="1:74" ht="15.75" x14ac:dyDescent="0.25">
      <c r="A3885" s="52" t="s">
        <v>1422</v>
      </c>
      <c r="B3885" s="56"/>
      <c r="C3885" s="7" t="s">
        <v>118</v>
      </c>
      <c r="D3885" s="7" t="s">
        <v>6559</v>
      </c>
      <c r="E3885" s="7"/>
      <c r="F3885" s="64"/>
      <c r="G3885" s="6"/>
      <c r="H3885" s="6"/>
      <c r="I3885" s="10" t="s">
        <v>110</v>
      </c>
      <c r="J3885" s="11" t="s">
        <v>3114</v>
      </c>
      <c r="K3885" s="194" t="s">
        <v>510</v>
      </c>
      <c r="L3885" s="176"/>
      <c r="M3885" s="176">
        <v>1000</v>
      </c>
      <c r="N3885" s="80" t="s">
        <v>6855</v>
      </c>
      <c r="O3885" s="162"/>
      <c r="P3885" s="80" t="s">
        <v>3678</v>
      </c>
      <c r="Q3885" s="80"/>
      <c r="R3885" s="80"/>
      <c r="S3885" s="163"/>
      <c r="T3885" s="213"/>
      <c r="U3885" s="162"/>
      <c r="V3885" s="164"/>
      <c r="W3885" s="12" t="str">
        <f t="shared" si="813"/>
        <v>Mqtt1</v>
      </c>
      <c r="X3885" s="196" t="s">
        <v>10652</v>
      </c>
      <c r="Y3885" s="6" t="str">
        <f t="shared" si="815"/>
        <v>marpower/power-tag/lighting-technical-space</v>
      </c>
      <c r="Z3885" s="103" t="str" cm="1">
        <f t="array" ref="Z3885">IF(COUNTIF(N3885,"spare"),"","$."&amp;_xlfn.REGEXEXTRACT(J3885,"^PT\d+[FQ]\d+_(.*)", 2))</f>
        <v>$.RMS_Current_Phase_B</v>
      </c>
      <c r="AA3885" s="12">
        <f t="shared" ref="AA3885:AA3898" si="820">AA3870+1</f>
        <v>21</v>
      </c>
      <c r="AB3885" s="6" t="s">
        <v>195</v>
      </c>
      <c r="AC3885" s="103">
        <v>3002</v>
      </c>
      <c r="AJ3885" s="80"/>
      <c r="AK3885" s="113" t="s">
        <v>1423</v>
      </c>
      <c r="AN3885" s="80"/>
      <c r="AO3885" s="80"/>
      <c r="AP3885" s="80"/>
      <c r="AQ3885" s="80"/>
      <c r="AR3885" s="127"/>
      <c r="AS3885" s="80"/>
      <c r="AT3885" s="7"/>
      <c r="AU3885" s="7"/>
      <c r="AV3885" s="165"/>
      <c r="AW3885" s="166"/>
      <c r="AX3885" s="137"/>
      <c r="AY3885" s="147"/>
      <c r="AZ3885" s="167"/>
      <c r="BA3885" s="167"/>
      <c r="BB3885" s="147" t="str">
        <f t="shared" si="819"/>
        <v/>
      </c>
      <c r="BC3885" s="168"/>
      <c r="BD3885" s="165"/>
      <c r="BE3885" s="165"/>
      <c r="BF3885" s="165"/>
      <c r="BG3885" s="165"/>
      <c r="BH3885" s="165"/>
      <c r="BI3885" s="165"/>
      <c r="BJ3885" s="165"/>
      <c r="BK3885" s="165"/>
      <c r="BL3885" s="165"/>
      <c r="BM3885" s="165"/>
      <c r="BN3885" s="165"/>
      <c r="BO3885" s="165"/>
      <c r="BP3885" s="165"/>
      <c r="BQ3885" s="165"/>
      <c r="BS3885" s="6"/>
      <c r="BT3885" s="11"/>
      <c r="BU3885" s="6"/>
      <c r="BV3885" s="6"/>
    </row>
    <row r="3886" spans="1:74" ht="15.75" x14ac:dyDescent="0.25">
      <c r="A3886" s="52" t="s">
        <v>1422</v>
      </c>
      <c r="B3886" s="56"/>
      <c r="C3886" s="7" t="s">
        <v>118</v>
      </c>
      <c r="D3886" s="7" t="s">
        <v>6559</v>
      </c>
      <c r="E3886" s="7"/>
      <c r="F3886" s="64"/>
      <c r="G3886" s="6"/>
      <c r="H3886" s="6"/>
      <c r="I3886" s="10" t="s">
        <v>110</v>
      </c>
      <c r="J3886" s="11" t="s">
        <v>3115</v>
      </c>
      <c r="K3886" s="194" t="s">
        <v>510</v>
      </c>
      <c r="L3886" s="176"/>
      <c r="M3886" s="176">
        <v>1000</v>
      </c>
      <c r="N3886" s="80" t="s">
        <v>6855</v>
      </c>
      <c r="O3886" s="162"/>
      <c r="P3886" s="80" t="s">
        <v>3679</v>
      </c>
      <c r="Q3886" s="80"/>
      <c r="R3886" s="80"/>
      <c r="S3886" s="163"/>
      <c r="T3886" s="213"/>
      <c r="U3886" s="162"/>
      <c r="V3886" s="164"/>
      <c r="W3886" s="12" t="str">
        <f t="shared" si="813"/>
        <v>Mqtt1</v>
      </c>
      <c r="X3886" s="196" t="s">
        <v>10652</v>
      </c>
      <c r="Y3886" s="6" t="str">
        <f t="shared" si="815"/>
        <v>marpower/power-tag/lighting-technical-space</v>
      </c>
      <c r="Z3886" s="103" t="str" cm="1">
        <f t="array" ref="Z3886">IF(COUNTIF(N3886,"spare"),"","$."&amp;_xlfn.REGEXEXTRACT(J3886,"^PT\d+[FQ]\d+_(.*)", 2))</f>
        <v>$.RMS_Current_Phase_C</v>
      </c>
      <c r="AA3886" s="12">
        <f t="shared" si="820"/>
        <v>21</v>
      </c>
      <c r="AB3886" s="6" t="s">
        <v>195</v>
      </c>
      <c r="AC3886" s="103">
        <v>3004</v>
      </c>
      <c r="AJ3886" s="80"/>
      <c r="AK3886" s="113" t="s">
        <v>1423</v>
      </c>
      <c r="AN3886" s="80"/>
      <c r="AO3886" s="80"/>
      <c r="AP3886" s="80"/>
      <c r="AQ3886" s="80"/>
      <c r="AR3886" s="127"/>
      <c r="AS3886" s="80"/>
      <c r="AT3886" s="7"/>
      <c r="AU3886" s="7"/>
      <c r="AV3886" s="165"/>
      <c r="AW3886" s="166"/>
      <c r="AX3886" s="137"/>
      <c r="AY3886" s="147"/>
      <c r="AZ3886" s="167"/>
      <c r="BA3886" s="167"/>
      <c r="BB3886" s="147" t="str">
        <f t="shared" si="819"/>
        <v/>
      </c>
      <c r="BC3886" s="168"/>
      <c r="BD3886" s="165"/>
      <c r="BE3886" s="165"/>
      <c r="BF3886" s="165"/>
      <c r="BG3886" s="165"/>
      <c r="BH3886" s="165"/>
      <c r="BI3886" s="165"/>
      <c r="BJ3886" s="165"/>
      <c r="BK3886" s="165"/>
      <c r="BL3886" s="165"/>
      <c r="BM3886" s="165"/>
      <c r="BN3886" s="165"/>
      <c r="BO3886" s="165"/>
      <c r="BP3886" s="165"/>
      <c r="BQ3886" s="165"/>
      <c r="BS3886" s="6"/>
      <c r="BT3886" s="11"/>
      <c r="BU3886" s="6"/>
      <c r="BV3886" s="6"/>
    </row>
    <row r="3887" spans="1:74" ht="15.75" x14ac:dyDescent="0.25">
      <c r="A3887" s="52" t="s">
        <v>1422</v>
      </c>
      <c r="B3887" s="56"/>
      <c r="C3887" s="7" t="s">
        <v>118</v>
      </c>
      <c r="D3887" s="7" t="s">
        <v>6559</v>
      </c>
      <c r="E3887" s="7"/>
      <c r="F3887" s="64"/>
      <c r="G3887" s="6"/>
      <c r="H3887" s="6"/>
      <c r="I3887" s="10" t="s">
        <v>110</v>
      </c>
      <c r="J3887" s="11" t="s">
        <v>3116</v>
      </c>
      <c r="K3887" s="194" t="s">
        <v>510</v>
      </c>
      <c r="L3887" s="176"/>
      <c r="M3887" s="176">
        <v>1000</v>
      </c>
      <c r="N3887" s="80" t="s">
        <v>6855</v>
      </c>
      <c r="O3887" s="162"/>
      <c r="P3887" s="80" t="s">
        <v>3680</v>
      </c>
      <c r="Q3887" s="80"/>
      <c r="R3887" s="80"/>
      <c r="S3887" s="163"/>
      <c r="T3887" s="213"/>
      <c r="U3887" s="162"/>
      <c r="V3887" s="164"/>
      <c r="W3887" s="12" t="str">
        <f t="shared" si="813"/>
        <v>Mqtt1</v>
      </c>
      <c r="X3887" s="196" t="s">
        <v>10652</v>
      </c>
      <c r="Y3887" s="6" t="str">
        <f t="shared" si="815"/>
        <v>marpower/power-tag/lighting-technical-space</v>
      </c>
      <c r="Z3887" s="103" t="str" cm="1">
        <f t="array" ref="Z3887">IF(COUNTIF(N3887,"spare"),"","$."&amp;_xlfn.REGEXEXTRACT(J3887,"^PT\d+[FQ]\d+_(.*)", 2))</f>
        <v>$.RMS_Current_Phase_Neut</v>
      </c>
      <c r="AA3887" s="12">
        <f t="shared" si="820"/>
        <v>21</v>
      </c>
      <c r="AB3887" s="6" t="s">
        <v>195</v>
      </c>
      <c r="AC3887" s="103">
        <v>3006</v>
      </c>
      <c r="AJ3887" s="80"/>
      <c r="AK3887" s="113" t="s">
        <v>1423</v>
      </c>
      <c r="AN3887" s="80"/>
      <c r="AO3887" s="80"/>
      <c r="AP3887" s="80"/>
      <c r="AQ3887" s="80"/>
      <c r="AR3887" s="127"/>
      <c r="AS3887" s="80"/>
      <c r="AT3887" s="7"/>
      <c r="AU3887" s="7"/>
      <c r="AV3887" s="165"/>
      <c r="AW3887" s="166"/>
      <c r="AX3887" s="137"/>
      <c r="AY3887" s="147"/>
      <c r="AZ3887" s="167"/>
      <c r="BA3887" s="167"/>
      <c r="BB3887" s="147" t="str">
        <f t="shared" si="819"/>
        <v/>
      </c>
      <c r="BC3887" s="168"/>
      <c r="BD3887" s="165"/>
      <c r="BE3887" s="165"/>
      <c r="BF3887" s="165"/>
      <c r="BG3887" s="165"/>
      <c r="BH3887" s="165"/>
      <c r="BI3887" s="165"/>
      <c r="BJ3887" s="165"/>
      <c r="BK3887" s="165"/>
      <c r="BL3887" s="165"/>
      <c r="BM3887" s="165"/>
      <c r="BN3887" s="165"/>
      <c r="BO3887" s="165"/>
      <c r="BP3887" s="165"/>
      <c r="BQ3887" s="165"/>
      <c r="BS3887" s="6"/>
      <c r="BT3887" s="11"/>
      <c r="BU3887" s="6"/>
      <c r="BV3887" s="6"/>
    </row>
    <row r="3888" spans="1:74" ht="15.75" x14ac:dyDescent="0.25">
      <c r="A3888" s="52" t="s">
        <v>1422</v>
      </c>
      <c r="B3888" s="56"/>
      <c r="C3888" s="7" t="s">
        <v>118</v>
      </c>
      <c r="D3888" s="7" t="s">
        <v>6559</v>
      </c>
      <c r="E3888" s="7"/>
      <c r="F3888" s="64"/>
      <c r="G3888" s="6"/>
      <c r="H3888" s="6"/>
      <c r="I3888" s="10" t="s">
        <v>110</v>
      </c>
      <c r="J3888" s="11" t="s">
        <v>8349</v>
      </c>
      <c r="K3888" s="194" t="s">
        <v>510</v>
      </c>
      <c r="L3888" s="176"/>
      <c r="M3888" s="176">
        <v>1000</v>
      </c>
      <c r="N3888" s="80" t="s">
        <v>6855</v>
      </c>
      <c r="O3888" s="162"/>
      <c r="P3888" s="80" t="s">
        <v>3681</v>
      </c>
      <c r="Q3888" s="80"/>
      <c r="R3888" s="80"/>
      <c r="S3888" s="163"/>
      <c r="T3888" s="213"/>
      <c r="U3888" s="162"/>
      <c r="V3888" s="164"/>
      <c r="W3888" s="12" t="str">
        <f t="shared" si="813"/>
        <v>Mqtt1</v>
      </c>
      <c r="X3888" s="196" t="s">
        <v>10652</v>
      </c>
      <c r="Y3888" s="6" t="str">
        <f t="shared" si="815"/>
        <v>marpower/power-tag/lighting-technical-space</v>
      </c>
      <c r="Z3888" s="103" t="str" cm="1">
        <f t="array" ref="Z3888">IF(COUNTIF(N3888,"spare"),"","$."&amp;_xlfn.REGEXEXTRACT(J3888,"^PT\d+[FQ]\d+_(.*)", 2))</f>
        <v>$.RMS_Voltage_A_N</v>
      </c>
      <c r="AA3888" s="12">
        <f t="shared" si="820"/>
        <v>21</v>
      </c>
      <c r="AB3888" s="6" t="s">
        <v>195</v>
      </c>
      <c r="AC3888" s="103">
        <v>3028</v>
      </c>
      <c r="AJ3888" s="80"/>
      <c r="AK3888" s="113" t="s">
        <v>1424</v>
      </c>
      <c r="AN3888" s="80"/>
      <c r="AO3888" s="80"/>
      <c r="AP3888" s="80"/>
      <c r="AQ3888" s="80"/>
      <c r="AR3888" s="127"/>
      <c r="AS3888" s="80"/>
      <c r="AT3888" s="7"/>
      <c r="AU3888" s="7"/>
      <c r="AV3888" s="165"/>
      <c r="AW3888" s="166"/>
      <c r="AX3888" s="137"/>
      <c r="AY3888" s="147"/>
      <c r="AZ3888" s="167"/>
      <c r="BA3888" s="167"/>
      <c r="BB3888" s="147" t="str">
        <f t="shared" si="819"/>
        <v/>
      </c>
      <c r="BC3888" s="168"/>
      <c r="BD3888" s="165"/>
      <c r="BE3888" s="165"/>
      <c r="BF3888" s="165"/>
      <c r="BG3888" s="165"/>
      <c r="BH3888" s="165"/>
      <c r="BI3888" s="165"/>
      <c r="BJ3888" s="165"/>
      <c r="BK3888" s="165"/>
      <c r="BL3888" s="165"/>
      <c r="BM3888" s="165"/>
      <c r="BN3888" s="165"/>
      <c r="BO3888" s="165"/>
      <c r="BP3888" s="165"/>
      <c r="BQ3888" s="165"/>
      <c r="BS3888" s="6"/>
      <c r="BT3888" s="11"/>
      <c r="BU3888" s="6"/>
      <c r="BV3888" s="6"/>
    </row>
    <row r="3889" spans="1:74" ht="15.75" x14ac:dyDescent="0.25">
      <c r="A3889" s="52" t="s">
        <v>1422</v>
      </c>
      <c r="B3889" s="56"/>
      <c r="C3889" s="7" t="s">
        <v>118</v>
      </c>
      <c r="D3889" s="7" t="s">
        <v>6559</v>
      </c>
      <c r="E3889" s="7"/>
      <c r="F3889" s="64"/>
      <c r="G3889" s="6"/>
      <c r="H3889" s="6"/>
      <c r="I3889" s="10" t="s">
        <v>110</v>
      </c>
      <c r="J3889" s="11" t="s">
        <v>8526</v>
      </c>
      <c r="K3889" s="194" t="s">
        <v>510</v>
      </c>
      <c r="L3889" s="176"/>
      <c r="M3889" s="176">
        <v>1000</v>
      </c>
      <c r="N3889" s="80" t="s">
        <v>6855</v>
      </c>
      <c r="O3889" s="162"/>
      <c r="P3889" s="80" t="s">
        <v>3682</v>
      </c>
      <c r="Q3889" s="80"/>
      <c r="R3889" s="80"/>
      <c r="S3889" s="163"/>
      <c r="T3889" s="213"/>
      <c r="U3889" s="162"/>
      <c r="V3889" s="164"/>
      <c r="W3889" s="12" t="str">
        <f t="shared" si="813"/>
        <v>Mqtt1</v>
      </c>
      <c r="X3889" s="196" t="s">
        <v>10652</v>
      </c>
      <c r="Y3889" s="6" t="str">
        <f t="shared" si="815"/>
        <v>marpower/power-tag/lighting-technical-space</v>
      </c>
      <c r="Z3889" s="103" t="str" cm="1">
        <f t="array" ref="Z3889">IF(COUNTIF(N3889,"spare"),"","$."&amp;_xlfn.REGEXEXTRACT(J3889,"^PT\d+[FQ]\d+_(.*)", 2))</f>
        <v>$.RMS_Voltage_B_N</v>
      </c>
      <c r="AA3889" s="12">
        <f t="shared" si="820"/>
        <v>21</v>
      </c>
      <c r="AB3889" s="6" t="s">
        <v>195</v>
      </c>
      <c r="AC3889" s="103">
        <v>3030</v>
      </c>
      <c r="AJ3889" s="80"/>
      <c r="AK3889" s="113" t="s">
        <v>1424</v>
      </c>
      <c r="AN3889" s="80"/>
      <c r="AO3889" s="80"/>
      <c r="AP3889" s="80"/>
      <c r="AQ3889" s="80"/>
      <c r="AR3889" s="127"/>
      <c r="AS3889" s="80"/>
      <c r="AT3889" s="7"/>
      <c r="AU3889" s="7"/>
      <c r="AV3889" s="165"/>
      <c r="AW3889" s="166"/>
      <c r="AX3889" s="137"/>
      <c r="AY3889" s="147"/>
      <c r="AZ3889" s="167"/>
      <c r="BA3889" s="167"/>
      <c r="BB3889" s="147" t="str">
        <f t="shared" si="819"/>
        <v/>
      </c>
      <c r="BC3889" s="168"/>
      <c r="BD3889" s="165"/>
      <c r="BE3889" s="165"/>
      <c r="BF3889" s="165"/>
      <c r="BG3889" s="165"/>
      <c r="BH3889" s="165"/>
      <c r="BI3889" s="165"/>
      <c r="BJ3889" s="165"/>
      <c r="BK3889" s="165"/>
      <c r="BL3889" s="165"/>
      <c r="BM3889" s="165"/>
      <c r="BN3889" s="165"/>
      <c r="BO3889" s="165"/>
      <c r="BP3889" s="165"/>
      <c r="BQ3889" s="165"/>
      <c r="BS3889" s="6"/>
      <c r="BT3889" s="11"/>
      <c r="BU3889" s="6"/>
      <c r="BV3889" s="6"/>
    </row>
    <row r="3890" spans="1:74" ht="15.75" x14ac:dyDescent="0.25">
      <c r="A3890" s="52" t="s">
        <v>1422</v>
      </c>
      <c r="B3890" s="56"/>
      <c r="C3890" s="7" t="s">
        <v>118</v>
      </c>
      <c r="D3890" s="7" t="s">
        <v>6559</v>
      </c>
      <c r="E3890" s="7"/>
      <c r="F3890" s="64"/>
      <c r="G3890" s="6"/>
      <c r="H3890" s="6"/>
      <c r="I3890" s="10" t="s">
        <v>110</v>
      </c>
      <c r="J3890" s="11" t="s">
        <v>8703</v>
      </c>
      <c r="K3890" s="194" t="s">
        <v>510</v>
      </c>
      <c r="L3890" s="176"/>
      <c r="M3890" s="176">
        <v>1000</v>
      </c>
      <c r="N3890" s="80" t="s">
        <v>6855</v>
      </c>
      <c r="O3890" s="162"/>
      <c r="P3890" s="80" t="s">
        <v>3683</v>
      </c>
      <c r="Q3890" s="80"/>
      <c r="R3890" s="80"/>
      <c r="S3890" s="163"/>
      <c r="T3890" s="213"/>
      <c r="U3890" s="162"/>
      <c r="V3890" s="164"/>
      <c r="W3890" s="12" t="str">
        <f t="shared" si="813"/>
        <v>Mqtt1</v>
      </c>
      <c r="X3890" s="196" t="s">
        <v>10652</v>
      </c>
      <c r="Y3890" s="6" t="str">
        <f t="shared" si="815"/>
        <v>marpower/power-tag/lighting-technical-space</v>
      </c>
      <c r="Z3890" s="103" t="str" cm="1">
        <f t="array" ref="Z3890">IF(COUNTIF(N3890,"spare"),"","$."&amp;_xlfn.REGEXEXTRACT(J3890,"^PT\d+[FQ]\d+_(.*)", 2))</f>
        <v>$.RMS_Voltage_C_N</v>
      </c>
      <c r="AA3890" s="12">
        <f t="shared" si="820"/>
        <v>21</v>
      </c>
      <c r="AB3890" s="6" t="s">
        <v>195</v>
      </c>
      <c r="AC3890" s="103">
        <v>3032</v>
      </c>
      <c r="AJ3890" s="80"/>
      <c r="AK3890" s="113" t="s">
        <v>1424</v>
      </c>
      <c r="AN3890" s="80"/>
      <c r="AO3890" s="80"/>
      <c r="AP3890" s="80"/>
      <c r="AQ3890" s="80"/>
      <c r="AR3890" s="127"/>
      <c r="AS3890" s="80"/>
      <c r="AT3890" s="7"/>
      <c r="AU3890" s="7"/>
      <c r="AV3890" s="165"/>
      <c r="AW3890" s="166"/>
      <c r="AX3890" s="137"/>
      <c r="AY3890" s="147"/>
      <c r="AZ3890" s="167"/>
      <c r="BA3890" s="167"/>
      <c r="BB3890" s="147" t="str">
        <f t="shared" si="819"/>
        <v/>
      </c>
      <c r="BC3890" s="168"/>
      <c r="BD3890" s="165"/>
      <c r="BE3890" s="165"/>
      <c r="BF3890" s="165"/>
      <c r="BG3890" s="165"/>
      <c r="BH3890" s="165"/>
      <c r="BI3890" s="165"/>
      <c r="BJ3890" s="165"/>
      <c r="BK3890" s="165"/>
      <c r="BL3890" s="165"/>
      <c r="BM3890" s="165"/>
      <c r="BN3890" s="165"/>
      <c r="BO3890" s="165"/>
      <c r="BP3890" s="165"/>
      <c r="BQ3890" s="165"/>
      <c r="BS3890" s="6"/>
      <c r="BT3890" s="11"/>
      <c r="BU3890" s="6"/>
      <c r="BV3890" s="6"/>
    </row>
    <row r="3891" spans="1:74" ht="15.75" x14ac:dyDescent="0.25">
      <c r="A3891" s="52" t="s">
        <v>1422</v>
      </c>
      <c r="B3891" s="56"/>
      <c r="C3891" s="7" t="s">
        <v>118</v>
      </c>
      <c r="D3891" s="7" t="s">
        <v>6559</v>
      </c>
      <c r="E3891" s="7"/>
      <c r="F3891" s="64"/>
      <c r="G3891" s="6"/>
      <c r="H3891" s="6"/>
      <c r="I3891" s="10" t="s">
        <v>110</v>
      </c>
      <c r="J3891" s="11" t="s">
        <v>3117</v>
      </c>
      <c r="K3891" s="194" t="s">
        <v>510</v>
      </c>
      <c r="L3891" s="176"/>
      <c r="M3891" s="176">
        <v>1000</v>
      </c>
      <c r="N3891" s="80" t="s">
        <v>6855</v>
      </c>
      <c r="O3891" s="162"/>
      <c r="P3891" s="80" t="s">
        <v>3684</v>
      </c>
      <c r="Q3891" s="80"/>
      <c r="R3891" s="80"/>
      <c r="S3891" s="163"/>
      <c r="T3891" s="213"/>
      <c r="U3891" s="162"/>
      <c r="V3891" s="164"/>
      <c r="W3891" s="12" t="str">
        <f t="shared" si="813"/>
        <v>Mqtt1</v>
      </c>
      <c r="X3891" s="196" t="s">
        <v>10652</v>
      </c>
      <c r="Y3891" s="6" t="str">
        <f t="shared" si="815"/>
        <v>marpower/power-tag/lighting-technical-space</v>
      </c>
      <c r="Z3891" s="103" t="str" cm="1">
        <f t="array" ref="Z3891">IF(COUNTIF(N3891,"spare"),"","$."&amp;_xlfn.REGEXEXTRACT(J3891,"^PT\d+[FQ]\d+_(.*)", 2))</f>
        <v>$.Active_Power_Phase_A</v>
      </c>
      <c r="AA3891" s="12">
        <f t="shared" si="820"/>
        <v>21</v>
      </c>
      <c r="AB3891" s="6" t="s">
        <v>195</v>
      </c>
      <c r="AC3891" s="103">
        <v>3054</v>
      </c>
      <c r="AJ3891" s="80"/>
      <c r="AK3891" s="113" t="s">
        <v>1425</v>
      </c>
      <c r="AN3891" s="80"/>
      <c r="AO3891" s="80"/>
      <c r="AP3891" s="80"/>
      <c r="AQ3891" s="80"/>
      <c r="AR3891" s="127"/>
      <c r="AS3891" s="80"/>
      <c r="AT3891" s="7"/>
      <c r="AU3891" s="7"/>
      <c r="AV3891" s="165"/>
      <c r="AW3891" s="166"/>
      <c r="AX3891" s="137"/>
      <c r="AY3891" s="147"/>
      <c r="AZ3891" s="167"/>
      <c r="BA3891" s="167"/>
      <c r="BB3891" s="147" t="str">
        <f t="shared" si="819"/>
        <v/>
      </c>
      <c r="BC3891" s="168"/>
      <c r="BD3891" s="165"/>
      <c r="BE3891" s="165"/>
      <c r="BF3891" s="165"/>
      <c r="BG3891" s="165"/>
      <c r="BH3891" s="165"/>
      <c r="BI3891" s="165"/>
      <c r="BJ3891" s="165"/>
      <c r="BK3891" s="165"/>
      <c r="BL3891" s="165"/>
      <c r="BM3891" s="165"/>
      <c r="BN3891" s="165"/>
      <c r="BO3891" s="165"/>
      <c r="BP3891" s="165"/>
      <c r="BQ3891" s="165"/>
      <c r="BS3891" s="6"/>
      <c r="BT3891" s="11"/>
      <c r="BU3891" s="6"/>
      <c r="BV3891" s="6"/>
    </row>
    <row r="3892" spans="1:74" ht="15.75" x14ac:dyDescent="0.25">
      <c r="A3892" s="52" t="s">
        <v>1422</v>
      </c>
      <c r="B3892" s="56"/>
      <c r="C3892" s="7" t="s">
        <v>118</v>
      </c>
      <c r="D3892" s="7" t="s">
        <v>6559</v>
      </c>
      <c r="E3892" s="7"/>
      <c r="F3892" s="64"/>
      <c r="G3892" s="6"/>
      <c r="H3892" s="6"/>
      <c r="I3892" s="10" t="s">
        <v>110</v>
      </c>
      <c r="J3892" s="11" t="s">
        <v>3118</v>
      </c>
      <c r="K3892" s="194" t="s">
        <v>510</v>
      </c>
      <c r="L3892" s="176"/>
      <c r="M3892" s="176">
        <v>1000</v>
      </c>
      <c r="N3892" s="80" t="s">
        <v>6855</v>
      </c>
      <c r="O3892" s="162"/>
      <c r="P3892" s="80" t="s">
        <v>3685</v>
      </c>
      <c r="Q3892" s="80"/>
      <c r="R3892" s="80"/>
      <c r="S3892" s="163"/>
      <c r="T3892" s="213"/>
      <c r="U3892" s="162"/>
      <c r="V3892" s="164"/>
      <c r="W3892" s="12" t="str">
        <f t="shared" si="813"/>
        <v>Mqtt1</v>
      </c>
      <c r="X3892" s="196" t="s">
        <v>10652</v>
      </c>
      <c r="Y3892" s="6" t="str">
        <f t="shared" si="815"/>
        <v>marpower/power-tag/lighting-technical-space</v>
      </c>
      <c r="Z3892" s="103" t="str" cm="1">
        <f t="array" ref="Z3892">IF(COUNTIF(N3892,"spare"),"","$."&amp;_xlfn.REGEXEXTRACT(J3892,"^PT\d+[FQ]\d+_(.*)", 2))</f>
        <v>$.Active_Power_Phase_B</v>
      </c>
      <c r="AA3892" s="12">
        <f t="shared" si="820"/>
        <v>21</v>
      </c>
      <c r="AB3892" s="6" t="s">
        <v>195</v>
      </c>
      <c r="AC3892" s="103">
        <v>3056</v>
      </c>
      <c r="AJ3892" s="80"/>
      <c r="AK3892" s="113" t="s">
        <v>1425</v>
      </c>
      <c r="AN3892" s="80"/>
      <c r="AO3892" s="80"/>
      <c r="AP3892" s="80"/>
      <c r="AQ3892" s="80"/>
      <c r="AR3892" s="127"/>
      <c r="AS3892" s="80"/>
      <c r="AT3892" s="7"/>
      <c r="AU3892" s="7"/>
      <c r="AV3892" s="165"/>
      <c r="AW3892" s="166"/>
      <c r="AX3892" s="137"/>
      <c r="AY3892" s="147"/>
      <c r="AZ3892" s="167"/>
      <c r="BA3892" s="167"/>
      <c r="BB3892" s="147" t="str">
        <f t="shared" si="819"/>
        <v/>
      </c>
      <c r="BC3892" s="168"/>
      <c r="BD3892" s="165"/>
      <c r="BE3892" s="165"/>
      <c r="BF3892" s="165"/>
      <c r="BG3892" s="165"/>
      <c r="BH3892" s="165"/>
      <c r="BI3892" s="165"/>
      <c r="BJ3892" s="165"/>
      <c r="BK3892" s="165"/>
      <c r="BL3892" s="165"/>
      <c r="BM3892" s="165"/>
      <c r="BN3892" s="165"/>
      <c r="BO3892" s="165"/>
      <c r="BP3892" s="165"/>
      <c r="BQ3892" s="165"/>
      <c r="BS3892" s="6"/>
      <c r="BT3892" s="11"/>
      <c r="BU3892" s="6"/>
      <c r="BV3892" s="6"/>
    </row>
    <row r="3893" spans="1:74" ht="15.75" x14ac:dyDescent="0.25">
      <c r="A3893" s="52" t="s">
        <v>1422</v>
      </c>
      <c r="B3893" s="56"/>
      <c r="C3893" s="7" t="s">
        <v>118</v>
      </c>
      <c r="D3893" s="7" t="s">
        <v>6559</v>
      </c>
      <c r="E3893" s="7"/>
      <c r="F3893" s="64"/>
      <c r="G3893" s="6"/>
      <c r="H3893" s="6"/>
      <c r="I3893" s="10" t="s">
        <v>110</v>
      </c>
      <c r="J3893" s="11" t="s">
        <v>3119</v>
      </c>
      <c r="K3893" s="194" t="s">
        <v>510</v>
      </c>
      <c r="L3893" s="176"/>
      <c r="M3893" s="176">
        <v>1000</v>
      </c>
      <c r="N3893" s="80" t="s">
        <v>6855</v>
      </c>
      <c r="O3893" s="162"/>
      <c r="P3893" s="80" t="s">
        <v>3686</v>
      </c>
      <c r="Q3893" s="80"/>
      <c r="R3893" s="80"/>
      <c r="S3893" s="163"/>
      <c r="T3893" s="213"/>
      <c r="U3893" s="162"/>
      <c r="V3893" s="164"/>
      <c r="W3893" s="12" t="str">
        <f t="shared" si="813"/>
        <v>Mqtt1</v>
      </c>
      <c r="X3893" s="196" t="s">
        <v>10652</v>
      </c>
      <c r="Y3893" s="6" t="str">
        <f t="shared" si="815"/>
        <v>marpower/power-tag/lighting-technical-space</v>
      </c>
      <c r="Z3893" s="103" t="str" cm="1">
        <f t="array" ref="Z3893">IF(COUNTIF(N3893,"spare"),"","$."&amp;_xlfn.REGEXEXTRACT(J3893,"^PT\d+[FQ]\d+_(.*)", 2))</f>
        <v>$.Active_Power_Phase_C</v>
      </c>
      <c r="AA3893" s="12">
        <f t="shared" si="820"/>
        <v>21</v>
      </c>
      <c r="AB3893" s="6" t="s">
        <v>195</v>
      </c>
      <c r="AC3893" s="103">
        <v>3058</v>
      </c>
      <c r="AJ3893" s="80"/>
      <c r="AK3893" s="113" t="s">
        <v>1425</v>
      </c>
      <c r="AN3893" s="80"/>
      <c r="AO3893" s="80"/>
      <c r="AP3893" s="80"/>
      <c r="AQ3893" s="80"/>
      <c r="AR3893" s="127"/>
      <c r="AS3893" s="80"/>
      <c r="AT3893" s="7"/>
      <c r="AU3893" s="7"/>
      <c r="AV3893" s="165"/>
      <c r="AW3893" s="166"/>
      <c r="AX3893" s="137"/>
      <c r="AY3893" s="147"/>
      <c r="AZ3893" s="167"/>
      <c r="BA3893" s="167"/>
      <c r="BB3893" s="147" t="str">
        <f t="shared" si="819"/>
        <v/>
      </c>
      <c r="BC3893" s="168"/>
      <c r="BD3893" s="165"/>
      <c r="BE3893" s="165"/>
      <c r="BF3893" s="165"/>
      <c r="BG3893" s="165"/>
      <c r="BH3893" s="165"/>
      <c r="BI3893" s="165"/>
      <c r="BJ3893" s="165"/>
      <c r="BK3893" s="165"/>
      <c r="BL3893" s="165"/>
      <c r="BM3893" s="165"/>
      <c r="BN3893" s="165"/>
      <c r="BO3893" s="165"/>
      <c r="BP3893" s="165"/>
      <c r="BQ3893" s="165"/>
      <c r="BS3893" s="6"/>
      <c r="BT3893" s="11"/>
      <c r="BU3893" s="6"/>
      <c r="BV3893" s="6"/>
    </row>
    <row r="3894" spans="1:74" ht="15.75" x14ac:dyDescent="0.25">
      <c r="A3894" s="52" t="s">
        <v>1422</v>
      </c>
      <c r="B3894" s="56"/>
      <c r="C3894" s="7" t="s">
        <v>118</v>
      </c>
      <c r="D3894" s="7" t="s">
        <v>6559</v>
      </c>
      <c r="E3894" s="7"/>
      <c r="F3894" s="64"/>
      <c r="G3894" s="6"/>
      <c r="H3894" s="6"/>
      <c r="I3894" s="10" t="s">
        <v>110</v>
      </c>
      <c r="J3894" s="11" t="s">
        <v>3120</v>
      </c>
      <c r="K3894" s="194" t="s">
        <v>510</v>
      </c>
      <c r="L3894" s="176"/>
      <c r="M3894" s="176">
        <v>1000</v>
      </c>
      <c r="N3894" s="80" t="s">
        <v>6855</v>
      </c>
      <c r="O3894" s="162"/>
      <c r="P3894" s="80" t="s">
        <v>3687</v>
      </c>
      <c r="Q3894" s="80"/>
      <c r="R3894" s="80"/>
      <c r="S3894" s="163"/>
      <c r="T3894" s="213"/>
      <c r="U3894" s="162"/>
      <c r="V3894" s="164"/>
      <c r="W3894" s="12" t="str">
        <f t="shared" si="813"/>
        <v>Mqtt1</v>
      </c>
      <c r="X3894" s="196" t="s">
        <v>10652</v>
      </c>
      <c r="Y3894" s="6" t="str">
        <f t="shared" si="815"/>
        <v>marpower/power-tag/lighting-technical-space</v>
      </c>
      <c r="Z3894" s="103" t="str" cm="1">
        <f t="array" ref="Z3894">IF(COUNTIF(N3894,"spare"),"","$."&amp;_xlfn.REGEXEXTRACT(J3894,"^PT\d+[FQ]\d+_(.*)", 2))</f>
        <v>$.Total_Active_Power</v>
      </c>
      <c r="AA3894" s="12">
        <f t="shared" si="820"/>
        <v>21</v>
      </c>
      <c r="AB3894" s="6" t="s">
        <v>195</v>
      </c>
      <c r="AC3894" s="103">
        <v>3060</v>
      </c>
      <c r="AJ3894" s="80"/>
      <c r="AK3894" s="113" t="s">
        <v>1425</v>
      </c>
      <c r="AN3894" s="80"/>
      <c r="AO3894" s="80"/>
      <c r="AP3894" s="80"/>
      <c r="AQ3894" s="80"/>
      <c r="AR3894" s="127"/>
      <c r="AS3894" s="80"/>
      <c r="AT3894" s="7"/>
      <c r="AU3894" s="7"/>
      <c r="AV3894" s="165"/>
      <c r="AW3894" s="166"/>
      <c r="AX3894" s="137"/>
      <c r="AY3894" s="147"/>
      <c r="AZ3894" s="167"/>
      <c r="BA3894" s="167"/>
      <c r="BB3894" s="147" t="str">
        <f t="shared" si="819"/>
        <v/>
      </c>
      <c r="BC3894" s="168"/>
      <c r="BD3894" s="165"/>
      <c r="BE3894" s="165"/>
      <c r="BF3894" s="165"/>
      <c r="BG3894" s="165"/>
      <c r="BH3894" s="165"/>
      <c r="BI3894" s="165"/>
      <c r="BJ3894" s="165"/>
      <c r="BK3894" s="165"/>
      <c r="BL3894" s="165"/>
      <c r="BM3894" s="165"/>
      <c r="BN3894" s="165"/>
      <c r="BO3894" s="165"/>
      <c r="BP3894" s="165"/>
      <c r="BQ3894" s="165"/>
      <c r="BS3894" s="6"/>
      <c r="BT3894" s="11"/>
      <c r="BU3894" s="6"/>
      <c r="BV3894" s="6"/>
    </row>
    <row r="3895" spans="1:74" ht="15.75" x14ac:dyDescent="0.25">
      <c r="A3895" s="52" t="s">
        <v>1422</v>
      </c>
      <c r="B3895" s="56"/>
      <c r="C3895" s="7" t="s">
        <v>118</v>
      </c>
      <c r="D3895" s="7" t="s">
        <v>6559</v>
      </c>
      <c r="E3895" s="7"/>
      <c r="F3895" s="64"/>
      <c r="G3895" s="6"/>
      <c r="H3895" s="6"/>
      <c r="I3895" s="10" t="s">
        <v>110</v>
      </c>
      <c r="J3895" s="11" t="s">
        <v>3121</v>
      </c>
      <c r="K3895" s="194" t="s">
        <v>510</v>
      </c>
      <c r="L3895" s="176"/>
      <c r="M3895" s="176">
        <v>1000</v>
      </c>
      <c r="N3895" s="80" t="s">
        <v>6855</v>
      </c>
      <c r="O3895" s="162"/>
      <c r="P3895" s="80" t="s">
        <v>3688</v>
      </c>
      <c r="Q3895" s="80"/>
      <c r="R3895" s="80"/>
      <c r="S3895" s="163"/>
      <c r="T3895" s="213"/>
      <c r="U3895" s="162"/>
      <c r="V3895" s="164"/>
      <c r="W3895" s="12" t="str">
        <f t="shared" si="813"/>
        <v>Mqtt1</v>
      </c>
      <c r="X3895" s="196" t="s">
        <v>10652</v>
      </c>
      <c r="Y3895" s="6" t="str">
        <f t="shared" si="815"/>
        <v>marpower/power-tag/lighting-technical-space</v>
      </c>
      <c r="Z3895" s="103" t="str" cm="1">
        <f t="array" ref="Z3895">IF(COUNTIF(N3895,"spare"),"","$."&amp;_xlfn.REGEXEXTRACT(J3895,"^PT\d+[FQ]\d+_(.*)", 2))</f>
        <v>$.Power_Factor_Phase_A</v>
      </c>
      <c r="AA3895" s="12">
        <f t="shared" si="820"/>
        <v>21</v>
      </c>
      <c r="AB3895" s="6" t="s">
        <v>195</v>
      </c>
      <c r="AC3895" s="103">
        <v>3078</v>
      </c>
      <c r="AJ3895" s="80"/>
      <c r="AK3895" s="113" t="s">
        <v>1426</v>
      </c>
      <c r="AN3895" s="80"/>
      <c r="AO3895" s="80"/>
      <c r="AP3895" s="80"/>
      <c r="AQ3895" s="80"/>
      <c r="AR3895" s="127"/>
      <c r="AS3895" s="80"/>
      <c r="AT3895" s="7"/>
      <c r="AU3895" s="7"/>
      <c r="AV3895" s="165"/>
      <c r="AW3895" s="166"/>
      <c r="AX3895" s="137"/>
      <c r="AY3895" s="147"/>
      <c r="AZ3895" s="167"/>
      <c r="BA3895" s="167"/>
      <c r="BB3895" s="147" t="str">
        <f t="shared" si="819"/>
        <v/>
      </c>
      <c r="BC3895" s="168"/>
      <c r="BD3895" s="165"/>
      <c r="BE3895" s="165"/>
      <c r="BF3895" s="165"/>
      <c r="BG3895" s="165"/>
      <c r="BH3895" s="165"/>
      <c r="BI3895" s="165"/>
      <c r="BJ3895" s="165"/>
      <c r="BK3895" s="165"/>
      <c r="BL3895" s="165"/>
      <c r="BM3895" s="165"/>
      <c r="BN3895" s="165"/>
      <c r="BO3895" s="165"/>
      <c r="BP3895" s="165"/>
      <c r="BQ3895" s="165"/>
      <c r="BS3895" s="6"/>
      <c r="BT3895" s="11"/>
      <c r="BU3895" s="6"/>
      <c r="BV3895" s="6"/>
    </row>
    <row r="3896" spans="1:74" ht="15.75" x14ac:dyDescent="0.25">
      <c r="A3896" s="52" t="s">
        <v>1422</v>
      </c>
      <c r="B3896" s="56"/>
      <c r="C3896" s="7" t="s">
        <v>118</v>
      </c>
      <c r="D3896" s="7" t="s">
        <v>6559</v>
      </c>
      <c r="E3896" s="7"/>
      <c r="F3896" s="64"/>
      <c r="G3896" s="6"/>
      <c r="H3896" s="6"/>
      <c r="I3896" s="10" t="s">
        <v>110</v>
      </c>
      <c r="J3896" s="11" t="s">
        <v>3122</v>
      </c>
      <c r="K3896" s="194" t="s">
        <v>510</v>
      </c>
      <c r="L3896" s="176"/>
      <c r="M3896" s="176">
        <v>1000</v>
      </c>
      <c r="N3896" s="80" t="s">
        <v>6855</v>
      </c>
      <c r="O3896" s="162"/>
      <c r="P3896" s="80" t="s">
        <v>3689</v>
      </c>
      <c r="Q3896" s="80"/>
      <c r="R3896" s="80"/>
      <c r="S3896" s="163"/>
      <c r="T3896" s="213"/>
      <c r="U3896" s="162"/>
      <c r="V3896" s="164"/>
      <c r="W3896" s="12" t="str">
        <f t="shared" si="813"/>
        <v>Mqtt1</v>
      </c>
      <c r="X3896" s="196" t="s">
        <v>10652</v>
      </c>
      <c r="Y3896" s="6" t="str">
        <f t="shared" si="815"/>
        <v>marpower/power-tag/lighting-technical-space</v>
      </c>
      <c r="Z3896" s="103" t="str" cm="1">
        <f t="array" ref="Z3896">IF(COUNTIF(N3896,"spare"),"","$."&amp;_xlfn.REGEXEXTRACT(J3896,"^PT\d+[FQ]\d+_(.*)", 2))</f>
        <v>$.Power_Factor_Phase_B</v>
      </c>
      <c r="AA3896" s="12">
        <f t="shared" si="820"/>
        <v>21</v>
      </c>
      <c r="AB3896" s="6" t="s">
        <v>195</v>
      </c>
      <c r="AC3896" s="103">
        <v>3080</v>
      </c>
      <c r="AJ3896" s="80"/>
      <c r="AK3896" s="113" t="s">
        <v>1426</v>
      </c>
      <c r="AN3896" s="80"/>
      <c r="AO3896" s="80"/>
      <c r="AP3896" s="80"/>
      <c r="AQ3896" s="80"/>
      <c r="AR3896" s="127"/>
      <c r="AS3896" s="80"/>
      <c r="AT3896" s="7"/>
      <c r="AU3896" s="7"/>
      <c r="AV3896" s="165"/>
      <c r="AW3896" s="166"/>
      <c r="AX3896" s="137"/>
      <c r="AY3896" s="147"/>
      <c r="AZ3896" s="167"/>
      <c r="BA3896" s="167"/>
      <c r="BB3896" s="147" t="str">
        <f t="shared" si="819"/>
        <v/>
      </c>
      <c r="BC3896" s="168"/>
      <c r="BD3896" s="165"/>
      <c r="BE3896" s="165"/>
      <c r="BF3896" s="165"/>
      <c r="BG3896" s="165"/>
      <c r="BH3896" s="165"/>
      <c r="BI3896" s="165"/>
      <c r="BJ3896" s="165"/>
      <c r="BK3896" s="165"/>
      <c r="BL3896" s="165"/>
      <c r="BM3896" s="165"/>
      <c r="BN3896" s="165"/>
      <c r="BO3896" s="165"/>
      <c r="BP3896" s="165"/>
      <c r="BQ3896" s="165"/>
      <c r="BS3896" s="6"/>
      <c r="BT3896" s="11"/>
      <c r="BU3896" s="6"/>
      <c r="BV3896" s="6"/>
    </row>
    <row r="3897" spans="1:74" ht="15.75" x14ac:dyDescent="0.25">
      <c r="A3897" s="52" t="s">
        <v>1422</v>
      </c>
      <c r="B3897" s="56"/>
      <c r="C3897" s="7" t="s">
        <v>118</v>
      </c>
      <c r="D3897" s="7" t="s">
        <v>6559</v>
      </c>
      <c r="E3897" s="7"/>
      <c r="F3897" s="64"/>
      <c r="G3897" s="6"/>
      <c r="H3897" s="6"/>
      <c r="I3897" s="10" t="s">
        <v>110</v>
      </c>
      <c r="J3897" s="11" t="s">
        <v>3123</v>
      </c>
      <c r="K3897" s="194" t="s">
        <v>510</v>
      </c>
      <c r="L3897" s="176"/>
      <c r="M3897" s="176">
        <v>1000</v>
      </c>
      <c r="N3897" s="80" t="s">
        <v>6855</v>
      </c>
      <c r="O3897" s="162"/>
      <c r="P3897" s="80" t="s">
        <v>3690</v>
      </c>
      <c r="Q3897" s="80"/>
      <c r="R3897" s="80"/>
      <c r="S3897" s="163"/>
      <c r="T3897" s="213"/>
      <c r="U3897" s="162"/>
      <c r="V3897" s="164"/>
      <c r="W3897" s="12" t="str">
        <f t="shared" si="813"/>
        <v>Mqtt1</v>
      </c>
      <c r="X3897" s="196" t="s">
        <v>10652</v>
      </c>
      <c r="Y3897" s="6" t="str">
        <f t="shared" si="815"/>
        <v>marpower/power-tag/lighting-technical-space</v>
      </c>
      <c r="Z3897" s="103" t="str" cm="1">
        <f t="array" ref="Z3897">IF(COUNTIF(N3897,"spare"),"","$."&amp;_xlfn.REGEXEXTRACT(J3897,"^PT\d+[FQ]\d+_(.*)", 2))</f>
        <v>$.Power_Factor_Phase_C</v>
      </c>
      <c r="AA3897" s="12">
        <f t="shared" si="820"/>
        <v>21</v>
      </c>
      <c r="AB3897" s="6" t="s">
        <v>195</v>
      </c>
      <c r="AC3897" s="103">
        <v>3082</v>
      </c>
      <c r="AJ3897" s="80"/>
      <c r="AK3897" s="113" t="s">
        <v>1426</v>
      </c>
      <c r="AN3897" s="80"/>
      <c r="AO3897" s="80"/>
      <c r="AP3897" s="80"/>
      <c r="AQ3897" s="80"/>
      <c r="AR3897" s="127"/>
      <c r="AS3897" s="80"/>
      <c r="AT3897" s="7"/>
      <c r="AU3897" s="7"/>
      <c r="AV3897" s="165"/>
      <c r="AW3897" s="166"/>
      <c r="AX3897" s="137"/>
      <c r="AY3897" s="147"/>
      <c r="AZ3897" s="167"/>
      <c r="BA3897" s="167"/>
      <c r="BB3897" s="147" t="str">
        <f t="shared" si="819"/>
        <v/>
      </c>
      <c r="BC3897" s="168"/>
      <c r="BD3897" s="165"/>
      <c r="BE3897" s="165"/>
      <c r="BF3897" s="165"/>
      <c r="BG3897" s="165"/>
      <c r="BH3897" s="165"/>
      <c r="BI3897" s="165"/>
      <c r="BJ3897" s="165"/>
      <c r="BK3897" s="165"/>
      <c r="BL3897" s="165"/>
      <c r="BM3897" s="165"/>
      <c r="BN3897" s="165"/>
      <c r="BO3897" s="165"/>
      <c r="BP3897" s="165"/>
      <c r="BQ3897" s="165"/>
      <c r="BS3897" s="6"/>
      <c r="BT3897" s="11"/>
      <c r="BU3897" s="6"/>
      <c r="BV3897" s="6"/>
    </row>
    <row r="3898" spans="1:74" ht="15.75" x14ac:dyDescent="0.25">
      <c r="A3898" s="52" t="s">
        <v>1422</v>
      </c>
      <c r="B3898" s="56"/>
      <c r="C3898" s="7" t="s">
        <v>118</v>
      </c>
      <c r="D3898" s="7" t="s">
        <v>6559</v>
      </c>
      <c r="E3898" s="7"/>
      <c r="F3898" s="64"/>
      <c r="G3898" s="6"/>
      <c r="H3898" s="6"/>
      <c r="I3898" s="10" t="s">
        <v>110</v>
      </c>
      <c r="J3898" s="11" t="s">
        <v>3124</v>
      </c>
      <c r="K3898" s="194" t="s">
        <v>510</v>
      </c>
      <c r="L3898" s="176"/>
      <c r="M3898" s="176">
        <v>1000</v>
      </c>
      <c r="N3898" s="80" t="s">
        <v>6855</v>
      </c>
      <c r="O3898" s="162"/>
      <c r="P3898" s="80" t="s">
        <v>3691</v>
      </c>
      <c r="Q3898" s="80"/>
      <c r="R3898" s="80"/>
      <c r="S3898" s="163"/>
      <c r="T3898" s="213"/>
      <c r="U3898" s="162"/>
      <c r="V3898" s="164"/>
      <c r="W3898" s="12" t="str">
        <f t="shared" si="813"/>
        <v>Mqtt1</v>
      </c>
      <c r="X3898" s="196" t="s">
        <v>10652</v>
      </c>
      <c r="Y3898" s="6" t="str">
        <f t="shared" si="815"/>
        <v>marpower/power-tag/lighting-technical-space</v>
      </c>
      <c r="Z3898" s="103" t="str" cm="1">
        <f t="array" ref="Z3898">IF(COUNTIF(N3898,"spare"),"","$."&amp;_xlfn.REGEXEXTRACT(J3898,"^PT\d+[FQ]\d+_(.*)", 2))</f>
        <v>$.Total_Power_Factor</v>
      </c>
      <c r="AA3898" s="12">
        <f t="shared" si="820"/>
        <v>21</v>
      </c>
      <c r="AB3898" s="6" t="s">
        <v>195</v>
      </c>
      <c r="AC3898" s="103">
        <v>3084</v>
      </c>
      <c r="AJ3898" s="80"/>
      <c r="AK3898" s="113" t="s">
        <v>1426</v>
      </c>
      <c r="AN3898" s="80"/>
      <c r="AO3898" s="80"/>
      <c r="AP3898" s="80"/>
      <c r="AQ3898" s="80"/>
      <c r="AR3898" s="127"/>
      <c r="AS3898" s="80"/>
      <c r="AT3898" s="7"/>
      <c r="AU3898" s="7"/>
      <c r="AV3898" s="165"/>
      <c r="AW3898" s="166"/>
      <c r="AX3898" s="137"/>
      <c r="AY3898" s="147"/>
      <c r="AZ3898" s="167"/>
      <c r="BA3898" s="167"/>
      <c r="BB3898" s="147" t="str">
        <f t="shared" si="819"/>
        <v/>
      </c>
      <c r="BC3898" s="168"/>
      <c r="BD3898" s="165"/>
      <c r="BE3898" s="165"/>
      <c r="BF3898" s="165"/>
      <c r="BG3898" s="165"/>
      <c r="BH3898" s="165"/>
      <c r="BI3898" s="165"/>
      <c r="BJ3898" s="165"/>
      <c r="BK3898" s="165"/>
      <c r="BL3898" s="165"/>
      <c r="BM3898" s="165"/>
      <c r="BN3898" s="165"/>
      <c r="BO3898" s="165"/>
      <c r="BP3898" s="165"/>
      <c r="BQ3898" s="165"/>
      <c r="BS3898" s="6"/>
      <c r="BT3898" s="11"/>
      <c r="BU3898" s="6"/>
      <c r="BV3898" s="6"/>
    </row>
    <row r="3899" spans="1:74" ht="15.75" x14ac:dyDescent="0.25">
      <c r="A3899" s="52" t="s">
        <v>1422</v>
      </c>
      <c r="B3899" s="56"/>
      <c r="C3899" s="7" t="s">
        <v>118</v>
      </c>
      <c r="D3899" s="7" t="s">
        <v>6559</v>
      </c>
      <c r="E3899" s="7"/>
      <c r="F3899" s="64"/>
      <c r="G3899" s="6"/>
      <c r="H3899" s="6"/>
      <c r="I3899" s="10" t="s">
        <v>110</v>
      </c>
      <c r="J3899" s="11" t="s">
        <v>3125</v>
      </c>
      <c r="K3899" s="194" t="s">
        <v>510</v>
      </c>
      <c r="L3899" s="176"/>
      <c r="M3899" s="176">
        <v>1000</v>
      </c>
      <c r="N3899" s="80" t="s">
        <v>6855</v>
      </c>
      <c r="O3899" s="162"/>
      <c r="P3899" s="80" t="s">
        <v>3437</v>
      </c>
      <c r="Q3899" s="80"/>
      <c r="R3899" s="80"/>
      <c r="S3899" s="163"/>
      <c r="T3899" s="213"/>
      <c r="U3899" s="162"/>
      <c r="V3899" s="164"/>
      <c r="W3899" s="12" t="str">
        <f t="shared" si="813"/>
        <v>Mqtt1</v>
      </c>
      <c r="X3899" s="196" t="s">
        <v>10653</v>
      </c>
      <c r="Y3899" s="6" t="str">
        <f t="shared" si="815"/>
        <v>marpower/power-tag/fan-coil-engine-office</v>
      </c>
      <c r="Z3899" s="103" t="str" cm="1">
        <f t="array" ref="Z3899">IF(COUNTIF(N3899,"spare"),"","$."&amp;_xlfn.REGEXEXTRACT(J3899,"^PT\d+[FQ]\d+_(.*)", 2))</f>
        <v>$.RMS_Current_Phase_A</v>
      </c>
      <c r="AA3899" s="12">
        <f>AA3884+1</f>
        <v>22</v>
      </c>
      <c r="AB3899" s="6" t="s">
        <v>195</v>
      </c>
      <c r="AC3899" s="103">
        <v>3000</v>
      </c>
      <c r="AJ3899" s="80"/>
      <c r="AK3899" s="113" t="s">
        <v>1423</v>
      </c>
      <c r="AN3899" s="80"/>
      <c r="AO3899" s="80"/>
      <c r="AP3899" s="80"/>
      <c r="AQ3899" s="80"/>
      <c r="AR3899" s="127"/>
      <c r="AS3899" s="80"/>
      <c r="AT3899" s="7"/>
      <c r="AU3899" s="7"/>
      <c r="AV3899" s="165"/>
      <c r="AW3899" s="166"/>
      <c r="AX3899" s="137"/>
      <c r="AY3899" s="147"/>
      <c r="AZ3899" s="167"/>
      <c r="BA3899" s="167"/>
      <c r="BB3899" s="147" t="str">
        <f t="shared" ref="BB3899:BB3913" si="821">IF(ISNUMBER(AM3899),"1","")</f>
        <v/>
      </c>
      <c r="BC3899" s="168"/>
      <c r="BD3899" s="165"/>
      <c r="BE3899" s="165"/>
      <c r="BF3899" s="165"/>
      <c r="BG3899" s="165"/>
      <c r="BH3899" s="165"/>
      <c r="BI3899" s="165"/>
      <c r="BJ3899" s="165"/>
      <c r="BK3899" s="165"/>
      <c r="BL3899" s="165"/>
      <c r="BM3899" s="165"/>
      <c r="BN3899" s="165"/>
      <c r="BO3899" s="165"/>
      <c r="BP3899" s="165"/>
      <c r="BQ3899" s="165"/>
      <c r="BS3899" s="6"/>
      <c r="BT3899" s="11"/>
      <c r="BU3899" s="6"/>
      <c r="BV3899" s="6"/>
    </row>
    <row r="3900" spans="1:74" ht="15.75" x14ac:dyDescent="0.25">
      <c r="A3900" s="52" t="s">
        <v>1422</v>
      </c>
      <c r="B3900" s="56"/>
      <c r="C3900" s="7" t="s">
        <v>118</v>
      </c>
      <c r="D3900" s="7" t="s">
        <v>6559</v>
      </c>
      <c r="E3900" s="7"/>
      <c r="F3900" s="64"/>
      <c r="G3900" s="6"/>
      <c r="H3900" s="6"/>
      <c r="I3900" s="10" t="s">
        <v>110</v>
      </c>
      <c r="J3900" s="11" t="s">
        <v>3126</v>
      </c>
      <c r="K3900" s="194" t="s">
        <v>510</v>
      </c>
      <c r="L3900" s="176"/>
      <c r="M3900" s="176">
        <v>1000</v>
      </c>
      <c r="N3900" s="80" t="s">
        <v>6855</v>
      </c>
      <c r="O3900" s="162"/>
      <c r="P3900" s="80" t="s">
        <v>3438</v>
      </c>
      <c r="Q3900" s="80"/>
      <c r="R3900" s="80"/>
      <c r="S3900" s="163"/>
      <c r="T3900" s="213"/>
      <c r="U3900" s="162"/>
      <c r="V3900" s="164"/>
      <c r="W3900" s="12" t="str">
        <f t="shared" si="813"/>
        <v>Mqtt1</v>
      </c>
      <c r="X3900" s="196" t="s">
        <v>10653</v>
      </c>
      <c r="Y3900" s="6" t="str">
        <f t="shared" si="815"/>
        <v>marpower/power-tag/fan-coil-engine-office</v>
      </c>
      <c r="Z3900" s="103" t="str" cm="1">
        <f t="array" ref="Z3900">IF(COUNTIF(N3900,"spare"),"","$."&amp;_xlfn.REGEXEXTRACT(J3900,"^PT\d+[FQ]\d+_(.*)", 2))</f>
        <v>$.RMS_Current_Phase_B</v>
      </c>
      <c r="AA3900" s="12">
        <f t="shared" ref="AA3900:AA3913" si="822">AA3885+1</f>
        <v>22</v>
      </c>
      <c r="AB3900" s="6" t="s">
        <v>195</v>
      </c>
      <c r="AC3900" s="103">
        <v>3002</v>
      </c>
      <c r="AJ3900" s="80"/>
      <c r="AK3900" s="113" t="s">
        <v>1423</v>
      </c>
      <c r="AN3900" s="80"/>
      <c r="AO3900" s="80"/>
      <c r="AP3900" s="80"/>
      <c r="AQ3900" s="80"/>
      <c r="AR3900" s="127"/>
      <c r="AS3900" s="80"/>
      <c r="AT3900" s="7"/>
      <c r="AU3900" s="7"/>
      <c r="AV3900" s="165"/>
      <c r="AW3900" s="166"/>
      <c r="AX3900" s="137"/>
      <c r="AY3900" s="147"/>
      <c r="AZ3900" s="167"/>
      <c r="BA3900" s="167"/>
      <c r="BB3900" s="147" t="str">
        <f t="shared" si="821"/>
        <v/>
      </c>
      <c r="BC3900" s="168"/>
      <c r="BD3900" s="165"/>
      <c r="BE3900" s="165"/>
      <c r="BF3900" s="165"/>
      <c r="BG3900" s="165"/>
      <c r="BH3900" s="165"/>
      <c r="BI3900" s="165"/>
      <c r="BJ3900" s="165"/>
      <c r="BK3900" s="165"/>
      <c r="BL3900" s="165"/>
      <c r="BM3900" s="165"/>
      <c r="BN3900" s="165"/>
      <c r="BO3900" s="165"/>
      <c r="BP3900" s="165"/>
      <c r="BQ3900" s="165"/>
      <c r="BS3900" s="6"/>
      <c r="BT3900" s="11"/>
      <c r="BU3900" s="6"/>
      <c r="BV3900" s="6"/>
    </row>
    <row r="3901" spans="1:74" ht="15.75" x14ac:dyDescent="0.25">
      <c r="A3901" s="52" t="s">
        <v>1422</v>
      </c>
      <c r="B3901" s="56"/>
      <c r="C3901" s="7" t="s">
        <v>118</v>
      </c>
      <c r="D3901" s="7" t="s">
        <v>6559</v>
      </c>
      <c r="E3901" s="7"/>
      <c r="F3901" s="64"/>
      <c r="G3901" s="6"/>
      <c r="H3901" s="6"/>
      <c r="I3901" s="10" t="s">
        <v>110</v>
      </c>
      <c r="J3901" s="11" t="s">
        <v>3127</v>
      </c>
      <c r="K3901" s="194" t="s">
        <v>510</v>
      </c>
      <c r="L3901" s="176"/>
      <c r="M3901" s="176">
        <v>1000</v>
      </c>
      <c r="N3901" s="80" t="s">
        <v>6855</v>
      </c>
      <c r="O3901" s="162"/>
      <c r="P3901" s="80" t="s">
        <v>3439</v>
      </c>
      <c r="Q3901" s="80"/>
      <c r="R3901" s="80"/>
      <c r="S3901" s="163"/>
      <c r="T3901" s="213"/>
      <c r="U3901" s="162"/>
      <c r="V3901" s="164"/>
      <c r="W3901" s="12" t="str">
        <f t="shared" si="813"/>
        <v>Mqtt1</v>
      </c>
      <c r="X3901" s="196" t="s">
        <v>10653</v>
      </c>
      <c r="Y3901" s="6" t="str">
        <f t="shared" si="815"/>
        <v>marpower/power-tag/fan-coil-engine-office</v>
      </c>
      <c r="Z3901" s="103" t="str" cm="1">
        <f t="array" ref="Z3901">IF(COUNTIF(N3901,"spare"),"","$."&amp;_xlfn.REGEXEXTRACT(J3901,"^PT\d+[FQ]\d+_(.*)", 2))</f>
        <v>$.RMS_Current_Phase_C</v>
      </c>
      <c r="AA3901" s="12">
        <f t="shared" si="822"/>
        <v>22</v>
      </c>
      <c r="AB3901" s="6" t="s">
        <v>195</v>
      </c>
      <c r="AC3901" s="103">
        <v>3004</v>
      </c>
      <c r="AJ3901" s="80"/>
      <c r="AK3901" s="113" t="s">
        <v>1423</v>
      </c>
      <c r="AN3901" s="80"/>
      <c r="AO3901" s="80"/>
      <c r="AP3901" s="80"/>
      <c r="AQ3901" s="80"/>
      <c r="AR3901" s="127"/>
      <c r="AS3901" s="80"/>
      <c r="AT3901" s="7"/>
      <c r="AU3901" s="7"/>
      <c r="AV3901" s="165"/>
      <c r="AW3901" s="166"/>
      <c r="AX3901" s="137"/>
      <c r="AY3901" s="147"/>
      <c r="AZ3901" s="167"/>
      <c r="BA3901" s="167"/>
      <c r="BB3901" s="147" t="str">
        <f t="shared" si="821"/>
        <v/>
      </c>
      <c r="BC3901" s="168"/>
      <c r="BD3901" s="165"/>
      <c r="BE3901" s="165"/>
      <c r="BF3901" s="165"/>
      <c r="BG3901" s="165"/>
      <c r="BH3901" s="165"/>
      <c r="BI3901" s="165"/>
      <c r="BJ3901" s="165"/>
      <c r="BK3901" s="165"/>
      <c r="BL3901" s="165"/>
      <c r="BM3901" s="165"/>
      <c r="BN3901" s="165"/>
      <c r="BO3901" s="165"/>
      <c r="BP3901" s="165"/>
      <c r="BQ3901" s="165"/>
      <c r="BS3901" s="6"/>
      <c r="BT3901" s="11"/>
      <c r="BU3901" s="6"/>
      <c r="BV3901" s="6"/>
    </row>
    <row r="3902" spans="1:74" ht="15.75" x14ac:dyDescent="0.25">
      <c r="A3902" s="52" t="s">
        <v>1422</v>
      </c>
      <c r="B3902" s="56"/>
      <c r="C3902" s="7" t="s">
        <v>118</v>
      </c>
      <c r="D3902" s="7" t="s">
        <v>6559</v>
      </c>
      <c r="E3902" s="7"/>
      <c r="F3902" s="64"/>
      <c r="G3902" s="6"/>
      <c r="H3902" s="6"/>
      <c r="I3902" s="10" t="s">
        <v>110</v>
      </c>
      <c r="J3902" s="11" t="s">
        <v>3128</v>
      </c>
      <c r="K3902" s="194" t="s">
        <v>510</v>
      </c>
      <c r="L3902" s="176"/>
      <c r="M3902" s="176">
        <v>1000</v>
      </c>
      <c r="N3902" s="80" t="s">
        <v>6855</v>
      </c>
      <c r="O3902" s="162"/>
      <c r="P3902" s="80" t="s">
        <v>3440</v>
      </c>
      <c r="Q3902" s="80"/>
      <c r="R3902" s="80"/>
      <c r="S3902" s="163"/>
      <c r="T3902" s="213"/>
      <c r="U3902" s="162"/>
      <c r="V3902" s="164"/>
      <c r="W3902" s="12" t="str">
        <f t="shared" si="813"/>
        <v>Mqtt1</v>
      </c>
      <c r="X3902" s="196" t="s">
        <v>10653</v>
      </c>
      <c r="Y3902" s="6" t="str">
        <f t="shared" si="815"/>
        <v>marpower/power-tag/fan-coil-engine-office</v>
      </c>
      <c r="Z3902" s="103" t="str" cm="1">
        <f t="array" ref="Z3902">IF(COUNTIF(N3902,"spare"),"","$."&amp;_xlfn.REGEXEXTRACT(J3902,"^PT\d+[FQ]\d+_(.*)", 2))</f>
        <v>$.RMS_Current_Phase_Neut</v>
      </c>
      <c r="AA3902" s="12">
        <f t="shared" si="822"/>
        <v>22</v>
      </c>
      <c r="AB3902" s="6" t="s">
        <v>195</v>
      </c>
      <c r="AC3902" s="103">
        <v>3006</v>
      </c>
      <c r="AJ3902" s="80"/>
      <c r="AK3902" s="113" t="s">
        <v>1423</v>
      </c>
      <c r="AN3902" s="80"/>
      <c r="AO3902" s="80"/>
      <c r="AP3902" s="80"/>
      <c r="AQ3902" s="80"/>
      <c r="AR3902" s="127"/>
      <c r="AS3902" s="80"/>
      <c r="AT3902" s="7"/>
      <c r="AU3902" s="7"/>
      <c r="AV3902" s="165"/>
      <c r="AW3902" s="166"/>
      <c r="AX3902" s="137"/>
      <c r="AY3902" s="147"/>
      <c r="AZ3902" s="167"/>
      <c r="BA3902" s="167"/>
      <c r="BB3902" s="147" t="str">
        <f t="shared" si="821"/>
        <v/>
      </c>
      <c r="BC3902" s="168"/>
      <c r="BD3902" s="165"/>
      <c r="BE3902" s="165"/>
      <c r="BF3902" s="165"/>
      <c r="BG3902" s="165"/>
      <c r="BH3902" s="165"/>
      <c r="BI3902" s="165"/>
      <c r="BJ3902" s="165"/>
      <c r="BK3902" s="165"/>
      <c r="BL3902" s="165"/>
      <c r="BM3902" s="165"/>
      <c r="BN3902" s="165"/>
      <c r="BO3902" s="165"/>
      <c r="BP3902" s="165"/>
      <c r="BQ3902" s="165"/>
      <c r="BS3902" s="6"/>
      <c r="BT3902" s="11"/>
      <c r="BU3902" s="6"/>
      <c r="BV3902" s="6"/>
    </row>
    <row r="3903" spans="1:74" ht="15.75" x14ac:dyDescent="0.25">
      <c r="A3903" s="52" t="s">
        <v>1422</v>
      </c>
      <c r="B3903" s="56"/>
      <c r="C3903" s="7" t="s">
        <v>118</v>
      </c>
      <c r="D3903" s="7" t="s">
        <v>6559</v>
      </c>
      <c r="E3903" s="7"/>
      <c r="F3903" s="64"/>
      <c r="G3903" s="6"/>
      <c r="H3903" s="6"/>
      <c r="I3903" s="10" t="s">
        <v>110</v>
      </c>
      <c r="J3903" s="11" t="s">
        <v>8350</v>
      </c>
      <c r="K3903" s="194" t="s">
        <v>510</v>
      </c>
      <c r="L3903" s="176"/>
      <c r="M3903" s="176">
        <v>1000</v>
      </c>
      <c r="N3903" s="80" t="s">
        <v>6855</v>
      </c>
      <c r="O3903" s="162"/>
      <c r="P3903" s="80" t="s">
        <v>3441</v>
      </c>
      <c r="Q3903" s="80"/>
      <c r="R3903" s="80"/>
      <c r="S3903" s="163"/>
      <c r="T3903" s="213"/>
      <c r="U3903" s="162"/>
      <c r="V3903" s="164"/>
      <c r="W3903" s="12" t="str">
        <f t="shared" si="813"/>
        <v>Mqtt1</v>
      </c>
      <c r="X3903" s="196" t="s">
        <v>10653</v>
      </c>
      <c r="Y3903" s="6" t="str">
        <f t="shared" si="815"/>
        <v>marpower/power-tag/fan-coil-engine-office</v>
      </c>
      <c r="Z3903" s="103" t="str" cm="1">
        <f t="array" ref="Z3903">IF(COUNTIF(N3903,"spare"),"","$."&amp;_xlfn.REGEXEXTRACT(J3903,"^PT\d+[FQ]\d+_(.*)", 2))</f>
        <v>$.RMS_Voltage_A_N</v>
      </c>
      <c r="AA3903" s="12">
        <f t="shared" si="822"/>
        <v>22</v>
      </c>
      <c r="AB3903" s="6" t="s">
        <v>195</v>
      </c>
      <c r="AC3903" s="103">
        <v>3028</v>
      </c>
      <c r="AJ3903" s="80"/>
      <c r="AK3903" s="113" t="s">
        <v>1424</v>
      </c>
      <c r="AN3903" s="80"/>
      <c r="AO3903" s="80"/>
      <c r="AP3903" s="80"/>
      <c r="AQ3903" s="80"/>
      <c r="AR3903" s="127"/>
      <c r="AS3903" s="80"/>
      <c r="AT3903" s="7"/>
      <c r="AU3903" s="7"/>
      <c r="AV3903" s="165"/>
      <c r="AW3903" s="166"/>
      <c r="AX3903" s="137"/>
      <c r="AY3903" s="147"/>
      <c r="AZ3903" s="167"/>
      <c r="BA3903" s="167"/>
      <c r="BB3903" s="147" t="str">
        <f t="shared" si="821"/>
        <v/>
      </c>
      <c r="BC3903" s="168"/>
      <c r="BD3903" s="165"/>
      <c r="BE3903" s="165"/>
      <c r="BF3903" s="165"/>
      <c r="BG3903" s="165"/>
      <c r="BH3903" s="165"/>
      <c r="BI3903" s="165"/>
      <c r="BJ3903" s="165"/>
      <c r="BK3903" s="165"/>
      <c r="BL3903" s="165"/>
      <c r="BM3903" s="165"/>
      <c r="BN3903" s="165"/>
      <c r="BO3903" s="165"/>
      <c r="BP3903" s="165"/>
      <c r="BQ3903" s="165"/>
      <c r="BS3903" s="6"/>
      <c r="BT3903" s="11"/>
      <c r="BU3903" s="6"/>
      <c r="BV3903" s="6"/>
    </row>
    <row r="3904" spans="1:74" ht="15.75" x14ac:dyDescent="0.25">
      <c r="A3904" s="52" t="s">
        <v>1422</v>
      </c>
      <c r="B3904" s="56"/>
      <c r="C3904" s="7" t="s">
        <v>118</v>
      </c>
      <c r="D3904" s="7" t="s">
        <v>6559</v>
      </c>
      <c r="E3904" s="7"/>
      <c r="F3904" s="64"/>
      <c r="G3904" s="6"/>
      <c r="H3904" s="6"/>
      <c r="I3904" s="10" t="s">
        <v>110</v>
      </c>
      <c r="J3904" s="11" t="s">
        <v>8527</v>
      </c>
      <c r="K3904" s="194" t="s">
        <v>510</v>
      </c>
      <c r="L3904" s="176"/>
      <c r="M3904" s="176">
        <v>1000</v>
      </c>
      <c r="N3904" s="80" t="s">
        <v>6855</v>
      </c>
      <c r="O3904" s="162"/>
      <c r="P3904" s="80" t="s">
        <v>3442</v>
      </c>
      <c r="Q3904" s="80"/>
      <c r="R3904" s="80"/>
      <c r="S3904" s="163"/>
      <c r="T3904" s="213"/>
      <c r="U3904" s="162"/>
      <c r="V3904" s="164"/>
      <c r="W3904" s="12" t="str">
        <f t="shared" ref="W3904:W3967" si="823">IF(COUNTIF(N3904,"spare"),"","Mqtt1")</f>
        <v>Mqtt1</v>
      </c>
      <c r="X3904" s="196" t="s">
        <v>10653</v>
      </c>
      <c r="Y3904" s="6" t="str">
        <f t="shared" si="815"/>
        <v>marpower/power-tag/fan-coil-engine-office</v>
      </c>
      <c r="Z3904" s="103" t="str" cm="1">
        <f t="array" ref="Z3904">IF(COUNTIF(N3904,"spare"),"","$."&amp;_xlfn.REGEXEXTRACT(J3904,"^PT\d+[FQ]\d+_(.*)", 2))</f>
        <v>$.RMS_Voltage_B_N</v>
      </c>
      <c r="AA3904" s="12">
        <f t="shared" si="822"/>
        <v>22</v>
      </c>
      <c r="AB3904" s="6" t="s">
        <v>195</v>
      </c>
      <c r="AC3904" s="103">
        <v>3030</v>
      </c>
      <c r="AJ3904" s="80"/>
      <c r="AK3904" s="113" t="s">
        <v>1424</v>
      </c>
      <c r="AN3904" s="80"/>
      <c r="AO3904" s="80"/>
      <c r="AP3904" s="80"/>
      <c r="AQ3904" s="80"/>
      <c r="AR3904" s="127"/>
      <c r="AS3904" s="80"/>
      <c r="AT3904" s="7"/>
      <c r="AU3904" s="7"/>
      <c r="AV3904" s="165"/>
      <c r="AW3904" s="166"/>
      <c r="AX3904" s="137"/>
      <c r="AY3904" s="147"/>
      <c r="AZ3904" s="167"/>
      <c r="BA3904" s="167"/>
      <c r="BB3904" s="147" t="str">
        <f t="shared" si="821"/>
        <v/>
      </c>
      <c r="BC3904" s="168"/>
      <c r="BD3904" s="165"/>
      <c r="BE3904" s="165"/>
      <c r="BF3904" s="165"/>
      <c r="BG3904" s="165"/>
      <c r="BH3904" s="165"/>
      <c r="BI3904" s="165"/>
      <c r="BJ3904" s="165"/>
      <c r="BK3904" s="165"/>
      <c r="BL3904" s="165"/>
      <c r="BM3904" s="165"/>
      <c r="BN3904" s="165"/>
      <c r="BO3904" s="165"/>
      <c r="BP3904" s="165"/>
      <c r="BQ3904" s="165"/>
      <c r="BS3904" s="6"/>
      <c r="BT3904" s="11"/>
      <c r="BU3904" s="6"/>
      <c r="BV3904" s="6"/>
    </row>
    <row r="3905" spans="1:74" ht="15.75" x14ac:dyDescent="0.25">
      <c r="A3905" s="52" t="s">
        <v>1422</v>
      </c>
      <c r="B3905" s="56"/>
      <c r="C3905" s="7" t="s">
        <v>118</v>
      </c>
      <c r="D3905" s="7" t="s">
        <v>6559</v>
      </c>
      <c r="E3905" s="7"/>
      <c r="F3905" s="64"/>
      <c r="G3905" s="6"/>
      <c r="H3905" s="6"/>
      <c r="I3905" s="10" t="s">
        <v>110</v>
      </c>
      <c r="J3905" s="11" t="s">
        <v>8704</v>
      </c>
      <c r="K3905" s="194" t="s">
        <v>510</v>
      </c>
      <c r="L3905" s="176"/>
      <c r="M3905" s="176">
        <v>1000</v>
      </c>
      <c r="N3905" s="80" t="s">
        <v>6855</v>
      </c>
      <c r="O3905" s="162"/>
      <c r="P3905" s="80" t="s">
        <v>3443</v>
      </c>
      <c r="Q3905" s="80"/>
      <c r="R3905" s="80"/>
      <c r="S3905" s="163"/>
      <c r="T3905" s="213"/>
      <c r="U3905" s="162"/>
      <c r="V3905" s="164"/>
      <c r="W3905" s="12" t="str">
        <f t="shared" si="823"/>
        <v>Mqtt1</v>
      </c>
      <c r="X3905" s="196" t="s">
        <v>10653</v>
      </c>
      <c r="Y3905" s="6" t="str">
        <f t="shared" si="815"/>
        <v>marpower/power-tag/fan-coil-engine-office</v>
      </c>
      <c r="Z3905" s="103" t="str" cm="1">
        <f t="array" ref="Z3905">IF(COUNTIF(N3905,"spare"),"","$."&amp;_xlfn.REGEXEXTRACT(J3905,"^PT\d+[FQ]\d+_(.*)", 2))</f>
        <v>$.RMS_Voltage_C_N</v>
      </c>
      <c r="AA3905" s="12">
        <f t="shared" si="822"/>
        <v>22</v>
      </c>
      <c r="AB3905" s="6" t="s">
        <v>195</v>
      </c>
      <c r="AC3905" s="103">
        <v>3032</v>
      </c>
      <c r="AJ3905" s="80"/>
      <c r="AK3905" s="113" t="s">
        <v>1424</v>
      </c>
      <c r="AN3905" s="80"/>
      <c r="AO3905" s="80"/>
      <c r="AP3905" s="80"/>
      <c r="AQ3905" s="80"/>
      <c r="AR3905" s="127"/>
      <c r="AS3905" s="80"/>
      <c r="AT3905" s="7"/>
      <c r="AU3905" s="7"/>
      <c r="AV3905" s="165"/>
      <c r="AW3905" s="166"/>
      <c r="AX3905" s="137"/>
      <c r="AY3905" s="147"/>
      <c r="AZ3905" s="167"/>
      <c r="BA3905" s="167"/>
      <c r="BB3905" s="147" t="str">
        <f t="shared" si="821"/>
        <v/>
      </c>
      <c r="BC3905" s="168"/>
      <c r="BD3905" s="165"/>
      <c r="BE3905" s="165"/>
      <c r="BF3905" s="165"/>
      <c r="BG3905" s="165"/>
      <c r="BH3905" s="165"/>
      <c r="BI3905" s="165"/>
      <c r="BJ3905" s="165"/>
      <c r="BK3905" s="165"/>
      <c r="BL3905" s="165"/>
      <c r="BM3905" s="165"/>
      <c r="BN3905" s="165"/>
      <c r="BO3905" s="165"/>
      <c r="BP3905" s="165"/>
      <c r="BQ3905" s="165"/>
      <c r="BS3905" s="6"/>
      <c r="BT3905" s="11"/>
      <c r="BU3905" s="6"/>
      <c r="BV3905" s="6"/>
    </row>
    <row r="3906" spans="1:74" ht="15.75" x14ac:dyDescent="0.25">
      <c r="A3906" s="52" t="s">
        <v>1422</v>
      </c>
      <c r="B3906" s="56"/>
      <c r="C3906" s="7" t="s">
        <v>118</v>
      </c>
      <c r="D3906" s="7" t="s">
        <v>6559</v>
      </c>
      <c r="E3906" s="7"/>
      <c r="F3906" s="64"/>
      <c r="G3906" s="6"/>
      <c r="H3906" s="6"/>
      <c r="I3906" s="10" t="s">
        <v>110</v>
      </c>
      <c r="J3906" s="11" t="s">
        <v>3129</v>
      </c>
      <c r="K3906" s="194" t="s">
        <v>510</v>
      </c>
      <c r="L3906" s="176"/>
      <c r="M3906" s="176">
        <v>1000</v>
      </c>
      <c r="N3906" s="80" t="s">
        <v>6855</v>
      </c>
      <c r="O3906" s="162"/>
      <c r="P3906" s="80" t="s">
        <v>3444</v>
      </c>
      <c r="Q3906" s="80"/>
      <c r="R3906" s="80"/>
      <c r="S3906" s="163"/>
      <c r="T3906" s="213"/>
      <c r="U3906" s="162"/>
      <c r="V3906" s="164"/>
      <c r="W3906" s="12" t="str">
        <f t="shared" si="823"/>
        <v>Mqtt1</v>
      </c>
      <c r="X3906" s="196" t="s">
        <v>10653</v>
      </c>
      <c r="Y3906" s="6" t="str">
        <f t="shared" si="815"/>
        <v>marpower/power-tag/fan-coil-engine-office</v>
      </c>
      <c r="Z3906" s="103" t="str" cm="1">
        <f t="array" ref="Z3906">IF(COUNTIF(N3906,"spare"),"","$."&amp;_xlfn.REGEXEXTRACT(J3906,"^PT\d+[FQ]\d+_(.*)", 2))</f>
        <v>$.Active_Power_Phase_A</v>
      </c>
      <c r="AA3906" s="12">
        <f t="shared" si="822"/>
        <v>22</v>
      </c>
      <c r="AB3906" s="6" t="s">
        <v>195</v>
      </c>
      <c r="AC3906" s="103">
        <v>3054</v>
      </c>
      <c r="AJ3906" s="80"/>
      <c r="AK3906" s="113" t="s">
        <v>1425</v>
      </c>
      <c r="AN3906" s="80"/>
      <c r="AO3906" s="80"/>
      <c r="AP3906" s="80"/>
      <c r="AQ3906" s="80"/>
      <c r="AR3906" s="127"/>
      <c r="AS3906" s="80"/>
      <c r="AT3906" s="7"/>
      <c r="AU3906" s="7"/>
      <c r="AV3906" s="165"/>
      <c r="AW3906" s="166"/>
      <c r="AX3906" s="137"/>
      <c r="AY3906" s="147"/>
      <c r="AZ3906" s="167"/>
      <c r="BA3906" s="167"/>
      <c r="BB3906" s="147" t="str">
        <f t="shared" si="821"/>
        <v/>
      </c>
      <c r="BC3906" s="168"/>
      <c r="BD3906" s="165"/>
      <c r="BE3906" s="165"/>
      <c r="BF3906" s="165"/>
      <c r="BG3906" s="165"/>
      <c r="BH3906" s="165"/>
      <c r="BI3906" s="165"/>
      <c r="BJ3906" s="165"/>
      <c r="BK3906" s="165"/>
      <c r="BL3906" s="165"/>
      <c r="BM3906" s="165"/>
      <c r="BN3906" s="165"/>
      <c r="BO3906" s="165"/>
      <c r="BP3906" s="165"/>
      <c r="BQ3906" s="165"/>
      <c r="BS3906" s="6"/>
      <c r="BT3906" s="11"/>
      <c r="BU3906" s="6"/>
      <c r="BV3906" s="6"/>
    </row>
    <row r="3907" spans="1:74" ht="15.75" x14ac:dyDescent="0.25">
      <c r="A3907" s="52" t="s">
        <v>1422</v>
      </c>
      <c r="B3907" s="56"/>
      <c r="C3907" s="7" t="s">
        <v>118</v>
      </c>
      <c r="D3907" s="7" t="s">
        <v>6559</v>
      </c>
      <c r="E3907" s="7"/>
      <c r="F3907" s="64"/>
      <c r="G3907" s="6"/>
      <c r="H3907" s="6"/>
      <c r="I3907" s="10" t="s">
        <v>110</v>
      </c>
      <c r="J3907" s="11" t="s">
        <v>3130</v>
      </c>
      <c r="K3907" s="194" t="s">
        <v>510</v>
      </c>
      <c r="L3907" s="176"/>
      <c r="M3907" s="176">
        <v>1000</v>
      </c>
      <c r="N3907" s="80" t="s">
        <v>6855</v>
      </c>
      <c r="O3907" s="162"/>
      <c r="P3907" s="80" t="s">
        <v>3445</v>
      </c>
      <c r="Q3907" s="80"/>
      <c r="R3907" s="80"/>
      <c r="S3907" s="163"/>
      <c r="T3907" s="213"/>
      <c r="U3907" s="162"/>
      <c r="V3907" s="164"/>
      <c r="W3907" s="12" t="str">
        <f t="shared" si="823"/>
        <v>Mqtt1</v>
      </c>
      <c r="X3907" s="196" t="s">
        <v>10653</v>
      </c>
      <c r="Y3907" s="6" t="str">
        <f t="shared" si="815"/>
        <v>marpower/power-tag/fan-coil-engine-office</v>
      </c>
      <c r="Z3907" s="103" t="str" cm="1">
        <f t="array" ref="Z3907">IF(COUNTIF(N3907,"spare"),"","$."&amp;_xlfn.REGEXEXTRACT(J3907,"^PT\d+[FQ]\d+_(.*)", 2))</f>
        <v>$.Active_Power_Phase_B</v>
      </c>
      <c r="AA3907" s="12">
        <f t="shared" si="822"/>
        <v>22</v>
      </c>
      <c r="AB3907" s="6" t="s">
        <v>195</v>
      </c>
      <c r="AC3907" s="103">
        <v>3056</v>
      </c>
      <c r="AJ3907" s="80"/>
      <c r="AK3907" s="113" t="s">
        <v>1425</v>
      </c>
      <c r="AN3907" s="80"/>
      <c r="AO3907" s="80"/>
      <c r="AP3907" s="80"/>
      <c r="AQ3907" s="80"/>
      <c r="AR3907" s="127"/>
      <c r="AS3907" s="80"/>
      <c r="AT3907" s="7"/>
      <c r="AU3907" s="7"/>
      <c r="AV3907" s="165"/>
      <c r="AW3907" s="166"/>
      <c r="AX3907" s="137"/>
      <c r="AY3907" s="147"/>
      <c r="AZ3907" s="167"/>
      <c r="BA3907" s="167"/>
      <c r="BB3907" s="147" t="str">
        <f t="shared" si="821"/>
        <v/>
      </c>
      <c r="BC3907" s="168"/>
      <c r="BD3907" s="165"/>
      <c r="BE3907" s="165"/>
      <c r="BF3907" s="165"/>
      <c r="BG3907" s="165"/>
      <c r="BH3907" s="165"/>
      <c r="BI3907" s="165"/>
      <c r="BJ3907" s="165"/>
      <c r="BK3907" s="165"/>
      <c r="BL3907" s="165"/>
      <c r="BM3907" s="165"/>
      <c r="BN3907" s="165"/>
      <c r="BO3907" s="165"/>
      <c r="BP3907" s="165"/>
      <c r="BQ3907" s="165"/>
      <c r="BS3907" s="6"/>
      <c r="BT3907" s="11"/>
      <c r="BU3907" s="6"/>
      <c r="BV3907" s="6"/>
    </row>
    <row r="3908" spans="1:74" ht="15.75" x14ac:dyDescent="0.25">
      <c r="A3908" s="52" t="s">
        <v>1422</v>
      </c>
      <c r="B3908" s="56"/>
      <c r="C3908" s="7" t="s">
        <v>118</v>
      </c>
      <c r="D3908" s="7" t="s">
        <v>6559</v>
      </c>
      <c r="E3908" s="7"/>
      <c r="F3908" s="64"/>
      <c r="G3908" s="6"/>
      <c r="H3908" s="6"/>
      <c r="I3908" s="10" t="s">
        <v>110</v>
      </c>
      <c r="J3908" s="11" t="s">
        <v>3131</v>
      </c>
      <c r="K3908" s="194" t="s">
        <v>510</v>
      </c>
      <c r="L3908" s="176"/>
      <c r="M3908" s="176">
        <v>1000</v>
      </c>
      <c r="N3908" s="80" t="s">
        <v>6855</v>
      </c>
      <c r="O3908" s="162"/>
      <c r="P3908" s="80" t="s">
        <v>3446</v>
      </c>
      <c r="Q3908" s="80"/>
      <c r="R3908" s="80"/>
      <c r="S3908" s="163"/>
      <c r="T3908" s="213"/>
      <c r="U3908" s="162"/>
      <c r="V3908" s="164"/>
      <c r="W3908" s="12" t="str">
        <f t="shared" si="823"/>
        <v>Mqtt1</v>
      </c>
      <c r="X3908" s="196" t="s">
        <v>10653</v>
      </c>
      <c r="Y3908" s="6" t="str">
        <f t="shared" si="815"/>
        <v>marpower/power-tag/fan-coil-engine-office</v>
      </c>
      <c r="Z3908" s="103" t="str" cm="1">
        <f t="array" ref="Z3908">IF(COUNTIF(N3908,"spare"),"","$."&amp;_xlfn.REGEXEXTRACT(J3908,"^PT\d+[FQ]\d+_(.*)", 2))</f>
        <v>$.Active_Power_Phase_C</v>
      </c>
      <c r="AA3908" s="12">
        <f t="shared" si="822"/>
        <v>22</v>
      </c>
      <c r="AB3908" s="6" t="s">
        <v>195</v>
      </c>
      <c r="AC3908" s="103">
        <v>3058</v>
      </c>
      <c r="AJ3908" s="80"/>
      <c r="AK3908" s="113" t="s">
        <v>1425</v>
      </c>
      <c r="AN3908" s="80"/>
      <c r="AO3908" s="80"/>
      <c r="AP3908" s="80"/>
      <c r="AQ3908" s="80"/>
      <c r="AR3908" s="127"/>
      <c r="AS3908" s="80"/>
      <c r="AT3908" s="7"/>
      <c r="AU3908" s="7"/>
      <c r="AV3908" s="165"/>
      <c r="AW3908" s="166"/>
      <c r="AX3908" s="137"/>
      <c r="AY3908" s="147"/>
      <c r="AZ3908" s="167"/>
      <c r="BA3908" s="167"/>
      <c r="BB3908" s="147" t="str">
        <f t="shared" si="821"/>
        <v/>
      </c>
      <c r="BC3908" s="168"/>
      <c r="BD3908" s="165"/>
      <c r="BE3908" s="165"/>
      <c r="BF3908" s="165"/>
      <c r="BG3908" s="165"/>
      <c r="BH3908" s="165"/>
      <c r="BI3908" s="165"/>
      <c r="BJ3908" s="165"/>
      <c r="BK3908" s="165"/>
      <c r="BL3908" s="165"/>
      <c r="BM3908" s="165"/>
      <c r="BN3908" s="165"/>
      <c r="BO3908" s="165"/>
      <c r="BP3908" s="165"/>
      <c r="BQ3908" s="165"/>
      <c r="BS3908" s="6"/>
      <c r="BT3908" s="11"/>
      <c r="BU3908" s="6"/>
      <c r="BV3908" s="6"/>
    </row>
    <row r="3909" spans="1:74" ht="15.75" x14ac:dyDescent="0.25">
      <c r="A3909" s="52" t="s">
        <v>1422</v>
      </c>
      <c r="B3909" s="56"/>
      <c r="C3909" s="7" t="s">
        <v>118</v>
      </c>
      <c r="D3909" s="7" t="s">
        <v>6559</v>
      </c>
      <c r="E3909" s="7"/>
      <c r="F3909" s="64"/>
      <c r="G3909" s="6"/>
      <c r="H3909" s="6"/>
      <c r="I3909" s="10" t="s">
        <v>110</v>
      </c>
      <c r="J3909" s="11" t="s">
        <v>3132</v>
      </c>
      <c r="K3909" s="194" t="s">
        <v>510</v>
      </c>
      <c r="L3909" s="176"/>
      <c r="M3909" s="176">
        <v>1000</v>
      </c>
      <c r="N3909" s="80" t="s">
        <v>6855</v>
      </c>
      <c r="O3909" s="162"/>
      <c r="P3909" s="80" t="s">
        <v>3447</v>
      </c>
      <c r="Q3909" s="80"/>
      <c r="R3909" s="80"/>
      <c r="S3909" s="163"/>
      <c r="T3909" s="213"/>
      <c r="U3909" s="162"/>
      <c r="V3909" s="164"/>
      <c r="W3909" s="12" t="str">
        <f t="shared" si="823"/>
        <v>Mqtt1</v>
      </c>
      <c r="X3909" s="196" t="s">
        <v>10653</v>
      </c>
      <c r="Y3909" s="6" t="str">
        <f t="shared" si="815"/>
        <v>marpower/power-tag/fan-coil-engine-office</v>
      </c>
      <c r="Z3909" s="103" t="str" cm="1">
        <f t="array" ref="Z3909">IF(COUNTIF(N3909,"spare"),"","$."&amp;_xlfn.REGEXEXTRACT(J3909,"^PT\d+[FQ]\d+_(.*)", 2))</f>
        <v>$.Total_Active_Power</v>
      </c>
      <c r="AA3909" s="12">
        <f t="shared" si="822"/>
        <v>22</v>
      </c>
      <c r="AB3909" s="6" t="s">
        <v>195</v>
      </c>
      <c r="AC3909" s="103">
        <v>3060</v>
      </c>
      <c r="AJ3909" s="80"/>
      <c r="AK3909" s="113" t="s">
        <v>1425</v>
      </c>
      <c r="AN3909" s="80"/>
      <c r="AO3909" s="80"/>
      <c r="AP3909" s="80"/>
      <c r="AQ3909" s="80"/>
      <c r="AR3909" s="127"/>
      <c r="AS3909" s="80"/>
      <c r="AT3909" s="7"/>
      <c r="AU3909" s="7"/>
      <c r="AV3909" s="165"/>
      <c r="AW3909" s="166"/>
      <c r="AX3909" s="137"/>
      <c r="AY3909" s="147"/>
      <c r="AZ3909" s="167"/>
      <c r="BA3909" s="167"/>
      <c r="BB3909" s="147" t="str">
        <f t="shared" si="821"/>
        <v/>
      </c>
      <c r="BC3909" s="168"/>
      <c r="BD3909" s="165"/>
      <c r="BE3909" s="165"/>
      <c r="BF3909" s="165"/>
      <c r="BG3909" s="165"/>
      <c r="BH3909" s="165"/>
      <c r="BI3909" s="165"/>
      <c r="BJ3909" s="165"/>
      <c r="BK3909" s="165"/>
      <c r="BL3909" s="165"/>
      <c r="BM3909" s="165"/>
      <c r="BN3909" s="165"/>
      <c r="BO3909" s="165"/>
      <c r="BP3909" s="165"/>
      <c r="BQ3909" s="165"/>
      <c r="BS3909" s="6"/>
      <c r="BT3909" s="11"/>
      <c r="BU3909" s="6"/>
      <c r="BV3909" s="6"/>
    </row>
    <row r="3910" spans="1:74" ht="15.75" x14ac:dyDescent="0.25">
      <c r="A3910" s="52" t="s">
        <v>1422</v>
      </c>
      <c r="B3910" s="56"/>
      <c r="C3910" s="7" t="s">
        <v>118</v>
      </c>
      <c r="D3910" s="7" t="s">
        <v>6559</v>
      </c>
      <c r="E3910" s="7"/>
      <c r="F3910" s="64"/>
      <c r="G3910" s="6"/>
      <c r="H3910" s="6"/>
      <c r="I3910" s="10" t="s">
        <v>110</v>
      </c>
      <c r="J3910" s="11" t="s">
        <v>3133</v>
      </c>
      <c r="K3910" s="194" t="s">
        <v>510</v>
      </c>
      <c r="L3910" s="176"/>
      <c r="M3910" s="176">
        <v>1000</v>
      </c>
      <c r="N3910" s="80" t="s">
        <v>6855</v>
      </c>
      <c r="O3910" s="162"/>
      <c r="P3910" s="80" t="s">
        <v>3448</v>
      </c>
      <c r="Q3910" s="80"/>
      <c r="R3910" s="80"/>
      <c r="S3910" s="163"/>
      <c r="T3910" s="213"/>
      <c r="U3910" s="162"/>
      <c r="V3910" s="164"/>
      <c r="W3910" s="12" t="str">
        <f t="shared" si="823"/>
        <v>Mqtt1</v>
      </c>
      <c r="X3910" s="196" t="s">
        <v>10653</v>
      </c>
      <c r="Y3910" s="6" t="str">
        <f t="shared" si="815"/>
        <v>marpower/power-tag/fan-coil-engine-office</v>
      </c>
      <c r="Z3910" s="103" t="str" cm="1">
        <f t="array" ref="Z3910">IF(COUNTIF(N3910,"spare"),"","$."&amp;_xlfn.REGEXEXTRACT(J3910,"^PT\d+[FQ]\d+_(.*)", 2))</f>
        <v>$.Power_Factor_Phase_A</v>
      </c>
      <c r="AA3910" s="12">
        <f t="shared" si="822"/>
        <v>22</v>
      </c>
      <c r="AB3910" s="6" t="s">
        <v>195</v>
      </c>
      <c r="AC3910" s="103">
        <v>3078</v>
      </c>
      <c r="AJ3910" s="80"/>
      <c r="AK3910" s="113" t="s">
        <v>1426</v>
      </c>
      <c r="AN3910" s="80"/>
      <c r="AO3910" s="80"/>
      <c r="AP3910" s="80"/>
      <c r="AQ3910" s="80"/>
      <c r="AR3910" s="127"/>
      <c r="AS3910" s="80"/>
      <c r="AT3910" s="7"/>
      <c r="AU3910" s="7"/>
      <c r="AV3910" s="165"/>
      <c r="AW3910" s="166"/>
      <c r="AX3910" s="137"/>
      <c r="AY3910" s="147"/>
      <c r="AZ3910" s="167"/>
      <c r="BA3910" s="167"/>
      <c r="BB3910" s="147" t="str">
        <f t="shared" si="821"/>
        <v/>
      </c>
      <c r="BC3910" s="168"/>
      <c r="BD3910" s="165"/>
      <c r="BE3910" s="165"/>
      <c r="BF3910" s="165"/>
      <c r="BG3910" s="165"/>
      <c r="BH3910" s="165"/>
      <c r="BI3910" s="165"/>
      <c r="BJ3910" s="165"/>
      <c r="BK3910" s="165"/>
      <c r="BL3910" s="165"/>
      <c r="BM3910" s="165"/>
      <c r="BN3910" s="165"/>
      <c r="BO3910" s="165"/>
      <c r="BP3910" s="165"/>
      <c r="BQ3910" s="165"/>
      <c r="BS3910" s="6"/>
      <c r="BT3910" s="11"/>
      <c r="BU3910" s="6"/>
      <c r="BV3910" s="6"/>
    </row>
    <row r="3911" spans="1:74" ht="15.75" x14ac:dyDescent="0.25">
      <c r="A3911" s="52" t="s">
        <v>1422</v>
      </c>
      <c r="B3911" s="56"/>
      <c r="C3911" s="7" t="s">
        <v>118</v>
      </c>
      <c r="D3911" s="7" t="s">
        <v>6559</v>
      </c>
      <c r="E3911" s="7"/>
      <c r="F3911" s="64"/>
      <c r="G3911" s="6"/>
      <c r="H3911" s="6"/>
      <c r="I3911" s="10" t="s">
        <v>110</v>
      </c>
      <c r="J3911" s="11" t="s">
        <v>3134</v>
      </c>
      <c r="K3911" s="194" t="s">
        <v>510</v>
      </c>
      <c r="L3911" s="176"/>
      <c r="M3911" s="176">
        <v>1000</v>
      </c>
      <c r="N3911" s="80" t="s">
        <v>6855</v>
      </c>
      <c r="O3911" s="162"/>
      <c r="P3911" s="80" t="s">
        <v>3449</v>
      </c>
      <c r="Q3911" s="80"/>
      <c r="R3911" s="80"/>
      <c r="S3911" s="163"/>
      <c r="T3911" s="213"/>
      <c r="U3911" s="162"/>
      <c r="V3911" s="164"/>
      <c r="W3911" s="12" t="str">
        <f t="shared" si="823"/>
        <v>Mqtt1</v>
      </c>
      <c r="X3911" s="196" t="s">
        <v>10653</v>
      </c>
      <c r="Y3911" s="6" t="str">
        <f t="shared" si="815"/>
        <v>marpower/power-tag/fan-coil-engine-office</v>
      </c>
      <c r="Z3911" s="103" t="str" cm="1">
        <f t="array" ref="Z3911">IF(COUNTIF(N3911,"spare"),"","$."&amp;_xlfn.REGEXEXTRACT(J3911,"^PT\d+[FQ]\d+_(.*)", 2))</f>
        <v>$.Power_Factor_Phase_B</v>
      </c>
      <c r="AA3911" s="12">
        <f t="shared" si="822"/>
        <v>22</v>
      </c>
      <c r="AB3911" s="6" t="s">
        <v>195</v>
      </c>
      <c r="AC3911" s="103">
        <v>3080</v>
      </c>
      <c r="AJ3911" s="80"/>
      <c r="AK3911" s="113" t="s">
        <v>1426</v>
      </c>
      <c r="AN3911" s="80"/>
      <c r="AO3911" s="80"/>
      <c r="AP3911" s="80"/>
      <c r="AQ3911" s="80"/>
      <c r="AR3911" s="127"/>
      <c r="AS3911" s="80"/>
      <c r="AT3911" s="7"/>
      <c r="AU3911" s="7"/>
      <c r="AV3911" s="165"/>
      <c r="AW3911" s="166"/>
      <c r="AX3911" s="137"/>
      <c r="AY3911" s="147"/>
      <c r="AZ3911" s="167"/>
      <c r="BA3911" s="167"/>
      <c r="BB3911" s="147" t="str">
        <f t="shared" si="821"/>
        <v/>
      </c>
      <c r="BC3911" s="168"/>
      <c r="BD3911" s="165"/>
      <c r="BE3911" s="165"/>
      <c r="BF3911" s="165"/>
      <c r="BG3911" s="165"/>
      <c r="BH3911" s="165"/>
      <c r="BI3911" s="165"/>
      <c r="BJ3911" s="165"/>
      <c r="BK3911" s="165"/>
      <c r="BL3911" s="165"/>
      <c r="BM3911" s="165"/>
      <c r="BN3911" s="165"/>
      <c r="BO3911" s="165"/>
      <c r="BP3911" s="165"/>
      <c r="BQ3911" s="165"/>
      <c r="BS3911" s="6"/>
      <c r="BT3911" s="11"/>
      <c r="BU3911" s="6"/>
      <c r="BV3911" s="6"/>
    </row>
    <row r="3912" spans="1:74" ht="15.75" x14ac:dyDescent="0.25">
      <c r="A3912" s="52" t="s">
        <v>1422</v>
      </c>
      <c r="B3912" s="56"/>
      <c r="C3912" s="7" t="s">
        <v>118</v>
      </c>
      <c r="D3912" s="7" t="s">
        <v>6559</v>
      </c>
      <c r="E3912" s="7"/>
      <c r="F3912" s="64"/>
      <c r="G3912" s="6"/>
      <c r="H3912" s="6"/>
      <c r="I3912" s="10" t="s">
        <v>110</v>
      </c>
      <c r="J3912" s="11" t="s">
        <v>3135</v>
      </c>
      <c r="K3912" s="194" t="s">
        <v>510</v>
      </c>
      <c r="L3912" s="176"/>
      <c r="M3912" s="176">
        <v>1000</v>
      </c>
      <c r="N3912" s="80" t="s">
        <v>6855</v>
      </c>
      <c r="O3912" s="162"/>
      <c r="P3912" s="80" t="s">
        <v>3450</v>
      </c>
      <c r="Q3912" s="80"/>
      <c r="R3912" s="80"/>
      <c r="S3912" s="163"/>
      <c r="T3912" s="213"/>
      <c r="U3912" s="162"/>
      <c r="V3912" s="164"/>
      <c r="W3912" s="12" t="str">
        <f t="shared" si="823"/>
        <v>Mqtt1</v>
      </c>
      <c r="X3912" s="196" t="s">
        <v>10653</v>
      </c>
      <c r="Y3912" s="6" t="str">
        <f t="shared" si="815"/>
        <v>marpower/power-tag/fan-coil-engine-office</v>
      </c>
      <c r="Z3912" s="103" t="str" cm="1">
        <f t="array" ref="Z3912">IF(COUNTIF(N3912,"spare"),"","$."&amp;_xlfn.REGEXEXTRACT(J3912,"^PT\d+[FQ]\d+_(.*)", 2))</f>
        <v>$.Power_Factor_Phase_C</v>
      </c>
      <c r="AA3912" s="12">
        <f t="shared" si="822"/>
        <v>22</v>
      </c>
      <c r="AB3912" s="6" t="s">
        <v>195</v>
      </c>
      <c r="AC3912" s="103">
        <v>3082</v>
      </c>
      <c r="AJ3912" s="80"/>
      <c r="AK3912" s="113" t="s">
        <v>1426</v>
      </c>
      <c r="AN3912" s="80"/>
      <c r="AO3912" s="80"/>
      <c r="AP3912" s="80"/>
      <c r="AQ3912" s="80"/>
      <c r="AR3912" s="127"/>
      <c r="AS3912" s="80"/>
      <c r="AT3912" s="7"/>
      <c r="AU3912" s="7"/>
      <c r="AV3912" s="165"/>
      <c r="AW3912" s="166"/>
      <c r="AX3912" s="137"/>
      <c r="AY3912" s="147"/>
      <c r="AZ3912" s="167"/>
      <c r="BA3912" s="167"/>
      <c r="BB3912" s="147" t="str">
        <f t="shared" si="821"/>
        <v/>
      </c>
      <c r="BC3912" s="168"/>
      <c r="BD3912" s="165"/>
      <c r="BE3912" s="165"/>
      <c r="BF3912" s="165"/>
      <c r="BG3912" s="165"/>
      <c r="BH3912" s="165"/>
      <c r="BI3912" s="165"/>
      <c r="BJ3912" s="165"/>
      <c r="BK3912" s="165"/>
      <c r="BL3912" s="165"/>
      <c r="BM3912" s="165"/>
      <c r="BN3912" s="165"/>
      <c r="BO3912" s="165"/>
      <c r="BP3912" s="165"/>
      <c r="BQ3912" s="165"/>
      <c r="BS3912" s="6"/>
      <c r="BT3912" s="11"/>
      <c r="BU3912" s="6"/>
      <c r="BV3912" s="6"/>
    </row>
    <row r="3913" spans="1:74" ht="15.75" x14ac:dyDescent="0.25">
      <c r="A3913" s="52" t="s">
        <v>1422</v>
      </c>
      <c r="B3913" s="56"/>
      <c r="C3913" s="7" t="s">
        <v>118</v>
      </c>
      <c r="D3913" s="7" t="s">
        <v>6559</v>
      </c>
      <c r="E3913" s="7"/>
      <c r="F3913" s="64"/>
      <c r="G3913" s="6"/>
      <c r="H3913" s="6"/>
      <c r="I3913" s="10" t="s">
        <v>110</v>
      </c>
      <c r="J3913" s="11" t="s">
        <v>3136</v>
      </c>
      <c r="K3913" s="194" t="s">
        <v>510</v>
      </c>
      <c r="L3913" s="176"/>
      <c r="M3913" s="176">
        <v>1000</v>
      </c>
      <c r="N3913" s="80" t="s">
        <v>6855</v>
      </c>
      <c r="O3913" s="162"/>
      <c r="P3913" s="80" t="s">
        <v>3451</v>
      </c>
      <c r="Q3913" s="80"/>
      <c r="R3913" s="80"/>
      <c r="S3913" s="163"/>
      <c r="T3913" s="213"/>
      <c r="U3913" s="162"/>
      <c r="V3913" s="164"/>
      <c r="W3913" s="12" t="str">
        <f t="shared" si="823"/>
        <v>Mqtt1</v>
      </c>
      <c r="X3913" s="196" t="s">
        <v>10653</v>
      </c>
      <c r="Y3913" s="6" t="str">
        <f t="shared" si="815"/>
        <v>marpower/power-tag/fan-coil-engine-office</v>
      </c>
      <c r="Z3913" s="103" t="str" cm="1">
        <f t="array" ref="Z3913">IF(COUNTIF(N3913,"spare"),"","$."&amp;_xlfn.REGEXEXTRACT(J3913,"^PT\d+[FQ]\d+_(.*)", 2))</f>
        <v>$.Total_Power_Factor</v>
      </c>
      <c r="AA3913" s="12">
        <f t="shared" si="822"/>
        <v>22</v>
      </c>
      <c r="AB3913" s="6" t="s">
        <v>195</v>
      </c>
      <c r="AC3913" s="103">
        <v>3084</v>
      </c>
      <c r="AJ3913" s="80"/>
      <c r="AK3913" s="113" t="s">
        <v>1426</v>
      </c>
      <c r="AN3913" s="80"/>
      <c r="AO3913" s="80"/>
      <c r="AP3913" s="80"/>
      <c r="AQ3913" s="80"/>
      <c r="AR3913" s="127"/>
      <c r="AS3913" s="80"/>
      <c r="AT3913" s="7"/>
      <c r="AU3913" s="7"/>
      <c r="AV3913" s="165"/>
      <c r="AW3913" s="166"/>
      <c r="AX3913" s="137"/>
      <c r="AY3913" s="147"/>
      <c r="AZ3913" s="167"/>
      <c r="BA3913" s="167"/>
      <c r="BB3913" s="147" t="str">
        <f t="shared" si="821"/>
        <v/>
      </c>
      <c r="BC3913" s="168"/>
      <c r="BD3913" s="165"/>
      <c r="BE3913" s="165"/>
      <c r="BF3913" s="165"/>
      <c r="BG3913" s="165"/>
      <c r="BH3913" s="165"/>
      <c r="BI3913" s="165"/>
      <c r="BJ3913" s="165"/>
      <c r="BK3913" s="165"/>
      <c r="BL3913" s="165"/>
      <c r="BM3913" s="165"/>
      <c r="BN3913" s="165"/>
      <c r="BO3913" s="165"/>
      <c r="BP3913" s="165"/>
      <c r="BQ3913" s="165"/>
      <c r="BS3913" s="6"/>
      <c r="BT3913" s="11"/>
      <c r="BU3913" s="6"/>
      <c r="BV3913" s="6"/>
    </row>
    <row r="3914" spans="1:74" ht="15.75" x14ac:dyDescent="0.25">
      <c r="A3914" s="52" t="s">
        <v>1422</v>
      </c>
      <c r="B3914" s="56"/>
      <c r="C3914" s="7" t="s">
        <v>118</v>
      </c>
      <c r="D3914" s="7" t="s">
        <v>6559</v>
      </c>
      <c r="E3914" s="7"/>
      <c r="F3914" s="64"/>
      <c r="G3914" s="6"/>
      <c r="H3914" s="6"/>
      <c r="I3914" s="10" t="s">
        <v>110</v>
      </c>
      <c r="J3914" s="11" t="s">
        <v>3137</v>
      </c>
      <c r="K3914" s="194" t="s">
        <v>510</v>
      </c>
      <c r="L3914" s="176"/>
      <c r="M3914" s="176">
        <v>1000</v>
      </c>
      <c r="N3914" s="80" t="s">
        <v>6855</v>
      </c>
      <c r="O3914" s="162"/>
      <c r="P3914" s="80" t="s">
        <v>3452</v>
      </c>
      <c r="Q3914" s="80"/>
      <c r="R3914" s="80"/>
      <c r="S3914" s="163"/>
      <c r="T3914" s="213"/>
      <c r="U3914" s="162"/>
      <c r="V3914" s="164"/>
      <c r="W3914" s="12" t="str">
        <f t="shared" si="823"/>
        <v>Mqtt1</v>
      </c>
      <c r="X3914" s="196" t="s">
        <v>10654</v>
      </c>
      <c r="Y3914" s="6" t="str">
        <f t="shared" si="815"/>
        <v>marpower/power-tag/sockets-main-technical-space</v>
      </c>
      <c r="Z3914" s="103" t="str" cm="1">
        <f t="array" ref="Z3914">IF(COUNTIF(N3914,"spare"),"","$."&amp;_xlfn.REGEXEXTRACT(J3914,"^PT\d+[FQ]\d+_(.*)", 2))</f>
        <v>$.RMS_Current_Phase_A</v>
      </c>
      <c r="AA3914" s="12">
        <f>AA3899+1</f>
        <v>23</v>
      </c>
      <c r="AB3914" s="6" t="s">
        <v>195</v>
      </c>
      <c r="AC3914" s="103">
        <v>3000</v>
      </c>
      <c r="AJ3914" s="80"/>
      <c r="AK3914" s="113" t="s">
        <v>1423</v>
      </c>
      <c r="AN3914" s="80"/>
      <c r="AO3914" s="80"/>
      <c r="AP3914" s="80"/>
      <c r="AQ3914" s="80"/>
      <c r="AR3914" s="127"/>
      <c r="AS3914" s="80"/>
      <c r="AT3914" s="7"/>
      <c r="AU3914" s="7"/>
      <c r="AV3914" s="165"/>
      <c r="AW3914" s="166"/>
      <c r="AX3914" s="137"/>
      <c r="AY3914" s="147"/>
      <c r="AZ3914" s="167"/>
      <c r="BA3914" s="167"/>
      <c r="BB3914" s="147" t="str">
        <f t="shared" ref="BB3914:BB3928" si="824">IF(ISNUMBER(AM3914),"1","")</f>
        <v/>
      </c>
      <c r="BC3914" s="168"/>
      <c r="BD3914" s="165"/>
      <c r="BE3914" s="165"/>
      <c r="BF3914" s="165"/>
      <c r="BG3914" s="165"/>
      <c r="BH3914" s="165"/>
      <c r="BI3914" s="165"/>
      <c r="BJ3914" s="165"/>
      <c r="BK3914" s="165"/>
      <c r="BL3914" s="165"/>
      <c r="BM3914" s="165"/>
      <c r="BN3914" s="165"/>
      <c r="BO3914" s="165"/>
      <c r="BP3914" s="165"/>
      <c r="BQ3914" s="165"/>
      <c r="BS3914" s="6"/>
      <c r="BT3914" s="11"/>
      <c r="BU3914" s="6"/>
      <c r="BV3914" s="6"/>
    </row>
    <row r="3915" spans="1:74" ht="15.75" x14ac:dyDescent="0.25">
      <c r="A3915" s="52" t="s">
        <v>1422</v>
      </c>
      <c r="B3915" s="56"/>
      <c r="C3915" s="7" t="s">
        <v>118</v>
      </c>
      <c r="D3915" s="7" t="s">
        <v>6559</v>
      </c>
      <c r="E3915" s="7"/>
      <c r="F3915" s="64"/>
      <c r="G3915" s="6"/>
      <c r="H3915" s="6"/>
      <c r="I3915" s="10" t="s">
        <v>110</v>
      </c>
      <c r="J3915" s="11" t="s">
        <v>3138</v>
      </c>
      <c r="K3915" s="194" t="s">
        <v>510</v>
      </c>
      <c r="L3915" s="176"/>
      <c r="M3915" s="176">
        <v>1000</v>
      </c>
      <c r="N3915" s="80" t="s">
        <v>6855</v>
      </c>
      <c r="O3915" s="162"/>
      <c r="P3915" s="80" t="s">
        <v>3453</v>
      </c>
      <c r="Q3915" s="80"/>
      <c r="R3915" s="80"/>
      <c r="S3915" s="163"/>
      <c r="T3915" s="213"/>
      <c r="U3915" s="162"/>
      <c r="V3915" s="164"/>
      <c r="W3915" s="12" t="str">
        <f t="shared" si="823"/>
        <v>Mqtt1</v>
      </c>
      <c r="X3915" s="196" t="s">
        <v>10654</v>
      </c>
      <c r="Y3915" s="6" t="str">
        <f t="shared" ref="Y3915:Y3978" si="825">LOWER(_xlfn.CONCAT("marpower/",SUBSTITUTE(SUBSTITUTE("power-tag/" &amp; X3915," ","-"),"_","-")))</f>
        <v>marpower/power-tag/sockets-main-technical-space</v>
      </c>
      <c r="Z3915" s="103" t="str" cm="1">
        <f t="array" ref="Z3915">IF(COUNTIF(N3915,"spare"),"","$."&amp;_xlfn.REGEXEXTRACT(J3915,"^PT\d+[FQ]\d+_(.*)", 2))</f>
        <v>$.RMS_Current_Phase_B</v>
      </c>
      <c r="AA3915" s="12">
        <f t="shared" ref="AA3915:AA3928" si="826">AA3900+1</f>
        <v>23</v>
      </c>
      <c r="AB3915" s="6" t="s">
        <v>195</v>
      </c>
      <c r="AC3915" s="103">
        <v>3002</v>
      </c>
      <c r="AJ3915" s="80"/>
      <c r="AK3915" s="113" t="s">
        <v>1423</v>
      </c>
      <c r="AN3915" s="80"/>
      <c r="AO3915" s="80"/>
      <c r="AP3915" s="80"/>
      <c r="AQ3915" s="80"/>
      <c r="AR3915" s="127"/>
      <c r="AS3915" s="80"/>
      <c r="AT3915" s="7"/>
      <c r="AU3915" s="7"/>
      <c r="AV3915" s="165"/>
      <c r="AW3915" s="166"/>
      <c r="AX3915" s="137"/>
      <c r="AY3915" s="147"/>
      <c r="AZ3915" s="167"/>
      <c r="BA3915" s="167"/>
      <c r="BB3915" s="147" t="str">
        <f t="shared" si="824"/>
        <v/>
      </c>
      <c r="BC3915" s="168"/>
      <c r="BD3915" s="165"/>
      <c r="BE3915" s="165"/>
      <c r="BF3915" s="165"/>
      <c r="BG3915" s="165"/>
      <c r="BH3915" s="165"/>
      <c r="BI3915" s="165"/>
      <c r="BJ3915" s="165"/>
      <c r="BK3915" s="165"/>
      <c r="BL3915" s="165"/>
      <c r="BM3915" s="165"/>
      <c r="BN3915" s="165"/>
      <c r="BO3915" s="165"/>
      <c r="BP3915" s="165"/>
      <c r="BQ3915" s="165"/>
      <c r="BS3915" s="6"/>
      <c r="BT3915" s="11"/>
      <c r="BU3915" s="6"/>
      <c r="BV3915" s="6"/>
    </row>
    <row r="3916" spans="1:74" ht="15.75" x14ac:dyDescent="0.25">
      <c r="A3916" s="52" t="s">
        <v>1422</v>
      </c>
      <c r="B3916" s="56"/>
      <c r="C3916" s="7" t="s">
        <v>118</v>
      </c>
      <c r="D3916" s="7" t="s">
        <v>6559</v>
      </c>
      <c r="E3916" s="7"/>
      <c r="F3916" s="64"/>
      <c r="G3916" s="6"/>
      <c r="H3916" s="6"/>
      <c r="I3916" s="10" t="s">
        <v>110</v>
      </c>
      <c r="J3916" s="11" t="s">
        <v>3139</v>
      </c>
      <c r="K3916" s="194" t="s">
        <v>510</v>
      </c>
      <c r="L3916" s="176"/>
      <c r="M3916" s="176">
        <v>1000</v>
      </c>
      <c r="N3916" s="80" t="s">
        <v>6855</v>
      </c>
      <c r="O3916" s="162"/>
      <c r="P3916" s="80" t="s">
        <v>3454</v>
      </c>
      <c r="Q3916" s="80"/>
      <c r="R3916" s="80"/>
      <c r="S3916" s="163"/>
      <c r="T3916" s="213"/>
      <c r="U3916" s="162"/>
      <c r="V3916" s="164"/>
      <c r="W3916" s="12" t="str">
        <f t="shared" si="823"/>
        <v>Mqtt1</v>
      </c>
      <c r="X3916" s="196" t="s">
        <v>10654</v>
      </c>
      <c r="Y3916" s="6" t="str">
        <f t="shared" si="825"/>
        <v>marpower/power-tag/sockets-main-technical-space</v>
      </c>
      <c r="Z3916" s="103" t="str" cm="1">
        <f t="array" ref="Z3916">IF(COUNTIF(N3916,"spare"),"","$."&amp;_xlfn.REGEXEXTRACT(J3916,"^PT\d+[FQ]\d+_(.*)", 2))</f>
        <v>$.RMS_Current_Phase_C</v>
      </c>
      <c r="AA3916" s="12">
        <f t="shared" si="826"/>
        <v>23</v>
      </c>
      <c r="AB3916" s="6" t="s">
        <v>195</v>
      </c>
      <c r="AC3916" s="103">
        <v>3004</v>
      </c>
      <c r="AJ3916" s="80"/>
      <c r="AK3916" s="113" t="s">
        <v>1423</v>
      </c>
      <c r="AN3916" s="80"/>
      <c r="AO3916" s="80"/>
      <c r="AP3916" s="80"/>
      <c r="AQ3916" s="80"/>
      <c r="AR3916" s="127"/>
      <c r="AS3916" s="80"/>
      <c r="AT3916" s="7"/>
      <c r="AU3916" s="7"/>
      <c r="AV3916" s="165"/>
      <c r="AW3916" s="166"/>
      <c r="AX3916" s="137"/>
      <c r="AY3916" s="147"/>
      <c r="AZ3916" s="167"/>
      <c r="BA3916" s="167"/>
      <c r="BB3916" s="147" t="str">
        <f t="shared" si="824"/>
        <v/>
      </c>
      <c r="BC3916" s="168"/>
      <c r="BD3916" s="165"/>
      <c r="BE3916" s="165"/>
      <c r="BF3916" s="165"/>
      <c r="BG3916" s="165"/>
      <c r="BH3916" s="165"/>
      <c r="BI3916" s="165"/>
      <c r="BJ3916" s="165"/>
      <c r="BK3916" s="165"/>
      <c r="BL3916" s="165"/>
      <c r="BM3916" s="165"/>
      <c r="BN3916" s="165"/>
      <c r="BO3916" s="165"/>
      <c r="BP3916" s="165"/>
      <c r="BQ3916" s="165"/>
      <c r="BS3916" s="6"/>
      <c r="BT3916" s="11"/>
      <c r="BU3916" s="6"/>
      <c r="BV3916" s="6"/>
    </row>
    <row r="3917" spans="1:74" ht="15.75" x14ac:dyDescent="0.25">
      <c r="A3917" s="52" t="s">
        <v>1422</v>
      </c>
      <c r="B3917" s="56"/>
      <c r="C3917" s="7" t="s">
        <v>118</v>
      </c>
      <c r="D3917" s="7" t="s">
        <v>6559</v>
      </c>
      <c r="E3917" s="7"/>
      <c r="F3917" s="64"/>
      <c r="G3917" s="6"/>
      <c r="H3917" s="6"/>
      <c r="I3917" s="10" t="s">
        <v>110</v>
      </c>
      <c r="J3917" s="11" t="s">
        <v>3140</v>
      </c>
      <c r="K3917" s="194" t="s">
        <v>510</v>
      </c>
      <c r="L3917" s="176"/>
      <c r="M3917" s="176">
        <v>1000</v>
      </c>
      <c r="N3917" s="80" t="s">
        <v>6855</v>
      </c>
      <c r="O3917" s="162"/>
      <c r="P3917" s="80" t="s">
        <v>3455</v>
      </c>
      <c r="Q3917" s="80"/>
      <c r="R3917" s="80"/>
      <c r="S3917" s="163"/>
      <c r="T3917" s="213"/>
      <c r="U3917" s="162"/>
      <c r="V3917" s="164"/>
      <c r="W3917" s="12" t="str">
        <f t="shared" si="823"/>
        <v>Mqtt1</v>
      </c>
      <c r="X3917" s="196" t="s">
        <v>10654</v>
      </c>
      <c r="Y3917" s="6" t="str">
        <f t="shared" si="825"/>
        <v>marpower/power-tag/sockets-main-technical-space</v>
      </c>
      <c r="Z3917" s="103" t="str" cm="1">
        <f t="array" ref="Z3917">IF(COUNTIF(N3917,"spare"),"","$."&amp;_xlfn.REGEXEXTRACT(J3917,"^PT\d+[FQ]\d+_(.*)", 2))</f>
        <v>$.RMS_Current_Phase_Neut</v>
      </c>
      <c r="AA3917" s="12">
        <f t="shared" si="826"/>
        <v>23</v>
      </c>
      <c r="AB3917" s="6" t="s">
        <v>195</v>
      </c>
      <c r="AC3917" s="103">
        <v>3006</v>
      </c>
      <c r="AJ3917" s="80"/>
      <c r="AK3917" s="113" t="s">
        <v>1423</v>
      </c>
      <c r="AN3917" s="80"/>
      <c r="AO3917" s="80"/>
      <c r="AP3917" s="80"/>
      <c r="AQ3917" s="80"/>
      <c r="AR3917" s="127"/>
      <c r="AS3917" s="80"/>
      <c r="AT3917" s="7"/>
      <c r="AU3917" s="7"/>
      <c r="AV3917" s="165"/>
      <c r="AW3917" s="166"/>
      <c r="AX3917" s="137"/>
      <c r="AY3917" s="147"/>
      <c r="AZ3917" s="167"/>
      <c r="BA3917" s="167"/>
      <c r="BB3917" s="147" t="str">
        <f t="shared" si="824"/>
        <v/>
      </c>
      <c r="BC3917" s="168"/>
      <c r="BD3917" s="165"/>
      <c r="BE3917" s="165"/>
      <c r="BF3917" s="165"/>
      <c r="BG3917" s="165"/>
      <c r="BH3917" s="165"/>
      <c r="BI3917" s="165"/>
      <c r="BJ3917" s="165"/>
      <c r="BK3917" s="165"/>
      <c r="BL3917" s="165"/>
      <c r="BM3917" s="165"/>
      <c r="BN3917" s="165"/>
      <c r="BO3917" s="165"/>
      <c r="BP3917" s="165"/>
      <c r="BQ3917" s="165"/>
      <c r="BS3917" s="6"/>
      <c r="BT3917" s="11"/>
      <c r="BU3917" s="6"/>
      <c r="BV3917" s="6"/>
    </row>
    <row r="3918" spans="1:74" ht="15.75" x14ac:dyDescent="0.25">
      <c r="A3918" s="52" t="s">
        <v>1422</v>
      </c>
      <c r="B3918" s="56"/>
      <c r="C3918" s="7" t="s">
        <v>118</v>
      </c>
      <c r="D3918" s="7" t="s">
        <v>6559</v>
      </c>
      <c r="E3918" s="7"/>
      <c r="F3918" s="64"/>
      <c r="G3918" s="6"/>
      <c r="H3918" s="6"/>
      <c r="I3918" s="10" t="s">
        <v>110</v>
      </c>
      <c r="J3918" s="11" t="s">
        <v>8351</v>
      </c>
      <c r="K3918" s="194" t="s">
        <v>510</v>
      </c>
      <c r="L3918" s="176"/>
      <c r="M3918" s="176">
        <v>1000</v>
      </c>
      <c r="N3918" s="80" t="s">
        <v>6855</v>
      </c>
      <c r="O3918" s="162"/>
      <c r="P3918" s="80" t="s">
        <v>3456</v>
      </c>
      <c r="Q3918" s="80"/>
      <c r="R3918" s="80"/>
      <c r="S3918" s="163"/>
      <c r="T3918" s="213"/>
      <c r="U3918" s="162"/>
      <c r="V3918" s="164"/>
      <c r="W3918" s="12" t="str">
        <f t="shared" si="823"/>
        <v>Mqtt1</v>
      </c>
      <c r="X3918" s="196" t="s">
        <v>10654</v>
      </c>
      <c r="Y3918" s="6" t="str">
        <f t="shared" si="825"/>
        <v>marpower/power-tag/sockets-main-technical-space</v>
      </c>
      <c r="Z3918" s="103" t="str" cm="1">
        <f t="array" ref="Z3918">IF(COUNTIF(N3918,"spare"),"","$."&amp;_xlfn.REGEXEXTRACT(J3918,"^PT\d+[FQ]\d+_(.*)", 2))</f>
        <v>$.RMS_Voltage_A_N</v>
      </c>
      <c r="AA3918" s="12">
        <f t="shared" si="826"/>
        <v>23</v>
      </c>
      <c r="AB3918" s="6" t="s">
        <v>195</v>
      </c>
      <c r="AC3918" s="103">
        <v>3028</v>
      </c>
      <c r="AJ3918" s="80"/>
      <c r="AK3918" s="113" t="s">
        <v>1424</v>
      </c>
      <c r="AN3918" s="80"/>
      <c r="AO3918" s="80"/>
      <c r="AP3918" s="80"/>
      <c r="AQ3918" s="80"/>
      <c r="AR3918" s="127"/>
      <c r="AS3918" s="80"/>
      <c r="AT3918" s="7"/>
      <c r="AU3918" s="7"/>
      <c r="AV3918" s="165"/>
      <c r="AW3918" s="166"/>
      <c r="AX3918" s="137"/>
      <c r="AY3918" s="147"/>
      <c r="AZ3918" s="167"/>
      <c r="BA3918" s="167"/>
      <c r="BB3918" s="147" t="str">
        <f t="shared" si="824"/>
        <v/>
      </c>
      <c r="BC3918" s="168"/>
      <c r="BD3918" s="165"/>
      <c r="BE3918" s="165"/>
      <c r="BF3918" s="165"/>
      <c r="BG3918" s="165"/>
      <c r="BH3918" s="165"/>
      <c r="BI3918" s="165"/>
      <c r="BJ3918" s="165"/>
      <c r="BK3918" s="165"/>
      <c r="BL3918" s="165"/>
      <c r="BM3918" s="165"/>
      <c r="BN3918" s="165"/>
      <c r="BO3918" s="165"/>
      <c r="BP3918" s="165"/>
      <c r="BQ3918" s="165"/>
      <c r="BS3918" s="6"/>
      <c r="BT3918" s="11"/>
      <c r="BU3918" s="6"/>
      <c r="BV3918" s="6"/>
    </row>
    <row r="3919" spans="1:74" ht="15.75" x14ac:dyDescent="0.25">
      <c r="A3919" s="52" t="s">
        <v>1422</v>
      </c>
      <c r="B3919" s="56"/>
      <c r="C3919" s="7" t="s">
        <v>118</v>
      </c>
      <c r="D3919" s="7" t="s">
        <v>6559</v>
      </c>
      <c r="E3919" s="7"/>
      <c r="F3919" s="64"/>
      <c r="G3919" s="6"/>
      <c r="H3919" s="6"/>
      <c r="I3919" s="10" t="s">
        <v>110</v>
      </c>
      <c r="J3919" s="11" t="s">
        <v>8528</v>
      </c>
      <c r="K3919" s="194" t="s">
        <v>510</v>
      </c>
      <c r="L3919" s="176"/>
      <c r="M3919" s="176">
        <v>1000</v>
      </c>
      <c r="N3919" s="80" t="s">
        <v>6855</v>
      </c>
      <c r="O3919" s="162"/>
      <c r="P3919" s="80" t="s">
        <v>3457</v>
      </c>
      <c r="Q3919" s="80"/>
      <c r="R3919" s="80"/>
      <c r="S3919" s="163"/>
      <c r="T3919" s="213"/>
      <c r="U3919" s="162"/>
      <c r="V3919" s="164"/>
      <c r="W3919" s="12" t="str">
        <f t="shared" si="823"/>
        <v>Mqtt1</v>
      </c>
      <c r="X3919" s="196" t="s">
        <v>10654</v>
      </c>
      <c r="Y3919" s="6" t="str">
        <f t="shared" si="825"/>
        <v>marpower/power-tag/sockets-main-technical-space</v>
      </c>
      <c r="Z3919" s="103" t="str" cm="1">
        <f t="array" ref="Z3919">IF(COUNTIF(N3919,"spare"),"","$."&amp;_xlfn.REGEXEXTRACT(J3919,"^PT\d+[FQ]\d+_(.*)", 2))</f>
        <v>$.RMS_Voltage_B_N</v>
      </c>
      <c r="AA3919" s="12">
        <f t="shared" si="826"/>
        <v>23</v>
      </c>
      <c r="AB3919" s="6" t="s">
        <v>195</v>
      </c>
      <c r="AC3919" s="103">
        <v>3030</v>
      </c>
      <c r="AJ3919" s="80"/>
      <c r="AK3919" s="113" t="s">
        <v>1424</v>
      </c>
      <c r="AN3919" s="80"/>
      <c r="AO3919" s="80"/>
      <c r="AP3919" s="80"/>
      <c r="AQ3919" s="80"/>
      <c r="AR3919" s="127"/>
      <c r="AS3919" s="80"/>
      <c r="AT3919" s="7"/>
      <c r="AU3919" s="7"/>
      <c r="AV3919" s="165"/>
      <c r="AW3919" s="166"/>
      <c r="AX3919" s="137"/>
      <c r="AY3919" s="147"/>
      <c r="AZ3919" s="167"/>
      <c r="BA3919" s="167"/>
      <c r="BB3919" s="147" t="str">
        <f t="shared" si="824"/>
        <v/>
      </c>
      <c r="BC3919" s="168"/>
      <c r="BD3919" s="165"/>
      <c r="BE3919" s="165"/>
      <c r="BF3919" s="165"/>
      <c r="BG3919" s="165"/>
      <c r="BH3919" s="165"/>
      <c r="BI3919" s="165"/>
      <c r="BJ3919" s="165"/>
      <c r="BK3919" s="165"/>
      <c r="BL3919" s="165"/>
      <c r="BM3919" s="165"/>
      <c r="BN3919" s="165"/>
      <c r="BO3919" s="165"/>
      <c r="BP3919" s="165"/>
      <c r="BQ3919" s="165"/>
      <c r="BS3919" s="6"/>
      <c r="BT3919" s="11"/>
      <c r="BU3919" s="6"/>
      <c r="BV3919" s="6"/>
    </row>
    <row r="3920" spans="1:74" ht="15.75" x14ac:dyDescent="0.25">
      <c r="A3920" s="52" t="s">
        <v>1422</v>
      </c>
      <c r="B3920" s="56"/>
      <c r="C3920" s="7" t="s">
        <v>118</v>
      </c>
      <c r="D3920" s="7" t="s">
        <v>6559</v>
      </c>
      <c r="E3920" s="7"/>
      <c r="F3920" s="64"/>
      <c r="G3920" s="6"/>
      <c r="H3920" s="6"/>
      <c r="I3920" s="10" t="s">
        <v>110</v>
      </c>
      <c r="J3920" s="11" t="s">
        <v>8705</v>
      </c>
      <c r="K3920" s="194" t="s">
        <v>510</v>
      </c>
      <c r="L3920" s="176"/>
      <c r="M3920" s="176">
        <v>1000</v>
      </c>
      <c r="N3920" s="80" t="s">
        <v>6855</v>
      </c>
      <c r="O3920" s="162"/>
      <c r="P3920" s="80" t="s">
        <v>3458</v>
      </c>
      <c r="Q3920" s="80"/>
      <c r="R3920" s="80"/>
      <c r="S3920" s="163"/>
      <c r="T3920" s="213"/>
      <c r="U3920" s="162"/>
      <c r="V3920" s="164"/>
      <c r="W3920" s="12" t="str">
        <f t="shared" si="823"/>
        <v>Mqtt1</v>
      </c>
      <c r="X3920" s="196" t="s">
        <v>10654</v>
      </c>
      <c r="Y3920" s="6" t="str">
        <f t="shared" si="825"/>
        <v>marpower/power-tag/sockets-main-technical-space</v>
      </c>
      <c r="Z3920" s="103" t="str" cm="1">
        <f t="array" ref="Z3920">IF(COUNTIF(N3920,"spare"),"","$."&amp;_xlfn.REGEXEXTRACT(J3920,"^PT\d+[FQ]\d+_(.*)", 2))</f>
        <v>$.RMS_Voltage_C_N</v>
      </c>
      <c r="AA3920" s="12">
        <f t="shared" si="826"/>
        <v>23</v>
      </c>
      <c r="AB3920" s="6" t="s">
        <v>195</v>
      </c>
      <c r="AC3920" s="103">
        <v>3032</v>
      </c>
      <c r="AJ3920" s="80"/>
      <c r="AK3920" s="113" t="s">
        <v>1424</v>
      </c>
      <c r="AN3920" s="80"/>
      <c r="AO3920" s="80"/>
      <c r="AP3920" s="80"/>
      <c r="AQ3920" s="80"/>
      <c r="AR3920" s="127"/>
      <c r="AS3920" s="80"/>
      <c r="AT3920" s="7"/>
      <c r="AU3920" s="7"/>
      <c r="AV3920" s="165"/>
      <c r="AW3920" s="166"/>
      <c r="AX3920" s="137"/>
      <c r="AY3920" s="147"/>
      <c r="AZ3920" s="167"/>
      <c r="BA3920" s="167"/>
      <c r="BB3920" s="147" t="str">
        <f t="shared" si="824"/>
        <v/>
      </c>
      <c r="BC3920" s="168"/>
      <c r="BD3920" s="165"/>
      <c r="BE3920" s="165"/>
      <c r="BF3920" s="165"/>
      <c r="BG3920" s="165"/>
      <c r="BH3920" s="165"/>
      <c r="BI3920" s="165"/>
      <c r="BJ3920" s="165"/>
      <c r="BK3920" s="165"/>
      <c r="BL3920" s="165"/>
      <c r="BM3920" s="165"/>
      <c r="BN3920" s="165"/>
      <c r="BO3920" s="165"/>
      <c r="BP3920" s="165"/>
      <c r="BQ3920" s="165"/>
      <c r="BS3920" s="6"/>
      <c r="BT3920" s="11"/>
      <c r="BU3920" s="6"/>
      <c r="BV3920" s="6"/>
    </row>
    <row r="3921" spans="1:74" ht="15.75" x14ac:dyDescent="0.25">
      <c r="A3921" s="52" t="s">
        <v>1422</v>
      </c>
      <c r="B3921" s="56"/>
      <c r="C3921" s="7" t="s">
        <v>118</v>
      </c>
      <c r="D3921" s="7" t="s">
        <v>6559</v>
      </c>
      <c r="E3921" s="7"/>
      <c r="F3921" s="64"/>
      <c r="G3921" s="6"/>
      <c r="H3921" s="6"/>
      <c r="I3921" s="10" t="s">
        <v>110</v>
      </c>
      <c r="J3921" s="11" t="s">
        <v>3141</v>
      </c>
      <c r="K3921" s="194" t="s">
        <v>510</v>
      </c>
      <c r="L3921" s="176"/>
      <c r="M3921" s="176">
        <v>1000</v>
      </c>
      <c r="N3921" s="80" t="s">
        <v>6855</v>
      </c>
      <c r="O3921" s="162"/>
      <c r="P3921" s="80" t="s">
        <v>3459</v>
      </c>
      <c r="Q3921" s="80"/>
      <c r="R3921" s="80"/>
      <c r="S3921" s="163"/>
      <c r="T3921" s="213"/>
      <c r="U3921" s="162"/>
      <c r="V3921" s="164"/>
      <c r="W3921" s="12" t="str">
        <f t="shared" si="823"/>
        <v>Mqtt1</v>
      </c>
      <c r="X3921" s="196" t="s">
        <v>10654</v>
      </c>
      <c r="Y3921" s="6" t="str">
        <f t="shared" si="825"/>
        <v>marpower/power-tag/sockets-main-technical-space</v>
      </c>
      <c r="Z3921" s="103" t="str" cm="1">
        <f t="array" ref="Z3921">IF(COUNTIF(N3921,"spare"),"","$."&amp;_xlfn.REGEXEXTRACT(J3921,"^PT\d+[FQ]\d+_(.*)", 2))</f>
        <v>$.Active_Power_Phase_A</v>
      </c>
      <c r="AA3921" s="12">
        <f t="shared" si="826"/>
        <v>23</v>
      </c>
      <c r="AB3921" s="6" t="s">
        <v>195</v>
      </c>
      <c r="AC3921" s="103">
        <v>3054</v>
      </c>
      <c r="AJ3921" s="80"/>
      <c r="AK3921" s="113" t="s">
        <v>1425</v>
      </c>
      <c r="AN3921" s="80"/>
      <c r="AO3921" s="80"/>
      <c r="AP3921" s="80"/>
      <c r="AQ3921" s="80"/>
      <c r="AR3921" s="127"/>
      <c r="AS3921" s="80"/>
      <c r="AT3921" s="7"/>
      <c r="AU3921" s="7"/>
      <c r="AV3921" s="165"/>
      <c r="AW3921" s="166"/>
      <c r="AX3921" s="137"/>
      <c r="AY3921" s="147"/>
      <c r="AZ3921" s="167"/>
      <c r="BA3921" s="167"/>
      <c r="BB3921" s="147" t="str">
        <f t="shared" si="824"/>
        <v/>
      </c>
      <c r="BC3921" s="168"/>
      <c r="BD3921" s="165"/>
      <c r="BE3921" s="165"/>
      <c r="BF3921" s="165"/>
      <c r="BG3921" s="165"/>
      <c r="BH3921" s="165"/>
      <c r="BI3921" s="165"/>
      <c r="BJ3921" s="165"/>
      <c r="BK3921" s="165"/>
      <c r="BL3921" s="165"/>
      <c r="BM3921" s="165"/>
      <c r="BN3921" s="165"/>
      <c r="BO3921" s="165"/>
      <c r="BP3921" s="165"/>
      <c r="BQ3921" s="165"/>
      <c r="BS3921" s="6"/>
      <c r="BT3921" s="11"/>
      <c r="BU3921" s="6"/>
      <c r="BV3921" s="6"/>
    </row>
    <row r="3922" spans="1:74" ht="15.75" x14ac:dyDescent="0.25">
      <c r="A3922" s="52" t="s">
        <v>1422</v>
      </c>
      <c r="B3922" s="56"/>
      <c r="C3922" s="7" t="s">
        <v>118</v>
      </c>
      <c r="D3922" s="7" t="s">
        <v>6559</v>
      </c>
      <c r="E3922" s="7"/>
      <c r="F3922" s="64"/>
      <c r="G3922" s="6"/>
      <c r="H3922" s="6"/>
      <c r="I3922" s="10" t="s">
        <v>110</v>
      </c>
      <c r="J3922" s="11" t="s">
        <v>3142</v>
      </c>
      <c r="K3922" s="194" t="s">
        <v>510</v>
      </c>
      <c r="L3922" s="176"/>
      <c r="M3922" s="176">
        <v>1000</v>
      </c>
      <c r="N3922" s="80" t="s">
        <v>6855</v>
      </c>
      <c r="O3922" s="162"/>
      <c r="P3922" s="80" t="s">
        <v>3460</v>
      </c>
      <c r="Q3922" s="80"/>
      <c r="R3922" s="80"/>
      <c r="S3922" s="163"/>
      <c r="T3922" s="213"/>
      <c r="U3922" s="162"/>
      <c r="V3922" s="164"/>
      <c r="W3922" s="12" t="str">
        <f t="shared" si="823"/>
        <v>Mqtt1</v>
      </c>
      <c r="X3922" s="196" t="s">
        <v>10654</v>
      </c>
      <c r="Y3922" s="6" t="str">
        <f t="shared" si="825"/>
        <v>marpower/power-tag/sockets-main-technical-space</v>
      </c>
      <c r="Z3922" s="103" t="str" cm="1">
        <f t="array" ref="Z3922">IF(COUNTIF(N3922,"spare"),"","$."&amp;_xlfn.REGEXEXTRACT(J3922,"^PT\d+[FQ]\d+_(.*)", 2))</f>
        <v>$.Active_Power_Phase_B</v>
      </c>
      <c r="AA3922" s="12">
        <f t="shared" si="826"/>
        <v>23</v>
      </c>
      <c r="AB3922" s="6" t="s">
        <v>195</v>
      </c>
      <c r="AC3922" s="103">
        <v>3056</v>
      </c>
      <c r="AJ3922" s="80"/>
      <c r="AK3922" s="113" t="s">
        <v>1425</v>
      </c>
      <c r="AN3922" s="80"/>
      <c r="AO3922" s="80"/>
      <c r="AP3922" s="80"/>
      <c r="AQ3922" s="80"/>
      <c r="AR3922" s="127"/>
      <c r="AS3922" s="80"/>
      <c r="AT3922" s="7"/>
      <c r="AU3922" s="7"/>
      <c r="AV3922" s="165"/>
      <c r="AW3922" s="166"/>
      <c r="AX3922" s="137"/>
      <c r="AY3922" s="147"/>
      <c r="AZ3922" s="167"/>
      <c r="BA3922" s="167"/>
      <c r="BB3922" s="147" t="str">
        <f t="shared" si="824"/>
        <v/>
      </c>
      <c r="BC3922" s="168"/>
      <c r="BD3922" s="165"/>
      <c r="BE3922" s="165"/>
      <c r="BF3922" s="165"/>
      <c r="BG3922" s="165"/>
      <c r="BH3922" s="165"/>
      <c r="BI3922" s="165"/>
      <c r="BJ3922" s="165"/>
      <c r="BK3922" s="165"/>
      <c r="BL3922" s="165"/>
      <c r="BM3922" s="165"/>
      <c r="BN3922" s="165"/>
      <c r="BO3922" s="165"/>
      <c r="BP3922" s="165"/>
      <c r="BQ3922" s="165"/>
      <c r="BS3922" s="6"/>
      <c r="BT3922" s="11"/>
      <c r="BU3922" s="6"/>
      <c r="BV3922" s="6"/>
    </row>
    <row r="3923" spans="1:74" ht="15.75" x14ac:dyDescent="0.25">
      <c r="A3923" s="52" t="s">
        <v>1422</v>
      </c>
      <c r="B3923" s="56"/>
      <c r="C3923" s="7" t="s">
        <v>118</v>
      </c>
      <c r="D3923" s="7" t="s">
        <v>6559</v>
      </c>
      <c r="E3923" s="7"/>
      <c r="F3923" s="64"/>
      <c r="G3923" s="6"/>
      <c r="H3923" s="6"/>
      <c r="I3923" s="10" t="s">
        <v>110</v>
      </c>
      <c r="J3923" s="11" t="s">
        <v>3143</v>
      </c>
      <c r="K3923" s="194" t="s">
        <v>510</v>
      </c>
      <c r="L3923" s="176"/>
      <c r="M3923" s="176">
        <v>1000</v>
      </c>
      <c r="N3923" s="80" t="s">
        <v>6855</v>
      </c>
      <c r="O3923" s="162"/>
      <c r="P3923" s="80" t="s">
        <v>3461</v>
      </c>
      <c r="Q3923" s="80"/>
      <c r="R3923" s="80"/>
      <c r="S3923" s="163"/>
      <c r="T3923" s="213"/>
      <c r="U3923" s="162"/>
      <c r="V3923" s="164"/>
      <c r="W3923" s="12" t="str">
        <f t="shared" si="823"/>
        <v>Mqtt1</v>
      </c>
      <c r="X3923" s="196" t="s">
        <v>10654</v>
      </c>
      <c r="Y3923" s="6" t="str">
        <f t="shared" si="825"/>
        <v>marpower/power-tag/sockets-main-technical-space</v>
      </c>
      <c r="Z3923" s="103" t="str" cm="1">
        <f t="array" ref="Z3923">IF(COUNTIF(N3923,"spare"),"","$."&amp;_xlfn.REGEXEXTRACT(J3923,"^PT\d+[FQ]\d+_(.*)", 2))</f>
        <v>$.Active_Power_Phase_C</v>
      </c>
      <c r="AA3923" s="12">
        <f t="shared" si="826"/>
        <v>23</v>
      </c>
      <c r="AB3923" s="6" t="s">
        <v>195</v>
      </c>
      <c r="AC3923" s="103">
        <v>3058</v>
      </c>
      <c r="AJ3923" s="80"/>
      <c r="AK3923" s="113" t="s">
        <v>1425</v>
      </c>
      <c r="AN3923" s="80"/>
      <c r="AO3923" s="80"/>
      <c r="AP3923" s="80"/>
      <c r="AQ3923" s="80"/>
      <c r="AR3923" s="127"/>
      <c r="AS3923" s="80"/>
      <c r="AT3923" s="7"/>
      <c r="AU3923" s="7"/>
      <c r="AV3923" s="165"/>
      <c r="AW3923" s="166"/>
      <c r="AX3923" s="137"/>
      <c r="AY3923" s="147"/>
      <c r="AZ3923" s="167"/>
      <c r="BA3923" s="167"/>
      <c r="BB3923" s="147" t="str">
        <f t="shared" si="824"/>
        <v/>
      </c>
      <c r="BC3923" s="168"/>
      <c r="BD3923" s="165"/>
      <c r="BE3923" s="165"/>
      <c r="BF3923" s="165"/>
      <c r="BG3923" s="165"/>
      <c r="BH3923" s="165"/>
      <c r="BI3923" s="165"/>
      <c r="BJ3923" s="165"/>
      <c r="BK3923" s="165"/>
      <c r="BL3923" s="165"/>
      <c r="BM3923" s="165"/>
      <c r="BN3923" s="165"/>
      <c r="BO3923" s="165"/>
      <c r="BP3923" s="165"/>
      <c r="BQ3923" s="165"/>
      <c r="BS3923" s="6"/>
      <c r="BT3923" s="11"/>
      <c r="BU3923" s="6"/>
      <c r="BV3923" s="6"/>
    </row>
    <row r="3924" spans="1:74" ht="15.75" x14ac:dyDescent="0.25">
      <c r="A3924" s="52" t="s">
        <v>1422</v>
      </c>
      <c r="B3924" s="56"/>
      <c r="C3924" s="7" t="s">
        <v>118</v>
      </c>
      <c r="D3924" s="7" t="s">
        <v>6559</v>
      </c>
      <c r="E3924" s="7"/>
      <c r="F3924" s="64"/>
      <c r="G3924" s="6"/>
      <c r="H3924" s="6"/>
      <c r="I3924" s="10" t="s">
        <v>110</v>
      </c>
      <c r="J3924" s="11" t="s">
        <v>3144</v>
      </c>
      <c r="K3924" s="194" t="s">
        <v>510</v>
      </c>
      <c r="L3924" s="176"/>
      <c r="M3924" s="176">
        <v>1000</v>
      </c>
      <c r="N3924" s="80" t="s">
        <v>6855</v>
      </c>
      <c r="O3924" s="162"/>
      <c r="P3924" s="80" t="s">
        <v>3462</v>
      </c>
      <c r="Q3924" s="80"/>
      <c r="R3924" s="80"/>
      <c r="S3924" s="163"/>
      <c r="T3924" s="213"/>
      <c r="U3924" s="162"/>
      <c r="V3924" s="164"/>
      <c r="W3924" s="12" t="str">
        <f t="shared" si="823"/>
        <v>Mqtt1</v>
      </c>
      <c r="X3924" s="196" t="s">
        <v>10654</v>
      </c>
      <c r="Y3924" s="6" t="str">
        <f t="shared" si="825"/>
        <v>marpower/power-tag/sockets-main-technical-space</v>
      </c>
      <c r="Z3924" s="103" t="str" cm="1">
        <f t="array" ref="Z3924">IF(COUNTIF(N3924,"spare"),"","$."&amp;_xlfn.REGEXEXTRACT(J3924,"^PT\d+[FQ]\d+_(.*)", 2))</f>
        <v>$.Total_Active_Power</v>
      </c>
      <c r="AA3924" s="12">
        <f t="shared" si="826"/>
        <v>23</v>
      </c>
      <c r="AB3924" s="6" t="s">
        <v>195</v>
      </c>
      <c r="AC3924" s="103">
        <v>3060</v>
      </c>
      <c r="AJ3924" s="80"/>
      <c r="AK3924" s="113" t="s">
        <v>1425</v>
      </c>
      <c r="AN3924" s="80"/>
      <c r="AO3924" s="80"/>
      <c r="AP3924" s="80"/>
      <c r="AQ3924" s="80"/>
      <c r="AR3924" s="127"/>
      <c r="AS3924" s="80"/>
      <c r="AT3924" s="7"/>
      <c r="AU3924" s="7"/>
      <c r="AV3924" s="165"/>
      <c r="AW3924" s="166"/>
      <c r="AX3924" s="137"/>
      <c r="AY3924" s="147"/>
      <c r="AZ3924" s="167"/>
      <c r="BA3924" s="167"/>
      <c r="BB3924" s="147" t="str">
        <f t="shared" si="824"/>
        <v/>
      </c>
      <c r="BC3924" s="168"/>
      <c r="BD3924" s="165"/>
      <c r="BE3924" s="165"/>
      <c r="BF3924" s="165"/>
      <c r="BG3924" s="165"/>
      <c r="BH3924" s="165"/>
      <c r="BI3924" s="165"/>
      <c r="BJ3924" s="165"/>
      <c r="BK3924" s="165"/>
      <c r="BL3924" s="165"/>
      <c r="BM3924" s="165"/>
      <c r="BN3924" s="165"/>
      <c r="BO3924" s="165"/>
      <c r="BP3924" s="165"/>
      <c r="BQ3924" s="165"/>
      <c r="BS3924" s="6"/>
      <c r="BT3924" s="11"/>
      <c r="BU3924" s="6"/>
      <c r="BV3924" s="6"/>
    </row>
    <row r="3925" spans="1:74" ht="15.75" x14ac:dyDescent="0.25">
      <c r="A3925" s="52" t="s">
        <v>1422</v>
      </c>
      <c r="B3925" s="56"/>
      <c r="C3925" s="7" t="s">
        <v>118</v>
      </c>
      <c r="D3925" s="7" t="s">
        <v>6559</v>
      </c>
      <c r="E3925" s="7"/>
      <c r="F3925" s="64"/>
      <c r="G3925" s="6"/>
      <c r="H3925" s="6"/>
      <c r="I3925" s="10" t="s">
        <v>110</v>
      </c>
      <c r="J3925" s="11" t="s">
        <v>3145</v>
      </c>
      <c r="K3925" s="194" t="s">
        <v>510</v>
      </c>
      <c r="L3925" s="176"/>
      <c r="M3925" s="176">
        <v>1000</v>
      </c>
      <c r="N3925" s="80" t="s">
        <v>6855</v>
      </c>
      <c r="O3925" s="162"/>
      <c r="P3925" s="80" t="s">
        <v>3463</v>
      </c>
      <c r="Q3925" s="80"/>
      <c r="R3925" s="80"/>
      <c r="S3925" s="163"/>
      <c r="T3925" s="213"/>
      <c r="U3925" s="162"/>
      <c r="V3925" s="164"/>
      <c r="W3925" s="12" t="str">
        <f t="shared" si="823"/>
        <v>Mqtt1</v>
      </c>
      <c r="X3925" s="196" t="s">
        <v>10654</v>
      </c>
      <c r="Y3925" s="6" t="str">
        <f t="shared" si="825"/>
        <v>marpower/power-tag/sockets-main-technical-space</v>
      </c>
      <c r="Z3925" s="103" t="str" cm="1">
        <f t="array" ref="Z3925">IF(COUNTIF(N3925,"spare"),"","$."&amp;_xlfn.REGEXEXTRACT(J3925,"^PT\d+[FQ]\d+_(.*)", 2))</f>
        <v>$.Power_Factor_Phase_A</v>
      </c>
      <c r="AA3925" s="12">
        <f t="shared" si="826"/>
        <v>23</v>
      </c>
      <c r="AB3925" s="6" t="s">
        <v>195</v>
      </c>
      <c r="AC3925" s="103">
        <v>3078</v>
      </c>
      <c r="AJ3925" s="80"/>
      <c r="AK3925" s="113" t="s">
        <v>1426</v>
      </c>
      <c r="AN3925" s="80"/>
      <c r="AO3925" s="80"/>
      <c r="AP3925" s="80"/>
      <c r="AQ3925" s="80"/>
      <c r="AR3925" s="127"/>
      <c r="AS3925" s="80"/>
      <c r="AT3925" s="7"/>
      <c r="AU3925" s="7"/>
      <c r="AV3925" s="165"/>
      <c r="AW3925" s="166"/>
      <c r="AX3925" s="137"/>
      <c r="AY3925" s="147"/>
      <c r="AZ3925" s="167"/>
      <c r="BA3925" s="167"/>
      <c r="BB3925" s="147" t="str">
        <f t="shared" si="824"/>
        <v/>
      </c>
      <c r="BC3925" s="168"/>
      <c r="BD3925" s="165"/>
      <c r="BE3925" s="165"/>
      <c r="BF3925" s="165"/>
      <c r="BG3925" s="165"/>
      <c r="BH3925" s="165"/>
      <c r="BI3925" s="165"/>
      <c r="BJ3925" s="165"/>
      <c r="BK3925" s="165"/>
      <c r="BL3925" s="165"/>
      <c r="BM3925" s="165"/>
      <c r="BN3925" s="165"/>
      <c r="BO3925" s="165"/>
      <c r="BP3925" s="165"/>
      <c r="BQ3925" s="165"/>
      <c r="BS3925" s="6"/>
      <c r="BT3925" s="11"/>
      <c r="BU3925" s="6"/>
      <c r="BV3925" s="6"/>
    </row>
    <row r="3926" spans="1:74" ht="15.75" x14ac:dyDescent="0.25">
      <c r="A3926" s="52" t="s">
        <v>1422</v>
      </c>
      <c r="B3926" s="56"/>
      <c r="C3926" s="7" t="s">
        <v>118</v>
      </c>
      <c r="D3926" s="7" t="s">
        <v>6559</v>
      </c>
      <c r="E3926" s="7"/>
      <c r="F3926" s="64"/>
      <c r="G3926" s="6"/>
      <c r="H3926" s="6"/>
      <c r="I3926" s="10" t="s">
        <v>110</v>
      </c>
      <c r="J3926" s="11" t="s">
        <v>3146</v>
      </c>
      <c r="K3926" s="194" t="s">
        <v>510</v>
      </c>
      <c r="L3926" s="176"/>
      <c r="M3926" s="176">
        <v>1000</v>
      </c>
      <c r="N3926" s="80" t="s">
        <v>6855</v>
      </c>
      <c r="O3926" s="162"/>
      <c r="P3926" s="80" t="s">
        <v>3464</v>
      </c>
      <c r="Q3926" s="80"/>
      <c r="R3926" s="80"/>
      <c r="S3926" s="163"/>
      <c r="T3926" s="213"/>
      <c r="U3926" s="162"/>
      <c r="V3926" s="164"/>
      <c r="W3926" s="12" t="str">
        <f t="shared" si="823"/>
        <v>Mqtt1</v>
      </c>
      <c r="X3926" s="196" t="s">
        <v>10654</v>
      </c>
      <c r="Y3926" s="6" t="str">
        <f t="shared" si="825"/>
        <v>marpower/power-tag/sockets-main-technical-space</v>
      </c>
      <c r="Z3926" s="103" t="str" cm="1">
        <f t="array" ref="Z3926">IF(COUNTIF(N3926,"spare"),"","$."&amp;_xlfn.REGEXEXTRACT(J3926,"^PT\d+[FQ]\d+_(.*)", 2))</f>
        <v>$.Power_Factor_Phase_B</v>
      </c>
      <c r="AA3926" s="12">
        <f t="shared" si="826"/>
        <v>23</v>
      </c>
      <c r="AB3926" s="6" t="s">
        <v>195</v>
      </c>
      <c r="AC3926" s="103">
        <v>3080</v>
      </c>
      <c r="AJ3926" s="80"/>
      <c r="AK3926" s="113" t="s">
        <v>1426</v>
      </c>
      <c r="AN3926" s="80"/>
      <c r="AO3926" s="80"/>
      <c r="AP3926" s="80"/>
      <c r="AQ3926" s="80"/>
      <c r="AR3926" s="127"/>
      <c r="AS3926" s="80"/>
      <c r="AT3926" s="7"/>
      <c r="AU3926" s="7"/>
      <c r="AV3926" s="165"/>
      <c r="AW3926" s="166"/>
      <c r="AX3926" s="137"/>
      <c r="AY3926" s="147"/>
      <c r="AZ3926" s="167"/>
      <c r="BA3926" s="167"/>
      <c r="BB3926" s="147" t="str">
        <f t="shared" si="824"/>
        <v/>
      </c>
      <c r="BC3926" s="168"/>
      <c r="BD3926" s="165"/>
      <c r="BE3926" s="165"/>
      <c r="BF3926" s="165"/>
      <c r="BG3926" s="165"/>
      <c r="BH3926" s="165"/>
      <c r="BI3926" s="165"/>
      <c r="BJ3926" s="165"/>
      <c r="BK3926" s="165"/>
      <c r="BL3926" s="165"/>
      <c r="BM3926" s="165"/>
      <c r="BN3926" s="165"/>
      <c r="BO3926" s="165"/>
      <c r="BP3926" s="165"/>
      <c r="BQ3926" s="165"/>
      <c r="BS3926" s="6"/>
      <c r="BT3926" s="11"/>
      <c r="BU3926" s="6"/>
      <c r="BV3926" s="6"/>
    </row>
    <row r="3927" spans="1:74" ht="15.75" x14ac:dyDescent="0.25">
      <c r="A3927" s="52" t="s">
        <v>1422</v>
      </c>
      <c r="B3927" s="56"/>
      <c r="C3927" s="7" t="s">
        <v>118</v>
      </c>
      <c r="D3927" s="7" t="s">
        <v>6559</v>
      </c>
      <c r="E3927" s="7"/>
      <c r="F3927" s="64"/>
      <c r="G3927" s="6"/>
      <c r="H3927" s="6"/>
      <c r="I3927" s="10" t="s">
        <v>110</v>
      </c>
      <c r="J3927" s="11" t="s">
        <v>3147</v>
      </c>
      <c r="K3927" s="194" t="s">
        <v>510</v>
      </c>
      <c r="L3927" s="176"/>
      <c r="M3927" s="176">
        <v>1000</v>
      </c>
      <c r="N3927" s="80" t="s">
        <v>6855</v>
      </c>
      <c r="O3927" s="162"/>
      <c r="P3927" s="80" t="s">
        <v>3465</v>
      </c>
      <c r="Q3927" s="80"/>
      <c r="R3927" s="80"/>
      <c r="S3927" s="163"/>
      <c r="T3927" s="213"/>
      <c r="U3927" s="162"/>
      <c r="V3927" s="164"/>
      <c r="W3927" s="12" t="str">
        <f t="shared" si="823"/>
        <v>Mqtt1</v>
      </c>
      <c r="X3927" s="196" t="s">
        <v>10654</v>
      </c>
      <c r="Y3927" s="6" t="str">
        <f t="shared" si="825"/>
        <v>marpower/power-tag/sockets-main-technical-space</v>
      </c>
      <c r="Z3927" s="103" t="str" cm="1">
        <f t="array" ref="Z3927">IF(COUNTIF(N3927,"spare"),"","$."&amp;_xlfn.REGEXEXTRACT(J3927,"^PT\d+[FQ]\d+_(.*)", 2))</f>
        <v>$.Power_Factor_Phase_C</v>
      </c>
      <c r="AA3927" s="12">
        <f t="shared" si="826"/>
        <v>23</v>
      </c>
      <c r="AB3927" s="6" t="s">
        <v>195</v>
      </c>
      <c r="AC3927" s="103">
        <v>3082</v>
      </c>
      <c r="AJ3927" s="80"/>
      <c r="AK3927" s="113" t="s">
        <v>1426</v>
      </c>
      <c r="AN3927" s="80"/>
      <c r="AO3927" s="80"/>
      <c r="AP3927" s="80"/>
      <c r="AQ3927" s="80"/>
      <c r="AR3927" s="127"/>
      <c r="AS3927" s="80"/>
      <c r="AT3927" s="7"/>
      <c r="AU3927" s="7"/>
      <c r="AV3927" s="165"/>
      <c r="AW3927" s="166"/>
      <c r="AX3927" s="137"/>
      <c r="AY3927" s="147"/>
      <c r="AZ3927" s="167"/>
      <c r="BA3927" s="167"/>
      <c r="BB3927" s="147" t="str">
        <f t="shared" si="824"/>
        <v/>
      </c>
      <c r="BC3927" s="168"/>
      <c r="BD3927" s="165"/>
      <c r="BE3927" s="165"/>
      <c r="BF3927" s="165"/>
      <c r="BG3927" s="165"/>
      <c r="BH3927" s="165"/>
      <c r="BI3927" s="165"/>
      <c r="BJ3927" s="165"/>
      <c r="BK3927" s="165"/>
      <c r="BL3927" s="165"/>
      <c r="BM3927" s="165"/>
      <c r="BN3927" s="165"/>
      <c r="BO3927" s="165"/>
      <c r="BP3927" s="165"/>
      <c r="BQ3927" s="165"/>
      <c r="BS3927" s="6"/>
      <c r="BT3927" s="11"/>
      <c r="BU3927" s="6"/>
      <c r="BV3927" s="6"/>
    </row>
    <row r="3928" spans="1:74" ht="15.75" x14ac:dyDescent="0.25">
      <c r="A3928" s="52" t="s">
        <v>1422</v>
      </c>
      <c r="B3928" s="56"/>
      <c r="C3928" s="7" t="s">
        <v>118</v>
      </c>
      <c r="D3928" s="7" t="s">
        <v>6559</v>
      </c>
      <c r="E3928" s="7"/>
      <c r="F3928" s="64"/>
      <c r="G3928" s="6"/>
      <c r="H3928" s="6"/>
      <c r="I3928" s="10" t="s">
        <v>110</v>
      </c>
      <c r="J3928" s="11" t="s">
        <v>3148</v>
      </c>
      <c r="K3928" s="194" t="s">
        <v>510</v>
      </c>
      <c r="L3928" s="176"/>
      <c r="M3928" s="176">
        <v>1000</v>
      </c>
      <c r="N3928" s="80" t="s">
        <v>6855</v>
      </c>
      <c r="O3928" s="162"/>
      <c r="P3928" s="80" t="s">
        <v>3466</v>
      </c>
      <c r="Q3928" s="80"/>
      <c r="R3928" s="80"/>
      <c r="S3928" s="163"/>
      <c r="T3928" s="213"/>
      <c r="U3928" s="162"/>
      <c r="V3928" s="164"/>
      <c r="W3928" s="12" t="str">
        <f t="shared" si="823"/>
        <v>Mqtt1</v>
      </c>
      <c r="X3928" s="196" t="s">
        <v>10654</v>
      </c>
      <c r="Y3928" s="6" t="str">
        <f t="shared" si="825"/>
        <v>marpower/power-tag/sockets-main-technical-space</v>
      </c>
      <c r="Z3928" s="103" t="str" cm="1">
        <f t="array" ref="Z3928">IF(COUNTIF(N3928,"spare"),"","$."&amp;_xlfn.REGEXEXTRACT(J3928,"^PT\d+[FQ]\d+_(.*)", 2))</f>
        <v>$.Total_Power_Factor</v>
      </c>
      <c r="AA3928" s="12">
        <f t="shared" si="826"/>
        <v>23</v>
      </c>
      <c r="AB3928" s="6" t="s">
        <v>195</v>
      </c>
      <c r="AC3928" s="103">
        <v>3084</v>
      </c>
      <c r="AJ3928" s="80"/>
      <c r="AK3928" s="113" t="s">
        <v>1426</v>
      </c>
      <c r="AN3928" s="80"/>
      <c r="AO3928" s="80"/>
      <c r="AP3928" s="80"/>
      <c r="AQ3928" s="80"/>
      <c r="AR3928" s="127"/>
      <c r="AS3928" s="80"/>
      <c r="AT3928" s="7"/>
      <c r="AU3928" s="7"/>
      <c r="AV3928" s="165"/>
      <c r="AW3928" s="166"/>
      <c r="AX3928" s="137"/>
      <c r="AY3928" s="147"/>
      <c r="AZ3928" s="167"/>
      <c r="BA3928" s="167"/>
      <c r="BB3928" s="147" t="str">
        <f t="shared" si="824"/>
        <v/>
      </c>
      <c r="BC3928" s="168"/>
      <c r="BD3928" s="165"/>
      <c r="BE3928" s="165"/>
      <c r="BF3928" s="165"/>
      <c r="BG3928" s="165"/>
      <c r="BH3928" s="165"/>
      <c r="BI3928" s="165"/>
      <c r="BJ3928" s="165"/>
      <c r="BK3928" s="165"/>
      <c r="BL3928" s="165"/>
      <c r="BM3928" s="165"/>
      <c r="BN3928" s="165"/>
      <c r="BO3928" s="165"/>
      <c r="BP3928" s="165"/>
      <c r="BQ3928" s="165"/>
      <c r="BS3928" s="6"/>
      <c r="BT3928" s="11"/>
      <c r="BU3928" s="6"/>
      <c r="BV3928" s="6"/>
    </row>
    <row r="3929" spans="1:74" ht="15.75" x14ac:dyDescent="0.25">
      <c r="A3929" s="52" t="s">
        <v>1422</v>
      </c>
      <c r="B3929" s="56"/>
      <c r="C3929" s="7" t="s">
        <v>118</v>
      </c>
      <c r="D3929" s="7" t="s">
        <v>6559</v>
      </c>
      <c r="E3929" s="7"/>
      <c r="F3929" s="64"/>
      <c r="G3929" s="6"/>
      <c r="H3929" s="6"/>
      <c r="I3929" s="10" t="s">
        <v>110</v>
      </c>
      <c r="J3929" s="11" t="s">
        <v>3149</v>
      </c>
      <c r="K3929" s="194" t="s">
        <v>510</v>
      </c>
      <c r="L3929" s="176"/>
      <c r="M3929" s="176">
        <v>1000</v>
      </c>
      <c r="N3929" s="80" t="s">
        <v>6855</v>
      </c>
      <c r="O3929" s="162"/>
      <c r="P3929" s="80" t="s">
        <v>3467</v>
      </c>
      <c r="Q3929" s="80"/>
      <c r="R3929" s="80"/>
      <c r="S3929" s="163"/>
      <c r="T3929" s="213"/>
      <c r="U3929" s="162"/>
      <c r="V3929" s="164"/>
      <c r="W3929" s="12" t="str">
        <f t="shared" si="823"/>
        <v>Mqtt1</v>
      </c>
      <c r="X3929" s="196" t="s">
        <v>10655</v>
      </c>
      <c r="Y3929" s="6" t="str">
        <f t="shared" si="825"/>
        <v>marpower/power-tag/ecdis-2</v>
      </c>
      <c r="Z3929" s="103" t="str" cm="1">
        <f t="array" ref="Z3929">IF(COUNTIF(N3929,"spare"),"","$."&amp;_xlfn.REGEXEXTRACT(J3929,"^PT\d+[FQ]\d+_(.*)", 2))</f>
        <v>$.RMS_Current_Phase_A</v>
      </c>
      <c r="AA3929" s="12">
        <f>AA3914+1</f>
        <v>24</v>
      </c>
      <c r="AB3929" s="6" t="s">
        <v>195</v>
      </c>
      <c r="AC3929" s="103">
        <v>3000</v>
      </c>
      <c r="AJ3929" s="80"/>
      <c r="AK3929" s="113" t="s">
        <v>1423</v>
      </c>
      <c r="AN3929" s="80"/>
      <c r="AO3929" s="80"/>
      <c r="AP3929" s="80"/>
      <c r="AQ3929" s="80"/>
      <c r="AR3929" s="127"/>
      <c r="AS3929" s="80"/>
      <c r="AT3929" s="7"/>
      <c r="AU3929" s="7"/>
      <c r="AV3929" s="165"/>
      <c r="AW3929" s="166"/>
      <c r="AX3929" s="137"/>
      <c r="AY3929" s="147"/>
      <c r="AZ3929" s="167"/>
      <c r="BA3929" s="167"/>
      <c r="BB3929" s="147" t="str">
        <f t="shared" ref="BB3929:BB3958" si="827">IF(ISNUMBER(AM3929),"1","")</f>
        <v/>
      </c>
      <c r="BC3929" s="168"/>
      <c r="BD3929" s="165"/>
      <c r="BE3929" s="165"/>
      <c r="BF3929" s="165"/>
      <c r="BG3929" s="165"/>
      <c r="BH3929" s="165"/>
      <c r="BI3929" s="165"/>
      <c r="BJ3929" s="165"/>
      <c r="BK3929" s="165"/>
      <c r="BL3929" s="165"/>
      <c r="BM3929" s="165"/>
      <c r="BN3929" s="165"/>
      <c r="BO3929" s="165"/>
      <c r="BP3929" s="165"/>
      <c r="BQ3929" s="165"/>
      <c r="BS3929" s="6"/>
      <c r="BT3929" s="11"/>
      <c r="BU3929" s="6"/>
      <c r="BV3929" s="6"/>
    </row>
    <row r="3930" spans="1:74" ht="15.75" x14ac:dyDescent="0.25">
      <c r="A3930" s="52" t="s">
        <v>1422</v>
      </c>
      <c r="B3930" s="56"/>
      <c r="C3930" s="7" t="s">
        <v>118</v>
      </c>
      <c r="D3930" s="7" t="s">
        <v>6559</v>
      </c>
      <c r="E3930" s="7"/>
      <c r="F3930" s="64"/>
      <c r="G3930" s="6"/>
      <c r="H3930" s="6"/>
      <c r="I3930" s="10" t="s">
        <v>110</v>
      </c>
      <c r="J3930" s="11" t="s">
        <v>3150</v>
      </c>
      <c r="K3930" s="194" t="s">
        <v>510</v>
      </c>
      <c r="L3930" s="176"/>
      <c r="M3930" s="176">
        <v>1000</v>
      </c>
      <c r="N3930" s="80" t="s">
        <v>6855</v>
      </c>
      <c r="O3930" s="162"/>
      <c r="P3930" s="80" t="s">
        <v>3468</v>
      </c>
      <c r="Q3930" s="80"/>
      <c r="R3930" s="80"/>
      <c r="S3930" s="163"/>
      <c r="T3930" s="213"/>
      <c r="U3930" s="162"/>
      <c r="V3930" s="164"/>
      <c r="W3930" s="12" t="str">
        <f t="shared" si="823"/>
        <v>Mqtt1</v>
      </c>
      <c r="X3930" s="196" t="s">
        <v>10655</v>
      </c>
      <c r="Y3930" s="6" t="str">
        <f t="shared" si="825"/>
        <v>marpower/power-tag/ecdis-2</v>
      </c>
      <c r="Z3930" s="103" t="str" cm="1">
        <f t="array" ref="Z3930">IF(COUNTIF(N3930,"spare"),"","$."&amp;_xlfn.REGEXEXTRACT(J3930,"^PT\d+[FQ]\d+_(.*)", 2))</f>
        <v>$.RMS_Current_Phase_B</v>
      </c>
      <c r="AA3930" s="12">
        <f t="shared" ref="AA3930:AA3943" si="828">AA3915+1</f>
        <v>24</v>
      </c>
      <c r="AB3930" s="6" t="s">
        <v>195</v>
      </c>
      <c r="AC3930" s="103">
        <v>3002</v>
      </c>
      <c r="AJ3930" s="80"/>
      <c r="AK3930" s="113" t="s">
        <v>1423</v>
      </c>
      <c r="AN3930" s="80"/>
      <c r="AO3930" s="80"/>
      <c r="AP3930" s="80"/>
      <c r="AQ3930" s="80"/>
      <c r="AR3930" s="127"/>
      <c r="AS3930" s="80"/>
      <c r="AT3930" s="7"/>
      <c r="AU3930" s="7"/>
      <c r="AV3930" s="165"/>
      <c r="AW3930" s="166"/>
      <c r="AX3930" s="137"/>
      <c r="AY3930" s="147"/>
      <c r="AZ3930" s="167"/>
      <c r="BA3930" s="167"/>
      <c r="BB3930" s="147" t="str">
        <f t="shared" si="827"/>
        <v/>
      </c>
      <c r="BC3930" s="168"/>
      <c r="BD3930" s="165"/>
      <c r="BE3930" s="165"/>
      <c r="BF3930" s="165"/>
      <c r="BG3930" s="165"/>
      <c r="BH3930" s="165"/>
      <c r="BI3930" s="165"/>
      <c r="BJ3930" s="165"/>
      <c r="BK3930" s="165"/>
      <c r="BL3930" s="165"/>
      <c r="BM3930" s="165"/>
      <c r="BN3930" s="165"/>
      <c r="BO3930" s="165"/>
      <c r="BP3930" s="165"/>
      <c r="BQ3930" s="165"/>
      <c r="BS3930" s="6"/>
      <c r="BT3930" s="11"/>
      <c r="BU3930" s="6"/>
      <c r="BV3930" s="6"/>
    </row>
    <row r="3931" spans="1:74" ht="15.75" x14ac:dyDescent="0.25">
      <c r="A3931" s="52" t="s">
        <v>1422</v>
      </c>
      <c r="B3931" s="56"/>
      <c r="C3931" s="7" t="s">
        <v>118</v>
      </c>
      <c r="D3931" s="7" t="s">
        <v>6559</v>
      </c>
      <c r="E3931" s="7"/>
      <c r="F3931" s="64"/>
      <c r="G3931" s="6"/>
      <c r="H3931" s="6"/>
      <c r="I3931" s="10" t="s">
        <v>110</v>
      </c>
      <c r="J3931" s="11" t="s">
        <v>3151</v>
      </c>
      <c r="K3931" s="194" t="s">
        <v>510</v>
      </c>
      <c r="L3931" s="176"/>
      <c r="M3931" s="176">
        <v>1000</v>
      </c>
      <c r="N3931" s="80" t="s">
        <v>6855</v>
      </c>
      <c r="O3931" s="162"/>
      <c r="P3931" s="80" t="s">
        <v>3469</v>
      </c>
      <c r="Q3931" s="80"/>
      <c r="R3931" s="80"/>
      <c r="S3931" s="163"/>
      <c r="T3931" s="213"/>
      <c r="U3931" s="162"/>
      <c r="V3931" s="164"/>
      <c r="W3931" s="12" t="str">
        <f t="shared" si="823"/>
        <v>Mqtt1</v>
      </c>
      <c r="X3931" s="196" t="s">
        <v>10655</v>
      </c>
      <c r="Y3931" s="6" t="str">
        <f t="shared" si="825"/>
        <v>marpower/power-tag/ecdis-2</v>
      </c>
      <c r="Z3931" s="103" t="str" cm="1">
        <f t="array" ref="Z3931">IF(COUNTIF(N3931,"spare"),"","$."&amp;_xlfn.REGEXEXTRACT(J3931,"^PT\d+[FQ]\d+_(.*)", 2))</f>
        <v>$.RMS_Current_Phase_C</v>
      </c>
      <c r="AA3931" s="12">
        <f t="shared" si="828"/>
        <v>24</v>
      </c>
      <c r="AB3931" s="6" t="s">
        <v>195</v>
      </c>
      <c r="AC3931" s="103">
        <v>3004</v>
      </c>
      <c r="AJ3931" s="80"/>
      <c r="AK3931" s="113" t="s">
        <v>1423</v>
      </c>
      <c r="AN3931" s="80"/>
      <c r="AO3931" s="80"/>
      <c r="AP3931" s="80"/>
      <c r="AQ3931" s="80"/>
      <c r="AR3931" s="127"/>
      <c r="AS3931" s="80"/>
      <c r="AT3931" s="7"/>
      <c r="AU3931" s="7"/>
      <c r="AV3931" s="165"/>
      <c r="AW3931" s="166"/>
      <c r="AX3931" s="137"/>
      <c r="AY3931" s="147"/>
      <c r="AZ3931" s="167"/>
      <c r="BA3931" s="167"/>
      <c r="BB3931" s="147" t="str">
        <f t="shared" si="827"/>
        <v/>
      </c>
      <c r="BC3931" s="168"/>
      <c r="BD3931" s="165"/>
      <c r="BE3931" s="165"/>
      <c r="BF3931" s="165"/>
      <c r="BG3931" s="165"/>
      <c r="BH3931" s="165"/>
      <c r="BI3931" s="165"/>
      <c r="BJ3931" s="165"/>
      <c r="BK3931" s="165"/>
      <c r="BL3931" s="165"/>
      <c r="BM3931" s="165"/>
      <c r="BN3931" s="165"/>
      <c r="BO3931" s="165"/>
      <c r="BP3931" s="165"/>
      <c r="BQ3931" s="165"/>
      <c r="BS3931" s="6"/>
      <c r="BT3931" s="11"/>
      <c r="BU3931" s="6"/>
      <c r="BV3931" s="6"/>
    </row>
    <row r="3932" spans="1:74" ht="15.75" x14ac:dyDescent="0.25">
      <c r="A3932" s="52" t="s">
        <v>1422</v>
      </c>
      <c r="B3932" s="56"/>
      <c r="C3932" s="7" t="s">
        <v>118</v>
      </c>
      <c r="D3932" s="7" t="s">
        <v>6559</v>
      </c>
      <c r="E3932" s="7"/>
      <c r="F3932" s="64"/>
      <c r="G3932" s="6"/>
      <c r="H3932" s="6"/>
      <c r="I3932" s="10" t="s">
        <v>110</v>
      </c>
      <c r="J3932" s="11" t="s">
        <v>3152</v>
      </c>
      <c r="K3932" s="194" t="s">
        <v>510</v>
      </c>
      <c r="L3932" s="176"/>
      <c r="M3932" s="176">
        <v>1000</v>
      </c>
      <c r="N3932" s="80" t="s">
        <v>6855</v>
      </c>
      <c r="O3932" s="162"/>
      <c r="P3932" s="80" t="s">
        <v>3470</v>
      </c>
      <c r="Q3932" s="80"/>
      <c r="R3932" s="80"/>
      <c r="S3932" s="163"/>
      <c r="T3932" s="213"/>
      <c r="U3932" s="162"/>
      <c r="V3932" s="164"/>
      <c r="W3932" s="12" t="str">
        <f t="shared" si="823"/>
        <v>Mqtt1</v>
      </c>
      <c r="X3932" s="196" t="s">
        <v>10655</v>
      </c>
      <c r="Y3932" s="6" t="str">
        <f t="shared" si="825"/>
        <v>marpower/power-tag/ecdis-2</v>
      </c>
      <c r="Z3932" s="103" t="str" cm="1">
        <f t="array" ref="Z3932">IF(COUNTIF(N3932,"spare"),"","$."&amp;_xlfn.REGEXEXTRACT(J3932,"^PT\d+[FQ]\d+_(.*)", 2))</f>
        <v>$.RMS_Current_Phase_Neut</v>
      </c>
      <c r="AA3932" s="12">
        <f t="shared" si="828"/>
        <v>24</v>
      </c>
      <c r="AB3932" s="6" t="s">
        <v>195</v>
      </c>
      <c r="AC3932" s="103">
        <v>3006</v>
      </c>
      <c r="AJ3932" s="80"/>
      <c r="AK3932" s="113" t="s">
        <v>1423</v>
      </c>
      <c r="AN3932" s="80"/>
      <c r="AO3932" s="80"/>
      <c r="AP3932" s="80"/>
      <c r="AQ3932" s="80"/>
      <c r="AR3932" s="127"/>
      <c r="AS3932" s="80"/>
      <c r="AT3932" s="7"/>
      <c r="AU3932" s="7"/>
      <c r="AV3932" s="165"/>
      <c r="AW3932" s="166"/>
      <c r="AX3932" s="137"/>
      <c r="AY3932" s="147"/>
      <c r="AZ3932" s="167"/>
      <c r="BA3932" s="167"/>
      <c r="BB3932" s="147" t="str">
        <f t="shared" si="827"/>
        <v/>
      </c>
      <c r="BC3932" s="168"/>
      <c r="BD3932" s="165"/>
      <c r="BE3932" s="165"/>
      <c r="BF3932" s="165"/>
      <c r="BG3932" s="165"/>
      <c r="BH3932" s="165"/>
      <c r="BI3932" s="165"/>
      <c r="BJ3932" s="165"/>
      <c r="BK3932" s="165"/>
      <c r="BL3932" s="165"/>
      <c r="BM3932" s="165"/>
      <c r="BN3932" s="165"/>
      <c r="BO3932" s="165"/>
      <c r="BP3932" s="165"/>
      <c r="BQ3932" s="165"/>
      <c r="BS3932" s="6"/>
      <c r="BT3932" s="11"/>
      <c r="BU3932" s="6"/>
      <c r="BV3932" s="6"/>
    </row>
    <row r="3933" spans="1:74" ht="15.75" x14ac:dyDescent="0.25">
      <c r="A3933" s="52" t="s">
        <v>1422</v>
      </c>
      <c r="B3933" s="56"/>
      <c r="C3933" s="7" t="s">
        <v>118</v>
      </c>
      <c r="D3933" s="7" t="s">
        <v>6559</v>
      </c>
      <c r="E3933" s="7"/>
      <c r="F3933" s="64"/>
      <c r="G3933" s="6"/>
      <c r="H3933" s="6"/>
      <c r="I3933" s="10" t="s">
        <v>110</v>
      </c>
      <c r="J3933" s="11" t="s">
        <v>8352</v>
      </c>
      <c r="K3933" s="194" t="s">
        <v>510</v>
      </c>
      <c r="L3933" s="176"/>
      <c r="M3933" s="176">
        <v>1000</v>
      </c>
      <c r="N3933" s="80" t="s">
        <v>6855</v>
      </c>
      <c r="O3933" s="162"/>
      <c r="P3933" s="80" t="s">
        <v>3471</v>
      </c>
      <c r="Q3933" s="80"/>
      <c r="R3933" s="80"/>
      <c r="S3933" s="163"/>
      <c r="T3933" s="213"/>
      <c r="U3933" s="162"/>
      <c r="V3933" s="164"/>
      <c r="W3933" s="12" t="str">
        <f t="shared" si="823"/>
        <v>Mqtt1</v>
      </c>
      <c r="X3933" s="196" t="s">
        <v>10655</v>
      </c>
      <c r="Y3933" s="6" t="str">
        <f t="shared" si="825"/>
        <v>marpower/power-tag/ecdis-2</v>
      </c>
      <c r="Z3933" s="103" t="str" cm="1">
        <f t="array" ref="Z3933">IF(COUNTIF(N3933,"spare"),"","$."&amp;_xlfn.REGEXEXTRACT(J3933,"^PT\d+[FQ]\d+_(.*)", 2))</f>
        <v>$.RMS_Voltage_A_N</v>
      </c>
      <c r="AA3933" s="12">
        <f t="shared" si="828"/>
        <v>24</v>
      </c>
      <c r="AB3933" s="6" t="s">
        <v>195</v>
      </c>
      <c r="AC3933" s="103">
        <v>3028</v>
      </c>
      <c r="AJ3933" s="80"/>
      <c r="AK3933" s="113" t="s">
        <v>1424</v>
      </c>
      <c r="AN3933" s="80"/>
      <c r="AO3933" s="80"/>
      <c r="AP3933" s="80"/>
      <c r="AQ3933" s="80"/>
      <c r="AR3933" s="127"/>
      <c r="AS3933" s="80"/>
      <c r="AT3933" s="7"/>
      <c r="AU3933" s="7"/>
      <c r="AV3933" s="165"/>
      <c r="AW3933" s="166"/>
      <c r="AX3933" s="137"/>
      <c r="AY3933" s="147"/>
      <c r="AZ3933" s="167"/>
      <c r="BA3933" s="167"/>
      <c r="BB3933" s="147" t="str">
        <f t="shared" si="827"/>
        <v/>
      </c>
      <c r="BC3933" s="168"/>
      <c r="BD3933" s="165"/>
      <c r="BE3933" s="165"/>
      <c r="BF3933" s="165"/>
      <c r="BG3933" s="165"/>
      <c r="BH3933" s="165"/>
      <c r="BI3933" s="165"/>
      <c r="BJ3933" s="165"/>
      <c r="BK3933" s="165"/>
      <c r="BL3933" s="165"/>
      <c r="BM3933" s="165"/>
      <c r="BN3933" s="165"/>
      <c r="BO3933" s="165"/>
      <c r="BP3933" s="165"/>
      <c r="BQ3933" s="165"/>
      <c r="BS3933" s="6"/>
      <c r="BT3933" s="11"/>
      <c r="BU3933" s="6"/>
      <c r="BV3933" s="6"/>
    </row>
    <row r="3934" spans="1:74" ht="15.75" x14ac:dyDescent="0.25">
      <c r="A3934" s="52" t="s">
        <v>1422</v>
      </c>
      <c r="B3934" s="56"/>
      <c r="C3934" s="7" t="s">
        <v>118</v>
      </c>
      <c r="D3934" s="7" t="s">
        <v>6559</v>
      </c>
      <c r="E3934" s="7"/>
      <c r="F3934" s="64"/>
      <c r="G3934" s="6"/>
      <c r="H3934" s="6"/>
      <c r="I3934" s="10" t="s">
        <v>110</v>
      </c>
      <c r="J3934" s="11" t="s">
        <v>8529</v>
      </c>
      <c r="K3934" s="194" t="s">
        <v>510</v>
      </c>
      <c r="L3934" s="176"/>
      <c r="M3934" s="176">
        <v>1000</v>
      </c>
      <c r="N3934" s="80" t="s">
        <v>6855</v>
      </c>
      <c r="O3934" s="162"/>
      <c r="P3934" s="80" t="s">
        <v>3472</v>
      </c>
      <c r="Q3934" s="80"/>
      <c r="R3934" s="80"/>
      <c r="S3934" s="163"/>
      <c r="T3934" s="213"/>
      <c r="U3934" s="162"/>
      <c r="V3934" s="164"/>
      <c r="W3934" s="12" t="str">
        <f t="shared" si="823"/>
        <v>Mqtt1</v>
      </c>
      <c r="X3934" s="196" t="s">
        <v>10655</v>
      </c>
      <c r="Y3934" s="6" t="str">
        <f t="shared" si="825"/>
        <v>marpower/power-tag/ecdis-2</v>
      </c>
      <c r="Z3934" s="103" t="str" cm="1">
        <f t="array" ref="Z3934">IF(COUNTIF(N3934,"spare"),"","$."&amp;_xlfn.REGEXEXTRACT(J3934,"^PT\d+[FQ]\d+_(.*)", 2))</f>
        <v>$.RMS_Voltage_B_N</v>
      </c>
      <c r="AA3934" s="12">
        <f t="shared" si="828"/>
        <v>24</v>
      </c>
      <c r="AB3934" s="6" t="s">
        <v>195</v>
      </c>
      <c r="AC3934" s="103">
        <v>3030</v>
      </c>
      <c r="AJ3934" s="80"/>
      <c r="AK3934" s="113" t="s">
        <v>1424</v>
      </c>
      <c r="AN3934" s="80"/>
      <c r="AO3934" s="80"/>
      <c r="AP3934" s="80"/>
      <c r="AQ3934" s="80"/>
      <c r="AR3934" s="127"/>
      <c r="AS3934" s="80"/>
      <c r="AT3934" s="7"/>
      <c r="AU3934" s="7"/>
      <c r="AV3934" s="165"/>
      <c r="AW3934" s="166"/>
      <c r="AX3934" s="137"/>
      <c r="AY3934" s="147"/>
      <c r="AZ3934" s="167"/>
      <c r="BA3934" s="167"/>
      <c r="BB3934" s="147" t="str">
        <f t="shared" si="827"/>
        <v/>
      </c>
      <c r="BC3934" s="168"/>
      <c r="BD3934" s="165"/>
      <c r="BE3934" s="165"/>
      <c r="BF3934" s="165"/>
      <c r="BG3934" s="165"/>
      <c r="BH3934" s="165"/>
      <c r="BI3934" s="165"/>
      <c r="BJ3934" s="165"/>
      <c r="BK3934" s="165"/>
      <c r="BL3934" s="165"/>
      <c r="BM3934" s="165"/>
      <c r="BN3934" s="165"/>
      <c r="BO3934" s="165"/>
      <c r="BP3934" s="165"/>
      <c r="BQ3934" s="165"/>
      <c r="BS3934" s="6"/>
      <c r="BT3934" s="11"/>
      <c r="BU3934" s="6"/>
      <c r="BV3934" s="6"/>
    </row>
    <row r="3935" spans="1:74" ht="15.75" x14ac:dyDescent="0.25">
      <c r="A3935" s="52" t="s">
        <v>1422</v>
      </c>
      <c r="B3935" s="56"/>
      <c r="C3935" s="7" t="s">
        <v>118</v>
      </c>
      <c r="D3935" s="7" t="s">
        <v>6559</v>
      </c>
      <c r="E3935" s="7"/>
      <c r="F3935" s="64"/>
      <c r="G3935" s="6"/>
      <c r="H3935" s="6"/>
      <c r="I3935" s="10" t="s">
        <v>110</v>
      </c>
      <c r="J3935" s="11" t="s">
        <v>8706</v>
      </c>
      <c r="K3935" s="194" t="s">
        <v>510</v>
      </c>
      <c r="L3935" s="176"/>
      <c r="M3935" s="176">
        <v>1000</v>
      </c>
      <c r="N3935" s="80" t="s">
        <v>6855</v>
      </c>
      <c r="O3935" s="162"/>
      <c r="P3935" s="80" t="s">
        <v>3473</v>
      </c>
      <c r="Q3935" s="80"/>
      <c r="R3935" s="80"/>
      <c r="S3935" s="163"/>
      <c r="T3935" s="213"/>
      <c r="U3935" s="162"/>
      <c r="V3935" s="164"/>
      <c r="W3935" s="12" t="str">
        <f t="shared" si="823"/>
        <v>Mqtt1</v>
      </c>
      <c r="X3935" s="196" t="s">
        <v>10655</v>
      </c>
      <c r="Y3935" s="6" t="str">
        <f t="shared" si="825"/>
        <v>marpower/power-tag/ecdis-2</v>
      </c>
      <c r="Z3935" s="103" t="str" cm="1">
        <f t="array" ref="Z3935">IF(COUNTIF(N3935,"spare"),"","$."&amp;_xlfn.REGEXEXTRACT(J3935,"^PT\d+[FQ]\d+_(.*)", 2))</f>
        <v>$.RMS_Voltage_C_N</v>
      </c>
      <c r="AA3935" s="12">
        <f t="shared" si="828"/>
        <v>24</v>
      </c>
      <c r="AB3935" s="6" t="s">
        <v>195</v>
      </c>
      <c r="AC3935" s="103">
        <v>3032</v>
      </c>
      <c r="AJ3935" s="80"/>
      <c r="AK3935" s="113" t="s">
        <v>1424</v>
      </c>
      <c r="AN3935" s="80"/>
      <c r="AO3935" s="80"/>
      <c r="AP3935" s="80"/>
      <c r="AQ3935" s="80"/>
      <c r="AR3935" s="127"/>
      <c r="AS3935" s="80"/>
      <c r="AT3935" s="7"/>
      <c r="AU3935" s="7"/>
      <c r="AV3935" s="165"/>
      <c r="AW3935" s="166"/>
      <c r="AX3935" s="137"/>
      <c r="AY3935" s="147"/>
      <c r="AZ3935" s="167"/>
      <c r="BA3935" s="167"/>
      <c r="BB3935" s="147" t="str">
        <f t="shared" si="827"/>
        <v/>
      </c>
      <c r="BC3935" s="168"/>
      <c r="BD3935" s="165"/>
      <c r="BE3935" s="165"/>
      <c r="BF3935" s="165"/>
      <c r="BG3935" s="165"/>
      <c r="BH3935" s="165"/>
      <c r="BI3935" s="165"/>
      <c r="BJ3935" s="165"/>
      <c r="BK3935" s="165"/>
      <c r="BL3935" s="165"/>
      <c r="BM3935" s="165"/>
      <c r="BN3935" s="165"/>
      <c r="BO3935" s="165"/>
      <c r="BP3935" s="165"/>
      <c r="BQ3935" s="165"/>
      <c r="BS3935" s="6"/>
      <c r="BT3935" s="11"/>
      <c r="BU3935" s="6"/>
      <c r="BV3935" s="6"/>
    </row>
    <row r="3936" spans="1:74" ht="15.75" x14ac:dyDescent="0.25">
      <c r="A3936" s="52" t="s">
        <v>1422</v>
      </c>
      <c r="B3936" s="56"/>
      <c r="C3936" s="7" t="s">
        <v>118</v>
      </c>
      <c r="D3936" s="7" t="s">
        <v>6559</v>
      </c>
      <c r="E3936" s="7"/>
      <c r="F3936" s="64"/>
      <c r="G3936" s="6"/>
      <c r="H3936" s="6"/>
      <c r="I3936" s="10" t="s">
        <v>110</v>
      </c>
      <c r="J3936" s="11" t="s">
        <v>3153</v>
      </c>
      <c r="K3936" s="194" t="s">
        <v>510</v>
      </c>
      <c r="L3936" s="176"/>
      <c r="M3936" s="176">
        <v>1000</v>
      </c>
      <c r="N3936" s="80" t="s">
        <v>6855</v>
      </c>
      <c r="O3936" s="162"/>
      <c r="P3936" s="80" t="s">
        <v>3474</v>
      </c>
      <c r="Q3936" s="80"/>
      <c r="R3936" s="80"/>
      <c r="S3936" s="163"/>
      <c r="T3936" s="213"/>
      <c r="U3936" s="162"/>
      <c r="V3936" s="164"/>
      <c r="W3936" s="12" t="str">
        <f t="shared" si="823"/>
        <v>Mqtt1</v>
      </c>
      <c r="X3936" s="196" t="s">
        <v>10655</v>
      </c>
      <c r="Y3936" s="6" t="str">
        <f t="shared" si="825"/>
        <v>marpower/power-tag/ecdis-2</v>
      </c>
      <c r="Z3936" s="103" t="str" cm="1">
        <f t="array" ref="Z3936">IF(COUNTIF(N3936,"spare"),"","$."&amp;_xlfn.REGEXEXTRACT(J3936,"^PT\d+[FQ]\d+_(.*)", 2))</f>
        <v>$.Active_Power_Phase_A</v>
      </c>
      <c r="AA3936" s="12">
        <f t="shared" si="828"/>
        <v>24</v>
      </c>
      <c r="AB3936" s="6" t="s">
        <v>195</v>
      </c>
      <c r="AC3936" s="103">
        <v>3054</v>
      </c>
      <c r="AJ3936" s="80"/>
      <c r="AK3936" s="113" t="s">
        <v>1425</v>
      </c>
      <c r="AN3936" s="80"/>
      <c r="AO3936" s="80"/>
      <c r="AP3936" s="80"/>
      <c r="AQ3936" s="80"/>
      <c r="AR3936" s="127"/>
      <c r="AS3936" s="80"/>
      <c r="AT3936" s="7"/>
      <c r="AU3936" s="7"/>
      <c r="AV3936" s="165"/>
      <c r="AW3936" s="166"/>
      <c r="AX3936" s="137"/>
      <c r="AY3936" s="147"/>
      <c r="AZ3936" s="167"/>
      <c r="BA3936" s="167"/>
      <c r="BB3936" s="147" t="str">
        <f t="shared" si="827"/>
        <v/>
      </c>
      <c r="BC3936" s="168"/>
      <c r="BD3936" s="165"/>
      <c r="BE3936" s="165"/>
      <c r="BF3936" s="165"/>
      <c r="BG3936" s="165"/>
      <c r="BH3936" s="165"/>
      <c r="BI3936" s="165"/>
      <c r="BJ3936" s="165"/>
      <c r="BK3936" s="165"/>
      <c r="BL3936" s="165"/>
      <c r="BM3936" s="165"/>
      <c r="BN3936" s="165"/>
      <c r="BO3936" s="165"/>
      <c r="BP3936" s="165"/>
      <c r="BQ3936" s="165"/>
      <c r="BS3936" s="6"/>
      <c r="BT3936" s="11"/>
      <c r="BU3936" s="6"/>
      <c r="BV3936" s="6"/>
    </row>
    <row r="3937" spans="1:74" ht="15.75" x14ac:dyDescent="0.25">
      <c r="A3937" s="52" t="s">
        <v>1422</v>
      </c>
      <c r="B3937" s="56"/>
      <c r="C3937" s="7" t="s">
        <v>118</v>
      </c>
      <c r="D3937" s="7" t="s">
        <v>6559</v>
      </c>
      <c r="E3937" s="7"/>
      <c r="F3937" s="64"/>
      <c r="G3937" s="6"/>
      <c r="H3937" s="6"/>
      <c r="I3937" s="10" t="s">
        <v>110</v>
      </c>
      <c r="J3937" s="11" t="s">
        <v>3154</v>
      </c>
      <c r="K3937" s="194" t="s">
        <v>510</v>
      </c>
      <c r="L3937" s="176"/>
      <c r="M3937" s="176">
        <v>1000</v>
      </c>
      <c r="N3937" s="80" t="s">
        <v>6855</v>
      </c>
      <c r="O3937" s="162"/>
      <c r="P3937" s="80" t="s">
        <v>3475</v>
      </c>
      <c r="Q3937" s="80"/>
      <c r="R3937" s="80"/>
      <c r="S3937" s="163"/>
      <c r="T3937" s="213"/>
      <c r="U3937" s="162"/>
      <c r="V3937" s="164"/>
      <c r="W3937" s="12" t="str">
        <f t="shared" si="823"/>
        <v>Mqtt1</v>
      </c>
      <c r="X3937" s="196" t="s">
        <v>10655</v>
      </c>
      <c r="Y3937" s="6" t="str">
        <f t="shared" si="825"/>
        <v>marpower/power-tag/ecdis-2</v>
      </c>
      <c r="Z3937" s="103" t="str" cm="1">
        <f t="array" ref="Z3937">IF(COUNTIF(N3937,"spare"),"","$."&amp;_xlfn.REGEXEXTRACT(J3937,"^PT\d+[FQ]\d+_(.*)", 2))</f>
        <v>$.Active_Power_Phase_B</v>
      </c>
      <c r="AA3937" s="12">
        <f t="shared" si="828"/>
        <v>24</v>
      </c>
      <c r="AB3937" s="6" t="s">
        <v>195</v>
      </c>
      <c r="AC3937" s="103">
        <v>3056</v>
      </c>
      <c r="AJ3937" s="80"/>
      <c r="AK3937" s="113" t="s">
        <v>1425</v>
      </c>
      <c r="AN3937" s="80"/>
      <c r="AO3937" s="80"/>
      <c r="AP3937" s="80"/>
      <c r="AQ3937" s="80"/>
      <c r="AR3937" s="127"/>
      <c r="AS3937" s="80"/>
      <c r="AT3937" s="7"/>
      <c r="AU3937" s="7"/>
      <c r="AV3937" s="165"/>
      <c r="AW3937" s="166"/>
      <c r="AX3937" s="137"/>
      <c r="AY3937" s="147"/>
      <c r="AZ3937" s="167"/>
      <c r="BA3937" s="167"/>
      <c r="BB3937" s="147" t="str">
        <f t="shared" si="827"/>
        <v/>
      </c>
      <c r="BC3937" s="168"/>
      <c r="BD3937" s="165"/>
      <c r="BE3937" s="165"/>
      <c r="BF3937" s="165"/>
      <c r="BG3937" s="165"/>
      <c r="BH3937" s="165"/>
      <c r="BI3937" s="165"/>
      <c r="BJ3937" s="165"/>
      <c r="BK3937" s="165"/>
      <c r="BL3937" s="165"/>
      <c r="BM3937" s="165"/>
      <c r="BN3937" s="165"/>
      <c r="BO3937" s="165"/>
      <c r="BP3937" s="165"/>
      <c r="BQ3937" s="165"/>
      <c r="BS3937" s="6"/>
      <c r="BT3937" s="11"/>
      <c r="BU3937" s="6"/>
      <c r="BV3937" s="6"/>
    </row>
    <row r="3938" spans="1:74" ht="15.75" x14ac:dyDescent="0.25">
      <c r="A3938" s="52" t="s">
        <v>1422</v>
      </c>
      <c r="B3938" s="56"/>
      <c r="C3938" s="7" t="s">
        <v>118</v>
      </c>
      <c r="D3938" s="7" t="s">
        <v>6559</v>
      </c>
      <c r="E3938" s="7"/>
      <c r="F3938" s="64"/>
      <c r="G3938" s="6"/>
      <c r="H3938" s="6"/>
      <c r="I3938" s="10" t="s">
        <v>110</v>
      </c>
      <c r="J3938" s="11" t="s">
        <v>3155</v>
      </c>
      <c r="K3938" s="194" t="s">
        <v>510</v>
      </c>
      <c r="L3938" s="176"/>
      <c r="M3938" s="176">
        <v>1000</v>
      </c>
      <c r="N3938" s="80" t="s">
        <v>6855</v>
      </c>
      <c r="O3938" s="162"/>
      <c r="P3938" s="80" t="s">
        <v>3476</v>
      </c>
      <c r="Q3938" s="80"/>
      <c r="R3938" s="80"/>
      <c r="S3938" s="163"/>
      <c r="T3938" s="213"/>
      <c r="U3938" s="162"/>
      <c r="V3938" s="164"/>
      <c r="W3938" s="12" t="str">
        <f t="shared" si="823"/>
        <v>Mqtt1</v>
      </c>
      <c r="X3938" s="196" t="s">
        <v>10655</v>
      </c>
      <c r="Y3938" s="6" t="str">
        <f t="shared" si="825"/>
        <v>marpower/power-tag/ecdis-2</v>
      </c>
      <c r="Z3938" s="103" t="str" cm="1">
        <f t="array" ref="Z3938">IF(COUNTIF(N3938,"spare"),"","$."&amp;_xlfn.REGEXEXTRACT(J3938,"^PT\d+[FQ]\d+_(.*)", 2))</f>
        <v>$.Active_Power_Phase_C</v>
      </c>
      <c r="AA3938" s="12">
        <f t="shared" si="828"/>
        <v>24</v>
      </c>
      <c r="AB3938" s="6" t="s">
        <v>195</v>
      </c>
      <c r="AC3938" s="103">
        <v>3058</v>
      </c>
      <c r="AJ3938" s="80"/>
      <c r="AK3938" s="113" t="s">
        <v>1425</v>
      </c>
      <c r="AN3938" s="80"/>
      <c r="AO3938" s="80"/>
      <c r="AP3938" s="80"/>
      <c r="AQ3938" s="80"/>
      <c r="AR3938" s="127"/>
      <c r="AS3938" s="80"/>
      <c r="AT3938" s="7"/>
      <c r="AU3938" s="7"/>
      <c r="AV3938" s="165"/>
      <c r="AW3938" s="166"/>
      <c r="AX3938" s="137"/>
      <c r="AY3938" s="147"/>
      <c r="AZ3938" s="167"/>
      <c r="BA3938" s="167"/>
      <c r="BB3938" s="147" t="str">
        <f t="shared" si="827"/>
        <v/>
      </c>
      <c r="BC3938" s="168"/>
      <c r="BD3938" s="165"/>
      <c r="BE3938" s="165"/>
      <c r="BF3938" s="165"/>
      <c r="BG3938" s="165"/>
      <c r="BH3938" s="165"/>
      <c r="BI3938" s="165"/>
      <c r="BJ3938" s="165"/>
      <c r="BK3938" s="165"/>
      <c r="BL3938" s="165"/>
      <c r="BM3938" s="165"/>
      <c r="BN3938" s="165"/>
      <c r="BO3938" s="165"/>
      <c r="BP3938" s="165"/>
      <c r="BQ3938" s="165"/>
      <c r="BS3938" s="6"/>
      <c r="BT3938" s="11"/>
      <c r="BU3938" s="6"/>
      <c r="BV3938" s="6"/>
    </row>
    <row r="3939" spans="1:74" ht="15.75" x14ac:dyDescent="0.25">
      <c r="A3939" s="52" t="s">
        <v>1422</v>
      </c>
      <c r="B3939" s="56"/>
      <c r="C3939" s="7" t="s">
        <v>118</v>
      </c>
      <c r="D3939" s="7" t="s">
        <v>6559</v>
      </c>
      <c r="E3939" s="7"/>
      <c r="F3939" s="64"/>
      <c r="G3939" s="6"/>
      <c r="H3939" s="6"/>
      <c r="I3939" s="10" t="s">
        <v>110</v>
      </c>
      <c r="J3939" s="11" t="s">
        <v>3156</v>
      </c>
      <c r="K3939" s="194" t="s">
        <v>510</v>
      </c>
      <c r="L3939" s="176"/>
      <c r="M3939" s="176">
        <v>1000</v>
      </c>
      <c r="N3939" s="80" t="s">
        <v>6855</v>
      </c>
      <c r="O3939" s="162"/>
      <c r="P3939" s="80" t="s">
        <v>3477</v>
      </c>
      <c r="Q3939" s="80"/>
      <c r="R3939" s="80"/>
      <c r="S3939" s="163"/>
      <c r="T3939" s="213"/>
      <c r="U3939" s="162"/>
      <c r="V3939" s="164"/>
      <c r="W3939" s="12" t="str">
        <f t="shared" si="823"/>
        <v>Mqtt1</v>
      </c>
      <c r="X3939" s="196" t="s">
        <v>10655</v>
      </c>
      <c r="Y3939" s="6" t="str">
        <f t="shared" si="825"/>
        <v>marpower/power-tag/ecdis-2</v>
      </c>
      <c r="Z3939" s="103" t="str" cm="1">
        <f t="array" ref="Z3939">IF(COUNTIF(N3939,"spare"),"","$."&amp;_xlfn.REGEXEXTRACT(J3939,"^PT\d+[FQ]\d+_(.*)", 2))</f>
        <v>$.Total_Active_Power</v>
      </c>
      <c r="AA3939" s="12">
        <f t="shared" si="828"/>
        <v>24</v>
      </c>
      <c r="AB3939" s="6" t="s">
        <v>195</v>
      </c>
      <c r="AC3939" s="103">
        <v>3060</v>
      </c>
      <c r="AJ3939" s="80"/>
      <c r="AK3939" s="113" t="s">
        <v>1425</v>
      </c>
      <c r="AN3939" s="80"/>
      <c r="AO3939" s="80"/>
      <c r="AP3939" s="80"/>
      <c r="AQ3939" s="80"/>
      <c r="AR3939" s="127"/>
      <c r="AS3939" s="80"/>
      <c r="AT3939" s="7"/>
      <c r="AU3939" s="7"/>
      <c r="AV3939" s="165"/>
      <c r="AW3939" s="166"/>
      <c r="AX3939" s="137"/>
      <c r="AY3939" s="147"/>
      <c r="AZ3939" s="167"/>
      <c r="BA3939" s="167"/>
      <c r="BB3939" s="147" t="str">
        <f t="shared" si="827"/>
        <v/>
      </c>
      <c r="BC3939" s="168"/>
      <c r="BD3939" s="165"/>
      <c r="BE3939" s="165"/>
      <c r="BF3939" s="165"/>
      <c r="BG3939" s="165"/>
      <c r="BH3939" s="165"/>
      <c r="BI3939" s="165"/>
      <c r="BJ3939" s="165"/>
      <c r="BK3939" s="165"/>
      <c r="BL3939" s="165"/>
      <c r="BM3939" s="165"/>
      <c r="BN3939" s="165"/>
      <c r="BO3939" s="165"/>
      <c r="BP3939" s="165"/>
      <c r="BQ3939" s="165"/>
      <c r="BS3939" s="6"/>
      <c r="BT3939" s="11"/>
      <c r="BU3939" s="6"/>
      <c r="BV3939" s="6"/>
    </row>
    <row r="3940" spans="1:74" ht="15.75" x14ac:dyDescent="0.25">
      <c r="A3940" s="52" t="s">
        <v>1422</v>
      </c>
      <c r="B3940" s="56"/>
      <c r="C3940" s="7" t="s">
        <v>118</v>
      </c>
      <c r="D3940" s="7" t="s">
        <v>6559</v>
      </c>
      <c r="E3940" s="7"/>
      <c r="F3940" s="64"/>
      <c r="G3940" s="6"/>
      <c r="H3940" s="6"/>
      <c r="I3940" s="10" t="s">
        <v>110</v>
      </c>
      <c r="J3940" s="11" t="s">
        <v>3157</v>
      </c>
      <c r="K3940" s="194" t="s">
        <v>510</v>
      </c>
      <c r="L3940" s="176"/>
      <c r="M3940" s="176">
        <v>1000</v>
      </c>
      <c r="N3940" s="80" t="s">
        <v>6855</v>
      </c>
      <c r="O3940" s="162"/>
      <c r="P3940" s="80" t="s">
        <v>3478</v>
      </c>
      <c r="Q3940" s="80"/>
      <c r="R3940" s="80"/>
      <c r="S3940" s="163"/>
      <c r="T3940" s="213"/>
      <c r="U3940" s="162"/>
      <c r="V3940" s="164"/>
      <c r="W3940" s="12" t="str">
        <f t="shared" si="823"/>
        <v>Mqtt1</v>
      </c>
      <c r="X3940" s="196" t="s">
        <v>10655</v>
      </c>
      <c r="Y3940" s="6" t="str">
        <f t="shared" si="825"/>
        <v>marpower/power-tag/ecdis-2</v>
      </c>
      <c r="Z3940" s="103" t="str" cm="1">
        <f t="array" ref="Z3940">IF(COUNTIF(N3940,"spare"),"","$."&amp;_xlfn.REGEXEXTRACT(J3940,"^PT\d+[FQ]\d+_(.*)", 2))</f>
        <v>$.Power_Factor_Phase_A</v>
      </c>
      <c r="AA3940" s="12">
        <f t="shared" si="828"/>
        <v>24</v>
      </c>
      <c r="AB3940" s="6" t="s">
        <v>195</v>
      </c>
      <c r="AC3940" s="103">
        <v>3078</v>
      </c>
      <c r="AJ3940" s="80"/>
      <c r="AK3940" s="113" t="s">
        <v>1426</v>
      </c>
      <c r="AN3940" s="80"/>
      <c r="AO3940" s="80"/>
      <c r="AP3940" s="80"/>
      <c r="AQ3940" s="80"/>
      <c r="AR3940" s="127"/>
      <c r="AS3940" s="80"/>
      <c r="AT3940" s="7"/>
      <c r="AU3940" s="7"/>
      <c r="AV3940" s="165"/>
      <c r="AW3940" s="166"/>
      <c r="AX3940" s="137"/>
      <c r="AY3940" s="147"/>
      <c r="AZ3940" s="167"/>
      <c r="BA3940" s="167"/>
      <c r="BB3940" s="147" t="str">
        <f t="shared" si="827"/>
        <v/>
      </c>
      <c r="BC3940" s="168"/>
      <c r="BD3940" s="165"/>
      <c r="BE3940" s="165"/>
      <c r="BF3940" s="165"/>
      <c r="BG3940" s="165"/>
      <c r="BH3940" s="165"/>
      <c r="BI3940" s="165"/>
      <c r="BJ3940" s="165"/>
      <c r="BK3940" s="165"/>
      <c r="BL3940" s="165"/>
      <c r="BM3940" s="165"/>
      <c r="BN3940" s="165"/>
      <c r="BO3940" s="165"/>
      <c r="BP3940" s="165"/>
      <c r="BQ3940" s="165"/>
      <c r="BS3940" s="6"/>
      <c r="BT3940" s="11"/>
      <c r="BU3940" s="6"/>
      <c r="BV3940" s="6"/>
    </row>
    <row r="3941" spans="1:74" ht="15.75" x14ac:dyDescent="0.25">
      <c r="A3941" s="52" t="s">
        <v>1422</v>
      </c>
      <c r="B3941" s="56"/>
      <c r="C3941" s="7" t="s">
        <v>118</v>
      </c>
      <c r="D3941" s="7" t="s">
        <v>6559</v>
      </c>
      <c r="E3941" s="7"/>
      <c r="F3941" s="64"/>
      <c r="G3941" s="6"/>
      <c r="H3941" s="6"/>
      <c r="I3941" s="10" t="s">
        <v>110</v>
      </c>
      <c r="J3941" s="11" t="s">
        <v>3158</v>
      </c>
      <c r="K3941" s="194" t="s">
        <v>510</v>
      </c>
      <c r="L3941" s="176"/>
      <c r="M3941" s="176">
        <v>1000</v>
      </c>
      <c r="N3941" s="80" t="s">
        <v>6855</v>
      </c>
      <c r="O3941" s="162"/>
      <c r="P3941" s="80" t="s">
        <v>3479</v>
      </c>
      <c r="Q3941" s="80"/>
      <c r="R3941" s="80"/>
      <c r="S3941" s="163"/>
      <c r="T3941" s="213"/>
      <c r="U3941" s="162"/>
      <c r="V3941" s="164"/>
      <c r="W3941" s="12" t="str">
        <f t="shared" si="823"/>
        <v>Mqtt1</v>
      </c>
      <c r="X3941" s="196" t="s">
        <v>10655</v>
      </c>
      <c r="Y3941" s="6" t="str">
        <f t="shared" si="825"/>
        <v>marpower/power-tag/ecdis-2</v>
      </c>
      <c r="Z3941" s="103" t="str" cm="1">
        <f t="array" ref="Z3941">IF(COUNTIF(N3941,"spare"),"","$."&amp;_xlfn.REGEXEXTRACT(J3941,"^PT\d+[FQ]\d+_(.*)", 2))</f>
        <v>$.Power_Factor_Phase_B</v>
      </c>
      <c r="AA3941" s="12">
        <f t="shared" si="828"/>
        <v>24</v>
      </c>
      <c r="AB3941" s="6" t="s">
        <v>195</v>
      </c>
      <c r="AC3941" s="103">
        <v>3080</v>
      </c>
      <c r="AJ3941" s="80"/>
      <c r="AK3941" s="113" t="s">
        <v>1426</v>
      </c>
      <c r="AN3941" s="80"/>
      <c r="AO3941" s="80"/>
      <c r="AP3941" s="80"/>
      <c r="AQ3941" s="80"/>
      <c r="AR3941" s="127"/>
      <c r="AS3941" s="80"/>
      <c r="AT3941" s="7"/>
      <c r="AU3941" s="7"/>
      <c r="AV3941" s="165"/>
      <c r="AW3941" s="166"/>
      <c r="AX3941" s="137"/>
      <c r="AY3941" s="147"/>
      <c r="AZ3941" s="167"/>
      <c r="BA3941" s="167"/>
      <c r="BB3941" s="147" t="str">
        <f t="shared" si="827"/>
        <v/>
      </c>
      <c r="BC3941" s="168"/>
      <c r="BD3941" s="165"/>
      <c r="BE3941" s="165"/>
      <c r="BF3941" s="165"/>
      <c r="BG3941" s="165"/>
      <c r="BH3941" s="165"/>
      <c r="BI3941" s="165"/>
      <c r="BJ3941" s="165"/>
      <c r="BK3941" s="165"/>
      <c r="BL3941" s="165"/>
      <c r="BM3941" s="165"/>
      <c r="BN3941" s="165"/>
      <c r="BO3941" s="165"/>
      <c r="BP3941" s="165"/>
      <c r="BQ3941" s="165"/>
      <c r="BS3941" s="6"/>
      <c r="BT3941" s="11"/>
      <c r="BU3941" s="6"/>
      <c r="BV3941" s="6"/>
    </row>
    <row r="3942" spans="1:74" ht="15.75" x14ac:dyDescent="0.25">
      <c r="A3942" s="52" t="s">
        <v>1422</v>
      </c>
      <c r="B3942" s="56"/>
      <c r="C3942" s="7" t="s">
        <v>118</v>
      </c>
      <c r="D3942" s="7" t="s">
        <v>6559</v>
      </c>
      <c r="E3942" s="7"/>
      <c r="F3942" s="64"/>
      <c r="G3942" s="6"/>
      <c r="H3942" s="6"/>
      <c r="I3942" s="10" t="s">
        <v>110</v>
      </c>
      <c r="J3942" s="11" t="s">
        <v>3159</v>
      </c>
      <c r="K3942" s="194" t="s">
        <v>510</v>
      </c>
      <c r="L3942" s="176"/>
      <c r="M3942" s="176">
        <v>1000</v>
      </c>
      <c r="N3942" s="80" t="s">
        <v>6855</v>
      </c>
      <c r="O3942" s="162"/>
      <c r="P3942" s="80" t="s">
        <v>3480</v>
      </c>
      <c r="Q3942" s="80"/>
      <c r="R3942" s="80"/>
      <c r="S3942" s="163"/>
      <c r="T3942" s="213"/>
      <c r="U3942" s="162"/>
      <c r="V3942" s="164"/>
      <c r="W3942" s="12" t="str">
        <f t="shared" si="823"/>
        <v>Mqtt1</v>
      </c>
      <c r="X3942" s="196" t="s">
        <v>10655</v>
      </c>
      <c r="Y3942" s="6" t="str">
        <f t="shared" si="825"/>
        <v>marpower/power-tag/ecdis-2</v>
      </c>
      <c r="Z3942" s="103" t="str" cm="1">
        <f t="array" ref="Z3942">IF(COUNTIF(N3942,"spare"),"","$."&amp;_xlfn.REGEXEXTRACT(J3942,"^PT\d+[FQ]\d+_(.*)", 2))</f>
        <v>$.Power_Factor_Phase_C</v>
      </c>
      <c r="AA3942" s="12">
        <f t="shared" si="828"/>
        <v>24</v>
      </c>
      <c r="AB3942" s="6" t="s">
        <v>195</v>
      </c>
      <c r="AC3942" s="103">
        <v>3082</v>
      </c>
      <c r="AJ3942" s="80"/>
      <c r="AK3942" s="113" t="s">
        <v>1426</v>
      </c>
      <c r="AN3942" s="80"/>
      <c r="AO3942" s="80"/>
      <c r="AP3942" s="80"/>
      <c r="AQ3942" s="80"/>
      <c r="AR3942" s="127"/>
      <c r="AS3942" s="80"/>
      <c r="AT3942" s="7"/>
      <c r="AU3942" s="7"/>
      <c r="AV3942" s="165"/>
      <c r="AW3942" s="166"/>
      <c r="AX3942" s="137"/>
      <c r="AY3942" s="147"/>
      <c r="AZ3942" s="167"/>
      <c r="BA3942" s="167"/>
      <c r="BB3942" s="147" t="str">
        <f t="shared" si="827"/>
        <v/>
      </c>
      <c r="BC3942" s="168"/>
      <c r="BD3942" s="165"/>
      <c r="BE3942" s="165"/>
      <c r="BF3942" s="165"/>
      <c r="BG3942" s="165"/>
      <c r="BH3942" s="165"/>
      <c r="BI3942" s="165"/>
      <c r="BJ3942" s="165"/>
      <c r="BK3942" s="165"/>
      <c r="BL3942" s="165"/>
      <c r="BM3942" s="165"/>
      <c r="BN3942" s="165"/>
      <c r="BO3942" s="165"/>
      <c r="BP3942" s="165"/>
      <c r="BQ3942" s="165"/>
      <c r="BS3942" s="6"/>
      <c r="BT3942" s="11"/>
      <c r="BU3942" s="6"/>
      <c r="BV3942" s="6"/>
    </row>
    <row r="3943" spans="1:74" ht="15.75" x14ac:dyDescent="0.25">
      <c r="A3943" s="52" t="s">
        <v>1422</v>
      </c>
      <c r="B3943" s="56"/>
      <c r="C3943" s="7" t="s">
        <v>118</v>
      </c>
      <c r="D3943" s="7" t="s">
        <v>6559</v>
      </c>
      <c r="E3943" s="7"/>
      <c r="F3943" s="64"/>
      <c r="G3943" s="6"/>
      <c r="H3943" s="6"/>
      <c r="I3943" s="10" t="s">
        <v>110</v>
      </c>
      <c r="J3943" s="11" t="s">
        <v>3160</v>
      </c>
      <c r="K3943" s="194" t="s">
        <v>510</v>
      </c>
      <c r="L3943" s="176"/>
      <c r="M3943" s="176">
        <v>1000</v>
      </c>
      <c r="N3943" s="80" t="s">
        <v>6855</v>
      </c>
      <c r="O3943" s="162"/>
      <c r="P3943" s="80" t="s">
        <v>3481</v>
      </c>
      <c r="Q3943" s="80"/>
      <c r="R3943" s="80"/>
      <c r="S3943" s="163"/>
      <c r="T3943" s="213"/>
      <c r="U3943" s="162"/>
      <c r="V3943" s="164"/>
      <c r="W3943" s="12" t="str">
        <f t="shared" si="823"/>
        <v>Mqtt1</v>
      </c>
      <c r="X3943" s="196" t="s">
        <v>10655</v>
      </c>
      <c r="Y3943" s="6" t="str">
        <f t="shared" si="825"/>
        <v>marpower/power-tag/ecdis-2</v>
      </c>
      <c r="Z3943" s="103" t="str" cm="1">
        <f t="array" ref="Z3943">IF(COUNTIF(N3943,"spare"),"","$."&amp;_xlfn.REGEXEXTRACT(J3943,"^PT\d+[FQ]\d+_(.*)", 2))</f>
        <v>$.Total_Power_Factor</v>
      </c>
      <c r="AA3943" s="12">
        <f t="shared" si="828"/>
        <v>24</v>
      </c>
      <c r="AB3943" s="6" t="s">
        <v>195</v>
      </c>
      <c r="AC3943" s="103">
        <v>3084</v>
      </c>
      <c r="AJ3943" s="80"/>
      <c r="AK3943" s="113" t="s">
        <v>1426</v>
      </c>
      <c r="AN3943" s="80"/>
      <c r="AO3943" s="80"/>
      <c r="AP3943" s="80"/>
      <c r="AQ3943" s="80"/>
      <c r="AR3943" s="127"/>
      <c r="AS3943" s="80"/>
      <c r="AT3943" s="7"/>
      <c r="AU3943" s="7"/>
      <c r="AV3943" s="165"/>
      <c r="AW3943" s="166"/>
      <c r="AX3943" s="137"/>
      <c r="AY3943" s="147"/>
      <c r="AZ3943" s="167"/>
      <c r="BA3943" s="167"/>
      <c r="BB3943" s="147" t="str">
        <f t="shared" si="827"/>
        <v/>
      </c>
      <c r="BC3943" s="168"/>
      <c r="BD3943" s="165"/>
      <c r="BE3943" s="165"/>
      <c r="BF3943" s="165"/>
      <c r="BG3943" s="165"/>
      <c r="BH3943" s="165"/>
      <c r="BI3943" s="165"/>
      <c r="BJ3943" s="165"/>
      <c r="BK3943" s="165"/>
      <c r="BL3943" s="165"/>
      <c r="BM3943" s="165"/>
      <c r="BN3943" s="165"/>
      <c r="BO3943" s="165"/>
      <c r="BP3943" s="165"/>
      <c r="BQ3943" s="165"/>
      <c r="BS3943" s="6"/>
      <c r="BT3943" s="11"/>
      <c r="BU3943" s="6"/>
      <c r="BV3943" s="6"/>
    </row>
    <row r="3944" spans="1:74" ht="15.75" x14ac:dyDescent="0.25">
      <c r="A3944" s="52" t="s">
        <v>1422</v>
      </c>
      <c r="B3944" s="56"/>
      <c r="C3944" s="7" t="s">
        <v>118</v>
      </c>
      <c r="D3944" s="7" t="s">
        <v>6559</v>
      </c>
      <c r="E3944" s="7"/>
      <c r="F3944" s="64"/>
      <c r="G3944" s="6"/>
      <c r="H3944" s="6"/>
      <c r="I3944" s="10" t="s">
        <v>110</v>
      </c>
      <c r="J3944" s="11" t="s">
        <v>3161</v>
      </c>
      <c r="K3944" s="194" t="s">
        <v>510</v>
      </c>
      <c r="L3944" s="176"/>
      <c r="M3944" s="176">
        <v>1000</v>
      </c>
      <c r="N3944" s="80" t="s">
        <v>6855</v>
      </c>
      <c r="O3944" s="162"/>
      <c r="P3944" s="80" t="s">
        <v>3482</v>
      </c>
      <c r="Q3944" s="80"/>
      <c r="R3944" s="80"/>
      <c r="S3944" s="163"/>
      <c r="T3944" s="213"/>
      <c r="U3944" s="162"/>
      <c r="V3944" s="164"/>
      <c r="W3944" s="12" t="str">
        <f t="shared" si="823"/>
        <v>Mqtt1</v>
      </c>
      <c r="X3944" s="196" t="s">
        <v>10656</v>
      </c>
      <c r="Y3944" s="6" t="str">
        <f t="shared" si="825"/>
        <v>marpower/power-tag/kvm-captains-cabin-ships-office</v>
      </c>
      <c r="Z3944" s="103" t="str" cm="1">
        <f t="array" ref="Z3944">IF(COUNTIF(N3944,"spare"),"","$."&amp;_xlfn.REGEXEXTRACT(J3944,"^PT\d+[FQ]\d+_(.*)", 2))</f>
        <v>$.RMS_Current_Phase_A</v>
      </c>
      <c r="AA3944" s="12">
        <f>AA3929+1</f>
        <v>25</v>
      </c>
      <c r="AB3944" s="6" t="s">
        <v>195</v>
      </c>
      <c r="AC3944" s="103">
        <v>3000</v>
      </c>
      <c r="AJ3944" s="80"/>
      <c r="AK3944" s="113" t="s">
        <v>1423</v>
      </c>
      <c r="AN3944" s="80"/>
      <c r="AO3944" s="80"/>
      <c r="AP3944" s="80"/>
      <c r="AQ3944" s="80"/>
      <c r="AR3944" s="127"/>
      <c r="AS3944" s="80"/>
      <c r="AT3944" s="7"/>
      <c r="AU3944" s="7"/>
      <c r="AV3944" s="165"/>
      <c r="AW3944" s="166"/>
      <c r="AX3944" s="137"/>
      <c r="AY3944" s="147"/>
      <c r="AZ3944" s="167"/>
      <c r="BA3944" s="167"/>
      <c r="BB3944" s="147" t="str">
        <f t="shared" si="827"/>
        <v/>
      </c>
      <c r="BC3944" s="168"/>
      <c r="BD3944" s="165"/>
      <c r="BE3944" s="165"/>
      <c r="BF3944" s="165"/>
      <c r="BG3944" s="165"/>
      <c r="BH3944" s="165"/>
      <c r="BI3944" s="165"/>
      <c r="BJ3944" s="165"/>
      <c r="BK3944" s="165"/>
      <c r="BL3944" s="165"/>
      <c r="BM3944" s="165"/>
      <c r="BN3944" s="165"/>
      <c r="BO3944" s="165"/>
      <c r="BP3944" s="165"/>
      <c r="BQ3944" s="165"/>
      <c r="BS3944" s="6"/>
      <c r="BT3944" s="11"/>
      <c r="BU3944" s="6"/>
      <c r="BV3944" s="6"/>
    </row>
    <row r="3945" spans="1:74" ht="15.75" x14ac:dyDescent="0.25">
      <c r="A3945" s="52" t="s">
        <v>1422</v>
      </c>
      <c r="B3945" s="56"/>
      <c r="C3945" s="7" t="s">
        <v>118</v>
      </c>
      <c r="D3945" s="7" t="s">
        <v>6559</v>
      </c>
      <c r="E3945" s="7"/>
      <c r="F3945" s="64"/>
      <c r="G3945" s="6"/>
      <c r="H3945" s="6"/>
      <c r="I3945" s="10" t="s">
        <v>110</v>
      </c>
      <c r="J3945" s="11" t="s">
        <v>3162</v>
      </c>
      <c r="K3945" s="194" t="s">
        <v>510</v>
      </c>
      <c r="L3945" s="176"/>
      <c r="M3945" s="176">
        <v>1000</v>
      </c>
      <c r="N3945" s="80" t="s">
        <v>6855</v>
      </c>
      <c r="O3945" s="162"/>
      <c r="P3945" s="80" t="s">
        <v>3483</v>
      </c>
      <c r="Q3945" s="80"/>
      <c r="R3945" s="80"/>
      <c r="S3945" s="163"/>
      <c r="T3945" s="213"/>
      <c r="U3945" s="162"/>
      <c r="V3945" s="164"/>
      <c r="W3945" s="12" t="str">
        <f t="shared" si="823"/>
        <v>Mqtt1</v>
      </c>
      <c r="X3945" s="196" t="s">
        <v>10656</v>
      </c>
      <c r="Y3945" s="6" t="str">
        <f t="shared" si="825"/>
        <v>marpower/power-tag/kvm-captains-cabin-ships-office</v>
      </c>
      <c r="Z3945" s="103" t="str" cm="1">
        <f t="array" ref="Z3945">IF(COUNTIF(N3945,"spare"),"","$."&amp;_xlfn.REGEXEXTRACT(J3945,"^PT\d+[FQ]\d+_(.*)", 2))</f>
        <v>$.RMS_Current_Phase_B</v>
      </c>
      <c r="AA3945" s="12">
        <f t="shared" ref="AA3945:AA3958" si="829">AA3930+1</f>
        <v>25</v>
      </c>
      <c r="AB3945" s="6" t="s">
        <v>195</v>
      </c>
      <c r="AC3945" s="103">
        <v>3002</v>
      </c>
      <c r="AJ3945" s="80"/>
      <c r="AK3945" s="113" t="s">
        <v>1423</v>
      </c>
      <c r="AN3945" s="80"/>
      <c r="AO3945" s="80"/>
      <c r="AP3945" s="80"/>
      <c r="AQ3945" s="80"/>
      <c r="AR3945" s="127"/>
      <c r="AS3945" s="80"/>
      <c r="AT3945" s="7"/>
      <c r="AU3945" s="7"/>
      <c r="AV3945" s="165"/>
      <c r="AW3945" s="166"/>
      <c r="AX3945" s="137"/>
      <c r="AY3945" s="147"/>
      <c r="AZ3945" s="167"/>
      <c r="BA3945" s="167"/>
      <c r="BB3945" s="147" t="str">
        <f t="shared" si="827"/>
        <v/>
      </c>
      <c r="BC3945" s="168"/>
      <c r="BD3945" s="165"/>
      <c r="BE3945" s="165"/>
      <c r="BF3945" s="165"/>
      <c r="BG3945" s="165"/>
      <c r="BH3945" s="165"/>
      <c r="BI3945" s="165"/>
      <c r="BJ3945" s="165"/>
      <c r="BK3945" s="165"/>
      <c r="BL3945" s="165"/>
      <c r="BM3945" s="165"/>
      <c r="BN3945" s="165"/>
      <c r="BO3945" s="165"/>
      <c r="BP3945" s="165"/>
      <c r="BQ3945" s="165"/>
      <c r="BS3945" s="6"/>
      <c r="BT3945" s="11"/>
      <c r="BU3945" s="6"/>
      <c r="BV3945" s="6"/>
    </row>
    <row r="3946" spans="1:74" ht="15.75" x14ac:dyDescent="0.25">
      <c r="A3946" s="52" t="s">
        <v>1422</v>
      </c>
      <c r="B3946" s="56"/>
      <c r="C3946" s="7" t="s">
        <v>118</v>
      </c>
      <c r="D3946" s="7" t="s">
        <v>6559</v>
      </c>
      <c r="E3946" s="7"/>
      <c r="F3946" s="64"/>
      <c r="G3946" s="6"/>
      <c r="H3946" s="6"/>
      <c r="I3946" s="10" t="s">
        <v>110</v>
      </c>
      <c r="J3946" s="11" t="s">
        <v>3163</v>
      </c>
      <c r="K3946" s="194" t="s">
        <v>510</v>
      </c>
      <c r="L3946" s="176"/>
      <c r="M3946" s="176">
        <v>1000</v>
      </c>
      <c r="N3946" s="80" t="s">
        <v>6855</v>
      </c>
      <c r="O3946" s="162"/>
      <c r="P3946" s="80" t="s">
        <v>3484</v>
      </c>
      <c r="Q3946" s="80"/>
      <c r="R3946" s="80"/>
      <c r="S3946" s="163"/>
      <c r="T3946" s="213"/>
      <c r="U3946" s="162"/>
      <c r="V3946" s="164"/>
      <c r="W3946" s="12" t="str">
        <f t="shared" si="823"/>
        <v>Mqtt1</v>
      </c>
      <c r="X3946" s="196" t="s">
        <v>10656</v>
      </c>
      <c r="Y3946" s="6" t="str">
        <f t="shared" si="825"/>
        <v>marpower/power-tag/kvm-captains-cabin-ships-office</v>
      </c>
      <c r="Z3946" s="103" t="str" cm="1">
        <f t="array" ref="Z3946">IF(COUNTIF(N3946,"spare"),"","$."&amp;_xlfn.REGEXEXTRACT(J3946,"^PT\d+[FQ]\d+_(.*)", 2))</f>
        <v>$.RMS_Current_Phase_C</v>
      </c>
      <c r="AA3946" s="12">
        <f t="shared" si="829"/>
        <v>25</v>
      </c>
      <c r="AB3946" s="6" t="s">
        <v>195</v>
      </c>
      <c r="AC3946" s="103">
        <v>3004</v>
      </c>
      <c r="AJ3946" s="80"/>
      <c r="AK3946" s="113" t="s">
        <v>1423</v>
      </c>
      <c r="AN3946" s="80"/>
      <c r="AO3946" s="80"/>
      <c r="AP3946" s="80"/>
      <c r="AQ3946" s="80"/>
      <c r="AR3946" s="127"/>
      <c r="AS3946" s="80"/>
      <c r="AT3946" s="7"/>
      <c r="AU3946" s="7"/>
      <c r="AV3946" s="165"/>
      <c r="AW3946" s="166"/>
      <c r="AX3946" s="137"/>
      <c r="AY3946" s="147"/>
      <c r="AZ3946" s="167"/>
      <c r="BA3946" s="167"/>
      <c r="BB3946" s="147" t="str">
        <f t="shared" si="827"/>
        <v/>
      </c>
      <c r="BC3946" s="168"/>
      <c r="BD3946" s="165"/>
      <c r="BE3946" s="165"/>
      <c r="BF3946" s="165"/>
      <c r="BG3946" s="165"/>
      <c r="BH3946" s="165"/>
      <c r="BI3946" s="165"/>
      <c r="BJ3946" s="165"/>
      <c r="BK3946" s="165"/>
      <c r="BL3946" s="165"/>
      <c r="BM3946" s="165"/>
      <c r="BN3946" s="165"/>
      <c r="BO3946" s="165"/>
      <c r="BP3946" s="165"/>
      <c r="BQ3946" s="165"/>
      <c r="BS3946" s="6"/>
      <c r="BT3946" s="11"/>
      <c r="BU3946" s="6"/>
      <c r="BV3946" s="6"/>
    </row>
    <row r="3947" spans="1:74" ht="15.75" x14ac:dyDescent="0.25">
      <c r="A3947" s="52" t="s">
        <v>1422</v>
      </c>
      <c r="B3947" s="56"/>
      <c r="C3947" s="7" t="s">
        <v>118</v>
      </c>
      <c r="D3947" s="7" t="s">
        <v>6559</v>
      </c>
      <c r="E3947" s="7"/>
      <c r="F3947" s="64"/>
      <c r="G3947" s="6"/>
      <c r="H3947" s="6"/>
      <c r="I3947" s="10" t="s">
        <v>110</v>
      </c>
      <c r="J3947" s="11" t="s">
        <v>3164</v>
      </c>
      <c r="K3947" s="194" t="s">
        <v>510</v>
      </c>
      <c r="L3947" s="176"/>
      <c r="M3947" s="176">
        <v>1000</v>
      </c>
      <c r="N3947" s="80" t="s">
        <v>6855</v>
      </c>
      <c r="O3947" s="162"/>
      <c r="P3947" s="80" t="s">
        <v>3485</v>
      </c>
      <c r="Q3947" s="80"/>
      <c r="R3947" s="80"/>
      <c r="S3947" s="163"/>
      <c r="T3947" s="213"/>
      <c r="U3947" s="162"/>
      <c r="V3947" s="164"/>
      <c r="W3947" s="12" t="str">
        <f t="shared" si="823"/>
        <v>Mqtt1</v>
      </c>
      <c r="X3947" s="196" t="s">
        <v>10656</v>
      </c>
      <c r="Y3947" s="6" t="str">
        <f t="shared" si="825"/>
        <v>marpower/power-tag/kvm-captains-cabin-ships-office</v>
      </c>
      <c r="Z3947" s="103" t="str" cm="1">
        <f t="array" ref="Z3947">IF(COUNTIF(N3947,"spare"),"","$."&amp;_xlfn.REGEXEXTRACT(J3947,"^PT\d+[FQ]\d+_(.*)", 2))</f>
        <v>$.RMS_Current_Phase_Neut</v>
      </c>
      <c r="AA3947" s="12">
        <f t="shared" si="829"/>
        <v>25</v>
      </c>
      <c r="AB3947" s="6" t="s">
        <v>195</v>
      </c>
      <c r="AC3947" s="103">
        <v>3006</v>
      </c>
      <c r="AJ3947" s="80"/>
      <c r="AK3947" s="113" t="s">
        <v>1423</v>
      </c>
      <c r="AN3947" s="80"/>
      <c r="AO3947" s="80"/>
      <c r="AP3947" s="80"/>
      <c r="AQ3947" s="80"/>
      <c r="AR3947" s="127"/>
      <c r="AS3947" s="80"/>
      <c r="AT3947" s="7"/>
      <c r="AU3947" s="7"/>
      <c r="AV3947" s="165"/>
      <c r="AW3947" s="166"/>
      <c r="AX3947" s="137"/>
      <c r="AY3947" s="147"/>
      <c r="AZ3947" s="167"/>
      <c r="BA3947" s="167"/>
      <c r="BB3947" s="147" t="str">
        <f t="shared" si="827"/>
        <v/>
      </c>
      <c r="BC3947" s="168"/>
      <c r="BD3947" s="165"/>
      <c r="BE3947" s="165"/>
      <c r="BF3947" s="165"/>
      <c r="BG3947" s="165"/>
      <c r="BH3947" s="165"/>
      <c r="BI3947" s="165"/>
      <c r="BJ3947" s="165"/>
      <c r="BK3947" s="165"/>
      <c r="BL3947" s="165"/>
      <c r="BM3947" s="165"/>
      <c r="BN3947" s="165"/>
      <c r="BO3947" s="165"/>
      <c r="BP3947" s="165"/>
      <c r="BQ3947" s="165"/>
      <c r="BS3947" s="6"/>
      <c r="BT3947" s="11"/>
      <c r="BU3947" s="6"/>
      <c r="BV3947" s="6"/>
    </row>
    <row r="3948" spans="1:74" ht="15.75" x14ac:dyDescent="0.25">
      <c r="A3948" s="52" t="s">
        <v>1422</v>
      </c>
      <c r="B3948" s="56"/>
      <c r="C3948" s="7" t="s">
        <v>118</v>
      </c>
      <c r="D3948" s="7" t="s">
        <v>6559</v>
      </c>
      <c r="E3948" s="7"/>
      <c r="F3948" s="64"/>
      <c r="G3948" s="6"/>
      <c r="H3948" s="6"/>
      <c r="I3948" s="10" t="s">
        <v>110</v>
      </c>
      <c r="J3948" s="11" t="s">
        <v>8353</v>
      </c>
      <c r="K3948" s="194" t="s">
        <v>510</v>
      </c>
      <c r="L3948" s="176"/>
      <c r="M3948" s="176">
        <v>1000</v>
      </c>
      <c r="N3948" s="80" t="s">
        <v>6855</v>
      </c>
      <c r="O3948" s="162"/>
      <c r="P3948" s="80" t="s">
        <v>3486</v>
      </c>
      <c r="Q3948" s="80"/>
      <c r="R3948" s="80"/>
      <c r="S3948" s="163"/>
      <c r="T3948" s="213"/>
      <c r="U3948" s="162"/>
      <c r="V3948" s="164"/>
      <c r="W3948" s="12" t="str">
        <f t="shared" si="823"/>
        <v>Mqtt1</v>
      </c>
      <c r="X3948" s="196" t="s">
        <v>10656</v>
      </c>
      <c r="Y3948" s="6" t="str">
        <f t="shared" si="825"/>
        <v>marpower/power-tag/kvm-captains-cabin-ships-office</v>
      </c>
      <c r="Z3948" s="103" t="str" cm="1">
        <f t="array" ref="Z3948">IF(COUNTIF(N3948,"spare"),"","$."&amp;_xlfn.REGEXEXTRACT(J3948,"^PT\d+[FQ]\d+_(.*)", 2))</f>
        <v>$.RMS_Voltage_A_N</v>
      </c>
      <c r="AA3948" s="12">
        <f t="shared" si="829"/>
        <v>25</v>
      </c>
      <c r="AB3948" s="6" t="s">
        <v>195</v>
      </c>
      <c r="AC3948" s="103">
        <v>3028</v>
      </c>
      <c r="AJ3948" s="80"/>
      <c r="AK3948" s="113" t="s">
        <v>1424</v>
      </c>
      <c r="AN3948" s="80"/>
      <c r="AO3948" s="80"/>
      <c r="AP3948" s="80"/>
      <c r="AQ3948" s="80"/>
      <c r="AR3948" s="127"/>
      <c r="AS3948" s="80"/>
      <c r="AT3948" s="7"/>
      <c r="AU3948" s="7"/>
      <c r="AV3948" s="165"/>
      <c r="AW3948" s="166"/>
      <c r="AX3948" s="137"/>
      <c r="AY3948" s="147"/>
      <c r="AZ3948" s="167"/>
      <c r="BA3948" s="167"/>
      <c r="BB3948" s="147" t="str">
        <f t="shared" si="827"/>
        <v/>
      </c>
      <c r="BC3948" s="168"/>
      <c r="BD3948" s="165"/>
      <c r="BE3948" s="165"/>
      <c r="BF3948" s="165"/>
      <c r="BG3948" s="165"/>
      <c r="BH3948" s="165"/>
      <c r="BI3948" s="165"/>
      <c r="BJ3948" s="165"/>
      <c r="BK3948" s="165"/>
      <c r="BL3948" s="165"/>
      <c r="BM3948" s="165"/>
      <c r="BN3948" s="165"/>
      <c r="BO3948" s="165"/>
      <c r="BP3948" s="165"/>
      <c r="BQ3948" s="165"/>
      <c r="BS3948" s="6"/>
      <c r="BT3948" s="11"/>
      <c r="BU3948" s="6"/>
      <c r="BV3948" s="6"/>
    </row>
    <row r="3949" spans="1:74" ht="15.75" x14ac:dyDescent="0.25">
      <c r="A3949" s="52" t="s">
        <v>1422</v>
      </c>
      <c r="B3949" s="56"/>
      <c r="C3949" s="7" t="s">
        <v>118</v>
      </c>
      <c r="D3949" s="7" t="s">
        <v>6559</v>
      </c>
      <c r="E3949" s="7"/>
      <c r="F3949" s="64"/>
      <c r="G3949" s="6"/>
      <c r="H3949" s="6"/>
      <c r="I3949" s="10" t="s">
        <v>110</v>
      </c>
      <c r="J3949" s="11" t="s">
        <v>8530</v>
      </c>
      <c r="K3949" s="194" t="s">
        <v>510</v>
      </c>
      <c r="L3949" s="176"/>
      <c r="M3949" s="176">
        <v>1000</v>
      </c>
      <c r="N3949" s="80" t="s">
        <v>6855</v>
      </c>
      <c r="O3949" s="162"/>
      <c r="P3949" s="80" t="s">
        <v>3487</v>
      </c>
      <c r="Q3949" s="80"/>
      <c r="R3949" s="80"/>
      <c r="S3949" s="163"/>
      <c r="T3949" s="213"/>
      <c r="U3949" s="162"/>
      <c r="V3949" s="164"/>
      <c r="W3949" s="12" t="str">
        <f t="shared" si="823"/>
        <v>Mqtt1</v>
      </c>
      <c r="X3949" s="196" t="s">
        <v>10656</v>
      </c>
      <c r="Y3949" s="6" t="str">
        <f t="shared" si="825"/>
        <v>marpower/power-tag/kvm-captains-cabin-ships-office</v>
      </c>
      <c r="Z3949" s="103" t="str" cm="1">
        <f t="array" ref="Z3949">IF(COUNTIF(N3949,"spare"),"","$."&amp;_xlfn.REGEXEXTRACT(J3949,"^PT\d+[FQ]\d+_(.*)", 2))</f>
        <v>$.RMS_Voltage_B_N</v>
      </c>
      <c r="AA3949" s="12">
        <f t="shared" si="829"/>
        <v>25</v>
      </c>
      <c r="AB3949" s="6" t="s">
        <v>195</v>
      </c>
      <c r="AC3949" s="103">
        <v>3030</v>
      </c>
      <c r="AJ3949" s="80"/>
      <c r="AK3949" s="113" t="s">
        <v>1424</v>
      </c>
      <c r="AN3949" s="80"/>
      <c r="AO3949" s="80"/>
      <c r="AP3949" s="80"/>
      <c r="AQ3949" s="80"/>
      <c r="AR3949" s="127"/>
      <c r="AS3949" s="80"/>
      <c r="AT3949" s="7"/>
      <c r="AU3949" s="7"/>
      <c r="AV3949" s="165"/>
      <c r="AW3949" s="166"/>
      <c r="AX3949" s="137"/>
      <c r="AY3949" s="147"/>
      <c r="AZ3949" s="167"/>
      <c r="BA3949" s="167"/>
      <c r="BB3949" s="147" t="str">
        <f t="shared" si="827"/>
        <v/>
      </c>
      <c r="BC3949" s="168"/>
      <c r="BD3949" s="165"/>
      <c r="BE3949" s="165"/>
      <c r="BF3949" s="165"/>
      <c r="BG3949" s="165"/>
      <c r="BH3949" s="165"/>
      <c r="BI3949" s="165"/>
      <c r="BJ3949" s="165"/>
      <c r="BK3949" s="165"/>
      <c r="BL3949" s="165"/>
      <c r="BM3949" s="165"/>
      <c r="BN3949" s="165"/>
      <c r="BO3949" s="165"/>
      <c r="BP3949" s="165"/>
      <c r="BQ3949" s="165"/>
      <c r="BS3949" s="6"/>
      <c r="BT3949" s="11"/>
      <c r="BU3949" s="6"/>
      <c r="BV3949" s="6"/>
    </row>
    <row r="3950" spans="1:74" ht="15.75" x14ac:dyDescent="0.25">
      <c r="A3950" s="52" t="s">
        <v>1422</v>
      </c>
      <c r="B3950" s="56"/>
      <c r="C3950" s="7" t="s">
        <v>118</v>
      </c>
      <c r="D3950" s="7" t="s">
        <v>6559</v>
      </c>
      <c r="E3950" s="7"/>
      <c r="F3950" s="64"/>
      <c r="G3950" s="6"/>
      <c r="H3950" s="6"/>
      <c r="I3950" s="10" t="s">
        <v>110</v>
      </c>
      <c r="J3950" s="11" t="s">
        <v>8707</v>
      </c>
      <c r="K3950" s="194" t="s">
        <v>510</v>
      </c>
      <c r="L3950" s="176"/>
      <c r="M3950" s="176">
        <v>1000</v>
      </c>
      <c r="N3950" s="80" t="s">
        <v>6855</v>
      </c>
      <c r="O3950" s="162"/>
      <c r="P3950" s="80" t="s">
        <v>3488</v>
      </c>
      <c r="Q3950" s="80"/>
      <c r="R3950" s="80"/>
      <c r="S3950" s="163"/>
      <c r="T3950" s="213"/>
      <c r="U3950" s="162"/>
      <c r="V3950" s="164"/>
      <c r="W3950" s="12" t="str">
        <f t="shared" si="823"/>
        <v>Mqtt1</v>
      </c>
      <c r="X3950" s="196" t="s">
        <v>10656</v>
      </c>
      <c r="Y3950" s="6" t="str">
        <f t="shared" si="825"/>
        <v>marpower/power-tag/kvm-captains-cabin-ships-office</v>
      </c>
      <c r="Z3950" s="103" t="str" cm="1">
        <f t="array" ref="Z3950">IF(COUNTIF(N3950,"spare"),"","$."&amp;_xlfn.REGEXEXTRACT(J3950,"^PT\d+[FQ]\d+_(.*)", 2))</f>
        <v>$.RMS_Voltage_C_N</v>
      </c>
      <c r="AA3950" s="12">
        <f t="shared" si="829"/>
        <v>25</v>
      </c>
      <c r="AB3950" s="6" t="s">
        <v>195</v>
      </c>
      <c r="AC3950" s="103">
        <v>3032</v>
      </c>
      <c r="AJ3950" s="80"/>
      <c r="AK3950" s="113" t="s">
        <v>1424</v>
      </c>
      <c r="AN3950" s="80"/>
      <c r="AO3950" s="80"/>
      <c r="AP3950" s="80"/>
      <c r="AQ3950" s="80"/>
      <c r="AR3950" s="127"/>
      <c r="AS3950" s="80"/>
      <c r="AT3950" s="7"/>
      <c r="AU3950" s="7"/>
      <c r="AV3950" s="165"/>
      <c r="AW3950" s="166"/>
      <c r="AX3950" s="137"/>
      <c r="AY3950" s="147"/>
      <c r="AZ3950" s="167"/>
      <c r="BA3950" s="167"/>
      <c r="BB3950" s="147" t="str">
        <f t="shared" si="827"/>
        <v/>
      </c>
      <c r="BC3950" s="168"/>
      <c r="BD3950" s="165"/>
      <c r="BE3950" s="165"/>
      <c r="BF3950" s="165"/>
      <c r="BG3950" s="165"/>
      <c r="BH3950" s="165"/>
      <c r="BI3950" s="165"/>
      <c r="BJ3950" s="165"/>
      <c r="BK3950" s="165"/>
      <c r="BL3950" s="165"/>
      <c r="BM3950" s="165"/>
      <c r="BN3950" s="165"/>
      <c r="BO3950" s="165"/>
      <c r="BP3950" s="165"/>
      <c r="BQ3950" s="165"/>
      <c r="BS3950" s="6"/>
      <c r="BT3950" s="11"/>
      <c r="BU3950" s="6"/>
      <c r="BV3950" s="6"/>
    </row>
    <row r="3951" spans="1:74" ht="15.75" x14ac:dyDescent="0.25">
      <c r="A3951" s="52" t="s">
        <v>1422</v>
      </c>
      <c r="B3951" s="56"/>
      <c r="C3951" s="7" t="s">
        <v>118</v>
      </c>
      <c r="D3951" s="7" t="s">
        <v>6559</v>
      </c>
      <c r="E3951" s="7"/>
      <c r="F3951" s="64"/>
      <c r="G3951" s="6"/>
      <c r="H3951" s="6"/>
      <c r="I3951" s="10" t="s">
        <v>110</v>
      </c>
      <c r="J3951" s="11" t="s">
        <v>3165</v>
      </c>
      <c r="K3951" s="194" t="s">
        <v>510</v>
      </c>
      <c r="L3951" s="176"/>
      <c r="M3951" s="176">
        <v>1000</v>
      </c>
      <c r="N3951" s="80" t="s">
        <v>6855</v>
      </c>
      <c r="O3951" s="162"/>
      <c r="P3951" s="80" t="s">
        <v>3489</v>
      </c>
      <c r="Q3951" s="80"/>
      <c r="R3951" s="80"/>
      <c r="S3951" s="163"/>
      <c r="T3951" s="213"/>
      <c r="U3951" s="162"/>
      <c r="V3951" s="164"/>
      <c r="W3951" s="12" t="str">
        <f t="shared" si="823"/>
        <v>Mqtt1</v>
      </c>
      <c r="X3951" s="196" t="s">
        <v>10656</v>
      </c>
      <c r="Y3951" s="6" t="str">
        <f t="shared" si="825"/>
        <v>marpower/power-tag/kvm-captains-cabin-ships-office</v>
      </c>
      <c r="Z3951" s="103" t="str" cm="1">
        <f t="array" ref="Z3951">IF(COUNTIF(N3951,"spare"),"","$."&amp;_xlfn.REGEXEXTRACT(J3951,"^PT\d+[FQ]\d+_(.*)", 2))</f>
        <v>$.Active_Power_Phase_A</v>
      </c>
      <c r="AA3951" s="12">
        <f t="shared" si="829"/>
        <v>25</v>
      </c>
      <c r="AB3951" s="6" t="s">
        <v>195</v>
      </c>
      <c r="AC3951" s="103">
        <v>3054</v>
      </c>
      <c r="AJ3951" s="80"/>
      <c r="AK3951" s="113" t="s">
        <v>1425</v>
      </c>
      <c r="AN3951" s="80"/>
      <c r="AO3951" s="80"/>
      <c r="AP3951" s="80"/>
      <c r="AQ3951" s="80"/>
      <c r="AR3951" s="127"/>
      <c r="AS3951" s="80"/>
      <c r="AT3951" s="7"/>
      <c r="AU3951" s="7"/>
      <c r="AV3951" s="165"/>
      <c r="AW3951" s="166"/>
      <c r="AX3951" s="137"/>
      <c r="AY3951" s="147"/>
      <c r="AZ3951" s="167"/>
      <c r="BA3951" s="167"/>
      <c r="BB3951" s="147" t="str">
        <f t="shared" si="827"/>
        <v/>
      </c>
      <c r="BC3951" s="168"/>
      <c r="BD3951" s="165"/>
      <c r="BE3951" s="165"/>
      <c r="BF3951" s="165"/>
      <c r="BG3951" s="165"/>
      <c r="BH3951" s="165"/>
      <c r="BI3951" s="165"/>
      <c r="BJ3951" s="165"/>
      <c r="BK3951" s="165"/>
      <c r="BL3951" s="165"/>
      <c r="BM3951" s="165"/>
      <c r="BN3951" s="165"/>
      <c r="BO3951" s="165"/>
      <c r="BP3951" s="165"/>
      <c r="BQ3951" s="165"/>
      <c r="BS3951" s="6"/>
      <c r="BT3951" s="11"/>
      <c r="BU3951" s="6"/>
      <c r="BV3951" s="6"/>
    </row>
    <row r="3952" spans="1:74" ht="15.75" x14ac:dyDescent="0.25">
      <c r="A3952" s="52" t="s">
        <v>1422</v>
      </c>
      <c r="B3952" s="56"/>
      <c r="C3952" s="7" t="s">
        <v>118</v>
      </c>
      <c r="D3952" s="7" t="s">
        <v>6559</v>
      </c>
      <c r="E3952" s="7"/>
      <c r="F3952" s="64"/>
      <c r="G3952" s="6"/>
      <c r="H3952" s="6"/>
      <c r="I3952" s="10" t="s">
        <v>110</v>
      </c>
      <c r="J3952" s="11" t="s">
        <v>3166</v>
      </c>
      <c r="K3952" s="194" t="s">
        <v>510</v>
      </c>
      <c r="L3952" s="176"/>
      <c r="M3952" s="176">
        <v>1000</v>
      </c>
      <c r="N3952" s="80" t="s">
        <v>6855</v>
      </c>
      <c r="O3952" s="162"/>
      <c r="P3952" s="80" t="s">
        <v>3490</v>
      </c>
      <c r="Q3952" s="80"/>
      <c r="R3952" s="80"/>
      <c r="S3952" s="163"/>
      <c r="T3952" s="213"/>
      <c r="U3952" s="162"/>
      <c r="V3952" s="164"/>
      <c r="W3952" s="12" t="str">
        <f t="shared" si="823"/>
        <v>Mqtt1</v>
      </c>
      <c r="X3952" s="196" t="s">
        <v>10656</v>
      </c>
      <c r="Y3952" s="6" t="str">
        <f t="shared" si="825"/>
        <v>marpower/power-tag/kvm-captains-cabin-ships-office</v>
      </c>
      <c r="Z3952" s="103" t="str" cm="1">
        <f t="array" ref="Z3952">IF(COUNTIF(N3952,"spare"),"","$."&amp;_xlfn.REGEXEXTRACT(J3952,"^PT\d+[FQ]\d+_(.*)", 2))</f>
        <v>$.Active_Power_Phase_B</v>
      </c>
      <c r="AA3952" s="12">
        <f t="shared" si="829"/>
        <v>25</v>
      </c>
      <c r="AB3952" s="6" t="s">
        <v>195</v>
      </c>
      <c r="AC3952" s="103">
        <v>3056</v>
      </c>
      <c r="AJ3952" s="80"/>
      <c r="AK3952" s="113" t="s">
        <v>1425</v>
      </c>
      <c r="AN3952" s="80"/>
      <c r="AO3952" s="80"/>
      <c r="AP3952" s="80"/>
      <c r="AQ3952" s="80"/>
      <c r="AR3952" s="127"/>
      <c r="AS3952" s="80"/>
      <c r="AT3952" s="7"/>
      <c r="AU3952" s="7"/>
      <c r="AV3952" s="165"/>
      <c r="AW3952" s="166"/>
      <c r="AX3952" s="137"/>
      <c r="AY3952" s="147"/>
      <c r="AZ3952" s="167"/>
      <c r="BA3952" s="167"/>
      <c r="BB3952" s="147" t="str">
        <f t="shared" si="827"/>
        <v/>
      </c>
      <c r="BC3952" s="168"/>
      <c r="BD3952" s="165"/>
      <c r="BE3952" s="165"/>
      <c r="BF3952" s="165"/>
      <c r="BG3952" s="165"/>
      <c r="BH3952" s="165"/>
      <c r="BI3952" s="165"/>
      <c r="BJ3952" s="165"/>
      <c r="BK3952" s="165"/>
      <c r="BL3952" s="165"/>
      <c r="BM3952" s="165"/>
      <c r="BN3952" s="165"/>
      <c r="BO3952" s="165"/>
      <c r="BP3952" s="165"/>
      <c r="BQ3952" s="165"/>
      <c r="BS3952" s="6"/>
      <c r="BT3952" s="11"/>
      <c r="BU3952" s="6"/>
      <c r="BV3952" s="6"/>
    </row>
    <row r="3953" spans="1:74" ht="15.75" x14ac:dyDescent="0.25">
      <c r="A3953" s="52" t="s">
        <v>1422</v>
      </c>
      <c r="B3953" s="56"/>
      <c r="C3953" s="7" t="s">
        <v>118</v>
      </c>
      <c r="D3953" s="7" t="s">
        <v>6559</v>
      </c>
      <c r="E3953" s="7"/>
      <c r="F3953" s="64"/>
      <c r="G3953" s="6"/>
      <c r="H3953" s="6"/>
      <c r="I3953" s="10" t="s">
        <v>110</v>
      </c>
      <c r="J3953" s="11" t="s">
        <v>3167</v>
      </c>
      <c r="K3953" s="194" t="s">
        <v>510</v>
      </c>
      <c r="L3953" s="176"/>
      <c r="M3953" s="176">
        <v>1000</v>
      </c>
      <c r="N3953" s="80" t="s">
        <v>6855</v>
      </c>
      <c r="O3953" s="162"/>
      <c r="P3953" s="80" t="s">
        <v>3491</v>
      </c>
      <c r="Q3953" s="80"/>
      <c r="R3953" s="80"/>
      <c r="S3953" s="163"/>
      <c r="T3953" s="213"/>
      <c r="U3953" s="162"/>
      <c r="V3953" s="164"/>
      <c r="W3953" s="12" t="str">
        <f t="shared" si="823"/>
        <v>Mqtt1</v>
      </c>
      <c r="X3953" s="196" t="s">
        <v>10656</v>
      </c>
      <c r="Y3953" s="6" t="str">
        <f t="shared" si="825"/>
        <v>marpower/power-tag/kvm-captains-cabin-ships-office</v>
      </c>
      <c r="Z3953" s="103" t="str" cm="1">
        <f t="array" ref="Z3953">IF(COUNTIF(N3953,"spare"),"","$."&amp;_xlfn.REGEXEXTRACT(J3953,"^PT\d+[FQ]\d+_(.*)", 2))</f>
        <v>$.Active_Power_Phase_C</v>
      </c>
      <c r="AA3953" s="12">
        <f t="shared" si="829"/>
        <v>25</v>
      </c>
      <c r="AB3953" s="6" t="s">
        <v>195</v>
      </c>
      <c r="AC3953" s="103">
        <v>3058</v>
      </c>
      <c r="AJ3953" s="80"/>
      <c r="AK3953" s="113" t="s">
        <v>1425</v>
      </c>
      <c r="AN3953" s="80"/>
      <c r="AO3953" s="80"/>
      <c r="AP3953" s="80"/>
      <c r="AQ3953" s="80"/>
      <c r="AR3953" s="127"/>
      <c r="AS3953" s="80"/>
      <c r="AT3953" s="7"/>
      <c r="AU3953" s="7"/>
      <c r="AV3953" s="165"/>
      <c r="AW3953" s="166"/>
      <c r="AX3953" s="137"/>
      <c r="AY3953" s="147"/>
      <c r="AZ3953" s="167"/>
      <c r="BA3953" s="167"/>
      <c r="BB3953" s="147" t="str">
        <f t="shared" si="827"/>
        <v/>
      </c>
      <c r="BC3953" s="168"/>
      <c r="BD3953" s="165"/>
      <c r="BE3953" s="165"/>
      <c r="BF3953" s="165"/>
      <c r="BG3953" s="165"/>
      <c r="BH3953" s="165"/>
      <c r="BI3953" s="165"/>
      <c r="BJ3953" s="165"/>
      <c r="BK3953" s="165"/>
      <c r="BL3953" s="165"/>
      <c r="BM3953" s="165"/>
      <c r="BN3953" s="165"/>
      <c r="BO3953" s="165"/>
      <c r="BP3953" s="165"/>
      <c r="BQ3953" s="165"/>
      <c r="BS3953" s="6"/>
      <c r="BT3953" s="11"/>
      <c r="BU3953" s="6"/>
      <c r="BV3953" s="6"/>
    </row>
    <row r="3954" spans="1:74" ht="15.75" x14ac:dyDescent="0.25">
      <c r="A3954" s="52" t="s">
        <v>1422</v>
      </c>
      <c r="B3954" s="56"/>
      <c r="C3954" s="7" t="s">
        <v>118</v>
      </c>
      <c r="D3954" s="7" t="s">
        <v>6559</v>
      </c>
      <c r="E3954" s="7"/>
      <c r="F3954" s="64"/>
      <c r="G3954" s="6"/>
      <c r="H3954" s="6"/>
      <c r="I3954" s="10" t="s">
        <v>110</v>
      </c>
      <c r="J3954" s="11" t="s">
        <v>3168</v>
      </c>
      <c r="K3954" s="194" t="s">
        <v>510</v>
      </c>
      <c r="L3954" s="176"/>
      <c r="M3954" s="176">
        <v>1000</v>
      </c>
      <c r="N3954" s="80" t="s">
        <v>6855</v>
      </c>
      <c r="O3954" s="162"/>
      <c r="P3954" s="80" t="s">
        <v>3492</v>
      </c>
      <c r="Q3954" s="80"/>
      <c r="R3954" s="80"/>
      <c r="S3954" s="163"/>
      <c r="T3954" s="213"/>
      <c r="U3954" s="162"/>
      <c r="V3954" s="164"/>
      <c r="W3954" s="12" t="str">
        <f t="shared" si="823"/>
        <v>Mqtt1</v>
      </c>
      <c r="X3954" s="196" t="s">
        <v>10656</v>
      </c>
      <c r="Y3954" s="6" t="str">
        <f t="shared" si="825"/>
        <v>marpower/power-tag/kvm-captains-cabin-ships-office</v>
      </c>
      <c r="Z3954" s="103" t="str" cm="1">
        <f t="array" ref="Z3954">IF(COUNTIF(N3954,"spare"),"","$."&amp;_xlfn.REGEXEXTRACT(J3954,"^PT\d+[FQ]\d+_(.*)", 2))</f>
        <v>$.Total_Active_Power</v>
      </c>
      <c r="AA3954" s="12">
        <f t="shared" si="829"/>
        <v>25</v>
      </c>
      <c r="AB3954" s="6" t="s">
        <v>195</v>
      </c>
      <c r="AC3954" s="103">
        <v>3060</v>
      </c>
      <c r="AJ3954" s="80"/>
      <c r="AK3954" s="113" t="s">
        <v>1425</v>
      </c>
      <c r="AN3954" s="80"/>
      <c r="AO3954" s="80"/>
      <c r="AP3954" s="80"/>
      <c r="AQ3954" s="80"/>
      <c r="AR3954" s="127"/>
      <c r="AS3954" s="80"/>
      <c r="AT3954" s="7"/>
      <c r="AU3954" s="7"/>
      <c r="AV3954" s="165"/>
      <c r="AW3954" s="166"/>
      <c r="AX3954" s="137"/>
      <c r="AY3954" s="147"/>
      <c r="AZ3954" s="167"/>
      <c r="BA3954" s="167"/>
      <c r="BB3954" s="147" t="str">
        <f t="shared" si="827"/>
        <v/>
      </c>
      <c r="BC3954" s="168"/>
      <c r="BD3954" s="165"/>
      <c r="BE3954" s="165"/>
      <c r="BF3954" s="165"/>
      <c r="BG3954" s="165"/>
      <c r="BH3954" s="165"/>
      <c r="BI3954" s="165"/>
      <c r="BJ3954" s="165"/>
      <c r="BK3954" s="165"/>
      <c r="BL3954" s="165"/>
      <c r="BM3954" s="165"/>
      <c r="BN3954" s="165"/>
      <c r="BO3954" s="165"/>
      <c r="BP3954" s="165"/>
      <c r="BQ3954" s="165"/>
      <c r="BS3954" s="6"/>
      <c r="BT3954" s="11"/>
      <c r="BU3954" s="6"/>
      <c r="BV3954" s="6"/>
    </row>
    <row r="3955" spans="1:74" ht="15.75" x14ac:dyDescent="0.25">
      <c r="A3955" s="52" t="s">
        <v>1422</v>
      </c>
      <c r="B3955" s="56"/>
      <c r="C3955" s="7" t="s">
        <v>118</v>
      </c>
      <c r="D3955" s="7" t="s">
        <v>6559</v>
      </c>
      <c r="E3955" s="7"/>
      <c r="F3955" s="64"/>
      <c r="G3955" s="6"/>
      <c r="H3955" s="6"/>
      <c r="I3955" s="10" t="s">
        <v>110</v>
      </c>
      <c r="J3955" s="11" t="s">
        <v>3169</v>
      </c>
      <c r="K3955" s="194" t="s">
        <v>510</v>
      </c>
      <c r="L3955" s="176"/>
      <c r="M3955" s="176">
        <v>1000</v>
      </c>
      <c r="N3955" s="80" t="s">
        <v>6855</v>
      </c>
      <c r="O3955" s="162"/>
      <c r="P3955" s="80" t="s">
        <v>3493</v>
      </c>
      <c r="Q3955" s="80"/>
      <c r="R3955" s="80"/>
      <c r="S3955" s="163"/>
      <c r="T3955" s="213"/>
      <c r="U3955" s="162"/>
      <c r="V3955" s="164"/>
      <c r="W3955" s="12" t="str">
        <f t="shared" si="823"/>
        <v>Mqtt1</v>
      </c>
      <c r="X3955" s="196" t="s">
        <v>10656</v>
      </c>
      <c r="Y3955" s="6" t="str">
        <f t="shared" si="825"/>
        <v>marpower/power-tag/kvm-captains-cabin-ships-office</v>
      </c>
      <c r="Z3955" s="103" t="str" cm="1">
        <f t="array" ref="Z3955">IF(COUNTIF(N3955,"spare"),"","$."&amp;_xlfn.REGEXEXTRACT(J3955,"^PT\d+[FQ]\d+_(.*)", 2))</f>
        <v>$.Power_Factor_Phase_A</v>
      </c>
      <c r="AA3955" s="12">
        <f t="shared" si="829"/>
        <v>25</v>
      </c>
      <c r="AB3955" s="6" t="s">
        <v>195</v>
      </c>
      <c r="AC3955" s="103">
        <v>3078</v>
      </c>
      <c r="AJ3955" s="80"/>
      <c r="AK3955" s="113" t="s">
        <v>1426</v>
      </c>
      <c r="AN3955" s="80"/>
      <c r="AO3955" s="80"/>
      <c r="AP3955" s="80"/>
      <c r="AQ3955" s="80"/>
      <c r="AR3955" s="127"/>
      <c r="AS3955" s="80"/>
      <c r="AT3955" s="7"/>
      <c r="AU3955" s="7"/>
      <c r="AV3955" s="165"/>
      <c r="AW3955" s="166"/>
      <c r="AX3955" s="137"/>
      <c r="AY3955" s="147"/>
      <c r="AZ3955" s="167"/>
      <c r="BA3955" s="167"/>
      <c r="BB3955" s="147" t="str">
        <f t="shared" si="827"/>
        <v/>
      </c>
      <c r="BC3955" s="168"/>
      <c r="BD3955" s="165"/>
      <c r="BE3955" s="165"/>
      <c r="BF3955" s="165"/>
      <c r="BG3955" s="165"/>
      <c r="BH3955" s="165"/>
      <c r="BI3955" s="165"/>
      <c r="BJ3955" s="165"/>
      <c r="BK3955" s="165"/>
      <c r="BL3955" s="165"/>
      <c r="BM3955" s="165"/>
      <c r="BN3955" s="165"/>
      <c r="BO3955" s="165"/>
      <c r="BP3955" s="165"/>
      <c r="BQ3955" s="165"/>
      <c r="BS3955" s="6"/>
      <c r="BT3955" s="11"/>
      <c r="BU3955" s="6"/>
      <c r="BV3955" s="6"/>
    </row>
    <row r="3956" spans="1:74" ht="15.75" x14ac:dyDescent="0.25">
      <c r="A3956" s="52" t="s">
        <v>1422</v>
      </c>
      <c r="B3956" s="56"/>
      <c r="C3956" s="7" t="s">
        <v>118</v>
      </c>
      <c r="D3956" s="7" t="s">
        <v>6559</v>
      </c>
      <c r="E3956" s="7"/>
      <c r="F3956" s="64"/>
      <c r="G3956" s="6"/>
      <c r="H3956" s="6"/>
      <c r="I3956" s="10" t="s">
        <v>110</v>
      </c>
      <c r="J3956" s="11" t="s">
        <v>3170</v>
      </c>
      <c r="K3956" s="194" t="s">
        <v>510</v>
      </c>
      <c r="L3956" s="176"/>
      <c r="M3956" s="176">
        <v>1000</v>
      </c>
      <c r="N3956" s="80" t="s">
        <v>6855</v>
      </c>
      <c r="O3956" s="162"/>
      <c r="P3956" s="80" t="s">
        <v>3494</v>
      </c>
      <c r="Q3956" s="80"/>
      <c r="R3956" s="80"/>
      <c r="S3956" s="163"/>
      <c r="T3956" s="213"/>
      <c r="U3956" s="162"/>
      <c r="V3956" s="164"/>
      <c r="W3956" s="12" t="str">
        <f t="shared" si="823"/>
        <v>Mqtt1</v>
      </c>
      <c r="X3956" s="196" t="s">
        <v>10656</v>
      </c>
      <c r="Y3956" s="6" t="str">
        <f t="shared" si="825"/>
        <v>marpower/power-tag/kvm-captains-cabin-ships-office</v>
      </c>
      <c r="Z3956" s="103" t="str" cm="1">
        <f t="array" ref="Z3956">IF(COUNTIF(N3956,"spare"),"","$."&amp;_xlfn.REGEXEXTRACT(J3956,"^PT\d+[FQ]\d+_(.*)", 2))</f>
        <v>$.Power_Factor_Phase_B</v>
      </c>
      <c r="AA3956" s="12">
        <f t="shared" si="829"/>
        <v>25</v>
      </c>
      <c r="AB3956" s="6" t="s">
        <v>195</v>
      </c>
      <c r="AC3956" s="103">
        <v>3080</v>
      </c>
      <c r="AJ3956" s="80"/>
      <c r="AK3956" s="113" t="s">
        <v>1426</v>
      </c>
      <c r="AN3956" s="80"/>
      <c r="AO3956" s="80"/>
      <c r="AP3956" s="80"/>
      <c r="AQ3956" s="80"/>
      <c r="AR3956" s="127"/>
      <c r="AS3956" s="80"/>
      <c r="AT3956" s="7"/>
      <c r="AU3956" s="7"/>
      <c r="AV3956" s="165"/>
      <c r="AW3956" s="166"/>
      <c r="AX3956" s="137"/>
      <c r="AY3956" s="147"/>
      <c r="AZ3956" s="167"/>
      <c r="BA3956" s="167"/>
      <c r="BB3956" s="147" t="str">
        <f t="shared" si="827"/>
        <v/>
      </c>
      <c r="BC3956" s="168"/>
      <c r="BD3956" s="165"/>
      <c r="BE3956" s="165"/>
      <c r="BF3956" s="165"/>
      <c r="BG3956" s="165"/>
      <c r="BH3956" s="165"/>
      <c r="BI3956" s="165"/>
      <c r="BJ3956" s="165"/>
      <c r="BK3956" s="165"/>
      <c r="BL3956" s="165"/>
      <c r="BM3956" s="165"/>
      <c r="BN3956" s="165"/>
      <c r="BO3956" s="165"/>
      <c r="BP3956" s="165"/>
      <c r="BQ3956" s="165"/>
      <c r="BS3956" s="6"/>
      <c r="BT3956" s="11"/>
      <c r="BU3956" s="6"/>
      <c r="BV3956" s="6"/>
    </row>
    <row r="3957" spans="1:74" ht="15.75" x14ac:dyDescent="0.25">
      <c r="A3957" s="52" t="s">
        <v>1422</v>
      </c>
      <c r="B3957" s="56"/>
      <c r="C3957" s="7" t="s">
        <v>118</v>
      </c>
      <c r="D3957" s="7" t="s">
        <v>6559</v>
      </c>
      <c r="E3957" s="7"/>
      <c r="F3957" s="64"/>
      <c r="G3957" s="6"/>
      <c r="H3957" s="6"/>
      <c r="I3957" s="10" t="s">
        <v>110</v>
      </c>
      <c r="J3957" s="11" t="s">
        <v>3171</v>
      </c>
      <c r="K3957" s="194" t="s">
        <v>510</v>
      </c>
      <c r="L3957" s="176"/>
      <c r="M3957" s="176">
        <v>1000</v>
      </c>
      <c r="N3957" s="80" t="s">
        <v>6855</v>
      </c>
      <c r="O3957" s="162"/>
      <c r="P3957" s="80" t="s">
        <v>3495</v>
      </c>
      <c r="Q3957" s="80"/>
      <c r="R3957" s="80"/>
      <c r="S3957" s="163"/>
      <c r="T3957" s="213"/>
      <c r="U3957" s="162"/>
      <c r="V3957" s="164"/>
      <c r="W3957" s="12" t="str">
        <f t="shared" si="823"/>
        <v>Mqtt1</v>
      </c>
      <c r="X3957" s="196" t="s">
        <v>10656</v>
      </c>
      <c r="Y3957" s="6" t="str">
        <f t="shared" si="825"/>
        <v>marpower/power-tag/kvm-captains-cabin-ships-office</v>
      </c>
      <c r="Z3957" s="103" t="str" cm="1">
        <f t="array" ref="Z3957">IF(COUNTIF(N3957,"spare"),"","$."&amp;_xlfn.REGEXEXTRACT(J3957,"^PT\d+[FQ]\d+_(.*)", 2))</f>
        <v>$.Power_Factor_Phase_C</v>
      </c>
      <c r="AA3957" s="12">
        <f t="shared" si="829"/>
        <v>25</v>
      </c>
      <c r="AB3957" s="6" t="s">
        <v>195</v>
      </c>
      <c r="AC3957" s="103">
        <v>3082</v>
      </c>
      <c r="AJ3957" s="80"/>
      <c r="AK3957" s="113" t="s">
        <v>1426</v>
      </c>
      <c r="AN3957" s="80"/>
      <c r="AO3957" s="80"/>
      <c r="AP3957" s="80"/>
      <c r="AQ3957" s="80"/>
      <c r="AR3957" s="127"/>
      <c r="AS3957" s="80"/>
      <c r="AT3957" s="7"/>
      <c r="AU3957" s="7"/>
      <c r="AV3957" s="165"/>
      <c r="AW3957" s="166"/>
      <c r="AX3957" s="137"/>
      <c r="AY3957" s="147"/>
      <c r="AZ3957" s="167"/>
      <c r="BA3957" s="167"/>
      <c r="BB3957" s="147" t="str">
        <f t="shared" si="827"/>
        <v/>
      </c>
      <c r="BC3957" s="168"/>
      <c r="BD3957" s="165"/>
      <c r="BE3957" s="165"/>
      <c r="BF3957" s="165"/>
      <c r="BG3957" s="165"/>
      <c r="BH3957" s="165"/>
      <c r="BI3957" s="165"/>
      <c r="BJ3957" s="165"/>
      <c r="BK3957" s="165"/>
      <c r="BL3957" s="165"/>
      <c r="BM3957" s="165"/>
      <c r="BN3957" s="165"/>
      <c r="BO3957" s="165"/>
      <c r="BP3957" s="165"/>
      <c r="BQ3957" s="165"/>
      <c r="BS3957" s="6"/>
      <c r="BT3957" s="11"/>
      <c r="BU3957" s="6"/>
      <c r="BV3957" s="6"/>
    </row>
    <row r="3958" spans="1:74" ht="15.75" x14ac:dyDescent="0.25">
      <c r="A3958" s="52" t="s">
        <v>1422</v>
      </c>
      <c r="B3958" s="56"/>
      <c r="C3958" s="7" t="s">
        <v>118</v>
      </c>
      <c r="D3958" s="7" t="s">
        <v>6559</v>
      </c>
      <c r="E3958" s="7"/>
      <c r="F3958" s="64"/>
      <c r="G3958" s="6"/>
      <c r="H3958" s="6"/>
      <c r="I3958" s="10" t="s">
        <v>110</v>
      </c>
      <c r="J3958" s="11" t="s">
        <v>3172</v>
      </c>
      <c r="K3958" s="194" t="s">
        <v>510</v>
      </c>
      <c r="L3958" s="176"/>
      <c r="M3958" s="176">
        <v>1000</v>
      </c>
      <c r="N3958" s="80" t="s">
        <v>6855</v>
      </c>
      <c r="O3958" s="162"/>
      <c r="P3958" s="80" t="s">
        <v>3496</v>
      </c>
      <c r="Q3958" s="80"/>
      <c r="R3958" s="80"/>
      <c r="S3958" s="163"/>
      <c r="T3958" s="213"/>
      <c r="U3958" s="162"/>
      <c r="V3958" s="164"/>
      <c r="W3958" s="12" t="str">
        <f t="shared" si="823"/>
        <v>Mqtt1</v>
      </c>
      <c r="X3958" s="196" t="s">
        <v>10656</v>
      </c>
      <c r="Y3958" s="6" t="str">
        <f t="shared" si="825"/>
        <v>marpower/power-tag/kvm-captains-cabin-ships-office</v>
      </c>
      <c r="Z3958" s="103" t="str" cm="1">
        <f t="array" ref="Z3958">IF(COUNTIF(N3958,"spare"),"","$."&amp;_xlfn.REGEXEXTRACT(J3958,"^PT\d+[FQ]\d+_(.*)", 2))</f>
        <v>$.Total_Power_Factor</v>
      </c>
      <c r="AA3958" s="12">
        <f t="shared" si="829"/>
        <v>25</v>
      </c>
      <c r="AB3958" s="6" t="s">
        <v>195</v>
      </c>
      <c r="AC3958" s="103">
        <v>3084</v>
      </c>
      <c r="AJ3958" s="80"/>
      <c r="AK3958" s="113" t="s">
        <v>1426</v>
      </c>
      <c r="AN3958" s="80"/>
      <c r="AO3958" s="80"/>
      <c r="AP3958" s="80"/>
      <c r="AQ3958" s="80"/>
      <c r="AR3958" s="127"/>
      <c r="AS3958" s="80"/>
      <c r="AT3958" s="7"/>
      <c r="AU3958" s="7"/>
      <c r="AV3958" s="165"/>
      <c r="AW3958" s="166"/>
      <c r="AX3958" s="137"/>
      <c r="AY3958" s="147"/>
      <c r="AZ3958" s="167"/>
      <c r="BA3958" s="167"/>
      <c r="BB3958" s="147" t="str">
        <f t="shared" si="827"/>
        <v/>
      </c>
      <c r="BC3958" s="168"/>
      <c r="BD3958" s="165"/>
      <c r="BE3958" s="165"/>
      <c r="BF3958" s="165"/>
      <c r="BG3958" s="165"/>
      <c r="BH3958" s="165"/>
      <c r="BI3958" s="165"/>
      <c r="BJ3958" s="165"/>
      <c r="BK3958" s="165"/>
      <c r="BL3958" s="165"/>
      <c r="BM3958" s="165"/>
      <c r="BN3958" s="165"/>
      <c r="BO3958" s="165"/>
      <c r="BP3958" s="165"/>
      <c r="BQ3958" s="165"/>
      <c r="BS3958" s="6"/>
      <c r="BT3958" s="11"/>
      <c r="BU3958" s="6"/>
      <c r="BV3958" s="6"/>
    </row>
    <row r="3959" spans="1:74" ht="15.75" x14ac:dyDescent="0.25">
      <c r="A3959" s="52" t="s">
        <v>1422</v>
      </c>
      <c r="B3959" s="56"/>
      <c r="C3959" s="7" t="s">
        <v>118</v>
      </c>
      <c r="D3959" s="7" t="s">
        <v>6559</v>
      </c>
      <c r="E3959" s="7"/>
      <c r="F3959" s="64"/>
      <c r="G3959" s="6"/>
      <c r="H3959" s="6"/>
      <c r="I3959" s="10" t="s">
        <v>110</v>
      </c>
      <c r="J3959" s="11" t="s">
        <v>3173</v>
      </c>
      <c r="K3959" s="194" t="s">
        <v>510</v>
      </c>
      <c r="L3959" s="176"/>
      <c r="M3959" s="176">
        <v>1000</v>
      </c>
      <c r="N3959" s="80" t="s">
        <v>6855</v>
      </c>
      <c r="O3959" s="162"/>
      <c r="P3959" s="80" t="s">
        <v>3700</v>
      </c>
      <c r="Q3959" s="80"/>
      <c r="R3959" s="80"/>
      <c r="S3959" s="163"/>
      <c r="T3959" s="213"/>
      <c r="U3959" s="162"/>
      <c r="V3959" s="164"/>
      <c r="W3959" s="12" t="str">
        <f t="shared" si="823"/>
        <v>Mqtt1</v>
      </c>
      <c r="X3959" s="196" t="s">
        <v>10657</v>
      </c>
      <c r="Y3959" s="6" t="str">
        <f t="shared" si="825"/>
        <v>marpower/power-tag/kvm-mission-room-nav-comm-locker-fwd-rack</v>
      </c>
      <c r="Z3959" s="103" t="str" cm="1">
        <f t="array" ref="Z3959">IF(COUNTIF(N3959,"spare"),"","$."&amp;_xlfn.REGEXEXTRACT(J3959,"^PT\d+[FQ]\d+_(.*)", 2))</f>
        <v>$.RMS_Current_Phase_A</v>
      </c>
      <c r="AA3959" s="12">
        <f>AA3944+1</f>
        <v>26</v>
      </c>
      <c r="AB3959" s="6" t="s">
        <v>195</v>
      </c>
      <c r="AC3959" s="103">
        <v>3000</v>
      </c>
      <c r="AJ3959" s="80"/>
      <c r="AK3959" s="113" t="s">
        <v>1423</v>
      </c>
      <c r="AN3959" s="80"/>
      <c r="AO3959" s="80"/>
      <c r="AP3959" s="80"/>
      <c r="AQ3959" s="80"/>
      <c r="AR3959" s="127"/>
      <c r="AS3959" s="80"/>
      <c r="AT3959" s="7"/>
      <c r="AU3959" s="7"/>
      <c r="AV3959" s="165"/>
      <c r="AW3959" s="166"/>
      <c r="AX3959" s="137"/>
      <c r="AY3959" s="147"/>
      <c r="AZ3959" s="167"/>
      <c r="BA3959" s="167"/>
      <c r="BB3959" s="147" t="str">
        <f t="shared" ref="BB3959:BB3988" si="830">IF(ISNUMBER(AM3959),"1","")</f>
        <v/>
      </c>
      <c r="BC3959" s="168"/>
      <c r="BD3959" s="165"/>
      <c r="BE3959" s="165"/>
      <c r="BF3959" s="165"/>
      <c r="BG3959" s="165"/>
      <c r="BH3959" s="165"/>
      <c r="BI3959" s="165"/>
      <c r="BJ3959" s="165"/>
      <c r="BK3959" s="165"/>
      <c r="BL3959" s="165"/>
      <c r="BM3959" s="165"/>
      <c r="BN3959" s="165"/>
      <c r="BO3959" s="165"/>
      <c r="BP3959" s="165"/>
      <c r="BQ3959" s="165"/>
      <c r="BS3959" s="6"/>
      <c r="BT3959" s="11"/>
      <c r="BU3959" s="6"/>
      <c r="BV3959" s="6"/>
    </row>
    <row r="3960" spans="1:74" ht="15.75" x14ac:dyDescent="0.25">
      <c r="A3960" s="52" t="s">
        <v>1422</v>
      </c>
      <c r="B3960" s="56"/>
      <c r="C3960" s="7" t="s">
        <v>118</v>
      </c>
      <c r="D3960" s="7" t="s">
        <v>6559</v>
      </c>
      <c r="E3960" s="7"/>
      <c r="F3960" s="64"/>
      <c r="G3960" s="6"/>
      <c r="H3960" s="6"/>
      <c r="I3960" s="10" t="s">
        <v>110</v>
      </c>
      <c r="J3960" s="11" t="s">
        <v>3174</v>
      </c>
      <c r="K3960" s="194" t="s">
        <v>510</v>
      </c>
      <c r="L3960" s="176"/>
      <c r="M3960" s="176">
        <v>1000</v>
      </c>
      <c r="N3960" s="80" t="s">
        <v>6855</v>
      </c>
      <c r="O3960" s="162"/>
      <c r="P3960" s="80" t="s">
        <v>3701</v>
      </c>
      <c r="Q3960" s="80"/>
      <c r="R3960" s="80"/>
      <c r="S3960" s="163"/>
      <c r="T3960" s="213"/>
      <c r="U3960" s="162"/>
      <c r="V3960" s="164"/>
      <c r="W3960" s="12" t="str">
        <f t="shared" si="823"/>
        <v>Mqtt1</v>
      </c>
      <c r="X3960" s="196" t="s">
        <v>10657</v>
      </c>
      <c r="Y3960" s="6" t="str">
        <f t="shared" si="825"/>
        <v>marpower/power-tag/kvm-mission-room-nav-comm-locker-fwd-rack</v>
      </c>
      <c r="Z3960" s="103" t="str" cm="1">
        <f t="array" ref="Z3960">IF(COUNTIF(N3960,"spare"),"","$."&amp;_xlfn.REGEXEXTRACT(J3960,"^PT\d+[FQ]\d+_(.*)", 2))</f>
        <v>$.RMS_Current_Phase_B</v>
      </c>
      <c r="AA3960" s="12">
        <f t="shared" ref="AA3960:AA3973" si="831">AA3945+1</f>
        <v>26</v>
      </c>
      <c r="AB3960" s="6" t="s">
        <v>195</v>
      </c>
      <c r="AC3960" s="103">
        <v>3002</v>
      </c>
      <c r="AJ3960" s="80"/>
      <c r="AK3960" s="113" t="s">
        <v>1423</v>
      </c>
      <c r="AN3960" s="80"/>
      <c r="AO3960" s="80"/>
      <c r="AP3960" s="80"/>
      <c r="AQ3960" s="80"/>
      <c r="AR3960" s="127"/>
      <c r="AS3960" s="80"/>
      <c r="AT3960" s="7"/>
      <c r="AU3960" s="7"/>
      <c r="AV3960" s="165"/>
      <c r="AW3960" s="166"/>
      <c r="AX3960" s="137"/>
      <c r="AY3960" s="147"/>
      <c r="AZ3960" s="167"/>
      <c r="BA3960" s="167"/>
      <c r="BB3960" s="147" t="str">
        <f t="shared" si="830"/>
        <v/>
      </c>
      <c r="BC3960" s="168"/>
      <c r="BD3960" s="165"/>
      <c r="BE3960" s="165"/>
      <c r="BF3960" s="165"/>
      <c r="BG3960" s="165"/>
      <c r="BH3960" s="165"/>
      <c r="BI3960" s="165"/>
      <c r="BJ3960" s="165"/>
      <c r="BK3960" s="165"/>
      <c r="BL3960" s="165"/>
      <c r="BM3960" s="165"/>
      <c r="BN3960" s="165"/>
      <c r="BO3960" s="165"/>
      <c r="BP3960" s="165"/>
      <c r="BQ3960" s="165"/>
      <c r="BS3960" s="6"/>
      <c r="BT3960" s="11"/>
      <c r="BU3960" s="6"/>
      <c r="BV3960" s="6"/>
    </row>
    <row r="3961" spans="1:74" ht="15.75" x14ac:dyDescent="0.25">
      <c r="A3961" s="52" t="s">
        <v>1422</v>
      </c>
      <c r="B3961" s="56"/>
      <c r="C3961" s="7" t="s">
        <v>118</v>
      </c>
      <c r="D3961" s="7" t="s">
        <v>6559</v>
      </c>
      <c r="E3961" s="7"/>
      <c r="F3961" s="64"/>
      <c r="G3961" s="6"/>
      <c r="H3961" s="6"/>
      <c r="I3961" s="10" t="s">
        <v>110</v>
      </c>
      <c r="J3961" s="11" t="s">
        <v>3175</v>
      </c>
      <c r="K3961" s="194" t="s">
        <v>510</v>
      </c>
      <c r="L3961" s="176"/>
      <c r="M3961" s="176">
        <v>1000</v>
      </c>
      <c r="N3961" s="80" t="s">
        <v>6855</v>
      </c>
      <c r="O3961" s="162"/>
      <c r="P3961" s="80" t="s">
        <v>3702</v>
      </c>
      <c r="Q3961" s="80"/>
      <c r="R3961" s="80"/>
      <c r="S3961" s="163"/>
      <c r="T3961" s="213"/>
      <c r="U3961" s="162"/>
      <c r="V3961" s="164"/>
      <c r="W3961" s="12" t="str">
        <f t="shared" si="823"/>
        <v>Mqtt1</v>
      </c>
      <c r="X3961" s="196" t="s">
        <v>10657</v>
      </c>
      <c r="Y3961" s="6" t="str">
        <f t="shared" si="825"/>
        <v>marpower/power-tag/kvm-mission-room-nav-comm-locker-fwd-rack</v>
      </c>
      <c r="Z3961" s="103" t="str" cm="1">
        <f t="array" ref="Z3961">IF(COUNTIF(N3961,"spare"),"","$."&amp;_xlfn.REGEXEXTRACT(J3961,"^PT\d+[FQ]\d+_(.*)", 2))</f>
        <v>$.RMS_Current_Phase_C</v>
      </c>
      <c r="AA3961" s="12">
        <f t="shared" si="831"/>
        <v>26</v>
      </c>
      <c r="AB3961" s="6" t="s">
        <v>195</v>
      </c>
      <c r="AC3961" s="103">
        <v>3004</v>
      </c>
      <c r="AJ3961" s="80"/>
      <c r="AK3961" s="113" t="s">
        <v>1423</v>
      </c>
      <c r="AN3961" s="80"/>
      <c r="AO3961" s="80"/>
      <c r="AP3961" s="80"/>
      <c r="AQ3961" s="80"/>
      <c r="AR3961" s="127"/>
      <c r="AS3961" s="80"/>
      <c r="AT3961" s="7"/>
      <c r="AU3961" s="7"/>
      <c r="AV3961" s="165"/>
      <c r="AW3961" s="166"/>
      <c r="AX3961" s="137"/>
      <c r="AY3961" s="147"/>
      <c r="AZ3961" s="167"/>
      <c r="BA3961" s="167"/>
      <c r="BB3961" s="147" t="str">
        <f t="shared" si="830"/>
        <v/>
      </c>
      <c r="BC3961" s="168"/>
      <c r="BD3961" s="165"/>
      <c r="BE3961" s="165"/>
      <c r="BF3961" s="165"/>
      <c r="BG3961" s="165"/>
      <c r="BH3961" s="165"/>
      <c r="BI3961" s="165"/>
      <c r="BJ3961" s="165"/>
      <c r="BK3961" s="165"/>
      <c r="BL3961" s="165"/>
      <c r="BM3961" s="165"/>
      <c r="BN3961" s="165"/>
      <c r="BO3961" s="165"/>
      <c r="BP3961" s="165"/>
      <c r="BQ3961" s="165"/>
      <c r="BS3961" s="6"/>
      <c r="BT3961" s="11"/>
      <c r="BU3961" s="6"/>
      <c r="BV3961" s="6"/>
    </row>
    <row r="3962" spans="1:74" ht="15.75" x14ac:dyDescent="0.25">
      <c r="A3962" s="52" t="s">
        <v>1422</v>
      </c>
      <c r="B3962" s="56"/>
      <c r="C3962" s="7" t="s">
        <v>118</v>
      </c>
      <c r="D3962" s="7" t="s">
        <v>6559</v>
      </c>
      <c r="E3962" s="7"/>
      <c r="F3962" s="64"/>
      <c r="G3962" s="6"/>
      <c r="H3962" s="6"/>
      <c r="I3962" s="10" t="s">
        <v>110</v>
      </c>
      <c r="J3962" s="11" t="s">
        <v>3176</v>
      </c>
      <c r="K3962" s="194" t="s">
        <v>510</v>
      </c>
      <c r="L3962" s="176"/>
      <c r="M3962" s="176">
        <v>1000</v>
      </c>
      <c r="N3962" s="80" t="s">
        <v>6855</v>
      </c>
      <c r="O3962" s="162"/>
      <c r="P3962" s="80" t="s">
        <v>3703</v>
      </c>
      <c r="Q3962" s="80"/>
      <c r="R3962" s="80"/>
      <c r="S3962" s="163"/>
      <c r="T3962" s="213"/>
      <c r="U3962" s="162"/>
      <c r="V3962" s="164"/>
      <c r="W3962" s="12" t="str">
        <f t="shared" si="823"/>
        <v>Mqtt1</v>
      </c>
      <c r="X3962" s="196" t="s">
        <v>10657</v>
      </c>
      <c r="Y3962" s="6" t="str">
        <f t="shared" si="825"/>
        <v>marpower/power-tag/kvm-mission-room-nav-comm-locker-fwd-rack</v>
      </c>
      <c r="Z3962" s="103" t="str" cm="1">
        <f t="array" ref="Z3962">IF(COUNTIF(N3962,"spare"),"","$."&amp;_xlfn.REGEXEXTRACT(J3962,"^PT\d+[FQ]\d+_(.*)", 2))</f>
        <v>$.RMS_Current_Phase_Neut</v>
      </c>
      <c r="AA3962" s="12">
        <f t="shared" si="831"/>
        <v>26</v>
      </c>
      <c r="AB3962" s="6" t="s">
        <v>195</v>
      </c>
      <c r="AC3962" s="103">
        <v>3006</v>
      </c>
      <c r="AJ3962" s="80"/>
      <c r="AK3962" s="113" t="s">
        <v>1423</v>
      </c>
      <c r="AN3962" s="80"/>
      <c r="AO3962" s="80"/>
      <c r="AP3962" s="80"/>
      <c r="AQ3962" s="80"/>
      <c r="AR3962" s="127"/>
      <c r="AS3962" s="80"/>
      <c r="AT3962" s="7"/>
      <c r="AU3962" s="7"/>
      <c r="AV3962" s="165"/>
      <c r="AW3962" s="166"/>
      <c r="AX3962" s="137"/>
      <c r="AY3962" s="147"/>
      <c r="AZ3962" s="167"/>
      <c r="BA3962" s="167"/>
      <c r="BB3962" s="147" t="str">
        <f t="shared" si="830"/>
        <v/>
      </c>
      <c r="BC3962" s="168"/>
      <c r="BD3962" s="165"/>
      <c r="BE3962" s="165"/>
      <c r="BF3962" s="165"/>
      <c r="BG3962" s="165"/>
      <c r="BH3962" s="165"/>
      <c r="BI3962" s="165"/>
      <c r="BJ3962" s="165"/>
      <c r="BK3962" s="165"/>
      <c r="BL3962" s="165"/>
      <c r="BM3962" s="165"/>
      <c r="BN3962" s="165"/>
      <c r="BO3962" s="165"/>
      <c r="BP3962" s="165"/>
      <c r="BQ3962" s="165"/>
      <c r="BS3962" s="6"/>
      <c r="BT3962" s="11"/>
      <c r="BU3962" s="6"/>
      <c r="BV3962" s="6"/>
    </row>
    <row r="3963" spans="1:74" ht="15.75" x14ac:dyDescent="0.25">
      <c r="A3963" s="52" t="s">
        <v>1422</v>
      </c>
      <c r="B3963" s="56"/>
      <c r="C3963" s="7" t="s">
        <v>118</v>
      </c>
      <c r="D3963" s="7" t="s">
        <v>6559</v>
      </c>
      <c r="E3963" s="7"/>
      <c r="F3963" s="64"/>
      <c r="G3963" s="6"/>
      <c r="H3963" s="6"/>
      <c r="I3963" s="10" t="s">
        <v>110</v>
      </c>
      <c r="J3963" s="11" t="s">
        <v>8354</v>
      </c>
      <c r="K3963" s="194" t="s">
        <v>510</v>
      </c>
      <c r="L3963" s="176"/>
      <c r="M3963" s="176">
        <v>1000</v>
      </c>
      <c r="N3963" s="80" t="s">
        <v>6855</v>
      </c>
      <c r="O3963" s="162"/>
      <c r="P3963" s="80" t="s">
        <v>3704</v>
      </c>
      <c r="Q3963" s="80"/>
      <c r="R3963" s="80"/>
      <c r="S3963" s="163"/>
      <c r="T3963" s="213"/>
      <c r="U3963" s="162"/>
      <c r="V3963" s="164"/>
      <c r="W3963" s="12" t="str">
        <f t="shared" si="823"/>
        <v>Mqtt1</v>
      </c>
      <c r="X3963" s="196" t="s">
        <v>10657</v>
      </c>
      <c r="Y3963" s="6" t="str">
        <f t="shared" si="825"/>
        <v>marpower/power-tag/kvm-mission-room-nav-comm-locker-fwd-rack</v>
      </c>
      <c r="Z3963" s="103" t="str" cm="1">
        <f t="array" ref="Z3963">IF(COUNTIF(N3963,"spare"),"","$."&amp;_xlfn.REGEXEXTRACT(J3963,"^PT\d+[FQ]\d+_(.*)", 2))</f>
        <v>$.RMS_Voltage_A_N</v>
      </c>
      <c r="AA3963" s="12">
        <f t="shared" si="831"/>
        <v>26</v>
      </c>
      <c r="AB3963" s="6" t="s">
        <v>195</v>
      </c>
      <c r="AC3963" s="103">
        <v>3028</v>
      </c>
      <c r="AJ3963" s="80"/>
      <c r="AK3963" s="113" t="s">
        <v>1424</v>
      </c>
      <c r="AN3963" s="80"/>
      <c r="AO3963" s="80"/>
      <c r="AP3963" s="80"/>
      <c r="AQ3963" s="80"/>
      <c r="AR3963" s="127"/>
      <c r="AS3963" s="80"/>
      <c r="AT3963" s="7"/>
      <c r="AU3963" s="7"/>
      <c r="AV3963" s="165"/>
      <c r="AW3963" s="166"/>
      <c r="AX3963" s="137"/>
      <c r="AY3963" s="147"/>
      <c r="AZ3963" s="167"/>
      <c r="BA3963" s="167"/>
      <c r="BB3963" s="147" t="str">
        <f t="shared" si="830"/>
        <v/>
      </c>
      <c r="BC3963" s="168"/>
      <c r="BD3963" s="165"/>
      <c r="BE3963" s="165"/>
      <c r="BF3963" s="165"/>
      <c r="BG3963" s="165"/>
      <c r="BH3963" s="165"/>
      <c r="BI3963" s="165"/>
      <c r="BJ3963" s="165"/>
      <c r="BK3963" s="165"/>
      <c r="BL3963" s="165"/>
      <c r="BM3963" s="165"/>
      <c r="BN3963" s="165"/>
      <c r="BO3963" s="165"/>
      <c r="BP3963" s="165"/>
      <c r="BQ3963" s="165"/>
      <c r="BS3963" s="6"/>
      <c r="BT3963" s="11"/>
      <c r="BU3963" s="6"/>
      <c r="BV3963" s="6"/>
    </row>
    <row r="3964" spans="1:74" ht="15.75" x14ac:dyDescent="0.25">
      <c r="A3964" s="52" t="s">
        <v>1422</v>
      </c>
      <c r="B3964" s="56"/>
      <c r="C3964" s="7" t="s">
        <v>118</v>
      </c>
      <c r="D3964" s="7" t="s">
        <v>6559</v>
      </c>
      <c r="E3964" s="7"/>
      <c r="F3964" s="64"/>
      <c r="G3964" s="6"/>
      <c r="H3964" s="6"/>
      <c r="I3964" s="10" t="s">
        <v>110</v>
      </c>
      <c r="J3964" s="11" t="s">
        <v>8531</v>
      </c>
      <c r="K3964" s="194" t="s">
        <v>510</v>
      </c>
      <c r="L3964" s="176"/>
      <c r="M3964" s="176">
        <v>1000</v>
      </c>
      <c r="N3964" s="80" t="s">
        <v>6855</v>
      </c>
      <c r="O3964" s="162"/>
      <c r="P3964" s="80" t="s">
        <v>3705</v>
      </c>
      <c r="Q3964" s="80"/>
      <c r="R3964" s="80"/>
      <c r="S3964" s="163"/>
      <c r="T3964" s="213"/>
      <c r="U3964" s="162"/>
      <c r="V3964" s="164"/>
      <c r="W3964" s="12" t="str">
        <f t="shared" si="823"/>
        <v>Mqtt1</v>
      </c>
      <c r="X3964" s="196" t="s">
        <v>10657</v>
      </c>
      <c r="Y3964" s="6" t="str">
        <f t="shared" si="825"/>
        <v>marpower/power-tag/kvm-mission-room-nav-comm-locker-fwd-rack</v>
      </c>
      <c r="Z3964" s="103" t="str" cm="1">
        <f t="array" ref="Z3964">IF(COUNTIF(N3964,"spare"),"","$."&amp;_xlfn.REGEXEXTRACT(J3964,"^PT\d+[FQ]\d+_(.*)", 2))</f>
        <v>$.RMS_Voltage_B_N</v>
      </c>
      <c r="AA3964" s="12">
        <f t="shared" si="831"/>
        <v>26</v>
      </c>
      <c r="AB3964" s="6" t="s">
        <v>195</v>
      </c>
      <c r="AC3964" s="103">
        <v>3030</v>
      </c>
      <c r="AJ3964" s="80"/>
      <c r="AK3964" s="113" t="s">
        <v>1424</v>
      </c>
      <c r="AN3964" s="80"/>
      <c r="AO3964" s="80"/>
      <c r="AP3964" s="80"/>
      <c r="AQ3964" s="80"/>
      <c r="AR3964" s="127"/>
      <c r="AS3964" s="80"/>
      <c r="AT3964" s="7"/>
      <c r="AU3964" s="7"/>
      <c r="AV3964" s="165"/>
      <c r="AW3964" s="166"/>
      <c r="AX3964" s="137"/>
      <c r="AY3964" s="147"/>
      <c r="AZ3964" s="167"/>
      <c r="BA3964" s="167"/>
      <c r="BB3964" s="147" t="str">
        <f t="shared" si="830"/>
        <v/>
      </c>
      <c r="BC3964" s="168"/>
      <c r="BD3964" s="165"/>
      <c r="BE3964" s="165"/>
      <c r="BF3964" s="165"/>
      <c r="BG3964" s="165"/>
      <c r="BH3964" s="165"/>
      <c r="BI3964" s="165"/>
      <c r="BJ3964" s="165"/>
      <c r="BK3964" s="165"/>
      <c r="BL3964" s="165"/>
      <c r="BM3964" s="165"/>
      <c r="BN3964" s="165"/>
      <c r="BO3964" s="165"/>
      <c r="BP3964" s="165"/>
      <c r="BQ3964" s="165"/>
      <c r="BS3964" s="6"/>
      <c r="BT3964" s="11"/>
      <c r="BU3964" s="6"/>
      <c r="BV3964" s="6"/>
    </row>
    <row r="3965" spans="1:74" ht="15.75" x14ac:dyDescent="0.25">
      <c r="A3965" s="52" t="s">
        <v>1422</v>
      </c>
      <c r="B3965" s="56"/>
      <c r="C3965" s="7" t="s">
        <v>118</v>
      </c>
      <c r="D3965" s="7" t="s">
        <v>6559</v>
      </c>
      <c r="E3965" s="7"/>
      <c r="F3965" s="64"/>
      <c r="G3965" s="6"/>
      <c r="H3965" s="6"/>
      <c r="I3965" s="10" t="s">
        <v>110</v>
      </c>
      <c r="J3965" s="11" t="s">
        <v>8708</v>
      </c>
      <c r="K3965" s="194" t="s">
        <v>510</v>
      </c>
      <c r="L3965" s="176"/>
      <c r="M3965" s="176">
        <v>1000</v>
      </c>
      <c r="N3965" s="80" t="s">
        <v>6855</v>
      </c>
      <c r="O3965" s="162"/>
      <c r="P3965" s="80" t="s">
        <v>3706</v>
      </c>
      <c r="Q3965" s="80"/>
      <c r="R3965" s="80"/>
      <c r="S3965" s="163"/>
      <c r="T3965" s="213"/>
      <c r="U3965" s="162"/>
      <c r="V3965" s="164"/>
      <c r="W3965" s="12" t="str">
        <f t="shared" si="823"/>
        <v>Mqtt1</v>
      </c>
      <c r="X3965" s="196" t="s">
        <v>10657</v>
      </c>
      <c r="Y3965" s="6" t="str">
        <f t="shared" si="825"/>
        <v>marpower/power-tag/kvm-mission-room-nav-comm-locker-fwd-rack</v>
      </c>
      <c r="Z3965" s="103" t="str" cm="1">
        <f t="array" ref="Z3965">IF(COUNTIF(N3965,"spare"),"","$."&amp;_xlfn.REGEXEXTRACT(J3965,"^PT\d+[FQ]\d+_(.*)", 2))</f>
        <v>$.RMS_Voltage_C_N</v>
      </c>
      <c r="AA3965" s="12">
        <f t="shared" si="831"/>
        <v>26</v>
      </c>
      <c r="AB3965" s="6" t="s">
        <v>195</v>
      </c>
      <c r="AC3965" s="103">
        <v>3032</v>
      </c>
      <c r="AJ3965" s="80"/>
      <c r="AK3965" s="113" t="s">
        <v>1424</v>
      </c>
      <c r="AN3965" s="80"/>
      <c r="AO3965" s="80"/>
      <c r="AP3965" s="80"/>
      <c r="AQ3965" s="80"/>
      <c r="AR3965" s="127"/>
      <c r="AS3965" s="80"/>
      <c r="AT3965" s="7"/>
      <c r="AU3965" s="7"/>
      <c r="AV3965" s="165"/>
      <c r="AW3965" s="166"/>
      <c r="AX3965" s="137"/>
      <c r="AY3965" s="147"/>
      <c r="AZ3965" s="167"/>
      <c r="BA3965" s="167"/>
      <c r="BB3965" s="147" t="str">
        <f t="shared" si="830"/>
        <v/>
      </c>
      <c r="BC3965" s="168"/>
      <c r="BD3965" s="165"/>
      <c r="BE3965" s="165"/>
      <c r="BF3965" s="165"/>
      <c r="BG3965" s="165"/>
      <c r="BH3965" s="165"/>
      <c r="BI3965" s="165"/>
      <c r="BJ3965" s="165"/>
      <c r="BK3965" s="165"/>
      <c r="BL3965" s="165"/>
      <c r="BM3965" s="165"/>
      <c r="BN3965" s="165"/>
      <c r="BO3965" s="165"/>
      <c r="BP3965" s="165"/>
      <c r="BQ3965" s="165"/>
      <c r="BS3965" s="6"/>
      <c r="BT3965" s="11"/>
      <c r="BU3965" s="6"/>
      <c r="BV3965" s="6"/>
    </row>
    <row r="3966" spans="1:74" ht="15.75" x14ac:dyDescent="0.25">
      <c r="A3966" s="52" t="s">
        <v>1422</v>
      </c>
      <c r="B3966" s="56"/>
      <c r="C3966" s="7" t="s">
        <v>118</v>
      </c>
      <c r="D3966" s="7" t="s">
        <v>6559</v>
      </c>
      <c r="E3966" s="7"/>
      <c r="F3966" s="64"/>
      <c r="G3966" s="6"/>
      <c r="H3966" s="6"/>
      <c r="I3966" s="10" t="s">
        <v>110</v>
      </c>
      <c r="J3966" s="11" t="s">
        <v>3177</v>
      </c>
      <c r="K3966" s="194" t="s">
        <v>510</v>
      </c>
      <c r="L3966" s="176"/>
      <c r="M3966" s="176">
        <v>1000</v>
      </c>
      <c r="N3966" s="80" t="s">
        <v>6855</v>
      </c>
      <c r="O3966" s="162"/>
      <c r="P3966" s="80" t="s">
        <v>3707</v>
      </c>
      <c r="Q3966" s="80"/>
      <c r="R3966" s="80"/>
      <c r="S3966" s="163"/>
      <c r="T3966" s="213"/>
      <c r="U3966" s="162"/>
      <c r="V3966" s="164"/>
      <c r="W3966" s="12" t="str">
        <f t="shared" si="823"/>
        <v>Mqtt1</v>
      </c>
      <c r="X3966" s="196" t="s">
        <v>10657</v>
      </c>
      <c r="Y3966" s="6" t="str">
        <f t="shared" si="825"/>
        <v>marpower/power-tag/kvm-mission-room-nav-comm-locker-fwd-rack</v>
      </c>
      <c r="Z3966" s="103" t="str" cm="1">
        <f t="array" ref="Z3966">IF(COUNTIF(N3966,"spare"),"","$."&amp;_xlfn.REGEXEXTRACT(J3966,"^PT\d+[FQ]\d+_(.*)", 2))</f>
        <v>$.Active_Power_Phase_A</v>
      </c>
      <c r="AA3966" s="12">
        <f t="shared" si="831"/>
        <v>26</v>
      </c>
      <c r="AB3966" s="6" t="s">
        <v>195</v>
      </c>
      <c r="AC3966" s="103">
        <v>3054</v>
      </c>
      <c r="AJ3966" s="80"/>
      <c r="AK3966" s="113" t="s">
        <v>1425</v>
      </c>
      <c r="AN3966" s="80"/>
      <c r="AO3966" s="80"/>
      <c r="AP3966" s="80"/>
      <c r="AQ3966" s="80"/>
      <c r="AR3966" s="127"/>
      <c r="AS3966" s="80"/>
      <c r="AT3966" s="7"/>
      <c r="AU3966" s="7"/>
      <c r="AV3966" s="165"/>
      <c r="AW3966" s="166"/>
      <c r="AX3966" s="137"/>
      <c r="AY3966" s="147"/>
      <c r="AZ3966" s="167"/>
      <c r="BA3966" s="167"/>
      <c r="BB3966" s="147" t="str">
        <f t="shared" si="830"/>
        <v/>
      </c>
      <c r="BC3966" s="168"/>
      <c r="BD3966" s="165"/>
      <c r="BE3966" s="165"/>
      <c r="BF3966" s="165"/>
      <c r="BG3966" s="165"/>
      <c r="BH3966" s="165"/>
      <c r="BI3966" s="165"/>
      <c r="BJ3966" s="165"/>
      <c r="BK3966" s="165"/>
      <c r="BL3966" s="165"/>
      <c r="BM3966" s="165"/>
      <c r="BN3966" s="165"/>
      <c r="BO3966" s="165"/>
      <c r="BP3966" s="165"/>
      <c r="BQ3966" s="165"/>
      <c r="BS3966" s="6"/>
      <c r="BT3966" s="11"/>
      <c r="BU3966" s="6"/>
      <c r="BV3966" s="6"/>
    </row>
    <row r="3967" spans="1:74" ht="15.75" x14ac:dyDescent="0.25">
      <c r="A3967" s="52" t="s">
        <v>1422</v>
      </c>
      <c r="B3967" s="56"/>
      <c r="C3967" s="7" t="s">
        <v>118</v>
      </c>
      <c r="D3967" s="7" t="s">
        <v>6559</v>
      </c>
      <c r="E3967" s="7"/>
      <c r="F3967" s="64"/>
      <c r="G3967" s="6"/>
      <c r="H3967" s="6"/>
      <c r="I3967" s="10" t="s">
        <v>110</v>
      </c>
      <c r="J3967" s="11" t="s">
        <v>3178</v>
      </c>
      <c r="K3967" s="194" t="s">
        <v>510</v>
      </c>
      <c r="L3967" s="176"/>
      <c r="M3967" s="176">
        <v>1000</v>
      </c>
      <c r="N3967" s="80" t="s">
        <v>6855</v>
      </c>
      <c r="O3967" s="162"/>
      <c r="P3967" s="80" t="s">
        <v>3708</v>
      </c>
      <c r="Q3967" s="80"/>
      <c r="R3967" s="80"/>
      <c r="S3967" s="163"/>
      <c r="T3967" s="213"/>
      <c r="U3967" s="162"/>
      <c r="V3967" s="164"/>
      <c r="W3967" s="12" t="str">
        <f t="shared" si="823"/>
        <v>Mqtt1</v>
      </c>
      <c r="X3967" s="196" t="s">
        <v>10657</v>
      </c>
      <c r="Y3967" s="6" t="str">
        <f t="shared" si="825"/>
        <v>marpower/power-tag/kvm-mission-room-nav-comm-locker-fwd-rack</v>
      </c>
      <c r="Z3967" s="103" t="str" cm="1">
        <f t="array" ref="Z3967">IF(COUNTIF(N3967,"spare"),"","$."&amp;_xlfn.REGEXEXTRACT(J3967,"^PT\d+[FQ]\d+_(.*)", 2))</f>
        <v>$.Active_Power_Phase_B</v>
      </c>
      <c r="AA3967" s="12">
        <f t="shared" si="831"/>
        <v>26</v>
      </c>
      <c r="AB3967" s="6" t="s">
        <v>195</v>
      </c>
      <c r="AC3967" s="103">
        <v>3056</v>
      </c>
      <c r="AJ3967" s="80"/>
      <c r="AK3967" s="113" t="s">
        <v>1425</v>
      </c>
      <c r="AN3967" s="80"/>
      <c r="AO3967" s="80"/>
      <c r="AP3967" s="80"/>
      <c r="AQ3967" s="80"/>
      <c r="AR3967" s="127"/>
      <c r="AS3967" s="80"/>
      <c r="AT3967" s="7"/>
      <c r="AU3967" s="7"/>
      <c r="AV3967" s="165"/>
      <c r="AW3967" s="166"/>
      <c r="AX3967" s="137"/>
      <c r="AY3967" s="147"/>
      <c r="AZ3967" s="167"/>
      <c r="BA3967" s="167"/>
      <c r="BB3967" s="147" t="str">
        <f t="shared" si="830"/>
        <v/>
      </c>
      <c r="BC3967" s="168"/>
      <c r="BD3967" s="165"/>
      <c r="BE3967" s="165"/>
      <c r="BF3967" s="165"/>
      <c r="BG3967" s="165"/>
      <c r="BH3967" s="165"/>
      <c r="BI3967" s="165"/>
      <c r="BJ3967" s="165"/>
      <c r="BK3967" s="165"/>
      <c r="BL3967" s="165"/>
      <c r="BM3967" s="165"/>
      <c r="BN3967" s="165"/>
      <c r="BO3967" s="165"/>
      <c r="BP3967" s="165"/>
      <c r="BQ3967" s="165"/>
      <c r="BS3967" s="6"/>
      <c r="BT3967" s="11"/>
      <c r="BU3967" s="6"/>
      <c r="BV3967" s="6"/>
    </row>
    <row r="3968" spans="1:74" ht="15.75" x14ac:dyDescent="0.25">
      <c r="A3968" s="52" t="s">
        <v>1422</v>
      </c>
      <c r="B3968" s="56"/>
      <c r="C3968" s="7" t="s">
        <v>118</v>
      </c>
      <c r="D3968" s="7" t="s">
        <v>6559</v>
      </c>
      <c r="E3968" s="7"/>
      <c r="F3968" s="64"/>
      <c r="G3968" s="6"/>
      <c r="H3968" s="6"/>
      <c r="I3968" s="10" t="s">
        <v>110</v>
      </c>
      <c r="J3968" s="11" t="s">
        <v>3179</v>
      </c>
      <c r="K3968" s="194" t="s">
        <v>510</v>
      </c>
      <c r="L3968" s="176"/>
      <c r="M3968" s="176">
        <v>1000</v>
      </c>
      <c r="N3968" s="80" t="s">
        <v>6855</v>
      </c>
      <c r="O3968" s="162"/>
      <c r="P3968" s="80" t="s">
        <v>3709</v>
      </c>
      <c r="Q3968" s="80"/>
      <c r="R3968" s="80"/>
      <c r="S3968" s="163"/>
      <c r="T3968" s="213"/>
      <c r="U3968" s="162"/>
      <c r="V3968" s="164"/>
      <c r="W3968" s="12" t="str">
        <f t="shared" ref="W3968:W4031" si="832">IF(COUNTIF(N3968,"spare"),"","Mqtt1")</f>
        <v>Mqtt1</v>
      </c>
      <c r="X3968" s="196" t="s">
        <v>10657</v>
      </c>
      <c r="Y3968" s="6" t="str">
        <f t="shared" si="825"/>
        <v>marpower/power-tag/kvm-mission-room-nav-comm-locker-fwd-rack</v>
      </c>
      <c r="Z3968" s="103" t="str" cm="1">
        <f t="array" ref="Z3968">IF(COUNTIF(N3968,"spare"),"","$."&amp;_xlfn.REGEXEXTRACT(J3968,"^PT\d+[FQ]\d+_(.*)", 2))</f>
        <v>$.Active_Power_Phase_C</v>
      </c>
      <c r="AA3968" s="12">
        <f t="shared" si="831"/>
        <v>26</v>
      </c>
      <c r="AB3968" s="6" t="s">
        <v>195</v>
      </c>
      <c r="AC3968" s="103">
        <v>3058</v>
      </c>
      <c r="AJ3968" s="80"/>
      <c r="AK3968" s="113" t="s">
        <v>1425</v>
      </c>
      <c r="AN3968" s="80"/>
      <c r="AO3968" s="80"/>
      <c r="AP3968" s="80"/>
      <c r="AQ3968" s="80"/>
      <c r="AR3968" s="127"/>
      <c r="AS3968" s="80"/>
      <c r="AT3968" s="7"/>
      <c r="AU3968" s="7"/>
      <c r="AV3968" s="165"/>
      <c r="AW3968" s="166"/>
      <c r="AX3968" s="137"/>
      <c r="AY3968" s="147"/>
      <c r="AZ3968" s="167"/>
      <c r="BA3968" s="167"/>
      <c r="BB3968" s="147" t="str">
        <f t="shared" si="830"/>
        <v/>
      </c>
      <c r="BC3968" s="168"/>
      <c r="BD3968" s="165"/>
      <c r="BE3968" s="165"/>
      <c r="BF3968" s="165"/>
      <c r="BG3968" s="165"/>
      <c r="BH3968" s="165"/>
      <c r="BI3968" s="165"/>
      <c r="BJ3968" s="165"/>
      <c r="BK3968" s="165"/>
      <c r="BL3968" s="165"/>
      <c r="BM3968" s="165"/>
      <c r="BN3968" s="165"/>
      <c r="BO3968" s="165"/>
      <c r="BP3968" s="165"/>
      <c r="BQ3968" s="165"/>
      <c r="BS3968" s="6"/>
      <c r="BT3968" s="11"/>
      <c r="BU3968" s="6"/>
      <c r="BV3968" s="6"/>
    </row>
    <row r="3969" spans="1:74" ht="15.75" x14ac:dyDescent="0.25">
      <c r="A3969" s="52" t="s">
        <v>1422</v>
      </c>
      <c r="B3969" s="56"/>
      <c r="C3969" s="7" t="s">
        <v>118</v>
      </c>
      <c r="D3969" s="7" t="s">
        <v>6559</v>
      </c>
      <c r="E3969" s="7"/>
      <c r="F3969" s="64"/>
      <c r="G3969" s="6"/>
      <c r="H3969" s="6"/>
      <c r="I3969" s="10" t="s">
        <v>110</v>
      </c>
      <c r="J3969" s="11" t="s">
        <v>3180</v>
      </c>
      <c r="K3969" s="194" t="s">
        <v>510</v>
      </c>
      <c r="L3969" s="176"/>
      <c r="M3969" s="176">
        <v>1000</v>
      </c>
      <c r="N3969" s="80" t="s">
        <v>6855</v>
      </c>
      <c r="O3969" s="162"/>
      <c r="P3969" s="80" t="s">
        <v>3710</v>
      </c>
      <c r="Q3969" s="80"/>
      <c r="R3969" s="80"/>
      <c r="S3969" s="163"/>
      <c r="T3969" s="213"/>
      <c r="U3969" s="162"/>
      <c r="V3969" s="164"/>
      <c r="W3969" s="12" t="str">
        <f t="shared" si="832"/>
        <v>Mqtt1</v>
      </c>
      <c r="X3969" s="196" t="s">
        <v>10657</v>
      </c>
      <c r="Y3969" s="6" t="str">
        <f t="shared" si="825"/>
        <v>marpower/power-tag/kvm-mission-room-nav-comm-locker-fwd-rack</v>
      </c>
      <c r="Z3969" s="103" t="str" cm="1">
        <f t="array" ref="Z3969">IF(COUNTIF(N3969,"spare"),"","$."&amp;_xlfn.REGEXEXTRACT(J3969,"^PT\d+[FQ]\d+_(.*)", 2))</f>
        <v>$.Total_Active_Power</v>
      </c>
      <c r="AA3969" s="12">
        <f t="shared" si="831"/>
        <v>26</v>
      </c>
      <c r="AB3969" s="6" t="s">
        <v>195</v>
      </c>
      <c r="AC3969" s="103">
        <v>3060</v>
      </c>
      <c r="AJ3969" s="80"/>
      <c r="AK3969" s="113" t="s">
        <v>1425</v>
      </c>
      <c r="AN3969" s="80"/>
      <c r="AO3969" s="80"/>
      <c r="AP3969" s="80"/>
      <c r="AQ3969" s="80"/>
      <c r="AR3969" s="127"/>
      <c r="AS3969" s="80"/>
      <c r="AT3969" s="7"/>
      <c r="AU3969" s="7"/>
      <c r="AV3969" s="165"/>
      <c r="AW3969" s="166"/>
      <c r="AX3969" s="137"/>
      <c r="AY3969" s="147"/>
      <c r="AZ3969" s="167"/>
      <c r="BA3969" s="167"/>
      <c r="BB3969" s="147" t="str">
        <f t="shared" si="830"/>
        <v/>
      </c>
      <c r="BC3969" s="168"/>
      <c r="BD3969" s="165"/>
      <c r="BE3969" s="165"/>
      <c r="BF3969" s="165"/>
      <c r="BG3969" s="165"/>
      <c r="BH3969" s="165"/>
      <c r="BI3969" s="165"/>
      <c r="BJ3969" s="165"/>
      <c r="BK3969" s="165"/>
      <c r="BL3969" s="165"/>
      <c r="BM3969" s="165"/>
      <c r="BN3969" s="165"/>
      <c r="BO3969" s="165"/>
      <c r="BP3969" s="165"/>
      <c r="BQ3969" s="165"/>
      <c r="BS3969" s="6"/>
      <c r="BT3969" s="11"/>
      <c r="BU3969" s="6"/>
      <c r="BV3969" s="6"/>
    </row>
    <row r="3970" spans="1:74" ht="15.75" x14ac:dyDescent="0.25">
      <c r="A3970" s="52" t="s">
        <v>1422</v>
      </c>
      <c r="B3970" s="56"/>
      <c r="C3970" s="7" t="s">
        <v>118</v>
      </c>
      <c r="D3970" s="7" t="s">
        <v>6559</v>
      </c>
      <c r="E3970" s="7"/>
      <c r="F3970" s="64"/>
      <c r="G3970" s="6"/>
      <c r="H3970" s="6"/>
      <c r="I3970" s="10" t="s">
        <v>110</v>
      </c>
      <c r="J3970" s="11" t="s">
        <v>3181</v>
      </c>
      <c r="K3970" s="194" t="s">
        <v>510</v>
      </c>
      <c r="L3970" s="176"/>
      <c r="M3970" s="176">
        <v>1000</v>
      </c>
      <c r="N3970" s="80" t="s">
        <v>6855</v>
      </c>
      <c r="O3970" s="162"/>
      <c r="P3970" s="80" t="s">
        <v>3711</v>
      </c>
      <c r="Q3970" s="80"/>
      <c r="R3970" s="80"/>
      <c r="S3970" s="163"/>
      <c r="T3970" s="213"/>
      <c r="U3970" s="162"/>
      <c r="V3970" s="164"/>
      <c r="W3970" s="12" t="str">
        <f t="shared" si="832"/>
        <v>Mqtt1</v>
      </c>
      <c r="X3970" s="196" t="s">
        <v>10657</v>
      </c>
      <c r="Y3970" s="6" t="str">
        <f t="shared" si="825"/>
        <v>marpower/power-tag/kvm-mission-room-nav-comm-locker-fwd-rack</v>
      </c>
      <c r="Z3970" s="103" t="str" cm="1">
        <f t="array" ref="Z3970">IF(COUNTIF(N3970,"spare"),"","$."&amp;_xlfn.REGEXEXTRACT(J3970,"^PT\d+[FQ]\d+_(.*)", 2))</f>
        <v>$.Power_Factor_Phase_A</v>
      </c>
      <c r="AA3970" s="12">
        <f t="shared" si="831"/>
        <v>26</v>
      </c>
      <c r="AB3970" s="6" t="s">
        <v>195</v>
      </c>
      <c r="AC3970" s="103">
        <v>3078</v>
      </c>
      <c r="AJ3970" s="80"/>
      <c r="AK3970" s="113" t="s">
        <v>1426</v>
      </c>
      <c r="AN3970" s="80"/>
      <c r="AO3970" s="80"/>
      <c r="AP3970" s="80"/>
      <c r="AQ3970" s="80"/>
      <c r="AR3970" s="127"/>
      <c r="AS3970" s="80"/>
      <c r="AT3970" s="7"/>
      <c r="AU3970" s="7"/>
      <c r="AV3970" s="165"/>
      <c r="AW3970" s="166"/>
      <c r="AX3970" s="137"/>
      <c r="AY3970" s="147"/>
      <c r="AZ3970" s="167"/>
      <c r="BA3970" s="167"/>
      <c r="BB3970" s="147" t="str">
        <f t="shared" si="830"/>
        <v/>
      </c>
      <c r="BC3970" s="168"/>
      <c r="BD3970" s="165"/>
      <c r="BE3970" s="165"/>
      <c r="BF3970" s="165"/>
      <c r="BG3970" s="165"/>
      <c r="BH3970" s="165"/>
      <c r="BI3970" s="165"/>
      <c r="BJ3970" s="165"/>
      <c r="BK3970" s="165"/>
      <c r="BL3970" s="165"/>
      <c r="BM3970" s="165"/>
      <c r="BN3970" s="165"/>
      <c r="BO3970" s="165"/>
      <c r="BP3970" s="165"/>
      <c r="BQ3970" s="165"/>
      <c r="BS3970" s="6"/>
      <c r="BT3970" s="11"/>
      <c r="BU3970" s="6"/>
      <c r="BV3970" s="6"/>
    </row>
    <row r="3971" spans="1:74" ht="15.75" x14ac:dyDescent="0.25">
      <c r="A3971" s="52" t="s">
        <v>1422</v>
      </c>
      <c r="B3971" s="56"/>
      <c r="C3971" s="7" t="s">
        <v>118</v>
      </c>
      <c r="D3971" s="7" t="s">
        <v>6559</v>
      </c>
      <c r="E3971" s="7"/>
      <c r="F3971" s="64"/>
      <c r="G3971" s="6"/>
      <c r="H3971" s="6"/>
      <c r="I3971" s="10" t="s">
        <v>110</v>
      </c>
      <c r="J3971" s="11" t="s">
        <v>3182</v>
      </c>
      <c r="K3971" s="194" t="s">
        <v>510</v>
      </c>
      <c r="L3971" s="176"/>
      <c r="M3971" s="176">
        <v>1000</v>
      </c>
      <c r="N3971" s="80" t="s">
        <v>6855</v>
      </c>
      <c r="O3971" s="162"/>
      <c r="P3971" s="80" t="s">
        <v>3712</v>
      </c>
      <c r="Q3971" s="80"/>
      <c r="R3971" s="80"/>
      <c r="S3971" s="163"/>
      <c r="T3971" s="213"/>
      <c r="U3971" s="162"/>
      <c r="V3971" s="164"/>
      <c r="W3971" s="12" t="str">
        <f t="shared" si="832"/>
        <v>Mqtt1</v>
      </c>
      <c r="X3971" s="196" t="s">
        <v>10657</v>
      </c>
      <c r="Y3971" s="6" t="str">
        <f t="shared" si="825"/>
        <v>marpower/power-tag/kvm-mission-room-nav-comm-locker-fwd-rack</v>
      </c>
      <c r="Z3971" s="103" t="str" cm="1">
        <f t="array" ref="Z3971">IF(COUNTIF(N3971,"spare"),"","$."&amp;_xlfn.REGEXEXTRACT(J3971,"^PT\d+[FQ]\d+_(.*)", 2))</f>
        <v>$.Power_Factor_Phase_B</v>
      </c>
      <c r="AA3971" s="12">
        <f t="shared" si="831"/>
        <v>26</v>
      </c>
      <c r="AB3971" s="6" t="s">
        <v>195</v>
      </c>
      <c r="AC3971" s="103">
        <v>3080</v>
      </c>
      <c r="AJ3971" s="80"/>
      <c r="AK3971" s="113" t="s">
        <v>1426</v>
      </c>
      <c r="AN3971" s="80"/>
      <c r="AO3971" s="80"/>
      <c r="AP3971" s="80"/>
      <c r="AQ3971" s="80"/>
      <c r="AR3971" s="127"/>
      <c r="AS3971" s="80"/>
      <c r="AT3971" s="7"/>
      <c r="AU3971" s="7"/>
      <c r="AV3971" s="165"/>
      <c r="AW3971" s="166"/>
      <c r="AX3971" s="137"/>
      <c r="AY3971" s="147"/>
      <c r="AZ3971" s="167"/>
      <c r="BA3971" s="167"/>
      <c r="BB3971" s="147" t="str">
        <f t="shared" si="830"/>
        <v/>
      </c>
      <c r="BC3971" s="168"/>
      <c r="BD3971" s="165"/>
      <c r="BE3971" s="165"/>
      <c r="BF3971" s="165"/>
      <c r="BG3971" s="165"/>
      <c r="BH3971" s="165"/>
      <c r="BI3971" s="165"/>
      <c r="BJ3971" s="165"/>
      <c r="BK3971" s="165"/>
      <c r="BL3971" s="165"/>
      <c r="BM3971" s="165"/>
      <c r="BN3971" s="165"/>
      <c r="BO3971" s="165"/>
      <c r="BP3971" s="165"/>
      <c r="BQ3971" s="165"/>
      <c r="BS3971" s="6"/>
      <c r="BT3971" s="11"/>
      <c r="BU3971" s="6"/>
      <c r="BV3971" s="6"/>
    </row>
    <row r="3972" spans="1:74" ht="15.75" x14ac:dyDescent="0.25">
      <c r="A3972" s="52" t="s">
        <v>1422</v>
      </c>
      <c r="B3972" s="56"/>
      <c r="C3972" s="7" t="s">
        <v>118</v>
      </c>
      <c r="D3972" s="7" t="s">
        <v>6559</v>
      </c>
      <c r="E3972" s="7"/>
      <c r="F3972" s="64"/>
      <c r="G3972" s="6"/>
      <c r="H3972" s="6"/>
      <c r="I3972" s="10" t="s">
        <v>110</v>
      </c>
      <c r="J3972" s="11" t="s">
        <v>3183</v>
      </c>
      <c r="K3972" s="194" t="s">
        <v>510</v>
      </c>
      <c r="L3972" s="176"/>
      <c r="M3972" s="176">
        <v>1000</v>
      </c>
      <c r="N3972" s="80" t="s">
        <v>6855</v>
      </c>
      <c r="O3972" s="162"/>
      <c r="P3972" s="80" t="s">
        <v>3713</v>
      </c>
      <c r="Q3972" s="80"/>
      <c r="R3972" s="80"/>
      <c r="S3972" s="163"/>
      <c r="T3972" s="213"/>
      <c r="U3972" s="162"/>
      <c r="V3972" s="164"/>
      <c r="W3972" s="12" t="str">
        <f t="shared" si="832"/>
        <v>Mqtt1</v>
      </c>
      <c r="X3972" s="196" t="s">
        <v>10657</v>
      </c>
      <c r="Y3972" s="6" t="str">
        <f t="shared" si="825"/>
        <v>marpower/power-tag/kvm-mission-room-nav-comm-locker-fwd-rack</v>
      </c>
      <c r="Z3972" s="103" t="str" cm="1">
        <f t="array" ref="Z3972">IF(COUNTIF(N3972,"spare"),"","$."&amp;_xlfn.REGEXEXTRACT(J3972,"^PT\d+[FQ]\d+_(.*)", 2))</f>
        <v>$.Power_Factor_Phase_C</v>
      </c>
      <c r="AA3972" s="12">
        <f t="shared" si="831"/>
        <v>26</v>
      </c>
      <c r="AB3972" s="6" t="s">
        <v>195</v>
      </c>
      <c r="AC3972" s="103">
        <v>3082</v>
      </c>
      <c r="AJ3972" s="80"/>
      <c r="AK3972" s="113" t="s">
        <v>1426</v>
      </c>
      <c r="AN3972" s="80"/>
      <c r="AO3972" s="80"/>
      <c r="AP3972" s="80"/>
      <c r="AQ3972" s="80"/>
      <c r="AR3972" s="127"/>
      <c r="AS3972" s="80"/>
      <c r="AT3972" s="7"/>
      <c r="AU3972" s="7"/>
      <c r="AV3972" s="165"/>
      <c r="AW3972" s="166"/>
      <c r="AX3972" s="137"/>
      <c r="AY3972" s="147"/>
      <c r="AZ3972" s="167"/>
      <c r="BA3972" s="167"/>
      <c r="BB3972" s="147" t="str">
        <f t="shared" si="830"/>
        <v/>
      </c>
      <c r="BC3972" s="168"/>
      <c r="BD3972" s="165"/>
      <c r="BE3972" s="165"/>
      <c r="BF3972" s="165"/>
      <c r="BG3972" s="165"/>
      <c r="BH3972" s="165"/>
      <c r="BI3972" s="165"/>
      <c r="BJ3972" s="165"/>
      <c r="BK3972" s="165"/>
      <c r="BL3972" s="165"/>
      <c r="BM3972" s="165"/>
      <c r="BN3972" s="165"/>
      <c r="BO3972" s="165"/>
      <c r="BP3972" s="165"/>
      <c r="BQ3972" s="165"/>
      <c r="BS3972" s="6"/>
      <c r="BT3972" s="11"/>
      <c r="BU3972" s="6"/>
      <c r="BV3972" s="6"/>
    </row>
    <row r="3973" spans="1:74" ht="15.75" x14ac:dyDescent="0.25">
      <c r="A3973" s="52" t="s">
        <v>1422</v>
      </c>
      <c r="B3973" s="56"/>
      <c r="C3973" s="7" t="s">
        <v>118</v>
      </c>
      <c r="D3973" s="7" t="s">
        <v>6559</v>
      </c>
      <c r="E3973" s="7"/>
      <c r="F3973" s="64"/>
      <c r="G3973" s="6"/>
      <c r="H3973" s="6"/>
      <c r="I3973" s="10" t="s">
        <v>110</v>
      </c>
      <c r="J3973" s="11" t="s">
        <v>3184</v>
      </c>
      <c r="K3973" s="194" t="s">
        <v>510</v>
      </c>
      <c r="L3973" s="176"/>
      <c r="M3973" s="176">
        <v>1000</v>
      </c>
      <c r="N3973" s="80" t="s">
        <v>6855</v>
      </c>
      <c r="O3973" s="162"/>
      <c r="P3973" s="80" t="s">
        <v>3714</v>
      </c>
      <c r="Q3973" s="80"/>
      <c r="R3973" s="80"/>
      <c r="S3973" s="163"/>
      <c r="T3973" s="213"/>
      <c r="U3973" s="162"/>
      <c r="V3973" s="164"/>
      <c r="W3973" s="12" t="str">
        <f t="shared" si="832"/>
        <v>Mqtt1</v>
      </c>
      <c r="X3973" s="196" t="s">
        <v>10657</v>
      </c>
      <c r="Y3973" s="6" t="str">
        <f t="shared" si="825"/>
        <v>marpower/power-tag/kvm-mission-room-nav-comm-locker-fwd-rack</v>
      </c>
      <c r="Z3973" s="103" t="str" cm="1">
        <f t="array" ref="Z3973">IF(COUNTIF(N3973,"spare"),"","$."&amp;_xlfn.REGEXEXTRACT(J3973,"^PT\d+[FQ]\d+_(.*)", 2))</f>
        <v>$.Total_Power_Factor</v>
      </c>
      <c r="AA3973" s="12">
        <f t="shared" si="831"/>
        <v>26</v>
      </c>
      <c r="AB3973" s="6" t="s">
        <v>195</v>
      </c>
      <c r="AC3973" s="103">
        <v>3084</v>
      </c>
      <c r="AJ3973" s="80"/>
      <c r="AK3973" s="113" t="s">
        <v>1426</v>
      </c>
      <c r="AN3973" s="80"/>
      <c r="AO3973" s="80"/>
      <c r="AP3973" s="80"/>
      <c r="AQ3973" s="80"/>
      <c r="AR3973" s="127"/>
      <c r="AS3973" s="80"/>
      <c r="AT3973" s="7"/>
      <c r="AU3973" s="7"/>
      <c r="AV3973" s="165"/>
      <c r="AW3973" s="166"/>
      <c r="AX3973" s="137"/>
      <c r="AY3973" s="147"/>
      <c r="AZ3973" s="167"/>
      <c r="BA3973" s="167"/>
      <c r="BB3973" s="147" t="str">
        <f t="shared" si="830"/>
        <v/>
      </c>
      <c r="BC3973" s="168"/>
      <c r="BD3973" s="165"/>
      <c r="BE3973" s="165"/>
      <c r="BF3973" s="165"/>
      <c r="BG3973" s="165"/>
      <c r="BH3973" s="165"/>
      <c r="BI3973" s="165"/>
      <c r="BJ3973" s="165"/>
      <c r="BK3973" s="165"/>
      <c r="BL3973" s="165"/>
      <c r="BM3973" s="165"/>
      <c r="BN3973" s="165"/>
      <c r="BO3973" s="165"/>
      <c r="BP3973" s="165"/>
      <c r="BQ3973" s="165"/>
      <c r="BS3973" s="6"/>
      <c r="BT3973" s="11"/>
      <c r="BU3973" s="6"/>
      <c r="BV3973" s="6"/>
    </row>
    <row r="3974" spans="1:74" ht="15.75" x14ac:dyDescent="0.25">
      <c r="A3974" s="52" t="s">
        <v>1422</v>
      </c>
      <c r="B3974" s="56"/>
      <c r="C3974" s="7" t="s">
        <v>118</v>
      </c>
      <c r="D3974" s="7" t="s">
        <v>6559</v>
      </c>
      <c r="E3974" s="7"/>
      <c r="F3974" s="64"/>
      <c r="G3974" s="6"/>
      <c r="H3974" s="6"/>
      <c r="I3974" s="10" t="s">
        <v>110</v>
      </c>
      <c r="J3974" s="11" t="s">
        <v>3185</v>
      </c>
      <c r="K3974" s="194" t="s">
        <v>510</v>
      </c>
      <c r="L3974" s="176"/>
      <c r="M3974" s="176">
        <v>1000</v>
      </c>
      <c r="N3974" s="80" t="s">
        <v>6855</v>
      </c>
      <c r="O3974" s="162"/>
      <c r="P3974" s="80" t="s">
        <v>3715</v>
      </c>
      <c r="Q3974" s="80"/>
      <c r="R3974" s="80"/>
      <c r="S3974" s="163"/>
      <c r="T3974" s="213"/>
      <c r="U3974" s="162"/>
      <c r="V3974" s="164"/>
      <c r="W3974" s="12" t="str">
        <f t="shared" si="832"/>
        <v>Mqtt1</v>
      </c>
      <c r="X3974" s="196" t="s">
        <v>10658</v>
      </c>
      <c r="Y3974" s="6" t="str">
        <f t="shared" si="825"/>
        <v>marpower/power-tag/erec-2-power-supply-heat-recovery</v>
      </c>
      <c r="Z3974" s="103" t="str" cm="1">
        <f t="array" ref="Z3974">IF(COUNTIF(N3974,"spare"),"","$."&amp;_xlfn.REGEXEXTRACT(J3974,"^PT\d+[FQ]\d+_(.*)", 2))</f>
        <v>$.RMS_Current_Phase_A</v>
      </c>
      <c r="AA3974" s="12">
        <f>AA3959+1</f>
        <v>27</v>
      </c>
      <c r="AB3974" s="6" t="s">
        <v>195</v>
      </c>
      <c r="AC3974" s="103">
        <v>3000</v>
      </c>
      <c r="AJ3974" s="80"/>
      <c r="AK3974" s="113" t="s">
        <v>1423</v>
      </c>
      <c r="AN3974" s="80"/>
      <c r="AO3974" s="80"/>
      <c r="AP3974" s="80"/>
      <c r="AQ3974" s="80"/>
      <c r="AR3974" s="127"/>
      <c r="AS3974" s="80"/>
      <c r="AT3974" s="7"/>
      <c r="AU3974" s="7"/>
      <c r="AV3974" s="165"/>
      <c r="AW3974" s="166"/>
      <c r="AX3974" s="137"/>
      <c r="AY3974" s="147"/>
      <c r="AZ3974" s="167"/>
      <c r="BA3974" s="167"/>
      <c r="BB3974" s="147" t="str">
        <f t="shared" si="830"/>
        <v/>
      </c>
      <c r="BC3974" s="168"/>
      <c r="BD3974" s="165"/>
      <c r="BE3974" s="165"/>
      <c r="BF3974" s="165"/>
      <c r="BG3974" s="165"/>
      <c r="BH3974" s="165"/>
      <c r="BI3974" s="165"/>
      <c r="BJ3974" s="165"/>
      <c r="BK3974" s="165"/>
      <c r="BL3974" s="165"/>
      <c r="BM3974" s="165"/>
      <c r="BN3974" s="165"/>
      <c r="BO3974" s="165"/>
      <c r="BP3974" s="165"/>
      <c r="BQ3974" s="165"/>
      <c r="BS3974" s="6"/>
      <c r="BT3974" s="11"/>
      <c r="BU3974" s="6"/>
      <c r="BV3974" s="6"/>
    </row>
    <row r="3975" spans="1:74" ht="15.75" x14ac:dyDescent="0.25">
      <c r="A3975" s="52" t="s">
        <v>1422</v>
      </c>
      <c r="B3975" s="56"/>
      <c r="C3975" s="7" t="s">
        <v>118</v>
      </c>
      <c r="D3975" s="7" t="s">
        <v>6559</v>
      </c>
      <c r="E3975" s="7"/>
      <c r="F3975" s="64"/>
      <c r="G3975" s="6"/>
      <c r="H3975" s="6"/>
      <c r="I3975" s="10" t="s">
        <v>110</v>
      </c>
      <c r="J3975" s="11" t="s">
        <v>3186</v>
      </c>
      <c r="K3975" s="194" t="s">
        <v>510</v>
      </c>
      <c r="L3975" s="176"/>
      <c r="M3975" s="176">
        <v>1000</v>
      </c>
      <c r="N3975" s="80" t="s">
        <v>6855</v>
      </c>
      <c r="O3975" s="162"/>
      <c r="P3975" s="80" t="s">
        <v>3716</v>
      </c>
      <c r="Q3975" s="80"/>
      <c r="R3975" s="80"/>
      <c r="S3975" s="163"/>
      <c r="T3975" s="213"/>
      <c r="U3975" s="162"/>
      <c r="V3975" s="164"/>
      <c r="W3975" s="12" t="str">
        <f t="shared" si="832"/>
        <v>Mqtt1</v>
      </c>
      <c r="X3975" s="196" t="s">
        <v>10658</v>
      </c>
      <c r="Y3975" s="6" t="str">
        <f t="shared" si="825"/>
        <v>marpower/power-tag/erec-2-power-supply-heat-recovery</v>
      </c>
      <c r="Z3975" s="103" t="str" cm="1">
        <f t="array" ref="Z3975">IF(COUNTIF(N3975,"spare"),"","$."&amp;_xlfn.REGEXEXTRACT(J3975,"^PT\d+[FQ]\d+_(.*)", 2))</f>
        <v>$.RMS_Current_Phase_B</v>
      </c>
      <c r="AA3975" s="12">
        <f t="shared" ref="AA3975:AA3988" si="833">AA3960+1</f>
        <v>27</v>
      </c>
      <c r="AB3975" s="6" t="s">
        <v>195</v>
      </c>
      <c r="AC3975" s="103">
        <v>3002</v>
      </c>
      <c r="AJ3975" s="80"/>
      <c r="AK3975" s="113" t="s">
        <v>1423</v>
      </c>
      <c r="AN3975" s="80"/>
      <c r="AO3975" s="80"/>
      <c r="AP3975" s="80"/>
      <c r="AQ3975" s="80"/>
      <c r="AR3975" s="127"/>
      <c r="AS3975" s="80"/>
      <c r="AT3975" s="7"/>
      <c r="AU3975" s="7"/>
      <c r="AV3975" s="165"/>
      <c r="AW3975" s="166"/>
      <c r="AX3975" s="137"/>
      <c r="AY3975" s="147"/>
      <c r="AZ3975" s="167"/>
      <c r="BA3975" s="167"/>
      <c r="BB3975" s="147" t="str">
        <f t="shared" si="830"/>
        <v/>
      </c>
      <c r="BC3975" s="168"/>
      <c r="BD3975" s="165"/>
      <c r="BE3975" s="165"/>
      <c r="BF3975" s="165"/>
      <c r="BG3975" s="165"/>
      <c r="BH3975" s="165"/>
      <c r="BI3975" s="165"/>
      <c r="BJ3975" s="165"/>
      <c r="BK3975" s="165"/>
      <c r="BL3975" s="165"/>
      <c r="BM3975" s="165"/>
      <c r="BN3975" s="165"/>
      <c r="BO3975" s="165"/>
      <c r="BP3975" s="165"/>
      <c r="BQ3975" s="165"/>
      <c r="BS3975" s="6"/>
      <c r="BT3975" s="11"/>
      <c r="BU3975" s="6"/>
      <c r="BV3975" s="6"/>
    </row>
    <row r="3976" spans="1:74" ht="15.75" x14ac:dyDescent="0.25">
      <c r="A3976" s="52" t="s">
        <v>1422</v>
      </c>
      <c r="B3976" s="56"/>
      <c r="C3976" s="7" t="s">
        <v>118</v>
      </c>
      <c r="D3976" s="7" t="s">
        <v>6559</v>
      </c>
      <c r="E3976" s="7"/>
      <c r="F3976" s="64"/>
      <c r="G3976" s="6"/>
      <c r="H3976" s="6"/>
      <c r="I3976" s="10" t="s">
        <v>110</v>
      </c>
      <c r="J3976" s="11" t="s">
        <v>3187</v>
      </c>
      <c r="K3976" s="194" t="s">
        <v>510</v>
      </c>
      <c r="L3976" s="176"/>
      <c r="M3976" s="176">
        <v>1000</v>
      </c>
      <c r="N3976" s="80" t="s">
        <v>6855</v>
      </c>
      <c r="O3976" s="162"/>
      <c r="P3976" s="80" t="s">
        <v>3717</v>
      </c>
      <c r="Q3976" s="80"/>
      <c r="R3976" s="80"/>
      <c r="S3976" s="163"/>
      <c r="T3976" s="213"/>
      <c r="U3976" s="162"/>
      <c r="V3976" s="164"/>
      <c r="W3976" s="12" t="str">
        <f t="shared" si="832"/>
        <v>Mqtt1</v>
      </c>
      <c r="X3976" s="196" t="s">
        <v>10658</v>
      </c>
      <c r="Y3976" s="6" t="str">
        <f t="shared" si="825"/>
        <v>marpower/power-tag/erec-2-power-supply-heat-recovery</v>
      </c>
      <c r="Z3976" s="103" t="str" cm="1">
        <f t="array" ref="Z3976">IF(COUNTIF(N3976,"spare"),"","$."&amp;_xlfn.REGEXEXTRACT(J3976,"^PT\d+[FQ]\d+_(.*)", 2))</f>
        <v>$.RMS_Current_Phase_C</v>
      </c>
      <c r="AA3976" s="12">
        <f t="shared" si="833"/>
        <v>27</v>
      </c>
      <c r="AB3976" s="6" t="s">
        <v>195</v>
      </c>
      <c r="AC3976" s="103">
        <v>3004</v>
      </c>
      <c r="AJ3976" s="80"/>
      <c r="AK3976" s="113" t="s">
        <v>1423</v>
      </c>
      <c r="AN3976" s="80"/>
      <c r="AO3976" s="80"/>
      <c r="AP3976" s="80"/>
      <c r="AQ3976" s="80"/>
      <c r="AR3976" s="127"/>
      <c r="AS3976" s="80"/>
      <c r="AT3976" s="7"/>
      <c r="AU3976" s="7"/>
      <c r="AV3976" s="165"/>
      <c r="AW3976" s="166"/>
      <c r="AX3976" s="137"/>
      <c r="AY3976" s="147"/>
      <c r="AZ3976" s="167"/>
      <c r="BA3976" s="167"/>
      <c r="BB3976" s="147" t="str">
        <f t="shared" si="830"/>
        <v/>
      </c>
      <c r="BC3976" s="168"/>
      <c r="BD3976" s="165"/>
      <c r="BE3976" s="165"/>
      <c r="BF3976" s="165"/>
      <c r="BG3976" s="165"/>
      <c r="BH3976" s="165"/>
      <c r="BI3976" s="165"/>
      <c r="BJ3976" s="165"/>
      <c r="BK3976" s="165"/>
      <c r="BL3976" s="165"/>
      <c r="BM3976" s="165"/>
      <c r="BN3976" s="165"/>
      <c r="BO3976" s="165"/>
      <c r="BP3976" s="165"/>
      <c r="BQ3976" s="165"/>
      <c r="BS3976" s="6"/>
      <c r="BT3976" s="11"/>
      <c r="BU3976" s="6"/>
      <c r="BV3976" s="6"/>
    </row>
    <row r="3977" spans="1:74" ht="15.75" x14ac:dyDescent="0.25">
      <c r="A3977" s="52" t="s">
        <v>1422</v>
      </c>
      <c r="B3977" s="56"/>
      <c r="C3977" s="7" t="s">
        <v>118</v>
      </c>
      <c r="D3977" s="7" t="s">
        <v>6559</v>
      </c>
      <c r="E3977" s="7"/>
      <c r="F3977" s="64"/>
      <c r="G3977" s="6"/>
      <c r="H3977" s="6"/>
      <c r="I3977" s="10" t="s">
        <v>110</v>
      </c>
      <c r="J3977" s="11" t="s">
        <v>3188</v>
      </c>
      <c r="K3977" s="194" t="s">
        <v>510</v>
      </c>
      <c r="L3977" s="176"/>
      <c r="M3977" s="176">
        <v>1000</v>
      </c>
      <c r="N3977" s="80" t="s">
        <v>6855</v>
      </c>
      <c r="O3977" s="162"/>
      <c r="P3977" s="80" t="s">
        <v>3718</v>
      </c>
      <c r="Q3977" s="80"/>
      <c r="R3977" s="80"/>
      <c r="S3977" s="163"/>
      <c r="T3977" s="213"/>
      <c r="U3977" s="162"/>
      <c r="V3977" s="164"/>
      <c r="W3977" s="12" t="str">
        <f t="shared" si="832"/>
        <v>Mqtt1</v>
      </c>
      <c r="X3977" s="196" t="s">
        <v>10658</v>
      </c>
      <c r="Y3977" s="6" t="str">
        <f t="shared" si="825"/>
        <v>marpower/power-tag/erec-2-power-supply-heat-recovery</v>
      </c>
      <c r="Z3977" s="103" t="str" cm="1">
        <f t="array" ref="Z3977">IF(COUNTIF(N3977,"spare"),"","$."&amp;_xlfn.REGEXEXTRACT(J3977,"^PT\d+[FQ]\d+_(.*)", 2))</f>
        <v>$.RMS_Current_Phase_Neut</v>
      </c>
      <c r="AA3977" s="12">
        <f t="shared" si="833"/>
        <v>27</v>
      </c>
      <c r="AB3977" s="6" t="s">
        <v>195</v>
      </c>
      <c r="AC3977" s="103">
        <v>3006</v>
      </c>
      <c r="AJ3977" s="80"/>
      <c r="AK3977" s="113" t="s">
        <v>1423</v>
      </c>
      <c r="AN3977" s="80"/>
      <c r="AO3977" s="80"/>
      <c r="AP3977" s="80"/>
      <c r="AQ3977" s="80"/>
      <c r="AR3977" s="127"/>
      <c r="AS3977" s="80"/>
      <c r="AT3977" s="7"/>
      <c r="AU3977" s="7"/>
      <c r="AV3977" s="165"/>
      <c r="AW3977" s="166"/>
      <c r="AX3977" s="137"/>
      <c r="AY3977" s="147"/>
      <c r="AZ3977" s="167"/>
      <c r="BA3977" s="167"/>
      <c r="BB3977" s="147" t="str">
        <f t="shared" si="830"/>
        <v/>
      </c>
      <c r="BC3977" s="168"/>
      <c r="BD3977" s="165"/>
      <c r="BE3977" s="165"/>
      <c r="BF3977" s="165"/>
      <c r="BG3977" s="165"/>
      <c r="BH3977" s="165"/>
      <c r="BI3977" s="165"/>
      <c r="BJ3977" s="165"/>
      <c r="BK3977" s="165"/>
      <c r="BL3977" s="165"/>
      <c r="BM3977" s="165"/>
      <c r="BN3977" s="165"/>
      <c r="BO3977" s="165"/>
      <c r="BP3977" s="165"/>
      <c r="BQ3977" s="165"/>
      <c r="BS3977" s="6"/>
      <c r="BT3977" s="11"/>
      <c r="BU3977" s="6"/>
      <c r="BV3977" s="6"/>
    </row>
    <row r="3978" spans="1:74" ht="15.75" x14ac:dyDescent="0.25">
      <c r="A3978" s="52" t="s">
        <v>1422</v>
      </c>
      <c r="B3978" s="56"/>
      <c r="C3978" s="7" t="s">
        <v>118</v>
      </c>
      <c r="D3978" s="7" t="s">
        <v>6559</v>
      </c>
      <c r="E3978" s="7"/>
      <c r="F3978" s="64"/>
      <c r="G3978" s="6"/>
      <c r="H3978" s="6"/>
      <c r="I3978" s="10" t="s">
        <v>110</v>
      </c>
      <c r="J3978" s="11" t="s">
        <v>8355</v>
      </c>
      <c r="K3978" s="194" t="s">
        <v>510</v>
      </c>
      <c r="L3978" s="176"/>
      <c r="M3978" s="176">
        <v>1000</v>
      </c>
      <c r="N3978" s="80" t="s">
        <v>6855</v>
      </c>
      <c r="O3978" s="162"/>
      <c r="P3978" s="80" t="s">
        <v>3719</v>
      </c>
      <c r="Q3978" s="80"/>
      <c r="R3978" s="80"/>
      <c r="S3978" s="163"/>
      <c r="T3978" s="213"/>
      <c r="U3978" s="162"/>
      <c r="V3978" s="164"/>
      <c r="W3978" s="12" t="str">
        <f t="shared" si="832"/>
        <v>Mqtt1</v>
      </c>
      <c r="X3978" s="196" t="s">
        <v>10658</v>
      </c>
      <c r="Y3978" s="6" t="str">
        <f t="shared" si="825"/>
        <v>marpower/power-tag/erec-2-power-supply-heat-recovery</v>
      </c>
      <c r="Z3978" s="103" t="str" cm="1">
        <f t="array" ref="Z3978">IF(COUNTIF(N3978,"spare"),"","$."&amp;_xlfn.REGEXEXTRACT(J3978,"^PT\d+[FQ]\d+_(.*)", 2))</f>
        <v>$.RMS_Voltage_A_N</v>
      </c>
      <c r="AA3978" s="12">
        <f t="shared" si="833"/>
        <v>27</v>
      </c>
      <c r="AB3978" s="6" t="s">
        <v>195</v>
      </c>
      <c r="AC3978" s="103">
        <v>3028</v>
      </c>
      <c r="AJ3978" s="80"/>
      <c r="AK3978" s="113" t="s">
        <v>1424</v>
      </c>
      <c r="AN3978" s="80"/>
      <c r="AO3978" s="80"/>
      <c r="AP3978" s="80"/>
      <c r="AQ3978" s="80"/>
      <c r="AR3978" s="127"/>
      <c r="AS3978" s="80"/>
      <c r="AT3978" s="7"/>
      <c r="AU3978" s="7"/>
      <c r="AV3978" s="165"/>
      <c r="AW3978" s="166"/>
      <c r="AX3978" s="137"/>
      <c r="AY3978" s="147"/>
      <c r="AZ3978" s="167"/>
      <c r="BA3978" s="167"/>
      <c r="BB3978" s="147" t="str">
        <f t="shared" si="830"/>
        <v/>
      </c>
      <c r="BC3978" s="168"/>
      <c r="BD3978" s="165"/>
      <c r="BE3978" s="165"/>
      <c r="BF3978" s="165"/>
      <c r="BG3978" s="165"/>
      <c r="BH3978" s="165"/>
      <c r="BI3978" s="165"/>
      <c r="BJ3978" s="165"/>
      <c r="BK3978" s="165"/>
      <c r="BL3978" s="165"/>
      <c r="BM3978" s="165"/>
      <c r="BN3978" s="165"/>
      <c r="BO3978" s="165"/>
      <c r="BP3978" s="165"/>
      <c r="BQ3978" s="165"/>
      <c r="BS3978" s="6"/>
      <c r="BT3978" s="11"/>
      <c r="BU3978" s="6"/>
      <c r="BV3978" s="6"/>
    </row>
    <row r="3979" spans="1:74" ht="15.75" x14ac:dyDescent="0.25">
      <c r="A3979" s="52" t="s">
        <v>1422</v>
      </c>
      <c r="B3979" s="56"/>
      <c r="C3979" s="7" t="s">
        <v>118</v>
      </c>
      <c r="D3979" s="7" t="s">
        <v>6559</v>
      </c>
      <c r="E3979" s="7"/>
      <c r="F3979" s="64"/>
      <c r="G3979" s="6"/>
      <c r="H3979" s="6"/>
      <c r="I3979" s="10" t="s">
        <v>110</v>
      </c>
      <c r="J3979" s="11" t="s">
        <v>8532</v>
      </c>
      <c r="K3979" s="194" t="s">
        <v>510</v>
      </c>
      <c r="L3979" s="176"/>
      <c r="M3979" s="176">
        <v>1000</v>
      </c>
      <c r="N3979" s="80" t="s">
        <v>6855</v>
      </c>
      <c r="O3979" s="162"/>
      <c r="P3979" s="80" t="s">
        <v>3720</v>
      </c>
      <c r="Q3979" s="80"/>
      <c r="R3979" s="80"/>
      <c r="S3979" s="163"/>
      <c r="T3979" s="213"/>
      <c r="U3979" s="162"/>
      <c r="V3979" s="164"/>
      <c r="W3979" s="12" t="str">
        <f t="shared" si="832"/>
        <v>Mqtt1</v>
      </c>
      <c r="X3979" s="196" t="s">
        <v>10658</v>
      </c>
      <c r="Y3979" s="6" t="str">
        <f t="shared" ref="Y3979:Y4042" si="834">LOWER(_xlfn.CONCAT("marpower/",SUBSTITUTE(SUBSTITUTE("power-tag/" &amp; X3979," ","-"),"_","-")))</f>
        <v>marpower/power-tag/erec-2-power-supply-heat-recovery</v>
      </c>
      <c r="Z3979" s="103" t="str" cm="1">
        <f t="array" ref="Z3979">IF(COUNTIF(N3979,"spare"),"","$."&amp;_xlfn.REGEXEXTRACT(J3979,"^PT\d+[FQ]\d+_(.*)", 2))</f>
        <v>$.RMS_Voltage_B_N</v>
      </c>
      <c r="AA3979" s="12">
        <f t="shared" si="833"/>
        <v>27</v>
      </c>
      <c r="AB3979" s="6" t="s">
        <v>195</v>
      </c>
      <c r="AC3979" s="103">
        <v>3030</v>
      </c>
      <c r="AJ3979" s="80"/>
      <c r="AK3979" s="113" t="s">
        <v>1424</v>
      </c>
      <c r="AN3979" s="80"/>
      <c r="AO3979" s="80"/>
      <c r="AP3979" s="80"/>
      <c r="AQ3979" s="80"/>
      <c r="AR3979" s="127"/>
      <c r="AS3979" s="80"/>
      <c r="AT3979" s="7"/>
      <c r="AU3979" s="7"/>
      <c r="AV3979" s="165"/>
      <c r="AW3979" s="166"/>
      <c r="AX3979" s="137"/>
      <c r="AY3979" s="147"/>
      <c r="AZ3979" s="167"/>
      <c r="BA3979" s="167"/>
      <c r="BB3979" s="147" t="str">
        <f t="shared" si="830"/>
        <v/>
      </c>
      <c r="BC3979" s="168"/>
      <c r="BD3979" s="165"/>
      <c r="BE3979" s="165"/>
      <c r="BF3979" s="165"/>
      <c r="BG3979" s="165"/>
      <c r="BH3979" s="165"/>
      <c r="BI3979" s="165"/>
      <c r="BJ3979" s="165"/>
      <c r="BK3979" s="165"/>
      <c r="BL3979" s="165"/>
      <c r="BM3979" s="165"/>
      <c r="BN3979" s="165"/>
      <c r="BO3979" s="165"/>
      <c r="BP3979" s="165"/>
      <c r="BQ3979" s="165"/>
      <c r="BS3979" s="6"/>
      <c r="BT3979" s="11"/>
      <c r="BU3979" s="6"/>
      <c r="BV3979" s="6"/>
    </row>
    <row r="3980" spans="1:74" ht="15.75" x14ac:dyDescent="0.25">
      <c r="A3980" s="52" t="s">
        <v>1422</v>
      </c>
      <c r="B3980" s="56"/>
      <c r="C3980" s="7" t="s">
        <v>118</v>
      </c>
      <c r="D3980" s="7" t="s">
        <v>6559</v>
      </c>
      <c r="E3980" s="7"/>
      <c r="F3980" s="64"/>
      <c r="G3980" s="6"/>
      <c r="H3980" s="6"/>
      <c r="I3980" s="10" t="s">
        <v>110</v>
      </c>
      <c r="J3980" s="11" t="s">
        <v>8709</v>
      </c>
      <c r="K3980" s="194" t="s">
        <v>510</v>
      </c>
      <c r="L3980" s="176"/>
      <c r="M3980" s="176">
        <v>1000</v>
      </c>
      <c r="N3980" s="80" t="s">
        <v>6855</v>
      </c>
      <c r="O3980" s="162"/>
      <c r="P3980" s="80" t="s">
        <v>3721</v>
      </c>
      <c r="Q3980" s="80"/>
      <c r="R3980" s="80"/>
      <c r="S3980" s="163"/>
      <c r="T3980" s="213"/>
      <c r="U3980" s="162"/>
      <c r="V3980" s="164"/>
      <c r="W3980" s="12" t="str">
        <f t="shared" si="832"/>
        <v>Mqtt1</v>
      </c>
      <c r="X3980" s="196" t="s">
        <v>10658</v>
      </c>
      <c r="Y3980" s="6" t="str">
        <f t="shared" si="834"/>
        <v>marpower/power-tag/erec-2-power-supply-heat-recovery</v>
      </c>
      <c r="Z3980" s="103" t="str" cm="1">
        <f t="array" ref="Z3980">IF(COUNTIF(N3980,"spare"),"","$."&amp;_xlfn.REGEXEXTRACT(J3980,"^PT\d+[FQ]\d+_(.*)", 2))</f>
        <v>$.RMS_Voltage_C_N</v>
      </c>
      <c r="AA3980" s="12">
        <f t="shared" si="833"/>
        <v>27</v>
      </c>
      <c r="AB3980" s="6" t="s">
        <v>195</v>
      </c>
      <c r="AC3980" s="103">
        <v>3032</v>
      </c>
      <c r="AJ3980" s="80"/>
      <c r="AK3980" s="113" t="s">
        <v>1424</v>
      </c>
      <c r="AN3980" s="80"/>
      <c r="AO3980" s="80"/>
      <c r="AP3980" s="80"/>
      <c r="AQ3980" s="80"/>
      <c r="AR3980" s="127"/>
      <c r="AS3980" s="80"/>
      <c r="AT3980" s="7"/>
      <c r="AU3980" s="7"/>
      <c r="AV3980" s="165"/>
      <c r="AW3980" s="166"/>
      <c r="AX3980" s="137"/>
      <c r="AY3980" s="147"/>
      <c r="AZ3980" s="167"/>
      <c r="BA3980" s="167"/>
      <c r="BB3980" s="147" t="str">
        <f t="shared" si="830"/>
        <v/>
      </c>
      <c r="BC3980" s="168"/>
      <c r="BD3980" s="165"/>
      <c r="BE3980" s="165"/>
      <c r="BF3980" s="165"/>
      <c r="BG3980" s="165"/>
      <c r="BH3980" s="165"/>
      <c r="BI3980" s="165"/>
      <c r="BJ3980" s="165"/>
      <c r="BK3980" s="165"/>
      <c r="BL3980" s="165"/>
      <c r="BM3980" s="165"/>
      <c r="BN3980" s="165"/>
      <c r="BO3980" s="165"/>
      <c r="BP3980" s="165"/>
      <c r="BQ3980" s="165"/>
      <c r="BS3980" s="6"/>
      <c r="BT3980" s="11"/>
      <c r="BU3980" s="6"/>
      <c r="BV3980" s="6"/>
    </row>
    <row r="3981" spans="1:74" ht="15.75" x14ac:dyDescent="0.25">
      <c r="A3981" s="52" t="s">
        <v>1422</v>
      </c>
      <c r="B3981" s="56"/>
      <c r="C3981" s="7" t="s">
        <v>118</v>
      </c>
      <c r="D3981" s="7" t="s">
        <v>6559</v>
      </c>
      <c r="E3981" s="7"/>
      <c r="F3981" s="64"/>
      <c r="G3981" s="6"/>
      <c r="H3981" s="6"/>
      <c r="I3981" s="10" t="s">
        <v>110</v>
      </c>
      <c r="J3981" s="11" t="s">
        <v>3189</v>
      </c>
      <c r="K3981" s="194" t="s">
        <v>510</v>
      </c>
      <c r="L3981" s="176"/>
      <c r="M3981" s="176">
        <v>1000</v>
      </c>
      <c r="N3981" s="80" t="s">
        <v>6855</v>
      </c>
      <c r="O3981" s="162"/>
      <c r="P3981" s="80" t="s">
        <v>3722</v>
      </c>
      <c r="Q3981" s="80"/>
      <c r="R3981" s="80"/>
      <c r="S3981" s="163"/>
      <c r="T3981" s="213"/>
      <c r="U3981" s="162"/>
      <c r="V3981" s="164"/>
      <c r="W3981" s="12" t="str">
        <f t="shared" si="832"/>
        <v>Mqtt1</v>
      </c>
      <c r="X3981" s="196" t="s">
        <v>10658</v>
      </c>
      <c r="Y3981" s="6" t="str">
        <f t="shared" si="834"/>
        <v>marpower/power-tag/erec-2-power-supply-heat-recovery</v>
      </c>
      <c r="Z3981" s="103" t="str" cm="1">
        <f t="array" ref="Z3981">IF(COUNTIF(N3981,"spare"),"","$."&amp;_xlfn.REGEXEXTRACT(J3981,"^PT\d+[FQ]\d+_(.*)", 2))</f>
        <v>$.Active_Power_Phase_A</v>
      </c>
      <c r="AA3981" s="12">
        <f t="shared" si="833"/>
        <v>27</v>
      </c>
      <c r="AB3981" s="6" t="s">
        <v>195</v>
      </c>
      <c r="AC3981" s="103">
        <v>3054</v>
      </c>
      <c r="AJ3981" s="80"/>
      <c r="AK3981" s="113" t="s">
        <v>1425</v>
      </c>
      <c r="AN3981" s="80"/>
      <c r="AO3981" s="80"/>
      <c r="AP3981" s="80"/>
      <c r="AQ3981" s="80"/>
      <c r="AR3981" s="127"/>
      <c r="AS3981" s="80"/>
      <c r="AT3981" s="7"/>
      <c r="AU3981" s="7"/>
      <c r="AV3981" s="165"/>
      <c r="AW3981" s="166"/>
      <c r="AX3981" s="137"/>
      <c r="AY3981" s="147"/>
      <c r="AZ3981" s="167"/>
      <c r="BA3981" s="167"/>
      <c r="BB3981" s="147" t="str">
        <f t="shared" si="830"/>
        <v/>
      </c>
      <c r="BC3981" s="168"/>
      <c r="BD3981" s="165"/>
      <c r="BE3981" s="165"/>
      <c r="BF3981" s="165"/>
      <c r="BG3981" s="165"/>
      <c r="BH3981" s="165"/>
      <c r="BI3981" s="165"/>
      <c r="BJ3981" s="165"/>
      <c r="BK3981" s="165"/>
      <c r="BL3981" s="165"/>
      <c r="BM3981" s="165"/>
      <c r="BN3981" s="165"/>
      <c r="BO3981" s="165"/>
      <c r="BP3981" s="165"/>
      <c r="BQ3981" s="165"/>
      <c r="BS3981" s="6"/>
      <c r="BT3981" s="11"/>
      <c r="BU3981" s="6"/>
      <c r="BV3981" s="6"/>
    </row>
    <row r="3982" spans="1:74" ht="15.75" x14ac:dyDescent="0.25">
      <c r="A3982" s="52" t="s">
        <v>1422</v>
      </c>
      <c r="B3982" s="56"/>
      <c r="C3982" s="7" t="s">
        <v>118</v>
      </c>
      <c r="D3982" s="7" t="s">
        <v>6559</v>
      </c>
      <c r="E3982" s="7"/>
      <c r="F3982" s="64"/>
      <c r="G3982" s="6"/>
      <c r="H3982" s="6"/>
      <c r="I3982" s="10" t="s">
        <v>110</v>
      </c>
      <c r="J3982" s="11" t="s">
        <v>3190</v>
      </c>
      <c r="K3982" s="194" t="s">
        <v>510</v>
      </c>
      <c r="L3982" s="176"/>
      <c r="M3982" s="176">
        <v>1000</v>
      </c>
      <c r="N3982" s="80" t="s">
        <v>6855</v>
      </c>
      <c r="O3982" s="162"/>
      <c r="P3982" s="80" t="s">
        <v>3723</v>
      </c>
      <c r="Q3982" s="80"/>
      <c r="R3982" s="80"/>
      <c r="S3982" s="163"/>
      <c r="T3982" s="213"/>
      <c r="U3982" s="162"/>
      <c r="V3982" s="164"/>
      <c r="W3982" s="12" t="str">
        <f t="shared" si="832"/>
        <v>Mqtt1</v>
      </c>
      <c r="X3982" s="196" t="s">
        <v>10658</v>
      </c>
      <c r="Y3982" s="6" t="str">
        <f t="shared" si="834"/>
        <v>marpower/power-tag/erec-2-power-supply-heat-recovery</v>
      </c>
      <c r="Z3982" s="103" t="str" cm="1">
        <f t="array" ref="Z3982">IF(COUNTIF(N3982,"spare"),"","$."&amp;_xlfn.REGEXEXTRACT(J3982,"^PT\d+[FQ]\d+_(.*)", 2))</f>
        <v>$.Active_Power_Phase_B</v>
      </c>
      <c r="AA3982" s="12">
        <f t="shared" si="833"/>
        <v>27</v>
      </c>
      <c r="AB3982" s="6" t="s">
        <v>195</v>
      </c>
      <c r="AC3982" s="103">
        <v>3056</v>
      </c>
      <c r="AJ3982" s="80"/>
      <c r="AK3982" s="113" t="s">
        <v>1425</v>
      </c>
      <c r="AN3982" s="80"/>
      <c r="AO3982" s="80"/>
      <c r="AP3982" s="80"/>
      <c r="AQ3982" s="80"/>
      <c r="AR3982" s="127"/>
      <c r="AS3982" s="80"/>
      <c r="AT3982" s="7"/>
      <c r="AU3982" s="7"/>
      <c r="AV3982" s="165"/>
      <c r="AW3982" s="166"/>
      <c r="AX3982" s="137"/>
      <c r="AY3982" s="147"/>
      <c r="AZ3982" s="167"/>
      <c r="BA3982" s="167"/>
      <c r="BB3982" s="147" t="str">
        <f t="shared" si="830"/>
        <v/>
      </c>
      <c r="BC3982" s="168"/>
      <c r="BD3982" s="165"/>
      <c r="BE3982" s="165"/>
      <c r="BF3982" s="165"/>
      <c r="BG3982" s="165"/>
      <c r="BH3982" s="165"/>
      <c r="BI3982" s="165"/>
      <c r="BJ3982" s="165"/>
      <c r="BK3982" s="165"/>
      <c r="BL3982" s="165"/>
      <c r="BM3982" s="165"/>
      <c r="BN3982" s="165"/>
      <c r="BO3982" s="165"/>
      <c r="BP3982" s="165"/>
      <c r="BQ3982" s="165"/>
      <c r="BS3982" s="6"/>
      <c r="BT3982" s="11"/>
      <c r="BU3982" s="6"/>
      <c r="BV3982" s="6"/>
    </row>
    <row r="3983" spans="1:74" ht="15.75" x14ac:dyDescent="0.25">
      <c r="A3983" s="52" t="s">
        <v>1422</v>
      </c>
      <c r="B3983" s="56"/>
      <c r="C3983" s="7" t="s">
        <v>118</v>
      </c>
      <c r="D3983" s="7" t="s">
        <v>6559</v>
      </c>
      <c r="E3983" s="7"/>
      <c r="F3983" s="64"/>
      <c r="G3983" s="6"/>
      <c r="H3983" s="6"/>
      <c r="I3983" s="10" t="s">
        <v>110</v>
      </c>
      <c r="J3983" s="11" t="s">
        <v>3191</v>
      </c>
      <c r="K3983" s="194" t="s">
        <v>510</v>
      </c>
      <c r="L3983" s="176"/>
      <c r="M3983" s="176">
        <v>1000</v>
      </c>
      <c r="N3983" s="80" t="s">
        <v>6855</v>
      </c>
      <c r="O3983" s="162"/>
      <c r="P3983" s="80" t="s">
        <v>3724</v>
      </c>
      <c r="Q3983" s="80"/>
      <c r="R3983" s="80"/>
      <c r="S3983" s="163"/>
      <c r="T3983" s="213"/>
      <c r="U3983" s="162"/>
      <c r="V3983" s="164"/>
      <c r="W3983" s="12" t="str">
        <f t="shared" si="832"/>
        <v>Mqtt1</v>
      </c>
      <c r="X3983" s="196" t="s">
        <v>10658</v>
      </c>
      <c r="Y3983" s="6" t="str">
        <f t="shared" si="834"/>
        <v>marpower/power-tag/erec-2-power-supply-heat-recovery</v>
      </c>
      <c r="Z3983" s="103" t="str" cm="1">
        <f t="array" ref="Z3983">IF(COUNTIF(N3983,"spare"),"","$."&amp;_xlfn.REGEXEXTRACT(J3983,"^PT\d+[FQ]\d+_(.*)", 2))</f>
        <v>$.Active_Power_Phase_C</v>
      </c>
      <c r="AA3983" s="12">
        <f t="shared" si="833"/>
        <v>27</v>
      </c>
      <c r="AB3983" s="6" t="s">
        <v>195</v>
      </c>
      <c r="AC3983" s="103">
        <v>3058</v>
      </c>
      <c r="AJ3983" s="80"/>
      <c r="AK3983" s="113" t="s">
        <v>1425</v>
      </c>
      <c r="AN3983" s="80"/>
      <c r="AO3983" s="80"/>
      <c r="AP3983" s="80"/>
      <c r="AQ3983" s="80"/>
      <c r="AR3983" s="127"/>
      <c r="AS3983" s="80"/>
      <c r="AT3983" s="7"/>
      <c r="AU3983" s="7"/>
      <c r="AV3983" s="165"/>
      <c r="AW3983" s="166"/>
      <c r="AX3983" s="137"/>
      <c r="AY3983" s="147"/>
      <c r="AZ3983" s="167"/>
      <c r="BA3983" s="167"/>
      <c r="BB3983" s="147" t="str">
        <f t="shared" si="830"/>
        <v/>
      </c>
      <c r="BC3983" s="168"/>
      <c r="BD3983" s="165"/>
      <c r="BE3983" s="165"/>
      <c r="BF3983" s="165"/>
      <c r="BG3983" s="165"/>
      <c r="BH3983" s="165"/>
      <c r="BI3983" s="165"/>
      <c r="BJ3983" s="165"/>
      <c r="BK3983" s="165"/>
      <c r="BL3983" s="165"/>
      <c r="BM3983" s="165"/>
      <c r="BN3983" s="165"/>
      <c r="BO3983" s="165"/>
      <c r="BP3983" s="165"/>
      <c r="BQ3983" s="165"/>
      <c r="BS3983" s="6"/>
      <c r="BT3983" s="11"/>
      <c r="BU3983" s="6"/>
      <c r="BV3983" s="6"/>
    </row>
    <row r="3984" spans="1:74" ht="15.75" x14ac:dyDescent="0.25">
      <c r="A3984" s="52" t="s">
        <v>1422</v>
      </c>
      <c r="B3984" s="56"/>
      <c r="C3984" s="7" t="s">
        <v>118</v>
      </c>
      <c r="D3984" s="7" t="s">
        <v>6559</v>
      </c>
      <c r="E3984" s="7"/>
      <c r="F3984" s="64"/>
      <c r="G3984" s="6"/>
      <c r="H3984" s="6"/>
      <c r="I3984" s="10" t="s">
        <v>110</v>
      </c>
      <c r="J3984" s="11" t="s">
        <v>3192</v>
      </c>
      <c r="K3984" s="194" t="s">
        <v>510</v>
      </c>
      <c r="L3984" s="176"/>
      <c r="M3984" s="176">
        <v>1000</v>
      </c>
      <c r="N3984" s="80" t="s">
        <v>6855</v>
      </c>
      <c r="O3984" s="162"/>
      <c r="P3984" s="80" t="s">
        <v>3725</v>
      </c>
      <c r="Q3984" s="80"/>
      <c r="R3984" s="80"/>
      <c r="S3984" s="163"/>
      <c r="T3984" s="213"/>
      <c r="U3984" s="162"/>
      <c r="V3984" s="164"/>
      <c r="W3984" s="12" t="str">
        <f t="shared" si="832"/>
        <v>Mqtt1</v>
      </c>
      <c r="X3984" s="196" t="s">
        <v>10658</v>
      </c>
      <c r="Y3984" s="6" t="str">
        <f t="shared" si="834"/>
        <v>marpower/power-tag/erec-2-power-supply-heat-recovery</v>
      </c>
      <c r="Z3984" s="103" t="str" cm="1">
        <f t="array" ref="Z3984">IF(COUNTIF(N3984,"spare"),"","$."&amp;_xlfn.REGEXEXTRACT(J3984,"^PT\d+[FQ]\d+_(.*)", 2))</f>
        <v>$.Total_Active_Power</v>
      </c>
      <c r="AA3984" s="12">
        <f t="shared" si="833"/>
        <v>27</v>
      </c>
      <c r="AB3984" s="6" t="s">
        <v>195</v>
      </c>
      <c r="AC3984" s="103">
        <v>3060</v>
      </c>
      <c r="AJ3984" s="80"/>
      <c r="AK3984" s="113" t="s">
        <v>1425</v>
      </c>
      <c r="AN3984" s="80"/>
      <c r="AO3984" s="80"/>
      <c r="AP3984" s="80"/>
      <c r="AQ3984" s="80"/>
      <c r="AR3984" s="127"/>
      <c r="AS3984" s="80"/>
      <c r="AT3984" s="7"/>
      <c r="AU3984" s="7"/>
      <c r="AV3984" s="165"/>
      <c r="AW3984" s="166"/>
      <c r="AX3984" s="137"/>
      <c r="AY3984" s="147"/>
      <c r="AZ3984" s="167"/>
      <c r="BA3984" s="167"/>
      <c r="BB3984" s="147" t="str">
        <f t="shared" si="830"/>
        <v/>
      </c>
      <c r="BC3984" s="168"/>
      <c r="BD3984" s="165"/>
      <c r="BE3984" s="165"/>
      <c r="BF3984" s="165"/>
      <c r="BG3984" s="165"/>
      <c r="BH3984" s="165"/>
      <c r="BI3984" s="165"/>
      <c r="BJ3984" s="165"/>
      <c r="BK3984" s="165"/>
      <c r="BL3984" s="165"/>
      <c r="BM3984" s="165"/>
      <c r="BN3984" s="165"/>
      <c r="BO3984" s="165"/>
      <c r="BP3984" s="165"/>
      <c r="BQ3984" s="165"/>
      <c r="BS3984" s="6"/>
      <c r="BT3984" s="11"/>
      <c r="BU3984" s="6"/>
      <c r="BV3984" s="6"/>
    </row>
    <row r="3985" spans="1:74" ht="15.75" x14ac:dyDescent="0.25">
      <c r="A3985" s="52" t="s">
        <v>1422</v>
      </c>
      <c r="B3985" s="56"/>
      <c r="C3985" s="7" t="s">
        <v>118</v>
      </c>
      <c r="D3985" s="7" t="s">
        <v>6559</v>
      </c>
      <c r="E3985" s="7"/>
      <c r="F3985" s="64"/>
      <c r="G3985" s="6"/>
      <c r="H3985" s="6"/>
      <c r="I3985" s="10" t="s">
        <v>110</v>
      </c>
      <c r="J3985" s="11" t="s">
        <v>3193</v>
      </c>
      <c r="K3985" s="194" t="s">
        <v>510</v>
      </c>
      <c r="L3985" s="176"/>
      <c r="M3985" s="176">
        <v>1000</v>
      </c>
      <c r="N3985" s="80" t="s">
        <v>6855</v>
      </c>
      <c r="O3985" s="162"/>
      <c r="P3985" s="80" t="s">
        <v>3726</v>
      </c>
      <c r="Q3985" s="80"/>
      <c r="R3985" s="80"/>
      <c r="S3985" s="163"/>
      <c r="T3985" s="213"/>
      <c r="U3985" s="162"/>
      <c r="V3985" s="164"/>
      <c r="W3985" s="12" t="str">
        <f t="shared" si="832"/>
        <v>Mqtt1</v>
      </c>
      <c r="X3985" s="196" t="s">
        <v>10658</v>
      </c>
      <c r="Y3985" s="6" t="str">
        <f t="shared" si="834"/>
        <v>marpower/power-tag/erec-2-power-supply-heat-recovery</v>
      </c>
      <c r="Z3985" s="103" t="str" cm="1">
        <f t="array" ref="Z3985">IF(COUNTIF(N3985,"spare"),"","$."&amp;_xlfn.REGEXEXTRACT(J3985,"^PT\d+[FQ]\d+_(.*)", 2))</f>
        <v>$.Power_Factor_Phase_A</v>
      </c>
      <c r="AA3985" s="12">
        <f t="shared" si="833"/>
        <v>27</v>
      </c>
      <c r="AB3985" s="6" t="s">
        <v>195</v>
      </c>
      <c r="AC3985" s="103">
        <v>3078</v>
      </c>
      <c r="AJ3985" s="80"/>
      <c r="AK3985" s="113" t="s">
        <v>1426</v>
      </c>
      <c r="AN3985" s="80"/>
      <c r="AO3985" s="80"/>
      <c r="AP3985" s="80"/>
      <c r="AQ3985" s="80"/>
      <c r="AR3985" s="127"/>
      <c r="AS3985" s="80"/>
      <c r="AT3985" s="7"/>
      <c r="AU3985" s="7"/>
      <c r="AV3985" s="165"/>
      <c r="AW3985" s="166"/>
      <c r="AX3985" s="137"/>
      <c r="AY3985" s="147"/>
      <c r="AZ3985" s="167"/>
      <c r="BA3985" s="167"/>
      <c r="BB3985" s="147" t="str">
        <f t="shared" si="830"/>
        <v/>
      </c>
      <c r="BC3985" s="168"/>
      <c r="BD3985" s="165"/>
      <c r="BE3985" s="165"/>
      <c r="BF3985" s="165"/>
      <c r="BG3985" s="165"/>
      <c r="BH3985" s="165"/>
      <c r="BI3985" s="165"/>
      <c r="BJ3985" s="165"/>
      <c r="BK3985" s="165"/>
      <c r="BL3985" s="165"/>
      <c r="BM3985" s="165"/>
      <c r="BN3985" s="165"/>
      <c r="BO3985" s="165"/>
      <c r="BP3985" s="165"/>
      <c r="BQ3985" s="165"/>
      <c r="BS3985" s="6"/>
      <c r="BT3985" s="11"/>
      <c r="BU3985" s="6"/>
      <c r="BV3985" s="6"/>
    </row>
    <row r="3986" spans="1:74" ht="15.75" x14ac:dyDescent="0.25">
      <c r="A3986" s="52" t="s">
        <v>1422</v>
      </c>
      <c r="B3986" s="56"/>
      <c r="C3986" s="7" t="s">
        <v>118</v>
      </c>
      <c r="D3986" s="7" t="s">
        <v>6559</v>
      </c>
      <c r="E3986" s="7"/>
      <c r="F3986" s="64"/>
      <c r="G3986" s="6"/>
      <c r="H3986" s="6"/>
      <c r="I3986" s="10" t="s">
        <v>110</v>
      </c>
      <c r="J3986" s="11" t="s">
        <v>3194</v>
      </c>
      <c r="K3986" s="194" t="s">
        <v>510</v>
      </c>
      <c r="L3986" s="176"/>
      <c r="M3986" s="176">
        <v>1000</v>
      </c>
      <c r="N3986" s="80" t="s">
        <v>6855</v>
      </c>
      <c r="O3986" s="162"/>
      <c r="P3986" s="80" t="s">
        <v>3727</v>
      </c>
      <c r="Q3986" s="80"/>
      <c r="R3986" s="80"/>
      <c r="S3986" s="163"/>
      <c r="T3986" s="213"/>
      <c r="U3986" s="162"/>
      <c r="V3986" s="164"/>
      <c r="W3986" s="12" t="str">
        <f t="shared" si="832"/>
        <v>Mqtt1</v>
      </c>
      <c r="X3986" s="196" t="s">
        <v>10658</v>
      </c>
      <c r="Y3986" s="6" t="str">
        <f t="shared" si="834"/>
        <v>marpower/power-tag/erec-2-power-supply-heat-recovery</v>
      </c>
      <c r="Z3986" s="103" t="str" cm="1">
        <f t="array" ref="Z3986">IF(COUNTIF(N3986,"spare"),"","$."&amp;_xlfn.REGEXEXTRACT(J3986,"^PT\d+[FQ]\d+_(.*)", 2))</f>
        <v>$.Power_Factor_Phase_B</v>
      </c>
      <c r="AA3986" s="12">
        <f t="shared" si="833"/>
        <v>27</v>
      </c>
      <c r="AB3986" s="6" t="s">
        <v>195</v>
      </c>
      <c r="AC3986" s="103">
        <v>3080</v>
      </c>
      <c r="AJ3986" s="80"/>
      <c r="AK3986" s="113" t="s">
        <v>1426</v>
      </c>
      <c r="AN3986" s="80"/>
      <c r="AO3986" s="80"/>
      <c r="AP3986" s="80"/>
      <c r="AQ3986" s="80"/>
      <c r="AR3986" s="127"/>
      <c r="AS3986" s="80"/>
      <c r="AT3986" s="7"/>
      <c r="AU3986" s="7"/>
      <c r="AV3986" s="165"/>
      <c r="AW3986" s="166"/>
      <c r="AX3986" s="137"/>
      <c r="AY3986" s="147"/>
      <c r="AZ3986" s="167"/>
      <c r="BA3986" s="167"/>
      <c r="BB3986" s="147" t="str">
        <f t="shared" si="830"/>
        <v/>
      </c>
      <c r="BC3986" s="168"/>
      <c r="BD3986" s="165"/>
      <c r="BE3986" s="165"/>
      <c r="BF3986" s="165"/>
      <c r="BG3986" s="165"/>
      <c r="BH3986" s="165"/>
      <c r="BI3986" s="165"/>
      <c r="BJ3986" s="165"/>
      <c r="BK3986" s="165"/>
      <c r="BL3986" s="165"/>
      <c r="BM3986" s="165"/>
      <c r="BN3986" s="165"/>
      <c r="BO3986" s="165"/>
      <c r="BP3986" s="165"/>
      <c r="BQ3986" s="165"/>
      <c r="BS3986" s="6"/>
      <c r="BT3986" s="11"/>
      <c r="BU3986" s="6"/>
      <c r="BV3986" s="6"/>
    </row>
    <row r="3987" spans="1:74" ht="15.75" x14ac:dyDescent="0.25">
      <c r="A3987" s="52" t="s">
        <v>1422</v>
      </c>
      <c r="B3987" s="56"/>
      <c r="C3987" s="7" t="s">
        <v>118</v>
      </c>
      <c r="D3987" s="7" t="s">
        <v>6559</v>
      </c>
      <c r="E3987" s="7"/>
      <c r="F3987" s="64"/>
      <c r="G3987" s="6"/>
      <c r="H3987" s="6"/>
      <c r="I3987" s="10" t="s">
        <v>110</v>
      </c>
      <c r="J3987" s="11" t="s">
        <v>3195</v>
      </c>
      <c r="K3987" s="194" t="s">
        <v>510</v>
      </c>
      <c r="L3987" s="176"/>
      <c r="M3987" s="176">
        <v>1000</v>
      </c>
      <c r="N3987" s="80" t="s">
        <v>6855</v>
      </c>
      <c r="O3987" s="162"/>
      <c r="P3987" s="80" t="s">
        <v>3728</v>
      </c>
      <c r="Q3987" s="80"/>
      <c r="R3987" s="80"/>
      <c r="S3987" s="163"/>
      <c r="T3987" s="213"/>
      <c r="U3987" s="162"/>
      <c r="V3987" s="164"/>
      <c r="W3987" s="12" t="str">
        <f t="shared" si="832"/>
        <v>Mqtt1</v>
      </c>
      <c r="X3987" s="196" t="s">
        <v>10658</v>
      </c>
      <c r="Y3987" s="6" t="str">
        <f t="shared" si="834"/>
        <v>marpower/power-tag/erec-2-power-supply-heat-recovery</v>
      </c>
      <c r="Z3987" s="103" t="str" cm="1">
        <f t="array" ref="Z3987">IF(COUNTIF(N3987,"spare"),"","$."&amp;_xlfn.REGEXEXTRACT(J3987,"^PT\d+[FQ]\d+_(.*)", 2))</f>
        <v>$.Power_Factor_Phase_C</v>
      </c>
      <c r="AA3987" s="12">
        <f t="shared" si="833"/>
        <v>27</v>
      </c>
      <c r="AB3987" s="6" t="s">
        <v>195</v>
      </c>
      <c r="AC3987" s="103">
        <v>3082</v>
      </c>
      <c r="AJ3987" s="80"/>
      <c r="AK3987" s="113" t="s">
        <v>1426</v>
      </c>
      <c r="AN3987" s="80"/>
      <c r="AO3987" s="80"/>
      <c r="AP3987" s="80"/>
      <c r="AQ3987" s="80"/>
      <c r="AR3987" s="127"/>
      <c r="AS3987" s="80"/>
      <c r="AT3987" s="7"/>
      <c r="AU3987" s="7"/>
      <c r="AV3987" s="165"/>
      <c r="AW3987" s="166"/>
      <c r="AX3987" s="137"/>
      <c r="AY3987" s="147"/>
      <c r="AZ3987" s="167"/>
      <c r="BA3987" s="167"/>
      <c r="BB3987" s="147" t="str">
        <f t="shared" si="830"/>
        <v/>
      </c>
      <c r="BC3987" s="168"/>
      <c r="BD3987" s="165"/>
      <c r="BE3987" s="165"/>
      <c r="BF3987" s="165"/>
      <c r="BG3987" s="165"/>
      <c r="BH3987" s="165"/>
      <c r="BI3987" s="165"/>
      <c r="BJ3987" s="165"/>
      <c r="BK3987" s="165"/>
      <c r="BL3987" s="165"/>
      <c r="BM3987" s="165"/>
      <c r="BN3987" s="165"/>
      <c r="BO3987" s="165"/>
      <c r="BP3987" s="165"/>
      <c r="BQ3987" s="165"/>
      <c r="BS3987" s="6"/>
      <c r="BT3987" s="11"/>
      <c r="BU3987" s="6"/>
      <c r="BV3987" s="6"/>
    </row>
    <row r="3988" spans="1:74" ht="15.75" x14ac:dyDescent="0.25">
      <c r="A3988" s="52" t="s">
        <v>1422</v>
      </c>
      <c r="B3988" s="56"/>
      <c r="C3988" s="7" t="s">
        <v>118</v>
      </c>
      <c r="D3988" s="7" t="s">
        <v>6559</v>
      </c>
      <c r="E3988" s="7"/>
      <c r="F3988" s="64"/>
      <c r="G3988" s="6"/>
      <c r="H3988" s="6"/>
      <c r="I3988" s="10" t="s">
        <v>110</v>
      </c>
      <c r="J3988" s="11" t="s">
        <v>3196</v>
      </c>
      <c r="K3988" s="194" t="s">
        <v>510</v>
      </c>
      <c r="L3988" s="176"/>
      <c r="M3988" s="176">
        <v>1000</v>
      </c>
      <c r="N3988" s="80" t="s">
        <v>6855</v>
      </c>
      <c r="O3988" s="162"/>
      <c r="P3988" s="80" t="s">
        <v>3729</v>
      </c>
      <c r="Q3988" s="80"/>
      <c r="R3988" s="80"/>
      <c r="S3988" s="163"/>
      <c r="T3988" s="213"/>
      <c r="U3988" s="162"/>
      <c r="V3988" s="164"/>
      <c r="W3988" s="12" t="str">
        <f t="shared" si="832"/>
        <v>Mqtt1</v>
      </c>
      <c r="X3988" s="196" t="s">
        <v>10658</v>
      </c>
      <c r="Y3988" s="6" t="str">
        <f t="shared" si="834"/>
        <v>marpower/power-tag/erec-2-power-supply-heat-recovery</v>
      </c>
      <c r="Z3988" s="103" t="str" cm="1">
        <f t="array" ref="Z3988">IF(COUNTIF(N3988,"spare"),"","$."&amp;_xlfn.REGEXEXTRACT(J3988,"^PT\d+[FQ]\d+_(.*)", 2))</f>
        <v>$.Total_Power_Factor</v>
      </c>
      <c r="AA3988" s="12">
        <f t="shared" si="833"/>
        <v>27</v>
      </c>
      <c r="AB3988" s="6" t="s">
        <v>195</v>
      </c>
      <c r="AC3988" s="103">
        <v>3084</v>
      </c>
      <c r="AJ3988" s="80"/>
      <c r="AK3988" s="113" t="s">
        <v>1426</v>
      </c>
      <c r="AN3988" s="80"/>
      <c r="AO3988" s="80"/>
      <c r="AP3988" s="80"/>
      <c r="AQ3988" s="80"/>
      <c r="AR3988" s="127"/>
      <c r="AS3988" s="80"/>
      <c r="AT3988" s="7"/>
      <c r="AU3988" s="7"/>
      <c r="AV3988" s="165"/>
      <c r="AW3988" s="166"/>
      <c r="AX3988" s="137"/>
      <c r="AY3988" s="147"/>
      <c r="AZ3988" s="167"/>
      <c r="BA3988" s="167"/>
      <c r="BB3988" s="147" t="str">
        <f t="shared" si="830"/>
        <v/>
      </c>
      <c r="BC3988" s="168"/>
      <c r="BD3988" s="165"/>
      <c r="BE3988" s="165"/>
      <c r="BF3988" s="165"/>
      <c r="BG3988" s="165"/>
      <c r="BH3988" s="165"/>
      <c r="BI3988" s="165"/>
      <c r="BJ3988" s="165"/>
      <c r="BK3988" s="165"/>
      <c r="BL3988" s="165"/>
      <c r="BM3988" s="165"/>
      <c r="BN3988" s="165"/>
      <c r="BO3988" s="165"/>
      <c r="BP3988" s="165"/>
      <c r="BQ3988" s="165"/>
      <c r="BS3988" s="6"/>
      <c r="BT3988" s="11"/>
      <c r="BU3988" s="6"/>
      <c r="BV3988" s="6"/>
    </row>
    <row r="3989" spans="1:74" ht="15.75" x14ac:dyDescent="0.25">
      <c r="A3989" s="52" t="s">
        <v>1422</v>
      </c>
      <c r="B3989" s="56"/>
      <c r="C3989" s="7" t="s">
        <v>118</v>
      </c>
      <c r="D3989" s="7" t="s">
        <v>6559</v>
      </c>
      <c r="E3989" s="7"/>
      <c r="F3989" s="64"/>
      <c r="G3989" s="6"/>
      <c r="H3989" s="6"/>
      <c r="I3989" s="10" t="s">
        <v>110</v>
      </c>
      <c r="J3989" s="11" t="s">
        <v>3197</v>
      </c>
      <c r="K3989" s="194" t="s">
        <v>510</v>
      </c>
      <c r="L3989" s="176"/>
      <c r="M3989" s="176">
        <v>1000</v>
      </c>
      <c r="N3989" s="80" t="s">
        <v>6855</v>
      </c>
      <c r="O3989" s="162"/>
      <c r="P3989" s="80" t="s">
        <v>3730</v>
      </c>
      <c r="Q3989" s="80"/>
      <c r="R3989" s="80"/>
      <c r="S3989" s="163"/>
      <c r="T3989" s="213"/>
      <c r="U3989" s="162"/>
      <c r="V3989" s="164"/>
      <c r="W3989" s="12" t="str">
        <f t="shared" si="832"/>
        <v>Mqtt1</v>
      </c>
      <c r="X3989" s="196" t="s">
        <v>10659</v>
      </c>
      <c r="Y3989" s="6" t="str">
        <f t="shared" si="834"/>
        <v>marpower/power-tag/transfer-pump-2-black-water-pt310q01</v>
      </c>
      <c r="Z3989" s="103" t="str" cm="1">
        <f t="array" ref="Z3989">IF(COUNTIF(N3989,"spare"),"","$."&amp;_xlfn.REGEXEXTRACT(J3989,"^PT\d+[FQ]\d+_(.*)", 2))</f>
        <v>$.RMS_Current_Phase_A</v>
      </c>
      <c r="AA3989" s="12">
        <f>AA3974+1</f>
        <v>28</v>
      </c>
      <c r="AB3989" s="6" t="s">
        <v>195</v>
      </c>
      <c r="AC3989" s="103">
        <v>3000</v>
      </c>
      <c r="AJ3989" s="80"/>
      <c r="AK3989" s="113" t="s">
        <v>1423</v>
      </c>
      <c r="AN3989" s="80"/>
      <c r="AO3989" s="80"/>
      <c r="AP3989" s="80"/>
      <c r="AQ3989" s="80"/>
      <c r="AR3989" s="127"/>
      <c r="AS3989" s="80"/>
      <c r="AT3989" s="7"/>
      <c r="AU3989" s="7"/>
      <c r="AV3989" s="165"/>
      <c r="AW3989" s="166"/>
      <c r="AX3989" s="137"/>
      <c r="AY3989" s="147"/>
      <c r="AZ3989" s="167"/>
      <c r="BA3989" s="167"/>
      <c r="BB3989" s="147" t="str">
        <f t="shared" ref="BB3989:BB4003" si="835">IF(ISNUMBER(AM3989),"1","")</f>
        <v/>
      </c>
      <c r="BC3989" s="168"/>
      <c r="BD3989" s="165"/>
      <c r="BE3989" s="165"/>
      <c r="BF3989" s="165"/>
      <c r="BG3989" s="165"/>
      <c r="BH3989" s="165"/>
      <c r="BI3989" s="165"/>
      <c r="BJ3989" s="165"/>
      <c r="BK3989" s="165"/>
      <c r="BL3989" s="165"/>
      <c r="BM3989" s="165"/>
      <c r="BN3989" s="165"/>
      <c r="BO3989" s="165"/>
      <c r="BP3989" s="165"/>
      <c r="BQ3989" s="165"/>
      <c r="BS3989" s="6"/>
      <c r="BT3989" s="11"/>
      <c r="BU3989" s="6"/>
      <c r="BV3989" s="6"/>
    </row>
    <row r="3990" spans="1:74" ht="15.75" x14ac:dyDescent="0.25">
      <c r="A3990" s="52" t="s">
        <v>1422</v>
      </c>
      <c r="B3990" s="56"/>
      <c r="C3990" s="7" t="s">
        <v>118</v>
      </c>
      <c r="D3990" s="7" t="s">
        <v>6559</v>
      </c>
      <c r="E3990" s="7"/>
      <c r="F3990" s="64"/>
      <c r="G3990" s="6"/>
      <c r="H3990" s="6"/>
      <c r="I3990" s="10" t="s">
        <v>110</v>
      </c>
      <c r="J3990" s="11" t="s">
        <v>3198</v>
      </c>
      <c r="K3990" s="194" t="s">
        <v>510</v>
      </c>
      <c r="L3990" s="176"/>
      <c r="M3990" s="176">
        <v>1000</v>
      </c>
      <c r="N3990" s="80" t="s">
        <v>6855</v>
      </c>
      <c r="O3990" s="162"/>
      <c r="P3990" s="80" t="s">
        <v>3731</v>
      </c>
      <c r="Q3990" s="80"/>
      <c r="R3990" s="80"/>
      <c r="S3990" s="163"/>
      <c r="T3990" s="213"/>
      <c r="U3990" s="162"/>
      <c r="V3990" s="164"/>
      <c r="W3990" s="12" t="str">
        <f t="shared" si="832"/>
        <v>Mqtt1</v>
      </c>
      <c r="X3990" s="196" t="s">
        <v>10659</v>
      </c>
      <c r="Y3990" s="6" t="str">
        <f t="shared" si="834"/>
        <v>marpower/power-tag/transfer-pump-2-black-water-pt310q01</v>
      </c>
      <c r="Z3990" s="103" t="str" cm="1">
        <f t="array" ref="Z3990">IF(COUNTIF(N3990,"spare"),"","$."&amp;_xlfn.REGEXEXTRACT(J3990,"^PT\d+[FQ]\d+_(.*)", 2))</f>
        <v>$.RMS_Current_Phase_B</v>
      </c>
      <c r="AA3990" s="12">
        <f t="shared" ref="AA3990:AA4003" si="836">AA3975+1</f>
        <v>28</v>
      </c>
      <c r="AB3990" s="6" t="s">
        <v>195</v>
      </c>
      <c r="AC3990" s="103">
        <v>3002</v>
      </c>
      <c r="AJ3990" s="80"/>
      <c r="AK3990" s="113" t="s">
        <v>1423</v>
      </c>
      <c r="AN3990" s="80"/>
      <c r="AO3990" s="80"/>
      <c r="AP3990" s="80"/>
      <c r="AQ3990" s="80"/>
      <c r="AR3990" s="127"/>
      <c r="AS3990" s="80"/>
      <c r="AT3990" s="7"/>
      <c r="AU3990" s="7"/>
      <c r="AV3990" s="165"/>
      <c r="AW3990" s="166"/>
      <c r="AX3990" s="137"/>
      <c r="AY3990" s="147"/>
      <c r="AZ3990" s="167"/>
      <c r="BA3990" s="167"/>
      <c r="BB3990" s="147" t="str">
        <f t="shared" si="835"/>
        <v/>
      </c>
      <c r="BC3990" s="168"/>
      <c r="BD3990" s="165"/>
      <c r="BE3990" s="165"/>
      <c r="BF3990" s="165"/>
      <c r="BG3990" s="165"/>
      <c r="BH3990" s="165"/>
      <c r="BI3990" s="165"/>
      <c r="BJ3990" s="165"/>
      <c r="BK3990" s="165"/>
      <c r="BL3990" s="165"/>
      <c r="BM3990" s="165"/>
      <c r="BN3990" s="165"/>
      <c r="BO3990" s="165"/>
      <c r="BP3990" s="165"/>
      <c r="BQ3990" s="165"/>
      <c r="BS3990" s="6"/>
      <c r="BT3990" s="11"/>
      <c r="BU3990" s="6"/>
      <c r="BV3990" s="6"/>
    </row>
    <row r="3991" spans="1:74" ht="15.75" x14ac:dyDescent="0.25">
      <c r="A3991" s="52" t="s">
        <v>1422</v>
      </c>
      <c r="B3991" s="56"/>
      <c r="C3991" s="7" t="s">
        <v>118</v>
      </c>
      <c r="D3991" s="7" t="s">
        <v>6559</v>
      </c>
      <c r="E3991" s="7"/>
      <c r="F3991" s="64"/>
      <c r="G3991" s="6"/>
      <c r="H3991" s="6"/>
      <c r="I3991" s="10" t="s">
        <v>110</v>
      </c>
      <c r="J3991" s="11" t="s">
        <v>3199</v>
      </c>
      <c r="K3991" s="194" t="s">
        <v>510</v>
      </c>
      <c r="L3991" s="176"/>
      <c r="M3991" s="176">
        <v>1000</v>
      </c>
      <c r="N3991" s="80" t="s">
        <v>6855</v>
      </c>
      <c r="O3991" s="162"/>
      <c r="P3991" s="80" t="s">
        <v>3732</v>
      </c>
      <c r="Q3991" s="80"/>
      <c r="R3991" s="80"/>
      <c r="S3991" s="163"/>
      <c r="T3991" s="213"/>
      <c r="U3991" s="162"/>
      <c r="V3991" s="164"/>
      <c r="W3991" s="12" t="str">
        <f t="shared" si="832"/>
        <v>Mqtt1</v>
      </c>
      <c r="X3991" s="196" t="s">
        <v>10659</v>
      </c>
      <c r="Y3991" s="6" t="str">
        <f t="shared" si="834"/>
        <v>marpower/power-tag/transfer-pump-2-black-water-pt310q01</v>
      </c>
      <c r="Z3991" s="103" t="str" cm="1">
        <f t="array" ref="Z3991">IF(COUNTIF(N3991,"spare"),"","$."&amp;_xlfn.REGEXEXTRACT(J3991,"^PT\d+[FQ]\d+_(.*)", 2))</f>
        <v>$.RMS_Current_Phase_C</v>
      </c>
      <c r="AA3991" s="12">
        <f t="shared" si="836"/>
        <v>28</v>
      </c>
      <c r="AB3991" s="6" t="s">
        <v>195</v>
      </c>
      <c r="AC3991" s="103">
        <v>3004</v>
      </c>
      <c r="AJ3991" s="80"/>
      <c r="AK3991" s="113" t="s">
        <v>1423</v>
      </c>
      <c r="AN3991" s="80"/>
      <c r="AO3991" s="80"/>
      <c r="AP3991" s="80"/>
      <c r="AQ3991" s="80"/>
      <c r="AR3991" s="127"/>
      <c r="AS3991" s="80"/>
      <c r="AT3991" s="7"/>
      <c r="AU3991" s="7"/>
      <c r="AV3991" s="165"/>
      <c r="AW3991" s="166"/>
      <c r="AX3991" s="137"/>
      <c r="AY3991" s="147"/>
      <c r="AZ3991" s="167"/>
      <c r="BA3991" s="167"/>
      <c r="BB3991" s="147" t="str">
        <f t="shared" si="835"/>
        <v/>
      </c>
      <c r="BC3991" s="168"/>
      <c r="BD3991" s="165"/>
      <c r="BE3991" s="165"/>
      <c r="BF3991" s="165"/>
      <c r="BG3991" s="165"/>
      <c r="BH3991" s="165"/>
      <c r="BI3991" s="165"/>
      <c r="BJ3991" s="165"/>
      <c r="BK3991" s="165"/>
      <c r="BL3991" s="165"/>
      <c r="BM3991" s="165"/>
      <c r="BN3991" s="165"/>
      <c r="BO3991" s="165"/>
      <c r="BP3991" s="165"/>
      <c r="BQ3991" s="165"/>
      <c r="BS3991" s="6"/>
      <c r="BT3991" s="11"/>
      <c r="BU3991" s="6"/>
      <c r="BV3991" s="6"/>
    </row>
    <row r="3992" spans="1:74" ht="15.75" x14ac:dyDescent="0.25">
      <c r="A3992" s="52" t="s">
        <v>1422</v>
      </c>
      <c r="B3992" s="56"/>
      <c r="C3992" s="7" t="s">
        <v>118</v>
      </c>
      <c r="D3992" s="7" t="s">
        <v>6559</v>
      </c>
      <c r="E3992" s="7"/>
      <c r="F3992" s="64"/>
      <c r="G3992" s="6"/>
      <c r="H3992" s="6"/>
      <c r="I3992" s="10" t="s">
        <v>110</v>
      </c>
      <c r="J3992" s="11" t="s">
        <v>3200</v>
      </c>
      <c r="K3992" s="194" t="s">
        <v>510</v>
      </c>
      <c r="L3992" s="176"/>
      <c r="M3992" s="176">
        <v>1000</v>
      </c>
      <c r="N3992" s="80" t="s">
        <v>6855</v>
      </c>
      <c r="O3992" s="162"/>
      <c r="P3992" s="80" t="s">
        <v>3733</v>
      </c>
      <c r="Q3992" s="80"/>
      <c r="R3992" s="80"/>
      <c r="S3992" s="163"/>
      <c r="T3992" s="213"/>
      <c r="U3992" s="162"/>
      <c r="V3992" s="164"/>
      <c r="W3992" s="12" t="str">
        <f t="shared" si="832"/>
        <v>Mqtt1</v>
      </c>
      <c r="X3992" s="196" t="s">
        <v>10659</v>
      </c>
      <c r="Y3992" s="6" t="str">
        <f t="shared" si="834"/>
        <v>marpower/power-tag/transfer-pump-2-black-water-pt310q01</v>
      </c>
      <c r="Z3992" s="103" t="str" cm="1">
        <f t="array" ref="Z3992">IF(COUNTIF(N3992,"spare"),"","$."&amp;_xlfn.REGEXEXTRACT(J3992,"^PT\d+[FQ]\d+_(.*)", 2))</f>
        <v>$.RMS_Current_Phase_Neut</v>
      </c>
      <c r="AA3992" s="12">
        <f t="shared" si="836"/>
        <v>28</v>
      </c>
      <c r="AB3992" s="6" t="s">
        <v>195</v>
      </c>
      <c r="AC3992" s="103">
        <v>3006</v>
      </c>
      <c r="AJ3992" s="80"/>
      <c r="AK3992" s="113" t="s">
        <v>1423</v>
      </c>
      <c r="AN3992" s="80"/>
      <c r="AO3992" s="80"/>
      <c r="AP3992" s="80"/>
      <c r="AQ3992" s="80"/>
      <c r="AR3992" s="127"/>
      <c r="AS3992" s="80"/>
      <c r="AT3992" s="7"/>
      <c r="AU3992" s="7"/>
      <c r="AV3992" s="165"/>
      <c r="AW3992" s="166"/>
      <c r="AX3992" s="137"/>
      <c r="AY3992" s="147"/>
      <c r="AZ3992" s="167"/>
      <c r="BA3992" s="167"/>
      <c r="BB3992" s="147" t="str">
        <f t="shared" si="835"/>
        <v/>
      </c>
      <c r="BC3992" s="168"/>
      <c r="BD3992" s="165"/>
      <c r="BE3992" s="165"/>
      <c r="BF3992" s="165"/>
      <c r="BG3992" s="165"/>
      <c r="BH3992" s="165"/>
      <c r="BI3992" s="165"/>
      <c r="BJ3992" s="165"/>
      <c r="BK3992" s="165"/>
      <c r="BL3992" s="165"/>
      <c r="BM3992" s="165"/>
      <c r="BN3992" s="165"/>
      <c r="BO3992" s="165"/>
      <c r="BP3992" s="165"/>
      <c r="BQ3992" s="165"/>
      <c r="BS3992" s="6"/>
      <c r="BT3992" s="11"/>
      <c r="BU3992" s="6"/>
      <c r="BV3992" s="6"/>
    </row>
    <row r="3993" spans="1:74" ht="15.75" x14ac:dyDescent="0.25">
      <c r="A3993" s="52" t="s">
        <v>1422</v>
      </c>
      <c r="B3993" s="56"/>
      <c r="C3993" s="7" t="s">
        <v>118</v>
      </c>
      <c r="D3993" s="7" t="s">
        <v>6559</v>
      </c>
      <c r="E3993" s="7"/>
      <c r="F3993" s="64"/>
      <c r="G3993" s="6"/>
      <c r="H3993" s="6"/>
      <c r="I3993" s="10" t="s">
        <v>110</v>
      </c>
      <c r="J3993" s="11" t="s">
        <v>8356</v>
      </c>
      <c r="K3993" s="194" t="s">
        <v>510</v>
      </c>
      <c r="L3993" s="176"/>
      <c r="M3993" s="176">
        <v>1000</v>
      </c>
      <c r="N3993" s="80" t="s">
        <v>6855</v>
      </c>
      <c r="O3993" s="162"/>
      <c r="P3993" s="80" t="s">
        <v>3734</v>
      </c>
      <c r="Q3993" s="80"/>
      <c r="R3993" s="80"/>
      <c r="S3993" s="163"/>
      <c r="T3993" s="213"/>
      <c r="U3993" s="162"/>
      <c r="V3993" s="164"/>
      <c r="W3993" s="12" t="str">
        <f t="shared" si="832"/>
        <v>Mqtt1</v>
      </c>
      <c r="X3993" s="196" t="s">
        <v>10659</v>
      </c>
      <c r="Y3993" s="6" t="str">
        <f t="shared" si="834"/>
        <v>marpower/power-tag/transfer-pump-2-black-water-pt310q01</v>
      </c>
      <c r="Z3993" s="103" t="str" cm="1">
        <f t="array" ref="Z3993">IF(COUNTIF(N3993,"spare"),"","$."&amp;_xlfn.REGEXEXTRACT(J3993,"^PT\d+[FQ]\d+_(.*)", 2))</f>
        <v>$.RMS_Voltage_A_N</v>
      </c>
      <c r="AA3993" s="12">
        <f t="shared" si="836"/>
        <v>28</v>
      </c>
      <c r="AB3993" s="6" t="s">
        <v>195</v>
      </c>
      <c r="AC3993" s="103">
        <v>3028</v>
      </c>
      <c r="AJ3993" s="80"/>
      <c r="AK3993" s="113" t="s">
        <v>1424</v>
      </c>
      <c r="AN3993" s="80"/>
      <c r="AO3993" s="80"/>
      <c r="AP3993" s="80"/>
      <c r="AQ3993" s="80"/>
      <c r="AR3993" s="127"/>
      <c r="AS3993" s="80"/>
      <c r="AT3993" s="7"/>
      <c r="AU3993" s="7"/>
      <c r="AV3993" s="165"/>
      <c r="AW3993" s="166"/>
      <c r="AX3993" s="137"/>
      <c r="AY3993" s="147"/>
      <c r="AZ3993" s="167"/>
      <c r="BA3993" s="167"/>
      <c r="BB3993" s="147" t="str">
        <f t="shared" si="835"/>
        <v/>
      </c>
      <c r="BC3993" s="168"/>
      <c r="BD3993" s="165"/>
      <c r="BE3993" s="165"/>
      <c r="BF3993" s="165"/>
      <c r="BG3993" s="165"/>
      <c r="BH3993" s="165"/>
      <c r="BI3993" s="165"/>
      <c r="BJ3993" s="165"/>
      <c r="BK3993" s="165"/>
      <c r="BL3993" s="165"/>
      <c r="BM3993" s="165"/>
      <c r="BN3993" s="165"/>
      <c r="BO3993" s="165"/>
      <c r="BP3993" s="165"/>
      <c r="BQ3993" s="165"/>
      <c r="BS3993" s="6"/>
      <c r="BT3993" s="11"/>
      <c r="BU3993" s="6"/>
      <c r="BV3993" s="6"/>
    </row>
    <row r="3994" spans="1:74" ht="15.75" x14ac:dyDescent="0.25">
      <c r="A3994" s="52" t="s">
        <v>1422</v>
      </c>
      <c r="B3994" s="56"/>
      <c r="C3994" s="7" t="s">
        <v>118</v>
      </c>
      <c r="D3994" s="7" t="s">
        <v>6559</v>
      </c>
      <c r="E3994" s="7"/>
      <c r="F3994" s="64"/>
      <c r="G3994" s="6"/>
      <c r="H3994" s="6"/>
      <c r="I3994" s="10" t="s">
        <v>110</v>
      </c>
      <c r="J3994" s="11" t="s">
        <v>8533</v>
      </c>
      <c r="K3994" s="194" t="s">
        <v>510</v>
      </c>
      <c r="L3994" s="176"/>
      <c r="M3994" s="176">
        <v>1000</v>
      </c>
      <c r="N3994" s="80" t="s">
        <v>6855</v>
      </c>
      <c r="O3994" s="162"/>
      <c r="P3994" s="80" t="s">
        <v>3735</v>
      </c>
      <c r="Q3994" s="80"/>
      <c r="R3994" s="80"/>
      <c r="S3994" s="163"/>
      <c r="T3994" s="213"/>
      <c r="U3994" s="162"/>
      <c r="V3994" s="164"/>
      <c r="W3994" s="12" t="str">
        <f t="shared" si="832"/>
        <v>Mqtt1</v>
      </c>
      <c r="X3994" s="196" t="s">
        <v>10659</v>
      </c>
      <c r="Y3994" s="6" t="str">
        <f t="shared" si="834"/>
        <v>marpower/power-tag/transfer-pump-2-black-water-pt310q01</v>
      </c>
      <c r="Z3994" s="103" t="str" cm="1">
        <f t="array" ref="Z3994">IF(COUNTIF(N3994,"spare"),"","$."&amp;_xlfn.REGEXEXTRACT(J3994,"^PT\d+[FQ]\d+_(.*)", 2))</f>
        <v>$.RMS_Voltage_B_N</v>
      </c>
      <c r="AA3994" s="12">
        <f t="shared" si="836"/>
        <v>28</v>
      </c>
      <c r="AB3994" s="6" t="s">
        <v>195</v>
      </c>
      <c r="AC3994" s="103">
        <v>3030</v>
      </c>
      <c r="AJ3994" s="80"/>
      <c r="AK3994" s="113" t="s">
        <v>1424</v>
      </c>
      <c r="AN3994" s="80"/>
      <c r="AO3994" s="80"/>
      <c r="AP3994" s="80"/>
      <c r="AQ3994" s="80"/>
      <c r="AR3994" s="127"/>
      <c r="AS3994" s="80"/>
      <c r="AT3994" s="7"/>
      <c r="AU3994" s="7"/>
      <c r="AV3994" s="165"/>
      <c r="AW3994" s="166"/>
      <c r="AX3994" s="137"/>
      <c r="AY3994" s="147"/>
      <c r="AZ3994" s="167"/>
      <c r="BA3994" s="167"/>
      <c r="BB3994" s="147" t="str">
        <f t="shared" si="835"/>
        <v/>
      </c>
      <c r="BC3994" s="168"/>
      <c r="BD3994" s="165"/>
      <c r="BE3994" s="165"/>
      <c r="BF3994" s="165"/>
      <c r="BG3994" s="165"/>
      <c r="BH3994" s="165"/>
      <c r="BI3994" s="165"/>
      <c r="BJ3994" s="165"/>
      <c r="BK3994" s="165"/>
      <c r="BL3994" s="165"/>
      <c r="BM3994" s="165"/>
      <c r="BN3994" s="165"/>
      <c r="BO3994" s="165"/>
      <c r="BP3994" s="165"/>
      <c r="BQ3994" s="165"/>
      <c r="BS3994" s="6"/>
      <c r="BT3994" s="11"/>
      <c r="BU3994" s="6"/>
      <c r="BV3994" s="6"/>
    </row>
    <row r="3995" spans="1:74" ht="15.75" x14ac:dyDescent="0.25">
      <c r="A3995" s="52" t="s">
        <v>1422</v>
      </c>
      <c r="B3995" s="56"/>
      <c r="C3995" s="7" t="s">
        <v>118</v>
      </c>
      <c r="D3995" s="7" t="s">
        <v>6559</v>
      </c>
      <c r="E3995" s="7"/>
      <c r="F3995" s="64"/>
      <c r="G3995" s="6"/>
      <c r="H3995" s="6"/>
      <c r="I3995" s="10" t="s">
        <v>110</v>
      </c>
      <c r="J3995" s="11" t="s">
        <v>8710</v>
      </c>
      <c r="K3995" s="194" t="s">
        <v>510</v>
      </c>
      <c r="L3995" s="176"/>
      <c r="M3995" s="176">
        <v>1000</v>
      </c>
      <c r="N3995" s="80" t="s">
        <v>6855</v>
      </c>
      <c r="O3995" s="162"/>
      <c r="P3995" s="80" t="s">
        <v>3736</v>
      </c>
      <c r="Q3995" s="80"/>
      <c r="R3995" s="80"/>
      <c r="S3995" s="163"/>
      <c r="T3995" s="213"/>
      <c r="U3995" s="162"/>
      <c r="V3995" s="164"/>
      <c r="W3995" s="12" t="str">
        <f t="shared" si="832"/>
        <v>Mqtt1</v>
      </c>
      <c r="X3995" s="196" t="s">
        <v>10659</v>
      </c>
      <c r="Y3995" s="6" t="str">
        <f t="shared" si="834"/>
        <v>marpower/power-tag/transfer-pump-2-black-water-pt310q01</v>
      </c>
      <c r="Z3995" s="103" t="str" cm="1">
        <f t="array" ref="Z3995">IF(COUNTIF(N3995,"spare"),"","$."&amp;_xlfn.REGEXEXTRACT(J3995,"^PT\d+[FQ]\d+_(.*)", 2))</f>
        <v>$.RMS_Voltage_C_N</v>
      </c>
      <c r="AA3995" s="12">
        <f t="shared" si="836"/>
        <v>28</v>
      </c>
      <c r="AB3995" s="6" t="s">
        <v>195</v>
      </c>
      <c r="AC3995" s="103">
        <v>3032</v>
      </c>
      <c r="AJ3995" s="80"/>
      <c r="AK3995" s="113" t="s">
        <v>1424</v>
      </c>
      <c r="AN3995" s="80"/>
      <c r="AO3995" s="80"/>
      <c r="AP3995" s="80"/>
      <c r="AQ3995" s="80"/>
      <c r="AR3995" s="127"/>
      <c r="AS3995" s="80"/>
      <c r="AT3995" s="7"/>
      <c r="AU3995" s="7"/>
      <c r="AV3995" s="165"/>
      <c r="AW3995" s="166"/>
      <c r="AX3995" s="137"/>
      <c r="AY3995" s="147"/>
      <c r="AZ3995" s="167"/>
      <c r="BA3995" s="167"/>
      <c r="BB3995" s="147" t="str">
        <f t="shared" si="835"/>
        <v/>
      </c>
      <c r="BC3995" s="168"/>
      <c r="BD3995" s="165"/>
      <c r="BE3995" s="165"/>
      <c r="BF3995" s="165"/>
      <c r="BG3995" s="165"/>
      <c r="BH3995" s="165"/>
      <c r="BI3995" s="165"/>
      <c r="BJ3995" s="165"/>
      <c r="BK3995" s="165"/>
      <c r="BL3995" s="165"/>
      <c r="BM3995" s="165"/>
      <c r="BN3995" s="165"/>
      <c r="BO3995" s="165"/>
      <c r="BP3995" s="165"/>
      <c r="BQ3995" s="165"/>
      <c r="BS3995" s="6"/>
      <c r="BT3995" s="11"/>
      <c r="BU3995" s="6"/>
      <c r="BV3995" s="6"/>
    </row>
    <row r="3996" spans="1:74" ht="15.75" x14ac:dyDescent="0.25">
      <c r="A3996" s="52" t="s">
        <v>1422</v>
      </c>
      <c r="B3996" s="56"/>
      <c r="C3996" s="7" t="s">
        <v>118</v>
      </c>
      <c r="D3996" s="7" t="s">
        <v>6559</v>
      </c>
      <c r="E3996" s="7"/>
      <c r="F3996" s="64"/>
      <c r="G3996" s="6"/>
      <c r="H3996" s="6"/>
      <c r="I3996" s="10" t="s">
        <v>110</v>
      </c>
      <c r="J3996" s="11" t="s">
        <v>3201</v>
      </c>
      <c r="K3996" s="194" t="s">
        <v>510</v>
      </c>
      <c r="L3996" s="176"/>
      <c r="M3996" s="176">
        <v>1000</v>
      </c>
      <c r="N3996" s="80" t="s">
        <v>6855</v>
      </c>
      <c r="O3996" s="162"/>
      <c r="P3996" s="80" t="s">
        <v>3737</v>
      </c>
      <c r="Q3996" s="80"/>
      <c r="R3996" s="80"/>
      <c r="S3996" s="163"/>
      <c r="T3996" s="213"/>
      <c r="U3996" s="162"/>
      <c r="V3996" s="164"/>
      <c r="W3996" s="12" t="str">
        <f t="shared" si="832"/>
        <v>Mqtt1</v>
      </c>
      <c r="X3996" s="196" t="s">
        <v>10659</v>
      </c>
      <c r="Y3996" s="6" t="str">
        <f t="shared" si="834"/>
        <v>marpower/power-tag/transfer-pump-2-black-water-pt310q01</v>
      </c>
      <c r="Z3996" s="103" t="str" cm="1">
        <f t="array" ref="Z3996">IF(COUNTIF(N3996,"spare"),"","$."&amp;_xlfn.REGEXEXTRACT(J3996,"^PT\d+[FQ]\d+_(.*)", 2))</f>
        <v>$.Active_Power_Phase_A</v>
      </c>
      <c r="AA3996" s="12">
        <f t="shared" si="836"/>
        <v>28</v>
      </c>
      <c r="AB3996" s="6" t="s">
        <v>195</v>
      </c>
      <c r="AC3996" s="103">
        <v>3054</v>
      </c>
      <c r="AJ3996" s="80"/>
      <c r="AK3996" s="113" t="s">
        <v>1425</v>
      </c>
      <c r="AN3996" s="80"/>
      <c r="AO3996" s="80"/>
      <c r="AP3996" s="80"/>
      <c r="AQ3996" s="80"/>
      <c r="AR3996" s="127"/>
      <c r="AS3996" s="80"/>
      <c r="AT3996" s="7"/>
      <c r="AU3996" s="7"/>
      <c r="AV3996" s="165"/>
      <c r="AW3996" s="166"/>
      <c r="AX3996" s="137"/>
      <c r="AY3996" s="147"/>
      <c r="AZ3996" s="167"/>
      <c r="BA3996" s="167"/>
      <c r="BB3996" s="147" t="str">
        <f t="shared" si="835"/>
        <v/>
      </c>
      <c r="BC3996" s="168"/>
      <c r="BD3996" s="165"/>
      <c r="BE3996" s="165"/>
      <c r="BF3996" s="165"/>
      <c r="BG3996" s="165"/>
      <c r="BH3996" s="165"/>
      <c r="BI3996" s="165"/>
      <c r="BJ3996" s="165"/>
      <c r="BK3996" s="165"/>
      <c r="BL3996" s="165"/>
      <c r="BM3996" s="165"/>
      <c r="BN3996" s="165"/>
      <c r="BO3996" s="165"/>
      <c r="BP3996" s="165"/>
      <c r="BQ3996" s="165"/>
      <c r="BS3996" s="6"/>
      <c r="BT3996" s="11"/>
      <c r="BU3996" s="6"/>
      <c r="BV3996" s="6"/>
    </row>
    <row r="3997" spans="1:74" ht="15.75" x14ac:dyDescent="0.25">
      <c r="A3997" s="52" t="s">
        <v>1422</v>
      </c>
      <c r="B3997" s="56"/>
      <c r="C3997" s="7" t="s">
        <v>118</v>
      </c>
      <c r="D3997" s="7" t="s">
        <v>6559</v>
      </c>
      <c r="E3997" s="7"/>
      <c r="F3997" s="64"/>
      <c r="G3997" s="6"/>
      <c r="H3997" s="6"/>
      <c r="I3997" s="10" t="s">
        <v>110</v>
      </c>
      <c r="J3997" s="11" t="s">
        <v>3202</v>
      </c>
      <c r="K3997" s="194" t="s">
        <v>510</v>
      </c>
      <c r="L3997" s="176"/>
      <c r="M3997" s="176">
        <v>1000</v>
      </c>
      <c r="N3997" s="80" t="s">
        <v>6855</v>
      </c>
      <c r="O3997" s="162"/>
      <c r="P3997" s="80" t="s">
        <v>3738</v>
      </c>
      <c r="Q3997" s="80"/>
      <c r="R3997" s="80"/>
      <c r="S3997" s="163"/>
      <c r="T3997" s="213"/>
      <c r="U3997" s="162"/>
      <c r="V3997" s="164"/>
      <c r="W3997" s="12" t="str">
        <f t="shared" si="832"/>
        <v>Mqtt1</v>
      </c>
      <c r="X3997" s="196" t="s">
        <v>10659</v>
      </c>
      <c r="Y3997" s="6" t="str">
        <f t="shared" si="834"/>
        <v>marpower/power-tag/transfer-pump-2-black-water-pt310q01</v>
      </c>
      <c r="Z3997" s="103" t="str" cm="1">
        <f t="array" ref="Z3997">IF(COUNTIF(N3997,"spare"),"","$."&amp;_xlfn.REGEXEXTRACT(J3997,"^PT\d+[FQ]\d+_(.*)", 2))</f>
        <v>$.Active_Power_Phase_B</v>
      </c>
      <c r="AA3997" s="12">
        <f t="shared" si="836"/>
        <v>28</v>
      </c>
      <c r="AB3997" s="6" t="s">
        <v>195</v>
      </c>
      <c r="AC3997" s="103">
        <v>3056</v>
      </c>
      <c r="AJ3997" s="80"/>
      <c r="AK3997" s="113" t="s">
        <v>1425</v>
      </c>
      <c r="AN3997" s="80"/>
      <c r="AO3997" s="80"/>
      <c r="AP3997" s="80"/>
      <c r="AQ3997" s="80"/>
      <c r="AR3997" s="127"/>
      <c r="AS3997" s="80"/>
      <c r="AT3997" s="7"/>
      <c r="AU3997" s="7"/>
      <c r="AV3997" s="165"/>
      <c r="AW3997" s="166"/>
      <c r="AX3997" s="137"/>
      <c r="AY3997" s="147"/>
      <c r="AZ3997" s="167"/>
      <c r="BA3997" s="167"/>
      <c r="BB3997" s="147" t="str">
        <f t="shared" si="835"/>
        <v/>
      </c>
      <c r="BC3997" s="168"/>
      <c r="BD3997" s="165"/>
      <c r="BE3997" s="165"/>
      <c r="BF3997" s="165"/>
      <c r="BG3997" s="165"/>
      <c r="BH3997" s="165"/>
      <c r="BI3997" s="165"/>
      <c r="BJ3997" s="165"/>
      <c r="BK3997" s="165"/>
      <c r="BL3997" s="165"/>
      <c r="BM3997" s="165"/>
      <c r="BN3997" s="165"/>
      <c r="BO3997" s="165"/>
      <c r="BP3997" s="165"/>
      <c r="BQ3997" s="165"/>
      <c r="BS3997" s="6"/>
      <c r="BT3997" s="11"/>
      <c r="BU3997" s="6"/>
      <c r="BV3997" s="6"/>
    </row>
    <row r="3998" spans="1:74" ht="15.75" x14ac:dyDescent="0.25">
      <c r="A3998" s="52" t="s">
        <v>1422</v>
      </c>
      <c r="B3998" s="56"/>
      <c r="C3998" s="7" t="s">
        <v>118</v>
      </c>
      <c r="D3998" s="7" t="s">
        <v>6559</v>
      </c>
      <c r="E3998" s="7"/>
      <c r="F3998" s="64"/>
      <c r="G3998" s="6"/>
      <c r="H3998" s="6"/>
      <c r="I3998" s="10" t="s">
        <v>110</v>
      </c>
      <c r="J3998" s="11" t="s">
        <v>3203</v>
      </c>
      <c r="K3998" s="194" t="s">
        <v>510</v>
      </c>
      <c r="L3998" s="176"/>
      <c r="M3998" s="176">
        <v>1000</v>
      </c>
      <c r="N3998" s="80" t="s">
        <v>6855</v>
      </c>
      <c r="O3998" s="162"/>
      <c r="P3998" s="80" t="s">
        <v>3739</v>
      </c>
      <c r="Q3998" s="80"/>
      <c r="R3998" s="80"/>
      <c r="S3998" s="163"/>
      <c r="T3998" s="213"/>
      <c r="U3998" s="162"/>
      <c r="V3998" s="164"/>
      <c r="W3998" s="12" t="str">
        <f t="shared" si="832"/>
        <v>Mqtt1</v>
      </c>
      <c r="X3998" s="196" t="s">
        <v>10659</v>
      </c>
      <c r="Y3998" s="6" t="str">
        <f t="shared" si="834"/>
        <v>marpower/power-tag/transfer-pump-2-black-water-pt310q01</v>
      </c>
      <c r="Z3998" s="103" t="str" cm="1">
        <f t="array" ref="Z3998">IF(COUNTIF(N3998,"spare"),"","$."&amp;_xlfn.REGEXEXTRACT(J3998,"^PT\d+[FQ]\d+_(.*)", 2))</f>
        <v>$.Active_Power_Phase_C</v>
      </c>
      <c r="AA3998" s="12">
        <f t="shared" si="836"/>
        <v>28</v>
      </c>
      <c r="AB3998" s="6" t="s">
        <v>195</v>
      </c>
      <c r="AC3998" s="103">
        <v>3058</v>
      </c>
      <c r="AJ3998" s="80"/>
      <c r="AK3998" s="113" t="s">
        <v>1425</v>
      </c>
      <c r="AN3998" s="80"/>
      <c r="AO3998" s="80"/>
      <c r="AP3998" s="80"/>
      <c r="AQ3998" s="80"/>
      <c r="AR3998" s="127"/>
      <c r="AS3998" s="80"/>
      <c r="AT3998" s="7"/>
      <c r="AU3998" s="7"/>
      <c r="AV3998" s="165"/>
      <c r="AW3998" s="166"/>
      <c r="AX3998" s="137"/>
      <c r="AY3998" s="147"/>
      <c r="AZ3998" s="167"/>
      <c r="BA3998" s="167"/>
      <c r="BB3998" s="147" t="str">
        <f t="shared" si="835"/>
        <v/>
      </c>
      <c r="BC3998" s="168"/>
      <c r="BD3998" s="165"/>
      <c r="BE3998" s="165"/>
      <c r="BF3998" s="165"/>
      <c r="BG3998" s="165"/>
      <c r="BH3998" s="165"/>
      <c r="BI3998" s="165"/>
      <c r="BJ3998" s="165"/>
      <c r="BK3998" s="165"/>
      <c r="BL3998" s="165"/>
      <c r="BM3998" s="165"/>
      <c r="BN3998" s="165"/>
      <c r="BO3998" s="165"/>
      <c r="BP3998" s="165"/>
      <c r="BQ3998" s="165"/>
      <c r="BS3998" s="6"/>
      <c r="BT3998" s="11"/>
      <c r="BU3998" s="6"/>
      <c r="BV3998" s="6"/>
    </row>
    <row r="3999" spans="1:74" ht="15.75" x14ac:dyDescent="0.25">
      <c r="A3999" s="52" t="s">
        <v>1422</v>
      </c>
      <c r="B3999" s="56"/>
      <c r="C3999" s="7" t="s">
        <v>118</v>
      </c>
      <c r="D3999" s="7" t="s">
        <v>6559</v>
      </c>
      <c r="E3999" s="7"/>
      <c r="F3999" s="64"/>
      <c r="G3999" s="6"/>
      <c r="H3999" s="6"/>
      <c r="I3999" s="10" t="s">
        <v>110</v>
      </c>
      <c r="J3999" s="11" t="s">
        <v>3204</v>
      </c>
      <c r="K3999" s="194" t="s">
        <v>510</v>
      </c>
      <c r="L3999" s="176"/>
      <c r="M3999" s="176">
        <v>1000</v>
      </c>
      <c r="N3999" s="80" t="s">
        <v>6855</v>
      </c>
      <c r="O3999" s="162"/>
      <c r="P3999" s="80" t="s">
        <v>3740</v>
      </c>
      <c r="Q3999" s="80"/>
      <c r="R3999" s="80"/>
      <c r="S3999" s="163"/>
      <c r="T3999" s="213"/>
      <c r="U3999" s="162"/>
      <c r="V3999" s="164"/>
      <c r="W3999" s="12" t="str">
        <f t="shared" si="832"/>
        <v>Mqtt1</v>
      </c>
      <c r="X3999" s="196" t="s">
        <v>10659</v>
      </c>
      <c r="Y3999" s="6" t="str">
        <f t="shared" si="834"/>
        <v>marpower/power-tag/transfer-pump-2-black-water-pt310q01</v>
      </c>
      <c r="Z3999" s="103" t="str" cm="1">
        <f t="array" ref="Z3999">IF(COUNTIF(N3999,"spare"),"","$."&amp;_xlfn.REGEXEXTRACT(J3999,"^PT\d+[FQ]\d+_(.*)", 2))</f>
        <v>$.Total_Active_Power</v>
      </c>
      <c r="AA3999" s="12">
        <f t="shared" si="836"/>
        <v>28</v>
      </c>
      <c r="AB3999" s="6" t="s">
        <v>195</v>
      </c>
      <c r="AC3999" s="103">
        <v>3060</v>
      </c>
      <c r="AJ3999" s="80"/>
      <c r="AK3999" s="113" t="s">
        <v>1425</v>
      </c>
      <c r="AN3999" s="80"/>
      <c r="AO3999" s="80"/>
      <c r="AP3999" s="80"/>
      <c r="AQ3999" s="80"/>
      <c r="AR3999" s="127"/>
      <c r="AS3999" s="80"/>
      <c r="AT3999" s="7"/>
      <c r="AU3999" s="7"/>
      <c r="AV3999" s="165"/>
      <c r="AW3999" s="166"/>
      <c r="AX3999" s="137"/>
      <c r="AY3999" s="147"/>
      <c r="AZ3999" s="167"/>
      <c r="BA3999" s="167"/>
      <c r="BB3999" s="147" t="str">
        <f t="shared" si="835"/>
        <v/>
      </c>
      <c r="BC3999" s="168"/>
      <c r="BD3999" s="165"/>
      <c r="BE3999" s="165"/>
      <c r="BF3999" s="165"/>
      <c r="BG3999" s="165"/>
      <c r="BH3999" s="165"/>
      <c r="BI3999" s="165"/>
      <c r="BJ3999" s="165"/>
      <c r="BK3999" s="165"/>
      <c r="BL3999" s="165"/>
      <c r="BM3999" s="165"/>
      <c r="BN3999" s="165"/>
      <c r="BO3999" s="165"/>
      <c r="BP3999" s="165"/>
      <c r="BQ3999" s="165"/>
      <c r="BS3999" s="6"/>
      <c r="BT3999" s="11"/>
      <c r="BU3999" s="6"/>
      <c r="BV3999" s="6"/>
    </row>
    <row r="4000" spans="1:74" ht="15.75" x14ac:dyDescent="0.25">
      <c r="A4000" s="52" t="s">
        <v>1422</v>
      </c>
      <c r="B4000" s="56"/>
      <c r="C4000" s="7" t="s">
        <v>118</v>
      </c>
      <c r="D4000" s="7" t="s">
        <v>6559</v>
      </c>
      <c r="E4000" s="7"/>
      <c r="F4000" s="64"/>
      <c r="G4000" s="6"/>
      <c r="H4000" s="6"/>
      <c r="I4000" s="10" t="s">
        <v>110</v>
      </c>
      <c r="J4000" s="11" t="s">
        <v>3205</v>
      </c>
      <c r="K4000" s="194" t="s">
        <v>510</v>
      </c>
      <c r="L4000" s="176"/>
      <c r="M4000" s="176">
        <v>1000</v>
      </c>
      <c r="N4000" s="80" t="s">
        <v>6855</v>
      </c>
      <c r="O4000" s="162"/>
      <c r="P4000" s="80" t="s">
        <v>3741</v>
      </c>
      <c r="Q4000" s="80"/>
      <c r="R4000" s="80"/>
      <c r="S4000" s="163"/>
      <c r="T4000" s="213"/>
      <c r="U4000" s="162"/>
      <c r="V4000" s="164"/>
      <c r="W4000" s="12" t="str">
        <f t="shared" si="832"/>
        <v>Mqtt1</v>
      </c>
      <c r="X4000" s="196" t="s">
        <v>10659</v>
      </c>
      <c r="Y4000" s="6" t="str">
        <f t="shared" si="834"/>
        <v>marpower/power-tag/transfer-pump-2-black-water-pt310q01</v>
      </c>
      <c r="Z4000" s="103" t="str" cm="1">
        <f t="array" ref="Z4000">IF(COUNTIF(N4000,"spare"),"","$."&amp;_xlfn.REGEXEXTRACT(J4000,"^PT\d+[FQ]\d+_(.*)", 2))</f>
        <v>$.Power_Factor_Phase_A</v>
      </c>
      <c r="AA4000" s="12">
        <f t="shared" si="836"/>
        <v>28</v>
      </c>
      <c r="AB4000" s="6" t="s">
        <v>195</v>
      </c>
      <c r="AC4000" s="103">
        <v>3078</v>
      </c>
      <c r="AJ4000" s="80"/>
      <c r="AK4000" s="113" t="s">
        <v>1426</v>
      </c>
      <c r="AN4000" s="80"/>
      <c r="AO4000" s="80"/>
      <c r="AP4000" s="80"/>
      <c r="AQ4000" s="80"/>
      <c r="AR4000" s="127"/>
      <c r="AS4000" s="80"/>
      <c r="AT4000" s="7"/>
      <c r="AU4000" s="7"/>
      <c r="AV4000" s="165"/>
      <c r="AW4000" s="166"/>
      <c r="AX4000" s="137"/>
      <c r="AY4000" s="147"/>
      <c r="AZ4000" s="167"/>
      <c r="BA4000" s="167"/>
      <c r="BB4000" s="147" t="str">
        <f t="shared" si="835"/>
        <v/>
      </c>
      <c r="BC4000" s="168"/>
      <c r="BD4000" s="165"/>
      <c r="BE4000" s="165"/>
      <c r="BF4000" s="165"/>
      <c r="BG4000" s="165"/>
      <c r="BH4000" s="165"/>
      <c r="BI4000" s="165"/>
      <c r="BJ4000" s="165"/>
      <c r="BK4000" s="165"/>
      <c r="BL4000" s="165"/>
      <c r="BM4000" s="165"/>
      <c r="BN4000" s="165"/>
      <c r="BO4000" s="165"/>
      <c r="BP4000" s="165"/>
      <c r="BQ4000" s="165"/>
      <c r="BS4000" s="6"/>
      <c r="BT4000" s="11"/>
      <c r="BU4000" s="6"/>
      <c r="BV4000" s="6"/>
    </row>
    <row r="4001" spans="1:74" ht="15.75" x14ac:dyDescent="0.25">
      <c r="A4001" s="52" t="s">
        <v>1422</v>
      </c>
      <c r="B4001" s="56"/>
      <c r="C4001" s="7" t="s">
        <v>118</v>
      </c>
      <c r="D4001" s="7" t="s">
        <v>6559</v>
      </c>
      <c r="E4001" s="7"/>
      <c r="F4001" s="64"/>
      <c r="G4001" s="6"/>
      <c r="H4001" s="6"/>
      <c r="I4001" s="10" t="s">
        <v>110</v>
      </c>
      <c r="J4001" s="11" t="s">
        <v>3206</v>
      </c>
      <c r="K4001" s="194" t="s">
        <v>510</v>
      </c>
      <c r="L4001" s="176"/>
      <c r="M4001" s="176">
        <v>1000</v>
      </c>
      <c r="N4001" s="80" t="s">
        <v>6855</v>
      </c>
      <c r="O4001" s="162"/>
      <c r="P4001" s="80" t="s">
        <v>3742</v>
      </c>
      <c r="Q4001" s="80"/>
      <c r="R4001" s="80"/>
      <c r="S4001" s="163"/>
      <c r="T4001" s="213"/>
      <c r="U4001" s="162"/>
      <c r="V4001" s="164"/>
      <c r="W4001" s="12" t="str">
        <f t="shared" si="832"/>
        <v>Mqtt1</v>
      </c>
      <c r="X4001" s="196" t="s">
        <v>10659</v>
      </c>
      <c r="Y4001" s="6" t="str">
        <f t="shared" si="834"/>
        <v>marpower/power-tag/transfer-pump-2-black-water-pt310q01</v>
      </c>
      <c r="Z4001" s="103" t="str" cm="1">
        <f t="array" ref="Z4001">IF(COUNTIF(N4001,"spare"),"","$."&amp;_xlfn.REGEXEXTRACT(J4001,"^PT\d+[FQ]\d+_(.*)", 2))</f>
        <v>$.Power_Factor_Phase_B</v>
      </c>
      <c r="AA4001" s="12">
        <f t="shared" si="836"/>
        <v>28</v>
      </c>
      <c r="AB4001" s="6" t="s">
        <v>195</v>
      </c>
      <c r="AC4001" s="103">
        <v>3080</v>
      </c>
      <c r="AJ4001" s="80"/>
      <c r="AK4001" s="113" t="s">
        <v>1426</v>
      </c>
      <c r="AN4001" s="80"/>
      <c r="AO4001" s="80"/>
      <c r="AP4001" s="80"/>
      <c r="AQ4001" s="80"/>
      <c r="AR4001" s="127"/>
      <c r="AS4001" s="80"/>
      <c r="AT4001" s="7"/>
      <c r="AU4001" s="7"/>
      <c r="AV4001" s="165"/>
      <c r="AW4001" s="166"/>
      <c r="AX4001" s="137"/>
      <c r="AY4001" s="147"/>
      <c r="AZ4001" s="167"/>
      <c r="BA4001" s="167"/>
      <c r="BB4001" s="147" t="str">
        <f t="shared" si="835"/>
        <v/>
      </c>
      <c r="BC4001" s="168"/>
      <c r="BD4001" s="165"/>
      <c r="BE4001" s="165"/>
      <c r="BF4001" s="165"/>
      <c r="BG4001" s="165"/>
      <c r="BH4001" s="165"/>
      <c r="BI4001" s="165"/>
      <c r="BJ4001" s="165"/>
      <c r="BK4001" s="165"/>
      <c r="BL4001" s="165"/>
      <c r="BM4001" s="165"/>
      <c r="BN4001" s="165"/>
      <c r="BO4001" s="165"/>
      <c r="BP4001" s="165"/>
      <c r="BQ4001" s="165"/>
      <c r="BS4001" s="6"/>
      <c r="BT4001" s="11"/>
      <c r="BU4001" s="6"/>
      <c r="BV4001" s="6"/>
    </row>
    <row r="4002" spans="1:74" ht="15.75" x14ac:dyDescent="0.25">
      <c r="A4002" s="52" t="s">
        <v>1422</v>
      </c>
      <c r="B4002" s="56"/>
      <c r="C4002" s="7" t="s">
        <v>118</v>
      </c>
      <c r="D4002" s="7" t="s">
        <v>6559</v>
      </c>
      <c r="E4002" s="7"/>
      <c r="F4002" s="64"/>
      <c r="G4002" s="6"/>
      <c r="H4002" s="6"/>
      <c r="I4002" s="10" t="s">
        <v>110</v>
      </c>
      <c r="J4002" s="11" t="s">
        <v>3207</v>
      </c>
      <c r="K4002" s="194" t="s">
        <v>510</v>
      </c>
      <c r="L4002" s="176"/>
      <c r="M4002" s="176">
        <v>1000</v>
      </c>
      <c r="N4002" s="80" t="s">
        <v>6855</v>
      </c>
      <c r="O4002" s="162"/>
      <c r="P4002" s="80" t="s">
        <v>3743</v>
      </c>
      <c r="Q4002" s="80"/>
      <c r="R4002" s="80"/>
      <c r="S4002" s="163"/>
      <c r="T4002" s="213"/>
      <c r="U4002" s="162"/>
      <c r="V4002" s="164"/>
      <c r="W4002" s="12" t="str">
        <f t="shared" si="832"/>
        <v>Mqtt1</v>
      </c>
      <c r="X4002" s="196" t="s">
        <v>10659</v>
      </c>
      <c r="Y4002" s="6" t="str">
        <f t="shared" si="834"/>
        <v>marpower/power-tag/transfer-pump-2-black-water-pt310q01</v>
      </c>
      <c r="Z4002" s="103" t="str" cm="1">
        <f t="array" ref="Z4002">IF(COUNTIF(N4002,"spare"),"","$."&amp;_xlfn.REGEXEXTRACT(J4002,"^PT\d+[FQ]\d+_(.*)", 2))</f>
        <v>$.Power_Factor_Phase_C</v>
      </c>
      <c r="AA4002" s="12">
        <f t="shared" si="836"/>
        <v>28</v>
      </c>
      <c r="AB4002" s="6" t="s">
        <v>195</v>
      </c>
      <c r="AC4002" s="103">
        <v>3082</v>
      </c>
      <c r="AJ4002" s="80"/>
      <c r="AK4002" s="113" t="s">
        <v>1426</v>
      </c>
      <c r="AN4002" s="80"/>
      <c r="AO4002" s="80"/>
      <c r="AP4002" s="80"/>
      <c r="AQ4002" s="80"/>
      <c r="AR4002" s="127"/>
      <c r="AS4002" s="80"/>
      <c r="AT4002" s="7"/>
      <c r="AU4002" s="7"/>
      <c r="AV4002" s="165"/>
      <c r="AW4002" s="166"/>
      <c r="AX4002" s="137"/>
      <c r="AY4002" s="147"/>
      <c r="AZ4002" s="167"/>
      <c r="BA4002" s="167"/>
      <c r="BB4002" s="147" t="str">
        <f t="shared" si="835"/>
        <v/>
      </c>
      <c r="BC4002" s="168"/>
      <c r="BD4002" s="165"/>
      <c r="BE4002" s="165"/>
      <c r="BF4002" s="165"/>
      <c r="BG4002" s="165"/>
      <c r="BH4002" s="165"/>
      <c r="BI4002" s="165"/>
      <c r="BJ4002" s="165"/>
      <c r="BK4002" s="165"/>
      <c r="BL4002" s="165"/>
      <c r="BM4002" s="165"/>
      <c r="BN4002" s="165"/>
      <c r="BO4002" s="165"/>
      <c r="BP4002" s="165"/>
      <c r="BQ4002" s="165"/>
      <c r="BS4002" s="6"/>
      <c r="BT4002" s="11"/>
      <c r="BU4002" s="6"/>
      <c r="BV4002" s="6"/>
    </row>
    <row r="4003" spans="1:74" ht="15.75" x14ac:dyDescent="0.25">
      <c r="A4003" s="52" t="s">
        <v>1422</v>
      </c>
      <c r="B4003" s="56"/>
      <c r="C4003" s="7" t="s">
        <v>118</v>
      </c>
      <c r="D4003" s="7" t="s">
        <v>6559</v>
      </c>
      <c r="E4003" s="7"/>
      <c r="F4003" s="64"/>
      <c r="G4003" s="6"/>
      <c r="H4003" s="6"/>
      <c r="I4003" s="10" t="s">
        <v>110</v>
      </c>
      <c r="J4003" s="11" t="s">
        <v>3208</v>
      </c>
      <c r="K4003" s="194" t="s">
        <v>510</v>
      </c>
      <c r="L4003" s="176"/>
      <c r="M4003" s="176">
        <v>1000</v>
      </c>
      <c r="N4003" s="80" t="s">
        <v>6855</v>
      </c>
      <c r="O4003" s="162"/>
      <c r="P4003" s="80" t="s">
        <v>3744</v>
      </c>
      <c r="Q4003" s="80"/>
      <c r="R4003" s="80"/>
      <c r="S4003" s="163"/>
      <c r="T4003" s="213"/>
      <c r="U4003" s="162"/>
      <c r="V4003" s="164"/>
      <c r="W4003" s="12" t="str">
        <f t="shared" si="832"/>
        <v>Mqtt1</v>
      </c>
      <c r="X4003" s="196" t="s">
        <v>10659</v>
      </c>
      <c r="Y4003" s="6" t="str">
        <f t="shared" si="834"/>
        <v>marpower/power-tag/transfer-pump-2-black-water-pt310q01</v>
      </c>
      <c r="Z4003" s="103" t="str" cm="1">
        <f t="array" ref="Z4003">IF(COUNTIF(N4003,"spare"),"","$."&amp;_xlfn.REGEXEXTRACT(J4003,"^PT\d+[FQ]\d+_(.*)", 2))</f>
        <v>$.Total_Power_Factor</v>
      </c>
      <c r="AA4003" s="12">
        <f t="shared" si="836"/>
        <v>28</v>
      </c>
      <c r="AB4003" s="6" t="s">
        <v>195</v>
      </c>
      <c r="AC4003" s="103">
        <v>3084</v>
      </c>
      <c r="AJ4003" s="80"/>
      <c r="AK4003" s="113" t="s">
        <v>1426</v>
      </c>
      <c r="AN4003" s="80"/>
      <c r="AO4003" s="80"/>
      <c r="AP4003" s="80"/>
      <c r="AQ4003" s="80"/>
      <c r="AR4003" s="127"/>
      <c r="AS4003" s="80"/>
      <c r="AT4003" s="7"/>
      <c r="AU4003" s="7"/>
      <c r="AV4003" s="165"/>
      <c r="AW4003" s="166"/>
      <c r="AX4003" s="137"/>
      <c r="AY4003" s="147"/>
      <c r="AZ4003" s="167"/>
      <c r="BA4003" s="167"/>
      <c r="BB4003" s="147" t="str">
        <f t="shared" si="835"/>
        <v/>
      </c>
      <c r="BC4003" s="168"/>
      <c r="BD4003" s="165"/>
      <c r="BE4003" s="165"/>
      <c r="BF4003" s="165"/>
      <c r="BG4003" s="165"/>
      <c r="BH4003" s="165"/>
      <c r="BI4003" s="165"/>
      <c r="BJ4003" s="165"/>
      <c r="BK4003" s="165"/>
      <c r="BL4003" s="165"/>
      <c r="BM4003" s="165"/>
      <c r="BN4003" s="165"/>
      <c r="BO4003" s="165"/>
      <c r="BP4003" s="165"/>
      <c r="BQ4003" s="165"/>
      <c r="BS4003" s="6"/>
      <c r="BT4003" s="11"/>
      <c r="BU4003" s="6"/>
      <c r="BV4003" s="6"/>
    </row>
    <row r="4004" spans="1:74" ht="15.75" x14ac:dyDescent="0.25">
      <c r="A4004" s="52" t="s">
        <v>1422</v>
      </c>
      <c r="B4004" s="56"/>
      <c r="C4004" s="7" t="s">
        <v>118</v>
      </c>
      <c r="D4004" s="7" t="s">
        <v>6559</v>
      </c>
      <c r="E4004" s="7"/>
      <c r="F4004" s="64"/>
      <c r="G4004" s="6"/>
      <c r="H4004" s="6"/>
      <c r="I4004" s="10" t="s">
        <v>110</v>
      </c>
      <c r="J4004" s="11" t="s">
        <v>3209</v>
      </c>
      <c r="K4004" s="194" t="s">
        <v>510</v>
      </c>
      <c r="L4004" s="176"/>
      <c r="M4004" s="176">
        <v>1000</v>
      </c>
      <c r="N4004" s="80" t="s">
        <v>6855</v>
      </c>
      <c r="O4004" s="162"/>
      <c r="P4004" s="80" t="s">
        <v>3745</v>
      </c>
      <c r="Q4004" s="80"/>
      <c r="R4004" s="80"/>
      <c r="S4004" s="163"/>
      <c r="T4004" s="213"/>
      <c r="U4004" s="162"/>
      <c r="V4004" s="164"/>
      <c r="W4004" s="12" t="str">
        <f t="shared" si="832"/>
        <v>Mqtt1</v>
      </c>
      <c r="X4004" s="196" t="s">
        <v>10660</v>
      </c>
      <c r="Y4004" s="6" t="str">
        <f t="shared" si="834"/>
        <v>marpower/power-tag/transfer-pump-3-greywater</v>
      </c>
      <c r="Z4004" s="103" t="str" cm="1">
        <f t="array" ref="Z4004">IF(COUNTIF(N4004,"spare"),"","$."&amp;_xlfn.REGEXEXTRACT(J4004,"^PT\d+[FQ]\d+_(.*)", 2))</f>
        <v>$.RMS_Current_Phase_A</v>
      </c>
      <c r="AA4004" s="12">
        <f>AA3989+1</f>
        <v>29</v>
      </c>
      <c r="AB4004" s="6" t="s">
        <v>195</v>
      </c>
      <c r="AC4004" s="103">
        <v>3000</v>
      </c>
      <c r="AJ4004" s="80"/>
      <c r="AK4004" s="113" t="s">
        <v>1423</v>
      </c>
      <c r="AN4004" s="80"/>
      <c r="AO4004" s="80"/>
      <c r="AP4004" s="80"/>
      <c r="AQ4004" s="80"/>
      <c r="AR4004" s="127"/>
      <c r="AS4004" s="80"/>
      <c r="AT4004" s="7"/>
      <c r="AU4004" s="7"/>
      <c r="AV4004" s="165"/>
      <c r="AW4004" s="166"/>
      <c r="AX4004" s="137"/>
      <c r="AY4004" s="147"/>
      <c r="AZ4004" s="167"/>
      <c r="BA4004" s="167"/>
      <c r="BB4004" s="147" t="str">
        <f t="shared" ref="BB4004:BB4018" si="837">IF(ISNUMBER(AM4004),"1","")</f>
        <v/>
      </c>
      <c r="BC4004" s="168"/>
      <c r="BD4004" s="165"/>
      <c r="BE4004" s="165"/>
      <c r="BF4004" s="165"/>
      <c r="BG4004" s="165"/>
      <c r="BH4004" s="165"/>
      <c r="BI4004" s="165"/>
      <c r="BJ4004" s="165"/>
      <c r="BK4004" s="165"/>
      <c r="BL4004" s="165"/>
      <c r="BM4004" s="165"/>
      <c r="BN4004" s="165"/>
      <c r="BO4004" s="165"/>
      <c r="BP4004" s="165"/>
      <c r="BQ4004" s="165"/>
      <c r="BS4004" s="6"/>
      <c r="BT4004" s="11"/>
      <c r="BU4004" s="6"/>
      <c r="BV4004" s="6"/>
    </row>
    <row r="4005" spans="1:74" ht="15.75" x14ac:dyDescent="0.25">
      <c r="A4005" s="52" t="s">
        <v>1422</v>
      </c>
      <c r="B4005" s="56"/>
      <c r="C4005" s="7" t="s">
        <v>118</v>
      </c>
      <c r="D4005" s="7" t="s">
        <v>6559</v>
      </c>
      <c r="E4005" s="7"/>
      <c r="F4005" s="64"/>
      <c r="G4005" s="6"/>
      <c r="H4005" s="6"/>
      <c r="I4005" s="10" t="s">
        <v>110</v>
      </c>
      <c r="J4005" s="11" t="s">
        <v>3210</v>
      </c>
      <c r="K4005" s="194" t="s">
        <v>510</v>
      </c>
      <c r="L4005" s="176"/>
      <c r="M4005" s="176">
        <v>1000</v>
      </c>
      <c r="N4005" s="80" t="s">
        <v>6855</v>
      </c>
      <c r="O4005" s="162"/>
      <c r="P4005" s="80" t="s">
        <v>3746</v>
      </c>
      <c r="Q4005" s="80"/>
      <c r="R4005" s="80"/>
      <c r="S4005" s="163"/>
      <c r="T4005" s="213"/>
      <c r="U4005" s="162"/>
      <c r="V4005" s="164"/>
      <c r="W4005" s="12" t="str">
        <f t="shared" si="832"/>
        <v>Mqtt1</v>
      </c>
      <c r="X4005" s="196" t="s">
        <v>10660</v>
      </c>
      <c r="Y4005" s="6" t="str">
        <f t="shared" si="834"/>
        <v>marpower/power-tag/transfer-pump-3-greywater</v>
      </c>
      <c r="Z4005" s="103" t="str" cm="1">
        <f t="array" ref="Z4005">IF(COUNTIF(N4005,"spare"),"","$."&amp;_xlfn.REGEXEXTRACT(J4005,"^PT\d+[FQ]\d+_(.*)", 2))</f>
        <v>$.RMS_Current_Phase_B</v>
      </c>
      <c r="AA4005" s="12">
        <f t="shared" ref="AA4005:AA4018" si="838">AA3990+1</f>
        <v>29</v>
      </c>
      <c r="AB4005" s="6" t="s">
        <v>195</v>
      </c>
      <c r="AC4005" s="103">
        <v>3002</v>
      </c>
      <c r="AJ4005" s="80"/>
      <c r="AK4005" s="113" t="s">
        <v>1423</v>
      </c>
      <c r="AN4005" s="80"/>
      <c r="AO4005" s="80"/>
      <c r="AP4005" s="80"/>
      <c r="AQ4005" s="80"/>
      <c r="AR4005" s="127"/>
      <c r="AS4005" s="80"/>
      <c r="AT4005" s="7"/>
      <c r="AU4005" s="7"/>
      <c r="AV4005" s="165"/>
      <c r="AW4005" s="166"/>
      <c r="AX4005" s="137"/>
      <c r="AY4005" s="147"/>
      <c r="AZ4005" s="167"/>
      <c r="BA4005" s="167"/>
      <c r="BB4005" s="147" t="str">
        <f t="shared" si="837"/>
        <v/>
      </c>
      <c r="BC4005" s="168"/>
      <c r="BD4005" s="165"/>
      <c r="BE4005" s="165"/>
      <c r="BF4005" s="165"/>
      <c r="BG4005" s="165"/>
      <c r="BH4005" s="165"/>
      <c r="BI4005" s="165"/>
      <c r="BJ4005" s="165"/>
      <c r="BK4005" s="165"/>
      <c r="BL4005" s="165"/>
      <c r="BM4005" s="165"/>
      <c r="BN4005" s="165"/>
      <c r="BO4005" s="165"/>
      <c r="BP4005" s="165"/>
      <c r="BQ4005" s="165"/>
      <c r="BS4005" s="6"/>
      <c r="BT4005" s="11"/>
      <c r="BU4005" s="6"/>
      <c r="BV4005" s="6"/>
    </row>
    <row r="4006" spans="1:74" ht="15.75" x14ac:dyDescent="0.25">
      <c r="A4006" s="52" t="s">
        <v>1422</v>
      </c>
      <c r="B4006" s="56"/>
      <c r="C4006" s="7" t="s">
        <v>118</v>
      </c>
      <c r="D4006" s="7" t="s">
        <v>6559</v>
      </c>
      <c r="E4006" s="7"/>
      <c r="F4006" s="64"/>
      <c r="G4006" s="6"/>
      <c r="H4006" s="6"/>
      <c r="I4006" s="10" t="s">
        <v>110</v>
      </c>
      <c r="J4006" s="11" t="s">
        <v>3211</v>
      </c>
      <c r="K4006" s="194" t="s">
        <v>510</v>
      </c>
      <c r="L4006" s="176"/>
      <c r="M4006" s="176">
        <v>1000</v>
      </c>
      <c r="N4006" s="80" t="s">
        <v>6855</v>
      </c>
      <c r="O4006" s="162"/>
      <c r="P4006" s="80" t="s">
        <v>3747</v>
      </c>
      <c r="Q4006" s="80"/>
      <c r="R4006" s="80"/>
      <c r="S4006" s="163"/>
      <c r="T4006" s="213"/>
      <c r="U4006" s="162"/>
      <c r="V4006" s="164"/>
      <c r="W4006" s="12" t="str">
        <f t="shared" si="832"/>
        <v>Mqtt1</v>
      </c>
      <c r="X4006" s="196" t="s">
        <v>10660</v>
      </c>
      <c r="Y4006" s="6" t="str">
        <f t="shared" si="834"/>
        <v>marpower/power-tag/transfer-pump-3-greywater</v>
      </c>
      <c r="Z4006" s="103" t="str" cm="1">
        <f t="array" ref="Z4006">IF(COUNTIF(N4006,"spare"),"","$."&amp;_xlfn.REGEXEXTRACT(J4006,"^PT\d+[FQ]\d+_(.*)", 2))</f>
        <v>$.RMS_Current_Phase_C</v>
      </c>
      <c r="AA4006" s="12">
        <f t="shared" si="838"/>
        <v>29</v>
      </c>
      <c r="AB4006" s="6" t="s">
        <v>195</v>
      </c>
      <c r="AC4006" s="103">
        <v>3004</v>
      </c>
      <c r="AJ4006" s="80"/>
      <c r="AK4006" s="113" t="s">
        <v>1423</v>
      </c>
      <c r="AN4006" s="80"/>
      <c r="AO4006" s="80"/>
      <c r="AP4006" s="80"/>
      <c r="AQ4006" s="80"/>
      <c r="AR4006" s="127"/>
      <c r="AS4006" s="80"/>
      <c r="AT4006" s="7"/>
      <c r="AU4006" s="7"/>
      <c r="AV4006" s="165"/>
      <c r="AW4006" s="166"/>
      <c r="AX4006" s="137"/>
      <c r="AY4006" s="147"/>
      <c r="AZ4006" s="167"/>
      <c r="BA4006" s="167"/>
      <c r="BB4006" s="147" t="str">
        <f t="shared" si="837"/>
        <v/>
      </c>
      <c r="BC4006" s="168"/>
      <c r="BD4006" s="165"/>
      <c r="BE4006" s="165"/>
      <c r="BF4006" s="165"/>
      <c r="BG4006" s="165"/>
      <c r="BH4006" s="165"/>
      <c r="BI4006" s="165"/>
      <c r="BJ4006" s="165"/>
      <c r="BK4006" s="165"/>
      <c r="BL4006" s="165"/>
      <c r="BM4006" s="165"/>
      <c r="BN4006" s="165"/>
      <c r="BO4006" s="165"/>
      <c r="BP4006" s="165"/>
      <c r="BQ4006" s="165"/>
      <c r="BS4006" s="6"/>
      <c r="BT4006" s="11"/>
      <c r="BU4006" s="6"/>
      <c r="BV4006" s="6"/>
    </row>
    <row r="4007" spans="1:74" ht="15.75" x14ac:dyDescent="0.25">
      <c r="A4007" s="52" t="s">
        <v>1422</v>
      </c>
      <c r="B4007" s="56"/>
      <c r="C4007" s="7" t="s">
        <v>118</v>
      </c>
      <c r="D4007" s="7" t="s">
        <v>6559</v>
      </c>
      <c r="E4007" s="7"/>
      <c r="F4007" s="64"/>
      <c r="G4007" s="6"/>
      <c r="H4007" s="6"/>
      <c r="I4007" s="10" t="s">
        <v>110</v>
      </c>
      <c r="J4007" s="11" t="s">
        <v>3212</v>
      </c>
      <c r="K4007" s="194" t="s">
        <v>510</v>
      </c>
      <c r="L4007" s="176"/>
      <c r="M4007" s="176">
        <v>1000</v>
      </c>
      <c r="N4007" s="80" t="s">
        <v>6855</v>
      </c>
      <c r="O4007" s="162"/>
      <c r="P4007" s="80" t="s">
        <v>3748</v>
      </c>
      <c r="Q4007" s="80"/>
      <c r="R4007" s="80"/>
      <c r="S4007" s="163"/>
      <c r="T4007" s="213"/>
      <c r="U4007" s="162"/>
      <c r="V4007" s="164"/>
      <c r="W4007" s="12" t="str">
        <f t="shared" si="832"/>
        <v>Mqtt1</v>
      </c>
      <c r="X4007" s="196" t="s">
        <v>10660</v>
      </c>
      <c r="Y4007" s="6" t="str">
        <f t="shared" si="834"/>
        <v>marpower/power-tag/transfer-pump-3-greywater</v>
      </c>
      <c r="Z4007" s="103" t="str" cm="1">
        <f t="array" ref="Z4007">IF(COUNTIF(N4007,"spare"),"","$."&amp;_xlfn.REGEXEXTRACT(J4007,"^PT\d+[FQ]\d+_(.*)", 2))</f>
        <v>$.RMS_Current_Phase_Neut</v>
      </c>
      <c r="AA4007" s="12">
        <f t="shared" si="838"/>
        <v>29</v>
      </c>
      <c r="AB4007" s="6" t="s">
        <v>195</v>
      </c>
      <c r="AC4007" s="103">
        <v>3006</v>
      </c>
      <c r="AJ4007" s="80"/>
      <c r="AK4007" s="113" t="s">
        <v>1423</v>
      </c>
      <c r="AN4007" s="80"/>
      <c r="AO4007" s="80"/>
      <c r="AP4007" s="80"/>
      <c r="AQ4007" s="80"/>
      <c r="AR4007" s="127"/>
      <c r="AS4007" s="80"/>
      <c r="AT4007" s="7"/>
      <c r="AU4007" s="7"/>
      <c r="AV4007" s="165"/>
      <c r="AW4007" s="166"/>
      <c r="AX4007" s="137"/>
      <c r="AY4007" s="147"/>
      <c r="AZ4007" s="167"/>
      <c r="BA4007" s="167"/>
      <c r="BB4007" s="147" t="str">
        <f t="shared" si="837"/>
        <v/>
      </c>
      <c r="BC4007" s="168"/>
      <c r="BD4007" s="165"/>
      <c r="BE4007" s="165"/>
      <c r="BF4007" s="165"/>
      <c r="BG4007" s="165"/>
      <c r="BH4007" s="165"/>
      <c r="BI4007" s="165"/>
      <c r="BJ4007" s="165"/>
      <c r="BK4007" s="165"/>
      <c r="BL4007" s="165"/>
      <c r="BM4007" s="165"/>
      <c r="BN4007" s="165"/>
      <c r="BO4007" s="165"/>
      <c r="BP4007" s="165"/>
      <c r="BQ4007" s="165"/>
      <c r="BS4007" s="6"/>
      <c r="BT4007" s="11"/>
      <c r="BU4007" s="6"/>
      <c r="BV4007" s="6"/>
    </row>
    <row r="4008" spans="1:74" ht="15.75" x14ac:dyDescent="0.25">
      <c r="A4008" s="52" t="s">
        <v>1422</v>
      </c>
      <c r="B4008" s="56"/>
      <c r="C4008" s="7" t="s">
        <v>118</v>
      </c>
      <c r="D4008" s="7" t="s">
        <v>6559</v>
      </c>
      <c r="E4008" s="7"/>
      <c r="F4008" s="64"/>
      <c r="G4008" s="6"/>
      <c r="H4008" s="6"/>
      <c r="I4008" s="10" t="s">
        <v>110</v>
      </c>
      <c r="J4008" s="11" t="s">
        <v>8357</v>
      </c>
      <c r="K4008" s="194" t="s">
        <v>510</v>
      </c>
      <c r="L4008" s="176"/>
      <c r="M4008" s="176">
        <v>1000</v>
      </c>
      <c r="N4008" s="80" t="s">
        <v>6855</v>
      </c>
      <c r="O4008" s="162"/>
      <c r="P4008" s="80" t="s">
        <v>3749</v>
      </c>
      <c r="Q4008" s="80"/>
      <c r="R4008" s="80"/>
      <c r="S4008" s="163"/>
      <c r="T4008" s="213"/>
      <c r="U4008" s="162"/>
      <c r="V4008" s="164"/>
      <c r="W4008" s="12" t="str">
        <f t="shared" si="832"/>
        <v>Mqtt1</v>
      </c>
      <c r="X4008" s="196" t="s">
        <v>10660</v>
      </c>
      <c r="Y4008" s="6" t="str">
        <f t="shared" si="834"/>
        <v>marpower/power-tag/transfer-pump-3-greywater</v>
      </c>
      <c r="Z4008" s="103" t="str" cm="1">
        <f t="array" ref="Z4008">IF(COUNTIF(N4008,"spare"),"","$."&amp;_xlfn.REGEXEXTRACT(J4008,"^PT\d+[FQ]\d+_(.*)", 2))</f>
        <v>$.RMS_Voltage_A_N</v>
      </c>
      <c r="AA4008" s="12">
        <f t="shared" si="838"/>
        <v>29</v>
      </c>
      <c r="AB4008" s="6" t="s">
        <v>195</v>
      </c>
      <c r="AC4008" s="103">
        <v>3028</v>
      </c>
      <c r="AJ4008" s="80"/>
      <c r="AK4008" s="113" t="s">
        <v>1424</v>
      </c>
      <c r="AN4008" s="80"/>
      <c r="AO4008" s="80"/>
      <c r="AP4008" s="80"/>
      <c r="AQ4008" s="80"/>
      <c r="AR4008" s="127"/>
      <c r="AS4008" s="80"/>
      <c r="AT4008" s="7"/>
      <c r="AU4008" s="7"/>
      <c r="AV4008" s="165"/>
      <c r="AW4008" s="166"/>
      <c r="AX4008" s="137"/>
      <c r="AY4008" s="147"/>
      <c r="AZ4008" s="167"/>
      <c r="BA4008" s="167"/>
      <c r="BB4008" s="147" t="str">
        <f t="shared" si="837"/>
        <v/>
      </c>
      <c r="BC4008" s="168"/>
      <c r="BD4008" s="165"/>
      <c r="BE4008" s="165"/>
      <c r="BF4008" s="165"/>
      <c r="BG4008" s="165"/>
      <c r="BH4008" s="165"/>
      <c r="BI4008" s="165"/>
      <c r="BJ4008" s="165"/>
      <c r="BK4008" s="165"/>
      <c r="BL4008" s="165"/>
      <c r="BM4008" s="165"/>
      <c r="BN4008" s="165"/>
      <c r="BO4008" s="165"/>
      <c r="BP4008" s="165"/>
      <c r="BQ4008" s="165"/>
      <c r="BS4008" s="6"/>
      <c r="BT4008" s="11"/>
      <c r="BU4008" s="6"/>
      <c r="BV4008" s="6"/>
    </row>
    <row r="4009" spans="1:74" ht="15.75" x14ac:dyDescent="0.25">
      <c r="A4009" s="52" t="s">
        <v>1422</v>
      </c>
      <c r="B4009" s="56"/>
      <c r="C4009" s="7" t="s">
        <v>118</v>
      </c>
      <c r="D4009" s="7" t="s">
        <v>6559</v>
      </c>
      <c r="E4009" s="7"/>
      <c r="F4009" s="64"/>
      <c r="G4009" s="6"/>
      <c r="H4009" s="6"/>
      <c r="I4009" s="10" t="s">
        <v>110</v>
      </c>
      <c r="J4009" s="11" t="s">
        <v>8534</v>
      </c>
      <c r="K4009" s="194" t="s">
        <v>510</v>
      </c>
      <c r="L4009" s="176"/>
      <c r="M4009" s="176">
        <v>1000</v>
      </c>
      <c r="N4009" s="80" t="s">
        <v>6855</v>
      </c>
      <c r="O4009" s="162"/>
      <c r="P4009" s="80" t="s">
        <v>3750</v>
      </c>
      <c r="Q4009" s="80"/>
      <c r="R4009" s="80"/>
      <c r="S4009" s="163"/>
      <c r="T4009" s="213"/>
      <c r="U4009" s="162"/>
      <c r="V4009" s="164"/>
      <c r="W4009" s="12" t="str">
        <f t="shared" si="832"/>
        <v>Mqtt1</v>
      </c>
      <c r="X4009" s="196" t="s">
        <v>10660</v>
      </c>
      <c r="Y4009" s="6" t="str">
        <f t="shared" si="834"/>
        <v>marpower/power-tag/transfer-pump-3-greywater</v>
      </c>
      <c r="Z4009" s="103" t="str" cm="1">
        <f t="array" ref="Z4009">IF(COUNTIF(N4009,"spare"),"","$."&amp;_xlfn.REGEXEXTRACT(J4009,"^PT\d+[FQ]\d+_(.*)", 2))</f>
        <v>$.RMS_Voltage_B_N</v>
      </c>
      <c r="AA4009" s="12">
        <f t="shared" si="838"/>
        <v>29</v>
      </c>
      <c r="AB4009" s="6" t="s">
        <v>195</v>
      </c>
      <c r="AC4009" s="103">
        <v>3030</v>
      </c>
      <c r="AJ4009" s="80"/>
      <c r="AK4009" s="113" t="s">
        <v>1424</v>
      </c>
      <c r="AN4009" s="80"/>
      <c r="AO4009" s="80"/>
      <c r="AP4009" s="80"/>
      <c r="AQ4009" s="80"/>
      <c r="AR4009" s="127"/>
      <c r="AS4009" s="80"/>
      <c r="AT4009" s="7"/>
      <c r="AU4009" s="7"/>
      <c r="AV4009" s="165"/>
      <c r="AW4009" s="166"/>
      <c r="AX4009" s="137"/>
      <c r="AY4009" s="147"/>
      <c r="AZ4009" s="167"/>
      <c r="BA4009" s="167"/>
      <c r="BB4009" s="147" t="str">
        <f t="shared" si="837"/>
        <v/>
      </c>
      <c r="BC4009" s="168"/>
      <c r="BD4009" s="165"/>
      <c r="BE4009" s="165"/>
      <c r="BF4009" s="165"/>
      <c r="BG4009" s="165"/>
      <c r="BH4009" s="165"/>
      <c r="BI4009" s="165"/>
      <c r="BJ4009" s="165"/>
      <c r="BK4009" s="165"/>
      <c r="BL4009" s="165"/>
      <c r="BM4009" s="165"/>
      <c r="BN4009" s="165"/>
      <c r="BO4009" s="165"/>
      <c r="BP4009" s="165"/>
      <c r="BQ4009" s="165"/>
      <c r="BS4009" s="6"/>
      <c r="BT4009" s="11"/>
      <c r="BU4009" s="6"/>
      <c r="BV4009" s="6"/>
    </row>
    <row r="4010" spans="1:74" ht="15.75" x14ac:dyDescent="0.25">
      <c r="A4010" s="52" t="s">
        <v>1422</v>
      </c>
      <c r="B4010" s="56"/>
      <c r="C4010" s="7" t="s">
        <v>118</v>
      </c>
      <c r="D4010" s="7" t="s">
        <v>6559</v>
      </c>
      <c r="E4010" s="7"/>
      <c r="F4010" s="64"/>
      <c r="G4010" s="6"/>
      <c r="H4010" s="6"/>
      <c r="I4010" s="10" t="s">
        <v>110</v>
      </c>
      <c r="J4010" s="11" t="s">
        <v>8711</v>
      </c>
      <c r="K4010" s="194" t="s">
        <v>510</v>
      </c>
      <c r="L4010" s="176"/>
      <c r="M4010" s="176">
        <v>1000</v>
      </c>
      <c r="N4010" s="80" t="s">
        <v>6855</v>
      </c>
      <c r="O4010" s="162"/>
      <c r="P4010" s="80" t="s">
        <v>3751</v>
      </c>
      <c r="Q4010" s="80"/>
      <c r="R4010" s="80"/>
      <c r="S4010" s="163"/>
      <c r="T4010" s="213"/>
      <c r="U4010" s="162"/>
      <c r="V4010" s="164"/>
      <c r="W4010" s="12" t="str">
        <f t="shared" si="832"/>
        <v>Mqtt1</v>
      </c>
      <c r="X4010" s="196" t="s">
        <v>10660</v>
      </c>
      <c r="Y4010" s="6" t="str">
        <f t="shared" si="834"/>
        <v>marpower/power-tag/transfer-pump-3-greywater</v>
      </c>
      <c r="Z4010" s="103" t="str" cm="1">
        <f t="array" ref="Z4010">IF(COUNTIF(N4010,"spare"),"","$."&amp;_xlfn.REGEXEXTRACT(J4010,"^PT\d+[FQ]\d+_(.*)", 2))</f>
        <v>$.RMS_Voltage_C_N</v>
      </c>
      <c r="AA4010" s="12">
        <f t="shared" si="838"/>
        <v>29</v>
      </c>
      <c r="AB4010" s="6" t="s">
        <v>195</v>
      </c>
      <c r="AC4010" s="103">
        <v>3032</v>
      </c>
      <c r="AJ4010" s="80"/>
      <c r="AK4010" s="113" t="s">
        <v>1424</v>
      </c>
      <c r="AN4010" s="80"/>
      <c r="AO4010" s="80"/>
      <c r="AP4010" s="80"/>
      <c r="AQ4010" s="80"/>
      <c r="AR4010" s="127"/>
      <c r="AS4010" s="80"/>
      <c r="AT4010" s="7"/>
      <c r="AU4010" s="7"/>
      <c r="AV4010" s="165"/>
      <c r="AW4010" s="166"/>
      <c r="AX4010" s="137"/>
      <c r="AY4010" s="147"/>
      <c r="AZ4010" s="167"/>
      <c r="BA4010" s="167"/>
      <c r="BB4010" s="147" t="str">
        <f t="shared" si="837"/>
        <v/>
      </c>
      <c r="BC4010" s="168"/>
      <c r="BD4010" s="165"/>
      <c r="BE4010" s="165"/>
      <c r="BF4010" s="165"/>
      <c r="BG4010" s="165"/>
      <c r="BH4010" s="165"/>
      <c r="BI4010" s="165"/>
      <c r="BJ4010" s="165"/>
      <c r="BK4010" s="165"/>
      <c r="BL4010" s="165"/>
      <c r="BM4010" s="165"/>
      <c r="BN4010" s="165"/>
      <c r="BO4010" s="165"/>
      <c r="BP4010" s="165"/>
      <c r="BQ4010" s="165"/>
      <c r="BS4010" s="6"/>
      <c r="BT4010" s="11"/>
      <c r="BU4010" s="6"/>
      <c r="BV4010" s="6"/>
    </row>
    <row r="4011" spans="1:74" ht="15.75" x14ac:dyDescent="0.25">
      <c r="A4011" s="52" t="s">
        <v>1422</v>
      </c>
      <c r="B4011" s="56"/>
      <c r="C4011" s="7" t="s">
        <v>118</v>
      </c>
      <c r="D4011" s="7" t="s">
        <v>6559</v>
      </c>
      <c r="E4011" s="7"/>
      <c r="F4011" s="64"/>
      <c r="G4011" s="6"/>
      <c r="H4011" s="6"/>
      <c r="I4011" s="10" t="s">
        <v>110</v>
      </c>
      <c r="J4011" s="11" t="s">
        <v>3213</v>
      </c>
      <c r="K4011" s="194" t="s">
        <v>510</v>
      </c>
      <c r="L4011" s="176"/>
      <c r="M4011" s="176">
        <v>1000</v>
      </c>
      <c r="N4011" s="80" t="s">
        <v>6855</v>
      </c>
      <c r="O4011" s="162"/>
      <c r="P4011" s="80" t="s">
        <v>3752</v>
      </c>
      <c r="Q4011" s="80"/>
      <c r="R4011" s="80"/>
      <c r="S4011" s="163"/>
      <c r="T4011" s="213"/>
      <c r="U4011" s="162"/>
      <c r="V4011" s="164"/>
      <c r="W4011" s="12" t="str">
        <f t="shared" si="832"/>
        <v>Mqtt1</v>
      </c>
      <c r="X4011" s="196" t="s">
        <v>10660</v>
      </c>
      <c r="Y4011" s="6" t="str">
        <f t="shared" si="834"/>
        <v>marpower/power-tag/transfer-pump-3-greywater</v>
      </c>
      <c r="Z4011" s="103" t="str" cm="1">
        <f t="array" ref="Z4011">IF(COUNTIF(N4011,"spare"),"","$."&amp;_xlfn.REGEXEXTRACT(J4011,"^PT\d+[FQ]\d+_(.*)", 2))</f>
        <v>$.Active_Power_Phase_A</v>
      </c>
      <c r="AA4011" s="12">
        <f t="shared" si="838"/>
        <v>29</v>
      </c>
      <c r="AB4011" s="6" t="s">
        <v>195</v>
      </c>
      <c r="AC4011" s="103">
        <v>3054</v>
      </c>
      <c r="AJ4011" s="80"/>
      <c r="AK4011" s="113" t="s">
        <v>1425</v>
      </c>
      <c r="AN4011" s="80"/>
      <c r="AO4011" s="80"/>
      <c r="AP4011" s="80"/>
      <c r="AQ4011" s="80"/>
      <c r="AR4011" s="127"/>
      <c r="AS4011" s="80"/>
      <c r="AT4011" s="7"/>
      <c r="AU4011" s="7"/>
      <c r="AV4011" s="165"/>
      <c r="AW4011" s="166"/>
      <c r="AX4011" s="137"/>
      <c r="AY4011" s="147"/>
      <c r="AZ4011" s="167"/>
      <c r="BA4011" s="167"/>
      <c r="BB4011" s="147" t="str">
        <f t="shared" si="837"/>
        <v/>
      </c>
      <c r="BC4011" s="168"/>
      <c r="BD4011" s="165"/>
      <c r="BE4011" s="165"/>
      <c r="BF4011" s="165"/>
      <c r="BG4011" s="165"/>
      <c r="BH4011" s="165"/>
      <c r="BI4011" s="165"/>
      <c r="BJ4011" s="165"/>
      <c r="BK4011" s="165"/>
      <c r="BL4011" s="165"/>
      <c r="BM4011" s="165"/>
      <c r="BN4011" s="165"/>
      <c r="BO4011" s="165"/>
      <c r="BP4011" s="165"/>
      <c r="BQ4011" s="165"/>
      <c r="BS4011" s="6"/>
      <c r="BT4011" s="11"/>
      <c r="BU4011" s="6"/>
      <c r="BV4011" s="6"/>
    </row>
    <row r="4012" spans="1:74" ht="15.75" x14ac:dyDescent="0.25">
      <c r="A4012" s="52" t="s">
        <v>1422</v>
      </c>
      <c r="B4012" s="56"/>
      <c r="C4012" s="7" t="s">
        <v>118</v>
      </c>
      <c r="D4012" s="7" t="s">
        <v>6559</v>
      </c>
      <c r="E4012" s="7"/>
      <c r="F4012" s="64"/>
      <c r="G4012" s="6"/>
      <c r="H4012" s="6"/>
      <c r="I4012" s="10" t="s">
        <v>110</v>
      </c>
      <c r="J4012" s="11" t="s">
        <v>3214</v>
      </c>
      <c r="K4012" s="194" t="s">
        <v>510</v>
      </c>
      <c r="L4012" s="176"/>
      <c r="M4012" s="176">
        <v>1000</v>
      </c>
      <c r="N4012" s="80" t="s">
        <v>6855</v>
      </c>
      <c r="O4012" s="162"/>
      <c r="P4012" s="80" t="s">
        <v>3753</v>
      </c>
      <c r="Q4012" s="80"/>
      <c r="R4012" s="80"/>
      <c r="S4012" s="163"/>
      <c r="T4012" s="213"/>
      <c r="U4012" s="162"/>
      <c r="V4012" s="164"/>
      <c r="W4012" s="12" t="str">
        <f t="shared" si="832"/>
        <v>Mqtt1</v>
      </c>
      <c r="X4012" s="196" t="s">
        <v>10660</v>
      </c>
      <c r="Y4012" s="6" t="str">
        <f t="shared" si="834"/>
        <v>marpower/power-tag/transfer-pump-3-greywater</v>
      </c>
      <c r="Z4012" s="103" t="str" cm="1">
        <f t="array" ref="Z4012">IF(COUNTIF(N4012,"spare"),"","$."&amp;_xlfn.REGEXEXTRACT(J4012,"^PT\d+[FQ]\d+_(.*)", 2))</f>
        <v>$.Active_Power_Phase_B</v>
      </c>
      <c r="AA4012" s="12">
        <f t="shared" si="838"/>
        <v>29</v>
      </c>
      <c r="AB4012" s="6" t="s">
        <v>195</v>
      </c>
      <c r="AC4012" s="103">
        <v>3056</v>
      </c>
      <c r="AJ4012" s="80"/>
      <c r="AK4012" s="113" t="s">
        <v>1425</v>
      </c>
      <c r="AN4012" s="80"/>
      <c r="AO4012" s="80"/>
      <c r="AP4012" s="80"/>
      <c r="AQ4012" s="80"/>
      <c r="AR4012" s="127"/>
      <c r="AS4012" s="80"/>
      <c r="AT4012" s="7"/>
      <c r="AU4012" s="7"/>
      <c r="AV4012" s="165"/>
      <c r="AW4012" s="166"/>
      <c r="AX4012" s="137"/>
      <c r="AY4012" s="147"/>
      <c r="AZ4012" s="167"/>
      <c r="BA4012" s="167"/>
      <c r="BB4012" s="147" t="str">
        <f t="shared" si="837"/>
        <v/>
      </c>
      <c r="BC4012" s="168"/>
      <c r="BD4012" s="165"/>
      <c r="BE4012" s="165"/>
      <c r="BF4012" s="165"/>
      <c r="BG4012" s="165"/>
      <c r="BH4012" s="165"/>
      <c r="BI4012" s="165"/>
      <c r="BJ4012" s="165"/>
      <c r="BK4012" s="165"/>
      <c r="BL4012" s="165"/>
      <c r="BM4012" s="165"/>
      <c r="BN4012" s="165"/>
      <c r="BO4012" s="165"/>
      <c r="BP4012" s="165"/>
      <c r="BQ4012" s="165"/>
      <c r="BS4012" s="6"/>
      <c r="BT4012" s="11"/>
      <c r="BU4012" s="6"/>
      <c r="BV4012" s="6"/>
    </row>
    <row r="4013" spans="1:74" ht="15.75" x14ac:dyDescent="0.25">
      <c r="A4013" s="52" t="s">
        <v>1422</v>
      </c>
      <c r="B4013" s="56"/>
      <c r="C4013" s="7" t="s">
        <v>118</v>
      </c>
      <c r="D4013" s="7" t="s">
        <v>6559</v>
      </c>
      <c r="E4013" s="7"/>
      <c r="F4013" s="64"/>
      <c r="G4013" s="6"/>
      <c r="H4013" s="6"/>
      <c r="I4013" s="10" t="s">
        <v>110</v>
      </c>
      <c r="J4013" s="11" t="s">
        <v>3215</v>
      </c>
      <c r="K4013" s="194" t="s">
        <v>510</v>
      </c>
      <c r="L4013" s="176"/>
      <c r="M4013" s="176">
        <v>1000</v>
      </c>
      <c r="N4013" s="80" t="s">
        <v>6855</v>
      </c>
      <c r="O4013" s="162"/>
      <c r="P4013" s="80" t="s">
        <v>3754</v>
      </c>
      <c r="Q4013" s="80"/>
      <c r="R4013" s="80"/>
      <c r="S4013" s="163"/>
      <c r="T4013" s="213"/>
      <c r="U4013" s="162"/>
      <c r="V4013" s="164"/>
      <c r="W4013" s="12" t="str">
        <f t="shared" si="832"/>
        <v>Mqtt1</v>
      </c>
      <c r="X4013" s="196" t="s">
        <v>10660</v>
      </c>
      <c r="Y4013" s="6" t="str">
        <f t="shared" si="834"/>
        <v>marpower/power-tag/transfer-pump-3-greywater</v>
      </c>
      <c r="Z4013" s="103" t="str" cm="1">
        <f t="array" ref="Z4013">IF(COUNTIF(N4013,"spare"),"","$."&amp;_xlfn.REGEXEXTRACT(J4013,"^PT\d+[FQ]\d+_(.*)", 2))</f>
        <v>$.Active_Power_Phase_C</v>
      </c>
      <c r="AA4013" s="12">
        <f t="shared" si="838"/>
        <v>29</v>
      </c>
      <c r="AB4013" s="6" t="s">
        <v>195</v>
      </c>
      <c r="AC4013" s="103">
        <v>3058</v>
      </c>
      <c r="AJ4013" s="80"/>
      <c r="AK4013" s="113" t="s">
        <v>1425</v>
      </c>
      <c r="AN4013" s="80"/>
      <c r="AO4013" s="80"/>
      <c r="AP4013" s="80"/>
      <c r="AQ4013" s="80"/>
      <c r="AR4013" s="127"/>
      <c r="AS4013" s="80"/>
      <c r="AT4013" s="7"/>
      <c r="AU4013" s="7"/>
      <c r="AV4013" s="165"/>
      <c r="AW4013" s="166"/>
      <c r="AX4013" s="137"/>
      <c r="AY4013" s="147"/>
      <c r="AZ4013" s="167"/>
      <c r="BA4013" s="167"/>
      <c r="BB4013" s="147" t="str">
        <f t="shared" si="837"/>
        <v/>
      </c>
      <c r="BC4013" s="168"/>
      <c r="BD4013" s="165"/>
      <c r="BE4013" s="165"/>
      <c r="BF4013" s="165"/>
      <c r="BG4013" s="165"/>
      <c r="BH4013" s="165"/>
      <c r="BI4013" s="165"/>
      <c r="BJ4013" s="165"/>
      <c r="BK4013" s="165"/>
      <c r="BL4013" s="165"/>
      <c r="BM4013" s="165"/>
      <c r="BN4013" s="165"/>
      <c r="BO4013" s="165"/>
      <c r="BP4013" s="165"/>
      <c r="BQ4013" s="165"/>
      <c r="BS4013" s="6"/>
      <c r="BT4013" s="11"/>
      <c r="BU4013" s="6"/>
      <c r="BV4013" s="6"/>
    </row>
    <row r="4014" spans="1:74" ht="15.75" x14ac:dyDescent="0.25">
      <c r="A4014" s="52" t="s">
        <v>1422</v>
      </c>
      <c r="B4014" s="56"/>
      <c r="C4014" s="7" t="s">
        <v>118</v>
      </c>
      <c r="D4014" s="7" t="s">
        <v>6559</v>
      </c>
      <c r="E4014" s="7"/>
      <c r="F4014" s="64"/>
      <c r="G4014" s="6"/>
      <c r="H4014" s="6"/>
      <c r="I4014" s="10" t="s">
        <v>110</v>
      </c>
      <c r="J4014" s="11" t="s">
        <v>3216</v>
      </c>
      <c r="K4014" s="194" t="s">
        <v>510</v>
      </c>
      <c r="L4014" s="176"/>
      <c r="M4014" s="176">
        <v>1000</v>
      </c>
      <c r="N4014" s="80" t="s">
        <v>6855</v>
      </c>
      <c r="O4014" s="162"/>
      <c r="P4014" s="80" t="s">
        <v>3755</v>
      </c>
      <c r="Q4014" s="80"/>
      <c r="R4014" s="80"/>
      <c r="S4014" s="163"/>
      <c r="T4014" s="213"/>
      <c r="U4014" s="162"/>
      <c r="V4014" s="164"/>
      <c r="W4014" s="12" t="str">
        <f t="shared" si="832"/>
        <v>Mqtt1</v>
      </c>
      <c r="X4014" s="196" t="s">
        <v>10660</v>
      </c>
      <c r="Y4014" s="6" t="str">
        <f t="shared" si="834"/>
        <v>marpower/power-tag/transfer-pump-3-greywater</v>
      </c>
      <c r="Z4014" s="103" t="str" cm="1">
        <f t="array" ref="Z4014">IF(COUNTIF(N4014,"spare"),"","$."&amp;_xlfn.REGEXEXTRACT(J4014,"^PT\d+[FQ]\d+_(.*)", 2))</f>
        <v>$.Total_Active_Power</v>
      </c>
      <c r="AA4014" s="12">
        <f t="shared" si="838"/>
        <v>29</v>
      </c>
      <c r="AB4014" s="6" t="s">
        <v>195</v>
      </c>
      <c r="AC4014" s="103">
        <v>3060</v>
      </c>
      <c r="AJ4014" s="80"/>
      <c r="AK4014" s="113" t="s">
        <v>1425</v>
      </c>
      <c r="AN4014" s="80"/>
      <c r="AO4014" s="80"/>
      <c r="AP4014" s="80"/>
      <c r="AQ4014" s="80"/>
      <c r="AR4014" s="127"/>
      <c r="AS4014" s="80"/>
      <c r="AT4014" s="7"/>
      <c r="AU4014" s="7"/>
      <c r="AV4014" s="165"/>
      <c r="AW4014" s="166"/>
      <c r="AX4014" s="137"/>
      <c r="AY4014" s="147"/>
      <c r="AZ4014" s="167"/>
      <c r="BA4014" s="167"/>
      <c r="BB4014" s="147" t="str">
        <f t="shared" si="837"/>
        <v/>
      </c>
      <c r="BC4014" s="168"/>
      <c r="BD4014" s="165"/>
      <c r="BE4014" s="165"/>
      <c r="BF4014" s="165"/>
      <c r="BG4014" s="165"/>
      <c r="BH4014" s="165"/>
      <c r="BI4014" s="165"/>
      <c r="BJ4014" s="165"/>
      <c r="BK4014" s="165"/>
      <c r="BL4014" s="165"/>
      <c r="BM4014" s="165"/>
      <c r="BN4014" s="165"/>
      <c r="BO4014" s="165"/>
      <c r="BP4014" s="165"/>
      <c r="BQ4014" s="165"/>
      <c r="BS4014" s="6"/>
      <c r="BT4014" s="11"/>
      <c r="BU4014" s="6"/>
      <c r="BV4014" s="6"/>
    </row>
    <row r="4015" spans="1:74" ht="15.75" x14ac:dyDescent="0.25">
      <c r="A4015" s="52" t="s">
        <v>1422</v>
      </c>
      <c r="B4015" s="56"/>
      <c r="C4015" s="7" t="s">
        <v>118</v>
      </c>
      <c r="D4015" s="7" t="s">
        <v>6559</v>
      </c>
      <c r="E4015" s="7"/>
      <c r="F4015" s="64"/>
      <c r="G4015" s="6"/>
      <c r="H4015" s="6"/>
      <c r="I4015" s="10" t="s">
        <v>110</v>
      </c>
      <c r="J4015" s="11" t="s">
        <v>3217</v>
      </c>
      <c r="K4015" s="194" t="s">
        <v>510</v>
      </c>
      <c r="L4015" s="176"/>
      <c r="M4015" s="176">
        <v>1000</v>
      </c>
      <c r="N4015" s="80" t="s">
        <v>6855</v>
      </c>
      <c r="O4015" s="162"/>
      <c r="P4015" s="80" t="s">
        <v>3756</v>
      </c>
      <c r="Q4015" s="80"/>
      <c r="R4015" s="80"/>
      <c r="S4015" s="163"/>
      <c r="T4015" s="213"/>
      <c r="U4015" s="162"/>
      <c r="V4015" s="164"/>
      <c r="W4015" s="12" t="str">
        <f t="shared" si="832"/>
        <v>Mqtt1</v>
      </c>
      <c r="X4015" s="196" t="s">
        <v>10660</v>
      </c>
      <c r="Y4015" s="6" t="str">
        <f t="shared" si="834"/>
        <v>marpower/power-tag/transfer-pump-3-greywater</v>
      </c>
      <c r="Z4015" s="103" t="str" cm="1">
        <f t="array" ref="Z4015">IF(COUNTIF(N4015,"spare"),"","$."&amp;_xlfn.REGEXEXTRACT(J4015,"^PT\d+[FQ]\d+_(.*)", 2))</f>
        <v>$.Power_Factor_Phase_A</v>
      </c>
      <c r="AA4015" s="12">
        <f t="shared" si="838"/>
        <v>29</v>
      </c>
      <c r="AB4015" s="6" t="s">
        <v>195</v>
      </c>
      <c r="AC4015" s="103">
        <v>3078</v>
      </c>
      <c r="AJ4015" s="80"/>
      <c r="AK4015" s="113" t="s">
        <v>1426</v>
      </c>
      <c r="AN4015" s="80"/>
      <c r="AO4015" s="80"/>
      <c r="AP4015" s="80"/>
      <c r="AQ4015" s="80"/>
      <c r="AR4015" s="127"/>
      <c r="AS4015" s="80"/>
      <c r="AT4015" s="7"/>
      <c r="AU4015" s="7"/>
      <c r="AV4015" s="165"/>
      <c r="AW4015" s="166"/>
      <c r="AX4015" s="137"/>
      <c r="AY4015" s="147"/>
      <c r="AZ4015" s="167"/>
      <c r="BA4015" s="167"/>
      <c r="BB4015" s="147" t="str">
        <f t="shared" si="837"/>
        <v/>
      </c>
      <c r="BC4015" s="168"/>
      <c r="BD4015" s="165"/>
      <c r="BE4015" s="165"/>
      <c r="BF4015" s="165"/>
      <c r="BG4015" s="165"/>
      <c r="BH4015" s="165"/>
      <c r="BI4015" s="165"/>
      <c r="BJ4015" s="165"/>
      <c r="BK4015" s="165"/>
      <c r="BL4015" s="165"/>
      <c r="BM4015" s="165"/>
      <c r="BN4015" s="165"/>
      <c r="BO4015" s="165"/>
      <c r="BP4015" s="165"/>
      <c r="BQ4015" s="165"/>
      <c r="BS4015" s="6"/>
      <c r="BT4015" s="11"/>
      <c r="BU4015" s="6"/>
      <c r="BV4015" s="6"/>
    </row>
    <row r="4016" spans="1:74" ht="15.75" x14ac:dyDescent="0.25">
      <c r="A4016" s="52" t="s">
        <v>1422</v>
      </c>
      <c r="B4016" s="56"/>
      <c r="C4016" s="7" t="s">
        <v>118</v>
      </c>
      <c r="D4016" s="7" t="s">
        <v>6559</v>
      </c>
      <c r="E4016" s="7"/>
      <c r="F4016" s="64"/>
      <c r="G4016" s="6"/>
      <c r="H4016" s="6"/>
      <c r="I4016" s="10" t="s">
        <v>110</v>
      </c>
      <c r="J4016" s="11" t="s">
        <v>3218</v>
      </c>
      <c r="K4016" s="194" t="s">
        <v>510</v>
      </c>
      <c r="L4016" s="176"/>
      <c r="M4016" s="176">
        <v>1000</v>
      </c>
      <c r="N4016" s="80" t="s">
        <v>6855</v>
      </c>
      <c r="O4016" s="162"/>
      <c r="P4016" s="80" t="s">
        <v>3757</v>
      </c>
      <c r="Q4016" s="80"/>
      <c r="R4016" s="80"/>
      <c r="S4016" s="163"/>
      <c r="T4016" s="213"/>
      <c r="U4016" s="162"/>
      <c r="V4016" s="164"/>
      <c r="W4016" s="12" t="str">
        <f t="shared" si="832"/>
        <v>Mqtt1</v>
      </c>
      <c r="X4016" s="196" t="s">
        <v>10660</v>
      </c>
      <c r="Y4016" s="6" t="str">
        <f t="shared" si="834"/>
        <v>marpower/power-tag/transfer-pump-3-greywater</v>
      </c>
      <c r="Z4016" s="103" t="str" cm="1">
        <f t="array" ref="Z4016">IF(COUNTIF(N4016,"spare"),"","$."&amp;_xlfn.REGEXEXTRACT(J4016,"^PT\d+[FQ]\d+_(.*)", 2))</f>
        <v>$.Power_Factor_Phase_B</v>
      </c>
      <c r="AA4016" s="12">
        <f t="shared" si="838"/>
        <v>29</v>
      </c>
      <c r="AB4016" s="6" t="s">
        <v>195</v>
      </c>
      <c r="AC4016" s="103">
        <v>3080</v>
      </c>
      <c r="AJ4016" s="80"/>
      <c r="AK4016" s="113" t="s">
        <v>1426</v>
      </c>
      <c r="AN4016" s="80"/>
      <c r="AO4016" s="80"/>
      <c r="AP4016" s="80"/>
      <c r="AQ4016" s="80"/>
      <c r="AR4016" s="127"/>
      <c r="AS4016" s="80"/>
      <c r="AT4016" s="7"/>
      <c r="AU4016" s="7"/>
      <c r="AV4016" s="165"/>
      <c r="AW4016" s="166"/>
      <c r="AX4016" s="137"/>
      <c r="AY4016" s="147"/>
      <c r="AZ4016" s="167"/>
      <c r="BA4016" s="167"/>
      <c r="BB4016" s="147" t="str">
        <f t="shared" si="837"/>
        <v/>
      </c>
      <c r="BC4016" s="168"/>
      <c r="BD4016" s="165"/>
      <c r="BE4016" s="165"/>
      <c r="BF4016" s="165"/>
      <c r="BG4016" s="165"/>
      <c r="BH4016" s="165"/>
      <c r="BI4016" s="165"/>
      <c r="BJ4016" s="165"/>
      <c r="BK4016" s="165"/>
      <c r="BL4016" s="165"/>
      <c r="BM4016" s="165"/>
      <c r="BN4016" s="165"/>
      <c r="BO4016" s="165"/>
      <c r="BP4016" s="165"/>
      <c r="BQ4016" s="165"/>
      <c r="BS4016" s="6"/>
      <c r="BT4016" s="11"/>
      <c r="BU4016" s="6"/>
      <c r="BV4016" s="6"/>
    </row>
    <row r="4017" spans="1:74" ht="15.75" x14ac:dyDescent="0.25">
      <c r="A4017" s="52" t="s">
        <v>1422</v>
      </c>
      <c r="B4017" s="56"/>
      <c r="C4017" s="7" t="s">
        <v>118</v>
      </c>
      <c r="D4017" s="7" t="s">
        <v>6559</v>
      </c>
      <c r="E4017" s="7"/>
      <c r="F4017" s="64"/>
      <c r="G4017" s="6"/>
      <c r="H4017" s="6"/>
      <c r="I4017" s="10" t="s">
        <v>110</v>
      </c>
      <c r="J4017" s="11" t="s">
        <v>3219</v>
      </c>
      <c r="K4017" s="194" t="s">
        <v>510</v>
      </c>
      <c r="L4017" s="176"/>
      <c r="M4017" s="176">
        <v>1000</v>
      </c>
      <c r="N4017" s="80" t="s">
        <v>6855</v>
      </c>
      <c r="O4017" s="162"/>
      <c r="P4017" s="80" t="s">
        <v>3758</v>
      </c>
      <c r="Q4017" s="80"/>
      <c r="R4017" s="80"/>
      <c r="S4017" s="163"/>
      <c r="T4017" s="213"/>
      <c r="U4017" s="162"/>
      <c r="V4017" s="164"/>
      <c r="W4017" s="12" t="str">
        <f t="shared" si="832"/>
        <v>Mqtt1</v>
      </c>
      <c r="X4017" s="196" t="s">
        <v>10660</v>
      </c>
      <c r="Y4017" s="6" t="str">
        <f t="shared" si="834"/>
        <v>marpower/power-tag/transfer-pump-3-greywater</v>
      </c>
      <c r="Z4017" s="103" t="str" cm="1">
        <f t="array" ref="Z4017">IF(COUNTIF(N4017,"spare"),"","$."&amp;_xlfn.REGEXEXTRACT(J4017,"^PT\d+[FQ]\d+_(.*)", 2))</f>
        <v>$.Power_Factor_Phase_C</v>
      </c>
      <c r="AA4017" s="12">
        <f t="shared" si="838"/>
        <v>29</v>
      </c>
      <c r="AB4017" s="6" t="s">
        <v>195</v>
      </c>
      <c r="AC4017" s="103">
        <v>3082</v>
      </c>
      <c r="AJ4017" s="80"/>
      <c r="AK4017" s="113" t="s">
        <v>1426</v>
      </c>
      <c r="AN4017" s="80"/>
      <c r="AO4017" s="80"/>
      <c r="AP4017" s="80"/>
      <c r="AQ4017" s="80"/>
      <c r="AR4017" s="127"/>
      <c r="AS4017" s="80"/>
      <c r="AT4017" s="7"/>
      <c r="AU4017" s="7"/>
      <c r="AV4017" s="165"/>
      <c r="AW4017" s="166"/>
      <c r="AX4017" s="137"/>
      <c r="AY4017" s="147"/>
      <c r="AZ4017" s="167"/>
      <c r="BA4017" s="167"/>
      <c r="BB4017" s="147" t="str">
        <f t="shared" si="837"/>
        <v/>
      </c>
      <c r="BC4017" s="168"/>
      <c r="BD4017" s="165"/>
      <c r="BE4017" s="165"/>
      <c r="BF4017" s="165"/>
      <c r="BG4017" s="165"/>
      <c r="BH4017" s="165"/>
      <c r="BI4017" s="165"/>
      <c r="BJ4017" s="165"/>
      <c r="BK4017" s="165"/>
      <c r="BL4017" s="165"/>
      <c r="BM4017" s="165"/>
      <c r="BN4017" s="165"/>
      <c r="BO4017" s="165"/>
      <c r="BP4017" s="165"/>
      <c r="BQ4017" s="165"/>
      <c r="BS4017" s="6"/>
      <c r="BT4017" s="11"/>
      <c r="BU4017" s="6"/>
      <c r="BV4017" s="6"/>
    </row>
    <row r="4018" spans="1:74" ht="15.75" x14ac:dyDescent="0.25">
      <c r="A4018" s="52" t="s">
        <v>1422</v>
      </c>
      <c r="B4018" s="56"/>
      <c r="C4018" s="7" t="s">
        <v>118</v>
      </c>
      <c r="D4018" s="7" t="s">
        <v>6559</v>
      </c>
      <c r="E4018" s="7"/>
      <c r="F4018" s="64"/>
      <c r="G4018" s="6"/>
      <c r="H4018" s="6"/>
      <c r="I4018" s="10" t="s">
        <v>110</v>
      </c>
      <c r="J4018" s="11" t="s">
        <v>3220</v>
      </c>
      <c r="K4018" s="194" t="s">
        <v>510</v>
      </c>
      <c r="L4018" s="176"/>
      <c r="M4018" s="176">
        <v>1000</v>
      </c>
      <c r="N4018" s="80" t="s">
        <v>6855</v>
      </c>
      <c r="O4018" s="162"/>
      <c r="P4018" s="80" t="s">
        <v>3759</v>
      </c>
      <c r="Q4018" s="80"/>
      <c r="R4018" s="80"/>
      <c r="S4018" s="163"/>
      <c r="T4018" s="213"/>
      <c r="U4018" s="162"/>
      <c r="V4018" s="164"/>
      <c r="W4018" s="12" t="str">
        <f t="shared" si="832"/>
        <v>Mqtt1</v>
      </c>
      <c r="X4018" s="196" t="s">
        <v>10660</v>
      </c>
      <c r="Y4018" s="6" t="str">
        <f t="shared" si="834"/>
        <v>marpower/power-tag/transfer-pump-3-greywater</v>
      </c>
      <c r="Z4018" s="103" t="str" cm="1">
        <f t="array" ref="Z4018">IF(COUNTIF(N4018,"spare"),"","$."&amp;_xlfn.REGEXEXTRACT(J4018,"^PT\d+[FQ]\d+_(.*)", 2))</f>
        <v>$.Total_Power_Factor</v>
      </c>
      <c r="AA4018" s="12">
        <f t="shared" si="838"/>
        <v>29</v>
      </c>
      <c r="AB4018" s="6" t="s">
        <v>195</v>
      </c>
      <c r="AC4018" s="103">
        <v>3084</v>
      </c>
      <c r="AJ4018" s="80"/>
      <c r="AK4018" s="113" t="s">
        <v>1426</v>
      </c>
      <c r="AN4018" s="80"/>
      <c r="AO4018" s="80"/>
      <c r="AP4018" s="80"/>
      <c r="AQ4018" s="80"/>
      <c r="AR4018" s="127"/>
      <c r="AS4018" s="80"/>
      <c r="AT4018" s="7"/>
      <c r="AU4018" s="7"/>
      <c r="AV4018" s="165"/>
      <c r="AW4018" s="166"/>
      <c r="AX4018" s="137"/>
      <c r="AY4018" s="147"/>
      <c r="AZ4018" s="167"/>
      <c r="BA4018" s="167"/>
      <c r="BB4018" s="147" t="str">
        <f t="shared" si="837"/>
        <v/>
      </c>
      <c r="BC4018" s="168"/>
      <c r="BD4018" s="165"/>
      <c r="BE4018" s="165"/>
      <c r="BF4018" s="165"/>
      <c r="BG4018" s="165"/>
      <c r="BH4018" s="165"/>
      <c r="BI4018" s="165"/>
      <c r="BJ4018" s="165"/>
      <c r="BK4018" s="165"/>
      <c r="BL4018" s="165"/>
      <c r="BM4018" s="165"/>
      <c r="BN4018" s="165"/>
      <c r="BO4018" s="165"/>
      <c r="BP4018" s="165"/>
      <c r="BQ4018" s="165"/>
      <c r="BS4018" s="6"/>
      <c r="BT4018" s="11"/>
      <c r="BU4018" s="6"/>
      <c r="BV4018" s="6"/>
    </row>
    <row r="4019" spans="1:74" ht="15.75" x14ac:dyDescent="0.25">
      <c r="A4019" s="52" t="s">
        <v>1422</v>
      </c>
      <c r="B4019" s="56"/>
      <c r="C4019" s="7" t="s">
        <v>118</v>
      </c>
      <c r="D4019" s="7" t="s">
        <v>6559</v>
      </c>
      <c r="E4019" s="7"/>
      <c r="F4019" s="64"/>
      <c r="G4019" s="6"/>
      <c r="H4019" s="6"/>
      <c r="I4019" s="10" t="s">
        <v>110</v>
      </c>
      <c r="J4019" s="11" t="s">
        <v>3221</v>
      </c>
      <c r="K4019" s="194" t="s">
        <v>510</v>
      </c>
      <c r="L4019" s="176"/>
      <c r="M4019" s="176">
        <v>1000</v>
      </c>
      <c r="N4019" s="80" t="s">
        <v>6855</v>
      </c>
      <c r="O4019" s="162"/>
      <c r="P4019" s="80" t="s">
        <v>3760</v>
      </c>
      <c r="Q4019" s="80"/>
      <c r="R4019" s="80"/>
      <c r="S4019" s="163"/>
      <c r="T4019" s="213"/>
      <c r="U4019" s="162"/>
      <c r="V4019" s="164"/>
      <c r="W4019" s="12" t="str">
        <f t="shared" si="832"/>
        <v>Mqtt1</v>
      </c>
      <c r="X4019" s="196" t="s">
        <v>10661</v>
      </c>
      <c r="Y4019" s="6" t="str">
        <f t="shared" si="834"/>
        <v>marpower/power-tag/dirty-oil-pump</v>
      </c>
      <c r="Z4019" s="103" t="str" cm="1">
        <f t="array" ref="Z4019">IF(COUNTIF(N4019,"spare"),"","$."&amp;_xlfn.REGEXEXTRACT(J4019,"^PT\d+[FQ]\d+_(.*)", 2))</f>
        <v>$.RMS_Current_Phase_A</v>
      </c>
      <c r="AA4019" s="12">
        <f>AA4004+1</f>
        <v>30</v>
      </c>
      <c r="AB4019" s="6" t="s">
        <v>195</v>
      </c>
      <c r="AC4019" s="103">
        <v>3000</v>
      </c>
      <c r="AJ4019" s="80"/>
      <c r="AK4019" s="113" t="s">
        <v>1423</v>
      </c>
      <c r="AN4019" s="80"/>
      <c r="AO4019" s="80"/>
      <c r="AP4019" s="80"/>
      <c r="AQ4019" s="80"/>
      <c r="AR4019" s="127"/>
      <c r="AS4019" s="80"/>
      <c r="AT4019" s="7"/>
      <c r="AU4019" s="7"/>
      <c r="AV4019" s="165"/>
      <c r="AW4019" s="166"/>
      <c r="AX4019" s="137"/>
      <c r="AY4019" s="147"/>
      <c r="AZ4019" s="167"/>
      <c r="BA4019" s="167"/>
      <c r="BB4019" s="147" t="str">
        <f t="shared" ref="BB4019:BB4033" si="839">IF(ISNUMBER(AM4019),"1","")</f>
        <v/>
      </c>
      <c r="BC4019" s="168"/>
      <c r="BD4019" s="165"/>
      <c r="BE4019" s="165"/>
      <c r="BF4019" s="165"/>
      <c r="BG4019" s="165"/>
      <c r="BH4019" s="165"/>
      <c r="BI4019" s="165"/>
      <c r="BJ4019" s="165"/>
      <c r="BK4019" s="165"/>
      <c r="BL4019" s="165"/>
      <c r="BM4019" s="165"/>
      <c r="BN4019" s="165"/>
      <c r="BO4019" s="165"/>
      <c r="BP4019" s="165"/>
      <c r="BQ4019" s="165"/>
      <c r="BS4019" s="6"/>
      <c r="BT4019" s="11"/>
      <c r="BU4019" s="6"/>
      <c r="BV4019" s="6"/>
    </row>
    <row r="4020" spans="1:74" ht="15.75" x14ac:dyDescent="0.25">
      <c r="A4020" s="52" t="s">
        <v>1422</v>
      </c>
      <c r="B4020" s="56"/>
      <c r="C4020" s="7" t="s">
        <v>118</v>
      </c>
      <c r="D4020" s="7" t="s">
        <v>6559</v>
      </c>
      <c r="E4020" s="7"/>
      <c r="F4020" s="64"/>
      <c r="G4020" s="6"/>
      <c r="H4020" s="6"/>
      <c r="I4020" s="10" t="s">
        <v>110</v>
      </c>
      <c r="J4020" s="11" t="s">
        <v>3222</v>
      </c>
      <c r="K4020" s="194" t="s">
        <v>510</v>
      </c>
      <c r="L4020" s="176"/>
      <c r="M4020" s="176">
        <v>1000</v>
      </c>
      <c r="N4020" s="80" t="s">
        <v>6855</v>
      </c>
      <c r="O4020" s="162"/>
      <c r="P4020" s="80" t="s">
        <v>3761</v>
      </c>
      <c r="Q4020" s="80"/>
      <c r="R4020" s="80"/>
      <c r="S4020" s="163"/>
      <c r="T4020" s="213"/>
      <c r="U4020" s="162"/>
      <c r="V4020" s="164"/>
      <c r="W4020" s="12" t="str">
        <f t="shared" si="832"/>
        <v>Mqtt1</v>
      </c>
      <c r="X4020" s="196" t="s">
        <v>10661</v>
      </c>
      <c r="Y4020" s="6" t="str">
        <f t="shared" si="834"/>
        <v>marpower/power-tag/dirty-oil-pump</v>
      </c>
      <c r="Z4020" s="103" t="str" cm="1">
        <f t="array" ref="Z4020">IF(COUNTIF(N4020,"spare"),"","$."&amp;_xlfn.REGEXEXTRACT(J4020,"^PT\d+[FQ]\d+_(.*)", 2))</f>
        <v>$.RMS_Current_Phase_B</v>
      </c>
      <c r="AA4020" s="12">
        <f t="shared" ref="AA4020:AA4033" si="840">AA4005+1</f>
        <v>30</v>
      </c>
      <c r="AB4020" s="6" t="s">
        <v>195</v>
      </c>
      <c r="AC4020" s="103">
        <v>3002</v>
      </c>
      <c r="AJ4020" s="80"/>
      <c r="AK4020" s="113" t="s">
        <v>1423</v>
      </c>
      <c r="AN4020" s="80"/>
      <c r="AO4020" s="80"/>
      <c r="AP4020" s="80"/>
      <c r="AQ4020" s="80"/>
      <c r="AR4020" s="127"/>
      <c r="AS4020" s="80"/>
      <c r="AT4020" s="7"/>
      <c r="AU4020" s="7"/>
      <c r="AV4020" s="165"/>
      <c r="AW4020" s="166"/>
      <c r="AX4020" s="137"/>
      <c r="AY4020" s="147"/>
      <c r="AZ4020" s="167"/>
      <c r="BA4020" s="167"/>
      <c r="BB4020" s="147" t="str">
        <f t="shared" si="839"/>
        <v/>
      </c>
      <c r="BC4020" s="168"/>
      <c r="BD4020" s="165"/>
      <c r="BE4020" s="165"/>
      <c r="BF4020" s="165"/>
      <c r="BG4020" s="165"/>
      <c r="BH4020" s="165"/>
      <c r="BI4020" s="165"/>
      <c r="BJ4020" s="165"/>
      <c r="BK4020" s="165"/>
      <c r="BL4020" s="165"/>
      <c r="BM4020" s="165"/>
      <c r="BN4020" s="165"/>
      <c r="BO4020" s="165"/>
      <c r="BP4020" s="165"/>
      <c r="BQ4020" s="165"/>
      <c r="BS4020" s="6"/>
      <c r="BT4020" s="11"/>
      <c r="BU4020" s="6"/>
      <c r="BV4020" s="6"/>
    </row>
    <row r="4021" spans="1:74" ht="15.75" x14ac:dyDescent="0.25">
      <c r="A4021" s="52" t="s">
        <v>1422</v>
      </c>
      <c r="B4021" s="56"/>
      <c r="C4021" s="7" t="s">
        <v>118</v>
      </c>
      <c r="D4021" s="7" t="s">
        <v>6559</v>
      </c>
      <c r="E4021" s="7"/>
      <c r="F4021" s="64"/>
      <c r="G4021" s="6"/>
      <c r="H4021" s="6"/>
      <c r="I4021" s="10" t="s">
        <v>110</v>
      </c>
      <c r="J4021" s="11" t="s">
        <v>3223</v>
      </c>
      <c r="K4021" s="194" t="s">
        <v>510</v>
      </c>
      <c r="L4021" s="176"/>
      <c r="M4021" s="176">
        <v>1000</v>
      </c>
      <c r="N4021" s="80" t="s">
        <v>6855</v>
      </c>
      <c r="O4021" s="162"/>
      <c r="P4021" s="80" t="s">
        <v>3762</v>
      </c>
      <c r="Q4021" s="80"/>
      <c r="R4021" s="80"/>
      <c r="S4021" s="163"/>
      <c r="T4021" s="213"/>
      <c r="U4021" s="162"/>
      <c r="V4021" s="164"/>
      <c r="W4021" s="12" t="str">
        <f t="shared" si="832"/>
        <v>Mqtt1</v>
      </c>
      <c r="X4021" s="196" t="s">
        <v>10661</v>
      </c>
      <c r="Y4021" s="6" t="str">
        <f t="shared" si="834"/>
        <v>marpower/power-tag/dirty-oil-pump</v>
      </c>
      <c r="Z4021" s="103" t="str" cm="1">
        <f t="array" ref="Z4021">IF(COUNTIF(N4021,"spare"),"","$."&amp;_xlfn.REGEXEXTRACT(J4021,"^PT\d+[FQ]\d+_(.*)", 2))</f>
        <v>$.RMS_Current_Phase_C</v>
      </c>
      <c r="AA4021" s="12">
        <f t="shared" si="840"/>
        <v>30</v>
      </c>
      <c r="AB4021" s="6" t="s">
        <v>195</v>
      </c>
      <c r="AC4021" s="103">
        <v>3004</v>
      </c>
      <c r="AJ4021" s="80"/>
      <c r="AK4021" s="113" t="s">
        <v>1423</v>
      </c>
      <c r="AN4021" s="80"/>
      <c r="AO4021" s="80"/>
      <c r="AP4021" s="80"/>
      <c r="AQ4021" s="80"/>
      <c r="AR4021" s="127"/>
      <c r="AS4021" s="80"/>
      <c r="AT4021" s="7"/>
      <c r="AU4021" s="7"/>
      <c r="AV4021" s="165"/>
      <c r="AW4021" s="166"/>
      <c r="AX4021" s="137"/>
      <c r="AY4021" s="147"/>
      <c r="AZ4021" s="167"/>
      <c r="BA4021" s="167"/>
      <c r="BB4021" s="147" t="str">
        <f t="shared" si="839"/>
        <v/>
      </c>
      <c r="BC4021" s="168"/>
      <c r="BD4021" s="165"/>
      <c r="BE4021" s="165"/>
      <c r="BF4021" s="165"/>
      <c r="BG4021" s="165"/>
      <c r="BH4021" s="165"/>
      <c r="BI4021" s="165"/>
      <c r="BJ4021" s="165"/>
      <c r="BK4021" s="165"/>
      <c r="BL4021" s="165"/>
      <c r="BM4021" s="165"/>
      <c r="BN4021" s="165"/>
      <c r="BO4021" s="165"/>
      <c r="BP4021" s="165"/>
      <c r="BQ4021" s="165"/>
      <c r="BS4021" s="6"/>
      <c r="BT4021" s="11"/>
      <c r="BU4021" s="6"/>
      <c r="BV4021" s="6"/>
    </row>
    <row r="4022" spans="1:74" ht="15.75" x14ac:dyDescent="0.25">
      <c r="A4022" s="52" t="s">
        <v>1422</v>
      </c>
      <c r="B4022" s="56"/>
      <c r="C4022" s="7" t="s">
        <v>118</v>
      </c>
      <c r="D4022" s="7" t="s">
        <v>6559</v>
      </c>
      <c r="E4022" s="7"/>
      <c r="F4022" s="64"/>
      <c r="G4022" s="6"/>
      <c r="H4022" s="6"/>
      <c r="I4022" s="10" t="s">
        <v>110</v>
      </c>
      <c r="J4022" s="11" t="s">
        <v>3224</v>
      </c>
      <c r="K4022" s="194" t="s">
        <v>510</v>
      </c>
      <c r="L4022" s="176"/>
      <c r="M4022" s="176">
        <v>1000</v>
      </c>
      <c r="N4022" s="80" t="s">
        <v>6855</v>
      </c>
      <c r="O4022" s="162"/>
      <c r="P4022" s="80" t="s">
        <v>3763</v>
      </c>
      <c r="Q4022" s="80"/>
      <c r="R4022" s="80"/>
      <c r="S4022" s="163"/>
      <c r="T4022" s="213"/>
      <c r="U4022" s="162"/>
      <c r="V4022" s="164"/>
      <c r="W4022" s="12" t="str">
        <f t="shared" si="832"/>
        <v>Mqtt1</v>
      </c>
      <c r="X4022" s="196" t="s">
        <v>10661</v>
      </c>
      <c r="Y4022" s="6" t="str">
        <f t="shared" si="834"/>
        <v>marpower/power-tag/dirty-oil-pump</v>
      </c>
      <c r="Z4022" s="103" t="str" cm="1">
        <f t="array" ref="Z4022">IF(COUNTIF(N4022,"spare"),"","$."&amp;_xlfn.REGEXEXTRACT(J4022,"^PT\d+[FQ]\d+_(.*)", 2))</f>
        <v>$.RMS_Current_Phase_Neut</v>
      </c>
      <c r="AA4022" s="12">
        <f t="shared" si="840"/>
        <v>30</v>
      </c>
      <c r="AB4022" s="6" t="s">
        <v>195</v>
      </c>
      <c r="AC4022" s="103">
        <v>3006</v>
      </c>
      <c r="AJ4022" s="80"/>
      <c r="AK4022" s="113" t="s">
        <v>1423</v>
      </c>
      <c r="AN4022" s="80"/>
      <c r="AO4022" s="80"/>
      <c r="AP4022" s="80"/>
      <c r="AQ4022" s="80"/>
      <c r="AR4022" s="127"/>
      <c r="AS4022" s="80"/>
      <c r="AT4022" s="7"/>
      <c r="AU4022" s="7"/>
      <c r="AV4022" s="165"/>
      <c r="AW4022" s="166"/>
      <c r="AX4022" s="137"/>
      <c r="AY4022" s="147"/>
      <c r="AZ4022" s="167"/>
      <c r="BA4022" s="167"/>
      <c r="BB4022" s="147" t="str">
        <f t="shared" si="839"/>
        <v/>
      </c>
      <c r="BC4022" s="168"/>
      <c r="BD4022" s="165"/>
      <c r="BE4022" s="165"/>
      <c r="BF4022" s="165"/>
      <c r="BG4022" s="165"/>
      <c r="BH4022" s="165"/>
      <c r="BI4022" s="165"/>
      <c r="BJ4022" s="165"/>
      <c r="BK4022" s="165"/>
      <c r="BL4022" s="165"/>
      <c r="BM4022" s="165"/>
      <c r="BN4022" s="165"/>
      <c r="BO4022" s="165"/>
      <c r="BP4022" s="165"/>
      <c r="BQ4022" s="165"/>
      <c r="BS4022" s="6"/>
      <c r="BT4022" s="11"/>
      <c r="BU4022" s="6"/>
      <c r="BV4022" s="6"/>
    </row>
    <row r="4023" spans="1:74" ht="15.75" x14ac:dyDescent="0.25">
      <c r="A4023" s="52" t="s">
        <v>1422</v>
      </c>
      <c r="B4023" s="56"/>
      <c r="C4023" s="7" t="s">
        <v>118</v>
      </c>
      <c r="D4023" s="7" t="s">
        <v>6559</v>
      </c>
      <c r="E4023" s="7"/>
      <c r="F4023" s="64"/>
      <c r="G4023" s="6"/>
      <c r="H4023" s="6"/>
      <c r="I4023" s="10" t="s">
        <v>110</v>
      </c>
      <c r="J4023" s="11" t="s">
        <v>8358</v>
      </c>
      <c r="K4023" s="194" t="s">
        <v>510</v>
      </c>
      <c r="L4023" s="176"/>
      <c r="M4023" s="176">
        <v>1000</v>
      </c>
      <c r="N4023" s="80" t="s">
        <v>6855</v>
      </c>
      <c r="O4023" s="162"/>
      <c r="P4023" s="80" t="s">
        <v>3764</v>
      </c>
      <c r="Q4023" s="80"/>
      <c r="R4023" s="80"/>
      <c r="S4023" s="163"/>
      <c r="T4023" s="213"/>
      <c r="U4023" s="162"/>
      <c r="V4023" s="164"/>
      <c r="W4023" s="12" t="str">
        <f t="shared" si="832"/>
        <v>Mqtt1</v>
      </c>
      <c r="X4023" s="196" t="s">
        <v>10661</v>
      </c>
      <c r="Y4023" s="6" t="str">
        <f t="shared" si="834"/>
        <v>marpower/power-tag/dirty-oil-pump</v>
      </c>
      <c r="Z4023" s="103" t="str" cm="1">
        <f t="array" ref="Z4023">IF(COUNTIF(N4023,"spare"),"","$."&amp;_xlfn.REGEXEXTRACT(J4023,"^PT\d+[FQ]\d+_(.*)", 2))</f>
        <v>$.RMS_Voltage_A_N</v>
      </c>
      <c r="AA4023" s="12">
        <f t="shared" si="840"/>
        <v>30</v>
      </c>
      <c r="AB4023" s="6" t="s">
        <v>195</v>
      </c>
      <c r="AC4023" s="103">
        <v>3028</v>
      </c>
      <c r="AJ4023" s="80"/>
      <c r="AK4023" s="113" t="s">
        <v>1424</v>
      </c>
      <c r="AN4023" s="80"/>
      <c r="AO4023" s="80"/>
      <c r="AP4023" s="80"/>
      <c r="AQ4023" s="80"/>
      <c r="AR4023" s="127"/>
      <c r="AS4023" s="80"/>
      <c r="AT4023" s="7"/>
      <c r="AU4023" s="7"/>
      <c r="AV4023" s="165"/>
      <c r="AW4023" s="166"/>
      <c r="AX4023" s="137"/>
      <c r="AY4023" s="147"/>
      <c r="AZ4023" s="167"/>
      <c r="BA4023" s="167"/>
      <c r="BB4023" s="147" t="str">
        <f t="shared" si="839"/>
        <v/>
      </c>
      <c r="BC4023" s="168"/>
      <c r="BD4023" s="165"/>
      <c r="BE4023" s="165"/>
      <c r="BF4023" s="165"/>
      <c r="BG4023" s="165"/>
      <c r="BH4023" s="165"/>
      <c r="BI4023" s="165"/>
      <c r="BJ4023" s="165"/>
      <c r="BK4023" s="165"/>
      <c r="BL4023" s="165"/>
      <c r="BM4023" s="165"/>
      <c r="BN4023" s="165"/>
      <c r="BO4023" s="165"/>
      <c r="BP4023" s="165"/>
      <c r="BQ4023" s="165"/>
      <c r="BS4023" s="6"/>
      <c r="BT4023" s="11"/>
      <c r="BU4023" s="6"/>
      <c r="BV4023" s="6"/>
    </row>
    <row r="4024" spans="1:74" ht="15.75" x14ac:dyDescent="0.25">
      <c r="A4024" s="52" t="s">
        <v>1422</v>
      </c>
      <c r="B4024" s="56"/>
      <c r="C4024" s="7" t="s">
        <v>118</v>
      </c>
      <c r="D4024" s="7" t="s">
        <v>6559</v>
      </c>
      <c r="E4024" s="7"/>
      <c r="F4024" s="64"/>
      <c r="G4024" s="6"/>
      <c r="H4024" s="6"/>
      <c r="I4024" s="10" t="s">
        <v>110</v>
      </c>
      <c r="J4024" s="11" t="s">
        <v>8535</v>
      </c>
      <c r="K4024" s="194" t="s">
        <v>510</v>
      </c>
      <c r="L4024" s="176"/>
      <c r="M4024" s="176">
        <v>1000</v>
      </c>
      <c r="N4024" s="80" t="s">
        <v>6855</v>
      </c>
      <c r="O4024" s="162"/>
      <c r="P4024" s="80" t="s">
        <v>3765</v>
      </c>
      <c r="Q4024" s="80"/>
      <c r="R4024" s="80"/>
      <c r="S4024" s="163"/>
      <c r="T4024" s="213"/>
      <c r="U4024" s="162"/>
      <c r="V4024" s="164"/>
      <c r="W4024" s="12" t="str">
        <f t="shared" si="832"/>
        <v>Mqtt1</v>
      </c>
      <c r="X4024" s="196" t="s">
        <v>10661</v>
      </c>
      <c r="Y4024" s="6" t="str">
        <f t="shared" si="834"/>
        <v>marpower/power-tag/dirty-oil-pump</v>
      </c>
      <c r="Z4024" s="103" t="str" cm="1">
        <f t="array" ref="Z4024">IF(COUNTIF(N4024,"spare"),"","$."&amp;_xlfn.REGEXEXTRACT(J4024,"^PT\d+[FQ]\d+_(.*)", 2))</f>
        <v>$.RMS_Voltage_B_N</v>
      </c>
      <c r="AA4024" s="12">
        <f t="shared" si="840"/>
        <v>30</v>
      </c>
      <c r="AB4024" s="6" t="s">
        <v>195</v>
      </c>
      <c r="AC4024" s="103">
        <v>3030</v>
      </c>
      <c r="AJ4024" s="80"/>
      <c r="AK4024" s="113" t="s">
        <v>1424</v>
      </c>
      <c r="AN4024" s="80"/>
      <c r="AO4024" s="80"/>
      <c r="AP4024" s="80"/>
      <c r="AQ4024" s="80"/>
      <c r="AR4024" s="127"/>
      <c r="AS4024" s="80"/>
      <c r="AT4024" s="7"/>
      <c r="AU4024" s="7"/>
      <c r="AV4024" s="165"/>
      <c r="AW4024" s="166"/>
      <c r="AX4024" s="137"/>
      <c r="AY4024" s="147"/>
      <c r="AZ4024" s="167"/>
      <c r="BA4024" s="167"/>
      <c r="BB4024" s="147" t="str">
        <f t="shared" si="839"/>
        <v/>
      </c>
      <c r="BC4024" s="168"/>
      <c r="BD4024" s="165"/>
      <c r="BE4024" s="165"/>
      <c r="BF4024" s="165"/>
      <c r="BG4024" s="165"/>
      <c r="BH4024" s="165"/>
      <c r="BI4024" s="165"/>
      <c r="BJ4024" s="165"/>
      <c r="BK4024" s="165"/>
      <c r="BL4024" s="165"/>
      <c r="BM4024" s="165"/>
      <c r="BN4024" s="165"/>
      <c r="BO4024" s="165"/>
      <c r="BP4024" s="165"/>
      <c r="BQ4024" s="165"/>
      <c r="BS4024" s="6"/>
      <c r="BT4024" s="11"/>
      <c r="BU4024" s="6"/>
      <c r="BV4024" s="6"/>
    </row>
    <row r="4025" spans="1:74" ht="15.75" x14ac:dyDescent="0.25">
      <c r="A4025" s="52" t="s">
        <v>1422</v>
      </c>
      <c r="B4025" s="56"/>
      <c r="C4025" s="7" t="s">
        <v>118</v>
      </c>
      <c r="D4025" s="7" t="s">
        <v>6559</v>
      </c>
      <c r="E4025" s="7"/>
      <c r="F4025" s="64"/>
      <c r="G4025" s="6"/>
      <c r="H4025" s="6"/>
      <c r="I4025" s="10" t="s">
        <v>110</v>
      </c>
      <c r="J4025" s="11" t="s">
        <v>8712</v>
      </c>
      <c r="K4025" s="194" t="s">
        <v>510</v>
      </c>
      <c r="L4025" s="176"/>
      <c r="M4025" s="176">
        <v>1000</v>
      </c>
      <c r="N4025" s="80" t="s">
        <v>6855</v>
      </c>
      <c r="O4025" s="162"/>
      <c r="P4025" s="80" t="s">
        <v>3766</v>
      </c>
      <c r="Q4025" s="80"/>
      <c r="R4025" s="80"/>
      <c r="S4025" s="163"/>
      <c r="T4025" s="213"/>
      <c r="U4025" s="162"/>
      <c r="V4025" s="164"/>
      <c r="W4025" s="12" t="str">
        <f t="shared" si="832"/>
        <v>Mqtt1</v>
      </c>
      <c r="X4025" s="196" t="s">
        <v>10661</v>
      </c>
      <c r="Y4025" s="6" t="str">
        <f t="shared" si="834"/>
        <v>marpower/power-tag/dirty-oil-pump</v>
      </c>
      <c r="Z4025" s="103" t="str" cm="1">
        <f t="array" ref="Z4025">IF(COUNTIF(N4025,"spare"),"","$."&amp;_xlfn.REGEXEXTRACT(J4025,"^PT\d+[FQ]\d+_(.*)", 2))</f>
        <v>$.RMS_Voltage_C_N</v>
      </c>
      <c r="AA4025" s="12">
        <f t="shared" si="840"/>
        <v>30</v>
      </c>
      <c r="AB4025" s="6" t="s">
        <v>195</v>
      </c>
      <c r="AC4025" s="103">
        <v>3032</v>
      </c>
      <c r="AJ4025" s="80"/>
      <c r="AK4025" s="113" t="s">
        <v>1424</v>
      </c>
      <c r="AN4025" s="80"/>
      <c r="AO4025" s="80"/>
      <c r="AP4025" s="80"/>
      <c r="AQ4025" s="80"/>
      <c r="AR4025" s="127"/>
      <c r="AS4025" s="80"/>
      <c r="AT4025" s="7"/>
      <c r="AU4025" s="7"/>
      <c r="AV4025" s="165"/>
      <c r="AW4025" s="166"/>
      <c r="AX4025" s="137"/>
      <c r="AY4025" s="147"/>
      <c r="AZ4025" s="167"/>
      <c r="BA4025" s="167"/>
      <c r="BB4025" s="147" t="str">
        <f t="shared" si="839"/>
        <v/>
      </c>
      <c r="BC4025" s="168"/>
      <c r="BD4025" s="165"/>
      <c r="BE4025" s="165"/>
      <c r="BF4025" s="165"/>
      <c r="BG4025" s="165"/>
      <c r="BH4025" s="165"/>
      <c r="BI4025" s="165"/>
      <c r="BJ4025" s="165"/>
      <c r="BK4025" s="165"/>
      <c r="BL4025" s="165"/>
      <c r="BM4025" s="165"/>
      <c r="BN4025" s="165"/>
      <c r="BO4025" s="165"/>
      <c r="BP4025" s="165"/>
      <c r="BQ4025" s="165"/>
      <c r="BS4025" s="6"/>
      <c r="BT4025" s="11"/>
      <c r="BU4025" s="6"/>
      <c r="BV4025" s="6"/>
    </row>
    <row r="4026" spans="1:74" ht="15.75" x14ac:dyDescent="0.25">
      <c r="A4026" s="52" t="s">
        <v>1422</v>
      </c>
      <c r="B4026" s="56"/>
      <c r="C4026" s="7" t="s">
        <v>118</v>
      </c>
      <c r="D4026" s="7" t="s">
        <v>6559</v>
      </c>
      <c r="E4026" s="7"/>
      <c r="F4026" s="64"/>
      <c r="G4026" s="6"/>
      <c r="H4026" s="6"/>
      <c r="I4026" s="10" t="s">
        <v>110</v>
      </c>
      <c r="J4026" s="11" t="s">
        <v>3225</v>
      </c>
      <c r="K4026" s="194" t="s">
        <v>510</v>
      </c>
      <c r="L4026" s="176"/>
      <c r="M4026" s="176">
        <v>1000</v>
      </c>
      <c r="N4026" s="80" t="s">
        <v>6855</v>
      </c>
      <c r="O4026" s="162"/>
      <c r="P4026" s="80" t="s">
        <v>3767</v>
      </c>
      <c r="Q4026" s="80"/>
      <c r="R4026" s="80"/>
      <c r="S4026" s="163"/>
      <c r="T4026" s="213"/>
      <c r="U4026" s="162"/>
      <c r="V4026" s="164"/>
      <c r="W4026" s="12" t="str">
        <f t="shared" si="832"/>
        <v>Mqtt1</v>
      </c>
      <c r="X4026" s="196" t="s">
        <v>10661</v>
      </c>
      <c r="Y4026" s="6" t="str">
        <f t="shared" si="834"/>
        <v>marpower/power-tag/dirty-oil-pump</v>
      </c>
      <c r="Z4026" s="103" t="str" cm="1">
        <f t="array" ref="Z4026">IF(COUNTIF(N4026,"spare"),"","$."&amp;_xlfn.REGEXEXTRACT(J4026,"^PT\d+[FQ]\d+_(.*)", 2))</f>
        <v>$.Active_Power_Phase_A</v>
      </c>
      <c r="AA4026" s="12">
        <f t="shared" si="840"/>
        <v>30</v>
      </c>
      <c r="AB4026" s="6" t="s">
        <v>195</v>
      </c>
      <c r="AC4026" s="103">
        <v>3054</v>
      </c>
      <c r="AJ4026" s="80"/>
      <c r="AK4026" s="113" t="s">
        <v>1425</v>
      </c>
      <c r="AN4026" s="80"/>
      <c r="AO4026" s="80"/>
      <c r="AP4026" s="80"/>
      <c r="AQ4026" s="80"/>
      <c r="AR4026" s="127"/>
      <c r="AS4026" s="80"/>
      <c r="AT4026" s="7"/>
      <c r="AU4026" s="7"/>
      <c r="AV4026" s="165"/>
      <c r="AW4026" s="166"/>
      <c r="AX4026" s="137"/>
      <c r="AY4026" s="147"/>
      <c r="AZ4026" s="167"/>
      <c r="BA4026" s="167"/>
      <c r="BB4026" s="147" t="str">
        <f t="shared" si="839"/>
        <v/>
      </c>
      <c r="BC4026" s="168"/>
      <c r="BD4026" s="165"/>
      <c r="BE4026" s="165"/>
      <c r="BF4026" s="165"/>
      <c r="BG4026" s="165"/>
      <c r="BH4026" s="165"/>
      <c r="BI4026" s="165"/>
      <c r="BJ4026" s="165"/>
      <c r="BK4026" s="165"/>
      <c r="BL4026" s="165"/>
      <c r="BM4026" s="165"/>
      <c r="BN4026" s="165"/>
      <c r="BO4026" s="165"/>
      <c r="BP4026" s="165"/>
      <c r="BQ4026" s="165"/>
      <c r="BS4026" s="6"/>
      <c r="BT4026" s="11"/>
      <c r="BU4026" s="6"/>
      <c r="BV4026" s="6"/>
    </row>
    <row r="4027" spans="1:74" ht="15.75" x14ac:dyDescent="0.25">
      <c r="A4027" s="52" t="s">
        <v>1422</v>
      </c>
      <c r="B4027" s="56"/>
      <c r="C4027" s="7" t="s">
        <v>118</v>
      </c>
      <c r="D4027" s="7" t="s">
        <v>6559</v>
      </c>
      <c r="E4027" s="7"/>
      <c r="F4027" s="64"/>
      <c r="G4027" s="6"/>
      <c r="H4027" s="6"/>
      <c r="I4027" s="10" t="s">
        <v>110</v>
      </c>
      <c r="J4027" s="11" t="s">
        <v>3226</v>
      </c>
      <c r="K4027" s="194" t="s">
        <v>510</v>
      </c>
      <c r="L4027" s="176"/>
      <c r="M4027" s="176">
        <v>1000</v>
      </c>
      <c r="N4027" s="80" t="s">
        <v>6855</v>
      </c>
      <c r="O4027" s="162"/>
      <c r="P4027" s="80" t="s">
        <v>3768</v>
      </c>
      <c r="Q4027" s="80"/>
      <c r="R4027" s="80"/>
      <c r="S4027" s="163"/>
      <c r="T4027" s="213"/>
      <c r="U4027" s="162"/>
      <c r="V4027" s="164"/>
      <c r="W4027" s="12" t="str">
        <f t="shared" si="832"/>
        <v>Mqtt1</v>
      </c>
      <c r="X4027" s="196" t="s">
        <v>10661</v>
      </c>
      <c r="Y4027" s="6" t="str">
        <f t="shared" si="834"/>
        <v>marpower/power-tag/dirty-oil-pump</v>
      </c>
      <c r="Z4027" s="103" t="str" cm="1">
        <f t="array" ref="Z4027">IF(COUNTIF(N4027,"spare"),"","$."&amp;_xlfn.REGEXEXTRACT(J4027,"^PT\d+[FQ]\d+_(.*)", 2))</f>
        <v>$.Active_Power_Phase_B</v>
      </c>
      <c r="AA4027" s="12">
        <f t="shared" si="840"/>
        <v>30</v>
      </c>
      <c r="AB4027" s="6" t="s">
        <v>195</v>
      </c>
      <c r="AC4027" s="103">
        <v>3056</v>
      </c>
      <c r="AJ4027" s="80"/>
      <c r="AK4027" s="113" t="s">
        <v>1425</v>
      </c>
      <c r="AN4027" s="80"/>
      <c r="AO4027" s="80"/>
      <c r="AP4027" s="80"/>
      <c r="AQ4027" s="80"/>
      <c r="AR4027" s="127"/>
      <c r="AS4027" s="80"/>
      <c r="AT4027" s="7"/>
      <c r="AU4027" s="7"/>
      <c r="AV4027" s="165"/>
      <c r="AW4027" s="166"/>
      <c r="AX4027" s="137"/>
      <c r="AY4027" s="147"/>
      <c r="AZ4027" s="167"/>
      <c r="BA4027" s="167"/>
      <c r="BB4027" s="147" t="str">
        <f t="shared" si="839"/>
        <v/>
      </c>
      <c r="BC4027" s="168"/>
      <c r="BD4027" s="165"/>
      <c r="BE4027" s="165"/>
      <c r="BF4027" s="165"/>
      <c r="BG4027" s="165"/>
      <c r="BH4027" s="165"/>
      <c r="BI4027" s="165"/>
      <c r="BJ4027" s="165"/>
      <c r="BK4027" s="165"/>
      <c r="BL4027" s="165"/>
      <c r="BM4027" s="165"/>
      <c r="BN4027" s="165"/>
      <c r="BO4027" s="165"/>
      <c r="BP4027" s="165"/>
      <c r="BQ4027" s="165"/>
      <c r="BS4027" s="6"/>
      <c r="BT4027" s="11"/>
      <c r="BU4027" s="6"/>
      <c r="BV4027" s="6"/>
    </row>
    <row r="4028" spans="1:74" ht="15.75" x14ac:dyDescent="0.25">
      <c r="A4028" s="52" t="s">
        <v>1422</v>
      </c>
      <c r="B4028" s="56"/>
      <c r="C4028" s="7" t="s">
        <v>118</v>
      </c>
      <c r="D4028" s="7" t="s">
        <v>6559</v>
      </c>
      <c r="E4028" s="7"/>
      <c r="F4028" s="64"/>
      <c r="G4028" s="6"/>
      <c r="H4028" s="6"/>
      <c r="I4028" s="10" t="s">
        <v>110</v>
      </c>
      <c r="J4028" s="11" t="s">
        <v>3227</v>
      </c>
      <c r="K4028" s="194" t="s">
        <v>510</v>
      </c>
      <c r="L4028" s="176"/>
      <c r="M4028" s="176">
        <v>1000</v>
      </c>
      <c r="N4028" s="80" t="s">
        <v>6855</v>
      </c>
      <c r="O4028" s="162"/>
      <c r="P4028" s="80" t="s">
        <v>3769</v>
      </c>
      <c r="Q4028" s="80"/>
      <c r="R4028" s="80"/>
      <c r="S4028" s="163"/>
      <c r="T4028" s="213"/>
      <c r="U4028" s="162"/>
      <c r="V4028" s="164"/>
      <c r="W4028" s="12" t="str">
        <f t="shared" si="832"/>
        <v>Mqtt1</v>
      </c>
      <c r="X4028" s="196" t="s">
        <v>10661</v>
      </c>
      <c r="Y4028" s="6" t="str">
        <f t="shared" si="834"/>
        <v>marpower/power-tag/dirty-oil-pump</v>
      </c>
      <c r="Z4028" s="103" t="str" cm="1">
        <f t="array" ref="Z4028">IF(COUNTIF(N4028,"spare"),"","$."&amp;_xlfn.REGEXEXTRACT(J4028,"^PT\d+[FQ]\d+_(.*)", 2))</f>
        <v>$.Active_Power_Phase_C</v>
      </c>
      <c r="AA4028" s="12">
        <f t="shared" si="840"/>
        <v>30</v>
      </c>
      <c r="AB4028" s="6" t="s">
        <v>195</v>
      </c>
      <c r="AC4028" s="103">
        <v>3058</v>
      </c>
      <c r="AJ4028" s="80"/>
      <c r="AK4028" s="113" t="s">
        <v>1425</v>
      </c>
      <c r="AN4028" s="80"/>
      <c r="AO4028" s="80"/>
      <c r="AP4028" s="80"/>
      <c r="AQ4028" s="80"/>
      <c r="AR4028" s="127"/>
      <c r="AS4028" s="80"/>
      <c r="AT4028" s="7"/>
      <c r="AU4028" s="7"/>
      <c r="AV4028" s="165"/>
      <c r="AW4028" s="166"/>
      <c r="AX4028" s="137"/>
      <c r="AY4028" s="147"/>
      <c r="AZ4028" s="167"/>
      <c r="BA4028" s="167"/>
      <c r="BB4028" s="147" t="str">
        <f t="shared" si="839"/>
        <v/>
      </c>
      <c r="BC4028" s="168"/>
      <c r="BD4028" s="165"/>
      <c r="BE4028" s="165"/>
      <c r="BF4028" s="165"/>
      <c r="BG4028" s="165"/>
      <c r="BH4028" s="165"/>
      <c r="BI4028" s="165"/>
      <c r="BJ4028" s="165"/>
      <c r="BK4028" s="165"/>
      <c r="BL4028" s="165"/>
      <c r="BM4028" s="165"/>
      <c r="BN4028" s="165"/>
      <c r="BO4028" s="165"/>
      <c r="BP4028" s="165"/>
      <c r="BQ4028" s="165"/>
      <c r="BS4028" s="6"/>
      <c r="BT4028" s="11"/>
      <c r="BU4028" s="6"/>
      <c r="BV4028" s="6"/>
    </row>
    <row r="4029" spans="1:74" ht="15.75" x14ac:dyDescent="0.25">
      <c r="A4029" s="52" t="s">
        <v>1422</v>
      </c>
      <c r="B4029" s="56"/>
      <c r="C4029" s="7" t="s">
        <v>118</v>
      </c>
      <c r="D4029" s="7" t="s">
        <v>6559</v>
      </c>
      <c r="E4029" s="7"/>
      <c r="F4029" s="64"/>
      <c r="G4029" s="6"/>
      <c r="H4029" s="6"/>
      <c r="I4029" s="10" t="s">
        <v>110</v>
      </c>
      <c r="J4029" s="11" t="s">
        <v>3228</v>
      </c>
      <c r="K4029" s="194" t="s">
        <v>510</v>
      </c>
      <c r="L4029" s="176"/>
      <c r="M4029" s="176">
        <v>1000</v>
      </c>
      <c r="N4029" s="80" t="s">
        <v>6855</v>
      </c>
      <c r="O4029" s="162"/>
      <c r="P4029" s="80" t="s">
        <v>3770</v>
      </c>
      <c r="Q4029" s="80"/>
      <c r="R4029" s="80"/>
      <c r="S4029" s="163"/>
      <c r="T4029" s="213"/>
      <c r="U4029" s="162"/>
      <c r="V4029" s="164"/>
      <c r="W4029" s="12" t="str">
        <f t="shared" si="832"/>
        <v>Mqtt1</v>
      </c>
      <c r="X4029" s="196" t="s">
        <v>10661</v>
      </c>
      <c r="Y4029" s="6" t="str">
        <f t="shared" si="834"/>
        <v>marpower/power-tag/dirty-oil-pump</v>
      </c>
      <c r="Z4029" s="103" t="str" cm="1">
        <f t="array" ref="Z4029">IF(COUNTIF(N4029,"spare"),"","$."&amp;_xlfn.REGEXEXTRACT(J4029,"^PT\d+[FQ]\d+_(.*)", 2))</f>
        <v>$.Total_Active_Power</v>
      </c>
      <c r="AA4029" s="12">
        <f t="shared" si="840"/>
        <v>30</v>
      </c>
      <c r="AB4029" s="6" t="s">
        <v>195</v>
      </c>
      <c r="AC4029" s="103">
        <v>3060</v>
      </c>
      <c r="AJ4029" s="80"/>
      <c r="AK4029" s="113" t="s">
        <v>1425</v>
      </c>
      <c r="AN4029" s="80"/>
      <c r="AO4029" s="80"/>
      <c r="AP4029" s="80"/>
      <c r="AQ4029" s="80"/>
      <c r="AR4029" s="127"/>
      <c r="AS4029" s="80"/>
      <c r="AT4029" s="7"/>
      <c r="AU4029" s="7"/>
      <c r="AV4029" s="165"/>
      <c r="AW4029" s="166"/>
      <c r="AX4029" s="137"/>
      <c r="AY4029" s="147"/>
      <c r="AZ4029" s="167"/>
      <c r="BA4029" s="167"/>
      <c r="BB4029" s="147" t="str">
        <f t="shared" si="839"/>
        <v/>
      </c>
      <c r="BC4029" s="168"/>
      <c r="BD4029" s="165"/>
      <c r="BE4029" s="165"/>
      <c r="BF4029" s="165"/>
      <c r="BG4029" s="165"/>
      <c r="BH4029" s="165"/>
      <c r="BI4029" s="165"/>
      <c r="BJ4029" s="165"/>
      <c r="BK4029" s="165"/>
      <c r="BL4029" s="165"/>
      <c r="BM4029" s="165"/>
      <c r="BN4029" s="165"/>
      <c r="BO4029" s="165"/>
      <c r="BP4029" s="165"/>
      <c r="BQ4029" s="165"/>
      <c r="BS4029" s="6"/>
      <c r="BT4029" s="11"/>
      <c r="BU4029" s="6"/>
      <c r="BV4029" s="6"/>
    </row>
    <row r="4030" spans="1:74" ht="15.75" x14ac:dyDescent="0.25">
      <c r="A4030" s="52" t="s">
        <v>1422</v>
      </c>
      <c r="B4030" s="56"/>
      <c r="C4030" s="7" t="s">
        <v>118</v>
      </c>
      <c r="D4030" s="7" t="s">
        <v>6559</v>
      </c>
      <c r="E4030" s="7"/>
      <c r="F4030" s="64"/>
      <c r="G4030" s="6"/>
      <c r="H4030" s="6"/>
      <c r="I4030" s="10" t="s">
        <v>110</v>
      </c>
      <c r="J4030" s="11" t="s">
        <v>3229</v>
      </c>
      <c r="K4030" s="194" t="s">
        <v>510</v>
      </c>
      <c r="L4030" s="176"/>
      <c r="M4030" s="176">
        <v>1000</v>
      </c>
      <c r="N4030" s="80" t="s">
        <v>6855</v>
      </c>
      <c r="O4030" s="162"/>
      <c r="P4030" s="80" t="s">
        <v>3771</v>
      </c>
      <c r="Q4030" s="80"/>
      <c r="R4030" s="80"/>
      <c r="S4030" s="163"/>
      <c r="T4030" s="213"/>
      <c r="U4030" s="162"/>
      <c r="V4030" s="164"/>
      <c r="W4030" s="12" t="str">
        <f t="shared" si="832"/>
        <v>Mqtt1</v>
      </c>
      <c r="X4030" s="196" t="s">
        <v>10661</v>
      </c>
      <c r="Y4030" s="6" t="str">
        <f t="shared" si="834"/>
        <v>marpower/power-tag/dirty-oil-pump</v>
      </c>
      <c r="Z4030" s="103" t="str" cm="1">
        <f t="array" ref="Z4030">IF(COUNTIF(N4030,"spare"),"","$."&amp;_xlfn.REGEXEXTRACT(J4030,"^PT\d+[FQ]\d+_(.*)", 2))</f>
        <v>$.Power_Factor_Phase_A</v>
      </c>
      <c r="AA4030" s="12">
        <f t="shared" si="840"/>
        <v>30</v>
      </c>
      <c r="AB4030" s="6" t="s">
        <v>195</v>
      </c>
      <c r="AC4030" s="103">
        <v>3078</v>
      </c>
      <c r="AJ4030" s="80"/>
      <c r="AK4030" s="113" t="s">
        <v>1426</v>
      </c>
      <c r="AN4030" s="80"/>
      <c r="AO4030" s="80"/>
      <c r="AP4030" s="80"/>
      <c r="AQ4030" s="80"/>
      <c r="AR4030" s="127"/>
      <c r="AS4030" s="80"/>
      <c r="AT4030" s="7"/>
      <c r="AU4030" s="7"/>
      <c r="AV4030" s="165"/>
      <c r="AW4030" s="166"/>
      <c r="AX4030" s="137"/>
      <c r="AY4030" s="147"/>
      <c r="AZ4030" s="167"/>
      <c r="BA4030" s="167"/>
      <c r="BB4030" s="147" t="str">
        <f t="shared" si="839"/>
        <v/>
      </c>
      <c r="BC4030" s="168"/>
      <c r="BD4030" s="165"/>
      <c r="BE4030" s="165"/>
      <c r="BF4030" s="165"/>
      <c r="BG4030" s="165"/>
      <c r="BH4030" s="165"/>
      <c r="BI4030" s="165"/>
      <c r="BJ4030" s="165"/>
      <c r="BK4030" s="165"/>
      <c r="BL4030" s="165"/>
      <c r="BM4030" s="165"/>
      <c r="BN4030" s="165"/>
      <c r="BO4030" s="165"/>
      <c r="BP4030" s="165"/>
      <c r="BQ4030" s="165"/>
      <c r="BS4030" s="6"/>
      <c r="BT4030" s="11"/>
      <c r="BU4030" s="6"/>
      <c r="BV4030" s="6"/>
    </row>
    <row r="4031" spans="1:74" ht="15.75" x14ac:dyDescent="0.25">
      <c r="A4031" s="52" t="s">
        <v>1422</v>
      </c>
      <c r="B4031" s="56"/>
      <c r="C4031" s="7" t="s">
        <v>118</v>
      </c>
      <c r="D4031" s="7" t="s">
        <v>6559</v>
      </c>
      <c r="E4031" s="7"/>
      <c r="F4031" s="64"/>
      <c r="G4031" s="6"/>
      <c r="H4031" s="6"/>
      <c r="I4031" s="10" t="s">
        <v>110</v>
      </c>
      <c r="J4031" s="11" t="s">
        <v>3230</v>
      </c>
      <c r="K4031" s="194" t="s">
        <v>510</v>
      </c>
      <c r="L4031" s="176"/>
      <c r="M4031" s="176">
        <v>1000</v>
      </c>
      <c r="N4031" s="80" t="s">
        <v>6855</v>
      </c>
      <c r="O4031" s="162"/>
      <c r="P4031" s="80" t="s">
        <v>3772</v>
      </c>
      <c r="Q4031" s="80"/>
      <c r="R4031" s="80"/>
      <c r="S4031" s="163"/>
      <c r="T4031" s="213"/>
      <c r="U4031" s="162"/>
      <c r="V4031" s="164"/>
      <c r="W4031" s="12" t="str">
        <f t="shared" si="832"/>
        <v>Mqtt1</v>
      </c>
      <c r="X4031" s="196" t="s">
        <v>10661</v>
      </c>
      <c r="Y4031" s="6" t="str">
        <f t="shared" si="834"/>
        <v>marpower/power-tag/dirty-oil-pump</v>
      </c>
      <c r="Z4031" s="103" t="str" cm="1">
        <f t="array" ref="Z4031">IF(COUNTIF(N4031,"spare"),"","$."&amp;_xlfn.REGEXEXTRACT(J4031,"^PT\d+[FQ]\d+_(.*)", 2))</f>
        <v>$.Power_Factor_Phase_B</v>
      </c>
      <c r="AA4031" s="12">
        <f t="shared" si="840"/>
        <v>30</v>
      </c>
      <c r="AB4031" s="6" t="s">
        <v>195</v>
      </c>
      <c r="AC4031" s="103">
        <v>3080</v>
      </c>
      <c r="AJ4031" s="80"/>
      <c r="AK4031" s="113" t="s">
        <v>1426</v>
      </c>
      <c r="AN4031" s="80"/>
      <c r="AO4031" s="80"/>
      <c r="AP4031" s="80"/>
      <c r="AQ4031" s="80"/>
      <c r="AR4031" s="127"/>
      <c r="AS4031" s="80"/>
      <c r="AT4031" s="7"/>
      <c r="AU4031" s="7"/>
      <c r="AV4031" s="165"/>
      <c r="AW4031" s="166"/>
      <c r="AX4031" s="137"/>
      <c r="AY4031" s="147"/>
      <c r="AZ4031" s="167"/>
      <c r="BA4031" s="167"/>
      <c r="BB4031" s="147" t="str">
        <f t="shared" si="839"/>
        <v/>
      </c>
      <c r="BC4031" s="168"/>
      <c r="BD4031" s="165"/>
      <c r="BE4031" s="165"/>
      <c r="BF4031" s="165"/>
      <c r="BG4031" s="165"/>
      <c r="BH4031" s="165"/>
      <c r="BI4031" s="165"/>
      <c r="BJ4031" s="165"/>
      <c r="BK4031" s="165"/>
      <c r="BL4031" s="165"/>
      <c r="BM4031" s="165"/>
      <c r="BN4031" s="165"/>
      <c r="BO4031" s="165"/>
      <c r="BP4031" s="165"/>
      <c r="BQ4031" s="165"/>
      <c r="BS4031" s="6"/>
      <c r="BT4031" s="11"/>
      <c r="BU4031" s="6"/>
      <c r="BV4031" s="6"/>
    </row>
    <row r="4032" spans="1:74" ht="15.75" x14ac:dyDescent="0.25">
      <c r="A4032" s="52" t="s">
        <v>1422</v>
      </c>
      <c r="B4032" s="56"/>
      <c r="C4032" s="7" t="s">
        <v>118</v>
      </c>
      <c r="D4032" s="7" t="s">
        <v>6559</v>
      </c>
      <c r="E4032" s="7"/>
      <c r="F4032" s="64"/>
      <c r="G4032" s="6"/>
      <c r="H4032" s="6"/>
      <c r="I4032" s="10" t="s">
        <v>110</v>
      </c>
      <c r="J4032" s="11" t="s">
        <v>3231</v>
      </c>
      <c r="K4032" s="194" t="s">
        <v>510</v>
      </c>
      <c r="L4032" s="176"/>
      <c r="M4032" s="176">
        <v>1000</v>
      </c>
      <c r="N4032" s="80" t="s">
        <v>6855</v>
      </c>
      <c r="O4032" s="162"/>
      <c r="P4032" s="80" t="s">
        <v>3773</v>
      </c>
      <c r="Q4032" s="80"/>
      <c r="R4032" s="80"/>
      <c r="S4032" s="163"/>
      <c r="T4032" s="213"/>
      <c r="U4032" s="162"/>
      <c r="V4032" s="164"/>
      <c r="W4032" s="12" t="str">
        <f t="shared" ref="W4032:W4095" si="841">IF(COUNTIF(N4032,"spare"),"","Mqtt1")</f>
        <v>Mqtt1</v>
      </c>
      <c r="X4032" s="196" t="s">
        <v>10661</v>
      </c>
      <c r="Y4032" s="6" t="str">
        <f t="shared" si="834"/>
        <v>marpower/power-tag/dirty-oil-pump</v>
      </c>
      <c r="Z4032" s="103" t="str" cm="1">
        <f t="array" ref="Z4032">IF(COUNTIF(N4032,"spare"),"","$."&amp;_xlfn.REGEXEXTRACT(J4032,"^PT\d+[FQ]\d+_(.*)", 2))</f>
        <v>$.Power_Factor_Phase_C</v>
      </c>
      <c r="AA4032" s="12">
        <f t="shared" si="840"/>
        <v>30</v>
      </c>
      <c r="AB4032" s="6" t="s">
        <v>195</v>
      </c>
      <c r="AC4032" s="103">
        <v>3082</v>
      </c>
      <c r="AJ4032" s="80"/>
      <c r="AK4032" s="113" t="s">
        <v>1426</v>
      </c>
      <c r="AN4032" s="80"/>
      <c r="AO4032" s="80"/>
      <c r="AP4032" s="80"/>
      <c r="AQ4032" s="80"/>
      <c r="AR4032" s="127"/>
      <c r="AS4032" s="80"/>
      <c r="AT4032" s="7"/>
      <c r="AU4032" s="7"/>
      <c r="AV4032" s="165"/>
      <c r="AW4032" s="166"/>
      <c r="AX4032" s="137"/>
      <c r="AY4032" s="147"/>
      <c r="AZ4032" s="167"/>
      <c r="BA4032" s="167"/>
      <c r="BB4032" s="147" t="str">
        <f t="shared" si="839"/>
        <v/>
      </c>
      <c r="BC4032" s="168"/>
      <c r="BD4032" s="165"/>
      <c r="BE4032" s="165"/>
      <c r="BF4032" s="165"/>
      <c r="BG4032" s="165"/>
      <c r="BH4032" s="165"/>
      <c r="BI4032" s="165"/>
      <c r="BJ4032" s="165"/>
      <c r="BK4032" s="165"/>
      <c r="BL4032" s="165"/>
      <c r="BM4032" s="165"/>
      <c r="BN4032" s="165"/>
      <c r="BO4032" s="165"/>
      <c r="BP4032" s="165"/>
      <c r="BQ4032" s="165"/>
      <c r="BS4032" s="6"/>
      <c r="BT4032" s="11"/>
      <c r="BU4032" s="6"/>
      <c r="BV4032" s="6"/>
    </row>
    <row r="4033" spans="1:74" ht="15.75" x14ac:dyDescent="0.25">
      <c r="A4033" s="52" t="s">
        <v>1422</v>
      </c>
      <c r="B4033" s="56"/>
      <c r="C4033" s="7" t="s">
        <v>118</v>
      </c>
      <c r="D4033" s="7" t="s">
        <v>6559</v>
      </c>
      <c r="E4033" s="7"/>
      <c r="F4033" s="64"/>
      <c r="G4033" s="6"/>
      <c r="H4033" s="6"/>
      <c r="I4033" s="10" t="s">
        <v>110</v>
      </c>
      <c r="J4033" s="11" t="s">
        <v>3232</v>
      </c>
      <c r="K4033" s="194" t="s">
        <v>510</v>
      </c>
      <c r="L4033" s="176"/>
      <c r="M4033" s="176">
        <v>1000</v>
      </c>
      <c r="N4033" s="80" t="s">
        <v>6855</v>
      </c>
      <c r="O4033" s="162"/>
      <c r="P4033" s="80" t="s">
        <v>3774</v>
      </c>
      <c r="Q4033" s="80"/>
      <c r="R4033" s="80"/>
      <c r="S4033" s="163"/>
      <c r="T4033" s="213"/>
      <c r="U4033" s="162"/>
      <c r="V4033" s="164"/>
      <c r="W4033" s="12" t="str">
        <f t="shared" si="841"/>
        <v>Mqtt1</v>
      </c>
      <c r="X4033" s="196" t="s">
        <v>10661</v>
      </c>
      <c r="Y4033" s="6" t="str">
        <f t="shared" si="834"/>
        <v>marpower/power-tag/dirty-oil-pump</v>
      </c>
      <c r="Z4033" s="103" t="str" cm="1">
        <f t="array" ref="Z4033">IF(COUNTIF(N4033,"spare"),"","$."&amp;_xlfn.REGEXEXTRACT(J4033,"^PT\d+[FQ]\d+_(.*)", 2))</f>
        <v>$.Total_Power_Factor</v>
      </c>
      <c r="AA4033" s="12">
        <f t="shared" si="840"/>
        <v>30</v>
      </c>
      <c r="AB4033" s="6" t="s">
        <v>195</v>
      </c>
      <c r="AC4033" s="103">
        <v>3084</v>
      </c>
      <c r="AJ4033" s="80"/>
      <c r="AK4033" s="113" t="s">
        <v>1426</v>
      </c>
      <c r="AN4033" s="80"/>
      <c r="AO4033" s="80"/>
      <c r="AP4033" s="80"/>
      <c r="AQ4033" s="80"/>
      <c r="AR4033" s="127"/>
      <c r="AS4033" s="80"/>
      <c r="AT4033" s="7"/>
      <c r="AU4033" s="7"/>
      <c r="AV4033" s="165"/>
      <c r="AW4033" s="166"/>
      <c r="AX4033" s="137"/>
      <c r="AY4033" s="147"/>
      <c r="AZ4033" s="167"/>
      <c r="BA4033" s="167"/>
      <c r="BB4033" s="147" t="str">
        <f t="shared" si="839"/>
        <v/>
      </c>
      <c r="BC4033" s="168"/>
      <c r="BD4033" s="165"/>
      <c r="BE4033" s="165"/>
      <c r="BF4033" s="165"/>
      <c r="BG4033" s="165"/>
      <c r="BH4033" s="165"/>
      <c r="BI4033" s="165"/>
      <c r="BJ4033" s="165"/>
      <c r="BK4033" s="165"/>
      <c r="BL4033" s="165"/>
      <c r="BM4033" s="165"/>
      <c r="BN4033" s="165"/>
      <c r="BO4033" s="165"/>
      <c r="BP4033" s="165"/>
      <c r="BQ4033" s="165"/>
      <c r="BS4033" s="6"/>
      <c r="BT4033" s="11"/>
      <c r="BU4033" s="6"/>
      <c r="BV4033" s="6"/>
    </row>
    <row r="4034" spans="1:74" ht="15.75" x14ac:dyDescent="0.25">
      <c r="A4034" s="52" t="s">
        <v>1422</v>
      </c>
      <c r="B4034" s="56"/>
      <c r="C4034" s="7" t="s">
        <v>118</v>
      </c>
      <c r="D4034" s="7" t="s">
        <v>6559</v>
      </c>
      <c r="E4034" s="7"/>
      <c r="F4034" s="64"/>
      <c r="G4034" s="6"/>
      <c r="H4034" s="6"/>
      <c r="I4034" s="10" t="s">
        <v>110</v>
      </c>
      <c r="J4034" s="11" t="s">
        <v>3233</v>
      </c>
      <c r="K4034" s="194" t="s">
        <v>510</v>
      </c>
      <c r="L4034" s="176"/>
      <c r="M4034" s="176">
        <v>1000</v>
      </c>
      <c r="N4034" s="80" t="s">
        <v>6855</v>
      </c>
      <c r="O4034" s="162"/>
      <c r="P4034" s="80" t="s">
        <v>10311</v>
      </c>
      <c r="Q4034" s="80"/>
      <c r="R4034" s="80"/>
      <c r="S4034" s="163"/>
      <c r="T4034" s="213"/>
      <c r="U4034" s="162"/>
      <c r="V4034" s="164"/>
      <c r="W4034" s="12" t="str">
        <f t="shared" si="841"/>
        <v>Mqtt1</v>
      </c>
      <c r="X4034" s="196" t="s">
        <v>10662</v>
      </c>
      <c r="Y4034" s="6" t="str">
        <f t="shared" si="834"/>
        <v>marpower/power-tag/transfer-pump-2-black-water-pt317q01</v>
      </c>
      <c r="Z4034" s="103" t="str" cm="1">
        <f t="array" ref="Z4034">IF(COUNTIF(N4034,"spare"),"","$."&amp;_xlfn.REGEXEXTRACT(J4034,"^PT\d+[FQ]\d+_(.*)", 2))</f>
        <v>$.RMS_Current_Phase_A</v>
      </c>
      <c r="AA4034" s="12">
        <f>AA4019+1</f>
        <v>31</v>
      </c>
      <c r="AB4034" s="6" t="s">
        <v>195</v>
      </c>
      <c r="AC4034" s="103">
        <v>3000</v>
      </c>
      <c r="AJ4034" s="80"/>
      <c r="AK4034" s="113" t="s">
        <v>1423</v>
      </c>
      <c r="AN4034" s="80"/>
      <c r="AO4034" s="80"/>
      <c r="AP4034" s="80"/>
      <c r="AQ4034" s="80"/>
      <c r="AR4034" s="127"/>
      <c r="AS4034" s="80"/>
      <c r="AT4034" s="7"/>
      <c r="AU4034" s="7"/>
      <c r="AV4034" s="165"/>
      <c r="AW4034" s="166"/>
      <c r="AX4034" s="137"/>
      <c r="AY4034" s="147"/>
      <c r="AZ4034" s="167"/>
      <c r="BA4034" s="167"/>
      <c r="BB4034" s="147" t="str">
        <f t="shared" ref="BB4034:BB4048" si="842">IF(ISNUMBER(AM4034),"1","")</f>
        <v/>
      </c>
      <c r="BC4034" s="168"/>
      <c r="BD4034" s="165"/>
      <c r="BE4034" s="165"/>
      <c r="BF4034" s="165"/>
      <c r="BG4034" s="165"/>
      <c r="BH4034" s="165"/>
      <c r="BI4034" s="165"/>
      <c r="BJ4034" s="165"/>
      <c r="BK4034" s="165"/>
      <c r="BL4034" s="165"/>
      <c r="BM4034" s="165"/>
      <c r="BN4034" s="165"/>
      <c r="BO4034" s="165"/>
      <c r="BP4034" s="165"/>
      <c r="BQ4034" s="165"/>
      <c r="BS4034" s="6"/>
      <c r="BT4034" s="11"/>
      <c r="BU4034" s="6"/>
      <c r="BV4034" s="6"/>
    </row>
    <row r="4035" spans="1:74" ht="15.75" x14ac:dyDescent="0.25">
      <c r="A4035" s="52" t="s">
        <v>1422</v>
      </c>
      <c r="B4035" s="56"/>
      <c r="C4035" s="7" t="s">
        <v>118</v>
      </c>
      <c r="D4035" s="7" t="s">
        <v>6559</v>
      </c>
      <c r="E4035" s="7"/>
      <c r="F4035" s="64"/>
      <c r="G4035" s="6"/>
      <c r="H4035" s="6"/>
      <c r="I4035" s="10" t="s">
        <v>110</v>
      </c>
      <c r="J4035" s="11" t="s">
        <v>3234</v>
      </c>
      <c r="K4035" s="194" t="s">
        <v>510</v>
      </c>
      <c r="L4035" s="176"/>
      <c r="M4035" s="176">
        <v>1000</v>
      </c>
      <c r="N4035" s="80" t="s">
        <v>6855</v>
      </c>
      <c r="O4035" s="162"/>
      <c r="P4035" s="80" t="s">
        <v>10312</v>
      </c>
      <c r="Q4035" s="80"/>
      <c r="R4035" s="80"/>
      <c r="S4035" s="163"/>
      <c r="T4035" s="213"/>
      <c r="U4035" s="162"/>
      <c r="V4035" s="164"/>
      <c r="W4035" s="12" t="str">
        <f t="shared" si="841"/>
        <v>Mqtt1</v>
      </c>
      <c r="X4035" s="196" t="s">
        <v>10662</v>
      </c>
      <c r="Y4035" s="6" t="str">
        <f t="shared" si="834"/>
        <v>marpower/power-tag/transfer-pump-2-black-water-pt317q01</v>
      </c>
      <c r="Z4035" s="103" t="str" cm="1">
        <f t="array" ref="Z4035">IF(COUNTIF(N4035,"spare"),"","$."&amp;_xlfn.REGEXEXTRACT(J4035,"^PT\d+[FQ]\d+_(.*)", 2))</f>
        <v>$.RMS_Current_Phase_B</v>
      </c>
      <c r="AA4035" s="12">
        <f t="shared" ref="AA4035:AA4048" si="843">AA4020+1</f>
        <v>31</v>
      </c>
      <c r="AB4035" s="6" t="s">
        <v>195</v>
      </c>
      <c r="AC4035" s="103">
        <v>3002</v>
      </c>
      <c r="AJ4035" s="80"/>
      <c r="AK4035" s="113" t="s">
        <v>1423</v>
      </c>
      <c r="AN4035" s="80"/>
      <c r="AO4035" s="80"/>
      <c r="AP4035" s="80"/>
      <c r="AQ4035" s="80"/>
      <c r="AR4035" s="127"/>
      <c r="AS4035" s="80"/>
      <c r="AT4035" s="7"/>
      <c r="AU4035" s="7"/>
      <c r="AV4035" s="165"/>
      <c r="AW4035" s="166"/>
      <c r="AX4035" s="137"/>
      <c r="AY4035" s="147"/>
      <c r="AZ4035" s="167"/>
      <c r="BA4035" s="167"/>
      <c r="BB4035" s="147" t="str">
        <f t="shared" si="842"/>
        <v/>
      </c>
      <c r="BC4035" s="168"/>
      <c r="BD4035" s="165"/>
      <c r="BE4035" s="165"/>
      <c r="BF4035" s="165"/>
      <c r="BG4035" s="165"/>
      <c r="BH4035" s="165"/>
      <c r="BI4035" s="165"/>
      <c r="BJ4035" s="165"/>
      <c r="BK4035" s="165"/>
      <c r="BL4035" s="165"/>
      <c r="BM4035" s="165"/>
      <c r="BN4035" s="165"/>
      <c r="BO4035" s="165"/>
      <c r="BP4035" s="165"/>
      <c r="BQ4035" s="165"/>
      <c r="BS4035" s="6"/>
      <c r="BT4035" s="11"/>
      <c r="BU4035" s="6"/>
      <c r="BV4035" s="6"/>
    </row>
    <row r="4036" spans="1:74" ht="15.75" x14ac:dyDescent="0.25">
      <c r="A4036" s="52" t="s">
        <v>1422</v>
      </c>
      <c r="B4036" s="56"/>
      <c r="C4036" s="7" t="s">
        <v>118</v>
      </c>
      <c r="D4036" s="7" t="s">
        <v>6559</v>
      </c>
      <c r="E4036" s="7"/>
      <c r="F4036" s="64"/>
      <c r="G4036" s="6"/>
      <c r="H4036" s="6"/>
      <c r="I4036" s="10" t="s">
        <v>110</v>
      </c>
      <c r="J4036" s="11" t="s">
        <v>3235</v>
      </c>
      <c r="K4036" s="194" t="s">
        <v>510</v>
      </c>
      <c r="L4036" s="176"/>
      <c r="M4036" s="176">
        <v>1000</v>
      </c>
      <c r="N4036" s="80" t="s">
        <v>6855</v>
      </c>
      <c r="O4036" s="162"/>
      <c r="P4036" s="80" t="s">
        <v>10313</v>
      </c>
      <c r="Q4036" s="80"/>
      <c r="R4036" s="80"/>
      <c r="S4036" s="163"/>
      <c r="T4036" s="213"/>
      <c r="U4036" s="162"/>
      <c r="V4036" s="164"/>
      <c r="W4036" s="12" t="str">
        <f t="shared" si="841"/>
        <v>Mqtt1</v>
      </c>
      <c r="X4036" s="196" t="s">
        <v>10662</v>
      </c>
      <c r="Y4036" s="6" t="str">
        <f t="shared" si="834"/>
        <v>marpower/power-tag/transfer-pump-2-black-water-pt317q01</v>
      </c>
      <c r="Z4036" s="103" t="str" cm="1">
        <f t="array" ref="Z4036">IF(COUNTIF(N4036,"spare"),"","$."&amp;_xlfn.REGEXEXTRACT(J4036,"^PT\d+[FQ]\d+_(.*)", 2))</f>
        <v>$.RMS_Current_Phase_C</v>
      </c>
      <c r="AA4036" s="12">
        <f t="shared" si="843"/>
        <v>31</v>
      </c>
      <c r="AB4036" s="6" t="s">
        <v>195</v>
      </c>
      <c r="AC4036" s="103">
        <v>3004</v>
      </c>
      <c r="AJ4036" s="80"/>
      <c r="AK4036" s="113" t="s">
        <v>1423</v>
      </c>
      <c r="AN4036" s="80"/>
      <c r="AO4036" s="80"/>
      <c r="AP4036" s="80"/>
      <c r="AQ4036" s="80"/>
      <c r="AR4036" s="127"/>
      <c r="AS4036" s="80"/>
      <c r="AT4036" s="7"/>
      <c r="AU4036" s="7"/>
      <c r="AV4036" s="165"/>
      <c r="AW4036" s="166"/>
      <c r="AX4036" s="137"/>
      <c r="AY4036" s="147"/>
      <c r="AZ4036" s="167"/>
      <c r="BA4036" s="167"/>
      <c r="BB4036" s="147" t="str">
        <f t="shared" si="842"/>
        <v/>
      </c>
      <c r="BC4036" s="168"/>
      <c r="BD4036" s="165"/>
      <c r="BE4036" s="165"/>
      <c r="BF4036" s="165"/>
      <c r="BG4036" s="165"/>
      <c r="BH4036" s="165"/>
      <c r="BI4036" s="165"/>
      <c r="BJ4036" s="165"/>
      <c r="BK4036" s="165"/>
      <c r="BL4036" s="165"/>
      <c r="BM4036" s="165"/>
      <c r="BN4036" s="165"/>
      <c r="BO4036" s="165"/>
      <c r="BP4036" s="165"/>
      <c r="BQ4036" s="165"/>
      <c r="BS4036" s="6"/>
      <c r="BT4036" s="11"/>
      <c r="BU4036" s="6"/>
      <c r="BV4036" s="6"/>
    </row>
    <row r="4037" spans="1:74" ht="15.75" x14ac:dyDescent="0.25">
      <c r="A4037" s="52" t="s">
        <v>1422</v>
      </c>
      <c r="B4037" s="56"/>
      <c r="C4037" s="7" t="s">
        <v>118</v>
      </c>
      <c r="D4037" s="7" t="s">
        <v>6559</v>
      </c>
      <c r="E4037" s="7"/>
      <c r="F4037" s="64"/>
      <c r="G4037" s="6"/>
      <c r="H4037" s="6"/>
      <c r="I4037" s="10" t="s">
        <v>110</v>
      </c>
      <c r="J4037" s="11" t="s">
        <v>3236</v>
      </c>
      <c r="K4037" s="194" t="s">
        <v>510</v>
      </c>
      <c r="L4037" s="176"/>
      <c r="M4037" s="176">
        <v>1000</v>
      </c>
      <c r="N4037" s="80" t="s">
        <v>6855</v>
      </c>
      <c r="O4037" s="162"/>
      <c r="P4037" s="80" t="s">
        <v>10314</v>
      </c>
      <c r="Q4037" s="80"/>
      <c r="R4037" s="80"/>
      <c r="S4037" s="163"/>
      <c r="T4037" s="213"/>
      <c r="U4037" s="162"/>
      <c r="V4037" s="164"/>
      <c r="W4037" s="12" t="str">
        <f t="shared" si="841"/>
        <v>Mqtt1</v>
      </c>
      <c r="X4037" s="196" t="s">
        <v>10662</v>
      </c>
      <c r="Y4037" s="6" t="str">
        <f t="shared" si="834"/>
        <v>marpower/power-tag/transfer-pump-2-black-water-pt317q01</v>
      </c>
      <c r="Z4037" s="103" t="str" cm="1">
        <f t="array" ref="Z4037">IF(COUNTIF(N4037,"spare"),"","$."&amp;_xlfn.REGEXEXTRACT(J4037,"^PT\d+[FQ]\d+_(.*)", 2))</f>
        <v>$.RMS_Current_Phase_Neut</v>
      </c>
      <c r="AA4037" s="12">
        <f t="shared" si="843"/>
        <v>31</v>
      </c>
      <c r="AB4037" s="6" t="s">
        <v>195</v>
      </c>
      <c r="AC4037" s="103">
        <v>3006</v>
      </c>
      <c r="AJ4037" s="80"/>
      <c r="AK4037" s="113" t="s">
        <v>1423</v>
      </c>
      <c r="AN4037" s="80"/>
      <c r="AO4037" s="80"/>
      <c r="AP4037" s="80"/>
      <c r="AQ4037" s="80"/>
      <c r="AR4037" s="127"/>
      <c r="AS4037" s="80"/>
      <c r="AT4037" s="7"/>
      <c r="AU4037" s="7"/>
      <c r="AV4037" s="165"/>
      <c r="AW4037" s="166"/>
      <c r="AX4037" s="137"/>
      <c r="AY4037" s="147"/>
      <c r="AZ4037" s="167"/>
      <c r="BA4037" s="167"/>
      <c r="BB4037" s="147" t="str">
        <f t="shared" si="842"/>
        <v/>
      </c>
      <c r="BC4037" s="168"/>
      <c r="BD4037" s="165"/>
      <c r="BE4037" s="165"/>
      <c r="BF4037" s="165"/>
      <c r="BG4037" s="165"/>
      <c r="BH4037" s="165"/>
      <c r="BI4037" s="165"/>
      <c r="BJ4037" s="165"/>
      <c r="BK4037" s="165"/>
      <c r="BL4037" s="165"/>
      <c r="BM4037" s="165"/>
      <c r="BN4037" s="165"/>
      <c r="BO4037" s="165"/>
      <c r="BP4037" s="165"/>
      <c r="BQ4037" s="165"/>
      <c r="BS4037" s="6"/>
      <c r="BT4037" s="11"/>
      <c r="BU4037" s="6"/>
      <c r="BV4037" s="6"/>
    </row>
    <row r="4038" spans="1:74" ht="15.75" x14ac:dyDescent="0.25">
      <c r="A4038" s="52" t="s">
        <v>1422</v>
      </c>
      <c r="B4038" s="56"/>
      <c r="C4038" s="7" t="s">
        <v>118</v>
      </c>
      <c r="D4038" s="7" t="s">
        <v>6559</v>
      </c>
      <c r="E4038" s="7"/>
      <c r="F4038" s="64"/>
      <c r="G4038" s="6"/>
      <c r="H4038" s="6"/>
      <c r="I4038" s="10" t="s">
        <v>110</v>
      </c>
      <c r="J4038" s="11" t="s">
        <v>8359</v>
      </c>
      <c r="K4038" s="194" t="s">
        <v>510</v>
      </c>
      <c r="L4038" s="176"/>
      <c r="M4038" s="176">
        <v>1000</v>
      </c>
      <c r="N4038" s="80" t="s">
        <v>6855</v>
      </c>
      <c r="O4038" s="162"/>
      <c r="P4038" s="80" t="s">
        <v>10315</v>
      </c>
      <c r="Q4038" s="80"/>
      <c r="R4038" s="80"/>
      <c r="S4038" s="163"/>
      <c r="T4038" s="213"/>
      <c r="U4038" s="162"/>
      <c r="V4038" s="164"/>
      <c r="W4038" s="12" t="str">
        <f t="shared" si="841"/>
        <v>Mqtt1</v>
      </c>
      <c r="X4038" s="196" t="s">
        <v>10662</v>
      </c>
      <c r="Y4038" s="6" t="str">
        <f t="shared" si="834"/>
        <v>marpower/power-tag/transfer-pump-2-black-water-pt317q01</v>
      </c>
      <c r="Z4038" s="103" t="str" cm="1">
        <f t="array" ref="Z4038">IF(COUNTIF(N4038,"spare"),"","$."&amp;_xlfn.REGEXEXTRACT(J4038,"^PT\d+[FQ]\d+_(.*)", 2))</f>
        <v>$.RMS_Voltage_A_N</v>
      </c>
      <c r="AA4038" s="12">
        <f t="shared" si="843"/>
        <v>31</v>
      </c>
      <c r="AB4038" s="6" t="s">
        <v>195</v>
      </c>
      <c r="AC4038" s="103">
        <v>3028</v>
      </c>
      <c r="AJ4038" s="80"/>
      <c r="AK4038" s="113" t="s">
        <v>1424</v>
      </c>
      <c r="AN4038" s="80"/>
      <c r="AO4038" s="80"/>
      <c r="AP4038" s="80"/>
      <c r="AQ4038" s="80"/>
      <c r="AR4038" s="127"/>
      <c r="AS4038" s="80"/>
      <c r="AT4038" s="7"/>
      <c r="AU4038" s="7"/>
      <c r="AV4038" s="165"/>
      <c r="AW4038" s="166"/>
      <c r="AX4038" s="137"/>
      <c r="AY4038" s="147"/>
      <c r="AZ4038" s="167"/>
      <c r="BA4038" s="167"/>
      <c r="BB4038" s="147" t="str">
        <f t="shared" si="842"/>
        <v/>
      </c>
      <c r="BC4038" s="168"/>
      <c r="BD4038" s="165"/>
      <c r="BE4038" s="165"/>
      <c r="BF4038" s="165"/>
      <c r="BG4038" s="165"/>
      <c r="BH4038" s="165"/>
      <c r="BI4038" s="165"/>
      <c r="BJ4038" s="165"/>
      <c r="BK4038" s="165"/>
      <c r="BL4038" s="165"/>
      <c r="BM4038" s="165"/>
      <c r="BN4038" s="165"/>
      <c r="BO4038" s="165"/>
      <c r="BP4038" s="165"/>
      <c r="BQ4038" s="165"/>
      <c r="BS4038" s="6"/>
      <c r="BT4038" s="11"/>
      <c r="BU4038" s="6"/>
      <c r="BV4038" s="6"/>
    </row>
    <row r="4039" spans="1:74" ht="15.75" x14ac:dyDescent="0.25">
      <c r="A4039" s="52" t="s">
        <v>1422</v>
      </c>
      <c r="B4039" s="56"/>
      <c r="C4039" s="7" t="s">
        <v>118</v>
      </c>
      <c r="D4039" s="7" t="s">
        <v>6559</v>
      </c>
      <c r="E4039" s="7"/>
      <c r="F4039" s="64"/>
      <c r="G4039" s="6"/>
      <c r="H4039" s="6"/>
      <c r="I4039" s="10" t="s">
        <v>110</v>
      </c>
      <c r="J4039" s="11" t="s">
        <v>8536</v>
      </c>
      <c r="K4039" s="194" t="s">
        <v>510</v>
      </c>
      <c r="L4039" s="176"/>
      <c r="M4039" s="176">
        <v>1000</v>
      </c>
      <c r="N4039" s="80" t="s">
        <v>6855</v>
      </c>
      <c r="O4039" s="162"/>
      <c r="P4039" s="80" t="s">
        <v>10316</v>
      </c>
      <c r="Q4039" s="80"/>
      <c r="R4039" s="80"/>
      <c r="S4039" s="163"/>
      <c r="T4039" s="213"/>
      <c r="U4039" s="162"/>
      <c r="V4039" s="164"/>
      <c r="W4039" s="12" t="str">
        <f t="shared" si="841"/>
        <v>Mqtt1</v>
      </c>
      <c r="X4039" s="196" t="s">
        <v>10662</v>
      </c>
      <c r="Y4039" s="6" t="str">
        <f t="shared" si="834"/>
        <v>marpower/power-tag/transfer-pump-2-black-water-pt317q01</v>
      </c>
      <c r="Z4039" s="103" t="str" cm="1">
        <f t="array" ref="Z4039">IF(COUNTIF(N4039,"spare"),"","$."&amp;_xlfn.REGEXEXTRACT(J4039,"^PT\d+[FQ]\d+_(.*)", 2))</f>
        <v>$.RMS_Voltage_B_N</v>
      </c>
      <c r="AA4039" s="12">
        <f t="shared" si="843"/>
        <v>31</v>
      </c>
      <c r="AB4039" s="6" t="s">
        <v>195</v>
      </c>
      <c r="AC4039" s="103">
        <v>3030</v>
      </c>
      <c r="AJ4039" s="80"/>
      <c r="AK4039" s="113" t="s">
        <v>1424</v>
      </c>
      <c r="AN4039" s="80"/>
      <c r="AO4039" s="80"/>
      <c r="AP4039" s="80"/>
      <c r="AQ4039" s="80"/>
      <c r="AR4039" s="127"/>
      <c r="AS4039" s="80"/>
      <c r="AT4039" s="7"/>
      <c r="AU4039" s="7"/>
      <c r="AV4039" s="165"/>
      <c r="AW4039" s="166"/>
      <c r="AX4039" s="137"/>
      <c r="AY4039" s="147"/>
      <c r="AZ4039" s="167"/>
      <c r="BA4039" s="167"/>
      <c r="BB4039" s="147" t="str">
        <f t="shared" si="842"/>
        <v/>
      </c>
      <c r="BC4039" s="168"/>
      <c r="BD4039" s="165"/>
      <c r="BE4039" s="165"/>
      <c r="BF4039" s="165"/>
      <c r="BG4039" s="165"/>
      <c r="BH4039" s="165"/>
      <c r="BI4039" s="165"/>
      <c r="BJ4039" s="165"/>
      <c r="BK4039" s="165"/>
      <c r="BL4039" s="165"/>
      <c r="BM4039" s="165"/>
      <c r="BN4039" s="165"/>
      <c r="BO4039" s="165"/>
      <c r="BP4039" s="165"/>
      <c r="BQ4039" s="165"/>
      <c r="BS4039" s="6"/>
      <c r="BT4039" s="11"/>
      <c r="BU4039" s="6"/>
      <c r="BV4039" s="6"/>
    </row>
    <row r="4040" spans="1:74" ht="15.75" x14ac:dyDescent="0.25">
      <c r="A4040" s="52" t="s">
        <v>1422</v>
      </c>
      <c r="B4040" s="56"/>
      <c r="C4040" s="7" t="s">
        <v>118</v>
      </c>
      <c r="D4040" s="7" t="s">
        <v>6559</v>
      </c>
      <c r="E4040" s="7"/>
      <c r="F4040" s="64"/>
      <c r="G4040" s="6"/>
      <c r="H4040" s="6"/>
      <c r="I4040" s="10" t="s">
        <v>110</v>
      </c>
      <c r="J4040" s="11" t="s">
        <v>8713</v>
      </c>
      <c r="K4040" s="194" t="s">
        <v>510</v>
      </c>
      <c r="L4040" s="176"/>
      <c r="M4040" s="176">
        <v>1000</v>
      </c>
      <c r="N4040" s="80" t="s">
        <v>6855</v>
      </c>
      <c r="O4040" s="162"/>
      <c r="P4040" s="80" t="s">
        <v>10317</v>
      </c>
      <c r="Q4040" s="80"/>
      <c r="R4040" s="80"/>
      <c r="S4040" s="163"/>
      <c r="T4040" s="213"/>
      <c r="U4040" s="162"/>
      <c r="V4040" s="164"/>
      <c r="W4040" s="12" t="str">
        <f t="shared" si="841"/>
        <v>Mqtt1</v>
      </c>
      <c r="X4040" s="196" t="s">
        <v>10662</v>
      </c>
      <c r="Y4040" s="6" t="str">
        <f t="shared" si="834"/>
        <v>marpower/power-tag/transfer-pump-2-black-water-pt317q01</v>
      </c>
      <c r="Z4040" s="103" t="str" cm="1">
        <f t="array" ref="Z4040">IF(COUNTIF(N4040,"spare"),"","$."&amp;_xlfn.REGEXEXTRACT(J4040,"^PT\d+[FQ]\d+_(.*)", 2))</f>
        <v>$.RMS_Voltage_C_N</v>
      </c>
      <c r="AA4040" s="12">
        <f t="shared" si="843"/>
        <v>31</v>
      </c>
      <c r="AB4040" s="6" t="s">
        <v>195</v>
      </c>
      <c r="AC4040" s="103">
        <v>3032</v>
      </c>
      <c r="AJ4040" s="80"/>
      <c r="AK4040" s="113" t="s">
        <v>1424</v>
      </c>
      <c r="AN4040" s="80"/>
      <c r="AO4040" s="80"/>
      <c r="AP4040" s="80"/>
      <c r="AQ4040" s="80"/>
      <c r="AR4040" s="127"/>
      <c r="AS4040" s="80"/>
      <c r="AT4040" s="7"/>
      <c r="AU4040" s="7"/>
      <c r="AV4040" s="165"/>
      <c r="AW4040" s="166"/>
      <c r="AX4040" s="137"/>
      <c r="AY4040" s="147"/>
      <c r="AZ4040" s="167"/>
      <c r="BA4040" s="167"/>
      <c r="BB4040" s="147" t="str">
        <f t="shared" si="842"/>
        <v/>
      </c>
      <c r="BC4040" s="168"/>
      <c r="BD4040" s="165"/>
      <c r="BE4040" s="165"/>
      <c r="BF4040" s="165"/>
      <c r="BG4040" s="165"/>
      <c r="BH4040" s="165"/>
      <c r="BI4040" s="165"/>
      <c r="BJ4040" s="165"/>
      <c r="BK4040" s="165"/>
      <c r="BL4040" s="165"/>
      <c r="BM4040" s="165"/>
      <c r="BN4040" s="165"/>
      <c r="BO4040" s="165"/>
      <c r="BP4040" s="165"/>
      <c r="BQ4040" s="165"/>
      <c r="BS4040" s="6"/>
      <c r="BT4040" s="11"/>
      <c r="BU4040" s="6"/>
      <c r="BV4040" s="6"/>
    </row>
    <row r="4041" spans="1:74" ht="15.75" x14ac:dyDescent="0.25">
      <c r="A4041" s="52" t="s">
        <v>1422</v>
      </c>
      <c r="B4041" s="56"/>
      <c r="C4041" s="7" t="s">
        <v>118</v>
      </c>
      <c r="D4041" s="7" t="s">
        <v>6559</v>
      </c>
      <c r="E4041" s="7"/>
      <c r="F4041" s="64"/>
      <c r="G4041" s="6"/>
      <c r="H4041" s="6"/>
      <c r="I4041" s="10" t="s">
        <v>110</v>
      </c>
      <c r="J4041" s="11" t="s">
        <v>3237</v>
      </c>
      <c r="K4041" s="194" t="s">
        <v>510</v>
      </c>
      <c r="L4041" s="176"/>
      <c r="M4041" s="176">
        <v>1000</v>
      </c>
      <c r="N4041" s="80" t="s">
        <v>6855</v>
      </c>
      <c r="O4041" s="162"/>
      <c r="P4041" s="80" t="s">
        <v>10318</v>
      </c>
      <c r="Q4041" s="80"/>
      <c r="R4041" s="80"/>
      <c r="S4041" s="163"/>
      <c r="T4041" s="213"/>
      <c r="U4041" s="162"/>
      <c r="V4041" s="164"/>
      <c r="W4041" s="12" t="str">
        <f t="shared" si="841"/>
        <v>Mqtt1</v>
      </c>
      <c r="X4041" s="196" t="s">
        <v>10662</v>
      </c>
      <c r="Y4041" s="6" t="str">
        <f t="shared" si="834"/>
        <v>marpower/power-tag/transfer-pump-2-black-water-pt317q01</v>
      </c>
      <c r="Z4041" s="103" t="str" cm="1">
        <f t="array" ref="Z4041">IF(COUNTIF(N4041,"spare"),"","$."&amp;_xlfn.REGEXEXTRACT(J4041,"^PT\d+[FQ]\d+_(.*)", 2))</f>
        <v>$.Active_Power_Phase_A</v>
      </c>
      <c r="AA4041" s="12">
        <f t="shared" si="843"/>
        <v>31</v>
      </c>
      <c r="AB4041" s="6" t="s">
        <v>195</v>
      </c>
      <c r="AC4041" s="103">
        <v>3054</v>
      </c>
      <c r="AJ4041" s="80"/>
      <c r="AK4041" s="113" t="s">
        <v>1425</v>
      </c>
      <c r="AN4041" s="80"/>
      <c r="AO4041" s="80"/>
      <c r="AP4041" s="80"/>
      <c r="AQ4041" s="80"/>
      <c r="AR4041" s="127"/>
      <c r="AS4041" s="80"/>
      <c r="AT4041" s="7"/>
      <c r="AU4041" s="7"/>
      <c r="AV4041" s="165"/>
      <c r="AW4041" s="166"/>
      <c r="AX4041" s="137"/>
      <c r="AY4041" s="147"/>
      <c r="AZ4041" s="167"/>
      <c r="BA4041" s="167"/>
      <c r="BB4041" s="147" t="str">
        <f t="shared" si="842"/>
        <v/>
      </c>
      <c r="BC4041" s="168"/>
      <c r="BD4041" s="165"/>
      <c r="BE4041" s="165"/>
      <c r="BF4041" s="165"/>
      <c r="BG4041" s="165"/>
      <c r="BH4041" s="165"/>
      <c r="BI4041" s="165"/>
      <c r="BJ4041" s="165"/>
      <c r="BK4041" s="165"/>
      <c r="BL4041" s="165"/>
      <c r="BM4041" s="165"/>
      <c r="BN4041" s="165"/>
      <c r="BO4041" s="165"/>
      <c r="BP4041" s="165"/>
      <c r="BQ4041" s="165"/>
      <c r="BS4041" s="6"/>
      <c r="BT4041" s="11"/>
      <c r="BU4041" s="6"/>
      <c r="BV4041" s="6"/>
    </row>
    <row r="4042" spans="1:74" ht="15.75" x14ac:dyDescent="0.25">
      <c r="A4042" s="52" t="s">
        <v>1422</v>
      </c>
      <c r="B4042" s="56"/>
      <c r="C4042" s="7" t="s">
        <v>118</v>
      </c>
      <c r="D4042" s="7" t="s">
        <v>6559</v>
      </c>
      <c r="E4042" s="7"/>
      <c r="F4042" s="64"/>
      <c r="G4042" s="6"/>
      <c r="H4042" s="6"/>
      <c r="I4042" s="10" t="s">
        <v>110</v>
      </c>
      <c r="J4042" s="11" t="s">
        <v>3238</v>
      </c>
      <c r="K4042" s="194" t="s">
        <v>510</v>
      </c>
      <c r="L4042" s="176"/>
      <c r="M4042" s="176">
        <v>1000</v>
      </c>
      <c r="N4042" s="80" t="s">
        <v>6855</v>
      </c>
      <c r="O4042" s="162"/>
      <c r="P4042" s="80" t="s">
        <v>10319</v>
      </c>
      <c r="Q4042" s="80"/>
      <c r="R4042" s="80"/>
      <c r="S4042" s="163"/>
      <c r="T4042" s="213"/>
      <c r="U4042" s="162"/>
      <c r="V4042" s="164"/>
      <c r="W4042" s="12" t="str">
        <f t="shared" si="841"/>
        <v>Mqtt1</v>
      </c>
      <c r="X4042" s="196" t="s">
        <v>10662</v>
      </c>
      <c r="Y4042" s="6" t="str">
        <f t="shared" si="834"/>
        <v>marpower/power-tag/transfer-pump-2-black-water-pt317q01</v>
      </c>
      <c r="Z4042" s="103" t="str" cm="1">
        <f t="array" ref="Z4042">IF(COUNTIF(N4042,"spare"),"","$."&amp;_xlfn.REGEXEXTRACT(J4042,"^PT\d+[FQ]\d+_(.*)", 2))</f>
        <v>$.Active_Power_Phase_B</v>
      </c>
      <c r="AA4042" s="12">
        <f t="shared" si="843"/>
        <v>31</v>
      </c>
      <c r="AB4042" s="6" t="s">
        <v>195</v>
      </c>
      <c r="AC4042" s="103">
        <v>3056</v>
      </c>
      <c r="AJ4042" s="80"/>
      <c r="AK4042" s="113" t="s">
        <v>1425</v>
      </c>
      <c r="AN4042" s="80"/>
      <c r="AO4042" s="80"/>
      <c r="AP4042" s="80"/>
      <c r="AQ4042" s="80"/>
      <c r="AR4042" s="127"/>
      <c r="AS4042" s="80"/>
      <c r="AT4042" s="7"/>
      <c r="AU4042" s="7"/>
      <c r="AV4042" s="165"/>
      <c r="AW4042" s="166"/>
      <c r="AX4042" s="137"/>
      <c r="AY4042" s="147"/>
      <c r="AZ4042" s="167"/>
      <c r="BA4042" s="167"/>
      <c r="BB4042" s="147" t="str">
        <f t="shared" si="842"/>
        <v/>
      </c>
      <c r="BC4042" s="168"/>
      <c r="BD4042" s="165"/>
      <c r="BE4042" s="165"/>
      <c r="BF4042" s="165"/>
      <c r="BG4042" s="165"/>
      <c r="BH4042" s="165"/>
      <c r="BI4042" s="165"/>
      <c r="BJ4042" s="165"/>
      <c r="BK4042" s="165"/>
      <c r="BL4042" s="165"/>
      <c r="BM4042" s="165"/>
      <c r="BN4042" s="165"/>
      <c r="BO4042" s="165"/>
      <c r="BP4042" s="165"/>
      <c r="BQ4042" s="165"/>
      <c r="BS4042" s="6"/>
      <c r="BT4042" s="11"/>
      <c r="BU4042" s="6"/>
      <c r="BV4042" s="6"/>
    </row>
    <row r="4043" spans="1:74" ht="15.75" x14ac:dyDescent="0.25">
      <c r="A4043" s="52" t="s">
        <v>1422</v>
      </c>
      <c r="B4043" s="56"/>
      <c r="C4043" s="7" t="s">
        <v>118</v>
      </c>
      <c r="D4043" s="7" t="s">
        <v>6559</v>
      </c>
      <c r="E4043" s="7"/>
      <c r="F4043" s="64"/>
      <c r="G4043" s="6"/>
      <c r="H4043" s="6"/>
      <c r="I4043" s="10" t="s">
        <v>110</v>
      </c>
      <c r="J4043" s="11" t="s">
        <v>3239</v>
      </c>
      <c r="K4043" s="194" t="s">
        <v>510</v>
      </c>
      <c r="L4043" s="176"/>
      <c r="M4043" s="176">
        <v>1000</v>
      </c>
      <c r="N4043" s="80" t="s">
        <v>6855</v>
      </c>
      <c r="O4043" s="162"/>
      <c r="P4043" s="80" t="s">
        <v>10320</v>
      </c>
      <c r="Q4043" s="80"/>
      <c r="R4043" s="80"/>
      <c r="S4043" s="163"/>
      <c r="T4043" s="213"/>
      <c r="U4043" s="162"/>
      <c r="V4043" s="164"/>
      <c r="W4043" s="12" t="str">
        <f t="shared" si="841"/>
        <v>Mqtt1</v>
      </c>
      <c r="X4043" s="196" t="s">
        <v>10662</v>
      </c>
      <c r="Y4043" s="6" t="str">
        <f t="shared" ref="Y4043:Y4106" si="844">LOWER(_xlfn.CONCAT("marpower/",SUBSTITUTE(SUBSTITUTE("power-tag/" &amp; X4043," ","-"),"_","-")))</f>
        <v>marpower/power-tag/transfer-pump-2-black-water-pt317q01</v>
      </c>
      <c r="Z4043" s="103" t="str" cm="1">
        <f t="array" ref="Z4043">IF(COUNTIF(N4043,"spare"),"","$."&amp;_xlfn.REGEXEXTRACT(J4043,"^PT\d+[FQ]\d+_(.*)", 2))</f>
        <v>$.Active_Power_Phase_C</v>
      </c>
      <c r="AA4043" s="12">
        <f t="shared" si="843"/>
        <v>31</v>
      </c>
      <c r="AB4043" s="6" t="s">
        <v>195</v>
      </c>
      <c r="AC4043" s="103">
        <v>3058</v>
      </c>
      <c r="AJ4043" s="80"/>
      <c r="AK4043" s="113" t="s">
        <v>1425</v>
      </c>
      <c r="AN4043" s="80"/>
      <c r="AO4043" s="80"/>
      <c r="AP4043" s="80"/>
      <c r="AQ4043" s="80"/>
      <c r="AR4043" s="127"/>
      <c r="AS4043" s="80"/>
      <c r="AT4043" s="7"/>
      <c r="AU4043" s="7"/>
      <c r="AV4043" s="165"/>
      <c r="AW4043" s="166"/>
      <c r="AX4043" s="137"/>
      <c r="AY4043" s="147"/>
      <c r="AZ4043" s="167"/>
      <c r="BA4043" s="167"/>
      <c r="BB4043" s="147" t="str">
        <f t="shared" si="842"/>
        <v/>
      </c>
      <c r="BC4043" s="168"/>
      <c r="BD4043" s="165"/>
      <c r="BE4043" s="165"/>
      <c r="BF4043" s="165"/>
      <c r="BG4043" s="165"/>
      <c r="BH4043" s="165"/>
      <c r="BI4043" s="165"/>
      <c r="BJ4043" s="165"/>
      <c r="BK4043" s="165"/>
      <c r="BL4043" s="165"/>
      <c r="BM4043" s="165"/>
      <c r="BN4043" s="165"/>
      <c r="BO4043" s="165"/>
      <c r="BP4043" s="165"/>
      <c r="BQ4043" s="165"/>
      <c r="BS4043" s="6"/>
      <c r="BT4043" s="11"/>
      <c r="BU4043" s="6"/>
      <c r="BV4043" s="6"/>
    </row>
    <row r="4044" spans="1:74" ht="15.75" x14ac:dyDescent="0.25">
      <c r="A4044" s="52" t="s">
        <v>1422</v>
      </c>
      <c r="B4044" s="56"/>
      <c r="C4044" s="7" t="s">
        <v>118</v>
      </c>
      <c r="D4044" s="7" t="s">
        <v>6559</v>
      </c>
      <c r="E4044" s="7"/>
      <c r="F4044" s="64"/>
      <c r="G4044" s="6"/>
      <c r="H4044" s="6"/>
      <c r="I4044" s="10" t="s">
        <v>110</v>
      </c>
      <c r="J4044" s="11" t="s">
        <v>3240</v>
      </c>
      <c r="K4044" s="194" t="s">
        <v>510</v>
      </c>
      <c r="L4044" s="176"/>
      <c r="M4044" s="176">
        <v>1000</v>
      </c>
      <c r="N4044" s="80" t="s">
        <v>6855</v>
      </c>
      <c r="O4044" s="162"/>
      <c r="P4044" s="80" t="s">
        <v>10321</v>
      </c>
      <c r="Q4044" s="80"/>
      <c r="R4044" s="80"/>
      <c r="S4044" s="163"/>
      <c r="T4044" s="213"/>
      <c r="U4044" s="162"/>
      <c r="V4044" s="164"/>
      <c r="W4044" s="12" t="str">
        <f t="shared" si="841"/>
        <v>Mqtt1</v>
      </c>
      <c r="X4044" s="196" t="s">
        <v>10662</v>
      </c>
      <c r="Y4044" s="6" t="str">
        <f t="shared" si="844"/>
        <v>marpower/power-tag/transfer-pump-2-black-water-pt317q01</v>
      </c>
      <c r="Z4044" s="103" t="str" cm="1">
        <f t="array" ref="Z4044">IF(COUNTIF(N4044,"spare"),"","$."&amp;_xlfn.REGEXEXTRACT(J4044,"^PT\d+[FQ]\d+_(.*)", 2))</f>
        <v>$.Total_Active_Power</v>
      </c>
      <c r="AA4044" s="12">
        <f t="shared" si="843"/>
        <v>31</v>
      </c>
      <c r="AB4044" s="6" t="s">
        <v>195</v>
      </c>
      <c r="AC4044" s="103">
        <v>3060</v>
      </c>
      <c r="AJ4044" s="80"/>
      <c r="AK4044" s="113" t="s">
        <v>1425</v>
      </c>
      <c r="AN4044" s="80"/>
      <c r="AO4044" s="80"/>
      <c r="AP4044" s="80"/>
      <c r="AQ4044" s="80"/>
      <c r="AR4044" s="127"/>
      <c r="AS4044" s="80"/>
      <c r="AT4044" s="7"/>
      <c r="AU4044" s="7"/>
      <c r="AV4044" s="165"/>
      <c r="AW4044" s="166"/>
      <c r="AX4044" s="137"/>
      <c r="AY4044" s="147"/>
      <c r="AZ4044" s="167"/>
      <c r="BA4044" s="167"/>
      <c r="BB4044" s="147" t="str">
        <f t="shared" si="842"/>
        <v/>
      </c>
      <c r="BC4044" s="168"/>
      <c r="BD4044" s="165"/>
      <c r="BE4044" s="165"/>
      <c r="BF4044" s="165"/>
      <c r="BG4044" s="165"/>
      <c r="BH4044" s="165"/>
      <c r="BI4044" s="165"/>
      <c r="BJ4044" s="165"/>
      <c r="BK4044" s="165"/>
      <c r="BL4044" s="165"/>
      <c r="BM4044" s="165"/>
      <c r="BN4044" s="165"/>
      <c r="BO4044" s="165"/>
      <c r="BP4044" s="165"/>
      <c r="BQ4044" s="165"/>
      <c r="BS4044" s="6"/>
      <c r="BT4044" s="11"/>
      <c r="BU4044" s="6"/>
      <c r="BV4044" s="6"/>
    </row>
    <row r="4045" spans="1:74" ht="15.75" x14ac:dyDescent="0.25">
      <c r="A4045" s="52" t="s">
        <v>1422</v>
      </c>
      <c r="B4045" s="56"/>
      <c r="C4045" s="7" t="s">
        <v>118</v>
      </c>
      <c r="D4045" s="7" t="s">
        <v>6559</v>
      </c>
      <c r="E4045" s="7"/>
      <c r="F4045" s="64"/>
      <c r="G4045" s="6"/>
      <c r="H4045" s="6"/>
      <c r="I4045" s="10" t="s">
        <v>110</v>
      </c>
      <c r="J4045" s="11" t="s">
        <v>3241</v>
      </c>
      <c r="K4045" s="194" t="s">
        <v>510</v>
      </c>
      <c r="L4045" s="176"/>
      <c r="M4045" s="176">
        <v>1000</v>
      </c>
      <c r="N4045" s="80" t="s">
        <v>6855</v>
      </c>
      <c r="O4045" s="162"/>
      <c r="P4045" s="80" t="s">
        <v>10322</v>
      </c>
      <c r="Q4045" s="80"/>
      <c r="R4045" s="80"/>
      <c r="S4045" s="163"/>
      <c r="T4045" s="213"/>
      <c r="U4045" s="162"/>
      <c r="V4045" s="164"/>
      <c r="W4045" s="12" t="str">
        <f t="shared" si="841"/>
        <v>Mqtt1</v>
      </c>
      <c r="X4045" s="196" t="s">
        <v>10662</v>
      </c>
      <c r="Y4045" s="6" t="str">
        <f t="shared" si="844"/>
        <v>marpower/power-tag/transfer-pump-2-black-water-pt317q01</v>
      </c>
      <c r="Z4045" s="103" t="str" cm="1">
        <f t="array" ref="Z4045">IF(COUNTIF(N4045,"spare"),"","$."&amp;_xlfn.REGEXEXTRACT(J4045,"^PT\d+[FQ]\d+_(.*)", 2))</f>
        <v>$.Power_Factor_Phase_A</v>
      </c>
      <c r="AA4045" s="12">
        <f t="shared" si="843"/>
        <v>31</v>
      </c>
      <c r="AB4045" s="6" t="s">
        <v>195</v>
      </c>
      <c r="AC4045" s="103">
        <v>3078</v>
      </c>
      <c r="AJ4045" s="80"/>
      <c r="AK4045" s="113" t="s">
        <v>1426</v>
      </c>
      <c r="AN4045" s="80"/>
      <c r="AO4045" s="80"/>
      <c r="AP4045" s="80"/>
      <c r="AQ4045" s="80"/>
      <c r="AR4045" s="127"/>
      <c r="AS4045" s="80"/>
      <c r="AT4045" s="7"/>
      <c r="AU4045" s="7"/>
      <c r="AV4045" s="165"/>
      <c r="AW4045" s="166"/>
      <c r="AX4045" s="137"/>
      <c r="AY4045" s="147"/>
      <c r="AZ4045" s="167"/>
      <c r="BA4045" s="167"/>
      <c r="BB4045" s="147" t="str">
        <f t="shared" si="842"/>
        <v/>
      </c>
      <c r="BC4045" s="168"/>
      <c r="BD4045" s="165"/>
      <c r="BE4045" s="165"/>
      <c r="BF4045" s="165"/>
      <c r="BG4045" s="165"/>
      <c r="BH4045" s="165"/>
      <c r="BI4045" s="165"/>
      <c r="BJ4045" s="165"/>
      <c r="BK4045" s="165"/>
      <c r="BL4045" s="165"/>
      <c r="BM4045" s="165"/>
      <c r="BN4045" s="165"/>
      <c r="BO4045" s="165"/>
      <c r="BP4045" s="165"/>
      <c r="BQ4045" s="165"/>
      <c r="BS4045" s="6"/>
      <c r="BT4045" s="11"/>
      <c r="BU4045" s="6"/>
      <c r="BV4045" s="6"/>
    </row>
    <row r="4046" spans="1:74" ht="15.75" x14ac:dyDescent="0.25">
      <c r="A4046" s="52" t="s">
        <v>1422</v>
      </c>
      <c r="B4046" s="56"/>
      <c r="C4046" s="7" t="s">
        <v>118</v>
      </c>
      <c r="D4046" s="7" t="s">
        <v>6559</v>
      </c>
      <c r="E4046" s="7"/>
      <c r="F4046" s="64"/>
      <c r="G4046" s="6"/>
      <c r="H4046" s="6"/>
      <c r="I4046" s="10" t="s">
        <v>110</v>
      </c>
      <c r="J4046" s="11" t="s">
        <v>3242</v>
      </c>
      <c r="K4046" s="194" t="s">
        <v>510</v>
      </c>
      <c r="L4046" s="176"/>
      <c r="M4046" s="176">
        <v>1000</v>
      </c>
      <c r="N4046" s="80" t="s">
        <v>6855</v>
      </c>
      <c r="O4046" s="162"/>
      <c r="P4046" s="80" t="s">
        <v>10323</v>
      </c>
      <c r="Q4046" s="80"/>
      <c r="R4046" s="80"/>
      <c r="S4046" s="163"/>
      <c r="T4046" s="213"/>
      <c r="U4046" s="162"/>
      <c r="V4046" s="164"/>
      <c r="W4046" s="12" t="str">
        <f t="shared" si="841"/>
        <v>Mqtt1</v>
      </c>
      <c r="X4046" s="196" t="s">
        <v>10662</v>
      </c>
      <c r="Y4046" s="6" t="str">
        <f t="shared" si="844"/>
        <v>marpower/power-tag/transfer-pump-2-black-water-pt317q01</v>
      </c>
      <c r="Z4046" s="103" t="str" cm="1">
        <f t="array" ref="Z4046">IF(COUNTIF(N4046,"spare"),"","$."&amp;_xlfn.REGEXEXTRACT(J4046,"^PT\d+[FQ]\d+_(.*)", 2))</f>
        <v>$.Power_Factor_Phase_B</v>
      </c>
      <c r="AA4046" s="12">
        <f t="shared" si="843"/>
        <v>31</v>
      </c>
      <c r="AB4046" s="6" t="s">
        <v>195</v>
      </c>
      <c r="AC4046" s="103">
        <v>3080</v>
      </c>
      <c r="AJ4046" s="80"/>
      <c r="AK4046" s="113" t="s">
        <v>1426</v>
      </c>
      <c r="AN4046" s="80"/>
      <c r="AO4046" s="80"/>
      <c r="AP4046" s="80"/>
      <c r="AQ4046" s="80"/>
      <c r="AR4046" s="127"/>
      <c r="AS4046" s="80"/>
      <c r="AT4046" s="7"/>
      <c r="AU4046" s="7"/>
      <c r="AV4046" s="165"/>
      <c r="AW4046" s="166"/>
      <c r="AX4046" s="137"/>
      <c r="AY4046" s="147"/>
      <c r="AZ4046" s="167"/>
      <c r="BA4046" s="167"/>
      <c r="BB4046" s="147" t="str">
        <f t="shared" si="842"/>
        <v/>
      </c>
      <c r="BC4046" s="168"/>
      <c r="BD4046" s="165"/>
      <c r="BE4046" s="165"/>
      <c r="BF4046" s="165"/>
      <c r="BG4046" s="165"/>
      <c r="BH4046" s="165"/>
      <c r="BI4046" s="165"/>
      <c r="BJ4046" s="165"/>
      <c r="BK4046" s="165"/>
      <c r="BL4046" s="165"/>
      <c r="BM4046" s="165"/>
      <c r="BN4046" s="165"/>
      <c r="BO4046" s="165"/>
      <c r="BP4046" s="165"/>
      <c r="BQ4046" s="165"/>
      <c r="BS4046" s="6"/>
      <c r="BT4046" s="11"/>
      <c r="BU4046" s="6"/>
      <c r="BV4046" s="6"/>
    </row>
    <row r="4047" spans="1:74" ht="15.75" x14ac:dyDescent="0.25">
      <c r="A4047" s="52" t="s">
        <v>1422</v>
      </c>
      <c r="B4047" s="56"/>
      <c r="C4047" s="7" t="s">
        <v>118</v>
      </c>
      <c r="D4047" s="7" t="s">
        <v>6559</v>
      </c>
      <c r="E4047" s="7"/>
      <c r="F4047" s="64"/>
      <c r="G4047" s="6"/>
      <c r="H4047" s="6"/>
      <c r="I4047" s="10" t="s">
        <v>110</v>
      </c>
      <c r="J4047" s="11" t="s">
        <v>3243</v>
      </c>
      <c r="K4047" s="194" t="s">
        <v>510</v>
      </c>
      <c r="L4047" s="176"/>
      <c r="M4047" s="176">
        <v>1000</v>
      </c>
      <c r="N4047" s="80" t="s">
        <v>6855</v>
      </c>
      <c r="O4047" s="162"/>
      <c r="P4047" s="80" t="s">
        <v>10324</v>
      </c>
      <c r="Q4047" s="80"/>
      <c r="R4047" s="80"/>
      <c r="S4047" s="163"/>
      <c r="T4047" s="213"/>
      <c r="U4047" s="162"/>
      <c r="V4047" s="164"/>
      <c r="W4047" s="12" t="str">
        <f t="shared" si="841"/>
        <v>Mqtt1</v>
      </c>
      <c r="X4047" s="196" t="s">
        <v>10662</v>
      </c>
      <c r="Y4047" s="6" t="str">
        <f t="shared" si="844"/>
        <v>marpower/power-tag/transfer-pump-2-black-water-pt317q01</v>
      </c>
      <c r="Z4047" s="103" t="str" cm="1">
        <f t="array" ref="Z4047">IF(COUNTIF(N4047,"spare"),"","$."&amp;_xlfn.REGEXEXTRACT(J4047,"^PT\d+[FQ]\d+_(.*)", 2))</f>
        <v>$.Power_Factor_Phase_C</v>
      </c>
      <c r="AA4047" s="12">
        <f t="shared" si="843"/>
        <v>31</v>
      </c>
      <c r="AB4047" s="6" t="s">
        <v>195</v>
      </c>
      <c r="AC4047" s="103">
        <v>3082</v>
      </c>
      <c r="AJ4047" s="80"/>
      <c r="AK4047" s="113" t="s">
        <v>1426</v>
      </c>
      <c r="AN4047" s="80"/>
      <c r="AO4047" s="80"/>
      <c r="AP4047" s="80"/>
      <c r="AQ4047" s="80"/>
      <c r="AR4047" s="127"/>
      <c r="AS4047" s="80"/>
      <c r="AT4047" s="7"/>
      <c r="AU4047" s="7"/>
      <c r="AV4047" s="165"/>
      <c r="AW4047" s="166"/>
      <c r="AX4047" s="137"/>
      <c r="AY4047" s="147"/>
      <c r="AZ4047" s="167"/>
      <c r="BA4047" s="167"/>
      <c r="BB4047" s="147" t="str">
        <f t="shared" si="842"/>
        <v/>
      </c>
      <c r="BC4047" s="168"/>
      <c r="BD4047" s="165"/>
      <c r="BE4047" s="165"/>
      <c r="BF4047" s="165"/>
      <c r="BG4047" s="165"/>
      <c r="BH4047" s="165"/>
      <c r="BI4047" s="165"/>
      <c r="BJ4047" s="165"/>
      <c r="BK4047" s="165"/>
      <c r="BL4047" s="165"/>
      <c r="BM4047" s="165"/>
      <c r="BN4047" s="165"/>
      <c r="BO4047" s="165"/>
      <c r="BP4047" s="165"/>
      <c r="BQ4047" s="165"/>
      <c r="BS4047" s="6"/>
      <c r="BT4047" s="11"/>
      <c r="BU4047" s="6"/>
      <c r="BV4047" s="6"/>
    </row>
    <row r="4048" spans="1:74" ht="15.75" x14ac:dyDescent="0.25">
      <c r="A4048" s="52" t="s">
        <v>1422</v>
      </c>
      <c r="B4048" s="56"/>
      <c r="C4048" s="7" t="s">
        <v>118</v>
      </c>
      <c r="D4048" s="7" t="s">
        <v>6559</v>
      </c>
      <c r="E4048" s="7"/>
      <c r="F4048" s="64"/>
      <c r="G4048" s="6"/>
      <c r="H4048" s="6"/>
      <c r="I4048" s="10" t="s">
        <v>110</v>
      </c>
      <c r="J4048" s="11" t="s">
        <v>3244</v>
      </c>
      <c r="K4048" s="194" t="s">
        <v>510</v>
      </c>
      <c r="L4048" s="176"/>
      <c r="M4048" s="176">
        <v>1000</v>
      </c>
      <c r="N4048" s="80" t="s">
        <v>6855</v>
      </c>
      <c r="O4048" s="162"/>
      <c r="P4048" s="80" t="s">
        <v>10325</v>
      </c>
      <c r="Q4048" s="80"/>
      <c r="R4048" s="80"/>
      <c r="S4048" s="163"/>
      <c r="T4048" s="213"/>
      <c r="U4048" s="162"/>
      <c r="V4048" s="164"/>
      <c r="W4048" s="12" t="str">
        <f t="shared" si="841"/>
        <v>Mqtt1</v>
      </c>
      <c r="X4048" s="196" t="s">
        <v>10662</v>
      </c>
      <c r="Y4048" s="6" t="str">
        <f t="shared" si="844"/>
        <v>marpower/power-tag/transfer-pump-2-black-water-pt317q01</v>
      </c>
      <c r="Z4048" s="103" t="str" cm="1">
        <f t="array" ref="Z4048">IF(COUNTIF(N4048,"spare"),"","$."&amp;_xlfn.REGEXEXTRACT(J4048,"^PT\d+[FQ]\d+_(.*)", 2))</f>
        <v>$.Total_Power_Factor</v>
      </c>
      <c r="AA4048" s="12">
        <f t="shared" si="843"/>
        <v>31</v>
      </c>
      <c r="AB4048" s="6" t="s">
        <v>195</v>
      </c>
      <c r="AC4048" s="103">
        <v>3084</v>
      </c>
      <c r="AJ4048" s="80"/>
      <c r="AK4048" s="113" t="s">
        <v>1426</v>
      </c>
      <c r="AN4048" s="80"/>
      <c r="AO4048" s="80"/>
      <c r="AP4048" s="80"/>
      <c r="AQ4048" s="80"/>
      <c r="AR4048" s="127"/>
      <c r="AS4048" s="80"/>
      <c r="AT4048" s="7"/>
      <c r="AU4048" s="7"/>
      <c r="AV4048" s="165"/>
      <c r="AW4048" s="166"/>
      <c r="AX4048" s="137"/>
      <c r="AY4048" s="147"/>
      <c r="AZ4048" s="167"/>
      <c r="BA4048" s="167"/>
      <c r="BB4048" s="147" t="str">
        <f t="shared" si="842"/>
        <v/>
      </c>
      <c r="BC4048" s="168"/>
      <c r="BD4048" s="165"/>
      <c r="BE4048" s="165"/>
      <c r="BF4048" s="165"/>
      <c r="BG4048" s="165"/>
      <c r="BH4048" s="165"/>
      <c r="BI4048" s="165"/>
      <c r="BJ4048" s="165"/>
      <c r="BK4048" s="165"/>
      <c r="BL4048" s="165"/>
      <c r="BM4048" s="165"/>
      <c r="BN4048" s="165"/>
      <c r="BO4048" s="165"/>
      <c r="BP4048" s="165"/>
      <c r="BQ4048" s="165"/>
      <c r="BS4048" s="6"/>
      <c r="BT4048" s="11"/>
      <c r="BU4048" s="6"/>
      <c r="BV4048" s="6"/>
    </row>
    <row r="4049" spans="1:74" ht="15.75" x14ac:dyDescent="0.25">
      <c r="A4049" s="52" t="s">
        <v>1422</v>
      </c>
      <c r="B4049" s="56"/>
      <c r="C4049" s="7" t="s">
        <v>118</v>
      </c>
      <c r="D4049" s="7" t="s">
        <v>6559</v>
      </c>
      <c r="E4049" s="7"/>
      <c r="F4049" s="64"/>
      <c r="G4049" s="6"/>
      <c r="H4049" s="6"/>
      <c r="I4049" s="10" t="s">
        <v>110</v>
      </c>
      <c r="J4049" s="11" t="s">
        <v>3245</v>
      </c>
      <c r="K4049" s="194" t="s">
        <v>510</v>
      </c>
      <c r="L4049" s="176"/>
      <c r="M4049" s="176">
        <v>1000</v>
      </c>
      <c r="N4049" s="80" t="s">
        <v>6855</v>
      </c>
      <c r="O4049" s="162"/>
      <c r="P4049" s="80" t="s">
        <v>3775</v>
      </c>
      <c r="Q4049" s="80"/>
      <c r="R4049" s="80"/>
      <c r="S4049" s="163"/>
      <c r="T4049" s="213"/>
      <c r="U4049" s="162"/>
      <c r="V4049" s="164"/>
      <c r="W4049" s="12" t="str">
        <f t="shared" si="841"/>
        <v>Mqtt1</v>
      </c>
      <c r="X4049" s="196" t="s">
        <v>10663</v>
      </c>
      <c r="Y4049" s="6" t="str">
        <f t="shared" si="844"/>
        <v>marpower/power-tag/technical-space-ventilator-out</v>
      </c>
      <c r="Z4049" s="103" t="str" cm="1">
        <f t="array" ref="Z4049">IF(COUNTIF(N4049,"spare"),"","$."&amp;_xlfn.REGEXEXTRACT(J4049,"^PT\d+[FQ]\d+_(.*)", 2))</f>
        <v>$.RMS_Current_Phase_A</v>
      </c>
      <c r="AA4049" s="12">
        <f>AA4034+1</f>
        <v>32</v>
      </c>
      <c r="AB4049" s="6" t="s">
        <v>195</v>
      </c>
      <c r="AC4049" s="103">
        <v>3000</v>
      </c>
      <c r="AJ4049" s="80"/>
      <c r="AK4049" s="113" t="s">
        <v>1423</v>
      </c>
      <c r="AN4049" s="80"/>
      <c r="AO4049" s="80"/>
      <c r="AP4049" s="80"/>
      <c r="AQ4049" s="80"/>
      <c r="AR4049" s="127"/>
      <c r="AS4049" s="80"/>
      <c r="AT4049" s="7"/>
      <c r="AU4049" s="7"/>
      <c r="AV4049" s="165"/>
      <c r="AW4049" s="166"/>
      <c r="AX4049" s="137"/>
      <c r="AY4049" s="147"/>
      <c r="AZ4049" s="167"/>
      <c r="BA4049" s="167"/>
      <c r="BB4049" s="147" t="str">
        <f t="shared" ref="BB4049:BB4063" si="845">IF(ISNUMBER(AM4049),"1","")</f>
        <v/>
      </c>
      <c r="BC4049" s="168"/>
      <c r="BD4049" s="165"/>
      <c r="BE4049" s="165"/>
      <c r="BF4049" s="165"/>
      <c r="BG4049" s="165"/>
      <c r="BH4049" s="165"/>
      <c r="BI4049" s="165"/>
      <c r="BJ4049" s="165"/>
      <c r="BK4049" s="165"/>
      <c r="BL4049" s="165"/>
      <c r="BM4049" s="165"/>
      <c r="BN4049" s="165"/>
      <c r="BO4049" s="165"/>
      <c r="BP4049" s="165"/>
      <c r="BQ4049" s="165"/>
      <c r="BS4049" s="6"/>
      <c r="BT4049" s="11"/>
      <c r="BU4049" s="6"/>
      <c r="BV4049" s="6"/>
    </row>
    <row r="4050" spans="1:74" ht="15.75" x14ac:dyDescent="0.25">
      <c r="A4050" s="52" t="s">
        <v>1422</v>
      </c>
      <c r="B4050" s="56"/>
      <c r="C4050" s="7" t="s">
        <v>118</v>
      </c>
      <c r="D4050" s="7" t="s">
        <v>6559</v>
      </c>
      <c r="E4050" s="7"/>
      <c r="F4050" s="64"/>
      <c r="G4050" s="6"/>
      <c r="H4050" s="6"/>
      <c r="I4050" s="10" t="s">
        <v>110</v>
      </c>
      <c r="J4050" s="11" t="s">
        <v>3246</v>
      </c>
      <c r="K4050" s="194" t="s">
        <v>510</v>
      </c>
      <c r="L4050" s="176"/>
      <c r="M4050" s="176">
        <v>1000</v>
      </c>
      <c r="N4050" s="80" t="s">
        <v>6855</v>
      </c>
      <c r="O4050" s="162"/>
      <c r="P4050" s="80" t="s">
        <v>3776</v>
      </c>
      <c r="Q4050" s="80"/>
      <c r="R4050" s="80"/>
      <c r="S4050" s="163"/>
      <c r="T4050" s="213"/>
      <c r="U4050" s="162"/>
      <c r="V4050" s="164"/>
      <c r="W4050" s="12" t="str">
        <f t="shared" si="841"/>
        <v>Mqtt1</v>
      </c>
      <c r="X4050" s="196" t="s">
        <v>10663</v>
      </c>
      <c r="Y4050" s="6" t="str">
        <f t="shared" si="844"/>
        <v>marpower/power-tag/technical-space-ventilator-out</v>
      </c>
      <c r="Z4050" s="103" t="str" cm="1">
        <f t="array" ref="Z4050">IF(COUNTIF(N4050,"spare"),"","$."&amp;_xlfn.REGEXEXTRACT(J4050,"^PT\d+[FQ]\d+_(.*)", 2))</f>
        <v>$.RMS_Current_Phase_B</v>
      </c>
      <c r="AA4050" s="12">
        <f t="shared" ref="AA4050:AA4063" si="846">AA4035+1</f>
        <v>32</v>
      </c>
      <c r="AB4050" s="6" t="s">
        <v>195</v>
      </c>
      <c r="AC4050" s="103">
        <v>3002</v>
      </c>
      <c r="AJ4050" s="80"/>
      <c r="AK4050" s="113" t="s">
        <v>1423</v>
      </c>
      <c r="AN4050" s="80"/>
      <c r="AO4050" s="80"/>
      <c r="AP4050" s="80"/>
      <c r="AQ4050" s="80"/>
      <c r="AR4050" s="127"/>
      <c r="AS4050" s="80"/>
      <c r="AT4050" s="7"/>
      <c r="AU4050" s="7"/>
      <c r="AV4050" s="165"/>
      <c r="AW4050" s="166"/>
      <c r="AX4050" s="137"/>
      <c r="AY4050" s="147"/>
      <c r="AZ4050" s="167"/>
      <c r="BA4050" s="167"/>
      <c r="BB4050" s="147" t="str">
        <f t="shared" si="845"/>
        <v/>
      </c>
      <c r="BC4050" s="168"/>
      <c r="BD4050" s="165"/>
      <c r="BE4050" s="165"/>
      <c r="BF4050" s="165"/>
      <c r="BG4050" s="165"/>
      <c r="BH4050" s="165"/>
      <c r="BI4050" s="165"/>
      <c r="BJ4050" s="165"/>
      <c r="BK4050" s="165"/>
      <c r="BL4050" s="165"/>
      <c r="BM4050" s="165"/>
      <c r="BN4050" s="165"/>
      <c r="BO4050" s="165"/>
      <c r="BP4050" s="165"/>
      <c r="BQ4050" s="165"/>
      <c r="BS4050" s="6"/>
      <c r="BT4050" s="11"/>
      <c r="BU4050" s="6"/>
      <c r="BV4050" s="6"/>
    </row>
    <row r="4051" spans="1:74" ht="15.75" x14ac:dyDescent="0.25">
      <c r="A4051" s="52" t="s">
        <v>1422</v>
      </c>
      <c r="B4051" s="56"/>
      <c r="C4051" s="7" t="s">
        <v>118</v>
      </c>
      <c r="D4051" s="7" t="s">
        <v>6559</v>
      </c>
      <c r="E4051" s="7"/>
      <c r="F4051" s="64"/>
      <c r="G4051" s="6"/>
      <c r="H4051" s="6"/>
      <c r="I4051" s="10" t="s">
        <v>110</v>
      </c>
      <c r="J4051" s="11" t="s">
        <v>3247</v>
      </c>
      <c r="K4051" s="194" t="s">
        <v>510</v>
      </c>
      <c r="L4051" s="176"/>
      <c r="M4051" s="176">
        <v>1000</v>
      </c>
      <c r="N4051" s="80" t="s">
        <v>6855</v>
      </c>
      <c r="O4051" s="162"/>
      <c r="P4051" s="80" t="s">
        <v>3777</v>
      </c>
      <c r="Q4051" s="80"/>
      <c r="R4051" s="80"/>
      <c r="S4051" s="163"/>
      <c r="T4051" s="213"/>
      <c r="U4051" s="162"/>
      <c r="V4051" s="164"/>
      <c r="W4051" s="12" t="str">
        <f t="shared" si="841"/>
        <v>Mqtt1</v>
      </c>
      <c r="X4051" s="196" t="s">
        <v>10663</v>
      </c>
      <c r="Y4051" s="6" t="str">
        <f t="shared" si="844"/>
        <v>marpower/power-tag/technical-space-ventilator-out</v>
      </c>
      <c r="Z4051" s="103" t="str" cm="1">
        <f t="array" ref="Z4051">IF(COUNTIF(N4051,"spare"),"","$."&amp;_xlfn.REGEXEXTRACT(J4051,"^PT\d+[FQ]\d+_(.*)", 2))</f>
        <v>$.RMS_Current_Phase_C</v>
      </c>
      <c r="AA4051" s="12">
        <f t="shared" si="846"/>
        <v>32</v>
      </c>
      <c r="AB4051" s="6" t="s">
        <v>195</v>
      </c>
      <c r="AC4051" s="103">
        <v>3004</v>
      </c>
      <c r="AJ4051" s="80"/>
      <c r="AK4051" s="113" t="s">
        <v>1423</v>
      </c>
      <c r="AN4051" s="80"/>
      <c r="AO4051" s="80"/>
      <c r="AP4051" s="80"/>
      <c r="AQ4051" s="80"/>
      <c r="AR4051" s="127"/>
      <c r="AS4051" s="80"/>
      <c r="AT4051" s="7"/>
      <c r="AU4051" s="7"/>
      <c r="AV4051" s="165"/>
      <c r="AW4051" s="166"/>
      <c r="AX4051" s="137"/>
      <c r="AY4051" s="147"/>
      <c r="AZ4051" s="167"/>
      <c r="BA4051" s="167"/>
      <c r="BB4051" s="147" t="str">
        <f t="shared" si="845"/>
        <v/>
      </c>
      <c r="BC4051" s="168"/>
      <c r="BD4051" s="165"/>
      <c r="BE4051" s="165"/>
      <c r="BF4051" s="165"/>
      <c r="BG4051" s="165"/>
      <c r="BH4051" s="165"/>
      <c r="BI4051" s="165"/>
      <c r="BJ4051" s="165"/>
      <c r="BK4051" s="165"/>
      <c r="BL4051" s="165"/>
      <c r="BM4051" s="165"/>
      <c r="BN4051" s="165"/>
      <c r="BO4051" s="165"/>
      <c r="BP4051" s="165"/>
      <c r="BQ4051" s="165"/>
      <c r="BS4051" s="6"/>
      <c r="BT4051" s="11"/>
      <c r="BU4051" s="6"/>
      <c r="BV4051" s="6"/>
    </row>
    <row r="4052" spans="1:74" ht="15.75" x14ac:dyDescent="0.25">
      <c r="A4052" s="52" t="s">
        <v>1422</v>
      </c>
      <c r="B4052" s="56"/>
      <c r="C4052" s="7" t="s">
        <v>118</v>
      </c>
      <c r="D4052" s="7" t="s">
        <v>6559</v>
      </c>
      <c r="E4052" s="7"/>
      <c r="F4052" s="64"/>
      <c r="G4052" s="6"/>
      <c r="H4052" s="6"/>
      <c r="I4052" s="10" t="s">
        <v>110</v>
      </c>
      <c r="J4052" s="11" t="s">
        <v>3248</v>
      </c>
      <c r="K4052" s="194" t="s">
        <v>510</v>
      </c>
      <c r="L4052" s="176"/>
      <c r="M4052" s="176">
        <v>1000</v>
      </c>
      <c r="N4052" s="80" t="s">
        <v>6855</v>
      </c>
      <c r="O4052" s="162"/>
      <c r="P4052" s="80" t="s">
        <v>3778</v>
      </c>
      <c r="Q4052" s="80"/>
      <c r="R4052" s="80"/>
      <c r="S4052" s="163"/>
      <c r="T4052" s="213"/>
      <c r="U4052" s="162"/>
      <c r="V4052" s="164"/>
      <c r="W4052" s="12" t="str">
        <f t="shared" si="841"/>
        <v>Mqtt1</v>
      </c>
      <c r="X4052" s="196" t="s">
        <v>10663</v>
      </c>
      <c r="Y4052" s="6" t="str">
        <f t="shared" si="844"/>
        <v>marpower/power-tag/technical-space-ventilator-out</v>
      </c>
      <c r="Z4052" s="103" t="str" cm="1">
        <f t="array" ref="Z4052">IF(COUNTIF(N4052,"spare"),"","$."&amp;_xlfn.REGEXEXTRACT(J4052,"^PT\d+[FQ]\d+_(.*)", 2))</f>
        <v>$.RMS_Current_Phase_Neut</v>
      </c>
      <c r="AA4052" s="12">
        <f t="shared" si="846"/>
        <v>32</v>
      </c>
      <c r="AB4052" s="6" t="s">
        <v>195</v>
      </c>
      <c r="AC4052" s="103">
        <v>3006</v>
      </c>
      <c r="AJ4052" s="80"/>
      <c r="AK4052" s="113" t="s">
        <v>1423</v>
      </c>
      <c r="AN4052" s="80"/>
      <c r="AO4052" s="80"/>
      <c r="AP4052" s="80"/>
      <c r="AQ4052" s="80"/>
      <c r="AR4052" s="127"/>
      <c r="AS4052" s="80"/>
      <c r="AT4052" s="7"/>
      <c r="AU4052" s="7"/>
      <c r="AV4052" s="165"/>
      <c r="AW4052" s="166"/>
      <c r="AX4052" s="137"/>
      <c r="AY4052" s="147"/>
      <c r="AZ4052" s="167"/>
      <c r="BA4052" s="167"/>
      <c r="BB4052" s="147" t="str">
        <f t="shared" si="845"/>
        <v/>
      </c>
      <c r="BC4052" s="168"/>
      <c r="BD4052" s="165"/>
      <c r="BE4052" s="165"/>
      <c r="BF4052" s="165"/>
      <c r="BG4052" s="165"/>
      <c r="BH4052" s="165"/>
      <c r="BI4052" s="165"/>
      <c r="BJ4052" s="165"/>
      <c r="BK4052" s="165"/>
      <c r="BL4052" s="165"/>
      <c r="BM4052" s="165"/>
      <c r="BN4052" s="165"/>
      <c r="BO4052" s="165"/>
      <c r="BP4052" s="165"/>
      <c r="BQ4052" s="165"/>
      <c r="BS4052" s="6"/>
      <c r="BT4052" s="11"/>
      <c r="BU4052" s="6"/>
      <c r="BV4052" s="6"/>
    </row>
    <row r="4053" spans="1:74" ht="15.75" x14ac:dyDescent="0.25">
      <c r="A4053" s="52" t="s">
        <v>1422</v>
      </c>
      <c r="B4053" s="56"/>
      <c r="C4053" s="7" t="s">
        <v>118</v>
      </c>
      <c r="D4053" s="7" t="s">
        <v>6559</v>
      </c>
      <c r="E4053" s="7"/>
      <c r="F4053" s="64"/>
      <c r="G4053" s="6"/>
      <c r="H4053" s="6"/>
      <c r="I4053" s="10" t="s">
        <v>110</v>
      </c>
      <c r="J4053" s="11" t="s">
        <v>8360</v>
      </c>
      <c r="K4053" s="194" t="s">
        <v>510</v>
      </c>
      <c r="L4053" s="176"/>
      <c r="M4053" s="176">
        <v>1000</v>
      </c>
      <c r="N4053" s="80" t="s">
        <v>6855</v>
      </c>
      <c r="O4053" s="162"/>
      <c r="P4053" s="80" t="s">
        <v>3779</v>
      </c>
      <c r="Q4053" s="80"/>
      <c r="R4053" s="80"/>
      <c r="S4053" s="163"/>
      <c r="T4053" s="213"/>
      <c r="U4053" s="162"/>
      <c r="V4053" s="164"/>
      <c r="W4053" s="12" t="str">
        <f t="shared" si="841"/>
        <v>Mqtt1</v>
      </c>
      <c r="X4053" s="196" t="s">
        <v>10663</v>
      </c>
      <c r="Y4053" s="6" t="str">
        <f t="shared" si="844"/>
        <v>marpower/power-tag/technical-space-ventilator-out</v>
      </c>
      <c r="Z4053" s="103" t="str" cm="1">
        <f t="array" ref="Z4053">IF(COUNTIF(N4053,"spare"),"","$."&amp;_xlfn.REGEXEXTRACT(J4053,"^PT\d+[FQ]\d+_(.*)", 2))</f>
        <v>$.RMS_Voltage_A_N</v>
      </c>
      <c r="AA4053" s="12">
        <f t="shared" si="846"/>
        <v>32</v>
      </c>
      <c r="AB4053" s="6" t="s">
        <v>195</v>
      </c>
      <c r="AC4053" s="103">
        <v>3028</v>
      </c>
      <c r="AJ4053" s="80"/>
      <c r="AK4053" s="113" t="s">
        <v>1424</v>
      </c>
      <c r="AN4053" s="80"/>
      <c r="AO4053" s="80"/>
      <c r="AP4053" s="80"/>
      <c r="AQ4053" s="80"/>
      <c r="AR4053" s="127"/>
      <c r="AS4053" s="80"/>
      <c r="AT4053" s="7"/>
      <c r="AU4053" s="7"/>
      <c r="AV4053" s="165"/>
      <c r="AW4053" s="166"/>
      <c r="AX4053" s="137"/>
      <c r="AY4053" s="147"/>
      <c r="AZ4053" s="167"/>
      <c r="BA4053" s="167"/>
      <c r="BB4053" s="147" t="str">
        <f t="shared" si="845"/>
        <v/>
      </c>
      <c r="BC4053" s="168"/>
      <c r="BD4053" s="165"/>
      <c r="BE4053" s="165"/>
      <c r="BF4053" s="165"/>
      <c r="BG4053" s="165"/>
      <c r="BH4053" s="165"/>
      <c r="BI4053" s="165"/>
      <c r="BJ4053" s="165"/>
      <c r="BK4053" s="165"/>
      <c r="BL4053" s="165"/>
      <c r="BM4053" s="165"/>
      <c r="BN4053" s="165"/>
      <c r="BO4053" s="165"/>
      <c r="BP4053" s="165"/>
      <c r="BQ4053" s="165"/>
      <c r="BS4053" s="6"/>
      <c r="BT4053" s="11"/>
      <c r="BU4053" s="6"/>
      <c r="BV4053" s="6"/>
    </row>
    <row r="4054" spans="1:74" ht="15.75" x14ac:dyDescent="0.25">
      <c r="A4054" s="52" t="s">
        <v>1422</v>
      </c>
      <c r="B4054" s="56"/>
      <c r="C4054" s="7" t="s">
        <v>118</v>
      </c>
      <c r="D4054" s="7" t="s">
        <v>6559</v>
      </c>
      <c r="E4054" s="7"/>
      <c r="F4054" s="64"/>
      <c r="G4054" s="6"/>
      <c r="H4054" s="6"/>
      <c r="I4054" s="10" t="s">
        <v>110</v>
      </c>
      <c r="J4054" s="11" t="s">
        <v>8537</v>
      </c>
      <c r="K4054" s="194" t="s">
        <v>510</v>
      </c>
      <c r="L4054" s="176"/>
      <c r="M4054" s="176">
        <v>1000</v>
      </c>
      <c r="N4054" s="80" t="s">
        <v>6855</v>
      </c>
      <c r="O4054" s="162"/>
      <c r="P4054" s="80" t="s">
        <v>3780</v>
      </c>
      <c r="Q4054" s="80"/>
      <c r="R4054" s="80"/>
      <c r="S4054" s="163"/>
      <c r="T4054" s="213"/>
      <c r="U4054" s="162"/>
      <c r="V4054" s="164"/>
      <c r="W4054" s="12" t="str">
        <f t="shared" si="841"/>
        <v>Mqtt1</v>
      </c>
      <c r="X4054" s="196" t="s">
        <v>10663</v>
      </c>
      <c r="Y4054" s="6" t="str">
        <f t="shared" si="844"/>
        <v>marpower/power-tag/technical-space-ventilator-out</v>
      </c>
      <c r="Z4054" s="103" t="str" cm="1">
        <f t="array" ref="Z4054">IF(COUNTIF(N4054,"spare"),"","$."&amp;_xlfn.REGEXEXTRACT(J4054,"^PT\d+[FQ]\d+_(.*)", 2))</f>
        <v>$.RMS_Voltage_B_N</v>
      </c>
      <c r="AA4054" s="12">
        <f t="shared" si="846"/>
        <v>32</v>
      </c>
      <c r="AB4054" s="6" t="s">
        <v>195</v>
      </c>
      <c r="AC4054" s="103">
        <v>3030</v>
      </c>
      <c r="AJ4054" s="80"/>
      <c r="AK4054" s="113" t="s">
        <v>1424</v>
      </c>
      <c r="AN4054" s="80"/>
      <c r="AO4054" s="80"/>
      <c r="AP4054" s="80"/>
      <c r="AQ4054" s="80"/>
      <c r="AR4054" s="127"/>
      <c r="AS4054" s="80"/>
      <c r="AT4054" s="7"/>
      <c r="AU4054" s="7"/>
      <c r="AV4054" s="165"/>
      <c r="AW4054" s="166"/>
      <c r="AX4054" s="137"/>
      <c r="AY4054" s="147"/>
      <c r="AZ4054" s="167"/>
      <c r="BA4054" s="167"/>
      <c r="BB4054" s="147" t="str">
        <f t="shared" si="845"/>
        <v/>
      </c>
      <c r="BC4054" s="168"/>
      <c r="BD4054" s="165"/>
      <c r="BE4054" s="165"/>
      <c r="BF4054" s="165"/>
      <c r="BG4054" s="165"/>
      <c r="BH4054" s="165"/>
      <c r="BI4054" s="165"/>
      <c r="BJ4054" s="165"/>
      <c r="BK4054" s="165"/>
      <c r="BL4054" s="165"/>
      <c r="BM4054" s="165"/>
      <c r="BN4054" s="165"/>
      <c r="BO4054" s="165"/>
      <c r="BP4054" s="165"/>
      <c r="BQ4054" s="165"/>
      <c r="BS4054" s="6"/>
      <c r="BT4054" s="11"/>
      <c r="BU4054" s="6"/>
      <c r="BV4054" s="6"/>
    </row>
    <row r="4055" spans="1:74" ht="15.75" x14ac:dyDescent="0.25">
      <c r="A4055" s="52" t="s">
        <v>1422</v>
      </c>
      <c r="B4055" s="56"/>
      <c r="C4055" s="7" t="s">
        <v>118</v>
      </c>
      <c r="D4055" s="7" t="s">
        <v>6559</v>
      </c>
      <c r="E4055" s="7"/>
      <c r="F4055" s="64"/>
      <c r="G4055" s="6"/>
      <c r="H4055" s="6"/>
      <c r="I4055" s="10" t="s">
        <v>110</v>
      </c>
      <c r="J4055" s="11" t="s">
        <v>8714</v>
      </c>
      <c r="K4055" s="194" t="s">
        <v>510</v>
      </c>
      <c r="L4055" s="176"/>
      <c r="M4055" s="176">
        <v>1000</v>
      </c>
      <c r="N4055" s="80" t="s">
        <v>6855</v>
      </c>
      <c r="O4055" s="162"/>
      <c r="P4055" s="80" t="s">
        <v>3781</v>
      </c>
      <c r="Q4055" s="80"/>
      <c r="R4055" s="80"/>
      <c r="S4055" s="163"/>
      <c r="T4055" s="213"/>
      <c r="U4055" s="162"/>
      <c r="V4055" s="164"/>
      <c r="W4055" s="12" t="str">
        <f t="shared" si="841"/>
        <v>Mqtt1</v>
      </c>
      <c r="X4055" s="196" t="s">
        <v>10663</v>
      </c>
      <c r="Y4055" s="6" t="str">
        <f t="shared" si="844"/>
        <v>marpower/power-tag/technical-space-ventilator-out</v>
      </c>
      <c r="Z4055" s="103" t="str" cm="1">
        <f t="array" ref="Z4055">IF(COUNTIF(N4055,"spare"),"","$."&amp;_xlfn.REGEXEXTRACT(J4055,"^PT\d+[FQ]\d+_(.*)", 2))</f>
        <v>$.RMS_Voltage_C_N</v>
      </c>
      <c r="AA4055" s="12">
        <f t="shared" si="846"/>
        <v>32</v>
      </c>
      <c r="AB4055" s="6" t="s">
        <v>195</v>
      </c>
      <c r="AC4055" s="103">
        <v>3032</v>
      </c>
      <c r="AJ4055" s="80"/>
      <c r="AK4055" s="113" t="s">
        <v>1424</v>
      </c>
      <c r="AN4055" s="80"/>
      <c r="AO4055" s="80"/>
      <c r="AP4055" s="80"/>
      <c r="AQ4055" s="80"/>
      <c r="AR4055" s="127"/>
      <c r="AS4055" s="80"/>
      <c r="AT4055" s="7"/>
      <c r="AU4055" s="7"/>
      <c r="AV4055" s="165"/>
      <c r="AW4055" s="166"/>
      <c r="AX4055" s="137"/>
      <c r="AY4055" s="147"/>
      <c r="AZ4055" s="167"/>
      <c r="BA4055" s="167"/>
      <c r="BB4055" s="147" t="str">
        <f t="shared" si="845"/>
        <v/>
      </c>
      <c r="BC4055" s="168"/>
      <c r="BD4055" s="165"/>
      <c r="BE4055" s="165"/>
      <c r="BF4055" s="165"/>
      <c r="BG4055" s="165"/>
      <c r="BH4055" s="165"/>
      <c r="BI4055" s="165"/>
      <c r="BJ4055" s="165"/>
      <c r="BK4055" s="165"/>
      <c r="BL4055" s="165"/>
      <c r="BM4055" s="165"/>
      <c r="BN4055" s="165"/>
      <c r="BO4055" s="165"/>
      <c r="BP4055" s="165"/>
      <c r="BQ4055" s="165"/>
      <c r="BS4055" s="6"/>
      <c r="BT4055" s="11"/>
      <c r="BU4055" s="6"/>
      <c r="BV4055" s="6"/>
    </row>
    <row r="4056" spans="1:74" ht="15.75" x14ac:dyDescent="0.25">
      <c r="A4056" s="52" t="s">
        <v>1422</v>
      </c>
      <c r="B4056" s="56"/>
      <c r="C4056" s="7" t="s">
        <v>118</v>
      </c>
      <c r="D4056" s="7" t="s">
        <v>6559</v>
      </c>
      <c r="E4056" s="7"/>
      <c r="F4056" s="64"/>
      <c r="G4056" s="6"/>
      <c r="H4056" s="6"/>
      <c r="I4056" s="10" t="s">
        <v>110</v>
      </c>
      <c r="J4056" s="11" t="s">
        <v>3249</v>
      </c>
      <c r="K4056" s="194" t="s">
        <v>510</v>
      </c>
      <c r="L4056" s="176"/>
      <c r="M4056" s="176">
        <v>1000</v>
      </c>
      <c r="N4056" s="80" t="s">
        <v>6855</v>
      </c>
      <c r="O4056" s="162"/>
      <c r="P4056" s="80" t="s">
        <v>3782</v>
      </c>
      <c r="Q4056" s="80"/>
      <c r="R4056" s="80"/>
      <c r="S4056" s="163"/>
      <c r="T4056" s="213"/>
      <c r="U4056" s="162"/>
      <c r="V4056" s="164"/>
      <c r="W4056" s="12" t="str">
        <f t="shared" si="841"/>
        <v>Mqtt1</v>
      </c>
      <c r="X4056" s="196" t="s">
        <v>10663</v>
      </c>
      <c r="Y4056" s="6" t="str">
        <f t="shared" si="844"/>
        <v>marpower/power-tag/technical-space-ventilator-out</v>
      </c>
      <c r="Z4056" s="103" t="str" cm="1">
        <f t="array" ref="Z4056">IF(COUNTIF(N4056,"spare"),"","$."&amp;_xlfn.REGEXEXTRACT(J4056,"^PT\d+[FQ]\d+_(.*)", 2))</f>
        <v>$.Active_Power_Phase_A</v>
      </c>
      <c r="AA4056" s="12">
        <f t="shared" si="846"/>
        <v>32</v>
      </c>
      <c r="AB4056" s="6" t="s">
        <v>195</v>
      </c>
      <c r="AC4056" s="103">
        <v>3054</v>
      </c>
      <c r="AJ4056" s="80"/>
      <c r="AK4056" s="113" t="s">
        <v>1425</v>
      </c>
      <c r="AN4056" s="80"/>
      <c r="AO4056" s="80"/>
      <c r="AP4056" s="80"/>
      <c r="AQ4056" s="80"/>
      <c r="AR4056" s="127"/>
      <c r="AS4056" s="80"/>
      <c r="AT4056" s="7"/>
      <c r="AU4056" s="7"/>
      <c r="AV4056" s="165"/>
      <c r="AW4056" s="166"/>
      <c r="AX4056" s="137"/>
      <c r="AY4056" s="147"/>
      <c r="AZ4056" s="167"/>
      <c r="BA4056" s="167"/>
      <c r="BB4056" s="147" t="str">
        <f t="shared" si="845"/>
        <v/>
      </c>
      <c r="BC4056" s="168"/>
      <c r="BD4056" s="165"/>
      <c r="BE4056" s="165"/>
      <c r="BF4056" s="165"/>
      <c r="BG4056" s="165"/>
      <c r="BH4056" s="165"/>
      <c r="BI4056" s="165"/>
      <c r="BJ4056" s="165"/>
      <c r="BK4056" s="165"/>
      <c r="BL4056" s="165"/>
      <c r="BM4056" s="165"/>
      <c r="BN4056" s="165"/>
      <c r="BO4056" s="165"/>
      <c r="BP4056" s="165"/>
      <c r="BQ4056" s="165"/>
      <c r="BS4056" s="6"/>
      <c r="BT4056" s="11"/>
      <c r="BU4056" s="6"/>
      <c r="BV4056" s="6"/>
    </row>
    <row r="4057" spans="1:74" ht="15.75" x14ac:dyDescent="0.25">
      <c r="A4057" s="52" t="s">
        <v>1422</v>
      </c>
      <c r="B4057" s="56"/>
      <c r="C4057" s="7" t="s">
        <v>118</v>
      </c>
      <c r="D4057" s="7" t="s">
        <v>6559</v>
      </c>
      <c r="E4057" s="7"/>
      <c r="F4057" s="64"/>
      <c r="G4057" s="6"/>
      <c r="H4057" s="6"/>
      <c r="I4057" s="10" t="s">
        <v>110</v>
      </c>
      <c r="J4057" s="11" t="s">
        <v>3250</v>
      </c>
      <c r="K4057" s="194" t="s">
        <v>510</v>
      </c>
      <c r="L4057" s="176"/>
      <c r="M4057" s="176">
        <v>1000</v>
      </c>
      <c r="N4057" s="80" t="s">
        <v>6855</v>
      </c>
      <c r="O4057" s="162"/>
      <c r="P4057" s="80" t="s">
        <v>3783</v>
      </c>
      <c r="Q4057" s="80"/>
      <c r="R4057" s="80"/>
      <c r="S4057" s="163"/>
      <c r="T4057" s="213"/>
      <c r="U4057" s="162"/>
      <c r="V4057" s="164"/>
      <c r="W4057" s="12" t="str">
        <f t="shared" si="841"/>
        <v>Mqtt1</v>
      </c>
      <c r="X4057" s="196" t="s">
        <v>10663</v>
      </c>
      <c r="Y4057" s="6" t="str">
        <f t="shared" si="844"/>
        <v>marpower/power-tag/technical-space-ventilator-out</v>
      </c>
      <c r="Z4057" s="103" t="str" cm="1">
        <f t="array" ref="Z4057">IF(COUNTIF(N4057,"spare"),"","$."&amp;_xlfn.REGEXEXTRACT(J4057,"^PT\d+[FQ]\d+_(.*)", 2))</f>
        <v>$.Active_Power_Phase_B</v>
      </c>
      <c r="AA4057" s="12">
        <f t="shared" si="846"/>
        <v>32</v>
      </c>
      <c r="AB4057" s="6" t="s">
        <v>195</v>
      </c>
      <c r="AC4057" s="103">
        <v>3056</v>
      </c>
      <c r="AJ4057" s="80"/>
      <c r="AK4057" s="113" t="s">
        <v>1425</v>
      </c>
      <c r="AN4057" s="80"/>
      <c r="AO4057" s="80"/>
      <c r="AP4057" s="80"/>
      <c r="AQ4057" s="80"/>
      <c r="AR4057" s="127"/>
      <c r="AS4057" s="80"/>
      <c r="AT4057" s="7"/>
      <c r="AU4057" s="7"/>
      <c r="AV4057" s="165"/>
      <c r="AW4057" s="166"/>
      <c r="AX4057" s="137"/>
      <c r="AY4057" s="147"/>
      <c r="AZ4057" s="167"/>
      <c r="BA4057" s="167"/>
      <c r="BB4057" s="147" t="str">
        <f t="shared" si="845"/>
        <v/>
      </c>
      <c r="BC4057" s="168"/>
      <c r="BD4057" s="165"/>
      <c r="BE4057" s="165"/>
      <c r="BF4057" s="165"/>
      <c r="BG4057" s="165"/>
      <c r="BH4057" s="165"/>
      <c r="BI4057" s="165"/>
      <c r="BJ4057" s="165"/>
      <c r="BK4057" s="165"/>
      <c r="BL4057" s="165"/>
      <c r="BM4057" s="165"/>
      <c r="BN4057" s="165"/>
      <c r="BO4057" s="165"/>
      <c r="BP4057" s="165"/>
      <c r="BQ4057" s="165"/>
      <c r="BS4057" s="6"/>
      <c r="BT4057" s="11"/>
      <c r="BU4057" s="6"/>
      <c r="BV4057" s="6"/>
    </row>
    <row r="4058" spans="1:74" ht="15.75" x14ac:dyDescent="0.25">
      <c r="A4058" s="52" t="s">
        <v>1422</v>
      </c>
      <c r="B4058" s="56"/>
      <c r="C4058" s="7" t="s">
        <v>118</v>
      </c>
      <c r="D4058" s="7" t="s">
        <v>6559</v>
      </c>
      <c r="E4058" s="7"/>
      <c r="F4058" s="64"/>
      <c r="G4058" s="6"/>
      <c r="H4058" s="6"/>
      <c r="I4058" s="10" t="s">
        <v>110</v>
      </c>
      <c r="J4058" s="11" t="s">
        <v>3251</v>
      </c>
      <c r="K4058" s="194" t="s">
        <v>510</v>
      </c>
      <c r="L4058" s="176"/>
      <c r="M4058" s="176">
        <v>1000</v>
      </c>
      <c r="N4058" s="80" t="s">
        <v>6855</v>
      </c>
      <c r="O4058" s="162"/>
      <c r="P4058" s="80" t="s">
        <v>3784</v>
      </c>
      <c r="Q4058" s="80"/>
      <c r="R4058" s="80"/>
      <c r="S4058" s="163"/>
      <c r="T4058" s="213"/>
      <c r="U4058" s="162"/>
      <c r="V4058" s="164"/>
      <c r="W4058" s="12" t="str">
        <f t="shared" si="841"/>
        <v>Mqtt1</v>
      </c>
      <c r="X4058" s="196" t="s">
        <v>10663</v>
      </c>
      <c r="Y4058" s="6" t="str">
        <f t="shared" si="844"/>
        <v>marpower/power-tag/technical-space-ventilator-out</v>
      </c>
      <c r="Z4058" s="103" t="str" cm="1">
        <f t="array" ref="Z4058">IF(COUNTIF(N4058,"spare"),"","$."&amp;_xlfn.REGEXEXTRACT(J4058,"^PT\d+[FQ]\d+_(.*)", 2))</f>
        <v>$.Active_Power_Phase_C</v>
      </c>
      <c r="AA4058" s="12">
        <f t="shared" si="846"/>
        <v>32</v>
      </c>
      <c r="AB4058" s="6" t="s">
        <v>195</v>
      </c>
      <c r="AC4058" s="103">
        <v>3058</v>
      </c>
      <c r="AJ4058" s="80"/>
      <c r="AK4058" s="113" t="s">
        <v>1425</v>
      </c>
      <c r="AN4058" s="80"/>
      <c r="AO4058" s="80"/>
      <c r="AP4058" s="80"/>
      <c r="AQ4058" s="80"/>
      <c r="AR4058" s="127"/>
      <c r="AS4058" s="80"/>
      <c r="AT4058" s="7"/>
      <c r="AU4058" s="7"/>
      <c r="AV4058" s="165"/>
      <c r="AW4058" s="166"/>
      <c r="AX4058" s="137"/>
      <c r="AY4058" s="147"/>
      <c r="AZ4058" s="167"/>
      <c r="BA4058" s="167"/>
      <c r="BB4058" s="147" t="str">
        <f t="shared" si="845"/>
        <v/>
      </c>
      <c r="BC4058" s="168"/>
      <c r="BD4058" s="165"/>
      <c r="BE4058" s="165"/>
      <c r="BF4058" s="165"/>
      <c r="BG4058" s="165"/>
      <c r="BH4058" s="165"/>
      <c r="BI4058" s="165"/>
      <c r="BJ4058" s="165"/>
      <c r="BK4058" s="165"/>
      <c r="BL4058" s="165"/>
      <c r="BM4058" s="165"/>
      <c r="BN4058" s="165"/>
      <c r="BO4058" s="165"/>
      <c r="BP4058" s="165"/>
      <c r="BQ4058" s="165"/>
      <c r="BS4058" s="6"/>
      <c r="BT4058" s="11"/>
      <c r="BU4058" s="6"/>
      <c r="BV4058" s="6"/>
    </row>
    <row r="4059" spans="1:74" ht="15.75" x14ac:dyDescent="0.25">
      <c r="A4059" s="52" t="s">
        <v>1422</v>
      </c>
      <c r="B4059" s="56"/>
      <c r="C4059" s="7" t="s">
        <v>118</v>
      </c>
      <c r="D4059" s="7" t="s">
        <v>6559</v>
      </c>
      <c r="E4059" s="7"/>
      <c r="F4059" s="64"/>
      <c r="G4059" s="6"/>
      <c r="H4059" s="6"/>
      <c r="I4059" s="10" t="s">
        <v>110</v>
      </c>
      <c r="J4059" s="11" t="s">
        <v>3252</v>
      </c>
      <c r="K4059" s="194" t="s">
        <v>510</v>
      </c>
      <c r="L4059" s="176"/>
      <c r="M4059" s="176">
        <v>1000</v>
      </c>
      <c r="N4059" s="80" t="s">
        <v>6855</v>
      </c>
      <c r="O4059" s="162"/>
      <c r="P4059" s="80" t="s">
        <v>3785</v>
      </c>
      <c r="Q4059" s="80"/>
      <c r="R4059" s="80"/>
      <c r="S4059" s="163"/>
      <c r="T4059" s="213"/>
      <c r="U4059" s="162"/>
      <c r="V4059" s="164"/>
      <c r="W4059" s="12" t="str">
        <f t="shared" si="841"/>
        <v>Mqtt1</v>
      </c>
      <c r="X4059" s="196" t="s">
        <v>10663</v>
      </c>
      <c r="Y4059" s="6" t="str">
        <f t="shared" si="844"/>
        <v>marpower/power-tag/technical-space-ventilator-out</v>
      </c>
      <c r="Z4059" s="103" t="str" cm="1">
        <f t="array" ref="Z4059">IF(COUNTIF(N4059,"spare"),"","$."&amp;_xlfn.REGEXEXTRACT(J4059,"^PT\d+[FQ]\d+_(.*)", 2))</f>
        <v>$.Total_Active_Power</v>
      </c>
      <c r="AA4059" s="12">
        <f t="shared" si="846"/>
        <v>32</v>
      </c>
      <c r="AB4059" s="6" t="s">
        <v>195</v>
      </c>
      <c r="AC4059" s="103">
        <v>3060</v>
      </c>
      <c r="AJ4059" s="80"/>
      <c r="AK4059" s="113" t="s">
        <v>1425</v>
      </c>
      <c r="AN4059" s="80"/>
      <c r="AO4059" s="80"/>
      <c r="AP4059" s="80"/>
      <c r="AQ4059" s="80"/>
      <c r="AR4059" s="127"/>
      <c r="AS4059" s="80"/>
      <c r="AT4059" s="7"/>
      <c r="AU4059" s="7"/>
      <c r="AV4059" s="165"/>
      <c r="AW4059" s="166"/>
      <c r="AX4059" s="137"/>
      <c r="AY4059" s="147"/>
      <c r="AZ4059" s="167"/>
      <c r="BA4059" s="167"/>
      <c r="BB4059" s="147" t="str">
        <f t="shared" si="845"/>
        <v/>
      </c>
      <c r="BC4059" s="168"/>
      <c r="BD4059" s="165"/>
      <c r="BE4059" s="165"/>
      <c r="BF4059" s="165"/>
      <c r="BG4059" s="165"/>
      <c r="BH4059" s="165"/>
      <c r="BI4059" s="165"/>
      <c r="BJ4059" s="165"/>
      <c r="BK4059" s="165"/>
      <c r="BL4059" s="165"/>
      <c r="BM4059" s="165"/>
      <c r="BN4059" s="165"/>
      <c r="BO4059" s="165"/>
      <c r="BP4059" s="165"/>
      <c r="BQ4059" s="165"/>
      <c r="BS4059" s="6"/>
      <c r="BT4059" s="11"/>
      <c r="BU4059" s="6"/>
      <c r="BV4059" s="6"/>
    </row>
    <row r="4060" spans="1:74" ht="15.75" x14ac:dyDescent="0.25">
      <c r="A4060" s="52" t="s">
        <v>1422</v>
      </c>
      <c r="B4060" s="56"/>
      <c r="C4060" s="7" t="s">
        <v>118</v>
      </c>
      <c r="D4060" s="7" t="s">
        <v>6559</v>
      </c>
      <c r="E4060" s="7"/>
      <c r="F4060" s="64"/>
      <c r="G4060" s="6"/>
      <c r="H4060" s="6"/>
      <c r="I4060" s="10" t="s">
        <v>110</v>
      </c>
      <c r="J4060" s="11" t="s">
        <v>3253</v>
      </c>
      <c r="K4060" s="194" t="s">
        <v>510</v>
      </c>
      <c r="L4060" s="176"/>
      <c r="M4060" s="176">
        <v>1000</v>
      </c>
      <c r="N4060" s="80" t="s">
        <v>6855</v>
      </c>
      <c r="O4060" s="162"/>
      <c r="P4060" s="80" t="s">
        <v>3786</v>
      </c>
      <c r="Q4060" s="80"/>
      <c r="R4060" s="80"/>
      <c r="S4060" s="163"/>
      <c r="T4060" s="213"/>
      <c r="U4060" s="162"/>
      <c r="V4060" s="164"/>
      <c r="W4060" s="12" t="str">
        <f t="shared" si="841"/>
        <v>Mqtt1</v>
      </c>
      <c r="X4060" s="196" t="s">
        <v>10663</v>
      </c>
      <c r="Y4060" s="6" t="str">
        <f t="shared" si="844"/>
        <v>marpower/power-tag/technical-space-ventilator-out</v>
      </c>
      <c r="Z4060" s="103" t="str" cm="1">
        <f t="array" ref="Z4060">IF(COUNTIF(N4060,"spare"),"","$."&amp;_xlfn.REGEXEXTRACT(J4060,"^PT\d+[FQ]\d+_(.*)", 2))</f>
        <v>$.Power_Factor_Phase_A</v>
      </c>
      <c r="AA4060" s="12">
        <f t="shared" si="846"/>
        <v>32</v>
      </c>
      <c r="AB4060" s="6" t="s">
        <v>195</v>
      </c>
      <c r="AC4060" s="103">
        <v>3078</v>
      </c>
      <c r="AJ4060" s="80"/>
      <c r="AK4060" s="113" t="s">
        <v>1426</v>
      </c>
      <c r="AN4060" s="80"/>
      <c r="AO4060" s="80"/>
      <c r="AP4060" s="80"/>
      <c r="AQ4060" s="80"/>
      <c r="AR4060" s="127"/>
      <c r="AS4060" s="80"/>
      <c r="AT4060" s="7"/>
      <c r="AU4060" s="7"/>
      <c r="AV4060" s="165"/>
      <c r="AW4060" s="166"/>
      <c r="AX4060" s="137"/>
      <c r="AY4060" s="147"/>
      <c r="AZ4060" s="167"/>
      <c r="BA4060" s="167"/>
      <c r="BB4060" s="147" t="str">
        <f t="shared" si="845"/>
        <v/>
      </c>
      <c r="BC4060" s="168"/>
      <c r="BD4060" s="165"/>
      <c r="BE4060" s="165"/>
      <c r="BF4060" s="165"/>
      <c r="BG4060" s="165"/>
      <c r="BH4060" s="165"/>
      <c r="BI4060" s="165"/>
      <c r="BJ4060" s="165"/>
      <c r="BK4060" s="165"/>
      <c r="BL4060" s="165"/>
      <c r="BM4060" s="165"/>
      <c r="BN4060" s="165"/>
      <c r="BO4060" s="165"/>
      <c r="BP4060" s="165"/>
      <c r="BQ4060" s="165"/>
      <c r="BS4060" s="6"/>
      <c r="BT4060" s="11"/>
      <c r="BU4060" s="6"/>
      <c r="BV4060" s="6"/>
    </row>
    <row r="4061" spans="1:74" ht="15.75" x14ac:dyDescent="0.25">
      <c r="A4061" s="52" t="s">
        <v>1422</v>
      </c>
      <c r="B4061" s="56"/>
      <c r="C4061" s="7" t="s">
        <v>118</v>
      </c>
      <c r="D4061" s="7" t="s">
        <v>6559</v>
      </c>
      <c r="E4061" s="7"/>
      <c r="F4061" s="64"/>
      <c r="G4061" s="6"/>
      <c r="H4061" s="6"/>
      <c r="I4061" s="10" t="s">
        <v>110</v>
      </c>
      <c r="J4061" s="11" t="s">
        <v>3254</v>
      </c>
      <c r="K4061" s="194" t="s">
        <v>510</v>
      </c>
      <c r="L4061" s="176"/>
      <c r="M4061" s="176">
        <v>1000</v>
      </c>
      <c r="N4061" s="80" t="s">
        <v>6855</v>
      </c>
      <c r="O4061" s="162"/>
      <c r="P4061" s="80" t="s">
        <v>3787</v>
      </c>
      <c r="Q4061" s="80"/>
      <c r="R4061" s="80"/>
      <c r="S4061" s="163"/>
      <c r="T4061" s="213"/>
      <c r="U4061" s="162"/>
      <c r="V4061" s="164"/>
      <c r="W4061" s="12" t="str">
        <f t="shared" si="841"/>
        <v>Mqtt1</v>
      </c>
      <c r="X4061" s="196" t="s">
        <v>10663</v>
      </c>
      <c r="Y4061" s="6" t="str">
        <f t="shared" si="844"/>
        <v>marpower/power-tag/technical-space-ventilator-out</v>
      </c>
      <c r="Z4061" s="103" t="str" cm="1">
        <f t="array" ref="Z4061">IF(COUNTIF(N4061,"spare"),"","$."&amp;_xlfn.REGEXEXTRACT(J4061,"^PT\d+[FQ]\d+_(.*)", 2))</f>
        <v>$.Power_Factor_Phase_B</v>
      </c>
      <c r="AA4061" s="12">
        <f t="shared" si="846"/>
        <v>32</v>
      </c>
      <c r="AB4061" s="6" t="s">
        <v>195</v>
      </c>
      <c r="AC4061" s="103">
        <v>3080</v>
      </c>
      <c r="AJ4061" s="80"/>
      <c r="AK4061" s="113" t="s">
        <v>1426</v>
      </c>
      <c r="AN4061" s="80"/>
      <c r="AO4061" s="80"/>
      <c r="AP4061" s="80"/>
      <c r="AQ4061" s="80"/>
      <c r="AR4061" s="127"/>
      <c r="AS4061" s="80"/>
      <c r="AT4061" s="7"/>
      <c r="AU4061" s="7"/>
      <c r="AV4061" s="165"/>
      <c r="AW4061" s="166"/>
      <c r="AX4061" s="137"/>
      <c r="AY4061" s="147"/>
      <c r="AZ4061" s="167"/>
      <c r="BA4061" s="167"/>
      <c r="BB4061" s="147" t="str">
        <f t="shared" si="845"/>
        <v/>
      </c>
      <c r="BC4061" s="168"/>
      <c r="BD4061" s="165"/>
      <c r="BE4061" s="165"/>
      <c r="BF4061" s="165"/>
      <c r="BG4061" s="165"/>
      <c r="BH4061" s="165"/>
      <c r="BI4061" s="165"/>
      <c r="BJ4061" s="165"/>
      <c r="BK4061" s="165"/>
      <c r="BL4061" s="165"/>
      <c r="BM4061" s="165"/>
      <c r="BN4061" s="165"/>
      <c r="BO4061" s="165"/>
      <c r="BP4061" s="165"/>
      <c r="BQ4061" s="165"/>
      <c r="BS4061" s="6"/>
      <c r="BT4061" s="11"/>
      <c r="BU4061" s="6"/>
      <c r="BV4061" s="6"/>
    </row>
    <row r="4062" spans="1:74" ht="15.75" x14ac:dyDescent="0.25">
      <c r="A4062" s="52" t="s">
        <v>1422</v>
      </c>
      <c r="B4062" s="56"/>
      <c r="C4062" s="7" t="s">
        <v>118</v>
      </c>
      <c r="D4062" s="7" t="s">
        <v>6559</v>
      </c>
      <c r="E4062" s="7"/>
      <c r="F4062" s="64"/>
      <c r="G4062" s="6"/>
      <c r="H4062" s="6"/>
      <c r="I4062" s="10" t="s">
        <v>110</v>
      </c>
      <c r="J4062" s="11" t="s">
        <v>3255</v>
      </c>
      <c r="K4062" s="194" t="s">
        <v>510</v>
      </c>
      <c r="L4062" s="176"/>
      <c r="M4062" s="176">
        <v>1000</v>
      </c>
      <c r="N4062" s="80" t="s">
        <v>6855</v>
      </c>
      <c r="O4062" s="162"/>
      <c r="P4062" s="80" t="s">
        <v>3788</v>
      </c>
      <c r="Q4062" s="80"/>
      <c r="R4062" s="80"/>
      <c r="S4062" s="163"/>
      <c r="T4062" s="213"/>
      <c r="U4062" s="162"/>
      <c r="V4062" s="164"/>
      <c r="W4062" s="12" t="str">
        <f t="shared" si="841"/>
        <v>Mqtt1</v>
      </c>
      <c r="X4062" s="196" t="s">
        <v>10663</v>
      </c>
      <c r="Y4062" s="6" t="str">
        <f t="shared" si="844"/>
        <v>marpower/power-tag/technical-space-ventilator-out</v>
      </c>
      <c r="Z4062" s="103" t="str" cm="1">
        <f t="array" ref="Z4062">IF(COUNTIF(N4062,"spare"),"","$."&amp;_xlfn.REGEXEXTRACT(J4062,"^PT\d+[FQ]\d+_(.*)", 2))</f>
        <v>$.Power_Factor_Phase_C</v>
      </c>
      <c r="AA4062" s="12">
        <f t="shared" si="846"/>
        <v>32</v>
      </c>
      <c r="AB4062" s="6" t="s">
        <v>195</v>
      </c>
      <c r="AC4062" s="103">
        <v>3082</v>
      </c>
      <c r="AJ4062" s="80"/>
      <c r="AK4062" s="113" t="s">
        <v>1426</v>
      </c>
      <c r="AN4062" s="80"/>
      <c r="AO4062" s="80"/>
      <c r="AP4062" s="80"/>
      <c r="AQ4062" s="80"/>
      <c r="AR4062" s="127"/>
      <c r="AS4062" s="80"/>
      <c r="AT4062" s="7"/>
      <c r="AU4062" s="7"/>
      <c r="AV4062" s="165"/>
      <c r="AW4062" s="166"/>
      <c r="AX4062" s="137"/>
      <c r="AY4062" s="147"/>
      <c r="AZ4062" s="167"/>
      <c r="BA4062" s="167"/>
      <c r="BB4062" s="147" t="str">
        <f t="shared" si="845"/>
        <v/>
      </c>
      <c r="BC4062" s="168"/>
      <c r="BD4062" s="165"/>
      <c r="BE4062" s="165"/>
      <c r="BF4062" s="165"/>
      <c r="BG4062" s="165"/>
      <c r="BH4062" s="165"/>
      <c r="BI4062" s="165"/>
      <c r="BJ4062" s="165"/>
      <c r="BK4062" s="165"/>
      <c r="BL4062" s="165"/>
      <c r="BM4062" s="165"/>
      <c r="BN4062" s="165"/>
      <c r="BO4062" s="165"/>
      <c r="BP4062" s="165"/>
      <c r="BQ4062" s="165"/>
      <c r="BS4062" s="6"/>
      <c r="BT4062" s="11"/>
      <c r="BU4062" s="6"/>
      <c r="BV4062" s="6"/>
    </row>
    <row r="4063" spans="1:74" ht="15.75" x14ac:dyDescent="0.25">
      <c r="A4063" s="52" t="s">
        <v>1422</v>
      </c>
      <c r="B4063" s="56"/>
      <c r="C4063" s="7" t="s">
        <v>118</v>
      </c>
      <c r="D4063" s="7" t="s">
        <v>6559</v>
      </c>
      <c r="E4063" s="7"/>
      <c r="F4063" s="64"/>
      <c r="G4063" s="6"/>
      <c r="H4063" s="6"/>
      <c r="I4063" s="10" t="s">
        <v>110</v>
      </c>
      <c r="J4063" s="11" t="s">
        <v>3256</v>
      </c>
      <c r="K4063" s="194" t="s">
        <v>510</v>
      </c>
      <c r="L4063" s="176"/>
      <c r="M4063" s="176">
        <v>1000</v>
      </c>
      <c r="N4063" s="80" t="s">
        <v>6855</v>
      </c>
      <c r="O4063" s="162"/>
      <c r="P4063" s="80" t="s">
        <v>3789</v>
      </c>
      <c r="Q4063" s="80"/>
      <c r="R4063" s="80"/>
      <c r="S4063" s="163"/>
      <c r="T4063" s="213"/>
      <c r="U4063" s="162"/>
      <c r="V4063" s="164"/>
      <c r="W4063" s="12" t="str">
        <f t="shared" si="841"/>
        <v>Mqtt1</v>
      </c>
      <c r="X4063" s="196" t="s">
        <v>10663</v>
      </c>
      <c r="Y4063" s="6" t="str">
        <f t="shared" si="844"/>
        <v>marpower/power-tag/technical-space-ventilator-out</v>
      </c>
      <c r="Z4063" s="103" t="str" cm="1">
        <f t="array" ref="Z4063">IF(COUNTIF(N4063,"spare"),"","$."&amp;_xlfn.REGEXEXTRACT(J4063,"^PT\d+[FQ]\d+_(.*)", 2))</f>
        <v>$.Total_Power_Factor</v>
      </c>
      <c r="AA4063" s="12">
        <f t="shared" si="846"/>
        <v>32</v>
      </c>
      <c r="AB4063" s="6" t="s">
        <v>195</v>
      </c>
      <c r="AC4063" s="103">
        <v>3084</v>
      </c>
      <c r="AJ4063" s="80"/>
      <c r="AK4063" s="113" t="s">
        <v>1426</v>
      </c>
      <c r="AN4063" s="80"/>
      <c r="AO4063" s="80"/>
      <c r="AP4063" s="80"/>
      <c r="AQ4063" s="80"/>
      <c r="AR4063" s="127"/>
      <c r="AS4063" s="80"/>
      <c r="AT4063" s="7"/>
      <c r="AU4063" s="7"/>
      <c r="AV4063" s="165"/>
      <c r="AW4063" s="166"/>
      <c r="AX4063" s="137"/>
      <c r="AY4063" s="147"/>
      <c r="AZ4063" s="167"/>
      <c r="BA4063" s="167"/>
      <c r="BB4063" s="147" t="str">
        <f t="shared" si="845"/>
        <v/>
      </c>
      <c r="BC4063" s="168"/>
      <c r="BD4063" s="165"/>
      <c r="BE4063" s="165"/>
      <c r="BF4063" s="165"/>
      <c r="BG4063" s="165"/>
      <c r="BH4063" s="165"/>
      <c r="BI4063" s="165"/>
      <c r="BJ4063" s="165"/>
      <c r="BK4063" s="165"/>
      <c r="BL4063" s="165"/>
      <c r="BM4063" s="165"/>
      <c r="BN4063" s="165"/>
      <c r="BO4063" s="165"/>
      <c r="BP4063" s="165"/>
      <c r="BQ4063" s="165"/>
      <c r="BS4063" s="6"/>
      <c r="BT4063" s="11"/>
      <c r="BU4063" s="6"/>
      <c r="BV4063" s="6"/>
    </row>
    <row r="4064" spans="1:74" ht="15.75" x14ac:dyDescent="0.25">
      <c r="A4064" s="52" t="s">
        <v>1422</v>
      </c>
      <c r="B4064" s="56"/>
      <c r="C4064" s="7" t="s">
        <v>118</v>
      </c>
      <c r="D4064" s="7" t="s">
        <v>6559</v>
      </c>
      <c r="E4064" s="7"/>
      <c r="F4064" s="64"/>
      <c r="G4064" s="6"/>
      <c r="H4064" s="6"/>
      <c r="I4064" s="10" t="s">
        <v>110</v>
      </c>
      <c r="J4064" s="11" t="s">
        <v>3257</v>
      </c>
      <c r="K4064" s="194" t="s">
        <v>510</v>
      </c>
      <c r="L4064" s="176"/>
      <c r="M4064" s="176">
        <v>1000</v>
      </c>
      <c r="N4064" s="80" t="s">
        <v>6855</v>
      </c>
      <c r="O4064" s="162"/>
      <c r="P4064" s="80" t="s">
        <v>3790</v>
      </c>
      <c r="Q4064" s="80"/>
      <c r="R4064" s="80"/>
      <c r="S4064" s="163"/>
      <c r="T4064" s="213"/>
      <c r="U4064" s="162"/>
      <c r="V4064" s="164"/>
      <c r="W4064" s="12" t="str">
        <f t="shared" si="841"/>
        <v>Mqtt1</v>
      </c>
      <c r="X4064" s="196" t="s">
        <v>10664</v>
      </c>
      <c r="Y4064" s="6" t="str">
        <f t="shared" si="844"/>
        <v>marpower/power-tag/fresh-air-unit-fore-ship</v>
      </c>
      <c r="Z4064" s="103" t="str" cm="1">
        <f t="array" ref="Z4064">IF(COUNTIF(N4064,"spare"),"","$."&amp;_xlfn.REGEXEXTRACT(J4064,"^PT\d+[FQ]\d+_(.*)", 2))</f>
        <v>$.RMS_Current_Phase_A</v>
      </c>
      <c r="AA4064" s="12">
        <f>AA4049+1</f>
        <v>33</v>
      </c>
      <c r="AB4064" s="6" t="s">
        <v>195</v>
      </c>
      <c r="AC4064" s="103">
        <v>3000</v>
      </c>
      <c r="AJ4064" s="80"/>
      <c r="AK4064" s="113" t="s">
        <v>1423</v>
      </c>
      <c r="AN4064" s="80"/>
      <c r="AO4064" s="80"/>
      <c r="AP4064" s="80"/>
      <c r="AQ4064" s="80"/>
      <c r="AR4064" s="127"/>
      <c r="AS4064" s="80"/>
      <c r="AT4064" s="7"/>
      <c r="AU4064" s="7"/>
      <c r="AV4064" s="165"/>
      <c r="AW4064" s="166"/>
      <c r="AX4064" s="137"/>
      <c r="AY4064" s="147"/>
      <c r="AZ4064" s="167"/>
      <c r="BA4064" s="167"/>
      <c r="BB4064" s="147" t="str">
        <f t="shared" ref="BB4064:BB4078" si="847">IF(ISNUMBER(AM4064),"1","")</f>
        <v/>
      </c>
      <c r="BC4064" s="168"/>
      <c r="BD4064" s="165"/>
      <c r="BE4064" s="165"/>
      <c r="BF4064" s="165"/>
      <c r="BG4064" s="165"/>
      <c r="BH4064" s="165"/>
      <c r="BI4064" s="165"/>
      <c r="BJ4064" s="165"/>
      <c r="BK4064" s="165"/>
      <c r="BL4064" s="165"/>
      <c r="BM4064" s="165"/>
      <c r="BN4064" s="165"/>
      <c r="BO4064" s="165"/>
      <c r="BP4064" s="165"/>
      <c r="BQ4064" s="165"/>
      <c r="BS4064" s="6"/>
      <c r="BT4064" s="11"/>
      <c r="BU4064" s="6"/>
      <c r="BV4064" s="6"/>
    </row>
    <row r="4065" spans="1:74" ht="15.75" x14ac:dyDescent="0.25">
      <c r="A4065" s="52" t="s">
        <v>1422</v>
      </c>
      <c r="B4065" s="56"/>
      <c r="C4065" s="7" t="s">
        <v>118</v>
      </c>
      <c r="D4065" s="7" t="s">
        <v>6559</v>
      </c>
      <c r="E4065" s="7"/>
      <c r="F4065" s="64"/>
      <c r="G4065" s="6"/>
      <c r="H4065" s="6"/>
      <c r="I4065" s="10" t="s">
        <v>110</v>
      </c>
      <c r="J4065" s="11" t="s">
        <v>3258</v>
      </c>
      <c r="K4065" s="194" t="s">
        <v>510</v>
      </c>
      <c r="L4065" s="176"/>
      <c r="M4065" s="176">
        <v>1000</v>
      </c>
      <c r="N4065" s="80" t="s">
        <v>6855</v>
      </c>
      <c r="O4065" s="162"/>
      <c r="P4065" s="80" t="s">
        <v>3791</v>
      </c>
      <c r="Q4065" s="80"/>
      <c r="R4065" s="80"/>
      <c r="S4065" s="163"/>
      <c r="T4065" s="213"/>
      <c r="U4065" s="162"/>
      <c r="V4065" s="164"/>
      <c r="W4065" s="12" t="str">
        <f t="shared" si="841"/>
        <v>Mqtt1</v>
      </c>
      <c r="X4065" s="196" t="s">
        <v>10664</v>
      </c>
      <c r="Y4065" s="6" t="str">
        <f t="shared" si="844"/>
        <v>marpower/power-tag/fresh-air-unit-fore-ship</v>
      </c>
      <c r="Z4065" s="103" t="str" cm="1">
        <f t="array" ref="Z4065">IF(COUNTIF(N4065,"spare"),"","$."&amp;_xlfn.REGEXEXTRACT(J4065,"^PT\d+[FQ]\d+_(.*)", 2))</f>
        <v>$.RMS_Current_Phase_B</v>
      </c>
      <c r="AA4065" s="12">
        <f t="shared" ref="AA4065:AA4078" si="848">AA4050+1</f>
        <v>33</v>
      </c>
      <c r="AB4065" s="6" t="s">
        <v>195</v>
      </c>
      <c r="AC4065" s="103">
        <v>3002</v>
      </c>
      <c r="AJ4065" s="80"/>
      <c r="AK4065" s="113" t="s">
        <v>1423</v>
      </c>
      <c r="AN4065" s="80"/>
      <c r="AO4065" s="80"/>
      <c r="AP4065" s="80"/>
      <c r="AQ4065" s="80"/>
      <c r="AR4065" s="127"/>
      <c r="AS4065" s="80"/>
      <c r="AT4065" s="7"/>
      <c r="AU4065" s="7"/>
      <c r="AV4065" s="165"/>
      <c r="AW4065" s="166"/>
      <c r="AX4065" s="137"/>
      <c r="AY4065" s="147"/>
      <c r="AZ4065" s="167"/>
      <c r="BA4065" s="167"/>
      <c r="BB4065" s="147" t="str">
        <f t="shared" si="847"/>
        <v/>
      </c>
      <c r="BC4065" s="168"/>
      <c r="BD4065" s="165"/>
      <c r="BE4065" s="165"/>
      <c r="BF4065" s="165"/>
      <c r="BG4065" s="165"/>
      <c r="BH4065" s="165"/>
      <c r="BI4065" s="165"/>
      <c r="BJ4065" s="165"/>
      <c r="BK4065" s="165"/>
      <c r="BL4065" s="165"/>
      <c r="BM4065" s="165"/>
      <c r="BN4065" s="165"/>
      <c r="BO4065" s="165"/>
      <c r="BP4065" s="165"/>
      <c r="BQ4065" s="165"/>
      <c r="BS4065" s="6"/>
      <c r="BT4065" s="11"/>
      <c r="BU4065" s="6"/>
      <c r="BV4065" s="6"/>
    </row>
    <row r="4066" spans="1:74" ht="15.75" x14ac:dyDescent="0.25">
      <c r="A4066" s="52" t="s">
        <v>1422</v>
      </c>
      <c r="B4066" s="56"/>
      <c r="C4066" s="7" t="s">
        <v>118</v>
      </c>
      <c r="D4066" s="7" t="s">
        <v>6559</v>
      </c>
      <c r="E4066" s="7"/>
      <c r="F4066" s="64"/>
      <c r="G4066" s="6"/>
      <c r="H4066" s="6"/>
      <c r="I4066" s="10" t="s">
        <v>110</v>
      </c>
      <c r="J4066" s="11" t="s">
        <v>3259</v>
      </c>
      <c r="K4066" s="194" t="s">
        <v>510</v>
      </c>
      <c r="L4066" s="176"/>
      <c r="M4066" s="176">
        <v>1000</v>
      </c>
      <c r="N4066" s="80" t="s">
        <v>6855</v>
      </c>
      <c r="O4066" s="162"/>
      <c r="P4066" s="80" t="s">
        <v>3792</v>
      </c>
      <c r="Q4066" s="80"/>
      <c r="R4066" s="80"/>
      <c r="S4066" s="163"/>
      <c r="T4066" s="213"/>
      <c r="U4066" s="162"/>
      <c r="V4066" s="164"/>
      <c r="W4066" s="12" t="str">
        <f t="shared" si="841"/>
        <v>Mqtt1</v>
      </c>
      <c r="X4066" s="196" t="s">
        <v>10664</v>
      </c>
      <c r="Y4066" s="6" t="str">
        <f t="shared" si="844"/>
        <v>marpower/power-tag/fresh-air-unit-fore-ship</v>
      </c>
      <c r="Z4066" s="103" t="str" cm="1">
        <f t="array" ref="Z4066">IF(COUNTIF(N4066,"spare"),"","$."&amp;_xlfn.REGEXEXTRACT(J4066,"^PT\d+[FQ]\d+_(.*)", 2))</f>
        <v>$.RMS_Current_Phase_C</v>
      </c>
      <c r="AA4066" s="12">
        <f t="shared" si="848"/>
        <v>33</v>
      </c>
      <c r="AB4066" s="6" t="s">
        <v>195</v>
      </c>
      <c r="AC4066" s="103">
        <v>3004</v>
      </c>
      <c r="AJ4066" s="80"/>
      <c r="AK4066" s="113" t="s">
        <v>1423</v>
      </c>
      <c r="AN4066" s="80"/>
      <c r="AO4066" s="80"/>
      <c r="AP4066" s="80"/>
      <c r="AQ4066" s="80"/>
      <c r="AR4066" s="127"/>
      <c r="AS4066" s="80"/>
      <c r="AT4066" s="7"/>
      <c r="AU4066" s="7"/>
      <c r="AV4066" s="165"/>
      <c r="AW4066" s="166"/>
      <c r="AX4066" s="137"/>
      <c r="AY4066" s="147"/>
      <c r="AZ4066" s="167"/>
      <c r="BA4066" s="167"/>
      <c r="BB4066" s="147" t="str">
        <f t="shared" si="847"/>
        <v/>
      </c>
      <c r="BC4066" s="168"/>
      <c r="BD4066" s="165"/>
      <c r="BE4066" s="165"/>
      <c r="BF4066" s="165"/>
      <c r="BG4066" s="165"/>
      <c r="BH4066" s="165"/>
      <c r="BI4066" s="165"/>
      <c r="BJ4066" s="165"/>
      <c r="BK4066" s="165"/>
      <c r="BL4066" s="165"/>
      <c r="BM4066" s="165"/>
      <c r="BN4066" s="165"/>
      <c r="BO4066" s="165"/>
      <c r="BP4066" s="165"/>
      <c r="BQ4066" s="165"/>
      <c r="BS4066" s="6"/>
      <c r="BT4066" s="11"/>
      <c r="BU4066" s="6"/>
      <c r="BV4066" s="6"/>
    </row>
    <row r="4067" spans="1:74" ht="15.75" x14ac:dyDescent="0.25">
      <c r="A4067" s="52" t="s">
        <v>1422</v>
      </c>
      <c r="B4067" s="56"/>
      <c r="C4067" s="7" t="s">
        <v>118</v>
      </c>
      <c r="D4067" s="7" t="s">
        <v>6559</v>
      </c>
      <c r="E4067" s="7"/>
      <c r="F4067" s="64"/>
      <c r="G4067" s="6"/>
      <c r="H4067" s="6"/>
      <c r="I4067" s="10" t="s">
        <v>110</v>
      </c>
      <c r="J4067" s="11" t="s">
        <v>3260</v>
      </c>
      <c r="K4067" s="194" t="s">
        <v>510</v>
      </c>
      <c r="L4067" s="176"/>
      <c r="M4067" s="176">
        <v>1000</v>
      </c>
      <c r="N4067" s="80" t="s">
        <v>6855</v>
      </c>
      <c r="O4067" s="162"/>
      <c r="P4067" s="80" t="s">
        <v>3793</v>
      </c>
      <c r="Q4067" s="80"/>
      <c r="R4067" s="80"/>
      <c r="S4067" s="163"/>
      <c r="T4067" s="213"/>
      <c r="U4067" s="162"/>
      <c r="V4067" s="164"/>
      <c r="W4067" s="12" t="str">
        <f t="shared" si="841"/>
        <v>Mqtt1</v>
      </c>
      <c r="X4067" s="196" t="s">
        <v>10664</v>
      </c>
      <c r="Y4067" s="6" t="str">
        <f t="shared" si="844"/>
        <v>marpower/power-tag/fresh-air-unit-fore-ship</v>
      </c>
      <c r="Z4067" s="103" t="str" cm="1">
        <f t="array" ref="Z4067">IF(COUNTIF(N4067,"spare"),"","$."&amp;_xlfn.REGEXEXTRACT(J4067,"^PT\d+[FQ]\d+_(.*)", 2))</f>
        <v>$.RMS_Current_Phase_Neut</v>
      </c>
      <c r="AA4067" s="12">
        <f t="shared" si="848"/>
        <v>33</v>
      </c>
      <c r="AB4067" s="6" t="s">
        <v>195</v>
      </c>
      <c r="AC4067" s="103">
        <v>3006</v>
      </c>
      <c r="AJ4067" s="80"/>
      <c r="AK4067" s="113" t="s">
        <v>1423</v>
      </c>
      <c r="AN4067" s="80"/>
      <c r="AO4067" s="80"/>
      <c r="AP4067" s="80"/>
      <c r="AQ4067" s="80"/>
      <c r="AR4067" s="127"/>
      <c r="AS4067" s="80"/>
      <c r="AT4067" s="7"/>
      <c r="AU4067" s="7"/>
      <c r="AV4067" s="165"/>
      <c r="AW4067" s="166"/>
      <c r="AX4067" s="137"/>
      <c r="AY4067" s="147"/>
      <c r="AZ4067" s="167"/>
      <c r="BA4067" s="167"/>
      <c r="BB4067" s="147" t="str">
        <f t="shared" si="847"/>
        <v/>
      </c>
      <c r="BC4067" s="168"/>
      <c r="BD4067" s="165"/>
      <c r="BE4067" s="165"/>
      <c r="BF4067" s="165"/>
      <c r="BG4067" s="165"/>
      <c r="BH4067" s="165"/>
      <c r="BI4067" s="165"/>
      <c r="BJ4067" s="165"/>
      <c r="BK4067" s="165"/>
      <c r="BL4067" s="165"/>
      <c r="BM4067" s="165"/>
      <c r="BN4067" s="165"/>
      <c r="BO4067" s="165"/>
      <c r="BP4067" s="165"/>
      <c r="BQ4067" s="165"/>
      <c r="BS4067" s="6"/>
      <c r="BT4067" s="11"/>
      <c r="BU4067" s="6"/>
      <c r="BV4067" s="6"/>
    </row>
    <row r="4068" spans="1:74" ht="15.75" x14ac:dyDescent="0.25">
      <c r="A4068" s="52" t="s">
        <v>1422</v>
      </c>
      <c r="B4068" s="56"/>
      <c r="C4068" s="7" t="s">
        <v>118</v>
      </c>
      <c r="D4068" s="7" t="s">
        <v>6559</v>
      </c>
      <c r="E4068" s="7"/>
      <c r="F4068" s="64"/>
      <c r="G4068" s="6"/>
      <c r="H4068" s="6"/>
      <c r="I4068" s="10" t="s">
        <v>110</v>
      </c>
      <c r="J4068" s="11" t="s">
        <v>8361</v>
      </c>
      <c r="K4068" s="194" t="s">
        <v>510</v>
      </c>
      <c r="L4068" s="176"/>
      <c r="M4068" s="176">
        <v>1000</v>
      </c>
      <c r="N4068" s="80" t="s">
        <v>6855</v>
      </c>
      <c r="O4068" s="162"/>
      <c r="P4068" s="80" t="s">
        <v>3794</v>
      </c>
      <c r="Q4068" s="80"/>
      <c r="R4068" s="80"/>
      <c r="S4068" s="163"/>
      <c r="T4068" s="213"/>
      <c r="U4068" s="162"/>
      <c r="V4068" s="164"/>
      <c r="W4068" s="12" t="str">
        <f t="shared" si="841"/>
        <v>Mqtt1</v>
      </c>
      <c r="X4068" s="196" t="s">
        <v>10664</v>
      </c>
      <c r="Y4068" s="6" t="str">
        <f t="shared" si="844"/>
        <v>marpower/power-tag/fresh-air-unit-fore-ship</v>
      </c>
      <c r="Z4068" s="103" t="str" cm="1">
        <f t="array" ref="Z4068">IF(COUNTIF(N4068,"spare"),"","$."&amp;_xlfn.REGEXEXTRACT(J4068,"^PT\d+[FQ]\d+_(.*)", 2))</f>
        <v>$.RMS_Voltage_A_N</v>
      </c>
      <c r="AA4068" s="12">
        <f t="shared" si="848"/>
        <v>33</v>
      </c>
      <c r="AB4068" s="6" t="s">
        <v>195</v>
      </c>
      <c r="AC4068" s="103">
        <v>3028</v>
      </c>
      <c r="AJ4068" s="80"/>
      <c r="AK4068" s="113" t="s">
        <v>1424</v>
      </c>
      <c r="AN4068" s="80"/>
      <c r="AO4068" s="80"/>
      <c r="AP4068" s="80"/>
      <c r="AQ4068" s="80"/>
      <c r="AR4068" s="127"/>
      <c r="AS4068" s="80"/>
      <c r="AT4068" s="7"/>
      <c r="AU4068" s="7"/>
      <c r="AV4068" s="165"/>
      <c r="AW4068" s="166"/>
      <c r="AX4068" s="137"/>
      <c r="AY4068" s="147"/>
      <c r="AZ4068" s="167"/>
      <c r="BA4068" s="167"/>
      <c r="BB4068" s="147" t="str">
        <f t="shared" si="847"/>
        <v/>
      </c>
      <c r="BC4068" s="168"/>
      <c r="BD4068" s="165"/>
      <c r="BE4068" s="165"/>
      <c r="BF4068" s="165"/>
      <c r="BG4068" s="165"/>
      <c r="BH4068" s="165"/>
      <c r="BI4068" s="165"/>
      <c r="BJ4068" s="165"/>
      <c r="BK4068" s="165"/>
      <c r="BL4068" s="165"/>
      <c r="BM4068" s="165"/>
      <c r="BN4068" s="165"/>
      <c r="BO4068" s="165"/>
      <c r="BP4068" s="165"/>
      <c r="BQ4068" s="165"/>
      <c r="BS4068" s="6"/>
      <c r="BT4068" s="11"/>
      <c r="BU4068" s="6"/>
      <c r="BV4068" s="6"/>
    </row>
    <row r="4069" spans="1:74" ht="15.75" x14ac:dyDescent="0.25">
      <c r="A4069" s="52" t="s">
        <v>1422</v>
      </c>
      <c r="B4069" s="56"/>
      <c r="C4069" s="7" t="s">
        <v>118</v>
      </c>
      <c r="D4069" s="7" t="s">
        <v>6559</v>
      </c>
      <c r="E4069" s="7"/>
      <c r="F4069" s="64"/>
      <c r="G4069" s="6"/>
      <c r="H4069" s="6"/>
      <c r="I4069" s="10" t="s">
        <v>110</v>
      </c>
      <c r="J4069" s="11" t="s">
        <v>8538</v>
      </c>
      <c r="K4069" s="194" t="s">
        <v>510</v>
      </c>
      <c r="L4069" s="176"/>
      <c r="M4069" s="176">
        <v>1000</v>
      </c>
      <c r="N4069" s="80" t="s">
        <v>6855</v>
      </c>
      <c r="O4069" s="162"/>
      <c r="P4069" s="80" t="s">
        <v>3795</v>
      </c>
      <c r="Q4069" s="80"/>
      <c r="R4069" s="80"/>
      <c r="S4069" s="163"/>
      <c r="T4069" s="213"/>
      <c r="U4069" s="162"/>
      <c r="V4069" s="164"/>
      <c r="W4069" s="12" t="str">
        <f t="shared" si="841"/>
        <v>Mqtt1</v>
      </c>
      <c r="X4069" s="196" t="s">
        <v>10664</v>
      </c>
      <c r="Y4069" s="6" t="str">
        <f t="shared" si="844"/>
        <v>marpower/power-tag/fresh-air-unit-fore-ship</v>
      </c>
      <c r="Z4069" s="103" t="str" cm="1">
        <f t="array" ref="Z4069">IF(COUNTIF(N4069,"spare"),"","$."&amp;_xlfn.REGEXEXTRACT(J4069,"^PT\d+[FQ]\d+_(.*)", 2))</f>
        <v>$.RMS_Voltage_B_N</v>
      </c>
      <c r="AA4069" s="12">
        <f t="shared" si="848"/>
        <v>33</v>
      </c>
      <c r="AB4069" s="6" t="s">
        <v>195</v>
      </c>
      <c r="AC4069" s="103">
        <v>3030</v>
      </c>
      <c r="AJ4069" s="80"/>
      <c r="AK4069" s="113" t="s">
        <v>1424</v>
      </c>
      <c r="AN4069" s="80"/>
      <c r="AO4069" s="80"/>
      <c r="AP4069" s="80"/>
      <c r="AQ4069" s="80"/>
      <c r="AR4069" s="127"/>
      <c r="AS4069" s="80"/>
      <c r="AT4069" s="7"/>
      <c r="AU4069" s="7"/>
      <c r="AV4069" s="165"/>
      <c r="AW4069" s="166"/>
      <c r="AX4069" s="137"/>
      <c r="AY4069" s="147"/>
      <c r="AZ4069" s="167"/>
      <c r="BA4069" s="167"/>
      <c r="BB4069" s="147" t="str">
        <f t="shared" si="847"/>
        <v/>
      </c>
      <c r="BC4069" s="168"/>
      <c r="BD4069" s="165"/>
      <c r="BE4069" s="165"/>
      <c r="BF4069" s="165"/>
      <c r="BG4069" s="165"/>
      <c r="BH4069" s="165"/>
      <c r="BI4069" s="165"/>
      <c r="BJ4069" s="165"/>
      <c r="BK4069" s="165"/>
      <c r="BL4069" s="165"/>
      <c r="BM4069" s="165"/>
      <c r="BN4069" s="165"/>
      <c r="BO4069" s="165"/>
      <c r="BP4069" s="165"/>
      <c r="BQ4069" s="165"/>
      <c r="BS4069" s="6"/>
      <c r="BT4069" s="11"/>
      <c r="BU4069" s="6"/>
      <c r="BV4069" s="6"/>
    </row>
    <row r="4070" spans="1:74" ht="15.75" x14ac:dyDescent="0.25">
      <c r="A4070" s="52" t="s">
        <v>1422</v>
      </c>
      <c r="B4070" s="56"/>
      <c r="C4070" s="7" t="s">
        <v>118</v>
      </c>
      <c r="D4070" s="7" t="s">
        <v>6559</v>
      </c>
      <c r="E4070" s="7"/>
      <c r="F4070" s="64"/>
      <c r="G4070" s="6"/>
      <c r="H4070" s="6"/>
      <c r="I4070" s="10" t="s">
        <v>110</v>
      </c>
      <c r="J4070" s="11" t="s">
        <v>8715</v>
      </c>
      <c r="K4070" s="194" t="s">
        <v>510</v>
      </c>
      <c r="L4070" s="176"/>
      <c r="M4070" s="176">
        <v>1000</v>
      </c>
      <c r="N4070" s="80" t="s">
        <v>6855</v>
      </c>
      <c r="O4070" s="162"/>
      <c r="P4070" s="80" t="s">
        <v>3796</v>
      </c>
      <c r="Q4070" s="80"/>
      <c r="R4070" s="80"/>
      <c r="S4070" s="163"/>
      <c r="T4070" s="213"/>
      <c r="U4070" s="162"/>
      <c r="V4070" s="164"/>
      <c r="W4070" s="12" t="str">
        <f t="shared" si="841"/>
        <v>Mqtt1</v>
      </c>
      <c r="X4070" s="196" t="s">
        <v>10664</v>
      </c>
      <c r="Y4070" s="6" t="str">
        <f t="shared" si="844"/>
        <v>marpower/power-tag/fresh-air-unit-fore-ship</v>
      </c>
      <c r="Z4070" s="103" t="str" cm="1">
        <f t="array" ref="Z4070">IF(COUNTIF(N4070,"spare"),"","$."&amp;_xlfn.REGEXEXTRACT(J4070,"^PT\d+[FQ]\d+_(.*)", 2))</f>
        <v>$.RMS_Voltage_C_N</v>
      </c>
      <c r="AA4070" s="12">
        <f t="shared" si="848"/>
        <v>33</v>
      </c>
      <c r="AB4070" s="6" t="s">
        <v>195</v>
      </c>
      <c r="AC4070" s="103">
        <v>3032</v>
      </c>
      <c r="AJ4070" s="80"/>
      <c r="AK4070" s="113" t="s">
        <v>1424</v>
      </c>
      <c r="AN4070" s="80"/>
      <c r="AO4070" s="80"/>
      <c r="AP4070" s="80"/>
      <c r="AQ4070" s="80"/>
      <c r="AR4070" s="127"/>
      <c r="AS4070" s="80"/>
      <c r="AT4070" s="7"/>
      <c r="AU4070" s="7"/>
      <c r="AV4070" s="165"/>
      <c r="AW4070" s="166"/>
      <c r="AX4070" s="137"/>
      <c r="AY4070" s="147"/>
      <c r="AZ4070" s="167"/>
      <c r="BA4070" s="167"/>
      <c r="BB4070" s="147" t="str">
        <f t="shared" si="847"/>
        <v/>
      </c>
      <c r="BC4070" s="168"/>
      <c r="BD4070" s="165"/>
      <c r="BE4070" s="165"/>
      <c r="BF4070" s="165"/>
      <c r="BG4070" s="165"/>
      <c r="BH4070" s="165"/>
      <c r="BI4070" s="165"/>
      <c r="BJ4070" s="165"/>
      <c r="BK4070" s="165"/>
      <c r="BL4070" s="165"/>
      <c r="BM4070" s="165"/>
      <c r="BN4070" s="165"/>
      <c r="BO4070" s="165"/>
      <c r="BP4070" s="165"/>
      <c r="BQ4070" s="165"/>
      <c r="BS4070" s="6"/>
      <c r="BT4070" s="11"/>
      <c r="BU4070" s="6"/>
      <c r="BV4070" s="6"/>
    </row>
    <row r="4071" spans="1:74" ht="15.75" x14ac:dyDescent="0.25">
      <c r="A4071" s="52" t="s">
        <v>1422</v>
      </c>
      <c r="B4071" s="56"/>
      <c r="C4071" s="7" t="s">
        <v>118</v>
      </c>
      <c r="D4071" s="7" t="s">
        <v>6559</v>
      </c>
      <c r="E4071" s="7"/>
      <c r="F4071" s="64"/>
      <c r="G4071" s="6"/>
      <c r="H4071" s="6"/>
      <c r="I4071" s="10" t="s">
        <v>110</v>
      </c>
      <c r="J4071" s="11" t="s">
        <v>3261</v>
      </c>
      <c r="K4071" s="194" t="s">
        <v>510</v>
      </c>
      <c r="L4071" s="176"/>
      <c r="M4071" s="176">
        <v>1000</v>
      </c>
      <c r="N4071" s="80" t="s">
        <v>6855</v>
      </c>
      <c r="O4071" s="162"/>
      <c r="P4071" s="80" t="s">
        <v>3797</v>
      </c>
      <c r="Q4071" s="80"/>
      <c r="R4071" s="80"/>
      <c r="S4071" s="163"/>
      <c r="T4071" s="213"/>
      <c r="U4071" s="162"/>
      <c r="V4071" s="164"/>
      <c r="W4071" s="12" t="str">
        <f t="shared" si="841"/>
        <v>Mqtt1</v>
      </c>
      <c r="X4071" s="196" t="s">
        <v>10664</v>
      </c>
      <c r="Y4071" s="6" t="str">
        <f t="shared" si="844"/>
        <v>marpower/power-tag/fresh-air-unit-fore-ship</v>
      </c>
      <c r="Z4071" s="103" t="str" cm="1">
        <f t="array" ref="Z4071">IF(COUNTIF(N4071,"spare"),"","$."&amp;_xlfn.REGEXEXTRACT(J4071,"^PT\d+[FQ]\d+_(.*)", 2))</f>
        <v>$.Active_Power_Phase_A</v>
      </c>
      <c r="AA4071" s="12">
        <f t="shared" si="848"/>
        <v>33</v>
      </c>
      <c r="AB4071" s="6" t="s">
        <v>195</v>
      </c>
      <c r="AC4071" s="103">
        <v>3054</v>
      </c>
      <c r="AJ4071" s="80"/>
      <c r="AK4071" s="113" t="s">
        <v>1425</v>
      </c>
      <c r="AN4071" s="80"/>
      <c r="AO4071" s="80"/>
      <c r="AP4071" s="80"/>
      <c r="AQ4071" s="80"/>
      <c r="AR4071" s="127"/>
      <c r="AS4071" s="80"/>
      <c r="AT4071" s="7"/>
      <c r="AU4071" s="7"/>
      <c r="AV4071" s="165"/>
      <c r="AW4071" s="166"/>
      <c r="AX4071" s="137"/>
      <c r="AY4071" s="147"/>
      <c r="AZ4071" s="167"/>
      <c r="BA4071" s="167"/>
      <c r="BB4071" s="147" t="str">
        <f t="shared" si="847"/>
        <v/>
      </c>
      <c r="BC4071" s="168"/>
      <c r="BD4071" s="165"/>
      <c r="BE4071" s="165"/>
      <c r="BF4071" s="165"/>
      <c r="BG4071" s="165"/>
      <c r="BH4071" s="165"/>
      <c r="BI4071" s="165"/>
      <c r="BJ4071" s="165"/>
      <c r="BK4071" s="165"/>
      <c r="BL4071" s="165"/>
      <c r="BM4071" s="165"/>
      <c r="BN4071" s="165"/>
      <c r="BO4071" s="165"/>
      <c r="BP4071" s="165"/>
      <c r="BQ4071" s="165"/>
      <c r="BS4071" s="6"/>
      <c r="BT4071" s="11"/>
      <c r="BU4071" s="6"/>
      <c r="BV4071" s="6"/>
    </row>
    <row r="4072" spans="1:74" ht="15.75" x14ac:dyDescent="0.25">
      <c r="A4072" s="52" t="s">
        <v>1422</v>
      </c>
      <c r="B4072" s="56"/>
      <c r="C4072" s="7" t="s">
        <v>118</v>
      </c>
      <c r="D4072" s="7" t="s">
        <v>6559</v>
      </c>
      <c r="E4072" s="7"/>
      <c r="F4072" s="64"/>
      <c r="G4072" s="6"/>
      <c r="H4072" s="6"/>
      <c r="I4072" s="10" t="s">
        <v>110</v>
      </c>
      <c r="J4072" s="11" t="s">
        <v>3262</v>
      </c>
      <c r="K4072" s="194" t="s">
        <v>510</v>
      </c>
      <c r="L4072" s="176"/>
      <c r="M4072" s="176">
        <v>1000</v>
      </c>
      <c r="N4072" s="80" t="s">
        <v>6855</v>
      </c>
      <c r="O4072" s="162"/>
      <c r="P4072" s="80" t="s">
        <v>3798</v>
      </c>
      <c r="Q4072" s="80"/>
      <c r="R4072" s="80"/>
      <c r="S4072" s="163"/>
      <c r="T4072" s="213"/>
      <c r="U4072" s="162"/>
      <c r="V4072" s="164"/>
      <c r="W4072" s="12" t="str">
        <f t="shared" si="841"/>
        <v>Mqtt1</v>
      </c>
      <c r="X4072" s="196" t="s">
        <v>10664</v>
      </c>
      <c r="Y4072" s="6" t="str">
        <f t="shared" si="844"/>
        <v>marpower/power-tag/fresh-air-unit-fore-ship</v>
      </c>
      <c r="Z4072" s="103" t="str" cm="1">
        <f t="array" ref="Z4072">IF(COUNTIF(N4072,"spare"),"","$."&amp;_xlfn.REGEXEXTRACT(J4072,"^PT\d+[FQ]\d+_(.*)", 2))</f>
        <v>$.Active_Power_Phase_B</v>
      </c>
      <c r="AA4072" s="12">
        <f t="shared" si="848"/>
        <v>33</v>
      </c>
      <c r="AB4072" s="6" t="s">
        <v>195</v>
      </c>
      <c r="AC4072" s="103">
        <v>3056</v>
      </c>
      <c r="AJ4072" s="80"/>
      <c r="AK4072" s="113" t="s">
        <v>1425</v>
      </c>
      <c r="AN4072" s="80"/>
      <c r="AO4072" s="80"/>
      <c r="AP4072" s="80"/>
      <c r="AQ4072" s="80"/>
      <c r="AR4072" s="127"/>
      <c r="AS4072" s="80"/>
      <c r="AT4072" s="7"/>
      <c r="AU4072" s="7"/>
      <c r="AV4072" s="165"/>
      <c r="AW4072" s="166"/>
      <c r="AX4072" s="137"/>
      <c r="AY4072" s="147"/>
      <c r="AZ4072" s="167"/>
      <c r="BA4072" s="167"/>
      <c r="BB4072" s="147" t="str">
        <f t="shared" si="847"/>
        <v/>
      </c>
      <c r="BC4072" s="168"/>
      <c r="BD4072" s="165"/>
      <c r="BE4072" s="165"/>
      <c r="BF4072" s="165"/>
      <c r="BG4072" s="165"/>
      <c r="BH4072" s="165"/>
      <c r="BI4072" s="165"/>
      <c r="BJ4072" s="165"/>
      <c r="BK4072" s="165"/>
      <c r="BL4072" s="165"/>
      <c r="BM4072" s="165"/>
      <c r="BN4072" s="165"/>
      <c r="BO4072" s="165"/>
      <c r="BP4072" s="165"/>
      <c r="BQ4072" s="165"/>
      <c r="BS4072" s="6"/>
      <c r="BT4072" s="11"/>
      <c r="BU4072" s="6"/>
      <c r="BV4072" s="6"/>
    </row>
    <row r="4073" spans="1:74" ht="15.75" x14ac:dyDescent="0.25">
      <c r="A4073" s="52" t="s">
        <v>1422</v>
      </c>
      <c r="B4073" s="56"/>
      <c r="C4073" s="7" t="s">
        <v>118</v>
      </c>
      <c r="D4073" s="7" t="s">
        <v>6559</v>
      </c>
      <c r="E4073" s="7"/>
      <c r="F4073" s="64"/>
      <c r="G4073" s="6"/>
      <c r="H4073" s="6"/>
      <c r="I4073" s="10" t="s">
        <v>110</v>
      </c>
      <c r="J4073" s="11" t="s">
        <v>3263</v>
      </c>
      <c r="K4073" s="194" t="s">
        <v>510</v>
      </c>
      <c r="L4073" s="176"/>
      <c r="M4073" s="176">
        <v>1000</v>
      </c>
      <c r="N4073" s="80" t="s">
        <v>6855</v>
      </c>
      <c r="O4073" s="162"/>
      <c r="P4073" s="80" t="s">
        <v>3799</v>
      </c>
      <c r="Q4073" s="80"/>
      <c r="R4073" s="80"/>
      <c r="S4073" s="163"/>
      <c r="T4073" s="213"/>
      <c r="U4073" s="162"/>
      <c r="V4073" s="164"/>
      <c r="W4073" s="12" t="str">
        <f t="shared" si="841"/>
        <v>Mqtt1</v>
      </c>
      <c r="X4073" s="196" t="s">
        <v>10664</v>
      </c>
      <c r="Y4073" s="6" t="str">
        <f t="shared" si="844"/>
        <v>marpower/power-tag/fresh-air-unit-fore-ship</v>
      </c>
      <c r="Z4073" s="103" t="str" cm="1">
        <f t="array" ref="Z4073">IF(COUNTIF(N4073,"spare"),"","$."&amp;_xlfn.REGEXEXTRACT(J4073,"^PT\d+[FQ]\d+_(.*)", 2))</f>
        <v>$.Active_Power_Phase_C</v>
      </c>
      <c r="AA4073" s="12">
        <f t="shared" si="848"/>
        <v>33</v>
      </c>
      <c r="AB4073" s="6" t="s">
        <v>195</v>
      </c>
      <c r="AC4073" s="103">
        <v>3058</v>
      </c>
      <c r="AJ4073" s="80"/>
      <c r="AK4073" s="113" t="s">
        <v>1425</v>
      </c>
      <c r="AN4073" s="80"/>
      <c r="AO4073" s="80"/>
      <c r="AP4073" s="80"/>
      <c r="AQ4073" s="80"/>
      <c r="AR4073" s="127"/>
      <c r="AS4073" s="80"/>
      <c r="AT4073" s="7"/>
      <c r="AU4073" s="7"/>
      <c r="AV4073" s="165"/>
      <c r="AW4073" s="166"/>
      <c r="AX4073" s="137"/>
      <c r="AY4073" s="147"/>
      <c r="AZ4073" s="167"/>
      <c r="BA4073" s="167"/>
      <c r="BB4073" s="147" t="str">
        <f t="shared" si="847"/>
        <v/>
      </c>
      <c r="BC4073" s="168"/>
      <c r="BD4073" s="165"/>
      <c r="BE4073" s="165"/>
      <c r="BF4073" s="165"/>
      <c r="BG4073" s="165"/>
      <c r="BH4073" s="165"/>
      <c r="BI4073" s="165"/>
      <c r="BJ4073" s="165"/>
      <c r="BK4073" s="165"/>
      <c r="BL4073" s="165"/>
      <c r="BM4073" s="165"/>
      <c r="BN4073" s="165"/>
      <c r="BO4073" s="165"/>
      <c r="BP4073" s="165"/>
      <c r="BQ4073" s="165"/>
      <c r="BS4073" s="6"/>
      <c r="BT4073" s="11"/>
      <c r="BU4073" s="6"/>
      <c r="BV4073" s="6"/>
    </row>
    <row r="4074" spans="1:74" ht="15.75" x14ac:dyDescent="0.25">
      <c r="A4074" s="52" t="s">
        <v>1422</v>
      </c>
      <c r="B4074" s="56"/>
      <c r="C4074" s="7" t="s">
        <v>118</v>
      </c>
      <c r="D4074" s="7" t="s">
        <v>6559</v>
      </c>
      <c r="E4074" s="7"/>
      <c r="F4074" s="64"/>
      <c r="G4074" s="6"/>
      <c r="H4074" s="6"/>
      <c r="I4074" s="10" t="s">
        <v>110</v>
      </c>
      <c r="J4074" s="11" t="s">
        <v>3264</v>
      </c>
      <c r="K4074" s="194" t="s">
        <v>510</v>
      </c>
      <c r="L4074" s="176"/>
      <c r="M4074" s="176">
        <v>1000</v>
      </c>
      <c r="N4074" s="80" t="s">
        <v>6855</v>
      </c>
      <c r="O4074" s="162"/>
      <c r="P4074" s="80" t="s">
        <v>3800</v>
      </c>
      <c r="Q4074" s="80"/>
      <c r="R4074" s="80"/>
      <c r="S4074" s="163"/>
      <c r="T4074" s="213"/>
      <c r="U4074" s="162"/>
      <c r="V4074" s="164"/>
      <c r="W4074" s="12" t="str">
        <f t="shared" si="841"/>
        <v>Mqtt1</v>
      </c>
      <c r="X4074" s="196" t="s">
        <v>10664</v>
      </c>
      <c r="Y4074" s="6" t="str">
        <f t="shared" si="844"/>
        <v>marpower/power-tag/fresh-air-unit-fore-ship</v>
      </c>
      <c r="Z4074" s="103" t="str" cm="1">
        <f t="array" ref="Z4074">IF(COUNTIF(N4074,"spare"),"","$."&amp;_xlfn.REGEXEXTRACT(J4074,"^PT\d+[FQ]\d+_(.*)", 2))</f>
        <v>$.Total_Active_Power</v>
      </c>
      <c r="AA4074" s="12">
        <f t="shared" si="848"/>
        <v>33</v>
      </c>
      <c r="AB4074" s="6" t="s">
        <v>195</v>
      </c>
      <c r="AC4074" s="103">
        <v>3060</v>
      </c>
      <c r="AJ4074" s="80"/>
      <c r="AK4074" s="113" t="s">
        <v>1425</v>
      </c>
      <c r="AN4074" s="80"/>
      <c r="AO4074" s="80"/>
      <c r="AP4074" s="80"/>
      <c r="AQ4074" s="80"/>
      <c r="AR4074" s="127"/>
      <c r="AS4074" s="80"/>
      <c r="AT4074" s="7"/>
      <c r="AU4074" s="7"/>
      <c r="AV4074" s="165"/>
      <c r="AW4074" s="166"/>
      <c r="AX4074" s="137"/>
      <c r="AY4074" s="147"/>
      <c r="AZ4074" s="167"/>
      <c r="BA4074" s="167"/>
      <c r="BB4074" s="147" t="str">
        <f t="shared" si="847"/>
        <v/>
      </c>
      <c r="BC4074" s="168"/>
      <c r="BD4074" s="165"/>
      <c r="BE4074" s="165"/>
      <c r="BF4074" s="165"/>
      <c r="BG4074" s="165"/>
      <c r="BH4074" s="165"/>
      <c r="BI4074" s="165"/>
      <c r="BJ4074" s="165"/>
      <c r="BK4074" s="165"/>
      <c r="BL4074" s="165"/>
      <c r="BM4074" s="165"/>
      <c r="BN4074" s="165"/>
      <c r="BO4074" s="165"/>
      <c r="BP4074" s="165"/>
      <c r="BQ4074" s="165"/>
      <c r="BS4074" s="6"/>
      <c r="BT4074" s="11"/>
      <c r="BU4074" s="6"/>
      <c r="BV4074" s="6"/>
    </row>
    <row r="4075" spans="1:74" ht="15.75" x14ac:dyDescent="0.25">
      <c r="A4075" s="52" t="s">
        <v>1422</v>
      </c>
      <c r="B4075" s="56"/>
      <c r="C4075" s="7" t="s">
        <v>118</v>
      </c>
      <c r="D4075" s="7" t="s">
        <v>6559</v>
      </c>
      <c r="E4075" s="7"/>
      <c r="F4075" s="64"/>
      <c r="G4075" s="6"/>
      <c r="H4075" s="6"/>
      <c r="I4075" s="10" t="s">
        <v>110</v>
      </c>
      <c r="J4075" s="11" t="s">
        <v>3265</v>
      </c>
      <c r="K4075" s="194" t="s">
        <v>510</v>
      </c>
      <c r="L4075" s="176"/>
      <c r="M4075" s="176">
        <v>1000</v>
      </c>
      <c r="N4075" s="80" t="s">
        <v>6855</v>
      </c>
      <c r="O4075" s="162"/>
      <c r="P4075" s="80" t="s">
        <v>3801</v>
      </c>
      <c r="Q4075" s="80"/>
      <c r="R4075" s="80"/>
      <c r="S4075" s="163"/>
      <c r="T4075" s="213"/>
      <c r="U4075" s="162"/>
      <c r="V4075" s="164"/>
      <c r="W4075" s="12" t="str">
        <f t="shared" si="841"/>
        <v>Mqtt1</v>
      </c>
      <c r="X4075" s="196" t="s">
        <v>10664</v>
      </c>
      <c r="Y4075" s="6" t="str">
        <f t="shared" si="844"/>
        <v>marpower/power-tag/fresh-air-unit-fore-ship</v>
      </c>
      <c r="Z4075" s="103" t="str" cm="1">
        <f t="array" ref="Z4075">IF(COUNTIF(N4075,"spare"),"","$."&amp;_xlfn.REGEXEXTRACT(J4075,"^PT\d+[FQ]\d+_(.*)", 2))</f>
        <v>$.Power_Factor_Phase_A</v>
      </c>
      <c r="AA4075" s="12">
        <f t="shared" si="848"/>
        <v>33</v>
      </c>
      <c r="AB4075" s="6" t="s">
        <v>195</v>
      </c>
      <c r="AC4075" s="103">
        <v>3078</v>
      </c>
      <c r="AJ4075" s="80"/>
      <c r="AK4075" s="113" t="s">
        <v>1426</v>
      </c>
      <c r="AN4075" s="80"/>
      <c r="AO4075" s="80"/>
      <c r="AP4075" s="80"/>
      <c r="AQ4075" s="80"/>
      <c r="AR4075" s="127"/>
      <c r="AS4075" s="80"/>
      <c r="AT4075" s="7"/>
      <c r="AU4075" s="7"/>
      <c r="AV4075" s="165"/>
      <c r="AW4075" s="166"/>
      <c r="AX4075" s="137"/>
      <c r="AY4075" s="147"/>
      <c r="AZ4075" s="167"/>
      <c r="BA4075" s="167"/>
      <c r="BB4075" s="147" t="str">
        <f t="shared" si="847"/>
        <v/>
      </c>
      <c r="BC4075" s="168"/>
      <c r="BD4075" s="165"/>
      <c r="BE4075" s="165"/>
      <c r="BF4075" s="165"/>
      <c r="BG4075" s="165"/>
      <c r="BH4075" s="165"/>
      <c r="BI4075" s="165"/>
      <c r="BJ4075" s="165"/>
      <c r="BK4075" s="165"/>
      <c r="BL4075" s="165"/>
      <c r="BM4075" s="165"/>
      <c r="BN4075" s="165"/>
      <c r="BO4075" s="165"/>
      <c r="BP4075" s="165"/>
      <c r="BQ4075" s="165"/>
      <c r="BS4075" s="6"/>
      <c r="BT4075" s="11"/>
      <c r="BU4075" s="6"/>
      <c r="BV4075" s="6"/>
    </row>
    <row r="4076" spans="1:74" ht="15.75" x14ac:dyDescent="0.25">
      <c r="A4076" s="52" t="s">
        <v>1422</v>
      </c>
      <c r="B4076" s="56"/>
      <c r="C4076" s="7" t="s">
        <v>118</v>
      </c>
      <c r="D4076" s="7" t="s">
        <v>6559</v>
      </c>
      <c r="E4076" s="7"/>
      <c r="F4076" s="64"/>
      <c r="G4076" s="6"/>
      <c r="H4076" s="6"/>
      <c r="I4076" s="10" t="s">
        <v>110</v>
      </c>
      <c r="J4076" s="11" t="s">
        <v>3266</v>
      </c>
      <c r="K4076" s="194" t="s">
        <v>510</v>
      </c>
      <c r="L4076" s="176"/>
      <c r="M4076" s="176">
        <v>1000</v>
      </c>
      <c r="N4076" s="80" t="s">
        <v>6855</v>
      </c>
      <c r="O4076" s="162"/>
      <c r="P4076" s="80" t="s">
        <v>3802</v>
      </c>
      <c r="Q4076" s="80"/>
      <c r="R4076" s="80"/>
      <c r="S4076" s="163"/>
      <c r="T4076" s="213"/>
      <c r="U4076" s="162"/>
      <c r="V4076" s="164"/>
      <c r="W4076" s="12" t="str">
        <f t="shared" si="841"/>
        <v>Mqtt1</v>
      </c>
      <c r="X4076" s="196" t="s">
        <v>10664</v>
      </c>
      <c r="Y4076" s="6" t="str">
        <f t="shared" si="844"/>
        <v>marpower/power-tag/fresh-air-unit-fore-ship</v>
      </c>
      <c r="Z4076" s="103" t="str" cm="1">
        <f t="array" ref="Z4076">IF(COUNTIF(N4076,"spare"),"","$."&amp;_xlfn.REGEXEXTRACT(J4076,"^PT\d+[FQ]\d+_(.*)", 2))</f>
        <v>$.Power_Factor_Phase_B</v>
      </c>
      <c r="AA4076" s="12">
        <f t="shared" si="848"/>
        <v>33</v>
      </c>
      <c r="AB4076" s="6" t="s">
        <v>195</v>
      </c>
      <c r="AC4076" s="103">
        <v>3080</v>
      </c>
      <c r="AJ4076" s="80"/>
      <c r="AK4076" s="113" t="s">
        <v>1426</v>
      </c>
      <c r="AN4076" s="80"/>
      <c r="AO4076" s="80"/>
      <c r="AP4076" s="80"/>
      <c r="AQ4076" s="80"/>
      <c r="AR4076" s="127"/>
      <c r="AS4076" s="80"/>
      <c r="AT4076" s="7"/>
      <c r="AU4076" s="7"/>
      <c r="AV4076" s="165"/>
      <c r="AW4076" s="166"/>
      <c r="AX4076" s="137"/>
      <c r="AY4076" s="147"/>
      <c r="AZ4076" s="167"/>
      <c r="BA4076" s="167"/>
      <c r="BB4076" s="147" t="str">
        <f t="shared" si="847"/>
        <v/>
      </c>
      <c r="BC4076" s="168"/>
      <c r="BD4076" s="165"/>
      <c r="BE4076" s="165"/>
      <c r="BF4076" s="165"/>
      <c r="BG4076" s="165"/>
      <c r="BH4076" s="165"/>
      <c r="BI4076" s="165"/>
      <c r="BJ4076" s="165"/>
      <c r="BK4076" s="165"/>
      <c r="BL4076" s="165"/>
      <c r="BM4076" s="165"/>
      <c r="BN4076" s="165"/>
      <c r="BO4076" s="165"/>
      <c r="BP4076" s="165"/>
      <c r="BQ4076" s="165"/>
      <c r="BS4076" s="6"/>
      <c r="BT4076" s="11"/>
      <c r="BU4076" s="6"/>
      <c r="BV4076" s="6"/>
    </row>
    <row r="4077" spans="1:74" ht="15.75" x14ac:dyDescent="0.25">
      <c r="A4077" s="52" t="s">
        <v>1422</v>
      </c>
      <c r="B4077" s="56"/>
      <c r="C4077" s="7" t="s">
        <v>118</v>
      </c>
      <c r="D4077" s="7" t="s">
        <v>6559</v>
      </c>
      <c r="E4077" s="7"/>
      <c r="F4077" s="64"/>
      <c r="G4077" s="6"/>
      <c r="H4077" s="6"/>
      <c r="I4077" s="10" t="s">
        <v>110</v>
      </c>
      <c r="J4077" s="11" t="s">
        <v>3267</v>
      </c>
      <c r="K4077" s="194" t="s">
        <v>510</v>
      </c>
      <c r="L4077" s="176"/>
      <c r="M4077" s="176">
        <v>1000</v>
      </c>
      <c r="N4077" s="80" t="s">
        <v>6855</v>
      </c>
      <c r="O4077" s="162"/>
      <c r="P4077" s="80" t="s">
        <v>3803</v>
      </c>
      <c r="Q4077" s="80"/>
      <c r="R4077" s="80"/>
      <c r="S4077" s="163"/>
      <c r="T4077" s="213"/>
      <c r="U4077" s="162"/>
      <c r="V4077" s="164"/>
      <c r="W4077" s="12" t="str">
        <f t="shared" si="841"/>
        <v>Mqtt1</v>
      </c>
      <c r="X4077" s="196" t="s">
        <v>10664</v>
      </c>
      <c r="Y4077" s="6" t="str">
        <f t="shared" si="844"/>
        <v>marpower/power-tag/fresh-air-unit-fore-ship</v>
      </c>
      <c r="Z4077" s="103" t="str" cm="1">
        <f t="array" ref="Z4077">IF(COUNTIF(N4077,"spare"),"","$."&amp;_xlfn.REGEXEXTRACT(J4077,"^PT\d+[FQ]\d+_(.*)", 2))</f>
        <v>$.Power_Factor_Phase_C</v>
      </c>
      <c r="AA4077" s="12">
        <f t="shared" si="848"/>
        <v>33</v>
      </c>
      <c r="AB4077" s="6" t="s">
        <v>195</v>
      </c>
      <c r="AC4077" s="103">
        <v>3082</v>
      </c>
      <c r="AJ4077" s="80"/>
      <c r="AK4077" s="113" t="s">
        <v>1426</v>
      </c>
      <c r="AN4077" s="80"/>
      <c r="AO4077" s="80"/>
      <c r="AP4077" s="80"/>
      <c r="AQ4077" s="80"/>
      <c r="AR4077" s="127"/>
      <c r="AS4077" s="80"/>
      <c r="AT4077" s="7"/>
      <c r="AU4077" s="7"/>
      <c r="AV4077" s="165"/>
      <c r="AW4077" s="166"/>
      <c r="AX4077" s="137"/>
      <c r="AY4077" s="147"/>
      <c r="AZ4077" s="167"/>
      <c r="BA4077" s="167"/>
      <c r="BB4077" s="147" t="str">
        <f t="shared" si="847"/>
        <v/>
      </c>
      <c r="BC4077" s="168"/>
      <c r="BD4077" s="165"/>
      <c r="BE4077" s="165"/>
      <c r="BF4077" s="165"/>
      <c r="BG4077" s="165"/>
      <c r="BH4077" s="165"/>
      <c r="BI4077" s="165"/>
      <c r="BJ4077" s="165"/>
      <c r="BK4077" s="165"/>
      <c r="BL4077" s="165"/>
      <c r="BM4077" s="165"/>
      <c r="BN4077" s="165"/>
      <c r="BO4077" s="165"/>
      <c r="BP4077" s="165"/>
      <c r="BQ4077" s="165"/>
      <c r="BS4077" s="6"/>
      <c r="BT4077" s="11"/>
      <c r="BU4077" s="6"/>
      <c r="BV4077" s="6"/>
    </row>
    <row r="4078" spans="1:74" ht="15.75" x14ac:dyDescent="0.25">
      <c r="A4078" s="52" t="s">
        <v>1422</v>
      </c>
      <c r="B4078" s="56"/>
      <c r="C4078" s="7" t="s">
        <v>118</v>
      </c>
      <c r="D4078" s="7" t="s">
        <v>6559</v>
      </c>
      <c r="E4078" s="7"/>
      <c r="F4078" s="64"/>
      <c r="G4078" s="6"/>
      <c r="H4078" s="6"/>
      <c r="I4078" s="10" t="s">
        <v>110</v>
      </c>
      <c r="J4078" s="11" t="s">
        <v>3268</v>
      </c>
      <c r="K4078" s="194" t="s">
        <v>510</v>
      </c>
      <c r="L4078" s="176"/>
      <c r="M4078" s="176">
        <v>1000</v>
      </c>
      <c r="N4078" s="80" t="s">
        <v>6855</v>
      </c>
      <c r="O4078" s="162"/>
      <c r="P4078" s="80" t="s">
        <v>3804</v>
      </c>
      <c r="Q4078" s="80"/>
      <c r="R4078" s="80"/>
      <c r="S4078" s="163"/>
      <c r="T4078" s="213"/>
      <c r="U4078" s="162"/>
      <c r="V4078" s="164"/>
      <c r="W4078" s="12" t="str">
        <f t="shared" si="841"/>
        <v>Mqtt1</v>
      </c>
      <c r="X4078" s="196" t="s">
        <v>10664</v>
      </c>
      <c r="Y4078" s="6" t="str">
        <f t="shared" si="844"/>
        <v>marpower/power-tag/fresh-air-unit-fore-ship</v>
      </c>
      <c r="Z4078" s="103" t="str" cm="1">
        <f t="array" ref="Z4078">IF(COUNTIF(N4078,"spare"),"","$."&amp;_xlfn.REGEXEXTRACT(J4078,"^PT\d+[FQ]\d+_(.*)", 2))</f>
        <v>$.Total_Power_Factor</v>
      </c>
      <c r="AA4078" s="12">
        <f t="shared" si="848"/>
        <v>33</v>
      </c>
      <c r="AB4078" s="6" t="s">
        <v>195</v>
      </c>
      <c r="AC4078" s="103">
        <v>3084</v>
      </c>
      <c r="AJ4078" s="80"/>
      <c r="AK4078" s="113" t="s">
        <v>1426</v>
      </c>
      <c r="AN4078" s="80"/>
      <c r="AO4078" s="80"/>
      <c r="AP4078" s="80"/>
      <c r="AQ4078" s="80"/>
      <c r="AR4078" s="127"/>
      <c r="AS4078" s="80"/>
      <c r="AT4078" s="7"/>
      <c r="AU4078" s="7"/>
      <c r="AV4078" s="165"/>
      <c r="AW4078" s="166"/>
      <c r="AX4078" s="137"/>
      <c r="AY4078" s="147"/>
      <c r="AZ4078" s="167"/>
      <c r="BA4078" s="167"/>
      <c r="BB4078" s="147" t="str">
        <f t="shared" si="847"/>
        <v/>
      </c>
      <c r="BC4078" s="168"/>
      <c r="BD4078" s="165"/>
      <c r="BE4078" s="165"/>
      <c r="BF4078" s="165"/>
      <c r="BG4078" s="165"/>
      <c r="BH4078" s="165"/>
      <c r="BI4078" s="165"/>
      <c r="BJ4078" s="165"/>
      <c r="BK4078" s="165"/>
      <c r="BL4078" s="165"/>
      <c r="BM4078" s="165"/>
      <c r="BN4078" s="165"/>
      <c r="BO4078" s="165"/>
      <c r="BP4078" s="165"/>
      <c r="BQ4078" s="165"/>
      <c r="BS4078" s="6"/>
      <c r="BT4078" s="11"/>
      <c r="BU4078" s="6"/>
      <c r="BV4078" s="6"/>
    </row>
    <row r="4079" spans="1:74" ht="15.75" x14ac:dyDescent="0.25">
      <c r="A4079" s="52" t="s">
        <v>1422</v>
      </c>
      <c r="B4079" s="56"/>
      <c r="C4079" s="7" t="s">
        <v>118</v>
      </c>
      <c r="D4079" s="7" t="s">
        <v>6559</v>
      </c>
      <c r="E4079" s="7"/>
      <c r="F4079" s="64"/>
      <c r="G4079" s="6"/>
      <c r="H4079" s="6"/>
      <c r="I4079" s="10" t="s">
        <v>110</v>
      </c>
      <c r="J4079" s="11" t="s">
        <v>3269</v>
      </c>
      <c r="K4079" s="194" t="s">
        <v>510</v>
      </c>
      <c r="L4079" s="176"/>
      <c r="M4079" s="176">
        <v>1000</v>
      </c>
      <c r="N4079" s="80" t="s">
        <v>6855</v>
      </c>
      <c r="O4079" s="162"/>
      <c r="P4079" s="80" t="s">
        <v>3805</v>
      </c>
      <c r="Q4079" s="80"/>
      <c r="R4079" s="80"/>
      <c r="S4079" s="163"/>
      <c r="T4079" s="213"/>
      <c r="U4079" s="162"/>
      <c r="V4079" s="164"/>
      <c r="W4079" s="12" t="str">
        <f t="shared" si="841"/>
        <v>Mqtt1</v>
      </c>
      <c r="X4079" s="196" t="s">
        <v>10665</v>
      </c>
      <c r="Y4079" s="6" t="str">
        <f t="shared" si="844"/>
        <v>marpower/power-tag/extraction-unit-fore-ship</v>
      </c>
      <c r="Z4079" s="103" t="str" cm="1">
        <f t="array" ref="Z4079">IF(COUNTIF(N4079,"spare"),"","$."&amp;_xlfn.REGEXEXTRACT(J4079,"^PT\d+[FQ]\d+_(.*)", 2))</f>
        <v>$.RMS_Current_Phase_A</v>
      </c>
      <c r="AA4079" s="12">
        <f>AA4064+1</f>
        <v>34</v>
      </c>
      <c r="AB4079" s="6" t="s">
        <v>195</v>
      </c>
      <c r="AC4079" s="103">
        <v>3000</v>
      </c>
      <c r="AJ4079" s="80"/>
      <c r="AK4079" s="113" t="s">
        <v>1423</v>
      </c>
      <c r="AN4079" s="80"/>
      <c r="AO4079" s="80"/>
      <c r="AP4079" s="80"/>
      <c r="AQ4079" s="80"/>
      <c r="AR4079" s="127"/>
      <c r="AS4079" s="80"/>
      <c r="AT4079" s="7"/>
      <c r="AU4079" s="7"/>
      <c r="AV4079" s="165"/>
      <c r="AW4079" s="166"/>
      <c r="AX4079" s="137"/>
      <c r="AY4079" s="147"/>
      <c r="AZ4079" s="167"/>
      <c r="BA4079" s="167"/>
      <c r="BB4079" s="147" t="str">
        <f t="shared" ref="BB4079:BB4093" si="849">IF(ISNUMBER(AM4079),"1","")</f>
        <v/>
      </c>
      <c r="BC4079" s="168"/>
      <c r="BD4079" s="165"/>
      <c r="BE4079" s="165"/>
      <c r="BF4079" s="165"/>
      <c r="BG4079" s="165"/>
      <c r="BH4079" s="165"/>
      <c r="BI4079" s="165"/>
      <c r="BJ4079" s="165"/>
      <c r="BK4079" s="165"/>
      <c r="BL4079" s="165"/>
      <c r="BM4079" s="165"/>
      <c r="BN4079" s="165"/>
      <c r="BO4079" s="165"/>
      <c r="BP4079" s="165"/>
      <c r="BQ4079" s="165"/>
      <c r="BS4079" s="6"/>
      <c r="BT4079" s="11"/>
      <c r="BU4079" s="6"/>
      <c r="BV4079" s="6"/>
    </row>
    <row r="4080" spans="1:74" ht="15.75" x14ac:dyDescent="0.25">
      <c r="A4080" s="52" t="s">
        <v>1422</v>
      </c>
      <c r="B4080" s="56"/>
      <c r="C4080" s="7" t="s">
        <v>118</v>
      </c>
      <c r="D4080" s="7" t="s">
        <v>6559</v>
      </c>
      <c r="E4080" s="7"/>
      <c r="F4080" s="64"/>
      <c r="G4080" s="6"/>
      <c r="H4080" s="6"/>
      <c r="I4080" s="10" t="s">
        <v>110</v>
      </c>
      <c r="J4080" s="11" t="s">
        <v>3270</v>
      </c>
      <c r="K4080" s="194" t="s">
        <v>510</v>
      </c>
      <c r="L4080" s="176"/>
      <c r="M4080" s="176">
        <v>1000</v>
      </c>
      <c r="N4080" s="80" t="s">
        <v>6855</v>
      </c>
      <c r="O4080" s="162"/>
      <c r="P4080" s="80" t="s">
        <v>3806</v>
      </c>
      <c r="Q4080" s="80"/>
      <c r="R4080" s="80"/>
      <c r="S4080" s="163"/>
      <c r="T4080" s="213"/>
      <c r="U4080" s="162"/>
      <c r="V4080" s="164"/>
      <c r="W4080" s="12" t="str">
        <f t="shared" si="841"/>
        <v>Mqtt1</v>
      </c>
      <c r="X4080" s="196" t="s">
        <v>10665</v>
      </c>
      <c r="Y4080" s="6" t="str">
        <f t="shared" si="844"/>
        <v>marpower/power-tag/extraction-unit-fore-ship</v>
      </c>
      <c r="Z4080" s="103" t="str" cm="1">
        <f t="array" ref="Z4080">IF(COUNTIF(N4080,"spare"),"","$."&amp;_xlfn.REGEXEXTRACT(J4080,"^PT\d+[FQ]\d+_(.*)", 2))</f>
        <v>$.RMS_Current_Phase_B</v>
      </c>
      <c r="AA4080" s="12">
        <f t="shared" ref="AA4080:AA4093" si="850">AA4065+1</f>
        <v>34</v>
      </c>
      <c r="AB4080" s="6" t="s">
        <v>195</v>
      </c>
      <c r="AC4080" s="103">
        <v>3002</v>
      </c>
      <c r="AJ4080" s="80"/>
      <c r="AK4080" s="113" t="s">
        <v>1423</v>
      </c>
      <c r="AN4080" s="80"/>
      <c r="AO4080" s="80"/>
      <c r="AP4080" s="80"/>
      <c r="AQ4080" s="80"/>
      <c r="AR4080" s="127"/>
      <c r="AS4080" s="80"/>
      <c r="AT4080" s="7"/>
      <c r="AU4080" s="7"/>
      <c r="AV4080" s="165"/>
      <c r="AW4080" s="166"/>
      <c r="AX4080" s="137"/>
      <c r="AY4080" s="147"/>
      <c r="AZ4080" s="167"/>
      <c r="BA4080" s="167"/>
      <c r="BB4080" s="147" t="str">
        <f t="shared" si="849"/>
        <v/>
      </c>
      <c r="BC4080" s="168"/>
      <c r="BD4080" s="165"/>
      <c r="BE4080" s="165"/>
      <c r="BF4080" s="165"/>
      <c r="BG4080" s="165"/>
      <c r="BH4080" s="165"/>
      <c r="BI4080" s="165"/>
      <c r="BJ4080" s="165"/>
      <c r="BK4080" s="165"/>
      <c r="BL4080" s="165"/>
      <c r="BM4080" s="165"/>
      <c r="BN4080" s="165"/>
      <c r="BO4080" s="165"/>
      <c r="BP4080" s="165"/>
      <c r="BQ4080" s="165"/>
      <c r="BS4080" s="6"/>
      <c r="BT4080" s="11"/>
      <c r="BU4080" s="6"/>
      <c r="BV4080" s="6"/>
    </row>
    <row r="4081" spans="1:74" ht="15.75" x14ac:dyDescent="0.25">
      <c r="A4081" s="52" t="s">
        <v>1422</v>
      </c>
      <c r="B4081" s="56"/>
      <c r="C4081" s="7" t="s">
        <v>118</v>
      </c>
      <c r="D4081" s="7" t="s">
        <v>6559</v>
      </c>
      <c r="E4081" s="7"/>
      <c r="F4081" s="64"/>
      <c r="G4081" s="6"/>
      <c r="H4081" s="6"/>
      <c r="I4081" s="10" t="s">
        <v>110</v>
      </c>
      <c r="J4081" s="11" t="s">
        <v>3271</v>
      </c>
      <c r="K4081" s="194" t="s">
        <v>510</v>
      </c>
      <c r="L4081" s="176"/>
      <c r="M4081" s="176">
        <v>1000</v>
      </c>
      <c r="N4081" s="80" t="s">
        <v>6855</v>
      </c>
      <c r="O4081" s="162"/>
      <c r="P4081" s="80" t="s">
        <v>3807</v>
      </c>
      <c r="Q4081" s="80"/>
      <c r="R4081" s="80"/>
      <c r="S4081" s="163"/>
      <c r="T4081" s="213"/>
      <c r="U4081" s="162"/>
      <c r="V4081" s="164"/>
      <c r="W4081" s="12" t="str">
        <f t="shared" si="841"/>
        <v>Mqtt1</v>
      </c>
      <c r="X4081" s="196" t="s">
        <v>10665</v>
      </c>
      <c r="Y4081" s="6" t="str">
        <f t="shared" si="844"/>
        <v>marpower/power-tag/extraction-unit-fore-ship</v>
      </c>
      <c r="Z4081" s="103" t="str" cm="1">
        <f t="array" ref="Z4081">IF(COUNTIF(N4081,"spare"),"","$."&amp;_xlfn.REGEXEXTRACT(J4081,"^PT\d+[FQ]\d+_(.*)", 2))</f>
        <v>$.RMS_Current_Phase_C</v>
      </c>
      <c r="AA4081" s="12">
        <f t="shared" si="850"/>
        <v>34</v>
      </c>
      <c r="AB4081" s="6" t="s">
        <v>195</v>
      </c>
      <c r="AC4081" s="103">
        <v>3004</v>
      </c>
      <c r="AJ4081" s="80"/>
      <c r="AK4081" s="113" t="s">
        <v>1423</v>
      </c>
      <c r="AN4081" s="80"/>
      <c r="AO4081" s="80"/>
      <c r="AP4081" s="80"/>
      <c r="AQ4081" s="80"/>
      <c r="AR4081" s="127"/>
      <c r="AS4081" s="80"/>
      <c r="AT4081" s="7"/>
      <c r="AU4081" s="7"/>
      <c r="AV4081" s="165"/>
      <c r="AW4081" s="166"/>
      <c r="AX4081" s="137"/>
      <c r="AY4081" s="147"/>
      <c r="AZ4081" s="167"/>
      <c r="BA4081" s="167"/>
      <c r="BB4081" s="147" t="str">
        <f t="shared" si="849"/>
        <v/>
      </c>
      <c r="BC4081" s="168"/>
      <c r="BD4081" s="165"/>
      <c r="BE4081" s="165"/>
      <c r="BF4081" s="165"/>
      <c r="BG4081" s="165"/>
      <c r="BH4081" s="165"/>
      <c r="BI4081" s="165"/>
      <c r="BJ4081" s="165"/>
      <c r="BK4081" s="165"/>
      <c r="BL4081" s="165"/>
      <c r="BM4081" s="165"/>
      <c r="BN4081" s="165"/>
      <c r="BO4081" s="165"/>
      <c r="BP4081" s="165"/>
      <c r="BQ4081" s="165"/>
      <c r="BS4081" s="6"/>
      <c r="BT4081" s="11"/>
      <c r="BU4081" s="6"/>
      <c r="BV4081" s="6"/>
    </row>
    <row r="4082" spans="1:74" ht="15.75" x14ac:dyDescent="0.25">
      <c r="A4082" s="52" t="s">
        <v>1422</v>
      </c>
      <c r="B4082" s="56"/>
      <c r="C4082" s="7" t="s">
        <v>118</v>
      </c>
      <c r="D4082" s="7" t="s">
        <v>6559</v>
      </c>
      <c r="E4082" s="7"/>
      <c r="F4082" s="64"/>
      <c r="G4082" s="6"/>
      <c r="H4082" s="6"/>
      <c r="I4082" s="10" t="s">
        <v>110</v>
      </c>
      <c r="J4082" s="11" t="s">
        <v>3272</v>
      </c>
      <c r="K4082" s="194" t="s">
        <v>510</v>
      </c>
      <c r="L4082" s="176"/>
      <c r="M4082" s="176">
        <v>1000</v>
      </c>
      <c r="N4082" s="80" t="s">
        <v>6855</v>
      </c>
      <c r="O4082" s="162"/>
      <c r="P4082" s="80" t="s">
        <v>3808</v>
      </c>
      <c r="Q4082" s="80"/>
      <c r="R4082" s="80"/>
      <c r="S4082" s="163"/>
      <c r="T4082" s="213"/>
      <c r="U4082" s="162"/>
      <c r="V4082" s="164"/>
      <c r="W4082" s="12" t="str">
        <f t="shared" si="841"/>
        <v>Mqtt1</v>
      </c>
      <c r="X4082" s="196" t="s">
        <v>10665</v>
      </c>
      <c r="Y4082" s="6" t="str">
        <f t="shared" si="844"/>
        <v>marpower/power-tag/extraction-unit-fore-ship</v>
      </c>
      <c r="Z4082" s="103" t="str" cm="1">
        <f t="array" ref="Z4082">IF(COUNTIF(N4082,"spare"),"","$."&amp;_xlfn.REGEXEXTRACT(J4082,"^PT\d+[FQ]\d+_(.*)", 2))</f>
        <v>$.RMS_Current_Phase_Neut</v>
      </c>
      <c r="AA4082" s="12">
        <f t="shared" si="850"/>
        <v>34</v>
      </c>
      <c r="AB4082" s="6" t="s">
        <v>195</v>
      </c>
      <c r="AC4082" s="103">
        <v>3006</v>
      </c>
      <c r="AJ4082" s="80"/>
      <c r="AK4082" s="113" t="s">
        <v>1423</v>
      </c>
      <c r="AN4082" s="80"/>
      <c r="AO4082" s="80"/>
      <c r="AP4082" s="80"/>
      <c r="AQ4082" s="80"/>
      <c r="AR4082" s="127"/>
      <c r="AS4082" s="80"/>
      <c r="AT4082" s="7"/>
      <c r="AU4082" s="7"/>
      <c r="AV4082" s="165"/>
      <c r="AW4082" s="166"/>
      <c r="AX4082" s="137"/>
      <c r="AY4082" s="147"/>
      <c r="AZ4082" s="167"/>
      <c r="BA4082" s="167"/>
      <c r="BB4082" s="147" t="str">
        <f t="shared" si="849"/>
        <v/>
      </c>
      <c r="BC4082" s="168"/>
      <c r="BD4082" s="165"/>
      <c r="BE4082" s="165"/>
      <c r="BF4082" s="165"/>
      <c r="BG4082" s="165"/>
      <c r="BH4082" s="165"/>
      <c r="BI4082" s="165"/>
      <c r="BJ4082" s="165"/>
      <c r="BK4082" s="165"/>
      <c r="BL4082" s="165"/>
      <c r="BM4082" s="165"/>
      <c r="BN4082" s="165"/>
      <c r="BO4082" s="165"/>
      <c r="BP4082" s="165"/>
      <c r="BQ4082" s="165"/>
      <c r="BS4082" s="6"/>
      <c r="BT4082" s="11"/>
      <c r="BU4082" s="6"/>
      <c r="BV4082" s="6"/>
    </row>
    <row r="4083" spans="1:74" ht="15.75" x14ac:dyDescent="0.25">
      <c r="A4083" s="52" t="s">
        <v>1422</v>
      </c>
      <c r="B4083" s="56"/>
      <c r="C4083" s="7" t="s">
        <v>118</v>
      </c>
      <c r="D4083" s="7" t="s">
        <v>6559</v>
      </c>
      <c r="E4083" s="7"/>
      <c r="F4083" s="64"/>
      <c r="G4083" s="6"/>
      <c r="H4083" s="6"/>
      <c r="I4083" s="10" t="s">
        <v>110</v>
      </c>
      <c r="J4083" s="11" t="s">
        <v>8362</v>
      </c>
      <c r="K4083" s="194" t="s">
        <v>510</v>
      </c>
      <c r="L4083" s="176"/>
      <c r="M4083" s="176">
        <v>1000</v>
      </c>
      <c r="N4083" s="80" t="s">
        <v>6855</v>
      </c>
      <c r="O4083" s="162"/>
      <c r="P4083" s="80" t="s">
        <v>3809</v>
      </c>
      <c r="Q4083" s="80"/>
      <c r="R4083" s="80"/>
      <c r="S4083" s="163"/>
      <c r="T4083" s="213"/>
      <c r="U4083" s="162"/>
      <c r="V4083" s="164"/>
      <c r="W4083" s="12" t="str">
        <f t="shared" si="841"/>
        <v>Mqtt1</v>
      </c>
      <c r="X4083" s="196" t="s">
        <v>10665</v>
      </c>
      <c r="Y4083" s="6" t="str">
        <f t="shared" si="844"/>
        <v>marpower/power-tag/extraction-unit-fore-ship</v>
      </c>
      <c r="Z4083" s="103" t="str" cm="1">
        <f t="array" ref="Z4083">IF(COUNTIF(N4083,"spare"),"","$."&amp;_xlfn.REGEXEXTRACT(J4083,"^PT\d+[FQ]\d+_(.*)", 2))</f>
        <v>$.RMS_Voltage_A_N</v>
      </c>
      <c r="AA4083" s="12">
        <f t="shared" si="850"/>
        <v>34</v>
      </c>
      <c r="AB4083" s="6" t="s">
        <v>195</v>
      </c>
      <c r="AC4083" s="103">
        <v>3028</v>
      </c>
      <c r="AJ4083" s="80"/>
      <c r="AK4083" s="113" t="s">
        <v>1424</v>
      </c>
      <c r="AN4083" s="80"/>
      <c r="AO4083" s="80"/>
      <c r="AP4083" s="80"/>
      <c r="AQ4083" s="80"/>
      <c r="AR4083" s="127"/>
      <c r="AS4083" s="80"/>
      <c r="AT4083" s="7"/>
      <c r="AU4083" s="7"/>
      <c r="AV4083" s="165"/>
      <c r="AW4083" s="166"/>
      <c r="AX4083" s="137"/>
      <c r="AY4083" s="147"/>
      <c r="AZ4083" s="167"/>
      <c r="BA4083" s="167"/>
      <c r="BB4083" s="147" t="str">
        <f t="shared" si="849"/>
        <v/>
      </c>
      <c r="BC4083" s="168"/>
      <c r="BD4083" s="165"/>
      <c r="BE4083" s="165"/>
      <c r="BF4083" s="165"/>
      <c r="BG4083" s="165"/>
      <c r="BH4083" s="165"/>
      <c r="BI4083" s="165"/>
      <c r="BJ4083" s="165"/>
      <c r="BK4083" s="165"/>
      <c r="BL4083" s="165"/>
      <c r="BM4083" s="165"/>
      <c r="BN4083" s="165"/>
      <c r="BO4083" s="165"/>
      <c r="BP4083" s="165"/>
      <c r="BQ4083" s="165"/>
      <c r="BS4083" s="6"/>
      <c r="BT4083" s="11"/>
      <c r="BU4083" s="6"/>
      <c r="BV4083" s="6"/>
    </row>
    <row r="4084" spans="1:74" ht="15.75" x14ac:dyDescent="0.25">
      <c r="A4084" s="52" t="s">
        <v>1422</v>
      </c>
      <c r="B4084" s="56"/>
      <c r="C4084" s="7" t="s">
        <v>118</v>
      </c>
      <c r="D4084" s="7" t="s">
        <v>6559</v>
      </c>
      <c r="E4084" s="7"/>
      <c r="F4084" s="64"/>
      <c r="G4084" s="6"/>
      <c r="H4084" s="6"/>
      <c r="I4084" s="10" t="s">
        <v>110</v>
      </c>
      <c r="J4084" s="11" t="s">
        <v>8539</v>
      </c>
      <c r="K4084" s="194" t="s">
        <v>510</v>
      </c>
      <c r="L4084" s="176"/>
      <c r="M4084" s="176">
        <v>1000</v>
      </c>
      <c r="N4084" s="80" t="s">
        <v>6855</v>
      </c>
      <c r="O4084" s="162"/>
      <c r="P4084" s="80" t="s">
        <v>3810</v>
      </c>
      <c r="Q4084" s="80"/>
      <c r="R4084" s="80"/>
      <c r="S4084" s="163"/>
      <c r="T4084" s="213"/>
      <c r="U4084" s="162"/>
      <c r="V4084" s="164"/>
      <c r="W4084" s="12" t="str">
        <f t="shared" si="841"/>
        <v>Mqtt1</v>
      </c>
      <c r="X4084" s="196" t="s">
        <v>10665</v>
      </c>
      <c r="Y4084" s="6" t="str">
        <f t="shared" si="844"/>
        <v>marpower/power-tag/extraction-unit-fore-ship</v>
      </c>
      <c r="Z4084" s="103" t="str" cm="1">
        <f t="array" ref="Z4084">IF(COUNTIF(N4084,"spare"),"","$."&amp;_xlfn.REGEXEXTRACT(J4084,"^PT\d+[FQ]\d+_(.*)", 2))</f>
        <v>$.RMS_Voltage_B_N</v>
      </c>
      <c r="AA4084" s="12">
        <f t="shared" si="850"/>
        <v>34</v>
      </c>
      <c r="AB4084" s="6" t="s">
        <v>195</v>
      </c>
      <c r="AC4084" s="103">
        <v>3030</v>
      </c>
      <c r="AJ4084" s="80"/>
      <c r="AK4084" s="113" t="s">
        <v>1424</v>
      </c>
      <c r="AN4084" s="80"/>
      <c r="AO4084" s="80"/>
      <c r="AP4084" s="80"/>
      <c r="AQ4084" s="80"/>
      <c r="AR4084" s="127"/>
      <c r="AS4084" s="80"/>
      <c r="AT4084" s="7"/>
      <c r="AU4084" s="7"/>
      <c r="AV4084" s="165"/>
      <c r="AW4084" s="166"/>
      <c r="AX4084" s="137"/>
      <c r="AY4084" s="147"/>
      <c r="AZ4084" s="167"/>
      <c r="BA4084" s="167"/>
      <c r="BB4084" s="147" t="str">
        <f t="shared" si="849"/>
        <v/>
      </c>
      <c r="BC4084" s="168"/>
      <c r="BD4084" s="165"/>
      <c r="BE4084" s="165"/>
      <c r="BF4084" s="165"/>
      <c r="BG4084" s="165"/>
      <c r="BH4084" s="165"/>
      <c r="BI4084" s="165"/>
      <c r="BJ4084" s="165"/>
      <c r="BK4084" s="165"/>
      <c r="BL4084" s="165"/>
      <c r="BM4084" s="165"/>
      <c r="BN4084" s="165"/>
      <c r="BO4084" s="165"/>
      <c r="BP4084" s="165"/>
      <c r="BQ4084" s="165"/>
      <c r="BS4084" s="6"/>
      <c r="BT4084" s="11"/>
      <c r="BU4084" s="6"/>
      <c r="BV4084" s="6"/>
    </row>
    <row r="4085" spans="1:74" ht="15.75" x14ac:dyDescent="0.25">
      <c r="A4085" s="52" t="s">
        <v>1422</v>
      </c>
      <c r="B4085" s="56"/>
      <c r="C4085" s="7" t="s">
        <v>118</v>
      </c>
      <c r="D4085" s="7" t="s">
        <v>6559</v>
      </c>
      <c r="E4085" s="7"/>
      <c r="F4085" s="64"/>
      <c r="G4085" s="6"/>
      <c r="H4085" s="6"/>
      <c r="I4085" s="10" t="s">
        <v>110</v>
      </c>
      <c r="J4085" s="11" t="s">
        <v>8716</v>
      </c>
      <c r="K4085" s="194" t="s">
        <v>510</v>
      </c>
      <c r="L4085" s="176"/>
      <c r="M4085" s="176">
        <v>1000</v>
      </c>
      <c r="N4085" s="80" t="s">
        <v>6855</v>
      </c>
      <c r="O4085" s="162"/>
      <c r="P4085" s="80" t="s">
        <v>3811</v>
      </c>
      <c r="Q4085" s="80"/>
      <c r="R4085" s="80"/>
      <c r="S4085" s="163"/>
      <c r="T4085" s="213"/>
      <c r="U4085" s="162"/>
      <c r="V4085" s="164"/>
      <c r="W4085" s="12" t="str">
        <f t="shared" si="841"/>
        <v>Mqtt1</v>
      </c>
      <c r="X4085" s="196" t="s">
        <v>10665</v>
      </c>
      <c r="Y4085" s="6" t="str">
        <f t="shared" si="844"/>
        <v>marpower/power-tag/extraction-unit-fore-ship</v>
      </c>
      <c r="Z4085" s="103" t="str" cm="1">
        <f t="array" ref="Z4085">IF(COUNTIF(N4085,"spare"),"","$."&amp;_xlfn.REGEXEXTRACT(J4085,"^PT\d+[FQ]\d+_(.*)", 2))</f>
        <v>$.RMS_Voltage_C_N</v>
      </c>
      <c r="AA4085" s="12">
        <f t="shared" si="850"/>
        <v>34</v>
      </c>
      <c r="AB4085" s="6" t="s">
        <v>195</v>
      </c>
      <c r="AC4085" s="103">
        <v>3032</v>
      </c>
      <c r="AJ4085" s="80"/>
      <c r="AK4085" s="113" t="s">
        <v>1424</v>
      </c>
      <c r="AN4085" s="80"/>
      <c r="AO4085" s="80"/>
      <c r="AP4085" s="80"/>
      <c r="AQ4085" s="80"/>
      <c r="AR4085" s="127"/>
      <c r="AS4085" s="80"/>
      <c r="AT4085" s="7"/>
      <c r="AU4085" s="7"/>
      <c r="AV4085" s="165"/>
      <c r="AW4085" s="166"/>
      <c r="AX4085" s="137"/>
      <c r="AY4085" s="147"/>
      <c r="AZ4085" s="167"/>
      <c r="BA4085" s="167"/>
      <c r="BB4085" s="147" t="str">
        <f t="shared" si="849"/>
        <v/>
      </c>
      <c r="BC4085" s="168"/>
      <c r="BD4085" s="165"/>
      <c r="BE4085" s="165"/>
      <c r="BF4085" s="165"/>
      <c r="BG4085" s="165"/>
      <c r="BH4085" s="165"/>
      <c r="BI4085" s="165"/>
      <c r="BJ4085" s="165"/>
      <c r="BK4085" s="165"/>
      <c r="BL4085" s="165"/>
      <c r="BM4085" s="165"/>
      <c r="BN4085" s="165"/>
      <c r="BO4085" s="165"/>
      <c r="BP4085" s="165"/>
      <c r="BQ4085" s="165"/>
      <c r="BS4085" s="6"/>
      <c r="BT4085" s="11"/>
      <c r="BU4085" s="6"/>
      <c r="BV4085" s="6"/>
    </row>
    <row r="4086" spans="1:74" ht="15.75" x14ac:dyDescent="0.25">
      <c r="A4086" s="52" t="s">
        <v>1422</v>
      </c>
      <c r="B4086" s="56"/>
      <c r="C4086" s="7" t="s">
        <v>118</v>
      </c>
      <c r="D4086" s="7" t="s">
        <v>6559</v>
      </c>
      <c r="E4086" s="7"/>
      <c r="F4086" s="64"/>
      <c r="G4086" s="6"/>
      <c r="H4086" s="6"/>
      <c r="I4086" s="10" t="s">
        <v>110</v>
      </c>
      <c r="J4086" s="11" t="s">
        <v>3273</v>
      </c>
      <c r="K4086" s="194" t="s">
        <v>510</v>
      </c>
      <c r="L4086" s="176"/>
      <c r="M4086" s="176">
        <v>1000</v>
      </c>
      <c r="N4086" s="80" t="s">
        <v>6855</v>
      </c>
      <c r="O4086" s="162"/>
      <c r="P4086" s="80" t="s">
        <v>3812</v>
      </c>
      <c r="Q4086" s="80"/>
      <c r="R4086" s="80"/>
      <c r="S4086" s="163"/>
      <c r="T4086" s="213"/>
      <c r="U4086" s="162"/>
      <c r="V4086" s="164"/>
      <c r="W4086" s="12" t="str">
        <f t="shared" si="841"/>
        <v>Mqtt1</v>
      </c>
      <c r="X4086" s="196" t="s">
        <v>10665</v>
      </c>
      <c r="Y4086" s="6" t="str">
        <f t="shared" si="844"/>
        <v>marpower/power-tag/extraction-unit-fore-ship</v>
      </c>
      <c r="Z4086" s="103" t="str" cm="1">
        <f t="array" ref="Z4086">IF(COUNTIF(N4086,"spare"),"","$."&amp;_xlfn.REGEXEXTRACT(J4086,"^PT\d+[FQ]\d+_(.*)", 2))</f>
        <v>$.Active_Power_Phase_A</v>
      </c>
      <c r="AA4086" s="12">
        <f t="shared" si="850"/>
        <v>34</v>
      </c>
      <c r="AB4086" s="6" t="s">
        <v>195</v>
      </c>
      <c r="AC4086" s="103">
        <v>3054</v>
      </c>
      <c r="AJ4086" s="80"/>
      <c r="AK4086" s="113" t="s">
        <v>1425</v>
      </c>
      <c r="AN4086" s="80"/>
      <c r="AO4086" s="80"/>
      <c r="AP4086" s="80"/>
      <c r="AQ4086" s="80"/>
      <c r="AR4086" s="127"/>
      <c r="AS4086" s="80"/>
      <c r="AT4086" s="7"/>
      <c r="AU4086" s="7"/>
      <c r="AV4086" s="165"/>
      <c r="AW4086" s="166"/>
      <c r="AX4086" s="137"/>
      <c r="AY4086" s="147"/>
      <c r="AZ4086" s="167"/>
      <c r="BA4086" s="167"/>
      <c r="BB4086" s="147" t="str">
        <f t="shared" si="849"/>
        <v/>
      </c>
      <c r="BC4086" s="168"/>
      <c r="BD4086" s="165"/>
      <c r="BE4086" s="165"/>
      <c r="BF4086" s="165"/>
      <c r="BG4086" s="165"/>
      <c r="BH4086" s="165"/>
      <c r="BI4086" s="165"/>
      <c r="BJ4086" s="165"/>
      <c r="BK4086" s="165"/>
      <c r="BL4086" s="165"/>
      <c r="BM4086" s="165"/>
      <c r="BN4086" s="165"/>
      <c r="BO4086" s="165"/>
      <c r="BP4086" s="165"/>
      <c r="BQ4086" s="165"/>
      <c r="BS4086" s="6"/>
      <c r="BT4086" s="11"/>
      <c r="BU4086" s="6"/>
      <c r="BV4086" s="6"/>
    </row>
    <row r="4087" spans="1:74" ht="15.75" x14ac:dyDescent="0.25">
      <c r="A4087" s="52" t="s">
        <v>1422</v>
      </c>
      <c r="B4087" s="56"/>
      <c r="C4087" s="7" t="s">
        <v>118</v>
      </c>
      <c r="D4087" s="7" t="s">
        <v>6559</v>
      </c>
      <c r="E4087" s="7"/>
      <c r="F4087" s="64"/>
      <c r="G4087" s="6"/>
      <c r="H4087" s="6"/>
      <c r="I4087" s="10" t="s">
        <v>110</v>
      </c>
      <c r="J4087" s="11" t="s">
        <v>3274</v>
      </c>
      <c r="K4087" s="194" t="s">
        <v>510</v>
      </c>
      <c r="L4087" s="176"/>
      <c r="M4087" s="176">
        <v>1000</v>
      </c>
      <c r="N4087" s="80" t="s">
        <v>6855</v>
      </c>
      <c r="O4087" s="162"/>
      <c r="P4087" s="80" t="s">
        <v>3813</v>
      </c>
      <c r="Q4087" s="80"/>
      <c r="R4087" s="80"/>
      <c r="S4087" s="163"/>
      <c r="T4087" s="213"/>
      <c r="U4087" s="162"/>
      <c r="V4087" s="164"/>
      <c r="W4087" s="12" t="str">
        <f t="shared" si="841"/>
        <v>Mqtt1</v>
      </c>
      <c r="X4087" s="196" t="s">
        <v>10665</v>
      </c>
      <c r="Y4087" s="6" t="str">
        <f t="shared" si="844"/>
        <v>marpower/power-tag/extraction-unit-fore-ship</v>
      </c>
      <c r="Z4087" s="103" t="str" cm="1">
        <f t="array" ref="Z4087">IF(COUNTIF(N4087,"spare"),"","$."&amp;_xlfn.REGEXEXTRACT(J4087,"^PT\d+[FQ]\d+_(.*)", 2))</f>
        <v>$.Active_Power_Phase_B</v>
      </c>
      <c r="AA4087" s="12">
        <f t="shared" si="850"/>
        <v>34</v>
      </c>
      <c r="AB4087" s="6" t="s">
        <v>195</v>
      </c>
      <c r="AC4087" s="103">
        <v>3056</v>
      </c>
      <c r="AJ4087" s="80"/>
      <c r="AK4087" s="113" t="s">
        <v>1425</v>
      </c>
      <c r="AN4087" s="80"/>
      <c r="AO4087" s="80"/>
      <c r="AP4087" s="80"/>
      <c r="AQ4087" s="80"/>
      <c r="AR4087" s="127"/>
      <c r="AS4087" s="80"/>
      <c r="AT4087" s="7"/>
      <c r="AU4087" s="7"/>
      <c r="AV4087" s="165"/>
      <c r="AW4087" s="166"/>
      <c r="AX4087" s="137"/>
      <c r="AY4087" s="147"/>
      <c r="AZ4087" s="167"/>
      <c r="BA4087" s="167"/>
      <c r="BB4087" s="147" t="str">
        <f t="shared" si="849"/>
        <v/>
      </c>
      <c r="BC4087" s="168"/>
      <c r="BD4087" s="165"/>
      <c r="BE4087" s="165"/>
      <c r="BF4087" s="165"/>
      <c r="BG4087" s="165"/>
      <c r="BH4087" s="165"/>
      <c r="BI4087" s="165"/>
      <c r="BJ4087" s="165"/>
      <c r="BK4087" s="165"/>
      <c r="BL4087" s="165"/>
      <c r="BM4087" s="165"/>
      <c r="BN4087" s="165"/>
      <c r="BO4087" s="165"/>
      <c r="BP4087" s="165"/>
      <c r="BQ4087" s="165"/>
      <c r="BS4087" s="6"/>
      <c r="BT4087" s="11"/>
      <c r="BU4087" s="6"/>
      <c r="BV4087" s="6"/>
    </row>
    <row r="4088" spans="1:74" ht="15.75" x14ac:dyDescent="0.25">
      <c r="A4088" s="52" t="s">
        <v>1422</v>
      </c>
      <c r="B4088" s="56"/>
      <c r="C4088" s="7" t="s">
        <v>118</v>
      </c>
      <c r="D4088" s="7" t="s">
        <v>6559</v>
      </c>
      <c r="E4088" s="7"/>
      <c r="F4088" s="64"/>
      <c r="G4088" s="6"/>
      <c r="H4088" s="6"/>
      <c r="I4088" s="10" t="s">
        <v>110</v>
      </c>
      <c r="J4088" s="11" t="s">
        <v>3275</v>
      </c>
      <c r="K4088" s="194" t="s">
        <v>510</v>
      </c>
      <c r="L4088" s="176"/>
      <c r="M4088" s="176">
        <v>1000</v>
      </c>
      <c r="N4088" s="80" t="s">
        <v>6855</v>
      </c>
      <c r="O4088" s="162"/>
      <c r="P4088" s="80" t="s">
        <v>3814</v>
      </c>
      <c r="Q4088" s="80"/>
      <c r="R4088" s="80"/>
      <c r="S4088" s="163"/>
      <c r="T4088" s="213"/>
      <c r="U4088" s="162"/>
      <c r="V4088" s="164"/>
      <c r="W4088" s="12" t="str">
        <f t="shared" si="841"/>
        <v>Mqtt1</v>
      </c>
      <c r="X4088" s="196" t="s">
        <v>10665</v>
      </c>
      <c r="Y4088" s="6" t="str">
        <f t="shared" si="844"/>
        <v>marpower/power-tag/extraction-unit-fore-ship</v>
      </c>
      <c r="Z4088" s="103" t="str" cm="1">
        <f t="array" ref="Z4088">IF(COUNTIF(N4088,"spare"),"","$."&amp;_xlfn.REGEXEXTRACT(J4088,"^PT\d+[FQ]\d+_(.*)", 2))</f>
        <v>$.Active_Power_Phase_C</v>
      </c>
      <c r="AA4088" s="12">
        <f t="shared" si="850"/>
        <v>34</v>
      </c>
      <c r="AB4088" s="6" t="s">
        <v>195</v>
      </c>
      <c r="AC4088" s="103">
        <v>3058</v>
      </c>
      <c r="AJ4088" s="80"/>
      <c r="AK4088" s="113" t="s">
        <v>1425</v>
      </c>
      <c r="AN4088" s="80"/>
      <c r="AO4088" s="80"/>
      <c r="AP4088" s="80"/>
      <c r="AQ4088" s="80"/>
      <c r="AR4088" s="127"/>
      <c r="AS4088" s="80"/>
      <c r="AT4088" s="7"/>
      <c r="AU4088" s="7"/>
      <c r="AV4088" s="165"/>
      <c r="AW4088" s="166"/>
      <c r="AX4088" s="137"/>
      <c r="AY4088" s="147"/>
      <c r="AZ4088" s="167"/>
      <c r="BA4088" s="167"/>
      <c r="BB4088" s="147" t="str">
        <f t="shared" si="849"/>
        <v/>
      </c>
      <c r="BC4088" s="168"/>
      <c r="BD4088" s="165"/>
      <c r="BE4088" s="165"/>
      <c r="BF4088" s="165"/>
      <c r="BG4088" s="165"/>
      <c r="BH4088" s="165"/>
      <c r="BI4088" s="165"/>
      <c r="BJ4088" s="165"/>
      <c r="BK4088" s="165"/>
      <c r="BL4088" s="165"/>
      <c r="BM4088" s="165"/>
      <c r="BN4088" s="165"/>
      <c r="BO4088" s="165"/>
      <c r="BP4088" s="165"/>
      <c r="BQ4088" s="165"/>
      <c r="BS4088" s="6"/>
      <c r="BT4088" s="11"/>
      <c r="BU4088" s="6"/>
      <c r="BV4088" s="6"/>
    </row>
    <row r="4089" spans="1:74" ht="15.75" x14ac:dyDescent="0.25">
      <c r="A4089" s="52" t="s">
        <v>1422</v>
      </c>
      <c r="B4089" s="56"/>
      <c r="C4089" s="7" t="s">
        <v>118</v>
      </c>
      <c r="D4089" s="7" t="s">
        <v>6559</v>
      </c>
      <c r="E4089" s="7"/>
      <c r="F4089" s="64"/>
      <c r="G4089" s="6"/>
      <c r="H4089" s="6"/>
      <c r="I4089" s="10" t="s">
        <v>110</v>
      </c>
      <c r="J4089" s="11" t="s">
        <v>3276</v>
      </c>
      <c r="K4089" s="194" t="s">
        <v>510</v>
      </c>
      <c r="L4089" s="176"/>
      <c r="M4089" s="176">
        <v>1000</v>
      </c>
      <c r="N4089" s="80" t="s">
        <v>6855</v>
      </c>
      <c r="O4089" s="162"/>
      <c r="P4089" s="80" t="s">
        <v>3815</v>
      </c>
      <c r="Q4089" s="80"/>
      <c r="R4089" s="80"/>
      <c r="S4089" s="163"/>
      <c r="T4089" s="213"/>
      <c r="U4089" s="162"/>
      <c r="V4089" s="164"/>
      <c r="W4089" s="12" t="str">
        <f t="shared" si="841"/>
        <v>Mqtt1</v>
      </c>
      <c r="X4089" s="196" t="s">
        <v>10665</v>
      </c>
      <c r="Y4089" s="6" t="str">
        <f t="shared" si="844"/>
        <v>marpower/power-tag/extraction-unit-fore-ship</v>
      </c>
      <c r="Z4089" s="103" t="str" cm="1">
        <f t="array" ref="Z4089">IF(COUNTIF(N4089,"spare"),"","$."&amp;_xlfn.REGEXEXTRACT(J4089,"^PT\d+[FQ]\d+_(.*)", 2))</f>
        <v>$.Total_Active_Power</v>
      </c>
      <c r="AA4089" s="12">
        <f t="shared" si="850"/>
        <v>34</v>
      </c>
      <c r="AB4089" s="6" t="s">
        <v>195</v>
      </c>
      <c r="AC4089" s="103">
        <v>3060</v>
      </c>
      <c r="AJ4089" s="80"/>
      <c r="AK4089" s="113" t="s">
        <v>1425</v>
      </c>
      <c r="AN4089" s="80"/>
      <c r="AO4089" s="80"/>
      <c r="AP4089" s="80"/>
      <c r="AQ4089" s="80"/>
      <c r="AR4089" s="127"/>
      <c r="AS4089" s="80"/>
      <c r="AT4089" s="7"/>
      <c r="AU4089" s="7"/>
      <c r="AV4089" s="165"/>
      <c r="AW4089" s="166"/>
      <c r="AX4089" s="137"/>
      <c r="AY4089" s="147"/>
      <c r="AZ4089" s="167"/>
      <c r="BA4089" s="167"/>
      <c r="BB4089" s="147" t="str">
        <f t="shared" si="849"/>
        <v/>
      </c>
      <c r="BC4089" s="168"/>
      <c r="BD4089" s="165"/>
      <c r="BE4089" s="165"/>
      <c r="BF4089" s="165"/>
      <c r="BG4089" s="165"/>
      <c r="BH4089" s="165"/>
      <c r="BI4089" s="165"/>
      <c r="BJ4089" s="165"/>
      <c r="BK4089" s="165"/>
      <c r="BL4089" s="165"/>
      <c r="BM4089" s="165"/>
      <c r="BN4089" s="165"/>
      <c r="BO4089" s="165"/>
      <c r="BP4089" s="165"/>
      <c r="BQ4089" s="165"/>
      <c r="BS4089" s="6"/>
      <c r="BT4089" s="11"/>
      <c r="BU4089" s="6"/>
      <c r="BV4089" s="6"/>
    </row>
    <row r="4090" spans="1:74" ht="15.75" x14ac:dyDescent="0.25">
      <c r="A4090" s="52" t="s">
        <v>1422</v>
      </c>
      <c r="B4090" s="56"/>
      <c r="C4090" s="7" t="s">
        <v>118</v>
      </c>
      <c r="D4090" s="7" t="s">
        <v>6559</v>
      </c>
      <c r="E4090" s="7"/>
      <c r="F4090" s="64"/>
      <c r="G4090" s="6"/>
      <c r="H4090" s="6"/>
      <c r="I4090" s="10" t="s">
        <v>110</v>
      </c>
      <c r="J4090" s="11" t="s">
        <v>3277</v>
      </c>
      <c r="K4090" s="194" t="s">
        <v>510</v>
      </c>
      <c r="L4090" s="176"/>
      <c r="M4090" s="176">
        <v>1000</v>
      </c>
      <c r="N4090" s="80" t="s">
        <v>6855</v>
      </c>
      <c r="O4090" s="162"/>
      <c r="P4090" s="80" t="s">
        <v>3816</v>
      </c>
      <c r="Q4090" s="80"/>
      <c r="R4090" s="80"/>
      <c r="S4090" s="163"/>
      <c r="T4090" s="213"/>
      <c r="U4090" s="162"/>
      <c r="V4090" s="164"/>
      <c r="W4090" s="12" t="str">
        <f t="shared" si="841"/>
        <v>Mqtt1</v>
      </c>
      <c r="X4090" s="196" t="s">
        <v>10665</v>
      </c>
      <c r="Y4090" s="6" t="str">
        <f t="shared" si="844"/>
        <v>marpower/power-tag/extraction-unit-fore-ship</v>
      </c>
      <c r="Z4090" s="103" t="str" cm="1">
        <f t="array" ref="Z4090">IF(COUNTIF(N4090,"spare"),"","$."&amp;_xlfn.REGEXEXTRACT(J4090,"^PT\d+[FQ]\d+_(.*)", 2))</f>
        <v>$.Power_Factor_Phase_A</v>
      </c>
      <c r="AA4090" s="12">
        <f t="shared" si="850"/>
        <v>34</v>
      </c>
      <c r="AB4090" s="6" t="s">
        <v>195</v>
      </c>
      <c r="AC4090" s="103">
        <v>3078</v>
      </c>
      <c r="AJ4090" s="80"/>
      <c r="AK4090" s="113" t="s">
        <v>1426</v>
      </c>
      <c r="AN4090" s="80"/>
      <c r="AO4090" s="80"/>
      <c r="AP4090" s="80"/>
      <c r="AQ4090" s="80"/>
      <c r="AR4090" s="127"/>
      <c r="AS4090" s="80"/>
      <c r="AT4090" s="7"/>
      <c r="AU4090" s="7"/>
      <c r="AV4090" s="165"/>
      <c r="AW4090" s="166"/>
      <c r="AX4090" s="137"/>
      <c r="AY4090" s="147"/>
      <c r="AZ4090" s="167"/>
      <c r="BA4090" s="167"/>
      <c r="BB4090" s="147" t="str">
        <f t="shared" si="849"/>
        <v/>
      </c>
      <c r="BC4090" s="168"/>
      <c r="BD4090" s="165"/>
      <c r="BE4090" s="165"/>
      <c r="BF4090" s="165"/>
      <c r="BG4090" s="165"/>
      <c r="BH4090" s="165"/>
      <c r="BI4090" s="165"/>
      <c r="BJ4090" s="165"/>
      <c r="BK4090" s="165"/>
      <c r="BL4090" s="165"/>
      <c r="BM4090" s="165"/>
      <c r="BN4090" s="165"/>
      <c r="BO4090" s="165"/>
      <c r="BP4090" s="165"/>
      <c r="BQ4090" s="165"/>
      <c r="BS4090" s="6"/>
      <c r="BT4090" s="11"/>
      <c r="BU4090" s="6"/>
      <c r="BV4090" s="6"/>
    </row>
    <row r="4091" spans="1:74" ht="15.75" x14ac:dyDescent="0.25">
      <c r="A4091" s="52" t="s">
        <v>1422</v>
      </c>
      <c r="B4091" s="56"/>
      <c r="C4091" s="7" t="s">
        <v>118</v>
      </c>
      <c r="D4091" s="7" t="s">
        <v>6559</v>
      </c>
      <c r="E4091" s="7"/>
      <c r="F4091" s="64"/>
      <c r="G4091" s="6"/>
      <c r="H4091" s="6"/>
      <c r="I4091" s="10" t="s">
        <v>110</v>
      </c>
      <c r="J4091" s="11" t="s">
        <v>3278</v>
      </c>
      <c r="K4091" s="194" t="s">
        <v>510</v>
      </c>
      <c r="L4091" s="176"/>
      <c r="M4091" s="176">
        <v>1000</v>
      </c>
      <c r="N4091" s="80" t="s">
        <v>6855</v>
      </c>
      <c r="O4091" s="162"/>
      <c r="P4091" s="80" t="s">
        <v>3817</v>
      </c>
      <c r="Q4091" s="80"/>
      <c r="R4091" s="80"/>
      <c r="S4091" s="163"/>
      <c r="T4091" s="213"/>
      <c r="U4091" s="162"/>
      <c r="V4091" s="164"/>
      <c r="W4091" s="12" t="str">
        <f t="shared" si="841"/>
        <v>Mqtt1</v>
      </c>
      <c r="X4091" s="196" t="s">
        <v>10665</v>
      </c>
      <c r="Y4091" s="6" t="str">
        <f t="shared" si="844"/>
        <v>marpower/power-tag/extraction-unit-fore-ship</v>
      </c>
      <c r="Z4091" s="103" t="str" cm="1">
        <f t="array" ref="Z4091">IF(COUNTIF(N4091,"spare"),"","$."&amp;_xlfn.REGEXEXTRACT(J4091,"^PT\d+[FQ]\d+_(.*)", 2))</f>
        <v>$.Power_Factor_Phase_B</v>
      </c>
      <c r="AA4091" s="12">
        <f t="shared" si="850"/>
        <v>34</v>
      </c>
      <c r="AB4091" s="6" t="s">
        <v>195</v>
      </c>
      <c r="AC4091" s="103">
        <v>3080</v>
      </c>
      <c r="AJ4091" s="80"/>
      <c r="AK4091" s="113" t="s">
        <v>1426</v>
      </c>
      <c r="AN4091" s="80"/>
      <c r="AO4091" s="80"/>
      <c r="AP4091" s="80"/>
      <c r="AQ4091" s="80"/>
      <c r="AR4091" s="127"/>
      <c r="AS4091" s="80"/>
      <c r="AT4091" s="7"/>
      <c r="AU4091" s="7"/>
      <c r="AV4091" s="165"/>
      <c r="AW4091" s="166"/>
      <c r="AX4091" s="137"/>
      <c r="AY4091" s="147"/>
      <c r="AZ4091" s="167"/>
      <c r="BA4091" s="167"/>
      <c r="BB4091" s="147" t="str">
        <f t="shared" si="849"/>
        <v/>
      </c>
      <c r="BC4091" s="168"/>
      <c r="BD4091" s="165"/>
      <c r="BE4091" s="165"/>
      <c r="BF4091" s="165"/>
      <c r="BG4091" s="165"/>
      <c r="BH4091" s="165"/>
      <c r="BI4091" s="165"/>
      <c r="BJ4091" s="165"/>
      <c r="BK4091" s="165"/>
      <c r="BL4091" s="165"/>
      <c r="BM4091" s="165"/>
      <c r="BN4091" s="165"/>
      <c r="BO4091" s="165"/>
      <c r="BP4091" s="165"/>
      <c r="BQ4091" s="165"/>
      <c r="BS4091" s="6"/>
      <c r="BT4091" s="11"/>
      <c r="BU4091" s="6"/>
      <c r="BV4091" s="6"/>
    </row>
    <row r="4092" spans="1:74" ht="15.75" x14ac:dyDescent="0.25">
      <c r="A4092" s="52" t="s">
        <v>1422</v>
      </c>
      <c r="B4092" s="56"/>
      <c r="C4092" s="7" t="s">
        <v>118</v>
      </c>
      <c r="D4092" s="7" t="s">
        <v>6559</v>
      </c>
      <c r="E4092" s="7"/>
      <c r="F4092" s="64"/>
      <c r="G4092" s="6"/>
      <c r="H4092" s="6"/>
      <c r="I4092" s="10" t="s">
        <v>110</v>
      </c>
      <c r="J4092" s="11" t="s">
        <v>3279</v>
      </c>
      <c r="K4092" s="194" t="s">
        <v>510</v>
      </c>
      <c r="L4092" s="176"/>
      <c r="M4092" s="176">
        <v>1000</v>
      </c>
      <c r="N4092" s="80" t="s">
        <v>6855</v>
      </c>
      <c r="O4092" s="162"/>
      <c r="P4092" s="80" t="s">
        <v>3818</v>
      </c>
      <c r="Q4092" s="80"/>
      <c r="R4092" s="80"/>
      <c r="S4092" s="163"/>
      <c r="T4092" s="213"/>
      <c r="U4092" s="162"/>
      <c r="V4092" s="164"/>
      <c r="W4092" s="12" t="str">
        <f t="shared" si="841"/>
        <v>Mqtt1</v>
      </c>
      <c r="X4092" s="196" t="s">
        <v>10665</v>
      </c>
      <c r="Y4092" s="6" t="str">
        <f t="shared" si="844"/>
        <v>marpower/power-tag/extraction-unit-fore-ship</v>
      </c>
      <c r="Z4092" s="103" t="str" cm="1">
        <f t="array" ref="Z4092">IF(COUNTIF(N4092,"spare"),"","$."&amp;_xlfn.REGEXEXTRACT(J4092,"^PT\d+[FQ]\d+_(.*)", 2))</f>
        <v>$.Power_Factor_Phase_C</v>
      </c>
      <c r="AA4092" s="12">
        <f t="shared" si="850"/>
        <v>34</v>
      </c>
      <c r="AB4092" s="6" t="s">
        <v>195</v>
      </c>
      <c r="AC4092" s="103">
        <v>3082</v>
      </c>
      <c r="AJ4092" s="80"/>
      <c r="AK4092" s="113" t="s">
        <v>1426</v>
      </c>
      <c r="AN4092" s="80"/>
      <c r="AO4092" s="80"/>
      <c r="AP4092" s="80"/>
      <c r="AQ4092" s="80"/>
      <c r="AR4092" s="127"/>
      <c r="AS4092" s="80"/>
      <c r="AT4092" s="7"/>
      <c r="AU4092" s="7"/>
      <c r="AV4092" s="165"/>
      <c r="AW4092" s="166"/>
      <c r="AX4092" s="137"/>
      <c r="AY4092" s="147"/>
      <c r="AZ4092" s="167"/>
      <c r="BA4092" s="167"/>
      <c r="BB4092" s="147" t="str">
        <f t="shared" si="849"/>
        <v/>
      </c>
      <c r="BC4092" s="168"/>
      <c r="BD4092" s="165"/>
      <c r="BE4092" s="165"/>
      <c r="BF4092" s="165"/>
      <c r="BG4092" s="165"/>
      <c r="BH4092" s="165"/>
      <c r="BI4092" s="165"/>
      <c r="BJ4092" s="165"/>
      <c r="BK4092" s="165"/>
      <c r="BL4092" s="165"/>
      <c r="BM4092" s="165"/>
      <c r="BN4092" s="165"/>
      <c r="BO4092" s="165"/>
      <c r="BP4092" s="165"/>
      <c r="BQ4092" s="165"/>
      <c r="BS4092" s="6"/>
      <c r="BT4092" s="11"/>
      <c r="BU4092" s="6"/>
      <c r="BV4092" s="6"/>
    </row>
    <row r="4093" spans="1:74" ht="15.75" x14ac:dyDescent="0.25">
      <c r="A4093" s="52" t="s">
        <v>1422</v>
      </c>
      <c r="B4093" s="56"/>
      <c r="C4093" s="7" t="s">
        <v>118</v>
      </c>
      <c r="D4093" s="7" t="s">
        <v>6559</v>
      </c>
      <c r="E4093" s="7"/>
      <c r="F4093" s="64"/>
      <c r="G4093" s="6"/>
      <c r="H4093" s="6"/>
      <c r="I4093" s="10" t="s">
        <v>110</v>
      </c>
      <c r="J4093" s="11" t="s">
        <v>3280</v>
      </c>
      <c r="K4093" s="194" t="s">
        <v>510</v>
      </c>
      <c r="L4093" s="176"/>
      <c r="M4093" s="176">
        <v>1000</v>
      </c>
      <c r="N4093" s="80" t="s">
        <v>6855</v>
      </c>
      <c r="O4093" s="162"/>
      <c r="P4093" s="80" t="s">
        <v>3819</v>
      </c>
      <c r="Q4093" s="80"/>
      <c r="R4093" s="80"/>
      <c r="S4093" s="163"/>
      <c r="T4093" s="213"/>
      <c r="U4093" s="162"/>
      <c r="V4093" s="164"/>
      <c r="W4093" s="12" t="str">
        <f t="shared" si="841"/>
        <v>Mqtt1</v>
      </c>
      <c r="X4093" s="196" t="s">
        <v>10665</v>
      </c>
      <c r="Y4093" s="6" t="str">
        <f t="shared" si="844"/>
        <v>marpower/power-tag/extraction-unit-fore-ship</v>
      </c>
      <c r="Z4093" s="103" t="str" cm="1">
        <f t="array" ref="Z4093">IF(COUNTIF(N4093,"spare"),"","$."&amp;_xlfn.REGEXEXTRACT(J4093,"^PT\d+[FQ]\d+_(.*)", 2))</f>
        <v>$.Total_Power_Factor</v>
      </c>
      <c r="AA4093" s="12">
        <f t="shared" si="850"/>
        <v>34</v>
      </c>
      <c r="AB4093" s="6" t="s">
        <v>195</v>
      </c>
      <c r="AC4093" s="103">
        <v>3084</v>
      </c>
      <c r="AJ4093" s="80"/>
      <c r="AK4093" s="113" t="s">
        <v>1426</v>
      </c>
      <c r="AN4093" s="80"/>
      <c r="AO4093" s="80"/>
      <c r="AP4093" s="80"/>
      <c r="AQ4093" s="80"/>
      <c r="AR4093" s="127"/>
      <c r="AS4093" s="80"/>
      <c r="AT4093" s="7"/>
      <c r="AU4093" s="7"/>
      <c r="AV4093" s="165"/>
      <c r="AW4093" s="166"/>
      <c r="AX4093" s="137"/>
      <c r="AY4093" s="147"/>
      <c r="AZ4093" s="167"/>
      <c r="BA4093" s="167"/>
      <c r="BB4093" s="147" t="str">
        <f t="shared" si="849"/>
        <v/>
      </c>
      <c r="BC4093" s="168"/>
      <c r="BD4093" s="165"/>
      <c r="BE4093" s="165"/>
      <c r="BF4093" s="165"/>
      <c r="BG4093" s="165"/>
      <c r="BH4093" s="165"/>
      <c r="BI4093" s="165"/>
      <c r="BJ4093" s="165"/>
      <c r="BK4093" s="165"/>
      <c r="BL4093" s="165"/>
      <c r="BM4093" s="165"/>
      <c r="BN4093" s="165"/>
      <c r="BO4093" s="165"/>
      <c r="BP4093" s="165"/>
      <c r="BQ4093" s="165"/>
      <c r="BS4093" s="6"/>
      <c r="BT4093" s="11"/>
      <c r="BU4093" s="6"/>
      <c r="BV4093" s="6"/>
    </row>
    <row r="4094" spans="1:74" ht="15.75" x14ac:dyDescent="0.25">
      <c r="A4094" s="52" t="s">
        <v>1422</v>
      </c>
      <c r="B4094" s="56"/>
      <c r="C4094" s="7" t="s">
        <v>118</v>
      </c>
      <c r="D4094" s="7" t="s">
        <v>6559</v>
      </c>
      <c r="E4094" s="7"/>
      <c r="F4094" s="64"/>
      <c r="G4094" s="6"/>
      <c r="H4094" s="6"/>
      <c r="I4094" s="10" t="s">
        <v>110</v>
      </c>
      <c r="J4094" s="11" t="s">
        <v>3281</v>
      </c>
      <c r="K4094" s="194" t="s">
        <v>510</v>
      </c>
      <c r="L4094" s="176"/>
      <c r="M4094" s="176">
        <v>1000</v>
      </c>
      <c r="N4094" s="80" t="s">
        <v>6855</v>
      </c>
      <c r="O4094" s="162"/>
      <c r="P4094" s="80" t="s">
        <v>3820</v>
      </c>
      <c r="Q4094" s="80"/>
      <c r="R4094" s="80"/>
      <c r="S4094" s="163"/>
      <c r="T4094" s="213"/>
      <c r="U4094" s="162"/>
      <c r="V4094" s="164"/>
      <c r="W4094" s="12" t="str">
        <f t="shared" si="841"/>
        <v>Mqtt1</v>
      </c>
      <c r="X4094" s="196" t="s">
        <v>10666</v>
      </c>
      <c r="Y4094" s="6" t="str">
        <f t="shared" si="844"/>
        <v>marpower/power-tag/power-distr-panel-galley-10p2</v>
      </c>
      <c r="Z4094" s="103" t="str" cm="1">
        <f t="array" ref="Z4094">IF(COUNTIF(N4094,"spare"),"","$."&amp;_xlfn.REGEXEXTRACT(J4094,"^PT\d+[FQ]\d+_(.*)", 2))</f>
        <v>$.RMS_Current_Phase_A</v>
      </c>
      <c r="AA4094" s="12">
        <f>AA4079+1</f>
        <v>35</v>
      </c>
      <c r="AB4094" s="6" t="s">
        <v>195</v>
      </c>
      <c r="AC4094" s="103">
        <v>3000</v>
      </c>
      <c r="AJ4094" s="80"/>
      <c r="AK4094" s="113" t="s">
        <v>1423</v>
      </c>
      <c r="AN4094" s="80"/>
      <c r="AO4094" s="80"/>
      <c r="AP4094" s="80"/>
      <c r="AQ4094" s="80"/>
      <c r="AR4094" s="127"/>
      <c r="AS4094" s="80"/>
      <c r="AT4094" s="7"/>
      <c r="AU4094" s="7"/>
      <c r="AV4094" s="165"/>
      <c r="AW4094" s="166"/>
      <c r="AX4094" s="137"/>
      <c r="AY4094" s="147"/>
      <c r="AZ4094" s="167"/>
      <c r="BA4094" s="167"/>
      <c r="BB4094" s="147" t="str">
        <f t="shared" ref="BB4094:BB4108" si="851">IF(ISNUMBER(AM4094),"1","")</f>
        <v/>
      </c>
      <c r="BC4094" s="168"/>
      <c r="BD4094" s="165"/>
      <c r="BE4094" s="165"/>
      <c r="BF4094" s="165"/>
      <c r="BG4094" s="165"/>
      <c r="BH4094" s="165"/>
      <c r="BI4094" s="165"/>
      <c r="BJ4094" s="165"/>
      <c r="BK4094" s="165"/>
      <c r="BL4094" s="165"/>
      <c r="BM4094" s="165"/>
      <c r="BN4094" s="165"/>
      <c r="BO4094" s="165"/>
      <c r="BP4094" s="165"/>
      <c r="BQ4094" s="165"/>
      <c r="BS4094" s="6"/>
      <c r="BT4094" s="11"/>
      <c r="BU4094" s="6"/>
      <c r="BV4094" s="6"/>
    </row>
    <row r="4095" spans="1:74" ht="15.75" x14ac:dyDescent="0.25">
      <c r="A4095" s="52" t="s">
        <v>1422</v>
      </c>
      <c r="B4095" s="56"/>
      <c r="C4095" s="7" t="s">
        <v>118</v>
      </c>
      <c r="D4095" s="7" t="s">
        <v>6559</v>
      </c>
      <c r="E4095" s="7"/>
      <c r="F4095" s="64"/>
      <c r="G4095" s="6"/>
      <c r="H4095" s="6"/>
      <c r="I4095" s="10" t="s">
        <v>110</v>
      </c>
      <c r="J4095" s="11" t="s">
        <v>3282</v>
      </c>
      <c r="K4095" s="194" t="s">
        <v>510</v>
      </c>
      <c r="L4095" s="176"/>
      <c r="M4095" s="176">
        <v>1000</v>
      </c>
      <c r="N4095" s="80" t="s">
        <v>6855</v>
      </c>
      <c r="O4095" s="162"/>
      <c r="P4095" s="80" t="s">
        <v>3821</v>
      </c>
      <c r="Q4095" s="80"/>
      <c r="R4095" s="80"/>
      <c r="S4095" s="163"/>
      <c r="T4095" s="213"/>
      <c r="U4095" s="162"/>
      <c r="V4095" s="164"/>
      <c r="W4095" s="12" t="str">
        <f t="shared" si="841"/>
        <v>Mqtt1</v>
      </c>
      <c r="X4095" s="196" t="s">
        <v>10666</v>
      </c>
      <c r="Y4095" s="6" t="str">
        <f t="shared" si="844"/>
        <v>marpower/power-tag/power-distr-panel-galley-10p2</v>
      </c>
      <c r="Z4095" s="103" t="str" cm="1">
        <f t="array" ref="Z4095">IF(COUNTIF(N4095,"spare"),"","$."&amp;_xlfn.REGEXEXTRACT(J4095,"^PT\d+[FQ]\d+_(.*)", 2))</f>
        <v>$.RMS_Current_Phase_B</v>
      </c>
      <c r="AA4095" s="12">
        <f t="shared" ref="AA4095:AA4158" si="852">AA4080+1</f>
        <v>35</v>
      </c>
      <c r="AB4095" s="6" t="s">
        <v>195</v>
      </c>
      <c r="AC4095" s="103">
        <v>3002</v>
      </c>
      <c r="AJ4095" s="80"/>
      <c r="AK4095" s="113" t="s">
        <v>1423</v>
      </c>
      <c r="AN4095" s="80"/>
      <c r="AO4095" s="80"/>
      <c r="AP4095" s="80"/>
      <c r="AQ4095" s="80"/>
      <c r="AR4095" s="127"/>
      <c r="AS4095" s="80"/>
      <c r="AT4095" s="7"/>
      <c r="AU4095" s="7"/>
      <c r="AV4095" s="165"/>
      <c r="AW4095" s="166"/>
      <c r="AX4095" s="137"/>
      <c r="AY4095" s="147"/>
      <c r="AZ4095" s="167"/>
      <c r="BA4095" s="167"/>
      <c r="BB4095" s="147" t="str">
        <f t="shared" si="851"/>
        <v/>
      </c>
      <c r="BC4095" s="168"/>
      <c r="BD4095" s="165"/>
      <c r="BE4095" s="165"/>
      <c r="BF4095" s="165"/>
      <c r="BG4095" s="165"/>
      <c r="BH4095" s="165"/>
      <c r="BI4095" s="165"/>
      <c r="BJ4095" s="165"/>
      <c r="BK4095" s="165"/>
      <c r="BL4095" s="165"/>
      <c r="BM4095" s="165"/>
      <c r="BN4095" s="165"/>
      <c r="BO4095" s="165"/>
      <c r="BP4095" s="165"/>
      <c r="BQ4095" s="165"/>
      <c r="BS4095" s="6"/>
      <c r="BT4095" s="11"/>
      <c r="BU4095" s="6"/>
      <c r="BV4095" s="6"/>
    </row>
    <row r="4096" spans="1:74" ht="15.75" x14ac:dyDescent="0.25">
      <c r="A4096" s="52" t="s">
        <v>1422</v>
      </c>
      <c r="B4096" s="56"/>
      <c r="C4096" s="7" t="s">
        <v>118</v>
      </c>
      <c r="D4096" s="7" t="s">
        <v>6559</v>
      </c>
      <c r="E4096" s="7"/>
      <c r="F4096" s="64"/>
      <c r="G4096" s="6"/>
      <c r="H4096" s="6"/>
      <c r="I4096" s="10" t="s">
        <v>110</v>
      </c>
      <c r="J4096" s="11" t="s">
        <v>3283</v>
      </c>
      <c r="K4096" s="194" t="s">
        <v>510</v>
      </c>
      <c r="L4096" s="176"/>
      <c r="M4096" s="176">
        <v>1000</v>
      </c>
      <c r="N4096" s="80" t="s">
        <v>6855</v>
      </c>
      <c r="O4096" s="162"/>
      <c r="P4096" s="80" t="s">
        <v>3822</v>
      </c>
      <c r="Q4096" s="80"/>
      <c r="R4096" s="80"/>
      <c r="S4096" s="163"/>
      <c r="T4096" s="213"/>
      <c r="U4096" s="162"/>
      <c r="V4096" s="164"/>
      <c r="W4096" s="12" t="str">
        <f t="shared" ref="W4096:W4159" si="853">IF(COUNTIF(N4096,"spare"),"","Mqtt1")</f>
        <v>Mqtt1</v>
      </c>
      <c r="X4096" s="196" t="s">
        <v>10666</v>
      </c>
      <c r="Y4096" s="6" t="str">
        <f t="shared" si="844"/>
        <v>marpower/power-tag/power-distr-panel-galley-10p2</v>
      </c>
      <c r="Z4096" s="103" t="str" cm="1">
        <f t="array" ref="Z4096">IF(COUNTIF(N4096,"spare"),"","$."&amp;_xlfn.REGEXEXTRACT(J4096,"^PT\d+[FQ]\d+_(.*)", 2))</f>
        <v>$.RMS_Current_Phase_C</v>
      </c>
      <c r="AA4096" s="12">
        <f t="shared" si="852"/>
        <v>35</v>
      </c>
      <c r="AB4096" s="6" t="s">
        <v>195</v>
      </c>
      <c r="AC4096" s="103">
        <v>3004</v>
      </c>
      <c r="AJ4096" s="80"/>
      <c r="AK4096" s="113" t="s">
        <v>1423</v>
      </c>
      <c r="AN4096" s="80"/>
      <c r="AO4096" s="80"/>
      <c r="AP4096" s="80"/>
      <c r="AQ4096" s="80"/>
      <c r="AR4096" s="127"/>
      <c r="AS4096" s="80"/>
      <c r="AT4096" s="7"/>
      <c r="AU4096" s="7"/>
      <c r="AV4096" s="165"/>
      <c r="AW4096" s="166"/>
      <c r="AX4096" s="137"/>
      <c r="AY4096" s="147"/>
      <c r="AZ4096" s="167"/>
      <c r="BA4096" s="167"/>
      <c r="BB4096" s="147" t="str">
        <f t="shared" si="851"/>
        <v/>
      </c>
      <c r="BC4096" s="168"/>
      <c r="BD4096" s="165"/>
      <c r="BE4096" s="165"/>
      <c r="BF4096" s="165"/>
      <c r="BG4096" s="165"/>
      <c r="BH4096" s="165"/>
      <c r="BI4096" s="165"/>
      <c r="BJ4096" s="165"/>
      <c r="BK4096" s="165"/>
      <c r="BL4096" s="165"/>
      <c r="BM4096" s="165"/>
      <c r="BN4096" s="165"/>
      <c r="BO4096" s="165"/>
      <c r="BP4096" s="165"/>
      <c r="BQ4096" s="165"/>
      <c r="BS4096" s="6"/>
      <c r="BT4096" s="11"/>
      <c r="BU4096" s="6"/>
      <c r="BV4096" s="6"/>
    </row>
    <row r="4097" spans="1:74" ht="15.75" x14ac:dyDescent="0.25">
      <c r="A4097" s="52" t="s">
        <v>1422</v>
      </c>
      <c r="B4097" s="56"/>
      <c r="C4097" s="7" t="s">
        <v>118</v>
      </c>
      <c r="D4097" s="7" t="s">
        <v>6559</v>
      </c>
      <c r="E4097" s="7"/>
      <c r="F4097" s="64"/>
      <c r="G4097" s="6"/>
      <c r="H4097" s="6"/>
      <c r="I4097" s="10" t="s">
        <v>110</v>
      </c>
      <c r="J4097" s="11" t="s">
        <v>3284</v>
      </c>
      <c r="K4097" s="194" t="s">
        <v>510</v>
      </c>
      <c r="L4097" s="176"/>
      <c r="M4097" s="176">
        <v>1000</v>
      </c>
      <c r="N4097" s="80" t="s">
        <v>6855</v>
      </c>
      <c r="O4097" s="162"/>
      <c r="P4097" s="80" t="s">
        <v>3823</v>
      </c>
      <c r="Q4097" s="80"/>
      <c r="R4097" s="80"/>
      <c r="S4097" s="163"/>
      <c r="T4097" s="213"/>
      <c r="U4097" s="162"/>
      <c r="V4097" s="164"/>
      <c r="W4097" s="12" t="str">
        <f t="shared" si="853"/>
        <v>Mqtt1</v>
      </c>
      <c r="X4097" s="196" t="s">
        <v>10666</v>
      </c>
      <c r="Y4097" s="6" t="str">
        <f t="shared" si="844"/>
        <v>marpower/power-tag/power-distr-panel-galley-10p2</v>
      </c>
      <c r="Z4097" s="103" t="str" cm="1">
        <f t="array" ref="Z4097">IF(COUNTIF(N4097,"spare"),"","$."&amp;_xlfn.REGEXEXTRACT(J4097,"^PT\d+[FQ]\d+_(.*)", 2))</f>
        <v>$.RMS_Current_Phase_Neut</v>
      </c>
      <c r="AA4097" s="12">
        <f t="shared" si="852"/>
        <v>35</v>
      </c>
      <c r="AB4097" s="6" t="s">
        <v>195</v>
      </c>
      <c r="AC4097" s="103">
        <v>3006</v>
      </c>
      <c r="AJ4097" s="80"/>
      <c r="AK4097" s="113" t="s">
        <v>1423</v>
      </c>
      <c r="AN4097" s="80"/>
      <c r="AO4097" s="80"/>
      <c r="AP4097" s="80"/>
      <c r="AQ4097" s="80"/>
      <c r="AR4097" s="127"/>
      <c r="AS4097" s="80"/>
      <c r="AT4097" s="7"/>
      <c r="AU4097" s="7"/>
      <c r="AV4097" s="165"/>
      <c r="AW4097" s="166"/>
      <c r="AX4097" s="137"/>
      <c r="AY4097" s="147"/>
      <c r="AZ4097" s="167"/>
      <c r="BA4097" s="167"/>
      <c r="BB4097" s="147" t="str">
        <f t="shared" si="851"/>
        <v/>
      </c>
      <c r="BC4097" s="168"/>
      <c r="BD4097" s="165"/>
      <c r="BE4097" s="165"/>
      <c r="BF4097" s="165"/>
      <c r="BG4097" s="165"/>
      <c r="BH4097" s="165"/>
      <c r="BI4097" s="165"/>
      <c r="BJ4097" s="165"/>
      <c r="BK4097" s="165"/>
      <c r="BL4097" s="165"/>
      <c r="BM4097" s="165"/>
      <c r="BN4097" s="165"/>
      <c r="BO4097" s="165"/>
      <c r="BP4097" s="165"/>
      <c r="BQ4097" s="165"/>
      <c r="BS4097" s="6"/>
      <c r="BT4097" s="11"/>
      <c r="BU4097" s="6"/>
      <c r="BV4097" s="6"/>
    </row>
    <row r="4098" spans="1:74" ht="15.75" x14ac:dyDescent="0.25">
      <c r="A4098" s="52" t="s">
        <v>1422</v>
      </c>
      <c r="B4098" s="56"/>
      <c r="C4098" s="7" t="s">
        <v>118</v>
      </c>
      <c r="D4098" s="7" t="s">
        <v>6559</v>
      </c>
      <c r="E4098" s="7"/>
      <c r="F4098" s="64"/>
      <c r="G4098" s="6"/>
      <c r="H4098" s="6"/>
      <c r="I4098" s="10" t="s">
        <v>110</v>
      </c>
      <c r="J4098" s="11" t="s">
        <v>8363</v>
      </c>
      <c r="K4098" s="194" t="s">
        <v>510</v>
      </c>
      <c r="L4098" s="176"/>
      <c r="M4098" s="176">
        <v>1000</v>
      </c>
      <c r="N4098" s="80" t="s">
        <v>6855</v>
      </c>
      <c r="O4098" s="162"/>
      <c r="P4098" s="80" t="s">
        <v>3824</v>
      </c>
      <c r="Q4098" s="80"/>
      <c r="R4098" s="80"/>
      <c r="S4098" s="163"/>
      <c r="T4098" s="213"/>
      <c r="U4098" s="162"/>
      <c r="V4098" s="164"/>
      <c r="W4098" s="12" t="str">
        <f t="shared" si="853"/>
        <v>Mqtt1</v>
      </c>
      <c r="X4098" s="196" t="s">
        <v>10666</v>
      </c>
      <c r="Y4098" s="6" t="str">
        <f t="shared" si="844"/>
        <v>marpower/power-tag/power-distr-panel-galley-10p2</v>
      </c>
      <c r="Z4098" s="103" t="str" cm="1">
        <f t="array" ref="Z4098">IF(COUNTIF(N4098,"spare"),"","$."&amp;_xlfn.REGEXEXTRACT(J4098,"^PT\d+[FQ]\d+_(.*)", 2))</f>
        <v>$.RMS_Voltage_A_N</v>
      </c>
      <c r="AA4098" s="12">
        <f t="shared" si="852"/>
        <v>35</v>
      </c>
      <c r="AB4098" s="6" t="s">
        <v>195</v>
      </c>
      <c r="AC4098" s="103">
        <v>3028</v>
      </c>
      <c r="AJ4098" s="80"/>
      <c r="AK4098" s="113" t="s">
        <v>1424</v>
      </c>
      <c r="AN4098" s="80"/>
      <c r="AO4098" s="80"/>
      <c r="AP4098" s="80"/>
      <c r="AQ4098" s="80"/>
      <c r="AR4098" s="127"/>
      <c r="AS4098" s="80"/>
      <c r="AT4098" s="7"/>
      <c r="AU4098" s="7"/>
      <c r="AV4098" s="165"/>
      <c r="AW4098" s="166"/>
      <c r="AX4098" s="137"/>
      <c r="AY4098" s="147"/>
      <c r="AZ4098" s="167"/>
      <c r="BA4098" s="167"/>
      <c r="BB4098" s="147" t="str">
        <f t="shared" si="851"/>
        <v/>
      </c>
      <c r="BC4098" s="168"/>
      <c r="BD4098" s="165"/>
      <c r="BE4098" s="165"/>
      <c r="BF4098" s="165"/>
      <c r="BG4098" s="165"/>
      <c r="BH4098" s="165"/>
      <c r="BI4098" s="165"/>
      <c r="BJ4098" s="165"/>
      <c r="BK4098" s="165"/>
      <c r="BL4098" s="165"/>
      <c r="BM4098" s="165"/>
      <c r="BN4098" s="165"/>
      <c r="BO4098" s="165"/>
      <c r="BP4098" s="165"/>
      <c r="BQ4098" s="165"/>
      <c r="BS4098" s="6"/>
      <c r="BT4098" s="11"/>
      <c r="BU4098" s="6"/>
      <c r="BV4098" s="6"/>
    </row>
    <row r="4099" spans="1:74" ht="15.75" x14ac:dyDescent="0.25">
      <c r="A4099" s="52" t="s">
        <v>1422</v>
      </c>
      <c r="B4099" s="56"/>
      <c r="C4099" s="7" t="s">
        <v>118</v>
      </c>
      <c r="D4099" s="7" t="s">
        <v>6559</v>
      </c>
      <c r="E4099" s="7"/>
      <c r="F4099" s="64"/>
      <c r="G4099" s="6"/>
      <c r="H4099" s="6"/>
      <c r="I4099" s="10" t="s">
        <v>110</v>
      </c>
      <c r="J4099" s="11" t="s">
        <v>8540</v>
      </c>
      <c r="K4099" s="194" t="s">
        <v>510</v>
      </c>
      <c r="L4099" s="176"/>
      <c r="M4099" s="176">
        <v>1000</v>
      </c>
      <c r="N4099" s="80" t="s">
        <v>6855</v>
      </c>
      <c r="O4099" s="162"/>
      <c r="P4099" s="80" t="s">
        <v>3825</v>
      </c>
      <c r="Q4099" s="80"/>
      <c r="R4099" s="80"/>
      <c r="S4099" s="163"/>
      <c r="T4099" s="213"/>
      <c r="U4099" s="162"/>
      <c r="V4099" s="164"/>
      <c r="W4099" s="12" t="str">
        <f t="shared" si="853"/>
        <v>Mqtt1</v>
      </c>
      <c r="X4099" s="196" t="s">
        <v>10666</v>
      </c>
      <c r="Y4099" s="6" t="str">
        <f t="shared" si="844"/>
        <v>marpower/power-tag/power-distr-panel-galley-10p2</v>
      </c>
      <c r="Z4099" s="103" t="str" cm="1">
        <f t="array" ref="Z4099">IF(COUNTIF(N4099,"spare"),"","$."&amp;_xlfn.REGEXEXTRACT(J4099,"^PT\d+[FQ]\d+_(.*)", 2))</f>
        <v>$.RMS_Voltage_B_N</v>
      </c>
      <c r="AA4099" s="12">
        <f t="shared" si="852"/>
        <v>35</v>
      </c>
      <c r="AB4099" s="6" t="s">
        <v>195</v>
      </c>
      <c r="AC4099" s="103">
        <v>3030</v>
      </c>
      <c r="AJ4099" s="80"/>
      <c r="AK4099" s="113" t="s">
        <v>1424</v>
      </c>
      <c r="AN4099" s="80"/>
      <c r="AO4099" s="80"/>
      <c r="AP4099" s="80"/>
      <c r="AQ4099" s="80"/>
      <c r="AR4099" s="127"/>
      <c r="AS4099" s="80"/>
      <c r="AT4099" s="7"/>
      <c r="AU4099" s="7"/>
      <c r="AV4099" s="165"/>
      <c r="AW4099" s="166"/>
      <c r="AX4099" s="137"/>
      <c r="AY4099" s="147"/>
      <c r="AZ4099" s="167"/>
      <c r="BA4099" s="167"/>
      <c r="BB4099" s="147" t="str">
        <f t="shared" si="851"/>
        <v/>
      </c>
      <c r="BC4099" s="168"/>
      <c r="BD4099" s="165"/>
      <c r="BE4099" s="165"/>
      <c r="BF4099" s="165"/>
      <c r="BG4099" s="165"/>
      <c r="BH4099" s="165"/>
      <c r="BI4099" s="165"/>
      <c r="BJ4099" s="165"/>
      <c r="BK4099" s="165"/>
      <c r="BL4099" s="165"/>
      <c r="BM4099" s="165"/>
      <c r="BN4099" s="165"/>
      <c r="BO4099" s="165"/>
      <c r="BP4099" s="165"/>
      <c r="BQ4099" s="165"/>
      <c r="BS4099" s="6"/>
      <c r="BT4099" s="11"/>
      <c r="BU4099" s="6"/>
      <c r="BV4099" s="6"/>
    </row>
    <row r="4100" spans="1:74" ht="15.75" x14ac:dyDescent="0.25">
      <c r="A4100" s="52" t="s">
        <v>1422</v>
      </c>
      <c r="B4100" s="56"/>
      <c r="C4100" s="7" t="s">
        <v>118</v>
      </c>
      <c r="D4100" s="7" t="s">
        <v>6559</v>
      </c>
      <c r="E4100" s="7"/>
      <c r="F4100" s="64"/>
      <c r="G4100" s="6"/>
      <c r="H4100" s="6"/>
      <c r="I4100" s="10" t="s">
        <v>110</v>
      </c>
      <c r="J4100" s="11" t="s">
        <v>8717</v>
      </c>
      <c r="K4100" s="194" t="s">
        <v>510</v>
      </c>
      <c r="L4100" s="176"/>
      <c r="M4100" s="176">
        <v>1000</v>
      </c>
      <c r="N4100" s="80" t="s">
        <v>6855</v>
      </c>
      <c r="O4100" s="162"/>
      <c r="P4100" s="80" t="s">
        <v>3826</v>
      </c>
      <c r="Q4100" s="80"/>
      <c r="R4100" s="80"/>
      <c r="S4100" s="163"/>
      <c r="T4100" s="213"/>
      <c r="U4100" s="162"/>
      <c r="V4100" s="164"/>
      <c r="W4100" s="12" t="str">
        <f t="shared" si="853"/>
        <v>Mqtt1</v>
      </c>
      <c r="X4100" s="196" t="s">
        <v>10666</v>
      </c>
      <c r="Y4100" s="6" t="str">
        <f t="shared" si="844"/>
        <v>marpower/power-tag/power-distr-panel-galley-10p2</v>
      </c>
      <c r="Z4100" s="103" t="str" cm="1">
        <f t="array" ref="Z4100">IF(COUNTIF(N4100,"spare"),"","$."&amp;_xlfn.REGEXEXTRACT(J4100,"^PT\d+[FQ]\d+_(.*)", 2))</f>
        <v>$.RMS_Voltage_C_N</v>
      </c>
      <c r="AA4100" s="12">
        <f t="shared" si="852"/>
        <v>35</v>
      </c>
      <c r="AB4100" s="6" t="s">
        <v>195</v>
      </c>
      <c r="AC4100" s="103">
        <v>3032</v>
      </c>
      <c r="AJ4100" s="80"/>
      <c r="AK4100" s="113" t="s">
        <v>1424</v>
      </c>
      <c r="AN4100" s="80"/>
      <c r="AO4100" s="80"/>
      <c r="AP4100" s="80"/>
      <c r="AQ4100" s="80"/>
      <c r="AR4100" s="127"/>
      <c r="AS4100" s="80"/>
      <c r="AT4100" s="7"/>
      <c r="AU4100" s="7"/>
      <c r="AV4100" s="165"/>
      <c r="AW4100" s="166"/>
      <c r="AX4100" s="137"/>
      <c r="AY4100" s="147"/>
      <c r="AZ4100" s="167"/>
      <c r="BA4100" s="167"/>
      <c r="BB4100" s="147" t="str">
        <f t="shared" si="851"/>
        <v/>
      </c>
      <c r="BC4100" s="168"/>
      <c r="BD4100" s="165"/>
      <c r="BE4100" s="165"/>
      <c r="BF4100" s="165"/>
      <c r="BG4100" s="165"/>
      <c r="BH4100" s="165"/>
      <c r="BI4100" s="165"/>
      <c r="BJ4100" s="165"/>
      <c r="BK4100" s="165"/>
      <c r="BL4100" s="165"/>
      <c r="BM4100" s="165"/>
      <c r="BN4100" s="165"/>
      <c r="BO4100" s="165"/>
      <c r="BP4100" s="165"/>
      <c r="BQ4100" s="165"/>
      <c r="BS4100" s="6"/>
      <c r="BT4100" s="11"/>
      <c r="BU4100" s="6"/>
      <c r="BV4100" s="6"/>
    </row>
    <row r="4101" spans="1:74" ht="15.75" x14ac:dyDescent="0.25">
      <c r="A4101" s="52" t="s">
        <v>1422</v>
      </c>
      <c r="B4101" s="56"/>
      <c r="C4101" s="7" t="s">
        <v>118</v>
      </c>
      <c r="D4101" s="7" t="s">
        <v>6559</v>
      </c>
      <c r="E4101" s="7"/>
      <c r="F4101" s="64"/>
      <c r="G4101" s="6"/>
      <c r="H4101" s="6"/>
      <c r="I4101" s="10" t="s">
        <v>110</v>
      </c>
      <c r="J4101" s="11" t="s">
        <v>3285</v>
      </c>
      <c r="K4101" s="194" t="s">
        <v>510</v>
      </c>
      <c r="L4101" s="176"/>
      <c r="M4101" s="176">
        <v>1000</v>
      </c>
      <c r="N4101" s="80" t="s">
        <v>6855</v>
      </c>
      <c r="O4101" s="162"/>
      <c r="P4101" s="80" t="s">
        <v>3827</v>
      </c>
      <c r="Q4101" s="80"/>
      <c r="R4101" s="80"/>
      <c r="S4101" s="163"/>
      <c r="T4101" s="213"/>
      <c r="U4101" s="162"/>
      <c r="V4101" s="164"/>
      <c r="W4101" s="12" t="str">
        <f t="shared" si="853"/>
        <v>Mqtt1</v>
      </c>
      <c r="X4101" s="196" t="s">
        <v>10666</v>
      </c>
      <c r="Y4101" s="6" t="str">
        <f t="shared" si="844"/>
        <v>marpower/power-tag/power-distr-panel-galley-10p2</v>
      </c>
      <c r="Z4101" s="103" t="str" cm="1">
        <f t="array" ref="Z4101">IF(COUNTIF(N4101,"spare"),"","$."&amp;_xlfn.REGEXEXTRACT(J4101,"^PT\d+[FQ]\d+_(.*)", 2))</f>
        <v>$.Active_Power_Phase_A</v>
      </c>
      <c r="AA4101" s="12">
        <f t="shared" si="852"/>
        <v>35</v>
      </c>
      <c r="AB4101" s="6" t="s">
        <v>195</v>
      </c>
      <c r="AC4101" s="103">
        <v>3054</v>
      </c>
      <c r="AJ4101" s="80"/>
      <c r="AK4101" s="113" t="s">
        <v>1425</v>
      </c>
      <c r="AN4101" s="80"/>
      <c r="AO4101" s="80"/>
      <c r="AP4101" s="80"/>
      <c r="AQ4101" s="80"/>
      <c r="AR4101" s="127"/>
      <c r="AS4101" s="80"/>
      <c r="AT4101" s="7"/>
      <c r="AU4101" s="7"/>
      <c r="AV4101" s="165"/>
      <c r="AW4101" s="166"/>
      <c r="AX4101" s="137"/>
      <c r="AY4101" s="147"/>
      <c r="AZ4101" s="167"/>
      <c r="BA4101" s="167"/>
      <c r="BB4101" s="147" t="str">
        <f t="shared" si="851"/>
        <v/>
      </c>
      <c r="BC4101" s="168"/>
      <c r="BD4101" s="165"/>
      <c r="BE4101" s="165"/>
      <c r="BF4101" s="165"/>
      <c r="BG4101" s="165"/>
      <c r="BH4101" s="165"/>
      <c r="BI4101" s="165"/>
      <c r="BJ4101" s="165"/>
      <c r="BK4101" s="165"/>
      <c r="BL4101" s="165"/>
      <c r="BM4101" s="165"/>
      <c r="BN4101" s="165"/>
      <c r="BO4101" s="165"/>
      <c r="BP4101" s="165"/>
      <c r="BQ4101" s="165"/>
      <c r="BS4101" s="6"/>
      <c r="BT4101" s="11"/>
      <c r="BU4101" s="6"/>
      <c r="BV4101" s="6"/>
    </row>
    <row r="4102" spans="1:74" ht="15.75" x14ac:dyDescent="0.25">
      <c r="A4102" s="52" t="s">
        <v>1422</v>
      </c>
      <c r="B4102" s="56"/>
      <c r="C4102" s="7" t="s">
        <v>118</v>
      </c>
      <c r="D4102" s="7" t="s">
        <v>6559</v>
      </c>
      <c r="E4102" s="7"/>
      <c r="F4102" s="64"/>
      <c r="G4102" s="6"/>
      <c r="H4102" s="6"/>
      <c r="I4102" s="10" t="s">
        <v>110</v>
      </c>
      <c r="J4102" s="11" t="s">
        <v>3286</v>
      </c>
      <c r="K4102" s="194" t="s">
        <v>510</v>
      </c>
      <c r="L4102" s="176"/>
      <c r="M4102" s="176">
        <v>1000</v>
      </c>
      <c r="N4102" s="80" t="s">
        <v>6855</v>
      </c>
      <c r="O4102" s="162"/>
      <c r="P4102" s="80" t="s">
        <v>3828</v>
      </c>
      <c r="Q4102" s="80"/>
      <c r="R4102" s="80"/>
      <c r="S4102" s="163"/>
      <c r="T4102" s="213"/>
      <c r="U4102" s="162"/>
      <c r="V4102" s="164"/>
      <c r="W4102" s="12" t="str">
        <f t="shared" si="853"/>
        <v>Mqtt1</v>
      </c>
      <c r="X4102" s="196" t="s">
        <v>10666</v>
      </c>
      <c r="Y4102" s="6" t="str">
        <f t="shared" si="844"/>
        <v>marpower/power-tag/power-distr-panel-galley-10p2</v>
      </c>
      <c r="Z4102" s="103" t="str" cm="1">
        <f t="array" ref="Z4102">IF(COUNTIF(N4102,"spare"),"","$."&amp;_xlfn.REGEXEXTRACT(J4102,"^PT\d+[FQ]\d+_(.*)", 2))</f>
        <v>$.Active_Power_Phase_B</v>
      </c>
      <c r="AA4102" s="12">
        <f t="shared" si="852"/>
        <v>35</v>
      </c>
      <c r="AB4102" s="6" t="s">
        <v>195</v>
      </c>
      <c r="AC4102" s="103">
        <v>3056</v>
      </c>
      <c r="AJ4102" s="80"/>
      <c r="AK4102" s="113" t="s">
        <v>1425</v>
      </c>
      <c r="AN4102" s="80"/>
      <c r="AO4102" s="80"/>
      <c r="AP4102" s="80"/>
      <c r="AQ4102" s="80"/>
      <c r="AR4102" s="127"/>
      <c r="AS4102" s="80"/>
      <c r="AT4102" s="7"/>
      <c r="AU4102" s="7"/>
      <c r="AV4102" s="165"/>
      <c r="AW4102" s="166"/>
      <c r="AX4102" s="137"/>
      <c r="AY4102" s="147"/>
      <c r="AZ4102" s="167"/>
      <c r="BA4102" s="167"/>
      <c r="BB4102" s="147" t="str">
        <f t="shared" si="851"/>
        <v/>
      </c>
      <c r="BC4102" s="168"/>
      <c r="BD4102" s="165"/>
      <c r="BE4102" s="165"/>
      <c r="BF4102" s="165"/>
      <c r="BG4102" s="165"/>
      <c r="BH4102" s="165"/>
      <c r="BI4102" s="165"/>
      <c r="BJ4102" s="165"/>
      <c r="BK4102" s="165"/>
      <c r="BL4102" s="165"/>
      <c r="BM4102" s="165"/>
      <c r="BN4102" s="165"/>
      <c r="BO4102" s="165"/>
      <c r="BP4102" s="165"/>
      <c r="BQ4102" s="165"/>
      <c r="BS4102" s="6"/>
      <c r="BT4102" s="11"/>
      <c r="BU4102" s="6"/>
      <c r="BV4102" s="6"/>
    </row>
    <row r="4103" spans="1:74" ht="15.75" x14ac:dyDescent="0.25">
      <c r="A4103" s="52" t="s">
        <v>1422</v>
      </c>
      <c r="B4103" s="56"/>
      <c r="C4103" s="7" t="s">
        <v>118</v>
      </c>
      <c r="D4103" s="7" t="s">
        <v>6559</v>
      </c>
      <c r="E4103" s="7"/>
      <c r="F4103" s="64"/>
      <c r="G4103" s="6"/>
      <c r="H4103" s="6"/>
      <c r="I4103" s="10" t="s">
        <v>110</v>
      </c>
      <c r="J4103" s="11" t="s">
        <v>3287</v>
      </c>
      <c r="K4103" s="194" t="s">
        <v>510</v>
      </c>
      <c r="L4103" s="176"/>
      <c r="M4103" s="176">
        <v>1000</v>
      </c>
      <c r="N4103" s="80" t="s">
        <v>6855</v>
      </c>
      <c r="O4103" s="162"/>
      <c r="P4103" s="80" t="s">
        <v>3829</v>
      </c>
      <c r="Q4103" s="80"/>
      <c r="R4103" s="80"/>
      <c r="S4103" s="163"/>
      <c r="T4103" s="213"/>
      <c r="U4103" s="162"/>
      <c r="V4103" s="164"/>
      <c r="W4103" s="12" t="str">
        <f t="shared" si="853"/>
        <v>Mqtt1</v>
      </c>
      <c r="X4103" s="196" t="s">
        <v>10666</v>
      </c>
      <c r="Y4103" s="6" t="str">
        <f t="shared" si="844"/>
        <v>marpower/power-tag/power-distr-panel-galley-10p2</v>
      </c>
      <c r="Z4103" s="103" t="str" cm="1">
        <f t="array" ref="Z4103">IF(COUNTIF(N4103,"spare"),"","$."&amp;_xlfn.REGEXEXTRACT(J4103,"^PT\d+[FQ]\d+_(.*)", 2))</f>
        <v>$.Active_Power_Phase_C</v>
      </c>
      <c r="AA4103" s="12">
        <f t="shared" si="852"/>
        <v>35</v>
      </c>
      <c r="AB4103" s="6" t="s">
        <v>195</v>
      </c>
      <c r="AC4103" s="103">
        <v>3058</v>
      </c>
      <c r="AJ4103" s="80"/>
      <c r="AK4103" s="113" t="s">
        <v>1425</v>
      </c>
      <c r="AN4103" s="80"/>
      <c r="AO4103" s="80"/>
      <c r="AP4103" s="80"/>
      <c r="AQ4103" s="80"/>
      <c r="AR4103" s="127"/>
      <c r="AS4103" s="80"/>
      <c r="AT4103" s="7"/>
      <c r="AU4103" s="7"/>
      <c r="AV4103" s="165"/>
      <c r="AW4103" s="166"/>
      <c r="AX4103" s="137"/>
      <c r="AY4103" s="147"/>
      <c r="AZ4103" s="167"/>
      <c r="BA4103" s="167"/>
      <c r="BB4103" s="147" t="str">
        <f t="shared" si="851"/>
        <v/>
      </c>
      <c r="BC4103" s="168"/>
      <c r="BD4103" s="165"/>
      <c r="BE4103" s="165"/>
      <c r="BF4103" s="165"/>
      <c r="BG4103" s="165"/>
      <c r="BH4103" s="165"/>
      <c r="BI4103" s="165"/>
      <c r="BJ4103" s="165"/>
      <c r="BK4103" s="165"/>
      <c r="BL4103" s="165"/>
      <c r="BM4103" s="165"/>
      <c r="BN4103" s="165"/>
      <c r="BO4103" s="165"/>
      <c r="BP4103" s="165"/>
      <c r="BQ4103" s="165"/>
      <c r="BS4103" s="6"/>
      <c r="BT4103" s="11"/>
      <c r="BU4103" s="6"/>
      <c r="BV4103" s="6"/>
    </row>
    <row r="4104" spans="1:74" ht="15.75" x14ac:dyDescent="0.25">
      <c r="A4104" s="52" t="s">
        <v>1422</v>
      </c>
      <c r="B4104" s="56"/>
      <c r="C4104" s="7" t="s">
        <v>118</v>
      </c>
      <c r="D4104" s="7" t="s">
        <v>6559</v>
      </c>
      <c r="E4104" s="7"/>
      <c r="F4104" s="64"/>
      <c r="G4104" s="6"/>
      <c r="H4104" s="6"/>
      <c r="I4104" s="10" t="s">
        <v>110</v>
      </c>
      <c r="J4104" s="11" t="s">
        <v>3288</v>
      </c>
      <c r="K4104" s="194" t="s">
        <v>510</v>
      </c>
      <c r="L4104" s="176"/>
      <c r="M4104" s="176">
        <v>1000</v>
      </c>
      <c r="N4104" s="80" t="s">
        <v>6855</v>
      </c>
      <c r="O4104" s="162"/>
      <c r="P4104" s="80" t="s">
        <v>3830</v>
      </c>
      <c r="Q4104" s="80"/>
      <c r="R4104" s="80"/>
      <c r="S4104" s="163"/>
      <c r="T4104" s="213"/>
      <c r="U4104" s="162"/>
      <c r="V4104" s="164"/>
      <c r="W4104" s="12" t="str">
        <f t="shared" si="853"/>
        <v>Mqtt1</v>
      </c>
      <c r="X4104" s="196" t="s">
        <v>10666</v>
      </c>
      <c r="Y4104" s="6" t="str">
        <f t="shared" si="844"/>
        <v>marpower/power-tag/power-distr-panel-galley-10p2</v>
      </c>
      <c r="Z4104" s="103" t="str" cm="1">
        <f t="array" ref="Z4104">IF(COUNTIF(N4104,"spare"),"","$."&amp;_xlfn.REGEXEXTRACT(J4104,"^PT\d+[FQ]\d+_(.*)", 2))</f>
        <v>$.Total_Active_Power</v>
      </c>
      <c r="AA4104" s="12">
        <f t="shared" si="852"/>
        <v>35</v>
      </c>
      <c r="AB4104" s="6" t="s">
        <v>195</v>
      </c>
      <c r="AC4104" s="103">
        <v>3060</v>
      </c>
      <c r="AJ4104" s="80"/>
      <c r="AK4104" s="113" t="s">
        <v>1425</v>
      </c>
      <c r="AN4104" s="80"/>
      <c r="AO4104" s="80"/>
      <c r="AP4104" s="80"/>
      <c r="AQ4104" s="80"/>
      <c r="AR4104" s="127"/>
      <c r="AS4104" s="80"/>
      <c r="AT4104" s="7"/>
      <c r="AU4104" s="7"/>
      <c r="AV4104" s="165"/>
      <c r="AW4104" s="166"/>
      <c r="AX4104" s="137"/>
      <c r="AY4104" s="147"/>
      <c r="AZ4104" s="167"/>
      <c r="BA4104" s="167"/>
      <c r="BB4104" s="147" t="str">
        <f t="shared" si="851"/>
        <v/>
      </c>
      <c r="BC4104" s="168"/>
      <c r="BD4104" s="165"/>
      <c r="BE4104" s="165"/>
      <c r="BF4104" s="165"/>
      <c r="BG4104" s="165"/>
      <c r="BH4104" s="165"/>
      <c r="BI4104" s="165"/>
      <c r="BJ4104" s="165"/>
      <c r="BK4104" s="165"/>
      <c r="BL4104" s="165"/>
      <c r="BM4104" s="165"/>
      <c r="BN4104" s="165"/>
      <c r="BO4104" s="165"/>
      <c r="BP4104" s="165"/>
      <c r="BQ4104" s="165"/>
      <c r="BS4104" s="6"/>
      <c r="BT4104" s="11"/>
      <c r="BU4104" s="6"/>
      <c r="BV4104" s="6"/>
    </row>
    <row r="4105" spans="1:74" ht="15.75" x14ac:dyDescent="0.25">
      <c r="A4105" s="52" t="s">
        <v>1422</v>
      </c>
      <c r="B4105" s="56"/>
      <c r="C4105" s="7" t="s">
        <v>118</v>
      </c>
      <c r="D4105" s="7" t="s">
        <v>6559</v>
      </c>
      <c r="E4105" s="7"/>
      <c r="F4105" s="64"/>
      <c r="G4105" s="6"/>
      <c r="H4105" s="6"/>
      <c r="I4105" s="10" t="s">
        <v>110</v>
      </c>
      <c r="J4105" s="11" t="s">
        <v>3289</v>
      </c>
      <c r="K4105" s="194" t="s">
        <v>510</v>
      </c>
      <c r="L4105" s="176"/>
      <c r="M4105" s="176">
        <v>1000</v>
      </c>
      <c r="N4105" s="80" t="s">
        <v>6855</v>
      </c>
      <c r="O4105" s="162"/>
      <c r="P4105" s="80" t="s">
        <v>3831</v>
      </c>
      <c r="Q4105" s="80"/>
      <c r="R4105" s="80"/>
      <c r="S4105" s="163"/>
      <c r="T4105" s="213"/>
      <c r="U4105" s="162"/>
      <c r="V4105" s="164"/>
      <c r="W4105" s="12" t="str">
        <f t="shared" si="853"/>
        <v>Mqtt1</v>
      </c>
      <c r="X4105" s="196" t="s">
        <v>10666</v>
      </c>
      <c r="Y4105" s="6" t="str">
        <f t="shared" si="844"/>
        <v>marpower/power-tag/power-distr-panel-galley-10p2</v>
      </c>
      <c r="Z4105" s="103" t="str" cm="1">
        <f t="array" ref="Z4105">IF(COUNTIF(N4105,"spare"),"","$."&amp;_xlfn.REGEXEXTRACT(J4105,"^PT\d+[FQ]\d+_(.*)", 2))</f>
        <v>$.Power_Factor_Phase_A</v>
      </c>
      <c r="AA4105" s="12">
        <f t="shared" si="852"/>
        <v>35</v>
      </c>
      <c r="AB4105" s="6" t="s">
        <v>195</v>
      </c>
      <c r="AC4105" s="103">
        <v>3078</v>
      </c>
      <c r="AJ4105" s="80"/>
      <c r="AK4105" s="113" t="s">
        <v>1426</v>
      </c>
      <c r="AN4105" s="80"/>
      <c r="AO4105" s="80"/>
      <c r="AP4105" s="80"/>
      <c r="AQ4105" s="80"/>
      <c r="AR4105" s="127"/>
      <c r="AS4105" s="80"/>
      <c r="AT4105" s="7"/>
      <c r="AU4105" s="7"/>
      <c r="AV4105" s="165"/>
      <c r="AW4105" s="166"/>
      <c r="AX4105" s="137"/>
      <c r="AY4105" s="147"/>
      <c r="AZ4105" s="167"/>
      <c r="BA4105" s="167"/>
      <c r="BB4105" s="147" t="str">
        <f t="shared" si="851"/>
        <v/>
      </c>
      <c r="BC4105" s="168"/>
      <c r="BD4105" s="165"/>
      <c r="BE4105" s="165"/>
      <c r="BF4105" s="165"/>
      <c r="BG4105" s="165"/>
      <c r="BH4105" s="165"/>
      <c r="BI4105" s="165"/>
      <c r="BJ4105" s="165"/>
      <c r="BK4105" s="165"/>
      <c r="BL4105" s="165"/>
      <c r="BM4105" s="165"/>
      <c r="BN4105" s="165"/>
      <c r="BO4105" s="165"/>
      <c r="BP4105" s="165"/>
      <c r="BQ4105" s="165"/>
      <c r="BS4105" s="6"/>
      <c r="BT4105" s="11"/>
      <c r="BU4105" s="6"/>
      <c r="BV4105" s="6"/>
    </row>
    <row r="4106" spans="1:74" ht="15.75" x14ac:dyDescent="0.25">
      <c r="A4106" s="52" t="s">
        <v>1422</v>
      </c>
      <c r="B4106" s="56"/>
      <c r="C4106" s="7" t="s">
        <v>118</v>
      </c>
      <c r="D4106" s="7" t="s">
        <v>6559</v>
      </c>
      <c r="E4106" s="7"/>
      <c r="F4106" s="64"/>
      <c r="G4106" s="6"/>
      <c r="H4106" s="6"/>
      <c r="I4106" s="10" t="s">
        <v>110</v>
      </c>
      <c r="J4106" s="11" t="s">
        <v>3290</v>
      </c>
      <c r="K4106" s="194" t="s">
        <v>510</v>
      </c>
      <c r="L4106" s="176"/>
      <c r="M4106" s="176">
        <v>1000</v>
      </c>
      <c r="N4106" s="80" t="s">
        <v>6855</v>
      </c>
      <c r="O4106" s="162"/>
      <c r="P4106" s="80" t="s">
        <v>3832</v>
      </c>
      <c r="Q4106" s="80"/>
      <c r="R4106" s="80"/>
      <c r="S4106" s="163"/>
      <c r="T4106" s="213"/>
      <c r="U4106" s="162"/>
      <c r="V4106" s="164"/>
      <c r="W4106" s="12" t="str">
        <f t="shared" si="853"/>
        <v>Mqtt1</v>
      </c>
      <c r="X4106" s="196" t="s">
        <v>10666</v>
      </c>
      <c r="Y4106" s="6" t="str">
        <f t="shared" si="844"/>
        <v>marpower/power-tag/power-distr-panel-galley-10p2</v>
      </c>
      <c r="Z4106" s="103" t="str" cm="1">
        <f t="array" ref="Z4106">IF(COUNTIF(N4106,"spare"),"","$."&amp;_xlfn.REGEXEXTRACT(J4106,"^PT\d+[FQ]\d+_(.*)", 2))</f>
        <v>$.Power_Factor_Phase_B</v>
      </c>
      <c r="AA4106" s="12">
        <f t="shared" si="852"/>
        <v>35</v>
      </c>
      <c r="AB4106" s="6" t="s">
        <v>195</v>
      </c>
      <c r="AC4106" s="103">
        <v>3080</v>
      </c>
      <c r="AJ4106" s="80"/>
      <c r="AK4106" s="113" t="s">
        <v>1426</v>
      </c>
      <c r="AN4106" s="80"/>
      <c r="AO4106" s="80"/>
      <c r="AP4106" s="80"/>
      <c r="AQ4106" s="80"/>
      <c r="AR4106" s="127"/>
      <c r="AS4106" s="80"/>
      <c r="AT4106" s="7"/>
      <c r="AU4106" s="7"/>
      <c r="AV4106" s="165"/>
      <c r="AW4106" s="166"/>
      <c r="AX4106" s="137"/>
      <c r="AY4106" s="147"/>
      <c r="AZ4106" s="167"/>
      <c r="BA4106" s="167"/>
      <c r="BB4106" s="147" t="str">
        <f t="shared" si="851"/>
        <v/>
      </c>
      <c r="BC4106" s="168"/>
      <c r="BD4106" s="165"/>
      <c r="BE4106" s="165"/>
      <c r="BF4106" s="165"/>
      <c r="BG4106" s="165"/>
      <c r="BH4106" s="165"/>
      <c r="BI4106" s="165"/>
      <c r="BJ4106" s="165"/>
      <c r="BK4106" s="165"/>
      <c r="BL4106" s="165"/>
      <c r="BM4106" s="165"/>
      <c r="BN4106" s="165"/>
      <c r="BO4106" s="165"/>
      <c r="BP4106" s="165"/>
      <c r="BQ4106" s="165"/>
      <c r="BS4106" s="6"/>
      <c r="BT4106" s="11"/>
      <c r="BU4106" s="6"/>
      <c r="BV4106" s="6"/>
    </row>
    <row r="4107" spans="1:74" ht="15.75" x14ac:dyDescent="0.25">
      <c r="A4107" s="52" t="s">
        <v>1422</v>
      </c>
      <c r="B4107" s="56"/>
      <c r="C4107" s="7" t="s">
        <v>118</v>
      </c>
      <c r="D4107" s="7" t="s">
        <v>6559</v>
      </c>
      <c r="E4107" s="7"/>
      <c r="F4107" s="64"/>
      <c r="G4107" s="6"/>
      <c r="H4107" s="6"/>
      <c r="I4107" s="10" t="s">
        <v>110</v>
      </c>
      <c r="J4107" s="11" t="s">
        <v>3291</v>
      </c>
      <c r="K4107" s="194" t="s">
        <v>510</v>
      </c>
      <c r="L4107" s="176"/>
      <c r="M4107" s="176">
        <v>1000</v>
      </c>
      <c r="N4107" s="80" t="s">
        <v>6855</v>
      </c>
      <c r="O4107" s="162"/>
      <c r="P4107" s="80" t="s">
        <v>3833</v>
      </c>
      <c r="Q4107" s="80"/>
      <c r="R4107" s="80"/>
      <c r="S4107" s="163"/>
      <c r="T4107" s="213"/>
      <c r="U4107" s="162"/>
      <c r="V4107" s="164"/>
      <c r="W4107" s="12" t="str">
        <f t="shared" si="853"/>
        <v>Mqtt1</v>
      </c>
      <c r="X4107" s="196" t="s">
        <v>10666</v>
      </c>
      <c r="Y4107" s="6" t="str">
        <f t="shared" ref="Y4107:Y4170" si="854">LOWER(_xlfn.CONCAT("marpower/",SUBSTITUTE(SUBSTITUTE("power-tag/" &amp; X4107," ","-"),"_","-")))</f>
        <v>marpower/power-tag/power-distr-panel-galley-10p2</v>
      </c>
      <c r="Z4107" s="103" t="str" cm="1">
        <f t="array" ref="Z4107">IF(COUNTIF(N4107,"spare"),"","$."&amp;_xlfn.REGEXEXTRACT(J4107,"^PT\d+[FQ]\d+_(.*)", 2))</f>
        <v>$.Power_Factor_Phase_C</v>
      </c>
      <c r="AA4107" s="12">
        <f t="shared" si="852"/>
        <v>35</v>
      </c>
      <c r="AB4107" s="6" t="s">
        <v>195</v>
      </c>
      <c r="AC4107" s="103">
        <v>3082</v>
      </c>
      <c r="AJ4107" s="80"/>
      <c r="AK4107" s="113" t="s">
        <v>1426</v>
      </c>
      <c r="AN4107" s="80"/>
      <c r="AO4107" s="80"/>
      <c r="AP4107" s="80"/>
      <c r="AQ4107" s="80"/>
      <c r="AR4107" s="127"/>
      <c r="AS4107" s="80"/>
      <c r="AT4107" s="7"/>
      <c r="AU4107" s="7"/>
      <c r="AV4107" s="165"/>
      <c r="AW4107" s="166"/>
      <c r="AX4107" s="137"/>
      <c r="AY4107" s="147"/>
      <c r="AZ4107" s="167"/>
      <c r="BA4107" s="167"/>
      <c r="BB4107" s="147" t="str">
        <f t="shared" si="851"/>
        <v/>
      </c>
      <c r="BC4107" s="168"/>
      <c r="BD4107" s="165"/>
      <c r="BE4107" s="165"/>
      <c r="BF4107" s="165"/>
      <c r="BG4107" s="165"/>
      <c r="BH4107" s="165"/>
      <c r="BI4107" s="165"/>
      <c r="BJ4107" s="165"/>
      <c r="BK4107" s="165"/>
      <c r="BL4107" s="165"/>
      <c r="BM4107" s="165"/>
      <c r="BN4107" s="165"/>
      <c r="BO4107" s="165"/>
      <c r="BP4107" s="165"/>
      <c r="BQ4107" s="165"/>
      <c r="BS4107" s="6"/>
      <c r="BT4107" s="11"/>
      <c r="BU4107" s="6"/>
      <c r="BV4107" s="6"/>
    </row>
    <row r="4108" spans="1:74" ht="15.75" x14ac:dyDescent="0.25">
      <c r="A4108" s="52" t="s">
        <v>1422</v>
      </c>
      <c r="B4108" s="56"/>
      <c r="C4108" s="7" t="s">
        <v>118</v>
      </c>
      <c r="D4108" s="7" t="s">
        <v>6559</v>
      </c>
      <c r="E4108" s="7"/>
      <c r="F4108" s="64"/>
      <c r="G4108" s="6"/>
      <c r="H4108" s="6"/>
      <c r="I4108" s="10" t="s">
        <v>110</v>
      </c>
      <c r="J4108" s="11" t="s">
        <v>3292</v>
      </c>
      <c r="K4108" s="194" t="s">
        <v>510</v>
      </c>
      <c r="L4108" s="176"/>
      <c r="M4108" s="176">
        <v>1000</v>
      </c>
      <c r="N4108" s="80" t="s">
        <v>6855</v>
      </c>
      <c r="O4108" s="162"/>
      <c r="P4108" s="80" t="s">
        <v>3834</v>
      </c>
      <c r="Q4108" s="80"/>
      <c r="R4108" s="80"/>
      <c r="S4108" s="163"/>
      <c r="T4108" s="213"/>
      <c r="U4108" s="162"/>
      <c r="V4108" s="164"/>
      <c r="W4108" s="12" t="str">
        <f t="shared" si="853"/>
        <v>Mqtt1</v>
      </c>
      <c r="X4108" s="196" t="s">
        <v>10666</v>
      </c>
      <c r="Y4108" s="6" t="str">
        <f t="shared" si="854"/>
        <v>marpower/power-tag/power-distr-panel-galley-10p2</v>
      </c>
      <c r="Z4108" s="103" t="str" cm="1">
        <f t="array" ref="Z4108">IF(COUNTIF(N4108,"spare"),"","$."&amp;_xlfn.REGEXEXTRACT(J4108,"^PT\d+[FQ]\d+_(.*)", 2))</f>
        <v>$.Total_Power_Factor</v>
      </c>
      <c r="AA4108" s="12">
        <f t="shared" si="852"/>
        <v>35</v>
      </c>
      <c r="AB4108" s="6" t="s">
        <v>195</v>
      </c>
      <c r="AC4108" s="103">
        <v>3084</v>
      </c>
      <c r="AJ4108" s="80"/>
      <c r="AK4108" s="113" t="s">
        <v>1426</v>
      </c>
      <c r="AN4108" s="80"/>
      <c r="AO4108" s="80"/>
      <c r="AP4108" s="80"/>
      <c r="AQ4108" s="80"/>
      <c r="AR4108" s="127"/>
      <c r="AS4108" s="80"/>
      <c r="AT4108" s="7"/>
      <c r="AU4108" s="7"/>
      <c r="AV4108" s="165"/>
      <c r="AW4108" s="166"/>
      <c r="AX4108" s="137"/>
      <c r="AY4108" s="147"/>
      <c r="AZ4108" s="167"/>
      <c r="BA4108" s="167"/>
      <c r="BB4108" s="147" t="str">
        <f t="shared" si="851"/>
        <v/>
      </c>
      <c r="BC4108" s="168"/>
      <c r="BD4108" s="165"/>
      <c r="BE4108" s="165"/>
      <c r="BF4108" s="165"/>
      <c r="BG4108" s="165"/>
      <c r="BH4108" s="165"/>
      <c r="BI4108" s="165"/>
      <c r="BJ4108" s="165"/>
      <c r="BK4108" s="165"/>
      <c r="BL4108" s="165"/>
      <c r="BM4108" s="165"/>
      <c r="BN4108" s="165"/>
      <c r="BO4108" s="165"/>
      <c r="BP4108" s="165"/>
      <c r="BQ4108" s="165"/>
      <c r="BS4108" s="6"/>
      <c r="BT4108" s="11"/>
      <c r="BU4108" s="6"/>
      <c r="BV4108" s="6"/>
    </row>
    <row r="4109" spans="1:74" ht="15.75" x14ac:dyDescent="0.25">
      <c r="A4109" s="52" t="s">
        <v>1422</v>
      </c>
      <c r="B4109" s="56"/>
      <c r="C4109" s="7" t="s">
        <v>118</v>
      </c>
      <c r="D4109" s="7" t="s">
        <v>6559</v>
      </c>
      <c r="E4109" s="7"/>
      <c r="F4109" s="64"/>
      <c r="G4109" s="6"/>
      <c r="H4109" s="6"/>
      <c r="I4109" s="10" t="s">
        <v>110</v>
      </c>
      <c r="J4109" s="11" t="s">
        <v>3293</v>
      </c>
      <c r="K4109" s="194" t="s">
        <v>510</v>
      </c>
      <c r="L4109" s="176"/>
      <c r="M4109" s="176">
        <v>1000</v>
      </c>
      <c r="N4109" s="80" t="s">
        <v>6855</v>
      </c>
      <c r="O4109" s="162"/>
      <c r="P4109" s="80" t="s">
        <v>3835</v>
      </c>
      <c r="Q4109" s="80"/>
      <c r="R4109" s="80"/>
      <c r="S4109" s="163"/>
      <c r="T4109" s="213"/>
      <c r="U4109" s="162"/>
      <c r="V4109" s="164"/>
      <c r="W4109" s="12" t="str">
        <f t="shared" si="853"/>
        <v>Mqtt1</v>
      </c>
      <c r="X4109" s="196" t="s">
        <v>10667</v>
      </c>
      <c r="Y4109" s="6" t="str">
        <f t="shared" si="854"/>
        <v>marpower/power-tag/pressure-pump</v>
      </c>
      <c r="Z4109" s="103" t="str" cm="1">
        <f t="array" ref="Z4109">IF(COUNTIF(N4109,"spare"),"","$."&amp;_xlfn.REGEXEXTRACT(J4109,"^PT\d+[FQ]\d+_(.*)", 2))</f>
        <v>$.RMS_Current_Phase_A</v>
      </c>
      <c r="AA4109" s="12">
        <f>AA4094+1</f>
        <v>36</v>
      </c>
      <c r="AB4109" s="6" t="s">
        <v>195</v>
      </c>
      <c r="AC4109" s="103">
        <v>3000</v>
      </c>
      <c r="AJ4109" s="80"/>
      <c r="AK4109" s="113" t="s">
        <v>1423</v>
      </c>
      <c r="AN4109" s="80"/>
      <c r="AO4109" s="80"/>
      <c r="AP4109" s="80"/>
      <c r="AQ4109" s="80"/>
      <c r="AR4109" s="127"/>
      <c r="AS4109" s="80"/>
      <c r="AT4109" s="7"/>
      <c r="AU4109" s="7"/>
      <c r="AV4109" s="165"/>
      <c r="AW4109" s="166"/>
      <c r="AX4109" s="137"/>
      <c r="AY4109" s="147"/>
      <c r="AZ4109" s="167"/>
      <c r="BA4109" s="167"/>
      <c r="BB4109" s="147" t="str">
        <f t="shared" ref="BB4109:BB4123" si="855">IF(ISNUMBER(AM4109),"1","")</f>
        <v/>
      </c>
      <c r="BC4109" s="168"/>
      <c r="BD4109" s="165"/>
      <c r="BE4109" s="165"/>
      <c r="BF4109" s="165"/>
      <c r="BG4109" s="165"/>
      <c r="BH4109" s="165"/>
      <c r="BI4109" s="165"/>
      <c r="BJ4109" s="165"/>
      <c r="BK4109" s="165"/>
      <c r="BL4109" s="165"/>
      <c r="BM4109" s="165"/>
      <c r="BN4109" s="165"/>
      <c r="BO4109" s="165"/>
      <c r="BP4109" s="165"/>
      <c r="BQ4109" s="165"/>
      <c r="BS4109" s="6"/>
      <c r="BT4109" s="11"/>
      <c r="BU4109" s="6"/>
      <c r="BV4109" s="6"/>
    </row>
    <row r="4110" spans="1:74" ht="15.75" x14ac:dyDescent="0.25">
      <c r="A4110" s="52" t="s">
        <v>1422</v>
      </c>
      <c r="B4110" s="56"/>
      <c r="C4110" s="7" t="s">
        <v>118</v>
      </c>
      <c r="D4110" s="7" t="s">
        <v>6559</v>
      </c>
      <c r="E4110" s="7"/>
      <c r="F4110" s="64"/>
      <c r="G4110" s="6"/>
      <c r="H4110" s="6"/>
      <c r="I4110" s="10" t="s">
        <v>110</v>
      </c>
      <c r="J4110" s="11" t="s">
        <v>3294</v>
      </c>
      <c r="K4110" s="194" t="s">
        <v>510</v>
      </c>
      <c r="L4110" s="176"/>
      <c r="M4110" s="176">
        <v>1000</v>
      </c>
      <c r="N4110" s="80" t="s">
        <v>6855</v>
      </c>
      <c r="O4110" s="162"/>
      <c r="P4110" s="80" t="s">
        <v>3836</v>
      </c>
      <c r="Q4110" s="80"/>
      <c r="R4110" s="80"/>
      <c r="S4110" s="163"/>
      <c r="T4110" s="213"/>
      <c r="U4110" s="162"/>
      <c r="V4110" s="164"/>
      <c r="W4110" s="12" t="str">
        <f t="shared" si="853"/>
        <v>Mqtt1</v>
      </c>
      <c r="X4110" s="196" t="s">
        <v>10667</v>
      </c>
      <c r="Y4110" s="6" t="str">
        <f t="shared" si="854"/>
        <v>marpower/power-tag/pressure-pump</v>
      </c>
      <c r="Z4110" s="103" t="str" cm="1">
        <f t="array" ref="Z4110">IF(COUNTIF(N4110,"spare"),"","$."&amp;_xlfn.REGEXEXTRACT(J4110,"^PT\d+[FQ]\d+_(.*)", 2))</f>
        <v>$.RMS_Current_Phase_B</v>
      </c>
      <c r="AA4110" s="12">
        <f t="shared" si="852"/>
        <v>36</v>
      </c>
      <c r="AB4110" s="6" t="s">
        <v>195</v>
      </c>
      <c r="AC4110" s="103">
        <v>3002</v>
      </c>
      <c r="AJ4110" s="80"/>
      <c r="AK4110" s="113" t="s">
        <v>1423</v>
      </c>
      <c r="AN4110" s="80"/>
      <c r="AO4110" s="80"/>
      <c r="AP4110" s="80"/>
      <c r="AQ4110" s="80"/>
      <c r="AR4110" s="127"/>
      <c r="AS4110" s="80"/>
      <c r="AT4110" s="7"/>
      <c r="AU4110" s="7"/>
      <c r="AV4110" s="165"/>
      <c r="AW4110" s="166"/>
      <c r="AX4110" s="137"/>
      <c r="AY4110" s="147"/>
      <c r="AZ4110" s="167"/>
      <c r="BA4110" s="167"/>
      <c r="BB4110" s="147" t="str">
        <f t="shared" si="855"/>
        <v/>
      </c>
      <c r="BC4110" s="168"/>
      <c r="BD4110" s="165"/>
      <c r="BE4110" s="165"/>
      <c r="BF4110" s="165"/>
      <c r="BG4110" s="165"/>
      <c r="BH4110" s="165"/>
      <c r="BI4110" s="165"/>
      <c r="BJ4110" s="165"/>
      <c r="BK4110" s="165"/>
      <c r="BL4110" s="165"/>
      <c r="BM4110" s="165"/>
      <c r="BN4110" s="165"/>
      <c r="BO4110" s="165"/>
      <c r="BP4110" s="165"/>
      <c r="BQ4110" s="165"/>
      <c r="BS4110" s="6"/>
      <c r="BT4110" s="11"/>
      <c r="BU4110" s="6"/>
      <c r="BV4110" s="6"/>
    </row>
    <row r="4111" spans="1:74" ht="15.75" x14ac:dyDescent="0.25">
      <c r="A4111" s="52" t="s">
        <v>1422</v>
      </c>
      <c r="B4111" s="56"/>
      <c r="C4111" s="7" t="s">
        <v>118</v>
      </c>
      <c r="D4111" s="7" t="s">
        <v>6559</v>
      </c>
      <c r="E4111" s="7"/>
      <c r="F4111" s="64"/>
      <c r="G4111" s="6"/>
      <c r="H4111" s="6"/>
      <c r="I4111" s="10" t="s">
        <v>110</v>
      </c>
      <c r="J4111" s="11" t="s">
        <v>3295</v>
      </c>
      <c r="K4111" s="194" t="s">
        <v>510</v>
      </c>
      <c r="L4111" s="176"/>
      <c r="M4111" s="176">
        <v>1000</v>
      </c>
      <c r="N4111" s="80" t="s">
        <v>6855</v>
      </c>
      <c r="O4111" s="162"/>
      <c r="P4111" s="80" t="s">
        <v>3837</v>
      </c>
      <c r="Q4111" s="80"/>
      <c r="R4111" s="80"/>
      <c r="S4111" s="163"/>
      <c r="T4111" s="213"/>
      <c r="U4111" s="162"/>
      <c r="V4111" s="164"/>
      <c r="W4111" s="12" t="str">
        <f t="shared" si="853"/>
        <v>Mqtt1</v>
      </c>
      <c r="X4111" s="196" t="s">
        <v>10667</v>
      </c>
      <c r="Y4111" s="6" t="str">
        <f t="shared" si="854"/>
        <v>marpower/power-tag/pressure-pump</v>
      </c>
      <c r="Z4111" s="103" t="str" cm="1">
        <f t="array" ref="Z4111">IF(COUNTIF(N4111,"spare"),"","$."&amp;_xlfn.REGEXEXTRACT(J4111,"^PT\d+[FQ]\d+_(.*)", 2))</f>
        <v>$.RMS_Current_Phase_C</v>
      </c>
      <c r="AA4111" s="12">
        <f t="shared" si="852"/>
        <v>36</v>
      </c>
      <c r="AB4111" s="6" t="s">
        <v>195</v>
      </c>
      <c r="AC4111" s="103">
        <v>3004</v>
      </c>
      <c r="AJ4111" s="80"/>
      <c r="AK4111" s="113" t="s">
        <v>1423</v>
      </c>
      <c r="AN4111" s="80"/>
      <c r="AO4111" s="80"/>
      <c r="AP4111" s="80"/>
      <c r="AQ4111" s="80"/>
      <c r="AR4111" s="127"/>
      <c r="AS4111" s="80"/>
      <c r="AT4111" s="7"/>
      <c r="AU4111" s="7"/>
      <c r="AV4111" s="165"/>
      <c r="AW4111" s="166"/>
      <c r="AX4111" s="137"/>
      <c r="AY4111" s="147"/>
      <c r="AZ4111" s="167"/>
      <c r="BA4111" s="167"/>
      <c r="BB4111" s="147" t="str">
        <f t="shared" si="855"/>
        <v/>
      </c>
      <c r="BC4111" s="168"/>
      <c r="BD4111" s="165"/>
      <c r="BE4111" s="165"/>
      <c r="BF4111" s="165"/>
      <c r="BG4111" s="165"/>
      <c r="BH4111" s="165"/>
      <c r="BI4111" s="165"/>
      <c r="BJ4111" s="165"/>
      <c r="BK4111" s="165"/>
      <c r="BL4111" s="165"/>
      <c r="BM4111" s="165"/>
      <c r="BN4111" s="165"/>
      <c r="BO4111" s="165"/>
      <c r="BP4111" s="165"/>
      <c r="BQ4111" s="165"/>
      <c r="BS4111" s="6"/>
      <c r="BT4111" s="11"/>
      <c r="BU4111" s="6"/>
      <c r="BV4111" s="6"/>
    </row>
    <row r="4112" spans="1:74" ht="15.75" x14ac:dyDescent="0.25">
      <c r="A4112" s="52" t="s">
        <v>1422</v>
      </c>
      <c r="B4112" s="56"/>
      <c r="C4112" s="7" t="s">
        <v>118</v>
      </c>
      <c r="D4112" s="7" t="s">
        <v>6559</v>
      </c>
      <c r="E4112" s="7"/>
      <c r="F4112" s="64"/>
      <c r="G4112" s="6"/>
      <c r="H4112" s="6"/>
      <c r="I4112" s="10" t="s">
        <v>110</v>
      </c>
      <c r="J4112" s="11" t="s">
        <v>3296</v>
      </c>
      <c r="K4112" s="194" t="s">
        <v>510</v>
      </c>
      <c r="L4112" s="176"/>
      <c r="M4112" s="176">
        <v>1000</v>
      </c>
      <c r="N4112" s="80" t="s">
        <v>6855</v>
      </c>
      <c r="O4112" s="162"/>
      <c r="P4112" s="80" t="s">
        <v>3838</v>
      </c>
      <c r="Q4112" s="80"/>
      <c r="R4112" s="80"/>
      <c r="S4112" s="163"/>
      <c r="T4112" s="213"/>
      <c r="U4112" s="162"/>
      <c r="V4112" s="164"/>
      <c r="W4112" s="12" t="str">
        <f t="shared" si="853"/>
        <v>Mqtt1</v>
      </c>
      <c r="X4112" s="196" t="s">
        <v>10667</v>
      </c>
      <c r="Y4112" s="6" t="str">
        <f t="shared" si="854"/>
        <v>marpower/power-tag/pressure-pump</v>
      </c>
      <c r="Z4112" s="103" t="str" cm="1">
        <f t="array" ref="Z4112">IF(COUNTIF(N4112,"spare"),"","$."&amp;_xlfn.REGEXEXTRACT(J4112,"^PT\d+[FQ]\d+_(.*)", 2))</f>
        <v>$.RMS_Current_Phase_Neut</v>
      </c>
      <c r="AA4112" s="12">
        <f t="shared" si="852"/>
        <v>36</v>
      </c>
      <c r="AB4112" s="6" t="s">
        <v>195</v>
      </c>
      <c r="AC4112" s="103">
        <v>3006</v>
      </c>
      <c r="AJ4112" s="80"/>
      <c r="AK4112" s="113" t="s">
        <v>1423</v>
      </c>
      <c r="AN4112" s="80"/>
      <c r="AO4112" s="80"/>
      <c r="AP4112" s="80"/>
      <c r="AQ4112" s="80"/>
      <c r="AR4112" s="127"/>
      <c r="AS4112" s="80"/>
      <c r="AT4112" s="7"/>
      <c r="AU4112" s="7"/>
      <c r="AV4112" s="165"/>
      <c r="AW4112" s="166"/>
      <c r="AX4112" s="137"/>
      <c r="AY4112" s="147"/>
      <c r="AZ4112" s="167"/>
      <c r="BA4112" s="167"/>
      <c r="BB4112" s="147" t="str">
        <f t="shared" si="855"/>
        <v/>
      </c>
      <c r="BC4112" s="168"/>
      <c r="BD4112" s="165"/>
      <c r="BE4112" s="165"/>
      <c r="BF4112" s="165"/>
      <c r="BG4112" s="165"/>
      <c r="BH4112" s="165"/>
      <c r="BI4112" s="165"/>
      <c r="BJ4112" s="165"/>
      <c r="BK4112" s="165"/>
      <c r="BL4112" s="165"/>
      <c r="BM4112" s="165"/>
      <c r="BN4112" s="165"/>
      <c r="BO4112" s="165"/>
      <c r="BP4112" s="165"/>
      <c r="BQ4112" s="165"/>
      <c r="BS4112" s="6"/>
      <c r="BT4112" s="11"/>
      <c r="BU4112" s="6"/>
      <c r="BV4112" s="6"/>
    </row>
    <row r="4113" spans="1:74" ht="15.75" x14ac:dyDescent="0.25">
      <c r="A4113" s="52" t="s">
        <v>1422</v>
      </c>
      <c r="B4113" s="56"/>
      <c r="C4113" s="7" t="s">
        <v>118</v>
      </c>
      <c r="D4113" s="7" t="s">
        <v>6559</v>
      </c>
      <c r="E4113" s="7"/>
      <c r="F4113" s="64"/>
      <c r="G4113" s="6"/>
      <c r="H4113" s="6"/>
      <c r="I4113" s="10" t="s">
        <v>110</v>
      </c>
      <c r="J4113" s="11" t="s">
        <v>8364</v>
      </c>
      <c r="K4113" s="194" t="s">
        <v>510</v>
      </c>
      <c r="L4113" s="176"/>
      <c r="M4113" s="176">
        <v>1000</v>
      </c>
      <c r="N4113" s="80" t="s">
        <v>6855</v>
      </c>
      <c r="O4113" s="162"/>
      <c r="P4113" s="80" t="s">
        <v>3839</v>
      </c>
      <c r="Q4113" s="80"/>
      <c r="R4113" s="80"/>
      <c r="S4113" s="163"/>
      <c r="T4113" s="213"/>
      <c r="U4113" s="162"/>
      <c r="V4113" s="164"/>
      <c r="W4113" s="12" t="str">
        <f t="shared" si="853"/>
        <v>Mqtt1</v>
      </c>
      <c r="X4113" s="196" t="s">
        <v>10667</v>
      </c>
      <c r="Y4113" s="6" t="str">
        <f t="shared" si="854"/>
        <v>marpower/power-tag/pressure-pump</v>
      </c>
      <c r="Z4113" s="103" t="str" cm="1">
        <f t="array" ref="Z4113">IF(COUNTIF(N4113,"spare"),"","$."&amp;_xlfn.REGEXEXTRACT(J4113,"^PT\d+[FQ]\d+_(.*)", 2))</f>
        <v>$.RMS_Voltage_A_N</v>
      </c>
      <c r="AA4113" s="12">
        <f t="shared" si="852"/>
        <v>36</v>
      </c>
      <c r="AB4113" s="6" t="s">
        <v>195</v>
      </c>
      <c r="AC4113" s="103">
        <v>3028</v>
      </c>
      <c r="AJ4113" s="80"/>
      <c r="AK4113" s="113" t="s">
        <v>1424</v>
      </c>
      <c r="AN4113" s="80"/>
      <c r="AO4113" s="80"/>
      <c r="AP4113" s="80"/>
      <c r="AQ4113" s="80"/>
      <c r="AR4113" s="127"/>
      <c r="AS4113" s="80"/>
      <c r="AT4113" s="7"/>
      <c r="AU4113" s="7"/>
      <c r="AV4113" s="165"/>
      <c r="AW4113" s="166"/>
      <c r="AX4113" s="137"/>
      <c r="AY4113" s="147"/>
      <c r="AZ4113" s="167"/>
      <c r="BA4113" s="167"/>
      <c r="BB4113" s="147" t="str">
        <f t="shared" si="855"/>
        <v/>
      </c>
      <c r="BC4113" s="168"/>
      <c r="BD4113" s="165"/>
      <c r="BE4113" s="165"/>
      <c r="BF4113" s="165"/>
      <c r="BG4113" s="165"/>
      <c r="BH4113" s="165"/>
      <c r="BI4113" s="165"/>
      <c r="BJ4113" s="165"/>
      <c r="BK4113" s="165"/>
      <c r="BL4113" s="165"/>
      <c r="BM4113" s="165"/>
      <c r="BN4113" s="165"/>
      <c r="BO4113" s="165"/>
      <c r="BP4113" s="165"/>
      <c r="BQ4113" s="165"/>
      <c r="BS4113" s="6"/>
      <c r="BT4113" s="11"/>
      <c r="BU4113" s="6"/>
      <c r="BV4113" s="6"/>
    </row>
    <row r="4114" spans="1:74" ht="15.75" x14ac:dyDescent="0.25">
      <c r="A4114" s="52" t="s">
        <v>1422</v>
      </c>
      <c r="B4114" s="56"/>
      <c r="C4114" s="7" t="s">
        <v>118</v>
      </c>
      <c r="D4114" s="7" t="s">
        <v>6559</v>
      </c>
      <c r="E4114" s="7"/>
      <c r="F4114" s="64"/>
      <c r="G4114" s="6"/>
      <c r="H4114" s="6"/>
      <c r="I4114" s="10" t="s">
        <v>110</v>
      </c>
      <c r="J4114" s="11" t="s">
        <v>8541</v>
      </c>
      <c r="K4114" s="194" t="s">
        <v>510</v>
      </c>
      <c r="L4114" s="176"/>
      <c r="M4114" s="176">
        <v>1000</v>
      </c>
      <c r="N4114" s="80" t="s">
        <v>6855</v>
      </c>
      <c r="O4114" s="162"/>
      <c r="P4114" s="80" t="s">
        <v>3840</v>
      </c>
      <c r="Q4114" s="80"/>
      <c r="R4114" s="80"/>
      <c r="S4114" s="163"/>
      <c r="T4114" s="213"/>
      <c r="U4114" s="162"/>
      <c r="V4114" s="164"/>
      <c r="W4114" s="12" t="str">
        <f t="shared" si="853"/>
        <v>Mqtt1</v>
      </c>
      <c r="X4114" s="196" t="s">
        <v>10667</v>
      </c>
      <c r="Y4114" s="6" t="str">
        <f t="shared" si="854"/>
        <v>marpower/power-tag/pressure-pump</v>
      </c>
      <c r="Z4114" s="103" t="str" cm="1">
        <f t="array" ref="Z4114">IF(COUNTIF(N4114,"spare"),"","$."&amp;_xlfn.REGEXEXTRACT(J4114,"^PT\d+[FQ]\d+_(.*)", 2))</f>
        <v>$.RMS_Voltage_B_N</v>
      </c>
      <c r="AA4114" s="12">
        <f t="shared" si="852"/>
        <v>36</v>
      </c>
      <c r="AB4114" s="6" t="s">
        <v>195</v>
      </c>
      <c r="AC4114" s="103">
        <v>3030</v>
      </c>
      <c r="AJ4114" s="80"/>
      <c r="AK4114" s="113" t="s">
        <v>1424</v>
      </c>
      <c r="AN4114" s="80"/>
      <c r="AO4114" s="80"/>
      <c r="AP4114" s="80"/>
      <c r="AQ4114" s="80"/>
      <c r="AR4114" s="127"/>
      <c r="AS4114" s="80"/>
      <c r="AT4114" s="7"/>
      <c r="AU4114" s="7"/>
      <c r="AV4114" s="165"/>
      <c r="AW4114" s="166"/>
      <c r="AX4114" s="137"/>
      <c r="AY4114" s="147"/>
      <c r="AZ4114" s="167"/>
      <c r="BA4114" s="167"/>
      <c r="BB4114" s="147" t="str">
        <f t="shared" si="855"/>
        <v/>
      </c>
      <c r="BC4114" s="168"/>
      <c r="BD4114" s="165"/>
      <c r="BE4114" s="165"/>
      <c r="BF4114" s="165"/>
      <c r="BG4114" s="165"/>
      <c r="BH4114" s="165"/>
      <c r="BI4114" s="165"/>
      <c r="BJ4114" s="165"/>
      <c r="BK4114" s="165"/>
      <c r="BL4114" s="165"/>
      <c r="BM4114" s="165"/>
      <c r="BN4114" s="165"/>
      <c r="BO4114" s="165"/>
      <c r="BP4114" s="165"/>
      <c r="BQ4114" s="165"/>
      <c r="BS4114" s="6"/>
      <c r="BT4114" s="11"/>
      <c r="BU4114" s="6"/>
      <c r="BV4114" s="6"/>
    </row>
    <row r="4115" spans="1:74" ht="15.75" x14ac:dyDescent="0.25">
      <c r="A4115" s="52" t="s">
        <v>1422</v>
      </c>
      <c r="B4115" s="56"/>
      <c r="C4115" s="7" t="s">
        <v>118</v>
      </c>
      <c r="D4115" s="7" t="s">
        <v>6559</v>
      </c>
      <c r="E4115" s="7"/>
      <c r="F4115" s="64"/>
      <c r="G4115" s="6"/>
      <c r="H4115" s="6"/>
      <c r="I4115" s="10" t="s">
        <v>110</v>
      </c>
      <c r="J4115" s="11" t="s">
        <v>8718</v>
      </c>
      <c r="K4115" s="194" t="s">
        <v>510</v>
      </c>
      <c r="L4115" s="176"/>
      <c r="M4115" s="176">
        <v>1000</v>
      </c>
      <c r="N4115" s="80" t="s">
        <v>6855</v>
      </c>
      <c r="O4115" s="162"/>
      <c r="P4115" s="80" t="s">
        <v>3841</v>
      </c>
      <c r="Q4115" s="80"/>
      <c r="R4115" s="80"/>
      <c r="S4115" s="163"/>
      <c r="T4115" s="213"/>
      <c r="U4115" s="162"/>
      <c r="V4115" s="164"/>
      <c r="W4115" s="12" t="str">
        <f t="shared" si="853"/>
        <v>Mqtt1</v>
      </c>
      <c r="X4115" s="196" t="s">
        <v>10667</v>
      </c>
      <c r="Y4115" s="6" t="str">
        <f t="shared" si="854"/>
        <v>marpower/power-tag/pressure-pump</v>
      </c>
      <c r="Z4115" s="103" t="str" cm="1">
        <f t="array" ref="Z4115">IF(COUNTIF(N4115,"spare"),"","$."&amp;_xlfn.REGEXEXTRACT(J4115,"^PT\d+[FQ]\d+_(.*)", 2))</f>
        <v>$.RMS_Voltage_C_N</v>
      </c>
      <c r="AA4115" s="12">
        <f t="shared" si="852"/>
        <v>36</v>
      </c>
      <c r="AB4115" s="6" t="s">
        <v>195</v>
      </c>
      <c r="AC4115" s="103">
        <v>3032</v>
      </c>
      <c r="AJ4115" s="80"/>
      <c r="AK4115" s="113" t="s">
        <v>1424</v>
      </c>
      <c r="AN4115" s="80"/>
      <c r="AO4115" s="80"/>
      <c r="AP4115" s="80"/>
      <c r="AQ4115" s="80"/>
      <c r="AR4115" s="127"/>
      <c r="AS4115" s="80"/>
      <c r="AT4115" s="7"/>
      <c r="AU4115" s="7"/>
      <c r="AV4115" s="165"/>
      <c r="AW4115" s="166"/>
      <c r="AX4115" s="137"/>
      <c r="AY4115" s="147"/>
      <c r="AZ4115" s="167"/>
      <c r="BA4115" s="167"/>
      <c r="BB4115" s="147" t="str">
        <f t="shared" si="855"/>
        <v/>
      </c>
      <c r="BC4115" s="168"/>
      <c r="BD4115" s="165"/>
      <c r="BE4115" s="165"/>
      <c r="BF4115" s="165"/>
      <c r="BG4115" s="165"/>
      <c r="BH4115" s="165"/>
      <c r="BI4115" s="165"/>
      <c r="BJ4115" s="165"/>
      <c r="BK4115" s="165"/>
      <c r="BL4115" s="165"/>
      <c r="BM4115" s="165"/>
      <c r="BN4115" s="165"/>
      <c r="BO4115" s="165"/>
      <c r="BP4115" s="165"/>
      <c r="BQ4115" s="165"/>
      <c r="BS4115" s="6"/>
      <c r="BT4115" s="11"/>
      <c r="BU4115" s="6"/>
      <c r="BV4115" s="6"/>
    </row>
    <row r="4116" spans="1:74" ht="15.75" x14ac:dyDescent="0.25">
      <c r="A4116" s="52" t="s">
        <v>1422</v>
      </c>
      <c r="B4116" s="56"/>
      <c r="C4116" s="7" t="s">
        <v>118</v>
      </c>
      <c r="D4116" s="7" t="s">
        <v>6559</v>
      </c>
      <c r="E4116" s="7"/>
      <c r="F4116" s="64"/>
      <c r="G4116" s="6"/>
      <c r="H4116" s="6"/>
      <c r="I4116" s="10" t="s">
        <v>110</v>
      </c>
      <c r="J4116" s="11" t="s">
        <v>3297</v>
      </c>
      <c r="K4116" s="194" t="s">
        <v>510</v>
      </c>
      <c r="L4116" s="176"/>
      <c r="M4116" s="176">
        <v>1000</v>
      </c>
      <c r="N4116" s="80" t="s">
        <v>6855</v>
      </c>
      <c r="O4116" s="162"/>
      <c r="P4116" s="80" t="s">
        <v>3842</v>
      </c>
      <c r="Q4116" s="80"/>
      <c r="R4116" s="80"/>
      <c r="S4116" s="163"/>
      <c r="T4116" s="213"/>
      <c r="U4116" s="162"/>
      <c r="V4116" s="164"/>
      <c r="W4116" s="12" t="str">
        <f t="shared" si="853"/>
        <v>Mqtt1</v>
      </c>
      <c r="X4116" s="196" t="s">
        <v>10667</v>
      </c>
      <c r="Y4116" s="6" t="str">
        <f t="shared" si="854"/>
        <v>marpower/power-tag/pressure-pump</v>
      </c>
      <c r="Z4116" s="103" t="str" cm="1">
        <f t="array" ref="Z4116">IF(COUNTIF(N4116,"spare"),"","$."&amp;_xlfn.REGEXEXTRACT(J4116,"^PT\d+[FQ]\d+_(.*)", 2))</f>
        <v>$.Active_Power_Phase_A</v>
      </c>
      <c r="AA4116" s="12">
        <f t="shared" si="852"/>
        <v>36</v>
      </c>
      <c r="AB4116" s="6" t="s">
        <v>195</v>
      </c>
      <c r="AC4116" s="103">
        <v>3054</v>
      </c>
      <c r="AJ4116" s="80"/>
      <c r="AK4116" s="113" t="s">
        <v>1425</v>
      </c>
      <c r="AN4116" s="80"/>
      <c r="AO4116" s="80"/>
      <c r="AP4116" s="80"/>
      <c r="AQ4116" s="80"/>
      <c r="AR4116" s="127"/>
      <c r="AS4116" s="80"/>
      <c r="AT4116" s="7"/>
      <c r="AU4116" s="7"/>
      <c r="AV4116" s="165"/>
      <c r="AW4116" s="166"/>
      <c r="AX4116" s="137"/>
      <c r="AY4116" s="147"/>
      <c r="AZ4116" s="167"/>
      <c r="BA4116" s="167"/>
      <c r="BB4116" s="147" t="str">
        <f t="shared" si="855"/>
        <v/>
      </c>
      <c r="BC4116" s="168"/>
      <c r="BD4116" s="165"/>
      <c r="BE4116" s="165"/>
      <c r="BF4116" s="165"/>
      <c r="BG4116" s="165"/>
      <c r="BH4116" s="165"/>
      <c r="BI4116" s="165"/>
      <c r="BJ4116" s="165"/>
      <c r="BK4116" s="165"/>
      <c r="BL4116" s="165"/>
      <c r="BM4116" s="165"/>
      <c r="BN4116" s="165"/>
      <c r="BO4116" s="165"/>
      <c r="BP4116" s="165"/>
      <c r="BQ4116" s="165"/>
      <c r="BS4116" s="6"/>
      <c r="BT4116" s="11"/>
      <c r="BU4116" s="6"/>
      <c r="BV4116" s="6"/>
    </row>
    <row r="4117" spans="1:74" ht="15.75" x14ac:dyDescent="0.25">
      <c r="A4117" s="52" t="s">
        <v>1422</v>
      </c>
      <c r="B4117" s="56"/>
      <c r="C4117" s="7" t="s">
        <v>118</v>
      </c>
      <c r="D4117" s="7" t="s">
        <v>6559</v>
      </c>
      <c r="E4117" s="7"/>
      <c r="F4117" s="64"/>
      <c r="G4117" s="6"/>
      <c r="H4117" s="6"/>
      <c r="I4117" s="10" t="s">
        <v>110</v>
      </c>
      <c r="J4117" s="11" t="s">
        <v>3298</v>
      </c>
      <c r="K4117" s="194" t="s">
        <v>510</v>
      </c>
      <c r="L4117" s="176"/>
      <c r="M4117" s="176">
        <v>1000</v>
      </c>
      <c r="N4117" s="80" t="s">
        <v>6855</v>
      </c>
      <c r="O4117" s="162"/>
      <c r="P4117" s="80" t="s">
        <v>3843</v>
      </c>
      <c r="Q4117" s="80"/>
      <c r="R4117" s="80"/>
      <c r="S4117" s="163"/>
      <c r="T4117" s="213"/>
      <c r="U4117" s="162"/>
      <c r="V4117" s="164"/>
      <c r="W4117" s="12" t="str">
        <f t="shared" si="853"/>
        <v>Mqtt1</v>
      </c>
      <c r="X4117" s="196" t="s">
        <v>10667</v>
      </c>
      <c r="Y4117" s="6" t="str">
        <f t="shared" si="854"/>
        <v>marpower/power-tag/pressure-pump</v>
      </c>
      <c r="Z4117" s="103" t="str" cm="1">
        <f t="array" ref="Z4117">IF(COUNTIF(N4117,"spare"),"","$."&amp;_xlfn.REGEXEXTRACT(J4117,"^PT\d+[FQ]\d+_(.*)", 2))</f>
        <v>$.Active_Power_Phase_B</v>
      </c>
      <c r="AA4117" s="12">
        <f t="shared" si="852"/>
        <v>36</v>
      </c>
      <c r="AB4117" s="6" t="s">
        <v>195</v>
      </c>
      <c r="AC4117" s="103">
        <v>3056</v>
      </c>
      <c r="AJ4117" s="80"/>
      <c r="AK4117" s="113" t="s">
        <v>1425</v>
      </c>
      <c r="AN4117" s="80"/>
      <c r="AO4117" s="80"/>
      <c r="AP4117" s="80"/>
      <c r="AQ4117" s="80"/>
      <c r="AR4117" s="127"/>
      <c r="AS4117" s="80"/>
      <c r="AT4117" s="7"/>
      <c r="AU4117" s="7"/>
      <c r="AV4117" s="165"/>
      <c r="AW4117" s="166"/>
      <c r="AX4117" s="137"/>
      <c r="AY4117" s="147"/>
      <c r="AZ4117" s="167"/>
      <c r="BA4117" s="167"/>
      <c r="BB4117" s="147" t="str">
        <f t="shared" si="855"/>
        <v/>
      </c>
      <c r="BC4117" s="168"/>
      <c r="BD4117" s="165"/>
      <c r="BE4117" s="165"/>
      <c r="BF4117" s="165"/>
      <c r="BG4117" s="165"/>
      <c r="BH4117" s="165"/>
      <c r="BI4117" s="165"/>
      <c r="BJ4117" s="165"/>
      <c r="BK4117" s="165"/>
      <c r="BL4117" s="165"/>
      <c r="BM4117" s="165"/>
      <c r="BN4117" s="165"/>
      <c r="BO4117" s="165"/>
      <c r="BP4117" s="165"/>
      <c r="BQ4117" s="165"/>
      <c r="BS4117" s="6"/>
      <c r="BT4117" s="11"/>
      <c r="BU4117" s="6"/>
      <c r="BV4117" s="6"/>
    </row>
    <row r="4118" spans="1:74" ht="15.75" x14ac:dyDescent="0.25">
      <c r="A4118" s="52" t="s">
        <v>1422</v>
      </c>
      <c r="B4118" s="56"/>
      <c r="C4118" s="7" t="s">
        <v>118</v>
      </c>
      <c r="D4118" s="7" t="s">
        <v>6559</v>
      </c>
      <c r="E4118" s="7"/>
      <c r="F4118" s="64"/>
      <c r="G4118" s="6"/>
      <c r="H4118" s="6"/>
      <c r="I4118" s="10" t="s">
        <v>110</v>
      </c>
      <c r="J4118" s="11" t="s">
        <v>3299</v>
      </c>
      <c r="K4118" s="194" t="s">
        <v>510</v>
      </c>
      <c r="L4118" s="176"/>
      <c r="M4118" s="176">
        <v>1000</v>
      </c>
      <c r="N4118" s="80" t="s">
        <v>6855</v>
      </c>
      <c r="O4118" s="162"/>
      <c r="P4118" s="80" t="s">
        <v>3844</v>
      </c>
      <c r="Q4118" s="80"/>
      <c r="R4118" s="80"/>
      <c r="S4118" s="163"/>
      <c r="T4118" s="213"/>
      <c r="U4118" s="162"/>
      <c r="V4118" s="164"/>
      <c r="W4118" s="12" t="str">
        <f t="shared" si="853"/>
        <v>Mqtt1</v>
      </c>
      <c r="X4118" s="196" t="s">
        <v>10667</v>
      </c>
      <c r="Y4118" s="6" t="str">
        <f t="shared" si="854"/>
        <v>marpower/power-tag/pressure-pump</v>
      </c>
      <c r="Z4118" s="103" t="str" cm="1">
        <f t="array" ref="Z4118">IF(COUNTIF(N4118,"spare"),"","$."&amp;_xlfn.REGEXEXTRACT(J4118,"^PT\d+[FQ]\d+_(.*)", 2))</f>
        <v>$.Active_Power_Phase_C</v>
      </c>
      <c r="AA4118" s="12">
        <f t="shared" si="852"/>
        <v>36</v>
      </c>
      <c r="AB4118" s="6" t="s">
        <v>195</v>
      </c>
      <c r="AC4118" s="103">
        <v>3058</v>
      </c>
      <c r="AJ4118" s="80"/>
      <c r="AK4118" s="113" t="s">
        <v>1425</v>
      </c>
      <c r="AN4118" s="80"/>
      <c r="AO4118" s="80"/>
      <c r="AP4118" s="80"/>
      <c r="AQ4118" s="80"/>
      <c r="AR4118" s="127"/>
      <c r="AS4118" s="80"/>
      <c r="AT4118" s="7"/>
      <c r="AU4118" s="7"/>
      <c r="AV4118" s="165"/>
      <c r="AW4118" s="166"/>
      <c r="AX4118" s="137"/>
      <c r="AY4118" s="147"/>
      <c r="AZ4118" s="167"/>
      <c r="BA4118" s="167"/>
      <c r="BB4118" s="147" t="str">
        <f t="shared" si="855"/>
        <v/>
      </c>
      <c r="BC4118" s="168"/>
      <c r="BD4118" s="165"/>
      <c r="BE4118" s="165"/>
      <c r="BF4118" s="165"/>
      <c r="BG4118" s="165"/>
      <c r="BH4118" s="165"/>
      <c r="BI4118" s="165"/>
      <c r="BJ4118" s="165"/>
      <c r="BK4118" s="165"/>
      <c r="BL4118" s="165"/>
      <c r="BM4118" s="165"/>
      <c r="BN4118" s="165"/>
      <c r="BO4118" s="165"/>
      <c r="BP4118" s="165"/>
      <c r="BQ4118" s="165"/>
      <c r="BS4118" s="6"/>
      <c r="BT4118" s="11"/>
      <c r="BU4118" s="6"/>
      <c r="BV4118" s="6"/>
    </row>
    <row r="4119" spans="1:74" ht="15.75" x14ac:dyDescent="0.25">
      <c r="A4119" s="52" t="s">
        <v>1422</v>
      </c>
      <c r="B4119" s="56"/>
      <c r="C4119" s="7" t="s">
        <v>118</v>
      </c>
      <c r="D4119" s="7" t="s">
        <v>6559</v>
      </c>
      <c r="E4119" s="7"/>
      <c r="F4119" s="64"/>
      <c r="G4119" s="6"/>
      <c r="H4119" s="6"/>
      <c r="I4119" s="10" t="s">
        <v>110</v>
      </c>
      <c r="J4119" s="11" t="s">
        <v>3300</v>
      </c>
      <c r="K4119" s="194" t="s">
        <v>510</v>
      </c>
      <c r="L4119" s="176"/>
      <c r="M4119" s="176">
        <v>1000</v>
      </c>
      <c r="N4119" s="80" t="s">
        <v>6855</v>
      </c>
      <c r="O4119" s="162"/>
      <c r="P4119" s="80" t="s">
        <v>3845</v>
      </c>
      <c r="Q4119" s="80"/>
      <c r="R4119" s="80"/>
      <c r="S4119" s="163"/>
      <c r="T4119" s="213"/>
      <c r="U4119" s="162"/>
      <c r="V4119" s="164"/>
      <c r="W4119" s="12" t="str">
        <f t="shared" si="853"/>
        <v>Mqtt1</v>
      </c>
      <c r="X4119" s="196" t="s">
        <v>10667</v>
      </c>
      <c r="Y4119" s="6" t="str">
        <f t="shared" si="854"/>
        <v>marpower/power-tag/pressure-pump</v>
      </c>
      <c r="Z4119" s="103" t="str" cm="1">
        <f t="array" ref="Z4119">IF(COUNTIF(N4119,"spare"),"","$."&amp;_xlfn.REGEXEXTRACT(J4119,"^PT\d+[FQ]\d+_(.*)", 2))</f>
        <v>$.Total_Active_Power</v>
      </c>
      <c r="AA4119" s="12">
        <f t="shared" si="852"/>
        <v>36</v>
      </c>
      <c r="AB4119" s="6" t="s">
        <v>195</v>
      </c>
      <c r="AC4119" s="103">
        <v>3060</v>
      </c>
      <c r="AJ4119" s="80"/>
      <c r="AK4119" s="113" t="s">
        <v>1425</v>
      </c>
      <c r="AN4119" s="80"/>
      <c r="AO4119" s="80"/>
      <c r="AP4119" s="80"/>
      <c r="AQ4119" s="80"/>
      <c r="AR4119" s="127"/>
      <c r="AS4119" s="80"/>
      <c r="AT4119" s="7"/>
      <c r="AU4119" s="7"/>
      <c r="AV4119" s="165"/>
      <c r="AW4119" s="166"/>
      <c r="AX4119" s="137"/>
      <c r="AY4119" s="147"/>
      <c r="AZ4119" s="167"/>
      <c r="BA4119" s="167"/>
      <c r="BB4119" s="147" t="str">
        <f t="shared" si="855"/>
        <v/>
      </c>
      <c r="BC4119" s="168"/>
      <c r="BD4119" s="165"/>
      <c r="BE4119" s="165"/>
      <c r="BF4119" s="165"/>
      <c r="BG4119" s="165"/>
      <c r="BH4119" s="165"/>
      <c r="BI4119" s="165"/>
      <c r="BJ4119" s="165"/>
      <c r="BK4119" s="165"/>
      <c r="BL4119" s="165"/>
      <c r="BM4119" s="165"/>
      <c r="BN4119" s="165"/>
      <c r="BO4119" s="165"/>
      <c r="BP4119" s="165"/>
      <c r="BQ4119" s="165"/>
      <c r="BS4119" s="6"/>
      <c r="BT4119" s="11"/>
      <c r="BU4119" s="6"/>
      <c r="BV4119" s="6"/>
    </row>
    <row r="4120" spans="1:74" ht="15.75" x14ac:dyDescent="0.25">
      <c r="A4120" s="52" t="s">
        <v>1422</v>
      </c>
      <c r="B4120" s="56"/>
      <c r="C4120" s="7" t="s">
        <v>118</v>
      </c>
      <c r="D4120" s="7" t="s">
        <v>6559</v>
      </c>
      <c r="E4120" s="7"/>
      <c r="F4120" s="64"/>
      <c r="G4120" s="6"/>
      <c r="H4120" s="6"/>
      <c r="I4120" s="10" t="s">
        <v>110</v>
      </c>
      <c r="J4120" s="11" t="s">
        <v>3301</v>
      </c>
      <c r="K4120" s="194" t="s">
        <v>510</v>
      </c>
      <c r="L4120" s="176"/>
      <c r="M4120" s="176">
        <v>1000</v>
      </c>
      <c r="N4120" s="80" t="s">
        <v>6855</v>
      </c>
      <c r="O4120" s="162"/>
      <c r="P4120" s="80" t="s">
        <v>3846</v>
      </c>
      <c r="Q4120" s="80"/>
      <c r="R4120" s="80"/>
      <c r="S4120" s="163"/>
      <c r="T4120" s="213"/>
      <c r="U4120" s="162"/>
      <c r="V4120" s="164"/>
      <c r="W4120" s="12" t="str">
        <f t="shared" si="853"/>
        <v>Mqtt1</v>
      </c>
      <c r="X4120" s="196" t="s">
        <v>10667</v>
      </c>
      <c r="Y4120" s="6" t="str">
        <f t="shared" si="854"/>
        <v>marpower/power-tag/pressure-pump</v>
      </c>
      <c r="Z4120" s="103" t="str" cm="1">
        <f t="array" ref="Z4120">IF(COUNTIF(N4120,"spare"),"","$."&amp;_xlfn.REGEXEXTRACT(J4120,"^PT\d+[FQ]\d+_(.*)", 2))</f>
        <v>$.Power_Factor_Phase_A</v>
      </c>
      <c r="AA4120" s="12">
        <f t="shared" si="852"/>
        <v>36</v>
      </c>
      <c r="AB4120" s="6" t="s">
        <v>195</v>
      </c>
      <c r="AC4120" s="103">
        <v>3078</v>
      </c>
      <c r="AJ4120" s="80"/>
      <c r="AK4120" s="113" t="s">
        <v>1426</v>
      </c>
      <c r="AN4120" s="80"/>
      <c r="AO4120" s="80"/>
      <c r="AP4120" s="80"/>
      <c r="AQ4120" s="80"/>
      <c r="AR4120" s="127"/>
      <c r="AS4120" s="80"/>
      <c r="AT4120" s="7"/>
      <c r="AU4120" s="7"/>
      <c r="AV4120" s="165"/>
      <c r="AW4120" s="166"/>
      <c r="AX4120" s="137"/>
      <c r="AY4120" s="147"/>
      <c r="AZ4120" s="167"/>
      <c r="BA4120" s="167"/>
      <c r="BB4120" s="147" t="str">
        <f t="shared" si="855"/>
        <v/>
      </c>
      <c r="BC4120" s="168"/>
      <c r="BD4120" s="165"/>
      <c r="BE4120" s="165"/>
      <c r="BF4120" s="165"/>
      <c r="BG4120" s="165"/>
      <c r="BH4120" s="165"/>
      <c r="BI4120" s="165"/>
      <c r="BJ4120" s="165"/>
      <c r="BK4120" s="165"/>
      <c r="BL4120" s="165"/>
      <c r="BM4120" s="165"/>
      <c r="BN4120" s="165"/>
      <c r="BO4120" s="165"/>
      <c r="BP4120" s="165"/>
      <c r="BQ4120" s="165"/>
      <c r="BS4120" s="6"/>
      <c r="BT4120" s="11"/>
      <c r="BU4120" s="6"/>
      <c r="BV4120" s="6"/>
    </row>
    <row r="4121" spans="1:74" ht="15.75" x14ac:dyDescent="0.25">
      <c r="A4121" s="52" t="s">
        <v>1422</v>
      </c>
      <c r="B4121" s="56"/>
      <c r="C4121" s="7" t="s">
        <v>118</v>
      </c>
      <c r="D4121" s="7" t="s">
        <v>6559</v>
      </c>
      <c r="E4121" s="7"/>
      <c r="F4121" s="64"/>
      <c r="G4121" s="6"/>
      <c r="H4121" s="6"/>
      <c r="I4121" s="10" t="s">
        <v>110</v>
      </c>
      <c r="J4121" s="11" t="s">
        <v>3302</v>
      </c>
      <c r="K4121" s="194" t="s">
        <v>510</v>
      </c>
      <c r="L4121" s="176"/>
      <c r="M4121" s="176">
        <v>1000</v>
      </c>
      <c r="N4121" s="80" t="s">
        <v>6855</v>
      </c>
      <c r="O4121" s="162"/>
      <c r="P4121" s="80" t="s">
        <v>3847</v>
      </c>
      <c r="Q4121" s="80"/>
      <c r="R4121" s="80"/>
      <c r="S4121" s="163"/>
      <c r="T4121" s="213"/>
      <c r="U4121" s="162"/>
      <c r="V4121" s="164"/>
      <c r="W4121" s="12" t="str">
        <f t="shared" si="853"/>
        <v>Mqtt1</v>
      </c>
      <c r="X4121" s="196" t="s">
        <v>10667</v>
      </c>
      <c r="Y4121" s="6" t="str">
        <f t="shared" si="854"/>
        <v>marpower/power-tag/pressure-pump</v>
      </c>
      <c r="Z4121" s="103" t="str" cm="1">
        <f t="array" ref="Z4121">IF(COUNTIF(N4121,"spare"),"","$."&amp;_xlfn.REGEXEXTRACT(J4121,"^PT\d+[FQ]\d+_(.*)", 2))</f>
        <v>$.Power_Factor_Phase_B</v>
      </c>
      <c r="AA4121" s="12">
        <f t="shared" si="852"/>
        <v>36</v>
      </c>
      <c r="AB4121" s="6" t="s">
        <v>195</v>
      </c>
      <c r="AC4121" s="103">
        <v>3080</v>
      </c>
      <c r="AJ4121" s="80"/>
      <c r="AK4121" s="113" t="s">
        <v>1426</v>
      </c>
      <c r="AN4121" s="80"/>
      <c r="AO4121" s="80"/>
      <c r="AP4121" s="80"/>
      <c r="AQ4121" s="80"/>
      <c r="AR4121" s="127"/>
      <c r="AS4121" s="80"/>
      <c r="AT4121" s="7"/>
      <c r="AU4121" s="7"/>
      <c r="AV4121" s="165"/>
      <c r="AW4121" s="166"/>
      <c r="AX4121" s="137"/>
      <c r="AY4121" s="147"/>
      <c r="AZ4121" s="167"/>
      <c r="BA4121" s="167"/>
      <c r="BB4121" s="147" t="str">
        <f t="shared" si="855"/>
        <v/>
      </c>
      <c r="BC4121" s="168"/>
      <c r="BD4121" s="165"/>
      <c r="BE4121" s="165"/>
      <c r="BF4121" s="165"/>
      <c r="BG4121" s="165"/>
      <c r="BH4121" s="165"/>
      <c r="BI4121" s="165"/>
      <c r="BJ4121" s="165"/>
      <c r="BK4121" s="165"/>
      <c r="BL4121" s="165"/>
      <c r="BM4121" s="165"/>
      <c r="BN4121" s="165"/>
      <c r="BO4121" s="165"/>
      <c r="BP4121" s="165"/>
      <c r="BQ4121" s="165"/>
      <c r="BS4121" s="6"/>
      <c r="BT4121" s="11"/>
      <c r="BU4121" s="6"/>
      <c r="BV4121" s="6"/>
    </row>
    <row r="4122" spans="1:74" ht="15.75" x14ac:dyDescent="0.25">
      <c r="A4122" s="52" t="s">
        <v>1422</v>
      </c>
      <c r="B4122" s="56"/>
      <c r="C4122" s="7" t="s">
        <v>118</v>
      </c>
      <c r="D4122" s="7" t="s">
        <v>6559</v>
      </c>
      <c r="E4122" s="7"/>
      <c r="F4122" s="64"/>
      <c r="G4122" s="6"/>
      <c r="H4122" s="6"/>
      <c r="I4122" s="10" t="s">
        <v>110</v>
      </c>
      <c r="J4122" s="11" t="s">
        <v>3303</v>
      </c>
      <c r="K4122" s="194" t="s">
        <v>510</v>
      </c>
      <c r="L4122" s="176"/>
      <c r="M4122" s="176">
        <v>1000</v>
      </c>
      <c r="N4122" s="80" t="s">
        <v>6855</v>
      </c>
      <c r="O4122" s="162"/>
      <c r="P4122" s="80" t="s">
        <v>3848</v>
      </c>
      <c r="Q4122" s="80"/>
      <c r="R4122" s="80"/>
      <c r="S4122" s="163"/>
      <c r="T4122" s="213"/>
      <c r="U4122" s="162"/>
      <c r="V4122" s="164"/>
      <c r="W4122" s="12" t="str">
        <f t="shared" si="853"/>
        <v>Mqtt1</v>
      </c>
      <c r="X4122" s="196" t="s">
        <v>10667</v>
      </c>
      <c r="Y4122" s="6" t="str">
        <f t="shared" si="854"/>
        <v>marpower/power-tag/pressure-pump</v>
      </c>
      <c r="Z4122" s="103" t="str" cm="1">
        <f t="array" ref="Z4122">IF(COUNTIF(N4122,"spare"),"","$."&amp;_xlfn.REGEXEXTRACT(J4122,"^PT\d+[FQ]\d+_(.*)", 2))</f>
        <v>$.Power_Factor_Phase_C</v>
      </c>
      <c r="AA4122" s="12">
        <f t="shared" si="852"/>
        <v>36</v>
      </c>
      <c r="AB4122" s="6" t="s">
        <v>195</v>
      </c>
      <c r="AC4122" s="103">
        <v>3082</v>
      </c>
      <c r="AJ4122" s="80"/>
      <c r="AK4122" s="113" t="s">
        <v>1426</v>
      </c>
      <c r="AN4122" s="80"/>
      <c r="AO4122" s="80"/>
      <c r="AP4122" s="80"/>
      <c r="AQ4122" s="80"/>
      <c r="AR4122" s="127"/>
      <c r="AS4122" s="80"/>
      <c r="AT4122" s="7"/>
      <c r="AU4122" s="7"/>
      <c r="AV4122" s="165"/>
      <c r="AW4122" s="166"/>
      <c r="AX4122" s="137"/>
      <c r="AY4122" s="147"/>
      <c r="AZ4122" s="167"/>
      <c r="BA4122" s="167"/>
      <c r="BB4122" s="147" t="str">
        <f t="shared" si="855"/>
        <v/>
      </c>
      <c r="BC4122" s="168"/>
      <c r="BD4122" s="165"/>
      <c r="BE4122" s="165"/>
      <c r="BF4122" s="165"/>
      <c r="BG4122" s="165"/>
      <c r="BH4122" s="165"/>
      <c r="BI4122" s="165"/>
      <c r="BJ4122" s="165"/>
      <c r="BK4122" s="165"/>
      <c r="BL4122" s="165"/>
      <c r="BM4122" s="165"/>
      <c r="BN4122" s="165"/>
      <c r="BO4122" s="165"/>
      <c r="BP4122" s="165"/>
      <c r="BQ4122" s="165"/>
      <c r="BS4122" s="6"/>
      <c r="BT4122" s="11"/>
      <c r="BU4122" s="6"/>
      <c r="BV4122" s="6"/>
    </row>
    <row r="4123" spans="1:74" ht="15.75" x14ac:dyDescent="0.25">
      <c r="A4123" s="52" t="s">
        <v>1422</v>
      </c>
      <c r="B4123" s="56"/>
      <c r="C4123" s="7" t="s">
        <v>118</v>
      </c>
      <c r="D4123" s="7" t="s">
        <v>6559</v>
      </c>
      <c r="E4123" s="7"/>
      <c r="F4123" s="64"/>
      <c r="G4123" s="6"/>
      <c r="H4123" s="6"/>
      <c r="I4123" s="10" t="s">
        <v>110</v>
      </c>
      <c r="J4123" s="11" t="s">
        <v>3304</v>
      </c>
      <c r="K4123" s="194" t="s">
        <v>510</v>
      </c>
      <c r="L4123" s="176"/>
      <c r="M4123" s="176">
        <v>1000</v>
      </c>
      <c r="N4123" s="80" t="s">
        <v>6855</v>
      </c>
      <c r="O4123" s="162"/>
      <c r="P4123" s="80" t="s">
        <v>3849</v>
      </c>
      <c r="Q4123" s="80"/>
      <c r="R4123" s="80"/>
      <c r="S4123" s="163"/>
      <c r="T4123" s="213"/>
      <c r="U4123" s="162"/>
      <c r="V4123" s="164"/>
      <c r="W4123" s="12" t="str">
        <f t="shared" si="853"/>
        <v>Mqtt1</v>
      </c>
      <c r="X4123" s="196" t="s">
        <v>10667</v>
      </c>
      <c r="Y4123" s="6" t="str">
        <f t="shared" si="854"/>
        <v>marpower/power-tag/pressure-pump</v>
      </c>
      <c r="Z4123" s="103" t="str" cm="1">
        <f t="array" ref="Z4123">IF(COUNTIF(N4123,"spare"),"","$."&amp;_xlfn.REGEXEXTRACT(J4123,"^PT\d+[FQ]\d+_(.*)", 2))</f>
        <v>$.Total_Power_Factor</v>
      </c>
      <c r="AA4123" s="12">
        <f t="shared" si="852"/>
        <v>36</v>
      </c>
      <c r="AB4123" s="6" t="s">
        <v>195</v>
      </c>
      <c r="AC4123" s="103">
        <v>3084</v>
      </c>
      <c r="AJ4123" s="80"/>
      <c r="AK4123" s="113" t="s">
        <v>1426</v>
      </c>
      <c r="AN4123" s="80"/>
      <c r="AO4123" s="80"/>
      <c r="AP4123" s="80"/>
      <c r="AQ4123" s="80"/>
      <c r="AR4123" s="127"/>
      <c r="AS4123" s="80"/>
      <c r="AT4123" s="7"/>
      <c r="AU4123" s="7"/>
      <c r="AV4123" s="165"/>
      <c r="AW4123" s="166"/>
      <c r="AX4123" s="137"/>
      <c r="AY4123" s="147"/>
      <c r="AZ4123" s="167"/>
      <c r="BA4123" s="167"/>
      <c r="BB4123" s="147" t="str">
        <f t="shared" si="855"/>
        <v/>
      </c>
      <c r="BC4123" s="168"/>
      <c r="BD4123" s="165"/>
      <c r="BE4123" s="165"/>
      <c r="BF4123" s="165"/>
      <c r="BG4123" s="165"/>
      <c r="BH4123" s="165"/>
      <c r="BI4123" s="165"/>
      <c r="BJ4123" s="165"/>
      <c r="BK4123" s="165"/>
      <c r="BL4123" s="165"/>
      <c r="BM4123" s="165"/>
      <c r="BN4123" s="165"/>
      <c r="BO4123" s="165"/>
      <c r="BP4123" s="165"/>
      <c r="BQ4123" s="165"/>
      <c r="BS4123" s="6"/>
      <c r="BT4123" s="11"/>
      <c r="BU4123" s="6"/>
      <c r="BV4123" s="6"/>
    </row>
    <row r="4124" spans="1:74" ht="15.75" x14ac:dyDescent="0.25">
      <c r="A4124" s="52" t="s">
        <v>1422</v>
      </c>
      <c r="B4124" s="56"/>
      <c r="C4124" s="7" t="s">
        <v>118</v>
      </c>
      <c r="D4124" s="7" t="s">
        <v>6559</v>
      </c>
      <c r="E4124" s="7"/>
      <c r="F4124" s="64"/>
      <c r="G4124" s="6"/>
      <c r="H4124" s="6"/>
      <c r="I4124" s="10" t="s">
        <v>110</v>
      </c>
      <c r="J4124" s="11" t="s">
        <v>3305</v>
      </c>
      <c r="K4124" s="194" t="s">
        <v>510</v>
      </c>
      <c r="L4124" s="176"/>
      <c r="M4124" s="176">
        <v>1000</v>
      </c>
      <c r="N4124" s="80" t="s">
        <v>6855</v>
      </c>
      <c r="O4124" s="162"/>
      <c r="P4124" s="80" t="s">
        <v>3850</v>
      </c>
      <c r="Q4124" s="80"/>
      <c r="R4124" s="80"/>
      <c r="S4124" s="163"/>
      <c r="T4124" s="213"/>
      <c r="U4124" s="162"/>
      <c r="V4124" s="164"/>
      <c r="W4124" s="12" t="str">
        <f t="shared" si="853"/>
        <v>Mqtt1</v>
      </c>
      <c r="X4124" s="196" t="s">
        <v>10668</v>
      </c>
      <c r="Y4124" s="6" t="str">
        <f t="shared" si="854"/>
        <v>marpower/power-tag/chilled-water-pump-adsorption-unit</v>
      </c>
      <c r="Z4124" s="103" t="str" cm="1">
        <f t="array" ref="Z4124">IF(COUNTIF(N4124,"spare"),"","$."&amp;_xlfn.REGEXEXTRACT(J4124,"^PT\d+[FQ]\d+_(.*)", 2))</f>
        <v>$.RMS_Current_Phase_A</v>
      </c>
      <c r="AA4124" s="12">
        <f>AA4109+1</f>
        <v>37</v>
      </c>
      <c r="AB4124" s="6" t="s">
        <v>195</v>
      </c>
      <c r="AC4124" s="103">
        <v>3000</v>
      </c>
      <c r="AJ4124" s="80"/>
      <c r="AK4124" s="113" t="s">
        <v>1423</v>
      </c>
      <c r="AN4124" s="80"/>
      <c r="AO4124" s="80"/>
      <c r="AP4124" s="80"/>
      <c r="AQ4124" s="80"/>
      <c r="AR4124" s="127"/>
      <c r="AS4124" s="80"/>
      <c r="AT4124" s="7"/>
      <c r="AU4124" s="7"/>
      <c r="AV4124" s="165"/>
      <c r="AW4124" s="166"/>
      <c r="AX4124" s="137"/>
      <c r="AY4124" s="147"/>
      <c r="AZ4124" s="167"/>
      <c r="BA4124" s="167"/>
      <c r="BB4124" s="147" t="str">
        <f t="shared" ref="BB4124:BB4138" si="856">IF(ISNUMBER(AM4124),"1","")</f>
        <v/>
      </c>
      <c r="BC4124" s="168"/>
      <c r="BD4124" s="165"/>
      <c r="BE4124" s="165"/>
      <c r="BF4124" s="165"/>
      <c r="BG4124" s="165"/>
      <c r="BH4124" s="165"/>
      <c r="BI4124" s="165"/>
      <c r="BJ4124" s="165"/>
      <c r="BK4124" s="165"/>
      <c r="BL4124" s="165"/>
      <c r="BM4124" s="165"/>
      <c r="BN4124" s="165"/>
      <c r="BO4124" s="165"/>
      <c r="BP4124" s="165"/>
      <c r="BQ4124" s="165"/>
      <c r="BS4124" s="6"/>
      <c r="BT4124" s="11"/>
      <c r="BU4124" s="6"/>
      <c r="BV4124" s="6"/>
    </row>
    <row r="4125" spans="1:74" ht="15.75" x14ac:dyDescent="0.25">
      <c r="A4125" s="52" t="s">
        <v>1422</v>
      </c>
      <c r="B4125" s="56"/>
      <c r="C4125" s="7" t="s">
        <v>118</v>
      </c>
      <c r="D4125" s="7" t="s">
        <v>6559</v>
      </c>
      <c r="E4125" s="7"/>
      <c r="F4125" s="64"/>
      <c r="G4125" s="6"/>
      <c r="H4125" s="6"/>
      <c r="I4125" s="10" t="s">
        <v>110</v>
      </c>
      <c r="J4125" s="11" t="s">
        <v>3306</v>
      </c>
      <c r="K4125" s="194" t="s">
        <v>510</v>
      </c>
      <c r="L4125" s="176"/>
      <c r="M4125" s="176">
        <v>1000</v>
      </c>
      <c r="N4125" s="80" t="s">
        <v>6855</v>
      </c>
      <c r="O4125" s="162"/>
      <c r="P4125" s="80" t="s">
        <v>3851</v>
      </c>
      <c r="Q4125" s="80"/>
      <c r="R4125" s="80"/>
      <c r="S4125" s="163"/>
      <c r="T4125" s="213"/>
      <c r="U4125" s="162"/>
      <c r="V4125" s="164"/>
      <c r="W4125" s="12" t="str">
        <f t="shared" si="853"/>
        <v>Mqtt1</v>
      </c>
      <c r="X4125" s="196" t="s">
        <v>10668</v>
      </c>
      <c r="Y4125" s="6" t="str">
        <f t="shared" si="854"/>
        <v>marpower/power-tag/chilled-water-pump-adsorption-unit</v>
      </c>
      <c r="Z4125" s="103" t="str" cm="1">
        <f t="array" ref="Z4125">IF(COUNTIF(N4125,"spare"),"","$."&amp;_xlfn.REGEXEXTRACT(J4125,"^PT\d+[FQ]\d+_(.*)", 2))</f>
        <v>$.RMS_Current_Phase_B</v>
      </c>
      <c r="AA4125" s="12">
        <f t="shared" si="852"/>
        <v>37</v>
      </c>
      <c r="AB4125" s="6" t="s">
        <v>195</v>
      </c>
      <c r="AC4125" s="103">
        <v>3002</v>
      </c>
      <c r="AJ4125" s="80"/>
      <c r="AK4125" s="113" t="s">
        <v>1423</v>
      </c>
      <c r="AN4125" s="80"/>
      <c r="AO4125" s="80"/>
      <c r="AP4125" s="80"/>
      <c r="AQ4125" s="80"/>
      <c r="AR4125" s="127"/>
      <c r="AS4125" s="80"/>
      <c r="AT4125" s="7"/>
      <c r="AU4125" s="7"/>
      <c r="AV4125" s="165"/>
      <c r="AW4125" s="166"/>
      <c r="AX4125" s="137"/>
      <c r="AY4125" s="147"/>
      <c r="AZ4125" s="167"/>
      <c r="BA4125" s="167"/>
      <c r="BB4125" s="147" t="str">
        <f t="shared" si="856"/>
        <v/>
      </c>
      <c r="BC4125" s="168"/>
      <c r="BD4125" s="165"/>
      <c r="BE4125" s="165"/>
      <c r="BF4125" s="165"/>
      <c r="BG4125" s="165"/>
      <c r="BH4125" s="165"/>
      <c r="BI4125" s="165"/>
      <c r="BJ4125" s="165"/>
      <c r="BK4125" s="165"/>
      <c r="BL4125" s="165"/>
      <c r="BM4125" s="165"/>
      <c r="BN4125" s="165"/>
      <c r="BO4125" s="165"/>
      <c r="BP4125" s="165"/>
      <c r="BQ4125" s="165"/>
      <c r="BS4125" s="6"/>
      <c r="BT4125" s="11"/>
      <c r="BU4125" s="6"/>
      <c r="BV4125" s="6"/>
    </row>
    <row r="4126" spans="1:74" ht="15.75" x14ac:dyDescent="0.25">
      <c r="A4126" s="52" t="s">
        <v>1422</v>
      </c>
      <c r="B4126" s="56"/>
      <c r="C4126" s="7" t="s">
        <v>118</v>
      </c>
      <c r="D4126" s="7" t="s">
        <v>6559</v>
      </c>
      <c r="E4126" s="7"/>
      <c r="F4126" s="64"/>
      <c r="G4126" s="6"/>
      <c r="H4126" s="6"/>
      <c r="I4126" s="10" t="s">
        <v>110</v>
      </c>
      <c r="J4126" s="11" t="s">
        <v>3307</v>
      </c>
      <c r="K4126" s="194" t="s">
        <v>510</v>
      </c>
      <c r="L4126" s="176"/>
      <c r="M4126" s="176">
        <v>1000</v>
      </c>
      <c r="N4126" s="80" t="s">
        <v>6855</v>
      </c>
      <c r="O4126" s="162"/>
      <c r="P4126" s="80" t="s">
        <v>3852</v>
      </c>
      <c r="Q4126" s="80"/>
      <c r="R4126" s="80"/>
      <c r="S4126" s="163"/>
      <c r="T4126" s="213"/>
      <c r="U4126" s="162"/>
      <c r="V4126" s="164"/>
      <c r="W4126" s="12" t="str">
        <f t="shared" si="853"/>
        <v>Mqtt1</v>
      </c>
      <c r="X4126" s="196" t="s">
        <v>10668</v>
      </c>
      <c r="Y4126" s="6" t="str">
        <f t="shared" si="854"/>
        <v>marpower/power-tag/chilled-water-pump-adsorption-unit</v>
      </c>
      <c r="Z4126" s="103" t="str" cm="1">
        <f t="array" ref="Z4126">IF(COUNTIF(N4126,"spare"),"","$."&amp;_xlfn.REGEXEXTRACT(J4126,"^PT\d+[FQ]\d+_(.*)", 2))</f>
        <v>$.RMS_Current_Phase_C</v>
      </c>
      <c r="AA4126" s="12">
        <f t="shared" si="852"/>
        <v>37</v>
      </c>
      <c r="AB4126" s="6" t="s">
        <v>195</v>
      </c>
      <c r="AC4126" s="103">
        <v>3004</v>
      </c>
      <c r="AJ4126" s="80"/>
      <c r="AK4126" s="113" t="s">
        <v>1423</v>
      </c>
      <c r="AN4126" s="80"/>
      <c r="AO4126" s="80"/>
      <c r="AP4126" s="80"/>
      <c r="AQ4126" s="80"/>
      <c r="AR4126" s="127"/>
      <c r="AS4126" s="80"/>
      <c r="AT4126" s="7"/>
      <c r="AU4126" s="7"/>
      <c r="AV4126" s="165"/>
      <c r="AW4126" s="166"/>
      <c r="AX4126" s="137"/>
      <c r="AY4126" s="147"/>
      <c r="AZ4126" s="167"/>
      <c r="BA4126" s="167"/>
      <c r="BB4126" s="147" t="str">
        <f t="shared" si="856"/>
        <v/>
      </c>
      <c r="BC4126" s="168"/>
      <c r="BD4126" s="165"/>
      <c r="BE4126" s="165"/>
      <c r="BF4126" s="165"/>
      <c r="BG4126" s="165"/>
      <c r="BH4126" s="165"/>
      <c r="BI4126" s="165"/>
      <c r="BJ4126" s="165"/>
      <c r="BK4126" s="165"/>
      <c r="BL4126" s="165"/>
      <c r="BM4126" s="165"/>
      <c r="BN4126" s="165"/>
      <c r="BO4126" s="165"/>
      <c r="BP4126" s="165"/>
      <c r="BQ4126" s="165"/>
      <c r="BS4126" s="6"/>
      <c r="BT4126" s="11"/>
      <c r="BU4126" s="6"/>
      <c r="BV4126" s="6"/>
    </row>
    <row r="4127" spans="1:74" ht="15.75" x14ac:dyDescent="0.25">
      <c r="A4127" s="52" t="s">
        <v>1422</v>
      </c>
      <c r="B4127" s="56"/>
      <c r="C4127" s="7" t="s">
        <v>118</v>
      </c>
      <c r="D4127" s="7" t="s">
        <v>6559</v>
      </c>
      <c r="E4127" s="7"/>
      <c r="F4127" s="64"/>
      <c r="G4127" s="6"/>
      <c r="H4127" s="6"/>
      <c r="I4127" s="10" t="s">
        <v>110</v>
      </c>
      <c r="J4127" s="11" t="s">
        <v>3308</v>
      </c>
      <c r="K4127" s="194" t="s">
        <v>510</v>
      </c>
      <c r="L4127" s="176"/>
      <c r="M4127" s="176">
        <v>1000</v>
      </c>
      <c r="N4127" s="80" t="s">
        <v>6855</v>
      </c>
      <c r="O4127" s="162"/>
      <c r="P4127" s="80" t="s">
        <v>3853</v>
      </c>
      <c r="Q4127" s="80"/>
      <c r="R4127" s="80"/>
      <c r="S4127" s="163"/>
      <c r="T4127" s="213"/>
      <c r="U4127" s="162"/>
      <c r="V4127" s="164"/>
      <c r="W4127" s="12" t="str">
        <f t="shared" si="853"/>
        <v>Mqtt1</v>
      </c>
      <c r="X4127" s="196" t="s">
        <v>10668</v>
      </c>
      <c r="Y4127" s="6" t="str">
        <f t="shared" si="854"/>
        <v>marpower/power-tag/chilled-water-pump-adsorption-unit</v>
      </c>
      <c r="Z4127" s="103" t="str" cm="1">
        <f t="array" ref="Z4127">IF(COUNTIF(N4127,"spare"),"","$."&amp;_xlfn.REGEXEXTRACT(J4127,"^PT\d+[FQ]\d+_(.*)", 2))</f>
        <v>$.RMS_Current_Phase_Neut</v>
      </c>
      <c r="AA4127" s="12">
        <f t="shared" si="852"/>
        <v>37</v>
      </c>
      <c r="AB4127" s="6" t="s">
        <v>195</v>
      </c>
      <c r="AC4127" s="103">
        <v>3006</v>
      </c>
      <c r="AJ4127" s="80"/>
      <c r="AK4127" s="113" t="s">
        <v>1423</v>
      </c>
      <c r="AN4127" s="80"/>
      <c r="AO4127" s="80"/>
      <c r="AP4127" s="80"/>
      <c r="AQ4127" s="80"/>
      <c r="AR4127" s="127"/>
      <c r="AS4127" s="80"/>
      <c r="AT4127" s="7"/>
      <c r="AU4127" s="7"/>
      <c r="AV4127" s="165"/>
      <c r="AW4127" s="166"/>
      <c r="AX4127" s="137"/>
      <c r="AY4127" s="147"/>
      <c r="AZ4127" s="167"/>
      <c r="BA4127" s="167"/>
      <c r="BB4127" s="147" t="str">
        <f t="shared" si="856"/>
        <v/>
      </c>
      <c r="BC4127" s="168"/>
      <c r="BD4127" s="165"/>
      <c r="BE4127" s="165"/>
      <c r="BF4127" s="165"/>
      <c r="BG4127" s="165"/>
      <c r="BH4127" s="165"/>
      <c r="BI4127" s="165"/>
      <c r="BJ4127" s="165"/>
      <c r="BK4127" s="165"/>
      <c r="BL4127" s="165"/>
      <c r="BM4127" s="165"/>
      <c r="BN4127" s="165"/>
      <c r="BO4127" s="165"/>
      <c r="BP4127" s="165"/>
      <c r="BQ4127" s="165"/>
      <c r="BS4127" s="6"/>
      <c r="BT4127" s="11"/>
      <c r="BU4127" s="6"/>
      <c r="BV4127" s="6"/>
    </row>
    <row r="4128" spans="1:74" ht="15.75" x14ac:dyDescent="0.25">
      <c r="A4128" s="52" t="s">
        <v>1422</v>
      </c>
      <c r="B4128" s="56"/>
      <c r="C4128" s="7" t="s">
        <v>118</v>
      </c>
      <c r="D4128" s="7" t="s">
        <v>6559</v>
      </c>
      <c r="E4128" s="7"/>
      <c r="F4128" s="64"/>
      <c r="G4128" s="6"/>
      <c r="H4128" s="6"/>
      <c r="I4128" s="10" t="s">
        <v>110</v>
      </c>
      <c r="J4128" s="11" t="s">
        <v>8365</v>
      </c>
      <c r="K4128" s="194" t="s">
        <v>510</v>
      </c>
      <c r="L4128" s="176"/>
      <c r="M4128" s="176">
        <v>1000</v>
      </c>
      <c r="N4128" s="80" t="s">
        <v>6855</v>
      </c>
      <c r="O4128" s="162"/>
      <c r="P4128" s="80" t="s">
        <v>3854</v>
      </c>
      <c r="Q4128" s="80"/>
      <c r="R4128" s="80"/>
      <c r="S4128" s="163"/>
      <c r="T4128" s="213"/>
      <c r="U4128" s="162"/>
      <c r="V4128" s="164"/>
      <c r="W4128" s="12" t="str">
        <f t="shared" si="853"/>
        <v>Mqtt1</v>
      </c>
      <c r="X4128" s="196" t="s">
        <v>10668</v>
      </c>
      <c r="Y4128" s="6" t="str">
        <f t="shared" si="854"/>
        <v>marpower/power-tag/chilled-water-pump-adsorption-unit</v>
      </c>
      <c r="Z4128" s="103" t="str" cm="1">
        <f t="array" ref="Z4128">IF(COUNTIF(N4128,"spare"),"","$."&amp;_xlfn.REGEXEXTRACT(J4128,"^PT\d+[FQ]\d+_(.*)", 2))</f>
        <v>$.RMS_Voltage_A_N</v>
      </c>
      <c r="AA4128" s="12">
        <f t="shared" si="852"/>
        <v>37</v>
      </c>
      <c r="AB4128" s="6" t="s">
        <v>195</v>
      </c>
      <c r="AC4128" s="103">
        <v>3028</v>
      </c>
      <c r="AJ4128" s="80"/>
      <c r="AK4128" s="113" t="s">
        <v>1424</v>
      </c>
      <c r="AN4128" s="80"/>
      <c r="AO4128" s="80"/>
      <c r="AP4128" s="80"/>
      <c r="AQ4128" s="80"/>
      <c r="AR4128" s="127"/>
      <c r="AS4128" s="80"/>
      <c r="AT4128" s="7"/>
      <c r="AU4128" s="7"/>
      <c r="AV4128" s="165"/>
      <c r="AW4128" s="166"/>
      <c r="AX4128" s="137"/>
      <c r="AY4128" s="147"/>
      <c r="AZ4128" s="167"/>
      <c r="BA4128" s="167"/>
      <c r="BB4128" s="147" t="str">
        <f t="shared" si="856"/>
        <v/>
      </c>
      <c r="BC4128" s="168"/>
      <c r="BD4128" s="165"/>
      <c r="BE4128" s="165"/>
      <c r="BF4128" s="165"/>
      <c r="BG4128" s="165"/>
      <c r="BH4128" s="165"/>
      <c r="BI4128" s="165"/>
      <c r="BJ4128" s="165"/>
      <c r="BK4128" s="165"/>
      <c r="BL4128" s="165"/>
      <c r="BM4128" s="165"/>
      <c r="BN4128" s="165"/>
      <c r="BO4128" s="165"/>
      <c r="BP4128" s="165"/>
      <c r="BQ4128" s="165"/>
      <c r="BS4128" s="6"/>
      <c r="BT4128" s="11"/>
      <c r="BU4128" s="6"/>
      <c r="BV4128" s="6"/>
    </row>
    <row r="4129" spans="1:74" ht="15.75" x14ac:dyDescent="0.25">
      <c r="A4129" s="52" t="s">
        <v>1422</v>
      </c>
      <c r="B4129" s="56"/>
      <c r="C4129" s="7" t="s">
        <v>118</v>
      </c>
      <c r="D4129" s="7" t="s">
        <v>6559</v>
      </c>
      <c r="E4129" s="7"/>
      <c r="F4129" s="64"/>
      <c r="G4129" s="6"/>
      <c r="H4129" s="6"/>
      <c r="I4129" s="10" t="s">
        <v>110</v>
      </c>
      <c r="J4129" s="11" t="s">
        <v>8542</v>
      </c>
      <c r="K4129" s="194" t="s">
        <v>510</v>
      </c>
      <c r="L4129" s="176"/>
      <c r="M4129" s="176">
        <v>1000</v>
      </c>
      <c r="N4129" s="80" t="s">
        <v>6855</v>
      </c>
      <c r="O4129" s="162"/>
      <c r="P4129" s="80" t="s">
        <v>3855</v>
      </c>
      <c r="Q4129" s="80"/>
      <c r="R4129" s="80"/>
      <c r="S4129" s="163"/>
      <c r="T4129" s="213"/>
      <c r="U4129" s="162"/>
      <c r="V4129" s="164"/>
      <c r="W4129" s="12" t="str">
        <f t="shared" si="853"/>
        <v>Mqtt1</v>
      </c>
      <c r="X4129" s="196" t="s">
        <v>10668</v>
      </c>
      <c r="Y4129" s="6" t="str">
        <f t="shared" si="854"/>
        <v>marpower/power-tag/chilled-water-pump-adsorption-unit</v>
      </c>
      <c r="Z4129" s="103" t="str" cm="1">
        <f t="array" ref="Z4129">IF(COUNTIF(N4129,"spare"),"","$."&amp;_xlfn.REGEXEXTRACT(J4129,"^PT\d+[FQ]\d+_(.*)", 2))</f>
        <v>$.RMS_Voltage_B_N</v>
      </c>
      <c r="AA4129" s="12">
        <f t="shared" si="852"/>
        <v>37</v>
      </c>
      <c r="AB4129" s="6" t="s">
        <v>195</v>
      </c>
      <c r="AC4129" s="103">
        <v>3030</v>
      </c>
      <c r="AJ4129" s="80"/>
      <c r="AK4129" s="113" t="s">
        <v>1424</v>
      </c>
      <c r="AN4129" s="80"/>
      <c r="AO4129" s="80"/>
      <c r="AP4129" s="80"/>
      <c r="AQ4129" s="80"/>
      <c r="AR4129" s="127"/>
      <c r="AS4129" s="80"/>
      <c r="AT4129" s="7"/>
      <c r="AU4129" s="7"/>
      <c r="AV4129" s="165"/>
      <c r="AW4129" s="166"/>
      <c r="AX4129" s="137"/>
      <c r="AY4129" s="147"/>
      <c r="AZ4129" s="167"/>
      <c r="BA4129" s="167"/>
      <c r="BB4129" s="147" t="str">
        <f t="shared" si="856"/>
        <v/>
      </c>
      <c r="BC4129" s="168"/>
      <c r="BD4129" s="165"/>
      <c r="BE4129" s="165"/>
      <c r="BF4129" s="165"/>
      <c r="BG4129" s="165"/>
      <c r="BH4129" s="165"/>
      <c r="BI4129" s="165"/>
      <c r="BJ4129" s="165"/>
      <c r="BK4129" s="165"/>
      <c r="BL4129" s="165"/>
      <c r="BM4129" s="165"/>
      <c r="BN4129" s="165"/>
      <c r="BO4129" s="165"/>
      <c r="BP4129" s="165"/>
      <c r="BQ4129" s="165"/>
      <c r="BS4129" s="6"/>
      <c r="BT4129" s="11"/>
      <c r="BU4129" s="6"/>
      <c r="BV4129" s="6"/>
    </row>
    <row r="4130" spans="1:74" ht="15.75" x14ac:dyDescent="0.25">
      <c r="A4130" s="52" t="s">
        <v>1422</v>
      </c>
      <c r="B4130" s="56"/>
      <c r="C4130" s="7" t="s">
        <v>118</v>
      </c>
      <c r="D4130" s="7" t="s">
        <v>6559</v>
      </c>
      <c r="E4130" s="7"/>
      <c r="F4130" s="64"/>
      <c r="G4130" s="6"/>
      <c r="H4130" s="6"/>
      <c r="I4130" s="10" t="s">
        <v>110</v>
      </c>
      <c r="J4130" s="11" t="s">
        <v>8719</v>
      </c>
      <c r="K4130" s="194" t="s">
        <v>510</v>
      </c>
      <c r="L4130" s="176"/>
      <c r="M4130" s="176">
        <v>1000</v>
      </c>
      <c r="N4130" s="80" t="s">
        <v>6855</v>
      </c>
      <c r="O4130" s="162"/>
      <c r="P4130" s="80" t="s">
        <v>3856</v>
      </c>
      <c r="Q4130" s="80"/>
      <c r="R4130" s="80"/>
      <c r="S4130" s="163"/>
      <c r="T4130" s="213"/>
      <c r="U4130" s="162"/>
      <c r="V4130" s="164"/>
      <c r="W4130" s="12" t="str">
        <f t="shared" si="853"/>
        <v>Mqtt1</v>
      </c>
      <c r="X4130" s="196" t="s">
        <v>10668</v>
      </c>
      <c r="Y4130" s="6" t="str">
        <f t="shared" si="854"/>
        <v>marpower/power-tag/chilled-water-pump-adsorption-unit</v>
      </c>
      <c r="Z4130" s="103" t="str" cm="1">
        <f t="array" ref="Z4130">IF(COUNTIF(N4130,"spare"),"","$."&amp;_xlfn.REGEXEXTRACT(J4130,"^PT\d+[FQ]\d+_(.*)", 2))</f>
        <v>$.RMS_Voltage_C_N</v>
      </c>
      <c r="AA4130" s="12">
        <f t="shared" si="852"/>
        <v>37</v>
      </c>
      <c r="AB4130" s="6" t="s">
        <v>195</v>
      </c>
      <c r="AC4130" s="103">
        <v>3032</v>
      </c>
      <c r="AJ4130" s="80"/>
      <c r="AK4130" s="113" t="s">
        <v>1424</v>
      </c>
      <c r="AN4130" s="80"/>
      <c r="AO4130" s="80"/>
      <c r="AP4130" s="80"/>
      <c r="AQ4130" s="80"/>
      <c r="AR4130" s="127"/>
      <c r="AS4130" s="80"/>
      <c r="AT4130" s="7"/>
      <c r="AU4130" s="7"/>
      <c r="AV4130" s="165"/>
      <c r="AW4130" s="166"/>
      <c r="AX4130" s="137"/>
      <c r="AY4130" s="147"/>
      <c r="AZ4130" s="167"/>
      <c r="BA4130" s="167"/>
      <c r="BB4130" s="147" t="str">
        <f t="shared" si="856"/>
        <v/>
      </c>
      <c r="BC4130" s="168"/>
      <c r="BD4130" s="165"/>
      <c r="BE4130" s="165"/>
      <c r="BF4130" s="165"/>
      <c r="BG4130" s="165"/>
      <c r="BH4130" s="165"/>
      <c r="BI4130" s="165"/>
      <c r="BJ4130" s="165"/>
      <c r="BK4130" s="165"/>
      <c r="BL4130" s="165"/>
      <c r="BM4130" s="165"/>
      <c r="BN4130" s="165"/>
      <c r="BO4130" s="165"/>
      <c r="BP4130" s="165"/>
      <c r="BQ4130" s="165"/>
      <c r="BS4130" s="6"/>
      <c r="BT4130" s="11"/>
      <c r="BU4130" s="6"/>
      <c r="BV4130" s="6"/>
    </row>
    <row r="4131" spans="1:74" ht="15.75" x14ac:dyDescent="0.25">
      <c r="A4131" s="52" t="s">
        <v>1422</v>
      </c>
      <c r="B4131" s="56"/>
      <c r="C4131" s="7" t="s">
        <v>118</v>
      </c>
      <c r="D4131" s="7" t="s">
        <v>6559</v>
      </c>
      <c r="E4131" s="7"/>
      <c r="F4131" s="64"/>
      <c r="G4131" s="6"/>
      <c r="H4131" s="6"/>
      <c r="I4131" s="10" t="s">
        <v>110</v>
      </c>
      <c r="J4131" s="11" t="s">
        <v>3309</v>
      </c>
      <c r="K4131" s="194" t="s">
        <v>510</v>
      </c>
      <c r="L4131" s="176"/>
      <c r="M4131" s="176">
        <v>1000</v>
      </c>
      <c r="N4131" s="80" t="s">
        <v>6855</v>
      </c>
      <c r="O4131" s="162"/>
      <c r="P4131" s="80" t="s">
        <v>3857</v>
      </c>
      <c r="Q4131" s="80"/>
      <c r="R4131" s="80"/>
      <c r="S4131" s="163"/>
      <c r="T4131" s="213"/>
      <c r="U4131" s="162"/>
      <c r="V4131" s="164"/>
      <c r="W4131" s="12" t="str">
        <f t="shared" si="853"/>
        <v>Mqtt1</v>
      </c>
      <c r="X4131" s="196" t="s">
        <v>10668</v>
      </c>
      <c r="Y4131" s="6" t="str">
        <f t="shared" si="854"/>
        <v>marpower/power-tag/chilled-water-pump-adsorption-unit</v>
      </c>
      <c r="Z4131" s="103" t="str" cm="1">
        <f t="array" ref="Z4131">IF(COUNTIF(N4131,"spare"),"","$."&amp;_xlfn.REGEXEXTRACT(J4131,"^PT\d+[FQ]\d+_(.*)", 2))</f>
        <v>$.Active_Power_Phase_A</v>
      </c>
      <c r="AA4131" s="12">
        <f t="shared" si="852"/>
        <v>37</v>
      </c>
      <c r="AB4131" s="6" t="s">
        <v>195</v>
      </c>
      <c r="AC4131" s="103">
        <v>3054</v>
      </c>
      <c r="AJ4131" s="80"/>
      <c r="AK4131" s="113" t="s">
        <v>1425</v>
      </c>
      <c r="AN4131" s="80"/>
      <c r="AO4131" s="80"/>
      <c r="AP4131" s="80"/>
      <c r="AQ4131" s="80"/>
      <c r="AR4131" s="127"/>
      <c r="AS4131" s="80"/>
      <c r="AT4131" s="7"/>
      <c r="AU4131" s="7"/>
      <c r="AV4131" s="165"/>
      <c r="AW4131" s="166"/>
      <c r="AX4131" s="137"/>
      <c r="AY4131" s="147"/>
      <c r="AZ4131" s="167"/>
      <c r="BA4131" s="167"/>
      <c r="BB4131" s="147" t="str">
        <f t="shared" si="856"/>
        <v/>
      </c>
      <c r="BC4131" s="168"/>
      <c r="BD4131" s="165"/>
      <c r="BE4131" s="165"/>
      <c r="BF4131" s="165"/>
      <c r="BG4131" s="165"/>
      <c r="BH4131" s="165"/>
      <c r="BI4131" s="165"/>
      <c r="BJ4131" s="165"/>
      <c r="BK4131" s="165"/>
      <c r="BL4131" s="165"/>
      <c r="BM4131" s="165"/>
      <c r="BN4131" s="165"/>
      <c r="BO4131" s="165"/>
      <c r="BP4131" s="165"/>
      <c r="BQ4131" s="165"/>
      <c r="BS4131" s="6"/>
      <c r="BT4131" s="11"/>
      <c r="BU4131" s="6"/>
      <c r="BV4131" s="6"/>
    </row>
    <row r="4132" spans="1:74" ht="15.75" x14ac:dyDescent="0.25">
      <c r="A4132" s="52" t="s">
        <v>1422</v>
      </c>
      <c r="B4132" s="56"/>
      <c r="C4132" s="7" t="s">
        <v>118</v>
      </c>
      <c r="D4132" s="7" t="s">
        <v>6559</v>
      </c>
      <c r="E4132" s="7"/>
      <c r="F4132" s="64"/>
      <c r="G4132" s="6"/>
      <c r="H4132" s="6"/>
      <c r="I4132" s="10" t="s">
        <v>110</v>
      </c>
      <c r="J4132" s="11" t="s">
        <v>3310</v>
      </c>
      <c r="K4132" s="194" t="s">
        <v>510</v>
      </c>
      <c r="L4132" s="176"/>
      <c r="M4132" s="176">
        <v>1000</v>
      </c>
      <c r="N4132" s="80" t="s">
        <v>6855</v>
      </c>
      <c r="O4132" s="162"/>
      <c r="P4132" s="80" t="s">
        <v>3858</v>
      </c>
      <c r="Q4132" s="80"/>
      <c r="R4132" s="80"/>
      <c r="S4132" s="163"/>
      <c r="T4132" s="213"/>
      <c r="U4132" s="162"/>
      <c r="V4132" s="164"/>
      <c r="W4132" s="12" t="str">
        <f t="shared" si="853"/>
        <v>Mqtt1</v>
      </c>
      <c r="X4132" s="196" t="s">
        <v>10668</v>
      </c>
      <c r="Y4132" s="6" t="str">
        <f t="shared" si="854"/>
        <v>marpower/power-tag/chilled-water-pump-adsorption-unit</v>
      </c>
      <c r="Z4132" s="103" t="str" cm="1">
        <f t="array" ref="Z4132">IF(COUNTIF(N4132,"spare"),"","$."&amp;_xlfn.REGEXEXTRACT(J4132,"^PT\d+[FQ]\d+_(.*)", 2))</f>
        <v>$.Active_Power_Phase_B</v>
      </c>
      <c r="AA4132" s="12">
        <f t="shared" si="852"/>
        <v>37</v>
      </c>
      <c r="AB4132" s="6" t="s">
        <v>195</v>
      </c>
      <c r="AC4132" s="103">
        <v>3056</v>
      </c>
      <c r="AJ4132" s="80"/>
      <c r="AK4132" s="113" t="s">
        <v>1425</v>
      </c>
      <c r="AN4132" s="80"/>
      <c r="AO4132" s="80"/>
      <c r="AP4132" s="80"/>
      <c r="AQ4132" s="80"/>
      <c r="AR4132" s="127"/>
      <c r="AS4132" s="80"/>
      <c r="AT4132" s="7"/>
      <c r="AU4132" s="7"/>
      <c r="AV4132" s="165"/>
      <c r="AW4132" s="166"/>
      <c r="AX4132" s="137"/>
      <c r="AY4132" s="147"/>
      <c r="AZ4132" s="167"/>
      <c r="BA4132" s="167"/>
      <c r="BB4132" s="147" t="str">
        <f t="shared" si="856"/>
        <v/>
      </c>
      <c r="BC4132" s="168"/>
      <c r="BD4132" s="165"/>
      <c r="BE4132" s="165"/>
      <c r="BF4132" s="165"/>
      <c r="BG4132" s="165"/>
      <c r="BH4132" s="165"/>
      <c r="BI4132" s="165"/>
      <c r="BJ4132" s="165"/>
      <c r="BK4132" s="165"/>
      <c r="BL4132" s="165"/>
      <c r="BM4132" s="165"/>
      <c r="BN4132" s="165"/>
      <c r="BO4132" s="165"/>
      <c r="BP4132" s="165"/>
      <c r="BQ4132" s="165"/>
      <c r="BS4132" s="6"/>
      <c r="BT4132" s="11"/>
      <c r="BU4132" s="6"/>
      <c r="BV4132" s="6"/>
    </row>
    <row r="4133" spans="1:74" ht="15.75" x14ac:dyDescent="0.25">
      <c r="A4133" s="52" t="s">
        <v>1422</v>
      </c>
      <c r="B4133" s="56"/>
      <c r="C4133" s="7" t="s">
        <v>118</v>
      </c>
      <c r="D4133" s="7" t="s">
        <v>6559</v>
      </c>
      <c r="E4133" s="7"/>
      <c r="F4133" s="64"/>
      <c r="G4133" s="6"/>
      <c r="H4133" s="6"/>
      <c r="I4133" s="10" t="s">
        <v>110</v>
      </c>
      <c r="J4133" s="11" t="s">
        <v>3311</v>
      </c>
      <c r="K4133" s="194" t="s">
        <v>510</v>
      </c>
      <c r="L4133" s="176"/>
      <c r="M4133" s="176">
        <v>1000</v>
      </c>
      <c r="N4133" s="80" t="s">
        <v>6855</v>
      </c>
      <c r="O4133" s="162"/>
      <c r="P4133" s="80" t="s">
        <v>3859</v>
      </c>
      <c r="Q4133" s="80"/>
      <c r="R4133" s="80"/>
      <c r="S4133" s="163"/>
      <c r="T4133" s="213"/>
      <c r="U4133" s="162"/>
      <c r="V4133" s="164"/>
      <c r="W4133" s="12" t="str">
        <f t="shared" si="853"/>
        <v>Mqtt1</v>
      </c>
      <c r="X4133" s="196" t="s">
        <v>10668</v>
      </c>
      <c r="Y4133" s="6" t="str">
        <f t="shared" si="854"/>
        <v>marpower/power-tag/chilled-water-pump-adsorption-unit</v>
      </c>
      <c r="Z4133" s="103" t="str" cm="1">
        <f t="array" ref="Z4133">IF(COUNTIF(N4133,"spare"),"","$."&amp;_xlfn.REGEXEXTRACT(J4133,"^PT\d+[FQ]\d+_(.*)", 2))</f>
        <v>$.Active_Power_Phase_C</v>
      </c>
      <c r="AA4133" s="12">
        <f t="shared" si="852"/>
        <v>37</v>
      </c>
      <c r="AB4133" s="6" t="s">
        <v>195</v>
      </c>
      <c r="AC4133" s="103">
        <v>3058</v>
      </c>
      <c r="AJ4133" s="80"/>
      <c r="AK4133" s="113" t="s">
        <v>1425</v>
      </c>
      <c r="AN4133" s="80"/>
      <c r="AO4133" s="80"/>
      <c r="AP4133" s="80"/>
      <c r="AQ4133" s="80"/>
      <c r="AR4133" s="127"/>
      <c r="AS4133" s="80"/>
      <c r="AT4133" s="7"/>
      <c r="AU4133" s="7"/>
      <c r="AV4133" s="165"/>
      <c r="AW4133" s="166"/>
      <c r="AX4133" s="137"/>
      <c r="AY4133" s="147"/>
      <c r="AZ4133" s="167"/>
      <c r="BA4133" s="167"/>
      <c r="BB4133" s="147" t="str">
        <f t="shared" si="856"/>
        <v/>
      </c>
      <c r="BC4133" s="168"/>
      <c r="BD4133" s="165"/>
      <c r="BE4133" s="165"/>
      <c r="BF4133" s="165"/>
      <c r="BG4133" s="165"/>
      <c r="BH4133" s="165"/>
      <c r="BI4133" s="165"/>
      <c r="BJ4133" s="165"/>
      <c r="BK4133" s="165"/>
      <c r="BL4133" s="165"/>
      <c r="BM4133" s="165"/>
      <c r="BN4133" s="165"/>
      <c r="BO4133" s="165"/>
      <c r="BP4133" s="165"/>
      <c r="BQ4133" s="165"/>
      <c r="BS4133" s="6"/>
      <c r="BT4133" s="11"/>
      <c r="BU4133" s="6"/>
      <c r="BV4133" s="6"/>
    </row>
    <row r="4134" spans="1:74" ht="15.75" x14ac:dyDescent="0.25">
      <c r="A4134" s="52" t="s">
        <v>1422</v>
      </c>
      <c r="B4134" s="56"/>
      <c r="C4134" s="7" t="s">
        <v>118</v>
      </c>
      <c r="D4134" s="7" t="s">
        <v>6559</v>
      </c>
      <c r="E4134" s="7"/>
      <c r="F4134" s="64"/>
      <c r="G4134" s="6"/>
      <c r="H4134" s="6"/>
      <c r="I4134" s="10" t="s">
        <v>110</v>
      </c>
      <c r="J4134" s="11" t="s">
        <v>3312</v>
      </c>
      <c r="K4134" s="194" t="s">
        <v>510</v>
      </c>
      <c r="L4134" s="176"/>
      <c r="M4134" s="176">
        <v>1000</v>
      </c>
      <c r="N4134" s="80" t="s">
        <v>6855</v>
      </c>
      <c r="O4134" s="162"/>
      <c r="P4134" s="80" t="s">
        <v>3860</v>
      </c>
      <c r="Q4134" s="80"/>
      <c r="R4134" s="80"/>
      <c r="S4134" s="163"/>
      <c r="T4134" s="213"/>
      <c r="U4134" s="162"/>
      <c r="V4134" s="164"/>
      <c r="W4134" s="12" t="str">
        <f t="shared" si="853"/>
        <v>Mqtt1</v>
      </c>
      <c r="X4134" s="196" t="s">
        <v>10668</v>
      </c>
      <c r="Y4134" s="6" t="str">
        <f t="shared" si="854"/>
        <v>marpower/power-tag/chilled-water-pump-adsorption-unit</v>
      </c>
      <c r="Z4134" s="103" t="str" cm="1">
        <f t="array" ref="Z4134">IF(COUNTIF(N4134,"spare"),"","$."&amp;_xlfn.REGEXEXTRACT(J4134,"^PT\d+[FQ]\d+_(.*)", 2))</f>
        <v>$.Total_Active_Power</v>
      </c>
      <c r="AA4134" s="12">
        <f t="shared" si="852"/>
        <v>37</v>
      </c>
      <c r="AB4134" s="6" t="s">
        <v>195</v>
      </c>
      <c r="AC4134" s="103">
        <v>3060</v>
      </c>
      <c r="AJ4134" s="80"/>
      <c r="AK4134" s="113" t="s">
        <v>1425</v>
      </c>
      <c r="AN4134" s="80"/>
      <c r="AO4134" s="80"/>
      <c r="AP4134" s="80"/>
      <c r="AQ4134" s="80"/>
      <c r="AR4134" s="127"/>
      <c r="AS4134" s="80"/>
      <c r="AT4134" s="7"/>
      <c r="AU4134" s="7"/>
      <c r="AV4134" s="165"/>
      <c r="AW4134" s="166"/>
      <c r="AX4134" s="137"/>
      <c r="AY4134" s="147"/>
      <c r="AZ4134" s="167"/>
      <c r="BA4134" s="167"/>
      <c r="BB4134" s="147" t="str">
        <f t="shared" si="856"/>
        <v/>
      </c>
      <c r="BC4134" s="168"/>
      <c r="BD4134" s="165"/>
      <c r="BE4134" s="165"/>
      <c r="BF4134" s="165"/>
      <c r="BG4134" s="165"/>
      <c r="BH4134" s="165"/>
      <c r="BI4134" s="165"/>
      <c r="BJ4134" s="165"/>
      <c r="BK4134" s="165"/>
      <c r="BL4134" s="165"/>
      <c r="BM4134" s="165"/>
      <c r="BN4134" s="165"/>
      <c r="BO4134" s="165"/>
      <c r="BP4134" s="165"/>
      <c r="BQ4134" s="165"/>
      <c r="BS4134" s="6"/>
      <c r="BT4134" s="11"/>
      <c r="BU4134" s="6"/>
      <c r="BV4134" s="6"/>
    </row>
    <row r="4135" spans="1:74" ht="15.75" x14ac:dyDescent="0.25">
      <c r="A4135" s="52" t="s">
        <v>1422</v>
      </c>
      <c r="B4135" s="56"/>
      <c r="C4135" s="7" t="s">
        <v>118</v>
      </c>
      <c r="D4135" s="7" t="s">
        <v>6559</v>
      </c>
      <c r="E4135" s="7"/>
      <c r="F4135" s="64"/>
      <c r="G4135" s="6"/>
      <c r="H4135" s="6"/>
      <c r="I4135" s="10" t="s">
        <v>110</v>
      </c>
      <c r="J4135" s="11" t="s">
        <v>3313</v>
      </c>
      <c r="K4135" s="194" t="s">
        <v>510</v>
      </c>
      <c r="L4135" s="176"/>
      <c r="M4135" s="176">
        <v>1000</v>
      </c>
      <c r="N4135" s="80" t="s">
        <v>6855</v>
      </c>
      <c r="O4135" s="162"/>
      <c r="P4135" s="80" t="s">
        <v>3861</v>
      </c>
      <c r="Q4135" s="80"/>
      <c r="R4135" s="80"/>
      <c r="S4135" s="163"/>
      <c r="T4135" s="213"/>
      <c r="U4135" s="162"/>
      <c r="V4135" s="164"/>
      <c r="W4135" s="12" t="str">
        <f t="shared" si="853"/>
        <v>Mqtt1</v>
      </c>
      <c r="X4135" s="196" t="s">
        <v>10668</v>
      </c>
      <c r="Y4135" s="6" t="str">
        <f t="shared" si="854"/>
        <v>marpower/power-tag/chilled-water-pump-adsorption-unit</v>
      </c>
      <c r="Z4135" s="103" t="str" cm="1">
        <f t="array" ref="Z4135">IF(COUNTIF(N4135,"spare"),"","$."&amp;_xlfn.REGEXEXTRACT(J4135,"^PT\d+[FQ]\d+_(.*)", 2))</f>
        <v>$.Power_Factor_Phase_A</v>
      </c>
      <c r="AA4135" s="12">
        <f t="shared" si="852"/>
        <v>37</v>
      </c>
      <c r="AB4135" s="6" t="s">
        <v>195</v>
      </c>
      <c r="AC4135" s="103">
        <v>3078</v>
      </c>
      <c r="AJ4135" s="80"/>
      <c r="AK4135" s="113" t="s">
        <v>1426</v>
      </c>
      <c r="AN4135" s="80"/>
      <c r="AO4135" s="80"/>
      <c r="AP4135" s="80"/>
      <c r="AQ4135" s="80"/>
      <c r="AR4135" s="127"/>
      <c r="AS4135" s="80"/>
      <c r="AT4135" s="7"/>
      <c r="AU4135" s="7"/>
      <c r="AV4135" s="165"/>
      <c r="AW4135" s="166"/>
      <c r="AX4135" s="137"/>
      <c r="AY4135" s="147"/>
      <c r="AZ4135" s="167"/>
      <c r="BA4135" s="167"/>
      <c r="BB4135" s="147" t="str">
        <f t="shared" si="856"/>
        <v/>
      </c>
      <c r="BC4135" s="168"/>
      <c r="BD4135" s="165"/>
      <c r="BE4135" s="165"/>
      <c r="BF4135" s="165"/>
      <c r="BG4135" s="165"/>
      <c r="BH4135" s="165"/>
      <c r="BI4135" s="165"/>
      <c r="BJ4135" s="165"/>
      <c r="BK4135" s="165"/>
      <c r="BL4135" s="165"/>
      <c r="BM4135" s="165"/>
      <c r="BN4135" s="165"/>
      <c r="BO4135" s="165"/>
      <c r="BP4135" s="165"/>
      <c r="BQ4135" s="165"/>
      <c r="BS4135" s="6"/>
      <c r="BT4135" s="11"/>
      <c r="BU4135" s="6"/>
      <c r="BV4135" s="6"/>
    </row>
    <row r="4136" spans="1:74" ht="15.75" x14ac:dyDescent="0.25">
      <c r="A4136" s="52" t="s">
        <v>1422</v>
      </c>
      <c r="B4136" s="56"/>
      <c r="C4136" s="7" t="s">
        <v>118</v>
      </c>
      <c r="D4136" s="7" t="s">
        <v>6559</v>
      </c>
      <c r="E4136" s="7"/>
      <c r="F4136" s="64"/>
      <c r="G4136" s="6"/>
      <c r="H4136" s="6"/>
      <c r="I4136" s="10" t="s">
        <v>110</v>
      </c>
      <c r="J4136" s="11" t="s">
        <v>3314</v>
      </c>
      <c r="K4136" s="194" t="s">
        <v>510</v>
      </c>
      <c r="L4136" s="176"/>
      <c r="M4136" s="176">
        <v>1000</v>
      </c>
      <c r="N4136" s="80" t="s">
        <v>6855</v>
      </c>
      <c r="O4136" s="162"/>
      <c r="P4136" s="80" t="s">
        <v>3862</v>
      </c>
      <c r="Q4136" s="80"/>
      <c r="R4136" s="80"/>
      <c r="S4136" s="163"/>
      <c r="T4136" s="213"/>
      <c r="U4136" s="162"/>
      <c r="V4136" s="164"/>
      <c r="W4136" s="12" t="str">
        <f t="shared" si="853"/>
        <v>Mqtt1</v>
      </c>
      <c r="X4136" s="196" t="s">
        <v>10668</v>
      </c>
      <c r="Y4136" s="6" t="str">
        <f t="shared" si="854"/>
        <v>marpower/power-tag/chilled-water-pump-adsorption-unit</v>
      </c>
      <c r="Z4136" s="103" t="str" cm="1">
        <f t="array" ref="Z4136">IF(COUNTIF(N4136,"spare"),"","$."&amp;_xlfn.REGEXEXTRACT(J4136,"^PT\d+[FQ]\d+_(.*)", 2))</f>
        <v>$.Power_Factor_Phase_B</v>
      </c>
      <c r="AA4136" s="12">
        <f t="shared" si="852"/>
        <v>37</v>
      </c>
      <c r="AB4136" s="6" t="s">
        <v>195</v>
      </c>
      <c r="AC4136" s="103">
        <v>3080</v>
      </c>
      <c r="AJ4136" s="80"/>
      <c r="AK4136" s="113" t="s">
        <v>1426</v>
      </c>
      <c r="AN4136" s="80"/>
      <c r="AO4136" s="80"/>
      <c r="AP4136" s="80"/>
      <c r="AQ4136" s="80"/>
      <c r="AR4136" s="127"/>
      <c r="AS4136" s="80"/>
      <c r="AT4136" s="7"/>
      <c r="AU4136" s="7"/>
      <c r="AV4136" s="165"/>
      <c r="AW4136" s="166"/>
      <c r="AX4136" s="137"/>
      <c r="AY4136" s="147"/>
      <c r="AZ4136" s="167"/>
      <c r="BA4136" s="167"/>
      <c r="BB4136" s="147" t="str">
        <f t="shared" si="856"/>
        <v/>
      </c>
      <c r="BC4136" s="168"/>
      <c r="BD4136" s="165"/>
      <c r="BE4136" s="165"/>
      <c r="BF4136" s="165"/>
      <c r="BG4136" s="165"/>
      <c r="BH4136" s="165"/>
      <c r="BI4136" s="165"/>
      <c r="BJ4136" s="165"/>
      <c r="BK4136" s="165"/>
      <c r="BL4136" s="165"/>
      <c r="BM4136" s="165"/>
      <c r="BN4136" s="165"/>
      <c r="BO4136" s="165"/>
      <c r="BP4136" s="165"/>
      <c r="BQ4136" s="165"/>
      <c r="BS4136" s="6"/>
      <c r="BT4136" s="11"/>
      <c r="BU4136" s="6"/>
      <c r="BV4136" s="6"/>
    </row>
    <row r="4137" spans="1:74" ht="15.75" x14ac:dyDescent="0.25">
      <c r="A4137" s="52" t="s">
        <v>1422</v>
      </c>
      <c r="B4137" s="56"/>
      <c r="C4137" s="7" t="s">
        <v>118</v>
      </c>
      <c r="D4137" s="7" t="s">
        <v>6559</v>
      </c>
      <c r="E4137" s="7"/>
      <c r="F4137" s="64"/>
      <c r="G4137" s="6"/>
      <c r="H4137" s="6"/>
      <c r="I4137" s="10" t="s">
        <v>110</v>
      </c>
      <c r="J4137" s="11" t="s">
        <v>3315</v>
      </c>
      <c r="K4137" s="194" t="s">
        <v>510</v>
      </c>
      <c r="L4137" s="176"/>
      <c r="M4137" s="176">
        <v>1000</v>
      </c>
      <c r="N4137" s="80" t="s">
        <v>6855</v>
      </c>
      <c r="O4137" s="162"/>
      <c r="P4137" s="80" t="s">
        <v>3863</v>
      </c>
      <c r="Q4137" s="80"/>
      <c r="R4137" s="80"/>
      <c r="S4137" s="163"/>
      <c r="T4137" s="213"/>
      <c r="U4137" s="162"/>
      <c r="V4137" s="164"/>
      <c r="W4137" s="12" t="str">
        <f t="shared" si="853"/>
        <v>Mqtt1</v>
      </c>
      <c r="X4137" s="196" t="s">
        <v>10668</v>
      </c>
      <c r="Y4137" s="6" t="str">
        <f t="shared" si="854"/>
        <v>marpower/power-tag/chilled-water-pump-adsorption-unit</v>
      </c>
      <c r="Z4137" s="103" t="str" cm="1">
        <f t="array" ref="Z4137">IF(COUNTIF(N4137,"spare"),"","$."&amp;_xlfn.REGEXEXTRACT(J4137,"^PT\d+[FQ]\d+_(.*)", 2))</f>
        <v>$.Power_Factor_Phase_C</v>
      </c>
      <c r="AA4137" s="12">
        <f t="shared" si="852"/>
        <v>37</v>
      </c>
      <c r="AB4137" s="6" t="s">
        <v>195</v>
      </c>
      <c r="AC4137" s="103">
        <v>3082</v>
      </c>
      <c r="AJ4137" s="80"/>
      <c r="AK4137" s="113" t="s">
        <v>1426</v>
      </c>
      <c r="AN4137" s="80"/>
      <c r="AO4137" s="80"/>
      <c r="AP4137" s="80"/>
      <c r="AQ4137" s="80"/>
      <c r="AR4137" s="127"/>
      <c r="AS4137" s="80"/>
      <c r="AT4137" s="7"/>
      <c r="AU4137" s="7"/>
      <c r="AV4137" s="165"/>
      <c r="AW4137" s="166"/>
      <c r="AX4137" s="137"/>
      <c r="AY4137" s="147"/>
      <c r="AZ4137" s="167"/>
      <c r="BA4137" s="167"/>
      <c r="BB4137" s="147" t="str">
        <f t="shared" si="856"/>
        <v/>
      </c>
      <c r="BC4137" s="168"/>
      <c r="BD4137" s="165"/>
      <c r="BE4137" s="165"/>
      <c r="BF4137" s="165"/>
      <c r="BG4137" s="165"/>
      <c r="BH4137" s="165"/>
      <c r="BI4137" s="165"/>
      <c r="BJ4137" s="165"/>
      <c r="BK4137" s="165"/>
      <c r="BL4137" s="165"/>
      <c r="BM4137" s="165"/>
      <c r="BN4137" s="165"/>
      <c r="BO4137" s="165"/>
      <c r="BP4137" s="165"/>
      <c r="BQ4137" s="165"/>
      <c r="BS4137" s="6"/>
      <c r="BT4137" s="11"/>
      <c r="BU4137" s="6"/>
      <c r="BV4137" s="6"/>
    </row>
    <row r="4138" spans="1:74" ht="15.75" x14ac:dyDescent="0.25">
      <c r="A4138" s="52" t="s">
        <v>1422</v>
      </c>
      <c r="B4138" s="56"/>
      <c r="C4138" s="7" t="s">
        <v>118</v>
      </c>
      <c r="D4138" s="7" t="s">
        <v>6559</v>
      </c>
      <c r="E4138" s="7"/>
      <c r="F4138" s="64"/>
      <c r="G4138" s="6"/>
      <c r="H4138" s="6"/>
      <c r="I4138" s="10" t="s">
        <v>110</v>
      </c>
      <c r="J4138" s="11" t="s">
        <v>3316</v>
      </c>
      <c r="K4138" s="194" t="s">
        <v>510</v>
      </c>
      <c r="L4138" s="176"/>
      <c r="M4138" s="176">
        <v>1000</v>
      </c>
      <c r="N4138" s="80" t="s">
        <v>6855</v>
      </c>
      <c r="O4138" s="162"/>
      <c r="P4138" s="80" t="s">
        <v>3864</v>
      </c>
      <c r="Q4138" s="80"/>
      <c r="R4138" s="80"/>
      <c r="S4138" s="163"/>
      <c r="T4138" s="213"/>
      <c r="U4138" s="162"/>
      <c r="V4138" s="164"/>
      <c r="W4138" s="12" t="str">
        <f t="shared" si="853"/>
        <v>Mqtt1</v>
      </c>
      <c r="X4138" s="196" t="s">
        <v>10668</v>
      </c>
      <c r="Y4138" s="6" t="str">
        <f t="shared" si="854"/>
        <v>marpower/power-tag/chilled-water-pump-adsorption-unit</v>
      </c>
      <c r="Z4138" s="103" t="str" cm="1">
        <f t="array" ref="Z4138">IF(COUNTIF(N4138,"spare"),"","$."&amp;_xlfn.REGEXEXTRACT(J4138,"^PT\d+[FQ]\d+_(.*)", 2))</f>
        <v>$.Total_Power_Factor</v>
      </c>
      <c r="AA4138" s="12">
        <f t="shared" si="852"/>
        <v>37</v>
      </c>
      <c r="AB4138" s="6" t="s">
        <v>195</v>
      </c>
      <c r="AC4138" s="103">
        <v>3084</v>
      </c>
      <c r="AJ4138" s="80"/>
      <c r="AK4138" s="113" t="s">
        <v>1426</v>
      </c>
      <c r="AN4138" s="80"/>
      <c r="AO4138" s="80"/>
      <c r="AP4138" s="80"/>
      <c r="AQ4138" s="80"/>
      <c r="AR4138" s="127"/>
      <c r="AS4138" s="80"/>
      <c r="AT4138" s="7"/>
      <c r="AU4138" s="7"/>
      <c r="AV4138" s="165"/>
      <c r="AW4138" s="166"/>
      <c r="AX4138" s="137"/>
      <c r="AY4138" s="147"/>
      <c r="AZ4138" s="167"/>
      <c r="BA4138" s="167"/>
      <c r="BB4138" s="147" t="str">
        <f t="shared" si="856"/>
        <v/>
      </c>
      <c r="BC4138" s="168"/>
      <c r="BD4138" s="165"/>
      <c r="BE4138" s="165"/>
      <c r="BF4138" s="165"/>
      <c r="BG4138" s="165"/>
      <c r="BH4138" s="165"/>
      <c r="BI4138" s="165"/>
      <c r="BJ4138" s="165"/>
      <c r="BK4138" s="165"/>
      <c r="BL4138" s="165"/>
      <c r="BM4138" s="165"/>
      <c r="BN4138" s="165"/>
      <c r="BO4138" s="165"/>
      <c r="BP4138" s="165"/>
      <c r="BQ4138" s="165"/>
      <c r="BS4138" s="6"/>
      <c r="BT4138" s="11"/>
      <c r="BU4138" s="6"/>
      <c r="BV4138" s="6"/>
    </row>
    <row r="4139" spans="1:74" ht="15.75" x14ac:dyDescent="0.25">
      <c r="A4139" s="52" t="s">
        <v>1422</v>
      </c>
      <c r="B4139" s="56"/>
      <c r="C4139" s="7" t="s">
        <v>118</v>
      </c>
      <c r="D4139" s="7" t="s">
        <v>6559</v>
      </c>
      <c r="E4139" s="7"/>
      <c r="F4139" s="64"/>
      <c r="G4139" s="6"/>
      <c r="H4139" s="6"/>
      <c r="I4139" s="10" t="s">
        <v>110</v>
      </c>
      <c r="J4139" s="11" t="s">
        <v>3317</v>
      </c>
      <c r="K4139" s="194" t="s">
        <v>510</v>
      </c>
      <c r="L4139" s="176"/>
      <c r="M4139" s="176">
        <v>1000</v>
      </c>
      <c r="N4139" s="80" t="s">
        <v>6855</v>
      </c>
      <c r="O4139" s="162"/>
      <c r="P4139" s="80" t="s">
        <v>3865</v>
      </c>
      <c r="Q4139" s="80"/>
      <c r="R4139" s="80"/>
      <c r="S4139" s="163"/>
      <c r="T4139" s="213"/>
      <c r="U4139" s="162"/>
      <c r="V4139" s="164"/>
      <c r="W4139" s="12" t="str">
        <f t="shared" si="853"/>
        <v>Mqtt1</v>
      </c>
      <c r="X4139" s="196" t="s">
        <v>10669</v>
      </c>
      <c r="Y4139" s="6" t="str">
        <f t="shared" si="854"/>
        <v>marpower/power-tag/cooling-water-pump-fwd-propulstion-unit</v>
      </c>
      <c r="Z4139" s="103" t="str" cm="1">
        <f t="array" ref="Z4139">IF(COUNTIF(N4139,"spare"),"","$."&amp;_xlfn.REGEXEXTRACT(J4139,"^PT\d+[FQ]\d+_(.*)", 2))</f>
        <v>$.RMS_Current_Phase_A</v>
      </c>
      <c r="AA4139" s="12">
        <f>AA4124+1</f>
        <v>38</v>
      </c>
      <c r="AB4139" s="6" t="s">
        <v>195</v>
      </c>
      <c r="AC4139" s="103">
        <v>3000</v>
      </c>
      <c r="AJ4139" s="80"/>
      <c r="AK4139" s="113" t="s">
        <v>1423</v>
      </c>
      <c r="AN4139" s="80"/>
      <c r="AO4139" s="80"/>
      <c r="AP4139" s="80"/>
      <c r="AQ4139" s="80"/>
      <c r="AR4139" s="127"/>
      <c r="AS4139" s="80"/>
      <c r="AT4139" s="7"/>
      <c r="AU4139" s="7"/>
      <c r="AV4139" s="165"/>
      <c r="AW4139" s="166"/>
      <c r="AX4139" s="137"/>
      <c r="AY4139" s="147"/>
      <c r="AZ4139" s="167"/>
      <c r="BA4139" s="167"/>
      <c r="BB4139" s="147" t="str">
        <f t="shared" ref="BB4139:BB4153" si="857">IF(ISNUMBER(AM4139),"1","")</f>
        <v/>
      </c>
      <c r="BC4139" s="168"/>
      <c r="BD4139" s="165"/>
      <c r="BE4139" s="165"/>
      <c r="BF4139" s="165"/>
      <c r="BG4139" s="165"/>
      <c r="BH4139" s="165"/>
      <c r="BI4139" s="165"/>
      <c r="BJ4139" s="165"/>
      <c r="BK4139" s="165"/>
      <c r="BL4139" s="165"/>
      <c r="BM4139" s="165"/>
      <c r="BN4139" s="165"/>
      <c r="BO4139" s="165"/>
      <c r="BP4139" s="165"/>
      <c r="BQ4139" s="165"/>
      <c r="BS4139" s="6"/>
      <c r="BT4139" s="11"/>
      <c r="BU4139" s="6"/>
      <c r="BV4139" s="6"/>
    </row>
    <row r="4140" spans="1:74" ht="15.75" x14ac:dyDescent="0.25">
      <c r="A4140" s="52" t="s">
        <v>1422</v>
      </c>
      <c r="B4140" s="56"/>
      <c r="C4140" s="7" t="s">
        <v>118</v>
      </c>
      <c r="D4140" s="7" t="s">
        <v>6559</v>
      </c>
      <c r="E4140" s="7"/>
      <c r="F4140" s="64"/>
      <c r="G4140" s="6"/>
      <c r="H4140" s="6"/>
      <c r="I4140" s="10" t="s">
        <v>110</v>
      </c>
      <c r="J4140" s="11" t="s">
        <v>3318</v>
      </c>
      <c r="K4140" s="194" t="s">
        <v>510</v>
      </c>
      <c r="L4140" s="176"/>
      <c r="M4140" s="176">
        <v>1000</v>
      </c>
      <c r="N4140" s="80" t="s">
        <v>6855</v>
      </c>
      <c r="O4140" s="162"/>
      <c r="P4140" s="80" t="s">
        <v>3866</v>
      </c>
      <c r="Q4140" s="80"/>
      <c r="R4140" s="80"/>
      <c r="S4140" s="163"/>
      <c r="T4140" s="213"/>
      <c r="U4140" s="162"/>
      <c r="V4140" s="164"/>
      <c r="W4140" s="12" t="str">
        <f t="shared" si="853"/>
        <v>Mqtt1</v>
      </c>
      <c r="X4140" s="196" t="s">
        <v>10669</v>
      </c>
      <c r="Y4140" s="6" t="str">
        <f t="shared" si="854"/>
        <v>marpower/power-tag/cooling-water-pump-fwd-propulstion-unit</v>
      </c>
      <c r="Z4140" s="103" t="str" cm="1">
        <f t="array" ref="Z4140">IF(COUNTIF(N4140,"spare"),"","$."&amp;_xlfn.REGEXEXTRACT(J4140,"^PT\d+[FQ]\d+_(.*)", 2))</f>
        <v>$.RMS_Current_Phase_B</v>
      </c>
      <c r="AA4140" s="12">
        <f t="shared" si="852"/>
        <v>38</v>
      </c>
      <c r="AB4140" s="6" t="s">
        <v>195</v>
      </c>
      <c r="AC4140" s="103">
        <v>3002</v>
      </c>
      <c r="AJ4140" s="80"/>
      <c r="AK4140" s="113" t="s">
        <v>1423</v>
      </c>
      <c r="AN4140" s="80"/>
      <c r="AO4140" s="80"/>
      <c r="AP4140" s="80"/>
      <c r="AQ4140" s="80"/>
      <c r="AR4140" s="127"/>
      <c r="AS4140" s="80"/>
      <c r="AT4140" s="7"/>
      <c r="AU4140" s="7"/>
      <c r="AV4140" s="165"/>
      <c r="AW4140" s="166"/>
      <c r="AX4140" s="137"/>
      <c r="AY4140" s="147"/>
      <c r="AZ4140" s="167"/>
      <c r="BA4140" s="167"/>
      <c r="BB4140" s="147" t="str">
        <f t="shared" si="857"/>
        <v/>
      </c>
      <c r="BC4140" s="168"/>
      <c r="BD4140" s="165"/>
      <c r="BE4140" s="165"/>
      <c r="BF4140" s="165"/>
      <c r="BG4140" s="165"/>
      <c r="BH4140" s="165"/>
      <c r="BI4140" s="165"/>
      <c r="BJ4140" s="165"/>
      <c r="BK4140" s="165"/>
      <c r="BL4140" s="165"/>
      <c r="BM4140" s="165"/>
      <c r="BN4140" s="165"/>
      <c r="BO4140" s="165"/>
      <c r="BP4140" s="165"/>
      <c r="BQ4140" s="165"/>
      <c r="BS4140" s="6"/>
      <c r="BT4140" s="11"/>
      <c r="BU4140" s="6"/>
      <c r="BV4140" s="6"/>
    </row>
    <row r="4141" spans="1:74" ht="15.75" x14ac:dyDescent="0.25">
      <c r="A4141" s="52" t="s">
        <v>1422</v>
      </c>
      <c r="B4141" s="56"/>
      <c r="C4141" s="7" t="s">
        <v>118</v>
      </c>
      <c r="D4141" s="7" t="s">
        <v>6559</v>
      </c>
      <c r="E4141" s="7"/>
      <c r="F4141" s="64"/>
      <c r="G4141" s="6"/>
      <c r="H4141" s="6"/>
      <c r="I4141" s="10" t="s">
        <v>110</v>
      </c>
      <c r="J4141" s="11" t="s">
        <v>3319</v>
      </c>
      <c r="K4141" s="194" t="s">
        <v>510</v>
      </c>
      <c r="L4141" s="176"/>
      <c r="M4141" s="176">
        <v>1000</v>
      </c>
      <c r="N4141" s="80" t="s">
        <v>6855</v>
      </c>
      <c r="O4141" s="162"/>
      <c r="P4141" s="80" t="s">
        <v>3867</v>
      </c>
      <c r="Q4141" s="80"/>
      <c r="R4141" s="80"/>
      <c r="S4141" s="163"/>
      <c r="T4141" s="213"/>
      <c r="U4141" s="162"/>
      <c r="V4141" s="164"/>
      <c r="W4141" s="12" t="str">
        <f t="shared" si="853"/>
        <v>Mqtt1</v>
      </c>
      <c r="X4141" s="196" t="s">
        <v>10669</v>
      </c>
      <c r="Y4141" s="6" t="str">
        <f t="shared" si="854"/>
        <v>marpower/power-tag/cooling-water-pump-fwd-propulstion-unit</v>
      </c>
      <c r="Z4141" s="103" t="str" cm="1">
        <f t="array" ref="Z4141">IF(COUNTIF(N4141,"spare"),"","$."&amp;_xlfn.REGEXEXTRACT(J4141,"^PT\d+[FQ]\d+_(.*)", 2))</f>
        <v>$.RMS_Current_Phase_C</v>
      </c>
      <c r="AA4141" s="12">
        <f t="shared" si="852"/>
        <v>38</v>
      </c>
      <c r="AB4141" s="6" t="s">
        <v>195</v>
      </c>
      <c r="AC4141" s="103">
        <v>3004</v>
      </c>
      <c r="AJ4141" s="80"/>
      <c r="AK4141" s="113" t="s">
        <v>1423</v>
      </c>
      <c r="AN4141" s="80"/>
      <c r="AO4141" s="80"/>
      <c r="AP4141" s="80"/>
      <c r="AQ4141" s="80"/>
      <c r="AR4141" s="127"/>
      <c r="AS4141" s="80"/>
      <c r="AT4141" s="7"/>
      <c r="AU4141" s="7"/>
      <c r="AV4141" s="165"/>
      <c r="AW4141" s="166"/>
      <c r="AX4141" s="137"/>
      <c r="AY4141" s="147"/>
      <c r="AZ4141" s="167"/>
      <c r="BA4141" s="167"/>
      <c r="BB4141" s="147" t="str">
        <f t="shared" si="857"/>
        <v/>
      </c>
      <c r="BC4141" s="168"/>
      <c r="BD4141" s="165"/>
      <c r="BE4141" s="165"/>
      <c r="BF4141" s="165"/>
      <c r="BG4141" s="165"/>
      <c r="BH4141" s="165"/>
      <c r="BI4141" s="165"/>
      <c r="BJ4141" s="165"/>
      <c r="BK4141" s="165"/>
      <c r="BL4141" s="165"/>
      <c r="BM4141" s="165"/>
      <c r="BN4141" s="165"/>
      <c r="BO4141" s="165"/>
      <c r="BP4141" s="165"/>
      <c r="BQ4141" s="165"/>
      <c r="BS4141" s="6"/>
      <c r="BT4141" s="11"/>
      <c r="BU4141" s="6"/>
      <c r="BV4141" s="6"/>
    </row>
    <row r="4142" spans="1:74" ht="15.75" x14ac:dyDescent="0.25">
      <c r="A4142" s="52" t="s">
        <v>1422</v>
      </c>
      <c r="B4142" s="56"/>
      <c r="C4142" s="7" t="s">
        <v>118</v>
      </c>
      <c r="D4142" s="7" t="s">
        <v>6559</v>
      </c>
      <c r="E4142" s="7"/>
      <c r="F4142" s="64"/>
      <c r="G4142" s="6"/>
      <c r="H4142" s="6"/>
      <c r="I4142" s="10" t="s">
        <v>110</v>
      </c>
      <c r="J4142" s="11" t="s">
        <v>3320</v>
      </c>
      <c r="K4142" s="194" t="s">
        <v>510</v>
      </c>
      <c r="L4142" s="176"/>
      <c r="M4142" s="176">
        <v>1000</v>
      </c>
      <c r="N4142" s="80" t="s">
        <v>6855</v>
      </c>
      <c r="O4142" s="162"/>
      <c r="P4142" s="80" t="s">
        <v>3868</v>
      </c>
      <c r="Q4142" s="80"/>
      <c r="R4142" s="80"/>
      <c r="S4142" s="163"/>
      <c r="T4142" s="213"/>
      <c r="U4142" s="162"/>
      <c r="V4142" s="164"/>
      <c r="W4142" s="12" t="str">
        <f t="shared" si="853"/>
        <v>Mqtt1</v>
      </c>
      <c r="X4142" s="196" t="s">
        <v>10669</v>
      </c>
      <c r="Y4142" s="6" t="str">
        <f t="shared" si="854"/>
        <v>marpower/power-tag/cooling-water-pump-fwd-propulstion-unit</v>
      </c>
      <c r="Z4142" s="103" t="str" cm="1">
        <f t="array" ref="Z4142">IF(COUNTIF(N4142,"spare"),"","$."&amp;_xlfn.REGEXEXTRACT(J4142,"^PT\d+[FQ]\d+_(.*)", 2))</f>
        <v>$.RMS_Current_Phase_Neut</v>
      </c>
      <c r="AA4142" s="12">
        <f t="shared" si="852"/>
        <v>38</v>
      </c>
      <c r="AB4142" s="6" t="s">
        <v>195</v>
      </c>
      <c r="AC4142" s="103">
        <v>3006</v>
      </c>
      <c r="AJ4142" s="80"/>
      <c r="AK4142" s="113" t="s">
        <v>1423</v>
      </c>
      <c r="AN4142" s="80"/>
      <c r="AO4142" s="80"/>
      <c r="AP4142" s="80"/>
      <c r="AQ4142" s="80"/>
      <c r="AR4142" s="127"/>
      <c r="AS4142" s="80"/>
      <c r="AT4142" s="7"/>
      <c r="AU4142" s="7"/>
      <c r="AV4142" s="165"/>
      <c r="AW4142" s="166"/>
      <c r="AX4142" s="137"/>
      <c r="AY4142" s="147"/>
      <c r="AZ4142" s="167"/>
      <c r="BA4142" s="167"/>
      <c r="BB4142" s="147" t="str">
        <f t="shared" si="857"/>
        <v/>
      </c>
      <c r="BC4142" s="168"/>
      <c r="BD4142" s="165"/>
      <c r="BE4142" s="165"/>
      <c r="BF4142" s="165"/>
      <c r="BG4142" s="165"/>
      <c r="BH4142" s="165"/>
      <c r="BI4142" s="165"/>
      <c r="BJ4142" s="165"/>
      <c r="BK4142" s="165"/>
      <c r="BL4142" s="165"/>
      <c r="BM4142" s="165"/>
      <c r="BN4142" s="165"/>
      <c r="BO4142" s="165"/>
      <c r="BP4142" s="165"/>
      <c r="BQ4142" s="165"/>
      <c r="BS4142" s="6"/>
      <c r="BT4142" s="11"/>
      <c r="BU4142" s="6"/>
      <c r="BV4142" s="6"/>
    </row>
    <row r="4143" spans="1:74" ht="15.75" x14ac:dyDescent="0.25">
      <c r="A4143" s="52" t="s">
        <v>1422</v>
      </c>
      <c r="B4143" s="56"/>
      <c r="C4143" s="7" t="s">
        <v>118</v>
      </c>
      <c r="D4143" s="7" t="s">
        <v>6559</v>
      </c>
      <c r="E4143" s="7"/>
      <c r="F4143" s="64"/>
      <c r="G4143" s="6"/>
      <c r="H4143" s="6"/>
      <c r="I4143" s="10" t="s">
        <v>110</v>
      </c>
      <c r="J4143" s="11" t="s">
        <v>8366</v>
      </c>
      <c r="K4143" s="194" t="s">
        <v>510</v>
      </c>
      <c r="L4143" s="176"/>
      <c r="M4143" s="176">
        <v>1000</v>
      </c>
      <c r="N4143" s="80" t="s">
        <v>6855</v>
      </c>
      <c r="O4143" s="162"/>
      <c r="P4143" s="80" t="s">
        <v>3869</v>
      </c>
      <c r="Q4143" s="80"/>
      <c r="R4143" s="80"/>
      <c r="S4143" s="163"/>
      <c r="T4143" s="213"/>
      <c r="U4143" s="162"/>
      <c r="V4143" s="164"/>
      <c r="W4143" s="12" t="str">
        <f t="shared" si="853"/>
        <v>Mqtt1</v>
      </c>
      <c r="X4143" s="196" t="s">
        <v>10669</v>
      </c>
      <c r="Y4143" s="6" t="str">
        <f t="shared" si="854"/>
        <v>marpower/power-tag/cooling-water-pump-fwd-propulstion-unit</v>
      </c>
      <c r="Z4143" s="103" t="str" cm="1">
        <f t="array" ref="Z4143">IF(COUNTIF(N4143,"spare"),"","$."&amp;_xlfn.REGEXEXTRACT(J4143,"^PT\d+[FQ]\d+_(.*)", 2))</f>
        <v>$.RMS_Voltage_A_N</v>
      </c>
      <c r="AA4143" s="12">
        <f t="shared" si="852"/>
        <v>38</v>
      </c>
      <c r="AB4143" s="6" t="s">
        <v>195</v>
      </c>
      <c r="AC4143" s="103">
        <v>3028</v>
      </c>
      <c r="AJ4143" s="80"/>
      <c r="AK4143" s="113" t="s">
        <v>1424</v>
      </c>
      <c r="AN4143" s="80"/>
      <c r="AO4143" s="80"/>
      <c r="AP4143" s="80"/>
      <c r="AQ4143" s="80"/>
      <c r="AR4143" s="127"/>
      <c r="AS4143" s="80"/>
      <c r="AT4143" s="7"/>
      <c r="AU4143" s="7"/>
      <c r="AV4143" s="165"/>
      <c r="AW4143" s="166"/>
      <c r="AX4143" s="137"/>
      <c r="AY4143" s="147"/>
      <c r="AZ4143" s="167"/>
      <c r="BA4143" s="167"/>
      <c r="BB4143" s="147" t="str">
        <f t="shared" si="857"/>
        <v/>
      </c>
      <c r="BC4143" s="168"/>
      <c r="BD4143" s="165"/>
      <c r="BE4143" s="165"/>
      <c r="BF4143" s="165"/>
      <c r="BG4143" s="165"/>
      <c r="BH4143" s="165"/>
      <c r="BI4143" s="165"/>
      <c r="BJ4143" s="165"/>
      <c r="BK4143" s="165"/>
      <c r="BL4143" s="165"/>
      <c r="BM4143" s="165"/>
      <c r="BN4143" s="165"/>
      <c r="BO4143" s="165"/>
      <c r="BP4143" s="165"/>
      <c r="BQ4143" s="165"/>
      <c r="BS4143" s="6"/>
      <c r="BT4143" s="11"/>
      <c r="BU4143" s="6"/>
      <c r="BV4143" s="6"/>
    </row>
    <row r="4144" spans="1:74" ht="15.75" x14ac:dyDescent="0.25">
      <c r="A4144" s="52" t="s">
        <v>1422</v>
      </c>
      <c r="B4144" s="56"/>
      <c r="C4144" s="7" t="s">
        <v>118</v>
      </c>
      <c r="D4144" s="7" t="s">
        <v>6559</v>
      </c>
      <c r="E4144" s="7"/>
      <c r="F4144" s="64"/>
      <c r="G4144" s="6"/>
      <c r="H4144" s="6"/>
      <c r="I4144" s="10" t="s">
        <v>110</v>
      </c>
      <c r="J4144" s="11" t="s">
        <v>8543</v>
      </c>
      <c r="K4144" s="194" t="s">
        <v>510</v>
      </c>
      <c r="L4144" s="176"/>
      <c r="M4144" s="176">
        <v>1000</v>
      </c>
      <c r="N4144" s="80" t="s">
        <v>6855</v>
      </c>
      <c r="O4144" s="162"/>
      <c r="P4144" s="80" t="s">
        <v>3870</v>
      </c>
      <c r="Q4144" s="80"/>
      <c r="R4144" s="80"/>
      <c r="S4144" s="163"/>
      <c r="T4144" s="213"/>
      <c r="U4144" s="162"/>
      <c r="V4144" s="164"/>
      <c r="W4144" s="12" t="str">
        <f t="shared" si="853"/>
        <v>Mqtt1</v>
      </c>
      <c r="X4144" s="196" t="s">
        <v>10669</v>
      </c>
      <c r="Y4144" s="6" t="str">
        <f t="shared" si="854"/>
        <v>marpower/power-tag/cooling-water-pump-fwd-propulstion-unit</v>
      </c>
      <c r="Z4144" s="103" t="str" cm="1">
        <f t="array" ref="Z4144">IF(COUNTIF(N4144,"spare"),"","$."&amp;_xlfn.REGEXEXTRACT(J4144,"^PT\d+[FQ]\d+_(.*)", 2))</f>
        <v>$.RMS_Voltage_B_N</v>
      </c>
      <c r="AA4144" s="12">
        <f t="shared" si="852"/>
        <v>38</v>
      </c>
      <c r="AB4144" s="6" t="s">
        <v>195</v>
      </c>
      <c r="AC4144" s="103">
        <v>3030</v>
      </c>
      <c r="AJ4144" s="80"/>
      <c r="AK4144" s="113" t="s">
        <v>1424</v>
      </c>
      <c r="AN4144" s="80"/>
      <c r="AO4144" s="80"/>
      <c r="AP4144" s="80"/>
      <c r="AQ4144" s="80"/>
      <c r="AR4144" s="127"/>
      <c r="AS4144" s="80"/>
      <c r="AT4144" s="7"/>
      <c r="AU4144" s="7"/>
      <c r="AV4144" s="165"/>
      <c r="AW4144" s="166"/>
      <c r="AX4144" s="137"/>
      <c r="AY4144" s="147"/>
      <c r="AZ4144" s="167"/>
      <c r="BA4144" s="167"/>
      <c r="BB4144" s="147" t="str">
        <f t="shared" si="857"/>
        <v/>
      </c>
      <c r="BC4144" s="168"/>
      <c r="BD4144" s="165"/>
      <c r="BE4144" s="165"/>
      <c r="BF4144" s="165"/>
      <c r="BG4144" s="165"/>
      <c r="BH4144" s="165"/>
      <c r="BI4144" s="165"/>
      <c r="BJ4144" s="165"/>
      <c r="BK4144" s="165"/>
      <c r="BL4144" s="165"/>
      <c r="BM4144" s="165"/>
      <c r="BN4144" s="165"/>
      <c r="BO4144" s="165"/>
      <c r="BP4144" s="165"/>
      <c r="BQ4144" s="165"/>
      <c r="BS4144" s="6"/>
      <c r="BT4144" s="11"/>
      <c r="BU4144" s="6"/>
      <c r="BV4144" s="6"/>
    </row>
    <row r="4145" spans="1:74" ht="15.75" x14ac:dyDescent="0.25">
      <c r="A4145" s="52" t="s">
        <v>1422</v>
      </c>
      <c r="B4145" s="56"/>
      <c r="C4145" s="7" t="s">
        <v>118</v>
      </c>
      <c r="D4145" s="7" t="s">
        <v>6559</v>
      </c>
      <c r="E4145" s="7"/>
      <c r="F4145" s="64"/>
      <c r="G4145" s="6"/>
      <c r="H4145" s="6"/>
      <c r="I4145" s="10" t="s">
        <v>110</v>
      </c>
      <c r="J4145" s="11" t="s">
        <v>8720</v>
      </c>
      <c r="K4145" s="194" t="s">
        <v>510</v>
      </c>
      <c r="L4145" s="176"/>
      <c r="M4145" s="176">
        <v>1000</v>
      </c>
      <c r="N4145" s="80" t="s">
        <v>6855</v>
      </c>
      <c r="O4145" s="162"/>
      <c r="P4145" s="80" t="s">
        <v>3871</v>
      </c>
      <c r="Q4145" s="80"/>
      <c r="R4145" s="80"/>
      <c r="S4145" s="163"/>
      <c r="T4145" s="213"/>
      <c r="U4145" s="162"/>
      <c r="V4145" s="164"/>
      <c r="W4145" s="12" t="str">
        <f t="shared" si="853"/>
        <v>Mqtt1</v>
      </c>
      <c r="X4145" s="196" t="s">
        <v>10669</v>
      </c>
      <c r="Y4145" s="6" t="str">
        <f t="shared" si="854"/>
        <v>marpower/power-tag/cooling-water-pump-fwd-propulstion-unit</v>
      </c>
      <c r="Z4145" s="103" t="str" cm="1">
        <f t="array" ref="Z4145">IF(COUNTIF(N4145,"spare"),"","$."&amp;_xlfn.REGEXEXTRACT(J4145,"^PT\d+[FQ]\d+_(.*)", 2))</f>
        <v>$.RMS_Voltage_C_N</v>
      </c>
      <c r="AA4145" s="12">
        <f t="shared" si="852"/>
        <v>38</v>
      </c>
      <c r="AB4145" s="6" t="s">
        <v>195</v>
      </c>
      <c r="AC4145" s="103">
        <v>3032</v>
      </c>
      <c r="AJ4145" s="80"/>
      <c r="AK4145" s="113" t="s">
        <v>1424</v>
      </c>
      <c r="AN4145" s="80"/>
      <c r="AO4145" s="80"/>
      <c r="AP4145" s="80"/>
      <c r="AQ4145" s="80"/>
      <c r="AR4145" s="127"/>
      <c r="AS4145" s="80"/>
      <c r="AT4145" s="7"/>
      <c r="AU4145" s="7"/>
      <c r="AV4145" s="165"/>
      <c r="AW4145" s="166"/>
      <c r="AX4145" s="137"/>
      <c r="AY4145" s="147"/>
      <c r="AZ4145" s="167"/>
      <c r="BA4145" s="167"/>
      <c r="BB4145" s="147" t="str">
        <f t="shared" si="857"/>
        <v/>
      </c>
      <c r="BC4145" s="168"/>
      <c r="BD4145" s="165"/>
      <c r="BE4145" s="165"/>
      <c r="BF4145" s="165"/>
      <c r="BG4145" s="165"/>
      <c r="BH4145" s="165"/>
      <c r="BI4145" s="165"/>
      <c r="BJ4145" s="165"/>
      <c r="BK4145" s="165"/>
      <c r="BL4145" s="165"/>
      <c r="BM4145" s="165"/>
      <c r="BN4145" s="165"/>
      <c r="BO4145" s="165"/>
      <c r="BP4145" s="165"/>
      <c r="BQ4145" s="165"/>
      <c r="BS4145" s="6"/>
      <c r="BT4145" s="11"/>
      <c r="BU4145" s="6"/>
      <c r="BV4145" s="6"/>
    </row>
    <row r="4146" spans="1:74" ht="15.75" x14ac:dyDescent="0.25">
      <c r="A4146" s="52" t="s">
        <v>1422</v>
      </c>
      <c r="B4146" s="56"/>
      <c r="C4146" s="7" t="s">
        <v>118</v>
      </c>
      <c r="D4146" s="7" t="s">
        <v>6559</v>
      </c>
      <c r="E4146" s="7"/>
      <c r="F4146" s="64"/>
      <c r="G4146" s="6"/>
      <c r="H4146" s="6"/>
      <c r="I4146" s="10" t="s">
        <v>110</v>
      </c>
      <c r="J4146" s="11" t="s">
        <v>3321</v>
      </c>
      <c r="K4146" s="194" t="s">
        <v>510</v>
      </c>
      <c r="L4146" s="176"/>
      <c r="M4146" s="176">
        <v>1000</v>
      </c>
      <c r="N4146" s="80" t="s">
        <v>6855</v>
      </c>
      <c r="O4146" s="162"/>
      <c r="P4146" s="80" t="s">
        <v>3872</v>
      </c>
      <c r="Q4146" s="80"/>
      <c r="R4146" s="80"/>
      <c r="S4146" s="163"/>
      <c r="T4146" s="213"/>
      <c r="U4146" s="162"/>
      <c r="V4146" s="164"/>
      <c r="W4146" s="12" t="str">
        <f t="shared" si="853"/>
        <v>Mqtt1</v>
      </c>
      <c r="X4146" s="196" t="s">
        <v>10669</v>
      </c>
      <c r="Y4146" s="6" t="str">
        <f t="shared" si="854"/>
        <v>marpower/power-tag/cooling-water-pump-fwd-propulstion-unit</v>
      </c>
      <c r="Z4146" s="103" t="str" cm="1">
        <f t="array" ref="Z4146">IF(COUNTIF(N4146,"spare"),"","$."&amp;_xlfn.REGEXEXTRACT(J4146,"^PT\d+[FQ]\d+_(.*)", 2))</f>
        <v>$.Active_Power_Phase_A</v>
      </c>
      <c r="AA4146" s="12">
        <f t="shared" si="852"/>
        <v>38</v>
      </c>
      <c r="AB4146" s="6" t="s">
        <v>195</v>
      </c>
      <c r="AC4146" s="103">
        <v>3054</v>
      </c>
      <c r="AJ4146" s="80"/>
      <c r="AK4146" s="113" t="s">
        <v>1425</v>
      </c>
      <c r="AN4146" s="80"/>
      <c r="AO4146" s="80"/>
      <c r="AP4146" s="80"/>
      <c r="AQ4146" s="80"/>
      <c r="AR4146" s="127"/>
      <c r="AS4146" s="80"/>
      <c r="AT4146" s="7"/>
      <c r="AU4146" s="7"/>
      <c r="AV4146" s="165"/>
      <c r="AW4146" s="166"/>
      <c r="AX4146" s="137"/>
      <c r="AY4146" s="147"/>
      <c r="AZ4146" s="167"/>
      <c r="BA4146" s="167"/>
      <c r="BB4146" s="147" t="str">
        <f t="shared" si="857"/>
        <v/>
      </c>
      <c r="BC4146" s="168"/>
      <c r="BD4146" s="165"/>
      <c r="BE4146" s="165"/>
      <c r="BF4146" s="165"/>
      <c r="BG4146" s="165"/>
      <c r="BH4146" s="165"/>
      <c r="BI4146" s="165"/>
      <c r="BJ4146" s="165"/>
      <c r="BK4146" s="165"/>
      <c r="BL4146" s="165"/>
      <c r="BM4146" s="165"/>
      <c r="BN4146" s="165"/>
      <c r="BO4146" s="165"/>
      <c r="BP4146" s="165"/>
      <c r="BQ4146" s="165"/>
      <c r="BS4146" s="6"/>
      <c r="BT4146" s="11"/>
      <c r="BU4146" s="6"/>
      <c r="BV4146" s="6"/>
    </row>
    <row r="4147" spans="1:74" ht="15.75" x14ac:dyDescent="0.25">
      <c r="A4147" s="52" t="s">
        <v>1422</v>
      </c>
      <c r="B4147" s="56"/>
      <c r="C4147" s="7" t="s">
        <v>118</v>
      </c>
      <c r="D4147" s="7" t="s">
        <v>6559</v>
      </c>
      <c r="E4147" s="7"/>
      <c r="F4147" s="64"/>
      <c r="G4147" s="6"/>
      <c r="H4147" s="6"/>
      <c r="I4147" s="10" t="s">
        <v>110</v>
      </c>
      <c r="J4147" s="11" t="s">
        <v>3322</v>
      </c>
      <c r="K4147" s="194" t="s">
        <v>510</v>
      </c>
      <c r="L4147" s="176"/>
      <c r="M4147" s="176">
        <v>1000</v>
      </c>
      <c r="N4147" s="80" t="s">
        <v>6855</v>
      </c>
      <c r="O4147" s="162"/>
      <c r="P4147" s="80" t="s">
        <v>3873</v>
      </c>
      <c r="Q4147" s="80"/>
      <c r="R4147" s="80"/>
      <c r="S4147" s="163"/>
      <c r="T4147" s="213"/>
      <c r="U4147" s="162"/>
      <c r="V4147" s="164"/>
      <c r="W4147" s="12" t="str">
        <f t="shared" si="853"/>
        <v>Mqtt1</v>
      </c>
      <c r="X4147" s="196" t="s">
        <v>10669</v>
      </c>
      <c r="Y4147" s="6" t="str">
        <f t="shared" si="854"/>
        <v>marpower/power-tag/cooling-water-pump-fwd-propulstion-unit</v>
      </c>
      <c r="Z4147" s="103" t="str" cm="1">
        <f t="array" ref="Z4147">IF(COUNTIF(N4147,"spare"),"","$."&amp;_xlfn.REGEXEXTRACT(J4147,"^PT\d+[FQ]\d+_(.*)", 2))</f>
        <v>$.Active_Power_Phase_B</v>
      </c>
      <c r="AA4147" s="12">
        <f t="shared" si="852"/>
        <v>38</v>
      </c>
      <c r="AB4147" s="6" t="s">
        <v>195</v>
      </c>
      <c r="AC4147" s="103">
        <v>3056</v>
      </c>
      <c r="AJ4147" s="80"/>
      <c r="AK4147" s="113" t="s">
        <v>1425</v>
      </c>
      <c r="AN4147" s="80"/>
      <c r="AO4147" s="80"/>
      <c r="AP4147" s="80"/>
      <c r="AQ4147" s="80"/>
      <c r="AR4147" s="127"/>
      <c r="AS4147" s="80"/>
      <c r="AT4147" s="7"/>
      <c r="AU4147" s="7"/>
      <c r="AV4147" s="165"/>
      <c r="AW4147" s="166"/>
      <c r="AX4147" s="137"/>
      <c r="AY4147" s="147"/>
      <c r="AZ4147" s="167"/>
      <c r="BA4147" s="167"/>
      <c r="BB4147" s="147" t="str">
        <f t="shared" si="857"/>
        <v/>
      </c>
      <c r="BC4147" s="168"/>
      <c r="BD4147" s="165"/>
      <c r="BE4147" s="165"/>
      <c r="BF4147" s="165"/>
      <c r="BG4147" s="165"/>
      <c r="BH4147" s="165"/>
      <c r="BI4147" s="165"/>
      <c r="BJ4147" s="165"/>
      <c r="BK4147" s="165"/>
      <c r="BL4147" s="165"/>
      <c r="BM4147" s="165"/>
      <c r="BN4147" s="165"/>
      <c r="BO4147" s="165"/>
      <c r="BP4147" s="165"/>
      <c r="BQ4147" s="165"/>
      <c r="BS4147" s="6"/>
      <c r="BT4147" s="11"/>
      <c r="BU4147" s="6"/>
      <c r="BV4147" s="6"/>
    </row>
    <row r="4148" spans="1:74" ht="15.75" x14ac:dyDescent="0.25">
      <c r="A4148" s="52" t="s">
        <v>1422</v>
      </c>
      <c r="B4148" s="56"/>
      <c r="C4148" s="7" t="s">
        <v>118</v>
      </c>
      <c r="D4148" s="7" t="s">
        <v>6559</v>
      </c>
      <c r="E4148" s="7"/>
      <c r="F4148" s="64"/>
      <c r="G4148" s="6"/>
      <c r="H4148" s="6"/>
      <c r="I4148" s="10" t="s">
        <v>110</v>
      </c>
      <c r="J4148" s="11" t="s">
        <v>3323</v>
      </c>
      <c r="K4148" s="194" t="s">
        <v>510</v>
      </c>
      <c r="L4148" s="176"/>
      <c r="M4148" s="176">
        <v>1000</v>
      </c>
      <c r="N4148" s="80" t="s">
        <v>6855</v>
      </c>
      <c r="O4148" s="162"/>
      <c r="P4148" s="80" t="s">
        <v>3874</v>
      </c>
      <c r="Q4148" s="80"/>
      <c r="R4148" s="80"/>
      <c r="S4148" s="163"/>
      <c r="T4148" s="213"/>
      <c r="U4148" s="162"/>
      <c r="V4148" s="164"/>
      <c r="W4148" s="12" t="str">
        <f t="shared" si="853"/>
        <v>Mqtt1</v>
      </c>
      <c r="X4148" s="196" t="s">
        <v>10669</v>
      </c>
      <c r="Y4148" s="6" t="str">
        <f t="shared" si="854"/>
        <v>marpower/power-tag/cooling-water-pump-fwd-propulstion-unit</v>
      </c>
      <c r="Z4148" s="103" t="str" cm="1">
        <f t="array" ref="Z4148">IF(COUNTIF(N4148,"spare"),"","$."&amp;_xlfn.REGEXEXTRACT(J4148,"^PT\d+[FQ]\d+_(.*)", 2))</f>
        <v>$.Active_Power_Phase_C</v>
      </c>
      <c r="AA4148" s="12">
        <f t="shared" si="852"/>
        <v>38</v>
      </c>
      <c r="AB4148" s="6" t="s">
        <v>195</v>
      </c>
      <c r="AC4148" s="103">
        <v>3058</v>
      </c>
      <c r="AJ4148" s="80"/>
      <c r="AK4148" s="113" t="s">
        <v>1425</v>
      </c>
      <c r="AN4148" s="80"/>
      <c r="AO4148" s="80"/>
      <c r="AP4148" s="80"/>
      <c r="AQ4148" s="80"/>
      <c r="AR4148" s="127"/>
      <c r="AS4148" s="80"/>
      <c r="AT4148" s="7"/>
      <c r="AU4148" s="7"/>
      <c r="AV4148" s="165"/>
      <c r="AW4148" s="166"/>
      <c r="AX4148" s="137"/>
      <c r="AY4148" s="147"/>
      <c r="AZ4148" s="167"/>
      <c r="BA4148" s="167"/>
      <c r="BB4148" s="147" t="str">
        <f t="shared" si="857"/>
        <v/>
      </c>
      <c r="BC4148" s="168"/>
      <c r="BD4148" s="165"/>
      <c r="BE4148" s="165"/>
      <c r="BF4148" s="165"/>
      <c r="BG4148" s="165"/>
      <c r="BH4148" s="165"/>
      <c r="BI4148" s="165"/>
      <c r="BJ4148" s="165"/>
      <c r="BK4148" s="165"/>
      <c r="BL4148" s="165"/>
      <c r="BM4148" s="165"/>
      <c r="BN4148" s="165"/>
      <c r="BO4148" s="165"/>
      <c r="BP4148" s="165"/>
      <c r="BQ4148" s="165"/>
      <c r="BS4148" s="6"/>
      <c r="BT4148" s="11"/>
      <c r="BU4148" s="6"/>
      <c r="BV4148" s="6"/>
    </row>
    <row r="4149" spans="1:74" ht="15.75" x14ac:dyDescent="0.25">
      <c r="A4149" s="52" t="s">
        <v>1422</v>
      </c>
      <c r="B4149" s="56"/>
      <c r="C4149" s="7" t="s">
        <v>118</v>
      </c>
      <c r="D4149" s="7" t="s">
        <v>6559</v>
      </c>
      <c r="E4149" s="7"/>
      <c r="F4149" s="64"/>
      <c r="G4149" s="6"/>
      <c r="H4149" s="6"/>
      <c r="I4149" s="10" t="s">
        <v>110</v>
      </c>
      <c r="J4149" s="11" t="s">
        <v>3324</v>
      </c>
      <c r="K4149" s="194" t="s">
        <v>510</v>
      </c>
      <c r="L4149" s="176"/>
      <c r="M4149" s="176">
        <v>1000</v>
      </c>
      <c r="N4149" s="80" t="s">
        <v>6855</v>
      </c>
      <c r="O4149" s="162"/>
      <c r="P4149" s="80" t="s">
        <v>3875</v>
      </c>
      <c r="Q4149" s="80"/>
      <c r="R4149" s="80"/>
      <c r="S4149" s="163"/>
      <c r="T4149" s="213"/>
      <c r="U4149" s="162"/>
      <c r="V4149" s="164"/>
      <c r="W4149" s="12" t="str">
        <f t="shared" si="853"/>
        <v>Mqtt1</v>
      </c>
      <c r="X4149" s="196" t="s">
        <v>10669</v>
      </c>
      <c r="Y4149" s="6" t="str">
        <f t="shared" si="854"/>
        <v>marpower/power-tag/cooling-water-pump-fwd-propulstion-unit</v>
      </c>
      <c r="Z4149" s="103" t="str" cm="1">
        <f t="array" ref="Z4149">IF(COUNTIF(N4149,"spare"),"","$."&amp;_xlfn.REGEXEXTRACT(J4149,"^PT\d+[FQ]\d+_(.*)", 2))</f>
        <v>$.Total_Active_Power</v>
      </c>
      <c r="AA4149" s="12">
        <f t="shared" si="852"/>
        <v>38</v>
      </c>
      <c r="AB4149" s="6" t="s">
        <v>195</v>
      </c>
      <c r="AC4149" s="103">
        <v>3060</v>
      </c>
      <c r="AJ4149" s="80"/>
      <c r="AK4149" s="113" t="s">
        <v>1425</v>
      </c>
      <c r="AN4149" s="80"/>
      <c r="AO4149" s="80"/>
      <c r="AP4149" s="80"/>
      <c r="AQ4149" s="80"/>
      <c r="AR4149" s="127"/>
      <c r="AS4149" s="80"/>
      <c r="AT4149" s="7"/>
      <c r="AU4149" s="7"/>
      <c r="AV4149" s="165"/>
      <c r="AW4149" s="166"/>
      <c r="AX4149" s="137"/>
      <c r="AY4149" s="147"/>
      <c r="AZ4149" s="167"/>
      <c r="BA4149" s="167"/>
      <c r="BB4149" s="147" t="str">
        <f t="shared" si="857"/>
        <v/>
      </c>
      <c r="BC4149" s="168"/>
      <c r="BD4149" s="165"/>
      <c r="BE4149" s="165"/>
      <c r="BF4149" s="165"/>
      <c r="BG4149" s="165"/>
      <c r="BH4149" s="165"/>
      <c r="BI4149" s="165"/>
      <c r="BJ4149" s="165"/>
      <c r="BK4149" s="165"/>
      <c r="BL4149" s="165"/>
      <c r="BM4149" s="165"/>
      <c r="BN4149" s="165"/>
      <c r="BO4149" s="165"/>
      <c r="BP4149" s="165"/>
      <c r="BQ4149" s="165"/>
      <c r="BS4149" s="6"/>
      <c r="BT4149" s="11"/>
      <c r="BU4149" s="6"/>
      <c r="BV4149" s="6"/>
    </row>
    <row r="4150" spans="1:74" ht="15.75" x14ac:dyDescent="0.25">
      <c r="A4150" s="52" t="s">
        <v>1422</v>
      </c>
      <c r="B4150" s="56"/>
      <c r="C4150" s="7" t="s">
        <v>118</v>
      </c>
      <c r="D4150" s="7" t="s">
        <v>6559</v>
      </c>
      <c r="E4150" s="7"/>
      <c r="F4150" s="64"/>
      <c r="G4150" s="6"/>
      <c r="H4150" s="6"/>
      <c r="I4150" s="10" t="s">
        <v>110</v>
      </c>
      <c r="J4150" s="11" t="s">
        <v>3325</v>
      </c>
      <c r="K4150" s="194" t="s">
        <v>510</v>
      </c>
      <c r="L4150" s="176"/>
      <c r="M4150" s="176">
        <v>1000</v>
      </c>
      <c r="N4150" s="80" t="s">
        <v>6855</v>
      </c>
      <c r="O4150" s="162"/>
      <c r="P4150" s="80" t="s">
        <v>3876</v>
      </c>
      <c r="Q4150" s="80"/>
      <c r="R4150" s="80"/>
      <c r="S4150" s="163"/>
      <c r="T4150" s="213"/>
      <c r="U4150" s="162"/>
      <c r="V4150" s="164"/>
      <c r="W4150" s="12" t="str">
        <f t="shared" si="853"/>
        <v>Mqtt1</v>
      </c>
      <c r="X4150" s="196" t="s">
        <v>10669</v>
      </c>
      <c r="Y4150" s="6" t="str">
        <f t="shared" si="854"/>
        <v>marpower/power-tag/cooling-water-pump-fwd-propulstion-unit</v>
      </c>
      <c r="Z4150" s="103" t="str" cm="1">
        <f t="array" ref="Z4150">IF(COUNTIF(N4150,"spare"),"","$."&amp;_xlfn.REGEXEXTRACT(J4150,"^PT\d+[FQ]\d+_(.*)", 2))</f>
        <v>$.Power_Factor_Phase_A</v>
      </c>
      <c r="AA4150" s="12">
        <f t="shared" si="852"/>
        <v>38</v>
      </c>
      <c r="AB4150" s="6" t="s">
        <v>195</v>
      </c>
      <c r="AC4150" s="103">
        <v>3078</v>
      </c>
      <c r="AJ4150" s="80"/>
      <c r="AK4150" s="113" t="s">
        <v>1426</v>
      </c>
      <c r="AN4150" s="80"/>
      <c r="AO4150" s="80"/>
      <c r="AP4150" s="80"/>
      <c r="AQ4150" s="80"/>
      <c r="AR4150" s="127"/>
      <c r="AS4150" s="80"/>
      <c r="AT4150" s="7"/>
      <c r="AU4150" s="7"/>
      <c r="AV4150" s="165"/>
      <c r="AW4150" s="166"/>
      <c r="AX4150" s="137"/>
      <c r="AY4150" s="147"/>
      <c r="AZ4150" s="167"/>
      <c r="BA4150" s="167"/>
      <c r="BB4150" s="147" t="str">
        <f t="shared" si="857"/>
        <v/>
      </c>
      <c r="BC4150" s="168"/>
      <c r="BD4150" s="165"/>
      <c r="BE4150" s="165"/>
      <c r="BF4150" s="165"/>
      <c r="BG4150" s="165"/>
      <c r="BH4150" s="165"/>
      <c r="BI4150" s="165"/>
      <c r="BJ4150" s="165"/>
      <c r="BK4150" s="165"/>
      <c r="BL4150" s="165"/>
      <c r="BM4150" s="165"/>
      <c r="BN4150" s="165"/>
      <c r="BO4150" s="165"/>
      <c r="BP4150" s="165"/>
      <c r="BQ4150" s="165"/>
      <c r="BS4150" s="6"/>
      <c r="BT4150" s="11"/>
      <c r="BU4150" s="6"/>
      <c r="BV4150" s="6"/>
    </row>
    <row r="4151" spans="1:74" ht="15.75" x14ac:dyDescent="0.25">
      <c r="A4151" s="52" t="s">
        <v>1422</v>
      </c>
      <c r="B4151" s="56"/>
      <c r="C4151" s="7" t="s">
        <v>118</v>
      </c>
      <c r="D4151" s="7" t="s">
        <v>6559</v>
      </c>
      <c r="E4151" s="7"/>
      <c r="F4151" s="64"/>
      <c r="G4151" s="6"/>
      <c r="H4151" s="6"/>
      <c r="I4151" s="10" t="s">
        <v>110</v>
      </c>
      <c r="J4151" s="11" t="s">
        <v>3326</v>
      </c>
      <c r="K4151" s="194" t="s">
        <v>510</v>
      </c>
      <c r="L4151" s="176"/>
      <c r="M4151" s="176">
        <v>1000</v>
      </c>
      <c r="N4151" s="80" t="s">
        <v>6855</v>
      </c>
      <c r="O4151" s="162"/>
      <c r="P4151" s="80" t="s">
        <v>3877</v>
      </c>
      <c r="Q4151" s="80"/>
      <c r="R4151" s="80"/>
      <c r="S4151" s="163"/>
      <c r="T4151" s="213"/>
      <c r="U4151" s="162"/>
      <c r="V4151" s="164"/>
      <c r="W4151" s="12" t="str">
        <f t="shared" si="853"/>
        <v>Mqtt1</v>
      </c>
      <c r="X4151" s="196" t="s">
        <v>10669</v>
      </c>
      <c r="Y4151" s="6" t="str">
        <f t="shared" si="854"/>
        <v>marpower/power-tag/cooling-water-pump-fwd-propulstion-unit</v>
      </c>
      <c r="Z4151" s="103" t="str" cm="1">
        <f t="array" ref="Z4151">IF(COUNTIF(N4151,"spare"),"","$."&amp;_xlfn.REGEXEXTRACT(J4151,"^PT\d+[FQ]\d+_(.*)", 2))</f>
        <v>$.Power_Factor_Phase_B</v>
      </c>
      <c r="AA4151" s="12">
        <f t="shared" si="852"/>
        <v>38</v>
      </c>
      <c r="AB4151" s="6" t="s">
        <v>195</v>
      </c>
      <c r="AC4151" s="103">
        <v>3080</v>
      </c>
      <c r="AJ4151" s="80"/>
      <c r="AK4151" s="113" t="s">
        <v>1426</v>
      </c>
      <c r="AN4151" s="80"/>
      <c r="AO4151" s="80"/>
      <c r="AP4151" s="80"/>
      <c r="AQ4151" s="80"/>
      <c r="AR4151" s="127"/>
      <c r="AS4151" s="80"/>
      <c r="AT4151" s="7"/>
      <c r="AU4151" s="7"/>
      <c r="AV4151" s="165"/>
      <c r="AW4151" s="166"/>
      <c r="AX4151" s="137"/>
      <c r="AY4151" s="147"/>
      <c r="AZ4151" s="167"/>
      <c r="BA4151" s="167"/>
      <c r="BB4151" s="147" t="str">
        <f t="shared" si="857"/>
        <v/>
      </c>
      <c r="BC4151" s="168"/>
      <c r="BD4151" s="165"/>
      <c r="BE4151" s="165"/>
      <c r="BF4151" s="165"/>
      <c r="BG4151" s="165"/>
      <c r="BH4151" s="165"/>
      <c r="BI4151" s="165"/>
      <c r="BJ4151" s="165"/>
      <c r="BK4151" s="165"/>
      <c r="BL4151" s="165"/>
      <c r="BM4151" s="165"/>
      <c r="BN4151" s="165"/>
      <c r="BO4151" s="165"/>
      <c r="BP4151" s="165"/>
      <c r="BQ4151" s="165"/>
      <c r="BS4151" s="6"/>
      <c r="BT4151" s="11"/>
      <c r="BU4151" s="6"/>
      <c r="BV4151" s="6"/>
    </row>
    <row r="4152" spans="1:74" ht="15.75" x14ac:dyDescent="0.25">
      <c r="A4152" s="52" t="s">
        <v>1422</v>
      </c>
      <c r="B4152" s="56"/>
      <c r="C4152" s="7" t="s">
        <v>118</v>
      </c>
      <c r="D4152" s="7" t="s">
        <v>6559</v>
      </c>
      <c r="E4152" s="7"/>
      <c r="F4152" s="64"/>
      <c r="G4152" s="6"/>
      <c r="H4152" s="6"/>
      <c r="I4152" s="10" t="s">
        <v>110</v>
      </c>
      <c r="J4152" s="11" t="s">
        <v>3327</v>
      </c>
      <c r="K4152" s="194" t="s">
        <v>510</v>
      </c>
      <c r="L4152" s="176"/>
      <c r="M4152" s="176">
        <v>1000</v>
      </c>
      <c r="N4152" s="80" t="s">
        <v>6855</v>
      </c>
      <c r="O4152" s="162"/>
      <c r="P4152" s="80" t="s">
        <v>3878</v>
      </c>
      <c r="Q4152" s="80"/>
      <c r="R4152" s="80"/>
      <c r="S4152" s="163"/>
      <c r="T4152" s="213"/>
      <c r="U4152" s="162"/>
      <c r="V4152" s="164"/>
      <c r="W4152" s="12" t="str">
        <f t="shared" si="853"/>
        <v>Mqtt1</v>
      </c>
      <c r="X4152" s="196" t="s">
        <v>10669</v>
      </c>
      <c r="Y4152" s="6" t="str">
        <f t="shared" si="854"/>
        <v>marpower/power-tag/cooling-water-pump-fwd-propulstion-unit</v>
      </c>
      <c r="Z4152" s="103" t="str" cm="1">
        <f t="array" ref="Z4152">IF(COUNTIF(N4152,"spare"),"","$."&amp;_xlfn.REGEXEXTRACT(J4152,"^PT\d+[FQ]\d+_(.*)", 2))</f>
        <v>$.Power_Factor_Phase_C</v>
      </c>
      <c r="AA4152" s="12">
        <f t="shared" si="852"/>
        <v>38</v>
      </c>
      <c r="AB4152" s="6" t="s">
        <v>195</v>
      </c>
      <c r="AC4152" s="103">
        <v>3082</v>
      </c>
      <c r="AJ4152" s="80"/>
      <c r="AK4152" s="113" t="s">
        <v>1426</v>
      </c>
      <c r="AN4152" s="80"/>
      <c r="AO4152" s="80"/>
      <c r="AP4152" s="80"/>
      <c r="AQ4152" s="80"/>
      <c r="AR4152" s="127"/>
      <c r="AS4152" s="80"/>
      <c r="AT4152" s="7"/>
      <c r="AU4152" s="7"/>
      <c r="AV4152" s="165"/>
      <c r="AW4152" s="166"/>
      <c r="AX4152" s="137"/>
      <c r="AY4152" s="147"/>
      <c r="AZ4152" s="167"/>
      <c r="BA4152" s="167"/>
      <c r="BB4152" s="147" t="str">
        <f t="shared" si="857"/>
        <v/>
      </c>
      <c r="BC4152" s="168"/>
      <c r="BD4152" s="165"/>
      <c r="BE4152" s="165"/>
      <c r="BF4152" s="165"/>
      <c r="BG4152" s="165"/>
      <c r="BH4152" s="165"/>
      <c r="BI4152" s="165"/>
      <c r="BJ4152" s="165"/>
      <c r="BK4152" s="165"/>
      <c r="BL4152" s="165"/>
      <c r="BM4152" s="165"/>
      <c r="BN4152" s="165"/>
      <c r="BO4152" s="165"/>
      <c r="BP4152" s="165"/>
      <c r="BQ4152" s="165"/>
      <c r="BS4152" s="6"/>
      <c r="BT4152" s="11"/>
      <c r="BU4152" s="6"/>
      <c r="BV4152" s="6"/>
    </row>
    <row r="4153" spans="1:74" ht="15.75" x14ac:dyDescent="0.25">
      <c r="A4153" s="52" t="s">
        <v>1422</v>
      </c>
      <c r="B4153" s="56"/>
      <c r="C4153" s="7" t="s">
        <v>118</v>
      </c>
      <c r="D4153" s="7" t="s">
        <v>6559</v>
      </c>
      <c r="E4153" s="7"/>
      <c r="F4153" s="64"/>
      <c r="G4153" s="6"/>
      <c r="H4153" s="6"/>
      <c r="I4153" s="10" t="s">
        <v>110</v>
      </c>
      <c r="J4153" s="11" t="s">
        <v>3328</v>
      </c>
      <c r="K4153" s="194" t="s">
        <v>510</v>
      </c>
      <c r="L4153" s="176"/>
      <c r="M4153" s="176">
        <v>1000</v>
      </c>
      <c r="N4153" s="80" t="s">
        <v>6855</v>
      </c>
      <c r="O4153" s="162"/>
      <c r="P4153" s="80" t="s">
        <v>3879</v>
      </c>
      <c r="Q4153" s="80"/>
      <c r="R4153" s="80"/>
      <c r="S4153" s="163"/>
      <c r="T4153" s="213"/>
      <c r="U4153" s="162"/>
      <c r="V4153" s="164"/>
      <c r="W4153" s="12" t="str">
        <f t="shared" si="853"/>
        <v>Mqtt1</v>
      </c>
      <c r="X4153" s="196" t="s">
        <v>10669</v>
      </c>
      <c r="Y4153" s="6" t="str">
        <f t="shared" si="854"/>
        <v>marpower/power-tag/cooling-water-pump-fwd-propulstion-unit</v>
      </c>
      <c r="Z4153" s="103" t="str" cm="1">
        <f t="array" ref="Z4153">IF(COUNTIF(N4153,"spare"),"","$."&amp;_xlfn.REGEXEXTRACT(J4153,"^PT\d+[FQ]\d+_(.*)", 2))</f>
        <v>$.Total_Power_Factor</v>
      </c>
      <c r="AA4153" s="12">
        <f t="shared" si="852"/>
        <v>38</v>
      </c>
      <c r="AB4153" s="6" t="s">
        <v>195</v>
      </c>
      <c r="AC4153" s="103">
        <v>3084</v>
      </c>
      <c r="AJ4153" s="80"/>
      <c r="AK4153" s="113" t="s">
        <v>1426</v>
      </c>
      <c r="AN4153" s="80"/>
      <c r="AO4153" s="80"/>
      <c r="AP4153" s="80"/>
      <c r="AQ4153" s="80"/>
      <c r="AR4153" s="127"/>
      <c r="AS4153" s="80"/>
      <c r="AT4153" s="7"/>
      <c r="AU4153" s="7"/>
      <c r="AV4153" s="165"/>
      <c r="AW4153" s="166"/>
      <c r="AX4153" s="137"/>
      <c r="AY4153" s="147"/>
      <c r="AZ4153" s="167"/>
      <c r="BA4153" s="167"/>
      <c r="BB4153" s="147" t="str">
        <f t="shared" si="857"/>
        <v/>
      </c>
      <c r="BC4153" s="168"/>
      <c r="BD4153" s="165"/>
      <c r="BE4153" s="165"/>
      <c r="BF4153" s="165"/>
      <c r="BG4153" s="165"/>
      <c r="BH4153" s="165"/>
      <c r="BI4153" s="165"/>
      <c r="BJ4153" s="165"/>
      <c r="BK4153" s="165"/>
      <c r="BL4153" s="165"/>
      <c r="BM4153" s="165"/>
      <c r="BN4153" s="165"/>
      <c r="BO4153" s="165"/>
      <c r="BP4153" s="165"/>
      <c r="BQ4153" s="165"/>
      <c r="BS4153" s="6"/>
      <c r="BT4153" s="11"/>
      <c r="BU4153" s="6"/>
      <c r="BV4153" s="6"/>
    </row>
    <row r="4154" spans="1:74" ht="15.75" x14ac:dyDescent="0.25">
      <c r="A4154" s="52" t="s">
        <v>1422</v>
      </c>
      <c r="B4154" s="56"/>
      <c r="C4154" s="7" t="s">
        <v>118</v>
      </c>
      <c r="D4154" s="7" t="s">
        <v>6559</v>
      </c>
      <c r="E4154" s="7"/>
      <c r="F4154" s="64"/>
      <c r="G4154" s="6"/>
      <c r="H4154" s="6"/>
      <c r="I4154" s="10" t="s">
        <v>110</v>
      </c>
      <c r="J4154" s="11" t="s">
        <v>3329</v>
      </c>
      <c r="K4154" s="194" t="s">
        <v>510</v>
      </c>
      <c r="L4154" s="176"/>
      <c r="M4154" s="176">
        <v>1000</v>
      </c>
      <c r="N4154" s="80" t="s">
        <v>6855</v>
      </c>
      <c r="O4154" s="162"/>
      <c r="P4154" s="80" t="s">
        <v>3880</v>
      </c>
      <c r="Q4154" s="80"/>
      <c r="R4154" s="80"/>
      <c r="S4154" s="163"/>
      <c r="T4154" s="213"/>
      <c r="U4154" s="162"/>
      <c r="V4154" s="164"/>
      <c r="W4154" s="12" t="str">
        <f t="shared" si="853"/>
        <v>Mqtt1</v>
      </c>
      <c r="X4154" s="196" t="s">
        <v>10670</v>
      </c>
      <c r="Y4154" s="6" t="str">
        <f t="shared" si="854"/>
        <v>marpower/power-tag/compressor-2</v>
      </c>
      <c r="Z4154" s="103" t="str" cm="1">
        <f t="array" ref="Z4154">IF(COUNTIF(N4154,"spare"),"","$."&amp;_xlfn.REGEXEXTRACT(J4154,"^PT\d+[FQ]\d+_(.*)", 2))</f>
        <v>$.RMS_Current_Phase_A</v>
      </c>
      <c r="AA4154" s="12">
        <f>AA4139+1</f>
        <v>39</v>
      </c>
      <c r="AB4154" s="6" t="s">
        <v>195</v>
      </c>
      <c r="AC4154" s="103">
        <v>3000</v>
      </c>
      <c r="AJ4154" s="80"/>
      <c r="AK4154" s="113" t="s">
        <v>1423</v>
      </c>
      <c r="AN4154" s="80"/>
      <c r="AO4154" s="80"/>
      <c r="AP4154" s="80"/>
      <c r="AQ4154" s="80"/>
      <c r="AR4154" s="127"/>
      <c r="AS4154" s="80"/>
      <c r="AT4154" s="7"/>
      <c r="AU4154" s="7"/>
      <c r="AV4154" s="165"/>
      <c r="AW4154" s="166"/>
      <c r="AX4154" s="137"/>
      <c r="AY4154" s="147"/>
      <c r="AZ4154" s="167"/>
      <c r="BA4154" s="167"/>
      <c r="BB4154" s="147" t="str">
        <f t="shared" ref="BB4154:BB4168" si="858">IF(ISNUMBER(AM4154),"1","")</f>
        <v/>
      </c>
      <c r="BC4154" s="168"/>
      <c r="BD4154" s="165"/>
      <c r="BE4154" s="165"/>
      <c r="BF4154" s="165"/>
      <c r="BG4154" s="165"/>
      <c r="BH4154" s="165"/>
      <c r="BI4154" s="165"/>
      <c r="BJ4154" s="165"/>
      <c r="BK4154" s="165"/>
      <c r="BL4154" s="165"/>
      <c r="BM4154" s="165"/>
      <c r="BN4154" s="165"/>
      <c r="BO4154" s="165"/>
      <c r="BP4154" s="165"/>
      <c r="BQ4154" s="165"/>
      <c r="BS4154" s="6"/>
      <c r="BT4154" s="11"/>
      <c r="BU4154" s="6"/>
      <c r="BV4154" s="6"/>
    </row>
    <row r="4155" spans="1:74" ht="15.75" x14ac:dyDescent="0.25">
      <c r="A4155" s="52" t="s">
        <v>1422</v>
      </c>
      <c r="B4155" s="56"/>
      <c r="C4155" s="7" t="s">
        <v>118</v>
      </c>
      <c r="D4155" s="7" t="s">
        <v>6559</v>
      </c>
      <c r="E4155" s="7"/>
      <c r="F4155" s="64"/>
      <c r="G4155" s="6"/>
      <c r="H4155" s="6"/>
      <c r="I4155" s="10" t="s">
        <v>110</v>
      </c>
      <c r="J4155" s="11" t="s">
        <v>3330</v>
      </c>
      <c r="K4155" s="194" t="s">
        <v>510</v>
      </c>
      <c r="L4155" s="176"/>
      <c r="M4155" s="176">
        <v>1000</v>
      </c>
      <c r="N4155" s="80" t="s">
        <v>6855</v>
      </c>
      <c r="O4155" s="162"/>
      <c r="P4155" s="80" t="s">
        <v>3881</v>
      </c>
      <c r="Q4155" s="80"/>
      <c r="R4155" s="80"/>
      <c r="S4155" s="163"/>
      <c r="T4155" s="213"/>
      <c r="U4155" s="162"/>
      <c r="V4155" s="164"/>
      <c r="W4155" s="12" t="str">
        <f t="shared" si="853"/>
        <v>Mqtt1</v>
      </c>
      <c r="X4155" s="196" t="s">
        <v>10670</v>
      </c>
      <c r="Y4155" s="6" t="str">
        <f t="shared" si="854"/>
        <v>marpower/power-tag/compressor-2</v>
      </c>
      <c r="Z4155" s="103" t="str" cm="1">
        <f t="array" ref="Z4155">IF(COUNTIF(N4155,"spare"),"","$."&amp;_xlfn.REGEXEXTRACT(J4155,"^PT\d+[FQ]\d+_(.*)", 2))</f>
        <v>$.RMS_Current_Phase_B</v>
      </c>
      <c r="AA4155" s="12">
        <f t="shared" si="852"/>
        <v>39</v>
      </c>
      <c r="AB4155" s="6" t="s">
        <v>195</v>
      </c>
      <c r="AC4155" s="103">
        <v>3002</v>
      </c>
      <c r="AJ4155" s="80"/>
      <c r="AK4155" s="113" t="s">
        <v>1423</v>
      </c>
      <c r="AN4155" s="80"/>
      <c r="AO4155" s="80"/>
      <c r="AP4155" s="80"/>
      <c r="AQ4155" s="80"/>
      <c r="AR4155" s="127"/>
      <c r="AS4155" s="80"/>
      <c r="AT4155" s="7"/>
      <c r="AU4155" s="7"/>
      <c r="AV4155" s="165"/>
      <c r="AW4155" s="166"/>
      <c r="AX4155" s="137"/>
      <c r="AY4155" s="147"/>
      <c r="AZ4155" s="167"/>
      <c r="BA4155" s="167"/>
      <c r="BB4155" s="147" t="str">
        <f t="shared" si="858"/>
        <v/>
      </c>
      <c r="BC4155" s="168"/>
      <c r="BD4155" s="165"/>
      <c r="BE4155" s="165"/>
      <c r="BF4155" s="165"/>
      <c r="BG4155" s="165"/>
      <c r="BH4155" s="165"/>
      <c r="BI4155" s="165"/>
      <c r="BJ4155" s="165"/>
      <c r="BK4155" s="165"/>
      <c r="BL4155" s="165"/>
      <c r="BM4155" s="165"/>
      <c r="BN4155" s="165"/>
      <c r="BO4155" s="165"/>
      <c r="BP4155" s="165"/>
      <c r="BQ4155" s="165"/>
      <c r="BS4155" s="6"/>
      <c r="BT4155" s="11"/>
      <c r="BU4155" s="6"/>
      <c r="BV4155" s="6"/>
    </row>
    <row r="4156" spans="1:74" ht="15.75" x14ac:dyDescent="0.25">
      <c r="A4156" s="52" t="s">
        <v>1422</v>
      </c>
      <c r="B4156" s="56"/>
      <c r="C4156" s="7" t="s">
        <v>118</v>
      </c>
      <c r="D4156" s="7" t="s">
        <v>6559</v>
      </c>
      <c r="E4156" s="7"/>
      <c r="F4156" s="64"/>
      <c r="G4156" s="6"/>
      <c r="H4156" s="6"/>
      <c r="I4156" s="10" t="s">
        <v>110</v>
      </c>
      <c r="J4156" s="11" t="s">
        <v>3331</v>
      </c>
      <c r="K4156" s="194" t="s">
        <v>510</v>
      </c>
      <c r="L4156" s="176"/>
      <c r="M4156" s="176">
        <v>1000</v>
      </c>
      <c r="N4156" s="80" t="s">
        <v>6855</v>
      </c>
      <c r="O4156" s="162"/>
      <c r="P4156" s="80" t="s">
        <v>3882</v>
      </c>
      <c r="Q4156" s="80"/>
      <c r="R4156" s="80"/>
      <c r="S4156" s="163"/>
      <c r="T4156" s="213"/>
      <c r="U4156" s="162"/>
      <c r="V4156" s="164"/>
      <c r="W4156" s="12" t="str">
        <f t="shared" si="853"/>
        <v>Mqtt1</v>
      </c>
      <c r="X4156" s="196" t="s">
        <v>10670</v>
      </c>
      <c r="Y4156" s="6" t="str">
        <f t="shared" si="854"/>
        <v>marpower/power-tag/compressor-2</v>
      </c>
      <c r="Z4156" s="103" t="str" cm="1">
        <f t="array" ref="Z4156">IF(COUNTIF(N4156,"spare"),"","$."&amp;_xlfn.REGEXEXTRACT(J4156,"^PT\d+[FQ]\d+_(.*)", 2))</f>
        <v>$.RMS_Current_Phase_C</v>
      </c>
      <c r="AA4156" s="12">
        <f t="shared" si="852"/>
        <v>39</v>
      </c>
      <c r="AB4156" s="6" t="s">
        <v>195</v>
      </c>
      <c r="AC4156" s="103">
        <v>3004</v>
      </c>
      <c r="AJ4156" s="80"/>
      <c r="AK4156" s="113" t="s">
        <v>1423</v>
      </c>
      <c r="AN4156" s="80"/>
      <c r="AO4156" s="80"/>
      <c r="AP4156" s="80"/>
      <c r="AQ4156" s="80"/>
      <c r="AR4156" s="127"/>
      <c r="AS4156" s="80"/>
      <c r="AT4156" s="7"/>
      <c r="AU4156" s="7"/>
      <c r="AV4156" s="165"/>
      <c r="AW4156" s="166"/>
      <c r="AX4156" s="137"/>
      <c r="AY4156" s="147"/>
      <c r="AZ4156" s="167"/>
      <c r="BA4156" s="167"/>
      <c r="BB4156" s="147" t="str">
        <f t="shared" si="858"/>
        <v/>
      </c>
      <c r="BC4156" s="168"/>
      <c r="BD4156" s="165"/>
      <c r="BE4156" s="165"/>
      <c r="BF4156" s="165"/>
      <c r="BG4156" s="165"/>
      <c r="BH4156" s="165"/>
      <c r="BI4156" s="165"/>
      <c r="BJ4156" s="165"/>
      <c r="BK4156" s="165"/>
      <c r="BL4156" s="165"/>
      <c r="BM4156" s="165"/>
      <c r="BN4156" s="165"/>
      <c r="BO4156" s="165"/>
      <c r="BP4156" s="165"/>
      <c r="BQ4156" s="165"/>
      <c r="BS4156" s="6"/>
      <c r="BT4156" s="11"/>
      <c r="BU4156" s="6"/>
      <c r="BV4156" s="6"/>
    </row>
    <row r="4157" spans="1:74" ht="15.75" x14ac:dyDescent="0.25">
      <c r="A4157" s="52" t="s">
        <v>1422</v>
      </c>
      <c r="B4157" s="56"/>
      <c r="C4157" s="7" t="s">
        <v>118</v>
      </c>
      <c r="D4157" s="7" t="s">
        <v>6559</v>
      </c>
      <c r="E4157" s="7"/>
      <c r="F4157" s="64"/>
      <c r="G4157" s="6"/>
      <c r="H4157" s="6"/>
      <c r="I4157" s="10" t="s">
        <v>110</v>
      </c>
      <c r="J4157" s="11" t="s">
        <v>3332</v>
      </c>
      <c r="K4157" s="194" t="s">
        <v>510</v>
      </c>
      <c r="L4157" s="176"/>
      <c r="M4157" s="176">
        <v>1000</v>
      </c>
      <c r="N4157" s="80" t="s">
        <v>6855</v>
      </c>
      <c r="O4157" s="162"/>
      <c r="P4157" s="80" t="s">
        <v>3883</v>
      </c>
      <c r="Q4157" s="80"/>
      <c r="R4157" s="80"/>
      <c r="S4157" s="163"/>
      <c r="T4157" s="213"/>
      <c r="U4157" s="162"/>
      <c r="V4157" s="164"/>
      <c r="W4157" s="12" t="str">
        <f t="shared" si="853"/>
        <v>Mqtt1</v>
      </c>
      <c r="X4157" s="196" t="s">
        <v>10670</v>
      </c>
      <c r="Y4157" s="6" t="str">
        <f t="shared" si="854"/>
        <v>marpower/power-tag/compressor-2</v>
      </c>
      <c r="Z4157" s="103" t="str" cm="1">
        <f t="array" ref="Z4157">IF(COUNTIF(N4157,"spare"),"","$."&amp;_xlfn.REGEXEXTRACT(J4157,"^PT\d+[FQ]\d+_(.*)", 2))</f>
        <v>$.RMS_Current_Phase_Neut</v>
      </c>
      <c r="AA4157" s="12">
        <f t="shared" si="852"/>
        <v>39</v>
      </c>
      <c r="AB4157" s="6" t="s">
        <v>195</v>
      </c>
      <c r="AC4157" s="103">
        <v>3006</v>
      </c>
      <c r="AJ4157" s="80"/>
      <c r="AK4157" s="113" t="s">
        <v>1423</v>
      </c>
      <c r="AN4157" s="80"/>
      <c r="AO4157" s="80"/>
      <c r="AP4157" s="80"/>
      <c r="AQ4157" s="80"/>
      <c r="AR4157" s="127"/>
      <c r="AS4157" s="80"/>
      <c r="AT4157" s="7"/>
      <c r="AU4157" s="7"/>
      <c r="AV4157" s="165"/>
      <c r="AW4157" s="166"/>
      <c r="AX4157" s="137"/>
      <c r="AY4157" s="147"/>
      <c r="AZ4157" s="167"/>
      <c r="BA4157" s="167"/>
      <c r="BB4157" s="147" t="str">
        <f t="shared" si="858"/>
        <v/>
      </c>
      <c r="BC4157" s="168"/>
      <c r="BD4157" s="165"/>
      <c r="BE4157" s="165"/>
      <c r="BF4157" s="165"/>
      <c r="BG4157" s="165"/>
      <c r="BH4157" s="165"/>
      <c r="BI4157" s="165"/>
      <c r="BJ4157" s="165"/>
      <c r="BK4157" s="165"/>
      <c r="BL4157" s="165"/>
      <c r="BM4157" s="165"/>
      <c r="BN4157" s="165"/>
      <c r="BO4157" s="165"/>
      <c r="BP4157" s="165"/>
      <c r="BQ4157" s="165"/>
      <c r="BS4157" s="6"/>
      <c r="BT4157" s="11"/>
      <c r="BU4157" s="6"/>
      <c r="BV4157" s="6"/>
    </row>
    <row r="4158" spans="1:74" ht="15.75" x14ac:dyDescent="0.25">
      <c r="A4158" s="52" t="s">
        <v>1422</v>
      </c>
      <c r="B4158" s="56"/>
      <c r="C4158" s="7" t="s">
        <v>118</v>
      </c>
      <c r="D4158" s="7" t="s">
        <v>6559</v>
      </c>
      <c r="E4158" s="7"/>
      <c r="F4158" s="64"/>
      <c r="G4158" s="6"/>
      <c r="H4158" s="6"/>
      <c r="I4158" s="10" t="s">
        <v>110</v>
      </c>
      <c r="J4158" s="11" t="s">
        <v>8367</v>
      </c>
      <c r="K4158" s="194" t="s">
        <v>510</v>
      </c>
      <c r="L4158" s="176"/>
      <c r="M4158" s="176">
        <v>1000</v>
      </c>
      <c r="N4158" s="80" t="s">
        <v>6855</v>
      </c>
      <c r="O4158" s="162"/>
      <c r="P4158" s="80" t="s">
        <v>3884</v>
      </c>
      <c r="Q4158" s="80"/>
      <c r="R4158" s="80"/>
      <c r="S4158" s="163"/>
      <c r="T4158" s="213"/>
      <c r="U4158" s="162"/>
      <c r="V4158" s="164"/>
      <c r="W4158" s="12" t="str">
        <f t="shared" si="853"/>
        <v>Mqtt1</v>
      </c>
      <c r="X4158" s="196" t="s">
        <v>10670</v>
      </c>
      <c r="Y4158" s="6" t="str">
        <f t="shared" si="854"/>
        <v>marpower/power-tag/compressor-2</v>
      </c>
      <c r="Z4158" s="103" t="str" cm="1">
        <f t="array" ref="Z4158">IF(COUNTIF(N4158,"spare"),"","$."&amp;_xlfn.REGEXEXTRACT(J4158,"^PT\d+[FQ]\d+_(.*)", 2))</f>
        <v>$.RMS_Voltage_A_N</v>
      </c>
      <c r="AA4158" s="12">
        <f t="shared" si="852"/>
        <v>39</v>
      </c>
      <c r="AB4158" s="6" t="s">
        <v>195</v>
      </c>
      <c r="AC4158" s="103">
        <v>3028</v>
      </c>
      <c r="AJ4158" s="80"/>
      <c r="AK4158" s="113" t="s">
        <v>1424</v>
      </c>
      <c r="AN4158" s="80"/>
      <c r="AO4158" s="80"/>
      <c r="AP4158" s="80"/>
      <c r="AQ4158" s="80"/>
      <c r="AR4158" s="127"/>
      <c r="AS4158" s="80"/>
      <c r="AT4158" s="7"/>
      <c r="AU4158" s="7"/>
      <c r="AV4158" s="165"/>
      <c r="AW4158" s="166"/>
      <c r="AX4158" s="137"/>
      <c r="AY4158" s="147"/>
      <c r="AZ4158" s="167"/>
      <c r="BA4158" s="167"/>
      <c r="BB4158" s="147" t="str">
        <f t="shared" si="858"/>
        <v/>
      </c>
      <c r="BC4158" s="168"/>
      <c r="BD4158" s="165"/>
      <c r="BE4158" s="165"/>
      <c r="BF4158" s="165"/>
      <c r="BG4158" s="165"/>
      <c r="BH4158" s="165"/>
      <c r="BI4158" s="165"/>
      <c r="BJ4158" s="165"/>
      <c r="BK4158" s="165"/>
      <c r="BL4158" s="165"/>
      <c r="BM4158" s="165"/>
      <c r="BN4158" s="165"/>
      <c r="BO4158" s="165"/>
      <c r="BP4158" s="165"/>
      <c r="BQ4158" s="165"/>
      <c r="BS4158" s="6"/>
      <c r="BT4158" s="11"/>
      <c r="BU4158" s="6"/>
      <c r="BV4158" s="6"/>
    </row>
    <row r="4159" spans="1:74" ht="15.75" x14ac:dyDescent="0.25">
      <c r="A4159" s="52" t="s">
        <v>1422</v>
      </c>
      <c r="B4159" s="56"/>
      <c r="C4159" s="7" t="s">
        <v>118</v>
      </c>
      <c r="D4159" s="7" t="s">
        <v>6559</v>
      </c>
      <c r="E4159" s="7"/>
      <c r="F4159" s="64"/>
      <c r="G4159" s="6"/>
      <c r="H4159" s="6"/>
      <c r="I4159" s="10" t="s">
        <v>110</v>
      </c>
      <c r="J4159" s="11" t="s">
        <v>8544</v>
      </c>
      <c r="K4159" s="194" t="s">
        <v>510</v>
      </c>
      <c r="L4159" s="176"/>
      <c r="M4159" s="176">
        <v>1000</v>
      </c>
      <c r="N4159" s="80" t="s">
        <v>6855</v>
      </c>
      <c r="O4159" s="162"/>
      <c r="P4159" s="80" t="s">
        <v>3885</v>
      </c>
      <c r="Q4159" s="80"/>
      <c r="R4159" s="80"/>
      <c r="S4159" s="163"/>
      <c r="T4159" s="213"/>
      <c r="U4159" s="162"/>
      <c r="V4159" s="164"/>
      <c r="W4159" s="12" t="str">
        <f t="shared" si="853"/>
        <v>Mqtt1</v>
      </c>
      <c r="X4159" s="196" t="s">
        <v>10670</v>
      </c>
      <c r="Y4159" s="6" t="str">
        <f t="shared" si="854"/>
        <v>marpower/power-tag/compressor-2</v>
      </c>
      <c r="Z4159" s="103" t="str" cm="1">
        <f t="array" ref="Z4159">IF(COUNTIF(N4159,"spare"),"","$."&amp;_xlfn.REGEXEXTRACT(J4159,"^PT\d+[FQ]\d+_(.*)", 2))</f>
        <v>$.RMS_Voltage_B_N</v>
      </c>
      <c r="AA4159" s="12">
        <f t="shared" ref="AA4159:AA4168" si="859">AA4144+1</f>
        <v>39</v>
      </c>
      <c r="AB4159" s="6" t="s">
        <v>195</v>
      </c>
      <c r="AC4159" s="103">
        <v>3030</v>
      </c>
      <c r="AJ4159" s="80"/>
      <c r="AK4159" s="113" t="s">
        <v>1424</v>
      </c>
      <c r="AN4159" s="80"/>
      <c r="AO4159" s="80"/>
      <c r="AP4159" s="80"/>
      <c r="AQ4159" s="80"/>
      <c r="AR4159" s="127"/>
      <c r="AS4159" s="80"/>
      <c r="AT4159" s="7"/>
      <c r="AU4159" s="7"/>
      <c r="AV4159" s="165"/>
      <c r="AW4159" s="166"/>
      <c r="AX4159" s="137"/>
      <c r="AY4159" s="147"/>
      <c r="AZ4159" s="167"/>
      <c r="BA4159" s="167"/>
      <c r="BB4159" s="147" t="str">
        <f t="shared" si="858"/>
        <v/>
      </c>
      <c r="BC4159" s="168"/>
      <c r="BD4159" s="165"/>
      <c r="BE4159" s="165"/>
      <c r="BF4159" s="165"/>
      <c r="BG4159" s="165"/>
      <c r="BH4159" s="165"/>
      <c r="BI4159" s="165"/>
      <c r="BJ4159" s="165"/>
      <c r="BK4159" s="165"/>
      <c r="BL4159" s="165"/>
      <c r="BM4159" s="165"/>
      <c r="BN4159" s="165"/>
      <c r="BO4159" s="165"/>
      <c r="BP4159" s="165"/>
      <c r="BQ4159" s="165"/>
      <c r="BS4159" s="6"/>
      <c r="BT4159" s="11"/>
      <c r="BU4159" s="6"/>
      <c r="BV4159" s="6"/>
    </row>
    <row r="4160" spans="1:74" ht="15.75" x14ac:dyDescent="0.25">
      <c r="A4160" s="52" t="s">
        <v>1422</v>
      </c>
      <c r="B4160" s="56"/>
      <c r="C4160" s="7" t="s">
        <v>118</v>
      </c>
      <c r="D4160" s="7" t="s">
        <v>6559</v>
      </c>
      <c r="E4160" s="7"/>
      <c r="F4160" s="64"/>
      <c r="G4160" s="6"/>
      <c r="H4160" s="6"/>
      <c r="I4160" s="10" t="s">
        <v>110</v>
      </c>
      <c r="J4160" s="11" t="s">
        <v>8721</v>
      </c>
      <c r="K4160" s="194" t="s">
        <v>510</v>
      </c>
      <c r="L4160" s="176"/>
      <c r="M4160" s="176">
        <v>1000</v>
      </c>
      <c r="N4160" s="80" t="s">
        <v>6855</v>
      </c>
      <c r="O4160" s="162"/>
      <c r="P4160" s="80" t="s">
        <v>3886</v>
      </c>
      <c r="Q4160" s="80"/>
      <c r="R4160" s="80"/>
      <c r="S4160" s="163"/>
      <c r="T4160" s="213"/>
      <c r="U4160" s="162"/>
      <c r="V4160" s="164"/>
      <c r="W4160" s="12" t="str">
        <f t="shared" ref="W4160:W4223" si="860">IF(COUNTIF(N4160,"spare"),"","Mqtt1")</f>
        <v>Mqtt1</v>
      </c>
      <c r="X4160" s="196" t="s">
        <v>10670</v>
      </c>
      <c r="Y4160" s="6" t="str">
        <f t="shared" si="854"/>
        <v>marpower/power-tag/compressor-2</v>
      </c>
      <c r="Z4160" s="103" t="str" cm="1">
        <f t="array" ref="Z4160">IF(COUNTIF(N4160,"spare"),"","$."&amp;_xlfn.REGEXEXTRACT(J4160,"^PT\d+[FQ]\d+_(.*)", 2))</f>
        <v>$.RMS_Voltage_C_N</v>
      </c>
      <c r="AA4160" s="12">
        <f t="shared" si="859"/>
        <v>39</v>
      </c>
      <c r="AB4160" s="6" t="s">
        <v>195</v>
      </c>
      <c r="AC4160" s="103">
        <v>3032</v>
      </c>
      <c r="AJ4160" s="80"/>
      <c r="AK4160" s="113" t="s">
        <v>1424</v>
      </c>
      <c r="AN4160" s="80"/>
      <c r="AO4160" s="80"/>
      <c r="AP4160" s="80"/>
      <c r="AQ4160" s="80"/>
      <c r="AR4160" s="127"/>
      <c r="AS4160" s="80"/>
      <c r="AT4160" s="7"/>
      <c r="AU4160" s="7"/>
      <c r="AV4160" s="165"/>
      <c r="AW4160" s="166"/>
      <c r="AX4160" s="137"/>
      <c r="AY4160" s="147"/>
      <c r="AZ4160" s="167"/>
      <c r="BA4160" s="167"/>
      <c r="BB4160" s="147" t="str">
        <f t="shared" si="858"/>
        <v/>
      </c>
      <c r="BC4160" s="168"/>
      <c r="BD4160" s="165"/>
      <c r="BE4160" s="165"/>
      <c r="BF4160" s="165"/>
      <c r="BG4160" s="165"/>
      <c r="BH4160" s="165"/>
      <c r="BI4160" s="165"/>
      <c r="BJ4160" s="165"/>
      <c r="BK4160" s="165"/>
      <c r="BL4160" s="165"/>
      <c r="BM4160" s="165"/>
      <c r="BN4160" s="165"/>
      <c r="BO4160" s="165"/>
      <c r="BP4160" s="165"/>
      <c r="BQ4160" s="165"/>
      <c r="BS4160" s="6"/>
      <c r="BT4160" s="11"/>
      <c r="BU4160" s="6"/>
      <c r="BV4160" s="6"/>
    </row>
    <row r="4161" spans="1:74" ht="15.75" x14ac:dyDescent="0.25">
      <c r="A4161" s="52" t="s">
        <v>1422</v>
      </c>
      <c r="B4161" s="56"/>
      <c r="C4161" s="7" t="s">
        <v>118</v>
      </c>
      <c r="D4161" s="7" t="s">
        <v>6559</v>
      </c>
      <c r="E4161" s="7"/>
      <c r="F4161" s="64"/>
      <c r="G4161" s="6"/>
      <c r="H4161" s="6"/>
      <c r="I4161" s="10" t="s">
        <v>110</v>
      </c>
      <c r="J4161" s="11" t="s">
        <v>3333</v>
      </c>
      <c r="K4161" s="194" t="s">
        <v>510</v>
      </c>
      <c r="L4161" s="176"/>
      <c r="M4161" s="176">
        <v>1000</v>
      </c>
      <c r="N4161" s="80" t="s">
        <v>6855</v>
      </c>
      <c r="O4161" s="162"/>
      <c r="P4161" s="80" t="s">
        <v>3887</v>
      </c>
      <c r="Q4161" s="80"/>
      <c r="R4161" s="80"/>
      <c r="S4161" s="163"/>
      <c r="T4161" s="213"/>
      <c r="U4161" s="162"/>
      <c r="V4161" s="164"/>
      <c r="W4161" s="12" t="str">
        <f t="shared" si="860"/>
        <v>Mqtt1</v>
      </c>
      <c r="X4161" s="196" t="s">
        <v>10670</v>
      </c>
      <c r="Y4161" s="6" t="str">
        <f t="shared" si="854"/>
        <v>marpower/power-tag/compressor-2</v>
      </c>
      <c r="Z4161" s="103" t="str" cm="1">
        <f t="array" ref="Z4161">IF(COUNTIF(N4161,"spare"),"","$."&amp;_xlfn.REGEXEXTRACT(J4161,"^PT\d+[FQ]\d+_(.*)", 2))</f>
        <v>$.Active_Power_Phase_A</v>
      </c>
      <c r="AA4161" s="12">
        <f t="shared" si="859"/>
        <v>39</v>
      </c>
      <c r="AB4161" s="6" t="s">
        <v>195</v>
      </c>
      <c r="AC4161" s="103">
        <v>3054</v>
      </c>
      <c r="AJ4161" s="80"/>
      <c r="AK4161" s="113" t="s">
        <v>1425</v>
      </c>
      <c r="AN4161" s="80"/>
      <c r="AO4161" s="80"/>
      <c r="AP4161" s="80"/>
      <c r="AQ4161" s="80"/>
      <c r="AR4161" s="127"/>
      <c r="AS4161" s="80"/>
      <c r="AT4161" s="7"/>
      <c r="AU4161" s="7"/>
      <c r="AV4161" s="165"/>
      <c r="AW4161" s="166"/>
      <c r="AX4161" s="137"/>
      <c r="AY4161" s="147"/>
      <c r="AZ4161" s="167"/>
      <c r="BA4161" s="167"/>
      <c r="BB4161" s="147" t="str">
        <f t="shared" si="858"/>
        <v/>
      </c>
      <c r="BC4161" s="168"/>
      <c r="BD4161" s="165"/>
      <c r="BE4161" s="165"/>
      <c r="BF4161" s="165"/>
      <c r="BG4161" s="165"/>
      <c r="BH4161" s="165"/>
      <c r="BI4161" s="165"/>
      <c r="BJ4161" s="165"/>
      <c r="BK4161" s="165"/>
      <c r="BL4161" s="165"/>
      <c r="BM4161" s="165"/>
      <c r="BN4161" s="165"/>
      <c r="BO4161" s="165"/>
      <c r="BP4161" s="165"/>
      <c r="BQ4161" s="165"/>
      <c r="BS4161" s="6"/>
      <c r="BT4161" s="11"/>
      <c r="BU4161" s="6"/>
      <c r="BV4161" s="6"/>
    </row>
    <row r="4162" spans="1:74" ht="15.75" x14ac:dyDescent="0.25">
      <c r="A4162" s="52" t="s">
        <v>1422</v>
      </c>
      <c r="B4162" s="56"/>
      <c r="C4162" s="7" t="s">
        <v>118</v>
      </c>
      <c r="D4162" s="7" t="s">
        <v>6559</v>
      </c>
      <c r="E4162" s="7"/>
      <c r="F4162" s="64"/>
      <c r="G4162" s="6"/>
      <c r="H4162" s="6"/>
      <c r="I4162" s="10" t="s">
        <v>110</v>
      </c>
      <c r="J4162" s="11" t="s">
        <v>3334</v>
      </c>
      <c r="K4162" s="194" t="s">
        <v>510</v>
      </c>
      <c r="L4162" s="176"/>
      <c r="M4162" s="176">
        <v>1000</v>
      </c>
      <c r="N4162" s="80" t="s">
        <v>6855</v>
      </c>
      <c r="O4162" s="162"/>
      <c r="P4162" s="80" t="s">
        <v>3888</v>
      </c>
      <c r="Q4162" s="80"/>
      <c r="R4162" s="80"/>
      <c r="S4162" s="163"/>
      <c r="T4162" s="213"/>
      <c r="U4162" s="162"/>
      <c r="V4162" s="164"/>
      <c r="W4162" s="12" t="str">
        <f t="shared" si="860"/>
        <v>Mqtt1</v>
      </c>
      <c r="X4162" s="196" t="s">
        <v>10670</v>
      </c>
      <c r="Y4162" s="6" t="str">
        <f t="shared" si="854"/>
        <v>marpower/power-tag/compressor-2</v>
      </c>
      <c r="Z4162" s="103" t="str" cm="1">
        <f t="array" ref="Z4162">IF(COUNTIF(N4162,"spare"),"","$."&amp;_xlfn.REGEXEXTRACT(J4162,"^PT\d+[FQ]\d+_(.*)", 2))</f>
        <v>$.Active_Power_Phase_B</v>
      </c>
      <c r="AA4162" s="12">
        <f t="shared" si="859"/>
        <v>39</v>
      </c>
      <c r="AB4162" s="6" t="s">
        <v>195</v>
      </c>
      <c r="AC4162" s="103">
        <v>3056</v>
      </c>
      <c r="AJ4162" s="80"/>
      <c r="AK4162" s="113" t="s">
        <v>1425</v>
      </c>
      <c r="AN4162" s="80"/>
      <c r="AO4162" s="80"/>
      <c r="AP4162" s="80"/>
      <c r="AQ4162" s="80"/>
      <c r="AR4162" s="127"/>
      <c r="AS4162" s="80"/>
      <c r="AT4162" s="7"/>
      <c r="AU4162" s="7"/>
      <c r="AV4162" s="165"/>
      <c r="AW4162" s="166"/>
      <c r="AX4162" s="137"/>
      <c r="AY4162" s="147"/>
      <c r="AZ4162" s="167"/>
      <c r="BA4162" s="167"/>
      <c r="BB4162" s="147" t="str">
        <f t="shared" si="858"/>
        <v/>
      </c>
      <c r="BC4162" s="168"/>
      <c r="BD4162" s="165"/>
      <c r="BE4162" s="165"/>
      <c r="BF4162" s="165"/>
      <c r="BG4162" s="165"/>
      <c r="BH4162" s="165"/>
      <c r="BI4162" s="165"/>
      <c r="BJ4162" s="165"/>
      <c r="BK4162" s="165"/>
      <c r="BL4162" s="165"/>
      <c r="BM4162" s="165"/>
      <c r="BN4162" s="165"/>
      <c r="BO4162" s="165"/>
      <c r="BP4162" s="165"/>
      <c r="BQ4162" s="165"/>
      <c r="BS4162" s="6"/>
      <c r="BT4162" s="11"/>
      <c r="BU4162" s="6"/>
      <c r="BV4162" s="6"/>
    </row>
    <row r="4163" spans="1:74" ht="15.75" x14ac:dyDescent="0.25">
      <c r="A4163" s="52" t="s">
        <v>1422</v>
      </c>
      <c r="B4163" s="56"/>
      <c r="C4163" s="7" t="s">
        <v>118</v>
      </c>
      <c r="D4163" s="7" t="s">
        <v>6559</v>
      </c>
      <c r="E4163" s="7"/>
      <c r="F4163" s="64"/>
      <c r="G4163" s="6"/>
      <c r="H4163" s="6"/>
      <c r="I4163" s="10" t="s">
        <v>110</v>
      </c>
      <c r="J4163" s="11" t="s">
        <v>3335</v>
      </c>
      <c r="K4163" s="194" t="s">
        <v>510</v>
      </c>
      <c r="L4163" s="176"/>
      <c r="M4163" s="176">
        <v>1000</v>
      </c>
      <c r="N4163" s="80" t="s">
        <v>6855</v>
      </c>
      <c r="O4163" s="162"/>
      <c r="P4163" s="80" t="s">
        <v>3889</v>
      </c>
      <c r="Q4163" s="80"/>
      <c r="R4163" s="80"/>
      <c r="S4163" s="163"/>
      <c r="T4163" s="213"/>
      <c r="U4163" s="162"/>
      <c r="V4163" s="164"/>
      <c r="W4163" s="12" t="str">
        <f t="shared" si="860"/>
        <v>Mqtt1</v>
      </c>
      <c r="X4163" s="196" t="s">
        <v>10670</v>
      </c>
      <c r="Y4163" s="6" t="str">
        <f t="shared" si="854"/>
        <v>marpower/power-tag/compressor-2</v>
      </c>
      <c r="Z4163" s="103" t="str" cm="1">
        <f t="array" ref="Z4163">IF(COUNTIF(N4163,"spare"),"","$."&amp;_xlfn.REGEXEXTRACT(J4163,"^PT\d+[FQ]\d+_(.*)", 2))</f>
        <v>$.Active_Power_Phase_C</v>
      </c>
      <c r="AA4163" s="12">
        <f t="shared" si="859"/>
        <v>39</v>
      </c>
      <c r="AB4163" s="6" t="s">
        <v>195</v>
      </c>
      <c r="AC4163" s="103">
        <v>3058</v>
      </c>
      <c r="AJ4163" s="80"/>
      <c r="AK4163" s="113" t="s">
        <v>1425</v>
      </c>
      <c r="AN4163" s="80"/>
      <c r="AO4163" s="80"/>
      <c r="AP4163" s="80"/>
      <c r="AQ4163" s="80"/>
      <c r="AR4163" s="127"/>
      <c r="AS4163" s="80"/>
      <c r="AT4163" s="7"/>
      <c r="AU4163" s="7"/>
      <c r="AV4163" s="165"/>
      <c r="AW4163" s="166"/>
      <c r="AX4163" s="137"/>
      <c r="AY4163" s="147"/>
      <c r="AZ4163" s="167"/>
      <c r="BA4163" s="167"/>
      <c r="BB4163" s="147" t="str">
        <f t="shared" si="858"/>
        <v/>
      </c>
      <c r="BC4163" s="168"/>
      <c r="BD4163" s="165"/>
      <c r="BE4163" s="165"/>
      <c r="BF4163" s="165"/>
      <c r="BG4163" s="165"/>
      <c r="BH4163" s="165"/>
      <c r="BI4163" s="165"/>
      <c r="BJ4163" s="165"/>
      <c r="BK4163" s="165"/>
      <c r="BL4163" s="165"/>
      <c r="BM4163" s="165"/>
      <c r="BN4163" s="165"/>
      <c r="BO4163" s="165"/>
      <c r="BP4163" s="165"/>
      <c r="BQ4163" s="165"/>
      <c r="BS4163" s="6"/>
      <c r="BT4163" s="11"/>
      <c r="BU4163" s="6"/>
      <c r="BV4163" s="6"/>
    </row>
    <row r="4164" spans="1:74" ht="15.75" x14ac:dyDescent="0.25">
      <c r="A4164" s="52" t="s">
        <v>1422</v>
      </c>
      <c r="B4164" s="56"/>
      <c r="C4164" s="7" t="s">
        <v>118</v>
      </c>
      <c r="D4164" s="7" t="s">
        <v>6559</v>
      </c>
      <c r="E4164" s="7"/>
      <c r="F4164" s="64"/>
      <c r="G4164" s="6"/>
      <c r="H4164" s="6"/>
      <c r="I4164" s="10" t="s">
        <v>110</v>
      </c>
      <c r="J4164" s="11" t="s">
        <v>3336</v>
      </c>
      <c r="K4164" s="194" t="s">
        <v>510</v>
      </c>
      <c r="L4164" s="176"/>
      <c r="M4164" s="176">
        <v>1000</v>
      </c>
      <c r="N4164" s="80" t="s">
        <v>6855</v>
      </c>
      <c r="O4164" s="162"/>
      <c r="P4164" s="80" t="s">
        <v>3890</v>
      </c>
      <c r="Q4164" s="80"/>
      <c r="R4164" s="80"/>
      <c r="S4164" s="163"/>
      <c r="T4164" s="213"/>
      <c r="U4164" s="162"/>
      <c r="V4164" s="164"/>
      <c r="W4164" s="12" t="str">
        <f t="shared" si="860"/>
        <v>Mqtt1</v>
      </c>
      <c r="X4164" s="196" t="s">
        <v>10670</v>
      </c>
      <c r="Y4164" s="6" t="str">
        <f t="shared" si="854"/>
        <v>marpower/power-tag/compressor-2</v>
      </c>
      <c r="Z4164" s="103" t="str" cm="1">
        <f t="array" ref="Z4164">IF(COUNTIF(N4164,"spare"),"","$."&amp;_xlfn.REGEXEXTRACT(J4164,"^PT\d+[FQ]\d+_(.*)", 2))</f>
        <v>$.Total_Active_Power</v>
      </c>
      <c r="AA4164" s="12">
        <f t="shared" si="859"/>
        <v>39</v>
      </c>
      <c r="AB4164" s="6" t="s">
        <v>195</v>
      </c>
      <c r="AC4164" s="103">
        <v>3060</v>
      </c>
      <c r="AJ4164" s="80"/>
      <c r="AK4164" s="113" t="s">
        <v>1425</v>
      </c>
      <c r="AN4164" s="80"/>
      <c r="AO4164" s="80"/>
      <c r="AP4164" s="80"/>
      <c r="AQ4164" s="80"/>
      <c r="AR4164" s="127"/>
      <c r="AS4164" s="80"/>
      <c r="AT4164" s="7"/>
      <c r="AU4164" s="7"/>
      <c r="AV4164" s="165"/>
      <c r="AW4164" s="166"/>
      <c r="AX4164" s="137"/>
      <c r="AY4164" s="147"/>
      <c r="AZ4164" s="167"/>
      <c r="BA4164" s="167"/>
      <c r="BB4164" s="147" t="str">
        <f t="shared" si="858"/>
        <v/>
      </c>
      <c r="BC4164" s="168"/>
      <c r="BD4164" s="165"/>
      <c r="BE4164" s="165"/>
      <c r="BF4164" s="165"/>
      <c r="BG4164" s="165"/>
      <c r="BH4164" s="165"/>
      <c r="BI4164" s="165"/>
      <c r="BJ4164" s="165"/>
      <c r="BK4164" s="165"/>
      <c r="BL4164" s="165"/>
      <c r="BM4164" s="165"/>
      <c r="BN4164" s="165"/>
      <c r="BO4164" s="165"/>
      <c r="BP4164" s="165"/>
      <c r="BQ4164" s="165"/>
      <c r="BS4164" s="6"/>
      <c r="BT4164" s="11"/>
      <c r="BU4164" s="6"/>
      <c r="BV4164" s="6"/>
    </row>
    <row r="4165" spans="1:74" ht="15.75" x14ac:dyDescent="0.25">
      <c r="A4165" s="52" t="s">
        <v>1422</v>
      </c>
      <c r="B4165" s="56"/>
      <c r="C4165" s="7" t="s">
        <v>118</v>
      </c>
      <c r="D4165" s="7" t="s">
        <v>6559</v>
      </c>
      <c r="E4165" s="7"/>
      <c r="F4165" s="64"/>
      <c r="G4165" s="6"/>
      <c r="H4165" s="6"/>
      <c r="I4165" s="10" t="s">
        <v>110</v>
      </c>
      <c r="J4165" s="11" t="s">
        <v>3337</v>
      </c>
      <c r="K4165" s="194" t="s">
        <v>510</v>
      </c>
      <c r="L4165" s="176"/>
      <c r="M4165" s="176">
        <v>1000</v>
      </c>
      <c r="N4165" s="80" t="s">
        <v>6855</v>
      </c>
      <c r="O4165" s="162"/>
      <c r="P4165" s="80" t="s">
        <v>3891</v>
      </c>
      <c r="Q4165" s="80"/>
      <c r="R4165" s="80"/>
      <c r="S4165" s="163"/>
      <c r="T4165" s="213"/>
      <c r="U4165" s="162"/>
      <c r="V4165" s="164"/>
      <c r="W4165" s="12" t="str">
        <f t="shared" si="860"/>
        <v>Mqtt1</v>
      </c>
      <c r="X4165" s="196" t="s">
        <v>10670</v>
      </c>
      <c r="Y4165" s="6" t="str">
        <f t="shared" si="854"/>
        <v>marpower/power-tag/compressor-2</v>
      </c>
      <c r="Z4165" s="103" t="str" cm="1">
        <f t="array" ref="Z4165">IF(COUNTIF(N4165,"spare"),"","$."&amp;_xlfn.REGEXEXTRACT(J4165,"^PT\d+[FQ]\d+_(.*)", 2))</f>
        <v>$.Power_Factor_Phase_A</v>
      </c>
      <c r="AA4165" s="12">
        <f t="shared" si="859"/>
        <v>39</v>
      </c>
      <c r="AB4165" s="6" t="s">
        <v>195</v>
      </c>
      <c r="AC4165" s="103">
        <v>3078</v>
      </c>
      <c r="AJ4165" s="80"/>
      <c r="AK4165" s="113" t="s">
        <v>1426</v>
      </c>
      <c r="AN4165" s="80"/>
      <c r="AO4165" s="80"/>
      <c r="AP4165" s="80"/>
      <c r="AQ4165" s="80"/>
      <c r="AR4165" s="127"/>
      <c r="AS4165" s="80"/>
      <c r="AT4165" s="7"/>
      <c r="AU4165" s="7"/>
      <c r="AV4165" s="165"/>
      <c r="AW4165" s="166"/>
      <c r="AX4165" s="137"/>
      <c r="AY4165" s="147"/>
      <c r="AZ4165" s="167"/>
      <c r="BA4165" s="167"/>
      <c r="BB4165" s="147" t="str">
        <f t="shared" si="858"/>
        <v/>
      </c>
      <c r="BC4165" s="168"/>
      <c r="BD4165" s="165"/>
      <c r="BE4165" s="165"/>
      <c r="BF4165" s="165"/>
      <c r="BG4165" s="165"/>
      <c r="BH4165" s="165"/>
      <c r="BI4165" s="165"/>
      <c r="BJ4165" s="165"/>
      <c r="BK4165" s="165"/>
      <c r="BL4165" s="165"/>
      <c r="BM4165" s="165"/>
      <c r="BN4165" s="165"/>
      <c r="BO4165" s="165"/>
      <c r="BP4165" s="165"/>
      <c r="BQ4165" s="165"/>
      <c r="BS4165" s="6"/>
      <c r="BT4165" s="11"/>
      <c r="BU4165" s="6"/>
      <c r="BV4165" s="6"/>
    </row>
    <row r="4166" spans="1:74" ht="15.75" x14ac:dyDescent="0.25">
      <c r="A4166" s="52" t="s">
        <v>1422</v>
      </c>
      <c r="B4166" s="56"/>
      <c r="C4166" s="7" t="s">
        <v>118</v>
      </c>
      <c r="D4166" s="7" t="s">
        <v>6559</v>
      </c>
      <c r="E4166" s="7"/>
      <c r="F4166" s="64"/>
      <c r="G4166" s="6"/>
      <c r="H4166" s="6"/>
      <c r="I4166" s="10" t="s">
        <v>110</v>
      </c>
      <c r="J4166" s="11" t="s">
        <v>3338</v>
      </c>
      <c r="K4166" s="194" t="s">
        <v>510</v>
      </c>
      <c r="L4166" s="176"/>
      <c r="M4166" s="176">
        <v>1000</v>
      </c>
      <c r="N4166" s="80" t="s">
        <v>6855</v>
      </c>
      <c r="O4166" s="162"/>
      <c r="P4166" s="80" t="s">
        <v>3892</v>
      </c>
      <c r="Q4166" s="80"/>
      <c r="R4166" s="80"/>
      <c r="S4166" s="163"/>
      <c r="T4166" s="213"/>
      <c r="U4166" s="162"/>
      <c r="V4166" s="164"/>
      <c r="W4166" s="12" t="str">
        <f t="shared" si="860"/>
        <v>Mqtt1</v>
      </c>
      <c r="X4166" s="196" t="s">
        <v>10670</v>
      </c>
      <c r="Y4166" s="6" t="str">
        <f t="shared" si="854"/>
        <v>marpower/power-tag/compressor-2</v>
      </c>
      <c r="Z4166" s="103" t="str" cm="1">
        <f t="array" ref="Z4166">IF(COUNTIF(N4166,"spare"),"","$."&amp;_xlfn.REGEXEXTRACT(J4166,"^PT\d+[FQ]\d+_(.*)", 2))</f>
        <v>$.Power_Factor_Phase_B</v>
      </c>
      <c r="AA4166" s="12">
        <f t="shared" si="859"/>
        <v>39</v>
      </c>
      <c r="AB4166" s="6" t="s">
        <v>195</v>
      </c>
      <c r="AC4166" s="103">
        <v>3080</v>
      </c>
      <c r="AJ4166" s="80"/>
      <c r="AK4166" s="113" t="s">
        <v>1426</v>
      </c>
      <c r="AN4166" s="80"/>
      <c r="AO4166" s="80"/>
      <c r="AP4166" s="80"/>
      <c r="AQ4166" s="80"/>
      <c r="AR4166" s="127"/>
      <c r="AS4166" s="80"/>
      <c r="AT4166" s="7"/>
      <c r="AU4166" s="7"/>
      <c r="AV4166" s="165"/>
      <c r="AW4166" s="166"/>
      <c r="AX4166" s="137"/>
      <c r="AY4166" s="147"/>
      <c r="AZ4166" s="167"/>
      <c r="BA4166" s="167"/>
      <c r="BB4166" s="147" t="str">
        <f t="shared" si="858"/>
        <v/>
      </c>
      <c r="BC4166" s="168"/>
      <c r="BD4166" s="165"/>
      <c r="BE4166" s="165"/>
      <c r="BF4166" s="165"/>
      <c r="BG4166" s="165"/>
      <c r="BH4166" s="165"/>
      <c r="BI4166" s="165"/>
      <c r="BJ4166" s="165"/>
      <c r="BK4166" s="165"/>
      <c r="BL4166" s="165"/>
      <c r="BM4166" s="165"/>
      <c r="BN4166" s="165"/>
      <c r="BO4166" s="165"/>
      <c r="BP4166" s="165"/>
      <c r="BQ4166" s="165"/>
      <c r="BS4166" s="6"/>
      <c r="BT4166" s="11"/>
      <c r="BU4166" s="6"/>
      <c r="BV4166" s="6"/>
    </row>
    <row r="4167" spans="1:74" ht="15.75" x14ac:dyDescent="0.25">
      <c r="A4167" s="52" t="s">
        <v>1422</v>
      </c>
      <c r="B4167" s="56"/>
      <c r="C4167" s="7" t="s">
        <v>118</v>
      </c>
      <c r="D4167" s="7" t="s">
        <v>6559</v>
      </c>
      <c r="E4167" s="7"/>
      <c r="F4167" s="64"/>
      <c r="G4167" s="6"/>
      <c r="H4167" s="6"/>
      <c r="I4167" s="10" t="s">
        <v>110</v>
      </c>
      <c r="J4167" s="11" t="s">
        <v>3339</v>
      </c>
      <c r="K4167" s="194" t="s">
        <v>510</v>
      </c>
      <c r="L4167" s="176"/>
      <c r="M4167" s="176">
        <v>1000</v>
      </c>
      <c r="N4167" s="80" t="s">
        <v>6855</v>
      </c>
      <c r="O4167" s="162"/>
      <c r="P4167" s="80" t="s">
        <v>3893</v>
      </c>
      <c r="Q4167" s="80"/>
      <c r="R4167" s="80"/>
      <c r="S4167" s="163"/>
      <c r="T4167" s="213"/>
      <c r="U4167" s="162"/>
      <c r="V4167" s="164"/>
      <c r="W4167" s="12" t="str">
        <f t="shared" si="860"/>
        <v>Mqtt1</v>
      </c>
      <c r="X4167" s="196" t="s">
        <v>10670</v>
      </c>
      <c r="Y4167" s="6" t="str">
        <f t="shared" si="854"/>
        <v>marpower/power-tag/compressor-2</v>
      </c>
      <c r="Z4167" s="103" t="str" cm="1">
        <f t="array" ref="Z4167">IF(COUNTIF(N4167,"spare"),"","$."&amp;_xlfn.REGEXEXTRACT(J4167,"^PT\d+[FQ]\d+_(.*)", 2))</f>
        <v>$.Power_Factor_Phase_C</v>
      </c>
      <c r="AA4167" s="12">
        <f t="shared" si="859"/>
        <v>39</v>
      </c>
      <c r="AB4167" s="6" t="s">
        <v>195</v>
      </c>
      <c r="AC4167" s="103">
        <v>3082</v>
      </c>
      <c r="AJ4167" s="80"/>
      <c r="AK4167" s="113" t="s">
        <v>1426</v>
      </c>
      <c r="AN4167" s="80"/>
      <c r="AO4167" s="80"/>
      <c r="AP4167" s="80"/>
      <c r="AQ4167" s="80"/>
      <c r="AR4167" s="127"/>
      <c r="AS4167" s="80"/>
      <c r="AT4167" s="7"/>
      <c r="AU4167" s="7"/>
      <c r="AV4167" s="165"/>
      <c r="AW4167" s="166"/>
      <c r="AX4167" s="137"/>
      <c r="AY4167" s="147"/>
      <c r="AZ4167" s="167"/>
      <c r="BA4167" s="167"/>
      <c r="BB4167" s="147" t="str">
        <f t="shared" si="858"/>
        <v/>
      </c>
      <c r="BC4167" s="168"/>
      <c r="BD4167" s="165"/>
      <c r="BE4167" s="165"/>
      <c r="BF4167" s="165"/>
      <c r="BG4167" s="165"/>
      <c r="BH4167" s="165"/>
      <c r="BI4167" s="165"/>
      <c r="BJ4167" s="165"/>
      <c r="BK4167" s="165"/>
      <c r="BL4167" s="165"/>
      <c r="BM4167" s="165"/>
      <c r="BN4167" s="165"/>
      <c r="BO4167" s="165"/>
      <c r="BP4167" s="165"/>
      <c r="BQ4167" s="165"/>
      <c r="BS4167" s="6"/>
      <c r="BT4167" s="11"/>
      <c r="BU4167" s="6"/>
      <c r="BV4167" s="6"/>
    </row>
    <row r="4168" spans="1:74" ht="15.75" x14ac:dyDescent="0.25">
      <c r="A4168" s="52" t="s">
        <v>1422</v>
      </c>
      <c r="B4168" s="56"/>
      <c r="C4168" s="7" t="s">
        <v>118</v>
      </c>
      <c r="D4168" s="7" t="s">
        <v>6559</v>
      </c>
      <c r="E4168" s="7"/>
      <c r="F4168" s="64"/>
      <c r="G4168" s="6"/>
      <c r="H4168" s="6"/>
      <c r="I4168" s="10" t="s">
        <v>110</v>
      </c>
      <c r="J4168" s="11" t="s">
        <v>3340</v>
      </c>
      <c r="K4168" s="194" t="s">
        <v>510</v>
      </c>
      <c r="L4168" s="176"/>
      <c r="M4168" s="176">
        <v>1000</v>
      </c>
      <c r="N4168" s="80" t="s">
        <v>6855</v>
      </c>
      <c r="O4168" s="162"/>
      <c r="P4168" s="80" t="s">
        <v>3894</v>
      </c>
      <c r="Q4168" s="80"/>
      <c r="R4168" s="80"/>
      <c r="S4168" s="163"/>
      <c r="T4168" s="213"/>
      <c r="U4168" s="162"/>
      <c r="V4168" s="164"/>
      <c r="W4168" s="12" t="str">
        <f t="shared" si="860"/>
        <v>Mqtt1</v>
      </c>
      <c r="X4168" s="196" t="s">
        <v>10670</v>
      </c>
      <c r="Y4168" s="6" t="str">
        <f t="shared" si="854"/>
        <v>marpower/power-tag/compressor-2</v>
      </c>
      <c r="Z4168" s="103" t="str" cm="1">
        <f t="array" ref="Z4168">IF(COUNTIF(N4168,"spare"),"","$."&amp;_xlfn.REGEXEXTRACT(J4168,"^PT\d+[FQ]\d+_(.*)", 2))</f>
        <v>$.Total_Power_Factor</v>
      </c>
      <c r="AA4168" s="12">
        <f t="shared" si="859"/>
        <v>39</v>
      </c>
      <c r="AB4168" s="6" t="s">
        <v>195</v>
      </c>
      <c r="AC4168" s="103">
        <v>3084</v>
      </c>
      <c r="AJ4168" s="80"/>
      <c r="AK4168" s="113" t="s">
        <v>1426</v>
      </c>
      <c r="AN4168" s="80"/>
      <c r="AO4168" s="80"/>
      <c r="AP4168" s="80"/>
      <c r="AQ4168" s="80"/>
      <c r="AR4168" s="127"/>
      <c r="AS4168" s="80"/>
      <c r="AT4168" s="7"/>
      <c r="AU4168" s="7"/>
      <c r="AV4168" s="165"/>
      <c r="AW4168" s="166"/>
      <c r="AX4168" s="137"/>
      <c r="AY4168" s="147"/>
      <c r="AZ4168" s="167"/>
      <c r="BA4168" s="167"/>
      <c r="BB4168" s="147" t="str">
        <f t="shared" si="858"/>
        <v/>
      </c>
      <c r="BC4168" s="168"/>
      <c r="BD4168" s="165"/>
      <c r="BE4168" s="165"/>
      <c r="BF4168" s="165"/>
      <c r="BG4168" s="165"/>
      <c r="BH4168" s="165"/>
      <c r="BI4168" s="165"/>
      <c r="BJ4168" s="165"/>
      <c r="BK4168" s="165"/>
      <c r="BL4168" s="165"/>
      <c r="BM4168" s="165"/>
      <c r="BN4168" s="165"/>
      <c r="BO4168" s="165"/>
      <c r="BP4168" s="165"/>
      <c r="BQ4168" s="165"/>
      <c r="BS4168" s="6"/>
      <c r="BT4168" s="11"/>
      <c r="BU4168" s="6"/>
      <c r="BV4168" s="6"/>
    </row>
    <row r="4169" spans="1:74" ht="15.75" x14ac:dyDescent="0.25">
      <c r="A4169" s="52" t="s">
        <v>1422</v>
      </c>
      <c r="B4169" s="56"/>
      <c r="C4169" s="7" t="s">
        <v>118</v>
      </c>
      <c r="D4169" s="7" t="s">
        <v>6559</v>
      </c>
      <c r="E4169" s="7"/>
      <c r="F4169" s="64"/>
      <c r="G4169" s="6"/>
      <c r="H4169" s="6"/>
      <c r="I4169" s="10" t="s">
        <v>110</v>
      </c>
      <c r="J4169" s="11" t="s">
        <v>3341</v>
      </c>
      <c r="K4169" s="194" t="s">
        <v>510</v>
      </c>
      <c r="L4169" s="176"/>
      <c r="M4169" s="176">
        <v>1000</v>
      </c>
      <c r="N4169" s="80" t="s">
        <v>6855</v>
      </c>
      <c r="O4169" s="162"/>
      <c r="P4169" s="80" t="s">
        <v>3895</v>
      </c>
      <c r="Q4169" s="80"/>
      <c r="R4169" s="80"/>
      <c r="S4169" s="163"/>
      <c r="T4169" s="213"/>
      <c r="U4169" s="162"/>
      <c r="V4169" s="164"/>
      <c r="W4169" s="12" t="str">
        <f t="shared" si="860"/>
        <v>Mqtt1</v>
      </c>
      <c r="X4169" s="196" t="s">
        <v>10671</v>
      </c>
      <c r="Y4169" s="6" t="str">
        <f t="shared" si="854"/>
        <v>marpower/power-tag/circulation-pump-warm-water-adsorption-unit</v>
      </c>
      <c r="Z4169" s="103" t="str" cm="1">
        <f t="array" ref="Z4169">IF(COUNTIF(N4169,"spare"),"","$."&amp;_xlfn.REGEXEXTRACT(J4169,"^PT\d+[FQ]\d+_(.*)", 2))</f>
        <v>$.RMS_Current_Phase_A</v>
      </c>
      <c r="AA4169" s="12">
        <f>AA4154+1</f>
        <v>40</v>
      </c>
      <c r="AB4169" s="6" t="s">
        <v>195</v>
      </c>
      <c r="AC4169" s="103">
        <v>3000</v>
      </c>
      <c r="AJ4169" s="80"/>
      <c r="AK4169" s="113" t="s">
        <v>1423</v>
      </c>
      <c r="AN4169" s="80"/>
      <c r="AO4169" s="80"/>
      <c r="AP4169" s="80"/>
      <c r="AQ4169" s="80"/>
      <c r="AR4169" s="127"/>
      <c r="AS4169" s="80"/>
      <c r="AT4169" s="7"/>
      <c r="AU4169" s="7"/>
      <c r="AV4169" s="165"/>
      <c r="AW4169" s="166"/>
      <c r="AX4169" s="137"/>
      <c r="AY4169" s="147"/>
      <c r="AZ4169" s="167"/>
      <c r="BA4169" s="167"/>
      <c r="BB4169" s="147" t="str">
        <f t="shared" ref="BB4169:BB4183" si="861">IF(ISNUMBER(AM4169),"1","")</f>
        <v/>
      </c>
      <c r="BC4169" s="168"/>
      <c r="BD4169" s="165"/>
      <c r="BE4169" s="165"/>
      <c r="BF4169" s="165"/>
      <c r="BG4169" s="165"/>
      <c r="BH4169" s="165"/>
      <c r="BI4169" s="165"/>
      <c r="BJ4169" s="165"/>
      <c r="BK4169" s="165"/>
      <c r="BL4169" s="165"/>
      <c r="BM4169" s="165"/>
      <c r="BN4169" s="165"/>
      <c r="BO4169" s="165"/>
      <c r="BP4169" s="165"/>
      <c r="BQ4169" s="165"/>
      <c r="BS4169" s="6"/>
      <c r="BT4169" s="11"/>
      <c r="BU4169" s="6"/>
      <c r="BV4169" s="6"/>
    </row>
    <row r="4170" spans="1:74" ht="15.75" x14ac:dyDescent="0.25">
      <c r="A4170" s="52" t="s">
        <v>1422</v>
      </c>
      <c r="B4170" s="56"/>
      <c r="C4170" s="7" t="s">
        <v>118</v>
      </c>
      <c r="D4170" s="7" t="s">
        <v>6559</v>
      </c>
      <c r="E4170" s="7"/>
      <c r="F4170" s="64"/>
      <c r="G4170" s="6"/>
      <c r="H4170" s="6"/>
      <c r="I4170" s="10" t="s">
        <v>110</v>
      </c>
      <c r="J4170" s="11" t="s">
        <v>3342</v>
      </c>
      <c r="K4170" s="194" t="s">
        <v>510</v>
      </c>
      <c r="L4170" s="176"/>
      <c r="M4170" s="176">
        <v>1000</v>
      </c>
      <c r="N4170" s="80" t="s">
        <v>6855</v>
      </c>
      <c r="O4170" s="162"/>
      <c r="P4170" s="80" t="s">
        <v>3896</v>
      </c>
      <c r="Q4170" s="80"/>
      <c r="R4170" s="80"/>
      <c r="S4170" s="163"/>
      <c r="T4170" s="213"/>
      <c r="U4170" s="162"/>
      <c r="V4170" s="164"/>
      <c r="W4170" s="12" t="str">
        <f t="shared" si="860"/>
        <v>Mqtt1</v>
      </c>
      <c r="X4170" s="196" t="s">
        <v>10671</v>
      </c>
      <c r="Y4170" s="6" t="str">
        <f t="shared" si="854"/>
        <v>marpower/power-tag/circulation-pump-warm-water-adsorption-unit</v>
      </c>
      <c r="Z4170" s="103" t="str" cm="1">
        <f t="array" ref="Z4170">IF(COUNTIF(N4170,"spare"),"","$."&amp;_xlfn.REGEXEXTRACT(J4170,"^PT\d+[FQ]\d+_(.*)", 2))</f>
        <v>$.RMS_Current_Phase_B</v>
      </c>
      <c r="AA4170" s="12">
        <f t="shared" ref="AA4170:AA4183" si="862">AA4155+1</f>
        <v>40</v>
      </c>
      <c r="AB4170" s="6" t="s">
        <v>195</v>
      </c>
      <c r="AC4170" s="103">
        <v>3002</v>
      </c>
      <c r="AJ4170" s="80"/>
      <c r="AK4170" s="113" t="s">
        <v>1423</v>
      </c>
      <c r="AN4170" s="80"/>
      <c r="AO4170" s="80"/>
      <c r="AP4170" s="80"/>
      <c r="AQ4170" s="80"/>
      <c r="AR4170" s="127"/>
      <c r="AS4170" s="80"/>
      <c r="AT4170" s="7"/>
      <c r="AU4170" s="7"/>
      <c r="AV4170" s="165"/>
      <c r="AW4170" s="166"/>
      <c r="AX4170" s="137"/>
      <c r="AY4170" s="147"/>
      <c r="AZ4170" s="167"/>
      <c r="BA4170" s="167"/>
      <c r="BB4170" s="147" t="str">
        <f t="shared" si="861"/>
        <v/>
      </c>
      <c r="BC4170" s="168"/>
      <c r="BD4170" s="165"/>
      <c r="BE4170" s="165"/>
      <c r="BF4170" s="165"/>
      <c r="BG4170" s="165"/>
      <c r="BH4170" s="165"/>
      <c r="BI4170" s="165"/>
      <c r="BJ4170" s="165"/>
      <c r="BK4170" s="165"/>
      <c r="BL4170" s="165"/>
      <c r="BM4170" s="165"/>
      <c r="BN4170" s="165"/>
      <c r="BO4170" s="165"/>
      <c r="BP4170" s="165"/>
      <c r="BQ4170" s="165"/>
      <c r="BS4170" s="6"/>
      <c r="BT4170" s="11"/>
      <c r="BU4170" s="6"/>
      <c r="BV4170" s="6"/>
    </row>
    <row r="4171" spans="1:74" ht="15.75" x14ac:dyDescent="0.25">
      <c r="A4171" s="52" t="s">
        <v>1422</v>
      </c>
      <c r="B4171" s="56"/>
      <c r="C4171" s="7" t="s">
        <v>118</v>
      </c>
      <c r="D4171" s="7" t="s">
        <v>6559</v>
      </c>
      <c r="E4171" s="7"/>
      <c r="F4171" s="64"/>
      <c r="G4171" s="6"/>
      <c r="H4171" s="6"/>
      <c r="I4171" s="10" t="s">
        <v>110</v>
      </c>
      <c r="J4171" s="11" t="s">
        <v>3343</v>
      </c>
      <c r="K4171" s="194" t="s">
        <v>510</v>
      </c>
      <c r="L4171" s="176"/>
      <c r="M4171" s="176">
        <v>1000</v>
      </c>
      <c r="N4171" s="80" t="s">
        <v>6855</v>
      </c>
      <c r="O4171" s="162"/>
      <c r="P4171" s="80" t="s">
        <v>3897</v>
      </c>
      <c r="Q4171" s="80"/>
      <c r="R4171" s="80"/>
      <c r="S4171" s="163"/>
      <c r="T4171" s="213"/>
      <c r="U4171" s="162"/>
      <c r="V4171" s="164"/>
      <c r="W4171" s="12" t="str">
        <f t="shared" si="860"/>
        <v>Mqtt1</v>
      </c>
      <c r="X4171" s="196" t="s">
        <v>10671</v>
      </c>
      <c r="Y4171" s="6" t="str">
        <f t="shared" ref="Y4171:Y4234" si="863">LOWER(_xlfn.CONCAT("marpower/",SUBSTITUTE(SUBSTITUTE("power-tag/" &amp; X4171," ","-"),"_","-")))</f>
        <v>marpower/power-tag/circulation-pump-warm-water-adsorption-unit</v>
      </c>
      <c r="Z4171" s="103" t="str" cm="1">
        <f t="array" ref="Z4171">IF(COUNTIF(N4171,"spare"),"","$."&amp;_xlfn.REGEXEXTRACT(J4171,"^PT\d+[FQ]\d+_(.*)", 2))</f>
        <v>$.RMS_Current_Phase_C</v>
      </c>
      <c r="AA4171" s="12">
        <f t="shared" si="862"/>
        <v>40</v>
      </c>
      <c r="AB4171" s="6" t="s">
        <v>195</v>
      </c>
      <c r="AC4171" s="103">
        <v>3004</v>
      </c>
      <c r="AJ4171" s="80"/>
      <c r="AK4171" s="113" t="s">
        <v>1423</v>
      </c>
      <c r="AN4171" s="80"/>
      <c r="AO4171" s="80"/>
      <c r="AP4171" s="80"/>
      <c r="AQ4171" s="80"/>
      <c r="AR4171" s="127"/>
      <c r="AS4171" s="80"/>
      <c r="AT4171" s="7"/>
      <c r="AU4171" s="7"/>
      <c r="AV4171" s="165"/>
      <c r="AW4171" s="166"/>
      <c r="AX4171" s="137"/>
      <c r="AY4171" s="147"/>
      <c r="AZ4171" s="167"/>
      <c r="BA4171" s="167"/>
      <c r="BB4171" s="147" t="str">
        <f t="shared" si="861"/>
        <v/>
      </c>
      <c r="BC4171" s="168"/>
      <c r="BD4171" s="165"/>
      <c r="BE4171" s="165"/>
      <c r="BF4171" s="165"/>
      <c r="BG4171" s="165"/>
      <c r="BH4171" s="165"/>
      <c r="BI4171" s="165"/>
      <c r="BJ4171" s="165"/>
      <c r="BK4171" s="165"/>
      <c r="BL4171" s="165"/>
      <c r="BM4171" s="165"/>
      <c r="BN4171" s="165"/>
      <c r="BO4171" s="165"/>
      <c r="BP4171" s="165"/>
      <c r="BQ4171" s="165"/>
      <c r="BS4171" s="6"/>
      <c r="BT4171" s="11"/>
      <c r="BU4171" s="6"/>
      <c r="BV4171" s="6"/>
    </row>
    <row r="4172" spans="1:74" ht="15.75" x14ac:dyDescent="0.25">
      <c r="A4172" s="52" t="s">
        <v>1422</v>
      </c>
      <c r="B4172" s="56"/>
      <c r="C4172" s="7" t="s">
        <v>118</v>
      </c>
      <c r="D4172" s="7" t="s">
        <v>6559</v>
      </c>
      <c r="E4172" s="7"/>
      <c r="F4172" s="64"/>
      <c r="G4172" s="6"/>
      <c r="H4172" s="6"/>
      <c r="I4172" s="10" t="s">
        <v>110</v>
      </c>
      <c r="J4172" s="11" t="s">
        <v>3344</v>
      </c>
      <c r="K4172" s="194" t="s">
        <v>510</v>
      </c>
      <c r="L4172" s="176"/>
      <c r="M4172" s="176">
        <v>1000</v>
      </c>
      <c r="N4172" s="80" t="s">
        <v>6855</v>
      </c>
      <c r="O4172" s="162"/>
      <c r="P4172" s="80" t="s">
        <v>3898</v>
      </c>
      <c r="Q4172" s="80"/>
      <c r="R4172" s="80"/>
      <c r="S4172" s="163"/>
      <c r="T4172" s="213"/>
      <c r="U4172" s="162"/>
      <c r="V4172" s="164"/>
      <c r="W4172" s="12" t="str">
        <f t="shared" si="860"/>
        <v>Mqtt1</v>
      </c>
      <c r="X4172" s="196" t="s">
        <v>10671</v>
      </c>
      <c r="Y4172" s="6" t="str">
        <f t="shared" si="863"/>
        <v>marpower/power-tag/circulation-pump-warm-water-adsorption-unit</v>
      </c>
      <c r="Z4172" s="103" t="str" cm="1">
        <f t="array" ref="Z4172">IF(COUNTIF(N4172,"spare"),"","$."&amp;_xlfn.REGEXEXTRACT(J4172,"^PT\d+[FQ]\d+_(.*)", 2))</f>
        <v>$.RMS_Current_Phase_Neut</v>
      </c>
      <c r="AA4172" s="12">
        <f t="shared" si="862"/>
        <v>40</v>
      </c>
      <c r="AB4172" s="6" t="s">
        <v>195</v>
      </c>
      <c r="AC4172" s="103">
        <v>3006</v>
      </c>
      <c r="AJ4172" s="80"/>
      <c r="AK4172" s="113" t="s">
        <v>1423</v>
      </c>
      <c r="AN4172" s="80"/>
      <c r="AO4172" s="80"/>
      <c r="AP4172" s="80"/>
      <c r="AQ4172" s="80"/>
      <c r="AR4172" s="127"/>
      <c r="AS4172" s="80"/>
      <c r="AT4172" s="7"/>
      <c r="AU4172" s="7"/>
      <c r="AV4172" s="165"/>
      <c r="AW4172" s="166"/>
      <c r="AX4172" s="137"/>
      <c r="AY4172" s="147"/>
      <c r="AZ4172" s="167"/>
      <c r="BA4172" s="167"/>
      <c r="BB4172" s="147" t="str">
        <f t="shared" si="861"/>
        <v/>
      </c>
      <c r="BC4172" s="168"/>
      <c r="BD4172" s="165"/>
      <c r="BE4172" s="165"/>
      <c r="BF4172" s="165"/>
      <c r="BG4172" s="165"/>
      <c r="BH4172" s="165"/>
      <c r="BI4172" s="165"/>
      <c r="BJ4172" s="165"/>
      <c r="BK4172" s="165"/>
      <c r="BL4172" s="165"/>
      <c r="BM4172" s="165"/>
      <c r="BN4172" s="165"/>
      <c r="BO4172" s="165"/>
      <c r="BP4172" s="165"/>
      <c r="BQ4172" s="165"/>
      <c r="BS4172" s="6"/>
      <c r="BT4172" s="11"/>
      <c r="BU4172" s="6"/>
      <c r="BV4172" s="6"/>
    </row>
    <row r="4173" spans="1:74" ht="15.75" x14ac:dyDescent="0.25">
      <c r="A4173" s="52" t="s">
        <v>1422</v>
      </c>
      <c r="B4173" s="56"/>
      <c r="C4173" s="7" t="s">
        <v>118</v>
      </c>
      <c r="D4173" s="7" t="s">
        <v>6559</v>
      </c>
      <c r="E4173" s="7"/>
      <c r="F4173" s="64"/>
      <c r="G4173" s="6"/>
      <c r="H4173" s="6"/>
      <c r="I4173" s="10" t="s">
        <v>110</v>
      </c>
      <c r="J4173" s="11" t="s">
        <v>8368</v>
      </c>
      <c r="K4173" s="194" t="s">
        <v>510</v>
      </c>
      <c r="L4173" s="176"/>
      <c r="M4173" s="176">
        <v>1000</v>
      </c>
      <c r="N4173" s="80" t="s">
        <v>6855</v>
      </c>
      <c r="O4173" s="162"/>
      <c r="P4173" s="80" t="s">
        <v>3899</v>
      </c>
      <c r="Q4173" s="80"/>
      <c r="R4173" s="80"/>
      <c r="S4173" s="163"/>
      <c r="T4173" s="213"/>
      <c r="U4173" s="162"/>
      <c r="V4173" s="164"/>
      <c r="W4173" s="12" t="str">
        <f t="shared" si="860"/>
        <v>Mqtt1</v>
      </c>
      <c r="X4173" s="196" t="s">
        <v>10671</v>
      </c>
      <c r="Y4173" s="6" t="str">
        <f t="shared" si="863"/>
        <v>marpower/power-tag/circulation-pump-warm-water-adsorption-unit</v>
      </c>
      <c r="Z4173" s="103" t="str" cm="1">
        <f t="array" ref="Z4173">IF(COUNTIF(N4173,"spare"),"","$."&amp;_xlfn.REGEXEXTRACT(J4173,"^PT\d+[FQ]\d+_(.*)", 2))</f>
        <v>$.RMS_Voltage_A_N</v>
      </c>
      <c r="AA4173" s="12">
        <f t="shared" si="862"/>
        <v>40</v>
      </c>
      <c r="AB4173" s="6" t="s">
        <v>195</v>
      </c>
      <c r="AC4173" s="103">
        <v>3028</v>
      </c>
      <c r="AJ4173" s="80"/>
      <c r="AK4173" s="113" t="s">
        <v>1424</v>
      </c>
      <c r="AN4173" s="80"/>
      <c r="AO4173" s="80"/>
      <c r="AP4173" s="80"/>
      <c r="AQ4173" s="80"/>
      <c r="AR4173" s="127"/>
      <c r="AS4173" s="80"/>
      <c r="AT4173" s="7"/>
      <c r="AU4173" s="7"/>
      <c r="AV4173" s="165"/>
      <c r="AW4173" s="166"/>
      <c r="AX4173" s="137"/>
      <c r="AY4173" s="147"/>
      <c r="AZ4173" s="167"/>
      <c r="BA4173" s="167"/>
      <c r="BB4173" s="147" t="str">
        <f t="shared" si="861"/>
        <v/>
      </c>
      <c r="BC4173" s="168"/>
      <c r="BD4173" s="165"/>
      <c r="BE4173" s="165"/>
      <c r="BF4173" s="165"/>
      <c r="BG4173" s="165"/>
      <c r="BH4173" s="165"/>
      <c r="BI4173" s="165"/>
      <c r="BJ4173" s="165"/>
      <c r="BK4173" s="165"/>
      <c r="BL4173" s="165"/>
      <c r="BM4173" s="165"/>
      <c r="BN4173" s="165"/>
      <c r="BO4173" s="165"/>
      <c r="BP4173" s="165"/>
      <c r="BQ4173" s="165"/>
      <c r="BS4173" s="6"/>
      <c r="BT4173" s="11"/>
      <c r="BU4173" s="6"/>
      <c r="BV4173" s="6"/>
    </row>
    <row r="4174" spans="1:74" ht="15.75" x14ac:dyDescent="0.25">
      <c r="A4174" s="52" t="s">
        <v>1422</v>
      </c>
      <c r="B4174" s="56"/>
      <c r="C4174" s="7" t="s">
        <v>118</v>
      </c>
      <c r="D4174" s="7" t="s">
        <v>6559</v>
      </c>
      <c r="E4174" s="7"/>
      <c r="F4174" s="64"/>
      <c r="G4174" s="6"/>
      <c r="H4174" s="6"/>
      <c r="I4174" s="10" t="s">
        <v>110</v>
      </c>
      <c r="J4174" s="11" t="s">
        <v>8545</v>
      </c>
      <c r="K4174" s="194" t="s">
        <v>510</v>
      </c>
      <c r="L4174" s="176"/>
      <c r="M4174" s="176">
        <v>1000</v>
      </c>
      <c r="N4174" s="80" t="s">
        <v>6855</v>
      </c>
      <c r="O4174" s="162"/>
      <c r="P4174" s="80" t="s">
        <v>3900</v>
      </c>
      <c r="Q4174" s="80"/>
      <c r="R4174" s="80"/>
      <c r="S4174" s="163"/>
      <c r="T4174" s="213"/>
      <c r="U4174" s="162"/>
      <c r="V4174" s="164"/>
      <c r="W4174" s="12" t="str">
        <f t="shared" si="860"/>
        <v>Mqtt1</v>
      </c>
      <c r="X4174" s="196" t="s">
        <v>10671</v>
      </c>
      <c r="Y4174" s="6" t="str">
        <f t="shared" si="863"/>
        <v>marpower/power-tag/circulation-pump-warm-water-adsorption-unit</v>
      </c>
      <c r="Z4174" s="103" t="str" cm="1">
        <f t="array" ref="Z4174">IF(COUNTIF(N4174,"spare"),"","$."&amp;_xlfn.REGEXEXTRACT(J4174,"^PT\d+[FQ]\d+_(.*)", 2))</f>
        <v>$.RMS_Voltage_B_N</v>
      </c>
      <c r="AA4174" s="12">
        <f t="shared" si="862"/>
        <v>40</v>
      </c>
      <c r="AB4174" s="6" t="s">
        <v>195</v>
      </c>
      <c r="AC4174" s="103">
        <v>3030</v>
      </c>
      <c r="AJ4174" s="80"/>
      <c r="AK4174" s="113" t="s">
        <v>1424</v>
      </c>
      <c r="AN4174" s="80"/>
      <c r="AO4174" s="80"/>
      <c r="AP4174" s="80"/>
      <c r="AQ4174" s="80"/>
      <c r="AR4174" s="127"/>
      <c r="AS4174" s="80"/>
      <c r="AT4174" s="7"/>
      <c r="AU4174" s="7"/>
      <c r="AV4174" s="165"/>
      <c r="AW4174" s="166"/>
      <c r="AX4174" s="137"/>
      <c r="AY4174" s="147"/>
      <c r="AZ4174" s="167"/>
      <c r="BA4174" s="167"/>
      <c r="BB4174" s="147" t="str">
        <f t="shared" si="861"/>
        <v/>
      </c>
      <c r="BC4174" s="168"/>
      <c r="BD4174" s="165"/>
      <c r="BE4174" s="165"/>
      <c r="BF4174" s="165"/>
      <c r="BG4174" s="165"/>
      <c r="BH4174" s="165"/>
      <c r="BI4174" s="165"/>
      <c r="BJ4174" s="165"/>
      <c r="BK4174" s="165"/>
      <c r="BL4174" s="165"/>
      <c r="BM4174" s="165"/>
      <c r="BN4174" s="165"/>
      <c r="BO4174" s="165"/>
      <c r="BP4174" s="165"/>
      <c r="BQ4174" s="165"/>
      <c r="BS4174" s="6"/>
      <c r="BT4174" s="11"/>
      <c r="BU4174" s="6"/>
      <c r="BV4174" s="6"/>
    </row>
    <row r="4175" spans="1:74" ht="15.75" x14ac:dyDescent="0.25">
      <c r="A4175" s="52" t="s">
        <v>1422</v>
      </c>
      <c r="B4175" s="56"/>
      <c r="C4175" s="7" t="s">
        <v>118</v>
      </c>
      <c r="D4175" s="7" t="s">
        <v>6559</v>
      </c>
      <c r="E4175" s="7"/>
      <c r="F4175" s="64"/>
      <c r="G4175" s="6"/>
      <c r="H4175" s="6"/>
      <c r="I4175" s="10" t="s">
        <v>110</v>
      </c>
      <c r="J4175" s="11" t="s">
        <v>8722</v>
      </c>
      <c r="K4175" s="194" t="s">
        <v>510</v>
      </c>
      <c r="L4175" s="176"/>
      <c r="M4175" s="176">
        <v>1000</v>
      </c>
      <c r="N4175" s="80" t="s">
        <v>6855</v>
      </c>
      <c r="O4175" s="162"/>
      <c r="P4175" s="80" t="s">
        <v>3901</v>
      </c>
      <c r="Q4175" s="80"/>
      <c r="R4175" s="80"/>
      <c r="S4175" s="163"/>
      <c r="T4175" s="213"/>
      <c r="U4175" s="162"/>
      <c r="V4175" s="164"/>
      <c r="W4175" s="12" t="str">
        <f t="shared" si="860"/>
        <v>Mqtt1</v>
      </c>
      <c r="X4175" s="196" t="s">
        <v>10671</v>
      </c>
      <c r="Y4175" s="6" t="str">
        <f t="shared" si="863"/>
        <v>marpower/power-tag/circulation-pump-warm-water-adsorption-unit</v>
      </c>
      <c r="Z4175" s="103" t="str" cm="1">
        <f t="array" ref="Z4175">IF(COUNTIF(N4175,"spare"),"","$."&amp;_xlfn.REGEXEXTRACT(J4175,"^PT\d+[FQ]\d+_(.*)", 2))</f>
        <v>$.RMS_Voltage_C_N</v>
      </c>
      <c r="AA4175" s="12">
        <f t="shared" si="862"/>
        <v>40</v>
      </c>
      <c r="AB4175" s="6" t="s">
        <v>195</v>
      </c>
      <c r="AC4175" s="103">
        <v>3032</v>
      </c>
      <c r="AJ4175" s="80"/>
      <c r="AK4175" s="113" t="s">
        <v>1424</v>
      </c>
      <c r="AN4175" s="80"/>
      <c r="AO4175" s="80"/>
      <c r="AP4175" s="80"/>
      <c r="AQ4175" s="80"/>
      <c r="AR4175" s="127"/>
      <c r="AS4175" s="80"/>
      <c r="AT4175" s="7"/>
      <c r="AU4175" s="7"/>
      <c r="AV4175" s="165"/>
      <c r="AW4175" s="166"/>
      <c r="AX4175" s="137"/>
      <c r="AY4175" s="147"/>
      <c r="AZ4175" s="167"/>
      <c r="BA4175" s="167"/>
      <c r="BB4175" s="147" t="str">
        <f t="shared" si="861"/>
        <v/>
      </c>
      <c r="BC4175" s="168"/>
      <c r="BD4175" s="165"/>
      <c r="BE4175" s="165"/>
      <c r="BF4175" s="165"/>
      <c r="BG4175" s="165"/>
      <c r="BH4175" s="165"/>
      <c r="BI4175" s="165"/>
      <c r="BJ4175" s="165"/>
      <c r="BK4175" s="165"/>
      <c r="BL4175" s="165"/>
      <c r="BM4175" s="165"/>
      <c r="BN4175" s="165"/>
      <c r="BO4175" s="165"/>
      <c r="BP4175" s="165"/>
      <c r="BQ4175" s="165"/>
      <c r="BS4175" s="6"/>
      <c r="BT4175" s="11"/>
      <c r="BU4175" s="6"/>
      <c r="BV4175" s="6"/>
    </row>
    <row r="4176" spans="1:74" ht="15.75" x14ac:dyDescent="0.25">
      <c r="A4176" s="52" t="s">
        <v>1422</v>
      </c>
      <c r="B4176" s="56"/>
      <c r="C4176" s="7" t="s">
        <v>118</v>
      </c>
      <c r="D4176" s="7" t="s">
        <v>6559</v>
      </c>
      <c r="E4176" s="7"/>
      <c r="F4176" s="64"/>
      <c r="G4176" s="6"/>
      <c r="H4176" s="6"/>
      <c r="I4176" s="10" t="s">
        <v>110</v>
      </c>
      <c r="J4176" s="11" t="s">
        <v>3345</v>
      </c>
      <c r="K4176" s="194" t="s">
        <v>510</v>
      </c>
      <c r="L4176" s="176"/>
      <c r="M4176" s="176">
        <v>1000</v>
      </c>
      <c r="N4176" s="80" t="s">
        <v>6855</v>
      </c>
      <c r="O4176" s="162"/>
      <c r="P4176" s="80" t="s">
        <v>3902</v>
      </c>
      <c r="Q4176" s="80"/>
      <c r="R4176" s="80"/>
      <c r="S4176" s="163"/>
      <c r="T4176" s="213"/>
      <c r="U4176" s="162"/>
      <c r="V4176" s="164"/>
      <c r="W4176" s="12" t="str">
        <f t="shared" si="860"/>
        <v>Mqtt1</v>
      </c>
      <c r="X4176" s="196" t="s">
        <v>10671</v>
      </c>
      <c r="Y4176" s="6" t="str">
        <f t="shared" si="863"/>
        <v>marpower/power-tag/circulation-pump-warm-water-adsorption-unit</v>
      </c>
      <c r="Z4176" s="103" t="str" cm="1">
        <f t="array" ref="Z4176">IF(COUNTIF(N4176,"spare"),"","$."&amp;_xlfn.REGEXEXTRACT(J4176,"^PT\d+[FQ]\d+_(.*)", 2))</f>
        <v>$.Active_Power_Phase_A</v>
      </c>
      <c r="AA4176" s="12">
        <f t="shared" si="862"/>
        <v>40</v>
      </c>
      <c r="AB4176" s="6" t="s">
        <v>195</v>
      </c>
      <c r="AC4176" s="103">
        <v>3054</v>
      </c>
      <c r="AJ4176" s="80"/>
      <c r="AK4176" s="113" t="s">
        <v>1425</v>
      </c>
      <c r="AN4176" s="80"/>
      <c r="AO4176" s="80"/>
      <c r="AP4176" s="80"/>
      <c r="AQ4176" s="80"/>
      <c r="AR4176" s="127"/>
      <c r="AS4176" s="80"/>
      <c r="AT4176" s="7"/>
      <c r="AU4176" s="7"/>
      <c r="AV4176" s="165"/>
      <c r="AW4176" s="166"/>
      <c r="AX4176" s="137"/>
      <c r="AY4176" s="147"/>
      <c r="AZ4176" s="167"/>
      <c r="BA4176" s="167"/>
      <c r="BB4176" s="147" t="str">
        <f t="shared" si="861"/>
        <v/>
      </c>
      <c r="BC4176" s="168"/>
      <c r="BD4176" s="165"/>
      <c r="BE4176" s="165"/>
      <c r="BF4176" s="165"/>
      <c r="BG4176" s="165"/>
      <c r="BH4176" s="165"/>
      <c r="BI4176" s="165"/>
      <c r="BJ4176" s="165"/>
      <c r="BK4176" s="165"/>
      <c r="BL4176" s="165"/>
      <c r="BM4176" s="165"/>
      <c r="BN4176" s="165"/>
      <c r="BO4176" s="165"/>
      <c r="BP4176" s="165"/>
      <c r="BQ4176" s="165"/>
      <c r="BS4176" s="6"/>
      <c r="BT4176" s="11"/>
      <c r="BU4176" s="6"/>
      <c r="BV4176" s="6"/>
    </row>
    <row r="4177" spans="1:74" ht="15.75" x14ac:dyDescent="0.25">
      <c r="A4177" s="52" t="s">
        <v>1422</v>
      </c>
      <c r="B4177" s="56"/>
      <c r="C4177" s="7" t="s">
        <v>118</v>
      </c>
      <c r="D4177" s="7" t="s">
        <v>6559</v>
      </c>
      <c r="E4177" s="7"/>
      <c r="F4177" s="64"/>
      <c r="G4177" s="6"/>
      <c r="H4177" s="6"/>
      <c r="I4177" s="10" t="s">
        <v>110</v>
      </c>
      <c r="J4177" s="11" t="s">
        <v>3346</v>
      </c>
      <c r="K4177" s="194" t="s">
        <v>510</v>
      </c>
      <c r="L4177" s="176"/>
      <c r="M4177" s="176">
        <v>1000</v>
      </c>
      <c r="N4177" s="80" t="s">
        <v>6855</v>
      </c>
      <c r="O4177" s="162"/>
      <c r="P4177" s="80" t="s">
        <v>3903</v>
      </c>
      <c r="Q4177" s="80"/>
      <c r="R4177" s="80"/>
      <c r="S4177" s="163"/>
      <c r="T4177" s="213"/>
      <c r="U4177" s="162"/>
      <c r="V4177" s="164"/>
      <c r="W4177" s="12" t="str">
        <f t="shared" si="860"/>
        <v>Mqtt1</v>
      </c>
      <c r="X4177" s="196" t="s">
        <v>10671</v>
      </c>
      <c r="Y4177" s="6" t="str">
        <f t="shared" si="863"/>
        <v>marpower/power-tag/circulation-pump-warm-water-adsorption-unit</v>
      </c>
      <c r="Z4177" s="103" t="str" cm="1">
        <f t="array" ref="Z4177">IF(COUNTIF(N4177,"spare"),"","$."&amp;_xlfn.REGEXEXTRACT(J4177,"^PT\d+[FQ]\d+_(.*)", 2))</f>
        <v>$.Active_Power_Phase_B</v>
      </c>
      <c r="AA4177" s="12">
        <f t="shared" si="862"/>
        <v>40</v>
      </c>
      <c r="AB4177" s="6" t="s">
        <v>195</v>
      </c>
      <c r="AC4177" s="103">
        <v>3056</v>
      </c>
      <c r="AJ4177" s="80"/>
      <c r="AK4177" s="113" t="s">
        <v>1425</v>
      </c>
      <c r="AN4177" s="80"/>
      <c r="AO4177" s="80"/>
      <c r="AP4177" s="80"/>
      <c r="AQ4177" s="80"/>
      <c r="AR4177" s="127"/>
      <c r="AS4177" s="80"/>
      <c r="AT4177" s="7"/>
      <c r="AU4177" s="7"/>
      <c r="AV4177" s="165"/>
      <c r="AW4177" s="166"/>
      <c r="AX4177" s="137"/>
      <c r="AY4177" s="147"/>
      <c r="AZ4177" s="167"/>
      <c r="BA4177" s="167"/>
      <c r="BB4177" s="147" t="str">
        <f t="shared" si="861"/>
        <v/>
      </c>
      <c r="BC4177" s="168"/>
      <c r="BD4177" s="165"/>
      <c r="BE4177" s="165"/>
      <c r="BF4177" s="165"/>
      <c r="BG4177" s="165"/>
      <c r="BH4177" s="165"/>
      <c r="BI4177" s="165"/>
      <c r="BJ4177" s="165"/>
      <c r="BK4177" s="165"/>
      <c r="BL4177" s="165"/>
      <c r="BM4177" s="165"/>
      <c r="BN4177" s="165"/>
      <c r="BO4177" s="165"/>
      <c r="BP4177" s="165"/>
      <c r="BQ4177" s="165"/>
      <c r="BS4177" s="6"/>
      <c r="BT4177" s="11"/>
      <c r="BU4177" s="6"/>
      <c r="BV4177" s="6"/>
    </row>
    <row r="4178" spans="1:74" ht="15.75" x14ac:dyDescent="0.25">
      <c r="A4178" s="52" t="s">
        <v>1422</v>
      </c>
      <c r="B4178" s="56"/>
      <c r="C4178" s="7" t="s">
        <v>118</v>
      </c>
      <c r="D4178" s="7" t="s">
        <v>6559</v>
      </c>
      <c r="E4178" s="7"/>
      <c r="F4178" s="64"/>
      <c r="G4178" s="6"/>
      <c r="H4178" s="6"/>
      <c r="I4178" s="10" t="s">
        <v>110</v>
      </c>
      <c r="J4178" s="11" t="s">
        <v>3347</v>
      </c>
      <c r="K4178" s="194" t="s">
        <v>510</v>
      </c>
      <c r="L4178" s="176"/>
      <c r="M4178" s="176">
        <v>1000</v>
      </c>
      <c r="N4178" s="80" t="s">
        <v>6855</v>
      </c>
      <c r="O4178" s="162"/>
      <c r="P4178" s="80" t="s">
        <v>3904</v>
      </c>
      <c r="Q4178" s="80"/>
      <c r="R4178" s="80"/>
      <c r="S4178" s="163"/>
      <c r="T4178" s="213"/>
      <c r="U4178" s="162"/>
      <c r="V4178" s="164"/>
      <c r="W4178" s="12" t="str">
        <f t="shared" si="860"/>
        <v>Mqtt1</v>
      </c>
      <c r="X4178" s="196" t="s">
        <v>10671</v>
      </c>
      <c r="Y4178" s="6" t="str">
        <f t="shared" si="863"/>
        <v>marpower/power-tag/circulation-pump-warm-water-adsorption-unit</v>
      </c>
      <c r="Z4178" s="103" t="str" cm="1">
        <f t="array" ref="Z4178">IF(COUNTIF(N4178,"spare"),"","$."&amp;_xlfn.REGEXEXTRACT(J4178,"^PT\d+[FQ]\d+_(.*)", 2))</f>
        <v>$.Active_Power_Phase_C</v>
      </c>
      <c r="AA4178" s="12">
        <f t="shared" si="862"/>
        <v>40</v>
      </c>
      <c r="AB4178" s="6" t="s">
        <v>195</v>
      </c>
      <c r="AC4178" s="103">
        <v>3058</v>
      </c>
      <c r="AJ4178" s="80"/>
      <c r="AK4178" s="113" t="s">
        <v>1425</v>
      </c>
      <c r="AN4178" s="80"/>
      <c r="AO4178" s="80"/>
      <c r="AP4178" s="80"/>
      <c r="AQ4178" s="80"/>
      <c r="AR4178" s="127"/>
      <c r="AS4178" s="80"/>
      <c r="AT4178" s="7"/>
      <c r="AU4178" s="7"/>
      <c r="AV4178" s="165"/>
      <c r="AW4178" s="166"/>
      <c r="AX4178" s="137"/>
      <c r="AY4178" s="147"/>
      <c r="AZ4178" s="167"/>
      <c r="BA4178" s="167"/>
      <c r="BB4178" s="147" t="str">
        <f t="shared" si="861"/>
        <v/>
      </c>
      <c r="BC4178" s="168"/>
      <c r="BD4178" s="165"/>
      <c r="BE4178" s="165"/>
      <c r="BF4178" s="165"/>
      <c r="BG4178" s="165"/>
      <c r="BH4178" s="165"/>
      <c r="BI4178" s="165"/>
      <c r="BJ4178" s="165"/>
      <c r="BK4178" s="165"/>
      <c r="BL4178" s="165"/>
      <c r="BM4178" s="165"/>
      <c r="BN4178" s="165"/>
      <c r="BO4178" s="165"/>
      <c r="BP4178" s="165"/>
      <c r="BQ4178" s="165"/>
      <c r="BS4178" s="6"/>
      <c r="BT4178" s="11"/>
      <c r="BU4178" s="6"/>
      <c r="BV4178" s="6"/>
    </row>
    <row r="4179" spans="1:74" ht="15.75" x14ac:dyDescent="0.25">
      <c r="A4179" s="52" t="s">
        <v>1422</v>
      </c>
      <c r="B4179" s="56"/>
      <c r="C4179" s="7" t="s">
        <v>118</v>
      </c>
      <c r="D4179" s="7" t="s">
        <v>6559</v>
      </c>
      <c r="E4179" s="7"/>
      <c r="F4179" s="64"/>
      <c r="G4179" s="6"/>
      <c r="H4179" s="6"/>
      <c r="I4179" s="10" t="s">
        <v>110</v>
      </c>
      <c r="J4179" s="11" t="s">
        <v>3348</v>
      </c>
      <c r="K4179" s="194" t="s">
        <v>510</v>
      </c>
      <c r="L4179" s="176"/>
      <c r="M4179" s="176">
        <v>1000</v>
      </c>
      <c r="N4179" s="80" t="s">
        <v>6855</v>
      </c>
      <c r="O4179" s="162"/>
      <c r="P4179" s="80" t="s">
        <v>3905</v>
      </c>
      <c r="Q4179" s="80"/>
      <c r="R4179" s="80"/>
      <c r="S4179" s="163"/>
      <c r="T4179" s="213"/>
      <c r="U4179" s="162"/>
      <c r="V4179" s="164"/>
      <c r="W4179" s="12" t="str">
        <f t="shared" si="860"/>
        <v>Mqtt1</v>
      </c>
      <c r="X4179" s="196" t="s">
        <v>10671</v>
      </c>
      <c r="Y4179" s="6" t="str">
        <f t="shared" si="863"/>
        <v>marpower/power-tag/circulation-pump-warm-water-adsorption-unit</v>
      </c>
      <c r="Z4179" s="103" t="str" cm="1">
        <f t="array" ref="Z4179">IF(COUNTIF(N4179,"spare"),"","$."&amp;_xlfn.REGEXEXTRACT(J4179,"^PT\d+[FQ]\d+_(.*)", 2))</f>
        <v>$.Total_Active_Power</v>
      </c>
      <c r="AA4179" s="12">
        <f t="shared" si="862"/>
        <v>40</v>
      </c>
      <c r="AB4179" s="6" t="s">
        <v>195</v>
      </c>
      <c r="AC4179" s="103">
        <v>3060</v>
      </c>
      <c r="AJ4179" s="80"/>
      <c r="AK4179" s="113" t="s">
        <v>1425</v>
      </c>
      <c r="AN4179" s="80"/>
      <c r="AO4179" s="80"/>
      <c r="AP4179" s="80"/>
      <c r="AQ4179" s="80"/>
      <c r="AR4179" s="127"/>
      <c r="AS4179" s="80"/>
      <c r="AT4179" s="7"/>
      <c r="AU4179" s="7"/>
      <c r="AV4179" s="165"/>
      <c r="AW4179" s="166"/>
      <c r="AX4179" s="137"/>
      <c r="AY4179" s="147"/>
      <c r="AZ4179" s="167"/>
      <c r="BA4179" s="167"/>
      <c r="BB4179" s="147" t="str">
        <f t="shared" si="861"/>
        <v/>
      </c>
      <c r="BC4179" s="168"/>
      <c r="BD4179" s="165"/>
      <c r="BE4179" s="165"/>
      <c r="BF4179" s="165"/>
      <c r="BG4179" s="165"/>
      <c r="BH4179" s="165"/>
      <c r="BI4179" s="165"/>
      <c r="BJ4179" s="165"/>
      <c r="BK4179" s="165"/>
      <c r="BL4179" s="165"/>
      <c r="BM4179" s="165"/>
      <c r="BN4179" s="165"/>
      <c r="BO4179" s="165"/>
      <c r="BP4179" s="165"/>
      <c r="BQ4179" s="165"/>
      <c r="BS4179" s="6"/>
      <c r="BT4179" s="11"/>
      <c r="BU4179" s="6"/>
      <c r="BV4179" s="6"/>
    </row>
    <row r="4180" spans="1:74" ht="15.75" x14ac:dyDescent="0.25">
      <c r="A4180" s="52" t="s">
        <v>1422</v>
      </c>
      <c r="B4180" s="56"/>
      <c r="C4180" s="7" t="s">
        <v>118</v>
      </c>
      <c r="D4180" s="7" t="s">
        <v>6559</v>
      </c>
      <c r="E4180" s="7"/>
      <c r="F4180" s="64"/>
      <c r="G4180" s="6"/>
      <c r="H4180" s="6"/>
      <c r="I4180" s="10" t="s">
        <v>110</v>
      </c>
      <c r="J4180" s="11" t="s">
        <v>3349</v>
      </c>
      <c r="K4180" s="194" t="s">
        <v>510</v>
      </c>
      <c r="L4180" s="176"/>
      <c r="M4180" s="176">
        <v>1000</v>
      </c>
      <c r="N4180" s="80" t="s">
        <v>6855</v>
      </c>
      <c r="O4180" s="162"/>
      <c r="P4180" s="80" t="s">
        <v>3906</v>
      </c>
      <c r="Q4180" s="80"/>
      <c r="R4180" s="80"/>
      <c r="S4180" s="163"/>
      <c r="T4180" s="213"/>
      <c r="U4180" s="162"/>
      <c r="V4180" s="164"/>
      <c r="W4180" s="12" t="str">
        <f t="shared" si="860"/>
        <v>Mqtt1</v>
      </c>
      <c r="X4180" s="196" t="s">
        <v>10671</v>
      </c>
      <c r="Y4180" s="6" t="str">
        <f t="shared" si="863"/>
        <v>marpower/power-tag/circulation-pump-warm-water-adsorption-unit</v>
      </c>
      <c r="Z4180" s="103" t="str" cm="1">
        <f t="array" ref="Z4180">IF(COUNTIF(N4180,"spare"),"","$."&amp;_xlfn.REGEXEXTRACT(J4180,"^PT\d+[FQ]\d+_(.*)", 2))</f>
        <v>$.Power_Factor_Phase_A</v>
      </c>
      <c r="AA4180" s="12">
        <f t="shared" si="862"/>
        <v>40</v>
      </c>
      <c r="AB4180" s="6" t="s">
        <v>195</v>
      </c>
      <c r="AC4180" s="103">
        <v>3078</v>
      </c>
      <c r="AJ4180" s="80"/>
      <c r="AK4180" s="113" t="s">
        <v>1426</v>
      </c>
      <c r="AN4180" s="80"/>
      <c r="AO4180" s="80"/>
      <c r="AP4180" s="80"/>
      <c r="AQ4180" s="80"/>
      <c r="AR4180" s="127"/>
      <c r="AS4180" s="80"/>
      <c r="AT4180" s="7"/>
      <c r="AU4180" s="7"/>
      <c r="AV4180" s="165"/>
      <c r="AW4180" s="166"/>
      <c r="AX4180" s="137"/>
      <c r="AY4180" s="147"/>
      <c r="AZ4180" s="167"/>
      <c r="BA4180" s="167"/>
      <c r="BB4180" s="147" t="str">
        <f t="shared" si="861"/>
        <v/>
      </c>
      <c r="BC4180" s="168"/>
      <c r="BD4180" s="165"/>
      <c r="BE4180" s="165"/>
      <c r="BF4180" s="165"/>
      <c r="BG4180" s="165"/>
      <c r="BH4180" s="165"/>
      <c r="BI4180" s="165"/>
      <c r="BJ4180" s="165"/>
      <c r="BK4180" s="165"/>
      <c r="BL4180" s="165"/>
      <c r="BM4180" s="165"/>
      <c r="BN4180" s="165"/>
      <c r="BO4180" s="165"/>
      <c r="BP4180" s="165"/>
      <c r="BQ4180" s="165"/>
      <c r="BS4180" s="6"/>
      <c r="BT4180" s="11"/>
      <c r="BU4180" s="6"/>
      <c r="BV4180" s="6"/>
    </row>
    <row r="4181" spans="1:74" ht="15.75" x14ac:dyDescent="0.25">
      <c r="A4181" s="52" t="s">
        <v>1422</v>
      </c>
      <c r="B4181" s="56"/>
      <c r="C4181" s="7" t="s">
        <v>118</v>
      </c>
      <c r="D4181" s="7" t="s">
        <v>6559</v>
      </c>
      <c r="E4181" s="7"/>
      <c r="F4181" s="64"/>
      <c r="G4181" s="6"/>
      <c r="H4181" s="6"/>
      <c r="I4181" s="10" t="s">
        <v>110</v>
      </c>
      <c r="J4181" s="11" t="s">
        <v>3350</v>
      </c>
      <c r="K4181" s="194" t="s">
        <v>510</v>
      </c>
      <c r="L4181" s="176"/>
      <c r="M4181" s="176">
        <v>1000</v>
      </c>
      <c r="N4181" s="80" t="s">
        <v>6855</v>
      </c>
      <c r="O4181" s="162"/>
      <c r="P4181" s="80" t="s">
        <v>3907</v>
      </c>
      <c r="Q4181" s="80"/>
      <c r="R4181" s="80"/>
      <c r="S4181" s="163"/>
      <c r="T4181" s="213"/>
      <c r="U4181" s="162"/>
      <c r="V4181" s="164"/>
      <c r="W4181" s="12" t="str">
        <f t="shared" si="860"/>
        <v>Mqtt1</v>
      </c>
      <c r="X4181" s="196" t="s">
        <v>10671</v>
      </c>
      <c r="Y4181" s="6" t="str">
        <f t="shared" si="863"/>
        <v>marpower/power-tag/circulation-pump-warm-water-adsorption-unit</v>
      </c>
      <c r="Z4181" s="103" t="str" cm="1">
        <f t="array" ref="Z4181">IF(COUNTIF(N4181,"spare"),"","$."&amp;_xlfn.REGEXEXTRACT(J4181,"^PT\d+[FQ]\d+_(.*)", 2))</f>
        <v>$.Power_Factor_Phase_B</v>
      </c>
      <c r="AA4181" s="12">
        <f t="shared" si="862"/>
        <v>40</v>
      </c>
      <c r="AB4181" s="6" t="s">
        <v>195</v>
      </c>
      <c r="AC4181" s="103">
        <v>3080</v>
      </c>
      <c r="AJ4181" s="80"/>
      <c r="AK4181" s="113" t="s">
        <v>1426</v>
      </c>
      <c r="AN4181" s="80"/>
      <c r="AO4181" s="80"/>
      <c r="AP4181" s="80"/>
      <c r="AQ4181" s="80"/>
      <c r="AR4181" s="127"/>
      <c r="AS4181" s="80"/>
      <c r="AT4181" s="7"/>
      <c r="AU4181" s="7"/>
      <c r="AV4181" s="165"/>
      <c r="AW4181" s="166"/>
      <c r="AX4181" s="137"/>
      <c r="AY4181" s="147"/>
      <c r="AZ4181" s="167"/>
      <c r="BA4181" s="167"/>
      <c r="BB4181" s="147" t="str">
        <f t="shared" si="861"/>
        <v/>
      </c>
      <c r="BC4181" s="168"/>
      <c r="BD4181" s="165"/>
      <c r="BE4181" s="165"/>
      <c r="BF4181" s="165"/>
      <c r="BG4181" s="165"/>
      <c r="BH4181" s="165"/>
      <c r="BI4181" s="165"/>
      <c r="BJ4181" s="165"/>
      <c r="BK4181" s="165"/>
      <c r="BL4181" s="165"/>
      <c r="BM4181" s="165"/>
      <c r="BN4181" s="165"/>
      <c r="BO4181" s="165"/>
      <c r="BP4181" s="165"/>
      <c r="BQ4181" s="165"/>
      <c r="BS4181" s="6"/>
      <c r="BT4181" s="11"/>
      <c r="BU4181" s="6"/>
      <c r="BV4181" s="6"/>
    </row>
    <row r="4182" spans="1:74" ht="15.75" x14ac:dyDescent="0.25">
      <c r="A4182" s="52" t="s">
        <v>1422</v>
      </c>
      <c r="B4182" s="56"/>
      <c r="C4182" s="7" t="s">
        <v>118</v>
      </c>
      <c r="D4182" s="7" t="s">
        <v>6559</v>
      </c>
      <c r="E4182" s="7"/>
      <c r="F4182" s="64"/>
      <c r="G4182" s="6"/>
      <c r="H4182" s="6"/>
      <c r="I4182" s="10" t="s">
        <v>110</v>
      </c>
      <c r="J4182" s="11" t="s">
        <v>3351</v>
      </c>
      <c r="K4182" s="194" t="s">
        <v>510</v>
      </c>
      <c r="L4182" s="176"/>
      <c r="M4182" s="176">
        <v>1000</v>
      </c>
      <c r="N4182" s="80" t="s">
        <v>6855</v>
      </c>
      <c r="O4182" s="162"/>
      <c r="P4182" s="80" t="s">
        <v>3908</v>
      </c>
      <c r="Q4182" s="80"/>
      <c r="R4182" s="80"/>
      <c r="S4182" s="163"/>
      <c r="T4182" s="213"/>
      <c r="U4182" s="162"/>
      <c r="V4182" s="164"/>
      <c r="W4182" s="12" t="str">
        <f t="shared" si="860"/>
        <v>Mqtt1</v>
      </c>
      <c r="X4182" s="196" t="s">
        <v>10671</v>
      </c>
      <c r="Y4182" s="6" t="str">
        <f t="shared" si="863"/>
        <v>marpower/power-tag/circulation-pump-warm-water-adsorption-unit</v>
      </c>
      <c r="Z4182" s="103" t="str" cm="1">
        <f t="array" ref="Z4182">IF(COUNTIF(N4182,"spare"),"","$."&amp;_xlfn.REGEXEXTRACT(J4182,"^PT\d+[FQ]\d+_(.*)", 2))</f>
        <v>$.Power_Factor_Phase_C</v>
      </c>
      <c r="AA4182" s="12">
        <f t="shared" si="862"/>
        <v>40</v>
      </c>
      <c r="AB4182" s="6" t="s">
        <v>195</v>
      </c>
      <c r="AC4182" s="103">
        <v>3082</v>
      </c>
      <c r="AJ4182" s="80"/>
      <c r="AK4182" s="113" t="s">
        <v>1426</v>
      </c>
      <c r="AN4182" s="80"/>
      <c r="AO4182" s="80"/>
      <c r="AP4182" s="80"/>
      <c r="AQ4182" s="80"/>
      <c r="AR4182" s="127"/>
      <c r="AS4182" s="80"/>
      <c r="AT4182" s="7"/>
      <c r="AU4182" s="7"/>
      <c r="AV4182" s="165"/>
      <c r="AW4182" s="166"/>
      <c r="AX4182" s="137"/>
      <c r="AY4182" s="147"/>
      <c r="AZ4182" s="167"/>
      <c r="BA4182" s="167"/>
      <c r="BB4182" s="147" t="str">
        <f t="shared" si="861"/>
        <v/>
      </c>
      <c r="BC4182" s="168"/>
      <c r="BD4182" s="165"/>
      <c r="BE4182" s="165"/>
      <c r="BF4182" s="165"/>
      <c r="BG4182" s="165"/>
      <c r="BH4182" s="165"/>
      <c r="BI4182" s="165"/>
      <c r="BJ4182" s="165"/>
      <c r="BK4182" s="165"/>
      <c r="BL4182" s="165"/>
      <c r="BM4182" s="165"/>
      <c r="BN4182" s="165"/>
      <c r="BO4182" s="165"/>
      <c r="BP4182" s="165"/>
      <c r="BQ4182" s="165"/>
      <c r="BS4182" s="6"/>
      <c r="BT4182" s="11"/>
      <c r="BU4182" s="6"/>
      <c r="BV4182" s="6"/>
    </row>
    <row r="4183" spans="1:74" ht="15.75" x14ac:dyDescent="0.25">
      <c r="A4183" s="52" t="s">
        <v>1422</v>
      </c>
      <c r="B4183" s="56"/>
      <c r="C4183" s="7" t="s">
        <v>118</v>
      </c>
      <c r="D4183" s="7" t="s">
        <v>6559</v>
      </c>
      <c r="E4183" s="7"/>
      <c r="F4183" s="64"/>
      <c r="G4183" s="6"/>
      <c r="H4183" s="6"/>
      <c r="I4183" s="10" t="s">
        <v>110</v>
      </c>
      <c r="J4183" s="11" t="s">
        <v>3352</v>
      </c>
      <c r="K4183" s="194" t="s">
        <v>510</v>
      </c>
      <c r="L4183" s="176"/>
      <c r="M4183" s="176">
        <v>1000</v>
      </c>
      <c r="N4183" s="80" t="s">
        <v>6855</v>
      </c>
      <c r="O4183" s="162"/>
      <c r="P4183" s="80" t="s">
        <v>3909</v>
      </c>
      <c r="Q4183" s="80"/>
      <c r="R4183" s="80"/>
      <c r="S4183" s="163"/>
      <c r="T4183" s="213"/>
      <c r="U4183" s="162"/>
      <c r="V4183" s="164"/>
      <c r="W4183" s="12" t="str">
        <f t="shared" si="860"/>
        <v>Mqtt1</v>
      </c>
      <c r="X4183" s="196" t="s">
        <v>10671</v>
      </c>
      <c r="Y4183" s="6" t="str">
        <f t="shared" si="863"/>
        <v>marpower/power-tag/circulation-pump-warm-water-adsorption-unit</v>
      </c>
      <c r="Z4183" s="103" t="str" cm="1">
        <f t="array" ref="Z4183">IF(COUNTIF(N4183,"spare"),"","$."&amp;_xlfn.REGEXEXTRACT(J4183,"^PT\d+[FQ]\d+_(.*)", 2))</f>
        <v>$.Total_Power_Factor</v>
      </c>
      <c r="AA4183" s="12">
        <f t="shared" si="862"/>
        <v>40</v>
      </c>
      <c r="AB4183" s="6" t="s">
        <v>195</v>
      </c>
      <c r="AC4183" s="103">
        <v>3084</v>
      </c>
      <c r="AJ4183" s="80"/>
      <c r="AK4183" s="113" t="s">
        <v>1426</v>
      </c>
      <c r="AN4183" s="80"/>
      <c r="AO4183" s="80"/>
      <c r="AP4183" s="80"/>
      <c r="AQ4183" s="80"/>
      <c r="AR4183" s="127"/>
      <c r="AS4183" s="80"/>
      <c r="AT4183" s="7"/>
      <c r="AU4183" s="7"/>
      <c r="AV4183" s="165"/>
      <c r="AW4183" s="166"/>
      <c r="AX4183" s="137"/>
      <c r="AY4183" s="147"/>
      <c r="AZ4183" s="167"/>
      <c r="BA4183" s="167"/>
      <c r="BB4183" s="147" t="str">
        <f t="shared" si="861"/>
        <v/>
      </c>
      <c r="BC4183" s="168"/>
      <c r="BD4183" s="165"/>
      <c r="BE4183" s="165"/>
      <c r="BF4183" s="165"/>
      <c r="BG4183" s="165"/>
      <c r="BH4183" s="165"/>
      <c r="BI4183" s="165"/>
      <c r="BJ4183" s="165"/>
      <c r="BK4183" s="165"/>
      <c r="BL4183" s="165"/>
      <c r="BM4183" s="165"/>
      <c r="BN4183" s="165"/>
      <c r="BO4183" s="165"/>
      <c r="BP4183" s="165"/>
      <c r="BQ4183" s="165"/>
      <c r="BS4183" s="6"/>
      <c r="BT4183" s="11"/>
      <c r="BU4183" s="6"/>
      <c r="BV4183" s="6"/>
    </row>
    <row r="4184" spans="1:74" ht="15.75" x14ac:dyDescent="0.25">
      <c r="A4184" s="52" t="s">
        <v>1422</v>
      </c>
      <c r="B4184" s="56"/>
      <c r="C4184" s="7" t="s">
        <v>118</v>
      </c>
      <c r="D4184" s="7" t="s">
        <v>6559</v>
      </c>
      <c r="E4184" s="7"/>
      <c r="F4184" s="64"/>
      <c r="G4184" s="6"/>
      <c r="H4184" s="6"/>
      <c r="I4184" s="10" t="s">
        <v>110</v>
      </c>
      <c r="J4184" s="11" t="s">
        <v>3353</v>
      </c>
      <c r="K4184" s="194" t="s">
        <v>510</v>
      </c>
      <c r="L4184" s="176"/>
      <c r="M4184" s="176">
        <v>1000</v>
      </c>
      <c r="N4184" s="80" t="s">
        <v>6855</v>
      </c>
      <c r="O4184" s="162"/>
      <c r="P4184" s="80" t="s">
        <v>3910</v>
      </c>
      <c r="Q4184" s="80"/>
      <c r="R4184" s="80"/>
      <c r="S4184" s="163"/>
      <c r="T4184" s="213"/>
      <c r="U4184" s="162"/>
      <c r="V4184" s="164"/>
      <c r="W4184" s="12" t="str">
        <f t="shared" si="860"/>
        <v>Mqtt1</v>
      </c>
      <c r="X4184" s="196" t="s">
        <v>10672</v>
      </c>
      <c r="Y4184" s="6" t="str">
        <f t="shared" si="863"/>
        <v>marpower/power-tag/cooling-water-pump-adsorption-unit</v>
      </c>
      <c r="Z4184" s="103" t="str" cm="1">
        <f t="array" ref="Z4184">IF(COUNTIF(N4184,"spare"),"","$."&amp;_xlfn.REGEXEXTRACT(J4184,"^PT\d+[FQ]\d+_(.*)", 2))</f>
        <v>$.RMS_Current_Phase_A</v>
      </c>
      <c r="AA4184" s="12">
        <f>AA4169+1</f>
        <v>41</v>
      </c>
      <c r="AB4184" s="6" t="s">
        <v>195</v>
      </c>
      <c r="AC4184" s="103">
        <v>3000</v>
      </c>
      <c r="AJ4184" s="80"/>
      <c r="AK4184" s="113" t="s">
        <v>1423</v>
      </c>
      <c r="AN4184" s="80"/>
      <c r="AO4184" s="80"/>
      <c r="AP4184" s="80"/>
      <c r="AQ4184" s="80"/>
      <c r="AR4184" s="127"/>
      <c r="AS4184" s="80"/>
      <c r="AT4184" s="7"/>
      <c r="AU4184" s="7"/>
      <c r="AV4184" s="165"/>
      <c r="AW4184" s="166"/>
      <c r="AX4184" s="137"/>
      <c r="AY4184" s="147"/>
      <c r="AZ4184" s="167"/>
      <c r="BA4184" s="167"/>
      <c r="BB4184" s="147" t="str">
        <f t="shared" ref="BB4184:BB4198" si="864">IF(ISNUMBER(AM4184),"1","")</f>
        <v/>
      </c>
      <c r="BC4184" s="168"/>
      <c r="BD4184" s="165"/>
      <c r="BE4184" s="165"/>
      <c r="BF4184" s="165"/>
      <c r="BG4184" s="165"/>
      <c r="BH4184" s="165"/>
      <c r="BI4184" s="165"/>
      <c r="BJ4184" s="165"/>
      <c r="BK4184" s="165"/>
      <c r="BL4184" s="165"/>
      <c r="BM4184" s="165"/>
      <c r="BN4184" s="165"/>
      <c r="BO4184" s="165"/>
      <c r="BP4184" s="165"/>
      <c r="BQ4184" s="165"/>
      <c r="BS4184" s="6"/>
      <c r="BT4184" s="11"/>
      <c r="BU4184" s="6"/>
      <c r="BV4184" s="6"/>
    </row>
    <row r="4185" spans="1:74" ht="15.75" x14ac:dyDescent="0.25">
      <c r="A4185" s="52" t="s">
        <v>1422</v>
      </c>
      <c r="B4185" s="56"/>
      <c r="C4185" s="7" t="s">
        <v>118</v>
      </c>
      <c r="D4185" s="7" t="s">
        <v>6559</v>
      </c>
      <c r="E4185" s="7"/>
      <c r="F4185" s="64"/>
      <c r="G4185" s="6"/>
      <c r="H4185" s="6"/>
      <c r="I4185" s="10" t="s">
        <v>110</v>
      </c>
      <c r="J4185" s="11" t="s">
        <v>3354</v>
      </c>
      <c r="K4185" s="194" t="s">
        <v>510</v>
      </c>
      <c r="L4185" s="176"/>
      <c r="M4185" s="176">
        <v>1000</v>
      </c>
      <c r="N4185" s="80" t="s">
        <v>6855</v>
      </c>
      <c r="O4185" s="162"/>
      <c r="P4185" s="80" t="s">
        <v>3911</v>
      </c>
      <c r="Q4185" s="80"/>
      <c r="R4185" s="80"/>
      <c r="S4185" s="163"/>
      <c r="T4185" s="213"/>
      <c r="U4185" s="162"/>
      <c r="V4185" s="164"/>
      <c r="W4185" s="12" t="str">
        <f t="shared" si="860"/>
        <v>Mqtt1</v>
      </c>
      <c r="X4185" s="196" t="s">
        <v>10672</v>
      </c>
      <c r="Y4185" s="6" t="str">
        <f t="shared" si="863"/>
        <v>marpower/power-tag/cooling-water-pump-adsorption-unit</v>
      </c>
      <c r="Z4185" s="103" t="str" cm="1">
        <f t="array" ref="Z4185">IF(COUNTIF(N4185,"spare"),"","$."&amp;_xlfn.REGEXEXTRACT(J4185,"^PT\d+[FQ]\d+_(.*)", 2))</f>
        <v>$.RMS_Current_Phase_B</v>
      </c>
      <c r="AA4185" s="12">
        <f t="shared" ref="AA4185:AA4198" si="865">AA4170+1</f>
        <v>41</v>
      </c>
      <c r="AB4185" s="6" t="s">
        <v>195</v>
      </c>
      <c r="AC4185" s="103">
        <v>3002</v>
      </c>
      <c r="AJ4185" s="80"/>
      <c r="AK4185" s="113" t="s">
        <v>1423</v>
      </c>
      <c r="AN4185" s="80"/>
      <c r="AO4185" s="80"/>
      <c r="AP4185" s="80"/>
      <c r="AQ4185" s="80"/>
      <c r="AR4185" s="127"/>
      <c r="AS4185" s="80"/>
      <c r="AT4185" s="7"/>
      <c r="AU4185" s="7"/>
      <c r="AV4185" s="165"/>
      <c r="AW4185" s="166"/>
      <c r="AX4185" s="137"/>
      <c r="AY4185" s="147"/>
      <c r="AZ4185" s="167"/>
      <c r="BA4185" s="167"/>
      <c r="BB4185" s="147" t="str">
        <f t="shared" si="864"/>
        <v/>
      </c>
      <c r="BC4185" s="168"/>
      <c r="BD4185" s="165"/>
      <c r="BE4185" s="165"/>
      <c r="BF4185" s="165"/>
      <c r="BG4185" s="165"/>
      <c r="BH4185" s="165"/>
      <c r="BI4185" s="165"/>
      <c r="BJ4185" s="165"/>
      <c r="BK4185" s="165"/>
      <c r="BL4185" s="165"/>
      <c r="BM4185" s="165"/>
      <c r="BN4185" s="165"/>
      <c r="BO4185" s="165"/>
      <c r="BP4185" s="165"/>
      <c r="BQ4185" s="165"/>
      <c r="BS4185" s="6"/>
      <c r="BT4185" s="11"/>
      <c r="BU4185" s="6"/>
      <c r="BV4185" s="6"/>
    </row>
    <row r="4186" spans="1:74" ht="15.75" x14ac:dyDescent="0.25">
      <c r="A4186" s="52" t="s">
        <v>1422</v>
      </c>
      <c r="B4186" s="56"/>
      <c r="C4186" s="7" t="s">
        <v>118</v>
      </c>
      <c r="D4186" s="7" t="s">
        <v>6559</v>
      </c>
      <c r="E4186" s="7"/>
      <c r="F4186" s="64"/>
      <c r="G4186" s="6"/>
      <c r="H4186" s="6"/>
      <c r="I4186" s="10" t="s">
        <v>110</v>
      </c>
      <c r="J4186" s="11" t="s">
        <v>3355</v>
      </c>
      <c r="K4186" s="194" t="s">
        <v>510</v>
      </c>
      <c r="L4186" s="176"/>
      <c r="M4186" s="176">
        <v>1000</v>
      </c>
      <c r="N4186" s="80" t="s">
        <v>6855</v>
      </c>
      <c r="O4186" s="162"/>
      <c r="P4186" s="80" t="s">
        <v>3912</v>
      </c>
      <c r="Q4186" s="80"/>
      <c r="R4186" s="80"/>
      <c r="S4186" s="163"/>
      <c r="T4186" s="213"/>
      <c r="U4186" s="162"/>
      <c r="V4186" s="164"/>
      <c r="W4186" s="12" t="str">
        <f t="shared" si="860"/>
        <v>Mqtt1</v>
      </c>
      <c r="X4186" s="196" t="s">
        <v>10672</v>
      </c>
      <c r="Y4186" s="6" t="str">
        <f t="shared" si="863"/>
        <v>marpower/power-tag/cooling-water-pump-adsorption-unit</v>
      </c>
      <c r="Z4186" s="103" t="str" cm="1">
        <f t="array" ref="Z4186">IF(COUNTIF(N4186,"spare"),"","$."&amp;_xlfn.REGEXEXTRACT(J4186,"^PT\d+[FQ]\d+_(.*)", 2))</f>
        <v>$.RMS_Current_Phase_C</v>
      </c>
      <c r="AA4186" s="12">
        <f t="shared" si="865"/>
        <v>41</v>
      </c>
      <c r="AB4186" s="6" t="s">
        <v>195</v>
      </c>
      <c r="AC4186" s="103">
        <v>3004</v>
      </c>
      <c r="AJ4186" s="80"/>
      <c r="AK4186" s="113" t="s">
        <v>1423</v>
      </c>
      <c r="AN4186" s="80"/>
      <c r="AO4186" s="80"/>
      <c r="AP4186" s="80"/>
      <c r="AQ4186" s="80"/>
      <c r="AR4186" s="127"/>
      <c r="AS4186" s="80"/>
      <c r="AT4186" s="7"/>
      <c r="AU4186" s="7"/>
      <c r="AV4186" s="165"/>
      <c r="AW4186" s="166"/>
      <c r="AX4186" s="137"/>
      <c r="AY4186" s="147"/>
      <c r="AZ4186" s="167"/>
      <c r="BA4186" s="167"/>
      <c r="BB4186" s="147" t="str">
        <f t="shared" si="864"/>
        <v/>
      </c>
      <c r="BC4186" s="168"/>
      <c r="BD4186" s="165"/>
      <c r="BE4186" s="165"/>
      <c r="BF4186" s="165"/>
      <c r="BG4186" s="165"/>
      <c r="BH4186" s="165"/>
      <c r="BI4186" s="165"/>
      <c r="BJ4186" s="165"/>
      <c r="BK4186" s="165"/>
      <c r="BL4186" s="165"/>
      <c r="BM4186" s="165"/>
      <c r="BN4186" s="165"/>
      <c r="BO4186" s="165"/>
      <c r="BP4186" s="165"/>
      <c r="BQ4186" s="165"/>
      <c r="BS4186" s="6"/>
      <c r="BT4186" s="11"/>
      <c r="BU4186" s="6"/>
      <c r="BV4186" s="6"/>
    </row>
    <row r="4187" spans="1:74" ht="15.75" x14ac:dyDescent="0.25">
      <c r="A4187" s="52" t="s">
        <v>1422</v>
      </c>
      <c r="B4187" s="56"/>
      <c r="C4187" s="7" t="s">
        <v>118</v>
      </c>
      <c r="D4187" s="7" t="s">
        <v>6559</v>
      </c>
      <c r="E4187" s="7"/>
      <c r="F4187" s="64"/>
      <c r="G4187" s="6"/>
      <c r="H4187" s="6"/>
      <c r="I4187" s="10" t="s">
        <v>110</v>
      </c>
      <c r="J4187" s="11" t="s">
        <v>3356</v>
      </c>
      <c r="K4187" s="194" t="s">
        <v>510</v>
      </c>
      <c r="L4187" s="176"/>
      <c r="M4187" s="176">
        <v>1000</v>
      </c>
      <c r="N4187" s="80" t="s">
        <v>6855</v>
      </c>
      <c r="O4187" s="162"/>
      <c r="P4187" s="80" t="s">
        <v>3913</v>
      </c>
      <c r="Q4187" s="80"/>
      <c r="R4187" s="80"/>
      <c r="S4187" s="163"/>
      <c r="T4187" s="213"/>
      <c r="U4187" s="162"/>
      <c r="V4187" s="164"/>
      <c r="W4187" s="12" t="str">
        <f t="shared" si="860"/>
        <v>Mqtt1</v>
      </c>
      <c r="X4187" s="196" t="s">
        <v>10672</v>
      </c>
      <c r="Y4187" s="6" t="str">
        <f t="shared" si="863"/>
        <v>marpower/power-tag/cooling-water-pump-adsorption-unit</v>
      </c>
      <c r="Z4187" s="103" t="str" cm="1">
        <f t="array" ref="Z4187">IF(COUNTIF(N4187,"spare"),"","$."&amp;_xlfn.REGEXEXTRACT(J4187,"^PT\d+[FQ]\d+_(.*)", 2))</f>
        <v>$.RMS_Current_Phase_Neut</v>
      </c>
      <c r="AA4187" s="12">
        <f t="shared" si="865"/>
        <v>41</v>
      </c>
      <c r="AB4187" s="6" t="s">
        <v>195</v>
      </c>
      <c r="AC4187" s="103">
        <v>3006</v>
      </c>
      <c r="AJ4187" s="80"/>
      <c r="AK4187" s="113" t="s">
        <v>1423</v>
      </c>
      <c r="AN4187" s="80"/>
      <c r="AO4187" s="80"/>
      <c r="AP4187" s="80"/>
      <c r="AQ4187" s="80"/>
      <c r="AR4187" s="127"/>
      <c r="AS4187" s="80"/>
      <c r="AT4187" s="7"/>
      <c r="AU4187" s="7"/>
      <c r="AV4187" s="165"/>
      <c r="AW4187" s="166"/>
      <c r="AX4187" s="137"/>
      <c r="AY4187" s="147"/>
      <c r="AZ4187" s="167"/>
      <c r="BA4187" s="167"/>
      <c r="BB4187" s="147" t="str">
        <f t="shared" si="864"/>
        <v/>
      </c>
      <c r="BC4187" s="168"/>
      <c r="BD4187" s="165"/>
      <c r="BE4187" s="165"/>
      <c r="BF4187" s="165"/>
      <c r="BG4187" s="165"/>
      <c r="BH4187" s="165"/>
      <c r="BI4187" s="165"/>
      <c r="BJ4187" s="165"/>
      <c r="BK4187" s="165"/>
      <c r="BL4187" s="165"/>
      <c r="BM4187" s="165"/>
      <c r="BN4187" s="165"/>
      <c r="BO4187" s="165"/>
      <c r="BP4187" s="165"/>
      <c r="BQ4187" s="165"/>
      <c r="BS4187" s="6"/>
      <c r="BT4187" s="11"/>
      <c r="BU4187" s="6"/>
      <c r="BV4187" s="6"/>
    </row>
    <row r="4188" spans="1:74" ht="15.75" x14ac:dyDescent="0.25">
      <c r="A4188" s="52" t="s">
        <v>1422</v>
      </c>
      <c r="B4188" s="56"/>
      <c r="C4188" s="7" t="s">
        <v>118</v>
      </c>
      <c r="D4188" s="7" t="s">
        <v>6559</v>
      </c>
      <c r="E4188" s="7"/>
      <c r="F4188" s="64"/>
      <c r="G4188" s="6"/>
      <c r="H4188" s="6"/>
      <c r="I4188" s="10" t="s">
        <v>110</v>
      </c>
      <c r="J4188" s="11" t="s">
        <v>8369</v>
      </c>
      <c r="K4188" s="194" t="s">
        <v>510</v>
      </c>
      <c r="L4188" s="176"/>
      <c r="M4188" s="176">
        <v>1000</v>
      </c>
      <c r="N4188" s="80" t="s">
        <v>6855</v>
      </c>
      <c r="O4188" s="162"/>
      <c r="P4188" s="80" t="s">
        <v>3914</v>
      </c>
      <c r="Q4188" s="80"/>
      <c r="R4188" s="80"/>
      <c r="S4188" s="163"/>
      <c r="T4188" s="213"/>
      <c r="U4188" s="162"/>
      <c r="V4188" s="164"/>
      <c r="W4188" s="12" t="str">
        <f t="shared" si="860"/>
        <v>Mqtt1</v>
      </c>
      <c r="X4188" s="196" t="s">
        <v>10672</v>
      </c>
      <c r="Y4188" s="6" t="str">
        <f t="shared" si="863"/>
        <v>marpower/power-tag/cooling-water-pump-adsorption-unit</v>
      </c>
      <c r="Z4188" s="103" t="str" cm="1">
        <f t="array" ref="Z4188">IF(COUNTIF(N4188,"spare"),"","$."&amp;_xlfn.REGEXEXTRACT(J4188,"^PT\d+[FQ]\d+_(.*)", 2))</f>
        <v>$.RMS_Voltage_A_N</v>
      </c>
      <c r="AA4188" s="12">
        <f t="shared" si="865"/>
        <v>41</v>
      </c>
      <c r="AB4188" s="6" t="s">
        <v>195</v>
      </c>
      <c r="AC4188" s="103">
        <v>3028</v>
      </c>
      <c r="AJ4188" s="80"/>
      <c r="AK4188" s="113" t="s">
        <v>1424</v>
      </c>
      <c r="AN4188" s="80"/>
      <c r="AO4188" s="80"/>
      <c r="AP4188" s="80"/>
      <c r="AQ4188" s="80"/>
      <c r="AR4188" s="127"/>
      <c r="AS4188" s="80"/>
      <c r="AT4188" s="7"/>
      <c r="AU4188" s="7"/>
      <c r="AV4188" s="165"/>
      <c r="AW4188" s="166"/>
      <c r="AX4188" s="137"/>
      <c r="AY4188" s="147"/>
      <c r="AZ4188" s="167"/>
      <c r="BA4188" s="167"/>
      <c r="BB4188" s="147" t="str">
        <f t="shared" si="864"/>
        <v/>
      </c>
      <c r="BC4188" s="168"/>
      <c r="BD4188" s="165"/>
      <c r="BE4188" s="165"/>
      <c r="BF4188" s="165"/>
      <c r="BG4188" s="165"/>
      <c r="BH4188" s="165"/>
      <c r="BI4188" s="165"/>
      <c r="BJ4188" s="165"/>
      <c r="BK4188" s="165"/>
      <c r="BL4188" s="165"/>
      <c r="BM4188" s="165"/>
      <c r="BN4188" s="165"/>
      <c r="BO4188" s="165"/>
      <c r="BP4188" s="165"/>
      <c r="BQ4188" s="165"/>
      <c r="BS4188" s="6"/>
      <c r="BT4188" s="11"/>
      <c r="BU4188" s="6"/>
      <c r="BV4188" s="6"/>
    </row>
    <row r="4189" spans="1:74" ht="15.75" x14ac:dyDescent="0.25">
      <c r="A4189" s="52" t="s">
        <v>1422</v>
      </c>
      <c r="B4189" s="56"/>
      <c r="C4189" s="7" t="s">
        <v>118</v>
      </c>
      <c r="D4189" s="7" t="s">
        <v>6559</v>
      </c>
      <c r="E4189" s="7"/>
      <c r="F4189" s="64"/>
      <c r="G4189" s="6"/>
      <c r="H4189" s="6"/>
      <c r="I4189" s="10" t="s">
        <v>110</v>
      </c>
      <c r="J4189" s="11" t="s">
        <v>8546</v>
      </c>
      <c r="K4189" s="194" t="s">
        <v>510</v>
      </c>
      <c r="L4189" s="176"/>
      <c r="M4189" s="176">
        <v>1000</v>
      </c>
      <c r="N4189" s="80" t="s">
        <v>6855</v>
      </c>
      <c r="O4189" s="162"/>
      <c r="P4189" s="80" t="s">
        <v>3915</v>
      </c>
      <c r="Q4189" s="80"/>
      <c r="R4189" s="80"/>
      <c r="S4189" s="163"/>
      <c r="T4189" s="213"/>
      <c r="U4189" s="162"/>
      <c r="V4189" s="164"/>
      <c r="W4189" s="12" t="str">
        <f t="shared" si="860"/>
        <v>Mqtt1</v>
      </c>
      <c r="X4189" s="196" t="s">
        <v>10672</v>
      </c>
      <c r="Y4189" s="6" t="str">
        <f t="shared" si="863"/>
        <v>marpower/power-tag/cooling-water-pump-adsorption-unit</v>
      </c>
      <c r="Z4189" s="103" t="str" cm="1">
        <f t="array" ref="Z4189">IF(COUNTIF(N4189,"spare"),"","$."&amp;_xlfn.REGEXEXTRACT(J4189,"^PT\d+[FQ]\d+_(.*)", 2))</f>
        <v>$.RMS_Voltage_B_N</v>
      </c>
      <c r="AA4189" s="12">
        <f t="shared" si="865"/>
        <v>41</v>
      </c>
      <c r="AB4189" s="6" t="s">
        <v>195</v>
      </c>
      <c r="AC4189" s="103">
        <v>3030</v>
      </c>
      <c r="AJ4189" s="80"/>
      <c r="AK4189" s="113" t="s">
        <v>1424</v>
      </c>
      <c r="AN4189" s="80"/>
      <c r="AO4189" s="80"/>
      <c r="AP4189" s="80"/>
      <c r="AQ4189" s="80"/>
      <c r="AR4189" s="127"/>
      <c r="AS4189" s="80"/>
      <c r="AT4189" s="7"/>
      <c r="AU4189" s="7"/>
      <c r="AV4189" s="165"/>
      <c r="AW4189" s="166"/>
      <c r="AX4189" s="137"/>
      <c r="AY4189" s="147"/>
      <c r="AZ4189" s="167"/>
      <c r="BA4189" s="167"/>
      <c r="BB4189" s="147" t="str">
        <f t="shared" si="864"/>
        <v/>
      </c>
      <c r="BC4189" s="168"/>
      <c r="BD4189" s="165"/>
      <c r="BE4189" s="165"/>
      <c r="BF4189" s="165"/>
      <c r="BG4189" s="165"/>
      <c r="BH4189" s="165"/>
      <c r="BI4189" s="165"/>
      <c r="BJ4189" s="165"/>
      <c r="BK4189" s="165"/>
      <c r="BL4189" s="165"/>
      <c r="BM4189" s="165"/>
      <c r="BN4189" s="165"/>
      <c r="BO4189" s="165"/>
      <c r="BP4189" s="165"/>
      <c r="BQ4189" s="165"/>
      <c r="BS4189" s="6"/>
      <c r="BT4189" s="11"/>
      <c r="BU4189" s="6"/>
      <c r="BV4189" s="6"/>
    </row>
    <row r="4190" spans="1:74" ht="15.75" x14ac:dyDescent="0.25">
      <c r="A4190" s="52" t="s">
        <v>1422</v>
      </c>
      <c r="B4190" s="56"/>
      <c r="C4190" s="7" t="s">
        <v>118</v>
      </c>
      <c r="D4190" s="7" t="s">
        <v>6559</v>
      </c>
      <c r="E4190" s="7"/>
      <c r="F4190" s="64"/>
      <c r="G4190" s="6"/>
      <c r="H4190" s="6"/>
      <c r="I4190" s="10" t="s">
        <v>110</v>
      </c>
      <c r="J4190" s="11" t="s">
        <v>8723</v>
      </c>
      <c r="K4190" s="194" t="s">
        <v>510</v>
      </c>
      <c r="L4190" s="176"/>
      <c r="M4190" s="176">
        <v>1000</v>
      </c>
      <c r="N4190" s="80" t="s">
        <v>6855</v>
      </c>
      <c r="O4190" s="162"/>
      <c r="P4190" s="80" t="s">
        <v>3916</v>
      </c>
      <c r="Q4190" s="80"/>
      <c r="R4190" s="80"/>
      <c r="S4190" s="163"/>
      <c r="T4190" s="213"/>
      <c r="U4190" s="162"/>
      <c r="V4190" s="164"/>
      <c r="W4190" s="12" t="str">
        <f t="shared" si="860"/>
        <v>Mqtt1</v>
      </c>
      <c r="X4190" s="196" t="s">
        <v>10672</v>
      </c>
      <c r="Y4190" s="6" t="str">
        <f t="shared" si="863"/>
        <v>marpower/power-tag/cooling-water-pump-adsorption-unit</v>
      </c>
      <c r="Z4190" s="103" t="str" cm="1">
        <f t="array" ref="Z4190">IF(COUNTIF(N4190,"spare"),"","$."&amp;_xlfn.REGEXEXTRACT(J4190,"^PT\d+[FQ]\d+_(.*)", 2))</f>
        <v>$.RMS_Voltage_C_N</v>
      </c>
      <c r="AA4190" s="12">
        <f t="shared" si="865"/>
        <v>41</v>
      </c>
      <c r="AB4190" s="6" t="s">
        <v>195</v>
      </c>
      <c r="AC4190" s="103">
        <v>3032</v>
      </c>
      <c r="AJ4190" s="80"/>
      <c r="AK4190" s="113" t="s">
        <v>1424</v>
      </c>
      <c r="AN4190" s="80"/>
      <c r="AO4190" s="80"/>
      <c r="AP4190" s="80"/>
      <c r="AQ4190" s="80"/>
      <c r="AR4190" s="127"/>
      <c r="AS4190" s="80"/>
      <c r="AT4190" s="7"/>
      <c r="AU4190" s="7"/>
      <c r="AV4190" s="165"/>
      <c r="AW4190" s="166"/>
      <c r="AX4190" s="137"/>
      <c r="AY4190" s="147"/>
      <c r="AZ4190" s="167"/>
      <c r="BA4190" s="167"/>
      <c r="BB4190" s="147" t="str">
        <f t="shared" si="864"/>
        <v/>
      </c>
      <c r="BC4190" s="168"/>
      <c r="BD4190" s="165"/>
      <c r="BE4190" s="165"/>
      <c r="BF4190" s="165"/>
      <c r="BG4190" s="165"/>
      <c r="BH4190" s="165"/>
      <c r="BI4190" s="165"/>
      <c r="BJ4190" s="165"/>
      <c r="BK4190" s="165"/>
      <c r="BL4190" s="165"/>
      <c r="BM4190" s="165"/>
      <c r="BN4190" s="165"/>
      <c r="BO4190" s="165"/>
      <c r="BP4190" s="165"/>
      <c r="BQ4190" s="165"/>
      <c r="BS4190" s="6"/>
      <c r="BT4190" s="11"/>
      <c r="BU4190" s="6"/>
      <c r="BV4190" s="6"/>
    </row>
    <row r="4191" spans="1:74" ht="15.75" x14ac:dyDescent="0.25">
      <c r="A4191" s="52" t="s">
        <v>1422</v>
      </c>
      <c r="B4191" s="56"/>
      <c r="C4191" s="7" t="s">
        <v>118</v>
      </c>
      <c r="D4191" s="7" t="s">
        <v>6559</v>
      </c>
      <c r="E4191" s="7"/>
      <c r="F4191" s="64"/>
      <c r="G4191" s="6"/>
      <c r="H4191" s="6"/>
      <c r="I4191" s="10" t="s">
        <v>110</v>
      </c>
      <c r="J4191" s="11" t="s">
        <v>3357</v>
      </c>
      <c r="K4191" s="194" t="s">
        <v>510</v>
      </c>
      <c r="L4191" s="176"/>
      <c r="M4191" s="176">
        <v>1000</v>
      </c>
      <c r="N4191" s="80" t="s">
        <v>6855</v>
      </c>
      <c r="O4191" s="162"/>
      <c r="P4191" s="80" t="s">
        <v>3917</v>
      </c>
      <c r="Q4191" s="80"/>
      <c r="R4191" s="80"/>
      <c r="S4191" s="163"/>
      <c r="T4191" s="213"/>
      <c r="U4191" s="162"/>
      <c r="V4191" s="164"/>
      <c r="W4191" s="12" t="str">
        <f t="shared" si="860"/>
        <v>Mqtt1</v>
      </c>
      <c r="X4191" s="196" t="s">
        <v>10672</v>
      </c>
      <c r="Y4191" s="6" t="str">
        <f t="shared" si="863"/>
        <v>marpower/power-tag/cooling-water-pump-adsorption-unit</v>
      </c>
      <c r="Z4191" s="103" t="str" cm="1">
        <f t="array" ref="Z4191">IF(COUNTIF(N4191,"spare"),"","$."&amp;_xlfn.REGEXEXTRACT(J4191,"^PT\d+[FQ]\d+_(.*)", 2))</f>
        <v>$.Active_Power_Phase_A</v>
      </c>
      <c r="AA4191" s="12">
        <f t="shared" si="865"/>
        <v>41</v>
      </c>
      <c r="AB4191" s="6" t="s">
        <v>195</v>
      </c>
      <c r="AC4191" s="103">
        <v>3054</v>
      </c>
      <c r="AJ4191" s="80"/>
      <c r="AK4191" s="113" t="s">
        <v>1425</v>
      </c>
      <c r="AN4191" s="80"/>
      <c r="AO4191" s="80"/>
      <c r="AP4191" s="80"/>
      <c r="AQ4191" s="80"/>
      <c r="AR4191" s="127"/>
      <c r="AS4191" s="80"/>
      <c r="AT4191" s="7"/>
      <c r="AU4191" s="7"/>
      <c r="AV4191" s="165"/>
      <c r="AW4191" s="166"/>
      <c r="AX4191" s="137"/>
      <c r="AY4191" s="147"/>
      <c r="AZ4191" s="167"/>
      <c r="BA4191" s="167"/>
      <c r="BB4191" s="147" t="str">
        <f t="shared" si="864"/>
        <v/>
      </c>
      <c r="BC4191" s="168"/>
      <c r="BD4191" s="165"/>
      <c r="BE4191" s="165"/>
      <c r="BF4191" s="165"/>
      <c r="BG4191" s="165"/>
      <c r="BH4191" s="165"/>
      <c r="BI4191" s="165"/>
      <c r="BJ4191" s="165"/>
      <c r="BK4191" s="165"/>
      <c r="BL4191" s="165"/>
      <c r="BM4191" s="165"/>
      <c r="BN4191" s="165"/>
      <c r="BO4191" s="165"/>
      <c r="BP4191" s="165"/>
      <c r="BQ4191" s="165"/>
      <c r="BS4191" s="6"/>
      <c r="BT4191" s="11"/>
      <c r="BU4191" s="6"/>
      <c r="BV4191" s="6"/>
    </row>
    <row r="4192" spans="1:74" ht="15.75" x14ac:dyDescent="0.25">
      <c r="A4192" s="52" t="s">
        <v>1422</v>
      </c>
      <c r="B4192" s="56"/>
      <c r="C4192" s="7" t="s">
        <v>118</v>
      </c>
      <c r="D4192" s="7" t="s">
        <v>6559</v>
      </c>
      <c r="E4192" s="7"/>
      <c r="F4192" s="64"/>
      <c r="G4192" s="6"/>
      <c r="H4192" s="6"/>
      <c r="I4192" s="10" t="s">
        <v>110</v>
      </c>
      <c r="J4192" s="11" t="s">
        <v>3358</v>
      </c>
      <c r="K4192" s="194" t="s">
        <v>510</v>
      </c>
      <c r="L4192" s="176"/>
      <c r="M4192" s="176">
        <v>1000</v>
      </c>
      <c r="N4192" s="80" t="s">
        <v>6855</v>
      </c>
      <c r="O4192" s="162"/>
      <c r="P4192" s="80" t="s">
        <v>3918</v>
      </c>
      <c r="Q4192" s="80"/>
      <c r="R4192" s="80"/>
      <c r="S4192" s="163"/>
      <c r="T4192" s="213"/>
      <c r="U4192" s="162"/>
      <c r="V4192" s="164"/>
      <c r="W4192" s="12" t="str">
        <f t="shared" si="860"/>
        <v>Mqtt1</v>
      </c>
      <c r="X4192" s="196" t="s">
        <v>10672</v>
      </c>
      <c r="Y4192" s="6" t="str">
        <f t="shared" si="863"/>
        <v>marpower/power-tag/cooling-water-pump-adsorption-unit</v>
      </c>
      <c r="Z4192" s="103" t="str" cm="1">
        <f t="array" ref="Z4192">IF(COUNTIF(N4192,"spare"),"","$."&amp;_xlfn.REGEXEXTRACT(J4192,"^PT\d+[FQ]\d+_(.*)", 2))</f>
        <v>$.Active_Power_Phase_B</v>
      </c>
      <c r="AA4192" s="12">
        <f t="shared" si="865"/>
        <v>41</v>
      </c>
      <c r="AB4192" s="6" t="s">
        <v>195</v>
      </c>
      <c r="AC4192" s="103">
        <v>3056</v>
      </c>
      <c r="AJ4192" s="80"/>
      <c r="AK4192" s="113" t="s">
        <v>1425</v>
      </c>
      <c r="AN4192" s="80"/>
      <c r="AO4192" s="80"/>
      <c r="AP4192" s="80"/>
      <c r="AQ4192" s="80"/>
      <c r="AR4192" s="127"/>
      <c r="AS4192" s="80"/>
      <c r="AT4192" s="7"/>
      <c r="AU4192" s="7"/>
      <c r="AV4192" s="165"/>
      <c r="AW4192" s="166"/>
      <c r="AX4192" s="137"/>
      <c r="AY4192" s="147"/>
      <c r="AZ4192" s="167"/>
      <c r="BA4192" s="167"/>
      <c r="BB4192" s="147" t="str">
        <f t="shared" si="864"/>
        <v/>
      </c>
      <c r="BC4192" s="168"/>
      <c r="BD4192" s="165"/>
      <c r="BE4192" s="165"/>
      <c r="BF4192" s="165"/>
      <c r="BG4192" s="165"/>
      <c r="BH4192" s="165"/>
      <c r="BI4192" s="165"/>
      <c r="BJ4192" s="165"/>
      <c r="BK4192" s="165"/>
      <c r="BL4192" s="165"/>
      <c r="BM4192" s="165"/>
      <c r="BN4192" s="165"/>
      <c r="BO4192" s="165"/>
      <c r="BP4192" s="165"/>
      <c r="BQ4192" s="165"/>
      <c r="BS4192" s="6"/>
      <c r="BT4192" s="11"/>
      <c r="BU4192" s="6"/>
      <c r="BV4192" s="6"/>
    </row>
    <row r="4193" spans="1:74" ht="15.75" x14ac:dyDescent="0.25">
      <c r="A4193" s="52" t="s">
        <v>1422</v>
      </c>
      <c r="B4193" s="56"/>
      <c r="C4193" s="7" t="s">
        <v>118</v>
      </c>
      <c r="D4193" s="7" t="s">
        <v>6559</v>
      </c>
      <c r="E4193" s="7"/>
      <c r="F4193" s="64"/>
      <c r="G4193" s="6"/>
      <c r="H4193" s="6"/>
      <c r="I4193" s="10" t="s">
        <v>110</v>
      </c>
      <c r="J4193" s="11" t="s">
        <v>3359</v>
      </c>
      <c r="K4193" s="194" t="s">
        <v>510</v>
      </c>
      <c r="L4193" s="176"/>
      <c r="M4193" s="176">
        <v>1000</v>
      </c>
      <c r="N4193" s="80" t="s">
        <v>6855</v>
      </c>
      <c r="O4193" s="162"/>
      <c r="P4193" s="80" t="s">
        <v>3919</v>
      </c>
      <c r="Q4193" s="80"/>
      <c r="R4193" s="80"/>
      <c r="S4193" s="163"/>
      <c r="T4193" s="213"/>
      <c r="U4193" s="162"/>
      <c r="V4193" s="164"/>
      <c r="W4193" s="12" t="str">
        <f t="shared" si="860"/>
        <v>Mqtt1</v>
      </c>
      <c r="X4193" s="196" t="s">
        <v>10672</v>
      </c>
      <c r="Y4193" s="6" t="str">
        <f t="shared" si="863"/>
        <v>marpower/power-tag/cooling-water-pump-adsorption-unit</v>
      </c>
      <c r="Z4193" s="103" t="str" cm="1">
        <f t="array" ref="Z4193">IF(COUNTIF(N4193,"spare"),"","$."&amp;_xlfn.REGEXEXTRACT(J4193,"^PT\d+[FQ]\d+_(.*)", 2))</f>
        <v>$.Active_Power_Phase_C</v>
      </c>
      <c r="AA4193" s="12">
        <f t="shared" si="865"/>
        <v>41</v>
      </c>
      <c r="AB4193" s="6" t="s">
        <v>195</v>
      </c>
      <c r="AC4193" s="103">
        <v>3058</v>
      </c>
      <c r="AJ4193" s="80"/>
      <c r="AK4193" s="113" t="s">
        <v>1425</v>
      </c>
      <c r="AN4193" s="80"/>
      <c r="AO4193" s="80"/>
      <c r="AP4193" s="80"/>
      <c r="AQ4193" s="80"/>
      <c r="AR4193" s="127"/>
      <c r="AS4193" s="80"/>
      <c r="AT4193" s="7"/>
      <c r="AU4193" s="7"/>
      <c r="AV4193" s="165"/>
      <c r="AW4193" s="166"/>
      <c r="AX4193" s="137"/>
      <c r="AY4193" s="147"/>
      <c r="AZ4193" s="167"/>
      <c r="BA4193" s="167"/>
      <c r="BB4193" s="147" t="str">
        <f t="shared" si="864"/>
        <v/>
      </c>
      <c r="BC4193" s="168"/>
      <c r="BD4193" s="165"/>
      <c r="BE4193" s="165"/>
      <c r="BF4193" s="165"/>
      <c r="BG4193" s="165"/>
      <c r="BH4193" s="165"/>
      <c r="BI4193" s="165"/>
      <c r="BJ4193" s="165"/>
      <c r="BK4193" s="165"/>
      <c r="BL4193" s="165"/>
      <c r="BM4193" s="165"/>
      <c r="BN4193" s="165"/>
      <c r="BO4193" s="165"/>
      <c r="BP4193" s="165"/>
      <c r="BQ4193" s="165"/>
      <c r="BS4193" s="6"/>
      <c r="BT4193" s="11"/>
      <c r="BU4193" s="6"/>
      <c r="BV4193" s="6"/>
    </row>
    <row r="4194" spans="1:74" ht="15.75" x14ac:dyDescent="0.25">
      <c r="A4194" s="52" t="s">
        <v>1422</v>
      </c>
      <c r="B4194" s="56"/>
      <c r="C4194" s="7" t="s">
        <v>118</v>
      </c>
      <c r="D4194" s="7" t="s">
        <v>6559</v>
      </c>
      <c r="E4194" s="7"/>
      <c r="F4194" s="64"/>
      <c r="G4194" s="6"/>
      <c r="H4194" s="6"/>
      <c r="I4194" s="10" t="s">
        <v>110</v>
      </c>
      <c r="J4194" s="11" t="s">
        <v>3360</v>
      </c>
      <c r="K4194" s="194" t="s">
        <v>510</v>
      </c>
      <c r="L4194" s="176"/>
      <c r="M4194" s="176">
        <v>1000</v>
      </c>
      <c r="N4194" s="80" t="s">
        <v>6855</v>
      </c>
      <c r="O4194" s="162"/>
      <c r="P4194" s="80" t="s">
        <v>3920</v>
      </c>
      <c r="Q4194" s="80"/>
      <c r="R4194" s="80"/>
      <c r="S4194" s="163"/>
      <c r="T4194" s="213"/>
      <c r="U4194" s="162"/>
      <c r="V4194" s="164"/>
      <c r="W4194" s="12" t="str">
        <f t="shared" si="860"/>
        <v>Mqtt1</v>
      </c>
      <c r="X4194" s="196" t="s">
        <v>10672</v>
      </c>
      <c r="Y4194" s="6" t="str">
        <f t="shared" si="863"/>
        <v>marpower/power-tag/cooling-water-pump-adsorption-unit</v>
      </c>
      <c r="Z4194" s="103" t="str" cm="1">
        <f t="array" ref="Z4194">IF(COUNTIF(N4194,"spare"),"","$."&amp;_xlfn.REGEXEXTRACT(J4194,"^PT\d+[FQ]\d+_(.*)", 2))</f>
        <v>$.Total_Active_Power</v>
      </c>
      <c r="AA4194" s="12">
        <f t="shared" si="865"/>
        <v>41</v>
      </c>
      <c r="AB4194" s="6" t="s">
        <v>195</v>
      </c>
      <c r="AC4194" s="103">
        <v>3060</v>
      </c>
      <c r="AJ4194" s="80"/>
      <c r="AK4194" s="113" t="s">
        <v>1425</v>
      </c>
      <c r="AN4194" s="80"/>
      <c r="AO4194" s="80"/>
      <c r="AP4194" s="80"/>
      <c r="AQ4194" s="80"/>
      <c r="AR4194" s="127"/>
      <c r="AS4194" s="80"/>
      <c r="AT4194" s="7"/>
      <c r="AU4194" s="7"/>
      <c r="AV4194" s="165"/>
      <c r="AW4194" s="166"/>
      <c r="AX4194" s="137"/>
      <c r="AY4194" s="147"/>
      <c r="AZ4194" s="167"/>
      <c r="BA4194" s="167"/>
      <c r="BB4194" s="147" t="str">
        <f t="shared" si="864"/>
        <v/>
      </c>
      <c r="BC4194" s="168"/>
      <c r="BD4194" s="165"/>
      <c r="BE4194" s="165"/>
      <c r="BF4194" s="165"/>
      <c r="BG4194" s="165"/>
      <c r="BH4194" s="165"/>
      <c r="BI4194" s="165"/>
      <c r="BJ4194" s="165"/>
      <c r="BK4194" s="165"/>
      <c r="BL4194" s="165"/>
      <c r="BM4194" s="165"/>
      <c r="BN4194" s="165"/>
      <c r="BO4194" s="165"/>
      <c r="BP4194" s="165"/>
      <c r="BQ4194" s="165"/>
      <c r="BS4194" s="6"/>
      <c r="BT4194" s="11"/>
      <c r="BU4194" s="6"/>
      <c r="BV4194" s="6"/>
    </row>
    <row r="4195" spans="1:74" ht="15.75" x14ac:dyDescent="0.25">
      <c r="A4195" s="52" t="s">
        <v>1422</v>
      </c>
      <c r="B4195" s="56"/>
      <c r="C4195" s="7" t="s">
        <v>118</v>
      </c>
      <c r="D4195" s="7" t="s">
        <v>6559</v>
      </c>
      <c r="E4195" s="7"/>
      <c r="F4195" s="64"/>
      <c r="G4195" s="6"/>
      <c r="H4195" s="6"/>
      <c r="I4195" s="10" t="s">
        <v>110</v>
      </c>
      <c r="J4195" s="11" t="s">
        <v>3361</v>
      </c>
      <c r="K4195" s="194" t="s">
        <v>510</v>
      </c>
      <c r="L4195" s="176"/>
      <c r="M4195" s="176">
        <v>1000</v>
      </c>
      <c r="N4195" s="80" t="s">
        <v>6855</v>
      </c>
      <c r="O4195" s="162"/>
      <c r="P4195" s="80" t="s">
        <v>3921</v>
      </c>
      <c r="Q4195" s="80"/>
      <c r="R4195" s="80"/>
      <c r="S4195" s="163"/>
      <c r="T4195" s="213"/>
      <c r="U4195" s="162"/>
      <c r="V4195" s="164"/>
      <c r="W4195" s="12" t="str">
        <f t="shared" si="860"/>
        <v>Mqtt1</v>
      </c>
      <c r="X4195" s="196" t="s">
        <v>10672</v>
      </c>
      <c r="Y4195" s="6" t="str">
        <f t="shared" si="863"/>
        <v>marpower/power-tag/cooling-water-pump-adsorption-unit</v>
      </c>
      <c r="Z4195" s="103" t="str" cm="1">
        <f t="array" ref="Z4195">IF(COUNTIF(N4195,"spare"),"","$."&amp;_xlfn.REGEXEXTRACT(J4195,"^PT\d+[FQ]\d+_(.*)", 2))</f>
        <v>$.Power_Factor_Phase_A</v>
      </c>
      <c r="AA4195" s="12">
        <f t="shared" si="865"/>
        <v>41</v>
      </c>
      <c r="AB4195" s="6" t="s">
        <v>195</v>
      </c>
      <c r="AC4195" s="103">
        <v>3078</v>
      </c>
      <c r="AJ4195" s="80"/>
      <c r="AK4195" s="113" t="s">
        <v>1426</v>
      </c>
      <c r="AN4195" s="80"/>
      <c r="AO4195" s="80"/>
      <c r="AP4195" s="80"/>
      <c r="AQ4195" s="80"/>
      <c r="AR4195" s="127"/>
      <c r="AS4195" s="80"/>
      <c r="AT4195" s="7"/>
      <c r="AU4195" s="7"/>
      <c r="AV4195" s="165"/>
      <c r="AW4195" s="166"/>
      <c r="AX4195" s="137"/>
      <c r="AY4195" s="147"/>
      <c r="AZ4195" s="167"/>
      <c r="BA4195" s="167"/>
      <c r="BB4195" s="147" t="str">
        <f t="shared" si="864"/>
        <v/>
      </c>
      <c r="BC4195" s="168"/>
      <c r="BD4195" s="165"/>
      <c r="BE4195" s="165"/>
      <c r="BF4195" s="165"/>
      <c r="BG4195" s="165"/>
      <c r="BH4195" s="165"/>
      <c r="BI4195" s="165"/>
      <c r="BJ4195" s="165"/>
      <c r="BK4195" s="165"/>
      <c r="BL4195" s="165"/>
      <c r="BM4195" s="165"/>
      <c r="BN4195" s="165"/>
      <c r="BO4195" s="165"/>
      <c r="BP4195" s="165"/>
      <c r="BQ4195" s="165"/>
      <c r="BS4195" s="6"/>
      <c r="BT4195" s="11"/>
      <c r="BU4195" s="6"/>
      <c r="BV4195" s="6"/>
    </row>
    <row r="4196" spans="1:74" ht="15.75" x14ac:dyDescent="0.25">
      <c r="A4196" s="52" t="s">
        <v>1422</v>
      </c>
      <c r="B4196" s="56"/>
      <c r="C4196" s="7" t="s">
        <v>118</v>
      </c>
      <c r="D4196" s="7" t="s">
        <v>6559</v>
      </c>
      <c r="E4196" s="7"/>
      <c r="F4196" s="64"/>
      <c r="G4196" s="6"/>
      <c r="H4196" s="6"/>
      <c r="I4196" s="10" t="s">
        <v>110</v>
      </c>
      <c r="J4196" s="11" t="s">
        <v>3362</v>
      </c>
      <c r="K4196" s="194" t="s">
        <v>510</v>
      </c>
      <c r="L4196" s="176"/>
      <c r="M4196" s="176">
        <v>1000</v>
      </c>
      <c r="N4196" s="80" t="s">
        <v>6855</v>
      </c>
      <c r="O4196" s="162"/>
      <c r="P4196" s="80" t="s">
        <v>3922</v>
      </c>
      <c r="Q4196" s="80"/>
      <c r="R4196" s="80"/>
      <c r="S4196" s="163"/>
      <c r="T4196" s="213"/>
      <c r="U4196" s="162"/>
      <c r="V4196" s="164"/>
      <c r="W4196" s="12" t="str">
        <f t="shared" si="860"/>
        <v>Mqtt1</v>
      </c>
      <c r="X4196" s="196" t="s">
        <v>10672</v>
      </c>
      <c r="Y4196" s="6" t="str">
        <f t="shared" si="863"/>
        <v>marpower/power-tag/cooling-water-pump-adsorption-unit</v>
      </c>
      <c r="Z4196" s="103" t="str" cm="1">
        <f t="array" ref="Z4196">IF(COUNTIF(N4196,"spare"),"","$."&amp;_xlfn.REGEXEXTRACT(J4196,"^PT\d+[FQ]\d+_(.*)", 2))</f>
        <v>$.Power_Factor_Phase_B</v>
      </c>
      <c r="AA4196" s="12">
        <f t="shared" si="865"/>
        <v>41</v>
      </c>
      <c r="AB4196" s="6" t="s">
        <v>195</v>
      </c>
      <c r="AC4196" s="103">
        <v>3080</v>
      </c>
      <c r="AJ4196" s="80"/>
      <c r="AK4196" s="113" t="s">
        <v>1426</v>
      </c>
      <c r="AN4196" s="80"/>
      <c r="AO4196" s="80"/>
      <c r="AP4196" s="80"/>
      <c r="AQ4196" s="80"/>
      <c r="AR4196" s="127"/>
      <c r="AS4196" s="80"/>
      <c r="AT4196" s="7"/>
      <c r="AU4196" s="7"/>
      <c r="AV4196" s="165"/>
      <c r="AW4196" s="166"/>
      <c r="AX4196" s="137"/>
      <c r="AY4196" s="147"/>
      <c r="AZ4196" s="167"/>
      <c r="BA4196" s="167"/>
      <c r="BB4196" s="147" t="str">
        <f t="shared" si="864"/>
        <v/>
      </c>
      <c r="BC4196" s="168"/>
      <c r="BD4196" s="165"/>
      <c r="BE4196" s="165"/>
      <c r="BF4196" s="165"/>
      <c r="BG4196" s="165"/>
      <c r="BH4196" s="165"/>
      <c r="BI4196" s="165"/>
      <c r="BJ4196" s="165"/>
      <c r="BK4196" s="165"/>
      <c r="BL4196" s="165"/>
      <c r="BM4196" s="165"/>
      <c r="BN4196" s="165"/>
      <c r="BO4196" s="165"/>
      <c r="BP4196" s="165"/>
      <c r="BQ4196" s="165"/>
      <c r="BS4196" s="6"/>
      <c r="BT4196" s="11"/>
      <c r="BU4196" s="6"/>
      <c r="BV4196" s="6"/>
    </row>
    <row r="4197" spans="1:74" ht="15.75" x14ac:dyDescent="0.25">
      <c r="A4197" s="52" t="s">
        <v>1422</v>
      </c>
      <c r="B4197" s="56"/>
      <c r="C4197" s="7" t="s">
        <v>118</v>
      </c>
      <c r="D4197" s="7" t="s">
        <v>6559</v>
      </c>
      <c r="E4197" s="7"/>
      <c r="F4197" s="64"/>
      <c r="G4197" s="6"/>
      <c r="H4197" s="6"/>
      <c r="I4197" s="10" t="s">
        <v>110</v>
      </c>
      <c r="J4197" s="11" t="s">
        <v>3363</v>
      </c>
      <c r="K4197" s="194" t="s">
        <v>510</v>
      </c>
      <c r="L4197" s="176"/>
      <c r="M4197" s="176">
        <v>1000</v>
      </c>
      <c r="N4197" s="80" t="s">
        <v>6855</v>
      </c>
      <c r="O4197" s="162"/>
      <c r="P4197" s="80" t="s">
        <v>3923</v>
      </c>
      <c r="Q4197" s="80"/>
      <c r="R4197" s="80"/>
      <c r="S4197" s="163"/>
      <c r="T4197" s="213"/>
      <c r="U4197" s="162"/>
      <c r="V4197" s="164"/>
      <c r="W4197" s="12" t="str">
        <f t="shared" si="860"/>
        <v>Mqtt1</v>
      </c>
      <c r="X4197" s="196" t="s">
        <v>10672</v>
      </c>
      <c r="Y4197" s="6" t="str">
        <f t="shared" si="863"/>
        <v>marpower/power-tag/cooling-water-pump-adsorption-unit</v>
      </c>
      <c r="Z4197" s="103" t="str" cm="1">
        <f t="array" ref="Z4197">IF(COUNTIF(N4197,"spare"),"","$."&amp;_xlfn.REGEXEXTRACT(J4197,"^PT\d+[FQ]\d+_(.*)", 2))</f>
        <v>$.Power_Factor_Phase_C</v>
      </c>
      <c r="AA4197" s="12">
        <f t="shared" si="865"/>
        <v>41</v>
      </c>
      <c r="AB4197" s="6" t="s">
        <v>195</v>
      </c>
      <c r="AC4197" s="103">
        <v>3082</v>
      </c>
      <c r="AJ4197" s="80"/>
      <c r="AK4197" s="113" t="s">
        <v>1426</v>
      </c>
      <c r="AN4197" s="80"/>
      <c r="AO4197" s="80"/>
      <c r="AP4197" s="80"/>
      <c r="AQ4197" s="80"/>
      <c r="AR4197" s="127"/>
      <c r="AS4197" s="80"/>
      <c r="AT4197" s="7"/>
      <c r="AU4197" s="7"/>
      <c r="AV4197" s="165"/>
      <c r="AW4197" s="166"/>
      <c r="AX4197" s="137"/>
      <c r="AY4197" s="147"/>
      <c r="AZ4197" s="167"/>
      <c r="BA4197" s="167"/>
      <c r="BB4197" s="147" t="str">
        <f t="shared" si="864"/>
        <v/>
      </c>
      <c r="BC4197" s="168"/>
      <c r="BD4197" s="165"/>
      <c r="BE4197" s="165"/>
      <c r="BF4197" s="165"/>
      <c r="BG4197" s="165"/>
      <c r="BH4197" s="165"/>
      <c r="BI4197" s="165"/>
      <c r="BJ4197" s="165"/>
      <c r="BK4197" s="165"/>
      <c r="BL4197" s="165"/>
      <c r="BM4197" s="165"/>
      <c r="BN4197" s="165"/>
      <c r="BO4197" s="165"/>
      <c r="BP4197" s="165"/>
      <c r="BQ4197" s="165"/>
      <c r="BS4197" s="6"/>
      <c r="BT4197" s="11"/>
      <c r="BU4197" s="6"/>
      <c r="BV4197" s="6"/>
    </row>
    <row r="4198" spans="1:74" ht="15.75" x14ac:dyDescent="0.25">
      <c r="A4198" s="52" t="s">
        <v>1422</v>
      </c>
      <c r="B4198" s="56"/>
      <c r="C4198" s="7" t="s">
        <v>118</v>
      </c>
      <c r="D4198" s="7" t="s">
        <v>6559</v>
      </c>
      <c r="E4198" s="7"/>
      <c r="F4198" s="64"/>
      <c r="G4198" s="6"/>
      <c r="H4198" s="6"/>
      <c r="I4198" s="10" t="s">
        <v>110</v>
      </c>
      <c r="J4198" s="11" t="s">
        <v>3364</v>
      </c>
      <c r="K4198" s="194" t="s">
        <v>510</v>
      </c>
      <c r="L4198" s="176"/>
      <c r="M4198" s="176">
        <v>1000</v>
      </c>
      <c r="N4198" s="80" t="s">
        <v>6855</v>
      </c>
      <c r="O4198" s="162"/>
      <c r="P4198" s="80" t="s">
        <v>3924</v>
      </c>
      <c r="Q4198" s="80"/>
      <c r="R4198" s="80"/>
      <c r="S4198" s="163"/>
      <c r="T4198" s="213"/>
      <c r="U4198" s="162"/>
      <c r="V4198" s="164"/>
      <c r="W4198" s="12" t="str">
        <f t="shared" si="860"/>
        <v>Mqtt1</v>
      </c>
      <c r="X4198" s="196" t="s">
        <v>10672</v>
      </c>
      <c r="Y4198" s="6" t="str">
        <f t="shared" si="863"/>
        <v>marpower/power-tag/cooling-water-pump-adsorption-unit</v>
      </c>
      <c r="Z4198" s="103" t="str" cm="1">
        <f t="array" ref="Z4198">IF(COUNTIF(N4198,"spare"),"","$."&amp;_xlfn.REGEXEXTRACT(J4198,"^PT\d+[FQ]\d+_(.*)", 2))</f>
        <v>$.Total_Power_Factor</v>
      </c>
      <c r="AA4198" s="12">
        <f t="shared" si="865"/>
        <v>41</v>
      </c>
      <c r="AB4198" s="6" t="s">
        <v>195</v>
      </c>
      <c r="AC4198" s="103">
        <v>3084</v>
      </c>
      <c r="AJ4198" s="80"/>
      <c r="AK4198" s="113" t="s">
        <v>1426</v>
      </c>
      <c r="AN4198" s="80"/>
      <c r="AO4198" s="80"/>
      <c r="AP4198" s="80"/>
      <c r="AQ4198" s="80"/>
      <c r="AR4198" s="127"/>
      <c r="AS4198" s="80"/>
      <c r="AT4198" s="7"/>
      <c r="AU4198" s="7"/>
      <c r="AV4198" s="165"/>
      <c r="AW4198" s="166"/>
      <c r="AX4198" s="137"/>
      <c r="AY4198" s="147"/>
      <c r="AZ4198" s="167"/>
      <c r="BA4198" s="167"/>
      <c r="BB4198" s="147" t="str">
        <f t="shared" si="864"/>
        <v/>
      </c>
      <c r="BC4198" s="168"/>
      <c r="BD4198" s="165"/>
      <c r="BE4198" s="165"/>
      <c r="BF4198" s="165"/>
      <c r="BG4198" s="165"/>
      <c r="BH4198" s="165"/>
      <c r="BI4198" s="165"/>
      <c r="BJ4198" s="165"/>
      <c r="BK4198" s="165"/>
      <c r="BL4198" s="165"/>
      <c r="BM4198" s="165"/>
      <c r="BN4198" s="165"/>
      <c r="BO4198" s="165"/>
      <c r="BP4198" s="165"/>
      <c r="BQ4198" s="165"/>
      <c r="BS4198" s="6"/>
      <c r="BT4198" s="11"/>
      <c r="BU4198" s="6"/>
      <c r="BV4198" s="6"/>
    </row>
    <row r="4199" spans="1:74" ht="15.75" x14ac:dyDescent="0.25">
      <c r="A4199" s="52" t="s">
        <v>1422</v>
      </c>
      <c r="B4199" s="56"/>
      <c r="C4199" s="7" t="s">
        <v>118</v>
      </c>
      <c r="D4199" s="7" t="s">
        <v>6559</v>
      </c>
      <c r="E4199" s="7"/>
      <c r="F4199" s="64"/>
      <c r="G4199" s="6"/>
      <c r="H4199" s="6"/>
      <c r="I4199" s="10" t="s">
        <v>110</v>
      </c>
      <c r="J4199" s="11" t="s">
        <v>3365</v>
      </c>
      <c r="K4199" s="194" t="s">
        <v>510</v>
      </c>
      <c r="L4199" s="176"/>
      <c r="M4199" s="176">
        <v>1000</v>
      </c>
      <c r="N4199" s="80" t="s">
        <v>6855</v>
      </c>
      <c r="O4199" s="162"/>
      <c r="P4199" s="80" t="s">
        <v>3925</v>
      </c>
      <c r="Q4199" s="80"/>
      <c r="R4199" s="80"/>
      <c r="S4199" s="163"/>
      <c r="T4199" s="213"/>
      <c r="U4199" s="162"/>
      <c r="V4199" s="164"/>
      <c r="W4199" s="12" t="str">
        <f t="shared" si="860"/>
        <v>Mqtt1</v>
      </c>
      <c r="X4199" s="196" t="s">
        <v>10673</v>
      </c>
      <c r="Y4199" s="6" t="str">
        <f t="shared" si="863"/>
        <v>marpower/power-tag/circulation-pump-pvt-panels-aft</v>
      </c>
      <c r="Z4199" s="103" t="str" cm="1">
        <f t="array" ref="Z4199">IF(COUNTIF(N4199,"spare"),"","$."&amp;_xlfn.REGEXEXTRACT(J4199,"^PT\d+[FQ]\d+_(.*)", 2))</f>
        <v>$.RMS_Current_Phase_A</v>
      </c>
      <c r="AA4199" s="12">
        <f>AA4184+1</f>
        <v>42</v>
      </c>
      <c r="AB4199" s="6" t="s">
        <v>195</v>
      </c>
      <c r="AC4199" s="103">
        <v>3000</v>
      </c>
      <c r="AJ4199" s="80"/>
      <c r="AK4199" s="113" t="s">
        <v>1423</v>
      </c>
      <c r="AN4199" s="80"/>
      <c r="AO4199" s="80"/>
      <c r="AP4199" s="80"/>
      <c r="AQ4199" s="80"/>
      <c r="AR4199" s="127"/>
      <c r="AS4199" s="80"/>
      <c r="AT4199" s="7"/>
      <c r="AU4199" s="7"/>
      <c r="AV4199" s="165"/>
      <c r="AW4199" s="166"/>
      <c r="AX4199" s="137"/>
      <c r="AY4199" s="147"/>
      <c r="AZ4199" s="167"/>
      <c r="BA4199" s="167"/>
      <c r="BB4199" s="147" t="str">
        <f t="shared" ref="BB4199:BB4213" si="866">IF(ISNUMBER(AM4199),"1","")</f>
        <v/>
      </c>
      <c r="BC4199" s="168"/>
      <c r="BD4199" s="165"/>
      <c r="BE4199" s="165"/>
      <c r="BF4199" s="165"/>
      <c r="BG4199" s="165"/>
      <c r="BH4199" s="165"/>
      <c r="BI4199" s="165"/>
      <c r="BJ4199" s="165"/>
      <c r="BK4199" s="165"/>
      <c r="BL4199" s="165"/>
      <c r="BM4199" s="165"/>
      <c r="BN4199" s="165"/>
      <c r="BO4199" s="165"/>
      <c r="BP4199" s="165"/>
      <c r="BQ4199" s="165"/>
      <c r="BS4199" s="6"/>
      <c r="BT4199" s="11"/>
      <c r="BU4199" s="6"/>
      <c r="BV4199" s="6"/>
    </row>
    <row r="4200" spans="1:74" ht="15.75" x14ac:dyDescent="0.25">
      <c r="A4200" s="52" t="s">
        <v>1422</v>
      </c>
      <c r="B4200" s="56"/>
      <c r="C4200" s="7" t="s">
        <v>118</v>
      </c>
      <c r="D4200" s="7" t="s">
        <v>6559</v>
      </c>
      <c r="E4200" s="7"/>
      <c r="F4200" s="64"/>
      <c r="G4200" s="6"/>
      <c r="H4200" s="6"/>
      <c r="I4200" s="10" t="s">
        <v>110</v>
      </c>
      <c r="J4200" s="11" t="s">
        <v>3366</v>
      </c>
      <c r="K4200" s="194" t="s">
        <v>510</v>
      </c>
      <c r="L4200" s="176"/>
      <c r="M4200" s="176">
        <v>1000</v>
      </c>
      <c r="N4200" s="80" t="s">
        <v>6855</v>
      </c>
      <c r="O4200" s="162"/>
      <c r="P4200" s="80" t="s">
        <v>3926</v>
      </c>
      <c r="Q4200" s="80"/>
      <c r="R4200" s="80"/>
      <c r="S4200" s="163"/>
      <c r="T4200" s="213"/>
      <c r="U4200" s="162"/>
      <c r="V4200" s="164"/>
      <c r="W4200" s="12" t="str">
        <f t="shared" si="860"/>
        <v>Mqtt1</v>
      </c>
      <c r="X4200" s="196" t="s">
        <v>10673</v>
      </c>
      <c r="Y4200" s="6" t="str">
        <f t="shared" si="863"/>
        <v>marpower/power-tag/circulation-pump-pvt-panels-aft</v>
      </c>
      <c r="Z4200" s="103" t="str" cm="1">
        <f t="array" ref="Z4200">IF(COUNTIF(N4200,"spare"),"","$."&amp;_xlfn.REGEXEXTRACT(J4200,"^PT\d+[FQ]\d+_(.*)", 2))</f>
        <v>$.RMS_Current_Phase_B</v>
      </c>
      <c r="AA4200" s="12">
        <f t="shared" ref="AA4200:AA4213" si="867">AA4185+1</f>
        <v>42</v>
      </c>
      <c r="AB4200" s="6" t="s">
        <v>195</v>
      </c>
      <c r="AC4200" s="103">
        <v>3002</v>
      </c>
      <c r="AJ4200" s="80"/>
      <c r="AK4200" s="113" t="s">
        <v>1423</v>
      </c>
      <c r="AN4200" s="80"/>
      <c r="AO4200" s="80"/>
      <c r="AP4200" s="80"/>
      <c r="AQ4200" s="80"/>
      <c r="AR4200" s="127"/>
      <c r="AS4200" s="80"/>
      <c r="AT4200" s="7"/>
      <c r="AU4200" s="7"/>
      <c r="AV4200" s="165"/>
      <c r="AW4200" s="166"/>
      <c r="AX4200" s="137"/>
      <c r="AY4200" s="147"/>
      <c r="AZ4200" s="167"/>
      <c r="BA4200" s="167"/>
      <c r="BB4200" s="147" t="str">
        <f t="shared" si="866"/>
        <v/>
      </c>
      <c r="BC4200" s="168"/>
      <c r="BD4200" s="165"/>
      <c r="BE4200" s="165"/>
      <c r="BF4200" s="165"/>
      <c r="BG4200" s="165"/>
      <c r="BH4200" s="165"/>
      <c r="BI4200" s="165"/>
      <c r="BJ4200" s="165"/>
      <c r="BK4200" s="165"/>
      <c r="BL4200" s="165"/>
      <c r="BM4200" s="165"/>
      <c r="BN4200" s="165"/>
      <c r="BO4200" s="165"/>
      <c r="BP4200" s="165"/>
      <c r="BQ4200" s="165"/>
      <c r="BS4200" s="6"/>
      <c r="BT4200" s="11"/>
      <c r="BU4200" s="6"/>
      <c r="BV4200" s="6"/>
    </row>
    <row r="4201" spans="1:74" ht="15.75" x14ac:dyDescent="0.25">
      <c r="A4201" s="52" t="s">
        <v>1422</v>
      </c>
      <c r="B4201" s="56"/>
      <c r="C4201" s="7" t="s">
        <v>118</v>
      </c>
      <c r="D4201" s="7" t="s">
        <v>6559</v>
      </c>
      <c r="E4201" s="7"/>
      <c r="F4201" s="64"/>
      <c r="G4201" s="6"/>
      <c r="H4201" s="6"/>
      <c r="I4201" s="10" t="s">
        <v>110</v>
      </c>
      <c r="J4201" s="11" t="s">
        <v>3367</v>
      </c>
      <c r="K4201" s="194" t="s">
        <v>510</v>
      </c>
      <c r="L4201" s="176"/>
      <c r="M4201" s="176">
        <v>1000</v>
      </c>
      <c r="N4201" s="80" t="s">
        <v>6855</v>
      </c>
      <c r="O4201" s="162"/>
      <c r="P4201" s="80" t="s">
        <v>3927</v>
      </c>
      <c r="Q4201" s="80"/>
      <c r="R4201" s="80"/>
      <c r="S4201" s="163"/>
      <c r="T4201" s="213"/>
      <c r="U4201" s="162"/>
      <c r="V4201" s="164"/>
      <c r="W4201" s="12" t="str">
        <f t="shared" si="860"/>
        <v>Mqtt1</v>
      </c>
      <c r="X4201" s="196" t="s">
        <v>10673</v>
      </c>
      <c r="Y4201" s="6" t="str">
        <f t="shared" si="863"/>
        <v>marpower/power-tag/circulation-pump-pvt-panels-aft</v>
      </c>
      <c r="Z4201" s="103" t="str" cm="1">
        <f t="array" ref="Z4201">IF(COUNTIF(N4201,"spare"),"","$."&amp;_xlfn.REGEXEXTRACT(J4201,"^PT\d+[FQ]\d+_(.*)", 2))</f>
        <v>$.RMS_Current_Phase_C</v>
      </c>
      <c r="AA4201" s="12">
        <f t="shared" si="867"/>
        <v>42</v>
      </c>
      <c r="AB4201" s="6" t="s">
        <v>195</v>
      </c>
      <c r="AC4201" s="103">
        <v>3004</v>
      </c>
      <c r="AJ4201" s="80"/>
      <c r="AK4201" s="113" t="s">
        <v>1423</v>
      </c>
      <c r="AN4201" s="80"/>
      <c r="AO4201" s="80"/>
      <c r="AP4201" s="80"/>
      <c r="AQ4201" s="80"/>
      <c r="AR4201" s="127"/>
      <c r="AS4201" s="80"/>
      <c r="AT4201" s="7"/>
      <c r="AU4201" s="7"/>
      <c r="AV4201" s="165"/>
      <c r="AW4201" s="166"/>
      <c r="AX4201" s="137"/>
      <c r="AY4201" s="147"/>
      <c r="AZ4201" s="167"/>
      <c r="BA4201" s="167"/>
      <c r="BB4201" s="147" t="str">
        <f t="shared" si="866"/>
        <v/>
      </c>
      <c r="BC4201" s="168"/>
      <c r="BD4201" s="165"/>
      <c r="BE4201" s="165"/>
      <c r="BF4201" s="165"/>
      <c r="BG4201" s="165"/>
      <c r="BH4201" s="165"/>
      <c r="BI4201" s="165"/>
      <c r="BJ4201" s="165"/>
      <c r="BK4201" s="165"/>
      <c r="BL4201" s="165"/>
      <c r="BM4201" s="165"/>
      <c r="BN4201" s="165"/>
      <c r="BO4201" s="165"/>
      <c r="BP4201" s="165"/>
      <c r="BQ4201" s="165"/>
      <c r="BS4201" s="6"/>
      <c r="BT4201" s="11"/>
      <c r="BU4201" s="6"/>
      <c r="BV4201" s="6"/>
    </row>
    <row r="4202" spans="1:74" ht="15.75" x14ac:dyDescent="0.25">
      <c r="A4202" s="52" t="s">
        <v>1422</v>
      </c>
      <c r="B4202" s="56"/>
      <c r="C4202" s="7" t="s">
        <v>118</v>
      </c>
      <c r="D4202" s="7" t="s">
        <v>6559</v>
      </c>
      <c r="E4202" s="7"/>
      <c r="F4202" s="64"/>
      <c r="G4202" s="6"/>
      <c r="H4202" s="6"/>
      <c r="I4202" s="10" t="s">
        <v>110</v>
      </c>
      <c r="J4202" s="11" t="s">
        <v>3368</v>
      </c>
      <c r="K4202" s="194" t="s">
        <v>510</v>
      </c>
      <c r="L4202" s="176"/>
      <c r="M4202" s="176">
        <v>1000</v>
      </c>
      <c r="N4202" s="80" t="s">
        <v>6855</v>
      </c>
      <c r="O4202" s="162"/>
      <c r="P4202" s="80" t="s">
        <v>3928</v>
      </c>
      <c r="Q4202" s="80"/>
      <c r="R4202" s="80"/>
      <c r="S4202" s="163"/>
      <c r="T4202" s="213"/>
      <c r="U4202" s="162"/>
      <c r="V4202" s="164"/>
      <c r="W4202" s="12" t="str">
        <f t="shared" si="860"/>
        <v>Mqtt1</v>
      </c>
      <c r="X4202" s="196" t="s">
        <v>10673</v>
      </c>
      <c r="Y4202" s="6" t="str">
        <f t="shared" si="863"/>
        <v>marpower/power-tag/circulation-pump-pvt-panels-aft</v>
      </c>
      <c r="Z4202" s="103" t="str" cm="1">
        <f t="array" ref="Z4202">IF(COUNTIF(N4202,"spare"),"","$."&amp;_xlfn.REGEXEXTRACT(J4202,"^PT\d+[FQ]\d+_(.*)", 2))</f>
        <v>$.RMS_Current_Phase_Neut</v>
      </c>
      <c r="AA4202" s="12">
        <f t="shared" si="867"/>
        <v>42</v>
      </c>
      <c r="AB4202" s="6" t="s">
        <v>195</v>
      </c>
      <c r="AC4202" s="103">
        <v>3006</v>
      </c>
      <c r="AJ4202" s="80"/>
      <c r="AK4202" s="113" t="s">
        <v>1423</v>
      </c>
      <c r="AN4202" s="80"/>
      <c r="AO4202" s="80"/>
      <c r="AP4202" s="80"/>
      <c r="AQ4202" s="80"/>
      <c r="AR4202" s="127"/>
      <c r="AS4202" s="80"/>
      <c r="AT4202" s="7"/>
      <c r="AU4202" s="7"/>
      <c r="AV4202" s="165"/>
      <c r="AW4202" s="166"/>
      <c r="AX4202" s="137"/>
      <c r="AY4202" s="147"/>
      <c r="AZ4202" s="167"/>
      <c r="BA4202" s="167"/>
      <c r="BB4202" s="147" t="str">
        <f t="shared" si="866"/>
        <v/>
      </c>
      <c r="BC4202" s="168"/>
      <c r="BD4202" s="165"/>
      <c r="BE4202" s="165"/>
      <c r="BF4202" s="165"/>
      <c r="BG4202" s="165"/>
      <c r="BH4202" s="165"/>
      <c r="BI4202" s="165"/>
      <c r="BJ4202" s="165"/>
      <c r="BK4202" s="165"/>
      <c r="BL4202" s="165"/>
      <c r="BM4202" s="165"/>
      <c r="BN4202" s="165"/>
      <c r="BO4202" s="165"/>
      <c r="BP4202" s="165"/>
      <c r="BQ4202" s="165"/>
      <c r="BS4202" s="6"/>
      <c r="BT4202" s="11"/>
      <c r="BU4202" s="6"/>
      <c r="BV4202" s="6"/>
    </row>
    <row r="4203" spans="1:74" ht="15.75" x14ac:dyDescent="0.25">
      <c r="A4203" s="52" t="s">
        <v>1422</v>
      </c>
      <c r="B4203" s="56"/>
      <c r="C4203" s="7" t="s">
        <v>118</v>
      </c>
      <c r="D4203" s="7" t="s">
        <v>6559</v>
      </c>
      <c r="E4203" s="7"/>
      <c r="F4203" s="64"/>
      <c r="G4203" s="6"/>
      <c r="H4203" s="6"/>
      <c r="I4203" s="10" t="s">
        <v>110</v>
      </c>
      <c r="J4203" s="11" t="s">
        <v>8370</v>
      </c>
      <c r="K4203" s="194" t="s">
        <v>510</v>
      </c>
      <c r="L4203" s="176"/>
      <c r="M4203" s="176">
        <v>1000</v>
      </c>
      <c r="N4203" s="80" t="s">
        <v>6855</v>
      </c>
      <c r="O4203" s="162"/>
      <c r="P4203" s="80" t="s">
        <v>3929</v>
      </c>
      <c r="Q4203" s="80"/>
      <c r="R4203" s="80"/>
      <c r="S4203" s="163"/>
      <c r="T4203" s="213"/>
      <c r="U4203" s="162"/>
      <c r="V4203" s="164"/>
      <c r="W4203" s="12" t="str">
        <f t="shared" si="860"/>
        <v>Mqtt1</v>
      </c>
      <c r="X4203" s="196" t="s">
        <v>10673</v>
      </c>
      <c r="Y4203" s="6" t="str">
        <f t="shared" si="863"/>
        <v>marpower/power-tag/circulation-pump-pvt-panels-aft</v>
      </c>
      <c r="Z4203" s="103" t="str" cm="1">
        <f t="array" ref="Z4203">IF(COUNTIF(N4203,"spare"),"","$."&amp;_xlfn.REGEXEXTRACT(J4203,"^PT\d+[FQ]\d+_(.*)", 2))</f>
        <v>$.RMS_Voltage_A_N</v>
      </c>
      <c r="AA4203" s="12">
        <f t="shared" si="867"/>
        <v>42</v>
      </c>
      <c r="AB4203" s="6" t="s">
        <v>195</v>
      </c>
      <c r="AC4203" s="103">
        <v>3028</v>
      </c>
      <c r="AJ4203" s="80"/>
      <c r="AK4203" s="113" t="s">
        <v>1424</v>
      </c>
      <c r="AN4203" s="80"/>
      <c r="AO4203" s="80"/>
      <c r="AP4203" s="80"/>
      <c r="AQ4203" s="80"/>
      <c r="AR4203" s="127"/>
      <c r="AS4203" s="80"/>
      <c r="AT4203" s="7"/>
      <c r="AU4203" s="7"/>
      <c r="AV4203" s="165"/>
      <c r="AW4203" s="166"/>
      <c r="AX4203" s="137"/>
      <c r="AY4203" s="147"/>
      <c r="AZ4203" s="167"/>
      <c r="BA4203" s="167"/>
      <c r="BB4203" s="147" t="str">
        <f t="shared" si="866"/>
        <v/>
      </c>
      <c r="BC4203" s="168"/>
      <c r="BD4203" s="165"/>
      <c r="BE4203" s="165"/>
      <c r="BF4203" s="165"/>
      <c r="BG4203" s="165"/>
      <c r="BH4203" s="165"/>
      <c r="BI4203" s="165"/>
      <c r="BJ4203" s="165"/>
      <c r="BK4203" s="165"/>
      <c r="BL4203" s="165"/>
      <c r="BM4203" s="165"/>
      <c r="BN4203" s="165"/>
      <c r="BO4203" s="165"/>
      <c r="BP4203" s="165"/>
      <c r="BQ4203" s="165"/>
      <c r="BS4203" s="6"/>
      <c r="BT4203" s="11"/>
      <c r="BU4203" s="6"/>
      <c r="BV4203" s="6"/>
    </row>
    <row r="4204" spans="1:74" ht="15.75" x14ac:dyDescent="0.25">
      <c r="A4204" s="52" t="s">
        <v>1422</v>
      </c>
      <c r="B4204" s="56"/>
      <c r="C4204" s="7" t="s">
        <v>118</v>
      </c>
      <c r="D4204" s="7" t="s">
        <v>6559</v>
      </c>
      <c r="E4204" s="7"/>
      <c r="F4204" s="64"/>
      <c r="G4204" s="6"/>
      <c r="H4204" s="6"/>
      <c r="I4204" s="10" t="s">
        <v>110</v>
      </c>
      <c r="J4204" s="11" t="s">
        <v>8547</v>
      </c>
      <c r="K4204" s="194" t="s">
        <v>510</v>
      </c>
      <c r="L4204" s="176"/>
      <c r="M4204" s="176">
        <v>1000</v>
      </c>
      <c r="N4204" s="80" t="s">
        <v>6855</v>
      </c>
      <c r="O4204" s="162"/>
      <c r="P4204" s="80" t="s">
        <v>3930</v>
      </c>
      <c r="Q4204" s="80"/>
      <c r="R4204" s="80"/>
      <c r="S4204" s="163"/>
      <c r="T4204" s="213"/>
      <c r="U4204" s="162"/>
      <c r="V4204" s="164"/>
      <c r="W4204" s="12" t="str">
        <f t="shared" si="860"/>
        <v>Mqtt1</v>
      </c>
      <c r="X4204" s="196" t="s">
        <v>10673</v>
      </c>
      <c r="Y4204" s="6" t="str">
        <f t="shared" si="863"/>
        <v>marpower/power-tag/circulation-pump-pvt-panels-aft</v>
      </c>
      <c r="Z4204" s="103" t="str" cm="1">
        <f t="array" ref="Z4204">IF(COUNTIF(N4204,"spare"),"","$."&amp;_xlfn.REGEXEXTRACT(J4204,"^PT\d+[FQ]\d+_(.*)", 2))</f>
        <v>$.RMS_Voltage_B_N</v>
      </c>
      <c r="AA4204" s="12">
        <f t="shared" si="867"/>
        <v>42</v>
      </c>
      <c r="AB4204" s="6" t="s">
        <v>195</v>
      </c>
      <c r="AC4204" s="103">
        <v>3030</v>
      </c>
      <c r="AJ4204" s="80"/>
      <c r="AK4204" s="113" t="s">
        <v>1424</v>
      </c>
      <c r="AN4204" s="80"/>
      <c r="AO4204" s="80"/>
      <c r="AP4204" s="80"/>
      <c r="AQ4204" s="80"/>
      <c r="AR4204" s="127"/>
      <c r="AS4204" s="80"/>
      <c r="AT4204" s="7"/>
      <c r="AU4204" s="7"/>
      <c r="AV4204" s="165"/>
      <c r="AW4204" s="166"/>
      <c r="AX4204" s="137"/>
      <c r="AY4204" s="147"/>
      <c r="AZ4204" s="167"/>
      <c r="BA4204" s="167"/>
      <c r="BB4204" s="147" t="str">
        <f t="shared" si="866"/>
        <v/>
      </c>
      <c r="BC4204" s="168"/>
      <c r="BD4204" s="165"/>
      <c r="BE4204" s="165"/>
      <c r="BF4204" s="165"/>
      <c r="BG4204" s="165"/>
      <c r="BH4204" s="165"/>
      <c r="BI4204" s="165"/>
      <c r="BJ4204" s="165"/>
      <c r="BK4204" s="165"/>
      <c r="BL4204" s="165"/>
      <c r="BM4204" s="165"/>
      <c r="BN4204" s="165"/>
      <c r="BO4204" s="165"/>
      <c r="BP4204" s="165"/>
      <c r="BQ4204" s="165"/>
      <c r="BS4204" s="6"/>
      <c r="BT4204" s="11"/>
      <c r="BU4204" s="6"/>
      <c r="BV4204" s="6"/>
    </row>
    <row r="4205" spans="1:74" ht="15.75" x14ac:dyDescent="0.25">
      <c r="A4205" s="52" t="s">
        <v>1422</v>
      </c>
      <c r="B4205" s="56"/>
      <c r="C4205" s="7" t="s">
        <v>118</v>
      </c>
      <c r="D4205" s="7" t="s">
        <v>6559</v>
      </c>
      <c r="E4205" s="7"/>
      <c r="F4205" s="64"/>
      <c r="G4205" s="6"/>
      <c r="H4205" s="6"/>
      <c r="I4205" s="10" t="s">
        <v>110</v>
      </c>
      <c r="J4205" s="11" t="s">
        <v>8724</v>
      </c>
      <c r="K4205" s="194" t="s">
        <v>510</v>
      </c>
      <c r="L4205" s="176"/>
      <c r="M4205" s="176">
        <v>1000</v>
      </c>
      <c r="N4205" s="80" t="s">
        <v>6855</v>
      </c>
      <c r="O4205" s="162"/>
      <c r="P4205" s="80" t="s">
        <v>3931</v>
      </c>
      <c r="Q4205" s="80"/>
      <c r="R4205" s="80"/>
      <c r="S4205" s="163"/>
      <c r="T4205" s="213"/>
      <c r="U4205" s="162"/>
      <c r="V4205" s="164"/>
      <c r="W4205" s="12" t="str">
        <f t="shared" si="860"/>
        <v>Mqtt1</v>
      </c>
      <c r="X4205" s="196" t="s">
        <v>10673</v>
      </c>
      <c r="Y4205" s="6" t="str">
        <f t="shared" si="863"/>
        <v>marpower/power-tag/circulation-pump-pvt-panels-aft</v>
      </c>
      <c r="Z4205" s="103" t="str" cm="1">
        <f t="array" ref="Z4205">IF(COUNTIF(N4205,"spare"),"","$."&amp;_xlfn.REGEXEXTRACT(J4205,"^PT\d+[FQ]\d+_(.*)", 2))</f>
        <v>$.RMS_Voltage_C_N</v>
      </c>
      <c r="AA4205" s="12">
        <f t="shared" si="867"/>
        <v>42</v>
      </c>
      <c r="AB4205" s="6" t="s">
        <v>195</v>
      </c>
      <c r="AC4205" s="103">
        <v>3032</v>
      </c>
      <c r="AJ4205" s="80"/>
      <c r="AK4205" s="113" t="s">
        <v>1424</v>
      </c>
      <c r="AN4205" s="80"/>
      <c r="AO4205" s="80"/>
      <c r="AP4205" s="80"/>
      <c r="AQ4205" s="80"/>
      <c r="AR4205" s="127"/>
      <c r="AS4205" s="80"/>
      <c r="AT4205" s="7"/>
      <c r="AU4205" s="7"/>
      <c r="AV4205" s="165"/>
      <c r="AW4205" s="166"/>
      <c r="AX4205" s="137"/>
      <c r="AY4205" s="147"/>
      <c r="AZ4205" s="167"/>
      <c r="BA4205" s="167"/>
      <c r="BB4205" s="147" t="str">
        <f t="shared" si="866"/>
        <v/>
      </c>
      <c r="BC4205" s="168"/>
      <c r="BD4205" s="165"/>
      <c r="BE4205" s="165"/>
      <c r="BF4205" s="165"/>
      <c r="BG4205" s="165"/>
      <c r="BH4205" s="165"/>
      <c r="BI4205" s="165"/>
      <c r="BJ4205" s="165"/>
      <c r="BK4205" s="165"/>
      <c r="BL4205" s="165"/>
      <c r="BM4205" s="165"/>
      <c r="BN4205" s="165"/>
      <c r="BO4205" s="165"/>
      <c r="BP4205" s="165"/>
      <c r="BQ4205" s="165"/>
      <c r="BS4205" s="6"/>
      <c r="BT4205" s="11"/>
      <c r="BU4205" s="6"/>
      <c r="BV4205" s="6"/>
    </row>
    <row r="4206" spans="1:74" ht="15.75" x14ac:dyDescent="0.25">
      <c r="A4206" s="52" t="s">
        <v>1422</v>
      </c>
      <c r="B4206" s="56"/>
      <c r="C4206" s="7" t="s">
        <v>118</v>
      </c>
      <c r="D4206" s="7" t="s">
        <v>6559</v>
      </c>
      <c r="E4206" s="7"/>
      <c r="F4206" s="64"/>
      <c r="G4206" s="6"/>
      <c r="H4206" s="6"/>
      <c r="I4206" s="10" t="s">
        <v>110</v>
      </c>
      <c r="J4206" s="11" t="s">
        <v>3369</v>
      </c>
      <c r="K4206" s="194" t="s">
        <v>510</v>
      </c>
      <c r="L4206" s="176"/>
      <c r="M4206" s="176">
        <v>1000</v>
      </c>
      <c r="N4206" s="80" t="s">
        <v>6855</v>
      </c>
      <c r="O4206" s="162"/>
      <c r="P4206" s="80" t="s">
        <v>3932</v>
      </c>
      <c r="Q4206" s="80"/>
      <c r="R4206" s="80"/>
      <c r="S4206" s="163"/>
      <c r="T4206" s="213"/>
      <c r="U4206" s="162"/>
      <c r="V4206" s="164"/>
      <c r="W4206" s="12" t="str">
        <f t="shared" si="860"/>
        <v>Mqtt1</v>
      </c>
      <c r="X4206" s="196" t="s">
        <v>10673</v>
      </c>
      <c r="Y4206" s="6" t="str">
        <f t="shared" si="863"/>
        <v>marpower/power-tag/circulation-pump-pvt-panels-aft</v>
      </c>
      <c r="Z4206" s="103" t="str" cm="1">
        <f t="array" ref="Z4206">IF(COUNTIF(N4206,"spare"),"","$."&amp;_xlfn.REGEXEXTRACT(J4206,"^PT\d+[FQ]\d+_(.*)", 2))</f>
        <v>$.Active_Power_Phase_A</v>
      </c>
      <c r="AA4206" s="12">
        <f t="shared" si="867"/>
        <v>42</v>
      </c>
      <c r="AB4206" s="6" t="s">
        <v>195</v>
      </c>
      <c r="AC4206" s="103">
        <v>3054</v>
      </c>
      <c r="AJ4206" s="80"/>
      <c r="AK4206" s="113" t="s">
        <v>1425</v>
      </c>
      <c r="AN4206" s="80"/>
      <c r="AO4206" s="80"/>
      <c r="AP4206" s="80"/>
      <c r="AQ4206" s="80"/>
      <c r="AR4206" s="127"/>
      <c r="AS4206" s="80"/>
      <c r="AT4206" s="7"/>
      <c r="AU4206" s="7"/>
      <c r="AV4206" s="165"/>
      <c r="AW4206" s="166"/>
      <c r="AX4206" s="137"/>
      <c r="AY4206" s="147"/>
      <c r="AZ4206" s="167"/>
      <c r="BA4206" s="167"/>
      <c r="BB4206" s="147" t="str">
        <f t="shared" si="866"/>
        <v/>
      </c>
      <c r="BC4206" s="168"/>
      <c r="BD4206" s="165"/>
      <c r="BE4206" s="165"/>
      <c r="BF4206" s="165"/>
      <c r="BG4206" s="165"/>
      <c r="BH4206" s="165"/>
      <c r="BI4206" s="165"/>
      <c r="BJ4206" s="165"/>
      <c r="BK4206" s="165"/>
      <c r="BL4206" s="165"/>
      <c r="BM4206" s="165"/>
      <c r="BN4206" s="165"/>
      <c r="BO4206" s="165"/>
      <c r="BP4206" s="165"/>
      <c r="BQ4206" s="165"/>
      <c r="BS4206" s="6"/>
      <c r="BT4206" s="11"/>
      <c r="BU4206" s="6"/>
      <c r="BV4206" s="6"/>
    </row>
    <row r="4207" spans="1:74" ht="15.75" x14ac:dyDescent="0.25">
      <c r="A4207" s="52" t="s">
        <v>1422</v>
      </c>
      <c r="B4207" s="56"/>
      <c r="C4207" s="7" t="s">
        <v>118</v>
      </c>
      <c r="D4207" s="7" t="s">
        <v>6559</v>
      </c>
      <c r="E4207" s="7"/>
      <c r="F4207" s="64"/>
      <c r="G4207" s="6"/>
      <c r="H4207" s="6"/>
      <c r="I4207" s="10" t="s">
        <v>110</v>
      </c>
      <c r="J4207" s="11" t="s">
        <v>3370</v>
      </c>
      <c r="K4207" s="194" t="s">
        <v>510</v>
      </c>
      <c r="L4207" s="176"/>
      <c r="M4207" s="176">
        <v>1000</v>
      </c>
      <c r="N4207" s="80" t="s">
        <v>6855</v>
      </c>
      <c r="O4207" s="162"/>
      <c r="P4207" s="80" t="s">
        <v>3933</v>
      </c>
      <c r="Q4207" s="80"/>
      <c r="R4207" s="80"/>
      <c r="S4207" s="163"/>
      <c r="T4207" s="213"/>
      <c r="U4207" s="162"/>
      <c r="V4207" s="164"/>
      <c r="W4207" s="12" t="str">
        <f t="shared" si="860"/>
        <v>Mqtt1</v>
      </c>
      <c r="X4207" s="196" t="s">
        <v>10673</v>
      </c>
      <c r="Y4207" s="6" t="str">
        <f t="shared" si="863"/>
        <v>marpower/power-tag/circulation-pump-pvt-panels-aft</v>
      </c>
      <c r="Z4207" s="103" t="str" cm="1">
        <f t="array" ref="Z4207">IF(COUNTIF(N4207,"spare"),"","$."&amp;_xlfn.REGEXEXTRACT(J4207,"^PT\d+[FQ]\d+_(.*)", 2))</f>
        <v>$.Active_Power_Phase_B</v>
      </c>
      <c r="AA4207" s="12">
        <f t="shared" si="867"/>
        <v>42</v>
      </c>
      <c r="AB4207" s="6" t="s">
        <v>195</v>
      </c>
      <c r="AC4207" s="103">
        <v>3056</v>
      </c>
      <c r="AJ4207" s="80"/>
      <c r="AK4207" s="113" t="s">
        <v>1425</v>
      </c>
      <c r="AN4207" s="80"/>
      <c r="AO4207" s="80"/>
      <c r="AP4207" s="80"/>
      <c r="AQ4207" s="80"/>
      <c r="AR4207" s="127"/>
      <c r="AS4207" s="80"/>
      <c r="AT4207" s="7"/>
      <c r="AU4207" s="7"/>
      <c r="AV4207" s="165"/>
      <c r="AW4207" s="166"/>
      <c r="AX4207" s="137"/>
      <c r="AY4207" s="147"/>
      <c r="AZ4207" s="167"/>
      <c r="BA4207" s="167"/>
      <c r="BB4207" s="147" t="str">
        <f t="shared" si="866"/>
        <v/>
      </c>
      <c r="BC4207" s="168"/>
      <c r="BD4207" s="165"/>
      <c r="BE4207" s="165"/>
      <c r="BF4207" s="165"/>
      <c r="BG4207" s="165"/>
      <c r="BH4207" s="165"/>
      <c r="BI4207" s="165"/>
      <c r="BJ4207" s="165"/>
      <c r="BK4207" s="165"/>
      <c r="BL4207" s="165"/>
      <c r="BM4207" s="165"/>
      <c r="BN4207" s="165"/>
      <c r="BO4207" s="165"/>
      <c r="BP4207" s="165"/>
      <c r="BQ4207" s="165"/>
      <c r="BS4207" s="6"/>
      <c r="BT4207" s="11"/>
      <c r="BU4207" s="6"/>
      <c r="BV4207" s="6"/>
    </row>
    <row r="4208" spans="1:74" ht="15.75" x14ac:dyDescent="0.25">
      <c r="A4208" s="52" t="s">
        <v>1422</v>
      </c>
      <c r="B4208" s="56"/>
      <c r="C4208" s="7" t="s">
        <v>118</v>
      </c>
      <c r="D4208" s="7" t="s">
        <v>6559</v>
      </c>
      <c r="E4208" s="7"/>
      <c r="F4208" s="64"/>
      <c r="G4208" s="6"/>
      <c r="H4208" s="6"/>
      <c r="I4208" s="10" t="s">
        <v>110</v>
      </c>
      <c r="J4208" s="11" t="s">
        <v>3371</v>
      </c>
      <c r="K4208" s="194" t="s">
        <v>510</v>
      </c>
      <c r="L4208" s="176"/>
      <c r="M4208" s="176">
        <v>1000</v>
      </c>
      <c r="N4208" s="80" t="s">
        <v>6855</v>
      </c>
      <c r="O4208" s="162"/>
      <c r="P4208" s="80" t="s">
        <v>3934</v>
      </c>
      <c r="Q4208" s="80"/>
      <c r="R4208" s="80"/>
      <c r="S4208" s="163"/>
      <c r="T4208" s="213"/>
      <c r="U4208" s="162"/>
      <c r="V4208" s="164"/>
      <c r="W4208" s="12" t="str">
        <f t="shared" si="860"/>
        <v>Mqtt1</v>
      </c>
      <c r="X4208" s="196" t="s">
        <v>10673</v>
      </c>
      <c r="Y4208" s="6" t="str">
        <f t="shared" si="863"/>
        <v>marpower/power-tag/circulation-pump-pvt-panels-aft</v>
      </c>
      <c r="Z4208" s="103" t="str" cm="1">
        <f t="array" ref="Z4208">IF(COUNTIF(N4208,"spare"),"","$."&amp;_xlfn.REGEXEXTRACT(J4208,"^PT\d+[FQ]\d+_(.*)", 2))</f>
        <v>$.Active_Power_Phase_C</v>
      </c>
      <c r="AA4208" s="12">
        <f t="shared" si="867"/>
        <v>42</v>
      </c>
      <c r="AB4208" s="6" t="s">
        <v>195</v>
      </c>
      <c r="AC4208" s="103">
        <v>3058</v>
      </c>
      <c r="AJ4208" s="80"/>
      <c r="AK4208" s="113" t="s">
        <v>1425</v>
      </c>
      <c r="AN4208" s="80"/>
      <c r="AO4208" s="80"/>
      <c r="AP4208" s="80"/>
      <c r="AQ4208" s="80"/>
      <c r="AR4208" s="127"/>
      <c r="AS4208" s="80"/>
      <c r="AT4208" s="7"/>
      <c r="AU4208" s="7"/>
      <c r="AV4208" s="165"/>
      <c r="AW4208" s="166"/>
      <c r="AX4208" s="137"/>
      <c r="AY4208" s="147"/>
      <c r="AZ4208" s="167"/>
      <c r="BA4208" s="167"/>
      <c r="BB4208" s="147" t="str">
        <f t="shared" si="866"/>
        <v/>
      </c>
      <c r="BC4208" s="168"/>
      <c r="BD4208" s="165"/>
      <c r="BE4208" s="165"/>
      <c r="BF4208" s="165"/>
      <c r="BG4208" s="165"/>
      <c r="BH4208" s="165"/>
      <c r="BI4208" s="165"/>
      <c r="BJ4208" s="165"/>
      <c r="BK4208" s="165"/>
      <c r="BL4208" s="165"/>
      <c r="BM4208" s="165"/>
      <c r="BN4208" s="165"/>
      <c r="BO4208" s="165"/>
      <c r="BP4208" s="165"/>
      <c r="BQ4208" s="165"/>
      <c r="BS4208" s="6"/>
      <c r="BT4208" s="11"/>
      <c r="BU4208" s="6"/>
      <c r="BV4208" s="6"/>
    </row>
    <row r="4209" spans="1:74" ht="15.75" x14ac:dyDescent="0.25">
      <c r="A4209" s="52" t="s">
        <v>1422</v>
      </c>
      <c r="B4209" s="56"/>
      <c r="C4209" s="7" t="s">
        <v>118</v>
      </c>
      <c r="D4209" s="7" t="s">
        <v>6559</v>
      </c>
      <c r="E4209" s="7"/>
      <c r="F4209" s="64"/>
      <c r="G4209" s="6"/>
      <c r="H4209" s="6"/>
      <c r="I4209" s="10" t="s">
        <v>110</v>
      </c>
      <c r="J4209" s="11" t="s">
        <v>3372</v>
      </c>
      <c r="K4209" s="194" t="s">
        <v>510</v>
      </c>
      <c r="L4209" s="176"/>
      <c r="M4209" s="176">
        <v>1000</v>
      </c>
      <c r="N4209" s="80" t="s">
        <v>6855</v>
      </c>
      <c r="O4209" s="162"/>
      <c r="P4209" s="80" t="s">
        <v>3935</v>
      </c>
      <c r="Q4209" s="80"/>
      <c r="R4209" s="80"/>
      <c r="S4209" s="163"/>
      <c r="T4209" s="213"/>
      <c r="U4209" s="162"/>
      <c r="V4209" s="164"/>
      <c r="W4209" s="12" t="str">
        <f t="shared" si="860"/>
        <v>Mqtt1</v>
      </c>
      <c r="X4209" s="196" t="s">
        <v>10673</v>
      </c>
      <c r="Y4209" s="6" t="str">
        <f t="shared" si="863"/>
        <v>marpower/power-tag/circulation-pump-pvt-panels-aft</v>
      </c>
      <c r="Z4209" s="103" t="str" cm="1">
        <f t="array" ref="Z4209">IF(COUNTIF(N4209,"spare"),"","$."&amp;_xlfn.REGEXEXTRACT(J4209,"^PT\d+[FQ]\d+_(.*)", 2))</f>
        <v>$.Total_Active_Power</v>
      </c>
      <c r="AA4209" s="12">
        <f t="shared" si="867"/>
        <v>42</v>
      </c>
      <c r="AB4209" s="6" t="s">
        <v>195</v>
      </c>
      <c r="AC4209" s="103">
        <v>3060</v>
      </c>
      <c r="AJ4209" s="80"/>
      <c r="AK4209" s="113" t="s">
        <v>1425</v>
      </c>
      <c r="AN4209" s="80"/>
      <c r="AO4209" s="80"/>
      <c r="AP4209" s="80"/>
      <c r="AQ4209" s="80"/>
      <c r="AR4209" s="127"/>
      <c r="AS4209" s="80"/>
      <c r="AT4209" s="7"/>
      <c r="AU4209" s="7"/>
      <c r="AV4209" s="165"/>
      <c r="AW4209" s="166"/>
      <c r="AX4209" s="137"/>
      <c r="AY4209" s="147"/>
      <c r="AZ4209" s="167"/>
      <c r="BA4209" s="167"/>
      <c r="BB4209" s="147" t="str">
        <f t="shared" si="866"/>
        <v/>
      </c>
      <c r="BC4209" s="168"/>
      <c r="BD4209" s="165"/>
      <c r="BE4209" s="165"/>
      <c r="BF4209" s="165"/>
      <c r="BG4209" s="165"/>
      <c r="BH4209" s="165"/>
      <c r="BI4209" s="165"/>
      <c r="BJ4209" s="165"/>
      <c r="BK4209" s="165"/>
      <c r="BL4209" s="165"/>
      <c r="BM4209" s="165"/>
      <c r="BN4209" s="165"/>
      <c r="BO4209" s="165"/>
      <c r="BP4209" s="165"/>
      <c r="BQ4209" s="165"/>
      <c r="BS4209" s="6"/>
      <c r="BT4209" s="11"/>
      <c r="BU4209" s="6"/>
      <c r="BV4209" s="6"/>
    </row>
    <row r="4210" spans="1:74" ht="15.75" x14ac:dyDescent="0.25">
      <c r="A4210" s="52" t="s">
        <v>1422</v>
      </c>
      <c r="B4210" s="56"/>
      <c r="C4210" s="7" t="s">
        <v>118</v>
      </c>
      <c r="D4210" s="7" t="s">
        <v>6559</v>
      </c>
      <c r="E4210" s="7"/>
      <c r="F4210" s="64"/>
      <c r="G4210" s="6"/>
      <c r="H4210" s="6"/>
      <c r="I4210" s="10" t="s">
        <v>110</v>
      </c>
      <c r="J4210" s="11" t="s">
        <v>3373</v>
      </c>
      <c r="K4210" s="194" t="s">
        <v>510</v>
      </c>
      <c r="L4210" s="176"/>
      <c r="M4210" s="176">
        <v>1000</v>
      </c>
      <c r="N4210" s="80" t="s">
        <v>6855</v>
      </c>
      <c r="O4210" s="162"/>
      <c r="P4210" s="80" t="s">
        <v>3936</v>
      </c>
      <c r="Q4210" s="80"/>
      <c r="R4210" s="80"/>
      <c r="S4210" s="163"/>
      <c r="T4210" s="213"/>
      <c r="U4210" s="162"/>
      <c r="V4210" s="164"/>
      <c r="W4210" s="12" t="str">
        <f t="shared" si="860"/>
        <v>Mqtt1</v>
      </c>
      <c r="X4210" s="196" t="s">
        <v>10673</v>
      </c>
      <c r="Y4210" s="6" t="str">
        <f t="shared" si="863"/>
        <v>marpower/power-tag/circulation-pump-pvt-panels-aft</v>
      </c>
      <c r="Z4210" s="103" t="str" cm="1">
        <f t="array" ref="Z4210">IF(COUNTIF(N4210,"spare"),"","$."&amp;_xlfn.REGEXEXTRACT(J4210,"^PT\d+[FQ]\d+_(.*)", 2))</f>
        <v>$.Power_Factor_Phase_A</v>
      </c>
      <c r="AA4210" s="12">
        <f t="shared" si="867"/>
        <v>42</v>
      </c>
      <c r="AB4210" s="6" t="s">
        <v>195</v>
      </c>
      <c r="AC4210" s="103">
        <v>3078</v>
      </c>
      <c r="AJ4210" s="80"/>
      <c r="AK4210" s="113" t="s">
        <v>1426</v>
      </c>
      <c r="AN4210" s="80"/>
      <c r="AO4210" s="80"/>
      <c r="AP4210" s="80"/>
      <c r="AQ4210" s="80"/>
      <c r="AR4210" s="127"/>
      <c r="AS4210" s="80"/>
      <c r="AT4210" s="7"/>
      <c r="AU4210" s="7"/>
      <c r="AV4210" s="165"/>
      <c r="AW4210" s="166"/>
      <c r="AX4210" s="137"/>
      <c r="AY4210" s="147"/>
      <c r="AZ4210" s="167"/>
      <c r="BA4210" s="167"/>
      <c r="BB4210" s="147" t="str">
        <f t="shared" si="866"/>
        <v/>
      </c>
      <c r="BC4210" s="168"/>
      <c r="BD4210" s="165"/>
      <c r="BE4210" s="165"/>
      <c r="BF4210" s="165"/>
      <c r="BG4210" s="165"/>
      <c r="BH4210" s="165"/>
      <c r="BI4210" s="165"/>
      <c r="BJ4210" s="165"/>
      <c r="BK4210" s="165"/>
      <c r="BL4210" s="165"/>
      <c r="BM4210" s="165"/>
      <c r="BN4210" s="165"/>
      <c r="BO4210" s="165"/>
      <c r="BP4210" s="165"/>
      <c r="BQ4210" s="165"/>
      <c r="BS4210" s="6"/>
      <c r="BT4210" s="11"/>
      <c r="BU4210" s="6"/>
      <c r="BV4210" s="6"/>
    </row>
    <row r="4211" spans="1:74" ht="15.75" x14ac:dyDescent="0.25">
      <c r="A4211" s="52" t="s">
        <v>1422</v>
      </c>
      <c r="B4211" s="56"/>
      <c r="C4211" s="7" t="s">
        <v>118</v>
      </c>
      <c r="D4211" s="7" t="s">
        <v>6559</v>
      </c>
      <c r="E4211" s="7"/>
      <c r="F4211" s="64"/>
      <c r="G4211" s="6"/>
      <c r="H4211" s="6"/>
      <c r="I4211" s="10" t="s">
        <v>110</v>
      </c>
      <c r="J4211" s="11" t="s">
        <v>3374</v>
      </c>
      <c r="K4211" s="194" t="s">
        <v>510</v>
      </c>
      <c r="L4211" s="176"/>
      <c r="M4211" s="176">
        <v>1000</v>
      </c>
      <c r="N4211" s="80" t="s">
        <v>6855</v>
      </c>
      <c r="O4211" s="162"/>
      <c r="P4211" s="80" t="s">
        <v>3937</v>
      </c>
      <c r="Q4211" s="80"/>
      <c r="R4211" s="80"/>
      <c r="S4211" s="163"/>
      <c r="T4211" s="213"/>
      <c r="U4211" s="162"/>
      <c r="V4211" s="164"/>
      <c r="W4211" s="12" t="str">
        <f t="shared" si="860"/>
        <v>Mqtt1</v>
      </c>
      <c r="X4211" s="196" t="s">
        <v>10673</v>
      </c>
      <c r="Y4211" s="6" t="str">
        <f t="shared" si="863"/>
        <v>marpower/power-tag/circulation-pump-pvt-panels-aft</v>
      </c>
      <c r="Z4211" s="103" t="str" cm="1">
        <f t="array" ref="Z4211">IF(COUNTIF(N4211,"spare"),"","$."&amp;_xlfn.REGEXEXTRACT(J4211,"^PT\d+[FQ]\d+_(.*)", 2))</f>
        <v>$.Power_Factor_Phase_B</v>
      </c>
      <c r="AA4211" s="12">
        <f t="shared" si="867"/>
        <v>42</v>
      </c>
      <c r="AB4211" s="6" t="s">
        <v>195</v>
      </c>
      <c r="AC4211" s="103">
        <v>3080</v>
      </c>
      <c r="AJ4211" s="80"/>
      <c r="AK4211" s="113" t="s">
        <v>1426</v>
      </c>
      <c r="AN4211" s="80"/>
      <c r="AO4211" s="80"/>
      <c r="AP4211" s="80"/>
      <c r="AQ4211" s="80"/>
      <c r="AR4211" s="127"/>
      <c r="AS4211" s="80"/>
      <c r="AT4211" s="7"/>
      <c r="AU4211" s="7"/>
      <c r="AV4211" s="165"/>
      <c r="AW4211" s="166"/>
      <c r="AX4211" s="137"/>
      <c r="AY4211" s="147"/>
      <c r="AZ4211" s="167"/>
      <c r="BA4211" s="167"/>
      <c r="BB4211" s="147" t="str">
        <f t="shared" si="866"/>
        <v/>
      </c>
      <c r="BC4211" s="168"/>
      <c r="BD4211" s="165"/>
      <c r="BE4211" s="165"/>
      <c r="BF4211" s="165"/>
      <c r="BG4211" s="165"/>
      <c r="BH4211" s="165"/>
      <c r="BI4211" s="165"/>
      <c r="BJ4211" s="165"/>
      <c r="BK4211" s="165"/>
      <c r="BL4211" s="165"/>
      <c r="BM4211" s="165"/>
      <c r="BN4211" s="165"/>
      <c r="BO4211" s="165"/>
      <c r="BP4211" s="165"/>
      <c r="BQ4211" s="165"/>
      <c r="BS4211" s="6"/>
      <c r="BT4211" s="11"/>
      <c r="BU4211" s="6"/>
      <c r="BV4211" s="6"/>
    </row>
    <row r="4212" spans="1:74" ht="15.75" x14ac:dyDescent="0.25">
      <c r="A4212" s="52" t="s">
        <v>1422</v>
      </c>
      <c r="B4212" s="56"/>
      <c r="C4212" s="7" t="s">
        <v>118</v>
      </c>
      <c r="D4212" s="7" t="s">
        <v>6559</v>
      </c>
      <c r="E4212" s="7"/>
      <c r="F4212" s="64"/>
      <c r="G4212" s="6"/>
      <c r="H4212" s="6"/>
      <c r="I4212" s="10" t="s">
        <v>110</v>
      </c>
      <c r="J4212" s="11" t="s">
        <v>3375</v>
      </c>
      <c r="K4212" s="194" t="s">
        <v>510</v>
      </c>
      <c r="L4212" s="176"/>
      <c r="M4212" s="176">
        <v>1000</v>
      </c>
      <c r="N4212" s="80" t="s">
        <v>6855</v>
      </c>
      <c r="O4212" s="162"/>
      <c r="P4212" s="80" t="s">
        <v>3938</v>
      </c>
      <c r="Q4212" s="80"/>
      <c r="R4212" s="80"/>
      <c r="S4212" s="163"/>
      <c r="T4212" s="213"/>
      <c r="U4212" s="162"/>
      <c r="V4212" s="164"/>
      <c r="W4212" s="12" t="str">
        <f t="shared" si="860"/>
        <v>Mqtt1</v>
      </c>
      <c r="X4212" s="196" t="s">
        <v>10673</v>
      </c>
      <c r="Y4212" s="6" t="str">
        <f t="shared" si="863"/>
        <v>marpower/power-tag/circulation-pump-pvt-panels-aft</v>
      </c>
      <c r="Z4212" s="103" t="str" cm="1">
        <f t="array" ref="Z4212">IF(COUNTIF(N4212,"spare"),"","$."&amp;_xlfn.REGEXEXTRACT(J4212,"^PT\d+[FQ]\d+_(.*)", 2))</f>
        <v>$.Power_Factor_Phase_C</v>
      </c>
      <c r="AA4212" s="12">
        <f t="shared" si="867"/>
        <v>42</v>
      </c>
      <c r="AB4212" s="6" t="s">
        <v>195</v>
      </c>
      <c r="AC4212" s="103">
        <v>3082</v>
      </c>
      <c r="AJ4212" s="80"/>
      <c r="AK4212" s="113" t="s">
        <v>1426</v>
      </c>
      <c r="AN4212" s="80"/>
      <c r="AO4212" s="80"/>
      <c r="AP4212" s="80"/>
      <c r="AQ4212" s="80"/>
      <c r="AR4212" s="127"/>
      <c r="AS4212" s="80"/>
      <c r="AT4212" s="7"/>
      <c r="AU4212" s="7"/>
      <c r="AV4212" s="165"/>
      <c r="AW4212" s="166"/>
      <c r="AX4212" s="137"/>
      <c r="AY4212" s="147"/>
      <c r="AZ4212" s="167"/>
      <c r="BA4212" s="167"/>
      <c r="BB4212" s="147" t="str">
        <f t="shared" si="866"/>
        <v/>
      </c>
      <c r="BC4212" s="168"/>
      <c r="BD4212" s="165"/>
      <c r="BE4212" s="165"/>
      <c r="BF4212" s="165"/>
      <c r="BG4212" s="165"/>
      <c r="BH4212" s="165"/>
      <c r="BI4212" s="165"/>
      <c r="BJ4212" s="165"/>
      <c r="BK4212" s="165"/>
      <c r="BL4212" s="165"/>
      <c r="BM4212" s="165"/>
      <c r="BN4212" s="165"/>
      <c r="BO4212" s="165"/>
      <c r="BP4212" s="165"/>
      <c r="BQ4212" s="165"/>
      <c r="BS4212" s="6"/>
      <c r="BT4212" s="11"/>
      <c r="BU4212" s="6"/>
      <c r="BV4212" s="6"/>
    </row>
    <row r="4213" spans="1:74" ht="15.75" x14ac:dyDescent="0.25">
      <c r="A4213" s="52" t="s">
        <v>1422</v>
      </c>
      <c r="B4213" s="56"/>
      <c r="C4213" s="7" t="s">
        <v>118</v>
      </c>
      <c r="D4213" s="7" t="s">
        <v>6559</v>
      </c>
      <c r="E4213" s="7"/>
      <c r="F4213" s="64"/>
      <c r="G4213" s="6"/>
      <c r="H4213" s="6"/>
      <c r="I4213" s="10" t="s">
        <v>110</v>
      </c>
      <c r="J4213" s="11" t="s">
        <v>3376</v>
      </c>
      <c r="K4213" s="194" t="s">
        <v>510</v>
      </c>
      <c r="L4213" s="176"/>
      <c r="M4213" s="176">
        <v>1000</v>
      </c>
      <c r="N4213" s="80" t="s">
        <v>6855</v>
      </c>
      <c r="O4213" s="162"/>
      <c r="P4213" s="80" t="s">
        <v>3939</v>
      </c>
      <c r="Q4213" s="80"/>
      <c r="R4213" s="80"/>
      <c r="S4213" s="163"/>
      <c r="T4213" s="213"/>
      <c r="U4213" s="162"/>
      <c r="V4213" s="164"/>
      <c r="W4213" s="12" t="str">
        <f t="shared" si="860"/>
        <v>Mqtt1</v>
      </c>
      <c r="X4213" s="196" t="s">
        <v>10673</v>
      </c>
      <c r="Y4213" s="6" t="str">
        <f t="shared" si="863"/>
        <v>marpower/power-tag/circulation-pump-pvt-panels-aft</v>
      </c>
      <c r="Z4213" s="103" t="str" cm="1">
        <f t="array" ref="Z4213">IF(COUNTIF(N4213,"spare"),"","$."&amp;_xlfn.REGEXEXTRACT(J4213,"^PT\d+[FQ]\d+_(.*)", 2))</f>
        <v>$.Total_Power_Factor</v>
      </c>
      <c r="AA4213" s="12">
        <f t="shared" si="867"/>
        <v>42</v>
      </c>
      <c r="AB4213" s="6" t="s">
        <v>195</v>
      </c>
      <c r="AC4213" s="103">
        <v>3084</v>
      </c>
      <c r="AJ4213" s="80"/>
      <c r="AK4213" s="113" t="s">
        <v>1426</v>
      </c>
      <c r="AN4213" s="80"/>
      <c r="AO4213" s="80"/>
      <c r="AP4213" s="80"/>
      <c r="AQ4213" s="80"/>
      <c r="AR4213" s="127"/>
      <c r="AS4213" s="80"/>
      <c r="AT4213" s="7"/>
      <c r="AU4213" s="7"/>
      <c r="AV4213" s="165"/>
      <c r="AW4213" s="166"/>
      <c r="AX4213" s="137"/>
      <c r="AY4213" s="147"/>
      <c r="AZ4213" s="167"/>
      <c r="BA4213" s="167"/>
      <c r="BB4213" s="147" t="str">
        <f t="shared" si="866"/>
        <v/>
      </c>
      <c r="BC4213" s="168"/>
      <c r="BD4213" s="165"/>
      <c r="BE4213" s="165"/>
      <c r="BF4213" s="165"/>
      <c r="BG4213" s="165"/>
      <c r="BH4213" s="165"/>
      <c r="BI4213" s="165"/>
      <c r="BJ4213" s="165"/>
      <c r="BK4213" s="165"/>
      <c r="BL4213" s="165"/>
      <c r="BM4213" s="165"/>
      <c r="BN4213" s="165"/>
      <c r="BO4213" s="165"/>
      <c r="BP4213" s="165"/>
      <c r="BQ4213" s="165"/>
      <c r="BS4213" s="6"/>
      <c r="BT4213" s="11"/>
      <c r="BU4213" s="6"/>
      <c r="BV4213" s="6"/>
    </row>
    <row r="4214" spans="1:74" ht="15.75" x14ac:dyDescent="0.25">
      <c r="A4214" s="52" t="s">
        <v>1422</v>
      </c>
      <c r="B4214" s="56"/>
      <c r="C4214" s="7" t="s">
        <v>118</v>
      </c>
      <c r="D4214" s="7" t="s">
        <v>6559</v>
      </c>
      <c r="E4214" s="7"/>
      <c r="F4214" s="64"/>
      <c r="G4214" s="6"/>
      <c r="H4214" s="6"/>
      <c r="I4214" s="10" t="s">
        <v>110</v>
      </c>
      <c r="J4214" s="11" t="s">
        <v>3377</v>
      </c>
      <c r="K4214" s="194" t="s">
        <v>510</v>
      </c>
      <c r="L4214" s="176"/>
      <c r="M4214" s="176">
        <v>1000</v>
      </c>
      <c r="N4214" s="80" t="s">
        <v>6855</v>
      </c>
      <c r="O4214" s="162"/>
      <c r="P4214" s="80" t="s">
        <v>3940</v>
      </c>
      <c r="Q4214" s="80"/>
      <c r="R4214" s="80"/>
      <c r="S4214" s="163"/>
      <c r="T4214" s="213"/>
      <c r="U4214" s="162"/>
      <c r="V4214" s="164"/>
      <c r="W4214" s="12" t="str">
        <f t="shared" si="860"/>
        <v>Mqtt1</v>
      </c>
      <c r="X4214" s="196" t="s">
        <v>10674</v>
      </c>
      <c r="Y4214" s="6" t="str">
        <f t="shared" si="863"/>
        <v>marpower/power-tag/circ-pump-heat-water-fresh-hotwater-system</v>
      </c>
      <c r="Z4214" s="103" t="str" cm="1">
        <f t="array" ref="Z4214">IF(COUNTIF(N4214,"spare"),"","$."&amp;_xlfn.REGEXEXTRACT(J4214,"^PT\d+[FQ]\d+_(.*)", 2))</f>
        <v>$.RMS_Current_Phase_A</v>
      </c>
      <c r="AA4214" s="12">
        <f>AA4199+1</f>
        <v>43</v>
      </c>
      <c r="AB4214" s="6" t="s">
        <v>195</v>
      </c>
      <c r="AC4214" s="103">
        <v>3000</v>
      </c>
      <c r="AJ4214" s="80"/>
      <c r="AK4214" s="113" t="s">
        <v>1423</v>
      </c>
      <c r="AN4214" s="80"/>
      <c r="AO4214" s="80"/>
      <c r="AP4214" s="80"/>
      <c r="AQ4214" s="80"/>
      <c r="AR4214" s="127"/>
      <c r="AS4214" s="80"/>
      <c r="AT4214" s="7"/>
      <c r="AU4214" s="7"/>
      <c r="AV4214" s="165"/>
      <c r="AW4214" s="166"/>
      <c r="AX4214" s="137"/>
      <c r="AY4214" s="147"/>
      <c r="AZ4214" s="167"/>
      <c r="BA4214" s="167"/>
      <c r="BB4214" s="147" t="str">
        <f t="shared" ref="BB4214:BB4228" si="868">IF(ISNUMBER(AM4214),"1","")</f>
        <v/>
      </c>
      <c r="BC4214" s="168"/>
      <c r="BD4214" s="165"/>
      <c r="BE4214" s="165"/>
      <c r="BF4214" s="165"/>
      <c r="BG4214" s="165"/>
      <c r="BH4214" s="165"/>
      <c r="BI4214" s="165"/>
      <c r="BJ4214" s="165"/>
      <c r="BK4214" s="165"/>
      <c r="BL4214" s="165"/>
      <c r="BM4214" s="165"/>
      <c r="BN4214" s="165"/>
      <c r="BO4214" s="165"/>
      <c r="BP4214" s="165"/>
      <c r="BQ4214" s="165"/>
      <c r="BS4214" s="6"/>
      <c r="BT4214" s="11"/>
      <c r="BU4214" s="6"/>
      <c r="BV4214" s="6"/>
    </row>
    <row r="4215" spans="1:74" ht="15.75" x14ac:dyDescent="0.25">
      <c r="A4215" s="52" t="s">
        <v>1422</v>
      </c>
      <c r="B4215" s="56"/>
      <c r="C4215" s="7" t="s">
        <v>118</v>
      </c>
      <c r="D4215" s="7" t="s">
        <v>6559</v>
      </c>
      <c r="E4215" s="7"/>
      <c r="F4215" s="64"/>
      <c r="G4215" s="6"/>
      <c r="H4215" s="6"/>
      <c r="I4215" s="10" t="s">
        <v>110</v>
      </c>
      <c r="J4215" s="11" t="s">
        <v>3378</v>
      </c>
      <c r="K4215" s="194" t="s">
        <v>510</v>
      </c>
      <c r="L4215" s="176"/>
      <c r="M4215" s="176">
        <v>1000</v>
      </c>
      <c r="N4215" s="80" t="s">
        <v>6855</v>
      </c>
      <c r="O4215" s="162"/>
      <c r="P4215" s="80" t="s">
        <v>3941</v>
      </c>
      <c r="Q4215" s="80"/>
      <c r="R4215" s="80"/>
      <c r="S4215" s="163"/>
      <c r="T4215" s="213"/>
      <c r="U4215" s="162"/>
      <c r="V4215" s="164"/>
      <c r="W4215" s="12" t="str">
        <f t="shared" si="860"/>
        <v>Mqtt1</v>
      </c>
      <c r="X4215" s="196" t="s">
        <v>10674</v>
      </c>
      <c r="Y4215" s="6" t="str">
        <f t="shared" si="863"/>
        <v>marpower/power-tag/circ-pump-heat-water-fresh-hotwater-system</v>
      </c>
      <c r="Z4215" s="103" t="str" cm="1">
        <f t="array" ref="Z4215">IF(COUNTIF(N4215,"spare"),"","$."&amp;_xlfn.REGEXEXTRACT(J4215,"^PT\d+[FQ]\d+_(.*)", 2))</f>
        <v>$.RMS_Current_Phase_B</v>
      </c>
      <c r="AA4215" s="12">
        <f t="shared" ref="AA4215:AA4228" si="869">AA4200+1</f>
        <v>43</v>
      </c>
      <c r="AB4215" s="6" t="s">
        <v>195</v>
      </c>
      <c r="AC4215" s="103">
        <v>3002</v>
      </c>
      <c r="AJ4215" s="80"/>
      <c r="AK4215" s="113" t="s">
        <v>1423</v>
      </c>
      <c r="AN4215" s="80"/>
      <c r="AO4215" s="80"/>
      <c r="AP4215" s="80"/>
      <c r="AQ4215" s="80"/>
      <c r="AR4215" s="127"/>
      <c r="AS4215" s="80"/>
      <c r="AT4215" s="7"/>
      <c r="AU4215" s="7"/>
      <c r="AV4215" s="165"/>
      <c r="AW4215" s="166"/>
      <c r="AX4215" s="137"/>
      <c r="AY4215" s="147"/>
      <c r="AZ4215" s="167"/>
      <c r="BA4215" s="167"/>
      <c r="BB4215" s="147" t="str">
        <f t="shared" si="868"/>
        <v/>
      </c>
      <c r="BC4215" s="168"/>
      <c r="BD4215" s="165"/>
      <c r="BE4215" s="165"/>
      <c r="BF4215" s="165"/>
      <c r="BG4215" s="165"/>
      <c r="BH4215" s="165"/>
      <c r="BI4215" s="165"/>
      <c r="BJ4215" s="165"/>
      <c r="BK4215" s="165"/>
      <c r="BL4215" s="165"/>
      <c r="BM4215" s="165"/>
      <c r="BN4215" s="165"/>
      <c r="BO4215" s="165"/>
      <c r="BP4215" s="165"/>
      <c r="BQ4215" s="165"/>
      <c r="BS4215" s="6"/>
      <c r="BT4215" s="11"/>
      <c r="BU4215" s="6"/>
      <c r="BV4215" s="6"/>
    </row>
    <row r="4216" spans="1:74" ht="15.75" x14ac:dyDescent="0.25">
      <c r="A4216" s="52" t="s">
        <v>1422</v>
      </c>
      <c r="B4216" s="56"/>
      <c r="C4216" s="7" t="s">
        <v>118</v>
      </c>
      <c r="D4216" s="7" t="s">
        <v>6559</v>
      </c>
      <c r="E4216" s="7"/>
      <c r="F4216" s="64"/>
      <c r="G4216" s="6"/>
      <c r="H4216" s="6"/>
      <c r="I4216" s="10" t="s">
        <v>110</v>
      </c>
      <c r="J4216" s="11" t="s">
        <v>3379</v>
      </c>
      <c r="K4216" s="194" t="s">
        <v>510</v>
      </c>
      <c r="L4216" s="176"/>
      <c r="M4216" s="176">
        <v>1000</v>
      </c>
      <c r="N4216" s="80" t="s">
        <v>6855</v>
      </c>
      <c r="O4216" s="162"/>
      <c r="P4216" s="80" t="s">
        <v>3942</v>
      </c>
      <c r="Q4216" s="80"/>
      <c r="R4216" s="80"/>
      <c r="S4216" s="163"/>
      <c r="T4216" s="213"/>
      <c r="U4216" s="162"/>
      <c r="V4216" s="164"/>
      <c r="W4216" s="12" t="str">
        <f t="shared" si="860"/>
        <v>Mqtt1</v>
      </c>
      <c r="X4216" s="196" t="s">
        <v>10674</v>
      </c>
      <c r="Y4216" s="6" t="str">
        <f t="shared" si="863"/>
        <v>marpower/power-tag/circ-pump-heat-water-fresh-hotwater-system</v>
      </c>
      <c r="Z4216" s="103" t="str" cm="1">
        <f t="array" ref="Z4216">IF(COUNTIF(N4216,"spare"),"","$."&amp;_xlfn.REGEXEXTRACT(J4216,"^PT\d+[FQ]\d+_(.*)", 2))</f>
        <v>$.RMS_Current_Phase_C</v>
      </c>
      <c r="AA4216" s="12">
        <f t="shared" si="869"/>
        <v>43</v>
      </c>
      <c r="AB4216" s="6" t="s">
        <v>195</v>
      </c>
      <c r="AC4216" s="103">
        <v>3004</v>
      </c>
      <c r="AJ4216" s="80"/>
      <c r="AK4216" s="113" t="s">
        <v>1423</v>
      </c>
      <c r="AN4216" s="80"/>
      <c r="AO4216" s="80"/>
      <c r="AP4216" s="80"/>
      <c r="AQ4216" s="80"/>
      <c r="AR4216" s="127"/>
      <c r="AS4216" s="80"/>
      <c r="AT4216" s="7"/>
      <c r="AU4216" s="7"/>
      <c r="AV4216" s="165"/>
      <c r="AW4216" s="166"/>
      <c r="AX4216" s="137"/>
      <c r="AY4216" s="147"/>
      <c r="AZ4216" s="167"/>
      <c r="BA4216" s="167"/>
      <c r="BB4216" s="147" t="str">
        <f t="shared" si="868"/>
        <v/>
      </c>
      <c r="BC4216" s="168"/>
      <c r="BD4216" s="165"/>
      <c r="BE4216" s="165"/>
      <c r="BF4216" s="165"/>
      <c r="BG4216" s="165"/>
      <c r="BH4216" s="165"/>
      <c r="BI4216" s="165"/>
      <c r="BJ4216" s="165"/>
      <c r="BK4216" s="165"/>
      <c r="BL4216" s="165"/>
      <c r="BM4216" s="165"/>
      <c r="BN4216" s="165"/>
      <c r="BO4216" s="165"/>
      <c r="BP4216" s="165"/>
      <c r="BQ4216" s="165"/>
      <c r="BS4216" s="6"/>
      <c r="BT4216" s="11"/>
      <c r="BU4216" s="6"/>
      <c r="BV4216" s="6"/>
    </row>
    <row r="4217" spans="1:74" ht="15.75" x14ac:dyDescent="0.25">
      <c r="A4217" s="52" t="s">
        <v>1422</v>
      </c>
      <c r="B4217" s="56"/>
      <c r="C4217" s="7" t="s">
        <v>118</v>
      </c>
      <c r="D4217" s="7" t="s">
        <v>6559</v>
      </c>
      <c r="E4217" s="7"/>
      <c r="F4217" s="64"/>
      <c r="G4217" s="6"/>
      <c r="H4217" s="6"/>
      <c r="I4217" s="10" t="s">
        <v>110</v>
      </c>
      <c r="J4217" s="11" t="s">
        <v>3380</v>
      </c>
      <c r="K4217" s="194" t="s">
        <v>510</v>
      </c>
      <c r="L4217" s="176"/>
      <c r="M4217" s="176">
        <v>1000</v>
      </c>
      <c r="N4217" s="80" t="s">
        <v>6855</v>
      </c>
      <c r="O4217" s="162"/>
      <c r="P4217" s="80" t="s">
        <v>3943</v>
      </c>
      <c r="Q4217" s="80"/>
      <c r="R4217" s="80"/>
      <c r="S4217" s="163"/>
      <c r="T4217" s="213"/>
      <c r="U4217" s="162"/>
      <c r="V4217" s="164"/>
      <c r="W4217" s="12" t="str">
        <f t="shared" si="860"/>
        <v>Mqtt1</v>
      </c>
      <c r="X4217" s="196" t="s">
        <v>10674</v>
      </c>
      <c r="Y4217" s="6" t="str">
        <f t="shared" si="863"/>
        <v>marpower/power-tag/circ-pump-heat-water-fresh-hotwater-system</v>
      </c>
      <c r="Z4217" s="103" t="str" cm="1">
        <f t="array" ref="Z4217">IF(COUNTIF(N4217,"spare"),"","$."&amp;_xlfn.REGEXEXTRACT(J4217,"^PT\d+[FQ]\d+_(.*)", 2))</f>
        <v>$.RMS_Current_Phase_Neut</v>
      </c>
      <c r="AA4217" s="12">
        <f t="shared" si="869"/>
        <v>43</v>
      </c>
      <c r="AB4217" s="6" t="s">
        <v>195</v>
      </c>
      <c r="AC4217" s="103">
        <v>3006</v>
      </c>
      <c r="AJ4217" s="80"/>
      <c r="AK4217" s="113" t="s">
        <v>1423</v>
      </c>
      <c r="AN4217" s="80"/>
      <c r="AO4217" s="80"/>
      <c r="AP4217" s="80"/>
      <c r="AQ4217" s="80"/>
      <c r="AR4217" s="127"/>
      <c r="AS4217" s="80"/>
      <c r="AT4217" s="7"/>
      <c r="AU4217" s="7"/>
      <c r="AV4217" s="165"/>
      <c r="AW4217" s="166"/>
      <c r="AX4217" s="137"/>
      <c r="AY4217" s="147"/>
      <c r="AZ4217" s="167"/>
      <c r="BA4217" s="167"/>
      <c r="BB4217" s="147" t="str">
        <f t="shared" si="868"/>
        <v/>
      </c>
      <c r="BC4217" s="168"/>
      <c r="BD4217" s="165"/>
      <c r="BE4217" s="165"/>
      <c r="BF4217" s="165"/>
      <c r="BG4217" s="165"/>
      <c r="BH4217" s="165"/>
      <c r="BI4217" s="165"/>
      <c r="BJ4217" s="165"/>
      <c r="BK4217" s="165"/>
      <c r="BL4217" s="165"/>
      <c r="BM4217" s="165"/>
      <c r="BN4217" s="165"/>
      <c r="BO4217" s="165"/>
      <c r="BP4217" s="165"/>
      <c r="BQ4217" s="165"/>
      <c r="BS4217" s="6"/>
      <c r="BT4217" s="11"/>
      <c r="BU4217" s="6"/>
      <c r="BV4217" s="6"/>
    </row>
    <row r="4218" spans="1:74" ht="15.75" x14ac:dyDescent="0.25">
      <c r="A4218" s="52" t="s">
        <v>1422</v>
      </c>
      <c r="B4218" s="56"/>
      <c r="C4218" s="7" t="s">
        <v>118</v>
      </c>
      <c r="D4218" s="7" t="s">
        <v>6559</v>
      </c>
      <c r="E4218" s="7"/>
      <c r="F4218" s="64"/>
      <c r="G4218" s="6"/>
      <c r="H4218" s="6"/>
      <c r="I4218" s="10" t="s">
        <v>110</v>
      </c>
      <c r="J4218" s="11" t="s">
        <v>8371</v>
      </c>
      <c r="K4218" s="194" t="s">
        <v>510</v>
      </c>
      <c r="L4218" s="176"/>
      <c r="M4218" s="176">
        <v>1000</v>
      </c>
      <c r="N4218" s="80" t="s">
        <v>6855</v>
      </c>
      <c r="O4218" s="162"/>
      <c r="P4218" s="80" t="s">
        <v>3944</v>
      </c>
      <c r="Q4218" s="80"/>
      <c r="R4218" s="80"/>
      <c r="S4218" s="163"/>
      <c r="T4218" s="213"/>
      <c r="U4218" s="162"/>
      <c r="V4218" s="164"/>
      <c r="W4218" s="12" t="str">
        <f t="shared" si="860"/>
        <v>Mqtt1</v>
      </c>
      <c r="X4218" s="196" t="s">
        <v>10674</v>
      </c>
      <c r="Y4218" s="6" t="str">
        <f t="shared" si="863"/>
        <v>marpower/power-tag/circ-pump-heat-water-fresh-hotwater-system</v>
      </c>
      <c r="Z4218" s="103" t="str" cm="1">
        <f t="array" ref="Z4218">IF(COUNTIF(N4218,"spare"),"","$."&amp;_xlfn.REGEXEXTRACT(J4218,"^PT\d+[FQ]\d+_(.*)", 2))</f>
        <v>$.RMS_Voltage_A_N</v>
      </c>
      <c r="AA4218" s="12">
        <f t="shared" si="869"/>
        <v>43</v>
      </c>
      <c r="AB4218" s="6" t="s">
        <v>195</v>
      </c>
      <c r="AC4218" s="103">
        <v>3028</v>
      </c>
      <c r="AJ4218" s="80"/>
      <c r="AK4218" s="113" t="s">
        <v>1424</v>
      </c>
      <c r="AN4218" s="80"/>
      <c r="AO4218" s="80"/>
      <c r="AP4218" s="80"/>
      <c r="AQ4218" s="80"/>
      <c r="AR4218" s="127"/>
      <c r="AS4218" s="80"/>
      <c r="AT4218" s="7"/>
      <c r="AU4218" s="7"/>
      <c r="AV4218" s="165"/>
      <c r="AW4218" s="166"/>
      <c r="AX4218" s="137"/>
      <c r="AY4218" s="147"/>
      <c r="AZ4218" s="167"/>
      <c r="BA4218" s="167"/>
      <c r="BB4218" s="147" t="str">
        <f t="shared" si="868"/>
        <v/>
      </c>
      <c r="BC4218" s="168"/>
      <c r="BD4218" s="165"/>
      <c r="BE4218" s="165"/>
      <c r="BF4218" s="165"/>
      <c r="BG4218" s="165"/>
      <c r="BH4218" s="165"/>
      <c r="BI4218" s="165"/>
      <c r="BJ4218" s="165"/>
      <c r="BK4218" s="165"/>
      <c r="BL4218" s="165"/>
      <c r="BM4218" s="165"/>
      <c r="BN4218" s="165"/>
      <c r="BO4218" s="165"/>
      <c r="BP4218" s="165"/>
      <c r="BQ4218" s="165"/>
      <c r="BS4218" s="6"/>
      <c r="BT4218" s="11"/>
      <c r="BU4218" s="6"/>
      <c r="BV4218" s="6"/>
    </row>
    <row r="4219" spans="1:74" ht="15.75" x14ac:dyDescent="0.25">
      <c r="A4219" s="52" t="s">
        <v>1422</v>
      </c>
      <c r="B4219" s="56"/>
      <c r="C4219" s="7" t="s">
        <v>118</v>
      </c>
      <c r="D4219" s="7" t="s">
        <v>6559</v>
      </c>
      <c r="E4219" s="7"/>
      <c r="F4219" s="64"/>
      <c r="G4219" s="6"/>
      <c r="H4219" s="6"/>
      <c r="I4219" s="10" t="s">
        <v>110</v>
      </c>
      <c r="J4219" s="11" t="s">
        <v>8548</v>
      </c>
      <c r="K4219" s="194" t="s">
        <v>510</v>
      </c>
      <c r="L4219" s="176"/>
      <c r="M4219" s="176">
        <v>1000</v>
      </c>
      <c r="N4219" s="80" t="s">
        <v>6855</v>
      </c>
      <c r="O4219" s="162"/>
      <c r="P4219" s="80" t="s">
        <v>3945</v>
      </c>
      <c r="Q4219" s="80"/>
      <c r="R4219" s="80"/>
      <c r="S4219" s="163"/>
      <c r="T4219" s="213"/>
      <c r="U4219" s="162"/>
      <c r="V4219" s="164"/>
      <c r="W4219" s="12" t="str">
        <f t="shared" si="860"/>
        <v>Mqtt1</v>
      </c>
      <c r="X4219" s="196" t="s">
        <v>10674</v>
      </c>
      <c r="Y4219" s="6" t="str">
        <f t="shared" si="863"/>
        <v>marpower/power-tag/circ-pump-heat-water-fresh-hotwater-system</v>
      </c>
      <c r="Z4219" s="103" t="str" cm="1">
        <f t="array" ref="Z4219">IF(COUNTIF(N4219,"spare"),"","$."&amp;_xlfn.REGEXEXTRACT(J4219,"^PT\d+[FQ]\d+_(.*)", 2))</f>
        <v>$.RMS_Voltage_B_N</v>
      </c>
      <c r="AA4219" s="12">
        <f t="shared" si="869"/>
        <v>43</v>
      </c>
      <c r="AB4219" s="6" t="s">
        <v>195</v>
      </c>
      <c r="AC4219" s="103">
        <v>3030</v>
      </c>
      <c r="AJ4219" s="80"/>
      <c r="AK4219" s="113" t="s">
        <v>1424</v>
      </c>
      <c r="AN4219" s="80"/>
      <c r="AO4219" s="80"/>
      <c r="AP4219" s="80"/>
      <c r="AQ4219" s="80"/>
      <c r="AR4219" s="127"/>
      <c r="AS4219" s="80"/>
      <c r="AT4219" s="7"/>
      <c r="AU4219" s="7"/>
      <c r="AV4219" s="165"/>
      <c r="AW4219" s="166"/>
      <c r="AX4219" s="137"/>
      <c r="AY4219" s="147"/>
      <c r="AZ4219" s="167"/>
      <c r="BA4219" s="167"/>
      <c r="BB4219" s="147" t="str">
        <f t="shared" si="868"/>
        <v/>
      </c>
      <c r="BC4219" s="168"/>
      <c r="BD4219" s="165"/>
      <c r="BE4219" s="165"/>
      <c r="BF4219" s="165"/>
      <c r="BG4219" s="165"/>
      <c r="BH4219" s="165"/>
      <c r="BI4219" s="165"/>
      <c r="BJ4219" s="165"/>
      <c r="BK4219" s="165"/>
      <c r="BL4219" s="165"/>
      <c r="BM4219" s="165"/>
      <c r="BN4219" s="165"/>
      <c r="BO4219" s="165"/>
      <c r="BP4219" s="165"/>
      <c r="BQ4219" s="165"/>
      <c r="BS4219" s="6"/>
      <c r="BT4219" s="11"/>
      <c r="BU4219" s="6"/>
      <c r="BV4219" s="6"/>
    </row>
    <row r="4220" spans="1:74" ht="15.75" x14ac:dyDescent="0.25">
      <c r="A4220" s="52" t="s">
        <v>1422</v>
      </c>
      <c r="B4220" s="56"/>
      <c r="C4220" s="7" t="s">
        <v>118</v>
      </c>
      <c r="D4220" s="7" t="s">
        <v>6559</v>
      </c>
      <c r="E4220" s="7"/>
      <c r="F4220" s="64"/>
      <c r="G4220" s="6"/>
      <c r="H4220" s="6"/>
      <c r="I4220" s="10" t="s">
        <v>110</v>
      </c>
      <c r="J4220" s="11" t="s">
        <v>8725</v>
      </c>
      <c r="K4220" s="194" t="s">
        <v>510</v>
      </c>
      <c r="L4220" s="176"/>
      <c r="M4220" s="176">
        <v>1000</v>
      </c>
      <c r="N4220" s="80" t="s">
        <v>6855</v>
      </c>
      <c r="O4220" s="162"/>
      <c r="P4220" s="80" t="s">
        <v>3946</v>
      </c>
      <c r="Q4220" s="80"/>
      <c r="R4220" s="80"/>
      <c r="S4220" s="163"/>
      <c r="T4220" s="213"/>
      <c r="U4220" s="162"/>
      <c r="V4220" s="164"/>
      <c r="W4220" s="12" t="str">
        <f t="shared" si="860"/>
        <v>Mqtt1</v>
      </c>
      <c r="X4220" s="196" t="s">
        <v>10674</v>
      </c>
      <c r="Y4220" s="6" t="str">
        <f t="shared" si="863"/>
        <v>marpower/power-tag/circ-pump-heat-water-fresh-hotwater-system</v>
      </c>
      <c r="Z4220" s="103" t="str" cm="1">
        <f t="array" ref="Z4220">IF(COUNTIF(N4220,"spare"),"","$."&amp;_xlfn.REGEXEXTRACT(J4220,"^PT\d+[FQ]\d+_(.*)", 2))</f>
        <v>$.RMS_Voltage_C_N</v>
      </c>
      <c r="AA4220" s="12">
        <f t="shared" si="869"/>
        <v>43</v>
      </c>
      <c r="AB4220" s="6" t="s">
        <v>195</v>
      </c>
      <c r="AC4220" s="103">
        <v>3032</v>
      </c>
      <c r="AJ4220" s="80"/>
      <c r="AK4220" s="113" t="s">
        <v>1424</v>
      </c>
      <c r="AN4220" s="80"/>
      <c r="AO4220" s="80"/>
      <c r="AP4220" s="80"/>
      <c r="AQ4220" s="80"/>
      <c r="AR4220" s="127"/>
      <c r="AS4220" s="80"/>
      <c r="AT4220" s="7"/>
      <c r="AU4220" s="7"/>
      <c r="AV4220" s="165"/>
      <c r="AW4220" s="166"/>
      <c r="AX4220" s="137"/>
      <c r="AY4220" s="147"/>
      <c r="AZ4220" s="167"/>
      <c r="BA4220" s="167"/>
      <c r="BB4220" s="147" t="str">
        <f t="shared" si="868"/>
        <v/>
      </c>
      <c r="BC4220" s="168"/>
      <c r="BD4220" s="165"/>
      <c r="BE4220" s="165"/>
      <c r="BF4220" s="165"/>
      <c r="BG4220" s="165"/>
      <c r="BH4220" s="165"/>
      <c r="BI4220" s="165"/>
      <c r="BJ4220" s="165"/>
      <c r="BK4220" s="165"/>
      <c r="BL4220" s="165"/>
      <c r="BM4220" s="165"/>
      <c r="BN4220" s="165"/>
      <c r="BO4220" s="165"/>
      <c r="BP4220" s="165"/>
      <c r="BQ4220" s="165"/>
      <c r="BS4220" s="6"/>
      <c r="BT4220" s="11"/>
      <c r="BU4220" s="6"/>
      <c r="BV4220" s="6"/>
    </row>
    <row r="4221" spans="1:74" ht="15.75" x14ac:dyDescent="0.25">
      <c r="A4221" s="52" t="s">
        <v>1422</v>
      </c>
      <c r="B4221" s="56"/>
      <c r="C4221" s="7" t="s">
        <v>118</v>
      </c>
      <c r="D4221" s="7" t="s">
        <v>6559</v>
      </c>
      <c r="E4221" s="7"/>
      <c r="F4221" s="64"/>
      <c r="G4221" s="6"/>
      <c r="H4221" s="6"/>
      <c r="I4221" s="10" t="s">
        <v>110</v>
      </c>
      <c r="J4221" s="11" t="s">
        <v>3381</v>
      </c>
      <c r="K4221" s="194" t="s">
        <v>510</v>
      </c>
      <c r="L4221" s="176"/>
      <c r="M4221" s="176">
        <v>1000</v>
      </c>
      <c r="N4221" s="80" t="s">
        <v>6855</v>
      </c>
      <c r="O4221" s="162"/>
      <c r="P4221" s="80" t="s">
        <v>3947</v>
      </c>
      <c r="Q4221" s="80"/>
      <c r="R4221" s="80"/>
      <c r="S4221" s="163"/>
      <c r="T4221" s="213"/>
      <c r="U4221" s="162"/>
      <c r="V4221" s="164"/>
      <c r="W4221" s="12" t="str">
        <f t="shared" si="860"/>
        <v>Mqtt1</v>
      </c>
      <c r="X4221" s="196" t="s">
        <v>10674</v>
      </c>
      <c r="Y4221" s="6" t="str">
        <f t="shared" si="863"/>
        <v>marpower/power-tag/circ-pump-heat-water-fresh-hotwater-system</v>
      </c>
      <c r="Z4221" s="103" t="str" cm="1">
        <f t="array" ref="Z4221">IF(COUNTIF(N4221,"spare"),"","$."&amp;_xlfn.REGEXEXTRACT(J4221,"^PT\d+[FQ]\d+_(.*)", 2))</f>
        <v>$.Active_Power_Phase_A</v>
      </c>
      <c r="AA4221" s="12">
        <f t="shared" si="869"/>
        <v>43</v>
      </c>
      <c r="AB4221" s="6" t="s">
        <v>195</v>
      </c>
      <c r="AC4221" s="103">
        <v>3054</v>
      </c>
      <c r="AJ4221" s="80"/>
      <c r="AK4221" s="113" t="s">
        <v>1425</v>
      </c>
      <c r="AN4221" s="80"/>
      <c r="AO4221" s="80"/>
      <c r="AP4221" s="80"/>
      <c r="AQ4221" s="80"/>
      <c r="AR4221" s="127"/>
      <c r="AS4221" s="80"/>
      <c r="AT4221" s="7"/>
      <c r="AU4221" s="7"/>
      <c r="AV4221" s="165"/>
      <c r="AW4221" s="166"/>
      <c r="AX4221" s="137"/>
      <c r="AY4221" s="147"/>
      <c r="AZ4221" s="167"/>
      <c r="BA4221" s="167"/>
      <c r="BB4221" s="147" t="str">
        <f t="shared" si="868"/>
        <v/>
      </c>
      <c r="BC4221" s="168"/>
      <c r="BD4221" s="165"/>
      <c r="BE4221" s="165"/>
      <c r="BF4221" s="165"/>
      <c r="BG4221" s="165"/>
      <c r="BH4221" s="165"/>
      <c r="BI4221" s="165"/>
      <c r="BJ4221" s="165"/>
      <c r="BK4221" s="165"/>
      <c r="BL4221" s="165"/>
      <c r="BM4221" s="165"/>
      <c r="BN4221" s="165"/>
      <c r="BO4221" s="165"/>
      <c r="BP4221" s="165"/>
      <c r="BQ4221" s="165"/>
      <c r="BS4221" s="6"/>
      <c r="BT4221" s="11"/>
      <c r="BU4221" s="6"/>
      <c r="BV4221" s="6"/>
    </row>
    <row r="4222" spans="1:74" ht="15.75" x14ac:dyDescent="0.25">
      <c r="A4222" s="52" t="s">
        <v>1422</v>
      </c>
      <c r="B4222" s="56"/>
      <c r="C4222" s="7" t="s">
        <v>118</v>
      </c>
      <c r="D4222" s="7" t="s">
        <v>6559</v>
      </c>
      <c r="E4222" s="7"/>
      <c r="F4222" s="64"/>
      <c r="G4222" s="6"/>
      <c r="H4222" s="6"/>
      <c r="I4222" s="10" t="s">
        <v>110</v>
      </c>
      <c r="J4222" s="11" t="s">
        <v>3382</v>
      </c>
      <c r="K4222" s="194" t="s">
        <v>510</v>
      </c>
      <c r="L4222" s="176"/>
      <c r="M4222" s="176">
        <v>1000</v>
      </c>
      <c r="N4222" s="80" t="s">
        <v>6855</v>
      </c>
      <c r="O4222" s="162"/>
      <c r="P4222" s="80" t="s">
        <v>3948</v>
      </c>
      <c r="Q4222" s="80"/>
      <c r="R4222" s="80"/>
      <c r="S4222" s="163"/>
      <c r="T4222" s="213"/>
      <c r="U4222" s="162"/>
      <c r="V4222" s="164"/>
      <c r="W4222" s="12" t="str">
        <f t="shared" si="860"/>
        <v>Mqtt1</v>
      </c>
      <c r="X4222" s="196" t="s">
        <v>10674</v>
      </c>
      <c r="Y4222" s="6" t="str">
        <f t="shared" si="863"/>
        <v>marpower/power-tag/circ-pump-heat-water-fresh-hotwater-system</v>
      </c>
      <c r="Z4222" s="103" t="str" cm="1">
        <f t="array" ref="Z4222">IF(COUNTIF(N4222,"spare"),"","$."&amp;_xlfn.REGEXEXTRACT(J4222,"^PT\d+[FQ]\d+_(.*)", 2))</f>
        <v>$.Active_Power_Phase_B</v>
      </c>
      <c r="AA4222" s="12">
        <f t="shared" si="869"/>
        <v>43</v>
      </c>
      <c r="AB4222" s="6" t="s">
        <v>195</v>
      </c>
      <c r="AC4222" s="103">
        <v>3056</v>
      </c>
      <c r="AJ4222" s="80"/>
      <c r="AK4222" s="113" t="s">
        <v>1425</v>
      </c>
      <c r="AN4222" s="80"/>
      <c r="AO4222" s="80"/>
      <c r="AP4222" s="80"/>
      <c r="AQ4222" s="80"/>
      <c r="AR4222" s="127"/>
      <c r="AS4222" s="80"/>
      <c r="AT4222" s="7"/>
      <c r="AU4222" s="7"/>
      <c r="AV4222" s="165"/>
      <c r="AW4222" s="166"/>
      <c r="AX4222" s="137"/>
      <c r="AY4222" s="147"/>
      <c r="AZ4222" s="167"/>
      <c r="BA4222" s="167"/>
      <c r="BB4222" s="147" t="str">
        <f t="shared" si="868"/>
        <v/>
      </c>
      <c r="BC4222" s="168"/>
      <c r="BD4222" s="165"/>
      <c r="BE4222" s="165"/>
      <c r="BF4222" s="165"/>
      <c r="BG4222" s="165"/>
      <c r="BH4222" s="165"/>
      <c r="BI4222" s="165"/>
      <c r="BJ4222" s="165"/>
      <c r="BK4222" s="165"/>
      <c r="BL4222" s="165"/>
      <c r="BM4222" s="165"/>
      <c r="BN4222" s="165"/>
      <c r="BO4222" s="165"/>
      <c r="BP4222" s="165"/>
      <c r="BQ4222" s="165"/>
      <c r="BS4222" s="6"/>
      <c r="BT4222" s="11"/>
      <c r="BU4222" s="6"/>
      <c r="BV4222" s="6"/>
    </row>
    <row r="4223" spans="1:74" ht="15.75" x14ac:dyDescent="0.25">
      <c r="A4223" s="52" t="s">
        <v>1422</v>
      </c>
      <c r="B4223" s="56"/>
      <c r="C4223" s="7" t="s">
        <v>118</v>
      </c>
      <c r="D4223" s="7" t="s">
        <v>6559</v>
      </c>
      <c r="E4223" s="7"/>
      <c r="F4223" s="64"/>
      <c r="G4223" s="6"/>
      <c r="H4223" s="6"/>
      <c r="I4223" s="10" t="s">
        <v>110</v>
      </c>
      <c r="J4223" s="11" t="s">
        <v>3383</v>
      </c>
      <c r="K4223" s="194" t="s">
        <v>510</v>
      </c>
      <c r="L4223" s="176"/>
      <c r="M4223" s="176">
        <v>1000</v>
      </c>
      <c r="N4223" s="80" t="s">
        <v>6855</v>
      </c>
      <c r="O4223" s="162"/>
      <c r="P4223" s="80" t="s">
        <v>3949</v>
      </c>
      <c r="Q4223" s="80"/>
      <c r="R4223" s="80"/>
      <c r="S4223" s="163"/>
      <c r="T4223" s="213"/>
      <c r="U4223" s="162"/>
      <c r="V4223" s="164"/>
      <c r="W4223" s="12" t="str">
        <f t="shared" si="860"/>
        <v>Mqtt1</v>
      </c>
      <c r="X4223" s="196" t="s">
        <v>10674</v>
      </c>
      <c r="Y4223" s="6" t="str">
        <f t="shared" si="863"/>
        <v>marpower/power-tag/circ-pump-heat-water-fresh-hotwater-system</v>
      </c>
      <c r="Z4223" s="103" t="str" cm="1">
        <f t="array" ref="Z4223">IF(COUNTIF(N4223,"spare"),"","$."&amp;_xlfn.REGEXEXTRACT(J4223,"^PT\d+[FQ]\d+_(.*)", 2))</f>
        <v>$.Active_Power_Phase_C</v>
      </c>
      <c r="AA4223" s="12">
        <f t="shared" si="869"/>
        <v>43</v>
      </c>
      <c r="AB4223" s="6" t="s">
        <v>195</v>
      </c>
      <c r="AC4223" s="103">
        <v>3058</v>
      </c>
      <c r="AJ4223" s="80"/>
      <c r="AK4223" s="113" t="s">
        <v>1425</v>
      </c>
      <c r="AN4223" s="80"/>
      <c r="AO4223" s="80"/>
      <c r="AP4223" s="80"/>
      <c r="AQ4223" s="80"/>
      <c r="AR4223" s="127"/>
      <c r="AS4223" s="80"/>
      <c r="AT4223" s="7"/>
      <c r="AU4223" s="7"/>
      <c r="AV4223" s="165"/>
      <c r="AW4223" s="166"/>
      <c r="AX4223" s="137"/>
      <c r="AY4223" s="147"/>
      <c r="AZ4223" s="167"/>
      <c r="BA4223" s="167"/>
      <c r="BB4223" s="147" t="str">
        <f t="shared" si="868"/>
        <v/>
      </c>
      <c r="BC4223" s="168"/>
      <c r="BD4223" s="165"/>
      <c r="BE4223" s="165"/>
      <c r="BF4223" s="165"/>
      <c r="BG4223" s="165"/>
      <c r="BH4223" s="165"/>
      <c r="BI4223" s="165"/>
      <c r="BJ4223" s="165"/>
      <c r="BK4223" s="165"/>
      <c r="BL4223" s="165"/>
      <c r="BM4223" s="165"/>
      <c r="BN4223" s="165"/>
      <c r="BO4223" s="165"/>
      <c r="BP4223" s="165"/>
      <c r="BQ4223" s="165"/>
      <c r="BS4223" s="6"/>
      <c r="BT4223" s="11"/>
      <c r="BU4223" s="6"/>
      <c r="BV4223" s="6"/>
    </row>
    <row r="4224" spans="1:74" ht="15.75" x14ac:dyDescent="0.25">
      <c r="A4224" s="52" t="s">
        <v>1422</v>
      </c>
      <c r="B4224" s="56"/>
      <c r="C4224" s="7" t="s">
        <v>118</v>
      </c>
      <c r="D4224" s="7" t="s">
        <v>6559</v>
      </c>
      <c r="E4224" s="7"/>
      <c r="F4224" s="64"/>
      <c r="G4224" s="6"/>
      <c r="H4224" s="6"/>
      <c r="I4224" s="10" t="s">
        <v>110</v>
      </c>
      <c r="J4224" s="11" t="s">
        <v>3384</v>
      </c>
      <c r="K4224" s="194" t="s">
        <v>510</v>
      </c>
      <c r="L4224" s="176"/>
      <c r="M4224" s="176">
        <v>1000</v>
      </c>
      <c r="N4224" s="80" t="s">
        <v>6855</v>
      </c>
      <c r="O4224" s="162"/>
      <c r="P4224" s="80" t="s">
        <v>3950</v>
      </c>
      <c r="Q4224" s="80"/>
      <c r="R4224" s="80"/>
      <c r="S4224" s="163"/>
      <c r="T4224" s="213"/>
      <c r="U4224" s="162"/>
      <c r="V4224" s="164"/>
      <c r="W4224" s="12" t="str">
        <f t="shared" ref="W4224:W4288" si="870">IF(COUNTIF(N4224,"spare"),"","Mqtt1")</f>
        <v>Mqtt1</v>
      </c>
      <c r="X4224" s="196" t="s">
        <v>10674</v>
      </c>
      <c r="Y4224" s="6" t="str">
        <f t="shared" si="863"/>
        <v>marpower/power-tag/circ-pump-heat-water-fresh-hotwater-system</v>
      </c>
      <c r="Z4224" s="103" t="str" cm="1">
        <f t="array" ref="Z4224">IF(COUNTIF(N4224,"spare"),"","$."&amp;_xlfn.REGEXEXTRACT(J4224,"^PT\d+[FQ]\d+_(.*)", 2))</f>
        <v>$.Total_Active_Power</v>
      </c>
      <c r="AA4224" s="12">
        <f t="shared" si="869"/>
        <v>43</v>
      </c>
      <c r="AB4224" s="6" t="s">
        <v>195</v>
      </c>
      <c r="AC4224" s="103">
        <v>3060</v>
      </c>
      <c r="AJ4224" s="80"/>
      <c r="AK4224" s="113" t="s">
        <v>1425</v>
      </c>
      <c r="AN4224" s="80"/>
      <c r="AO4224" s="80"/>
      <c r="AP4224" s="80"/>
      <c r="AQ4224" s="80"/>
      <c r="AR4224" s="127"/>
      <c r="AS4224" s="80"/>
      <c r="AT4224" s="7"/>
      <c r="AU4224" s="7"/>
      <c r="AV4224" s="165"/>
      <c r="AW4224" s="166"/>
      <c r="AX4224" s="137"/>
      <c r="AY4224" s="147"/>
      <c r="AZ4224" s="167"/>
      <c r="BA4224" s="167"/>
      <c r="BB4224" s="147" t="str">
        <f t="shared" si="868"/>
        <v/>
      </c>
      <c r="BC4224" s="168"/>
      <c r="BD4224" s="165"/>
      <c r="BE4224" s="165"/>
      <c r="BF4224" s="165"/>
      <c r="BG4224" s="165"/>
      <c r="BH4224" s="165"/>
      <c r="BI4224" s="165"/>
      <c r="BJ4224" s="165"/>
      <c r="BK4224" s="165"/>
      <c r="BL4224" s="165"/>
      <c r="BM4224" s="165"/>
      <c r="BN4224" s="165"/>
      <c r="BO4224" s="165"/>
      <c r="BP4224" s="165"/>
      <c r="BQ4224" s="165"/>
      <c r="BS4224" s="6"/>
      <c r="BT4224" s="11"/>
      <c r="BU4224" s="6"/>
      <c r="BV4224" s="6"/>
    </row>
    <row r="4225" spans="1:74" ht="15.75" x14ac:dyDescent="0.25">
      <c r="A4225" s="52" t="s">
        <v>1422</v>
      </c>
      <c r="B4225" s="56"/>
      <c r="C4225" s="7" t="s">
        <v>118</v>
      </c>
      <c r="D4225" s="7" t="s">
        <v>6559</v>
      </c>
      <c r="E4225" s="7"/>
      <c r="F4225" s="64"/>
      <c r="G4225" s="6"/>
      <c r="H4225" s="6"/>
      <c r="I4225" s="10" t="s">
        <v>110</v>
      </c>
      <c r="J4225" s="11" t="s">
        <v>3385</v>
      </c>
      <c r="K4225" s="194" t="s">
        <v>510</v>
      </c>
      <c r="L4225" s="176"/>
      <c r="M4225" s="176">
        <v>1000</v>
      </c>
      <c r="N4225" s="80" t="s">
        <v>6855</v>
      </c>
      <c r="O4225" s="162"/>
      <c r="P4225" s="80" t="s">
        <v>3951</v>
      </c>
      <c r="Q4225" s="80"/>
      <c r="R4225" s="80"/>
      <c r="S4225" s="163"/>
      <c r="T4225" s="213"/>
      <c r="U4225" s="162"/>
      <c r="V4225" s="164"/>
      <c r="W4225" s="12" t="str">
        <f t="shared" si="870"/>
        <v>Mqtt1</v>
      </c>
      <c r="X4225" s="196" t="s">
        <v>10674</v>
      </c>
      <c r="Y4225" s="6" t="str">
        <f t="shared" si="863"/>
        <v>marpower/power-tag/circ-pump-heat-water-fresh-hotwater-system</v>
      </c>
      <c r="Z4225" s="103" t="str" cm="1">
        <f t="array" ref="Z4225">IF(COUNTIF(N4225,"spare"),"","$."&amp;_xlfn.REGEXEXTRACT(J4225,"^PT\d+[FQ]\d+_(.*)", 2))</f>
        <v>$.Power_Factor_Phase_A</v>
      </c>
      <c r="AA4225" s="12">
        <f t="shared" si="869"/>
        <v>43</v>
      </c>
      <c r="AB4225" s="6" t="s">
        <v>195</v>
      </c>
      <c r="AC4225" s="103">
        <v>3078</v>
      </c>
      <c r="AJ4225" s="80"/>
      <c r="AK4225" s="113" t="s">
        <v>1426</v>
      </c>
      <c r="AN4225" s="80"/>
      <c r="AO4225" s="80"/>
      <c r="AP4225" s="80"/>
      <c r="AQ4225" s="80"/>
      <c r="AR4225" s="127"/>
      <c r="AS4225" s="80"/>
      <c r="AT4225" s="7"/>
      <c r="AU4225" s="7"/>
      <c r="AV4225" s="165"/>
      <c r="AW4225" s="166"/>
      <c r="AX4225" s="137"/>
      <c r="AY4225" s="147"/>
      <c r="AZ4225" s="167"/>
      <c r="BA4225" s="167"/>
      <c r="BB4225" s="147" t="str">
        <f t="shared" si="868"/>
        <v/>
      </c>
      <c r="BC4225" s="168"/>
      <c r="BD4225" s="165"/>
      <c r="BE4225" s="165"/>
      <c r="BF4225" s="165"/>
      <c r="BG4225" s="165"/>
      <c r="BH4225" s="165"/>
      <c r="BI4225" s="165"/>
      <c r="BJ4225" s="165"/>
      <c r="BK4225" s="165"/>
      <c r="BL4225" s="165"/>
      <c r="BM4225" s="165"/>
      <c r="BN4225" s="165"/>
      <c r="BO4225" s="165"/>
      <c r="BP4225" s="165"/>
      <c r="BQ4225" s="165"/>
      <c r="BS4225" s="6"/>
      <c r="BT4225" s="11"/>
      <c r="BU4225" s="6"/>
      <c r="BV4225" s="6"/>
    </row>
    <row r="4226" spans="1:74" ht="15.75" x14ac:dyDescent="0.25">
      <c r="A4226" s="52" t="s">
        <v>1422</v>
      </c>
      <c r="B4226" s="56"/>
      <c r="C4226" s="7" t="s">
        <v>118</v>
      </c>
      <c r="D4226" s="7" t="s">
        <v>6559</v>
      </c>
      <c r="E4226" s="7"/>
      <c r="F4226" s="64"/>
      <c r="G4226" s="6"/>
      <c r="H4226" s="6"/>
      <c r="I4226" s="10" t="s">
        <v>110</v>
      </c>
      <c r="J4226" s="11" t="s">
        <v>3386</v>
      </c>
      <c r="K4226" s="194" t="s">
        <v>510</v>
      </c>
      <c r="L4226" s="176"/>
      <c r="M4226" s="176">
        <v>1000</v>
      </c>
      <c r="N4226" s="80" t="s">
        <v>6855</v>
      </c>
      <c r="O4226" s="162"/>
      <c r="P4226" s="80" t="s">
        <v>3952</v>
      </c>
      <c r="Q4226" s="80"/>
      <c r="R4226" s="80"/>
      <c r="S4226" s="163"/>
      <c r="T4226" s="213"/>
      <c r="U4226" s="162"/>
      <c r="V4226" s="164"/>
      <c r="W4226" s="12" t="str">
        <f t="shared" si="870"/>
        <v>Mqtt1</v>
      </c>
      <c r="X4226" s="196" t="s">
        <v>10674</v>
      </c>
      <c r="Y4226" s="6" t="str">
        <f t="shared" si="863"/>
        <v>marpower/power-tag/circ-pump-heat-water-fresh-hotwater-system</v>
      </c>
      <c r="Z4226" s="103" t="str" cm="1">
        <f t="array" ref="Z4226">IF(COUNTIF(N4226,"spare"),"","$."&amp;_xlfn.REGEXEXTRACT(J4226,"^PT\d+[FQ]\d+_(.*)", 2))</f>
        <v>$.Power_Factor_Phase_B</v>
      </c>
      <c r="AA4226" s="12">
        <f t="shared" si="869"/>
        <v>43</v>
      </c>
      <c r="AB4226" s="6" t="s">
        <v>195</v>
      </c>
      <c r="AC4226" s="103">
        <v>3080</v>
      </c>
      <c r="AJ4226" s="80"/>
      <c r="AK4226" s="113" t="s">
        <v>1426</v>
      </c>
      <c r="AN4226" s="80"/>
      <c r="AO4226" s="80"/>
      <c r="AP4226" s="80"/>
      <c r="AQ4226" s="80"/>
      <c r="AR4226" s="127"/>
      <c r="AS4226" s="80"/>
      <c r="AT4226" s="7"/>
      <c r="AU4226" s="7"/>
      <c r="AV4226" s="165"/>
      <c r="AW4226" s="166"/>
      <c r="AX4226" s="137"/>
      <c r="AY4226" s="147"/>
      <c r="AZ4226" s="167"/>
      <c r="BA4226" s="167"/>
      <c r="BB4226" s="147" t="str">
        <f t="shared" si="868"/>
        <v/>
      </c>
      <c r="BC4226" s="168"/>
      <c r="BD4226" s="165"/>
      <c r="BE4226" s="165"/>
      <c r="BF4226" s="165"/>
      <c r="BG4226" s="165"/>
      <c r="BH4226" s="165"/>
      <c r="BI4226" s="165"/>
      <c r="BJ4226" s="165"/>
      <c r="BK4226" s="165"/>
      <c r="BL4226" s="165"/>
      <c r="BM4226" s="165"/>
      <c r="BN4226" s="165"/>
      <c r="BO4226" s="165"/>
      <c r="BP4226" s="165"/>
      <c r="BQ4226" s="165"/>
      <c r="BS4226" s="6"/>
      <c r="BT4226" s="11"/>
      <c r="BU4226" s="6"/>
      <c r="BV4226" s="6"/>
    </row>
    <row r="4227" spans="1:74" ht="15.75" x14ac:dyDescent="0.25">
      <c r="A4227" s="52" t="s">
        <v>1422</v>
      </c>
      <c r="B4227" s="56"/>
      <c r="C4227" s="7" t="s">
        <v>118</v>
      </c>
      <c r="D4227" s="7" t="s">
        <v>6559</v>
      </c>
      <c r="E4227" s="7"/>
      <c r="F4227" s="64"/>
      <c r="G4227" s="6"/>
      <c r="H4227" s="6"/>
      <c r="I4227" s="10" t="s">
        <v>110</v>
      </c>
      <c r="J4227" s="11" t="s">
        <v>3387</v>
      </c>
      <c r="K4227" s="194" t="s">
        <v>510</v>
      </c>
      <c r="L4227" s="176"/>
      <c r="M4227" s="176">
        <v>1000</v>
      </c>
      <c r="N4227" s="80" t="s">
        <v>6855</v>
      </c>
      <c r="O4227" s="162"/>
      <c r="P4227" s="80" t="s">
        <v>3953</v>
      </c>
      <c r="Q4227" s="80"/>
      <c r="R4227" s="80"/>
      <c r="S4227" s="163"/>
      <c r="T4227" s="213"/>
      <c r="U4227" s="162"/>
      <c r="V4227" s="164"/>
      <c r="W4227" s="12" t="str">
        <f t="shared" si="870"/>
        <v>Mqtt1</v>
      </c>
      <c r="X4227" s="196" t="s">
        <v>10674</v>
      </c>
      <c r="Y4227" s="6" t="str">
        <f t="shared" si="863"/>
        <v>marpower/power-tag/circ-pump-heat-water-fresh-hotwater-system</v>
      </c>
      <c r="Z4227" s="103" t="str" cm="1">
        <f t="array" ref="Z4227">IF(COUNTIF(N4227,"spare"),"","$."&amp;_xlfn.REGEXEXTRACT(J4227,"^PT\d+[FQ]\d+_(.*)", 2))</f>
        <v>$.Power_Factor_Phase_C</v>
      </c>
      <c r="AA4227" s="12">
        <f t="shared" si="869"/>
        <v>43</v>
      </c>
      <c r="AB4227" s="6" t="s">
        <v>195</v>
      </c>
      <c r="AC4227" s="103">
        <v>3082</v>
      </c>
      <c r="AJ4227" s="80"/>
      <c r="AK4227" s="113" t="s">
        <v>1426</v>
      </c>
      <c r="AN4227" s="80"/>
      <c r="AO4227" s="80"/>
      <c r="AP4227" s="80"/>
      <c r="AQ4227" s="80"/>
      <c r="AR4227" s="127"/>
      <c r="AS4227" s="80"/>
      <c r="AT4227" s="7"/>
      <c r="AU4227" s="7"/>
      <c r="AV4227" s="165"/>
      <c r="AW4227" s="166"/>
      <c r="AX4227" s="137"/>
      <c r="AY4227" s="147"/>
      <c r="AZ4227" s="167"/>
      <c r="BA4227" s="167"/>
      <c r="BB4227" s="147" t="str">
        <f t="shared" si="868"/>
        <v/>
      </c>
      <c r="BC4227" s="168"/>
      <c r="BD4227" s="165"/>
      <c r="BE4227" s="165"/>
      <c r="BF4227" s="165"/>
      <c r="BG4227" s="165"/>
      <c r="BH4227" s="165"/>
      <c r="BI4227" s="165"/>
      <c r="BJ4227" s="165"/>
      <c r="BK4227" s="165"/>
      <c r="BL4227" s="165"/>
      <c r="BM4227" s="165"/>
      <c r="BN4227" s="165"/>
      <c r="BO4227" s="165"/>
      <c r="BP4227" s="165"/>
      <c r="BQ4227" s="165"/>
      <c r="BS4227" s="6"/>
      <c r="BT4227" s="11"/>
      <c r="BU4227" s="6"/>
      <c r="BV4227" s="6"/>
    </row>
    <row r="4228" spans="1:74" ht="15.75" x14ac:dyDescent="0.25">
      <c r="A4228" s="52" t="s">
        <v>1422</v>
      </c>
      <c r="B4228" s="56"/>
      <c r="C4228" s="7" t="s">
        <v>118</v>
      </c>
      <c r="D4228" s="7" t="s">
        <v>6559</v>
      </c>
      <c r="E4228" s="7"/>
      <c r="F4228" s="64"/>
      <c r="G4228" s="6"/>
      <c r="H4228" s="6"/>
      <c r="I4228" s="10" t="s">
        <v>110</v>
      </c>
      <c r="J4228" s="11" t="s">
        <v>3388</v>
      </c>
      <c r="K4228" s="194" t="s">
        <v>510</v>
      </c>
      <c r="L4228" s="176"/>
      <c r="M4228" s="176">
        <v>1000</v>
      </c>
      <c r="N4228" s="80" t="s">
        <v>6855</v>
      </c>
      <c r="O4228" s="162"/>
      <c r="P4228" s="80" t="s">
        <v>3954</v>
      </c>
      <c r="Q4228" s="80"/>
      <c r="R4228" s="80"/>
      <c r="S4228" s="163"/>
      <c r="T4228" s="213"/>
      <c r="U4228" s="162"/>
      <c r="V4228" s="164"/>
      <c r="W4228" s="12" t="str">
        <f t="shared" si="870"/>
        <v>Mqtt1</v>
      </c>
      <c r="X4228" s="196" t="s">
        <v>10674</v>
      </c>
      <c r="Y4228" s="6" t="str">
        <f t="shared" si="863"/>
        <v>marpower/power-tag/circ-pump-heat-water-fresh-hotwater-system</v>
      </c>
      <c r="Z4228" s="103" t="str" cm="1">
        <f t="array" ref="Z4228">IF(COUNTIF(N4228,"spare"),"","$."&amp;_xlfn.REGEXEXTRACT(J4228,"^PT\d+[FQ]\d+_(.*)", 2))</f>
        <v>$.Total_Power_Factor</v>
      </c>
      <c r="AA4228" s="12">
        <f t="shared" si="869"/>
        <v>43</v>
      </c>
      <c r="AB4228" s="6" t="s">
        <v>195</v>
      </c>
      <c r="AC4228" s="103">
        <v>3084</v>
      </c>
      <c r="AJ4228" s="80"/>
      <c r="AK4228" s="113" t="s">
        <v>1426</v>
      </c>
      <c r="AN4228" s="80"/>
      <c r="AO4228" s="80"/>
      <c r="AP4228" s="80"/>
      <c r="AQ4228" s="80"/>
      <c r="AR4228" s="127"/>
      <c r="AS4228" s="80"/>
      <c r="AT4228" s="7"/>
      <c r="AU4228" s="7"/>
      <c r="AV4228" s="165"/>
      <c r="AW4228" s="166"/>
      <c r="AX4228" s="137"/>
      <c r="AY4228" s="147"/>
      <c r="AZ4228" s="167"/>
      <c r="BA4228" s="167"/>
      <c r="BB4228" s="147" t="str">
        <f t="shared" si="868"/>
        <v/>
      </c>
      <c r="BC4228" s="168"/>
      <c r="BD4228" s="165"/>
      <c r="BE4228" s="165"/>
      <c r="BF4228" s="165"/>
      <c r="BG4228" s="165"/>
      <c r="BH4228" s="165"/>
      <c r="BI4228" s="165"/>
      <c r="BJ4228" s="165"/>
      <c r="BK4228" s="165"/>
      <c r="BL4228" s="165"/>
      <c r="BM4228" s="165"/>
      <c r="BN4228" s="165"/>
      <c r="BO4228" s="165"/>
      <c r="BP4228" s="165"/>
      <c r="BQ4228" s="165"/>
      <c r="BS4228" s="6"/>
      <c r="BT4228" s="11"/>
      <c r="BU4228" s="6"/>
      <c r="BV4228" s="6"/>
    </row>
    <row r="4229" spans="1:74" ht="15.75" x14ac:dyDescent="0.25">
      <c r="A4229" s="52" t="s">
        <v>1422</v>
      </c>
      <c r="B4229" s="56"/>
      <c r="C4229" s="7" t="s">
        <v>118</v>
      </c>
      <c r="D4229" s="7" t="s">
        <v>6559</v>
      </c>
      <c r="E4229" s="7"/>
      <c r="F4229" s="64"/>
      <c r="G4229" s="6"/>
      <c r="H4229" s="6"/>
      <c r="I4229" s="10" t="s">
        <v>110</v>
      </c>
      <c r="J4229" s="11" t="s">
        <v>3389</v>
      </c>
      <c r="K4229" s="194" t="s">
        <v>510</v>
      </c>
      <c r="L4229" s="176"/>
      <c r="M4229" s="176">
        <v>1000</v>
      </c>
      <c r="N4229" s="80" t="s">
        <v>6855</v>
      </c>
      <c r="O4229" s="162"/>
      <c r="P4229" s="80" t="s">
        <v>3955</v>
      </c>
      <c r="Q4229" s="80"/>
      <c r="R4229" s="80"/>
      <c r="S4229" s="163"/>
      <c r="T4229" s="213"/>
      <c r="U4229" s="162"/>
      <c r="V4229" s="164"/>
      <c r="W4229" s="12" t="str">
        <f t="shared" si="870"/>
        <v>Mqtt1</v>
      </c>
      <c r="X4229" s="196" t="s">
        <v>10675</v>
      </c>
      <c r="Y4229" s="6" t="str">
        <f t="shared" si="863"/>
        <v>marpower/power-tag/circ-pump-cooling-water-electrical-system</v>
      </c>
      <c r="Z4229" s="103" t="str" cm="1">
        <f t="array" ref="Z4229">IF(COUNTIF(N4229,"spare"),"","$."&amp;_xlfn.REGEXEXTRACT(J4229,"^PT\d+[FQ]\d+_(.*)", 2))</f>
        <v>$.RMS_Current_Phase_A</v>
      </c>
      <c r="AA4229" s="12">
        <f>AA4214+1</f>
        <v>44</v>
      </c>
      <c r="AB4229" s="6" t="s">
        <v>195</v>
      </c>
      <c r="AC4229" s="103">
        <v>3000</v>
      </c>
      <c r="AJ4229" s="80"/>
      <c r="AK4229" s="113" t="s">
        <v>1423</v>
      </c>
      <c r="AN4229" s="80"/>
      <c r="AO4229" s="80"/>
      <c r="AP4229" s="80"/>
      <c r="AQ4229" s="80"/>
      <c r="AR4229" s="127"/>
      <c r="AS4229" s="80"/>
      <c r="AT4229" s="7"/>
      <c r="AU4229" s="7"/>
      <c r="AV4229" s="165"/>
      <c r="AW4229" s="166"/>
      <c r="AX4229" s="137"/>
      <c r="AY4229" s="147"/>
      <c r="AZ4229" s="167"/>
      <c r="BA4229" s="167"/>
      <c r="BB4229" s="147" t="str">
        <f t="shared" ref="BB4229:BB4243" si="871">IF(ISNUMBER(AM4229),"1","")</f>
        <v/>
      </c>
      <c r="BC4229" s="168"/>
      <c r="BD4229" s="165"/>
      <c r="BE4229" s="165"/>
      <c r="BF4229" s="165"/>
      <c r="BG4229" s="165"/>
      <c r="BH4229" s="165"/>
      <c r="BI4229" s="165"/>
      <c r="BJ4229" s="165"/>
      <c r="BK4229" s="165"/>
      <c r="BL4229" s="165"/>
      <c r="BM4229" s="165"/>
      <c r="BN4229" s="165"/>
      <c r="BO4229" s="165"/>
      <c r="BP4229" s="165"/>
      <c r="BQ4229" s="165"/>
      <c r="BS4229" s="6"/>
      <c r="BT4229" s="11"/>
      <c r="BU4229" s="6"/>
      <c r="BV4229" s="6"/>
    </row>
    <row r="4230" spans="1:74" ht="15.75" x14ac:dyDescent="0.25">
      <c r="A4230" s="52" t="s">
        <v>1422</v>
      </c>
      <c r="B4230" s="56"/>
      <c r="C4230" s="7" t="s">
        <v>118</v>
      </c>
      <c r="D4230" s="7" t="s">
        <v>6559</v>
      </c>
      <c r="E4230" s="7"/>
      <c r="F4230" s="64"/>
      <c r="G4230" s="6"/>
      <c r="H4230" s="6"/>
      <c r="I4230" s="10" t="s">
        <v>110</v>
      </c>
      <c r="J4230" s="11" t="s">
        <v>3390</v>
      </c>
      <c r="K4230" s="194" t="s">
        <v>510</v>
      </c>
      <c r="L4230" s="176"/>
      <c r="M4230" s="176">
        <v>1000</v>
      </c>
      <c r="N4230" s="80" t="s">
        <v>6855</v>
      </c>
      <c r="O4230" s="162"/>
      <c r="P4230" s="80" t="s">
        <v>3956</v>
      </c>
      <c r="Q4230" s="80"/>
      <c r="R4230" s="80"/>
      <c r="S4230" s="163"/>
      <c r="T4230" s="213"/>
      <c r="U4230" s="162"/>
      <c r="V4230" s="164"/>
      <c r="W4230" s="12" t="str">
        <f t="shared" si="870"/>
        <v>Mqtt1</v>
      </c>
      <c r="X4230" s="196" t="s">
        <v>10675</v>
      </c>
      <c r="Y4230" s="6" t="str">
        <f t="shared" si="863"/>
        <v>marpower/power-tag/circ-pump-cooling-water-electrical-system</v>
      </c>
      <c r="Z4230" s="103" t="str" cm="1">
        <f t="array" ref="Z4230">IF(COUNTIF(N4230,"spare"),"","$."&amp;_xlfn.REGEXEXTRACT(J4230,"^PT\d+[FQ]\d+_(.*)", 2))</f>
        <v>$.RMS_Current_Phase_B</v>
      </c>
      <c r="AA4230" s="12">
        <f t="shared" ref="AA4230:AA4243" si="872">AA4215+1</f>
        <v>44</v>
      </c>
      <c r="AB4230" s="6" t="s">
        <v>195</v>
      </c>
      <c r="AC4230" s="103">
        <v>3002</v>
      </c>
      <c r="AJ4230" s="80"/>
      <c r="AK4230" s="113" t="s">
        <v>1423</v>
      </c>
      <c r="AN4230" s="80"/>
      <c r="AO4230" s="80"/>
      <c r="AP4230" s="80"/>
      <c r="AQ4230" s="80"/>
      <c r="AR4230" s="127"/>
      <c r="AS4230" s="80"/>
      <c r="AT4230" s="7"/>
      <c r="AU4230" s="7"/>
      <c r="AV4230" s="165"/>
      <c r="AW4230" s="166"/>
      <c r="AX4230" s="137"/>
      <c r="AY4230" s="147"/>
      <c r="AZ4230" s="167"/>
      <c r="BA4230" s="167"/>
      <c r="BB4230" s="147" t="str">
        <f t="shared" si="871"/>
        <v/>
      </c>
      <c r="BC4230" s="168"/>
      <c r="BD4230" s="165"/>
      <c r="BE4230" s="165"/>
      <c r="BF4230" s="165"/>
      <c r="BG4230" s="165"/>
      <c r="BH4230" s="165"/>
      <c r="BI4230" s="165"/>
      <c r="BJ4230" s="165"/>
      <c r="BK4230" s="165"/>
      <c r="BL4230" s="165"/>
      <c r="BM4230" s="165"/>
      <c r="BN4230" s="165"/>
      <c r="BO4230" s="165"/>
      <c r="BP4230" s="165"/>
      <c r="BQ4230" s="165"/>
      <c r="BS4230" s="6"/>
      <c r="BT4230" s="11"/>
      <c r="BU4230" s="6"/>
      <c r="BV4230" s="6"/>
    </row>
    <row r="4231" spans="1:74" ht="15.75" x14ac:dyDescent="0.25">
      <c r="A4231" s="52" t="s">
        <v>1422</v>
      </c>
      <c r="B4231" s="56"/>
      <c r="C4231" s="7" t="s">
        <v>118</v>
      </c>
      <c r="D4231" s="7" t="s">
        <v>6559</v>
      </c>
      <c r="E4231" s="7"/>
      <c r="F4231" s="64"/>
      <c r="G4231" s="6"/>
      <c r="H4231" s="6"/>
      <c r="I4231" s="10" t="s">
        <v>110</v>
      </c>
      <c r="J4231" s="11" t="s">
        <v>3391</v>
      </c>
      <c r="K4231" s="194" t="s">
        <v>510</v>
      </c>
      <c r="L4231" s="176"/>
      <c r="M4231" s="176">
        <v>1000</v>
      </c>
      <c r="N4231" s="80" t="s">
        <v>6855</v>
      </c>
      <c r="O4231" s="162"/>
      <c r="P4231" s="80" t="s">
        <v>3957</v>
      </c>
      <c r="Q4231" s="80"/>
      <c r="R4231" s="80"/>
      <c r="S4231" s="163"/>
      <c r="T4231" s="213"/>
      <c r="U4231" s="162"/>
      <c r="V4231" s="164"/>
      <c r="W4231" s="12" t="str">
        <f t="shared" si="870"/>
        <v>Mqtt1</v>
      </c>
      <c r="X4231" s="196" t="s">
        <v>10675</v>
      </c>
      <c r="Y4231" s="6" t="str">
        <f t="shared" si="863"/>
        <v>marpower/power-tag/circ-pump-cooling-water-electrical-system</v>
      </c>
      <c r="Z4231" s="103" t="str" cm="1">
        <f t="array" ref="Z4231">IF(COUNTIF(N4231,"spare"),"","$."&amp;_xlfn.REGEXEXTRACT(J4231,"^PT\d+[FQ]\d+_(.*)", 2))</f>
        <v>$.RMS_Current_Phase_C</v>
      </c>
      <c r="AA4231" s="12">
        <f t="shared" si="872"/>
        <v>44</v>
      </c>
      <c r="AB4231" s="6" t="s">
        <v>195</v>
      </c>
      <c r="AC4231" s="103">
        <v>3004</v>
      </c>
      <c r="AJ4231" s="80"/>
      <c r="AK4231" s="113" t="s">
        <v>1423</v>
      </c>
      <c r="AN4231" s="80"/>
      <c r="AO4231" s="80"/>
      <c r="AP4231" s="80"/>
      <c r="AQ4231" s="80"/>
      <c r="AR4231" s="127"/>
      <c r="AS4231" s="80"/>
      <c r="AT4231" s="7"/>
      <c r="AU4231" s="7"/>
      <c r="AV4231" s="165"/>
      <c r="AW4231" s="166"/>
      <c r="AX4231" s="137"/>
      <c r="AY4231" s="147"/>
      <c r="AZ4231" s="167"/>
      <c r="BA4231" s="167"/>
      <c r="BB4231" s="147" t="str">
        <f t="shared" si="871"/>
        <v/>
      </c>
      <c r="BC4231" s="168"/>
      <c r="BD4231" s="165"/>
      <c r="BE4231" s="165"/>
      <c r="BF4231" s="165"/>
      <c r="BG4231" s="165"/>
      <c r="BH4231" s="165"/>
      <c r="BI4231" s="165"/>
      <c r="BJ4231" s="165"/>
      <c r="BK4231" s="165"/>
      <c r="BL4231" s="165"/>
      <c r="BM4231" s="165"/>
      <c r="BN4231" s="165"/>
      <c r="BO4231" s="165"/>
      <c r="BP4231" s="165"/>
      <c r="BQ4231" s="165"/>
      <c r="BS4231" s="6"/>
      <c r="BT4231" s="11"/>
      <c r="BU4231" s="6"/>
      <c r="BV4231" s="6"/>
    </row>
    <row r="4232" spans="1:74" ht="15.75" x14ac:dyDescent="0.25">
      <c r="A4232" s="52" t="s">
        <v>1422</v>
      </c>
      <c r="B4232" s="56"/>
      <c r="C4232" s="7" t="s">
        <v>118</v>
      </c>
      <c r="D4232" s="7" t="s">
        <v>6559</v>
      </c>
      <c r="E4232" s="7"/>
      <c r="F4232" s="64"/>
      <c r="G4232" s="6"/>
      <c r="H4232" s="6"/>
      <c r="I4232" s="10" t="s">
        <v>110</v>
      </c>
      <c r="J4232" s="11" t="s">
        <v>3392</v>
      </c>
      <c r="K4232" s="194" t="s">
        <v>510</v>
      </c>
      <c r="L4232" s="176"/>
      <c r="M4232" s="176">
        <v>1000</v>
      </c>
      <c r="N4232" s="80" t="s">
        <v>6855</v>
      </c>
      <c r="O4232" s="162"/>
      <c r="P4232" s="80" t="s">
        <v>3958</v>
      </c>
      <c r="Q4232" s="80"/>
      <c r="R4232" s="80"/>
      <c r="S4232" s="163"/>
      <c r="T4232" s="213"/>
      <c r="U4232" s="162"/>
      <c r="V4232" s="164"/>
      <c r="W4232" s="12" t="str">
        <f t="shared" si="870"/>
        <v>Mqtt1</v>
      </c>
      <c r="X4232" s="196" t="s">
        <v>10675</v>
      </c>
      <c r="Y4232" s="6" t="str">
        <f t="shared" si="863"/>
        <v>marpower/power-tag/circ-pump-cooling-water-electrical-system</v>
      </c>
      <c r="Z4232" s="103" t="str" cm="1">
        <f t="array" ref="Z4232">IF(COUNTIF(N4232,"spare"),"","$."&amp;_xlfn.REGEXEXTRACT(J4232,"^PT\d+[FQ]\d+_(.*)", 2))</f>
        <v>$.RMS_Current_Phase_Neut</v>
      </c>
      <c r="AA4232" s="12">
        <f t="shared" si="872"/>
        <v>44</v>
      </c>
      <c r="AB4232" s="6" t="s">
        <v>195</v>
      </c>
      <c r="AC4232" s="103">
        <v>3006</v>
      </c>
      <c r="AJ4232" s="80"/>
      <c r="AK4232" s="113" t="s">
        <v>1423</v>
      </c>
      <c r="AN4232" s="80"/>
      <c r="AO4232" s="80"/>
      <c r="AP4232" s="80"/>
      <c r="AQ4232" s="80"/>
      <c r="AR4232" s="127"/>
      <c r="AS4232" s="80"/>
      <c r="AT4232" s="7"/>
      <c r="AU4232" s="7"/>
      <c r="AV4232" s="165"/>
      <c r="AW4232" s="166"/>
      <c r="AX4232" s="137"/>
      <c r="AY4232" s="147"/>
      <c r="AZ4232" s="167"/>
      <c r="BA4232" s="167"/>
      <c r="BB4232" s="147" t="str">
        <f t="shared" si="871"/>
        <v/>
      </c>
      <c r="BC4232" s="168"/>
      <c r="BD4232" s="165"/>
      <c r="BE4232" s="165"/>
      <c r="BF4232" s="165"/>
      <c r="BG4232" s="165"/>
      <c r="BH4232" s="165"/>
      <c r="BI4232" s="165"/>
      <c r="BJ4232" s="165"/>
      <c r="BK4232" s="165"/>
      <c r="BL4232" s="165"/>
      <c r="BM4232" s="165"/>
      <c r="BN4232" s="165"/>
      <c r="BO4232" s="165"/>
      <c r="BP4232" s="165"/>
      <c r="BQ4232" s="165"/>
      <c r="BS4232" s="6"/>
      <c r="BT4232" s="11"/>
      <c r="BU4232" s="6"/>
      <c r="BV4232" s="6"/>
    </row>
    <row r="4233" spans="1:74" ht="15.75" x14ac:dyDescent="0.25">
      <c r="A4233" s="52" t="s">
        <v>1422</v>
      </c>
      <c r="B4233" s="56"/>
      <c r="C4233" s="7" t="s">
        <v>118</v>
      </c>
      <c r="D4233" s="7" t="s">
        <v>6559</v>
      </c>
      <c r="E4233" s="7"/>
      <c r="F4233" s="64"/>
      <c r="G4233" s="6"/>
      <c r="H4233" s="6"/>
      <c r="I4233" s="10" t="s">
        <v>110</v>
      </c>
      <c r="J4233" s="11" t="s">
        <v>8372</v>
      </c>
      <c r="K4233" s="194" t="s">
        <v>510</v>
      </c>
      <c r="L4233" s="176"/>
      <c r="M4233" s="176">
        <v>1000</v>
      </c>
      <c r="N4233" s="80" t="s">
        <v>6855</v>
      </c>
      <c r="O4233" s="162"/>
      <c r="P4233" s="80" t="s">
        <v>3959</v>
      </c>
      <c r="Q4233" s="80"/>
      <c r="R4233" s="80"/>
      <c r="S4233" s="163"/>
      <c r="T4233" s="213"/>
      <c r="U4233" s="162"/>
      <c r="V4233" s="164"/>
      <c r="W4233" s="12" t="str">
        <f t="shared" si="870"/>
        <v>Mqtt1</v>
      </c>
      <c r="X4233" s="196" t="s">
        <v>10675</v>
      </c>
      <c r="Y4233" s="6" t="str">
        <f t="shared" si="863"/>
        <v>marpower/power-tag/circ-pump-cooling-water-electrical-system</v>
      </c>
      <c r="Z4233" s="103" t="str" cm="1">
        <f t="array" ref="Z4233">IF(COUNTIF(N4233,"spare"),"","$."&amp;_xlfn.REGEXEXTRACT(J4233,"^PT\d+[FQ]\d+_(.*)", 2))</f>
        <v>$.RMS_Voltage_A_N</v>
      </c>
      <c r="AA4233" s="12">
        <f t="shared" si="872"/>
        <v>44</v>
      </c>
      <c r="AB4233" s="6" t="s">
        <v>195</v>
      </c>
      <c r="AC4233" s="103">
        <v>3028</v>
      </c>
      <c r="AJ4233" s="80"/>
      <c r="AK4233" s="113" t="s">
        <v>1424</v>
      </c>
      <c r="AN4233" s="80"/>
      <c r="AO4233" s="80"/>
      <c r="AP4233" s="80"/>
      <c r="AQ4233" s="80"/>
      <c r="AR4233" s="127"/>
      <c r="AS4233" s="80"/>
      <c r="AT4233" s="7"/>
      <c r="AU4233" s="7"/>
      <c r="AV4233" s="165"/>
      <c r="AW4233" s="166"/>
      <c r="AX4233" s="137"/>
      <c r="AY4233" s="147"/>
      <c r="AZ4233" s="167"/>
      <c r="BA4233" s="167"/>
      <c r="BB4233" s="147" t="str">
        <f t="shared" si="871"/>
        <v/>
      </c>
      <c r="BC4233" s="168"/>
      <c r="BD4233" s="165"/>
      <c r="BE4233" s="165"/>
      <c r="BF4233" s="165"/>
      <c r="BG4233" s="165"/>
      <c r="BH4233" s="165"/>
      <c r="BI4233" s="165"/>
      <c r="BJ4233" s="165"/>
      <c r="BK4233" s="165"/>
      <c r="BL4233" s="165"/>
      <c r="BM4233" s="165"/>
      <c r="BN4233" s="165"/>
      <c r="BO4233" s="165"/>
      <c r="BP4233" s="165"/>
      <c r="BQ4233" s="165"/>
      <c r="BS4233" s="6"/>
      <c r="BT4233" s="11"/>
      <c r="BU4233" s="6"/>
      <c r="BV4233" s="6"/>
    </row>
    <row r="4234" spans="1:74" ht="15.75" x14ac:dyDescent="0.25">
      <c r="A4234" s="52" t="s">
        <v>1422</v>
      </c>
      <c r="B4234" s="56"/>
      <c r="C4234" s="7" t="s">
        <v>118</v>
      </c>
      <c r="D4234" s="7" t="s">
        <v>6559</v>
      </c>
      <c r="E4234" s="7"/>
      <c r="F4234" s="64"/>
      <c r="G4234" s="6"/>
      <c r="H4234" s="6"/>
      <c r="I4234" s="10" t="s">
        <v>110</v>
      </c>
      <c r="J4234" s="11" t="s">
        <v>8549</v>
      </c>
      <c r="K4234" s="194" t="s">
        <v>510</v>
      </c>
      <c r="L4234" s="176"/>
      <c r="M4234" s="176">
        <v>1000</v>
      </c>
      <c r="N4234" s="80" t="s">
        <v>6855</v>
      </c>
      <c r="O4234" s="162"/>
      <c r="P4234" s="80" t="s">
        <v>3960</v>
      </c>
      <c r="Q4234" s="80"/>
      <c r="R4234" s="80"/>
      <c r="S4234" s="163"/>
      <c r="T4234" s="213"/>
      <c r="U4234" s="162"/>
      <c r="V4234" s="164"/>
      <c r="W4234" s="12" t="str">
        <f t="shared" si="870"/>
        <v>Mqtt1</v>
      </c>
      <c r="X4234" s="196" t="s">
        <v>10675</v>
      </c>
      <c r="Y4234" s="6" t="str">
        <f t="shared" si="863"/>
        <v>marpower/power-tag/circ-pump-cooling-water-electrical-system</v>
      </c>
      <c r="Z4234" s="103" t="str" cm="1">
        <f t="array" ref="Z4234">IF(COUNTIF(N4234,"spare"),"","$."&amp;_xlfn.REGEXEXTRACT(J4234,"^PT\d+[FQ]\d+_(.*)", 2))</f>
        <v>$.RMS_Voltage_B_N</v>
      </c>
      <c r="AA4234" s="12">
        <f t="shared" si="872"/>
        <v>44</v>
      </c>
      <c r="AB4234" s="6" t="s">
        <v>195</v>
      </c>
      <c r="AC4234" s="103">
        <v>3030</v>
      </c>
      <c r="AJ4234" s="80"/>
      <c r="AK4234" s="113" t="s">
        <v>1424</v>
      </c>
      <c r="AN4234" s="80"/>
      <c r="AO4234" s="80"/>
      <c r="AP4234" s="80"/>
      <c r="AQ4234" s="80"/>
      <c r="AR4234" s="127"/>
      <c r="AS4234" s="80"/>
      <c r="AT4234" s="7"/>
      <c r="AU4234" s="7"/>
      <c r="AV4234" s="165"/>
      <c r="AW4234" s="166"/>
      <c r="AX4234" s="137"/>
      <c r="AY4234" s="147"/>
      <c r="AZ4234" s="167"/>
      <c r="BA4234" s="167"/>
      <c r="BB4234" s="147" t="str">
        <f t="shared" si="871"/>
        <v/>
      </c>
      <c r="BC4234" s="168"/>
      <c r="BD4234" s="165"/>
      <c r="BE4234" s="165"/>
      <c r="BF4234" s="165"/>
      <c r="BG4234" s="165"/>
      <c r="BH4234" s="165"/>
      <c r="BI4234" s="165"/>
      <c r="BJ4234" s="165"/>
      <c r="BK4234" s="165"/>
      <c r="BL4234" s="165"/>
      <c r="BM4234" s="165"/>
      <c r="BN4234" s="165"/>
      <c r="BO4234" s="165"/>
      <c r="BP4234" s="165"/>
      <c r="BQ4234" s="165"/>
      <c r="BS4234" s="6"/>
      <c r="BT4234" s="11"/>
      <c r="BU4234" s="6"/>
      <c r="BV4234" s="6"/>
    </row>
    <row r="4235" spans="1:74" ht="15.75" x14ac:dyDescent="0.25">
      <c r="A4235" s="52" t="s">
        <v>1422</v>
      </c>
      <c r="B4235" s="56"/>
      <c r="C4235" s="7" t="s">
        <v>118</v>
      </c>
      <c r="D4235" s="7" t="s">
        <v>6559</v>
      </c>
      <c r="E4235" s="7"/>
      <c r="F4235" s="64"/>
      <c r="G4235" s="6"/>
      <c r="H4235" s="6"/>
      <c r="I4235" s="10" t="s">
        <v>110</v>
      </c>
      <c r="J4235" s="11" t="s">
        <v>8726</v>
      </c>
      <c r="K4235" s="194" t="s">
        <v>510</v>
      </c>
      <c r="L4235" s="176"/>
      <c r="M4235" s="176">
        <v>1000</v>
      </c>
      <c r="N4235" s="80" t="s">
        <v>6855</v>
      </c>
      <c r="O4235" s="162"/>
      <c r="P4235" s="80" t="s">
        <v>3961</v>
      </c>
      <c r="Q4235" s="80"/>
      <c r="R4235" s="80"/>
      <c r="S4235" s="163"/>
      <c r="T4235" s="213"/>
      <c r="U4235" s="162"/>
      <c r="V4235" s="164"/>
      <c r="W4235" s="12" t="str">
        <f t="shared" si="870"/>
        <v>Mqtt1</v>
      </c>
      <c r="X4235" s="196" t="s">
        <v>10675</v>
      </c>
      <c r="Y4235" s="6" t="str">
        <f t="shared" ref="Y4235:Y4298" si="873">LOWER(_xlfn.CONCAT("marpower/",SUBSTITUTE(SUBSTITUTE("power-tag/" &amp; X4235," ","-"),"_","-")))</f>
        <v>marpower/power-tag/circ-pump-cooling-water-electrical-system</v>
      </c>
      <c r="Z4235" s="103" t="str" cm="1">
        <f t="array" ref="Z4235">IF(COUNTIF(N4235,"spare"),"","$."&amp;_xlfn.REGEXEXTRACT(J4235,"^PT\d+[FQ]\d+_(.*)", 2))</f>
        <v>$.RMS_Voltage_C_N</v>
      </c>
      <c r="AA4235" s="12">
        <f t="shared" si="872"/>
        <v>44</v>
      </c>
      <c r="AB4235" s="6" t="s">
        <v>195</v>
      </c>
      <c r="AC4235" s="103">
        <v>3032</v>
      </c>
      <c r="AJ4235" s="80"/>
      <c r="AK4235" s="113" t="s">
        <v>1424</v>
      </c>
      <c r="AN4235" s="80"/>
      <c r="AO4235" s="80"/>
      <c r="AP4235" s="80"/>
      <c r="AQ4235" s="80"/>
      <c r="AR4235" s="127"/>
      <c r="AS4235" s="80"/>
      <c r="AT4235" s="7"/>
      <c r="AU4235" s="7"/>
      <c r="AV4235" s="165"/>
      <c r="AW4235" s="166"/>
      <c r="AX4235" s="137"/>
      <c r="AY4235" s="147"/>
      <c r="AZ4235" s="167"/>
      <c r="BA4235" s="167"/>
      <c r="BB4235" s="147" t="str">
        <f t="shared" si="871"/>
        <v/>
      </c>
      <c r="BC4235" s="168"/>
      <c r="BD4235" s="165"/>
      <c r="BE4235" s="165"/>
      <c r="BF4235" s="165"/>
      <c r="BG4235" s="165"/>
      <c r="BH4235" s="165"/>
      <c r="BI4235" s="165"/>
      <c r="BJ4235" s="165"/>
      <c r="BK4235" s="165"/>
      <c r="BL4235" s="165"/>
      <c r="BM4235" s="165"/>
      <c r="BN4235" s="165"/>
      <c r="BO4235" s="165"/>
      <c r="BP4235" s="165"/>
      <c r="BQ4235" s="165"/>
      <c r="BS4235" s="6"/>
      <c r="BT4235" s="11"/>
      <c r="BU4235" s="6"/>
      <c r="BV4235" s="6"/>
    </row>
    <row r="4236" spans="1:74" ht="15.75" x14ac:dyDescent="0.25">
      <c r="A4236" s="52" t="s">
        <v>1422</v>
      </c>
      <c r="B4236" s="56"/>
      <c r="C4236" s="7" t="s">
        <v>118</v>
      </c>
      <c r="D4236" s="7" t="s">
        <v>6559</v>
      </c>
      <c r="E4236" s="7"/>
      <c r="F4236" s="64"/>
      <c r="G4236" s="6"/>
      <c r="H4236" s="6"/>
      <c r="I4236" s="10" t="s">
        <v>110</v>
      </c>
      <c r="J4236" s="11" t="s">
        <v>3393</v>
      </c>
      <c r="K4236" s="194" t="s">
        <v>510</v>
      </c>
      <c r="L4236" s="176"/>
      <c r="M4236" s="176">
        <v>1000</v>
      </c>
      <c r="N4236" s="80" t="s">
        <v>6855</v>
      </c>
      <c r="O4236" s="162"/>
      <c r="P4236" s="80" t="s">
        <v>3962</v>
      </c>
      <c r="Q4236" s="80"/>
      <c r="R4236" s="80"/>
      <c r="S4236" s="163"/>
      <c r="T4236" s="213"/>
      <c r="U4236" s="162"/>
      <c r="V4236" s="164"/>
      <c r="W4236" s="12" t="str">
        <f t="shared" si="870"/>
        <v>Mqtt1</v>
      </c>
      <c r="X4236" s="196" t="s">
        <v>10675</v>
      </c>
      <c r="Y4236" s="6" t="str">
        <f t="shared" si="873"/>
        <v>marpower/power-tag/circ-pump-cooling-water-electrical-system</v>
      </c>
      <c r="Z4236" s="103" t="str" cm="1">
        <f t="array" ref="Z4236">IF(COUNTIF(N4236,"spare"),"","$."&amp;_xlfn.REGEXEXTRACT(J4236,"^PT\d+[FQ]\d+_(.*)", 2))</f>
        <v>$.Active_Power_Phase_A</v>
      </c>
      <c r="AA4236" s="12">
        <f t="shared" si="872"/>
        <v>44</v>
      </c>
      <c r="AB4236" s="6" t="s">
        <v>195</v>
      </c>
      <c r="AC4236" s="103">
        <v>3054</v>
      </c>
      <c r="AJ4236" s="80"/>
      <c r="AK4236" s="113" t="s">
        <v>1425</v>
      </c>
      <c r="AN4236" s="80"/>
      <c r="AO4236" s="80"/>
      <c r="AP4236" s="80"/>
      <c r="AQ4236" s="80"/>
      <c r="AR4236" s="127"/>
      <c r="AS4236" s="80"/>
      <c r="AT4236" s="7"/>
      <c r="AU4236" s="7"/>
      <c r="AV4236" s="165"/>
      <c r="AW4236" s="166"/>
      <c r="AX4236" s="137"/>
      <c r="AY4236" s="147"/>
      <c r="AZ4236" s="167"/>
      <c r="BA4236" s="167"/>
      <c r="BB4236" s="147" t="str">
        <f t="shared" si="871"/>
        <v/>
      </c>
      <c r="BC4236" s="168"/>
      <c r="BD4236" s="165"/>
      <c r="BE4236" s="165"/>
      <c r="BF4236" s="165"/>
      <c r="BG4236" s="165"/>
      <c r="BH4236" s="165"/>
      <c r="BI4236" s="165"/>
      <c r="BJ4236" s="165"/>
      <c r="BK4236" s="165"/>
      <c r="BL4236" s="165"/>
      <c r="BM4236" s="165"/>
      <c r="BN4236" s="165"/>
      <c r="BO4236" s="165"/>
      <c r="BP4236" s="165"/>
      <c r="BQ4236" s="165"/>
      <c r="BS4236" s="6"/>
      <c r="BT4236" s="11"/>
      <c r="BU4236" s="6"/>
      <c r="BV4236" s="6"/>
    </row>
    <row r="4237" spans="1:74" ht="15.75" x14ac:dyDescent="0.25">
      <c r="A4237" s="52" t="s">
        <v>1422</v>
      </c>
      <c r="B4237" s="56"/>
      <c r="C4237" s="7" t="s">
        <v>118</v>
      </c>
      <c r="D4237" s="7" t="s">
        <v>6559</v>
      </c>
      <c r="E4237" s="7"/>
      <c r="F4237" s="64"/>
      <c r="G4237" s="6"/>
      <c r="H4237" s="6"/>
      <c r="I4237" s="10" t="s">
        <v>110</v>
      </c>
      <c r="J4237" s="11" t="s">
        <v>3394</v>
      </c>
      <c r="K4237" s="194" t="s">
        <v>510</v>
      </c>
      <c r="L4237" s="176"/>
      <c r="M4237" s="176">
        <v>1000</v>
      </c>
      <c r="N4237" s="80" t="s">
        <v>6855</v>
      </c>
      <c r="O4237" s="162"/>
      <c r="P4237" s="80" t="s">
        <v>3963</v>
      </c>
      <c r="Q4237" s="80"/>
      <c r="R4237" s="80"/>
      <c r="S4237" s="163"/>
      <c r="T4237" s="213"/>
      <c r="U4237" s="162"/>
      <c r="V4237" s="164"/>
      <c r="W4237" s="12" t="str">
        <f t="shared" si="870"/>
        <v>Mqtt1</v>
      </c>
      <c r="X4237" s="196" t="s">
        <v>10675</v>
      </c>
      <c r="Y4237" s="6" t="str">
        <f t="shared" si="873"/>
        <v>marpower/power-tag/circ-pump-cooling-water-electrical-system</v>
      </c>
      <c r="Z4237" s="103" t="str" cm="1">
        <f t="array" ref="Z4237">IF(COUNTIF(N4237,"spare"),"","$."&amp;_xlfn.REGEXEXTRACT(J4237,"^PT\d+[FQ]\d+_(.*)", 2))</f>
        <v>$.Active_Power_Phase_B</v>
      </c>
      <c r="AA4237" s="12">
        <f t="shared" si="872"/>
        <v>44</v>
      </c>
      <c r="AB4237" s="6" t="s">
        <v>195</v>
      </c>
      <c r="AC4237" s="103">
        <v>3056</v>
      </c>
      <c r="AJ4237" s="80"/>
      <c r="AK4237" s="113" t="s">
        <v>1425</v>
      </c>
      <c r="AN4237" s="80"/>
      <c r="AO4237" s="80"/>
      <c r="AP4237" s="80"/>
      <c r="AQ4237" s="80"/>
      <c r="AR4237" s="127"/>
      <c r="AS4237" s="80"/>
      <c r="AT4237" s="7"/>
      <c r="AU4237" s="7"/>
      <c r="AV4237" s="165"/>
      <c r="AW4237" s="166"/>
      <c r="AX4237" s="137"/>
      <c r="AY4237" s="147"/>
      <c r="AZ4237" s="167"/>
      <c r="BA4237" s="167"/>
      <c r="BB4237" s="147" t="str">
        <f t="shared" si="871"/>
        <v/>
      </c>
      <c r="BC4237" s="168"/>
      <c r="BD4237" s="165"/>
      <c r="BE4237" s="165"/>
      <c r="BF4237" s="165"/>
      <c r="BG4237" s="165"/>
      <c r="BH4237" s="165"/>
      <c r="BI4237" s="165"/>
      <c r="BJ4237" s="165"/>
      <c r="BK4237" s="165"/>
      <c r="BL4237" s="165"/>
      <c r="BM4237" s="165"/>
      <c r="BN4237" s="165"/>
      <c r="BO4237" s="165"/>
      <c r="BP4237" s="165"/>
      <c r="BQ4237" s="165"/>
      <c r="BS4237" s="6"/>
      <c r="BT4237" s="11"/>
      <c r="BU4237" s="6"/>
      <c r="BV4237" s="6"/>
    </row>
    <row r="4238" spans="1:74" ht="15.75" x14ac:dyDescent="0.25">
      <c r="A4238" s="52" t="s">
        <v>1422</v>
      </c>
      <c r="B4238" s="56"/>
      <c r="C4238" s="7" t="s">
        <v>118</v>
      </c>
      <c r="D4238" s="7" t="s">
        <v>6559</v>
      </c>
      <c r="E4238" s="7"/>
      <c r="F4238" s="64"/>
      <c r="G4238" s="6"/>
      <c r="H4238" s="6"/>
      <c r="I4238" s="10" t="s">
        <v>110</v>
      </c>
      <c r="J4238" s="11" t="s">
        <v>3395</v>
      </c>
      <c r="K4238" s="194" t="s">
        <v>510</v>
      </c>
      <c r="L4238" s="176"/>
      <c r="M4238" s="176">
        <v>1000</v>
      </c>
      <c r="N4238" s="80" t="s">
        <v>6855</v>
      </c>
      <c r="O4238" s="162"/>
      <c r="P4238" s="80" t="s">
        <v>3964</v>
      </c>
      <c r="Q4238" s="80"/>
      <c r="R4238" s="80"/>
      <c r="S4238" s="163"/>
      <c r="T4238" s="213"/>
      <c r="U4238" s="162"/>
      <c r="V4238" s="164"/>
      <c r="W4238" s="12" t="str">
        <f t="shared" si="870"/>
        <v>Mqtt1</v>
      </c>
      <c r="X4238" s="196" t="s">
        <v>10675</v>
      </c>
      <c r="Y4238" s="6" t="str">
        <f t="shared" si="873"/>
        <v>marpower/power-tag/circ-pump-cooling-water-electrical-system</v>
      </c>
      <c r="Z4238" s="103" t="str" cm="1">
        <f t="array" ref="Z4238">IF(COUNTIF(N4238,"spare"),"","$."&amp;_xlfn.REGEXEXTRACT(J4238,"^PT\d+[FQ]\d+_(.*)", 2))</f>
        <v>$.Active_Power_Phase_C</v>
      </c>
      <c r="AA4238" s="12">
        <f t="shared" si="872"/>
        <v>44</v>
      </c>
      <c r="AB4238" s="6" t="s">
        <v>195</v>
      </c>
      <c r="AC4238" s="103">
        <v>3058</v>
      </c>
      <c r="AJ4238" s="80"/>
      <c r="AK4238" s="113" t="s">
        <v>1425</v>
      </c>
      <c r="AN4238" s="80"/>
      <c r="AO4238" s="80"/>
      <c r="AP4238" s="80"/>
      <c r="AQ4238" s="80"/>
      <c r="AR4238" s="127"/>
      <c r="AS4238" s="80"/>
      <c r="AT4238" s="7"/>
      <c r="AU4238" s="7"/>
      <c r="AV4238" s="165"/>
      <c r="AW4238" s="166"/>
      <c r="AX4238" s="137"/>
      <c r="AY4238" s="147"/>
      <c r="AZ4238" s="167"/>
      <c r="BA4238" s="167"/>
      <c r="BB4238" s="147" t="str">
        <f t="shared" si="871"/>
        <v/>
      </c>
      <c r="BC4238" s="168"/>
      <c r="BD4238" s="165"/>
      <c r="BE4238" s="165"/>
      <c r="BF4238" s="165"/>
      <c r="BG4238" s="165"/>
      <c r="BH4238" s="165"/>
      <c r="BI4238" s="165"/>
      <c r="BJ4238" s="165"/>
      <c r="BK4238" s="165"/>
      <c r="BL4238" s="165"/>
      <c r="BM4238" s="165"/>
      <c r="BN4238" s="165"/>
      <c r="BO4238" s="165"/>
      <c r="BP4238" s="165"/>
      <c r="BQ4238" s="165"/>
      <c r="BS4238" s="6"/>
      <c r="BT4238" s="11"/>
      <c r="BU4238" s="6"/>
      <c r="BV4238" s="6"/>
    </row>
    <row r="4239" spans="1:74" ht="15.75" x14ac:dyDescent="0.25">
      <c r="A4239" s="52" t="s">
        <v>1422</v>
      </c>
      <c r="B4239" s="56"/>
      <c r="C4239" s="7" t="s">
        <v>118</v>
      </c>
      <c r="D4239" s="7" t="s">
        <v>6559</v>
      </c>
      <c r="E4239" s="7"/>
      <c r="F4239" s="64"/>
      <c r="G4239" s="6"/>
      <c r="H4239" s="6"/>
      <c r="I4239" s="10" t="s">
        <v>110</v>
      </c>
      <c r="J4239" s="11" t="s">
        <v>3396</v>
      </c>
      <c r="K4239" s="194" t="s">
        <v>510</v>
      </c>
      <c r="L4239" s="176"/>
      <c r="M4239" s="176">
        <v>1000</v>
      </c>
      <c r="N4239" s="80" t="s">
        <v>6855</v>
      </c>
      <c r="O4239" s="162"/>
      <c r="P4239" s="80" t="s">
        <v>3965</v>
      </c>
      <c r="Q4239" s="80"/>
      <c r="R4239" s="80"/>
      <c r="S4239" s="163"/>
      <c r="T4239" s="213"/>
      <c r="U4239" s="162"/>
      <c r="V4239" s="164"/>
      <c r="W4239" s="12" t="str">
        <f t="shared" si="870"/>
        <v>Mqtt1</v>
      </c>
      <c r="X4239" s="196" t="s">
        <v>10675</v>
      </c>
      <c r="Y4239" s="6" t="str">
        <f t="shared" si="873"/>
        <v>marpower/power-tag/circ-pump-cooling-water-electrical-system</v>
      </c>
      <c r="Z4239" s="103" t="str" cm="1">
        <f t="array" ref="Z4239">IF(COUNTIF(N4239,"spare"),"","$."&amp;_xlfn.REGEXEXTRACT(J4239,"^PT\d+[FQ]\d+_(.*)", 2))</f>
        <v>$.Total_Active_Power</v>
      </c>
      <c r="AA4239" s="12">
        <f t="shared" si="872"/>
        <v>44</v>
      </c>
      <c r="AB4239" s="6" t="s">
        <v>195</v>
      </c>
      <c r="AC4239" s="103">
        <v>3060</v>
      </c>
      <c r="AJ4239" s="80"/>
      <c r="AK4239" s="113" t="s">
        <v>1425</v>
      </c>
      <c r="AN4239" s="80"/>
      <c r="AO4239" s="80"/>
      <c r="AP4239" s="80"/>
      <c r="AQ4239" s="80"/>
      <c r="AR4239" s="127"/>
      <c r="AS4239" s="80"/>
      <c r="AT4239" s="7"/>
      <c r="AU4239" s="7"/>
      <c r="AV4239" s="165"/>
      <c r="AW4239" s="166"/>
      <c r="AX4239" s="137"/>
      <c r="AY4239" s="147"/>
      <c r="AZ4239" s="167"/>
      <c r="BA4239" s="167"/>
      <c r="BB4239" s="147" t="str">
        <f t="shared" si="871"/>
        <v/>
      </c>
      <c r="BC4239" s="168"/>
      <c r="BD4239" s="165"/>
      <c r="BE4239" s="165"/>
      <c r="BF4239" s="165"/>
      <c r="BG4239" s="165"/>
      <c r="BH4239" s="165"/>
      <c r="BI4239" s="165"/>
      <c r="BJ4239" s="165"/>
      <c r="BK4239" s="165"/>
      <c r="BL4239" s="165"/>
      <c r="BM4239" s="165"/>
      <c r="BN4239" s="165"/>
      <c r="BO4239" s="165"/>
      <c r="BP4239" s="165"/>
      <c r="BQ4239" s="165"/>
      <c r="BS4239" s="6"/>
      <c r="BT4239" s="11"/>
      <c r="BU4239" s="6"/>
      <c r="BV4239" s="6"/>
    </row>
    <row r="4240" spans="1:74" ht="15.75" x14ac:dyDescent="0.25">
      <c r="A4240" s="52" t="s">
        <v>1422</v>
      </c>
      <c r="B4240" s="56"/>
      <c r="C4240" s="7" t="s">
        <v>118</v>
      </c>
      <c r="D4240" s="7" t="s">
        <v>6559</v>
      </c>
      <c r="E4240" s="7"/>
      <c r="F4240" s="64"/>
      <c r="G4240" s="6"/>
      <c r="H4240" s="6"/>
      <c r="I4240" s="10" t="s">
        <v>110</v>
      </c>
      <c r="J4240" s="11" t="s">
        <v>3397</v>
      </c>
      <c r="K4240" s="194" t="s">
        <v>510</v>
      </c>
      <c r="L4240" s="176"/>
      <c r="M4240" s="176">
        <v>1000</v>
      </c>
      <c r="N4240" s="80" t="s">
        <v>6855</v>
      </c>
      <c r="O4240" s="162"/>
      <c r="P4240" s="80" t="s">
        <v>3966</v>
      </c>
      <c r="Q4240" s="80"/>
      <c r="R4240" s="80"/>
      <c r="S4240" s="163"/>
      <c r="T4240" s="213"/>
      <c r="U4240" s="162"/>
      <c r="V4240" s="164"/>
      <c r="W4240" s="12" t="str">
        <f t="shared" si="870"/>
        <v>Mqtt1</v>
      </c>
      <c r="X4240" s="196" t="s">
        <v>10675</v>
      </c>
      <c r="Y4240" s="6" t="str">
        <f t="shared" si="873"/>
        <v>marpower/power-tag/circ-pump-cooling-water-electrical-system</v>
      </c>
      <c r="Z4240" s="103" t="str" cm="1">
        <f t="array" ref="Z4240">IF(COUNTIF(N4240,"spare"),"","$."&amp;_xlfn.REGEXEXTRACT(J4240,"^PT\d+[FQ]\d+_(.*)", 2))</f>
        <v>$.Power_Factor_Phase_A</v>
      </c>
      <c r="AA4240" s="12">
        <f t="shared" si="872"/>
        <v>44</v>
      </c>
      <c r="AB4240" s="6" t="s">
        <v>195</v>
      </c>
      <c r="AC4240" s="103">
        <v>3078</v>
      </c>
      <c r="AJ4240" s="80"/>
      <c r="AK4240" s="113" t="s">
        <v>1426</v>
      </c>
      <c r="AN4240" s="80"/>
      <c r="AO4240" s="80"/>
      <c r="AP4240" s="80"/>
      <c r="AQ4240" s="80"/>
      <c r="AR4240" s="127"/>
      <c r="AS4240" s="80"/>
      <c r="AT4240" s="7"/>
      <c r="AU4240" s="7"/>
      <c r="AV4240" s="165"/>
      <c r="AW4240" s="166"/>
      <c r="AX4240" s="137"/>
      <c r="AY4240" s="147"/>
      <c r="AZ4240" s="167"/>
      <c r="BA4240" s="167"/>
      <c r="BB4240" s="147" t="str">
        <f t="shared" si="871"/>
        <v/>
      </c>
      <c r="BC4240" s="168"/>
      <c r="BD4240" s="165"/>
      <c r="BE4240" s="165"/>
      <c r="BF4240" s="165"/>
      <c r="BG4240" s="165"/>
      <c r="BH4240" s="165"/>
      <c r="BI4240" s="165"/>
      <c r="BJ4240" s="165"/>
      <c r="BK4240" s="165"/>
      <c r="BL4240" s="165"/>
      <c r="BM4240" s="165"/>
      <c r="BN4240" s="165"/>
      <c r="BO4240" s="165"/>
      <c r="BP4240" s="165"/>
      <c r="BQ4240" s="165"/>
      <c r="BS4240" s="6"/>
      <c r="BT4240" s="11"/>
      <c r="BU4240" s="6"/>
      <c r="BV4240" s="6"/>
    </row>
    <row r="4241" spans="1:74" ht="15.75" x14ac:dyDescent="0.25">
      <c r="A4241" s="52" t="s">
        <v>1422</v>
      </c>
      <c r="B4241" s="56"/>
      <c r="C4241" s="7" t="s">
        <v>118</v>
      </c>
      <c r="D4241" s="7" t="s">
        <v>6559</v>
      </c>
      <c r="E4241" s="7"/>
      <c r="F4241" s="64"/>
      <c r="G4241" s="6"/>
      <c r="H4241" s="6"/>
      <c r="I4241" s="10" t="s">
        <v>110</v>
      </c>
      <c r="J4241" s="11" t="s">
        <v>3398</v>
      </c>
      <c r="K4241" s="194" t="s">
        <v>510</v>
      </c>
      <c r="L4241" s="176"/>
      <c r="M4241" s="176">
        <v>1000</v>
      </c>
      <c r="N4241" s="80" t="s">
        <v>6855</v>
      </c>
      <c r="O4241" s="162"/>
      <c r="P4241" s="80" t="s">
        <v>3967</v>
      </c>
      <c r="Q4241" s="80"/>
      <c r="R4241" s="80"/>
      <c r="S4241" s="163"/>
      <c r="T4241" s="213"/>
      <c r="U4241" s="162"/>
      <c r="V4241" s="164"/>
      <c r="W4241" s="12" t="str">
        <f t="shared" si="870"/>
        <v>Mqtt1</v>
      </c>
      <c r="X4241" s="196" t="s">
        <v>10675</v>
      </c>
      <c r="Y4241" s="6" t="str">
        <f t="shared" si="873"/>
        <v>marpower/power-tag/circ-pump-cooling-water-electrical-system</v>
      </c>
      <c r="Z4241" s="103" t="str" cm="1">
        <f t="array" ref="Z4241">IF(COUNTIF(N4241,"spare"),"","$."&amp;_xlfn.REGEXEXTRACT(J4241,"^PT\d+[FQ]\d+_(.*)", 2))</f>
        <v>$.Power_Factor_Phase_B</v>
      </c>
      <c r="AA4241" s="12">
        <f t="shared" si="872"/>
        <v>44</v>
      </c>
      <c r="AB4241" s="6" t="s">
        <v>195</v>
      </c>
      <c r="AC4241" s="103">
        <v>3080</v>
      </c>
      <c r="AJ4241" s="80"/>
      <c r="AK4241" s="113" t="s">
        <v>1426</v>
      </c>
      <c r="AN4241" s="80"/>
      <c r="AO4241" s="80"/>
      <c r="AP4241" s="80"/>
      <c r="AQ4241" s="80"/>
      <c r="AR4241" s="127"/>
      <c r="AS4241" s="80"/>
      <c r="AT4241" s="7"/>
      <c r="AU4241" s="7"/>
      <c r="AV4241" s="165"/>
      <c r="AW4241" s="166"/>
      <c r="AX4241" s="137"/>
      <c r="AY4241" s="147"/>
      <c r="AZ4241" s="167"/>
      <c r="BA4241" s="167"/>
      <c r="BB4241" s="147" t="str">
        <f t="shared" si="871"/>
        <v/>
      </c>
      <c r="BC4241" s="168"/>
      <c r="BD4241" s="165"/>
      <c r="BE4241" s="165"/>
      <c r="BF4241" s="165"/>
      <c r="BG4241" s="165"/>
      <c r="BH4241" s="165"/>
      <c r="BI4241" s="165"/>
      <c r="BJ4241" s="165"/>
      <c r="BK4241" s="165"/>
      <c r="BL4241" s="165"/>
      <c r="BM4241" s="165"/>
      <c r="BN4241" s="165"/>
      <c r="BO4241" s="165"/>
      <c r="BP4241" s="165"/>
      <c r="BQ4241" s="165"/>
      <c r="BS4241" s="6"/>
      <c r="BT4241" s="11"/>
      <c r="BU4241" s="6"/>
      <c r="BV4241" s="6"/>
    </row>
    <row r="4242" spans="1:74" ht="15.75" x14ac:dyDescent="0.25">
      <c r="A4242" s="52" t="s">
        <v>1422</v>
      </c>
      <c r="B4242" s="56"/>
      <c r="C4242" s="7" t="s">
        <v>118</v>
      </c>
      <c r="D4242" s="7" t="s">
        <v>6559</v>
      </c>
      <c r="E4242" s="7"/>
      <c r="F4242" s="64"/>
      <c r="G4242" s="6"/>
      <c r="H4242" s="6"/>
      <c r="I4242" s="10" t="s">
        <v>110</v>
      </c>
      <c r="J4242" s="11" t="s">
        <v>3399</v>
      </c>
      <c r="K4242" s="194" t="s">
        <v>510</v>
      </c>
      <c r="L4242" s="176"/>
      <c r="M4242" s="176">
        <v>1000</v>
      </c>
      <c r="N4242" s="80" t="s">
        <v>6855</v>
      </c>
      <c r="O4242" s="162"/>
      <c r="P4242" s="80" t="s">
        <v>3968</v>
      </c>
      <c r="Q4242" s="80"/>
      <c r="R4242" s="80"/>
      <c r="S4242" s="163"/>
      <c r="T4242" s="213"/>
      <c r="U4242" s="162"/>
      <c r="V4242" s="164"/>
      <c r="W4242" s="12" t="str">
        <f t="shared" si="870"/>
        <v>Mqtt1</v>
      </c>
      <c r="X4242" s="196" t="s">
        <v>10675</v>
      </c>
      <c r="Y4242" s="6" t="str">
        <f t="shared" si="873"/>
        <v>marpower/power-tag/circ-pump-cooling-water-electrical-system</v>
      </c>
      <c r="Z4242" s="103" t="str" cm="1">
        <f t="array" ref="Z4242">IF(COUNTIF(N4242,"spare"),"","$."&amp;_xlfn.REGEXEXTRACT(J4242,"^PT\d+[FQ]\d+_(.*)", 2))</f>
        <v>$.Power_Factor_Phase_C</v>
      </c>
      <c r="AA4242" s="12">
        <f t="shared" si="872"/>
        <v>44</v>
      </c>
      <c r="AB4242" s="6" t="s">
        <v>195</v>
      </c>
      <c r="AC4242" s="103">
        <v>3082</v>
      </c>
      <c r="AJ4242" s="80"/>
      <c r="AK4242" s="113" t="s">
        <v>1426</v>
      </c>
      <c r="AN4242" s="80"/>
      <c r="AO4242" s="80"/>
      <c r="AP4242" s="80"/>
      <c r="AQ4242" s="80"/>
      <c r="AR4242" s="127"/>
      <c r="AS4242" s="80"/>
      <c r="AT4242" s="7"/>
      <c r="AU4242" s="7"/>
      <c r="AV4242" s="165"/>
      <c r="AW4242" s="166"/>
      <c r="AX4242" s="137"/>
      <c r="AY4242" s="147"/>
      <c r="AZ4242" s="167"/>
      <c r="BA4242" s="167"/>
      <c r="BB4242" s="147" t="str">
        <f t="shared" si="871"/>
        <v/>
      </c>
      <c r="BC4242" s="168"/>
      <c r="BD4242" s="165"/>
      <c r="BE4242" s="165"/>
      <c r="BF4242" s="165"/>
      <c r="BG4242" s="165"/>
      <c r="BH4242" s="165"/>
      <c r="BI4242" s="165"/>
      <c r="BJ4242" s="165"/>
      <c r="BK4242" s="165"/>
      <c r="BL4242" s="165"/>
      <c r="BM4242" s="165"/>
      <c r="BN4242" s="165"/>
      <c r="BO4242" s="165"/>
      <c r="BP4242" s="165"/>
      <c r="BQ4242" s="165"/>
      <c r="BS4242" s="6"/>
      <c r="BT4242" s="11"/>
      <c r="BU4242" s="6"/>
      <c r="BV4242" s="6"/>
    </row>
    <row r="4243" spans="1:74" ht="15.75" x14ac:dyDescent="0.25">
      <c r="A4243" s="52" t="s">
        <v>1422</v>
      </c>
      <c r="B4243" s="56"/>
      <c r="C4243" s="7" t="s">
        <v>118</v>
      </c>
      <c r="D4243" s="7" t="s">
        <v>6559</v>
      </c>
      <c r="E4243" s="7"/>
      <c r="F4243" s="64"/>
      <c r="G4243" s="6"/>
      <c r="H4243" s="6"/>
      <c r="I4243" s="10" t="s">
        <v>110</v>
      </c>
      <c r="J4243" s="11" t="s">
        <v>3400</v>
      </c>
      <c r="K4243" s="194" t="s">
        <v>510</v>
      </c>
      <c r="L4243" s="176"/>
      <c r="M4243" s="176">
        <v>1000</v>
      </c>
      <c r="N4243" s="80" t="s">
        <v>6855</v>
      </c>
      <c r="O4243" s="162"/>
      <c r="P4243" s="80" t="s">
        <v>3969</v>
      </c>
      <c r="Q4243" s="80"/>
      <c r="R4243" s="80"/>
      <c r="S4243" s="163"/>
      <c r="T4243" s="213"/>
      <c r="U4243" s="162"/>
      <c r="V4243" s="164"/>
      <c r="W4243" s="12" t="str">
        <f t="shared" si="870"/>
        <v>Mqtt1</v>
      </c>
      <c r="X4243" s="196" t="s">
        <v>10675</v>
      </c>
      <c r="Y4243" s="6" t="str">
        <f t="shared" si="873"/>
        <v>marpower/power-tag/circ-pump-cooling-water-electrical-system</v>
      </c>
      <c r="Z4243" s="103" t="str" cm="1">
        <f t="array" ref="Z4243">IF(COUNTIF(N4243,"spare"),"","$."&amp;_xlfn.REGEXEXTRACT(J4243,"^PT\d+[FQ]\d+_(.*)", 2))</f>
        <v>$.Total_Power_Factor</v>
      </c>
      <c r="AA4243" s="12">
        <f t="shared" si="872"/>
        <v>44</v>
      </c>
      <c r="AB4243" s="6" t="s">
        <v>195</v>
      </c>
      <c r="AC4243" s="103">
        <v>3084</v>
      </c>
      <c r="AJ4243" s="80"/>
      <c r="AK4243" s="113" t="s">
        <v>1426</v>
      </c>
      <c r="AN4243" s="80"/>
      <c r="AO4243" s="80"/>
      <c r="AP4243" s="80"/>
      <c r="AQ4243" s="80"/>
      <c r="AR4243" s="127"/>
      <c r="AS4243" s="80"/>
      <c r="AT4243" s="7"/>
      <c r="AU4243" s="7"/>
      <c r="AV4243" s="165"/>
      <c r="AW4243" s="166"/>
      <c r="AX4243" s="137"/>
      <c r="AY4243" s="147"/>
      <c r="AZ4243" s="167"/>
      <c r="BA4243" s="167"/>
      <c r="BB4243" s="147" t="str">
        <f t="shared" si="871"/>
        <v/>
      </c>
      <c r="BC4243" s="168"/>
      <c r="BD4243" s="165"/>
      <c r="BE4243" s="165"/>
      <c r="BF4243" s="165"/>
      <c r="BG4243" s="165"/>
      <c r="BH4243" s="165"/>
      <c r="BI4243" s="165"/>
      <c r="BJ4243" s="165"/>
      <c r="BK4243" s="165"/>
      <c r="BL4243" s="165"/>
      <c r="BM4243" s="165"/>
      <c r="BN4243" s="165"/>
      <c r="BO4243" s="165"/>
      <c r="BP4243" s="165"/>
      <c r="BQ4243" s="165"/>
      <c r="BS4243" s="6"/>
      <c r="BT4243" s="11"/>
      <c r="BU4243" s="6"/>
      <c r="BV4243" s="6"/>
    </row>
    <row r="4244" spans="1:74" ht="15.75" x14ac:dyDescent="0.25">
      <c r="A4244" s="52" t="s">
        <v>1422</v>
      </c>
      <c r="B4244" s="56"/>
      <c r="C4244" s="7" t="s">
        <v>118</v>
      </c>
      <c r="D4244" s="7" t="s">
        <v>6559</v>
      </c>
      <c r="E4244" s="7"/>
      <c r="F4244" s="64"/>
      <c r="G4244" s="6"/>
      <c r="H4244" s="6"/>
      <c r="I4244" s="10" t="s">
        <v>110</v>
      </c>
      <c r="J4244" s="11" t="s">
        <v>3401</v>
      </c>
      <c r="K4244" s="194" t="s">
        <v>510</v>
      </c>
      <c r="L4244" s="176"/>
      <c r="M4244" s="176">
        <v>1000</v>
      </c>
      <c r="N4244" s="80" t="s">
        <v>6855</v>
      </c>
      <c r="O4244" s="162"/>
      <c r="P4244" s="80" t="s">
        <v>4000</v>
      </c>
      <c r="Q4244" s="80"/>
      <c r="R4244" s="80"/>
      <c r="S4244" s="163"/>
      <c r="T4244" s="213"/>
      <c r="U4244" s="162"/>
      <c r="V4244" s="164"/>
      <c r="W4244" s="12" t="str">
        <f t="shared" si="870"/>
        <v>Mqtt1</v>
      </c>
      <c r="X4244" s="196" t="s">
        <v>10676</v>
      </c>
      <c r="Y4244" s="6" t="str">
        <f t="shared" si="873"/>
        <v>marpower/power-tag/battery-room-ventilator-sb-fwd</v>
      </c>
      <c r="Z4244" s="103" t="str" cm="1">
        <f t="array" ref="Z4244">IF(COUNTIF(N4244,"spare"),"","$."&amp;_xlfn.REGEXEXTRACT(J4244,"^PT\d+[FQ]\d+_(.*)", 2))</f>
        <v>$.RMS_Current_Phase_A</v>
      </c>
      <c r="AA4244" s="12">
        <f>AA4229+1</f>
        <v>45</v>
      </c>
      <c r="AB4244" s="6" t="s">
        <v>195</v>
      </c>
      <c r="AC4244" s="103">
        <v>3000</v>
      </c>
      <c r="AJ4244" s="80"/>
      <c r="AK4244" s="113" t="s">
        <v>1423</v>
      </c>
      <c r="AN4244" s="80"/>
      <c r="AO4244" s="80"/>
      <c r="AP4244" s="80"/>
      <c r="AQ4244" s="80"/>
      <c r="AR4244" s="127"/>
      <c r="AS4244" s="80"/>
      <c r="AT4244" s="7"/>
      <c r="AU4244" s="7"/>
      <c r="AV4244" s="165"/>
      <c r="AW4244" s="166"/>
      <c r="AX4244" s="137"/>
      <c r="AY4244" s="147"/>
      <c r="AZ4244" s="167"/>
      <c r="BA4244" s="167"/>
      <c r="BB4244" s="147" t="str">
        <f t="shared" ref="BB4244:BB4258" si="874">IF(ISNUMBER(AM4244),"1","")</f>
        <v/>
      </c>
      <c r="BC4244" s="168"/>
      <c r="BD4244" s="165"/>
      <c r="BE4244" s="165"/>
      <c r="BF4244" s="165"/>
      <c r="BG4244" s="165"/>
      <c r="BH4244" s="165"/>
      <c r="BI4244" s="165"/>
      <c r="BJ4244" s="165"/>
      <c r="BK4244" s="165"/>
      <c r="BL4244" s="165"/>
      <c r="BM4244" s="165"/>
      <c r="BN4244" s="165"/>
      <c r="BO4244" s="165"/>
      <c r="BP4244" s="165"/>
      <c r="BQ4244" s="165"/>
      <c r="BS4244" s="6"/>
      <c r="BT4244" s="11"/>
      <c r="BU4244" s="6"/>
      <c r="BV4244" s="6"/>
    </row>
    <row r="4245" spans="1:74" ht="15.75" x14ac:dyDescent="0.25">
      <c r="A4245" s="52" t="s">
        <v>1422</v>
      </c>
      <c r="B4245" s="56"/>
      <c r="C4245" s="7" t="s">
        <v>118</v>
      </c>
      <c r="D4245" s="7" t="s">
        <v>6559</v>
      </c>
      <c r="E4245" s="7"/>
      <c r="F4245" s="64"/>
      <c r="G4245" s="6"/>
      <c r="H4245" s="6"/>
      <c r="I4245" s="10" t="s">
        <v>110</v>
      </c>
      <c r="J4245" s="11" t="s">
        <v>3402</v>
      </c>
      <c r="K4245" s="194" t="s">
        <v>510</v>
      </c>
      <c r="L4245" s="176"/>
      <c r="M4245" s="176">
        <v>1000</v>
      </c>
      <c r="N4245" s="80" t="s">
        <v>6855</v>
      </c>
      <c r="O4245" s="162"/>
      <c r="P4245" s="80" t="s">
        <v>4001</v>
      </c>
      <c r="Q4245" s="80"/>
      <c r="R4245" s="80"/>
      <c r="S4245" s="163"/>
      <c r="T4245" s="213"/>
      <c r="U4245" s="162"/>
      <c r="V4245" s="164"/>
      <c r="W4245" s="12" t="str">
        <f t="shared" si="870"/>
        <v>Mqtt1</v>
      </c>
      <c r="X4245" s="196" t="s">
        <v>10676</v>
      </c>
      <c r="Y4245" s="6" t="str">
        <f t="shared" si="873"/>
        <v>marpower/power-tag/battery-room-ventilator-sb-fwd</v>
      </c>
      <c r="Z4245" s="103" t="str" cm="1">
        <f t="array" ref="Z4245">IF(COUNTIF(N4245,"spare"),"","$."&amp;_xlfn.REGEXEXTRACT(J4245,"^PT\d+[FQ]\d+_(.*)", 2))</f>
        <v>$.RMS_Current_Phase_B</v>
      </c>
      <c r="AA4245" s="12">
        <f t="shared" ref="AA4245:AA4258" si="875">AA4230+1</f>
        <v>45</v>
      </c>
      <c r="AB4245" s="6" t="s">
        <v>195</v>
      </c>
      <c r="AC4245" s="103">
        <v>3002</v>
      </c>
      <c r="AJ4245" s="80"/>
      <c r="AK4245" s="113" t="s">
        <v>1423</v>
      </c>
      <c r="AN4245" s="80"/>
      <c r="AO4245" s="80"/>
      <c r="AP4245" s="80"/>
      <c r="AQ4245" s="80"/>
      <c r="AR4245" s="127"/>
      <c r="AS4245" s="80"/>
      <c r="AT4245" s="7"/>
      <c r="AU4245" s="7"/>
      <c r="AV4245" s="165"/>
      <c r="AW4245" s="166"/>
      <c r="AX4245" s="137"/>
      <c r="AY4245" s="147"/>
      <c r="AZ4245" s="167"/>
      <c r="BA4245" s="167"/>
      <c r="BB4245" s="147" t="str">
        <f t="shared" si="874"/>
        <v/>
      </c>
      <c r="BC4245" s="168"/>
      <c r="BD4245" s="165"/>
      <c r="BE4245" s="165"/>
      <c r="BF4245" s="165"/>
      <c r="BG4245" s="165"/>
      <c r="BH4245" s="165"/>
      <c r="BI4245" s="165"/>
      <c r="BJ4245" s="165"/>
      <c r="BK4245" s="165"/>
      <c r="BL4245" s="165"/>
      <c r="BM4245" s="165"/>
      <c r="BN4245" s="165"/>
      <c r="BO4245" s="165"/>
      <c r="BP4245" s="165"/>
      <c r="BQ4245" s="165"/>
      <c r="BS4245" s="6"/>
      <c r="BT4245" s="11"/>
      <c r="BU4245" s="6"/>
      <c r="BV4245" s="6"/>
    </row>
    <row r="4246" spans="1:74" ht="15.75" x14ac:dyDescent="0.25">
      <c r="A4246" s="52" t="s">
        <v>1422</v>
      </c>
      <c r="B4246" s="56"/>
      <c r="C4246" s="7" t="s">
        <v>118</v>
      </c>
      <c r="D4246" s="7" t="s">
        <v>6559</v>
      </c>
      <c r="E4246" s="7"/>
      <c r="F4246" s="64"/>
      <c r="G4246" s="6"/>
      <c r="H4246" s="6"/>
      <c r="I4246" s="10" t="s">
        <v>110</v>
      </c>
      <c r="J4246" s="11" t="s">
        <v>3403</v>
      </c>
      <c r="K4246" s="194" t="s">
        <v>510</v>
      </c>
      <c r="L4246" s="176"/>
      <c r="M4246" s="176">
        <v>1000</v>
      </c>
      <c r="N4246" s="80" t="s">
        <v>6855</v>
      </c>
      <c r="O4246" s="162"/>
      <c r="P4246" s="80" t="s">
        <v>4002</v>
      </c>
      <c r="Q4246" s="80"/>
      <c r="R4246" s="80"/>
      <c r="S4246" s="163"/>
      <c r="T4246" s="213"/>
      <c r="U4246" s="162"/>
      <c r="V4246" s="164"/>
      <c r="W4246" s="12" t="str">
        <f t="shared" si="870"/>
        <v>Mqtt1</v>
      </c>
      <c r="X4246" s="196" t="s">
        <v>10676</v>
      </c>
      <c r="Y4246" s="6" t="str">
        <f t="shared" si="873"/>
        <v>marpower/power-tag/battery-room-ventilator-sb-fwd</v>
      </c>
      <c r="Z4246" s="103" t="str" cm="1">
        <f t="array" ref="Z4246">IF(COUNTIF(N4246,"spare"),"","$."&amp;_xlfn.REGEXEXTRACT(J4246,"^PT\d+[FQ]\d+_(.*)", 2))</f>
        <v>$.RMS_Current_Phase_C</v>
      </c>
      <c r="AA4246" s="12">
        <f t="shared" si="875"/>
        <v>45</v>
      </c>
      <c r="AB4246" s="6" t="s">
        <v>195</v>
      </c>
      <c r="AC4246" s="103">
        <v>3004</v>
      </c>
      <c r="AJ4246" s="80"/>
      <c r="AK4246" s="113" t="s">
        <v>1423</v>
      </c>
      <c r="AN4246" s="80"/>
      <c r="AO4246" s="80"/>
      <c r="AP4246" s="80"/>
      <c r="AQ4246" s="80"/>
      <c r="AR4246" s="127"/>
      <c r="AS4246" s="80"/>
      <c r="AT4246" s="7"/>
      <c r="AU4246" s="7"/>
      <c r="AV4246" s="165"/>
      <c r="AW4246" s="166"/>
      <c r="AX4246" s="137"/>
      <c r="AY4246" s="147"/>
      <c r="AZ4246" s="167"/>
      <c r="BA4246" s="167"/>
      <c r="BB4246" s="147" t="str">
        <f t="shared" si="874"/>
        <v/>
      </c>
      <c r="BC4246" s="168"/>
      <c r="BD4246" s="165"/>
      <c r="BE4246" s="165"/>
      <c r="BF4246" s="165"/>
      <c r="BG4246" s="165"/>
      <c r="BH4246" s="165"/>
      <c r="BI4246" s="165"/>
      <c r="BJ4246" s="165"/>
      <c r="BK4246" s="165"/>
      <c r="BL4246" s="165"/>
      <c r="BM4246" s="165"/>
      <c r="BN4246" s="165"/>
      <c r="BO4246" s="165"/>
      <c r="BP4246" s="165"/>
      <c r="BQ4246" s="165"/>
      <c r="BS4246" s="6"/>
      <c r="BT4246" s="11"/>
      <c r="BU4246" s="6"/>
      <c r="BV4246" s="6"/>
    </row>
    <row r="4247" spans="1:74" ht="15.75" x14ac:dyDescent="0.25">
      <c r="A4247" s="52" t="s">
        <v>1422</v>
      </c>
      <c r="B4247" s="56"/>
      <c r="C4247" s="7" t="s">
        <v>118</v>
      </c>
      <c r="D4247" s="7" t="s">
        <v>6559</v>
      </c>
      <c r="E4247" s="7"/>
      <c r="F4247" s="64"/>
      <c r="G4247" s="6"/>
      <c r="H4247" s="6"/>
      <c r="I4247" s="10" t="s">
        <v>110</v>
      </c>
      <c r="J4247" s="11" t="s">
        <v>3404</v>
      </c>
      <c r="K4247" s="194" t="s">
        <v>510</v>
      </c>
      <c r="L4247" s="176"/>
      <c r="M4247" s="176">
        <v>1000</v>
      </c>
      <c r="N4247" s="80" t="s">
        <v>6855</v>
      </c>
      <c r="O4247" s="162"/>
      <c r="P4247" s="80" t="s">
        <v>4003</v>
      </c>
      <c r="Q4247" s="80"/>
      <c r="R4247" s="80"/>
      <c r="S4247" s="163"/>
      <c r="T4247" s="213"/>
      <c r="U4247" s="162"/>
      <c r="V4247" s="164"/>
      <c r="W4247" s="12" t="str">
        <f t="shared" si="870"/>
        <v>Mqtt1</v>
      </c>
      <c r="X4247" s="196" t="s">
        <v>10676</v>
      </c>
      <c r="Y4247" s="6" t="str">
        <f t="shared" si="873"/>
        <v>marpower/power-tag/battery-room-ventilator-sb-fwd</v>
      </c>
      <c r="Z4247" s="103" t="str" cm="1">
        <f t="array" ref="Z4247">IF(COUNTIF(N4247,"spare"),"","$."&amp;_xlfn.REGEXEXTRACT(J4247,"^PT\d+[FQ]\d+_(.*)", 2))</f>
        <v>$.RMS_Current_Phase_Neut</v>
      </c>
      <c r="AA4247" s="12">
        <f t="shared" si="875"/>
        <v>45</v>
      </c>
      <c r="AB4247" s="6" t="s">
        <v>195</v>
      </c>
      <c r="AC4247" s="103">
        <v>3006</v>
      </c>
      <c r="AJ4247" s="80"/>
      <c r="AK4247" s="113" t="s">
        <v>1423</v>
      </c>
      <c r="AN4247" s="80"/>
      <c r="AO4247" s="80"/>
      <c r="AP4247" s="80"/>
      <c r="AQ4247" s="80"/>
      <c r="AR4247" s="127"/>
      <c r="AS4247" s="80"/>
      <c r="AT4247" s="7"/>
      <c r="AU4247" s="7"/>
      <c r="AV4247" s="165"/>
      <c r="AW4247" s="166"/>
      <c r="AX4247" s="137"/>
      <c r="AY4247" s="147"/>
      <c r="AZ4247" s="167"/>
      <c r="BA4247" s="167"/>
      <c r="BB4247" s="147" t="str">
        <f t="shared" si="874"/>
        <v/>
      </c>
      <c r="BC4247" s="168"/>
      <c r="BD4247" s="165"/>
      <c r="BE4247" s="165"/>
      <c r="BF4247" s="165"/>
      <c r="BG4247" s="165"/>
      <c r="BH4247" s="165"/>
      <c r="BI4247" s="165"/>
      <c r="BJ4247" s="165"/>
      <c r="BK4247" s="165"/>
      <c r="BL4247" s="165"/>
      <c r="BM4247" s="165"/>
      <c r="BN4247" s="165"/>
      <c r="BO4247" s="165"/>
      <c r="BP4247" s="165"/>
      <c r="BQ4247" s="165"/>
      <c r="BS4247" s="6"/>
      <c r="BT4247" s="11"/>
      <c r="BU4247" s="6"/>
      <c r="BV4247" s="6"/>
    </row>
    <row r="4248" spans="1:74" ht="15.75" x14ac:dyDescent="0.25">
      <c r="A4248" s="52" t="s">
        <v>1422</v>
      </c>
      <c r="B4248" s="56"/>
      <c r="C4248" s="7" t="s">
        <v>118</v>
      </c>
      <c r="D4248" s="7" t="s">
        <v>6559</v>
      </c>
      <c r="E4248" s="7"/>
      <c r="F4248" s="64"/>
      <c r="G4248" s="6"/>
      <c r="H4248" s="6"/>
      <c r="I4248" s="10" t="s">
        <v>110</v>
      </c>
      <c r="J4248" s="11" t="s">
        <v>8373</v>
      </c>
      <c r="K4248" s="194" t="s">
        <v>510</v>
      </c>
      <c r="L4248" s="176"/>
      <c r="M4248" s="176">
        <v>1000</v>
      </c>
      <c r="N4248" s="80" t="s">
        <v>6855</v>
      </c>
      <c r="O4248" s="162"/>
      <c r="P4248" s="80" t="s">
        <v>4004</v>
      </c>
      <c r="Q4248" s="80"/>
      <c r="R4248" s="80"/>
      <c r="S4248" s="163"/>
      <c r="T4248" s="213"/>
      <c r="U4248" s="162"/>
      <c r="V4248" s="164"/>
      <c r="W4248" s="12" t="str">
        <f t="shared" si="870"/>
        <v>Mqtt1</v>
      </c>
      <c r="X4248" s="196" t="s">
        <v>10676</v>
      </c>
      <c r="Y4248" s="6" t="str">
        <f t="shared" si="873"/>
        <v>marpower/power-tag/battery-room-ventilator-sb-fwd</v>
      </c>
      <c r="Z4248" s="103" t="str" cm="1">
        <f t="array" ref="Z4248">IF(COUNTIF(N4248,"spare"),"","$."&amp;_xlfn.REGEXEXTRACT(J4248,"^PT\d+[FQ]\d+_(.*)", 2))</f>
        <v>$.RMS_Voltage_A_N</v>
      </c>
      <c r="AA4248" s="12">
        <f t="shared" si="875"/>
        <v>45</v>
      </c>
      <c r="AB4248" s="6" t="s">
        <v>195</v>
      </c>
      <c r="AC4248" s="103">
        <v>3028</v>
      </c>
      <c r="AJ4248" s="80"/>
      <c r="AK4248" s="113" t="s">
        <v>1424</v>
      </c>
      <c r="AN4248" s="80"/>
      <c r="AO4248" s="80"/>
      <c r="AP4248" s="80"/>
      <c r="AQ4248" s="80"/>
      <c r="AR4248" s="127"/>
      <c r="AS4248" s="80"/>
      <c r="AT4248" s="7"/>
      <c r="AU4248" s="7"/>
      <c r="AV4248" s="165"/>
      <c r="AW4248" s="166"/>
      <c r="AX4248" s="137"/>
      <c r="AY4248" s="147"/>
      <c r="AZ4248" s="167"/>
      <c r="BA4248" s="167"/>
      <c r="BB4248" s="147" t="str">
        <f t="shared" si="874"/>
        <v/>
      </c>
      <c r="BC4248" s="168"/>
      <c r="BD4248" s="165"/>
      <c r="BE4248" s="165"/>
      <c r="BF4248" s="165"/>
      <c r="BG4248" s="165"/>
      <c r="BH4248" s="165"/>
      <c r="BI4248" s="165"/>
      <c r="BJ4248" s="165"/>
      <c r="BK4248" s="165"/>
      <c r="BL4248" s="165"/>
      <c r="BM4248" s="165"/>
      <c r="BN4248" s="165"/>
      <c r="BO4248" s="165"/>
      <c r="BP4248" s="165"/>
      <c r="BQ4248" s="165"/>
      <c r="BS4248" s="6"/>
      <c r="BT4248" s="11"/>
      <c r="BU4248" s="6"/>
      <c r="BV4248" s="6"/>
    </row>
    <row r="4249" spans="1:74" ht="15.75" x14ac:dyDescent="0.25">
      <c r="A4249" s="52" t="s">
        <v>1422</v>
      </c>
      <c r="B4249" s="56"/>
      <c r="C4249" s="7" t="s">
        <v>118</v>
      </c>
      <c r="D4249" s="7" t="s">
        <v>6559</v>
      </c>
      <c r="E4249" s="7"/>
      <c r="F4249" s="64"/>
      <c r="G4249" s="6"/>
      <c r="H4249" s="6"/>
      <c r="I4249" s="10" t="s">
        <v>110</v>
      </c>
      <c r="J4249" s="11" t="s">
        <v>8550</v>
      </c>
      <c r="K4249" s="194" t="s">
        <v>510</v>
      </c>
      <c r="L4249" s="176"/>
      <c r="M4249" s="176">
        <v>1000</v>
      </c>
      <c r="N4249" s="80" t="s">
        <v>6855</v>
      </c>
      <c r="O4249" s="162"/>
      <c r="P4249" s="80" t="s">
        <v>4005</v>
      </c>
      <c r="Q4249" s="80"/>
      <c r="R4249" s="80"/>
      <c r="S4249" s="163"/>
      <c r="T4249" s="213"/>
      <c r="U4249" s="162"/>
      <c r="V4249" s="164"/>
      <c r="W4249" s="12" t="str">
        <f t="shared" si="870"/>
        <v>Mqtt1</v>
      </c>
      <c r="X4249" s="196" t="s">
        <v>10676</v>
      </c>
      <c r="Y4249" s="6" t="str">
        <f t="shared" si="873"/>
        <v>marpower/power-tag/battery-room-ventilator-sb-fwd</v>
      </c>
      <c r="Z4249" s="103" t="str" cm="1">
        <f t="array" ref="Z4249">IF(COUNTIF(N4249,"spare"),"","$."&amp;_xlfn.REGEXEXTRACT(J4249,"^PT\d+[FQ]\d+_(.*)", 2))</f>
        <v>$.RMS_Voltage_B_N</v>
      </c>
      <c r="AA4249" s="12">
        <f t="shared" si="875"/>
        <v>45</v>
      </c>
      <c r="AB4249" s="6" t="s">
        <v>195</v>
      </c>
      <c r="AC4249" s="103">
        <v>3030</v>
      </c>
      <c r="AJ4249" s="80"/>
      <c r="AK4249" s="113" t="s">
        <v>1424</v>
      </c>
      <c r="AN4249" s="80"/>
      <c r="AO4249" s="80"/>
      <c r="AP4249" s="80"/>
      <c r="AQ4249" s="80"/>
      <c r="AR4249" s="127"/>
      <c r="AS4249" s="80"/>
      <c r="AT4249" s="7"/>
      <c r="AU4249" s="7"/>
      <c r="AV4249" s="165"/>
      <c r="AW4249" s="166"/>
      <c r="AX4249" s="137"/>
      <c r="AY4249" s="147"/>
      <c r="AZ4249" s="167"/>
      <c r="BA4249" s="167"/>
      <c r="BB4249" s="147" t="str">
        <f t="shared" si="874"/>
        <v/>
      </c>
      <c r="BC4249" s="168"/>
      <c r="BD4249" s="165"/>
      <c r="BE4249" s="165"/>
      <c r="BF4249" s="165"/>
      <c r="BG4249" s="165"/>
      <c r="BH4249" s="165"/>
      <c r="BI4249" s="165"/>
      <c r="BJ4249" s="165"/>
      <c r="BK4249" s="165"/>
      <c r="BL4249" s="165"/>
      <c r="BM4249" s="165"/>
      <c r="BN4249" s="165"/>
      <c r="BO4249" s="165"/>
      <c r="BP4249" s="165"/>
      <c r="BQ4249" s="165"/>
      <c r="BS4249" s="6"/>
      <c r="BT4249" s="11"/>
      <c r="BU4249" s="6"/>
      <c r="BV4249" s="6"/>
    </row>
    <row r="4250" spans="1:74" ht="15.75" x14ac:dyDescent="0.25">
      <c r="A4250" s="52" t="s">
        <v>1422</v>
      </c>
      <c r="B4250" s="56"/>
      <c r="C4250" s="7" t="s">
        <v>118</v>
      </c>
      <c r="D4250" s="7" t="s">
        <v>6559</v>
      </c>
      <c r="E4250" s="7"/>
      <c r="F4250" s="64"/>
      <c r="G4250" s="6"/>
      <c r="H4250" s="6"/>
      <c r="I4250" s="10" t="s">
        <v>110</v>
      </c>
      <c r="J4250" s="11" t="s">
        <v>8727</v>
      </c>
      <c r="K4250" s="194" t="s">
        <v>510</v>
      </c>
      <c r="L4250" s="176"/>
      <c r="M4250" s="176">
        <v>1000</v>
      </c>
      <c r="N4250" s="80" t="s">
        <v>6855</v>
      </c>
      <c r="O4250" s="162"/>
      <c r="P4250" s="80" t="s">
        <v>4006</v>
      </c>
      <c r="Q4250" s="80"/>
      <c r="R4250" s="80"/>
      <c r="S4250" s="163"/>
      <c r="T4250" s="213"/>
      <c r="U4250" s="162"/>
      <c r="V4250" s="164"/>
      <c r="W4250" s="12" t="str">
        <f t="shared" si="870"/>
        <v>Mqtt1</v>
      </c>
      <c r="X4250" s="196" t="s">
        <v>10676</v>
      </c>
      <c r="Y4250" s="6" t="str">
        <f t="shared" si="873"/>
        <v>marpower/power-tag/battery-room-ventilator-sb-fwd</v>
      </c>
      <c r="Z4250" s="103" t="str" cm="1">
        <f t="array" ref="Z4250">IF(COUNTIF(N4250,"spare"),"","$."&amp;_xlfn.REGEXEXTRACT(J4250,"^PT\d+[FQ]\d+_(.*)", 2))</f>
        <v>$.RMS_Voltage_C_N</v>
      </c>
      <c r="AA4250" s="12">
        <f t="shared" si="875"/>
        <v>45</v>
      </c>
      <c r="AB4250" s="6" t="s">
        <v>195</v>
      </c>
      <c r="AC4250" s="103">
        <v>3032</v>
      </c>
      <c r="AJ4250" s="80"/>
      <c r="AK4250" s="113" t="s">
        <v>1424</v>
      </c>
      <c r="AN4250" s="80"/>
      <c r="AO4250" s="80"/>
      <c r="AP4250" s="80"/>
      <c r="AQ4250" s="80"/>
      <c r="AR4250" s="127"/>
      <c r="AS4250" s="80"/>
      <c r="AT4250" s="7"/>
      <c r="AU4250" s="7"/>
      <c r="AV4250" s="165"/>
      <c r="AW4250" s="166"/>
      <c r="AX4250" s="137"/>
      <c r="AY4250" s="147"/>
      <c r="AZ4250" s="167"/>
      <c r="BA4250" s="167"/>
      <c r="BB4250" s="147" t="str">
        <f t="shared" si="874"/>
        <v/>
      </c>
      <c r="BC4250" s="168"/>
      <c r="BD4250" s="165"/>
      <c r="BE4250" s="165"/>
      <c r="BF4250" s="165"/>
      <c r="BG4250" s="165"/>
      <c r="BH4250" s="165"/>
      <c r="BI4250" s="165"/>
      <c r="BJ4250" s="165"/>
      <c r="BK4250" s="165"/>
      <c r="BL4250" s="165"/>
      <c r="BM4250" s="165"/>
      <c r="BN4250" s="165"/>
      <c r="BO4250" s="165"/>
      <c r="BP4250" s="165"/>
      <c r="BQ4250" s="165"/>
      <c r="BS4250" s="6"/>
      <c r="BT4250" s="11"/>
      <c r="BU4250" s="6"/>
      <c r="BV4250" s="6"/>
    </row>
    <row r="4251" spans="1:74" ht="15.75" x14ac:dyDescent="0.25">
      <c r="A4251" s="52" t="s">
        <v>1422</v>
      </c>
      <c r="B4251" s="56"/>
      <c r="C4251" s="7" t="s">
        <v>118</v>
      </c>
      <c r="D4251" s="7" t="s">
        <v>6559</v>
      </c>
      <c r="E4251" s="7"/>
      <c r="F4251" s="64"/>
      <c r="G4251" s="6"/>
      <c r="H4251" s="6"/>
      <c r="I4251" s="10" t="s">
        <v>110</v>
      </c>
      <c r="J4251" s="11" t="s">
        <v>3405</v>
      </c>
      <c r="K4251" s="194" t="s">
        <v>510</v>
      </c>
      <c r="L4251" s="176"/>
      <c r="M4251" s="176">
        <v>1000</v>
      </c>
      <c r="N4251" s="80" t="s">
        <v>6855</v>
      </c>
      <c r="O4251" s="162"/>
      <c r="P4251" s="80" t="s">
        <v>4007</v>
      </c>
      <c r="Q4251" s="80"/>
      <c r="R4251" s="80"/>
      <c r="S4251" s="163"/>
      <c r="T4251" s="213"/>
      <c r="U4251" s="162"/>
      <c r="V4251" s="164"/>
      <c r="W4251" s="12" t="str">
        <f t="shared" si="870"/>
        <v>Mqtt1</v>
      </c>
      <c r="X4251" s="196" t="s">
        <v>10676</v>
      </c>
      <c r="Y4251" s="6" t="str">
        <f t="shared" si="873"/>
        <v>marpower/power-tag/battery-room-ventilator-sb-fwd</v>
      </c>
      <c r="Z4251" s="103" t="str" cm="1">
        <f t="array" ref="Z4251">IF(COUNTIF(N4251,"spare"),"","$."&amp;_xlfn.REGEXEXTRACT(J4251,"^PT\d+[FQ]\d+_(.*)", 2))</f>
        <v>$.Active_Power_Phase_A</v>
      </c>
      <c r="AA4251" s="12">
        <f t="shared" si="875"/>
        <v>45</v>
      </c>
      <c r="AB4251" s="6" t="s">
        <v>195</v>
      </c>
      <c r="AC4251" s="103">
        <v>3054</v>
      </c>
      <c r="AJ4251" s="80"/>
      <c r="AK4251" s="113" t="s">
        <v>1425</v>
      </c>
      <c r="AN4251" s="80"/>
      <c r="AO4251" s="80"/>
      <c r="AP4251" s="80"/>
      <c r="AQ4251" s="80"/>
      <c r="AR4251" s="127"/>
      <c r="AS4251" s="80"/>
      <c r="AT4251" s="7"/>
      <c r="AU4251" s="7"/>
      <c r="AV4251" s="165"/>
      <c r="AW4251" s="166"/>
      <c r="AX4251" s="137"/>
      <c r="AY4251" s="147"/>
      <c r="AZ4251" s="167"/>
      <c r="BA4251" s="167"/>
      <c r="BB4251" s="147" t="str">
        <f t="shared" si="874"/>
        <v/>
      </c>
      <c r="BC4251" s="168"/>
      <c r="BD4251" s="165"/>
      <c r="BE4251" s="165"/>
      <c r="BF4251" s="165"/>
      <c r="BG4251" s="165"/>
      <c r="BH4251" s="165"/>
      <c r="BI4251" s="165"/>
      <c r="BJ4251" s="165"/>
      <c r="BK4251" s="165"/>
      <c r="BL4251" s="165"/>
      <c r="BM4251" s="165"/>
      <c r="BN4251" s="165"/>
      <c r="BO4251" s="165"/>
      <c r="BP4251" s="165"/>
      <c r="BQ4251" s="165"/>
      <c r="BS4251" s="6"/>
      <c r="BT4251" s="11"/>
      <c r="BU4251" s="6"/>
      <c r="BV4251" s="6"/>
    </row>
    <row r="4252" spans="1:74" ht="15.75" x14ac:dyDescent="0.25">
      <c r="A4252" s="52" t="s">
        <v>1422</v>
      </c>
      <c r="B4252" s="56"/>
      <c r="C4252" s="7" t="s">
        <v>118</v>
      </c>
      <c r="D4252" s="7" t="s">
        <v>6559</v>
      </c>
      <c r="E4252" s="7"/>
      <c r="F4252" s="64"/>
      <c r="G4252" s="6"/>
      <c r="H4252" s="6"/>
      <c r="I4252" s="10" t="s">
        <v>110</v>
      </c>
      <c r="J4252" s="11" t="s">
        <v>3406</v>
      </c>
      <c r="K4252" s="194" t="s">
        <v>510</v>
      </c>
      <c r="L4252" s="176"/>
      <c r="M4252" s="176">
        <v>1000</v>
      </c>
      <c r="N4252" s="80" t="s">
        <v>6855</v>
      </c>
      <c r="O4252" s="162"/>
      <c r="P4252" s="80" t="s">
        <v>4008</v>
      </c>
      <c r="Q4252" s="80"/>
      <c r="R4252" s="80"/>
      <c r="S4252" s="163"/>
      <c r="T4252" s="213"/>
      <c r="U4252" s="162"/>
      <c r="V4252" s="164"/>
      <c r="W4252" s="12" t="str">
        <f t="shared" si="870"/>
        <v>Mqtt1</v>
      </c>
      <c r="X4252" s="196" t="s">
        <v>10676</v>
      </c>
      <c r="Y4252" s="6" t="str">
        <f t="shared" si="873"/>
        <v>marpower/power-tag/battery-room-ventilator-sb-fwd</v>
      </c>
      <c r="Z4252" s="103" t="str" cm="1">
        <f t="array" ref="Z4252">IF(COUNTIF(N4252,"spare"),"","$."&amp;_xlfn.REGEXEXTRACT(J4252,"^PT\d+[FQ]\d+_(.*)", 2))</f>
        <v>$.Active_Power_Phase_B</v>
      </c>
      <c r="AA4252" s="12">
        <f t="shared" si="875"/>
        <v>45</v>
      </c>
      <c r="AB4252" s="6" t="s">
        <v>195</v>
      </c>
      <c r="AC4252" s="103">
        <v>3056</v>
      </c>
      <c r="AJ4252" s="80"/>
      <c r="AK4252" s="113" t="s">
        <v>1425</v>
      </c>
      <c r="AN4252" s="80"/>
      <c r="AO4252" s="80"/>
      <c r="AP4252" s="80"/>
      <c r="AQ4252" s="80"/>
      <c r="AR4252" s="127"/>
      <c r="AS4252" s="80"/>
      <c r="AT4252" s="7"/>
      <c r="AU4252" s="7"/>
      <c r="AV4252" s="165"/>
      <c r="AW4252" s="166"/>
      <c r="AX4252" s="137"/>
      <c r="AY4252" s="147"/>
      <c r="AZ4252" s="167"/>
      <c r="BA4252" s="167"/>
      <c r="BB4252" s="147" t="str">
        <f t="shared" si="874"/>
        <v/>
      </c>
      <c r="BC4252" s="168"/>
      <c r="BD4252" s="165"/>
      <c r="BE4252" s="165"/>
      <c r="BF4252" s="165"/>
      <c r="BG4252" s="165"/>
      <c r="BH4252" s="165"/>
      <c r="BI4252" s="165"/>
      <c r="BJ4252" s="165"/>
      <c r="BK4252" s="165"/>
      <c r="BL4252" s="165"/>
      <c r="BM4252" s="165"/>
      <c r="BN4252" s="165"/>
      <c r="BO4252" s="165"/>
      <c r="BP4252" s="165"/>
      <c r="BQ4252" s="165"/>
      <c r="BS4252" s="6"/>
      <c r="BT4252" s="11"/>
      <c r="BU4252" s="6"/>
      <c r="BV4252" s="6"/>
    </row>
    <row r="4253" spans="1:74" ht="15.75" x14ac:dyDescent="0.25">
      <c r="A4253" s="52" t="s">
        <v>1422</v>
      </c>
      <c r="B4253" s="56"/>
      <c r="C4253" s="7" t="s">
        <v>118</v>
      </c>
      <c r="D4253" s="7" t="s">
        <v>6559</v>
      </c>
      <c r="E4253" s="7"/>
      <c r="F4253" s="64"/>
      <c r="G4253" s="6"/>
      <c r="H4253" s="6"/>
      <c r="I4253" s="10" t="s">
        <v>110</v>
      </c>
      <c r="J4253" s="11" t="s">
        <v>3407</v>
      </c>
      <c r="K4253" s="194" t="s">
        <v>510</v>
      </c>
      <c r="L4253" s="176"/>
      <c r="M4253" s="176">
        <v>1000</v>
      </c>
      <c r="N4253" s="80" t="s">
        <v>6855</v>
      </c>
      <c r="O4253" s="162"/>
      <c r="P4253" s="80" t="s">
        <v>4009</v>
      </c>
      <c r="Q4253" s="80"/>
      <c r="R4253" s="80"/>
      <c r="S4253" s="163"/>
      <c r="T4253" s="213"/>
      <c r="U4253" s="162"/>
      <c r="V4253" s="164"/>
      <c r="W4253" s="12" t="str">
        <f t="shared" si="870"/>
        <v>Mqtt1</v>
      </c>
      <c r="X4253" s="196" t="s">
        <v>10676</v>
      </c>
      <c r="Y4253" s="6" t="str">
        <f t="shared" si="873"/>
        <v>marpower/power-tag/battery-room-ventilator-sb-fwd</v>
      </c>
      <c r="Z4253" s="103" t="str" cm="1">
        <f t="array" ref="Z4253">IF(COUNTIF(N4253,"spare"),"","$."&amp;_xlfn.REGEXEXTRACT(J4253,"^PT\d+[FQ]\d+_(.*)", 2))</f>
        <v>$.Active_Power_Phase_C</v>
      </c>
      <c r="AA4253" s="12">
        <f t="shared" si="875"/>
        <v>45</v>
      </c>
      <c r="AB4253" s="6" t="s">
        <v>195</v>
      </c>
      <c r="AC4253" s="103">
        <v>3058</v>
      </c>
      <c r="AJ4253" s="80"/>
      <c r="AK4253" s="113" t="s">
        <v>1425</v>
      </c>
      <c r="AN4253" s="80"/>
      <c r="AO4253" s="80"/>
      <c r="AP4253" s="80"/>
      <c r="AQ4253" s="80"/>
      <c r="AR4253" s="127"/>
      <c r="AS4253" s="80"/>
      <c r="AT4253" s="7"/>
      <c r="AU4253" s="7"/>
      <c r="AV4253" s="165"/>
      <c r="AW4253" s="166"/>
      <c r="AX4253" s="137"/>
      <c r="AY4253" s="147"/>
      <c r="AZ4253" s="167"/>
      <c r="BA4253" s="167"/>
      <c r="BB4253" s="147" t="str">
        <f t="shared" si="874"/>
        <v/>
      </c>
      <c r="BC4253" s="168"/>
      <c r="BD4253" s="165"/>
      <c r="BE4253" s="165"/>
      <c r="BF4253" s="165"/>
      <c r="BG4253" s="165"/>
      <c r="BH4253" s="165"/>
      <c r="BI4253" s="165"/>
      <c r="BJ4253" s="165"/>
      <c r="BK4253" s="165"/>
      <c r="BL4253" s="165"/>
      <c r="BM4253" s="165"/>
      <c r="BN4253" s="165"/>
      <c r="BO4253" s="165"/>
      <c r="BP4253" s="165"/>
      <c r="BQ4253" s="165"/>
      <c r="BS4253" s="6"/>
      <c r="BT4253" s="11"/>
      <c r="BU4253" s="6"/>
      <c r="BV4253" s="6"/>
    </row>
    <row r="4254" spans="1:74" ht="15.75" x14ac:dyDescent="0.25">
      <c r="A4254" s="52" t="s">
        <v>1422</v>
      </c>
      <c r="B4254" s="56"/>
      <c r="C4254" s="7" t="s">
        <v>118</v>
      </c>
      <c r="D4254" s="7" t="s">
        <v>6559</v>
      </c>
      <c r="E4254" s="7"/>
      <c r="F4254" s="64"/>
      <c r="G4254" s="6"/>
      <c r="H4254" s="6"/>
      <c r="I4254" s="10" t="s">
        <v>110</v>
      </c>
      <c r="J4254" s="11" t="s">
        <v>3408</v>
      </c>
      <c r="K4254" s="194" t="s">
        <v>510</v>
      </c>
      <c r="L4254" s="176"/>
      <c r="M4254" s="176">
        <v>1000</v>
      </c>
      <c r="N4254" s="80" t="s">
        <v>6855</v>
      </c>
      <c r="O4254" s="162"/>
      <c r="P4254" s="80" t="s">
        <v>4010</v>
      </c>
      <c r="Q4254" s="80"/>
      <c r="R4254" s="80"/>
      <c r="S4254" s="163"/>
      <c r="T4254" s="213"/>
      <c r="U4254" s="162"/>
      <c r="V4254" s="164"/>
      <c r="W4254" s="12" t="str">
        <f t="shared" si="870"/>
        <v>Mqtt1</v>
      </c>
      <c r="X4254" s="196" t="s">
        <v>10676</v>
      </c>
      <c r="Y4254" s="6" t="str">
        <f t="shared" si="873"/>
        <v>marpower/power-tag/battery-room-ventilator-sb-fwd</v>
      </c>
      <c r="Z4254" s="103" t="str" cm="1">
        <f t="array" ref="Z4254">IF(COUNTIF(N4254,"spare"),"","$."&amp;_xlfn.REGEXEXTRACT(J4254,"^PT\d+[FQ]\d+_(.*)", 2))</f>
        <v>$.Total_Active_Power</v>
      </c>
      <c r="AA4254" s="12">
        <f t="shared" si="875"/>
        <v>45</v>
      </c>
      <c r="AB4254" s="6" t="s">
        <v>195</v>
      </c>
      <c r="AC4254" s="103">
        <v>3060</v>
      </c>
      <c r="AJ4254" s="80"/>
      <c r="AK4254" s="113" t="s">
        <v>1425</v>
      </c>
      <c r="AN4254" s="80"/>
      <c r="AO4254" s="80"/>
      <c r="AP4254" s="80"/>
      <c r="AQ4254" s="80"/>
      <c r="AR4254" s="127"/>
      <c r="AS4254" s="80"/>
      <c r="AT4254" s="7"/>
      <c r="AU4254" s="7"/>
      <c r="AV4254" s="165"/>
      <c r="AW4254" s="166"/>
      <c r="AX4254" s="137"/>
      <c r="AY4254" s="147"/>
      <c r="AZ4254" s="167"/>
      <c r="BA4254" s="167"/>
      <c r="BB4254" s="147" t="str">
        <f t="shared" si="874"/>
        <v/>
      </c>
      <c r="BC4254" s="168"/>
      <c r="BD4254" s="165"/>
      <c r="BE4254" s="165"/>
      <c r="BF4254" s="165"/>
      <c r="BG4254" s="165"/>
      <c r="BH4254" s="165"/>
      <c r="BI4254" s="165"/>
      <c r="BJ4254" s="165"/>
      <c r="BK4254" s="165"/>
      <c r="BL4254" s="165"/>
      <c r="BM4254" s="165"/>
      <c r="BN4254" s="165"/>
      <c r="BO4254" s="165"/>
      <c r="BP4254" s="165"/>
      <c r="BQ4254" s="165"/>
      <c r="BS4254" s="6"/>
      <c r="BT4254" s="11"/>
      <c r="BU4254" s="6"/>
      <c r="BV4254" s="6"/>
    </row>
    <row r="4255" spans="1:74" ht="15.75" x14ac:dyDescent="0.25">
      <c r="A4255" s="52" t="s">
        <v>1422</v>
      </c>
      <c r="B4255" s="56"/>
      <c r="C4255" s="7" t="s">
        <v>118</v>
      </c>
      <c r="D4255" s="7" t="s">
        <v>6559</v>
      </c>
      <c r="E4255" s="7"/>
      <c r="F4255" s="64"/>
      <c r="G4255" s="6"/>
      <c r="H4255" s="6"/>
      <c r="I4255" s="10" t="s">
        <v>110</v>
      </c>
      <c r="J4255" s="11" t="s">
        <v>3409</v>
      </c>
      <c r="K4255" s="194" t="s">
        <v>510</v>
      </c>
      <c r="L4255" s="176"/>
      <c r="M4255" s="176">
        <v>1000</v>
      </c>
      <c r="N4255" s="80" t="s">
        <v>6855</v>
      </c>
      <c r="O4255" s="162"/>
      <c r="P4255" s="80" t="s">
        <v>4011</v>
      </c>
      <c r="Q4255" s="80"/>
      <c r="R4255" s="80"/>
      <c r="S4255" s="163"/>
      <c r="T4255" s="213"/>
      <c r="U4255" s="162"/>
      <c r="V4255" s="164"/>
      <c r="W4255" s="12" t="str">
        <f t="shared" si="870"/>
        <v>Mqtt1</v>
      </c>
      <c r="X4255" s="196" t="s">
        <v>10676</v>
      </c>
      <c r="Y4255" s="6" t="str">
        <f t="shared" si="873"/>
        <v>marpower/power-tag/battery-room-ventilator-sb-fwd</v>
      </c>
      <c r="Z4255" s="103" t="str" cm="1">
        <f t="array" ref="Z4255">IF(COUNTIF(N4255,"spare"),"","$."&amp;_xlfn.REGEXEXTRACT(J4255,"^PT\d+[FQ]\d+_(.*)", 2))</f>
        <v>$.Power_Factor_Phase_A</v>
      </c>
      <c r="AA4255" s="12">
        <f t="shared" si="875"/>
        <v>45</v>
      </c>
      <c r="AB4255" s="6" t="s">
        <v>195</v>
      </c>
      <c r="AC4255" s="103">
        <v>3078</v>
      </c>
      <c r="AJ4255" s="80"/>
      <c r="AK4255" s="113" t="s">
        <v>1426</v>
      </c>
      <c r="AN4255" s="80"/>
      <c r="AO4255" s="80"/>
      <c r="AP4255" s="80"/>
      <c r="AQ4255" s="80"/>
      <c r="AR4255" s="127"/>
      <c r="AS4255" s="80"/>
      <c r="AT4255" s="7"/>
      <c r="AU4255" s="7"/>
      <c r="AV4255" s="165"/>
      <c r="AW4255" s="166"/>
      <c r="AX4255" s="137"/>
      <c r="AY4255" s="147"/>
      <c r="AZ4255" s="167"/>
      <c r="BA4255" s="167"/>
      <c r="BB4255" s="147" t="str">
        <f t="shared" si="874"/>
        <v/>
      </c>
      <c r="BC4255" s="168"/>
      <c r="BD4255" s="165"/>
      <c r="BE4255" s="165"/>
      <c r="BF4255" s="165"/>
      <c r="BG4255" s="165"/>
      <c r="BH4255" s="165"/>
      <c r="BI4255" s="165"/>
      <c r="BJ4255" s="165"/>
      <c r="BK4255" s="165"/>
      <c r="BL4255" s="165"/>
      <c r="BM4255" s="165"/>
      <c r="BN4255" s="165"/>
      <c r="BO4255" s="165"/>
      <c r="BP4255" s="165"/>
      <c r="BQ4255" s="165"/>
      <c r="BS4255" s="6"/>
      <c r="BT4255" s="11"/>
      <c r="BU4255" s="6"/>
      <c r="BV4255" s="6"/>
    </row>
    <row r="4256" spans="1:74" ht="15.75" x14ac:dyDescent="0.25">
      <c r="A4256" s="52" t="s">
        <v>1422</v>
      </c>
      <c r="B4256" s="56"/>
      <c r="C4256" s="7" t="s">
        <v>118</v>
      </c>
      <c r="D4256" s="7" t="s">
        <v>6559</v>
      </c>
      <c r="E4256" s="7"/>
      <c r="F4256" s="64"/>
      <c r="G4256" s="6"/>
      <c r="H4256" s="6"/>
      <c r="I4256" s="10" t="s">
        <v>110</v>
      </c>
      <c r="J4256" s="11" t="s">
        <v>3410</v>
      </c>
      <c r="K4256" s="194" t="s">
        <v>510</v>
      </c>
      <c r="L4256" s="176"/>
      <c r="M4256" s="176">
        <v>1000</v>
      </c>
      <c r="N4256" s="80" t="s">
        <v>6855</v>
      </c>
      <c r="O4256" s="162"/>
      <c r="P4256" s="80" t="s">
        <v>4012</v>
      </c>
      <c r="Q4256" s="80"/>
      <c r="R4256" s="80"/>
      <c r="S4256" s="163"/>
      <c r="T4256" s="213"/>
      <c r="U4256" s="162"/>
      <c r="V4256" s="164"/>
      <c r="W4256" s="12" t="str">
        <f t="shared" si="870"/>
        <v>Mqtt1</v>
      </c>
      <c r="X4256" s="196" t="s">
        <v>10676</v>
      </c>
      <c r="Y4256" s="6" t="str">
        <f t="shared" si="873"/>
        <v>marpower/power-tag/battery-room-ventilator-sb-fwd</v>
      </c>
      <c r="Z4256" s="103" t="str" cm="1">
        <f t="array" ref="Z4256">IF(COUNTIF(N4256,"spare"),"","$."&amp;_xlfn.REGEXEXTRACT(J4256,"^PT\d+[FQ]\d+_(.*)", 2))</f>
        <v>$.Power_Factor_Phase_B</v>
      </c>
      <c r="AA4256" s="12">
        <f t="shared" si="875"/>
        <v>45</v>
      </c>
      <c r="AB4256" s="6" t="s">
        <v>195</v>
      </c>
      <c r="AC4256" s="103">
        <v>3080</v>
      </c>
      <c r="AJ4256" s="80"/>
      <c r="AK4256" s="113" t="s">
        <v>1426</v>
      </c>
      <c r="AN4256" s="80"/>
      <c r="AO4256" s="80"/>
      <c r="AP4256" s="80"/>
      <c r="AQ4256" s="80"/>
      <c r="AR4256" s="127"/>
      <c r="AS4256" s="80"/>
      <c r="AT4256" s="7"/>
      <c r="AU4256" s="7"/>
      <c r="AV4256" s="165"/>
      <c r="AW4256" s="166"/>
      <c r="AX4256" s="137"/>
      <c r="AY4256" s="147"/>
      <c r="AZ4256" s="167"/>
      <c r="BA4256" s="167"/>
      <c r="BB4256" s="147" t="str">
        <f t="shared" si="874"/>
        <v/>
      </c>
      <c r="BC4256" s="168"/>
      <c r="BD4256" s="165"/>
      <c r="BE4256" s="165"/>
      <c r="BF4256" s="165"/>
      <c r="BG4256" s="165"/>
      <c r="BH4256" s="165"/>
      <c r="BI4256" s="165"/>
      <c r="BJ4256" s="165"/>
      <c r="BK4256" s="165"/>
      <c r="BL4256" s="165"/>
      <c r="BM4256" s="165"/>
      <c r="BN4256" s="165"/>
      <c r="BO4256" s="165"/>
      <c r="BP4256" s="165"/>
      <c r="BQ4256" s="165"/>
      <c r="BS4256" s="6"/>
      <c r="BT4256" s="11"/>
      <c r="BU4256" s="6"/>
      <c r="BV4256" s="6"/>
    </row>
    <row r="4257" spans="1:74" ht="15.75" x14ac:dyDescent="0.25">
      <c r="A4257" s="52" t="s">
        <v>1422</v>
      </c>
      <c r="B4257" s="56"/>
      <c r="C4257" s="7" t="s">
        <v>118</v>
      </c>
      <c r="D4257" s="7" t="s">
        <v>6559</v>
      </c>
      <c r="E4257" s="7"/>
      <c r="F4257" s="64"/>
      <c r="G4257" s="6"/>
      <c r="H4257" s="6"/>
      <c r="I4257" s="10" t="s">
        <v>110</v>
      </c>
      <c r="J4257" s="11" t="s">
        <v>3411</v>
      </c>
      <c r="K4257" s="194" t="s">
        <v>510</v>
      </c>
      <c r="L4257" s="176"/>
      <c r="M4257" s="176">
        <v>1000</v>
      </c>
      <c r="N4257" s="80" t="s">
        <v>6855</v>
      </c>
      <c r="O4257" s="162"/>
      <c r="P4257" s="80" t="s">
        <v>4013</v>
      </c>
      <c r="Q4257" s="80"/>
      <c r="R4257" s="80"/>
      <c r="S4257" s="163"/>
      <c r="T4257" s="213"/>
      <c r="U4257" s="162"/>
      <c r="V4257" s="164"/>
      <c r="W4257" s="12" t="str">
        <f t="shared" si="870"/>
        <v>Mqtt1</v>
      </c>
      <c r="X4257" s="196" t="s">
        <v>10676</v>
      </c>
      <c r="Y4257" s="6" t="str">
        <f t="shared" si="873"/>
        <v>marpower/power-tag/battery-room-ventilator-sb-fwd</v>
      </c>
      <c r="Z4257" s="103" t="str" cm="1">
        <f t="array" ref="Z4257">IF(COUNTIF(N4257,"spare"),"","$."&amp;_xlfn.REGEXEXTRACT(J4257,"^PT\d+[FQ]\d+_(.*)", 2))</f>
        <v>$.Power_Factor_Phase_C</v>
      </c>
      <c r="AA4257" s="12">
        <f t="shared" si="875"/>
        <v>45</v>
      </c>
      <c r="AB4257" s="6" t="s">
        <v>195</v>
      </c>
      <c r="AC4257" s="103">
        <v>3082</v>
      </c>
      <c r="AJ4257" s="80"/>
      <c r="AK4257" s="113" t="s">
        <v>1426</v>
      </c>
      <c r="AN4257" s="80"/>
      <c r="AO4257" s="80"/>
      <c r="AP4257" s="80"/>
      <c r="AQ4257" s="80"/>
      <c r="AR4257" s="127"/>
      <c r="AS4257" s="80"/>
      <c r="AT4257" s="7"/>
      <c r="AU4257" s="7"/>
      <c r="AV4257" s="165"/>
      <c r="AW4257" s="166"/>
      <c r="AX4257" s="137"/>
      <c r="AY4257" s="147"/>
      <c r="AZ4257" s="167"/>
      <c r="BA4257" s="167"/>
      <c r="BB4257" s="147" t="str">
        <f t="shared" si="874"/>
        <v/>
      </c>
      <c r="BC4257" s="168"/>
      <c r="BD4257" s="165"/>
      <c r="BE4257" s="165"/>
      <c r="BF4257" s="165"/>
      <c r="BG4257" s="165"/>
      <c r="BH4257" s="165"/>
      <c r="BI4257" s="165"/>
      <c r="BJ4257" s="165"/>
      <c r="BK4257" s="165"/>
      <c r="BL4257" s="165"/>
      <c r="BM4257" s="165"/>
      <c r="BN4257" s="165"/>
      <c r="BO4257" s="165"/>
      <c r="BP4257" s="165"/>
      <c r="BQ4257" s="165"/>
      <c r="BS4257" s="6"/>
      <c r="BT4257" s="11"/>
      <c r="BU4257" s="6"/>
      <c r="BV4257" s="6"/>
    </row>
    <row r="4258" spans="1:74" ht="15.75" x14ac:dyDescent="0.25">
      <c r="A4258" s="52" t="s">
        <v>1422</v>
      </c>
      <c r="B4258" s="56"/>
      <c r="C4258" s="7" t="s">
        <v>118</v>
      </c>
      <c r="D4258" s="7" t="s">
        <v>6559</v>
      </c>
      <c r="E4258" s="7"/>
      <c r="F4258" s="64"/>
      <c r="G4258" s="6"/>
      <c r="H4258" s="6"/>
      <c r="I4258" s="10" t="s">
        <v>110</v>
      </c>
      <c r="J4258" s="11" t="s">
        <v>3412</v>
      </c>
      <c r="K4258" s="194" t="s">
        <v>510</v>
      </c>
      <c r="L4258" s="176"/>
      <c r="M4258" s="176">
        <v>1000</v>
      </c>
      <c r="N4258" s="80" t="s">
        <v>6855</v>
      </c>
      <c r="O4258" s="162"/>
      <c r="P4258" s="80" t="s">
        <v>4014</v>
      </c>
      <c r="Q4258" s="80"/>
      <c r="R4258" s="80"/>
      <c r="S4258" s="163"/>
      <c r="T4258" s="213"/>
      <c r="U4258" s="162"/>
      <c r="V4258" s="164"/>
      <c r="W4258" s="12" t="str">
        <f t="shared" si="870"/>
        <v>Mqtt1</v>
      </c>
      <c r="X4258" s="196" t="s">
        <v>10676</v>
      </c>
      <c r="Y4258" s="6" t="str">
        <f t="shared" si="873"/>
        <v>marpower/power-tag/battery-room-ventilator-sb-fwd</v>
      </c>
      <c r="Z4258" s="103" t="str" cm="1">
        <f t="array" ref="Z4258">IF(COUNTIF(N4258,"spare"),"","$."&amp;_xlfn.REGEXEXTRACT(J4258,"^PT\d+[FQ]\d+_(.*)", 2))</f>
        <v>$.Total_Power_Factor</v>
      </c>
      <c r="AA4258" s="12">
        <f t="shared" si="875"/>
        <v>45</v>
      </c>
      <c r="AB4258" s="6" t="s">
        <v>195</v>
      </c>
      <c r="AC4258" s="103">
        <v>3084</v>
      </c>
      <c r="AJ4258" s="80"/>
      <c r="AK4258" s="113" t="s">
        <v>1426</v>
      </c>
      <c r="AN4258" s="80"/>
      <c r="AO4258" s="80"/>
      <c r="AP4258" s="80"/>
      <c r="AQ4258" s="80"/>
      <c r="AR4258" s="127"/>
      <c r="AS4258" s="80"/>
      <c r="AT4258" s="7"/>
      <c r="AU4258" s="7"/>
      <c r="AV4258" s="165"/>
      <c r="AW4258" s="166"/>
      <c r="AX4258" s="137"/>
      <c r="AY4258" s="147"/>
      <c r="AZ4258" s="167"/>
      <c r="BA4258" s="167"/>
      <c r="BB4258" s="147" t="str">
        <f t="shared" si="874"/>
        <v/>
      </c>
      <c r="BC4258" s="168"/>
      <c r="BD4258" s="165"/>
      <c r="BE4258" s="165"/>
      <c r="BF4258" s="165"/>
      <c r="BG4258" s="165"/>
      <c r="BH4258" s="165"/>
      <c r="BI4258" s="165"/>
      <c r="BJ4258" s="165"/>
      <c r="BK4258" s="165"/>
      <c r="BL4258" s="165"/>
      <c r="BM4258" s="165"/>
      <c r="BN4258" s="165"/>
      <c r="BO4258" s="165"/>
      <c r="BP4258" s="165"/>
      <c r="BQ4258" s="165"/>
      <c r="BS4258" s="6"/>
      <c r="BT4258" s="11"/>
      <c r="BU4258" s="6"/>
      <c r="BV4258" s="6"/>
    </row>
    <row r="4259" spans="1:74" ht="15.75" x14ac:dyDescent="0.25">
      <c r="A4259" s="52" t="s">
        <v>1422</v>
      </c>
      <c r="B4259" s="56"/>
      <c r="C4259" s="7" t="s">
        <v>118</v>
      </c>
      <c r="D4259" s="7" t="s">
        <v>6559</v>
      </c>
      <c r="E4259" s="7"/>
      <c r="F4259" s="64"/>
      <c r="G4259" s="6"/>
      <c r="H4259" s="6"/>
      <c r="I4259" s="10" t="s">
        <v>110</v>
      </c>
      <c r="J4259" s="11" t="s">
        <v>3413</v>
      </c>
      <c r="K4259" s="194" t="s">
        <v>510</v>
      </c>
      <c r="L4259" s="176"/>
      <c r="M4259" s="176">
        <v>1000</v>
      </c>
      <c r="N4259" s="80" t="s">
        <v>6855</v>
      </c>
      <c r="O4259" s="162"/>
      <c r="P4259" s="80" t="s">
        <v>3970</v>
      </c>
      <c r="Q4259" s="80"/>
      <c r="R4259" s="80"/>
      <c r="S4259" s="163"/>
      <c r="T4259" s="213"/>
      <c r="U4259" s="162"/>
      <c r="V4259" s="164"/>
      <c r="W4259" s="12" t="str">
        <f t="shared" si="870"/>
        <v>Mqtt1</v>
      </c>
      <c r="X4259" s="196" t="s">
        <v>10677</v>
      </c>
      <c r="Y4259" s="6" t="str">
        <f t="shared" si="873"/>
        <v>marpower/power-tag/battery-room-ventilator-sb-aft</v>
      </c>
      <c r="Z4259" s="103" t="str" cm="1">
        <f t="array" ref="Z4259">IF(COUNTIF(N4259,"spare"),"","$."&amp;_xlfn.REGEXEXTRACT(J4259,"^PT\d+[FQ]\d+_(.*)", 2))</f>
        <v>$.RMS_Current_Phase_A</v>
      </c>
      <c r="AA4259" s="12">
        <f>AA4244+1</f>
        <v>46</v>
      </c>
      <c r="AB4259" s="6" t="s">
        <v>195</v>
      </c>
      <c r="AC4259" s="103">
        <v>3000</v>
      </c>
      <c r="AJ4259" s="80"/>
      <c r="AK4259" s="113" t="s">
        <v>1423</v>
      </c>
      <c r="AN4259" s="80"/>
      <c r="AO4259" s="80"/>
      <c r="AP4259" s="80"/>
      <c r="AQ4259" s="80"/>
      <c r="AR4259" s="127"/>
      <c r="AS4259" s="80"/>
      <c r="AT4259" s="7"/>
      <c r="AU4259" s="7"/>
      <c r="AV4259" s="165"/>
      <c r="AW4259" s="166"/>
      <c r="AX4259" s="137"/>
      <c r="AY4259" s="147"/>
      <c r="AZ4259" s="167"/>
      <c r="BA4259" s="167"/>
      <c r="BB4259" s="147" t="str">
        <f t="shared" ref="BB4259:BB4273" si="876">IF(ISNUMBER(AM4259),"1","")</f>
        <v/>
      </c>
      <c r="BC4259" s="168"/>
      <c r="BD4259" s="165"/>
      <c r="BE4259" s="165"/>
      <c r="BF4259" s="165"/>
      <c r="BG4259" s="165"/>
      <c r="BH4259" s="165"/>
      <c r="BI4259" s="165"/>
      <c r="BJ4259" s="165"/>
      <c r="BK4259" s="165"/>
      <c r="BL4259" s="165"/>
      <c r="BM4259" s="165"/>
      <c r="BN4259" s="165"/>
      <c r="BO4259" s="165"/>
      <c r="BP4259" s="165"/>
      <c r="BQ4259" s="165"/>
      <c r="BS4259" s="6"/>
      <c r="BT4259" s="11"/>
      <c r="BU4259" s="6"/>
      <c r="BV4259" s="6"/>
    </row>
    <row r="4260" spans="1:74" ht="15.75" x14ac:dyDescent="0.25">
      <c r="A4260" s="52" t="s">
        <v>1422</v>
      </c>
      <c r="B4260" s="56"/>
      <c r="C4260" s="7" t="s">
        <v>118</v>
      </c>
      <c r="D4260" s="7" t="s">
        <v>6559</v>
      </c>
      <c r="E4260" s="7"/>
      <c r="F4260" s="64"/>
      <c r="G4260" s="6"/>
      <c r="H4260" s="6"/>
      <c r="I4260" s="10" t="s">
        <v>110</v>
      </c>
      <c r="J4260" s="11" t="s">
        <v>3414</v>
      </c>
      <c r="K4260" s="194" t="s">
        <v>510</v>
      </c>
      <c r="L4260" s="176"/>
      <c r="M4260" s="176">
        <v>1000</v>
      </c>
      <c r="N4260" s="80" t="s">
        <v>6855</v>
      </c>
      <c r="O4260" s="162"/>
      <c r="P4260" s="80" t="s">
        <v>3971</v>
      </c>
      <c r="Q4260" s="80"/>
      <c r="R4260" s="80"/>
      <c r="S4260" s="163"/>
      <c r="T4260" s="213"/>
      <c r="U4260" s="162"/>
      <c r="V4260" s="164"/>
      <c r="W4260" s="12" t="str">
        <f t="shared" si="870"/>
        <v>Mqtt1</v>
      </c>
      <c r="X4260" s="196" t="s">
        <v>10677</v>
      </c>
      <c r="Y4260" s="6" t="str">
        <f t="shared" si="873"/>
        <v>marpower/power-tag/battery-room-ventilator-sb-aft</v>
      </c>
      <c r="Z4260" s="103" t="str" cm="1">
        <f t="array" ref="Z4260">IF(COUNTIF(N4260,"spare"),"","$."&amp;_xlfn.REGEXEXTRACT(J4260,"^PT\d+[FQ]\d+_(.*)", 2))</f>
        <v>$.RMS_Current_Phase_B</v>
      </c>
      <c r="AA4260" s="12">
        <f t="shared" ref="AA4260:AA4273" si="877">AA4245+1</f>
        <v>46</v>
      </c>
      <c r="AB4260" s="6" t="s">
        <v>195</v>
      </c>
      <c r="AC4260" s="103">
        <v>3002</v>
      </c>
      <c r="AJ4260" s="80"/>
      <c r="AK4260" s="113" t="s">
        <v>1423</v>
      </c>
      <c r="AN4260" s="80"/>
      <c r="AO4260" s="80"/>
      <c r="AP4260" s="80"/>
      <c r="AQ4260" s="80"/>
      <c r="AR4260" s="127"/>
      <c r="AS4260" s="80"/>
      <c r="AT4260" s="7"/>
      <c r="AU4260" s="7"/>
      <c r="AV4260" s="165"/>
      <c r="AW4260" s="166"/>
      <c r="AX4260" s="137"/>
      <c r="AY4260" s="147"/>
      <c r="AZ4260" s="167"/>
      <c r="BA4260" s="167"/>
      <c r="BB4260" s="147" t="str">
        <f t="shared" si="876"/>
        <v/>
      </c>
      <c r="BC4260" s="168"/>
      <c r="BD4260" s="165"/>
      <c r="BE4260" s="165"/>
      <c r="BF4260" s="165"/>
      <c r="BG4260" s="165"/>
      <c r="BH4260" s="165"/>
      <c r="BI4260" s="165"/>
      <c r="BJ4260" s="165"/>
      <c r="BK4260" s="165"/>
      <c r="BL4260" s="165"/>
      <c r="BM4260" s="165"/>
      <c r="BN4260" s="165"/>
      <c r="BO4260" s="165"/>
      <c r="BP4260" s="165"/>
      <c r="BQ4260" s="165"/>
      <c r="BS4260" s="6"/>
      <c r="BT4260" s="11"/>
      <c r="BU4260" s="6"/>
      <c r="BV4260" s="6"/>
    </row>
    <row r="4261" spans="1:74" ht="15.75" x14ac:dyDescent="0.25">
      <c r="A4261" s="52" t="s">
        <v>1422</v>
      </c>
      <c r="B4261" s="56"/>
      <c r="C4261" s="7" t="s">
        <v>118</v>
      </c>
      <c r="D4261" s="7" t="s">
        <v>6559</v>
      </c>
      <c r="E4261" s="7"/>
      <c r="F4261" s="64"/>
      <c r="G4261" s="6"/>
      <c r="H4261" s="6"/>
      <c r="I4261" s="10" t="s">
        <v>110</v>
      </c>
      <c r="J4261" s="11" t="s">
        <v>3415</v>
      </c>
      <c r="K4261" s="194" t="s">
        <v>510</v>
      </c>
      <c r="L4261" s="176"/>
      <c r="M4261" s="176">
        <v>1000</v>
      </c>
      <c r="N4261" s="80" t="s">
        <v>6855</v>
      </c>
      <c r="O4261" s="162"/>
      <c r="P4261" s="80" t="s">
        <v>3972</v>
      </c>
      <c r="Q4261" s="80"/>
      <c r="R4261" s="80"/>
      <c r="S4261" s="163"/>
      <c r="T4261" s="213"/>
      <c r="U4261" s="162"/>
      <c r="V4261" s="164"/>
      <c r="W4261" s="12" t="str">
        <f t="shared" si="870"/>
        <v>Mqtt1</v>
      </c>
      <c r="X4261" s="196" t="s">
        <v>10677</v>
      </c>
      <c r="Y4261" s="6" t="str">
        <f t="shared" si="873"/>
        <v>marpower/power-tag/battery-room-ventilator-sb-aft</v>
      </c>
      <c r="Z4261" s="103" t="str" cm="1">
        <f t="array" ref="Z4261">IF(COUNTIF(N4261,"spare"),"","$."&amp;_xlfn.REGEXEXTRACT(J4261,"^PT\d+[FQ]\d+_(.*)", 2))</f>
        <v>$.RMS_Current_Phase_C</v>
      </c>
      <c r="AA4261" s="12">
        <f t="shared" si="877"/>
        <v>46</v>
      </c>
      <c r="AB4261" s="6" t="s">
        <v>195</v>
      </c>
      <c r="AC4261" s="103">
        <v>3004</v>
      </c>
      <c r="AJ4261" s="80"/>
      <c r="AK4261" s="113" t="s">
        <v>1423</v>
      </c>
      <c r="AN4261" s="80"/>
      <c r="AO4261" s="80"/>
      <c r="AP4261" s="80"/>
      <c r="AQ4261" s="80"/>
      <c r="AR4261" s="127"/>
      <c r="AS4261" s="80"/>
      <c r="AT4261" s="7"/>
      <c r="AU4261" s="7"/>
      <c r="AV4261" s="165"/>
      <c r="AW4261" s="166"/>
      <c r="AX4261" s="137"/>
      <c r="AY4261" s="147"/>
      <c r="AZ4261" s="167"/>
      <c r="BA4261" s="167"/>
      <c r="BB4261" s="147" t="str">
        <f t="shared" si="876"/>
        <v/>
      </c>
      <c r="BC4261" s="168"/>
      <c r="BD4261" s="165"/>
      <c r="BE4261" s="165"/>
      <c r="BF4261" s="165"/>
      <c r="BG4261" s="165"/>
      <c r="BH4261" s="165"/>
      <c r="BI4261" s="165"/>
      <c r="BJ4261" s="165"/>
      <c r="BK4261" s="165"/>
      <c r="BL4261" s="165"/>
      <c r="BM4261" s="165"/>
      <c r="BN4261" s="165"/>
      <c r="BO4261" s="165"/>
      <c r="BP4261" s="165"/>
      <c r="BQ4261" s="165"/>
      <c r="BS4261" s="6"/>
      <c r="BT4261" s="11"/>
      <c r="BU4261" s="6"/>
      <c r="BV4261" s="6"/>
    </row>
    <row r="4262" spans="1:74" ht="15.75" x14ac:dyDescent="0.25">
      <c r="A4262" s="52" t="s">
        <v>1422</v>
      </c>
      <c r="B4262" s="56"/>
      <c r="C4262" s="7" t="s">
        <v>118</v>
      </c>
      <c r="D4262" s="7" t="s">
        <v>6559</v>
      </c>
      <c r="E4262" s="7"/>
      <c r="F4262" s="64"/>
      <c r="G4262" s="6"/>
      <c r="H4262" s="6"/>
      <c r="I4262" s="10" t="s">
        <v>110</v>
      </c>
      <c r="J4262" s="11" t="s">
        <v>3416</v>
      </c>
      <c r="K4262" s="194" t="s">
        <v>510</v>
      </c>
      <c r="L4262" s="176"/>
      <c r="M4262" s="176">
        <v>1000</v>
      </c>
      <c r="N4262" s="80" t="s">
        <v>6855</v>
      </c>
      <c r="O4262" s="162"/>
      <c r="P4262" s="80" t="s">
        <v>3973</v>
      </c>
      <c r="Q4262" s="80"/>
      <c r="R4262" s="80"/>
      <c r="S4262" s="163"/>
      <c r="T4262" s="213"/>
      <c r="U4262" s="162"/>
      <c r="V4262" s="164"/>
      <c r="W4262" s="12" t="str">
        <f t="shared" si="870"/>
        <v>Mqtt1</v>
      </c>
      <c r="X4262" s="196" t="s">
        <v>10677</v>
      </c>
      <c r="Y4262" s="6" t="str">
        <f t="shared" si="873"/>
        <v>marpower/power-tag/battery-room-ventilator-sb-aft</v>
      </c>
      <c r="Z4262" s="103" t="str" cm="1">
        <f t="array" ref="Z4262">IF(COUNTIF(N4262,"spare"),"","$."&amp;_xlfn.REGEXEXTRACT(J4262,"^PT\d+[FQ]\d+_(.*)", 2))</f>
        <v>$.RMS_Current_Phase_Neut</v>
      </c>
      <c r="AA4262" s="12">
        <f t="shared" si="877"/>
        <v>46</v>
      </c>
      <c r="AB4262" s="6" t="s">
        <v>195</v>
      </c>
      <c r="AC4262" s="103">
        <v>3006</v>
      </c>
      <c r="AJ4262" s="80"/>
      <c r="AK4262" s="113" t="s">
        <v>1423</v>
      </c>
      <c r="AN4262" s="80"/>
      <c r="AO4262" s="80"/>
      <c r="AP4262" s="80"/>
      <c r="AQ4262" s="80"/>
      <c r="AR4262" s="127"/>
      <c r="AS4262" s="80"/>
      <c r="AT4262" s="7"/>
      <c r="AU4262" s="7"/>
      <c r="AV4262" s="165"/>
      <c r="AW4262" s="166"/>
      <c r="AX4262" s="137"/>
      <c r="AY4262" s="147"/>
      <c r="AZ4262" s="167"/>
      <c r="BA4262" s="167"/>
      <c r="BB4262" s="147" t="str">
        <f t="shared" si="876"/>
        <v/>
      </c>
      <c r="BC4262" s="168"/>
      <c r="BD4262" s="165"/>
      <c r="BE4262" s="165"/>
      <c r="BF4262" s="165"/>
      <c r="BG4262" s="165"/>
      <c r="BH4262" s="165"/>
      <c r="BI4262" s="165"/>
      <c r="BJ4262" s="165"/>
      <c r="BK4262" s="165"/>
      <c r="BL4262" s="165"/>
      <c r="BM4262" s="165"/>
      <c r="BN4262" s="165"/>
      <c r="BO4262" s="165"/>
      <c r="BP4262" s="165"/>
      <c r="BQ4262" s="165"/>
      <c r="BS4262" s="6"/>
      <c r="BT4262" s="11"/>
      <c r="BU4262" s="6"/>
      <c r="BV4262" s="6"/>
    </row>
    <row r="4263" spans="1:74" ht="15.75" x14ac:dyDescent="0.25">
      <c r="A4263" s="52" t="s">
        <v>1422</v>
      </c>
      <c r="B4263" s="56"/>
      <c r="C4263" s="7" t="s">
        <v>118</v>
      </c>
      <c r="D4263" s="7" t="s">
        <v>6559</v>
      </c>
      <c r="E4263" s="7"/>
      <c r="F4263" s="64"/>
      <c r="G4263" s="6"/>
      <c r="H4263" s="6"/>
      <c r="I4263" s="10" t="s">
        <v>110</v>
      </c>
      <c r="J4263" s="11" t="s">
        <v>8374</v>
      </c>
      <c r="K4263" s="194" t="s">
        <v>510</v>
      </c>
      <c r="L4263" s="176"/>
      <c r="M4263" s="176">
        <v>1000</v>
      </c>
      <c r="N4263" s="80" t="s">
        <v>6855</v>
      </c>
      <c r="O4263" s="162"/>
      <c r="P4263" s="80" t="s">
        <v>3974</v>
      </c>
      <c r="Q4263" s="80"/>
      <c r="R4263" s="80"/>
      <c r="S4263" s="163"/>
      <c r="T4263" s="213"/>
      <c r="U4263" s="162"/>
      <c r="V4263" s="164"/>
      <c r="W4263" s="12" t="str">
        <f t="shared" si="870"/>
        <v>Mqtt1</v>
      </c>
      <c r="X4263" s="196" t="s">
        <v>10677</v>
      </c>
      <c r="Y4263" s="6" t="str">
        <f t="shared" si="873"/>
        <v>marpower/power-tag/battery-room-ventilator-sb-aft</v>
      </c>
      <c r="Z4263" s="103" t="str" cm="1">
        <f t="array" ref="Z4263">IF(COUNTIF(N4263,"spare"),"","$."&amp;_xlfn.REGEXEXTRACT(J4263,"^PT\d+[FQ]\d+_(.*)", 2))</f>
        <v>$.RMS_Voltage_A_N</v>
      </c>
      <c r="AA4263" s="12">
        <f t="shared" si="877"/>
        <v>46</v>
      </c>
      <c r="AB4263" s="6" t="s">
        <v>195</v>
      </c>
      <c r="AC4263" s="103">
        <v>3028</v>
      </c>
      <c r="AJ4263" s="80"/>
      <c r="AK4263" s="113" t="s">
        <v>1424</v>
      </c>
      <c r="AN4263" s="80"/>
      <c r="AO4263" s="80"/>
      <c r="AP4263" s="80"/>
      <c r="AQ4263" s="80"/>
      <c r="AR4263" s="127"/>
      <c r="AS4263" s="80"/>
      <c r="AT4263" s="7"/>
      <c r="AU4263" s="7"/>
      <c r="AV4263" s="165"/>
      <c r="AW4263" s="166"/>
      <c r="AX4263" s="137"/>
      <c r="AY4263" s="147"/>
      <c r="AZ4263" s="167"/>
      <c r="BA4263" s="167"/>
      <c r="BB4263" s="147" t="str">
        <f t="shared" si="876"/>
        <v/>
      </c>
      <c r="BC4263" s="168"/>
      <c r="BD4263" s="165"/>
      <c r="BE4263" s="165"/>
      <c r="BF4263" s="165"/>
      <c r="BG4263" s="165"/>
      <c r="BH4263" s="165"/>
      <c r="BI4263" s="165"/>
      <c r="BJ4263" s="165"/>
      <c r="BK4263" s="165"/>
      <c r="BL4263" s="165"/>
      <c r="BM4263" s="165"/>
      <c r="BN4263" s="165"/>
      <c r="BO4263" s="165"/>
      <c r="BP4263" s="165"/>
      <c r="BQ4263" s="165"/>
      <c r="BS4263" s="6"/>
      <c r="BT4263" s="11"/>
      <c r="BU4263" s="6"/>
      <c r="BV4263" s="6"/>
    </row>
    <row r="4264" spans="1:74" ht="15.75" x14ac:dyDescent="0.25">
      <c r="A4264" s="52" t="s">
        <v>1422</v>
      </c>
      <c r="B4264" s="56"/>
      <c r="C4264" s="7" t="s">
        <v>118</v>
      </c>
      <c r="D4264" s="7" t="s">
        <v>6559</v>
      </c>
      <c r="E4264" s="7"/>
      <c r="F4264" s="64"/>
      <c r="G4264" s="6"/>
      <c r="H4264" s="6"/>
      <c r="I4264" s="10" t="s">
        <v>110</v>
      </c>
      <c r="J4264" s="11" t="s">
        <v>8551</v>
      </c>
      <c r="K4264" s="194" t="s">
        <v>510</v>
      </c>
      <c r="L4264" s="176"/>
      <c r="M4264" s="176">
        <v>1000</v>
      </c>
      <c r="N4264" s="80" t="s">
        <v>6855</v>
      </c>
      <c r="O4264" s="162"/>
      <c r="P4264" s="80" t="s">
        <v>3975</v>
      </c>
      <c r="Q4264" s="80"/>
      <c r="R4264" s="80"/>
      <c r="S4264" s="163"/>
      <c r="T4264" s="213"/>
      <c r="U4264" s="162"/>
      <c r="V4264" s="164"/>
      <c r="W4264" s="12" t="str">
        <f t="shared" si="870"/>
        <v>Mqtt1</v>
      </c>
      <c r="X4264" s="196" t="s">
        <v>10677</v>
      </c>
      <c r="Y4264" s="6" t="str">
        <f t="shared" si="873"/>
        <v>marpower/power-tag/battery-room-ventilator-sb-aft</v>
      </c>
      <c r="Z4264" s="103" t="str" cm="1">
        <f t="array" ref="Z4264">IF(COUNTIF(N4264,"spare"),"","$."&amp;_xlfn.REGEXEXTRACT(J4264,"^PT\d+[FQ]\d+_(.*)", 2))</f>
        <v>$.RMS_Voltage_B_N</v>
      </c>
      <c r="AA4264" s="12">
        <f t="shared" si="877"/>
        <v>46</v>
      </c>
      <c r="AB4264" s="6" t="s">
        <v>195</v>
      </c>
      <c r="AC4264" s="103">
        <v>3030</v>
      </c>
      <c r="AJ4264" s="80"/>
      <c r="AK4264" s="113" t="s">
        <v>1424</v>
      </c>
      <c r="AN4264" s="80"/>
      <c r="AO4264" s="80"/>
      <c r="AP4264" s="80"/>
      <c r="AQ4264" s="80"/>
      <c r="AR4264" s="127"/>
      <c r="AS4264" s="80"/>
      <c r="AT4264" s="7"/>
      <c r="AU4264" s="7"/>
      <c r="AV4264" s="165"/>
      <c r="AW4264" s="166"/>
      <c r="AX4264" s="137"/>
      <c r="AY4264" s="147"/>
      <c r="AZ4264" s="167"/>
      <c r="BA4264" s="167"/>
      <c r="BB4264" s="147" t="str">
        <f t="shared" si="876"/>
        <v/>
      </c>
      <c r="BC4264" s="168"/>
      <c r="BD4264" s="165"/>
      <c r="BE4264" s="165"/>
      <c r="BF4264" s="165"/>
      <c r="BG4264" s="165"/>
      <c r="BH4264" s="165"/>
      <c r="BI4264" s="165"/>
      <c r="BJ4264" s="165"/>
      <c r="BK4264" s="165"/>
      <c r="BL4264" s="165"/>
      <c r="BM4264" s="165"/>
      <c r="BN4264" s="165"/>
      <c r="BO4264" s="165"/>
      <c r="BP4264" s="165"/>
      <c r="BQ4264" s="165"/>
      <c r="BS4264" s="6"/>
      <c r="BT4264" s="11"/>
      <c r="BU4264" s="6"/>
      <c r="BV4264" s="6"/>
    </row>
    <row r="4265" spans="1:74" ht="15.75" x14ac:dyDescent="0.25">
      <c r="A4265" s="52" t="s">
        <v>1422</v>
      </c>
      <c r="B4265" s="56"/>
      <c r="C4265" s="7" t="s">
        <v>118</v>
      </c>
      <c r="D4265" s="7" t="s">
        <v>6559</v>
      </c>
      <c r="E4265" s="7"/>
      <c r="F4265" s="64"/>
      <c r="G4265" s="6"/>
      <c r="H4265" s="6"/>
      <c r="I4265" s="10" t="s">
        <v>110</v>
      </c>
      <c r="J4265" s="11" t="s">
        <v>8728</v>
      </c>
      <c r="K4265" s="194" t="s">
        <v>510</v>
      </c>
      <c r="L4265" s="176"/>
      <c r="M4265" s="176">
        <v>1000</v>
      </c>
      <c r="N4265" s="80" t="s">
        <v>6855</v>
      </c>
      <c r="O4265" s="162"/>
      <c r="P4265" s="80" t="s">
        <v>3976</v>
      </c>
      <c r="Q4265" s="80"/>
      <c r="R4265" s="80"/>
      <c r="S4265" s="163"/>
      <c r="T4265" s="213"/>
      <c r="U4265" s="162"/>
      <c r="V4265" s="164"/>
      <c r="W4265" s="12" t="str">
        <f t="shared" si="870"/>
        <v>Mqtt1</v>
      </c>
      <c r="X4265" s="196" t="s">
        <v>10677</v>
      </c>
      <c r="Y4265" s="6" t="str">
        <f t="shared" si="873"/>
        <v>marpower/power-tag/battery-room-ventilator-sb-aft</v>
      </c>
      <c r="Z4265" s="103" t="str" cm="1">
        <f t="array" ref="Z4265">IF(COUNTIF(N4265,"spare"),"","$."&amp;_xlfn.REGEXEXTRACT(J4265,"^PT\d+[FQ]\d+_(.*)", 2))</f>
        <v>$.RMS_Voltage_C_N</v>
      </c>
      <c r="AA4265" s="12">
        <f t="shared" si="877"/>
        <v>46</v>
      </c>
      <c r="AB4265" s="6" t="s">
        <v>195</v>
      </c>
      <c r="AC4265" s="103">
        <v>3032</v>
      </c>
      <c r="AJ4265" s="80"/>
      <c r="AK4265" s="113" t="s">
        <v>1424</v>
      </c>
      <c r="AN4265" s="80"/>
      <c r="AO4265" s="80"/>
      <c r="AP4265" s="80"/>
      <c r="AQ4265" s="80"/>
      <c r="AR4265" s="127"/>
      <c r="AS4265" s="80"/>
      <c r="AT4265" s="7"/>
      <c r="AU4265" s="7"/>
      <c r="AV4265" s="165"/>
      <c r="AW4265" s="166"/>
      <c r="AX4265" s="137"/>
      <c r="AY4265" s="147"/>
      <c r="AZ4265" s="167"/>
      <c r="BA4265" s="167"/>
      <c r="BB4265" s="147" t="str">
        <f t="shared" si="876"/>
        <v/>
      </c>
      <c r="BC4265" s="168"/>
      <c r="BD4265" s="165"/>
      <c r="BE4265" s="165"/>
      <c r="BF4265" s="165"/>
      <c r="BG4265" s="165"/>
      <c r="BH4265" s="165"/>
      <c r="BI4265" s="165"/>
      <c r="BJ4265" s="165"/>
      <c r="BK4265" s="165"/>
      <c r="BL4265" s="165"/>
      <c r="BM4265" s="165"/>
      <c r="BN4265" s="165"/>
      <c r="BO4265" s="165"/>
      <c r="BP4265" s="165"/>
      <c r="BQ4265" s="165"/>
      <c r="BS4265" s="6"/>
      <c r="BT4265" s="11"/>
      <c r="BU4265" s="6"/>
      <c r="BV4265" s="6"/>
    </row>
    <row r="4266" spans="1:74" ht="15.75" x14ac:dyDescent="0.25">
      <c r="A4266" s="52" t="s">
        <v>1422</v>
      </c>
      <c r="B4266" s="56"/>
      <c r="C4266" s="7" t="s">
        <v>118</v>
      </c>
      <c r="D4266" s="7" t="s">
        <v>6559</v>
      </c>
      <c r="E4266" s="7"/>
      <c r="F4266" s="64"/>
      <c r="G4266" s="6"/>
      <c r="H4266" s="6"/>
      <c r="I4266" s="10" t="s">
        <v>110</v>
      </c>
      <c r="J4266" s="11" t="s">
        <v>3417</v>
      </c>
      <c r="K4266" s="194" t="s">
        <v>510</v>
      </c>
      <c r="L4266" s="176"/>
      <c r="M4266" s="176">
        <v>1000</v>
      </c>
      <c r="N4266" s="80" t="s">
        <v>6855</v>
      </c>
      <c r="O4266" s="162"/>
      <c r="P4266" s="80" t="s">
        <v>3977</v>
      </c>
      <c r="Q4266" s="80"/>
      <c r="R4266" s="80"/>
      <c r="S4266" s="163"/>
      <c r="T4266" s="213"/>
      <c r="U4266" s="162"/>
      <c r="V4266" s="164"/>
      <c r="W4266" s="12" t="str">
        <f t="shared" si="870"/>
        <v>Mqtt1</v>
      </c>
      <c r="X4266" s="196" t="s">
        <v>10677</v>
      </c>
      <c r="Y4266" s="6" t="str">
        <f t="shared" si="873"/>
        <v>marpower/power-tag/battery-room-ventilator-sb-aft</v>
      </c>
      <c r="Z4266" s="103" t="str" cm="1">
        <f t="array" ref="Z4266">IF(COUNTIF(N4266,"spare"),"","$."&amp;_xlfn.REGEXEXTRACT(J4266,"^PT\d+[FQ]\d+_(.*)", 2))</f>
        <v>$.Active_Power_Phase_A</v>
      </c>
      <c r="AA4266" s="12">
        <f t="shared" si="877"/>
        <v>46</v>
      </c>
      <c r="AB4266" s="6" t="s">
        <v>195</v>
      </c>
      <c r="AC4266" s="103">
        <v>3054</v>
      </c>
      <c r="AJ4266" s="80"/>
      <c r="AK4266" s="113" t="s">
        <v>1425</v>
      </c>
      <c r="AN4266" s="80"/>
      <c r="AO4266" s="80"/>
      <c r="AP4266" s="80"/>
      <c r="AQ4266" s="80"/>
      <c r="AR4266" s="127"/>
      <c r="AS4266" s="80"/>
      <c r="AT4266" s="7"/>
      <c r="AU4266" s="7"/>
      <c r="AV4266" s="165"/>
      <c r="AW4266" s="166"/>
      <c r="AX4266" s="137"/>
      <c r="AY4266" s="147"/>
      <c r="AZ4266" s="167"/>
      <c r="BA4266" s="167"/>
      <c r="BB4266" s="147" t="str">
        <f t="shared" si="876"/>
        <v/>
      </c>
      <c r="BC4266" s="168"/>
      <c r="BD4266" s="165"/>
      <c r="BE4266" s="165"/>
      <c r="BF4266" s="165"/>
      <c r="BG4266" s="165"/>
      <c r="BH4266" s="165"/>
      <c r="BI4266" s="165"/>
      <c r="BJ4266" s="165"/>
      <c r="BK4266" s="165"/>
      <c r="BL4266" s="165"/>
      <c r="BM4266" s="165"/>
      <c r="BN4266" s="165"/>
      <c r="BO4266" s="165"/>
      <c r="BP4266" s="165"/>
      <c r="BQ4266" s="165"/>
      <c r="BS4266" s="6"/>
      <c r="BT4266" s="11"/>
      <c r="BU4266" s="6"/>
      <c r="BV4266" s="6"/>
    </row>
    <row r="4267" spans="1:74" ht="15.75" x14ac:dyDescent="0.25">
      <c r="A4267" s="52" t="s">
        <v>1422</v>
      </c>
      <c r="B4267" s="56"/>
      <c r="C4267" s="7" t="s">
        <v>118</v>
      </c>
      <c r="D4267" s="7" t="s">
        <v>6559</v>
      </c>
      <c r="E4267" s="7"/>
      <c r="F4267" s="64"/>
      <c r="G4267" s="6"/>
      <c r="H4267" s="6"/>
      <c r="I4267" s="10" t="s">
        <v>110</v>
      </c>
      <c r="J4267" s="11" t="s">
        <v>3418</v>
      </c>
      <c r="K4267" s="194" t="s">
        <v>510</v>
      </c>
      <c r="L4267" s="176"/>
      <c r="M4267" s="176">
        <v>1000</v>
      </c>
      <c r="N4267" s="80" t="s">
        <v>6855</v>
      </c>
      <c r="O4267" s="162"/>
      <c r="P4267" s="80" t="s">
        <v>3978</v>
      </c>
      <c r="Q4267" s="80"/>
      <c r="R4267" s="80"/>
      <c r="S4267" s="163"/>
      <c r="T4267" s="213"/>
      <c r="U4267" s="162"/>
      <c r="V4267" s="164"/>
      <c r="W4267" s="12" t="str">
        <f t="shared" si="870"/>
        <v>Mqtt1</v>
      </c>
      <c r="X4267" s="196" t="s">
        <v>10677</v>
      </c>
      <c r="Y4267" s="6" t="str">
        <f t="shared" si="873"/>
        <v>marpower/power-tag/battery-room-ventilator-sb-aft</v>
      </c>
      <c r="Z4267" s="103" t="str" cm="1">
        <f t="array" ref="Z4267">IF(COUNTIF(N4267,"spare"),"","$."&amp;_xlfn.REGEXEXTRACT(J4267,"^PT\d+[FQ]\d+_(.*)", 2))</f>
        <v>$.Active_Power_Phase_B</v>
      </c>
      <c r="AA4267" s="12">
        <f t="shared" si="877"/>
        <v>46</v>
      </c>
      <c r="AB4267" s="6" t="s">
        <v>195</v>
      </c>
      <c r="AC4267" s="103">
        <v>3056</v>
      </c>
      <c r="AJ4267" s="80"/>
      <c r="AK4267" s="113" t="s">
        <v>1425</v>
      </c>
      <c r="AN4267" s="80"/>
      <c r="AO4267" s="80"/>
      <c r="AP4267" s="80"/>
      <c r="AQ4267" s="80"/>
      <c r="AR4267" s="127"/>
      <c r="AS4267" s="80"/>
      <c r="AT4267" s="7"/>
      <c r="AU4267" s="7"/>
      <c r="AV4267" s="165"/>
      <c r="AW4267" s="166"/>
      <c r="AX4267" s="137"/>
      <c r="AY4267" s="147"/>
      <c r="AZ4267" s="167"/>
      <c r="BA4267" s="167"/>
      <c r="BB4267" s="147" t="str">
        <f t="shared" si="876"/>
        <v/>
      </c>
      <c r="BC4267" s="168"/>
      <c r="BD4267" s="165"/>
      <c r="BE4267" s="165"/>
      <c r="BF4267" s="165"/>
      <c r="BG4267" s="165"/>
      <c r="BH4267" s="165"/>
      <c r="BI4267" s="165"/>
      <c r="BJ4267" s="165"/>
      <c r="BK4267" s="165"/>
      <c r="BL4267" s="165"/>
      <c r="BM4267" s="165"/>
      <c r="BN4267" s="165"/>
      <c r="BO4267" s="165"/>
      <c r="BP4267" s="165"/>
      <c r="BQ4267" s="165"/>
      <c r="BS4267" s="6"/>
      <c r="BT4267" s="11"/>
      <c r="BU4267" s="6"/>
      <c r="BV4267" s="6"/>
    </row>
    <row r="4268" spans="1:74" ht="15.75" x14ac:dyDescent="0.25">
      <c r="A4268" s="52" t="s">
        <v>1422</v>
      </c>
      <c r="B4268" s="56"/>
      <c r="C4268" s="7" t="s">
        <v>118</v>
      </c>
      <c r="D4268" s="7" t="s">
        <v>6559</v>
      </c>
      <c r="E4268" s="7"/>
      <c r="F4268" s="64"/>
      <c r="G4268" s="6"/>
      <c r="H4268" s="6"/>
      <c r="I4268" s="10" t="s">
        <v>110</v>
      </c>
      <c r="J4268" s="11" t="s">
        <v>3419</v>
      </c>
      <c r="K4268" s="194" t="s">
        <v>510</v>
      </c>
      <c r="L4268" s="176"/>
      <c r="M4268" s="176">
        <v>1000</v>
      </c>
      <c r="N4268" s="80" t="s">
        <v>6855</v>
      </c>
      <c r="O4268" s="162"/>
      <c r="P4268" s="80" t="s">
        <v>3979</v>
      </c>
      <c r="Q4268" s="80"/>
      <c r="R4268" s="80"/>
      <c r="S4268" s="163"/>
      <c r="T4268" s="213"/>
      <c r="U4268" s="162"/>
      <c r="V4268" s="164"/>
      <c r="W4268" s="12" t="str">
        <f t="shared" si="870"/>
        <v>Mqtt1</v>
      </c>
      <c r="X4268" s="196" t="s">
        <v>10677</v>
      </c>
      <c r="Y4268" s="6" t="str">
        <f t="shared" si="873"/>
        <v>marpower/power-tag/battery-room-ventilator-sb-aft</v>
      </c>
      <c r="Z4268" s="103" t="str" cm="1">
        <f t="array" ref="Z4268">IF(COUNTIF(N4268,"spare"),"","$."&amp;_xlfn.REGEXEXTRACT(J4268,"^PT\d+[FQ]\d+_(.*)", 2))</f>
        <v>$.Active_Power_Phase_C</v>
      </c>
      <c r="AA4268" s="12">
        <f t="shared" si="877"/>
        <v>46</v>
      </c>
      <c r="AB4268" s="6" t="s">
        <v>195</v>
      </c>
      <c r="AC4268" s="103">
        <v>3058</v>
      </c>
      <c r="AJ4268" s="80"/>
      <c r="AK4268" s="113" t="s">
        <v>1425</v>
      </c>
      <c r="AN4268" s="80"/>
      <c r="AO4268" s="80"/>
      <c r="AP4268" s="80"/>
      <c r="AQ4268" s="80"/>
      <c r="AR4268" s="127"/>
      <c r="AS4268" s="80"/>
      <c r="AT4268" s="7"/>
      <c r="AU4268" s="7"/>
      <c r="AV4268" s="165"/>
      <c r="AW4268" s="166"/>
      <c r="AX4268" s="137"/>
      <c r="AY4268" s="147"/>
      <c r="AZ4268" s="167"/>
      <c r="BA4268" s="167"/>
      <c r="BB4268" s="147" t="str">
        <f t="shared" si="876"/>
        <v/>
      </c>
      <c r="BC4268" s="168"/>
      <c r="BD4268" s="165"/>
      <c r="BE4268" s="165"/>
      <c r="BF4268" s="165"/>
      <c r="BG4268" s="165"/>
      <c r="BH4268" s="165"/>
      <c r="BI4268" s="165"/>
      <c r="BJ4268" s="165"/>
      <c r="BK4268" s="165"/>
      <c r="BL4268" s="165"/>
      <c r="BM4268" s="165"/>
      <c r="BN4268" s="165"/>
      <c r="BO4268" s="165"/>
      <c r="BP4268" s="165"/>
      <c r="BQ4268" s="165"/>
      <c r="BS4268" s="6"/>
      <c r="BT4268" s="11"/>
      <c r="BU4268" s="6"/>
      <c r="BV4268" s="6"/>
    </row>
    <row r="4269" spans="1:74" ht="15.75" x14ac:dyDescent="0.25">
      <c r="A4269" s="52" t="s">
        <v>1422</v>
      </c>
      <c r="B4269" s="56"/>
      <c r="C4269" s="7" t="s">
        <v>118</v>
      </c>
      <c r="D4269" s="7" t="s">
        <v>6559</v>
      </c>
      <c r="E4269" s="7"/>
      <c r="F4269" s="64"/>
      <c r="G4269" s="6"/>
      <c r="H4269" s="6"/>
      <c r="I4269" s="10" t="s">
        <v>110</v>
      </c>
      <c r="J4269" s="11" t="s">
        <v>3420</v>
      </c>
      <c r="K4269" s="194" t="s">
        <v>510</v>
      </c>
      <c r="L4269" s="176"/>
      <c r="M4269" s="176">
        <v>1000</v>
      </c>
      <c r="N4269" s="80" t="s">
        <v>6855</v>
      </c>
      <c r="O4269" s="162"/>
      <c r="P4269" s="80" t="s">
        <v>3980</v>
      </c>
      <c r="Q4269" s="80"/>
      <c r="R4269" s="80"/>
      <c r="S4269" s="163"/>
      <c r="T4269" s="213"/>
      <c r="U4269" s="162"/>
      <c r="V4269" s="164"/>
      <c r="W4269" s="12" t="str">
        <f t="shared" si="870"/>
        <v>Mqtt1</v>
      </c>
      <c r="X4269" s="196" t="s">
        <v>10677</v>
      </c>
      <c r="Y4269" s="6" t="str">
        <f t="shared" si="873"/>
        <v>marpower/power-tag/battery-room-ventilator-sb-aft</v>
      </c>
      <c r="Z4269" s="103" t="str" cm="1">
        <f t="array" ref="Z4269">IF(COUNTIF(N4269,"spare"),"","$."&amp;_xlfn.REGEXEXTRACT(J4269,"^PT\d+[FQ]\d+_(.*)", 2))</f>
        <v>$.Total_Active_Power</v>
      </c>
      <c r="AA4269" s="12">
        <f t="shared" si="877"/>
        <v>46</v>
      </c>
      <c r="AB4269" s="6" t="s">
        <v>195</v>
      </c>
      <c r="AC4269" s="103">
        <v>3060</v>
      </c>
      <c r="AJ4269" s="80"/>
      <c r="AK4269" s="113" t="s">
        <v>1425</v>
      </c>
      <c r="AN4269" s="80"/>
      <c r="AO4269" s="80"/>
      <c r="AP4269" s="80"/>
      <c r="AQ4269" s="80"/>
      <c r="AR4269" s="127"/>
      <c r="AS4269" s="80"/>
      <c r="AT4269" s="7"/>
      <c r="AU4269" s="7"/>
      <c r="AV4269" s="165"/>
      <c r="AW4269" s="166"/>
      <c r="AX4269" s="137"/>
      <c r="AY4269" s="147"/>
      <c r="AZ4269" s="167"/>
      <c r="BA4269" s="167"/>
      <c r="BB4269" s="147" t="str">
        <f t="shared" si="876"/>
        <v/>
      </c>
      <c r="BC4269" s="168"/>
      <c r="BD4269" s="165"/>
      <c r="BE4269" s="165"/>
      <c r="BF4269" s="165"/>
      <c r="BG4269" s="165"/>
      <c r="BH4269" s="165"/>
      <c r="BI4269" s="165"/>
      <c r="BJ4269" s="165"/>
      <c r="BK4269" s="165"/>
      <c r="BL4269" s="165"/>
      <c r="BM4269" s="165"/>
      <c r="BN4269" s="165"/>
      <c r="BO4269" s="165"/>
      <c r="BP4269" s="165"/>
      <c r="BQ4269" s="165"/>
      <c r="BS4269" s="6"/>
      <c r="BT4269" s="11"/>
      <c r="BU4269" s="6"/>
      <c r="BV4269" s="6"/>
    </row>
    <row r="4270" spans="1:74" ht="15.75" x14ac:dyDescent="0.25">
      <c r="A4270" s="52" t="s">
        <v>1422</v>
      </c>
      <c r="B4270" s="56"/>
      <c r="C4270" s="7" t="s">
        <v>118</v>
      </c>
      <c r="D4270" s="7" t="s">
        <v>6559</v>
      </c>
      <c r="E4270" s="7"/>
      <c r="F4270" s="64"/>
      <c r="G4270" s="6"/>
      <c r="H4270" s="6"/>
      <c r="I4270" s="10" t="s">
        <v>110</v>
      </c>
      <c r="J4270" s="11" t="s">
        <v>3421</v>
      </c>
      <c r="K4270" s="194" t="s">
        <v>510</v>
      </c>
      <c r="L4270" s="176"/>
      <c r="M4270" s="176">
        <v>1000</v>
      </c>
      <c r="N4270" s="80" t="s">
        <v>6855</v>
      </c>
      <c r="O4270" s="162"/>
      <c r="P4270" s="80" t="s">
        <v>3981</v>
      </c>
      <c r="Q4270" s="80"/>
      <c r="R4270" s="80"/>
      <c r="S4270" s="163"/>
      <c r="T4270" s="213"/>
      <c r="U4270" s="162"/>
      <c r="V4270" s="164"/>
      <c r="W4270" s="12" t="str">
        <f t="shared" si="870"/>
        <v>Mqtt1</v>
      </c>
      <c r="X4270" s="196" t="s">
        <v>10677</v>
      </c>
      <c r="Y4270" s="6" t="str">
        <f t="shared" si="873"/>
        <v>marpower/power-tag/battery-room-ventilator-sb-aft</v>
      </c>
      <c r="Z4270" s="103" t="str" cm="1">
        <f t="array" ref="Z4270">IF(COUNTIF(N4270,"spare"),"","$."&amp;_xlfn.REGEXEXTRACT(J4270,"^PT\d+[FQ]\d+_(.*)", 2))</f>
        <v>$.Power_Factor_Phase_A</v>
      </c>
      <c r="AA4270" s="12">
        <f t="shared" si="877"/>
        <v>46</v>
      </c>
      <c r="AB4270" s="6" t="s">
        <v>195</v>
      </c>
      <c r="AC4270" s="103">
        <v>3078</v>
      </c>
      <c r="AJ4270" s="80"/>
      <c r="AK4270" s="113" t="s">
        <v>1426</v>
      </c>
      <c r="AN4270" s="80"/>
      <c r="AO4270" s="80"/>
      <c r="AP4270" s="80"/>
      <c r="AQ4270" s="80"/>
      <c r="AR4270" s="127"/>
      <c r="AS4270" s="80"/>
      <c r="AT4270" s="7"/>
      <c r="AU4270" s="7"/>
      <c r="AV4270" s="165"/>
      <c r="AW4270" s="166"/>
      <c r="AX4270" s="137"/>
      <c r="AY4270" s="147"/>
      <c r="AZ4270" s="167"/>
      <c r="BA4270" s="167"/>
      <c r="BB4270" s="147" t="str">
        <f t="shared" si="876"/>
        <v/>
      </c>
      <c r="BC4270" s="168"/>
      <c r="BD4270" s="165"/>
      <c r="BE4270" s="165"/>
      <c r="BF4270" s="165"/>
      <c r="BG4270" s="165"/>
      <c r="BH4270" s="165"/>
      <c r="BI4270" s="165"/>
      <c r="BJ4270" s="165"/>
      <c r="BK4270" s="165"/>
      <c r="BL4270" s="165"/>
      <c r="BM4270" s="165"/>
      <c r="BN4270" s="165"/>
      <c r="BO4270" s="165"/>
      <c r="BP4270" s="165"/>
      <c r="BQ4270" s="165"/>
      <c r="BS4270" s="6"/>
      <c r="BT4270" s="11"/>
      <c r="BU4270" s="6"/>
      <c r="BV4270" s="6"/>
    </row>
    <row r="4271" spans="1:74" ht="15.75" x14ac:dyDescent="0.25">
      <c r="A4271" s="52" t="s">
        <v>1422</v>
      </c>
      <c r="B4271" s="56"/>
      <c r="C4271" s="7" t="s">
        <v>118</v>
      </c>
      <c r="D4271" s="7" t="s">
        <v>6559</v>
      </c>
      <c r="E4271" s="7"/>
      <c r="F4271" s="64"/>
      <c r="G4271" s="6"/>
      <c r="H4271" s="6"/>
      <c r="I4271" s="10" t="s">
        <v>110</v>
      </c>
      <c r="J4271" s="11" t="s">
        <v>3422</v>
      </c>
      <c r="K4271" s="194" t="s">
        <v>510</v>
      </c>
      <c r="L4271" s="176"/>
      <c r="M4271" s="176">
        <v>1000</v>
      </c>
      <c r="N4271" s="80" t="s">
        <v>6855</v>
      </c>
      <c r="O4271" s="162"/>
      <c r="P4271" s="80" t="s">
        <v>3982</v>
      </c>
      <c r="Q4271" s="80"/>
      <c r="R4271" s="80"/>
      <c r="S4271" s="163"/>
      <c r="T4271" s="213"/>
      <c r="U4271" s="162"/>
      <c r="V4271" s="164"/>
      <c r="W4271" s="12" t="str">
        <f t="shared" si="870"/>
        <v>Mqtt1</v>
      </c>
      <c r="X4271" s="196" t="s">
        <v>10677</v>
      </c>
      <c r="Y4271" s="6" t="str">
        <f t="shared" si="873"/>
        <v>marpower/power-tag/battery-room-ventilator-sb-aft</v>
      </c>
      <c r="Z4271" s="103" t="str" cm="1">
        <f t="array" ref="Z4271">IF(COUNTIF(N4271,"spare"),"","$."&amp;_xlfn.REGEXEXTRACT(J4271,"^PT\d+[FQ]\d+_(.*)", 2))</f>
        <v>$.Power_Factor_Phase_B</v>
      </c>
      <c r="AA4271" s="12">
        <f t="shared" si="877"/>
        <v>46</v>
      </c>
      <c r="AB4271" s="6" t="s">
        <v>195</v>
      </c>
      <c r="AC4271" s="103">
        <v>3080</v>
      </c>
      <c r="AJ4271" s="80"/>
      <c r="AK4271" s="113" t="s">
        <v>1426</v>
      </c>
      <c r="AN4271" s="80"/>
      <c r="AO4271" s="80"/>
      <c r="AP4271" s="80"/>
      <c r="AQ4271" s="80"/>
      <c r="AR4271" s="127"/>
      <c r="AS4271" s="80"/>
      <c r="AT4271" s="7"/>
      <c r="AU4271" s="7"/>
      <c r="AV4271" s="165"/>
      <c r="AW4271" s="166"/>
      <c r="AX4271" s="137"/>
      <c r="AY4271" s="147"/>
      <c r="AZ4271" s="167"/>
      <c r="BA4271" s="167"/>
      <c r="BB4271" s="147" t="str">
        <f t="shared" si="876"/>
        <v/>
      </c>
      <c r="BC4271" s="168"/>
      <c r="BD4271" s="165"/>
      <c r="BE4271" s="165"/>
      <c r="BF4271" s="165"/>
      <c r="BG4271" s="165"/>
      <c r="BH4271" s="165"/>
      <c r="BI4271" s="165"/>
      <c r="BJ4271" s="165"/>
      <c r="BK4271" s="165"/>
      <c r="BL4271" s="165"/>
      <c r="BM4271" s="165"/>
      <c r="BN4271" s="165"/>
      <c r="BO4271" s="165"/>
      <c r="BP4271" s="165"/>
      <c r="BQ4271" s="165"/>
      <c r="BS4271" s="6"/>
      <c r="BT4271" s="11"/>
      <c r="BU4271" s="6"/>
      <c r="BV4271" s="6"/>
    </row>
    <row r="4272" spans="1:74" ht="15.75" x14ac:dyDescent="0.25">
      <c r="A4272" s="52" t="s">
        <v>1422</v>
      </c>
      <c r="B4272" s="56"/>
      <c r="C4272" s="7" t="s">
        <v>118</v>
      </c>
      <c r="D4272" s="7" t="s">
        <v>6559</v>
      </c>
      <c r="E4272" s="7"/>
      <c r="F4272" s="64"/>
      <c r="G4272" s="6"/>
      <c r="H4272" s="6"/>
      <c r="I4272" s="10" t="s">
        <v>110</v>
      </c>
      <c r="J4272" s="11" t="s">
        <v>3423</v>
      </c>
      <c r="K4272" s="194" t="s">
        <v>510</v>
      </c>
      <c r="L4272" s="176"/>
      <c r="M4272" s="176">
        <v>1000</v>
      </c>
      <c r="N4272" s="80" t="s">
        <v>6855</v>
      </c>
      <c r="O4272" s="162"/>
      <c r="P4272" s="80" t="s">
        <v>3983</v>
      </c>
      <c r="Q4272" s="80"/>
      <c r="R4272" s="80"/>
      <c r="S4272" s="163"/>
      <c r="T4272" s="213"/>
      <c r="U4272" s="162"/>
      <c r="V4272" s="164"/>
      <c r="W4272" s="12" t="str">
        <f t="shared" si="870"/>
        <v>Mqtt1</v>
      </c>
      <c r="X4272" s="196" t="s">
        <v>10677</v>
      </c>
      <c r="Y4272" s="6" t="str">
        <f t="shared" si="873"/>
        <v>marpower/power-tag/battery-room-ventilator-sb-aft</v>
      </c>
      <c r="Z4272" s="103" t="str" cm="1">
        <f t="array" ref="Z4272">IF(COUNTIF(N4272,"spare"),"","$."&amp;_xlfn.REGEXEXTRACT(J4272,"^PT\d+[FQ]\d+_(.*)", 2))</f>
        <v>$.Power_Factor_Phase_C</v>
      </c>
      <c r="AA4272" s="12">
        <f t="shared" si="877"/>
        <v>46</v>
      </c>
      <c r="AB4272" s="6" t="s">
        <v>195</v>
      </c>
      <c r="AC4272" s="103">
        <v>3082</v>
      </c>
      <c r="AJ4272" s="80"/>
      <c r="AK4272" s="113" t="s">
        <v>1426</v>
      </c>
      <c r="AN4272" s="80"/>
      <c r="AO4272" s="80"/>
      <c r="AP4272" s="80"/>
      <c r="AQ4272" s="80"/>
      <c r="AR4272" s="127"/>
      <c r="AS4272" s="80"/>
      <c r="AT4272" s="7"/>
      <c r="AU4272" s="7"/>
      <c r="AV4272" s="165"/>
      <c r="AW4272" s="166"/>
      <c r="AX4272" s="137"/>
      <c r="AY4272" s="147"/>
      <c r="AZ4272" s="167"/>
      <c r="BA4272" s="167"/>
      <c r="BB4272" s="147" t="str">
        <f t="shared" si="876"/>
        <v/>
      </c>
      <c r="BC4272" s="168"/>
      <c r="BD4272" s="165"/>
      <c r="BE4272" s="165"/>
      <c r="BF4272" s="165"/>
      <c r="BG4272" s="165"/>
      <c r="BH4272" s="165"/>
      <c r="BI4272" s="165"/>
      <c r="BJ4272" s="165"/>
      <c r="BK4272" s="165"/>
      <c r="BL4272" s="165"/>
      <c r="BM4272" s="165"/>
      <c r="BN4272" s="165"/>
      <c r="BO4272" s="165"/>
      <c r="BP4272" s="165"/>
      <c r="BQ4272" s="165"/>
      <c r="BS4272" s="6"/>
      <c r="BT4272" s="11"/>
      <c r="BU4272" s="6"/>
      <c r="BV4272" s="6"/>
    </row>
    <row r="4273" spans="1:74" ht="15.75" x14ac:dyDescent="0.25">
      <c r="A4273" s="52" t="s">
        <v>1422</v>
      </c>
      <c r="B4273" s="56"/>
      <c r="C4273" s="7" t="s">
        <v>118</v>
      </c>
      <c r="D4273" s="7" t="s">
        <v>6559</v>
      </c>
      <c r="E4273" s="7"/>
      <c r="F4273" s="64"/>
      <c r="G4273" s="6"/>
      <c r="H4273" s="6"/>
      <c r="I4273" s="10" t="s">
        <v>110</v>
      </c>
      <c r="J4273" s="11" t="s">
        <v>3424</v>
      </c>
      <c r="K4273" s="194" t="s">
        <v>510</v>
      </c>
      <c r="L4273" s="176"/>
      <c r="M4273" s="176">
        <v>1000</v>
      </c>
      <c r="N4273" s="80" t="s">
        <v>6855</v>
      </c>
      <c r="O4273" s="162"/>
      <c r="P4273" s="80" t="s">
        <v>3984</v>
      </c>
      <c r="Q4273" s="80"/>
      <c r="R4273" s="80"/>
      <c r="S4273" s="163"/>
      <c r="T4273" s="213"/>
      <c r="U4273" s="162"/>
      <c r="V4273" s="164"/>
      <c r="W4273" s="12" t="str">
        <f t="shared" si="870"/>
        <v>Mqtt1</v>
      </c>
      <c r="X4273" s="196" t="s">
        <v>10677</v>
      </c>
      <c r="Y4273" s="6" t="str">
        <f t="shared" si="873"/>
        <v>marpower/power-tag/battery-room-ventilator-sb-aft</v>
      </c>
      <c r="Z4273" s="103" t="str" cm="1">
        <f t="array" ref="Z4273">IF(COUNTIF(N4273,"spare"),"","$."&amp;_xlfn.REGEXEXTRACT(J4273,"^PT\d+[FQ]\d+_(.*)", 2))</f>
        <v>$.Total_Power_Factor</v>
      </c>
      <c r="AA4273" s="12">
        <f t="shared" si="877"/>
        <v>46</v>
      </c>
      <c r="AB4273" s="6" t="s">
        <v>195</v>
      </c>
      <c r="AC4273" s="103">
        <v>3084</v>
      </c>
      <c r="AJ4273" s="80"/>
      <c r="AK4273" s="113" t="s">
        <v>1426</v>
      </c>
      <c r="AN4273" s="80"/>
      <c r="AO4273" s="80"/>
      <c r="AP4273" s="80"/>
      <c r="AQ4273" s="80"/>
      <c r="AR4273" s="127"/>
      <c r="AS4273" s="80"/>
      <c r="AT4273" s="7"/>
      <c r="AU4273" s="7"/>
      <c r="AV4273" s="165"/>
      <c r="AW4273" s="166"/>
      <c r="AX4273" s="137"/>
      <c r="AY4273" s="147"/>
      <c r="AZ4273" s="167"/>
      <c r="BA4273" s="167"/>
      <c r="BB4273" s="147" t="str">
        <f t="shared" si="876"/>
        <v/>
      </c>
      <c r="BC4273" s="168"/>
      <c r="BD4273" s="165"/>
      <c r="BE4273" s="165"/>
      <c r="BF4273" s="165"/>
      <c r="BG4273" s="165"/>
      <c r="BH4273" s="165"/>
      <c r="BI4273" s="165"/>
      <c r="BJ4273" s="165"/>
      <c r="BK4273" s="165"/>
      <c r="BL4273" s="165"/>
      <c r="BM4273" s="165"/>
      <c r="BN4273" s="165"/>
      <c r="BO4273" s="165"/>
      <c r="BP4273" s="165"/>
      <c r="BQ4273" s="165"/>
      <c r="BS4273" s="6"/>
      <c r="BT4273" s="11"/>
      <c r="BU4273" s="6"/>
      <c r="BV4273" s="6"/>
    </row>
    <row r="4274" spans="1:74" ht="15.75" x14ac:dyDescent="0.25">
      <c r="A4274" s="52" t="s">
        <v>1422</v>
      </c>
      <c r="B4274" s="56"/>
      <c r="C4274" s="7" t="s">
        <v>118</v>
      </c>
      <c r="D4274" s="7" t="s">
        <v>6559</v>
      </c>
      <c r="E4274" s="7"/>
      <c r="F4274" s="64"/>
      <c r="G4274" s="6"/>
      <c r="H4274" s="6"/>
      <c r="I4274" s="10" t="s">
        <v>110</v>
      </c>
      <c r="J4274" s="11" t="s">
        <v>3425</v>
      </c>
      <c r="K4274" s="194" t="s">
        <v>510</v>
      </c>
      <c r="L4274" s="176"/>
      <c r="M4274" s="176">
        <v>1000</v>
      </c>
      <c r="N4274" s="80" t="s">
        <v>6855</v>
      </c>
      <c r="O4274" s="162"/>
      <c r="P4274" s="80" t="s">
        <v>3985</v>
      </c>
      <c r="Q4274" s="80"/>
      <c r="R4274" s="80"/>
      <c r="S4274" s="163"/>
      <c r="T4274" s="213"/>
      <c r="U4274" s="162"/>
      <c r="V4274" s="164"/>
      <c r="W4274" s="12" t="str">
        <f t="shared" si="870"/>
        <v>Mqtt1</v>
      </c>
      <c r="X4274" s="196" t="s">
        <v>10678</v>
      </c>
      <c r="Y4274" s="6" t="str">
        <f t="shared" si="873"/>
        <v>marpower/power-tag/welding-socket-lazarette</v>
      </c>
      <c r="Z4274" s="103" t="str" cm="1">
        <f t="array" ref="Z4274">IF(COUNTIF(N4274,"spare"),"","$."&amp;_xlfn.REGEXEXTRACT(J4274,"^PT\d+[FQ]\d+_(.*)", 2))</f>
        <v>$.RMS_Current_Phase_A</v>
      </c>
      <c r="AA4274" s="12">
        <f>AA4259+1</f>
        <v>47</v>
      </c>
      <c r="AB4274" s="6" t="s">
        <v>195</v>
      </c>
      <c r="AC4274" s="103">
        <v>3000</v>
      </c>
      <c r="AJ4274" s="80"/>
      <c r="AK4274" s="113" t="s">
        <v>1423</v>
      </c>
      <c r="AN4274" s="80"/>
      <c r="AO4274" s="80"/>
      <c r="AP4274" s="80"/>
      <c r="AQ4274" s="80"/>
      <c r="AR4274" s="127"/>
      <c r="AS4274" s="80"/>
      <c r="AT4274" s="7"/>
      <c r="AU4274" s="7"/>
      <c r="AV4274" s="165"/>
      <c r="AW4274" s="166"/>
      <c r="AX4274" s="137"/>
      <c r="AY4274" s="147"/>
      <c r="AZ4274" s="167"/>
      <c r="BA4274" s="167"/>
      <c r="BB4274" s="147" t="str">
        <f t="shared" ref="BB4274:BB4288" si="878">IF(ISNUMBER(AM4274),"1","")</f>
        <v/>
      </c>
      <c r="BC4274" s="168"/>
      <c r="BD4274" s="165"/>
      <c r="BE4274" s="165"/>
      <c r="BF4274" s="165"/>
      <c r="BG4274" s="165"/>
      <c r="BH4274" s="165"/>
      <c r="BI4274" s="165"/>
      <c r="BJ4274" s="165"/>
      <c r="BK4274" s="165"/>
      <c r="BL4274" s="165"/>
      <c r="BM4274" s="165"/>
      <c r="BN4274" s="165"/>
      <c r="BO4274" s="165"/>
      <c r="BP4274" s="165"/>
      <c r="BQ4274" s="165"/>
      <c r="BS4274" s="6"/>
      <c r="BT4274" s="11"/>
      <c r="BU4274" s="6"/>
      <c r="BV4274" s="6"/>
    </row>
    <row r="4275" spans="1:74" ht="15.75" x14ac:dyDescent="0.25">
      <c r="A4275" s="52" t="s">
        <v>1422</v>
      </c>
      <c r="B4275" s="56"/>
      <c r="C4275" s="7" t="s">
        <v>118</v>
      </c>
      <c r="D4275" s="7" t="s">
        <v>6559</v>
      </c>
      <c r="E4275" s="7"/>
      <c r="F4275" s="64"/>
      <c r="G4275" s="6"/>
      <c r="H4275" s="6"/>
      <c r="I4275" s="10" t="s">
        <v>110</v>
      </c>
      <c r="J4275" s="11" t="s">
        <v>3426</v>
      </c>
      <c r="K4275" s="194" t="s">
        <v>510</v>
      </c>
      <c r="L4275" s="176"/>
      <c r="M4275" s="176">
        <v>1000</v>
      </c>
      <c r="N4275" s="80" t="s">
        <v>6855</v>
      </c>
      <c r="O4275" s="162"/>
      <c r="P4275" s="80" t="s">
        <v>3986</v>
      </c>
      <c r="Q4275" s="80"/>
      <c r="R4275" s="80"/>
      <c r="S4275" s="163"/>
      <c r="T4275" s="213"/>
      <c r="U4275" s="162"/>
      <c r="V4275" s="164"/>
      <c r="W4275" s="12" t="str">
        <f t="shared" si="870"/>
        <v>Mqtt1</v>
      </c>
      <c r="X4275" s="196" t="s">
        <v>10678</v>
      </c>
      <c r="Y4275" s="6" t="str">
        <f t="shared" si="873"/>
        <v>marpower/power-tag/welding-socket-lazarette</v>
      </c>
      <c r="Z4275" s="103" t="str" cm="1">
        <f t="array" ref="Z4275">IF(COUNTIF(N4275,"spare"),"","$."&amp;_xlfn.REGEXEXTRACT(J4275,"^PT\d+[FQ]\d+_(.*)", 2))</f>
        <v>$.RMS_Current_Phase_B</v>
      </c>
      <c r="AA4275" s="12">
        <f t="shared" ref="AA4275:AA4288" si="879">AA4260+1</f>
        <v>47</v>
      </c>
      <c r="AB4275" s="6" t="s">
        <v>195</v>
      </c>
      <c r="AC4275" s="103">
        <v>3002</v>
      </c>
      <c r="AJ4275" s="80"/>
      <c r="AK4275" s="113" t="s">
        <v>1423</v>
      </c>
      <c r="AN4275" s="80"/>
      <c r="AO4275" s="80"/>
      <c r="AP4275" s="80"/>
      <c r="AQ4275" s="80"/>
      <c r="AR4275" s="127"/>
      <c r="AS4275" s="80"/>
      <c r="AT4275" s="7"/>
      <c r="AU4275" s="7"/>
      <c r="AV4275" s="165"/>
      <c r="AW4275" s="166"/>
      <c r="AX4275" s="137"/>
      <c r="AY4275" s="147"/>
      <c r="AZ4275" s="167"/>
      <c r="BA4275" s="167"/>
      <c r="BB4275" s="147" t="str">
        <f t="shared" si="878"/>
        <v/>
      </c>
      <c r="BC4275" s="168"/>
      <c r="BD4275" s="165"/>
      <c r="BE4275" s="165"/>
      <c r="BF4275" s="165"/>
      <c r="BG4275" s="165"/>
      <c r="BH4275" s="165"/>
      <c r="BI4275" s="165"/>
      <c r="BJ4275" s="165"/>
      <c r="BK4275" s="165"/>
      <c r="BL4275" s="165"/>
      <c r="BM4275" s="165"/>
      <c r="BN4275" s="165"/>
      <c r="BO4275" s="165"/>
      <c r="BP4275" s="165"/>
      <c r="BQ4275" s="165"/>
      <c r="BS4275" s="6"/>
      <c r="BT4275" s="11"/>
      <c r="BU4275" s="6"/>
      <c r="BV4275" s="6"/>
    </row>
    <row r="4276" spans="1:74" ht="15.75" x14ac:dyDescent="0.25">
      <c r="A4276" s="52" t="s">
        <v>1422</v>
      </c>
      <c r="B4276" s="56"/>
      <c r="C4276" s="7" t="s">
        <v>118</v>
      </c>
      <c r="D4276" s="7" t="s">
        <v>6559</v>
      </c>
      <c r="E4276" s="7"/>
      <c r="F4276" s="64"/>
      <c r="G4276" s="6"/>
      <c r="H4276" s="6"/>
      <c r="I4276" s="10" t="s">
        <v>110</v>
      </c>
      <c r="J4276" s="11" t="s">
        <v>3427</v>
      </c>
      <c r="K4276" s="194" t="s">
        <v>510</v>
      </c>
      <c r="L4276" s="176"/>
      <c r="M4276" s="176">
        <v>1000</v>
      </c>
      <c r="N4276" s="80" t="s">
        <v>6855</v>
      </c>
      <c r="O4276" s="162"/>
      <c r="P4276" s="80" t="s">
        <v>3987</v>
      </c>
      <c r="Q4276" s="80"/>
      <c r="R4276" s="80"/>
      <c r="S4276" s="163"/>
      <c r="T4276" s="213"/>
      <c r="U4276" s="162"/>
      <c r="V4276" s="164"/>
      <c r="W4276" s="12" t="str">
        <f t="shared" si="870"/>
        <v>Mqtt1</v>
      </c>
      <c r="X4276" s="196" t="s">
        <v>10678</v>
      </c>
      <c r="Y4276" s="6" t="str">
        <f t="shared" si="873"/>
        <v>marpower/power-tag/welding-socket-lazarette</v>
      </c>
      <c r="Z4276" s="103" t="str" cm="1">
        <f t="array" ref="Z4276">IF(COUNTIF(N4276,"spare"),"","$."&amp;_xlfn.REGEXEXTRACT(J4276,"^PT\d+[FQ]\d+_(.*)", 2))</f>
        <v>$.RMS_Current_Phase_C</v>
      </c>
      <c r="AA4276" s="12">
        <f t="shared" si="879"/>
        <v>47</v>
      </c>
      <c r="AB4276" s="6" t="s">
        <v>195</v>
      </c>
      <c r="AC4276" s="103">
        <v>3004</v>
      </c>
      <c r="AJ4276" s="80"/>
      <c r="AK4276" s="113" t="s">
        <v>1423</v>
      </c>
      <c r="AN4276" s="80"/>
      <c r="AO4276" s="80"/>
      <c r="AP4276" s="80"/>
      <c r="AQ4276" s="80"/>
      <c r="AR4276" s="127"/>
      <c r="AS4276" s="80"/>
      <c r="AT4276" s="7"/>
      <c r="AU4276" s="7"/>
      <c r="AV4276" s="165"/>
      <c r="AW4276" s="166"/>
      <c r="AX4276" s="137"/>
      <c r="AY4276" s="147"/>
      <c r="AZ4276" s="167"/>
      <c r="BA4276" s="167"/>
      <c r="BB4276" s="147" t="str">
        <f t="shared" si="878"/>
        <v/>
      </c>
      <c r="BC4276" s="168"/>
      <c r="BD4276" s="165"/>
      <c r="BE4276" s="165"/>
      <c r="BF4276" s="165"/>
      <c r="BG4276" s="165"/>
      <c r="BH4276" s="165"/>
      <c r="BI4276" s="165"/>
      <c r="BJ4276" s="165"/>
      <c r="BK4276" s="165"/>
      <c r="BL4276" s="165"/>
      <c r="BM4276" s="165"/>
      <c r="BN4276" s="165"/>
      <c r="BO4276" s="165"/>
      <c r="BP4276" s="165"/>
      <c r="BQ4276" s="165"/>
      <c r="BS4276" s="6"/>
      <c r="BT4276" s="11"/>
      <c r="BU4276" s="6"/>
      <c r="BV4276" s="6"/>
    </row>
    <row r="4277" spans="1:74" ht="15.75" x14ac:dyDescent="0.25">
      <c r="A4277" s="52" t="s">
        <v>1422</v>
      </c>
      <c r="B4277" s="56"/>
      <c r="C4277" s="7" t="s">
        <v>118</v>
      </c>
      <c r="D4277" s="7" t="s">
        <v>6559</v>
      </c>
      <c r="E4277" s="7"/>
      <c r="F4277" s="64"/>
      <c r="G4277" s="6"/>
      <c r="H4277" s="6"/>
      <c r="I4277" s="10" t="s">
        <v>110</v>
      </c>
      <c r="J4277" s="11" t="s">
        <v>3428</v>
      </c>
      <c r="K4277" s="194" t="s">
        <v>510</v>
      </c>
      <c r="L4277" s="176"/>
      <c r="M4277" s="176">
        <v>1000</v>
      </c>
      <c r="N4277" s="80" t="s">
        <v>6855</v>
      </c>
      <c r="O4277" s="162"/>
      <c r="P4277" s="80" t="s">
        <v>3988</v>
      </c>
      <c r="Q4277" s="80"/>
      <c r="R4277" s="80"/>
      <c r="S4277" s="163"/>
      <c r="T4277" s="213"/>
      <c r="U4277" s="162"/>
      <c r="V4277" s="164"/>
      <c r="W4277" s="12" t="str">
        <f t="shared" si="870"/>
        <v>Mqtt1</v>
      </c>
      <c r="X4277" s="196" t="s">
        <v>10678</v>
      </c>
      <c r="Y4277" s="6" t="str">
        <f t="shared" si="873"/>
        <v>marpower/power-tag/welding-socket-lazarette</v>
      </c>
      <c r="Z4277" s="103" t="str" cm="1">
        <f t="array" ref="Z4277">IF(COUNTIF(N4277,"spare"),"","$."&amp;_xlfn.REGEXEXTRACT(J4277,"^PT\d+[FQ]\d+_(.*)", 2))</f>
        <v>$.RMS_Current_Phase_Neut</v>
      </c>
      <c r="AA4277" s="12">
        <f t="shared" si="879"/>
        <v>47</v>
      </c>
      <c r="AB4277" s="6" t="s">
        <v>195</v>
      </c>
      <c r="AC4277" s="103">
        <v>3006</v>
      </c>
      <c r="AJ4277" s="80"/>
      <c r="AK4277" s="113" t="s">
        <v>1423</v>
      </c>
      <c r="AN4277" s="80"/>
      <c r="AO4277" s="80"/>
      <c r="AP4277" s="80"/>
      <c r="AQ4277" s="80"/>
      <c r="AR4277" s="127"/>
      <c r="AS4277" s="80"/>
      <c r="AT4277" s="7"/>
      <c r="AU4277" s="7"/>
      <c r="AV4277" s="165"/>
      <c r="AW4277" s="166"/>
      <c r="AX4277" s="137"/>
      <c r="AY4277" s="147"/>
      <c r="AZ4277" s="167"/>
      <c r="BA4277" s="167"/>
      <c r="BB4277" s="147" t="str">
        <f t="shared" si="878"/>
        <v/>
      </c>
      <c r="BC4277" s="168"/>
      <c r="BD4277" s="165"/>
      <c r="BE4277" s="165"/>
      <c r="BF4277" s="165"/>
      <c r="BG4277" s="165"/>
      <c r="BH4277" s="165"/>
      <c r="BI4277" s="165"/>
      <c r="BJ4277" s="165"/>
      <c r="BK4277" s="165"/>
      <c r="BL4277" s="165"/>
      <c r="BM4277" s="165"/>
      <c r="BN4277" s="165"/>
      <c r="BO4277" s="165"/>
      <c r="BP4277" s="165"/>
      <c r="BQ4277" s="165"/>
      <c r="BS4277" s="6"/>
      <c r="BT4277" s="11"/>
      <c r="BU4277" s="6"/>
      <c r="BV4277" s="6"/>
    </row>
    <row r="4278" spans="1:74" ht="15.75" x14ac:dyDescent="0.25">
      <c r="A4278" s="52" t="s">
        <v>1422</v>
      </c>
      <c r="B4278" s="56"/>
      <c r="C4278" s="7" t="s">
        <v>118</v>
      </c>
      <c r="D4278" s="7" t="s">
        <v>6559</v>
      </c>
      <c r="E4278" s="7"/>
      <c r="F4278" s="64"/>
      <c r="G4278" s="6"/>
      <c r="H4278" s="6"/>
      <c r="I4278" s="10" t="s">
        <v>110</v>
      </c>
      <c r="J4278" s="11" t="s">
        <v>8375</v>
      </c>
      <c r="K4278" s="194" t="s">
        <v>510</v>
      </c>
      <c r="L4278" s="176"/>
      <c r="M4278" s="176">
        <v>1000</v>
      </c>
      <c r="N4278" s="80" t="s">
        <v>6855</v>
      </c>
      <c r="O4278" s="162"/>
      <c r="P4278" s="80" t="s">
        <v>3989</v>
      </c>
      <c r="Q4278" s="80"/>
      <c r="R4278" s="80"/>
      <c r="S4278" s="163"/>
      <c r="T4278" s="213"/>
      <c r="U4278" s="162"/>
      <c r="V4278" s="164"/>
      <c r="W4278" s="12" t="str">
        <f t="shared" si="870"/>
        <v>Mqtt1</v>
      </c>
      <c r="X4278" s="196" t="s">
        <v>10678</v>
      </c>
      <c r="Y4278" s="6" t="str">
        <f t="shared" si="873"/>
        <v>marpower/power-tag/welding-socket-lazarette</v>
      </c>
      <c r="Z4278" s="103" t="str" cm="1">
        <f t="array" ref="Z4278">IF(COUNTIF(N4278,"spare"),"","$."&amp;_xlfn.REGEXEXTRACT(J4278,"^PT\d+[FQ]\d+_(.*)", 2))</f>
        <v>$.RMS_Voltage_A_N</v>
      </c>
      <c r="AA4278" s="12">
        <f t="shared" si="879"/>
        <v>47</v>
      </c>
      <c r="AB4278" s="6" t="s">
        <v>195</v>
      </c>
      <c r="AC4278" s="103">
        <v>3028</v>
      </c>
      <c r="AJ4278" s="80"/>
      <c r="AK4278" s="113" t="s">
        <v>1424</v>
      </c>
      <c r="AN4278" s="80"/>
      <c r="AO4278" s="80"/>
      <c r="AP4278" s="80"/>
      <c r="AQ4278" s="80"/>
      <c r="AR4278" s="127"/>
      <c r="AS4278" s="80"/>
      <c r="AT4278" s="7"/>
      <c r="AU4278" s="7"/>
      <c r="AV4278" s="165"/>
      <c r="AW4278" s="166"/>
      <c r="AX4278" s="137"/>
      <c r="AY4278" s="147"/>
      <c r="AZ4278" s="167"/>
      <c r="BA4278" s="167"/>
      <c r="BB4278" s="147" t="str">
        <f t="shared" si="878"/>
        <v/>
      </c>
      <c r="BC4278" s="168"/>
      <c r="BD4278" s="165"/>
      <c r="BE4278" s="165"/>
      <c r="BF4278" s="165"/>
      <c r="BG4278" s="165"/>
      <c r="BH4278" s="165"/>
      <c r="BI4278" s="165"/>
      <c r="BJ4278" s="165"/>
      <c r="BK4278" s="165"/>
      <c r="BL4278" s="165"/>
      <c r="BM4278" s="165"/>
      <c r="BN4278" s="165"/>
      <c r="BO4278" s="165"/>
      <c r="BP4278" s="165"/>
      <c r="BQ4278" s="165"/>
      <c r="BS4278" s="6"/>
      <c r="BT4278" s="11"/>
      <c r="BU4278" s="6"/>
      <c r="BV4278" s="6"/>
    </row>
    <row r="4279" spans="1:74" ht="15.75" x14ac:dyDescent="0.25">
      <c r="A4279" s="52" t="s">
        <v>1422</v>
      </c>
      <c r="B4279" s="56"/>
      <c r="C4279" s="7" t="s">
        <v>118</v>
      </c>
      <c r="D4279" s="7" t="s">
        <v>6559</v>
      </c>
      <c r="E4279" s="7"/>
      <c r="F4279" s="64"/>
      <c r="G4279" s="6"/>
      <c r="H4279" s="6"/>
      <c r="I4279" s="10" t="s">
        <v>110</v>
      </c>
      <c r="J4279" s="11" t="s">
        <v>8552</v>
      </c>
      <c r="K4279" s="194" t="s">
        <v>510</v>
      </c>
      <c r="L4279" s="176"/>
      <c r="M4279" s="176">
        <v>1000</v>
      </c>
      <c r="N4279" s="80" t="s">
        <v>6855</v>
      </c>
      <c r="O4279" s="162"/>
      <c r="P4279" s="80" t="s">
        <v>3990</v>
      </c>
      <c r="Q4279" s="80"/>
      <c r="R4279" s="80"/>
      <c r="S4279" s="163"/>
      <c r="T4279" s="213"/>
      <c r="U4279" s="162"/>
      <c r="V4279" s="164"/>
      <c r="W4279" s="12" t="str">
        <f t="shared" si="870"/>
        <v>Mqtt1</v>
      </c>
      <c r="X4279" s="196" t="s">
        <v>10678</v>
      </c>
      <c r="Y4279" s="6" t="str">
        <f t="shared" si="873"/>
        <v>marpower/power-tag/welding-socket-lazarette</v>
      </c>
      <c r="Z4279" s="103" t="str" cm="1">
        <f t="array" ref="Z4279">IF(COUNTIF(N4279,"spare"),"","$."&amp;_xlfn.REGEXEXTRACT(J4279,"^PT\d+[FQ]\d+_(.*)", 2))</f>
        <v>$.RMS_Voltage_B_N</v>
      </c>
      <c r="AA4279" s="12">
        <f t="shared" si="879"/>
        <v>47</v>
      </c>
      <c r="AB4279" s="6" t="s">
        <v>195</v>
      </c>
      <c r="AC4279" s="103">
        <v>3030</v>
      </c>
      <c r="AJ4279" s="80"/>
      <c r="AK4279" s="113" t="s">
        <v>1424</v>
      </c>
      <c r="AN4279" s="80"/>
      <c r="AO4279" s="80"/>
      <c r="AP4279" s="80"/>
      <c r="AQ4279" s="80"/>
      <c r="AR4279" s="127"/>
      <c r="AS4279" s="80"/>
      <c r="AT4279" s="7"/>
      <c r="AU4279" s="7"/>
      <c r="AV4279" s="165"/>
      <c r="AW4279" s="166"/>
      <c r="AX4279" s="137"/>
      <c r="AY4279" s="147"/>
      <c r="AZ4279" s="167"/>
      <c r="BA4279" s="167"/>
      <c r="BB4279" s="147" t="str">
        <f t="shared" si="878"/>
        <v/>
      </c>
      <c r="BC4279" s="168"/>
      <c r="BD4279" s="165"/>
      <c r="BE4279" s="165"/>
      <c r="BF4279" s="165"/>
      <c r="BG4279" s="165"/>
      <c r="BH4279" s="165"/>
      <c r="BI4279" s="165"/>
      <c r="BJ4279" s="165"/>
      <c r="BK4279" s="165"/>
      <c r="BL4279" s="165"/>
      <c r="BM4279" s="165"/>
      <c r="BN4279" s="165"/>
      <c r="BO4279" s="165"/>
      <c r="BP4279" s="165"/>
      <c r="BQ4279" s="165"/>
      <c r="BS4279" s="6"/>
      <c r="BT4279" s="11"/>
      <c r="BU4279" s="6"/>
      <c r="BV4279" s="6"/>
    </row>
    <row r="4280" spans="1:74" ht="15.75" x14ac:dyDescent="0.25">
      <c r="A4280" s="52" t="s">
        <v>1422</v>
      </c>
      <c r="B4280" s="56"/>
      <c r="C4280" s="7" t="s">
        <v>118</v>
      </c>
      <c r="D4280" s="7" t="s">
        <v>6559</v>
      </c>
      <c r="E4280" s="7"/>
      <c r="F4280" s="64"/>
      <c r="G4280" s="6"/>
      <c r="H4280" s="6"/>
      <c r="I4280" s="10" t="s">
        <v>110</v>
      </c>
      <c r="J4280" s="11" t="s">
        <v>8729</v>
      </c>
      <c r="K4280" s="194" t="s">
        <v>510</v>
      </c>
      <c r="L4280" s="176"/>
      <c r="M4280" s="176">
        <v>1000</v>
      </c>
      <c r="N4280" s="80" t="s">
        <v>6855</v>
      </c>
      <c r="O4280" s="162"/>
      <c r="P4280" s="80" t="s">
        <v>3991</v>
      </c>
      <c r="Q4280" s="80"/>
      <c r="R4280" s="80"/>
      <c r="S4280" s="163"/>
      <c r="T4280" s="213"/>
      <c r="U4280" s="162"/>
      <c r="V4280" s="164"/>
      <c r="W4280" s="12" t="str">
        <f t="shared" si="870"/>
        <v>Mqtt1</v>
      </c>
      <c r="X4280" s="196" t="s">
        <v>10678</v>
      </c>
      <c r="Y4280" s="6" t="str">
        <f t="shared" si="873"/>
        <v>marpower/power-tag/welding-socket-lazarette</v>
      </c>
      <c r="Z4280" s="103" t="str" cm="1">
        <f t="array" ref="Z4280">IF(COUNTIF(N4280,"spare"),"","$."&amp;_xlfn.REGEXEXTRACT(J4280,"^PT\d+[FQ]\d+_(.*)", 2))</f>
        <v>$.RMS_Voltage_C_N</v>
      </c>
      <c r="AA4280" s="12">
        <f t="shared" si="879"/>
        <v>47</v>
      </c>
      <c r="AB4280" s="6" t="s">
        <v>195</v>
      </c>
      <c r="AC4280" s="103">
        <v>3032</v>
      </c>
      <c r="AJ4280" s="80"/>
      <c r="AK4280" s="113" t="s">
        <v>1424</v>
      </c>
      <c r="AN4280" s="80"/>
      <c r="AO4280" s="80"/>
      <c r="AP4280" s="80"/>
      <c r="AQ4280" s="80"/>
      <c r="AR4280" s="127"/>
      <c r="AS4280" s="80"/>
      <c r="AT4280" s="7"/>
      <c r="AU4280" s="7"/>
      <c r="AV4280" s="165"/>
      <c r="AW4280" s="166"/>
      <c r="AX4280" s="137"/>
      <c r="AY4280" s="147"/>
      <c r="AZ4280" s="167"/>
      <c r="BA4280" s="167"/>
      <c r="BB4280" s="147" t="str">
        <f t="shared" si="878"/>
        <v/>
      </c>
      <c r="BC4280" s="168"/>
      <c r="BD4280" s="165"/>
      <c r="BE4280" s="165"/>
      <c r="BF4280" s="165"/>
      <c r="BG4280" s="165"/>
      <c r="BH4280" s="165"/>
      <c r="BI4280" s="165"/>
      <c r="BJ4280" s="165"/>
      <c r="BK4280" s="165"/>
      <c r="BL4280" s="165"/>
      <c r="BM4280" s="165"/>
      <c r="BN4280" s="165"/>
      <c r="BO4280" s="165"/>
      <c r="BP4280" s="165"/>
      <c r="BQ4280" s="165"/>
      <c r="BS4280" s="6"/>
      <c r="BT4280" s="11"/>
      <c r="BU4280" s="6"/>
      <c r="BV4280" s="6"/>
    </row>
    <row r="4281" spans="1:74" ht="15.75" x14ac:dyDescent="0.25">
      <c r="A4281" s="52" t="s">
        <v>1422</v>
      </c>
      <c r="B4281" s="56"/>
      <c r="C4281" s="7" t="s">
        <v>118</v>
      </c>
      <c r="D4281" s="7" t="s">
        <v>6559</v>
      </c>
      <c r="E4281" s="7"/>
      <c r="F4281" s="64"/>
      <c r="G4281" s="6"/>
      <c r="H4281" s="6"/>
      <c r="I4281" s="10" t="s">
        <v>110</v>
      </c>
      <c r="J4281" s="11" t="s">
        <v>3429</v>
      </c>
      <c r="K4281" s="194" t="s">
        <v>510</v>
      </c>
      <c r="L4281" s="176"/>
      <c r="M4281" s="176">
        <v>1000</v>
      </c>
      <c r="N4281" s="80" t="s">
        <v>6855</v>
      </c>
      <c r="O4281" s="162"/>
      <c r="P4281" s="80" t="s">
        <v>3992</v>
      </c>
      <c r="Q4281" s="80"/>
      <c r="R4281" s="80"/>
      <c r="S4281" s="163"/>
      <c r="T4281" s="213"/>
      <c r="U4281" s="162"/>
      <c r="V4281" s="164"/>
      <c r="W4281" s="12" t="str">
        <f t="shared" si="870"/>
        <v>Mqtt1</v>
      </c>
      <c r="X4281" s="196" t="s">
        <v>10678</v>
      </c>
      <c r="Y4281" s="6" t="str">
        <f t="shared" si="873"/>
        <v>marpower/power-tag/welding-socket-lazarette</v>
      </c>
      <c r="Z4281" s="103" t="str" cm="1">
        <f t="array" ref="Z4281">IF(COUNTIF(N4281,"spare"),"","$."&amp;_xlfn.REGEXEXTRACT(J4281,"^PT\d+[FQ]\d+_(.*)", 2))</f>
        <v>$.Active_Power_Phase_A</v>
      </c>
      <c r="AA4281" s="12">
        <f t="shared" si="879"/>
        <v>47</v>
      </c>
      <c r="AB4281" s="6" t="s">
        <v>195</v>
      </c>
      <c r="AC4281" s="103">
        <v>3054</v>
      </c>
      <c r="AJ4281" s="80"/>
      <c r="AK4281" s="113" t="s">
        <v>1425</v>
      </c>
      <c r="AN4281" s="80"/>
      <c r="AO4281" s="80"/>
      <c r="AP4281" s="80"/>
      <c r="AQ4281" s="80"/>
      <c r="AR4281" s="127"/>
      <c r="AS4281" s="80"/>
      <c r="AT4281" s="7"/>
      <c r="AU4281" s="7"/>
      <c r="AV4281" s="165"/>
      <c r="AW4281" s="166"/>
      <c r="AX4281" s="137"/>
      <c r="AY4281" s="147"/>
      <c r="AZ4281" s="167"/>
      <c r="BA4281" s="167"/>
      <c r="BB4281" s="147" t="str">
        <f t="shared" si="878"/>
        <v/>
      </c>
      <c r="BC4281" s="168"/>
      <c r="BD4281" s="165"/>
      <c r="BE4281" s="165"/>
      <c r="BF4281" s="165"/>
      <c r="BG4281" s="165"/>
      <c r="BH4281" s="165"/>
      <c r="BI4281" s="165"/>
      <c r="BJ4281" s="165"/>
      <c r="BK4281" s="165"/>
      <c r="BL4281" s="165"/>
      <c r="BM4281" s="165"/>
      <c r="BN4281" s="165"/>
      <c r="BO4281" s="165"/>
      <c r="BP4281" s="165"/>
      <c r="BQ4281" s="165"/>
      <c r="BS4281" s="6"/>
      <c r="BT4281" s="11"/>
      <c r="BU4281" s="6"/>
      <c r="BV4281" s="6"/>
    </row>
    <row r="4282" spans="1:74" ht="15.75" x14ac:dyDescent="0.25">
      <c r="A4282" s="52" t="s">
        <v>1422</v>
      </c>
      <c r="B4282" s="56"/>
      <c r="C4282" s="7" t="s">
        <v>118</v>
      </c>
      <c r="D4282" s="7" t="s">
        <v>6559</v>
      </c>
      <c r="E4282" s="7"/>
      <c r="F4282" s="64"/>
      <c r="G4282" s="6"/>
      <c r="H4282" s="6"/>
      <c r="I4282" s="10" t="s">
        <v>110</v>
      </c>
      <c r="J4282" s="11" t="s">
        <v>3430</v>
      </c>
      <c r="K4282" s="194" t="s">
        <v>510</v>
      </c>
      <c r="L4282" s="176"/>
      <c r="M4282" s="176">
        <v>1000</v>
      </c>
      <c r="N4282" s="80" t="s">
        <v>6855</v>
      </c>
      <c r="O4282" s="162"/>
      <c r="P4282" s="80" t="s">
        <v>3993</v>
      </c>
      <c r="Q4282" s="80"/>
      <c r="R4282" s="80"/>
      <c r="S4282" s="163"/>
      <c r="T4282" s="213"/>
      <c r="U4282" s="162"/>
      <c r="V4282" s="164"/>
      <c r="W4282" s="12" t="str">
        <f t="shared" si="870"/>
        <v>Mqtt1</v>
      </c>
      <c r="X4282" s="196" t="s">
        <v>10678</v>
      </c>
      <c r="Y4282" s="6" t="str">
        <f t="shared" si="873"/>
        <v>marpower/power-tag/welding-socket-lazarette</v>
      </c>
      <c r="Z4282" s="103" t="str" cm="1">
        <f t="array" ref="Z4282">IF(COUNTIF(N4282,"spare"),"","$."&amp;_xlfn.REGEXEXTRACT(J4282,"^PT\d+[FQ]\d+_(.*)", 2))</f>
        <v>$.Active_Power_Phase_B</v>
      </c>
      <c r="AA4282" s="12">
        <f t="shared" si="879"/>
        <v>47</v>
      </c>
      <c r="AB4282" s="6" t="s">
        <v>195</v>
      </c>
      <c r="AC4282" s="103">
        <v>3056</v>
      </c>
      <c r="AJ4282" s="80"/>
      <c r="AK4282" s="113" t="s">
        <v>1425</v>
      </c>
      <c r="AN4282" s="80"/>
      <c r="AO4282" s="80"/>
      <c r="AP4282" s="80"/>
      <c r="AQ4282" s="80"/>
      <c r="AR4282" s="127"/>
      <c r="AS4282" s="80"/>
      <c r="AT4282" s="7"/>
      <c r="AU4282" s="7"/>
      <c r="AV4282" s="165"/>
      <c r="AW4282" s="166"/>
      <c r="AX4282" s="137"/>
      <c r="AY4282" s="147"/>
      <c r="AZ4282" s="167"/>
      <c r="BA4282" s="167"/>
      <c r="BB4282" s="147" t="str">
        <f t="shared" si="878"/>
        <v/>
      </c>
      <c r="BC4282" s="168"/>
      <c r="BD4282" s="165"/>
      <c r="BE4282" s="165"/>
      <c r="BF4282" s="165"/>
      <c r="BG4282" s="165"/>
      <c r="BH4282" s="165"/>
      <c r="BI4282" s="165"/>
      <c r="BJ4282" s="165"/>
      <c r="BK4282" s="165"/>
      <c r="BL4282" s="165"/>
      <c r="BM4282" s="165"/>
      <c r="BN4282" s="165"/>
      <c r="BO4282" s="165"/>
      <c r="BP4282" s="165"/>
      <c r="BQ4282" s="165"/>
      <c r="BS4282" s="6"/>
      <c r="BT4282" s="11"/>
      <c r="BU4282" s="6"/>
      <c r="BV4282" s="6"/>
    </row>
    <row r="4283" spans="1:74" ht="15.75" x14ac:dyDescent="0.25">
      <c r="A4283" s="52" t="s">
        <v>1422</v>
      </c>
      <c r="B4283" s="56"/>
      <c r="C4283" s="7" t="s">
        <v>118</v>
      </c>
      <c r="D4283" s="7" t="s">
        <v>6559</v>
      </c>
      <c r="E4283" s="7"/>
      <c r="F4283" s="64"/>
      <c r="G4283" s="6"/>
      <c r="H4283" s="6"/>
      <c r="I4283" s="10" t="s">
        <v>110</v>
      </c>
      <c r="J4283" s="11" t="s">
        <v>3431</v>
      </c>
      <c r="K4283" s="194" t="s">
        <v>510</v>
      </c>
      <c r="L4283" s="176"/>
      <c r="M4283" s="176">
        <v>1000</v>
      </c>
      <c r="N4283" s="80" t="s">
        <v>6855</v>
      </c>
      <c r="O4283" s="162"/>
      <c r="P4283" s="80" t="s">
        <v>3994</v>
      </c>
      <c r="Q4283" s="80"/>
      <c r="R4283" s="80"/>
      <c r="S4283" s="163"/>
      <c r="T4283" s="213"/>
      <c r="U4283" s="162"/>
      <c r="V4283" s="164"/>
      <c r="W4283" s="12" t="str">
        <f t="shared" si="870"/>
        <v>Mqtt1</v>
      </c>
      <c r="X4283" s="196" t="s">
        <v>10678</v>
      </c>
      <c r="Y4283" s="6" t="str">
        <f t="shared" si="873"/>
        <v>marpower/power-tag/welding-socket-lazarette</v>
      </c>
      <c r="Z4283" s="103" t="str" cm="1">
        <f t="array" ref="Z4283">IF(COUNTIF(N4283,"spare"),"","$."&amp;_xlfn.REGEXEXTRACT(J4283,"^PT\d+[FQ]\d+_(.*)", 2))</f>
        <v>$.Active_Power_Phase_C</v>
      </c>
      <c r="AA4283" s="12">
        <f t="shared" si="879"/>
        <v>47</v>
      </c>
      <c r="AB4283" s="6" t="s">
        <v>195</v>
      </c>
      <c r="AC4283" s="103">
        <v>3058</v>
      </c>
      <c r="AJ4283" s="80"/>
      <c r="AK4283" s="113" t="s">
        <v>1425</v>
      </c>
      <c r="AN4283" s="80"/>
      <c r="AO4283" s="80"/>
      <c r="AP4283" s="80"/>
      <c r="AQ4283" s="80"/>
      <c r="AR4283" s="127"/>
      <c r="AS4283" s="80"/>
      <c r="AT4283" s="7"/>
      <c r="AU4283" s="7"/>
      <c r="AV4283" s="165"/>
      <c r="AW4283" s="166"/>
      <c r="AX4283" s="137"/>
      <c r="AY4283" s="147"/>
      <c r="AZ4283" s="167"/>
      <c r="BA4283" s="167"/>
      <c r="BB4283" s="147" t="str">
        <f t="shared" si="878"/>
        <v/>
      </c>
      <c r="BC4283" s="168"/>
      <c r="BD4283" s="165"/>
      <c r="BE4283" s="165"/>
      <c r="BF4283" s="165"/>
      <c r="BG4283" s="165"/>
      <c r="BH4283" s="165"/>
      <c r="BI4283" s="165"/>
      <c r="BJ4283" s="165"/>
      <c r="BK4283" s="165"/>
      <c r="BL4283" s="165"/>
      <c r="BM4283" s="165"/>
      <c r="BN4283" s="165"/>
      <c r="BO4283" s="165"/>
      <c r="BP4283" s="165"/>
      <c r="BQ4283" s="165"/>
      <c r="BS4283" s="6"/>
      <c r="BT4283" s="11"/>
      <c r="BU4283" s="6"/>
      <c r="BV4283" s="6"/>
    </row>
    <row r="4284" spans="1:74" ht="15.75" x14ac:dyDescent="0.25">
      <c r="A4284" s="52" t="s">
        <v>1422</v>
      </c>
      <c r="B4284" s="56"/>
      <c r="C4284" s="7" t="s">
        <v>118</v>
      </c>
      <c r="D4284" s="7" t="s">
        <v>6559</v>
      </c>
      <c r="E4284" s="7"/>
      <c r="F4284" s="64"/>
      <c r="G4284" s="6"/>
      <c r="H4284" s="6"/>
      <c r="I4284" s="10" t="s">
        <v>110</v>
      </c>
      <c r="J4284" s="11" t="s">
        <v>3432</v>
      </c>
      <c r="K4284" s="194" t="s">
        <v>510</v>
      </c>
      <c r="L4284" s="176"/>
      <c r="M4284" s="176">
        <v>1000</v>
      </c>
      <c r="N4284" s="80" t="s">
        <v>6855</v>
      </c>
      <c r="O4284" s="162"/>
      <c r="P4284" s="80" t="s">
        <v>3995</v>
      </c>
      <c r="Q4284" s="80"/>
      <c r="R4284" s="80"/>
      <c r="S4284" s="163"/>
      <c r="T4284" s="213"/>
      <c r="U4284" s="162"/>
      <c r="V4284" s="164"/>
      <c r="W4284" s="12" t="str">
        <f t="shared" si="870"/>
        <v>Mqtt1</v>
      </c>
      <c r="X4284" s="196" t="s">
        <v>10678</v>
      </c>
      <c r="Y4284" s="6" t="str">
        <f t="shared" si="873"/>
        <v>marpower/power-tag/welding-socket-lazarette</v>
      </c>
      <c r="Z4284" s="103" t="str" cm="1">
        <f t="array" ref="Z4284">IF(COUNTIF(N4284,"spare"),"","$."&amp;_xlfn.REGEXEXTRACT(J4284,"^PT\d+[FQ]\d+_(.*)", 2))</f>
        <v>$.Total_Active_Power</v>
      </c>
      <c r="AA4284" s="12">
        <f t="shared" si="879"/>
        <v>47</v>
      </c>
      <c r="AB4284" s="6" t="s">
        <v>195</v>
      </c>
      <c r="AC4284" s="103">
        <v>3060</v>
      </c>
      <c r="AJ4284" s="80"/>
      <c r="AK4284" s="113" t="s">
        <v>1425</v>
      </c>
      <c r="AN4284" s="80"/>
      <c r="AO4284" s="80"/>
      <c r="AP4284" s="80"/>
      <c r="AQ4284" s="80"/>
      <c r="AR4284" s="127"/>
      <c r="AS4284" s="80"/>
      <c r="AT4284" s="7"/>
      <c r="AU4284" s="7"/>
      <c r="AV4284" s="165"/>
      <c r="AW4284" s="166"/>
      <c r="AX4284" s="137"/>
      <c r="AY4284" s="147"/>
      <c r="AZ4284" s="167"/>
      <c r="BA4284" s="167"/>
      <c r="BB4284" s="147" t="str">
        <f t="shared" si="878"/>
        <v/>
      </c>
      <c r="BC4284" s="168"/>
      <c r="BD4284" s="165"/>
      <c r="BE4284" s="165"/>
      <c r="BF4284" s="165"/>
      <c r="BG4284" s="165"/>
      <c r="BH4284" s="165"/>
      <c r="BI4284" s="165"/>
      <c r="BJ4284" s="165"/>
      <c r="BK4284" s="165"/>
      <c r="BL4284" s="165"/>
      <c r="BM4284" s="165"/>
      <c r="BN4284" s="165"/>
      <c r="BO4284" s="165"/>
      <c r="BP4284" s="165"/>
      <c r="BQ4284" s="165"/>
      <c r="BS4284" s="6"/>
      <c r="BT4284" s="11"/>
      <c r="BU4284" s="6"/>
      <c r="BV4284" s="6"/>
    </row>
    <row r="4285" spans="1:74" ht="15.75" x14ac:dyDescent="0.25">
      <c r="A4285" s="52" t="s">
        <v>1422</v>
      </c>
      <c r="B4285" s="56"/>
      <c r="C4285" s="7" t="s">
        <v>118</v>
      </c>
      <c r="D4285" s="7" t="s">
        <v>6559</v>
      </c>
      <c r="E4285" s="7"/>
      <c r="F4285" s="64"/>
      <c r="G4285" s="6"/>
      <c r="H4285" s="6"/>
      <c r="I4285" s="10" t="s">
        <v>110</v>
      </c>
      <c r="J4285" s="11" t="s">
        <v>3433</v>
      </c>
      <c r="K4285" s="194" t="s">
        <v>510</v>
      </c>
      <c r="L4285" s="176"/>
      <c r="M4285" s="176">
        <v>1000</v>
      </c>
      <c r="N4285" s="80" t="s">
        <v>6855</v>
      </c>
      <c r="O4285" s="162"/>
      <c r="P4285" s="80" t="s">
        <v>3996</v>
      </c>
      <c r="Q4285" s="80"/>
      <c r="R4285" s="80"/>
      <c r="S4285" s="163"/>
      <c r="T4285" s="213"/>
      <c r="U4285" s="162"/>
      <c r="V4285" s="164"/>
      <c r="W4285" s="12" t="str">
        <f t="shared" si="870"/>
        <v>Mqtt1</v>
      </c>
      <c r="X4285" s="196" t="s">
        <v>10678</v>
      </c>
      <c r="Y4285" s="6" t="str">
        <f t="shared" si="873"/>
        <v>marpower/power-tag/welding-socket-lazarette</v>
      </c>
      <c r="Z4285" s="103" t="str" cm="1">
        <f t="array" ref="Z4285">IF(COUNTIF(N4285,"spare"),"","$."&amp;_xlfn.REGEXEXTRACT(J4285,"^PT\d+[FQ]\d+_(.*)", 2))</f>
        <v>$.Power_Factor_Phase_A</v>
      </c>
      <c r="AA4285" s="12">
        <f t="shared" si="879"/>
        <v>47</v>
      </c>
      <c r="AB4285" s="6" t="s">
        <v>195</v>
      </c>
      <c r="AC4285" s="103">
        <v>3078</v>
      </c>
      <c r="AJ4285" s="80"/>
      <c r="AK4285" s="113" t="s">
        <v>1426</v>
      </c>
      <c r="AN4285" s="80"/>
      <c r="AO4285" s="80"/>
      <c r="AP4285" s="80"/>
      <c r="AQ4285" s="80"/>
      <c r="AR4285" s="127"/>
      <c r="AS4285" s="80"/>
      <c r="AT4285" s="7"/>
      <c r="AU4285" s="7"/>
      <c r="AV4285" s="165"/>
      <c r="AW4285" s="166"/>
      <c r="AX4285" s="137"/>
      <c r="AY4285" s="147"/>
      <c r="AZ4285" s="167"/>
      <c r="BA4285" s="167"/>
      <c r="BB4285" s="147" t="str">
        <f t="shared" si="878"/>
        <v/>
      </c>
      <c r="BC4285" s="168"/>
      <c r="BD4285" s="165"/>
      <c r="BE4285" s="165"/>
      <c r="BF4285" s="165"/>
      <c r="BG4285" s="165"/>
      <c r="BH4285" s="165"/>
      <c r="BI4285" s="165"/>
      <c r="BJ4285" s="165"/>
      <c r="BK4285" s="165"/>
      <c r="BL4285" s="165"/>
      <c r="BM4285" s="165"/>
      <c r="BN4285" s="165"/>
      <c r="BO4285" s="165"/>
      <c r="BP4285" s="165"/>
      <c r="BQ4285" s="165"/>
      <c r="BS4285" s="6"/>
      <c r="BT4285" s="11"/>
      <c r="BU4285" s="6"/>
      <c r="BV4285" s="6"/>
    </row>
    <row r="4286" spans="1:74" ht="15.75" x14ac:dyDescent="0.25">
      <c r="A4286" s="52" t="s">
        <v>1422</v>
      </c>
      <c r="B4286" s="56"/>
      <c r="C4286" s="7" t="s">
        <v>118</v>
      </c>
      <c r="D4286" s="7" t="s">
        <v>6559</v>
      </c>
      <c r="E4286" s="7"/>
      <c r="F4286" s="64"/>
      <c r="G4286" s="6"/>
      <c r="H4286" s="6"/>
      <c r="I4286" s="10" t="s">
        <v>110</v>
      </c>
      <c r="J4286" s="11" t="s">
        <v>3434</v>
      </c>
      <c r="K4286" s="194" t="s">
        <v>510</v>
      </c>
      <c r="L4286" s="176"/>
      <c r="M4286" s="176">
        <v>1000</v>
      </c>
      <c r="N4286" s="80" t="s">
        <v>6855</v>
      </c>
      <c r="O4286" s="162"/>
      <c r="P4286" s="80" t="s">
        <v>3997</v>
      </c>
      <c r="Q4286" s="80"/>
      <c r="R4286" s="80"/>
      <c r="S4286" s="163"/>
      <c r="T4286" s="213"/>
      <c r="U4286" s="162"/>
      <c r="V4286" s="164"/>
      <c r="W4286" s="12" t="str">
        <f t="shared" si="870"/>
        <v>Mqtt1</v>
      </c>
      <c r="X4286" s="196" t="s">
        <v>10678</v>
      </c>
      <c r="Y4286" s="6" t="str">
        <f t="shared" si="873"/>
        <v>marpower/power-tag/welding-socket-lazarette</v>
      </c>
      <c r="Z4286" s="103" t="str" cm="1">
        <f t="array" ref="Z4286">IF(COUNTIF(N4286,"spare"),"","$."&amp;_xlfn.REGEXEXTRACT(J4286,"^PT\d+[FQ]\d+_(.*)", 2))</f>
        <v>$.Power_Factor_Phase_B</v>
      </c>
      <c r="AA4286" s="12">
        <f t="shared" si="879"/>
        <v>47</v>
      </c>
      <c r="AB4286" s="6" t="s">
        <v>195</v>
      </c>
      <c r="AC4286" s="103">
        <v>3080</v>
      </c>
      <c r="AJ4286" s="80"/>
      <c r="AK4286" s="113" t="s">
        <v>1426</v>
      </c>
      <c r="AN4286" s="80"/>
      <c r="AO4286" s="80"/>
      <c r="AP4286" s="80"/>
      <c r="AQ4286" s="80"/>
      <c r="AR4286" s="127"/>
      <c r="AS4286" s="80"/>
      <c r="AT4286" s="7"/>
      <c r="AU4286" s="7"/>
      <c r="AV4286" s="165"/>
      <c r="AW4286" s="166"/>
      <c r="AX4286" s="137"/>
      <c r="AY4286" s="147"/>
      <c r="AZ4286" s="167"/>
      <c r="BA4286" s="167"/>
      <c r="BB4286" s="147" t="str">
        <f t="shared" si="878"/>
        <v/>
      </c>
      <c r="BC4286" s="168"/>
      <c r="BD4286" s="165"/>
      <c r="BE4286" s="165"/>
      <c r="BF4286" s="165"/>
      <c r="BG4286" s="165"/>
      <c r="BH4286" s="165"/>
      <c r="BI4286" s="165"/>
      <c r="BJ4286" s="165"/>
      <c r="BK4286" s="165"/>
      <c r="BL4286" s="165"/>
      <c r="BM4286" s="165"/>
      <c r="BN4286" s="165"/>
      <c r="BO4286" s="165"/>
      <c r="BP4286" s="165"/>
      <c r="BQ4286" s="165"/>
      <c r="BS4286" s="6"/>
      <c r="BT4286" s="11"/>
      <c r="BU4286" s="6"/>
      <c r="BV4286" s="6"/>
    </row>
    <row r="4287" spans="1:74" ht="15.75" x14ac:dyDescent="0.25">
      <c r="A4287" s="52" t="s">
        <v>1422</v>
      </c>
      <c r="B4287" s="56"/>
      <c r="C4287" s="7" t="s">
        <v>118</v>
      </c>
      <c r="D4287" s="7" t="s">
        <v>6559</v>
      </c>
      <c r="E4287" s="7"/>
      <c r="F4287" s="64"/>
      <c r="G4287" s="6"/>
      <c r="H4287" s="6"/>
      <c r="I4287" s="10" t="s">
        <v>110</v>
      </c>
      <c r="J4287" s="11" t="s">
        <v>3435</v>
      </c>
      <c r="K4287" s="194" t="s">
        <v>510</v>
      </c>
      <c r="L4287" s="176"/>
      <c r="M4287" s="176">
        <v>1000</v>
      </c>
      <c r="N4287" s="80" t="s">
        <v>6855</v>
      </c>
      <c r="O4287" s="162"/>
      <c r="P4287" s="80" t="s">
        <v>3998</v>
      </c>
      <c r="Q4287" s="80"/>
      <c r="R4287" s="80"/>
      <c r="S4287" s="163"/>
      <c r="T4287" s="213"/>
      <c r="U4287" s="162"/>
      <c r="V4287" s="164"/>
      <c r="W4287" s="12" t="str">
        <f t="shared" si="870"/>
        <v>Mqtt1</v>
      </c>
      <c r="X4287" s="196" t="s">
        <v>10678</v>
      </c>
      <c r="Y4287" s="6" t="str">
        <f t="shared" si="873"/>
        <v>marpower/power-tag/welding-socket-lazarette</v>
      </c>
      <c r="Z4287" s="103" t="str" cm="1">
        <f t="array" ref="Z4287">IF(COUNTIF(N4287,"spare"),"","$."&amp;_xlfn.REGEXEXTRACT(J4287,"^PT\d+[FQ]\d+_(.*)", 2))</f>
        <v>$.Power_Factor_Phase_C</v>
      </c>
      <c r="AA4287" s="12">
        <f t="shared" si="879"/>
        <v>47</v>
      </c>
      <c r="AB4287" s="6" t="s">
        <v>195</v>
      </c>
      <c r="AC4287" s="103">
        <v>3082</v>
      </c>
      <c r="AJ4287" s="80"/>
      <c r="AK4287" s="113" t="s">
        <v>1426</v>
      </c>
      <c r="AN4287" s="80"/>
      <c r="AO4287" s="80"/>
      <c r="AP4287" s="80"/>
      <c r="AQ4287" s="80"/>
      <c r="AR4287" s="127"/>
      <c r="AS4287" s="80"/>
      <c r="AT4287" s="7"/>
      <c r="AU4287" s="7"/>
      <c r="AV4287" s="165"/>
      <c r="AW4287" s="166"/>
      <c r="AX4287" s="137"/>
      <c r="AY4287" s="147"/>
      <c r="AZ4287" s="167"/>
      <c r="BA4287" s="167"/>
      <c r="BB4287" s="147" t="str">
        <f t="shared" si="878"/>
        <v/>
      </c>
      <c r="BC4287" s="168"/>
      <c r="BD4287" s="165"/>
      <c r="BE4287" s="165"/>
      <c r="BF4287" s="165"/>
      <c r="BG4287" s="165"/>
      <c r="BH4287" s="165"/>
      <c r="BI4287" s="165"/>
      <c r="BJ4287" s="165"/>
      <c r="BK4287" s="165"/>
      <c r="BL4287" s="165"/>
      <c r="BM4287" s="165"/>
      <c r="BN4287" s="165"/>
      <c r="BO4287" s="165"/>
      <c r="BP4287" s="165"/>
      <c r="BQ4287" s="165"/>
      <c r="BS4287" s="6"/>
      <c r="BT4287" s="11"/>
      <c r="BU4287" s="6"/>
      <c r="BV4287" s="6"/>
    </row>
    <row r="4288" spans="1:74" ht="15.75" x14ac:dyDescent="0.25">
      <c r="A4288" s="52" t="s">
        <v>1422</v>
      </c>
      <c r="B4288" s="56"/>
      <c r="C4288" s="7" t="s">
        <v>118</v>
      </c>
      <c r="D4288" s="7" t="s">
        <v>6559</v>
      </c>
      <c r="E4288" s="7"/>
      <c r="F4288" s="64"/>
      <c r="G4288" s="6"/>
      <c r="H4288" s="6"/>
      <c r="I4288" s="10" t="s">
        <v>110</v>
      </c>
      <c r="J4288" s="11" t="s">
        <v>3436</v>
      </c>
      <c r="K4288" s="194" t="s">
        <v>510</v>
      </c>
      <c r="L4288" s="176"/>
      <c r="M4288" s="176">
        <v>1000</v>
      </c>
      <c r="N4288" s="80" t="s">
        <v>6855</v>
      </c>
      <c r="O4288" s="162"/>
      <c r="P4288" s="80" t="s">
        <v>3999</v>
      </c>
      <c r="Q4288" s="80"/>
      <c r="R4288" s="80"/>
      <c r="S4288" s="163"/>
      <c r="T4288" s="213"/>
      <c r="U4288" s="162"/>
      <c r="V4288" s="164"/>
      <c r="W4288" s="12" t="str">
        <f t="shared" si="870"/>
        <v>Mqtt1</v>
      </c>
      <c r="X4288" s="196" t="s">
        <v>10678</v>
      </c>
      <c r="Y4288" s="6" t="str">
        <f t="shared" si="873"/>
        <v>marpower/power-tag/welding-socket-lazarette</v>
      </c>
      <c r="Z4288" s="103" t="str" cm="1">
        <f t="array" ref="Z4288">IF(COUNTIF(N4288,"spare"),"","$."&amp;_xlfn.REGEXEXTRACT(J4288,"^PT\d+[FQ]\d+_(.*)", 2))</f>
        <v>$.Total_Power_Factor</v>
      </c>
      <c r="AA4288" s="12">
        <f t="shared" si="879"/>
        <v>47</v>
      </c>
      <c r="AB4288" s="6" t="s">
        <v>195</v>
      </c>
      <c r="AC4288" s="103">
        <v>3084</v>
      </c>
      <c r="AJ4288" s="80"/>
      <c r="AK4288" s="113" t="s">
        <v>1426</v>
      </c>
      <c r="AN4288" s="80"/>
      <c r="AO4288" s="80"/>
      <c r="AP4288" s="80"/>
      <c r="AQ4288" s="80"/>
      <c r="AR4288" s="127"/>
      <c r="AS4288" s="80"/>
      <c r="AT4288" s="7"/>
      <c r="AU4288" s="7"/>
      <c r="AV4288" s="165"/>
      <c r="AW4288" s="166"/>
      <c r="AX4288" s="137"/>
      <c r="AY4288" s="147"/>
      <c r="AZ4288" s="167"/>
      <c r="BA4288" s="167"/>
      <c r="BB4288" s="147" t="str">
        <f t="shared" si="878"/>
        <v/>
      </c>
      <c r="BC4288" s="168"/>
      <c r="BD4288" s="165"/>
      <c r="BE4288" s="165"/>
      <c r="BF4288" s="165"/>
      <c r="BG4288" s="165"/>
      <c r="BH4288" s="165"/>
      <c r="BI4288" s="165"/>
      <c r="BJ4288" s="165"/>
      <c r="BK4288" s="165"/>
      <c r="BL4288" s="165"/>
      <c r="BM4288" s="165"/>
      <c r="BN4288" s="165"/>
      <c r="BO4288" s="165"/>
      <c r="BP4288" s="165"/>
      <c r="BQ4288" s="165"/>
      <c r="BS4288" s="6"/>
      <c r="BT4288" s="11"/>
      <c r="BU4288" s="6"/>
      <c r="BV4288" s="6"/>
    </row>
    <row r="4289" spans="1:74" x14ac:dyDescent="0.25">
      <c r="A4289" s="50"/>
      <c r="B4289" s="54" t="s">
        <v>110</v>
      </c>
      <c r="C4289" s="59"/>
      <c r="D4289" s="59"/>
      <c r="E4289" s="59"/>
      <c r="F4289" s="59"/>
      <c r="G4289" s="59"/>
      <c r="H4289" s="59"/>
      <c r="I4289" s="59"/>
      <c r="J4289" s="68"/>
      <c r="K4289" s="50"/>
      <c r="L4289" s="54"/>
      <c r="M4289" s="54"/>
      <c r="N4289" s="54"/>
      <c r="O4289" s="81"/>
      <c r="P4289" s="54" t="s">
        <v>6556</v>
      </c>
      <c r="Q4289" s="54"/>
      <c r="R4289" s="54"/>
      <c r="S4289" s="54"/>
      <c r="T4289" s="151"/>
      <c r="U4289" s="81"/>
      <c r="V4289" s="68"/>
      <c r="W4289" s="50"/>
      <c r="X4289" s="198"/>
      <c r="Y4289" s="54"/>
      <c r="Z4289" s="100"/>
      <c r="AA4289" s="50"/>
      <c r="AB4289" s="54"/>
      <c r="AC4289" s="100"/>
      <c r="AD4289" s="100"/>
      <c r="AE4289" s="68"/>
      <c r="AF4289" s="68"/>
      <c r="AG4289" s="68"/>
      <c r="AH4289" s="68"/>
      <c r="AI4289" s="54"/>
      <c r="AJ4289" s="54"/>
      <c r="AK4289" s="110"/>
      <c r="AL4289" s="110"/>
      <c r="AM4289" s="54"/>
      <c r="AN4289" s="54"/>
      <c r="AO4289" s="54"/>
      <c r="AP4289" s="54"/>
      <c r="AQ4289" s="54"/>
      <c r="AR4289" s="54"/>
      <c r="AS4289" s="54"/>
      <c r="AT4289" s="81"/>
      <c r="AU4289" s="81"/>
      <c r="AV4289" s="81"/>
      <c r="AW4289" s="81"/>
      <c r="AX4289" s="81"/>
      <c r="AY4289" s="81"/>
      <c r="AZ4289" s="81"/>
      <c r="BA4289" s="81"/>
      <c r="BB4289" s="81"/>
      <c r="BC4289" s="81"/>
      <c r="BD4289" s="81"/>
      <c r="BE4289" s="81"/>
      <c r="BF4289" s="150"/>
      <c r="BG4289" s="81"/>
      <c r="BH4289" s="81"/>
      <c r="BI4289" s="81"/>
      <c r="BJ4289" s="150"/>
      <c r="BK4289" s="81"/>
      <c r="BL4289" s="81"/>
      <c r="BM4289" s="81"/>
      <c r="BN4289" s="150"/>
      <c r="BO4289" s="81"/>
      <c r="BP4289" s="81"/>
      <c r="BQ4289" s="81"/>
      <c r="BR4289" s="151"/>
      <c r="BS4289" s="81"/>
      <c r="BT4289" s="150"/>
      <c r="BU4289" s="81"/>
      <c r="BV4289" s="81"/>
    </row>
    <row r="4290" spans="1:74" ht="15.75" x14ac:dyDescent="0.25">
      <c r="A4290" s="52" t="s">
        <v>1422</v>
      </c>
      <c r="B4290" s="56"/>
      <c r="C4290" s="7" t="s">
        <v>118</v>
      </c>
      <c r="D4290" s="7" t="s">
        <v>6560</v>
      </c>
      <c r="E4290" s="7"/>
      <c r="F4290" s="64"/>
      <c r="G4290" s="6"/>
      <c r="H4290" s="6"/>
      <c r="I4290" s="10" t="s">
        <v>110</v>
      </c>
      <c r="J4290" s="11" t="s">
        <v>4016</v>
      </c>
      <c r="K4290" s="194" t="s">
        <v>510</v>
      </c>
      <c r="L4290" s="176"/>
      <c r="M4290" s="176">
        <v>1000</v>
      </c>
      <c r="N4290" s="80" t="s">
        <v>6856</v>
      </c>
      <c r="O4290" s="162"/>
      <c r="P4290" s="80" t="s">
        <v>10326</v>
      </c>
      <c r="Q4290" s="80"/>
      <c r="R4290" s="80"/>
      <c r="S4290" s="163"/>
      <c r="T4290" s="213"/>
      <c r="U4290" s="162"/>
      <c r="V4290" s="164"/>
      <c r="W4290" s="12" t="str">
        <f t="shared" ref="W4290:W4353" si="880">IF(COUNTIF(N4290,"spare"),"","Mqtt1")</f>
        <v>Mqtt1</v>
      </c>
      <c r="X4290" s="196" t="s">
        <v>10679</v>
      </c>
      <c r="Y4290" s="6" t="str">
        <f t="shared" si="873"/>
        <v>marpower/power-tag/spare-pt10f01</v>
      </c>
      <c r="Z4290" s="103" t="str" cm="1">
        <f t="array" ref="Z4290">IF(COUNTIF(N4290,"spare"),"","$."&amp;_xlfn.REGEXEXTRACT(J4290,"^PT\d+[FQ]\d+_(.*)", 2))</f>
        <v>$.RMS_Current_Phase_A</v>
      </c>
      <c r="AA4290" s="12">
        <v>1</v>
      </c>
      <c r="AB4290" s="6" t="s">
        <v>195</v>
      </c>
      <c r="AC4290" s="103">
        <v>3000</v>
      </c>
      <c r="AJ4290" s="80"/>
      <c r="AK4290" s="113" t="s">
        <v>1423</v>
      </c>
      <c r="AN4290" s="80"/>
      <c r="AO4290" s="80"/>
      <c r="AP4290" s="80"/>
      <c r="AQ4290" s="80"/>
      <c r="AR4290" s="127"/>
      <c r="AS4290" s="80"/>
      <c r="AT4290" s="7"/>
      <c r="AU4290" s="7"/>
      <c r="AV4290" s="165"/>
      <c r="AW4290" s="166"/>
      <c r="AX4290" s="137"/>
      <c r="AY4290" s="147"/>
      <c r="AZ4290" s="167"/>
      <c r="BA4290" s="167"/>
      <c r="BB4290" s="147" t="str">
        <f t="shared" ref="BB4290:BB4319" si="881">IF(ISNUMBER(AM4290),"1","")</f>
        <v/>
      </c>
      <c r="BC4290" s="168"/>
      <c r="BD4290" s="165"/>
      <c r="BE4290" s="165"/>
      <c r="BF4290" s="165"/>
      <c r="BG4290" s="165"/>
      <c r="BH4290" s="165"/>
      <c r="BI4290" s="165"/>
      <c r="BJ4290" s="165"/>
      <c r="BK4290" s="165"/>
      <c r="BL4290" s="165"/>
      <c r="BM4290" s="165"/>
      <c r="BN4290" s="165"/>
      <c r="BO4290" s="165"/>
      <c r="BP4290" s="165"/>
      <c r="BQ4290" s="165"/>
      <c r="BS4290" s="6"/>
      <c r="BT4290" s="11"/>
      <c r="BU4290" s="6"/>
      <c r="BV4290" s="6"/>
    </row>
    <row r="4291" spans="1:74" ht="15.75" x14ac:dyDescent="0.25">
      <c r="A4291" s="52" t="s">
        <v>1422</v>
      </c>
      <c r="B4291" s="56"/>
      <c r="C4291" s="7" t="s">
        <v>118</v>
      </c>
      <c r="D4291" s="7" t="s">
        <v>6560</v>
      </c>
      <c r="E4291" s="7"/>
      <c r="F4291" s="64"/>
      <c r="G4291" s="6"/>
      <c r="H4291" s="6"/>
      <c r="I4291" s="10" t="s">
        <v>110</v>
      </c>
      <c r="J4291" s="11" t="s">
        <v>4017</v>
      </c>
      <c r="K4291" s="194" t="s">
        <v>510</v>
      </c>
      <c r="L4291" s="176"/>
      <c r="M4291" s="176">
        <v>1000</v>
      </c>
      <c r="N4291" s="80" t="s">
        <v>6856</v>
      </c>
      <c r="O4291" s="162"/>
      <c r="P4291" s="80" t="s">
        <v>10327</v>
      </c>
      <c r="Q4291" s="80"/>
      <c r="R4291" s="80"/>
      <c r="S4291" s="163"/>
      <c r="T4291" s="213"/>
      <c r="U4291" s="162"/>
      <c r="V4291" s="164"/>
      <c r="W4291" s="12" t="str">
        <f t="shared" si="880"/>
        <v>Mqtt1</v>
      </c>
      <c r="X4291" s="196" t="s">
        <v>10679</v>
      </c>
      <c r="Y4291" s="6" t="str">
        <f t="shared" si="873"/>
        <v>marpower/power-tag/spare-pt10f01</v>
      </c>
      <c r="Z4291" s="103" t="str" cm="1">
        <f t="array" ref="Z4291">IF(COUNTIF(N4291,"spare"),"","$."&amp;_xlfn.REGEXEXTRACT(J4291,"^PT\d+[FQ]\d+_(.*)", 2))</f>
        <v>$.RMS_Current_Phase_B</v>
      </c>
      <c r="AA4291" s="12">
        <v>1</v>
      </c>
      <c r="AB4291" s="6" t="s">
        <v>195</v>
      </c>
      <c r="AC4291" s="103">
        <v>3002</v>
      </c>
      <c r="AJ4291" s="80"/>
      <c r="AK4291" s="113" t="s">
        <v>1423</v>
      </c>
      <c r="AN4291" s="80"/>
      <c r="AO4291" s="80"/>
      <c r="AP4291" s="80"/>
      <c r="AQ4291" s="80"/>
      <c r="AR4291" s="127"/>
      <c r="AS4291" s="80"/>
      <c r="AT4291" s="7"/>
      <c r="AU4291" s="7"/>
      <c r="AV4291" s="165"/>
      <c r="AW4291" s="166"/>
      <c r="AX4291" s="137"/>
      <c r="AY4291" s="147"/>
      <c r="AZ4291" s="167"/>
      <c r="BA4291" s="167"/>
      <c r="BB4291" s="147" t="str">
        <f t="shared" si="881"/>
        <v/>
      </c>
      <c r="BC4291" s="168"/>
      <c r="BD4291" s="165"/>
      <c r="BE4291" s="165"/>
      <c r="BF4291" s="165"/>
      <c r="BG4291" s="165"/>
      <c r="BH4291" s="165"/>
      <c r="BI4291" s="165"/>
      <c r="BJ4291" s="165"/>
      <c r="BK4291" s="165"/>
      <c r="BL4291" s="165"/>
      <c r="BM4291" s="165"/>
      <c r="BN4291" s="165"/>
      <c r="BO4291" s="165"/>
      <c r="BP4291" s="165"/>
      <c r="BQ4291" s="165"/>
      <c r="BS4291" s="6"/>
      <c r="BT4291" s="11"/>
      <c r="BU4291" s="6"/>
      <c r="BV4291" s="6"/>
    </row>
    <row r="4292" spans="1:74" ht="15.75" x14ac:dyDescent="0.25">
      <c r="A4292" s="52" t="s">
        <v>1422</v>
      </c>
      <c r="B4292" s="56"/>
      <c r="C4292" s="7" t="s">
        <v>118</v>
      </c>
      <c r="D4292" s="7" t="s">
        <v>6560</v>
      </c>
      <c r="E4292" s="7"/>
      <c r="F4292" s="64"/>
      <c r="G4292" s="6"/>
      <c r="H4292" s="6"/>
      <c r="I4292" s="10" t="s">
        <v>110</v>
      </c>
      <c r="J4292" s="11" t="s">
        <v>4018</v>
      </c>
      <c r="K4292" s="194" t="s">
        <v>510</v>
      </c>
      <c r="L4292" s="176"/>
      <c r="M4292" s="176">
        <v>1000</v>
      </c>
      <c r="N4292" s="80" t="s">
        <v>6856</v>
      </c>
      <c r="O4292" s="162"/>
      <c r="P4292" s="80" t="s">
        <v>10328</v>
      </c>
      <c r="Q4292" s="80"/>
      <c r="R4292" s="80"/>
      <c r="S4292" s="163"/>
      <c r="T4292" s="213"/>
      <c r="U4292" s="162"/>
      <c r="V4292" s="164"/>
      <c r="W4292" s="12" t="str">
        <f t="shared" si="880"/>
        <v>Mqtt1</v>
      </c>
      <c r="X4292" s="196" t="s">
        <v>10679</v>
      </c>
      <c r="Y4292" s="6" t="str">
        <f t="shared" si="873"/>
        <v>marpower/power-tag/spare-pt10f01</v>
      </c>
      <c r="Z4292" s="103" t="str" cm="1">
        <f t="array" ref="Z4292">IF(COUNTIF(N4292,"spare"),"","$."&amp;_xlfn.REGEXEXTRACT(J4292,"^PT\d+[FQ]\d+_(.*)", 2))</f>
        <v>$.RMS_Current_Phase_C</v>
      </c>
      <c r="AA4292" s="12">
        <v>1</v>
      </c>
      <c r="AB4292" s="6" t="s">
        <v>195</v>
      </c>
      <c r="AC4292" s="103">
        <v>3004</v>
      </c>
      <c r="AJ4292" s="80"/>
      <c r="AK4292" s="113" t="s">
        <v>1423</v>
      </c>
      <c r="AN4292" s="80"/>
      <c r="AO4292" s="80"/>
      <c r="AP4292" s="80"/>
      <c r="AQ4292" s="80"/>
      <c r="AR4292" s="127"/>
      <c r="AS4292" s="80"/>
      <c r="AT4292" s="7"/>
      <c r="AU4292" s="7"/>
      <c r="AV4292" s="165"/>
      <c r="AW4292" s="166"/>
      <c r="AX4292" s="137"/>
      <c r="AY4292" s="147"/>
      <c r="AZ4292" s="167"/>
      <c r="BA4292" s="167"/>
      <c r="BB4292" s="147" t="str">
        <f t="shared" si="881"/>
        <v/>
      </c>
      <c r="BC4292" s="168"/>
      <c r="BD4292" s="165"/>
      <c r="BE4292" s="165"/>
      <c r="BF4292" s="165"/>
      <c r="BG4292" s="165"/>
      <c r="BH4292" s="165"/>
      <c r="BI4292" s="165"/>
      <c r="BJ4292" s="165"/>
      <c r="BK4292" s="165"/>
      <c r="BL4292" s="165"/>
      <c r="BM4292" s="165"/>
      <c r="BN4292" s="165"/>
      <c r="BO4292" s="165"/>
      <c r="BP4292" s="165"/>
      <c r="BQ4292" s="165"/>
      <c r="BS4292" s="6"/>
      <c r="BT4292" s="11"/>
      <c r="BU4292" s="6"/>
      <c r="BV4292" s="6"/>
    </row>
    <row r="4293" spans="1:74" ht="15.75" x14ac:dyDescent="0.25">
      <c r="A4293" s="52" t="s">
        <v>1422</v>
      </c>
      <c r="B4293" s="56"/>
      <c r="C4293" s="7" t="s">
        <v>118</v>
      </c>
      <c r="D4293" s="7" t="s">
        <v>6560</v>
      </c>
      <c r="E4293" s="7"/>
      <c r="F4293" s="64"/>
      <c r="G4293" s="6"/>
      <c r="H4293" s="6"/>
      <c r="I4293" s="10" t="s">
        <v>110</v>
      </c>
      <c r="J4293" s="11" t="s">
        <v>4019</v>
      </c>
      <c r="K4293" s="194" t="s">
        <v>510</v>
      </c>
      <c r="L4293" s="176"/>
      <c r="M4293" s="176">
        <v>1000</v>
      </c>
      <c r="N4293" s="80" t="s">
        <v>6856</v>
      </c>
      <c r="O4293" s="162"/>
      <c r="P4293" s="80" t="s">
        <v>10329</v>
      </c>
      <c r="Q4293" s="80"/>
      <c r="R4293" s="80"/>
      <c r="S4293" s="163"/>
      <c r="T4293" s="213"/>
      <c r="U4293" s="162"/>
      <c r="V4293" s="164"/>
      <c r="W4293" s="12" t="str">
        <f t="shared" si="880"/>
        <v>Mqtt1</v>
      </c>
      <c r="X4293" s="196" t="s">
        <v>10679</v>
      </c>
      <c r="Y4293" s="6" t="str">
        <f t="shared" si="873"/>
        <v>marpower/power-tag/spare-pt10f01</v>
      </c>
      <c r="Z4293" s="103" t="str" cm="1">
        <f t="array" ref="Z4293">IF(COUNTIF(N4293,"spare"),"","$."&amp;_xlfn.REGEXEXTRACT(J4293,"^PT\d+[FQ]\d+_(.*)", 2))</f>
        <v>$.RMS_Current_Phase_Neut</v>
      </c>
      <c r="AA4293" s="12">
        <v>1</v>
      </c>
      <c r="AB4293" s="6" t="s">
        <v>195</v>
      </c>
      <c r="AC4293" s="103">
        <v>3006</v>
      </c>
      <c r="AJ4293" s="80"/>
      <c r="AK4293" s="113" t="s">
        <v>1423</v>
      </c>
      <c r="AN4293" s="80"/>
      <c r="AO4293" s="80"/>
      <c r="AP4293" s="80"/>
      <c r="AQ4293" s="80"/>
      <c r="AR4293" s="127"/>
      <c r="AS4293" s="80"/>
      <c r="AT4293" s="7"/>
      <c r="AU4293" s="7"/>
      <c r="AV4293" s="165"/>
      <c r="AW4293" s="166"/>
      <c r="AX4293" s="137"/>
      <c r="AY4293" s="147"/>
      <c r="AZ4293" s="167"/>
      <c r="BA4293" s="167"/>
      <c r="BB4293" s="147" t="str">
        <f t="shared" si="881"/>
        <v/>
      </c>
      <c r="BC4293" s="168"/>
      <c r="BD4293" s="165"/>
      <c r="BE4293" s="165"/>
      <c r="BF4293" s="165"/>
      <c r="BG4293" s="165"/>
      <c r="BH4293" s="165"/>
      <c r="BI4293" s="165"/>
      <c r="BJ4293" s="165"/>
      <c r="BK4293" s="165"/>
      <c r="BL4293" s="165"/>
      <c r="BM4293" s="165"/>
      <c r="BN4293" s="165"/>
      <c r="BO4293" s="165"/>
      <c r="BP4293" s="165"/>
      <c r="BQ4293" s="165"/>
      <c r="BS4293" s="6"/>
      <c r="BT4293" s="11"/>
      <c r="BU4293" s="6"/>
      <c r="BV4293" s="6"/>
    </row>
    <row r="4294" spans="1:74" ht="15.75" x14ac:dyDescent="0.25">
      <c r="A4294" s="52" t="s">
        <v>1422</v>
      </c>
      <c r="B4294" s="56"/>
      <c r="C4294" s="7" t="s">
        <v>118</v>
      </c>
      <c r="D4294" s="7" t="s">
        <v>6560</v>
      </c>
      <c r="E4294" s="7"/>
      <c r="F4294" s="64"/>
      <c r="G4294" s="6"/>
      <c r="H4294" s="6"/>
      <c r="I4294" s="10" t="s">
        <v>110</v>
      </c>
      <c r="J4294" s="11" t="s">
        <v>8376</v>
      </c>
      <c r="K4294" s="194" t="s">
        <v>510</v>
      </c>
      <c r="L4294" s="176"/>
      <c r="M4294" s="176">
        <v>1000</v>
      </c>
      <c r="N4294" s="80" t="s">
        <v>6856</v>
      </c>
      <c r="O4294" s="162"/>
      <c r="P4294" s="80" t="s">
        <v>10330</v>
      </c>
      <c r="Q4294" s="80"/>
      <c r="R4294" s="80"/>
      <c r="S4294" s="163"/>
      <c r="T4294" s="213"/>
      <c r="U4294" s="162"/>
      <c r="V4294" s="164"/>
      <c r="W4294" s="12" t="str">
        <f t="shared" si="880"/>
        <v>Mqtt1</v>
      </c>
      <c r="X4294" s="196" t="s">
        <v>10679</v>
      </c>
      <c r="Y4294" s="6" t="str">
        <f t="shared" si="873"/>
        <v>marpower/power-tag/spare-pt10f01</v>
      </c>
      <c r="Z4294" s="103" t="str" cm="1">
        <f t="array" ref="Z4294">IF(COUNTIF(N4294,"spare"),"","$."&amp;_xlfn.REGEXEXTRACT(J4294,"^PT\d+[FQ]\d+_(.*)", 2))</f>
        <v>$.RMS_Voltage_A_N</v>
      </c>
      <c r="AA4294" s="12">
        <v>1</v>
      </c>
      <c r="AB4294" s="6" t="s">
        <v>195</v>
      </c>
      <c r="AC4294" s="103">
        <v>3028</v>
      </c>
      <c r="AJ4294" s="80"/>
      <c r="AK4294" s="113" t="s">
        <v>1424</v>
      </c>
      <c r="AN4294" s="80"/>
      <c r="AO4294" s="80"/>
      <c r="AP4294" s="80"/>
      <c r="AQ4294" s="80"/>
      <c r="AR4294" s="127"/>
      <c r="AS4294" s="80"/>
      <c r="AT4294" s="7"/>
      <c r="AU4294" s="7"/>
      <c r="AV4294" s="165"/>
      <c r="AW4294" s="166"/>
      <c r="AX4294" s="137"/>
      <c r="AY4294" s="147"/>
      <c r="AZ4294" s="167"/>
      <c r="BA4294" s="167"/>
      <c r="BB4294" s="147" t="str">
        <f t="shared" si="881"/>
        <v/>
      </c>
      <c r="BC4294" s="168"/>
      <c r="BD4294" s="165"/>
      <c r="BE4294" s="165"/>
      <c r="BF4294" s="165"/>
      <c r="BG4294" s="165"/>
      <c r="BH4294" s="165"/>
      <c r="BI4294" s="165"/>
      <c r="BJ4294" s="165"/>
      <c r="BK4294" s="165"/>
      <c r="BL4294" s="165"/>
      <c r="BM4294" s="165"/>
      <c r="BN4294" s="165"/>
      <c r="BO4294" s="165"/>
      <c r="BP4294" s="165"/>
      <c r="BQ4294" s="165"/>
      <c r="BS4294" s="6"/>
      <c r="BT4294" s="11"/>
      <c r="BU4294" s="6"/>
      <c r="BV4294" s="6"/>
    </row>
    <row r="4295" spans="1:74" ht="15.75" x14ac:dyDescent="0.25">
      <c r="A4295" s="52" t="s">
        <v>1422</v>
      </c>
      <c r="B4295" s="56"/>
      <c r="C4295" s="7" t="s">
        <v>118</v>
      </c>
      <c r="D4295" s="7" t="s">
        <v>6560</v>
      </c>
      <c r="E4295" s="7"/>
      <c r="F4295" s="64"/>
      <c r="G4295" s="6"/>
      <c r="H4295" s="6"/>
      <c r="I4295" s="10" t="s">
        <v>110</v>
      </c>
      <c r="J4295" s="11" t="s">
        <v>8553</v>
      </c>
      <c r="K4295" s="194" t="s">
        <v>510</v>
      </c>
      <c r="L4295" s="176"/>
      <c r="M4295" s="176">
        <v>1000</v>
      </c>
      <c r="N4295" s="80" t="s">
        <v>6856</v>
      </c>
      <c r="O4295" s="162"/>
      <c r="P4295" s="80" t="s">
        <v>10331</v>
      </c>
      <c r="Q4295" s="80"/>
      <c r="R4295" s="80"/>
      <c r="S4295" s="163"/>
      <c r="T4295" s="213"/>
      <c r="U4295" s="162"/>
      <c r="V4295" s="164"/>
      <c r="W4295" s="12" t="str">
        <f t="shared" si="880"/>
        <v>Mqtt1</v>
      </c>
      <c r="X4295" s="196" t="s">
        <v>10679</v>
      </c>
      <c r="Y4295" s="6" t="str">
        <f t="shared" si="873"/>
        <v>marpower/power-tag/spare-pt10f01</v>
      </c>
      <c r="Z4295" s="103" t="str" cm="1">
        <f t="array" ref="Z4295">IF(COUNTIF(N4295,"spare"),"","$."&amp;_xlfn.REGEXEXTRACT(J4295,"^PT\d+[FQ]\d+_(.*)", 2))</f>
        <v>$.RMS_Voltage_B_N</v>
      </c>
      <c r="AA4295" s="12">
        <v>1</v>
      </c>
      <c r="AB4295" s="6" t="s">
        <v>195</v>
      </c>
      <c r="AC4295" s="103">
        <v>3030</v>
      </c>
      <c r="AJ4295" s="80"/>
      <c r="AK4295" s="113" t="s">
        <v>1424</v>
      </c>
      <c r="AN4295" s="80"/>
      <c r="AO4295" s="80"/>
      <c r="AP4295" s="80"/>
      <c r="AQ4295" s="80"/>
      <c r="AR4295" s="127"/>
      <c r="AS4295" s="80"/>
      <c r="AT4295" s="7"/>
      <c r="AU4295" s="7"/>
      <c r="AV4295" s="165"/>
      <c r="AW4295" s="166"/>
      <c r="AX4295" s="137"/>
      <c r="AY4295" s="147"/>
      <c r="AZ4295" s="167"/>
      <c r="BA4295" s="167"/>
      <c r="BB4295" s="147" t="str">
        <f t="shared" si="881"/>
        <v/>
      </c>
      <c r="BC4295" s="168"/>
      <c r="BD4295" s="165"/>
      <c r="BE4295" s="165"/>
      <c r="BF4295" s="165"/>
      <c r="BG4295" s="165"/>
      <c r="BH4295" s="165"/>
      <c r="BI4295" s="165"/>
      <c r="BJ4295" s="165"/>
      <c r="BK4295" s="165"/>
      <c r="BL4295" s="165"/>
      <c r="BM4295" s="165"/>
      <c r="BN4295" s="165"/>
      <c r="BO4295" s="165"/>
      <c r="BP4295" s="165"/>
      <c r="BQ4295" s="165"/>
      <c r="BS4295" s="6"/>
      <c r="BT4295" s="11"/>
      <c r="BU4295" s="6"/>
      <c r="BV4295" s="6"/>
    </row>
    <row r="4296" spans="1:74" ht="15.75" x14ac:dyDescent="0.25">
      <c r="A4296" s="52" t="s">
        <v>1422</v>
      </c>
      <c r="B4296" s="56"/>
      <c r="C4296" s="7" t="s">
        <v>118</v>
      </c>
      <c r="D4296" s="7" t="s">
        <v>6560</v>
      </c>
      <c r="E4296" s="7"/>
      <c r="F4296" s="64"/>
      <c r="G4296" s="6"/>
      <c r="H4296" s="6"/>
      <c r="I4296" s="10" t="s">
        <v>110</v>
      </c>
      <c r="J4296" s="11" t="s">
        <v>8730</v>
      </c>
      <c r="K4296" s="194" t="s">
        <v>510</v>
      </c>
      <c r="L4296" s="176"/>
      <c r="M4296" s="176">
        <v>1000</v>
      </c>
      <c r="N4296" s="80" t="s">
        <v>6856</v>
      </c>
      <c r="O4296" s="162"/>
      <c r="P4296" s="80" t="s">
        <v>10332</v>
      </c>
      <c r="Q4296" s="80"/>
      <c r="R4296" s="80"/>
      <c r="S4296" s="163"/>
      <c r="T4296" s="213"/>
      <c r="U4296" s="162"/>
      <c r="V4296" s="164"/>
      <c r="W4296" s="12" t="str">
        <f t="shared" si="880"/>
        <v>Mqtt1</v>
      </c>
      <c r="X4296" s="196" t="s">
        <v>10679</v>
      </c>
      <c r="Y4296" s="6" t="str">
        <f t="shared" si="873"/>
        <v>marpower/power-tag/spare-pt10f01</v>
      </c>
      <c r="Z4296" s="103" t="str" cm="1">
        <f t="array" ref="Z4296">IF(COUNTIF(N4296,"spare"),"","$."&amp;_xlfn.REGEXEXTRACT(J4296,"^PT\d+[FQ]\d+_(.*)", 2))</f>
        <v>$.RMS_Voltage_C_N</v>
      </c>
      <c r="AA4296" s="12">
        <v>1</v>
      </c>
      <c r="AB4296" s="6" t="s">
        <v>195</v>
      </c>
      <c r="AC4296" s="103">
        <v>3032</v>
      </c>
      <c r="AJ4296" s="80"/>
      <c r="AK4296" s="113" t="s">
        <v>1424</v>
      </c>
      <c r="AN4296" s="80"/>
      <c r="AO4296" s="80"/>
      <c r="AP4296" s="80"/>
      <c r="AQ4296" s="80"/>
      <c r="AR4296" s="127"/>
      <c r="AS4296" s="80"/>
      <c r="AT4296" s="7"/>
      <c r="AU4296" s="7"/>
      <c r="AV4296" s="165"/>
      <c r="AW4296" s="166"/>
      <c r="AX4296" s="137"/>
      <c r="AY4296" s="147"/>
      <c r="AZ4296" s="167"/>
      <c r="BA4296" s="167"/>
      <c r="BB4296" s="147" t="str">
        <f t="shared" si="881"/>
        <v/>
      </c>
      <c r="BC4296" s="168"/>
      <c r="BD4296" s="165"/>
      <c r="BE4296" s="165"/>
      <c r="BF4296" s="165"/>
      <c r="BG4296" s="165"/>
      <c r="BH4296" s="165"/>
      <c r="BI4296" s="165"/>
      <c r="BJ4296" s="165"/>
      <c r="BK4296" s="165"/>
      <c r="BL4296" s="165"/>
      <c r="BM4296" s="165"/>
      <c r="BN4296" s="165"/>
      <c r="BO4296" s="165"/>
      <c r="BP4296" s="165"/>
      <c r="BQ4296" s="165"/>
      <c r="BS4296" s="6"/>
      <c r="BT4296" s="11"/>
      <c r="BU4296" s="6"/>
      <c r="BV4296" s="6"/>
    </row>
    <row r="4297" spans="1:74" ht="15.75" x14ac:dyDescent="0.25">
      <c r="A4297" s="52" t="s">
        <v>1422</v>
      </c>
      <c r="B4297" s="56"/>
      <c r="C4297" s="7" t="s">
        <v>118</v>
      </c>
      <c r="D4297" s="7" t="s">
        <v>6560</v>
      </c>
      <c r="E4297" s="7"/>
      <c r="F4297" s="64"/>
      <c r="G4297" s="6"/>
      <c r="H4297" s="6"/>
      <c r="I4297" s="10" t="s">
        <v>110</v>
      </c>
      <c r="J4297" s="11" t="s">
        <v>4020</v>
      </c>
      <c r="K4297" s="194" t="s">
        <v>510</v>
      </c>
      <c r="L4297" s="176"/>
      <c r="M4297" s="176">
        <v>1000</v>
      </c>
      <c r="N4297" s="80" t="s">
        <v>6856</v>
      </c>
      <c r="O4297" s="162"/>
      <c r="P4297" s="80" t="s">
        <v>10333</v>
      </c>
      <c r="Q4297" s="80"/>
      <c r="R4297" s="80"/>
      <c r="S4297" s="163"/>
      <c r="T4297" s="213"/>
      <c r="U4297" s="162"/>
      <c r="V4297" s="164"/>
      <c r="W4297" s="12" t="str">
        <f t="shared" si="880"/>
        <v>Mqtt1</v>
      </c>
      <c r="X4297" s="196" t="s">
        <v>10679</v>
      </c>
      <c r="Y4297" s="6" t="str">
        <f t="shared" si="873"/>
        <v>marpower/power-tag/spare-pt10f01</v>
      </c>
      <c r="Z4297" s="103" t="str" cm="1">
        <f t="array" ref="Z4297">IF(COUNTIF(N4297,"spare"),"","$."&amp;_xlfn.REGEXEXTRACT(J4297,"^PT\d+[FQ]\d+_(.*)", 2))</f>
        <v>$.Active_Power_Phase_A</v>
      </c>
      <c r="AA4297" s="12">
        <v>1</v>
      </c>
      <c r="AB4297" s="6" t="s">
        <v>195</v>
      </c>
      <c r="AC4297" s="103">
        <v>3054</v>
      </c>
      <c r="AJ4297" s="80"/>
      <c r="AK4297" s="113" t="s">
        <v>1425</v>
      </c>
      <c r="AN4297" s="80"/>
      <c r="AO4297" s="80"/>
      <c r="AP4297" s="80"/>
      <c r="AQ4297" s="80"/>
      <c r="AR4297" s="127"/>
      <c r="AS4297" s="80"/>
      <c r="AT4297" s="7"/>
      <c r="AU4297" s="7"/>
      <c r="AV4297" s="165"/>
      <c r="AW4297" s="166"/>
      <c r="AX4297" s="137"/>
      <c r="AY4297" s="147"/>
      <c r="AZ4297" s="167"/>
      <c r="BA4297" s="167"/>
      <c r="BB4297" s="147" t="str">
        <f t="shared" si="881"/>
        <v/>
      </c>
      <c r="BC4297" s="168"/>
      <c r="BD4297" s="165"/>
      <c r="BE4297" s="165"/>
      <c r="BF4297" s="165"/>
      <c r="BG4297" s="165"/>
      <c r="BH4297" s="165"/>
      <c r="BI4297" s="165"/>
      <c r="BJ4297" s="165"/>
      <c r="BK4297" s="165"/>
      <c r="BL4297" s="165"/>
      <c r="BM4297" s="165"/>
      <c r="BN4297" s="165"/>
      <c r="BO4297" s="165"/>
      <c r="BP4297" s="165"/>
      <c r="BQ4297" s="165"/>
      <c r="BS4297" s="6"/>
      <c r="BT4297" s="11"/>
      <c r="BU4297" s="6"/>
      <c r="BV4297" s="6"/>
    </row>
    <row r="4298" spans="1:74" ht="15.75" x14ac:dyDescent="0.25">
      <c r="A4298" s="52" t="s">
        <v>1422</v>
      </c>
      <c r="B4298" s="56"/>
      <c r="C4298" s="7" t="s">
        <v>118</v>
      </c>
      <c r="D4298" s="7" t="s">
        <v>6560</v>
      </c>
      <c r="E4298" s="7"/>
      <c r="F4298" s="64"/>
      <c r="G4298" s="6"/>
      <c r="H4298" s="6"/>
      <c r="I4298" s="10" t="s">
        <v>110</v>
      </c>
      <c r="J4298" s="11" t="s">
        <v>4021</v>
      </c>
      <c r="K4298" s="194" t="s">
        <v>510</v>
      </c>
      <c r="L4298" s="176"/>
      <c r="M4298" s="176">
        <v>1000</v>
      </c>
      <c r="N4298" s="80" t="s">
        <v>6856</v>
      </c>
      <c r="O4298" s="162"/>
      <c r="P4298" s="80" t="s">
        <v>10334</v>
      </c>
      <c r="Q4298" s="80"/>
      <c r="R4298" s="80"/>
      <c r="S4298" s="163"/>
      <c r="T4298" s="213"/>
      <c r="U4298" s="162"/>
      <c r="V4298" s="164"/>
      <c r="W4298" s="12" t="str">
        <f t="shared" si="880"/>
        <v>Mqtt1</v>
      </c>
      <c r="X4298" s="196" t="s">
        <v>10679</v>
      </c>
      <c r="Y4298" s="6" t="str">
        <f t="shared" si="873"/>
        <v>marpower/power-tag/spare-pt10f01</v>
      </c>
      <c r="Z4298" s="103" t="str" cm="1">
        <f t="array" ref="Z4298">IF(COUNTIF(N4298,"spare"),"","$."&amp;_xlfn.REGEXEXTRACT(J4298,"^PT\d+[FQ]\d+_(.*)", 2))</f>
        <v>$.Active_Power_Phase_B</v>
      </c>
      <c r="AA4298" s="12">
        <v>1</v>
      </c>
      <c r="AB4298" s="6" t="s">
        <v>195</v>
      </c>
      <c r="AC4298" s="103">
        <v>3056</v>
      </c>
      <c r="AJ4298" s="80"/>
      <c r="AK4298" s="113" t="s">
        <v>1425</v>
      </c>
      <c r="AN4298" s="80"/>
      <c r="AO4298" s="80"/>
      <c r="AP4298" s="80"/>
      <c r="AQ4298" s="80"/>
      <c r="AR4298" s="127"/>
      <c r="AS4298" s="80"/>
      <c r="AT4298" s="7"/>
      <c r="AU4298" s="7"/>
      <c r="AV4298" s="165"/>
      <c r="AW4298" s="166"/>
      <c r="AX4298" s="137"/>
      <c r="AY4298" s="147"/>
      <c r="AZ4298" s="167"/>
      <c r="BA4298" s="167"/>
      <c r="BB4298" s="147" t="str">
        <f t="shared" si="881"/>
        <v/>
      </c>
      <c r="BC4298" s="168"/>
      <c r="BD4298" s="165"/>
      <c r="BE4298" s="165"/>
      <c r="BF4298" s="165"/>
      <c r="BG4298" s="165"/>
      <c r="BH4298" s="165"/>
      <c r="BI4298" s="165"/>
      <c r="BJ4298" s="165"/>
      <c r="BK4298" s="165"/>
      <c r="BL4298" s="165"/>
      <c r="BM4298" s="165"/>
      <c r="BN4298" s="165"/>
      <c r="BO4298" s="165"/>
      <c r="BP4298" s="165"/>
      <c r="BQ4298" s="165"/>
      <c r="BS4298" s="6"/>
      <c r="BT4298" s="11"/>
      <c r="BU4298" s="6"/>
      <c r="BV4298" s="6"/>
    </row>
    <row r="4299" spans="1:74" ht="15.75" x14ac:dyDescent="0.25">
      <c r="A4299" s="52" t="s">
        <v>1422</v>
      </c>
      <c r="B4299" s="56"/>
      <c r="C4299" s="7" t="s">
        <v>118</v>
      </c>
      <c r="D4299" s="7" t="s">
        <v>6560</v>
      </c>
      <c r="E4299" s="7"/>
      <c r="F4299" s="64"/>
      <c r="G4299" s="6"/>
      <c r="H4299" s="6"/>
      <c r="I4299" s="10" t="s">
        <v>110</v>
      </c>
      <c r="J4299" s="11" t="s">
        <v>4022</v>
      </c>
      <c r="K4299" s="194" t="s">
        <v>510</v>
      </c>
      <c r="L4299" s="176"/>
      <c r="M4299" s="176">
        <v>1000</v>
      </c>
      <c r="N4299" s="80" t="s">
        <v>6856</v>
      </c>
      <c r="O4299" s="162"/>
      <c r="P4299" s="80" t="s">
        <v>10335</v>
      </c>
      <c r="Q4299" s="80"/>
      <c r="R4299" s="80"/>
      <c r="S4299" s="163"/>
      <c r="T4299" s="213"/>
      <c r="U4299" s="162"/>
      <c r="V4299" s="164"/>
      <c r="W4299" s="12" t="str">
        <f t="shared" si="880"/>
        <v>Mqtt1</v>
      </c>
      <c r="X4299" s="196" t="s">
        <v>10679</v>
      </c>
      <c r="Y4299" s="6" t="str">
        <f t="shared" ref="Y4299:Y4362" si="882">LOWER(_xlfn.CONCAT("marpower/",SUBSTITUTE(SUBSTITUTE("power-tag/" &amp; X4299," ","-"),"_","-")))</f>
        <v>marpower/power-tag/spare-pt10f01</v>
      </c>
      <c r="Z4299" s="103" t="str" cm="1">
        <f t="array" ref="Z4299">IF(COUNTIF(N4299,"spare"),"","$."&amp;_xlfn.REGEXEXTRACT(J4299,"^PT\d+[FQ]\d+_(.*)", 2))</f>
        <v>$.Active_Power_Phase_C</v>
      </c>
      <c r="AA4299" s="12">
        <v>1</v>
      </c>
      <c r="AB4299" s="6" t="s">
        <v>195</v>
      </c>
      <c r="AC4299" s="103">
        <v>3058</v>
      </c>
      <c r="AJ4299" s="80"/>
      <c r="AK4299" s="113" t="s">
        <v>1425</v>
      </c>
      <c r="AN4299" s="80"/>
      <c r="AO4299" s="80"/>
      <c r="AP4299" s="80"/>
      <c r="AQ4299" s="80"/>
      <c r="AR4299" s="127"/>
      <c r="AS4299" s="80"/>
      <c r="AT4299" s="7"/>
      <c r="AU4299" s="7"/>
      <c r="AV4299" s="165"/>
      <c r="AW4299" s="166"/>
      <c r="AX4299" s="137"/>
      <c r="AY4299" s="147"/>
      <c r="AZ4299" s="167"/>
      <c r="BA4299" s="167"/>
      <c r="BB4299" s="147" t="str">
        <f t="shared" si="881"/>
        <v/>
      </c>
      <c r="BC4299" s="168"/>
      <c r="BD4299" s="165"/>
      <c r="BE4299" s="165"/>
      <c r="BF4299" s="165"/>
      <c r="BG4299" s="165"/>
      <c r="BH4299" s="165"/>
      <c r="BI4299" s="165"/>
      <c r="BJ4299" s="165"/>
      <c r="BK4299" s="165"/>
      <c r="BL4299" s="165"/>
      <c r="BM4299" s="165"/>
      <c r="BN4299" s="165"/>
      <c r="BO4299" s="165"/>
      <c r="BP4299" s="165"/>
      <c r="BQ4299" s="165"/>
      <c r="BS4299" s="6"/>
      <c r="BT4299" s="11"/>
      <c r="BU4299" s="6"/>
      <c r="BV4299" s="6"/>
    </row>
    <row r="4300" spans="1:74" ht="15.75" x14ac:dyDescent="0.25">
      <c r="A4300" s="52" t="s">
        <v>1422</v>
      </c>
      <c r="B4300" s="56"/>
      <c r="C4300" s="7" t="s">
        <v>118</v>
      </c>
      <c r="D4300" s="7" t="s">
        <v>6560</v>
      </c>
      <c r="E4300" s="7"/>
      <c r="F4300" s="64"/>
      <c r="G4300" s="6"/>
      <c r="H4300" s="6"/>
      <c r="I4300" s="10" t="s">
        <v>110</v>
      </c>
      <c r="J4300" s="11" t="s">
        <v>4023</v>
      </c>
      <c r="K4300" s="194" t="s">
        <v>510</v>
      </c>
      <c r="L4300" s="176"/>
      <c r="M4300" s="176">
        <v>1000</v>
      </c>
      <c r="N4300" s="80" t="s">
        <v>6856</v>
      </c>
      <c r="O4300" s="162"/>
      <c r="P4300" s="80" t="s">
        <v>10336</v>
      </c>
      <c r="Q4300" s="80"/>
      <c r="R4300" s="80"/>
      <c r="S4300" s="163"/>
      <c r="T4300" s="213"/>
      <c r="U4300" s="162"/>
      <c r="V4300" s="164"/>
      <c r="W4300" s="12" t="str">
        <f t="shared" si="880"/>
        <v>Mqtt1</v>
      </c>
      <c r="X4300" s="196" t="s">
        <v>10679</v>
      </c>
      <c r="Y4300" s="6" t="str">
        <f t="shared" si="882"/>
        <v>marpower/power-tag/spare-pt10f01</v>
      </c>
      <c r="Z4300" s="103" t="str" cm="1">
        <f t="array" ref="Z4300">IF(COUNTIF(N4300,"spare"),"","$."&amp;_xlfn.REGEXEXTRACT(J4300,"^PT\d+[FQ]\d+_(.*)", 2))</f>
        <v>$.Total_Active_Power</v>
      </c>
      <c r="AA4300" s="12">
        <v>1</v>
      </c>
      <c r="AB4300" s="6" t="s">
        <v>195</v>
      </c>
      <c r="AC4300" s="103">
        <v>3060</v>
      </c>
      <c r="AJ4300" s="80"/>
      <c r="AK4300" s="113" t="s">
        <v>1425</v>
      </c>
      <c r="AN4300" s="80"/>
      <c r="AO4300" s="80"/>
      <c r="AP4300" s="80"/>
      <c r="AQ4300" s="80"/>
      <c r="AR4300" s="127"/>
      <c r="AS4300" s="80"/>
      <c r="AT4300" s="7"/>
      <c r="AU4300" s="7"/>
      <c r="AV4300" s="165"/>
      <c r="AW4300" s="166"/>
      <c r="AX4300" s="137"/>
      <c r="AY4300" s="147"/>
      <c r="AZ4300" s="167"/>
      <c r="BA4300" s="167"/>
      <c r="BB4300" s="147" t="str">
        <f t="shared" si="881"/>
        <v/>
      </c>
      <c r="BC4300" s="168"/>
      <c r="BD4300" s="165"/>
      <c r="BE4300" s="165"/>
      <c r="BF4300" s="165"/>
      <c r="BG4300" s="165"/>
      <c r="BH4300" s="165"/>
      <c r="BI4300" s="165"/>
      <c r="BJ4300" s="165"/>
      <c r="BK4300" s="165"/>
      <c r="BL4300" s="165"/>
      <c r="BM4300" s="165"/>
      <c r="BN4300" s="165"/>
      <c r="BO4300" s="165"/>
      <c r="BP4300" s="165"/>
      <c r="BQ4300" s="165"/>
      <c r="BS4300" s="6"/>
      <c r="BT4300" s="11"/>
      <c r="BU4300" s="6"/>
      <c r="BV4300" s="6"/>
    </row>
    <row r="4301" spans="1:74" ht="15.75" x14ac:dyDescent="0.25">
      <c r="A4301" s="52" t="s">
        <v>1422</v>
      </c>
      <c r="B4301" s="56"/>
      <c r="C4301" s="7" t="s">
        <v>118</v>
      </c>
      <c r="D4301" s="7" t="s">
        <v>6560</v>
      </c>
      <c r="E4301" s="7"/>
      <c r="F4301" s="64"/>
      <c r="G4301" s="6"/>
      <c r="H4301" s="6"/>
      <c r="I4301" s="10" t="s">
        <v>110</v>
      </c>
      <c r="J4301" s="11" t="s">
        <v>4024</v>
      </c>
      <c r="K4301" s="194" t="s">
        <v>510</v>
      </c>
      <c r="L4301" s="176"/>
      <c r="M4301" s="176">
        <v>1000</v>
      </c>
      <c r="N4301" s="80" t="s">
        <v>6856</v>
      </c>
      <c r="O4301" s="162"/>
      <c r="P4301" s="80" t="s">
        <v>10337</v>
      </c>
      <c r="Q4301" s="80"/>
      <c r="R4301" s="80"/>
      <c r="S4301" s="163"/>
      <c r="T4301" s="213"/>
      <c r="U4301" s="162"/>
      <c r="V4301" s="164"/>
      <c r="W4301" s="12" t="str">
        <f t="shared" si="880"/>
        <v>Mqtt1</v>
      </c>
      <c r="X4301" s="196" t="s">
        <v>10679</v>
      </c>
      <c r="Y4301" s="6" t="str">
        <f t="shared" si="882"/>
        <v>marpower/power-tag/spare-pt10f01</v>
      </c>
      <c r="Z4301" s="103" t="str" cm="1">
        <f t="array" ref="Z4301">IF(COUNTIF(N4301,"spare"),"","$."&amp;_xlfn.REGEXEXTRACT(J4301,"^PT\d+[FQ]\d+_(.*)", 2))</f>
        <v>$.Power_Factor_Phase_A</v>
      </c>
      <c r="AA4301" s="12">
        <v>1</v>
      </c>
      <c r="AB4301" s="6" t="s">
        <v>195</v>
      </c>
      <c r="AC4301" s="103">
        <v>3078</v>
      </c>
      <c r="AJ4301" s="80"/>
      <c r="AK4301" s="113" t="s">
        <v>1426</v>
      </c>
      <c r="AN4301" s="80"/>
      <c r="AO4301" s="80"/>
      <c r="AP4301" s="80"/>
      <c r="AQ4301" s="80"/>
      <c r="AR4301" s="127"/>
      <c r="AS4301" s="80"/>
      <c r="AT4301" s="7"/>
      <c r="AU4301" s="7"/>
      <c r="AV4301" s="165"/>
      <c r="AW4301" s="166"/>
      <c r="AX4301" s="137"/>
      <c r="AY4301" s="147"/>
      <c r="AZ4301" s="167"/>
      <c r="BA4301" s="167"/>
      <c r="BB4301" s="147" t="str">
        <f t="shared" si="881"/>
        <v/>
      </c>
      <c r="BC4301" s="168"/>
      <c r="BD4301" s="165"/>
      <c r="BE4301" s="165"/>
      <c r="BF4301" s="165"/>
      <c r="BG4301" s="165"/>
      <c r="BH4301" s="165"/>
      <c r="BI4301" s="165"/>
      <c r="BJ4301" s="165"/>
      <c r="BK4301" s="165"/>
      <c r="BL4301" s="165"/>
      <c r="BM4301" s="165"/>
      <c r="BN4301" s="165"/>
      <c r="BO4301" s="165"/>
      <c r="BP4301" s="165"/>
      <c r="BQ4301" s="165"/>
      <c r="BS4301" s="6"/>
      <c r="BT4301" s="11"/>
      <c r="BU4301" s="6"/>
      <c r="BV4301" s="6"/>
    </row>
    <row r="4302" spans="1:74" ht="15.75" x14ac:dyDescent="0.25">
      <c r="A4302" s="52" t="s">
        <v>1422</v>
      </c>
      <c r="B4302" s="56"/>
      <c r="C4302" s="7" t="s">
        <v>118</v>
      </c>
      <c r="D4302" s="7" t="s">
        <v>6560</v>
      </c>
      <c r="E4302" s="7"/>
      <c r="F4302" s="64"/>
      <c r="G4302" s="6"/>
      <c r="H4302" s="6"/>
      <c r="I4302" s="10" t="s">
        <v>110</v>
      </c>
      <c r="J4302" s="11" t="s">
        <v>4025</v>
      </c>
      <c r="K4302" s="194" t="s">
        <v>510</v>
      </c>
      <c r="L4302" s="176"/>
      <c r="M4302" s="176">
        <v>1000</v>
      </c>
      <c r="N4302" s="80" t="s">
        <v>6856</v>
      </c>
      <c r="O4302" s="162"/>
      <c r="P4302" s="80" t="s">
        <v>10338</v>
      </c>
      <c r="Q4302" s="80"/>
      <c r="R4302" s="80"/>
      <c r="S4302" s="163"/>
      <c r="T4302" s="213"/>
      <c r="U4302" s="162"/>
      <c r="V4302" s="164"/>
      <c r="W4302" s="12" t="str">
        <f t="shared" si="880"/>
        <v>Mqtt1</v>
      </c>
      <c r="X4302" s="196" t="s">
        <v>10679</v>
      </c>
      <c r="Y4302" s="6" t="str">
        <f t="shared" si="882"/>
        <v>marpower/power-tag/spare-pt10f01</v>
      </c>
      <c r="Z4302" s="103" t="str" cm="1">
        <f t="array" ref="Z4302">IF(COUNTIF(N4302,"spare"),"","$."&amp;_xlfn.REGEXEXTRACT(J4302,"^PT\d+[FQ]\d+_(.*)", 2))</f>
        <v>$.Power_Factor_Phase_B</v>
      </c>
      <c r="AA4302" s="12">
        <v>1</v>
      </c>
      <c r="AB4302" s="6" t="s">
        <v>195</v>
      </c>
      <c r="AC4302" s="103">
        <v>3080</v>
      </c>
      <c r="AJ4302" s="80"/>
      <c r="AK4302" s="113" t="s">
        <v>1426</v>
      </c>
      <c r="AN4302" s="80"/>
      <c r="AO4302" s="80"/>
      <c r="AP4302" s="80"/>
      <c r="AQ4302" s="80"/>
      <c r="AR4302" s="127"/>
      <c r="AS4302" s="80"/>
      <c r="AT4302" s="7"/>
      <c r="AU4302" s="7"/>
      <c r="AV4302" s="165"/>
      <c r="AW4302" s="166"/>
      <c r="AX4302" s="137"/>
      <c r="AY4302" s="147"/>
      <c r="AZ4302" s="167"/>
      <c r="BA4302" s="167"/>
      <c r="BB4302" s="147" t="str">
        <f t="shared" si="881"/>
        <v/>
      </c>
      <c r="BC4302" s="168"/>
      <c r="BD4302" s="165"/>
      <c r="BE4302" s="165"/>
      <c r="BF4302" s="165"/>
      <c r="BG4302" s="165"/>
      <c r="BH4302" s="165"/>
      <c r="BI4302" s="165"/>
      <c r="BJ4302" s="165"/>
      <c r="BK4302" s="165"/>
      <c r="BL4302" s="165"/>
      <c r="BM4302" s="165"/>
      <c r="BN4302" s="165"/>
      <c r="BO4302" s="165"/>
      <c r="BP4302" s="165"/>
      <c r="BQ4302" s="165"/>
      <c r="BS4302" s="6"/>
      <c r="BT4302" s="11"/>
      <c r="BU4302" s="6"/>
      <c r="BV4302" s="6"/>
    </row>
    <row r="4303" spans="1:74" ht="15.75" x14ac:dyDescent="0.25">
      <c r="A4303" s="52" t="s">
        <v>1422</v>
      </c>
      <c r="B4303" s="56"/>
      <c r="C4303" s="7" t="s">
        <v>118</v>
      </c>
      <c r="D4303" s="7" t="s">
        <v>6560</v>
      </c>
      <c r="E4303" s="7"/>
      <c r="F4303" s="64"/>
      <c r="G4303" s="6"/>
      <c r="H4303" s="6"/>
      <c r="I4303" s="10" t="s">
        <v>110</v>
      </c>
      <c r="J4303" s="11" t="s">
        <v>4026</v>
      </c>
      <c r="K4303" s="194" t="s">
        <v>510</v>
      </c>
      <c r="L4303" s="176"/>
      <c r="M4303" s="176">
        <v>1000</v>
      </c>
      <c r="N4303" s="80" t="s">
        <v>6856</v>
      </c>
      <c r="O4303" s="162"/>
      <c r="P4303" s="80" t="s">
        <v>10339</v>
      </c>
      <c r="Q4303" s="80"/>
      <c r="R4303" s="80"/>
      <c r="S4303" s="163"/>
      <c r="T4303" s="213"/>
      <c r="U4303" s="162"/>
      <c r="V4303" s="164"/>
      <c r="W4303" s="12" t="str">
        <f t="shared" si="880"/>
        <v>Mqtt1</v>
      </c>
      <c r="X4303" s="196" t="s">
        <v>10679</v>
      </c>
      <c r="Y4303" s="6" t="str">
        <f t="shared" si="882"/>
        <v>marpower/power-tag/spare-pt10f01</v>
      </c>
      <c r="Z4303" s="103" t="str" cm="1">
        <f t="array" ref="Z4303">IF(COUNTIF(N4303,"spare"),"","$."&amp;_xlfn.REGEXEXTRACT(J4303,"^PT\d+[FQ]\d+_(.*)", 2))</f>
        <v>$.Power_Factor_Phase_C</v>
      </c>
      <c r="AA4303" s="12">
        <v>1</v>
      </c>
      <c r="AB4303" s="6" t="s">
        <v>195</v>
      </c>
      <c r="AC4303" s="103">
        <v>3082</v>
      </c>
      <c r="AJ4303" s="80"/>
      <c r="AK4303" s="113" t="s">
        <v>1426</v>
      </c>
      <c r="AN4303" s="80"/>
      <c r="AO4303" s="80"/>
      <c r="AP4303" s="80"/>
      <c r="AQ4303" s="80"/>
      <c r="AR4303" s="127"/>
      <c r="AS4303" s="80"/>
      <c r="AT4303" s="7"/>
      <c r="AU4303" s="7"/>
      <c r="AV4303" s="165"/>
      <c r="AW4303" s="166"/>
      <c r="AX4303" s="137"/>
      <c r="AY4303" s="147"/>
      <c r="AZ4303" s="167"/>
      <c r="BA4303" s="167"/>
      <c r="BB4303" s="147" t="str">
        <f t="shared" si="881"/>
        <v/>
      </c>
      <c r="BC4303" s="168"/>
      <c r="BD4303" s="165"/>
      <c r="BE4303" s="165"/>
      <c r="BF4303" s="165"/>
      <c r="BG4303" s="165"/>
      <c r="BH4303" s="165"/>
      <c r="BI4303" s="165"/>
      <c r="BJ4303" s="165"/>
      <c r="BK4303" s="165"/>
      <c r="BL4303" s="165"/>
      <c r="BM4303" s="165"/>
      <c r="BN4303" s="165"/>
      <c r="BO4303" s="165"/>
      <c r="BP4303" s="165"/>
      <c r="BQ4303" s="165"/>
      <c r="BS4303" s="6"/>
      <c r="BT4303" s="11"/>
      <c r="BU4303" s="6"/>
      <c r="BV4303" s="6"/>
    </row>
    <row r="4304" spans="1:74" ht="15.75" x14ac:dyDescent="0.25">
      <c r="A4304" s="52" t="s">
        <v>1422</v>
      </c>
      <c r="B4304" s="56"/>
      <c r="C4304" s="7" t="s">
        <v>118</v>
      </c>
      <c r="D4304" s="7" t="s">
        <v>6560</v>
      </c>
      <c r="E4304" s="7"/>
      <c r="F4304" s="64"/>
      <c r="G4304" s="6"/>
      <c r="H4304" s="6"/>
      <c r="I4304" s="10" t="s">
        <v>110</v>
      </c>
      <c r="J4304" s="11" t="s">
        <v>4027</v>
      </c>
      <c r="K4304" s="194" t="s">
        <v>510</v>
      </c>
      <c r="L4304" s="176"/>
      <c r="M4304" s="176">
        <v>1000</v>
      </c>
      <c r="N4304" s="80" t="s">
        <v>6856</v>
      </c>
      <c r="O4304" s="162"/>
      <c r="P4304" s="80" t="s">
        <v>10340</v>
      </c>
      <c r="Q4304" s="80"/>
      <c r="R4304" s="80"/>
      <c r="S4304" s="163"/>
      <c r="T4304" s="213"/>
      <c r="U4304" s="162"/>
      <c r="V4304" s="164"/>
      <c r="W4304" s="12" t="str">
        <f t="shared" si="880"/>
        <v>Mqtt1</v>
      </c>
      <c r="X4304" s="196" t="s">
        <v>10679</v>
      </c>
      <c r="Y4304" s="6" t="str">
        <f t="shared" si="882"/>
        <v>marpower/power-tag/spare-pt10f01</v>
      </c>
      <c r="Z4304" s="103" t="str" cm="1">
        <f t="array" ref="Z4304">IF(COUNTIF(N4304,"spare"),"","$."&amp;_xlfn.REGEXEXTRACT(J4304,"^PT\d+[FQ]\d+_(.*)", 2))</f>
        <v>$.Total_Power_Factor</v>
      </c>
      <c r="AA4304" s="12">
        <v>1</v>
      </c>
      <c r="AB4304" s="6" t="s">
        <v>195</v>
      </c>
      <c r="AC4304" s="103">
        <v>3084</v>
      </c>
      <c r="AJ4304" s="80"/>
      <c r="AK4304" s="113" t="s">
        <v>1426</v>
      </c>
      <c r="AN4304" s="80"/>
      <c r="AO4304" s="80"/>
      <c r="AP4304" s="80"/>
      <c r="AQ4304" s="80"/>
      <c r="AR4304" s="127"/>
      <c r="AS4304" s="80"/>
      <c r="AT4304" s="7"/>
      <c r="AU4304" s="7"/>
      <c r="AV4304" s="165"/>
      <c r="AW4304" s="166"/>
      <c r="AX4304" s="137"/>
      <c r="AY4304" s="147"/>
      <c r="AZ4304" s="167"/>
      <c r="BA4304" s="167"/>
      <c r="BB4304" s="147" t="str">
        <f t="shared" si="881"/>
        <v/>
      </c>
      <c r="BC4304" s="168"/>
      <c r="BD4304" s="165"/>
      <c r="BE4304" s="165"/>
      <c r="BF4304" s="165"/>
      <c r="BG4304" s="165"/>
      <c r="BH4304" s="165"/>
      <c r="BI4304" s="165"/>
      <c r="BJ4304" s="165"/>
      <c r="BK4304" s="165"/>
      <c r="BL4304" s="165"/>
      <c r="BM4304" s="165"/>
      <c r="BN4304" s="165"/>
      <c r="BO4304" s="165"/>
      <c r="BP4304" s="165"/>
      <c r="BQ4304" s="165"/>
      <c r="BS4304" s="6"/>
      <c r="BT4304" s="11"/>
      <c r="BU4304" s="6"/>
      <c r="BV4304" s="6"/>
    </row>
    <row r="4305" spans="1:74" ht="15.75" x14ac:dyDescent="0.25">
      <c r="A4305" s="52" t="s">
        <v>1422</v>
      </c>
      <c r="B4305" s="56"/>
      <c r="C4305" s="7" t="s">
        <v>118</v>
      </c>
      <c r="D4305" s="7" t="s">
        <v>6560</v>
      </c>
      <c r="E4305" s="7"/>
      <c r="F4305" s="64"/>
      <c r="G4305" s="6"/>
      <c r="H4305" s="6"/>
      <c r="I4305" s="10" t="s">
        <v>110</v>
      </c>
      <c r="J4305" s="11" t="s">
        <v>4028</v>
      </c>
      <c r="K4305" s="194" t="s">
        <v>510</v>
      </c>
      <c r="L4305" s="176"/>
      <c r="M4305" s="176">
        <v>1000</v>
      </c>
      <c r="N4305" s="80" t="s">
        <v>6856</v>
      </c>
      <c r="O4305" s="162"/>
      <c r="P4305" s="80" t="s">
        <v>10341</v>
      </c>
      <c r="Q4305" s="80"/>
      <c r="R4305" s="80"/>
      <c r="S4305" s="163"/>
      <c r="T4305" s="213"/>
      <c r="U4305" s="162"/>
      <c r="V4305" s="164"/>
      <c r="W4305" s="12" t="str">
        <f t="shared" si="880"/>
        <v>Mqtt1</v>
      </c>
      <c r="X4305" s="196" t="s">
        <v>10680</v>
      </c>
      <c r="Y4305" s="6" t="str">
        <f t="shared" si="882"/>
        <v>marpower/power-tag/spare-pt11f01</v>
      </c>
      <c r="Z4305" s="103" t="str" cm="1">
        <f t="array" ref="Z4305">IF(COUNTIF(N4305,"spare"),"","$."&amp;_xlfn.REGEXEXTRACT(J4305,"^PT\d+[FQ]\d+_(.*)", 2))</f>
        <v>$.RMS_Current_Phase_A</v>
      </c>
      <c r="AA4305" s="12">
        <f>AA4290+1</f>
        <v>2</v>
      </c>
      <c r="AB4305" s="6" t="s">
        <v>195</v>
      </c>
      <c r="AC4305" s="103">
        <v>3000</v>
      </c>
      <c r="AJ4305" s="80"/>
      <c r="AK4305" s="113" t="s">
        <v>1423</v>
      </c>
      <c r="AN4305" s="80"/>
      <c r="AO4305" s="80"/>
      <c r="AP4305" s="80"/>
      <c r="AQ4305" s="80"/>
      <c r="AR4305" s="127"/>
      <c r="AS4305" s="80"/>
      <c r="AT4305" s="7"/>
      <c r="AU4305" s="7"/>
      <c r="AV4305" s="165"/>
      <c r="AW4305" s="166"/>
      <c r="AX4305" s="137"/>
      <c r="AY4305" s="147"/>
      <c r="AZ4305" s="167"/>
      <c r="BA4305" s="167"/>
      <c r="BB4305" s="147" t="str">
        <f t="shared" si="881"/>
        <v/>
      </c>
      <c r="BC4305" s="168"/>
      <c r="BD4305" s="165"/>
      <c r="BE4305" s="165"/>
      <c r="BF4305" s="165"/>
      <c r="BG4305" s="165"/>
      <c r="BH4305" s="165"/>
      <c r="BI4305" s="165"/>
      <c r="BJ4305" s="165"/>
      <c r="BK4305" s="165"/>
      <c r="BL4305" s="165"/>
      <c r="BM4305" s="165"/>
      <c r="BN4305" s="165"/>
      <c r="BO4305" s="165"/>
      <c r="BP4305" s="165"/>
      <c r="BQ4305" s="165"/>
      <c r="BS4305" s="6"/>
      <c r="BT4305" s="11"/>
      <c r="BU4305" s="6"/>
      <c r="BV4305" s="6"/>
    </row>
    <row r="4306" spans="1:74" ht="15.75" x14ac:dyDescent="0.25">
      <c r="A4306" s="52" t="s">
        <v>1422</v>
      </c>
      <c r="B4306" s="56"/>
      <c r="C4306" s="7" t="s">
        <v>118</v>
      </c>
      <c r="D4306" s="7" t="s">
        <v>6560</v>
      </c>
      <c r="E4306" s="7"/>
      <c r="F4306" s="64"/>
      <c r="G4306" s="6"/>
      <c r="H4306" s="6"/>
      <c r="I4306" s="10" t="s">
        <v>110</v>
      </c>
      <c r="J4306" s="11" t="s">
        <v>4029</v>
      </c>
      <c r="K4306" s="194" t="s">
        <v>510</v>
      </c>
      <c r="L4306" s="176"/>
      <c r="M4306" s="176">
        <v>1000</v>
      </c>
      <c r="N4306" s="80" t="s">
        <v>6856</v>
      </c>
      <c r="O4306" s="162"/>
      <c r="P4306" s="80" t="s">
        <v>10342</v>
      </c>
      <c r="Q4306" s="80"/>
      <c r="R4306" s="80"/>
      <c r="S4306" s="163"/>
      <c r="T4306" s="213"/>
      <c r="U4306" s="162"/>
      <c r="V4306" s="164"/>
      <c r="W4306" s="12" t="str">
        <f t="shared" si="880"/>
        <v>Mqtt1</v>
      </c>
      <c r="X4306" s="196" t="s">
        <v>10680</v>
      </c>
      <c r="Y4306" s="6" t="str">
        <f t="shared" si="882"/>
        <v>marpower/power-tag/spare-pt11f01</v>
      </c>
      <c r="Z4306" s="103" t="str" cm="1">
        <f t="array" ref="Z4306">IF(COUNTIF(N4306,"spare"),"","$."&amp;_xlfn.REGEXEXTRACT(J4306,"^PT\d+[FQ]\d+_(.*)", 2))</f>
        <v>$.RMS_Current_Phase_B</v>
      </c>
      <c r="AA4306" s="12">
        <f t="shared" ref="AA4306:AA4369" si="883">AA4291+1</f>
        <v>2</v>
      </c>
      <c r="AB4306" s="6" t="s">
        <v>195</v>
      </c>
      <c r="AC4306" s="103">
        <v>3002</v>
      </c>
      <c r="AJ4306" s="80"/>
      <c r="AK4306" s="113" t="s">
        <v>1423</v>
      </c>
      <c r="AN4306" s="80"/>
      <c r="AO4306" s="80"/>
      <c r="AP4306" s="80"/>
      <c r="AQ4306" s="80"/>
      <c r="AR4306" s="127"/>
      <c r="AS4306" s="80"/>
      <c r="AT4306" s="7"/>
      <c r="AU4306" s="7"/>
      <c r="AV4306" s="165"/>
      <c r="AW4306" s="166"/>
      <c r="AX4306" s="137"/>
      <c r="AY4306" s="147"/>
      <c r="AZ4306" s="167"/>
      <c r="BA4306" s="167"/>
      <c r="BB4306" s="147" t="str">
        <f t="shared" si="881"/>
        <v/>
      </c>
      <c r="BC4306" s="168"/>
      <c r="BD4306" s="165"/>
      <c r="BE4306" s="165"/>
      <c r="BF4306" s="165"/>
      <c r="BG4306" s="165"/>
      <c r="BH4306" s="165"/>
      <c r="BI4306" s="165"/>
      <c r="BJ4306" s="165"/>
      <c r="BK4306" s="165"/>
      <c r="BL4306" s="165"/>
      <c r="BM4306" s="165"/>
      <c r="BN4306" s="165"/>
      <c r="BO4306" s="165"/>
      <c r="BP4306" s="165"/>
      <c r="BQ4306" s="165"/>
      <c r="BS4306" s="6"/>
      <c r="BT4306" s="11"/>
      <c r="BU4306" s="6"/>
      <c r="BV4306" s="6"/>
    </row>
    <row r="4307" spans="1:74" ht="15.75" x14ac:dyDescent="0.25">
      <c r="A4307" s="52" t="s">
        <v>1422</v>
      </c>
      <c r="B4307" s="56"/>
      <c r="C4307" s="7" t="s">
        <v>118</v>
      </c>
      <c r="D4307" s="7" t="s">
        <v>6560</v>
      </c>
      <c r="E4307" s="7"/>
      <c r="F4307" s="64"/>
      <c r="G4307" s="6"/>
      <c r="H4307" s="6"/>
      <c r="I4307" s="10" t="s">
        <v>110</v>
      </c>
      <c r="J4307" s="11" t="s">
        <v>4030</v>
      </c>
      <c r="K4307" s="194" t="s">
        <v>510</v>
      </c>
      <c r="L4307" s="176"/>
      <c r="M4307" s="176">
        <v>1000</v>
      </c>
      <c r="N4307" s="80" t="s">
        <v>6856</v>
      </c>
      <c r="O4307" s="162"/>
      <c r="P4307" s="80" t="s">
        <v>10343</v>
      </c>
      <c r="Q4307" s="80"/>
      <c r="R4307" s="80"/>
      <c r="S4307" s="163"/>
      <c r="T4307" s="213"/>
      <c r="U4307" s="162"/>
      <c r="V4307" s="164"/>
      <c r="W4307" s="12" t="str">
        <f t="shared" si="880"/>
        <v>Mqtt1</v>
      </c>
      <c r="X4307" s="196" t="s">
        <v>10680</v>
      </c>
      <c r="Y4307" s="6" t="str">
        <f t="shared" si="882"/>
        <v>marpower/power-tag/spare-pt11f01</v>
      </c>
      <c r="Z4307" s="103" t="str" cm="1">
        <f t="array" ref="Z4307">IF(COUNTIF(N4307,"spare"),"","$."&amp;_xlfn.REGEXEXTRACT(J4307,"^PT\d+[FQ]\d+_(.*)", 2))</f>
        <v>$.RMS_Current_Phase_C</v>
      </c>
      <c r="AA4307" s="12">
        <f t="shared" si="883"/>
        <v>2</v>
      </c>
      <c r="AB4307" s="6" t="s">
        <v>195</v>
      </c>
      <c r="AC4307" s="103">
        <v>3004</v>
      </c>
      <c r="AJ4307" s="80"/>
      <c r="AK4307" s="113" t="s">
        <v>1423</v>
      </c>
      <c r="AN4307" s="80"/>
      <c r="AO4307" s="80"/>
      <c r="AP4307" s="80"/>
      <c r="AQ4307" s="80"/>
      <c r="AR4307" s="127"/>
      <c r="AS4307" s="80"/>
      <c r="AT4307" s="7"/>
      <c r="AU4307" s="7"/>
      <c r="AV4307" s="165"/>
      <c r="AW4307" s="166"/>
      <c r="AX4307" s="137"/>
      <c r="AY4307" s="147"/>
      <c r="AZ4307" s="167"/>
      <c r="BA4307" s="167"/>
      <c r="BB4307" s="147" t="str">
        <f t="shared" si="881"/>
        <v/>
      </c>
      <c r="BC4307" s="168"/>
      <c r="BD4307" s="165"/>
      <c r="BE4307" s="165"/>
      <c r="BF4307" s="165"/>
      <c r="BG4307" s="165"/>
      <c r="BH4307" s="165"/>
      <c r="BI4307" s="165"/>
      <c r="BJ4307" s="165"/>
      <c r="BK4307" s="165"/>
      <c r="BL4307" s="165"/>
      <c r="BM4307" s="165"/>
      <c r="BN4307" s="165"/>
      <c r="BO4307" s="165"/>
      <c r="BP4307" s="165"/>
      <c r="BQ4307" s="165"/>
      <c r="BS4307" s="6"/>
      <c r="BT4307" s="11"/>
      <c r="BU4307" s="6"/>
      <c r="BV4307" s="6"/>
    </row>
    <row r="4308" spans="1:74" ht="15.75" x14ac:dyDescent="0.25">
      <c r="A4308" s="52" t="s">
        <v>1422</v>
      </c>
      <c r="B4308" s="56"/>
      <c r="C4308" s="7" t="s">
        <v>118</v>
      </c>
      <c r="D4308" s="7" t="s">
        <v>6560</v>
      </c>
      <c r="E4308" s="7"/>
      <c r="F4308" s="64"/>
      <c r="G4308" s="6"/>
      <c r="H4308" s="6"/>
      <c r="I4308" s="10" t="s">
        <v>110</v>
      </c>
      <c r="J4308" s="11" t="s">
        <v>4031</v>
      </c>
      <c r="K4308" s="194" t="s">
        <v>510</v>
      </c>
      <c r="L4308" s="176"/>
      <c r="M4308" s="176">
        <v>1000</v>
      </c>
      <c r="N4308" s="80" t="s">
        <v>6856</v>
      </c>
      <c r="O4308" s="162"/>
      <c r="P4308" s="80" t="s">
        <v>10344</v>
      </c>
      <c r="Q4308" s="80"/>
      <c r="R4308" s="80"/>
      <c r="S4308" s="163"/>
      <c r="T4308" s="213"/>
      <c r="U4308" s="162"/>
      <c r="V4308" s="164"/>
      <c r="W4308" s="12" t="str">
        <f t="shared" si="880"/>
        <v>Mqtt1</v>
      </c>
      <c r="X4308" s="196" t="s">
        <v>10680</v>
      </c>
      <c r="Y4308" s="6" t="str">
        <f t="shared" si="882"/>
        <v>marpower/power-tag/spare-pt11f01</v>
      </c>
      <c r="Z4308" s="103" t="str" cm="1">
        <f t="array" ref="Z4308">IF(COUNTIF(N4308,"spare"),"","$."&amp;_xlfn.REGEXEXTRACT(J4308,"^PT\d+[FQ]\d+_(.*)", 2))</f>
        <v>$.RMS_Current_Phase_Neut</v>
      </c>
      <c r="AA4308" s="12">
        <f t="shared" si="883"/>
        <v>2</v>
      </c>
      <c r="AB4308" s="6" t="s">
        <v>195</v>
      </c>
      <c r="AC4308" s="103">
        <v>3006</v>
      </c>
      <c r="AJ4308" s="80"/>
      <c r="AK4308" s="113" t="s">
        <v>1423</v>
      </c>
      <c r="AN4308" s="80"/>
      <c r="AO4308" s="80"/>
      <c r="AP4308" s="80"/>
      <c r="AQ4308" s="80"/>
      <c r="AR4308" s="127"/>
      <c r="AS4308" s="80"/>
      <c r="AT4308" s="7"/>
      <c r="AU4308" s="7"/>
      <c r="AV4308" s="165"/>
      <c r="AW4308" s="166"/>
      <c r="AX4308" s="137"/>
      <c r="AY4308" s="147"/>
      <c r="AZ4308" s="167"/>
      <c r="BA4308" s="167"/>
      <c r="BB4308" s="147" t="str">
        <f t="shared" si="881"/>
        <v/>
      </c>
      <c r="BC4308" s="168"/>
      <c r="BD4308" s="165"/>
      <c r="BE4308" s="165"/>
      <c r="BF4308" s="165"/>
      <c r="BG4308" s="165"/>
      <c r="BH4308" s="165"/>
      <c r="BI4308" s="165"/>
      <c r="BJ4308" s="165"/>
      <c r="BK4308" s="165"/>
      <c r="BL4308" s="165"/>
      <c r="BM4308" s="165"/>
      <c r="BN4308" s="165"/>
      <c r="BO4308" s="165"/>
      <c r="BP4308" s="165"/>
      <c r="BQ4308" s="165"/>
      <c r="BS4308" s="6"/>
      <c r="BT4308" s="11"/>
      <c r="BU4308" s="6"/>
      <c r="BV4308" s="6"/>
    </row>
    <row r="4309" spans="1:74" ht="15.75" x14ac:dyDescent="0.25">
      <c r="A4309" s="52" t="s">
        <v>1422</v>
      </c>
      <c r="B4309" s="56"/>
      <c r="C4309" s="7" t="s">
        <v>118</v>
      </c>
      <c r="D4309" s="7" t="s">
        <v>6560</v>
      </c>
      <c r="E4309" s="7"/>
      <c r="F4309" s="64"/>
      <c r="G4309" s="6"/>
      <c r="H4309" s="6"/>
      <c r="I4309" s="10" t="s">
        <v>110</v>
      </c>
      <c r="J4309" s="11" t="s">
        <v>8377</v>
      </c>
      <c r="K4309" s="194" t="s">
        <v>510</v>
      </c>
      <c r="L4309" s="176"/>
      <c r="M4309" s="176">
        <v>1000</v>
      </c>
      <c r="N4309" s="80" t="s">
        <v>6856</v>
      </c>
      <c r="O4309" s="162"/>
      <c r="P4309" s="80" t="s">
        <v>10345</v>
      </c>
      <c r="Q4309" s="80"/>
      <c r="R4309" s="80"/>
      <c r="S4309" s="163"/>
      <c r="T4309" s="213"/>
      <c r="U4309" s="162"/>
      <c r="V4309" s="164"/>
      <c r="W4309" s="12" t="str">
        <f t="shared" si="880"/>
        <v>Mqtt1</v>
      </c>
      <c r="X4309" s="196" t="s">
        <v>10680</v>
      </c>
      <c r="Y4309" s="6" t="str">
        <f t="shared" si="882"/>
        <v>marpower/power-tag/spare-pt11f01</v>
      </c>
      <c r="Z4309" s="103" t="str" cm="1">
        <f t="array" ref="Z4309">IF(COUNTIF(N4309,"spare"),"","$."&amp;_xlfn.REGEXEXTRACT(J4309,"^PT\d+[FQ]\d+_(.*)", 2))</f>
        <v>$.RMS_Voltage_A_N</v>
      </c>
      <c r="AA4309" s="12">
        <f t="shared" si="883"/>
        <v>2</v>
      </c>
      <c r="AB4309" s="6" t="s">
        <v>195</v>
      </c>
      <c r="AC4309" s="103">
        <v>3028</v>
      </c>
      <c r="AJ4309" s="80"/>
      <c r="AK4309" s="113" t="s">
        <v>1424</v>
      </c>
      <c r="AN4309" s="80"/>
      <c r="AO4309" s="80"/>
      <c r="AP4309" s="80"/>
      <c r="AQ4309" s="80"/>
      <c r="AR4309" s="127"/>
      <c r="AS4309" s="80"/>
      <c r="AT4309" s="7"/>
      <c r="AU4309" s="7"/>
      <c r="AV4309" s="165"/>
      <c r="AW4309" s="166"/>
      <c r="AX4309" s="137"/>
      <c r="AY4309" s="147"/>
      <c r="AZ4309" s="167"/>
      <c r="BA4309" s="167"/>
      <c r="BB4309" s="147" t="str">
        <f t="shared" si="881"/>
        <v/>
      </c>
      <c r="BC4309" s="168"/>
      <c r="BD4309" s="165"/>
      <c r="BE4309" s="165"/>
      <c r="BF4309" s="165"/>
      <c r="BG4309" s="165"/>
      <c r="BH4309" s="165"/>
      <c r="BI4309" s="165"/>
      <c r="BJ4309" s="165"/>
      <c r="BK4309" s="165"/>
      <c r="BL4309" s="165"/>
      <c r="BM4309" s="165"/>
      <c r="BN4309" s="165"/>
      <c r="BO4309" s="165"/>
      <c r="BP4309" s="165"/>
      <c r="BQ4309" s="165"/>
      <c r="BS4309" s="6"/>
      <c r="BT4309" s="11"/>
      <c r="BU4309" s="6"/>
      <c r="BV4309" s="6"/>
    </row>
    <row r="4310" spans="1:74" ht="15.75" x14ac:dyDescent="0.25">
      <c r="A4310" s="52" t="s">
        <v>1422</v>
      </c>
      <c r="B4310" s="56"/>
      <c r="C4310" s="7" t="s">
        <v>118</v>
      </c>
      <c r="D4310" s="7" t="s">
        <v>6560</v>
      </c>
      <c r="E4310" s="7"/>
      <c r="F4310" s="64"/>
      <c r="G4310" s="6"/>
      <c r="H4310" s="6"/>
      <c r="I4310" s="10" t="s">
        <v>110</v>
      </c>
      <c r="J4310" s="11" t="s">
        <v>8554</v>
      </c>
      <c r="K4310" s="194" t="s">
        <v>510</v>
      </c>
      <c r="L4310" s="176"/>
      <c r="M4310" s="176">
        <v>1000</v>
      </c>
      <c r="N4310" s="80" t="s">
        <v>6856</v>
      </c>
      <c r="O4310" s="162"/>
      <c r="P4310" s="80" t="s">
        <v>10346</v>
      </c>
      <c r="Q4310" s="80"/>
      <c r="R4310" s="80"/>
      <c r="S4310" s="163"/>
      <c r="T4310" s="213"/>
      <c r="U4310" s="162"/>
      <c r="V4310" s="164"/>
      <c r="W4310" s="12" t="str">
        <f t="shared" si="880"/>
        <v>Mqtt1</v>
      </c>
      <c r="X4310" s="196" t="s">
        <v>10680</v>
      </c>
      <c r="Y4310" s="6" t="str">
        <f t="shared" si="882"/>
        <v>marpower/power-tag/spare-pt11f01</v>
      </c>
      <c r="Z4310" s="103" t="str" cm="1">
        <f t="array" ref="Z4310">IF(COUNTIF(N4310,"spare"),"","$."&amp;_xlfn.REGEXEXTRACT(J4310,"^PT\d+[FQ]\d+_(.*)", 2))</f>
        <v>$.RMS_Voltage_B_N</v>
      </c>
      <c r="AA4310" s="12">
        <f t="shared" si="883"/>
        <v>2</v>
      </c>
      <c r="AB4310" s="6" t="s">
        <v>195</v>
      </c>
      <c r="AC4310" s="103">
        <v>3030</v>
      </c>
      <c r="AJ4310" s="80"/>
      <c r="AK4310" s="113" t="s">
        <v>1424</v>
      </c>
      <c r="AN4310" s="80"/>
      <c r="AO4310" s="80"/>
      <c r="AP4310" s="80"/>
      <c r="AQ4310" s="80"/>
      <c r="AR4310" s="127"/>
      <c r="AS4310" s="80"/>
      <c r="AT4310" s="7"/>
      <c r="AU4310" s="7"/>
      <c r="AV4310" s="165"/>
      <c r="AW4310" s="166"/>
      <c r="AX4310" s="137"/>
      <c r="AY4310" s="147"/>
      <c r="AZ4310" s="167"/>
      <c r="BA4310" s="167"/>
      <c r="BB4310" s="147" t="str">
        <f t="shared" si="881"/>
        <v/>
      </c>
      <c r="BC4310" s="168"/>
      <c r="BD4310" s="165"/>
      <c r="BE4310" s="165"/>
      <c r="BF4310" s="165"/>
      <c r="BG4310" s="165"/>
      <c r="BH4310" s="165"/>
      <c r="BI4310" s="165"/>
      <c r="BJ4310" s="165"/>
      <c r="BK4310" s="165"/>
      <c r="BL4310" s="165"/>
      <c r="BM4310" s="165"/>
      <c r="BN4310" s="165"/>
      <c r="BO4310" s="165"/>
      <c r="BP4310" s="165"/>
      <c r="BQ4310" s="165"/>
      <c r="BS4310" s="6"/>
      <c r="BT4310" s="11"/>
      <c r="BU4310" s="6"/>
      <c r="BV4310" s="6"/>
    </row>
    <row r="4311" spans="1:74" ht="15.75" x14ac:dyDescent="0.25">
      <c r="A4311" s="52" t="s">
        <v>1422</v>
      </c>
      <c r="B4311" s="56"/>
      <c r="C4311" s="7" t="s">
        <v>118</v>
      </c>
      <c r="D4311" s="7" t="s">
        <v>6560</v>
      </c>
      <c r="E4311" s="7"/>
      <c r="F4311" s="64"/>
      <c r="G4311" s="6"/>
      <c r="H4311" s="6"/>
      <c r="I4311" s="10" t="s">
        <v>110</v>
      </c>
      <c r="J4311" s="11" t="s">
        <v>8731</v>
      </c>
      <c r="K4311" s="194" t="s">
        <v>510</v>
      </c>
      <c r="L4311" s="176"/>
      <c r="M4311" s="176">
        <v>1000</v>
      </c>
      <c r="N4311" s="80" t="s">
        <v>6856</v>
      </c>
      <c r="O4311" s="162"/>
      <c r="P4311" s="80" t="s">
        <v>10347</v>
      </c>
      <c r="Q4311" s="80"/>
      <c r="R4311" s="80"/>
      <c r="S4311" s="163"/>
      <c r="T4311" s="213"/>
      <c r="U4311" s="162"/>
      <c r="V4311" s="164"/>
      <c r="W4311" s="12" t="str">
        <f t="shared" si="880"/>
        <v>Mqtt1</v>
      </c>
      <c r="X4311" s="196" t="s">
        <v>10680</v>
      </c>
      <c r="Y4311" s="6" t="str">
        <f t="shared" si="882"/>
        <v>marpower/power-tag/spare-pt11f01</v>
      </c>
      <c r="Z4311" s="103" t="str" cm="1">
        <f t="array" ref="Z4311">IF(COUNTIF(N4311,"spare"),"","$."&amp;_xlfn.REGEXEXTRACT(J4311,"^PT\d+[FQ]\d+_(.*)", 2))</f>
        <v>$.RMS_Voltage_C_N</v>
      </c>
      <c r="AA4311" s="12">
        <f t="shared" si="883"/>
        <v>2</v>
      </c>
      <c r="AB4311" s="6" t="s">
        <v>195</v>
      </c>
      <c r="AC4311" s="103">
        <v>3032</v>
      </c>
      <c r="AJ4311" s="80"/>
      <c r="AK4311" s="113" t="s">
        <v>1424</v>
      </c>
      <c r="AN4311" s="80"/>
      <c r="AO4311" s="80"/>
      <c r="AP4311" s="80"/>
      <c r="AQ4311" s="80"/>
      <c r="AR4311" s="127"/>
      <c r="AS4311" s="80"/>
      <c r="AT4311" s="7"/>
      <c r="AU4311" s="7"/>
      <c r="AV4311" s="165"/>
      <c r="AW4311" s="166"/>
      <c r="AX4311" s="137"/>
      <c r="AY4311" s="147"/>
      <c r="AZ4311" s="167"/>
      <c r="BA4311" s="167"/>
      <c r="BB4311" s="147" t="str">
        <f t="shared" si="881"/>
        <v/>
      </c>
      <c r="BC4311" s="168"/>
      <c r="BD4311" s="165"/>
      <c r="BE4311" s="165"/>
      <c r="BF4311" s="165"/>
      <c r="BG4311" s="165"/>
      <c r="BH4311" s="165"/>
      <c r="BI4311" s="165"/>
      <c r="BJ4311" s="165"/>
      <c r="BK4311" s="165"/>
      <c r="BL4311" s="165"/>
      <c r="BM4311" s="165"/>
      <c r="BN4311" s="165"/>
      <c r="BO4311" s="165"/>
      <c r="BP4311" s="165"/>
      <c r="BQ4311" s="165"/>
      <c r="BS4311" s="6"/>
      <c r="BT4311" s="11"/>
      <c r="BU4311" s="6"/>
      <c r="BV4311" s="6"/>
    </row>
    <row r="4312" spans="1:74" ht="15.75" x14ac:dyDescent="0.25">
      <c r="A4312" s="52" t="s">
        <v>1422</v>
      </c>
      <c r="B4312" s="56"/>
      <c r="C4312" s="7" t="s">
        <v>118</v>
      </c>
      <c r="D4312" s="7" t="s">
        <v>6560</v>
      </c>
      <c r="E4312" s="7"/>
      <c r="F4312" s="64"/>
      <c r="G4312" s="6"/>
      <c r="H4312" s="6"/>
      <c r="I4312" s="10" t="s">
        <v>110</v>
      </c>
      <c r="J4312" s="11" t="s">
        <v>4032</v>
      </c>
      <c r="K4312" s="194" t="s">
        <v>510</v>
      </c>
      <c r="L4312" s="176"/>
      <c r="M4312" s="176">
        <v>1000</v>
      </c>
      <c r="N4312" s="80" t="s">
        <v>6856</v>
      </c>
      <c r="O4312" s="162"/>
      <c r="P4312" s="80" t="s">
        <v>10348</v>
      </c>
      <c r="Q4312" s="80"/>
      <c r="R4312" s="80"/>
      <c r="S4312" s="163"/>
      <c r="T4312" s="213"/>
      <c r="U4312" s="162"/>
      <c r="V4312" s="164"/>
      <c r="W4312" s="12" t="str">
        <f t="shared" si="880"/>
        <v>Mqtt1</v>
      </c>
      <c r="X4312" s="196" t="s">
        <v>10680</v>
      </c>
      <c r="Y4312" s="6" t="str">
        <f t="shared" si="882"/>
        <v>marpower/power-tag/spare-pt11f01</v>
      </c>
      <c r="Z4312" s="103" t="str" cm="1">
        <f t="array" ref="Z4312">IF(COUNTIF(N4312,"spare"),"","$."&amp;_xlfn.REGEXEXTRACT(J4312,"^PT\d+[FQ]\d+_(.*)", 2))</f>
        <v>$.Active_Power_Phase_A</v>
      </c>
      <c r="AA4312" s="12">
        <f t="shared" si="883"/>
        <v>2</v>
      </c>
      <c r="AB4312" s="6" t="s">
        <v>195</v>
      </c>
      <c r="AC4312" s="103">
        <v>3054</v>
      </c>
      <c r="AJ4312" s="80"/>
      <c r="AK4312" s="113" t="s">
        <v>1425</v>
      </c>
      <c r="AN4312" s="80"/>
      <c r="AO4312" s="80"/>
      <c r="AP4312" s="80"/>
      <c r="AQ4312" s="80"/>
      <c r="AR4312" s="127"/>
      <c r="AS4312" s="80"/>
      <c r="AT4312" s="7"/>
      <c r="AU4312" s="7"/>
      <c r="AV4312" s="165"/>
      <c r="AW4312" s="166"/>
      <c r="AX4312" s="137"/>
      <c r="AY4312" s="147"/>
      <c r="AZ4312" s="167"/>
      <c r="BA4312" s="167"/>
      <c r="BB4312" s="147" t="str">
        <f t="shared" si="881"/>
        <v/>
      </c>
      <c r="BC4312" s="168"/>
      <c r="BD4312" s="165"/>
      <c r="BE4312" s="165"/>
      <c r="BF4312" s="165"/>
      <c r="BG4312" s="165"/>
      <c r="BH4312" s="165"/>
      <c r="BI4312" s="165"/>
      <c r="BJ4312" s="165"/>
      <c r="BK4312" s="165"/>
      <c r="BL4312" s="165"/>
      <c r="BM4312" s="165"/>
      <c r="BN4312" s="165"/>
      <c r="BO4312" s="165"/>
      <c r="BP4312" s="165"/>
      <c r="BQ4312" s="165"/>
      <c r="BS4312" s="6"/>
      <c r="BT4312" s="11"/>
      <c r="BU4312" s="6"/>
      <c r="BV4312" s="6"/>
    </row>
    <row r="4313" spans="1:74" ht="15.75" x14ac:dyDescent="0.25">
      <c r="A4313" s="52" t="s">
        <v>1422</v>
      </c>
      <c r="B4313" s="56"/>
      <c r="C4313" s="7" t="s">
        <v>118</v>
      </c>
      <c r="D4313" s="7" t="s">
        <v>6560</v>
      </c>
      <c r="E4313" s="7"/>
      <c r="F4313" s="64"/>
      <c r="G4313" s="6"/>
      <c r="H4313" s="6"/>
      <c r="I4313" s="10" t="s">
        <v>110</v>
      </c>
      <c r="J4313" s="11" t="s">
        <v>4033</v>
      </c>
      <c r="K4313" s="194" t="s">
        <v>510</v>
      </c>
      <c r="L4313" s="176"/>
      <c r="M4313" s="176">
        <v>1000</v>
      </c>
      <c r="N4313" s="80" t="s">
        <v>6856</v>
      </c>
      <c r="O4313" s="162"/>
      <c r="P4313" s="80" t="s">
        <v>10349</v>
      </c>
      <c r="Q4313" s="80"/>
      <c r="R4313" s="80"/>
      <c r="S4313" s="163"/>
      <c r="T4313" s="213"/>
      <c r="U4313" s="162"/>
      <c r="V4313" s="164"/>
      <c r="W4313" s="12" t="str">
        <f t="shared" si="880"/>
        <v>Mqtt1</v>
      </c>
      <c r="X4313" s="196" t="s">
        <v>10680</v>
      </c>
      <c r="Y4313" s="6" t="str">
        <f t="shared" si="882"/>
        <v>marpower/power-tag/spare-pt11f01</v>
      </c>
      <c r="Z4313" s="103" t="str" cm="1">
        <f t="array" ref="Z4313">IF(COUNTIF(N4313,"spare"),"","$."&amp;_xlfn.REGEXEXTRACT(J4313,"^PT\d+[FQ]\d+_(.*)", 2))</f>
        <v>$.Active_Power_Phase_B</v>
      </c>
      <c r="AA4313" s="12">
        <f t="shared" si="883"/>
        <v>2</v>
      </c>
      <c r="AB4313" s="6" t="s">
        <v>195</v>
      </c>
      <c r="AC4313" s="103">
        <v>3056</v>
      </c>
      <c r="AJ4313" s="80"/>
      <c r="AK4313" s="113" t="s">
        <v>1425</v>
      </c>
      <c r="AN4313" s="80"/>
      <c r="AO4313" s="80"/>
      <c r="AP4313" s="80"/>
      <c r="AQ4313" s="80"/>
      <c r="AR4313" s="127"/>
      <c r="AS4313" s="80"/>
      <c r="AT4313" s="7"/>
      <c r="AU4313" s="7"/>
      <c r="AV4313" s="165"/>
      <c r="AW4313" s="166"/>
      <c r="AX4313" s="137"/>
      <c r="AY4313" s="147"/>
      <c r="AZ4313" s="167"/>
      <c r="BA4313" s="167"/>
      <c r="BB4313" s="147" t="str">
        <f t="shared" si="881"/>
        <v/>
      </c>
      <c r="BC4313" s="168"/>
      <c r="BD4313" s="165"/>
      <c r="BE4313" s="165"/>
      <c r="BF4313" s="165"/>
      <c r="BG4313" s="165"/>
      <c r="BH4313" s="165"/>
      <c r="BI4313" s="165"/>
      <c r="BJ4313" s="165"/>
      <c r="BK4313" s="165"/>
      <c r="BL4313" s="165"/>
      <c r="BM4313" s="165"/>
      <c r="BN4313" s="165"/>
      <c r="BO4313" s="165"/>
      <c r="BP4313" s="165"/>
      <c r="BQ4313" s="165"/>
      <c r="BS4313" s="6"/>
      <c r="BT4313" s="11"/>
      <c r="BU4313" s="6"/>
      <c r="BV4313" s="6"/>
    </row>
    <row r="4314" spans="1:74" ht="15.75" x14ac:dyDescent="0.25">
      <c r="A4314" s="52" t="s">
        <v>1422</v>
      </c>
      <c r="B4314" s="56"/>
      <c r="C4314" s="7" t="s">
        <v>118</v>
      </c>
      <c r="D4314" s="7" t="s">
        <v>6560</v>
      </c>
      <c r="E4314" s="7"/>
      <c r="F4314" s="64"/>
      <c r="G4314" s="6"/>
      <c r="H4314" s="6"/>
      <c r="I4314" s="10" t="s">
        <v>110</v>
      </c>
      <c r="J4314" s="11" t="s">
        <v>4034</v>
      </c>
      <c r="K4314" s="194" t="s">
        <v>510</v>
      </c>
      <c r="L4314" s="176"/>
      <c r="M4314" s="176">
        <v>1000</v>
      </c>
      <c r="N4314" s="80" t="s">
        <v>6856</v>
      </c>
      <c r="O4314" s="162"/>
      <c r="P4314" s="80" t="s">
        <v>10350</v>
      </c>
      <c r="Q4314" s="80"/>
      <c r="R4314" s="80"/>
      <c r="S4314" s="163"/>
      <c r="T4314" s="213"/>
      <c r="U4314" s="162"/>
      <c r="V4314" s="164"/>
      <c r="W4314" s="12" t="str">
        <f t="shared" si="880"/>
        <v>Mqtt1</v>
      </c>
      <c r="X4314" s="196" t="s">
        <v>10680</v>
      </c>
      <c r="Y4314" s="6" t="str">
        <f t="shared" si="882"/>
        <v>marpower/power-tag/spare-pt11f01</v>
      </c>
      <c r="Z4314" s="103" t="str" cm="1">
        <f t="array" ref="Z4314">IF(COUNTIF(N4314,"spare"),"","$."&amp;_xlfn.REGEXEXTRACT(J4314,"^PT\d+[FQ]\d+_(.*)", 2))</f>
        <v>$.Active_Power_Phase_C</v>
      </c>
      <c r="AA4314" s="12">
        <f t="shared" si="883"/>
        <v>2</v>
      </c>
      <c r="AB4314" s="6" t="s">
        <v>195</v>
      </c>
      <c r="AC4314" s="103">
        <v>3058</v>
      </c>
      <c r="AJ4314" s="80"/>
      <c r="AK4314" s="113" t="s">
        <v>1425</v>
      </c>
      <c r="AN4314" s="80"/>
      <c r="AO4314" s="80"/>
      <c r="AP4314" s="80"/>
      <c r="AQ4314" s="80"/>
      <c r="AR4314" s="127"/>
      <c r="AS4314" s="80"/>
      <c r="AT4314" s="7"/>
      <c r="AU4314" s="7"/>
      <c r="AV4314" s="165"/>
      <c r="AW4314" s="166"/>
      <c r="AX4314" s="137"/>
      <c r="AY4314" s="147"/>
      <c r="AZ4314" s="167"/>
      <c r="BA4314" s="167"/>
      <c r="BB4314" s="147" t="str">
        <f t="shared" si="881"/>
        <v/>
      </c>
      <c r="BC4314" s="168"/>
      <c r="BD4314" s="165"/>
      <c r="BE4314" s="165"/>
      <c r="BF4314" s="165"/>
      <c r="BG4314" s="165"/>
      <c r="BH4314" s="165"/>
      <c r="BI4314" s="165"/>
      <c r="BJ4314" s="165"/>
      <c r="BK4314" s="165"/>
      <c r="BL4314" s="165"/>
      <c r="BM4314" s="165"/>
      <c r="BN4314" s="165"/>
      <c r="BO4314" s="165"/>
      <c r="BP4314" s="165"/>
      <c r="BQ4314" s="165"/>
      <c r="BS4314" s="6"/>
      <c r="BT4314" s="11"/>
      <c r="BU4314" s="6"/>
      <c r="BV4314" s="6"/>
    </row>
    <row r="4315" spans="1:74" ht="15.75" x14ac:dyDescent="0.25">
      <c r="A4315" s="52" t="s">
        <v>1422</v>
      </c>
      <c r="B4315" s="56"/>
      <c r="C4315" s="7" t="s">
        <v>118</v>
      </c>
      <c r="D4315" s="7" t="s">
        <v>6560</v>
      </c>
      <c r="E4315" s="7"/>
      <c r="F4315" s="64"/>
      <c r="G4315" s="6"/>
      <c r="H4315" s="6"/>
      <c r="I4315" s="10" t="s">
        <v>110</v>
      </c>
      <c r="J4315" s="11" t="s">
        <v>4035</v>
      </c>
      <c r="K4315" s="194" t="s">
        <v>510</v>
      </c>
      <c r="L4315" s="176"/>
      <c r="M4315" s="176">
        <v>1000</v>
      </c>
      <c r="N4315" s="80" t="s">
        <v>6856</v>
      </c>
      <c r="O4315" s="162"/>
      <c r="P4315" s="80" t="s">
        <v>10351</v>
      </c>
      <c r="Q4315" s="80"/>
      <c r="R4315" s="80"/>
      <c r="S4315" s="163"/>
      <c r="T4315" s="213"/>
      <c r="U4315" s="162"/>
      <c r="V4315" s="164"/>
      <c r="W4315" s="12" t="str">
        <f t="shared" si="880"/>
        <v>Mqtt1</v>
      </c>
      <c r="X4315" s="196" t="s">
        <v>10680</v>
      </c>
      <c r="Y4315" s="6" t="str">
        <f t="shared" si="882"/>
        <v>marpower/power-tag/spare-pt11f01</v>
      </c>
      <c r="Z4315" s="103" t="str" cm="1">
        <f t="array" ref="Z4315">IF(COUNTIF(N4315,"spare"),"","$."&amp;_xlfn.REGEXEXTRACT(J4315,"^PT\d+[FQ]\d+_(.*)", 2))</f>
        <v>$.Total_Active_Power</v>
      </c>
      <c r="AA4315" s="12">
        <f t="shared" si="883"/>
        <v>2</v>
      </c>
      <c r="AB4315" s="6" t="s">
        <v>195</v>
      </c>
      <c r="AC4315" s="103">
        <v>3060</v>
      </c>
      <c r="AJ4315" s="80"/>
      <c r="AK4315" s="113" t="s">
        <v>1425</v>
      </c>
      <c r="AN4315" s="80"/>
      <c r="AO4315" s="80"/>
      <c r="AP4315" s="80"/>
      <c r="AQ4315" s="80"/>
      <c r="AR4315" s="127"/>
      <c r="AS4315" s="80"/>
      <c r="AT4315" s="7"/>
      <c r="AU4315" s="7"/>
      <c r="AV4315" s="165"/>
      <c r="AW4315" s="166"/>
      <c r="AX4315" s="137"/>
      <c r="AY4315" s="147"/>
      <c r="AZ4315" s="167"/>
      <c r="BA4315" s="167"/>
      <c r="BB4315" s="147" t="str">
        <f t="shared" si="881"/>
        <v/>
      </c>
      <c r="BC4315" s="168"/>
      <c r="BD4315" s="165"/>
      <c r="BE4315" s="165"/>
      <c r="BF4315" s="165"/>
      <c r="BG4315" s="165"/>
      <c r="BH4315" s="165"/>
      <c r="BI4315" s="165"/>
      <c r="BJ4315" s="165"/>
      <c r="BK4315" s="165"/>
      <c r="BL4315" s="165"/>
      <c r="BM4315" s="165"/>
      <c r="BN4315" s="165"/>
      <c r="BO4315" s="165"/>
      <c r="BP4315" s="165"/>
      <c r="BQ4315" s="165"/>
      <c r="BS4315" s="6"/>
      <c r="BT4315" s="11"/>
      <c r="BU4315" s="6"/>
      <c r="BV4315" s="6"/>
    </row>
    <row r="4316" spans="1:74" ht="15.75" x14ac:dyDescent="0.25">
      <c r="A4316" s="52" t="s">
        <v>1422</v>
      </c>
      <c r="B4316" s="56"/>
      <c r="C4316" s="7" t="s">
        <v>118</v>
      </c>
      <c r="D4316" s="7" t="s">
        <v>6560</v>
      </c>
      <c r="E4316" s="7"/>
      <c r="F4316" s="64"/>
      <c r="G4316" s="6"/>
      <c r="H4316" s="6"/>
      <c r="I4316" s="10" t="s">
        <v>110</v>
      </c>
      <c r="J4316" s="11" t="s">
        <v>4036</v>
      </c>
      <c r="K4316" s="194" t="s">
        <v>510</v>
      </c>
      <c r="L4316" s="176"/>
      <c r="M4316" s="176">
        <v>1000</v>
      </c>
      <c r="N4316" s="80" t="s">
        <v>6856</v>
      </c>
      <c r="O4316" s="162"/>
      <c r="P4316" s="80" t="s">
        <v>10352</v>
      </c>
      <c r="Q4316" s="80"/>
      <c r="R4316" s="80"/>
      <c r="S4316" s="163"/>
      <c r="T4316" s="213"/>
      <c r="U4316" s="162"/>
      <c r="V4316" s="164"/>
      <c r="W4316" s="12" t="str">
        <f t="shared" si="880"/>
        <v>Mqtt1</v>
      </c>
      <c r="X4316" s="196" t="s">
        <v>10680</v>
      </c>
      <c r="Y4316" s="6" t="str">
        <f t="shared" si="882"/>
        <v>marpower/power-tag/spare-pt11f01</v>
      </c>
      <c r="Z4316" s="103" t="str" cm="1">
        <f t="array" ref="Z4316">IF(COUNTIF(N4316,"spare"),"","$."&amp;_xlfn.REGEXEXTRACT(J4316,"^PT\d+[FQ]\d+_(.*)", 2))</f>
        <v>$.Power_Factor_Phase_A</v>
      </c>
      <c r="AA4316" s="12">
        <f t="shared" si="883"/>
        <v>2</v>
      </c>
      <c r="AB4316" s="6" t="s">
        <v>195</v>
      </c>
      <c r="AC4316" s="103">
        <v>3078</v>
      </c>
      <c r="AJ4316" s="80"/>
      <c r="AK4316" s="113" t="s">
        <v>1426</v>
      </c>
      <c r="AN4316" s="80"/>
      <c r="AO4316" s="80"/>
      <c r="AP4316" s="80"/>
      <c r="AQ4316" s="80"/>
      <c r="AR4316" s="127"/>
      <c r="AS4316" s="80"/>
      <c r="AT4316" s="7"/>
      <c r="AU4316" s="7"/>
      <c r="AV4316" s="165"/>
      <c r="AW4316" s="166"/>
      <c r="AX4316" s="137"/>
      <c r="AY4316" s="147"/>
      <c r="AZ4316" s="167"/>
      <c r="BA4316" s="167"/>
      <c r="BB4316" s="147" t="str">
        <f t="shared" si="881"/>
        <v/>
      </c>
      <c r="BC4316" s="168"/>
      <c r="BD4316" s="165"/>
      <c r="BE4316" s="165"/>
      <c r="BF4316" s="165"/>
      <c r="BG4316" s="165"/>
      <c r="BH4316" s="165"/>
      <c r="BI4316" s="165"/>
      <c r="BJ4316" s="165"/>
      <c r="BK4316" s="165"/>
      <c r="BL4316" s="165"/>
      <c r="BM4316" s="165"/>
      <c r="BN4316" s="165"/>
      <c r="BO4316" s="165"/>
      <c r="BP4316" s="165"/>
      <c r="BQ4316" s="165"/>
      <c r="BS4316" s="6"/>
      <c r="BT4316" s="11"/>
      <c r="BU4316" s="6"/>
      <c r="BV4316" s="6"/>
    </row>
    <row r="4317" spans="1:74" ht="15.75" x14ac:dyDescent="0.25">
      <c r="A4317" s="52" t="s">
        <v>1422</v>
      </c>
      <c r="B4317" s="56"/>
      <c r="C4317" s="7" t="s">
        <v>118</v>
      </c>
      <c r="D4317" s="7" t="s">
        <v>6560</v>
      </c>
      <c r="E4317" s="7"/>
      <c r="F4317" s="64"/>
      <c r="G4317" s="6"/>
      <c r="H4317" s="6"/>
      <c r="I4317" s="10" t="s">
        <v>110</v>
      </c>
      <c r="J4317" s="11" t="s">
        <v>4037</v>
      </c>
      <c r="K4317" s="194" t="s">
        <v>510</v>
      </c>
      <c r="L4317" s="176"/>
      <c r="M4317" s="176">
        <v>1000</v>
      </c>
      <c r="N4317" s="80" t="s">
        <v>6856</v>
      </c>
      <c r="O4317" s="162"/>
      <c r="P4317" s="80" t="s">
        <v>10353</v>
      </c>
      <c r="Q4317" s="80"/>
      <c r="R4317" s="80"/>
      <c r="S4317" s="163"/>
      <c r="T4317" s="213"/>
      <c r="U4317" s="162"/>
      <c r="V4317" s="164"/>
      <c r="W4317" s="12" t="str">
        <f t="shared" si="880"/>
        <v>Mqtt1</v>
      </c>
      <c r="X4317" s="196" t="s">
        <v>10680</v>
      </c>
      <c r="Y4317" s="6" t="str">
        <f t="shared" si="882"/>
        <v>marpower/power-tag/spare-pt11f01</v>
      </c>
      <c r="Z4317" s="103" t="str" cm="1">
        <f t="array" ref="Z4317">IF(COUNTIF(N4317,"spare"),"","$."&amp;_xlfn.REGEXEXTRACT(J4317,"^PT\d+[FQ]\d+_(.*)", 2))</f>
        <v>$.Power_Factor_Phase_B</v>
      </c>
      <c r="AA4317" s="12">
        <f t="shared" si="883"/>
        <v>2</v>
      </c>
      <c r="AB4317" s="6" t="s">
        <v>195</v>
      </c>
      <c r="AC4317" s="103">
        <v>3080</v>
      </c>
      <c r="AJ4317" s="80"/>
      <c r="AK4317" s="113" t="s">
        <v>1426</v>
      </c>
      <c r="AN4317" s="80"/>
      <c r="AO4317" s="80"/>
      <c r="AP4317" s="80"/>
      <c r="AQ4317" s="80"/>
      <c r="AR4317" s="127"/>
      <c r="AS4317" s="80"/>
      <c r="AT4317" s="7"/>
      <c r="AU4317" s="7"/>
      <c r="AV4317" s="165"/>
      <c r="AW4317" s="166"/>
      <c r="AX4317" s="137"/>
      <c r="AY4317" s="147"/>
      <c r="AZ4317" s="167"/>
      <c r="BA4317" s="167"/>
      <c r="BB4317" s="147" t="str">
        <f t="shared" si="881"/>
        <v/>
      </c>
      <c r="BC4317" s="168"/>
      <c r="BD4317" s="165"/>
      <c r="BE4317" s="165"/>
      <c r="BF4317" s="165"/>
      <c r="BG4317" s="165"/>
      <c r="BH4317" s="165"/>
      <c r="BI4317" s="165"/>
      <c r="BJ4317" s="165"/>
      <c r="BK4317" s="165"/>
      <c r="BL4317" s="165"/>
      <c r="BM4317" s="165"/>
      <c r="BN4317" s="165"/>
      <c r="BO4317" s="165"/>
      <c r="BP4317" s="165"/>
      <c r="BQ4317" s="165"/>
      <c r="BS4317" s="6"/>
      <c r="BT4317" s="11"/>
      <c r="BU4317" s="6"/>
      <c r="BV4317" s="6"/>
    </row>
    <row r="4318" spans="1:74" ht="15.75" x14ac:dyDescent="0.25">
      <c r="A4318" s="52" t="s">
        <v>1422</v>
      </c>
      <c r="B4318" s="56"/>
      <c r="C4318" s="7" t="s">
        <v>118</v>
      </c>
      <c r="D4318" s="7" t="s">
        <v>6560</v>
      </c>
      <c r="E4318" s="7"/>
      <c r="F4318" s="64"/>
      <c r="G4318" s="6"/>
      <c r="H4318" s="6"/>
      <c r="I4318" s="10" t="s">
        <v>110</v>
      </c>
      <c r="J4318" s="11" t="s">
        <v>4038</v>
      </c>
      <c r="K4318" s="194" t="s">
        <v>510</v>
      </c>
      <c r="L4318" s="176"/>
      <c r="M4318" s="176">
        <v>1000</v>
      </c>
      <c r="N4318" s="80" t="s">
        <v>6856</v>
      </c>
      <c r="O4318" s="162"/>
      <c r="P4318" s="80" t="s">
        <v>10354</v>
      </c>
      <c r="Q4318" s="80"/>
      <c r="R4318" s="80"/>
      <c r="S4318" s="163"/>
      <c r="T4318" s="213"/>
      <c r="U4318" s="162"/>
      <c r="V4318" s="164"/>
      <c r="W4318" s="12" t="str">
        <f t="shared" si="880"/>
        <v>Mqtt1</v>
      </c>
      <c r="X4318" s="196" t="s">
        <v>10680</v>
      </c>
      <c r="Y4318" s="6" t="str">
        <f t="shared" si="882"/>
        <v>marpower/power-tag/spare-pt11f01</v>
      </c>
      <c r="Z4318" s="103" t="str" cm="1">
        <f t="array" ref="Z4318">IF(COUNTIF(N4318,"spare"),"","$."&amp;_xlfn.REGEXEXTRACT(J4318,"^PT\d+[FQ]\d+_(.*)", 2))</f>
        <v>$.Power_Factor_Phase_C</v>
      </c>
      <c r="AA4318" s="12">
        <f t="shared" si="883"/>
        <v>2</v>
      </c>
      <c r="AB4318" s="6" t="s">
        <v>195</v>
      </c>
      <c r="AC4318" s="103">
        <v>3082</v>
      </c>
      <c r="AJ4318" s="80"/>
      <c r="AK4318" s="113" t="s">
        <v>1426</v>
      </c>
      <c r="AN4318" s="80"/>
      <c r="AO4318" s="80"/>
      <c r="AP4318" s="80"/>
      <c r="AQ4318" s="80"/>
      <c r="AR4318" s="127"/>
      <c r="AS4318" s="80"/>
      <c r="AT4318" s="7"/>
      <c r="AU4318" s="7"/>
      <c r="AV4318" s="165"/>
      <c r="AW4318" s="166"/>
      <c r="AX4318" s="137"/>
      <c r="AY4318" s="147"/>
      <c r="AZ4318" s="167"/>
      <c r="BA4318" s="167"/>
      <c r="BB4318" s="147" t="str">
        <f t="shared" si="881"/>
        <v/>
      </c>
      <c r="BC4318" s="168"/>
      <c r="BD4318" s="165"/>
      <c r="BE4318" s="165"/>
      <c r="BF4318" s="165"/>
      <c r="BG4318" s="165"/>
      <c r="BH4318" s="165"/>
      <c r="BI4318" s="165"/>
      <c r="BJ4318" s="165"/>
      <c r="BK4318" s="165"/>
      <c r="BL4318" s="165"/>
      <c r="BM4318" s="165"/>
      <c r="BN4318" s="165"/>
      <c r="BO4318" s="165"/>
      <c r="BP4318" s="165"/>
      <c r="BQ4318" s="165"/>
      <c r="BS4318" s="6"/>
      <c r="BT4318" s="11"/>
      <c r="BU4318" s="6"/>
      <c r="BV4318" s="6"/>
    </row>
    <row r="4319" spans="1:74" ht="15.75" x14ac:dyDescent="0.25">
      <c r="A4319" s="52" t="s">
        <v>1422</v>
      </c>
      <c r="B4319" s="56"/>
      <c r="C4319" s="7" t="s">
        <v>118</v>
      </c>
      <c r="D4319" s="7" t="s">
        <v>6560</v>
      </c>
      <c r="E4319" s="7"/>
      <c r="F4319" s="64"/>
      <c r="G4319" s="6"/>
      <c r="H4319" s="6"/>
      <c r="I4319" s="10" t="s">
        <v>110</v>
      </c>
      <c r="J4319" s="11" t="s">
        <v>4039</v>
      </c>
      <c r="K4319" s="194" t="s">
        <v>510</v>
      </c>
      <c r="L4319" s="176"/>
      <c r="M4319" s="176">
        <v>1000</v>
      </c>
      <c r="N4319" s="80" t="s">
        <v>6856</v>
      </c>
      <c r="O4319" s="162"/>
      <c r="P4319" s="80" t="s">
        <v>10355</v>
      </c>
      <c r="Q4319" s="80"/>
      <c r="R4319" s="80"/>
      <c r="S4319" s="163"/>
      <c r="T4319" s="213"/>
      <c r="U4319" s="162"/>
      <c r="V4319" s="164"/>
      <c r="W4319" s="12" t="str">
        <f t="shared" si="880"/>
        <v>Mqtt1</v>
      </c>
      <c r="X4319" s="196" t="s">
        <v>10680</v>
      </c>
      <c r="Y4319" s="6" t="str">
        <f t="shared" si="882"/>
        <v>marpower/power-tag/spare-pt11f01</v>
      </c>
      <c r="Z4319" s="103" t="str" cm="1">
        <f t="array" ref="Z4319">IF(COUNTIF(N4319,"spare"),"","$."&amp;_xlfn.REGEXEXTRACT(J4319,"^PT\d+[FQ]\d+_(.*)", 2))</f>
        <v>$.Total_Power_Factor</v>
      </c>
      <c r="AA4319" s="12">
        <f t="shared" si="883"/>
        <v>2</v>
      </c>
      <c r="AB4319" s="6" t="s">
        <v>195</v>
      </c>
      <c r="AC4319" s="103">
        <v>3084</v>
      </c>
      <c r="AJ4319" s="80"/>
      <c r="AK4319" s="113" t="s">
        <v>1426</v>
      </c>
      <c r="AN4319" s="80"/>
      <c r="AO4319" s="80"/>
      <c r="AP4319" s="80"/>
      <c r="AQ4319" s="80"/>
      <c r="AR4319" s="127"/>
      <c r="AS4319" s="80"/>
      <c r="AT4319" s="7"/>
      <c r="AU4319" s="7"/>
      <c r="AV4319" s="165"/>
      <c r="AW4319" s="166"/>
      <c r="AX4319" s="137"/>
      <c r="AY4319" s="147"/>
      <c r="AZ4319" s="167"/>
      <c r="BA4319" s="167"/>
      <c r="BB4319" s="147" t="str">
        <f t="shared" si="881"/>
        <v/>
      </c>
      <c r="BC4319" s="168"/>
      <c r="BD4319" s="165"/>
      <c r="BE4319" s="165"/>
      <c r="BF4319" s="165"/>
      <c r="BG4319" s="165"/>
      <c r="BH4319" s="165"/>
      <c r="BI4319" s="165"/>
      <c r="BJ4319" s="165"/>
      <c r="BK4319" s="165"/>
      <c r="BL4319" s="165"/>
      <c r="BM4319" s="165"/>
      <c r="BN4319" s="165"/>
      <c r="BO4319" s="165"/>
      <c r="BP4319" s="165"/>
      <c r="BQ4319" s="165"/>
      <c r="BS4319" s="6"/>
      <c r="BT4319" s="11"/>
      <c r="BU4319" s="6"/>
      <c r="BV4319" s="6"/>
    </row>
    <row r="4320" spans="1:74" ht="15.75" x14ac:dyDescent="0.25">
      <c r="A4320" s="52" t="s">
        <v>1422</v>
      </c>
      <c r="B4320" s="56"/>
      <c r="C4320" s="7" t="s">
        <v>118</v>
      </c>
      <c r="D4320" s="7" t="s">
        <v>6560</v>
      </c>
      <c r="E4320" s="7"/>
      <c r="F4320" s="64"/>
      <c r="G4320" s="6"/>
      <c r="H4320" s="6"/>
      <c r="I4320" s="10" t="s">
        <v>110</v>
      </c>
      <c r="J4320" s="11" t="s">
        <v>4040</v>
      </c>
      <c r="K4320" s="194" t="s">
        <v>510</v>
      </c>
      <c r="L4320" s="176"/>
      <c r="M4320" s="176">
        <v>1000</v>
      </c>
      <c r="N4320" s="80" t="s">
        <v>6856</v>
      </c>
      <c r="O4320" s="162"/>
      <c r="P4320" s="80" t="s">
        <v>10356</v>
      </c>
      <c r="Q4320" s="80"/>
      <c r="R4320" s="80"/>
      <c r="S4320" s="163"/>
      <c r="T4320" s="213"/>
      <c r="U4320" s="162"/>
      <c r="V4320" s="164"/>
      <c r="W4320" s="12" t="str">
        <f t="shared" si="880"/>
        <v>Mqtt1</v>
      </c>
      <c r="X4320" s="196" t="s">
        <v>10681</v>
      </c>
      <c r="Y4320" s="6" t="str">
        <f t="shared" si="882"/>
        <v>marpower/power-tag/spare-pt12f01</v>
      </c>
      <c r="Z4320" s="103" t="str" cm="1">
        <f t="array" ref="Z4320">IF(COUNTIF(N4320,"spare"),"","$."&amp;_xlfn.REGEXEXTRACT(J4320,"^PT\d+[FQ]\d+_(.*)", 2))</f>
        <v>$.RMS_Current_Phase_A</v>
      </c>
      <c r="AA4320" s="12">
        <f>AA4305+1</f>
        <v>3</v>
      </c>
      <c r="AB4320" s="6" t="s">
        <v>195</v>
      </c>
      <c r="AC4320" s="103">
        <v>3000</v>
      </c>
      <c r="AJ4320" s="80"/>
      <c r="AK4320" s="113" t="s">
        <v>1423</v>
      </c>
      <c r="AN4320" s="80"/>
      <c r="AO4320" s="80"/>
      <c r="AP4320" s="80"/>
      <c r="AQ4320" s="80"/>
      <c r="AR4320" s="127"/>
      <c r="AS4320" s="80"/>
      <c r="AT4320" s="7"/>
      <c r="AU4320" s="7"/>
      <c r="AV4320" s="165"/>
      <c r="AW4320" s="166"/>
      <c r="AX4320" s="137"/>
      <c r="AY4320" s="147"/>
      <c r="AZ4320" s="167"/>
      <c r="BA4320" s="167"/>
      <c r="BB4320" s="147" t="str">
        <f t="shared" ref="BB4320:BB4334" si="884">IF(ISNUMBER(AM4320),"1","")</f>
        <v/>
      </c>
      <c r="BC4320" s="168"/>
      <c r="BD4320" s="165"/>
      <c r="BE4320" s="165"/>
      <c r="BF4320" s="165"/>
      <c r="BG4320" s="165"/>
      <c r="BH4320" s="165"/>
      <c r="BI4320" s="165"/>
      <c r="BJ4320" s="165"/>
      <c r="BK4320" s="165"/>
      <c r="BL4320" s="165"/>
      <c r="BM4320" s="165"/>
      <c r="BN4320" s="165"/>
      <c r="BO4320" s="165"/>
      <c r="BP4320" s="165"/>
      <c r="BQ4320" s="165"/>
      <c r="BS4320" s="6"/>
      <c r="BT4320" s="11"/>
      <c r="BU4320" s="6"/>
      <c r="BV4320" s="6"/>
    </row>
    <row r="4321" spans="1:74" ht="15.75" x14ac:dyDescent="0.25">
      <c r="A4321" s="52" t="s">
        <v>1422</v>
      </c>
      <c r="B4321" s="56"/>
      <c r="C4321" s="7" t="s">
        <v>118</v>
      </c>
      <c r="D4321" s="7" t="s">
        <v>6560</v>
      </c>
      <c r="E4321" s="7"/>
      <c r="F4321" s="64"/>
      <c r="G4321" s="6"/>
      <c r="H4321" s="6"/>
      <c r="I4321" s="10" t="s">
        <v>110</v>
      </c>
      <c r="J4321" s="11" t="s">
        <v>4041</v>
      </c>
      <c r="K4321" s="194" t="s">
        <v>510</v>
      </c>
      <c r="L4321" s="176"/>
      <c r="M4321" s="176">
        <v>1000</v>
      </c>
      <c r="N4321" s="80" t="s">
        <v>6856</v>
      </c>
      <c r="O4321" s="162"/>
      <c r="P4321" s="80" t="s">
        <v>10357</v>
      </c>
      <c r="Q4321" s="80"/>
      <c r="R4321" s="80"/>
      <c r="S4321" s="163"/>
      <c r="T4321" s="213"/>
      <c r="U4321" s="162"/>
      <c r="V4321" s="164"/>
      <c r="W4321" s="12" t="str">
        <f t="shared" si="880"/>
        <v>Mqtt1</v>
      </c>
      <c r="X4321" s="196" t="s">
        <v>10681</v>
      </c>
      <c r="Y4321" s="6" t="str">
        <f t="shared" si="882"/>
        <v>marpower/power-tag/spare-pt12f01</v>
      </c>
      <c r="Z4321" s="103" t="str" cm="1">
        <f t="array" ref="Z4321">IF(COUNTIF(N4321,"spare"),"","$."&amp;_xlfn.REGEXEXTRACT(J4321,"^PT\d+[FQ]\d+_(.*)", 2))</f>
        <v>$.RMS_Current_Phase_B</v>
      </c>
      <c r="AA4321" s="12">
        <f t="shared" si="883"/>
        <v>3</v>
      </c>
      <c r="AB4321" s="6" t="s">
        <v>195</v>
      </c>
      <c r="AC4321" s="103">
        <v>3002</v>
      </c>
      <c r="AJ4321" s="80"/>
      <c r="AK4321" s="113" t="s">
        <v>1423</v>
      </c>
      <c r="AN4321" s="80"/>
      <c r="AO4321" s="80"/>
      <c r="AP4321" s="80"/>
      <c r="AQ4321" s="80"/>
      <c r="AR4321" s="127"/>
      <c r="AS4321" s="80"/>
      <c r="AT4321" s="7"/>
      <c r="AU4321" s="7"/>
      <c r="AV4321" s="165"/>
      <c r="AW4321" s="166"/>
      <c r="AX4321" s="137"/>
      <c r="AY4321" s="147"/>
      <c r="AZ4321" s="167"/>
      <c r="BA4321" s="167"/>
      <c r="BB4321" s="147" t="str">
        <f t="shared" si="884"/>
        <v/>
      </c>
      <c r="BC4321" s="168"/>
      <c r="BD4321" s="165"/>
      <c r="BE4321" s="165"/>
      <c r="BF4321" s="165"/>
      <c r="BG4321" s="165"/>
      <c r="BH4321" s="165"/>
      <c r="BI4321" s="165"/>
      <c r="BJ4321" s="165"/>
      <c r="BK4321" s="165"/>
      <c r="BL4321" s="165"/>
      <c r="BM4321" s="165"/>
      <c r="BN4321" s="165"/>
      <c r="BO4321" s="165"/>
      <c r="BP4321" s="165"/>
      <c r="BQ4321" s="165"/>
      <c r="BS4321" s="6"/>
      <c r="BT4321" s="11"/>
      <c r="BU4321" s="6"/>
      <c r="BV4321" s="6"/>
    </row>
    <row r="4322" spans="1:74" ht="15.75" x14ac:dyDescent="0.25">
      <c r="A4322" s="52" t="s">
        <v>1422</v>
      </c>
      <c r="B4322" s="56"/>
      <c r="C4322" s="7" t="s">
        <v>118</v>
      </c>
      <c r="D4322" s="7" t="s">
        <v>6560</v>
      </c>
      <c r="E4322" s="7"/>
      <c r="F4322" s="64"/>
      <c r="G4322" s="6"/>
      <c r="H4322" s="6"/>
      <c r="I4322" s="10" t="s">
        <v>110</v>
      </c>
      <c r="J4322" s="11" t="s">
        <v>4042</v>
      </c>
      <c r="K4322" s="194" t="s">
        <v>510</v>
      </c>
      <c r="L4322" s="176"/>
      <c r="M4322" s="176">
        <v>1000</v>
      </c>
      <c r="N4322" s="80" t="s">
        <v>6856</v>
      </c>
      <c r="O4322" s="162"/>
      <c r="P4322" s="80" t="s">
        <v>10358</v>
      </c>
      <c r="Q4322" s="80"/>
      <c r="R4322" s="80"/>
      <c r="S4322" s="163"/>
      <c r="T4322" s="213"/>
      <c r="U4322" s="162"/>
      <c r="V4322" s="164"/>
      <c r="W4322" s="12" t="str">
        <f t="shared" si="880"/>
        <v>Mqtt1</v>
      </c>
      <c r="X4322" s="196" t="s">
        <v>10681</v>
      </c>
      <c r="Y4322" s="6" t="str">
        <f t="shared" si="882"/>
        <v>marpower/power-tag/spare-pt12f01</v>
      </c>
      <c r="Z4322" s="103" t="str" cm="1">
        <f t="array" ref="Z4322">IF(COUNTIF(N4322,"spare"),"","$."&amp;_xlfn.REGEXEXTRACT(J4322,"^PT\d+[FQ]\d+_(.*)", 2))</f>
        <v>$.RMS_Current_Phase_C</v>
      </c>
      <c r="AA4322" s="12">
        <f t="shared" si="883"/>
        <v>3</v>
      </c>
      <c r="AB4322" s="6" t="s">
        <v>195</v>
      </c>
      <c r="AC4322" s="103">
        <v>3004</v>
      </c>
      <c r="AJ4322" s="80"/>
      <c r="AK4322" s="113" t="s">
        <v>1423</v>
      </c>
      <c r="AN4322" s="80"/>
      <c r="AO4322" s="80"/>
      <c r="AP4322" s="80"/>
      <c r="AQ4322" s="80"/>
      <c r="AR4322" s="127"/>
      <c r="AS4322" s="80"/>
      <c r="AT4322" s="7"/>
      <c r="AU4322" s="7"/>
      <c r="AV4322" s="165"/>
      <c r="AW4322" s="166"/>
      <c r="AX4322" s="137"/>
      <c r="AY4322" s="147"/>
      <c r="AZ4322" s="167"/>
      <c r="BA4322" s="167"/>
      <c r="BB4322" s="147" t="str">
        <f t="shared" si="884"/>
        <v/>
      </c>
      <c r="BC4322" s="168"/>
      <c r="BD4322" s="165"/>
      <c r="BE4322" s="165"/>
      <c r="BF4322" s="165"/>
      <c r="BG4322" s="165"/>
      <c r="BH4322" s="165"/>
      <c r="BI4322" s="165"/>
      <c r="BJ4322" s="165"/>
      <c r="BK4322" s="165"/>
      <c r="BL4322" s="165"/>
      <c r="BM4322" s="165"/>
      <c r="BN4322" s="165"/>
      <c r="BO4322" s="165"/>
      <c r="BP4322" s="165"/>
      <c r="BQ4322" s="165"/>
      <c r="BS4322" s="6"/>
      <c r="BT4322" s="11"/>
      <c r="BU4322" s="6"/>
      <c r="BV4322" s="6"/>
    </row>
    <row r="4323" spans="1:74" ht="15.75" x14ac:dyDescent="0.25">
      <c r="A4323" s="52" t="s">
        <v>1422</v>
      </c>
      <c r="B4323" s="56"/>
      <c r="C4323" s="7" t="s">
        <v>118</v>
      </c>
      <c r="D4323" s="7" t="s">
        <v>6560</v>
      </c>
      <c r="E4323" s="7"/>
      <c r="F4323" s="64"/>
      <c r="G4323" s="6"/>
      <c r="H4323" s="6"/>
      <c r="I4323" s="10" t="s">
        <v>110</v>
      </c>
      <c r="J4323" s="11" t="s">
        <v>4043</v>
      </c>
      <c r="K4323" s="194" t="s">
        <v>510</v>
      </c>
      <c r="L4323" s="176"/>
      <c r="M4323" s="176">
        <v>1000</v>
      </c>
      <c r="N4323" s="80" t="s">
        <v>6856</v>
      </c>
      <c r="O4323" s="162"/>
      <c r="P4323" s="80" t="s">
        <v>10359</v>
      </c>
      <c r="Q4323" s="80"/>
      <c r="R4323" s="80"/>
      <c r="S4323" s="163"/>
      <c r="T4323" s="213"/>
      <c r="U4323" s="162"/>
      <c r="V4323" s="164"/>
      <c r="W4323" s="12" t="str">
        <f t="shared" si="880"/>
        <v>Mqtt1</v>
      </c>
      <c r="X4323" s="196" t="s">
        <v>10681</v>
      </c>
      <c r="Y4323" s="6" t="str">
        <f t="shared" si="882"/>
        <v>marpower/power-tag/spare-pt12f01</v>
      </c>
      <c r="Z4323" s="103" t="str" cm="1">
        <f t="array" ref="Z4323">IF(COUNTIF(N4323,"spare"),"","$."&amp;_xlfn.REGEXEXTRACT(J4323,"^PT\d+[FQ]\d+_(.*)", 2))</f>
        <v>$.RMS_Current_Phase_Neut</v>
      </c>
      <c r="AA4323" s="12">
        <f t="shared" si="883"/>
        <v>3</v>
      </c>
      <c r="AB4323" s="6" t="s">
        <v>195</v>
      </c>
      <c r="AC4323" s="103">
        <v>3006</v>
      </c>
      <c r="AJ4323" s="80"/>
      <c r="AK4323" s="113" t="s">
        <v>1423</v>
      </c>
      <c r="AN4323" s="80"/>
      <c r="AO4323" s="80"/>
      <c r="AP4323" s="80"/>
      <c r="AQ4323" s="80"/>
      <c r="AR4323" s="127"/>
      <c r="AS4323" s="80"/>
      <c r="AT4323" s="7"/>
      <c r="AU4323" s="7"/>
      <c r="AV4323" s="165"/>
      <c r="AW4323" s="166"/>
      <c r="AX4323" s="137"/>
      <c r="AY4323" s="147"/>
      <c r="AZ4323" s="167"/>
      <c r="BA4323" s="167"/>
      <c r="BB4323" s="147" t="str">
        <f t="shared" si="884"/>
        <v/>
      </c>
      <c r="BC4323" s="168"/>
      <c r="BD4323" s="165"/>
      <c r="BE4323" s="165"/>
      <c r="BF4323" s="165"/>
      <c r="BG4323" s="165"/>
      <c r="BH4323" s="165"/>
      <c r="BI4323" s="165"/>
      <c r="BJ4323" s="165"/>
      <c r="BK4323" s="165"/>
      <c r="BL4323" s="165"/>
      <c r="BM4323" s="165"/>
      <c r="BN4323" s="165"/>
      <c r="BO4323" s="165"/>
      <c r="BP4323" s="165"/>
      <c r="BQ4323" s="165"/>
      <c r="BS4323" s="6"/>
      <c r="BT4323" s="11"/>
      <c r="BU4323" s="6"/>
      <c r="BV4323" s="6"/>
    </row>
    <row r="4324" spans="1:74" ht="15.75" x14ac:dyDescent="0.25">
      <c r="A4324" s="52" t="s">
        <v>1422</v>
      </c>
      <c r="B4324" s="56"/>
      <c r="C4324" s="7" t="s">
        <v>118</v>
      </c>
      <c r="D4324" s="7" t="s">
        <v>6560</v>
      </c>
      <c r="E4324" s="7"/>
      <c r="F4324" s="64"/>
      <c r="G4324" s="6"/>
      <c r="H4324" s="6"/>
      <c r="I4324" s="10" t="s">
        <v>110</v>
      </c>
      <c r="J4324" s="11" t="s">
        <v>8378</v>
      </c>
      <c r="K4324" s="194" t="s">
        <v>510</v>
      </c>
      <c r="L4324" s="176"/>
      <c r="M4324" s="176">
        <v>1000</v>
      </c>
      <c r="N4324" s="80" t="s">
        <v>6856</v>
      </c>
      <c r="O4324" s="162"/>
      <c r="P4324" s="80" t="s">
        <v>10360</v>
      </c>
      <c r="Q4324" s="80"/>
      <c r="R4324" s="80"/>
      <c r="S4324" s="163"/>
      <c r="T4324" s="213"/>
      <c r="U4324" s="162"/>
      <c r="V4324" s="164"/>
      <c r="W4324" s="12" t="str">
        <f t="shared" si="880"/>
        <v>Mqtt1</v>
      </c>
      <c r="X4324" s="196" t="s">
        <v>10681</v>
      </c>
      <c r="Y4324" s="6" t="str">
        <f t="shared" si="882"/>
        <v>marpower/power-tag/spare-pt12f01</v>
      </c>
      <c r="Z4324" s="103" t="str" cm="1">
        <f t="array" ref="Z4324">IF(COUNTIF(N4324,"spare"),"","$."&amp;_xlfn.REGEXEXTRACT(J4324,"^PT\d+[FQ]\d+_(.*)", 2))</f>
        <v>$.RMS_Voltage_A_N</v>
      </c>
      <c r="AA4324" s="12">
        <f t="shared" si="883"/>
        <v>3</v>
      </c>
      <c r="AB4324" s="6" t="s">
        <v>195</v>
      </c>
      <c r="AC4324" s="103">
        <v>3028</v>
      </c>
      <c r="AJ4324" s="80"/>
      <c r="AK4324" s="113" t="s">
        <v>1424</v>
      </c>
      <c r="AN4324" s="80"/>
      <c r="AO4324" s="80"/>
      <c r="AP4324" s="80"/>
      <c r="AQ4324" s="80"/>
      <c r="AR4324" s="127"/>
      <c r="AS4324" s="80"/>
      <c r="AT4324" s="7"/>
      <c r="AU4324" s="7"/>
      <c r="AV4324" s="165"/>
      <c r="AW4324" s="166"/>
      <c r="AX4324" s="137"/>
      <c r="AY4324" s="147"/>
      <c r="AZ4324" s="167"/>
      <c r="BA4324" s="167"/>
      <c r="BB4324" s="147" t="str">
        <f t="shared" si="884"/>
        <v/>
      </c>
      <c r="BC4324" s="168"/>
      <c r="BD4324" s="165"/>
      <c r="BE4324" s="165"/>
      <c r="BF4324" s="165"/>
      <c r="BG4324" s="165"/>
      <c r="BH4324" s="165"/>
      <c r="BI4324" s="165"/>
      <c r="BJ4324" s="165"/>
      <c r="BK4324" s="165"/>
      <c r="BL4324" s="165"/>
      <c r="BM4324" s="165"/>
      <c r="BN4324" s="165"/>
      <c r="BO4324" s="165"/>
      <c r="BP4324" s="165"/>
      <c r="BQ4324" s="165"/>
      <c r="BS4324" s="6"/>
      <c r="BT4324" s="11"/>
      <c r="BU4324" s="6"/>
      <c r="BV4324" s="6"/>
    </row>
    <row r="4325" spans="1:74" ht="15.75" x14ac:dyDescent="0.25">
      <c r="A4325" s="52" t="s">
        <v>1422</v>
      </c>
      <c r="B4325" s="56"/>
      <c r="C4325" s="7" t="s">
        <v>118</v>
      </c>
      <c r="D4325" s="7" t="s">
        <v>6560</v>
      </c>
      <c r="E4325" s="7"/>
      <c r="F4325" s="64"/>
      <c r="G4325" s="6"/>
      <c r="H4325" s="6"/>
      <c r="I4325" s="10" t="s">
        <v>110</v>
      </c>
      <c r="J4325" s="11" t="s">
        <v>8555</v>
      </c>
      <c r="K4325" s="194" t="s">
        <v>510</v>
      </c>
      <c r="L4325" s="176"/>
      <c r="M4325" s="176">
        <v>1000</v>
      </c>
      <c r="N4325" s="80" t="s">
        <v>6856</v>
      </c>
      <c r="O4325" s="162"/>
      <c r="P4325" s="80" t="s">
        <v>10361</v>
      </c>
      <c r="Q4325" s="80"/>
      <c r="R4325" s="80"/>
      <c r="S4325" s="163"/>
      <c r="T4325" s="213"/>
      <c r="U4325" s="162"/>
      <c r="V4325" s="164"/>
      <c r="W4325" s="12" t="str">
        <f t="shared" si="880"/>
        <v>Mqtt1</v>
      </c>
      <c r="X4325" s="196" t="s">
        <v>10681</v>
      </c>
      <c r="Y4325" s="6" t="str">
        <f t="shared" si="882"/>
        <v>marpower/power-tag/spare-pt12f01</v>
      </c>
      <c r="Z4325" s="103" t="str" cm="1">
        <f t="array" ref="Z4325">IF(COUNTIF(N4325,"spare"),"","$."&amp;_xlfn.REGEXEXTRACT(J4325,"^PT\d+[FQ]\d+_(.*)", 2))</f>
        <v>$.RMS_Voltage_B_N</v>
      </c>
      <c r="AA4325" s="12">
        <f t="shared" si="883"/>
        <v>3</v>
      </c>
      <c r="AB4325" s="6" t="s">
        <v>195</v>
      </c>
      <c r="AC4325" s="103">
        <v>3030</v>
      </c>
      <c r="AJ4325" s="80"/>
      <c r="AK4325" s="113" t="s">
        <v>1424</v>
      </c>
      <c r="AN4325" s="80"/>
      <c r="AO4325" s="80"/>
      <c r="AP4325" s="80"/>
      <c r="AQ4325" s="80"/>
      <c r="AR4325" s="127"/>
      <c r="AS4325" s="80"/>
      <c r="AT4325" s="7"/>
      <c r="AU4325" s="7"/>
      <c r="AV4325" s="165"/>
      <c r="AW4325" s="166"/>
      <c r="AX4325" s="137"/>
      <c r="AY4325" s="147"/>
      <c r="AZ4325" s="167"/>
      <c r="BA4325" s="167"/>
      <c r="BB4325" s="147" t="str">
        <f t="shared" si="884"/>
        <v/>
      </c>
      <c r="BC4325" s="168"/>
      <c r="BD4325" s="165"/>
      <c r="BE4325" s="165"/>
      <c r="BF4325" s="165"/>
      <c r="BG4325" s="165"/>
      <c r="BH4325" s="165"/>
      <c r="BI4325" s="165"/>
      <c r="BJ4325" s="165"/>
      <c r="BK4325" s="165"/>
      <c r="BL4325" s="165"/>
      <c r="BM4325" s="165"/>
      <c r="BN4325" s="165"/>
      <c r="BO4325" s="165"/>
      <c r="BP4325" s="165"/>
      <c r="BQ4325" s="165"/>
      <c r="BS4325" s="6"/>
      <c r="BT4325" s="11"/>
      <c r="BU4325" s="6"/>
      <c r="BV4325" s="6"/>
    </row>
    <row r="4326" spans="1:74" ht="15.75" x14ac:dyDescent="0.25">
      <c r="A4326" s="52" t="s">
        <v>1422</v>
      </c>
      <c r="B4326" s="56"/>
      <c r="C4326" s="7" t="s">
        <v>118</v>
      </c>
      <c r="D4326" s="7" t="s">
        <v>6560</v>
      </c>
      <c r="E4326" s="7"/>
      <c r="F4326" s="64"/>
      <c r="G4326" s="6"/>
      <c r="H4326" s="6"/>
      <c r="I4326" s="10" t="s">
        <v>110</v>
      </c>
      <c r="J4326" s="11" t="s">
        <v>8732</v>
      </c>
      <c r="K4326" s="194" t="s">
        <v>510</v>
      </c>
      <c r="L4326" s="176"/>
      <c r="M4326" s="176">
        <v>1000</v>
      </c>
      <c r="N4326" s="80" t="s">
        <v>6856</v>
      </c>
      <c r="O4326" s="162"/>
      <c r="P4326" s="80" t="s">
        <v>10362</v>
      </c>
      <c r="Q4326" s="80"/>
      <c r="R4326" s="80"/>
      <c r="S4326" s="163"/>
      <c r="T4326" s="213"/>
      <c r="U4326" s="162"/>
      <c r="V4326" s="164"/>
      <c r="W4326" s="12" t="str">
        <f t="shared" si="880"/>
        <v>Mqtt1</v>
      </c>
      <c r="X4326" s="196" t="s">
        <v>10681</v>
      </c>
      <c r="Y4326" s="6" t="str">
        <f t="shared" si="882"/>
        <v>marpower/power-tag/spare-pt12f01</v>
      </c>
      <c r="Z4326" s="103" t="str" cm="1">
        <f t="array" ref="Z4326">IF(COUNTIF(N4326,"spare"),"","$."&amp;_xlfn.REGEXEXTRACT(J4326,"^PT\d+[FQ]\d+_(.*)", 2))</f>
        <v>$.RMS_Voltage_C_N</v>
      </c>
      <c r="AA4326" s="12">
        <f t="shared" si="883"/>
        <v>3</v>
      </c>
      <c r="AB4326" s="6" t="s">
        <v>195</v>
      </c>
      <c r="AC4326" s="103">
        <v>3032</v>
      </c>
      <c r="AJ4326" s="80"/>
      <c r="AK4326" s="113" t="s">
        <v>1424</v>
      </c>
      <c r="AN4326" s="80"/>
      <c r="AO4326" s="80"/>
      <c r="AP4326" s="80"/>
      <c r="AQ4326" s="80"/>
      <c r="AR4326" s="127"/>
      <c r="AS4326" s="80"/>
      <c r="AT4326" s="7"/>
      <c r="AU4326" s="7"/>
      <c r="AV4326" s="165"/>
      <c r="AW4326" s="166"/>
      <c r="AX4326" s="137"/>
      <c r="AY4326" s="147"/>
      <c r="AZ4326" s="167"/>
      <c r="BA4326" s="167"/>
      <c r="BB4326" s="147" t="str">
        <f t="shared" si="884"/>
        <v/>
      </c>
      <c r="BC4326" s="168"/>
      <c r="BD4326" s="165"/>
      <c r="BE4326" s="165"/>
      <c r="BF4326" s="165"/>
      <c r="BG4326" s="165"/>
      <c r="BH4326" s="165"/>
      <c r="BI4326" s="165"/>
      <c r="BJ4326" s="165"/>
      <c r="BK4326" s="165"/>
      <c r="BL4326" s="165"/>
      <c r="BM4326" s="165"/>
      <c r="BN4326" s="165"/>
      <c r="BO4326" s="165"/>
      <c r="BP4326" s="165"/>
      <c r="BQ4326" s="165"/>
      <c r="BS4326" s="6"/>
      <c r="BT4326" s="11"/>
      <c r="BU4326" s="6"/>
      <c r="BV4326" s="6"/>
    </row>
    <row r="4327" spans="1:74" ht="15.75" x14ac:dyDescent="0.25">
      <c r="A4327" s="52" t="s">
        <v>1422</v>
      </c>
      <c r="B4327" s="56"/>
      <c r="C4327" s="7" t="s">
        <v>118</v>
      </c>
      <c r="D4327" s="7" t="s">
        <v>6560</v>
      </c>
      <c r="E4327" s="7"/>
      <c r="F4327" s="64"/>
      <c r="G4327" s="6"/>
      <c r="H4327" s="6"/>
      <c r="I4327" s="10" t="s">
        <v>110</v>
      </c>
      <c r="J4327" s="11" t="s">
        <v>4044</v>
      </c>
      <c r="K4327" s="194" t="s">
        <v>510</v>
      </c>
      <c r="L4327" s="176"/>
      <c r="M4327" s="176">
        <v>1000</v>
      </c>
      <c r="N4327" s="80" t="s">
        <v>6856</v>
      </c>
      <c r="O4327" s="162"/>
      <c r="P4327" s="80" t="s">
        <v>10363</v>
      </c>
      <c r="Q4327" s="80"/>
      <c r="R4327" s="80"/>
      <c r="S4327" s="163"/>
      <c r="T4327" s="213"/>
      <c r="U4327" s="162"/>
      <c r="V4327" s="164"/>
      <c r="W4327" s="12" t="str">
        <f t="shared" si="880"/>
        <v>Mqtt1</v>
      </c>
      <c r="X4327" s="196" t="s">
        <v>10681</v>
      </c>
      <c r="Y4327" s="6" t="str">
        <f t="shared" si="882"/>
        <v>marpower/power-tag/spare-pt12f01</v>
      </c>
      <c r="Z4327" s="103" t="str" cm="1">
        <f t="array" ref="Z4327">IF(COUNTIF(N4327,"spare"),"","$."&amp;_xlfn.REGEXEXTRACT(J4327,"^PT\d+[FQ]\d+_(.*)", 2))</f>
        <v>$.Active_Power_Phase_A</v>
      </c>
      <c r="AA4327" s="12">
        <f t="shared" si="883"/>
        <v>3</v>
      </c>
      <c r="AB4327" s="6" t="s">
        <v>195</v>
      </c>
      <c r="AC4327" s="103">
        <v>3054</v>
      </c>
      <c r="AJ4327" s="80"/>
      <c r="AK4327" s="113" t="s">
        <v>1425</v>
      </c>
      <c r="AN4327" s="80"/>
      <c r="AO4327" s="80"/>
      <c r="AP4327" s="80"/>
      <c r="AQ4327" s="80"/>
      <c r="AR4327" s="127"/>
      <c r="AS4327" s="80"/>
      <c r="AT4327" s="7"/>
      <c r="AU4327" s="7"/>
      <c r="AV4327" s="165"/>
      <c r="AW4327" s="166"/>
      <c r="AX4327" s="137"/>
      <c r="AY4327" s="147"/>
      <c r="AZ4327" s="167"/>
      <c r="BA4327" s="167"/>
      <c r="BB4327" s="147" t="str">
        <f t="shared" si="884"/>
        <v/>
      </c>
      <c r="BC4327" s="168"/>
      <c r="BD4327" s="165"/>
      <c r="BE4327" s="165"/>
      <c r="BF4327" s="165"/>
      <c r="BG4327" s="165"/>
      <c r="BH4327" s="165"/>
      <c r="BI4327" s="165"/>
      <c r="BJ4327" s="165"/>
      <c r="BK4327" s="165"/>
      <c r="BL4327" s="165"/>
      <c r="BM4327" s="165"/>
      <c r="BN4327" s="165"/>
      <c r="BO4327" s="165"/>
      <c r="BP4327" s="165"/>
      <c r="BQ4327" s="165"/>
      <c r="BS4327" s="6"/>
      <c r="BT4327" s="11"/>
      <c r="BU4327" s="6"/>
      <c r="BV4327" s="6"/>
    </row>
    <row r="4328" spans="1:74" ht="15.75" x14ac:dyDescent="0.25">
      <c r="A4328" s="52" t="s">
        <v>1422</v>
      </c>
      <c r="B4328" s="56"/>
      <c r="C4328" s="7" t="s">
        <v>118</v>
      </c>
      <c r="D4328" s="7" t="s">
        <v>6560</v>
      </c>
      <c r="E4328" s="7"/>
      <c r="F4328" s="64"/>
      <c r="G4328" s="6"/>
      <c r="H4328" s="6"/>
      <c r="I4328" s="10" t="s">
        <v>110</v>
      </c>
      <c r="J4328" s="11" t="s">
        <v>4045</v>
      </c>
      <c r="K4328" s="194" t="s">
        <v>510</v>
      </c>
      <c r="L4328" s="176"/>
      <c r="M4328" s="176">
        <v>1000</v>
      </c>
      <c r="N4328" s="80" t="s">
        <v>6856</v>
      </c>
      <c r="O4328" s="162"/>
      <c r="P4328" s="80" t="s">
        <v>10364</v>
      </c>
      <c r="Q4328" s="80"/>
      <c r="R4328" s="80"/>
      <c r="S4328" s="163"/>
      <c r="T4328" s="213"/>
      <c r="U4328" s="162"/>
      <c r="V4328" s="164"/>
      <c r="W4328" s="12" t="str">
        <f t="shared" si="880"/>
        <v>Mqtt1</v>
      </c>
      <c r="X4328" s="196" t="s">
        <v>10681</v>
      </c>
      <c r="Y4328" s="6" t="str">
        <f t="shared" si="882"/>
        <v>marpower/power-tag/spare-pt12f01</v>
      </c>
      <c r="Z4328" s="103" t="str" cm="1">
        <f t="array" ref="Z4328">IF(COUNTIF(N4328,"spare"),"","$."&amp;_xlfn.REGEXEXTRACT(J4328,"^PT\d+[FQ]\d+_(.*)", 2))</f>
        <v>$.Active_Power_Phase_B</v>
      </c>
      <c r="AA4328" s="12">
        <f t="shared" si="883"/>
        <v>3</v>
      </c>
      <c r="AB4328" s="6" t="s">
        <v>195</v>
      </c>
      <c r="AC4328" s="103">
        <v>3056</v>
      </c>
      <c r="AJ4328" s="80"/>
      <c r="AK4328" s="113" t="s">
        <v>1425</v>
      </c>
      <c r="AN4328" s="80"/>
      <c r="AO4328" s="80"/>
      <c r="AP4328" s="80"/>
      <c r="AQ4328" s="80"/>
      <c r="AR4328" s="127"/>
      <c r="AS4328" s="80"/>
      <c r="AT4328" s="7"/>
      <c r="AU4328" s="7"/>
      <c r="AV4328" s="165"/>
      <c r="AW4328" s="166"/>
      <c r="AX4328" s="137"/>
      <c r="AY4328" s="147"/>
      <c r="AZ4328" s="167"/>
      <c r="BA4328" s="167"/>
      <c r="BB4328" s="147" t="str">
        <f t="shared" si="884"/>
        <v/>
      </c>
      <c r="BC4328" s="168"/>
      <c r="BD4328" s="165"/>
      <c r="BE4328" s="165"/>
      <c r="BF4328" s="165"/>
      <c r="BG4328" s="165"/>
      <c r="BH4328" s="165"/>
      <c r="BI4328" s="165"/>
      <c r="BJ4328" s="165"/>
      <c r="BK4328" s="165"/>
      <c r="BL4328" s="165"/>
      <c r="BM4328" s="165"/>
      <c r="BN4328" s="165"/>
      <c r="BO4328" s="165"/>
      <c r="BP4328" s="165"/>
      <c r="BQ4328" s="165"/>
      <c r="BS4328" s="6"/>
      <c r="BT4328" s="11"/>
      <c r="BU4328" s="6"/>
      <c r="BV4328" s="6"/>
    </row>
    <row r="4329" spans="1:74" ht="15.75" x14ac:dyDescent="0.25">
      <c r="A4329" s="52" t="s">
        <v>1422</v>
      </c>
      <c r="B4329" s="56"/>
      <c r="C4329" s="7" t="s">
        <v>118</v>
      </c>
      <c r="D4329" s="7" t="s">
        <v>6560</v>
      </c>
      <c r="E4329" s="7"/>
      <c r="F4329" s="64"/>
      <c r="G4329" s="6"/>
      <c r="H4329" s="6"/>
      <c r="I4329" s="10" t="s">
        <v>110</v>
      </c>
      <c r="J4329" s="11" t="s">
        <v>4046</v>
      </c>
      <c r="K4329" s="194" t="s">
        <v>510</v>
      </c>
      <c r="L4329" s="176"/>
      <c r="M4329" s="176">
        <v>1000</v>
      </c>
      <c r="N4329" s="80" t="s">
        <v>6856</v>
      </c>
      <c r="O4329" s="162"/>
      <c r="P4329" s="80" t="s">
        <v>10365</v>
      </c>
      <c r="Q4329" s="80"/>
      <c r="R4329" s="80"/>
      <c r="S4329" s="163"/>
      <c r="T4329" s="213"/>
      <c r="U4329" s="162"/>
      <c r="V4329" s="164"/>
      <c r="W4329" s="12" t="str">
        <f t="shared" si="880"/>
        <v>Mqtt1</v>
      </c>
      <c r="X4329" s="196" t="s">
        <v>10681</v>
      </c>
      <c r="Y4329" s="6" t="str">
        <f t="shared" si="882"/>
        <v>marpower/power-tag/spare-pt12f01</v>
      </c>
      <c r="Z4329" s="103" t="str" cm="1">
        <f t="array" ref="Z4329">IF(COUNTIF(N4329,"spare"),"","$."&amp;_xlfn.REGEXEXTRACT(J4329,"^PT\d+[FQ]\d+_(.*)", 2))</f>
        <v>$.Active_Power_Phase_C</v>
      </c>
      <c r="AA4329" s="12">
        <f t="shared" si="883"/>
        <v>3</v>
      </c>
      <c r="AB4329" s="6" t="s">
        <v>195</v>
      </c>
      <c r="AC4329" s="103">
        <v>3058</v>
      </c>
      <c r="AJ4329" s="80"/>
      <c r="AK4329" s="113" t="s">
        <v>1425</v>
      </c>
      <c r="AN4329" s="80"/>
      <c r="AO4329" s="80"/>
      <c r="AP4329" s="80"/>
      <c r="AQ4329" s="80"/>
      <c r="AR4329" s="127"/>
      <c r="AS4329" s="80"/>
      <c r="AT4329" s="7"/>
      <c r="AU4329" s="7"/>
      <c r="AV4329" s="165"/>
      <c r="AW4329" s="166"/>
      <c r="AX4329" s="137"/>
      <c r="AY4329" s="147"/>
      <c r="AZ4329" s="167"/>
      <c r="BA4329" s="167"/>
      <c r="BB4329" s="147" t="str">
        <f t="shared" si="884"/>
        <v/>
      </c>
      <c r="BC4329" s="168"/>
      <c r="BD4329" s="165"/>
      <c r="BE4329" s="165"/>
      <c r="BF4329" s="165"/>
      <c r="BG4329" s="165"/>
      <c r="BH4329" s="165"/>
      <c r="BI4329" s="165"/>
      <c r="BJ4329" s="165"/>
      <c r="BK4329" s="165"/>
      <c r="BL4329" s="165"/>
      <c r="BM4329" s="165"/>
      <c r="BN4329" s="165"/>
      <c r="BO4329" s="165"/>
      <c r="BP4329" s="165"/>
      <c r="BQ4329" s="165"/>
      <c r="BS4329" s="6"/>
      <c r="BT4329" s="11"/>
      <c r="BU4329" s="6"/>
      <c r="BV4329" s="6"/>
    </row>
    <row r="4330" spans="1:74" ht="15.75" x14ac:dyDescent="0.25">
      <c r="A4330" s="52" t="s">
        <v>1422</v>
      </c>
      <c r="B4330" s="56"/>
      <c r="C4330" s="7" t="s">
        <v>118</v>
      </c>
      <c r="D4330" s="7" t="s">
        <v>6560</v>
      </c>
      <c r="E4330" s="7"/>
      <c r="F4330" s="64"/>
      <c r="G4330" s="6"/>
      <c r="H4330" s="6"/>
      <c r="I4330" s="10" t="s">
        <v>110</v>
      </c>
      <c r="J4330" s="11" t="s">
        <v>4047</v>
      </c>
      <c r="K4330" s="194" t="s">
        <v>510</v>
      </c>
      <c r="L4330" s="176"/>
      <c r="M4330" s="176">
        <v>1000</v>
      </c>
      <c r="N4330" s="80" t="s">
        <v>6856</v>
      </c>
      <c r="O4330" s="162"/>
      <c r="P4330" s="80" t="s">
        <v>10366</v>
      </c>
      <c r="Q4330" s="80"/>
      <c r="R4330" s="80"/>
      <c r="S4330" s="163"/>
      <c r="T4330" s="213"/>
      <c r="U4330" s="162"/>
      <c r="V4330" s="164"/>
      <c r="W4330" s="12" t="str">
        <f t="shared" si="880"/>
        <v>Mqtt1</v>
      </c>
      <c r="X4330" s="196" t="s">
        <v>10681</v>
      </c>
      <c r="Y4330" s="6" t="str">
        <f t="shared" si="882"/>
        <v>marpower/power-tag/spare-pt12f01</v>
      </c>
      <c r="Z4330" s="103" t="str" cm="1">
        <f t="array" ref="Z4330">IF(COUNTIF(N4330,"spare"),"","$."&amp;_xlfn.REGEXEXTRACT(J4330,"^PT\d+[FQ]\d+_(.*)", 2))</f>
        <v>$.Total_Active_Power</v>
      </c>
      <c r="AA4330" s="12">
        <f t="shared" si="883"/>
        <v>3</v>
      </c>
      <c r="AB4330" s="6" t="s">
        <v>195</v>
      </c>
      <c r="AC4330" s="103">
        <v>3060</v>
      </c>
      <c r="AJ4330" s="80"/>
      <c r="AK4330" s="113" t="s">
        <v>1425</v>
      </c>
      <c r="AN4330" s="80"/>
      <c r="AO4330" s="80"/>
      <c r="AP4330" s="80"/>
      <c r="AQ4330" s="80"/>
      <c r="AR4330" s="127"/>
      <c r="AS4330" s="80"/>
      <c r="AT4330" s="7"/>
      <c r="AU4330" s="7"/>
      <c r="AV4330" s="165"/>
      <c r="AW4330" s="166"/>
      <c r="AX4330" s="137"/>
      <c r="AY4330" s="147"/>
      <c r="AZ4330" s="167"/>
      <c r="BA4330" s="167"/>
      <c r="BB4330" s="147" t="str">
        <f t="shared" si="884"/>
        <v/>
      </c>
      <c r="BC4330" s="168"/>
      <c r="BD4330" s="165"/>
      <c r="BE4330" s="165"/>
      <c r="BF4330" s="165"/>
      <c r="BG4330" s="165"/>
      <c r="BH4330" s="165"/>
      <c r="BI4330" s="165"/>
      <c r="BJ4330" s="165"/>
      <c r="BK4330" s="165"/>
      <c r="BL4330" s="165"/>
      <c r="BM4330" s="165"/>
      <c r="BN4330" s="165"/>
      <c r="BO4330" s="165"/>
      <c r="BP4330" s="165"/>
      <c r="BQ4330" s="165"/>
      <c r="BS4330" s="6"/>
      <c r="BT4330" s="11"/>
      <c r="BU4330" s="6"/>
      <c r="BV4330" s="6"/>
    </row>
    <row r="4331" spans="1:74" ht="15.75" x14ac:dyDescent="0.25">
      <c r="A4331" s="52" t="s">
        <v>1422</v>
      </c>
      <c r="B4331" s="56"/>
      <c r="C4331" s="7" t="s">
        <v>118</v>
      </c>
      <c r="D4331" s="7" t="s">
        <v>6560</v>
      </c>
      <c r="E4331" s="7"/>
      <c r="F4331" s="64"/>
      <c r="G4331" s="6"/>
      <c r="H4331" s="6"/>
      <c r="I4331" s="10" t="s">
        <v>110</v>
      </c>
      <c r="J4331" s="11" t="s">
        <v>4048</v>
      </c>
      <c r="K4331" s="194" t="s">
        <v>510</v>
      </c>
      <c r="L4331" s="176"/>
      <c r="M4331" s="176">
        <v>1000</v>
      </c>
      <c r="N4331" s="80" t="s">
        <v>6856</v>
      </c>
      <c r="O4331" s="162"/>
      <c r="P4331" s="80" t="s">
        <v>10367</v>
      </c>
      <c r="Q4331" s="80"/>
      <c r="R4331" s="80"/>
      <c r="S4331" s="163"/>
      <c r="T4331" s="213"/>
      <c r="U4331" s="162"/>
      <c r="V4331" s="164"/>
      <c r="W4331" s="12" t="str">
        <f t="shared" si="880"/>
        <v>Mqtt1</v>
      </c>
      <c r="X4331" s="196" t="s">
        <v>10681</v>
      </c>
      <c r="Y4331" s="6" t="str">
        <f t="shared" si="882"/>
        <v>marpower/power-tag/spare-pt12f01</v>
      </c>
      <c r="Z4331" s="103" t="str" cm="1">
        <f t="array" ref="Z4331">IF(COUNTIF(N4331,"spare"),"","$."&amp;_xlfn.REGEXEXTRACT(J4331,"^PT\d+[FQ]\d+_(.*)", 2))</f>
        <v>$.Power_Factor_Phase_A</v>
      </c>
      <c r="AA4331" s="12">
        <f t="shared" si="883"/>
        <v>3</v>
      </c>
      <c r="AB4331" s="6" t="s">
        <v>195</v>
      </c>
      <c r="AC4331" s="103">
        <v>3078</v>
      </c>
      <c r="AJ4331" s="80"/>
      <c r="AK4331" s="113" t="s">
        <v>1426</v>
      </c>
      <c r="AN4331" s="80"/>
      <c r="AO4331" s="80"/>
      <c r="AP4331" s="80"/>
      <c r="AQ4331" s="80"/>
      <c r="AR4331" s="127"/>
      <c r="AS4331" s="80"/>
      <c r="AT4331" s="7"/>
      <c r="AU4331" s="7"/>
      <c r="AV4331" s="165"/>
      <c r="AW4331" s="166"/>
      <c r="AX4331" s="137"/>
      <c r="AY4331" s="147"/>
      <c r="AZ4331" s="167"/>
      <c r="BA4331" s="167"/>
      <c r="BB4331" s="147" t="str">
        <f t="shared" si="884"/>
        <v/>
      </c>
      <c r="BC4331" s="168"/>
      <c r="BD4331" s="165"/>
      <c r="BE4331" s="165"/>
      <c r="BF4331" s="165"/>
      <c r="BG4331" s="165"/>
      <c r="BH4331" s="165"/>
      <c r="BI4331" s="165"/>
      <c r="BJ4331" s="165"/>
      <c r="BK4331" s="165"/>
      <c r="BL4331" s="165"/>
      <c r="BM4331" s="165"/>
      <c r="BN4331" s="165"/>
      <c r="BO4331" s="165"/>
      <c r="BP4331" s="165"/>
      <c r="BQ4331" s="165"/>
      <c r="BS4331" s="6"/>
      <c r="BT4331" s="11"/>
      <c r="BU4331" s="6"/>
      <c r="BV4331" s="6"/>
    </row>
    <row r="4332" spans="1:74" ht="15.75" x14ac:dyDescent="0.25">
      <c r="A4332" s="52" t="s">
        <v>1422</v>
      </c>
      <c r="B4332" s="56"/>
      <c r="C4332" s="7" t="s">
        <v>118</v>
      </c>
      <c r="D4332" s="7" t="s">
        <v>6560</v>
      </c>
      <c r="E4332" s="7"/>
      <c r="F4332" s="64"/>
      <c r="G4332" s="6"/>
      <c r="H4332" s="6"/>
      <c r="I4332" s="10" t="s">
        <v>110</v>
      </c>
      <c r="J4332" s="11" t="s">
        <v>4049</v>
      </c>
      <c r="K4332" s="194" t="s">
        <v>510</v>
      </c>
      <c r="L4332" s="176"/>
      <c r="M4332" s="176">
        <v>1000</v>
      </c>
      <c r="N4332" s="80" t="s">
        <v>6856</v>
      </c>
      <c r="O4332" s="162"/>
      <c r="P4332" s="80" t="s">
        <v>10368</v>
      </c>
      <c r="Q4332" s="80"/>
      <c r="R4332" s="80"/>
      <c r="S4332" s="163"/>
      <c r="T4332" s="213"/>
      <c r="U4332" s="162"/>
      <c r="V4332" s="164"/>
      <c r="W4332" s="12" t="str">
        <f t="shared" si="880"/>
        <v>Mqtt1</v>
      </c>
      <c r="X4332" s="196" t="s">
        <v>10681</v>
      </c>
      <c r="Y4332" s="6" t="str">
        <f t="shared" si="882"/>
        <v>marpower/power-tag/spare-pt12f01</v>
      </c>
      <c r="Z4332" s="103" t="str" cm="1">
        <f t="array" ref="Z4332">IF(COUNTIF(N4332,"spare"),"","$."&amp;_xlfn.REGEXEXTRACT(J4332,"^PT\d+[FQ]\d+_(.*)", 2))</f>
        <v>$.Power_Factor_Phase_B</v>
      </c>
      <c r="AA4332" s="12">
        <f t="shared" si="883"/>
        <v>3</v>
      </c>
      <c r="AB4332" s="6" t="s">
        <v>195</v>
      </c>
      <c r="AC4332" s="103">
        <v>3080</v>
      </c>
      <c r="AJ4332" s="80"/>
      <c r="AK4332" s="113" t="s">
        <v>1426</v>
      </c>
      <c r="AN4332" s="80"/>
      <c r="AO4332" s="80"/>
      <c r="AP4332" s="80"/>
      <c r="AQ4332" s="80"/>
      <c r="AR4332" s="127"/>
      <c r="AS4332" s="80"/>
      <c r="AT4332" s="7"/>
      <c r="AU4332" s="7"/>
      <c r="AV4332" s="165"/>
      <c r="AW4332" s="166"/>
      <c r="AX4332" s="137"/>
      <c r="AY4332" s="147"/>
      <c r="AZ4332" s="167"/>
      <c r="BA4332" s="167"/>
      <c r="BB4332" s="147" t="str">
        <f t="shared" si="884"/>
        <v/>
      </c>
      <c r="BC4332" s="168"/>
      <c r="BD4332" s="165"/>
      <c r="BE4332" s="165"/>
      <c r="BF4332" s="165"/>
      <c r="BG4332" s="165"/>
      <c r="BH4332" s="165"/>
      <c r="BI4332" s="165"/>
      <c r="BJ4332" s="165"/>
      <c r="BK4332" s="165"/>
      <c r="BL4332" s="165"/>
      <c r="BM4332" s="165"/>
      <c r="BN4332" s="165"/>
      <c r="BO4332" s="165"/>
      <c r="BP4332" s="165"/>
      <c r="BQ4332" s="165"/>
      <c r="BS4332" s="6"/>
      <c r="BT4332" s="11"/>
      <c r="BU4332" s="6"/>
      <c r="BV4332" s="6"/>
    </row>
    <row r="4333" spans="1:74" ht="15.75" x14ac:dyDescent="0.25">
      <c r="A4333" s="52" t="s">
        <v>1422</v>
      </c>
      <c r="B4333" s="56"/>
      <c r="C4333" s="7" t="s">
        <v>118</v>
      </c>
      <c r="D4333" s="7" t="s">
        <v>6560</v>
      </c>
      <c r="E4333" s="7"/>
      <c r="F4333" s="64"/>
      <c r="G4333" s="6"/>
      <c r="H4333" s="6"/>
      <c r="I4333" s="10" t="s">
        <v>110</v>
      </c>
      <c r="J4333" s="11" t="s">
        <v>4050</v>
      </c>
      <c r="K4333" s="194" t="s">
        <v>510</v>
      </c>
      <c r="L4333" s="176"/>
      <c r="M4333" s="176">
        <v>1000</v>
      </c>
      <c r="N4333" s="80" t="s">
        <v>6856</v>
      </c>
      <c r="O4333" s="162"/>
      <c r="P4333" s="80" t="s">
        <v>10369</v>
      </c>
      <c r="Q4333" s="80"/>
      <c r="R4333" s="80"/>
      <c r="S4333" s="163"/>
      <c r="T4333" s="213"/>
      <c r="U4333" s="162"/>
      <c r="V4333" s="164"/>
      <c r="W4333" s="12" t="str">
        <f t="shared" si="880"/>
        <v>Mqtt1</v>
      </c>
      <c r="X4333" s="196" t="s">
        <v>10681</v>
      </c>
      <c r="Y4333" s="6" t="str">
        <f t="shared" si="882"/>
        <v>marpower/power-tag/spare-pt12f01</v>
      </c>
      <c r="Z4333" s="103" t="str" cm="1">
        <f t="array" ref="Z4333">IF(COUNTIF(N4333,"spare"),"","$."&amp;_xlfn.REGEXEXTRACT(J4333,"^PT\d+[FQ]\d+_(.*)", 2))</f>
        <v>$.Power_Factor_Phase_C</v>
      </c>
      <c r="AA4333" s="12">
        <f t="shared" si="883"/>
        <v>3</v>
      </c>
      <c r="AB4333" s="6" t="s">
        <v>195</v>
      </c>
      <c r="AC4333" s="103">
        <v>3082</v>
      </c>
      <c r="AJ4333" s="80"/>
      <c r="AK4333" s="113" t="s">
        <v>1426</v>
      </c>
      <c r="AN4333" s="80"/>
      <c r="AO4333" s="80"/>
      <c r="AP4333" s="80"/>
      <c r="AQ4333" s="80"/>
      <c r="AR4333" s="127"/>
      <c r="AS4333" s="80"/>
      <c r="AT4333" s="7"/>
      <c r="AU4333" s="7"/>
      <c r="AV4333" s="165"/>
      <c r="AW4333" s="166"/>
      <c r="AX4333" s="137"/>
      <c r="AY4333" s="147"/>
      <c r="AZ4333" s="167"/>
      <c r="BA4333" s="167"/>
      <c r="BB4333" s="147" t="str">
        <f t="shared" si="884"/>
        <v/>
      </c>
      <c r="BC4333" s="168"/>
      <c r="BD4333" s="165"/>
      <c r="BE4333" s="165"/>
      <c r="BF4333" s="165"/>
      <c r="BG4333" s="165"/>
      <c r="BH4333" s="165"/>
      <c r="BI4333" s="165"/>
      <c r="BJ4333" s="165"/>
      <c r="BK4333" s="165"/>
      <c r="BL4333" s="165"/>
      <c r="BM4333" s="165"/>
      <c r="BN4333" s="165"/>
      <c r="BO4333" s="165"/>
      <c r="BP4333" s="165"/>
      <c r="BQ4333" s="165"/>
      <c r="BS4333" s="6"/>
      <c r="BT4333" s="11"/>
      <c r="BU4333" s="6"/>
      <c r="BV4333" s="6"/>
    </row>
    <row r="4334" spans="1:74" ht="15.75" x14ac:dyDescent="0.25">
      <c r="A4334" s="52" t="s">
        <v>1422</v>
      </c>
      <c r="B4334" s="56"/>
      <c r="C4334" s="7" t="s">
        <v>118</v>
      </c>
      <c r="D4334" s="7" t="s">
        <v>6560</v>
      </c>
      <c r="E4334" s="7"/>
      <c r="F4334" s="64"/>
      <c r="G4334" s="6"/>
      <c r="H4334" s="6"/>
      <c r="I4334" s="10" t="s">
        <v>110</v>
      </c>
      <c r="J4334" s="11" t="s">
        <v>4051</v>
      </c>
      <c r="K4334" s="194" t="s">
        <v>510</v>
      </c>
      <c r="L4334" s="176"/>
      <c r="M4334" s="176">
        <v>1000</v>
      </c>
      <c r="N4334" s="80" t="s">
        <v>6856</v>
      </c>
      <c r="O4334" s="162"/>
      <c r="P4334" s="80" t="s">
        <v>10370</v>
      </c>
      <c r="Q4334" s="80"/>
      <c r="R4334" s="80"/>
      <c r="S4334" s="163"/>
      <c r="T4334" s="213"/>
      <c r="U4334" s="162"/>
      <c r="V4334" s="164"/>
      <c r="W4334" s="12" t="str">
        <f t="shared" si="880"/>
        <v>Mqtt1</v>
      </c>
      <c r="X4334" s="196" t="s">
        <v>10681</v>
      </c>
      <c r="Y4334" s="6" t="str">
        <f t="shared" si="882"/>
        <v>marpower/power-tag/spare-pt12f01</v>
      </c>
      <c r="Z4334" s="103" t="str" cm="1">
        <f t="array" ref="Z4334">IF(COUNTIF(N4334,"spare"),"","$."&amp;_xlfn.REGEXEXTRACT(J4334,"^PT\d+[FQ]\d+_(.*)", 2))</f>
        <v>$.Total_Power_Factor</v>
      </c>
      <c r="AA4334" s="12">
        <f t="shared" si="883"/>
        <v>3</v>
      </c>
      <c r="AB4334" s="6" t="s">
        <v>195</v>
      </c>
      <c r="AC4334" s="103">
        <v>3084</v>
      </c>
      <c r="AJ4334" s="80"/>
      <c r="AK4334" s="113" t="s">
        <v>1426</v>
      </c>
      <c r="AN4334" s="80"/>
      <c r="AO4334" s="80"/>
      <c r="AP4334" s="80"/>
      <c r="AQ4334" s="80"/>
      <c r="AR4334" s="127"/>
      <c r="AS4334" s="80"/>
      <c r="AT4334" s="7"/>
      <c r="AU4334" s="7"/>
      <c r="AV4334" s="165"/>
      <c r="AW4334" s="166"/>
      <c r="AX4334" s="137"/>
      <c r="AY4334" s="147"/>
      <c r="AZ4334" s="167"/>
      <c r="BA4334" s="167"/>
      <c r="BB4334" s="147" t="str">
        <f t="shared" si="884"/>
        <v/>
      </c>
      <c r="BC4334" s="168"/>
      <c r="BD4334" s="165"/>
      <c r="BE4334" s="165"/>
      <c r="BF4334" s="165"/>
      <c r="BG4334" s="165"/>
      <c r="BH4334" s="165"/>
      <c r="BI4334" s="165"/>
      <c r="BJ4334" s="165"/>
      <c r="BK4334" s="165"/>
      <c r="BL4334" s="165"/>
      <c r="BM4334" s="165"/>
      <c r="BN4334" s="165"/>
      <c r="BO4334" s="165"/>
      <c r="BP4334" s="165"/>
      <c r="BQ4334" s="165"/>
      <c r="BS4334" s="6"/>
      <c r="BT4334" s="11"/>
      <c r="BU4334" s="6"/>
      <c r="BV4334" s="6"/>
    </row>
    <row r="4335" spans="1:74" ht="15.75" x14ac:dyDescent="0.25">
      <c r="A4335" s="52" t="s">
        <v>1422</v>
      </c>
      <c r="B4335" s="56"/>
      <c r="C4335" s="7" t="s">
        <v>118</v>
      </c>
      <c r="D4335" s="7" t="s">
        <v>6560</v>
      </c>
      <c r="E4335" s="7"/>
      <c r="F4335" s="64"/>
      <c r="G4335" s="6"/>
      <c r="H4335" s="6"/>
      <c r="I4335" s="10" t="s">
        <v>110</v>
      </c>
      <c r="J4335" s="11" t="s">
        <v>4052</v>
      </c>
      <c r="K4335" s="194" t="s">
        <v>510</v>
      </c>
      <c r="L4335" s="176"/>
      <c r="M4335" s="176">
        <v>1000</v>
      </c>
      <c r="N4335" s="80" t="s">
        <v>6856</v>
      </c>
      <c r="O4335" s="162"/>
      <c r="P4335" s="80" t="s">
        <v>4400</v>
      </c>
      <c r="Q4335" s="80"/>
      <c r="R4335" s="80"/>
      <c r="S4335" s="163"/>
      <c r="T4335" s="213"/>
      <c r="U4335" s="162"/>
      <c r="V4335" s="164"/>
      <c r="W4335" s="12" t="str">
        <f t="shared" si="880"/>
        <v>Mqtt1</v>
      </c>
      <c r="X4335" s="196" t="s">
        <v>10682</v>
      </c>
      <c r="Y4335" s="6" t="str">
        <f t="shared" si="882"/>
        <v>marpower/power-tag/ventilator-aft-peak</v>
      </c>
      <c r="Z4335" s="103" t="str" cm="1">
        <f t="array" ref="Z4335">IF(COUNTIF(N4335,"spare"),"","$."&amp;_xlfn.REGEXEXTRACT(J4335,"^PT\d+[FQ]\d+_(.*)", 2))</f>
        <v>$.RMS_Current_Phase_A</v>
      </c>
      <c r="AA4335" s="12">
        <f>AA4320+1</f>
        <v>4</v>
      </c>
      <c r="AB4335" s="6" t="s">
        <v>195</v>
      </c>
      <c r="AC4335" s="103">
        <v>3000</v>
      </c>
      <c r="AJ4335" s="80"/>
      <c r="AK4335" s="113" t="s">
        <v>1423</v>
      </c>
      <c r="AN4335" s="80"/>
      <c r="AO4335" s="80"/>
      <c r="AP4335" s="80"/>
      <c r="AQ4335" s="80"/>
      <c r="AR4335" s="127"/>
      <c r="AS4335" s="80"/>
      <c r="AT4335" s="7"/>
      <c r="AU4335" s="7"/>
      <c r="AV4335" s="165"/>
      <c r="AW4335" s="166"/>
      <c r="AX4335" s="137"/>
      <c r="AY4335" s="147"/>
      <c r="AZ4335" s="167"/>
      <c r="BA4335" s="167"/>
      <c r="BB4335" s="147" t="str">
        <f t="shared" ref="BB4335:BB4349" si="885">IF(ISNUMBER(AM4335),"1","")</f>
        <v/>
      </c>
      <c r="BC4335" s="168"/>
      <c r="BD4335" s="165"/>
      <c r="BE4335" s="165"/>
      <c r="BF4335" s="165"/>
      <c r="BG4335" s="165"/>
      <c r="BH4335" s="165"/>
      <c r="BI4335" s="165"/>
      <c r="BJ4335" s="165"/>
      <c r="BK4335" s="165"/>
      <c r="BL4335" s="165"/>
      <c r="BM4335" s="165"/>
      <c r="BN4335" s="165"/>
      <c r="BO4335" s="165"/>
      <c r="BP4335" s="165"/>
      <c r="BQ4335" s="165"/>
      <c r="BS4335" s="6"/>
      <c r="BT4335" s="11"/>
      <c r="BU4335" s="6"/>
      <c r="BV4335" s="6"/>
    </row>
    <row r="4336" spans="1:74" ht="15.75" x14ac:dyDescent="0.25">
      <c r="A4336" s="52" t="s">
        <v>1422</v>
      </c>
      <c r="B4336" s="56"/>
      <c r="C4336" s="7" t="s">
        <v>118</v>
      </c>
      <c r="D4336" s="7" t="s">
        <v>6560</v>
      </c>
      <c r="E4336" s="7"/>
      <c r="F4336" s="64"/>
      <c r="G4336" s="6"/>
      <c r="H4336" s="6"/>
      <c r="I4336" s="10" t="s">
        <v>110</v>
      </c>
      <c r="J4336" s="11" t="s">
        <v>4053</v>
      </c>
      <c r="K4336" s="194" t="s">
        <v>510</v>
      </c>
      <c r="L4336" s="176"/>
      <c r="M4336" s="176">
        <v>1000</v>
      </c>
      <c r="N4336" s="80" t="s">
        <v>6856</v>
      </c>
      <c r="O4336" s="162"/>
      <c r="P4336" s="80" t="s">
        <v>4401</v>
      </c>
      <c r="Q4336" s="80"/>
      <c r="R4336" s="80"/>
      <c r="S4336" s="163"/>
      <c r="T4336" s="213"/>
      <c r="U4336" s="162"/>
      <c r="V4336" s="164"/>
      <c r="W4336" s="12" t="str">
        <f t="shared" si="880"/>
        <v>Mqtt1</v>
      </c>
      <c r="X4336" s="196" t="s">
        <v>10682</v>
      </c>
      <c r="Y4336" s="6" t="str">
        <f t="shared" si="882"/>
        <v>marpower/power-tag/ventilator-aft-peak</v>
      </c>
      <c r="Z4336" s="103" t="str" cm="1">
        <f t="array" ref="Z4336">IF(COUNTIF(N4336,"spare"),"","$."&amp;_xlfn.REGEXEXTRACT(J4336,"^PT\d+[FQ]\d+_(.*)", 2))</f>
        <v>$.RMS_Current_Phase_B</v>
      </c>
      <c r="AA4336" s="12">
        <f t="shared" si="883"/>
        <v>4</v>
      </c>
      <c r="AB4336" s="6" t="s">
        <v>195</v>
      </c>
      <c r="AC4336" s="103">
        <v>3002</v>
      </c>
      <c r="AJ4336" s="80"/>
      <c r="AK4336" s="113" t="s">
        <v>1423</v>
      </c>
      <c r="AN4336" s="80"/>
      <c r="AO4336" s="80"/>
      <c r="AP4336" s="80"/>
      <c r="AQ4336" s="80"/>
      <c r="AR4336" s="127"/>
      <c r="AS4336" s="80"/>
      <c r="AT4336" s="7"/>
      <c r="AU4336" s="7"/>
      <c r="AV4336" s="165"/>
      <c r="AW4336" s="166"/>
      <c r="AX4336" s="137"/>
      <c r="AY4336" s="147"/>
      <c r="AZ4336" s="167"/>
      <c r="BA4336" s="167"/>
      <c r="BB4336" s="147" t="str">
        <f t="shared" si="885"/>
        <v/>
      </c>
      <c r="BC4336" s="168"/>
      <c r="BD4336" s="165"/>
      <c r="BE4336" s="165"/>
      <c r="BF4336" s="165"/>
      <c r="BG4336" s="165"/>
      <c r="BH4336" s="165"/>
      <c r="BI4336" s="165"/>
      <c r="BJ4336" s="165"/>
      <c r="BK4336" s="165"/>
      <c r="BL4336" s="165"/>
      <c r="BM4336" s="165"/>
      <c r="BN4336" s="165"/>
      <c r="BO4336" s="165"/>
      <c r="BP4336" s="165"/>
      <c r="BQ4336" s="165"/>
      <c r="BS4336" s="6"/>
      <c r="BT4336" s="11"/>
      <c r="BU4336" s="6"/>
      <c r="BV4336" s="6"/>
    </row>
    <row r="4337" spans="1:74" ht="15.75" x14ac:dyDescent="0.25">
      <c r="A4337" s="52" t="s">
        <v>1422</v>
      </c>
      <c r="B4337" s="56"/>
      <c r="C4337" s="7" t="s">
        <v>118</v>
      </c>
      <c r="D4337" s="7" t="s">
        <v>6560</v>
      </c>
      <c r="E4337" s="7"/>
      <c r="F4337" s="64"/>
      <c r="G4337" s="6"/>
      <c r="H4337" s="6"/>
      <c r="I4337" s="10" t="s">
        <v>110</v>
      </c>
      <c r="J4337" s="11" t="s">
        <v>4054</v>
      </c>
      <c r="K4337" s="194" t="s">
        <v>510</v>
      </c>
      <c r="L4337" s="176"/>
      <c r="M4337" s="176">
        <v>1000</v>
      </c>
      <c r="N4337" s="80" t="s">
        <v>6856</v>
      </c>
      <c r="O4337" s="162"/>
      <c r="P4337" s="80" t="s">
        <v>4402</v>
      </c>
      <c r="Q4337" s="80"/>
      <c r="R4337" s="80"/>
      <c r="S4337" s="163"/>
      <c r="T4337" s="213"/>
      <c r="U4337" s="162"/>
      <c r="V4337" s="164"/>
      <c r="W4337" s="12" t="str">
        <f t="shared" si="880"/>
        <v>Mqtt1</v>
      </c>
      <c r="X4337" s="196" t="s">
        <v>10682</v>
      </c>
      <c r="Y4337" s="6" t="str">
        <f t="shared" si="882"/>
        <v>marpower/power-tag/ventilator-aft-peak</v>
      </c>
      <c r="Z4337" s="103" t="str" cm="1">
        <f t="array" ref="Z4337">IF(COUNTIF(N4337,"spare"),"","$."&amp;_xlfn.REGEXEXTRACT(J4337,"^PT\d+[FQ]\d+_(.*)", 2))</f>
        <v>$.RMS_Current_Phase_C</v>
      </c>
      <c r="AA4337" s="12">
        <f t="shared" si="883"/>
        <v>4</v>
      </c>
      <c r="AB4337" s="6" t="s">
        <v>195</v>
      </c>
      <c r="AC4337" s="103">
        <v>3004</v>
      </c>
      <c r="AJ4337" s="80"/>
      <c r="AK4337" s="113" t="s">
        <v>1423</v>
      </c>
      <c r="AN4337" s="80"/>
      <c r="AO4337" s="80"/>
      <c r="AP4337" s="80"/>
      <c r="AQ4337" s="80"/>
      <c r="AR4337" s="127"/>
      <c r="AS4337" s="80"/>
      <c r="AT4337" s="7"/>
      <c r="AU4337" s="7"/>
      <c r="AV4337" s="165"/>
      <c r="AW4337" s="166"/>
      <c r="AX4337" s="137"/>
      <c r="AY4337" s="147"/>
      <c r="AZ4337" s="167"/>
      <c r="BA4337" s="167"/>
      <c r="BB4337" s="147" t="str">
        <f t="shared" si="885"/>
        <v/>
      </c>
      <c r="BC4337" s="168"/>
      <c r="BD4337" s="165"/>
      <c r="BE4337" s="165"/>
      <c r="BF4337" s="165"/>
      <c r="BG4337" s="165"/>
      <c r="BH4337" s="165"/>
      <c r="BI4337" s="165"/>
      <c r="BJ4337" s="165"/>
      <c r="BK4337" s="165"/>
      <c r="BL4337" s="165"/>
      <c r="BM4337" s="165"/>
      <c r="BN4337" s="165"/>
      <c r="BO4337" s="165"/>
      <c r="BP4337" s="165"/>
      <c r="BQ4337" s="165"/>
      <c r="BS4337" s="6"/>
      <c r="BT4337" s="11"/>
      <c r="BU4337" s="6"/>
      <c r="BV4337" s="6"/>
    </row>
    <row r="4338" spans="1:74" ht="15.75" x14ac:dyDescent="0.25">
      <c r="A4338" s="52" t="s">
        <v>1422</v>
      </c>
      <c r="B4338" s="56"/>
      <c r="C4338" s="7" t="s">
        <v>118</v>
      </c>
      <c r="D4338" s="7" t="s">
        <v>6560</v>
      </c>
      <c r="E4338" s="7"/>
      <c r="F4338" s="64"/>
      <c r="G4338" s="6"/>
      <c r="H4338" s="6"/>
      <c r="I4338" s="10" t="s">
        <v>110</v>
      </c>
      <c r="J4338" s="11" t="s">
        <v>4055</v>
      </c>
      <c r="K4338" s="194" t="s">
        <v>510</v>
      </c>
      <c r="L4338" s="176"/>
      <c r="M4338" s="176">
        <v>1000</v>
      </c>
      <c r="N4338" s="80" t="s">
        <v>6856</v>
      </c>
      <c r="O4338" s="162"/>
      <c r="P4338" s="80" t="s">
        <v>4403</v>
      </c>
      <c r="Q4338" s="80"/>
      <c r="R4338" s="80"/>
      <c r="S4338" s="163"/>
      <c r="T4338" s="213"/>
      <c r="U4338" s="162"/>
      <c r="V4338" s="164"/>
      <c r="W4338" s="12" t="str">
        <f t="shared" si="880"/>
        <v>Mqtt1</v>
      </c>
      <c r="X4338" s="196" t="s">
        <v>10682</v>
      </c>
      <c r="Y4338" s="6" t="str">
        <f t="shared" si="882"/>
        <v>marpower/power-tag/ventilator-aft-peak</v>
      </c>
      <c r="Z4338" s="103" t="str" cm="1">
        <f t="array" ref="Z4338">IF(COUNTIF(N4338,"spare"),"","$."&amp;_xlfn.REGEXEXTRACT(J4338,"^PT\d+[FQ]\d+_(.*)", 2))</f>
        <v>$.RMS_Current_Phase_Neut</v>
      </c>
      <c r="AA4338" s="12">
        <f t="shared" si="883"/>
        <v>4</v>
      </c>
      <c r="AB4338" s="6" t="s">
        <v>195</v>
      </c>
      <c r="AC4338" s="103">
        <v>3006</v>
      </c>
      <c r="AJ4338" s="80"/>
      <c r="AK4338" s="113" t="s">
        <v>1423</v>
      </c>
      <c r="AN4338" s="80"/>
      <c r="AO4338" s="80"/>
      <c r="AP4338" s="80"/>
      <c r="AQ4338" s="80"/>
      <c r="AR4338" s="127"/>
      <c r="AS4338" s="80"/>
      <c r="AT4338" s="7"/>
      <c r="AU4338" s="7"/>
      <c r="AV4338" s="165"/>
      <c r="AW4338" s="166"/>
      <c r="AX4338" s="137"/>
      <c r="AY4338" s="147"/>
      <c r="AZ4338" s="167"/>
      <c r="BA4338" s="167"/>
      <c r="BB4338" s="147" t="str">
        <f t="shared" si="885"/>
        <v/>
      </c>
      <c r="BC4338" s="168"/>
      <c r="BD4338" s="165"/>
      <c r="BE4338" s="165"/>
      <c r="BF4338" s="165"/>
      <c r="BG4338" s="165"/>
      <c r="BH4338" s="165"/>
      <c r="BI4338" s="165"/>
      <c r="BJ4338" s="165"/>
      <c r="BK4338" s="165"/>
      <c r="BL4338" s="165"/>
      <c r="BM4338" s="165"/>
      <c r="BN4338" s="165"/>
      <c r="BO4338" s="165"/>
      <c r="BP4338" s="165"/>
      <c r="BQ4338" s="165"/>
      <c r="BS4338" s="6"/>
      <c r="BT4338" s="11"/>
      <c r="BU4338" s="6"/>
      <c r="BV4338" s="6"/>
    </row>
    <row r="4339" spans="1:74" ht="15.75" x14ac:dyDescent="0.25">
      <c r="A4339" s="52" t="s">
        <v>1422</v>
      </c>
      <c r="B4339" s="56"/>
      <c r="C4339" s="7" t="s">
        <v>118</v>
      </c>
      <c r="D4339" s="7" t="s">
        <v>6560</v>
      </c>
      <c r="E4339" s="7"/>
      <c r="F4339" s="64"/>
      <c r="G4339" s="6"/>
      <c r="H4339" s="6"/>
      <c r="I4339" s="10" t="s">
        <v>110</v>
      </c>
      <c r="J4339" s="11" t="s">
        <v>8379</v>
      </c>
      <c r="K4339" s="194" t="s">
        <v>510</v>
      </c>
      <c r="L4339" s="176"/>
      <c r="M4339" s="176">
        <v>1000</v>
      </c>
      <c r="N4339" s="80" t="s">
        <v>6856</v>
      </c>
      <c r="O4339" s="162"/>
      <c r="P4339" s="80" t="s">
        <v>4404</v>
      </c>
      <c r="Q4339" s="80"/>
      <c r="R4339" s="80"/>
      <c r="S4339" s="163"/>
      <c r="T4339" s="213"/>
      <c r="U4339" s="162"/>
      <c r="V4339" s="164"/>
      <c r="W4339" s="12" t="str">
        <f t="shared" si="880"/>
        <v>Mqtt1</v>
      </c>
      <c r="X4339" s="196" t="s">
        <v>10682</v>
      </c>
      <c r="Y4339" s="6" t="str">
        <f t="shared" si="882"/>
        <v>marpower/power-tag/ventilator-aft-peak</v>
      </c>
      <c r="Z4339" s="103" t="str" cm="1">
        <f t="array" ref="Z4339">IF(COUNTIF(N4339,"spare"),"","$."&amp;_xlfn.REGEXEXTRACT(J4339,"^PT\d+[FQ]\d+_(.*)", 2))</f>
        <v>$.RMS_Voltage_A_N</v>
      </c>
      <c r="AA4339" s="12">
        <f t="shared" si="883"/>
        <v>4</v>
      </c>
      <c r="AB4339" s="6" t="s">
        <v>195</v>
      </c>
      <c r="AC4339" s="103">
        <v>3028</v>
      </c>
      <c r="AJ4339" s="80"/>
      <c r="AK4339" s="113" t="s">
        <v>1424</v>
      </c>
      <c r="AN4339" s="80"/>
      <c r="AO4339" s="80"/>
      <c r="AP4339" s="80"/>
      <c r="AQ4339" s="80"/>
      <c r="AR4339" s="127"/>
      <c r="AS4339" s="80"/>
      <c r="AT4339" s="7"/>
      <c r="AU4339" s="7"/>
      <c r="AV4339" s="165"/>
      <c r="AW4339" s="166"/>
      <c r="AX4339" s="137"/>
      <c r="AY4339" s="147"/>
      <c r="AZ4339" s="167"/>
      <c r="BA4339" s="167"/>
      <c r="BB4339" s="147" t="str">
        <f t="shared" si="885"/>
        <v/>
      </c>
      <c r="BC4339" s="168"/>
      <c r="BD4339" s="165"/>
      <c r="BE4339" s="165"/>
      <c r="BF4339" s="165"/>
      <c r="BG4339" s="165"/>
      <c r="BH4339" s="165"/>
      <c r="BI4339" s="165"/>
      <c r="BJ4339" s="165"/>
      <c r="BK4339" s="165"/>
      <c r="BL4339" s="165"/>
      <c r="BM4339" s="165"/>
      <c r="BN4339" s="165"/>
      <c r="BO4339" s="165"/>
      <c r="BP4339" s="165"/>
      <c r="BQ4339" s="165"/>
      <c r="BS4339" s="6"/>
      <c r="BT4339" s="11"/>
      <c r="BU4339" s="6"/>
      <c r="BV4339" s="6"/>
    </row>
    <row r="4340" spans="1:74" ht="15.75" x14ac:dyDescent="0.25">
      <c r="A4340" s="52" t="s">
        <v>1422</v>
      </c>
      <c r="B4340" s="56"/>
      <c r="C4340" s="7" t="s">
        <v>118</v>
      </c>
      <c r="D4340" s="7" t="s">
        <v>6560</v>
      </c>
      <c r="E4340" s="7"/>
      <c r="F4340" s="64"/>
      <c r="G4340" s="6"/>
      <c r="H4340" s="6"/>
      <c r="I4340" s="10" t="s">
        <v>110</v>
      </c>
      <c r="J4340" s="11" t="s">
        <v>8556</v>
      </c>
      <c r="K4340" s="194" t="s">
        <v>510</v>
      </c>
      <c r="L4340" s="176"/>
      <c r="M4340" s="176">
        <v>1000</v>
      </c>
      <c r="N4340" s="80" t="s">
        <v>6856</v>
      </c>
      <c r="O4340" s="162"/>
      <c r="P4340" s="80" t="s">
        <v>4405</v>
      </c>
      <c r="Q4340" s="80"/>
      <c r="R4340" s="80"/>
      <c r="S4340" s="163"/>
      <c r="T4340" s="213"/>
      <c r="U4340" s="162"/>
      <c r="V4340" s="164"/>
      <c r="W4340" s="12" t="str">
        <f t="shared" si="880"/>
        <v>Mqtt1</v>
      </c>
      <c r="X4340" s="196" t="s">
        <v>10682</v>
      </c>
      <c r="Y4340" s="6" t="str">
        <f t="shared" si="882"/>
        <v>marpower/power-tag/ventilator-aft-peak</v>
      </c>
      <c r="Z4340" s="103" t="str" cm="1">
        <f t="array" ref="Z4340">IF(COUNTIF(N4340,"spare"),"","$."&amp;_xlfn.REGEXEXTRACT(J4340,"^PT\d+[FQ]\d+_(.*)", 2))</f>
        <v>$.RMS_Voltage_B_N</v>
      </c>
      <c r="AA4340" s="12">
        <f t="shared" si="883"/>
        <v>4</v>
      </c>
      <c r="AB4340" s="6" t="s">
        <v>195</v>
      </c>
      <c r="AC4340" s="103">
        <v>3030</v>
      </c>
      <c r="AJ4340" s="80"/>
      <c r="AK4340" s="113" t="s">
        <v>1424</v>
      </c>
      <c r="AN4340" s="80"/>
      <c r="AO4340" s="80"/>
      <c r="AP4340" s="80"/>
      <c r="AQ4340" s="80"/>
      <c r="AR4340" s="127"/>
      <c r="AS4340" s="80"/>
      <c r="AT4340" s="7"/>
      <c r="AU4340" s="7"/>
      <c r="AV4340" s="165"/>
      <c r="AW4340" s="166"/>
      <c r="AX4340" s="137"/>
      <c r="AY4340" s="147"/>
      <c r="AZ4340" s="167"/>
      <c r="BA4340" s="167"/>
      <c r="BB4340" s="147" t="str">
        <f t="shared" si="885"/>
        <v/>
      </c>
      <c r="BC4340" s="168"/>
      <c r="BD4340" s="165"/>
      <c r="BE4340" s="165"/>
      <c r="BF4340" s="165"/>
      <c r="BG4340" s="165"/>
      <c r="BH4340" s="165"/>
      <c r="BI4340" s="165"/>
      <c r="BJ4340" s="165"/>
      <c r="BK4340" s="165"/>
      <c r="BL4340" s="165"/>
      <c r="BM4340" s="165"/>
      <c r="BN4340" s="165"/>
      <c r="BO4340" s="165"/>
      <c r="BP4340" s="165"/>
      <c r="BQ4340" s="165"/>
      <c r="BS4340" s="6"/>
      <c r="BT4340" s="11"/>
      <c r="BU4340" s="6"/>
      <c r="BV4340" s="6"/>
    </row>
    <row r="4341" spans="1:74" ht="15.75" x14ac:dyDescent="0.25">
      <c r="A4341" s="52" t="s">
        <v>1422</v>
      </c>
      <c r="B4341" s="56"/>
      <c r="C4341" s="7" t="s">
        <v>118</v>
      </c>
      <c r="D4341" s="7" t="s">
        <v>6560</v>
      </c>
      <c r="E4341" s="7"/>
      <c r="F4341" s="64"/>
      <c r="G4341" s="6"/>
      <c r="H4341" s="6"/>
      <c r="I4341" s="10" t="s">
        <v>110</v>
      </c>
      <c r="J4341" s="11" t="s">
        <v>8733</v>
      </c>
      <c r="K4341" s="194" t="s">
        <v>510</v>
      </c>
      <c r="L4341" s="176"/>
      <c r="M4341" s="176">
        <v>1000</v>
      </c>
      <c r="N4341" s="80" t="s">
        <v>6856</v>
      </c>
      <c r="O4341" s="162"/>
      <c r="P4341" s="80" t="s">
        <v>4406</v>
      </c>
      <c r="Q4341" s="80"/>
      <c r="R4341" s="80"/>
      <c r="S4341" s="163"/>
      <c r="T4341" s="213"/>
      <c r="U4341" s="162"/>
      <c r="V4341" s="164"/>
      <c r="W4341" s="12" t="str">
        <f t="shared" si="880"/>
        <v>Mqtt1</v>
      </c>
      <c r="X4341" s="196" t="s">
        <v>10682</v>
      </c>
      <c r="Y4341" s="6" t="str">
        <f t="shared" si="882"/>
        <v>marpower/power-tag/ventilator-aft-peak</v>
      </c>
      <c r="Z4341" s="103" t="str" cm="1">
        <f t="array" ref="Z4341">IF(COUNTIF(N4341,"spare"),"","$."&amp;_xlfn.REGEXEXTRACT(J4341,"^PT\d+[FQ]\d+_(.*)", 2))</f>
        <v>$.RMS_Voltage_C_N</v>
      </c>
      <c r="AA4341" s="12">
        <f t="shared" si="883"/>
        <v>4</v>
      </c>
      <c r="AB4341" s="6" t="s">
        <v>195</v>
      </c>
      <c r="AC4341" s="103">
        <v>3032</v>
      </c>
      <c r="AJ4341" s="80"/>
      <c r="AK4341" s="113" t="s">
        <v>1424</v>
      </c>
      <c r="AN4341" s="80"/>
      <c r="AO4341" s="80"/>
      <c r="AP4341" s="80"/>
      <c r="AQ4341" s="80"/>
      <c r="AR4341" s="127"/>
      <c r="AS4341" s="80"/>
      <c r="AT4341" s="7"/>
      <c r="AU4341" s="7"/>
      <c r="AV4341" s="165"/>
      <c r="AW4341" s="166"/>
      <c r="AX4341" s="137"/>
      <c r="AY4341" s="147"/>
      <c r="AZ4341" s="167"/>
      <c r="BA4341" s="167"/>
      <c r="BB4341" s="147" t="str">
        <f t="shared" si="885"/>
        <v/>
      </c>
      <c r="BC4341" s="168"/>
      <c r="BD4341" s="165"/>
      <c r="BE4341" s="165"/>
      <c r="BF4341" s="165"/>
      <c r="BG4341" s="165"/>
      <c r="BH4341" s="165"/>
      <c r="BI4341" s="165"/>
      <c r="BJ4341" s="165"/>
      <c r="BK4341" s="165"/>
      <c r="BL4341" s="165"/>
      <c r="BM4341" s="165"/>
      <c r="BN4341" s="165"/>
      <c r="BO4341" s="165"/>
      <c r="BP4341" s="165"/>
      <c r="BQ4341" s="165"/>
      <c r="BS4341" s="6"/>
      <c r="BT4341" s="11"/>
      <c r="BU4341" s="6"/>
      <c r="BV4341" s="6"/>
    </row>
    <row r="4342" spans="1:74" ht="15.75" x14ac:dyDescent="0.25">
      <c r="A4342" s="52" t="s">
        <v>1422</v>
      </c>
      <c r="B4342" s="56"/>
      <c r="C4342" s="7" t="s">
        <v>118</v>
      </c>
      <c r="D4342" s="7" t="s">
        <v>6560</v>
      </c>
      <c r="E4342" s="7"/>
      <c r="F4342" s="64"/>
      <c r="G4342" s="6"/>
      <c r="H4342" s="6"/>
      <c r="I4342" s="10" t="s">
        <v>110</v>
      </c>
      <c r="J4342" s="11" t="s">
        <v>4056</v>
      </c>
      <c r="K4342" s="194" t="s">
        <v>510</v>
      </c>
      <c r="L4342" s="176"/>
      <c r="M4342" s="176">
        <v>1000</v>
      </c>
      <c r="N4342" s="80" t="s">
        <v>6856</v>
      </c>
      <c r="O4342" s="162"/>
      <c r="P4342" s="80" t="s">
        <v>4407</v>
      </c>
      <c r="Q4342" s="80"/>
      <c r="R4342" s="80"/>
      <c r="S4342" s="163"/>
      <c r="T4342" s="213"/>
      <c r="U4342" s="162"/>
      <c r="V4342" s="164"/>
      <c r="W4342" s="12" t="str">
        <f t="shared" si="880"/>
        <v>Mqtt1</v>
      </c>
      <c r="X4342" s="196" t="s">
        <v>10682</v>
      </c>
      <c r="Y4342" s="6" t="str">
        <f t="shared" si="882"/>
        <v>marpower/power-tag/ventilator-aft-peak</v>
      </c>
      <c r="Z4342" s="103" t="str" cm="1">
        <f t="array" ref="Z4342">IF(COUNTIF(N4342,"spare"),"","$."&amp;_xlfn.REGEXEXTRACT(J4342,"^PT\d+[FQ]\d+_(.*)", 2))</f>
        <v>$.Active_Power_Phase_A</v>
      </c>
      <c r="AA4342" s="12">
        <f t="shared" si="883"/>
        <v>4</v>
      </c>
      <c r="AB4342" s="6" t="s">
        <v>195</v>
      </c>
      <c r="AC4342" s="103">
        <v>3054</v>
      </c>
      <c r="AJ4342" s="80"/>
      <c r="AK4342" s="113" t="s">
        <v>1425</v>
      </c>
      <c r="AN4342" s="80"/>
      <c r="AO4342" s="80"/>
      <c r="AP4342" s="80"/>
      <c r="AQ4342" s="80"/>
      <c r="AR4342" s="127"/>
      <c r="AS4342" s="80"/>
      <c r="AT4342" s="7"/>
      <c r="AU4342" s="7"/>
      <c r="AV4342" s="165"/>
      <c r="AW4342" s="166"/>
      <c r="AX4342" s="137"/>
      <c r="AY4342" s="147"/>
      <c r="AZ4342" s="167"/>
      <c r="BA4342" s="167"/>
      <c r="BB4342" s="147" t="str">
        <f t="shared" si="885"/>
        <v/>
      </c>
      <c r="BC4342" s="168"/>
      <c r="BD4342" s="165"/>
      <c r="BE4342" s="165"/>
      <c r="BF4342" s="165"/>
      <c r="BG4342" s="165"/>
      <c r="BH4342" s="165"/>
      <c r="BI4342" s="165"/>
      <c r="BJ4342" s="165"/>
      <c r="BK4342" s="165"/>
      <c r="BL4342" s="165"/>
      <c r="BM4342" s="165"/>
      <c r="BN4342" s="165"/>
      <c r="BO4342" s="165"/>
      <c r="BP4342" s="165"/>
      <c r="BQ4342" s="165"/>
      <c r="BS4342" s="6"/>
      <c r="BT4342" s="11"/>
      <c r="BU4342" s="6"/>
      <c r="BV4342" s="6"/>
    </row>
    <row r="4343" spans="1:74" ht="15.75" x14ac:dyDescent="0.25">
      <c r="A4343" s="52" t="s">
        <v>1422</v>
      </c>
      <c r="B4343" s="56"/>
      <c r="C4343" s="7" t="s">
        <v>118</v>
      </c>
      <c r="D4343" s="7" t="s">
        <v>6560</v>
      </c>
      <c r="E4343" s="7"/>
      <c r="F4343" s="64"/>
      <c r="G4343" s="6"/>
      <c r="H4343" s="6"/>
      <c r="I4343" s="10" t="s">
        <v>110</v>
      </c>
      <c r="J4343" s="11" t="s">
        <v>4057</v>
      </c>
      <c r="K4343" s="194" t="s">
        <v>510</v>
      </c>
      <c r="L4343" s="176"/>
      <c r="M4343" s="176">
        <v>1000</v>
      </c>
      <c r="N4343" s="80" t="s">
        <v>6856</v>
      </c>
      <c r="O4343" s="162"/>
      <c r="P4343" s="80" t="s">
        <v>4408</v>
      </c>
      <c r="Q4343" s="80"/>
      <c r="R4343" s="80"/>
      <c r="S4343" s="163"/>
      <c r="T4343" s="213"/>
      <c r="U4343" s="162"/>
      <c r="V4343" s="164"/>
      <c r="W4343" s="12" t="str">
        <f t="shared" si="880"/>
        <v>Mqtt1</v>
      </c>
      <c r="X4343" s="196" t="s">
        <v>10682</v>
      </c>
      <c r="Y4343" s="6" t="str">
        <f t="shared" si="882"/>
        <v>marpower/power-tag/ventilator-aft-peak</v>
      </c>
      <c r="Z4343" s="103" t="str" cm="1">
        <f t="array" ref="Z4343">IF(COUNTIF(N4343,"spare"),"","$."&amp;_xlfn.REGEXEXTRACT(J4343,"^PT\d+[FQ]\d+_(.*)", 2))</f>
        <v>$.Active_Power_Phase_B</v>
      </c>
      <c r="AA4343" s="12">
        <f t="shared" si="883"/>
        <v>4</v>
      </c>
      <c r="AB4343" s="6" t="s">
        <v>195</v>
      </c>
      <c r="AC4343" s="103">
        <v>3056</v>
      </c>
      <c r="AJ4343" s="80"/>
      <c r="AK4343" s="113" t="s">
        <v>1425</v>
      </c>
      <c r="AN4343" s="80"/>
      <c r="AO4343" s="80"/>
      <c r="AP4343" s="80"/>
      <c r="AQ4343" s="80"/>
      <c r="AR4343" s="127"/>
      <c r="AS4343" s="80"/>
      <c r="AT4343" s="7"/>
      <c r="AU4343" s="7"/>
      <c r="AV4343" s="165"/>
      <c r="AW4343" s="166"/>
      <c r="AX4343" s="137"/>
      <c r="AY4343" s="147"/>
      <c r="AZ4343" s="167"/>
      <c r="BA4343" s="167"/>
      <c r="BB4343" s="147" t="str">
        <f t="shared" si="885"/>
        <v/>
      </c>
      <c r="BC4343" s="168"/>
      <c r="BD4343" s="165"/>
      <c r="BE4343" s="165"/>
      <c r="BF4343" s="165"/>
      <c r="BG4343" s="165"/>
      <c r="BH4343" s="165"/>
      <c r="BI4343" s="165"/>
      <c r="BJ4343" s="165"/>
      <c r="BK4343" s="165"/>
      <c r="BL4343" s="165"/>
      <c r="BM4343" s="165"/>
      <c r="BN4343" s="165"/>
      <c r="BO4343" s="165"/>
      <c r="BP4343" s="165"/>
      <c r="BQ4343" s="165"/>
      <c r="BS4343" s="6"/>
      <c r="BT4343" s="11"/>
      <c r="BU4343" s="6"/>
      <c r="BV4343" s="6"/>
    </row>
    <row r="4344" spans="1:74" ht="15.75" x14ac:dyDescent="0.25">
      <c r="A4344" s="52" t="s">
        <v>1422</v>
      </c>
      <c r="B4344" s="56"/>
      <c r="C4344" s="7" t="s">
        <v>118</v>
      </c>
      <c r="D4344" s="7" t="s">
        <v>6560</v>
      </c>
      <c r="E4344" s="7"/>
      <c r="F4344" s="64"/>
      <c r="G4344" s="6"/>
      <c r="H4344" s="6"/>
      <c r="I4344" s="10" t="s">
        <v>110</v>
      </c>
      <c r="J4344" s="11" t="s">
        <v>4058</v>
      </c>
      <c r="K4344" s="194" t="s">
        <v>510</v>
      </c>
      <c r="L4344" s="176"/>
      <c r="M4344" s="176">
        <v>1000</v>
      </c>
      <c r="N4344" s="80" t="s">
        <v>6856</v>
      </c>
      <c r="O4344" s="162"/>
      <c r="P4344" s="80" t="s">
        <v>4409</v>
      </c>
      <c r="Q4344" s="80"/>
      <c r="R4344" s="80"/>
      <c r="S4344" s="163"/>
      <c r="T4344" s="213"/>
      <c r="U4344" s="162"/>
      <c r="V4344" s="164"/>
      <c r="W4344" s="12" t="str">
        <f t="shared" si="880"/>
        <v>Mqtt1</v>
      </c>
      <c r="X4344" s="196" t="s">
        <v>10682</v>
      </c>
      <c r="Y4344" s="6" t="str">
        <f t="shared" si="882"/>
        <v>marpower/power-tag/ventilator-aft-peak</v>
      </c>
      <c r="Z4344" s="103" t="str" cm="1">
        <f t="array" ref="Z4344">IF(COUNTIF(N4344,"spare"),"","$."&amp;_xlfn.REGEXEXTRACT(J4344,"^PT\d+[FQ]\d+_(.*)", 2))</f>
        <v>$.Active_Power_Phase_C</v>
      </c>
      <c r="AA4344" s="12">
        <f t="shared" si="883"/>
        <v>4</v>
      </c>
      <c r="AB4344" s="6" t="s">
        <v>195</v>
      </c>
      <c r="AC4344" s="103">
        <v>3058</v>
      </c>
      <c r="AJ4344" s="80"/>
      <c r="AK4344" s="113" t="s">
        <v>1425</v>
      </c>
      <c r="AN4344" s="80"/>
      <c r="AO4344" s="80"/>
      <c r="AP4344" s="80"/>
      <c r="AQ4344" s="80"/>
      <c r="AR4344" s="127"/>
      <c r="AS4344" s="80"/>
      <c r="AT4344" s="7"/>
      <c r="AU4344" s="7"/>
      <c r="AV4344" s="165"/>
      <c r="AW4344" s="166"/>
      <c r="AX4344" s="137"/>
      <c r="AY4344" s="147"/>
      <c r="AZ4344" s="167"/>
      <c r="BA4344" s="167"/>
      <c r="BB4344" s="147" t="str">
        <f t="shared" si="885"/>
        <v/>
      </c>
      <c r="BC4344" s="168"/>
      <c r="BD4344" s="165"/>
      <c r="BE4344" s="165"/>
      <c r="BF4344" s="165"/>
      <c r="BG4344" s="165"/>
      <c r="BH4344" s="165"/>
      <c r="BI4344" s="165"/>
      <c r="BJ4344" s="165"/>
      <c r="BK4344" s="165"/>
      <c r="BL4344" s="165"/>
      <c r="BM4344" s="165"/>
      <c r="BN4344" s="165"/>
      <c r="BO4344" s="165"/>
      <c r="BP4344" s="165"/>
      <c r="BQ4344" s="165"/>
      <c r="BS4344" s="6"/>
      <c r="BT4344" s="11"/>
      <c r="BU4344" s="6"/>
      <c r="BV4344" s="6"/>
    </row>
    <row r="4345" spans="1:74" ht="15.75" x14ac:dyDescent="0.25">
      <c r="A4345" s="52" t="s">
        <v>1422</v>
      </c>
      <c r="B4345" s="56"/>
      <c r="C4345" s="7" t="s">
        <v>118</v>
      </c>
      <c r="D4345" s="7" t="s">
        <v>6560</v>
      </c>
      <c r="E4345" s="7"/>
      <c r="F4345" s="64"/>
      <c r="G4345" s="6"/>
      <c r="H4345" s="6"/>
      <c r="I4345" s="10" t="s">
        <v>110</v>
      </c>
      <c r="J4345" s="11" t="s">
        <v>4059</v>
      </c>
      <c r="K4345" s="194" t="s">
        <v>510</v>
      </c>
      <c r="L4345" s="176"/>
      <c r="M4345" s="176">
        <v>1000</v>
      </c>
      <c r="N4345" s="80" t="s">
        <v>6856</v>
      </c>
      <c r="O4345" s="162"/>
      <c r="P4345" s="80" t="s">
        <v>4410</v>
      </c>
      <c r="Q4345" s="80"/>
      <c r="R4345" s="80"/>
      <c r="S4345" s="163"/>
      <c r="T4345" s="213"/>
      <c r="U4345" s="162"/>
      <c r="V4345" s="164"/>
      <c r="W4345" s="12" t="str">
        <f t="shared" si="880"/>
        <v>Mqtt1</v>
      </c>
      <c r="X4345" s="196" t="s">
        <v>10682</v>
      </c>
      <c r="Y4345" s="6" t="str">
        <f t="shared" si="882"/>
        <v>marpower/power-tag/ventilator-aft-peak</v>
      </c>
      <c r="Z4345" s="103" t="str" cm="1">
        <f t="array" ref="Z4345">IF(COUNTIF(N4345,"spare"),"","$."&amp;_xlfn.REGEXEXTRACT(J4345,"^PT\d+[FQ]\d+_(.*)", 2))</f>
        <v>$.Total_Active_Power</v>
      </c>
      <c r="AA4345" s="12">
        <f t="shared" si="883"/>
        <v>4</v>
      </c>
      <c r="AB4345" s="6" t="s">
        <v>195</v>
      </c>
      <c r="AC4345" s="103">
        <v>3060</v>
      </c>
      <c r="AJ4345" s="80"/>
      <c r="AK4345" s="113" t="s">
        <v>1425</v>
      </c>
      <c r="AN4345" s="80"/>
      <c r="AO4345" s="80"/>
      <c r="AP4345" s="80"/>
      <c r="AQ4345" s="80"/>
      <c r="AR4345" s="127"/>
      <c r="AS4345" s="80"/>
      <c r="AT4345" s="7"/>
      <c r="AU4345" s="7"/>
      <c r="AV4345" s="165"/>
      <c r="AW4345" s="166"/>
      <c r="AX4345" s="137"/>
      <c r="AY4345" s="147"/>
      <c r="AZ4345" s="167"/>
      <c r="BA4345" s="167"/>
      <c r="BB4345" s="147" t="str">
        <f t="shared" si="885"/>
        <v/>
      </c>
      <c r="BC4345" s="168"/>
      <c r="BD4345" s="165"/>
      <c r="BE4345" s="165"/>
      <c r="BF4345" s="165"/>
      <c r="BG4345" s="165"/>
      <c r="BH4345" s="165"/>
      <c r="BI4345" s="165"/>
      <c r="BJ4345" s="165"/>
      <c r="BK4345" s="165"/>
      <c r="BL4345" s="165"/>
      <c r="BM4345" s="165"/>
      <c r="BN4345" s="165"/>
      <c r="BO4345" s="165"/>
      <c r="BP4345" s="165"/>
      <c r="BQ4345" s="165"/>
      <c r="BS4345" s="6"/>
      <c r="BT4345" s="11"/>
      <c r="BU4345" s="6"/>
      <c r="BV4345" s="6"/>
    </row>
    <row r="4346" spans="1:74" ht="15.75" x14ac:dyDescent="0.25">
      <c r="A4346" s="52" t="s">
        <v>1422</v>
      </c>
      <c r="B4346" s="56"/>
      <c r="C4346" s="7" t="s">
        <v>118</v>
      </c>
      <c r="D4346" s="7" t="s">
        <v>6560</v>
      </c>
      <c r="E4346" s="7"/>
      <c r="F4346" s="64"/>
      <c r="G4346" s="6"/>
      <c r="H4346" s="6"/>
      <c r="I4346" s="10" t="s">
        <v>110</v>
      </c>
      <c r="J4346" s="11" t="s">
        <v>4060</v>
      </c>
      <c r="K4346" s="194" t="s">
        <v>510</v>
      </c>
      <c r="L4346" s="176"/>
      <c r="M4346" s="176">
        <v>1000</v>
      </c>
      <c r="N4346" s="80" t="s">
        <v>6856</v>
      </c>
      <c r="O4346" s="162"/>
      <c r="P4346" s="80" t="s">
        <v>4411</v>
      </c>
      <c r="Q4346" s="80"/>
      <c r="R4346" s="80"/>
      <c r="S4346" s="163"/>
      <c r="T4346" s="213"/>
      <c r="U4346" s="162"/>
      <c r="V4346" s="164"/>
      <c r="W4346" s="12" t="str">
        <f t="shared" si="880"/>
        <v>Mqtt1</v>
      </c>
      <c r="X4346" s="196" t="s">
        <v>10682</v>
      </c>
      <c r="Y4346" s="6" t="str">
        <f t="shared" si="882"/>
        <v>marpower/power-tag/ventilator-aft-peak</v>
      </c>
      <c r="Z4346" s="103" t="str" cm="1">
        <f t="array" ref="Z4346">IF(COUNTIF(N4346,"spare"),"","$."&amp;_xlfn.REGEXEXTRACT(J4346,"^PT\d+[FQ]\d+_(.*)", 2))</f>
        <v>$.Power_Factor_Phase_A</v>
      </c>
      <c r="AA4346" s="12">
        <f t="shared" si="883"/>
        <v>4</v>
      </c>
      <c r="AB4346" s="6" t="s">
        <v>195</v>
      </c>
      <c r="AC4346" s="103">
        <v>3078</v>
      </c>
      <c r="AJ4346" s="80"/>
      <c r="AK4346" s="113" t="s">
        <v>1426</v>
      </c>
      <c r="AN4346" s="80"/>
      <c r="AO4346" s="80"/>
      <c r="AP4346" s="80"/>
      <c r="AQ4346" s="80"/>
      <c r="AR4346" s="127"/>
      <c r="AS4346" s="80"/>
      <c r="AT4346" s="7"/>
      <c r="AU4346" s="7"/>
      <c r="AV4346" s="165"/>
      <c r="AW4346" s="166"/>
      <c r="AX4346" s="137"/>
      <c r="AY4346" s="147"/>
      <c r="AZ4346" s="167"/>
      <c r="BA4346" s="167"/>
      <c r="BB4346" s="147" t="str">
        <f t="shared" si="885"/>
        <v/>
      </c>
      <c r="BC4346" s="168"/>
      <c r="BD4346" s="165"/>
      <c r="BE4346" s="165"/>
      <c r="BF4346" s="165"/>
      <c r="BG4346" s="165"/>
      <c r="BH4346" s="165"/>
      <c r="BI4346" s="165"/>
      <c r="BJ4346" s="165"/>
      <c r="BK4346" s="165"/>
      <c r="BL4346" s="165"/>
      <c r="BM4346" s="165"/>
      <c r="BN4346" s="165"/>
      <c r="BO4346" s="165"/>
      <c r="BP4346" s="165"/>
      <c r="BQ4346" s="165"/>
      <c r="BS4346" s="6"/>
      <c r="BT4346" s="11"/>
      <c r="BU4346" s="6"/>
      <c r="BV4346" s="6"/>
    </row>
    <row r="4347" spans="1:74" ht="15.75" x14ac:dyDescent="0.25">
      <c r="A4347" s="52" t="s">
        <v>1422</v>
      </c>
      <c r="B4347" s="56"/>
      <c r="C4347" s="7" t="s">
        <v>118</v>
      </c>
      <c r="D4347" s="7" t="s">
        <v>6560</v>
      </c>
      <c r="E4347" s="7"/>
      <c r="F4347" s="64"/>
      <c r="G4347" s="6"/>
      <c r="H4347" s="6"/>
      <c r="I4347" s="10" t="s">
        <v>110</v>
      </c>
      <c r="J4347" s="11" t="s">
        <v>4061</v>
      </c>
      <c r="K4347" s="194" t="s">
        <v>510</v>
      </c>
      <c r="L4347" s="176"/>
      <c r="M4347" s="176">
        <v>1000</v>
      </c>
      <c r="N4347" s="80" t="s">
        <v>6856</v>
      </c>
      <c r="O4347" s="162"/>
      <c r="P4347" s="80" t="s">
        <v>4412</v>
      </c>
      <c r="Q4347" s="80"/>
      <c r="R4347" s="80"/>
      <c r="S4347" s="163"/>
      <c r="T4347" s="213"/>
      <c r="U4347" s="162"/>
      <c r="V4347" s="164"/>
      <c r="W4347" s="12" t="str">
        <f t="shared" si="880"/>
        <v>Mqtt1</v>
      </c>
      <c r="X4347" s="196" t="s">
        <v>10682</v>
      </c>
      <c r="Y4347" s="6" t="str">
        <f t="shared" si="882"/>
        <v>marpower/power-tag/ventilator-aft-peak</v>
      </c>
      <c r="Z4347" s="103" t="str" cm="1">
        <f t="array" ref="Z4347">IF(COUNTIF(N4347,"spare"),"","$."&amp;_xlfn.REGEXEXTRACT(J4347,"^PT\d+[FQ]\d+_(.*)", 2))</f>
        <v>$.Power_Factor_Phase_B</v>
      </c>
      <c r="AA4347" s="12">
        <f t="shared" si="883"/>
        <v>4</v>
      </c>
      <c r="AB4347" s="6" t="s">
        <v>195</v>
      </c>
      <c r="AC4347" s="103">
        <v>3080</v>
      </c>
      <c r="AJ4347" s="80"/>
      <c r="AK4347" s="113" t="s">
        <v>1426</v>
      </c>
      <c r="AN4347" s="80"/>
      <c r="AO4347" s="80"/>
      <c r="AP4347" s="80"/>
      <c r="AQ4347" s="80"/>
      <c r="AR4347" s="127"/>
      <c r="AS4347" s="80"/>
      <c r="AT4347" s="7"/>
      <c r="AU4347" s="7"/>
      <c r="AV4347" s="165"/>
      <c r="AW4347" s="166"/>
      <c r="AX4347" s="137"/>
      <c r="AY4347" s="147"/>
      <c r="AZ4347" s="167"/>
      <c r="BA4347" s="167"/>
      <c r="BB4347" s="147" t="str">
        <f t="shared" si="885"/>
        <v/>
      </c>
      <c r="BC4347" s="168"/>
      <c r="BD4347" s="165"/>
      <c r="BE4347" s="165"/>
      <c r="BF4347" s="165"/>
      <c r="BG4347" s="165"/>
      <c r="BH4347" s="165"/>
      <c r="BI4347" s="165"/>
      <c r="BJ4347" s="165"/>
      <c r="BK4347" s="165"/>
      <c r="BL4347" s="165"/>
      <c r="BM4347" s="165"/>
      <c r="BN4347" s="165"/>
      <c r="BO4347" s="165"/>
      <c r="BP4347" s="165"/>
      <c r="BQ4347" s="165"/>
      <c r="BS4347" s="6"/>
      <c r="BT4347" s="11"/>
      <c r="BU4347" s="6"/>
      <c r="BV4347" s="6"/>
    </row>
    <row r="4348" spans="1:74" ht="15.75" x14ac:dyDescent="0.25">
      <c r="A4348" s="52" t="s">
        <v>1422</v>
      </c>
      <c r="B4348" s="56"/>
      <c r="C4348" s="7" t="s">
        <v>118</v>
      </c>
      <c r="D4348" s="7" t="s">
        <v>6560</v>
      </c>
      <c r="E4348" s="7"/>
      <c r="F4348" s="64"/>
      <c r="G4348" s="6"/>
      <c r="H4348" s="6"/>
      <c r="I4348" s="10" t="s">
        <v>110</v>
      </c>
      <c r="J4348" s="11" t="s">
        <v>4062</v>
      </c>
      <c r="K4348" s="194" t="s">
        <v>510</v>
      </c>
      <c r="L4348" s="176"/>
      <c r="M4348" s="176">
        <v>1000</v>
      </c>
      <c r="N4348" s="80" t="s">
        <v>6856</v>
      </c>
      <c r="O4348" s="162"/>
      <c r="P4348" s="80" t="s">
        <v>4413</v>
      </c>
      <c r="Q4348" s="80"/>
      <c r="R4348" s="80"/>
      <c r="S4348" s="163"/>
      <c r="T4348" s="213"/>
      <c r="U4348" s="162"/>
      <c r="V4348" s="164"/>
      <c r="W4348" s="12" t="str">
        <f t="shared" si="880"/>
        <v>Mqtt1</v>
      </c>
      <c r="X4348" s="196" t="s">
        <v>10682</v>
      </c>
      <c r="Y4348" s="6" t="str">
        <f t="shared" si="882"/>
        <v>marpower/power-tag/ventilator-aft-peak</v>
      </c>
      <c r="Z4348" s="103" t="str" cm="1">
        <f t="array" ref="Z4348">IF(COUNTIF(N4348,"spare"),"","$."&amp;_xlfn.REGEXEXTRACT(J4348,"^PT\d+[FQ]\d+_(.*)", 2))</f>
        <v>$.Power_Factor_Phase_C</v>
      </c>
      <c r="AA4348" s="12">
        <f t="shared" si="883"/>
        <v>4</v>
      </c>
      <c r="AB4348" s="6" t="s">
        <v>195</v>
      </c>
      <c r="AC4348" s="103">
        <v>3082</v>
      </c>
      <c r="AJ4348" s="80"/>
      <c r="AK4348" s="113" t="s">
        <v>1426</v>
      </c>
      <c r="AN4348" s="80"/>
      <c r="AO4348" s="80"/>
      <c r="AP4348" s="80"/>
      <c r="AQ4348" s="80"/>
      <c r="AR4348" s="127"/>
      <c r="AS4348" s="80"/>
      <c r="AT4348" s="7"/>
      <c r="AU4348" s="7"/>
      <c r="AV4348" s="165"/>
      <c r="AW4348" s="166"/>
      <c r="AX4348" s="137"/>
      <c r="AY4348" s="147"/>
      <c r="AZ4348" s="167"/>
      <c r="BA4348" s="167"/>
      <c r="BB4348" s="147" t="str">
        <f t="shared" si="885"/>
        <v/>
      </c>
      <c r="BC4348" s="168"/>
      <c r="BD4348" s="165"/>
      <c r="BE4348" s="165"/>
      <c r="BF4348" s="165"/>
      <c r="BG4348" s="165"/>
      <c r="BH4348" s="165"/>
      <c r="BI4348" s="165"/>
      <c r="BJ4348" s="165"/>
      <c r="BK4348" s="165"/>
      <c r="BL4348" s="165"/>
      <c r="BM4348" s="165"/>
      <c r="BN4348" s="165"/>
      <c r="BO4348" s="165"/>
      <c r="BP4348" s="165"/>
      <c r="BQ4348" s="165"/>
      <c r="BS4348" s="6"/>
      <c r="BT4348" s="11"/>
      <c r="BU4348" s="6"/>
      <c r="BV4348" s="6"/>
    </row>
    <row r="4349" spans="1:74" ht="15.75" x14ac:dyDescent="0.25">
      <c r="A4349" s="52" t="s">
        <v>1422</v>
      </c>
      <c r="B4349" s="56"/>
      <c r="C4349" s="7" t="s">
        <v>118</v>
      </c>
      <c r="D4349" s="7" t="s">
        <v>6560</v>
      </c>
      <c r="E4349" s="7"/>
      <c r="F4349" s="64"/>
      <c r="G4349" s="6"/>
      <c r="H4349" s="6"/>
      <c r="I4349" s="10" t="s">
        <v>110</v>
      </c>
      <c r="J4349" s="11" t="s">
        <v>4063</v>
      </c>
      <c r="K4349" s="194" t="s">
        <v>510</v>
      </c>
      <c r="L4349" s="176"/>
      <c r="M4349" s="176">
        <v>1000</v>
      </c>
      <c r="N4349" s="80" t="s">
        <v>6856</v>
      </c>
      <c r="O4349" s="162"/>
      <c r="P4349" s="80" t="s">
        <v>4414</v>
      </c>
      <c r="Q4349" s="80"/>
      <c r="R4349" s="80"/>
      <c r="S4349" s="163"/>
      <c r="T4349" s="213"/>
      <c r="U4349" s="162"/>
      <c r="V4349" s="164"/>
      <c r="W4349" s="12" t="str">
        <f t="shared" si="880"/>
        <v>Mqtt1</v>
      </c>
      <c r="X4349" s="196" t="s">
        <v>10682</v>
      </c>
      <c r="Y4349" s="6" t="str">
        <f t="shared" si="882"/>
        <v>marpower/power-tag/ventilator-aft-peak</v>
      </c>
      <c r="Z4349" s="103" t="str" cm="1">
        <f t="array" ref="Z4349">IF(COUNTIF(N4349,"spare"),"","$."&amp;_xlfn.REGEXEXTRACT(J4349,"^PT\d+[FQ]\d+_(.*)", 2))</f>
        <v>$.Total_Power_Factor</v>
      </c>
      <c r="AA4349" s="12">
        <f t="shared" si="883"/>
        <v>4</v>
      </c>
      <c r="AB4349" s="6" t="s">
        <v>195</v>
      </c>
      <c r="AC4349" s="103">
        <v>3084</v>
      </c>
      <c r="AJ4349" s="80"/>
      <c r="AK4349" s="113" t="s">
        <v>1426</v>
      </c>
      <c r="AN4349" s="80"/>
      <c r="AO4349" s="80"/>
      <c r="AP4349" s="80"/>
      <c r="AQ4349" s="80"/>
      <c r="AR4349" s="127"/>
      <c r="AS4349" s="80"/>
      <c r="AT4349" s="7"/>
      <c r="AU4349" s="7"/>
      <c r="AV4349" s="165"/>
      <c r="AW4349" s="166"/>
      <c r="AX4349" s="137"/>
      <c r="AY4349" s="147"/>
      <c r="AZ4349" s="167"/>
      <c r="BA4349" s="167"/>
      <c r="BB4349" s="147" t="str">
        <f t="shared" si="885"/>
        <v/>
      </c>
      <c r="BC4349" s="168"/>
      <c r="BD4349" s="165"/>
      <c r="BE4349" s="165"/>
      <c r="BF4349" s="165"/>
      <c r="BG4349" s="165"/>
      <c r="BH4349" s="165"/>
      <c r="BI4349" s="165"/>
      <c r="BJ4349" s="165"/>
      <c r="BK4349" s="165"/>
      <c r="BL4349" s="165"/>
      <c r="BM4349" s="165"/>
      <c r="BN4349" s="165"/>
      <c r="BO4349" s="165"/>
      <c r="BP4349" s="165"/>
      <c r="BQ4349" s="165"/>
      <c r="BS4349" s="6"/>
      <c r="BT4349" s="11"/>
      <c r="BU4349" s="6"/>
      <c r="BV4349" s="6"/>
    </row>
    <row r="4350" spans="1:74" ht="15.75" x14ac:dyDescent="0.25">
      <c r="A4350" s="52" t="s">
        <v>1422</v>
      </c>
      <c r="B4350" s="56"/>
      <c r="C4350" s="7" t="s">
        <v>118</v>
      </c>
      <c r="D4350" s="7" t="s">
        <v>6560</v>
      </c>
      <c r="E4350" s="7"/>
      <c r="F4350" s="64"/>
      <c r="G4350" s="6"/>
      <c r="H4350" s="6"/>
      <c r="I4350" s="10" t="s">
        <v>110</v>
      </c>
      <c r="J4350" s="11" t="s">
        <v>4064</v>
      </c>
      <c r="K4350" s="194" t="s">
        <v>510</v>
      </c>
      <c r="L4350" s="176"/>
      <c r="M4350" s="176">
        <v>1000</v>
      </c>
      <c r="N4350" s="80" t="s">
        <v>6856</v>
      </c>
      <c r="O4350" s="162"/>
      <c r="P4350" s="80" t="s">
        <v>4415</v>
      </c>
      <c r="Q4350" s="80"/>
      <c r="R4350" s="80"/>
      <c r="S4350" s="163"/>
      <c r="T4350" s="213"/>
      <c r="U4350" s="162"/>
      <c r="V4350" s="164"/>
      <c r="W4350" s="12" t="str">
        <f t="shared" si="880"/>
        <v>Mqtt1</v>
      </c>
      <c r="X4350" s="196" t="s">
        <v>10683</v>
      </c>
      <c r="Y4350" s="6" t="str">
        <f t="shared" si="882"/>
        <v>marpower/power-tag/ventilator-bilge-aft-ship</v>
      </c>
      <c r="Z4350" s="103" t="str" cm="1">
        <f t="array" ref="Z4350">IF(COUNTIF(N4350,"spare"),"","$."&amp;_xlfn.REGEXEXTRACT(J4350,"^PT\d+[FQ]\d+_(.*)", 2))</f>
        <v>$.RMS_Current_Phase_A</v>
      </c>
      <c r="AA4350" s="12">
        <f>AA4335+1</f>
        <v>5</v>
      </c>
      <c r="AB4350" s="6" t="s">
        <v>195</v>
      </c>
      <c r="AC4350" s="103">
        <v>3000</v>
      </c>
      <c r="AJ4350" s="80"/>
      <c r="AK4350" s="113" t="s">
        <v>1423</v>
      </c>
      <c r="AN4350" s="80"/>
      <c r="AO4350" s="80"/>
      <c r="AP4350" s="80"/>
      <c r="AQ4350" s="80"/>
      <c r="AR4350" s="127"/>
      <c r="AS4350" s="80"/>
      <c r="AT4350" s="7"/>
      <c r="AU4350" s="7"/>
      <c r="AV4350" s="165"/>
      <c r="AW4350" s="166"/>
      <c r="AX4350" s="137"/>
      <c r="AY4350" s="147"/>
      <c r="AZ4350" s="167"/>
      <c r="BA4350" s="167"/>
      <c r="BB4350" s="147" t="str">
        <f t="shared" ref="BB4350:BB4364" si="886">IF(ISNUMBER(AM4350),"1","")</f>
        <v/>
      </c>
      <c r="BC4350" s="168"/>
      <c r="BD4350" s="165"/>
      <c r="BE4350" s="165"/>
      <c r="BF4350" s="165"/>
      <c r="BG4350" s="165"/>
      <c r="BH4350" s="165"/>
      <c r="BI4350" s="165"/>
      <c r="BJ4350" s="165"/>
      <c r="BK4350" s="165"/>
      <c r="BL4350" s="165"/>
      <c r="BM4350" s="165"/>
      <c r="BN4350" s="165"/>
      <c r="BO4350" s="165"/>
      <c r="BP4350" s="165"/>
      <c r="BQ4350" s="165"/>
      <c r="BS4350" s="6"/>
      <c r="BT4350" s="11"/>
      <c r="BU4350" s="6"/>
      <c r="BV4350" s="6"/>
    </row>
    <row r="4351" spans="1:74" ht="15.75" x14ac:dyDescent="0.25">
      <c r="A4351" s="52" t="s">
        <v>1422</v>
      </c>
      <c r="B4351" s="56"/>
      <c r="C4351" s="7" t="s">
        <v>118</v>
      </c>
      <c r="D4351" s="7" t="s">
        <v>6560</v>
      </c>
      <c r="E4351" s="7"/>
      <c r="F4351" s="64"/>
      <c r="G4351" s="6"/>
      <c r="H4351" s="6"/>
      <c r="I4351" s="10" t="s">
        <v>110</v>
      </c>
      <c r="J4351" s="11" t="s">
        <v>4065</v>
      </c>
      <c r="K4351" s="194" t="s">
        <v>510</v>
      </c>
      <c r="L4351" s="176"/>
      <c r="M4351" s="176">
        <v>1000</v>
      </c>
      <c r="N4351" s="80" t="s">
        <v>6856</v>
      </c>
      <c r="O4351" s="162"/>
      <c r="P4351" s="80" t="s">
        <v>4416</v>
      </c>
      <c r="Q4351" s="80"/>
      <c r="R4351" s="80"/>
      <c r="S4351" s="163"/>
      <c r="T4351" s="213"/>
      <c r="U4351" s="162"/>
      <c r="V4351" s="164"/>
      <c r="W4351" s="12" t="str">
        <f t="shared" si="880"/>
        <v>Mqtt1</v>
      </c>
      <c r="X4351" s="196" t="s">
        <v>10683</v>
      </c>
      <c r="Y4351" s="6" t="str">
        <f t="shared" si="882"/>
        <v>marpower/power-tag/ventilator-bilge-aft-ship</v>
      </c>
      <c r="Z4351" s="103" t="str" cm="1">
        <f t="array" ref="Z4351">IF(COUNTIF(N4351,"spare"),"","$."&amp;_xlfn.REGEXEXTRACT(J4351,"^PT\d+[FQ]\d+_(.*)", 2))</f>
        <v>$.RMS_Current_Phase_B</v>
      </c>
      <c r="AA4351" s="12">
        <f t="shared" si="883"/>
        <v>5</v>
      </c>
      <c r="AB4351" s="6" t="s">
        <v>195</v>
      </c>
      <c r="AC4351" s="103">
        <v>3002</v>
      </c>
      <c r="AJ4351" s="80"/>
      <c r="AK4351" s="113" t="s">
        <v>1423</v>
      </c>
      <c r="AN4351" s="80"/>
      <c r="AO4351" s="80"/>
      <c r="AP4351" s="80"/>
      <c r="AQ4351" s="80"/>
      <c r="AR4351" s="127"/>
      <c r="AS4351" s="80"/>
      <c r="AT4351" s="7"/>
      <c r="AU4351" s="7"/>
      <c r="AV4351" s="165"/>
      <c r="AW4351" s="166"/>
      <c r="AX4351" s="137"/>
      <c r="AY4351" s="147"/>
      <c r="AZ4351" s="167"/>
      <c r="BA4351" s="167"/>
      <c r="BB4351" s="147" t="str">
        <f t="shared" si="886"/>
        <v/>
      </c>
      <c r="BC4351" s="168"/>
      <c r="BD4351" s="165"/>
      <c r="BE4351" s="165"/>
      <c r="BF4351" s="165"/>
      <c r="BG4351" s="165"/>
      <c r="BH4351" s="165"/>
      <c r="BI4351" s="165"/>
      <c r="BJ4351" s="165"/>
      <c r="BK4351" s="165"/>
      <c r="BL4351" s="165"/>
      <c r="BM4351" s="165"/>
      <c r="BN4351" s="165"/>
      <c r="BO4351" s="165"/>
      <c r="BP4351" s="165"/>
      <c r="BQ4351" s="165"/>
      <c r="BS4351" s="6"/>
      <c r="BT4351" s="11"/>
      <c r="BU4351" s="6"/>
      <c r="BV4351" s="6"/>
    </row>
    <row r="4352" spans="1:74" ht="15.75" x14ac:dyDescent="0.25">
      <c r="A4352" s="52" t="s">
        <v>1422</v>
      </c>
      <c r="B4352" s="56"/>
      <c r="C4352" s="7" t="s">
        <v>118</v>
      </c>
      <c r="D4352" s="7" t="s">
        <v>6560</v>
      </c>
      <c r="E4352" s="7"/>
      <c r="F4352" s="64"/>
      <c r="G4352" s="6"/>
      <c r="H4352" s="6"/>
      <c r="I4352" s="10" t="s">
        <v>110</v>
      </c>
      <c r="J4352" s="11" t="s">
        <v>4066</v>
      </c>
      <c r="K4352" s="194" t="s">
        <v>510</v>
      </c>
      <c r="L4352" s="176"/>
      <c r="M4352" s="176">
        <v>1000</v>
      </c>
      <c r="N4352" s="80" t="s">
        <v>6856</v>
      </c>
      <c r="O4352" s="162"/>
      <c r="P4352" s="80" t="s">
        <v>4417</v>
      </c>
      <c r="Q4352" s="80"/>
      <c r="R4352" s="80"/>
      <c r="S4352" s="163"/>
      <c r="T4352" s="213"/>
      <c r="U4352" s="162"/>
      <c r="V4352" s="164"/>
      <c r="W4352" s="12" t="str">
        <f t="shared" si="880"/>
        <v>Mqtt1</v>
      </c>
      <c r="X4352" s="196" t="s">
        <v>10683</v>
      </c>
      <c r="Y4352" s="6" t="str">
        <f t="shared" si="882"/>
        <v>marpower/power-tag/ventilator-bilge-aft-ship</v>
      </c>
      <c r="Z4352" s="103" t="str" cm="1">
        <f t="array" ref="Z4352">IF(COUNTIF(N4352,"spare"),"","$."&amp;_xlfn.REGEXEXTRACT(J4352,"^PT\d+[FQ]\d+_(.*)", 2))</f>
        <v>$.RMS_Current_Phase_C</v>
      </c>
      <c r="AA4352" s="12">
        <f t="shared" si="883"/>
        <v>5</v>
      </c>
      <c r="AB4352" s="6" t="s">
        <v>195</v>
      </c>
      <c r="AC4352" s="103">
        <v>3004</v>
      </c>
      <c r="AJ4352" s="80"/>
      <c r="AK4352" s="113" t="s">
        <v>1423</v>
      </c>
      <c r="AN4352" s="80"/>
      <c r="AO4352" s="80"/>
      <c r="AP4352" s="80"/>
      <c r="AQ4352" s="80"/>
      <c r="AR4352" s="127"/>
      <c r="AS4352" s="80"/>
      <c r="AT4352" s="7"/>
      <c r="AU4352" s="7"/>
      <c r="AV4352" s="165"/>
      <c r="AW4352" s="166"/>
      <c r="AX4352" s="137"/>
      <c r="AY4352" s="147"/>
      <c r="AZ4352" s="167"/>
      <c r="BA4352" s="167"/>
      <c r="BB4352" s="147" t="str">
        <f t="shared" si="886"/>
        <v/>
      </c>
      <c r="BC4352" s="168"/>
      <c r="BD4352" s="165"/>
      <c r="BE4352" s="165"/>
      <c r="BF4352" s="165"/>
      <c r="BG4352" s="165"/>
      <c r="BH4352" s="165"/>
      <c r="BI4352" s="165"/>
      <c r="BJ4352" s="165"/>
      <c r="BK4352" s="165"/>
      <c r="BL4352" s="165"/>
      <c r="BM4352" s="165"/>
      <c r="BN4352" s="165"/>
      <c r="BO4352" s="165"/>
      <c r="BP4352" s="165"/>
      <c r="BQ4352" s="165"/>
      <c r="BS4352" s="6"/>
      <c r="BT4352" s="11"/>
      <c r="BU4352" s="6"/>
      <c r="BV4352" s="6"/>
    </row>
    <row r="4353" spans="1:74" ht="15.75" x14ac:dyDescent="0.25">
      <c r="A4353" s="52" t="s">
        <v>1422</v>
      </c>
      <c r="B4353" s="56"/>
      <c r="C4353" s="7" t="s">
        <v>118</v>
      </c>
      <c r="D4353" s="7" t="s">
        <v>6560</v>
      </c>
      <c r="E4353" s="7"/>
      <c r="F4353" s="64"/>
      <c r="G4353" s="6"/>
      <c r="H4353" s="6"/>
      <c r="I4353" s="10" t="s">
        <v>110</v>
      </c>
      <c r="J4353" s="11" t="s">
        <v>4067</v>
      </c>
      <c r="K4353" s="194" t="s">
        <v>510</v>
      </c>
      <c r="L4353" s="176"/>
      <c r="M4353" s="176">
        <v>1000</v>
      </c>
      <c r="N4353" s="80" t="s">
        <v>6856</v>
      </c>
      <c r="O4353" s="162"/>
      <c r="P4353" s="80" t="s">
        <v>4418</v>
      </c>
      <c r="Q4353" s="80"/>
      <c r="R4353" s="80"/>
      <c r="S4353" s="163"/>
      <c r="T4353" s="213"/>
      <c r="U4353" s="162"/>
      <c r="V4353" s="164"/>
      <c r="W4353" s="12" t="str">
        <f t="shared" si="880"/>
        <v>Mqtt1</v>
      </c>
      <c r="X4353" s="196" t="s">
        <v>10683</v>
      </c>
      <c r="Y4353" s="6" t="str">
        <f t="shared" si="882"/>
        <v>marpower/power-tag/ventilator-bilge-aft-ship</v>
      </c>
      <c r="Z4353" s="103" t="str" cm="1">
        <f t="array" ref="Z4353">IF(COUNTIF(N4353,"spare"),"","$."&amp;_xlfn.REGEXEXTRACT(J4353,"^PT\d+[FQ]\d+_(.*)", 2))</f>
        <v>$.RMS_Current_Phase_Neut</v>
      </c>
      <c r="AA4353" s="12">
        <f t="shared" si="883"/>
        <v>5</v>
      </c>
      <c r="AB4353" s="6" t="s">
        <v>195</v>
      </c>
      <c r="AC4353" s="103">
        <v>3006</v>
      </c>
      <c r="AJ4353" s="80"/>
      <c r="AK4353" s="113" t="s">
        <v>1423</v>
      </c>
      <c r="AN4353" s="80"/>
      <c r="AO4353" s="80"/>
      <c r="AP4353" s="80"/>
      <c r="AQ4353" s="80"/>
      <c r="AR4353" s="127"/>
      <c r="AS4353" s="80"/>
      <c r="AT4353" s="7"/>
      <c r="AU4353" s="7"/>
      <c r="AV4353" s="165"/>
      <c r="AW4353" s="166"/>
      <c r="AX4353" s="137"/>
      <c r="AY4353" s="147"/>
      <c r="AZ4353" s="167"/>
      <c r="BA4353" s="167"/>
      <c r="BB4353" s="147" t="str">
        <f t="shared" si="886"/>
        <v/>
      </c>
      <c r="BC4353" s="168"/>
      <c r="BD4353" s="165"/>
      <c r="BE4353" s="165"/>
      <c r="BF4353" s="165"/>
      <c r="BG4353" s="165"/>
      <c r="BH4353" s="165"/>
      <c r="BI4353" s="165"/>
      <c r="BJ4353" s="165"/>
      <c r="BK4353" s="165"/>
      <c r="BL4353" s="165"/>
      <c r="BM4353" s="165"/>
      <c r="BN4353" s="165"/>
      <c r="BO4353" s="165"/>
      <c r="BP4353" s="165"/>
      <c r="BQ4353" s="165"/>
      <c r="BS4353" s="6"/>
      <c r="BT4353" s="11"/>
      <c r="BU4353" s="6"/>
      <c r="BV4353" s="6"/>
    </row>
    <row r="4354" spans="1:74" ht="15.75" x14ac:dyDescent="0.25">
      <c r="A4354" s="52" t="s">
        <v>1422</v>
      </c>
      <c r="B4354" s="56"/>
      <c r="C4354" s="7" t="s">
        <v>118</v>
      </c>
      <c r="D4354" s="7" t="s">
        <v>6560</v>
      </c>
      <c r="E4354" s="7"/>
      <c r="F4354" s="64"/>
      <c r="G4354" s="6"/>
      <c r="H4354" s="6"/>
      <c r="I4354" s="10" t="s">
        <v>110</v>
      </c>
      <c r="J4354" s="11" t="s">
        <v>8380</v>
      </c>
      <c r="K4354" s="194" t="s">
        <v>510</v>
      </c>
      <c r="L4354" s="176"/>
      <c r="M4354" s="176">
        <v>1000</v>
      </c>
      <c r="N4354" s="80" t="s">
        <v>6856</v>
      </c>
      <c r="O4354" s="162"/>
      <c r="P4354" s="80" t="s">
        <v>4419</v>
      </c>
      <c r="Q4354" s="80"/>
      <c r="R4354" s="80"/>
      <c r="S4354" s="163"/>
      <c r="T4354" s="213"/>
      <c r="U4354" s="162"/>
      <c r="V4354" s="164"/>
      <c r="W4354" s="12" t="str">
        <f t="shared" ref="W4354:W4417" si="887">IF(COUNTIF(N4354,"spare"),"","Mqtt1")</f>
        <v>Mqtt1</v>
      </c>
      <c r="X4354" s="196" t="s">
        <v>10683</v>
      </c>
      <c r="Y4354" s="6" t="str">
        <f t="shared" si="882"/>
        <v>marpower/power-tag/ventilator-bilge-aft-ship</v>
      </c>
      <c r="Z4354" s="103" t="str" cm="1">
        <f t="array" ref="Z4354">IF(COUNTIF(N4354,"spare"),"","$."&amp;_xlfn.REGEXEXTRACT(J4354,"^PT\d+[FQ]\d+_(.*)", 2))</f>
        <v>$.RMS_Voltage_A_N</v>
      </c>
      <c r="AA4354" s="12">
        <f t="shared" si="883"/>
        <v>5</v>
      </c>
      <c r="AB4354" s="6" t="s">
        <v>195</v>
      </c>
      <c r="AC4354" s="103">
        <v>3028</v>
      </c>
      <c r="AJ4354" s="80"/>
      <c r="AK4354" s="113" t="s">
        <v>1424</v>
      </c>
      <c r="AN4354" s="80"/>
      <c r="AO4354" s="80"/>
      <c r="AP4354" s="80"/>
      <c r="AQ4354" s="80"/>
      <c r="AR4354" s="127"/>
      <c r="AS4354" s="80"/>
      <c r="AT4354" s="7"/>
      <c r="AU4354" s="7"/>
      <c r="AV4354" s="165"/>
      <c r="AW4354" s="166"/>
      <c r="AX4354" s="137"/>
      <c r="AY4354" s="147"/>
      <c r="AZ4354" s="167"/>
      <c r="BA4354" s="167"/>
      <c r="BB4354" s="147" t="str">
        <f t="shared" si="886"/>
        <v/>
      </c>
      <c r="BC4354" s="168"/>
      <c r="BD4354" s="165"/>
      <c r="BE4354" s="165"/>
      <c r="BF4354" s="165"/>
      <c r="BG4354" s="165"/>
      <c r="BH4354" s="165"/>
      <c r="BI4354" s="165"/>
      <c r="BJ4354" s="165"/>
      <c r="BK4354" s="165"/>
      <c r="BL4354" s="165"/>
      <c r="BM4354" s="165"/>
      <c r="BN4354" s="165"/>
      <c r="BO4354" s="165"/>
      <c r="BP4354" s="165"/>
      <c r="BQ4354" s="165"/>
      <c r="BS4354" s="6"/>
      <c r="BT4354" s="11"/>
      <c r="BU4354" s="6"/>
      <c r="BV4354" s="6"/>
    </row>
    <row r="4355" spans="1:74" ht="15.75" x14ac:dyDescent="0.25">
      <c r="A4355" s="52" t="s">
        <v>1422</v>
      </c>
      <c r="B4355" s="56"/>
      <c r="C4355" s="7" t="s">
        <v>118</v>
      </c>
      <c r="D4355" s="7" t="s">
        <v>6560</v>
      </c>
      <c r="E4355" s="7"/>
      <c r="F4355" s="64"/>
      <c r="G4355" s="6"/>
      <c r="H4355" s="6"/>
      <c r="I4355" s="10" t="s">
        <v>110</v>
      </c>
      <c r="J4355" s="11" t="s">
        <v>8557</v>
      </c>
      <c r="K4355" s="194" t="s">
        <v>510</v>
      </c>
      <c r="L4355" s="176"/>
      <c r="M4355" s="176">
        <v>1000</v>
      </c>
      <c r="N4355" s="80" t="s">
        <v>6856</v>
      </c>
      <c r="O4355" s="162"/>
      <c r="P4355" s="80" t="s">
        <v>4420</v>
      </c>
      <c r="Q4355" s="80"/>
      <c r="R4355" s="80"/>
      <c r="S4355" s="163"/>
      <c r="T4355" s="213"/>
      <c r="U4355" s="162"/>
      <c r="V4355" s="164"/>
      <c r="W4355" s="12" t="str">
        <f t="shared" si="887"/>
        <v>Mqtt1</v>
      </c>
      <c r="X4355" s="196" t="s">
        <v>10683</v>
      </c>
      <c r="Y4355" s="6" t="str">
        <f t="shared" si="882"/>
        <v>marpower/power-tag/ventilator-bilge-aft-ship</v>
      </c>
      <c r="Z4355" s="103" t="str" cm="1">
        <f t="array" ref="Z4355">IF(COUNTIF(N4355,"spare"),"","$."&amp;_xlfn.REGEXEXTRACT(J4355,"^PT\d+[FQ]\d+_(.*)", 2))</f>
        <v>$.RMS_Voltage_B_N</v>
      </c>
      <c r="AA4355" s="12">
        <f t="shared" si="883"/>
        <v>5</v>
      </c>
      <c r="AB4355" s="6" t="s">
        <v>195</v>
      </c>
      <c r="AC4355" s="103">
        <v>3030</v>
      </c>
      <c r="AJ4355" s="80"/>
      <c r="AK4355" s="113" t="s">
        <v>1424</v>
      </c>
      <c r="AN4355" s="80"/>
      <c r="AO4355" s="80"/>
      <c r="AP4355" s="80"/>
      <c r="AQ4355" s="80"/>
      <c r="AR4355" s="127"/>
      <c r="AS4355" s="80"/>
      <c r="AT4355" s="7"/>
      <c r="AU4355" s="7"/>
      <c r="AV4355" s="165"/>
      <c r="AW4355" s="166"/>
      <c r="AX4355" s="137"/>
      <c r="AY4355" s="147"/>
      <c r="AZ4355" s="167"/>
      <c r="BA4355" s="167"/>
      <c r="BB4355" s="147" t="str">
        <f t="shared" si="886"/>
        <v/>
      </c>
      <c r="BC4355" s="168"/>
      <c r="BD4355" s="165"/>
      <c r="BE4355" s="165"/>
      <c r="BF4355" s="165"/>
      <c r="BG4355" s="165"/>
      <c r="BH4355" s="165"/>
      <c r="BI4355" s="165"/>
      <c r="BJ4355" s="165"/>
      <c r="BK4355" s="165"/>
      <c r="BL4355" s="165"/>
      <c r="BM4355" s="165"/>
      <c r="BN4355" s="165"/>
      <c r="BO4355" s="165"/>
      <c r="BP4355" s="165"/>
      <c r="BQ4355" s="165"/>
      <c r="BS4355" s="6"/>
      <c r="BT4355" s="11"/>
      <c r="BU4355" s="6"/>
      <c r="BV4355" s="6"/>
    </row>
    <row r="4356" spans="1:74" ht="15.75" x14ac:dyDescent="0.25">
      <c r="A4356" s="52" t="s">
        <v>1422</v>
      </c>
      <c r="B4356" s="56"/>
      <c r="C4356" s="7" t="s">
        <v>118</v>
      </c>
      <c r="D4356" s="7" t="s">
        <v>6560</v>
      </c>
      <c r="E4356" s="7"/>
      <c r="F4356" s="64"/>
      <c r="G4356" s="6"/>
      <c r="H4356" s="6"/>
      <c r="I4356" s="10" t="s">
        <v>110</v>
      </c>
      <c r="J4356" s="11" t="s">
        <v>8734</v>
      </c>
      <c r="K4356" s="194" t="s">
        <v>510</v>
      </c>
      <c r="L4356" s="176"/>
      <c r="M4356" s="176">
        <v>1000</v>
      </c>
      <c r="N4356" s="80" t="s">
        <v>6856</v>
      </c>
      <c r="O4356" s="162"/>
      <c r="P4356" s="80" t="s">
        <v>4421</v>
      </c>
      <c r="Q4356" s="80"/>
      <c r="R4356" s="80"/>
      <c r="S4356" s="163"/>
      <c r="T4356" s="213"/>
      <c r="U4356" s="162"/>
      <c r="V4356" s="164"/>
      <c r="W4356" s="12" t="str">
        <f t="shared" si="887"/>
        <v>Mqtt1</v>
      </c>
      <c r="X4356" s="196" t="s">
        <v>10683</v>
      </c>
      <c r="Y4356" s="6" t="str">
        <f t="shared" si="882"/>
        <v>marpower/power-tag/ventilator-bilge-aft-ship</v>
      </c>
      <c r="Z4356" s="103" t="str" cm="1">
        <f t="array" ref="Z4356">IF(COUNTIF(N4356,"spare"),"","$."&amp;_xlfn.REGEXEXTRACT(J4356,"^PT\d+[FQ]\d+_(.*)", 2))</f>
        <v>$.RMS_Voltage_C_N</v>
      </c>
      <c r="AA4356" s="12">
        <f t="shared" si="883"/>
        <v>5</v>
      </c>
      <c r="AB4356" s="6" t="s">
        <v>195</v>
      </c>
      <c r="AC4356" s="103">
        <v>3032</v>
      </c>
      <c r="AJ4356" s="80"/>
      <c r="AK4356" s="113" t="s">
        <v>1424</v>
      </c>
      <c r="AN4356" s="80"/>
      <c r="AO4356" s="80"/>
      <c r="AP4356" s="80"/>
      <c r="AQ4356" s="80"/>
      <c r="AR4356" s="127"/>
      <c r="AS4356" s="80"/>
      <c r="AT4356" s="7"/>
      <c r="AU4356" s="7"/>
      <c r="AV4356" s="165"/>
      <c r="AW4356" s="166"/>
      <c r="AX4356" s="137"/>
      <c r="AY4356" s="147"/>
      <c r="AZ4356" s="167"/>
      <c r="BA4356" s="167"/>
      <c r="BB4356" s="147" t="str">
        <f t="shared" si="886"/>
        <v/>
      </c>
      <c r="BC4356" s="168"/>
      <c r="BD4356" s="165"/>
      <c r="BE4356" s="165"/>
      <c r="BF4356" s="165"/>
      <c r="BG4356" s="165"/>
      <c r="BH4356" s="165"/>
      <c r="BI4356" s="165"/>
      <c r="BJ4356" s="165"/>
      <c r="BK4356" s="165"/>
      <c r="BL4356" s="165"/>
      <c r="BM4356" s="165"/>
      <c r="BN4356" s="165"/>
      <c r="BO4356" s="165"/>
      <c r="BP4356" s="165"/>
      <c r="BQ4356" s="165"/>
      <c r="BS4356" s="6"/>
      <c r="BT4356" s="11"/>
      <c r="BU4356" s="6"/>
      <c r="BV4356" s="6"/>
    </row>
    <row r="4357" spans="1:74" ht="15.75" x14ac:dyDescent="0.25">
      <c r="A4357" s="52" t="s">
        <v>1422</v>
      </c>
      <c r="B4357" s="56"/>
      <c r="C4357" s="7" t="s">
        <v>118</v>
      </c>
      <c r="D4357" s="7" t="s">
        <v>6560</v>
      </c>
      <c r="E4357" s="7"/>
      <c r="F4357" s="64"/>
      <c r="G4357" s="6"/>
      <c r="H4357" s="6"/>
      <c r="I4357" s="10" t="s">
        <v>110</v>
      </c>
      <c r="J4357" s="11" t="s">
        <v>4068</v>
      </c>
      <c r="K4357" s="194" t="s">
        <v>510</v>
      </c>
      <c r="L4357" s="176"/>
      <c r="M4357" s="176">
        <v>1000</v>
      </c>
      <c r="N4357" s="80" t="s">
        <v>6856</v>
      </c>
      <c r="O4357" s="162"/>
      <c r="P4357" s="80" t="s">
        <v>4422</v>
      </c>
      <c r="Q4357" s="80"/>
      <c r="R4357" s="80"/>
      <c r="S4357" s="163"/>
      <c r="T4357" s="213"/>
      <c r="U4357" s="162"/>
      <c r="V4357" s="164"/>
      <c r="W4357" s="12" t="str">
        <f t="shared" si="887"/>
        <v>Mqtt1</v>
      </c>
      <c r="X4357" s="196" t="s">
        <v>10683</v>
      </c>
      <c r="Y4357" s="6" t="str">
        <f t="shared" si="882"/>
        <v>marpower/power-tag/ventilator-bilge-aft-ship</v>
      </c>
      <c r="Z4357" s="103" t="str" cm="1">
        <f t="array" ref="Z4357">IF(COUNTIF(N4357,"spare"),"","$."&amp;_xlfn.REGEXEXTRACT(J4357,"^PT\d+[FQ]\d+_(.*)", 2))</f>
        <v>$.Active_Power_Phase_A</v>
      </c>
      <c r="AA4357" s="12">
        <f t="shared" si="883"/>
        <v>5</v>
      </c>
      <c r="AB4357" s="6" t="s">
        <v>195</v>
      </c>
      <c r="AC4357" s="103">
        <v>3054</v>
      </c>
      <c r="AJ4357" s="80"/>
      <c r="AK4357" s="113" t="s">
        <v>1425</v>
      </c>
      <c r="AN4357" s="80"/>
      <c r="AO4357" s="80"/>
      <c r="AP4357" s="80"/>
      <c r="AQ4357" s="80"/>
      <c r="AR4357" s="127"/>
      <c r="AS4357" s="80"/>
      <c r="AT4357" s="7"/>
      <c r="AU4357" s="7"/>
      <c r="AV4357" s="165"/>
      <c r="AW4357" s="166"/>
      <c r="AX4357" s="137"/>
      <c r="AY4357" s="147"/>
      <c r="AZ4357" s="167"/>
      <c r="BA4357" s="167"/>
      <c r="BB4357" s="147" t="str">
        <f t="shared" si="886"/>
        <v/>
      </c>
      <c r="BC4357" s="168"/>
      <c r="BD4357" s="165"/>
      <c r="BE4357" s="165"/>
      <c r="BF4357" s="165"/>
      <c r="BG4357" s="165"/>
      <c r="BH4357" s="165"/>
      <c r="BI4357" s="165"/>
      <c r="BJ4357" s="165"/>
      <c r="BK4357" s="165"/>
      <c r="BL4357" s="165"/>
      <c r="BM4357" s="165"/>
      <c r="BN4357" s="165"/>
      <c r="BO4357" s="165"/>
      <c r="BP4357" s="165"/>
      <c r="BQ4357" s="165"/>
      <c r="BS4357" s="6"/>
      <c r="BT4357" s="11"/>
      <c r="BU4357" s="6"/>
      <c r="BV4357" s="6"/>
    </row>
    <row r="4358" spans="1:74" ht="15.75" x14ac:dyDescent="0.25">
      <c r="A4358" s="52" t="s">
        <v>1422</v>
      </c>
      <c r="B4358" s="56"/>
      <c r="C4358" s="7" t="s">
        <v>118</v>
      </c>
      <c r="D4358" s="7" t="s">
        <v>6560</v>
      </c>
      <c r="E4358" s="7"/>
      <c r="F4358" s="64"/>
      <c r="G4358" s="6"/>
      <c r="H4358" s="6"/>
      <c r="I4358" s="10" t="s">
        <v>110</v>
      </c>
      <c r="J4358" s="11" t="s">
        <v>4069</v>
      </c>
      <c r="K4358" s="194" t="s">
        <v>510</v>
      </c>
      <c r="L4358" s="176"/>
      <c r="M4358" s="176">
        <v>1000</v>
      </c>
      <c r="N4358" s="80" t="s">
        <v>6856</v>
      </c>
      <c r="O4358" s="162"/>
      <c r="P4358" s="80" t="s">
        <v>4423</v>
      </c>
      <c r="Q4358" s="80"/>
      <c r="R4358" s="80"/>
      <c r="S4358" s="163"/>
      <c r="T4358" s="213"/>
      <c r="U4358" s="162"/>
      <c r="V4358" s="164"/>
      <c r="W4358" s="12" t="str">
        <f t="shared" si="887"/>
        <v>Mqtt1</v>
      </c>
      <c r="X4358" s="196" t="s">
        <v>10683</v>
      </c>
      <c r="Y4358" s="6" t="str">
        <f t="shared" si="882"/>
        <v>marpower/power-tag/ventilator-bilge-aft-ship</v>
      </c>
      <c r="Z4358" s="103" t="str" cm="1">
        <f t="array" ref="Z4358">IF(COUNTIF(N4358,"spare"),"","$."&amp;_xlfn.REGEXEXTRACT(J4358,"^PT\d+[FQ]\d+_(.*)", 2))</f>
        <v>$.Active_Power_Phase_B</v>
      </c>
      <c r="AA4358" s="12">
        <f t="shared" si="883"/>
        <v>5</v>
      </c>
      <c r="AB4358" s="6" t="s">
        <v>195</v>
      </c>
      <c r="AC4358" s="103">
        <v>3056</v>
      </c>
      <c r="AJ4358" s="80"/>
      <c r="AK4358" s="113" t="s">
        <v>1425</v>
      </c>
      <c r="AN4358" s="80"/>
      <c r="AO4358" s="80"/>
      <c r="AP4358" s="80"/>
      <c r="AQ4358" s="80"/>
      <c r="AR4358" s="127"/>
      <c r="AS4358" s="80"/>
      <c r="AT4358" s="7"/>
      <c r="AU4358" s="7"/>
      <c r="AV4358" s="165"/>
      <c r="AW4358" s="166"/>
      <c r="AX4358" s="137"/>
      <c r="AY4358" s="147"/>
      <c r="AZ4358" s="167"/>
      <c r="BA4358" s="167"/>
      <c r="BB4358" s="147" t="str">
        <f t="shared" si="886"/>
        <v/>
      </c>
      <c r="BC4358" s="168"/>
      <c r="BD4358" s="165"/>
      <c r="BE4358" s="165"/>
      <c r="BF4358" s="165"/>
      <c r="BG4358" s="165"/>
      <c r="BH4358" s="165"/>
      <c r="BI4358" s="165"/>
      <c r="BJ4358" s="165"/>
      <c r="BK4358" s="165"/>
      <c r="BL4358" s="165"/>
      <c r="BM4358" s="165"/>
      <c r="BN4358" s="165"/>
      <c r="BO4358" s="165"/>
      <c r="BP4358" s="165"/>
      <c r="BQ4358" s="165"/>
      <c r="BS4358" s="6"/>
      <c r="BT4358" s="11"/>
      <c r="BU4358" s="6"/>
      <c r="BV4358" s="6"/>
    </row>
    <row r="4359" spans="1:74" ht="15.75" x14ac:dyDescent="0.25">
      <c r="A4359" s="52" t="s">
        <v>1422</v>
      </c>
      <c r="B4359" s="56"/>
      <c r="C4359" s="7" t="s">
        <v>118</v>
      </c>
      <c r="D4359" s="7" t="s">
        <v>6560</v>
      </c>
      <c r="E4359" s="7"/>
      <c r="F4359" s="64"/>
      <c r="G4359" s="6"/>
      <c r="H4359" s="6"/>
      <c r="I4359" s="10" t="s">
        <v>110</v>
      </c>
      <c r="J4359" s="11" t="s">
        <v>4070</v>
      </c>
      <c r="K4359" s="194" t="s">
        <v>510</v>
      </c>
      <c r="L4359" s="176"/>
      <c r="M4359" s="176">
        <v>1000</v>
      </c>
      <c r="N4359" s="80" t="s">
        <v>6856</v>
      </c>
      <c r="O4359" s="162"/>
      <c r="P4359" s="80" t="s">
        <v>4424</v>
      </c>
      <c r="Q4359" s="80"/>
      <c r="R4359" s="80"/>
      <c r="S4359" s="163"/>
      <c r="T4359" s="213"/>
      <c r="U4359" s="162"/>
      <c r="V4359" s="164"/>
      <c r="W4359" s="12" t="str">
        <f t="shared" si="887"/>
        <v>Mqtt1</v>
      </c>
      <c r="X4359" s="196" t="s">
        <v>10683</v>
      </c>
      <c r="Y4359" s="6" t="str">
        <f t="shared" si="882"/>
        <v>marpower/power-tag/ventilator-bilge-aft-ship</v>
      </c>
      <c r="Z4359" s="103" t="str" cm="1">
        <f t="array" ref="Z4359">IF(COUNTIF(N4359,"spare"),"","$."&amp;_xlfn.REGEXEXTRACT(J4359,"^PT\d+[FQ]\d+_(.*)", 2))</f>
        <v>$.Active_Power_Phase_C</v>
      </c>
      <c r="AA4359" s="12">
        <f t="shared" si="883"/>
        <v>5</v>
      </c>
      <c r="AB4359" s="6" t="s">
        <v>195</v>
      </c>
      <c r="AC4359" s="103">
        <v>3058</v>
      </c>
      <c r="AJ4359" s="80"/>
      <c r="AK4359" s="113" t="s">
        <v>1425</v>
      </c>
      <c r="AN4359" s="80"/>
      <c r="AO4359" s="80"/>
      <c r="AP4359" s="80"/>
      <c r="AQ4359" s="80"/>
      <c r="AR4359" s="127"/>
      <c r="AS4359" s="80"/>
      <c r="AT4359" s="7"/>
      <c r="AU4359" s="7"/>
      <c r="AV4359" s="165"/>
      <c r="AW4359" s="166"/>
      <c r="AX4359" s="137"/>
      <c r="AY4359" s="147"/>
      <c r="AZ4359" s="167"/>
      <c r="BA4359" s="167"/>
      <c r="BB4359" s="147" t="str">
        <f t="shared" si="886"/>
        <v/>
      </c>
      <c r="BC4359" s="168"/>
      <c r="BD4359" s="165"/>
      <c r="BE4359" s="165"/>
      <c r="BF4359" s="165"/>
      <c r="BG4359" s="165"/>
      <c r="BH4359" s="165"/>
      <c r="BI4359" s="165"/>
      <c r="BJ4359" s="165"/>
      <c r="BK4359" s="165"/>
      <c r="BL4359" s="165"/>
      <c r="BM4359" s="165"/>
      <c r="BN4359" s="165"/>
      <c r="BO4359" s="165"/>
      <c r="BP4359" s="165"/>
      <c r="BQ4359" s="165"/>
      <c r="BS4359" s="6"/>
      <c r="BT4359" s="11"/>
      <c r="BU4359" s="6"/>
      <c r="BV4359" s="6"/>
    </row>
    <row r="4360" spans="1:74" ht="15.75" x14ac:dyDescent="0.25">
      <c r="A4360" s="52" t="s">
        <v>1422</v>
      </c>
      <c r="B4360" s="56"/>
      <c r="C4360" s="7" t="s">
        <v>118</v>
      </c>
      <c r="D4360" s="7" t="s">
        <v>6560</v>
      </c>
      <c r="E4360" s="7"/>
      <c r="F4360" s="64"/>
      <c r="G4360" s="6"/>
      <c r="H4360" s="6"/>
      <c r="I4360" s="10" t="s">
        <v>110</v>
      </c>
      <c r="J4360" s="11" t="s">
        <v>4071</v>
      </c>
      <c r="K4360" s="194" t="s">
        <v>510</v>
      </c>
      <c r="L4360" s="176"/>
      <c r="M4360" s="176">
        <v>1000</v>
      </c>
      <c r="N4360" s="80" t="s">
        <v>6856</v>
      </c>
      <c r="O4360" s="162"/>
      <c r="P4360" s="80" t="s">
        <v>4425</v>
      </c>
      <c r="Q4360" s="80"/>
      <c r="R4360" s="80"/>
      <c r="S4360" s="163"/>
      <c r="T4360" s="213"/>
      <c r="U4360" s="162"/>
      <c r="V4360" s="164"/>
      <c r="W4360" s="12" t="str">
        <f t="shared" si="887"/>
        <v>Mqtt1</v>
      </c>
      <c r="X4360" s="196" t="s">
        <v>10683</v>
      </c>
      <c r="Y4360" s="6" t="str">
        <f t="shared" si="882"/>
        <v>marpower/power-tag/ventilator-bilge-aft-ship</v>
      </c>
      <c r="Z4360" s="103" t="str" cm="1">
        <f t="array" ref="Z4360">IF(COUNTIF(N4360,"spare"),"","$."&amp;_xlfn.REGEXEXTRACT(J4360,"^PT\d+[FQ]\d+_(.*)", 2))</f>
        <v>$.Total_Active_Power</v>
      </c>
      <c r="AA4360" s="12">
        <f t="shared" si="883"/>
        <v>5</v>
      </c>
      <c r="AB4360" s="6" t="s">
        <v>195</v>
      </c>
      <c r="AC4360" s="103">
        <v>3060</v>
      </c>
      <c r="AJ4360" s="80"/>
      <c r="AK4360" s="113" t="s">
        <v>1425</v>
      </c>
      <c r="AN4360" s="80"/>
      <c r="AO4360" s="80"/>
      <c r="AP4360" s="80"/>
      <c r="AQ4360" s="80"/>
      <c r="AR4360" s="127"/>
      <c r="AS4360" s="80"/>
      <c r="AT4360" s="7"/>
      <c r="AU4360" s="7"/>
      <c r="AV4360" s="165"/>
      <c r="AW4360" s="166"/>
      <c r="AX4360" s="137"/>
      <c r="AY4360" s="147"/>
      <c r="AZ4360" s="167"/>
      <c r="BA4360" s="167"/>
      <c r="BB4360" s="147" t="str">
        <f t="shared" si="886"/>
        <v/>
      </c>
      <c r="BC4360" s="168"/>
      <c r="BD4360" s="165"/>
      <c r="BE4360" s="165"/>
      <c r="BF4360" s="165"/>
      <c r="BG4360" s="165"/>
      <c r="BH4360" s="165"/>
      <c r="BI4360" s="165"/>
      <c r="BJ4360" s="165"/>
      <c r="BK4360" s="165"/>
      <c r="BL4360" s="165"/>
      <c r="BM4360" s="165"/>
      <c r="BN4360" s="165"/>
      <c r="BO4360" s="165"/>
      <c r="BP4360" s="165"/>
      <c r="BQ4360" s="165"/>
      <c r="BS4360" s="6"/>
      <c r="BT4360" s="11"/>
      <c r="BU4360" s="6"/>
      <c r="BV4360" s="6"/>
    </row>
    <row r="4361" spans="1:74" ht="15.75" x14ac:dyDescent="0.25">
      <c r="A4361" s="52" t="s">
        <v>1422</v>
      </c>
      <c r="B4361" s="56"/>
      <c r="C4361" s="7" t="s">
        <v>118</v>
      </c>
      <c r="D4361" s="7" t="s">
        <v>6560</v>
      </c>
      <c r="E4361" s="7"/>
      <c r="F4361" s="64"/>
      <c r="G4361" s="6"/>
      <c r="H4361" s="6"/>
      <c r="I4361" s="10" t="s">
        <v>110</v>
      </c>
      <c r="J4361" s="11" t="s">
        <v>4072</v>
      </c>
      <c r="K4361" s="194" t="s">
        <v>510</v>
      </c>
      <c r="L4361" s="176"/>
      <c r="M4361" s="176">
        <v>1000</v>
      </c>
      <c r="N4361" s="80" t="s">
        <v>6856</v>
      </c>
      <c r="O4361" s="162"/>
      <c r="P4361" s="80" t="s">
        <v>4426</v>
      </c>
      <c r="Q4361" s="80"/>
      <c r="R4361" s="80"/>
      <c r="S4361" s="163"/>
      <c r="T4361" s="213"/>
      <c r="U4361" s="162"/>
      <c r="V4361" s="164"/>
      <c r="W4361" s="12" t="str">
        <f t="shared" si="887"/>
        <v>Mqtt1</v>
      </c>
      <c r="X4361" s="196" t="s">
        <v>10683</v>
      </c>
      <c r="Y4361" s="6" t="str">
        <f t="shared" si="882"/>
        <v>marpower/power-tag/ventilator-bilge-aft-ship</v>
      </c>
      <c r="Z4361" s="103" t="str" cm="1">
        <f t="array" ref="Z4361">IF(COUNTIF(N4361,"spare"),"","$."&amp;_xlfn.REGEXEXTRACT(J4361,"^PT\d+[FQ]\d+_(.*)", 2))</f>
        <v>$.Power_Factor_Phase_A</v>
      </c>
      <c r="AA4361" s="12">
        <f t="shared" si="883"/>
        <v>5</v>
      </c>
      <c r="AB4361" s="6" t="s">
        <v>195</v>
      </c>
      <c r="AC4361" s="103">
        <v>3078</v>
      </c>
      <c r="AJ4361" s="80"/>
      <c r="AK4361" s="113" t="s">
        <v>1426</v>
      </c>
      <c r="AN4361" s="80"/>
      <c r="AO4361" s="80"/>
      <c r="AP4361" s="80"/>
      <c r="AQ4361" s="80"/>
      <c r="AR4361" s="127"/>
      <c r="AS4361" s="80"/>
      <c r="AT4361" s="7"/>
      <c r="AU4361" s="7"/>
      <c r="AV4361" s="165"/>
      <c r="AW4361" s="166"/>
      <c r="AX4361" s="137"/>
      <c r="AY4361" s="147"/>
      <c r="AZ4361" s="167"/>
      <c r="BA4361" s="167"/>
      <c r="BB4361" s="147" t="str">
        <f t="shared" si="886"/>
        <v/>
      </c>
      <c r="BC4361" s="168"/>
      <c r="BD4361" s="165"/>
      <c r="BE4361" s="165"/>
      <c r="BF4361" s="165"/>
      <c r="BG4361" s="165"/>
      <c r="BH4361" s="165"/>
      <c r="BI4361" s="165"/>
      <c r="BJ4361" s="165"/>
      <c r="BK4361" s="165"/>
      <c r="BL4361" s="165"/>
      <c r="BM4361" s="165"/>
      <c r="BN4361" s="165"/>
      <c r="BO4361" s="165"/>
      <c r="BP4361" s="165"/>
      <c r="BQ4361" s="165"/>
      <c r="BS4361" s="6"/>
      <c r="BT4361" s="11"/>
      <c r="BU4361" s="6"/>
      <c r="BV4361" s="6"/>
    </row>
    <row r="4362" spans="1:74" ht="15.75" x14ac:dyDescent="0.25">
      <c r="A4362" s="52" t="s">
        <v>1422</v>
      </c>
      <c r="B4362" s="56"/>
      <c r="C4362" s="7" t="s">
        <v>118</v>
      </c>
      <c r="D4362" s="7" t="s">
        <v>6560</v>
      </c>
      <c r="E4362" s="7"/>
      <c r="F4362" s="64"/>
      <c r="G4362" s="6"/>
      <c r="H4362" s="6"/>
      <c r="I4362" s="10" t="s">
        <v>110</v>
      </c>
      <c r="J4362" s="11" t="s">
        <v>4073</v>
      </c>
      <c r="K4362" s="194" t="s">
        <v>510</v>
      </c>
      <c r="L4362" s="176"/>
      <c r="M4362" s="176">
        <v>1000</v>
      </c>
      <c r="N4362" s="80" t="s">
        <v>6856</v>
      </c>
      <c r="O4362" s="162"/>
      <c r="P4362" s="80" t="s">
        <v>4427</v>
      </c>
      <c r="Q4362" s="80"/>
      <c r="R4362" s="80"/>
      <c r="S4362" s="163"/>
      <c r="T4362" s="213"/>
      <c r="U4362" s="162"/>
      <c r="V4362" s="164"/>
      <c r="W4362" s="12" t="str">
        <f t="shared" si="887"/>
        <v>Mqtt1</v>
      </c>
      <c r="X4362" s="196" t="s">
        <v>10683</v>
      </c>
      <c r="Y4362" s="6" t="str">
        <f t="shared" si="882"/>
        <v>marpower/power-tag/ventilator-bilge-aft-ship</v>
      </c>
      <c r="Z4362" s="103" t="str" cm="1">
        <f t="array" ref="Z4362">IF(COUNTIF(N4362,"spare"),"","$."&amp;_xlfn.REGEXEXTRACT(J4362,"^PT\d+[FQ]\d+_(.*)", 2))</f>
        <v>$.Power_Factor_Phase_B</v>
      </c>
      <c r="AA4362" s="12">
        <f t="shared" si="883"/>
        <v>5</v>
      </c>
      <c r="AB4362" s="6" t="s">
        <v>195</v>
      </c>
      <c r="AC4362" s="103">
        <v>3080</v>
      </c>
      <c r="AJ4362" s="80"/>
      <c r="AK4362" s="113" t="s">
        <v>1426</v>
      </c>
      <c r="AN4362" s="80"/>
      <c r="AO4362" s="80"/>
      <c r="AP4362" s="80"/>
      <c r="AQ4362" s="80"/>
      <c r="AR4362" s="127"/>
      <c r="AS4362" s="80"/>
      <c r="AT4362" s="7"/>
      <c r="AU4362" s="7"/>
      <c r="AV4362" s="165"/>
      <c r="AW4362" s="166"/>
      <c r="AX4362" s="137"/>
      <c r="AY4362" s="147"/>
      <c r="AZ4362" s="167"/>
      <c r="BA4362" s="167"/>
      <c r="BB4362" s="147" t="str">
        <f t="shared" si="886"/>
        <v/>
      </c>
      <c r="BC4362" s="168"/>
      <c r="BD4362" s="165"/>
      <c r="BE4362" s="165"/>
      <c r="BF4362" s="165"/>
      <c r="BG4362" s="165"/>
      <c r="BH4362" s="165"/>
      <c r="BI4362" s="165"/>
      <c r="BJ4362" s="165"/>
      <c r="BK4362" s="165"/>
      <c r="BL4362" s="165"/>
      <c r="BM4362" s="165"/>
      <c r="BN4362" s="165"/>
      <c r="BO4362" s="165"/>
      <c r="BP4362" s="165"/>
      <c r="BQ4362" s="165"/>
      <c r="BS4362" s="6"/>
      <c r="BT4362" s="11"/>
      <c r="BU4362" s="6"/>
      <c r="BV4362" s="6"/>
    </row>
    <row r="4363" spans="1:74" ht="15.75" x14ac:dyDescent="0.25">
      <c r="A4363" s="52" t="s">
        <v>1422</v>
      </c>
      <c r="B4363" s="56"/>
      <c r="C4363" s="7" t="s">
        <v>118</v>
      </c>
      <c r="D4363" s="7" t="s">
        <v>6560</v>
      </c>
      <c r="E4363" s="7"/>
      <c r="F4363" s="64"/>
      <c r="G4363" s="6"/>
      <c r="H4363" s="6"/>
      <c r="I4363" s="10" t="s">
        <v>110</v>
      </c>
      <c r="J4363" s="11" t="s">
        <v>4074</v>
      </c>
      <c r="K4363" s="194" t="s">
        <v>510</v>
      </c>
      <c r="L4363" s="176"/>
      <c r="M4363" s="176">
        <v>1000</v>
      </c>
      <c r="N4363" s="80" t="s">
        <v>6856</v>
      </c>
      <c r="O4363" s="162"/>
      <c r="P4363" s="80" t="s">
        <v>4428</v>
      </c>
      <c r="Q4363" s="80"/>
      <c r="R4363" s="80"/>
      <c r="S4363" s="163"/>
      <c r="T4363" s="213"/>
      <c r="U4363" s="162"/>
      <c r="V4363" s="164"/>
      <c r="W4363" s="12" t="str">
        <f t="shared" si="887"/>
        <v>Mqtt1</v>
      </c>
      <c r="X4363" s="196" t="s">
        <v>10683</v>
      </c>
      <c r="Y4363" s="6" t="str">
        <f t="shared" ref="Y4363:Y4426" si="888">LOWER(_xlfn.CONCAT("marpower/",SUBSTITUTE(SUBSTITUTE("power-tag/" &amp; X4363," ","-"),"_","-")))</f>
        <v>marpower/power-tag/ventilator-bilge-aft-ship</v>
      </c>
      <c r="Z4363" s="103" t="str" cm="1">
        <f t="array" ref="Z4363">IF(COUNTIF(N4363,"spare"),"","$."&amp;_xlfn.REGEXEXTRACT(J4363,"^PT\d+[FQ]\d+_(.*)", 2))</f>
        <v>$.Power_Factor_Phase_C</v>
      </c>
      <c r="AA4363" s="12">
        <f t="shared" si="883"/>
        <v>5</v>
      </c>
      <c r="AB4363" s="6" t="s">
        <v>195</v>
      </c>
      <c r="AC4363" s="103">
        <v>3082</v>
      </c>
      <c r="AJ4363" s="80"/>
      <c r="AK4363" s="113" t="s">
        <v>1426</v>
      </c>
      <c r="AN4363" s="80"/>
      <c r="AO4363" s="80"/>
      <c r="AP4363" s="80"/>
      <c r="AQ4363" s="80"/>
      <c r="AR4363" s="127"/>
      <c r="AS4363" s="80"/>
      <c r="AT4363" s="7"/>
      <c r="AU4363" s="7"/>
      <c r="AV4363" s="165"/>
      <c r="AW4363" s="166"/>
      <c r="AX4363" s="137"/>
      <c r="AY4363" s="147"/>
      <c r="AZ4363" s="167"/>
      <c r="BA4363" s="167"/>
      <c r="BB4363" s="147" t="str">
        <f t="shared" si="886"/>
        <v/>
      </c>
      <c r="BC4363" s="168"/>
      <c r="BD4363" s="165"/>
      <c r="BE4363" s="165"/>
      <c r="BF4363" s="165"/>
      <c r="BG4363" s="165"/>
      <c r="BH4363" s="165"/>
      <c r="BI4363" s="165"/>
      <c r="BJ4363" s="165"/>
      <c r="BK4363" s="165"/>
      <c r="BL4363" s="165"/>
      <c r="BM4363" s="165"/>
      <c r="BN4363" s="165"/>
      <c r="BO4363" s="165"/>
      <c r="BP4363" s="165"/>
      <c r="BQ4363" s="165"/>
      <c r="BS4363" s="6"/>
      <c r="BT4363" s="11"/>
      <c r="BU4363" s="6"/>
      <c r="BV4363" s="6"/>
    </row>
    <row r="4364" spans="1:74" ht="15.75" x14ac:dyDescent="0.25">
      <c r="A4364" s="52" t="s">
        <v>1422</v>
      </c>
      <c r="B4364" s="56"/>
      <c r="C4364" s="7" t="s">
        <v>118</v>
      </c>
      <c r="D4364" s="7" t="s">
        <v>6560</v>
      </c>
      <c r="E4364" s="7"/>
      <c r="F4364" s="64"/>
      <c r="G4364" s="6"/>
      <c r="H4364" s="6"/>
      <c r="I4364" s="10" t="s">
        <v>110</v>
      </c>
      <c r="J4364" s="11" t="s">
        <v>4075</v>
      </c>
      <c r="K4364" s="194" t="s">
        <v>510</v>
      </c>
      <c r="L4364" s="176"/>
      <c r="M4364" s="176">
        <v>1000</v>
      </c>
      <c r="N4364" s="80" t="s">
        <v>6856</v>
      </c>
      <c r="O4364" s="162"/>
      <c r="P4364" s="80" t="s">
        <v>4429</v>
      </c>
      <c r="Q4364" s="80"/>
      <c r="R4364" s="80"/>
      <c r="S4364" s="163"/>
      <c r="T4364" s="213"/>
      <c r="U4364" s="162"/>
      <c r="V4364" s="164"/>
      <c r="W4364" s="12" t="str">
        <f t="shared" si="887"/>
        <v>Mqtt1</v>
      </c>
      <c r="X4364" s="196" t="s">
        <v>10683</v>
      </c>
      <c r="Y4364" s="6" t="str">
        <f t="shared" si="888"/>
        <v>marpower/power-tag/ventilator-bilge-aft-ship</v>
      </c>
      <c r="Z4364" s="103" t="str" cm="1">
        <f t="array" ref="Z4364">IF(COUNTIF(N4364,"spare"),"","$."&amp;_xlfn.REGEXEXTRACT(J4364,"^PT\d+[FQ]\d+_(.*)", 2))</f>
        <v>$.Total_Power_Factor</v>
      </c>
      <c r="AA4364" s="12">
        <f t="shared" si="883"/>
        <v>5</v>
      </c>
      <c r="AB4364" s="6" t="s">
        <v>195</v>
      </c>
      <c r="AC4364" s="103">
        <v>3084</v>
      </c>
      <c r="AJ4364" s="80"/>
      <c r="AK4364" s="113" t="s">
        <v>1426</v>
      </c>
      <c r="AN4364" s="80"/>
      <c r="AO4364" s="80"/>
      <c r="AP4364" s="80"/>
      <c r="AQ4364" s="80"/>
      <c r="AR4364" s="127"/>
      <c r="AS4364" s="80"/>
      <c r="AT4364" s="7"/>
      <c r="AU4364" s="7"/>
      <c r="AV4364" s="165"/>
      <c r="AW4364" s="166"/>
      <c r="AX4364" s="137"/>
      <c r="AY4364" s="147"/>
      <c r="AZ4364" s="167"/>
      <c r="BA4364" s="167"/>
      <c r="BB4364" s="147" t="str">
        <f t="shared" si="886"/>
        <v/>
      </c>
      <c r="BC4364" s="168"/>
      <c r="BD4364" s="165"/>
      <c r="BE4364" s="165"/>
      <c r="BF4364" s="165"/>
      <c r="BG4364" s="165"/>
      <c r="BH4364" s="165"/>
      <c r="BI4364" s="165"/>
      <c r="BJ4364" s="165"/>
      <c r="BK4364" s="165"/>
      <c r="BL4364" s="165"/>
      <c r="BM4364" s="165"/>
      <c r="BN4364" s="165"/>
      <c r="BO4364" s="165"/>
      <c r="BP4364" s="165"/>
      <c r="BQ4364" s="165"/>
      <c r="BS4364" s="6"/>
      <c r="BT4364" s="11"/>
      <c r="BU4364" s="6"/>
      <c r="BV4364" s="6"/>
    </row>
    <row r="4365" spans="1:74" ht="15.75" x14ac:dyDescent="0.25">
      <c r="A4365" s="52" t="s">
        <v>1422</v>
      </c>
      <c r="B4365" s="56"/>
      <c r="C4365" s="7" t="s">
        <v>118</v>
      </c>
      <c r="D4365" s="7" t="s">
        <v>6560</v>
      </c>
      <c r="E4365" s="7"/>
      <c r="F4365" s="64"/>
      <c r="G4365" s="6"/>
      <c r="H4365" s="6"/>
      <c r="I4365" s="10" t="s">
        <v>110</v>
      </c>
      <c r="J4365" s="11" t="s">
        <v>4076</v>
      </c>
      <c r="K4365" s="194" t="s">
        <v>510</v>
      </c>
      <c r="L4365" s="176"/>
      <c r="M4365" s="176">
        <v>1000</v>
      </c>
      <c r="N4365" s="80" t="s">
        <v>6856</v>
      </c>
      <c r="O4365" s="162"/>
      <c r="P4365" s="80" t="s">
        <v>4430</v>
      </c>
      <c r="Q4365" s="80"/>
      <c r="R4365" s="80"/>
      <c r="S4365" s="163"/>
      <c r="T4365" s="213"/>
      <c r="U4365" s="162"/>
      <c r="V4365" s="164"/>
      <c r="W4365" s="12" t="str">
        <f t="shared" si="887"/>
        <v>Mqtt1</v>
      </c>
      <c r="X4365" s="196" t="s">
        <v>10684</v>
      </c>
      <c r="Y4365" s="6" t="str">
        <f t="shared" si="888"/>
        <v>marpower/power-tag/fcu-deck-lounge-guest-cabin-aft-sb</v>
      </c>
      <c r="Z4365" s="103" t="str" cm="1">
        <f t="array" ref="Z4365">IF(COUNTIF(N4365,"spare"),"","$."&amp;_xlfn.REGEXEXTRACT(J4365,"^PT\d+[FQ]\d+_(.*)", 2))</f>
        <v>$.RMS_Current_Phase_A</v>
      </c>
      <c r="AA4365" s="12">
        <f>AA4350+1</f>
        <v>6</v>
      </c>
      <c r="AB4365" s="6" t="s">
        <v>195</v>
      </c>
      <c r="AC4365" s="103">
        <v>3000</v>
      </c>
      <c r="AJ4365" s="80"/>
      <c r="AK4365" s="113" t="s">
        <v>1423</v>
      </c>
      <c r="AN4365" s="80"/>
      <c r="AO4365" s="80"/>
      <c r="AP4365" s="80"/>
      <c r="AQ4365" s="80"/>
      <c r="AR4365" s="127"/>
      <c r="AS4365" s="80"/>
      <c r="AT4365" s="7"/>
      <c r="AU4365" s="7"/>
      <c r="AV4365" s="165"/>
      <c r="AW4365" s="166"/>
      <c r="AX4365" s="137"/>
      <c r="AY4365" s="147"/>
      <c r="AZ4365" s="167"/>
      <c r="BA4365" s="167"/>
      <c r="BB4365" s="147" t="str">
        <f t="shared" ref="BB4365:BB4379" si="889">IF(ISNUMBER(AM4365),"1","")</f>
        <v/>
      </c>
      <c r="BC4365" s="168"/>
      <c r="BD4365" s="165"/>
      <c r="BE4365" s="165"/>
      <c r="BF4365" s="165"/>
      <c r="BG4365" s="165"/>
      <c r="BH4365" s="165"/>
      <c r="BI4365" s="165"/>
      <c r="BJ4365" s="165"/>
      <c r="BK4365" s="165"/>
      <c r="BL4365" s="165"/>
      <c r="BM4365" s="165"/>
      <c r="BN4365" s="165"/>
      <c r="BO4365" s="165"/>
      <c r="BP4365" s="165"/>
      <c r="BQ4365" s="165"/>
      <c r="BS4365" s="6"/>
      <c r="BT4365" s="11"/>
      <c r="BU4365" s="6"/>
      <c r="BV4365" s="6"/>
    </row>
    <row r="4366" spans="1:74" ht="15.75" x14ac:dyDescent="0.25">
      <c r="A4366" s="52" t="s">
        <v>1422</v>
      </c>
      <c r="B4366" s="56"/>
      <c r="C4366" s="7" t="s">
        <v>118</v>
      </c>
      <c r="D4366" s="7" t="s">
        <v>6560</v>
      </c>
      <c r="E4366" s="7"/>
      <c r="F4366" s="64"/>
      <c r="G4366" s="6"/>
      <c r="H4366" s="6"/>
      <c r="I4366" s="10" t="s">
        <v>110</v>
      </c>
      <c r="J4366" s="11" t="s">
        <v>4077</v>
      </c>
      <c r="K4366" s="194" t="s">
        <v>510</v>
      </c>
      <c r="L4366" s="176"/>
      <c r="M4366" s="176">
        <v>1000</v>
      </c>
      <c r="N4366" s="80" t="s">
        <v>6856</v>
      </c>
      <c r="O4366" s="162"/>
      <c r="P4366" s="80" t="s">
        <v>4431</v>
      </c>
      <c r="Q4366" s="80"/>
      <c r="R4366" s="80"/>
      <c r="S4366" s="163"/>
      <c r="T4366" s="213"/>
      <c r="U4366" s="162"/>
      <c r="V4366" s="164"/>
      <c r="W4366" s="12" t="str">
        <f t="shared" si="887"/>
        <v>Mqtt1</v>
      </c>
      <c r="X4366" s="196" t="s">
        <v>10684</v>
      </c>
      <c r="Y4366" s="6" t="str">
        <f t="shared" si="888"/>
        <v>marpower/power-tag/fcu-deck-lounge-guest-cabin-aft-sb</v>
      </c>
      <c r="Z4366" s="103" t="str" cm="1">
        <f t="array" ref="Z4366">IF(COUNTIF(N4366,"spare"),"","$."&amp;_xlfn.REGEXEXTRACT(J4366,"^PT\d+[FQ]\d+_(.*)", 2))</f>
        <v>$.RMS_Current_Phase_B</v>
      </c>
      <c r="AA4366" s="12">
        <f t="shared" si="883"/>
        <v>6</v>
      </c>
      <c r="AB4366" s="6" t="s">
        <v>195</v>
      </c>
      <c r="AC4366" s="103">
        <v>3002</v>
      </c>
      <c r="AJ4366" s="80"/>
      <c r="AK4366" s="113" t="s">
        <v>1423</v>
      </c>
      <c r="AN4366" s="80"/>
      <c r="AO4366" s="80"/>
      <c r="AP4366" s="80"/>
      <c r="AQ4366" s="80"/>
      <c r="AR4366" s="127"/>
      <c r="AS4366" s="80"/>
      <c r="AT4366" s="7"/>
      <c r="AU4366" s="7"/>
      <c r="AV4366" s="165"/>
      <c r="AW4366" s="166"/>
      <c r="AX4366" s="137"/>
      <c r="AY4366" s="147"/>
      <c r="AZ4366" s="167"/>
      <c r="BA4366" s="167"/>
      <c r="BB4366" s="147" t="str">
        <f t="shared" si="889"/>
        <v/>
      </c>
      <c r="BC4366" s="168"/>
      <c r="BD4366" s="165"/>
      <c r="BE4366" s="165"/>
      <c r="BF4366" s="165"/>
      <c r="BG4366" s="165"/>
      <c r="BH4366" s="165"/>
      <c r="BI4366" s="165"/>
      <c r="BJ4366" s="165"/>
      <c r="BK4366" s="165"/>
      <c r="BL4366" s="165"/>
      <c r="BM4366" s="165"/>
      <c r="BN4366" s="165"/>
      <c r="BO4366" s="165"/>
      <c r="BP4366" s="165"/>
      <c r="BQ4366" s="165"/>
      <c r="BS4366" s="6"/>
      <c r="BT4366" s="11"/>
      <c r="BU4366" s="6"/>
      <c r="BV4366" s="6"/>
    </row>
    <row r="4367" spans="1:74" ht="15.75" x14ac:dyDescent="0.25">
      <c r="A4367" s="52" t="s">
        <v>1422</v>
      </c>
      <c r="B4367" s="56"/>
      <c r="C4367" s="7" t="s">
        <v>118</v>
      </c>
      <c r="D4367" s="7" t="s">
        <v>6560</v>
      </c>
      <c r="E4367" s="7"/>
      <c r="F4367" s="64"/>
      <c r="G4367" s="6"/>
      <c r="H4367" s="6"/>
      <c r="I4367" s="10" t="s">
        <v>110</v>
      </c>
      <c r="J4367" s="11" t="s">
        <v>4078</v>
      </c>
      <c r="K4367" s="194" t="s">
        <v>510</v>
      </c>
      <c r="L4367" s="176"/>
      <c r="M4367" s="176">
        <v>1000</v>
      </c>
      <c r="N4367" s="80" t="s">
        <v>6856</v>
      </c>
      <c r="O4367" s="162"/>
      <c r="P4367" s="80" t="s">
        <v>4432</v>
      </c>
      <c r="Q4367" s="80"/>
      <c r="R4367" s="80"/>
      <c r="S4367" s="163"/>
      <c r="T4367" s="213"/>
      <c r="U4367" s="162"/>
      <c r="V4367" s="164"/>
      <c r="W4367" s="12" t="str">
        <f t="shared" si="887"/>
        <v>Mqtt1</v>
      </c>
      <c r="X4367" s="196" t="s">
        <v>10684</v>
      </c>
      <c r="Y4367" s="6" t="str">
        <f t="shared" si="888"/>
        <v>marpower/power-tag/fcu-deck-lounge-guest-cabin-aft-sb</v>
      </c>
      <c r="Z4367" s="103" t="str" cm="1">
        <f t="array" ref="Z4367">IF(COUNTIF(N4367,"spare"),"","$."&amp;_xlfn.REGEXEXTRACT(J4367,"^PT\d+[FQ]\d+_(.*)", 2))</f>
        <v>$.RMS_Current_Phase_C</v>
      </c>
      <c r="AA4367" s="12">
        <f t="shared" si="883"/>
        <v>6</v>
      </c>
      <c r="AB4367" s="6" t="s">
        <v>195</v>
      </c>
      <c r="AC4367" s="103">
        <v>3004</v>
      </c>
      <c r="AJ4367" s="80"/>
      <c r="AK4367" s="113" t="s">
        <v>1423</v>
      </c>
      <c r="AN4367" s="80"/>
      <c r="AO4367" s="80"/>
      <c r="AP4367" s="80"/>
      <c r="AQ4367" s="80"/>
      <c r="AR4367" s="127"/>
      <c r="AS4367" s="80"/>
      <c r="AT4367" s="7"/>
      <c r="AU4367" s="7"/>
      <c r="AV4367" s="165"/>
      <c r="AW4367" s="166"/>
      <c r="AX4367" s="137"/>
      <c r="AY4367" s="147"/>
      <c r="AZ4367" s="167"/>
      <c r="BA4367" s="167"/>
      <c r="BB4367" s="147" t="str">
        <f t="shared" si="889"/>
        <v/>
      </c>
      <c r="BC4367" s="168"/>
      <c r="BD4367" s="165"/>
      <c r="BE4367" s="165"/>
      <c r="BF4367" s="165"/>
      <c r="BG4367" s="165"/>
      <c r="BH4367" s="165"/>
      <c r="BI4367" s="165"/>
      <c r="BJ4367" s="165"/>
      <c r="BK4367" s="165"/>
      <c r="BL4367" s="165"/>
      <c r="BM4367" s="165"/>
      <c r="BN4367" s="165"/>
      <c r="BO4367" s="165"/>
      <c r="BP4367" s="165"/>
      <c r="BQ4367" s="165"/>
      <c r="BS4367" s="6"/>
      <c r="BT4367" s="11"/>
      <c r="BU4367" s="6"/>
      <c r="BV4367" s="6"/>
    </row>
    <row r="4368" spans="1:74" ht="15.75" x14ac:dyDescent="0.25">
      <c r="A4368" s="52" t="s">
        <v>1422</v>
      </c>
      <c r="B4368" s="56"/>
      <c r="C4368" s="7" t="s">
        <v>118</v>
      </c>
      <c r="D4368" s="7" t="s">
        <v>6560</v>
      </c>
      <c r="E4368" s="7"/>
      <c r="F4368" s="64"/>
      <c r="G4368" s="6"/>
      <c r="H4368" s="6"/>
      <c r="I4368" s="10" t="s">
        <v>110</v>
      </c>
      <c r="J4368" s="11" t="s">
        <v>4079</v>
      </c>
      <c r="K4368" s="194" t="s">
        <v>510</v>
      </c>
      <c r="L4368" s="176"/>
      <c r="M4368" s="176">
        <v>1000</v>
      </c>
      <c r="N4368" s="80" t="s">
        <v>6856</v>
      </c>
      <c r="O4368" s="162"/>
      <c r="P4368" s="80" t="s">
        <v>4433</v>
      </c>
      <c r="Q4368" s="80"/>
      <c r="R4368" s="80"/>
      <c r="S4368" s="163"/>
      <c r="T4368" s="213"/>
      <c r="U4368" s="162"/>
      <c r="V4368" s="164"/>
      <c r="W4368" s="12" t="str">
        <f t="shared" si="887"/>
        <v>Mqtt1</v>
      </c>
      <c r="X4368" s="196" t="s">
        <v>10684</v>
      </c>
      <c r="Y4368" s="6" t="str">
        <f t="shared" si="888"/>
        <v>marpower/power-tag/fcu-deck-lounge-guest-cabin-aft-sb</v>
      </c>
      <c r="Z4368" s="103" t="str" cm="1">
        <f t="array" ref="Z4368">IF(COUNTIF(N4368,"spare"),"","$."&amp;_xlfn.REGEXEXTRACT(J4368,"^PT\d+[FQ]\d+_(.*)", 2))</f>
        <v>$.RMS_Current_Phase_Neut</v>
      </c>
      <c r="AA4368" s="12">
        <f t="shared" si="883"/>
        <v>6</v>
      </c>
      <c r="AB4368" s="6" t="s">
        <v>195</v>
      </c>
      <c r="AC4368" s="103">
        <v>3006</v>
      </c>
      <c r="AJ4368" s="80"/>
      <c r="AK4368" s="113" t="s">
        <v>1423</v>
      </c>
      <c r="AN4368" s="80"/>
      <c r="AO4368" s="80"/>
      <c r="AP4368" s="80"/>
      <c r="AQ4368" s="80"/>
      <c r="AR4368" s="127"/>
      <c r="AS4368" s="80"/>
      <c r="AT4368" s="7"/>
      <c r="AU4368" s="7"/>
      <c r="AV4368" s="165"/>
      <c r="AW4368" s="166"/>
      <c r="AX4368" s="137"/>
      <c r="AY4368" s="147"/>
      <c r="AZ4368" s="167"/>
      <c r="BA4368" s="167"/>
      <c r="BB4368" s="147" t="str">
        <f t="shared" si="889"/>
        <v/>
      </c>
      <c r="BC4368" s="168"/>
      <c r="BD4368" s="165"/>
      <c r="BE4368" s="165"/>
      <c r="BF4368" s="165"/>
      <c r="BG4368" s="165"/>
      <c r="BH4368" s="165"/>
      <c r="BI4368" s="165"/>
      <c r="BJ4368" s="165"/>
      <c r="BK4368" s="165"/>
      <c r="BL4368" s="165"/>
      <c r="BM4368" s="165"/>
      <c r="BN4368" s="165"/>
      <c r="BO4368" s="165"/>
      <c r="BP4368" s="165"/>
      <c r="BQ4368" s="165"/>
      <c r="BS4368" s="6"/>
      <c r="BT4368" s="11"/>
      <c r="BU4368" s="6"/>
      <c r="BV4368" s="6"/>
    </row>
    <row r="4369" spans="1:74" ht="15.75" x14ac:dyDescent="0.25">
      <c r="A4369" s="52" t="s">
        <v>1422</v>
      </c>
      <c r="B4369" s="56"/>
      <c r="C4369" s="7" t="s">
        <v>118</v>
      </c>
      <c r="D4369" s="7" t="s">
        <v>6560</v>
      </c>
      <c r="E4369" s="7"/>
      <c r="F4369" s="64"/>
      <c r="G4369" s="6"/>
      <c r="H4369" s="6"/>
      <c r="I4369" s="10" t="s">
        <v>110</v>
      </c>
      <c r="J4369" s="11" t="s">
        <v>8381</v>
      </c>
      <c r="K4369" s="194" t="s">
        <v>510</v>
      </c>
      <c r="L4369" s="176"/>
      <c r="M4369" s="176">
        <v>1000</v>
      </c>
      <c r="N4369" s="80" t="s">
        <v>6856</v>
      </c>
      <c r="O4369" s="162"/>
      <c r="P4369" s="80" t="s">
        <v>4434</v>
      </c>
      <c r="Q4369" s="80"/>
      <c r="R4369" s="80"/>
      <c r="S4369" s="163"/>
      <c r="T4369" s="213"/>
      <c r="U4369" s="162"/>
      <c r="V4369" s="164"/>
      <c r="W4369" s="12" t="str">
        <f t="shared" si="887"/>
        <v>Mqtt1</v>
      </c>
      <c r="X4369" s="196" t="s">
        <v>10684</v>
      </c>
      <c r="Y4369" s="6" t="str">
        <f t="shared" si="888"/>
        <v>marpower/power-tag/fcu-deck-lounge-guest-cabin-aft-sb</v>
      </c>
      <c r="Z4369" s="103" t="str" cm="1">
        <f t="array" ref="Z4369">IF(COUNTIF(N4369,"spare"),"","$."&amp;_xlfn.REGEXEXTRACT(J4369,"^PT\d+[FQ]\d+_(.*)", 2))</f>
        <v>$.RMS_Voltage_A_N</v>
      </c>
      <c r="AA4369" s="12">
        <f t="shared" si="883"/>
        <v>6</v>
      </c>
      <c r="AB4369" s="6" t="s">
        <v>195</v>
      </c>
      <c r="AC4369" s="103">
        <v>3028</v>
      </c>
      <c r="AJ4369" s="80"/>
      <c r="AK4369" s="113" t="s">
        <v>1424</v>
      </c>
      <c r="AN4369" s="80"/>
      <c r="AO4369" s="80"/>
      <c r="AP4369" s="80"/>
      <c r="AQ4369" s="80"/>
      <c r="AR4369" s="127"/>
      <c r="AS4369" s="80"/>
      <c r="AT4369" s="7"/>
      <c r="AU4369" s="7"/>
      <c r="AV4369" s="165"/>
      <c r="AW4369" s="166"/>
      <c r="AX4369" s="137"/>
      <c r="AY4369" s="147"/>
      <c r="AZ4369" s="167"/>
      <c r="BA4369" s="167"/>
      <c r="BB4369" s="147" t="str">
        <f t="shared" si="889"/>
        <v/>
      </c>
      <c r="BC4369" s="168"/>
      <c r="BD4369" s="165"/>
      <c r="BE4369" s="165"/>
      <c r="BF4369" s="165"/>
      <c r="BG4369" s="165"/>
      <c r="BH4369" s="165"/>
      <c r="BI4369" s="165"/>
      <c r="BJ4369" s="165"/>
      <c r="BK4369" s="165"/>
      <c r="BL4369" s="165"/>
      <c r="BM4369" s="165"/>
      <c r="BN4369" s="165"/>
      <c r="BO4369" s="165"/>
      <c r="BP4369" s="165"/>
      <c r="BQ4369" s="165"/>
      <c r="BS4369" s="6"/>
      <c r="BT4369" s="11"/>
      <c r="BU4369" s="6"/>
      <c r="BV4369" s="6"/>
    </row>
    <row r="4370" spans="1:74" ht="15.75" x14ac:dyDescent="0.25">
      <c r="A4370" s="52" t="s">
        <v>1422</v>
      </c>
      <c r="B4370" s="56"/>
      <c r="C4370" s="7" t="s">
        <v>118</v>
      </c>
      <c r="D4370" s="7" t="s">
        <v>6560</v>
      </c>
      <c r="E4370" s="7"/>
      <c r="F4370" s="64"/>
      <c r="G4370" s="6"/>
      <c r="H4370" s="6"/>
      <c r="I4370" s="10" t="s">
        <v>110</v>
      </c>
      <c r="J4370" s="11" t="s">
        <v>8558</v>
      </c>
      <c r="K4370" s="194" t="s">
        <v>510</v>
      </c>
      <c r="L4370" s="176"/>
      <c r="M4370" s="176">
        <v>1000</v>
      </c>
      <c r="N4370" s="80" t="s">
        <v>6856</v>
      </c>
      <c r="O4370" s="162"/>
      <c r="P4370" s="80" t="s">
        <v>4435</v>
      </c>
      <c r="Q4370" s="80"/>
      <c r="R4370" s="80"/>
      <c r="S4370" s="163"/>
      <c r="T4370" s="213"/>
      <c r="U4370" s="162"/>
      <c r="V4370" s="164"/>
      <c r="W4370" s="12" t="str">
        <f t="shared" si="887"/>
        <v>Mqtt1</v>
      </c>
      <c r="X4370" s="196" t="s">
        <v>10684</v>
      </c>
      <c r="Y4370" s="6" t="str">
        <f t="shared" si="888"/>
        <v>marpower/power-tag/fcu-deck-lounge-guest-cabin-aft-sb</v>
      </c>
      <c r="Z4370" s="103" t="str" cm="1">
        <f t="array" ref="Z4370">IF(COUNTIF(N4370,"spare"),"","$."&amp;_xlfn.REGEXEXTRACT(J4370,"^PT\d+[FQ]\d+_(.*)", 2))</f>
        <v>$.RMS_Voltage_B_N</v>
      </c>
      <c r="AA4370" s="12">
        <f t="shared" ref="AA4370:AA4379" si="890">AA4355+1</f>
        <v>6</v>
      </c>
      <c r="AB4370" s="6" t="s">
        <v>195</v>
      </c>
      <c r="AC4370" s="103">
        <v>3030</v>
      </c>
      <c r="AJ4370" s="80"/>
      <c r="AK4370" s="113" t="s">
        <v>1424</v>
      </c>
      <c r="AN4370" s="80"/>
      <c r="AO4370" s="80"/>
      <c r="AP4370" s="80"/>
      <c r="AQ4370" s="80"/>
      <c r="AR4370" s="127"/>
      <c r="AS4370" s="80"/>
      <c r="AT4370" s="7"/>
      <c r="AU4370" s="7"/>
      <c r="AV4370" s="165"/>
      <c r="AW4370" s="166"/>
      <c r="AX4370" s="137"/>
      <c r="AY4370" s="147"/>
      <c r="AZ4370" s="167"/>
      <c r="BA4370" s="167"/>
      <c r="BB4370" s="147" t="str">
        <f t="shared" si="889"/>
        <v/>
      </c>
      <c r="BC4370" s="168"/>
      <c r="BD4370" s="165"/>
      <c r="BE4370" s="165"/>
      <c r="BF4370" s="165"/>
      <c r="BG4370" s="165"/>
      <c r="BH4370" s="165"/>
      <c r="BI4370" s="165"/>
      <c r="BJ4370" s="165"/>
      <c r="BK4370" s="165"/>
      <c r="BL4370" s="165"/>
      <c r="BM4370" s="165"/>
      <c r="BN4370" s="165"/>
      <c r="BO4370" s="165"/>
      <c r="BP4370" s="165"/>
      <c r="BQ4370" s="165"/>
      <c r="BS4370" s="6"/>
      <c r="BT4370" s="11"/>
      <c r="BU4370" s="6"/>
      <c r="BV4370" s="6"/>
    </row>
    <row r="4371" spans="1:74" ht="15.75" x14ac:dyDescent="0.25">
      <c r="A4371" s="52" t="s">
        <v>1422</v>
      </c>
      <c r="B4371" s="56"/>
      <c r="C4371" s="7" t="s">
        <v>118</v>
      </c>
      <c r="D4371" s="7" t="s">
        <v>6560</v>
      </c>
      <c r="E4371" s="7"/>
      <c r="F4371" s="64"/>
      <c r="G4371" s="6"/>
      <c r="H4371" s="6"/>
      <c r="I4371" s="10" t="s">
        <v>110</v>
      </c>
      <c r="J4371" s="11" t="s">
        <v>8735</v>
      </c>
      <c r="K4371" s="194" t="s">
        <v>510</v>
      </c>
      <c r="L4371" s="176"/>
      <c r="M4371" s="176">
        <v>1000</v>
      </c>
      <c r="N4371" s="80" t="s">
        <v>6856</v>
      </c>
      <c r="O4371" s="162"/>
      <c r="P4371" s="80" t="s">
        <v>4436</v>
      </c>
      <c r="Q4371" s="80"/>
      <c r="R4371" s="80"/>
      <c r="S4371" s="163"/>
      <c r="T4371" s="213"/>
      <c r="U4371" s="162"/>
      <c r="V4371" s="164"/>
      <c r="W4371" s="12" t="str">
        <f t="shared" si="887"/>
        <v>Mqtt1</v>
      </c>
      <c r="X4371" s="196" t="s">
        <v>10684</v>
      </c>
      <c r="Y4371" s="6" t="str">
        <f t="shared" si="888"/>
        <v>marpower/power-tag/fcu-deck-lounge-guest-cabin-aft-sb</v>
      </c>
      <c r="Z4371" s="103" t="str" cm="1">
        <f t="array" ref="Z4371">IF(COUNTIF(N4371,"spare"),"","$."&amp;_xlfn.REGEXEXTRACT(J4371,"^PT\d+[FQ]\d+_(.*)", 2))</f>
        <v>$.RMS_Voltage_C_N</v>
      </c>
      <c r="AA4371" s="12">
        <f t="shared" si="890"/>
        <v>6</v>
      </c>
      <c r="AB4371" s="6" t="s">
        <v>195</v>
      </c>
      <c r="AC4371" s="103">
        <v>3032</v>
      </c>
      <c r="AJ4371" s="80"/>
      <c r="AK4371" s="113" t="s">
        <v>1424</v>
      </c>
      <c r="AN4371" s="80"/>
      <c r="AO4371" s="80"/>
      <c r="AP4371" s="80"/>
      <c r="AQ4371" s="80"/>
      <c r="AR4371" s="127"/>
      <c r="AS4371" s="80"/>
      <c r="AT4371" s="7"/>
      <c r="AU4371" s="7"/>
      <c r="AV4371" s="165"/>
      <c r="AW4371" s="166"/>
      <c r="AX4371" s="137"/>
      <c r="AY4371" s="147"/>
      <c r="AZ4371" s="167"/>
      <c r="BA4371" s="167"/>
      <c r="BB4371" s="147" t="str">
        <f t="shared" si="889"/>
        <v/>
      </c>
      <c r="BC4371" s="168"/>
      <c r="BD4371" s="165"/>
      <c r="BE4371" s="165"/>
      <c r="BF4371" s="165"/>
      <c r="BG4371" s="165"/>
      <c r="BH4371" s="165"/>
      <c r="BI4371" s="165"/>
      <c r="BJ4371" s="165"/>
      <c r="BK4371" s="165"/>
      <c r="BL4371" s="165"/>
      <c r="BM4371" s="165"/>
      <c r="BN4371" s="165"/>
      <c r="BO4371" s="165"/>
      <c r="BP4371" s="165"/>
      <c r="BQ4371" s="165"/>
      <c r="BS4371" s="6"/>
      <c r="BT4371" s="11"/>
      <c r="BU4371" s="6"/>
      <c r="BV4371" s="6"/>
    </row>
    <row r="4372" spans="1:74" ht="15.75" x14ac:dyDescent="0.25">
      <c r="A4372" s="52" t="s">
        <v>1422</v>
      </c>
      <c r="B4372" s="56"/>
      <c r="C4372" s="7" t="s">
        <v>118</v>
      </c>
      <c r="D4372" s="7" t="s">
        <v>6560</v>
      </c>
      <c r="E4372" s="7"/>
      <c r="F4372" s="64"/>
      <c r="G4372" s="6"/>
      <c r="H4372" s="6"/>
      <c r="I4372" s="10" t="s">
        <v>110</v>
      </c>
      <c r="J4372" s="11" t="s">
        <v>4080</v>
      </c>
      <c r="K4372" s="194" t="s">
        <v>510</v>
      </c>
      <c r="L4372" s="176"/>
      <c r="M4372" s="176">
        <v>1000</v>
      </c>
      <c r="N4372" s="80" t="s">
        <v>6856</v>
      </c>
      <c r="O4372" s="162"/>
      <c r="P4372" s="80" t="s">
        <v>4437</v>
      </c>
      <c r="Q4372" s="80"/>
      <c r="R4372" s="80"/>
      <c r="S4372" s="163"/>
      <c r="T4372" s="213"/>
      <c r="U4372" s="162"/>
      <c r="V4372" s="164"/>
      <c r="W4372" s="12" t="str">
        <f t="shared" si="887"/>
        <v>Mqtt1</v>
      </c>
      <c r="X4372" s="196" t="s">
        <v>10684</v>
      </c>
      <c r="Y4372" s="6" t="str">
        <f t="shared" si="888"/>
        <v>marpower/power-tag/fcu-deck-lounge-guest-cabin-aft-sb</v>
      </c>
      <c r="Z4372" s="103" t="str" cm="1">
        <f t="array" ref="Z4372">IF(COUNTIF(N4372,"spare"),"","$."&amp;_xlfn.REGEXEXTRACT(J4372,"^PT\d+[FQ]\d+_(.*)", 2))</f>
        <v>$.Active_Power_Phase_A</v>
      </c>
      <c r="AA4372" s="12">
        <f t="shared" si="890"/>
        <v>6</v>
      </c>
      <c r="AB4372" s="6" t="s">
        <v>195</v>
      </c>
      <c r="AC4372" s="103">
        <v>3054</v>
      </c>
      <c r="AJ4372" s="80"/>
      <c r="AK4372" s="113" t="s">
        <v>1425</v>
      </c>
      <c r="AN4372" s="80"/>
      <c r="AO4372" s="80"/>
      <c r="AP4372" s="80"/>
      <c r="AQ4372" s="80"/>
      <c r="AR4372" s="127"/>
      <c r="AS4372" s="80"/>
      <c r="AT4372" s="7"/>
      <c r="AU4372" s="7"/>
      <c r="AV4372" s="165"/>
      <c r="AW4372" s="166"/>
      <c r="AX4372" s="137"/>
      <c r="AY4372" s="147"/>
      <c r="AZ4372" s="167"/>
      <c r="BA4372" s="167"/>
      <c r="BB4372" s="147" t="str">
        <f t="shared" si="889"/>
        <v/>
      </c>
      <c r="BC4372" s="168"/>
      <c r="BD4372" s="165"/>
      <c r="BE4372" s="165"/>
      <c r="BF4372" s="165"/>
      <c r="BG4372" s="165"/>
      <c r="BH4372" s="165"/>
      <c r="BI4372" s="165"/>
      <c r="BJ4372" s="165"/>
      <c r="BK4372" s="165"/>
      <c r="BL4372" s="165"/>
      <c r="BM4372" s="165"/>
      <c r="BN4372" s="165"/>
      <c r="BO4372" s="165"/>
      <c r="BP4372" s="165"/>
      <c r="BQ4372" s="165"/>
      <c r="BS4372" s="6"/>
      <c r="BT4372" s="11"/>
      <c r="BU4372" s="6"/>
      <c r="BV4372" s="6"/>
    </row>
    <row r="4373" spans="1:74" ht="15.75" x14ac:dyDescent="0.25">
      <c r="A4373" s="52" t="s">
        <v>1422</v>
      </c>
      <c r="B4373" s="56"/>
      <c r="C4373" s="7" t="s">
        <v>118</v>
      </c>
      <c r="D4373" s="7" t="s">
        <v>6560</v>
      </c>
      <c r="E4373" s="7"/>
      <c r="F4373" s="64"/>
      <c r="G4373" s="6"/>
      <c r="H4373" s="6"/>
      <c r="I4373" s="10" t="s">
        <v>110</v>
      </c>
      <c r="J4373" s="11" t="s">
        <v>4081</v>
      </c>
      <c r="K4373" s="194" t="s">
        <v>510</v>
      </c>
      <c r="L4373" s="176"/>
      <c r="M4373" s="176">
        <v>1000</v>
      </c>
      <c r="N4373" s="80" t="s">
        <v>6856</v>
      </c>
      <c r="O4373" s="162"/>
      <c r="P4373" s="80" t="s">
        <v>4438</v>
      </c>
      <c r="Q4373" s="80"/>
      <c r="R4373" s="80"/>
      <c r="S4373" s="163"/>
      <c r="T4373" s="213"/>
      <c r="U4373" s="162"/>
      <c r="V4373" s="164"/>
      <c r="W4373" s="12" t="str">
        <f t="shared" si="887"/>
        <v>Mqtt1</v>
      </c>
      <c r="X4373" s="196" t="s">
        <v>10684</v>
      </c>
      <c r="Y4373" s="6" t="str">
        <f t="shared" si="888"/>
        <v>marpower/power-tag/fcu-deck-lounge-guest-cabin-aft-sb</v>
      </c>
      <c r="Z4373" s="103" t="str" cm="1">
        <f t="array" ref="Z4373">IF(COUNTIF(N4373,"spare"),"","$."&amp;_xlfn.REGEXEXTRACT(J4373,"^PT\d+[FQ]\d+_(.*)", 2))</f>
        <v>$.Active_Power_Phase_B</v>
      </c>
      <c r="AA4373" s="12">
        <f t="shared" si="890"/>
        <v>6</v>
      </c>
      <c r="AB4373" s="6" t="s">
        <v>195</v>
      </c>
      <c r="AC4373" s="103">
        <v>3056</v>
      </c>
      <c r="AJ4373" s="80"/>
      <c r="AK4373" s="113" t="s">
        <v>1425</v>
      </c>
      <c r="AN4373" s="80"/>
      <c r="AO4373" s="80"/>
      <c r="AP4373" s="80"/>
      <c r="AQ4373" s="80"/>
      <c r="AR4373" s="127"/>
      <c r="AS4373" s="80"/>
      <c r="AT4373" s="7"/>
      <c r="AU4373" s="7"/>
      <c r="AV4373" s="165"/>
      <c r="AW4373" s="166"/>
      <c r="AX4373" s="137"/>
      <c r="AY4373" s="147"/>
      <c r="AZ4373" s="167"/>
      <c r="BA4373" s="167"/>
      <c r="BB4373" s="147" t="str">
        <f t="shared" si="889"/>
        <v/>
      </c>
      <c r="BC4373" s="168"/>
      <c r="BD4373" s="165"/>
      <c r="BE4373" s="165"/>
      <c r="BF4373" s="165"/>
      <c r="BG4373" s="165"/>
      <c r="BH4373" s="165"/>
      <c r="BI4373" s="165"/>
      <c r="BJ4373" s="165"/>
      <c r="BK4373" s="165"/>
      <c r="BL4373" s="165"/>
      <c r="BM4373" s="165"/>
      <c r="BN4373" s="165"/>
      <c r="BO4373" s="165"/>
      <c r="BP4373" s="165"/>
      <c r="BQ4373" s="165"/>
      <c r="BS4373" s="6"/>
      <c r="BT4373" s="11"/>
      <c r="BU4373" s="6"/>
      <c r="BV4373" s="6"/>
    </row>
    <row r="4374" spans="1:74" ht="15.75" x14ac:dyDescent="0.25">
      <c r="A4374" s="52" t="s">
        <v>1422</v>
      </c>
      <c r="B4374" s="56"/>
      <c r="C4374" s="7" t="s">
        <v>118</v>
      </c>
      <c r="D4374" s="7" t="s">
        <v>6560</v>
      </c>
      <c r="E4374" s="7"/>
      <c r="F4374" s="64"/>
      <c r="G4374" s="6"/>
      <c r="H4374" s="6"/>
      <c r="I4374" s="10" t="s">
        <v>110</v>
      </c>
      <c r="J4374" s="11" t="s">
        <v>4082</v>
      </c>
      <c r="K4374" s="194" t="s">
        <v>510</v>
      </c>
      <c r="L4374" s="176"/>
      <c r="M4374" s="176">
        <v>1000</v>
      </c>
      <c r="N4374" s="80" t="s">
        <v>6856</v>
      </c>
      <c r="O4374" s="162"/>
      <c r="P4374" s="80" t="s">
        <v>4439</v>
      </c>
      <c r="Q4374" s="80"/>
      <c r="R4374" s="80"/>
      <c r="S4374" s="163"/>
      <c r="T4374" s="213"/>
      <c r="U4374" s="162"/>
      <c r="V4374" s="164"/>
      <c r="W4374" s="12" t="str">
        <f t="shared" si="887"/>
        <v>Mqtt1</v>
      </c>
      <c r="X4374" s="196" t="s">
        <v>10684</v>
      </c>
      <c r="Y4374" s="6" t="str">
        <f t="shared" si="888"/>
        <v>marpower/power-tag/fcu-deck-lounge-guest-cabin-aft-sb</v>
      </c>
      <c r="Z4374" s="103" t="str" cm="1">
        <f t="array" ref="Z4374">IF(COUNTIF(N4374,"spare"),"","$."&amp;_xlfn.REGEXEXTRACT(J4374,"^PT\d+[FQ]\d+_(.*)", 2))</f>
        <v>$.Active_Power_Phase_C</v>
      </c>
      <c r="AA4374" s="12">
        <f t="shared" si="890"/>
        <v>6</v>
      </c>
      <c r="AB4374" s="6" t="s">
        <v>195</v>
      </c>
      <c r="AC4374" s="103">
        <v>3058</v>
      </c>
      <c r="AJ4374" s="80"/>
      <c r="AK4374" s="113" t="s">
        <v>1425</v>
      </c>
      <c r="AN4374" s="80"/>
      <c r="AO4374" s="80"/>
      <c r="AP4374" s="80"/>
      <c r="AQ4374" s="80"/>
      <c r="AR4374" s="127"/>
      <c r="AS4374" s="80"/>
      <c r="AT4374" s="7"/>
      <c r="AU4374" s="7"/>
      <c r="AV4374" s="165"/>
      <c r="AW4374" s="166"/>
      <c r="AX4374" s="137"/>
      <c r="AY4374" s="147"/>
      <c r="AZ4374" s="167"/>
      <c r="BA4374" s="167"/>
      <c r="BB4374" s="147" t="str">
        <f t="shared" si="889"/>
        <v/>
      </c>
      <c r="BC4374" s="168"/>
      <c r="BD4374" s="165"/>
      <c r="BE4374" s="165"/>
      <c r="BF4374" s="165"/>
      <c r="BG4374" s="165"/>
      <c r="BH4374" s="165"/>
      <c r="BI4374" s="165"/>
      <c r="BJ4374" s="165"/>
      <c r="BK4374" s="165"/>
      <c r="BL4374" s="165"/>
      <c r="BM4374" s="165"/>
      <c r="BN4374" s="165"/>
      <c r="BO4374" s="165"/>
      <c r="BP4374" s="165"/>
      <c r="BQ4374" s="165"/>
      <c r="BS4374" s="6"/>
      <c r="BT4374" s="11"/>
      <c r="BU4374" s="6"/>
      <c r="BV4374" s="6"/>
    </row>
    <row r="4375" spans="1:74" ht="15.75" x14ac:dyDescent="0.25">
      <c r="A4375" s="52" t="s">
        <v>1422</v>
      </c>
      <c r="B4375" s="56"/>
      <c r="C4375" s="7" t="s">
        <v>118</v>
      </c>
      <c r="D4375" s="7" t="s">
        <v>6560</v>
      </c>
      <c r="E4375" s="7"/>
      <c r="F4375" s="64"/>
      <c r="G4375" s="6"/>
      <c r="H4375" s="6"/>
      <c r="I4375" s="10" t="s">
        <v>110</v>
      </c>
      <c r="J4375" s="11" t="s">
        <v>4083</v>
      </c>
      <c r="K4375" s="194" t="s">
        <v>510</v>
      </c>
      <c r="L4375" s="176"/>
      <c r="M4375" s="176">
        <v>1000</v>
      </c>
      <c r="N4375" s="80" t="s">
        <v>6856</v>
      </c>
      <c r="O4375" s="162"/>
      <c r="P4375" s="80" t="s">
        <v>4440</v>
      </c>
      <c r="Q4375" s="80"/>
      <c r="R4375" s="80"/>
      <c r="S4375" s="163"/>
      <c r="T4375" s="213"/>
      <c r="U4375" s="162"/>
      <c r="V4375" s="164"/>
      <c r="W4375" s="12" t="str">
        <f t="shared" si="887"/>
        <v>Mqtt1</v>
      </c>
      <c r="X4375" s="196" t="s">
        <v>10684</v>
      </c>
      <c r="Y4375" s="6" t="str">
        <f t="shared" si="888"/>
        <v>marpower/power-tag/fcu-deck-lounge-guest-cabin-aft-sb</v>
      </c>
      <c r="Z4375" s="103" t="str" cm="1">
        <f t="array" ref="Z4375">IF(COUNTIF(N4375,"spare"),"","$."&amp;_xlfn.REGEXEXTRACT(J4375,"^PT\d+[FQ]\d+_(.*)", 2))</f>
        <v>$.Total_Active_Power</v>
      </c>
      <c r="AA4375" s="12">
        <f t="shared" si="890"/>
        <v>6</v>
      </c>
      <c r="AB4375" s="6" t="s">
        <v>195</v>
      </c>
      <c r="AC4375" s="103">
        <v>3060</v>
      </c>
      <c r="AJ4375" s="80"/>
      <c r="AK4375" s="113" t="s">
        <v>1425</v>
      </c>
      <c r="AN4375" s="80"/>
      <c r="AO4375" s="80"/>
      <c r="AP4375" s="80"/>
      <c r="AQ4375" s="80"/>
      <c r="AR4375" s="127"/>
      <c r="AS4375" s="80"/>
      <c r="AT4375" s="7"/>
      <c r="AU4375" s="7"/>
      <c r="AV4375" s="165"/>
      <c r="AW4375" s="166"/>
      <c r="AX4375" s="137"/>
      <c r="AY4375" s="147"/>
      <c r="AZ4375" s="167"/>
      <c r="BA4375" s="167"/>
      <c r="BB4375" s="147" t="str">
        <f t="shared" si="889"/>
        <v/>
      </c>
      <c r="BC4375" s="168"/>
      <c r="BD4375" s="165"/>
      <c r="BE4375" s="165"/>
      <c r="BF4375" s="165"/>
      <c r="BG4375" s="165"/>
      <c r="BH4375" s="165"/>
      <c r="BI4375" s="165"/>
      <c r="BJ4375" s="165"/>
      <c r="BK4375" s="165"/>
      <c r="BL4375" s="165"/>
      <c r="BM4375" s="165"/>
      <c r="BN4375" s="165"/>
      <c r="BO4375" s="165"/>
      <c r="BP4375" s="165"/>
      <c r="BQ4375" s="165"/>
      <c r="BS4375" s="6"/>
      <c r="BT4375" s="11"/>
      <c r="BU4375" s="6"/>
      <c r="BV4375" s="6"/>
    </row>
    <row r="4376" spans="1:74" ht="15.75" x14ac:dyDescent="0.25">
      <c r="A4376" s="52" t="s">
        <v>1422</v>
      </c>
      <c r="B4376" s="56"/>
      <c r="C4376" s="7" t="s">
        <v>118</v>
      </c>
      <c r="D4376" s="7" t="s">
        <v>6560</v>
      </c>
      <c r="E4376" s="7"/>
      <c r="F4376" s="64"/>
      <c r="G4376" s="6"/>
      <c r="H4376" s="6"/>
      <c r="I4376" s="10" t="s">
        <v>110</v>
      </c>
      <c r="J4376" s="11" t="s">
        <v>4084</v>
      </c>
      <c r="K4376" s="194" t="s">
        <v>510</v>
      </c>
      <c r="L4376" s="176"/>
      <c r="M4376" s="176">
        <v>1000</v>
      </c>
      <c r="N4376" s="80" t="s">
        <v>6856</v>
      </c>
      <c r="O4376" s="162"/>
      <c r="P4376" s="80" t="s">
        <v>4441</v>
      </c>
      <c r="Q4376" s="80"/>
      <c r="R4376" s="80"/>
      <c r="S4376" s="163"/>
      <c r="T4376" s="213"/>
      <c r="U4376" s="162"/>
      <c r="V4376" s="164"/>
      <c r="W4376" s="12" t="str">
        <f t="shared" si="887"/>
        <v>Mqtt1</v>
      </c>
      <c r="X4376" s="196" t="s">
        <v>10684</v>
      </c>
      <c r="Y4376" s="6" t="str">
        <f t="shared" si="888"/>
        <v>marpower/power-tag/fcu-deck-lounge-guest-cabin-aft-sb</v>
      </c>
      <c r="Z4376" s="103" t="str" cm="1">
        <f t="array" ref="Z4376">IF(COUNTIF(N4376,"spare"),"","$."&amp;_xlfn.REGEXEXTRACT(J4376,"^PT\d+[FQ]\d+_(.*)", 2))</f>
        <v>$.Power_Factor_Phase_A</v>
      </c>
      <c r="AA4376" s="12">
        <f t="shared" si="890"/>
        <v>6</v>
      </c>
      <c r="AB4376" s="6" t="s">
        <v>195</v>
      </c>
      <c r="AC4376" s="103">
        <v>3078</v>
      </c>
      <c r="AJ4376" s="80"/>
      <c r="AK4376" s="113" t="s">
        <v>1426</v>
      </c>
      <c r="AN4376" s="80"/>
      <c r="AO4376" s="80"/>
      <c r="AP4376" s="80"/>
      <c r="AQ4376" s="80"/>
      <c r="AR4376" s="127"/>
      <c r="AS4376" s="80"/>
      <c r="AT4376" s="7"/>
      <c r="AU4376" s="7"/>
      <c r="AV4376" s="165"/>
      <c r="AW4376" s="166"/>
      <c r="AX4376" s="137"/>
      <c r="AY4376" s="147"/>
      <c r="AZ4376" s="167"/>
      <c r="BA4376" s="167"/>
      <c r="BB4376" s="147" t="str">
        <f t="shared" si="889"/>
        <v/>
      </c>
      <c r="BC4376" s="168"/>
      <c r="BD4376" s="165"/>
      <c r="BE4376" s="165"/>
      <c r="BF4376" s="165"/>
      <c r="BG4376" s="165"/>
      <c r="BH4376" s="165"/>
      <c r="BI4376" s="165"/>
      <c r="BJ4376" s="165"/>
      <c r="BK4376" s="165"/>
      <c r="BL4376" s="165"/>
      <c r="BM4376" s="165"/>
      <c r="BN4376" s="165"/>
      <c r="BO4376" s="165"/>
      <c r="BP4376" s="165"/>
      <c r="BQ4376" s="165"/>
      <c r="BS4376" s="6"/>
      <c r="BT4376" s="11"/>
      <c r="BU4376" s="6"/>
      <c r="BV4376" s="6"/>
    </row>
    <row r="4377" spans="1:74" ht="15.75" x14ac:dyDescent="0.25">
      <c r="A4377" s="52" t="s">
        <v>1422</v>
      </c>
      <c r="B4377" s="56"/>
      <c r="C4377" s="7" t="s">
        <v>118</v>
      </c>
      <c r="D4377" s="7" t="s">
        <v>6560</v>
      </c>
      <c r="E4377" s="7"/>
      <c r="F4377" s="64"/>
      <c r="G4377" s="6"/>
      <c r="H4377" s="6"/>
      <c r="I4377" s="10" t="s">
        <v>110</v>
      </c>
      <c r="J4377" s="11" t="s">
        <v>4085</v>
      </c>
      <c r="K4377" s="194" t="s">
        <v>510</v>
      </c>
      <c r="L4377" s="176"/>
      <c r="M4377" s="176">
        <v>1000</v>
      </c>
      <c r="N4377" s="80" t="s">
        <v>6856</v>
      </c>
      <c r="O4377" s="162"/>
      <c r="P4377" s="80" t="s">
        <v>4442</v>
      </c>
      <c r="Q4377" s="80"/>
      <c r="R4377" s="80"/>
      <c r="S4377" s="163"/>
      <c r="T4377" s="213"/>
      <c r="U4377" s="162"/>
      <c r="V4377" s="164"/>
      <c r="W4377" s="12" t="str">
        <f t="shared" si="887"/>
        <v>Mqtt1</v>
      </c>
      <c r="X4377" s="196" t="s">
        <v>10684</v>
      </c>
      <c r="Y4377" s="6" t="str">
        <f t="shared" si="888"/>
        <v>marpower/power-tag/fcu-deck-lounge-guest-cabin-aft-sb</v>
      </c>
      <c r="Z4377" s="103" t="str" cm="1">
        <f t="array" ref="Z4377">IF(COUNTIF(N4377,"spare"),"","$."&amp;_xlfn.REGEXEXTRACT(J4377,"^PT\d+[FQ]\d+_(.*)", 2))</f>
        <v>$.Power_Factor_Phase_B</v>
      </c>
      <c r="AA4377" s="12">
        <f t="shared" si="890"/>
        <v>6</v>
      </c>
      <c r="AB4377" s="6" t="s">
        <v>195</v>
      </c>
      <c r="AC4377" s="103">
        <v>3080</v>
      </c>
      <c r="AJ4377" s="80"/>
      <c r="AK4377" s="113" t="s">
        <v>1426</v>
      </c>
      <c r="AN4377" s="80"/>
      <c r="AO4377" s="80"/>
      <c r="AP4377" s="80"/>
      <c r="AQ4377" s="80"/>
      <c r="AR4377" s="127"/>
      <c r="AS4377" s="80"/>
      <c r="AT4377" s="7"/>
      <c r="AU4377" s="7"/>
      <c r="AV4377" s="165"/>
      <c r="AW4377" s="166"/>
      <c r="AX4377" s="137"/>
      <c r="AY4377" s="147"/>
      <c r="AZ4377" s="167"/>
      <c r="BA4377" s="167"/>
      <c r="BB4377" s="147" t="str">
        <f t="shared" si="889"/>
        <v/>
      </c>
      <c r="BC4377" s="168"/>
      <c r="BD4377" s="165"/>
      <c r="BE4377" s="165"/>
      <c r="BF4377" s="165"/>
      <c r="BG4377" s="165"/>
      <c r="BH4377" s="165"/>
      <c r="BI4377" s="165"/>
      <c r="BJ4377" s="165"/>
      <c r="BK4377" s="165"/>
      <c r="BL4377" s="165"/>
      <c r="BM4377" s="165"/>
      <c r="BN4377" s="165"/>
      <c r="BO4377" s="165"/>
      <c r="BP4377" s="165"/>
      <c r="BQ4377" s="165"/>
      <c r="BS4377" s="6"/>
      <c r="BT4377" s="11"/>
      <c r="BU4377" s="6"/>
      <c r="BV4377" s="6"/>
    </row>
    <row r="4378" spans="1:74" ht="15.75" x14ac:dyDescent="0.25">
      <c r="A4378" s="52" t="s">
        <v>1422</v>
      </c>
      <c r="B4378" s="56"/>
      <c r="C4378" s="7" t="s">
        <v>118</v>
      </c>
      <c r="D4378" s="7" t="s">
        <v>6560</v>
      </c>
      <c r="E4378" s="7"/>
      <c r="F4378" s="64"/>
      <c r="G4378" s="6"/>
      <c r="H4378" s="6"/>
      <c r="I4378" s="10" t="s">
        <v>110</v>
      </c>
      <c r="J4378" s="11" t="s">
        <v>4086</v>
      </c>
      <c r="K4378" s="194" t="s">
        <v>510</v>
      </c>
      <c r="L4378" s="176"/>
      <c r="M4378" s="176">
        <v>1000</v>
      </c>
      <c r="N4378" s="80" t="s">
        <v>6856</v>
      </c>
      <c r="O4378" s="162"/>
      <c r="P4378" s="80" t="s">
        <v>4443</v>
      </c>
      <c r="Q4378" s="80"/>
      <c r="R4378" s="80"/>
      <c r="S4378" s="163"/>
      <c r="T4378" s="213"/>
      <c r="U4378" s="162"/>
      <c r="V4378" s="164"/>
      <c r="W4378" s="12" t="str">
        <f t="shared" si="887"/>
        <v>Mqtt1</v>
      </c>
      <c r="X4378" s="196" t="s">
        <v>10684</v>
      </c>
      <c r="Y4378" s="6" t="str">
        <f t="shared" si="888"/>
        <v>marpower/power-tag/fcu-deck-lounge-guest-cabin-aft-sb</v>
      </c>
      <c r="Z4378" s="103" t="str" cm="1">
        <f t="array" ref="Z4378">IF(COUNTIF(N4378,"spare"),"","$."&amp;_xlfn.REGEXEXTRACT(J4378,"^PT\d+[FQ]\d+_(.*)", 2))</f>
        <v>$.Power_Factor_Phase_C</v>
      </c>
      <c r="AA4378" s="12">
        <f t="shared" si="890"/>
        <v>6</v>
      </c>
      <c r="AB4378" s="6" t="s">
        <v>195</v>
      </c>
      <c r="AC4378" s="103">
        <v>3082</v>
      </c>
      <c r="AJ4378" s="80"/>
      <c r="AK4378" s="113" t="s">
        <v>1426</v>
      </c>
      <c r="AN4378" s="80"/>
      <c r="AO4378" s="80"/>
      <c r="AP4378" s="80"/>
      <c r="AQ4378" s="80"/>
      <c r="AR4378" s="127"/>
      <c r="AS4378" s="80"/>
      <c r="AT4378" s="7"/>
      <c r="AU4378" s="7"/>
      <c r="AV4378" s="165"/>
      <c r="AW4378" s="166"/>
      <c r="AX4378" s="137"/>
      <c r="AY4378" s="147"/>
      <c r="AZ4378" s="167"/>
      <c r="BA4378" s="167"/>
      <c r="BB4378" s="147" t="str">
        <f t="shared" si="889"/>
        <v/>
      </c>
      <c r="BC4378" s="168"/>
      <c r="BD4378" s="165"/>
      <c r="BE4378" s="165"/>
      <c r="BF4378" s="165"/>
      <c r="BG4378" s="165"/>
      <c r="BH4378" s="165"/>
      <c r="BI4378" s="165"/>
      <c r="BJ4378" s="165"/>
      <c r="BK4378" s="165"/>
      <c r="BL4378" s="165"/>
      <c r="BM4378" s="165"/>
      <c r="BN4378" s="165"/>
      <c r="BO4378" s="165"/>
      <c r="BP4378" s="165"/>
      <c r="BQ4378" s="165"/>
      <c r="BS4378" s="6"/>
      <c r="BT4378" s="11"/>
      <c r="BU4378" s="6"/>
      <c r="BV4378" s="6"/>
    </row>
    <row r="4379" spans="1:74" ht="15.75" x14ac:dyDescent="0.25">
      <c r="A4379" s="52" t="s">
        <v>1422</v>
      </c>
      <c r="B4379" s="56"/>
      <c r="C4379" s="7" t="s">
        <v>118</v>
      </c>
      <c r="D4379" s="7" t="s">
        <v>6560</v>
      </c>
      <c r="E4379" s="7"/>
      <c r="F4379" s="64"/>
      <c r="G4379" s="6"/>
      <c r="H4379" s="6"/>
      <c r="I4379" s="10" t="s">
        <v>110</v>
      </c>
      <c r="J4379" s="11" t="s">
        <v>4087</v>
      </c>
      <c r="K4379" s="194" t="s">
        <v>510</v>
      </c>
      <c r="L4379" s="176"/>
      <c r="M4379" s="176">
        <v>1000</v>
      </c>
      <c r="N4379" s="80" t="s">
        <v>6856</v>
      </c>
      <c r="O4379" s="162"/>
      <c r="P4379" s="80" t="s">
        <v>4444</v>
      </c>
      <c r="Q4379" s="80"/>
      <c r="R4379" s="80"/>
      <c r="S4379" s="163"/>
      <c r="T4379" s="213"/>
      <c r="U4379" s="162"/>
      <c r="V4379" s="164"/>
      <c r="W4379" s="12" t="str">
        <f t="shared" si="887"/>
        <v>Mqtt1</v>
      </c>
      <c r="X4379" s="196" t="s">
        <v>10684</v>
      </c>
      <c r="Y4379" s="6" t="str">
        <f t="shared" si="888"/>
        <v>marpower/power-tag/fcu-deck-lounge-guest-cabin-aft-sb</v>
      </c>
      <c r="Z4379" s="103" t="str" cm="1">
        <f t="array" ref="Z4379">IF(COUNTIF(N4379,"spare"),"","$."&amp;_xlfn.REGEXEXTRACT(J4379,"^PT\d+[FQ]\d+_(.*)", 2))</f>
        <v>$.Total_Power_Factor</v>
      </c>
      <c r="AA4379" s="12">
        <f t="shared" si="890"/>
        <v>6</v>
      </c>
      <c r="AB4379" s="6" t="s">
        <v>195</v>
      </c>
      <c r="AC4379" s="103">
        <v>3084</v>
      </c>
      <c r="AJ4379" s="80"/>
      <c r="AK4379" s="113" t="s">
        <v>1426</v>
      </c>
      <c r="AN4379" s="80"/>
      <c r="AO4379" s="80"/>
      <c r="AP4379" s="80"/>
      <c r="AQ4379" s="80"/>
      <c r="AR4379" s="127"/>
      <c r="AS4379" s="80"/>
      <c r="AT4379" s="7"/>
      <c r="AU4379" s="7"/>
      <c r="AV4379" s="165"/>
      <c r="AW4379" s="166"/>
      <c r="AX4379" s="137"/>
      <c r="AY4379" s="147"/>
      <c r="AZ4379" s="167"/>
      <c r="BA4379" s="167"/>
      <c r="BB4379" s="147" t="str">
        <f t="shared" si="889"/>
        <v/>
      </c>
      <c r="BC4379" s="168"/>
      <c r="BD4379" s="165"/>
      <c r="BE4379" s="165"/>
      <c r="BF4379" s="165"/>
      <c r="BG4379" s="165"/>
      <c r="BH4379" s="165"/>
      <c r="BI4379" s="165"/>
      <c r="BJ4379" s="165"/>
      <c r="BK4379" s="165"/>
      <c r="BL4379" s="165"/>
      <c r="BM4379" s="165"/>
      <c r="BN4379" s="165"/>
      <c r="BO4379" s="165"/>
      <c r="BP4379" s="165"/>
      <c r="BQ4379" s="165"/>
      <c r="BS4379" s="6"/>
      <c r="BT4379" s="11"/>
      <c r="BU4379" s="6"/>
      <c r="BV4379" s="6"/>
    </row>
    <row r="4380" spans="1:74" ht="15.75" x14ac:dyDescent="0.25">
      <c r="A4380" s="52" t="s">
        <v>1422</v>
      </c>
      <c r="B4380" s="56"/>
      <c r="C4380" s="7" t="s">
        <v>118</v>
      </c>
      <c r="D4380" s="7" t="s">
        <v>6560</v>
      </c>
      <c r="E4380" s="7"/>
      <c r="F4380" s="64"/>
      <c r="G4380" s="6"/>
      <c r="H4380" s="6"/>
      <c r="I4380" s="10" t="s">
        <v>110</v>
      </c>
      <c r="J4380" s="11" t="s">
        <v>4088</v>
      </c>
      <c r="K4380" s="194" t="s">
        <v>510</v>
      </c>
      <c r="L4380" s="176"/>
      <c r="M4380" s="176">
        <v>1000</v>
      </c>
      <c r="N4380" s="80" t="s">
        <v>6856</v>
      </c>
      <c r="O4380" s="162"/>
      <c r="P4380" s="80" t="s">
        <v>4445</v>
      </c>
      <c r="Q4380" s="80"/>
      <c r="R4380" s="80"/>
      <c r="S4380" s="163"/>
      <c r="T4380" s="213"/>
      <c r="U4380" s="162"/>
      <c r="V4380" s="164"/>
      <c r="W4380" s="12" t="str">
        <f t="shared" si="887"/>
        <v>Mqtt1</v>
      </c>
      <c r="X4380" s="196" t="s">
        <v>10685</v>
      </c>
      <c r="Y4380" s="6" t="str">
        <f t="shared" si="888"/>
        <v>marpower/power-tag/fcu-technical-space</v>
      </c>
      <c r="Z4380" s="103" t="str" cm="1">
        <f t="array" ref="Z4380">IF(COUNTIF(N4380,"spare"),"","$."&amp;_xlfn.REGEXEXTRACT(J4380,"^PT\d+[FQ]\d+_(.*)", 2))</f>
        <v>$.RMS_Current_Phase_A</v>
      </c>
      <c r="AA4380" s="12">
        <f>AA4365+1</f>
        <v>7</v>
      </c>
      <c r="AB4380" s="6" t="s">
        <v>195</v>
      </c>
      <c r="AC4380" s="103">
        <v>3000</v>
      </c>
      <c r="AJ4380" s="80"/>
      <c r="AK4380" s="113" t="s">
        <v>1423</v>
      </c>
      <c r="AN4380" s="80"/>
      <c r="AO4380" s="80"/>
      <c r="AP4380" s="80"/>
      <c r="AQ4380" s="80"/>
      <c r="AR4380" s="127"/>
      <c r="AS4380" s="80"/>
      <c r="AT4380" s="7"/>
      <c r="AU4380" s="7"/>
      <c r="AV4380" s="165"/>
      <c r="AW4380" s="166"/>
      <c r="AX4380" s="137"/>
      <c r="AY4380" s="147"/>
      <c r="AZ4380" s="167"/>
      <c r="BA4380" s="167"/>
      <c r="BB4380" s="147" t="str">
        <f t="shared" ref="BB4380:BB4394" si="891">IF(ISNUMBER(AM4380),"1","")</f>
        <v/>
      </c>
      <c r="BC4380" s="168"/>
      <c r="BD4380" s="165"/>
      <c r="BE4380" s="165"/>
      <c r="BF4380" s="165"/>
      <c r="BG4380" s="165"/>
      <c r="BH4380" s="165"/>
      <c r="BI4380" s="165"/>
      <c r="BJ4380" s="165"/>
      <c r="BK4380" s="165"/>
      <c r="BL4380" s="165"/>
      <c r="BM4380" s="165"/>
      <c r="BN4380" s="165"/>
      <c r="BO4380" s="165"/>
      <c r="BP4380" s="165"/>
      <c r="BQ4380" s="165"/>
      <c r="BS4380" s="6"/>
      <c r="BT4380" s="11"/>
      <c r="BU4380" s="6"/>
      <c r="BV4380" s="6"/>
    </row>
    <row r="4381" spans="1:74" ht="15.75" x14ac:dyDescent="0.25">
      <c r="A4381" s="52" t="s">
        <v>1422</v>
      </c>
      <c r="B4381" s="56"/>
      <c r="C4381" s="7" t="s">
        <v>118</v>
      </c>
      <c r="D4381" s="7" t="s">
        <v>6560</v>
      </c>
      <c r="E4381" s="7"/>
      <c r="F4381" s="64"/>
      <c r="G4381" s="6"/>
      <c r="H4381" s="6"/>
      <c r="I4381" s="10" t="s">
        <v>110</v>
      </c>
      <c r="J4381" s="11" t="s">
        <v>4089</v>
      </c>
      <c r="K4381" s="194" t="s">
        <v>510</v>
      </c>
      <c r="L4381" s="176"/>
      <c r="M4381" s="176">
        <v>1000</v>
      </c>
      <c r="N4381" s="80" t="s">
        <v>6856</v>
      </c>
      <c r="O4381" s="162"/>
      <c r="P4381" s="80" t="s">
        <v>4446</v>
      </c>
      <c r="Q4381" s="80"/>
      <c r="R4381" s="80"/>
      <c r="S4381" s="163"/>
      <c r="T4381" s="213"/>
      <c r="U4381" s="162"/>
      <c r="V4381" s="164"/>
      <c r="W4381" s="12" t="str">
        <f t="shared" si="887"/>
        <v>Mqtt1</v>
      </c>
      <c r="X4381" s="196" t="s">
        <v>10685</v>
      </c>
      <c r="Y4381" s="6" t="str">
        <f t="shared" si="888"/>
        <v>marpower/power-tag/fcu-technical-space</v>
      </c>
      <c r="Z4381" s="103" t="str" cm="1">
        <f t="array" ref="Z4381">IF(COUNTIF(N4381,"spare"),"","$."&amp;_xlfn.REGEXEXTRACT(J4381,"^PT\d+[FQ]\d+_(.*)", 2))</f>
        <v>$.RMS_Current_Phase_B</v>
      </c>
      <c r="AA4381" s="12">
        <f t="shared" ref="AA4381:AA4444" si="892">AA4366+1</f>
        <v>7</v>
      </c>
      <c r="AB4381" s="6" t="s">
        <v>195</v>
      </c>
      <c r="AC4381" s="103">
        <v>3002</v>
      </c>
      <c r="AJ4381" s="80"/>
      <c r="AK4381" s="113" t="s">
        <v>1423</v>
      </c>
      <c r="AN4381" s="80"/>
      <c r="AO4381" s="80"/>
      <c r="AP4381" s="80"/>
      <c r="AQ4381" s="80"/>
      <c r="AR4381" s="127"/>
      <c r="AS4381" s="80"/>
      <c r="AT4381" s="7"/>
      <c r="AU4381" s="7"/>
      <c r="AV4381" s="165"/>
      <c r="AW4381" s="166"/>
      <c r="AX4381" s="137"/>
      <c r="AY4381" s="147"/>
      <c r="AZ4381" s="167"/>
      <c r="BA4381" s="167"/>
      <c r="BB4381" s="147" t="str">
        <f t="shared" si="891"/>
        <v/>
      </c>
      <c r="BC4381" s="168"/>
      <c r="BD4381" s="165"/>
      <c r="BE4381" s="165"/>
      <c r="BF4381" s="165"/>
      <c r="BG4381" s="165"/>
      <c r="BH4381" s="165"/>
      <c r="BI4381" s="165"/>
      <c r="BJ4381" s="165"/>
      <c r="BK4381" s="165"/>
      <c r="BL4381" s="165"/>
      <c r="BM4381" s="165"/>
      <c r="BN4381" s="165"/>
      <c r="BO4381" s="165"/>
      <c r="BP4381" s="165"/>
      <c r="BQ4381" s="165"/>
      <c r="BS4381" s="6"/>
      <c r="BT4381" s="11"/>
      <c r="BU4381" s="6"/>
      <c r="BV4381" s="6"/>
    </row>
    <row r="4382" spans="1:74" ht="15.75" x14ac:dyDescent="0.25">
      <c r="A4382" s="52" t="s">
        <v>1422</v>
      </c>
      <c r="B4382" s="56"/>
      <c r="C4382" s="7" t="s">
        <v>118</v>
      </c>
      <c r="D4382" s="7" t="s">
        <v>6560</v>
      </c>
      <c r="E4382" s="7"/>
      <c r="F4382" s="64"/>
      <c r="G4382" s="6"/>
      <c r="H4382" s="6"/>
      <c r="I4382" s="10" t="s">
        <v>110</v>
      </c>
      <c r="J4382" s="11" t="s">
        <v>4090</v>
      </c>
      <c r="K4382" s="194" t="s">
        <v>510</v>
      </c>
      <c r="L4382" s="176"/>
      <c r="M4382" s="176">
        <v>1000</v>
      </c>
      <c r="N4382" s="80" t="s">
        <v>6856</v>
      </c>
      <c r="O4382" s="162"/>
      <c r="P4382" s="80" t="s">
        <v>4447</v>
      </c>
      <c r="Q4382" s="80"/>
      <c r="R4382" s="80"/>
      <c r="S4382" s="163"/>
      <c r="T4382" s="213"/>
      <c r="U4382" s="162"/>
      <c r="V4382" s="164"/>
      <c r="W4382" s="12" t="str">
        <f t="shared" si="887"/>
        <v>Mqtt1</v>
      </c>
      <c r="X4382" s="196" t="s">
        <v>10685</v>
      </c>
      <c r="Y4382" s="6" t="str">
        <f t="shared" si="888"/>
        <v>marpower/power-tag/fcu-technical-space</v>
      </c>
      <c r="Z4382" s="103" t="str" cm="1">
        <f t="array" ref="Z4382">IF(COUNTIF(N4382,"spare"),"","$."&amp;_xlfn.REGEXEXTRACT(J4382,"^PT\d+[FQ]\d+_(.*)", 2))</f>
        <v>$.RMS_Current_Phase_C</v>
      </c>
      <c r="AA4382" s="12">
        <f t="shared" si="892"/>
        <v>7</v>
      </c>
      <c r="AB4382" s="6" t="s">
        <v>195</v>
      </c>
      <c r="AC4382" s="103">
        <v>3004</v>
      </c>
      <c r="AJ4382" s="80"/>
      <c r="AK4382" s="113" t="s">
        <v>1423</v>
      </c>
      <c r="AN4382" s="80"/>
      <c r="AO4382" s="80"/>
      <c r="AP4382" s="80"/>
      <c r="AQ4382" s="80"/>
      <c r="AR4382" s="127"/>
      <c r="AS4382" s="80"/>
      <c r="AT4382" s="7"/>
      <c r="AU4382" s="7"/>
      <c r="AV4382" s="165"/>
      <c r="AW4382" s="166"/>
      <c r="AX4382" s="137"/>
      <c r="AY4382" s="147"/>
      <c r="AZ4382" s="167"/>
      <c r="BA4382" s="167"/>
      <c r="BB4382" s="147" t="str">
        <f t="shared" si="891"/>
        <v/>
      </c>
      <c r="BC4382" s="168"/>
      <c r="BD4382" s="165"/>
      <c r="BE4382" s="165"/>
      <c r="BF4382" s="165"/>
      <c r="BG4382" s="165"/>
      <c r="BH4382" s="165"/>
      <c r="BI4382" s="165"/>
      <c r="BJ4382" s="165"/>
      <c r="BK4382" s="165"/>
      <c r="BL4382" s="165"/>
      <c r="BM4382" s="165"/>
      <c r="BN4382" s="165"/>
      <c r="BO4382" s="165"/>
      <c r="BP4382" s="165"/>
      <c r="BQ4382" s="165"/>
      <c r="BS4382" s="6"/>
      <c r="BT4382" s="11"/>
      <c r="BU4382" s="6"/>
      <c r="BV4382" s="6"/>
    </row>
    <row r="4383" spans="1:74" ht="15.75" x14ac:dyDescent="0.25">
      <c r="A4383" s="52" t="s">
        <v>1422</v>
      </c>
      <c r="B4383" s="56"/>
      <c r="C4383" s="7" t="s">
        <v>118</v>
      </c>
      <c r="D4383" s="7" t="s">
        <v>6560</v>
      </c>
      <c r="E4383" s="7"/>
      <c r="F4383" s="64"/>
      <c r="G4383" s="6"/>
      <c r="H4383" s="6"/>
      <c r="I4383" s="10" t="s">
        <v>110</v>
      </c>
      <c r="J4383" s="11" t="s">
        <v>4091</v>
      </c>
      <c r="K4383" s="194" t="s">
        <v>510</v>
      </c>
      <c r="L4383" s="176"/>
      <c r="M4383" s="176">
        <v>1000</v>
      </c>
      <c r="N4383" s="80" t="s">
        <v>6856</v>
      </c>
      <c r="O4383" s="162"/>
      <c r="P4383" s="80" t="s">
        <v>4448</v>
      </c>
      <c r="Q4383" s="80"/>
      <c r="R4383" s="80"/>
      <c r="S4383" s="163"/>
      <c r="T4383" s="213"/>
      <c r="U4383" s="162"/>
      <c r="V4383" s="164"/>
      <c r="W4383" s="12" t="str">
        <f t="shared" si="887"/>
        <v>Mqtt1</v>
      </c>
      <c r="X4383" s="196" t="s">
        <v>10685</v>
      </c>
      <c r="Y4383" s="6" t="str">
        <f t="shared" si="888"/>
        <v>marpower/power-tag/fcu-technical-space</v>
      </c>
      <c r="Z4383" s="103" t="str" cm="1">
        <f t="array" ref="Z4383">IF(COUNTIF(N4383,"spare"),"","$."&amp;_xlfn.REGEXEXTRACT(J4383,"^PT\d+[FQ]\d+_(.*)", 2))</f>
        <v>$.RMS_Current_Phase_Neut</v>
      </c>
      <c r="AA4383" s="12">
        <f t="shared" si="892"/>
        <v>7</v>
      </c>
      <c r="AB4383" s="6" t="s">
        <v>195</v>
      </c>
      <c r="AC4383" s="103">
        <v>3006</v>
      </c>
      <c r="AJ4383" s="80"/>
      <c r="AK4383" s="113" t="s">
        <v>1423</v>
      </c>
      <c r="AN4383" s="80"/>
      <c r="AO4383" s="80"/>
      <c r="AP4383" s="80"/>
      <c r="AQ4383" s="80"/>
      <c r="AR4383" s="127"/>
      <c r="AS4383" s="80"/>
      <c r="AT4383" s="7"/>
      <c r="AU4383" s="7"/>
      <c r="AV4383" s="165"/>
      <c r="AW4383" s="166"/>
      <c r="AX4383" s="137"/>
      <c r="AY4383" s="147"/>
      <c r="AZ4383" s="167"/>
      <c r="BA4383" s="167"/>
      <c r="BB4383" s="147" t="str">
        <f t="shared" si="891"/>
        <v/>
      </c>
      <c r="BC4383" s="168"/>
      <c r="BD4383" s="165"/>
      <c r="BE4383" s="165"/>
      <c r="BF4383" s="165"/>
      <c r="BG4383" s="165"/>
      <c r="BH4383" s="165"/>
      <c r="BI4383" s="165"/>
      <c r="BJ4383" s="165"/>
      <c r="BK4383" s="165"/>
      <c r="BL4383" s="165"/>
      <c r="BM4383" s="165"/>
      <c r="BN4383" s="165"/>
      <c r="BO4383" s="165"/>
      <c r="BP4383" s="165"/>
      <c r="BQ4383" s="165"/>
      <c r="BS4383" s="6"/>
      <c r="BT4383" s="11"/>
      <c r="BU4383" s="6"/>
      <c r="BV4383" s="6"/>
    </row>
    <row r="4384" spans="1:74" ht="15.75" x14ac:dyDescent="0.25">
      <c r="A4384" s="52" t="s">
        <v>1422</v>
      </c>
      <c r="B4384" s="56"/>
      <c r="C4384" s="7" t="s">
        <v>118</v>
      </c>
      <c r="D4384" s="7" t="s">
        <v>6560</v>
      </c>
      <c r="E4384" s="7"/>
      <c r="F4384" s="64"/>
      <c r="G4384" s="6"/>
      <c r="H4384" s="6"/>
      <c r="I4384" s="10" t="s">
        <v>110</v>
      </c>
      <c r="J4384" s="11" t="s">
        <v>8382</v>
      </c>
      <c r="K4384" s="194" t="s">
        <v>510</v>
      </c>
      <c r="L4384" s="176"/>
      <c r="M4384" s="176">
        <v>1000</v>
      </c>
      <c r="N4384" s="80" t="s">
        <v>6856</v>
      </c>
      <c r="O4384" s="162"/>
      <c r="P4384" s="80" t="s">
        <v>4449</v>
      </c>
      <c r="Q4384" s="80"/>
      <c r="R4384" s="80"/>
      <c r="S4384" s="163"/>
      <c r="T4384" s="213"/>
      <c r="U4384" s="162"/>
      <c r="V4384" s="164"/>
      <c r="W4384" s="12" t="str">
        <f t="shared" si="887"/>
        <v>Mqtt1</v>
      </c>
      <c r="X4384" s="196" t="s">
        <v>10685</v>
      </c>
      <c r="Y4384" s="6" t="str">
        <f t="shared" si="888"/>
        <v>marpower/power-tag/fcu-technical-space</v>
      </c>
      <c r="Z4384" s="103" t="str" cm="1">
        <f t="array" ref="Z4384">IF(COUNTIF(N4384,"spare"),"","$."&amp;_xlfn.REGEXEXTRACT(J4384,"^PT\d+[FQ]\d+_(.*)", 2))</f>
        <v>$.RMS_Voltage_A_N</v>
      </c>
      <c r="AA4384" s="12">
        <f t="shared" si="892"/>
        <v>7</v>
      </c>
      <c r="AB4384" s="6" t="s">
        <v>195</v>
      </c>
      <c r="AC4384" s="103">
        <v>3028</v>
      </c>
      <c r="AJ4384" s="80"/>
      <c r="AK4384" s="113" t="s">
        <v>1424</v>
      </c>
      <c r="AN4384" s="80"/>
      <c r="AO4384" s="80"/>
      <c r="AP4384" s="80"/>
      <c r="AQ4384" s="80"/>
      <c r="AR4384" s="127"/>
      <c r="AS4384" s="80"/>
      <c r="AT4384" s="7"/>
      <c r="AU4384" s="7"/>
      <c r="AV4384" s="165"/>
      <c r="AW4384" s="166"/>
      <c r="AX4384" s="137"/>
      <c r="AY4384" s="147"/>
      <c r="AZ4384" s="167"/>
      <c r="BA4384" s="167"/>
      <c r="BB4384" s="147" t="str">
        <f t="shared" si="891"/>
        <v/>
      </c>
      <c r="BC4384" s="168"/>
      <c r="BD4384" s="165"/>
      <c r="BE4384" s="165"/>
      <c r="BF4384" s="165"/>
      <c r="BG4384" s="165"/>
      <c r="BH4384" s="165"/>
      <c r="BI4384" s="165"/>
      <c r="BJ4384" s="165"/>
      <c r="BK4384" s="165"/>
      <c r="BL4384" s="165"/>
      <c r="BM4384" s="165"/>
      <c r="BN4384" s="165"/>
      <c r="BO4384" s="165"/>
      <c r="BP4384" s="165"/>
      <c r="BQ4384" s="165"/>
      <c r="BS4384" s="6"/>
      <c r="BT4384" s="11"/>
      <c r="BU4384" s="6"/>
      <c r="BV4384" s="6"/>
    </row>
    <row r="4385" spans="1:74" ht="15.75" x14ac:dyDescent="0.25">
      <c r="A4385" s="52" t="s">
        <v>1422</v>
      </c>
      <c r="B4385" s="56"/>
      <c r="C4385" s="7" t="s">
        <v>118</v>
      </c>
      <c r="D4385" s="7" t="s">
        <v>6560</v>
      </c>
      <c r="E4385" s="7"/>
      <c r="F4385" s="64"/>
      <c r="G4385" s="6"/>
      <c r="H4385" s="6"/>
      <c r="I4385" s="10" t="s">
        <v>110</v>
      </c>
      <c r="J4385" s="11" t="s">
        <v>8559</v>
      </c>
      <c r="K4385" s="194" t="s">
        <v>510</v>
      </c>
      <c r="L4385" s="176"/>
      <c r="M4385" s="176">
        <v>1000</v>
      </c>
      <c r="N4385" s="80" t="s">
        <v>6856</v>
      </c>
      <c r="O4385" s="162"/>
      <c r="P4385" s="80" t="s">
        <v>4450</v>
      </c>
      <c r="Q4385" s="80"/>
      <c r="R4385" s="80"/>
      <c r="S4385" s="163"/>
      <c r="T4385" s="213"/>
      <c r="U4385" s="162"/>
      <c r="V4385" s="164"/>
      <c r="W4385" s="12" t="str">
        <f t="shared" si="887"/>
        <v>Mqtt1</v>
      </c>
      <c r="X4385" s="196" t="s">
        <v>10685</v>
      </c>
      <c r="Y4385" s="6" t="str">
        <f t="shared" si="888"/>
        <v>marpower/power-tag/fcu-technical-space</v>
      </c>
      <c r="Z4385" s="103" t="str" cm="1">
        <f t="array" ref="Z4385">IF(COUNTIF(N4385,"spare"),"","$."&amp;_xlfn.REGEXEXTRACT(J4385,"^PT\d+[FQ]\d+_(.*)", 2))</f>
        <v>$.RMS_Voltage_B_N</v>
      </c>
      <c r="AA4385" s="12">
        <f t="shared" si="892"/>
        <v>7</v>
      </c>
      <c r="AB4385" s="6" t="s">
        <v>195</v>
      </c>
      <c r="AC4385" s="103">
        <v>3030</v>
      </c>
      <c r="AJ4385" s="80"/>
      <c r="AK4385" s="113" t="s">
        <v>1424</v>
      </c>
      <c r="AN4385" s="80"/>
      <c r="AO4385" s="80"/>
      <c r="AP4385" s="80"/>
      <c r="AQ4385" s="80"/>
      <c r="AR4385" s="127"/>
      <c r="AS4385" s="80"/>
      <c r="AT4385" s="7"/>
      <c r="AU4385" s="7"/>
      <c r="AV4385" s="165"/>
      <c r="AW4385" s="166"/>
      <c r="AX4385" s="137"/>
      <c r="AY4385" s="147"/>
      <c r="AZ4385" s="167"/>
      <c r="BA4385" s="167"/>
      <c r="BB4385" s="147" t="str">
        <f t="shared" si="891"/>
        <v/>
      </c>
      <c r="BC4385" s="168"/>
      <c r="BD4385" s="165"/>
      <c r="BE4385" s="165"/>
      <c r="BF4385" s="165"/>
      <c r="BG4385" s="165"/>
      <c r="BH4385" s="165"/>
      <c r="BI4385" s="165"/>
      <c r="BJ4385" s="165"/>
      <c r="BK4385" s="165"/>
      <c r="BL4385" s="165"/>
      <c r="BM4385" s="165"/>
      <c r="BN4385" s="165"/>
      <c r="BO4385" s="165"/>
      <c r="BP4385" s="165"/>
      <c r="BQ4385" s="165"/>
      <c r="BS4385" s="6"/>
      <c r="BT4385" s="11"/>
      <c r="BU4385" s="6"/>
      <c r="BV4385" s="6"/>
    </row>
    <row r="4386" spans="1:74" ht="15.75" x14ac:dyDescent="0.25">
      <c r="A4386" s="52" t="s">
        <v>1422</v>
      </c>
      <c r="B4386" s="56"/>
      <c r="C4386" s="7" t="s">
        <v>118</v>
      </c>
      <c r="D4386" s="7" t="s">
        <v>6560</v>
      </c>
      <c r="E4386" s="7"/>
      <c r="F4386" s="64"/>
      <c r="G4386" s="6"/>
      <c r="H4386" s="6"/>
      <c r="I4386" s="10" t="s">
        <v>110</v>
      </c>
      <c r="J4386" s="11" t="s">
        <v>8736</v>
      </c>
      <c r="K4386" s="194" t="s">
        <v>510</v>
      </c>
      <c r="L4386" s="176"/>
      <c r="M4386" s="176">
        <v>1000</v>
      </c>
      <c r="N4386" s="80" t="s">
        <v>6856</v>
      </c>
      <c r="O4386" s="162"/>
      <c r="P4386" s="80" t="s">
        <v>4451</v>
      </c>
      <c r="Q4386" s="80"/>
      <c r="R4386" s="80"/>
      <c r="S4386" s="163"/>
      <c r="T4386" s="213"/>
      <c r="U4386" s="162"/>
      <c r="V4386" s="164"/>
      <c r="W4386" s="12" t="str">
        <f t="shared" si="887"/>
        <v>Mqtt1</v>
      </c>
      <c r="X4386" s="196" t="s">
        <v>10685</v>
      </c>
      <c r="Y4386" s="6" t="str">
        <f t="shared" si="888"/>
        <v>marpower/power-tag/fcu-technical-space</v>
      </c>
      <c r="Z4386" s="103" t="str" cm="1">
        <f t="array" ref="Z4386">IF(COUNTIF(N4386,"spare"),"","$."&amp;_xlfn.REGEXEXTRACT(J4386,"^PT\d+[FQ]\d+_(.*)", 2))</f>
        <v>$.RMS_Voltage_C_N</v>
      </c>
      <c r="AA4386" s="12">
        <f t="shared" si="892"/>
        <v>7</v>
      </c>
      <c r="AB4386" s="6" t="s">
        <v>195</v>
      </c>
      <c r="AC4386" s="103">
        <v>3032</v>
      </c>
      <c r="AJ4386" s="80"/>
      <c r="AK4386" s="113" t="s">
        <v>1424</v>
      </c>
      <c r="AN4386" s="80"/>
      <c r="AO4386" s="80"/>
      <c r="AP4386" s="80"/>
      <c r="AQ4386" s="80"/>
      <c r="AR4386" s="127"/>
      <c r="AS4386" s="80"/>
      <c r="AT4386" s="7"/>
      <c r="AU4386" s="7"/>
      <c r="AV4386" s="165"/>
      <c r="AW4386" s="166"/>
      <c r="AX4386" s="137"/>
      <c r="AY4386" s="147"/>
      <c r="AZ4386" s="167"/>
      <c r="BA4386" s="167"/>
      <c r="BB4386" s="147" t="str">
        <f t="shared" si="891"/>
        <v/>
      </c>
      <c r="BC4386" s="168"/>
      <c r="BD4386" s="165"/>
      <c r="BE4386" s="165"/>
      <c r="BF4386" s="165"/>
      <c r="BG4386" s="165"/>
      <c r="BH4386" s="165"/>
      <c r="BI4386" s="165"/>
      <c r="BJ4386" s="165"/>
      <c r="BK4386" s="165"/>
      <c r="BL4386" s="165"/>
      <c r="BM4386" s="165"/>
      <c r="BN4386" s="165"/>
      <c r="BO4386" s="165"/>
      <c r="BP4386" s="165"/>
      <c r="BQ4386" s="165"/>
      <c r="BS4386" s="6"/>
      <c r="BT4386" s="11"/>
      <c r="BU4386" s="6"/>
      <c r="BV4386" s="6"/>
    </row>
    <row r="4387" spans="1:74" ht="15.75" x14ac:dyDescent="0.25">
      <c r="A4387" s="52" t="s">
        <v>1422</v>
      </c>
      <c r="B4387" s="56"/>
      <c r="C4387" s="7" t="s">
        <v>118</v>
      </c>
      <c r="D4387" s="7" t="s">
        <v>6560</v>
      </c>
      <c r="E4387" s="7"/>
      <c r="F4387" s="64"/>
      <c r="G4387" s="6"/>
      <c r="H4387" s="6"/>
      <c r="I4387" s="10" t="s">
        <v>110</v>
      </c>
      <c r="J4387" s="11" t="s">
        <v>4092</v>
      </c>
      <c r="K4387" s="194" t="s">
        <v>510</v>
      </c>
      <c r="L4387" s="176"/>
      <c r="M4387" s="176">
        <v>1000</v>
      </c>
      <c r="N4387" s="80" t="s">
        <v>6856</v>
      </c>
      <c r="O4387" s="162"/>
      <c r="P4387" s="80" t="s">
        <v>4452</v>
      </c>
      <c r="Q4387" s="80"/>
      <c r="R4387" s="80"/>
      <c r="S4387" s="163"/>
      <c r="T4387" s="213"/>
      <c r="U4387" s="162"/>
      <c r="V4387" s="164"/>
      <c r="W4387" s="12" t="str">
        <f t="shared" si="887"/>
        <v>Mqtt1</v>
      </c>
      <c r="X4387" s="196" t="s">
        <v>10685</v>
      </c>
      <c r="Y4387" s="6" t="str">
        <f t="shared" si="888"/>
        <v>marpower/power-tag/fcu-technical-space</v>
      </c>
      <c r="Z4387" s="103" t="str" cm="1">
        <f t="array" ref="Z4387">IF(COUNTIF(N4387,"spare"),"","$."&amp;_xlfn.REGEXEXTRACT(J4387,"^PT\d+[FQ]\d+_(.*)", 2))</f>
        <v>$.Active_Power_Phase_A</v>
      </c>
      <c r="AA4387" s="12">
        <f t="shared" si="892"/>
        <v>7</v>
      </c>
      <c r="AB4387" s="6" t="s">
        <v>195</v>
      </c>
      <c r="AC4387" s="103">
        <v>3054</v>
      </c>
      <c r="AJ4387" s="80"/>
      <c r="AK4387" s="113" t="s">
        <v>1425</v>
      </c>
      <c r="AN4387" s="80"/>
      <c r="AO4387" s="80"/>
      <c r="AP4387" s="80"/>
      <c r="AQ4387" s="80"/>
      <c r="AR4387" s="127"/>
      <c r="AS4387" s="80"/>
      <c r="AT4387" s="7"/>
      <c r="AU4387" s="7"/>
      <c r="AV4387" s="165"/>
      <c r="AW4387" s="166"/>
      <c r="AX4387" s="137"/>
      <c r="AY4387" s="147"/>
      <c r="AZ4387" s="167"/>
      <c r="BA4387" s="167"/>
      <c r="BB4387" s="147" t="str">
        <f t="shared" si="891"/>
        <v/>
      </c>
      <c r="BC4387" s="168"/>
      <c r="BD4387" s="165"/>
      <c r="BE4387" s="165"/>
      <c r="BF4387" s="165"/>
      <c r="BG4387" s="165"/>
      <c r="BH4387" s="165"/>
      <c r="BI4387" s="165"/>
      <c r="BJ4387" s="165"/>
      <c r="BK4387" s="165"/>
      <c r="BL4387" s="165"/>
      <c r="BM4387" s="165"/>
      <c r="BN4387" s="165"/>
      <c r="BO4387" s="165"/>
      <c r="BP4387" s="165"/>
      <c r="BQ4387" s="165"/>
      <c r="BS4387" s="6"/>
      <c r="BT4387" s="11"/>
      <c r="BU4387" s="6"/>
      <c r="BV4387" s="6"/>
    </row>
    <row r="4388" spans="1:74" ht="15.75" x14ac:dyDescent="0.25">
      <c r="A4388" s="52" t="s">
        <v>1422</v>
      </c>
      <c r="B4388" s="56"/>
      <c r="C4388" s="7" t="s">
        <v>118</v>
      </c>
      <c r="D4388" s="7" t="s">
        <v>6560</v>
      </c>
      <c r="E4388" s="7"/>
      <c r="F4388" s="64"/>
      <c r="G4388" s="6"/>
      <c r="H4388" s="6"/>
      <c r="I4388" s="10" t="s">
        <v>110</v>
      </c>
      <c r="J4388" s="11" t="s">
        <v>4093</v>
      </c>
      <c r="K4388" s="194" t="s">
        <v>510</v>
      </c>
      <c r="L4388" s="176"/>
      <c r="M4388" s="176">
        <v>1000</v>
      </c>
      <c r="N4388" s="80" t="s">
        <v>6856</v>
      </c>
      <c r="O4388" s="162"/>
      <c r="P4388" s="80" t="s">
        <v>4453</v>
      </c>
      <c r="Q4388" s="80"/>
      <c r="R4388" s="80"/>
      <c r="S4388" s="163"/>
      <c r="T4388" s="213"/>
      <c r="U4388" s="162"/>
      <c r="V4388" s="164"/>
      <c r="W4388" s="12" t="str">
        <f t="shared" si="887"/>
        <v>Mqtt1</v>
      </c>
      <c r="X4388" s="196" t="s">
        <v>10685</v>
      </c>
      <c r="Y4388" s="6" t="str">
        <f t="shared" si="888"/>
        <v>marpower/power-tag/fcu-technical-space</v>
      </c>
      <c r="Z4388" s="103" t="str" cm="1">
        <f t="array" ref="Z4388">IF(COUNTIF(N4388,"spare"),"","$."&amp;_xlfn.REGEXEXTRACT(J4388,"^PT\d+[FQ]\d+_(.*)", 2))</f>
        <v>$.Active_Power_Phase_B</v>
      </c>
      <c r="AA4388" s="12">
        <f t="shared" si="892"/>
        <v>7</v>
      </c>
      <c r="AB4388" s="6" t="s">
        <v>195</v>
      </c>
      <c r="AC4388" s="103">
        <v>3056</v>
      </c>
      <c r="AJ4388" s="80"/>
      <c r="AK4388" s="113" t="s">
        <v>1425</v>
      </c>
      <c r="AN4388" s="80"/>
      <c r="AO4388" s="80"/>
      <c r="AP4388" s="80"/>
      <c r="AQ4388" s="80"/>
      <c r="AR4388" s="127"/>
      <c r="AS4388" s="80"/>
      <c r="AT4388" s="7"/>
      <c r="AU4388" s="7"/>
      <c r="AV4388" s="165"/>
      <c r="AW4388" s="166"/>
      <c r="AX4388" s="137"/>
      <c r="AY4388" s="147"/>
      <c r="AZ4388" s="167"/>
      <c r="BA4388" s="167"/>
      <c r="BB4388" s="147" t="str">
        <f t="shared" si="891"/>
        <v/>
      </c>
      <c r="BC4388" s="168"/>
      <c r="BD4388" s="165"/>
      <c r="BE4388" s="165"/>
      <c r="BF4388" s="165"/>
      <c r="BG4388" s="165"/>
      <c r="BH4388" s="165"/>
      <c r="BI4388" s="165"/>
      <c r="BJ4388" s="165"/>
      <c r="BK4388" s="165"/>
      <c r="BL4388" s="165"/>
      <c r="BM4388" s="165"/>
      <c r="BN4388" s="165"/>
      <c r="BO4388" s="165"/>
      <c r="BP4388" s="165"/>
      <c r="BQ4388" s="165"/>
      <c r="BS4388" s="6"/>
      <c r="BT4388" s="11"/>
      <c r="BU4388" s="6"/>
      <c r="BV4388" s="6"/>
    </row>
    <row r="4389" spans="1:74" ht="15.75" x14ac:dyDescent="0.25">
      <c r="A4389" s="52" t="s">
        <v>1422</v>
      </c>
      <c r="B4389" s="56"/>
      <c r="C4389" s="7" t="s">
        <v>118</v>
      </c>
      <c r="D4389" s="7" t="s">
        <v>6560</v>
      </c>
      <c r="E4389" s="7"/>
      <c r="F4389" s="64"/>
      <c r="G4389" s="6"/>
      <c r="H4389" s="6"/>
      <c r="I4389" s="10" t="s">
        <v>110</v>
      </c>
      <c r="J4389" s="11" t="s">
        <v>4094</v>
      </c>
      <c r="K4389" s="194" t="s">
        <v>510</v>
      </c>
      <c r="L4389" s="176"/>
      <c r="M4389" s="176">
        <v>1000</v>
      </c>
      <c r="N4389" s="80" t="s">
        <v>6856</v>
      </c>
      <c r="O4389" s="162"/>
      <c r="P4389" s="80" t="s">
        <v>4454</v>
      </c>
      <c r="Q4389" s="80"/>
      <c r="R4389" s="80"/>
      <c r="S4389" s="163"/>
      <c r="T4389" s="213"/>
      <c r="U4389" s="162"/>
      <c r="V4389" s="164"/>
      <c r="W4389" s="12" t="str">
        <f t="shared" si="887"/>
        <v>Mqtt1</v>
      </c>
      <c r="X4389" s="196" t="s">
        <v>10685</v>
      </c>
      <c r="Y4389" s="6" t="str">
        <f t="shared" si="888"/>
        <v>marpower/power-tag/fcu-technical-space</v>
      </c>
      <c r="Z4389" s="103" t="str" cm="1">
        <f t="array" ref="Z4389">IF(COUNTIF(N4389,"spare"),"","$."&amp;_xlfn.REGEXEXTRACT(J4389,"^PT\d+[FQ]\d+_(.*)", 2))</f>
        <v>$.Active_Power_Phase_C</v>
      </c>
      <c r="AA4389" s="12">
        <f t="shared" si="892"/>
        <v>7</v>
      </c>
      <c r="AB4389" s="6" t="s">
        <v>195</v>
      </c>
      <c r="AC4389" s="103">
        <v>3058</v>
      </c>
      <c r="AJ4389" s="80"/>
      <c r="AK4389" s="113" t="s">
        <v>1425</v>
      </c>
      <c r="AN4389" s="80"/>
      <c r="AO4389" s="80"/>
      <c r="AP4389" s="80"/>
      <c r="AQ4389" s="80"/>
      <c r="AR4389" s="127"/>
      <c r="AS4389" s="80"/>
      <c r="AT4389" s="7"/>
      <c r="AU4389" s="7"/>
      <c r="AV4389" s="165"/>
      <c r="AW4389" s="166"/>
      <c r="AX4389" s="137"/>
      <c r="AY4389" s="147"/>
      <c r="AZ4389" s="167"/>
      <c r="BA4389" s="167"/>
      <c r="BB4389" s="147" t="str">
        <f t="shared" si="891"/>
        <v/>
      </c>
      <c r="BC4389" s="168"/>
      <c r="BD4389" s="165"/>
      <c r="BE4389" s="165"/>
      <c r="BF4389" s="165"/>
      <c r="BG4389" s="165"/>
      <c r="BH4389" s="165"/>
      <c r="BI4389" s="165"/>
      <c r="BJ4389" s="165"/>
      <c r="BK4389" s="165"/>
      <c r="BL4389" s="165"/>
      <c r="BM4389" s="165"/>
      <c r="BN4389" s="165"/>
      <c r="BO4389" s="165"/>
      <c r="BP4389" s="165"/>
      <c r="BQ4389" s="165"/>
      <c r="BS4389" s="6"/>
      <c r="BT4389" s="11"/>
      <c r="BU4389" s="6"/>
      <c r="BV4389" s="6"/>
    </row>
    <row r="4390" spans="1:74" ht="15.75" x14ac:dyDescent="0.25">
      <c r="A4390" s="52" t="s">
        <v>1422</v>
      </c>
      <c r="B4390" s="56"/>
      <c r="C4390" s="7" t="s">
        <v>118</v>
      </c>
      <c r="D4390" s="7" t="s">
        <v>6560</v>
      </c>
      <c r="E4390" s="7"/>
      <c r="F4390" s="64"/>
      <c r="G4390" s="6"/>
      <c r="H4390" s="6"/>
      <c r="I4390" s="10" t="s">
        <v>110</v>
      </c>
      <c r="J4390" s="11" t="s">
        <v>4095</v>
      </c>
      <c r="K4390" s="194" t="s">
        <v>510</v>
      </c>
      <c r="L4390" s="176"/>
      <c r="M4390" s="176">
        <v>1000</v>
      </c>
      <c r="N4390" s="80" t="s">
        <v>6856</v>
      </c>
      <c r="O4390" s="162"/>
      <c r="P4390" s="80" t="s">
        <v>4455</v>
      </c>
      <c r="Q4390" s="80"/>
      <c r="R4390" s="80"/>
      <c r="S4390" s="163"/>
      <c r="T4390" s="213"/>
      <c r="U4390" s="162"/>
      <c r="V4390" s="164"/>
      <c r="W4390" s="12" t="str">
        <f t="shared" si="887"/>
        <v>Mqtt1</v>
      </c>
      <c r="X4390" s="196" t="s">
        <v>10685</v>
      </c>
      <c r="Y4390" s="6" t="str">
        <f t="shared" si="888"/>
        <v>marpower/power-tag/fcu-technical-space</v>
      </c>
      <c r="Z4390" s="103" t="str" cm="1">
        <f t="array" ref="Z4390">IF(COUNTIF(N4390,"spare"),"","$."&amp;_xlfn.REGEXEXTRACT(J4390,"^PT\d+[FQ]\d+_(.*)", 2))</f>
        <v>$.Total_Active_Power</v>
      </c>
      <c r="AA4390" s="12">
        <f t="shared" si="892"/>
        <v>7</v>
      </c>
      <c r="AB4390" s="6" t="s">
        <v>195</v>
      </c>
      <c r="AC4390" s="103">
        <v>3060</v>
      </c>
      <c r="AJ4390" s="80"/>
      <c r="AK4390" s="113" t="s">
        <v>1425</v>
      </c>
      <c r="AN4390" s="80"/>
      <c r="AO4390" s="80"/>
      <c r="AP4390" s="80"/>
      <c r="AQ4390" s="80"/>
      <c r="AR4390" s="127"/>
      <c r="AS4390" s="80"/>
      <c r="AT4390" s="7"/>
      <c r="AU4390" s="7"/>
      <c r="AV4390" s="165"/>
      <c r="AW4390" s="166"/>
      <c r="AX4390" s="137"/>
      <c r="AY4390" s="147"/>
      <c r="AZ4390" s="167"/>
      <c r="BA4390" s="167"/>
      <c r="BB4390" s="147" t="str">
        <f t="shared" si="891"/>
        <v/>
      </c>
      <c r="BC4390" s="168"/>
      <c r="BD4390" s="165"/>
      <c r="BE4390" s="165"/>
      <c r="BF4390" s="165"/>
      <c r="BG4390" s="165"/>
      <c r="BH4390" s="165"/>
      <c r="BI4390" s="165"/>
      <c r="BJ4390" s="165"/>
      <c r="BK4390" s="165"/>
      <c r="BL4390" s="165"/>
      <c r="BM4390" s="165"/>
      <c r="BN4390" s="165"/>
      <c r="BO4390" s="165"/>
      <c r="BP4390" s="165"/>
      <c r="BQ4390" s="165"/>
      <c r="BS4390" s="6"/>
      <c r="BT4390" s="11"/>
      <c r="BU4390" s="6"/>
      <c r="BV4390" s="6"/>
    </row>
    <row r="4391" spans="1:74" ht="15.75" x14ac:dyDescent="0.25">
      <c r="A4391" s="52" t="s">
        <v>1422</v>
      </c>
      <c r="B4391" s="56"/>
      <c r="C4391" s="7" t="s">
        <v>118</v>
      </c>
      <c r="D4391" s="7" t="s">
        <v>6560</v>
      </c>
      <c r="E4391" s="7"/>
      <c r="F4391" s="64"/>
      <c r="G4391" s="6"/>
      <c r="H4391" s="6"/>
      <c r="I4391" s="10" t="s">
        <v>110</v>
      </c>
      <c r="J4391" s="11" t="s">
        <v>4096</v>
      </c>
      <c r="K4391" s="194" t="s">
        <v>510</v>
      </c>
      <c r="L4391" s="176"/>
      <c r="M4391" s="176">
        <v>1000</v>
      </c>
      <c r="N4391" s="80" t="s">
        <v>6856</v>
      </c>
      <c r="O4391" s="162"/>
      <c r="P4391" s="80" t="s">
        <v>4456</v>
      </c>
      <c r="Q4391" s="80"/>
      <c r="R4391" s="80"/>
      <c r="S4391" s="163"/>
      <c r="T4391" s="213"/>
      <c r="U4391" s="162"/>
      <c r="V4391" s="164"/>
      <c r="W4391" s="12" t="str">
        <f t="shared" si="887"/>
        <v>Mqtt1</v>
      </c>
      <c r="X4391" s="196" t="s">
        <v>10685</v>
      </c>
      <c r="Y4391" s="6" t="str">
        <f t="shared" si="888"/>
        <v>marpower/power-tag/fcu-technical-space</v>
      </c>
      <c r="Z4391" s="103" t="str" cm="1">
        <f t="array" ref="Z4391">IF(COUNTIF(N4391,"spare"),"","$."&amp;_xlfn.REGEXEXTRACT(J4391,"^PT\d+[FQ]\d+_(.*)", 2))</f>
        <v>$.Power_Factor_Phase_A</v>
      </c>
      <c r="AA4391" s="12">
        <f t="shared" si="892"/>
        <v>7</v>
      </c>
      <c r="AB4391" s="6" t="s">
        <v>195</v>
      </c>
      <c r="AC4391" s="103">
        <v>3078</v>
      </c>
      <c r="AJ4391" s="80"/>
      <c r="AK4391" s="113" t="s">
        <v>1426</v>
      </c>
      <c r="AN4391" s="80"/>
      <c r="AO4391" s="80"/>
      <c r="AP4391" s="80"/>
      <c r="AQ4391" s="80"/>
      <c r="AR4391" s="127"/>
      <c r="AS4391" s="80"/>
      <c r="AT4391" s="7"/>
      <c r="AU4391" s="7"/>
      <c r="AV4391" s="165"/>
      <c r="AW4391" s="166"/>
      <c r="AX4391" s="137"/>
      <c r="AY4391" s="147"/>
      <c r="AZ4391" s="167"/>
      <c r="BA4391" s="167"/>
      <c r="BB4391" s="147" t="str">
        <f t="shared" si="891"/>
        <v/>
      </c>
      <c r="BC4391" s="168"/>
      <c r="BD4391" s="165"/>
      <c r="BE4391" s="165"/>
      <c r="BF4391" s="165"/>
      <c r="BG4391" s="165"/>
      <c r="BH4391" s="165"/>
      <c r="BI4391" s="165"/>
      <c r="BJ4391" s="165"/>
      <c r="BK4391" s="165"/>
      <c r="BL4391" s="165"/>
      <c r="BM4391" s="165"/>
      <c r="BN4391" s="165"/>
      <c r="BO4391" s="165"/>
      <c r="BP4391" s="165"/>
      <c r="BQ4391" s="165"/>
      <c r="BS4391" s="6"/>
      <c r="BT4391" s="11"/>
      <c r="BU4391" s="6"/>
      <c r="BV4391" s="6"/>
    </row>
    <row r="4392" spans="1:74" ht="15.75" x14ac:dyDescent="0.25">
      <c r="A4392" s="52" t="s">
        <v>1422</v>
      </c>
      <c r="B4392" s="56"/>
      <c r="C4392" s="7" t="s">
        <v>118</v>
      </c>
      <c r="D4392" s="7" t="s">
        <v>6560</v>
      </c>
      <c r="E4392" s="7"/>
      <c r="F4392" s="64"/>
      <c r="G4392" s="6"/>
      <c r="H4392" s="6"/>
      <c r="I4392" s="10" t="s">
        <v>110</v>
      </c>
      <c r="J4392" s="11" t="s">
        <v>4097</v>
      </c>
      <c r="K4392" s="194" t="s">
        <v>510</v>
      </c>
      <c r="L4392" s="176"/>
      <c r="M4392" s="176">
        <v>1000</v>
      </c>
      <c r="N4392" s="80" t="s">
        <v>6856</v>
      </c>
      <c r="O4392" s="162"/>
      <c r="P4392" s="80" t="s">
        <v>4457</v>
      </c>
      <c r="Q4392" s="80"/>
      <c r="R4392" s="80"/>
      <c r="S4392" s="163"/>
      <c r="T4392" s="213"/>
      <c r="U4392" s="162"/>
      <c r="V4392" s="164"/>
      <c r="W4392" s="12" t="str">
        <f t="shared" si="887"/>
        <v>Mqtt1</v>
      </c>
      <c r="X4392" s="196" t="s">
        <v>10685</v>
      </c>
      <c r="Y4392" s="6" t="str">
        <f t="shared" si="888"/>
        <v>marpower/power-tag/fcu-technical-space</v>
      </c>
      <c r="Z4392" s="103" t="str" cm="1">
        <f t="array" ref="Z4392">IF(COUNTIF(N4392,"spare"),"","$."&amp;_xlfn.REGEXEXTRACT(J4392,"^PT\d+[FQ]\d+_(.*)", 2))</f>
        <v>$.Power_Factor_Phase_B</v>
      </c>
      <c r="AA4392" s="12">
        <f t="shared" si="892"/>
        <v>7</v>
      </c>
      <c r="AB4392" s="6" t="s">
        <v>195</v>
      </c>
      <c r="AC4392" s="103">
        <v>3080</v>
      </c>
      <c r="AJ4392" s="80"/>
      <c r="AK4392" s="113" t="s">
        <v>1426</v>
      </c>
      <c r="AN4392" s="80"/>
      <c r="AO4392" s="80"/>
      <c r="AP4392" s="80"/>
      <c r="AQ4392" s="80"/>
      <c r="AR4392" s="127"/>
      <c r="AS4392" s="80"/>
      <c r="AT4392" s="7"/>
      <c r="AU4392" s="7"/>
      <c r="AV4392" s="165"/>
      <c r="AW4392" s="166"/>
      <c r="AX4392" s="137"/>
      <c r="AY4392" s="147"/>
      <c r="AZ4392" s="167"/>
      <c r="BA4392" s="167"/>
      <c r="BB4392" s="147" t="str">
        <f t="shared" si="891"/>
        <v/>
      </c>
      <c r="BC4392" s="168"/>
      <c r="BD4392" s="165"/>
      <c r="BE4392" s="165"/>
      <c r="BF4392" s="165"/>
      <c r="BG4392" s="165"/>
      <c r="BH4392" s="165"/>
      <c r="BI4392" s="165"/>
      <c r="BJ4392" s="165"/>
      <c r="BK4392" s="165"/>
      <c r="BL4392" s="165"/>
      <c r="BM4392" s="165"/>
      <c r="BN4392" s="165"/>
      <c r="BO4392" s="165"/>
      <c r="BP4392" s="165"/>
      <c r="BQ4392" s="165"/>
      <c r="BS4392" s="6"/>
      <c r="BT4392" s="11"/>
      <c r="BU4392" s="6"/>
      <c r="BV4392" s="6"/>
    </row>
    <row r="4393" spans="1:74" ht="15.75" x14ac:dyDescent="0.25">
      <c r="A4393" s="52" t="s">
        <v>1422</v>
      </c>
      <c r="B4393" s="56"/>
      <c r="C4393" s="7" t="s">
        <v>118</v>
      </c>
      <c r="D4393" s="7" t="s">
        <v>6560</v>
      </c>
      <c r="E4393" s="7"/>
      <c r="F4393" s="64"/>
      <c r="G4393" s="6"/>
      <c r="H4393" s="6"/>
      <c r="I4393" s="10" t="s">
        <v>110</v>
      </c>
      <c r="J4393" s="11" t="s">
        <v>4098</v>
      </c>
      <c r="K4393" s="194" t="s">
        <v>510</v>
      </c>
      <c r="L4393" s="176"/>
      <c r="M4393" s="176">
        <v>1000</v>
      </c>
      <c r="N4393" s="80" t="s">
        <v>6856</v>
      </c>
      <c r="O4393" s="162"/>
      <c r="P4393" s="80" t="s">
        <v>4458</v>
      </c>
      <c r="Q4393" s="80"/>
      <c r="R4393" s="80"/>
      <c r="S4393" s="163"/>
      <c r="T4393" s="213"/>
      <c r="U4393" s="162"/>
      <c r="V4393" s="164"/>
      <c r="W4393" s="12" t="str">
        <f t="shared" si="887"/>
        <v>Mqtt1</v>
      </c>
      <c r="X4393" s="196" t="s">
        <v>10685</v>
      </c>
      <c r="Y4393" s="6" t="str">
        <f t="shared" si="888"/>
        <v>marpower/power-tag/fcu-technical-space</v>
      </c>
      <c r="Z4393" s="103" t="str" cm="1">
        <f t="array" ref="Z4393">IF(COUNTIF(N4393,"spare"),"","$."&amp;_xlfn.REGEXEXTRACT(J4393,"^PT\d+[FQ]\d+_(.*)", 2))</f>
        <v>$.Power_Factor_Phase_C</v>
      </c>
      <c r="AA4393" s="12">
        <f t="shared" si="892"/>
        <v>7</v>
      </c>
      <c r="AB4393" s="6" t="s">
        <v>195</v>
      </c>
      <c r="AC4393" s="103">
        <v>3082</v>
      </c>
      <c r="AJ4393" s="80"/>
      <c r="AK4393" s="113" t="s">
        <v>1426</v>
      </c>
      <c r="AN4393" s="80"/>
      <c r="AO4393" s="80"/>
      <c r="AP4393" s="80"/>
      <c r="AQ4393" s="80"/>
      <c r="AR4393" s="127"/>
      <c r="AS4393" s="80"/>
      <c r="AT4393" s="7"/>
      <c r="AU4393" s="7"/>
      <c r="AV4393" s="165"/>
      <c r="AW4393" s="166"/>
      <c r="AX4393" s="137"/>
      <c r="AY4393" s="147"/>
      <c r="AZ4393" s="167"/>
      <c r="BA4393" s="167"/>
      <c r="BB4393" s="147" t="str">
        <f t="shared" si="891"/>
        <v/>
      </c>
      <c r="BC4393" s="168"/>
      <c r="BD4393" s="165"/>
      <c r="BE4393" s="165"/>
      <c r="BF4393" s="165"/>
      <c r="BG4393" s="165"/>
      <c r="BH4393" s="165"/>
      <c r="BI4393" s="165"/>
      <c r="BJ4393" s="165"/>
      <c r="BK4393" s="165"/>
      <c r="BL4393" s="165"/>
      <c r="BM4393" s="165"/>
      <c r="BN4393" s="165"/>
      <c r="BO4393" s="165"/>
      <c r="BP4393" s="165"/>
      <c r="BQ4393" s="165"/>
      <c r="BS4393" s="6"/>
      <c r="BT4393" s="11"/>
      <c r="BU4393" s="6"/>
      <c r="BV4393" s="6"/>
    </row>
    <row r="4394" spans="1:74" ht="15.75" x14ac:dyDescent="0.25">
      <c r="A4394" s="52" t="s">
        <v>1422</v>
      </c>
      <c r="B4394" s="56"/>
      <c r="C4394" s="7" t="s">
        <v>118</v>
      </c>
      <c r="D4394" s="7" t="s">
        <v>6560</v>
      </c>
      <c r="E4394" s="7"/>
      <c r="F4394" s="64"/>
      <c r="G4394" s="6"/>
      <c r="H4394" s="6"/>
      <c r="I4394" s="10" t="s">
        <v>110</v>
      </c>
      <c r="J4394" s="11" t="s">
        <v>4099</v>
      </c>
      <c r="K4394" s="194" t="s">
        <v>510</v>
      </c>
      <c r="L4394" s="176"/>
      <c r="M4394" s="176">
        <v>1000</v>
      </c>
      <c r="N4394" s="80" t="s">
        <v>6856</v>
      </c>
      <c r="O4394" s="162"/>
      <c r="P4394" s="80" t="s">
        <v>4459</v>
      </c>
      <c r="Q4394" s="80"/>
      <c r="R4394" s="80"/>
      <c r="S4394" s="163"/>
      <c r="T4394" s="213"/>
      <c r="U4394" s="162"/>
      <c r="V4394" s="164"/>
      <c r="W4394" s="12" t="str">
        <f t="shared" si="887"/>
        <v>Mqtt1</v>
      </c>
      <c r="X4394" s="196" t="s">
        <v>10685</v>
      </c>
      <c r="Y4394" s="6" t="str">
        <f t="shared" si="888"/>
        <v>marpower/power-tag/fcu-technical-space</v>
      </c>
      <c r="Z4394" s="103" t="str" cm="1">
        <f t="array" ref="Z4394">IF(COUNTIF(N4394,"spare"),"","$."&amp;_xlfn.REGEXEXTRACT(J4394,"^PT\d+[FQ]\d+_(.*)", 2))</f>
        <v>$.Total_Power_Factor</v>
      </c>
      <c r="AA4394" s="12">
        <f t="shared" si="892"/>
        <v>7</v>
      </c>
      <c r="AB4394" s="6" t="s">
        <v>195</v>
      </c>
      <c r="AC4394" s="103">
        <v>3084</v>
      </c>
      <c r="AJ4394" s="80"/>
      <c r="AK4394" s="113" t="s">
        <v>1426</v>
      </c>
      <c r="AN4394" s="80"/>
      <c r="AO4394" s="80"/>
      <c r="AP4394" s="80"/>
      <c r="AQ4394" s="80"/>
      <c r="AR4394" s="127"/>
      <c r="AS4394" s="80"/>
      <c r="AT4394" s="7"/>
      <c r="AU4394" s="7"/>
      <c r="AV4394" s="165"/>
      <c r="AW4394" s="166"/>
      <c r="AX4394" s="137"/>
      <c r="AY4394" s="147"/>
      <c r="AZ4394" s="167"/>
      <c r="BA4394" s="167"/>
      <c r="BB4394" s="147" t="str">
        <f t="shared" si="891"/>
        <v/>
      </c>
      <c r="BC4394" s="168"/>
      <c r="BD4394" s="165"/>
      <c r="BE4394" s="165"/>
      <c r="BF4394" s="165"/>
      <c r="BG4394" s="165"/>
      <c r="BH4394" s="165"/>
      <c r="BI4394" s="165"/>
      <c r="BJ4394" s="165"/>
      <c r="BK4394" s="165"/>
      <c r="BL4394" s="165"/>
      <c r="BM4394" s="165"/>
      <c r="BN4394" s="165"/>
      <c r="BO4394" s="165"/>
      <c r="BP4394" s="165"/>
      <c r="BQ4394" s="165"/>
      <c r="BS4394" s="6"/>
      <c r="BT4394" s="11"/>
      <c r="BU4394" s="6"/>
      <c r="BV4394" s="6"/>
    </row>
    <row r="4395" spans="1:74" ht="15.75" x14ac:dyDescent="0.25">
      <c r="A4395" s="52" t="s">
        <v>1422</v>
      </c>
      <c r="B4395" s="56"/>
      <c r="C4395" s="7" t="s">
        <v>118</v>
      </c>
      <c r="D4395" s="7" t="s">
        <v>6560</v>
      </c>
      <c r="E4395" s="7"/>
      <c r="F4395" s="64"/>
      <c r="G4395" s="6"/>
      <c r="H4395" s="6"/>
      <c r="I4395" s="10" t="s">
        <v>110</v>
      </c>
      <c r="J4395" s="11" t="s">
        <v>4100</v>
      </c>
      <c r="K4395" s="194" t="s">
        <v>510</v>
      </c>
      <c r="L4395" s="176"/>
      <c r="M4395" s="176">
        <v>1000</v>
      </c>
      <c r="N4395" s="80" t="s">
        <v>6856</v>
      </c>
      <c r="O4395" s="162"/>
      <c r="P4395" s="80" t="s">
        <v>4460</v>
      </c>
      <c r="Q4395" s="80"/>
      <c r="R4395" s="80"/>
      <c r="S4395" s="163"/>
      <c r="T4395" s="213"/>
      <c r="U4395" s="162"/>
      <c r="V4395" s="164"/>
      <c r="W4395" s="12" t="str">
        <f t="shared" si="887"/>
        <v>Mqtt1</v>
      </c>
      <c r="X4395" s="196" t="s">
        <v>10686</v>
      </c>
      <c r="Y4395" s="6" t="str">
        <f t="shared" si="888"/>
        <v>marpower/power-tag/fcu-guest-cabin-fwd-ps-guest-cabin-aft-ps</v>
      </c>
      <c r="Z4395" s="103" t="str" cm="1">
        <f t="array" ref="Z4395">IF(COUNTIF(N4395,"spare"),"","$."&amp;_xlfn.REGEXEXTRACT(J4395,"^PT\d+[FQ]\d+_(.*)", 2))</f>
        <v>$.RMS_Current_Phase_A</v>
      </c>
      <c r="AA4395" s="12">
        <f>AA4380+1</f>
        <v>8</v>
      </c>
      <c r="AB4395" s="6" t="s">
        <v>195</v>
      </c>
      <c r="AC4395" s="103">
        <v>3000</v>
      </c>
      <c r="AJ4395" s="80"/>
      <c r="AK4395" s="113" t="s">
        <v>1423</v>
      </c>
      <c r="AN4395" s="80"/>
      <c r="AO4395" s="80"/>
      <c r="AP4395" s="80"/>
      <c r="AQ4395" s="80"/>
      <c r="AR4395" s="127"/>
      <c r="AS4395" s="80"/>
      <c r="AT4395" s="7"/>
      <c r="AU4395" s="7"/>
      <c r="AV4395" s="165"/>
      <c r="AW4395" s="166"/>
      <c r="AX4395" s="137"/>
      <c r="AY4395" s="147"/>
      <c r="AZ4395" s="167"/>
      <c r="BA4395" s="167"/>
      <c r="BB4395" s="147" t="str">
        <f t="shared" ref="BB4395:BB4409" si="893">IF(ISNUMBER(AM4395),"1","")</f>
        <v/>
      </c>
      <c r="BC4395" s="168"/>
      <c r="BD4395" s="165"/>
      <c r="BE4395" s="165"/>
      <c r="BF4395" s="165"/>
      <c r="BG4395" s="165"/>
      <c r="BH4395" s="165"/>
      <c r="BI4395" s="165"/>
      <c r="BJ4395" s="165"/>
      <c r="BK4395" s="165"/>
      <c r="BL4395" s="165"/>
      <c r="BM4395" s="165"/>
      <c r="BN4395" s="165"/>
      <c r="BO4395" s="165"/>
      <c r="BP4395" s="165"/>
      <c r="BQ4395" s="165"/>
      <c r="BS4395" s="6"/>
      <c r="BT4395" s="11"/>
      <c r="BU4395" s="6"/>
      <c r="BV4395" s="6"/>
    </row>
    <row r="4396" spans="1:74" ht="15.75" x14ac:dyDescent="0.25">
      <c r="A4396" s="52" t="s">
        <v>1422</v>
      </c>
      <c r="B4396" s="56"/>
      <c r="C4396" s="7" t="s">
        <v>118</v>
      </c>
      <c r="D4396" s="7" t="s">
        <v>6560</v>
      </c>
      <c r="E4396" s="7"/>
      <c r="F4396" s="64"/>
      <c r="G4396" s="6"/>
      <c r="H4396" s="6"/>
      <c r="I4396" s="10" t="s">
        <v>110</v>
      </c>
      <c r="J4396" s="11" t="s">
        <v>4101</v>
      </c>
      <c r="K4396" s="194" t="s">
        <v>510</v>
      </c>
      <c r="L4396" s="176"/>
      <c r="M4396" s="176">
        <v>1000</v>
      </c>
      <c r="N4396" s="80" t="s">
        <v>6856</v>
      </c>
      <c r="O4396" s="162"/>
      <c r="P4396" s="80" t="s">
        <v>4461</v>
      </c>
      <c r="Q4396" s="80"/>
      <c r="R4396" s="80"/>
      <c r="S4396" s="163"/>
      <c r="T4396" s="213"/>
      <c r="U4396" s="162"/>
      <c r="V4396" s="164"/>
      <c r="W4396" s="12" t="str">
        <f t="shared" si="887"/>
        <v>Mqtt1</v>
      </c>
      <c r="X4396" s="196" t="s">
        <v>10686</v>
      </c>
      <c r="Y4396" s="6" t="str">
        <f t="shared" si="888"/>
        <v>marpower/power-tag/fcu-guest-cabin-fwd-ps-guest-cabin-aft-ps</v>
      </c>
      <c r="Z4396" s="103" t="str" cm="1">
        <f t="array" ref="Z4396">IF(COUNTIF(N4396,"spare"),"","$."&amp;_xlfn.REGEXEXTRACT(J4396,"^PT\d+[FQ]\d+_(.*)", 2))</f>
        <v>$.RMS_Current_Phase_B</v>
      </c>
      <c r="AA4396" s="12">
        <f t="shared" si="892"/>
        <v>8</v>
      </c>
      <c r="AB4396" s="6" t="s">
        <v>195</v>
      </c>
      <c r="AC4396" s="103">
        <v>3002</v>
      </c>
      <c r="AJ4396" s="80"/>
      <c r="AK4396" s="113" t="s">
        <v>1423</v>
      </c>
      <c r="AN4396" s="80"/>
      <c r="AO4396" s="80"/>
      <c r="AP4396" s="80"/>
      <c r="AQ4396" s="80"/>
      <c r="AR4396" s="127"/>
      <c r="AS4396" s="80"/>
      <c r="AT4396" s="7"/>
      <c r="AU4396" s="7"/>
      <c r="AV4396" s="165"/>
      <c r="AW4396" s="166"/>
      <c r="AX4396" s="137"/>
      <c r="AY4396" s="147"/>
      <c r="AZ4396" s="167"/>
      <c r="BA4396" s="167"/>
      <c r="BB4396" s="147" t="str">
        <f t="shared" si="893"/>
        <v/>
      </c>
      <c r="BC4396" s="168"/>
      <c r="BD4396" s="165"/>
      <c r="BE4396" s="165"/>
      <c r="BF4396" s="165"/>
      <c r="BG4396" s="165"/>
      <c r="BH4396" s="165"/>
      <c r="BI4396" s="165"/>
      <c r="BJ4396" s="165"/>
      <c r="BK4396" s="165"/>
      <c r="BL4396" s="165"/>
      <c r="BM4396" s="165"/>
      <c r="BN4396" s="165"/>
      <c r="BO4396" s="165"/>
      <c r="BP4396" s="165"/>
      <c r="BQ4396" s="165"/>
      <c r="BS4396" s="6"/>
      <c r="BT4396" s="11"/>
      <c r="BU4396" s="6"/>
      <c r="BV4396" s="6"/>
    </row>
    <row r="4397" spans="1:74" ht="15.75" x14ac:dyDescent="0.25">
      <c r="A4397" s="52" t="s">
        <v>1422</v>
      </c>
      <c r="B4397" s="56"/>
      <c r="C4397" s="7" t="s">
        <v>118</v>
      </c>
      <c r="D4397" s="7" t="s">
        <v>6560</v>
      </c>
      <c r="E4397" s="7"/>
      <c r="F4397" s="64"/>
      <c r="G4397" s="6"/>
      <c r="H4397" s="6"/>
      <c r="I4397" s="10" t="s">
        <v>110</v>
      </c>
      <c r="J4397" s="11" t="s">
        <v>4102</v>
      </c>
      <c r="K4397" s="194" t="s">
        <v>510</v>
      </c>
      <c r="L4397" s="176"/>
      <c r="M4397" s="176">
        <v>1000</v>
      </c>
      <c r="N4397" s="80" t="s">
        <v>6856</v>
      </c>
      <c r="O4397" s="162"/>
      <c r="P4397" s="80" t="s">
        <v>4462</v>
      </c>
      <c r="Q4397" s="80"/>
      <c r="R4397" s="80"/>
      <c r="S4397" s="163"/>
      <c r="T4397" s="213"/>
      <c r="U4397" s="162"/>
      <c r="V4397" s="164"/>
      <c r="W4397" s="12" t="str">
        <f t="shared" si="887"/>
        <v>Mqtt1</v>
      </c>
      <c r="X4397" s="196" t="s">
        <v>10686</v>
      </c>
      <c r="Y4397" s="6" t="str">
        <f t="shared" si="888"/>
        <v>marpower/power-tag/fcu-guest-cabin-fwd-ps-guest-cabin-aft-ps</v>
      </c>
      <c r="Z4397" s="103" t="str" cm="1">
        <f t="array" ref="Z4397">IF(COUNTIF(N4397,"spare"),"","$."&amp;_xlfn.REGEXEXTRACT(J4397,"^PT\d+[FQ]\d+_(.*)", 2))</f>
        <v>$.RMS_Current_Phase_C</v>
      </c>
      <c r="AA4397" s="12">
        <f t="shared" si="892"/>
        <v>8</v>
      </c>
      <c r="AB4397" s="6" t="s">
        <v>195</v>
      </c>
      <c r="AC4397" s="103">
        <v>3004</v>
      </c>
      <c r="AJ4397" s="80"/>
      <c r="AK4397" s="113" t="s">
        <v>1423</v>
      </c>
      <c r="AN4397" s="80"/>
      <c r="AO4397" s="80"/>
      <c r="AP4397" s="80"/>
      <c r="AQ4397" s="80"/>
      <c r="AR4397" s="127"/>
      <c r="AS4397" s="80"/>
      <c r="AT4397" s="7"/>
      <c r="AU4397" s="7"/>
      <c r="AV4397" s="165"/>
      <c r="AW4397" s="166"/>
      <c r="AX4397" s="137"/>
      <c r="AY4397" s="147"/>
      <c r="AZ4397" s="167"/>
      <c r="BA4397" s="167"/>
      <c r="BB4397" s="147" t="str">
        <f t="shared" si="893"/>
        <v/>
      </c>
      <c r="BC4397" s="168"/>
      <c r="BD4397" s="165"/>
      <c r="BE4397" s="165"/>
      <c r="BF4397" s="165"/>
      <c r="BG4397" s="165"/>
      <c r="BH4397" s="165"/>
      <c r="BI4397" s="165"/>
      <c r="BJ4397" s="165"/>
      <c r="BK4397" s="165"/>
      <c r="BL4397" s="165"/>
      <c r="BM4397" s="165"/>
      <c r="BN4397" s="165"/>
      <c r="BO4397" s="165"/>
      <c r="BP4397" s="165"/>
      <c r="BQ4397" s="165"/>
      <c r="BS4397" s="6"/>
      <c r="BT4397" s="11"/>
      <c r="BU4397" s="6"/>
      <c r="BV4397" s="6"/>
    </row>
    <row r="4398" spans="1:74" ht="15.75" x14ac:dyDescent="0.25">
      <c r="A4398" s="52" t="s">
        <v>1422</v>
      </c>
      <c r="B4398" s="56"/>
      <c r="C4398" s="7" t="s">
        <v>118</v>
      </c>
      <c r="D4398" s="7" t="s">
        <v>6560</v>
      </c>
      <c r="E4398" s="7"/>
      <c r="F4398" s="64"/>
      <c r="G4398" s="6"/>
      <c r="H4398" s="6"/>
      <c r="I4398" s="10" t="s">
        <v>110</v>
      </c>
      <c r="J4398" s="11" t="s">
        <v>4103</v>
      </c>
      <c r="K4398" s="194" t="s">
        <v>510</v>
      </c>
      <c r="L4398" s="176"/>
      <c r="M4398" s="176">
        <v>1000</v>
      </c>
      <c r="N4398" s="80" t="s">
        <v>6856</v>
      </c>
      <c r="O4398" s="162"/>
      <c r="P4398" s="80" t="s">
        <v>4463</v>
      </c>
      <c r="Q4398" s="80"/>
      <c r="R4398" s="80"/>
      <c r="S4398" s="163"/>
      <c r="T4398" s="213"/>
      <c r="U4398" s="162"/>
      <c r="V4398" s="164"/>
      <c r="W4398" s="12" t="str">
        <f t="shared" si="887"/>
        <v>Mqtt1</v>
      </c>
      <c r="X4398" s="196" t="s">
        <v>10686</v>
      </c>
      <c r="Y4398" s="6" t="str">
        <f t="shared" si="888"/>
        <v>marpower/power-tag/fcu-guest-cabin-fwd-ps-guest-cabin-aft-ps</v>
      </c>
      <c r="Z4398" s="103" t="str" cm="1">
        <f t="array" ref="Z4398">IF(COUNTIF(N4398,"spare"),"","$."&amp;_xlfn.REGEXEXTRACT(J4398,"^PT\d+[FQ]\d+_(.*)", 2))</f>
        <v>$.RMS_Current_Phase_Neut</v>
      </c>
      <c r="AA4398" s="12">
        <f t="shared" si="892"/>
        <v>8</v>
      </c>
      <c r="AB4398" s="6" t="s">
        <v>195</v>
      </c>
      <c r="AC4398" s="103">
        <v>3006</v>
      </c>
      <c r="AJ4398" s="80"/>
      <c r="AK4398" s="113" t="s">
        <v>1423</v>
      </c>
      <c r="AN4398" s="80"/>
      <c r="AO4398" s="80"/>
      <c r="AP4398" s="80"/>
      <c r="AQ4398" s="80"/>
      <c r="AR4398" s="127"/>
      <c r="AS4398" s="80"/>
      <c r="AT4398" s="7"/>
      <c r="AU4398" s="7"/>
      <c r="AV4398" s="165"/>
      <c r="AW4398" s="166"/>
      <c r="AX4398" s="137"/>
      <c r="AY4398" s="147"/>
      <c r="AZ4398" s="167"/>
      <c r="BA4398" s="167"/>
      <c r="BB4398" s="147" t="str">
        <f t="shared" si="893"/>
        <v/>
      </c>
      <c r="BC4398" s="168"/>
      <c r="BD4398" s="165"/>
      <c r="BE4398" s="165"/>
      <c r="BF4398" s="165"/>
      <c r="BG4398" s="165"/>
      <c r="BH4398" s="165"/>
      <c r="BI4398" s="165"/>
      <c r="BJ4398" s="165"/>
      <c r="BK4398" s="165"/>
      <c r="BL4398" s="165"/>
      <c r="BM4398" s="165"/>
      <c r="BN4398" s="165"/>
      <c r="BO4398" s="165"/>
      <c r="BP4398" s="165"/>
      <c r="BQ4398" s="165"/>
      <c r="BS4398" s="6"/>
      <c r="BT4398" s="11"/>
      <c r="BU4398" s="6"/>
      <c r="BV4398" s="6"/>
    </row>
    <row r="4399" spans="1:74" ht="15.75" x14ac:dyDescent="0.25">
      <c r="A4399" s="52" t="s">
        <v>1422</v>
      </c>
      <c r="B4399" s="56"/>
      <c r="C4399" s="7" t="s">
        <v>118</v>
      </c>
      <c r="D4399" s="7" t="s">
        <v>6560</v>
      </c>
      <c r="E4399" s="7"/>
      <c r="F4399" s="64"/>
      <c r="G4399" s="6"/>
      <c r="H4399" s="6"/>
      <c r="I4399" s="10" t="s">
        <v>110</v>
      </c>
      <c r="J4399" s="11" t="s">
        <v>8383</v>
      </c>
      <c r="K4399" s="194" t="s">
        <v>510</v>
      </c>
      <c r="L4399" s="176"/>
      <c r="M4399" s="176">
        <v>1000</v>
      </c>
      <c r="N4399" s="80" t="s">
        <v>6856</v>
      </c>
      <c r="O4399" s="162"/>
      <c r="P4399" s="80" t="s">
        <v>4464</v>
      </c>
      <c r="Q4399" s="80"/>
      <c r="R4399" s="80"/>
      <c r="S4399" s="163"/>
      <c r="T4399" s="213"/>
      <c r="U4399" s="162"/>
      <c r="V4399" s="164"/>
      <c r="W4399" s="12" t="str">
        <f t="shared" si="887"/>
        <v>Mqtt1</v>
      </c>
      <c r="X4399" s="196" t="s">
        <v>10686</v>
      </c>
      <c r="Y4399" s="6" t="str">
        <f t="shared" si="888"/>
        <v>marpower/power-tag/fcu-guest-cabin-fwd-ps-guest-cabin-aft-ps</v>
      </c>
      <c r="Z4399" s="103" t="str" cm="1">
        <f t="array" ref="Z4399">IF(COUNTIF(N4399,"spare"),"","$."&amp;_xlfn.REGEXEXTRACT(J4399,"^PT\d+[FQ]\d+_(.*)", 2))</f>
        <v>$.RMS_Voltage_A_N</v>
      </c>
      <c r="AA4399" s="12">
        <f t="shared" si="892"/>
        <v>8</v>
      </c>
      <c r="AB4399" s="6" t="s">
        <v>195</v>
      </c>
      <c r="AC4399" s="103">
        <v>3028</v>
      </c>
      <c r="AJ4399" s="80"/>
      <c r="AK4399" s="113" t="s">
        <v>1424</v>
      </c>
      <c r="AN4399" s="80"/>
      <c r="AO4399" s="80"/>
      <c r="AP4399" s="80"/>
      <c r="AQ4399" s="80"/>
      <c r="AR4399" s="127"/>
      <c r="AS4399" s="80"/>
      <c r="AT4399" s="7"/>
      <c r="AU4399" s="7"/>
      <c r="AV4399" s="165"/>
      <c r="AW4399" s="166"/>
      <c r="AX4399" s="137"/>
      <c r="AY4399" s="147"/>
      <c r="AZ4399" s="167"/>
      <c r="BA4399" s="167"/>
      <c r="BB4399" s="147" t="str">
        <f t="shared" si="893"/>
        <v/>
      </c>
      <c r="BC4399" s="168"/>
      <c r="BD4399" s="165"/>
      <c r="BE4399" s="165"/>
      <c r="BF4399" s="165"/>
      <c r="BG4399" s="165"/>
      <c r="BH4399" s="165"/>
      <c r="BI4399" s="165"/>
      <c r="BJ4399" s="165"/>
      <c r="BK4399" s="165"/>
      <c r="BL4399" s="165"/>
      <c r="BM4399" s="165"/>
      <c r="BN4399" s="165"/>
      <c r="BO4399" s="165"/>
      <c r="BP4399" s="165"/>
      <c r="BQ4399" s="165"/>
      <c r="BS4399" s="6"/>
      <c r="BT4399" s="11"/>
      <c r="BU4399" s="6"/>
      <c r="BV4399" s="6"/>
    </row>
    <row r="4400" spans="1:74" ht="15.75" x14ac:dyDescent="0.25">
      <c r="A4400" s="52" t="s">
        <v>1422</v>
      </c>
      <c r="B4400" s="56"/>
      <c r="C4400" s="7" t="s">
        <v>118</v>
      </c>
      <c r="D4400" s="7" t="s">
        <v>6560</v>
      </c>
      <c r="E4400" s="7"/>
      <c r="F4400" s="64"/>
      <c r="G4400" s="6"/>
      <c r="H4400" s="6"/>
      <c r="I4400" s="10" t="s">
        <v>110</v>
      </c>
      <c r="J4400" s="11" t="s">
        <v>8560</v>
      </c>
      <c r="K4400" s="194" t="s">
        <v>510</v>
      </c>
      <c r="L4400" s="176"/>
      <c r="M4400" s="176">
        <v>1000</v>
      </c>
      <c r="N4400" s="80" t="s">
        <v>6856</v>
      </c>
      <c r="O4400" s="162"/>
      <c r="P4400" s="80" t="s">
        <v>4465</v>
      </c>
      <c r="Q4400" s="80"/>
      <c r="R4400" s="80"/>
      <c r="S4400" s="163"/>
      <c r="T4400" s="213"/>
      <c r="U4400" s="162"/>
      <c r="V4400" s="164"/>
      <c r="W4400" s="12" t="str">
        <f t="shared" si="887"/>
        <v>Mqtt1</v>
      </c>
      <c r="X4400" s="196" t="s">
        <v>10686</v>
      </c>
      <c r="Y4400" s="6" t="str">
        <f t="shared" si="888"/>
        <v>marpower/power-tag/fcu-guest-cabin-fwd-ps-guest-cabin-aft-ps</v>
      </c>
      <c r="Z4400" s="103" t="str" cm="1">
        <f t="array" ref="Z4400">IF(COUNTIF(N4400,"spare"),"","$."&amp;_xlfn.REGEXEXTRACT(J4400,"^PT\d+[FQ]\d+_(.*)", 2))</f>
        <v>$.RMS_Voltage_B_N</v>
      </c>
      <c r="AA4400" s="12">
        <f t="shared" si="892"/>
        <v>8</v>
      </c>
      <c r="AB4400" s="6" t="s">
        <v>195</v>
      </c>
      <c r="AC4400" s="103">
        <v>3030</v>
      </c>
      <c r="AJ4400" s="80"/>
      <c r="AK4400" s="113" t="s">
        <v>1424</v>
      </c>
      <c r="AN4400" s="80"/>
      <c r="AO4400" s="80"/>
      <c r="AP4400" s="80"/>
      <c r="AQ4400" s="80"/>
      <c r="AR4400" s="127"/>
      <c r="AS4400" s="80"/>
      <c r="AT4400" s="7"/>
      <c r="AU4400" s="7"/>
      <c r="AV4400" s="165"/>
      <c r="AW4400" s="166"/>
      <c r="AX4400" s="137"/>
      <c r="AY4400" s="147"/>
      <c r="AZ4400" s="167"/>
      <c r="BA4400" s="167"/>
      <c r="BB4400" s="147" t="str">
        <f t="shared" si="893"/>
        <v/>
      </c>
      <c r="BC4400" s="168"/>
      <c r="BD4400" s="165"/>
      <c r="BE4400" s="165"/>
      <c r="BF4400" s="165"/>
      <c r="BG4400" s="165"/>
      <c r="BH4400" s="165"/>
      <c r="BI4400" s="165"/>
      <c r="BJ4400" s="165"/>
      <c r="BK4400" s="165"/>
      <c r="BL4400" s="165"/>
      <c r="BM4400" s="165"/>
      <c r="BN4400" s="165"/>
      <c r="BO4400" s="165"/>
      <c r="BP4400" s="165"/>
      <c r="BQ4400" s="165"/>
      <c r="BS4400" s="6"/>
      <c r="BT4400" s="11"/>
      <c r="BU4400" s="6"/>
      <c r="BV4400" s="6"/>
    </row>
    <row r="4401" spans="1:74" ht="15.75" x14ac:dyDescent="0.25">
      <c r="A4401" s="52" t="s">
        <v>1422</v>
      </c>
      <c r="B4401" s="56"/>
      <c r="C4401" s="7" t="s">
        <v>118</v>
      </c>
      <c r="D4401" s="7" t="s">
        <v>6560</v>
      </c>
      <c r="E4401" s="7"/>
      <c r="F4401" s="64"/>
      <c r="G4401" s="6"/>
      <c r="H4401" s="6"/>
      <c r="I4401" s="10" t="s">
        <v>110</v>
      </c>
      <c r="J4401" s="11" t="s">
        <v>8737</v>
      </c>
      <c r="K4401" s="194" t="s">
        <v>510</v>
      </c>
      <c r="L4401" s="176"/>
      <c r="M4401" s="176">
        <v>1000</v>
      </c>
      <c r="N4401" s="80" t="s">
        <v>6856</v>
      </c>
      <c r="O4401" s="162"/>
      <c r="P4401" s="80" t="s">
        <v>4466</v>
      </c>
      <c r="Q4401" s="80"/>
      <c r="R4401" s="80"/>
      <c r="S4401" s="163"/>
      <c r="T4401" s="213"/>
      <c r="U4401" s="162"/>
      <c r="V4401" s="164"/>
      <c r="W4401" s="12" t="str">
        <f t="shared" si="887"/>
        <v>Mqtt1</v>
      </c>
      <c r="X4401" s="196" t="s">
        <v>10686</v>
      </c>
      <c r="Y4401" s="6" t="str">
        <f t="shared" si="888"/>
        <v>marpower/power-tag/fcu-guest-cabin-fwd-ps-guest-cabin-aft-ps</v>
      </c>
      <c r="Z4401" s="103" t="str" cm="1">
        <f t="array" ref="Z4401">IF(COUNTIF(N4401,"spare"),"","$."&amp;_xlfn.REGEXEXTRACT(J4401,"^PT\d+[FQ]\d+_(.*)", 2))</f>
        <v>$.RMS_Voltage_C_N</v>
      </c>
      <c r="AA4401" s="12">
        <f t="shared" si="892"/>
        <v>8</v>
      </c>
      <c r="AB4401" s="6" t="s">
        <v>195</v>
      </c>
      <c r="AC4401" s="103">
        <v>3032</v>
      </c>
      <c r="AJ4401" s="80"/>
      <c r="AK4401" s="113" t="s">
        <v>1424</v>
      </c>
      <c r="AN4401" s="80"/>
      <c r="AO4401" s="80"/>
      <c r="AP4401" s="80"/>
      <c r="AQ4401" s="80"/>
      <c r="AR4401" s="127"/>
      <c r="AS4401" s="80"/>
      <c r="AT4401" s="7"/>
      <c r="AU4401" s="7"/>
      <c r="AV4401" s="165"/>
      <c r="AW4401" s="166"/>
      <c r="AX4401" s="137"/>
      <c r="AY4401" s="147"/>
      <c r="AZ4401" s="167"/>
      <c r="BA4401" s="167"/>
      <c r="BB4401" s="147" t="str">
        <f t="shared" si="893"/>
        <v/>
      </c>
      <c r="BC4401" s="168"/>
      <c r="BD4401" s="165"/>
      <c r="BE4401" s="165"/>
      <c r="BF4401" s="165"/>
      <c r="BG4401" s="165"/>
      <c r="BH4401" s="165"/>
      <c r="BI4401" s="165"/>
      <c r="BJ4401" s="165"/>
      <c r="BK4401" s="165"/>
      <c r="BL4401" s="165"/>
      <c r="BM4401" s="165"/>
      <c r="BN4401" s="165"/>
      <c r="BO4401" s="165"/>
      <c r="BP4401" s="165"/>
      <c r="BQ4401" s="165"/>
      <c r="BS4401" s="6"/>
      <c r="BT4401" s="11"/>
      <c r="BU4401" s="6"/>
      <c r="BV4401" s="6"/>
    </row>
    <row r="4402" spans="1:74" ht="15.75" x14ac:dyDescent="0.25">
      <c r="A4402" s="52" t="s">
        <v>1422</v>
      </c>
      <c r="B4402" s="56"/>
      <c r="C4402" s="7" t="s">
        <v>118</v>
      </c>
      <c r="D4402" s="7" t="s">
        <v>6560</v>
      </c>
      <c r="E4402" s="7"/>
      <c r="F4402" s="64"/>
      <c r="G4402" s="6"/>
      <c r="H4402" s="6"/>
      <c r="I4402" s="10" t="s">
        <v>110</v>
      </c>
      <c r="J4402" s="11" t="s">
        <v>4104</v>
      </c>
      <c r="K4402" s="194" t="s">
        <v>510</v>
      </c>
      <c r="L4402" s="176"/>
      <c r="M4402" s="176">
        <v>1000</v>
      </c>
      <c r="N4402" s="80" t="s">
        <v>6856</v>
      </c>
      <c r="O4402" s="162"/>
      <c r="P4402" s="80" t="s">
        <v>4467</v>
      </c>
      <c r="Q4402" s="80"/>
      <c r="R4402" s="80"/>
      <c r="S4402" s="163"/>
      <c r="T4402" s="213"/>
      <c r="U4402" s="162"/>
      <c r="V4402" s="164"/>
      <c r="W4402" s="12" t="str">
        <f t="shared" si="887"/>
        <v>Mqtt1</v>
      </c>
      <c r="X4402" s="196" t="s">
        <v>10686</v>
      </c>
      <c r="Y4402" s="6" t="str">
        <f t="shared" si="888"/>
        <v>marpower/power-tag/fcu-guest-cabin-fwd-ps-guest-cabin-aft-ps</v>
      </c>
      <c r="Z4402" s="103" t="str" cm="1">
        <f t="array" ref="Z4402">IF(COUNTIF(N4402,"spare"),"","$."&amp;_xlfn.REGEXEXTRACT(J4402,"^PT\d+[FQ]\d+_(.*)", 2))</f>
        <v>$.Active_Power_Phase_A</v>
      </c>
      <c r="AA4402" s="12">
        <f t="shared" si="892"/>
        <v>8</v>
      </c>
      <c r="AB4402" s="6" t="s">
        <v>195</v>
      </c>
      <c r="AC4402" s="103">
        <v>3054</v>
      </c>
      <c r="AJ4402" s="80"/>
      <c r="AK4402" s="113" t="s">
        <v>1425</v>
      </c>
      <c r="AN4402" s="80"/>
      <c r="AO4402" s="80"/>
      <c r="AP4402" s="80"/>
      <c r="AQ4402" s="80"/>
      <c r="AR4402" s="127"/>
      <c r="AS4402" s="80"/>
      <c r="AT4402" s="7"/>
      <c r="AU4402" s="7"/>
      <c r="AV4402" s="165"/>
      <c r="AW4402" s="166"/>
      <c r="AX4402" s="137"/>
      <c r="AY4402" s="147"/>
      <c r="AZ4402" s="167"/>
      <c r="BA4402" s="167"/>
      <c r="BB4402" s="147" t="str">
        <f t="shared" si="893"/>
        <v/>
      </c>
      <c r="BC4402" s="168"/>
      <c r="BD4402" s="165"/>
      <c r="BE4402" s="165"/>
      <c r="BF4402" s="165"/>
      <c r="BG4402" s="165"/>
      <c r="BH4402" s="165"/>
      <c r="BI4402" s="165"/>
      <c r="BJ4402" s="165"/>
      <c r="BK4402" s="165"/>
      <c r="BL4402" s="165"/>
      <c r="BM4402" s="165"/>
      <c r="BN4402" s="165"/>
      <c r="BO4402" s="165"/>
      <c r="BP4402" s="165"/>
      <c r="BQ4402" s="165"/>
      <c r="BS4402" s="6"/>
      <c r="BT4402" s="11"/>
      <c r="BU4402" s="6"/>
      <c r="BV4402" s="6"/>
    </row>
    <row r="4403" spans="1:74" ht="15.75" x14ac:dyDescent="0.25">
      <c r="A4403" s="52" t="s">
        <v>1422</v>
      </c>
      <c r="B4403" s="56"/>
      <c r="C4403" s="7" t="s">
        <v>118</v>
      </c>
      <c r="D4403" s="7" t="s">
        <v>6560</v>
      </c>
      <c r="E4403" s="7"/>
      <c r="F4403" s="64"/>
      <c r="G4403" s="6"/>
      <c r="H4403" s="6"/>
      <c r="I4403" s="10" t="s">
        <v>110</v>
      </c>
      <c r="J4403" s="11" t="s">
        <v>4105</v>
      </c>
      <c r="K4403" s="194" t="s">
        <v>510</v>
      </c>
      <c r="L4403" s="176"/>
      <c r="M4403" s="176">
        <v>1000</v>
      </c>
      <c r="N4403" s="80" t="s">
        <v>6856</v>
      </c>
      <c r="O4403" s="162"/>
      <c r="P4403" s="80" t="s">
        <v>4468</v>
      </c>
      <c r="Q4403" s="80"/>
      <c r="R4403" s="80"/>
      <c r="S4403" s="163"/>
      <c r="T4403" s="213"/>
      <c r="U4403" s="162"/>
      <c r="V4403" s="164"/>
      <c r="W4403" s="12" t="str">
        <f t="shared" si="887"/>
        <v>Mqtt1</v>
      </c>
      <c r="X4403" s="196" t="s">
        <v>10686</v>
      </c>
      <c r="Y4403" s="6" t="str">
        <f t="shared" si="888"/>
        <v>marpower/power-tag/fcu-guest-cabin-fwd-ps-guest-cabin-aft-ps</v>
      </c>
      <c r="Z4403" s="103" t="str" cm="1">
        <f t="array" ref="Z4403">IF(COUNTIF(N4403,"spare"),"","$."&amp;_xlfn.REGEXEXTRACT(J4403,"^PT\d+[FQ]\d+_(.*)", 2))</f>
        <v>$.Active_Power_Phase_B</v>
      </c>
      <c r="AA4403" s="12">
        <f t="shared" si="892"/>
        <v>8</v>
      </c>
      <c r="AB4403" s="6" t="s">
        <v>195</v>
      </c>
      <c r="AC4403" s="103">
        <v>3056</v>
      </c>
      <c r="AJ4403" s="80"/>
      <c r="AK4403" s="113" t="s">
        <v>1425</v>
      </c>
      <c r="AN4403" s="80"/>
      <c r="AO4403" s="80"/>
      <c r="AP4403" s="80"/>
      <c r="AQ4403" s="80"/>
      <c r="AR4403" s="127"/>
      <c r="AS4403" s="80"/>
      <c r="AT4403" s="7"/>
      <c r="AU4403" s="7"/>
      <c r="AV4403" s="165"/>
      <c r="AW4403" s="166"/>
      <c r="AX4403" s="137"/>
      <c r="AY4403" s="147"/>
      <c r="AZ4403" s="167"/>
      <c r="BA4403" s="167"/>
      <c r="BB4403" s="147" t="str">
        <f t="shared" si="893"/>
        <v/>
      </c>
      <c r="BC4403" s="168"/>
      <c r="BD4403" s="165"/>
      <c r="BE4403" s="165"/>
      <c r="BF4403" s="165"/>
      <c r="BG4403" s="165"/>
      <c r="BH4403" s="165"/>
      <c r="BI4403" s="165"/>
      <c r="BJ4403" s="165"/>
      <c r="BK4403" s="165"/>
      <c r="BL4403" s="165"/>
      <c r="BM4403" s="165"/>
      <c r="BN4403" s="165"/>
      <c r="BO4403" s="165"/>
      <c r="BP4403" s="165"/>
      <c r="BQ4403" s="165"/>
      <c r="BS4403" s="6"/>
      <c r="BT4403" s="11"/>
      <c r="BU4403" s="6"/>
      <c r="BV4403" s="6"/>
    </row>
    <row r="4404" spans="1:74" ht="15.75" x14ac:dyDescent="0.25">
      <c r="A4404" s="52" t="s">
        <v>1422</v>
      </c>
      <c r="B4404" s="56"/>
      <c r="C4404" s="7" t="s">
        <v>118</v>
      </c>
      <c r="D4404" s="7" t="s">
        <v>6560</v>
      </c>
      <c r="E4404" s="7"/>
      <c r="F4404" s="64"/>
      <c r="G4404" s="6"/>
      <c r="H4404" s="6"/>
      <c r="I4404" s="10" t="s">
        <v>110</v>
      </c>
      <c r="J4404" s="11" t="s">
        <v>4106</v>
      </c>
      <c r="K4404" s="194" t="s">
        <v>510</v>
      </c>
      <c r="L4404" s="176"/>
      <c r="M4404" s="176">
        <v>1000</v>
      </c>
      <c r="N4404" s="80" t="s">
        <v>6856</v>
      </c>
      <c r="O4404" s="162"/>
      <c r="P4404" s="80" t="s">
        <v>4469</v>
      </c>
      <c r="Q4404" s="80"/>
      <c r="R4404" s="80"/>
      <c r="S4404" s="163"/>
      <c r="T4404" s="213"/>
      <c r="U4404" s="162"/>
      <c r="V4404" s="164"/>
      <c r="W4404" s="12" t="str">
        <f t="shared" si="887"/>
        <v>Mqtt1</v>
      </c>
      <c r="X4404" s="196" t="s">
        <v>10686</v>
      </c>
      <c r="Y4404" s="6" t="str">
        <f t="shared" si="888"/>
        <v>marpower/power-tag/fcu-guest-cabin-fwd-ps-guest-cabin-aft-ps</v>
      </c>
      <c r="Z4404" s="103" t="str" cm="1">
        <f t="array" ref="Z4404">IF(COUNTIF(N4404,"spare"),"","$."&amp;_xlfn.REGEXEXTRACT(J4404,"^PT\d+[FQ]\d+_(.*)", 2))</f>
        <v>$.Active_Power_Phase_C</v>
      </c>
      <c r="AA4404" s="12">
        <f t="shared" si="892"/>
        <v>8</v>
      </c>
      <c r="AB4404" s="6" t="s">
        <v>195</v>
      </c>
      <c r="AC4404" s="103">
        <v>3058</v>
      </c>
      <c r="AJ4404" s="80"/>
      <c r="AK4404" s="113" t="s">
        <v>1425</v>
      </c>
      <c r="AN4404" s="80"/>
      <c r="AO4404" s="80"/>
      <c r="AP4404" s="80"/>
      <c r="AQ4404" s="80"/>
      <c r="AR4404" s="127"/>
      <c r="AS4404" s="80"/>
      <c r="AT4404" s="7"/>
      <c r="AU4404" s="7"/>
      <c r="AV4404" s="165"/>
      <c r="AW4404" s="166"/>
      <c r="AX4404" s="137"/>
      <c r="AY4404" s="147"/>
      <c r="AZ4404" s="167"/>
      <c r="BA4404" s="167"/>
      <c r="BB4404" s="147" t="str">
        <f t="shared" si="893"/>
        <v/>
      </c>
      <c r="BC4404" s="168"/>
      <c r="BD4404" s="165"/>
      <c r="BE4404" s="165"/>
      <c r="BF4404" s="165"/>
      <c r="BG4404" s="165"/>
      <c r="BH4404" s="165"/>
      <c r="BI4404" s="165"/>
      <c r="BJ4404" s="165"/>
      <c r="BK4404" s="165"/>
      <c r="BL4404" s="165"/>
      <c r="BM4404" s="165"/>
      <c r="BN4404" s="165"/>
      <c r="BO4404" s="165"/>
      <c r="BP4404" s="165"/>
      <c r="BQ4404" s="165"/>
      <c r="BS4404" s="6"/>
      <c r="BT4404" s="11"/>
      <c r="BU4404" s="6"/>
      <c r="BV4404" s="6"/>
    </row>
    <row r="4405" spans="1:74" ht="15.75" x14ac:dyDescent="0.25">
      <c r="A4405" s="52" t="s">
        <v>1422</v>
      </c>
      <c r="B4405" s="56"/>
      <c r="C4405" s="7" t="s">
        <v>118</v>
      </c>
      <c r="D4405" s="7" t="s">
        <v>6560</v>
      </c>
      <c r="E4405" s="7"/>
      <c r="F4405" s="64"/>
      <c r="G4405" s="6"/>
      <c r="H4405" s="6"/>
      <c r="I4405" s="10" t="s">
        <v>110</v>
      </c>
      <c r="J4405" s="11" t="s">
        <v>4107</v>
      </c>
      <c r="K4405" s="194" t="s">
        <v>510</v>
      </c>
      <c r="L4405" s="176"/>
      <c r="M4405" s="176">
        <v>1000</v>
      </c>
      <c r="N4405" s="80" t="s">
        <v>6856</v>
      </c>
      <c r="O4405" s="162"/>
      <c r="P4405" s="80" t="s">
        <v>4470</v>
      </c>
      <c r="Q4405" s="80"/>
      <c r="R4405" s="80"/>
      <c r="S4405" s="163"/>
      <c r="T4405" s="213"/>
      <c r="U4405" s="162"/>
      <c r="V4405" s="164"/>
      <c r="W4405" s="12" t="str">
        <f t="shared" si="887"/>
        <v>Mqtt1</v>
      </c>
      <c r="X4405" s="196" t="s">
        <v>10686</v>
      </c>
      <c r="Y4405" s="6" t="str">
        <f t="shared" si="888"/>
        <v>marpower/power-tag/fcu-guest-cabin-fwd-ps-guest-cabin-aft-ps</v>
      </c>
      <c r="Z4405" s="103" t="str" cm="1">
        <f t="array" ref="Z4405">IF(COUNTIF(N4405,"spare"),"","$."&amp;_xlfn.REGEXEXTRACT(J4405,"^PT\d+[FQ]\d+_(.*)", 2))</f>
        <v>$.Total_Active_Power</v>
      </c>
      <c r="AA4405" s="12">
        <f t="shared" si="892"/>
        <v>8</v>
      </c>
      <c r="AB4405" s="6" t="s">
        <v>195</v>
      </c>
      <c r="AC4405" s="103">
        <v>3060</v>
      </c>
      <c r="AJ4405" s="80"/>
      <c r="AK4405" s="113" t="s">
        <v>1425</v>
      </c>
      <c r="AN4405" s="80"/>
      <c r="AO4405" s="80"/>
      <c r="AP4405" s="80"/>
      <c r="AQ4405" s="80"/>
      <c r="AR4405" s="127"/>
      <c r="AS4405" s="80"/>
      <c r="AT4405" s="7"/>
      <c r="AU4405" s="7"/>
      <c r="AV4405" s="165"/>
      <c r="AW4405" s="166"/>
      <c r="AX4405" s="137"/>
      <c r="AY4405" s="147"/>
      <c r="AZ4405" s="167"/>
      <c r="BA4405" s="167"/>
      <c r="BB4405" s="147" t="str">
        <f t="shared" si="893"/>
        <v/>
      </c>
      <c r="BC4405" s="168"/>
      <c r="BD4405" s="165"/>
      <c r="BE4405" s="165"/>
      <c r="BF4405" s="165"/>
      <c r="BG4405" s="165"/>
      <c r="BH4405" s="165"/>
      <c r="BI4405" s="165"/>
      <c r="BJ4405" s="165"/>
      <c r="BK4405" s="165"/>
      <c r="BL4405" s="165"/>
      <c r="BM4405" s="165"/>
      <c r="BN4405" s="165"/>
      <c r="BO4405" s="165"/>
      <c r="BP4405" s="165"/>
      <c r="BQ4405" s="165"/>
      <c r="BS4405" s="6"/>
      <c r="BT4405" s="11"/>
      <c r="BU4405" s="6"/>
      <c r="BV4405" s="6"/>
    </row>
    <row r="4406" spans="1:74" ht="15.75" x14ac:dyDescent="0.25">
      <c r="A4406" s="52" t="s">
        <v>1422</v>
      </c>
      <c r="B4406" s="56"/>
      <c r="C4406" s="7" t="s">
        <v>118</v>
      </c>
      <c r="D4406" s="7" t="s">
        <v>6560</v>
      </c>
      <c r="E4406" s="7"/>
      <c r="F4406" s="64"/>
      <c r="G4406" s="6"/>
      <c r="H4406" s="6"/>
      <c r="I4406" s="10" t="s">
        <v>110</v>
      </c>
      <c r="J4406" s="11" t="s">
        <v>4108</v>
      </c>
      <c r="K4406" s="194" t="s">
        <v>510</v>
      </c>
      <c r="L4406" s="176"/>
      <c r="M4406" s="176">
        <v>1000</v>
      </c>
      <c r="N4406" s="80" t="s">
        <v>6856</v>
      </c>
      <c r="O4406" s="162"/>
      <c r="P4406" s="80" t="s">
        <v>4471</v>
      </c>
      <c r="Q4406" s="80"/>
      <c r="R4406" s="80"/>
      <c r="S4406" s="163"/>
      <c r="T4406" s="213"/>
      <c r="U4406" s="162"/>
      <c r="V4406" s="164"/>
      <c r="W4406" s="12" t="str">
        <f t="shared" si="887"/>
        <v>Mqtt1</v>
      </c>
      <c r="X4406" s="196" t="s">
        <v>10686</v>
      </c>
      <c r="Y4406" s="6" t="str">
        <f t="shared" si="888"/>
        <v>marpower/power-tag/fcu-guest-cabin-fwd-ps-guest-cabin-aft-ps</v>
      </c>
      <c r="Z4406" s="103" t="str" cm="1">
        <f t="array" ref="Z4406">IF(COUNTIF(N4406,"spare"),"","$."&amp;_xlfn.REGEXEXTRACT(J4406,"^PT\d+[FQ]\d+_(.*)", 2))</f>
        <v>$.Power_Factor_Phase_A</v>
      </c>
      <c r="AA4406" s="12">
        <f t="shared" si="892"/>
        <v>8</v>
      </c>
      <c r="AB4406" s="6" t="s">
        <v>195</v>
      </c>
      <c r="AC4406" s="103">
        <v>3078</v>
      </c>
      <c r="AJ4406" s="80"/>
      <c r="AK4406" s="113" t="s">
        <v>1426</v>
      </c>
      <c r="AN4406" s="80"/>
      <c r="AO4406" s="80"/>
      <c r="AP4406" s="80"/>
      <c r="AQ4406" s="80"/>
      <c r="AR4406" s="127"/>
      <c r="AS4406" s="80"/>
      <c r="AT4406" s="7"/>
      <c r="AU4406" s="7"/>
      <c r="AV4406" s="165"/>
      <c r="AW4406" s="166"/>
      <c r="AX4406" s="137"/>
      <c r="AY4406" s="147"/>
      <c r="AZ4406" s="167"/>
      <c r="BA4406" s="167"/>
      <c r="BB4406" s="147" t="str">
        <f t="shared" si="893"/>
        <v/>
      </c>
      <c r="BC4406" s="168"/>
      <c r="BD4406" s="165"/>
      <c r="BE4406" s="165"/>
      <c r="BF4406" s="165"/>
      <c r="BG4406" s="165"/>
      <c r="BH4406" s="165"/>
      <c r="BI4406" s="165"/>
      <c r="BJ4406" s="165"/>
      <c r="BK4406" s="165"/>
      <c r="BL4406" s="165"/>
      <c r="BM4406" s="165"/>
      <c r="BN4406" s="165"/>
      <c r="BO4406" s="165"/>
      <c r="BP4406" s="165"/>
      <c r="BQ4406" s="165"/>
      <c r="BS4406" s="6"/>
      <c r="BT4406" s="11"/>
      <c r="BU4406" s="6"/>
      <c r="BV4406" s="6"/>
    </row>
    <row r="4407" spans="1:74" ht="15.75" x14ac:dyDescent="0.25">
      <c r="A4407" s="52" t="s">
        <v>1422</v>
      </c>
      <c r="B4407" s="56"/>
      <c r="C4407" s="7" t="s">
        <v>118</v>
      </c>
      <c r="D4407" s="7" t="s">
        <v>6560</v>
      </c>
      <c r="E4407" s="7"/>
      <c r="F4407" s="64"/>
      <c r="G4407" s="6"/>
      <c r="H4407" s="6"/>
      <c r="I4407" s="10" t="s">
        <v>110</v>
      </c>
      <c r="J4407" s="11" t="s">
        <v>4109</v>
      </c>
      <c r="K4407" s="194" t="s">
        <v>510</v>
      </c>
      <c r="L4407" s="176"/>
      <c r="M4407" s="176">
        <v>1000</v>
      </c>
      <c r="N4407" s="80" t="s">
        <v>6856</v>
      </c>
      <c r="O4407" s="162"/>
      <c r="P4407" s="80" t="s">
        <v>4472</v>
      </c>
      <c r="Q4407" s="80"/>
      <c r="R4407" s="80"/>
      <c r="S4407" s="163"/>
      <c r="T4407" s="213"/>
      <c r="U4407" s="162"/>
      <c r="V4407" s="164"/>
      <c r="W4407" s="12" t="str">
        <f t="shared" si="887"/>
        <v>Mqtt1</v>
      </c>
      <c r="X4407" s="196" t="s">
        <v>10686</v>
      </c>
      <c r="Y4407" s="6" t="str">
        <f t="shared" si="888"/>
        <v>marpower/power-tag/fcu-guest-cabin-fwd-ps-guest-cabin-aft-ps</v>
      </c>
      <c r="Z4407" s="103" t="str" cm="1">
        <f t="array" ref="Z4407">IF(COUNTIF(N4407,"spare"),"","$."&amp;_xlfn.REGEXEXTRACT(J4407,"^PT\d+[FQ]\d+_(.*)", 2))</f>
        <v>$.Power_Factor_Phase_B</v>
      </c>
      <c r="AA4407" s="12">
        <f t="shared" si="892"/>
        <v>8</v>
      </c>
      <c r="AB4407" s="6" t="s">
        <v>195</v>
      </c>
      <c r="AC4407" s="103">
        <v>3080</v>
      </c>
      <c r="AJ4407" s="80"/>
      <c r="AK4407" s="113" t="s">
        <v>1426</v>
      </c>
      <c r="AN4407" s="80"/>
      <c r="AO4407" s="80"/>
      <c r="AP4407" s="80"/>
      <c r="AQ4407" s="80"/>
      <c r="AR4407" s="127"/>
      <c r="AS4407" s="80"/>
      <c r="AT4407" s="7"/>
      <c r="AU4407" s="7"/>
      <c r="AV4407" s="165"/>
      <c r="AW4407" s="166"/>
      <c r="AX4407" s="137"/>
      <c r="AY4407" s="147"/>
      <c r="AZ4407" s="167"/>
      <c r="BA4407" s="167"/>
      <c r="BB4407" s="147" t="str">
        <f t="shared" si="893"/>
        <v/>
      </c>
      <c r="BC4407" s="168"/>
      <c r="BD4407" s="165"/>
      <c r="BE4407" s="165"/>
      <c r="BF4407" s="165"/>
      <c r="BG4407" s="165"/>
      <c r="BH4407" s="165"/>
      <c r="BI4407" s="165"/>
      <c r="BJ4407" s="165"/>
      <c r="BK4407" s="165"/>
      <c r="BL4407" s="165"/>
      <c r="BM4407" s="165"/>
      <c r="BN4407" s="165"/>
      <c r="BO4407" s="165"/>
      <c r="BP4407" s="165"/>
      <c r="BQ4407" s="165"/>
      <c r="BS4407" s="6"/>
      <c r="BT4407" s="11"/>
      <c r="BU4407" s="6"/>
      <c r="BV4407" s="6"/>
    </row>
    <row r="4408" spans="1:74" ht="15.75" x14ac:dyDescent="0.25">
      <c r="A4408" s="52" t="s">
        <v>1422</v>
      </c>
      <c r="B4408" s="56"/>
      <c r="C4408" s="7" t="s">
        <v>118</v>
      </c>
      <c r="D4408" s="7" t="s">
        <v>6560</v>
      </c>
      <c r="E4408" s="7"/>
      <c r="F4408" s="64"/>
      <c r="G4408" s="6"/>
      <c r="H4408" s="6"/>
      <c r="I4408" s="10" t="s">
        <v>110</v>
      </c>
      <c r="J4408" s="11" t="s">
        <v>4110</v>
      </c>
      <c r="K4408" s="194" t="s">
        <v>510</v>
      </c>
      <c r="L4408" s="176"/>
      <c r="M4408" s="176">
        <v>1000</v>
      </c>
      <c r="N4408" s="80" t="s">
        <v>6856</v>
      </c>
      <c r="O4408" s="162"/>
      <c r="P4408" s="80" t="s">
        <v>4473</v>
      </c>
      <c r="Q4408" s="80"/>
      <c r="R4408" s="80"/>
      <c r="S4408" s="163"/>
      <c r="T4408" s="213"/>
      <c r="U4408" s="162"/>
      <c r="V4408" s="164"/>
      <c r="W4408" s="12" t="str">
        <f t="shared" si="887"/>
        <v>Mqtt1</v>
      </c>
      <c r="X4408" s="196" t="s">
        <v>10686</v>
      </c>
      <c r="Y4408" s="6" t="str">
        <f t="shared" si="888"/>
        <v>marpower/power-tag/fcu-guest-cabin-fwd-ps-guest-cabin-aft-ps</v>
      </c>
      <c r="Z4408" s="103" t="str" cm="1">
        <f t="array" ref="Z4408">IF(COUNTIF(N4408,"spare"),"","$."&amp;_xlfn.REGEXEXTRACT(J4408,"^PT\d+[FQ]\d+_(.*)", 2))</f>
        <v>$.Power_Factor_Phase_C</v>
      </c>
      <c r="AA4408" s="12">
        <f t="shared" si="892"/>
        <v>8</v>
      </c>
      <c r="AB4408" s="6" t="s">
        <v>195</v>
      </c>
      <c r="AC4408" s="103">
        <v>3082</v>
      </c>
      <c r="AJ4408" s="80"/>
      <c r="AK4408" s="113" t="s">
        <v>1426</v>
      </c>
      <c r="AN4408" s="80"/>
      <c r="AO4408" s="80"/>
      <c r="AP4408" s="80"/>
      <c r="AQ4408" s="80"/>
      <c r="AR4408" s="127"/>
      <c r="AS4408" s="80"/>
      <c r="AT4408" s="7"/>
      <c r="AU4408" s="7"/>
      <c r="AV4408" s="165"/>
      <c r="AW4408" s="166"/>
      <c r="AX4408" s="137"/>
      <c r="AY4408" s="147"/>
      <c r="AZ4408" s="167"/>
      <c r="BA4408" s="167"/>
      <c r="BB4408" s="147" t="str">
        <f t="shared" si="893"/>
        <v/>
      </c>
      <c r="BC4408" s="168"/>
      <c r="BD4408" s="165"/>
      <c r="BE4408" s="165"/>
      <c r="BF4408" s="165"/>
      <c r="BG4408" s="165"/>
      <c r="BH4408" s="165"/>
      <c r="BI4408" s="165"/>
      <c r="BJ4408" s="165"/>
      <c r="BK4408" s="165"/>
      <c r="BL4408" s="165"/>
      <c r="BM4408" s="165"/>
      <c r="BN4408" s="165"/>
      <c r="BO4408" s="165"/>
      <c r="BP4408" s="165"/>
      <c r="BQ4408" s="165"/>
      <c r="BS4408" s="6"/>
      <c r="BT4408" s="11"/>
      <c r="BU4408" s="6"/>
      <c r="BV4408" s="6"/>
    </row>
    <row r="4409" spans="1:74" ht="15.75" x14ac:dyDescent="0.25">
      <c r="A4409" s="52" t="s">
        <v>1422</v>
      </c>
      <c r="B4409" s="56"/>
      <c r="C4409" s="7" t="s">
        <v>118</v>
      </c>
      <c r="D4409" s="7" t="s">
        <v>6560</v>
      </c>
      <c r="E4409" s="7"/>
      <c r="F4409" s="64"/>
      <c r="G4409" s="6"/>
      <c r="H4409" s="6"/>
      <c r="I4409" s="10" t="s">
        <v>110</v>
      </c>
      <c r="J4409" s="11" t="s">
        <v>4111</v>
      </c>
      <c r="K4409" s="194" t="s">
        <v>510</v>
      </c>
      <c r="L4409" s="176"/>
      <c r="M4409" s="176">
        <v>1000</v>
      </c>
      <c r="N4409" s="80" t="s">
        <v>6856</v>
      </c>
      <c r="O4409" s="162"/>
      <c r="P4409" s="80" t="s">
        <v>4474</v>
      </c>
      <c r="Q4409" s="80"/>
      <c r="R4409" s="80"/>
      <c r="S4409" s="163"/>
      <c r="T4409" s="213"/>
      <c r="U4409" s="162"/>
      <c r="V4409" s="164"/>
      <c r="W4409" s="12" t="str">
        <f t="shared" si="887"/>
        <v>Mqtt1</v>
      </c>
      <c r="X4409" s="196" t="s">
        <v>10686</v>
      </c>
      <c r="Y4409" s="6" t="str">
        <f t="shared" si="888"/>
        <v>marpower/power-tag/fcu-guest-cabin-fwd-ps-guest-cabin-aft-ps</v>
      </c>
      <c r="Z4409" s="103" t="str" cm="1">
        <f t="array" ref="Z4409">IF(COUNTIF(N4409,"spare"),"","$."&amp;_xlfn.REGEXEXTRACT(J4409,"^PT\d+[FQ]\d+_(.*)", 2))</f>
        <v>$.Total_Power_Factor</v>
      </c>
      <c r="AA4409" s="12">
        <f t="shared" si="892"/>
        <v>8</v>
      </c>
      <c r="AB4409" s="6" t="s">
        <v>195</v>
      </c>
      <c r="AC4409" s="103">
        <v>3084</v>
      </c>
      <c r="AJ4409" s="80"/>
      <c r="AK4409" s="113" t="s">
        <v>1426</v>
      </c>
      <c r="AN4409" s="80"/>
      <c r="AO4409" s="80"/>
      <c r="AP4409" s="80"/>
      <c r="AQ4409" s="80"/>
      <c r="AR4409" s="127"/>
      <c r="AS4409" s="80"/>
      <c r="AT4409" s="7"/>
      <c r="AU4409" s="7"/>
      <c r="AV4409" s="165"/>
      <c r="AW4409" s="166"/>
      <c r="AX4409" s="137"/>
      <c r="AY4409" s="147"/>
      <c r="AZ4409" s="167"/>
      <c r="BA4409" s="167"/>
      <c r="BB4409" s="147" t="str">
        <f t="shared" si="893"/>
        <v/>
      </c>
      <c r="BC4409" s="168"/>
      <c r="BD4409" s="165"/>
      <c r="BE4409" s="165"/>
      <c r="BF4409" s="165"/>
      <c r="BG4409" s="165"/>
      <c r="BH4409" s="165"/>
      <c r="BI4409" s="165"/>
      <c r="BJ4409" s="165"/>
      <c r="BK4409" s="165"/>
      <c r="BL4409" s="165"/>
      <c r="BM4409" s="165"/>
      <c r="BN4409" s="165"/>
      <c r="BO4409" s="165"/>
      <c r="BP4409" s="165"/>
      <c r="BQ4409" s="165"/>
      <c r="BS4409" s="6"/>
      <c r="BT4409" s="11"/>
      <c r="BU4409" s="6"/>
      <c r="BV4409" s="6"/>
    </row>
    <row r="4410" spans="1:74" ht="15.75" x14ac:dyDescent="0.25">
      <c r="A4410" s="52" t="s">
        <v>1422</v>
      </c>
      <c r="B4410" s="56"/>
      <c r="C4410" s="7" t="s">
        <v>118</v>
      </c>
      <c r="D4410" s="7" t="s">
        <v>6560</v>
      </c>
      <c r="E4410" s="7"/>
      <c r="F4410" s="64"/>
      <c r="G4410" s="6"/>
      <c r="H4410" s="6"/>
      <c r="I4410" s="10" t="s">
        <v>110</v>
      </c>
      <c r="J4410" s="11" t="s">
        <v>4112</v>
      </c>
      <c r="K4410" s="194" t="s">
        <v>510</v>
      </c>
      <c r="L4410" s="176"/>
      <c r="M4410" s="176">
        <v>1000</v>
      </c>
      <c r="N4410" s="80" t="s">
        <v>6856</v>
      </c>
      <c r="O4410" s="162"/>
      <c r="P4410" s="80" t="s">
        <v>4475</v>
      </c>
      <c r="Q4410" s="80"/>
      <c r="R4410" s="80"/>
      <c r="S4410" s="163"/>
      <c r="T4410" s="213"/>
      <c r="U4410" s="162"/>
      <c r="V4410" s="164"/>
      <c r="W4410" s="12" t="str">
        <f t="shared" si="887"/>
        <v>Mqtt1</v>
      </c>
      <c r="X4410" s="196" t="s">
        <v>10687</v>
      </c>
      <c r="Y4410" s="6" t="str">
        <f t="shared" si="888"/>
        <v>marpower/power-tag/fcu-owners-bath-hers-owners-state-room-ps</v>
      </c>
      <c r="Z4410" s="103" t="str" cm="1">
        <f t="array" ref="Z4410">IF(COUNTIF(N4410,"spare"),"","$."&amp;_xlfn.REGEXEXTRACT(J4410,"^PT\d+[FQ]\d+_(.*)", 2))</f>
        <v>$.RMS_Current_Phase_A</v>
      </c>
      <c r="AA4410" s="12">
        <f>AA4395+1</f>
        <v>9</v>
      </c>
      <c r="AB4410" s="6" t="s">
        <v>195</v>
      </c>
      <c r="AC4410" s="103">
        <v>3000</v>
      </c>
      <c r="AJ4410" s="80"/>
      <c r="AK4410" s="113" t="s">
        <v>1423</v>
      </c>
      <c r="AN4410" s="80"/>
      <c r="AO4410" s="80"/>
      <c r="AP4410" s="80"/>
      <c r="AQ4410" s="80"/>
      <c r="AR4410" s="127"/>
      <c r="AS4410" s="80"/>
      <c r="AT4410" s="7"/>
      <c r="AU4410" s="7"/>
      <c r="AV4410" s="165"/>
      <c r="AW4410" s="166"/>
      <c r="AX4410" s="137"/>
      <c r="AY4410" s="147"/>
      <c r="AZ4410" s="167"/>
      <c r="BA4410" s="167"/>
      <c r="BB4410" s="147" t="str">
        <f t="shared" ref="BB4410:BB4424" si="894">IF(ISNUMBER(AM4410),"1","")</f>
        <v/>
      </c>
      <c r="BC4410" s="168"/>
      <c r="BD4410" s="165"/>
      <c r="BE4410" s="165"/>
      <c r="BF4410" s="165"/>
      <c r="BG4410" s="165"/>
      <c r="BH4410" s="165"/>
      <c r="BI4410" s="165"/>
      <c r="BJ4410" s="165"/>
      <c r="BK4410" s="165"/>
      <c r="BL4410" s="165"/>
      <c r="BM4410" s="165"/>
      <c r="BN4410" s="165"/>
      <c r="BO4410" s="165"/>
      <c r="BP4410" s="165"/>
      <c r="BQ4410" s="165"/>
      <c r="BS4410" s="6"/>
      <c r="BT4410" s="11"/>
      <c r="BU4410" s="6"/>
      <c r="BV4410" s="6"/>
    </row>
    <row r="4411" spans="1:74" ht="15.75" x14ac:dyDescent="0.25">
      <c r="A4411" s="52" t="s">
        <v>1422</v>
      </c>
      <c r="B4411" s="56"/>
      <c r="C4411" s="7" t="s">
        <v>118</v>
      </c>
      <c r="D4411" s="7" t="s">
        <v>6560</v>
      </c>
      <c r="E4411" s="7"/>
      <c r="F4411" s="64"/>
      <c r="G4411" s="6"/>
      <c r="H4411" s="6"/>
      <c r="I4411" s="10" t="s">
        <v>110</v>
      </c>
      <c r="J4411" s="11" t="s">
        <v>4113</v>
      </c>
      <c r="K4411" s="194" t="s">
        <v>510</v>
      </c>
      <c r="L4411" s="176"/>
      <c r="M4411" s="176">
        <v>1000</v>
      </c>
      <c r="N4411" s="80" t="s">
        <v>6856</v>
      </c>
      <c r="O4411" s="162"/>
      <c r="P4411" s="80" t="s">
        <v>4476</v>
      </c>
      <c r="Q4411" s="80"/>
      <c r="R4411" s="80"/>
      <c r="S4411" s="163"/>
      <c r="T4411" s="213"/>
      <c r="U4411" s="162"/>
      <c r="V4411" s="164"/>
      <c r="W4411" s="12" t="str">
        <f t="shared" si="887"/>
        <v>Mqtt1</v>
      </c>
      <c r="X4411" s="196" t="s">
        <v>10687</v>
      </c>
      <c r="Y4411" s="6" t="str">
        <f t="shared" si="888"/>
        <v>marpower/power-tag/fcu-owners-bath-hers-owners-state-room-ps</v>
      </c>
      <c r="Z4411" s="103" t="str" cm="1">
        <f t="array" ref="Z4411">IF(COUNTIF(N4411,"spare"),"","$."&amp;_xlfn.REGEXEXTRACT(J4411,"^PT\d+[FQ]\d+_(.*)", 2))</f>
        <v>$.RMS_Current_Phase_B</v>
      </c>
      <c r="AA4411" s="12">
        <f t="shared" si="892"/>
        <v>9</v>
      </c>
      <c r="AB4411" s="6" t="s">
        <v>195</v>
      </c>
      <c r="AC4411" s="103">
        <v>3002</v>
      </c>
      <c r="AJ4411" s="80"/>
      <c r="AK4411" s="113" t="s">
        <v>1423</v>
      </c>
      <c r="AN4411" s="80"/>
      <c r="AO4411" s="80"/>
      <c r="AP4411" s="80"/>
      <c r="AQ4411" s="80"/>
      <c r="AR4411" s="127"/>
      <c r="AS4411" s="80"/>
      <c r="AT4411" s="7"/>
      <c r="AU4411" s="7"/>
      <c r="AV4411" s="165"/>
      <c r="AW4411" s="166"/>
      <c r="AX4411" s="137"/>
      <c r="AY4411" s="147"/>
      <c r="AZ4411" s="167"/>
      <c r="BA4411" s="167"/>
      <c r="BB4411" s="147" t="str">
        <f t="shared" si="894"/>
        <v/>
      </c>
      <c r="BC4411" s="168"/>
      <c r="BD4411" s="165"/>
      <c r="BE4411" s="165"/>
      <c r="BF4411" s="165"/>
      <c r="BG4411" s="165"/>
      <c r="BH4411" s="165"/>
      <c r="BI4411" s="165"/>
      <c r="BJ4411" s="165"/>
      <c r="BK4411" s="165"/>
      <c r="BL4411" s="165"/>
      <c r="BM4411" s="165"/>
      <c r="BN4411" s="165"/>
      <c r="BO4411" s="165"/>
      <c r="BP4411" s="165"/>
      <c r="BQ4411" s="165"/>
      <c r="BS4411" s="6"/>
      <c r="BT4411" s="11"/>
      <c r="BU4411" s="6"/>
      <c r="BV4411" s="6"/>
    </row>
    <row r="4412" spans="1:74" ht="15.75" x14ac:dyDescent="0.25">
      <c r="A4412" s="52" t="s">
        <v>1422</v>
      </c>
      <c r="B4412" s="56"/>
      <c r="C4412" s="7" t="s">
        <v>118</v>
      </c>
      <c r="D4412" s="7" t="s">
        <v>6560</v>
      </c>
      <c r="E4412" s="7"/>
      <c r="F4412" s="64"/>
      <c r="G4412" s="6"/>
      <c r="H4412" s="6"/>
      <c r="I4412" s="10" t="s">
        <v>110</v>
      </c>
      <c r="J4412" s="11" t="s">
        <v>4114</v>
      </c>
      <c r="K4412" s="194" t="s">
        <v>510</v>
      </c>
      <c r="L4412" s="176"/>
      <c r="M4412" s="176">
        <v>1000</v>
      </c>
      <c r="N4412" s="80" t="s">
        <v>6856</v>
      </c>
      <c r="O4412" s="162"/>
      <c r="P4412" s="80" t="s">
        <v>4477</v>
      </c>
      <c r="Q4412" s="80"/>
      <c r="R4412" s="80"/>
      <c r="S4412" s="163"/>
      <c r="T4412" s="213"/>
      <c r="U4412" s="162"/>
      <c r="V4412" s="164"/>
      <c r="W4412" s="12" t="str">
        <f t="shared" si="887"/>
        <v>Mqtt1</v>
      </c>
      <c r="X4412" s="196" t="s">
        <v>10687</v>
      </c>
      <c r="Y4412" s="6" t="str">
        <f t="shared" si="888"/>
        <v>marpower/power-tag/fcu-owners-bath-hers-owners-state-room-ps</v>
      </c>
      <c r="Z4412" s="103" t="str" cm="1">
        <f t="array" ref="Z4412">IF(COUNTIF(N4412,"spare"),"","$."&amp;_xlfn.REGEXEXTRACT(J4412,"^PT\d+[FQ]\d+_(.*)", 2))</f>
        <v>$.RMS_Current_Phase_C</v>
      </c>
      <c r="AA4412" s="12">
        <f t="shared" si="892"/>
        <v>9</v>
      </c>
      <c r="AB4412" s="6" t="s">
        <v>195</v>
      </c>
      <c r="AC4412" s="103">
        <v>3004</v>
      </c>
      <c r="AJ4412" s="80"/>
      <c r="AK4412" s="113" t="s">
        <v>1423</v>
      </c>
      <c r="AN4412" s="80"/>
      <c r="AO4412" s="80"/>
      <c r="AP4412" s="80"/>
      <c r="AQ4412" s="80"/>
      <c r="AR4412" s="127"/>
      <c r="AS4412" s="80"/>
      <c r="AT4412" s="7"/>
      <c r="AU4412" s="7"/>
      <c r="AV4412" s="165"/>
      <c r="AW4412" s="166"/>
      <c r="AX4412" s="137"/>
      <c r="AY4412" s="147"/>
      <c r="AZ4412" s="167"/>
      <c r="BA4412" s="167"/>
      <c r="BB4412" s="147" t="str">
        <f t="shared" si="894"/>
        <v/>
      </c>
      <c r="BC4412" s="168"/>
      <c r="BD4412" s="165"/>
      <c r="BE4412" s="165"/>
      <c r="BF4412" s="165"/>
      <c r="BG4412" s="165"/>
      <c r="BH4412" s="165"/>
      <c r="BI4412" s="165"/>
      <c r="BJ4412" s="165"/>
      <c r="BK4412" s="165"/>
      <c r="BL4412" s="165"/>
      <c r="BM4412" s="165"/>
      <c r="BN4412" s="165"/>
      <c r="BO4412" s="165"/>
      <c r="BP4412" s="165"/>
      <c r="BQ4412" s="165"/>
      <c r="BS4412" s="6"/>
      <c r="BT4412" s="11"/>
      <c r="BU4412" s="6"/>
      <c r="BV4412" s="6"/>
    </row>
    <row r="4413" spans="1:74" ht="15.75" x14ac:dyDescent="0.25">
      <c r="A4413" s="52" t="s">
        <v>1422</v>
      </c>
      <c r="B4413" s="56"/>
      <c r="C4413" s="7" t="s">
        <v>118</v>
      </c>
      <c r="D4413" s="7" t="s">
        <v>6560</v>
      </c>
      <c r="E4413" s="7"/>
      <c r="F4413" s="64"/>
      <c r="G4413" s="6"/>
      <c r="H4413" s="6"/>
      <c r="I4413" s="10" t="s">
        <v>110</v>
      </c>
      <c r="J4413" s="11" t="s">
        <v>4115</v>
      </c>
      <c r="K4413" s="194" t="s">
        <v>510</v>
      </c>
      <c r="L4413" s="176"/>
      <c r="M4413" s="176">
        <v>1000</v>
      </c>
      <c r="N4413" s="80" t="s">
        <v>6856</v>
      </c>
      <c r="O4413" s="162"/>
      <c r="P4413" s="80" t="s">
        <v>4478</v>
      </c>
      <c r="Q4413" s="80"/>
      <c r="R4413" s="80"/>
      <c r="S4413" s="163"/>
      <c r="T4413" s="213"/>
      <c r="U4413" s="162"/>
      <c r="V4413" s="164"/>
      <c r="W4413" s="12" t="str">
        <f t="shared" si="887"/>
        <v>Mqtt1</v>
      </c>
      <c r="X4413" s="196" t="s">
        <v>10687</v>
      </c>
      <c r="Y4413" s="6" t="str">
        <f t="shared" si="888"/>
        <v>marpower/power-tag/fcu-owners-bath-hers-owners-state-room-ps</v>
      </c>
      <c r="Z4413" s="103" t="str" cm="1">
        <f t="array" ref="Z4413">IF(COUNTIF(N4413,"spare"),"","$."&amp;_xlfn.REGEXEXTRACT(J4413,"^PT\d+[FQ]\d+_(.*)", 2))</f>
        <v>$.RMS_Current_Phase_Neut</v>
      </c>
      <c r="AA4413" s="12">
        <f t="shared" si="892"/>
        <v>9</v>
      </c>
      <c r="AB4413" s="6" t="s">
        <v>195</v>
      </c>
      <c r="AC4413" s="103">
        <v>3006</v>
      </c>
      <c r="AJ4413" s="80"/>
      <c r="AK4413" s="113" t="s">
        <v>1423</v>
      </c>
      <c r="AN4413" s="80"/>
      <c r="AO4413" s="80"/>
      <c r="AP4413" s="80"/>
      <c r="AQ4413" s="80"/>
      <c r="AR4413" s="127"/>
      <c r="AS4413" s="80"/>
      <c r="AT4413" s="7"/>
      <c r="AU4413" s="7"/>
      <c r="AV4413" s="165"/>
      <c r="AW4413" s="166"/>
      <c r="AX4413" s="137"/>
      <c r="AY4413" s="147"/>
      <c r="AZ4413" s="167"/>
      <c r="BA4413" s="167"/>
      <c r="BB4413" s="147" t="str">
        <f t="shared" si="894"/>
        <v/>
      </c>
      <c r="BC4413" s="168"/>
      <c r="BD4413" s="165"/>
      <c r="BE4413" s="165"/>
      <c r="BF4413" s="165"/>
      <c r="BG4413" s="165"/>
      <c r="BH4413" s="165"/>
      <c r="BI4413" s="165"/>
      <c r="BJ4413" s="165"/>
      <c r="BK4413" s="165"/>
      <c r="BL4413" s="165"/>
      <c r="BM4413" s="165"/>
      <c r="BN4413" s="165"/>
      <c r="BO4413" s="165"/>
      <c r="BP4413" s="165"/>
      <c r="BQ4413" s="165"/>
      <c r="BS4413" s="6"/>
      <c r="BT4413" s="11"/>
      <c r="BU4413" s="6"/>
      <c r="BV4413" s="6"/>
    </row>
    <row r="4414" spans="1:74" ht="15.75" x14ac:dyDescent="0.25">
      <c r="A4414" s="52" t="s">
        <v>1422</v>
      </c>
      <c r="B4414" s="56"/>
      <c r="C4414" s="7" t="s">
        <v>118</v>
      </c>
      <c r="D4414" s="7" t="s">
        <v>6560</v>
      </c>
      <c r="E4414" s="7"/>
      <c r="F4414" s="64"/>
      <c r="G4414" s="6"/>
      <c r="H4414" s="6"/>
      <c r="I4414" s="10" t="s">
        <v>110</v>
      </c>
      <c r="J4414" s="11" t="s">
        <v>8384</v>
      </c>
      <c r="K4414" s="194" t="s">
        <v>510</v>
      </c>
      <c r="L4414" s="176"/>
      <c r="M4414" s="176">
        <v>1000</v>
      </c>
      <c r="N4414" s="80" t="s">
        <v>6856</v>
      </c>
      <c r="O4414" s="162"/>
      <c r="P4414" s="80" t="s">
        <v>4479</v>
      </c>
      <c r="Q4414" s="80"/>
      <c r="R4414" s="80"/>
      <c r="S4414" s="163"/>
      <c r="T4414" s="213"/>
      <c r="U4414" s="162"/>
      <c r="V4414" s="164"/>
      <c r="W4414" s="12" t="str">
        <f t="shared" si="887"/>
        <v>Mqtt1</v>
      </c>
      <c r="X4414" s="196" t="s">
        <v>10687</v>
      </c>
      <c r="Y4414" s="6" t="str">
        <f t="shared" si="888"/>
        <v>marpower/power-tag/fcu-owners-bath-hers-owners-state-room-ps</v>
      </c>
      <c r="Z4414" s="103" t="str" cm="1">
        <f t="array" ref="Z4414">IF(COUNTIF(N4414,"spare"),"","$."&amp;_xlfn.REGEXEXTRACT(J4414,"^PT\d+[FQ]\d+_(.*)", 2))</f>
        <v>$.RMS_Voltage_A_N</v>
      </c>
      <c r="AA4414" s="12">
        <f t="shared" si="892"/>
        <v>9</v>
      </c>
      <c r="AB4414" s="6" t="s">
        <v>195</v>
      </c>
      <c r="AC4414" s="103">
        <v>3028</v>
      </c>
      <c r="AJ4414" s="80"/>
      <c r="AK4414" s="113" t="s">
        <v>1424</v>
      </c>
      <c r="AN4414" s="80"/>
      <c r="AO4414" s="80"/>
      <c r="AP4414" s="80"/>
      <c r="AQ4414" s="80"/>
      <c r="AR4414" s="127"/>
      <c r="AS4414" s="80"/>
      <c r="AT4414" s="7"/>
      <c r="AU4414" s="7"/>
      <c r="AV4414" s="165"/>
      <c r="AW4414" s="166"/>
      <c r="AX4414" s="137"/>
      <c r="AY4414" s="147"/>
      <c r="AZ4414" s="167"/>
      <c r="BA4414" s="167"/>
      <c r="BB4414" s="147" t="str">
        <f t="shared" si="894"/>
        <v/>
      </c>
      <c r="BC4414" s="168"/>
      <c r="BD4414" s="165"/>
      <c r="BE4414" s="165"/>
      <c r="BF4414" s="165"/>
      <c r="BG4414" s="165"/>
      <c r="BH4414" s="165"/>
      <c r="BI4414" s="165"/>
      <c r="BJ4414" s="165"/>
      <c r="BK4414" s="165"/>
      <c r="BL4414" s="165"/>
      <c r="BM4414" s="165"/>
      <c r="BN4414" s="165"/>
      <c r="BO4414" s="165"/>
      <c r="BP4414" s="165"/>
      <c r="BQ4414" s="165"/>
      <c r="BS4414" s="6"/>
      <c r="BT4414" s="11"/>
      <c r="BU4414" s="6"/>
      <c r="BV4414" s="6"/>
    </row>
    <row r="4415" spans="1:74" ht="15.75" x14ac:dyDescent="0.25">
      <c r="A4415" s="52" t="s">
        <v>1422</v>
      </c>
      <c r="B4415" s="56"/>
      <c r="C4415" s="7" t="s">
        <v>118</v>
      </c>
      <c r="D4415" s="7" t="s">
        <v>6560</v>
      </c>
      <c r="E4415" s="7"/>
      <c r="F4415" s="64"/>
      <c r="G4415" s="6"/>
      <c r="H4415" s="6"/>
      <c r="I4415" s="10" t="s">
        <v>110</v>
      </c>
      <c r="J4415" s="11" t="s">
        <v>8561</v>
      </c>
      <c r="K4415" s="194" t="s">
        <v>510</v>
      </c>
      <c r="L4415" s="176"/>
      <c r="M4415" s="176">
        <v>1000</v>
      </c>
      <c r="N4415" s="80" t="s">
        <v>6856</v>
      </c>
      <c r="O4415" s="162"/>
      <c r="P4415" s="80" t="s">
        <v>4480</v>
      </c>
      <c r="Q4415" s="80"/>
      <c r="R4415" s="80"/>
      <c r="S4415" s="163"/>
      <c r="T4415" s="213"/>
      <c r="U4415" s="162"/>
      <c r="V4415" s="164"/>
      <c r="W4415" s="12" t="str">
        <f t="shared" si="887"/>
        <v>Mqtt1</v>
      </c>
      <c r="X4415" s="196" t="s">
        <v>10687</v>
      </c>
      <c r="Y4415" s="6" t="str">
        <f t="shared" si="888"/>
        <v>marpower/power-tag/fcu-owners-bath-hers-owners-state-room-ps</v>
      </c>
      <c r="Z4415" s="103" t="str" cm="1">
        <f t="array" ref="Z4415">IF(COUNTIF(N4415,"spare"),"","$."&amp;_xlfn.REGEXEXTRACT(J4415,"^PT\d+[FQ]\d+_(.*)", 2))</f>
        <v>$.RMS_Voltage_B_N</v>
      </c>
      <c r="AA4415" s="12">
        <f t="shared" si="892"/>
        <v>9</v>
      </c>
      <c r="AB4415" s="6" t="s">
        <v>195</v>
      </c>
      <c r="AC4415" s="103">
        <v>3030</v>
      </c>
      <c r="AJ4415" s="80"/>
      <c r="AK4415" s="113" t="s">
        <v>1424</v>
      </c>
      <c r="AN4415" s="80"/>
      <c r="AO4415" s="80"/>
      <c r="AP4415" s="80"/>
      <c r="AQ4415" s="80"/>
      <c r="AR4415" s="127"/>
      <c r="AS4415" s="80"/>
      <c r="AT4415" s="7"/>
      <c r="AU4415" s="7"/>
      <c r="AV4415" s="165"/>
      <c r="AW4415" s="166"/>
      <c r="AX4415" s="137"/>
      <c r="AY4415" s="147"/>
      <c r="AZ4415" s="167"/>
      <c r="BA4415" s="167"/>
      <c r="BB4415" s="147" t="str">
        <f t="shared" si="894"/>
        <v/>
      </c>
      <c r="BC4415" s="168"/>
      <c r="BD4415" s="165"/>
      <c r="BE4415" s="165"/>
      <c r="BF4415" s="165"/>
      <c r="BG4415" s="165"/>
      <c r="BH4415" s="165"/>
      <c r="BI4415" s="165"/>
      <c r="BJ4415" s="165"/>
      <c r="BK4415" s="165"/>
      <c r="BL4415" s="165"/>
      <c r="BM4415" s="165"/>
      <c r="BN4415" s="165"/>
      <c r="BO4415" s="165"/>
      <c r="BP4415" s="165"/>
      <c r="BQ4415" s="165"/>
      <c r="BS4415" s="6"/>
      <c r="BT4415" s="11"/>
      <c r="BU4415" s="6"/>
      <c r="BV4415" s="6"/>
    </row>
    <row r="4416" spans="1:74" ht="15.75" x14ac:dyDescent="0.25">
      <c r="A4416" s="52" t="s">
        <v>1422</v>
      </c>
      <c r="B4416" s="56"/>
      <c r="C4416" s="7" t="s">
        <v>118</v>
      </c>
      <c r="D4416" s="7" t="s">
        <v>6560</v>
      </c>
      <c r="E4416" s="7"/>
      <c r="F4416" s="64"/>
      <c r="G4416" s="6"/>
      <c r="H4416" s="6"/>
      <c r="I4416" s="10" t="s">
        <v>110</v>
      </c>
      <c r="J4416" s="11" t="s">
        <v>8738</v>
      </c>
      <c r="K4416" s="194" t="s">
        <v>510</v>
      </c>
      <c r="L4416" s="176"/>
      <c r="M4416" s="176">
        <v>1000</v>
      </c>
      <c r="N4416" s="80" t="s">
        <v>6856</v>
      </c>
      <c r="O4416" s="162"/>
      <c r="P4416" s="80" t="s">
        <v>4481</v>
      </c>
      <c r="Q4416" s="80"/>
      <c r="R4416" s="80"/>
      <c r="S4416" s="163"/>
      <c r="T4416" s="213"/>
      <c r="U4416" s="162"/>
      <c r="V4416" s="164"/>
      <c r="W4416" s="12" t="str">
        <f t="shared" si="887"/>
        <v>Mqtt1</v>
      </c>
      <c r="X4416" s="196" t="s">
        <v>10687</v>
      </c>
      <c r="Y4416" s="6" t="str">
        <f t="shared" si="888"/>
        <v>marpower/power-tag/fcu-owners-bath-hers-owners-state-room-ps</v>
      </c>
      <c r="Z4416" s="103" t="str" cm="1">
        <f t="array" ref="Z4416">IF(COUNTIF(N4416,"spare"),"","$."&amp;_xlfn.REGEXEXTRACT(J4416,"^PT\d+[FQ]\d+_(.*)", 2))</f>
        <v>$.RMS_Voltage_C_N</v>
      </c>
      <c r="AA4416" s="12">
        <f t="shared" si="892"/>
        <v>9</v>
      </c>
      <c r="AB4416" s="6" t="s">
        <v>195</v>
      </c>
      <c r="AC4416" s="103">
        <v>3032</v>
      </c>
      <c r="AJ4416" s="80"/>
      <c r="AK4416" s="113" t="s">
        <v>1424</v>
      </c>
      <c r="AN4416" s="80"/>
      <c r="AO4416" s="80"/>
      <c r="AP4416" s="80"/>
      <c r="AQ4416" s="80"/>
      <c r="AR4416" s="127"/>
      <c r="AS4416" s="80"/>
      <c r="AT4416" s="7"/>
      <c r="AU4416" s="7"/>
      <c r="AV4416" s="165"/>
      <c r="AW4416" s="166"/>
      <c r="AX4416" s="137"/>
      <c r="AY4416" s="147"/>
      <c r="AZ4416" s="167"/>
      <c r="BA4416" s="167"/>
      <c r="BB4416" s="147" t="str">
        <f t="shared" si="894"/>
        <v/>
      </c>
      <c r="BC4416" s="168"/>
      <c r="BD4416" s="165"/>
      <c r="BE4416" s="165"/>
      <c r="BF4416" s="165"/>
      <c r="BG4416" s="165"/>
      <c r="BH4416" s="165"/>
      <c r="BI4416" s="165"/>
      <c r="BJ4416" s="165"/>
      <c r="BK4416" s="165"/>
      <c r="BL4416" s="165"/>
      <c r="BM4416" s="165"/>
      <c r="BN4416" s="165"/>
      <c r="BO4416" s="165"/>
      <c r="BP4416" s="165"/>
      <c r="BQ4416" s="165"/>
      <c r="BS4416" s="6"/>
      <c r="BT4416" s="11"/>
      <c r="BU4416" s="6"/>
      <c r="BV4416" s="6"/>
    </row>
    <row r="4417" spans="1:74" ht="15.75" x14ac:dyDescent="0.25">
      <c r="A4417" s="52" t="s">
        <v>1422</v>
      </c>
      <c r="B4417" s="56"/>
      <c r="C4417" s="7" t="s">
        <v>118</v>
      </c>
      <c r="D4417" s="7" t="s">
        <v>6560</v>
      </c>
      <c r="E4417" s="7"/>
      <c r="F4417" s="64"/>
      <c r="G4417" s="6"/>
      <c r="H4417" s="6"/>
      <c r="I4417" s="10" t="s">
        <v>110</v>
      </c>
      <c r="J4417" s="11" t="s">
        <v>4116</v>
      </c>
      <c r="K4417" s="194" t="s">
        <v>510</v>
      </c>
      <c r="L4417" s="176"/>
      <c r="M4417" s="176">
        <v>1000</v>
      </c>
      <c r="N4417" s="80" t="s">
        <v>6856</v>
      </c>
      <c r="O4417" s="162"/>
      <c r="P4417" s="80" t="s">
        <v>4482</v>
      </c>
      <c r="Q4417" s="80"/>
      <c r="R4417" s="80"/>
      <c r="S4417" s="163"/>
      <c r="T4417" s="213"/>
      <c r="U4417" s="162"/>
      <c r="V4417" s="164"/>
      <c r="W4417" s="12" t="str">
        <f t="shared" si="887"/>
        <v>Mqtt1</v>
      </c>
      <c r="X4417" s="196" t="s">
        <v>10687</v>
      </c>
      <c r="Y4417" s="6" t="str">
        <f t="shared" si="888"/>
        <v>marpower/power-tag/fcu-owners-bath-hers-owners-state-room-ps</v>
      </c>
      <c r="Z4417" s="103" t="str" cm="1">
        <f t="array" ref="Z4417">IF(COUNTIF(N4417,"spare"),"","$."&amp;_xlfn.REGEXEXTRACT(J4417,"^PT\d+[FQ]\d+_(.*)", 2))</f>
        <v>$.Active_Power_Phase_A</v>
      </c>
      <c r="AA4417" s="12">
        <f t="shared" si="892"/>
        <v>9</v>
      </c>
      <c r="AB4417" s="6" t="s">
        <v>195</v>
      </c>
      <c r="AC4417" s="103">
        <v>3054</v>
      </c>
      <c r="AJ4417" s="80"/>
      <c r="AK4417" s="113" t="s">
        <v>1425</v>
      </c>
      <c r="AN4417" s="80"/>
      <c r="AO4417" s="80"/>
      <c r="AP4417" s="80"/>
      <c r="AQ4417" s="80"/>
      <c r="AR4417" s="127"/>
      <c r="AS4417" s="80"/>
      <c r="AT4417" s="7"/>
      <c r="AU4417" s="7"/>
      <c r="AV4417" s="165"/>
      <c r="AW4417" s="166"/>
      <c r="AX4417" s="137"/>
      <c r="AY4417" s="147"/>
      <c r="AZ4417" s="167"/>
      <c r="BA4417" s="167"/>
      <c r="BB4417" s="147" t="str">
        <f t="shared" si="894"/>
        <v/>
      </c>
      <c r="BC4417" s="168"/>
      <c r="BD4417" s="165"/>
      <c r="BE4417" s="165"/>
      <c r="BF4417" s="165"/>
      <c r="BG4417" s="165"/>
      <c r="BH4417" s="165"/>
      <c r="BI4417" s="165"/>
      <c r="BJ4417" s="165"/>
      <c r="BK4417" s="165"/>
      <c r="BL4417" s="165"/>
      <c r="BM4417" s="165"/>
      <c r="BN4417" s="165"/>
      <c r="BO4417" s="165"/>
      <c r="BP4417" s="165"/>
      <c r="BQ4417" s="165"/>
      <c r="BS4417" s="6"/>
      <c r="BT4417" s="11"/>
      <c r="BU4417" s="6"/>
      <c r="BV4417" s="6"/>
    </row>
    <row r="4418" spans="1:74" ht="15.75" x14ac:dyDescent="0.25">
      <c r="A4418" s="52" t="s">
        <v>1422</v>
      </c>
      <c r="B4418" s="56"/>
      <c r="C4418" s="7" t="s">
        <v>118</v>
      </c>
      <c r="D4418" s="7" t="s">
        <v>6560</v>
      </c>
      <c r="E4418" s="7"/>
      <c r="F4418" s="64"/>
      <c r="G4418" s="6"/>
      <c r="H4418" s="6"/>
      <c r="I4418" s="10" t="s">
        <v>110</v>
      </c>
      <c r="J4418" s="11" t="s">
        <v>4117</v>
      </c>
      <c r="K4418" s="194" t="s">
        <v>510</v>
      </c>
      <c r="L4418" s="176"/>
      <c r="M4418" s="176">
        <v>1000</v>
      </c>
      <c r="N4418" s="80" t="s">
        <v>6856</v>
      </c>
      <c r="O4418" s="162"/>
      <c r="P4418" s="80" t="s">
        <v>4483</v>
      </c>
      <c r="Q4418" s="80"/>
      <c r="R4418" s="80"/>
      <c r="S4418" s="163"/>
      <c r="T4418" s="213"/>
      <c r="U4418" s="162"/>
      <c r="V4418" s="164"/>
      <c r="W4418" s="12" t="str">
        <f t="shared" ref="W4418:W4481" si="895">IF(COUNTIF(N4418,"spare"),"","Mqtt1")</f>
        <v>Mqtt1</v>
      </c>
      <c r="X4418" s="196" t="s">
        <v>10687</v>
      </c>
      <c r="Y4418" s="6" t="str">
        <f t="shared" si="888"/>
        <v>marpower/power-tag/fcu-owners-bath-hers-owners-state-room-ps</v>
      </c>
      <c r="Z4418" s="103" t="str" cm="1">
        <f t="array" ref="Z4418">IF(COUNTIF(N4418,"spare"),"","$."&amp;_xlfn.REGEXEXTRACT(J4418,"^PT\d+[FQ]\d+_(.*)", 2))</f>
        <v>$.Active_Power_Phase_B</v>
      </c>
      <c r="AA4418" s="12">
        <f t="shared" si="892"/>
        <v>9</v>
      </c>
      <c r="AB4418" s="6" t="s">
        <v>195</v>
      </c>
      <c r="AC4418" s="103">
        <v>3056</v>
      </c>
      <c r="AJ4418" s="80"/>
      <c r="AK4418" s="113" t="s">
        <v>1425</v>
      </c>
      <c r="AN4418" s="80"/>
      <c r="AO4418" s="80"/>
      <c r="AP4418" s="80"/>
      <c r="AQ4418" s="80"/>
      <c r="AR4418" s="127"/>
      <c r="AS4418" s="80"/>
      <c r="AT4418" s="7"/>
      <c r="AU4418" s="7"/>
      <c r="AV4418" s="165"/>
      <c r="AW4418" s="166"/>
      <c r="AX4418" s="137"/>
      <c r="AY4418" s="147"/>
      <c r="AZ4418" s="167"/>
      <c r="BA4418" s="167"/>
      <c r="BB4418" s="147" t="str">
        <f t="shared" si="894"/>
        <v/>
      </c>
      <c r="BC4418" s="168"/>
      <c r="BD4418" s="165"/>
      <c r="BE4418" s="165"/>
      <c r="BF4418" s="165"/>
      <c r="BG4418" s="165"/>
      <c r="BH4418" s="165"/>
      <c r="BI4418" s="165"/>
      <c r="BJ4418" s="165"/>
      <c r="BK4418" s="165"/>
      <c r="BL4418" s="165"/>
      <c r="BM4418" s="165"/>
      <c r="BN4418" s="165"/>
      <c r="BO4418" s="165"/>
      <c r="BP4418" s="165"/>
      <c r="BQ4418" s="165"/>
      <c r="BS4418" s="6"/>
      <c r="BT4418" s="11"/>
      <c r="BU4418" s="6"/>
      <c r="BV4418" s="6"/>
    </row>
    <row r="4419" spans="1:74" ht="15.75" x14ac:dyDescent="0.25">
      <c r="A4419" s="52" t="s">
        <v>1422</v>
      </c>
      <c r="B4419" s="56"/>
      <c r="C4419" s="7" t="s">
        <v>118</v>
      </c>
      <c r="D4419" s="7" t="s">
        <v>6560</v>
      </c>
      <c r="E4419" s="7"/>
      <c r="F4419" s="64"/>
      <c r="G4419" s="6"/>
      <c r="H4419" s="6"/>
      <c r="I4419" s="10" t="s">
        <v>110</v>
      </c>
      <c r="J4419" s="11" t="s">
        <v>4118</v>
      </c>
      <c r="K4419" s="194" t="s">
        <v>510</v>
      </c>
      <c r="L4419" s="176"/>
      <c r="M4419" s="176">
        <v>1000</v>
      </c>
      <c r="N4419" s="80" t="s">
        <v>6856</v>
      </c>
      <c r="O4419" s="162"/>
      <c r="P4419" s="80" t="s">
        <v>4484</v>
      </c>
      <c r="Q4419" s="80"/>
      <c r="R4419" s="80"/>
      <c r="S4419" s="163"/>
      <c r="T4419" s="213"/>
      <c r="U4419" s="162"/>
      <c r="V4419" s="164"/>
      <c r="W4419" s="12" t="str">
        <f t="shared" si="895"/>
        <v>Mqtt1</v>
      </c>
      <c r="X4419" s="196" t="s">
        <v>10687</v>
      </c>
      <c r="Y4419" s="6" t="str">
        <f t="shared" si="888"/>
        <v>marpower/power-tag/fcu-owners-bath-hers-owners-state-room-ps</v>
      </c>
      <c r="Z4419" s="103" t="str" cm="1">
        <f t="array" ref="Z4419">IF(COUNTIF(N4419,"spare"),"","$."&amp;_xlfn.REGEXEXTRACT(J4419,"^PT\d+[FQ]\d+_(.*)", 2))</f>
        <v>$.Active_Power_Phase_C</v>
      </c>
      <c r="AA4419" s="12">
        <f t="shared" si="892"/>
        <v>9</v>
      </c>
      <c r="AB4419" s="6" t="s">
        <v>195</v>
      </c>
      <c r="AC4419" s="103">
        <v>3058</v>
      </c>
      <c r="AJ4419" s="80"/>
      <c r="AK4419" s="113" t="s">
        <v>1425</v>
      </c>
      <c r="AN4419" s="80"/>
      <c r="AO4419" s="80"/>
      <c r="AP4419" s="80"/>
      <c r="AQ4419" s="80"/>
      <c r="AR4419" s="127"/>
      <c r="AS4419" s="80"/>
      <c r="AT4419" s="7"/>
      <c r="AU4419" s="7"/>
      <c r="AV4419" s="165"/>
      <c r="AW4419" s="166"/>
      <c r="AX4419" s="137"/>
      <c r="AY4419" s="147"/>
      <c r="AZ4419" s="167"/>
      <c r="BA4419" s="167"/>
      <c r="BB4419" s="147" t="str">
        <f t="shared" si="894"/>
        <v/>
      </c>
      <c r="BC4419" s="168"/>
      <c r="BD4419" s="165"/>
      <c r="BE4419" s="165"/>
      <c r="BF4419" s="165"/>
      <c r="BG4419" s="165"/>
      <c r="BH4419" s="165"/>
      <c r="BI4419" s="165"/>
      <c r="BJ4419" s="165"/>
      <c r="BK4419" s="165"/>
      <c r="BL4419" s="165"/>
      <c r="BM4419" s="165"/>
      <c r="BN4419" s="165"/>
      <c r="BO4419" s="165"/>
      <c r="BP4419" s="165"/>
      <c r="BQ4419" s="165"/>
      <c r="BS4419" s="6"/>
      <c r="BT4419" s="11"/>
      <c r="BU4419" s="6"/>
      <c r="BV4419" s="6"/>
    </row>
    <row r="4420" spans="1:74" ht="15.75" x14ac:dyDescent="0.25">
      <c r="A4420" s="52" t="s">
        <v>1422</v>
      </c>
      <c r="B4420" s="56"/>
      <c r="C4420" s="7" t="s">
        <v>118</v>
      </c>
      <c r="D4420" s="7" t="s">
        <v>6560</v>
      </c>
      <c r="E4420" s="7"/>
      <c r="F4420" s="64"/>
      <c r="G4420" s="6"/>
      <c r="H4420" s="6"/>
      <c r="I4420" s="10" t="s">
        <v>110</v>
      </c>
      <c r="J4420" s="11" t="s">
        <v>4119</v>
      </c>
      <c r="K4420" s="194" t="s">
        <v>510</v>
      </c>
      <c r="L4420" s="176"/>
      <c r="M4420" s="176">
        <v>1000</v>
      </c>
      <c r="N4420" s="80" t="s">
        <v>6856</v>
      </c>
      <c r="O4420" s="162"/>
      <c r="P4420" s="80" t="s">
        <v>4485</v>
      </c>
      <c r="Q4420" s="80"/>
      <c r="R4420" s="80"/>
      <c r="S4420" s="163"/>
      <c r="T4420" s="213"/>
      <c r="U4420" s="162"/>
      <c r="V4420" s="164"/>
      <c r="W4420" s="12" t="str">
        <f t="shared" si="895"/>
        <v>Mqtt1</v>
      </c>
      <c r="X4420" s="196" t="s">
        <v>10687</v>
      </c>
      <c r="Y4420" s="6" t="str">
        <f t="shared" si="888"/>
        <v>marpower/power-tag/fcu-owners-bath-hers-owners-state-room-ps</v>
      </c>
      <c r="Z4420" s="103" t="str" cm="1">
        <f t="array" ref="Z4420">IF(COUNTIF(N4420,"spare"),"","$."&amp;_xlfn.REGEXEXTRACT(J4420,"^PT\d+[FQ]\d+_(.*)", 2))</f>
        <v>$.Total_Active_Power</v>
      </c>
      <c r="AA4420" s="12">
        <f t="shared" si="892"/>
        <v>9</v>
      </c>
      <c r="AB4420" s="6" t="s">
        <v>195</v>
      </c>
      <c r="AC4420" s="103">
        <v>3060</v>
      </c>
      <c r="AJ4420" s="80"/>
      <c r="AK4420" s="113" t="s">
        <v>1425</v>
      </c>
      <c r="AN4420" s="80"/>
      <c r="AO4420" s="80"/>
      <c r="AP4420" s="80"/>
      <c r="AQ4420" s="80"/>
      <c r="AR4420" s="127"/>
      <c r="AS4420" s="80"/>
      <c r="AT4420" s="7"/>
      <c r="AU4420" s="7"/>
      <c r="AV4420" s="165"/>
      <c r="AW4420" s="166"/>
      <c r="AX4420" s="137"/>
      <c r="AY4420" s="147"/>
      <c r="AZ4420" s="167"/>
      <c r="BA4420" s="167"/>
      <c r="BB4420" s="147" t="str">
        <f t="shared" si="894"/>
        <v/>
      </c>
      <c r="BC4420" s="168"/>
      <c r="BD4420" s="165"/>
      <c r="BE4420" s="165"/>
      <c r="BF4420" s="165"/>
      <c r="BG4420" s="165"/>
      <c r="BH4420" s="165"/>
      <c r="BI4420" s="165"/>
      <c r="BJ4420" s="165"/>
      <c r="BK4420" s="165"/>
      <c r="BL4420" s="165"/>
      <c r="BM4420" s="165"/>
      <c r="BN4420" s="165"/>
      <c r="BO4420" s="165"/>
      <c r="BP4420" s="165"/>
      <c r="BQ4420" s="165"/>
      <c r="BS4420" s="6"/>
      <c r="BT4420" s="11"/>
      <c r="BU4420" s="6"/>
      <c r="BV4420" s="6"/>
    </row>
    <row r="4421" spans="1:74" ht="15.75" x14ac:dyDescent="0.25">
      <c r="A4421" s="52" t="s">
        <v>1422</v>
      </c>
      <c r="B4421" s="56"/>
      <c r="C4421" s="7" t="s">
        <v>118</v>
      </c>
      <c r="D4421" s="7" t="s">
        <v>6560</v>
      </c>
      <c r="E4421" s="7"/>
      <c r="F4421" s="64"/>
      <c r="G4421" s="6"/>
      <c r="H4421" s="6"/>
      <c r="I4421" s="10" t="s">
        <v>110</v>
      </c>
      <c r="J4421" s="11" t="s">
        <v>4120</v>
      </c>
      <c r="K4421" s="194" t="s">
        <v>510</v>
      </c>
      <c r="L4421" s="176"/>
      <c r="M4421" s="176">
        <v>1000</v>
      </c>
      <c r="N4421" s="80" t="s">
        <v>6856</v>
      </c>
      <c r="O4421" s="162"/>
      <c r="P4421" s="80" t="s">
        <v>4486</v>
      </c>
      <c r="Q4421" s="80"/>
      <c r="R4421" s="80"/>
      <c r="S4421" s="163"/>
      <c r="T4421" s="213"/>
      <c r="U4421" s="162"/>
      <c r="V4421" s="164"/>
      <c r="W4421" s="12" t="str">
        <f t="shared" si="895"/>
        <v>Mqtt1</v>
      </c>
      <c r="X4421" s="196" t="s">
        <v>10687</v>
      </c>
      <c r="Y4421" s="6" t="str">
        <f t="shared" si="888"/>
        <v>marpower/power-tag/fcu-owners-bath-hers-owners-state-room-ps</v>
      </c>
      <c r="Z4421" s="103" t="str" cm="1">
        <f t="array" ref="Z4421">IF(COUNTIF(N4421,"spare"),"","$."&amp;_xlfn.REGEXEXTRACT(J4421,"^PT\d+[FQ]\d+_(.*)", 2))</f>
        <v>$.Power_Factor_Phase_A</v>
      </c>
      <c r="AA4421" s="12">
        <f t="shared" si="892"/>
        <v>9</v>
      </c>
      <c r="AB4421" s="6" t="s">
        <v>195</v>
      </c>
      <c r="AC4421" s="103">
        <v>3078</v>
      </c>
      <c r="AJ4421" s="80"/>
      <c r="AK4421" s="113" t="s">
        <v>1426</v>
      </c>
      <c r="AN4421" s="80"/>
      <c r="AO4421" s="80"/>
      <c r="AP4421" s="80"/>
      <c r="AQ4421" s="80"/>
      <c r="AR4421" s="127"/>
      <c r="AS4421" s="80"/>
      <c r="AT4421" s="7"/>
      <c r="AU4421" s="7"/>
      <c r="AV4421" s="165"/>
      <c r="AW4421" s="166"/>
      <c r="AX4421" s="137"/>
      <c r="AY4421" s="147"/>
      <c r="AZ4421" s="167"/>
      <c r="BA4421" s="167"/>
      <c r="BB4421" s="147" t="str">
        <f t="shared" si="894"/>
        <v/>
      </c>
      <c r="BC4421" s="168"/>
      <c r="BD4421" s="165"/>
      <c r="BE4421" s="165"/>
      <c r="BF4421" s="165"/>
      <c r="BG4421" s="165"/>
      <c r="BH4421" s="165"/>
      <c r="BI4421" s="165"/>
      <c r="BJ4421" s="165"/>
      <c r="BK4421" s="165"/>
      <c r="BL4421" s="165"/>
      <c r="BM4421" s="165"/>
      <c r="BN4421" s="165"/>
      <c r="BO4421" s="165"/>
      <c r="BP4421" s="165"/>
      <c r="BQ4421" s="165"/>
      <c r="BS4421" s="6"/>
      <c r="BT4421" s="11"/>
      <c r="BU4421" s="6"/>
      <c r="BV4421" s="6"/>
    </row>
    <row r="4422" spans="1:74" ht="15.75" x14ac:dyDescent="0.25">
      <c r="A4422" s="52" t="s">
        <v>1422</v>
      </c>
      <c r="B4422" s="56"/>
      <c r="C4422" s="7" t="s">
        <v>118</v>
      </c>
      <c r="D4422" s="7" t="s">
        <v>6560</v>
      </c>
      <c r="E4422" s="7"/>
      <c r="F4422" s="64"/>
      <c r="G4422" s="6"/>
      <c r="H4422" s="6"/>
      <c r="I4422" s="10" t="s">
        <v>110</v>
      </c>
      <c r="J4422" s="11" t="s">
        <v>4121</v>
      </c>
      <c r="K4422" s="194" t="s">
        <v>510</v>
      </c>
      <c r="L4422" s="176"/>
      <c r="M4422" s="176">
        <v>1000</v>
      </c>
      <c r="N4422" s="80" t="s">
        <v>6856</v>
      </c>
      <c r="O4422" s="162"/>
      <c r="P4422" s="80" t="s">
        <v>4487</v>
      </c>
      <c r="Q4422" s="80"/>
      <c r="R4422" s="80"/>
      <c r="S4422" s="163"/>
      <c r="T4422" s="213"/>
      <c r="U4422" s="162"/>
      <c r="V4422" s="164"/>
      <c r="W4422" s="12" t="str">
        <f t="shared" si="895"/>
        <v>Mqtt1</v>
      </c>
      <c r="X4422" s="196" t="s">
        <v>10687</v>
      </c>
      <c r="Y4422" s="6" t="str">
        <f t="shared" si="888"/>
        <v>marpower/power-tag/fcu-owners-bath-hers-owners-state-room-ps</v>
      </c>
      <c r="Z4422" s="103" t="str" cm="1">
        <f t="array" ref="Z4422">IF(COUNTIF(N4422,"spare"),"","$."&amp;_xlfn.REGEXEXTRACT(J4422,"^PT\d+[FQ]\d+_(.*)", 2))</f>
        <v>$.Power_Factor_Phase_B</v>
      </c>
      <c r="AA4422" s="12">
        <f t="shared" si="892"/>
        <v>9</v>
      </c>
      <c r="AB4422" s="6" t="s">
        <v>195</v>
      </c>
      <c r="AC4422" s="103">
        <v>3080</v>
      </c>
      <c r="AJ4422" s="80"/>
      <c r="AK4422" s="113" t="s">
        <v>1426</v>
      </c>
      <c r="AN4422" s="80"/>
      <c r="AO4422" s="80"/>
      <c r="AP4422" s="80"/>
      <c r="AQ4422" s="80"/>
      <c r="AR4422" s="127"/>
      <c r="AS4422" s="80"/>
      <c r="AT4422" s="7"/>
      <c r="AU4422" s="7"/>
      <c r="AV4422" s="165"/>
      <c r="AW4422" s="166"/>
      <c r="AX4422" s="137"/>
      <c r="AY4422" s="147"/>
      <c r="AZ4422" s="167"/>
      <c r="BA4422" s="167"/>
      <c r="BB4422" s="147" t="str">
        <f t="shared" si="894"/>
        <v/>
      </c>
      <c r="BC4422" s="168"/>
      <c r="BD4422" s="165"/>
      <c r="BE4422" s="165"/>
      <c r="BF4422" s="165"/>
      <c r="BG4422" s="165"/>
      <c r="BH4422" s="165"/>
      <c r="BI4422" s="165"/>
      <c r="BJ4422" s="165"/>
      <c r="BK4422" s="165"/>
      <c r="BL4422" s="165"/>
      <c r="BM4422" s="165"/>
      <c r="BN4422" s="165"/>
      <c r="BO4422" s="165"/>
      <c r="BP4422" s="165"/>
      <c r="BQ4422" s="165"/>
      <c r="BS4422" s="6"/>
      <c r="BT4422" s="11"/>
      <c r="BU4422" s="6"/>
      <c r="BV4422" s="6"/>
    </row>
    <row r="4423" spans="1:74" ht="15.75" x14ac:dyDescent="0.25">
      <c r="A4423" s="52" t="s">
        <v>1422</v>
      </c>
      <c r="B4423" s="56"/>
      <c r="C4423" s="7" t="s">
        <v>118</v>
      </c>
      <c r="D4423" s="7" t="s">
        <v>6560</v>
      </c>
      <c r="E4423" s="7"/>
      <c r="F4423" s="64"/>
      <c r="G4423" s="6"/>
      <c r="H4423" s="6"/>
      <c r="I4423" s="10" t="s">
        <v>110</v>
      </c>
      <c r="J4423" s="11" t="s">
        <v>4122</v>
      </c>
      <c r="K4423" s="194" t="s">
        <v>510</v>
      </c>
      <c r="L4423" s="176"/>
      <c r="M4423" s="176">
        <v>1000</v>
      </c>
      <c r="N4423" s="80" t="s">
        <v>6856</v>
      </c>
      <c r="O4423" s="162"/>
      <c r="P4423" s="80" t="s">
        <v>4488</v>
      </c>
      <c r="Q4423" s="80"/>
      <c r="R4423" s="80"/>
      <c r="S4423" s="163"/>
      <c r="T4423" s="213"/>
      <c r="U4423" s="162"/>
      <c r="V4423" s="164"/>
      <c r="W4423" s="12" t="str">
        <f t="shared" si="895"/>
        <v>Mqtt1</v>
      </c>
      <c r="X4423" s="196" t="s">
        <v>10687</v>
      </c>
      <c r="Y4423" s="6" t="str">
        <f t="shared" si="888"/>
        <v>marpower/power-tag/fcu-owners-bath-hers-owners-state-room-ps</v>
      </c>
      <c r="Z4423" s="103" t="str" cm="1">
        <f t="array" ref="Z4423">IF(COUNTIF(N4423,"spare"),"","$."&amp;_xlfn.REGEXEXTRACT(J4423,"^PT\d+[FQ]\d+_(.*)", 2))</f>
        <v>$.Power_Factor_Phase_C</v>
      </c>
      <c r="AA4423" s="12">
        <f t="shared" si="892"/>
        <v>9</v>
      </c>
      <c r="AB4423" s="6" t="s">
        <v>195</v>
      </c>
      <c r="AC4423" s="103">
        <v>3082</v>
      </c>
      <c r="AJ4423" s="80"/>
      <c r="AK4423" s="113" t="s">
        <v>1426</v>
      </c>
      <c r="AN4423" s="80"/>
      <c r="AO4423" s="80"/>
      <c r="AP4423" s="80"/>
      <c r="AQ4423" s="80"/>
      <c r="AR4423" s="127"/>
      <c r="AS4423" s="80"/>
      <c r="AT4423" s="7"/>
      <c r="AU4423" s="7"/>
      <c r="AV4423" s="165"/>
      <c r="AW4423" s="166"/>
      <c r="AX4423" s="137"/>
      <c r="AY4423" s="147"/>
      <c r="AZ4423" s="167"/>
      <c r="BA4423" s="167"/>
      <c r="BB4423" s="147" t="str">
        <f t="shared" si="894"/>
        <v/>
      </c>
      <c r="BC4423" s="168"/>
      <c r="BD4423" s="165"/>
      <c r="BE4423" s="165"/>
      <c r="BF4423" s="165"/>
      <c r="BG4423" s="165"/>
      <c r="BH4423" s="165"/>
      <c r="BI4423" s="165"/>
      <c r="BJ4423" s="165"/>
      <c r="BK4423" s="165"/>
      <c r="BL4423" s="165"/>
      <c r="BM4423" s="165"/>
      <c r="BN4423" s="165"/>
      <c r="BO4423" s="165"/>
      <c r="BP4423" s="165"/>
      <c r="BQ4423" s="165"/>
      <c r="BS4423" s="6"/>
      <c r="BT4423" s="11"/>
      <c r="BU4423" s="6"/>
      <c r="BV4423" s="6"/>
    </row>
    <row r="4424" spans="1:74" ht="15.75" x14ac:dyDescent="0.25">
      <c r="A4424" s="52" t="s">
        <v>1422</v>
      </c>
      <c r="B4424" s="56"/>
      <c r="C4424" s="7" t="s">
        <v>118</v>
      </c>
      <c r="D4424" s="7" t="s">
        <v>6560</v>
      </c>
      <c r="E4424" s="7"/>
      <c r="F4424" s="64"/>
      <c r="G4424" s="6"/>
      <c r="H4424" s="6"/>
      <c r="I4424" s="10" t="s">
        <v>110</v>
      </c>
      <c r="J4424" s="11" t="s">
        <v>4123</v>
      </c>
      <c r="K4424" s="194" t="s">
        <v>510</v>
      </c>
      <c r="L4424" s="176"/>
      <c r="M4424" s="176">
        <v>1000</v>
      </c>
      <c r="N4424" s="80" t="s">
        <v>6856</v>
      </c>
      <c r="O4424" s="162"/>
      <c r="P4424" s="80" t="s">
        <v>4489</v>
      </c>
      <c r="Q4424" s="80"/>
      <c r="R4424" s="80"/>
      <c r="S4424" s="163"/>
      <c r="T4424" s="213"/>
      <c r="U4424" s="162"/>
      <c r="V4424" s="164"/>
      <c r="W4424" s="12" t="str">
        <f t="shared" si="895"/>
        <v>Mqtt1</v>
      </c>
      <c r="X4424" s="196" t="s">
        <v>10687</v>
      </c>
      <c r="Y4424" s="6" t="str">
        <f t="shared" si="888"/>
        <v>marpower/power-tag/fcu-owners-bath-hers-owners-state-room-ps</v>
      </c>
      <c r="Z4424" s="103" t="str" cm="1">
        <f t="array" ref="Z4424">IF(COUNTIF(N4424,"spare"),"","$."&amp;_xlfn.REGEXEXTRACT(J4424,"^PT\d+[FQ]\d+_(.*)", 2))</f>
        <v>$.Total_Power_Factor</v>
      </c>
      <c r="AA4424" s="12">
        <f t="shared" si="892"/>
        <v>9</v>
      </c>
      <c r="AB4424" s="6" t="s">
        <v>195</v>
      </c>
      <c r="AC4424" s="103">
        <v>3084</v>
      </c>
      <c r="AJ4424" s="80"/>
      <c r="AK4424" s="113" t="s">
        <v>1426</v>
      </c>
      <c r="AN4424" s="80"/>
      <c r="AO4424" s="80"/>
      <c r="AP4424" s="80"/>
      <c r="AQ4424" s="80"/>
      <c r="AR4424" s="127"/>
      <c r="AS4424" s="80"/>
      <c r="AT4424" s="7"/>
      <c r="AU4424" s="7"/>
      <c r="AV4424" s="165"/>
      <c r="AW4424" s="166"/>
      <c r="AX4424" s="137"/>
      <c r="AY4424" s="147"/>
      <c r="AZ4424" s="167"/>
      <c r="BA4424" s="167"/>
      <c r="BB4424" s="147" t="str">
        <f t="shared" si="894"/>
        <v/>
      </c>
      <c r="BC4424" s="168"/>
      <c r="BD4424" s="165"/>
      <c r="BE4424" s="165"/>
      <c r="BF4424" s="165"/>
      <c r="BG4424" s="165"/>
      <c r="BH4424" s="165"/>
      <c r="BI4424" s="165"/>
      <c r="BJ4424" s="165"/>
      <c r="BK4424" s="165"/>
      <c r="BL4424" s="165"/>
      <c r="BM4424" s="165"/>
      <c r="BN4424" s="165"/>
      <c r="BO4424" s="165"/>
      <c r="BP4424" s="165"/>
      <c r="BQ4424" s="165"/>
      <c r="BS4424" s="6"/>
      <c r="BT4424" s="11"/>
      <c r="BU4424" s="6"/>
      <c r="BV4424" s="6"/>
    </row>
    <row r="4425" spans="1:74" ht="15.75" x14ac:dyDescent="0.25">
      <c r="A4425" s="52" t="s">
        <v>1422</v>
      </c>
      <c r="B4425" s="56"/>
      <c r="C4425" s="7" t="s">
        <v>118</v>
      </c>
      <c r="D4425" s="7" t="s">
        <v>6560</v>
      </c>
      <c r="E4425" s="7"/>
      <c r="F4425" s="64"/>
      <c r="G4425" s="6"/>
      <c r="H4425" s="6"/>
      <c r="I4425" s="10" t="s">
        <v>110</v>
      </c>
      <c r="J4425" s="11" t="s">
        <v>4124</v>
      </c>
      <c r="K4425" s="194" t="s">
        <v>510</v>
      </c>
      <c r="L4425" s="176"/>
      <c r="M4425" s="176">
        <v>1000</v>
      </c>
      <c r="N4425" s="80" t="s">
        <v>6856</v>
      </c>
      <c r="O4425" s="162"/>
      <c r="P4425" s="80" t="s">
        <v>4490</v>
      </c>
      <c r="Q4425" s="80"/>
      <c r="R4425" s="80"/>
      <c r="S4425" s="163"/>
      <c r="T4425" s="213"/>
      <c r="U4425" s="162"/>
      <c r="V4425" s="164"/>
      <c r="W4425" s="12" t="str">
        <f t="shared" si="895"/>
        <v>Mqtt1</v>
      </c>
      <c r="X4425" s="196" t="s">
        <v>10688</v>
      </c>
      <c r="Y4425" s="6" t="str">
        <f t="shared" si="888"/>
        <v>marpower/power-tag/fcu-owners-bath-his-owners-state-room-sb</v>
      </c>
      <c r="Z4425" s="103" t="str" cm="1">
        <f t="array" ref="Z4425">IF(COUNTIF(N4425,"spare"),"","$."&amp;_xlfn.REGEXEXTRACT(J4425,"^PT\d+[FQ]\d+_(.*)", 2))</f>
        <v>$.RMS_Current_Phase_A</v>
      </c>
      <c r="AA4425" s="12">
        <f>AA4410+1</f>
        <v>10</v>
      </c>
      <c r="AB4425" s="6" t="s">
        <v>195</v>
      </c>
      <c r="AC4425" s="103">
        <v>3000</v>
      </c>
      <c r="AJ4425" s="80"/>
      <c r="AK4425" s="113" t="s">
        <v>1423</v>
      </c>
      <c r="AN4425" s="80"/>
      <c r="AO4425" s="80"/>
      <c r="AP4425" s="80"/>
      <c r="AQ4425" s="80"/>
      <c r="AR4425" s="127"/>
      <c r="AS4425" s="80"/>
      <c r="AT4425" s="7"/>
      <c r="AU4425" s="7"/>
      <c r="AV4425" s="165"/>
      <c r="AW4425" s="166"/>
      <c r="AX4425" s="137"/>
      <c r="AY4425" s="147"/>
      <c r="AZ4425" s="167"/>
      <c r="BA4425" s="167"/>
      <c r="BB4425" s="147" t="str">
        <f t="shared" ref="BB4425:BB4439" si="896">IF(ISNUMBER(AM4425),"1","")</f>
        <v/>
      </c>
      <c r="BC4425" s="168"/>
      <c r="BD4425" s="165"/>
      <c r="BE4425" s="165"/>
      <c r="BF4425" s="165"/>
      <c r="BG4425" s="165"/>
      <c r="BH4425" s="165"/>
      <c r="BI4425" s="165"/>
      <c r="BJ4425" s="165"/>
      <c r="BK4425" s="165"/>
      <c r="BL4425" s="165"/>
      <c r="BM4425" s="165"/>
      <c r="BN4425" s="165"/>
      <c r="BO4425" s="165"/>
      <c r="BP4425" s="165"/>
      <c r="BQ4425" s="165"/>
      <c r="BS4425" s="6"/>
      <c r="BT4425" s="11"/>
      <c r="BU4425" s="6"/>
      <c r="BV4425" s="6"/>
    </row>
    <row r="4426" spans="1:74" ht="15.75" x14ac:dyDescent="0.25">
      <c r="A4426" s="52" t="s">
        <v>1422</v>
      </c>
      <c r="B4426" s="56"/>
      <c r="C4426" s="7" t="s">
        <v>118</v>
      </c>
      <c r="D4426" s="7" t="s">
        <v>6560</v>
      </c>
      <c r="E4426" s="7"/>
      <c r="F4426" s="64"/>
      <c r="G4426" s="6"/>
      <c r="H4426" s="6"/>
      <c r="I4426" s="10" t="s">
        <v>110</v>
      </c>
      <c r="J4426" s="11" t="s">
        <v>4125</v>
      </c>
      <c r="K4426" s="194" t="s">
        <v>510</v>
      </c>
      <c r="L4426" s="176"/>
      <c r="M4426" s="176">
        <v>1000</v>
      </c>
      <c r="N4426" s="80" t="s">
        <v>6856</v>
      </c>
      <c r="O4426" s="162"/>
      <c r="P4426" s="80" t="s">
        <v>4491</v>
      </c>
      <c r="Q4426" s="80"/>
      <c r="R4426" s="80"/>
      <c r="S4426" s="163"/>
      <c r="T4426" s="213"/>
      <c r="U4426" s="162"/>
      <c r="V4426" s="164"/>
      <c r="W4426" s="12" t="str">
        <f t="shared" si="895"/>
        <v>Mqtt1</v>
      </c>
      <c r="X4426" s="196" t="s">
        <v>10688</v>
      </c>
      <c r="Y4426" s="6" t="str">
        <f t="shared" si="888"/>
        <v>marpower/power-tag/fcu-owners-bath-his-owners-state-room-sb</v>
      </c>
      <c r="Z4426" s="103" t="str" cm="1">
        <f t="array" ref="Z4426">IF(COUNTIF(N4426,"spare"),"","$."&amp;_xlfn.REGEXEXTRACT(J4426,"^PT\d+[FQ]\d+_(.*)", 2))</f>
        <v>$.RMS_Current_Phase_B</v>
      </c>
      <c r="AA4426" s="12">
        <f t="shared" si="892"/>
        <v>10</v>
      </c>
      <c r="AB4426" s="6" t="s">
        <v>195</v>
      </c>
      <c r="AC4426" s="103">
        <v>3002</v>
      </c>
      <c r="AJ4426" s="80"/>
      <c r="AK4426" s="113" t="s">
        <v>1423</v>
      </c>
      <c r="AN4426" s="80"/>
      <c r="AO4426" s="80"/>
      <c r="AP4426" s="80"/>
      <c r="AQ4426" s="80"/>
      <c r="AR4426" s="127"/>
      <c r="AS4426" s="80"/>
      <c r="AT4426" s="7"/>
      <c r="AU4426" s="7"/>
      <c r="AV4426" s="165"/>
      <c r="AW4426" s="166"/>
      <c r="AX4426" s="137"/>
      <c r="AY4426" s="147"/>
      <c r="AZ4426" s="167"/>
      <c r="BA4426" s="167"/>
      <c r="BB4426" s="147" t="str">
        <f t="shared" si="896"/>
        <v/>
      </c>
      <c r="BC4426" s="168"/>
      <c r="BD4426" s="165"/>
      <c r="BE4426" s="165"/>
      <c r="BF4426" s="165"/>
      <c r="BG4426" s="165"/>
      <c r="BH4426" s="165"/>
      <c r="BI4426" s="165"/>
      <c r="BJ4426" s="165"/>
      <c r="BK4426" s="165"/>
      <c r="BL4426" s="165"/>
      <c r="BM4426" s="165"/>
      <c r="BN4426" s="165"/>
      <c r="BO4426" s="165"/>
      <c r="BP4426" s="165"/>
      <c r="BQ4426" s="165"/>
      <c r="BS4426" s="6"/>
      <c r="BT4426" s="11"/>
      <c r="BU4426" s="6"/>
      <c r="BV4426" s="6"/>
    </row>
    <row r="4427" spans="1:74" ht="15.75" x14ac:dyDescent="0.25">
      <c r="A4427" s="52" t="s">
        <v>1422</v>
      </c>
      <c r="B4427" s="56"/>
      <c r="C4427" s="7" t="s">
        <v>118</v>
      </c>
      <c r="D4427" s="7" t="s">
        <v>6560</v>
      </c>
      <c r="E4427" s="7"/>
      <c r="F4427" s="64"/>
      <c r="G4427" s="6"/>
      <c r="H4427" s="6"/>
      <c r="I4427" s="10" t="s">
        <v>110</v>
      </c>
      <c r="J4427" s="11" t="s">
        <v>4126</v>
      </c>
      <c r="K4427" s="194" t="s">
        <v>510</v>
      </c>
      <c r="L4427" s="176"/>
      <c r="M4427" s="176">
        <v>1000</v>
      </c>
      <c r="N4427" s="80" t="s">
        <v>6856</v>
      </c>
      <c r="O4427" s="162"/>
      <c r="P4427" s="80" t="s">
        <v>4492</v>
      </c>
      <c r="Q4427" s="80"/>
      <c r="R4427" s="80"/>
      <c r="S4427" s="163"/>
      <c r="T4427" s="213"/>
      <c r="U4427" s="162"/>
      <c r="V4427" s="164"/>
      <c r="W4427" s="12" t="str">
        <f t="shared" si="895"/>
        <v>Mqtt1</v>
      </c>
      <c r="X4427" s="196" t="s">
        <v>10688</v>
      </c>
      <c r="Y4427" s="6" t="str">
        <f t="shared" ref="Y4427:Y4490" si="897">LOWER(_xlfn.CONCAT("marpower/",SUBSTITUTE(SUBSTITUTE("power-tag/" &amp; X4427," ","-"),"_","-")))</f>
        <v>marpower/power-tag/fcu-owners-bath-his-owners-state-room-sb</v>
      </c>
      <c r="Z4427" s="103" t="str" cm="1">
        <f t="array" ref="Z4427">IF(COUNTIF(N4427,"spare"),"","$."&amp;_xlfn.REGEXEXTRACT(J4427,"^PT\d+[FQ]\d+_(.*)", 2))</f>
        <v>$.RMS_Current_Phase_C</v>
      </c>
      <c r="AA4427" s="12">
        <f t="shared" si="892"/>
        <v>10</v>
      </c>
      <c r="AB4427" s="6" t="s">
        <v>195</v>
      </c>
      <c r="AC4427" s="103">
        <v>3004</v>
      </c>
      <c r="AJ4427" s="80"/>
      <c r="AK4427" s="113" t="s">
        <v>1423</v>
      </c>
      <c r="AN4427" s="80"/>
      <c r="AO4427" s="80"/>
      <c r="AP4427" s="80"/>
      <c r="AQ4427" s="80"/>
      <c r="AR4427" s="127"/>
      <c r="AS4427" s="80"/>
      <c r="AT4427" s="7"/>
      <c r="AU4427" s="7"/>
      <c r="AV4427" s="165"/>
      <c r="AW4427" s="166"/>
      <c r="AX4427" s="137"/>
      <c r="AY4427" s="147"/>
      <c r="AZ4427" s="167"/>
      <c r="BA4427" s="167"/>
      <c r="BB4427" s="147" t="str">
        <f t="shared" si="896"/>
        <v/>
      </c>
      <c r="BC4427" s="168"/>
      <c r="BD4427" s="165"/>
      <c r="BE4427" s="165"/>
      <c r="BF4427" s="165"/>
      <c r="BG4427" s="165"/>
      <c r="BH4427" s="165"/>
      <c r="BI4427" s="165"/>
      <c r="BJ4427" s="165"/>
      <c r="BK4427" s="165"/>
      <c r="BL4427" s="165"/>
      <c r="BM4427" s="165"/>
      <c r="BN4427" s="165"/>
      <c r="BO4427" s="165"/>
      <c r="BP4427" s="165"/>
      <c r="BQ4427" s="165"/>
      <c r="BS4427" s="6"/>
      <c r="BT4427" s="11"/>
      <c r="BU4427" s="6"/>
      <c r="BV4427" s="6"/>
    </row>
    <row r="4428" spans="1:74" ht="15.75" x14ac:dyDescent="0.25">
      <c r="A4428" s="52" t="s">
        <v>1422</v>
      </c>
      <c r="B4428" s="56"/>
      <c r="C4428" s="7" t="s">
        <v>118</v>
      </c>
      <c r="D4428" s="7" t="s">
        <v>6560</v>
      </c>
      <c r="E4428" s="7"/>
      <c r="F4428" s="64"/>
      <c r="G4428" s="6"/>
      <c r="H4428" s="6"/>
      <c r="I4428" s="10" t="s">
        <v>110</v>
      </c>
      <c r="J4428" s="11" t="s">
        <v>4127</v>
      </c>
      <c r="K4428" s="194" t="s">
        <v>510</v>
      </c>
      <c r="L4428" s="176"/>
      <c r="M4428" s="176">
        <v>1000</v>
      </c>
      <c r="N4428" s="80" t="s">
        <v>6856</v>
      </c>
      <c r="O4428" s="162"/>
      <c r="P4428" s="80" t="s">
        <v>4493</v>
      </c>
      <c r="Q4428" s="80"/>
      <c r="R4428" s="80"/>
      <c r="S4428" s="163"/>
      <c r="T4428" s="213"/>
      <c r="U4428" s="162"/>
      <c r="V4428" s="164"/>
      <c r="W4428" s="12" t="str">
        <f t="shared" si="895"/>
        <v>Mqtt1</v>
      </c>
      <c r="X4428" s="196" t="s">
        <v>10688</v>
      </c>
      <c r="Y4428" s="6" t="str">
        <f t="shared" si="897"/>
        <v>marpower/power-tag/fcu-owners-bath-his-owners-state-room-sb</v>
      </c>
      <c r="Z4428" s="103" t="str" cm="1">
        <f t="array" ref="Z4428">IF(COUNTIF(N4428,"spare"),"","$."&amp;_xlfn.REGEXEXTRACT(J4428,"^PT\d+[FQ]\d+_(.*)", 2))</f>
        <v>$.RMS_Current_Phase_Neut</v>
      </c>
      <c r="AA4428" s="12">
        <f t="shared" si="892"/>
        <v>10</v>
      </c>
      <c r="AB4428" s="6" t="s">
        <v>195</v>
      </c>
      <c r="AC4428" s="103">
        <v>3006</v>
      </c>
      <c r="AJ4428" s="80"/>
      <c r="AK4428" s="113" t="s">
        <v>1423</v>
      </c>
      <c r="AN4428" s="80"/>
      <c r="AO4428" s="80"/>
      <c r="AP4428" s="80"/>
      <c r="AQ4428" s="80"/>
      <c r="AR4428" s="127"/>
      <c r="AS4428" s="80"/>
      <c r="AT4428" s="7"/>
      <c r="AU4428" s="7"/>
      <c r="AV4428" s="165"/>
      <c r="AW4428" s="166"/>
      <c r="AX4428" s="137"/>
      <c r="AY4428" s="147"/>
      <c r="AZ4428" s="167"/>
      <c r="BA4428" s="167"/>
      <c r="BB4428" s="147" t="str">
        <f t="shared" si="896"/>
        <v/>
      </c>
      <c r="BC4428" s="168"/>
      <c r="BD4428" s="165"/>
      <c r="BE4428" s="165"/>
      <c r="BF4428" s="165"/>
      <c r="BG4428" s="165"/>
      <c r="BH4428" s="165"/>
      <c r="BI4428" s="165"/>
      <c r="BJ4428" s="165"/>
      <c r="BK4428" s="165"/>
      <c r="BL4428" s="165"/>
      <c r="BM4428" s="165"/>
      <c r="BN4428" s="165"/>
      <c r="BO4428" s="165"/>
      <c r="BP4428" s="165"/>
      <c r="BQ4428" s="165"/>
      <c r="BS4428" s="6"/>
      <c r="BT4428" s="11"/>
      <c r="BU4428" s="6"/>
      <c r="BV4428" s="6"/>
    </row>
    <row r="4429" spans="1:74" ht="15.75" x14ac:dyDescent="0.25">
      <c r="A4429" s="52" t="s">
        <v>1422</v>
      </c>
      <c r="B4429" s="56"/>
      <c r="C4429" s="7" t="s">
        <v>118</v>
      </c>
      <c r="D4429" s="7" t="s">
        <v>6560</v>
      </c>
      <c r="E4429" s="7"/>
      <c r="F4429" s="64"/>
      <c r="G4429" s="6"/>
      <c r="H4429" s="6"/>
      <c r="I4429" s="10" t="s">
        <v>110</v>
      </c>
      <c r="J4429" s="11" t="s">
        <v>8385</v>
      </c>
      <c r="K4429" s="194" t="s">
        <v>510</v>
      </c>
      <c r="L4429" s="176"/>
      <c r="M4429" s="176">
        <v>1000</v>
      </c>
      <c r="N4429" s="80" t="s">
        <v>6856</v>
      </c>
      <c r="O4429" s="162"/>
      <c r="P4429" s="80" t="s">
        <v>4494</v>
      </c>
      <c r="Q4429" s="80"/>
      <c r="R4429" s="80"/>
      <c r="S4429" s="163"/>
      <c r="T4429" s="213"/>
      <c r="U4429" s="162"/>
      <c r="V4429" s="164"/>
      <c r="W4429" s="12" t="str">
        <f t="shared" si="895"/>
        <v>Mqtt1</v>
      </c>
      <c r="X4429" s="196" t="s">
        <v>10688</v>
      </c>
      <c r="Y4429" s="6" t="str">
        <f t="shared" si="897"/>
        <v>marpower/power-tag/fcu-owners-bath-his-owners-state-room-sb</v>
      </c>
      <c r="Z4429" s="103" t="str" cm="1">
        <f t="array" ref="Z4429">IF(COUNTIF(N4429,"spare"),"","$."&amp;_xlfn.REGEXEXTRACT(J4429,"^PT\d+[FQ]\d+_(.*)", 2))</f>
        <v>$.RMS_Voltage_A_N</v>
      </c>
      <c r="AA4429" s="12">
        <f t="shared" si="892"/>
        <v>10</v>
      </c>
      <c r="AB4429" s="6" t="s">
        <v>195</v>
      </c>
      <c r="AC4429" s="103">
        <v>3028</v>
      </c>
      <c r="AJ4429" s="80"/>
      <c r="AK4429" s="113" t="s">
        <v>1424</v>
      </c>
      <c r="AN4429" s="80"/>
      <c r="AO4429" s="80"/>
      <c r="AP4429" s="80"/>
      <c r="AQ4429" s="80"/>
      <c r="AR4429" s="127"/>
      <c r="AS4429" s="80"/>
      <c r="AT4429" s="7"/>
      <c r="AU4429" s="7"/>
      <c r="AV4429" s="165"/>
      <c r="AW4429" s="166"/>
      <c r="AX4429" s="137"/>
      <c r="AY4429" s="147"/>
      <c r="AZ4429" s="167"/>
      <c r="BA4429" s="167"/>
      <c r="BB4429" s="147" t="str">
        <f t="shared" si="896"/>
        <v/>
      </c>
      <c r="BC4429" s="168"/>
      <c r="BD4429" s="165"/>
      <c r="BE4429" s="165"/>
      <c r="BF4429" s="165"/>
      <c r="BG4429" s="165"/>
      <c r="BH4429" s="165"/>
      <c r="BI4429" s="165"/>
      <c r="BJ4429" s="165"/>
      <c r="BK4429" s="165"/>
      <c r="BL4429" s="165"/>
      <c r="BM4429" s="165"/>
      <c r="BN4429" s="165"/>
      <c r="BO4429" s="165"/>
      <c r="BP4429" s="165"/>
      <c r="BQ4429" s="165"/>
      <c r="BS4429" s="6"/>
      <c r="BT4429" s="11"/>
      <c r="BU4429" s="6"/>
      <c r="BV4429" s="6"/>
    </row>
    <row r="4430" spans="1:74" ht="15.75" x14ac:dyDescent="0.25">
      <c r="A4430" s="52" t="s">
        <v>1422</v>
      </c>
      <c r="B4430" s="56"/>
      <c r="C4430" s="7" t="s">
        <v>118</v>
      </c>
      <c r="D4430" s="7" t="s">
        <v>6560</v>
      </c>
      <c r="E4430" s="7"/>
      <c r="F4430" s="64"/>
      <c r="G4430" s="6"/>
      <c r="H4430" s="6"/>
      <c r="I4430" s="10" t="s">
        <v>110</v>
      </c>
      <c r="J4430" s="11" t="s">
        <v>8562</v>
      </c>
      <c r="K4430" s="194" t="s">
        <v>510</v>
      </c>
      <c r="L4430" s="176"/>
      <c r="M4430" s="176">
        <v>1000</v>
      </c>
      <c r="N4430" s="80" t="s">
        <v>6856</v>
      </c>
      <c r="O4430" s="162"/>
      <c r="P4430" s="80" t="s">
        <v>4495</v>
      </c>
      <c r="Q4430" s="80"/>
      <c r="R4430" s="80"/>
      <c r="S4430" s="163"/>
      <c r="T4430" s="213"/>
      <c r="U4430" s="162"/>
      <c r="V4430" s="164"/>
      <c r="W4430" s="12" t="str">
        <f t="shared" si="895"/>
        <v>Mqtt1</v>
      </c>
      <c r="X4430" s="196" t="s">
        <v>10688</v>
      </c>
      <c r="Y4430" s="6" t="str">
        <f t="shared" si="897"/>
        <v>marpower/power-tag/fcu-owners-bath-his-owners-state-room-sb</v>
      </c>
      <c r="Z4430" s="103" t="str" cm="1">
        <f t="array" ref="Z4430">IF(COUNTIF(N4430,"spare"),"","$."&amp;_xlfn.REGEXEXTRACT(J4430,"^PT\d+[FQ]\d+_(.*)", 2))</f>
        <v>$.RMS_Voltage_B_N</v>
      </c>
      <c r="AA4430" s="12">
        <f t="shared" si="892"/>
        <v>10</v>
      </c>
      <c r="AB4430" s="6" t="s">
        <v>195</v>
      </c>
      <c r="AC4430" s="103">
        <v>3030</v>
      </c>
      <c r="AJ4430" s="80"/>
      <c r="AK4430" s="113" t="s">
        <v>1424</v>
      </c>
      <c r="AN4430" s="80"/>
      <c r="AO4430" s="80"/>
      <c r="AP4430" s="80"/>
      <c r="AQ4430" s="80"/>
      <c r="AR4430" s="127"/>
      <c r="AS4430" s="80"/>
      <c r="AT4430" s="7"/>
      <c r="AU4430" s="7"/>
      <c r="AV4430" s="165"/>
      <c r="AW4430" s="166"/>
      <c r="AX4430" s="137"/>
      <c r="AY4430" s="147"/>
      <c r="AZ4430" s="167"/>
      <c r="BA4430" s="167"/>
      <c r="BB4430" s="147" t="str">
        <f t="shared" si="896"/>
        <v/>
      </c>
      <c r="BC4430" s="168"/>
      <c r="BD4430" s="165"/>
      <c r="BE4430" s="165"/>
      <c r="BF4430" s="165"/>
      <c r="BG4430" s="165"/>
      <c r="BH4430" s="165"/>
      <c r="BI4430" s="165"/>
      <c r="BJ4430" s="165"/>
      <c r="BK4430" s="165"/>
      <c r="BL4430" s="165"/>
      <c r="BM4430" s="165"/>
      <c r="BN4430" s="165"/>
      <c r="BO4430" s="165"/>
      <c r="BP4430" s="165"/>
      <c r="BQ4430" s="165"/>
      <c r="BS4430" s="6"/>
      <c r="BT4430" s="11"/>
      <c r="BU4430" s="6"/>
      <c r="BV4430" s="6"/>
    </row>
    <row r="4431" spans="1:74" ht="15.75" x14ac:dyDescent="0.25">
      <c r="A4431" s="52" t="s">
        <v>1422</v>
      </c>
      <c r="B4431" s="56"/>
      <c r="C4431" s="7" t="s">
        <v>118</v>
      </c>
      <c r="D4431" s="7" t="s">
        <v>6560</v>
      </c>
      <c r="E4431" s="7"/>
      <c r="F4431" s="64"/>
      <c r="G4431" s="6"/>
      <c r="H4431" s="6"/>
      <c r="I4431" s="10" t="s">
        <v>110</v>
      </c>
      <c r="J4431" s="11" t="s">
        <v>8739</v>
      </c>
      <c r="K4431" s="194" t="s">
        <v>510</v>
      </c>
      <c r="L4431" s="176"/>
      <c r="M4431" s="176">
        <v>1000</v>
      </c>
      <c r="N4431" s="80" t="s">
        <v>6856</v>
      </c>
      <c r="O4431" s="162"/>
      <c r="P4431" s="80" t="s">
        <v>4496</v>
      </c>
      <c r="Q4431" s="80"/>
      <c r="R4431" s="80"/>
      <c r="S4431" s="163"/>
      <c r="T4431" s="213"/>
      <c r="U4431" s="162"/>
      <c r="V4431" s="164"/>
      <c r="W4431" s="12" t="str">
        <f t="shared" si="895"/>
        <v>Mqtt1</v>
      </c>
      <c r="X4431" s="196" t="s">
        <v>10688</v>
      </c>
      <c r="Y4431" s="6" t="str">
        <f t="shared" si="897"/>
        <v>marpower/power-tag/fcu-owners-bath-his-owners-state-room-sb</v>
      </c>
      <c r="Z4431" s="103" t="str" cm="1">
        <f t="array" ref="Z4431">IF(COUNTIF(N4431,"spare"),"","$."&amp;_xlfn.REGEXEXTRACT(J4431,"^PT\d+[FQ]\d+_(.*)", 2))</f>
        <v>$.RMS_Voltage_C_N</v>
      </c>
      <c r="AA4431" s="12">
        <f t="shared" si="892"/>
        <v>10</v>
      </c>
      <c r="AB4431" s="6" t="s">
        <v>195</v>
      </c>
      <c r="AC4431" s="103">
        <v>3032</v>
      </c>
      <c r="AJ4431" s="80"/>
      <c r="AK4431" s="113" t="s">
        <v>1424</v>
      </c>
      <c r="AN4431" s="80"/>
      <c r="AO4431" s="80"/>
      <c r="AP4431" s="80"/>
      <c r="AQ4431" s="80"/>
      <c r="AR4431" s="127"/>
      <c r="AS4431" s="80"/>
      <c r="AT4431" s="7"/>
      <c r="AU4431" s="7"/>
      <c r="AV4431" s="165"/>
      <c r="AW4431" s="166"/>
      <c r="AX4431" s="137"/>
      <c r="AY4431" s="147"/>
      <c r="AZ4431" s="167"/>
      <c r="BA4431" s="167"/>
      <c r="BB4431" s="147" t="str">
        <f t="shared" si="896"/>
        <v/>
      </c>
      <c r="BC4431" s="168"/>
      <c r="BD4431" s="165"/>
      <c r="BE4431" s="165"/>
      <c r="BF4431" s="165"/>
      <c r="BG4431" s="165"/>
      <c r="BH4431" s="165"/>
      <c r="BI4431" s="165"/>
      <c r="BJ4431" s="165"/>
      <c r="BK4431" s="165"/>
      <c r="BL4431" s="165"/>
      <c r="BM4431" s="165"/>
      <c r="BN4431" s="165"/>
      <c r="BO4431" s="165"/>
      <c r="BP4431" s="165"/>
      <c r="BQ4431" s="165"/>
      <c r="BS4431" s="6"/>
      <c r="BT4431" s="11"/>
      <c r="BU4431" s="6"/>
      <c r="BV4431" s="6"/>
    </row>
    <row r="4432" spans="1:74" ht="15.75" x14ac:dyDescent="0.25">
      <c r="A4432" s="52" t="s">
        <v>1422</v>
      </c>
      <c r="B4432" s="56"/>
      <c r="C4432" s="7" t="s">
        <v>118</v>
      </c>
      <c r="D4432" s="7" t="s">
        <v>6560</v>
      </c>
      <c r="E4432" s="7"/>
      <c r="F4432" s="64"/>
      <c r="G4432" s="6"/>
      <c r="H4432" s="6"/>
      <c r="I4432" s="10" t="s">
        <v>110</v>
      </c>
      <c r="J4432" s="11" t="s">
        <v>4128</v>
      </c>
      <c r="K4432" s="194" t="s">
        <v>510</v>
      </c>
      <c r="L4432" s="176"/>
      <c r="M4432" s="176">
        <v>1000</v>
      </c>
      <c r="N4432" s="80" t="s">
        <v>6856</v>
      </c>
      <c r="O4432" s="162"/>
      <c r="P4432" s="80" t="s">
        <v>4497</v>
      </c>
      <c r="Q4432" s="80"/>
      <c r="R4432" s="80"/>
      <c r="S4432" s="163"/>
      <c r="T4432" s="213"/>
      <c r="U4432" s="162"/>
      <c r="V4432" s="164"/>
      <c r="W4432" s="12" t="str">
        <f t="shared" si="895"/>
        <v>Mqtt1</v>
      </c>
      <c r="X4432" s="196" t="s">
        <v>10688</v>
      </c>
      <c r="Y4432" s="6" t="str">
        <f t="shared" si="897"/>
        <v>marpower/power-tag/fcu-owners-bath-his-owners-state-room-sb</v>
      </c>
      <c r="Z4432" s="103" t="str" cm="1">
        <f t="array" ref="Z4432">IF(COUNTIF(N4432,"spare"),"","$."&amp;_xlfn.REGEXEXTRACT(J4432,"^PT\d+[FQ]\d+_(.*)", 2))</f>
        <v>$.Active_Power_Phase_A</v>
      </c>
      <c r="AA4432" s="12">
        <f t="shared" si="892"/>
        <v>10</v>
      </c>
      <c r="AB4432" s="6" t="s">
        <v>195</v>
      </c>
      <c r="AC4432" s="103">
        <v>3054</v>
      </c>
      <c r="AJ4432" s="80"/>
      <c r="AK4432" s="113" t="s">
        <v>1425</v>
      </c>
      <c r="AN4432" s="80"/>
      <c r="AO4432" s="80"/>
      <c r="AP4432" s="80"/>
      <c r="AQ4432" s="80"/>
      <c r="AR4432" s="127"/>
      <c r="AS4432" s="80"/>
      <c r="AT4432" s="7"/>
      <c r="AU4432" s="7"/>
      <c r="AV4432" s="165"/>
      <c r="AW4432" s="166"/>
      <c r="AX4432" s="137"/>
      <c r="AY4432" s="147"/>
      <c r="AZ4432" s="167"/>
      <c r="BA4432" s="167"/>
      <c r="BB4432" s="147" t="str">
        <f t="shared" si="896"/>
        <v/>
      </c>
      <c r="BC4432" s="168"/>
      <c r="BD4432" s="165"/>
      <c r="BE4432" s="165"/>
      <c r="BF4432" s="165"/>
      <c r="BG4432" s="165"/>
      <c r="BH4432" s="165"/>
      <c r="BI4432" s="165"/>
      <c r="BJ4432" s="165"/>
      <c r="BK4432" s="165"/>
      <c r="BL4432" s="165"/>
      <c r="BM4432" s="165"/>
      <c r="BN4432" s="165"/>
      <c r="BO4432" s="165"/>
      <c r="BP4432" s="165"/>
      <c r="BQ4432" s="165"/>
      <c r="BS4432" s="6"/>
      <c r="BT4432" s="11"/>
      <c r="BU4432" s="6"/>
      <c r="BV4432" s="6"/>
    </row>
    <row r="4433" spans="1:74" ht="15.75" x14ac:dyDescent="0.25">
      <c r="A4433" s="52" t="s">
        <v>1422</v>
      </c>
      <c r="B4433" s="56"/>
      <c r="C4433" s="7" t="s">
        <v>118</v>
      </c>
      <c r="D4433" s="7" t="s">
        <v>6560</v>
      </c>
      <c r="E4433" s="7"/>
      <c r="F4433" s="64"/>
      <c r="G4433" s="6"/>
      <c r="H4433" s="6"/>
      <c r="I4433" s="10" t="s">
        <v>110</v>
      </c>
      <c r="J4433" s="11" t="s">
        <v>4129</v>
      </c>
      <c r="K4433" s="194" t="s">
        <v>510</v>
      </c>
      <c r="L4433" s="176"/>
      <c r="M4433" s="176">
        <v>1000</v>
      </c>
      <c r="N4433" s="80" t="s">
        <v>6856</v>
      </c>
      <c r="O4433" s="162"/>
      <c r="P4433" s="80" t="s">
        <v>4498</v>
      </c>
      <c r="Q4433" s="80"/>
      <c r="R4433" s="80"/>
      <c r="S4433" s="163"/>
      <c r="T4433" s="213"/>
      <c r="U4433" s="162"/>
      <c r="V4433" s="164"/>
      <c r="W4433" s="12" t="str">
        <f t="shared" si="895"/>
        <v>Mqtt1</v>
      </c>
      <c r="X4433" s="196" t="s">
        <v>10688</v>
      </c>
      <c r="Y4433" s="6" t="str">
        <f t="shared" si="897"/>
        <v>marpower/power-tag/fcu-owners-bath-his-owners-state-room-sb</v>
      </c>
      <c r="Z4433" s="103" t="str" cm="1">
        <f t="array" ref="Z4433">IF(COUNTIF(N4433,"spare"),"","$."&amp;_xlfn.REGEXEXTRACT(J4433,"^PT\d+[FQ]\d+_(.*)", 2))</f>
        <v>$.Active_Power_Phase_B</v>
      </c>
      <c r="AA4433" s="12">
        <f t="shared" si="892"/>
        <v>10</v>
      </c>
      <c r="AB4433" s="6" t="s">
        <v>195</v>
      </c>
      <c r="AC4433" s="103">
        <v>3056</v>
      </c>
      <c r="AJ4433" s="80"/>
      <c r="AK4433" s="113" t="s">
        <v>1425</v>
      </c>
      <c r="AN4433" s="80"/>
      <c r="AO4433" s="80"/>
      <c r="AP4433" s="80"/>
      <c r="AQ4433" s="80"/>
      <c r="AR4433" s="127"/>
      <c r="AS4433" s="80"/>
      <c r="AT4433" s="7"/>
      <c r="AU4433" s="7"/>
      <c r="AV4433" s="165"/>
      <c r="AW4433" s="166"/>
      <c r="AX4433" s="137"/>
      <c r="AY4433" s="147"/>
      <c r="AZ4433" s="167"/>
      <c r="BA4433" s="167"/>
      <c r="BB4433" s="147" t="str">
        <f t="shared" si="896"/>
        <v/>
      </c>
      <c r="BC4433" s="168"/>
      <c r="BD4433" s="165"/>
      <c r="BE4433" s="165"/>
      <c r="BF4433" s="165"/>
      <c r="BG4433" s="165"/>
      <c r="BH4433" s="165"/>
      <c r="BI4433" s="165"/>
      <c r="BJ4433" s="165"/>
      <c r="BK4433" s="165"/>
      <c r="BL4433" s="165"/>
      <c r="BM4433" s="165"/>
      <c r="BN4433" s="165"/>
      <c r="BO4433" s="165"/>
      <c r="BP4433" s="165"/>
      <c r="BQ4433" s="165"/>
      <c r="BS4433" s="6"/>
      <c r="BT4433" s="11"/>
      <c r="BU4433" s="6"/>
      <c r="BV4433" s="6"/>
    </row>
    <row r="4434" spans="1:74" ht="15.75" x14ac:dyDescent="0.25">
      <c r="A4434" s="52" t="s">
        <v>1422</v>
      </c>
      <c r="B4434" s="56"/>
      <c r="C4434" s="7" t="s">
        <v>118</v>
      </c>
      <c r="D4434" s="7" t="s">
        <v>6560</v>
      </c>
      <c r="E4434" s="7"/>
      <c r="F4434" s="64"/>
      <c r="G4434" s="6"/>
      <c r="H4434" s="6"/>
      <c r="I4434" s="10" t="s">
        <v>110</v>
      </c>
      <c r="J4434" s="11" t="s">
        <v>4130</v>
      </c>
      <c r="K4434" s="194" t="s">
        <v>510</v>
      </c>
      <c r="L4434" s="176"/>
      <c r="M4434" s="176">
        <v>1000</v>
      </c>
      <c r="N4434" s="80" t="s">
        <v>6856</v>
      </c>
      <c r="O4434" s="162"/>
      <c r="P4434" s="80" t="s">
        <v>4499</v>
      </c>
      <c r="Q4434" s="80"/>
      <c r="R4434" s="80"/>
      <c r="S4434" s="163"/>
      <c r="T4434" s="213"/>
      <c r="U4434" s="162"/>
      <c r="V4434" s="164"/>
      <c r="W4434" s="12" t="str">
        <f t="shared" si="895"/>
        <v>Mqtt1</v>
      </c>
      <c r="X4434" s="196" t="s">
        <v>10688</v>
      </c>
      <c r="Y4434" s="6" t="str">
        <f t="shared" si="897"/>
        <v>marpower/power-tag/fcu-owners-bath-his-owners-state-room-sb</v>
      </c>
      <c r="Z4434" s="103" t="str" cm="1">
        <f t="array" ref="Z4434">IF(COUNTIF(N4434,"spare"),"","$."&amp;_xlfn.REGEXEXTRACT(J4434,"^PT\d+[FQ]\d+_(.*)", 2))</f>
        <v>$.Active_Power_Phase_C</v>
      </c>
      <c r="AA4434" s="12">
        <f t="shared" si="892"/>
        <v>10</v>
      </c>
      <c r="AB4434" s="6" t="s">
        <v>195</v>
      </c>
      <c r="AC4434" s="103">
        <v>3058</v>
      </c>
      <c r="AJ4434" s="80"/>
      <c r="AK4434" s="113" t="s">
        <v>1425</v>
      </c>
      <c r="AN4434" s="80"/>
      <c r="AO4434" s="80"/>
      <c r="AP4434" s="80"/>
      <c r="AQ4434" s="80"/>
      <c r="AR4434" s="127"/>
      <c r="AS4434" s="80"/>
      <c r="AT4434" s="7"/>
      <c r="AU4434" s="7"/>
      <c r="AV4434" s="165"/>
      <c r="AW4434" s="166"/>
      <c r="AX4434" s="137"/>
      <c r="AY4434" s="147"/>
      <c r="AZ4434" s="167"/>
      <c r="BA4434" s="167"/>
      <c r="BB4434" s="147" t="str">
        <f t="shared" si="896"/>
        <v/>
      </c>
      <c r="BC4434" s="168"/>
      <c r="BD4434" s="165"/>
      <c r="BE4434" s="165"/>
      <c r="BF4434" s="165"/>
      <c r="BG4434" s="165"/>
      <c r="BH4434" s="165"/>
      <c r="BI4434" s="165"/>
      <c r="BJ4434" s="165"/>
      <c r="BK4434" s="165"/>
      <c r="BL4434" s="165"/>
      <c r="BM4434" s="165"/>
      <c r="BN4434" s="165"/>
      <c r="BO4434" s="165"/>
      <c r="BP4434" s="165"/>
      <c r="BQ4434" s="165"/>
      <c r="BS4434" s="6"/>
      <c r="BT4434" s="11"/>
      <c r="BU4434" s="6"/>
      <c r="BV4434" s="6"/>
    </row>
    <row r="4435" spans="1:74" ht="15.75" x14ac:dyDescent="0.25">
      <c r="A4435" s="52" t="s">
        <v>1422</v>
      </c>
      <c r="B4435" s="56"/>
      <c r="C4435" s="7" t="s">
        <v>118</v>
      </c>
      <c r="D4435" s="7" t="s">
        <v>6560</v>
      </c>
      <c r="E4435" s="7"/>
      <c r="F4435" s="64"/>
      <c r="G4435" s="6"/>
      <c r="H4435" s="6"/>
      <c r="I4435" s="10" t="s">
        <v>110</v>
      </c>
      <c r="J4435" s="11" t="s">
        <v>4131</v>
      </c>
      <c r="K4435" s="194" t="s">
        <v>510</v>
      </c>
      <c r="L4435" s="176"/>
      <c r="M4435" s="176">
        <v>1000</v>
      </c>
      <c r="N4435" s="80" t="s">
        <v>6856</v>
      </c>
      <c r="O4435" s="162"/>
      <c r="P4435" s="80" t="s">
        <v>4500</v>
      </c>
      <c r="Q4435" s="80"/>
      <c r="R4435" s="80"/>
      <c r="S4435" s="163"/>
      <c r="T4435" s="213"/>
      <c r="U4435" s="162"/>
      <c r="V4435" s="164"/>
      <c r="W4435" s="12" t="str">
        <f t="shared" si="895"/>
        <v>Mqtt1</v>
      </c>
      <c r="X4435" s="196" t="s">
        <v>10688</v>
      </c>
      <c r="Y4435" s="6" t="str">
        <f t="shared" si="897"/>
        <v>marpower/power-tag/fcu-owners-bath-his-owners-state-room-sb</v>
      </c>
      <c r="Z4435" s="103" t="str" cm="1">
        <f t="array" ref="Z4435">IF(COUNTIF(N4435,"spare"),"","$."&amp;_xlfn.REGEXEXTRACT(J4435,"^PT\d+[FQ]\d+_(.*)", 2))</f>
        <v>$.Total_Active_Power</v>
      </c>
      <c r="AA4435" s="12">
        <f t="shared" si="892"/>
        <v>10</v>
      </c>
      <c r="AB4435" s="6" t="s">
        <v>195</v>
      </c>
      <c r="AC4435" s="103">
        <v>3060</v>
      </c>
      <c r="AJ4435" s="80"/>
      <c r="AK4435" s="113" t="s">
        <v>1425</v>
      </c>
      <c r="AN4435" s="80"/>
      <c r="AO4435" s="80"/>
      <c r="AP4435" s="80"/>
      <c r="AQ4435" s="80"/>
      <c r="AR4435" s="127"/>
      <c r="AS4435" s="80"/>
      <c r="AT4435" s="7"/>
      <c r="AU4435" s="7"/>
      <c r="AV4435" s="165"/>
      <c r="AW4435" s="166"/>
      <c r="AX4435" s="137"/>
      <c r="AY4435" s="147"/>
      <c r="AZ4435" s="167"/>
      <c r="BA4435" s="167"/>
      <c r="BB4435" s="147" t="str">
        <f t="shared" si="896"/>
        <v/>
      </c>
      <c r="BC4435" s="168"/>
      <c r="BD4435" s="165"/>
      <c r="BE4435" s="165"/>
      <c r="BF4435" s="165"/>
      <c r="BG4435" s="165"/>
      <c r="BH4435" s="165"/>
      <c r="BI4435" s="165"/>
      <c r="BJ4435" s="165"/>
      <c r="BK4435" s="165"/>
      <c r="BL4435" s="165"/>
      <c r="BM4435" s="165"/>
      <c r="BN4435" s="165"/>
      <c r="BO4435" s="165"/>
      <c r="BP4435" s="165"/>
      <c r="BQ4435" s="165"/>
      <c r="BS4435" s="6"/>
      <c r="BT4435" s="11"/>
      <c r="BU4435" s="6"/>
      <c r="BV4435" s="6"/>
    </row>
    <row r="4436" spans="1:74" ht="15.75" x14ac:dyDescent="0.25">
      <c r="A4436" s="52" t="s">
        <v>1422</v>
      </c>
      <c r="B4436" s="56"/>
      <c r="C4436" s="7" t="s">
        <v>118</v>
      </c>
      <c r="D4436" s="7" t="s">
        <v>6560</v>
      </c>
      <c r="E4436" s="7"/>
      <c r="F4436" s="64"/>
      <c r="G4436" s="6"/>
      <c r="H4436" s="6"/>
      <c r="I4436" s="10" t="s">
        <v>110</v>
      </c>
      <c r="J4436" s="11" t="s">
        <v>4132</v>
      </c>
      <c r="K4436" s="194" t="s">
        <v>510</v>
      </c>
      <c r="L4436" s="176"/>
      <c r="M4436" s="176">
        <v>1000</v>
      </c>
      <c r="N4436" s="80" t="s">
        <v>6856</v>
      </c>
      <c r="O4436" s="162"/>
      <c r="P4436" s="80" t="s">
        <v>4501</v>
      </c>
      <c r="Q4436" s="80"/>
      <c r="R4436" s="80"/>
      <c r="S4436" s="163"/>
      <c r="T4436" s="213"/>
      <c r="U4436" s="162"/>
      <c r="V4436" s="164"/>
      <c r="W4436" s="12" t="str">
        <f t="shared" si="895"/>
        <v>Mqtt1</v>
      </c>
      <c r="X4436" s="196" t="s">
        <v>10688</v>
      </c>
      <c r="Y4436" s="6" t="str">
        <f t="shared" si="897"/>
        <v>marpower/power-tag/fcu-owners-bath-his-owners-state-room-sb</v>
      </c>
      <c r="Z4436" s="103" t="str" cm="1">
        <f t="array" ref="Z4436">IF(COUNTIF(N4436,"spare"),"","$."&amp;_xlfn.REGEXEXTRACT(J4436,"^PT\d+[FQ]\d+_(.*)", 2))</f>
        <v>$.Power_Factor_Phase_A</v>
      </c>
      <c r="AA4436" s="12">
        <f t="shared" si="892"/>
        <v>10</v>
      </c>
      <c r="AB4436" s="6" t="s">
        <v>195</v>
      </c>
      <c r="AC4436" s="103">
        <v>3078</v>
      </c>
      <c r="AJ4436" s="80"/>
      <c r="AK4436" s="113" t="s">
        <v>1426</v>
      </c>
      <c r="AN4436" s="80"/>
      <c r="AO4436" s="80"/>
      <c r="AP4436" s="80"/>
      <c r="AQ4436" s="80"/>
      <c r="AR4436" s="127"/>
      <c r="AS4436" s="80"/>
      <c r="AT4436" s="7"/>
      <c r="AU4436" s="7"/>
      <c r="AV4436" s="165"/>
      <c r="AW4436" s="166"/>
      <c r="AX4436" s="137"/>
      <c r="AY4436" s="147"/>
      <c r="AZ4436" s="167"/>
      <c r="BA4436" s="167"/>
      <c r="BB4436" s="147" t="str">
        <f t="shared" si="896"/>
        <v/>
      </c>
      <c r="BC4436" s="168"/>
      <c r="BD4436" s="165"/>
      <c r="BE4436" s="165"/>
      <c r="BF4436" s="165"/>
      <c r="BG4436" s="165"/>
      <c r="BH4436" s="165"/>
      <c r="BI4436" s="165"/>
      <c r="BJ4436" s="165"/>
      <c r="BK4436" s="165"/>
      <c r="BL4436" s="165"/>
      <c r="BM4436" s="165"/>
      <c r="BN4436" s="165"/>
      <c r="BO4436" s="165"/>
      <c r="BP4436" s="165"/>
      <c r="BQ4436" s="165"/>
      <c r="BS4436" s="6"/>
      <c r="BT4436" s="11"/>
      <c r="BU4436" s="6"/>
      <c r="BV4436" s="6"/>
    </row>
    <row r="4437" spans="1:74" ht="15.75" x14ac:dyDescent="0.25">
      <c r="A4437" s="52" t="s">
        <v>1422</v>
      </c>
      <c r="B4437" s="56"/>
      <c r="C4437" s="7" t="s">
        <v>118</v>
      </c>
      <c r="D4437" s="7" t="s">
        <v>6560</v>
      </c>
      <c r="E4437" s="7"/>
      <c r="F4437" s="64"/>
      <c r="G4437" s="6"/>
      <c r="H4437" s="6"/>
      <c r="I4437" s="10" t="s">
        <v>110</v>
      </c>
      <c r="J4437" s="11" t="s">
        <v>4133</v>
      </c>
      <c r="K4437" s="194" t="s">
        <v>510</v>
      </c>
      <c r="L4437" s="176"/>
      <c r="M4437" s="176">
        <v>1000</v>
      </c>
      <c r="N4437" s="80" t="s">
        <v>6856</v>
      </c>
      <c r="O4437" s="162"/>
      <c r="P4437" s="80" t="s">
        <v>4502</v>
      </c>
      <c r="Q4437" s="80"/>
      <c r="R4437" s="80"/>
      <c r="S4437" s="163"/>
      <c r="T4437" s="213"/>
      <c r="U4437" s="162"/>
      <c r="V4437" s="164"/>
      <c r="W4437" s="12" t="str">
        <f t="shared" si="895"/>
        <v>Mqtt1</v>
      </c>
      <c r="X4437" s="196" t="s">
        <v>10688</v>
      </c>
      <c r="Y4437" s="6" t="str">
        <f t="shared" si="897"/>
        <v>marpower/power-tag/fcu-owners-bath-his-owners-state-room-sb</v>
      </c>
      <c r="Z4437" s="103" t="str" cm="1">
        <f t="array" ref="Z4437">IF(COUNTIF(N4437,"spare"),"","$."&amp;_xlfn.REGEXEXTRACT(J4437,"^PT\d+[FQ]\d+_(.*)", 2))</f>
        <v>$.Power_Factor_Phase_B</v>
      </c>
      <c r="AA4437" s="12">
        <f t="shared" si="892"/>
        <v>10</v>
      </c>
      <c r="AB4437" s="6" t="s">
        <v>195</v>
      </c>
      <c r="AC4437" s="103">
        <v>3080</v>
      </c>
      <c r="AJ4437" s="80"/>
      <c r="AK4437" s="113" t="s">
        <v>1426</v>
      </c>
      <c r="AN4437" s="80"/>
      <c r="AO4437" s="80"/>
      <c r="AP4437" s="80"/>
      <c r="AQ4437" s="80"/>
      <c r="AR4437" s="127"/>
      <c r="AS4437" s="80"/>
      <c r="AT4437" s="7"/>
      <c r="AU4437" s="7"/>
      <c r="AV4437" s="165"/>
      <c r="AW4437" s="166"/>
      <c r="AX4437" s="137"/>
      <c r="AY4437" s="147"/>
      <c r="AZ4437" s="167"/>
      <c r="BA4437" s="167"/>
      <c r="BB4437" s="147" t="str">
        <f t="shared" si="896"/>
        <v/>
      </c>
      <c r="BC4437" s="168"/>
      <c r="BD4437" s="165"/>
      <c r="BE4437" s="165"/>
      <c r="BF4437" s="165"/>
      <c r="BG4437" s="165"/>
      <c r="BH4437" s="165"/>
      <c r="BI4437" s="165"/>
      <c r="BJ4437" s="165"/>
      <c r="BK4437" s="165"/>
      <c r="BL4437" s="165"/>
      <c r="BM4437" s="165"/>
      <c r="BN4437" s="165"/>
      <c r="BO4437" s="165"/>
      <c r="BP4437" s="165"/>
      <c r="BQ4437" s="165"/>
      <c r="BS4437" s="6"/>
      <c r="BT4437" s="11"/>
      <c r="BU4437" s="6"/>
      <c r="BV4437" s="6"/>
    </row>
    <row r="4438" spans="1:74" ht="15.75" x14ac:dyDescent="0.25">
      <c r="A4438" s="52" t="s">
        <v>1422</v>
      </c>
      <c r="B4438" s="56"/>
      <c r="C4438" s="7" t="s">
        <v>118</v>
      </c>
      <c r="D4438" s="7" t="s">
        <v>6560</v>
      </c>
      <c r="E4438" s="7"/>
      <c r="F4438" s="64"/>
      <c r="G4438" s="6"/>
      <c r="H4438" s="6"/>
      <c r="I4438" s="10" t="s">
        <v>110</v>
      </c>
      <c r="J4438" s="11" t="s">
        <v>4134</v>
      </c>
      <c r="K4438" s="194" t="s">
        <v>510</v>
      </c>
      <c r="L4438" s="176"/>
      <c r="M4438" s="176">
        <v>1000</v>
      </c>
      <c r="N4438" s="80" t="s">
        <v>6856</v>
      </c>
      <c r="O4438" s="162"/>
      <c r="P4438" s="80" t="s">
        <v>4503</v>
      </c>
      <c r="Q4438" s="80"/>
      <c r="R4438" s="80"/>
      <c r="S4438" s="163"/>
      <c r="T4438" s="213"/>
      <c r="U4438" s="162"/>
      <c r="V4438" s="164"/>
      <c r="W4438" s="12" t="str">
        <f t="shared" si="895"/>
        <v>Mqtt1</v>
      </c>
      <c r="X4438" s="196" t="s">
        <v>10688</v>
      </c>
      <c r="Y4438" s="6" t="str">
        <f t="shared" si="897"/>
        <v>marpower/power-tag/fcu-owners-bath-his-owners-state-room-sb</v>
      </c>
      <c r="Z4438" s="103" t="str" cm="1">
        <f t="array" ref="Z4438">IF(COUNTIF(N4438,"spare"),"","$."&amp;_xlfn.REGEXEXTRACT(J4438,"^PT\d+[FQ]\d+_(.*)", 2))</f>
        <v>$.Power_Factor_Phase_C</v>
      </c>
      <c r="AA4438" s="12">
        <f t="shared" si="892"/>
        <v>10</v>
      </c>
      <c r="AB4438" s="6" t="s">
        <v>195</v>
      </c>
      <c r="AC4438" s="103">
        <v>3082</v>
      </c>
      <c r="AJ4438" s="80"/>
      <c r="AK4438" s="113" t="s">
        <v>1426</v>
      </c>
      <c r="AN4438" s="80"/>
      <c r="AO4438" s="80"/>
      <c r="AP4438" s="80"/>
      <c r="AQ4438" s="80"/>
      <c r="AR4438" s="127"/>
      <c r="AS4438" s="80"/>
      <c r="AT4438" s="7"/>
      <c r="AU4438" s="7"/>
      <c r="AV4438" s="165"/>
      <c r="AW4438" s="166"/>
      <c r="AX4438" s="137"/>
      <c r="AY4438" s="147"/>
      <c r="AZ4438" s="167"/>
      <c r="BA4438" s="167"/>
      <c r="BB4438" s="147" t="str">
        <f t="shared" si="896"/>
        <v/>
      </c>
      <c r="BC4438" s="168"/>
      <c r="BD4438" s="165"/>
      <c r="BE4438" s="165"/>
      <c r="BF4438" s="165"/>
      <c r="BG4438" s="165"/>
      <c r="BH4438" s="165"/>
      <c r="BI4438" s="165"/>
      <c r="BJ4438" s="165"/>
      <c r="BK4438" s="165"/>
      <c r="BL4438" s="165"/>
      <c r="BM4438" s="165"/>
      <c r="BN4438" s="165"/>
      <c r="BO4438" s="165"/>
      <c r="BP4438" s="165"/>
      <c r="BQ4438" s="165"/>
      <c r="BS4438" s="6"/>
      <c r="BT4438" s="11"/>
      <c r="BU4438" s="6"/>
      <c r="BV4438" s="6"/>
    </row>
    <row r="4439" spans="1:74" ht="15.75" x14ac:dyDescent="0.25">
      <c r="A4439" s="52" t="s">
        <v>1422</v>
      </c>
      <c r="B4439" s="56"/>
      <c r="C4439" s="7" t="s">
        <v>118</v>
      </c>
      <c r="D4439" s="7" t="s">
        <v>6560</v>
      </c>
      <c r="E4439" s="7"/>
      <c r="F4439" s="64"/>
      <c r="G4439" s="6"/>
      <c r="H4439" s="6"/>
      <c r="I4439" s="10" t="s">
        <v>110</v>
      </c>
      <c r="J4439" s="11" t="s">
        <v>4135</v>
      </c>
      <c r="K4439" s="194" t="s">
        <v>510</v>
      </c>
      <c r="L4439" s="176"/>
      <c r="M4439" s="176">
        <v>1000</v>
      </c>
      <c r="N4439" s="80" t="s">
        <v>6856</v>
      </c>
      <c r="O4439" s="162"/>
      <c r="P4439" s="80" t="s">
        <v>4504</v>
      </c>
      <c r="Q4439" s="80"/>
      <c r="R4439" s="80"/>
      <c r="S4439" s="163"/>
      <c r="T4439" s="213"/>
      <c r="U4439" s="162"/>
      <c r="V4439" s="164"/>
      <c r="W4439" s="12" t="str">
        <f t="shared" si="895"/>
        <v>Mqtt1</v>
      </c>
      <c r="X4439" s="196" t="s">
        <v>10688</v>
      </c>
      <c r="Y4439" s="6" t="str">
        <f t="shared" si="897"/>
        <v>marpower/power-tag/fcu-owners-bath-his-owners-state-room-sb</v>
      </c>
      <c r="Z4439" s="103" t="str" cm="1">
        <f t="array" ref="Z4439">IF(COUNTIF(N4439,"spare"),"","$."&amp;_xlfn.REGEXEXTRACT(J4439,"^PT\d+[FQ]\d+_(.*)", 2))</f>
        <v>$.Total_Power_Factor</v>
      </c>
      <c r="AA4439" s="12">
        <f t="shared" si="892"/>
        <v>10</v>
      </c>
      <c r="AB4439" s="6" t="s">
        <v>195</v>
      </c>
      <c r="AC4439" s="103">
        <v>3084</v>
      </c>
      <c r="AJ4439" s="80"/>
      <c r="AK4439" s="113" t="s">
        <v>1426</v>
      </c>
      <c r="AN4439" s="80"/>
      <c r="AO4439" s="80"/>
      <c r="AP4439" s="80"/>
      <c r="AQ4439" s="80"/>
      <c r="AR4439" s="127"/>
      <c r="AS4439" s="80"/>
      <c r="AT4439" s="7"/>
      <c r="AU4439" s="7"/>
      <c r="AV4439" s="165"/>
      <c r="AW4439" s="166"/>
      <c r="AX4439" s="137"/>
      <c r="AY4439" s="147"/>
      <c r="AZ4439" s="167"/>
      <c r="BA4439" s="167"/>
      <c r="BB4439" s="147" t="str">
        <f t="shared" si="896"/>
        <v/>
      </c>
      <c r="BC4439" s="168"/>
      <c r="BD4439" s="165"/>
      <c r="BE4439" s="165"/>
      <c r="BF4439" s="165"/>
      <c r="BG4439" s="165"/>
      <c r="BH4439" s="165"/>
      <c r="BI4439" s="165"/>
      <c r="BJ4439" s="165"/>
      <c r="BK4439" s="165"/>
      <c r="BL4439" s="165"/>
      <c r="BM4439" s="165"/>
      <c r="BN4439" s="165"/>
      <c r="BO4439" s="165"/>
      <c r="BP4439" s="165"/>
      <c r="BQ4439" s="165"/>
      <c r="BS4439" s="6"/>
      <c r="BT4439" s="11"/>
      <c r="BU4439" s="6"/>
      <c r="BV4439" s="6"/>
    </row>
    <row r="4440" spans="1:74" ht="15.75" x14ac:dyDescent="0.25">
      <c r="A4440" s="52" t="s">
        <v>1422</v>
      </c>
      <c r="B4440" s="56"/>
      <c r="C4440" s="7" t="s">
        <v>118</v>
      </c>
      <c r="D4440" s="7" t="s">
        <v>6560</v>
      </c>
      <c r="E4440" s="7"/>
      <c r="F4440" s="64"/>
      <c r="G4440" s="6"/>
      <c r="H4440" s="6"/>
      <c r="I4440" s="10" t="s">
        <v>110</v>
      </c>
      <c r="J4440" s="11" t="s">
        <v>4136</v>
      </c>
      <c r="K4440" s="194" t="s">
        <v>510</v>
      </c>
      <c r="L4440" s="176"/>
      <c r="M4440" s="176">
        <v>1000</v>
      </c>
      <c r="N4440" s="80" t="s">
        <v>6856</v>
      </c>
      <c r="O4440" s="162"/>
      <c r="P4440" s="80" t="s">
        <v>4505</v>
      </c>
      <c r="Q4440" s="80"/>
      <c r="R4440" s="80"/>
      <c r="S4440" s="163"/>
      <c r="T4440" s="213"/>
      <c r="U4440" s="162"/>
      <c r="V4440" s="164"/>
      <c r="W4440" s="12" t="str">
        <f t="shared" si="895"/>
        <v>Mqtt1</v>
      </c>
      <c r="X4440" s="196" t="s">
        <v>10689</v>
      </c>
      <c r="Y4440" s="6" t="str">
        <f t="shared" si="897"/>
        <v>marpower/power-tag/fcu-ships-office-watersport-storage</v>
      </c>
      <c r="Z4440" s="103" t="str" cm="1">
        <f t="array" ref="Z4440">IF(COUNTIF(N4440,"spare"),"","$."&amp;_xlfn.REGEXEXTRACT(J4440,"^PT\d+[FQ]\d+_(.*)", 2))</f>
        <v>$.RMS_Current_Phase_A</v>
      </c>
      <c r="AA4440" s="12">
        <f>AA4425+1</f>
        <v>11</v>
      </c>
      <c r="AB4440" s="6" t="s">
        <v>195</v>
      </c>
      <c r="AC4440" s="103">
        <v>3000</v>
      </c>
      <c r="AJ4440" s="80"/>
      <c r="AK4440" s="113" t="s">
        <v>1423</v>
      </c>
      <c r="AN4440" s="80"/>
      <c r="AO4440" s="80"/>
      <c r="AP4440" s="80"/>
      <c r="AQ4440" s="80"/>
      <c r="AR4440" s="127"/>
      <c r="AS4440" s="80"/>
      <c r="AT4440" s="7"/>
      <c r="AU4440" s="7"/>
      <c r="AV4440" s="165"/>
      <c r="AW4440" s="166"/>
      <c r="AX4440" s="137"/>
      <c r="AY4440" s="147"/>
      <c r="AZ4440" s="167"/>
      <c r="BA4440" s="167"/>
      <c r="BB4440" s="147" t="str">
        <f t="shared" ref="BB4440:BB4454" si="898">IF(ISNUMBER(AM4440),"1","")</f>
        <v/>
      </c>
      <c r="BC4440" s="168"/>
      <c r="BD4440" s="165"/>
      <c r="BE4440" s="165"/>
      <c r="BF4440" s="165"/>
      <c r="BG4440" s="165"/>
      <c r="BH4440" s="165"/>
      <c r="BI4440" s="165"/>
      <c r="BJ4440" s="165"/>
      <c r="BK4440" s="165"/>
      <c r="BL4440" s="165"/>
      <c r="BM4440" s="165"/>
      <c r="BN4440" s="165"/>
      <c r="BO4440" s="165"/>
      <c r="BP4440" s="165"/>
      <c r="BQ4440" s="165"/>
      <c r="BS4440" s="6"/>
      <c r="BT4440" s="11"/>
      <c r="BU4440" s="6"/>
      <c r="BV4440" s="6"/>
    </row>
    <row r="4441" spans="1:74" ht="15.75" x14ac:dyDescent="0.25">
      <c r="A4441" s="52" t="s">
        <v>1422</v>
      </c>
      <c r="B4441" s="56"/>
      <c r="C4441" s="7" t="s">
        <v>118</v>
      </c>
      <c r="D4441" s="7" t="s">
        <v>6560</v>
      </c>
      <c r="E4441" s="7"/>
      <c r="F4441" s="64"/>
      <c r="G4441" s="6"/>
      <c r="H4441" s="6"/>
      <c r="I4441" s="10" t="s">
        <v>110</v>
      </c>
      <c r="J4441" s="11" t="s">
        <v>4137</v>
      </c>
      <c r="K4441" s="194" t="s">
        <v>510</v>
      </c>
      <c r="L4441" s="176"/>
      <c r="M4441" s="176">
        <v>1000</v>
      </c>
      <c r="N4441" s="80" t="s">
        <v>6856</v>
      </c>
      <c r="O4441" s="162"/>
      <c r="P4441" s="80" t="s">
        <v>4506</v>
      </c>
      <c r="Q4441" s="80"/>
      <c r="R4441" s="80"/>
      <c r="S4441" s="163"/>
      <c r="T4441" s="213"/>
      <c r="U4441" s="162"/>
      <c r="V4441" s="164"/>
      <c r="W4441" s="12" t="str">
        <f t="shared" si="895"/>
        <v>Mqtt1</v>
      </c>
      <c r="X4441" s="196" t="s">
        <v>10689</v>
      </c>
      <c r="Y4441" s="6" t="str">
        <f t="shared" si="897"/>
        <v>marpower/power-tag/fcu-ships-office-watersport-storage</v>
      </c>
      <c r="Z4441" s="103" t="str" cm="1">
        <f t="array" ref="Z4441">IF(COUNTIF(N4441,"spare"),"","$."&amp;_xlfn.REGEXEXTRACT(J4441,"^PT\d+[FQ]\d+_(.*)", 2))</f>
        <v>$.RMS_Current_Phase_B</v>
      </c>
      <c r="AA4441" s="12">
        <f t="shared" si="892"/>
        <v>11</v>
      </c>
      <c r="AB4441" s="6" t="s">
        <v>195</v>
      </c>
      <c r="AC4441" s="103">
        <v>3002</v>
      </c>
      <c r="AJ4441" s="80"/>
      <c r="AK4441" s="113" t="s">
        <v>1423</v>
      </c>
      <c r="AN4441" s="80"/>
      <c r="AO4441" s="80"/>
      <c r="AP4441" s="80"/>
      <c r="AQ4441" s="80"/>
      <c r="AR4441" s="127"/>
      <c r="AS4441" s="80"/>
      <c r="AT4441" s="7"/>
      <c r="AU4441" s="7"/>
      <c r="AV4441" s="165"/>
      <c r="AW4441" s="166"/>
      <c r="AX4441" s="137"/>
      <c r="AY4441" s="147"/>
      <c r="AZ4441" s="167"/>
      <c r="BA4441" s="167"/>
      <c r="BB4441" s="147" t="str">
        <f t="shared" si="898"/>
        <v/>
      </c>
      <c r="BC4441" s="168"/>
      <c r="BD4441" s="165"/>
      <c r="BE4441" s="165"/>
      <c r="BF4441" s="165"/>
      <c r="BG4441" s="165"/>
      <c r="BH4441" s="165"/>
      <c r="BI4441" s="165"/>
      <c r="BJ4441" s="165"/>
      <c r="BK4441" s="165"/>
      <c r="BL4441" s="165"/>
      <c r="BM4441" s="165"/>
      <c r="BN4441" s="165"/>
      <c r="BO4441" s="165"/>
      <c r="BP4441" s="165"/>
      <c r="BQ4441" s="165"/>
      <c r="BS4441" s="6"/>
      <c r="BT4441" s="11"/>
      <c r="BU4441" s="6"/>
      <c r="BV4441" s="6"/>
    </row>
    <row r="4442" spans="1:74" ht="15.75" x14ac:dyDescent="0.25">
      <c r="A4442" s="52" t="s">
        <v>1422</v>
      </c>
      <c r="B4442" s="56"/>
      <c r="C4442" s="7" t="s">
        <v>118</v>
      </c>
      <c r="D4442" s="7" t="s">
        <v>6560</v>
      </c>
      <c r="E4442" s="7"/>
      <c r="F4442" s="64"/>
      <c r="G4442" s="6"/>
      <c r="H4442" s="6"/>
      <c r="I4442" s="10" t="s">
        <v>110</v>
      </c>
      <c r="J4442" s="11" t="s">
        <v>4138</v>
      </c>
      <c r="K4442" s="194" t="s">
        <v>510</v>
      </c>
      <c r="L4442" s="176"/>
      <c r="M4442" s="176">
        <v>1000</v>
      </c>
      <c r="N4442" s="80" t="s">
        <v>6856</v>
      </c>
      <c r="O4442" s="162"/>
      <c r="P4442" s="80" t="s">
        <v>4507</v>
      </c>
      <c r="Q4442" s="80"/>
      <c r="R4442" s="80"/>
      <c r="S4442" s="163"/>
      <c r="T4442" s="213"/>
      <c r="U4442" s="162"/>
      <c r="V4442" s="164"/>
      <c r="W4442" s="12" t="str">
        <f t="shared" si="895"/>
        <v>Mqtt1</v>
      </c>
      <c r="X4442" s="196" t="s">
        <v>10689</v>
      </c>
      <c r="Y4442" s="6" t="str">
        <f t="shared" si="897"/>
        <v>marpower/power-tag/fcu-ships-office-watersport-storage</v>
      </c>
      <c r="Z4442" s="103" t="str" cm="1">
        <f t="array" ref="Z4442">IF(COUNTIF(N4442,"spare"),"","$."&amp;_xlfn.REGEXEXTRACT(J4442,"^PT\d+[FQ]\d+_(.*)", 2))</f>
        <v>$.RMS_Current_Phase_C</v>
      </c>
      <c r="AA4442" s="12">
        <f t="shared" si="892"/>
        <v>11</v>
      </c>
      <c r="AB4442" s="6" t="s">
        <v>195</v>
      </c>
      <c r="AC4442" s="103">
        <v>3004</v>
      </c>
      <c r="AJ4442" s="80"/>
      <c r="AK4442" s="113" t="s">
        <v>1423</v>
      </c>
      <c r="AN4442" s="80"/>
      <c r="AO4442" s="80"/>
      <c r="AP4442" s="80"/>
      <c r="AQ4442" s="80"/>
      <c r="AR4442" s="127"/>
      <c r="AS4442" s="80"/>
      <c r="AT4442" s="7"/>
      <c r="AU4442" s="7"/>
      <c r="AV4442" s="165"/>
      <c r="AW4442" s="166"/>
      <c r="AX4442" s="137"/>
      <c r="AY4442" s="147"/>
      <c r="AZ4442" s="167"/>
      <c r="BA4442" s="167"/>
      <c r="BB4442" s="147" t="str">
        <f t="shared" si="898"/>
        <v/>
      </c>
      <c r="BC4442" s="168"/>
      <c r="BD4442" s="165"/>
      <c r="BE4442" s="165"/>
      <c r="BF4442" s="165"/>
      <c r="BG4442" s="165"/>
      <c r="BH4442" s="165"/>
      <c r="BI4442" s="165"/>
      <c r="BJ4442" s="165"/>
      <c r="BK4442" s="165"/>
      <c r="BL4442" s="165"/>
      <c r="BM4442" s="165"/>
      <c r="BN4442" s="165"/>
      <c r="BO4442" s="165"/>
      <c r="BP4442" s="165"/>
      <c r="BQ4442" s="165"/>
      <c r="BS4442" s="6"/>
      <c r="BT4442" s="11"/>
      <c r="BU4442" s="6"/>
      <c r="BV4442" s="6"/>
    </row>
    <row r="4443" spans="1:74" ht="15.75" x14ac:dyDescent="0.25">
      <c r="A4443" s="52" t="s">
        <v>1422</v>
      </c>
      <c r="B4443" s="56"/>
      <c r="C4443" s="7" t="s">
        <v>118</v>
      </c>
      <c r="D4443" s="7" t="s">
        <v>6560</v>
      </c>
      <c r="E4443" s="7"/>
      <c r="F4443" s="64"/>
      <c r="G4443" s="6"/>
      <c r="H4443" s="6"/>
      <c r="I4443" s="10" t="s">
        <v>110</v>
      </c>
      <c r="J4443" s="11" t="s">
        <v>4139</v>
      </c>
      <c r="K4443" s="194" t="s">
        <v>510</v>
      </c>
      <c r="L4443" s="176"/>
      <c r="M4443" s="176">
        <v>1000</v>
      </c>
      <c r="N4443" s="80" t="s">
        <v>6856</v>
      </c>
      <c r="O4443" s="162"/>
      <c r="P4443" s="80" t="s">
        <v>4508</v>
      </c>
      <c r="Q4443" s="80"/>
      <c r="R4443" s="80"/>
      <c r="S4443" s="163"/>
      <c r="T4443" s="213"/>
      <c r="U4443" s="162"/>
      <c r="V4443" s="164"/>
      <c r="W4443" s="12" t="str">
        <f t="shared" si="895"/>
        <v>Mqtt1</v>
      </c>
      <c r="X4443" s="196" t="s">
        <v>10689</v>
      </c>
      <c r="Y4443" s="6" t="str">
        <f t="shared" si="897"/>
        <v>marpower/power-tag/fcu-ships-office-watersport-storage</v>
      </c>
      <c r="Z4443" s="103" t="str" cm="1">
        <f t="array" ref="Z4443">IF(COUNTIF(N4443,"spare"),"","$."&amp;_xlfn.REGEXEXTRACT(J4443,"^PT\d+[FQ]\d+_(.*)", 2))</f>
        <v>$.RMS_Current_Phase_Neut</v>
      </c>
      <c r="AA4443" s="12">
        <f t="shared" si="892"/>
        <v>11</v>
      </c>
      <c r="AB4443" s="6" t="s">
        <v>195</v>
      </c>
      <c r="AC4443" s="103">
        <v>3006</v>
      </c>
      <c r="AJ4443" s="80"/>
      <c r="AK4443" s="113" t="s">
        <v>1423</v>
      </c>
      <c r="AN4443" s="80"/>
      <c r="AO4443" s="80"/>
      <c r="AP4443" s="80"/>
      <c r="AQ4443" s="80"/>
      <c r="AR4443" s="127"/>
      <c r="AS4443" s="80"/>
      <c r="AT4443" s="7"/>
      <c r="AU4443" s="7"/>
      <c r="AV4443" s="165"/>
      <c r="AW4443" s="166"/>
      <c r="AX4443" s="137"/>
      <c r="AY4443" s="147"/>
      <c r="AZ4443" s="167"/>
      <c r="BA4443" s="167"/>
      <c r="BB4443" s="147" t="str">
        <f t="shared" si="898"/>
        <v/>
      </c>
      <c r="BC4443" s="168"/>
      <c r="BD4443" s="165"/>
      <c r="BE4443" s="165"/>
      <c r="BF4443" s="165"/>
      <c r="BG4443" s="165"/>
      <c r="BH4443" s="165"/>
      <c r="BI4443" s="165"/>
      <c r="BJ4443" s="165"/>
      <c r="BK4443" s="165"/>
      <c r="BL4443" s="165"/>
      <c r="BM4443" s="165"/>
      <c r="BN4443" s="165"/>
      <c r="BO4443" s="165"/>
      <c r="BP4443" s="165"/>
      <c r="BQ4443" s="165"/>
      <c r="BS4443" s="6"/>
      <c r="BT4443" s="11"/>
      <c r="BU4443" s="6"/>
      <c r="BV4443" s="6"/>
    </row>
    <row r="4444" spans="1:74" ht="15.75" x14ac:dyDescent="0.25">
      <c r="A4444" s="52" t="s">
        <v>1422</v>
      </c>
      <c r="B4444" s="56"/>
      <c r="C4444" s="7" t="s">
        <v>118</v>
      </c>
      <c r="D4444" s="7" t="s">
        <v>6560</v>
      </c>
      <c r="E4444" s="7"/>
      <c r="F4444" s="64"/>
      <c r="G4444" s="6"/>
      <c r="H4444" s="6"/>
      <c r="I4444" s="10" t="s">
        <v>110</v>
      </c>
      <c r="J4444" s="11" t="s">
        <v>8386</v>
      </c>
      <c r="K4444" s="194" t="s">
        <v>510</v>
      </c>
      <c r="L4444" s="176"/>
      <c r="M4444" s="176">
        <v>1000</v>
      </c>
      <c r="N4444" s="80" t="s">
        <v>6856</v>
      </c>
      <c r="O4444" s="162"/>
      <c r="P4444" s="80" t="s">
        <v>4509</v>
      </c>
      <c r="Q4444" s="80"/>
      <c r="R4444" s="80"/>
      <c r="S4444" s="163"/>
      <c r="T4444" s="213"/>
      <c r="U4444" s="162"/>
      <c r="V4444" s="164"/>
      <c r="W4444" s="12" t="str">
        <f t="shared" si="895"/>
        <v>Mqtt1</v>
      </c>
      <c r="X4444" s="196" t="s">
        <v>10689</v>
      </c>
      <c r="Y4444" s="6" t="str">
        <f t="shared" si="897"/>
        <v>marpower/power-tag/fcu-ships-office-watersport-storage</v>
      </c>
      <c r="Z4444" s="103" t="str" cm="1">
        <f t="array" ref="Z4444">IF(COUNTIF(N4444,"spare"),"","$."&amp;_xlfn.REGEXEXTRACT(J4444,"^PT\d+[FQ]\d+_(.*)", 2))</f>
        <v>$.RMS_Voltage_A_N</v>
      </c>
      <c r="AA4444" s="12">
        <f t="shared" si="892"/>
        <v>11</v>
      </c>
      <c r="AB4444" s="6" t="s">
        <v>195</v>
      </c>
      <c r="AC4444" s="103">
        <v>3028</v>
      </c>
      <c r="AJ4444" s="80"/>
      <c r="AK4444" s="113" t="s">
        <v>1424</v>
      </c>
      <c r="AN4444" s="80"/>
      <c r="AO4444" s="80"/>
      <c r="AP4444" s="80"/>
      <c r="AQ4444" s="80"/>
      <c r="AR4444" s="127"/>
      <c r="AS4444" s="80"/>
      <c r="AT4444" s="7"/>
      <c r="AU4444" s="7"/>
      <c r="AV4444" s="165"/>
      <c r="AW4444" s="166"/>
      <c r="AX4444" s="137"/>
      <c r="AY4444" s="147"/>
      <c r="AZ4444" s="167"/>
      <c r="BA4444" s="167"/>
      <c r="BB4444" s="147" t="str">
        <f t="shared" si="898"/>
        <v/>
      </c>
      <c r="BC4444" s="168"/>
      <c r="BD4444" s="165"/>
      <c r="BE4444" s="165"/>
      <c r="BF4444" s="165"/>
      <c r="BG4444" s="165"/>
      <c r="BH4444" s="165"/>
      <c r="BI4444" s="165"/>
      <c r="BJ4444" s="165"/>
      <c r="BK4444" s="165"/>
      <c r="BL4444" s="165"/>
      <c r="BM4444" s="165"/>
      <c r="BN4444" s="165"/>
      <c r="BO4444" s="165"/>
      <c r="BP4444" s="165"/>
      <c r="BQ4444" s="165"/>
      <c r="BS4444" s="6"/>
      <c r="BT4444" s="11"/>
      <c r="BU4444" s="6"/>
      <c r="BV4444" s="6"/>
    </row>
    <row r="4445" spans="1:74" ht="15.75" x14ac:dyDescent="0.25">
      <c r="A4445" s="52" t="s">
        <v>1422</v>
      </c>
      <c r="B4445" s="56"/>
      <c r="C4445" s="7" t="s">
        <v>118</v>
      </c>
      <c r="D4445" s="7" t="s">
        <v>6560</v>
      </c>
      <c r="E4445" s="7"/>
      <c r="F4445" s="64"/>
      <c r="G4445" s="6"/>
      <c r="H4445" s="6"/>
      <c r="I4445" s="10" t="s">
        <v>110</v>
      </c>
      <c r="J4445" s="11" t="s">
        <v>8563</v>
      </c>
      <c r="K4445" s="194" t="s">
        <v>510</v>
      </c>
      <c r="L4445" s="176"/>
      <c r="M4445" s="176">
        <v>1000</v>
      </c>
      <c r="N4445" s="80" t="s">
        <v>6856</v>
      </c>
      <c r="O4445" s="162"/>
      <c r="P4445" s="80" t="s">
        <v>4510</v>
      </c>
      <c r="Q4445" s="80"/>
      <c r="R4445" s="80"/>
      <c r="S4445" s="163"/>
      <c r="T4445" s="213"/>
      <c r="U4445" s="162"/>
      <c r="V4445" s="164"/>
      <c r="W4445" s="12" t="str">
        <f t="shared" si="895"/>
        <v>Mqtt1</v>
      </c>
      <c r="X4445" s="196" t="s">
        <v>10689</v>
      </c>
      <c r="Y4445" s="6" t="str">
        <f t="shared" si="897"/>
        <v>marpower/power-tag/fcu-ships-office-watersport-storage</v>
      </c>
      <c r="Z4445" s="103" t="str" cm="1">
        <f t="array" ref="Z4445">IF(COUNTIF(N4445,"spare"),"","$."&amp;_xlfn.REGEXEXTRACT(J4445,"^PT\d+[FQ]\d+_(.*)", 2))</f>
        <v>$.RMS_Voltage_B_N</v>
      </c>
      <c r="AA4445" s="12">
        <f t="shared" ref="AA4445:AA4454" si="899">AA4430+1</f>
        <v>11</v>
      </c>
      <c r="AB4445" s="6" t="s">
        <v>195</v>
      </c>
      <c r="AC4445" s="103">
        <v>3030</v>
      </c>
      <c r="AJ4445" s="80"/>
      <c r="AK4445" s="113" t="s">
        <v>1424</v>
      </c>
      <c r="AN4445" s="80"/>
      <c r="AO4445" s="80"/>
      <c r="AP4445" s="80"/>
      <c r="AQ4445" s="80"/>
      <c r="AR4445" s="127"/>
      <c r="AS4445" s="80"/>
      <c r="AT4445" s="7"/>
      <c r="AU4445" s="7"/>
      <c r="AV4445" s="165"/>
      <c r="AW4445" s="166"/>
      <c r="AX4445" s="137"/>
      <c r="AY4445" s="147"/>
      <c r="AZ4445" s="167"/>
      <c r="BA4445" s="167"/>
      <c r="BB4445" s="147" t="str">
        <f t="shared" si="898"/>
        <v/>
      </c>
      <c r="BC4445" s="168"/>
      <c r="BD4445" s="165"/>
      <c r="BE4445" s="165"/>
      <c r="BF4445" s="165"/>
      <c r="BG4445" s="165"/>
      <c r="BH4445" s="165"/>
      <c r="BI4445" s="165"/>
      <c r="BJ4445" s="165"/>
      <c r="BK4445" s="165"/>
      <c r="BL4445" s="165"/>
      <c r="BM4445" s="165"/>
      <c r="BN4445" s="165"/>
      <c r="BO4445" s="165"/>
      <c r="BP4445" s="165"/>
      <c r="BQ4445" s="165"/>
      <c r="BS4445" s="6"/>
      <c r="BT4445" s="11"/>
      <c r="BU4445" s="6"/>
      <c r="BV4445" s="6"/>
    </row>
    <row r="4446" spans="1:74" ht="15.75" x14ac:dyDescent="0.25">
      <c r="A4446" s="52" t="s">
        <v>1422</v>
      </c>
      <c r="B4446" s="56"/>
      <c r="C4446" s="7" t="s">
        <v>118</v>
      </c>
      <c r="D4446" s="7" t="s">
        <v>6560</v>
      </c>
      <c r="E4446" s="7"/>
      <c r="F4446" s="64"/>
      <c r="G4446" s="6"/>
      <c r="H4446" s="6"/>
      <c r="I4446" s="10" t="s">
        <v>110</v>
      </c>
      <c r="J4446" s="11" t="s">
        <v>8740</v>
      </c>
      <c r="K4446" s="194" t="s">
        <v>510</v>
      </c>
      <c r="L4446" s="176"/>
      <c r="M4446" s="176">
        <v>1000</v>
      </c>
      <c r="N4446" s="80" t="s">
        <v>6856</v>
      </c>
      <c r="O4446" s="162"/>
      <c r="P4446" s="80" t="s">
        <v>4511</v>
      </c>
      <c r="Q4446" s="80"/>
      <c r="R4446" s="80"/>
      <c r="S4446" s="163"/>
      <c r="T4446" s="213"/>
      <c r="U4446" s="162"/>
      <c r="V4446" s="164"/>
      <c r="W4446" s="12" t="str">
        <f t="shared" si="895"/>
        <v>Mqtt1</v>
      </c>
      <c r="X4446" s="196" t="s">
        <v>10689</v>
      </c>
      <c r="Y4446" s="6" t="str">
        <f t="shared" si="897"/>
        <v>marpower/power-tag/fcu-ships-office-watersport-storage</v>
      </c>
      <c r="Z4446" s="103" t="str" cm="1">
        <f t="array" ref="Z4446">IF(COUNTIF(N4446,"spare"),"","$."&amp;_xlfn.REGEXEXTRACT(J4446,"^PT\d+[FQ]\d+_(.*)", 2))</f>
        <v>$.RMS_Voltage_C_N</v>
      </c>
      <c r="AA4446" s="12">
        <f t="shared" si="899"/>
        <v>11</v>
      </c>
      <c r="AB4446" s="6" t="s">
        <v>195</v>
      </c>
      <c r="AC4446" s="103">
        <v>3032</v>
      </c>
      <c r="AJ4446" s="80"/>
      <c r="AK4446" s="113" t="s">
        <v>1424</v>
      </c>
      <c r="AN4446" s="80"/>
      <c r="AO4446" s="80"/>
      <c r="AP4446" s="80"/>
      <c r="AQ4446" s="80"/>
      <c r="AR4446" s="127"/>
      <c r="AS4446" s="80"/>
      <c r="AT4446" s="7"/>
      <c r="AU4446" s="7"/>
      <c r="AV4446" s="165"/>
      <c r="AW4446" s="166"/>
      <c r="AX4446" s="137"/>
      <c r="AY4446" s="147"/>
      <c r="AZ4446" s="167"/>
      <c r="BA4446" s="167"/>
      <c r="BB4446" s="147" t="str">
        <f t="shared" si="898"/>
        <v/>
      </c>
      <c r="BC4446" s="168"/>
      <c r="BD4446" s="165"/>
      <c r="BE4446" s="165"/>
      <c r="BF4446" s="165"/>
      <c r="BG4446" s="165"/>
      <c r="BH4446" s="165"/>
      <c r="BI4446" s="165"/>
      <c r="BJ4446" s="165"/>
      <c r="BK4446" s="165"/>
      <c r="BL4446" s="165"/>
      <c r="BM4446" s="165"/>
      <c r="BN4446" s="165"/>
      <c r="BO4446" s="165"/>
      <c r="BP4446" s="165"/>
      <c r="BQ4446" s="165"/>
      <c r="BS4446" s="6"/>
      <c r="BT4446" s="11"/>
      <c r="BU4446" s="6"/>
      <c r="BV4446" s="6"/>
    </row>
    <row r="4447" spans="1:74" ht="15.75" x14ac:dyDescent="0.25">
      <c r="A4447" s="52" t="s">
        <v>1422</v>
      </c>
      <c r="B4447" s="56"/>
      <c r="C4447" s="7" t="s">
        <v>118</v>
      </c>
      <c r="D4447" s="7" t="s">
        <v>6560</v>
      </c>
      <c r="E4447" s="7"/>
      <c r="F4447" s="64"/>
      <c r="G4447" s="6"/>
      <c r="H4447" s="6"/>
      <c r="I4447" s="10" t="s">
        <v>110</v>
      </c>
      <c r="J4447" s="11" t="s">
        <v>4140</v>
      </c>
      <c r="K4447" s="194" t="s">
        <v>510</v>
      </c>
      <c r="L4447" s="176"/>
      <c r="M4447" s="176">
        <v>1000</v>
      </c>
      <c r="N4447" s="80" t="s">
        <v>6856</v>
      </c>
      <c r="O4447" s="162"/>
      <c r="P4447" s="80" t="s">
        <v>4512</v>
      </c>
      <c r="Q4447" s="80"/>
      <c r="R4447" s="80"/>
      <c r="S4447" s="163"/>
      <c r="T4447" s="213"/>
      <c r="U4447" s="162"/>
      <c r="V4447" s="164"/>
      <c r="W4447" s="12" t="str">
        <f t="shared" si="895"/>
        <v>Mqtt1</v>
      </c>
      <c r="X4447" s="196" t="s">
        <v>10689</v>
      </c>
      <c r="Y4447" s="6" t="str">
        <f t="shared" si="897"/>
        <v>marpower/power-tag/fcu-ships-office-watersport-storage</v>
      </c>
      <c r="Z4447" s="103" t="str" cm="1">
        <f t="array" ref="Z4447">IF(COUNTIF(N4447,"spare"),"","$."&amp;_xlfn.REGEXEXTRACT(J4447,"^PT\d+[FQ]\d+_(.*)", 2))</f>
        <v>$.Active_Power_Phase_A</v>
      </c>
      <c r="AA4447" s="12">
        <f t="shared" si="899"/>
        <v>11</v>
      </c>
      <c r="AB4447" s="6" t="s">
        <v>195</v>
      </c>
      <c r="AC4447" s="103">
        <v>3054</v>
      </c>
      <c r="AJ4447" s="80"/>
      <c r="AK4447" s="113" t="s">
        <v>1425</v>
      </c>
      <c r="AN4447" s="80"/>
      <c r="AO4447" s="80"/>
      <c r="AP4447" s="80"/>
      <c r="AQ4447" s="80"/>
      <c r="AR4447" s="127"/>
      <c r="AS4447" s="80"/>
      <c r="AT4447" s="7"/>
      <c r="AU4447" s="7"/>
      <c r="AV4447" s="165"/>
      <c r="AW4447" s="166"/>
      <c r="AX4447" s="137"/>
      <c r="AY4447" s="147"/>
      <c r="AZ4447" s="167"/>
      <c r="BA4447" s="167"/>
      <c r="BB4447" s="147" t="str">
        <f t="shared" si="898"/>
        <v/>
      </c>
      <c r="BC4447" s="168"/>
      <c r="BD4447" s="165"/>
      <c r="BE4447" s="165"/>
      <c r="BF4447" s="165"/>
      <c r="BG4447" s="165"/>
      <c r="BH4447" s="165"/>
      <c r="BI4447" s="165"/>
      <c r="BJ4447" s="165"/>
      <c r="BK4447" s="165"/>
      <c r="BL4447" s="165"/>
      <c r="BM4447" s="165"/>
      <c r="BN4447" s="165"/>
      <c r="BO4447" s="165"/>
      <c r="BP4447" s="165"/>
      <c r="BQ4447" s="165"/>
      <c r="BS4447" s="6"/>
      <c r="BT4447" s="11"/>
      <c r="BU4447" s="6"/>
      <c r="BV4447" s="6"/>
    </row>
    <row r="4448" spans="1:74" ht="15.75" x14ac:dyDescent="0.25">
      <c r="A4448" s="52" t="s">
        <v>1422</v>
      </c>
      <c r="B4448" s="56"/>
      <c r="C4448" s="7" t="s">
        <v>118</v>
      </c>
      <c r="D4448" s="7" t="s">
        <v>6560</v>
      </c>
      <c r="E4448" s="7"/>
      <c r="F4448" s="64"/>
      <c r="G4448" s="6"/>
      <c r="H4448" s="6"/>
      <c r="I4448" s="10" t="s">
        <v>110</v>
      </c>
      <c r="J4448" s="11" t="s">
        <v>4141</v>
      </c>
      <c r="K4448" s="194" t="s">
        <v>510</v>
      </c>
      <c r="L4448" s="176"/>
      <c r="M4448" s="176">
        <v>1000</v>
      </c>
      <c r="N4448" s="80" t="s">
        <v>6856</v>
      </c>
      <c r="O4448" s="162"/>
      <c r="P4448" s="80" t="s">
        <v>4513</v>
      </c>
      <c r="Q4448" s="80"/>
      <c r="R4448" s="80"/>
      <c r="S4448" s="163"/>
      <c r="T4448" s="213"/>
      <c r="U4448" s="162"/>
      <c r="V4448" s="164"/>
      <c r="W4448" s="12" t="str">
        <f t="shared" si="895"/>
        <v>Mqtt1</v>
      </c>
      <c r="X4448" s="196" t="s">
        <v>10689</v>
      </c>
      <c r="Y4448" s="6" t="str">
        <f t="shared" si="897"/>
        <v>marpower/power-tag/fcu-ships-office-watersport-storage</v>
      </c>
      <c r="Z4448" s="103" t="str" cm="1">
        <f t="array" ref="Z4448">IF(COUNTIF(N4448,"spare"),"","$."&amp;_xlfn.REGEXEXTRACT(J4448,"^PT\d+[FQ]\d+_(.*)", 2))</f>
        <v>$.Active_Power_Phase_B</v>
      </c>
      <c r="AA4448" s="12">
        <f t="shared" si="899"/>
        <v>11</v>
      </c>
      <c r="AB4448" s="6" t="s">
        <v>195</v>
      </c>
      <c r="AC4448" s="103">
        <v>3056</v>
      </c>
      <c r="AJ4448" s="80"/>
      <c r="AK4448" s="113" t="s">
        <v>1425</v>
      </c>
      <c r="AN4448" s="80"/>
      <c r="AO4448" s="80"/>
      <c r="AP4448" s="80"/>
      <c r="AQ4448" s="80"/>
      <c r="AR4448" s="127"/>
      <c r="AS4448" s="80"/>
      <c r="AT4448" s="7"/>
      <c r="AU4448" s="7"/>
      <c r="AV4448" s="165"/>
      <c r="AW4448" s="166"/>
      <c r="AX4448" s="137"/>
      <c r="AY4448" s="147"/>
      <c r="AZ4448" s="167"/>
      <c r="BA4448" s="167"/>
      <c r="BB4448" s="147" t="str">
        <f t="shared" si="898"/>
        <v/>
      </c>
      <c r="BC4448" s="168"/>
      <c r="BD4448" s="165"/>
      <c r="BE4448" s="165"/>
      <c r="BF4448" s="165"/>
      <c r="BG4448" s="165"/>
      <c r="BH4448" s="165"/>
      <c r="BI4448" s="165"/>
      <c r="BJ4448" s="165"/>
      <c r="BK4448" s="165"/>
      <c r="BL4448" s="165"/>
      <c r="BM4448" s="165"/>
      <c r="BN4448" s="165"/>
      <c r="BO4448" s="165"/>
      <c r="BP4448" s="165"/>
      <c r="BQ4448" s="165"/>
      <c r="BS4448" s="6"/>
      <c r="BT4448" s="11"/>
      <c r="BU4448" s="6"/>
      <c r="BV4448" s="6"/>
    </row>
    <row r="4449" spans="1:74" ht="15.75" x14ac:dyDescent="0.25">
      <c r="A4449" s="52" t="s">
        <v>1422</v>
      </c>
      <c r="B4449" s="56"/>
      <c r="C4449" s="7" t="s">
        <v>118</v>
      </c>
      <c r="D4449" s="7" t="s">
        <v>6560</v>
      </c>
      <c r="E4449" s="7"/>
      <c r="F4449" s="64"/>
      <c r="G4449" s="6"/>
      <c r="H4449" s="6"/>
      <c r="I4449" s="10" t="s">
        <v>110</v>
      </c>
      <c r="J4449" s="11" t="s">
        <v>4142</v>
      </c>
      <c r="K4449" s="194" t="s">
        <v>510</v>
      </c>
      <c r="L4449" s="176"/>
      <c r="M4449" s="176">
        <v>1000</v>
      </c>
      <c r="N4449" s="80" t="s">
        <v>6856</v>
      </c>
      <c r="O4449" s="162"/>
      <c r="P4449" s="80" t="s">
        <v>4514</v>
      </c>
      <c r="Q4449" s="80"/>
      <c r="R4449" s="80"/>
      <c r="S4449" s="163"/>
      <c r="T4449" s="213"/>
      <c r="U4449" s="162"/>
      <c r="V4449" s="164"/>
      <c r="W4449" s="12" t="str">
        <f t="shared" si="895"/>
        <v>Mqtt1</v>
      </c>
      <c r="X4449" s="196" t="s">
        <v>10689</v>
      </c>
      <c r="Y4449" s="6" t="str">
        <f t="shared" si="897"/>
        <v>marpower/power-tag/fcu-ships-office-watersport-storage</v>
      </c>
      <c r="Z4449" s="103" t="str" cm="1">
        <f t="array" ref="Z4449">IF(COUNTIF(N4449,"spare"),"","$."&amp;_xlfn.REGEXEXTRACT(J4449,"^PT\d+[FQ]\d+_(.*)", 2))</f>
        <v>$.Active_Power_Phase_C</v>
      </c>
      <c r="AA4449" s="12">
        <f t="shared" si="899"/>
        <v>11</v>
      </c>
      <c r="AB4449" s="6" t="s">
        <v>195</v>
      </c>
      <c r="AC4449" s="103">
        <v>3058</v>
      </c>
      <c r="AJ4449" s="80"/>
      <c r="AK4449" s="113" t="s">
        <v>1425</v>
      </c>
      <c r="AN4449" s="80"/>
      <c r="AO4449" s="80"/>
      <c r="AP4449" s="80"/>
      <c r="AQ4449" s="80"/>
      <c r="AR4449" s="127"/>
      <c r="AS4449" s="80"/>
      <c r="AT4449" s="7"/>
      <c r="AU4449" s="7"/>
      <c r="AV4449" s="165"/>
      <c r="AW4449" s="166"/>
      <c r="AX4449" s="137"/>
      <c r="AY4449" s="147"/>
      <c r="AZ4449" s="167"/>
      <c r="BA4449" s="167"/>
      <c r="BB4449" s="147" t="str">
        <f t="shared" si="898"/>
        <v/>
      </c>
      <c r="BC4449" s="168"/>
      <c r="BD4449" s="165"/>
      <c r="BE4449" s="165"/>
      <c r="BF4449" s="165"/>
      <c r="BG4449" s="165"/>
      <c r="BH4449" s="165"/>
      <c r="BI4449" s="165"/>
      <c r="BJ4449" s="165"/>
      <c r="BK4449" s="165"/>
      <c r="BL4449" s="165"/>
      <c r="BM4449" s="165"/>
      <c r="BN4449" s="165"/>
      <c r="BO4449" s="165"/>
      <c r="BP4449" s="165"/>
      <c r="BQ4449" s="165"/>
      <c r="BS4449" s="6"/>
      <c r="BT4449" s="11"/>
      <c r="BU4449" s="6"/>
      <c r="BV4449" s="6"/>
    </row>
    <row r="4450" spans="1:74" ht="15.75" x14ac:dyDescent="0.25">
      <c r="A4450" s="52" t="s">
        <v>1422</v>
      </c>
      <c r="B4450" s="56"/>
      <c r="C4450" s="7" t="s">
        <v>118</v>
      </c>
      <c r="D4450" s="7" t="s">
        <v>6560</v>
      </c>
      <c r="E4450" s="7"/>
      <c r="F4450" s="64"/>
      <c r="G4450" s="6"/>
      <c r="H4450" s="6"/>
      <c r="I4450" s="10" t="s">
        <v>110</v>
      </c>
      <c r="J4450" s="11" t="s">
        <v>4143</v>
      </c>
      <c r="K4450" s="194" t="s">
        <v>510</v>
      </c>
      <c r="L4450" s="176"/>
      <c r="M4450" s="176">
        <v>1000</v>
      </c>
      <c r="N4450" s="80" t="s">
        <v>6856</v>
      </c>
      <c r="O4450" s="162"/>
      <c r="P4450" s="80" t="s">
        <v>4515</v>
      </c>
      <c r="Q4450" s="80"/>
      <c r="R4450" s="80"/>
      <c r="S4450" s="163"/>
      <c r="T4450" s="213"/>
      <c r="U4450" s="162"/>
      <c r="V4450" s="164"/>
      <c r="W4450" s="12" t="str">
        <f t="shared" si="895"/>
        <v>Mqtt1</v>
      </c>
      <c r="X4450" s="196" t="s">
        <v>10689</v>
      </c>
      <c r="Y4450" s="6" t="str">
        <f t="shared" si="897"/>
        <v>marpower/power-tag/fcu-ships-office-watersport-storage</v>
      </c>
      <c r="Z4450" s="103" t="str" cm="1">
        <f t="array" ref="Z4450">IF(COUNTIF(N4450,"spare"),"","$."&amp;_xlfn.REGEXEXTRACT(J4450,"^PT\d+[FQ]\d+_(.*)", 2))</f>
        <v>$.Total_Active_Power</v>
      </c>
      <c r="AA4450" s="12">
        <f t="shared" si="899"/>
        <v>11</v>
      </c>
      <c r="AB4450" s="6" t="s">
        <v>195</v>
      </c>
      <c r="AC4450" s="103">
        <v>3060</v>
      </c>
      <c r="AJ4450" s="80"/>
      <c r="AK4450" s="113" t="s">
        <v>1425</v>
      </c>
      <c r="AN4450" s="80"/>
      <c r="AO4450" s="80"/>
      <c r="AP4450" s="80"/>
      <c r="AQ4450" s="80"/>
      <c r="AR4450" s="127"/>
      <c r="AS4450" s="80"/>
      <c r="AT4450" s="7"/>
      <c r="AU4450" s="7"/>
      <c r="AV4450" s="165"/>
      <c r="AW4450" s="166"/>
      <c r="AX4450" s="137"/>
      <c r="AY4450" s="147"/>
      <c r="AZ4450" s="167"/>
      <c r="BA4450" s="167"/>
      <c r="BB4450" s="147" t="str">
        <f t="shared" si="898"/>
        <v/>
      </c>
      <c r="BC4450" s="168"/>
      <c r="BD4450" s="165"/>
      <c r="BE4450" s="165"/>
      <c r="BF4450" s="165"/>
      <c r="BG4450" s="165"/>
      <c r="BH4450" s="165"/>
      <c r="BI4450" s="165"/>
      <c r="BJ4450" s="165"/>
      <c r="BK4450" s="165"/>
      <c r="BL4450" s="165"/>
      <c r="BM4450" s="165"/>
      <c r="BN4450" s="165"/>
      <c r="BO4450" s="165"/>
      <c r="BP4450" s="165"/>
      <c r="BQ4450" s="165"/>
      <c r="BS4450" s="6"/>
      <c r="BT4450" s="11"/>
      <c r="BU4450" s="6"/>
      <c r="BV4450" s="6"/>
    </row>
    <row r="4451" spans="1:74" ht="15.75" x14ac:dyDescent="0.25">
      <c r="A4451" s="52" t="s">
        <v>1422</v>
      </c>
      <c r="B4451" s="56"/>
      <c r="C4451" s="7" t="s">
        <v>118</v>
      </c>
      <c r="D4451" s="7" t="s">
        <v>6560</v>
      </c>
      <c r="E4451" s="7"/>
      <c r="F4451" s="64"/>
      <c r="G4451" s="6"/>
      <c r="H4451" s="6"/>
      <c r="I4451" s="10" t="s">
        <v>110</v>
      </c>
      <c r="J4451" s="11" t="s">
        <v>4144</v>
      </c>
      <c r="K4451" s="194" t="s">
        <v>510</v>
      </c>
      <c r="L4451" s="176"/>
      <c r="M4451" s="176">
        <v>1000</v>
      </c>
      <c r="N4451" s="80" t="s">
        <v>6856</v>
      </c>
      <c r="O4451" s="162"/>
      <c r="P4451" s="80" t="s">
        <v>4516</v>
      </c>
      <c r="Q4451" s="80"/>
      <c r="R4451" s="80"/>
      <c r="S4451" s="163"/>
      <c r="T4451" s="213"/>
      <c r="U4451" s="162"/>
      <c r="V4451" s="164"/>
      <c r="W4451" s="12" t="str">
        <f t="shared" si="895"/>
        <v>Mqtt1</v>
      </c>
      <c r="X4451" s="196" t="s">
        <v>10689</v>
      </c>
      <c r="Y4451" s="6" t="str">
        <f t="shared" si="897"/>
        <v>marpower/power-tag/fcu-ships-office-watersport-storage</v>
      </c>
      <c r="Z4451" s="103" t="str" cm="1">
        <f t="array" ref="Z4451">IF(COUNTIF(N4451,"spare"),"","$."&amp;_xlfn.REGEXEXTRACT(J4451,"^PT\d+[FQ]\d+_(.*)", 2))</f>
        <v>$.Power_Factor_Phase_A</v>
      </c>
      <c r="AA4451" s="12">
        <f t="shared" si="899"/>
        <v>11</v>
      </c>
      <c r="AB4451" s="6" t="s">
        <v>195</v>
      </c>
      <c r="AC4451" s="103">
        <v>3078</v>
      </c>
      <c r="AJ4451" s="80"/>
      <c r="AK4451" s="113" t="s">
        <v>1426</v>
      </c>
      <c r="AN4451" s="80"/>
      <c r="AO4451" s="80"/>
      <c r="AP4451" s="80"/>
      <c r="AQ4451" s="80"/>
      <c r="AR4451" s="127"/>
      <c r="AS4451" s="80"/>
      <c r="AT4451" s="7"/>
      <c r="AU4451" s="7"/>
      <c r="AV4451" s="165"/>
      <c r="AW4451" s="166"/>
      <c r="AX4451" s="137"/>
      <c r="AY4451" s="147"/>
      <c r="AZ4451" s="167"/>
      <c r="BA4451" s="167"/>
      <c r="BB4451" s="147" t="str">
        <f t="shared" si="898"/>
        <v/>
      </c>
      <c r="BC4451" s="168"/>
      <c r="BD4451" s="165"/>
      <c r="BE4451" s="165"/>
      <c r="BF4451" s="165"/>
      <c r="BG4451" s="165"/>
      <c r="BH4451" s="165"/>
      <c r="BI4451" s="165"/>
      <c r="BJ4451" s="165"/>
      <c r="BK4451" s="165"/>
      <c r="BL4451" s="165"/>
      <c r="BM4451" s="165"/>
      <c r="BN4451" s="165"/>
      <c r="BO4451" s="165"/>
      <c r="BP4451" s="165"/>
      <c r="BQ4451" s="165"/>
      <c r="BS4451" s="6"/>
      <c r="BT4451" s="11"/>
      <c r="BU4451" s="6"/>
      <c r="BV4451" s="6"/>
    </row>
    <row r="4452" spans="1:74" ht="15.75" x14ac:dyDescent="0.25">
      <c r="A4452" s="52" t="s">
        <v>1422</v>
      </c>
      <c r="B4452" s="56"/>
      <c r="C4452" s="7" t="s">
        <v>118</v>
      </c>
      <c r="D4452" s="7" t="s">
        <v>6560</v>
      </c>
      <c r="E4452" s="7"/>
      <c r="F4452" s="64"/>
      <c r="G4452" s="6"/>
      <c r="H4452" s="6"/>
      <c r="I4452" s="10" t="s">
        <v>110</v>
      </c>
      <c r="J4452" s="11" t="s">
        <v>4145</v>
      </c>
      <c r="K4452" s="194" t="s">
        <v>510</v>
      </c>
      <c r="L4452" s="176"/>
      <c r="M4452" s="176">
        <v>1000</v>
      </c>
      <c r="N4452" s="80" t="s">
        <v>6856</v>
      </c>
      <c r="O4452" s="162"/>
      <c r="P4452" s="80" t="s">
        <v>4517</v>
      </c>
      <c r="Q4452" s="80"/>
      <c r="R4452" s="80"/>
      <c r="S4452" s="163"/>
      <c r="T4452" s="213"/>
      <c r="U4452" s="162"/>
      <c r="V4452" s="164"/>
      <c r="W4452" s="12" t="str">
        <f t="shared" si="895"/>
        <v>Mqtt1</v>
      </c>
      <c r="X4452" s="196" t="s">
        <v>10689</v>
      </c>
      <c r="Y4452" s="6" t="str">
        <f t="shared" si="897"/>
        <v>marpower/power-tag/fcu-ships-office-watersport-storage</v>
      </c>
      <c r="Z4452" s="103" t="str" cm="1">
        <f t="array" ref="Z4452">IF(COUNTIF(N4452,"spare"),"","$."&amp;_xlfn.REGEXEXTRACT(J4452,"^PT\d+[FQ]\d+_(.*)", 2))</f>
        <v>$.Power_Factor_Phase_B</v>
      </c>
      <c r="AA4452" s="12">
        <f t="shared" si="899"/>
        <v>11</v>
      </c>
      <c r="AB4452" s="6" t="s">
        <v>195</v>
      </c>
      <c r="AC4452" s="103">
        <v>3080</v>
      </c>
      <c r="AJ4452" s="80"/>
      <c r="AK4452" s="113" t="s">
        <v>1426</v>
      </c>
      <c r="AN4452" s="80"/>
      <c r="AO4452" s="80"/>
      <c r="AP4452" s="80"/>
      <c r="AQ4452" s="80"/>
      <c r="AR4452" s="127"/>
      <c r="AS4452" s="80"/>
      <c r="AT4452" s="7"/>
      <c r="AU4452" s="7"/>
      <c r="AV4452" s="165"/>
      <c r="AW4452" s="166"/>
      <c r="AX4452" s="137"/>
      <c r="AY4452" s="147"/>
      <c r="AZ4452" s="167"/>
      <c r="BA4452" s="167"/>
      <c r="BB4452" s="147" t="str">
        <f t="shared" si="898"/>
        <v/>
      </c>
      <c r="BC4452" s="168"/>
      <c r="BD4452" s="165"/>
      <c r="BE4452" s="165"/>
      <c r="BF4452" s="165"/>
      <c r="BG4452" s="165"/>
      <c r="BH4452" s="165"/>
      <c r="BI4452" s="165"/>
      <c r="BJ4452" s="165"/>
      <c r="BK4452" s="165"/>
      <c r="BL4452" s="165"/>
      <c r="BM4452" s="165"/>
      <c r="BN4452" s="165"/>
      <c r="BO4452" s="165"/>
      <c r="BP4452" s="165"/>
      <c r="BQ4452" s="165"/>
      <c r="BS4452" s="6"/>
      <c r="BT4452" s="11"/>
      <c r="BU4452" s="6"/>
      <c r="BV4452" s="6"/>
    </row>
    <row r="4453" spans="1:74" ht="15.75" x14ac:dyDescent="0.25">
      <c r="A4453" s="52" t="s">
        <v>1422</v>
      </c>
      <c r="B4453" s="56"/>
      <c r="C4453" s="7" t="s">
        <v>118</v>
      </c>
      <c r="D4453" s="7" t="s">
        <v>6560</v>
      </c>
      <c r="E4453" s="7"/>
      <c r="F4453" s="64"/>
      <c r="G4453" s="6"/>
      <c r="H4453" s="6"/>
      <c r="I4453" s="10" t="s">
        <v>110</v>
      </c>
      <c r="J4453" s="11" t="s">
        <v>4146</v>
      </c>
      <c r="K4453" s="194" t="s">
        <v>510</v>
      </c>
      <c r="L4453" s="176"/>
      <c r="M4453" s="176">
        <v>1000</v>
      </c>
      <c r="N4453" s="80" t="s">
        <v>6856</v>
      </c>
      <c r="O4453" s="162"/>
      <c r="P4453" s="80" t="s">
        <v>4518</v>
      </c>
      <c r="Q4453" s="80"/>
      <c r="R4453" s="80"/>
      <c r="S4453" s="163"/>
      <c r="T4453" s="213"/>
      <c r="U4453" s="162"/>
      <c r="V4453" s="164"/>
      <c r="W4453" s="12" t="str">
        <f t="shared" si="895"/>
        <v>Mqtt1</v>
      </c>
      <c r="X4453" s="196" t="s">
        <v>10689</v>
      </c>
      <c r="Y4453" s="6" t="str">
        <f t="shared" si="897"/>
        <v>marpower/power-tag/fcu-ships-office-watersport-storage</v>
      </c>
      <c r="Z4453" s="103" t="str" cm="1">
        <f t="array" ref="Z4453">IF(COUNTIF(N4453,"spare"),"","$."&amp;_xlfn.REGEXEXTRACT(J4453,"^PT\d+[FQ]\d+_(.*)", 2))</f>
        <v>$.Power_Factor_Phase_C</v>
      </c>
      <c r="AA4453" s="12">
        <f t="shared" si="899"/>
        <v>11</v>
      </c>
      <c r="AB4453" s="6" t="s">
        <v>195</v>
      </c>
      <c r="AC4453" s="103">
        <v>3082</v>
      </c>
      <c r="AJ4453" s="80"/>
      <c r="AK4453" s="113" t="s">
        <v>1426</v>
      </c>
      <c r="AN4453" s="80"/>
      <c r="AO4453" s="80"/>
      <c r="AP4453" s="80"/>
      <c r="AQ4453" s="80"/>
      <c r="AR4453" s="127"/>
      <c r="AS4453" s="80"/>
      <c r="AT4453" s="7"/>
      <c r="AU4453" s="7"/>
      <c r="AV4453" s="165"/>
      <c r="AW4453" s="166"/>
      <c r="AX4453" s="137"/>
      <c r="AY4453" s="147"/>
      <c r="AZ4453" s="167"/>
      <c r="BA4453" s="167"/>
      <c r="BB4453" s="147" t="str">
        <f t="shared" si="898"/>
        <v/>
      </c>
      <c r="BC4453" s="168"/>
      <c r="BD4453" s="165"/>
      <c r="BE4453" s="165"/>
      <c r="BF4453" s="165"/>
      <c r="BG4453" s="165"/>
      <c r="BH4453" s="165"/>
      <c r="BI4453" s="165"/>
      <c r="BJ4453" s="165"/>
      <c r="BK4453" s="165"/>
      <c r="BL4453" s="165"/>
      <c r="BM4453" s="165"/>
      <c r="BN4453" s="165"/>
      <c r="BO4453" s="165"/>
      <c r="BP4453" s="165"/>
      <c r="BQ4453" s="165"/>
      <c r="BS4453" s="6"/>
      <c r="BT4453" s="11"/>
      <c r="BU4453" s="6"/>
      <c r="BV4453" s="6"/>
    </row>
    <row r="4454" spans="1:74" ht="15.75" x14ac:dyDescent="0.25">
      <c r="A4454" s="52" t="s">
        <v>1422</v>
      </c>
      <c r="B4454" s="56"/>
      <c r="C4454" s="7" t="s">
        <v>118</v>
      </c>
      <c r="D4454" s="7" t="s">
        <v>6560</v>
      </c>
      <c r="E4454" s="7"/>
      <c r="F4454" s="64"/>
      <c r="G4454" s="6"/>
      <c r="H4454" s="6"/>
      <c r="I4454" s="10" t="s">
        <v>110</v>
      </c>
      <c r="J4454" s="11" t="s">
        <v>4147</v>
      </c>
      <c r="K4454" s="194" t="s">
        <v>510</v>
      </c>
      <c r="L4454" s="176"/>
      <c r="M4454" s="176">
        <v>1000</v>
      </c>
      <c r="N4454" s="80" t="s">
        <v>6856</v>
      </c>
      <c r="O4454" s="162"/>
      <c r="P4454" s="80" t="s">
        <v>4519</v>
      </c>
      <c r="Q4454" s="80"/>
      <c r="R4454" s="80"/>
      <c r="S4454" s="163"/>
      <c r="T4454" s="213"/>
      <c r="U4454" s="162"/>
      <c r="V4454" s="164"/>
      <c r="W4454" s="12" t="str">
        <f t="shared" si="895"/>
        <v>Mqtt1</v>
      </c>
      <c r="X4454" s="196" t="s">
        <v>10689</v>
      </c>
      <c r="Y4454" s="6" t="str">
        <f t="shared" si="897"/>
        <v>marpower/power-tag/fcu-ships-office-watersport-storage</v>
      </c>
      <c r="Z4454" s="103" t="str" cm="1">
        <f t="array" ref="Z4454">IF(COUNTIF(N4454,"spare"),"","$."&amp;_xlfn.REGEXEXTRACT(J4454,"^PT\d+[FQ]\d+_(.*)", 2))</f>
        <v>$.Total_Power_Factor</v>
      </c>
      <c r="AA4454" s="12">
        <f t="shared" si="899"/>
        <v>11</v>
      </c>
      <c r="AB4454" s="6" t="s">
        <v>195</v>
      </c>
      <c r="AC4454" s="103">
        <v>3084</v>
      </c>
      <c r="AJ4454" s="80"/>
      <c r="AK4454" s="113" t="s">
        <v>1426</v>
      </c>
      <c r="AN4454" s="80"/>
      <c r="AO4454" s="80"/>
      <c r="AP4454" s="80"/>
      <c r="AQ4454" s="80"/>
      <c r="AR4454" s="127"/>
      <c r="AS4454" s="80"/>
      <c r="AT4454" s="7"/>
      <c r="AU4454" s="7"/>
      <c r="AV4454" s="165"/>
      <c r="AW4454" s="166"/>
      <c r="AX4454" s="137"/>
      <c r="AY4454" s="147"/>
      <c r="AZ4454" s="167"/>
      <c r="BA4454" s="167"/>
      <c r="BB4454" s="147" t="str">
        <f t="shared" si="898"/>
        <v/>
      </c>
      <c r="BC4454" s="168"/>
      <c r="BD4454" s="165"/>
      <c r="BE4454" s="165"/>
      <c r="BF4454" s="165"/>
      <c r="BG4454" s="165"/>
      <c r="BH4454" s="165"/>
      <c r="BI4454" s="165"/>
      <c r="BJ4454" s="165"/>
      <c r="BK4454" s="165"/>
      <c r="BL4454" s="165"/>
      <c r="BM4454" s="165"/>
      <c r="BN4454" s="165"/>
      <c r="BO4454" s="165"/>
      <c r="BP4454" s="165"/>
      <c r="BQ4454" s="165"/>
      <c r="BS4454" s="6"/>
      <c r="BT4454" s="11"/>
      <c r="BU4454" s="6"/>
      <c r="BV4454" s="6"/>
    </row>
    <row r="4455" spans="1:74" ht="15.75" x14ac:dyDescent="0.25">
      <c r="A4455" s="52" t="s">
        <v>1422</v>
      </c>
      <c r="B4455" s="56"/>
      <c r="C4455" s="7" t="s">
        <v>118</v>
      </c>
      <c r="D4455" s="7" t="s">
        <v>6560</v>
      </c>
      <c r="E4455" s="7"/>
      <c r="F4455" s="64"/>
      <c r="G4455" s="6"/>
      <c r="H4455" s="6"/>
      <c r="I4455" s="10" t="s">
        <v>110</v>
      </c>
      <c r="J4455" s="11" t="s">
        <v>4148</v>
      </c>
      <c r="K4455" s="194" t="s">
        <v>510</v>
      </c>
      <c r="L4455" s="176"/>
      <c r="M4455" s="176">
        <v>1000</v>
      </c>
      <c r="N4455" s="80" t="s">
        <v>6856</v>
      </c>
      <c r="O4455" s="162"/>
      <c r="P4455" s="80" t="s">
        <v>4520</v>
      </c>
      <c r="Q4455" s="80"/>
      <c r="R4455" s="80"/>
      <c r="S4455" s="163"/>
      <c r="T4455" s="213"/>
      <c r="U4455" s="162"/>
      <c r="V4455" s="164"/>
      <c r="W4455" s="12" t="str">
        <f t="shared" si="895"/>
        <v>Mqtt1</v>
      </c>
      <c r="X4455" s="196" t="s">
        <v>10690</v>
      </c>
      <c r="Y4455" s="6" t="str">
        <f t="shared" si="897"/>
        <v>marpower/power-tag/fcu-owners-deckh-dining-main-salon-lounge</v>
      </c>
      <c r="Z4455" s="103" t="str" cm="1">
        <f t="array" ref="Z4455">IF(COUNTIF(N4455,"spare"),"","$."&amp;_xlfn.REGEXEXTRACT(J4455,"^PT\d+[FQ]\d+_(.*)", 2))</f>
        <v>$.RMS_Current_Phase_A</v>
      </c>
      <c r="AA4455" s="12">
        <f>AA4440+1</f>
        <v>12</v>
      </c>
      <c r="AB4455" s="6" t="s">
        <v>195</v>
      </c>
      <c r="AC4455" s="103">
        <v>3000</v>
      </c>
      <c r="AJ4455" s="80"/>
      <c r="AK4455" s="113" t="s">
        <v>1423</v>
      </c>
      <c r="AN4455" s="80"/>
      <c r="AO4455" s="80"/>
      <c r="AP4455" s="80"/>
      <c r="AQ4455" s="80"/>
      <c r="AR4455" s="127"/>
      <c r="AS4455" s="80"/>
      <c r="AT4455" s="7"/>
      <c r="AU4455" s="7"/>
      <c r="AV4455" s="165"/>
      <c r="AW4455" s="166"/>
      <c r="AX4455" s="137"/>
      <c r="AY4455" s="147"/>
      <c r="AZ4455" s="167"/>
      <c r="BA4455" s="167"/>
      <c r="BB4455" s="147" t="str">
        <f t="shared" ref="BB4455:BB4469" si="900">IF(ISNUMBER(AM4455),"1","")</f>
        <v/>
      </c>
      <c r="BC4455" s="168"/>
      <c r="BD4455" s="165"/>
      <c r="BE4455" s="165"/>
      <c r="BF4455" s="165"/>
      <c r="BG4455" s="165"/>
      <c r="BH4455" s="165"/>
      <c r="BI4455" s="165"/>
      <c r="BJ4455" s="165"/>
      <c r="BK4455" s="165"/>
      <c r="BL4455" s="165"/>
      <c r="BM4455" s="165"/>
      <c r="BN4455" s="165"/>
      <c r="BO4455" s="165"/>
      <c r="BP4455" s="165"/>
      <c r="BQ4455" s="165"/>
      <c r="BS4455" s="6"/>
      <c r="BT4455" s="11"/>
      <c r="BU4455" s="6"/>
      <c r="BV4455" s="6"/>
    </row>
    <row r="4456" spans="1:74" ht="15.75" x14ac:dyDescent="0.25">
      <c r="A4456" s="52" t="s">
        <v>1422</v>
      </c>
      <c r="B4456" s="56"/>
      <c r="C4456" s="7" t="s">
        <v>118</v>
      </c>
      <c r="D4456" s="7" t="s">
        <v>6560</v>
      </c>
      <c r="E4456" s="7"/>
      <c r="F4456" s="64"/>
      <c r="G4456" s="6"/>
      <c r="H4456" s="6"/>
      <c r="I4456" s="10" t="s">
        <v>110</v>
      </c>
      <c r="J4456" s="11" t="s">
        <v>4149</v>
      </c>
      <c r="K4456" s="194" t="s">
        <v>510</v>
      </c>
      <c r="L4456" s="176"/>
      <c r="M4456" s="176">
        <v>1000</v>
      </c>
      <c r="N4456" s="80" t="s">
        <v>6856</v>
      </c>
      <c r="O4456" s="162"/>
      <c r="P4456" s="80" t="s">
        <v>4521</v>
      </c>
      <c r="Q4456" s="80"/>
      <c r="R4456" s="80"/>
      <c r="S4456" s="163"/>
      <c r="T4456" s="213"/>
      <c r="U4456" s="162"/>
      <c r="V4456" s="164"/>
      <c r="W4456" s="12" t="str">
        <f t="shared" si="895"/>
        <v>Mqtt1</v>
      </c>
      <c r="X4456" s="196" t="s">
        <v>10690</v>
      </c>
      <c r="Y4456" s="6" t="str">
        <f t="shared" si="897"/>
        <v>marpower/power-tag/fcu-owners-deckh-dining-main-salon-lounge</v>
      </c>
      <c r="Z4456" s="103" t="str" cm="1">
        <f t="array" ref="Z4456">IF(COUNTIF(N4456,"spare"),"","$."&amp;_xlfn.REGEXEXTRACT(J4456,"^PT\d+[FQ]\d+_(.*)", 2))</f>
        <v>$.RMS_Current_Phase_B</v>
      </c>
      <c r="AA4456" s="12">
        <f t="shared" ref="AA4456:AA4519" si="901">AA4441+1</f>
        <v>12</v>
      </c>
      <c r="AB4456" s="6" t="s">
        <v>195</v>
      </c>
      <c r="AC4456" s="103">
        <v>3002</v>
      </c>
      <c r="AJ4456" s="80"/>
      <c r="AK4456" s="113" t="s">
        <v>1423</v>
      </c>
      <c r="AN4456" s="80"/>
      <c r="AO4456" s="80"/>
      <c r="AP4456" s="80"/>
      <c r="AQ4456" s="80"/>
      <c r="AR4456" s="127"/>
      <c r="AS4456" s="80"/>
      <c r="AT4456" s="7"/>
      <c r="AU4456" s="7"/>
      <c r="AV4456" s="165"/>
      <c r="AW4456" s="166"/>
      <c r="AX4456" s="137"/>
      <c r="AY4456" s="147"/>
      <c r="AZ4456" s="167"/>
      <c r="BA4456" s="167"/>
      <c r="BB4456" s="147" t="str">
        <f t="shared" si="900"/>
        <v/>
      </c>
      <c r="BC4456" s="168"/>
      <c r="BD4456" s="165"/>
      <c r="BE4456" s="165"/>
      <c r="BF4456" s="165"/>
      <c r="BG4456" s="165"/>
      <c r="BH4456" s="165"/>
      <c r="BI4456" s="165"/>
      <c r="BJ4456" s="165"/>
      <c r="BK4456" s="165"/>
      <c r="BL4456" s="165"/>
      <c r="BM4456" s="165"/>
      <c r="BN4456" s="165"/>
      <c r="BO4456" s="165"/>
      <c r="BP4456" s="165"/>
      <c r="BQ4456" s="165"/>
      <c r="BS4456" s="6"/>
      <c r="BT4456" s="11"/>
      <c r="BU4456" s="6"/>
      <c r="BV4456" s="6"/>
    </row>
    <row r="4457" spans="1:74" ht="15.75" x14ac:dyDescent="0.25">
      <c r="A4457" s="52" t="s">
        <v>1422</v>
      </c>
      <c r="B4457" s="56"/>
      <c r="C4457" s="7" t="s">
        <v>118</v>
      </c>
      <c r="D4457" s="7" t="s">
        <v>6560</v>
      </c>
      <c r="E4457" s="7"/>
      <c r="F4457" s="64"/>
      <c r="G4457" s="6"/>
      <c r="H4457" s="6"/>
      <c r="I4457" s="10" t="s">
        <v>110</v>
      </c>
      <c r="J4457" s="11" t="s">
        <v>4150</v>
      </c>
      <c r="K4457" s="194" t="s">
        <v>510</v>
      </c>
      <c r="L4457" s="176"/>
      <c r="M4457" s="176">
        <v>1000</v>
      </c>
      <c r="N4457" s="80" t="s">
        <v>6856</v>
      </c>
      <c r="O4457" s="162"/>
      <c r="P4457" s="80" t="s">
        <v>4522</v>
      </c>
      <c r="Q4457" s="80"/>
      <c r="R4457" s="80"/>
      <c r="S4457" s="163"/>
      <c r="T4457" s="213"/>
      <c r="U4457" s="162"/>
      <c r="V4457" s="164"/>
      <c r="W4457" s="12" t="str">
        <f t="shared" si="895"/>
        <v>Mqtt1</v>
      </c>
      <c r="X4457" s="196" t="s">
        <v>10690</v>
      </c>
      <c r="Y4457" s="6" t="str">
        <f t="shared" si="897"/>
        <v>marpower/power-tag/fcu-owners-deckh-dining-main-salon-lounge</v>
      </c>
      <c r="Z4457" s="103" t="str" cm="1">
        <f t="array" ref="Z4457">IF(COUNTIF(N4457,"spare"),"","$."&amp;_xlfn.REGEXEXTRACT(J4457,"^PT\d+[FQ]\d+_(.*)", 2))</f>
        <v>$.RMS_Current_Phase_C</v>
      </c>
      <c r="AA4457" s="12">
        <f t="shared" si="901"/>
        <v>12</v>
      </c>
      <c r="AB4457" s="6" t="s">
        <v>195</v>
      </c>
      <c r="AC4457" s="103">
        <v>3004</v>
      </c>
      <c r="AJ4457" s="80"/>
      <c r="AK4457" s="113" t="s">
        <v>1423</v>
      </c>
      <c r="AN4457" s="80"/>
      <c r="AO4457" s="80"/>
      <c r="AP4457" s="80"/>
      <c r="AQ4457" s="80"/>
      <c r="AR4457" s="127"/>
      <c r="AS4457" s="80"/>
      <c r="AT4457" s="7"/>
      <c r="AU4457" s="7"/>
      <c r="AV4457" s="165"/>
      <c r="AW4457" s="166"/>
      <c r="AX4457" s="137"/>
      <c r="AY4457" s="147"/>
      <c r="AZ4457" s="167"/>
      <c r="BA4457" s="167"/>
      <c r="BB4457" s="147" t="str">
        <f t="shared" si="900"/>
        <v/>
      </c>
      <c r="BC4457" s="168"/>
      <c r="BD4457" s="165"/>
      <c r="BE4457" s="165"/>
      <c r="BF4457" s="165"/>
      <c r="BG4457" s="165"/>
      <c r="BH4457" s="165"/>
      <c r="BI4457" s="165"/>
      <c r="BJ4457" s="165"/>
      <c r="BK4457" s="165"/>
      <c r="BL4457" s="165"/>
      <c r="BM4457" s="165"/>
      <c r="BN4457" s="165"/>
      <c r="BO4457" s="165"/>
      <c r="BP4457" s="165"/>
      <c r="BQ4457" s="165"/>
      <c r="BS4457" s="6"/>
      <c r="BT4457" s="11"/>
      <c r="BU4457" s="6"/>
      <c r="BV4457" s="6"/>
    </row>
    <row r="4458" spans="1:74" ht="15.75" x14ac:dyDescent="0.25">
      <c r="A4458" s="52" t="s">
        <v>1422</v>
      </c>
      <c r="B4458" s="56"/>
      <c r="C4458" s="7" t="s">
        <v>118</v>
      </c>
      <c r="D4458" s="7" t="s">
        <v>6560</v>
      </c>
      <c r="E4458" s="7"/>
      <c r="F4458" s="64"/>
      <c r="G4458" s="6"/>
      <c r="H4458" s="6"/>
      <c r="I4458" s="10" t="s">
        <v>110</v>
      </c>
      <c r="J4458" s="11" t="s">
        <v>4151</v>
      </c>
      <c r="K4458" s="194" t="s">
        <v>510</v>
      </c>
      <c r="L4458" s="176"/>
      <c r="M4458" s="176">
        <v>1000</v>
      </c>
      <c r="N4458" s="80" t="s">
        <v>6856</v>
      </c>
      <c r="O4458" s="162"/>
      <c r="P4458" s="80" t="s">
        <v>4523</v>
      </c>
      <c r="Q4458" s="80"/>
      <c r="R4458" s="80"/>
      <c r="S4458" s="163"/>
      <c r="T4458" s="213"/>
      <c r="U4458" s="162"/>
      <c r="V4458" s="164"/>
      <c r="W4458" s="12" t="str">
        <f t="shared" si="895"/>
        <v>Mqtt1</v>
      </c>
      <c r="X4458" s="196" t="s">
        <v>10690</v>
      </c>
      <c r="Y4458" s="6" t="str">
        <f t="shared" si="897"/>
        <v>marpower/power-tag/fcu-owners-deckh-dining-main-salon-lounge</v>
      </c>
      <c r="Z4458" s="103" t="str" cm="1">
        <f t="array" ref="Z4458">IF(COUNTIF(N4458,"spare"),"","$."&amp;_xlfn.REGEXEXTRACT(J4458,"^PT\d+[FQ]\d+_(.*)", 2))</f>
        <v>$.RMS_Current_Phase_Neut</v>
      </c>
      <c r="AA4458" s="12">
        <f t="shared" si="901"/>
        <v>12</v>
      </c>
      <c r="AB4458" s="6" t="s">
        <v>195</v>
      </c>
      <c r="AC4458" s="103">
        <v>3006</v>
      </c>
      <c r="AJ4458" s="80"/>
      <c r="AK4458" s="113" t="s">
        <v>1423</v>
      </c>
      <c r="AN4458" s="80"/>
      <c r="AO4458" s="80"/>
      <c r="AP4458" s="80"/>
      <c r="AQ4458" s="80"/>
      <c r="AR4458" s="127"/>
      <c r="AS4458" s="80"/>
      <c r="AT4458" s="7"/>
      <c r="AU4458" s="7"/>
      <c r="AV4458" s="165"/>
      <c r="AW4458" s="166"/>
      <c r="AX4458" s="137"/>
      <c r="AY4458" s="147"/>
      <c r="AZ4458" s="167"/>
      <c r="BA4458" s="167"/>
      <c r="BB4458" s="147" t="str">
        <f t="shared" si="900"/>
        <v/>
      </c>
      <c r="BC4458" s="168"/>
      <c r="BD4458" s="165"/>
      <c r="BE4458" s="165"/>
      <c r="BF4458" s="165"/>
      <c r="BG4458" s="165"/>
      <c r="BH4458" s="165"/>
      <c r="BI4458" s="165"/>
      <c r="BJ4458" s="165"/>
      <c r="BK4458" s="165"/>
      <c r="BL4458" s="165"/>
      <c r="BM4458" s="165"/>
      <c r="BN4458" s="165"/>
      <c r="BO4458" s="165"/>
      <c r="BP4458" s="165"/>
      <c r="BQ4458" s="165"/>
      <c r="BS4458" s="6"/>
      <c r="BT4458" s="11"/>
      <c r="BU4458" s="6"/>
      <c r="BV4458" s="6"/>
    </row>
    <row r="4459" spans="1:74" ht="15.75" x14ac:dyDescent="0.25">
      <c r="A4459" s="52" t="s">
        <v>1422</v>
      </c>
      <c r="B4459" s="56"/>
      <c r="C4459" s="7" t="s">
        <v>118</v>
      </c>
      <c r="D4459" s="7" t="s">
        <v>6560</v>
      </c>
      <c r="E4459" s="7"/>
      <c r="F4459" s="64"/>
      <c r="G4459" s="6"/>
      <c r="H4459" s="6"/>
      <c r="I4459" s="10" t="s">
        <v>110</v>
      </c>
      <c r="J4459" s="11" t="s">
        <v>8387</v>
      </c>
      <c r="K4459" s="194" t="s">
        <v>510</v>
      </c>
      <c r="L4459" s="176"/>
      <c r="M4459" s="176">
        <v>1000</v>
      </c>
      <c r="N4459" s="80" t="s">
        <v>6856</v>
      </c>
      <c r="O4459" s="162"/>
      <c r="P4459" s="80" t="s">
        <v>4524</v>
      </c>
      <c r="Q4459" s="80"/>
      <c r="R4459" s="80"/>
      <c r="S4459" s="163"/>
      <c r="T4459" s="213"/>
      <c r="U4459" s="162"/>
      <c r="V4459" s="164"/>
      <c r="W4459" s="12" t="str">
        <f t="shared" si="895"/>
        <v>Mqtt1</v>
      </c>
      <c r="X4459" s="196" t="s">
        <v>10690</v>
      </c>
      <c r="Y4459" s="6" t="str">
        <f t="shared" si="897"/>
        <v>marpower/power-tag/fcu-owners-deckh-dining-main-salon-lounge</v>
      </c>
      <c r="Z4459" s="103" t="str" cm="1">
        <f t="array" ref="Z4459">IF(COUNTIF(N4459,"spare"),"","$."&amp;_xlfn.REGEXEXTRACT(J4459,"^PT\d+[FQ]\d+_(.*)", 2))</f>
        <v>$.RMS_Voltage_A_N</v>
      </c>
      <c r="AA4459" s="12">
        <f t="shared" si="901"/>
        <v>12</v>
      </c>
      <c r="AB4459" s="6" t="s">
        <v>195</v>
      </c>
      <c r="AC4459" s="103">
        <v>3028</v>
      </c>
      <c r="AJ4459" s="80"/>
      <c r="AK4459" s="113" t="s">
        <v>1424</v>
      </c>
      <c r="AN4459" s="80"/>
      <c r="AO4459" s="80"/>
      <c r="AP4459" s="80"/>
      <c r="AQ4459" s="80"/>
      <c r="AR4459" s="127"/>
      <c r="AS4459" s="80"/>
      <c r="AT4459" s="7"/>
      <c r="AU4459" s="7"/>
      <c r="AV4459" s="165"/>
      <c r="AW4459" s="166"/>
      <c r="AX4459" s="137"/>
      <c r="AY4459" s="147"/>
      <c r="AZ4459" s="167"/>
      <c r="BA4459" s="167"/>
      <c r="BB4459" s="147" t="str">
        <f t="shared" si="900"/>
        <v/>
      </c>
      <c r="BC4459" s="168"/>
      <c r="BD4459" s="165"/>
      <c r="BE4459" s="165"/>
      <c r="BF4459" s="165"/>
      <c r="BG4459" s="165"/>
      <c r="BH4459" s="165"/>
      <c r="BI4459" s="165"/>
      <c r="BJ4459" s="165"/>
      <c r="BK4459" s="165"/>
      <c r="BL4459" s="165"/>
      <c r="BM4459" s="165"/>
      <c r="BN4459" s="165"/>
      <c r="BO4459" s="165"/>
      <c r="BP4459" s="165"/>
      <c r="BQ4459" s="165"/>
      <c r="BS4459" s="6"/>
      <c r="BT4459" s="11"/>
      <c r="BU4459" s="6"/>
      <c r="BV4459" s="6"/>
    </row>
    <row r="4460" spans="1:74" ht="15.75" x14ac:dyDescent="0.25">
      <c r="A4460" s="52" t="s">
        <v>1422</v>
      </c>
      <c r="B4460" s="56"/>
      <c r="C4460" s="7" t="s">
        <v>118</v>
      </c>
      <c r="D4460" s="7" t="s">
        <v>6560</v>
      </c>
      <c r="E4460" s="7"/>
      <c r="F4460" s="64"/>
      <c r="G4460" s="6"/>
      <c r="H4460" s="6"/>
      <c r="I4460" s="10" t="s">
        <v>110</v>
      </c>
      <c r="J4460" s="11" t="s">
        <v>8564</v>
      </c>
      <c r="K4460" s="194" t="s">
        <v>510</v>
      </c>
      <c r="L4460" s="176"/>
      <c r="M4460" s="176">
        <v>1000</v>
      </c>
      <c r="N4460" s="80" t="s">
        <v>6856</v>
      </c>
      <c r="O4460" s="162"/>
      <c r="P4460" s="80" t="s">
        <v>4525</v>
      </c>
      <c r="Q4460" s="80"/>
      <c r="R4460" s="80"/>
      <c r="S4460" s="163"/>
      <c r="T4460" s="213"/>
      <c r="U4460" s="162"/>
      <c r="V4460" s="164"/>
      <c r="W4460" s="12" t="str">
        <f t="shared" si="895"/>
        <v>Mqtt1</v>
      </c>
      <c r="X4460" s="196" t="s">
        <v>10690</v>
      </c>
      <c r="Y4460" s="6" t="str">
        <f t="shared" si="897"/>
        <v>marpower/power-tag/fcu-owners-deckh-dining-main-salon-lounge</v>
      </c>
      <c r="Z4460" s="103" t="str" cm="1">
        <f t="array" ref="Z4460">IF(COUNTIF(N4460,"spare"),"","$."&amp;_xlfn.REGEXEXTRACT(J4460,"^PT\d+[FQ]\d+_(.*)", 2))</f>
        <v>$.RMS_Voltage_B_N</v>
      </c>
      <c r="AA4460" s="12">
        <f t="shared" si="901"/>
        <v>12</v>
      </c>
      <c r="AB4460" s="6" t="s">
        <v>195</v>
      </c>
      <c r="AC4460" s="103">
        <v>3030</v>
      </c>
      <c r="AJ4460" s="80"/>
      <c r="AK4460" s="113" t="s">
        <v>1424</v>
      </c>
      <c r="AN4460" s="80"/>
      <c r="AO4460" s="80"/>
      <c r="AP4460" s="80"/>
      <c r="AQ4460" s="80"/>
      <c r="AR4460" s="127"/>
      <c r="AS4460" s="80"/>
      <c r="AT4460" s="7"/>
      <c r="AU4460" s="7"/>
      <c r="AV4460" s="165"/>
      <c r="AW4460" s="166"/>
      <c r="AX4460" s="137"/>
      <c r="AY4460" s="147"/>
      <c r="AZ4460" s="167"/>
      <c r="BA4460" s="167"/>
      <c r="BB4460" s="147" t="str">
        <f t="shared" si="900"/>
        <v/>
      </c>
      <c r="BC4460" s="168"/>
      <c r="BD4460" s="165"/>
      <c r="BE4460" s="165"/>
      <c r="BF4460" s="165"/>
      <c r="BG4460" s="165"/>
      <c r="BH4460" s="165"/>
      <c r="BI4460" s="165"/>
      <c r="BJ4460" s="165"/>
      <c r="BK4460" s="165"/>
      <c r="BL4460" s="165"/>
      <c r="BM4460" s="165"/>
      <c r="BN4460" s="165"/>
      <c r="BO4460" s="165"/>
      <c r="BP4460" s="165"/>
      <c r="BQ4460" s="165"/>
      <c r="BS4460" s="6"/>
      <c r="BT4460" s="11"/>
      <c r="BU4460" s="6"/>
      <c r="BV4460" s="6"/>
    </row>
    <row r="4461" spans="1:74" ht="15.75" x14ac:dyDescent="0.25">
      <c r="A4461" s="52" t="s">
        <v>1422</v>
      </c>
      <c r="B4461" s="56"/>
      <c r="C4461" s="7" t="s">
        <v>118</v>
      </c>
      <c r="D4461" s="7" t="s">
        <v>6560</v>
      </c>
      <c r="E4461" s="7"/>
      <c r="F4461" s="64"/>
      <c r="G4461" s="6"/>
      <c r="H4461" s="6"/>
      <c r="I4461" s="10" t="s">
        <v>110</v>
      </c>
      <c r="J4461" s="11" t="s">
        <v>8741</v>
      </c>
      <c r="K4461" s="194" t="s">
        <v>510</v>
      </c>
      <c r="L4461" s="176"/>
      <c r="M4461" s="176">
        <v>1000</v>
      </c>
      <c r="N4461" s="80" t="s">
        <v>6856</v>
      </c>
      <c r="O4461" s="162"/>
      <c r="P4461" s="80" t="s">
        <v>4526</v>
      </c>
      <c r="Q4461" s="80"/>
      <c r="R4461" s="80"/>
      <c r="S4461" s="163"/>
      <c r="T4461" s="213"/>
      <c r="U4461" s="162"/>
      <c r="V4461" s="164"/>
      <c r="W4461" s="12" t="str">
        <f t="shared" si="895"/>
        <v>Mqtt1</v>
      </c>
      <c r="X4461" s="196" t="s">
        <v>10690</v>
      </c>
      <c r="Y4461" s="6" t="str">
        <f t="shared" si="897"/>
        <v>marpower/power-tag/fcu-owners-deckh-dining-main-salon-lounge</v>
      </c>
      <c r="Z4461" s="103" t="str" cm="1">
        <f t="array" ref="Z4461">IF(COUNTIF(N4461,"spare"),"","$."&amp;_xlfn.REGEXEXTRACT(J4461,"^PT\d+[FQ]\d+_(.*)", 2))</f>
        <v>$.RMS_Voltage_C_N</v>
      </c>
      <c r="AA4461" s="12">
        <f t="shared" si="901"/>
        <v>12</v>
      </c>
      <c r="AB4461" s="6" t="s">
        <v>195</v>
      </c>
      <c r="AC4461" s="103">
        <v>3032</v>
      </c>
      <c r="AJ4461" s="80"/>
      <c r="AK4461" s="113" t="s">
        <v>1424</v>
      </c>
      <c r="AN4461" s="80"/>
      <c r="AO4461" s="80"/>
      <c r="AP4461" s="80"/>
      <c r="AQ4461" s="80"/>
      <c r="AR4461" s="127"/>
      <c r="AS4461" s="80"/>
      <c r="AT4461" s="7"/>
      <c r="AU4461" s="7"/>
      <c r="AV4461" s="165"/>
      <c r="AW4461" s="166"/>
      <c r="AX4461" s="137"/>
      <c r="AY4461" s="147"/>
      <c r="AZ4461" s="167"/>
      <c r="BA4461" s="167"/>
      <c r="BB4461" s="147" t="str">
        <f t="shared" si="900"/>
        <v/>
      </c>
      <c r="BC4461" s="168"/>
      <c r="BD4461" s="165"/>
      <c r="BE4461" s="165"/>
      <c r="BF4461" s="165"/>
      <c r="BG4461" s="165"/>
      <c r="BH4461" s="165"/>
      <c r="BI4461" s="165"/>
      <c r="BJ4461" s="165"/>
      <c r="BK4461" s="165"/>
      <c r="BL4461" s="165"/>
      <c r="BM4461" s="165"/>
      <c r="BN4461" s="165"/>
      <c r="BO4461" s="165"/>
      <c r="BP4461" s="165"/>
      <c r="BQ4461" s="165"/>
      <c r="BS4461" s="6"/>
      <c r="BT4461" s="11"/>
      <c r="BU4461" s="6"/>
      <c r="BV4461" s="6"/>
    </row>
    <row r="4462" spans="1:74" ht="15.75" x14ac:dyDescent="0.25">
      <c r="A4462" s="52" t="s">
        <v>1422</v>
      </c>
      <c r="B4462" s="56"/>
      <c r="C4462" s="7" t="s">
        <v>118</v>
      </c>
      <c r="D4462" s="7" t="s">
        <v>6560</v>
      </c>
      <c r="E4462" s="7"/>
      <c r="F4462" s="64"/>
      <c r="G4462" s="6"/>
      <c r="H4462" s="6"/>
      <c r="I4462" s="10" t="s">
        <v>110</v>
      </c>
      <c r="J4462" s="11" t="s">
        <v>4152</v>
      </c>
      <c r="K4462" s="194" t="s">
        <v>510</v>
      </c>
      <c r="L4462" s="176"/>
      <c r="M4462" s="176">
        <v>1000</v>
      </c>
      <c r="N4462" s="80" t="s">
        <v>6856</v>
      </c>
      <c r="O4462" s="162"/>
      <c r="P4462" s="80" t="s">
        <v>4527</v>
      </c>
      <c r="Q4462" s="80"/>
      <c r="R4462" s="80"/>
      <c r="S4462" s="163"/>
      <c r="T4462" s="213"/>
      <c r="U4462" s="162"/>
      <c r="V4462" s="164"/>
      <c r="W4462" s="12" t="str">
        <f t="shared" si="895"/>
        <v>Mqtt1</v>
      </c>
      <c r="X4462" s="196" t="s">
        <v>10690</v>
      </c>
      <c r="Y4462" s="6" t="str">
        <f t="shared" si="897"/>
        <v>marpower/power-tag/fcu-owners-deckh-dining-main-salon-lounge</v>
      </c>
      <c r="Z4462" s="103" t="str" cm="1">
        <f t="array" ref="Z4462">IF(COUNTIF(N4462,"spare"),"","$."&amp;_xlfn.REGEXEXTRACT(J4462,"^PT\d+[FQ]\d+_(.*)", 2))</f>
        <v>$.Active_Power_Phase_A</v>
      </c>
      <c r="AA4462" s="12">
        <f t="shared" si="901"/>
        <v>12</v>
      </c>
      <c r="AB4462" s="6" t="s">
        <v>195</v>
      </c>
      <c r="AC4462" s="103">
        <v>3054</v>
      </c>
      <c r="AJ4462" s="80"/>
      <c r="AK4462" s="113" t="s">
        <v>1425</v>
      </c>
      <c r="AN4462" s="80"/>
      <c r="AO4462" s="80"/>
      <c r="AP4462" s="80"/>
      <c r="AQ4462" s="80"/>
      <c r="AR4462" s="127"/>
      <c r="AS4462" s="80"/>
      <c r="AT4462" s="7"/>
      <c r="AU4462" s="7"/>
      <c r="AV4462" s="165"/>
      <c r="AW4462" s="166"/>
      <c r="AX4462" s="137"/>
      <c r="AY4462" s="147"/>
      <c r="AZ4462" s="167"/>
      <c r="BA4462" s="167"/>
      <c r="BB4462" s="147" t="str">
        <f t="shared" si="900"/>
        <v/>
      </c>
      <c r="BC4462" s="168"/>
      <c r="BD4462" s="165"/>
      <c r="BE4462" s="165"/>
      <c r="BF4462" s="165"/>
      <c r="BG4462" s="165"/>
      <c r="BH4462" s="165"/>
      <c r="BI4462" s="165"/>
      <c r="BJ4462" s="165"/>
      <c r="BK4462" s="165"/>
      <c r="BL4462" s="165"/>
      <c r="BM4462" s="165"/>
      <c r="BN4462" s="165"/>
      <c r="BO4462" s="165"/>
      <c r="BP4462" s="165"/>
      <c r="BQ4462" s="165"/>
      <c r="BS4462" s="6"/>
      <c r="BT4462" s="11"/>
      <c r="BU4462" s="6"/>
      <c r="BV4462" s="6"/>
    </row>
    <row r="4463" spans="1:74" ht="15.75" x14ac:dyDescent="0.25">
      <c r="A4463" s="52" t="s">
        <v>1422</v>
      </c>
      <c r="B4463" s="56"/>
      <c r="C4463" s="7" t="s">
        <v>118</v>
      </c>
      <c r="D4463" s="7" t="s">
        <v>6560</v>
      </c>
      <c r="E4463" s="7"/>
      <c r="F4463" s="64"/>
      <c r="G4463" s="6"/>
      <c r="H4463" s="6"/>
      <c r="I4463" s="10" t="s">
        <v>110</v>
      </c>
      <c r="J4463" s="11" t="s">
        <v>4153</v>
      </c>
      <c r="K4463" s="194" t="s">
        <v>510</v>
      </c>
      <c r="L4463" s="176"/>
      <c r="M4463" s="176">
        <v>1000</v>
      </c>
      <c r="N4463" s="80" t="s">
        <v>6856</v>
      </c>
      <c r="O4463" s="162"/>
      <c r="P4463" s="80" t="s">
        <v>4528</v>
      </c>
      <c r="Q4463" s="80"/>
      <c r="R4463" s="80"/>
      <c r="S4463" s="163"/>
      <c r="T4463" s="213"/>
      <c r="U4463" s="162"/>
      <c r="V4463" s="164"/>
      <c r="W4463" s="12" t="str">
        <f t="shared" si="895"/>
        <v>Mqtt1</v>
      </c>
      <c r="X4463" s="196" t="s">
        <v>10690</v>
      </c>
      <c r="Y4463" s="6" t="str">
        <f t="shared" si="897"/>
        <v>marpower/power-tag/fcu-owners-deckh-dining-main-salon-lounge</v>
      </c>
      <c r="Z4463" s="103" t="str" cm="1">
        <f t="array" ref="Z4463">IF(COUNTIF(N4463,"spare"),"","$."&amp;_xlfn.REGEXEXTRACT(J4463,"^PT\d+[FQ]\d+_(.*)", 2))</f>
        <v>$.Active_Power_Phase_B</v>
      </c>
      <c r="AA4463" s="12">
        <f t="shared" si="901"/>
        <v>12</v>
      </c>
      <c r="AB4463" s="6" t="s">
        <v>195</v>
      </c>
      <c r="AC4463" s="103">
        <v>3056</v>
      </c>
      <c r="AJ4463" s="80"/>
      <c r="AK4463" s="113" t="s">
        <v>1425</v>
      </c>
      <c r="AN4463" s="80"/>
      <c r="AO4463" s="80"/>
      <c r="AP4463" s="80"/>
      <c r="AQ4463" s="80"/>
      <c r="AR4463" s="127"/>
      <c r="AS4463" s="80"/>
      <c r="AT4463" s="7"/>
      <c r="AU4463" s="7"/>
      <c r="AV4463" s="165"/>
      <c r="AW4463" s="166"/>
      <c r="AX4463" s="137"/>
      <c r="AY4463" s="147"/>
      <c r="AZ4463" s="167"/>
      <c r="BA4463" s="167"/>
      <c r="BB4463" s="147" t="str">
        <f t="shared" si="900"/>
        <v/>
      </c>
      <c r="BC4463" s="168"/>
      <c r="BD4463" s="165"/>
      <c r="BE4463" s="165"/>
      <c r="BF4463" s="165"/>
      <c r="BG4463" s="165"/>
      <c r="BH4463" s="165"/>
      <c r="BI4463" s="165"/>
      <c r="BJ4463" s="165"/>
      <c r="BK4463" s="165"/>
      <c r="BL4463" s="165"/>
      <c r="BM4463" s="165"/>
      <c r="BN4463" s="165"/>
      <c r="BO4463" s="165"/>
      <c r="BP4463" s="165"/>
      <c r="BQ4463" s="165"/>
      <c r="BS4463" s="6"/>
      <c r="BT4463" s="11"/>
      <c r="BU4463" s="6"/>
      <c r="BV4463" s="6"/>
    </row>
    <row r="4464" spans="1:74" ht="15.75" x14ac:dyDescent="0.25">
      <c r="A4464" s="52" t="s">
        <v>1422</v>
      </c>
      <c r="B4464" s="56"/>
      <c r="C4464" s="7" t="s">
        <v>118</v>
      </c>
      <c r="D4464" s="7" t="s">
        <v>6560</v>
      </c>
      <c r="E4464" s="7"/>
      <c r="F4464" s="64"/>
      <c r="G4464" s="6"/>
      <c r="H4464" s="6"/>
      <c r="I4464" s="10" t="s">
        <v>110</v>
      </c>
      <c r="J4464" s="11" t="s">
        <v>4154</v>
      </c>
      <c r="K4464" s="194" t="s">
        <v>510</v>
      </c>
      <c r="L4464" s="176"/>
      <c r="M4464" s="176">
        <v>1000</v>
      </c>
      <c r="N4464" s="80" t="s">
        <v>6856</v>
      </c>
      <c r="O4464" s="162"/>
      <c r="P4464" s="80" t="s">
        <v>4529</v>
      </c>
      <c r="Q4464" s="80"/>
      <c r="R4464" s="80"/>
      <c r="S4464" s="163"/>
      <c r="T4464" s="213"/>
      <c r="U4464" s="162"/>
      <c r="V4464" s="164"/>
      <c r="W4464" s="12" t="str">
        <f t="shared" si="895"/>
        <v>Mqtt1</v>
      </c>
      <c r="X4464" s="196" t="s">
        <v>10690</v>
      </c>
      <c r="Y4464" s="6" t="str">
        <f t="shared" si="897"/>
        <v>marpower/power-tag/fcu-owners-deckh-dining-main-salon-lounge</v>
      </c>
      <c r="Z4464" s="103" t="str" cm="1">
        <f t="array" ref="Z4464">IF(COUNTIF(N4464,"spare"),"","$."&amp;_xlfn.REGEXEXTRACT(J4464,"^PT\d+[FQ]\d+_(.*)", 2))</f>
        <v>$.Active_Power_Phase_C</v>
      </c>
      <c r="AA4464" s="12">
        <f t="shared" si="901"/>
        <v>12</v>
      </c>
      <c r="AB4464" s="6" t="s">
        <v>195</v>
      </c>
      <c r="AC4464" s="103">
        <v>3058</v>
      </c>
      <c r="AJ4464" s="80"/>
      <c r="AK4464" s="113" t="s">
        <v>1425</v>
      </c>
      <c r="AN4464" s="80"/>
      <c r="AO4464" s="80"/>
      <c r="AP4464" s="80"/>
      <c r="AQ4464" s="80"/>
      <c r="AR4464" s="127"/>
      <c r="AS4464" s="80"/>
      <c r="AT4464" s="7"/>
      <c r="AU4464" s="7"/>
      <c r="AV4464" s="165"/>
      <c r="AW4464" s="166"/>
      <c r="AX4464" s="137"/>
      <c r="AY4464" s="147"/>
      <c r="AZ4464" s="167"/>
      <c r="BA4464" s="167"/>
      <c r="BB4464" s="147" t="str">
        <f t="shared" si="900"/>
        <v/>
      </c>
      <c r="BC4464" s="168"/>
      <c r="BD4464" s="165"/>
      <c r="BE4464" s="165"/>
      <c r="BF4464" s="165"/>
      <c r="BG4464" s="165"/>
      <c r="BH4464" s="165"/>
      <c r="BI4464" s="165"/>
      <c r="BJ4464" s="165"/>
      <c r="BK4464" s="165"/>
      <c r="BL4464" s="165"/>
      <c r="BM4464" s="165"/>
      <c r="BN4464" s="165"/>
      <c r="BO4464" s="165"/>
      <c r="BP4464" s="165"/>
      <c r="BQ4464" s="165"/>
      <c r="BS4464" s="6"/>
      <c r="BT4464" s="11"/>
      <c r="BU4464" s="6"/>
      <c r="BV4464" s="6"/>
    </row>
    <row r="4465" spans="1:74" ht="15.75" x14ac:dyDescent="0.25">
      <c r="A4465" s="52" t="s">
        <v>1422</v>
      </c>
      <c r="B4465" s="56"/>
      <c r="C4465" s="7" t="s">
        <v>118</v>
      </c>
      <c r="D4465" s="7" t="s">
        <v>6560</v>
      </c>
      <c r="E4465" s="7"/>
      <c r="F4465" s="64"/>
      <c r="G4465" s="6"/>
      <c r="H4465" s="6"/>
      <c r="I4465" s="10" t="s">
        <v>110</v>
      </c>
      <c r="J4465" s="11" t="s">
        <v>4155</v>
      </c>
      <c r="K4465" s="194" t="s">
        <v>510</v>
      </c>
      <c r="L4465" s="176"/>
      <c r="M4465" s="176">
        <v>1000</v>
      </c>
      <c r="N4465" s="80" t="s">
        <v>6856</v>
      </c>
      <c r="O4465" s="162"/>
      <c r="P4465" s="80" t="s">
        <v>4530</v>
      </c>
      <c r="Q4465" s="80"/>
      <c r="R4465" s="80"/>
      <c r="S4465" s="163"/>
      <c r="T4465" s="213"/>
      <c r="U4465" s="162"/>
      <c r="V4465" s="164"/>
      <c r="W4465" s="12" t="str">
        <f t="shared" si="895"/>
        <v>Mqtt1</v>
      </c>
      <c r="X4465" s="196" t="s">
        <v>10690</v>
      </c>
      <c r="Y4465" s="6" t="str">
        <f t="shared" si="897"/>
        <v>marpower/power-tag/fcu-owners-deckh-dining-main-salon-lounge</v>
      </c>
      <c r="Z4465" s="103" t="str" cm="1">
        <f t="array" ref="Z4465">IF(COUNTIF(N4465,"spare"),"","$."&amp;_xlfn.REGEXEXTRACT(J4465,"^PT\d+[FQ]\d+_(.*)", 2))</f>
        <v>$.Total_Active_Power</v>
      </c>
      <c r="AA4465" s="12">
        <f t="shared" si="901"/>
        <v>12</v>
      </c>
      <c r="AB4465" s="6" t="s">
        <v>195</v>
      </c>
      <c r="AC4465" s="103">
        <v>3060</v>
      </c>
      <c r="AJ4465" s="80"/>
      <c r="AK4465" s="113" t="s">
        <v>1425</v>
      </c>
      <c r="AN4465" s="80"/>
      <c r="AO4465" s="80"/>
      <c r="AP4465" s="80"/>
      <c r="AQ4465" s="80"/>
      <c r="AR4465" s="127"/>
      <c r="AS4465" s="80"/>
      <c r="AT4465" s="7"/>
      <c r="AU4465" s="7"/>
      <c r="AV4465" s="165"/>
      <c r="AW4465" s="166"/>
      <c r="AX4465" s="137"/>
      <c r="AY4465" s="147"/>
      <c r="AZ4465" s="167"/>
      <c r="BA4465" s="167"/>
      <c r="BB4465" s="147" t="str">
        <f t="shared" si="900"/>
        <v/>
      </c>
      <c r="BC4465" s="168"/>
      <c r="BD4465" s="165"/>
      <c r="BE4465" s="165"/>
      <c r="BF4465" s="165"/>
      <c r="BG4465" s="165"/>
      <c r="BH4465" s="165"/>
      <c r="BI4465" s="165"/>
      <c r="BJ4465" s="165"/>
      <c r="BK4465" s="165"/>
      <c r="BL4465" s="165"/>
      <c r="BM4465" s="165"/>
      <c r="BN4465" s="165"/>
      <c r="BO4465" s="165"/>
      <c r="BP4465" s="165"/>
      <c r="BQ4465" s="165"/>
      <c r="BS4465" s="6"/>
      <c r="BT4465" s="11"/>
      <c r="BU4465" s="6"/>
      <c r="BV4465" s="6"/>
    </row>
    <row r="4466" spans="1:74" ht="15.75" x14ac:dyDescent="0.25">
      <c r="A4466" s="52" t="s">
        <v>1422</v>
      </c>
      <c r="B4466" s="56"/>
      <c r="C4466" s="7" t="s">
        <v>118</v>
      </c>
      <c r="D4466" s="7" t="s">
        <v>6560</v>
      </c>
      <c r="E4466" s="7"/>
      <c r="F4466" s="64"/>
      <c r="G4466" s="6"/>
      <c r="H4466" s="6"/>
      <c r="I4466" s="10" t="s">
        <v>110</v>
      </c>
      <c r="J4466" s="11" t="s">
        <v>4156</v>
      </c>
      <c r="K4466" s="194" t="s">
        <v>510</v>
      </c>
      <c r="L4466" s="176"/>
      <c r="M4466" s="176">
        <v>1000</v>
      </c>
      <c r="N4466" s="80" t="s">
        <v>6856</v>
      </c>
      <c r="O4466" s="162"/>
      <c r="P4466" s="80" t="s">
        <v>4531</v>
      </c>
      <c r="Q4466" s="80"/>
      <c r="R4466" s="80"/>
      <c r="S4466" s="163"/>
      <c r="T4466" s="213"/>
      <c r="U4466" s="162"/>
      <c r="V4466" s="164"/>
      <c r="W4466" s="12" t="str">
        <f t="shared" si="895"/>
        <v>Mqtt1</v>
      </c>
      <c r="X4466" s="196" t="s">
        <v>10690</v>
      </c>
      <c r="Y4466" s="6" t="str">
        <f t="shared" si="897"/>
        <v>marpower/power-tag/fcu-owners-deckh-dining-main-salon-lounge</v>
      </c>
      <c r="Z4466" s="103" t="str" cm="1">
        <f t="array" ref="Z4466">IF(COUNTIF(N4466,"spare"),"","$."&amp;_xlfn.REGEXEXTRACT(J4466,"^PT\d+[FQ]\d+_(.*)", 2))</f>
        <v>$.Power_Factor_Phase_A</v>
      </c>
      <c r="AA4466" s="12">
        <f t="shared" si="901"/>
        <v>12</v>
      </c>
      <c r="AB4466" s="6" t="s">
        <v>195</v>
      </c>
      <c r="AC4466" s="103">
        <v>3078</v>
      </c>
      <c r="AJ4466" s="80"/>
      <c r="AK4466" s="113" t="s">
        <v>1426</v>
      </c>
      <c r="AN4466" s="80"/>
      <c r="AO4466" s="80"/>
      <c r="AP4466" s="80"/>
      <c r="AQ4466" s="80"/>
      <c r="AR4466" s="127"/>
      <c r="AS4466" s="80"/>
      <c r="AT4466" s="7"/>
      <c r="AU4466" s="7"/>
      <c r="AV4466" s="165"/>
      <c r="AW4466" s="166"/>
      <c r="AX4466" s="137"/>
      <c r="AY4466" s="147"/>
      <c r="AZ4466" s="167"/>
      <c r="BA4466" s="167"/>
      <c r="BB4466" s="147" t="str">
        <f t="shared" si="900"/>
        <v/>
      </c>
      <c r="BC4466" s="168"/>
      <c r="BD4466" s="165"/>
      <c r="BE4466" s="165"/>
      <c r="BF4466" s="165"/>
      <c r="BG4466" s="165"/>
      <c r="BH4466" s="165"/>
      <c r="BI4466" s="165"/>
      <c r="BJ4466" s="165"/>
      <c r="BK4466" s="165"/>
      <c r="BL4466" s="165"/>
      <c r="BM4466" s="165"/>
      <c r="BN4466" s="165"/>
      <c r="BO4466" s="165"/>
      <c r="BP4466" s="165"/>
      <c r="BQ4466" s="165"/>
      <c r="BS4466" s="6"/>
      <c r="BT4466" s="11"/>
      <c r="BU4466" s="6"/>
      <c r="BV4466" s="6"/>
    </row>
    <row r="4467" spans="1:74" ht="15.75" x14ac:dyDescent="0.25">
      <c r="A4467" s="52" t="s">
        <v>1422</v>
      </c>
      <c r="B4467" s="56"/>
      <c r="C4467" s="7" t="s">
        <v>118</v>
      </c>
      <c r="D4467" s="7" t="s">
        <v>6560</v>
      </c>
      <c r="E4467" s="7"/>
      <c r="F4467" s="64"/>
      <c r="G4467" s="6"/>
      <c r="H4467" s="6"/>
      <c r="I4467" s="10" t="s">
        <v>110</v>
      </c>
      <c r="J4467" s="11" t="s">
        <v>4157</v>
      </c>
      <c r="K4467" s="194" t="s">
        <v>510</v>
      </c>
      <c r="L4467" s="176"/>
      <c r="M4467" s="176">
        <v>1000</v>
      </c>
      <c r="N4467" s="80" t="s">
        <v>6856</v>
      </c>
      <c r="O4467" s="162"/>
      <c r="P4467" s="80" t="s">
        <v>4532</v>
      </c>
      <c r="Q4467" s="80"/>
      <c r="R4467" s="80"/>
      <c r="S4467" s="163"/>
      <c r="T4467" s="213"/>
      <c r="U4467" s="162"/>
      <c r="V4467" s="164"/>
      <c r="W4467" s="12" t="str">
        <f t="shared" si="895"/>
        <v>Mqtt1</v>
      </c>
      <c r="X4467" s="196" t="s">
        <v>10690</v>
      </c>
      <c r="Y4467" s="6" t="str">
        <f t="shared" si="897"/>
        <v>marpower/power-tag/fcu-owners-deckh-dining-main-salon-lounge</v>
      </c>
      <c r="Z4467" s="103" t="str" cm="1">
        <f t="array" ref="Z4467">IF(COUNTIF(N4467,"spare"),"","$."&amp;_xlfn.REGEXEXTRACT(J4467,"^PT\d+[FQ]\d+_(.*)", 2))</f>
        <v>$.Power_Factor_Phase_B</v>
      </c>
      <c r="AA4467" s="12">
        <f t="shared" si="901"/>
        <v>12</v>
      </c>
      <c r="AB4467" s="6" t="s">
        <v>195</v>
      </c>
      <c r="AC4467" s="103">
        <v>3080</v>
      </c>
      <c r="AJ4467" s="80"/>
      <c r="AK4467" s="113" t="s">
        <v>1426</v>
      </c>
      <c r="AN4467" s="80"/>
      <c r="AO4467" s="80"/>
      <c r="AP4467" s="80"/>
      <c r="AQ4467" s="80"/>
      <c r="AR4467" s="127"/>
      <c r="AS4467" s="80"/>
      <c r="AT4467" s="7"/>
      <c r="AU4467" s="7"/>
      <c r="AV4467" s="165"/>
      <c r="AW4467" s="166"/>
      <c r="AX4467" s="137"/>
      <c r="AY4467" s="147"/>
      <c r="AZ4467" s="167"/>
      <c r="BA4467" s="167"/>
      <c r="BB4467" s="147" t="str">
        <f t="shared" si="900"/>
        <v/>
      </c>
      <c r="BC4467" s="168"/>
      <c r="BD4467" s="165"/>
      <c r="BE4467" s="165"/>
      <c r="BF4467" s="165"/>
      <c r="BG4467" s="165"/>
      <c r="BH4467" s="165"/>
      <c r="BI4467" s="165"/>
      <c r="BJ4467" s="165"/>
      <c r="BK4467" s="165"/>
      <c r="BL4467" s="165"/>
      <c r="BM4467" s="165"/>
      <c r="BN4467" s="165"/>
      <c r="BO4467" s="165"/>
      <c r="BP4467" s="165"/>
      <c r="BQ4467" s="165"/>
      <c r="BS4467" s="6"/>
      <c r="BT4467" s="11"/>
      <c r="BU4467" s="6"/>
      <c r="BV4467" s="6"/>
    </row>
    <row r="4468" spans="1:74" ht="15.75" x14ac:dyDescent="0.25">
      <c r="A4468" s="52" t="s">
        <v>1422</v>
      </c>
      <c r="B4468" s="56"/>
      <c r="C4468" s="7" t="s">
        <v>118</v>
      </c>
      <c r="D4468" s="7" t="s">
        <v>6560</v>
      </c>
      <c r="E4468" s="7"/>
      <c r="F4468" s="64"/>
      <c r="G4468" s="6"/>
      <c r="H4468" s="6"/>
      <c r="I4468" s="10" t="s">
        <v>110</v>
      </c>
      <c r="J4468" s="11" t="s">
        <v>4158</v>
      </c>
      <c r="K4468" s="194" t="s">
        <v>510</v>
      </c>
      <c r="L4468" s="176"/>
      <c r="M4468" s="176">
        <v>1000</v>
      </c>
      <c r="N4468" s="80" t="s">
        <v>6856</v>
      </c>
      <c r="O4468" s="162"/>
      <c r="P4468" s="80" t="s">
        <v>4533</v>
      </c>
      <c r="Q4468" s="80"/>
      <c r="R4468" s="80"/>
      <c r="S4468" s="163"/>
      <c r="T4468" s="213"/>
      <c r="U4468" s="162"/>
      <c r="V4468" s="164"/>
      <c r="W4468" s="12" t="str">
        <f t="shared" si="895"/>
        <v>Mqtt1</v>
      </c>
      <c r="X4468" s="196" t="s">
        <v>10690</v>
      </c>
      <c r="Y4468" s="6" t="str">
        <f t="shared" si="897"/>
        <v>marpower/power-tag/fcu-owners-deckh-dining-main-salon-lounge</v>
      </c>
      <c r="Z4468" s="103" t="str" cm="1">
        <f t="array" ref="Z4468">IF(COUNTIF(N4468,"spare"),"","$."&amp;_xlfn.REGEXEXTRACT(J4468,"^PT\d+[FQ]\d+_(.*)", 2))</f>
        <v>$.Power_Factor_Phase_C</v>
      </c>
      <c r="AA4468" s="12">
        <f t="shared" si="901"/>
        <v>12</v>
      </c>
      <c r="AB4468" s="6" t="s">
        <v>195</v>
      </c>
      <c r="AC4468" s="103">
        <v>3082</v>
      </c>
      <c r="AJ4468" s="80"/>
      <c r="AK4468" s="113" t="s">
        <v>1426</v>
      </c>
      <c r="AN4468" s="80"/>
      <c r="AO4468" s="80"/>
      <c r="AP4468" s="80"/>
      <c r="AQ4468" s="80"/>
      <c r="AR4468" s="127"/>
      <c r="AS4468" s="80"/>
      <c r="AT4468" s="7"/>
      <c r="AU4468" s="7"/>
      <c r="AV4468" s="165"/>
      <c r="AW4468" s="166"/>
      <c r="AX4468" s="137"/>
      <c r="AY4468" s="147"/>
      <c r="AZ4468" s="167"/>
      <c r="BA4468" s="167"/>
      <c r="BB4468" s="147" t="str">
        <f t="shared" si="900"/>
        <v/>
      </c>
      <c r="BC4468" s="168"/>
      <c r="BD4468" s="165"/>
      <c r="BE4468" s="165"/>
      <c r="BF4468" s="165"/>
      <c r="BG4468" s="165"/>
      <c r="BH4468" s="165"/>
      <c r="BI4468" s="165"/>
      <c r="BJ4468" s="165"/>
      <c r="BK4468" s="165"/>
      <c r="BL4468" s="165"/>
      <c r="BM4468" s="165"/>
      <c r="BN4468" s="165"/>
      <c r="BO4468" s="165"/>
      <c r="BP4468" s="165"/>
      <c r="BQ4468" s="165"/>
      <c r="BS4468" s="6"/>
      <c r="BT4468" s="11"/>
      <c r="BU4468" s="6"/>
      <c r="BV4468" s="6"/>
    </row>
    <row r="4469" spans="1:74" ht="15.75" x14ac:dyDescent="0.25">
      <c r="A4469" s="52" t="s">
        <v>1422</v>
      </c>
      <c r="B4469" s="56"/>
      <c r="C4469" s="7" t="s">
        <v>118</v>
      </c>
      <c r="D4469" s="7" t="s">
        <v>6560</v>
      </c>
      <c r="E4469" s="7"/>
      <c r="F4469" s="64"/>
      <c r="G4469" s="6"/>
      <c r="H4469" s="6"/>
      <c r="I4469" s="10" t="s">
        <v>110</v>
      </c>
      <c r="J4469" s="11" t="s">
        <v>4159</v>
      </c>
      <c r="K4469" s="194" t="s">
        <v>510</v>
      </c>
      <c r="L4469" s="176"/>
      <c r="M4469" s="176">
        <v>1000</v>
      </c>
      <c r="N4469" s="80" t="s">
        <v>6856</v>
      </c>
      <c r="O4469" s="162"/>
      <c r="P4469" s="80" t="s">
        <v>4534</v>
      </c>
      <c r="Q4469" s="80"/>
      <c r="R4469" s="80"/>
      <c r="S4469" s="163"/>
      <c r="T4469" s="213"/>
      <c r="U4469" s="162"/>
      <c r="V4469" s="164"/>
      <c r="W4469" s="12" t="str">
        <f t="shared" si="895"/>
        <v>Mqtt1</v>
      </c>
      <c r="X4469" s="196" t="s">
        <v>10690</v>
      </c>
      <c r="Y4469" s="6" t="str">
        <f t="shared" si="897"/>
        <v>marpower/power-tag/fcu-owners-deckh-dining-main-salon-lounge</v>
      </c>
      <c r="Z4469" s="103" t="str" cm="1">
        <f t="array" ref="Z4469">IF(COUNTIF(N4469,"spare"),"","$."&amp;_xlfn.REGEXEXTRACT(J4469,"^PT\d+[FQ]\d+_(.*)", 2))</f>
        <v>$.Total_Power_Factor</v>
      </c>
      <c r="AA4469" s="12">
        <f t="shared" si="901"/>
        <v>12</v>
      </c>
      <c r="AB4469" s="6" t="s">
        <v>195</v>
      </c>
      <c r="AC4469" s="103">
        <v>3084</v>
      </c>
      <c r="AJ4469" s="80"/>
      <c r="AK4469" s="113" t="s">
        <v>1426</v>
      </c>
      <c r="AN4469" s="80"/>
      <c r="AO4469" s="80"/>
      <c r="AP4469" s="80"/>
      <c r="AQ4469" s="80"/>
      <c r="AR4469" s="127"/>
      <c r="AS4469" s="80"/>
      <c r="AT4469" s="7"/>
      <c r="AU4469" s="7"/>
      <c r="AV4469" s="165"/>
      <c r="AW4469" s="166"/>
      <c r="AX4469" s="137"/>
      <c r="AY4469" s="147"/>
      <c r="AZ4469" s="167"/>
      <c r="BA4469" s="167"/>
      <c r="BB4469" s="147" t="str">
        <f t="shared" si="900"/>
        <v/>
      </c>
      <c r="BC4469" s="168"/>
      <c r="BD4469" s="165"/>
      <c r="BE4469" s="165"/>
      <c r="BF4469" s="165"/>
      <c r="BG4469" s="165"/>
      <c r="BH4469" s="165"/>
      <c r="BI4469" s="165"/>
      <c r="BJ4469" s="165"/>
      <c r="BK4469" s="165"/>
      <c r="BL4469" s="165"/>
      <c r="BM4469" s="165"/>
      <c r="BN4469" s="165"/>
      <c r="BO4469" s="165"/>
      <c r="BP4469" s="165"/>
      <c r="BQ4469" s="165"/>
      <c r="BS4469" s="6"/>
      <c r="BT4469" s="11"/>
      <c r="BU4469" s="6"/>
      <c r="BV4469" s="6"/>
    </row>
    <row r="4470" spans="1:74" ht="15.75" x14ac:dyDescent="0.25">
      <c r="A4470" s="52" t="s">
        <v>1422</v>
      </c>
      <c r="B4470" s="56"/>
      <c r="C4470" s="7" t="s">
        <v>118</v>
      </c>
      <c r="D4470" s="7" t="s">
        <v>6560</v>
      </c>
      <c r="E4470" s="7"/>
      <c r="F4470" s="64"/>
      <c r="G4470" s="6"/>
      <c r="H4470" s="6"/>
      <c r="I4470" s="10" t="s">
        <v>110</v>
      </c>
      <c r="J4470" s="11" t="s">
        <v>4160</v>
      </c>
      <c r="K4470" s="194" t="s">
        <v>510</v>
      </c>
      <c r="L4470" s="176"/>
      <c r="M4470" s="176">
        <v>1000</v>
      </c>
      <c r="N4470" s="80" t="s">
        <v>6856</v>
      </c>
      <c r="O4470" s="162"/>
      <c r="P4470" s="80" t="s">
        <v>4535</v>
      </c>
      <c r="Q4470" s="80"/>
      <c r="R4470" s="80"/>
      <c r="S4470" s="163"/>
      <c r="T4470" s="213"/>
      <c r="U4470" s="162"/>
      <c r="V4470" s="164"/>
      <c r="W4470" s="12" t="str">
        <f t="shared" si="895"/>
        <v>Mqtt1</v>
      </c>
      <c r="X4470" s="196" t="s">
        <v>10691</v>
      </c>
      <c r="Y4470" s="6" t="str">
        <f t="shared" si="897"/>
        <v>marpower/power-tag/ahu1500-aft-area</v>
      </c>
      <c r="Z4470" s="103" t="str" cm="1">
        <f t="array" ref="Z4470">IF(COUNTIF(N4470,"spare"),"","$."&amp;_xlfn.REGEXEXTRACT(J4470,"^PT\d+[FQ]\d+_(.*)", 2))</f>
        <v>$.RMS_Current_Phase_A</v>
      </c>
      <c r="AA4470" s="12">
        <f>AA4455+1</f>
        <v>13</v>
      </c>
      <c r="AB4470" s="6" t="s">
        <v>195</v>
      </c>
      <c r="AC4470" s="103">
        <v>3000</v>
      </c>
      <c r="AJ4470" s="80"/>
      <c r="AK4470" s="113" t="s">
        <v>1423</v>
      </c>
      <c r="AN4470" s="80"/>
      <c r="AO4470" s="80"/>
      <c r="AP4470" s="80"/>
      <c r="AQ4470" s="80"/>
      <c r="AR4470" s="127"/>
      <c r="AS4470" s="80"/>
      <c r="AT4470" s="7"/>
      <c r="AU4470" s="7"/>
      <c r="AV4470" s="165"/>
      <c r="AW4470" s="166"/>
      <c r="AX4470" s="137"/>
      <c r="AY4470" s="147"/>
      <c r="AZ4470" s="167"/>
      <c r="BA4470" s="167"/>
      <c r="BB4470" s="147" t="str">
        <f t="shared" ref="BB4470:BB4484" si="902">IF(ISNUMBER(AM4470),"1","")</f>
        <v/>
      </c>
      <c r="BC4470" s="168"/>
      <c r="BD4470" s="165"/>
      <c r="BE4470" s="165"/>
      <c r="BF4470" s="165"/>
      <c r="BG4470" s="165"/>
      <c r="BH4470" s="165"/>
      <c r="BI4470" s="165"/>
      <c r="BJ4470" s="165"/>
      <c r="BK4470" s="165"/>
      <c r="BL4470" s="165"/>
      <c r="BM4470" s="165"/>
      <c r="BN4470" s="165"/>
      <c r="BO4470" s="165"/>
      <c r="BP4470" s="165"/>
      <c r="BQ4470" s="165"/>
      <c r="BS4470" s="6"/>
      <c r="BT4470" s="11"/>
      <c r="BU4470" s="6"/>
      <c r="BV4470" s="6"/>
    </row>
    <row r="4471" spans="1:74" ht="15.75" x14ac:dyDescent="0.25">
      <c r="A4471" s="52" t="s">
        <v>1422</v>
      </c>
      <c r="B4471" s="56"/>
      <c r="C4471" s="7" t="s">
        <v>118</v>
      </c>
      <c r="D4471" s="7" t="s">
        <v>6560</v>
      </c>
      <c r="E4471" s="7"/>
      <c r="F4471" s="64"/>
      <c r="G4471" s="6"/>
      <c r="H4471" s="6"/>
      <c r="I4471" s="10" t="s">
        <v>110</v>
      </c>
      <c r="J4471" s="11" t="s">
        <v>4161</v>
      </c>
      <c r="K4471" s="194" t="s">
        <v>510</v>
      </c>
      <c r="L4471" s="176"/>
      <c r="M4471" s="176">
        <v>1000</v>
      </c>
      <c r="N4471" s="80" t="s">
        <v>6856</v>
      </c>
      <c r="O4471" s="162"/>
      <c r="P4471" s="80" t="s">
        <v>4536</v>
      </c>
      <c r="Q4471" s="80"/>
      <c r="R4471" s="80"/>
      <c r="S4471" s="163"/>
      <c r="T4471" s="213"/>
      <c r="U4471" s="162"/>
      <c r="V4471" s="164"/>
      <c r="W4471" s="12" t="str">
        <f t="shared" si="895"/>
        <v>Mqtt1</v>
      </c>
      <c r="X4471" s="196" t="s">
        <v>10691</v>
      </c>
      <c r="Y4471" s="6" t="str">
        <f t="shared" si="897"/>
        <v>marpower/power-tag/ahu1500-aft-area</v>
      </c>
      <c r="Z4471" s="103" t="str" cm="1">
        <f t="array" ref="Z4471">IF(COUNTIF(N4471,"spare"),"","$."&amp;_xlfn.REGEXEXTRACT(J4471,"^PT\d+[FQ]\d+_(.*)", 2))</f>
        <v>$.RMS_Current_Phase_B</v>
      </c>
      <c r="AA4471" s="12">
        <f t="shared" si="901"/>
        <v>13</v>
      </c>
      <c r="AB4471" s="6" t="s">
        <v>195</v>
      </c>
      <c r="AC4471" s="103">
        <v>3002</v>
      </c>
      <c r="AJ4471" s="80"/>
      <c r="AK4471" s="113" t="s">
        <v>1423</v>
      </c>
      <c r="AN4471" s="80"/>
      <c r="AO4471" s="80"/>
      <c r="AP4471" s="80"/>
      <c r="AQ4471" s="80"/>
      <c r="AR4471" s="127"/>
      <c r="AS4471" s="80"/>
      <c r="AT4471" s="7"/>
      <c r="AU4471" s="7"/>
      <c r="AV4471" s="165"/>
      <c r="AW4471" s="166"/>
      <c r="AX4471" s="137"/>
      <c r="AY4471" s="147"/>
      <c r="AZ4471" s="167"/>
      <c r="BA4471" s="167"/>
      <c r="BB4471" s="147" t="str">
        <f t="shared" si="902"/>
        <v/>
      </c>
      <c r="BC4471" s="168"/>
      <c r="BD4471" s="165"/>
      <c r="BE4471" s="165"/>
      <c r="BF4471" s="165"/>
      <c r="BG4471" s="165"/>
      <c r="BH4471" s="165"/>
      <c r="BI4471" s="165"/>
      <c r="BJ4471" s="165"/>
      <c r="BK4471" s="165"/>
      <c r="BL4471" s="165"/>
      <c r="BM4471" s="165"/>
      <c r="BN4471" s="165"/>
      <c r="BO4471" s="165"/>
      <c r="BP4471" s="165"/>
      <c r="BQ4471" s="165"/>
      <c r="BS4471" s="6"/>
      <c r="BT4471" s="11"/>
      <c r="BU4471" s="6"/>
      <c r="BV4471" s="6"/>
    </row>
    <row r="4472" spans="1:74" ht="15.75" x14ac:dyDescent="0.25">
      <c r="A4472" s="52" t="s">
        <v>1422</v>
      </c>
      <c r="B4472" s="56"/>
      <c r="C4472" s="7" t="s">
        <v>118</v>
      </c>
      <c r="D4472" s="7" t="s">
        <v>6560</v>
      </c>
      <c r="E4472" s="7"/>
      <c r="F4472" s="64"/>
      <c r="G4472" s="6"/>
      <c r="H4472" s="6"/>
      <c r="I4472" s="10" t="s">
        <v>110</v>
      </c>
      <c r="J4472" s="11" t="s">
        <v>4162</v>
      </c>
      <c r="K4472" s="194" t="s">
        <v>510</v>
      </c>
      <c r="L4472" s="176"/>
      <c r="M4472" s="176">
        <v>1000</v>
      </c>
      <c r="N4472" s="80" t="s">
        <v>6856</v>
      </c>
      <c r="O4472" s="162"/>
      <c r="P4472" s="80" t="s">
        <v>4537</v>
      </c>
      <c r="Q4472" s="80"/>
      <c r="R4472" s="80"/>
      <c r="S4472" s="163"/>
      <c r="T4472" s="213"/>
      <c r="U4472" s="162"/>
      <c r="V4472" s="164"/>
      <c r="W4472" s="12" t="str">
        <f t="shared" si="895"/>
        <v>Mqtt1</v>
      </c>
      <c r="X4472" s="196" t="s">
        <v>10691</v>
      </c>
      <c r="Y4472" s="6" t="str">
        <f t="shared" si="897"/>
        <v>marpower/power-tag/ahu1500-aft-area</v>
      </c>
      <c r="Z4472" s="103" t="str" cm="1">
        <f t="array" ref="Z4472">IF(COUNTIF(N4472,"spare"),"","$."&amp;_xlfn.REGEXEXTRACT(J4472,"^PT\d+[FQ]\d+_(.*)", 2))</f>
        <v>$.RMS_Current_Phase_C</v>
      </c>
      <c r="AA4472" s="12">
        <f t="shared" si="901"/>
        <v>13</v>
      </c>
      <c r="AB4472" s="6" t="s">
        <v>195</v>
      </c>
      <c r="AC4472" s="103">
        <v>3004</v>
      </c>
      <c r="AJ4472" s="80"/>
      <c r="AK4472" s="113" t="s">
        <v>1423</v>
      </c>
      <c r="AN4472" s="80"/>
      <c r="AO4472" s="80"/>
      <c r="AP4472" s="80"/>
      <c r="AQ4472" s="80"/>
      <c r="AR4472" s="127"/>
      <c r="AS4472" s="80"/>
      <c r="AT4472" s="7"/>
      <c r="AU4472" s="7"/>
      <c r="AV4472" s="165"/>
      <c r="AW4472" s="166"/>
      <c r="AX4472" s="137"/>
      <c r="AY4472" s="147"/>
      <c r="AZ4472" s="167"/>
      <c r="BA4472" s="167"/>
      <c r="BB4472" s="147" t="str">
        <f t="shared" si="902"/>
        <v/>
      </c>
      <c r="BC4472" s="168"/>
      <c r="BD4472" s="165"/>
      <c r="BE4472" s="165"/>
      <c r="BF4472" s="165"/>
      <c r="BG4472" s="165"/>
      <c r="BH4472" s="165"/>
      <c r="BI4472" s="165"/>
      <c r="BJ4472" s="165"/>
      <c r="BK4472" s="165"/>
      <c r="BL4472" s="165"/>
      <c r="BM4472" s="165"/>
      <c r="BN4472" s="165"/>
      <c r="BO4472" s="165"/>
      <c r="BP4472" s="165"/>
      <c r="BQ4472" s="165"/>
      <c r="BS4472" s="6"/>
      <c r="BT4472" s="11"/>
      <c r="BU4472" s="6"/>
      <c r="BV4472" s="6"/>
    </row>
    <row r="4473" spans="1:74" ht="15.75" x14ac:dyDescent="0.25">
      <c r="A4473" s="52" t="s">
        <v>1422</v>
      </c>
      <c r="B4473" s="56"/>
      <c r="C4473" s="7" t="s">
        <v>118</v>
      </c>
      <c r="D4473" s="7" t="s">
        <v>6560</v>
      </c>
      <c r="E4473" s="7"/>
      <c r="F4473" s="64"/>
      <c r="G4473" s="6"/>
      <c r="H4473" s="6"/>
      <c r="I4473" s="10" t="s">
        <v>110</v>
      </c>
      <c r="J4473" s="11" t="s">
        <v>4163</v>
      </c>
      <c r="K4473" s="194" t="s">
        <v>510</v>
      </c>
      <c r="L4473" s="176"/>
      <c r="M4473" s="176">
        <v>1000</v>
      </c>
      <c r="N4473" s="80" t="s">
        <v>6856</v>
      </c>
      <c r="O4473" s="162"/>
      <c r="P4473" s="80" t="s">
        <v>4538</v>
      </c>
      <c r="Q4473" s="80"/>
      <c r="R4473" s="80"/>
      <c r="S4473" s="163"/>
      <c r="T4473" s="213"/>
      <c r="U4473" s="162"/>
      <c r="V4473" s="164"/>
      <c r="W4473" s="12" t="str">
        <f t="shared" si="895"/>
        <v>Mqtt1</v>
      </c>
      <c r="X4473" s="196" t="s">
        <v>10691</v>
      </c>
      <c r="Y4473" s="6" t="str">
        <f t="shared" si="897"/>
        <v>marpower/power-tag/ahu1500-aft-area</v>
      </c>
      <c r="Z4473" s="103" t="str" cm="1">
        <f t="array" ref="Z4473">IF(COUNTIF(N4473,"spare"),"","$."&amp;_xlfn.REGEXEXTRACT(J4473,"^PT\d+[FQ]\d+_(.*)", 2))</f>
        <v>$.RMS_Current_Phase_Neut</v>
      </c>
      <c r="AA4473" s="12">
        <f t="shared" si="901"/>
        <v>13</v>
      </c>
      <c r="AB4473" s="6" t="s">
        <v>195</v>
      </c>
      <c r="AC4473" s="103">
        <v>3006</v>
      </c>
      <c r="AJ4473" s="80"/>
      <c r="AK4473" s="113" t="s">
        <v>1423</v>
      </c>
      <c r="AN4473" s="80"/>
      <c r="AO4473" s="80"/>
      <c r="AP4473" s="80"/>
      <c r="AQ4473" s="80"/>
      <c r="AR4473" s="127"/>
      <c r="AS4473" s="80"/>
      <c r="AT4473" s="7"/>
      <c r="AU4473" s="7"/>
      <c r="AV4473" s="165"/>
      <c r="AW4473" s="166"/>
      <c r="AX4473" s="137"/>
      <c r="AY4473" s="147"/>
      <c r="AZ4473" s="167"/>
      <c r="BA4473" s="167"/>
      <c r="BB4473" s="147" t="str">
        <f t="shared" si="902"/>
        <v/>
      </c>
      <c r="BC4473" s="168"/>
      <c r="BD4473" s="165"/>
      <c r="BE4473" s="165"/>
      <c r="BF4473" s="165"/>
      <c r="BG4473" s="165"/>
      <c r="BH4473" s="165"/>
      <c r="BI4473" s="165"/>
      <c r="BJ4473" s="165"/>
      <c r="BK4473" s="165"/>
      <c r="BL4473" s="165"/>
      <c r="BM4473" s="165"/>
      <c r="BN4473" s="165"/>
      <c r="BO4473" s="165"/>
      <c r="BP4473" s="165"/>
      <c r="BQ4473" s="165"/>
      <c r="BS4473" s="6"/>
      <c r="BT4473" s="11"/>
      <c r="BU4473" s="6"/>
      <c r="BV4473" s="6"/>
    </row>
    <row r="4474" spans="1:74" ht="15.75" x14ac:dyDescent="0.25">
      <c r="A4474" s="52" t="s">
        <v>1422</v>
      </c>
      <c r="B4474" s="56"/>
      <c r="C4474" s="7" t="s">
        <v>118</v>
      </c>
      <c r="D4474" s="7" t="s">
        <v>6560</v>
      </c>
      <c r="E4474" s="7"/>
      <c r="F4474" s="64"/>
      <c r="G4474" s="6"/>
      <c r="H4474" s="6"/>
      <c r="I4474" s="10" t="s">
        <v>110</v>
      </c>
      <c r="J4474" s="11" t="s">
        <v>8388</v>
      </c>
      <c r="K4474" s="194" t="s">
        <v>510</v>
      </c>
      <c r="L4474" s="176"/>
      <c r="M4474" s="176">
        <v>1000</v>
      </c>
      <c r="N4474" s="80" t="s">
        <v>6856</v>
      </c>
      <c r="O4474" s="162"/>
      <c r="P4474" s="80" t="s">
        <v>4539</v>
      </c>
      <c r="Q4474" s="80"/>
      <c r="R4474" s="80"/>
      <c r="S4474" s="163"/>
      <c r="T4474" s="213"/>
      <c r="U4474" s="162"/>
      <c r="V4474" s="164"/>
      <c r="W4474" s="12" t="str">
        <f t="shared" si="895"/>
        <v>Mqtt1</v>
      </c>
      <c r="X4474" s="196" t="s">
        <v>10691</v>
      </c>
      <c r="Y4474" s="6" t="str">
        <f t="shared" si="897"/>
        <v>marpower/power-tag/ahu1500-aft-area</v>
      </c>
      <c r="Z4474" s="103" t="str" cm="1">
        <f t="array" ref="Z4474">IF(COUNTIF(N4474,"spare"),"","$."&amp;_xlfn.REGEXEXTRACT(J4474,"^PT\d+[FQ]\d+_(.*)", 2))</f>
        <v>$.RMS_Voltage_A_N</v>
      </c>
      <c r="AA4474" s="12">
        <f t="shared" si="901"/>
        <v>13</v>
      </c>
      <c r="AB4474" s="6" t="s">
        <v>195</v>
      </c>
      <c r="AC4474" s="103">
        <v>3028</v>
      </c>
      <c r="AJ4474" s="80"/>
      <c r="AK4474" s="113" t="s">
        <v>1424</v>
      </c>
      <c r="AN4474" s="80"/>
      <c r="AO4474" s="80"/>
      <c r="AP4474" s="80"/>
      <c r="AQ4474" s="80"/>
      <c r="AR4474" s="127"/>
      <c r="AS4474" s="80"/>
      <c r="AT4474" s="7"/>
      <c r="AU4474" s="7"/>
      <c r="AV4474" s="165"/>
      <c r="AW4474" s="166"/>
      <c r="AX4474" s="137"/>
      <c r="AY4474" s="147"/>
      <c r="AZ4474" s="167"/>
      <c r="BA4474" s="167"/>
      <c r="BB4474" s="147" t="str">
        <f t="shared" si="902"/>
        <v/>
      </c>
      <c r="BC4474" s="168"/>
      <c r="BD4474" s="165"/>
      <c r="BE4474" s="165"/>
      <c r="BF4474" s="165"/>
      <c r="BG4474" s="165"/>
      <c r="BH4474" s="165"/>
      <c r="BI4474" s="165"/>
      <c r="BJ4474" s="165"/>
      <c r="BK4474" s="165"/>
      <c r="BL4474" s="165"/>
      <c r="BM4474" s="165"/>
      <c r="BN4474" s="165"/>
      <c r="BO4474" s="165"/>
      <c r="BP4474" s="165"/>
      <c r="BQ4474" s="165"/>
      <c r="BS4474" s="6"/>
      <c r="BT4474" s="11"/>
      <c r="BU4474" s="6"/>
      <c r="BV4474" s="6"/>
    </row>
    <row r="4475" spans="1:74" ht="15.75" x14ac:dyDescent="0.25">
      <c r="A4475" s="52" t="s">
        <v>1422</v>
      </c>
      <c r="B4475" s="56"/>
      <c r="C4475" s="7" t="s">
        <v>118</v>
      </c>
      <c r="D4475" s="7" t="s">
        <v>6560</v>
      </c>
      <c r="E4475" s="7"/>
      <c r="F4475" s="64"/>
      <c r="G4475" s="6"/>
      <c r="H4475" s="6"/>
      <c r="I4475" s="10" t="s">
        <v>110</v>
      </c>
      <c r="J4475" s="11" t="s">
        <v>8565</v>
      </c>
      <c r="K4475" s="194" t="s">
        <v>510</v>
      </c>
      <c r="L4475" s="176"/>
      <c r="M4475" s="176">
        <v>1000</v>
      </c>
      <c r="N4475" s="80" t="s">
        <v>6856</v>
      </c>
      <c r="O4475" s="162"/>
      <c r="P4475" s="80" t="s">
        <v>4540</v>
      </c>
      <c r="Q4475" s="80"/>
      <c r="R4475" s="80"/>
      <c r="S4475" s="163"/>
      <c r="T4475" s="213"/>
      <c r="U4475" s="162"/>
      <c r="V4475" s="164"/>
      <c r="W4475" s="12" t="str">
        <f t="shared" si="895"/>
        <v>Mqtt1</v>
      </c>
      <c r="X4475" s="196" t="s">
        <v>10691</v>
      </c>
      <c r="Y4475" s="6" t="str">
        <f t="shared" si="897"/>
        <v>marpower/power-tag/ahu1500-aft-area</v>
      </c>
      <c r="Z4475" s="103" t="str" cm="1">
        <f t="array" ref="Z4475">IF(COUNTIF(N4475,"spare"),"","$."&amp;_xlfn.REGEXEXTRACT(J4475,"^PT\d+[FQ]\d+_(.*)", 2))</f>
        <v>$.RMS_Voltage_B_N</v>
      </c>
      <c r="AA4475" s="12">
        <f t="shared" si="901"/>
        <v>13</v>
      </c>
      <c r="AB4475" s="6" t="s">
        <v>195</v>
      </c>
      <c r="AC4475" s="103">
        <v>3030</v>
      </c>
      <c r="AJ4475" s="80"/>
      <c r="AK4475" s="113" t="s">
        <v>1424</v>
      </c>
      <c r="AN4475" s="80"/>
      <c r="AO4475" s="80"/>
      <c r="AP4475" s="80"/>
      <c r="AQ4475" s="80"/>
      <c r="AR4475" s="127"/>
      <c r="AS4475" s="80"/>
      <c r="AT4475" s="7"/>
      <c r="AU4475" s="7"/>
      <c r="AV4475" s="165"/>
      <c r="AW4475" s="166"/>
      <c r="AX4475" s="137"/>
      <c r="AY4475" s="147"/>
      <c r="AZ4475" s="167"/>
      <c r="BA4475" s="167"/>
      <c r="BB4475" s="147" t="str">
        <f t="shared" si="902"/>
        <v/>
      </c>
      <c r="BC4475" s="168"/>
      <c r="BD4475" s="165"/>
      <c r="BE4475" s="165"/>
      <c r="BF4475" s="165"/>
      <c r="BG4475" s="165"/>
      <c r="BH4475" s="165"/>
      <c r="BI4475" s="165"/>
      <c r="BJ4475" s="165"/>
      <c r="BK4475" s="165"/>
      <c r="BL4475" s="165"/>
      <c r="BM4475" s="165"/>
      <c r="BN4475" s="165"/>
      <c r="BO4475" s="165"/>
      <c r="BP4475" s="165"/>
      <c r="BQ4475" s="165"/>
      <c r="BS4475" s="6"/>
      <c r="BT4475" s="11"/>
      <c r="BU4475" s="6"/>
      <c r="BV4475" s="6"/>
    </row>
    <row r="4476" spans="1:74" ht="15.75" x14ac:dyDescent="0.25">
      <c r="A4476" s="52" t="s">
        <v>1422</v>
      </c>
      <c r="B4476" s="56"/>
      <c r="C4476" s="7" t="s">
        <v>118</v>
      </c>
      <c r="D4476" s="7" t="s">
        <v>6560</v>
      </c>
      <c r="E4476" s="7"/>
      <c r="F4476" s="64"/>
      <c r="G4476" s="6"/>
      <c r="H4476" s="6"/>
      <c r="I4476" s="10" t="s">
        <v>110</v>
      </c>
      <c r="J4476" s="11" t="s">
        <v>8742</v>
      </c>
      <c r="K4476" s="194" t="s">
        <v>510</v>
      </c>
      <c r="L4476" s="176"/>
      <c r="M4476" s="176">
        <v>1000</v>
      </c>
      <c r="N4476" s="80" t="s">
        <v>6856</v>
      </c>
      <c r="O4476" s="162"/>
      <c r="P4476" s="80" t="s">
        <v>4541</v>
      </c>
      <c r="Q4476" s="80"/>
      <c r="R4476" s="80"/>
      <c r="S4476" s="163"/>
      <c r="T4476" s="213"/>
      <c r="U4476" s="162"/>
      <c r="V4476" s="164"/>
      <c r="W4476" s="12" t="str">
        <f t="shared" si="895"/>
        <v>Mqtt1</v>
      </c>
      <c r="X4476" s="196" t="s">
        <v>10691</v>
      </c>
      <c r="Y4476" s="6" t="str">
        <f t="shared" si="897"/>
        <v>marpower/power-tag/ahu1500-aft-area</v>
      </c>
      <c r="Z4476" s="103" t="str" cm="1">
        <f t="array" ref="Z4476">IF(COUNTIF(N4476,"spare"),"","$."&amp;_xlfn.REGEXEXTRACT(J4476,"^PT\d+[FQ]\d+_(.*)", 2))</f>
        <v>$.RMS_Voltage_C_N</v>
      </c>
      <c r="AA4476" s="12">
        <f t="shared" si="901"/>
        <v>13</v>
      </c>
      <c r="AB4476" s="6" t="s">
        <v>195</v>
      </c>
      <c r="AC4476" s="103">
        <v>3032</v>
      </c>
      <c r="AJ4476" s="80"/>
      <c r="AK4476" s="113" t="s">
        <v>1424</v>
      </c>
      <c r="AN4476" s="80"/>
      <c r="AO4476" s="80"/>
      <c r="AP4476" s="80"/>
      <c r="AQ4476" s="80"/>
      <c r="AR4476" s="127"/>
      <c r="AS4476" s="80"/>
      <c r="AT4476" s="7"/>
      <c r="AU4476" s="7"/>
      <c r="AV4476" s="165"/>
      <c r="AW4476" s="166"/>
      <c r="AX4476" s="137"/>
      <c r="AY4476" s="147"/>
      <c r="AZ4476" s="167"/>
      <c r="BA4476" s="167"/>
      <c r="BB4476" s="147" t="str">
        <f t="shared" si="902"/>
        <v/>
      </c>
      <c r="BC4476" s="168"/>
      <c r="BD4476" s="165"/>
      <c r="BE4476" s="165"/>
      <c r="BF4476" s="165"/>
      <c r="BG4476" s="165"/>
      <c r="BH4476" s="165"/>
      <c r="BI4476" s="165"/>
      <c r="BJ4476" s="165"/>
      <c r="BK4476" s="165"/>
      <c r="BL4476" s="165"/>
      <c r="BM4476" s="165"/>
      <c r="BN4476" s="165"/>
      <c r="BO4476" s="165"/>
      <c r="BP4476" s="165"/>
      <c r="BQ4476" s="165"/>
      <c r="BS4476" s="6"/>
      <c r="BT4476" s="11"/>
      <c r="BU4476" s="6"/>
      <c r="BV4476" s="6"/>
    </row>
    <row r="4477" spans="1:74" ht="15.75" x14ac:dyDescent="0.25">
      <c r="A4477" s="52" t="s">
        <v>1422</v>
      </c>
      <c r="B4477" s="56"/>
      <c r="C4477" s="7" t="s">
        <v>118</v>
      </c>
      <c r="D4477" s="7" t="s">
        <v>6560</v>
      </c>
      <c r="E4477" s="7"/>
      <c r="F4477" s="64"/>
      <c r="G4477" s="6"/>
      <c r="H4477" s="6"/>
      <c r="I4477" s="10" t="s">
        <v>110</v>
      </c>
      <c r="J4477" s="11" t="s">
        <v>4164</v>
      </c>
      <c r="K4477" s="194" t="s">
        <v>510</v>
      </c>
      <c r="L4477" s="176"/>
      <c r="M4477" s="176">
        <v>1000</v>
      </c>
      <c r="N4477" s="80" t="s">
        <v>6856</v>
      </c>
      <c r="O4477" s="162"/>
      <c r="P4477" s="80" t="s">
        <v>4542</v>
      </c>
      <c r="Q4477" s="80"/>
      <c r="R4477" s="80"/>
      <c r="S4477" s="163"/>
      <c r="T4477" s="213"/>
      <c r="U4477" s="162"/>
      <c r="V4477" s="164"/>
      <c r="W4477" s="12" t="str">
        <f t="shared" si="895"/>
        <v>Mqtt1</v>
      </c>
      <c r="X4477" s="196" t="s">
        <v>10691</v>
      </c>
      <c r="Y4477" s="6" t="str">
        <f t="shared" si="897"/>
        <v>marpower/power-tag/ahu1500-aft-area</v>
      </c>
      <c r="Z4477" s="103" t="str" cm="1">
        <f t="array" ref="Z4477">IF(COUNTIF(N4477,"spare"),"","$."&amp;_xlfn.REGEXEXTRACT(J4477,"^PT\d+[FQ]\d+_(.*)", 2))</f>
        <v>$.Active_Power_Phase_A</v>
      </c>
      <c r="AA4477" s="12">
        <f t="shared" si="901"/>
        <v>13</v>
      </c>
      <c r="AB4477" s="6" t="s">
        <v>195</v>
      </c>
      <c r="AC4477" s="103">
        <v>3054</v>
      </c>
      <c r="AJ4477" s="80"/>
      <c r="AK4477" s="113" t="s">
        <v>1425</v>
      </c>
      <c r="AN4477" s="80"/>
      <c r="AO4477" s="80"/>
      <c r="AP4477" s="80"/>
      <c r="AQ4477" s="80"/>
      <c r="AR4477" s="127"/>
      <c r="AS4477" s="80"/>
      <c r="AT4477" s="7"/>
      <c r="AU4477" s="7"/>
      <c r="AV4477" s="165"/>
      <c r="AW4477" s="166"/>
      <c r="AX4477" s="137"/>
      <c r="AY4477" s="147"/>
      <c r="AZ4477" s="167"/>
      <c r="BA4477" s="167"/>
      <c r="BB4477" s="147" t="str">
        <f t="shared" si="902"/>
        <v/>
      </c>
      <c r="BC4477" s="168"/>
      <c r="BD4477" s="165"/>
      <c r="BE4477" s="165"/>
      <c r="BF4477" s="165"/>
      <c r="BG4477" s="165"/>
      <c r="BH4477" s="165"/>
      <c r="BI4477" s="165"/>
      <c r="BJ4477" s="165"/>
      <c r="BK4477" s="165"/>
      <c r="BL4477" s="165"/>
      <c r="BM4477" s="165"/>
      <c r="BN4477" s="165"/>
      <c r="BO4477" s="165"/>
      <c r="BP4477" s="165"/>
      <c r="BQ4477" s="165"/>
      <c r="BS4477" s="6"/>
      <c r="BT4477" s="11"/>
      <c r="BU4477" s="6"/>
      <c r="BV4477" s="6"/>
    </row>
    <row r="4478" spans="1:74" ht="15.75" x14ac:dyDescent="0.25">
      <c r="A4478" s="52" t="s">
        <v>1422</v>
      </c>
      <c r="B4478" s="56"/>
      <c r="C4478" s="7" t="s">
        <v>118</v>
      </c>
      <c r="D4478" s="7" t="s">
        <v>6560</v>
      </c>
      <c r="E4478" s="7"/>
      <c r="F4478" s="64"/>
      <c r="G4478" s="6"/>
      <c r="H4478" s="6"/>
      <c r="I4478" s="10" t="s">
        <v>110</v>
      </c>
      <c r="J4478" s="11" t="s">
        <v>4165</v>
      </c>
      <c r="K4478" s="194" t="s">
        <v>510</v>
      </c>
      <c r="L4478" s="176"/>
      <c r="M4478" s="176">
        <v>1000</v>
      </c>
      <c r="N4478" s="80" t="s">
        <v>6856</v>
      </c>
      <c r="O4478" s="162"/>
      <c r="P4478" s="80" t="s">
        <v>4543</v>
      </c>
      <c r="Q4478" s="80"/>
      <c r="R4478" s="80"/>
      <c r="S4478" s="163"/>
      <c r="T4478" s="213"/>
      <c r="U4478" s="162"/>
      <c r="V4478" s="164"/>
      <c r="W4478" s="12" t="str">
        <f t="shared" si="895"/>
        <v>Mqtt1</v>
      </c>
      <c r="X4478" s="196" t="s">
        <v>10691</v>
      </c>
      <c r="Y4478" s="6" t="str">
        <f t="shared" si="897"/>
        <v>marpower/power-tag/ahu1500-aft-area</v>
      </c>
      <c r="Z4478" s="103" t="str" cm="1">
        <f t="array" ref="Z4478">IF(COUNTIF(N4478,"spare"),"","$."&amp;_xlfn.REGEXEXTRACT(J4478,"^PT\d+[FQ]\d+_(.*)", 2))</f>
        <v>$.Active_Power_Phase_B</v>
      </c>
      <c r="AA4478" s="12">
        <f t="shared" si="901"/>
        <v>13</v>
      </c>
      <c r="AB4478" s="6" t="s">
        <v>195</v>
      </c>
      <c r="AC4478" s="103">
        <v>3056</v>
      </c>
      <c r="AJ4478" s="80"/>
      <c r="AK4478" s="113" t="s">
        <v>1425</v>
      </c>
      <c r="AN4478" s="80"/>
      <c r="AO4478" s="80"/>
      <c r="AP4478" s="80"/>
      <c r="AQ4478" s="80"/>
      <c r="AR4478" s="127"/>
      <c r="AS4478" s="80"/>
      <c r="AT4478" s="7"/>
      <c r="AU4478" s="7"/>
      <c r="AV4478" s="165"/>
      <c r="AW4478" s="166"/>
      <c r="AX4478" s="137"/>
      <c r="AY4478" s="147"/>
      <c r="AZ4478" s="167"/>
      <c r="BA4478" s="167"/>
      <c r="BB4478" s="147" t="str">
        <f t="shared" si="902"/>
        <v/>
      </c>
      <c r="BC4478" s="168"/>
      <c r="BD4478" s="165"/>
      <c r="BE4478" s="165"/>
      <c r="BF4478" s="165"/>
      <c r="BG4478" s="165"/>
      <c r="BH4478" s="165"/>
      <c r="BI4478" s="165"/>
      <c r="BJ4478" s="165"/>
      <c r="BK4478" s="165"/>
      <c r="BL4478" s="165"/>
      <c r="BM4478" s="165"/>
      <c r="BN4478" s="165"/>
      <c r="BO4478" s="165"/>
      <c r="BP4478" s="165"/>
      <c r="BQ4478" s="165"/>
      <c r="BS4478" s="6"/>
      <c r="BT4478" s="11"/>
      <c r="BU4478" s="6"/>
      <c r="BV4478" s="6"/>
    </row>
    <row r="4479" spans="1:74" ht="15.75" x14ac:dyDescent="0.25">
      <c r="A4479" s="52" t="s">
        <v>1422</v>
      </c>
      <c r="B4479" s="56"/>
      <c r="C4479" s="7" t="s">
        <v>118</v>
      </c>
      <c r="D4479" s="7" t="s">
        <v>6560</v>
      </c>
      <c r="E4479" s="7"/>
      <c r="F4479" s="64"/>
      <c r="G4479" s="6"/>
      <c r="H4479" s="6"/>
      <c r="I4479" s="10" t="s">
        <v>110</v>
      </c>
      <c r="J4479" s="11" t="s">
        <v>4166</v>
      </c>
      <c r="K4479" s="194" t="s">
        <v>510</v>
      </c>
      <c r="L4479" s="176"/>
      <c r="M4479" s="176">
        <v>1000</v>
      </c>
      <c r="N4479" s="80" t="s">
        <v>6856</v>
      </c>
      <c r="O4479" s="162"/>
      <c r="P4479" s="80" t="s">
        <v>4544</v>
      </c>
      <c r="Q4479" s="80"/>
      <c r="R4479" s="80"/>
      <c r="S4479" s="163"/>
      <c r="T4479" s="213"/>
      <c r="U4479" s="162"/>
      <c r="V4479" s="164"/>
      <c r="W4479" s="12" t="str">
        <f t="shared" si="895"/>
        <v>Mqtt1</v>
      </c>
      <c r="X4479" s="196" t="s">
        <v>10691</v>
      </c>
      <c r="Y4479" s="6" t="str">
        <f t="shared" si="897"/>
        <v>marpower/power-tag/ahu1500-aft-area</v>
      </c>
      <c r="Z4479" s="103" t="str" cm="1">
        <f t="array" ref="Z4479">IF(COUNTIF(N4479,"spare"),"","$."&amp;_xlfn.REGEXEXTRACT(J4479,"^PT\d+[FQ]\d+_(.*)", 2))</f>
        <v>$.Active_Power_Phase_C</v>
      </c>
      <c r="AA4479" s="12">
        <f t="shared" si="901"/>
        <v>13</v>
      </c>
      <c r="AB4479" s="6" t="s">
        <v>195</v>
      </c>
      <c r="AC4479" s="103">
        <v>3058</v>
      </c>
      <c r="AJ4479" s="80"/>
      <c r="AK4479" s="113" t="s">
        <v>1425</v>
      </c>
      <c r="AN4479" s="80"/>
      <c r="AO4479" s="80"/>
      <c r="AP4479" s="80"/>
      <c r="AQ4479" s="80"/>
      <c r="AR4479" s="127"/>
      <c r="AS4479" s="80"/>
      <c r="AT4479" s="7"/>
      <c r="AU4479" s="7"/>
      <c r="AV4479" s="165"/>
      <c r="AW4479" s="166"/>
      <c r="AX4479" s="137"/>
      <c r="AY4479" s="147"/>
      <c r="AZ4479" s="167"/>
      <c r="BA4479" s="167"/>
      <c r="BB4479" s="147" t="str">
        <f t="shared" si="902"/>
        <v/>
      </c>
      <c r="BC4479" s="168"/>
      <c r="BD4479" s="165"/>
      <c r="BE4479" s="165"/>
      <c r="BF4479" s="165"/>
      <c r="BG4479" s="165"/>
      <c r="BH4479" s="165"/>
      <c r="BI4479" s="165"/>
      <c r="BJ4479" s="165"/>
      <c r="BK4479" s="165"/>
      <c r="BL4479" s="165"/>
      <c r="BM4479" s="165"/>
      <c r="BN4479" s="165"/>
      <c r="BO4479" s="165"/>
      <c r="BP4479" s="165"/>
      <c r="BQ4479" s="165"/>
      <c r="BS4479" s="6"/>
      <c r="BT4479" s="11"/>
      <c r="BU4479" s="6"/>
      <c r="BV4479" s="6"/>
    </row>
    <row r="4480" spans="1:74" ht="15.75" x14ac:dyDescent="0.25">
      <c r="A4480" s="52" t="s">
        <v>1422</v>
      </c>
      <c r="B4480" s="56"/>
      <c r="C4480" s="7" t="s">
        <v>118</v>
      </c>
      <c r="D4480" s="7" t="s">
        <v>6560</v>
      </c>
      <c r="E4480" s="7"/>
      <c r="F4480" s="64"/>
      <c r="G4480" s="6"/>
      <c r="H4480" s="6"/>
      <c r="I4480" s="10" t="s">
        <v>110</v>
      </c>
      <c r="J4480" s="11" t="s">
        <v>4167</v>
      </c>
      <c r="K4480" s="194" t="s">
        <v>510</v>
      </c>
      <c r="L4480" s="176"/>
      <c r="M4480" s="176">
        <v>1000</v>
      </c>
      <c r="N4480" s="80" t="s">
        <v>6856</v>
      </c>
      <c r="O4480" s="162"/>
      <c r="P4480" s="80" t="s">
        <v>4545</v>
      </c>
      <c r="Q4480" s="80"/>
      <c r="R4480" s="80"/>
      <c r="S4480" s="163"/>
      <c r="T4480" s="213"/>
      <c r="U4480" s="162"/>
      <c r="V4480" s="164"/>
      <c r="W4480" s="12" t="str">
        <f t="shared" si="895"/>
        <v>Mqtt1</v>
      </c>
      <c r="X4480" s="196" t="s">
        <v>10691</v>
      </c>
      <c r="Y4480" s="6" t="str">
        <f t="shared" si="897"/>
        <v>marpower/power-tag/ahu1500-aft-area</v>
      </c>
      <c r="Z4480" s="103" t="str" cm="1">
        <f t="array" ref="Z4480">IF(COUNTIF(N4480,"spare"),"","$."&amp;_xlfn.REGEXEXTRACT(J4480,"^PT\d+[FQ]\d+_(.*)", 2))</f>
        <v>$.Total_Active_Power</v>
      </c>
      <c r="AA4480" s="12">
        <f t="shared" si="901"/>
        <v>13</v>
      </c>
      <c r="AB4480" s="6" t="s">
        <v>195</v>
      </c>
      <c r="AC4480" s="103">
        <v>3060</v>
      </c>
      <c r="AJ4480" s="80"/>
      <c r="AK4480" s="113" t="s">
        <v>1425</v>
      </c>
      <c r="AN4480" s="80"/>
      <c r="AO4480" s="80"/>
      <c r="AP4480" s="80"/>
      <c r="AQ4480" s="80"/>
      <c r="AR4480" s="127"/>
      <c r="AS4480" s="80"/>
      <c r="AT4480" s="7"/>
      <c r="AU4480" s="7"/>
      <c r="AV4480" s="165"/>
      <c r="AW4480" s="166"/>
      <c r="AX4480" s="137"/>
      <c r="AY4480" s="147"/>
      <c r="AZ4480" s="167"/>
      <c r="BA4480" s="167"/>
      <c r="BB4480" s="147" t="str">
        <f t="shared" si="902"/>
        <v/>
      </c>
      <c r="BC4480" s="168"/>
      <c r="BD4480" s="165"/>
      <c r="BE4480" s="165"/>
      <c r="BF4480" s="165"/>
      <c r="BG4480" s="165"/>
      <c r="BH4480" s="165"/>
      <c r="BI4480" s="165"/>
      <c r="BJ4480" s="165"/>
      <c r="BK4480" s="165"/>
      <c r="BL4480" s="165"/>
      <c r="BM4480" s="165"/>
      <c r="BN4480" s="165"/>
      <c r="BO4480" s="165"/>
      <c r="BP4480" s="165"/>
      <c r="BQ4480" s="165"/>
      <c r="BS4480" s="6"/>
      <c r="BT4480" s="11"/>
      <c r="BU4480" s="6"/>
      <c r="BV4480" s="6"/>
    </row>
    <row r="4481" spans="1:74" ht="15.75" x14ac:dyDescent="0.25">
      <c r="A4481" s="52" t="s">
        <v>1422</v>
      </c>
      <c r="B4481" s="56"/>
      <c r="C4481" s="7" t="s">
        <v>118</v>
      </c>
      <c r="D4481" s="7" t="s">
        <v>6560</v>
      </c>
      <c r="E4481" s="7"/>
      <c r="F4481" s="64"/>
      <c r="G4481" s="6"/>
      <c r="H4481" s="6"/>
      <c r="I4481" s="10" t="s">
        <v>110</v>
      </c>
      <c r="J4481" s="11" t="s">
        <v>4168</v>
      </c>
      <c r="K4481" s="194" t="s">
        <v>510</v>
      </c>
      <c r="L4481" s="176"/>
      <c r="M4481" s="176">
        <v>1000</v>
      </c>
      <c r="N4481" s="80" t="s">
        <v>6856</v>
      </c>
      <c r="O4481" s="162"/>
      <c r="P4481" s="80" t="s">
        <v>4546</v>
      </c>
      <c r="Q4481" s="80"/>
      <c r="R4481" s="80"/>
      <c r="S4481" s="163"/>
      <c r="T4481" s="213"/>
      <c r="U4481" s="162"/>
      <c r="V4481" s="164"/>
      <c r="W4481" s="12" t="str">
        <f t="shared" si="895"/>
        <v>Mqtt1</v>
      </c>
      <c r="X4481" s="196" t="s">
        <v>10691</v>
      </c>
      <c r="Y4481" s="6" t="str">
        <f t="shared" si="897"/>
        <v>marpower/power-tag/ahu1500-aft-area</v>
      </c>
      <c r="Z4481" s="103" t="str" cm="1">
        <f t="array" ref="Z4481">IF(COUNTIF(N4481,"spare"),"","$."&amp;_xlfn.REGEXEXTRACT(J4481,"^PT\d+[FQ]\d+_(.*)", 2))</f>
        <v>$.Power_Factor_Phase_A</v>
      </c>
      <c r="AA4481" s="12">
        <f t="shared" si="901"/>
        <v>13</v>
      </c>
      <c r="AB4481" s="6" t="s">
        <v>195</v>
      </c>
      <c r="AC4481" s="103">
        <v>3078</v>
      </c>
      <c r="AJ4481" s="80"/>
      <c r="AK4481" s="113" t="s">
        <v>1426</v>
      </c>
      <c r="AN4481" s="80"/>
      <c r="AO4481" s="80"/>
      <c r="AP4481" s="80"/>
      <c r="AQ4481" s="80"/>
      <c r="AR4481" s="127"/>
      <c r="AS4481" s="80"/>
      <c r="AT4481" s="7"/>
      <c r="AU4481" s="7"/>
      <c r="AV4481" s="165"/>
      <c r="AW4481" s="166"/>
      <c r="AX4481" s="137"/>
      <c r="AY4481" s="147"/>
      <c r="AZ4481" s="167"/>
      <c r="BA4481" s="167"/>
      <c r="BB4481" s="147" t="str">
        <f t="shared" si="902"/>
        <v/>
      </c>
      <c r="BC4481" s="168"/>
      <c r="BD4481" s="165"/>
      <c r="BE4481" s="165"/>
      <c r="BF4481" s="165"/>
      <c r="BG4481" s="165"/>
      <c r="BH4481" s="165"/>
      <c r="BI4481" s="165"/>
      <c r="BJ4481" s="165"/>
      <c r="BK4481" s="165"/>
      <c r="BL4481" s="165"/>
      <c r="BM4481" s="165"/>
      <c r="BN4481" s="165"/>
      <c r="BO4481" s="165"/>
      <c r="BP4481" s="165"/>
      <c r="BQ4481" s="165"/>
      <c r="BS4481" s="6"/>
      <c r="BT4481" s="11"/>
      <c r="BU4481" s="6"/>
      <c r="BV4481" s="6"/>
    </row>
    <row r="4482" spans="1:74" ht="15.75" x14ac:dyDescent="0.25">
      <c r="A4482" s="52" t="s">
        <v>1422</v>
      </c>
      <c r="B4482" s="56"/>
      <c r="C4482" s="7" t="s">
        <v>118</v>
      </c>
      <c r="D4482" s="7" t="s">
        <v>6560</v>
      </c>
      <c r="E4482" s="7"/>
      <c r="F4482" s="64"/>
      <c r="G4482" s="6"/>
      <c r="H4482" s="6"/>
      <c r="I4482" s="10" t="s">
        <v>110</v>
      </c>
      <c r="J4482" s="11" t="s">
        <v>4169</v>
      </c>
      <c r="K4482" s="194" t="s">
        <v>510</v>
      </c>
      <c r="L4482" s="176"/>
      <c r="M4482" s="176">
        <v>1000</v>
      </c>
      <c r="N4482" s="80" t="s">
        <v>6856</v>
      </c>
      <c r="O4482" s="162"/>
      <c r="P4482" s="80" t="s">
        <v>4547</v>
      </c>
      <c r="Q4482" s="80"/>
      <c r="R4482" s="80"/>
      <c r="S4482" s="163"/>
      <c r="T4482" s="213"/>
      <c r="U4482" s="162"/>
      <c r="V4482" s="164"/>
      <c r="W4482" s="12" t="str">
        <f t="shared" ref="W4482:W4545" si="903">IF(COUNTIF(N4482,"spare"),"","Mqtt1")</f>
        <v>Mqtt1</v>
      </c>
      <c r="X4482" s="196" t="s">
        <v>10691</v>
      </c>
      <c r="Y4482" s="6" t="str">
        <f t="shared" si="897"/>
        <v>marpower/power-tag/ahu1500-aft-area</v>
      </c>
      <c r="Z4482" s="103" t="str" cm="1">
        <f t="array" ref="Z4482">IF(COUNTIF(N4482,"spare"),"","$."&amp;_xlfn.REGEXEXTRACT(J4482,"^PT\d+[FQ]\d+_(.*)", 2))</f>
        <v>$.Power_Factor_Phase_B</v>
      </c>
      <c r="AA4482" s="12">
        <f t="shared" si="901"/>
        <v>13</v>
      </c>
      <c r="AB4482" s="6" t="s">
        <v>195</v>
      </c>
      <c r="AC4482" s="103">
        <v>3080</v>
      </c>
      <c r="AJ4482" s="80"/>
      <c r="AK4482" s="113" t="s">
        <v>1426</v>
      </c>
      <c r="AN4482" s="80"/>
      <c r="AO4482" s="80"/>
      <c r="AP4482" s="80"/>
      <c r="AQ4482" s="80"/>
      <c r="AR4482" s="127"/>
      <c r="AS4482" s="80"/>
      <c r="AT4482" s="7"/>
      <c r="AU4482" s="7"/>
      <c r="AV4482" s="165"/>
      <c r="AW4482" s="166"/>
      <c r="AX4482" s="137"/>
      <c r="AY4482" s="147"/>
      <c r="AZ4482" s="167"/>
      <c r="BA4482" s="167"/>
      <c r="BB4482" s="147" t="str">
        <f t="shared" si="902"/>
        <v/>
      </c>
      <c r="BC4482" s="168"/>
      <c r="BD4482" s="165"/>
      <c r="BE4482" s="165"/>
      <c r="BF4482" s="165"/>
      <c r="BG4482" s="165"/>
      <c r="BH4482" s="165"/>
      <c r="BI4482" s="165"/>
      <c r="BJ4482" s="165"/>
      <c r="BK4482" s="165"/>
      <c r="BL4482" s="165"/>
      <c r="BM4482" s="165"/>
      <c r="BN4482" s="165"/>
      <c r="BO4482" s="165"/>
      <c r="BP4482" s="165"/>
      <c r="BQ4482" s="165"/>
      <c r="BS4482" s="6"/>
      <c r="BT4482" s="11"/>
      <c r="BU4482" s="6"/>
      <c r="BV4482" s="6"/>
    </row>
    <row r="4483" spans="1:74" ht="15.75" x14ac:dyDescent="0.25">
      <c r="A4483" s="52" t="s">
        <v>1422</v>
      </c>
      <c r="B4483" s="56"/>
      <c r="C4483" s="7" t="s">
        <v>118</v>
      </c>
      <c r="D4483" s="7" t="s">
        <v>6560</v>
      </c>
      <c r="E4483" s="7"/>
      <c r="F4483" s="64"/>
      <c r="G4483" s="6"/>
      <c r="H4483" s="6"/>
      <c r="I4483" s="10" t="s">
        <v>110</v>
      </c>
      <c r="J4483" s="11" t="s">
        <v>4170</v>
      </c>
      <c r="K4483" s="194" t="s">
        <v>510</v>
      </c>
      <c r="L4483" s="176"/>
      <c r="M4483" s="176">
        <v>1000</v>
      </c>
      <c r="N4483" s="80" t="s">
        <v>6856</v>
      </c>
      <c r="O4483" s="162"/>
      <c r="P4483" s="80" t="s">
        <v>4548</v>
      </c>
      <c r="Q4483" s="80"/>
      <c r="R4483" s="80"/>
      <c r="S4483" s="163"/>
      <c r="T4483" s="213"/>
      <c r="U4483" s="162"/>
      <c r="V4483" s="164"/>
      <c r="W4483" s="12" t="str">
        <f t="shared" si="903"/>
        <v>Mqtt1</v>
      </c>
      <c r="X4483" s="196" t="s">
        <v>10691</v>
      </c>
      <c r="Y4483" s="6" t="str">
        <f t="shared" si="897"/>
        <v>marpower/power-tag/ahu1500-aft-area</v>
      </c>
      <c r="Z4483" s="103" t="str" cm="1">
        <f t="array" ref="Z4483">IF(COUNTIF(N4483,"spare"),"","$."&amp;_xlfn.REGEXEXTRACT(J4483,"^PT\d+[FQ]\d+_(.*)", 2))</f>
        <v>$.Power_Factor_Phase_C</v>
      </c>
      <c r="AA4483" s="12">
        <f t="shared" si="901"/>
        <v>13</v>
      </c>
      <c r="AB4483" s="6" t="s">
        <v>195</v>
      </c>
      <c r="AC4483" s="103">
        <v>3082</v>
      </c>
      <c r="AJ4483" s="80"/>
      <c r="AK4483" s="113" t="s">
        <v>1426</v>
      </c>
      <c r="AN4483" s="80"/>
      <c r="AO4483" s="80"/>
      <c r="AP4483" s="80"/>
      <c r="AQ4483" s="80"/>
      <c r="AR4483" s="127"/>
      <c r="AS4483" s="80"/>
      <c r="AT4483" s="7"/>
      <c r="AU4483" s="7"/>
      <c r="AV4483" s="165"/>
      <c r="AW4483" s="166"/>
      <c r="AX4483" s="137"/>
      <c r="AY4483" s="147"/>
      <c r="AZ4483" s="167"/>
      <c r="BA4483" s="167"/>
      <c r="BB4483" s="147" t="str">
        <f t="shared" si="902"/>
        <v/>
      </c>
      <c r="BC4483" s="168"/>
      <c r="BD4483" s="165"/>
      <c r="BE4483" s="165"/>
      <c r="BF4483" s="165"/>
      <c r="BG4483" s="165"/>
      <c r="BH4483" s="165"/>
      <c r="BI4483" s="165"/>
      <c r="BJ4483" s="165"/>
      <c r="BK4483" s="165"/>
      <c r="BL4483" s="165"/>
      <c r="BM4483" s="165"/>
      <c r="BN4483" s="165"/>
      <c r="BO4483" s="165"/>
      <c r="BP4483" s="165"/>
      <c r="BQ4483" s="165"/>
      <c r="BS4483" s="6"/>
      <c r="BT4483" s="11"/>
      <c r="BU4483" s="6"/>
      <c r="BV4483" s="6"/>
    </row>
    <row r="4484" spans="1:74" ht="15.75" x14ac:dyDescent="0.25">
      <c r="A4484" s="52" t="s">
        <v>1422</v>
      </c>
      <c r="B4484" s="56"/>
      <c r="C4484" s="7" t="s">
        <v>118</v>
      </c>
      <c r="D4484" s="7" t="s">
        <v>6560</v>
      </c>
      <c r="E4484" s="7"/>
      <c r="F4484" s="64"/>
      <c r="G4484" s="6"/>
      <c r="H4484" s="6"/>
      <c r="I4484" s="10" t="s">
        <v>110</v>
      </c>
      <c r="J4484" s="11" t="s">
        <v>4171</v>
      </c>
      <c r="K4484" s="194" t="s">
        <v>510</v>
      </c>
      <c r="L4484" s="176"/>
      <c r="M4484" s="176">
        <v>1000</v>
      </c>
      <c r="N4484" s="80" t="s">
        <v>6856</v>
      </c>
      <c r="O4484" s="162"/>
      <c r="P4484" s="80" t="s">
        <v>4549</v>
      </c>
      <c r="Q4484" s="80"/>
      <c r="R4484" s="80"/>
      <c r="S4484" s="163"/>
      <c r="T4484" s="213"/>
      <c r="U4484" s="162"/>
      <c r="V4484" s="164"/>
      <c r="W4484" s="12" t="str">
        <f t="shared" si="903"/>
        <v>Mqtt1</v>
      </c>
      <c r="X4484" s="196" t="s">
        <v>10691</v>
      </c>
      <c r="Y4484" s="6" t="str">
        <f t="shared" si="897"/>
        <v>marpower/power-tag/ahu1500-aft-area</v>
      </c>
      <c r="Z4484" s="103" t="str" cm="1">
        <f t="array" ref="Z4484">IF(COUNTIF(N4484,"spare"),"","$."&amp;_xlfn.REGEXEXTRACT(J4484,"^PT\d+[FQ]\d+_(.*)", 2))</f>
        <v>$.Total_Power_Factor</v>
      </c>
      <c r="AA4484" s="12">
        <f t="shared" si="901"/>
        <v>13</v>
      </c>
      <c r="AB4484" s="6" t="s">
        <v>195</v>
      </c>
      <c r="AC4484" s="103">
        <v>3084</v>
      </c>
      <c r="AJ4484" s="80"/>
      <c r="AK4484" s="113" t="s">
        <v>1426</v>
      </c>
      <c r="AN4484" s="80"/>
      <c r="AO4484" s="80"/>
      <c r="AP4484" s="80"/>
      <c r="AQ4484" s="80"/>
      <c r="AR4484" s="127"/>
      <c r="AS4484" s="80"/>
      <c r="AT4484" s="7"/>
      <c r="AU4484" s="7"/>
      <c r="AV4484" s="165"/>
      <c r="AW4484" s="166"/>
      <c r="AX4484" s="137"/>
      <c r="AY4484" s="147"/>
      <c r="AZ4484" s="167"/>
      <c r="BA4484" s="167"/>
      <c r="BB4484" s="147" t="str">
        <f t="shared" si="902"/>
        <v/>
      </c>
      <c r="BC4484" s="168"/>
      <c r="BD4484" s="165"/>
      <c r="BE4484" s="165"/>
      <c r="BF4484" s="165"/>
      <c r="BG4484" s="165"/>
      <c r="BH4484" s="165"/>
      <c r="BI4484" s="165"/>
      <c r="BJ4484" s="165"/>
      <c r="BK4484" s="165"/>
      <c r="BL4484" s="165"/>
      <c r="BM4484" s="165"/>
      <c r="BN4484" s="165"/>
      <c r="BO4484" s="165"/>
      <c r="BP4484" s="165"/>
      <c r="BQ4484" s="165"/>
      <c r="BS4484" s="6"/>
      <c r="BT4484" s="11"/>
      <c r="BU4484" s="6"/>
      <c r="BV4484" s="6"/>
    </row>
    <row r="4485" spans="1:74" ht="15.75" x14ac:dyDescent="0.25">
      <c r="A4485" s="52" t="s">
        <v>1422</v>
      </c>
      <c r="B4485" s="56"/>
      <c r="C4485" s="7" t="s">
        <v>118</v>
      </c>
      <c r="D4485" s="7" t="s">
        <v>6560</v>
      </c>
      <c r="E4485" s="7"/>
      <c r="F4485" s="64"/>
      <c r="G4485" s="6"/>
      <c r="H4485" s="6"/>
      <c r="I4485" s="10" t="s">
        <v>110</v>
      </c>
      <c r="J4485" s="11" t="s">
        <v>4172</v>
      </c>
      <c r="K4485" s="194" t="s">
        <v>510</v>
      </c>
      <c r="L4485" s="176"/>
      <c r="M4485" s="176">
        <v>1000</v>
      </c>
      <c r="N4485" s="80" t="s">
        <v>6856</v>
      </c>
      <c r="O4485" s="162"/>
      <c r="P4485" s="80" t="s">
        <v>4550</v>
      </c>
      <c r="Q4485" s="80"/>
      <c r="R4485" s="80"/>
      <c r="S4485" s="163"/>
      <c r="T4485" s="213"/>
      <c r="U4485" s="162"/>
      <c r="V4485" s="164"/>
      <c r="W4485" s="12" t="str">
        <f t="shared" si="903"/>
        <v>Mqtt1</v>
      </c>
      <c r="X4485" s="196" t="s">
        <v>10692</v>
      </c>
      <c r="Y4485" s="6" t="str">
        <f t="shared" si="897"/>
        <v>marpower/power-tag/discharge-pump-mast</v>
      </c>
      <c r="Z4485" s="103" t="str" cm="1">
        <f t="array" ref="Z4485">IF(COUNTIF(N4485,"spare"),"","$."&amp;_xlfn.REGEXEXTRACT(J4485,"^PT\d+[FQ]\d+_(.*)", 2))</f>
        <v>$.RMS_Current_Phase_A</v>
      </c>
      <c r="AA4485" s="12">
        <f>AA4470+1</f>
        <v>14</v>
      </c>
      <c r="AB4485" s="6" t="s">
        <v>195</v>
      </c>
      <c r="AC4485" s="103">
        <v>3000</v>
      </c>
      <c r="AJ4485" s="80"/>
      <c r="AK4485" s="113" t="s">
        <v>1423</v>
      </c>
      <c r="AN4485" s="80"/>
      <c r="AO4485" s="80"/>
      <c r="AP4485" s="80"/>
      <c r="AQ4485" s="80"/>
      <c r="AR4485" s="127"/>
      <c r="AS4485" s="80"/>
      <c r="AT4485" s="7"/>
      <c r="AU4485" s="7"/>
      <c r="AV4485" s="165"/>
      <c r="AW4485" s="166"/>
      <c r="AX4485" s="137"/>
      <c r="AY4485" s="147"/>
      <c r="AZ4485" s="167"/>
      <c r="BA4485" s="167"/>
      <c r="BB4485" s="147" t="str">
        <f t="shared" ref="BB4485:BB4499" si="904">IF(ISNUMBER(AM4485),"1","")</f>
        <v/>
      </c>
      <c r="BC4485" s="168"/>
      <c r="BD4485" s="165"/>
      <c r="BE4485" s="165"/>
      <c r="BF4485" s="165"/>
      <c r="BG4485" s="165"/>
      <c r="BH4485" s="165"/>
      <c r="BI4485" s="165"/>
      <c r="BJ4485" s="165"/>
      <c r="BK4485" s="165"/>
      <c r="BL4485" s="165"/>
      <c r="BM4485" s="165"/>
      <c r="BN4485" s="165"/>
      <c r="BO4485" s="165"/>
      <c r="BP4485" s="165"/>
      <c r="BQ4485" s="165"/>
      <c r="BS4485" s="6"/>
      <c r="BT4485" s="11"/>
      <c r="BU4485" s="6"/>
      <c r="BV4485" s="6"/>
    </row>
    <row r="4486" spans="1:74" ht="15.75" x14ac:dyDescent="0.25">
      <c r="A4486" s="52" t="s">
        <v>1422</v>
      </c>
      <c r="B4486" s="56"/>
      <c r="C4486" s="7" t="s">
        <v>118</v>
      </c>
      <c r="D4486" s="7" t="s">
        <v>6560</v>
      </c>
      <c r="E4486" s="7"/>
      <c r="F4486" s="64"/>
      <c r="G4486" s="6"/>
      <c r="H4486" s="6"/>
      <c r="I4486" s="10" t="s">
        <v>110</v>
      </c>
      <c r="J4486" s="11" t="s">
        <v>4173</v>
      </c>
      <c r="K4486" s="194" t="s">
        <v>510</v>
      </c>
      <c r="L4486" s="176"/>
      <c r="M4486" s="176">
        <v>1000</v>
      </c>
      <c r="N4486" s="80" t="s">
        <v>6856</v>
      </c>
      <c r="O4486" s="162"/>
      <c r="P4486" s="80" t="s">
        <v>4551</v>
      </c>
      <c r="Q4486" s="80"/>
      <c r="R4486" s="80"/>
      <c r="S4486" s="163"/>
      <c r="T4486" s="213"/>
      <c r="U4486" s="162"/>
      <c r="V4486" s="164"/>
      <c r="W4486" s="12" t="str">
        <f t="shared" si="903"/>
        <v>Mqtt1</v>
      </c>
      <c r="X4486" s="196" t="s">
        <v>10692</v>
      </c>
      <c r="Y4486" s="6" t="str">
        <f t="shared" si="897"/>
        <v>marpower/power-tag/discharge-pump-mast</v>
      </c>
      <c r="Z4486" s="103" t="str" cm="1">
        <f t="array" ref="Z4486">IF(COUNTIF(N4486,"spare"),"","$."&amp;_xlfn.REGEXEXTRACT(J4486,"^PT\d+[FQ]\d+_(.*)", 2))</f>
        <v>$.RMS_Current_Phase_B</v>
      </c>
      <c r="AA4486" s="12">
        <f t="shared" si="901"/>
        <v>14</v>
      </c>
      <c r="AB4486" s="6" t="s">
        <v>195</v>
      </c>
      <c r="AC4486" s="103">
        <v>3002</v>
      </c>
      <c r="AJ4486" s="80"/>
      <c r="AK4486" s="113" t="s">
        <v>1423</v>
      </c>
      <c r="AN4486" s="80"/>
      <c r="AO4486" s="80"/>
      <c r="AP4486" s="80"/>
      <c r="AQ4486" s="80"/>
      <c r="AR4486" s="127"/>
      <c r="AS4486" s="80"/>
      <c r="AT4486" s="7"/>
      <c r="AU4486" s="7"/>
      <c r="AV4486" s="165"/>
      <c r="AW4486" s="166"/>
      <c r="AX4486" s="137"/>
      <c r="AY4486" s="147"/>
      <c r="AZ4486" s="167"/>
      <c r="BA4486" s="167"/>
      <c r="BB4486" s="147" t="str">
        <f t="shared" si="904"/>
        <v/>
      </c>
      <c r="BC4486" s="168"/>
      <c r="BD4486" s="165"/>
      <c r="BE4486" s="165"/>
      <c r="BF4486" s="165"/>
      <c r="BG4486" s="165"/>
      <c r="BH4486" s="165"/>
      <c r="BI4486" s="165"/>
      <c r="BJ4486" s="165"/>
      <c r="BK4486" s="165"/>
      <c r="BL4486" s="165"/>
      <c r="BM4486" s="165"/>
      <c r="BN4486" s="165"/>
      <c r="BO4486" s="165"/>
      <c r="BP4486" s="165"/>
      <c r="BQ4486" s="165"/>
      <c r="BS4486" s="6"/>
      <c r="BT4486" s="11"/>
      <c r="BU4486" s="6"/>
      <c r="BV4486" s="6"/>
    </row>
    <row r="4487" spans="1:74" ht="15.75" x14ac:dyDescent="0.25">
      <c r="A4487" s="52" t="s">
        <v>1422</v>
      </c>
      <c r="B4487" s="56"/>
      <c r="C4487" s="7" t="s">
        <v>118</v>
      </c>
      <c r="D4487" s="7" t="s">
        <v>6560</v>
      </c>
      <c r="E4487" s="7"/>
      <c r="F4487" s="64"/>
      <c r="G4487" s="6"/>
      <c r="H4487" s="6"/>
      <c r="I4487" s="10" t="s">
        <v>110</v>
      </c>
      <c r="J4487" s="11" t="s">
        <v>4174</v>
      </c>
      <c r="K4487" s="194" t="s">
        <v>510</v>
      </c>
      <c r="L4487" s="176"/>
      <c r="M4487" s="176">
        <v>1000</v>
      </c>
      <c r="N4487" s="80" t="s">
        <v>6856</v>
      </c>
      <c r="O4487" s="162"/>
      <c r="P4487" s="80" t="s">
        <v>4552</v>
      </c>
      <c r="Q4487" s="80"/>
      <c r="R4487" s="80"/>
      <c r="S4487" s="163"/>
      <c r="T4487" s="213"/>
      <c r="U4487" s="162"/>
      <c r="V4487" s="164"/>
      <c r="W4487" s="12" t="str">
        <f t="shared" si="903"/>
        <v>Mqtt1</v>
      </c>
      <c r="X4487" s="196" t="s">
        <v>10692</v>
      </c>
      <c r="Y4487" s="6" t="str">
        <f t="shared" si="897"/>
        <v>marpower/power-tag/discharge-pump-mast</v>
      </c>
      <c r="Z4487" s="103" t="str" cm="1">
        <f t="array" ref="Z4487">IF(COUNTIF(N4487,"spare"),"","$."&amp;_xlfn.REGEXEXTRACT(J4487,"^PT\d+[FQ]\d+_(.*)", 2))</f>
        <v>$.RMS_Current_Phase_C</v>
      </c>
      <c r="AA4487" s="12">
        <f t="shared" si="901"/>
        <v>14</v>
      </c>
      <c r="AB4487" s="6" t="s">
        <v>195</v>
      </c>
      <c r="AC4487" s="103">
        <v>3004</v>
      </c>
      <c r="AJ4487" s="80"/>
      <c r="AK4487" s="113" t="s">
        <v>1423</v>
      </c>
      <c r="AN4487" s="80"/>
      <c r="AO4487" s="80"/>
      <c r="AP4487" s="80"/>
      <c r="AQ4487" s="80"/>
      <c r="AR4487" s="127"/>
      <c r="AS4487" s="80"/>
      <c r="AT4487" s="7"/>
      <c r="AU4487" s="7"/>
      <c r="AV4487" s="165"/>
      <c r="AW4487" s="166"/>
      <c r="AX4487" s="137"/>
      <c r="AY4487" s="147"/>
      <c r="AZ4487" s="167"/>
      <c r="BA4487" s="167"/>
      <c r="BB4487" s="147" t="str">
        <f t="shared" si="904"/>
        <v/>
      </c>
      <c r="BC4487" s="168"/>
      <c r="BD4487" s="165"/>
      <c r="BE4487" s="165"/>
      <c r="BF4487" s="165"/>
      <c r="BG4487" s="165"/>
      <c r="BH4487" s="165"/>
      <c r="BI4487" s="165"/>
      <c r="BJ4487" s="165"/>
      <c r="BK4487" s="165"/>
      <c r="BL4487" s="165"/>
      <c r="BM4487" s="165"/>
      <c r="BN4487" s="165"/>
      <c r="BO4487" s="165"/>
      <c r="BP4487" s="165"/>
      <c r="BQ4487" s="165"/>
      <c r="BS4487" s="6"/>
      <c r="BT4487" s="11"/>
      <c r="BU4487" s="6"/>
      <c r="BV4487" s="6"/>
    </row>
    <row r="4488" spans="1:74" ht="15.75" x14ac:dyDescent="0.25">
      <c r="A4488" s="52" t="s">
        <v>1422</v>
      </c>
      <c r="B4488" s="56"/>
      <c r="C4488" s="7" t="s">
        <v>118</v>
      </c>
      <c r="D4488" s="7" t="s">
        <v>6560</v>
      </c>
      <c r="E4488" s="7"/>
      <c r="F4488" s="64"/>
      <c r="G4488" s="6"/>
      <c r="H4488" s="6"/>
      <c r="I4488" s="10" t="s">
        <v>110</v>
      </c>
      <c r="J4488" s="11" t="s">
        <v>4175</v>
      </c>
      <c r="K4488" s="194" t="s">
        <v>510</v>
      </c>
      <c r="L4488" s="176"/>
      <c r="M4488" s="176">
        <v>1000</v>
      </c>
      <c r="N4488" s="80" t="s">
        <v>6856</v>
      </c>
      <c r="O4488" s="162"/>
      <c r="P4488" s="80" t="s">
        <v>4553</v>
      </c>
      <c r="Q4488" s="80"/>
      <c r="R4488" s="80"/>
      <c r="S4488" s="163"/>
      <c r="T4488" s="213"/>
      <c r="U4488" s="162"/>
      <c r="V4488" s="164"/>
      <c r="W4488" s="12" t="str">
        <f t="shared" si="903"/>
        <v>Mqtt1</v>
      </c>
      <c r="X4488" s="196" t="s">
        <v>10692</v>
      </c>
      <c r="Y4488" s="6" t="str">
        <f t="shared" si="897"/>
        <v>marpower/power-tag/discharge-pump-mast</v>
      </c>
      <c r="Z4488" s="103" t="str" cm="1">
        <f t="array" ref="Z4488">IF(COUNTIF(N4488,"spare"),"","$."&amp;_xlfn.REGEXEXTRACT(J4488,"^PT\d+[FQ]\d+_(.*)", 2))</f>
        <v>$.RMS_Current_Phase_Neut</v>
      </c>
      <c r="AA4488" s="12">
        <f t="shared" si="901"/>
        <v>14</v>
      </c>
      <c r="AB4488" s="6" t="s">
        <v>195</v>
      </c>
      <c r="AC4488" s="103">
        <v>3006</v>
      </c>
      <c r="AJ4488" s="80"/>
      <c r="AK4488" s="113" t="s">
        <v>1423</v>
      </c>
      <c r="AN4488" s="80"/>
      <c r="AO4488" s="80"/>
      <c r="AP4488" s="80"/>
      <c r="AQ4488" s="80"/>
      <c r="AR4488" s="127"/>
      <c r="AS4488" s="80"/>
      <c r="AT4488" s="7"/>
      <c r="AU4488" s="7"/>
      <c r="AV4488" s="165"/>
      <c r="AW4488" s="166"/>
      <c r="AX4488" s="137"/>
      <c r="AY4488" s="147"/>
      <c r="AZ4488" s="167"/>
      <c r="BA4488" s="167"/>
      <c r="BB4488" s="147" t="str">
        <f t="shared" si="904"/>
        <v/>
      </c>
      <c r="BC4488" s="168"/>
      <c r="BD4488" s="165"/>
      <c r="BE4488" s="165"/>
      <c r="BF4488" s="165"/>
      <c r="BG4488" s="165"/>
      <c r="BH4488" s="165"/>
      <c r="BI4488" s="165"/>
      <c r="BJ4488" s="165"/>
      <c r="BK4488" s="165"/>
      <c r="BL4488" s="165"/>
      <c r="BM4488" s="165"/>
      <c r="BN4488" s="165"/>
      <c r="BO4488" s="165"/>
      <c r="BP4488" s="165"/>
      <c r="BQ4488" s="165"/>
      <c r="BS4488" s="6"/>
      <c r="BT4488" s="11"/>
      <c r="BU4488" s="6"/>
      <c r="BV4488" s="6"/>
    </row>
    <row r="4489" spans="1:74" ht="15.75" x14ac:dyDescent="0.25">
      <c r="A4489" s="52" t="s">
        <v>1422</v>
      </c>
      <c r="B4489" s="56"/>
      <c r="C4489" s="7" t="s">
        <v>118</v>
      </c>
      <c r="D4489" s="7" t="s">
        <v>6560</v>
      </c>
      <c r="E4489" s="7"/>
      <c r="F4489" s="64"/>
      <c r="G4489" s="6"/>
      <c r="H4489" s="6"/>
      <c r="I4489" s="10" t="s">
        <v>110</v>
      </c>
      <c r="J4489" s="11" t="s">
        <v>8389</v>
      </c>
      <c r="K4489" s="194" t="s">
        <v>510</v>
      </c>
      <c r="L4489" s="176"/>
      <c r="M4489" s="176">
        <v>1000</v>
      </c>
      <c r="N4489" s="80" t="s">
        <v>6856</v>
      </c>
      <c r="O4489" s="162"/>
      <c r="P4489" s="80" t="s">
        <v>4554</v>
      </c>
      <c r="Q4489" s="80"/>
      <c r="R4489" s="80"/>
      <c r="S4489" s="163"/>
      <c r="T4489" s="213"/>
      <c r="U4489" s="162"/>
      <c r="V4489" s="164"/>
      <c r="W4489" s="12" t="str">
        <f t="shared" si="903"/>
        <v>Mqtt1</v>
      </c>
      <c r="X4489" s="196" t="s">
        <v>10692</v>
      </c>
      <c r="Y4489" s="6" t="str">
        <f t="shared" si="897"/>
        <v>marpower/power-tag/discharge-pump-mast</v>
      </c>
      <c r="Z4489" s="103" t="str" cm="1">
        <f t="array" ref="Z4489">IF(COUNTIF(N4489,"spare"),"","$."&amp;_xlfn.REGEXEXTRACT(J4489,"^PT\d+[FQ]\d+_(.*)", 2))</f>
        <v>$.RMS_Voltage_A_N</v>
      </c>
      <c r="AA4489" s="12">
        <f t="shared" si="901"/>
        <v>14</v>
      </c>
      <c r="AB4489" s="6" t="s">
        <v>195</v>
      </c>
      <c r="AC4489" s="103">
        <v>3028</v>
      </c>
      <c r="AJ4489" s="80"/>
      <c r="AK4489" s="113" t="s">
        <v>1424</v>
      </c>
      <c r="AN4489" s="80"/>
      <c r="AO4489" s="80"/>
      <c r="AP4489" s="80"/>
      <c r="AQ4489" s="80"/>
      <c r="AR4489" s="127"/>
      <c r="AS4489" s="80"/>
      <c r="AT4489" s="7"/>
      <c r="AU4489" s="7"/>
      <c r="AV4489" s="165"/>
      <c r="AW4489" s="166"/>
      <c r="AX4489" s="137"/>
      <c r="AY4489" s="147"/>
      <c r="AZ4489" s="167"/>
      <c r="BA4489" s="167"/>
      <c r="BB4489" s="147" t="str">
        <f t="shared" si="904"/>
        <v/>
      </c>
      <c r="BC4489" s="168"/>
      <c r="BD4489" s="165"/>
      <c r="BE4489" s="165"/>
      <c r="BF4489" s="165"/>
      <c r="BG4489" s="165"/>
      <c r="BH4489" s="165"/>
      <c r="BI4489" s="165"/>
      <c r="BJ4489" s="165"/>
      <c r="BK4489" s="165"/>
      <c r="BL4489" s="165"/>
      <c r="BM4489" s="165"/>
      <c r="BN4489" s="165"/>
      <c r="BO4489" s="165"/>
      <c r="BP4489" s="165"/>
      <c r="BQ4489" s="165"/>
      <c r="BS4489" s="6"/>
      <c r="BT4489" s="11"/>
      <c r="BU4489" s="6"/>
      <c r="BV4489" s="6"/>
    </row>
    <row r="4490" spans="1:74" ht="15.75" x14ac:dyDescent="0.25">
      <c r="A4490" s="52" t="s">
        <v>1422</v>
      </c>
      <c r="B4490" s="56"/>
      <c r="C4490" s="7" t="s">
        <v>118</v>
      </c>
      <c r="D4490" s="7" t="s">
        <v>6560</v>
      </c>
      <c r="E4490" s="7"/>
      <c r="F4490" s="64"/>
      <c r="G4490" s="6"/>
      <c r="H4490" s="6"/>
      <c r="I4490" s="10" t="s">
        <v>110</v>
      </c>
      <c r="J4490" s="11" t="s">
        <v>8566</v>
      </c>
      <c r="K4490" s="194" t="s">
        <v>510</v>
      </c>
      <c r="L4490" s="176"/>
      <c r="M4490" s="176">
        <v>1000</v>
      </c>
      <c r="N4490" s="80" t="s">
        <v>6856</v>
      </c>
      <c r="O4490" s="162"/>
      <c r="P4490" s="80" t="s">
        <v>4555</v>
      </c>
      <c r="Q4490" s="80"/>
      <c r="R4490" s="80"/>
      <c r="S4490" s="163"/>
      <c r="T4490" s="213"/>
      <c r="U4490" s="162"/>
      <c r="V4490" s="164"/>
      <c r="W4490" s="12" t="str">
        <f t="shared" si="903"/>
        <v>Mqtt1</v>
      </c>
      <c r="X4490" s="196" t="s">
        <v>10692</v>
      </c>
      <c r="Y4490" s="6" t="str">
        <f t="shared" si="897"/>
        <v>marpower/power-tag/discharge-pump-mast</v>
      </c>
      <c r="Z4490" s="103" t="str" cm="1">
        <f t="array" ref="Z4490">IF(COUNTIF(N4490,"spare"),"","$."&amp;_xlfn.REGEXEXTRACT(J4490,"^PT\d+[FQ]\d+_(.*)", 2))</f>
        <v>$.RMS_Voltage_B_N</v>
      </c>
      <c r="AA4490" s="12">
        <f t="shared" si="901"/>
        <v>14</v>
      </c>
      <c r="AB4490" s="6" t="s">
        <v>195</v>
      </c>
      <c r="AC4490" s="103">
        <v>3030</v>
      </c>
      <c r="AJ4490" s="80"/>
      <c r="AK4490" s="113" t="s">
        <v>1424</v>
      </c>
      <c r="AN4490" s="80"/>
      <c r="AO4490" s="80"/>
      <c r="AP4490" s="80"/>
      <c r="AQ4490" s="80"/>
      <c r="AR4490" s="127"/>
      <c r="AS4490" s="80"/>
      <c r="AT4490" s="7"/>
      <c r="AU4490" s="7"/>
      <c r="AV4490" s="165"/>
      <c r="AW4490" s="166"/>
      <c r="AX4490" s="137"/>
      <c r="AY4490" s="147"/>
      <c r="AZ4490" s="167"/>
      <c r="BA4490" s="167"/>
      <c r="BB4490" s="147" t="str">
        <f t="shared" si="904"/>
        <v/>
      </c>
      <c r="BC4490" s="168"/>
      <c r="BD4490" s="165"/>
      <c r="BE4490" s="165"/>
      <c r="BF4490" s="165"/>
      <c r="BG4490" s="165"/>
      <c r="BH4490" s="165"/>
      <c r="BI4490" s="165"/>
      <c r="BJ4490" s="165"/>
      <c r="BK4490" s="165"/>
      <c r="BL4490" s="165"/>
      <c r="BM4490" s="165"/>
      <c r="BN4490" s="165"/>
      <c r="BO4490" s="165"/>
      <c r="BP4490" s="165"/>
      <c r="BQ4490" s="165"/>
      <c r="BS4490" s="6"/>
      <c r="BT4490" s="11"/>
      <c r="BU4490" s="6"/>
      <c r="BV4490" s="6"/>
    </row>
    <row r="4491" spans="1:74" ht="15.75" x14ac:dyDescent="0.25">
      <c r="A4491" s="52" t="s">
        <v>1422</v>
      </c>
      <c r="B4491" s="56"/>
      <c r="C4491" s="7" t="s">
        <v>118</v>
      </c>
      <c r="D4491" s="7" t="s">
        <v>6560</v>
      </c>
      <c r="E4491" s="7"/>
      <c r="F4491" s="64"/>
      <c r="G4491" s="6"/>
      <c r="H4491" s="6"/>
      <c r="I4491" s="10" t="s">
        <v>110</v>
      </c>
      <c r="J4491" s="11" t="s">
        <v>8743</v>
      </c>
      <c r="K4491" s="194" t="s">
        <v>510</v>
      </c>
      <c r="L4491" s="176"/>
      <c r="M4491" s="176">
        <v>1000</v>
      </c>
      <c r="N4491" s="80" t="s">
        <v>6856</v>
      </c>
      <c r="O4491" s="162"/>
      <c r="P4491" s="80" t="s">
        <v>4556</v>
      </c>
      <c r="Q4491" s="80"/>
      <c r="R4491" s="80"/>
      <c r="S4491" s="163"/>
      <c r="T4491" s="213"/>
      <c r="U4491" s="162"/>
      <c r="V4491" s="164"/>
      <c r="W4491" s="12" t="str">
        <f t="shared" si="903"/>
        <v>Mqtt1</v>
      </c>
      <c r="X4491" s="196" t="s">
        <v>10692</v>
      </c>
      <c r="Y4491" s="6" t="str">
        <f t="shared" ref="Y4491:Y4554" si="905">LOWER(_xlfn.CONCAT("marpower/",SUBSTITUTE(SUBSTITUTE("power-tag/" &amp; X4491," ","-"),"_","-")))</f>
        <v>marpower/power-tag/discharge-pump-mast</v>
      </c>
      <c r="Z4491" s="103" t="str" cm="1">
        <f t="array" ref="Z4491">IF(COUNTIF(N4491,"spare"),"","$."&amp;_xlfn.REGEXEXTRACT(J4491,"^PT\d+[FQ]\d+_(.*)", 2))</f>
        <v>$.RMS_Voltage_C_N</v>
      </c>
      <c r="AA4491" s="12">
        <f t="shared" si="901"/>
        <v>14</v>
      </c>
      <c r="AB4491" s="6" t="s">
        <v>195</v>
      </c>
      <c r="AC4491" s="103">
        <v>3032</v>
      </c>
      <c r="AJ4491" s="80"/>
      <c r="AK4491" s="113" t="s">
        <v>1424</v>
      </c>
      <c r="AN4491" s="80"/>
      <c r="AO4491" s="80"/>
      <c r="AP4491" s="80"/>
      <c r="AQ4491" s="80"/>
      <c r="AR4491" s="127"/>
      <c r="AS4491" s="80"/>
      <c r="AT4491" s="7"/>
      <c r="AU4491" s="7"/>
      <c r="AV4491" s="165"/>
      <c r="AW4491" s="166"/>
      <c r="AX4491" s="137"/>
      <c r="AY4491" s="147"/>
      <c r="AZ4491" s="167"/>
      <c r="BA4491" s="167"/>
      <c r="BB4491" s="147" t="str">
        <f t="shared" si="904"/>
        <v/>
      </c>
      <c r="BC4491" s="168"/>
      <c r="BD4491" s="165"/>
      <c r="BE4491" s="165"/>
      <c r="BF4491" s="165"/>
      <c r="BG4491" s="165"/>
      <c r="BH4491" s="165"/>
      <c r="BI4491" s="165"/>
      <c r="BJ4491" s="165"/>
      <c r="BK4491" s="165"/>
      <c r="BL4491" s="165"/>
      <c r="BM4491" s="165"/>
      <c r="BN4491" s="165"/>
      <c r="BO4491" s="165"/>
      <c r="BP4491" s="165"/>
      <c r="BQ4491" s="165"/>
      <c r="BS4491" s="6"/>
      <c r="BT4491" s="11"/>
      <c r="BU4491" s="6"/>
      <c r="BV4491" s="6"/>
    </row>
    <row r="4492" spans="1:74" ht="15.75" x14ac:dyDescent="0.25">
      <c r="A4492" s="52" t="s">
        <v>1422</v>
      </c>
      <c r="B4492" s="56"/>
      <c r="C4492" s="7" t="s">
        <v>118</v>
      </c>
      <c r="D4492" s="7" t="s">
        <v>6560</v>
      </c>
      <c r="E4492" s="7"/>
      <c r="F4492" s="64"/>
      <c r="G4492" s="6"/>
      <c r="H4492" s="6"/>
      <c r="I4492" s="10" t="s">
        <v>110</v>
      </c>
      <c r="J4492" s="11" t="s">
        <v>4176</v>
      </c>
      <c r="K4492" s="194" t="s">
        <v>510</v>
      </c>
      <c r="L4492" s="176"/>
      <c r="M4492" s="176">
        <v>1000</v>
      </c>
      <c r="N4492" s="80" t="s">
        <v>6856</v>
      </c>
      <c r="O4492" s="162"/>
      <c r="P4492" s="80" t="s">
        <v>4557</v>
      </c>
      <c r="Q4492" s="80"/>
      <c r="R4492" s="80"/>
      <c r="S4492" s="163"/>
      <c r="T4492" s="213"/>
      <c r="U4492" s="162"/>
      <c r="V4492" s="164"/>
      <c r="W4492" s="12" t="str">
        <f t="shared" si="903"/>
        <v>Mqtt1</v>
      </c>
      <c r="X4492" s="196" t="s">
        <v>10692</v>
      </c>
      <c r="Y4492" s="6" t="str">
        <f t="shared" si="905"/>
        <v>marpower/power-tag/discharge-pump-mast</v>
      </c>
      <c r="Z4492" s="103" t="str" cm="1">
        <f t="array" ref="Z4492">IF(COUNTIF(N4492,"spare"),"","$."&amp;_xlfn.REGEXEXTRACT(J4492,"^PT\d+[FQ]\d+_(.*)", 2))</f>
        <v>$.Active_Power_Phase_A</v>
      </c>
      <c r="AA4492" s="12">
        <f t="shared" si="901"/>
        <v>14</v>
      </c>
      <c r="AB4492" s="6" t="s">
        <v>195</v>
      </c>
      <c r="AC4492" s="103">
        <v>3054</v>
      </c>
      <c r="AJ4492" s="80"/>
      <c r="AK4492" s="113" t="s">
        <v>1425</v>
      </c>
      <c r="AN4492" s="80"/>
      <c r="AO4492" s="80"/>
      <c r="AP4492" s="80"/>
      <c r="AQ4492" s="80"/>
      <c r="AR4492" s="127"/>
      <c r="AS4492" s="80"/>
      <c r="AT4492" s="7"/>
      <c r="AU4492" s="7"/>
      <c r="AV4492" s="165"/>
      <c r="AW4492" s="166"/>
      <c r="AX4492" s="137"/>
      <c r="AY4492" s="147"/>
      <c r="AZ4492" s="167"/>
      <c r="BA4492" s="167"/>
      <c r="BB4492" s="147" t="str">
        <f t="shared" si="904"/>
        <v/>
      </c>
      <c r="BC4492" s="168"/>
      <c r="BD4492" s="165"/>
      <c r="BE4492" s="165"/>
      <c r="BF4492" s="165"/>
      <c r="BG4492" s="165"/>
      <c r="BH4492" s="165"/>
      <c r="BI4492" s="165"/>
      <c r="BJ4492" s="165"/>
      <c r="BK4492" s="165"/>
      <c r="BL4492" s="165"/>
      <c r="BM4492" s="165"/>
      <c r="BN4492" s="165"/>
      <c r="BO4492" s="165"/>
      <c r="BP4492" s="165"/>
      <c r="BQ4492" s="165"/>
      <c r="BS4492" s="6"/>
      <c r="BT4492" s="11"/>
      <c r="BU4492" s="6"/>
      <c r="BV4492" s="6"/>
    </row>
    <row r="4493" spans="1:74" ht="15.75" x14ac:dyDescent="0.25">
      <c r="A4493" s="52" t="s">
        <v>1422</v>
      </c>
      <c r="B4493" s="56"/>
      <c r="C4493" s="7" t="s">
        <v>118</v>
      </c>
      <c r="D4493" s="7" t="s">
        <v>6560</v>
      </c>
      <c r="E4493" s="7"/>
      <c r="F4493" s="64"/>
      <c r="G4493" s="6"/>
      <c r="H4493" s="6"/>
      <c r="I4493" s="10" t="s">
        <v>110</v>
      </c>
      <c r="J4493" s="11" t="s">
        <v>4177</v>
      </c>
      <c r="K4493" s="194" t="s">
        <v>510</v>
      </c>
      <c r="L4493" s="176"/>
      <c r="M4493" s="176">
        <v>1000</v>
      </c>
      <c r="N4493" s="80" t="s">
        <v>6856</v>
      </c>
      <c r="O4493" s="162"/>
      <c r="P4493" s="80" t="s">
        <v>4558</v>
      </c>
      <c r="Q4493" s="80"/>
      <c r="R4493" s="80"/>
      <c r="S4493" s="163"/>
      <c r="T4493" s="213"/>
      <c r="U4493" s="162"/>
      <c r="V4493" s="164"/>
      <c r="W4493" s="12" t="str">
        <f t="shared" si="903"/>
        <v>Mqtt1</v>
      </c>
      <c r="X4493" s="196" t="s">
        <v>10692</v>
      </c>
      <c r="Y4493" s="6" t="str">
        <f t="shared" si="905"/>
        <v>marpower/power-tag/discharge-pump-mast</v>
      </c>
      <c r="Z4493" s="103" t="str" cm="1">
        <f t="array" ref="Z4493">IF(COUNTIF(N4493,"spare"),"","$."&amp;_xlfn.REGEXEXTRACT(J4493,"^PT\d+[FQ]\d+_(.*)", 2))</f>
        <v>$.Active_Power_Phase_B</v>
      </c>
      <c r="AA4493" s="12">
        <f t="shared" si="901"/>
        <v>14</v>
      </c>
      <c r="AB4493" s="6" t="s">
        <v>195</v>
      </c>
      <c r="AC4493" s="103">
        <v>3056</v>
      </c>
      <c r="AJ4493" s="80"/>
      <c r="AK4493" s="113" t="s">
        <v>1425</v>
      </c>
      <c r="AN4493" s="80"/>
      <c r="AO4493" s="80"/>
      <c r="AP4493" s="80"/>
      <c r="AQ4493" s="80"/>
      <c r="AR4493" s="127"/>
      <c r="AS4493" s="80"/>
      <c r="AT4493" s="7"/>
      <c r="AU4493" s="7"/>
      <c r="AV4493" s="165"/>
      <c r="AW4493" s="166"/>
      <c r="AX4493" s="137"/>
      <c r="AY4493" s="147"/>
      <c r="AZ4493" s="167"/>
      <c r="BA4493" s="167"/>
      <c r="BB4493" s="147" t="str">
        <f t="shared" si="904"/>
        <v/>
      </c>
      <c r="BC4493" s="168"/>
      <c r="BD4493" s="165"/>
      <c r="BE4493" s="165"/>
      <c r="BF4493" s="165"/>
      <c r="BG4493" s="165"/>
      <c r="BH4493" s="165"/>
      <c r="BI4493" s="165"/>
      <c r="BJ4493" s="165"/>
      <c r="BK4493" s="165"/>
      <c r="BL4493" s="165"/>
      <c r="BM4493" s="165"/>
      <c r="BN4493" s="165"/>
      <c r="BO4493" s="165"/>
      <c r="BP4493" s="165"/>
      <c r="BQ4493" s="165"/>
      <c r="BS4493" s="6"/>
      <c r="BT4493" s="11"/>
      <c r="BU4493" s="6"/>
      <c r="BV4493" s="6"/>
    </row>
    <row r="4494" spans="1:74" ht="15.75" x14ac:dyDescent="0.25">
      <c r="A4494" s="52" t="s">
        <v>1422</v>
      </c>
      <c r="B4494" s="56"/>
      <c r="C4494" s="7" t="s">
        <v>118</v>
      </c>
      <c r="D4494" s="7" t="s">
        <v>6560</v>
      </c>
      <c r="E4494" s="7"/>
      <c r="F4494" s="64"/>
      <c r="G4494" s="6"/>
      <c r="H4494" s="6"/>
      <c r="I4494" s="10" t="s">
        <v>110</v>
      </c>
      <c r="J4494" s="11" t="s">
        <v>4178</v>
      </c>
      <c r="K4494" s="194" t="s">
        <v>510</v>
      </c>
      <c r="L4494" s="176"/>
      <c r="M4494" s="176">
        <v>1000</v>
      </c>
      <c r="N4494" s="80" t="s">
        <v>6856</v>
      </c>
      <c r="O4494" s="162"/>
      <c r="P4494" s="80" t="s">
        <v>4559</v>
      </c>
      <c r="Q4494" s="80"/>
      <c r="R4494" s="80"/>
      <c r="S4494" s="163"/>
      <c r="T4494" s="213"/>
      <c r="U4494" s="162"/>
      <c r="V4494" s="164"/>
      <c r="W4494" s="12" t="str">
        <f t="shared" si="903"/>
        <v>Mqtt1</v>
      </c>
      <c r="X4494" s="196" t="s">
        <v>10692</v>
      </c>
      <c r="Y4494" s="6" t="str">
        <f t="shared" si="905"/>
        <v>marpower/power-tag/discharge-pump-mast</v>
      </c>
      <c r="Z4494" s="103" t="str" cm="1">
        <f t="array" ref="Z4494">IF(COUNTIF(N4494,"spare"),"","$."&amp;_xlfn.REGEXEXTRACT(J4494,"^PT\d+[FQ]\d+_(.*)", 2))</f>
        <v>$.Active_Power_Phase_C</v>
      </c>
      <c r="AA4494" s="12">
        <f t="shared" si="901"/>
        <v>14</v>
      </c>
      <c r="AB4494" s="6" t="s">
        <v>195</v>
      </c>
      <c r="AC4494" s="103">
        <v>3058</v>
      </c>
      <c r="AJ4494" s="80"/>
      <c r="AK4494" s="113" t="s">
        <v>1425</v>
      </c>
      <c r="AN4494" s="80"/>
      <c r="AO4494" s="80"/>
      <c r="AP4494" s="80"/>
      <c r="AQ4494" s="80"/>
      <c r="AR4494" s="127"/>
      <c r="AS4494" s="80"/>
      <c r="AT4494" s="7"/>
      <c r="AU4494" s="7"/>
      <c r="AV4494" s="165"/>
      <c r="AW4494" s="166"/>
      <c r="AX4494" s="137"/>
      <c r="AY4494" s="147"/>
      <c r="AZ4494" s="167"/>
      <c r="BA4494" s="167"/>
      <c r="BB4494" s="147" t="str">
        <f t="shared" si="904"/>
        <v/>
      </c>
      <c r="BC4494" s="168"/>
      <c r="BD4494" s="165"/>
      <c r="BE4494" s="165"/>
      <c r="BF4494" s="165"/>
      <c r="BG4494" s="165"/>
      <c r="BH4494" s="165"/>
      <c r="BI4494" s="165"/>
      <c r="BJ4494" s="165"/>
      <c r="BK4494" s="165"/>
      <c r="BL4494" s="165"/>
      <c r="BM4494" s="165"/>
      <c r="BN4494" s="165"/>
      <c r="BO4494" s="165"/>
      <c r="BP4494" s="165"/>
      <c r="BQ4494" s="165"/>
      <c r="BS4494" s="6"/>
      <c r="BT4494" s="11"/>
      <c r="BU4494" s="6"/>
      <c r="BV4494" s="6"/>
    </row>
    <row r="4495" spans="1:74" ht="15.75" x14ac:dyDescent="0.25">
      <c r="A4495" s="52" t="s">
        <v>1422</v>
      </c>
      <c r="B4495" s="56"/>
      <c r="C4495" s="7" t="s">
        <v>118</v>
      </c>
      <c r="D4495" s="7" t="s">
        <v>6560</v>
      </c>
      <c r="E4495" s="7"/>
      <c r="F4495" s="64"/>
      <c r="G4495" s="6"/>
      <c r="H4495" s="6"/>
      <c r="I4495" s="10" t="s">
        <v>110</v>
      </c>
      <c r="J4495" s="11" t="s">
        <v>4179</v>
      </c>
      <c r="K4495" s="194" t="s">
        <v>510</v>
      </c>
      <c r="L4495" s="176"/>
      <c r="M4495" s="176">
        <v>1000</v>
      </c>
      <c r="N4495" s="80" t="s">
        <v>6856</v>
      </c>
      <c r="O4495" s="162"/>
      <c r="P4495" s="80" t="s">
        <v>4560</v>
      </c>
      <c r="Q4495" s="80"/>
      <c r="R4495" s="80"/>
      <c r="S4495" s="163"/>
      <c r="T4495" s="213"/>
      <c r="U4495" s="162"/>
      <c r="V4495" s="164"/>
      <c r="W4495" s="12" t="str">
        <f t="shared" si="903"/>
        <v>Mqtt1</v>
      </c>
      <c r="X4495" s="196" t="s">
        <v>10692</v>
      </c>
      <c r="Y4495" s="6" t="str">
        <f t="shared" si="905"/>
        <v>marpower/power-tag/discharge-pump-mast</v>
      </c>
      <c r="Z4495" s="103" t="str" cm="1">
        <f t="array" ref="Z4495">IF(COUNTIF(N4495,"spare"),"","$."&amp;_xlfn.REGEXEXTRACT(J4495,"^PT\d+[FQ]\d+_(.*)", 2))</f>
        <v>$.Total_Active_Power</v>
      </c>
      <c r="AA4495" s="12">
        <f t="shared" si="901"/>
        <v>14</v>
      </c>
      <c r="AB4495" s="6" t="s">
        <v>195</v>
      </c>
      <c r="AC4495" s="103">
        <v>3060</v>
      </c>
      <c r="AJ4495" s="80"/>
      <c r="AK4495" s="113" t="s">
        <v>1425</v>
      </c>
      <c r="AN4495" s="80"/>
      <c r="AO4495" s="80"/>
      <c r="AP4495" s="80"/>
      <c r="AQ4495" s="80"/>
      <c r="AR4495" s="127"/>
      <c r="AS4495" s="80"/>
      <c r="AT4495" s="7"/>
      <c r="AU4495" s="7"/>
      <c r="AV4495" s="165"/>
      <c r="AW4495" s="166"/>
      <c r="AX4495" s="137"/>
      <c r="AY4495" s="147"/>
      <c r="AZ4495" s="167"/>
      <c r="BA4495" s="167"/>
      <c r="BB4495" s="147" t="str">
        <f t="shared" si="904"/>
        <v/>
      </c>
      <c r="BC4495" s="168"/>
      <c r="BD4495" s="165"/>
      <c r="BE4495" s="165"/>
      <c r="BF4495" s="165"/>
      <c r="BG4495" s="165"/>
      <c r="BH4495" s="165"/>
      <c r="BI4495" s="165"/>
      <c r="BJ4495" s="165"/>
      <c r="BK4495" s="165"/>
      <c r="BL4495" s="165"/>
      <c r="BM4495" s="165"/>
      <c r="BN4495" s="165"/>
      <c r="BO4495" s="165"/>
      <c r="BP4495" s="165"/>
      <c r="BQ4495" s="165"/>
      <c r="BS4495" s="6"/>
      <c r="BT4495" s="11"/>
      <c r="BU4495" s="6"/>
      <c r="BV4495" s="6"/>
    </row>
    <row r="4496" spans="1:74" ht="15.75" x14ac:dyDescent="0.25">
      <c r="A4496" s="52" t="s">
        <v>1422</v>
      </c>
      <c r="B4496" s="56"/>
      <c r="C4496" s="7" t="s">
        <v>118</v>
      </c>
      <c r="D4496" s="7" t="s">
        <v>6560</v>
      </c>
      <c r="E4496" s="7"/>
      <c r="F4496" s="64"/>
      <c r="G4496" s="6"/>
      <c r="H4496" s="6"/>
      <c r="I4496" s="10" t="s">
        <v>110</v>
      </c>
      <c r="J4496" s="11" t="s">
        <v>4180</v>
      </c>
      <c r="K4496" s="194" t="s">
        <v>510</v>
      </c>
      <c r="L4496" s="176"/>
      <c r="M4496" s="176">
        <v>1000</v>
      </c>
      <c r="N4496" s="80" t="s">
        <v>6856</v>
      </c>
      <c r="O4496" s="162"/>
      <c r="P4496" s="80" t="s">
        <v>4561</v>
      </c>
      <c r="Q4496" s="80"/>
      <c r="R4496" s="80"/>
      <c r="S4496" s="163"/>
      <c r="T4496" s="213"/>
      <c r="U4496" s="162"/>
      <c r="V4496" s="164"/>
      <c r="W4496" s="12" t="str">
        <f t="shared" si="903"/>
        <v>Mqtt1</v>
      </c>
      <c r="X4496" s="196" t="s">
        <v>10692</v>
      </c>
      <c r="Y4496" s="6" t="str">
        <f t="shared" si="905"/>
        <v>marpower/power-tag/discharge-pump-mast</v>
      </c>
      <c r="Z4496" s="103" t="str" cm="1">
        <f t="array" ref="Z4496">IF(COUNTIF(N4496,"spare"),"","$."&amp;_xlfn.REGEXEXTRACT(J4496,"^PT\d+[FQ]\d+_(.*)", 2))</f>
        <v>$.Power_Factor_Phase_A</v>
      </c>
      <c r="AA4496" s="12">
        <f t="shared" si="901"/>
        <v>14</v>
      </c>
      <c r="AB4496" s="6" t="s">
        <v>195</v>
      </c>
      <c r="AC4496" s="103">
        <v>3078</v>
      </c>
      <c r="AJ4496" s="80"/>
      <c r="AK4496" s="113" t="s">
        <v>1426</v>
      </c>
      <c r="AN4496" s="80"/>
      <c r="AO4496" s="80"/>
      <c r="AP4496" s="80"/>
      <c r="AQ4496" s="80"/>
      <c r="AR4496" s="127"/>
      <c r="AS4496" s="80"/>
      <c r="AT4496" s="7"/>
      <c r="AU4496" s="7"/>
      <c r="AV4496" s="165"/>
      <c r="AW4496" s="166"/>
      <c r="AX4496" s="137"/>
      <c r="AY4496" s="147"/>
      <c r="AZ4496" s="167"/>
      <c r="BA4496" s="167"/>
      <c r="BB4496" s="147" t="str">
        <f t="shared" si="904"/>
        <v/>
      </c>
      <c r="BC4496" s="168"/>
      <c r="BD4496" s="165"/>
      <c r="BE4496" s="165"/>
      <c r="BF4496" s="165"/>
      <c r="BG4496" s="165"/>
      <c r="BH4496" s="165"/>
      <c r="BI4496" s="165"/>
      <c r="BJ4496" s="165"/>
      <c r="BK4496" s="165"/>
      <c r="BL4496" s="165"/>
      <c r="BM4496" s="165"/>
      <c r="BN4496" s="165"/>
      <c r="BO4496" s="165"/>
      <c r="BP4496" s="165"/>
      <c r="BQ4496" s="165"/>
      <c r="BS4496" s="6"/>
      <c r="BT4496" s="11"/>
      <c r="BU4496" s="6"/>
      <c r="BV4496" s="6"/>
    </row>
    <row r="4497" spans="1:74" ht="15.75" x14ac:dyDescent="0.25">
      <c r="A4497" s="52" t="s">
        <v>1422</v>
      </c>
      <c r="B4497" s="56"/>
      <c r="C4497" s="7" t="s">
        <v>118</v>
      </c>
      <c r="D4497" s="7" t="s">
        <v>6560</v>
      </c>
      <c r="E4497" s="7"/>
      <c r="F4497" s="64"/>
      <c r="G4497" s="6"/>
      <c r="H4497" s="6"/>
      <c r="I4497" s="10" t="s">
        <v>110</v>
      </c>
      <c r="J4497" s="11" t="s">
        <v>4181</v>
      </c>
      <c r="K4497" s="194" t="s">
        <v>510</v>
      </c>
      <c r="L4497" s="176"/>
      <c r="M4497" s="176">
        <v>1000</v>
      </c>
      <c r="N4497" s="80" t="s">
        <v>6856</v>
      </c>
      <c r="O4497" s="162"/>
      <c r="P4497" s="80" t="s">
        <v>4562</v>
      </c>
      <c r="Q4497" s="80"/>
      <c r="R4497" s="80"/>
      <c r="S4497" s="163"/>
      <c r="T4497" s="213"/>
      <c r="U4497" s="162"/>
      <c r="V4497" s="164"/>
      <c r="W4497" s="12" t="str">
        <f t="shared" si="903"/>
        <v>Mqtt1</v>
      </c>
      <c r="X4497" s="196" t="s">
        <v>10692</v>
      </c>
      <c r="Y4497" s="6" t="str">
        <f t="shared" si="905"/>
        <v>marpower/power-tag/discharge-pump-mast</v>
      </c>
      <c r="Z4497" s="103" t="str" cm="1">
        <f t="array" ref="Z4497">IF(COUNTIF(N4497,"spare"),"","$."&amp;_xlfn.REGEXEXTRACT(J4497,"^PT\d+[FQ]\d+_(.*)", 2))</f>
        <v>$.Power_Factor_Phase_B</v>
      </c>
      <c r="AA4497" s="12">
        <f t="shared" si="901"/>
        <v>14</v>
      </c>
      <c r="AB4497" s="6" t="s">
        <v>195</v>
      </c>
      <c r="AC4497" s="103">
        <v>3080</v>
      </c>
      <c r="AJ4497" s="80"/>
      <c r="AK4497" s="113" t="s">
        <v>1426</v>
      </c>
      <c r="AN4497" s="80"/>
      <c r="AO4497" s="80"/>
      <c r="AP4497" s="80"/>
      <c r="AQ4497" s="80"/>
      <c r="AR4497" s="127"/>
      <c r="AS4497" s="80"/>
      <c r="AT4497" s="7"/>
      <c r="AU4497" s="7"/>
      <c r="AV4497" s="165"/>
      <c r="AW4497" s="166"/>
      <c r="AX4497" s="137"/>
      <c r="AY4497" s="147"/>
      <c r="AZ4497" s="167"/>
      <c r="BA4497" s="167"/>
      <c r="BB4497" s="147" t="str">
        <f t="shared" si="904"/>
        <v/>
      </c>
      <c r="BC4497" s="168"/>
      <c r="BD4497" s="165"/>
      <c r="BE4497" s="165"/>
      <c r="BF4497" s="165"/>
      <c r="BG4497" s="165"/>
      <c r="BH4497" s="165"/>
      <c r="BI4497" s="165"/>
      <c r="BJ4497" s="165"/>
      <c r="BK4497" s="165"/>
      <c r="BL4497" s="165"/>
      <c r="BM4497" s="165"/>
      <c r="BN4497" s="165"/>
      <c r="BO4497" s="165"/>
      <c r="BP4497" s="165"/>
      <c r="BQ4497" s="165"/>
      <c r="BS4497" s="6"/>
      <c r="BT4497" s="11"/>
      <c r="BU4497" s="6"/>
      <c r="BV4497" s="6"/>
    </row>
    <row r="4498" spans="1:74" ht="15.75" x14ac:dyDescent="0.25">
      <c r="A4498" s="52" t="s">
        <v>1422</v>
      </c>
      <c r="B4498" s="56"/>
      <c r="C4498" s="7" t="s">
        <v>118</v>
      </c>
      <c r="D4498" s="7" t="s">
        <v>6560</v>
      </c>
      <c r="E4498" s="7"/>
      <c r="F4498" s="64"/>
      <c r="G4498" s="6"/>
      <c r="H4498" s="6"/>
      <c r="I4498" s="10" t="s">
        <v>110</v>
      </c>
      <c r="J4498" s="11" t="s">
        <v>4182</v>
      </c>
      <c r="K4498" s="194" t="s">
        <v>510</v>
      </c>
      <c r="L4498" s="176"/>
      <c r="M4498" s="176">
        <v>1000</v>
      </c>
      <c r="N4498" s="80" t="s">
        <v>6856</v>
      </c>
      <c r="O4498" s="162"/>
      <c r="P4498" s="80" t="s">
        <v>4563</v>
      </c>
      <c r="Q4498" s="80"/>
      <c r="R4498" s="80"/>
      <c r="S4498" s="163"/>
      <c r="T4498" s="213"/>
      <c r="U4498" s="162"/>
      <c r="V4498" s="164"/>
      <c r="W4498" s="12" t="str">
        <f t="shared" si="903"/>
        <v>Mqtt1</v>
      </c>
      <c r="X4498" s="196" t="s">
        <v>10692</v>
      </c>
      <c r="Y4498" s="6" t="str">
        <f t="shared" si="905"/>
        <v>marpower/power-tag/discharge-pump-mast</v>
      </c>
      <c r="Z4498" s="103" t="str" cm="1">
        <f t="array" ref="Z4498">IF(COUNTIF(N4498,"spare"),"","$."&amp;_xlfn.REGEXEXTRACT(J4498,"^PT\d+[FQ]\d+_(.*)", 2))</f>
        <v>$.Power_Factor_Phase_C</v>
      </c>
      <c r="AA4498" s="12">
        <f t="shared" si="901"/>
        <v>14</v>
      </c>
      <c r="AB4498" s="6" t="s">
        <v>195</v>
      </c>
      <c r="AC4498" s="103">
        <v>3082</v>
      </c>
      <c r="AJ4498" s="80"/>
      <c r="AK4498" s="113" t="s">
        <v>1426</v>
      </c>
      <c r="AN4498" s="80"/>
      <c r="AO4498" s="80"/>
      <c r="AP4498" s="80"/>
      <c r="AQ4498" s="80"/>
      <c r="AR4498" s="127"/>
      <c r="AS4498" s="80"/>
      <c r="AT4498" s="7"/>
      <c r="AU4498" s="7"/>
      <c r="AV4498" s="165"/>
      <c r="AW4498" s="166"/>
      <c r="AX4498" s="137"/>
      <c r="AY4498" s="147"/>
      <c r="AZ4498" s="167"/>
      <c r="BA4498" s="167"/>
      <c r="BB4498" s="147" t="str">
        <f t="shared" si="904"/>
        <v/>
      </c>
      <c r="BC4498" s="168"/>
      <c r="BD4498" s="165"/>
      <c r="BE4498" s="165"/>
      <c r="BF4498" s="165"/>
      <c r="BG4498" s="165"/>
      <c r="BH4498" s="165"/>
      <c r="BI4498" s="165"/>
      <c r="BJ4498" s="165"/>
      <c r="BK4498" s="165"/>
      <c r="BL4498" s="165"/>
      <c r="BM4498" s="165"/>
      <c r="BN4498" s="165"/>
      <c r="BO4498" s="165"/>
      <c r="BP4498" s="165"/>
      <c r="BQ4498" s="165"/>
      <c r="BS4498" s="6"/>
      <c r="BT4498" s="11"/>
      <c r="BU4498" s="6"/>
      <c r="BV4498" s="6"/>
    </row>
    <row r="4499" spans="1:74" ht="15.75" x14ac:dyDescent="0.25">
      <c r="A4499" s="52" t="s">
        <v>1422</v>
      </c>
      <c r="B4499" s="56"/>
      <c r="C4499" s="7" t="s">
        <v>118</v>
      </c>
      <c r="D4499" s="7" t="s">
        <v>6560</v>
      </c>
      <c r="E4499" s="7"/>
      <c r="F4499" s="64"/>
      <c r="G4499" s="6"/>
      <c r="H4499" s="6"/>
      <c r="I4499" s="10" t="s">
        <v>110</v>
      </c>
      <c r="J4499" s="11" t="s">
        <v>4183</v>
      </c>
      <c r="K4499" s="194" t="s">
        <v>510</v>
      </c>
      <c r="L4499" s="176"/>
      <c r="M4499" s="176">
        <v>1000</v>
      </c>
      <c r="N4499" s="80" t="s">
        <v>6856</v>
      </c>
      <c r="O4499" s="162"/>
      <c r="P4499" s="80" t="s">
        <v>4564</v>
      </c>
      <c r="Q4499" s="80"/>
      <c r="R4499" s="80"/>
      <c r="S4499" s="163"/>
      <c r="T4499" s="213"/>
      <c r="U4499" s="162"/>
      <c r="V4499" s="164"/>
      <c r="W4499" s="12" t="str">
        <f t="shared" si="903"/>
        <v>Mqtt1</v>
      </c>
      <c r="X4499" s="196" t="s">
        <v>10692</v>
      </c>
      <c r="Y4499" s="6" t="str">
        <f t="shared" si="905"/>
        <v>marpower/power-tag/discharge-pump-mast</v>
      </c>
      <c r="Z4499" s="103" t="str" cm="1">
        <f t="array" ref="Z4499">IF(COUNTIF(N4499,"spare"),"","$."&amp;_xlfn.REGEXEXTRACT(J4499,"^PT\d+[FQ]\d+_(.*)", 2))</f>
        <v>$.Total_Power_Factor</v>
      </c>
      <c r="AA4499" s="12">
        <f t="shared" si="901"/>
        <v>14</v>
      </c>
      <c r="AB4499" s="6" t="s">
        <v>195</v>
      </c>
      <c r="AC4499" s="103">
        <v>3084</v>
      </c>
      <c r="AJ4499" s="80"/>
      <c r="AK4499" s="113" t="s">
        <v>1426</v>
      </c>
      <c r="AN4499" s="80"/>
      <c r="AO4499" s="80"/>
      <c r="AP4499" s="80"/>
      <c r="AQ4499" s="80"/>
      <c r="AR4499" s="127"/>
      <c r="AS4499" s="80"/>
      <c r="AT4499" s="7"/>
      <c r="AU4499" s="7"/>
      <c r="AV4499" s="165"/>
      <c r="AW4499" s="166"/>
      <c r="AX4499" s="137"/>
      <c r="AY4499" s="147"/>
      <c r="AZ4499" s="167"/>
      <c r="BA4499" s="167"/>
      <c r="BB4499" s="147" t="str">
        <f t="shared" si="904"/>
        <v/>
      </c>
      <c r="BC4499" s="168"/>
      <c r="BD4499" s="165"/>
      <c r="BE4499" s="165"/>
      <c r="BF4499" s="165"/>
      <c r="BG4499" s="165"/>
      <c r="BH4499" s="165"/>
      <c r="BI4499" s="165"/>
      <c r="BJ4499" s="165"/>
      <c r="BK4499" s="165"/>
      <c r="BL4499" s="165"/>
      <c r="BM4499" s="165"/>
      <c r="BN4499" s="165"/>
      <c r="BO4499" s="165"/>
      <c r="BP4499" s="165"/>
      <c r="BQ4499" s="165"/>
      <c r="BS4499" s="6"/>
      <c r="BT4499" s="11"/>
      <c r="BU4499" s="6"/>
      <c r="BV4499" s="6"/>
    </row>
    <row r="4500" spans="1:74" ht="15.75" x14ac:dyDescent="0.25">
      <c r="A4500" s="52" t="s">
        <v>1422</v>
      </c>
      <c r="B4500" s="56"/>
      <c r="C4500" s="7" t="s">
        <v>118</v>
      </c>
      <c r="D4500" s="7" t="s">
        <v>6560</v>
      </c>
      <c r="E4500" s="7"/>
      <c r="F4500" s="64"/>
      <c r="G4500" s="6"/>
      <c r="H4500" s="6"/>
      <c r="I4500" s="10" t="s">
        <v>110</v>
      </c>
      <c r="J4500" s="11" t="s">
        <v>4184</v>
      </c>
      <c r="K4500" s="194" t="s">
        <v>510</v>
      </c>
      <c r="L4500" s="176"/>
      <c r="M4500" s="176">
        <v>1000</v>
      </c>
      <c r="N4500" s="80" t="s">
        <v>6856</v>
      </c>
      <c r="O4500" s="162"/>
      <c r="P4500" s="80" t="s">
        <v>4565</v>
      </c>
      <c r="Q4500" s="80"/>
      <c r="R4500" s="80"/>
      <c r="S4500" s="163"/>
      <c r="T4500" s="213"/>
      <c r="U4500" s="162"/>
      <c r="V4500" s="164"/>
      <c r="W4500" s="12" t="str">
        <f t="shared" si="903"/>
        <v>Mqtt1</v>
      </c>
      <c r="X4500" s="196" t="s">
        <v>10693</v>
      </c>
      <c r="Y4500" s="6" t="str">
        <f t="shared" si="905"/>
        <v>marpower/power-tag/lights-technical-area</v>
      </c>
      <c r="Z4500" s="103" t="str" cm="1">
        <f t="array" ref="Z4500">IF(COUNTIF(N4500,"spare"),"","$."&amp;_xlfn.REGEXEXTRACT(J4500,"^PT\d+[FQ]\d+_(.*)", 2))</f>
        <v>$.RMS_Current_Phase_A</v>
      </c>
      <c r="AA4500" s="12">
        <f>AA4485+1</f>
        <v>15</v>
      </c>
      <c r="AB4500" s="6" t="s">
        <v>195</v>
      </c>
      <c r="AC4500" s="103">
        <v>3000</v>
      </c>
      <c r="AJ4500" s="80"/>
      <c r="AK4500" s="113" t="s">
        <v>1423</v>
      </c>
      <c r="AN4500" s="80"/>
      <c r="AO4500" s="80"/>
      <c r="AP4500" s="80"/>
      <c r="AQ4500" s="80"/>
      <c r="AR4500" s="127"/>
      <c r="AS4500" s="80"/>
      <c r="AT4500" s="7"/>
      <c r="AU4500" s="7"/>
      <c r="AV4500" s="165"/>
      <c r="AW4500" s="166"/>
      <c r="AX4500" s="137"/>
      <c r="AY4500" s="147"/>
      <c r="AZ4500" s="167"/>
      <c r="BA4500" s="167"/>
      <c r="BB4500" s="147" t="str">
        <f t="shared" ref="BB4500:BB4514" si="906">IF(ISNUMBER(AM4500),"1","")</f>
        <v/>
      </c>
      <c r="BC4500" s="168"/>
      <c r="BD4500" s="165"/>
      <c r="BE4500" s="165"/>
      <c r="BF4500" s="165"/>
      <c r="BG4500" s="165"/>
      <c r="BH4500" s="165"/>
      <c r="BI4500" s="165"/>
      <c r="BJ4500" s="165"/>
      <c r="BK4500" s="165"/>
      <c r="BL4500" s="165"/>
      <c r="BM4500" s="165"/>
      <c r="BN4500" s="165"/>
      <c r="BO4500" s="165"/>
      <c r="BP4500" s="165"/>
      <c r="BQ4500" s="165"/>
      <c r="BS4500" s="6"/>
      <c r="BT4500" s="11"/>
      <c r="BU4500" s="6"/>
      <c r="BV4500" s="6"/>
    </row>
    <row r="4501" spans="1:74" ht="15.75" x14ac:dyDescent="0.25">
      <c r="A4501" s="52" t="s">
        <v>1422</v>
      </c>
      <c r="B4501" s="56"/>
      <c r="C4501" s="7" t="s">
        <v>118</v>
      </c>
      <c r="D4501" s="7" t="s">
        <v>6560</v>
      </c>
      <c r="E4501" s="7"/>
      <c r="F4501" s="64"/>
      <c r="G4501" s="6"/>
      <c r="H4501" s="6"/>
      <c r="I4501" s="10" t="s">
        <v>110</v>
      </c>
      <c r="J4501" s="11" t="s">
        <v>4185</v>
      </c>
      <c r="K4501" s="194" t="s">
        <v>510</v>
      </c>
      <c r="L4501" s="176"/>
      <c r="M4501" s="176">
        <v>1000</v>
      </c>
      <c r="N4501" s="80" t="s">
        <v>6856</v>
      </c>
      <c r="O4501" s="162"/>
      <c r="P4501" s="80" t="s">
        <v>4566</v>
      </c>
      <c r="Q4501" s="80"/>
      <c r="R4501" s="80"/>
      <c r="S4501" s="163"/>
      <c r="T4501" s="213"/>
      <c r="U4501" s="162"/>
      <c r="V4501" s="164"/>
      <c r="W4501" s="12" t="str">
        <f t="shared" si="903"/>
        <v>Mqtt1</v>
      </c>
      <c r="X4501" s="196" t="s">
        <v>10693</v>
      </c>
      <c r="Y4501" s="6" t="str">
        <f t="shared" si="905"/>
        <v>marpower/power-tag/lights-technical-area</v>
      </c>
      <c r="Z4501" s="103" t="str" cm="1">
        <f t="array" ref="Z4501">IF(COUNTIF(N4501,"spare"),"","$."&amp;_xlfn.REGEXEXTRACT(J4501,"^PT\d+[FQ]\d+_(.*)", 2))</f>
        <v>$.RMS_Current_Phase_B</v>
      </c>
      <c r="AA4501" s="12">
        <f t="shared" si="901"/>
        <v>15</v>
      </c>
      <c r="AB4501" s="6" t="s">
        <v>195</v>
      </c>
      <c r="AC4501" s="103">
        <v>3002</v>
      </c>
      <c r="AJ4501" s="80"/>
      <c r="AK4501" s="113" t="s">
        <v>1423</v>
      </c>
      <c r="AN4501" s="80"/>
      <c r="AO4501" s="80"/>
      <c r="AP4501" s="80"/>
      <c r="AQ4501" s="80"/>
      <c r="AR4501" s="127"/>
      <c r="AS4501" s="80"/>
      <c r="AT4501" s="7"/>
      <c r="AU4501" s="7"/>
      <c r="AV4501" s="165"/>
      <c r="AW4501" s="166"/>
      <c r="AX4501" s="137"/>
      <c r="AY4501" s="147"/>
      <c r="AZ4501" s="167"/>
      <c r="BA4501" s="167"/>
      <c r="BB4501" s="147" t="str">
        <f t="shared" si="906"/>
        <v/>
      </c>
      <c r="BC4501" s="168"/>
      <c r="BD4501" s="165"/>
      <c r="BE4501" s="165"/>
      <c r="BF4501" s="165"/>
      <c r="BG4501" s="165"/>
      <c r="BH4501" s="165"/>
      <c r="BI4501" s="165"/>
      <c r="BJ4501" s="165"/>
      <c r="BK4501" s="165"/>
      <c r="BL4501" s="165"/>
      <c r="BM4501" s="165"/>
      <c r="BN4501" s="165"/>
      <c r="BO4501" s="165"/>
      <c r="BP4501" s="165"/>
      <c r="BQ4501" s="165"/>
      <c r="BS4501" s="6"/>
      <c r="BT4501" s="11"/>
      <c r="BU4501" s="6"/>
      <c r="BV4501" s="6"/>
    </row>
    <row r="4502" spans="1:74" ht="15.75" x14ac:dyDescent="0.25">
      <c r="A4502" s="52" t="s">
        <v>1422</v>
      </c>
      <c r="B4502" s="56"/>
      <c r="C4502" s="7" t="s">
        <v>118</v>
      </c>
      <c r="D4502" s="7" t="s">
        <v>6560</v>
      </c>
      <c r="E4502" s="7"/>
      <c r="F4502" s="64"/>
      <c r="G4502" s="6"/>
      <c r="H4502" s="6"/>
      <c r="I4502" s="10" t="s">
        <v>110</v>
      </c>
      <c r="J4502" s="11" t="s">
        <v>4186</v>
      </c>
      <c r="K4502" s="194" t="s">
        <v>510</v>
      </c>
      <c r="L4502" s="176"/>
      <c r="M4502" s="176">
        <v>1000</v>
      </c>
      <c r="N4502" s="80" t="s">
        <v>6856</v>
      </c>
      <c r="O4502" s="162"/>
      <c r="P4502" s="80" t="s">
        <v>4567</v>
      </c>
      <c r="Q4502" s="80"/>
      <c r="R4502" s="80"/>
      <c r="S4502" s="163"/>
      <c r="T4502" s="213"/>
      <c r="U4502" s="162"/>
      <c r="V4502" s="164"/>
      <c r="W4502" s="12" t="str">
        <f t="shared" si="903"/>
        <v>Mqtt1</v>
      </c>
      <c r="X4502" s="196" t="s">
        <v>10693</v>
      </c>
      <c r="Y4502" s="6" t="str">
        <f t="shared" si="905"/>
        <v>marpower/power-tag/lights-technical-area</v>
      </c>
      <c r="Z4502" s="103" t="str" cm="1">
        <f t="array" ref="Z4502">IF(COUNTIF(N4502,"spare"),"","$."&amp;_xlfn.REGEXEXTRACT(J4502,"^PT\d+[FQ]\d+_(.*)", 2))</f>
        <v>$.RMS_Current_Phase_C</v>
      </c>
      <c r="AA4502" s="12">
        <f t="shared" si="901"/>
        <v>15</v>
      </c>
      <c r="AB4502" s="6" t="s">
        <v>195</v>
      </c>
      <c r="AC4502" s="103">
        <v>3004</v>
      </c>
      <c r="AJ4502" s="80"/>
      <c r="AK4502" s="113" t="s">
        <v>1423</v>
      </c>
      <c r="AN4502" s="80"/>
      <c r="AO4502" s="80"/>
      <c r="AP4502" s="80"/>
      <c r="AQ4502" s="80"/>
      <c r="AR4502" s="127"/>
      <c r="AS4502" s="80"/>
      <c r="AT4502" s="7"/>
      <c r="AU4502" s="7"/>
      <c r="AV4502" s="165"/>
      <c r="AW4502" s="166"/>
      <c r="AX4502" s="137"/>
      <c r="AY4502" s="147"/>
      <c r="AZ4502" s="167"/>
      <c r="BA4502" s="167"/>
      <c r="BB4502" s="147" t="str">
        <f t="shared" si="906"/>
        <v/>
      </c>
      <c r="BC4502" s="168"/>
      <c r="BD4502" s="165"/>
      <c r="BE4502" s="165"/>
      <c r="BF4502" s="165"/>
      <c r="BG4502" s="165"/>
      <c r="BH4502" s="165"/>
      <c r="BI4502" s="165"/>
      <c r="BJ4502" s="165"/>
      <c r="BK4502" s="165"/>
      <c r="BL4502" s="165"/>
      <c r="BM4502" s="165"/>
      <c r="BN4502" s="165"/>
      <c r="BO4502" s="165"/>
      <c r="BP4502" s="165"/>
      <c r="BQ4502" s="165"/>
      <c r="BS4502" s="6"/>
      <c r="BT4502" s="11"/>
      <c r="BU4502" s="6"/>
      <c r="BV4502" s="6"/>
    </row>
    <row r="4503" spans="1:74" ht="15.75" x14ac:dyDescent="0.25">
      <c r="A4503" s="52" t="s">
        <v>1422</v>
      </c>
      <c r="B4503" s="56"/>
      <c r="C4503" s="7" t="s">
        <v>118</v>
      </c>
      <c r="D4503" s="7" t="s">
        <v>6560</v>
      </c>
      <c r="E4503" s="7"/>
      <c r="F4503" s="64"/>
      <c r="G4503" s="6"/>
      <c r="H4503" s="6"/>
      <c r="I4503" s="10" t="s">
        <v>110</v>
      </c>
      <c r="J4503" s="11" t="s">
        <v>4187</v>
      </c>
      <c r="K4503" s="194" t="s">
        <v>510</v>
      </c>
      <c r="L4503" s="176"/>
      <c r="M4503" s="176">
        <v>1000</v>
      </c>
      <c r="N4503" s="80" t="s">
        <v>6856</v>
      </c>
      <c r="O4503" s="162"/>
      <c r="P4503" s="80" t="s">
        <v>4568</v>
      </c>
      <c r="Q4503" s="80"/>
      <c r="R4503" s="80"/>
      <c r="S4503" s="163"/>
      <c r="T4503" s="213"/>
      <c r="U4503" s="162"/>
      <c r="V4503" s="164"/>
      <c r="W4503" s="12" t="str">
        <f t="shared" si="903"/>
        <v>Mqtt1</v>
      </c>
      <c r="X4503" s="196" t="s">
        <v>10693</v>
      </c>
      <c r="Y4503" s="6" t="str">
        <f t="shared" si="905"/>
        <v>marpower/power-tag/lights-technical-area</v>
      </c>
      <c r="Z4503" s="103" t="str" cm="1">
        <f t="array" ref="Z4503">IF(COUNTIF(N4503,"spare"),"","$."&amp;_xlfn.REGEXEXTRACT(J4503,"^PT\d+[FQ]\d+_(.*)", 2))</f>
        <v>$.RMS_Current_Phase_Neut</v>
      </c>
      <c r="AA4503" s="12">
        <f t="shared" si="901"/>
        <v>15</v>
      </c>
      <c r="AB4503" s="6" t="s">
        <v>195</v>
      </c>
      <c r="AC4503" s="103">
        <v>3006</v>
      </c>
      <c r="AJ4503" s="80"/>
      <c r="AK4503" s="113" t="s">
        <v>1423</v>
      </c>
      <c r="AN4503" s="80"/>
      <c r="AO4503" s="80"/>
      <c r="AP4503" s="80"/>
      <c r="AQ4503" s="80"/>
      <c r="AR4503" s="127"/>
      <c r="AS4503" s="80"/>
      <c r="AT4503" s="7"/>
      <c r="AU4503" s="7"/>
      <c r="AV4503" s="165"/>
      <c r="AW4503" s="166"/>
      <c r="AX4503" s="137"/>
      <c r="AY4503" s="147"/>
      <c r="AZ4503" s="167"/>
      <c r="BA4503" s="167"/>
      <c r="BB4503" s="147" t="str">
        <f t="shared" si="906"/>
        <v/>
      </c>
      <c r="BC4503" s="168"/>
      <c r="BD4503" s="165"/>
      <c r="BE4503" s="165"/>
      <c r="BF4503" s="165"/>
      <c r="BG4503" s="165"/>
      <c r="BH4503" s="165"/>
      <c r="BI4503" s="165"/>
      <c r="BJ4503" s="165"/>
      <c r="BK4503" s="165"/>
      <c r="BL4503" s="165"/>
      <c r="BM4503" s="165"/>
      <c r="BN4503" s="165"/>
      <c r="BO4503" s="165"/>
      <c r="BP4503" s="165"/>
      <c r="BQ4503" s="165"/>
      <c r="BS4503" s="6"/>
      <c r="BT4503" s="11"/>
      <c r="BU4503" s="6"/>
      <c r="BV4503" s="6"/>
    </row>
    <row r="4504" spans="1:74" ht="15.75" x14ac:dyDescent="0.25">
      <c r="A4504" s="52" t="s">
        <v>1422</v>
      </c>
      <c r="B4504" s="56"/>
      <c r="C4504" s="7" t="s">
        <v>118</v>
      </c>
      <c r="D4504" s="7" t="s">
        <v>6560</v>
      </c>
      <c r="E4504" s="7"/>
      <c r="F4504" s="64"/>
      <c r="G4504" s="6"/>
      <c r="H4504" s="6"/>
      <c r="I4504" s="10" t="s">
        <v>110</v>
      </c>
      <c r="J4504" s="11" t="s">
        <v>8390</v>
      </c>
      <c r="K4504" s="194" t="s">
        <v>510</v>
      </c>
      <c r="L4504" s="176"/>
      <c r="M4504" s="176">
        <v>1000</v>
      </c>
      <c r="N4504" s="80" t="s">
        <v>6856</v>
      </c>
      <c r="O4504" s="162"/>
      <c r="P4504" s="80" t="s">
        <v>4569</v>
      </c>
      <c r="Q4504" s="80"/>
      <c r="R4504" s="80"/>
      <c r="S4504" s="163"/>
      <c r="T4504" s="213"/>
      <c r="U4504" s="162"/>
      <c r="V4504" s="164"/>
      <c r="W4504" s="12" t="str">
        <f t="shared" si="903"/>
        <v>Mqtt1</v>
      </c>
      <c r="X4504" s="196" t="s">
        <v>10693</v>
      </c>
      <c r="Y4504" s="6" t="str">
        <f t="shared" si="905"/>
        <v>marpower/power-tag/lights-technical-area</v>
      </c>
      <c r="Z4504" s="103" t="str" cm="1">
        <f t="array" ref="Z4504">IF(COUNTIF(N4504,"spare"),"","$."&amp;_xlfn.REGEXEXTRACT(J4504,"^PT\d+[FQ]\d+_(.*)", 2))</f>
        <v>$.RMS_Voltage_A_N</v>
      </c>
      <c r="AA4504" s="12">
        <f t="shared" si="901"/>
        <v>15</v>
      </c>
      <c r="AB4504" s="6" t="s">
        <v>195</v>
      </c>
      <c r="AC4504" s="103">
        <v>3028</v>
      </c>
      <c r="AJ4504" s="80"/>
      <c r="AK4504" s="113" t="s">
        <v>1424</v>
      </c>
      <c r="AN4504" s="80"/>
      <c r="AO4504" s="80"/>
      <c r="AP4504" s="80"/>
      <c r="AQ4504" s="80"/>
      <c r="AR4504" s="127"/>
      <c r="AS4504" s="80"/>
      <c r="AT4504" s="7"/>
      <c r="AU4504" s="7"/>
      <c r="AV4504" s="165"/>
      <c r="AW4504" s="166"/>
      <c r="AX4504" s="137"/>
      <c r="AY4504" s="147"/>
      <c r="AZ4504" s="167"/>
      <c r="BA4504" s="167"/>
      <c r="BB4504" s="147" t="str">
        <f t="shared" si="906"/>
        <v/>
      </c>
      <c r="BC4504" s="168"/>
      <c r="BD4504" s="165"/>
      <c r="BE4504" s="165"/>
      <c r="BF4504" s="165"/>
      <c r="BG4504" s="165"/>
      <c r="BH4504" s="165"/>
      <c r="BI4504" s="165"/>
      <c r="BJ4504" s="165"/>
      <c r="BK4504" s="165"/>
      <c r="BL4504" s="165"/>
      <c r="BM4504" s="165"/>
      <c r="BN4504" s="165"/>
      <c r="BO4504" s="165"/>
      <c r="BP4504" s="165"/>
      <c r="BQ4504" s="165"/>
      <c r="BS4504" s="6"/>
      <c r="BT4504" s="11"/>
      <c r="BU4504" s="6"/>
      <c r="BV4504" s="6"/>
    </row>
    <row r="4505" spans="1:74" ht="15.75" x14ac:dyDescent="0.25">
      <c r="A4505" s="52" t="s">
        <v>1422</v>
      </c>
      <c r="B4505" s="56"/>
      <c r="C4505" s="7" t="s">
        <v>118</v>
      </c>
      <c r="D4505" s="7" t="s">
        <v>6560</v>
      </c>
      <c r="E4505" s="7"/>
      <c r="F4505" s="64"/>
      <c r="G4505" s="6"/>
      <c r="H4505" s="6"/>
      <c r="I4505" s="10" t="s">
        <v>110</v>
      </c>
      <c r="J4505" s="11" t="s">
        <v>8567</v>
      </c>
      <c r="K4505" s="194" t="s">
        <v>510</v>
      </c>
      <c r="L4505" s="176"/>
      <c r="M4505" s="176">
        <v>1000</v>
      </c>
      <c r="N4505" s="80" t="s">
        <v>6856</v>
      </c>
      <c r="O4505" s="162"/>
      <c r="P4505" s="80" t="s">
        <v>4570</v>
      </c>
      <c r="Q4505" s="80"/>
      <c r="R4505" s="80"/>
      <c r="S4505" s="163"/>
      <c r="T4505" s="213"/>
      <c r="U4505" s="162"/>
      <c r="V4505" s="164"/>
      <c r="W4505" s="12" t="str">
        <f t="shared" si="903"/>
        <v>Mqtt1</v>
      </c>
      <c r="X4505" s="196" t="s">
        <v>10693</v>
      </c>
      <c r="Y4505" s="6" t="str">
        <f t="shared" si="905"/>
        <v>marpower/power-tag/lights-technical-area</v>
      </c>
      <c r="Z4505" s="103" t="str" cm="1">
        <f t="array" ref="Z4505">IF(COUNTIF(N4505,"spare"),"","$."&amp;_xlfn.REGEXEXTRACT(J4505,"^PT\d+[FQ]\d+_(.*)", 2))</f>
        <v>$.RMS_Voltage_B_N</v>
      </c>
      <c r="AA4505" s="12">
        <f t="shared" si="901"/>
        <v>15</v>
      </c>
      <c r="AB4505" s="6" t="s">
        <v>195</v>
      </c>
      <c r="AC4505" s="103">
        <v>3030</v>
      </c>
      <c r="AJ4505" s="80"/>
      <c r="AK4505" s="113" t="s">
        <v>1424</v>
      </c>
      <c r="AN4505" s="80"/>
      <c r="AO4505" s="80"/>
      <c r="AP4505" s="80"/>
      <c r="AQ4505" s="80"/>
      <c r="AR4505" s="127"/>
      <c r="AS4505" s="80"/>
      <c r="AT4505" s="7"/>
      <c r="AU4505" s="7"/>
      <c r="AV4505" s="165"/>
      <c r="AW4505" s="166"/>
      <c r="AX4505" s="137"/>
      <c r="AY4505" s="147"/>
      <c r="AZ4505" s="167"/>
      <c r="BA4505" s="167"/>
      <c r="BB4505" s="147" t="str">
        <f t="shared" si="906"/>
        <v/>
      </c>
      <c r="BC4505" s="168"/>
      <c r="BD4505" s="165"/>
      <c r="BE4505" s="165"/>
      <c r="BF4505" s="165"/>
      <c r="BG4505" s="165"/>
      <c r="BH4505" s="165"/>
      <c r="BI4505" s="165"/>
      <c r="BJ4505" s="165"/>
      <c r="BK4505" s="165"/>
      <c r="BL4505" s="165"/>
      <c r="BM4505" s="165"/>
      <c r="BN4505" s="165"/>
      <c r="BO4505" s="165"/>
      <c r="BP4505" s="165"/>
      <c r="BQ4505" s="165"/>
      <c r="BS4505" s="6"/>
      <c r="BT4505" s="11"/>
      <c r="BU4505" s="6"/>
      <c r="BV4505" s="6"/>
    </row>
    <row r="4506" spans="1:74" ht="15.75" x14ac:dyDescent="0.25">
      <c r="A4506" s="52" t="s">
        <v>1422</v>
      </c>
      <c r="B4506" s="56"/>
      <c r="C4506" s="7" t="s">
        <v>118</v>
      </c>
      <c r="D4506" s="7" t="s">
        <v>6560</v>
      </c>
      <c r="E4506" s="7"/>
      <c r="F4506" s="64"/>
      <c r="G4506" s="6"/>
      <c r="H4506" s="6"/>
      <c r="I4506" s="10" t="s">
        <v>110</v>
      </c>
      <c r="J4506" s="11" t="s">
        <v>8744</v>
      </c>
      <c r="K4506" s="194" t="s">
        <v>510</v>
      </c>
      <c r="L4506" s="176"/>
      <c r="M4506" s="176">
        <v>1000</v>
      </c>
      <c r="N4506" s="80" t="s">
        <v>6856</v>
      </c>
      <c r="O4506" s="162"/>
      <c r="P4506" s="80" t="s">
        <v>4571</v>
      </c>
      <c r="Q4506" s="80"/>
      <c r="R4506" s="80"/>
      <c r="S4506" s="163"/>
      <c r="T4506" s="213"/>
      <c r="U4506" s="162"/>
      <c r="V4506" s="164"/>
      <c r="W4506" s="12" t="str">
        <f t="shared" si="903"/>
        <v>Mqtt1</v>
      </c>
      <c r="X4506" s="196" t="s">
        <v>10693</v>
      </c>
      <c r="Y4506" s="6" t="str">
        <f t="shared" si="905"/>
        <v>marpower/power-tag/lights-technical-area</v>
      </c>
      <c r="Z4506" s="103" t="str" cm="1">
        <f t="array" ref="Z4506">IF(COUNTIF(N4506,"spare"),"","$."&amp;_xlfn.REGEXEXTRACT(J4506,"^PT\d+[FQ]\d+_(.*)", 2))</f>
        <v>$.RMS_Voltage_C_N</v>
      </c>
      <c r="AA4506" s="12">
        <f t="shared" si="901"/>
        <v>15</v>
      </c>
      <c r="AB4506" s="6" t="s">
        <v>195</v>
      </c>
      <c r="AC4506" s="103">
        <v>3032</v>
      </c>
      <c r="AJ4506" s="80"/>
      <c r="AK4506" s="113" t="s">
        <v>1424</v>
      </c>
      <c r="AN4506" s="80"/>
      <c r="AO4506" s="80"/>
      <c r="AP4506" s="80"/>
      <c r="AQ4506" s="80"/>
      <c r="AR4506" s="127"/>
      <c r="AS4506" s="80"/>
      <c r="AT4506" s="7"/>
      <c r="AU4506" s="7"/>
      <c r="AV4506" s="165"/>
      <c r="AW4506" s="166"/>
      <c r="AX4506" s="137"/>
      <c r="AY4506" s="147"/>
      <c r="AZ4506" s="167"/>
      <c r="BA4506" s="167"/>
      <c r="BB4506" s="147" t="str">
        <f t="shared" si="906"/>
        <v/>
      </c>
      <c r="BC4506" s="168"/>
      <c r="BD4506" s="165"/>
      <c r="BE4506" s="165"/>
      <c r="BF4506" s="165"/>
      <c r="BG4506" s="165"/>
      <c r="BH4506" s="165"/>
      <c r="BI4506" s="165"/>
      <c r="BJ4506" s="165"/>
      <c r="BK4506" s="165"/>
      <c r="BL4506" s="165"/>
      <c r="BM4506" s="165"/>
      <c r="BN4506" s="165"/>
      <c r="BO4506" s="165"/>
      <c r="BP4506" s="165"/>
      <c r="BQ4506" s="165"/>
      <c r="BS4506" s="6"/>
      <c r="BT4506" s="11"/>
      <c r="BU4506" s="6"/>
      <c r="BV4506" s="6"/>
    </row>
    <row r="4507" spans="1:74" ht="15.75" x14ac:dyDescent="0.25">
      <c r="A4507" s="52" t="s">
        <v>1422</v>
      </c>
      <c r="B4507" s="56"/>
      <c r="C4507" s="7" t="s">
        <v>118</v>
      </c>
      <c r="D4507" s="7" t="s">
        <v>6560</v>
      </c>
      <c r="E4507" s="7"/>
      <c r="F4507" s="64"/>
      <c r="G4507" s="6"/>
      <c r="H4507" s="6"/>
      <c r="I4507" s="10" t="s">
        <v>110</v>
      </c>
      <c r="J4507" s="11" t="s">
        <v>4188</v>
      </c>
      <c r="K4507" s="194" t="s">
        <v>510</v>
      </c>
      <c r="L4507" s="176"/>
      <c r="M4507" s="176">
        <v>1000</v>
      </c>
      <c r="N4507" s="80" t="s">
        <v>6856</v>
      </c>
      <c r="O4507" s="162"/>
      <c r="P4507" s="80" t="s">
        <v>4572</v>
      </c>
      <c r="Q4507" s="80"/>
      <c r="R4507" s="80"/>
      <c r="S4507" s="163"/>
      <c r="T4507" s="213"/>
      <c r="U4507" s="162"/>
      <c r="V4507" s="164"/>
      <c r="W4507" s="12" t="str">
        <f t="shared" si="903"/>
        <v>Mqtt1</v>
      </c>
      <c r="X4507" s="196" t="s">
        <v>10693</v>
      </c>
      <c r="Y4507" s="6" t="str">
        <f t="shared" si="905"/>
        <v>marpower/power-tag/lights-technical-area</v>
      </c>
      <c r="Z4507" s="103" t="str" cm="1">
        <f t="array" ref="Z4507">IF(COUNTIF(N4507,"spare"),"","$."&amp;_xlfn.REGEXEXTRACT(J4507,"^PT\d+[FQ]\d+_(.*)", 2))</f>
        <v>$.Active_Power_Phase_A</v>
      </c>
      <c r="AA4507" s="12">
        <f t="shared" si="901"/>
        <v>15</v>
      </c>
      <c r="AB4507" s="6" t="s">
        <v>195</v>
      </c>
      <c r="AC4507" s="103">
        <v>3054</v>
      </c>
      <c r="AJ4507" s="80"/>
      <c r="AK4507" s="113" t="s">
        <v>1425</v>
      </c>
      <c r="AN4507" s="80"/>
      <c r="AO4507" s="80"/>
      <c r="AP4507" s="80"/>
      <c r="AQ4507" s="80"/>
      <c r="AR4507" s="127"/>
      <c r="AS4507" s="80"/>
      <c r="AT4507" s="7"/>
      <c r="AU4507" s="7"/>
      <c r="AV4507" s="165"/>
      <c r="AW4507" s="166"/>
      <c r="AX4507" s="137"/>
      <c r="AY4507" s="147"/>
      <c r="AZ4507" s="167"/>
      <c r="BA4507" s="167"/>
      <c r="BB4507" s="147" t="str">
        <f t="shared" si="906"/>
        <v/>
      </c>
      <c r="BC4507" s="168"/>
      <c r="BD4507" s="165"/>
      <c r="BE4507" s="165"/>
      <c r="BF4507" s="165"/>
      <c r="BG4507" s="165"/>
      <c r="BH4507" s="165"/>
      <c r="BI4507" s="165"/>
      <c r="BJ4507" s="165"/>
      <c r="BK4507" s="165"/>
      <c r="BL4507" s="165"/>
      <c r="BM4507" s="165"/>
      <c r="BN4507" s="165"/>
      <c r="BO4507" s="165"/>
      <c r="BP4507" s="165"/>
      <c r="BQ4507" s="165"/>
      <c r="BS4507" s="6"/>
      <c r="BT4507" s="11"/>
      <c r="BU4507" s="6"/>
      <c r="BV4507" s="6"/>
    </row>
    <row r="4508" spans="1:74" ht="15.75" x14ac:dyDescent="0.25">
      <c r="A4508" s="52" t="s">
        <v>1422</v>
      </c>
      <c r="B4508" s="56"/>
      <c r="C4508" s="7" t="s">
        <v>118</v>
      </c>
      <c r="D4508" s="7" t="s">
        <v>6560</v>
      </c>
      <c r="E4508" s="7"/>
      <c r="F4508" s="64"/>
      <c r="G4508" s="6"/>
      <c r="H4508" s="6"/>
      <c r="I4508" s="10" t="s">
        <v>110</v>
      </c>
      <c r="J4508" s="11" t="s">
        <v>4189</v>
      </c>
      <c r="K4508" s="194" t="s">
        <v>510</v>
      </c>
      <c r="L4508" s="176"/>
      <c r="M4508" s="176">
        <v>1000</v>
      </c>
      <c r="N4508" s="80" t="s">
        <v>6856</v>
      </c>
      <c r="O4508" s="162"/>
      <c r="P4508" s="80" t="s">
        <v>4573</v>
      </c>
      <c r="Q4508" s="80"/>
      <c r="R4508" s="80"/>
      <c r="S4508" s="163"/>
      <c r="T4508" s="213"/>
      <c r="U4508" s="162"/>
      <c r="V4508" s="164"/>
      <c r="W4508" s="12" t="str">
        <f t="shared" si="903"/>
        <v>Mqtt1</v>
      </c>
      <c r="X4508" s="196" t="s">
        <v>10693</v>
      </c>
      <c r="Y4508" s="6" t="str">
        <f t="shared" si="905"/>
        <v>marpower/power-tag/lights-technical-area</v>
      </c>
      <c r="Z4508" s="103" t="str" cm="1">
        <f t="array" ref="Z4508">IF(COUNTIF(N4508,"spare"),"","$."&amp;_xlfn.REGEXEXTRACT(J4508,"^PT\d+[FQ]\d+_(.*)", 2))</f>
        <v>$.Active_Power_Phase_B</v>
      </c>
      <c r="AA4508" s="12">
        <f t="shared" si="901"/>
        <v>15</v>
      </c>
      <c r="AB4508" s="6" t="s">
        <v>195</v>
      </c>
      <c r="AC4508" s="103">
        <v>3056</v>
      </c>
      <c r="AJ4508" s="80"/>
      <c r="AK4508" s="113" t="s">
        <v>1425</v>
      </c>
      <c r="AN4508" s="80"/>
      <c r="AO4508" s="80"/>
      <c r="AP4508" s="80"/>
      <c r="AQ4508" s="80"/>
      <c r="AR4508" s="127"/>
      <c r="AS4508" s="80"/>
      <c r="AT4508" s="7"/>
      <c r="AU4508" s="7"/>
      <c r="AV4508" s="165"/>
      <c r="AW4508" s="166"/>
      <c r="AX4508" s="137"/>
      <c r="AY4508" s="147"/>
      <c r="AZ4508" s="167"/>
      <c r="BA4508" s="167"/>
      <c r="BB4508" s="147" t="str">
        <f t="shared" si="906"/>
        <v/>
      </c>
      <c r="BC4508" s="168"/>
      <c r="BD4508" s="165"/>
      <c r="BE4508" s="165"/>
      <c r="BF4508" s="165"/>
      <c r="BG4508" s="165"/>
      <c r="BH4508" s="165"/>
      <c r="BI4508" s="165"/>
      <c r="BJ4508" s="165"/>
      <c r="BK4508" s="165"/>
      <c r="BL4508" s="165"/>
      <c r="BM4508" s="165"/>
      <c r="BN4508" s="165"/>
      <c r="BO4508" s="165"/>
      <c r="BP4508" s="165"/>
      <c r="BQ4508" s="165"/>
      <c r="BS4508" s="6"/>
      <c r="BT4508" s="11"/>
      <c r="BU4508" s="6"/>
      <c r="BV4508" s="6"/>
    </row>
    <row r="4509" spans="1:74" ht="15.75" x14ac:dyDescent="0.25">
      <c r="A4509" s="52" t="s">
        <v>1422</v>
      </c>
      <c r="B4509" s="56"/>
      <c r="C4509" s="7" t="s">
        <v>118</v>
      </c>
      <c r="D4509" s="7" t="s">
        <v>6560</v>
      </c>
      <c r="E4509" s="7"/>
      <c r="F4509" s="64"/>
      <c r="G4509" s="6"/>
      <c r="H4509" s="6"/>
      <c r="I4509" s="10" t="s">
        <v>110</v>
      </c>
      <c r="J4509" s="11" t="s">
        <v>4190</v>
      </c>
      <c r="K4509" s="194" t="s">
        <v>510</v>
      </c>
      <c r="L4509" s="176"/>
      <c r="M4509" s="176">
        <v>1000</v>
      </c>
      <c r="N4509" s="80" t="s">
        <v>6856</v>
      </c>
      <c r="O4509" s="162"/>
      <c r="P4509" s="80" t="s">
        <v>4574</v>
      </c>
      <c r="Q4509" s="80"/>
      <c r="R4509" s="80"/>
      <c r="S4509" s="163"/>
      <c r="T4509" s="213"/>
      <c r="U4509" s="162"/>
      <c r="V4509" s="164"/>
      <c r="W4509" s="12" t="str">
        <f t="shared" si="903"/>
        <v>Mqtt1</v>
      </c>
      <c r="X4509" s="196" t="s">
        <v>10693</v>
      </c>
      <c r="Y4509" s="6" t="str">
        <f t="shared" si="905"/>
        <v>marpower/power-tag/lights-technical-area</v>
      </c>
      <c r="Z4509" s="103" t="str" cm="1">
        <f t="array" ref="Z4509">IF(COUNTIF(N4509,"spare"),"","$."&amp;_xlfn.REGEXEXTRACT(J4509,"^PT\d+[FQ]\d+_(.*)", 2))</f>
        <v>$.Active_Power_Phase_C</v>
      </c>
      <c r="AA4509" s="12">
        <f t="shared" si="901"/>
        <v>15</v>
      </c>
      <c r="AB4509" s="6" t="s">
        <v>195</v>
      </c>
      <c r="AC4509" s="103">
        <v>3058</v>
      </c>
      <c r="AJ4509" s="80"/>
      <c r="AK4509" s="113" t="s">
        <v>1425</v>
      </c>
      <c r="AN4509" s="80"/>
      <c r="AO4509" s="80"/>
      <c r="AP4509" s="80"/>
      <c r="AQ4509" s="80"/>
      <c r="AR4509" s="127"/>
      <c r="AS4509" s="80"/>
      <c r="AT4509" s="7"/>
      <c r="AU4509" s="7"/>
      <c r="AV4509" s="165"/>
      <c r="AW4509" s="166"/>
      <c r="AX4509" s="137"/>
      <c r="AY4509" s="147"/>
      <c r="AZ4509" s="167"/>
      <c r="BA4509" s="167"/>
      <c r="BB4509" s="147" t="str">
        <f t="shared" si="906"/>
        <v/>
      </c>
      <c r="BC4509" s="168"/>
      <c r="BD4509" s="165"/>
      <c r="BE4509" s="165"/>
      <c r="BF4509" s="165"/>
      <c r="BG4509" s="165"/>
      <c r="BH4509" s="165"/>
      <c r="BI4509" s="165"/>
      <c r="BJ4509" s="165"/>
      <c r="BK4509" s="165"/>
      <c r="BL4509" s="165"/>
      <c r="BM4509" s="165"/>
      <c r="BN4509" s="165"/>
      <c r="BO4509" s="165"/>
      <c r="BP4509" s="165"/>
      <c r="BQ4509" s="165"/>
      <c r="BS4509" s="6"/>
      <c r="BT4509" s="11"/>
      <c r="BU4509" s="6"/>
      <c r="BV4509" s="6"/>
    </row>
    <row r="4510" spans="1:74" ht="15.75" x14ac:dyDescent="0.25">
      <c r="A4510" s="52" t="s">
        <v>1422</v>
      </c>
      <c r="B4510" s="56"/>
      <c r="C4510" s="7" t="s">
        <v>118</v>
      </c>
      <c r="D4510" s="7" t="s">
        <v>6560</v>
      </c>
      <c r="E4510" s="7"/>
      <c r="F4510" s="64"/>
      <c r="G4510" s="6"/>
      <c r="H4510" s="6"/>
      <c r="I4510" s="10" t="s">
        <v>110</v>
      </c>
      <c r="J4510" s="11" t="s">
        <v>4191</v>
      </c>
      <c r="K4510" s="194" t="s">
        <v>510</v>
      </c>
      <c r="L4510" s="176"/>
      <c r="M4510" s="176">
        <v>1000</v>
      </c>
      <c r="N4510" s="80" t="s">
        <v>6856</v>
      </c>
      <c r="O4510" s="162"/>
      <c r="P4510" s="80" t="s">
        <v>4575</v>
      </c>
      <c r="Q4510" s="80"/>
      <c r="R4510" s="80"/>
      <c r="S4510" s="163"/>
      <c r="T4510" s="213"/>
      <c r="U4510" s="162"/>
      <c r="V4510" s="164"/>
      <c r="W4510" s="12" t="str">
        <f t="shared" si="903"/>
        <v>Mqtt1</v>
      </c>
      <c r="X4510" s="196" t="s">
        <v>10693</v>
      </c>
      <c r="Y4510" s="6" t="str">
        <f t="shared" si="905"/>
        <v>marpower/power-tag/lights-technical-area</v>
      </c>
      <c r="Z4510" s="103" t="str" cm="1">
        <f t="array" ref="Z4510">IF(COUNTIF(N4510,"spare"),"","$."&amp;_xlfn.REGEXEXTRACT(J4510,"^PT\d+[FQ]\d+_(.*)", 2))</f>
        <v>$.Total_Active_Power</v>
      </c>
      <c r="AA4510" s="12">
        <f t="shared" si="901"/>
        <v>15</v>
      </c>
      <c r="AB4510" s="6" t="s">
        <v>195</v>
      </c>
      <c r="AC4510" s="103">
        <v>3060</v>
      </c>
      <c r="AJ4510" s="80"/>
      <c r="AK4510" s="113" t="s">
        <v>1425</v>
      </c>
      <c r="AN4510" s="80"/>
      <c r="AO4510" s="80"/>
      <c r="AP4510" s="80"/>
      <c r="AQ4510" s="80"/>
      <c r="AR4510" s="127"/>
      <c r="AS4510" s="80"/>
      <c r="AT4510" s="7"/>
      <c r="AU4510" s="7"/>
      <c r="AV4510" s="165"/>
      <c r="AW4510" s="166"/>
      <c r="AX4510" s="137"/>
      <c r="AY4510" s="147"/>
      <c r="AZ4510" s="167"/>
      <c r="BA4510" s="167"/>
      <c r="BB4510" s="147" t="str">
        <f t="shared" si="906"/>
        <v/>
      </c>
      <c r="BC4510" s="168"/>
      <c r="BD4510" s="165"/>
      <c r="BE4510" s="165"/>
      <c r="BF4510" s="165"/>
      <c r="BG4510" s="165"/>
      <c r="BH4510" s="165"/>
      <c r="BI4510" s="165"/>
      <c r="BJ4510" s="165"/>
      <c r="BK4510" s="165"/>
      <c r="BL4510" s="165"/>
      <c r="BM4510" s="165"/>
      <c r="BN4510" s="165"/>
      <c r="BO4510" s="165"/>
      <c r="BP4510" s="165"/>
      <c r="BQ4510" s="165"/>
      <c r="BS4510" s="6"/>
      <c r="BT4510" s="11"/>
      <c r="BU4510" s="6"/>
      <c r="BV4510" s="6"/>
    </row>
    <row r="4511" spans="1:74" ht="15.75" x14ac:dyDescent="0.25">
      <c r="A4511" s="52" t="s">
        <v>1422</v>
      </c>
      <c r="B4511" s="56"/>
      <c r="C4511" s="7" t="s">
        <v>118</v>
      </c>
      <c r="D4511" s="7" t="s">
        <v>6560</v>
      </c>
      <c r="E4511" s="7"/>
      <c r="F4511" s="64"/>
      <c r="G4511" s="6"/>
      <c r="H4511" s="6"/>
      <c r="I4511" s="10" t="s">
        <v>110</v>
      </c>
      <c r="J4511" s="11" t="s">
        <v>4192</v>
      </c>
      <c r="K4511" s="194" t="s">
        <v>510</v>
      </c>
      <c r="L4511" s="176"/>
      <c r="M4511" s="176">
        <v>1000</v>
      </c>
      <c r="N4511" s="80" t="s">
        <v>6856</v>
      </c>
      <c r="O4511" s="162"/>
      <c r="P4511" s="80" t="s">
        <v>4576</v>
      </c>
      <c r="Q4511" s="80"/>
      <c r="R4511" s="80"/>
      <c r="S4511" s="163"/>
      <c r="T4511" s="213"/>
      <c r="U4511" s="162"/>
      <c r="V4511" s="164"/>
      <c r="W4511" s="12" t="str">
        <f t="shared" si="903"/>
        <v>Mqtt1</v>
      </c>
      <c r="X4511" s="196" t="s">
        <v>10693</v>
      </c>
      <c r="Y4511" s="6" t="str">
        <f t="shared" si="905"/>
        <v>marpower/power-tag/lights-technical-area</v>
      </c>
      <c r="Z4511" s="103" t="str" cm="1">
        <f t="array" ref="Z4511">IF(COUNTIF(N4511,"spare"),"","$."&amp;_xlfn.REGEXEXTRACT(J4511,"^PT\d+[FQ]\d+_(.*)", 2))</f>
        <v>$.Power_Factor_Phase_A</v>
      </c>
      <c r="AA4511" s="12">
        <f t="shared" si="901"/>
        <v>15</v>
      </c>
      <c r="AB4511" s="6" t="s">
        <v>195</v>
      </c>
      <c r="AC4511" s="103">
        <v>3078</v>
      </c>
      <c r="AJ4511" s="80"/>
      <c r="AK4511" s="113" t="s">
        <v>1426</v>
      </c>
      <c r="AN4511" s="80"/>
      <c r="AO4511" s="80"/>
      <c r="AP4511" s="80"/>
      <c r="AQ4511" s="80"/>
      <c r="AR4511" s="127"/>
      <c r="AS4511" s="80"/>
      <c r="AT4511" s="7"/>
      <c r="AU4511" s="7"/>
      <c r="AV4511" s="165"/>
      <c r="AW4511" s="166"/>
      <c r="AX4511" s="137"/>
      <c r="AY4511" s="147"/>
      <c r="AZ4511" s="167"/>
      <c r="BA4511" s="167"/>
      <c r="BB4511" s="147" t="str">
        <f t="shared" si="906"/>
        <v/>
      </c>
      <c r="BC4511" s="168"/>
      <c r="BD4511" s="165"/>
      <c r="BE4511" s="165"/>
      <c r="BF4511" s="165"/>
      <c r="BG4511" s="165"/>
      <c r="BH4511" s="165"/>
      <c r="BI4511" s="165"/>
      <c r="BJ4511" s="165"/>
      <c r="BK4511" s="165"/>
      <c r="BL4511" s="165"/>
      <c r="BM4511" s="165"/>
      <c r="BN4511" s="165"/>
      <c r="BO4511" s="165"/>
      <c r="BP4511" s="165"/>
      <c r="BQ4511" s="165"/>
      <c r="BS4511" s="6"/>
      <c r="BT4511" s="11"/>
      <c r="BU4511" s="6"/>
      <c r="BV4511" s="6"/>
    </row>
    <row r="4512" spans="1:74" ht="15.75" x14ac:dyDescent="0.25">
      <c r="A4512" s="52" t="s">
        <v>1422</v>
      </c>
      <c r="B4512" s="56"/>
      <c r="C4512" s="7" t="s">
        <v>118</v>
      </c>
      <c r="D4512" s="7" t="s">
        <v>6560</v>
      </c>
      <c r="E4512" s="7"/>
      <c r="F4512" s="64"/>
      <c r="G4512" s="6"/>
      <c r="H4512" s="6"/>
      <c r="I4512" s="10" t="s">
        <v>110</v>
      </c>
      <c r="J4512" s="11" t="s">
        <v>4193</v>
      </c>
      <c r="K4512" s="194" t="s">
        <v>510</v>
      </c>
      <c r="L4512" s="176"/>
      <c r="M4512" s="176">
        <v>1000</v>
      </c>
      <c r="N4512" s="80" t="s">
        <v>6856</v>
      </c>
      <c r="O4512" s="162"/>
      <c r="P4512" s="80" t="s">
        <v>4577</v>
      </c>
      <c r="Q4512" s="80"/>
      <c r="R4512" s="80"/>
      <c r="S4512" s="163"/>
      <c r="T4512" s="213"/>
      <c r="U4512" s="162"/>
      <c r="V4512" s="164"/>
      <c r="W4512" s="12" t="str">
        <f t="shared" si="903"/>
        <v>Mqtt1</v>
      </c>
      <c r="X4512" s="196" t="s">
        <v>10693</v>
      </c>
      <c r="Y4512" s="6" t="str">
        <f t="shared" si="905"/>
        <v>marpower/power-tag/lights-technical-area</v>
      </c>
      <c r="Z4512" s="103" t="str" cm="1">
        <f t="array" ref="Z4512">IF(COUNTIF(N4512,"spare"),"","$."&amp;_xlfn.REGEXEXTRACT(J4512,"^PT\d+[FQ]\d+_(.*)", 2))</f>
        <v>$.Power_Factor_Phase_B</v>
      </c>
      <c r="AA4512" s="12">
        <f t="shared" si="901"/>
        <v>15</v>
      </c>
      <c r="AB4512" s="6" t="s">
        <v>195</v>
      </c>
      <c r="AC4512" s="103">
        <v>3080</v>
      </c>
      <c r="AJ4512" s="80"/>
      <c r="AK4512" s="113" t="s">
        <v>1426</v>
      </c>
      <c r="AN4512" s="80"/>
      <c r="AO4512" s="80"/>
      <c r="AP4512" s="80"/>
      <c r="AQ4512" s="80"/>
      <c r="AR4512" s="127"/>
      <c r="AS4512" s="80"/>
      <c r="AT4512" s="7"/>
      <c r="AU4512" s="7"/>
      <c r="AV4512" s="165"/>
      <c r="AW4512" s="166"/>
      <c r="AX4512" s="137"/>
      <c r="AY4512" s="147"/>
      <c r="AZ4512" s="167"/>
      <c r="BA4512" s="167"/>
      <c r="BB4512" s="147" t="str">
        <f t="shared" si="906"/>
        <v/>
      </c>
      <c r="BC4512" s="168"/>
      <c r="BD4512" s="165"/>
      <c r="BE4512" s="165"/>
      <c r="BF4512" s="165"/>
      <c r="BG4512" s="165"/>
      <c r="BH4512" s="165"/>
      <c r="BI4512" s="165"/>
      <c r="BJ4512" s="165"/>
      <c r="BK4512" s="165"/>
      <c r="BL4512" s="165"/>
      <c r="BM4512" s="165"/>
      <c r="BN4512" s="165"/>
      <c r="BO4512" s="165"/>
      <c r="BP4512" s="165"/>
      <c r="BQ4512" s="165"/>
      <c r="BS4512" s="6"/>
      <c r="BT4512" s="11"/>
      <c r="BU4512" s="6"/>
      <c r="BV4512" s="6"/>
    </row>
    <row r="4513" spans="1:74" ht="15.75" x14ac:dyDescent="0.25">
      <c r="A4513" s="52" t="s">
        <v>1422</v>
      </c>
      <c r="B4513" s="56"/>
      <c r="C4513" s="7" t="s">
        <v>118</v>
      </c>
      <c r="D4513" s="7" t="s">
        <v>6560</v>
      </c>
      <c r="E4513" s="7"/>
      <c r="F4513" s="64"/>
      <c r="G4513" s="6"/>
      <c r="H4513" s="6"/>
      <c r="I4513" s="10" t="s">
        <v>110</v>
      </c>
      <c r="J4513" s="11" t="s">
        <v>4194</v>
      </c>
      <c r="K4513" s="194" t="s">
        <v>510</v>
      </c>
      <c r="L4513" s="176"/>
      <c r="M4513" s="176">
        <v>1000</v>
      </c>
      <c r="N4513" s="80" t="s">
        <v>6856</v>
      </c>
      <c r="O4513" s="162"/>
      <c r="P4513" s="80" t="s">
        <v>4578</v>
      </c>
      <c r="Q4513" s="80"/>
      <c r="R4513" s="80"/>
      <c r="S4513" s="163"/>
      <c r="T4513" s="213"/>
      <c r="U4513" s="162"/>
      <c r="V4513" s="164"/>
      <c r="W4513" s="12" t="str">
        <f t="shared" si="903"/>
        <v>Mqtt1</v>
      </c>
      <c r="X4513" s="196" t="s">
        <v>10693</v>
      </c>
      <c r="Y4513" s="6" t="str">
        <f t="shared" si="905"/>
        <v>marpower/power-tag/lights-technical-area</v>
      </c>
      <c r="Z4513" s="103" t="str" cm="1">
        <f t="array" ref="Z4513">IF(COUNTIF(N4513,"spare"),"","$."&amp;_xlfn.REGEXEXTRACT(J4513,"^PT\d+[FQ]\d+_(.*)", 2))</f>
        <v>$.Power_Factor_Phase_C</v>
      </c>
      <c r="AA4513" s="12">
        <f t="shared" si="901"/>
        <v>15</v>
      </c>
      <c r="AB4513" s="6" t="s">
        <v>195</v>
      </c>
      <c r="AC4513" s="103">
        <v>3082</v>
      </c>
      <c r="AJ4513" s="80"/>
      <c r="AK4513" s="113" t="s">
        <v>1426</v>
      </c>
      <c r="AN4513" s="80"/>
      <c r="AO4513" s="80"/>
      <c r="AP4513" s="80"/>
      <c r="AQ4513" s="80"/>
      <c r="AR4513" s="127"/>
      <c r="AS4513" s="80"/>
      <c r="AT4513" s="7"/>
      <c r="AU4513" s="7"/>
      <c r="AV4513" s="165"/>
      <c r="AW4513" s="166"/>
      <c r="AX4513" s="137"/>
      <c r="AY4513" s="147"/>
      <c r="AZ4513" s="167"/>
      <c r="BA4513" s="167"/>
      <c r="BB4513" s="147" t="str">
        <f t="shared" si="906"/>
        <v/>
      </c>
      <c r="BC4513" s="168"/>
      <c r="BD4513" s="165"/>
      <c r="BE4513" s="165"/>
      <c r="BF4513" s="165"/>
      <c r="BG4513" s="165"/>
      <c r="BH4513" s="165"/>
      <c r="BI4513" s="165"/>
      <c r="BJ4513" s="165"/>
      <c r="BK4513" s="165"/>
      <c r="BL4513" s="165"/>
      <c r="BM4513" s="165"/>
      <c r="BN4513" s="165"/>
      <c r="BO4513" s="165"/>
      <c r="BP4513" s="165"/>
      <c r="BQ4513" s="165"/>
      <c r="BS4513" s="6"/>
      <c r="BT4513" s="11"/>
      <c r="BU4513" s="6"/>
      <c r="BV4513" s="6"/>
    </row>
    <row r="4514" spans="1:74" ht="15.75" x14ac:dyDescent="0.25">
      <c r="A4514" s="52" t="s">
        <v>1422</v>
      </c>
      <c r="B4514" s="56"/>
      <c r="C4514" s="7" t="s">
        <v>118</v>
      </c>
      <c r="D4514" s="7" t="s">
        <v>6560</v>
      </c>
      <c r="E4514" s="7"/>
      <c r="F4514" s="64"/>
      <c r="G4514" s="6"/>
      <c r="H4514" s="6"/>
      <c r="I4514" s="10" t="s">
        <v>110</v>
      </c>
      <c r="J4514" s="11" t="s">
        <v>4195</v>
      </c>
      <c r="K4514" s="194" t="s">
        <v>510</v>
      </c>
      <c r="L4514" s="176"/>
      <c r="M4514" s="176">
        <v>1000</v>
      </c>
      <c r="N4514" s="80" t="s">
        <v>6856</v>
      </c>
      <c r="O4514" s="162"/>
      <c r="P4514" s="80" t="s">
        <v>4579</v>
      </c>
      <c r="Q4514" s="80"/>
      <c r="R4514" s="80"/>
      <c r="S4514" s="163"/>
      <c r="T4514" s="213"/>
      <c r="U4514" s="162"/>
      <c r="V4514" s="164"/>
      <c r="W4514" s="12" t="str">
        <f t="shared" si="903"/>
        <v>Mqtt1</v>
      </c>
      <c r="X4514" s="196" t="s">
        <v>10693</v>
      </c>
      <c r="Y4514" s="6" t="str">
        <f t="shared" si="905"/>
        <v>marpower/power-tag/lights-technical-area</v>
      </c>
      <c r="Z4514" s="103" t="str" cm="1">
        <f t="array" ref="Z4514">IF(COUNTIF(N4514,"spare"),"","$."&amp;_xlfn.REGEXEXTRACT(J4514,"^PT\d+[FQ]\d+_(.*)", 2))</f>
        <v>$.Total_Power_Factor</v>
      </c>
      <c r="AA4514" s="12">
        <f t="shared" si="901"/>
        <v>15</v>
      </c>
      <c r="AB4514" s="6" t="s">
        <v>195</v>
      </c>
      <c r="AC4514" s="103">
        <v>3084</v>
      </c>
      <c r="AJ4514" s="80"/>
      <c r="AK4514" s="113" t="s">
        <v>1426</v>
      </c>
      <c r="AN4514" s="80"/>
      <c r="AO4514" s="80"/>
      <c r="AP4514" s="80"/>
      <c r="AQ4514" s="80"/>
      <c r="AR4514" s="127"/>
      <c r="AS4514" s="80"/>
      <c r="AT4514" s="7"/>
      <c r="AU4514" s="7"/>
      <c r="AV4514" s="165"/>
      <c r="AW4514" s="166"/>
      <c r="AX4514" s="137"/>
      <c r="AY4514" s="147"/>
      <c r="AZ4514" s="167"/>
      <c r="BA4514" s="167"/>
      <c r="BB4514" s="147" t="str">
        <f t="shared" si="906"/>
        <v/>
      </c>
      <c r="BC4514" s="168"/>
      <c r="BD4514" s="165"/>
      <c r="BE4514" s="165"/>
      <c r="BF4514" s="165"/>
      <c r="BG4514" s="165"/>
      <c r="BH4514" s="165"/>
      <c r="BI4514" s="165"/>
      <c r="BJ4514" s="165"/>
      <c r="BK4514" s="165"/>
      <c r="BL4514" s="165"/>
      <c r="BM4514" s="165"/>
      <c r="BN4514" s="165"/>
      <c r="BO4514" s="165"/>
      <c r="BP4514" s="165"/>
      <c r="BQ4514" s="165"/>
      <c r="BS4514" s="6"/>
      <c r="BT4514" s="11"/>
      <c r="BU4514" s="6"/>
      <c r="BV4514" s="6"/>
    </row>
    <row r="4515" spans="1:74" ht="15.75" x14ac:dyDescent="0.25">
      <c r="A4515" s="52" t="s">
        <v>1422</v>
      </c>
      <c r="B4515" s="56"/>
      <c r="C4515" s="7" t="s">
        <v>118</v>
      </c>
      <c r="D4515" s="7" t="s">
        <v>6560</v>
      </c>
      <c r="E4515" s="7"/>
      <c r="F4515" s="64"/>
      <c r="G4515" s="6"/>
      <c r="H4515" s="6"/>
      <c r="I4515" s="10" t="s">
        <v>110</v>
      </c>
      <c r="J4515" s="11" t="s">
        <v>4196</v>
      </c>
      <c r="K4515" s="194" t="s">
        <v>510</v>
      </c>
      <c r="L4515" s="176"/>
      <c r="M4515" s="176">
        <v>1000</v>
      </c>
      <c r="N4515" s="80" t="s">
        <v>6856</v>
      </c>
      <c r="O4515" s="162"/>
      <c r="P4515" s="80" t="s">
        <v>4580</v>
      </c>
      <c r="Q4515" s="80"/>
      <c r="R4515" s="80"/>
      <c r="S4515" s="163"/>
      <c r="T4515" s="213"/>
      <c r="U4515" s="162"/>
      <c r="V4515" s="164"/>
      <c r="W4515" s="12" t="str">
        <f t="shared" si="903"/>
        <v>Mqtt1</v>
      </c>
      <c r="X4515" s="196" t="s">
        <v>10694</v>
      </c>
      <c r="Y4515" s="6" t="str">
        <f t="shared" si="905"/>
        <v>marpower/power-tag/outlets-guest-cabin-2</v>
      </c>
      <c r="Z4515" s="103" t="str" cm="1">
        <f t="array" ref="Z4515">IF(COUNTIF(N4515,"spare"),"","$."&amp;_xlfn.REGEXEXTRACT(J4515,"^PT\d+[FQ]\d+_(.*)", 2))</f>
        <v>$.RMS_Current_Phase_A</v>
      </c>
      <c r="AA4515" s="12">
        <f>AA4500+1</f>
        <v>16</v>
      </c>
      <c r="AB4515" s="6" t="s">
        <v>195</v>
      </c>
      <c r="AC4515" s="103">
        <v>3000</v>
      </c>
      <c r="AJ4515" s="80"/>
      <c r="AK4515" s="113" t="s">
        <v>1423</v>
      </c>
      <c r="AN4515" s="80"/>
      <c r="AO4515" s="80"/>
      <c r="AP4515" s="80"/>
      <c r="AQ4515" s="80"/>
      <c r="AR4515" s="127"/>
      <c r="AS4515" s="80"/>
      <c r="AT4515" s="7"/>
      <c r="AU4515" s="7"/>
      <c r="AV4515" s="165"/>
      <c r="AW4515" s="166"/>
      <c r="AX4515" s="137"/>
      <c r="AY4515" s="147"/>
      <c r="AZ4515" s="167"/>
      <c r="BA4515" s="167"/>
      <c r="BB4515" s="147" t="str">
        <f t="shared" ref="BB4515:BB4529" si="907">IF(ISNUMBER(AM4515),"1","")</f>
        <v/>
      </c>
      <c r="BC4515" s="168"/>
      <c r="BD4515" s="165"/>
      <c r="BE4515" s="165"/>
      <c r="BF4515" s="165"/>
      <c r="BG4515" s="165"/>
      <c r="BH4515" s="165"/>
      <c r="BI4515" s="165"/>
      <c r="BJ4515" s="165"/>
      <c r="BK4515" s="165"/>
      <c r="BL4515" s="165"/>
      <c r="BM4515" s="165"/>
      <c r="BN4515" s="165"/>
      <c r="BO4515" s="165"/>
      <c r="BP4515" s="165"/>
      <c r="BQ4515" s="165"/>
      <c r="BS4515" s="6"/>
      <c r="BT4515" s="11"/>
      <c r="BU4515" s="6"/>
      <c r="BV4515" s="6"/>
    </row>
    <row r="4516" spans="1:74" ht="15.75" x14ac:dyDescent="0.25">
      <c r="A4516" s="52" t="s">
        <v>1422</v>
      </c>
      <c r="B4516" s="56"/>
      <c r="C4516" s="7" t="s">
        <v>118</v>
      </c>
      <c r="D4516" s="7" t="s">
        <v>6560</v>
      </c>
      <c r="E4516" s="7"/>
      <c r="F4516" s="64"/>
      <c r="G4516" s="6"/>
      <c r="H4516" s="6"/>
      <c r="I4516" s="10" t="s">
        <v>110</v>
      </c>
      <c r="J4516" s="11" t="s">
        <v>4197</v>
      </c>
      <c r="K4516" s="194" t="s">
        <v>510</v>
      </c>
      <c r="L4516" s="176"/>
      <c r="M4516" s="176">
        <v>1000</v>
      </c>
      <c r="N4516" s="80" t="s">
        <v>6856</v>
      </c>
      <c r="O4516" s="162"/>
      <c r="P4516" s="80" t="s">
        <v>4581</v>
      </c>
      <c r="Q4516" s="80"/>
      <c r="R4516" s="80"/>
      <c r="S4516" s="163"/>
      <c r="T4516" s="213"/>
      <c r="U4516" s="162"/>
      <c r="V4516" s="164"/>
      <c r="W4516" s="12" t="str">
        <f t="shared" si="903"/>
        <v>Mqtt1</v>
      </c>
      <c r="X4516" s="196" t="s">
        <v>10694</v>
      </c>
      <c r="Y4516" s="6" t="str">
        <f t="shared" si="905"/>
        <v>marpower/power-tag/outlets-guest-cabin-2</v>
      </c>
      <c r="Z4516" s="103" t="str" cm="1">
        <f t="array" ref="Z4516">IF(COUNTIF(N4516,"spare"),"","$."&amp;_xlfn.REGEXEXTRACT(J4516,"^PT\d+[FQ]\d+_(.*)", 2))</f>
        <v>$.RMS_Current_Phase_B</v>
      </c>
      <c r="AA4516" s="12">
        <f t="shared" si="901"/>
        <v>16</v>
      </c>
      <c r="AB4516" s="6" t="s">
        <v>195</v>
      </c>
      <c r="AC4516" s="103">
        <v>3002</v>
      </c>
      <c r="AJ4516" s="80"/>
      <c r="AK4516" s="113" t="s">
        <v>1423</v>
      </c>
      <c r="AN4516" s="80"/>
      <c r="AO4516" s="80"/>
      <c r="AP4516" s="80"/>
      <c r="AQ4516" s="80"/>
      <c r="AR4516" s="127"/>
      <c r="AS4516" s="80"/>
      <c r="AT4516" s="7"/>
      <c r="AU4516" s="7"/>
      <c r="AV4516" s="165"/>
      <c r="AW4516" s="166"/>
      <c r="AX4516" s="137"/>
      <c r="AY4516" s="147"/>
      <c r="AZ4516" s="167"/>
      <c r="BA4516" s="167"/>
      <c r="BB4516" s="147" t="str">
        <f t="shared" si="907"/>
        <v/>
      </c>
      <c r="BC4516" s="168"/>
      <c r="BD4516" s="165"/>
      <c r="BE4516" s="165"/>
      <c r="BF4516" s="165"/>
      <c r="BG4516" s="165"/>
      <c r="BH4516" s="165"/>
      <c r="BI4516" s="165"/>
      <c r="BJ4516" s="165"/>
      <c r="BK4516" s="165"/>
      <c r="BL4516" s="165"/>
      <c r="BM4516" s="165"/>
      <c r="BN4516" s="165"/>
      <c r="BO4516" s="165"/>
      <c r="BP4516" s="165"/>
      <c r="BQ4516" s="165"/>
      <c r="BS4516" s="6"/>
      <c r="BT4516" s="11"/>
      <c r="BU4516" s="6"/>
      <c r="BV4516" s="6"/>
    </row>
    <row r="4517" spans="1:74" ht="15.75" x14ac:dyDescent="0.25">
      <c r="A4517" s="52" t="s">
        <v>1422</v>
      </c>
      <c r="B4517" s="56"/>
      <c r="C4517" s="7" t="s">
        <v>118</v>
      </c>
      <c r="D4517" s="7" t="s">
        <v>6560</v>
      </c>
      <c r="E4517" s="7"/>
      <c r="F4517" s="64"/>
      <c r="G4517" s="6"/>
      <c r="H4517" s="6"/>
      <c r="I4517" s="10" t="s">
        <v>110</v>
      </c>
      <c r="J4517" s="11" t="s">
        <v>4198</v>
      </c>
      <c r="K4517" s="194" t="s">
        <v>510</v>
      </c>
      <c r="L4517" s="176"/>
      <c r="M4517" s="176">
        <v>1000</v>
      </c>
      <c r="N4517" s="80" t="s">
        <v>6856</v>
      </c>
      <c r="O4517" s="162"/>
      <c r="P4517" s="80" t="s">
        <v>4582</v>
      </c>
      <c r="Q4517" s="80"/>
      <c r="R4517" s="80"/>
      <c r="S4517" s="163"/>
      <c r="T4517" s="213"/>
      <c r="U4517" s="162"/>
      <c r="V4517" s="164"/>
      <c r="W4517" s="12" t="str">
        <f t="shared" si="903"/>
        <v>Mqtt1</v>
      </c>
      <c r="X4517" s="196" t="s">
        <v>10694</v>
      </c>
      <c r="Y4517" s="6" t="str">
        <f t="shared" si="905"/>
        <v>marpower/power-tag/outlets-guest-cabin-2</v>
      </c>
      <c r="Z4517" s="103" t="str" cm="1">
        <f t="array" ref="Z4517">IF(COUNTIF(N4517,"spare"),"","$."&amp;_xlfn.REGEXEXTRACT(J4517,"^PT\d+[FQ]\d+_(.*)", 2))</f>
        <v>$.RMS_Current_Phase_C</v>
      </c>
      <c r="AA4517" s="12">
        <f t="shared" si="901"/>
        <v>16</v>
      </c>
      <c r="AB4517" s="6" t="s">
        <v>195</v>
      </c>
      <c r="AC4517" s="103">
        <v>3004</v>
      </c>
      <c r="AJ4517" s="80"/>
      <c r="AK4517" s="113" t="s">
        <v>1423</v>
      </c>
      <c r="AN4517" s="80"/>
      <c r="AO4517" s="80"/>
      <c r="AP4517" s="80"/>
      <c r="AQ4517" s="80"/>
      <c r="AR4517" s="127"/>
      <c r="AS4517" s="80"/>
      <c r="AT4517" s="7"/>
      <c r="AU4517" s="7"/>
      <c r="AV4517" s="165"/>
      <c r="AW4517" s="166"/>
      <c r="AX4517" s="137"/>
      <c r="AY4517" s="147"/>
      <c r="AZ4517" s="167"/>
      <c r="BA4517" s="167"/>
      <c r="BB4517" s="147" t="str">
        <f t="shared" si="907"/>
        <v/>
      </c>
      <c r="BC4517" s="168"/>
      <c r="BD4517" s="165"/>
      <c r="BE4517" s="165"/>
      <c r="BF4517" s="165"/>
      <c r="BG4517" s="165"/>
      <c r="BH4517" s="165"/>
      <c r="BI4517" s="165"/>
      <c r="BJ4517" s="165"/>
      <c r="BK4517" s="165"/>
      <c r="BL4517" s="165"/>
      <c r="BM4517" s="165"/>
      <c r="BN4517" s="165"/>
      <c r="BO4517" s="165"/>
      <c r="BP4517" s="165"/>
      <c r="BQ4517" s="165"/>
      <c r="BS4517" s="6"/>
      <c r="BT4517" s="11"/>
      <c r="BU4517" s="6"/>
      <c r="BV4517" s="6"/>
    </row>
    <row r="4518" spans="1:74" ht="15.75" x14ac:dyDescent="0.25">
      <c r="A4518" s="52" t="s">
        <v>1422</v>
      </c>
      <c r="B4518" s="56"/>
      <c r="C4518" s="7" t="s">
        <v>118</v>
      </c>
      <c r="D4518" s="7" t="s">
        <v>6560</v>
      </c>
      <c r="E4518" s="7"/>
      <c r="F4518" s="64"/>
      <c r="G4518" s="6"/>
      <c r="H4518" s="6"/>
      <c r="I4518" s="10" t="s">
        <v>110</v>
      </c>
      <c r="J4518" s="11" t="s">
        <v>4199</v>
      </c>
      <c r="K4518" s="194" t="s">
        <v>510</v>
      </c>
      <c r="L4518" s="176"/>
      <c r="M4518" s="176">
        <v>1000</v>
      </c>
      <c r="N4518" s="80" t="s">
        <v>6856</v>
      </c>
      <c r="O4518" s="162"/>
      <c r="P4518" s="80" t="s">
        <v>4583</v>
      </c>
      <c r="Q4518" s="80"/>
      <c r="R4518" s="80"/>
      <c r="S4518" s="163"/>
      <c r="T4518" s="213"/>
      <c r="U4518" s="162"/>
      <c r="V4518" s="164"/>
      <c r="W4518" s="12" t="str">
        <f t="shared" si="903"/>
        <v>Mqtt1</v>
      </c>
      <c r="X4518" s="196" t="s">
        <v>10694</v>
      </c>
      <c r="Y4518" s="6" t="str">
        <f t="shared" si="905"/>
        <v>marpower/power-tag/outlets-guest-cabin-2</v>
      </c>
      <c r="Z4518" s="103" t="str" cm="1">
        <f t="array" ref="Z4518">IF(COUNTIF(N4518,"spare"),"","$."&amp;_xlfn.REGEXEXTRACT(J4518,"^PT\d+[FQ]\d+_(.*)", 2))</f>
        <v>$.RMS_Current_Phase_Neut</v>
      </c>
      <c r="AA4518" s="12">
        <f t="shared" si="901"/>
        <v>16</v>
      </c>
      <c r="AB4518" s="6" t="s">
        <v>195</v>
      </c>
      <c r="AC4518" s="103">
        <v>3006</v>
      </c>
      <c r="AJ4518" s="80"/>
      <c r="AK4518" s="113" t="s">
        <v>1423</v>
      </c>
      <c r="AN4518" s="80"/>
      <c r="AO4518" s="80"/>
      <c r="AP4518" s="80"/>
      <c r="AQ4518" s="80"/>
      <c r="AR4518" s="127"/>
      <c r="AS4518" s="80"/>
      <c r="AT4518" s="7"/>
      <c r="AU4518" s="7"/>
      <c r="AV4518" s="165"/>
      <c r="AW4518" s="166"/>
      <c r="AX4518" s="137"/>
      <c r="AY4518" s="147"/>
      <c r="AZ4518" s="167"/>
      <c r="BA4518" s="167"/>
      <c r="BB4518" s="147" t="str">
        <f t="shared" si="907"/>
        <v/>
      </c>
      <c r="BC4518" s="168"/>
      <c r="BD4518" s="165"/>
      <c r="BE4518" s="165"/>
      <c r="BF4518" s="165"/>
      <c r="BG4518" s="165"/>
      <c r="BH4518" s="165"/>
      <c r="BI4518" s="165"/>
      <c r="BJ4518" s="165"/>
      <c r="BK4518" s="165"/>
      <c r="BL4518" s="165"/>
      <c r="BM4518" s="165"/>
      <c r="BN4518" s="165"/>
      <c r="BO4518" s="165"/>
      <c r="BP4518" s="165"/>
      <c r="BQ4518" s="165"/>
      <c r="BS4518" s="6"/>
      <c r="BT4518" s="11"/>
      <c r="BU4518" s="6"/>
      <c r="BV4518" s="6"/>
    </row>
    <row r="4519" spans="1:74" ht="15.75" x14ac:dyDescent="0.25">
      <c r="A4519" s="52" t="s">
        <v>1422</v>
      </c>
      <c r="B4519" s="56"/>
      <c r="C4519" s="7" t="s">
        <v>118</v>
      </c>
      <c r="D4519" s="7" t="s">
        <v>6560</v>
      </c>
      <c r="E4519" s="7"/>
      <c r="F4519" s="64"/>
      <c r="G4519" s="6"/>
      <c r="H4519" s="6"/>
      <c r="I4519" s="10" t="s">
        <v>110</v>
      </c>
      <c r="J4519" s="11" t="s">
        <v>8391</v>
      </c>
      <c r="K4519" s="194" t="s">
        <v>510</v>
      </c>
      <c r="L4519" s="176"/>
      <c r="M4519" s="176">
        <v>1000</v>
      </c>
      <c r="N4519" s="80" t="s">
        <v>6856</v>
      </c>
      <c r="O4519" s="162"/>
      <c r="P4519" s="80" t="s">
        <v>4584</v>
      </c>
      <c r="Q4519" s="80"/>
      <c r="R4519" s="80"/>
      <c r="S4519" s="163"/>
      <c r="T4519" s="213"/>
      <c r="U4519" s="162"/>
      <c r="V4519" s="164"/>
      <c r="W4519" s="12" t="str">
        <f t="shared" si="903"/>
        <v>Mqtt1</v>
      </c>
      <c r="X4519" s="196" t="s">
        <v>10694</v>
      </c>
      <c r="Y4519" s="6" t="str">
        <f t="shared" si="905"/>
        <v>marpower/power-tag/outlets-guest-cabin-2</v>
      </c>
      <c r="Z4519" s="103" t="str" cm="1">
        <f t="array" ref="Z4519">IF(COUNTIF(N4519,"spare"),"","$."&amp;_xlfn.REGEXEXTRACT(J4519,"^PT\d+[FQ]\d+_(.*)", 2))</f>
        <v>$.RMS_Voltage_A_N</v>
      </c>
      <c r="AA4519" s="12">
        <f t="shared" si="901"/>
        <v>16</v>
      </c>
      <c r="AB4519" s="6" t="s">
        <v>195</v>
      </c>
      <c r="AC4519" s="103">
        <v>3028</v>
      </c>
      <c r="AJ4519" s="80"/>
      <c r="AK4519" s="113" t="s">
        <v>1424</v>
      </c>
      <c r="AN4519" s="80"/>
      <c r="AO4519" s="80"/>
      <c r="AP4519" s="80"/>
      <c r="AQ4519" s="80"/>
      <c r="AR4519" s="127"/>
      <c r="AS4519" s="80"/>
      <c r="AT4519" s="7"/>
      <c r="AU4519" s="7"/>
      <c r="AV4519" s="165"/>
      <c r="AW4519" s="166"/>
      <c r="AX4519" s="137"/>
      <c r="AY4519" s="147"/>
      <c r="AZ4519" s="167"/>
      <c r="BA4519" s="167"/>
      <c r="BB4519" s="147" t="str">
        <f t="shared" si="907"/>
        <v/>
      </c>
      <c r="BC4519" s="168"/>
      <c r="BD4519" s="165"/>
      <c r="BE4519" s="165"/>
      <c r="BF4519" s="165"/>
      <c r="BG4519" s="165"/>
      <c r="BH4519" s="165"/>
      <c r="BI4519" s="165"/>
      <c r="BJ4519" s="165"/>
      <c r="BK4519" s="165"/>
      <c r="BL4519" s="165"/>
      <c r="BM4519" s="165"/>
      <c r="BN4519" s="165"/>
      <c r="BO4519" s="165"/>
      <c r="BP4519" s="165"/>
      <c r="BQ4519" s="165"/>
      <c r="BS4519" s="6"/>
      <c r="BT4519" s="11"/>
      <c r="BU4519" s="6"/>
      <c r="BV4519" s="6"/>
    </row>
    <row r="4520" spans="1:74" ht="15.75" x14ac:dyDescent="0.25">
      <c r="A4520" s="52" t="s">
        <v>1422</v>
      </c>
      <c r="B4520" s="56"/>
      <c r="C4520" s="7" t="s">
        <v>118</v>
      </c>
      <c r="D4520" s="7" t="s">
        <v>6560</v>
      </c>
      <c r="E4520" s="7"/>
      <c r="F4520" s="64"/>
      <c r="G4520" s="6"/>
      <c r="H4520" s="6"/>
      <c r="I4520" s="10" t="s">
        <v>110</v>
      </c>
      <c r="J4520" s="11" t="s">
        <v>8568</v>
      </c>
      <c r="K4520" s="194" t="s">
        <v>510</v>
      </c>
      <c r="L4520" s="176"/>
      <c r="M4520" s="176">
        <v>1000</v>
      </c>
      <c r="N4520" s="80" t="s">
        <v>6856</v>
      </c>
      <c r="O4520" s="162"/>
      <c r="P4520" s="80" t="s">
        <v>4585</v>
      </c>
      <c r="Q4520" s="80"/>
      <c r="R4520" s="80"/>
      <c r="S4520" s="163"/>
      <c r="T4520" s="213"/>
      <c r="U4520" s="162"/>
      <c r="V4520" s="164"/>
      <c r="W4520" s="12" t="str">
        <f t="shared" si="903"/>
        <v>Mqtt1</v>
      </c>
      <c r="X4520" s="196" t="s">
        <v>10694</v>
      </c>
      <c r="Y4520" s="6" t="str">
        <f t="shared" si="905"/>
        <v>marpower/power-tag/outlets-guest-cabin-2</v>
      </c>
      <c r="Z4520" s="103" t="str" cm="1">
        <f t="array" ref="Z4520">IF(COUNTIF(N4520,"spare"),"","$."&amp;_xlfn.REGEXEXTRACT(J4520,"^PT\d+[FQ]\d+_(.*)", 2))</f>
        <v>$.RMS_Voltage_B_N</v>
      </c>
      <c r="AA4520" s="12">
        <f t="shared" ref="AA4520:AA4529" si="908">AA4505+1</f>
        <v>16</v>
      </c>
      <c r="AB4520" s="6" t="s">
        <v>195</v>
      </c>
      <c r="AC4520" s="103">
        <v>3030</v>
      </c>
      <c r="AJ4520" s="80"/>
      <c r="AK4520" s="113" t="s">
        <v>1424</v>
      </c>
      <c r="AN4520" s="80"/>
      <c r="AO4520" s="80"/>
      <c r="AP4520" s="80"/>
      <c r="AQ4520" s="80"/>
      <c r="AR4520" s="127"/>
      <c r="AS4520" s="80"/>
      <c r="AT4520" s="7"/>
      <c r="AU4520" s="7"/>
      <c r="AV4520" s="165"/>
      <c r="AW4520" s="166"/>
      <c r="AX4520" s="137"/>
      <c r="AY4520" s="147"/>
      <c r="AZ4520" s="167"/>
      <c r="BA4520" s="167"/>
      <c r="BB4520" s="147" t="str">
        <f t="shared" si="907"/>
        <v/>
      </c>
      <c r="BC4520" s="168"/>
      <c r="BD4520" s="165"/>
      <c r="BE4520" s="165"/>
      <c r="BF4520" s="165"/>
      <c r="BG4520" s="165"/>
      <c r="BH4520" s="165"/>
      <c r="BI4520" s="165"/>
      <c r="BJ4520" s="165"/>
      <c r="BK4520" s="165"/>
      <c r="BL4520" s="165"/>
      <c r="BM4520" s="165"/>
      <c r="BN4520" s="165"/>
      <c r="BO4520" s="165"/>
      <c r="BP4520" s="165"/>
      <c r="BQ4520" s="165"/>
      <c r="BS4520" s="6"/>
      <c r="BT4520" s="11"/>
      <c r="BU4520" s="6"/>
      <c r="BV4520" s="6"/>
    </row>
    <row r="4521" spans="1:74" ht="15.75" x14ac:dyDescent="0.25">
      <c r="A4521" s="52" t="s">
        <v>1422</v>
      </c>
      <c r="B4521" s="56"/>
      <c r="C4521" s="7" t="s">
        <v>118</v>
      </c>
      <c r="D4521" s="7" t="s">
        <v>6560</v>
      </c>
      <c r="E4521" s="7"/>
      <c r="F4521" s="64"/>
      <c r="G4521" s="6"/>
      <c r="H4521" s="6"/>
      <c r="I4521" s="10" t="s">
        <v>110</v>
      </c>
      <c r="J4521" s="11" t="s">
        <v>8745</v>
      </c>
      <c r="K4521" s="194" t="s">
        <v>510</v>
      </c>
      <c r="L4521" s="176"/>
      <c r="M4521" s="176">
        <v>1000</v>
      </c>
      <c r="N4521" s="80" t="s">
        <v>6856</v>
      </c>
      <c r="O4521" s="162"/>
      <c r="P4521" s="80" t="s">
        <v>4586</v>
      </c>
      <c r="Q4521" s="80"/>
      <c r="R4521" s="80"/>
      <c r="S4521" s="163"/>
      <c r="T4521" s="213"/>
      <c r="U4521" s="162"/>
      <c r="V4521" s="164"/>
      <c r="W4521" s="12" t="str">
        <f t="shared" si="903"/>
        <v>Mqtt1</v>
      </c>
      <c r="X4521" s="196" t="s">
        <v>10694</v>
      </c>
      <c r="Y4521" s="6" t="str">
        <f t="shared" si="905"/>
        <v>marpower/power-tag/outlets-guest-cabin-2</v>
      </c>
      <c r="Z4521" s="103" t="str" cm="1">
        <f t="array" ref="Z4521">IF(COUNTIF(N4521,"spare"),"","$."&amp;_xlfn.REGEXEXTRACT(J4521,"^PT\d+[FQ]\d+_(.*)", 2))</f>
        <v>$.RMS_Voltage_C_N</v>
      </c>
      <c r="AA4521" s="12">
        <f t="shared" si="908"/>
        <v>16</v>
      </c>
      <c r="AB4521" s="6" t="s">
        <v>195</v>
      </c>
      <c r="AC4521" s="103">
        <v>3032</v>
      </c>
      <c r="AJ4521" s="80"/>
      <c r="AK4521" s="113" t="s">
        <v>1424</v>
      </c>
      <c r="AN4521" s="80"/>
      <c r="AO4521" s="80"/>
      <c r="AP4521" s="80"/>
      <c r="AQ4521" s="80"/>
      <c r="AR4521" s="127"/>
      <c r="AS4521" s="80"/>
      <c r="AT4521" s="7"/>
      <c r="AU4521" s="7"/>
      <c r="AV4521" s="165"/>
      <c r="AW4521" s="166"/>
      <c r="AX4521" s="137"/>
      <c r="AY4521" s="147"/>
      <c r="AZ4521" s="167"/>
      <c r="BA4521" s="167"/>
      <c r="BB4521" s="147" t="str">
        <f t="shared" si="907"/>
        <v/>
      </c>
      <c r="BC4521" s="168"/>
      <c r="BD4521" s="165"/>
      <c r="BE4521" s="165"/>
      <c r="BF4521" s="165"/>
      <c r="BG4521" s="165"/>
      <c r="BH4521" s="165"/>
      <c r="BI4521" s="165"/>
      <c r="BJ4521" s="165"/>
      <c r="BK4521" s="165"/>
      <c r="BL4521" s="165"/>
      <c r="BM4521" s="165"/>
      <c r="BN4521" s="165"/>
      <c r="BO4521" s="165"/>
      <c r="BP4521" s="165"/>
      <c r="BQ4521" s="165"/>
      <c r="BS4521" s="6"/>
      <c r="BT4521" s="11"/>
      <c r="BU4521" s="6"/>
      <c r="BV4521" s="6"/>
    </row>
    <row r="4522" spans="1:74" ht="15.75" x14ac:dyDescent="0.25">
      <c r="A4522" s="52" t="s">
        <v>1422</v>
      </c>
      <c r="B4522" s="56"/>
      <c r="C4522" s="7" t="s">
        <v>118</v>
      </c>
      <c r="D4522" s="7" t="s">
        <v>6560</v>
      </c>
      <c r="E4522" s="7"/>
      <c r="F4522" s="64"/>
      <c r="G4522" s="6"/>
      <c r="H4522" s="6"/>
      <c r="I4522" s="10" t="s">
        <v>110</v>
      </c>
      <c r="J4522" s="11" t="s">
        <v>4200</v>
      </c>
      <c r="K4522" s="194" t="s">
        <v>510</v>
      </c>
      <c r="L4522" s="176"/>
      <c r="M4522" s="176">
        <v>1000</v>
      </c>
      <c r="N4522" s="80" t="s">
        <v>6856</v>
      </c>
      <c r="O4522" s="162"/>
      <c r="P4522" s="80" t="s">
        <v>4587</v>
      </c>
      <c r="Q4522" s="80"/>
      <c r="R4522" s="80"/>
      <c r="S4522" s="163"/>
      <c r="T4522" s="213"/>
      <c r="U4522" s="162"/>
      <c r="V4522" s="164"/>
      <c r="W4522" s="12" t="str">
        <f t="shared" si="903"/>
        <v>Mqtt1</v>
      </c>
      <c r="X4522" s="196" t="s">
        <v>10694</v>
      </c>
      <c r="Y4522" s="6" t="str">
        <f t="shared" si="905"/>
        <v>marpower/power-tag/outlets-guest-cabin-2</v>
      </c>
      <c r="Z4522" s="103" t="str" cm="1">
        <f t="array" ref="Z4522">IF(COUNTIF(N4522,"spare"),"","$."&amp;_xlfn.REGEXEXTRACT(J4522,"^PT\d+[FQ]\d+_(.*)", 2))</f>
        <v>$.Active_Power_Phase_A</v>
      </c>
      <c r="AA4522" s="12">
        <f t="shared" si="908"/>
        <v>16</v>
      </c>
      <c r="AB4522" s="6" t="s">
        <v>195</v>
      </c>
      <c r="AC4522" s="103">
        <v>3054</v>
      </c>
      <c r="AJ4522" s="80"/>
      <c r="AK4522" s="113" t="s">
        <v>1425</v>
      </c>
      <c r="AN4522" s="80"/>
      <c r="AO4522" s="80"/>
      <c r="AP4522" s="80"/>
      <c r="AQ4522" s="80"/>
      <c r="AR4522" s="127"/>
      <c r="AS4522" s="80"/>
      <c r="AT4522" s="7"/>
      <c r="AU4522" s="7"/>
      <c r="AV4522" s="165"/>
      <c r="AW4522" s="166"/>
      <c r="AX4522" s="137"/>
      <c r="AY4522" s="147"/>
      <c r="AZ4522" s="167"/>
      <c r="BA4522" s="167"/>
      <c r="BB4522" s="147" t="str">
        <f t="shared" si="907"/>
        <v/>
      </c>
      <c r="BC4522" s="168"/>
      <c r="BD4522" s="165"/>
      <c r="BE4522" s="165"/>
      <c r="BF4522" s="165"/>
      <c r="BG4522" s="165"/>
      <c r="BH4522" s="165"/>
      <c r="BI4522" s="165"/>
      <c r="BJ4522" s="165"/>
      <c r="BK4522" s="165"/>
      <c r="BL4522" s="165"/>
      <c r="BM4522" s="165"/>
      <c r="BN4522" s="165"/>
      <c r="BO4522" s="165"/>
      <c r="BP4522" s="165"/>
      <c r="BQ4522" s="165"/>
      <c r="BS4522" s="6"/>
      <c r="BT4522" s="11"/>
      <c r="BU4522" s="6"/>
      <c r="BV4522" s="6"/>
    </row>
    <row r="4523" spans="1:74" ht="15.75" x14ac:dyDescent="0.25">
      <c r="A4523" s="52" t="s">
        <v>1422</v>
      </c>
      <c r="B4523" s="56"/>
      <c r="C4523" s="7" t="s">
        <v>118</v>
      </c>
      <c r="D4523" s="7" t="s">
        <v>6560</v>
      </c>
      <c r="E4523" s="7"/>
      <c r="F4523" s="64"/>
      <c r="G4523" s="6"/>
      <c r="H4523" s="6"/>
      <c r="I4523" s="10" t="s">
        <v>110</v>
      </c>
      <c r="J4523" s="11" t="s">
        <v>4201</v>
      </c>
      <c r="K4523" s="194" t="s">
        <v>510</v>
      </c>
      <c r="L4523" s="176"/>
      <c r="M4523" s="176">
        <v>1000</v>
      </c>
      <c r="N4523" s="80" t="s">
        <v>6856</v>
      </c>
      <c r="O4523" s="162"/>
      <c r="P4523" s="80" t="s">
        <v>4588</v>
      </c>
      <c r="Q4523" s="80"/>
      <c r="R4523" s="80"/>
      <c r="S4523" s="163"/>
      <c r="T4523" s="213"/>
      <c r="U4523" s="162"/>
      <c r="V4523" s="164"/>
      <c r="W4523" s="12" t="str">
        <f t="shared" si="903"/>
        <v>Mqtt1</v>
      </c>
      <c r="X4523" s="196" t="s">
        <v>10694</v>
      </c>
      <c r="Y4523" s="6" t="str">
        <f t="shared" si="905"/>
        <v>marpower/power-tag/outlets-guest-cabin-2</v>
      </c>
      <c r="Z4523" s="103" t="str" cm="1">
        <f t="array" ref="Z4523">IF(COUNTIF(N4523,"spare"),"","$."&amp;_xlfn.REGEXEXTRACT(J4523,"^PT\d+[FQ]\d+_(.*)", 2))</f>
        <v>$.Active_Power_Phase_B</v>
      </c>
      <c r="AA4523" s="12">
        <f t="shared" si="908"/>
        <v>16</v>
      </c>
      <c r="AB4523" s="6" t="s">
        <v>195</v>
      </c>
      <c r="AC4523" s="103">
        <v>3056</v>
      </c>
      <c r="AJ4523" s="80"/>
      <c r="AK4523" s="113" t="s">
        <v>1425</v>
      </c>
      <c r="AN4523" s="80"/>
      <c r="AO4523" s="80"/>
      <c r="AP4523" s="80"/>
      <c r="AQ4523" s="80"/>
      <c r="AR4523" s="127"/>
      <c r="AS4523" s="80"/>
      <c r="AT4523" s="7"/>
      <c r="AU4523" s="7"/>
      <c r="AV4523" s="165"/>
      <c r="AW4523" s="166"/>
      <c r="AX4523" s="137"/>
      <c r="AY4523" s="147"/>
      <c r="AZ4523" s="167"/>
      <c r="BA4523" s="167"/>
      <c r="BB4523" s="147" t="str">
        <f t="shared" si="907"/>
        <v/>
      </c>
      <c r="BC4523" s="168"/>
      <c r="BD4523" s="165"/>
      <c r="BE4523" s="165"/>
      <c r="BF4523" s="165"/>
      <c r="BG4523" s="165"/>
      <c r="BH4523" s="165"/>
      <c r="BI4523" s="165"/>
      <c r="BJ4523" s="165"/>
      <c r="BK4523" s="165"/>
      <c r="BL4523" s="165"/>
      <c r="BM4523" s="165"/>
      <c r="BN4523" s="165"/>
      <c r="BO4523" s="165"/>
      <c r="BP4523" s="165"/>
      <c r="BQ4523" s="165"/>
      <c r="BS4523" s="6"/>
      <c r="BT4523" s="11"/>
      <c r="BU4523" s="6"/>
      <c r="BV4523" s="6"/>
    </row>
    <row r="4524" spans="1:74" ht="15.75" x14ac:dyDescent="0.25">
      <c r="A4524" s="52" t="s">
        <v>1422</v>
      </c>
      <c r="B4524" s="56"/>
      <c r="C4524" s="7" t="s">
        <v>118</v>
      </c>
      <c r="D4524" s="7" t="s">
        <v>6560</v>
      </c>
      <c r="E4524" s="7"/>
      <c r="F4524" s="64"/>
      <c r="G4524" s="6"/>
      <c r="H4524" s="6"/>
      <c r="I4524" s="10" t="s">
        <v>110</v>
      </c>
      <c r="J4524" s="11" t="s">
        <v>4202</v>
      </c>
      <c r="K4524" s="194" t="s">
        <v>510</v>
      </c>
      <c r="L4524" s="176"/>
      <c r="M4524" s="176">
        <v>1000</v>
      </c>
      <c r="N4524" s="80" t="s">
        <v>6856</v>
      </c>
      <c r="O4524" s="162"/>
      <c r="P4524" s="80" t="s">
        <v>4589</v>
      </c>
      <c r="Q4524" s="80"/>
      <c r="R4524" s="80"/>
      <c r="S4524" s="163"/>
      <c r="T4524" s="213"/>
      <c r="U4524" s="162"/>
      <c r="V4524" s="164"/>
      <c r="W4524" s="12" t="str">
        <f t="shared" si="903"/>
        <v>Mqtt1</v>
      </c>
      <c r="X4524" s="196" t="s">
        <v>10694</v>
      </c>
      <c r="Y4524" s="6" t="str">
        <f t="shared" si="905"/>
        <v>marpower/power-tag/outlets-guest-cabin-2</v>
      </c>
      <c r="Z4524" s="103" t="str" cm="1">
        <f t="array" ref="Z4524">IF(COUNTIF(N4524,"spare"),"","$."&amp;_xlfn.REGEXEXTRACT(J4524,"^PT\d+[FQ]\d+_(.*)", 2))</f>
        <v>$.Active_Power_Phase_C</v>
      </c>
      <c r="AA4524" s="12">
        <f t="shared" si="908"/>
        <v>16</v>
      </c>
      <c r="AB4524" s="6" t="s">
        <v>195</v>
      </c>
      <c r="AC4524" s="103">
        <v>3058</v>
      </c>
      <c r="AJ4524" s="80"/>
      <c r="AK4524" s="113" t="s">
        <v>1425</v>
      </c>
      <c r="AN4524" s="80"/>
      <c r="AO4524" s="80"/>
      <c r="AP4524" s="80"/>
      <c r="AQ4524" s="80"/>
      <c r="AR4524" s="127"/>
      <c r="AS4524" s="80"/>
      <c r="AT4524" s="7"/>
      <c r="AU4524" s="7"/>
      <c r="AV4524" s="165"/>
      <c r="AW4524" s="166"/>
      <c r="AX4524" s="137"/>
      <c r="AY4524" s="147"/>
      <c r="AZ4524" s="167"/>
      <c r="BA4524" s="167"/>
      <c r="BB4524" s="147" t="str">
        <f t="shared" si="907"/>
        <v/>
      </c>
      <c r="BC4524" s="168"/>
      <c r="BD4524" s="165"/>
      <c r="BE4524" s="165"/>
      <c r="BF4524" s="165"/>
      <c r="BG4524" s="165"/>
      <c r="BH4524" s="165"/>
      <c r="BI4524" s="165"/>
      <c r="BJ4524" s="165"/>
      <c r="BK4524" s="165"/>
      <c r="BL4524" s="165"/>
      <c r="BM4524" s="165"/>
      <c r="BN4524" s="165"/>
      <c r="BO4524" s="165"/>
      <c r="BP4524" s="165"/>
      <c r="BQ4524" s="165"/>
      <c r="BS4524" s="6"/>
      <c r="BT4524" s="11"/>
      <c r="BU4524" s="6"/>
      <c r="BV4524" s="6"/>
    </row>
    <row r="4525" spans="1:74" ht="15.75" x14ac:dyDescent="0.25">
      <c r="A4525" s="52" t="s">
        <v>1422</v>
      </c>
      <c r="B4525" s="56"/>
      <c r="C4525" s="7" t="s">
        <v>118</v>
      </c>
      <c r="D4525" s="7" t="s">
        <v>6560</v>
      </c>
      <c r="E4525" s="7"/>
      <c r="F4525" s="64"/>
      <c r="G4525" s="6"/>
      <c r="H4525" s="6"/>
      <c r="I4525" s="10" t="s">
        <v>110</v>
      </c>
      <c r="J4525" s="11" t="s">
        <v>4203</v>
      </c>
      <c r="K4525" s="194" t="s">
        <v>510</v>
      </c>
      <c r="L4525" s="176"/>
      <c r="M4525" s="176">
        <v>1000</v>
      </c>
      <c r="N4525" s="80" t="s">
        <v>6856</v>
      </c>
      <c r="O4525" s="162"/>
      <c r="P4525" s="80" t="s">
        <v>4590</v>
      </c>
      <c r="Q4525" s="80"/>
      <c r="R4525" s="80"/>
      <c r="S4525" s="163"/>
      <c r="T4525" s="213"/>
      <c r="U4525" s="162"/>
      <c r="V4525" s="164"/>
      <c r="W4525" s="12" t="str">
        <f t="shared" si="903"/>
        <v>Mqtt1</v>
      </c>
      <c r="X4525" s="196" t="s">
        <v>10694</v>
      </c>
      <c r="Y4525" s="6" t="str">
        <f t="shared" si="905"/>
        <v>marpower/power-tag/outlets-guest-cabin-2</v>
      </c>
      <c r="Z4525" s="103" t="str" cm="1">
        <f t="array" ref="Z4525">IF(COUNTIF(N4525,"spare"),"","$."&amp;_xlfn.REGEXEXTRACT(J4525,"^PT\d+[FQ]\d+_(.*)", 2))</f>
        <v>$.Total_Active_Power</v>
      </c>
      <c r="AA4525" s="12">
        <f t="shared" si="908"/>
        <v>16</v>
      </c>
      <c r="AB4525" s="6" t="s">
        <v>195</v>
      </c>
      <c r="AC4525" s="103">
        <v>3060</v>
      </c>
      <c r="AJ4525" s="80"/>
      <c r="AK4525" s="113" t="s">
        <v>1425</v>
      </c>
      <c r="AN4525" s="80"/>
      <c r="AO4525" s="80"/>
      <c r="AP4525" s="80"/>
      <c r="AQ4525" s="80"/>
      <c r="AR4525" s="127"/>
      <c r="AS4525" s="80"/>
      <c r="AT4525" s="7"/>
      <c r="AU4525" s="7"/>
      <c r="AV4525" s="165"/>
      <c r="AW4525" s="166"/>
      <c r="AX4525" s="137"/>
      <c r="AY4525" s="147"/>
      <c r="AZ4525" s="167"/>
      <c r="BA4525" s="167"/>
      <c r="BB4525" s="147" t="str">
        <f t="shared" si="907"/>
        <v/>
      </c>
      <c r="BC4525" s="168"/>
      <c r="BD4525" s="165"/>
      <c r="BE4525" s="165"/>
      <c r="BF4525" s="165"/>
      <c r="BG4525" s="165"/>
      <c r="BH4525" s="165"/>
      <c r="BI4525" s="165"/>
      <c r="BJ4525" s="165"/>
      <c r="BK4525" s="165"/>
      <c r="BL4525" s="165"/>
      <c r="BM4525" s="165"/>
      <c r="BN4525" s="165"/>
      <c r="BO4525" s="165"/>
      <c r="BP4525" s="165"/>
      <c r="BQ4525" s="165"/>
      <c r="BS4525" s="6"/>
      <c r="BT4525" s="11"/>
      <c r="BU4525" s="6"/>
      <c r="BV4525" s="6"/>
    </row>
    <row r="4526" spans="1:74" ht="15.75" x14ac:dyDescent="0.25">
      <c r="A4526" s="52" t="s">
        <v>1422</v>
      </c>
      <c r="B4526" s="56"/>
      <c r="C4526" s="7" t="s">
        <v>118</v>
      </c>
      <c r="D4526" s="7" t="s">
        <v>6560</v>
      </c>
      <c r="E4526" s="7"/>
      <c r="F4526" s="64"/>
      <c r="G4526" s="6"/>
      <c r="H4526" s="6"/>
      <c r="I4526" s="10" t="s">
        <v>110</v>
      </c>
      <c r="J4526" s="11" t="s">
        <v>4204</v>
      </c>
      <c r="K4526" s="194" t="s">
        <v>510</v>
      </c>
      <c r="L4526" s="176"/>
      <c r="M4526" s="176">
        <v>1000</v>
      </c>
      <c r="N4526" s="80" t="s">
        <v>6856</v>
      </c>
      <c r="O4526" s="162"/>
      <c r="P4526" s="80" t="s">
        <v>4591</v>
      </c>
      <c r="Q4526" s="80"/>
      <c r="R4526" s="80"/>
      <c r="S4526" s="163"/>
      <c r="T4526" s="213"/>
      <c r="U4526" s="162"/>
      <c r="V4526" s="164"/>
      <c r="W4526" s="12" t="str">
        <f t="shared" si="903"/>
        <v>Mqtt1</v>
      </c>
      <c r="X4526" s="196" t="s">
        <v>10694</v>
      </c>
      <c r="Y4526" s="6" t="str">
        <f t="shared" si="905"/>
        <v>marpower/power-tag/outlets-guest-cabin-2</v>
      </c>
      <c r="Z4526" s="103" t="str" cm="1">
        <f t="array" ref="Z4526">IF(COUNTIF(N4526,"spare"),"","$."&amp;_xlfn.REGEXEXTRACT(J4526,"^PT\d+[FQ]\d+_(.*)", 2))</f>
        <v>$.Power_Factor_Phase_A</v>
      </c>
      <c r="AA4526" s="12">
        <f t="shared" si="908"/>
        <v>16</v>
      </c>
      <c r="AB4526" s="6" t="s">
        <v>195</v>
      </c>
      <c r="AC4526" s="103">
        <v>3078</v>
      </c>
      <c r="AJ4526" s="80"/>
      <c r="AK4526" s="113" t="s">
        <v>1426</v>
      </c>
      <c r="AN4526" s="80"/>
      <c r="AO4526" s="80"/>
      <c r="AP4526" s="80"/>
      <c r="AQ4526" s="80"/>
      <c r="AR4526" s="127"/>
      <c r="AS4526" s="80"/>
      <c r="AT4526" s="7"/>
      <c r="AU4526" s="7"/>
      <c r="AV4526" s="165"/>
      <c r="AW4526" s="166"/>
      <c r="AX4526" s="137"/>
      <c r="AY4526" s="147"/>
      <c r="AZ4526" s="167"/>
      <c r="BA4526" s="167"/>
      <c r="BB4526" s="147" t="str">
        <f t="shared" si="907"/>
        <v/>
      </c>
      <c r="BC4526" s="168"/>
      <c r="BD4526" s="165"/>
      <c r="BE4526" s="165"/>
      <c r="BF4526" s="165"/>
      <c r="BG4526" s="165"/>
      <c r="BH4526" s="165"/>
      <c r="BI4526" s="165"/>
      <c r="BJ4526" s="165"/>
      <c r="BK4526" s="165"/>
      <c r="BL4526" s="165"/>
      <c r="BM4526" s="165"/>
      <c r="BN4526" s="165"/>
      <c r="BO4526" s="165"/>
      <c r="BP4526" s="165"/>
      <c r="BQ4526" s="165"/>
      <c r="BS4526" s="6"/>
      <c r="BT4526" s="11"/>
      <c r="BU4526" s="6"/>
      <c r="BV4526" s="6"/>
    </row>
    <row r="4527" spans="1:74" ht="15.75" x14ac:dyDescent="0.25">
      <c r="A4527" s="52" t="s">
        <v>1422</v>
      </c>
      <c r="B4527" s="56"/>
      <c r="C4527" s="7" t="s">
        <v>118</v>
      </c>
      <c r="D4527" s="7" t="s">
        <v>6560</v>
      </c>
      <c r="E4527" s="7"/>
      <c r="F4527" s="64"/>
      <c r="G4527" s="6"/>
      <c r="H4527" s="6"/>
      <c r="I4527" s="10" t="s">
        <v>110</v>
      </c>
      <c r="J4527" s="11" t="s">
        <v>4205</v>
      </c>
      <c r="K4527" s="194" t="s">
        <v>510</v>
      </c>
      <c r="L4527" s="176"/>
      <c r="M4527" s="176">
        <v>1000</v>
      </c>
      <c r="N4527" s="80" t="s">
        <v>6856</v>
      </c>
      <c r="O4527" s="162"/>
      <c r="P4527" s="80" t="s">
        <v>4592</v>
      </c>
      <c r="Q4527" s="80"/>
      <c r="R4527" s="80"/>
      <c r="S4527" s="163"/>
      <c r="T4527" s="213"/>
      <c r="U4527" s="162"/>
      <c r="V4527" s="164"/>
      <c r="W4527" s="12" t="str">
        <f t="shared" si="903"/>
        <v>Mqtt1</v>
      </c>
      <c r="X4527" s="196" t="s">
        <v>10694</v>
      </c>
      <c r="Y4527" s="6" t="str">
        <f t="shared" si="905"/>
        <v>marpower/power-tag/outlets-guest-cabin-2</v>
      </c>
      <c r="Z4527" s="103" t="str" cm="1">
        <f t="array" ref="Z4527">IF(COUNTIF(N4527,"spare"),"","$."&amp;_xlfn.REGEXEXTRACT(J4527,"^PT\d+[FQ]\d+_(.*)", 2))</f>
        <v>$.Power_Factor_Phase_B</v>
      </c>
      <c r="AA4527" s="12">
        <f t="shared" si="908"/>
        <v>16</v>
      </c>
      <c r="AB4527" s="6" t="s">
        <v>195</v>
      </c>
      <c r="AC4527" s="103">
        <v>3080</v>
      </c>
      <c r="AJ4527" s="80"/>
      <c r="AK4527" s="113" t="s">
        <v>1426</v>
      </c>
      <c r="AN4527" s="80"/>
      <c r="AO4527" s="80"/>
      <c r="AP4527" s="80"/>
      <c r="AQ4527" s="80"/>
      <c r="AR4527" s="127"/>
      <c r="AS4527" s="80"/>
      <c r="AT4527" s="7"/>
      <c r="AU4527" s="7"/>
      <c r="AV4527" s="165"/>
      <c r="AW4527" s="166"/>
      <c r="AX4527" s="137"/>
      <c r="AY4527" s="147"/>
      <c r="AZ4527" s="167"/>
      <c r="BA4527" s="167"/>
      <c r="BB4527" s="147" t="str">
        <f t="shared" si="907"/>
        <v/>
      </c>
      <c r="BC4527" s="168"/>
      <c r="BD4527" s="165"/>
      <c r="BE4527" s="165"/>
      <c r="BF4527" s="165"/>
      <c r="BG4527" s="165"/>
      <c r="BH4527" s="165"/>
      <c r="BI4527" s="165"/>
      <c r="BJ4527" s="165"/>
      <c r="BK4527" s="165"/>
      <c r="BL4527" s="165"/>
      <c r="BM4527" s="165"/>
      <c r="BN4527" s="165"/>
      <c r="BO4527" s="165"/>
      <c r="BP4527" s="165"/>
      <c r="BQ4527" s="165"/>
      <c r="BS4527" s="6"/>
      <c r="BT4527" s="11"/>
      <c r="BU4527" s="6"/>
      <c r="BV4527" s="6"/>
    </row>
    <row r="4528" spans="1:74" ht="15.75" x14ac:dyDescent="0.25">
      <c r="A4528" s="52" t="s">
        <v>1422</v>
      </c>
      <c r="B4528" s="56"/>
      <c r="C4528" s="7" t="s">
        <v>118</v>
      </c>
      <c r="D4528" s="7" t="s">
        <v>6560</v>
      </c>
      <c r="E4528" s="7"/>
      <c r="F4528" s="64"/>
      <c r="G4528" s="6"/>
      <c r="H4528" s="6"/>
      <c r="I4528" s="10" t="s">
        <v>110</v>
      </c>
      <c r="J4528" s="11" t="s">
        <v>4206</v>
      </c>
      <c r="K4528" s="194" t="s">
        <v>510</v>
      </c>
      <c r="L4528" s="176"/>
      <c r="M4528" s="176">
        <v>1000</v>
      </c>
      <c r="N4528" s="80" t="s">
        <v>6856</v>
      </c>
      <c r="O4528" s="162"/>
      <c r="P4528" s="80" t="s">
        <v>4593</v>
      </c>
      <c r="Q4528" s="80"/>
      <c r="R4528" s="80"/>
      <c r="S4528" s="163"/>
      <c r="T4528" s="213"/>
      <c r="U4528" s="162"/>
      <c r="V4528" s="164"/>
      <c r="W4528" s="12" t="str">
        <f t="shared" si="903"/>
        <v>Mqtt1</v>
      </c>
      <c r="X4528" s="196" t="s">
        <v>10694</v>
      </c>
      <c r="Y4528" s="6" t="str">
        <f t="shared" si="905"/>
        <v>marpower/power-tag/outlets-guest-cabin-2</v>
      </c>
      <c r="Z4528" s="103" t="str" cm="1">
        <f t="array" ref="Z4528">IF(COUNTIF(N4528,"spare"),"","$."&amp;_xlfn.REGEXEXTRACT(J4528,"^PT\d+[FQ]\d+_(.*)", 2))</f>
        <v>$.Power_Factor_Phase_C</v>
      </c>
      <c r="AA4528" s="12">
        <f t="shared" si="908"/>
        <v>16</v>
      </c>
      <c r="AB4528" s="6" t="s">
        <v>195</v>
      </c>
      <c r="AC4528" s="103">
        <v>3082</v>
      </c>
      <c r="AJ4528" s="80"/>
      <c r="AK4528" s="113" t="s">
        <v>1426</v>
      </c>
      <c r="AN4528" s="80"/>
      <c r="AO4528" s="80"/>
      <c r="AP4528" s="80"/>
      <c r="AQ4528" s="80"/>
      <c r="AR4528" s="127"/>
      <c r="AS4528" s="80"/>
      <c r="AT4528" s="7"/>
      <c r="AU4528" s="7"/>
      <c r="AV4528" s="165"/>
      <c r="AW4528" s="166"/>
      <c r="AX4528" s="137"/>
      <c r="AY4528" s="147"/>
      <c r="AZ4528" s="167"/>
      <c r="BA4528" s="167"/>
      <c r="BB4528" s="147" t="str">
        <f t="shared" si="907"/>
        <v/>
      </c>
      <c r="BC4528" s="168"/>
      <c r="BD4528" s="165"/>
      <c r="BE4528" s="165"/>
      <c r="BF4528" s="165"/>
      <c r="BG4528" s="165"/>
      <c r="BH4528" s="165"/>
      <c r="BI4528" s="165"/>
      <c r="BJ4528" s="165"/>
      <c r="BK4528" s="165"/>
      <c r="BL4528" s="165"/>
      <c r="BM4528" s="165"/>
      <c r="BN4528" s="165"/>
      <c r="BO4528" s="165"/>
      <c r="BP4528" s="165"/>
      <c r="BQ4528" s="165"/>
      <c r="BS4528" s="6"/>
      <c r="BT4528" s="11"/>
      <c r="BU4528" s="6"/>
      <c r="BV4528" s="6"/>
    </row>
    <row r="4529" spans="1:74" ht="15.75" x14ac:dyDescent="0.25">
      <c r="A4529" s="52" t="s">
        <v>1422</v>
      </c>
      <c r="B4529" s="56"/>
      <c r="C4529" s="7" t="s">
        <v>118</v>
      </c>
      <c r="D4529" s="7" t="s">
        <v>6560</v>
      </c>
      <c r="E4529" s="7"/>
      <c r="F4529" s="64"/>
      <c r="G4529" s="6"/>
      <c r="H4529" s="6"/>
      <c r="I4529" s="10" t="s">
        <v>110</v>
      </c>
      <c r="J4529" s="11" t="s">
        <v>4207</v>
      </c>
      <c r="K4529" s="194" t="s">
        <v>510</v>
      </c>
      <c r="L4529" s="176"/>
      <c r="M4529" s="176">
        <v>1000</v>
      </c>
      <c r="N4529" s="80" t="s">
        <v>6856</v>
      </c>
      <c r="O4529" s="162"/>
      <c r="P4529" s="80" t="s">
        <v>4594</v>
      </c>
      <c r="Q4529" s="80"/>
      <c r="R4529" s="80"/>
      <c r="S4529" s="163"/>
      <c r="T4529" s="213"/>
      <c r="U4529" s="162"/>
      <c r="V4529" s="164"/>
      <c r="W4529" s="12" t="str">
        <f t="shared" si="903"/>
        <v>Mqtt1</v>
      </c>
      <c r="X4529" s="196" t="s">
        <v>10694</v>
      </c>
      <c r="Y4529" s="6" t="str">
        <f t="shared" si="905"/>
        <v>marpower/power-tag/outlets-guest-cabin-2</v>
      </c>
      <c r="Z4529" s="103" t="str" cm="1">
        <f t="array" ref="Z4529">IF(COUNTIF(N4529,"spare"),"","$."&amp;_xlfn.REGEXEXTRACT(J4529,"^PT\d+[FQ]\d+_(.*)", 2))</f>
        <v>$.Total_Power_Factor</v>
      </c>
      <c r="AA4529" s="12">
        <f t="shared" si="908"/>
        <v>16</v>
      </c>
      <c r="AB4529" s="6" t="s">
        <v>195</v>
      </c>
      <c r="AC4529" s="103">
        <v>3084</v>
      </c>
      <c r="AJ4529" s="80"/>
      <c r="AK4529" s="113" t="s">
        <v>1426</v>
      </c>
      <c r="AN4529" s="80"/>
      <c r="AO4529" s="80"/>
      <c r="AP4529" s="80"/>
      <c r="AQ4529" s="80"/>
      <c r="AR4529" s="127"/>
      <c r="AS4529" s="80"/>
      <c r="AT4529" s="7"/>
      <c r="AU4529" s="7"/>
      <c r="AV4529" s="165"/>
      <c r="AW4529" s="166"/>
      <c r="AX4529" s="137"/>
      <c r="AY4529" s="147"/>
      <c r="AZ4529" s="167"/>
      <c r="BA4529" s="167"/>
      <c r="BB4529" s="147" t="str">
        <f t="shared" si="907"/>
        <v/>
      </c>
      <c r="BC4529" s="168"/>
      <c r="BD4529" s="165"/>
      <c r="BE4529" s="165"/>
      <c r="BF4529" s="165"/>
      <c r="BG4529" s="165"/>
      <c r="BH4529" s="165"/>
      <c r="BI4529" s="165"/>
      <c r="BJ4529" s="165"/>
      <c r="BK4529" s="165"/>
      <c r="BL4529" s="165"/>
      <c r="BM4529" s="165"/>
      <c r="BN4529" s="165"/>
      <c r="BO4529" s="165"/>
      <c r="BP4529" s="165"/>
      <c r="BQ4529" s="165"/>
      <c r="BS4529" s="6"/>
      <c r="BT4529" s="11"/>
      <c r="BU4529" s="6"/>
      <c r="BV4529" s="6"/>
    </row>
    <row r="4530" spans="1:74" ht="15.75" x14ac:dyDescent="0.25">
      <c r="A4530" s="52" t="s">
        <v>1422</v>
      </c>
      <c r="B4530" s="56"/>
      <c r="C4530" s="7" t="s">
        <v>118</v>
      </c>
      <c r="D4530" s="7" t="s">
        <v>6560</v>
      </c>
      <c r="E4530" s="7"/>
      <c r="F4530" s="64"/>
      <c r="G4530" s="6"/>
      <c r="H4530" s="6"/>
      <c r="I4530" s="10" t="s">
        <v>110</v>
      </c>
      <c r="J4530" s="11" t="s">
        <v>4208</v>
      </c>
      <c r="K4530" s="194" t="s">
        <v>510</v>
      </c>
      <c r="L4530" s="176"/>
      <c r="M4530" s="176">
        <v>1000</v>
      </c>
      <c r="N4530" s="80" t="s">
        <v>6856</v>
      </c>
      <c r="O4530" s="162"/>
      <c r="P4530" s="80" t="s">
        <v>4595</v>
      </c>
      <c r="Q4530" s="80"/>
      <c r="R4530" s="80"/>
      <c r="S4530" s="163"/>
      <c r="T4530" s="213"/>
      <c r="U4530" s="162"/>
      <c r="V4530" s="164"/>
      <c r="W4530" s="12" t="str">
        <f t="shared" si="903"/>
        <v>Mqtt1</v>
      </c>
      <c r="X4530" s="196" t="s">
        <v>10695</v>
      </c>
      <c r="Y4530" s="6" t="str">
        <f t="shared" si="905"/>
        <v>marpower/power-tag/outlets-guest-cabin-3</v>
      </c>
      <c r="Z4530" s="103" t="str" cm="1">
        <f t="array" ref="Z4530">IF(COUNTIF(N4530,"spare"),"","$."&amp;_xlfn.REGEXEXTRACT(J4530,"^PT\d+[FQ]\d+_(.*)", 2))</f>
        <v>$.RMS_Current_Phase_A</v>
      </c>
      <c r="AA4530" s="12">
        <f>AA4515+1</f>
        <v>17</v>
      </c>
      <c r="AB4530" s="6" t="s">
        <v>195</v>
      </c>
      <c r="AC4530" s="103">
        <v>3000</v>
      </c>
      <c r="AJ4530" s="80"/>
      <c r="AK4530" s="113" t="s">
        <v>1423</v>
      </c>
      <c r="AN4530" s="80"/>
      <c r="AO4530" s="80"/>
      <c r="AP4530" s="80"/>
      <c r="AQ4530" s="80"/>
      <c r="AR4530" s="127"/>
      <c r="AS4530" s="80"/>
      <c r="AT4530" s="7"/>
      <c r="AU4530" s="7"/>
      <c r="AV4530" s="165"/>
      <c r="AW4530" s="166"/>
      <c r="AX4530" s="137"/>
      <c r="AY4530" s="147"/>
      <c r="AZ4530" s="167"/>
      <c r="BA4530" s="167"/>
      <c r="BB4530" s="147" t="str">
        <f t="shared" ref="BB4530:BB4544" si="909">IF(ISNUMBER(AM4530),"1","")</f>
        <v/>
      </c>
      <c r="BC4530" s="168"/>
      <c r="BD4530" s="165"/>
      <c r="BE4530" s="165"/>
      <c r="BF4530" s="165"/>
      <c r="BG4530" s="165"/>
      <c r="BH4530" s="165"/>
      <c r="BI4530" s="165"/>
      <c r="BJ4530" s="165"/>
      <c r="BK4530" s="165"/>
      <c r="BL4530" s="165"/>
      <c r="BM4530" s="165"/>
      <c r="BN4530" s="165"/>
      <c r="BO4530" s="165"/>
      <c r="BP4530" s="165"/>
      <c r="BQ4530" s="165"/>
      <c r="BS4530" s="6"/>
      <c r="BT4530" s="11"/>
      <c r="BU4530" s="6"/>
      <c r="BV4530" s="6"/>
    </row>
    <row r="4531" spans="1:74" ht="15.75" x14ac:dyDescent="0.25">
      <c r="A4531" s="52" t="s">
        <v>1422</v>
      </c>
      <c r="B4531" s="56"/>
      <c r="C4531" s="7" t="s">
        <v>118</v>
      </c>
      <c r="D4531" s="7" t="s">
        <v>6560</v>
      </c>
      <c r="E4531" s="7"/>
      <c r="F4531" s="64"/>
      <c r="G4531" s="6"/>
      <c r="H4531" s="6"/>
      <c r="I4531" s="10" t="s">
        <v>110</v>
      </c>
      <c r="J4531" s="11" t="s">
        <v>4209</v>
      </c>
      <c r="K4531" s="194" t="s">
        <v>510</v>
      </c>
      <c r="L4531" s="176"/>
      <c r="M4531" s="176">
        <v>1000</v>
      </c>
      <c r="N4531" s="80" t="s">
        <v>6856</v>
      </c>
      <c r="O4531" s="162"/>
      <c r="P4531" s="80" t="s">
        <v>4596</v>
      </c>
      <c r="Q4531" s="80"/>
      <c r="R4531" s="80"/>
      <c r="S4531" s="163"/>
      <c r="T4531" s="213"/>
      <c r="U4531" s="162"/>
      <c r="V4531" s="164"/>
      <c r="W4531" s="12" t="str">
        <f t="shared" si="903"/>
        <v>Mqtt1</v>
      </c>
      <c r="X4531" s="196" t="s">
        <v>10695</v>
      </c>
      <c r="Y4531" s="6" t="str">
        <f t="shared" si="905"/>
        <v>marpower/power-tag/outlets-guest-cabin-3</v>
      </c>
      <c r="Z4531" s="103" t="str" cm="1">
        <f t="array" ref="Z4531">IF(COUNTIF(N4531,"spare"),"","$."&amp;_xlfn.REGEXEXTRACT(J4531,"^PT\d+[FQ]\d+_(.*)", 2))</f>
        <v>$.RMS_Current_Phase_B</v>
      </c>
      <c r="AA4531" s="12">
        <f t="shared" ref="AA4531:AA4594" si="910">AA4516+1</f>
        <v>17</v>
      </c>
      <c r="AB4531" s="6" t="s">
        <v>195</v>
      </c>
      <c r="AC4531" s="103">
        <v>3002</v>
      </c>
      <c r="AJ4531" s="80"/>
      <c r="AK4531" s="113" t="s">
        <v>1423</v>
      </c>
      <c r="AN4531" s="80"/>
      <c r="AO4531" s="80"/>
      <c r="AP4531" s="80"/>
      <c r="AQ4531" s="80"/>
      <c r="AR4531" s="127"/>
      <c r="AS4531" s="80"/>
      <c r="AT4531" s="7"/>
      <c r="AU4531" s="7"/>
      <c r="AV4531" s="165"/>
      <c r="AW4531" s="166"/>
      <c r="AX4531" s="137"/>
      <c r="AY4531" s="147"/>
      <c r="AZ4531" s="167"/>
      <c r="BA4531" s="167"/>
      <c r="BB4531" s="147" t="str">
        <f t="shared" si="909"/>
        <v/>
      </c>
      <c r="BC4531" s="168"/>
      <c r="BD4531" s="165"/>
      <c r="BE4531" s="165"/>
      <c r="BF4531" s="165"/>
      <c r="BG4531" s="165"/>
      <c r="BH4531" s="165"/>
      <c r="BI4531" s="165"/>
      <c r="BJ4531" s="165"/>
      <c r="BK4531" s="165"/>
      <c r="BL4531" s="165"/>
      <c r="BM4531" s="165"/>
      <c r="BN4531" s="165"/>
      <c r="BO4531" s="165"/>
      <c r="BP4531" s="165"/>
      <c r="BQ4531" s="165"/>
      <c r="BS4531" s="6"/>
      <c r="BT4531" s="11"/>
      <c r="BU4531" s="6"/>
      <c r="BV4531" s="6"/>
    </row>
    <row r="4532" spans="1:74" ht="15.75" x14ac:dyDescent="0.25">
      <c r="A4532" s="52" t="s">
        <v>1422</v>
      </c>
      <c r="B4532" s="56"/>
      <c r="C4532" s="7" t="s">
        <v>118</v>
      </c>
      <c r="D4532" s="7" t="s">
        <v>6560</v>
      </c>
      <c r="E4532" s="7"/>
      <c r="F4532" s="64"/>
      <c r="G4532" s="6"/>
      <c r="H4532" s="6"/>
      <c r="I4532" s="10" t="s">
        <v>110</v>
      </c>
      <c r="J4532" s="11" t="s">
        <v>4210</v>
      </c>
      <c r="K4532" s="194" t="s">
        <v>510</v>
      </c>
      <c r="L4532" s="176"/>
      <c r="M4532" s="176">
        <v>1000</v>
      </c>
      <c r="N4532" s="80" t="s">
        <v>6856</v>
      </c>
      <c r="O4532" s="162"/>
      <c r="P4532" s="80" t="s">
        <v>4597</v>
      </c>
      <c r="Q4532" s="80"/>
      <c r="R4532" s="80"/>
      <c r="S4532" s="163"/>
      <c r="T4532" s="213"/>
      <c r="U4532" s="162"/>
      <c r="V4532" s="164"/>
      <c r="W4532" s="12" t="str">
        <f t="shared" si="903"/>
        <v>Mqtt1</v>
      </c>
      <c r="X4532" s="196" t="s">
        <v>10695</v>
      </c>
      <c r="Y4532" s="6" t="str">
        <f t="shared" si="905"/>
        <v>marpower/power-tag/outlets-guest-cabin-3</v>
      </c>
      <c r="Z4532" s="103" t="str" cm="1">
        <f t="array" ref="Z4532">IF(COUNTIF(N4532,"spare"),"","$."&amp;_xlfn.REGEXEXTRACT(J4532,"^PT\d+[FQ]\d+_(.*)", 2))</f>
        <v>$.RMS_Current_Phase_C</v>
      </c>
      <c r="AA4532" s="12">
        <f t="shared" si="910"/>
        <v>17</v>
      </c>
      <c r="AB4532" s="6" t="s">
        <v>195</v>
      </c>
      <c r="AC4532" s="103">
        <v>3004</v>
      </c>
      <c r="AJ4532" s="80"/>
      <c r="AK4532" s="113" t="s">
        <v>1423</v>
      </c>
      <c r="AN4532" s="80"/>
      <c r="AO4532" s="80"/>
      <c r="AP4532" s="80"/>
      <c r="AQ4532" s="80"/>
      <c r="AR4532" s="127"/>
      <c r="AS4532" s="80"/>
      <c r="AT4532" s="7"/>
      <c r="AU4532" s="7"/>
      <c r="AV4532" s="165"/>
      <c r="AW4532" s="166"/>
      <c r="AX4532" s="137"/>
      <c r="AY4532" s="147"/>
      <c r="AZ4532" s="167"/>
      <c r="BA4532" s="167"/>
      <c r="BB4532" s="147" t="str">
        <f t="shared" si="909"/>
        <v/>
      </c>
      <c r="BC4532" s="168"/>
      <c r="BD4532" s="165"/>
      <c r="BE4532" s="165"/>
      <c r="BF4532" s="165"/>
      <c r="BG4532" s="165"/>
      <c r="BH4532" s="165"/>
      <c r="BI4532" s="165"/>
      <c r="BJ4532" s="165"/>
      <c r="BK4532" s="165"/>
      <c r="BL4532" s="165"/>
      <c r="BM4532" s="165"/>
      <c r="BN4532" s="165"/>
      <c r="BO4532" s="165"/>
      <c r="BP4532" s="165"/>
      <c r="BQ4532" s="165"/>
      <c r="BS4532" s="6"/>
      <c r="BT4532" s="11"/>
      <c r="BU4532" s="6"/>
      <c r="BV4532" s="6"/>
    </row>
    <row r="4533" spans="1:74" ht="15.75" x14ac:dyDescent="0.25">
      <c r="A4533" s="52" t="s">
        <v>1422</v>
      </c>
      <c r="B4533" s="56"/>
      <c r="C4533" s="7" t="s">
        <v>118</v>
      </c>
      <c r="D4533" s="7" t="s">
        <v>6560</v>
      </c>
      <c r="E4533" s="7"/>
      <c r="F4533" s="64"/>
      <c r="G4533" s="6"/>
      <c r="H4533" s="6"/>
      <c r="I4533" s="10" t="s">
        <v>110</v>
      </c>
      <c r="J4533" s="11" t="s">
        <v>4211</v>
      </c>
      <c r="K4533" s="194" t="s">
        <v>510</v>
      </c>
      <c r="L4533" s="176"/>
      <c r="M4533" s="176">
        <v>1000</v>
      </c>
      <c r="N4533" s="80" t="s">
        <v>6856</v>
      </c>
      <c r="O4533" s="162"/>
      <c r="P4533" s="80" t="s">
        <v>4598</v>
      </c>
      <c r="Q4533" s="80"/>
      <c r="R4533" s="80"/>
      <c r="S4533" s="163"/>
      <c r="T4533" s="213"/>
      <c r="U4533" s="162"/>
      <c r="V4533" s="164"/>
      <c r="W4533" s="12" t="str">
        <f t="shared" si="903"/>
        <v>Mqtt1</v>
      </c>
      <c r="X4533" s="196" t="s">
        <v>10695</v>
      </c>
      <c r="Y4533" s="6" t="str">
        <f t="shared" si="905"/>
        <v>marpower/power-tag/outlets-guest-cabin-3</v>
      </c>
      <c r="Z4533" s="103" t="str" cm="1">
        <f t="array" ref="Z4533">IF(COUNTIF(N4533,"spare"),"","$."&amp;_xlfn.REGEXEXTRACT(J4533,"^PT\d+[FQ]\d+_(.*)", 2))</f>
        <v>$.RMS_Current_Phase_Neut</v>
      </c>
      <c r="AA4533" s="12">
        <f t="shared" si="910"/>
        <v>17</v>
      </c>
      <c r="AB4533" s="6" t="s">
        <v>195</v>
      </c>
      <c r="AC4533" s="103">
        <v>3006</v>
      </c>
      <c r="AJ4533" s="80"/>
      <c r="AK4533" s="113" t="s">
        <v>1423</v>
      </c>
      <c r="AN4533" s="80"/>
      <c r="AO4533" s="80"/>
      <c r="AP4533" s="80"/>
      <c r="AQ4533" s="80"/>
      <c r="AR4533" s="127"/>
      <c r="AS4533" s="80"/>
      <c r="AT4533" s="7"/>
      <c r="AU4533" s="7"/>
      <c r="AV4533" s="165"/>
      <c r="AW4533" s="166"/>
      <c r="AX4533" s="137"/>
      <c r="AY4533" s="147"/>
      <c r="AZ4533" s="167"/>
      <c r="BA4533" s="167"/>
      <c r="BB4533" s="147" t="str">
        <f t="shared" si="909"/>
        <v/>
      </c>
      <c r="BC4533" s="168"/>
      <c r="BD4533" s="165"/>
      <c r="BE4533" s="165"/>
      <c r="BF4533" s="165"/>
      <c r="BG4533" s="165"/>
      <c r="BH4533" s="165"/>
      <c r="BI4533" s="165"/>
      <c r="BJ4533" s="165"/>
      <c r="BK4533" s="165"/>
      <c r="BL4533" s="165"/>
      <c r="BM4533" s="165"/>
      <c r="BN4533" s="165"/>
      <c r="BO4533" s="165"/>
      <c r="BP4533" s="165"/>
      <c r="BQ4533" s="165"/>
      <c r="BS4533" s="6"/>
      <c r="BT4533" s="11"/>
      <c r="BU4533" s="6"/>
      <c r="BV4533" s="6"/>
    </row>
    <row r="4534" spans="1:74" ht="15.75" x14ac:dyDescent="0.25">
      <c r="A4534" s="52" t="s">
        <v>1422</v>
      </c>
      <c r="B4534" s="56"/>
      <c r="C4534" s="7" t="s">
        <v>118</v>
      </c>
      <c r="D4534" s="7" t="s">
        <v>6560</v>
      </c>
      <c r="E4534" s="7"/>
      <c r="F4534" s="64"/>
      <c r="G4534" s="6"/>
      <c r="H4534" s="6"/>
      <c r="I4534" s="10" t="s">
        <v>110</v>
      </c>
      <c r="J4534" s="11" t="s">
        <v>8392</v>
      </c>
      <c r="K4534" s="194" t="s">
        <v>510</v>
      </c>
      <c r="L4534" s="176"/>
      <c r="M4534" s="176">
        <v>1000</v>
      </c>
      <c r="N4534" s="80" t="s">
        <v>6856</v>
      </c>
      <c r="O4534" s="162"/>
      <c r="P4534" s="80" t="s">
        <v>4599</v>
      </c>
      <c r="Q4534" s="80"/>
      <c r="R4534" s="80"/>
      <c r="S4534" s="163"/>
      <c r="T4534" s="213"/>
      <c r="U4534" s="162"/>
      <c r="V4534" s="164"/>
      <c r="W4534" s="12" t="str">
        <f t="shared" si="903"/>
        <v>Mqtt1</v>
      </c>
      <c r="X4534" s="196" t="s">
        <v>10695</v>
      </c>
      <c r="Y4534" s="6" t="str">
        <f t="shared" si="905"/>
        <v>marpower/power-tag/outlets-guest-cabin-3</v>
      </c>
      <c r="Z4534" s="103" t="str" cm="1">
        <f t="array" ref="Z4534">IF(COUNTIF(N4534,"spare"),"","$."&amp;_xlfn.REGEXEXTRACT(J4534,"^PT\d+[FQ]\d+_(.*)", 2))</f>
        <v>$.RMS_Voltage_A_N</v>
      </c>
      <c r="AA4534" s="12">
        <f t="shared" si="910"/>
        <v>17</v>
      </c>
      <c r="AB4534" s="6" t="s">
        <v>195</v>
      </c>
      <c r="AC4534" s="103">
        <v>3028</v>
      </c>
      <c r="AJ4534" s="80"/>
      <c r="AK4534" s="113" t="s">
        <v>1424</v>
      </c>
      <c r="AN4534" s="80"/>
      <c r="AO4534" s="80"/>
      <c r="AP4534" s="80"/>
      <c r="AQ4534" s="80"/>
      <c r="AR4534" s="127"/>
      <c r="AS4534" s="80"/>
      <c r="AT4534" s="7"/>
      <c r="AU4534" s="7"/>
      <c r="AV4534" s="165"/>
      <c r="AW4534" s="166"/>
      <c r="AX4534" s="137"/>
      <c r="AY4534" s="147"/>
      <c r="AZ4534" s="167"/>
      <c r="BA4534" s="167"/>
      <c r="BB4534" s="147" t="str">
        <f t="shared" si="909"/>
        <v/>
      </c>
      <c r="BC4534" s="168"/>
      <c r="BD4534" s="165"/>
      <c r="BE4534" s="165"/>
      <c r="BF4534" s="165"/>
      <c r="BG4534" s="165"/>
      <c r="BH4534" s="165"/>
      <c r="BI4534" s="165"/>
      <c r="BJ4534" s="165"/>
      <c r="BK4534" s="165"/>
      <c r="BL4534" s="165"/>
      <c r="BM4534" s="165"/>
      <c r="BN4534" s="165"/>
      <c r="BO4534" s="165"/>
      <c r="BP4534" s="165"/>
      <c r="BQ4534" s="165"/>
      <c r="BS4534" s="6"/>
      <c r="BT4534" s="11"/>
      <c r="BU4534" s="6"/>
      <c r="BV4534" s="6"/>
    </row>
    <row r="4535" spans="1:74" ht="15.75" x14ac:dyDescent="0.25">
      <c r="A4535" s="52" t="s">
        <v>1422</v>
      </c>
      <c r="B4535" s="56"/>
      <c r="C4535" s="7" t="s">
        <v>118</v>
      </c>
      <c r="D4535" s="7" t="s">
        <v>6560</v>
      </c>
      <c r="E4535" s="7"/>
      <c r="F4535" s="64"/>
      <c r="G4535" s="6"/>
      <c r="H4535" s="6"/>
      <c r="I4535" s="10" t="s">
        <v>110</v>
      </c>
      <c r="J4535" s="11" t="s">
        <v>8569</v>
      </c>
      <c r="K4535" s="194" t="s">
        <v>510</v>
      </c>
      <c r="L4535" s="176"/>
      <c r="M4535" s="176">
        <v>1000</v>
      </c>
      <c r="N4535" s="80" t="s">
        <v>6856</v>
      </c>
      <c r="O4535" s="162"/>
      <c r="P4535" s="80" t="s">
        <v>4600</v>
      </c>
      <c r="Q4535" s="80"/>
      <c r="R4535" s="80"/>
      <c r="S4535" s="163"/>
      <c r="T4535" s="213"/>
      <c r="U4535" s="162"/>
      <c r="V4535" s="164"/>
      <c r="W4535" s="12" t="str">
        <f t="shared" si="903"/>
        <v>Mqtt1</v>
      </c>
      <c r="X4535" s="196" t="s">
        <v>10695</v>
      </c>
      <c r="Y4535" s="6" t="str">
        <f t="shared" si="905"/>
        <v>marpower/power-tag/outlets-guest-cabin-3</v>
      </c>
      <c r="Z4535" s="103" t="str" cm="1">
        <f t="array" ref="Z4535">IF(COUNTIF(N4535,"spare"),"","$."&amp;_xlfn.REGEXEXTRACT(J4535,"^PT\d+[FQ]\d+_(.*)", 2))</f>
        <v>$.RMS_Voltage_B_N</v>
      </c>
      <c r="AA4535" s="12">
        <f t="shared" si="910"/>
        <v>17</v>
      </c>
      <c r="AB4535" s="6" t="s">
        <v>195</v>
      </c>
      <c r="AC4535" s="103">
        <v>3030</v>
      </c>
      <c r="AJ4535" s="80"/>
      <c r="AK4535" s="113" t="s">
        <v>1424</v>
      </c>
      <c r="AN4535" s="80"/>
      <c r="AO4535" s="80"/>
      <c r="AP4535" s="80"/>
      <c r="AQ4535" s="80"/>
      <c r="AR4535" s="127"/>
      <c r="AS4535" s="80"/>
      <c r="AT4535" s="7"/>
      <c r="AU4535" s="7"/>
      <c r="AV4535" s="165"/>
      <c r="AW4535" s="166"/>
      <c r="AX4535" s="137"/>
      <c r="AY4535" s="147"/>
      <c r="AZ4535" s="167"/>
      <c r="BA4535" s="167"/>
      <c r="BB4535" s="147" t="str">
        <f t="shared" si="909"/>
        <v/>
      </c>
      <c r="BC4535" s="168"/>
      <c r="BD4535" s="165"/>
      <c r="BE4535" s="165"/>
      <c r="BF4535" s="165"/>
      <c r="BG4535" s="165"/>
      <c r="BH4535" s="165"/>
      <c r="BI4535" s="165"/>
      <c r="BJ4535" s="165"/>
      <c r="BK4535" s="165"/>
      <c r="BL4535" s="165"/>
      <c r="BM4535" s="165"/>
      <c r="BN4535" s="165"/>
      <c r="BO4535" s="165"/>
      <c r="BP4535" s="165"/>
      <c r="BQ4535" s="165"/>
      <c r="BS4535" s="6"/>
      <c r="BT4535" s="11"/>
      <c r="BU4535" s="6"/>
      <c r="BV4535" s="6"/>
    </row>
    <row r="4536" spans="1:74" ht="15.75" x14ac:dyDescent="0.25">
      <c r="A4536" s="52" t="s">
        <v>1422</v>
      </c>
      <c r="B4536" s="56"/>
      <c r="C4536" s="7" t="s">
        <v>118</v>
      </c>
      <c r="D4536" s="7" t="s">
        <v>6560</v>
      </c>
      <c r="E4536" s="7"/>
      <c r="F4536" s="64"/>
      <c r="G4536" s="6"/>
      <c r="H4536" s="6"/>
      <c r="I4536" s="10" t="s">
        <v>110</v>
      </c>
      <c r="J4536" s="11" t="s">
        <v>8746</v>
      </c>
      <c r="K4536" s="194" t="s">
        <v>510</v>
      </c>
      <c r="L4536" s="176"/>
      <c r="M4536" s="176">
        <v>1000</v>
      </c>
      <c r="N4536" s="80" t="s">
        <v>6856</v>
      </c>
      <c r="O4536" s="162"/>
      <c r="P4536" s="80" t="s">
        <v>4601</v>
      </c>
      <c r="Q4536" s="80"/>
      <c r="R4536" s="80"/>
      <c r="S4536" s="163"/>
      <c r="T4536" s="213"/>
      <c r="U4536" s="162"/>
      <c r="V4536" s="164"/>
      <c r="W4536" s="12" t="str">
        <f t="shared" si="903"/>
        <v>Mqtt1</v>
      </c>
      <c r="X4536" s="196" t="s">
        <v>10695</v>
      </c>
      <c r="Y4536" s="6" t="str">
        <f t="shared" si="905"/>
        <v>marpower/power-tag/outlets-guest-cabin-3</v>
      </c>
      <c r="Z4536" s="103" t="str" cm="1">
        <f t="array" ref="Z4536">IF(COUNTIF(N4536,"spare"),"","$."&amp;_xlfn.REGEXEXTRACT(J4536,"^PT\d+[FQ]\d+_(.*)", 2))</f>
        <v>$.RMS_Voltage_C_N</v>
      </c>
      <c r="AA4536" s="12">
        <f t="shared" si="910"/>
        <v>17</v>
      </c>
      <c r="AB4536" s="6" t="s">
        <v>195</v>
      </c>
      <c r="AC4536" s="103">
        <v>3032</v>
      </c>
      <c r="AJ4536" s="80"/>
      <c r="AK4536" s="113" t="s">
        <v>1424</v>
      </c>
      <c r="AN4536" s="80"/>
      <c r="AO4536" s="80"/>
      <c r="AP4536" s="80"/>
      <c r="AQ4536" s="80"/>
      <c r="AR4536" s="127"/>
      <c r="AS4536" s="80"/>
      <c r="AT4536" s="7"/>
      <c r="AU4536" s="7"/>
      <c r="AV4536" s="165"/>
      <c r="AW4536" s="166"/>
      <c r="AX4536" s="137"/>
      <c r="AY4536" s="147"/>
      <c r="AZ4536" s="167"/>
      <c r="BA4536" s="167"/>
      <c r="BB4536" s="147" t="str">
        <f t="shared" si="909"/>
        <v/>
      </c>
      <c r="BC4536" s="168"/>
      <c r="BD4536" s="165"/>
      <c r="BE4536" s="165"/>
      <c r="BF4536" s="165"/>
      <c r="BG4536" s="165"/>
      <c r="BH4536" s="165"/>
      <c r="BI4536" s="165"/>
      <c r="BJ4536" s="165"/>
      <c r="BK4536" s="165"/>
      <c r="BL4536" s="165"/>
      <c r="BM4536" s="165"/>
      <c r="BN4536" s="165"/>
      <c r="BO4536" s="165"/>
      <c r="BP4536" s="165"/>
      <c r="BQ4536" s="165"/>
      <c r="BS4536" s="6"/>
      <c r="BT4536" s="11"/>
      <c r="BU4536" s="6"/>
      <c r="BV4536" s="6"/>
    </row>
    <row r="4537" spans="1:74" ht="15.75" x14ac:dyDescent="0.25">
      <c r="A4537" s="52" t="s">
        <v>1422</v>
      </c>
      <c r="B4537" s="56"/>
      <c r="C4537" s="7" t="s">
        <v>118</v>
      </c>
      <c r="D4537" s="7" t="s">
        <v>6560</v>
      </c>
      <c r="E4537" s="7"/>
      <c r="F4537" s="64"/>
      <c r="G4537" s="6"/>
      <c r="H4537" s="6"/>
      <c r="I4537" s="10" t="s">
        <v>110</v>
      </c>
      <c r="J4537" s="11" t="s">
        <v>4212</v>
      </c>
      <c r="K4537" s="194" t="s">
        <v>510</v>
      </c>
      <c r="L4537" s="176"/>
      <c r="M4537" s="176">
        <v>1000</v>
      </c>
      <c r="N4537" s="80" t="s">
        <v>6856</v>
      </c>
      <c r="O4537" s="162"/>
      <c r="P4537" s="80" t="s">
        <v>4602</v>
      </c>
      <c r="Q4537" s="80"/>
      <c r="R4537" s="80"/>
      <c r="S4537" s="163"/>
      <c r="T4537" s="213"/>
      <c r="U4537" s="162"/>
      <c r="V4537" s="164"/>
      <c r="W4537" s="12" t="str">
        <f t="shared" si="903"/>
        <v>Mqtt1</v>
      </c>
      <c r="X4537" s="196" t="s">
        <v>10695</v>
      </c>
      <c r="Y4537" s="6" t="str">
        <f t="shared" si="905"/>
        <v>marpower/power-tag/outlets-guest-cabin-3</v>
      </c>
      <c r="Z4537" s="103" t="str" cm="1">
        <f t="array" ref="Z4537">IF(COUNTIF(N4537,"spare"),"","$."&amp;_xlfn.REGEXEXTRACT(J4537,"^PT\d+[FQ]\d+_(.*)", 2))</f>
        <v>$.Active_Power_Phase_A</v>
      </c>
      <c r="AA4537" s="12">
        <f t="shared" si="910"/>
        <v>17</v>
      </c>
      <c r="AB4537" s="6" t="s">
        <v>195</v>
      </c>
      <c r="AC4537" s="103">
        <v>3054</v>
      </c>
      <c r="AJ4537" s="80"/>
      <c r="AK4537" s="113" t="s">
        <v>1425</v>
      </c>
      <c r="AN4537" s="80"/>
      <c r="AO4537" s="80"/>
      <c r="AP4537" s="80"/>
      <c r="AQ4537" s="80"/>
      <c r="AR4537" s="127"/>
      <c r="AS4537" s="80"/>
      <c r="AT4537" s="7"/>
      <c r="AU4537" s="7"/>
      <c r="AV4537" s="165"/>
      <c r="AW4537" s="166"/>
      <c r="AX4537" s="137"/>
      <c r="AY4537" s="147"/>
      <c r="AZ4537" s="167"/>
      <c r="BA4537" s="167"/>
      <c r="BB4537" s="147" t="str">
        <f t="shared" si="909"/>
        <v/>
      </c>
      <c r="BC4537" s="168"/>
      <c r="BD4537" s="165"/>
      <c r="BE4537" s="165"/>
      <c r="BF4537" s="165"/>
      <c r="BG4537" s="165"/>
      <c r="BH4537" s="165"/>
      <c r="BI4537" s="165"/>
      <c r="BJ4537" s="165"/>
      <c r="BK4537" s="165"/>
      <c r="BL4537" s="165"/>
      <c r="BM4537" s="165"/>
      <c r="BN4537" s="165"/>
      <c r="BO4537" s="165"/>
      <c r="BP4537" s="165"/>
      <c r="BQ4537" s="165"/>
      <c r="BS4537" s="6"/>
      <c r="BT4537" s="11"/>
      <c r="BU4537" s="6"/>
      <c r="BV4537" s="6"/>
    </row>
    <row r="4538" spans="1:74" ht="15.75" x14ac:dyDescent="0.25">
      <c r="A4538" s="52" t="s">
        <v>1422</v>
      </c>
      <c r="B4538" s="56"/>
      <c r="C4538" s="7" t="s">
        <v>118</v>
      </c>
      <c r="D4538" s="7" t="s">
        <v>6560</v>
      </c>
      <c r="E4538" s="7"/>
      <c r="F4538" s="64"/>
      <c r="G4538" s="6"/>
      <c r="H4538" s="6"/>
      <c r="I4538" s="10" t="s">
        <v>110</v>
      </c>
      <c r="J4538" s="11" t="s">
        <v>4213</v>
      </c>
      <c r="K4538" s="194" t="s">
        <v>510</v>
      </c>
      <c r="L4538" s="176"/>
      <c r="M4538" s="176">
        <v>1000</v>
      </c>
      <c r="N4538" s="80" t="s">
        <v>6856</v>
      </c>
      <c r="O4538" s="162"/>
      <c r="P4538" s="80" t="s">
        <v>4603</v>
      </c>
      <c r="Q4538" s="80"/>
      <c r="R4538" s="80"/>
      <c r="S4538" s="163"/>
      <c r="T4538" s="213"/>
      <c r="U4538" s="162"/>
      <c r="V4538" s="164"/>
      <c r="W4538" s="12" t="str">
        <f t="shared" si="903"/>
        <v>Mqtt1</v>
      </c>
      <c r="X4538" s="196" t="s">
        <v>10695</v>
      </c>
      <c r="Y4538" s="6" t="str">
        <f t="shared" si="905"/>
        <v>marpower/power-tag/outlets-guest-cabin-3</v>
      </c>
      <c r="Z4538" s="103" t="str" cm="1">
        <f t="array" ref="Z4538">IF(COUNTIF(N4538,"spare"),"","$."&amp;_xlfn.REGEXEXTRACT(J4538,"^PT\d+[FQ]\d+_(.*)", 2))</f>
        <v>$.Active_Power_Phase_B</v>
      </c>
      <c r="AA4538" s="12">
        <f t="shared" si="910"/>
        <v>17</v>
      </c>
      <c r="AB4538" s="6" t="s">
        <v>195</v>
      </c>
      <c r="AC4538" s="103">
        <v>3056</v>
      </c>
      <c r="AJ4538" s="80"/>
      <c r="AK4538" s="113" t="s">
        <v>1425</v>
      </c>
      <c r="AN4538" s="80"/>
      <c r="AO4538" s="80"/>
      <c r="AP4538" s="80"/>
      <c r="AQ4538" s="80"/>
      <c r="AR4538" s="127"/>
      <c r="AS4538" s="80"/>
      <c r="AT4538" s="7"/>
      <c r="AU4538" s="7"/>
      <c r="AV4538" s="165"/>
      <c r="AW4538" s="166"/>
      <c r="AX4538" s="137"/>
      <c r="AY4538" s="147"/>
      <c r="AZ4538" s="167"/>
      <c r="BA4538" s="167"/>
      <c r="BB4538" s="147" t="str">
        <f t="shared" si="909"/>
        <v/>
      </c>
      <c r="BC4538" s="168"/>
      <c r="BD4538" s="165"/>
      <c r="BE4538" s="165"/>
      <c r="BF4538" s="165"/>
      <c r="BG4538" s="165"/>
      <c r="BH4538" s="165"/>
      <c r="BI4538" s="165"/>
      <c r="BJ4538" s="165"/>
      <c r="BK4538" s="165"/>
      <c r="BL4538" s="165"/>
      <c r="BM4538" s="165"/>
      <c r="BN4538" s="165"/>
      <c r="BO4538" s="165"/>
      <c r="BP4538" s="165"/>
      <c r="BQ4538" s="165"/>
      <c r="BS4538" s="6"/>
      <c r="BT4538" s="11"/>
      <c r="BU4538" s="6"/>
      <c r="BV4538" s="6"/>
    </row>
    <row r="4539" spans="1:74" ht="15.75" x14ac:dyDescent="0.25">
      <c r="A4539" s="52" t="s">
        <v>1422</v>
      </c>
      <c r="B4539" s="56"/>
      <c r="C4539" s="7" t="s">
        <v>118</v>
      </c>
      <c r="D4539" s="7" t="s">
        <v>6560</v>
      </c>
      <c r="E4539" s="7"/>
      <c r="F4539" s="64"/>
      <c r="G4539" s="6"/>
      <c r="H4539" s="6"/>
      <c r="I4539" s="10" t="s">
        <v>110</v>
      </c>
      <c r="J4539" s="11" t="s">
        <v>4214</v>
      </c>
      <c r="K4539" s="194" t="s">
        <v>510</v>
      </c>
      <c r="L4539" s="176"/>
      <c r="M4539" s="176">
        <v>1000</v>
      </c>
      <c r="N4539" s="80" t="s">
        <v>6856</v>
      </c>
      <c r="O4539" s="162"/>
      <c r="P4539" s="80" t="s">
        <v>4604</v>
      </c>
      <c r="Q4539" s="80"/>
      <c r="R4539" s="80"/>
      <c r="S4539" s="163"/>
      <c r="T4539" s="213"/>
      <c r="U4539" s="162"/>
      <c r="V4539" s="164"/>
      <c r="W4539" s="12" t="str">
        <f t="shared" si="903"/>
        <v>Mqtt1</v>
      </c>
      <c r="X4539" s="196" t="s">
        <v>10695</v>
      </c>
      <c r="Y4539" s="6" t="str">
        <f t="shared" si="905"/>
        <v>marpower/power-tag/outlets-guest-cabin-3</v>
      </c>
      <c r="Z4539" s="103" t="str" cm="1">
        <f t="array" ref="Z4539">IF(COUNTIF(N4539,"spare"),"","$."&amp;_xlfn.REGEXEXTRACT(J4539,"^PT\d+[FQ]\d+_(.*)", 2))</f>
        <v>$.Active_Power_Phase_C</v>
      </c>
      <c r="AA4539" s="12">
        <f t="shared" si="910"/>
        <v>17</v>
      </c>
      <c r="AB4539" s="6" t="s">
        <v>195</v>
      </c>
      <c r="AC4539" s="103">
        <v>3058</v>
      </c>
      <c r="AJ4539" s="80"/>
      <c r="AK4539" s="113" t="s">
        <v>1425</v>
      </c>
      <c r="AN4539" s="80"/>
      <c r="AO4539" s="80"/>
      <c r="AP4539" s="80"/>
      <c r="AQ4539" s="80"/>
      <c r="AR4539" s="127"/>
      <c r="AS4539" s="80"/>
      <c r="AT4539" s="7"/>
      <c r="AU4539" s="7"/>
      <c r="AV4539" s="165"/>
      <c r="AW4539" s="166"/>
      <c r="AX4539" s="137"/>
      <c r="AY4539" s="147"/>
      <c r="AZ4539" s="167"/>
      <c r="BA4539" s="167"/>
      <c r="BB4539" s="147" t="str">
        <f t="shared" si="909"/>
        <v/>
      </c>
      <c r="BC4539" s="168"/>
      <c r="BD4539" s="165"/>
      <c r="BE4539" s="165"/>
      <c r="BF4539" s="165"/>
      <c r="BG4539" s="165"/>
      <c r="BH4539" s="165"/>
      <c r="BI4539" s="165"/>
      <c r="BJ4539" s="165"/>
      <c r="BK4539" s="165"/>
      <c r="BL4539" s="165"/>
      <c r="BM4539" s="165"/>
      <c r="BN4539" s="165"/>
      <c r="BO4539" s="165"/>
      <c r="BP4539" s="165"/>
      <c r="BQ4539" s="165"/>
      <c r="BS4539" s="6"/>
      <c r="BT4539" s="11"/>
      <c r="BU4539" s="6"/>
      <c r="BV4539" s="6"/>
    </row>
    <row r="4540" spans="1:74" ht="15.75" x14ac:dyDescent="0.25">
      <c r="A4540" s="52" t="s">
        <v>1422</v>
      </c>
      <c r="B4540" s="56"/>
      <c r="C4540" s="7" t="s">
        <v>118</v>
      </c>
      <c r="D4540" s="7" t="s">
        <v>6560</v>
      </c>
      <c r="E4540" s="7"/>
      <c r="F4540" s="64"/>
      <c r="G4540" s="6"/>
      <c r="H4540" s="6"/>
      <c r="I4540" s="10" t="s">
        <v>110</v>
      </c>
      <c r="J4540" s="11" t="s">
        <v>4215</v>
      </c>
      <c r="K4540" s="194" t="s">
        <v>510</v>
      </c>
      <c r="L4540" s="176"/>
      <c r="M4540" s="176">
        <v>1000</v>
      </c>
      <c r="N4540" s="80" t="s">
        <v>6856</v>
      </c>
      <c r="O4540" s="162"/>
      <c r="P4540" s="80" t="s">
        <v>4605</v>
      </c>
      <c r="Q4540" s="80"/>
      <c r="R4540" s="80"/>
      <c r="S4540" s="163"/>
      <c r="T4540" s="213"/>
      <c r="U4540" s="162"/>
      <c r="V4540" s="164"/>
      <c r="W4540" s="12" t="str">
        <f t="shared" si="903"/>
        <v>Mqtt1</v>
      </c>
      <c r="X4540" s="196" t="s">
        <v>10695</v>
      </c>
      <c r="Y4540" s="6" t="str">
        <f t="shared" si="905"/>
        <v>marpower/power-tag/outlets-guest-cabin-3</v>
      </c>
      <c r="Z4540" s="103" t="str" cm="1">
        <f t="array" ref="Z4540">IF(COUNTIF(N4540,"spare"),"","$."&amp;_xlfn.REGEXEXTRACT(J4540,"^PT\d+[FQ]\d+_(.*)", 2))</f>
        <v>$.Total_Active_Power</v>
      </c>
      <c r="AA4540" s="12">
        <f t="shared" si="910"/>
        <v>17</v>
      </c>
      <c r="AB4540" s="6" t="s">
        <v>195</v>
      </c>
      <c r="AC4540" s="103">
        <v>3060</v>
      </c>
      <c r="AJ4540" s="80"/>
      <c r="AK4540" s="113" t="s">
        <v>1425</v>
      </c>
      <c r="AN4540" s="80"/>
      <c r="AO4540" s="80"/>
      <c r="AP4540" s="80"/>
      <c r="AQ4540" s="80"/>
      <c r="AR4540" s="127"/>
      <c r="AS4540" s="80"/>
      <c r="AT4540" s="7"/>
      <c r="AU4540" s="7"/>
      <c r="AV4540" s="165"/>
      <c r="AW4540" s="166"/>
      <c r="AX4540" s="137"/>
      <c r="AY4540" s="147"/>
      <c r="AZ4540" s="167"/>
      <c r="BA4540" s="167"/>
      <c r="BB4540" s="147" t="str">
        <f t="shared" si="909"/>
        <v/>
      </c>
      <c r="BC4540" s="168"/>
      <c r="BD4540" s="165"/>
      <c r="BE4540" s="165"/>
      <c r="BF4540" s="165"/>
      <c r="BG4540" s="165"/>
      <c r="BH4540" s="165"/>
      <c r="BI4540" s="165"/>
      <c r="BJ4540" s="165"/>
      <c r="BK4540" s="165"/>
      <c r="BL4540" s="165"/>
      <c r="BM4540" s="165"/>
      <c r="BN4540" s="165"/>
      <c r="BO4540" s="165"/>
      <c r="BP4540" s="165"/>
      <c r="BQ4540" s="165"/>
      <c r="BS4540" s="6"/>
      <c r="BT4540" s="11"/>
      <c r="BU4540" s="6"/>
      <c r="BV4540" s="6"/>
    </row>
    <row r="4541" spans="1:74" ht="15.75" x14ac:dyDescent="0.25">
      <c r="A4541" s="52" t="s">
        <v>1422</v>
      </c>
      <c r="B4541" s="56"/>
      <c r="C4541" s="7" t="s">
        <v>118</v>
      </c>
      <c r="D4541" s="7" t="s">
        <v>6560</v>
      </c>
      <c r="E4541" s="7"/>
      <c r="F4541" s="64"/>
      <c r="G4541" s="6"/>
      <c r="H4541" s="6"/>
      <c r="I4541" s="10" t="s">
        <v>110</v>
      </c>
      <c r="J4541" s="11" t="s">
        <v>4216</v>
      </c>
      <c r="K4541" s="194" t="s">
        <v>510</v>
      </c>
      <c r="L4541" s="176"/>
      <c r="M4541" s="176">
        <v>1000</v>
      </c>
      <c r="N4541" s="80" t="s">
        <v>6856</v>
      </c>
      <c r="O4541" s="162"/>
      <c r="P4541" s="80" t="s">
        <v>4606</v>
      </c>
      <c r="Q4541" s="80"/>
      <c r="R4541" s="80"/>
      <c r="S4541" s="163"/>
      <c r="T4541" s="213"/>
      <c r="U4541" s="162"/>
      <c r="V4541" s="164"/>
      <c r="W4541" s="12" t="str">
        <f t="shared" si="903"/>
        <v>Mqtt1</v>
      </c>
      <c r="X4541" s="196" t="s">
        <v>10695</v>
      </c>
      <c r="Y4541" s="6" t="str">
        <f t="shared" si="905"/>
        <v>marpower/power-tag/outlets-guest-cabin-3</v>
      </c>
      <c r="Z4541" s="103" t="str" cm="1">
        <f t="array" ref="Z4541">IF(COUNTIF(N4541,"spare"),"","$."&amp;_xlfn.REGEXEXTRACT(J4541,"^PT\d+[FQ]\d+_(.*)", 2))</f>
        <v>$.Power_Factor_Phase_A</v>
      </c>
      <c r="AA4541" s="12">
        <f t="shared" si="910"/>
        <v>17</v>
      </c>
      <c r="AB4541" s="6" t="s">
        <v>195</v>
      </c>
      <c r="AC4541" s="103">
        <v>3078</v>
      </c>
      <c r="AJ4541" s="80"/>
      <c r="AK4541" s="113" t="s">
        <v>1426</v>
      </c>
      <c r="AN4541" s="80"/>
      <c r="AO4541" s="80"/>
      <c r="AP4541" s="80"/>
      <c r="AQ4541" s="80"/>
      <c r="AR4541" s="127"/>
      <c r="AS4541" s="80"/>
      <c r="AT4541" s="7"/>
      <c r="AU4541" s="7"/>
      <c r="AV4541" s="165"/>
      <c r="AW4541" s="166"/>
      <c r="AX4541" s="137"/>
      <c r="AY4541" s="147"/>
      <c r="AZ4541" s="167"/>
      <c r="BA4541" s="167"/>
      <c r="BB4541" s="147" t="str">
        <f t="shared" si="909"/>
        <v/>
      </c>
      <c r="BC4541" s="168"/>
      <c r="BD4541" s="165"/>
      <c r="BE4541" s="165"/>
      <c r="BF4541" s="165"/>
      <c r="BG4541" s="165"/>
      <c r="BH4541" s="165"/>
      <c r="BI4541" s="165"/>
      <c r="BJ4541" s="165"/>
      <c r="BK4541" s="165"/>
      <c r="BL4541" s="165"/>
      <c r="BM4541" s="165"/>
      <c r="BN4541" s="165"/>
      <c r="BO4541" s="165"/>
      <c r="BP4541" s="165"/>
      <c r="BQ4541" s="165"/>
      <c r="BS4541" s="6"/>
      <c r="BT4541" s="11"/>
      <c r="BU4541" s="6"/>
      <c r="BV4541" s="6"/>
    </row>
    <row r="4542" spans="1:74" ht="15.75" x14ac:dyDescent="0.25">
      <c r="A4542" s="52" t="s">
        <v>1422</v>
      </c>
      <c r="B4542" s="56"/>
      <c r="C4542" s="7" t="s">
        <v>118</v>
      </c>
      <c r="D4542" s="7" t="s">
        <v>6560</v>
      </c>
      <c r="E4542" s="7"/>
      <c r="F4542" s="64"/>
      <c r="G4542" s="6"/>
      <c r="H4542" s="6"/>
      <c r="I4542" s="10" t="s">
        <v>110</v>
      </c>
      <c r="J4542" s="11" t="s">
        <v>4217</v>
      </c>
      <c r="K4542" s="194" t="s">
        <v>510</v>
      </c>
      <c r="L4542" s="176"/>
      <c r="M4542" s="176">
        <v>1000</v>
      </c>
      <c r="N4542" s="80" t="s">
        <v>6856</v>
      </c>
      <c r="O4542" s="162"/>
      <c r="P4542" s="80" t="s">
        <v>4607</v>
      </c>
      <c r="Q4542" s="80"/>
      <c r="R4542" s="80"/>
      <c r="S4542" s="163"/>
      <c r="T4542" s="213"/>
      <c r="U4542" s="162"/>
      <c r="V4542" s="164"/>
      <c r="W4542" s="12" t="str">
        <f t="shared" si="903"/>
        <v>Mqtt1</v>
      </c>
      <c r="X4542" s="196" t="s">
        <v>10695</v>
      </c>
      <c r="Y4542" s="6" t="str">
        <f t="shared" si="905"/>
        <v>marpower/power-tag/outlets-guest-cabin-3</v>
      </c>
      <c r="Z4542" s="103" t="str" cm="1">
        <f t="array" ref="Z4542">IF(COUNTIF(N4542,"spare"),"","$."&amp;_xlfn.REGEXEXTRACT(J4542,"^PT\d+[FQ]\d+_(.*)", 2))</f>
        <v>$.Power_Factor_Phase_B</v>
      </c>
      <c r="AA4542" s="12">
        <f t="shared" si="910"/>
        <v>17</v>
      </c>
      <c r="AB4542" s="6" t="s">
        <v>195</v>
      </c>
      <c r="AC4542" s="103">
        <v>3080</v>
      </c>
      <c r="AJ4542" s="80"/>
      <c r="AK4542" s="113" t="s">
        <v>1426</v>
      </c>
      <c r="AN4542" s="80"/>
      <c r="AO4542" s="80"/>
      <c r="AP4542" s="80"/>
      <c r="AQ4542" s="80"/>
      <c r="AR4542" s="127"/>
      <c r="AS4542" s="80"/>
      <c r="AT4542" s="7"/>
      <c r="AU4542" s="7"/>
      <c r="AV4542" s="165"/>
      <c r="AW4542" s="166"/>
      <c r="AX4542" s="137"/>
      <c r="AY4542" s="147"/>
      <c r="AZ4542" s="167"/>
      <c r="BA4542" s="167"/>
      <c r="BB4542" s="147" t="str">
        <f t="shared" si="909"/>
        <v/>
      </c>
      <c r="BC4542" s="168"/>
      <c r="BD4542" s="165"/>
      <c r="BE4542" s="165"/>
      <c r="BF4542" s="165"/>
      <c r="BG4542" s="165"/>
      <c r="BH4542" s="165"/>
      <c r="BI4542" s="165"/>
      <c r="BJ4542" s="165"/>
      <c r="BK4542" s="165"/>
      <c r="BL4542" s="165"/>
      <c r="BM4542" s="165"/>
      <c r="BN4542" s="165"/>
      <c r="BO4542" s="165"/>
      <c r="BP4542" s="165"/>
      <c r="BQ4542" s="165"/>
      <c r="BS4542" s="6"/>
      <c r="BT4542" s="11"/>
      <c r="BU4542" s="6"/>
      <c r="BV4542" s="6"/>
    </row>
    <row r="4543" spans="1:74" ht="15.75" x14ac:dyDescent="0.25">
      <c r="A4543" s="52" t="s">
        <v>1422</v>
      </c>
      <c r="B4543" s="56"/>
      <c r="C4543" s="7" t="s">
        <v>118</v>
      </c>
      <c r="D4543" s="7" t="s">
        <v>6560</v>
      </c>
      <c r="E4543" s="7"/>
      <c r="F4543" s="64"/>
      <c r="G4543" s="6"/>
      <c r="H4543" s="6"/>
      <c r="I4543" s="10" t="s">
        <v>110</v>
      </c>
      <c r="J4543" s="11" t="s">
        <v>4218</v>
      </c>
      <c r="K4543" s="194" t="s">
        <v>510</v>
      </c>
      <c r="L4543" s="176"/>
      <c r="M4543" s="176">
        <v>1000</v>
      </c>
      <c r="N4543" s="80" t="s">
        <v>6856</v>
      </c>
      <c r="O4543" s="162"/>
      <c r="P4543" s="80" t="s">
        <v>4608</v>
      </c>
      <c r="Q4543" s="80"/>
      <c r="R4543" s="80"/>
      <c r="S4543" s="163"/>
      <c r="T4543" s="213"/>
      <c r="U4543" s="162"/>
      <c r="V4543" s="164"/>
      <c r="W4543" s="12" t="str">
        <f t="shared" si="903"/>
        <v>Mqtt1</v>
      </c>
      <c r="X4543" s="196" t="s">
        <v>10695</v>
      </c>
      <c r="Y4543" s="6" t="str">
        <f t="shared" si="905"/>
        <v>marpower/power-tag/outlets-guest-cabin-3</v>
      </c>
      <c r="Z4543" s="103" t="str" cm="1">
        <f t="array" ref="Z4543">IF(COUNTIF(N4543,"spare"),"","$."&amp;_xlfn.REGEXEXTRACT(J4543,"^PT\d+[FQ]\d+_(.*)", 2))</f>
        <v>$.Power_Factor_Phase_C</v>
      </c>
      <c r="AA4543" s="12">
        <f t="shared" si="910"/>
        <v>17</v>
      </c>
      <c r="AB4543" s="6" t="s">
        <v>195</v>
      </c>
      <c r="AC4543" s="103">
        <v>3082</v>
      </c>
      <c r="AJ4543" s="80"/>
      <c r="AK4543" s="113" t="s">
        <v>1426</v>
      </c>
      <c r="AN4543" s="80"/>
      <c r="AO4543" s="80"/>
      <c r="AP4543" s="80"/>
      <c r="AQ4543" s="80"/>
      <c r="AR4543" s="127"/>
      <c r="AS4543" s="80"/>
      <c r="AT4543" s="7"/>
      <c r="AU4543" s="7"/>
      <c r="AV4543" s="165"/>
      <c r="AW4543" s="166"/>
      <c r="AX4543" s="137"/>
      <c r="AY4543" s="147"/>
      <c r="AZ4543" s="167"/>
      <c r="BA4543" s="167"/>
      <c r="BB4543" s="147" t="str">
        <f t="shared" si="909"/>
        <v/>
      </c>
      <c r="BC4543" s="168"/>
      <c r="BD4543" s="165"/>
      <c r="BE4543" s="165"/>
      <c r="BF4543" s="165"/>
      <c r="BG4543" s="165"/>
      <c r="BH4543" s="165"/>
      <c r="BI4543" s="165"/>
      <c r="BJ4543" s="165"/>
      <c r="BK4543" s="165"/>
      <c r="BL4543" s="165"/>
      <c r="BM4543" s="165"/>
      <c r="BN4543" s="165"/>
      <c r="BO4543" s="165"/>
      <c r="BP4543" s="165"/>
      <c r="BQ4543" s="165"/>
      <c r="BS4543" s="6"/>
      <c r="BT4543" s="11"/>
      <c r="BU4543" s="6"/>
      <c r="BV4543" s="6"/>
    </row>
    <row r="4544" spans="1:74" ht="15.75" x14ac:dyDescent="0.25">
      <c r="A4544" s="52" t="s">
        <v>1422</v>
      </c>
      <c r="B4544" s="56"/>
      <c r="C4544" s="7" t="s">
        <v>118</v>
      </c>
      <c r="D4544" s="7" t="s">
        <v>6560</v>
      </c>
      <c r="E4544" s="7"/>
      <c r="F4544" s="64"/>
      <c r="G4544" s="6"/>
      <c r="H4544" s="6"/>
      <c r="I4544" s="10" t="s">
        <v>110</v>
      </c>
      <c r="J4544" s="11" t="s">
        <v>4219</v>
      </c>
      <c r="K4544" s="194" t="s">
        <v>510</v>
      </c>
      <c r="L4544" s="176"/>
      <c r="M4544" s="176">
        <v>1000</v>
      </c>
      <c r="N4544" s="80" t="s">
        <v>6856</v>
      </c>
      <c r="O4544" s="162"/>
      <c r="P4544" s="80" t="s">
        <v>4609</v>
      </c>
      <c r="Q4544" s="80"/>
      <c r="R4544" s="80"/>
      <c r="S4544" s="163"/>
      <c r="T4544" s="213"/>
      <c r="U4544" s="162"/>
      <c r="V4544" s="164"/>
      <c r="W4544" s="12" t="str">
        <f t="shared" si="903"/>
        <v>Mqtt1</v>
      </c>
      <c r="X4544" s="196" t="s">
        <v>10695</v>
      </c>
      <c r="Y4544" s="6" t="str">
        <f t="shared" si="905"/>
        <v>marpower/power-tag/outlets-guest-cabin-3</v>
      </c>
      <c r="Z4544" s="103" t="str" cm="1">
        <f t="array" ref="Z4544">IF(COUNTIF(N4544,"spare"),"","$."&amp;_xlfn.REGEXEXTRACT(J4544,"^PT\d+[FQ]\d+_(.*)", 2))</f>
        <v>$.Total_Power_Factor</v>
      </c>
      <c r="AA4544" s="12">
        <f t="shared" si="910"/>
        <v>17</v>
      </c>
      <c r="AB4544" s="6" t="s">
        <v>195</v>
      </c>
      <c r="AC4544" s="103">
        <v>3084</v>
      </c>
      <c r="AJ4544" s="80"/>
      <c r="AK4544" s="113" t="s">
        <v>1426</v>
      </c>
      <c r="AN4544" s="80"/>
      <c r="AO4544" s="80"/>
      <c r="AP4544" s="80"/>
      <c r="AQ4544" s="80"/>
      <c r="AR4544" s="127"/>
      <c r="AS4544" s="80"/>
      <c r="AT4544" s="7"/>
      <c r="AU4544" s="7"/>
      <c r="AV4544" s="165"/>
      <c r="AW4544" s="166"/>
      <c r="AX4544" s="137"/>
      <c r="AY4544" s="147"/>
      <c r="AZ4544" s="167"/>
      <c r="BA4544" s="167"/>
      <c r="BB4544" s="147" t="str">
        <f t="shared" si="909"/>
        <v/>
      </c>
      <c r="BC4544" s="168"/>
      <c r="BD4544" s="165"/>
      <c r="BE4544" s="165"/>
      <c r="BF4544" s="165"/>
      <c r="BG4544" s="165"/>
      <c r="BH4544" s="165"/>
      <c r="BI4544" s="165"/>
      <c r="BJ4544" s="165"/>
      <c r="BK4544" s="165"/>
      <c r="BL4544" s="165"/>
      <c r="BM4544" s="165"/>
      <c r="BN4544" s="165"/>
      <c r="BO4544" s="165"/>
      <c r="BP4544" s="165"/>
      <c r="BQ4544" s="165"/>
      <c r="BS4544" s="6"/>
      <c r="BT4544" s="11"/>
      <c r="BU4544" s="6"/>
      <c r="BV4544" s="6"/>
    </row>
    <row r="4545" spans="1:74" ht="15.75" x14ac:dyDescent="0.25">
      <c r="A4545" s="52" t="s">
        <v>1422</v>
      </c>
      <c r="B4545" s="56"/>
      <c r="C4545" s="7" t="s">
        <v>118</v>
      </c>
      <c r="D4545" s="7" t="s">
        <v>6560</v>
      </c>
      <c r="E4545" s="7"/>
      <c r="F4545" s="64"/>
      <c r="G4545" s="6"/>
      <c r="H4545" s="6"/>
      <c r="I4545" s="10" t="s">
        <v>110</v>
      </c>
      <c r="J4545" s="11" t="s">
        <v>4220</v>
      </c>
      <c r="K4545" s="194" t="s">
        <v>510</v>
      </c>
      <c r="L4545" s="176"/>
      <c r="M4545" s="176">
        <v>1000</v>
      </c>
      <c r="N4545" s="80" t="s">
        <v>6856</v>
      </c>
      <c r="O4545" s="162"/>
      <c r="P4545" s="80" t="s">
        <v>4610</v>
      </c>
      <c r="Q4545" s="80"/>
      <c r="R4545" s="80"/>
      <c r="S4545" s="163"/>
      <c r="T4545" s="213"/>
      <c r="U4545" s="162"/>
      <c r="V4545" s="164"/>
      <c r="W4545" s="12" t="str">
        <f t="shared" si="903"/>
        <v>Mqtt1</v>
      </c>
      <c r="X4545" s="196" t="s">
        <v>10696</v>
      </c>
      <c r="Y4545" s="6" t="str">
        <f t="shared" si="905"/>
        <v>marpower/power-tag/outlets-owner-emp125</v>
      </c>
      <c r="Z4545" s="103" t="str" cm="1">
        <f t="array" ref="Z4545">IF(COUNTIF(N4545,"spare"),"","$."&amp;_xlfn.REGEXEXTRACT(J4545,"^PT\d+[FQ]\d+_(.*)", 2))</f>
        <v>$.RMS_Current_Phase_A</v>
      </c>
      <c r="AA4545" s="12">
        <f>AA4530+1</f>
        <v>18</v>
      </c>
      <c r="AB4545" s="6" t="s">
        <v>195</v>
      </c>
      <c r="AC4545" s="103">
        <v>3000</v>
      </c>
      <c r="AJ4545" s="80"/>
      <c r="AK4545" s="113" t="s">
        <v>1423</v>
      </c>
      <c r="AN4545" s="80"/>
      <c r="AO4545" s="80"/>
      <c r="AP4545" s="80"/>
      <c r="AQ4545" s="80"/>
      <c r="AR4545" s="127"/>
      <c r="AS4545" s="80"/>
      <c r="AT4545" s="7"/>
      <c r="AU4545" s="7"/>
      <c r="AV4545" s="165"/>
      <c r="AW4545" s="166"/>
      <c r="AX4545" s="137"/>
      <c r="AY4545" s="147"/>
      <c r="AZ4545" s="167"/>
      <c r="BA4545" s="167"/>
      <c r="BB4545" s="147" t="str">
        <f t="shared" ref="BB4545:BB4559" si="911">IF(ISNUMBER(AM4545),"1","")</f>
        <v/>
      </c>
      <c r="BC4545" s="168"/>
      <c r="BD4545" s="165"/>
      <c r="BE4545" s="165"/>
      <c r="BF4545" s="165"/>
      <c r="BG4545" s="165"/>
      <c r="BH4545" s="165"/>
      <c r="BI4545" s="165"/>
      <c r="BJ4545" s="165"/>
      <c r="BK4545" s="165"/>
      <c r="BL4545" s="165"/>
      <c r="BM4545" s="165"/>
      <c r="BN4545" s="165"/>
      <c r="BO4545" s="165"/>
      <c r="BP4545" s="165"/>
      <c r="BQ4545" s="165"/>
      <c r="BS4545" s="6"/>
      <c r="BT4545" s="11"/>
      <c r="BU4545" s="6"/>
      <c r="BV4545" s="6"/>
    </row>
    <row r="4546" spans="1:74" ht="15.75" x14ac:dyDescent="0.25">
      <c r="A4546" s="52" t="s">
        <v>1422</v>
      </c>
      <c r="B4546" s="56"/>
      <c r="C4546" s="7" t="s">
        <v>118</v>
      </c>
      <c r="D4546" s="7" t="s">
        <v>6560</v>
      </c>
      <c r="E4546" s="7"/>
      <c r="F4546" s="64"/>
      <c r="G4546" s="6"/>
      <c r="H4546" s="6"/>
      <c r="I4546" s="10" t="s">
        <v>110</v>
      </c>
      <c r="J4546" s="11" t="s">
        <v>4221</v>
      </c>
      <c r="K4546" s="194" t="s">
        <v>510</v>
      </c>
      <c r="L4546" s="176"/>
      <c r="M4546" s="176">
        <v>1000</v>
      </c>
      <c r="N4546" s="80" t="s">
        <v>6856</v>
      </c>
      <c r="O4546" s="162"/>
      <c r="P4546" s="80" t="s">
        <v>4611</v>
      </c>
      <c r="Q4546" s="80"/>
      <c r="R4546" s="80"/>
      <c r="S4546" s="163"/>
      <c r="T4546" s="213"/>
      <c r="U4546" s="162"/>
      <c r="V4546" s="164"/>
      <c r="W4546" s="12" t="str">
        <f t="shared" ref="W4546:W4609" si="912">IF(COUNTIF(N4546,"spare"),"","Mqtt1")</f>
        <v>Mqtt1</v>
      </c>
      <c r="X4546" s="196" t="s">
        <v>10696</v>
      </c>
      <c r="Y4546" s="6" t="str">
        <f t="shared" si="905"/>
        <v>marpower/power-tag/outlets-owner-emp125</v>
      </c>
      <c r="Z4546" s="103" t="str" cm="1">
        <f t="array" ref="Z4546">IF(COUNTIF(N4546,"spare"),"","$."&amp;_xlfn.REGEXEXTRACT(J4546,"^PT\d+[FQ]\d+_(.*)", 2))</f>
        <v>$.RMS_Current_Phase_B</v>
      </c>
      <c r="AA4546" s="12">
        <f t="shared" si="910"/>
        <v>18</v>
      </c>
      <c r="AB4546" s="6" t="s">
        <v>195</v>
      </c>
      <c r="AC4546" s="103">
        <v>3002</v>
      </c>
      <c r="AJ4546" s="80"/>
      <c r="AK4546" s="113" t="s">
        <v>1423</v>
      </c>
      <c r="AN4546" s="80"/>
      <c r="AO4546" s="80"/>
      <c r="AP4546" s="80"/>
      <c r="AQ4546" s="80"/>
      <c r="AR4546" s="127"/>
      <c r="AS4546" s="80"/>
      <c r="AT4546" s="7"/>
      <c r="AU4546" s="7"/>
      <c r="AV4546" s="165"/>
      <c r="AW4546" s="166"/>
      <c r="AX4546" s="137"/>
      <c r="AY4546" s="147"/>
      <c r="AZ4546" s="167"/>
      <c r="BA4546" s="167"/>
      <c r="BB4546" s="147" t="str">
        <f t="shared" si="911"/>
        <v/>
      </c>
      <c r="BC4546" s="168"/>
      <c r="BD4546" s="165"/>
      <c r="BE4546" s="165"/>
      <c r="BF4546" s="165"/>
      <c r="BG4546" s="165"/>
      <c r="BH4546" s="165"/>
      <c r="BI4546" s="165"/>
      <c r="BJ4546" s="165"/>
      <c r="BK4546" s="165"/>
      <c r="BL4546" s="165"/>
      <c r="BM4546" s="165"/>
      <c r="BN4546" s="165"/>
      <c r="BO4546" s="165"/>
      <c r="BP4546" s="165"/>
      <c r="BQ4546" s="165"/>
      <c r="BS4546" s="6"/>
      <c r="BT4546" s="11"/>
      <c r="BU4546" s="6"/>
      <c r="BV4546" s="6"/>
    </row>
    <row r="4547" spans="1:74" ht="15.75" x14ac:dyDescent="0.25">
      <c r="A4547" s="52" t="s">
        <v>1422</v>
      </c>
      <c r="B4547" s="56"/>
      <c r="C4547" s="7" t="s">
        <v>118</v>
      </c>
      <c r="D4547" s="7" t="s">
        <v>6560</v>
      </c>
      <c r="E4547" s="7"/>
      <c r="F4547" s="64"/>
      <c r="G4547" s="6"/>
      <c r="H4547" s="6"/>
      <c r="I4547" s="10" t="s">
        <v>110</v>
      </c>
      <c r="J4547" s="11" t="s">
        <v>4222</v>
      </c>
      <c r="K4547" s="194" t="s">
        <v>510</v>
      </c>
      <c r="L4547" s="176"/>
      <c r="M4547" s="176">
        <v>1000</v>
      </c>
      <c r="N4547" s="80" t="s">
        <v>6856</v>
      </c>
      <c r="O4547" s="162"/>
      <c r="P4547" s="80" t="s">
        <v>4612</v>
      </c>
      <c r="Q4547" s="80"/>
      <c r="R4547" s="80"/>
      <c r="S4547" s="163"/>
      <c r="T4547" s="213"/>
      <c r="U4547" s="162"/>
      <c r="V4547" s="164"/>
      <c r="W4547" s="12" t="str">
        <f t="shared" si="912"/>
        <v>Mqtt1</v>
      </c>
      <c r="X4547" s="196" t="s">
        <v>10696</v>
      </c>
      <c r="Y4547" s="6" t="str">
        <f t="shared" si="905"/>
        <v>marpower/power-tag/outlets-owner-emp125</v>
      </c>
      <c r="Z4547" s="103" t="str" cm="1">
        <f t="array" ref="Z4547">IF(COUNTIF(N4547,"spare"),"","$."&amp;_xlfn.REGEXEXTRACT(J4547,"^PT\d+[FQ]\d+_(.*)", 2))</f>
        <v>$.RMS_Current_Phase_C</v>
      </c>
      <c r="AA4547" s="12">
        <f t="shared" si="910"/>
        <v>18</v>
      </c>
      <c r="AB4547" s="6" t="s">
        <v>195</v>
      </c>
      <c r="AC4547" s="103">
        <v>3004</v>
      </c>
      <c r="AJ4547" s="80"/>
      <c r="AK4547" s="113" t="s">
        <v>1423</v>
      </c>
      <c r="AN4547" s="80"/>
      <c r="AO4547" s="80"/>
      <c r="AP4547" s="80"/>
      <c r="AQ4547" s="80"/>
      <c r="AR4547" s="127"/>
      <c r="AS4547" s="80"/>
      <c r="AT4547" s="7"/>
      <c r="AU4547" s="7"/>
      <c r="AV4547" s="165"/>
      <c r="AW4547" s="166"/>
      <c r="AX4547" s="137"/>
      <c r="AY4547" s="147"/>
      <c r="AZ4547" s="167"/>
      <c r="BA4547" s="167"/>
      <c r="BB4547" s="147" t="str">
        <f t="shared" si="911"/>
        <v/>
      </c>
      <c r="BC4547" s="168"/>
      <c r="BD4547" s="165"/>
      <c r="BE4547" s="165"/>
      <c r="BF4547" s="165"/>
      <c r="BG4547" s="165"/>
      <c r="BH4547" s="165"/>
      <c r="BI4547" s="165"/>
      <c r="BJ4547" s="165"/>
      <c r="BK4547" s="165"/>
      <c r="BL4547" s="165"/>
      <c r="BM4547" s="165"/>
      <c r="BN4547" s="165"/>
      <c r="BO4547" s="165"/>
      <c r="BP4547" s="165"/>
      <c r="BQ4547" s="165"/>
      <c r="BS4547" s="6"/>
      <c r="BT4547" s="11"/>
      <c r="BU4547" s="6"/>
      <c r="BV4547" s="6"/>
    </row>
    <row r="4548" spans="1:74" ht="15.75" x14ac:dyDescent="0.25">
      <c r="A4548" s="52" t="s">
        <v>1422</v>
      </c>
      <c r="B4548" s="56"/>
      <c r="C4548" s="7" t="s">
        <v>118</v>
      </c>
      <c r="D4548" s="7" t="s">
        <v>6560</v>
      </c>
      <c r="E4548" s="7"/>
      <c r="F4548" s="64"/>
      <c r="G4548" s="6"/>
      <c r="H4548" s="6"/>
      <c r="I4548" s="10" t="s">
        <v>110</v>
      </c>
      <c r="J4548" s="11" t="s">
        <v>4223</v>
      </c>
      <c r="K4548" s="194" t="s">
        <v>510</v>
      </c>
      <c r="L4548" s="176"/>
      <c r="M4548" s="176">
        <v>1000</v>
      </c>
      <c r="N4548" s="80" t="s">
        <v>6856</v>
      </c>
      <c r="O4548" s="162"/>
      <c r="P4548" s="80" t="s">
        <v>4613</v>
      </c>
      <c r="Q4548" s="80"/>
      <c r="R4548" s="80"/>
      <c r="S4548" s="163"/>
      <c r="T4548" s="213"/>
      <c r="U4548" s="162"/>
      <c r="V4548" s="164"/>
      <c r="W4548" s="12" t="str">
        <f t="shared" si="912"/>
        <v>Mqtt1</v>
      </c>
      <c r="X4548" s="196" t="s">
        <v>10696</v>
      </c>
      <c r="Y4548" s="6" t="str">
        <f t="shared" si="905"/>
        <v>marpower/power-tag/outlets-owner-emp125</v>
      </c>
      <c r="Z4548" s="103" t="str" cm="1">
        <f t="array" ref="Z4548">IF(COUNTIF(N4548,"spare"),"","$."&amp;_xlfn.REGEXEXTRACT(J4548,"^PT\d+[FQ]\d+_(.*)", 2))</f>
        <v>$.RMS_Current_Phase_Neut</v>
      </c>
      <c r="AA4548" s="12">
        <f t="shared" si="910"/>
        <v>18</v>
      </c>
      <c r="AB4548" s="6" t="s">
        <v>195</v>
      </c>
      <c r="AC4548" s="103">
        <v>3006</v>
      </c>
      <c r="AJ4548" s="80"/>
      <c r="AK4548" s="113" t="s">
        <v>1423</v>
      </c>
      <c r="AN4548" s="80"/>
      <c r="AO4548" s="80"/>
      <c r="AP4548" s="80"/>
      <c r="AQ4548" s="80"/>
      <c r="AR4548" s="127"/>
      <c r="AS4548" s="80"/>
      <c r="AT4548" s="7"/>
      <c r="AU4548" s="7"/>
      <c r="AV4548" s="165"/>
      <c r="AW4548" s="166"/>
      <c r="AX4548" s="137"/>
      <c r="AY4548" s="147"/>
      <c r="AZ4548" s="167"/>
      <c r="BA4548" s="167"/>
      <c r="BB4548" s="147" t="str">
        <f t="shared" si="911"/>
        <v/>
      </c>
      <c r="BC4548" s="168"/>
      <c r="BD4548" s="165"/>
      <c r="BE4548" s="165"/>
      <c r="BF4548" s="165"/>
      <c r="BG4548" s="165"/>
      <c r="BH4548" s="165"/>
      <c r="BI4548" s="165"/>
      <c r="BJ4548" s="165"/>
      <c r="BK4548" s="165"/>
      <c r="BL4548" s="165"/>
      <c r="BM4548" s="165"/>
      <c r="BN4548" s="165"/>
      <c r="BO4548" s="165"/>
      <c r="BP4548" s="165"/>
      <c r="BQ4548" s="165"/>
      <c r="BS4548" s="6"/>
      <c r="BT4548" s="11"/>
      <c r="BU4548" s="6"/>
      <c r="BV4548" s="6"/>
    </row>
    <row r="4549" spans="1:74" ht="15.75" x14ac:dyDescent="0.25">
      <c r="A4549" s="52" t="s">
        <v>1422</v>
      </c>
      <c r="B4549" s="56"/>
      <c r="C4549" s="7" t="s">
        <v>118</v>
      </c>
      <c r="D4549" s="7" t="s">
        <v>6560</v>
      </c>
      <c r="E4549" s="7"/>
      <c r="F4549" s="64"/>
      <c r="G4549" s="6"/>
      <c r="H4549" s="6"/>
      <c r="I4549" s="10" t="s">
        <v>110</v>
      </c>
      <c r="J4549" s="11" t="s">
        <v>8393</v>
      </c>
      <c r="K4549" s="194" t="s">
        <v>510</v>
      </c>
      <c r="L4549" s="176"/>
      <c r="M4549" s="176">
        <v>1000</v>
      </c>
      <c r="N4549" s="80" t="s">
        <v>6856</v>
      </c>
      <c r="O4549" s="162"/>
      <c r="P4549" s="80" t="s">
        <v>4614</v>
      </c>
      <c r="Q4549" s="80"/>
      <c r="R4549" s="80"/>
      <c r="S4549" s="163"/>
      <c r="T4549" s="213"/>
      <c r="U4549" s="162"/>
      <c r="V4549" s="164"/>
      <c r="W4549" s="12" t="str">
        <f t="shared" si="912"/>
        <v>Mqtt1</v>
      </c>
      <c r="X4549" s="196" t="s">
        <v>10696</v>
      </c>
      <c r="Y4549" s="6" t="str">
        <f t="shared" si="905"/>
        <v>marpower/power-tag/outlets-owner-emp125</v>
      </c>
      <c r="Z4549" s="103" t="str" cm="1">
        <f t="array" ref="Z4549">IF(COUNTIF(N4549,"spare"),"","$."&amp;_xlfn.REGEXEXTRACT(J4549,"^PT\d+[FQ]\d+_(.*)", 2))</f>
        <v>$.RMS_Voltage_A_N</v>
      </c>
      <c r="AA4549" s="12">
        <f t="shared" si="910"/>
        <v>18</v>
      </c>
      <c r="AB4549" s="6" t="s">
        <v>195</v>
      </c>
      <c r="AC4549" s="103">
        <v>3028</v>
      </c>
      <c r="AJ4549" s="80"/>
      <c r="AK4549" s="113" t="s">
        <v>1424</v>
      </c>
      <c r="AN4549" s="80"/>
      <c r="AO4549" s="80"/>
      <c r="AP4549" s="80"/>
      <c r="AQ4549" s="80"/>
      <c r="AR4549" s="127"/>
      <c r="AS4549" s="80"/>
      <c r="AT4549" s="7"/>
      <c r="AU4549" s="7"/>
      <c r="AV4549" s="165"/>
      <c r="AW4549" s="166"/>
      <c r="AX4549" s="137"/>
      <c r="AY4549" s="147"/>
      <c r="AZ4549" s="167"/>
      <c r="BA4549" s="167"/>
      <c r="BB4549" s="147" t="str">
        <f t="shared" si="911"/>
        <v/>
      </c>
      <c r="BC4549" s="168"/>
      <c r="BD4549" s="165"/>
      <c r="BE4549" s="165"/>
      <c r="BF4549" s="165"/>
      <c r="BG4549" s="165"/>
      <c r="BH4549" s="165"/>
      <c r="BI4549" s="165"/>
      <c r="BJ4549" s="165"/>
      <c r="BK4549" s="165"/>
      <c r="BL4549" s="165"/>
      <c r="BM4549" s="165"/>
      <c r="BN4549" s="165"/>
      <c r="BO4549" s="165"/>
      <c r="BP4549" s="165"/>
      <c r="BQ4549" s="165"/>
      <c r="BS4549" s="6"/>
      <c r="BT4549" s="11"/>
      <c r="BU4549" s="6"/>
      <c r="BV4549" s="6"/>
    </row>
    <row r="4550" spans="1:74" ht="15.75" x14ac:dyDescent="0.25">
      <c r="A4550" s="52" t="s">
        <v>1422</v>
      </c>
      <c r="B4550" s="56"/>
      <c r="C4550" s="7" t="s">
        <v>118</v>
      </c>
      <c r="D4550" s="7" t="s">
        <v>6560</v>
      </c>
      <c r="E4550" s="7"/>
      <c r="F4550" s="64"/>
      <c r="G4550" s="6"/>
      <c r="H4550" s="6"/>
      <c r="I4550" s="10" t="s">
        <v>110</v>
      </c>
      <c r="J4550" s="11" t="s">
        <v>8570</v>
      </c>
      <c r="K4550" s="194" t="s">
        <v>510</v>
      </c>
      <c r="L4550" s="176"/>
      <c r="M4550" s="176">
        <v>1000</v>
      </c>
      <c r="N4550" s="80" t="s">
        <v>6856</v>
      </c>
      <c r="O4550" s="162"/>
      <c r="P4550" s="80" t="s">
        <v>4615</v>
      </c>
      <c r="Q4550" s="80"/>
      <c r="R4550" s="80"/>
      <c r="S4550" s="163"/>
      <c r="T4550" s="213"/>
      <c r="U4550" s="162"/>
      <c r="V4550" s="164"/>
      <c r="W4550" s="12" t="str">
        <f t="shared" si="912"/>
        <v>Mqtt1</v>
      </c>
      <c r="X4550" s="196" t="s">
        <v>10696</v>
      </c>
      <c r="Y4550" s="6" t="str">
        <f t="shared" si="905"/>
        <v>marpower/power-tag/outlets-owner-emp125</v>
      </c>
      <c r="Z4550" s="103" t="str" cm="1">
        <f t="array" ref="Z4550">IF(COUNTIF(N4550,"spare"),"","$."&amp;_xlfn.REGEXEXTRACT(J4550,"^PT\d+[FQ]\d+_(.*)", 2))</f>
        <v>$.RMS_Voltage_B_N</v>
      </c>
      <c r="AA4550" s="12">
        <f t="shared" si="910"/>
        <v>18</v>
      </c>
      <c r="AB4550" s="6" t="s">
        <v>195</v>
      </c>
      <c r="AC4550" s="103">
        <v>3030</v>
      </c>
      <c r="AJ4550" s="80"/>
      <c r="AK4550" s="113" t="s">
        <v>1424</v>
      </c>
      <c r="AN4550" s="80"/>
      <c r="AO4550" s="80"/>
      <c r="AP4550" s="80"/>
      <c r="AQ4550" s="80"/>
      <c r="AR4550" s="127"/>
      <c r="AS4550" s="80"/>
      <c r="AT4550" s="7"/>
      <c r="AU4550" s="7"/>
      <c r="AV4550" s="165"/>
      <c r="AW4550" s="166"/>
      <c r="AX4550" s="137"/>
      <c r="AY4550" s="147"/>
      <c r="AZ4550" s="167"/>
      <c r="BA4550" s="167"/>
      <c r="BB4550" s="147" t="str">
        <f t="shared" si="911"/>
        <v/>
      </c>
      <c r="BC4550" s="168"/>
      <c r="BD4550" s="165"/>
      <c r="BE4550" s="165"/>
      <c r="BF4550" s="165"/>
      <c r="BG4550" s="165"/>
      <c r="BH4550" s="165"/>
      <c r="BI4550" s="165"/>
      <c r="BJ4550" s="165"/>
      <c r="BK4550" s="165"/>
      <c r="BL4550" s="165"/>
      <c r="BM4550" s="165"/>
      <c r="BN4550" s="165"/>
      <c r="BO4550" s="165"/>
      <c r="BP4550" s="165"/>
      <c r="BQ4550" s="165"/>
      <c r="BS4550" s="6"/>
      <c r="BT4550" s="11"/>
      <c r="BU4550" s="6"/>
      <c r="BV4550" s="6"/>
    </row>
    <row r="4551" spans="1:74" ht="15.75" x14ac:dyDescent="0.25">
      <c r="A4551" s="52" t="s">
        <v>1422</v>
      </c>
      <c r="B4551" s="56"/>
      <c r="C4551" s="7" t="s">
        <v>118</v>
      </c>
      <c r="D4551" s="7" t="s">
        <v>6560</v>
      </c>
      <c r="E4551" s="7"/>
      <c r="F4551" s="64"/>
      <c r="G4551" s="6"/>
      <c r="H4551" s="6"/>
      <c r="I4551" s="10" t="s">
        <v>110</v>
      </c>
      <c r="J4551" s="11" t="s">
        <v>8747</v>
      </c>
      <c r="K4551" s="194" t="s">
        <v>510</v>
      </c>
      <c r="L4551" s="176"/>
      <c r="M4551" s="176">
        <v>1000</v>
      </c>
      <c r="N4551" s="80" t="s">
        <v>6856</v>
      </c>
      <c r="O4551" s="162"/>
      <c r="P4551" s="80" t="s">
        <v>4616</v>
      </c>
      <c r="Q4551" s="80"/>
      <c r="R4551" s="80"/>
      <c r="S4551" s="163"/>
      <c r="T4551" s="213"/>
      <c r="U4551" s="162"/>
      <c r="V4551" s="164"/>
      <c r="W4551" s="12" t="str">
        <f t="shared" si="912"/>
        <v>Mqtt1</v>
      </c>
      <c r="X4551" s="196" t="s">
        <v>10696</v>
      </c>
      <c r="Y4551" s="6" t="str">
        <f t="shared" si="905"/>
        <v>marpower/power-tag/outlets-owner-emp125</v>
      </c>
      <c r="Z4551" s="103" t="str" cm="1">
        <f t="array" ref="Z4551">IF(COUNTIF(N4551,"spare"),"","$."&amp;_xlfn.REGEXEXTRACT(J4551,"^PT\d+[FQ]\d+_(.*)", 2))</f>
        <v>$.RMS_Voltage_C_N</v>
      </c>
      <c r="AA4551" s="12">
        <f t="shared" si="910"/>
        <v>18</v>
      </c>
      <c r="AB4551" s="6" t="s">
        <v>195</v>
      </c>
      <c r="AC4551" s="103">
        <v>3032</v>
      </c>
      <c r="AJ4551" s="80"/>
      <c r="AK4551" s="113" t="s">
        <v>1424</v>
      </c>
      <c r="AN4551" s="80"/>
      <c r="AO4551" s="80"/>
      <c r="AP4551" s="80"/>
      <c r="AQ4551" s="80"/>
      <c r="AR4551" s="127"/>
      <c r="AS4551" s="80"/>
      <c r="AT4551" s="7"/>
      <c r="AU4551" s="7"/>
      <c r="AV4551" s="165"/>
      <c r="AW4551" s="166"/>
      <c r="AX4551" s="137"/>
      <c r="AY4551" s="147"/>
      <c r="AZ4551" s="167"/>
      <c r="BA4551" s="167"/>
      <c r="BB4551" s="147" t="str">
        <f t="shared" si="911"/>
        <v/>
      </c>
      <c r="BC4551" s="168"/>
      <c r="BD4551" s="165"/>
      <c r="BE4551" s="165"/>
      <c r="BF4551" s="165"/>
      <c r="BG4551" s="165"/>
      <c r="BH4551" s="165"/>
      <c r="BI4551" s="165"/>
      <c r="BJ4551" s="165"/>
      <c r="BK4551" s="165"/>
      <c r="BL4551" s="165"/>
      <c r="BM4551" s="165"/>
      <c r="BN4551" s="165"/>
      <c r="BO4551" s="165"/>
      <c r="BP4551" s="165"/>
      <c r="BQ4551" s="165"/>
      <c r="BS4551" s="6"/>
      <c r="BT4551" s="11"/>
      <c r="BU4551" s="6"/>
      <c r="BV4551" s="6"/>
    </row>
    <row r="4552" spans="1:74" ht="15.75" x14ac:dyDescent="0.25">
      <c r="A4552" s="52" t="s">
        <v>1422</v>
      </c>
      <c r="B4552" s="56"/>
      <c r="C4552" s="7" t="s">
        <v>118</v>
      </c>
      <c r="D4552" s="7" t="s">
        <v>6560</v>
      </c>
      <c r="E4552" s="7"/>
      <c r="F4552" s="64"/>
      <c r="G4552" s="6"/>
      <c r="H4552" s="6"/>
      <c r="I4552" s="10" t="s">
        <v>110</v>
      </c>
      <c r="J4552" s="11" t="s">
        <v>4224</v>
      </c>
      <c r="K4552" s="194" t="s">
        <v>510</v>
      </c>
      <c r="L4552" s="176"/>
      <c r="M4552" s="176">
        <v>1000</v>
      </c>
      <c r="N4552" s="80" t="s">
        <v>6856</v>
      </c>
      <c r="O4552" s="162"/>
      <c r="P4552" s="80" t="s">
        <v>4617</v>
      </c>
      <c r="Q4552" s="80"/>
      <c r="R4552" s="80"/>
      <c r="S4552" s="163"/>
      <c r="T4552" s="213"/>
      <c r="U4552" s="162"/>
      <c r="V4552" s="164"/>
      <c r="W4552" s="12" t="str">
        <f t="shared" si="912"/>
        <v>Mqtt1</v>
      </c>
      <c r="X4552" s="196" t="s">
        <v>10696</v>
      </c>
      <c r="Y4552" s="6" t="str">
        <f t="shared" si="905"/>
        <v>marpower/power-tag/outlets-owner-emp125</v>
      </c>
      <c r="Z4552" s="103" t="str" cm="1">
        <f t="array" ref="Z4552">IF(COUNTIF(N4552,"spare"),"","$."&amp;_xlfn.REGEXEXTRACT(J4552,"^PT\d+[FQ]\d+_(.*)", 2))</f>
        <v>$.Active_Power_Phase_A</v>
      </c>
      <c r="AA4552" s="12">
        <f t="shared" si="910"/>
        <v>18</v>
      </c>
      <c r="AB4552" s="6" t="s">
        <v>195</v>
      </c>
      <c r="AC4552" s="103">
        <v>3054</v>
      </c>
      <c r="AJ4552" s="80"/>
      <c r="AK4552" s="113" t="s">
        <v>1425</v>
      </c>
      <c r="AN4552" s="80"/>
      <c r="AO4552" s="80"/>
      <c r="AP4552" s="80"/>
      <c r="AQ4552" s="80"/>
      <c r="AR4552" s="127"/>
      <c r="AS4552" s="80"/>
      <c r="AT4552" s="7"/>
      <c r="AU4552" s="7"/>
      <c r="AV4552" s="165"/>
      <c r="AW4552" s="166"/>
      <c r="AX4552" s="137"/>
      <c r="AY4552" s="147"/>
      <c r="AZ4552" s="167"/>
      <c r="BA4552" s="167"/>
      <c r="BB4552" s="147" t="str">
        <f t="shared" si="911"/>
        <v/>
      </c>
      <c r="BC4552" s="168"/>
      <c r="BD4552" s="165"/>
      <c r="BE4552" s="165"/>
      <c r="BF4552" s="165"/>
      <c r="BG4552" s="165"/>
      <c r="BH4552" s="165"/>
      <c r="BI4552" s="165"/>
      <c r="BJ4552" s="165"/>
      <c r="BK4552" s="165"/>
      <c r="BL4552" s="165"/>
      <c r="BM4552" s="165"/>
      <c r="BN4552" s="165"/>
      <c r="BO4552" s="165"/>
      <c r="BP4552" s="165"/>
      <c r="BQ4552" s="165"/>
      <c r="BS4552" s="6"/>
      <c r="BT4552" s="11"/>
      <c r="BU4552" s="6"/>
      <c r="BV4552" s="6"/>
    </row>
    <row r="4553" spans="1:74" ht="15.75" x14ac:dyDescent="0.25">
      <c r="A4553" s="52" t="s">
        <v>1422</v>
      </c>
      <c r="B4553" s="56"/>
      <c r="C4553" s="7" t="s">
        <v>118</v>
      </c>
      <c r="D4553" s="7" t="s">
        <v>6560</v>
      </c>
      <c r="E4553" s="7"/>
      <c r="F4553" s="64"/>
      <c r="G4553" s="6"/>
      <c r="H4553" s="6"/>
      <c r="I4553" s="10" t="s">
        <v>110</v>
      </c>
      <c r="J4553" s="11" t="s">
        <v>4225</v>
      </c>
      <c r="K4553" s="194" t="s">
        <v>510</v>
      </c>
      <c r="L4553" s="176"/>
      <c r="M4553" s="176">
        <v>1000</v>
      </c>
      <c r="N4553" s="80" t="s">
        <v>6856</v>
      </c>
      <c r="O4553" s="162"/>
      <c r="P4553" s="80" t="s">
        <v>4618</v>
      </c>
      <c r="Q4553" s="80"/>
      <c r="R4553" s="80"/>
      <c r="S4553" s="163"/>
      <c r="T4553" s="213"/>
      <c r="U4553" s="162"/>
      <c r="V4553" s="164"/>
      <c r="W4553" s="12" t="str">
        <f t="shared" si="912"/>
        <v>Mqtt1</v>
      </c>
      <c r="X4553" s="196" t="s">
        <v>10696</v>
      </c>
      <c r="Y4553" s="6" t="str">
        <f t="shared" si="905"/>
        <v>marpower/power-tag/outlets-owner-emp125</v>
      </c>
      <c r="Z4553" s="103" t="str" cm="1">
        <f t="array" ref="Z4553">IF(COUNTIF(N4553,"spare"),"","$."&amp;_xlfn.REGEXEXTRACT(J4553,"^PT\d+[FQ]\d+_(.*)", 2))</f>
        <v>$.Active_Power_Phase_B</v>
      </c>
      <c r="AA4553" s="12">
        <f t="shared" si="910"/>
        <v>18</v>
      </c>
      <c r="AB4553" s="6" t="s">
        <v>195</v>
      </c>
      <c r="AC4553" s="103">
        <v>3056</v>
      </c>
      <c r="AJ4553" s="80"/>
      <c r="AK4553" s="113" t="s">
        <v>1425</v>
      </c>
      <c r="AN4553" s="80"/>
      <c r="AO4553" s="80"/>
      <c r="AP4553" s="80"/>
      <c r="AQ4553" s="80"/>
      <c r="AR4553" s="127"/>
      <c r="AS4553" s="80"/>
      <c r="AT4553" s="7"/>
      <c r="AU4553" s="7"/>
      <c r="AV4553" s="165"/>
      <c r="AW4553" s="166"/>
      <c r="AX4553" s="137"/>
      <c r="AY4553" s="147"/>
      <c r="AZ4553" s="167"/>
      <c r="BA4553" s="167"/>
      <c r="BB4553" s="147" t="str">
        <f t="shared" si="911"/>
        <v/>
      </c>
      <c r="BC4553" s="168"/>
      <c r="BD4553" s="165"/>
      <c r="BE4553" s="165"/>
      <c r="BF4553" s="165"/>
      <c r="BG4553" s="165"/>
      <c r="BH4553" s="165"/>
      <c r="BI4553" s="165"/>
      <c r="BJ4553" s="165"/>
      <c r="BK4553" s="165"/>
      <c r="BL4553" s="165"/>
      <c r="BM4553" s="165"/>
      <c r="BN4553" s="165"/>
      <c r="BO4553" s="165"/>
      <c r="BP4553" s="165"/>
      <c r="BQ4553" s="165"/>
      <c r="BS4553" s="6"/>
      <c r="BT4553" s="11"/>
      <c r="BU4553" s="6"/>
      <c r="BV4553" s="6"/>
    </row>
    <row r="4554" spans="1:74" ht="15.75" x14ac:dyDescent="0.25">
      <c r="A4554" s="52" t="s">
        <v>1422</v>
      </c>
      <c r="B4554" s="56"/>
      <c r="C4554" s="7" t="s">
        <v>118</v>
      </c>
      <c r="D4554" s="7" t="s">
        <v>6560</v>
      </c>
      <c r="E4554" s="7"/>
      <c r="F4554" s="64"/>
      <c r="G4554" s="6"/>
      <c r="H4554" s="6"/>
      <c r="I4554" s="10" t="s">
        <v>110</v>
      </c>
      <c r="J4554" s="11" t="s">
        <v>4226</v>
      </c>
      <c r="K4554" s="194" t="s">
        <v>510</v>
      </c>
      <c r="L4554" s="176"/>
      <c r="M4554" s="176">
        <v>1000</v>
      </c>
      <c r="N4554" s="80" t="s">
        <v>6856</v>
      </c>
      <c r="O4554" s="162"/>
      <c r="P4554" s="80" t="s">
        <v>4619</v>
      </c>
      <c r="Q4554" s="80"/>
      <c r="R4554" s="80"/>
      <c r="S4554" s="163"/>
      <c r="T4554" s="213"/>
      <c r="U4554" s="162"/>
      <c r="V4554" s="164"/>
      <c r="W4554" s="12" t="str">
        <f t="shared" si="912"/>
        <v>Mqtt1</v>
      </c>
      <c r="X4554" s="196" t="s">
        <v>10696</v>
      </c>
      <c r="Y4554" s="6" t="str">
        <f t="shared" si="905"/>
        <v>marpower/power-tag/outlets-owner-emp125</v>
      </c>
      <c r="Z4554" s="103" t="str" cm="1">
        <f t="array" ref="Z4554">IF(COUNTIF(N4554,"spare"),"","$."&amp;_xlfn.REGEXEXTRACT(J4554,"^PT\d+[FQ]\d+_(.*)", 2))</f>
        <v>$.Active_Power_Phase_C</v>
      </c>
      <c r="AA4554" s="12">
        <f t="shared" si="910"/>
        <v>18</v>
      </c>
      <c r="AB4554" s="6" t="s">
        <v>195</v>
      </c>
      <c r="AC4554" s="103">
        <v>3058</v>
      </c>
      <c r="AJ4554" s="80"/>
      <c r="AK4554" s="113" t="s">
        <v>1425</v>
      </c>
      <c r="AN4554" s="80"/>
      <c r="AO4554" s="80"/>
      <c r="AP4554" s="80"/>
      <c r="AQ4554" s="80"/>
      <c r="AR4554" s="127"/>
      <c r="AS4554" s="80"/>
      <c r="AT4554" s="7"/>
      <c r="AU4554" s="7"/>
      <c r="AV4554" s="165"/>
      <c r="AW4554" s="166"/>
      <c r="AX4554" s="137"/>
      <c r="AY4554" s="147"/>
      <c r="AZ4554" s="167"/>
      <c r="BA4554" s="167"/>
      <c r="BB4554" s="147" t="str">
        <f t="shared" si="911"/>
        <v/>
      </c>
      <c r="BC4554" s="168"/>
      <c r="BD4554" s="165"/>
      <c r="BE4554" s="165"/>
      <c r="BF4554" s="165"/>
      <c r="BG4554" s="165"/>
      <c r="BH4554" s="165"/>
      <c r="BI4554" s="165"/>
      <c r="BJ4554" s="165"/>
      <c r="BK4554" s="165"/>
      <c r="BL4554" s="165"/>
      <c r="BM4554" s="165"/>
      <c r="BN4554" s="165"/>
      <c r="BO4554" s="165"/>
      <c r="BP4554" s="165"/>
      <c r="BQ4554" s="165"/>
      <c r="BS4554" s="6"/>
      <c r="BT4554" s="11"/>
      <c r="BU4554" s="6"/>
      <c r="BV4554" s="6"/>
    </row>
    <row r="4555" spans="1:74" ht="15.75" x14ac:dyDescent="0.25">
      <c r="A4555" s="52" t="s">
        <v>1422</v>
      </c>
      <c r="B4555" s="56"/>
      <c r="C4555" s="7" t="s">
        <v>118</v>
      </c>
      <c r="D4555" s="7" t="s">
        <v>6560</v>
      </c>
      <c r="E4555" s="7"/>
      <c r="F4555" s="64"/>
      <c r="G4555" s="6"/>
      <c r="H4555" s="6"/>
      <c r="I4555" s="10" t="s">
        <v>110</v>
      </c>
      <c r="J4555" s="11" t="s">
        <v>4227</v>
      </c>
      <c r="K4555" s="194" t="s">
        <v>510</v>
      </c>
      <c r="L4555" s="176"/>
      <c r="M4555" s="176">
        <v>1000</v>
      </c>
      <c r="N4555" s="80" t="s">
        <v>6856</v>
      </c>
      <c r="O4555" s="162"/>
      <c r="P4555" s="80" t="s">
        <v>4620</v>
      </c>
      <c r="Q4555" s="80"/>
      <c r="R4555" s="80"/>
      <c r="S4555" s="163"/>
      <c r="T4555" s="213"/>
      <c r="U4555" s="162"/>
      <c r="V4555" s="164"/>
      <c r="W4555" s="12" t="str">
        <f t="shared" si="912"/>
        <v>Mqtt1</v>
      </c>
      <c r="X4555" s="196" t="s">
        <v>10696</v>
      </c>
      <c r="Y4555" s="6" t="str">
        <f t="shared" ref="Y4555:Y4618" si="913">LOWER(_xlfn.CONCAT("marpower/",SUBSTITUTE(SUBSTITUTE("power-tag/" &amp; X4555," ","-"),"_","-")))</f>
        <v>marpower/power-tag/outlets-owner-emp125</v>
      </c>
      <c r="Z4555" s="103" t="str" cm="1">
        <f t="array" ref="Z4555">IF(COUNTIF(N4555,"spare"),"","$."&amp;_xlfn.REGEXEXTRACT(J4555,"^PT\d+[FQ]\d+_(.*)", 2))</f>
        <v>$.Total_Active_Power</v>
      </c>
      <c r="AA4555" s="12">
        <f t="shared" si="910"/>
        <v>18</v>
      </c>
      <c r="AB4555" s="6" t="s">
        <v>195</v>
      </c>
      <c r="AC4555" s="103">
        <v>3060</v>
      </c>
      <c r="AJ4555" s="80"/>
      <c r="AK4555" s="113" t="s">
        <v>1425</v>
      </c>
      <c r="AN4555" s="80"/>
      <c r="AO4555" s="80"/>
      <c r="AP4555" s="80"/>
      <c r="AQ4555" s="80"/>
      <c r="AR4555" s="127"/>
      <c r="AS4555" s="80"/>
      <c r="AT4555" s="7"/>
      <c r="AU4555" s="7"/>
      <c r="AV4555" s="165"/>
      <c r="AW4555" s="166"/>
      <c r="AX4555" s="137"/>
      <c r="AY4555" s="147"/>
      <c r="AZ4555" s="167"/>
      <c r="BA4555" s="167"/>
      <c r="BB4555" s="147" t="str">
        <f t="shared" si="911"/>
        <v/>
      </c>
      <c r="BC4555" s="168"/>
      <c r="BD4555" s="165"/>
      <c r="BE4555" s="165"/>
      <c r="BF4555" s="165"/>
      <c r="BG4555" s="165"/>
      <c r="BH4555" s="165"/>
      <c r="BI4555" s="165"/>
      <c r="BJ4555" s="165"/>
      <c r="BK4555" s="165"/>
      <c r="BL4555" s="165"/>
      <c r="BM4555" s="165"/>
      <c r="BN4555" s="165"/>
      <c r="BO4555" s="165"/>
      <c r="BP4555" s="165"/>
      <c r="BQ4555" s="165"/>
      <c r="BS4555" s="6"/>
      <c r="BT4555" s="11"/>
      <c r="BU4555" s="6"/>
      <c r="BV4555" s="6"/>
    </row>
    <row r="4556" spans="1:74" ht="15.75" x14ac:dyDescent="0.25">
      <c r="A4556" s="52" t="s">
        <v>1422</v>
      </c>
      <c r="B4556" s="56"/>
      <c r="C4556" s="7" t="s">
        <v>118</v>
      </c>
      <c r="D4556" s="7" t="s">
        <v>6560</v>
      </c>
      <c r="E4556" s="7"/>
      <c r="F4556" s="64"/>
      <c r="G4556" s="6"/>
      <c r="H4556" s="6"/>
      <c r="I4556" s="10" t="s">
        <v>110</v>
      </c>
      <c r="J4556" s="11" t="s">
        <v>4228</v>
      </c>
      <c r="K4556" s="194" t="s">
        <v>510</v>
      </c>
      <c r="L4556" s="176"/>
      <c r="M4556" s="176">
        <v>1000</v>
      </c>
      <c r="N4556" s="80" t="s">
        <v>6856</v>
      </c>
      <c r="O4556" s="162"/>
      <c r="P4556" s="80" t="s">
        <v>4621</v>
      </c>
      <c r="Q4556" s="80"/>
      <c r="R4556" s="80"/>
      <c r="S4556" s="163"/>
      <c r="T4556" s="213"/>
      <c r="U4556" s="162"/>
      <c r="V4556" s="164"/>
      <c r="W4556" s="12" t="str">
        <f t="shared" si="912"/>
        <v>Mqtt1</v>
      </c>
      <c r="X4556" s="196" t="s">
        <v>10696</v>
      </c>
      <c r="Y4556" s="6" t="str">
        <f t="shared" si="913"/>
        <v>marpower/power-tag/outlets-owner-emp125</v>
      </c>
      <c r="Z4556" s="103" t="str" cm="1">
        <f t="array" ref="Z4556">IF(COUNTIF(N4556,"spare"),"","$."&amp;_xlfn.REGEXEXTRACT(J4556,"^PT\d+[FQ]\d+_(.*)", 2))</f>
        <v>$.Power_Factor_Phase_A</v>
      </c>
      <c r="AA4556" s="12">
        <f t="shared" si="910"/>
        <v>18</v>
      </c>
      <c r="AB4556" s="6" t="s">
        <v>195</v>
      </c>
      <c r="AC4556" s="103">
        <v>3078</v>
      </c>
      <c r="AJ4556" s="80"/>
      <c r="AK4556" s="113" t="s">
        <v>1426</v>
      </c>
      <c r="AN4556" s="80"/>
      <c r="AO4556" s="80"/>
      <c r="AP4556" s="80"/>
      <c r="AQ4556" s="80"/>
      <c r="AR4556" s="127"/>
      <c r="AS4556" s="80"/>
      <c r="AT4556" s="7"/>
      <c r="AU4556" s="7"/>
      <c r="AV4556" s="165"/>
      <c r="AW4556" s="166"/>
      <c r="AX4556" s="137"/>
      <c r="AY4556" s="147"/>
      <c r="AZ4556" s="167"/>
      <c r="BA4556" s="167"/>
      <c r="BB4556" s="147" t="str">
        <f t="shared" si="911"/>
        <v/>
      </c>
      <c r="BC4556" s="168"/>
      <c r="BD4556" s="165"/>
      <c r="BE4556" s="165"/>
      <c r="BF4556" s="165"/>
      <c r="BG4556" s="165"/>
      <c r="BH4556" s="165"/>
      <c r="BI4556" s="165"/>
      <c r="BJ4556" s="165"/>
      <c r="BK4556" s="165"/>
      <c r="BL4556" s="165"/>
      <c r="BM4556" s="165"/>
      <c r="BN4556" s="165"/>
      <c r="BO4556" s="165"/>
      <c r="BP4556" s="165"/>
      <c r="BQ4556" s="165"/>
      <c r="BS4556" s="6"/>
      <c r="BT4556" s="11"/>
      <c r="BU4556" s="6"/>
      <c r="BV4556" s="6"/>
    </row>
    <row r="4557" spans="1:74" ht="15.75" x14ac:dyDescent="0.25">
      <c r="A4557" s="52" t="s">
        <v>1422</v>
      </c>
      <c r="B4557" s="56"/>
      <c r="C4557" s="7" t="s">
        <v>118</v>
      </c>
      <c r="D4557" s="7" t="s">
        <v>6560</v>
      </c>
      <c r="E4557" s="7"/>
      <c r="F4557" s="64"/>
      <c r="G4557" s="6"/>
      <c r="H4557" s="6"/>
      <c r="I4557" s="10" t="s">
        <v>110</v>
      </c>
      <c r="J4557" s="11" t="s">
        <v>4229</v>
      </c>
      <c r="K4557" s="194" t="s">
        <v>510</v>
      </c>
      <c r="L4557" s="176"/>
      <c r="M4557" s="176">
        <v>1000</v>
      </c>
      <c r="N4557" s="80" t="s">
        <v>6856</v>
      </c>
      <c r="O4557" s="162"/>
      <c r="P4557" s="80" t="s">
        <v>4622</v>
      </c>
      <c r="Q4557" s="80"/>
      <c r="R4557" s="80"/>
      <c r="S4557" s="163"/>
      <c r="T4557" s="213"/>
      <c r="U4557" s="162"/>
      <c r="V4557" s="164"/>
      <c r="W4557" s="12" t="str">
        <f t="shared" si="912"/>
        <v>Mqtt1</v>
      </c>
      <c r="X4557" s="196" t="s">
        <v>10696</v>
      </c>
      <c r="Y4557" s="6" t="str">
        <f t="shared" si="913"/>
        <v>marpower/power-tag/outlets-owner-emp125</v>
      </c>
      <c r="Z4557" s="103" t="str" cm="1">
        <f t="array" ref="Z4557">IF(COUNTIF(N4557,"spare"),"","$."&amp;_xlfn.REGEXEXTRACT(J4557,"^PT\d+[FQ]\d+_(.*)", 2))</f>
        <v>$.Power_Factor_Phase_B</v>
      </c>
      <c r="AA4557" s="12">
        <f t="shared" si="910"/>
        <v>18</v>
      </c>
      <c r="AB4557" s="6" t="s">
        <v>195</v>
      </c>
      <c r="AC4557" s="103">
        <v>3080</v>
      </c>
      <c r="AJ4557" s="80"/>
      <c r="AK4557" s="113" t="s">
        <v>1426</v>
      </c>
      <c r="AN4557" s="80"/>
      <c r="AO4557" s="80"/>
      <c r="AP4557" s="80"/>
      <c r="AQ4557" s="80"/>
      <c r="AR4557" s="127"/>
      <c r="AS4557" s="80"/>
      <c r="AT4557" s="7"/>
      <c r="AU4557" s="7"/>
      <c r="AV4557" s="165"/>
      <c r="AW4557" s="166"/>
      <c r="AX4557" s="137"/>
      <c r="AY4557" s="147"/>
      <c r="AZ4557" s="167"/>
      <c r="BA4557" s="167"/>
      <c r="BB4557" s="147" t="str">
        <f t="shared" si="911"/>
        <v/>
      </c>
      <c r="BC4557" s="168"/>
      <c r="BD4557" s="165"/>
      <c r="BE4557" s="165"/>
      <c r="BF4557" s="165"/>
      <c r="BG4557" s="165"/>
      <c r="BH4557" s="165"/>
      <c r="BI4557" s="165"/>
      <c r="BJ4557" s="165"/>
      <c r="BK4557" s="165"/>
      <c r="BL4557" s="165"/>
      <c r="BM4557" s="165"/>
      <c r="BN4557" s="165"/>
      <c r="BO4557" s="165"/>
      <c r="BP4557" s="165"/>
      <c r="BQ4557" s="165"/>
      <c r="BS4557" s="6"/>
      <c r="BT4557" s="11"/>
      <c r="BU4557" s="6"/>
      <c r="BV4557" s="6"/>
    </row>
    <row r="4558" spans="1:74" ht="15.75" x14ac:dyDescent="0.25">
      <c r="A4558" s="52" t="s">
        <v>1422</v>
      </c>
      <c r="B4558" s="56"/>
      <c r="C4558" s="7" t="s">
        <v>118</v>
      </c>
      <c r="D4558" s="7" t="s">
        <v>6560</v>
      </c>
      <c r="E4558" s="7"/>
      <c r="F4558" s="64"/>
      <c r="G4558" s="6"/>
      <c r="H4558" s="6"/>
      <c r="I4558" s="10" t="s">
        <v>110</v>
      </c>
      <c r="J4558" s="11" t="s">
        <v>4230</v>
      </c>
      <c r="K4558" s="194" t="s">
        <v>510</v>
      </c>
      <c r="L4558" s="176"/>
      <c r="M4558" s="176">
        <v>1000</v>
      </c>
      <c r="N4558" s="80" t="s">
        <v>6856</v>
      </c>
      <c r="O4558" s="162"/>
      <c r="P4558" s="80" t="s">
        <v>4623</v>
      </c>
      <c r="Q4558" s="80"/>
      <c r="R4558" s="80"/>
      <c r="S4558" s="163"/>
      <c r="T4558" s="213"/>
      <c r="U4558" s="162"/>
      <c r="V4558" s="164"/>
      <c r="W4558" s="12" t="str">
        <f t="shared" si="912"/>
        <v>Mqtt1</v>
      </c>
      <c r="X4558" s="196" t="s">
        <v>10696</v>
      </c>
      <c r="Y4558" s="6" t="str">
        <f t="shared" si="913"/>
        <v>marpower/power-tag/outlets-owner-emp125</v>
      </c>
      <c r="Z4558" s="103" t="str" cm="1">
        <f t="array" ref="Z4558">IF(COUNTIF(N4558,"spare"),"","$."&amp;_xlfn.REGEXEXTRACT(J4558,"^PT\d+[FQ]\d+_(.*)", 2))</f>
        <v>$.Power_Factor_Phase_C</v>
      </c>
      <c r="AA4558" s="12">
        <f t="shared" si="910"/>
        <v>18</v>
      </c>
      <c r="AB4558" s="6" t="s">
        <v>195</v>
      </c>
      <c r="AC4558" s="103">
        <v>3082</v>
      </c>
      <c r="AJ4558" s="80"/>
      <c r="AK4558" s="113" t="s">
        <v>1426</v>
      </c>
      <c r="AN4558" s="80"/>
      <c r="AO4558" s="80"/>
      <c r="AP4558" s="80"/>
      <c r="AQ4558" s="80"/>
      <c r="AR4558" s="127"/>
      <c r="AS4558" s="80"/>
      <c r="AT4558" s="7"/>
      <c r="AU4558" s="7"/>
      <c r="AV4558" s="165"/>
      <c r="AW4558" s="166"/>
      <c r="AX4558" s="137"/>
      <c r="AY4558" s="147"/>
      <c r="AZ4558" s="167"/>
      <c r="BA4558" s="167"/>
      <c r="BB4558" s="147" t="str">
        <f t="shared" si="911"/>
        <v/>
      </c>
      <c r="BC4558" s="168"/>
      <c r="BD4558" s="165"/>
      <c r="BE4558" s="165"/>
      <c r="BF4558" s="165"/>
      <c r="BG4558" s="165"/>
      <c r="BH4558" s="165"/>
      <c r="BI4558" s="165"/>
      <c r="BJ4558" s="165"/>
      <c r="BK4558" s="165"/>
      <c r="BL4558" s="165"/>
      <c r="BM4558" s="165"/>
      <c r="BN4558" s="165"/>
      <c r="BO4558" s="165"/>
      <c r="BP4558" s="165"/>
      <c r="BQ4558" s="165"/>
      <c r="BS4558" s="6"/>
      <c r="BT4558" s="11"/>
      <c r="BU4558" s="6"/>
      <c r="BV4558" s="6"/>
    </row>
    <row r="4559" spans="1:74" ht="15.75" x14ac:dyDescent="0.25">
      <c r="A4559" s="52" t="s">
        <v>1422</v>
      </c>
      <c r="B4559" s="56"/>
      <c r="C4559" s="7" t="s">
        <v>118</v>
      </c>
      <c r="D4559" s="7" t="s">
        <v>6560</v>
      </c>
      <c r="E4559" s="7"/>
      <c r="F4559" s="64"/>
      <c r="G4559" s="6"/>
      <c r="H4559" s="6"/>
      <c r="I4559" s="10" t="s">
        <v>110</v>
      </c>
      <c r="J4559" s="11" t="s">
        <v>4231</v>
      </c>
      <c r="K4559" s="194" t="s">
        <v>510</v>
      </c>
      <c r="L4559" s="176"/>
      <c r="M4559" s="176">
        <v>1000</v>
      </c>
      <c r="N4559" s="80" t="s">
        <v>6856</v>
      </c>
      <c r="O4559" s="162"/>
      <c r="P4559" s="80" t="s">
        <v>4624</v>
      </c>
      <c r="Q4559" s="80"/>
      <c r="R4559" s="80"/>
      <c r="S4559" s="163"/>
      <c r="T4559" s="213"/>
      <c r="U4559" s="162"/>
      <c r="V4559" s="164"/>
      <c r="W4559" s="12" t="str">
        <f t="shared" si="912"/>
        <v>Mqtt1</v>
      </c>
      <c r="X4559" s="196" t="s">
        <v>10696</v>
      </c>
      <c r="Y4559" s="6" t="str">
        <f t="shared" si="913"/>
        <v>marpower/power-tag/outlets-owner-emp125</v>
      </c>
      <c r="Z4559" s="103" t="str" cm="1">
        <f t="array" ref="Z4559">IF(COUNTIF(N4559,"spare"),"","$."&amp;_xlfn.REGEXEXTRACT(J4559,"^PT\d+[FQ]\d+_(.*)", 2))</f>
        <v>$.Total_Power_Factor</v>
      </c>
      <c r="AA4559" s="12">
        <f t="shared" si="910"/>
        <v>18</v>
      </c>
      <c r="AB4559" s="6" t="s">
        <v>195</v>
      </c>
      <c r="AC4559" s="103">
        <v>3084</v>
      </c>
      <c r="AJ4559" s="80"/>
      <c r="AK4559" s="113" t="s">
        <v>1426</v>
      </c>
      <c r="AN4559" s="80"/>
      <c r="AO4559" s="80"/>
      <c r="AP4559" s="80"/>
      <c r="AQ4559" s="80"/>
      <c r="AR4559" s="127"/>
      <c r="AS4559" s="80"/>
      <c r="AT4559" s="7"/>
      <c r="AU4559" s="7"/>
      <c r="AV4559" s="165"/>
      <c r="AW4559" s="166"/>
      <c r="AX4559" s="137"/>
      <c r="AY4559" s="147"/>
      <c r="AZ4559" s="167"/>
      <c r="BA4559" s="167"/>
      <c r="BB4559" s="147" t="str">
        <f t="shared" si="911"/>
        <v/>
      </c>
      <c r="BC4559" s="168"/>
      <c r="BD4559" s="165"/>
      <c r="BE4559" s="165"/>
      <c r="BF4559" s="165"/>
      <c r="BG4559" s="165"/>
      <c r="BH4559" s="165"/>
      <c r="BI4559" s="165"/>
      <c r="BJ4559" s="165"/>
      <c r="BK4559" s="165"/>
      <c r="BL4559" s="165"/>
      <c r="BM4559" s="165"/>
      <c r="BN4559" s="165"/>
      <c r="BO4559" s="165"/>
      <c r="BP4559" s="165"/>
      <c r="BQ4559" s="165"/>
      <c r="BS4559" s="6"/>
      <c r="BT4559" s="11"/>
      <c r="BU4559" s="6"/>
      <c r="BV4559" s="6"/>
    </row>
    <row r="4560" spans="1:74" ht="15.75" x14ac:dyDescent="0.25">
      <c r="A4560" s="52" t="s">
        <v>1422</v>
      </c>
      <c r="B4560" s="56"/>
      <c r="C4560" s="7" t="s">
        <v>118</v>
      </c>
      <c r="D4560" s="7" t="s">
        <v>6560</v>
      </c>
      <c r="E4560" s="7"/>
      <c r="F4560" s="64"/>
      <c r="G4560" s="6"/>
      <c r="H4560" s="6"/>
      <c r="I4560" s="10" t="s">
        <v>110</v>
      </c>
      <c r="J4560" s="11" t="s">
        <v>4232</v>
      </c>
      <c r="K4560" s="194" t="s">
        <v>510</v>
      </c>
      <c r="L4560" s="176"/>
      <c r="M4560" s="176">
        <v>1000</v>
      </c>
      <c r="N4560" s="80" t="s">
        <v>6856</v>
      </c>
      <c r="O4560" s="162"/>
      <c r="P4560" s="80" t="s">
        <v>4625</v>
      </c>
      <c r="Q4560" s="80"/>
      <c r="R4560" s="80"/>
      <c r="S4560" s="163"/>
      <c r="T4560" s="213"/>
      <c r="U4560" s="162"/>
      <c r="V4560" s="164"/>
      <c r="W4560" s="12" t="str">
        <f t="shared" si="912"/>
        <v>Mqtt1</v>
      </c>
      <c r="X4560" s="196" t="s">
        <v>10697</v>
      </c>
      <c r="Y4560" s="6" t="str">
        <f t="shared" si="913"/>
        <v>marpower/power-tag/outlets-owner-emp126</v>
      </c>
      <c r="Z4560" s="103" t="str" cm="1">
        <f t="array" ref="Z4560">IF(COUNTIF(N4560,"spare"),"","$."&amp;_xlfn.REGEXEXTRACT(J4560,"^PT\d+[FQ]\d+_(.*)", 2))</f>
        <v>$.RMS_Current_Phase_A</v>
      </c>
      <c r="AA4560" s="12">
        <f>AA4545+1</f>
        <v>19</v>
      </c>
      <c r="AB4560" s="6" t="s">
        <v>195</v>
      </c>
      <c r="AC4560" s="103">
        <v>3000</v>
      </c>
      <c r="AJ4560" s="80"/>
      <c r="AK4560" s="113" t="s">
        <v>1423</v>
      </c>
      <c r="AN4560" s="80"/>
      <c r="AO4560" s="80"/>
      <c r="AP4560" s="80"/>
      <c r="AQ4560" s="80"/>
      <c r="AR4560" s="127"/>
      <c r="AS4560" s="80"/>
      <c r="AT4560" s="7"/>
      <c r="AU4560" s="7"/>
      <c r="AV4560" s="165"/>
      <c r="AW4560" s="166"/>
      <c r="AX4560" s="137"/>
      <c r="AY4560" s="147"/>
      <c r="AZ4560" s="167"/>
      <c r="BA4560" s="167"/>
      <c r="BB4560" s="147" t="str">
        <f t="shared" ref="BB4560:BB4574" si="914">IF(ISNUMBER(AM4560),"1","")</f>
        <v/>
      </c>
      <c r="BC4560" s="168"/>
      <c r="BD4560" s="165"/>
      <c r="BE4560" s="165"/>
      <c r="BF4560" s="165"/>
      <c r="BG4560" s="165"/>
      <c r="BH4560" s="165"/>
      <c r="BI4560" s="165"/>
      <c r="BJ4560" s="165"/>
      <c r="BK4560" s="165"/>
      <c r="BL4560" s="165"/>
      <c r="BM4560" s="165"/>
      <c r="BN4560" s="165"/>
      <c r="BO4560" s="165"/>
      <c r="BP4560" s="165"/>
      <c r="BQ4560" s="165"/>
      <c r="BS4560" s="6"/>
      <c r="BT4560" s="11"/>
      <c r="BU4560" s="6"/>
      <c r="BV4560" s="6"/>
    </row>
    <row r="4561" spans="1:74" ht="15.75" x14ac:dyDescent="0.25">
      <c r="A4561" s="52" t="s">
        <v>1422</v>
      </c>
      <c r="B4561" s="56"/>
      <c r="C4561" s="7" t="s">
        <v>118</v>
      </c>
      <c r="D4561" s="7" t="s">
        <v>6560</v>
      </c>
      <c r="E4561" s="7"/>
      <c r="F4561" s="64"/>
      <c r="G4561" s="6"/>
      <c r="H4561" s="6"/>
      <c r="I4561" s="10" t="s">
        <v>110</v>
      </c>
      <c r="J4561" s="11" t="s">
        <v>4233</v>
      </c>
      <c r="K4561" s="194" t="s">
        <v>510</v>
      </c>
      <c r="L4561" s="176"/>
      <c r="M4561" s="176">
        <v>1000</v>
      </c>
      <c r="N4561" s="80" t="s">
        <v>6856</v>
      </c>
      <c r="O4561" s="162"/>
      <c r="P4561" s="80" t="s">
        <v>4626</v>
      </c>
      <c r="Q4561" s="80"/>
      <c r="R4561" s="80"/>
      <c r="S4561" s="163"/>
      <c r="T4561" s="213"/>
      <c r="U4561" s="162"/>
      <c r="V4561" s="164"/>
      <c r="W4561" s="12" t="str">
        <f t="shared" si="912"/>
        <v>Mqtt1</v>
      </c>
      <c r="X4561" s="196" t="s">
        <v>10697</v>
      </c>
      <c r="Y4561" s="6" t="str">
        <f t="shared" si="913"/>
        <v>marpower/power-tag/outlets-owner-emp126</v>
      </c>
      <c r="Z4561" s="103" t="str" cm="1">
        <f t="array" ref="Z4561">IF(COUNTIF(N4561,"spare"),"","$."&amp;_xlfn.REGEXEXTRACT(J4561,"^PT\d+[FQ]\d+_(.*)", 2))</f>
        <v>$.RMS_Current_Phase_B</v>
      </c>
      <c r="AA4561" s="12">
        <f t="shared" si="910"/>
        <v>19</v>
      </c>
      <c r="AB4561" s="6" t="s">
        <v>195</v>
      </c>
      <c r="AC4561" s="103">
        <v>3002</v>
      </c>
      <c r="AJ4561" s="80"/>
      <c r="AK4561" s="113" t="s">
        <v>1423</v>
      </c>
      <c r="AN4561" s="80"/>
      <c r="AO4561" s="80"/>
      <c r="AP4561" s="80"/>
      <c r="AQ4561" s="80"/>
      <c r="AR4561" s="127"/>
      <c r="AS4561" s="80"/>
      <c r="AT4561" s="7"/>
      <c r="AU4561" s="7"/>
      <c r="AV4561" s="165"/>
      <c r="AW4561" s="166"/>
      <c r="AX4561" s="137"/>
      <c r="AY4561" s="147"/>
      <c r="AZ4561" s="167"/>
      <c r="BA4561" s="167"/>
      <c r="BB4561" s="147" t="str">
        <f t="shared" si="914"/>
        <v/>
      </c>
      <c r="BC4561" s="168"/>
      <c r="BD4561" s="165"/>
      <c r="BE4561" s="165"/>
      <c r="BF4561" s="165"/>
      <c r="BG4561" s="165"/>
      <c r="BH4561" s="165"/>
      <c r="BI4561" s="165"/>
      <c r="BJ4561" s="165"/>
      <c r="BK4561" s="165"/>
      <c r="BL4561" s="165"/>
      <c r="BM4561" s="165"/>
      <c r="BN4561" s="165"/>
      <c r="BO4561" s="165"/>
      <c r="BP4561" s="165"/>
      <c r="BQ4561" s="165"/>
      <c r="BS4561" s="6"/>
      <c r="BT4561" s="11"/>
      <c r="BU4561" s="6"/>
      <c r="BV4561" s="6"/>
    </row>
    <row r="4562" spans="1:74" ht="15.75" x14ac:dyDescent="0.25">
      <c r="A4562" s="52" t="s">
        <v>1422</v>
      </c>
      <c r="B4562" s="56"/>
      <c r="C4562" s="7" t="s">
        <v>118</v>
      </c>
      <c r="D4562" s="7" t="s">
        <v>6560</v>
      </c>
      <c r="E4562" s="7"/>
      <c r="F4562" s="64"/>
      <c r="G4562" s="6"/>
      <c r="H4562" s="6"/>
      <c r="I4562" s="10" t="s">
        <v>110</v>
      </c>
      <c r="J4562" s="11" t="s">
        <v>4234</v>
      </c>
      <c r="K4562" s="194" t="s">
        <v>510</v>
      </c>
      <c r="L4562" s="176"/>
      <c r="M4562" s="176">
        <v>1000</v>
      </c>
      <c r="N4562" s="80" t="s">
        <v>6856</v>
      </c>
      <c r="O4562" s="162"/>
      <c r="P4562" s="80" t="s">
        <v>4627</v>
      </c>
      <c r="Q4562" s="80"/>
      <c r="R4562" s="80"/>
      <c r="S4562" s="163"/>
      <c r="T4562" s="213"/>
      <c r="U4562" s="162"/>
      <c r="V4562" s="164"/>
      <c r="W4562" s="12" t="str">
        <f t="shared" si="912"/>
        <v>Mqtt1</v>
      </c>
      <c r="X4562" s="196" t="s">
        <v>10697</v>
      </c>
      <c r="Y4562" s="6" t="str">
        <f t="shared" si="913"/>
        <v>marpower/power-tag/outlets-owner-emp126</v>
      </c>
      <c r="Z4562" s="103" t="str" cm="1">
        <f t="array" ref="Z4562">IF(COUNTIF(N4562,"spare"),"","$."&amp;_xlfn.REGEXEXTRACT(J4562,"^PT\d+[FQ]\d+_(.*)", 2))</f>
        <v>$.RMS_Current_Phase_C</v>
      </c>
      <c r="AA4562" s="12">
        <f t="shared" si="910"/>
        <v>19</v>
      </c>
      <c r="AB4562" s="6" t="s">
        <v>195</v>
      </c>
      <c r="AC4562" s="103">
        <v>3004</v>
      </c>
      <c r="AJ4562" s="80"/>
      <c r="AK4562" s="113" t="s">
        <v>1423</v>
      </c>
      <c r="AN4562" s="80"/>
      <c r="AO4562" s="80"/>
      <c r="AP4562" s="80"/>
      <c r="AQ4562" s="80"/>
      <c r="AR4562" s="127"/>
      <c r="AS4562" s="80"/>
      <c r="AT4562" s="7"/>
      <c r="AU4562" s="7"/>
      <c r="AV4562" s="165"/>
      <c r="AW4562" s="166"/>
      <c r="AX4562" s="137"/>
      <c r="AY4562" s="147"/>
      <c r="AZ4562" s="167"/>
      <c r="BA4562" s="167"/>
      <c r="BB4562" s="147" t="str">
        <f t="shared" si="914"/>
        <v/>
      </c>
      <c r="BC4562" s="168"/>
      <c r="BD4562" s="165"/>
      <c r="BE4562" s="165"/>
      <c r="BF4562" s="165"/>
      <c r="BG4562" s="165"/>
      <c r="BH4562" s="165"/>
      <c r="BI4562" s="165"/>
      <c r="BJ4562" s="165"/>
      <c r="BK4562" s="165"/>
      <c r="BL4562" s="165"/>
      <c r="BM4562" s="165"/>
      <c r="BN4562" s="165"/>
      <c r="BO4562" s="165"/>
      <c r="BP4562" s="165"/>
      <c r="BQ4562" s="165"/>
      <c r="BS4562" s="6"/>
      <c r="BT4562" s="11"/>
      <c r="BU4562" s="6"/>
      <c r="BV4562" s="6"/>
    </row>
    <row r="4563" spans="1:74" ht="15.75" x14ac:dyDescent="0.25">
      <c r="A4563" s="52" t="s">
        <v>1422</v>
      </c>
      <c r="B4563" s="56"/>
      <c r="C4563" s="7" t="s">
        <v>118</v>
      </c>
      <c r="D4563" s="7" t="s">
        <v>6560</v>
      </c>
      <c r="E4563" s="7"/>
      <c r="F4563" s="64"/>
      <c r="G4563" s="6"/>
      <c r="H4563" s="6"/>
      <c r="I4563" s="10" t="s">
        <v>110</v>
      </c>
      <c r="J4563" s="11" t="s">
        <v>4235</v>
      </c>
      <c r="K4563" s="194" t="s">
        <v>510</v>
      </c>
      <c r="L4563" s="176"/>
      <c r="M4563" s="176">
        <v>1000</v>
      </c>
      <c r="N4563" s="80" t="s">
        <v>6856</v>
      </c>
      <c r="O4563" s="162"/>
      <c r="P4563" s="80" t="s">
        <v>4628</v>
      </c>
      <c r="Q4563" s="80"/>
      <c r="R4563" s="80"/>
      <c r="S4563" s="163"/>
      <c r="T4563" s="213"/>
      <c r="U4563" s="162"/>
      <c r="V4563" s="164"/>
      <c r="W4563" s="12" t="str">
        <f t="shared" si="912"/>
        <v>Mqtt1</v>
      </c>
      <c r="X4563" s="196" t="s">
        <v>10697</v>
      </c>
      <c r="Y4563" s="6" t="str">
        <f t="shared" si="913"/>
        <v>marpower/power-tag/outlets-owner-emp126</v>
      </c>
      <c r="Z4563" s="103" t="str" cm="1">
        <f t="array" ref="Z4563">IF(COUNTIF(N4563,"spare"),"","$."&amp;_xlfn.REGEXEXTRACT(J4563,"^PT\d+[FQ]\d+_(.*)", 2))</f>
        <v>$.RMS_Current_Phase_Neut</v>
      </c>
      <c r="AA4563" s="12">
        <f t="shared" si="910"/>
        <v>19</v>
      </c>
      <c r="AB4563" s="6" t="s">
        <v>195</v>
      </c>
      <c r="AC4563" s="103">
        <v>3006</v>
      </c>
      <c r="AJ4563" s="80"/>
      <c r="AK4563" s="113" t="s">
        <v>1423</v>
      </c>
      <c r="AN4563" s="80"/>
      <c r="AO4563" s="80"/>
      <c r="AP4563" s="80"/>
      <c r="AQ4563" s="80"/>
      <c r="AR4563" s="127"/>
      <c r="AS4563" s="80"/>
      <c r="AT4563" s="7"/>
      <c r="AU4563" s="7"/>
      <c r="AV4563" s="165"/>
      <c r="AW4563" s="166"/>
      <c r="AX4563" s="137"/>
      <c r="AY4563" s="147"/>
      <c r="AZ4563" s="167"/>
      <c r="BA4563" s="167"/>
      <c r="BB4563" s="147" t="str">
        <f t="shared" si="914"/>
        <v/>
      </c>
      <c r="BC4563" s="168"/>
      <c r="BD4563" s="165"/>
      <c r="BE4563" s="165"/>
      <c r="BF4563" s="165"/>
      <c r="BG4563" s="165"/>
      <c r="BH4563" s="165"/>
      <c r="BI4563" s="165"/>
      <c r="BJ4563" s="165"/>
      <c r="BK4563" s="165"/>
      <c r="BL4563" s="165"/>
      <c r="BM4563" s="165"/>
      <c r="BN4563" s="165"/>
      <c r="BO4563" s="165"/>
      <c r="BP4563" s="165"/>
      <c r="BQ4563" s="165"/>
      <c r="BS4563" s="6"/>
      <c r="BT4563" s="11"/>
      <c r="BU4563" s="6"/>
      <c r="BV4563" s="6"/>
    </row>
    <row r="4564" spans="1:74" ht="15.75" x14ac:dyDescent="0.25">
      <c r="A4564" s="52" t="s">
        <v>1422</v>
      </c>
      <c r="B4564" s="56"/>
      <c r="C4564" s="7" t="s">
        <v>118</v>
      </c>
      <c r="D4564" s="7" t="s">
        <v>6560</v>
      </c>
      <c r="E4564" s="7"/>
      <c r="F4564" s="64"/>
      <c r="G4564" s="6"/>
      <c r="H4564" s="6"/>
      <c r="I4564" s="10" t="s">
        <v>110</v>
      </c>
      <c r="J4564" s="11" t="s">
        <v>8394</v>
      </c>
      <c r="K4564" s="194" t="s">
        <v>510</v>
      </c>
      <c r="L4564" s="176"/>
      <c r="M4564" s="176">
        <v>1000</v>
      </c>
      <c r="N4564" s="80" t="s">
        <v>6856</v>
      </c>
      <c r="O4564" s="162"/>
      <c r="P4564" s="80" t="s">
        <v>4629</v>
      </c>
      <c r="Q4564" s="80"/>
      <c r="R4564" s="80"/>
      <c r="S4564" s="163"/>
      <c r="T4564" s="213"/>
      <c r="U4564" s="162"/>
      <c r="V4564" s="164"/>
      <c r="W4564" s="12" t="str">
        <f t="shared" si="912"/>
        <v>Mqtt1</v>
      </c>
      <c r="X4564" s="196" t="s">
        <v>10697</v>
      </c>
      <c r="Y4564" s="6" t="str">
        <f t="shared" si="913"/>
        <v>marpower/power-tag/outlets-owner-emp126</v>
      </c>
      <c r="Z4564" s="103" t="str" cm="1">
        <f t="array" ref="Z4564">IF(COUNTIF(N4564,"spare"),"","$."&amp;_xlfn.REGEXEXTRACT(J4564,"^PT\d+[FQ]\d+_(.*)", 2))</f>
        <v>$.RMS_Voltage_A_N</v>
      </c>
      <c r="AA4564" s="12">
        <f t="shared" si="910"/>
        <v>19</v>
      </c>
      <c r="AB4564" s="6" t="s">
        <v>195</v>
      </c>
      <c r="AC4564" s="103">
        <v>3028</v>
      </c>
      <c r="AJ4564" s="80"/>
      <c r="AK4564" s="113" t="s">
        <v>1424</v>
      </c>
      <c r="AN4564" s="80"/>
      <c r="AO4564" s="80"/>
      <c r="AP4564" s="80"/>
      <c r="AQ4564" s="80"/>
      <c r="AR4564" s="127"/>
      <c r="AS4564" s="80"/>
      <c r="AT4564" s="7"/>
      <c r="AU4564" s="7"/>
      <c r="AV4564" s="165"/>
      <c r="AW4564" s="166"/>
      <c r="AX4564" s="137"/>
      <c r="AY4564" s="147"/>
      <c r="AZ4564" s="167"/>
      <c r="BA4564" s="167"/>
      <c r="BB4564" s="147" t="str">
        <f t="shared" si="914"/>
        <v/>
      </c>
      <c r="BC4564" s="168"/>
      <c r="BD4564" s="165"/>
      <c r="BE4564" s="165"/>
      <c r="BF4564" s="165"/>
      <c r="BG4564" s="165"/>
      <c r="BH4564" s="165"/>
      <c r="BI4564" s="165"/>
      <c r="BJ4564" s="165"/>
      <c r="BK4564" s="165"/>
      <c r="BL4564" s="165"/>
      <c r="BM4564" s="165"/>
      <c r="BN4564" s="165"/>
      <c r="BO4564" s="165"/>
      <c r="BP4564" s="165"/>
      <c r="BQ4564" s="165"/>
      <c r="BS4564" s="6"/>
      <c r="BT4564" s="11"/>
      <c r="BU4564" s="6"/>
      <c r="BV4564" s="6"/>
    </row>
    <row r="4565" spans="1:74" ht="15.75" x14ac:dyDescent="0.25">
      <c r="A4565" s="52" t="s">
        <v>1422</v>
      </c>
      <c r="B4565" s="56"/>
      <c r="C4565" s="7" t="s">
        <v>118</v>
      </c>
      <c r="D4565" s="7" t="s">
        <v>6560</v>
      </c>
      <c r="E4565" s="7"/>
      <c r="F4565" s="64"/>
      <c r="G4565" s="6"/>
      <c r="H4565" s="6"/>
      <c r="I4565" s="10" t="s">
        <v>110</v>
      </c>
      <c r="J4565" s="11" t="s">
        <v>8571</v>
      </c>
      <c r="K4565" s="194" t="s">
        <v>510</v>
      </c>
      <c r="L4565" s="176"/>
      <c r="M4565" s="176">
        <v>1000</v>
      </c>
      <c r="N4565" s="80" t="s">
        <v>6856</v>
      </c>
      <c r="O4565" s="162"/>
      <c r="P4565" s="80" t="s">
        <v>4630</v>
      </c>
      <c r="Q4565" s="80"/>
      <c r="R4565" s="80"/>
      <c r="S4565" s="163"/>
      <c r="T4565" s="213"/>
      <c r="U4565" s="162"/>
      <c r="V4565" s="164"/>
      <c r="W4565" s="12" t="str">
        <f t="shared" si="912"/>
        <v>Mqtt1</v>
      </c>
      <c r="X4565" s="196" t="s">
        <v>10697</v>
      </c>
      <c r="Y4565" s="6" t="str">
        <f t="shared" si="913"/>
        <v>marpower/power-tag/outlets-owner-emp126</v>
      </c>
      <c r="Z4565" s="103" t="str" cm="1">
        <f t="array" ref="Z4565">IF(COUNTIF(N4565,"spare"),"","$."&amp;_xlfn.REGEXEXTRACT(J4565,"^PT\d+[FQ]\d+_(.*)", 2))</f>
        <v>$.RMS_Voltage_B_N</v>
      </c>
      <c r="AA4565" s="12">
        <f t="shared" si="910"/>
        <v>19</v>
      </c>
      <c r="AB4565" s="6" t="s">
        <v>195</v>
      </c>
      <c r="AC4565" s="103">
        <v>3030</v>
      </c>
      <c r="AJ4565" s="80"/>
      <c r="AK4565" s="113" t="s">
        <v>1424</v>
      </c>
      <c r="AN4565" s="80"/>
      <c r="AO4565" s="80"/>
      <c r="AP4565" s="80"/>
      <c r="AQ4565" s="80"/>
      <c r="AR4565" s="127"/>
      <c r="AS4565" s="80"/>
      <c r="AT4565" s="7"/>
      <c r="AU4565" s="7"/>
      <c r="AV4565" s="165"/>
      <c r="AW4565" s="166"/>
      <c r="AX4565" s="137"/>
      <c r="AY4565" s="147"/>
      <c r="AZ4565" s="167"/>
      <c r="BA4565" s="167"/>
      <c r="BB4565" s="147" t="str">
        <f t="shared" si="914"/>
        <v/>
      </c>
      <c r="BC4565" s="168"/>
      <c r="BD4565" s="165"/>
      <c r="BE4565" s="165"/>
      <c r="BF4565" s="165"/>
      <c r="BG4565" s="165"/>
      <c r="BH4565" s="165"/>
      <c r="BI4565" s="165"/>
      <c r="BJ4565" s="165"/>
      <c r="BK4565" s="165"/>
      <c r="BL4565" s="165"/>
      <c r="BM4565" s="165"/>
      <c r="BN4565" s="165"/>
      <c r="BO4565" s="165"/>
      <c r="BP4565" s="165"/>
      <c r="BQ4565" s="165"/>
      <c r="BS4565" s="6"/>
      <c r="BT4565" s="11"/>
      <c r="BU4565" s="6"/>
      <c r="BV4565" s="6"/>
    </row>
    <row r="4566" spans="1:74" ht="15.75" x14ac:dyDescent="0.25">
      <c r="A4566" s="52" t="s">
        <v>1422</v>
      </c>
      <c r="B4566" s="56"/>
      <c r="C4566" s="7" t="s">
        <v>118</v>
      </c>
      <c r="D4566" s="7" t="s">
        <v>6560</v>
      </c>
      <c r="E4566" s="7"/>
      <c r="F4566" s="64"/>
      <c r="G4566" s="6"/>
      <c r="H4566" s="6"/>
      <c r="I4566" s="10" t="s">
        <v>110</v>
      </c>
      <c r="J4566" s="11" t="s">
        <v>8748</v>
      </c>
      <c r="K4566" s="194" t="s">
        <v>510</v>
      </c>
      <c r="L4566" s="176"/>
      <c r="M4566" s="176">
        <v>1000</v>
      </c>
      <c r="N4566" s="80" t="s">
        <v>6856</v>
      </c>
      <c r="O4566" s="162"/>
      <c r="P4566" s="80" t="s">
        <v>4631</v>
      </c>
      <c r="Q4566" s="80"/>
      <c r="R4566" s="80"/>
      <c r="S4566" s="163"/>
      <c r="T4566" s="213"/>
      <c r="U4566" s="162"/>
      <c r="V4566" s="164"/>
      <c r="W4566" s="12" t="str">
        <f t="shared" si="912"/>
        <v>Mqtt1</v>
      </c>
      <c r="X4566" s="196" t="s">
        <v>10697</v>
      </c>
      <c r="Y4566" s="6" t="str">
        <f t="shared" si="913"/>
        <v>marpower/power-tag/outlets-owner-emp126</v>
      </c>
      <c r="Z4566" s="103" t="str" cm="1">
        <f t="array" ref="Z4566">IF(COUNTIF(N4566,"spare"),"","$."&amp;_xlfn.REGEXEXTRACT(J4566,"^PT\d+[FQ]\d+_(.*)", 2))</f>
        <v>$.RMS_Voltage_C_N</v>
      </c>
      <c r="AA4566" s="12">
        <f t="shared" si="910"/>
        <v>19</v>
      </c>
      <c r="AB4566" s="6" t="s">
        <v>195</v>
      </c>
      <c r="AC4566" s="103">
        <v>3032</v>
      </c>
      <c r="AJ4566" s="80"/>
      <c r="AK4566" s="113" t="s">
        <v>1424</v>
      </c>
      <c r="AN4566" s="80"/>
      <c r="AO4566" s="80"/>
      <c r="AP4566" s="80"/>
      <c r="AQ4566" s="80"/>
      <c r="AR4566" s="127"/>
      <c r="AS4566" s="80"/>
      <c r="AT4566" s="7"/>
      <c r="AU4566" s="7"/>
      <c r="AV4566" s="165"/>
      <c r="AW4566" s="166"/>
      <c r="AX4566" s="137"/>
      <c r="AY4566" s="147"/>
      <c r="AZ4566" s="167"/>
      <c r="BA4566" s="167"/>
      <c r="BB4566" s="147" t="str">
        <f t="shared" si="914"/>
        <v/>
      </c>
      <c r="BC4566" s="168"/>
      <c r="BD4566" s="165"/>
      <c r="BE4566" s="165"/>
      <c r="BF4566" s="165"/>
      <c r="BG4566" s="165"/>
      <c r="BH4566" s="165"/>
      <c r="BI4566" s="165"/>
      <c r="BJ4566" s="165"/>
      <c r="BK4566" s="165"/>
      <c r="BL4566" s="165"/>
      <c r="BM4566" s="165"/>
      <c r="BN4566" s="165"/>
      <c r="BO4566" s="165"/>
      <c r="BP4566" s="165"/>
      <c r="BQ4566" s="165"/>
      <c r="BS4566" s="6"/>
      <c r="BT4566" s="11"/>
      <c r="BU4566" s="6"/>
      <c r="BV4566" s="6"/>
    </row>
    <row r="4567" spans="1:74" ht="15.75" x14ac:dyDescent="0.25">
      <c r="A4567" s="52" t="s">
        <v>1422</v>
      </c>
      <c r="B4567" s="56"/>
      <c r="C4567" s="7" t="s">
        <v>118</v>
      </c>
      <c r="D4567" s="7" t="s">
        <v>6560</v>
      </c>
      <c r="E4567" s="7"/>
      <c r="F4567" s="64"/>
      <c r="G4567" s="6"/>
      <c r="H4567" s="6"/>
      <c r="I4567" s="10" t="s">
        <v>110</v>
      </c>
      <c r="J4567" s="11" t="s">
        <v>4236</v>
      </c>
      <c r="K4567" s="194" t="s">
        <v>510</v>
      </c>
      <c r="L4567" s="176"/>
      <c r="M4567" s="176">
        <v>1000</v>
      </c>
      <c r="N4567" s="80" t="s">
        <v>6856</v>
      </c>
      <c r="O4567" s="162"/>
      <c r="P4567" s="80" t="s">
        <v>4632</v>
      </c>
      <c r="Q4567" s="80"/>
      <c r="R4567" s="80"/>
      <c r="S4567" s="163"/>
      <c r="T4567" s="213"/>
      <c r="U4567" s="162"/>
      <c r="V4567" s="164"/>
      <c r="W4567" s="12" t="str">
        <f t="shared" si="912"/>
        <v>Mqtt1</v>
      </c>
      <c r="X4567" s="196" t="s">
        <v>10697</v>
      </c>
      <c r="Y4567" s="6" t="str">
        <f t="shared" si="913"/>
        <v>marpower/power-tag/outlets-owner-emp126</v>
      </c>
      <c r="Z4567" s="103" t="str" cm="1">
        <f t="array" ref="Z4567">IF(COUNTIF(N4567,"spare"),"","$."&amp;_xlfn.REGEXEXTRACT(J4567,"^PT\d+[FQ]\d+_(.*)", 2))</f>
        <v>$.Active_Power_Phase_A</v>
      </c>
      <c r="AA4567" s="12">
        <f t="shared" si="910"/>
        <v>19</v>
      </c>
      <c r="AB4567" s="6" t="s">
        <v>195</v>
      </c>
      <c r="AC4567" s="103">
        <v>3054</v>
      </c>
      <c r="AJ4567" s="80"/>
      <c r="AK4567" s="113" t="s">
        <v>1425</v>
      </c>
      <c r="AN4567" s="80"/>
      <c r="AO4567" s="80"/>
      <c r="AP4567" s="80"/>
      <c r="AQ4567" s="80"/>
      <c r="AR4567" s="127"/>
      <c r="AS4567" s="80"/>
      <c r="AT4567" s="7"/>
      <c r="AU4567" s="7"/>
      <c r="AV4567" s="165"/>
      <c r="AW4567" s="166"/>
      <c r="AX4567" s="137"/>
      <c r="AY4567" s="147"/>
      <c r="AZ4567" s="167"/>
      <c r="BA4567" s="167"/>
      <c r="BB4567" s="147" t="str">
        <f t="shared" si="914"/>
        <v/>
      </c>
      <c r="BC4567" s="168"/>
      <c r="BD4567" s="165"/>
      <c r="BE4567" s="165"/>
      <c r="BF4567" s="165"/>
      <c r="BG4567" s="165"/>
      <c r="BH4567" s="165"/>
      <c r="BI4567" s="165"/>
      <c r="BJ4567" s="165"/>
      <c r="BK4567" s="165"/>
      <c r="BL4567" s="165"/>
      <c r="BM4567" s="165"/>
      <c r="BN4567" s="165"/>
      <c r="BO4567" s="165"/>
      <c r="BP4567" s="165"/>
      <c r="BQ4567" s="165"/>
      <c r="BS4567" s="6"/>
      <c r="BT4567" s="11"/>
      <c r="BU4567" s="6"/>
      <c r="BV4567" s="6"/>
    </row>
    <row r="4568" spans="1:74" ht="15.75" x14ac:dyDescent="0.25">
      <c r="A4568" s="52" t="s">
        <v>1422</v>
      </c>
      <c r="B4568" s="56"/>
      <c r="C4568" s="7" t="s">
        <v>118</v>
      </c>
      <c r="D4568" s="7" t="s">
        <v>6560</v>
      </c>
      <c r="E4568" s="7"/>
      <c r="F4568" s="64"/>
      <c r="G4568" s="6"/>
      <c r="H4568" s="6"/>
      <c r="I4568" s="10" t="s">
        <v>110</v>
      </c>
      <c r="J4568" s="11" t="s">
        <v>4237</v>
      </c>
      <c r="K4568" s="194" t="s">
        <v>510</v>
      </c>
      <c r="L4568" s="176"/>
      <c r="M4568" s="176">
        <v>1000</v>
      </c>
      <c r="N4568" s="80" t="s">
        <v>6856</v>
      </c>
      <c r="O4568" s="162"/>
      <c r="P4568" s="80" t="s">
        <v>4633</v>
      </c>
      <c r="Q4568" s="80"/>
      <c r="R4568" s="80"/>
      <c r="S4568" s="163"/>
      <c r="T4568" s="213"/>
      <c r="U4568" s="162"/>
      <c r="V4568" s="164"/>
      <c r="W4568" s="12" t="str">
        <f t="shared" si="912"/>
        <v>Mqtt1</v>
      </c>
      <c r="X4568" s="196" t="s">
        <v>10697</v>
      </c>
      <c r="Y4568" s="6" t="str">
        <f t="shared" si="913"/>
        <v>marpower/power-tag/outlets-owner-emp126</v>
      </c>
      <c r="Z4568" s="103" t="str" cm="1">
        <f t="array" ref="Z4568">IF(COUNTIF(N4568,"spare"),"","$."&amp;_xlfn.REGEXEXTRACT(J4568,"^PT\d+[FQ]\d+_(.*)", 2))</f>
        <v>$.Active_Power_Phase_B</v>
      </c>
      <c r="AA4568" s="12">
        <f t="shared" si="910"/>
        <v>19</v>
      </c>
      <c r="AB4568" s="6" t="s">
        <v>195</v>
      </c>
      <c r="AC4568" s="103">
        <v>3056</v>
      </c>
      <c r="AJ4568" s="80"/>
      <c r="AK4568" s="113" t="s">
        <v>1425</v>
      </c>
      <c r="AN4568" s="80"/>
      <c r="AO4568" s="80"/>
      <c r="AP4568" s="80"/>
      <c r="AQ4568" s="80"/>
      <c r="AR4568" s="127"/>
      <c r="AS4568" s="80"/>
      <c r="AT4568" s="7"/>
      <c r="AU4568" s="7"/>
      <c r="AV4568" s="165"/>
      <c r="AW4568" s="166"/>
      <c r="AX4568" s="137"/>
      <c r="AY4568" s="147"/>
      <c r="AZ4568" s="167"/>
      <c r="BA4568" s="167"/>
      <c r="BB4568" s="147" t="str">
        <f t="shared" si="914"/>
        <v/>
      </c>
      <c r="BC4568" s="168"/>
      <c r="BD4568" s="165"/>
      <c r="BE4568" s="165"/>
      <c r="BF4568" s="165"/>
      <c r="BG4568" s="165"/>
      <c r="BH4568" s="165"/>
      <c r="BI4568" s="165"/>
      <c r="BJ4568" s="165"/>
      <c r="BK4568" s="165"/>
      <c r="BL4568" s="165"/>
      <c r="BM4568" s="165"/>
      <c r="BN4568" s="165"/>
      <c r="BO4568" s="165"/>
      <c r="BP4568" s="165"/>
      <c r="BQ4568" s="165"/>
      <c r="BS4568" s="6"/>
      <c r="BT4568" s="11"/>
      <c r="BU4568" s="6"/>
      <c r="BV4568" s="6"/>
    </row>
    <row r="4569" spans="1:74" ht="15.75" x14ac:dyDescent="0.25">
      <c r="A4569" s="52" t="s">
        <v>1422</v>
      </c>
      <c r="B4569" s="56"/>
      <c r="C4569" s="7" t="s">
        <v>118</v>
      </c>
      <c r="D4569" s="7" t="s">
        <v>6560</v>
      </c>
      <c r="E4569" s="7"/>
      <c r="F4569" s="64"/>
      <c r="G4569" s="6"/>
      <c r="H4569" s="6"/>
      <c r="I4569" s="10" t="s">
        <v>110</v>
      </c>
      <c r="J4569" s="11" t="s">
        <v>4238</v>
      </c>
      <c r="K4569" s="194" t="s">
        <v>510</v>
      </c>
      <c r="L4569" s="176"/>
      <c r="M4569" s="176">
        <v>1000</v>
      </c>
      <c r="N4569" s="80" t="s">
        <v>6856</v>
      </c>
      <c r="O4569" s="162"/>
      <c r="P4569" s="80" t="s">
        <v>4634</v>
      </c>
      <c r="Q4569" s="80"/>
      <c r="R4569" s="80"/>
      <c r="S4569" s="163"/>
      <c r="T4569" s="213"/>
      <c r="U4569" s="162"/>
      <c r="V4569" s="164"/>
      <c r="W4569" s="12" t="str">
        <f t="shared" si="912"/>
        <v>Mqtt1</v>
      </c>
      <c r="X4569" s="196" t="s">
        <v>10697</v>
      </c>
      <c r="Y4569" s="6" t="str">
        <f t="shared" si="913"/>
        <v>marpower/power-tag/outlets-owner-emp126</v>
      </c>
      <c r="Z4569" s="103" t="str" cm="1">
        <f t="array" ref="Z4569">IF(COUNTIF(N4569,"spare"),"","$."&amp;_xlfn.REGEXEXTRACT(J4569,"^PT\d+[FQ]\d+_(.*)", 2))</f>
        <v>$.Active_Power_Phase_C</v>
      </c>
      <c r="AA4569" s="12">
        <f t="shared" si="910"/>
        <v>19</v>
      </c>
      <c r="AB4569" s="6" t="s">
        <v>195</v>
      </c>
      <c r="AC4569" s="103">
        <v>3058</v>
      </c>
      <c r="AJ4569" s="80"/>
      <c r="AK4569" s="113" t="s">
        <v>1425</v>
      </c>
      <c r="AN4569" s="80"/>
      <c r="AO4569" s="80"/>
      <c r="AP4569" s="80"/>
      <c r="AQ4569" s="80"/>
      <c r="AR4569" s="127"/>
      <c r="AS4569" s="80"/>
      <c r="AT4569" s="7"/>
      <c r="AU4569" s="7"/>
      <c r="AV4569" s="165"/>
      <c r="AW4569" s="166"/>
      <c r="AX4569" s="137"/>
      <c r="AY4569" s="147"/>
      <c r="AZ4569" s="167"/>
      <c r="BA4569" s="167"/>
      <c r="BB4569" s="147" t="str">
        <f t="shared" si="914"/>
        <v/>
      </c>
      <c r="BC4569" s="168"/>
      <c r="BD4569" s="165"/>
      <c r="BE4569" s="165"/>
      <c r="BF4569" s="165"/>
      <c r="BG4569" s="165"/>
      <c r="BH4569" s="165"/>
      <c r="BI4569" s="165"/>
      <c r="BJ4569" s="165"/>
      <c r="BK4569" s="165"/>
      <c r="BL4569" s="165"/>
      <c r="BM4569" s="165"/>
      <c r="BN4569" s="165"/>
      <c r="BO4569" s="165"/>
      <c r="BP4569" s="165"/>
      <c r="BQ4569" s="165"/>
      <c r="BS4569" s="6"/>
      <c r="BT4569" s="11"/>
      <c r="BU4569" s="6"/>
      <c r="BV4569" s="6"/>
    </row>
    <row r="4570" spans="1:74" ht="15.75" x14ac:dyDescent="0.25">
      <c r="A4570" s="52" t="s">
        <v>1422</v>
      </c>
      <c r="B4570" s="56"/>
      <c r="C4570" s="7" t="s">
        <v>118</v>
      </c>
      <c r="D4570" s="7" t="s">
        <v>6560</v>
      </c>
      <c r="E4570" s="7"/>
      <c r="F4570" s="64"/>
      <c r="G4570" s="6"/>
      <c r="H4570" s="6"/>
      <c r="I4570" s="10" t="s">
        <v>110</v>
      </c>
      <c r="J4570" s="11" t="s">
        <v>4239</v>
      </c>
      <c r="K4570" s="194" t="s">
        <v>510</v>
      </c>
      <c r="L4570" s="176"/>
      <c r="M4570" s="176">
        <v>1000</v>
      </c>
      <c r="N4570" s="80" t="s">
        <v>6856</v>
      </c>
      <c r="O4570" s="162"/>
      <c r="P4570" s="80" t="s">
        <v>4635</v>
      </c>
      <c r="Q4570" s="80"/>
      <c r="R4570" s="80"/>
      <c r="S4570" s="163"/>
      <c r="T4570" s="213"/>
      <c r="U4570" s="162"/>
      <c r="V4570" s="164"/>
      <c r="W4570" s="12" t="str">
        <f t="shared" si="912"/>
        <v>Mqtt1</v>
      </c>
      <c r="X4570" s="196" t="s">
        <v>10697</v>
      </c>
      <c r="Y4570" s="6" t="str">
        <f t="shared" si="913"/>
        <v>marpower/power-tag/outlets-owner-emp126</v>
      </c>
      <c r="Z4570" s="103" t="str" cm="1">
        <f t="array" ref="Z4570">IF(COUNTIF(N4570,"spare"),"","$."&amp;_xlfn.REGEXEXTRACT(J4570,"^PT\d+[FQ]\d+_(.*)", 2))</f>
        <v>$.Total_Active_Power</v>
      </c>
      <c r="AA4570" s="12">
        <f t="shared" si="910"/>
        <v>19</v>
      </c>
      <c r="AB4570" s="6" t="s">
        <v>195</v>
      </c>
      <c r="AC4570" s="103">
        <v>3060</v>
      </c>
      <c r="AJ4570" s="80"/>
      <c r="AK4570" s="113" t="s">
        <v>1425</v>
      </c>
      <c r="AN4570" s="80"/>
      <c r="AO4570" s="80"/>
      <c r="AP4570" s="80"/>
      <c r="AQ4570" s="80"/>
      <c r="AR4570" s="127"/>
      <c r="AS4570" s="80"/>
      <c r="AT4570" s="7"/>
      <c r="AU4570" s="7"/>
      <c r="AV4570" s="165"/>
      <c r="AW4570" s="166"/>
      <c r="AX4570" s="137"/>
      <c r="AY4570" s="147"/>
      <c r="AZ4570" s="167"/>
      <c r="BA4570" s="167"/>
      <c r="BB4570" s="147" t="str">
        <f t="shared" si="914"/>
        <v/>
      </c>
      <c r="BC4570" s="168"/>
      <c r="BD4570" s="165"/>
      <c r="BE4570" s="165"/>
      <c r="BF4570" s="165"/>
      <c r="BG4570" s="165"/>
      <c r="BH4570" s="165"/>
      <c r="BI4570" s="165"/>
      <c r="BJ4570" s="165"/>
      <c r="BK4570" s="165"/>
      <c r="BL4570" s="165"/>
      <c r="BM4570" s="165"/>
      <c r="BN4570" s="165"/>
      <c r="BO4570" s="165"/>
      <c r="BP4570" s="165"/>
      <c r="BQ4570" s="165"/>
      <c r="BS4570" s="6"/>
      <c r="BT4570" s="11"/>
      <c r="BU4570" s="6"/>
      <c r="BV4570" s="6"/>
    </row>
    <row r="4571" spans="1:74" ht="15.75" x14ac:dyDescent="0.25">
      <c r="A4571" s="52" t="s">
        <v>1422</v>
      </c>
      <c r="B4571" s="56"/>
      <c r="C4571" s="7" t="s">
        <v>118</v>
      </c>
      <c r="D4571" s="7" t="s">
        <v>6560</v>
      </c>
      <c r="E4571" s="7"/>
      <c r="F4571" s="64"/>
      <c r="G4571" s="6"/>
      <c r="H4571" s="6"/>
      <c r="I4571" s="10" t="s">
        <v>110</v>
      </c>
      <c r="J4571" s="11" t="s">
        <v>4240</v>
      </c>
      <c r="K4571" s="194" t="s">
        <v>510</v>
      </c>
      <c r="L4571" s="176"/>
      <c r="M4571" s="176">
        <v>1000</v>
      </c>
      <c r="N4571" s="80" t="s">
        <v>6856</v>
      </c>
      <c r="O4571" s="162"/>
      <c r="P4571" s="80" t="s">
        <v>4636</v>
      </c>
      <c r="Q4571" s="80"/>
      <c r="R4571" s="80"/>
      <c r="S4571" s="163"/>
      <c r="T4571" s="213"/>
      <c r="U4571" s="162"/>
      <c r="V4571" s="164"/>
      <c r="W4571" s="12" t="str">
        <f t="shared" si="912"/>
        <v>Mqtt1</v>
      </c>
      <c r="X4571" s="196" t="s">
        <v>10697</v>
      </c>
      <c r="Y4571" s="6" t="str">
        <f t="shared" si="913"/>
        <v>marpower/power-tag/outlets-owner-emp126</v>
      </c>
      <c r="Z4571" s="103" t="str" cm="1">
        <f t="array" ref="Z4571">IF(COUNTIF(N4571,"spare"),"","$."&amp;_xlfn.REGEXEXTRACT(J4571,"^PT\d+[FQ]\d+_(.*)", 2))</f>
        <v>$.Power_Factor_Phase_A</v>
      </c>
      <c r="AA4571" s="12">
        <f t="shared" si="910"/>
        <v>19</v>
      </c>
      <c r="AB4571" s="6" t="s">
        <v>195</v>
      </c>
      <c r="AC4571" s="103">
        <v>3078</v>
      </c>
      <c r="AJ4571" s="80"/>
      <c r="AK4571" s="113" t="s">
        <v>1426</v>
      </c>
      <c r="AN4571" s="80"/>
      <c r="AO4571" s="80"/>
      <c r="AP4571" s="80"/>
      <c r="AQ4571" s="80"/>
      <c r="AR4571" s="127"/>
      <c r="AS4571" s="80"/>
      <c r="AT4571" s="7"/>
      <c r="AU4571" s="7"/>
      <c r="AV4571" s="165"/>
      <c r="AW4571" s="166"/>
      <c r="AX4571" s="137"/>
      <c r="AY4571" s="147"/>
      <c r="AZ4571" s="167"/>
      <c r="BA4571" s="167"/>
      <c r="BB4571" s="147" t="str">
        <f t="shared" si="914"/>
        <v/>
      </c>
      <c r="BC4571" s="168"/>
      <c r="BD4571" s="165"/>
      <c r="BE4571" s="165"/>
      <c r="BF4571" s="165"/>
      <c r="BG4571" s="165"/>
      <c r="BH4571" s="165"/>
      <c r="BI4571" s="165"/>
      <c r="BJ4571" s="165"/>
      <c r="BK4571" s="165"/>
      <c r="BL4571" s="165"/>
      <c r="BM4571" s="165"/>
      <c r="BN4571" s="165"/>
      <c r="BO4571" s="165"/>
      <c r="BP4571" s="165"/>
      <c r="BQ4571" s="165"/>
      <c r="BS4571" s="6"/>
      <c r="BT4571" s="11"/>
      <c r="BU4571" s="6"/>
      <c r="BV4571" s="6"/>
    </row>
    <row r="4572" spans="1:74" ht="15.75" x14ac:dyDescent="0.25">
      <c r="A4572" s="52" t="s">
        <v>1422</v>
      </c>
      <c r="B4572" s="56"/>
      <c r="C4572" s="7" t="s">
        <v>118</v>
      </c>
      <c r="D4572" s="7" t="s">
        <v>6560</v>
      </c>
      <c r="E4572" s="7"/>
      <c r="F4572" s="64"/>
      <c r="G4572" s="6"/>
      <c r="H4572" s="6"/>
      <c r="I4572" s="10" t="s">
        <v>110</v>
      </c>
      <c r="J4572" s="11" t="s">
        <v>4241</v>
      </c>
      <c r="K4572" s="194" t="s">
        <v>510</v>
      </c>
      <c r="L4572" s="176"/>
      <c r="M4572" s="176">
        <v>1000</v>
      </c>
      <c r="N4572" s="80" t="s">
        <v>6856</v>
      </c>
      <c r="O4572" s="162"/>
      <c r="P4572" s="80" t="s">
        <v>4637</v>
      </c>
      <c r="Q4572" s="80"/>
      <c r="R4572" s="80"/>
      <c r="S4572" s="163"/>
      <c r="T4572" s="213"/>
      <c r="U4572" s="162"/>
      <c r="V4572" s="164"/>
      <c r="W4572" s="12" t="str">
        <f t="shared" si="912"/>
        <v>Mqtt1</v>
      </c>
      <c r="X4572" s="196" t="s">
        <v>10697</v>
      </c>
      <c r="Y4572" s="6" t="str">
        <f t="shared" si="913"/>
        <v>marpower/power-tag/outlets-owner-emp126</v>
      </c>
      <c r="Z4572" s="103" t="str" cm="1">
        <f t="array" ref="Z4572">IF(COUNTIF(N4572,"spare"),"","$."&amp;_xlfn.REGEXEXTRACT(J4572,"^PT\d+[FQ]\d+_(.*)", 2))</f>
        <v>$.Power_Factor_Phase_B</v>
      </c>
      <c r="AA4572" s="12">
        <f t="shared" si="910"/>
        <v>19</v>
      </c>
      <c r="AB4572" s="6" t="s">
        <v>195</v>
      </c>
      <c r="AC4572" s="103">
        <v>3080</v>
      </c>
      <c r="AJ4572" s="80"/>
      <c r="AK4572" s="113" t="s">
        <v>1426</v>
      </c>
      <c r="AN4572" s="80"/>
      <c r="AO4572" s="80"/>
      <c r="AP4572" s="80"/>
      <c r="AQ4572" s="80"/>
      <c r="AR4572" s="127"/>
      <c r="AS4572" s="80"/>
      <c r="AT4572" s="7"/>
      <c r="AU4572" s="7"/>
      <c r="AV4572" s="165"/>
      <c r="AW4572" s="166"/>
      <c r="AX4572" s="137"/>
      <c r="AY4572" s="147"/>
      <c r="AZ4572" s="167"/>
      <c r="BA4572" s="167"/>
      <c r="BB4572" s="147" t="str">
        <f t="shared" si="914"/>
        <v/>
      </c>
      <c r="BC4572" s="168"/>
      <c r="BD4572" s="165"/>
      <c r="BE4572" s="165"/>
      <c r="BF4572" s="165"/>
      <c r="BG4572" s="165"/>
      <c r="BH4572" s="165"/>
      <c r="BI4572" s="165"/>
      <c r="BJ4572" s="165"/>
      <c r="BK4572" s="165"/>
      <c r="BL4572" s="165"/>
      <c r="BM4572" s="165"/>
      <c r="BN4572" s="165"/>
      <c r="BO4572" s="165"/>
      <c r="BP4572" s="165"/>
      <c r="BQ4572" s="165"/>
      <c r="BS4572" s="6"/>
      <c r="BT4572" s="11"/>
      <c r="BU4572" s="6"/>
      <c r="BV4572" s="6"/>
    </row>
    <row r="4573" spans="1:74" ht="15.75" x14ac:dyDescent="0.25">
      <c r="A4573" s="52" t="s">
        <v>1422</v>
      </c>
      <c r="B4573" s="56"/>
      <c r="C4573" s="7" t="s">
        <v>118</v>
      </c>
      <c r="D4573" s="7" t="s">
        <v>6560</v>
      </c>
      <c r="E4573" s="7"/>
      <c r="F4573" s="64"/>
      <c r="G4573" s="6"/>
      <c r="H4573" s="6"/>
      <c r="I4573" s="10" t="s">
        <v>110</v>
      </c>
      <c r="J4573" s="11" t="s">
        <v>4242</v>
      </c>
      <c r="K4573" s="194" t="s">
        <v>510</v>
      </c>
      <c r="L4573" s="176"/>
      <c r="M4573" s="176">
        <v>1000</v>
      </c>
      <c r="N4573" s="80" t="s">
        <v>6856</v>
      </c>
      <c r="O4573" s="162"/>
      <c r="P4573" s="80" t="s">
        <v>4638</v>
      </c>
      <c r="Q4573" s="80"/>
      <c r="R4573" s="80"/>
      <c r="S4573" s="163"/>
      <c r="T4573" s="213"/>
      <c r="U4573" s="162"/>
      <c r="V4573" s="164"/>
      <c r="W4573" s="12" t="str">
        <f t="shared" si="912"/>
        <v>Mqtt1</v>
      </c>
      <c r="X4573" s="196" t="s">
        <v>10697</v>
      </c>
      <c r="Y4573" s="6" t="str">
        <f t="shared" si="913"/>
        <v>marpower/power-tag/outlets-owner-emp126</v>
      </c>
      <c r="Z4573" s="103" t="str" cm="1">
        <f t="array" ref="Z4573">IF(COUNTIF(N4573,"spare"),"","$."&amp;_xlfn.REGEXEXTRACT(J4573,"^PT\d+[FQ]\d+_(.*)", 2))</f>
        <v>$.Power_Factor_Phase_C</v>
      </c>
      <c r="AA4573" s="12">
        <f t="shared" si="910"/>
        <v>19</v>
      </c>
      <c r="AB4573" s="6" t="s">
        <v>195</v>
      </c>
      <c r="AC4573" s="103">
        <v>3082</v>
      </c>
      <c r="AJ4573" s="80"/>
      <c r="AK4573" s="113" t="s">
        <v>1426</v>
      </c>
      <c r="AN4573" s="80"/>
      <c r="AO4573" s="80"/>
      <c r="AP4573" s="80"/>
      <c r="AQ4573" s="80"/>
      <c r="AR4573" s="127"/>
      <c r="AS4573" s="80"/>
      <c r="AT4573" s="7"/>
      <c r="AU4573" s="7"/>
      <c r="AV4573" s="165"/>
      <c r="AW4573" s="166"/>
      <c r="AX4573" s="137"/>
      <c r="AY4573" s="147"/>
      <c r="AZ4573" s="167"/>
      <c r="BA4573" s="167"/>
      <c r="BB4573" s="147" t="str">
        <f t="shared" si="914"/>
        <v/>
      </c>
      <c r="BC4573" s="168"/>
      <c r="BD4573" s="165"/>
      <c r="BE4573" s="165"/>
      <c r="BF4573" s="165"/>
      <c r="BG4573" s="165"/>
      <c r="BH4573" s="165"/>
      <c r="BI4573" s="165"/>
      <c r="BJ4573" s="165"/>
      <c r="BK4573" s="165"/>
      <c r="BL4573" s="165"/>
      <c r="BM4573" s="165"/>
      <c r="BN4573" s="165"/>
      <c r="BO4573" s="165"/>
      <c r="BP4573" s="165"/>
      <c r="BQ4573" s="165"/>
      <c r="BS4573" s="6"/>
      <c r="BT4573" s="11"/>
      <c r="BU4573" s="6"/>
      <c r="BV4573" s="6"/>
    </row>
    <row r="4574" spans="1:74" ht="15.75" x14ac:dyDescent="0.25">
      <c r="A4574" s="52" t="s">
        <v>1422</v>
      </c>
      <c r="B4574" s="56"/>
      <c r="C4574" s="7" t="s">
        <v>118</v>
      </c>
      <c r="D4574" s="7" t="s">
        <v>6560</v>
      </c>
      <c r="E4574" s="7"/>
      <c r="F4574" s="64"/>
      <c r="G4574" s="6"/>
      <c r="H4574" s="6"/>
      <c r="I4574" s="10" t="s">
        <v>110</v>
      </c>
      <c r="J4574" s="11" t="s">
        <v>4243</v>
      </c>
      <c r="K4574" s="194" t="s">
        <v>510</v>
      </c>
      <c r="L4574" s="176"/>
      <c r="M4574" s="176">
        <v>1000</v>
      </c>
      <c r="N4574" s="80" t="s">
        <v>6856</v>
      </c>
      <c r="O4574" s="162"/>
      <c r="P4574" s="80" t="s">
        <v>4639</v>
      </c>
      <c r="Q4574" s="80"/>
      <c r="R4574" s="80"/>
      <c r="S4574" s="163"/>
      <c r="T4574" s="213"/>
      <c r="U4574" s="162"/>
      <c r="V4574" s="164"/>
      <c r="W4574" s="12" t="str">
        <f t="shared" si="912"/>
        <v>Mqtt1</v>
      </c>
      <c r="X4574" s="196" t="s">
        <v>10697</v>
      </c>
      <c r="Y4574" s="6" t="str">
        <f t="shared" si="913"/>
        <v>marpower/power-tag/outlets-owner-emp126</v>
      </c>
      <c r="Z4574" s="103" t="str" cm="1">
        <f t="array" ref="Z4574">IF(COUNTIF(N4574,"spare"),"","$."&amp;_xlfn.REGEXEXTRACT(J4574,"^PT\d+[FQ]\d+_(.*)", 2))</f>
        <v>$.Total_Power_Factor</v>
      </c>
      <c r="AA4574" s="12">
        <f t="shared" si="910"/>
        <v>19</v>
      </c>
      <c r="AB4574" s="6" t="s">
        <v>195</v>
      </c>
      <c r="AC4574" s="103">
        <v>3084</v>
      </c>
      <c r="AJ4574" s="80"/>
      <c r="AK4574" s="113" t="s">
        <v>1426</v>
      </c>
      <c r="AN4574" s="80"/>
      <c r="AO4574" s="80"/>
      <c r="AP4574" s="80"/>
      <c r="AQ4574" s="80"/>
      <c r="AR4574" s="127"/>
      <c r="AS4574" s="80"/>
      <c r="AT4574" s="7"/>
      <c r="AU4574" s="7"/>
      <c r="AV4574" s="165"/>
      <c r="AW4574" s="166"/>
      <c r="AX4574" s="137"/>
      <c r="AY4574" s="147"/>
      <c r="AZ4574" s="167"/>
      <c r="BA4574" s="167"/>
      <c r="BB4574" s="147" t="str">
        <f t="shared" si="914"/>
        <v/>
      </c>
      <c r="BC4574" s="168"/>
      <c r="BD4574" s="165"/>
      <c r="BE4574" s="165"/>
      <c r="BF4574" s="165"/>
      <c r="BG4574" s="165"/>
      <c r="BH4574" s="165"/>
      <c r="BI4574" s="165"/>
      <c r="BJ4574" s="165"/>
      <c r="BK4574" s="165"/>
      <c r="BL4574" s="165"/>
      <c r="BM4574" s="165"/>
      <c r="BN4574" s="165"/>
      <c r="BO4574" s="165"/>
      <c r="BP4574" s="165"/>
      <c r="BQ4574" s="165"/>
      <c r="BS4574" s="6"/>
      <c r="BT4574" s="11"/>
      <c r="BU4574" s="6"/>
      <c r="BV4574" s="6"/>
    </row>
    <row r="4575" spans="1:74" ht="15.75" x14ac:dyDescent="0.25">
      <c r="A4575" s="52" t="s">
        <v>1422</v>
      </c>
      <c r="B4575" s="56"/>
      <c r="C4575" s="7" t="s">
        <v>118</v>
      </c>
      <c r="D4575" s="7" t="s">
        <v>6560</v>
      </c>
      <c r="E4575" s="7"/>
      <c r="F4575" s="64"/>
      <c r="G4575" s="6"/>
      <c r="H4575" s="6"/>
      <c r="I4575" s="10" t="s">
        <v>110</v>
      </c>
      <c r="J4575" s="11" t="s">
        <v>4244</v>
      </c>
      <c r="K4575" s="194" t="s">
        <v>510</v>
      </c>
      <c r="L4575" s="176"/>
      <c r="M4575" s="176">
        <v>1000</v>
      </c>
      <c r="N4575" s="80" t="s">
        <v>6856</v>
      </c>
      <c r="O4575" s="162"/>
      <c r="P4575" s="80" t="s">
        <v>4640</v>
      </c>
      <c r="Q4575" s="80"/>
      <c r="R4575" s="80"/>
      <c r="S4575" s="163"/>
      <c r="T4575" s="213"/>
      <c r="U4575" s="162"/>
      <c r="V4575" s="164"/>
      <c r="W4575" s="12" t="str">
        <f t="shared" si="912"/>
        <v>Mqtt1</v>
      </c>
      <c r="X4575" s="196" t="s">
        <v>10698</v>
      </c>
      <c r="Y4575" s="6" t="str">
        <f t="shared" si="913"/>
        <v>marpower/power-tag/outlets-guest-cabin-4-emp124</v>
      </c>
      <c r="Z4575" s="103" t="str" cm="1">
        <f t="array" ref="Z4575">IF(COUNTIF(N4575,"spare"),"","$."&amp;_xlfn.REGEXEXTRACT(J4575,"^PT\d+[FQ]\d+_(.*)", 2))</f>
        <v>$.RMS_Current_Phase_A</v>
      </c>
      <c r="AA4575" s="12">
        <f>AA4560+1</f>
        <v>20</v>
      </c>
      <c r="AB4575" s="6" t="s">
        <v>195</v>
      </c>
      <c r="AC4575" s="103">
        <v>3000</v>
      </c>
      <c r="AJ4575" s="80"/>
      <c r="AK4575" s="113" t="s">
        <v>1423</v>
      </c>
      <c r="AN4575" s="80"/>
      <c r="AO4575" s="80"/>
      <c r="AP4575" s="80"/>
      <c r="AQ4575" s="80"/>
      <c r="AR4575" s="127"/>
      <c r="AS4575" s="80"/>
      <c r="AT4575" s="7"/>
      <c r="AU4575" s="7"/>
      <c r="AV4575" s="165"/>
      <c r="AW4575" s="166"/>
      <c r="AX4575" s="137"/>
      <c r="AY4575" s="147"/>
      <c r="AZ4575" s="167"/>
      <c r="BA4575" s="167"/>
      <c r="BB4575" s="147" t="str">
        <f t="shared" ref="BB4575:BB4589" si="915">IF(ISNUMBER(AM4575),"1","")</f>
        <v/>
      </c>
      <c r="BC4575" s="168"/>
      <c r="BD4575" s="165"/>
      <c r="BE4575" s="165"/>
      <c r="BF4575" s="165"/>
      <c r="BG4575" s="165"/>
      <c r="BH4575" s="165"/>
      <c r="BI4575" s="165"/>
      <c r="BJ4575" s="165"/>
      <c r="BK4575" s="165"/>
      <c r="BL4575" s="165"/>
      <c r="BM4575" s="165"/>
      <c r="BN4575" s="165"/>
      <c r="BO4575" s="165"/>
      <c r="BP4575" s="165"/>
      <c r="BQ4575" s="165"/>
      <c r="BS4575" s="6"/>
      <c r="BT4575" s="11"/>
      <c r="BU4575" s="6"/>
      <c r="BV4575" s="6"/>
    </row>
    <row r="4576" spans="1:74" ht="15.75" x14ac:dyDescent="0.25">
      <c r="A4576" s="52" t="s">
        <v>1422</v>
      </c>
      <c r="B4576" s="56"/>
      <c r="C4576" s="7" t="s">
        <v>118</v>
      </c>
      <c r="D4576" s="7" t="s">
        <v>6560</v>
      </c>
      <c r="E4576" s="7"/>
      <c r="F4576" s="64"/>
      <c r="G4576" s="6"/>
      <c r="H4576" s="6"/>
      <c r="I4576" s="10" t="s">
        <v>110</v>
      </c>
      <c r="J4576" s="11" t="s">
        <v>4245</v>
      </c>
      <c r="K4576" s="194" t="s">
        <v>510</v>
      </c>
      <c r="L4576" s="176"/>
      <c r="M4576" s="176">
        <v>1000</v>
      </c>
      <c r="N4576" s="80" t="s">
        <v>6856</v>
      </c>
      <c r="O4576" s="162"/>
      <c r="P4576" s="80" t="s">
        <v>4641</v>
      </c>
      <c r="Q4576" s="80"/>
      <c r="R4576" s="80"/>
      <c r="S4576" s="163"/>
      <c r="T4576" s="213"/>
      <c r="U4576" s="162"/>
      <c r="V4576" s="164"/>
      <c r="W4576" s="12" t="str">
        <f t="shared" si="912"/>
        <v>Mqtt1</v>
      </c>
      <c r="X4576" s="196" t="s">
        <v>10698</v>
      </c>
      <c r="Y4576" s="6" t="str">
        <f t="shared" si="913"/>
        <v>marpower/power-tag/outlets-guest-cabin-4-emp124</v>
      </c>
      <c r="Z4576" s="103" t="str" cm="1">
        <f t="array" ref="Z4576">IF(COUNTIF(N4576,"spare"),"","$."&amp;_xlfn.REGEXEXTRACT(J4576,"^PT\d+[FQ]\d+_(.*)", 2))</f>
        <v>$.RMS_Current_Phase_B</v>
      </c>
      <c r="AA4576" s="12">
        <f t="shared" si="910"/>
        <v>20</v>
      </c>
      <c r="AB4576" s="6" t="s">
        <v>195</v>
      </c>
      <c r="AC4576" s="103">
        <v>3002</v>
      </c>
      <c r="AJ4576" s="80"/>
      <c r="AK4576" s="113" t="s">
        <v>1423</v>
      </c>
      <c r="AN4576" s="80"/>
      <c r="AO4576" s="80"/>
      <c r="AP4576" s="80"/>
      <c r="AQ4576" s="80"/>
      <c r="AR4576" s="127"/>
      <c r="AS4576" s="80"/>
      <c r="AT4576" s="7"/>
      <c r="AU4576" s="7"/>
      <c r="AV4576" s="165"/>
      <c r="AW4576" s="166"/>
      <c r="AX4576" s="137"/>
      <c r="AY4576" s="147"/>
      <c r="AZ4576" s="167"/>
      <c r="BA4576" s="167"/>
      <c r="BB4576" s="147" t="str">
        <f t="shared" si="915"/>
        <v/>
      </c>
      <c r="BC4576" s="168"/>
      <c r="BD4576" s="165"/>
      <c r="BE4576" s="165"/>
      <c r="BF4576" s="165"/>
      <c r="BG4576" s="165"/>
      <c r="BH4576" s="165"/>
      <c r="BI4576" s="165"/>
      <c r="BJ4576" s="165"/>
      <c r="BK4576" s="165"/>
      <c r="BL4576" s="165"/>
      <c r="BM4576" s="165"/>
      <c r="BN4576" s="165"/>
      <c r="BO4576" s="165"/>
      <c r="BP4576" s="165"/>
      <c r="BQ4576" s="165"/>
      <c r="BS4576" s="6"/>
      <c r="BT4576" s="11"/>
      <c r="BU4576" s="6"/>
      <c r="BV4576" s="6"/>
    </row>
    <row r="4577" spans="1:74" ht="15.75" x14ac:dyDescent="0.25">
      <c r="A4577" s="52" t="s">
        <v>1422</v>
      </c>
      <c r="B4577" s="56"/>
      <c r="C4577" s="7" t="s">
        <v>118</v>
      </c>
      <c r="D4577" s="7" t="s">
        <v>6560</v>
      </c>
      <c r="E4577" s="7"/>
      <c r="F4577" s="64"/>
      <c r="G4577" s="6"/>
      <c r="H4577" s="6"/>
      <c r="I4577" s="10" t="s">
        <v>110</v>
      </c>
      <c r="J4577" s="11" t="s">
        <v>4246</v>
      </c>
      <c r="K4577" s="194" t="s">
        <v>510</v>
      </c>
      <c r="L4577" s="176"/>
      <c r="M4577" s="176">
        <v>1000</v>
      </c>
      <c r="N4577" s="80" t="s">
        <v>6856</v>
      </c>
      <c r="O4577" s="162"/>
      <c r="P4577" s="80" t="s">
        <v>4642</v>
      </c>
      <c r="Q4577" s="80"/>
      <c r="R4577" s="80"/>
      <c r="S4577" s="163"/>
      <c r="T4577" s="213"/>
      <c r="U4577" s="162"/>
      <c r="V4577" s="164"/>
      <c r="W4577" s="12" t="str">
        <f t="shared" si="912"/>
        <v>Mqtt1</v>
      </c>
      <c r="X4577" s="196" t="s">
        <v>10698</v>
      </c>
      <c r="Y4577" s="6" t="str">
        <f t="shared" si="913"/>
        <v>marpower/power-tag/outlets-guest-cabin-4-emp124</v>
      </c>
      <c r="Z4577" s="103" t="str" cm="1">
        <f t="array" ref="Z4577">IF(COUNTIF(N4577,"spare"),"","$."&amp;_xlfn.REGEXEXTRACT(J4577,"^PT\d+[FQ]\d+_(.*)", 2))</f>
        <v>$.RMS_Current_Phase_C</v>
      </c>
      <c r="AA4577" s="12">
        <f t="shared" si="910"/>
        <v>20</v>
      </c>
      <c r="AB4577" s="6" t="s">
        <v>195</v>
      </c>
      <c r="AC4577" s="103">
        <v>3004</v>
      </c>
      <c r="AJ4577" s="80"/>
      <c r="AK4577" s="113" t="s">
        <v>1423</v>
      </c>
      <c r="AN4577" s="80"/>
      <c r="AO4577" s="80"/>
      <c r="AP4577" s="80"/>
      <c r="AQ4577" s="80"/>
      <c r="AR4577" s="127"/>
      <c r="AS4577" s="80"/>
      <c r="AT4577" s="7"/>
      <c r="AU4577" s="7"/>
      <c r="AV4577" s="165"/>
      <c r="AW4577" s="166"/>
      <c r="AX4577" s="137"/>
      <c r="AY4577" s="147"/>
      <c r="AZ4577" s="167"/>
      <c r="BA4577" s="167"/>
      <c r="BB4577" s="147" t="str">
        <f t="shared" si="915"/>
        <v/>
      </c>
      <c r="BC4577" s="168"/>
      <c r="BD4577" s="165"/>
      <c r="BE4577" s="165"/>
      <c r="BF4577" s="165"/>
      <c r="BG4577" s="165"/>
      <c r="BH4577" s="165"/>
      <c r="BI4577" s="165"/>
      <c r="BJ4577" s="165"/>
      <c r="BK4577" s="165"/>
      <c r="BL4577" s="165"/>
      <c r="BM4577" s="165"/>
      <c r="BN4577" s="165"/>
      <c r="BO4577" s="165"/>
      <c r="BP4577" s="165"/>
      <c r="BQ4577" s="165"/>
      <c r="BS4577" s="6"/>
      <c r="BT4577" s="11"/>
      <c r="BU4577" s="6"/>
      <c r="BV4577" s="6"/>
    </row>
    <row r="4578" spans="1:74" ht="15.75" x14ac:dyDescent="0.25">
      <c r="A4578" s="52" t="s">
        <v>1422</v>
      </c>
      <c r="B4578" s="56"/>
      <c r="C4578" s="7" t="s">
        <v>118</v>
      </c>
      <c r="D4578" s="7" t="s">
        <v>6560</v>
      </c>
      <c r="E4578" s="7"/>
      <c r="F4578" s="64"/>
      <c r="G4578" s="6"/>
      <c r="H4578" s="6"/>
      <c r="I4578" s="10" t="s">
        <v>110</v>
      </c>
      <c r="J4578" s="11" t="s">
        <v>4247</v>
      </c>
      <c r="K4578" s="194" t="s">
        <v>510</v>
      </c>
      <c r="L4578" s="176"/>
      <c r="M4578" s="176">
        <v>1000</v>
      </c>
      <c r="N4578" s="80" t="s">
        <v>6856</v>
      </c>
      <c r="O4578" s="162"/>
      <c r="P4578" s="80" t="s">
        <v>4643</v>
      </c>
      <c r="Q4578" s="80"/>
      <c r="R4578" s="80"/>
      <c r="S4578" s="163"/>
      <c r="T4578" s="213"/>
      <c r="U4578" s="162"/>
      <c r="V4578" s="164"/>
      <c r="W4578" s="12" t="str">
        <f t="shared" si="912"/>
        <v>Mqtt1</v>
      </c>
      <c r="X4578" s="196" t="s">
        <v>10698</v>
      </c>
      <c r="Y4578" s="6" t="str">
        <f t="shared" si="913"/>
        <v>marpower/power-tag/outlets-guest-cabin-4-emp124</v>
      </c>
      <c r="Z4578" s="103" t="str" cm="1">
        <f t="array" ref="Z4578">IF(COUNTIF(N4578,"spare"),"","$."&amp;_xlfn.REGEXEXTRACT(J4578,"^PT\d+[FQ]\d+_(.*)", 2))</f>
        <v>$.RMS_Current_Phase_Neut</v>
      </c>
      <c r="AA4578" s="12">
        <f t="shared" si="910"/>
        <v>20</v>
      </c>
      <c r="AB4578" s="6" t="s">
        <v>195</v>
      </c>
      <c r="AC4578" s="103">
        <v>3006</v>
      </c>
      <c r="AJ4578" s="80"/>
      <c r="AK4578" s="113" t="s">
        <v>1423</v>
      </c>
      <c r="AN4578" s="80"/>
      <c r="AO4578" s="80"/>
      <c r="AP4578" s="80"/>
      <c r="AQ4578" s="80"/>
      <c r="AR4578" s="127"/>
      <c r="AS4578" s="80"/>
      <c r="AT4578" s="7"/>
      <c r="AU4578" s="7"/>
      <c r="AV4578" s="165"/>
      <c r="AW4578" s="166"/>
      <c r="AX4578" s="137"/>
      <c r="AY4578" s="147"/>
      <c r="AZ4578" s="167"/>
      <c r="BA4578" s="167"/>
      <c r="BB4578" s="147" t="str">
        <f t="shared" si="915"/>
        <v/>
      </c>
      <c r="BC4578" s="168"/>
      <c r="BD4578" s="165"/>
      <c r="BE4578" s="165"/>
      <c r="BF4578" s="165"/>
      <c r="BG4578" s="165"/>
      <c r="BH4578" s="165"/>
      <c r="BI4578" s="165"/>
      <c r="BJ4578" s="165"/>
      <c r="BK4578" s="165"/>
      <c r="BL4578" s="165"/>
      <c r="BM4578" s="165"/>
      <c r="BN4578" s="165"/>
      <c r="BO4578" s="165"/>
      <c r="BP4578" s="165"/>
      <c r="BQ4578" s="165"/>
      <c r="BS4578" s="6"/>
      <c r="BT4578" s="11"/>
      <c r="BU4578" s="6"/>
      <c r="BV4578" s="6"/>
    </row>
    <row r="4579" spans="1:74" ht="15.75" x14ac:dyDescent="0.25">
      <c r="A4579" s="52" t="s">
        <v>1422</v>
      </c>
      <c r="B4579" s="56"/>
      <c r="C4579" s="7" t="s">
        <v>118</v>
      </c>
      <c r="D4579" s="7" t="s">
        <v>6560</v>
      </c>
      <c r="E4579" s="7"/>
      <c r="F4579" s="64"/>
      <c r="G4579" s="6"/>
      <c r="H4579" s="6"/>
      <c r="I4579" s="10" t="s">
        <v>110</v>
      </c>
      <c r="J4579" s="11" t="s">
        <v>8395</v>
      </c>
      <c r="K4579" s="194" t="s">
        <v>510</v>
      </c>
      <c r="L4579" s="176"/>
      <c r="M4579" s="176">
        <v>1000</v>
      </c>
      <c r="N4579" s="80" t="s">
        <v>6856</v>
      </c>
      <c r="O4579" s="162"/>
      <c r="P4579" s="80" t="s">
        <v>4644</v>
      </c>
      <c r="Q4579" s="80"/>
      <c r="R4579" s="80"/>
      <c r="S4579" s="163"/>
      <c r="T4579" s="213"/>
      <c r="U4579" s="162"/>
      <c r="V4579" s="164"/>
      <c r="W4579" s="12" t="str">
        <f t="shared" si="912"/>
        <v>Mqtt1</v>
      </c>
      <c r="X4579" s="196" t="s">
        <v>10698</v>
      </c>
      <c r="Y4579" s="6" t="str">
        <f t="shared" si="913"/>
        <v>marpower/power-tag/outlets-guest-cabin-4-emp124</v>
      </c>
      <c r="Z4579" s="103" t="str" cm="1">
        <f t="array" ref="Z4579">IF(COUNTIF(N4579,"spare"),"","$."&amp;_xlfn.REGEXEXTRACT(J4579,"^PT\d+[FQ]\d+_(.*)", 2))</f>
        <v>$.RMS_Voltage_A_N</v>
      </c>
      <c r="AA4579" s="12">
        <f t="shared" si="910"/>
        <v>20</v>
      </c>
      <c r="AB4579" s="6" t="s">
        <v>195</v>
      </c>
      <c r="AC4579" s="103">
        <v>3028</v>
      </c>
      <c r="AJ4579" s="80"/>
      <c r="AK4579" s="113" t="s">
        <v>1424</v>
      </c>
      <c r="AN4579" s="80"/>
      <c r="AO4579" s="80"/>
      <c r="AP4579" s="80"/>
      <c r="AQ4579" s="80"/>
      <c r="AR4579" s="127"/>
      <c r="AS4579" s="80"/>
      <c r="AT4579" s="7"/>
      <c r="AU4579" s="7"/>
      <c r="AV4579" s="165"/>
      <c r="AW4579" s="166"/>
      <c r="AX4579" s="137"/>
      <c r="AY4579" s="147"/>
      <c r="AZ4579" s="167"/>
      <c r="BA4579" s="167"/>
      <c r="BB4579" s="147" t="str">
        <f t="shared" si="915"/>
        <v/>
      </c>
      <c r="BC4579" s="168"/>
      <c r="BD4579" s="165"/>
      <c r="BE4579" s="165"/>
      <c r="BF4579" s="165"/>
      <c r="BG4579" s="165"/>
      <c r="BH4579" s="165"/>
      <c r="BI4579" s="165"/>
      <c r="BJ4579" s="165"/>
      <c r="BK4579" s="165"/>
      <c r="BL4579" s="165"/>
      <c r="BM4579" s="165"/>
      <c r="BN4579" s="165"/>
      <c r="BO4579" s="165"/>
      <c r="BP4579" s="165"/>
      <c r="BQ4579" s="165"/>
      <c r="BS4579" s="6"/>
      <c r="BT4579" s="11"/>
      <c r="BU4579" s="6"/>
      <c r="BV4579" s="6"/>
    </row>
    <row r="4580" spans="1:74" ht="15.75" x14ac:dyDescent="0.25">
      <c r="A4580" s="52" t="s">
        <v>1422</v>
      </c>
      <c r="B4580" s="56"/>
      <c r="C4580" s="7" t="s">
        <v>118</v>
      </c>
      <c r="D4580" s="7" t="s">
        <v>6560</v>
      </c>
      <c r="E4580" s="7"/>
      <c r="F4580" s="64"/>
      <c r="G4580" s="6"/>
      <c r="H4580" s="6"/>
      <c r="I4580" s="10" t="s">
        <v>110</v>
      </c>
      <c r="J4580" s="11" t="s">
        <v>8572</v>
      </c>
      <c r="K4580" s="194" t="s">
        <v>510</v>
      </c>
      <c r="L4580" s="176"/>
      <c r="M4580" s="176">
        <v>1000</v>
      </c>
      <c r="N4580" s="80" t="s">
        <v>6856</v>
      </c>
      <c r="O4580" s="162"/>
      <c r="P4580" s="80" t="s">
        <v>4645</v>
      </c>
      <c r="Q4580" s="80"/>
      <c r="R4580" s="80"/>
      <c r="S4580" s="163"/>
      <c r="T4580" s="213"/>
      <c r="U4580" s="162"/>
      <c r="V4580" s="164"/>
      <c r="W4580" s="12" t="str">
        <f t="shared" si="912"/>
        <v>Mqtt1</v>
      </c>
      <c r="X4580" s="196" t="s">
        <v>10698</v>
      </c>
      <c r="Y4580" s="6" t="str">
        <f t="shared" si="913"/>
        <v>marpower/power-tag/outlets-guest-cabin-4-emp124</v>
      </c>
      <c r="Z4580" s="103" t="str" cm="1">
        <f t="array" ref="Z4580">IF(COUNTIF(N4580,"spare"),"","$."&amp;_xlfn.REGEXEXTRACT(J4580,"^PT\d+[FQ]\d+_(.*)", 2))</f>
        <v>$.RMS_Voltage_B_N</v>
      </c>
      <c r="AA4580" s="12">
        <f t="shared" si="910"/>
        <v>20</v>
      </c>
      <c r="AB4580" s="6" t="s">
        <v>195</v>
      </c>
      <c r="AC4580" s="103">
        <v>3030</v>
      </c>
      <c r="AJ4580" s="80"/>
      <c r="AK4580" s="113" t="s">
        <v>1424</v>
      </c>
      <c r="AN4580" s="80"/>
      <c r="AO4580" s="80"/>
      <c r="AP4580" s="80"/>
      <c r="AQ4580" s="80"/>
      <c r="AR4580" s="127"/>
      <c r="AS4580" s="80"/>
      <c r="AT4580" s="7"/>
      <c r="AU4580" s="7"/>
      <c r="AV4580" s="165"/>
      <c r="AW4580" s="166"/>
      <c r="AX4580" s="137"/>
      <c r="AY4580" s="147"/>
      <c r="AZ4580" s="167"/>
      <c r="BA4580" s="167"/>
      <c r="BB4580" s="147" t="str">
        <f t="shared" si="915"/>
        <v/>
      </c>
      <c r="BC4580" s="168"/>
      <c r="BD4580" s="165"/>
      <c r="BE4580" s="165"/>
      <c r="BF4580" s="165"/>
      <c r="BG4580" s="165"/>
      <c r="BH4580" s="165"/>
      <c r="BI4580" s="165"/>
      <c r="BJ4580" s="165"/>
      <c r="BK4580" s="165"/>
      <c r="BL4580" s="165"/>
      <c r="BM4580" s="165"/>
      <c r="BN4580" s="165"/>
      <c r="BO4580" s="165"/>
      <c r="BP4580" s="165"/>
      <c r="BQ4580" s="165"/>
      <c r="BS4580" s="6"/>
      <c r="BT4580" s="11"/>
      <c r="BU4580" s="6"/>
      <c r="BV4580" s="6"/>
    </row>
    <row r="4581" spans="1:74" ht="15.75" x14ac:dyDescent="0.25">
      <c r="A4581" s="52" t="s">
        <v>1422</v>
      </c>
      <c r="B4581" s="56"/>
      <c r="C4581" s="7" t="s">
        <v>118</v>
      </c>
      <c r="D4581" s="7" t="s">
        <v>6560</v>
      </c>
      <c r="E4581" s="7"/>
      <c r="F4581" s="64"/>
      <c r="G4581" s="6"/>
      <c r="H4581" s="6"/>
      <c r="I4581" s="10" t="s">
        <v>110</v>
      </c>
      <c r="J4581" s="11" t="s">
        <v>8749</v>
      </c>
      <c r="K4581" s="194" t="s">
        <v>510</v>
      </c>
      <c r="L4581" s="176"/>
      <c r="M4581" s="176">
        <v>1000</v>
      </c>
      <c r="N4581" s="80" t="s">
        <v>6856</v>
      </c>
      <c r="O4581" s="162"/>
      <c r="P4581" s="80" t="s">
        <v>4646</v>
      </c>
      <c r="Q4581" s="80"/>
      <c r="R4581" s="80"/>
      <c r="S4581" s="163"/>
      <c r="T4581" s="213"/>
      <c r="U4581" s="162"/>
      <c r="V4581" s="164"/>
      <c r="W4581" s="12" t="str">
        <f t="shared" si="912"/>
        <v>Mqtt1</v>
      </c>
      <c r="X4581" s="196" t="s">
        <v>10698</v>
      </c>
      <c r="Y4581" s="6" t="str">
        <f t="shared" si="913"/>
        <v>marpower/power-tag/outlets-guest-cabin-4-emp124</v>
      </c>
      <c r="Z4581" s="103" t="str" cm="1">
        <f t="array" ref="Z4581">IF(COUNTIF(N4581,"spare"),"","$."&amp;_xlfn.REGEXEXTRACT(J4581,"^PT\d+[FQ]\d+_(.*)", 2))</f>
        <v>$.RMS_Voltage_C_N</v>
      </c>
      <c r="AA4581" s="12">
        <f t="shared" si="910"/>
        <v>20</v>
      </c>
      <c r="AB4581" s="6" t="s">
        <v>195</v>
      </c>
      <c r="AC4581" s="103">
        <v>3032</v>
      </c>
      <c r="AJ4581" s="80"/>
      <c r="AK4581" s="113" t="s">
        <v>1424</v>
      </c>
      <c r="AN4581" s="80"/>
      <c r="AO4581" s="80"/>
      <c r="AP4581" s="80"/>
      <c r="AQ4581" s="80"/>
      <c r="AR4581" s="127"/>
      <c r="AS4581" s="80"/>
      <c r="AT4581" s="7"/>
      <c r="AU4581" s="7"/>
      <c r="AV4581" s="165"/>
      <c r="AW4581" s="166"/>
      <c r="AX4581" s="137"/>
      <c r="AY4581" s="147"/>
      <c r="AZ4581" s="167"/>
      <c r="BA4581" s="167"/>
      <c r="BB4581" s="147" t="str">
        <f t="shared" si="915"/>
        <v/>
      </c>
      <c r="BC4581" s="168"/>
      <c r="BD4581" s="165"/>
      <c r="BE4581" s="165"/>
      <c r="BF4581" s="165"/>
      <c r="BG4581" s="165"/>
      <c r="BH4581" s="165"/>
      <c r="BI4581" s="165"/>
      <c r="BJ4581" s="165"/>
      <c r="BK4581" s="165"/>
      <c r="BL4581" s="165"/>
      <c r="BM4581" s="165"/>
      <c r="BN4581" s="165"/>
      <c r="BO4581" s="165"/>
      <c r="BP4581" s="165"/>
      <c r="BQ4581" s="165"/>
      <c r="BS4581" s="6"/>
      <c r="BT4581" s="11"/>
      <c r="BU4581" s="6"/>
      <c r="BV4581" s="6"/>
    </row>
    <row r="4582" spans="1:74" ht="15.75" x14ac:dyDescent="0.25">
      <c r="A4582" s="52" t="s">
        <v>1422</v>
      </c>
      <c r="B4582" s="56"/>
      <c r="C4582" s="7" t="s">
        <v>118</v>
      </c>
      <c r="D4582" s="7" t="s">
        <v>6560</v>
      </c>
      <c r="E4582" s="7"/>
      <c r="F4582" s="64"/>
      <c r="G4582" s="6"/>
      <c r="H4582" s="6"/>
      <c r="I4582" s="10" t="s">
        <v>110</v>
      </c>
      <c r="J4582" s="11" t="s">
        <v>4248</v>
      </c>
      <c r="K4582" s="194" t="s">
        <v>510</v>
      </c>
      <c r="L4582" s="176"/>
      <c r="M4582" s="176">
        <v>1000</v>
      </c>
      <c r="N4582" s="80" t="s">
        <v>6856</v>
      </c>
      <c r="O4582" s="162"/>
      <c r="P4582" s="80" t="s">
        <v>4647</v>
      </c>
      <c r="Q4582" s="80"/>
      <c r="R4582" s="80"/>
      <c r="S4582" s="163"/>
      <c r="T4582" s="213"/>
      <c r="U4582" s="162"/>
      <c r="V4582" s="164"/>
      <c r="W4582" s="12" t="str">
        <f t="shared" si="912"/>
        <v>Mqtt1</v>
      </c>
      <c r="X4582" s="196" t="s">
        <v>10698</v>
      </c>
      <c r="Y4582" s="6" t="str">
        <f t="shared" si="913"/>
        <v>marpower/power-tag/outlets-guest-cabin-4-emp124</v>
      </c>
      <c r="Z4582" s="103" t="str" cm="1">
        <f t="array" ref="Z4582">IF(COUNTIF(N4582,"spare"),"","$."&amp;_xlfn.REGEXEXTRACT(J4582,"^PT\d+[FQ]\d+_(.*)", 2))</f>
        <v>$.Active_Power_Phase_A</v>
      </c>
      <c r="AA4582" s="12">
        <f t="shared" si="910"/>
        <v>20</v>
      </c>
      <c r="AB4582" s="6" t="s">
        <v>195</v>
      </c>
      <c r="AC4582" s="103">
        <v>3054</v>
      </c>
      <c r="AJ4582" s="80"/>
      <c r="AK4582" s="113" t="s">
        <v>1425</v>
      </c>
      <c r="AN4582" s="80"/>
      <c r="AO4582" s="80"/>
      <c r="AP4582" s="80"/>
      <c r="AQ4582" s="80"/>
      <c r="AR4582" s="127"/>
      <c r="AS4582" s="80"/>
      <c r="AT4582" s="7"/>
      <c r="AU4582" s="7"/>
      <c r="AV4582" s="165"/>
      <c r="AW4582" s="166"/>
      <c r="AX4582" s="137"/>
      <c r="AY4582" s="147"/>
      <c r="AZ4582" s="167"/>
      <c r="BA4582" s="167"/>
      <c r="BB4582" s="147" t="str">
        <f t="shared" si="915"/>
        <v/>
      </c>
      <c r="BC4582" s="168"/>
      <c r="BD4582" s="165"/>
      <c r="BE4582" s="165"/>
      <c r="BF4582" s="165"/>
      <c r="BG4582" s="165"/>
      <c r="BH4582" s="165"/>
      <c r="BI4582" s="165"/>
      <c r="BJ4582" s="165"/>
      <c r="BK4582" s="165"/>
      <c r="BL4582" s="165"/>
      <c r="BM4582" s="165"/>
      <c r="BN4582" s="165"/>
      <c r="BO4582" s="165"/>
      <c r="BP4582" s="165"/>
      <c r="BQ4582" s="165"/>
      <c r="BS4582" s="6"/>
      <c r="BT4582" s="11"/>
      <c r="BU4582" s="6"/>
      <c r="BV4582" s="6"/>
    </row>
    <row r="4583" spans="1:74" ht="15.75" x14ac:dyDescent="0.25">
      <c r="A4583" s="52" t="s">
        <v>1422</v>
      </c>
      <c r="B4583" s="56"/>
      <c r="C4583" s="7" t="s">
        <v>118</v>
      </c>
      <c r="D4583" s="7" t="s">
        <v>6560</v>
      </c>
      <c r="E4583" s="7"/>
      <c r="F4583" s="64"/>
      <c r="G4583" s="6"/>
      <c r="H4583" s="6"/>
      <c r="I4583" s="10" t="s">
        <v>110</v>
      </c>
      <c r="J4583" s="11" t="s">
        <v>4249</v>
      </c>
      <c r="K4583" s="194" t="s">
        <v>510</v>
      </c>
      <c r="L4583" s="176"/>
      <c r="M4583" s="176">
        <v>1000</v>
      </c>
      <c r="N4583" s="80" t="s">
        <v>6856</v>
      </c>
      <c r="O4583" s="162"/>
      <c r="P4583" s="80" t="s">
        <v>4648</v>
      </c>
      <c r="Q4583" s="80"/>
      <c r="R4583" s="80"/>
      <c r="S4583" s="163"/>
      <c r="T4583" s="213"/>
      <c r="U4583" s="162"/>
      <c r="V4583" s="164"/>
      <c r="W4583" s="12" t="str">
        <f t="shared" si="912"/>
        <v>Mqtt1</v>
      </c>
      <c r="X4583" s="196" t="s">
        <v>10698</v>
      </c>
      <c r="Y4583" s="6" t="str">
        <f t="shared" si="913"/>
        <v>marpower/power-tag/outlets-guest-cabin-4-emp124</v>
      </c>
      <c r="Z4583" s="103" t="str" cm="1">
        <f t="array" ref="Z4583">IF(COUNTIF(N4583,"spare"),"","$."&amp;_xlfn.REGEXEXTRACT(J4583,"^PT\d+[FQ]\d+_(.*)", 2))</f>
        <v>$.Active_Power_Phase_B</v>
      </c>
      <c r="AA4583" s="12">
        <f t="shared" si="910"/>
        <v>20</v>
      </c>
      <c r="AB4583" s="6" t="s">
        <v>195</v>
      </c>
      <c r="AC4583" s="103">
        <v>3056</v>
      </c>
      <c r="AJ4583" s="80"/>
      <c r="AK4583" s="113" t="s">
        <v>1425</v>
      </c>
      <c r="AN4583" s="80"/>
      <c r="AO4583" s="80"/>
      <c r="AP4583" s="80"/>
      <c r="AQ4583" s="80"/>
      <c r="AR4583" s="127"/>
      <c r="AS4583" s="80"/>
      <c r="AT4583" s="7"/>
      <c r="AU4583" s="7"/>
      <c r="AV4583" s="165"/>
      <c r="AW4583" s="166"/>
      <c r="AX4583" s="137"/>
      <c r="AY4583" s="147"/>
      <c r="AZ4583" s="167"/>
      <c r="BA4583" s="167"/>
      <c r="BB4583" s="147" t="str">
        <f t="shared" si="915"/>
        <v/>
      </c>
      <c r="BC4583" s="168"/>
      <c r="BD4583" s="165"/>
      <c r="BE4583" s="165"/>
      <c r="BF4583" s="165"/>
      <c r="BG4583" s="165"/>
      <c r="BH4583" s="165"/>
      <c r="BI4583" s="165"/>
      <c r="BJ4583" s="165"/>
      <c r="BK4583" s="165"/>
      <c r="BL4583" s="165"/>
      <c r="BM4583" s="165"/>
      <c r="BN4583" s="165"/>
      <c r="BO4583" s="165"/>
      <c r="BP4583" s="165"/>
      <c r="BQ4583" s="165"/>
      <c r="BS4583" s="6"/>
      <c r="BT4583" s="11"/>
      <c r="BU4583" s="6"/>
      <c r="BV4583" s="6"/>
    </row>
    <row r="4584" spans="1:74" ht="15.75" x14ac:dyDescent="0.25">
      <c r="A4584" s="52" t="s">
        <v>1422</v>
      </c>
      <c r="B4584" s="56"/>
      <c r="C4584" s="7" t="s">
        <v>118</v>
      </c>
      <c r="D4584" s="7" t="s">
        <v>6560</v>
      </c>
      <c r="E4584" s="7"/>
      <c r="F4584" s="64"/>
      <c r="G4584" s="6"/>
      <c r="H4584" s="6"/>
      <c r="I4584" s="10" t="s">
        <v>110</v>
      </c>
      <c r="J4584" s="11" t="s">
        <v>4250</v>
      </c>
      <c r="K4584" s="194" t="s">
        <v>510</v>
      </c>
      <c r="L4584" s="176"/>
      <c r="M4584" s="176">
        <v>1000</v>
      </c>
      <c r="N4584" s="80" t="s">
        <v>6856</v>
      </c>
      <c r="O4584" s="162"/>
      <c r="P4584" s="80" t="s">
        <v>4649</v>
      </c>
      <c r="Q4584" s="80"/>
      <c r="R4584" s="80"/>
      <c r="S4584" s="163"/>
      <c r="T4584" s="213"/>
      <c r="U4584" s="162"/>
      <c r="V4584" s="164"/>
      <c r="W4584" s="12" t="str">
        <f t="shared" si="912"/>
        <v>Mqtt1</v>
      </c>
      <c r="X4584" s="196" t="s">
        <v>10698</v>
      </c>
      <c r="Y4584" s="6" t="str">
        <f t="shared" si="913"/>
        <v>marpower/power-tag/outlets-guest-cabin-4-emp124</v>
      </c>
      <c r="Z4584" s="103" t="str" cm="1">
        <f t="array" ref="Z4584">IF(COUNTIF(N4584,"spare"),"","$."&amp;_xlfn.REGEXEXTRACT(J4584,"^PT\d+[FQ]\d+_(.*)", 2))</f>
        <v>$.Active_Power_Phase_C</v>
      </c>
      <c r="AA4584" s="12">
        <f t="shared" si="910"/>
        <v>20</v>
      </c>
      <c r="AB4584" s="6" t="s">
        <v>195</v>
      </c>
      <c r="AC4584" s="103">
        <v>3058</v>
      </c>
      <c r="AJ4584" s="80"/>
      <c r="AK4584" s="113" t="s">
        <v>1425</v>
      </c>
      <c r="AN4584" s="80"/>
      <c r="AO4584" s="80"/>
      <c r="AP4584" s="80"/>
      <c r="AQ4584" s="80"/>
      <c r="AR4584" s="127"/>
      <c r="AS4584" s="80"/>
      <c r="AT4584" s="7"/>
      <c r="AU4584" s="7"/>
      <c r="AV4584" s="165"/>
      <c r="AW4584" s="166"/>
      <c r="AX4584" s="137"/>
      <c r="AY4584" s="147"/>
      <c r="AZ4584" s="167"/>
      <c r="BA4584" s="167"/>
      <c r="BB4584" s="147" t="str">
        <f t="shared" si="915"/>
        <v/>
      </c>
      <c r="BC4584" s="168"/>
      <c r="BD4584" s="165"/>
      <c r="BE4584" s="165"/>
      <c r="BF4584" s="165"/>
      <c r="BG4584" s="165"/>
      <c r="BH4584" s="165"/>
      <c r="BI4584" s="165"/>
      <c r="BJ4584" s="165"/>
      <c r="BK4584" s="165"/>
      <c r="BL4584" s="165"/>
      <c r="BM4584" s="165"/>
      <c r="BN4584" s="165"/>
      <c r="BO4584" s="165"/>
      <c r="BP4584" s="165"/>
      <c r="BQ4584" s="165"/>
      <c r="BS4584" s="6"/>
      <c r="BT4584" s="11"/>
      <c r="BU4584" s="6"/>
      <c r="BV4584" s="6"/>
    </row>
    <row r="4585" spans="1:74" ht="15.75" x14ac:dyDescent="0.25">
      <c r="A4585" s="52" t="s">
        <v>1422</v>
      </c>
      <c r="B4585" s="56"/>
      <c r="C4585" s="7" t="s">
        <v>118</v>
      </c>
      <c r="D4585" s="7" t="s">
        <v>6560</v>
      </c>
      <c r="E4585" s="7"/>
      <c r="F4585" s="64"/>
      <c r="G4585" s="6"/>
      <c r="H4585" s="6"/>
      <c r="I4585" s="10" t="s">
        <v>110</v>
      </c>
      <c r="J4585" s="11" t="s">
        <v>4251</v>
      </c>
      <c r="K4585" s="194" t="s">
        <v>510</v>
      </c>
      <c r="L4585" s="176"/>
      <c r="M4585" s="176">
        <v>1000</v>
      </c>
      <c r="N4585" s="80" t="s">
        <v>6856</v>
      </c>
      <c r="O4585" s="162"/>
      <c r="P4585" s="80" t="s">
        <v>4650</v>
      </c>
      <c r="Q4585" s="80"/>
      <c r="R4585" s="80"/>
      <c r="S4585" s="163"/>
      <c r="T4585" s="213"/>
      <c r="U4585" s="162"/>
      <c r="V4585" s="164"/>
      <c r="W4585" s="12" t="str">
        <f t="shared" si="912"/>
        <v>Mqtt1</v>
      </c>
      <c r="X4585" s="196" t="s">
        <v>10698</v>
      </c>
      <c r="Y4585" s="6" t="str">
        <f t="shared" si="913"/>
        <v>marpower/power-tag/outlets-guest-cabin-4-emp124</v>
      </c>
      <c r="Z4585" s="103" t="str" cm="1">
        <f t="array" ref="Z4585">IF(COUNTIF(N4585,"spare"),"","$."&amp;_xlfn.REGEXEXTRACT(J4585,"^PT\d+[FQ]\d+_(.*)", 2))</f>
        <v>$.Total_Active_Power</v>
      </c>
      <c r="AA4585" s="12">
        <f t="shared" si="910"/>
        <v>20</v>
      </c>
      <c r="AB4585" s="6" t="s">
        <v>195</v>
      </c>
      <c r="AC4585" s="103">
        <v>3060</v>
      </c>
      <c r="AJ4585" s="80"/>
      <c r="AK4585" s="113" t="s">
        <v>1425</v>
      </c>
      <c r="AN4585" s="80"/>
      <c r="AO4585" s="80"/>
      <c r="AP4585" s="80"/>
      <c r="AQ4585" s="80"/>
      <c r="AR4585" s="127"/>
      <c r="AS4585" s="80"/>
      <c r="AT4585" s="7"/>
      <c r="AU4585" s="7"/>
      <c r="AV4585" s="165"/>
      <c r="AW4585" s="166"/>
      <c r="AX4585" s="137"/>
      <c r="AY4585" s="147"/>
      <c r="AZ4585" s="167"/>
      <c r="BA4585" s="167"/>
      <c r="BB4585" s="147" t="str">
        <f t="shared" si="915"/>
        <v/>
      </c>
      <c r="BC4585" s="168"/>
      <c r="BD4585" s="165"/>
      <c r="BE4585" s="165"/>
      <c r="BF4585" s="165"/>
      <c r="BG4585" s="165"/>
      <c r="BH4585" s="165"/>
      <c r="BI4585" s="165"/>
      <c r="BJ4585" s="165"/>
      <c r="BK4585" s="165"/>
      <c r="BL4585" s="165"/>
      <c r="BM4585" s="165"/>
      <c r="BN4585" s="165"/>
      <c r="BO4585" s="165"/>
      <c r="BP4585" s="165"/>
      <c r="BQ4585" s="165"/>
      <c r="BS4585" s="6"/>
      <c r="BT4585" s="11"/>
      <c r="BU4585" s="6"/>
      <c r="BV4585" s="6"/>
    </row>
    <row r="4586" spans="1:74" ht="15.75" x14ac:dyDescent="0.25">
      <c r="A4586" s="52" t="s">
        <v>1422</v>
      </c>
      <c r="B4586" s="56"/>
      <c r="C4586" s="7" t="s">
        <v>118</v>
      </c>
      <c r="D4586" s="7" t="s">
        <v>6560</v>
      </c>
      <c r="E4586" s="7"/>
      <c r="F4586" s="64"/>
      <c r="G4586" s="6"/>
      <c r="H4586" s="6"/>
      <c r="I4586" s="10" t="s">
        <v>110</v>
      </c>
      <c r="J4586" s="11" t="s">
        <v>4252</v>
      </c>
      <c r="K4586" s="194" t="s">
        <v>510</v>
      </c>
      <c r="L4586" s="176"/>
      <c r="M4586" s="176">
        <v>1000</v>
      </c>
      <c r="N4586" s="80" t="s">
        <v>6856</v>
      </c>
      <c r="O4586" s="162"/>
      <c r="P4586" s="80" t="s">
        <v>4651</v>
      </c>
      <c r="Q4586" s="80"/>
      <c r="R4586" s="80"/>
      <c r="S4586" s="163"/>
      <c r="T4586" s="213"/>
      <c r="U4586" s="162"/>
      <c r="V4586" s="164"/>
      <c r="W4586" s="12" t="str">
        <f t="shared" si="912"/>
        <v>Mqtt1</v>
      </c>
      <c r="X4586" s="196" t="s">
        <v>10698</v>
      </c>
      <c r="Y4586" s="6" t="str">
        <f t="shared" si="913"/>
        <v>marpower/power-tag/outlets-guest-cabin-4-emp124</v>
      </c>
      <c r="Z4586" s="103" t="str" cm="1">
        <f t="array" ref="Z4586">IF(COUNTIF(N4586,"spare"),"","$."&amp;_xlfn.REGEXEXTRACT(J4586,"^PT\d+[FQ]\d+_(.*)", 2))</f>
        <v>$.Power_Factor_Phase_A</v>
      </c>
      <c r="AA4586" s="12">
        <f t="shared" si="910"/>
        <v>20</v>
      </c>
      <c r="AB4586" s="6" t="s">
        <v>195</v>
      </c>
      <c r="AC4586" s="103">
        <v>3078</v>
      </c>
      <c r="AJ4586" s="80"/>
      <c r="AK4586" s="113" t="s">
        <v>1426</v>
      </c>
      <c r="AN4586" s="80"/>
      <c r="AO4586" s="80"/>
      <c r="AP4586" s="80"/>
      <c r="AQ4586" s="80"/>
      <c r="AR4586" s="127"/>
      <c r="AS4586" s="80"/>
      <c r="AT4586" s="7"/>
      <c r="AU4586" s="7"/>
      <c r="AV4586" s="165"/>
      <c r="AW4586" s="166"/>
      <c r="AX4586" s="137"/>
      <c r="AY4586" s="147"/>
      <c r="AZ4586" s="167"/>
      <c r="BA4586" s="167"/>
      <c r="BB4586" s="147" t="str">
        <f t="shared" si="915"/>
        <v/>
      </c>
      <c r="BC4586" s="168"/>
      <c r="BD4586" s="165"/>
      <c r="BE4586" s="165"/>
      <c r="BF4586" s="165"/>
      <c r="BG4586" s="165"/>
      <c r="BH4586" s="165"/>
      <c r="BI4586" s="165"/>
      <c r="BJ4586" s="165"/>
      <c r="BK4586" s="165"/>
      <c r="BL4586" s="165"/>
      <c r="BM4586" s="165"/>
      <c r="BN4586" s="165"/>
      <c r="BO4586" s="165"/>
      <c r="BP4586" s="165"/>
      <c r="BQ4586" s="165"/>
      <c r="BS4586" s="6"/>
      <c r="BT4586" s="11"/>
      <c r="BU4586" s="6"/>
      <c r="BV4586" s="6"/>
    </row>
    <row r="4587" spans="1:74" ht="15.75" x14ac:dyDescent="0.25">
      <c r="A4587" s="52" t="s">
        <v>1422</v>
      </c>
      <c r="B4587" s="56"/>
      <c r="C4587" s="7" t="s">
        <v>118</v>
      </c>
      <c r="D4587" s="7" t="s">
        <v>6560</v>
      </c>
      <c r="E4587" s="7"/>
      <c r="F4587" s="64"/>
      <c r="G4587" s="6"/>
      <c r="H4587" s="6"/>
      <c r="I4587" s="10" t="s">
        <v>110</v>
      </c>
      <c r="J4587" s="11" t="s">
        <v>4253</v>
      </c>
      <c r="K4587" s="194" t="s">
        <v>510</v>
      </c>
      <c r="L4587" s="176"/>
      <c r="M4587" s="176">
        <v>1000</v>
      </c>
      <c r="N4587" s="80" t="s">
        <v>6856</v>
      </c>
      <c r="O4587" s="162"/>
      <c r="P4587" s="80" t="s">
        <v>4652</v>
      </c>
      <c r="Q4587" s="80"/>
      <c r="R4587" s="80"/>
      <c r="S4587" s="163"/>
      <c r="T4587" s="213"/>
      <c r="U4587" s="162"/>
      <c r="V4587" s="164"/>
      <c r="W4587" s="12" t="str">
        <f t="shared" si="912"/>
        <v>Mqtt1</v>
      </c>
      <c r="X4587" s="196" t="s">
        <v>10698</v>
      </c>
      <c r="Y4587" s="6" t="str">
        <f t="shared" si="913"/>
        <v>marpower/power-tag/outlets-guest-cabin-4-emp124</v>
      </c>
      <c r="Z4587" s="103" t="str" cm="1">
        <f t="array" ref="Z4587">IF(COUNTIF(N4587,"spare"),"","$."&amp;_xlfn.REGEXEXTRACT(J4587,"^PT\d+[FQ]\d+_(.*)", 2))</f>
        <v>$.Power_Factor_Phase_B</v>
      </c>
      <c r="AA4587" s="12">
        <f t="shared" si="910"/>
        <v>20</v>
      </c>
      <c r="AB4587" s="6" t="s">
        <v>195</v>
      </c>
      <c r="AC4587" s="103">
        <v>3080</v>
      </c>
      <c r="AJ4587" s="80"/>
      <c r="AK4587" s="113" t="s">
        <v>1426</v>
      </c>
      <c r="AN4587" s="80"/>
      <c r="AO4587" s="80"/>
      <c r="AP4587" s="80"/>
      <c r="AQ4587" s="80"/>
      <c r="AR4587" s="127"/>
      <c r="AS4587" s="80"/>
      <c r="AT4587" s="7"/>
      <c r="AU4587" s="7"/>
      <c r="AV4587" s="165"/>
      <c r="AW4587" s="166"/>
      <c r="AX4587" s="137"/>
      <c r="AY4587" s="147"/>
      <c r="AZ4587" s="167"/>
      <c r="BA4587" s="167"/>
      <c r="BB4587" s="147" t="str">
        <f t="shared" si="915"/>
        <v/>
      </c>
      <c r="BC4587" s="168"/>
      <c r="BD4587" s="165"/>
      <c r="BE4587" s="165"/>
      <c r="BF4587" s="165"/>
      <c r="BG4587" s="165"/>
      <c r="BH4587" s="165"/>
      <c r="BI4587" s="165"/>
      <c r="BJ4587" s="165"/>
      <c r="BK4587" s="165"/>
      <c r="BL4587" s="165"/>
      <c r="BM4587" s="165"/>
      <c r="BN4587" s="165"/>
      <c r="BO4587" s="165"/>
      <c r="BP4587" s="165"/>
      <c r="BQ4587" s="165"/>
      <c r="BS4587" s="6"/>
      <c r="BT4587" s="11"/>
      <c r="BU4587" s="6"/>
      <c r="BV4587" s="6"/>
    </row>
    <row r="4588" spans="1:74" ht="15.75" x14ac:dyDescent="0.25">
      <c r="A4588" s="52" t="s">
        <v>1422</v>
      </c>
      <c r="B4588" s="56"/>
      <c r="C4588" s="7" t="s">
        <v>118</v>
      </c>
      <c r="D4588" s="7" t="s">
        <v>6560</v>
      </c>
      <c r="E4588" s="7"/>
      <c r="F4588" s="64"/>
      <c r="G4588" s="6"/>
      <c r="H4588" s="6"/>
      <c r="I4588" s="10" t="s">
        <v>110</v>
      </c>
      <c r="J4588" s="11" t="s">
        <v>4254</v>
      </c>
      <c r="K4588" s="194" t="s">
        <v>510</v>
      </c>
      <c r="L4588" s="176"/>
      <c r="M4588" s="176">
        <v>1000</v>
      </c>
      <c r="N4588" s="80" t="s">
        <v>6856</v>
      </c>
      <c r="O4588" s="162"/>
      <c r="P4588" s="80" t="s">
        <v>4653</v>
      </c>
      <c r="Q4588" s="80"/>
      <c r="R4588" s="80"/>
      <c r="S4588" s="163"/>
      <c r="T4588" s="213"/>
      <c r="U4588" s="162"/>
      <c r="V4588" s="164"/>
      <c r="W4588" s="12" t="str">
        <f t="shared" si="912"/>
        <v>Mqtt1</v>
      </c>
      <c r="X4588" s="196" t="s">
        <v>10698</v>
      </c>
      <c r="Y4588" s="6" t="str">
        <f t="shared" si="913"/>
        <v>marpower/power-tag/outlets-guest-cabin-4-emp124</v>
      </c>
      <c r="Z4588" s="103" t="str" cm="1">
        <f t="array" ref="Z4588">IF(COUNTIF(N4588,"spare"),"","$."&amp;_xlfn.REGEXEXTRACT(J4588,"^PT\d+[FQ]\d+_(.*)", 2))</f>
        <v>$.Power_Factor_Phase_C</v>
      </c>
      <c r="AA4588" s="12">
        <f t="shared" si="910"/>
        <v>20</v>
      </c>
      <c r="AB4588" s="6" t="s">
        <v>195</v>
      </c>
      <c r="AC4588" s="103">
        <v>3082</v>
      </c>
      <c r="AJ4588" s="80"/>
      <c r="AK4588" s="113" t="s">
        <v>1426</v>
      </c>
      <c r="AN4588" s="80"/>
      <c r="AO4588" s="80"/>
      <c r="AP4588" s="80"/>
      <c r="AQ4588" s="80"/>
      <c r="AR4588" s="127"/>
      <c r="AS4588" s="80"/>
      <c r="AT4588" s="7"/>
      <c r="AU4588" s="7"/>
      <c r="AV4588" s="165"/>
      <c r="AW4588" s="166"/>
      <c r="AX4588" s="137"/>
      <c r="AY4588" s="147"/>
      <c r="AZ4588" s="167"/>
      <c r="BA4588" s="167"/>
      <c r="BB4588" s="147" t="str">
        <f t="shared" si="915"/>
        <v/>
      </c>
      <c r="BC4588" s="168"/>
      <c r="BD4588" s="165"/>
      <c r="BE4588" s="165"/>
      <c r="BF4588" s="165"/>
      <c r="BG4588" s="165"/>
      <c r="BH4588" s="165"/>
      <c r="BI4588" s="165"/>
      <c r="BJ4588" s="165"/>
      <c r="BK4588" s="165"/>
      <c r="BL4588" s="165"/>
      <c r="BM4588" s="165"/>
      <c r="BN4588" s="165"/>
      <c r="BO4588" s="165"/>
      <c r="BP4588" s="165"/>
      <c r="BQ4588" s="165"/>
      <c r="BS4588" s="6"/>
      <c r="BT4588" s="11"/>
      <c r="BU4588" s="6"/>
      <c r="BV4588" s="6"/>
    </row>
    <row r="4589" spans="1:74" ht="15.75" x14ac:dyDescent="0.25">
      <c r="A4589" s="52" t="s">
        <v>1422</v>
      </c>
      <c r="B4589" s="56"/>
      <c r="C4589" s="7" t="s">
        <v>118</v>
      </c>
      <c r="D4589" s="7" t="s">
        <v>6560</v>
      </c>
      <c r="E4589" s="7"/>
      <c r="F4589" s="64"/>
      <c r="G4589" s="6"/>
      <c r="H4589" s="6"/>
      <c r="I4589" s="10" t="s">
        <v>110</v>
      </c>
      <c r="J4589" s="11" t="s">
        <v>4255</v>
      </c>
      <c r="K4589" s="194" t="s">
        <v>510</v>
      </c>
      <c r="L4589" s="176"/>
      <c r="M4589" s="176">
        <v>1000</v>
      </c>
      <c r="N4589" s="80" t="s">
        <v>6856</v>
      </c>
      <c r="O4589" s="162"/>
      <c r="P4589" s="80" t="s">
        <v>4654</v>
      </c>
      <c r="Q4589" s="80"/>
      <c r="R4589" s="80"/>
      <c r="S4589" s="163"/>
      <c r="T4589" s="213"/>
      <c r="U4589" s="162"/>
      <c r="V4589" s="164"/>
      <c r="W4589" s="12" t="str">
        <f t="shared" si="912"/>
        <v>Mqtt1</v>
      </c>
      <c r="X4589" s="196" t="s">
        <v>10698</v>
      </c>
      <c r="Y4589" s="6" t="str">
        <f t="shared" si="913"/>
        <v>marpower/power-tag/outlets-guest-cabin-4-emp124</v>
      </c>
      <c r="Z4589" s="103" t="str" cm="1">
        <f t="array" ref="Z4589">IF(COUNTIF(N4589,"spare"),"","$."&amp;_xlfn.REGEXEXTRACT(J4589,"^PT\d+[FQ]\d+_(.*)", 2))</f>
        <v>$.Total_Power_Factor</v>
      </c>
      <c r="AA4589" s="12">
        <f t="shared" si="910"/>
        <v>20</v>
      </c>
      <c r="AB4589" s="6" t="s">
        <v>195</v>
      </c>
      <c r="AC4589" s="103">
        <v>3084</v>
      </c>
      <c r="AJ4589" s="80"/>
      <c r="AK4589" s="113" t="s">
        <v>1426</v>
      </c>
      <c r="AN4589" s="80"/>
      <c r="AO4589" s="80"/>
      <c r="AP4589" s="80"/>
      <c r="AQ4589" s="80"/>
      <c r="AR4589" s="127"/>
      <c r="AS4589" s="80"/>
      <c r="AT4589" s="7"/>
      <c r="AU4589" s="7"/>
      <c r="AV4589" s="165"/>
      <c r="AW4589" s="166"/>
      <c r="AX4589" s="137"/>
      <c r="AY4589" s="147"/>
      <c r="AZ4589" s="167"/>
      <c r="BA4589" s="167"/>
      <c r="BB4589" s="147" t="str">
        <f t="shared" si="915"/>
        <v/>
      </c>
      <c r="BC4589" s="168"/>
      <c r="BD4589" s="165"/>
      <c r="BE4589" s="165"/>
      <c r="BF4589" s="165"/>
      <c r="BG4589" s="165"/>
      <c r="BH4589" s="165"/>
      <c r="BI4589" s="165"/>
      <c r="BJ4589" s="165"/>
      <c r="BK4589" s="165"/>
      <c r="BL4589" s="165"/>
      <c r="BM4589" s="165"/>
      <c r="BN4589" s="165"/>
      <c r="BO4589" s="165"/>
      <c r="BP4589" s="165"/>
      <c r="BQ4589" s="165"/>
      <c r="BS4589" s="6"/>
      <c r="BT4589" s="11"/>
      <c r="BU4589" s="6"/>
      <c r="BV4589" s="6"/>
    </row>
    <row r="4590" spans="1:74" ht="15.75" x14ac:dyDescent="0.25">
      <c r="A4590" s="52" t="s">
        <v>1422</v>
      </c>
      <c r="B4590" s="56"/>
      <c r="C4590" s="7" t="s">
        <v>118</v>
      </c>
      <c r="D4590" s="7" t="s">
        <v>6560</v>
      </c>
      <c r="E4590" s="7"/>
      <c r="F4590" s="64"/>
      <c r="G4590" s="6"/>
      <c r="H4590" s="6"/>
      <c r="I4590" s="10" t="s">
        <v>110</v>
      </c>
      <c r="J4590" s="11" t="s">
        <v>4256</v>
      </c>
      <c r="K4590" s="194" t="s">
        <v>510</v>
      </c>
      <c r="L4590" s="176"/>
      <c r="M4590" s="176">
        <v>1000</v>
      </c>
      <c r="N4590" s="80" t="s">
        <v>6856</v>
      </c>
      <c r="O4590" s="162"/>
      <c r="P4590" s="80" t="s">
        <v>4655</v>
      </c>
      <c r="Q4590" s="80"/>
      <c r="R4590" s="80"/>
      <c r="S4590" s="163"/>
      <c r="T4590" s="213"/>
      <c r="U4590" s="162"/>
      <c r="V4590" s="164"/>
      <c r="W4590" s="12" t="str">
        <f t="shared" si="912"/>
        <v>Mqtt1</v>
      </c>
      <c r="X4590" s="196" t="s">
        <v>10699</v>
      </c>
      <c r="Y4590" s="6" t="str">
        <f t="shared" si="913"/>
        <v>marpower/power-tag/outlets-lower-deck-lounge-emp121</v>
      </c>
      <c r="Z4590" s="103" t="str" cm="1">
        <f t="array" ref="Z4590">IF(COUNTIF(N4590,"spare"),"","$."&amp;_xlfn.REGEXEXTRACT(J4590,"^PT\d+[FQ]\d+_(.*)", 2))</f>
        <v>$.RMS_Current_Phase_A</v>
      </c>
      <c r="AA4590" s="12">
        <f>AA4575+1</f>
        <v>21</v>
      </c>
      <c r="AB4590" s="6" t="s">
        <v>195</v>
      </c>
      <c r="AC4590" s="103">
        <v>3000</v>
      </c>
      <c r="AJ4590" s="80"/>
      <c r="AK4590" s="113" t="s">
        <v>1423</v>
      </c>
      <c r="AN4590" s="80"/>
      <c r="AO4590" s="80"/>
      <c r="AP4590" s="80"/>
      <c r="AQ4590" s="80"/>
      <c r="AR4590" s="127"/>
      <c r="AS4590" s="80"/>
      <c r="AT4590" s="7"/>
      <c r="AU4590" s="7"/>
      <c r="AV4590" s="165"/>
      <c r="AW4590" s="166"/>
      <c r="AX4590" s="137"/>
      <c r="AY4590" s="147"/>
      <c r="AZ4590" s="167"/>
      <c r="BA4590" s="167"/>
      <c r="BB4590" s="147" t="str">
        <f t="shared" ref="BB4590:BB4604" si="916">IF(ISNUMBER(AM4590),"1","")</f>
        <v/>
      </c>
      <c r="BC4590" s="168"/>
      <c r="BD4590" s="165"/>
      <c r="BE4590" s="165"/>
      <c r="BF4590" s="165"/>
      <c r="BG4590" s="165"/>
      <c r="BH4590" s="165"/>
      <c r="BI4590" s="165"/>
      <c r="BJ4590" s="165"/>
      <c r="BK4590" s="165"/>
      <c r="BL4590" s="165"/>
      <c r="BM4590" s="165"/>
      <c r="BN4590" s="165"/>
      <c r="BO4590" s="165"/>
      <c r="BP4590" s="165"/>
      <c r="BQ4590" s="165"/>
      <c r="BS4590" s="6"/>
      <c r="BT4590" s="11"/>
      <c r="BU4590" s="6"/>
      <c r="BV4590" s="6"/>
    </row>
    <row r="4591" spans="1:74" ht="15.75" x14ac:dyDescent="0.25">
      <c r="A4591" s="52" t="s">
        <v>1422</v>
      </c>
      <c r="B4591" s="56"/>
      <c r="C4591" s="7" t="s">
        <v>118</v>
      </c>
      <c r="D4591" s="7" t="s">
        <v>6560</v>
      </c>
      <c r="E4591" s="7"/>
      <c r="F4591" s="64"/>
      <c r="G4591" s="6"/>
      <c r="H4591" s="6"/>
      <c r="I4591" s="10" t="s">
        <v>110</v>
      </c>
      <c r="J4591" s="11" t="s">
        <v>4257</v>
      </c>
      <c r="K4591" s="194" t="s">
        <v>510</v>
      </c>
      <c r="L4591" s="176"/>
      <c r="M4591" s="176">
        <v>1000</v>
      </c>
      <c r="N4591" s="80" t="s">
        <v>6856</v>
      </c>
      <c r="O4591" s="162"/>
      <c r="P4591" s="80" t="s">
        <v>4656</v>
      </c>
      <c r="Q4591" s="80"/>
      <c r="R4591" s="80"/>
      <c r="S4591" s="163"/>
      <c r="T4591" s="213"/>
      <c r="U4591" s="162"/>
      <c r="V4591" s="164"/>
      <c r="W4591" s="12" t="str">
        <f t="shared" si="912"/>
        <v>Mqtt1</v>
      </c>
      <c r="X4591" s="196" t="s">
        <v>10699</v>
      </c>
      <c r="Y4591" s="6" t="str">
        <f t="shared" si="913"/>
        <v>marpower/power-tag/outlets-lower-deck-lounge-emp121</v>
      </c>
      <c r="Z4591" s="103" t="str" cm="1">
        <f t="array" ref="Z4591">IF(COUNTIF(N4591,"spare"),"","$."&amp;_xlfn.REGEXEXTRACT(J4591,"^PT\d+[FQ]\d+_(.*)", 2))</f>
        <v>$.RMS_Current_Phase_B</v>
      </c>
      <c r="AA4591" s="12">
        <f t="shared" si="910"/>
        <v>21</v>
      </c>
      <c r="AB4591" s="6" t="s">
        <v>195</v>
      </c>
      <c r="AC4591" s="103">
        <v>3002</v>
      </c>
      <c r="AJ4591" s="80"/>
      <c r="AK4591" s="113" t="s">
        <v>1423</v>
      </c>
      <c r="AN4591" s="80"/>
      <c r="AO4591" s="80"/>
      <c r="AP4591" s="80"/>
      <c r="AQ4591" s="80"/>
      <c r="AR4591" s="127"/>
      <c r="AS4591" s="80"/>
      <c r="AT4591" s="7"/>
      <c r="AU4591" s="7"/>
      <c r="AV4591" s="165"/>
      <c r="AW4591" s="166"/>
      <c r="AX4591" s="137"/>
      <c r="AY4591" s="147"/>
      <c r="AZ4591" s="167"/>
      <c r="BA4591" s="167"/>
      <c r="BB4591" s="147" t="str">
        <f t="shared" si="916"/>
        <v/>
      </c>
      <c r="BC4591" s="168"/>
      <c r="BD4591" s="165"/>
      <c r="BE4591" s="165"/>
      <c r="BF4591" s="165"/>
      <c r="BG4591" s="165"/>
      <c r="BH4591" s="165"/>
      <c r="BI4591" s="165"/>
      <c r="BJ4591" s="165"/>
      <c r="BK4591" s="165"/>
      <c r="BL4591" s="165"/>
      <c r="BM4591" s="165"/>
      <c r="BN4591" s="165"/>
      <c r="BO4591" s="165"/>
      <c r="BP4591" s="165"/>
      <c r="BQ4591" s="165"/>
      <c r="BS4591" s="6"/>
      <c r="BT4591" s="11"/>
      <c r="BU4591" s="6"/>
      <c r="BV4591" s="6"/>
    </row>
    <row r="4592" spans="1:74" ht="15.75" x14ac:dyDescent="0.25">
      <c r="A4592" s="52" t="s">
        <v>1422</v>
      </c>
      <c r="B4592" s="56"/>
      <c r="C4592" s="7" t="s">
        <v>118</v>
      </c>
      <c r="D4592" s="7" t="s">
        <v>6560</v>
      </c>
      <c r="E4592" s="7"/>
      <c r="F4592" s="64"/>
      <c r="G4592" s="6"/>
      <c r="H4592" s="6"/>
      <c r="I4592" s="10" t="s">
        <v>110</v>
      </c>
      <c r="J4592" s="11" t="s">
        <v>4258</v>
      </c>
      <c r="K4592" s="194" t="s">
        <v>510</v>
      </c>
      <c r="L4592" s="176"/>
      <c r="M4592" s="176">
        <v>1000</v>
      </c>
      <c r="N4592" s="80" t="s">
        <v>6856</v>
      </c>
      <c r="O4592" s="162"/>
      <c r="P4592" s="80" t="s">
        <v>4657</v>
      </c>
      <c r="Q4592" s="80"/>
      <c r="R4592" s="80"/>
      <c r="S4592" s="163"/>
      <c r="T4592" s="213"/>
      <c r="U4592" s="162"/>
      <c r="V4592" s="164"/>
      <c r="W4592" s="12" t="str">
        <f t="shared" si="912"/>
        <v>Mqtt1</v>
      </c>
      <c r="X4592" s="196" t="s">
        <v>10699</v>
      </c>
      <c r="Y4592" s="6" t="str">
        <f t="shared" si="913"/>
        <v>marpower/power-tag/outlets-lower-deck-lounge-emp121</v>
      </c>
      <c r="Z4592" s="103" t="str" cm="1">
        <f t="array" ref="Z4592">IF(COUNTIF(N4592,"spare"),"","$."&amp;_xlfn.REGEXEXTRACT(J4592,"^PT\d+[FQ]\d+_(.*)", 2))</f>
        <v>$.RMS_Current_Phase_C</v>
      </c>
      <c r="AA4592" s="12">
        <f t="shared" si="910"/>
        <v>21</v>
      </c>
      <c r="AB4592" s="6" t="s">
        <v>195</v>
      </c>
      <c r="AC4592" s="103">
        <v>3004</v>
      </c>
      <c r="AJ4592" s="80"/>
      <c r="AK4592" s="113" t="s">
        <v>1423</v>
      </c>
      <c r="AN4592" s="80"/>
      <c r="AO4592" s="80"/>
      <c r="AP4592" s="80"/>
      <c r="AQ4592" s="80"/>
      <c r="AR4592" s="127"/>
      <c r="AS4592" s="80"/>
      <c r="AT4592" s="7"/>
      <c r="AU4592" s="7"/>
      <c r="AV4592" s="165"/>
      <c r="AW4592" s="166"/>
      <c r="AX4592" s="137"/>
      <c r="AY4592" s="147"/>
      <c r="AZ4592" s="167"/>
      <c r="BA4592" s="167"/>
      <c r="BB4592" s="147" t="str">
        <f t="shared" si="916"/>
        <v/>
      </c>
      <c r="BC4592" s="168"/>
      <c r="BD4592" s="165"/>
      <c r="BE4592" s="165"/>
      <c r="BF4592" s="165"/>
      <c r="BG4592" s="165"/>
      <c r="BH4592" s="165"/>
      <c r="BI4592" s="165"/>
      <c r="BJ4592" s="165"/>
      <c r="BK4592" s="165"/>
      <c r="BL4592" s="165"/>
      <c r="BM4592" s="165"/>
      <c r="BN4592" s="165"/>
      <c r="BO4592" s="165"/>
      <c r="BP4592" s="165"/>
      <c r="BQ4592" s="165"/>
      <c r="BS4592" s="6"/>
      <c r="BT4592" s="11"/>
      <c r="BU4592" s="6"/>
      <c r="BV4592" s="6"/>
    </row>
    <row r="4593" spans="1:74" ht="15.75" x14ac:dyDescent="0.25">
      <c r="A4593" s="52" t="s">
        <v>1422</v>
      </c>
      <c r="B4593" s="56"/>
      <c r="C4593" s="7" t="s">
        <v>118</v>
      </c>
      <c r="D4593" s="7" t="s">
        <v>6560</v>
      </c>
      <c r="E4593" s="7"/>
      <c r="F4593" s="64"/>
      <c r="G4593" s="6"/>
      <c r="H4593" s="6"/>
      <c r="I4593" s="10" t="s">
        <v>110</v>
      </c>
      <c r="J4593" s="11" t="s">
        <v>4259</v>
      </c>
      <c r="K4593" s="194" t="s">
        <v>510</v>
      </c>
      <c r="L4593" s="176"/>
      <c r="M4593" s="176">
        <v>1000</v>
      </c>
      <c r="N4593" s="80" t="s">
        <v>6856</v>
      </c>
      <c r="O4593" s="162"/>
      <c r="P4593" s="80" t="s">
        <v>4658</v>
      </c>
      <c r="Q4593" s="80"/>
      <c r="R4593" s="80"/>
      <c r="S4593" s="163"/>
      <c r="T4593" s="213"/>
      <c r="U4593" s="162"/>
      <c r="V4593" s="164"/>
      <c r="W4593" s="12" t="str">
        <f t="shared" si="912"/>
        <v>Mqtt1</v>
      </c>
      <c r="X4593" s="196" t="s">
        <v>10699</v>
      </c>
      <c r="Y4593" s="6" t="str">
        <f t="shared" si="913"/>
        <v>marpower/power-tag/outlets-lower-deck-lounge-emp121</v>
      </c>
      <c r="Z4593" s="103" t="str" cm="1">
        <f t="array" ref="Z4593">IF(COUNTIF(N4593,"spare"),"","$."&amp;_xlfn.REGEXEXTRACT(J4593,"^PT\d+[FQ]\d+_(.*)", 2))</f>
        <v>$.RMS_Current_Phase_Neut</v>
      </c>
      <c r="AA4593" s="12">
        <f t="shared" si="910"/>
        <v>21</v>
      </c>
      <c r="AB4593" s="6" t="s">
        <v>195</v>
      </c>
      <c r="AC4593" s="103">
        <v>3006</v>
      </c>
      <c r="AJ4593" s="80"/>
      <c r="AK4593" s="113" t="s">
        <v>1423</v>
      </c>
      <c r="AN4593" s="80"/>
      <c r="AO4593" s="80"/>
      <c r="AP4593" s="80"/>
      <c r="AQ4593" s="80"/>
      <c r="AR4593" s="127"/>
      <c r="AS4593" s="80"/>
      <c r="AT4593" s="7"/>
      <c r="AU4593" s="7"/>
      <c r="AV4593" s="165"/>
      <c r="AW4593" s="166"/>
      <c r="AX4593" s="137"/>
      <c r="AY4593" s="147"/>
      <c r="AZ4593" s="167"/>
      <c r="BA4593" s="167"/>
      <c r="BB4593" s="147" t="str">
        <f t="shared" si="916"/>
        <v/>
      </c>
      <c r="BC4593" s="168"/>
      <c r="BD4593" s="165"/>
      <c r="BE4593" s="165"/>
      <c r="BF4593" s="165"/>
      <c r="BG4593" s="165"/>
      <c r="BH4593" s="165"/>
      <c r="BI4593" s="165"/>
      <c r="BJ4593" s="165"/>
      <c r="BK4593" s="165"/>
      <c r="BL4593" s="165"/>
      <c r="BM4593" s="165"/>
      <c r="BN4593" s="165"/>
      <c r="BO4593" s="165"/>
      <c r="BP4593" s="165"/>
      <c r="BQ4593" s="165"/>
      <c r="BS4593" s="6"/>
      <c r="BT4593" s="11"/>
      <c r="BU4593" s="6"/>
      <c r="BV4593" s="6"/>
    </row>
    <row r="4594" spans="1:74" ht="15.75" x14ac:dyDescent="0.25">
      <c r="A4594" s="52" t="s">
        <v>1422</v>
      </c>
      <c r="B4594" s="56"/>
      <c r="C4594" s="7" t="s">
        <v>118</v>
      </c>
      <c r="D4594" s="7" t="s">
        <v>6560</v>
      </c>
      <c r="E4594" s="7"/>
      <c r="F4594" s="64"/>
      <c r="G4594" s="6"/>
      <c r="H4594" s="6"/>
      <c r="I4594" s="10" t="s">
        <v>110</v>
      </c>
      <c r="J4594" s="11" t="s">
        <v>8396</v>
      </c>
      <c r="K4594" s="194" t="s">
        <v>510</v>
      </c>
      <c r="L4594" s="176"/>
      <c r="M4594" s="176">
        <v>1000</v>
      </c>
      <c r="N4594" s="80" t="s">
        <v>6856</v>
      </c>
      <c r="O4594" s="162"/>
      <c r="P4594" s="80" t="s">
        <v>4659</v>
      </c>
      <c r="Q4594" s="80"/>
      <c r="R4594" s="80"/>
      <c r="S4594" s="163"/>
      <c r="T4594" s="213"/>
      <c r="U4594" s="162"/>
      <c r="V4594" s="164"/>
      <c r="W4594" s="12" t="str">
        <f t="shared" si="912"/>
        <v>Mqtt1</v>
      </c>
      <c r="X4594" s="196" t="s">
        <v>10699</v>
      </c>
      <c r="Y4594" s="6" t="str">
        <f t="shared" si="913"/>
        <v>marpower/power-tag/outlets-lower-deck-lounge-emp121</v>
      </c>
      <c r="Z4594" s="103" t="str" cm="1">
        <f t="array" ref="Z4594">IF(COUNTIF(N4594,"spare"),"","$."&amp;_xlfn.REGEXEXTRACT(J4594,"^PT\d+[FQ]\d+_(.*)", 2))</f>
        <v>$.RMS_Voltage_A_N</v>
      </c>
      <c r="AA4594" s="12">
        <f t="shared" si="910"/>
        <v>21</v>
      </c>
      <c r="AB4594" s="6" t="s">
        <v>195</v>
      </c>
      <c r="AC4594" s="103">
        <v>3028</v>
      </c>
      <c r="AJ4594" s="80"/>
      <c r="AK4594" s="113" t="s">
        <v>1424</v>
      </c>
      <c r="AN4594" s="80"/>
      <c r="AO4594" s="80"/>
      <c r="AP4594" s="80"/>
      <c r="AQ4594" s="80"/>
      <c r="AR4594" s="127"/>
      <c r="AS4594" s="80"/>
      <c r="AT4594" s="7"/>
      <c r="AU4594" s="7"/>
      <c r="AV4594" s="165"/>
      <c r="AW4594" s="166"/>
      <c r="AX4594" s="137"/>
      <c r="AY4594" s="147"/>
      <c r="AZ4594" s="167"/>
      <c r="BA4594" s="167"/>
      <c r="BB4594" s="147" t="str">
        <f t="shared" si="916"/>
        <v/>
      </c>
      <c r="BC4594" s="168"/>
      <c r="BD4594" s="165"/>
      <c r="BE4594" s="165"/>
      <c r="BF4594" s="165"/>
      <c r="BG4594" s="165"/>
      <c r="BH4594" s="165"/>
      <c r="BI4594" s="165"/>
      <c r="BJ4594" s="165"/>
      <c r="BK4594" s="165"/>
      <c r="BL4594" s="165"/>
      <c r="BM4594" s="165"/>
      <c r="BN4594" s="165"/>
      <c r="BO4594" s="165"/>
      <c r="BP4594" s="165"/>
      <c r="BQ4594" s="165"/>
      <c r="BS4594" s="6"/>
      <c r="BT4594" s="11"/>
      <c r="BU4594" s="6"/>
      <c r="BV4594" s="6"/>
    </row>
    <row r="4595" spans="1:74" ht="15.75" x14ac:dyDescent="0.25">
      <c r="A4595" s="52" t="s">
        <v>1422</v>
      </c>
      <c r="B4595" s="56"/>
      <c r="C4595" s="7" t="s">
        <v>118</v>
      </c>
      <c r="D4595" s="7" t="s">
        <v>6560</v>
      </c>
      <c r="E4595" s="7"/>
      <c r="F4595" s="64"/>
      <c r="G4595" s="6"/>
      <c r="H4595" s="6"/>
      <c r="I4595" s="10" t="s">
        <v>110</v>
      </c>
      <c r="J4595" s="11" t="s">
        <v>8573</v>
      </c>
      <c r="K4595" s="194" t="s">
        <v>510</v>
      </c>
      <c r="L4595" s="176"/>
      <c r="M4595" s="176">
        <v>1000</v>
      </c>
      <c r="N4595" s="80" t="s">
        <v>6856</v>
      </c>
      <c r="O4595" s="162"/>
      <c r="P4595" s="80" t="s">
        <v>4660</v>
      </c>
      <c r="Q4595" s="80"/>
      <c r="R4595" s="80"/>
      <c r="S4595" s="163"/>
      <c r="T4595" s="213"/>
      <c r="U4595" s="162"/>
      <c r="V4595" s="164"/>
      <c r="W4595" s="12" t="str">
        <f t="shared" si="912"/>
        <v>Mqtt1</v>
      </c>
      <c r="X4595" s="196" t="s">
        <v>10699</v>
      </c>
      <c r="Y4595" s="6" t="str">
        <f t="shared" si="913"/>
        <v>marpower/power-tag/outlets-lower-deck-lounge-emp121</v>
      </c>
      <c r="Z4595" s="103" t="str" cm="1">
        <f t="array" ref="Z4595">IF(COUNTIF(N4595,"spare"),"","$."&amp;_xlfn.REGEXEXTRACT(J4595,"^PT\d+[FQ]\d+_(.*)", 2))</f>
        <v>$.RMS_Voltage_B_N</v>
      </c>
      <c r="AA4595" s="12">
        <f t="shared" ref="AA4595:AA4604" si="917">AA4580+1</f>
        <v>21</v>
      </c>
      <c r="AB4595" s="6" t="s">
        <v>195</v>
      </c>
      <c r="AC4595" s="103">
        <v>3030</v>
      </c>
      <c r="AJ4595" s="80"/>
      <c r="AK4595" s="113" t="s">
        <v>1424</v>
      </c>
      <c r="AN4595" s="80"/>
      <c r="AO4595" s="80"/>
      <c r="AP4595" s="80"/>
      <c r="AQ4595" s="80"/>
      <c r="AR4595" s="127"/>
      <c r="AS4595" s="80"/>
      <c r="AT4595" s="7"/>
      <c r="AU4595" s="7"/>
      <c r="AV4595" s="165"/>
      <c r="AW4595" s="166"/>
      <c r="AX4595" s="137"/>
      <c r="AY4595" s="147"/>
      <c r="AZ4595" s="167"/>
      <c r="BA4595" s="167"/>
      <c r="BB4595" s="147" t="str">
        <f t="shared" si="916"/>
        <v/>
      </c>
      <c r="BC4595" s="168"/>
      <c r="BD4595" s="165"/>
      <c r="BE4595" s="165"/>
      <c r="BF4595" s="165"/>
      <c r="BG4595" s="165"/>
      <c r="BH4595" s="165"/>
      <c r="BI4595" s="165"/>
      <c r="BJ4595" s="165"/>
      <c r="BK4595" s="165"/>
      <c r="BL4595" s="165"/>
      <c r="BM4595" s="165"/>
      <c r="BN4595" s="165"/>
      <c r="BO4595" s="165"/>
      <c r="BP4595" s="165"/>
      <c r="BQ4595" s="165"/>
      <c r="BS4595" s="6"/>
      <c r="BT4595" s="11"/>
      <c r="BU4595" s="6"/>
      <c r="BV4595" s="6"/>
    </row>
    <row r="4596" spans="1:74" ht="15.75" x14ac:dyDescent="0.25">
      <c r="A4596" s="52" t="s">
        <v>1422</v>
      </c>
      <c r="B4596" s="56"/>
      <c r="C4596" s="7" t="s">
        <v>118</v>
      </c>
      <c r="D4596" s="7" t="s">
        <v>6560</v>
      </c>
      <c r="E4596" s="7"/>
      <c r="F4596" s="64"/>
      <c r="G4596" s="6"/>
      <c r="H4596" s="6"/>
      <c r="I4596" s="10" t="s">
        <v>110</v>
      </c>
      <c r="J4596" s="11" t="s">
        <v>8750</v>
      </c>
      <c r="K4596" s="194" t="s">
        <v>510</v>
      </c>
      <c r="L4596" s="176"/>
      <c r="M4596" s="176">
        <v>1000</v>
      </c>
      <c r="N4596" s="80" t="s">
        <v>6856</v>
      </c>
      <c r="O4596" s="162"/>
      <c r="P4596" s="80" t="s">
        <v>4661</v>
      </c>
      <c r="Q4596" s="80"/>
      <c r="R4596" s="80"/>
      <c r="S4596" s="163"/>
      <c r="T4596" s="213"/>
      <c r="U4596" s="162"/>
      <c r="V4596" s="164"/>
      <c r="W4596" s="12" t="str">
        <f t="shared" si="912"/>
        <v>Mqtt1</v>
      </c>
      <c r="X4596" s="196" t="s">
        <v>10699</v>
      </c>
      <c r="Y4596" s="6" t="str">
        <f t="shared" si="913"/>
        <v>marpower/power-tag/outlets-lower-deck-lounge-emp121</v>
      </c>
      <c r="Z4596" s="103" t="str" cm="1">
        <f t="array" ref="Z4596">IF(COUNTIF(N4596,"spare"),"","$."&amp;_xlfn.REGEXEXTRACT(J4596,"^PT\d+[FQ]\d+_(.*)", 2))</f>
        <v>$.RMS_Voltage_C_N</v>
      </c>
      <c r="AA4596" s="12">
        <f t="shared" si="917"/>
        <v>21</v>
      </c>
      <c r="AB4596" s="6" t="s">
        <v>195</v>
      </c>
      <c r="AC4596" s="103">
        <v>3032</v>
      </c>
      <c r="AJ4596" s="80"/>
      <c r="AK4596" s="113" t="s">
        <v>1424</v>
      </c>
      <c r="AN4596" s="80"/>
      <c r="AO4596" s="80"/>
      <c r="AP4596" s="80"/>
      <c r="AQ4596" s="80"/>
      <c r="AR4596" s="127"/>
      <c r="AS4596" s="80"/>
      <c r="AT4596" s="7"/>
      <c r="AU4596" s="7"/>
      <c r="AV4596" s="165"/>
      <c r="AW4596" s="166"/>
      <c r="AX4596" s="137"/>
      <c r="AY4596" s="147"/>
      <c r="AZ4596" s="167"/>
      <c r="BA4596" s="167"/>
      <c r="BB4596" s="147" t="str">
        <f t="shared" si="916"/>
        <v/>
      </c>
      <c r="BC4596" s="168"/>
      <c r="BD4596" s="165"/>
      <c r="BE4596" s="165"/>
      <c r="BF4596" s="165"/>
      <c r="BG4596" s="165"/>
      <c r="BH4596" s="165"/>
      <c r="BI4596" s="165"/>
      <c r="BJ4596" s="165"/>
      <c r="BK4596" s="165"/>
      <c r="BL4596" s="165"/>
      <c r="BM4596" s="165"/>
      <c r="BN4596" s="165"/>
      <c r="BO4596" s="165"/>
      <c r="BP4596" s="165"/>
      <c r="BQ4596" s="165"/>
      <c r="BS4596" s="6"/>
      <c r="BT4596" s="11"/>
      <c r="BU4596" s="6"/>
      <c r="BV4596" s="6"/>
    </row>
    <row r="4597" spans="1:74" ht="15.75" x14ac:dyDescent="0.25">
      <c r="A4597" s="52" t="s">
        <v>1422</v>
      </c>
      <c r="B4597" s="56"/>
      <c r="C4597" s="7" t="s">
        <v>118</v>
      </c>
      <c r="D4597" s="7" t="s">
        <v>6560</v>
      </c>
      <c r="E4597" s="7"/>
      <c r="F4597" s="64"/>
      <c r="G4597" s="6"/>
      <c r="H4597" s="6"/>
      <c r="I4597" s="10" t="s">
        <v>110</v>
      </c>
      <c r="J4597" s="11" t="s">
        <v>4260</v>
      </c>
      <c r="K4597" s="194" t="s">
        <v>510</v>
      </c>
      <c r="L4597" s="176"/>
      <c r="M4597" s="176">
        <v>1000</v>
      </c>
      <c r="N4597" s="80" t="s">
        <v>6856</v>
      </c>
      <c r="O4597" s="162"/>
      <c r="P4597" s="80" t="s">
        <v>4662</v>
      </c>
      <c r="Q4597" s="80"/>
      <c r="R4597" s="80"/>
      <c r="S4597" s="163"/>
      <c r="T4597" s="213"/>
      <c r="U4597" s="162"/>
      <c r="V4597" s="164"/>
      <c r="W4597" s="12" t="str">
        <f t="shared" si="912"/>
        <v>Mqtt1</v>
      </c>
      <c r="X4597" s="196" t="s">
        <v>10699</v>
      </c>
      <c r="Y4597" s="6" t="str">
        <f t="shared" si="913"/>
        <v>marpower/power-tag/outlets-lower-deck-lounge-emp121</v>
      </c>
      <c r="Z4597" s="103" t="str" cm="1">
        <f t="array" ref="Z4597">IF(COUNTIF(N4597,"spare"),"","$."&amp;_xlfn.REGEXEXTRACT(J4597,"^PT\d+[FQ]\d+_(.*)", 2))</f>
        <v>$.Active_Power_Phase_A</v>
      </c>
      <c r="AA4597" s="12">
        <f t="shared" si="917"/>
        <v>21</v>
      </c>
      <c r="AB4597" s="6" t="s">
        <v>195</v>
      </c>
      <c r="AC4597" s="103">
        <v>3054</v>
      </c>
      <c r="AJ4597" s="80"/>
      <c r="AK4597" s="113" t="s">
        <v>1425</v>
      </c>
      <c r="AN4597" s="80"/>
      <c r="AO4597" s="80"/>
      <c r="AP4597" s="80"/>
      <c r="AQ4597" s="80"/>
      <c r="AR4597" s="127"/>
      <c r="AS4597" s="80"/>
      <c r="AT4597" s="7"/>
      <c r="AU4597" s="7"/>
      <c r="AV4597" s="165"/>
      <c r="AW4597" s="166"/>
      <c r="AX4597" s="137"/>
      <c r="AY4597" s="147"/>
      <c r="AZ4597" s="167"/>
      <c r="BA4597" s="167"/>
      <c r="BB4597" s="147" t="str">
        <f t="shared" si="916"/>
        <v/>
      </c>
      <c r="BC4597" s="168"/>
      <c r="BD4597" s="165"/>
      <c r="BE4597" s="165"/>
      <c r="BF4597" s="165"/>
      <c r="BG4597" s="165"/>
      <c r="BH4597" s="165"/>
      <c r="BI4597" s="165"/>
      <c r="BJ4597" s="165"/>
      <c r="BK4597" s="165"/>
      <c r="BL4597" s="165"/>
      <c r="BM4597" s="165"/>
      <c r="BN4597" s="165"/>
      <c r="BO4597" s="165"/>
      <c r="BP4597" s="165"/>
      <c r="BQ4597" s="165"/>
      <c r="BS4597" s="6"/>
      <c r="BT4597" s="11"/>
      <c r="BU4597" s="6"/>
      <c r="BV4597" s="6"/>
    </row>
    <row r="4598" spans="1:74" ht="15.75" x14ac:dyDescent="0.25">
      <c r="A4598" s="52" t="s">
        <v>1422</v>
      </c>
      <c r="B4598" s="56"/>
      <c r="C4598" s="7" t="s">
        <v>118</v>
      </c>
      <c r="D4598" s="7" t="s">
        <v>6560</v>
      </c>
      <c r="E4598" s="7"/>
      <c r="F4598" s="64"/>
      <c r="G4598" s="6"/>
      <c r="H4598" s="6"/>
      <c r="I4598" s="10" t="s">
        <v>110</v>
      </c>
      <c r="J4598" s="11" t="s">
        <v>4261</v>
      </c>
      <c r="K4598" s="194" t="s">
        <v>510</v>
      </c>
      <c r="L4598" s="176"/>
      <c r="M4598" s="176">
        <v>1000</v>
      </c>
      <c r="N4598" s="80" t="s">
        <v>6856</v>
      </c>
      <c r="O4598" s="162"/>
      <c r="P4598" s="80" t="s">
        <v>4663</v>
      </c>
      <c r="Q4598" s="80"/>
      <c r="R4598" s="80"/>
      <c r="S4598" s="163"/>
      <c r="T4598" s="213"/>
      <c r="U4598" s="162"/>
      <c r="V4598" s="164"/>
      <c r="W4598" s="12" t="str">
        <f t="shared" si="912"/>
        <v>Mqtt1</v>
      </c>
      <c r="X4598" s="196" t="s">
        <v>10699</v>
      </c>
      <c r="Y4598" s="6" t="str">
        <f t="shared" si="913"/>
        <v>marpower/power-tag/outlets-lower-deck-lounge-emp121</v>
      </c>
      <c r="Z4598" s="103" t="str" cm="1">
        <f t="array" ref="Z4598">IF(COUNTIF(N4598,"spare"),"","$."&amp;_xlfn.REGEXEXTRACT(J4598,"^PT\d+[FQ]\d+_(.*)", 2))</f>
        <v>$.Active_Power_Phase_B</v>
      </c>
      <c r="AA4598" s="12">
        <f t="shared" si="917"/>
        <v>21</v>
      </c>
      <c r="AB4598" s="6" t="s">
        <v>195</v>
      </c>
      <c r="AC4598" s="103">
        <v>3056</v>
      </c>
      <c r="AJ4598" s="80"/>
      <c r="AK4598" s="113" t="s">
        <v>1425</v>
      </c>
      <c r="AN4598" s="80"/>
      <c r="AO4598" s="80"/>
      <c r="AP4598" s="80"/>
      <c r="AQ4598" s="80"/>
      <c r="AR4598" s="127"/>
      <c r="AS4598" s="80"/>
      <c r="AT4598" s="7"/>
      <c r="AU4598" s="7"/>
      <c r="AV4598" s="165"/>
      <c r="AW4598" s="166"/>
      <c r="AX4598" s="137"/>
      <c r="AY4598" s="147"/>
      <c r="AZ4598" s="167"/>
      <c r="BA4598" s="167"/>
      <c r="BB4598" s="147" t="str">
        <f t="shared" si="916"/>
        <v/>
      </c>
      <c r="BC4598" s="168"/>
      <c r="BD4598" s="165"/>
      <c r="BE4598" s="165"/>
      <c r="BF4598" s="165"/>
      <c r="BG4598" s="165"/>
      <c r="BH4598" s="165"/>
      <c r="BI4598" s="165"/>
      <c r="BJ4598" s="165"/>
      <c r="BK4598" s="165"/>
      <c r="BL4598" s="165"/>
      <c r="BM4598" s="165"/>
      <c r="BN4598" s="165"/>
      <c r="BO4598" s="165"/>
      <c r="BP4598" s="165"/>
      <c r="BQ4598" s="165"/>
      <c r="BS4598" s="6"/>
      <c r="BT4598" s="11"/>
      <c r="BU4598" s="6"/>
      <c r="BV4598" s="6"/>
    </row>
    <row r="4599" spans="1:74" ht="15.75" x14ac:dyDescent="0.25">
      <c r="A4599" s="52" t="s">
        <v>1422</v>
      </c>
      <c r="B4599" s="56"/>
      <c r="C4599" s="7" t="s">
        <v>118</v>
      </c>
      <c r="D4599" s="7" t="s">
        <v>6560</v>
      </c>
      <c r="E4599" s="7"/>
      <c r="F4599" s="64"/>
      <c r="G4599" s="6"/>
      <c r="H4599" s="6"/>
      <c r="I4599" s="10" t="s">
        <v>110</v>
      </c>
      <c r="J4599" s="11" t="s">
        <v>4262</v>
      </c>
      <c r="K4599" s="194" t="s">
        <v>510</v>
      </c>
      <c r="L4599" s="176"/>
      <c r="M4599" s="176">
        <v>1000</v>
      </c>
      <c r="N4599" s="80" t="s">
        <v>6856</v>
      </c>
      <c r="O4599" s="162"/>
      <c r="P4599" s="80" t="s">
        <v>4664</v>
      </c>
      <c r="Q4599" s="80"/>
      <c r="R4599" s="80"/>
      <c r="S4599" s="163"/>
      <c r="T4599" s="213"/>
      <c r="U4599" s="162"/>
      <c r="V4599" s="164"/>
      <c r="W4599" s="12" t="str">
        <f t="shared" si="912"/>
        <v>Mqtt1</v>
      </c>
      <c r="X4599" s="196" t="s">
        <v>10699</v>
      </c>
      <c r="Y4599" s="6" t="str">
        <f t="shared" si="913"/>
        <v>marpower/power-tag/outlets-lower-deck-lounge-emp121</v>
      </c>
      <c r="Z4599" s="103" t="str" cm="1">
        <f t="array" ref="Z4599">IF(COUNTIF(N4599,"spare"),"","$."&amp;_xlfn.REGEXEXTRACT(J4599,"^PT\d+[FQ]\d+_(.*)", 2))</f>
        <v>$.Active_Power_Phase_C</v>
      </c>
      <c r="AA4599" s="12">
        <f t="shared" si="917"/>
        <v>21</v>
      </c>
      <c r="AB4599" s="6" t="s">
        <v>195</v>
      </c>
      <c r="AC4599" s="103">
        <v>3058</v>
      </c>
      <c r="AJ4599" s="80"/>
      <c r="AK4599" s="113" t="s">
        <v>1425</v>
      </c>
      <c r="AN4599" s="80"/>
      <c r="AO4599" s="80"/>
      <c r="AP4599" s="80"/>
      <c r="AQ4599" s="80"/>
      <c r="AR4599" s="127"/>
      <c r="AS4599" s="80"/>
      <c r="AT4599" s="7"/>
      <c r="AU4599" s="7"/>
      <c r="AV4599" s="165"/>
      <c r="AW4599" s="166"/>
      <c r="AX4599" s="137"/>
      <c r="AY4599" s="147"/>
      <c r="AZ4599" s="167"/>
      <c r="BA4599" s="167"/>
      <c r="BB4599" s="147" t="str">
        <f t="shared" si="916"/>
        <v/>
      </c>
      <c r="BC4599" s="168"/>
      <c r="BD4599" s="165"/>
      <c r="BE4599" s="165"/>
      <c r="BF4599" s="165"/>
      <c r="BG4599" s="165"/>
      <c r="BH4599" s="165"/>
      <c r="BI4599" s="165"/>
      <c r="BJ4599" s="165"/>
      <c r="BK4599" s="165"/>
      <c r="BL4599" s="165"/>
      <c r="BM4599" s="165"/>
      <c r="BN4599" s="165"/>
      <c r="BO4599" s="165"/>
      <c r="BP4599" s="165"/>
      <c r="BQ4599" s="165"/>
      <c r="BS4599" s="6"/>
      <c r="BT4599" s="11"/>
      <c r="BU4599" s="6"/>
      <c r="BV4599" s="6"/>
    </row>
    <row r="4600" spans="1:74" ht="15.75" x14ac:dyDescent="0.25">
      <c r="A4600" s="52" t="s">
        <v>1422</v>
      </c>
      <c r="B4600" s="56"/>
      <c r="C4600" s="7" t="s">
        <v>118</v>
      </c>
      <c r="D4600" s="7" t="s">
        <v>6560</v>
      </c>
      <c r="E4600" s="7"/>
      <c r="F4600" s="64"/>
      <c r="G4600" s="6"/>
      <c r="H4600" s="6"/>
      <c r="I4600" s="10" t="s">
        <v>110</v>
      </c>
      <c r="J4600" s="11" t="s">
        <v>4263</v>
      </c>
      <c r="K4600" s="194" t="s">
        <v>510</v>
      </c>
      <c r="L4600" s="176"/>
      <c r="M4600" s="176">
        <v>1000</v>
      </c>
      <c r="N4600" s="80" t="s">
        <v>6856</v>
      </c>
      <c r="O4600" s="162"/>
      <c r="P4600" s="80" t="s">
        <v>4665</v>
      </c>
      <c r="Q4600" s="80"/>
      <c r="R4600" s="80"/>
      <c r="S4600" s="163"/>
      <c r="T4600" s="213"/>
      <c r="U4600" s="162"/>
      <c r="V4600" s="164"/>
      <c r="W4600" s="12" t="str">
        <f t="shared" si="912"/>
        <v>Mqtt1</v>
      </c>
      <c r="X4600" s="196" t="s">
        <v>10699</v>
      </c>
      <c r="Y4600" s="6" t="str">
        <f t="shared" si="913"/>
        <v>marpower/power-tag/outlets-lower-deck-lounge-emp121</v>
      </c>
      <c r="Z4600" s="103" t="str" cm="1">
        <f t="array" ref="Z4600">IF(COUNTIF(N4600,"spare"),"","$."&amp;_xlfn.REGEXEXTRACT(J4600,"^PT\d+[FQ]\d+_(.*)", 2))</f>
        <v>$.Total_Active_Power</v>
      </c>
      <c r="AA4600" s="12">
        <f t="shared" si="917"/>
        <v>21</v>
      </c>
      <c r="AB4600" s="6" t="s">
        <v>195</v>
      </c>
      <c r="AC4600" s="103">
        <v>3060</v>
      </c>
      <c r="AJ4600" s="80"/>
      <c r="AK4600" s="113" t="s">
        <v>1425</v>
      </c>
      <c r="AN4600" s="80"/>
      <c r="AO4600" s="80"/>
      <c r="AP4600" s="80"/>
      <c r="AQ4600" s="80"/>
      <c r="AR4600" s="127"/>
      <c r="AS4600" s="80"/>
      <c r="AT4600" s="7"/>
      <c r="AU4600" s="7"/>
      <c r="AV4600" s="165"/>
      <c r="AW4600" s="166"/>
      <c r="AX4600" s="137"/>
      <c r="AY4600" s="147"/>
      <c r="AZ4600" s="167"/>
      <c r="BA4600" s="167"/>
      <c r="BB4600" s="147" t="str">
        <f t="shared" si="916"/>
        <v/>
      </c>
      <c r="BC4600" s="168"/>
      <c r="BD4600" s="165"/>
      <c r="BE4600" s="165"/>
      <c r="BF4600" s="165"/>
      <c r="BG4600" s="165"/>
      <c r="BH4600" s="165"/>
      <c r="BI4600" s="165"/>
      <c r="BJ4600" s="165"/>
      <c r="BK4600" s="165"/>
      <c r="BL4600" s="165"/>
      <c r="BM4600" s="165"/>
      <c r="BN4600" s="165"/>
      <c r="BO4600" s="165"/>
      <c r="BP4600" s="165"/>
      <c r="BQ4600" s="165"/>
      <c r="BS4600" s="6"/>
      <c r="BT4600" s="11"/>
      <c r="BU4600" s="6"/>
      <c r="BV4600" s="6"/>
    </row>
    <row r="4601" spans="1:74" ht="15.75" x14ac:dyDescent="0.25">
      <c r="A4601" s="52" t="s">
        <v>1422</v>
      </c>
      <c r="B4601" s="56"/>
      <c r="C4601" s="7" t="s">
        <v>118</v>
      </c>
      <c r="D4601" s="7" t="s">
        <v>6560</v>
      </c>
      <c r="E4601" s="7"/>
      <c r="F4601" s="64"/>
      <c r="G4601" s="6"/>
      <c r="H4601" s="6"/>
      <c r="I4601" s="10" t="s">
        <v>110</v>
      </c>
      <c r="J4601" s="11" t="s">
        <v>4264</v>
      </c>
      <c r="K4601" s="194" t="s">
        <v>510</v>
      </c>
      <c r="L4601" s="176"/>
      <c r="M4601" s="176">
        <v>1000</v>
      </c>
      <c r="N4601" s="80" t="s">
        <v>6856</v>
      </c>
      <c r="O4601" s="162"/>
      <c r="P4601" s="80" t="s">
        <v>4666</v>
      </c>
      <c r="Q4601" s="80"/>
      <c r="R4601" s="80"/>
      <c r="S4601" s="163"/>
      <c r="T4601" s="213"/>
      <c r="U4601" s="162"/>
      <c r="V4601" s="164"/>
      <c r="W4601" s="12" t="str">
        <f t="shared" si="912"/>
        <v>Mqtt1</v>
      </c>
      <c r="X4601" s="196" t="s">
        <v>10699</v>
      </c>
      <c r="Y4601" s="6" t="str">
        <f t="shared" si="913"/>
        <v>marpower/power-tag/outlets-lower-deck-lounge-emp121</v>
      </c>
      <c r="Z4601" s="103" t="str" cm="1">
        <f t="array" ref="Z4601">IF(COUNTIF(N4601,"spare"),"","$."&amp;_xlfn.REGEXEXTRACT(J4601,"^PT\d+[FQ]\d+_(.*)", 2))</f>
        <v>$.Power_Factor_Phase_A</v>
      </c>
      <c r="AA4601" s="12">
        <f t="shared" si="917"/>
        <v>21</v>
      </c>
      <c r="AB4601" s="6" t="s">
        <v>195</v>
      </c>
      <c r="AC4601" s="103">
        <v>3078</v>
      </c>
      <c r="AJ4601" s="80"/>
      <c r="AK4601" s="113" t="s">
        <v>1426</v>
      </c>
      <c r="AN4601" s="80"/>
      <c r="AO4601" s="80"/>
      <c r="AP4601" s="80"/>
      <c r="AQ4601" s="80"/>
      <c r="AR4601" s="127"/>
      <c r="AS4601" s="80"/>
      <c r="AT4601" s="7"/>
      <c r="AU4601" s="7"/>
      <c r="AV4601" s="165"/>
      <c r="AW4601" s="166"/>
      <c r="AX4601" s="137"/>
      <c r="AY4601" s="147"/>
      <c r="AZ4601" s="167"/>
      <c r="BA4601" s="167"/>
      <c r="BB4601" s="147" t="str">
        <f t="shared" si="916"/>
        <v/>
      </c>
      <c r="BC4601" s="168"/>
      <c r="BD4601" s="165"/>
      <c r="BE4601" s="165"/>
      <c r="BF4601" s="165"/>
      <c r="BG4601" s="165"/>
      <c r="BH4601" s="165"/>
      <c r="BI4601" s="165"/>
      <c r="BJ4601" s="165"/>
      <c r="BK4601" s="165"/>
      <c r="BL4601" s="165"/>
      <c r="BM4601" s="165"/>
      <c r="BN4601" s="165"/>
      <c r="BO4601" s="165"/>
      <c r="BP4601" s="165"/>
      <c r="BQ4601" s="165"/>
      <c r="BS4601" s="6"/>
      <c r="BT4601" s="11"/>
      <c r="BU4601" s="6"/>
      <c r="BV4601" s="6"/>
    </row>
    <row r="4602" spans="1:74" ht="15.75" x14ac:dyDescent="0.25">
      <c r="A4602" s="52" t="s">
        <v>1422</v>
      </c>
      <c r="B4602" s="56"/>
      <c r="C4602" s="7" t="s">
        <v>118</v>
      </c>
      <c r="D4602" s="7" t="s">
        <v>6560</v>
      </c>
      <c r="E4602" s="7"/>
      <c r="F4602" s="64"/>
      <c r="G4602" s="6"/>
      <c r="H4602" s="6"/>
      <c r="I4602" s="10" t="s">
        <v>110</v>
      </c>
      <c r="J4602" s="11" t="s">
        <v>4265</v>
      </c>
      <c r="K4602" s="194" t="s">
        <v>510</v>
      </c>
      <c r="L4602" s="176"/>
      <c r="M4602" s="176">
        <v>1000</v>
      </c>
      <c r="N4602" s="80" t="s">
        <v>6856</v>
      </c>
      <c r="O4602" s="162"/>
      <c r="P4602" s="80" t="s">
        <v>4667</v>
      </c>
      <c r="Q4602" s="80"/>
      <c r="R4602" s="80"/>
      <c r="S4602" s="163"/>
      <c r="T4602" s="213"/>
      <c r="U4602" s="162"/>
      <c r="V4602" s="164"/>
      <c r="W4602" s="12" t="str">
        <f t="shared" si="912"/>
        <v>Mqtt1</v>
      </c>
      <c r="X4602" s="196" t="s">
        <v>10699</v>
      </c>
      <c r="Y4602" s="6" t="str">
        <f t="shared" si="913"/>
        <v>marpower/power-tag/outlets-lower-deck-lounge-emp121</v>
      </c>
      <c r="Z4602" s="103" t="str" cm="1">
        <f t="array" ref="Z4602">IF(COUNTIF(N4602,"spare"),"","$."&amp;_xlfn.REGEXEXTRACT(J4602,"^PT\d+[FQ]\d+_(.*)", 2))</f>
        <v>$.Power_Factor_Phase_B</v>
      </c>
      <c r="AA4602" s="12">
        <f t="shared" si="917"/>
        <v>21</v>
      </c>
      <c r="AB4602" s="6" t="s">
        <v>195</v>
      </c>
      <c r="AC4602" s="103">
        <v>3080</v>
      </c>
      <c r="AJ4602" s="80"/>
      <c r="AK4602" s="113" t="s">
        <v>1426</v>
      </c>
      <c r="AN4602" s="80"/>
      <c r="AO4602" s="80"/>
      <c r="AP4602" s="80"/>
      <c r="AQ4602" s="80"/>
      <c r="AR4602" s="127"/>
      <c r="AS4602" s="80"/>
      <c r="AT4602" s="7"/>
      <c r="AU4602" s="7"/>
      <c r="AV4602" s="165"/>
      <c r="AW4602" s="166"/>
      <c r="AX4602" s="137"/>
      <c r="AY4602" s="147"/>
      <c r="AZ4602" s="167"/>
      <c r="BA4602" s="167"/>
      <c r="BB4602" s="147" t="str">
        <f t="shared" si="916"/>
        <v/>
      </c>
      <c r="BC4602" s="168"/>
      <c r="BD4602" s="165"/>
      <c r="BE4602" s="165"/>
      <c r="BF4602" s="165"/>
      <c r="BG4602" s="165"/>
      <c r="BH4602" s="165"/>
      <c r="BI4602" s="165"/>
      <c r="BJ4602" s="165"/>
      <c r="BK4602" s="165"/>
      <c r="BL4602" s="165"/>
      <c r="BM4602" s="165"/>
      <c r="BN4602" s="165"/>
      <c r="BO4602" s="165"/>
      <c r="BP4602" s="165"/>
      <c r="BQ4602" s="165"/>
      <c r="BS4602" s="6"/>
      <c r="BT4602" s="11"/>
      <c r="BU4602" s="6"/>
      <c r="BV4602" s="6"/>
    </row>
    <row r="4603" spans="1:74" ht="15.75" x14ac:dyDescent="0.25">
      <c r="A4603" s="52" t="s">
        <v>1422</v>
      </c>
      <c r="B4603" s="56"/>
      <c r="C4603" s="7" t="s">
        <v>118</v>
      </c>
      <c r="D4603" s="7" t="s">
        <v>6560</v>
      </c>
      <c r="E4603" s="7"/>
      <c r="F4603" s="64"/>
      <c r="G4603" s="6"/>
      <c r="H4603" s="6"/>
      <c r="I4603" s="10" t="s">
        <v>110</v>
      </c>
      <c r="J4603" s="11" t="s">
        <v>4266</v>
      </c>
      <c r="K4603" s="194" t="s">
        <v>510</v>
      </c>
      <c r="L4603" s="176"/>
      <c r="M4603" s="176">
        <v>1000</v>
      </c>
      <c r="N4603" s="80" t="s">
        <v>6856</v>
      </c>
      <c r="O4603" s="162"/>
      <c r="P4603" s="80" t="s">
        <v>4668</v>
      </c>
      <c r="Q4603" s="80"/>
      <c r="R4603" s="80"/>
      <c r="S4603" s="163"/>
      <c r="T4603" s="213"/>
      <c r="U4603" s="162"/>
      <c r="V4603" s="164"/>
      <c r="W4603" s="12" t="str">
        <f t="shared" si="912"/>
        <v>Mqtt1</v>
      </c>
      <c r="X4603" s="196" t="s">
        <v>10699</v>
      </c>
      <c r="Y4603" s="6" t="str">
        <f t="shared" si="913"/>
        <v>marpower/power-tag/outlets-lower-deck-lounge-emp121</v>
      </c>
      <c r="Z4603" s="103" t="str" cm="1">
        <f t="array" ref="Z4603">IF(COUNTIF(N4603,"spare"),"","$."&amp;_xlfn.REGEXEXTRACT(J4603,"^PT\d+[FQ]\d+_(.*)", 2))</f>
        <v>$.Power_Factor_Phase_C</v>
      </c>
      <c r="AA4603" s="12">
        <f t="shared" si="917"/>
        <v>21</v>
      </c>
      <c r="AB4603" s="6" t="s">
        <v>195</v>
      </c>
      <c r="AC4603" s="103">
        <v>3082</v>
      </c>
      <c r="AJ4603" s="80"/>
      <c r="AK4603" s="113" t="s">
        <v>1426</v>
      </c>
      <c r="AN4603" s="80"/>
      <c r="AO4603" s="80"/>
      <c r="AP4603" s="80"/>
      <c r="AQ4603" s="80"/>
      <c r="AR4603" s="127"/>
      <c r="AS4603" s="80"/>
      <c r="AT4603" s="7"/>
      <c r="AU4603" s="7"/>
      <c r="AV4603" s="165"/>
      <c r="AW4603" s="166"/>
      <c r="AX4603" s="137"/>
      <c r="AY4603" s="147"/>
      <c r="AZ4603" s="167"/>
      <c r="BA4603" s="167"/>
      <c r="BB4603" s="147" t="str">
        <f t="shared" si="916"/>
        <v/>
      </c>
      <c r="BC4603" s="168"/>
      <c r="BD4603" s="165"/>
      <c r="BE4603" s="165"/>
      <c r="BF4603" s="165"/>
      <c r="BG4603" s="165"/>
      <c r="BH4603" s="165"/>
      <c r="BI4603" s="165"/>
      <c r="BJ4603" s="165"/>
      <c r="BK4603" s="165"/>
      <c r="BL4603" s="165"/>
      <c r="BM4603" s="165"/>
      <c r="BN4603" s="165"/>
      <c r="BO4603" s="165"/>
      <c r="BP4603" s="165"/>
      <c r="BQ4603" s="165"/>
      <c r="BS4603" s="6"/>
      <c r="BT4603" s="11"/>
      <c r="BU4603" s="6"/>
      <c r="BV4603" s="6"/>
    </row>
    <row r="4604" spans="1:74" ht="15.75" x14ac:dyDescent="0.25">
      <c r="A4604" s="52" t="s">
        <v>1422</v>
      </c>
      <c r="B4604" s="56"/>
      <c r="C4604" s="7" t="s">
        <v>118</v>
      </c>
      <c r="D4604" s="7" t="s">
        <v>6560</v>
      </c>
      <c r="E4604" s="7"/>
      <c r="F4604" s="64"/>
      <c r="G4604" s="6"/>
      <c r="H4604" s="6"/>
      <c r="I4604" s="10" t="s">
        <v>110</v>
      </c>
      <c r="J4604" s="11" t="s">
        <v>4267</v>
      </c>
      <c r="K4604" s="194" t="s">
        <v>510</v>
      </c>
      <c r="L4604" s="176"/>
      <c r="M4604" s="176">
        <v>1000</v>
      </c>
      <c r="N4604" s="80" t="s">
        <v>6856</v>
      </c>
      <c r="O4604" s="162"/>
      <c r="P4604" s="80" t="s">
        <v>4669</v>
      </c>
      <c r="Q4604" s="80"/>
      <c r="R4604" s="80"/>
      <c r="S4604" s="163"/>
      <c r="T4604" s="213"/>
      <c r="U4604" s="162"/>
      <c r="V4604" s="164"/>
      <c r="W4604" s="12" t="str">
        <f t="shared" si="912"/>
        <v>Mqtt1</v>
      </c>
      <c r="X4604" s="196" t="s">
        <v>10699</v>
      </c>
      <c r="Y4604" s="6" t="str">
        <f t="shared" si="913"/>
        <v>marpower/power-tag/outlets-lower-deck-lounge-emp121</v>
      </c>
      <c r="Z4604" s="103" t="str" cm="1">
        <f t="array" ref="Z4604">IF(COUNTIF(N4604,"spare"),"","$."&amp;_xlfn.REGEXEXTRACT(J4604,"^PT\d+[FQ]\d+_(.*)", 2))</f>
        <v>$.Total_Power_Factor</v>
      </c>
      <c r="AA4604" s="12">
        <f t="shared" si="917"/>
        <v>21</v>
      </c>
      <c r="AB4604" s="6" t="s">
        <v>195</v>
      </c>
      <c r="AC4604" s="103">
        <v>3084</v>
      </c>
      <c r="AJ4604" s="80"/>
      <c r="AK4604" s="113" t="s">
        <v>1426</v>
      </c>
      <c r="AN4604" s="80"/>
      <c r="AO4604" s="80"/>
      <c r="AP4604" s="80"/>
      <c r="AQ4604" s="80"/>
      <c r="AR4604" s="127"/>
      <c r="AS4604" s="80"/>
      <c r="AT4604" s="7"/>
      <c r="AU4604" s="7"/>
      <c r="AV4604" s="165"/>
      <c r="AW4604" s="166"/>
      <c r="AX4604" s="137"/>
      <c r="AY4604" s="147"/>
      <c r="AZ4604" s="167"/>
      <c r="BA4604" s="167"/>
      <c r="BB4604" s="147" t="str">
        <f t="shared" si="916"/>
        <v/>
      </c>
      <c r="BC4604" s="168"/>
      <c r="BD4604" s="165"/>
      <c r="BE4604" s="165"/>
      <c r="BF4604" s="165"/>
      <c r="BG4604" s="165"/>
      <c r="BH4604" s="165"/>
      <c r="BI4604" s="165"/>
      <c r="BJ4604" s="165"/>
      <c r="BK4604" s="165"/>
      <c r="BL4604" s="165"/>
      <c r="BM4604" s="165"/>
      <c r="BN4604" s="165"/>
      <c r="BO4604" s="165"/>
      <c r="BP4604" s="165"/>
      <c r="BQ4604" s="165"/>
      <c r="BS4604" s="6"/>
      <c r="BT4604" s="11"/>
      <c r="BU4604" s="6"/>
      <c r="BV4604" s="6"/>
    </row>
    <row r="4605" spans="1:74" ht="15.75" x14ac:dyDescent="0.25">
      <c r="A4605" s="52" t="s">
        <v>1422</v>
      </c>
      <c r="B4605" s="56"/>
      <c r="C4605" s="7" t="s">
        <v>118</v>
      </c>
      <c r="D4605" s="7" t="s">
        <v>6560</v>
      </c>
      <c r="E4605" s="7"/>
      <c r="F4605" s="64"/>
      <c r="G4605" s="6"/>
      <c r="H4605" s="6"/>
      <c r="I4605" s="10" t="s">
        <v>110</v>
      </c>
      <c r="J4605" s="11" t="s">
        <v>4268</v>
      </c>
      <c r="K4605" s="194" t="s">
        <v>510</v>
      </c>
      <c r="L4605" s="176"/>
      <c r="M4605" s="176">
        <v>1000</v>
      </c>
      <c r="N4605" s="80" t="s">
        <v>6856</v>
      </c>
      <c r="O4605" s="162"/>
      <c r="P4605" s="80" t="s">
        <v>4670</v>
      </c>
      <c r="Q4605" s="80"/>
      <c r="R4605" s="80"/>
      <c r="S4605" s="163"/>
      <c r="T4605" s="213"/>
      <c r="U4605" s="162"/>
      <c r="V4605" s="164"/>
      <c r="W4605" s="12" t="str">
        <f t="shared" si="912"/>
        <v>Mqtt1</v>
      </c>
      <c r="X4605" s="196" t="s">
        <v>10700</v>
      </c>
      <c r="Y4605" s="6" t="str">
        <f t="shared" si="913"/>
        <v>marpower/power-tag/outlets-owner-private-lounge-emp220</v>
      </c>
      <c r="Z4605" s="103" t="str" cm="1">
        <f t="array" ref="Z4605">IF(COUNTIF(N4605,"spare"),"","$."&amp;_xlfn.REGEXEXTRACT(J4605,"^PT\d+[FQ]\d+_(.*)", 2))</f>
        <v>$.RMS_Current_Phase_A</v>
      </c>
      <c r="AA4605" s="12">
        <f>AA4590+1</f>
        <v>22</v>
      </c>
      <c r="AB4605" s="6" t="s">
        <v>195</v>
      </c>
      <c r="AC4605" s="103">
        <v>3000</v>
      </c>
      <c r="AJ4605" s="80"/>
      <c r="AK4605" s="113" t="s">
        <v>1423</v>
      </c>
      <c r="AN4605" s="80"/>
      <c r="AO4605" s="80"/>
      <c r="AP4605" s="80"/>
      <c r="AQ4605" s="80"/>
      <c r="AR4605" s="127"/>
      <c r="AS4605" s="80"/>
      <c r="AT4605" s="7"/>
      <c r="AU4605" s="7"/>
      <c r="AV4605" s="165"/>
      <c r="AW4605" s="166"/>
      <c r="AX4605" s="137"/>
      <c r="AY4605" s="147"/>
      <c r="AZ4605" s="167"/>
      <c r="BA4605" s="167"/>
      <c r="BB4605" s="147" t="str">
        <f t="shared" ref="BB4605:BB4619" si="918">IF(ISNUMBER(AM4605),"1","")</f>
        <v/>
      </c>
      <c r="BC4605" s="168"/>
      <c r="BD4605" s="165"/>
      <c r="BE4605" s="165"/>
      <c r="BF4605" s="165"/>
      <c r="BG4605" s="165"/>
      <c r="BH4605" s="165"/>
      <c r="BI4605" s="165"/>
      <c r="BJ4605" s="165"/>
      <c r="BK4605" s="165"/>
      <c r="BL4605" s="165"/>
      <c r="BM4605" s="165"/>
      <c r="BN4605" s="165"/>
      <c r="BO4605" s="165"/>
      <c r="BP4605" s="165"/>
      <c r="BQ4605" s="165"/>
      <c r="BS4605" s="6"/>
      <c r="BT4605" s="11"/>
      <c r="BU4605" s="6"/>
      <c r="BV4605" s="6"/>
    </row>
    <row r="4606" spans="1:74" ht="15.75" x14ac:dyDescent="0.25">
      <c r="A4606" s="52" t="s">
        <v>1422</v>
      </c>
      <c r="B4606" s="56"/>
      <c r="C4606" s="7" t="s">
        <v>118</v>
      </c>
      <c r="D4606" s="7" t="s">
        <v>6560</v>
      </c>
      <c r="E4606" s="7"/>
      <c r="F4606" s="64"/>
      <c r="G4606" s="6"/>
      <c r="H4606" s="6"/>
      <c r="I4606" s="10" t="s">
        <v>110</v>
      </c>
      <c r="J4606" s="11" t="s">
        <v>4269</v>
      </c>
      <c r="K4606" s="194" t="s">
        <v>510</v>
      </c>
      <c r="L4606" s="176"/>
      <c r="M4606" s="176">
        <v>1000</v>
      </c>
      <c r="N4606" s="80" t="s">
        <v>6856</v>
      </c>
      <c r="O4606" s="162"/>
      <c r="P4606" s="80" t="s">
        <v>4671</v>
      </c>
      <c r="Q4606" s="80"/>
      <c r="R4606" s="80"/>
      <c r="S4606" s="163"/>
      <c r="T4606" s="213"/>
      <c r="U4606" s="162"/>
      <c r="V4606" s="164"/>
      <c r="W4606" s="12" t="str">
        <f t="shared" si="912"/>
        <v>Mqtt1</v>
      </c>
      <c r="X4606" s="196" t="s">
        <v>10700</v>
      </c>
      <c r="Y4606" s="6" t="str">
        <f t="shared" si="913"/>
        <v>marpower/power-tag/outlets-owner-private-lounge-emp220</v>
      </c>
      <c r="Z4606" s="103" t="str" cm="1">
        <f t="array" ref="Z4606">IF(COUNTIF(N4606,"spare"),"","$."&amp;_xlfn.REGEXEXTRACT(J4606,"^PT\d+[FQ]\d+_(.*)", 2))</f>
        <v>$.RMS_Current_Phase_B</v>
      </c>
      <c r="AA4606" s="12">
        <f t="shared" ref="AA4606:AA4669" si="919">AA4591+1</f>
        <v>22</v>
      </c>
      <c r="AB4606" s="6" t="s">
        <v>195</v>
      </c>
      <c r="AC4606" s="103">
        <v>3002</v>
      </c>
      <c r="AJ4606" s="80"/>
      <c r="AK4606" s="113" t="s">
        <v>1423</v>
      </c>
      <c r="AN4606" s="80"/>
      <c r="AO4606" s="80"/>
      <c r="AP4606" s="80"/>
      <c r="AQ4606" s="80"/>
      <c r="AR4606" s="127"/>
      <c r="AS4606" s="80"/>
      <c r="AT4606" s="7"/>
      <c r="AU4606" s="7"/>
      <c r="AV4606" s="165"/>
      <c r="AW4606" s="166"/>
      <c r="AX4606" s="137"/>
      <c r="AY4606" s="147"/>
      <c r="AZ4606" s="167"/>
      <c r="BA4606" s="167"/>
      <c r="BB4606" s="147" t="str">
        <f t="shared" si="918"/>
        <v/>
      </c>
      <c r="BC4606" s="168"/>
      <c r="BD4606" s="165"/>
      <c r="BE4606" s="165"/>
      <c r="BF4606" s="165"/>
      <c r="BG4606" s="165"/>
      <c r="BH4606" s="165"/>
      <c r="BI4606" s="165"/>
      <c r="BJ4606" s="165"/>
      <c r="BK4606" s="165"/>
      <c r="BL4606" s="165"/>
      <c r="BM4606" s="165"/>
      <c r="BN4606" s="165"/>
      <c r="BO4606" s="165"/>
      <c r="BP4606" s="165"/>
      <c r="BQ4606" s="165"/>
      <c r="BS4606" s="6"/>
      <c r="BT4606" s="11"/>
      <c r="BU4606" s="6"/>
      <c r="BV4606" s="6"/>
    </row>
    <row r="4607" spans="1:74" ht="15.75" x14ac:dyDescent="0.25">
      <c r="A4607" s="52" t="s">
        <v>1422</v>
      </c>
      <c r="B4607" s="56"/>
      <c r="C4607" s="7" t="s">
        <v>118</v>
      </c>
      <c r="D4607" s="7" t="s">
        <v>6560</v>
      </c>
      <c r="E4607" s="7"/>
      <c r="F4607" s="64"/>
      <c r="G4607" s="6"/>
      <c r="H4607" s="6"/>
      <c r="I4607" s="10" t="s">
        <v>110</v>
      </c>
      <c r="J4607" s="11" t="s">
        <v>4270</v>
      </c>
      <c r="K4607" s="194" t="s">
        <v>510</v>
      </c>
      <c r="L4607" s="176"/>
      <c r="M4607" s="176">
        <v>1000</v>
      </c>
      <c r="N4607" s="80" t="s">
        <v>6856</v>
      </c>
      <c r="O4607" s="162"/>
      <c r="P4607" s="80" t="s">
        <v>4672</v>
      </c>
      <c r="Q4607" s="80"/>
      <c r="R4607" s="80"/>
      <c r="S4607" s="163"/>
      <c r="T4607" s="213"/>
      <c r="U4607" s="162"/>
      <c r="V4607" s="164"/>
      <c r="W4607" s="12" t="str">
        <f t="shared" si="912"/>
        <v>Mqtt1</v>
      </c>
      <c r="X4607" s="196" t="s">
        <v>10700</v>
      </c>
      <c r="Y4607" s="6" t="str">
        <f t="shared" si="913"/>
        <v>marpower/power-tag/outlets-owner-private-lounge-emp220</v>
      </c>
      <c r="Z4607" s="103" t="str" cm="1">
        <f t="array" ref="Z4607">IF(COUNTIF(N4607,"spare"),"","$."&amp;_xlfn.REGEXEXTRACT(J4607,"^PT\d+[FQ]\d+_(.*)", 2))</f>
        <v>$.RMS_Current_Phase_C</v>
      </c>
      <c r="AA4607" s="12">
        <f t="shared" si="919"/>
        <v>22</v>
      </c>
      <c r="AB4607" s="6" t="s">
        <v>195</v>
      </c>
      <c r="AC4607" s="103">
        <v>3004</v>
      </c>
      <c r="AJ4607" s="80"/>
      <c r="AK4607" s="113" t="s">
        <v>1423</v>
      </c>
      <c r="AN4607" s="80"/>
      <c r="AO4607" s="80"/>
      <c r="AP4607" s="80"/>
      <c r="AQ4607" s="80"/>
      <c r="AR4607" s="127"/>
      <c r="AS4607" s="80"/>
      <c r="AT4607" s="7"/>
      <c r="AU4607" s="7"/>
      <c r="AV4607" s="165"/>
      <c r="AW4607" s="166"/>
      <c r="AX4607" s="137"/>
      <c r="AY4607" s="147"/>
      <c r="AZ4607" s="167"/>
      <c r="BA4607" s="167"/>
      <c r="BB4607" s="147" t="str">
        <f t="shared" si="918"/>
        <v/>
      </c>
      <c r="BC4607" s="168"/>
      <c r="BD4607" s="165"/>
      <c r="BE4607" s="165"/>
      <c r="BF4607" s="165"/>
      <c r="BG4607" s="165"/>
      <c r="BH4607" s="165"/>
      <c r="BI4607" s="165"/>
      <c r="BJ4607" s="165"/>
      <c r="BK4607" s="165"/>
      <c r="BL4607" s="165"/>
      <c r="BM4607" s="165"/>
      <c r="BN4607" s="165"/>
      <c r="BO4607" s="165"/>
      <c r="BP4607" s="165"/>
      <c r="BQ4607" s="165"/>
      <c r="BS4607" s="6"/>
      <c r="BT4607" s="11"/>
      <c r="BU4607" s="6"/>
      <c r="BV4607" s="6"/>
    </row>
    <row r="4608" spans="1:74" ht="15.75" x14ac:dyDescent="0.25">
      <c r="A4608" s="52" t="s">
        <v>1422</v>
      </c>
      <c r="B4608" s="56"/>
      <c r="C4608" s="7" t="s">
        <v>118</v>
      </c>
      <c r="D4608" s="7" t="s">
        <v>6560</v>
      </c>
      <c r="E4608" s="7"/>
      <c r="F4608" s="64"/>
      <c r="G4608" s="6"/>
      <c r="H4608" s="6"/>
      <c r="I4608" s="10" t="s">
        <v>110</v>
      </c>
      <c r="J4608" s="11" t="s">
        <v>4271</v>
      </c>
      <c r="K4608" s="194" t="s">
        <v>510</v>
      </c>
      <c r="L4608" s="176"/>
      <c r="M4608" s="176">
        <v>1000</v>
      </c>
      <c r="N4608" s="80" t="s">
        <v>6856</v>
      </c>
      <c r="O4608" s="162"/>
      <c r="P4608" s="80" t="s">
        <v>4673</v>
      </c>
      <c r="Q4608" s="80"/>
      <c r="R4608" s="80"/>
      <c r="S4608" s="163"/>
      <c r="T4608" s="213"/>
      <c r="U4608" s="162"/>
      <c r="V4608" s="164"/>
      <c r="W4608" s="12" t="str">
        <f t="shared" si="912"/>
        <v>Mqtt1</v>
      </c>
      <c r="X4608" s="196" t="s">
        <v>10700</v>
      </c>
      <c r="Y4608" s="6" t="str">
        <f t="shared" si="913"/>
        <v>marpower/power-tag/outlets-owner-private-lounge-emp220</v>
      </c>
      <c r="Z4608" s="103" t="str" cm="1">
        <f t="array" ref="Z4608">IF(COUNTIF(N4608,"spare"),"","$."&amp;_xlfn.REGEXEXTRACT(J4608,"^PT\d+[FQ]\d+_(.*)", 2))</f>
        <v>$.RMS_Current_Phase_Neut</v>
      </c>
      <c r="AA4608" s="12">
        <f t="shared" si="919"/>
        <v>22</v>
      </c>
      <c r="AB4608" s="6" t="s">
        <v>195</v>
      </c>
      <c r="AC4608" s="103">
        <v>3006</v>
      </c>
      <c r="AJ4608" s="80"/>
      <c r="AK4608" s="113" t="s">
        <v>1423</v>
      </c>
      <c r="AN4608" s="80"/>
      <c r="AO4608" s="80"/>
      <c r="AP4608" s="80"/>
      <c r="AQ4608" s="80"/>
      <c r="AR4608" s="127"/>
      <c r="AS4608" s="80"/>
      <c r="AT4608" s="7"/>
      <c r="AU4608" s="7"/>
      <c r="AV4608" s="165"/>
      <c r="AW4608" s="166"/>
      <c r="AX4608" s="137"/>
      <c r="AY4608" s="147"/>
      <c r="AZ4608" s="167"/>
      <c r="BA4608" s="167"/>
      <c r="BB4608" s="147" t="str">
        <f t="shared" si="918"/>
        <v/>
      </c>
      <c r="BC4608" s="168"/>
      <c r="BD4608" s="165"/>
      <c r="BE4608" s="165"/>
      <c r="BF4608" s="165"/>
      <c r="BG4608" s="165"/>
      <c r="BH4608" s="165"/>
      <c r="BI4608" s="165"/>
      <c r="BJ4608" s="165"/>
      <c r="BK4608" s="165"/>
      <c r="BL4608" s="165"/>
      <c r="BM4608" s="165"/>
      <c r="BN4608" s="165"/>
      <c r="BO4608" s="165"/>
      <c r="BP4608" s="165"/>
      <c r="BQ4608" s="165"/>
      <c r="BS4608" s="6"/>
      <c r="BT4608" s="11"/>
      <c r="BU4608" s="6"/>
      <c r="BV4608" s="6"/>
    </row>
    <row r="4609" spans="1:74" ht="15.75" x14ac:dyDescent="0.25">
      <c r="A4609" s="52" t="s">
        <v>1422</v>
      </c>
      <c r="B4609" s="56"/>
      <c r="C4609" s="7" t="s">
        <v>118</v>
      </c>
      <c r="D4609" s="7" t="s">
        <v>6560</v>
      </c>
      <c r="E4609" s="7"/>
      <c r="F4609" s="64"/>
      <c r="G4609" s="6"/>
      <c r="H4609" s="6"/>
      <c r="I4609" s="10" t="s">
        <v>110</v>
      </c>
      <c r="J4609" s="11" t="s">
        <v>8397</v>
      </c>
      <c r="K4609" s="194" t="s">
        <v>510</v>
      </c>
      <c r="L4609" s="176"/>
      <c r="M4609" s="176">
        <v>1000</v>
      </c>
      <c r="N4609" s="80" t="s">
        <v>6856</v>
      </c>
      <c r="O4609" s="162"/>
      <c r="P4609" s="80" t="s">
        <v>4674</v>
      </c>
      <c r="Q4609" s="80"/>
      <c r="R4609" s="80"/>
      <c r="S4609" s="163"/>
      <c r="T4609" s="213"/>
      <c r="U4609" s="162"/>
      <c r="V4609" s="164"/>
      <c r="W4609" s="12" t="str">
        <f t="shared" si="912"/>
        <v>Mqtt1</v>
      </c>
      <c r="X4609" s="196" t="s">
        <v>10700</v>
      </c>
      <c r="Y4609" s="6" t="str">
        <f t="shared" si="913"/>
        <v>marpower/power-tag/outlets-owner-private-lounge-emp220</v>
      </c>
      <c r="Z4609" s="103" t="str" cm="1">
        <f t="array" ref="Z4609">IF(COUNTIF(N4609,"spare"),"","$."&amp;_xlfn.REGEXEXTRACT(J4609,"^PT\d+[FQ]\d+_(.*)", 2))</f>
        <v>$.RMS_Voltage_A_N</v>
      </c>
      <c r="AA4609" s="12">
        <f t="shared" si="919"/>
        <v>22</v>
      </c>
      <c r="AB4609" s="6" t="s">
        <v>195</v>
      </c>
      <c r="AC4609" s="103">
        <v>3028</v>
      </c>
      <c r="AJ4609" s="80"/>
      <c r="AK4609" s="113" t="s">
        <v>1424</v>
      </c>
      <c r="AN4609" s="80"/>
      <c r="AO4609" s="80"/>
      <c r="AP4609" s="80"/>
      <c r="AQ4609" s="80"/>
      <c r="AR4609" s="127"/>
      <c r="AS4609" s="80"/>
      <c r="AT4609" s="7"/>
      <c r="AU4609" s="7"/>
      <c r="AV4609" s="165"/>
      <c r="AW4609" s="166"/>
      <c r="AX4609" s="137"/>
      <c r="AY4609" s="147"/>
      <c r="AZ4609" s="167"/>
      <c r="BA4609" s="167"/>
      <c r="BB4609" s="147" t="str">
        <f t="shared" si="918"/>
        <v/>
      </c>
      <c r="BC4609" s="168"/>
      <c r="BD4609" s="165"/>
      <c r="BE4609" s="165"/>
      <c r="BF4609" s="165"/>
      <c r="BG4609" s="165"/>
      <c r="BH4609" s="165"/>
      <c r="BI4609" s="165"/>
      <c r="BJ4609" s="165"/>
      <c r="BK4609" s="165"/>
      <c r="BL4609" s="165"/>
      <c r="BM4609" s="165"/>
      <c r="BN4609" s="165"/>
      <c r="BO4609" s="165"/>
      <c r="BP4609" s="165"/>
      <c r="BQ4609" s="165"/>
      <c r="BS4609" s="6"/>
      <c r="BT4609" s="11"/>
      <c r="BU4609" s="6"/>
      <c r="BV4609" s="6"/>
    </row>
    <row r="4610" spans="1:74" ht="15.75" x14ac:dyDescent="0.25">
      <c r="A4610" s="52" t="s">
        <v>1422</v>
      </c>
      <c r="B4610" s="56"/>
      <c r="C4610" s="7" t="s">
        <v>118</v>
      </c>
      <c r="D4610" s="7" t="s">
        <v>6560</v>
      </c>
      <c r="E4610" s="7"/>
      <c r="F4610" s="64"/>
      <c r="G4610" s="6"/>
      <c r="H4610" s="6"/>
      <c r="I4610" s="10" t="s">
        <v>110</v>
      </c>
      <c r="J4610" s="11" t="s">
        <v>8574</v>
      </c>
      <c r="K4610" s="194" t="s">
        <v>510</v>
      </c>
      <c r="L4610" s="176"/>
      <c r="M4610" s="176">
        <v>1000</v>
      </c>
      <c r="N4610" s="80" t="s">
        <v>6856</v>
      </c>
      <c r="O4610" s="162"/>
      <c r="P4610" s="80" t="s">
        <v>4675</v>
      </c>
      <c r="Q4610" s="80"/>
      <c r="R4610" s="80"/>
      <c r="S4610" s="163"/>
      <c r="T4610" s="213"/>
      <c r="U4610" s="162"/>
      <c r="V4610" s="164"/>
      <c r="W4610" s="12" t="str">
        <f t="shared" ref="W4610:W4673" si="920">IF(COUNTIF(N4610,"spare"),"","Mqtt1")</f>
        <v>Mqtt1</v>
      </c>
      <c r="X4610" s="196" t="s">
        <v>10700</v>
      </c>
      <c r="Y4610" s="6" t="str">
        <f t="shared" si="913"/>
        <v>marpower/power-tag/outlets-owner-private-lounge-emp220</v>
      </c>
      <c r="Z4610" s="103" t="str" cm="1">
        <f t="array" ref="Z4610">IF(COUNTIF(N4610,"spare"),"","$."&amp;_xlfn.REGEXEXTRACT(J4610,"^PT\d+[FQ]\d+_(.*)", 2))</f>
        <v>$.RMS_Voltage_B_N</v>
      </c>
      <c r="AA4610" s="12">
        <f t="shared" si="919"/>
        <v>22</v>
      </c>
      <c r="AB4610" s="6" t="s">
        <v>195</v>
      </c>
      <c r="AC4610" s="103">
        <v>3030</v>
      </c>
      <c r="AJ4610" s="80"/>
      <c r="AK4610" s="113" t="s">
        <v>1424</v>
      </c>
      <c r="AN4610" s="80"/>
      <c r="AO4610" s="80"/>
      <c r="AP4610" s="80"/>
      <c r="AQ4610" s="80"/>
      <c r="AR4610" s="127"/>
      <c r="AS4610" s="80"/>
      <c r="AT4610" s="7"/>
      <c r="AU4610" s="7"/>
      <c r="AV4610" s="165"/>
      <c r="AW4610" s="166"/>
      <c r="AX4610" s="137"/>
      <c r="AY4610" s="147"/>
      <c r="AZ4610" s="167"/>
      <c r="BA4610" s="167"/>
      <c r="BB4610" s="147" t="str">
        <f t="shared" si="918"/>
        <v/>
      </c>
      <c r="BC4610" s="168"/>
      <c r="BD4610" s="165"/>
      <c r="BE4610" s="165"/>
      <c r="BF4610" s="165"/>
      <c r="BG4610" s="165"/>
      <c r="BH4610" s="165"/>
      <c r="BI4610" s="165"/>
      <c r="BJ4610" s="165"/>
      <c r="BK4610" s="165"/>
      <c r="BL4610" s="165"/>
      <c r="BM4610" s="165"/>
      <c r="BN4610" s="165"/>
      <c r="BO4610" s="165"/>
      <c r="BP4610" s="165"/>
      <c r="BQ4610" s="165"/>
      <c r="BS4610" s="6"/>
      <c r="BT4610" s="11"/>
      <c r="BU4610" s="6"/>
      <c r="BV4610" s="6"/>
    </row>
    <row r="4611" spans="1:74" ht="15.75" x14ac:dyDescent="0.25">
      <c r="A4611" s="52" t="s">
        <v>1422</v>
      </c>
      <c r="B4611" s="56"/>
      <c r="C4611" s="7" t="s">
        <v>118</v>
      </c>
      <c r="D4611" s="7" t="s">
        <v>6560</v>
      </c>
      <c r="E4611" s="7"/>
      <c r="F4611" s="64"/>
      <c r="G4611" s="6"/>
      <c r="H4611" s="6"/>
      <c r="I4611" s="10" t="s">
        <v>110</v>
      </c>
      <c r="J4611" s="11" t="s">
        <v>8751</v>
      </c>
      <c r="K4611" s="194" t="s">
        <v>510</v>
      </c>
      <c r="L4611" s="176"/>
      <c r="M4611" s="176">
        <v>1000</v>
      </c>
      <c r="N4611" s="80" t="s">
        <v>6856</v>
      </c>
      <c r="O4611" s="162"/>
      <c r="P4611" s="80" t="s">
        <v>4676</v>
      </c>
      <c r="Q4611" s="80"/>
      <c r="R4611" s="80"/>
      <c r="S4611" s="163"/>
      <c r="T4611" s="213"/>
      <c r="U4611" s="162"/>
      <c r="V4611" s="164"/>
      <c r="W4611" s="12" t="str">
        <f t="shared" si="920"/>
        <v>Mqtt1</v>
      </c>
      <c r="X4611" s="196" t="s">
        <v>10700</v>
      </c>
      <c r="Y4611" s="6" t="str">
        <f t="shared" si="913"/>
        <v>marpower/power-tag/outlets-owner-private-lounge-emp220</v>
      </c>
      <c r="Z4611" s="103" t="str" cm="1">
        <f t="array" ref="Z4611">IF(COUNTIF(N4611,"spare"),"","$."&amp;_xlfn.REGEXEXTRACT(J4611,"^PT\d+[FQ]\d+_(.*)", 2))</f>
        <v>$.RMS_Voltage_C_N</v>
      </c>
      <c r="AA4611" s="12">
        <f t="shared" si="919"/>
        <v>22</v>
      </c>
      <c r="AB4611" s="6" t="s">
        <v>195</v>
      </c>
      <c r="AC4611" s="103">
        <v>3032</v>
      </c>
      <c r="AJ4611" s="80"/>
      <c r="AK4611" s="113" t="s">
        <v>1424</v>
      </c>
      <c r="AN4611" s="80"/>
      <c r="AO4611" s="80"/>
      <c r="AP4611" s="80"/>
      <c r="AQ4611" s="80"/>
      <c r="AR4611" s="127"/>
      <c r="AS4611" s="80"/>
      <c r="AT4611" s="7"/>
      <c r="AU4611" s="7"/>
      <c r="AV4611" s="165"/>
      <c r="AW4611" s="166"/>
      <c r="AX4611" s="137"/>
      <c r="AY4611" s="147"/>
      <c r="AZ4611" s="167"/>
      <c r="BA4611" s="167"/>
      <c r="BB4611" s="147" t="str">
        <f t="shared" si="918"/>
        <v/>
      </c>
      <c r="BC4611" s="168"/>
      <c r="BD4611" s="165"/>
      <c r="BE4611" s="165"/>
      <c r="BF4611" s="165"/>
      <c r="BG4611" s="165"/>
      <c r="BH4611" s="165"/>
      <c r="BI4611" s="165"/>
      <c r="BJ4611" s="165"/>
      <c r="BK4611" s="165"/>
      <c r="BL4611" s="165"/>
      <c r="BM4611" s="165"/>
      <c r="BN4611" s="165"/>
      <c r="BO4611" s="165"/>
      <c r="BP4611" s="165"/>
      <c r="BQ4611" s="165"/>
      <c r="BS4611" s="6"/>
      <c r="BT4611" s="11"/>
      <c r="BU4611" s="6"/>
      <c r="BV4611" s="6"/>
    </row>
    <row r="4612" spans="1:74" ht="15.75" x14ac:dyDescent="0.25">
      <c r="A4612" s="52" t="s">
        <v>1422</v>
      </c>
      <c r="B4612" s="56"/>
      <c r="C4612" s="7" t="s">
        <v>118</v>
      </c>
      <c r="D4612" s="7" t="s">
        <v>6560</v>
      </c>
      <c r="E4612" s="7"/>
      <c r="F4612" s="64"/>
      <c r="G4612" s="6"/>
      <c r="H4612" s="6"/>
      <c r="I4612" s="10" t="s">
        <v>110</v>
      </c>
      <c r="J4612" s="11" t="s">
        <v>4272</v>
      </c>
      <c r="K4612" s="194" t="s">
        <v>510</v>
      </c>
      <c r="L4612" s="176"/>
      <c r="M4612" s="176">
        <v>1000</v>
      </c>
      <c r="N4612" s="80" t="s">
        <v>6856</v>
      </c>
      <c r="O4612" s="162"/>
      <c r="P4612" s="80" t="s">
        <v>4677</v>
      </c>
      <c r="Q4612" s="80"/>
      <c r="R4612" s="80"/>
      <c r="S4612" s="163"/>
      <c r="T4612" s="213"/>
      <c r="U4612" s="162"/>
      <c r="V4612" s="164"/>
      <c r="W4612" s="12" t="str">
        <f t="shared" si="920"/>
        <v>Mqtt1</v>
      </c>
      <c r="X4612" s="196" t="s">
        <v>10700</v>
      </c>
      <c r="Y4612" s="6" t="str">
        <f t="shared" si="913"/>
        <v>marpower/power-tag/outlets-owner-private-lounge-emp220</v>
      </c>
      <c r="Z4612" s="103" t="str" cm="1">
        <f t="array" ref="Z4612">IF(COUNTIF(N4612,"spare"),"","$."&amp;_xlfn.REGEXEXTRACT(J4612,"^PT\d+[FQ]\d+_(.*)", 2))</f>
        <v>$.Active_Power_Phase_A</v>
      </c>
      <c r="AA4612" s="12">
        <f t="shared" si="919"/>
        <v>22</v>
      </c>
      <c r="AB4612" s="6" t="s">
        <v>195</v>
      </c>
      <c r="AC4612" s="103">
        <v>3054</v>
      </c>
      <c r="AJ4612" s="80"/>
      <c r="AK4612" s="113" t="s">
        <v>1425</v>
      </c>
      <c r="AN4612" s="80"/>
      <c r="AO4612" s="80"/>
      <c r="AP4612" s="80"/>
      <c r="AQ4612" s="80"/>
      <c r="AR4612" s="127"/>
      <c r="AS4612" s="80"/>
      <c r="AT4612" s="7"/>
      <c r="AU4612" s="7"/>
      <c r="AV4612" s="165"/>
      <c r="AW4612" s="166"/>
      <c r="AX4612" s="137"/>
      <c r="AY4612" s="147"/>
      <c r="AZ4612" s="167"/>
      <c r="BA4612" s="167"/>
      <c r="BB4612" s="147" t="str">
        <f t="shared" si="918"/>
        <v/>
      </c>
      <c r="BC4612" s="168"/>
      <c r="BD4612" s="165"/>
      <c r="BE4612" s="165"/>
      <c r="BF4612" s="165"/>
      <c r="BG4612" s="165"/>
      <c r="BH4612" s="165"/>
      <c r="BI4612" s="165"/>
      <c r="BJ4612" s="165"/>
      <c r="BK4612" s="165"/>
      <c r="BL4612" s="165"/>
      <c r="BM4612" s="165"/>
      <c r="BN4612" s="165"/>
      <c r="BO4612" s="165"/>
      <c r="BP4612" s="165"/>
      <c r="BQ4612" s="165"/>
      <c r="BS4612" s="6"/>
      <c r="BT4612" s="11"/>
      <c r="BU4612" s="6"/>
      <c r="BV4612" s="6"/>
    </row>
    <row r="4613" spans="1:74" ht="15.75" x14ac:dyDescent="0.25">
      <c r="A4613" s="52" t="s">
        <v>1422</v>
      </c>
      <c r="B4613" s="56"/>
      <c r="C4613" s="7" t="s">
        <v>118</v>
      </c>
      <c r="D4613" s="7" t="s">
        <v>6560</v>
      </c>
      <c r="E4613" s="7"/>
      <c r="F4613" s="64"/>
      <c r="G4613" s="6"/>
      <c r="H4613" s="6"/>
      <c r="I4613" s="10" t="s">
        <v>110</v>
      </c>
      <c r="J4613" s="11" t="s">
        <v>4273</v>
      </c>
      <c r="K4613" s="194" t="s">
        <v>510</v>
      </c>
      <c r="L4613" s="176"/>
      <c r="M4613" s="176">
        <v>1000</v>
      </c>
      <c r="N4613" s="80" t="s">
        <v>6856</v>
      </c>
      <c r="O4613" s="162"/>
      <c r="P4613" s="80" t="s">
        <v>4678</v>
      </c>
      <c r="Q4613" s="80"/>
      <c r="R4613" s="80"/>
      <c r="S4613" s="163"/>
      <c r="T4613" s="213"/>
      <c r="U4613" s="162"/>
      <c r="V4613" s="164"/>
      <c r="W4613" s="12" t="str">
        <f t="shared" si="920"/>
        <v>Mqtt1</v>
      </c>
      <c r="X4613" s="196" t="s">
        <v>10700</v>
      </c>
      <c r="Y4613" s="6" t="str">
        <f t="shared" si="913"/>
        <v>marpower/power-tag/outlets-owner-private-lounge-emp220</v>
      </c>
      <c r="Z4613" s="103" t="str" cm="1">
        <f t="array" ref="Z4613">IF(COUNTIF(N4613,"spare"),"","$."&amp;_xlfn.REGEXEXTRACT(J4613,"^PT\d+[FQ]\d+_(.*)", 2))</f>
        <v>$.Active_Power_Phase_B</v>
      </c>
      <c r="AA4613" s="12">
        <f t="shared" si="919"/>
        <v>22</v>
      </c>
      <c r="AB4613" s="6" t="s">
        <v>195</v>
      </c>
      <c r="AC4613" s="103">
        <v>3056</v>
      </c>
      <c r="AJ4613" s="80"/>
      <c r="AK4613" s="113" t="s">
        <v>1425</v>
      </c>
      <c r="AN4613" s="80"/>
      <c r="AO4613" s="80"/>
      <c r="AP4613" s="80"/>
      <c r="AQ4613" s="80"/>
      <c r="AR4613" s="127"/>
      <c r="AS4613" s="80"/>
      <c r="AT4613" s="7"/>
      <c r="AU4613" s="7"/>
      <c r="AV4613" s="165"/>
      <c r="AW4613" s="166"/>
      <c r="AX4613" s="137"/>
      <c r="AY4613" s="147"/>
      <c r="AZ4613" s="167"/>
      <c r="BA4613" s="167"/>
      <c r="BB4613" s="147" t="str">
        <f t="shared" si="918"/>
        <v/>
      </c>
      <c r="BC4613" s="168"/>
      <c r="BD4613" s="165"/>
      <c r="BE4613" s="165"/>
      <c r="BF4613" s="165"/>
      <c r="BG4613" s="165"/>
      <c r="BH4613" s="165"/>
      <c r="BI4613" s="165"/>
      <c r="BJ4613" s="165"/>
      <c r="BK4613" s="165"/>
      <c r="BL4613" s="165"/>
      <c r="BM4613" s="165"/>
      <c r="BN4613" s="165"/>
      <c r="BO4613" s="165"/>
      <c r="BP4613" s="165"/>
      <c r="BQ4613" s="165"/>
      <c r="BS4613" s="6"/>
      <c r="BT4613" s="11"/>
      <c r="BU4613" s="6"/>
      <c r="BV4613" s="6"/>
    </row>
    <row r="4614" spans="1:74" ht="15.75" x14ac:dyDescent="0.25">
      <c r="A4614" s="52" t="s">
        <v>1422</v>
      </c>
      <c r="B4614" s="56"/>
      <c r="C4614" s="7" t="s">
        <v>118</v>
      </c>
      <c r="D4614" s="7" t="s">
        <v>6560</v>
      </c>
      <c r="E4614" s="7"/>
      <c r="F4614" s="64"/>
      <c r="G4614" s="6"/>
      <c r="H4614" s="6"/>
      <c r="I4614" s="10" t="s">
        <v>110</v>
      </c>
      <c r="J4614" s="11" t="s">
        <v>4274</v>
      </c>
      <c r="K4614" s="194" t="s">
        <v>510</v>
      </c>
      <c r="L4614" s="176"/>
      <c r="M4614" s="176">
        <v>1000</v>
      </c>
      <c r="N4614" s="80" t="s">
        <v>6856</v>
      </c>
      <c r="O4614" s="162"/>
      <c r="P4614" s="80" t="s">
        <v>4679</v>
      </c>
      <c r="Q4614" s="80"/>
      <c r="R4614" s="80"/>
      <c r="S4614" s="163"/>
      <c r="T4614" s="213"/>
      <c r="U4614" s="162"/>
      <c r="V4614" s="164"/>
      <c r="W4614" s="12" t="str">
        <f t="shared" si="920"/>
        <v>Mqtt1</v>
      </c>
      <c r="X4614" s="196" t="s">
        <v>10700</v>
      </c>
      <c r="Y4614" s="6" t="str">
        <f t="shared" si="913"/>
        <v>marpower/power-tag/outlets-owner-private-lounge-emp220</v>
      </c>
      <c r="Z4614" s="103" t="str" cm="1">
        <f t="array" ref="Z4614">IF(COUNTIF(N4614,"spare"),"","$."&amp;_xlfn.REGEXEXTRACT(J4614,"^PT\d+[FQ]\d+_(.*)", 2))</f>
        <v>$.Active_Power_Phase_C</v>
      </c>
      <c r="AA4614" s="12">
        <f t="shared" si="919"/>
        <v>22</v>
      </c>
      <c r="AB4614" s="6" t="s">
        <v>195</v>
      </c>
      <c r="AC4614" s="103">
        <v>3058</v>
      </c>
      <c r="AJ4614" s="80"/>
      <c r="AK4614" s="113" t="s">
        <v>1425</v>
      </c>
      <c r="AN4614" s="80"/>
      <c r="AO4614" s="80"/>
      <c r="AP4614" s="80"/>
      <c r="AQ4614" s="80"/>
      <c r="AR4614" s="127"/>
      <c r="AS4614" s="80"/>
      <c r="AT4614" s="7"/>
      <c r="AU4614" s="7"/>
      <c r="AV4614" s="165"/>
      <c r="AW4614" s="166"/>
      <c r="AX4614" s="137"/>
      <c r="AY4614" s="147"/>
      <c r="AZ4614" s="167"/>
      <c r="BA4614" s="167"/>
      <c r="BB4614" s="147" t="str">
        <f t="shared" si="918"/>
        <v/>
      </c>
      <c r="BC4614" s="168"/>
      <c r="BD4614" s="165"/>
      <c r="BE4614" s="165"/>
      <c r="BF4614" s="165"/>
      <c r="BG4614" s="165"/>
      <c r="BH4614" s="165"/>
      <c r="BI4614" s="165"/>
      <c r="BJ4614" s="165"/>
      <c r="BK4614" s="165"/>
      <c r="BL4614" s="165"/>
      <c r="BM4614" s="165"/>
      <c r="BN4614" s="165"/>
      <c r="BO4614" s="165"/>
      <c r="BP4614" s="165"/>
      <c r="BQ4614" s="165"/>
      <c r="BS4614" s="6"/>
      <c r="BT4614" s="11"/>
      <c r="BU4614" s="6"/>
      <c r="BV4614" s="6"/>
    </row>
    <row r="4615" spans="1:74" ht="15.75" x14ac:dyDescent="0.25">
      <c r="A4615" s="52" t="s">
        <v>1422</v>
      </c>
      <c r="B4615" s="56"/>
      <c r="C4615" s="7" t="s">
        <v>118</v>
      </c>
      <c r="D4615" s="7" t="s">
        <v>6560</v>
      </c>
      <c r="E4615" s="7"/>
      <c r="F4615" s="64"/>
      <c r="G4615" s="6"/>
      <c r="H4615" s="6"/>
      <c r="I4615" s="10" t="s">
        <v>110</v>
      </c>
      <c r="J4615" s="11" t="s">
        <v>4275</v>
      </c>
      <c r="K4615" s="194" t="s">
        <v>510</v>
      </c>
      <c r="L4615" s="176"/>
      <c r="M4615" s="176">
        <v>1000</v>
      </c>
      <c r="N4615" s="80" t="s">
        <v>6856</v>
      </c>
      <c r="O4615" s="162"/>
      <c r="P4615" s="80" t="s">
        <v>4680</v>
      </c>
      <c r="Q4615" s="80"/>
      <c r="R4615" s="80"/>
      <c r="S4615" s="163"/>
      <c r="T4615" s="213"/>
      <c r="U4615" s="162"/>
      <c r="V4615" s="164"/>
      <c r="W4615" s="12" t="str">
        <f t="shared" si="920"/>
        <v>Mqtt1</v>
      </c>
      <c r="X4615" s="196" t="s">
        <v>10700</v>
      </c>
      <c r="Y4615" s="6" t="str">
        <f t="shared" si="913"/>
        <v>marpower/power-tag/outlets-owner-private-lounge-emp220</v>
      </c>
      <c r="Z4615" s="103" t="str" cm="1">
        <f t="array" ref="Z4615">IF(COUNTIF(N4615,"spare"),"","$."&amp;_xlfn.REGEXEXTRACT(J4615,"^PT\d+[FQ]\d+_(.*)", 2))</f>
        <v>$.Total_Active_Power</v>
      </c>
      <c r="AA4615" s="12">
        <f t="shared" si="919"/>
        <v>22</v>
      </c>
      <c r="AB4615" s="6" t="s">
        <v>195</v>
      </c>
      <c r="AC4615" s="103">
        <v>3060</v>
      </c>
      <c r="AJ4615" s="80"/>
      <c r="AK4615" s="113" t="s">
        <v>1425</v>
      </c>
      <c r="AN4615" s="80"/>
      <c r="AO4615" s="80"/>
      <c r="AP4615" s="80"/>
      <c r="AQ4615" s="80"/>
      <c r="AR4615" s="127"/>
      <c r="AS4615" s="80"/>
      <c r="AT4615" s="7"/>
      <c r="AU4615" s="7"/>
      <c r="AV4615" s="165"/>
      <c r="AW4615" s="166"/>
      <c r="AX4615" s="137"/>
      <c r="AY4615" s="147"/>
      <c r="AZ4615" s="167"/>
      <c r="BA4615" s="167"/>
      <c r="BB4615" s="147" t="str">
        <f t="shared" si="918"/>
        <v/>
      </c>
      <c r="BC4615" s="168"/>
      <c r="BD4615" s="165"/>
      <c r="BE4615" s="165"/>
      <c r="BF4615" s="165"/>
      <c r="BG4615" s="165"/>
      <c r="BH4615" s="165"/>
      <c r="BI4615" s="165"/>
      <c r="BJ4615" s="165"/>
      <c r="BK4615" s="165"/>
      <c r="BL4615" s="165"/>
      <c r="BM4615" s="165"/>
      <c r="BN4615" s="165"/>
      <c r="BO4615" s="165"/>
      <c r="BP4615" s="165"/>
      <c r="BQ4615" s="165"/>
      <c r="BS4615" s="6"/>
      <c r="BT4615" s="11"/>
      <c r="BU4615" s="6"/>
      <c r="BV4615" s="6"/>
    </row>
    <row r="4616" spans="1:74" ht="15.75" x14ac:dyDescent="0.25">
      <c r="A4616" s="52" t="s">
        <v>1422</v>
      </c>
      <c r="B4616" s="56"/>
      <c r="C4616" s="7" t="s">
        <v>118</v>
      </c>
      <c r="D4616" s="7" t="s">
        <v>6560</v>
      </c>
      <c r="E4616" s="7"/>
      <c r="F4616" s="64"/>
      <c r="G4616" s="6"/>
      <c r="H4616" s="6"/>
      <c r="I4616" s="10" t="s">
        <v>110</v>
      </c>
      <c r="J4616" s="11" t="s">
        <v>4276</v>
      </c>
      <c r="K4616" s="194" t="s">
        <v>510</v>
      </c>
      <c r="L4616" s="176"/>
      <c r="M4616" s="176">
        <v>1000</v>
      </c>
      <c r="N4616" s="80" t="s">
        <v>6856</v>
      </c>
      <c r="O4616" s="162"/>
      <c r="P4616" s="80" t="s">
        <v>4681</v>
      </c>
      <c r="Q4616" s="80"/>
      <c r="R4616" s="80"/>
      <c r="S4616" s="163"/>
      <c r="T4616" s="213"/>
      <c r="U4616" s="162"/>
      <c r="V4616" s="164"/>
      <c r="W4616" s="12" t="str">
        <f t="shared" si="920"/>
        <v>Mqtt1</v>
      </c>
      <c r="X4616" s="196" t="s">
        <v>10700</v>
      </c>
      <c r="Y4616" s="6" t="str">
        <f t="shared" si="913"/>
        <v>marpower/power-tag/outlets-owner-private-lounge-emp220</v>
      </c>
      <c r="Z4616" s="103" t="str" cm="1">
        <f t="array" ref="Z4616">IF(COUNTIF(N4616,"spare"),"","$."&amp;_xlfn.REGEXEXTRACT(J4616,"^PT\d+[FQ]\d+_(.*)", 2))</f>
        <v>$.Power_Factor_Phase_A</v>
      </c>
      <c r="AA4616" s="12">
        <f t="shared" si="919"/>
        <v>22</v>
      </c>
      <c r="AB4616" s="6" t="s">
        <v>195</v>
      </c>
      <c r="AC4616" s="103">
        <v>3078</v>
      </c>
      <c r="AJ4616" s="80"/>
      <c r="AK4616" s="113" t="s">
        <v>1426</v>
      </c>
      <c r="AN4616" s="80"/>
      <c r="AO4616" s="80"/>
      <c r="AP4616" s="80"/>
      <c r="AQ4616" s="80"/>
      <c r="AR4616" s="127"/>
      <c r="AS4616" s="80"/>
      <c r="AT4616" s="7"/>
      <c r="AU4616" s="7"/>
      <c r="AV4616" s="165"/>
      <c r="AW4616" s="166"/>
      <c r="AX4616" s="137"/>
      <c r="AY4616" s="147"/>
      <c r="AZ4616" s="167"/>
      <c r="BA4616" s="167"/>
      <c r="BB4616" s="147" t="str">
        <f t="shared" si="918"/>
        <v/>
      </c>
      <c r="BC4616" s="168"/>
      <c r="BD4616" s="165"/>
      <c r="BE4616" s="165"/>
      <c r="BF4616" s="165"/>
      <c r="BG4616" s="165"/>
      <c r="BH4616" s="165"/>
      <c r="BI4616" s="165"/>
      <c r="BJ4616" s="165"/>
      <c r="BK4616" s="165"/>
      <c r="BL4616" s="165"/>
      <c r="BM4616" s="165"/>
      <c r="BN4616" s="165"/>
      <c r="BO4616" s="165"/>
      <c r="BP4616" s="165"/>
      <c r="BQ4616" s="165"/>
      <c r="BS4616" s="6"/>
      <c r="BT4616" s="11"/>
      <c r="BU4616" s="6"/>
      <c r="BV4616" s="6"/>
    </row>
    <row r="4617" spans="1:74" ht="15.75" x14ac:dyDescent="0.25">
      <c r="A4617" s="52" t="s">
        <v>1422</v>
      </c>
      <c r="B4617" s="56"/>
      <c r="C4617" s="7" t="s">
        <v>118</v>
      </c>
      <c r="D4617" s="7" t="s">
        <v>6560</v>
      </c>
      <c r="E4617" s="7"/>
      <c r="F4617" s="64"/>
      <c r="G4617" s="6"/>
      <c r="H4617" s="6"/>
      <c r="I4617" s="10" t="s">
        <v>110</v>
      </c>
      <c r="J4617" s="11" t="s">
        <v>4277</v>
      </c>
      <c r="K4617" s="194" t="s">
        <v>510</v>
      </c>
      <c r="L4617" s="176"/>
      <c r="M4617" s="176">
        <v>1000</v>
      </c>
      <c r="N4617" s="80" t="s">
        <v>6856</v>
      </c>
      <c r="O4617" s="162"/>
      <c r="P4617" s="80" t="s">
        <v>4682</v>
      </c>
      <c r="Q4617" s="80"/>
      <c r="R4617" s="80"/>
      <c r="S4617" s="163"/>
      <c r="T4617" s="213"/>
      <c r="U4617" s="162"/>
      <c r="V4617" s="164"/>
      <c r="W4617" s="12" t="str">
        <f t="shared" si="920"/>
        <v>Mqtt1</v>
      </c>
      <c r="X4617" s="196" t="s">
        <v>10700</v>
      </c>
      <c r="Y4617" s="6" t="str">
        <f t="shared" si="913"/>
        <v>marpower/power-tag/outlets-owner-private-lounge-emp220</v>
      </c>
      <c r="Z4617" s="103" t="str" cm="1">
        <f t="array" ref="Z4617">IF(COUNTIF(N4617,"spare"),"","$."&amp;_xlfn.REGEXEXTRACT(J4617,"^PT\d+[FQ]\d+_(.*)", 2))</f>
        <v>$.Power_Factor_Phase_B</v>
      </c>
      <c r="AA4617" s="12">
        <f t="shared" si="919"/>
        <v>22</v>
      </c>
      <c r="AB4617" s="6" t="s">
        <v>195</v>
      </c>
      <c r="AC4617" s="103">
        <v>3080</v>
      </c>
      <c r="AJ4617" s="80"/>
      <c r="AK4617" s="113" t="s">
        <v>1426</v>
      </c>
      <c r="AN4617" s="80"/>
      <c r="AO4617" s="80"/>
      <c r="AP4617" s="80"/>
      <c r="AQ4617" s="80"/>
      <c r="AR4617" s="127"/>
      <c r="AS4617" s="80"/>
      <c r="AT4617" s="7"/>
      <c r="AU4617" s="7"/>
      <c r="AV4617" s="165"/>
      <c r="AW4617" s="166"/>
      <c r="AX4617" s="137"/>
      <c r="AY4617" s="147"/>
      <c r="AZ4617" s="167"/>
      <c r="BA4617" s="167"/>
      <c r="BB4617" s="147" t="str">
        <f t="shared" si="918"/>
        <v/>
      </c>
      <c r="BC4617" s="168"/>
      <c r="BD4617" s="165"/>
      <c r="BE4617" s="165"/>
      <c r="BF4617" s="165"/>
      <c r="BG4617" s="165"/>
      <c r="BH4617" s="165"/>
      <c r="BI4617" s="165"/>
      <c r="BJ4617" s="165"/>
      <c r="BK4617" s="165"/>
      <c r="BL4617" s="165"/>
      <c r="BM4617" s="165"/>
      <c r="BN4617" s="165"/>
      <c r="BO4617" s="165"/>
      <c r="BP4617" s="165"/>
      <c r="BQ4617" s="165"/>
      <c r="BS4617" s="6"/>
      <c r="BT4617" s="11"/>
      <c r="BU4617" s="6"/>
      <c r="BV4617" s="6"/>
    </row>
    <row r="4618" spans="1:74" ht="15.75" x14ac:dyDescent="0.25">
      <c r="A4618" s="52" t="s">
        <v>1422</v>
      </c>
      <c r="B4618" s="56"/>
      <c r="C4618" s="7" t="s">
        <v>118</v>
      </c>
      <c r="D4618" s="7" t="s">
        <v>6560</v>
      </c>
      <c r="E4618" s="7"/>
      <c r="F4618" s="64"/>
      <c r="G4618" s="6"/>
      <c r="H4618" s="6"/>
      <c r="I4618" s="10" t="s">
        <v>110</v>
      </c>
      <c r="J4618" s="11" t="s">
        <v>4278</v>
      </c>
      <c r="K4618" s="194" t="s">
        <v>510</v>
      </c>
      <c r="L4618" s="176"/>
      <c r="M4618" s="176">
        <v>1000</v>
      </c>
      <c r="N4618" s="80" t="s">
        <v>6856</v>
      </c>
      <c r="O4618" s="162"/>
      <c r="P4618" s="80" t="s">
        <v>4683</v>
      </c>
      <c r="Q4618" s="80"/>
      <c r="R4618" s="80"/>
      <c r="S4618" s="163"/>
      <c r="T4618" s="213"/>
      <c r="U4618" s="162"/>
      <c r="V4618" s="164"/>
      <c r="W4618" s="12" t="str">
        <f t="shared" si="920"/>
        <v>Mqtt1</v>
      </c>
      <c r="X4618" s="196" t="s">
        <v>10700</v>
      </c>
      <c r="Y4618" s="6" t="str">
        <f t="shared" si="913"/>
        <v>marpower/power-tag/outlets-owner-private-lounge-emp220</v>
      </c>
      <c r="Z4618" s="103" t="str" cm="1">
        <f t="array" ref="Z4618">IF(COUNTIF(N4618,"spare"),"","$."&amp;_xlfn.REGEXEXTRACT(J4618,"^PT\d+[FQ]\d+_(.*)", 2))</f>
        <v>$.Power_Factor_Phase_C</v>
      </c>
      <c r="AA4618" s="12">
        <f t="shared" si="919"/>
        <v>22</v>
      </c>
      <c r="AB4618" s="6" t="s">
        <v>195</v>
      </c>
      <c r="AC4618" s="103">
        <v>3082</v>
      </c>
      <c r="AJ4618" s="80"/>
      <c r="AK4618" s="113" t="s">
        <v>1426</v>
      </c>
      <c r="AN4618" s="80"/>
      <c r="AO4618" s="80"/>
      <c r="AP4618" s="80"/>
      <c r="AQ4618" s="80"/>
      <c r="AR4618" s="127"/>
      <c r="AS4618" s="80"/>
      <c r="AT4618" s="7"/>
      <c r="AU4618" s="7"/>
      <c r="AV4618" s="165"/>
      <c r="AW4618" s="166"/>
      <c r="AX4618" s="137"/>
      <c r="AY4618" s="147"/>
      <c r="AZ4618" s="167"/>
      <c r="BA4618" s="167"/>
      <c r="BB4618" s="147" t="str">
        <f t="shared" si="918"/>
        <v/>
      </c>
      <c r="BC4618" s="168"/>
      <c r="BD4618" s="165"/>
      <c r="BE4618" s="165"/>
      <c r="BF4618" s="165"/>
      <c r="BG4618" s="165"/>
      <c r="BH4618" s="165"/>
      <c r="BI4618" s="165"/>
      <c r="BJ4618" s="165"/>
      <c r="BK4618" s="165"/>
      <c r="BL4618" s="165"/>
      <c r="BM4618" s="165"/>
      <c r="BN4618" s="165"/>
      <c r="BO4618" s="165"/>
      <c r="BP4618" s="165"/>
      <c r="BQ4618" s="165"/>
      <c r="BS4618" s="6"/>
      <c r="BT4618" s="11"/>
      <c r="BU4618" s="6"/>
      <c r="BV4618" s="6"/>
    </row>
    <row r="4619" spans="1:74" ht="15.75" x14ac:dyDescent="0.25">
      <c r="A4619" s="52" t="s">
        <v>1422</v>
      </c>
      <c r="B4619" s="56"/>
      <c r="C4619" s="7" t="s">
        <v>118</v>
      </c>
      <c r="D4619" s="7" t="s">
        <v>6560</v>
      </c>
      <c r="E4619" s="7"/>
      <c r="F4619" s="64"/>
      <c r="G4619" s="6"/>
      <c r="H4619" s="6"/>
      <c r="I4619" s="10" t="s">
        <v>110</v>
      </c>
      <c r="J4619" s="11" t="s">
        <v>4279</v>
      </c>
      <c r="K4619" s="194" t="s">
        <v>510</v>
      </c>
      <c r="L4619" s="176"/>
      <c r="M4619" s="176">
        <v>1000</v>
      </c>
      <c r="N4619" s="80" t="s">
        <v>6856</v>
      </c>
      <c r="O4619" s="162"/>
      <c r="P4619" s="80" t="s">
        <v>4684</v>
      </c>
      <c r="Q4619" s="80"/>
      <c r="R4619" s="80"/>
      <c r="S4619" s="163"/>
      <c r="T4619" s="213"/>
      <c r="U4619" s="162"/>
      <c r="V4619" s="164"/>
      <c r="W4619" s="12" t="str">
        <f t="shared" si="920"/>
        <v>Mqtt1</v>
      </c>
      <c r="X4619" s="196" t="s">
        <v>10700</v>
      </c>
      <c r="Y4619" s="6" t="str">
        <f t="shared" ref="Y4619:Y4682" si="921">LOWER(_xlfn.CONCAT("marpower/",SUBSTITUTE(SUBSTITUTE("power-tag/" &amp; X4619," ","-"),"_","-")))</f>
        <v>marpower/power-tag/outlets-owner-private-lounge-emp220</v>
      </c>
      <c r="Z4619" s="103" t="str" cm="1">
        <f t="array" ref="Z4619">IF(COUNTIF(N4619,"spare"),"","$."&amp;_xlfn.REGEXEXTRACT(J4619,"^PT\d+[FQ]\d+_(.*)", 2))</f>
        <v>$.Total_Power_Factor</v>
      </c>
      <c r="AA4619" s="12">
        <f t="shared" si="919"/>
        <v>22</v>
      </c>
      <c r="AB4619" s="6" t="s">
        <v>195</v>
      </c>
      <c r="AC4619" s="103">
        <v>3084</v>
      </c>
      <c r="AJ4619" s="80"/>
      <c r="AK4619" s="113" t="s">
        <v>1426</v>
      </c>
      <c r="AN4619" s="80"/>
      <c r="AO4619" s="80"/>
      <c r="AP4619" s="80"/>
      <c r="AQ4619" s="80"/>
      <c r="AR4619" s="127"/>
      <c r="AS4619" s="80"/>
      <c r="AT4619" s="7"/>
      <c r="AU4619" s="7"/>
      <c r="AV4619" s="165"/>
      <c r="AW4619" s="166"/>
      <c r="AX4619" s="137"/>
      <c r="AY4619" s="147"/>
      <c r="AZ4619" s="167"/>
      <c r="BA4619" s="167"/>
      <c r="BB4619" s="147" t="str">
        <f t="shared" si="918"/>
        <v/>
      </c>
      <c r="BC4619" s="168"/>
      <c r="BD4619" s="165"/>
      <c r="BE4619" s="165"/>
      <c r="BF4619" s="165"/>
      <c r="BG4619" s="165"/>
      <c r="BH4619" s="165"/>
      <c r="BI4619" s="165"/>
      <c r="BJ4619" s="165"/>
      <c r="BK4619" s="165"/>
      <c r="BL4619" s="165"/>
      <c r="BM4619" s="165"/>
      <c r="BN4619" s="165"/>
      <c r="BO4619" s="165"/>
      <c r="BP4619" s="165"/>
      <c r="BQ4619" s="165"/>
      <c r="BS4619" s="6"/>
      <c r="BT4619" s="11"/>
      <c r="BU4619" s="6"/>
      <c r="BV4619" s="6"/>
    </row>
    <row r="4620" spans="1:74" ht="15.75" x14ac:dyDescent="0.25">
      <c r="A4620" s="52" t="s">
        <v>1422</v>
      </c>
      <c r="B4620" s="56"/>
      <c r="C4620" s="7" t="s">
        <v>118</v>
      </c>
      <c r="D4620" s="7" t="s">
        <v>6560</v>
      </c>
      <c r="E4620" s="7"/>
      <c r="F4620" s="64"/>
      <c r="G4620" s="6"/>
      <c r="H4620" s="6"/>
      <c r="I4620" s="10" t="s">
        <v>110</v>
      </c>
      <c r="J4620" s="11" t="s">
        <v>4280</v>
      </c>
      <c r="K4620" s="194" t="s">
        <v>510</v>
      </c>
      <c r="L4620" s="176"/>
      <c r="M4620" s="176">
        <v>1000</v>
      </c>
      <c r="N4620" s="80" t="s">
        <v>6856</v>
      </c>
      <c r="O4620" s="162"/>
      <c r="P4620" s="80" t="s">
        <v>4685</v>
      </c>
      <c r="Q4620" s="80"/>
      <c r="R4620" s="80"/>
      <c r="S4620" s="163"/>
      <c r="T4620" s="213"/>
      <c r="U4620" s="162"/>
      <c r="V4620" s="164"/>
      <c r="W4620" s="12" t="str">
        <f t="shared" si="920"/>
        <v>Mqtt1</v>
      </c>
      <c r="X4620" s="196" t="s">
        <v>10701</v>
      </c>
      <c r="Y4620" s="6" t="str">
        <f t="shared" si="921"/>
        <v>marpower/power-tag/knx-supply-emp121</v>
      </c>
      <c r="Z4620" s="103" t="str" cm="1">
        <f t="array" ref="Z4620">IF(COUNTIF(N4620,"spare"),"","$."&amp;_xlfn.REGEXEXTRACT(J4620,"^PT\d+[FQ]\d+_(.*)", 2))</f>
        <v>$.RMS_Current_Phase_A</v>
      </c>
      <c r="AA4620" s="12">
        <f>AA4605+1</f>
        <v>23</v>
      </c>
      <c r="AB4620" s="6" t="s">
        <v>195</v>
      </c>
      <c r="AC4620" s="103">
        <v>3000</v>
      </c>
      <c r="AJ4620" s="80"/>
      <c r="AK4620" s="113" t="s">
        <v>1423</v>
      </c>
      <c r="AN4620" s="80"/>
      <c r="AO4620" s="80"/>
      <c r="AP4620" s="80"/>
      <c r="AQ4620" s="80"/>
      <c r="AR4620" s="127"/>
      <c r="AS4620" s="80"/>
      <c r="AT4620" s="7"/>
      <c r="AU4620" s="7"/>
      <c r="AV4620" s="165"/>
      <c r="AW4620" s="166"/>
      <c r="AX4620" s="137"/>
      <c r="AY4620" s="147"/>
      <c r="AZ4620" s="167"/>
      <c r="BA4620" s="167"/>
      <c r="BB4620" s="147" t="str">
        <f t="shared" ref="BB4620:BB4634" si="922">IF(ISNUMBER(AM4620),"1","")</f>
        <v/>
      </c>
      <c r="BC4620" s="168"/>
      <c r="BD4620" s="165"/>
      <c r="BE4620" s="165"/>
      <c r="BF4620" s="165"/>
      <c r="BG4620" s="165"/>
      <c r="BH4620" s="165"/>
      <c r="BI4620" s="165"/>
      <c r="BJ4620" s="165"/>
      <c r="BK4620" s="165"/>
      <c r="BL4620" s="165"/>
      <c r="BM4620" s="165"/>
      <c r="BN4620" s="165"/>
      <c r="BO4620" s="165"/>
      <c r="BP4620" s="165"/>
      <c r="BQ4620" s="165"/>
      <c r="BS4620" s="6"/>
      <c r="BT4620" s="11"/>
      <c r="BU4620" s="6"/>
      <c r="BV4620" s="6"/>
    </row>
    <row r="4621" spans="1:74" ht="15.75" x14ac:dyDescent="0.25">
      <c r="A4621" s="52" t="s">
        <v>1422</v>
      </c>
      <c r="B4621" s="56"/>
      <c r="C4621" s="7" t="s">
        <v>118</v>
      </c>
      <c r="D4621" s="7" t="s">
        <v>6560</v>
      </c>
      <c r="E4621" s="7"/>
      <c r="F4621" s="64"/>
      <c r="G4621" s="6"/>
      <c r="H4621" s="6"/>
      <c r="I4621" s="10" t="s">
        <v>110</v>
      </c>
      <c r="J4621" s="11" t="s">
        <v>4281</v>
      </c>
      <c r="K4621" s="194" t="s">
        <v>510</v>
      </c>
      <c r="L4621" s="176"/>
      <c r="M4621" s="176">
        <v>1000</v>
      </c>
      <c r="N4621" s="80" t="s">
        <v>6856</v>
      </c>
      <c r="O4621" s="162"/>
      <c r="P4621" s="80" t="s">
        <v>4686</v>
      </c>
      <c r="Q4621" s="80"/>
      <c r="R4621" s="80"/>
      <c r="S4621" s="163"/>
      <c r="T4621" s="213"/>
      <c r="U4621" s="162"/>
      <c r="V4621" s="164"/>
      <c r="W4621" s="12" t="str">
        <f t="shared" si="920"/>
        <v>Mqtt1</v>
      </c>
      <c r="X4621" s="196" t="s">
        <v>10701</v>
      </c>
      <c r="Y4621" s="6" t="str">
        <f t="shared" si="921"/>
        <v>marpower/power-tag/knx-supply-emp121</v>
      </c>
      <c r="Z4621" s="103" t="str" cm="1">
        <f t="array" ref="Z4621">IF(COUNTIF(N4621,"spare"),"","$."&amp;_xlfn.REGEXEXTRACT(J4621,"^PT\d+[FQ]\d+_(.*)", 2))</f>
        <v>$.RMS_Current_Phase_B</v>
      </c>
      <c r="AA4621" s="12">
        <f t="shared" si="919"/>
        <v>23</v>
      </c>
      <c r="AB4621" s="6" t="s">
        <v>195</v>
      </c>
      <c r="AC4621" s="103">
        <v>3002</v>
      </c>
      <c r="AJ4621" s="80"/>
      <c r="AK4621" s="113" t="s">
        <v>1423</v>
      </c>
      <c r="AN4621" s="80"/>
      <c r="AO4621" s="80"/>
      <c r="AP4621" s="80"/>
      <c r="AQ4621" s="80"/>
      <c r="AR4621" s="127"/>
      <c r="AS4621" s="80"/>
      <c r="AT4621" s="7"/>
      <c r="AU4621" s="7"/>
      <c r="AV4621" s="165"/>
      <c r="AW4621" s="166"/>
      <c r="AX4621" s="137"/>
      <c r="AY4621" s="147"/>
      <c r="AZ4621" s="167"/>
      <c r="BA4621" s="167"/>
      <c r="BB4621" s="147" t="str">
        <f t="shared" si="922"/>
        <v/>
      </c>
      <c r="BC4621" s="168"/>
      <c r="BD4621" s="165"/>
      <c r="BE4621" s="165"/>
      <c r="BF4621" s="165"/>
      <c r="BG4621" s="165"/>
      <c r="BH4621" s="165"/>
      <c r="BI4621" s="165"/>
      <c r="BJ4621" s="165"/>
      <c r="BK4621" s="165"/>
      <c r="BL4621" s="165"/>
      <c r="BM4621" s="165"/>
      <c r="BN4621" s="165"/>
      <c r="BO4621" s="165"/>
      <c r="BP4621" s="165"/>
      <c r="BQ4621" s="165"/>
      <c r="BS4621" s="6"/>
      <c r="BT4621" s="11"/>
      <c r="BU4621" s="6"/>
      <c r="BV4621" s="6"/>
    </row>
    <row r="4622" spans="1:74" ht="15.75" x14ac:dyDescent="0.25">
      <c r="A4622" s="52" t="s">
        <v>1422</v>
      </c>
      <c r="B4622" s="56"/>
      <c r="C4622" s="7" t="s">
        <v>118</v>
      </c>
      <c r="D4622" s="7" t="s">
        <v>6560</v>
      </c>
      <c r="E4622" s="7"/>
      <c r="F4622" s="64"/>
      <c r="G4622" s="6"/>
      <c r="H4622" s="6"/>
      <c r="I4622" s="10" t="s">
        <v>110</v>
      </c>
      <c r="J4622" s="11" t="s">
        <v>4282</v>
      </c>
      <c r="K4622" s="194" t="s">
        <v>510</v>
      </c>
      <c r="L4622" s="176"/>
      <c r="M4622" s="176">
        <v>1000</v>
      </c>
      <c r="N4622" s="80" t="s">
        <v>6856</v>
      </c>
      <c r="O4622" s="162"/>
      <c r="P4622" s="80" t="s">
        <v>4687</v>
      </c>
      <c r="Q4622" s="80"/>
      <c r="R4622" s="80"/>
      <c r="S4622" s="163"/>
      <c r="T4622" s="213"/>
      <c r="U4622" s="162"/>
      <c r="V4622" s="164"/>
      <c r="W4622" s="12" t="str">
        <f t="shared" si="920"/>
        <v>Mqtt1</v>
      </c>
      <c r="X4622" s="196" t="s">
        <v>10701</v>
      </c>
      <c r="Y4622" s="6" t="str">
        <f t="shared" si="921"/>
        <v>marpower/power-tag/knx-supply-emp121</v>
      </c>
      <c r="Z4622" s="103" t="str" cm="1">
        <f t="array" ref="Z4622">IF(COUNTIF(N4622,"spare"),"","$."&amp;_xlfn.REGEXEXTRACT(J4622,"^PT\d+[FQ]\d+_(.*)", 2))</f>
        <v>$.RMS_Current_Phase_C</v>
      </c>
      <c r="AA4622" s="12">
        <f t="shared" si="919"/>
        <v>23</v>
      </c>
      <c r="AB4622" s="6" t="s">
        <v>195</v>
      </c>
      <c r="AC4622" s="103">
        <v>3004</v>
      </c>
      <c r="AJ4622" s="80"/>
      <c r="AK4622" s="113" t="s">
        <v>1423</v>
      </c>
      <c r="AN4622" s="80"/>
      <c r="AO4622" s="80"/>
      <c r="AP4622" s="80"/>
      <c r="AQ4622" s="80"/>
      <c r="AR4622" s="127"/>
      <c r="AS4622" s="80"/>
      <c r="AT4622" s="7"/>
      <c r="AU4622" s="7"/>
      <c r="AV4622" s="165"/>
      <c r="AW4622" s="166"/>
      <c r="AX4622" s="137"/>
      <c r="AY4622" s="147"/>
      <c r="AZ4622" s="167"/>
      <c r="BA4622" s="167"/>
      <c r="BB4622" s="147" t="str">
        <f t="shared" si="922"/>
        <v/>
      </c>
      <c r="BC4622" s="168"/>
      <c r="BD4622" s="165"/>
      <c r="BE4622" s="165"/>
      <c r="BF4622" s="165"/>
      <c r="BG4622" s="165"/>
      <c r="BH4622" s="165"/>
      <c r="BI4622" s="165"/>
      <c r="BJ4622" s="165"/>
      <c r="BK4622" s="165"/>
      <c r="BL4622" s="165"/>
      <c r="BM4622" s="165"/>
      <c r="BN4622" s="165"/>
      <c r="BO4622" s="165"/>
      <c r="BP4622" s="165"/>
      <c r="BQ4622" s="165"/>
      <c r="BS4622" s="6"/>
      <c r="BT4622" s="11"/>
      <c r="BU4622" s="6"/>
      <c r="BV4622" s="6"/>
    </row>
    <row r="4623" spans="1:74" ht="15.75" x14ac:dyDescent="0.25">
      <c r="A4623" s="52" t="s">
        <v>1422</v>
      </c>
      <c r="B4623" s="56"/>
      <c r="C4623" s="7" t="s">
        <v>118</v>
      </c>
      <c r="D4623" s="7" t="s">
        <v>6560</v>
      </c>
      <c r="E4623" s="7"/>
      <c r="F4623" s="64"/>
      <c r="G4623" s="6"/>
      <c r="H4623" s="6"/>
      <c r="I4623" s="10" t="s">
        <v>110</v>
      </c>
      <c r="J4623" s="11" t="s">
        <v>4283</v>
      </c>
      <c r="K4623" s="194" t="s">
        <v>510</v>
      </c>
      <c r="L4623" s="176"/>
      <c r="M4623" s="176">
        <v>1000</v>
      </c>
      <c r="N4623" s="80" t="s">
        <v>6856</v>
      </c>
      <c r="O4623" s="162"/>
      <c r="P4623" s="80" t="s">
        <v>4688</v>
      </c>
      <c r="Q4623" s="80"/>
      <c r="R4623" s="80"/>
      <c r="S4623" s="163"/>
      <c r="T4623" s="213"/>
      <c r="U4623" s="162"/>
      <c r="V4623" s="164"/>
      <c r="W4623" s="12" t="str">
        <f t="shared" si="920"/>
        <v>Mqtt1</v>
      </c>
      <c r="X4623" s="196" t="s">
        <v>10701</v>
      </c>
      <c r="Y4623" s="6" t="str">
        <f t="shared" si="921"/>
        <v>marpower/power-tag/knx-supply-emp121</v>
      </c>
      <c r="Z4623" s="103" t="str" cm="1">
        <f t="array" ref="Z4623">IF(COUNTIF(N4623,"spare"),"","$."&amp;_xlfn.REGEXEXTRACT(J4623,"^PT\d+[FQ]\d+_(.*)", 2))</f>
        <v>$.RMS_Current_Phase_Neut</v>
      </c>
      <c r="AA4623" s="12">
        <f t="shared" si="919"/>
        <v>23</v>
      </c>
      <c r="AB4623" s="6" t="s">
        <v>195</v>
      </c>
      <c r="AC4623" s="103">
        <v>3006</v>
      </c>
      <c r="AJ4623" s="80"/>
      <c r="AK4623" s="113" t="s">
        <v>1423</v>
      </c>
      <c r="AN4623" s="80"/>
      <c r="AO4623" s="80"/>
      <c r="AP4623" s="80"/>
      <c r="AQ4623" s="80"/>
      <c r="AR4623" s="127"/>
      <c r="AS4623" s="80"/>
      <c r="AT4623" s="7"/>
      <c r="AU4623" s="7"/>
      <c r="AV4623" s="165"/>
      <c r="AW4623" s="166"/>
      <c r="AX4623" s="137"/>
      <c r="AY4623" s="147"/>
      <c r="AZ4623" s="167"/>
      <c r="BA4623" s="167"/>
      <c r="BB4623" s="147" t="str">
        <f t="shared" si="922"/>
        <v/>
      </c>
      <c r="BC4623" s="168"/>
      <c r="BD4623" s="165"/>
      <c r="BE4623" s="165"/>
      <c r="BF4623" s="165"/>
      <c r="BG4623" s="165"/>
      <c r="BH4623" s="165"/>
      <c r="BI4623" s="165"/>
      <c r="BJ4623" s="165"/>
      <c r="BK4623" s="165"/>
      <c r="BL4623" s="165"/>
      <c r="BM4623" s="165"/>
      <c r="BN4623" s="165"/>
      <c r="BO4623" s="165"/>
      <c r="BP4623" s="165"/>
      <c r="BQ4623" s="165"/>
      <c r="BS4623" s="6"/>
      <c r="BT4623" s="11"/>
      <c r="BU4623" s="6"/>
      <c r="BV4623" s="6"/>
    </row>
    <row r="4624" spans="1:74" ht="15.75" x14ac:dyDescent="0.25">
      <c r="A4624" s="52" t="s">
        <v>1422</v>
      </c>
      <c r="B4624" s="56"/>
      <c r="C4624" s="7" t="s">
        <v>118</v>
      </c>
      <c r="D4624" s="7" t="s">
        <v>6560</v>
      </c>
      <c r="E4624" s="7"/>
      <c r="F4624" s="64"/>
      <c r="G4624" s="6"/>
      <c r="H4624" s="6"/>
      <c r="I4624" s="10" t="s">
        <v>110</v>
      </c>
      <c r="J4624" s="11" t="s">
        <v>8398</v>
      </c>
      <c r="K4624" s="194" t="s">
        <v>510</v>
      </c>
      <c r="L4624" s="176"/>
      <c r="M4624" s="176">
        <v>1000</v>
      </c>
      <c r="N4624" s="80" t="s">
        <v>6856</v>
      </c>
      <c r="O4624" s="162"/>
      <c r="P4624" s="80" t="s">
        <v>4689</v>
      </c>
      <c r="Q4624" s="80"/>
      <c r="R4624" s="80"/>
      <c r="S4624" s="163"/>
      <c r="T4624" s="213"/>
      <c r="U4624" s="162"/>
      <c r="V4624" s="164"/>
      <c r="W4624" s="12" t="str">
        <f t="shared" si="920"/>
        <v>Mqtt1</v>
      </c>
      <c r="X4624" s="196" t="s">
        <v>10701</v>
      </c>
      <c r="Y4624" s="6" t="str">
        <f t="shared" si="921"/>
        <v>marpower/power-tag/knx-supply-emp121</v>
      </c>
      <c r="Z4624" s="103" t="str" cm="1">
        <f t="array" ref="Z4624">IF(COUNTIF(N4624,"spare"),"","$."&amp;_xlfn.REGEXEXTRACT(J4624,"^PT\d+[FQ]\d+_(.*)", 2))</f>
        <v>$.RMS_Voltage_A_N</v>
      </c>
      <c r="AA4624" s="12">
        <f t="shared" si="919"/>
        <v>23</v>
      </c>
      <c r="AB4624" s="6" t="s">
        <v>195</v>
      </c>
      <c r="AC4624" s="103">
        <v>3028</v>
      </c>
      <c r="AJ4624" s="80"/>
      <c r="AK4624" s="113" t="s">
        <v>1424</v>
      </c>
      <c r="AN4624" s="80"/>
      <c r="AO4624" s="80"/>
      <c r="AP4624" s="80"/>
      <c r="AQ4624" s="80"/>
      <c r="AR4624" s="127"/>
      <c r="AS4624" s="80"/>
      <c r="AT4624" s="7"/>
      <c r="AU4624" s="7"/>
      <c r="AV4624" s="165"/>
      <c r="AW4624" s="166"/>
      <c r="AX4624" s="137"/>
      <c r="AY4624" s="147"/>
      <c r="AZ4624" s="167"/>
      <c r="BA4624" s="167"/>
      <c r="BB4624" s="147" t="str">
        <f t="shared" si="922"/>
        <v/>
      </c>
      <c r="BC4624" s="168"/>
      <c r="BD4624" s="165"/>
      <c r="BE4624" s="165"/>
      <c r="BF4624" s="165"/>
      <c r="BG4624" s="165"/>
      <c r="BH4624" s="165"/>
      <c r="BI4624" s="165"/>
      <c r="BJ4624" s="165"/>
      <c r="BK4624" s="165"/>
      <c r="BL4624" s="165"/>
      <c r="BM4624" s="165"/>
      <c r="BN4624" s="165"/>
      <c r="BO4624" s="165"/>
      <c r="BP4624" s="165"/>
      <c r="BQ4624" s="165"/>
      <c r="BS4624" s="6"/>
      <c r="BT4624" s="11"/>
      <c r="BU4624" s="6"/>
      <c r="BV4624" s="6"/>
    </row>
    <row r="4625" spans="1:74" ht="15.75" x14ac:dyDescent="0.25">
      <c r="A4625" s="52" t="s">
        <v>1422</v>
      </c>
      <c r="B4625" s="56"/>
      <c r="C4625" s="7" t="s">
        <v>118</v>
      </c>
      <c r="D4625" s="7" t="s">
        <v>6560</v>
      </c>
      <c r="E4625" s="7"/>
      <c r="F4625" s="64"/>
      <c r="G4625" s="6"/>
      <c r="H4625" s="6"/>
      <c r="I4625" s="10" t="s">
        <v>110</v>
      </c>
      <c r="J4625" s="11" t="s">
        <v>8575</v>
      </c>
      <c r="K4625" s="194" t="s">
        <v>510</v>
      </c>
      <c r="L4625" s="176"/>
      <c r="M4625" s="176">
        <v>1000</v>
      </c>
      <c r="N4625" s="80" t="s">
        <v>6856</v>
      </c>
      <c r="O4625" s="162"/>
      <c r="P4625" s="80" t="s">
        <v>4690</v>
      </c>
      <c r="Q4625" s="80"/>
      <c r="R4625" s="80"/>
      <c r="S4625" s="163"/>
      <c r="T4625" s="213"/>
      <c r="U4625" s="162"/>
      <c r="V4625" s="164"/>
      <c r="W4625" s="12" t="str">
        <f t="shared" si="920"/>
        <v>Mqtt1</v>
      </c>
      <c r="X4625" s="196" t="s">
        <v>10701</v>
      </c>
      <c r="Y4625" s="6" t="str">
        <f t="shared" si="921"/>
        <v>marpower/power-tag/knx-supply-emp121</v>
      </c>
      <c r="Z4625" s="103" t="str" cm="1">
        <f t="array" ref="Z4625">IF(COUNTIF(N4625,"spare"),"","$."&amp;_xlfn.REGEXEXTRACT(J4625,"^PT\d+[FQ]\d+_(.*)", 2))</f>
        <v>$.RMS_Voltage_B_N</v>
      </c>
      <c r="AA4625" s="12">
        <f t="shared" si="919"/>
        <v>23</v>
      </c>
      <c r="AB4625" s="6" t="s">
        <v>195</v>
      </c>
      <c r="AC4625" s="103">
        <v>3030</v>
      </c>
      <c r="AJ4625" s="80"/>
      <c r="AK4625" s="113" t="s">
        <v>1424</v>
      </c>
      <c r="AN4625" s="80"/>
      <c r="AO4625" s="80"/>
      <c r="AP4625" s="80"/>
      <c r="AQ4625" s="80"/>
      <c r="AR4625" s="127"/>
      <c r="AS4625" s="80"/>
      <c r="AT4625" s="7"/>
      <c r="AU4625" s="7"/>
      <c r="AV4625" s="165"/>
      <c r="AW4625" s="166"/>
      <c r="AX4625" s="137"/>
      <c r="AY4625" s="147"/>
      <c r="AZ4625" s="167"/>
      <c r="BA4625" s="167"/>
      <c r="BB4625" s="147" t="str">
        <f t="shared" si="922"/>
        <v/>
      </c>
      <c r="BC4625" s="168"/>
      <c r="BD4625" s="165"/>
      <c r="BE4625" s="165"/>
      <c r="BF4625" s="165"/>
      <c r="BG4625" s="165"/>
      <c r="BH4625" s="165"/>
      <c r="BI4625" s="165"/>
      <c r="BJ4625" s="165"/>
      <c r="BK4625" s="165"/>
      <c r="BL4625" s="165"/>
      <c r="BM4625" s="165"/>
      <c r="BN4625" s="165"/>
      <c r="BO4625" s="165"/>
      <c r="BP4625" s="165"/>
      <c r="BQ4625" s="165"/>
      <c r="BS4625" s="6"/>
      <c r="BT4625" s="11"/>
      <c r="BU4625" s="6"/>
      <c r="BV4625" s="6"/>
    </row>
    <row r="4626" spans="1:74" ht="15.75" x14ac:dyDescent="0.25">
      <c r="A4626" s="52" t="s">
        <v>1422</v>
      </c>
      <c r="B4626" s="56"/>
      <c r="C4626" s="7" t="s">
        <v>118</v>
      </c>
      <c r="D4626" s="7" t="s">
        <v>6560</v>
      </c>
      <c r="E4626" s="7"/>
      <c r="F4626" s="64"/>
      <c r="G4626" s="6"/>
      <c r="H4626" s="6"/>
      <c r="I4626" s="10" t="s">
        <v>110</v>
      </c>
      <c r="J4626" s="11" t="s">
        <v>8752</v>
      </c>
      <c r="K4626" s="194" t="s">
        <v>510</v>
      </c>
      <c r="L4626" s="176"/>
      <c r="M4626" s="176">
        <v>1000</v>
      </c>
      <c r="N4626" s="80" t="s">
        <v>6856</v>
      </c>
      <c r="O4626" s="162"/>
      <c r="P4626" s="80" t="s">
        <v>4691</v>
      </c>
      <c r="Q4626" s="80"/>
      <c r="R4626" s="80"/>
      <c r="S4626" s="163"/>
      <c r="T4626" s="213"/>
      <c r="U4626" s="162"/>
      <c r="V4626" s="164"/>
      <c r="W4626" s="12" t="str">
        <f t="shared" si="920"/>
        <v>Mqtt1</v>
      </c>
      <c r="X4626" s="196" t="s">
        <v>10701</v>
      </c>
      <c r="Y4626" s="6" t="str">
        <f t="shared" si="921"/>
        <v>marpower/power-tag/knx-supply-emp121</v>
      </c>
      <c r="Z4626" s="103" t="str" cm="1">
        <f t="array" ref="Z4626">IF(COUNTIF(N4626,"spare"),"","$."&amp;_xlfn.REGEXEXTRACT(J4626,"^PT\d+[FQ]\d+_(.*)", 2))</f>
        <v>$.RMS_Voltage_C_N</v>
      </c>
      <c r="AA4626" s="12">
        <f t="shared" si="919"/>
        <v>23</v>
      </c>
      <c r="AB4626" s="6" t="s">
        <v>195</v>
      </c>
      <c r="AC4626" s="103">
        <v>3032</v>
      </c>
      <c r="AJ4626" s="80"/>
      <c r="AK4626" s="113" t="s">
        <v>1424</v>
      </c>
      <c r="AN4626" s="80"/>
      <c r="AO4626" s="80"/>
      <c r="AP4626" s="80"/>
      <c r="AQ4626" s="80"/>
      <c r="AR4626" s="127"/>
      <c r="AS4626" s="80"/>
      <c r="AT4626" s="7"/>
      <c r="AU4626" s="7"/>
      <c r="AV4626" s="165"/>
      <c r="AW4626" s="166"/>
      <c r="AX4626" s="137"/>
      <c r="AY4626" s="147"/>
      <c r="AZ4626" s="167"/>
      <c r="BA4626" s="167"/>
      <c r="BB4626" s="147" t="str">
        <f t="shared" si="922"/>
        <v/>
      </c>
      <c r="BC4626" s="168"/>
      <c r="BD4626" s="165"/>
      <c r="BE4626" s="165"/>
      <c r="BF4626" s="165"/>
      <c r="BG4626" s="165"/>
      <c r="BH4626" s="165"/>
      <c r="BI4626" s="165"/>
      <c r="BJ4626" s="165"/>
      <c r="BK4626" s="165"/>
      <c r="BL4626" s="165"/>
      <c r="BM4626" s="165"/>
      <c r="BN4626" s="165"/>
      <c r="BO4626" s="165"/>
      <c r="BP4626" s="165"/>
      <c r="BQ4626" s="165"/>
      <c r="BS4626" s="6"/>
      <c r="BT4626" s="11"/>
      <c r="BU4626" s="6"/>
      <c r="BV4626" s="6"/>
    </row>
    <row r="4627" spans="1:74" ht="15.75" x14ac:dyDescent="0.25">
      <c r="A4627" s="52" t="s">
        <v>1422</v>
      </c>
      <c r="B4627" s="56"/>
      <c r="C4627" s="7" t="s">
        <v>118</v>
      </c>
      <c r="D4627" s="7" t="s">
        <v>6560</v>
      </c>
      <c r="E4627" s="7"/>
      <c r="F4627" s="64"/>
      <c r="G4627" s="6"/>
      <c r="H4627" s="6"/>
      <c r="I4627" s="10" t="s">
        <v>110</v>
      </c>
      <c r="J4627" s="11" t="s">
        <v>4284</v>
      </c>
      <c r="K4627" s="194" t="s">
        <v>510</v>
      </c>
      <c r="L4627" s="176"/>
      <c r="M4627" s="176">
        <v>1000</v>
      </c>
      <c r="N4627" s="80" t="s">
        <v>6856</v>
      </c>
      <c r="O4627" s="162"/>
      <c r="P4627" s="80" t="s">
        <v>4692</v>
      </c>
      <c r="Q4627" s="80"/>
      <c r="R4627" s="80"/>
      <c r="S4627" s="163"/>
      <c r="T4627" s="213"/>
      <c r="U4627" s="162"/>
      <c r="V4627" s="164"/>
      <c r="W4627" s="12" t="str">
        <f t="shared" si="920"/>
        <v>Mqtt1</v>
      </c>
      <c r="X4627" s="196" t="s">
        <v>10701</v>
      </c>
      <c r="Y4627" s="6" t="str">
        <f t="shared" si="921"/>
        <v>marpower/power-tag/knx-supply-emp121</v>
      </c>
      <c r="Z4627" s="103" t="str" cm="1">
        <f t="array" ref="Z4627">IF(COUNTIF(N4627,"spare"),"","$."&amp;_xlfn.REGEXEXTRACT(J4627,"^PT\d+[FQ]\d+_(.*)", 2))</f>
        <v>$.Active_Power_Phase_A</v>
      </c>
      <c r="AA4627" s="12">
        <f t="shared" si="919"/>
        <v>23</v>
      </c>
      <c r="AB4627" s="6" t="s">
        <v>195</v>
      </c>
      <c r="AC4627" s="103">
        <v>3054</v>
      </c>
      <c r="AJ4627" s="80"/>
      <c r="AK4627" s="113" t="s">
        <v>1425</v>
      </c>
      <c r="AN4627" s="80"/>
      <c r="AO4627" s="80"/>
      <c r="AP4627" s="80"/>
      <c r="AQ4627" s="80"/>
      <c r="AR4627" s="127"/>
      <c r="AS4627" s="80"/>
      <c r="AT4627" s="7"/>
      <c r="AU4627" s="7"/>
      <c r="AV4627" s="165"/>
      <c r="AW4627" s="166"/>
      <c r="AX4627" s="137"/>
      <c r="AY4627" s="147"/>
      <c r="AZ4627" s="167"/>
      <c r="BA4627" s="167"/>
      <c r="BB4627" s="147" t="str">
        <f t="shared" si="922"/>
        <v/>
      </c>
      <c r="BC4627" s="168"/>
      <c r="BD4627" s="165"/>
      <c r="BE4627" s="165"/>
      <c r="BF4627" s="165"/>
      <c r="BG4627" s="165"/>
      <c r="BH4627" s="165"/>
      <c r="BI4627" s="165"/>
      <c r="BJ4627" s="165"/>
      <c r="BK4627" s="165"/>
      <c r="BL4627" s="165"/>
      <c r="BM4627" s="165"/>
      <c r="BN4627" s="165"/>
      <c r="BO4627" s="165"/>
      <c r="BP4627" s="165"/>
      <c r="BQ4627" s="165"/>
      <c r="BS4627" s="6"/>
      <c r="BT4627" s="11"/>
      <c r="BU4627" s="6"/>
      <c r="BV4627" s="6"/>
    </row>
    <row r="4628" spans="1:74" ht="15.75" x14ac:dyDescent="0.25">
      <c r="A4628" s="52" t="s">
        <v>1422</v>
      </c>
      <c r="B4628" s="56"/>
      <c r="C4628" s="7" t="s">
        <v>118</v>
      </c>
      <c r="D4628" s="7" t="s">
        <v>6560</v>
      </c>
      <c r="E4628" s="7"/>
      <c r="F4628" s="64"/>
      <c r="G4628" s="6"/>
      <c r="H4628" s="6"/>
      <c r="I4628" s="10" t="s">
        <v>110</v>
      </c>
      <c r="J4628" s="11" t="s">
        <v>4285</v>
      </c>
      <c r="K4628" s="194" t="s">
        <v>510</v>
      </c>
      <c r="L4628" s="176"/>
      <c r="M4628" s="176">
        <v>1000</v>
      </c>
      <c r="N4628" s="80" t="s">
        <v>6856</v>
      </c>
      <c r="O4628" s="162"/>
      <c r="P4628" s="80" t="s">
        <v>4693</v>
      </c>
      <c r="Q4628" s="80"/>
      <c r="R4628" s="80"/>
      <c r="S4628" s="163"/>
      <c r="T4628" s="213"/>
      <c r="U4628" s="162"/>
      <c r="V4628" s="164"/>
      <c r="W4628" s="12" t="str">
        <f t="shared" si="920"/>
        <v>Mqtt1</v>
      </c>
      <c r="X4628" s="196" t="s">
        <v>10701</v>
      </c>
      <c r="Y4628" s="6" t="str">
        <f t="shared" si="921"/>
        <v>marpower/power-tag/knx-supply-emp121</v>
      </c>
      <c r="Z4628" s="103" t="str" cm="1">
        <f t="array" ref="Z4628">IF(COUNTIF(N4628,"spare"),"","$."&amp;_xlfn.REGEXEXTRACT(J4628,"^PT\d+[FQ]\d+_(.*)", 2))</f>
        <v>$.Active_Power_Phase_B</v>
      </c>
      <c r="AA4628" s="12">
        <f t="shared" si="919"/>
        <v>23</v>
      </c>
      <c r="AB4628" s="6" t="s">
        <v>195</v>
      </c>
      <c r="AC4628" s="103">
        <v>3056</v>
      </c>
      <c r="AJ4628" s="80"/>
      <c r="AK4628" s="113" t="s">
        <v>1425</v>
      </c>
      <c r="AN4628" s="80"/>
      <c r="AO4628" s="80"/>
      <c r="AP4628" s="80"/>
      <c r="AQ4628" s="80"/>
      <c r="AR4628" s="127"/>
      <c r="AS4628" s="80"/>
      <c r="AT4628" s="7"/>
      <c r="AU4628" s="7"/>
      <c r="AV4628" s="165"/>
      <c r="AW4628" s="166"/>
      <c r="AX4628" s="137"/>
      <c r="AY4628" s="147"/>
      <c r="AZ4628" s="167"/>
      <c r="BA4628" s="167"/>
      <c r="BB4628" s="147" t="str">
        <f t="shared" si="922"/>
        <v/>
      </c>
      <c r="BC4628" s="168"/>
      <c r="BD4628" s="165"/>
      <c r="BE4628" s="165"/>
      <c r="BF4628" s="165"/>
      <c r="BG4628" s="165"/>
      <c r="BH4628" s="165"/>
      <c r="BI4628" s="165"/>
      <c r="BJ4628" s="165"/>
      <c r="BK4628" s="165"/>
      <c r="BL4628" s="165"/>
      <c r="BM4628" s="165"/>
      <c r="BN4628" s="165"/>
      <c r="BO4628" s="165"/>
      <c r="BP4628" s="165"/>
      <c r="BQ4628" s="165"/>
      <c r="BS4628" s="6"/>
      <c r="BT4628" s="11"/>
      <c r="BU4628" s="6"/>
      <c r="BV4628" s="6"/>
    </row>
    <row r="4629" spans="1:74" ht="15.75" x14ac:dyDescent="0.25">
      <c r="A4629" s="52" t="s">
        <v>1422</v>
      </c>
      <c r="B4629" s="56"/>
      <c r="C4629" s="7" t="s">
        <v>118</v>
      </c>
      <c r="D4629" s="7" t="s">
        <v>6560</v>
      </c>
      <c r="E4629" s="7"/>
      <c r="F4629" s="64"/>
      <c r="G4629" s="6"/>
      <c r="H4629" s="6"/>
      <c r="I4629" s="10" t="s">
        <v>110</v>
      </c>
      <c r="J4629" s="11" t="s">
        <v>4286</v>
      </c>
      <c r="K4629" s="194" t="s">
        <v>510</v>
      </c>
      <c r="L4629" s="176"/>
      <c r="M4629" s="176">
        <v>1000</v>
      </c>
      <c r="N4629" s="80" t="s">
        <v>6856</v>
      </c>
      <c r="O4629" s="162"/>
      <c r="P4629" s="80" t="s">
        <v>4694</v>
      </c>
      <c r="Q4629" s="80"/>
      <c r="R4629" s="80"/>
      <c r="S4629" s="163"/>
      <c r="T4629" s="213"/>
      <c r="U4629" s="162"/>
      <c r="V4629" s="164"/>
      <c r="W4629" s="12" t="str">
        <f t="shared" si="920"/>
        <v>Mqtt1</v>
      </c>
      <c r="X4629" s="196" t="s">
        <v>10701</v>
      </c>
      <c r="Y4629" s="6" t="str">
        <f t="shared" si="921"/>
        <v>marpower/power-tag/knx-supply-emp121</v>
      </c>
      <c r="Z4629" s="103" t="str" cm="1">
        <f t="array" ref="Z4629">IF(COUNTIF(N4629,"spare"),"","$."&amp;_xlfn.REGEXEXTRACT(J4629,"^PT\d+[FQ]\d+_(.*)", 2))</f>
        <v>$.Active_Power_Phase_C</v>
      </c>
      <c r="AA4629" s="12">
        <f t="shared" si="919"/>
        <v>23</v>
      </c>
      <c r="AB4629" s="6" t="s">
        <v>195</v>
      </c>
      <c r="AC4629" s="103">
        <v>3058</v>
      </c>
      <c r="AJ4629" s="80"/>
      <c r="AK4629" s="113" t="s">
        <v>1425</v>
      </c>
      <c r="AN4629" s="80"/>
      <c r="AO4629" s="80"/>
      <c r="AP4629" s="80"/>
      <c r="AQ4629" s="80"/>
      <c r="AR4629" s="127"/>
      <c r="AS4629" s="80"/>
      <c r="AT4629" s="7"/>
      <c r="AU4629" s="7"/>
      <c r="AV4629" s="165"/>
      <c r="AW4629" s="166"/>
      <c r="AX4629" s="137"/>
      <c r="AY4629" s="147"/>
      <c r="AZ4629" s="167"/>
      <c r="BA4629" s="167"/>
      <c r="BB4629" s="147" t="str">
        <f t="shared" si="922"/>
        <v/>
      </c>
      <c r="BC4629" s="168"/>
      <c r="BD4629" s="165"/>
      <c r="BE4629" s="165"/>
      <c r="BF4629" s="165"/>
      <c r="BG4629" s="165"/>
      <c r="BH4629" s="165"/>
      <c r="BI4629" s="165"/>
      <c r="BJ4629" s="165"/>
      <c r="BK4629" s="165"/>
      <c r="BL4629" s="165"/>
      <c r="BM4629" s="165"/>
      <c r="BN4629" s="165"/>
      <c r="BO4629" s="165"/>
      <c r="BP4629" s="165"/>
      <c r="BQ4629" s="165"/>
      <c r="BS4629" s="6"/>
      <c r="BT4629" s="11"/>
      <c r="BU4629" s="6"/>
      <c r="BV4629" s="6"/>
    </row>
    <row r="4630" spans="1:74" ht="15.75" x14ac:dyDescent="0.25">
      <c r="A4630" s="52" t="s">
        <v>1422</v>
      </c>
      <c r="B4630" s="56"/>
      <c r="C4630" s="7" t="s">
        <v>118</v>
      </c>
      <c r="D4630" s="7" t="s">
        <v>6560</v>
      </c>
      <c r="E4630" s="7"/>
      <c r="F4630" s="64"/>
      <c r="G4630" s="6"/>
      <c r="H4630" s="6"/>
      <c r="I4630" s="10" t="s">
        <v>110</v>
      </c>
      <c r="J4630" s="11" t="s">
        <v>4287</v>
      </c>
      <c r="K4630" s="194" t="s">
        <v>510</v>
      </c>
      <c r="L4630" s="176"/>
      <c r="M4630" s="176">
        <v>1000</v>
      </c>
      <c r="N4630" s="80" t="s">
        <v>6856</v>
      </c>
      <c r="O4630" s="162"/>
      <c r="P4630" s="80" t="s">
        <v>4695</v>
      </c>
      <c r="Q4630" s="80"/>
      <c r="R4630" s="80"/>
      <c r="S4630" s="163"/>
      <c r="T4630" s="213"/>
      <c r="U4630" s="162"/>
      <c r="V4630" s="164"/>
      <c r="W4630" s="12" t="str">
        <f t="shared" si="920"/>
        <v>Mqtt1</v>
      </c>
      <c r="X4630" s="196" t="s">
        <v>10701</v>
      </c>
      <c r="Y4630" s="6" t="str">
        <f t="shared" si="921"/>
        <v>marpower/power-tag/knx-supply-emp121</v>
      </c>
      <c r="Z4630" s="103" t="str" cm="1">
        <f t="array" ref="Z4630">IF(COUNTIF(N4630,"spare"),"","$."&amp;_xlfn.REGEXEXTRACT(J4630,"^PT\d+[FQ]\d+_(.*)", 2))</f>
        <v>$.Total_Active_Power</v>
      </c>
      <c r="AA4630" s="12">
        <f t="shared" si="919"/>
        <v>23</v>
      </c>
      <c r="AB4630" s="6" t="s">
        <v>195</v>
      </c>
      <c r="AC4630" s="103">
        <v>3060</v>
      </c>
      <c r="AJ4630" s="80"/>
      <c r="AK4630" s="113" t="s">
        <v>1425</v>
      </c>
      <c r="AN4630" s="80"/>
      <c r="AO4630" s="80"/>
      <c r="AP4630" s="80"/>
      <c r="AQ4630" s="80"/>
      <c r="AR4630" s="127"/>
      <c r="AS4630" s="80"/>
      <c r="AT4630" s="7"/>
      <c r="AU4630" s="7"/>
      <c r="AV4630" s="165"/>
      <c r="AW4630" s="166"/>
      <c r="AX4630" s="137"/>
      <c r="AY4630" s="147"/>
      <c r="AZ4630" s="167"/>
      <c r="BA4630" s="167"/>
      <c r="BB4630" s="147" t="str">
        <f t="shared" si="922"/>
        <v/>
      </c>
      <c r="BC4630" s="168"/>
      <c r="BD4630" s="165"/>
      <c r="BE4630" s="165"/>
      <c r="BF4630" s="165"/>
      <c r="BG4630" s="165"/>
      <c r="BH4630" s="165"/>
      <c r="BI4630" s="165"/>
      <c r="BJ4630" s="165"/>
      <c r="BK4630" s="165"/>
      <c r="BL4630" s="165"/>
      <c r="BM4630" s="165"/>
      <c r="BN4630" s="165"/>
      <c r="BO4630" s="165"/>
      <c r="BP4630" s="165"/>
      <c r="BQ4630" s="165"/>
      <c r="BS4630" s="6"/>
      <c r="BT4630" s="11"/>
      <c r="BU4630" s="6"/>
      <c r="BV4630" s="6"/>
    </row>
    <row r="4631" spans="1:74" ht="15.75" x14ac:dyDescent="0.25">
      <c r="A4631" s="52" t="s">
        <v>1422</v>
      </c>
      <c r="B4631" s="56"/>
      <c r="C4631" s="7" t="s">
        <v>118</v>
      </c>
      <c r="D4631" s="7" t="s">
        <v>6560</v>
      </c>
      <c r="E4631" s="7"/>
      <c r="F4631" s="64"/>
      <c r="G4631" s="6"/>
      <c r="H4631" s="6"/>
      <c r="I4631" s="10" t="s">
        <v>110</v>
      </c>
      <c r="J4631" s="11" t="s">
        <v>4288</v>
      </c>
      <c r="K4631" s="194" t="s">
        <v>510</v>
      </c>
      <c r="L4631" s="176"/>
      <c r="M4631" s="176">
        <v>1000</v>
      </c>
      <c r="N4631" s="80" t="s">
        <v>6856</v>
      </c>
      <c r="O4631" s="162"/>
      <c r="P4631" s="80" t="s">
        <v>4696</v>
      </c>
      <c r="Q4631" s="80"/>
      <c r="R4631" s="80"/>
      <c r="S4631" s="163"/>
      <c r="T4631" s="213"/>
      <c r="U4631" s="162"/>
      <c r="V4631" s="164"/>
      <c r="W4631" s="12" t="str">
        <f t="shared" si="920"/>
        <v>Mqtt1</v>
      </c>
      <c r="X4631" s="196" t="s">
        <v>10701</v>
      </c>
      <c r="Y4631" s="6" t="str">
        <f t="shared" si="921"/>
        <v>marpower/power-tag/knx-supply-emp121</v>
      </c>
      <c r="Z4631" s="103" t="str" cm="1">
        <f t="array" ref="Z4631">IF(COUNTIF(N4631,"spare"),"","$."&amp;_xlfn.REGEXEXTRACT(J4631,"^PT\d+[FQ]\d+_(.*)", 2))</f>
        <v>$.Power_Factor_Phase_A</v>
      </c>
      <c r="AA4631" s="12">
        <f t="shared" si="919"/>
        <v>23</v>
      </c>
      <c r="AB4631" s="6" t="s">
        <v>195</v>
      </c>
      <c r="AC4631" s="103">
        <v>3078</v>
      </c>
      <c r="AJ4631" s="80"/>
      <c r="AK4631" s="113" t="s">
        <v>1426</v>
      </c>
      <c r="AN4631" s="80"/>
      <c r="AO4631" s="80"/>
      <c r="AP4631" s="80"/>
      <c r="AQ4631" s="80"/>
      <c r="AR4631" s="127"/>
      <c r="AS4631" s="80"/>
      <c r="AT4631" s="7"/>
      <c r="AU4631" s="7"/>
      <c r="AV4631" s="165"/>
      <c r="AW4631" s="166"/>
      <c r="AX4631" s="137"/>
      <c r="AY4631" s="147"/>
      <c r="AZ4631" s="167"/>
      <c r="BA4631" s="167"/>
      <c r="BB4631" s="147" t="str">
        <f t="shared" si="922"/>
        <v/>
      </c>
      <c r="BC4631" s="168"/>
      <c r="BD4631" s="165"/>
      <c r="BE4631" s="165"/>
      <c r="BF4631" s="165"/>
      <c r="BG4631" s="165"/>
      <c r="BH4631" s="165"/>
      <c r="BI4631" s="165"/>
      <c r="BJ4631" s="165"/>
      <c r="BK4631" s="165"/>
      <c r="BL4631" s="165"/>
      <c r="BM4631" s="165"/>
      <c r="BN4631" s="165"/>
      <c r="BO4631" s="165"/>
      <c r="BP4631" s="165"/>
      <c r="BQ4631" s="165"/>
      <c r="BS4631" s="6"/>
      <c r="BT4631" s="11"/>
      <c r="BU4631" s="6"/>
      <c r="BV4631" s="6"/>
    </row>
    <row r="4632" spans="1:74" ht="15.75" x14ac:dyDescent="0.25">
      <c r="A4632" s="52" t="s">
        <v>1422</v>
      </c>
      <c r="B4632" s="56"/>
      <c r="C4632" s="7" t="s">
        <v>118</v>
      </c>
      <c r="D4632" s="7" t="s">
        <v>6560</v>
      </c>
      <c r="E4632" s="7"/>
      <c r="F4632" s="64"/>
      <c r="G4632" s="6"/>
      <c r="H4632" s="6"/>
      <c r="I4632" s="10" t="s">
        <v>110</v>
      </c>
      <c r="J4632" s="11" t="s">
        <v>4289</v>
      </c>
      <c r="K4632" s="194" t="s">
        <v>510</v>
      </c>
      <c r="L4632" s="176"/>
      <c r="M4632" s="176">
        <v>1000</v>
      </c>
      <c r="N4632" s="80" t="s">
        <v>6856</v>
      </c>
      <c r="O4632" s="162"/>
      <c r="P4632" s="80" t="s">
        <v>4697</v>
      </c>
      <c r="Q4632" s="80"/>
      <c r="R4632" s="80"/>
      <c r="S4632" s="163"/>
      <c r="T4632" s="213"/>
      <c r="U4632" s="162"/>
      <c r="V4632" s="164"/>
      <c r="W4632" s="12" t="str">
        <f t="shared" si="920"/>
        <v>Mqtt1</v>
      </c>
      <c r="X4632" s="196" t="s">
        <v>10701</v>
      </c>
      <c r="Y4632" s="6" t="str">
        <f t="shared" si="921"/>
        <v>marpower/power-tag/knx-supply-emp121</v>
      </c>
      <c r="Z4632" s="103" t="str" cm="1">
        <f t="array" ref="Z4632">IF(COUNTIF(N4632,"spare"),"","$."&amp;_xlfn.REGEXEXTRACT(J4632,"^PT\d+[FQ]\d+_(.*)", 2))</f>
        <v>$.Power_Factor_Phase_B</v>
      </c>
      <c r="AA4632" s="12">
        <f t="shared" si="919"/>
        <v>23</v>
      </c>
      <c r="AB4632" s="6" t="s">
        <v>195</v>
      </c>
      <c r="AC4632" s="103">
        <v>3080</v>
      </c>
      <c r="AJ4632" s="80"/>
      <c r="AK4632" s="113" t="s">
        <v>1426</v>
      </c>
      <c r="AN4632" s="80"/>
      <c r="AO4632" s="80"/>
      <c r="AP4632" s="80"/>
      <c r="AQ4632" s="80"/>
      <c r="AR4632" s="127"/>
      <c r="AS4632" s="80"/>
      <c r="AT4632" s="7"/>
      <c r="AU4632" s="7"/>
      <c r="AV4632" s="165"/>
      <c r="AW4632" s="166"/>
      <c r="AX4632" s="137"/>
      <c r="AY4632" s="147"/>
      <c r="AZ4632" s="167"/>
      <c r="BA4632" s="167"/>
      <c r="BB4632" s="147" t="str">
        <f t="shared" si="922"/>
        <v/>
      </c>
      <c r="BC4632" s="168"/>
      <c r="BD4632" s="165"/>
      <c r="BE4632" s="165"/>
      <c r="BF4632" s="165"/>
      <c r="BG4632" s="165"/>
      <c r="BH4632" s="165"/>
      <c r="BI4632" s="165"/>
      <c r="BJ4632" s="165"/>
      <c r="BK4632" s="165"/>
      <c r="BL4632" s="165"/>
      <c r="BM4632" s="165"/>
      <c r="BN4632" s="165"/>
      <c r="BO4632" s="165"/>
      <c r="BP4632" s="165"/>
      <c r="BQ4632" s="165"/>
      <c r="BS4632" s="6"/>
      <c r="BT4632" s="11"/>
      <c r="BU4632" s="6"/>
      <c r="BV4632" s="6"/>
    </row>
    <row r="4633" spans="1:74" ht="15.75" x14ac:dyDescent="0.25">
      <c r="A4633" s="52" t="s">
        <v>1422</v>
      </c>
      <c r="B4633" s="56"/>
      <c r="C4633" s="7" t="s">
        <v>118</v>
      </c>
      <c r="D4633" s="7" t="s">
        <v>6560</v>
      </c>
      <c r="E4633" s="7"/>
      <c r="F4633" s="64"/>
      <c r="G4633" s="6"/>
      <c r="H4633" s="6"/>
      <c r="I4633" s="10" t="s">
        <v>110</v>
      </c>
      <c r="J4633" s="11" t="s">
        <v>4290</v>
      </c>
      <c r="K4633" s="194" t="s">
        <v>510</v>
      </c>
      <c r="L4633" s="176"/>
      <c r="M4633" s="176">
        <v>1000</v>
      </c>
      <c r="N4633" s="80" t="s">
        <v>6856</v>
      </c>
      <c r="O4633" s="162"/>
      <c r="P4633" s="80" t="s">
        <v>4698</v>
      </c>
      <c r="Q4633" s="80"/>
      <c r="R4633" s="80"/>
      <c r="S4633" s="163"/>
      <c r="T4633" s="213"/>
      <c r="U4633" s="162"/>
      <c r="V4633" s="164"/>
      <c r="W4633" s="12" t="str">
        <f t="shared" si="920"/>
        <v>Mqtt1</v>
      </c>
      <c r="X4633" s="196" t="s">
        <v>10701</v>
      </c>
      <c r="Y4633" s="6" t="str">
        <f t="shared" si="921"/>
        <v>marpower/power-tag/knx-supply-emp121</v>
      </c>
      <c r="Z4633" s="103" t="str" cm="1">
        <f t="array" ref="Z4633">IF(COUNTIF(N4633,"spare"),"","$."&amp;_xlfn.REGEXEXTRACT(J4633,"^PT\d+[FQ]\d+_(.*)", 2))</f>
        <v>$.Power_Factor_Phase_C</v>
      </c>
      <c r="AA4633" s="12">
        <f t="shared" si="919"/>
        <v>23</v>
      </c>
      <c r="AB4633" s="6" t="s">
        <v>195</v>
      </c>
      <c r="AC4633" s="103">
        <v>3082</v>
      </c>
      <c r="AJ4633" s="80"/>
      <c r="AK4633" s="113" t="s">
        <v>1426</v>
      </c>
      <c r="AN4633" s="80"/>
      <c r="AO4633" s="80"/>
      <c r="AP4633" s="80"/>
      <c r="AQ4633" s="80"/>
      <c r="AR4633" s="127"/>
      <c r="AS4633" s="80"/>
      <c r="AT4633" s="7"/>
      <c r="AU4633" s="7"/>
      <c r="AV4633" s="165"/>
      <c r="AW4633" s="166"/>
      <c r="AX4633" s="137"/>
      <c r="AY4633" s="147"/>
      <c r="AZ4633" s="167"/>
      <c r="BA4633" s="167"/>
      <c r="BB4633" s="147" t="str">
        <f t="shared" si="922"/>
        <v/>
      </c>
      <c r="BC4633" s="168"/>
      <c r="BD4633" s="165"/>
      <c r="BE4633" s="165"/>
      <c r="BF4633" s="165"/>
      <c r="BG4633" s="165"/>
      <c r="BH4633" s="165"/>
      <c r="BI4633" s="165"/>
      <c r="BJ4633" s="165"/>
      <c r="BK4633" s="165"/>
      <c r="BL4633" s="165"/>
      <c r="BM4633" s="165"/>
      <c r="BN4633" s="165"/>
      <c r="BO4633" s="165"/>
      <c r="BP4633" s="165"/>
      <c r="BQ4633" s="165"/>
      <c r="BS4633" s="6"/>
      <c r="BT4633" s="11"/>
      <c r="BU4633" s="6"/>
      <c r="BV4633" s="6"/>
    </row>
    <row r="4634" spans="1:74" ht="15.75" x14ac:dyDescent="0.25">
      <c r="A4634" s="52" t="s">
        <v>1422</v>
      </c>
      <c r="B4634" s="56"/>
      <c r="C4634" s="7" t="s">
        <v>118</v>
      </c>
      <c r="D4634" s="7" t="s">
        <v>6560</v>
      </c>
      <c r="E4634" s="7"/>
      <c r="F4634" s="64"/>
      <c r="G4634" s="6"/>
      <c r="H4634" s="6"/>
      <c r="I4634" s="10" t="s">
        <v>110</v>
      </c>
      <c r="J4634" s="11" t="s">
        <v>4291</v>
      </c>
      <c r="K4634" s="194" t="s">
        <v>510</v>
      </c>
      <c r="L4634" s="176"/>
      <c r="M4634" s="176">
        <v>1000</v>
      </c>
      <c r="N4634" s="80" t="s">
        <v>6856</v>
      </c>
      <c r="O4634" s="162"/>
      <c r="P4634" s="80" t="s">
        <v>4699</v>
      </c>
      <c r="Q4634" s="80"/>
      <c r="R4634" s="80"/>
      <c r="S4634" s="163"/>
      <c r="T4634" s="213"/>
      <c r="U4634" s="162"/>
      <c r="V4634" s="164"/>
      <c r="W4634" s="12" t="str">
        <f t="shared" si="920"/>
        <v>Mqtt1</v>
      </c>
      <c r="X4634" s="196" t="s">
        <v>10701</v>
      </c>
      <c r="Y4634" s="6" t="str">
        <f t="shared" si="921"/>
        <v>marpower/power-tag/knx-supply-emp121</v>
      </c>
      <c r="Z4634" s="103" t="str" cm="1">
        <f t="array" ref="Z4634">IF(COUNTIF(N4634,"spare"),"","$."&amp;_xlfn.REGEXEXTRACT(J4634,"^PT\d+[FQ]\d+_(.*)", 2))</f>
        <v>$.Total_Power_Factor</v>
      </c>
      <c r="AA4634" s="12">
        <f t="shared" si="919"/>
        <v>23</v>
      </c>
      <c r="AB4634" s="6" t="s">
        <v>195</v>
      </c>
      <c r="AC4634" s="103">
        <v>3084</v>
      </c>
      <c r="AJ4634" s="80"/>
      <c r="AK4634" s="113" t="s">
        <v>1426</v>
      </c>
      <c r="AN4634" s="80"/>
      <c r="AO4634" s="80"/>
      <c r="AP4634" s="80"/>
      <c r="AQ4634" s="80"/>
      <c r="AR4634" s="127"/>
      <c r="AS4634" s="80"/>
      <c r="AT4634" s="7"/>
      <c r="AU4634" s="7"/>
      <c r="AV4634" s="165"/>
      <c r="AW4634" s="166"/>
      <c r="AX4634" s="137"/>
      <c r="AY4634" s="147"/>
      <c r="AZ4634" s="167"/>
      <c r="BA4634" s="167"/>
      <c r="BB4634" s="147" t="str">
        <f t="shared" si="922"/>
        <v/>
      </c>
      <c r="BC4634" s="168"/>
      <c r="BD4634" s="165"/>
      <c r="BE4634" s="165"/>
      <c r="BF4634" s="165"/>
      <c r="BG4634" s="165"/>
      <c r="BH4634" s="165"/>
      <c r="BI4634" s="165"/>
      <c r="BJ4634" s="165"/>
      <c r="BK4634" s="165"/>
      <c r="BL4634" s="165"/>
      <c r="BM4634" s="165"/>
      <c r="BN4634" s="165"/>
      <c r="BO4634" s="165"/>
      <c r="BP4634" s="165"/>
      <c r="BQ4634" s="165"/>
      <c r="BS4634" s="6"/>
      <c r="BT4634" s="11"/>
      <c r="BU4634" s="6"/>
      <c r="BV4634" s="6"/>
    </row>
    <row r="4635" spans="1:74" ht="15.75" x14ac:dyDescent="0.25">
      <c r="A4635" s="52" t="s">
        <v>1422</v>
      </c>
      <c r="B4635" s="56"/>
      <c r="C4635" s="7" t="s">
        <v>118</v>
      </c>
      <c r="D4635" s="7" t="s">
        <v>6560</v>
      </c>
      <c r="E4635" s="7"/>
      <c r="F4635" s="64"/>
      <c r="G4635" s="6"/>
      <c r="H4635" s="6"/>
      <c r="I4635" s="10" t="s">
        <v>110</v>
      </c>
      <c r="J4635" s="11" t="s">
        <v>4292</v>
      </c>
      <c r="K4635" s="194" t="s">
        <v>510</v>
      </c>
      <c r="L4635" s="176"/>
      <c r="M4635" s="176">
        <v>1000</v>
      </c>
      <c r="N4635" s="80" t="s">
        <v>6856</v>
      </c>
      <c r="O4635" s="162"/>
      <c r="P4635" s="80" t="s">
        <v>4700</v>
      </c>
      <c r="Q4635" s="80"/>
      <c r="R4635" s="80"/>
      <c r="S4635" s="163"/>
      <c r="T4635" s="213"/>
      <c r="U4635" s="162"/>
      <c r="V4635" s="164"/>
      <c r="W4635" s="12" t="str">
        <f t="shared" si="920"/>
        <v>Mqtt1</v>
      </c>
      <c r="X4635" s="196" t="s">
        <v>10702</v>
      </c>
      <c r="Y4635" s="6" t="str">
        <f t="shared" si="921"/>
        <v>marpower/power-tag/supply-greenwall-pt39f01</v>
      </c>
      <c r="Z4635" s="103" t="str" cm="1">
        <f t="array" ref="Z4635">IF(COUNTIF(N4635,"spare"),"","$."&amp;_xlfn.REGEXEXTRACT(J4635,"^PT\d+[FQ]\d+_(.*)", 2))</f>
        <v>$.RMS_Current_Phase_A</v>
      </c>
      <c r="AA4635" s="12">
        <f>AA4620+1</f>
        <v>24</v>
      </c>
      <c r="AB4635" s="6" t="s">
        <v>195</v>
      </c>
      <c r="AC4635" s="103">
        <v>3000</v>
      </c>
      <c r="AJ4635" s="80"/>
      <c r="AK4635" s="113" t="s">
        <v>1423</v>
      </c>
      <c r="AN4635" s="80"/>
      <c r="AO4635" s="80"/>
      <c r="AP4635" s="80"/>
      <c r="AQ4635" s="80"/>
      <c r="AR4635" s="127"/>
      <c r="AS4635" s="80"/>
      <c r="AT4635" s="7"/>
      <c r="AU4635" s="7"/>
      <c r="AV4635" s="165"/>
      <c r="AW4635" s="166"/>
      <c r="AX4635" s="137"/>
      <c r="AY4635" s="147"/>
      <c r="AZ4635" s="167"/>
      <c r="BA4635" s="167"/>
      <c r="BB4635" s="147" t="str">
        <f t="shared" ref="BB4635:BB4649" si="923">IF(ISNUMBER(AM4635),"1","")</f>
        <v/>
      </c>
      <c r="BC4635" s="168"/>
      <c r="BD4635" s="165"/>
      <c r="BE4635" s="165"/>
      <c r="BF4635" s="165"/>
      <c r="BG4635" s="165"/>
      <c r="BH4635" s="165"/>
      <c r="BI4635" s="165"/>
      <c r="BJ4635" s="165"/>
      <c r="BK4635" s="165"/>
      <c r="BL4635" s="165"/>
      <c r="BM4635" s="165"/>
      <c r="BN4635" s="165"/>
      <c r="BO4635" s="165"/>
      <c r="BP4635" s="165"/>
      <c r="BQ4635" s="165"/>
      <c r="BS4635" s="6"/>
      <c r="BT4635" s="11"/>
      <c r="BU4635" s="6"/>
      <c r="BV4635" s="6"/>
    </row>
    <row r="4636" spans="1:74" ht="15.75" x14ac:dyDescent="0.25">
      <c r="A4636" s="52" t="s">
        <v>1422</v>
      </c>
      <c r="B4636" s="56"/>
      <c r="C4636" s="7" t="s">
        <v>118</v>
      </c>
      <c r="D4636" s="7" t="s">
        <v>6560</v>
      </c>
      <c r="E4636" s="7"/>
      <c r="F4636" s="64"/>
      <c r="G4636" s="6"/>
      <c r="H4636" s="6"/>
      <c r="I4636" s="10" t="s">
        <v>110</v>
      </c>
      <c r="J4636" s="11" t="s">
        <v>4293</v>
      </c>
      <c r="K4636" s="194" t="s">
        <v>510</v>
      </c>
      <c r="L4636" s="176"/>
      <c r="M4636" s="176">
        <v>1000</v>
      </c>
      <c r="N4636" s="80" t="s">
        <v>6856</v>
      </c>
      <c r="O4636" s="162"/>
      <c r="P4636" s="80" t="s">
        <v>4701</v>
      </c>
      <c r="Q4636" s="80"/>
      <c r="R4636" s="80"/>
      <c r="S4636" s="163"/>
      <c r="T4636" s="213"/>
      <c r="U4636" s="162"/>
      <c r="V4636" s="164"/>
      <c r="W4636" s="12" t="str">
        <f t="shared" si="920"/>
        <v>Mqtt1</v>
      </c>
      <c r="X4636" s="196" t="s">
        <v>10702</v>
      </c>
      <c r="Y4636" s="6" t="str">
        <f t="shared" si="921"/>
        <v>marpower/power-tag/supply-greenwall-pt39f01</v>
      </c>
      <c r="Z4636" s="103" t="str" cm="1">
        <f t="array" ref="Z4636">IF(COUNTIF(N4636,"spare"),"","$."&amp;_xlfn.REGEXEXTRACT(J4636,"^PT\d+[FQ]\d+_(.*)", 2))</f>
        <v>$.RMS_Current_Phase_B</v>
      </c>
      <c r="AA4636" s="12">
        <f t="shared" si="919"/>
        <v>24</v>
      </c>
      <c r="AB4636" s="6" t="s">
        <v>195</v>
      </c>
      <c r="AC4636" s="103">
        <v>3002</v>
      </c>
      <c r="AJ4636" s="80"/>
      <c r="AK4636" s="113" t="s">
        <v>1423</v>
      </c>
      <c r="AN4636" s="80"/>
      <c r="AO4636" s="80"/>
      <c r="AP4636" s="80"/>
      <c r="AQ4636" s="80"/>
      <c r="AR4636" s="127"/>
      <c r="AS4636" s="80"/>
      <c r="AT4636" s="7"/>
      <c r="AU4636" s="7"/>
      <c r="AV4636" s="165"/>
      <c r="AW4636" s="166"/>
      <c r="AX4636" s="137"/>
      <c r="AY4636" s="147"/>
      <c r="AZ4636" s="167"/>
      <c r="BA4636" s="167"/>
      <c r="BB4636" s="147" t="str">
        <f t="shared" si="923"/>
        <v/>
      </c>
      <c r="BC4636" s="168"/>
      <c r="BD4636" s="165"/>
      <c r="BE4636" s="165"/>
      <c r="BF4636" s="165"/>
      <c r="BG4636" s="165"/>
      <c r="BH4636" s="165"/>
      <c r="BI4636" s="165"/>
      <c r="BJ4636" s="165"/>
      <c r="BK4636" s="165"/>
      <c r="BL4636" s="165"/>
      <c r="BM4636" s="165"/>
      <c r="BN4636" s="165"/>
      <c r="BO4636" s="165"/>
      <c r="BP4636" s="165"/>
      <c r="BQ4636" s="165"/>
      <c r="BS4636" s="6"/>
      <c r="BT4636" s="11"/>
      <c r="BU4636" s="6"/>
      <c r="BV4636" s="6"/>
    </row>
    <row r="4637" spans="1:74" ht="15.75" x14ac:dyDescent="0.25">
      <c r="A4637" s="52" t="s">
        <v>1422</v>
      </c>
      <c r="B4637" s="56"/>
      <c r="C4637" s="7" t="s">
        <v>118</v>
      </c>
      <c r="D4637" s="7" t="s">
        <v>6560</v>
      </c>
      <c r="E4637" s="7"/>
      <c r="F4637" s="64"/>
      <c r="G4637" s="6"/>
      <c r="H4637" s="6"/>
      <c r="I4637" s="10" t="s">
        <v>110</v>
      </c>
      <c r="J4637" s="11" t="s">
        <v>4294</v>
      </c>
      <c r="K4637" s="194" t="s">
        <v>510</v>
      </c>
      <c r="L4637" s="176"/>
      <c r="M4637" s="176">
        <v>1000</v>
      </c>
      <c r="N4637" s="80" t="s">
        <v>6856</v>
      </c>
      <c r="O4637" s="162"/>
      <c r="P4637" s="80" t="s">
        <v>4702</v>
      </c>
      <c r="Q4637" s="80"/>
      <c r="R4637" s="80"/>
      <c r="S4637" s="163"/>
      <c r="T4637" s="213"/>
      <c r="U4637" s="162"/>
      <c r="V4637" s="164"/>
      <c r="W4637" s="12" t="str">
        <f t="shared" si="920"/>
        <v>Mqtt1</v>
      </c>
      <c r="X4637" s="196" t="s">
        <v>10702</v>
      </c>
      <c r="Y4637" s="6" t="str">
        <f t="shared" si="921"/>
        <v>marpower/power-tag/supply-greenwall-pt39f01</v>
      </c>
      <c r="Z4637" s="103" t="str" cm="1">
        <f t="array" ref="Z4637">IF(COUNTIF(N4637,"spare"),"","$."&amp;_xlfn.REGEXEXTRACT(J4637,"^PT\d+[FQ]\d+_(.*)", 2))</f>
        <v>$.RMS_Current_Phase_C</v>
      </c>
      <c r="AA4637" s="12">
        <f t="shared" si="919"/>
        <v>24</v>
      </c>
      <c r="AB4637" s="6" t="s">
        <v>195</v>
      </c>
      <c r="AC4637" s="103">
        <v>3004</v>
      </c>
      <c r="AJ4637" s="80"/>
      <c r="AK4637" s="113" t="s">
        <v>1423</v>
      </c>
      <c r="AN4637" s="80"/>
      <c r="AO4637" s="80"/>
      <c r="AP4637" s="80"/>
      <c r="AQ4637" s="80"/>
      <c r="AR4637" s="127"/>
      <c r="AS4637" s="80"/>
      <c r="AT4637" s="7"/>
      <c r="AU4637" s="7"/>
      <c r="AV4637" s="165"/>
      <c r="AW4637" s="166"/>
      <c r="AX4637" s="137"/>
      <c r="AY4637" s="147"/>
      <c r="AZ4637" s="167"/>
      <c r="BA4637" s="167"/>
      <c r="BB4637" s="147" t="str">
        <f t="shared" si="923"/>
        <v/>
      </c>
      <c r="BC4637" s="168"/>
      <c r="BD4637" s="165"/>
      <c r="BE4637" s="165"/>
      <c r="BF4637" s="165"/>
      <c r="BG4637" s="165"/>
      <c r="BH4637" s="165"/>
      <c r="BI4637" s="165"/>
      <c r="BJ4637" s="165"/>
      <c r="BK4637" s="165"/>
      <c r="BL4637" s="165"/>
      <c r="BM4637" s="165"/>
      <c r="BN4637" s="165"/>
      <c r="BO4637" s="165"/>
      <c r="BP4637" s="165"/>
      <c r="BQ4637" s="165"/>
      <c r="BS4637" s="6"/>
      <c r="BT4637" s="11"/>
      <c r="BU4637" s="6"/>
      <c r="BV4637" s="6"/>
    </row>
    <row r="4638" spans="1:74" ht="15.75" x14ac:dyDescent="0.25">
      <c r="A4638" s="52" t="s">
        <v>1422</v>
      </c>
      <c r="B4638" s="56"/>
      <c r="C4638" s="7" t="s">
        <v>118</v>
      </c>
      <c r="D4638" s="7" t="s">
        <v>6560</v>
      </c>
      <c r="E4638" s="7"/>
      <c r="F4638" s="64"/>
      <c r="G4638" s="6"/>
      <c r="H4638" s="6"/>
      <c r="I4638" s="10" t="s">
        <v>110</v>
      </c>
      <c r="J4638" s="11" t="s">
        <v>4295</v>
      </c>
      <c r="K4638" s="194" t="s">
        <v>510</v>
      </c>
      <c r="L4638" s="176"/>
      <c r="M4638" s="176">
        <v>1000</v>
      </c>
      <c r="N4638" s="80" t="s">
        <v>6856</v>
      </c>
      <c r="O4638" s="162"/>
      <c r="P4638" s="80" t="s">
        <v>4703</v>
      </c>
      <c r="Q4638" s="80"/>
      <c r="R4638" s="80"/>
      <c r="S4638" s="163"/>
      <c r="T4638" s="213"/>
      <c r="U4638" s="162"/>
      <c r="V4638" s="164"/>
      <c r="W4638" s="12" t="str">
        <f t="shared" si="920"/>
        <v>Mqtt1</v>
      </c>
      <c r="X4638" s="196" t="s">
        <v>10702</v>
      </c>
      <c r="Y4638" s="6" t="str">
        <f t="shared" si="921"/>
        <v>marpower/power-tag/supply-greenwall-pt39f01</v>
      </c>
      <c r="Z4638" s="103" t="str" cm="1">
        <f t="array" ref="Z4638">IF(COUNTIF(N4638,"spare"),"","$."&amp;_xlfn.REGEXEXTRACT(J4638,"^PT\d+[FQ]\d+_(.*)", 2))</f>
        <v>$.RMS_Current_Phase_Neut</v>
      </c>
      <c r="AA4638" s="12">
        <f t="shared" si="919"/>
        <v>24</v>
      </c>
      <c r="AB4638" s="6" t="s">
        <v>195</v>
      </c>
      <c r="AC4638" s="103">
        <v>3006</v>
      </c>
      <c r="AJ4638" s="80"/>
      <c r="AK4638" s="113" t="s">
        <v>1423</v>
      </c>
      <c r="AN4638" s="80"/>
      <c r="AO4638" s="80"/>
      <c r="AP4638" s="80"/>
      <c r="AQ4638" s="80"/>
      <c r="AR4638" s="127"/>
      <c r="AS4638" s="80"/>
      <c r="AT4638" s="7"/>
      <c r="AU4638" s="7"/>
      <c r="AV4638" s="165"/>
      <c r="AW4638" s="166"/>
      <c r="AX4638" s="137"/>
      <c r="AY4638" s="147"/>
      <c r="AZ4638" s="167"/>
      <c r="BA4638" s="167"/>
      <c r="BB4638" s="147" t="str">
        <f t="shared" si="923"/>
        <v/>
      </c>
      <c r="BC4638" s="168"/>
      <c r="BD4638" s="165"/>
      <c r="BE4638" s="165"/>
      <c r="BF4638" s="165"/>
      <c r="BG4638" s="165"/>
      <c r="BH4638" s="165"/>
      <c r="BI4638" s="165"/>
      <c r="BJ4638" s="165"/>
      <c r="BK4638" s="165"/>
      <c r="BL4638" s="165"/>
      <c r="BM4638" s="165"/>
      <c r="BN4638" s="165"/>
      <c r="BO4638" s="165"/>
      <c r="BP4638" s="165"/>
      <c r="BQ4638" s="165"/>
      <c r="BS4638" s="6"/>
      <c r="BT4638" s="11"/>
      <c r="BU4638" s="6"/>
      <c r="BV4638" s="6"/>
    </row>
    <row r="4639" spans="1:74" ht="15.75" x14ac:dyDescent="0.25">
      <c r="A4639" s="52" t="s">
        <v>1422</v>
      </c>
      <c r="B4639" s="56"/>
      <c r="C4639" s="7" t="s">
        <v>118</v>
      </c>
      <c r="D4639" s="7" t="s">
        <v>6560</v>
      </c>
      <c r="E4639" s="7"/>
      <c r="F4639" s="64"/>
      <c r="G4639" s="6"/>
      <c r="H4639" s="6"/>
      <c r="I4639" s="10" t="s">
        <v>110</v>
      </c>
      <c r="J4639" s="11" t="s">
        <v>8399</v>
      </c>
      <c r="K4639" s="194" t="s">
        <v>510</v>
      </c>
      <c r="L4639" s="176"/>
      <c r="M4639" s="176">
        <v>1000</v>
      </c>
      <c r="N4639" s="80" t="s">
        <v>6856</v>
      </c>
      <c r="O4639" s="162"/>
      <c r="P4639" s="80" t="s">
        <v>4704</v>
      </c>
      <c r="Q4639" s="80"/>
      <c r="R4639" s="80"/>
      <c r="S4639" s="163"/>
      <c r="T4639" s="213"/>
      <c r="U4639" s="162"/>
      <c r="V4639" s="164"/>
      <c r="W4639" s="12" t="str">
        <f t="shared" si="920"/>
        <v>Mqtt1</v>
      </c>
      <c r="X4639" s="196" t="s">
        <v>10702</v>
      </c>
      <c r="Y4639" s="6" t="str">
        <f t="shared" si="921"/>
        <v>marpower/power-tag/supply-greenwall-pt39f01</v>
      </c>
      <c r="Z4639" s="103" t="str" cm="1">
        <f t="array" ref="Z4639">IF(COUNTIF(N4639,"spare"),"","$."&amp;_xlfn.REGEXEXTRACT(J4639,"^PT\d+[FQ]\d+_(.*)", 2))</f>
        <v>$.RMS_Voltage_A_N</v>
      </c>
      <c r="AA4639" s="12">
        <f t="shared" si="919"/>
        <v>24</v>
      </c>
      <c r="AB4639" s="6" t="s">
        <v>195</v>
      </c>
      <c r="AC4639" s="103">
        <v>3028</v>
      </c>
      <c r="AJ4639" s="80"/>
      <c r="AK4639" s="113" t="s">
        <v>1424</v>
      </c>
      <c r="AN4639" s="80"/>
      <c r="AO4639" s="80"/>
      <c r="AP4639" s="80"/>
      <c r="AQ4639" s="80"/>
      <c r="AR4639" s="127"/>
      <c r="AS4639" s="80"/>
      <c r="AT4639" s="7"/>
      <c r="AU4639" s="7"/>
      <c r="AV4639" s="165"/>
      <c r="AW4639" s="166"/>
      <c r="AX4639" s="137"/>
      <c r="AY4639" s="147"/>
      <c r="AZ4639" s="167"/>
      <c r="BA4639" s="167"/>
      <c r="BB4639" s="147" t="str">
        <f t="shared" si="923"/>
        <v/>
      </c>
      <c r="BC4639" s="168"/>
      <c r="BD4639" s="165"/>
      <c r="BE4639" s="165"/>
      <c r="BF4639" s="165"/>
      <c r="BG4639" s="165"/>
      <c r="BH4639" s="165"/>
      <c r="BI4639" s="165"/>
      <c r="BJ4639" s="165"/>
      <c r="BK4639" s="165"/>
      <c r="BL4639" s="165"/>
      <c r="BM4639" s="165"/>
      <c r="BN4639" s="165"/>
      <c r="BO4639" s="165"/>
      <c r="BP4639" s="165"/>
      <c r="BQ4639" s="165"/>
      <c r="BS4639" s="6"/>
      <c r="BT4639" s="11"/>
      <c r="BU4639" s="6"/>
      <c r="BV4639" s="6"/>
    </row>
    <row r="4640" spans="1:74" ht="15.75" x14ac:dyDescent="0.25">
      <c r="A4640" s="52" t="s">
        <v>1422</v>
      </c>
      <c r="B4640" s="56"/>
      <c r="C4640" s="7" t="s">
        <v>118</v>
      </c>
      <c r="D4640" s="7" t="s">
        <v>6560</v>
      </c>
      <c r="E4640" s="7"/>
      <c r="F4640" s="64"/>
      <c r="G4640" s="6"/>
      <c r="H4640" s="6"/>
      <c r="I4640" s="10" t="s">
        <v>110</v>
      </c>
      <c r="J4640" s="11" t="s">
        <v>8576</v>
      </c>
      <c r="K4640" s="194" t="s">
        <v>510</v>
      </c>
      <c r="L4640" s="176"/>
      <c r="M4640" s="176">
        <v>1000</v>
      </c>
      <c r="N4640" s="80" t="s">
        <v>6856</v>
      </c>
      <c r="O4640" s="162"/>
      <c r="P4640" s="80" t="s">
        <v>4705</v>
      </c>
      <c r="Q4640" s="80"/>
      <c r="R4640" s="80"/>
      <c r="S4640" s="163"/>
      <c r="T4640" s="213"/>
      <c r="U4640" s="162"/>
      <c r="V4640" s="164"/>
      <c r="W4640" s="12" t="str">
        <f t="shared" si="920"/>
        <v>Mqtt1</v>
      </c>
      <c r="X4640" s="196" t="s">
        <v>10702</v>
      </c>
      <c r="Y4640" s="6" t="str">
        <f t="shared" si="921"/>
        <v>marpower/power-tag/supply-greenwall-pt39f01</v>
      </c>
      <c r="Z4640" s="103" t="str" cm="1">
        <f t="array" ref="Z4640">IF(COUNTIF(N4640,"spare"),"","$."&amp;_xlfn.REGEXEXTRACT(J4640,"^PT\d+[FQ]\d+_(.*)", 2))</f>
        <v>$.RMS_Voltage_B_N</v>
      </c>
      <c r="AA4640" s="12">
        <f t="shared" si="919"/>
        <v>24</v>
      </c>
      <c r="AB4640" s="6" t="s">
        <v>195</v>
      </c>
      <c r="AC4640" s="103">
        <v>3030</v>
      </c>
      <c r="AJ4640" s="80"/>
      <c r="AK4640" s="113" t="s">
        <v>1424</v>
      </c>
      <c r="AN4640" s="80"/>
      <c r="AO4640" s="80"/>
      <c r="AP4640" s="80"/>
      <c r="AQ4640" s="80"/>
      <c r="AR4640" s="127"/>
      <c r="AS4640" s="80"/>
      <c r="AT4640" s="7"/>
      <c r="AU4640" s="7"/>
      <c r="AV4640" s="165"/>
      <c r="AW4640" s="166"/>
      <c r="AX4640" s="137"/>
      <c r="AY4640" s="147"/>
      <c r="AZ4640" s="167"/>
      <c r="BA4640" s="167"/>
      <c r="BB4640" s="147" t="str">
        <f t="shared" si="923"/>
        <v/>
      </c>
      <c r="BC4640" s="168"/>
      <c r="BD4640" s="165"/>
      <c r="BE4640" s="165"/>
      <c r="BF4640" s="165"/>
      <c r="BG4640" s="165"/>
      <c r="BH4640" s="165"/>
      <c r="BI4640" s="165"/>
      <c r="BJ4640" s="165"/>
      <c r="BK4640" s="165"/>
      <c r="BL4640" s="165"/>
      <c r="BM4640" s="165"/>
      <c r="BN4640" s="165"/>
      <c r="BO4640" s="165"/>
      <c r="BP4640" s="165"/>
      <c r="BQ4640" s="165"/>
      <c r="BS4640" s="6"/>
      <c r="BT4640" s="11"/>
      <c r="BU4640" s="6"/>
      <c r="BV4640" s="6"/>
    </row>
    <row r="4641" spans="1:74" ht="15.75" x14ac:dyDescent="0.25">
      <c r="A4641" s="52" t="s">
        <v>1422</v>
      </c>
      <c r="B4641" s="56"/>
      <c r="C4641" s="7" t="s">
        <v>118</v>
      </c>
      <c r="D4641" s="7" t="s">
        <v>6560</v>
      </c>
      <c r="E4641" s="7"/>
      <c r="F4641" s="64"/>
      <c r="G4641" s="6"/>
      <c r="H4641" s="6"/>
      <c r="I4641" s="10" t="s">
        <v>110</v>
      </c>
      <c r="J4641" s="11" t="s">
        <v>8753</v>
      </c>
      <c r="K4641" s="194" t="s">
        <v>510</v>
      </c>
      <c r="L4641" s="176"/>
      <c r="M4641" s="176">
        <v>1000</v>
      </c>
      <c r="N4641" s="80" t="s">
        <v>6856</v>
      </c>
      <c r="O4641" s="162"/>
      <c r="P4641" s="80" t="s">
        <v>4706</v>
      </c>
      <c r="Q4641" s="80"/>
      <c r="R4641" s="80"/>
      <c r="S4641" s="163"/>
      <c r="T4641" s="213"/>
      <c r="U4641" s="162"/>
      <c r="V4641" s="164"/>
      <c r="W4641" s="12" t="str">
        <f t="shared" si="920"/>
        <v>Mqtt1</v>
      </c>
      <c r="X4641" s="196" t="s">
        <v>10702</v>
      </c>
      <c r="Y4641" s="6" t="str">
        <f t="shared" si="921"/>
        <v>marpower/power-tag/supply-greenwall-pt39f01</v>
      </c>
      <c r="Z4641" s="103" t="str" cm="1">
        <f t="array" ref="Z4641">IF(COUNTIF(N4641,"spare"),"","$."&amp;_xlfn.REGEXEXTRACT(J4641,"^PT\d+[FQ]\d+_(.*)", 2))</f>
        <v>$.RMS_Voltage_C_N</v>
      </c>
      <c r="AA4641" s="12">
        <f t="shared" si="919"/>
        <v>24</v>
      </c>
      <c r="AB4641" s="6" t="s">
        <v>195</v>
      </c>
      <c r="AC4641" s="103">
        <v>3032</v>
      </c>
      <c r="AJ4641" s="80"/>
      <c r="AK4641" s="113" t="s">
        <v>1424</v>
      </c>
      <c r="AN4641" s="80"/>
      <c r="AO4641" s="80"/>
      <c r="AP4641" s="80"/>
      <c r="AQ4641" s="80"/>
      <c r="AR4641" s="127"/>
      <c r="AS4641" s="80"/>
      <c r="AT4641" s="7"/>
      <c r="AU4641" s="7"/>
      <c r="AV4641" s="165"/>
      <c r="AW4641" s="166"/>
      <c r="AX4641" s="137"/>
      <c r="AY4641" s="147"/>
      <c r="AZ4641" s="167"/>
      <c r="BA4641" s="167"/>
      <c r="BB4641" s="147" t="str">
        <f t="shared" si="923"/>
        <v/>
      </c>
      <c r="BC4641" s="168"/>
      <c r="BD4641" s="165"/>
      <c r="BE4641" s="165"/>
      <c r="BF4641" s="165"/>
      <c r="BG4641" s="165"/>
      <c r="BH4641" s="165"/>
      <c r="BI4641" s="165"/>
      <c r="BJ4641" s="165"/>
      <c r="BK4641" s="165"/>
      <c r="BL4641" s="165"/>
      <c r="BM4641" s="165"/>
      <c r="BN4641" s="165"/>
      <c r="BO4641" s="165"/>
      <c r="BP4641" s="165"/>
      <c r="BQ4641" s="165"/>
      <c r="BS4641" s="6"/>
      <c r="BT4641" s="11"/>
      <c r="BU4641" s="6"/>
      <c r="BV4641" s="6"/>
    </row>
    <row r="4642" spans="1:74" ht="15.75" x14ac:dyDescent="0.25">
      <c r="A4642" s="52" t="s">
        <v>1422</v>
      </c>
      <c r="B4642" s="56"/>
      <c r="C4642" s="7" t="s">
        <v>118</v>
      </c>
      <c r="D4642" s="7" t="s">
        <v>6560</v>
      </c>
      <c r="E4642" s="7"/>
      <c r="F4642" s="64"/>
      <c r="G4642" s="6"/>
      <c r="H4642" s="6"/>
      <c r="I4642" s="10" t="s">
        <v>110</v>
      </c>
      <c r="J4642" s="11" t="s">
        <v>4296</v>
      </c>
      <c r="K4642" s="194" t="s">
        <v>510</v>
      </c>
      <c r="L4642" s="176"/>
      <c r="M4642" s="176">
        <v>1000</v>
      </c>
      <c r="N4642" s="80" t="s">
        <v>6856</v>
      </c>
      <c r="O4642" s="162"/>
      <c r="P4642" s="80" t="s">
        <v>4707</v>
      </c>
      <c r="Q4642" s="80"/>
      <c r="R4642" s="80"/>
      <c r="S4642" s="163"/>
      <c r="T4642" s="213"/>
      <c r="U4642" s="162"/>
      <c r="V4642" s="164"/>
      <c r="W4642" s="12" t="str">
        <f t="shared" si="920"/>
        <v>Mqtt1</v>
      </c>
      <c r="X4642" s="196" t="s">
        <v>10702</v>
      </c>
      <c r="Y4642" s="6" t="str">
        <f t="shared" si="921"/>
        <v>marpower/power-tag/supply-greenwall-pt39f01</v>
      </c>
      <c r="Z4642" s="103" t="str" cm="1">
        <f t="array" ref="Z4642">IF(COUNTIF(N4642,"spare"),"","$."&amp;_xlfn.REGEXEXTRACT(J4642,"^PT\d+[FQ]\d+_(.*)", 2))</f>
        <v>$.Active_Power_Phase_A</v>
      </c>
      <c r="AA4642" s="12">
        <f t="shared" si="919"/>
        <v>24</v>
      </c>
      <c r="AB4642" s="6" t="s">
        <v>195</v>
      </c>
      <c r="AC4642" s="103">
        <v>3054</v>
      </c>
      <c r="AJ4642" s="80"/>
      <c r="AK4642" s="113" t="s">
        <v>1425</v>
      </c>
      <c r="AN4642" s="80"/>
      <c r="AO4642" s="80"/>
      <c r="AP4642" s="80"/>
      <c r="AQ4642" s="80"/>
      <c r="AR4642" s="127"/>
      <c r="AS4642" s="80"/>
      <c r="AT4642" s="7"/>
      <c r="AU4642" s="7"/>
      <c r="AV4642" s="165"/>
      <c r="AW4642" s="166"/>
      <c r="AX4642" s="137"/>
      <c r="AY4642" s="147"/>
      <c r="AZ4642" s="167"/>
      <c r="BA4642" s="167"/>
      <c r="BB4642" s="147" t="str">
        <f t="shared" si="923"/>
        <v/>
      </c>
      <c r="BC4642" s="168"/>
      <c r="BD4642" s="165"/>
      <c r="BE4642" s="165"/>
      <c r="BF4642" s="165"/>
      <c r="BG4642" s="165"/>
      <c r="BH4642" s="165"/>
      <c r="BI4642" s="165"/>
      <c r="BJ4642" s="165"/>
      <c r="BK4642" s="165"/>
      <c r="BL4642" s="165"/>
      <c r="BM4642" s="165"/>
      <c r="BN4642" s="165"/>
      <c r="BO4642" s="165"/>
      <c r="BP4642" s="165"/>
      <c r="BQ4642" s="165"/>
      <c r="BS4642" s="6"/>
      <c r="BT4642" s="11"/>
      <c r="BU4642" s="6"/>
      <c r="BV4642" s="6"/>
    </row>
    <row r="4643" spans="1:74" ht="15.75" x14ac:dyDescent="0.25">
      <c r="A4643" s="52" t="s">
        <v>1422</v>
      </c>
      <c r="B4643" s="56"/>
      <c r="C4643" s="7" t="s">
        <v>118</v>
      </c>
      <c r="D4643" s="7" t="s">
        <v>6560</v>
      </c>
      <c r="E4643" s="7"/>
      <c r="F4643" s="64"/>
      <c r="G4643" s="6"/>
      <c r="H4643" s="6"/>
      <c r="I4643" s="10" t="s">
        <v>110</v>
      </c>
      <c r="J4643" s="11" t="s">
        <v>4297</v>
      </c>
      <c r="K4643" s="194" t="s">
        <v>510</v>
      </c>
      <c r="L4643" s="176"/>
      <c r="M4643" s="176">
        <v>1000</v>
      </c>
      <c r="N4643" s="80" t="s">
        <v>6856</v>
      </c>
      <c r="O4643" s="162"/>
      <c r="P4643" s="80" t="s">
        <v>4708</v>
      </c>
      <c r="Q4643" s="80"/>
      <c r="R4643" s="80"/>
      <c r="S4643" s="163"/>
      <c r="T4643" s="213"/>
      <c r="U4643" s="162"/>
      <c r="V4643" s="164"/>
      <c r="W4643" s="12" t="str">
        <f t="shared" si="920"/>
        <v>Mqtt1</v>
      </c>
      <c r="X4643" s="196" t="s">
        <v>10702</v>
      </c>
      <c r="Y4643" s="6" t="str">
        <f t="shared" si="921"/>
        <v>marpower/power-tag/supply-greenwall-pt39f01</v>
      </c>
      <c r="Z4643" s="103" t="str" cm="1">
        <f t="array" ref="Z4643">IF(COUNTIF(N4643,"spare"),"","$."&amp;_xlfn.REGEXEXTRACT(J4643,"^PT\d+[FQ]\d+_(.*)", 2))</f>
        <v>$.Active_Power_Phase_B</v>
      </c>
      <c r="AA4643" s="12">
        <f t="shared" si="919"/>
        <v>24</v>
      </c>
      <c r="AB4643" s="6" t="s">
        <v>195</v>
      </c>
      <c r="AC4643" s="103">
        <v>3056</v>
      </c>
      <c r="AJ4643" s="80"/>
      <c r="AK4643" s="113" t="s">
        <v>1425</v>
      </c>
      <c r="AN4643" s="80"/>
      <c r="AO4643" s="80"/>
      <c r="AP4643" s="80"/>
      <c r="AQ4643" s="80"/>
      <c r="AR4643" s="127"/>
      <c r="AS4643" s="80"/>
      <c r="AT4643" s="7"/>
      <c r="AU4643" s="7"/>
      <c r="AV4643" s="165"/>
      <c r="AW4643" s="166"/>
      <c r="AX4643" s="137"/>
      <c r="AY4643" s="147"/>
      <c r="AZ4643" s="167"/>
      <c r="BA4643" s="167"/>
      <c r="BB4643" s="147" t="str">
        <f t="shared" si="923"/>
        <v/>
      </c>
      <c r="BC4643" s="168"/>
      <c r="BD4643" s="165"/>
      <c r="BE4643" s="165"/>
      <c r="BF4643" s="165"/>
      <c r="BG4643" s="165"/>
      <c r="BH4643" s="165"/>
      <c r="BI4643" s="165"/>
      <c r="BJ4643" s="165"/>
      <c r="BK4643" s="165"/>
      <c r="BL4643" s="165"/>
      <c r="BM4643" s="165"/>
      <c r="BN4643" s="165"/>
      <c r="BO4643" s="165"/>
      <c r="BP4643" s="165"/>
      <c r="BQ4643" s="165"/>
      <c r="BS4643" s="6"/>
      <c r="BT4643" s="11"/>
      <c r="BU4643" s="6"/>
      <c r="BV4643" s="6"/>
    </row>
    <row r="4644" spans="1:74" ht="15.75" x14ac:dyDescent="0.25">
      <c r="A4644" s="52" t="s">
        <v>1422</v>
      </c>
      <c r="B4644" s="56"/>
      <c r="C4644" s="7" t="s">
        <v>118</v>
      </c>
      <c r="D4644" s="7" t="s">
        <v>6560</v>
      </c>
      <c r="E4644" s="7"/>
      <c r="F4644" s="64"/>
      <c r="G4644" s="6"/>
      <c r="H4644" s="6"/>
      <c r="I4644" s="10" t="s">
        <v>110</v>
      </c>
      <c r="J4644" s="11" t="s">
        <v>4298</v>
      </c>
      <c r="K4644" s="194" t="s">
        <v>510</v>
      </c>
      <c r="L4644" s="176"/>
      <c r="M4644" s="176">
        <v>1000</v>
      </c>
      <c r="N4644" s="80" t="s">
        <v>6856</v>
      </c>
      <c r="O4644" s="162"/>
      <c r="P4644" s="80" t="s">
        <v>4709</v>
      </c>
      <c r="Q4644" s="80"/>
      <c r="R4644" s="80"/>
      <c r="S4644" s="163"/>
      <c r="T4644" s="213"/>
      <c r="U4644" s="162"/>
      <c r="V4644" s="164"/>
      <c r="W4644" s="12" t="str">
        <f t="shared" si="920"/>
        <v>Mqtt1</v>
      </c>
      <c r="X4644" s="196" t="s">
        <v>10702</v>
      </c>
      <c r="Y4644" s="6" t="str">
        <f t="shared" si="921"/>
        <v>marpower/power-tag/supply-greenwall-pt39f01</v>
      </c>
      <c r="Z4644" s="103" t="str" cm="1">
        <f t="array" ref="Z4644">IF(COUNTIF(N4644,"spare"),"","$."&amp;_xlfn.REGEXEXTRACT(J4644,"^PT\d+[FQ]\d+_(.*)", 2))</f>
        <v>$.Active_Power_Phase_C</v>
      </c>
      <c r="AA4644" s="12">
        <f t="shared" si="919"/>
        <v>24</v>
      </c>
      <c r="AB4644" s="6" t="s">
        <v>195</v>
      </c>
      <c r="AC4644" s="103">
        <v>3058</v>
      </c>
      <c r="AJ4644" s="80"/>
      <c r="AK4644" s="113" t="s">
        <v>1425</v>
      </c>
      <c r="AN4644" s="80"/>
      <c r="AO4644" s="80"/>
      <c r="AP4644" s="80"/>
      <c r="AQ4644" s="80"/>
      <c r="AR4644" s="127"/>
      <c r="AS4644" s="80"/>
      <c r="AT4644" s="7"/>
      <c r="AU4644" s="7"/>
      <c r="AV4644" s="165"/>
      <c r="AW4644" s="166"/>
      <c r="AX4644" s="137"/>
      <c r="AY4644" s="147"/>
      <c r="AZ4644" s="167"/>
      <c r="BA4644" s="167"/>
      <c r="BB4644" s="147" t="str">
        <f t="shared" si="923"/>
        <v/>
      </c>
      <c r="BC4644" s="168"/>
      <c r="BD4644" s="165"/>
      <c r="BE4644" s="165"/>
      <c r="BF4644" s="165"/>
      <c r="BG4644" s="165"/>
      <c r="BH4644" s="165"/>
      <c r="BI4644" s="165"/>
      <c r="BJ4644" s="165"/>
      <c r="BK4644" s="165"/>
      <c r="BL4644" s="165"/>
      <c r="BM4644" s="165"/>
      <c r="BN4644" s="165"/>
      <c r="BO4644" s="165"/>
      <c r="BP4644" s="165"/>
      <c r="BQ4644" s="165"/>
      <c r="BS4644" s="6"/>
      <c r="BT4644" s="11"/>
      <c r="BU4644" s="6"/>
      <c r="BV4644" s="6"/>
    </row>
    <row r="4645" spans="1:74" ht="15.75" x14ac:dyDescent="0.25">
      <c r="A4645" s="52" t="s">
        <v>1422</v>
      </c>
      <c r="B4645" s="56"/>
      <c r="C4645" s="7" t="s">
        <v>118</v>
      </c>
      <c r="D4645" s="7" t="s">
        <v>6560</v>
      </c>
      <c r="E4645" s="7"/>
      <c r="F4645" s="64"/>
      <c r="G4645" s="6"/>
      <c r="H4645" s="6"/>
      <c r="I4645" s="10" t="s">
        <v>110</v>
      </c>
      <c r="J4645" s="11" t="s">
        <v>4299</v>
      </c>
      <c r="K4645" s="194" t="s">
        <v>510</v>
      </c>
      <c r="L4645" s="176"/>
      <c r="M4645" s="176">
        <v>1000</v>
      </c>
      <c r="N4645" s="80" t="s">
        <v>6856</v>
      </c>
      <c r="O4645" s="162"/>
      <c r="P4645" s="80" t="s">
        <v>4710</v>
      </c>
      <c r="Q4645" s="80"/>
      <c r="R4645" s="80"/>
      <c r="S4645" s="163"/>
      <c r="T4645" s="213"/>
      <c r="U4645" s="162"/>
      <c r="V4645" s="164"/>
      <c r="W4645" s="12" t="str">
        <f t="shared" si="920"/>
        <v>Mqtt1</v>
      </c>
      <c r="X4645" s="196" t="s">
        <v>10702</v>
      </c>
      <c r="Y4645" s="6" t="str">
        <f t="shared" si="921"/>
        <v>marpower/power-tag/supply-greenwall-pt39f01</v>
      </c>
      <c r="Z4645" s="103" t="str" cm="1">
        <f t="array" ref="Z4645">IF(COUNTIF(N4645,"spare"),"","$."&amp;_xlfn.REGEXEXTRACT(J4645,"^PT\d+[FQ]\d+_(.*)", 2))</f>
        <v>$.Total_Active_Power</v>
      </c>
      <c r="AA4645" s="12">
        <f t="shared" si="919"/>
        <v>24</v>
      </c>
      <c r="AB4645" s="6" t="s">
        <v>195</v>
      </c>
      <c r="AC4645" s="103">
        <v>3060</v>
      </c>
      <c r="AJ4645" s="80"/>
      <c r="AK4645" s="113" t="s">
        <v>1425</v>
      </c>
      <c r="AN4645" s="80"/>
      <c r="AO4645" s="80"/>
      <c r="AP4645" s="80"/>
      <c r="AQ4645" s="80"/>
      <c r="AR4645" s="127"/>
      <c r="AS4645" s="80"/>
      <c r="AT4645" s="7"/>
      <c r="AU4645" s="7"/>
      <c r="AV4645" s="165"/>
      <c r="AW4645" s="166"/>
      <c r="AX4645" s="137"/>
      <c r="AY4645" s="147"/>
      <c r="AZ4645" s="167"/>
      <c r="BA4645" s="167"/>
      <c r="BB4645" s="147" t="str">
        <f t="shared" si="923"/>
        <v/>
      </c>
      <c r="BC4645" s="168"/>
      <c r="BD4645" s="165"/>
      <c r="BE4645" s="165"/>
      <c r="BF4645" s="165"/>
      <c r="BG4645" s="165"/>
      <c r="BH4645" s="165"/>
      <c r="BI4645" s="165"/>
      <c r="BJ4645" s="165"/>
      <c r="BK4645" s="165"/>
      <c r="BL4645" s="165"/>
      <c r="BM4645" s="165"/>
      <c r="BN4645" s="165"/>
      <c r="BO4645" s="165"/>
      <c r="BP4645" s="165"/>
      <c r="BQ4645" s="165"/>
      <c r="BS4645" s="6"/>
      <c r="BT4645" s="11"/>
      <c r="BU4645" s="6"/>
      <c r="BV4645" s="6"/>
    </row>
    <row r="4646" spans="1:74" ht="15.75" x14ac:dyDescent="0.25">
      <c r="A4646" s="52" t="s">
        <v>1422</v>
      </c>
      <c r="B4646" s="56"/>
      <c r="C4646" s="7" t="s">
        <v>118</v>
      </c>
      <c r="D4646" s="7" t="s">
        <v>6560</v>
      </c>
      <c r="E4646" s="7"/>
      <c r="F4646" s="64"/>
      <c r="G4646" s="6"/>
      <c r="H4646" s="6"/>
      <c r="I4646" s="10" t="s">
        <v>110</v>
      </c>
      <c r="J4646" s="11" t="s">
        <v>4300</v>
      </c>
      <c r="K4646" s="194" t="s">
        <v>510</v>
      </c>
      <c r="L4646" s="176"/>
      <c r="M4646" s="176">
        <v>1000</v>
      </c>
      <c r="N4646" s="80" t="s">
        <v>6856</v>
      </c>
      <c r="O4646" s="162"/>
      <c r="P4646" s="80" t="s">
        <v>4711</v>
      </c>
      <c r="Q4646" s="80"/>
      <c r="R4646" s="80"/>
      <c r="S4646" s="163"/>
      <c r="T4646" s="213"/>
      <c r="U4646" s="162"/>
      <c r="V4646" s="164"/>
      <c r="W4646" s="12" t="str">
        <f t="shared" si="920"/>
        <v>Mqtt1</v>
      </c>
      <c r="X4646" s="196" t="s">
        <v>10702</v>
      </c>
      <c r="Y4646" s="6" t="str">
        <f t="shared" si="921"/>
        <v>marpower/power-tag/supply-greenwall-pt39f01</v>
      </c>
      <c r="Z4646" s="103" t="str" cm="1">
        <f t="array" ref="Z4646">IF(COUNTIF(N4646,"spare"),"","$."&amp;_xlfn.REGEXEXTRACT(J4646,"^PT\d+[FQ]\d+_(.*)", 2))</f>
        <v>$.Power_Factor_Phase_A</v>
      </c>
      <c r="AA4646" s="12">
        <f t="shared" si="919"/>
        <v>24</v>
      </c>
      <c r="AB4646" s="6" t="s">
        <v>195</v>
      </c>
      <c r="AC4646" s="103">
        <v>3078</v>
      </c>
      <c r="AJ4646" s="80"/>
      <c r="AK4646" s="113" t="s">
        <v>1426</v>
      </c>
      <c r="AN4646" s="80"/>
      <c r="AO4646" s="80"/>
      <c r="AP4646" s="80"/>
      <c r="AQ4646" s="80"/>
      <c r="AR4646" s="127"/>
      <c r="AS4646" s="80"/>
      <c r="AT4646" s="7"/>
      <c r="AU4646" s="7"/>
      <c r="AV4646" s="165"/>
      <c r="AW4646" s="166"/>
      <c r="AX4646" s="137"/>
      <c r="AY4646" s="147"/>
      <c r="AZ4646" s="167"/>
      <c r="BA4646" s="167"/>
      <c r="BB4646" s="147" t="str">
        <f t="shared" si="923"/>
        <v/>
      </c>
      <c r="BC4646" s="168"/>
      <c r="BD4646" s="165"/>
      <c r="BE4646" s="165"/>
      <c r="BF4646" s="165"/>
      <c r="BG4646" s="165"/>
      <c r="BH4646" s="165"/>
      <c r="BI4646" s="165"/>
      <c r="BJ4646" s="165"/>
      <c r="BK4646" s="165"/>
      <c r="BL4646" s="165"/>
      <c r="BM4646" s="165"/>
      <c r="BN4646" s="165"/>
      <c r="BO4646" s="165"/>
      <c r="BP4646" s="165"/>
      <c r="BQ4646" s="165"/>
      <c r="BS4646" s="6"/>
      <c r="BT4646" s="11"/>
      <c r="BU4646" s="6"/>
      <c r="BV4646" s="6"/>
    </row>
    <row r="4647" spans="1:74" ht="15.75" x14ac:dyDescent="0.25">
      <c r="A4647" s="52" t="s">
        <v>1422</v>
      </c>
      <c r="B4647" s="56"/>
      <c r="C4647" s="7" t="s">
        <v>118</v>
      </c>
      <c r="D4647" s="7" t="s">
        <v>6560</v>
      </c>
      <c r="E4647" s="7"/>
      <c r="F4647" s="64"/>
      <c r="G4647" s="6"/>
      <c r="H4647" s="6"/>
      <c r="I4647" s="10" t="s">
        <v>110</v>
      </c>
      <c r="J4647" s="11" t="s">
        <v>4301</v>
      </c>
      <c r="K4647" s="194" t="s">
        <v>510</v>
      </c>
      <c r="L4647" s="176"/>
      <c r="M4647" s="176">
        <v>1000</v>
      </c>
      <c r="N4647" s="80" t="s">
        <v>6856</v>
      </c>
      <c r="O4647" s="162"/>
      <c r="P4647" s="80" t="s">
        <v>4712</v>
      </c>
      <c r="Q4647" s="80"/>
      <c r="R4647" s="80"/>
      <c r="S4647" s="163"/>
      <c r="T4647" s="213"/>
      <c r="U4647" s="162"/>
      <c r="V4647" s="164"/>
      <c r="W4647" s="12" t="str">
        <f t="shared" si="920"/>
        <v>Mqtt1</v>
      </c>
      <c r="X4647" s="196" t="s">
        <v>10702</v>
      </c>
      <c r="Y4647" s="6" t="str">
        <f t="shared" si="921"/>
        <v>marpower/power-tag/supply-greenwall-pt39f01</v>
      </c>
      <c r="Z4647" s="103" t="str" cm="1">
        <f t="array" ref="Z4647">IF(COUNTIF(N4647,"spare"),"","$."&amp;_xlfn.REGEXEXTRACT(J4647,"^PT\d+[FQ]\d+_(.*)", 2))</f>
        <v>$.Power_Factor_Phase_B</v>
      </c>
      <c r="AA4647" s="12">
        <f t="shared" si="919"/>
        <v>24</v>
      </c>
      <c r="AB4647" s="6" t="s">
        <v>195</v>
      </c>
      <c r="AC4647" s="103">
        <v>3080</v>
      </c>
      <c r="AJ4647" s="80"/>
      <c r="AK4647" s="113" t="s">
        <v>1426</v>
      </c>
      <c r="AN4647" s="80"/>
      <c r="AO4647" s="80"/>
      <c r="AP4647" s="80"/>
      <c r="AQ4647" s="80"/>
      <c r="AR4647" s="127"/>
      <c r="AS4647" s="80"/>
      <c r="AT4647" s="7"/>
      <c r="AU4647" s="7"/>
      <c r="AV4647" s="165"/>
      <c r="AW4647" s="166"/>
      <c r="AX4647" s="137"/>
      <c r="AY4647" s="147"/>
      <c r="AZ4647" s="167"/>
      <c r="BA4647" s="167"/>
      <c r="BB4647" s="147" t="str">
        <f t="shared" si="923"/>
        <v/>
      </c>
      <c r="BC4647" s="168"/>
      <c r="BD4647" s="165"/>
      <c r="BE4647" s="165"/>
      <c r="BF4647" s="165"/>
      <c r="BG4647" s="165"/>
      <c r="BH4647" s="165"/>
      <c r="BI4647" s="165"/>
      <c r="BJ4647" s="165"/>
      <c r="BK4647" s="165"/>
      <c r="BL4647" s="165"/>
      <c r="BM4647" s="165"/>
      <c r="BN4647" s="165"/>
      <c r="BO4647" s="165"/>
      <c r="BP4647" s="165"/>
      <c r="BQ4647" s="165"/>
      <c r="BS4647" s="6"/>
      <c r="BT4647" s="11"/>
      <c r="BU4647" s="6"/>
      <c r="BV4647" s="6"/>
    </row>
    <row r="4648" spans="1:74" ht="15.75" x14ac:dyDescent="0.25">
      <c r="A4648" s="52" t="s">
        <v>1422</v>
      </c>
      <c r="B4648" s="56"/>
      <c r="C4648" s="7" t="s">
        <v>118</v>
      </c>
      <c r="D4648" s="7" t="s">
        <v>6560</v>
      </c>
      <c r="E4648" s="7"/>
      <c r="F4648" s="64"/>
      <c r="G4648" s="6"/>
      <c r="H4648" s="6"/>
      <c r="I4648" s="10" t="s">
        <v>110</v>
      </c>
      <c r="J4648" s="11" t="s">
        <v>4302</v>
      </c>
      <c r="K4648" s="194" t="s">
        <v>510</v>
      </c>
      <c r="L4648" s="176"/>
      <c r="M4648" s="176">
        <v>1000</v>
      </c>
      <c r="N4648" s="80" t="s">
        <v>6856</v>
      </c>
      <c r="O4648" s="162"/>
      <c r="P4648" s="80" t="s">
        <v>4713</v>
      </c>
      <c r="Q4648" s="80"/>
      <c r="R4648" s="80"/>
      <c r="S4648" s="163"/>
      <c r="T4648" s="213"/>
      <c r="U4648" s="162"/>
      <c r="V4648" s="164"/>
      <c r="W4648" s="12" t="str">
        <f t="shared" si="920"/>
        <v>Mqtt1</v>
      </c>
      <c r="X4648" s="196" t="s">
        <v>10702</v>
      </c>
      <c r="Y4648" s="6" t="str">
        <f t="shared" si="921"/>
        <v>marpower/power-tag/supply-greenwall-pt39f01</v>
      </c>
      <c r="Z4648" s="103" t="str" cm="1">
        <f t="array" ref="Z4648">IF(COUNTIF(N4648,"spare"),"","$."&amp;_xlfn.REGEXEXTRACT(J4648,"^PT\d+[FQ]\d+_(.*)", 2))</f>
        <v>$.Power_Factor_Phase_C</v>
      </c>
      <c r="AA4648" s="12">
        <f t="shared" si="919"/>
        <v>24</v>
      </c>
      <c r="AB4648" s="6" t="s">
        <v>195</v>
      </c>
      <c r="AC4648" s="103">
        <v>3082</v>
      </c>
      <c r="AJ4648" s="80"/>
      <c r="AK4648" s="113" t="s">
        <v>1426</v>
      </c>
      <c r="AN4648" s="80"/>
      <c r="AO4648" s="80"/>
      <c r="AP4648" s="80"/>
      <c r="AQ4648" s="80"/>
      <c r="AR4648" s="127"/>
      <c r="AS4648" s="80"/>
      <c r="AT4648" s="7"/>
      <c r="AU4648" s="7"/>
      <c r="AV4648" s="165"/>
      <c r="AW4648" s="166"/>
      <c r="AX4648" s="137"/>
      <c r="AY4648" s="147"/>
      <c r="AZ4648" s="167"/>
      <c r="BA4648" s="167"/>
      <c r="BB4648" s="147" t="str">
        <f t="shared" si="923"/>
        <v/>
      </c>
      <c r="BC4648" s="168"/>
      <c r="BD4648" s="165"/>
      <c r="BE4648" s="165"/>
      <c r="BF4648" s="165"/>
      <c r="BG4648" s="165"/>
      <c r="BH4648" s="165"/>
      <c r="BI4648" s="165"/>
      <c r="BJ4648" s="165"/>
      <c r="BK4648" s="165"/>
      <c r="BL4648" s="165"/>
      <c r="BM4648" s="165"/>
      <c r="BN4648" s="165"/>
      <c r="BO4648" s="165"/>
      <c r="BP4648" s="165"/>
      <c r="BQ4648" s="165"/>
      <c r="BS4648" s="6"/>
      <c r="BT4648" s="11"/>
      <c r="BU4648" s="6"/>
      <c r="BV4648" s="6"/>
    </row>
    <row r="4649" spans="1:74" ht="15.75" x14ac:dyDescent="0.25">
      <c r="A4649" s="52" t="s">
        <v>1422</v>
      </c>
      <c r="B4649" s="56"/>
      <c r="C4649" s="7" t="s">
        <v>118</v>
      </c>
      <c r="D4649" s="7" t="s">
        <v>6560</v>
      </c>
      <c r="E4649" s="7"/>
      <c r="F4649" s="64"/>
      <c r="G4649" s="6"/>
      <c r="H4649" s="6"/>
      <c r="I4649" s="10" t="s">
        <v>110</v>
      </c>
      <c r="J4649" s="11" t="s">
        <v>4303</v>
      </c>
      <c r="K4649" s="194" t="s">
        <v>510</v>
      </c>
      <c r="L4649" s="176"/>
      <c r="M4649" s="176">
        <v>1000</v>
      </c>
      <c r="N4649" s="80" t="s">
        <v>6856</v>
      </c>
      <c r="O4649" s="162"/>
      <c r="P4649" s="80" t="s">
        <v>4714</v>
      </c>
      <c r="Q4649" s="80"/>
      <c r="R4649" s="80"/>
      <c r="S4649" s="163"/>
      <c r="T4649" s="213"/>
      <c r="U4649" s="162"/>
      <c r="V4649" s="164"/>
      <c r="W4649" s="12" t="str">
        <f t="shared" si="920"/>
        <v>Mqtt1</v>
      </c>
      <c r="X4649" s="196" t="s">
        <v>10702</v>
      </c>
      <c r="Y4649" s="6" t="str">
        <f t="shared" si="921"/>
        <v>marpower/power-tag/supply-greenwall-pt39f01</v>
      </c>
      <c r="Z4649" s="103" t="str" cm="1">
        <f t="array" ref="Z4649">IF(COUNTIF(N4649,"spare"),"","$."&amp;_xlfn.REGEXEXTRACT(J4649,"^PT\d+[FQ]\d+_(.*)", 2))</f>
        <v>$.Total_Power_Factor</v>
      </c>
      <c r="AA4649" s="12">
        <f t="shared" si="919"/>
        <v>24</v>
      </c>
      <c r="AB4649" s="6" t="s">
        <v>195</v>
      </c>
      <c r="AC4649" s="103">
        <v>3084</v>
      </c>
      <c r="AJ4649" s="80"/>
      <c r="AK4649" s="113" t="s">
        <v>1426</v>
      </c>
      <c r="AN4649" s="80"/>
      <c r="AO4649" s="80"/>
      <c r="AP4649" s="80"/>
      <c r="AQ4649" s="80"/>
      <c r="AR4649" s="127"/>
      <c r="AS4649" s="80"/>
      <c r="AT4649" s="7"/>
      <c r="AU4649" s="7"/>
      <c r="AV4649" s="165"/>
      <c r="AW4649" s="166"/>
      <c r="AX4649" s="137"/>
      <c r="AY4649" s="147"/>
      <c r="AZ4649" s="167"/>
      <c r="BA4649" s="167"/>
      <c r="BB4649" s="147" t="str">
        <f t="shared" si="923"/>
        <v/>
      </c>
      <c r="BC4649" s="168"/>
      <c r="BD4649" s="165"/>
      <c r="BE4649" s="165"/>
      <c r="BF4649" s="165"/>
      <c r="BG4649" s="165"/>
      <c r="BH4649" s="165"/>
      <c r="BI4649" s="165"/>
      <c r="BJ4649" s="165"/>
      <c r="BK4649" s="165"/>
      <c r="BL4649" s="165"/>
      <c r="BM4649" s="165"/>
      <c r="BN4649" s="165"/>
      <c r="BO4649" s="165"/>
      <c r="BP4649" s="165"/>
      <c r="BQ4649" s="165"/>
      <c r="BS4649" s="6"/>
      <c r="BT4649" s="11"/>
      <c r="BU4649" s="6"/>
      <c r="BV4649" s="6"/>
    </row>
    <row r="4650" spans="1:74" ht="15.75" x14ac:dyDescent="0.25">
      <c r="A4650" s="52" t="s">
        <v>1422</v>
      </c>
      <c r="B4650" s="56"/>
      <c r="C4650" s="7" t="s">
        <v>118</v>
      </c>
      <c r="D4650" s="7" t="s">
        <v>6560</v>
      </c>
      <c r="E4650" s="7"/>
      <c r="F4650" s="64"/>
      <c r="G4650" s="6"/>
      <c r="H4650" s="6"/>
      <c r="I4650" s="10" t="s">
        <v>110</v>
      </c>
      <c r="J4650" s="11" t="s">
        <v>4304</v>
      </c>
      <c r="K4650" s="194" t="s">
        <v>510</v>
      </c>
      <c r="L4650" s="176"/>
      <c r="M4650" s="176">
        <v>1000</v>
      </c>
      <c r="N4650" s="80" t="s">
        <v>6856</v>
      </c>
      <c r="O4650" s="162"/>
      <c r="P4650" s="80" t="s">
        <v>10101</v>
      </c>
      <c r="Q4650" s="80"/>
      <c r="R4650" s="80"/>
      <c r="S4650" s="163"/>
      <c r="T4650" s="213"/>
      <c r="U4650" s="162"/>
      <c r="V4650" s="164"/>
      <c r="W4650" s="12" t="str">
        <f t="shared" si="920"/>
        <v>Mqtt1</v>
      </c>
      <c r="X4650" s="196" t="s">
        <v>10703</v>
      </c>
      <c r="Y4650" s="6" t="str">
        <f t="shared" si="921"/>
        <v>marpower/power-tag/spare-pt40f01</v>
      </c>
      <c r="Z4650" s="103" t="str" cm="1">
        <f t="array" ref="Z4650">IF(COUNTIF(N4650,"spare"),"","$."&amp;_xlfn.REGEXEXTRACT(J4650,"^PT\d+[FQ]\d+_(.*)", 2))</f>
        <v>$.RMS_Current_Phase_A</v>
      </c>
      <c r="AA4650" s="12">
        <f>AA4635+1</f>
        <v>25</v>
      </c>
      <c r="AB4650" s="6" t="s">
        <v>195</v>
      </c>
      <c r="AC4650" s="103">
        <v>3000</v>
      </c>
      <c r="AJ4650" s="80"/>
      <c r="AK4650" s="113" t="s">
        <v>1423</v>
      </c>
      <c r="AN4650" s="80"/>
      <c r="AO4650" s="80"/>
      <c r="AP4650" s="80"/>
      <c r="AQ4650" s="80"/>
      <c r="AR4650" s="127"/>
      <c r="AS4650" s="80"/>
      <c r="AT4650" s="7"/>
      <c r="AU4650" s="7"/>
      <c r="AV4650" s="165"/>
      <c r="AW4650" s="166"/>
      <c r="AX4650" s="137"/>
      <c r="AY4650" s="147"/>
      <c r="AZ4650" s="167"/>
      <c r="BA4650" s="167"/>
      <c r="BB4650" s="147" t="str">
        <f t="shared" ref="BB4650:BB4664" si="924">IF(ISNUMBER(AM4650),"1","")</f>
        <v/>
      </c>
      <c r="BC4650" s="168"/>
      <c r="BD4650" s="165"/>
      <c r="BE4650" s="165"/>
      <c r="BF4650" s="165"/>
      <c r="BG4650" s="165"/>
      <c r="BH4650" s="165"/>
      <c r="BI4650" s="165"/>
      <c r="BJ4650" s="165"/>
      <c r="BK4650" s="165"/>
      <c r="BL4650" s="165"/>
      <c r="BM4650" s="165"/>
      <c r="BN4650" s="165"/>
      <c r="BO4650" s="165"/>
      <c r="BP4650" s="165"/>
      <c r="BQ4650" s="165"/>
      <c r="BS4650" s="6"/>
      <c r="BT4650" s="11"/>
      <c r="BU4650" s="6"/>
      <c r="BV4650" s="6"/>
    </row>
    <row r="4651" spans="1:74" ht="15.75" x14ac:dyDescent="0.25">
      <c r="A4651" s="52" t="s">
        <v>1422</v>
      </c>
      <c r="B4651" s="56"/>
      <c r="C4651" s="7" t="s">
        <v>118</v>
      </c>
      <c r="D4651" s="7" t="s">
        <v>6560</v>
      </c>
      <c r="E4651" s="7"/>
      <c r="F4651" s="64"/>
      <c r="G4651" s="6"/>
      <c r="H4651" s="6"/>
      <c r="I4651" s="10" t="s">
        <v>110</v>
      </c>
      <c r="J4651" s="11" t="s">
        <v>4305</v>
      </c>
      <c r="K4651" s="194" t="s">
        <v>510</v>
      </c>
      <c r="L4651" s="176"/>
      <c r="M4651" s="176">
        <v>1000</v>
      </c>
      <c r="N4651" s="80" t="s">
        <v>6856</v>
      </c>
      <c r="O4651" s="162"/>
      <c r="P4651" s="80" t="s">
        <v>10102</v>
      </c>
      <c r="Q4651" s="80"/>
      <c r="R4651" s="80"/>
      <c r="S4651" s="163"/>
      <c r="T4651" s="213"/>
      <c r="U4651" s="162"/>
      <c r="V4651" s="164"/>
      <c r="W4651" s="12" t="str">
        <f t="shared" si="920"/>
        <v>Mqtt1</v>
      </c>
      <c r="X4651" s="196" t="s">
        <v>10703</v>
      </c>
      <c r="Y4651" s="6" t="str">
        <f t="shared" si="921"/>
        <v>marpower/power-tag/spare-pt40f01</v>
      </c>
      <c r="Z4651" s="103" t="str" cm="1">
        <f t="array" ref="Z4651">IF(COUNTIF(N4651,"spare"),"","$."&amp;_xlfn.REGEXEXTRACT(J4651,"^PT\d+[FQ]\d+_(.*)", 2))</f>
        <v>$.RMS_Current_Phase_B</v>
      </c>
      <c r="AA4651" s="12">
        <f t="shared" si="919"/>
        <v>25</v>
      </c>
      <c r="AB4651" s="6" t="s">
        <v>195</v>
      </c>
      <c r="AC4651" s="103">
        <v>3002</v>
      </c>
      <c r="AJ4651" s="80"/>
      <c r="AK4651" s="113" t="s">
        <v>1423</v>
      </c>
      <c r="AN4651" s="80"/>
      <c r="AO4651" s="80"/>
      <c r="AP4651" s="80"/>
      <c r="AQ4651" s="80"/>
      <c r="AR4651" s="127"/>
      <c r="AS4651" s="80"/>
      <c r="AT4651" s="7"/>
      <c r="AU4651" s="7"/>
      <c r="AV4651" s="165"/>
      <c r="AW4651" s="166"/>
      <c r="AX4651" s="137"/>
      <c r="AY4651" s="147"/>
      <c r="AZ4651" s="167"/>
      <c r="BA4651" s="167"/>
      <c r="BB4651" s="147" t="str">
        <f t="shared" si="924"/>
        <v/>
      </c>
      <c r="BC4651" s="168"/>
      <c r="BD4651" s="165"/>
      <c r="BE4651" s="165"/>
      <c r="BF4651" s="165"/>
      <c r="BG4651" s="165"/>
      <c r="BH4651" s="165"/>
      <c r="BI4651" s="165"/>
      <c r="BJ4651" s="165"/>
      <c r="BK4651" s="165"/>
      <c r="BL4651" s="165"/>
      <c r="BM4651" s="165"/>
      <c r="BN4651" s="165"/>
      <c r="BO4651" s="165"/>
      <c r="BP4651" s="165"/>
      <c r="BQ4651" s="165"/>
      <c r="BS4651" s="6"/>
      <c r="BT4651" s="11"/>
      <c r="BU4651" s="6"/>
      <c r="BV4651" s="6"/>
    </row>
    <row r="4652" spans="1:74" ht="15.75" x14ac:dyDescent="0.25">
      <c r="A4652" s="52" t="s">
        <v>1422</v>
      </c>
      <c r="B4652" s="56"/>
      <c r="C4652" s="7" t="s">
        <v>118</v>
      </c>
      <c r="D4652" s="7" t="s">
        <v>6560</v>
      </c>
      <c r="E4652" s="7"/>
      <c r="F4652" s="64"/>
      <c r="G4652" s="6"/>
      <c r="H4652" s="6"/>
      <c r="I4652" s="10" t="s">
        <v>110</v>
      </c>
      <c r="J4652" s="11" t="s">
        <v>4306</v>
      </c>
      <c r="K4652" s="194" t="s">
        <v>510</v>
      </c>
      <c r="L4652" s="176"/>
      <c r="M4652" s="176">
        <v>1000</v>
      </c>
      <c r="N4652" s="80" t="s">
        <v>6856</v>
      </c>
      <c r="O4652" s="162"/>
      <c r="P4652" s="80" t="s">
        <v>10103</v>
      </c>
      <c r="Q4652" s="80"/>
      <c r="R4652" s="80"/>
      <c r="S4652" s="163"/>
      <c r="T4652" s="213"/>
      <c r="U4652" s="162"/>
      <c r="V4652" s="164"/>
      <c r="W4652" s="12" t="str">
        <f t="shared" si="920"/>
        <v>Mqtt1</v>
      </c>
      <c r="X4652" s="196" t="s">
        <v>10703</v>
      </c>
      <c r="Y4652" s="6" t="str">
        <f t="shared" si="921"/>
        <v>marpower/power-tag/spare-pt40f01</v>
      </c>
      <c r="Z4652" s="103" t="str" cm="1">
        <f t="array" ref="Z4652">IF(COUNTIF(N4652,"spare"),"","$."&amp;_xlfn.REGEXEXTRACT(J4652,"^PT\d+[FQ]\d+_(.*)", 2))</f>
        <v>$.RMS_Current_Phase_C</v>
      </c>
      <c r="AA4652" s="12">
        <f t="shared" si="919"/>
        <v>25</v>
      </c>
      <c r="AB4652" s="6" t="s">
        <v>195</v>
      </c>
      <c r="AC4652" s="103">
        <v>3004</v>
      </c>
      <c r="AJ4652" s="80"/>
      <c r="AK4652" s="113" t="s">
        <v>1423</v>
      </c>
      <c r="AN4652" s="80"/>
      <c r="AO4652" s="80"/>
      <c r="AP4652" s="80"/>
      <c r="AQ4652" s="80"/>
      <c r="AR4652" s="127"/>
      <c r="AS4652" s="80"/>
      <c r="AT4652" s="7"/>
      <c r="AU4652" s="7"/>
      <c r="AV4652" s="165"/>
      <c r="AW4652" s="166"/>
      <c r="AX4652" s="137"/>
      <c r="AY4652" s="147"/>
      <c r="AZ4652" s="167"/>
      <c r="BA4652" s="167"/>
      <c r="BB4652" s="147" t="str">
        <f t="shared" si="924"/>
        <v/>
      </c>
      <c r="BC4652" s="168"/>
      <c r="BD4652" s="165"/>
      <c r="BE4652" s="165"/>
      <c r="BF4652" s="165"/>
      <c r="BG4652" s="165"/>
      <c r="BH4652" s="165"/>
      <c r="BI4652" s="165"/>
      <c r="BJ4652" s="165"/>
      <c r="BK4652" s="165"/>
      <c r="BL4652" s="165"/>
      <c r="BM4652" s="165"/>
      <c r="BN4652" s="165"/>
      <c r="BO4652" s="165"/>
      <c r="BP4652" s="165"/>
      <c r="BQ4652" s="165"/>
      <c r="BS4652" s="6"/>
      <c r="BT4652" s="11"/>
      <c r="BU4652" s="6"/>
      <c r="BV4652" s="6"/>
    </row>
    <row r="4653" spans="1:74" ht="15.75" x14ac:dyDescent="0.25">
      <c r="A4653" s="52" t="s">
        <v>1422</v>
      </c>
      <c r="B4653" s="56"/>
      <c r="C4653" s="7" t="s">
        <v>118</v>
      </c>
      <c r="D4653" s="7" t="s">
        <v>6560</v>
      </c>
      <c r="E4653" s="7"/>
      <c r="F4653" s="64"/>
      <c r="G4653" s="6"/>
      <c r="H4653" s="6"/>
      <c r="I4653" s="10" t="s">
        <v>110</v>
      </c>
      <c r="J4653" s="11" t="s">
        <v>4307</v>
      </c>
      <c r="K4653" s="194" t="s">
        <v>510</v>
      </c>
      <c r="L4653" s="176"/>
      <c r="M4653" s="176">
        <v>1000</v>
      </c>
      <c r="N4653" s="80" t="s">
        <v>6856</v>
      </c>
      <c r="O4653" s="162"/>
      <c r="P4653" s="80" t="s">
        <v>10104</v>
      </c>
      <c r="Q4653" s="80"/>
      <c r="R4653" s="80"/>
      <c r="S4653" s="163"/>
      <c r="T4653" s="213"/>
      <c r="U4653" s="162"/>
      <c r="V4653" s="164"/>
      <c r="W4653" s="12" t="str">
        <f t="shared" si="920"/>
        <v>Mqtt1</v>
      </c>
      <c r="X4653" s="196" t="s">
        <v>10703</v>
      </c>
      <c r="Y4653" s="6" t="str">
        <f t="shared" si="921"/>
        <v>marpower/power-tag/spare-pt40f01</v>
      </c>
      <c r="Z4653" s="103" t="str" cm="1">
        <f t="array" ref="Z4653">IF(COUNTIF(N4653,"spare"),"","$."&amp;_xlfn.REGEXEXTRACT(J4653,"^PT\d+[FQ]\d+_(.*)", 2))</f>
        <v>$.RMS_Current_Phase_Neut</v>
      </c>
      <c r="AA4653" s="12">
        <f t="shared" si="919"/>
        <v>25</v>
      </c>
      <c r="AB4653" s="6" t="s">
        <v>195</v>
      </c>
      <c r="AC4653" s="103">
        <v>3006</v>
      </c>
      <c r="AJ4653" s="80"/>
      <c r="AK4653" s="113" t="s">
        <v>1423</v>
      </c>
      <c r="AN4653" s="80"/>
      <c r="AO4653" s="80"/>
      <c r="AP4653" s="80"/>
      <c r="AQ4653" s="80"/>
      <c r="AR4653" s="127"/>
      <c r="AS4653" s="80"/>
      <c r="AT4653" s="7"/>
      <c r="AU4653" s="7"/>
      <c r="AV4653" s="165"/>
      <c r="AW4653" s="166"/>
      <c r="AX4653" s="137"/>
      <c r="AY4653" s="147"/>
      <c r="AZ4653" s="167"/>
      <c r="BA4653" s="167"/>
      <c r="BB4653" s="147" t="str">
        <f t="shared" si="924"/>
        <v/>
      </c>
      <c r="BC4653" s="168"/>
      <c r="BD4653" s="165"/>
      <c r="BE4653" s="165"/>
      <c r="BF4653" s="165"/>
      <c r="BG4653" s="165"/>
      <c r="BH4653" s="165"/>
      <c r="BI4653" s="165"/>
      <c r="BJ4653" s="165"/>
      <c r="BK4653" s="165"/>
      <c r="BL4653" s="165"/>
      <c r="BM4653" s="165"/>
      <c r="BN4653" s="165"/>
      <c r="BO4653" s="165"/>
      <c r="BP4653" s="165"/>
      <c r="BQ4653" s="165"/>
      <c r="BS4653" s="6"/>
      <c r="BT4653" s="11"/>
      <c r="BU4653" s="6"/>
      <c r="BV4653" s="6"/>
    </row>
    <row r="4654" spans="1:74" ht="15.75" x14ac:dyDescent="0.25">
      <c r="A4654" s="52" t="s">
        <v>1422</v>
      </c>
      <c r="B4654" s="56"/>
      <c r="C4654" s="7" t="s">
        <v>118</v>
      </c>
      <c r="D4654" s="7" t="s">
        <v>6560</v>
      </c>
      <c r="E4654" s="7"/>
      <c r="F4654" s="64"/>
      <c r="G4654" s="6"/>
      <c r="H4654" s="6"/>
      <c r="I4654" s="10" t="s">
        <v>110</v>
      </c>
      <c r="J4654" s="11" t="s">
        <v>8400</v>
      </c>
      <c r="K4654" s="194" t="s">
        <v>510</v>
      </c>
      <c r="L4654" s="176"/>
      <c r="M4654" s="176">
        <v>1000</v>
      </c>
      <c r="N4654" s="80" t="s">
        <v>6856</v>
      </c>
      <c r="O4654" s="162"/>
      <c r="P4654" s="80" t="s">
        <v>10105</v>
      </c>
      <c r="Q4654" s="80"/>
      <c r="R4654" s="80"/>
      <c r="S4654" s="163"/>
      <c r="T4654" s="213"/>
      <c r="U4654" s="162"/>
      <c r="V4654" s="164"/>
      <c r="W4654" s="12" t="str">
        <f t="shared" si="920"/>
        <v>Mqtt1</v>
      </c>
      <c r="X4654" s="196" t="s">
        <v>10703</v>
      </c>
      <c r="Y4654" s="6" t="str">
        <f t="shared" si="921"/>
        <v>marpower/power-tag/spare-pt40f01</v>
      </c>
      <c r="Z4654" s="103" t="str" cm="1">
        <f t="array" ref="Z4654">IF(COUNTIF(N4654,"spare"),"","$."&amp;_xlfn.REGEXEXTRACT(J4654,"^PT\d+[FQ]\d+_(.*)", 2))</f>
        <v>$.RMS_Voltage_A_N</v>
      </c>
      <c r="AA4654" s="12">
        <f t="shared" si="919"/>
        <v>25</v>
      </c>
      <c r="AB4654" s="6" t="s">
        <v>195</v>
      </c>
      <c r="AC4654" s="103">
        <v>3028</v>
      </c>
      <c r="AJ4654" s="80"/>
      <c r="AK4654" s="113" t="s">
        <v>1424</v>
      </c>
      <c r="AN4654" s="80"/>
      <c r="AO4654" s="80"/>
      <c r="AP4654" s="80"/>
      <c r="AQ4654" s="80"/>
      <c r="AR4654" s="127"/>
      <c r="AS4654" s="80"/>
      <c r="AT4654" s="7"/>
      <c r="AU4654" s="7"/>
      <c r="AV4654" s="165"/>
      <c r="AW4654" s="166"/>
      <c r="AX4654" s="137"/>
      <c r="AY4654" s="147"/>
      <c r="AZ4654" s="167"/>
      <c r="BA4654" s="167"/>
      <c r="BB4654" s="147" t="str">
        <f t="shared" si="924"/>
        <v/>
      </c>
      <c r="BC4654" s="168"/>
      <c r="BD4654" s="165"/>
      <c r="BE4654" s="165"/>
      <c r="BF4654" s="165"/>
      <c r="BG4654" s="165"/>
      <c r="BH4654" s="165"/>
      <c r="BI4654" s="165"/>
      <c r="BJ4654" s="165"/>
      <c r="BK4654" s="165"/>
      <c r="BL4654" s="165"/>
      <c r="BM4654" s="165"/>
      <c r="BN4654" s="165"/>
      <c r="BO4654" s="165"/>
      <c r="BP4654" s="165"/>
      <c r="BQ4654" s="165"/>
      <c r="BS4654" s="6"/>
      <c r="BT4654" s="11"/>
      <c r="BU4654" s="6"/>
      <c r="BV4654" s="6"/>
    </row>
    <row r="4655" spans="1:74" ht="15.75" x14ac:dyDescent="0.25">
      <c r="A4655" s="52" t="s">
        <v>1422</v>
      </c>
      <c r="B4655" s="56"/>
      <c r="C4655" s="7" t="s">
        <v>118</v>
      </c>
      <c r="D4655" s="7" t="s">
        <v>6560</v>
      </c>
      <c r="E4655" s="7"/>
      <c r="F4655" s="64"/>
      <c r="G4655" s="6"/>
      <c r="H4655" s="6"/>
      <c r="I4655" s="10" t="s">
        <v>110</v>
      </c>
      <c r="J4655" s="11" t="s">
        <v>8577</v>
      </c>
      <c r="K4655" s="194" t="s">
        <v>510</v>
      </c>
      <c r="L4655" s="176"/>
      <c r="M4655" s="176">
        <v>1000</v>
      </c>
      <c r="N4655" s="80" t="s">
        <v>6856</v>
      </c>
      <c r="O4655" s="162"/>
      <c r="P4655" s="80" t="s">
        <v>10106</v>
      </c>
      <c r="Q4655" s="80"/>
      <c r="R4655" s="80"/>
      <c r="S4655" s="163"/>
      <c r="T4655" s="213"/>
      <c r="U4655" s="162"/>
      <c r="V4655" s="164"/>
      <c r="W4655" s="12" t="str">
        <f t="shared" si="920"/>
        <v>Mqtt1</v>
      </c>
      <c r="X4655" s="196" t="s">
        <v>10703</v>
      </c>
      <c r="Y4655" s="6" t="str">
        <f t="shared" si="921"/>
        <v>marpower/power-tag/spare-pt40f01</v>
      </c>
      <c r="Z4655" s="103" t="str" cm="1">
        <f t="array" ref="Z4655">IF(COUNTIF(N4655,"spare"),"","$."&amp;_xlfn.REGEXEXTRACT(J4655,"^PT\d+[FQ]\d+_(.*)", 2))</f>
        <v>$.RMS_Voltage_B_N</v>
      </c>
      <c r="AA4655" s="12">
        <f t="shared" si="919"/>
        <v>25</v>
      </c>
      <c r="AB4655" s="6" t="s">
        <v>195</v>
      </c>
      <c r="AC4655" s="103">
        <v>3030</v>
      </c>
      <c r="AJ4655" s="80"/>
      <c r="AK4655" s="113" t="s">
        <v>1424</v>
      </c>
      <c r="AN4655" s="80"/>
      <c r="AO4655" s="80"/>
      <c r="AP4655" s="80"/>
      <c r="AQ4655" s="80"/>
      <c r="AR4655" s="127"/>
      <c r="AS4655" s="80"/>
      <c r="AT4655" s="7"/>
      <c r="AU4655" s="7"/>
      <c r="AV4655" s="165"/>
      <c r="AW4655" s="166"/>
      <c r="AX4655" s="137"/>
      <c r="AY4655" s="147"/>
      <c r="AZ4655" s="167"/>
      <c r="BA4655" s="167"/>
      <c r="BB4655" s="147" t="str">
        <f t="shared" si="924"/>
        <v/>
      </c>
      <c r="BC4655" s="168"/>
      <c r="BD4655" s="165"/>
      <c r="BE4655" s="165"/>
      <c r="BF4655" s="165"/>
      <c r="BG4655" s="165"/>
      <c r="BH4655" s="165"/>
      <c r="BI4655" s="165"/>
      <c r="BJ4655" s="165"/>
      <c r="BK4655" s="165"/>
      <c r="BL4655" s="165"/>
      <c r="BM4655" s="165"/>
      <c r="BN4655" s="165"/>
      <c r="BO4655" s="165"/>
      <c r="BP4655" s="165"/>
      <c r="BQ4655" s="165"/>
      <c r="BS4655" s="6"/>
      <c r="BT4655" s="11"/>
      <c r="BU4655" s="6"/>
      <c r="BV4655" s="6"/>
    </row>
    <row r="4656" spans="1:74" ht="15.75" x14ac:dyDescent="0.25">
      <c r="A4656" s="52" t="s">
        <v>1422</v>
      </c>
      <c r="B4656" s="56"/>
      <c r="C4656" s="7" t="s">
        <v>118</v>
      </c>
      <c r="D4656" s="7" t="s">
        <v>6560</v>
      </c>
      <c r="E4656" s="7"/>
      <c r="F4656" s="64"/>
      <c r="G4656" s="6"/>
      <c r="H4656" s="6"/>
      <c r="I4656" s="10" t="s">
        <v>110</v>
      </c>
      <c r="J4656" s="11" t="s">
        <v>8754</v>
      </c>
      <c r="K4656" s="194" t="s">
        <v>510</v>
      </c>
      <c r="L4656" s="176"/>
      <c r="M4656" s="176">
        <v>1000</v>
      </c>
      <c r="N4656" s="80" t="s">
        <v>6856</v>
      </c>
      <c r="O4656" s="162"/>
      <c r="P4656" s="80" t="s">
        <v>10107</v>
      </c>
      <c r="Q4656" s="80"/>
      <c r="R4656" s="80"/>
      <c r="S4656" s="163"/>
      <c r="T4656" s="213"/>
      <c r="U4656" s="162"/>
      <c r="V4656" s="164"/>
      <c r="W4656" s="12" t="str">
        <f t="shared" si="920"/>
        <v>Mqtt1</v>
      </c>
      <c r="X4656" s="196" t="s">
        <v>10703</v>
      </c>
      <c r="Y4656" s="6" t="str">
        <f t="shared" si="921"/>
        <v>marpower/power-tag/spare-pt40f01</v>
      </c>
      <c r="Z4656" s="103" t="str" cm="1">
        <f t="array" ref="Z4656">IF(COUNTIF(N4656,"spare"),"","$."&amp;_xlfn.REGEXEXTRACT(J4656,"^PT\d+[FQ]\d+_(.*)", 2))</f>
        <v>$.RMS_Voltage_C_N</v>
      </c>
      <c r="AA4656" s="12">
        <f t="shared" si="919"/>
        <v>25</v>
      </c>
      <c r="AB4656" s="6" t="s">
        <v>195</v>
      </c>
      <c r="AC4656" s="103">
        <v>3032</v>
      </c>
      <c r="AJ4656" s="80"/>
      <c r="AK4656" s="113" t="s">
        <v>1424</v>
      </c>
      <c r="AN4656" s="80"/>
      <c r="AO4656" s="80"/>
      <c r="AP4656" s="80"/>
      <c r="AQ4656" s="80"/>
      <c r="AR4656" s="127"/>
      <c r="AS4656" s="80"/>
      <c r="AT4656" s="7"/>
      <c r="AU4656" s="7"/>
      <c r="AV4656" s="165"/>
      <c r="AW4656" s="166"/>
      <c r="AX4656" s="137"/>
      <c r="AY4656" s="147"/>
      <c r="AZ4656" s="167"/>
      <c r="BA4656" s="167"/>
      <c r="BB4656" s="147" t="str">
        <f t="shared" si="924"/>
        <v/>
      </c>
      <c r="BC4656" s="168"/>
      <c r="BD4656" s="165"/>
      <c r="BE4656" s="165"/>
      <c r="BF4656" s="165"/>
      <c r="BG4656" s="165"/>
      <c r="BH4656" s="165"/>
      <c r="BI4656" s="165"/>
      <c r="BJ4656" s="165"/>
      <c r="BK4656" s="165"/>
      <c r="BL4656" s="165"/>
      <c r="BM4656" s="165"/>
      <c r="BN4656" s="165"/>
      <c r="BO4656" s="165"/>
      <c r="BP4656" s="165"/>
      <c r="BQ4656" s="165"/>
      <c r="BS4656" s="6"/>
      <c r="BT4656" s="11"/>
      <c r="BU4656" s="6"/>
      <c r="BV4656" s="6"/>
    </row>
    <row r="4657" spans="1:74" ht="15.75" x14ac:dyDescent="0.25">
      <c r="A4657" s="52" t="s">
        <v>1422</v>
      </c>
      <c r="B4657" s="56"/>
      <c r="C4657" s="7" t="s">
        <v>118</v>
      </c>
      <c r="D4657" s="7" t="s">
        <v>6560</v>
      </c>
      <c r="E4657" s="7"/>
      <c r="F4657" s="64"/>
      <c r="G4657" s="6"/>
      <c r="H4657" s="6"/>
      <c r="I4657" s="10" t="s">
        <v>110</v>
      </c>
      <c r="J4657" s="11" t="s">
        <v>4308</v>
      </c>
      <c r="K4657" s="194" t="s">
        <v>510</v>
      </c>
      <c r="L4657" s="176"/>
      <c r="M4657" s="176">
        <v>1000</v>
      </c>
      <c r="N4657" s="80" t="s">
        <v>6856</v>
      </c>
      <c r="O4657" s="162"/>
      <c r="P4657" s="80" t="s">
        <v>10108</v>
      </c>
      <c r="Q4657" s="80"/>
      <c r="R4657" s="80"/>
      <c r="S4657" s="163"/>
      <c r="T4657" s="213"/>
      <c r="U4657" s="162"/>
      <c r="V4657" s="164"/>
      <c r="W4657" s="12" t="str">
        <f t="shared" si="920"/>
        <v>Mqtt1</v>
      </c>
      <c r="X4657" s="196" t="s">
        <v>10703</v>
      </c>
      <c r="Y4657" s="6" t="str">
        <f t="shared" si="921"/>
        <v>marpower/power-tag/spare-pt40f01</v>
      </c>
      <c r="Z4657" s="103" t="str" cm="1">
        <f t="array" ref="Z4657">IF(COUNTIF(N4657,"spare"),"","$."&amp;_xlfn.REGEXEXTRACT(J4657,"^PT\d+[FQ]\d+_(.*)", 2))</f>
        <v>$.Active_Power_Phase_A</v>
      </c>
      <c r="AA4657" s="12">
        <f t="shared" si="919"/>
        <v>25</v>
      </c>
      <c r="AB4657" s="6" t="s">
        <v>195</v>
      </c>
      <c r="AC4657" s="103">
        <v>3054</v>
      </c>
      <c r="AJ4657" s="80"/>
      <c r="AK4657" s="113" t="s">
        <v>1425</v>
      </c>
      <c r="AN4657" s="80"/>
      <c r="AO4657" s="80"/>
      <c r="AP4657" s="80"/>
      <c r="AQ4657" s="80"/>
      <c r="AR4657" s="127"/>
      <c r="AS4657" s="80"/>
      <c r="AT4657" s="7"/>
      <c r="AU4657" s="7"/>
      <c r="AV4657" s="165"/>
      <c r="AW4657" s="166"/>
      <c r="AX4657" s="137"/>
      <c r="AY4657" s="147"/>
      <c r="AZ4657" s="167"/>
      <c r="BA4657" s="167"/>
      <c r="BB4657" s="147" t="str">
        <f t="shared" si="924"/>
        <v/>
      </c>
      <c r="BC4657" s="168"/>
      <c r="BD4657" s="165"/>
      <c r="BE4657" s="165"/>
      <c r="BF4657" s="165"/>
      <c r="BG4657" s="165"/>
      <c r="BH4657" s="165"/>
      <c r="BI4657" s="165"/>
      <c r="BJ4657" s="165"/>
      <c r="BK4657" s="165"/>
      <c r="BL4657" s="165"/>
      <c r="BM4657" s="165"/>
      <c r="BN4657" s="165"/>
      <c r="BO4657" s="165"/>
      <c r="BP4657" s="165"/>
      <c r="BQ4657" s="165"/>
      <c r="BS4657" s="6"/>
      <c r="BT4657" s="11"/>
      <c r="BU4657" s="6"/>
      <c r="BV4657" s="6"/>
    </row>
    <row r="4658" spans="1:74" ht="15.75" x14ac:dyDescent="0.25">
      <c r="A4658" s="52" t="s">
        <v>1422</v>
      </c>
      <c r="B4658" s="56"/>
      <c r="C4658" s="7" t="s">
        <v>118</v>
      </c>
      <c r="D4658" s="7" t="s">
        <v>6560</v>
      </c>
      <c r="E4658" s="7"/>
      <c r="F4658" s="64"/>
      <c r="G4658" s="6"/>
      <c r="H4658" s="6"/>
      <c r="I4658" s="10" t="s">
        <v>110</v>
      </c>
      <c r="J4658" s="11" t="s">
        <v>4309</v>
      </c>
      <c r="K4658" s="194" t="s">
        <v>510</v>
      </c>
      <c r="L4658" s="176"/>
      <c r="M4658" s="176">
        <v>1000</v>
      </c>
      <c r="N4658" s="80" t="s">
        <v>6856</v>
      </c>
      <c r="O4658" s="162"/>
      <c r="P4658" s="80" t="s">
        <v>10109</v>
      </c>
      <c r="Q4658" s="80"/>
      <c r="R4658" s="80"/>
      <c r="S4658" s="163"/>
      <c r="T4658" s="213"/>
      <c r="U4658" s="162"/>
      <c r="V4658" s="164"/>
      <c r="W4658" s="12" t="str">
        <f t="shared" si="920"/>
        <v>Mqtt1</v>
      </c>
      <c r="X4658" s="196" t="s">
        <v>10703</v>
      </c>
      <c r="Y4658" s="6" t="str">
        <f t="shared" si="921"/>
        <v>marpower/power-tag/spare-pt40f01</v>
      </c>
      <c r="Z4658" s="103" t="str" cm="1">
        <f t="array" ref="Z4658">IF(COUNTIF(N4658,"spare"),"","$."&amp;_xlfn.REGEXEXTRACT(J4658,"^PT\d+[FQ]\d+_(.*)", 2))</f>
        <v>$.Active_Power_Phase_B</v>
      </c>
      <c r="AA4658" s="12">
        <f t="shared" si="919"/>
        <v>25</v>
      </c>
      <c r="AB4658" s="6" t="s">
        <v>195</v>
      </c>
      <c r="AC4658" s="103">
        <v>3056</v>
      </c>
      <c r="AJ4658" s="80"/>
      <c r="AK4658" s="113" t="s">
        <v>1425</v>
      </c>
      <c r="AN4658" s="80"/>
      <c r="AO4658" s="80"/>
      <c r="AP4658" s="80"/>
      <c r="AQ4658" s="80"/>
      <c r="AR4658" s="127"/>
      <c r="AS4658" s="80"/>
      <c r="AT4658" s="7"/>
      <c r="AU4658" s="7"/>
      <c r="AV4658" s="165"/>
      <c r="AW4658" s="166"/>
      <c r="AX4658" s="137"/>
      <c r="AY4658" s="147"/>
      <c r="AZ4658" s="167"/>
      <c r="BA4658" s="167"/>
      <c r="BB4658" s="147" t="str">
        <f t="shared" si="924"/>
        <v/>
      </c>
      <c r="BC4658" s="168"/>
      <c r="BD4658" s="165"/>
      <c r="BE4658" s="165"/>
      <c r="BF4658" s="165"/>
      <c r="BG4658" s="165"/>
      <c r="BH4658" s="165"/>
      <c r="BI4658" s="165"/>
      <c r="BJ4658" s="165"/>
      <c r="BK4658" s="165"/>
      <c r="BL4658" s="165"/>
      <c r="BM4658" s="165"/>
      <c r="BN4658" s="165"/>
      <c r="BO4658" s="165"/>
      <c r="BP4658" s="165"/>
      <c r="BQ4658" s="165"/>
      <c r="BS4658" s="6"/>
      <c r="BT4658" s="11"/>
      <c r="BU4658" s="6"/>
      <c r="BV4658" s="6"/>
    </row>
    <row r="4659" spans="1:74" ht="15.75" x14ac:dyDescent="0.25">
      <c r="A4659" s="52" t="s">
        <v>1422</v>
      </c>
      <c r="B4659" s="56"/>
      <c r="C4659" s="7" t="s">
        <v>118</v>
      </c>
      <c r="D4659" s="7" t="s">
        <v>6560</v>
      </c>
      <c r="E4659" s="7"/>
      <c r="F4659" s="64"/>
      <c r="G4659" s="6"/>
      <c r="H4659" s="6"/>
      <c r="I4659" s="10" t="s">
        <v>110</v>
      </c>
      <c r="J4659" s="11" t="s">
        <v>4310</v>
      </c>
      <c r="K4659" s="194" t="s">
        <v>510</v>
      </c>
      <c r="L4659" s="176"/>
      <c r="M4659" s="176">
        <v>1000</v>
      </c>
      <c r="N4659" s="80" t="s">
        <v>6856</v>
      </c>
      <c r="O4659" s="162"/>
      <c r="P4659" s="80" t="s">
        <v>10110</v>
      </c>
      <c r="Q4659" s="80"/>
      <c r="R4659" s="80"/>
      <c r="S4659" s="163"/>
      <c r="T4659" s="213"/>
      <c r="U4659" s="162"/>
      <c r="V4659" s="164"/>
      <c r="W4659" s="12" t="str">
        <f t="shared" si="920"/>
        <v>Mqtt1</v>
      </c>
      <c r="X4659" s="196" t="s">
        <v>10703</v>
      </c>
      <c r="Y4659" s="6" t="str">
        <f t="shared" si="921"/>
        <v>marpower/power-tag/spare-pt40f01</v>
      </c>
      <c r="Z4659" s="103" t="str" cm="1">
        <f t="array" ref="Z4659">IF(COUNTIF(N4659,"spare"),"","$."&amp;_xlfn.REGEXEXTRACT(J4659,"^PT\d+[FQ]\d+_(.*)", 2))</f>
        <v>$.Active_Power_Phase_C</v>
      </c>
      <c r="AA4659" s="12">
        <f t="shared" si="919"/>
        <v>25</v>
      </c>
      <c r="AB4659" s="6" t="s">
        <v>195</v>
      </c>
      <c r="AC4659" s="103">
        <v>3058</v>
      </c>
      <c r="AJ4659" s="80"/>
      <c r="AK4659" s="113" t="s">
        <v>1425</v>
      </c>
      <c r="AN4659" s="80"/>
      <c r="AO4659" s="80"/>
      <c r="AP4659" s="80"/>
      <c r="AQ4659" s="80"/>
      <c r="AR4659" s="127"/>
      <c r="AS4659" s="80"/>
      <c r="AT4659" s="7"/>
      <c r="AU4659" s="7"/>
      <c r="AV4659" s="165"/>
      <c r="AW4659" s="166"/>
      <c r="AX4659" s="137"/>
      <c r="AY4659" s="147"/>
      <c r="AZ4659" s="167"/>
      <c r="BA4659" s="167"/>
      <c r="BB4659" s="147" t="str">
        <f t="shared" si="924"/>
        <v/>
      </c>
      <c r="BC4659" s="168"/>
      <c r="BD4659" s="165"/>
      <c r="BE4659" s="165"/>
      <c r="BF4659" s="165"/>
      <c r="BG4659" s="165"/>
      <c r="BH4659" s="165"/>
      <c r="BI4659" s="165"/>
      <c r="BJ4659" s="165"/>
      <c r="BK4659" s="165"/>
      <c r="BL4659" s="165"/>
      <c r="BM4659" s="165"/>
      <c r="BN4659" s="165"/>
      <c r="BO4659" s="165"/>
      <c r="BP4659" s="165"/>
      <c r="BQ4659" s="165"/>
      <c r="BS4659" s="6"/>
      <c r="BT4659" s="11"/>
      <c r="BU4659" s="6"/>
      <c r="BV4659" s="6"/>
    </row>
    <row r="4660" spans="1:74" ht="15.75" x14ac:dyDescent="0.25">
      <c r="A4660" s="52" t="s">
        <v>1422</v>
      </c>
      <c r="B4660" s="56"/>
      <c r="C4660" s="7" t="s">
        <v>118</v>
      </c>
      <c r="D4660" s="7" t="s">
        <v>6560</v>
      </c>
      <c r="E4660" s="7"/>
      <c r="F4660" s="64"/>
      <c r="G4660" s="6"/>
      <c r="H4660" s="6"/>
      <c r="I4660" s="10" t="s">
        <v>110</v>
      </c>
      <c r="J4660" s="11" t="s">
        <v>4311</v>
      </c>
      <c r="K4660" s="194" t="s">
        <v>510</v>
      </c>
      <c r="L4660" s="176"/>
      <c r="M4660" s="176">
        <v>1000</v>
      </c>
      <c r="N4660" s="80" t="s">
        <v>6856</v>
      </c>
      <c r="O4660" s="162"/>
      <c r="P4660" s="80" t="s">
        <v>10111</v>
      </c>
      <c r="Q4660" s="80"/>
      <c r="R4660" s="80"/>
      <c r="S4660" s="163"/>
      <c r="T4660" s="213"/>
      <c r="U4660" s="162"/>
      <c r="V4660" s="164"/>
      <c r="W4660" s="12" t="str">
        <f t="shared" si="920"/>
        <v>Mqtt1</v>
      </c>
      <c r="X4660" s="196" t="s">
        <v>10703</v>
      </c>
      <c r="Y4660" s="6" t="str">
        <f t="shared" si="921"/>
        <v>marpower/power-tag/spare-pt40f01</v>
      </c>
      <c r="Z4660" s="103" t="str" cm="1">
        <f t="array" ref="Z4660">IF(COUNTIF(N4660,"spare"),"","$."&amp;_xlfn.REGEXEXTRACT(J4660,"^PT\d+[FQ]\d+_(.*)", 2))</f>
        <v>$.Total_Active_Power</v>
      </c>
      <c r="AA4660" s="12">
        <f t="shared" si="919"/>
        <v>25</v>
      </c>
      <c r="AB4660" s="6" t="s">
        <v>195</v>
      </c>
      <c r="AC4660" s="103">
        <v>3060</v>
      </c>
      <c r="AJ4660" s="80"/>
      <c r="AK4660" s="113" t="s">
        <v>1425</v>
      </c>
      <c r="AN4660" s="80"/>
      <c r="AO4660" s="80"/>
      <c r="AP4660" s="80"/>
      <c r="AQ4660" s="80"/>
      <c r="AR4660" s="127"/>
      <c r="AS4660" s="80"/>
      <c r="AT4660" s="7"/>
      <c r="AU4660" s="7"/>
      <c r="AV4660" s="165"/>
      <c r="AW4660" s="166"/>
      <c r="AX4660" s="137"/>
      <c r="AY4660" s="147"/>
      <c r="AZ4660" s="167"/>
      <c r="BA4660" s="167"/>
      <c r="BB4660" s="147" t="str">
        <f t="shared" si="924"/>
        <v/>
      </c>
      <c r="BC4660" s="168"/>
      <c r="BD4660" s="165"/>
      <c r="BE4660" s="165"/>
      <c r="BF4660" s="165"/>
      <c r="BG4660" s="165"/>
      <c r="BH4660" s="165"/>
      <c r="BI4660" s="165"/>
      <c r="BJ4660" s="165"/>
      <c r="BK4660" s="165"/>
      <c r="BL4660" s="165"/>
      <c r="BM4660" s="165"/>
      <c r="BN4660" s="165"/>
      <c r="BO4660" s="165"/>
      <c r="BP4660" s="165"/>
      <c r="BQ4660" s="165"/>
      <c r="BS4660" s="6"/>
      <c r="BT4660" s="11"/>
      <c r="BU4660" s="6"/>
      <c r="BV4660" s="6"/>
    </row>
    <row r="4661" spans="1:74" ht="15.75" x14ac:dyDescent="0.25">
      <c r="A4661" s="52" t="s">
        <v>1422</v>
      </c>
      <c r="B4661" s="56"/>
      <c r="C4661" s="7" t="s">
        <v>118</v>
      </c>
      <c r="D4661" s="7" t="s">
        <v>6560</v>
      </c>
      <c r="E4661" s="7"/>
      <c r="F4661" s="64"/>
      <c r="G4661" s="6"/>
      <c r="H4661" s="6"/>
      <c r="I4661" s="10" t="s">
        <v>110</v>
      </c>
      <c r="J4661" s="11" t="s">
        <v>4312</v>
      </c>
      <c r="K4661" s="194" t="s">
        <v>510</v>
      </c>
      <c r="L4661" s="176"/>
      <c r="M4661" s="176">
        <v>1000</v>
      </c>
      <c r="N4661" s="80" t="s">
        <v>6856</v>
      </c>
      <c r="O4661" s="162"/>
      <c r="P4661" s="80" t="s">
        <v>10112</v>
      </c>
      <c r="Q4661" s="80"/>
      <c r="R4661" s="80"/>
      <c r="S4661" s="163"/>
      <c r="T4661" s="213"/>
      <c r="U4661" s="162"/>
      <c r="V4661" s="164"/>
      <c r="W4661" s="12" t="str">
        <f t="shared" si="920"/>
        <v>Mqtt1</v>
      </c>
      <c r="X4661" s="196" t="s">
        <v>10703</v>
      </c>
      <c r="Y4661" s="6" t="str">
        <f t="shared" si="921"/>
        <v>marpower/power-tag/spare-pt40f01</v>
      </c>
      <c r="Z4661" s="103" t="str" cm="1">
        <f t="array" ref="Z4661">IF(COUNTIF(N4661,"spare"),"","$."&amp;_xlfn.REGEXEXTRACT(J4661,"^PT\d+[FQ]\d+_(.*)", 2))</f>
        <v>$.Power_Factor_Phase_A</v>
      </c>
      <c r="AA4661" s="12">
        <f t="shared" si="919"/>
        <v>25</v>
      </c>
      <c r="AB4661" s="6" t="s">
        <v>195</v>
      </c>
      <c r="AC4661" s="103">
        <v>3078</v>
      </c>
      <c r="AJ4661" s="80"/>
      <c r="AK4661" s="113" t="s">
        <v>1426</v>
      </c>
      <c r="AN4661" s="80"/>
      <c r="AO4661" s="80"/>
      <c r="AP4661" s="80"/>
      <c r="AQ4661" s="80"/>
      <c r="AR4661" s="127"/>
      <c r="AS4661" s="80"/>
      <c r="AT4661" s="7"/>
      <c r="AU4661" s="7"/>
      <c r="AV4661" s="165"/>
      <c r="AW4661" s="166"/>
      <c r="AX4661" s="137"/>
      <c r="AY4661" s="147"/>
      <c r="AZ4661" s="167"/>
      <c r="BA4661" s="167"/>
      <c r="BB4661" s="147" t="str">
        <f t="shared" si="924"/>
        <v/>
      </c>
      <c r="BC4661" s="168"/>
      <c r="BD4661" s="165"/>
      <c r="BE4661" s="165"/>
      <c r="BF4661" s="165"/>
      <c r="BG4661" s="165"/>
      <c r="BH4661" s="165"/>
      <c r="BI4661" s="165"/>
      <c r="BJ4661" s="165"/>
      <c r="BK4661" s="165"/>
      <c r="BL4661" s="165"/>
      <c r="BM4661" s="165"/>
      <c r="BN4661" s="165"/>
      <c r="BO4661" s="165"/>
      <c r="BP4661" s="165"/>
      <c r="BQ4661" s="165"/>
      <c r="BS4661" s="6"/>
      <c r="BT4661" s="11"/>
      <c r="BU4661" s="6"/>
      <c r="BV4661" s="6"/>
    </row>
    <row r="4662" spans="1:74" ht="15.75" x14ac:dyDescent="0.25">
      <c r="A4662" s="52" t="s">
        <v>1422</v>
      </c>
      <c r="B4662" s="56"/>
      <c r="C4662" s="7" t="s">
        <v>118</v>
      </c>
      <c r="D4662" s="7" t="s">
        <v>6560</v>
      </c>
      <c r="E4662" s="7"/>
      <c r="F4662" s="64"/>
      <c r="G4662" s="6"/>
      <c r="H4662" s="6"/>
      <c r="I4662" s="10" t="s">
        <v>110</v>
      </c>
      <c r="J4662" s="11" t="s">
        <v>4313</v>
      </c>
      <c r="K4662" s="194" t="s">
        <v>510</v>
      </c>
      <c r="L4662" s="176"/>
      <c r="M4662" s="176">
        <v>1000</v>
      </c>
      <c r="N4662" s="80" t="s">
        <v>6856</v>
      </c>
      <c r="O4662" s="162"/>
      <c r="P4662" s="80" t="s">
        <v>10113</v>
      </c>
      <c r="Q4662" s="80"/>
      <c r="R4662" s="80"/>
      <c r="S4662" s="163"/>
      <c r="T4662" s="213"/>
      <c r="U4662" s="162"/>
      <c r="V4662" s="164"/>
      <c r="W4662" s="12" t="str">
        <f t="shared" si="920"/>
        <v>Mqtt1</v>
      </c>
      <c r="X4662" s="196" t="s">
        <v>10703</v>
      </c>
      <c r="Y4662" s="6" t="str">
        <f t="shared" si="921"/>
        <v>marpower/power-tag/spare-pt40f01</v>
      </c>
      <c r="Z4662" s="103" t="str" cm="1">
        <f t="array" ref="Z4662">IF(COUNTIF(N4662,"spare"),"","$."&amp;_xlfn.REGEXEXTRACT(J4662,"^PT\d+[FQ]\d+_(.*)", 2))</f>
        <v>$.Power_Factor_Phase_B</v>
      </c>
      <c r="AA4662" s="12">
        <f t="shared" si="919"/>
        <v>25</v>
      </c>
      <c r="AB4662" s="6" t="s">
        <v>195</v>
      </c>
      <c r="AC4662" s="103">
        <v>3080</v>
      </c>
      <c r="AJ4662" s="80"/>
      <c r="AK4662" s="113" t="s">
        <v>1426</v>
      </c>
      <c r="AN4662" s="80"/>
      <c r="AO4662" s="80"/>
      <c r="AP4662" s="80"/>
      <c r="AQ4662" s="80"/>
      <c r="AR4662" s="127"/>
      <c r="AS4662" s="80"/>
      <c r="AT4662" s="7"/>
      <c r="AU4662" s="7"/>
      <c r="AV4662" s="165"/>
      <c r="AW4662" s="166"/>
      <c r="AX4662" s="137"/>
      <c r="AY4662" s="147"/>
      <c r="AZ4662" s="167"/>
      <c r="BA4662" s="167"/>
      <c r="BB4662" s="147" t="str">
        <f t="shared" si="924"/>
        <v/>
      </c>
      <c r="BC4662" s="168"/>
      <c r="BD4662" s="165"/>
      <c r="BE4662" s="165"/>
      <c r="BF4662" s="165"/>
      <c r="BG4662" s="165"/>
      <c r="BH4662" s="165"/>
      <c r="BI4662" s="165"/>
      <c r="BJ4662" s="165"/>
      <c r="BK4662" s="165"/>
      <c r="BL4662" s="165"/>
      <c r="BM4662" s="165"/>
      <c r="BN4662" s="165"/>
      <c r="BO4662" s="165"/>
      <c r="BP4662" s="165"/>
      <c r="BQ4662" s="165"/>
      <c r="BS4662" s="6"/>
      <c r="BT4662" s="11"/>
      <c r="BU4662" s="6"/>
      <c r="BV4662" s="6"/>
    </row>
    <row r="4663" spans="1:74" ht="15.75" x14ac:dyDescent="0.25">
      <c r="A4663" s="52" t="s">
        <v>1422</v>
      </c>
      <c r="B4663" s="56"/>
      <c r="C4663" s="7" t="s">
        <v>118</v>
      </c>
      <c r="D4663" s="7" t="s">
        <v>6560</v>
      </c>
      <c r="E4663" s="7"/>
      <c r="F4663" s="64"/>
      <c r="G4663" s="6"/>
      <c r="H4663" s="6"/>
      <c r="I4663" s="10" t="s">
        <v>110</v>
      </c>
      <c r="J4663" s="11" t="s">
        <v>4314</v>
      </c>
      <c r="K4663" s="194" t="s">
        <v>510</v>
      </c>
      <c r="L4663" s="176"/>
      <c r="M4663" s="176">
        <v>1000</v>
      </c>
      <c r="N4663" s="80" t="s">
        <v>6856</v>
      </c>
      <c r="O4663" s="162"/>
      <c r="P4663" s="80" t="s">
        <v>10114</v>
      </c>
      <c r="Q4663" s="80"/>
      <c r="R4663" s="80"/>
      <c r="S4663" s="163"/>
      <c r="T4663" s="213"/>
      <c r="U4663" s="162"/>
      <c r="V4663" s="164"/>
      <c r="W4663" s="12" t="str">
        <f t="shared" si="920"/>
        <v>Mqtt1</v>
      </c>
      <c r="X4663" s="196" t="s">
        <v>10703</v>
      </c>
      <c r="Y4663" s="6" t="str">
        <f t="shared" si="921"/>
        <v>marpower/power-tag/spare-pt40f01</v>
      </c>
      <c r="Z4663" s="103" t="str" cm="1">
        <f t="array" ref="Z4663">IF(COUNTIF(N4663,"spare"),"","$."&amp;_xlfn.REGEXEXTRACT(J4663,"^PT\d+[FQ]\d+_(.*)", 2))</f>
        <v>$.Power_Factor_Phase_C</v>
      </c>
      <c r="AA4663" s="12">
        <f t="shared" si="919"/>
        <v>25</v>
      </c>
      <c r="AB4663" s="6" t="s">
        <v>195</v>
      </c>
      <c r="AC4663" s="103">
        <v>3082</v>
      </c>
      <c r="AJ4663" s="80"/>
      <c r="AK4663" s="113" t="s">
        <v>1426</v>
      </c>
      <c r="AN4663" s="80"/>
      <c r="AO4663" s="80"/>
      <c r="AP4663" s="80"/>
      <c r="AQ4663" s="80"/>
      <c r="AR4663" s="127"/>
      <c r="AS4663" s="80"/>
      <c r="AT4663" s="7"/>
      <c r="AU4663" s="7"/>
      <c r="AV4663" s="165"/>
      <c r="AW4663" s="166"/>
      <c r="AX4663" s="137"/>
      <c r="AY4663" s="147"/>
      <c r="AZ4663" s="167"/>
      <c r="BA4663" s="167"/>
      <c r="BB4663" s="147" t="str">
        <f t="shared" si="924"/>
        <v/>
      </c>
      <c r="BC4663" s="168"/>
      <c r="BD4663" s="165"/>
      <c r="BE4663" s="165"/>
      <c r="BF4663" s="165"/>
      <c r="BG4663" s="165"/>
      <c r="BH4663" s="165"/>
      <c r="BI4663" s="165"/>
      <c r="BJ4663" s="165"/>
      <c r="BK4663" s="165"/>
      <c r="BL4663" s="165"/>
      <c r="BM4663" s="165"/>
      <c r="BN4663" s="165"/>
      <c r="BO4663" s="165"/>
      <c r="BP4663" s="165"/>
      <c r="BQ4663" s="165"/>
      <c r="BS4663" s="6"/>
      <c r="BT4663" s="11"/>
      <c r="BU4663" s="6"/>
      <c r="BV4663" s="6"/>
    </row>
    <row r="4664" spans="1:74" ht="15.75" x14ac:dyDescent="0.25">
      <c r="A4664" s="52" t="s">
        <v>1422</v>
      </c>
      <c r="B4664" s="56"/>
      <c r="C4664" s="7" t="s">
        <v>118</v>
      </c>
      <c r="D4664" s="7" t="s">
        <v>6560</v>
      </c>
      <c r="E4664" s="7"/>
      <c r="F4664" s="64"/>
      <c r="G4664" s="6"/>
      <c r="H4664" s="6"/>
      <c r="I4664" s="10" t="s">
        <v>110</v>
      </c>
      <c r="J4664" s="11" t="s">
        <v>4315</v>
      </c>
      <c r="K4664" s="194" t="s">
        <v>510</v>
      </c>
      <c r="L4664" s="176"/>
      <c r="M4664" s="176">
        <v>1000</v>
      </c>
      <c r="N4664" s="80" t="s">
        <v>6856</v>
      </c>
      <c r="O4664" s="162"/>
      <c r="P4664" s="80" t="s">
        <v>10115</v>
      </c>
      <c r="Q4664" s="80"/>
      <c r="R4664" s="80"/>
      <c r="S4664" s="163"/>
      <c r="T4664" s="213"/>
      <c r="U4664" s="162"/>
      <c r="V4664" s="164"/>
      <c r="W4664" s="12" t="str">
        <f t="shared" si="920"/>
        <v>Mqtt1</v>
      </c>
      <c r="X4664" s="196" t="s">
        <v>10703</v>
      </c>
      <c r="Y4664" s="6" t="str">
        <f t="shared" si="921"/>
        <v>marpower/power-tag/spare-pt40f01</v>
      </c>
      <c r="Z4664" s="103" t="str" cm="1">
        <f t="array" ref="Z4664">IF(COUNTIF(N4664,"spare"),"","$."&amp;_xlfn.REGEXEXTRACT(J4664,"^PT\d+[FQ]\d+_(.*)", 2))</f>
        <v>$.Total_Power_Factor</v>
      </c>
      <c r="AA4664" s="12">
        <f t="shared" si="919"/>
        <v>25</v>
      </c>
      <c r="AB4664" s="6" t="s">
        <v>195</v>
      </c>
      <c r="AC4664" s="103">
        <v>3084</v>
      </c>
      <c r="AJ4664" s="80"/>
      <c r="AK4664" s="113" t="s">
        <v>1426</v>
      </c>
      <c r="AN4664" s="80"/>
      <c r="AO4664" s="80"/>
      <c r="AP4664" s="80"/>
      <c r="AQ4664" s="80"/>
      <c r="AR4664" s="127"/>
      <c r="AS4664" s="80"/>
      <c r="AT4664" s="7"/>
      <c r="AU4664" s="7"/>
      <c r="AV4664" s="165"/>
      <c r="AW4664" s="166"/>
      <c r="AX4664" s="137"/>
      <c r="AY4664" s="147"/>
      <c r="AZ4664" s="167"/>
      <c r="BA4664" s="167"/>
      <c r="BB4664" s="147" t="str">
        <f t="shared" si="924"/>
        <v/>
      </c>
      <c r="BC4664" s="168"/>
      <c r="BD4664" s="165"/>
      <c r="BE4664" s="165"/>
      <c r="BF4664" s="165"/>
      <c r="BG4664" s="165"/>
      <c r="BH4664" s="165"/>
      <c r="BI4664" s="165"/>
      <c r="BJ4664" s="165"/>
      <c r="BK4664" s="165"/>
      <c r="BL4664" s="165"/>
      <c r="BM4664" s="165"/>
      <c r="BN4664" s="165"/>
      <c r="BO4664" s="165"/>
      <c r="BP4664" s="165"/>
      <c r="BQ4664" s="165"/>
      <c r="BS4664" s="6"/>
      <c r="BT4664" s="11"/>
      <c r="BU4664" s="6"/>
      <c r="BV4664" s="6"/>
    </row>
    <row r="4665" spans="1:74" ht="15.75" x14ac:dyDescent="0.25">
      <c r="A4665" s="52" t="s">
        <v>1422</v>
      </c>
      <c r="B4665" s="56"/>
      <c r="C4665" s="7" t="s">
        <v>118</v>
      </c>
      <c r="D4665" s="7" t="s">
        <v>6560</v>
      </c>
      <c r="E4665" s="7"/>
      <c r="F4665" s="64"/>
      <c r="G4665" s="6"/>
      <c r="H4665" s="6"/>
      <c r="I4665" s="10" t="s">
        <v>110</v>
      </c>
      <c r="J4665" s="11" t="s">
        <v>4316</v>
      </c>
      <c r="K4665" s="194" t="s">
        <v>510</v>
      </c>
      <c r="L4665" s="176"/>
      <c r="M4665" s="176">
        <v>1000</v>
      </c>
      <c r="N4665" s="80" t="s">
        <v>6856</v>
      </c>
      <c r="O4665" s="162"/>
      <c r="P4665" s="80" t="s">
        <v>10116</v>
      </c>
      <c r="Q4665" s="80"/>
      <c r="R4665" s="80"/>
      <c r="S4665" s="163"/>
      <c r="T4665" s="213"/>
      <c r="U4665" s="162"/>
      <c r="V4665" s="164"/>
      <c r="W4665" s="12" t="str">
        <f t="shared" si="920"/>
        <v>Mqtt1</v>
      </c>
      <c r="X4665" s="196" t="s">
        <v>10704</v>
      </c>
      <c r="Y4665" s="6" t="str">
        <f t="shared" si="921"/>
        <v>marpower/power-tag/spare-pt41f01</v>
      </c>
      <c r="Z4665" s="103" t="str" cm="1">
        <f t="array" ref="Z4665">IF(COUNTIF(N4665,"spare"),"","$."&amp;_xlfn.REGEXEXTRACT(J4665,"^PT\d+[FQ]\d+_(.*)", 2))</f>
        <v>$.RMS_Current_Phase_A</v>
      </c>
      <c r="AA4665" s="12">
        <f>AA4650+1</f>
        <v>26</v>
      </c>
      <c r="AB4665" s="6" t="s">
        <v>195</v>
      </c>
      <c r="AC4665" s="103">
        <v>3000</v>
      </c>
      <c r="AJ4665" s="80"/>
      <c r="AK4665" s="113" t="s">
        <v>1423</v>
      </c>
      <c r="AN4665" s="80"/>
      <c r="AO4665" s="80"/>
      <c r="AP4665" s="80"/>
      <c r="AQ4665" s="80"/>
      <c r="AR4665" s="127"/>
      <c r="AS4665" s="80"/>
      <c r="AT4665" s="7"/>
      <c r="AU4665" s="7"/>
      <c r="AV4665" s="165"/>
      <c r="AW4665" s="166"/>
      <c r="AX4665" s="137"/>
      <c r="AY4665" s="147"/>
      <c r="AZ4665" s="167"/>
      <c r="BA4665" s="167"/>
      <c r="BB4665" s="147" t="str">
        <f t="shared" ref="BB4665:BB4679" si="925">IF(ISNUMBER(AM4665),"1","")</f>
        <v/>
      </c>
      <c r="BC4665" s="168"/>
      <c r="BD4665" s="165"/>
      <c r="BE4665" s="165"/>
      <c r="BF4665" s="165"/>
      <c r="BG4665" s="165"/>
      <c r="BH4665" s="165"/>
      <c r="BI4665" s="165"/>
      <c r="BJ4665" s="165"/>
      <c r="BK4665" s="165"/>
      <c r="BL4665" s="165"/>
      <c r="BM4665" s="165"/>
      <c r="BN4665" s="165"/>
      <c r="BO4665" s="165"/>
      <c r="BP4665" s="165"/>
      <c r="BQ4665" s="165"/>
      <c r="BS4665" s="6"/>
      <c r="BT4665" s="11"/>
      <c r="BU4665" s="6"/>
      <c r="BV4665" s="6"/>
    </row>
    <row r="4666" spans="1:74" ht="15.75" x14ac:dyDescent="0.25">
      <c r="A4666" s="52" t="s">
        <v>1422</v>
      </c>
      <c r="B4666" s="56"/>
      <c r="C4666" s="7" t="s">
        <v>118</v>
      </c>
      <c r="D4666" s="7" t="s">
        <v>6560</v>
      </c>
      <c r="E4666" s="7"/>
      <c r="F4666" s="64"/>
      <c r="G4666" s="6"/>
      <c r="H4666" s="6"/>
      <c r="I4666" s="10" t="s">
        <v>110</v>
      </c>
      <c r="J4666" s="11" t="s">
        <v>4317</v>
      </c>
      <c r="K4666" s="194" t="s">
        <v>510</v>
      </c>
      <c r="L4666" s="176"/>
      <c r="M4666" s="176">
        <v>1000</v>
      </c>
      <c r="N4666" s="80" t="s">
        <v>6856</v>
      </c>
      <c r="O4666" s="162"/>
      <c r="P4666" s="80" t="s">
        <v>10117</v>
      </c>
      <c r="Q4666" s="80"/>
      <c r="R4666" s="80"/>
      <c r="S4666" s="163"/>
      <c r="T4666" s="213"/>
      <c r="U4666" s="162"/>
      <c r="V4666" s="164"/>
      <c r="W4666" s="12" t="str">
        <f t="shared" si="920"/>
        <v>Mqtt1</v>
      </c>
      <c r="X4666" s="196" t="s">
        <v>10704</v>
      </c>
      <c r="Y4666" s="6" t="str">
        <f t="shared" si="921"/>
        <v>marpower/power-tag/spare-pt41f01</v>
      </c>
      <c r="Z4666" s="103" t="str" cm="1">
        <f t="array" ref="Z4666">IF(COUNTIF(N4666,"spare"),"","$."&amp;_xlfn.REGEXEXTRACT(J4666,"^PT\d+[FQ]\d+_(.*)", 2))</f>
        <v>$.RMS_Current_Phase_B</v>
      </c>
      <c r="AA4666" s="12">
        <f t="shared" si="919"/>
        <v>26</v>
      </c>
      <c r="AB4666" s="6" t="s">
        <v>195</v>
      </c>
      <c r="AC4666" s="103">
        <v>3002</v>
      </c>
      <c r="AJ4666" s="80"/>
      <c r="AK4666" s="113" t="s">
        <v>1423</v>
      </c>
      <c r="AN4666" s="80"/>
      <c r="AO4666" s="80"/>
      <c r="AP4666" s="80"/>
      <c r="AQ4666" s="80"/>
      <c r="AR4666" s="127"/>
      <c r="AS4666" s="80"/>
      <c r="AT4666" s="7"/>
      <c r="AU4666" s="7"/>
      <c r="AV4666" s="165"/>
      <c r="AW4666" s="166"/>
      <c r="AX4666" s="137"/>
      <c r="AY4666" s="147"/>
      <c r="AZ4666" s="167"/>
      <c r="BA4666" s="167"/>
      <c r="BB4666" s="147" t="str">
        <f t="shared" si="925"/>
        <v/>
      </c>
      <c r="BC4666" s="168"/>
      <c r="BD4666" s="165"/>
      <c r="BE4666" s="165"/>
      <c r="BF4666" s="165"/>
      <c r="BG4666" s="165"/>
      <c r="BH4666" s="165"/>
      <c r="BI4666" s="165"/>
      <c r="BJ4666" s="165"/>
      <c r="BK4666" s="165"/>
      <c r="BL4666" s="165"/>
      <c r="BM4666" s="165"/>
      <c r="BN4666" s="165"/>
      <c r="BO4666" s="165"/>
      <c r="BP4666" s="165"/>
      <c r="BQ4666" s="165"/>
      <c r="BS4666" s="6"/>
      <c r="BT4666" s="11"/>
      <c r="BU4666" s="6"/>
      <c r="BV4666" s="6"/>
    </row>
    <row r="4667" spans="1:74" ht="15.75" x14ac:dyDescent="0.25">
      <c r="A4667" s="52" t="s">
        <v>1422</v>
      </c>
      <c r="B4667" s="56"/>
      <c r="C4667" s="7" t="s">
        <v>118</v>
      </c>
      <c r="D4667" s="7" t="s">
        <v>6560</v>
      </c>
      <c r="E4667" s="7"/>
      <c r="F4667" s="64"/>
      <c r="G4667" s="6"/>
      <c r="H4667" s="6"/>
      <c r="I4667" s="10" t="s">
        <v>110</v>
      </c>
      <c r="J4667" s="11" t="s">
        <v>4318</v>
      </c>
      <c r="K4667" s="194" t="s">
        <v>510</v>
      </c>
      <c r="L4667" s="176"/>
      <c r="M4667" s="176">
        <v>1000</v>
      </c>
      <c r="N4667" s="80" t="s">
        <v>6856</v>
      </c>
      <c r="O4667" s="162"/>
      <c r="P4667" s="80" t="s">
        <v>10118</v>
      </c>
      <c r="Q4667" s="80"/>
      <c r="R4667" s="80"/>
      <c r="S4667" s="163"/>
      <c r="T4667" s="213"/>
      <c r="U4667" s="162"/>
      <c r="V4667" s="164"/>
      <c r="W4667" s="12" t="str">
        <f t="shared" si="920"/>
        <v>Mqtt1</v>
      </c>
      <c r="X4667" s="196" t="s">
        <v>10704</v>
      </c>
      <c r="Y4667" s="6" t="str">
        <f t="shared" si="921"/>
        <v>marpower/power-tag/spare-pt41f01</v>
      </c>
      <c r="Z4667" s="103" t="str" cm="1">
        <f t="array" ref="Z4667">IF(COUNTIF(N4667,"spare"),"","$."&amp;_xlfn.REGEXEXTRACT(J4667,"^PT\d+[FQ]\d+_(.*)", 2))</f>
        <v>$.RMS_Current_Phase_C</v>
      </c>
      <c r="AA4667" s="12">
        <f t="shared" si="919"/>
        <v>26</v>
      </c>
      <c r="AB4667" s="6" t="s">
        <v>195</v>
      </c>
      <c r="AC4667" s="103">
        <v>3004</v>
      </c>
      <c r="AJ4667" s="80"/>
      <c r="AK4667" s="113" t="s">
        <v>1423</v>
      </c>
      <c r="AN4667" s="80"/>
      <c r="AO4667" s="80"/>
      <c r="AP4667" s="80"/>
      <c r="AQ4667" s="80"/>
      <c r="AR4667" s="127"/>
      <c r="AS4667" s="80"/>
      <c r="AT4667" s="7"/>
      <c r="AU4667" s="7"/>
      <c r="AV4667" s="165"/>
      <c r="AW4667" s="166"/>
      <c r="AX4667" s="137"/>
      <c r="AY4667" s="147"/>
      <c r="AZ4667" s="167"/>
      <c r="BA4667" s="167"/>
      <c r="BB4667" s="147" t="str">
        <f t="shared" si="925"/>
        <v/>
      </c>
      <c r="BC4667" s="168"/>
      <c r="BD4667" s="165"/>
      <c r="BE4667" s="165"/>
      <c r="BF4667" s="165"/>
      <c r="BG4667" s="165"/>
      <c r="BH4667" s="165"/>
      <c r="BI4667" s="165"/>
      <c r="BJ4667" s="165"/>
      <c r="BK4667" s="165"/>
      <c r="BL4667" s="165"/>
      <c r="BM4667" s="165"/>
      <c r="BN4667" s="165"/>
      <c r="BO4667" s="165"/>
      <c r="BP4667" s="165"/>
      <c r="BQ4667" s="165"/>
      <c r="BS4667" s="6"/>
      <c r="BT4667" s="11"/>
      <c r="BU4667" s="6"/>
      <c r="BV4667" s="6"/>
    </row>
    <row r="4668" spans="1:74" ht="15.75" x14ac:dyDescent="0.25">
      <c r="A4668" s="52" t="s">
        <v>1422</v>
      </c>
      <c r="B4668" s="56"/>
      <c r="C4668" s="7" t="s">
        <v>118</v>
      </c>
      <c r="D4668" s="7" t="s">
        <v>6560</v>
      </c>
      <c r="E4668" s="7"/>
      <c r="F4668" s="64"/>
      <c r="G4668" s="6"/>
      <c r="H4668" s="6"/>
      <c r="I4668" s="10" t="s">
        <v>110</v>
      </c>
      <c r="J4668" s="11" t="s">
        <v>4319</v>
      </c>
      <c r="K4668" s="194" t="s">
        <v>510</v>
      </c>
      <c r="L4668" s="176"/>
      <c r="M4668" s="176">
        <v>1000</v>
      </c>
      <c r="N4668" s="80" t="s">
        <v>6856</v>
      </c>
      <c r="O4668" s="162"/>
      <c r="P4668" s="80" t="s">
        <v>10119</v>
      </c>
      <c r="Q4668" s="80"/>
      <c r="R4668" s="80"/>
      <c r="S4668" s="163"/>
      <c r="T4668" s="213"/>
      <c r="U4668" s="162"/>
      <c r="V4668" s="164"/>
      <c r="W4668" s="12" t="str">
        <f t="shared" si="920"/>
        <v>Mqtt1</v>
      </c>
      <c r="X4668" s="196" t="s">
        <v>10704</v>
      </c>
      <c r="Y4668" s="6" t="str">
        <f t="shared" si="921"/>
        <v>marpower/power-tag/spare-pt41f01</v>
      </c>
      <c r="Z4668" s="103" t="str" cm="1">
        <f t="array" ref="Z4668">IF(COUNTIF(N4668,"spare"),"","$."&amp;_xlfn.REGEXEXTRACT(J4668,"^PT\d+[FQ]\d+_(.*)", 2))</f>
        <v>$.RMS_Current_Phase_Neut</v>
      </c>
      <c r="AA4668" s="12">
        <f t="shared" si="919"/>
        <v>26</v>
      </c>
      <c r="AB4668" s="6" t="s">
        <v>195</v>
      </c>
      <c r="AC4668" s="103">
        <v>3006</v>
      </c>
      <c r="AJ4668" s="80"/>
      <c r="AK4668" s="113" t="s">
        <v>1423</v>
      </c>
      <c r="AN4668" s="80"/>
      <c r="AO4668" s="80"/>
      <c r="AP4668" s="80"/>
      <c r="AQ4668" s="80"/>
      <c r="AR4668" s="127"/>
      <c r="AS4668" s="80"/>
      <c r="AT4668" s="7"/>
      <c r="AU4668" s="7"/>
      <c r="AV4668" s="165"/>
      <c r="AW4668" s="166"/>
      <c r="AX4668" s="137"/>
      <c r="AY4668" s="147"/>
      <c r="AZ4668" s="167"/>
      <c r="BA4668" s="167"/>
      <c r="BB4668" s="147" t="str">
        <f t="shared" si="925"/>
        <v/>
      </c>
      <c r="BC4668" s="168"/>
      <c r="BD4668" s="165"/>
      <c r="BE4668" s="165"/>
      <c r="BF4668" s="165"/>
      <c r="BG4668" s="165"/>
      <c r="BH4668" s="165"/>
      <c r="BI4668" s="165"/>
      <c r="BJ4668" s="165"/>
      <c r="BK4668" s="165"/>
      <c r="BL4668" s="165"/>
      <c r="BM4668" s="165"/>
      <c r="BN4668" s="165"/>
      <c r="BO4668" s="165"/>
      <c r="BP4668" s="165"/>
      <c r="BQ4668" s="165"/>
      <c r="BS4668" s="6"/>
      <c r="BT4668" s="11"/>
      <c r="BU4668" s="6"/>
      <c r="BV4668" s="6"/>
    </row>
    <row r="4669" spans="1:74" ht="15.75" x14ac:dyDescent="0.25">
      <c r="A4669" s="52" t="s">
        <v>1422</v>
      </c>
      <c r="B4669" s="56"/>
      <c r="C4669" s="7" t="s">
        <v>118</v>
      </c>
      <c r="D4669" s="7" t="s">
        <v>6560</v>
      </c>
      <c r="E4669" s="7"/>
      <c r="F4669" s="64"/>
      <c r="G4669" s="6"/>
      <c r="H4669" s="6"/>
      <c r="I4669" s="10" t="s">
        <v>110</v>
      </c>
      <c r="J4669" s="11" t="s">
        <v>8401</v>
      </c>
      <c r="K4669" s="194" t="s">
        <v>510</v>
      </c>
      <c r="L4669" s="176"/>
      <c r="M4669" s="176">
        <v>1000</v>
      </c>
      <c r="N4669" s="80" t="s">
        <v>6856</v>
      </c>
      <c r="O4669" s="162"/>
      <c r="P4669" s="80" t="s">
        <v>10120</v>
      </c>
      <c r="Q4669" s="80"/>
      <c r="R4669" s="80"/>
      <c r="S4669" s="163"/>
      <c r="T4669" s="213"/>
      <c r="U4669" s="162"/>
      <c r="V4669" s="164"/>
      <c r="W4669" s="12" t="str">
        <f t="shared" si="920"/>
        <v>Mqtt1</v>
      </c>
      <c r="X4669" s="196" t="s">
        <v>10704</v>
      </c>
      <c r="Y4669" s="6" t="str">
        <f t="shared" si="921"/>
        <v>marpower/power-tag/spare-pt41f01</v>
      </c>
      <c r="Z4669" s="103" t="str" cm="1">
        <f t="array" ref="Z4669">IF(COUNTIF(N4669,"spare"),"","$."&amp;_xlfn.REGEXEXTRACT(J4669,"^PT\d+[FQ]\d+_(.*)", 2))</f>
        <v>$.RMS_Voltage_A_N</v>
      </c>
      <c r="AA4669" s="12">
        <f t="shared" si="919"/>
        <v>26</v>
      </c>
      <c r="AB4669" s="6" t="s">
        <v>195</v>
      </c>
      <c r="AC4669" s="103">
        <v>3028</v>
      </c>
      <c r="AJ4669" s="80"/>
      <c r="AK4669" s="113" t="s">
        <v>1424</v>
      </c>
      <c r="AN4669" s="80"/>
      <c r="AO4669" s="80"/>
      <c r="AP4669" s="80"/>
      <c r="AQ4669" s="80"/>
      <c r="AR4669" s="127"/>
      <c r="AS4669" s="80"/>
      <c r="AT4669" s="7"/>
      <c r="AU4669" s="7"/>
      <c r="AV4669" s="165"/>
      <c r="AW4669" s="166"/>
      <c r="AX4669" s="137"/>
      <c r="AY4669" s="147"/>
      <c r="AZ4669" s="167"/>
      <c r="BA4669" s="167"/>
      <c r="BB4669" s="147" t="str">
        <f t="shared" si="925"/>
        <v/>
      </c>
      <c r="BC4669" s="168"/>
      <c r="BD4669" s="165"/>
      <c r="BE4669" s="165"/>
      <c r="BF4669" s="165"/>
      <c r="BG4669" s="165"/>
      <c r="BH4669" s="165"/>
      <c r="BI4669" s="165"/>
      <c r="BJ4669" s="165"/>
      <c r="BK4669" s="165"/>
      <c r="BL4669" s="165"/>
      <c r="BM4669" s="165"/>
      <c r="BN4669" s="165"/>
      <c r="BO4669" s="165"/>
      <c r="BP4669" s="165"/>
      <c r="BQ4669" s="165"/>
      <c r="BS4669" s="6"/>
      <c r="BT4669" s="11"/>
      <c r="BU4669" s="6"/>
      <c r="BV4669" s="6"/>
    </row>
    <row r="4670" spans="1:74" ht="15.75" x14ac:dyDescent="0.25">
      <c r="A4670" s="52" t="s">
        <v>1422</v>
      </c>
      <c r="B4670" s="56"/>
      <c r="C4670" s="7" t="s">
        <v>118</v>
      </c>
      <c r="D4670" s="7" t="s">
        <v>6560</v>
      </c>
      <c r="E4670" s="7"/>
      <c r="F4670" s="64"/>
      <c r="G4670" s="6"/>
      <c r="H4670" s="6"/>
      <c r="I4670" s="10" t="s">
        <v>110</v>
      </c>
      <c r="J4670" s="11" t="s">
        <v>8578</v>
      </c>
      <c r="K4670" s="194" t="s">
        <v>510</v>
      </c>
      <c r="L4670" s="176"/>
      <c r="M4670" s="176">
        <v>1000</v>
      </c>
      <c r="N4670" s="80" t="s">
        <v>6856</v>
      </c>
      <c r="O4670" s="162"/>
      <c r="P4670" s="80" t="s">
        <v>10121</v>
      </c>
      <c r="Q4670" s="80"/>
      <c r="R4670" s="80"/>
      <c r="S4670" s="163"/>
      <c r="T4670" s="213"/>
      <c r="U4670" s="162"/>
      <c r="V4670" s="164"/>
      <c r="W4670" s="12" t="str">
        <f t="shared" si="920"/>
        <v>Mqtt1</v>
      </c>
      <c r="X4670" s="196" t="s">
        <v>10704</v>
      </c>
      <c r="Y4670" s="6" t="str">
        <f t="shared" si="921"/>
        <v>marpower/power-tag/spare-pt41f01</v>
      </c>
      <c r="Z4670" s="103" t="str" cm="1">
        <f t="array" ref="Z4670">IF(COUNTIF(N4670,"spare"),"","$."&amp;_xlfn.REGEXEXTRACT(J4670,"^PT\d+[FQ]\d+_(.*)", 2))</f>
        <v>$.RMS_Voltage_B_N</v>
      </c>
      <c r="AA4670" s="12">
        <f t="shared" ref="AA4670:AA4679" si="926">AA4655+1</f>
        <v>26</v>
      </c>
      <c r="AB4670" s="6" t="s">
        <v>195</v>
      </c>
      <c r="AC4670" s="103">
        <v>3030</v>
      </c>
      <c r="AJ4670" s="80"/>
      <c r="AK4670" s="113" t="s">
        <v>1424</v>
      </c>
      <c r="AN4670" s="80"/>
      <c r="AO4670" s="80"/>
      <c r="AP4670" s="80"/>
      <c r="AQ4670" s="80"/>
      <c r="AR4670" s="127"/>
      <c r="AS4670" s="80"/>
      <c r="AT4670" s="7"/>
      <c r="AU4670" s="7"/>
      <c r="AV4670" s="165"/>
      <c r="AW4670" s="166"/>
      <c r="AX4670" s="137"/>
      <c r="AY4670" s="147"/>
      <c r="AZ4670" s="167"/>
      <c r="BA4670" s="167"/>
      <c r="BB4670" s="147" t="str">
        <f t="shared" si="925"/>
        <v/>
      </c>
      <c r="BC4670" s="168"/>
      <c r="BD4670" s="165"/>
      <c r="BE4670" s="165"/>
      <c r="BF4670" s="165"/>
      <c r="BG4670" s="165"/>
      <c r="BH4670" s="165"/>
      <c r="BI4670" s="165"/>
      <c r="BJ4670" s="165"/>
      <c r="BK4670" s="165"/>
      <c r="BL4670" s="165"/>
      <c r="BM4670" s="165"/>
      <c r="BN4670" s="165"/>
      <c r="BO4670" s="165"/>
      <c r="BP4670" s="165"/>
      <c r="BQ4670" s="165"/>
      <c r="BS4670" s="6"/>
      <c r="BT4670" s="11"/>
      <c r="BU4670" s="6"/>
      <c r="BV4670" s="6"/>
    </row>
    <row r="4671" spans="1:74" ht="15.75" x14ac:dyDescent="0.25">
      <c r="A4671" s="52" t="s">
        <v>1422</v>
      </c>
      <c r="B4671" s="56"/>
      <c r="C4671" s="7" t="s">
        <v>118</v>
      </c>
      <c r="D4671" s="7" t="s">
        <v>6560</v>
      </c>
      <c r="E4671" s="7"/>
      <c r="F4671" s="64"/>
      <c r="G4671" s="6"/>
      <c r="H4671" s="6"/>
      <c r="I4671" s="10" t="s">
        <v>110</v>
      </c>
      <c r="J4671" s="11" t="s">
        <v>8755</v>
      </c>
      <c r="K4671" s="194" t="s">
        <v>510</v>
      </c>
      <c r="L4671" s="176"/>
      <c r="M4671" s="176">
        <v>1000</v>
      </c>
      <c r="N4671" s="80" t="s">
        <v>6856</v>
      </c>
      <c r="O4671" s="162"/>
      <c r="P4671" s="80" t="s">
        <v>10122</v>
      </c>
      <c r="Q4671" s="80"/>
      <c r="R4671" s="80"/>
      <c r="S4671" s="163"/>
      <c r="T4671" s="213"/>
      <c r="U4671" s="162"/>
      <c r="V4671" s="164"/>
      <c r="W4671" s="12" t="str">
        <f t="shared" si="920"/>
        <v>Mqtt1</v>
      </c>
      <c r="X4671" s="196" t="s">
        <v>10704</v>
      </c>
      <c r="Y4671" s="6" t="str">
        <f t="shared" si="921"/>
        <v>marpower/power-tag/spare-pt41f01</v>
      </c>
      <c r="Z4671" s="103" t="str" cm="1">
        <f t="array" ref="Z4671">IF(COUNTIF(N4671,"spare"),"","$."&amp;_xlfn.REGEXEXTRACT(J4671,"^PT\d+[FQ]\d+_(.*)", 2))</f>
        <v>$.RMS_Voltage_C_N</v>
      </c>
      <c r="AA4671" s="12">
        <f t="shared" si="926"/>
        <v>26</v>
      </c>
      <c r="AB4671" s="6" t="s">
        <v>195</v>
      </c>
      <c r="AC4671" s="103">
        <v>3032</v>
      </c>
      <c r="AJ4671" s="80"/>
      <c r="AK4671" s="113" t="s">
        <v>1424</v>
      </c>
      <c r="AN4671" s="80"/>
      <c r="AO4671" s="80"/>
      <c r="AP4671" s="80"/>
      <c r="AQ4671" s="80"/>
      <c r="AR4671" s="127"/>
      <c r="AS4671" s="80"/>
      <c r="AT4671" s="7"/>
      <c r="AU4671" s="7"/>
      <c r="AV4671" s="165"/>
      <c r="AW4671" s="166"/>
      <c r="AX4671" s="137"/>
      <c r="AY4671" s="147"/>
      <c r="AZ4671" s="167"/>
      <c r="BA4671" s="167"/>
      <c r="BB4671" s="147" t="str">
        <f t="shared" si="925"/>
        <v/>
      </c>
      <c r="BC4671" s="168"/>
      <c r="BD4671" s="165"/>
      <c r="BE4671" s="165"/>
      <c r="BF4671" s="165"/>
      <c r="BG4671" s="165"/>
      <c r="BH4671" s="165"/>
      <c r="BI4671" s="165"/>
      <c r="BJ4671" s="165"/>
      <c r="BK4671" s="165"/>
      <c r="BL4671" s="165"/>
      <c r="BM4671" s="165"/>
      <c r="BN4671" s="165"/>
      <c r="BO4671" s="165"/>
      <c r="BP4671" s="165"/>
      <c r="BQ4671" s="165"/>
      <c r="BS4671" s="6"/>
      <c r="BT4671" s="11"/>
      <c r="BU4671" s="6"/>
      <c r="BV4671" s="6"/>
    </row>
    <row r="4672" spans="1:74" ht="15.75" x14ac:dyDescent="0.25">
      <c r="A4672" s="52" t="s">
        <v>1422</v>
      </c>
      <c r="B4672" s="56"/>
      <c r="C4672" s="7" t="s">
        <v>118</v>
      </c>
      <c r="D4672" s="7" t="s">
        <v>6560</v>
      </c>
      <c r="E4672" s="7"/>
      <c r="F4672" s="64"/>
      <c r="G4672" s="6"/>
      <c r="H4672" s="6"/>
      <c r="I4672" s="10" t="s">
        <v>110</v>
      </c>
      <c r="J4672" s="11" t="s">
        <v>4320</v>
      </c>
      <c r="K4672" s="194" t="s">
        <v>510</v>
      </c>
      <c r="L4672" s="176"/>
      <c r="M4672" s="176">
        <v>1000</v>
      </c>
      <c r="N4672" s="80" t="s">
        <v>6856</v>
      </c>
      <c r="O4672" s="162"/>
      <c r="P4672" s="80" t="s">
        <v>10123</v>
      </c>
      <c r="Q4672" s="80"/>
      <c r="R4672" s="80"/>
      <c r="S4672" s="163"/>
      <c r="T4672" s="213"/>
      <c r="U4672" s="162"/>
      <c r="V4672" s="164"/>
      <c r="W4672" s="12" t="str">
        <f t="shared" si="920"/>
        <v>Mqtt1</v>
      </c>
      <c r="X4672" s="196" t="s">
        <v>10704</v>
      </c>
      <c r="Y4672" s="6" t="str">
        <f t="shared" si="921"/>
        <v>marpower/power-tag/spare-pt41f01</v>
      </c>
      <c r="Z4672" s="103" t="str" cm="1">
        <f t="array" ref="Z4672">IF(COUNTIF(N4672,"spare"),"","$."&amp;_xlfn.REGEXEXTRACT(J4672,"^PT\d+[FQ]\d+_(.*)", 2))</f>
        <v>$.Active_Power_Phase_A</v>
      </c>
      <c r="AA4672" s="12">
        <f t="shared" si="926"/>
        <v>26</v>
      </c>
      <c r="AB4672" s="6" t="s">
        <v>195</v>
      </c>
      <c r="AC4672" s="103">
        <v>3054</v>
      </c>
      <c r="AJ4672" s="80"/>
      <c r="AK4672" s="113" t="s">
        <v>1425</v>
      </c>
      <c r="AN4672" s="80"/>
      <c r="AO4672" s="80"/>
      <c r="AP4672" s="80"/>
      <c r="AQ4672" s="80"/>
      <c r="AR4672" s="127"/>
      <c r="AS4672" s="80"/>
      <c r="AT4672" s="7"/>
      <c r="AU4672" s="7"/>
      <c r="AV4672" s="165"/>
      <c r="AW4672" s="166"/>
      <c r="AX4672" s="137"/>
      <c r="AY4672" s="147"/>
      <c r="AZ4672" s="167"/>
      <c r="BA4672" s="167"/>
      <c r="BB4672" s="147" t="str">
        <f t="shared" si="925"/>
        <v/>
      </c>
      <c r="BC4672" s="168"/>
      <c r="BD4672" s="165"/>
      <c r="BE4672" s="165"/>
      <c r="BF4672" s="165"/>
      <c r="BG4672" s="165"/>
      <c r="BH4672" s="165"/>
      <c r="BI4672" s="165"/>
      <c r="BJ4672" s="165"/>
      <c r="BK4672" s="165"/>
      <c r="BL4672" s="165"/>
      <c r="BM4672" s="165"/>
      <c r="BN4672" s="165"/>
      <c r="BO4672" s="165"/>
      <c r="BP4672" s="165"/>
      <c r="BQ4672" s="165"/>
      <c r="BS4672" s="6"/>
      <c r="BT4672" s="11"/>
      <c r="BU4672" s="6"/>
      <c r="BV4672" s="6"/>
    </row>
    <row r="4673" spans="1:74" ht="15.75" x14ac:dyDescent="0.25">
      <c r="A4673" s="52" t="s">
        <v>1422</v>
      </c>
      <c r="B4673" s="56"/>
      <c r="C4673" s="7" t="s">
        <v>118</v>
      </c>
      <c r="D4673" s="7" t="s">
        <v>6560</v>
      </c>
      <c r="E4673" s="7"/>
      <c r="F4673" s="64"/>
      <c r="G4673" s="6"/>
      <c r="H4673" s="6"/>
      <c r="I4673" s="10" t="s">
        <v>110</v>
      </c>
      <c r="J4673" s="11" t="s">
        <v>4321</v>
      </c>
      <c r="K4673" s="194" t="s">
        <v>510</v>
      </c>
      <c r="L4673" s="176"/>
      <c r="M4673" s="176">
        <v>1000</v>
      </c>
      <c r="N4673" s="80" t="s">
        <v>6856</v>
      </c>
      <c r="O4673" s="162"/>
      <c r="P4673" s="80" t="s">
        <v>10124</v>
      </c>
      <c r="Q4673" s="80"/>
      <c r="R4673" s="80"/>
      <c r="S4673" s="163"/>
      <c r="T4673" s="213"/>
      <c r="U4673" s="162"/>
      <c r="V4673" s="164"/>
      <c r="W4673" s="12" t="str">
        <f t="shared" si="920"/>
        <v>Mqtt1</v>
      </c>
      <c r="X4673" s="196" t="s">
        <v>10704</v>
      </c>
      <c r="Y4673" s="6" t="str">
        <f t="shared" si="921"/>
        <v>marpower/power-tag/spare-pt41f01</v>
      </c>
      <c r="Z4673" s="103" t="str" cm="1">
        <f t="array" ref="Z4673">IF(COUNTIF(N4673,"spare"),"","$."&amp;_xlfn.REGEXEXTRACT(J4673,"^PT\d+[FQ]\d+_(.*)", 2))</f>
        <v>$.Active_Power_Phase_B</v>
      </c>
      <c r="AA4673" s="12">
        <f t="shared" si="926"/>
        <v>26</v>
      </c>
      <c r="AB4673" s="6" t="s">
        <v>195</v>
      </c>
      <c r="AC4673" s="103">
        <v>3056</v>
      </c>
      <c r="AJ4673" s="80"/>
      <c r="AK4673" s="113" t="s">
        <v>1425</v>
      </c>
      <c r="AN4673" s="80"/>
      <c r="AO4673" s="80"/>
      <c r="AP4673" s="80"/>
      <c r="AQ4673" s="80"/>
      <c r="AR4673" s="127"/>
      <c r="AS4673" s="80"/>
      <c r="AT4673" s="7"/>
      <c r="AU4673" s="7"/>
      <c r="AV4673" s="165"/>
      <c r="AW4673" s="166"/>
      <c r="AX4673" s="137"/>
      <c r="AY4673" s="147"/>
      <c r="AZ4673" s="167"/>
      <c r="BA4673" s="167"/>
      <c r="BB4673" s="147" t="str">
        <f t="shared" si="925"/>
        <v/>
      </c>
      <c r="BC4673" s="168"/>
      <c r="BD4673" s="165"/>
      <c r="BE4673" s="165"/>
      <c r="BF4673" s="165"/>
      <c r="BG4673" s="165"/>
      <c r="BH4673" s="165"/>
      <c r="BI4673" s="165"/>
      <c r="BJ4673" s="165"/>
      <c r="BK4673" s="165"/>
      <c r="BL4673" s="165"/>
      <c r="BM4673" s="165"/>
      <c r="BN4673" s="165"/>
      <c r="BO4673" s="165"/>
      <c r="BP4673" s="165"/>
      <c r="BQ4673" s="165"/>
      <c r="BS4673" s="6"/>
      <c r="BT4673" s="11"/>
      <c r="BU4673" s="6"/>
      <c r="BV4673" s="6"/>
    </row>
    <row r="4674" spans="1:74" ht="15.75" x14ac:dyDescent="0.25">
      <c r="A4674" s="52" t="s">
        <v>1422</v>
      </c>
      <c r="B4674" s="56"/>
      <c r="C4674" s="7" t="s">
        <v>118</v>
      </c>
      <c r="D4674" s="7" t="s">
        <v>6560</v>
      </c>
      <c r="E4674" s="7"/>
      <c r="F4674" s="64"/>
      <c r="G4674" s="6"/>
      <c r="H4674" s="6"/>
      <c r="I4674" s="10" t="s">
        <v>110</v>
      </c>
      <c r="J4674" s="11" t="s">
        <v>4322</v>
      </c>
      <c r="K4674" s="194" t="s">
        <v>510</v>
      </c>
      <c r="L4674" s="176"/>
      <c r="M4674" s="176">
        <v>1000</v>
      </c>
      <c r="N4674" s="80" t="s">
        <v>6856</v>
      </c>
      <c r="O4674" s="162"/>
      <c r="P4674" s="80" t="s">
        <v>10125</v>
      </c>
      <c r="Q4674" s="80"/>
      <c r="R4674" s="80"/>
      <c r="S4674" s="163"/>
      <c r="T4674" s="213"/>
      <c r="U4674" s="162"/>
      <c r="V4674" s="164"/>
      <c r="W4674" s="12" t="str">
        <f t="shared" ref="W4674:W4737" si="927">IF(COUNTIF(N4674,"spare"),"","Mqtt1")</f>
        <v>Mqtt1</v>
      </c>
      <c r="X4674" s="196" t="s">
        <v>10704</v>
      </c>
      <c r="Y4674" s="6" t="str">
        <f t="shared" si="921"/>
        <v>marpower/power-tag/spare-pt41f01</v>
      </c>
      <c r="Z4674" s="103" t="str" cm="1">
        <f t="array" ref="Z4674">IF(COUNTIF(N4674,"spare"),"","$."&amp;_xlfn.REGEXEXTRACT(J4674,"^PT\d+[FQ]\d+_(.*)", 2))</f>
        <v>$.Active_Power_Phase_C</v>
      </c>
      <c r="AA4674" s="12">
        <f t="shared" si="926"/>
        <v>26</v>
      </c>
      <c r="AB4674" s="6" t="s">
        <v>195</v>
      </c>
      <c r="AC4674" s="103">
        <v>3058</v>
      </c>
      <c r="AJ4674" s="80"/>
      <c r="AK4674" s="113" t="s">
        <v>1425</v>
      </c>
      <c r="AN4674" s="80"/>
      <c r="AO4674" s="80"/>
      <c r="AP4674" s="80"/>
      <c r="AQ4674" s="80"/>
      <c r="AR4674" s="127"/>
      <c r="AS4674" s="80"/>
      <c r="AT4674" s="7"/>
      <c r="AU4674" s="7"/>
      <c r="AV4674" s="165"/>
      <c r="AW4674" s="166"/>
      <c r="AX4674" s="137"/>
      <c r="AY4674" s="147"/>
      <c r="AZ4674" s="167"/>
      <c r="BA4674" s="167"/>
      <c r="BB4674" s="147" t="str">
        <f t="shared" si="925"/>
        <v/>
      </c>
      <c r="BC4674" s="168"/>
      <c r="BD4674" s="165"/>
      <c r="BE4674" s="165"/>
      <c r="BF4674" s="165"/>
      <c r="BG4674" s="165"/>
      <c r="BH4674" s="165"/>
      <c r="BI4674" s="165"/>
      <c r="BJ4674" s="165"/>
      <c r="BK4674" s="165"/>
      <c r="BL4674" s="165"/>
      <c r="BM4674" s="165"/>
      <c r="BN4674" s="165"/>
      <c r="BO4674" s="165"/>
      <c r="BP4674" s="165"/>
      <c r="BQ4674" s="165"/>
      <c r="BS4674" s="6"/>
      <c r="BT4674" s="11"/>
      <c r="BU4674" s="6"/>
      <c r="BV4674" s="6"/>
    </row>
    <row r="4675" spans="1:74" ht="15.75" x14ac:dyDescent="0.25">
      <c r="A4675" s="52" t="s">
        <v>1422</v>
      </c>
      <c r="B4675" s="56"/>
      <c r="C4675" s="7" t="s">
        <v>118</v>
      </c>
      <c r="D4675" s="7" t="s">
        <v>6560</v>
      </c>
      <c r="E4675" s="7"/>
      <c r="F4675" s="64"/>
      <c r="G4675" s="6"/>
      <c r="H4675" s="6"/>
      <c r="I4675" s="10" t="s">
        <v>110</v>
      </c>
      <c r="J4675" s="11" t="s">
        <v>4323</v>
      </c>
      <c r="K4675" s="194" t="s">
        <v>510</v>
      </c>
      <c r="L4675" s="176"/>
      <c r="M4675" s="176">
        <v>1000</v>
      </c>
      <c r="N4675" s="80" t="s">
        <v>6856</v>
      </c>
      <c r="O4675" s="162"/>
      <c r="P4675" s="80" t="s">
        <v>10126</v>
      </c>
      <c r="Q4675" s="80"/>
      <c r="R4675" s="80"/>
      <c r="S4675" s="163"/>
      <c r="T4675" s="213"/>
      <c r="U4675" s="162"/>
      <c r="V4675" s="164"/>
      <c r="W4675" s="12" t="str">
        <f t="shared" si="927"/>
        <v>Mqtt1</v>
      </c>
      <c r="X4675" s="196" t="s">
        <v>10704</v>
      </c>
      <c r="Y4675" s="6" t="str">
        <f t="shared" si="921"/>
        <v>marpower/power-tag/spare-pt41f01</v>
      </c>
      <c r="Z4675" s="103" t="str" cm="1">
        <f t="array" ref="Z4675">IF(COUNTIF(N4675,"spare"),"","$."&amp;_xlfn.REGEXEXTRACT(J4675,"^PT\d+[FQ]\d+_(.*)", 2))</f>
        <v>$.Total_Active_Power</v>
      </c>
      <c r="AA4675" s="12">
        <f t="shared" si="926"/>
        <v>26</v>
      </c>
      <c r="AB4675" s="6" t="s">
        <v>195</v>
      </c>
      <c r="AC4675" s="103">
        <v>3060</v>
      </c>
      <c r="AJ4675" s="80"/>
      <c r="AK4675" s="113" t="s">
        <v>1425</v>
      </c>
      <c r="AN4675" s="80"/>
      <c r="AO4675" s="80"/>
      <c r="AP4675" s="80"/>
      <c r="AQ4675" s="80"/>
      <c r="AR4675" s="127"/>
      <c r="AS4675" s="80"/>
      <c r="AT4675" s="7"/>
      <c r="AU4675" s="7"/>
      <c r="AV4675" s="165"/>
      <c r="AW4675" s="166"/>
      <c r="AX4675" s="137"/>
      <c r="AY4675" s="147"/>
      <c r="AZ4675" s="167"/>
      <c r="BA4675" s="167"/>
      <c r="BB4675" s="147" t="str">
        <f t="shared" si="925"/>
        <v/>
      </c>
      <c r="BC4675" s="168"/>
      <c r="BD4675" s="165"/>
      <c r="BE4675" s="165"/>
      <c r="BF4675" s="165"/>
      <c r="BG4675" s="165"/>
      <c r="BH4675" s="165"/>
      <c r="BI4675" s="165"/>
      <c r="BJ4675" s="165"/>
      <c r="BK4675" s="165"/>
      <c r="BL4675" s="165"/>
      <c r="BM4675" s="165"/>
      <c r="BN4675" s="165"/>
      <c r="BO4675" s="165"/>
      <c r="BP4675" s="165"/>
      <c r="BQ4675" s="165"/>
      <c r="BS4675" s="6"/>
      <c r="BT4675" s="11"/>
      <c r="BU4675" s="6"/>
      <c r="BV4675" s="6"/>
    </row>
    <row r="4676" spans="1:74" ht="15.75" x14ac:dyDescent="0.25">
      <c r="A4676" s="52" t="s">
        <v>1422</v>
      </c>
      <c r="B4676" s="56"/>
      <c r="C4676" s="7" t="s">
        <v>118</v>
      </c>
      <c r="D4676" s="7" t="s">
        <v>6560</v>
      </c>
      <c r="E4676" s="7"/>
      <c r="F4676" s="64"/>
      <c r="G4676" s="6"/>
      <c r="H4676" s="6"/>
      <c r="I4676" s="10" t="s">
        <v>110</v>
      </c>
      <c r="J4676" s="11" t="s">
        <v>4324</v>
      </c>
      <c r="K4676" s="194" t="s">
        <v>510</v>
      </c>
      <c r="L4676" s="176"/>
      <c r="M4676" s="176">
        <v>1000</v>
      </c>
      <c r="N4676" s="80" t="s">
        <v>6856</v>
      </c>
      <c r="O4676" s="162"/>
      <c r="P4676" s="80" t="s">
        <v>10127</v>
      </c>
      <c r="Q4676" s="80"/>
      <c r="R4676" s="80"/>
      <c r="S4676" s="163"/>
      <c r="T4676" s="213"/>
      <c r="U4676" s="162"/>
      <c r="V4676" s="164"/>
      <c r="W4676" s="12" t="str">
        <f t="shared" si="927"/>
        <v>Mqtt1</v>
      </c>
      <c r="X4676" s="196" t="s">
        <v>10704</v>
      </c>
      <c r="Y4676" s="6" t="str">
        <f t="shared" si="921"/>
        <v>marpower/power-tag/spare-pt41f01</v>
      </c>
      <c r="Z4676" s="103" t="str" cm="1">
        <f t="array" ref="Z4676">IF(COUNTIF(N4676,"spare"),"","$."&amp;_xlfn.REGEXEXTRACT(J4676,"^PT\d+[FQ]\d+_(.*)", 2))</f>
        <v>$.Power_Factor_Phase_A</v>
      </c>
      <c r="AA4676" s="12">
        <f t="shared" si="926"/>
        <v>26</v>
      </c>
      <c r="AB4676" s="6" t="s">
        <v>195</v>
      </c>
      <c r="AC4676" s="103">
        <v>3078</v>
      </c>
      <c r="AJ4676" s="80"/>
      <c r="AK4676" s="113" t="s">
        <v>1426</v>
      </c>
      <c r="AN4676" s="80"/>
      <c r="AO4676" s="80"/>
      <c r="AP4676" s="80"/>
      <c r="AQ4676" s="80"/>
      <c r="AR4676" s="127"/>
      <c r="AS4676" s="80"/>
      <c r="AT4676" s="7"/>
      <c r="AU4676" s="7"/>
      <c r="AV4676" s="165"/>
      <c r="AW4676" s="166"/>
      <c r="AX4676" s="137"/>
      <c r="AY4676" s="147"/>
      <c r="AZ4676" s="167"/>
      <c r="BA4676" s="167"/>
      <c r="BB4676" s="147" t="str">
        <f t="shared" si="925"/>
        <v/>
      </c>
      <c r="BC4676" s="168"/>
      <c r="BD4676" s="165"/>
      <c r="BE4676" s="165"/>
      <c r="BF4676" s="165"/>
      <c r="BG4676" s="165"/>
      <c r="BH4676" s="165"/>
      <c r="BI4676" s="165"/>
      <c r="BJ4676" s="165"/>
      <c r="BK4676" s="165"/>
      <c r="BL4676" s="165"/>
      <c r="BM4676" s="165"/>
      <c r="BN4676" s="165"/>
      <c r="BO4676" s="165"/>
      <c r="BP4676" s="165"/>
      <c r="BQ4676" s="165"/>
      <c r="BS4676" s="6"/>
      <c r="BT4676" s="11"/>
      <c r="BU4676" s="6"/>
      <c r="BV4676" s="6"/>
    </row>
    <row r="4677" spans="1:74" ht="15.75" x14ac:dyDescent="0.25">
      <c r="A4677" s="52" t="s">
        <v>1422</v>
      </c>
      <c r="B4677" s="56"/>
      <c r="C4677" s="7" t="s">
        <v>118</v>
      </c>
      <c r="D4677" s="7" t="s">
        <v>6560</v>
      </c>
      <c r="E4677" s="7"/>
      <c r="F4677" s="64"/>
      <c r="G4677" s="6"/>
      <c r="H4677" s="6"/>
      <c r="I4677" s="10" t="s">
        <v>110</v>
      </c>
      <c r="J4677" s="11" t="s">
        <v>4325</v>
      </c>
      <c r="K4677" s="194" t="s">
        <v>510</v>
      </c>
      <c r="L4677" s="176"/>
      <c r="M4677" s="176">
        <v>1000</v>
      </c>
      <c r="N4677" s="80" t="s">
        <v>6856</v>
      </c>
      <c r="O4677" s="162"/>
      <c r="P4677" s="80" t="s">
        <v>10128</v>
      </c>
      <c r="Q4677" s="80"/>
      <c r="R4677" s="80"/>
      <c r="S4677" s="163"/>
      <c r="T4677" s="213"/>
      <c r="U4677" s="162"/>
      <c r="V4677" s="164"/>
      <c r="W4677" s="12" t="str">
        <f t="shared" si="927"/>
        <v>Mqtt1</v>
      </c>
      <c r="X4677" s="196" t="s">
        <v>10704</v>
      </c>
      <c r="Y4677" s="6" t="str">
        <f t="shared" si="921"/>
        <v>marpower/power-tag/spare-pt41f01</v>
      </c>
      <c r="Z4677" s="103" t="str" cm="1">
        <f t="array" ref="Z4677">IF(COUNTIF(N4677,"spare"),"","$."&amp;_xlfn.REGEXEXTRACT(J4677,"^PT\d+[FQ]\d+_(.*)", 2))</f>
        <v>$.Power_Factor_Phase_B</v>
      </c>
      <c r="AA4677" s="12">
        <f t="shared" si="926"/>
        <v>26</v>
      </c>
      <c r="AB4677" s="6" t="s">
        <v>195</v>
      </c>
      <c r="AC4677" s="103">
        <v>3080</v>
      </c>
      <c r="AJ4677" s="80"/>
      <c r="AK4677" s="113" t="s">
        <v>1426</v>
      </c>
      <c r="AN4677" s="80"/>
      <c r="AO4677" s="80"/>
      <c r="AP4677" s="80"/>
      <c r="AQ4677" s="80"/>
      <c r="AR4677" s="127"/>
      <c r="AS4677" s="80"/>
      <c r="AT4677" s="7"/>
      <c r="AU4677" s="7"/>
      <c r="AV4677" s="165"/>
      <c r="AW4677" s="166"/>
      <c r="AX4677" s="137"/>
      <c r="AY4677" s="147"/>
      <c r="AZ4677" s="167"/>
      <c r="BA4677" s="167"/>
      <c r="BB4677" s="147" t="str">
        <f t="shared" si="925"/>
        <v/>
      </c>
      <c r="BC4677" s="168"/>
      <c r="BD4677" s="165"/>
      <c r="BE4677" s="165"/>
      <c r="BF4677" s="165"/>
      <c r="BG4677" s="165"/>
      <c r="BH4677" s="165"/>
      <c r="BI4677" s="165"/>
      <c r="BJ4677" s="165"/>
      <c r="BK4677" s="165"/>
      <c r="BL4677" s="165"/>
      <c r="BM4677" s="165"/>
      <c r="BN4677" s="165"/>
      <c r="BO4677" s="165"/>
      <c r="BP4677" s="165"/>
      <c r="BQ4677" s="165"/>
      <c r="BS4677" s="6"/>
      <c r="BT4677" s="11"/>
      <c r="BU4677" s="6"/>
      <c r="BV4677" s="6"/>
    </row>
    <row r="4678" spans="1:74" ht="15.75" x14ac:dyDescent="0.25">
      <c r="A4678" s="52" t="s">
        <v>1422</v>
      </c>
      <c r="B4678" s="56"/>
      <c r="C4678" s="7" t="s">
        <v>118</v>
      </c>
      <c r="D4678" s="7" t="s">
        <v>6560</v>
      </c>
      <c r="E4678" s="7"/>
      <c r="F4678" s="64"/>
      <c r="G4678" s="6"/>
      <c r="H4678" s="6"/>
      <c r="I4678" s="10" t="s">
        <v>110</v>
      </c>
      <c r="J4678" s="11" t="s">
        <v>4326</v>
      </c>
      <c r="K4678" s="194" t="s">
        <v>510</v>
      </c>
      <c r="L4678" s="176"/>
      <c r="M4678" s="176">
        <v>1000</v>
      </c>
      <c r="N4678" s="80" t="s">
        <v>6856</v>
      </c>
      <c r="O4678" s="162"/>
      <c r="P4678" s="80" t="s">
        <v>10129</v>
      </c>
      <c r="Q4678" s="80"/>
      <c r="R4678" s="80"/>
      <c r="S4678" s="163"/>
      <c r="T4678" s="213"/>
      <c r="U4678" s="162"/>
      <c r="V4678" s="164"/>
      <c r="W4678" s="12" t="str">
        <f t="shared" si="927"/>
        <v>Mqtt1</v>
      </c>
      <c r="X4678" s="196" t="s">
        <v>10704</v>
      </c>
      <c r="Y4678" s="6" t="str">
        <f t="shared" si="921"/>
        <v>marpower/power-tag/spare-pt41f01</v>
      </c>
      <c r="Z4678" s="103" t="str" cm="1">
        <f t="array" ref="Z4678">IF(COUNTIF(N4678,"spare"),"","$."&amp;_xlfn.REGEXEXTRACT(J4678,"^PT\d+[FQ]\d+_(.*)", 2))</f>
        <v>$.Power_Factor_Phase_C</v>
      </c>
      <c r="AA4678" s="12">
        <f t="shared" si="926"/>
        <v>26</v>
      </c>
      <c r="AB4678" s="6" t="s">
        <v>195</v>
      </c>
      <c r="AC4678" s="103">
        <v>3082</v>
      </c>
      <c r="AJ4678" s="80"/>
      <c r="AK4678" s="113" t="s">
        <v>1426</v>
      </c>
      <c r="AN4678" s="80"/>
      <c r="AO4678" s="80"/>
      <c r="AP4678" s="80"/>
      <c r="AQ4678" s="80"/>
      <c r="AR4678" s="127"/>
      <c r="AS4678" s="80"/>
      <c r="AT4678" s="7"/>
      <c r="AU4678" s="7"/>
      <c r="AV4678" s="165"/>
      <c r="AW4678" s="166"/>
      <c r="AX4678" s="137"/>
      <c r="AY4678" s="147"/>
      <c r="AZ4678" s="167"/>
      <c r="BA4678" s="167"/>
      <c r="BB4678" s="147" t="str">
        <f t="shared" si="925"/>
        <v/>
      </c>
      <c r="BC4678" s="168"/>
      <c r="BD4678" s="165"/>
      <c r="BE4678" s="165"/>
      <c r="BF4678" s="165"/>
      <c r="BG4678" s="165"/>
      <c r="BH4678" s="165"/>
      <c r="BI4678" s="165"/>
      <c r="BJ4678" s="165"/>
      <c r="BK4678" s="165"/>
      <c r="BL4678" s="165"/>
      <c r="BM4678" s="165"/>
      <c r="BN4678" s="165"/>
      <c r="BO4678" s="165"/>
      <c r="BP4678" s="165"/>
      <c r="BQ4678" s="165"/>
      <c r="BS4678" s="6"/>
      <c r="BT4678" s="11"/>
      <c r="BU4678" s="6"/>
      <c r="BV4678" s="6"/>
    </row>
    <row r="4679" spans="1:74" ht="15.75" x14ac:dyDescent="0.25">
      <c r="A4679" s="52" t="s">
        <v>1422</v>
      </c>
      <c r="B4679" s="56"/>
      <c r="C4679" s="7" t="s">
        <v>118</v>
      </c>
      <c r="D4679" s="7" t="s">
        <v>6560</v>
      </c>
      <c r="E4679" s="7"/>
      <c r="F4679" s="64"/>
      <c r="G4679" s="6"/>
      <c r="H4679" s="6"/>
      <c r="I4679" s="10" t="s">
        <v>110</v>
      </c>
      <c r="J4679" s="11" t="s">
        <v>4327</v>
      </c>
      <c r="K4679" s="194" t="s">
        <v>510</v>
      </c>
      <c r="L4679" s="176"/>
      <c r="M4679" s="176">
        <v>1000</v>
      </c>
      <c r="N4679" s="80" t="s">
        <v>6856</v>
      </c>
      <c r="O4679" s="162"/>
      <c r="P4679" s="80" t="s">
        <v>10130</v>
      </c>
      <c r="Q4679" s="80"/>
      <c r="R4679" s="80"/>
      <c r="S4679" s="163"/>
      <c r="T4679" s="213"/>
      <c r="U4679" s="162"/>
      <c r="V4679" s="164"/>
      <c r="W4679" s="12" t="str">
        <f t="shared" si="927"/>
        <v>Mqtt1</v>
      </c>
      <c r="X4679" s="196" t="s">
        <v>10704</v>
      </c>
      <c r="Y4679" s="6" t="str">
        <f t="shared" si="921"/>
        <v>marpower/power-tag/spare-pt41f01</v>
      </c>
      <c r="Z4679" s="103" t="str" cm="1">
        <f t="array" ref="Z4679">IF(COUNTIF(N4679,"spare"),"","$."&amp;_xlfn.REGEXEXTRACT(J4679,"^PT\d+[FQ]\d+_(.*)", 2))</f>
        <v>$.Total_Power_Factor</v>
      </c>
      <c r="AA4679" s="12">
        <f t="shared" si="926"/>
        <v>26</v>
      </c>
      <c r="AB4679" s="6" t="s">
        <v>195</v>
      </c>
      <c r="AC4679" s="103">
        <v>3084</v>
      </c>
      <c r="AJ4679" s="80"/>
      <c r="AK4679" s="113" t="s">
        <v>1426</v>
      </c>
      <c r="AN4679" s="80"/>
      <c r="AO4679" s="80"/>
      <c r="AP4679" s="80"/>
      <c r="AQ4679" s="80"/>
      <c r="AR4679" s="127"/>
      <c r="AS4679" s="80"/>
      <c r="AT4679" s="7"/>
      <c r="AU4679" s="7"/>
      <c r="AV4679" s="165"/>
      <c r="AW4679" s="166"/>
      <c r="AX4679" s="137"/>
      <c r="AY4679" s="147"/>
      <c r="AZ4679" s="167"/>
      <c r="BA4679" s="167"/>
      <c r="BB4679" s="147" t="str">
        <f t="shared" si="925"/>
        <v/>
      </c>
      <c r="BC4679" s="168"/>
      <c r="BD4679" s="165"/>
      <c r="BE4679" s="165"/>
      <c r="BF4679" s="165"/>
      <c r="BG4679" s="165"/>
      <c r="BH4679" s="165"/>
      <c r="BI4679" s="165"/>
      <c r="BJ4679" s="165"/>
      <c r="BK4679" s="165"/>
      <c r="BL4679" s="165"/>
      <c r="BM4679" s="165"/>
      <c r="BN4679" s="165"/>
      <c r="BO4679" s="165"/>
      <c r="BP4679" s="165"/>
      <c r="BQ4679" s="165"/>
      <c r="BS4679" s="6"/>
      <c r="BT4679" s="11"/>
      <c r="BU4679" s="6"/>
      <c r="BV4679" s="6"/>
    </row>
    <row r="4680" spans="1:74" ht="15.75" x14ac:dyDescent="0.25">
      <c r="A4680" s="52" t="s">
        <v>1422</v>
      </c>
      <c r="B4680" s="56"/>
      <c r="C4680" s="7" t="s">
        <v>118</v>
      </c>
      <c r="D4680" s="7" t="s">
        <v>6560</v>
      </c>
      <c r="E4680" s="7"/>
      <c r="F4680" s="64"/>
      <c r="G4680" s="6"/>
      <c r="H4680" s="6"/>
      <c r="I4680" s="10" t="s">
        <v>110</v>
      </c>
      <c r="J4680" s="11" t="s">
        <v>4328</v>
      </c>
      <c r="K4680" s="194" t="s">
        <v>510</v>
      </c>
      <c r="L4680" s="176"/>
      <c r="M4680" s="176">
        <v>1000</v>
      </c>
      <c r="N4680" s="80" t="s">
        <v>6856</v>
      </c>
      <c r="O4680" s="162"/>
      <c r="P4680" s="80" t="s">
        <v>4715</v>
      </c>
      <c r="Q4680" s="80"/>
      <c r="R4680" s="80"/>
      <c r="S4680" s="163"/>
      <c r="T4680" s="213"/>
      <c r="U4680" s="162"/>
      <c r="V4680" s="164"/>
      <c r="W4680" s="12" t="str">
        <f t="shared" si="927"/>
        <v>Mqtt1</v>
      </c>
      <c r="X4680" s="196" t="s">
        <v>10705</v>
      </c>
      <c r="Y4680" s="6" t="str">
        <f t="shared" si="921"/>
        <v>marpower/power-tag/starlink</v>
      </c>
      <c r="Z4680" s="103" t="str" cm="1">
        <f t="array" ref="Z4680">IF(COUNTIF(N4680,"spare"),"","$."&amp;_xlfn.REGEXEXTRACT(J4680,"^PT\d+[FQ]\d+_(.*)", 2))</f>
        <v>$.RMS_Current_Phase_A</v>
      </c>
      <c r="AA4680" s="12">
        <f>AA4665+1</f>
        <v>27</v>
      </c>
      <c r="AB4680" s="6" t="s">
        <v>195</v>
      </c>
      <c r="AC4680" s="103">
        <v>3000</v>
      </c>
      <c r="AJ4680" s="80"/>
      <c r="AK4680" s="113" t="s">
        <v>1423</v>
      </c>
      <c r="AN4680" s="80"/>
      <c r="AO4680" s="80"/>
      <c r="AP4680" s="80"/>
      <c r="AQ4680" s="80"/>
      <c r="AR4680" s="127"/>
      <c r="AS4680" s="80"/>
      <c r="AT4680" s="7"/>
      <c r="AU4680" s="7"/>
      <c r="AV4680" s="165"/>
      <c r="AW4680" s="166"/>
      <c r="AX4680" s="137"/>
      <c r="AY4680" s="147"/>
      <c r="AZ4680" s="167"/>
      <c r="BA4680" s="167"/>
      <c r="BB4680" s="147" t="str">
        <f t="shared" ref="BB4680:BB4694" si="928">IF(ISNUMBER(AM4680),"1","")</f>
        <v/>
      </c>
      <c r="BC4680" s="168"/>
      <c r="BD4680" s="165"/>
      <c r="BE4680" s="165"/>
      <c r="BF4680" s="165"/>
      <c r="BG4680" s="165"/>
      <c r="BH4680" s="165"/>
      <c r="BI4680" s="165"/>
      <c r="BJ4680" s="165"/>
      <c r="BK4680" s="165"/>
      <c r="BL4680" s="165"/>
      <c r="BM4680" s="165"/>
      <c r="BN4680" s="165"/>
      <c r="BO4680" s="165"/>
      <c r="BP4680" s="165"/>
      <c r="BQ4680" s="165"/>
      <c r="BS4680" s="6"/>
      <c r="BT4680" s="11"/>
      <c r="BU4680" s="6"/>
      <c r="BV4680" s="6"/>
    </row>
    <row r="4681" spans="1:74" ht="15.75" x14ac:dyDescent="0.25">
      <c r="A4681" s="52" t="s">
        <v>1422</v>
      </c>
      <c r="B4681" s="56"/>
      <c r="C4681" s="7" t="s">
        <v>118</v>
      </c>
      <c r="D4681" s="7" t="s">
        <v>6560</v>
      </c>
      <c r="E4681" s="7"/>
      <c r="F4681" s="64"/>
      <c r="G4681" s="6"/>
      <c r="H4681" s="6"/>
      <c r="I4681" s="10" t="s">
        <v>110</v>
      </c>
      <c r="J4681" s="11" t="s">
        <v>4329</v>
      </c>
      <c r="K4681" s="194" t="s">
        <v>510</v>
      </c>
      <c r="L4681" s="176"/>
      <c r="M4681" s="176">
        <v>1000</v>
      </c>
      <c r="N4681" s="80" t="s">
        <v>6856</v>
      </c>
      <c r="O4681" s="162"/>
      <c r="P4681" s="80" t="s">
        <v>4716</v>
      </c>
      <c r="Q4681" s="80"/>
      <c r="R4681" s="80"/>
      <c r="S4681" s="163"/>
      <c r="T4681" s="213"/>
      <c r="U4681" s="162"/>
      <c r="V4681" s="164"/>
      <c r="W4681" s="12" t="str">
        <f t="shared" si="927"/>
        <v>Mqtt1</v>
      </c>
      <c r="X4681" s="196" t="s">
        <v>10705</v>
      </c>
      <c r="Y4681" s="6" t="str">
        <f t="shared" si="921"/>
        <v>marpower/power-tag/starlink</v>
      </c>
      <c r="Z4681" s="103" t="str" cm="1">
        <f t="array" ref="Z4681">IF(COUNTIF(N4681,"spare"),"","$."&amp;_xlfn.REGEXEXTRACT(J4681,"^PT\d+[FQ]\d+_(.*)", 2))</f>
        <v>$.RMS_Current_Phase_B</v>
      </c>
      <c r="AA4681" s="12">
        <f t="shared" ref="AA4681:AA4744" si="929">AA4666+1</f>
        <v>27</v>
      </c>
      <c r="AB4681" s="6" t="s">
        <v>195</v>
      </c>
      <c r="AC4681" s="103">
        <v>3002</v>
      </c>
      <c r="AJ4681" s="80"/>
      <c r="AK4681" s="113" t="s">
        <v>1423</v>
      </c>
      <c r="AN4681" s="80"/>
      <c r="AO4681" s="80"/>
      <c r="AP4681" s="80"/>
      <c r="AQ4681" s="80"/>
      <c r="AR4681" s="127"/>
      <c r="AS4681" s="80"/>
      <c r="AT4681" s="7"/>
      <c r="AU4681" s="7"/>
      <c r="AV4681" s="165"/>
      <c r="AW4681" s="166"/>
      <c r="AX4681" s="137"/>
      <c r="AY4681" s="147"/>
      <c r="AZ4681" s="167"/>
      <c r="BA4681" s="167"/>
      <c r="BB4681" s="147" t="str">
        <f t="shared" si="928"/>
        <v/>
      </c>
      <c r="BC4681" s="168"/>
      <c r="BD4681" s="165"/>
      <c r="BE4681" s="165"/>
      <c r="BF4681" s="165"/>
      <c r="BG4681" s="165"/>
      <c r="BH4681" s="165"/>
      <c r="BI4681" s="165"/>
      <c r="BJ4681" s="165"/>
      <c r="BK4681" s="165"/>
      <c r="BL4681" s="165"/>
      <c r="BM4681" s="165"/>
      <c r="BN4681" s="165"/>
      <c r="BO4681" s="165"/>
      <c r="BP4681" s="165"/>
      <c r="BQ4681" s="165"/>
      <c r="BS4681" s="6"/>
      <c r="BT4681" s="11"/>
      <c r="BU4681" s="6"/>
      <c r="BV4681" s="6"/>
    </row>
    <row r="4682" spans="1:74" ht="15.75" x14ac:dyDescent="0.25">
      <c r="A4682" s="52" t="s">
        <v>1422</v>
      </c>
      <c r="B4682" s="56"/>
      <c r="C4682" s="7" t="s">
        <v>118</v>
      </c>
      <c r="D4682" s="7" t="s">
        <v>6560</v>
      </c>
      <c r="E4682" s="7"/>
      <c r="F4682" s="64"/>
      <c r="G4682" s="6"/>
      <c r="H4682" s="6"/>
      <c r="I4682" s="10" t="s">
        <v>110</v>
      </c>
      <c r="J4682" s="11" t="s">
        <v>4330</v>
      </c>
      <c r="K4682" s="194" t="s">
        <v>510</v>
      </c>
      <c r="L4682" s="176"/>
      <c r="M4682" s="176">
        <v>1000</v>
      </c>
      <c r="N4682" s="80" t="s">
        <v>6856</v>
      </c>
      <c r="O4682" s="162"/>
      <c r="P4682" s="80" t="s">
        <v>4717</v>
      </c>
      <c r="Q4682" s="80"/>
      <c r="R4682" s="80"/>
      <c r="S4682" s="163"/>
      <c r="T4682" s="213"/>
      <c r="U4682" s="162"/>
      <c r="V4682" s="164"/>
      <c r="W4682" s="12" t="str">
        <f t="shared" si="927"/>
        <v>Mqtt1</v>
      </c>
      <c r="X4682" s="196" t="s">
        <v>10705</v>
      </c>
      <c r="Y4682" s="6" t="str">
        <f t="shared" si="921"/>
        <v>marpower/power-tag/starlink</v>
      </c>
      <c r="Z4682" s="103" t="str" cm="1">
        <f t="array" ref="Z4682">IF(COUNTIF(N4682,"spare"),"","$."&amp;_xlfn.REGEXEXTRACT(J4682,"^PT\d+[FQ]\d+_(.*)", 2))</f>
        <v>$.RMS_Current_Phase_C</v>
      </c>
      <c r="AA4682" s="12">
        <f t="shared" si="929"/>
        <v>27</v>
      </c>
      <c r="AB4682" s="6" t="s">
        <v>195</v>
      </c>
      <c r="AC4682" s="103">
        <v>3004</v>
      </c>
      <c r="AJ4682" s="80"/>
      <c r="AK4682" s="113" t="s">
        <v>1423</v>
      </c>
      <c r="AN4682" s="80"/>
      <c r="AO4682" s="80"/>
      <c r="AP4682" s="80"/>
      <c r="AQ4682" s="80"/>
      <c r="AR4682" s="127"/>
      <c r="AS4682" s="80"/>
      <c r="AT4682" s="7"/>
      <c r="AU4682" s="7"/>
      <c r="AV4682" s="165"/>
      <c r="AW4682" s="166"/>
      <c r="AX4682" s="137"/>
      <c r="AY4682" s="147"/>
      <c r="AZ4682" s="167"/>
      <c r="BA4682" s="167"/>
      <c r="BB4682" s="147" t="str">
        <f t="shared" si="928"/>
        <v/>
      </c>
      <c r="BC4682" s="168"/>
      <c r="BD4682" s="165"/>
      <c r="BE4682" s="165"/>
      <c r="BF4682" s="165"/>
      <c r="BG4682" s="165"/>
      <c r="BH4682" s="165"/>
      <c r="BI4682" s="165"/>
      <c r="BJ4682" s="165"/>
      <c r="BK4682" s="165"/>
      <c r="BL4682" s="165"/>
      <c r="BM4682" s="165"/>
      <c r="BN4682" s="165"/>
      <c r="BO4682" s="165"/>
      <c r="BP4682" s="165"/>
      <c r="BQ4682" s="165"/>
      <c r="BS4682" s="6"/>
      <c r="BT4682" s="11"/>
      <c r="BU4682" s="6"/>
      <c r="BV4682" s="6"/>
    </row>
    <row r="4683" spans="1:74" ht="15.75" x14ac:dyDescent="0.25">
      <c r="A4683" s="52" t="s">
        <v>1422</v>
      </c>
      <c r="B4683" s="56"/>
      <c r="C4683" s="7" t="s">
        <v>118</v>
      </c>
      <c r="D4683" s="7" t="s">
        <v>6560</v>
      </c>
      <c r="E4683" s="7"/>
      <c r="F4683" s="64"/>
      <c r="G4683" s="6"/>
      <c r="H4683" s="6"/>
      <c r="I4683" s="10" t="s">
        <v>110</v>
      </c>
      <c r="J4683" s="11" t="s">
        <v>4331</v>
      </c>
      <c r="K4683" s="194" t="s">
        <v>510</v>
      </c>
      <c r="L4683" s="176"/>
      <c r="M4683" s="176">
        <v>1000</v>
      </c>
      <c r="N4683" s="80" t="s">
        <v>6856</v>
      </c>
      <c r="O4683" s="162"/>
      <c r="P4683" s="80" t="s">
        <v>4718</v>
      </c>
      <c r="Q4683" s="80"/>
      <c r="R4683" s="80"/>
      <c r="S4683" s="163"/>
      <c r="T4683" s="213"/>
      <c r="U4683" s="162"/>
      <c r="V4683" s="164"/>
      <c r="W4683" s="12" t="str">
        <f t="shared" si="927"/>
        <v>Mqtt1</v>
      </c>
      <c r="X4683" s="196" t="s">
        <v>10705</v>
      </c>
      <c r="Y4683" s="6" t="str">
        <f t="shared" ref="Y4683:Y4746" si="930">LOWER(_xlfn.CONCAT("marpower/",SUBSTITUTE(SUBSTITUTE("power-tag/" &amp; X4683," ","-"),"_","-")))</f>
        <v>marpower/power-tag/starlink</v>
      </c>
      <c r="Z4683" s="103" t="str" cm="1">
        <f t="array" ref="Z4683">IF(COUNTIF(N4683,"spare"),"","$."&amp;_xlfn.REGEXEXTRACT(J4683,"^PT\d+[FQ]\d+_(.*)", 2))</f>
        <v>$.RMS_Current_Phase_Neut</v>
      </c>
      <c r="AA4683" s="12">
        <f t="shared" si="929"/>
        <v>27</v>
      </c>
      <c r="AB4683" s="6" t="s">
        <v>195</v>
      </c>
      <c r="AC4683" s="103">
        <v>3006</v>
      </c>
      <c r="AJ4683" s="80"/>
      <c r="AK4683" s="113" t="s">
        <v>1423</v>
      </c>
      <c r="AN4683" s="80"/>
      <c r="AO4683" s="80"/>
      <c r="AP4683" s="80"/>
      <c r="AQ4683" s="80"/>
      <c r="AR4683" s="127"/>
      <c r="AS4683" s="80"/>
      <c r="AT4683" s="7"/>
      <c r="AU4683" s="7"/>
      <c r="AV4683" s="165"/>
      <c r="AW4683" s="166"/>
      <c r="AX4683" s="137"/>
      <c r="AY4683" s="147"/>
      <c r="AZ4683" s="167"/>
      <c r="BA4683" s="167"/>
      <c r="BB4683" s="147" t="str">
        <f t="shared" si="928"/>
        <v/>
      </c>
      <c r="BC4683" s="168"/>
      <c r="BD4683" s="165"/>
      <c r="BE4683" s="165"/>
      <c r="BF4683" s="165"/>
      <c r="BG4683" s="165"/>
      <c r="BH4683" s="165"/>
      <c r="BI4683" s="165"/>
      <c r="BJ4683" s="165"/>
      <c r="BK4683" s="165"/>
      <c r="BL4683" s="165"/>
      <c r="BM4683" s="165"/>
      <c r="BN4683" s="165"/>
      <c r="BO4683" s="165"/>
      <c r="BP4683" s="165"/>
      <c r="BQ4683" s="165"/>
      <c r="BS4683" s="6"/>
      <c r="BT4683" s="11"/>
      <c r="BU4683" s="6"/>
      <c r="BV4683" s="6"/>
    </row>
    <row r="4684" spans="1:74" ht="15.75" x14ac:dyDescent="0.25">
      <c r="A4684" s="52" t="s">
        <v>1422</v>
      </c>
      <c r="B4684" s="56"/>
      <c r="C4684" s="7" t="s">
        <v>118</v>
      </c>
      <c r="D4684" s="7" t="s">
        <v>6560</v>
      </c>
      <c r="E4684" s="7"/>
      <c r="F4684" s="64"/>
      <c r="G4684" s="6"/>
      <c r="H4684" s="6"/>
      <c r="I4684" s="10" t="s">
        <v>110</v>
      </c>
      <c r="J4684" s="11" t="s">
        <v>8402</v>
      </c>
      <c r="K4684" s="194" t="s">
        <v>510</v>
      </c>
      <c r="L4684" s="176"/>
      <c r="M4684" s="176">
        <v>1000</v>
      </c>
      <c r="N4684" s="80" t="s">
        <v>6856</v>
      </c>
      <c r="O4684" s="162"/>
      <c r="P4684" s="80" t="s">
        <v>4719</v>
      </c>
      <c r="Q4684" s="80"/>
      <c r="R4684" s="80"/>
      <c r="S4684" s="163"/>
      <c r="T4684" s="213"/>
      <c r="U4684" s="162"/>
      <c r="V4684" s="164"/>
      <c r="W4684" s="12" t="str">
        <f t="shared" si="927"/>
        <v>Mqtt1</v>
      </c>
      <c r="X4684" s="196" t="s">
        <v>10705</v>
      </c>
      <c r="Y4684" s="6" t="str">
        <f t="shared" si="930"/>
        <v>marpower/power-tag/starlink</v>
      </c>
      <c r="Z4684" s="103" t="str" cm="1">
        <f t="array" ref="Z4684">IF(COUNTIF(N4684,"spare"),"","$."&amp;_xlfn.REGEXEXTRACT(J4684,"^PT\d+[FQ]\d+_(.*)", 2))</f>
        <v>$.RMS_Voltage_A_N</v>
      </c>
      <c r="AA4684" s="12">
        <f t="shared" si="929"/>
        <v>27</v>
      </c>
      <c r="AB4684" s="6" t="s">
        <v>195</v>
      </c>
      <c r="AC4684" s="103">
        <v>3028</v>
      </c>
      <c r="AJ4684" s="80"/>
      <c r="AK4684" s="113" t="s">
        <v>1424</v>
      </c>
      <c r="AN4684" s="80"/>
      <c r="AO4684" s="80"/>
      <c r="AP4684" s="80"/>
      <c r="AQ4684" s="80"/>
      <c r="AR4684" s="127"/>
      <c r="AS4684" s="80"/>
      <c r="AT4684" s="7"/>
      <c r="AU4684" s="7"/>
      <c r="AV4684" s="165"/>
      <c r="AW4684" s="166"/>
      <c r="AX4684" s="137"/>
      <c r="AY4684" s="147"/>
      <c r="AZ4684" s="167"/>
      <c r="BA4684" s="167"/>
      <c r="BB4684" s="147" t="str">
        <f t="shared" si="928"/>
        <v/>
      </c>
      <c r="BC4684" s="168"/>
      <c r="BD4684" s="165"/>
      <c r="BE4684" s="165"/>
      <c r="BF4684" s="165"/>
      <c r="BG4684" s="165"/>
      <c r="BH4684" s="165"/>
      <c r="BI4684" s="165"/>
      <c r="BJ4684" s="165"/>
      <c r="BK4684" s="165"/>
      <c r="BL4684" s="165"/>
      <c r="BM4684" s="165"/>
      <c r="BN4684" s="165"/>
      <c r="BO4684" s="165"/>
      <c r="BP4684" s="165"/>
      <c r="BQ4684" s="165"/>
      <c r="BS4684" s="6"/>
      <c r="BT4684" s="11"/>
      <c r="BU4684" s="6"/>
      <c r="BV4684" s="6"/>
    </row>
    <row r="4685" spans="1:74" ht="15.75" x14ac:dyDescent="0.25">
      <c r="A4685" s="52" t="s">
        <v>1422</v>
      </c>
      <c r="B4685" s="56"/>
      <c r="C4685" s="7" t="s">
        <v>118</v>
      </c>
      <c r="D4685" s="7" t="s">
        <v>6560</v>
      </c>
      <c r="E4685" s="7"/>
      <c r="F4685" s="64"/>
      <c r="G4685" s="6"/>
      <c r="H4685" s="6"/>
      <c r="I4685" s="10" t="s">
        <v>110</v>
      </c>
      <c r="J4685" s="11" t="s">
        <v>8579</v>
      </c>
      <c r="K4685" s="194" t="s">
        <v>510</v>
      </c>
      <c r="L4685" s="176"/>
      <c r="M4685" s="176">
        <v>1000</v>
      </c>
      <c r="N4685" s="80" t="s">
        <v>6856</v>
      </c>
      <c r="O4685" s="162"/>
      <c r="P4685" s="80" t="s">
        <v>4720</v>
      </c>
      <c r="Q4685" s="80"/>
      <c r="R4685" s="80"/>
      <c r="S4685" s="163"/>
      <c r="T4685" s="213"/>
      <c r="U4685" s="162"/>
      <c r="V4685" s="164"/>
      <c r="W4685" s="12" t="str">
        <f t="shared" si="927"/>
        <v>Mqtt1</v>
      </c>
      <c r="X4685" s="196" t="s">
        <v>10705</v>
      </c>
      <c r="Y4685" s="6" t="str">
        <f t="shared" si="930"/>
        <v>marpower/power-tag/starlink</v>
      </c>
      <c r="Z4685" s="103" t="str" cm="1">
        <f t="array" ref="Z4685">IF(COUNTIF(N4685,"spare"),"","$."&amp;_xlfn.REGEXEXTRACT(J4685,"^PT\d+[FQ]\d+_(.*)", 2))</f>
        <v>$.RMS_Voltage_B_N</v>
      </c>
      <c r="AA4685" s="12">
        <f t="shared" si="929"/>
        <v>27</v>
      </c>
      <c r="AB4685" s="6" t="s">
        <v>195</v>
      </c>
      <c r="AC4685" s="103">
        <v>3030</v>
      </c>
      <c r="AJ4685" s="80"/>
      <c r="AK4685" s="113" t="s">
        <v>1424</v>
      </c>
      <c r="AN4685" s="80"/>
      <c r="AO4685" s="80"/>
      <c r="AP4685" s="80"/>
      <c r="AQ4685" s="80"/>
      <c r="AR4685" s="127"/>
      <c r="AS4685" s="80"/>
      <c r="AT4685" s="7"/>
      <c r="AU4685" s="7"/>
      <c r="AV4685" s="165"/>
      <c r="AW4685" s="166"/>
      <c r="AX4685" s="137"/>
      <c r="AY4685" s="147"/>
      <c r="AZ4685" s="167"/>
      <c r="BA4685" s="167"/>
      <c r="BB4685" s="147" t="str">
        <f t="shared" si="928"/>
        <v/>
      </c>
      <c r="BC4685" s="168"/>
      <c r="BD4685" s="165"/>
      <c r="BE4685" s="165"/>
      <c r="BF4685" s="165"/>
      <c r="BG4685" s="165"/>
      <c r="BH4685" s="165"/>
      <c r="BI4685" s="165"/>
      <c r="BJ4685" s="165"/>
      <c r="BK4685" s="165"/>
      <c r="BL4685" s="165"/>
      <c r="BM4685" s="165"/>
      <c r="BN4685" s="165"/>
      <c r="BO4685" s="165"/>
      <c r="BP4685" s="165"/>
      <c r="BQ4685" s="165"/>
      <c r="BS4685" s="6"/>
      <c r="BT4685" s="11"/>
      <c r="BU4685" s="6"/>
      <c r="BV4685" s="6"/>
    </row>
    <row r="4686" spans="1:74" ht="15.75" x14ac:dyDescent="0.25">
      <c r="A4686" s="52" t="s">
        <v>1422</v>
      </c>
      <c r="B4686" s="56"/>
      <c r="C4686" s="7" t="s">
        <v>118</v>
      </c>
      <c r="D4686" s="7" t="s">
        <v>6560</v>
      </c>
      <c r="E4686" s="7"/>
      <c r="F4686" s="64"/>
      <c r="G4686" s="6"/>
      <c r="H4686" s="6"/>
      <c r="I4686" s="10" t="s">
        <v>110</v>
      </c>
      <c r="J4686" s="11" t="s">
        <v>8756</v>
      </c>
      <c r="K4686" s="194" t="s">
        <v>510</v>
      </c>
      <c r="L4686" s="176"/>
      <c r="M4686" s="176">
        <v>1000</v>
      </c>
      <c r="N4686" s="80" t="s">
        <v>6856</v>
      </c>
      <c r="O4686" s="162"/>
      <c r="P4686" s="80" t="s">
        <v>4721</v>
      </c>
      <c r="Q4686" s="80"/>
      <c r="R4686" s="80"/>
      <c r="S4686" s="163"/>
      <c r="T4686" s="213"/>
      <c r="U4686" s="162"/>
      <c r="V4686" s="164"/>
      <c r="W4686" s="12" t="str">
        <f t="shared" si="927"/>
        <v>Mqtt1</v>
      </c>
      <c r="X4686" s="196" t="s">
        <v>10705</v>
      </c>
      <c r="Y4686" s="6" t="str">
        <f t="shared" si="930"/>
        <v>marpower/power-tag/starlink</v>
      </c>
      <c r="Z4686" s="103" t="str" cm="1">
        <f t="array" ref="Z4686">IF(COUNTIF(N4686,"spare"),"","$."&amp;_xlfn.REGEXEXTRACT(J4686,"^PT\d+[FQ]\d+_(.*)", 2))</f>
        <v>$.RMS_Voltage_C_N</v>
      </c>
      <c r="AA4686" s="12">
        <f t="shared" si="929"/>
        <v>27</v>
      </c>
      <c r="AB4686" s="6" t="s">
        <v>195</v>
      </c>
      <c r="AC4686" s="103">
        <v>3032</v>
      </c>
      <c r="AJ4686" s="80"/>
      <c r="AK4686" s="113" t="s">
        <v>1424</v>
      </c>
      <c r="AN4686" s="80"/>
      <c r="AO4686" s="80"/>
      <c r="AP4686" s="80"/>
      <c r="AQ4686" s="80"/>
      <c r="AR4686" s="127"/>
      <c r="AS4686" s="80"/>
      <c r="AT4686" s="7"/>
      <c r="AU4686" s="7"/>
      <c r="AV4686" s="165"/>
      <c r="AW4686" s="166"/>
      <c r="AX4686" s="137"/>
      <c r="AY4686" s="147"/>
      <c r="AZ4686" s="167"/>
      <c r="BA4686" s="167"/>
      <c r="BB4686" s="147" t="str">
        <f t="shared" si="928"/>
        <v/>
      </c>
      <c r="BC4686" s="168"/>
      <c r="BD4686" s="165"/>
      <c r="BE4686" s="165"/>
      <c r="BF4686" s="165"/>
      <c r="BG4686" s="165"/>
      <c r="BH4686" s="165"/>
      <c r="BI4686" s="165"/>
      <c r="BJ4686" s="165"/>
      <c r="BK4686" s="165"/>
      <c r="BL4686" s="165"/>
      <c r="BM4686" s="165"/>
      <c r="BN4686" s="165"/>
      <c r="BO4686" s="165"/>
      <c r="BP4686" s="165"/>
      <c r="BQ4686" s="165"/>
      <c r="BS4686" s="6"/>
      <c r="BT4686" s="11"/>
      <c r="BU4686" s="6"/>
      <c r="BV4686" s="6"/>
    </row>
    <row r="4687" spans="1:74" ht="15.75" x14ac:dyDescent="0.25">
      <c r="A4687" s="52" t="s">
        <v>1422</v>
      </c>
      <c r="B4687" s="56"/>
      <c r="C4687" s="7" t="s">
        <v>118</v>
      </c>
      <c r="D4687" s="7" t="s">
        <v>6560</v>
      </c>
      <c r="E4687" s="7"/>
      <c r="F4687" s="64"/>
      <c r="G4687" s="6"/>
      <c r="H4687" s="6"/>
      <c r="I4687" s="10" t="s">
        <v>110</v>
      </c>
      <c r="J4687" s="11" t="s">
        <v>4332</v>
      </c>
      <c r="K4687" s="194" t="s">
        <v>510</v>
      </c>
      <c r="L4687" s="176"/>
      <c r="M4687" s="176">
        <v>1000</v>
      </c>
      <c r="N4687" s="80" t="s">
        <v>6856</v>
      </c>
      <c r="O4687" s="162"/>
      <c r="P4687" s="80" t="s">
        <v>4722</v>
      </c>
      <c r="Q4687" s="80"/>
      <c r="R4687" s="80"/>
      <c r="S4687" s="163"/>
      <c r="T4687" s="213"/>
      <c r="U4687" s="162"/>
      <c r="V4687" s="164"/>
      <c r="W4687" s="12" t="str">
        <f t="shared" si="927"/>
        <v>Mqtt1</v>
      </c>
      <c r="X4687" s="196" t="s">
        <v>10705</v>
      </c>
      <c r="Y4687" s="6" t="str">
        <f t="shared" si="930"/>
        <v>marpower/power-tag/starlink</v>
      </c>
      <c r="Z4687" s="103" t="str" cm="1">
        <f t="array" ref="Z4687">IF(COUNTIF(N4687,"spare"),"","$."&amp;_xlfn.REGEXEXTRACT(J4687,"^PT\d+[FQ]\d+_(.*)", 2))</f>
        <v>$.Active_Power_Phase_A</v>
      </c>
      <c r="AA4687" s="12">
        <f t="shared" si="929"/>
        <v>27</v>
      </c>
      <c r="AB4687" s="6" t="s">
        <v>195</v>
      </c>
      <c r="AC4687" s="103">
        <v>3054</v>
      </c>
      <c r="AJ4687" s="80"/>
      <c r="AK4687" s="113" t="s">
        <v>1425</v>
      </c>
      <c r="AN4687" s="80"/>
      <c r="AO4687" s="80"/>
      <c r="AP4687" s="80"/>
      <c r="AQ4687" s="80"/>
      <c r="AR4687" s="127"/>
      <c r="AS4687" s="80"/>
      <c r="AT4687" s="7"/>
      <c r="AU4687" s="7"/>
      <c r="AV4687" s="165"/>
      <c r="AW4687" s="166"/>
      <c r="AX4687" s="137"/>
      <c r="AY4687" s="147"/>
      <c r="AZ4687" s="167"/>
      <c r="BA4687" s="167"/>
      <c r="BB4687" s="147" t="str">
        <f t="shared" si="928"/>
        <v/>
      </c>
      <c r="BC4687" s="168"/>
      <c r="BD4687" s="165"/>
      <c r="BE4687" s="165"/>
      <c r="BF4687" s="165"/>
      <c r="BG4687" s="165"/>
      <c r="BH4687" s="165"/>
      <c r="BI4687" s="165"/>
      <c r="BJ4687" s="165"/>
      <c r="BK4687" s="165"/>
      <c r="BL4687" s="165"/>
      <c r="BM4687" s="165"/>
      <c r="BN4687" s="165"/>
      <c r="BO4687" s="165"/>
      <c r="BP4687" s="165"/>
      <c r="BQ4687" s="165"/>
      <c r="BS4687" s="6"/>
      <c r="BT4687" s="11"/>
      <c r="BU4687" s="6"/>
      <c r="BV4687" s="6"/>
    </row>
    <row r="4688" spans="1:74" ht="15.75" x14ac:dyDescent="0.25">
      <c r="A4688" s="52" t="s">
        <v>1422</v>
      </c>
      <c r="B4688" s="56"/>
      <c r="C4688" s="7" t="s">
        <v>118</v>
      </c>
      <c r="D4688" s="7" t="s">
        <v>6560</v>
      </c>
      <c r="E4688" s="7"/>
      <c r="F4688" s="64"/>
      <c r="G4688" s="6"/>
      <c r="H4688" s="6"/>
      <c r="I4688" s="10" t="s">
        <v>110</v>
      </c>
      <c r="J4688" s="11" t="s">
        <v>4333</v>
      </c>
      <c r="K4688" s="194" t="s">
        <v>510</v>
      </c>
      <c r="L4688" s="176"/>
      <c r="M4688" s="176">
        <v>1000</v>
      </c>
      <c r="N4688" s="80" t="s">
        <v>6856</v>
      </c>
      <c r="O4688" s="162"/>
      <c r="P4688" s="80" t="s">
        <v>4723</v>
      </c>
      <c r="Q4688" s="80"/>
      <c r="R4688" s="80"/>
      <c r="S4688" s="163"/>
      <c r="T4688" s="213"/>
      <c r="U4688" s="162"/>
      <c r="V4688" s="164"/>
      <c r="W4688" s="12" t="str">
        <f t="shared" si="927"/>
        <v>Mqtt1</v>
      </c>
      <c r="X4688" s="196" t="s">
        <v>10705</v>
      </c>
      <c r="Y4688" s="6" t="str">
        <f t="shared" si="930"/>
        <v>marpower/power-tag/starlink</v>
      </c>
      <c r="Z4688" s="103" t="str" cm="1">
        <f t="array" ref="Z4688">IF(COUNTIF(N4688,"spare"),"","$."&amp;_xlfn.REGEXEXTRACT(J4688,"^PT\d+[FQ]\d+_(.*)", 2))</f>
        <v>$.Active_Power_Phase_B</v>
      </c>
      <c r="AA4688" s="12">
        <f t="shared" si="929"/>
        <v>27</v>
      </c>
      <c r="AB4688" s="6" t="s">
        <v>195</v>
      </c>
      <c r="AC4688" s="103">
        <v>3056</v>
      </c>
      <c r="AJ4688" s="80"/>
      <c r="AK4688" s="113" t="s">
        <v>1425</v>
      </c>
      <c r="AN4688" s="80"/>
      <c r="AO4688" s="80"/>
      <c r="AP4688" s="80"/>
      <c r="AQ4688" s="80"/>
      <c r="AR4688" s="127"/>
      <c r="AS4688" s="80"/>
      <c r="AT4688" s="7"/>
      <c r="AU4688" s="7"/>
      <c r="AV4688" s="165"/>
      <c r="AW4688" s="166"/>
      <c r="AX4688" s="137"/>
      <c r="AY4688" s="147"/>
      <c r="AZ4688" s="167"/>
      <c r="BA4688" s="167"/>
      <c r="BB4688" s="147" t="str">
        <f t="shared" si="928"/>
        <v/>
      </c>
      <c r="BC4688" s="168"/>
      <c r="BD4688" s="165"/>
      <c r="BE4688" s="165"/>
      <c r="BF4688" s="165"/>
      <c r="BG4688" s="165"/>
      <c r="BH4688" s="165"/>
      <c r="BI4688" s="165"/>
      <c r="BJ4688" s="165"/>
      <c r="BK4688" s="165"/>
      <c r="BL4688" s="165"/>
      <c r="BM4688" s="165"/>
      <c r="BN4688" s="165"/>
      <c r="BO4688" s="165"/>
      <c r="BP4688" s="165"/>
      <c r="BQ4688" s="165"/>
      <c r="BS4688" s="6"/>
      <c r="BT4688" s="11"/>
      <c r="BU4688" s="6"/>
      <c r="BV4688" s="6"/>
    </row>
    <row r="4689" spans="1:74" ht="15.75" x14ac:dyDescent="0.25">
      <c r="A4689" s="52" t="s">
        <v>1422</v>
      </c>
      <c r="B4689" s="56"/>
      <c r="C4689" s="7" t="s">
        <v>118</v>
      </c>
      <c r="D4689" s="7" t="s">
        <v>6560</v>
      </c>
      <c r="E4689" s="7"/>
      <c r="F4689" s="64"/>
      <c r="G4689" s="6"/>
      <c r="H4689" s="6"/>
      <c r="I4689" s="10" t="s">
        <v>110</v>
      </c>
      <c r="J4689" s="11" t="s">
        <v>4334</v>
      </c>
      <c r="K4689" s="194" t="s">
        <v>510</v>
      </c>
      <c r="L4689" s="176"/>
      <c r="M4689" s="176">
        <v>1000</v>
      </c>
      <c r="N4689" s="80" t="s">
        <v>6856</v>
      </c>
      <c r="O4689" s="162"/>
      <c r="P4689" s="80" t="s">
        <v>4724</v>
      </c>
      <c r="Q4689" s="80"/>
      <c r="R4689" s="80"/>
      <c r="S4689" s="163"/>
      <c r="T4689" s="213"/>
      <c r="U4689" s="162"/>
      <c r="V4689" s="164"/>
      <c r="W4689" s="12" t="str">
        <f t="shared" si="927"/>
        <v>Mqtt1</v>
      </c>
      <c r="X4689" s="196" t="s">
        <v>10705</v>
      </c>
      <c r="Y4689" s="6" t="str">
        <f t="shared" si="930"/>
        <v>marpower/power-tag/starlink</v>
      </c>
      <c r="Z4689" s="103" t="str" cm="1">
        <f t="array" ref="Z4689">IF(COUNTIF(N4689,"spare"),"","$."&amp;_xlfn.REGEXEXTRACT(J4689,"^PT\d+[FQ]\d+_(.*)", 2))</f>
        <v>$.Active_Power_Phase_C</v>
      </c>
      <c r="AA4689" s="12">
        <f t="shared" si="929"/>
        <v>27</v>
      </c>
      <c r="AB4689" s="6" t="s">
        <v>195</v>
      </c>
      <c r="AC4689" s="103">
        <v>3058</v>
      </c>
      <c r="AJ4689" s="80"/>
      <c r="AK4689" s="113" t="s">
        <v>1425</v>
      </c>
      <c r="AN4689" s="80"/>
      <c r="AO4689" s="80"/>
      <c r="AP4689" s="80"/>
      <c r="AQ4689" s="80"/>
      <c r="AR4689" s="127"/>
      <c r="AS4689" s="80"/>
      <c r="AT4689" s="7"/>
      <c r="AU4689" s="7"/>
      <c r="AV4689" s="165"/>
      <c r="AW4689" s="166"/>
      <c r="AX4689" s="137"/>
      <c r="AY4689" s="147"/>
      <c r="AZ4689" s="167"/>
      <c r="BA4689" s="167"/>
      <c r="BB4689" s="147" t="str">
        <f t="shared" si="928"/>
        <v/>
      </c>
      <c r="BC4689" s="168"/>
      <c r="BD4689" s="165"/>
      <c r="BE4689" s="165"/>
      <c r="BF4689" s="165"/>
      <c r="BG4689" s="165"/>
      <c r="BH4689" s="165"/>
      <c r="BI4689" s="165"/>
      <c r="BJ4689" s="165"/>
      <c r="BK4689" s="165"/>
      <c r="BL4689" s="165"/>
      <c r="BM4689" s="165"/>
      <c r="BN4689" s="165"/>
      <c r="BO4689" s="165"/>
      <c r="BP4689" s="165"/>
      <c r="BQ4689" s="165"/>
      <c r="BS4689" s="6"/>
      <c r="BT4689" s="11"/>
      <c r="BU4689" s="6"/>
      <c r="BV4689" s="6"/>
    </row>
    <row r="4690" spans="1:74" ht="15.75" x14ac:dyDescent="0.25">
      <c r="A4690" s="52" t="s">
        <v>1422</v>
      </c>
      <c r="B4690" s="56"/>
      <c r="C4690" s="7" t="s">
        <v>118</v>
      </c>
      <c r="D4690" s="7" t="s">
        <v>6560</v>
      </c>
      <c r="E4690" s="7"/>
      <c r="F4690" s="64"/>
      <c r="G4690" s="6"/>
      <c r="H4690" s="6"/>
      <c r="I4690" s="10" t="s">
        <v>110</v>
      </c>
      <c r="J4690" s="11" t="s">
        <v>4335</v>
      </c>
      <c r="K4690" s="194" t="s">
        <v>510</v>
      </c>
      <c r="L4690" s="176"/>
      <c r="M4690" s="176">
        <v>1000</v>
      </c>
      <c r="N4690" s="80" t="s">
        <v>6856</v>
      </c>
      <c r="O4690" s="162"/>
      <c r="P4690" s="80" t="s">
        <v>4725</v>
      </c>
      <c r="Q4690" s="80"/>
      <c r="R4690" s="80"/>
      <c r="S4690" s="163"/>
      <c r="T4690" s="213"/>
      <c r="U4690" s="162"/>
      <c r="V4690" s="164"/>
      <c r="W4690" s="12" t="str">
        <f t="shared" si="927"/>
        <v>Mqtt1</v>
      </c>
      <c r="X4690" s="196" t="s">
        <v>10705</v>
      </c>
      <c r="Y4690" s="6" t="str">
        <f t="shared" si="930"/>
        <v>marpower/power-tag/starlink</v>
      </c>
      <c r="Z4690" s="103" t="str" cm="1">
        <f t="array" ref="Z4690">IF(COUNTIF(N4690,"spare"),"","$."&amp;_xlfn.REGEXEXTRACT(J4690,"^PT\d+[FQ]\d+_(.*)", 2))</f>
        <v>$.Total_Active_Power</v>
      </c>
      <c r="AA4690" s="12">
        <f t="shared" si="929"/>
        <v>27</v>
      </c>
      <c r="AB4690" s="6" t="s">
        <v>195</v>
      </c>
      <c r="AC4690" s="103">
        <v>3060</v>
      </c>
      <c r="AJ4690" s="80"/>
      <c r="AK4690" s="113" t="s">
        <v>1425</v>
      </c>
      <c r="AN4690" s="80"/>
      <c r="AO4690" s="80"/>
      <c r="AP4690" s="80"/>
      <c r="AQ4690" s="80"/>
      <c r="AR4690" s="127"/>
      <c r="AS4690" s="80"/>
      <c r="AT4690" s="7"/>
      <c r="AU4690" s="7"/>
      <c r="AV4690" s="165"/>
      <c r="AW4690" s="166"/>
      <c r="AX4690" s="137"/>
      <c r="AY4690" s="147"/>
      <c r="AZ4690" s="167"/>
      <c r="BA4690" s="167"/>
      <c r="BB4690" s="147" t="str">
        <f t="shared" si="928"/>
        <v/>
      </c>
      <c r="BC4690" s="168"/>
      <c r="BD4690" s="165"/>
      <c r="BE4690" s="165"/>
      <c r="BF4690" s="165"/>
      <c r="BG4690" s="165"/>
      <c r="BH4690" s="165"/>
      <c r="BI4690" s="165"/>
      <c r="BJ4690" s="165"/>
      <c r="BK4690" s="165"/>
      <c r="BL4690" s="165"/>
      <c r="BM4690" s="165"/>
      <c r="BN4690" s="165"/>
      <c r="BO4690" s="165"/>
      <c r="BP4690" s="165"/>
      <c r="BQ4690" s="165"/>
      <c r="BS4690" s="6"/>
      <c r="BT4690" s="11"/>
      <c r="BU4690" s="6"/>
      <c r="BV4690" s="6"/>
    </row>
    <row r="4691" spans="1:74" ht="15.75" x14ac:dyDescent="0.25">
      <c r="A4691" s="52" t="s">
        <v>1422</v>
      </c>
      <c r="B4691" s="56"/>
      <c r="C4691" s="7" t="s">
        <v>118</v>
      </c>
      <c r="D4691" s="7" t="s">
        <v>6560</v>
      </c>
      <c r="E4691" s="7"/>
      <c r="F4691" s="64"/>
      <c r="G4691" s="6"/>
      <c r="H4691" s="6"/>
      <c r="I4691" s="10" t="s">
        <v>110</v>
      </c>
      <c r="J4691" s="11" t="s">
        <v>4336</v>
      </c>
      <c r="K4691" s="194" t="s">
        <v>510</v>
      </c>
      <c r="L4691" s="176"/>
      <c r="M4691" s="176">
        <v>1000</v>
      </c>
      <c r="N4691" s="80" t="s">
        <v>6856</v>
      </c>
      <c r="O4691" s="162"/>
      <c r="P4691" s="80" t="s">
        <v>4726</v>
      </c>
      <c r="Q4691" s="80"/>
      <c r="R4691" s="80"/>
      <c r="S4691" s="163"/>
      <c r="T4691" s="213"/>
      <c r="U4691" s="162"/>
      <c r="V4691" s="164"/>
      <c r="W4691" s="12" t="str">
        <f t="shared" si="927"/>
        <v>Mqtt1</v>
      </c>
      <c r="X4691" s="196" t="s">
        <v>10705</v>
      </c>
      <c r="Y4691" s="6" t="str">
        <f t="shared" si="930"/>
        <v>marpower/power-tag/starlink</v>
      </c>
      <c r="Z4691" s="103" t="str" cm="1">
        <f t="array" ref="Z4691">IF(COUNTIF(N4691,"spare"),"","$."&amp;_xlfn.REGEXEXTRACT(J4691,"^PT\d+[FQ]\d+_(.*)", 2))</f>
        <v>$.Power_Factor_Phase_A</v>
      </c>
      <c r="AA4691" s="12">
        <f t="shared" si="929"/>
        <v>27</v>
      </c>
      <c r="AB4691" s="6" t="s">
        <v>195</v>
      </c>
      <c r="AC4691" s="103">
        <v>3078</v>
      </c>
      <c r="AJ4691" s="80"/>
      <c r="AK4691" s="113" t="s">
        <v>1426</v>
      </c>
      <c r="AN4691" s="80"/>
      <c r="AO4691" s="80"/>
      <c r="AP4691" s="80"/>
      <c r="AQ4691" s="80"/>
      <c r="AR4691" s="127"/>
      <c r="AS4691" s="80"/>
      <c r="AT4691" s="7"/>
      <c r="AU4691" s="7"/>
      <c r="AV4691" s="165"/>
      <c r="AW4691" s="166"/>
      <c r="AX4691" s="137"/>
      <c r="AY4691" s="147"/>
      <c r="AZ4691" s="167"/>
      <c r="BA4691" s="167"/>
      <c r="BB4691" s="147" t="str">
        <f t="shared" si="928"/>
        <v/>
      </c>
      <c r="BC4691" s="168"/>
      <c r="BD4691" s="165"/>
      <c r="BE4691" s="165"/>
      <c r="BF4691" s="165"/>
      <c r="BG4691" s="165"/>
      <c r="BH4691" s="165"/>
      <c r="BI4691" s="165"/>
      <c r="BJ4691" s="165"/>
      <c r="BK4691" s="165"/>
      <c r="BL4691" s="165"/>
      <c r="BM4691" s="165"/>
      <c r="BN4691" s="165"/>
      <c r="BO4691" s="165"/>
      <c r="BP4691" s="165"/>
      <c r="BQ4691" s="165"/>
      <c r="BS4691" s="6"/>
      <c r="BT4691" s="11"/>
      <c r="BU4691" s="6"/>
      <c r="BV4691" s="6"/>
    </row>
    <row r="4692" spans="1:74" ht="15.75" x14ac:dyDescent="0.25">
      <c r="A4692" s="52" t="s">
        <v>1422</v>
      </c>
      <c r="B4692" s="56"/>
      <c r="C4692" s="7" t="s">
        <v>118</v>
      </c>
      <c r="D4692" s="7" t="s">
        <v>6560</v>
      </c>
      <c r="E4692" s="7"/>
      <c r="F4692" s="64"/>
      <c r="G4692" s="6"/>
      <c r="H4692" s="6"/>
      <c r="I4692" s="10" t="s">
        <v>110</v>
      </c>
      <c r="J4692" s="11" t="s">
        <v>4337</v>
      </c>
      <c r="K4692" s="194" t="s">
        <v>510</v>
      </c>
      <c r="L4692" s="176"/>
      <c r="M4692" s="176">
        <v>1000</v>
      </c>
      <c r="N4692" s="80" t="s">
        <v>6856</v>
      </c>
      <c r="O4692" s="162"/>
      <c r="P4692" s="80" t="s">
        <v>4727</v>
      </c>
      <c r="Q4692" s="80"/>
      <c r="R4692" s="80"/>
      <c r="S4692" s="163"/>
      <c r="T4692" s="213"/>
      <c r="U4692" s="162"/>
      <c r="V4692" s="164"/>
      <c r="W4692" s="12" t="str">
        <f t="shared" si="927"/>
        <v>Mqtt1</v>
      </c>
      <c r="X4692" s="196" t="s">
        <v>10705</v>
      </c>
      <c r="Y4692" s="6" t="str">
        <f t="shared" si="930"/>
        <v>marpower/power-tag/starlink</v>
      </c>
      <c r="Z4692" s="103" t="str" cm="1">
        <f t="array" ref="Z4692">IF(COUNTIF(N4692,"spare"),"","$."&amp;_xlfn.REGEXEXTRACT(J4692,"^PT\d+[FQ]\d+_(.*)", 2))</f>
        <v>$.Power_Factor_Phase_B</v>
      </c>
      <c r="AA4692" s="12">
        <f t="shared" si="929"/>
        <v>27</v>
      </c>
      <c r="AB4692" s="6" t="s">
        <v>195</v>
      </c>
      <c r="AC4692" s="103">
        <v>3080</v>
      </c>
      <c r="AJ4692" s="80"/>
      <c r="AK4692" s="113" t="s">
        <v>1426</v>
      </c>
      <c r="AN4692" s="80"/>
      <c r="AO4692" s="80"/>
      <c r="AP4692" s="80"/>
      <c r="AQ4692" s="80"/>
      <c r="AR4692" s="127"/>
      <c r="AS4692" s="80"/>
      <c r="AT4692" s="7"/>
      <c r="AU4692" s="7"/>
      <c r="AV4692" s="165"/>
      <c r="AW4692" s="166"/>
      <c r="AX4692" s="137"/>
      <c r="AY4692" s="147"/>
      <c r="AZ4692" s="167"/>
      <c r="BA4692" s="167"/>
      <c r="BB4692" s="147" t="str">
        <f t="shared" si="928"/>
        <v/>
      </c>
      <c r="BC4692" s="168"/>
      <c r="BD4692" s="165"/>
      <c r="BE4692" s="165"/>
      <c r="BF4692" s="165"/>
      <c r="BG4692" s="165"/>
      <c r="BH4692" s="165"/>
      <c r="BI4692" s="165"/>
      <c r="BJ4692" s="165"/>
      <c r="BK4692" s="165"/>
      <c r="BL4692" s="165"/>
      <c r="BM4692" s="165"/>
      <c r="BN4692" s="165"/>
      <c r="BO4692" s="165"/>
      <c r="BP4692" s="165"/>
      <c r="BQ4692" s="165"/>
      <c r="BS4692" s="6"/>
      <c r="BT4692" s="11"/>
      <c r="BU4692" s="6"/>
      <c r="BV4692" s="6"/>
    </row>
    <row r="4693" spans="1:74" ht="15.75" x14ac:dyDescent="0.25">
      <c r="A4693" s="52" t="s">
        <v>1422</v>
      </c>
      <c r="B4693" s="56"/>
      <c r="C4693" s="7" t="s">
        <v>118</v>
      </c>
      <c r="D4693" s="7" t="s">
        <v>6560</v>
      </c>
      <c r="E4693" s="7"/>
      <c r="F4693" s="64"/>
      <c r="G4693" s="6"/>
      <c r="H4693" s="6"/>
      <c r="I4693" s="10" t="s">
        <v>110</v>
      </c>
      <c r="J4693" s="11" t="s">
        <v>4338</v>
      </c>
      <c r="K4693" s="194" t="s">
        <v>510</v>
      </c>
      <c r="L4693" s="176"/>
      <c r="M4693" s="176">
        <v>1000</v>
      </c>
      <c r="N4693" s="80" t="s">
        <v>6856</v>
      </c>
      <c r="O4693" s="162"/>
      <c r="P4693" s="80" t="s">
        <v>4728</v>
      </c>
      <c r="Q4693" s="80"/>
      <c r="R4693" s="80"/>
      <c r="S4693" s="163"/>
      <c r="T4693" s="213"/>
      <c r="U4693" s="162"/>
      <c r="V4693" s="164"/>
      <c r="W4693" s="12" t="str">
        <f t="shared" si="927"/>
        <v>Mqtt1</v>
      </c>
      <c r="X4693" s="196" t="s">
        <v>10705</v>
      </c>
      <c r="Y4693" s="6" t="str">
        <f t="shared" si="930"/>
        <v>marpower/power-tag/starlink</v>
      </c>
      <c r="Z4693" s="103" t="str" cm="1">
        <f t="array" ref="Z4693">IF(COUNTIF(N4693,"spare"),"","$."&amp;_xlfn.REGEXEXTRACT(J4693,"^PT\d+[FQ]\d+_(.*)", 2))</f>
        <v>$.Power_Factor_Phase_C</v>
      </c>
      <c r="AA4693" s="12">
        <f t="shared" si="929"/>
        <v>27</v>
      </c>
      <c r="AB4693" s="6" t="s">
        <v>195</v>
      </c>
      <c r="AC4693" s="103">
        <v>3082</v>
      </c>
      <c r="AJ4693" s="80"/>
      <c r="AK4693" s="113" t="s">
        <v>1426</v>
      </c>
      <c r="AN4693" s="80"/>
      <c r="AO4693" s="80"/>
      <c r="AP4693" s="80"/>
      <c r="AQ4693" s="80"/>
      <c r="AR4693" s="127"/>
      <c r="AS4693" s="80"/>
      <c r="AT4693" s="7"/>
      <c r="AU4693" s="7"/>
      <c r="AV4693" s="165"/>
      <c r="AW4693" s="166"/>
      <c r="AX4693" s="137"/>
      <c r="AY4693" s="147"/>
      <c r="AZ4693" s="167"/>
      <c r="BA4693" s="167"/>
      <c r="BB4693" s="147" t="str">
        <f t="shared" si="928"/>
        <v/>
      </c>
      <c r="BC4693" s="168"/>
      <c r="BD4693" s="165"/>
      <c r="BE4693" s="165"/>
      <c r="BF4693" s="165"/>
      <c r="BG4693" s="165"/>
      <c r="BH4693" s="165"/>
      <c r="BI4693" s="165"/>
      <c r="BJ4693" s="165"/>
      <c r="BK4693" s="165"/>
      <c r="BL4693" s="165"/>
      <c r="BM4693" s="165"/>
      <c r="BN4693" s="165"/>
      <c r="BO4693" s="165"/>
      <c r="BP4693" s="165"/>
      <c r="BQ4693" s="165"/>
      <c r="BS4693" s="6"/>
      <c r="BT4693" s="11"/>
      <c r="BU4693" s="6"/>
      <c r="BV4693" s="6"/>
    </row>
    <row r="4694" spans="1:74" ht="15.75" x14ac:dyDescent="0.25">
      <c r="A4694" s="52" t="s">
        <v>1422</v>
      </c>
      <c r="B4694" s="56"/>
      <c r="C4694" s="7" t="s">
        <v>118</v>
      </c>
      <c r="D4694" s="7" t="s">
        <v>6560</v>
      </c>
      <c r="E4694" s="7"/>
      <c r="F4694" s="64"/>
      <c r="G4694" s="6"/>
      <c r="H4694" s="6"/>
      <c r="I4694" s="10" t="s">
        <v>110</v>
      </c>
      <c r="J4694" s="11" t="s">
        <v>4339</v>
      </c>
      <c r="K4694" s="194" t="s">
        <v>510</v>
      </c>
      <c r="L4694" s="176"/>
      <c r="M4694" s="176">
        <v>1000</v>
      </c>
      <c r="N4694" s="80" t="s">
        <v>6856</v>
      </c>
      <c r="O4694" s="162"/>
      <c r="P4694" s="80" t="s">
        <v>4729</v>
      </c>
      <c r="Q4694" s="80"/>
      <c r="R4694" s="80"/>
      <c r="S4694" s="163"/>
      <c r="T4694" s="213"/>
      <c r="U4694" s="162"/>
      <c r="V4694" s="164"/>
      <c r="W4694" s="12" t="str">
        <f t="shared" si="927"/>
        <v>Mqtt1</v>
      </c>
      <c r="X4694" s="196" t="s">
        <v>10705</v>
      </c>
      <c r="Y4694" s="6" t="str">
        <f t="shared" si="930"/>
        <v>marpower/power-tag/starlink</v>
      </c>
      <c r="Z4694" s="103" t="str" cm="1">
        <f t="array" ref="Z4694">IF(COUNTIF(N4694,"spare"),"","$."&amp;_xlfn.REGEXEXTRACT(J4694,"^PT\d+[FQ]\d+_(.*)", 2))</f>
        <v>$.Total_Power_Factor</v>
      </c>
      <c r="AA4694" s="12">
        <f t="shared" si="929"/>
        <v>27</v>
      </c>
      <c r="AB4694" s="6" t="s">
        <v>195</v>
      </c>
      <c r="AC4694" s="103">
        <v>3084</v>
      </c>
      <c r="AJ4694" s="80"/>
      <c r="AK4694" s="113" t="s">
        <v>1426</v>
      </c>
      <c r="AN4694" s="80"/>
      <c r="AO4694" s="80"/>
      <c r="AP4694" s="80"/>
      <c r="AQ4694" s="80"/>
      <c r="AR4694" s="127"/>
      <c r="AS4694" s="80"/>
      <c r="AT4694" s="7"/>
      <c r="AU4694" s="7"/>
      <c r="AV4694" s="165"/>
      <c r="AW4694" s="166"/>
      <c r="AX4694" s="137"/>
      <c r="AY4694" s="147"/>
      <c r="AZ4694" s="167"/>
      <c r="BA4694" s="167"/>
      <c r="BB4694" s="147" t="str">
        <f t="shared" si="928"/>
        <v/>
      </c>
      <c r="BC4694" s="168"/>
      <c r="BD4694" s="165"/>
      <c r="BE4694" s="165"/>
      <c r="BF4694" s="165"/>
      <c r="BG4694" s="165"/>
      <c r="BH4694" s="165"/>
      <c r="BI4694" s="165"/>
      <c r="BJ4694" s="165"/>
      <c r="BK4694" s="165"/>
      <c r="BL4694" s="165"/>
      <c r="BM4694" s="165"/>
      <c r="BN4694" s="165"/>
      <c r="BO4694" s="165"/>
      <c r="BP4694" s="165"/>
      <c r="BQ4694" s="165"/>
      <c r="BS4694" s="6"/>
      <c r="BT4694" s="11"/>
      <c r="BU4694" s="6"/>
      <c r="BV4694" s="6"/>
    </row>
    <row r="4695" spans="1:74" ht="15.75" x14ac:dyDescent="0.25">
      <c r="A4695" s="52" t="s">
        <v>1422</v>
      </c>
      <c r="B4695" s="56"/>
      <c r="C4695" s="7" t="s">
        <v>118</v>
      </c>
      <c r="D4695" s="7" t="s">
        <v>6560</v>
      </c>
      <c r="E4695" s="7"/>
      <c r="F4695" s="64"/>
      <c r="G4695" s="6"/>
      <c r="H4695" s="6"/>
      <c r="I4695" s="10" t="s">
        <v>110</v>
      </c>
      <c r="J4695" s="11" t="s">
        <v>4340</v>
      </c>
      <c r="K4695" s="194" t="s">
        <v>510</v>
      </c>
      <c r="L4695" s="176"/>
      <c r="M4695" s="176">
        <v>1000</v>
      </c>
      <c r="N4695" s="80" t="s">
        <v>6856</v>
      </c>
      <c r="O4695" s="162"/>
      <c r="P4695" s="80" t="s">
        <v>4730</v>
      </c>
      <c r="Q4695" s="80"/>
      <c r="R4695" s="80"/>
      <c r="S4695" s="163"/>
      <c r="T4695" s="213"/>
      <c r="U4695" s="162"/>
      <c r="V4695" s="164"/>
      <c r="W4695" s="12" t="str">
        <f t="shared" si="927"/>
        <v>Mqtt1</v>
      </c>
      <c r="X4695" s="196" t="s">
        <v>10706</v>
      </c>
      <c r="Y4695" s="6" t="str">
        <f t="shared" si="930"/>
        <v>marpower/power-tag/diving-compressor</v>
      </c>
      <c r="Z4695" s="103" t="str" cm="1">
        <f t="array" ref="Z4695">IF(COUNTIF(N4695,"spare"),"","$."&amp;_xlfn.REGEXEXTRACT(J4695,"^PT\d+[FQ]\d+_(.*)", 2))</f>
        <v>$.RMS_Current_Phase_A</v>
      </c>
      <c r="AA4695" s="12">
        <f>AA4680+1</f>
        <v>28</v>
      </c>
      <c r="AB4695" s="6" t="s">
        <v>195</v>
      </c>
      <c r="AC4695" s="103">
        <v>3000</v>
      </c>
      <c r="AJ4695" s="80"/>
      <c r="AK4695" s="113" t="s">
        <v>1423</v>
      </c>
      <c r="AN4695" s="80"/>
      <c r="AO4695" s="80"/>
      <c r="AP4695" s="80"/>
      <c r="AQ4695" s="80"/>
      <c r="AR4695" s="127"/>
      <c r="AS4695" s="80"/>
      <c r="AT4695" s="7"/>
      <c r="AU4695" s="7"/>
      <c r="AV4695" s="165"/>
      <c r="AW4695" s="166"/>
      <c r="AX4695" s="137"/>
      <c r="AY4695" s="147"/>
      <c r="AZ4695" s="167"/>
      <c r="BA4695" s="167"/>
      <c r="BB4695" s="147" t="str">
        <f t="shared" ref="BB4695:BB4709" si="931">IF(ISNUMBER(AM4695),"1","")</f>
        <v/>
      </c>
      <c r="BC4695" s="168"/>
      <c r="BD4695" s="165"/>
      <c r="BE4695" s="165"/>
      <c r="BF4695" s="165"/>
      <c r="BG4695" s="165"/>
      <c r="BH4695" s="165"/>
      <c r="BI4695" s="165"/>
      <c r="BJ4695" s="165"/>
      <c r="BK4695" s="165"/>
      <c r="BL4695" s="165"/>
      <c r="BM4695" s="165"/>
      <c r="BN4695" s="165"/>
      <c r="BO4695" s="165"/>
      <c r="BP4695" s="165"/>
      <c r="BQ4695" s="165"/>
      <c r="BS4695" s="6"/>
      <c r="BT4695" s="11"/>
      <c r="BU4695" s="6"/>
      <c r="BV4695" s="6"/>
    </row>
    <row r="4696" spans="1:74" ht="15.75" x14ac:dyDescent="0.25">
      <c r="A4696" s="52" t="s">
        <v>1422</v>
      </c>
      <c r="B4696" s="56"/>
      <c r="C4696" s="7" t="s">
        <v>118</v>
      </c>
      <c r="D4696" s="7" t="s">
        <v>6560</v>
      </c>
      <c r="E4696" s="7"/>
      <c r="F4696" s="64"/>
      <c r="G4696" s="6"/>
      <c r="H4696" s="6"/>
      <c r="I4696" s="10" t="s">
        <v>110</v>
      </c>
      <c r="J4696" s="11" t="s">
        <v>4341</v>
      </c>
      <c r="K4696" s="194" t="s">
        <v>510</v>
      </c>
      <c r="L4696" s="176"/>
      <c r="M4696" s="176">
        <v>1000</v>
      </c>
      <c r="N4696" s="80" t="s">
        <v>6856</v>
      </c>
      <c r="O4696" s="162"/>
      <c r="P4696" s="80" t="s">
        <v>4731</v>
      </c>
      <c r="Q4696" s="80"/>
      <c r="R4696" s="80"/>
      <c r="S4696" s="163"/>
      <c r="T4696" s="213"/>
      <c r="U4696" s="162"/>
      <c r="V4696" s="164"/>
      <c r="W4696" s="12" t="str">
        <f t="shared" si="927"/>
        <v>Mqtt1</v>
      </c>
      <c r="X4696" s="196" t="s">
        <v>10706</v>
      </c>
      <c r="Y4696" s="6" t="str">
        <f t="shared" si="930"/>
        <v>marpower/power-tag/diving-compressor</v>
      </c>
      <c r="Z4696" s="103" t="str" cm="1">
        <f t="array" ref="Z4696">IF(COUNTIF(N4696,"spare"),"","$."&amp;_xlfn.REGEXEXTRACT(J4696,"^PT\d+[FQ]\d+_(.*)", 2))</f>
        <v>$.RMS_Current_Phase_B</v>
      </c>
      <c r="AA4696" s="12">
        <f t="shared" si="929"/>
        <v>28</v>
      </c>
      <c r="AB4696" s="6" t="s">
        <v>195</v>
      </c>
      <c r="AC4696" s="103">
        <v>3002</v>
      </c>
      <c r="AJ4696" s="80"/>
      <c r="AK4696" s="113" t="s">
        <v>1423</v>
      </c>
      <c r="AN4696" s="80"/>
      <c r="AO4696" s="80"/>
      <c r="AP4696" s="80"/>
      <c r="AQ4696" s="80"/>
      <c r="AR4696" s="127"/>
      <c r="AS4696" s="80"/>
      <c r="AT4696" s="7"/>
      <c r="AU4696" s="7"/>
      <c r="AV4696" s="165"/>
      <c r="AW4696" s="166"/>
      <c r="AX4696" s="137"/>
      <c r="AY4696" s="147"/>
      <c r="AZ4696" s="167"/>
      <c r="BA4696" s="167"/>
      <c r="BB4696" s="147" t="str">
        <f t="shared" si="931"/>
        <v/>
      </c>
      <c r="BC4696" s="168"/>
      <c r="BD4696" s="165"/>
      <c r="BE4696" s="165"/>
      <c r="BF4696" s="165"/>
      <c r="BG4696" s="165"/>
      <c r="BH4696" s="165"/>
      <c r="BI4696" s="165"/>
      <c r="BJ4696" s="165"/>
      <c r="BK4696" s="165"/>
      <c r="BL4696" s="165"/>
      <c r="BM4696" s="165"/>
      <c r="BN4696" s="165"/>
      <c r="BO4696" s="165"/>
      <c r="BP4696" s="165"/>
      <c r="BQ4696" s="165"/>
      <c r="BS4696" s="6"/>
      <c r="BT4696" s="11"/>
      <c r="BU4696" s="6"/>
      <c r="BV4696" s="6"/>
    </row>
    <row r="4697" spans="1:74" ht="15.75" x14ac:dyDescent="0.25">
      <c r="A4697" s="52" t="s">
        <v>1422</v>
      </c>
      <c r="B4697" s="56"/>
      <c r="C4697" s="7" t="s">
        <v>118</v>
      </c>
      <c r="D4697" s="7" t="s">
        <v>6560</v>
      </c>
      <c r="E4697" s="7"/>
      <c r="F4697" s="64"/>
      <c r="G4697" s="6"/>
      <c r="H4697" s="6"/>
      <c r="I4697" s="10" t="s">
        <v>110</v>
      </c>
      <c r="J4697" s="11" t="s">
        <v>4342</v>
      </c>
      <c r="K4697" s="194" t="s">
        <v>510</v>
      </c>
      <c r="L4697" s="176"/>
      <c r="M4697" s="176">
        <v>1000</v>
      </c>
      <c r="N4697" s="80" t="s">
        <v>6856</v>
      </c>
      <c r="O4697" s="162"/>
      <c r="P4697" s="80" t="s">
        <v>4732</v>
      </c>
      <c r="Q4697" s="80"/>
      <c r="R4697" s="80"/>
      <c r="S4697" s="163"/>
      <c r="T4697" s="213"/>
      <c r="U4697" s="162"/>
      <c r="V4697" s="164"/>
      <c r="W4697" s="12" t="str">
        <f t="shared" si="927"/>
        <v>Mqtt1</v>
      </c>
      <c r="X4697" s="196" t="s">
        <v>10706</v>
      </c>
      <c r="Y4697" s="6" t="str">
        <f t="shared" si="930"/>
        <v>marpower/power-tag/diving-compressor</v>
      </c>
      <c r="Z4697" s="103" t="str" cm="1">
        <f t="array" ref="Z4697">IF(COUNTIF(N4697,"spare"),"","$."&amp;_xlfn.REGEXEXTRACT(J4697,"^PT\d+[FQ]\d+_(.*)", 2))</f>
        <v>$.RMS_Current_Phase_C</v>
      </c>
      <c r="AA4697" s="12">
        <f t="shared" si="929"/>
        <v>28</v>
      </c>
      <c r="AB4697" s="6" t="s">
        <v>195</v>
      </c>
      <c r="AC4697" s="103">
        <v>3004</v>
      </c>
      <c r="AJ4697" s="80"/>
      <c r="AK4697" s="113" t="s">
        <v>1423</v>
      </c>
      <c r="AN4697" s="80"/>
      <c r="AO4697" s="80"/>
      <c r="AP4697" s="80"/>
      <c r="AQ4697" s="80"/>
      <c r="AR4697" s="127"/>
      <c r="AS4697" s="80"/>
      <c r="AT4697" s="7"/>
      <c r="AU4697" s="7"/>
      <c r="AV4697" s="165"/>
      <c r="AW4697" s="166"/>
      <c r="AX4697" s="137"/>
      <c r="AY4697" s="147"/>
      <c r="AZ4697" s="167"/>
      <c r="BA4697" s="167"/>
      <c r="BB4697" s="147" t="str">
        <f t="shared" si="931"/>
        <v/>
      </c>
      <c r="BC4697" s="168"/>
      <c r="BD4697" s="165"/>
      <c r="BE4697" s="165"/>
      <c r="BF4697" s="165"/>
      <c r="BG4697" s="165"/>
      <c r="BH4697" s="165"/>
      <c r="BI4697" s="165"/>
      <c r="BJ4697" s="165"/>
      <c r="BK4697" s="165"/>
      <c r="BL4697" s="165"/>
      <c r="BM4697" s="165"/>
      <c r="BN4697" s="165"/>
      <c r="BO4697" s="165"/>
      <c r="BP4697" s="165"/>
      <c r="BQ4697" s="165"/>
      <c r="BS4697" s="6"/>
      <c r="BT4697" s="11"/>
      <c r="BU4697" s="6"/>
      <c r="BV4697" s="6"/>
    </row>
    <row r="4698" spans="1:74" ht="15.75" x14ac:dyDescent="0.25">
      <c r="A4698" s="52" t="s">
        <v>1422</v>
      </c>
      <c r="B4698" s="56"/>
      <c r="C4698" s="7" t="s">
        <v>118</v>
      </c>
      <c r="D4698" s="7" t="s">
        <v>6560</v>
      </c>
      <c r="E4698" s="7"/>
      <c r="F4698" s="64"/>
      <c r="G4698" s="6"/>
      <c r="H4698" s="6"/>
      <c r="I4698" s="10" t="s">
        <v>110</v>
      </c>
      <c r="J4698" s="11" t="s">
        <v>4343</v>
      </c>
      <c r="K4698" s="194" t="s">
        <v>510</v>
      </c>
      <c r="L4698" s="176"/>
      <c r="M4698" s="176">
        <v>1000</v>
      </c>
      <c r="N4698" s="80" t="s">
        <v>6856</v>
      </c>
      <c r="O4698" s="162"/>
      <c r="P4698" s="80" t="s">
        <v>4733</v>
      </c>
      <c r="Q4698" s="80"/>
      <c r="R4698" s="80"/>
      <c r="S4698" s="163"/>
      <c r="T4698" s="213"/>
      <c r="U4698" s="162"/>
      <c r="V4698" s="164"/>
      <c r="W4698" s="12" t="str">
        <f t="shared" si="927"/>
        <v>Mqtt1</v>
      </c>
      <c r="X4698" s="196" t="s">
        <v>10706</v>
      </c>
      <c r="Y4698" s="6" t="str">
        <f t="shared" si="930"/>
        <v>marpower/power-tag/diving-compressor</v>
      </c>
      <c r="Z4698" s="103" t="str" cm="1">
        <f t="array" ref="Z4698">IF(COUNTIF(N4698,"spare"),"","$."&amp;_xlfn.REGEXEXTRACT(J4698,"^PT\d+[FQ]\d+_(.*)", 2))</f>
        <v>$.RMS_Current_Phase_Neut</v>
      </c>
      <c r="AA4698" s="12">
        <f t="shared" si="929"/>
        <v>28</v>
      </c>
      <c r="AB4698" s="6" t="s">
        <v>195</v>
      </c>
      <c r="AC4698" s="103">
        <v>3006</v>
      </c>
      <c r="AJ4698" s="80"/>
      <c r="AK4698" s="113" t="s">
        <v>1423</v>
      </c>
      <c r="AN4698" s="80"/>
      <c r="AO4698" s="80"/>
      <c r="AP4698" s="80"/>
      <c r="AQ4698" s="80"/>
      <c r="AR4698" s="127"/>
      <c r="AS4698" s="80"/>
      <c r="AT4698" s="7"/>
      <c r="AU4698" s="7"/>
      <c r="AV4698" s="165"/>
      <c r="AW4698" s="166"/>
      <c r="AX4698" s="137"/>
      <c r="AY4698" s="147"/>
      <c r="AZ4698" s="167"/>
      <c r="BA4698" s="167"/>
      <c r="BB4698" s="147" t="str">
        <f t="shared" si="931"/>
        <v/>
      </c>
      <c r="BC4698" s="168"/>
      <c r="BD4698" s="165"/>
      <c r="BE4698" s="165"/>
      <c r="BF4698" s="165"/>
      <c r="BG4698" s="165"/>
      <c r="BH4698" s="165"/>
      <c r="BI4698" s="165"/>
      <c r="BJ4698" s="165"/>
      <c r="BK4698" s="165"/>
      <c r="BL4698" s="165"/>
      <c r="BM4698" s="165"/>
      <c r="BN4698" s="165"/>
      <c r="BO4698" s="165"/>
      <c r="BP4698" s="165"/>
      <c r="BQ4698" s="165"/>
      <c r="BS4698" s="6"/>
      <c r="BT4698" s="11"/>
      <c r="BU4698" s="6"/>
      <c r="BV4698" s="6"/>
    </row>
    <row r="4699" spans="1:74" ht="15.75" x14ac:dyDescent="0.25">
      <c r="A4699" s="52" t="s">
        <v>1422</v>
      </c>
      <c r="B4699" s="56"/>
      <c r="C4699" s="7" t="s">
        <v>118</v>
      </c>
      <c r="D4699" s="7" t="s">
        <v>6560</v>
      </c>
      <c r="E4699" s="7"/>
      <c r="F4699" s="64"/>
      <c r="G4699" s="6"/>
      <c r="H4699" s="6"/>
      <c r="I4699" s="10" t="s">
        <v>110</v>
      </c>
      <c r="J4699" s="11" t="s">
        <v>8403</v>
      </c>
      <c r="K4699" s="194" t="s">
        <v>510</v>
      </c>
      <c r="L4699" s="176"/>
      <c r="M4699" s="176">
        <v>1000</v>
      </c>
      <c r="N4699" s="80" t="s">
        <v>6856</v>
      </c>
      <c r="O4699" s="162"/>
      <c r="P4699" s="80" t="s">
        <v>4734</v>
      </c>
      <c r="Q4699" s="80"/>
      <c r="R4699" s="80"/>
      <c r="S4699" s="163"/>
      <c r="T4699" s="213"/>
      <c r="U4699" s="162"/>
      <c r="V4699" s="164"/>
      <c r="W4699" s="12" t="str">
        <f t="shared" si="927"/>
        <v>Mqtt1</v>
      </c>
      <c r="X4699" s="196" t="s">
        <v>10706</v>
      </c>
      <c r="Y4699" s="6" t="str">
        <f t="shared" si="930"/>
        <v>marpower/power-tag/diving-compressor</v>
      </c>
      <c r="Z4699" s="103" t="str" cm="1">
        <f t="array" ref="Z4699">IF(COUNTIF(N4699,"spare"),"","$."&amp;_xlfn.REGEXEXTRACT(J4699,"^PT\d+[FQ]\d+_(.*)", 2))</f>
        <v>$.RMS_Voltage_A_N</v>
      </c>
      <c r="AA4699" s="12">
        <f t="shared" si="929"/>
        <v>28</v>
      </c>
      <c r="AB4699" s="6" t="s">
        <v>195</v>
      </c>
      <c r="AC4699" s="103">
        <v>3028</v>
      </c>
      <c r="AJ4699" s="80"/>
      <c r="AK4699" s="113" t="s">
        <v>1424</v>
      </c>
      <c r="AN4699" s="80"/>
      <c r="AO4699" s="80"/>
      <c r="AP4699" s="80"/>
      <c r="AQ4699" s="80"/>
      <c r="AR4699" s="127"/>
      <c r="AS4699" s="80"/>
      <c r="AT4699" s="7"/>
      <c r="AU4699" s="7"/>
      <c r="AV4699" s="165"/>
      <c r="AW4699" s="166"/>
      <c r="AX4699" s="137"/>
      <c r="AY4699" s="147"/>
      <c r="AZ4699" s="167"/>
      <c r="BA4699" s="167"/>
      <c r="BB4699" s="147" t="str">
        <f t="shared" si="931"/>
        <v/>
      </c>
      <c r="BC4699" s="168"/>
      <c r="BD4699" s="165"/>
      <c r="BE4699" s="165"/>
      <c r="BF4699" s="165"/>
      <c r="BG4699" s="165"/>
      <c r="BH4699" s="165"/>
      <c r="BI4699" s="165"/>
      <c r="BJ4699" s="165"/>
      <c r="BK4699" s="165"/>
      <c r="BL4699" s="165"/>
      <c r="BM4699" s="165"/>
      <c r="BN4699" s="165"/>
      <c r="BO4699" s="165"/>
      <c r="BP4699" s="165"/>
      <c r="BQ4699" s="165"/>
      <c r="BS4699" s="6"/>
      <c r="BT4699" s="11"/>
      <c r="BU4699" s="6"/>
      <c r="BV4699" s="6"/>
    </row>
    <row r="4700" spans="1:74" ht="15.75" x14ac:dyDescent="0.25">
      <c r="A4700" s="52" t="s">
        <v>1422</v>
      </c>
      <c r="B4700" s="56"/>
      <c r="C4700" s="7" t="s">
        <v>118</v>
      </c>
      <c r="D4700" s="7" t="s">
        <v>6560</v>
      </c>
      <c r="E4700" s="7"/>
      <c r="F4700" s="64"/>
      <c r="G4700" s="6"/>
      <c r="H4700" s="6"/>
      <c r="I4700" s="10" t="s">
        <v>110</v>
      </c>
      <c r="J4700" s="11" t="s">
        <v>8580</v>
      </c>
      <c r="K4700" s="194" t="s">
        <v>510</v>
      </c>
      <c r="L4700" s="176"/>
      <c r="M4700" s="176">
        <v>1000</v>
      </c>
      <c r="N4700" s="80" t="s">
        <v>6856</v>
      </c>
      <c r="O4700" s="162"/>
      <c r="P4700" s="80" t="s">
        <v>4735</v>
      </c>
      <c r="Q4700" s="80"/>
      <c r="R4700" s="80"/>
      <c r="S4700" s="163"/>
      <c r="T4700" s="213"/>
      <c r="U4700" s="162"/>
      <c r="V4700" s="164"/>
      <c r="W4700" s="12" t="str">
        <f t="shared" si="927"/>
        <v>Mqtt1</v>
      </c>
      <c r="X4700" s="196" t="s">
        <v>10706</v>
      </c>
      <c r="Y4700" s="6" t="str">
        <f t="shared" si="930"/>
        <v>marpower/power-tag/diving-compressor</v>
      </c>
      <c r="Z4700" s="103" t="str" cm="1">
        <f t="array" ref="Z4700">IF(COUNTIF(N4700,"spare"),"","$."&amp;_xlfn.REGEXEXTRACT(J4700,"^PT\d+[FQ]\d+_(.*)", 2))</f>
        <v>$.RMS_Voltage_B_N</v>
      </c>
      <c r="AA4700" s="12">
        <f t="shared" si="929"/>
        <v>28</v>
      </c>
      <c r="AB4700" s="6" t="s">
        <v>195</v>
      </c>
      <c r="AC4700" s="103">
        <v>3030</v>
      </c>
      <c r="AJ4700" s="80"/>
      <c r="AK4700" s="113" t="s">
        <v>1424</v>
      </c>
      <c r="AN4700" s="80"/>
      <c r="AO4700" s="80"/>
      <c r="AP4700" s="80"/>
      <c r="AQ4700" s="80"/>
      <c r="AR4700" s="127"/>
      <c r="AS4700" s="80"/>
      <c r="AT4700" s="7"/>
      <c r="AU4700" s="7"/>
      <c r="AV4700" s="165"/>
      <c r="AW4700" s="166"/>
      <c r="AX4700" s="137"/>
      <c r="AY4700" s="147"/>
      <c r="AZ4700" s="167"/>
      <c r="BA4700" s="167"/>
      <c r="BB4700" s="147" t="str">
        <f t="shared" si="931"/>
        <v/>
      </c>
      <c r="BC4700" s="168"/>
      <c r="BD4700" s="165"/>
      <c r="BE4700" s="165"/>
      <c r="BF4700" s="165"/>
      <c r="BG4700" s="165"/>
      <c r="BH4700" s="165"/>
      <c r="BI4700" s="165"/>
      <c r="BJ4700" s="165"/>
      <c r="BK4700" s="165"/>
      <c r="BL4700" s="165"/>
      <c r="BM4700" s="165"/>
      <c r="BN4700" s="165"/>
      <c r="BO4700" s="165"/>
      <c r="BP4700" s="165"/>
      <c r="BQ4700" s="165"/>
      <c r="BS4700" s="6"/>
      <c r="BT4700" s="11"/>
      <c r="BU4700" s="6"/>
      <c r="BV4700" s="6"/>
    </row>
    <row r="4701" spans="1:74" ht="15.75" x14ac:dyDescent="0.25">
      <c r="A4701" s="52" t="s">
        <v>1422</v>
      </c>
      <c r="B4701" s="56"/>
      <c r="C4701" s="7" t="s">
        <v>118</v>
      </c>
      <c r="D4701" s="7" t="s">
        <v>6560</v>
      </c>
      <c r="E4701" s="7"/>
      <c r="F4701" s="64"/>
      <c r="G4701" s="6"/>
      <c r="H4701" s="6"/>
      <c r="I4701" s="10" t="s">
        <v>110</v>
      </c>
      <c r="J4701" s="11" t="s">
        <v>8757</v>
      </c>
      <c r="K4701" s="194" t="s">
        <v>510</v>
      </c>
      <c r="L4701" s="176"/>
      <c r="M4701" s="176">
        <v>1000</v>
      </c>
      <c r="N4701" s="80" t="s">
        <v>6856</v>
      </c>
      <c r="O4701" s="162"/>
      <c r="P4701" s="80" t="s">
        <v>4736</v>
      </c>
      <c r="Q4701" s="80"/>
      <c r="R4701" s="80"/>
      <c r="S4701" s="163"/>
      <c r="T4701" s="213"/>
      <c r="U4701" s="162"/>
      <c r="V4701" s="164"/>
      <c r="W4701" s="12" t="str">
        <f t="shared" si="927"/>
        <v>Mqtt1</v>
      </c>
      <c r="X4701" s="196" t="s">
        <v>10706</v>
      </c>
      <c r="Y4701" s="6" t="str">
        <f t="shared" si="930"/>
        <v>marpower/power-tag/diving-compressor</v>
      </c>
      <c r="Z4701" s="103" t="str" cm="1">
        <f t="array" ref="Z4701">IF(COUNTIF(N4701,"spare"),"","$."&amp;_xlfn.REGEXEXTRACT(J4701,"^PT\d+[FQ]\d+_(.*)", 2))</f>
        <v>$.RMS_Voltage_C_N</v>
      </c>
      <c r="AA4701" s="12">
        <f t="shared" si="929"/>
        <v>28</v>
      </c>
      <c r="AB4701" s="6" t="s">
        <v>195</v>
      </c>
      <c r="AC4701" s="103">
        <v>3032</v>
      </c>
      <c r="AJ4701" s="80"/>
      <c r="AK4701" s="113" t="s">
        <v>1424</v>
      </c>
      <c r="AN4701" s="80"/>
      <c r="AO4701" s="80"/>
      <c r="AP4701" s="80"/>
      <c r="AQ4701" s="80"/>
      <c r="AR4701" s="127"/>
      <c r="AS4701" s="80"/>
      <c r="AT4701" s="7"/>
      <c r="AU4701" s="7"/>
      <c r="AV4701" s="165"/>
      <c r="AW4701" s="166"/>
      <c r="AX4701" s="137"/>
      <c r="AY4701" s="147"/>
      <c r="AZ4701" s="167"/>
      <c r="BA4701" s="167"/>
      <c r="BB4701" s="147" t="str">
        <f t="shared" si="931"/>
        <v/>
      </c>
      <c r="BC4701" s="168"/>
      <c r="BD4701" s="165"/>
      <c r="BE4701" s="165"/>
      <c r="BF4701" s="165"/>
      <c r="BG4701" s="165"/>
      <c r="BH4701" s="165"/>
      <c r="BI4701" s="165"/>
      <c r="BJ4701" s="165"/>
      <c r="BK4701" s="165"/>
      <c r="BL4701" s="165"/>
      <c r="BM4701" s="165"/>
      <c r="BN4701" s="165"/>
      <c r="BO4701" s="165"/>
      <c r="BP4701" s="165"/>
      <c r="BQ4701" s="165"/>
      <c r="BS4701" s="6"/>
      <c r="BT4701" s="11"/>
      <c r="BU4701" s="6"/>
      <c r="BV4701" s="6"/>
    </row>
    <row r="4702" spans="1:74" ht="15.75" x14ac:dyDescent="0.25">
      <c r="A4702" s="52" t="s">
        <v>1422</v>
      </c>
      <c r="B4702" s="56"/>
      <c r="C4702" s="7" t="s">
        <v>118</v>
      </c>
      <c r="D4702" s="7" t="s">
        <v>6560</v>
      </c>
      <c r="E4702" s="7"/>
      <c r="F4702" s="64"/>
      <c r="G4702" s="6"/>
      <c r="H4702" s="6"/>
      <c r="I4702" s="10" t="s">
        <v>110</v>
      </c>
      <c r="J4702" s="11" t="s">
        <v>4344</v>
      </c>
      <c r="K4702" s="194" t="s">
        <v>510</v>
      </c>
      <c r="L4702" s="176"/>
      <c r="M4702" s="176">
        <v>1000</v>
      </c>
      <c r="N4702" s="80" t="s">
        <v>6856</v>
      </c>
      <c r="O4702" s="162"/>
      <c r="P4702" s="80" t="s">
        <v>4737</v>
      </c>
      <c r="Q4702" s="80"/>
      <c r="R4702" s="80"/>
      <c r="S4702" s="163"/>
      <c r="T4702" s="213"/>
      <c r="U4702" s="162"/>
      <c r="V4702" s="164"/>
      <c r="W4702" s="12" t="str">
        <f t="shared" si="927"/>
        <v>Mqtt1</v>
      </c>
      <c r="X4702" s="196" t="s">
        <v>10706</v>
      </c>
      <c r="Y4702" s="6" t="str">
        <f t="shared" si="930"/>
        <v>marpower/power-tag/diving-compressor</v>
      </c>
      <c r="Z4702" s="103" t="str" cm="1">
        <f t="array" ref="Z4702">IF(COUNTIF(N4702,"spare"),"","$."&amp;_xlfn.REGEXEXTRACT(J4702,"^PT\d+[FQ]\d+_(.*)", 2))</f>
        <v>$.Active_Power_Phase_A</v>
      </c>
      <c r="AA4702" s="12">
        <f t="shared" si="929"/>
        <v>28</v>
      </c>
      <c r="AB4702" s="6" t="s">
        <v>195</v>
      </c>
      <c r="AC4702" s="103">
        <v>3054</v>
      </c>
      <c r="AJ4702" s="80"/>
      <c r="AK4702" s="113" t="s">
        <v>1425</v>
      </c>
      <c r="AN4702" s="80"/>
      <c r="AO4702" s="80"/>
      <c r="AP4702" s="80"/>
      <c r="AQ4702" s="80"/>
      <c r="AR4702" s="127"/>
      <c r="AS4702" s="80"/>
      <c r="AT4702" s="7"/>
      <c r="AU4702" s="7"/>
      <c r="AV4702" s="165"/>
      <c r="AW4702" s="166"/>
      <c r="AX4702" s="137"/>
      <c r="AY4702" s="147"/>
      <c r="AZ4702" s="167"/>
      <c r="BA4702" s="167"/>
      <c r="BB4702" s="147" t="str">
        <f t="shared" si="931"/>
        <v/>
      </c>
      <c r="BC4702" s="168"/>
      <c r="BD4702" s="165"/>
      <c r="BE4702" s="165"/>
      <c r="BF4702" s="165"/>
      <c r="BG4702" s="165"/>
      <c r="BH4702" s="165"/>
      <c r="BI4702" s="165"/>
      <c r="BJ4702" s="165"/>
      <c r="BK4702" s="165"/>
      <c r="BL4702" s="165"/>
      <c r="BM4702" s="165"/>
      <c r="BN4702" s="165"/>
      <c r="BO4702" s="165"/>
      <c r="BP4702" s="165"/>
      <c r="BQ4702" s="165"/>
      <c r="BS4702" s="6"/>
      <c r="BT4702" s="11"/>
      <c r="BU4702" s="6"/>
      <c r="BV4702" s="6"/>
    </row>
    <row r="4703" spans="1:74" ht="15.75" x14ac:dyDescent="0.25">
      <c r="A4703" s="52" t="s">
        <v>1422</v>
      </c>
      <c r="B4703" s="56"/>
      <c r="C4703" s="7" t="s">
        <v>118</v>
      </c>
      <c r="D4703" s="7" t="s">
        <v>6560</v>
      </c>
      <c r="E4703" s="7"/>
      <c r="F4703" s="64"/>
      <c r="G4703" s="6"/>
      <c r="H4703" s="6"/>
      <c r="I4703" s="10" t="s">
        <v>110</v>
      </c>
      <c r="J4703" s="11" t="s">
        <v>4345</v>
      </c>
      <c r="K4703" s="194" t="s">
        <v>510</v>
      </c>
      <c r="L4703" s="176"/>
      <c r="M4703" s="176">
        <v>1000</v>
      </c>
      <c r="N4703" s="80" t="s">
        <v>6856</v>
      </c>
      <c r="O4703" s="162"/>
      <c r="P4703" s="80" t="s">
        <v>4738</v>
      </c>
      <c r="Q4703" s="80"/>
      <c r="R4703" s="80"/>
      <c r="S4703" s="163"/>
      <c r="T4703" s="213"/>
      <c r="U4703" s="162"/>
      <c r="V4703" s="164"/>
      <c r="W4703" s="12" t="str">
        <f t="shared" si="927"/>
        <v>Mqtt1</v>
      </c>
      <c r="X4703" s="196" t="s">
        <v>10706</v>
      </c>
      <c r="Y4703" s="6" t="str">
        <f t="shared" si="930"/>
        <v>marpower/power-tag/diving-compressor</v>
      </c>
      <c r="Z4703" s="103" t="str" cm="1">
        <f t="array" ref="Z4703">IF(COUNTIF(N4703,"spare"),"","$."&amp;_xlfn.REGEXEXTRACT(J4703,"^PT\d+[FQ]\d+_(.*)", 2))</f>
        <v>$.Active_Power_Phase_B</v>
      </c>
      <c r="AA4703" s="12">
        <f t="shared" si="929"/>
        <v>28</v>
      </c>
      <c r="AB4703" s="6" t="s">
        <v>195</v>
      </c>
      <c r="AC4703" s="103">
        <v>3056</v>
      </c>
      <c r="AJ4703" s="80"/>
      <c r="AK4703" s="113" t="s">
        <v>1425</v>
      </c>
      <c r="AN4703" s="80"/>
      <c r="AO4703" s="80"/>
      <c r="AP4703" s="80"/>
      <c r="AQ4703" s="80"/>
      <c r="AR4703" s="127"/>
      <c r="AS4703" s="80"/>
      <c r="AT4703" s="7"/>
      <c r="AU4703" s="7"/>
      <c r="AV4703" s="165"/>
      <c r="AW4703" s="166"/>
      <c r="AX4703" s="137"/>
      <c r="AY4703" s="147"/>
      <c r="AZ4703" s="167"/>
      <c r="BA4703" s="167"/>
      <c r="BB4703" s="147" t="str">
        <f t="shared" si="931"/>
        <v/>
      </c>
      <c r="BC4703" s="168"/>
      <c r="BD4703" s="165"/>
      <c r="BE4703" s="165"/>
      <c r="BF4703" s="165"/>
      <c r="BG4703" s="165"/>
      <c r="BH4703" s="165"/>
      <c r="BI4703" s="165"/>
      <c r="BJ4703" s="165"/>
      <c r="BK4703" s="165"/>
      <c r="BL4703" s="165"/>
      <c r="BM4703" s="165"/>
      <c r="BN4703" s="165"/>
      <c r="BO4703" s="165"/>
      <c r="BP4703" s="165"/>
      <c r="BQ4703" s="165"/>
      <c r="BS4703" s="6"/>
      <c r="BT4703" s="11"/>
      <c r="BU4703" s="6"/>
      <c r="BV4703" s="6"/>
    </row>
    <row r="4704" spans="1:74" ht="15.75" x14ac:dyDescent="0.25">
      <c r="A4704" s="52" t="s">
        <v>1422</v>
      </c>
      <c r="B4704" s="56"/>
      <c r="C4704" s="7" t="s">
        <v>118</v>
      </c>
      <c r="D4704" s="7" t="s">
        <v>6560</v>
      </c>
      <c r="E4704" s="7"/>
      <c r="F4704" s="64"/>
      <c r="G4704" s="6"/>
      <c r="H4704" s="6"/>
      <c r="I4704" s="10" t="s">
        <v>110</v>
      </c>
      <c r="J4704" s="11" t="s">
        <v>4346</v>
      </c>
      <c r="K4704" s="194" t="s">
        <v>510</v>
      </c>
      <c r="L4704" s="176"/>
      <c r="M4704" s="176">
        <v>1000</v>
      </c>
      <c r="N4704" s="80" t="s">
        <v>6856</v>
      </c>
      <c r="O4704" s="162"/>
      <c r="P4704" s="80" t="s">
        <v>4739</v>
      </c>
      <c r="Q4704" s="80"/>
      <c r="R4704" s="80"/>
      <c r="S4704" s="163"/>
      <c r="T4704" s="213"/>
      <c r="U4704" s="162"/>
      <c r="V4704" s="164"/>
      <c r="W4704" s="12" t="str">
        <f t="shared" si="927"/>
        <v>Mqtt1</v>
      </c>
      <c r="X4704" s="196" t="s">
        <v>10706</v>
      </c>
      <c r="Y4704" s="6" t="str">
        <f t="shared" si="930"/>
        <v>marpower/power-tag/diving-compressor</v>
      </c>
      <c r="Z4704" s="103" t="str" cm="1">
        <f t="array" ref="Z4704">IF(COUNTIF(N4704,"spare"),"","$."&amp;_xlfn.REGEXEXTRACT(J4704,"^PT\d+[FQ]\d+_(.*)", 2))</f>
        <v>$.Active_Power_Phase_C</v>
      </c>
      <c r="AA4704" s="12">
        <f t="shared" si="929"/>
        <v>28</v>
      </c>
      <c r="AB4704" s="6" t="s">
        <v>195</v>
      </c>
      <c r="AC4704" s="103">
        <v>3058</v>
      </c>
      <c r="AJ4704" s="80"/>
      <c r="AK4704" s="113" t="s">
        <v>1425</v>
      </c>
      <c r="AN4704" s="80"/>
      <c r="AO4704" s="80"/>
      <c r="AP4704" s="80"/>
      <c r="AQ4704" s="80"/>
      <c r="AR4704" s="127"/>
      <c r="AS4704" s="80"/>
      <c r="AT4704" s="7"/>
      <c r="AU4704" s="7"/>
      <c r="AV4704" s="165"/>
      <c r="AW4704" s="166"/>
      <c r="AX4704" s="137"/>
      <c r="AY4704" s="147"/>
      <c r="AZ4704" s="167"/>
      <c r="BA4704" s="167"/>
      <c r="BB4704" s="147" t="str">
        <f t="shared" si="931"/>
        <v/>
      </c>
      <c r="BC4704" s="168"/>
      <c r="BD4704" s="165"/>
      <c r="BE4704" s="165"/>
      <c r="BF4704" s="165"/>
      <c r="BG4704" s="165"/>
      <c r="BH4704" s="165"/>
      <c r="BI4704" s="165"/>
      <c r="BJ4704" s="165"/>
      <c r="BK4704" s="165"/>
      <c r="BL4704" s="165"/>
      <c r="BM4704" s="165"/>
      <c r="BN4704" s="165"/>
      <c r="BO4704" s="165"/>
      <c r="BP4704" s="165"/>
      <c r="BQ4704" s="165"/>
      <c r="BS4704" s="6"/>
      <c r="BT4704" s="11"/>
      <c r="BU4704" s="6"/>
      <c r="BV4704" s="6"/>
    </row>
    <row r="4705" spans="1:74" ht="15.75" x14ac:dyDescent="0.25">
      <c r="A4705" s="52" t="s">
        <v>1422</v>
      </c>
      <c r="B4705" s="56"/>
      <c r="C4705" s="7" t="s">
        <v>118</v>
      </c>
      <c r="D4705" s="7" t="s">
        <v>6560</v>
      </c>
      <c r="E4705" s="7"/>
      <c r="F4705" s="64"/>
      <c r="G4705" s="6"/>
      <c r="H4705" s="6"/>
      <c r="I4705" s="10" t="s">
        <v>110</v>
      </c>
      <c r="J4705" s="11" t="s">
        <v>4347</v>
      </c>
      <c r="K4705" s="194" t="s">
        <v>510</v>
      </c>
      <c r="L4705" s="176"/>
      <c r="M4705" s="176">
        <v>1000</v>
      </c>
      <c r="N4705" s="80" t="s">
        <v>6856</v>
      </c>
      <c r="O4705" s="162"/>
      <c r="P4705" s="80" t="s">
        <v>4740</v>
      </c>
      <c r="Q4705" s="80"/>
      <c r="R4705" s="80"/>
      <c r="S4705" s="163"/>
      <c r="T4705" s="213"/>
      <c r="U4705" s="162"/>
      <c r="V4705" s="164"/>
      <c r="W4705" s="12" t="str">
        <f t="shared" si="927"/>
        <v>Mqtt1</v>
      </c>
      <c r="X4705" s="196" t="s">
        <v>10706</v>
      </c>
      <c r="Y4705" s="6" t="str">
        <f t="shared" si="930"/>
        <v>marpower/power-tag/diving-compressor</v>
      </c>
      <c r="Z4705" s="103" t="str" cm="1">
        <f t="array" ref="Z4705">IF(COUNTIF(N4705,"spare"),"","$."&amp;_xlfn.REGEXEXTRACT(J4705,"^PT\d+[FQ]\d+_(.*)", 2))</f>
        <v>$.Total_Active_Power</v>
      </c>
      <c r="AA4705" s="12">
        <f t="shared" si="929"/>
        <v>28</v>
      </c>
      <c r="AB4705" s="6" t="s">
        <v>195</v>
      </c>
      <c r="AC4705" s="103">
        <v>3060</v>
      </c>
      <c r="AJ4705" s="80"/>
      <c r="AK4705" s="113" t="s">
        <v>1425</v>
      </c>
      <c r="AN4705" s="80"/>
      <c r="AO4705" s="80"/>
      <c r="AP4705" s="80"/>
      <c r="AQ4705" s="80"/>
      <c r="AR4705" s="127"/>
      <c r="AS4705" s="80"/>
      <c r="AT4705" s="7"/>
      <c r="AU4705" s="7"/>
      <c r="AV4705" s="165"/>
      <c r="AW4705" s="166"/>
      <c r="AX4705" s="137"/>
      <c r="AY4705" s="147"/>
      <c r="AZ4705" s="167"/>
      <c r="BA4705" s="167"/>
      <c r="BB4705" s="147" t="str">
        <f t="shared" si="931"/>
        <v/>
      </c>
      <c r="BC4705" s="168"/>
      <c r="BD4705" s="165"/>
      <c r="BE4705" s="165"/>
      <c r="BF4705" s="165"/>
      <c r="BG4705" s="165"/>
      <c r="BH4705" s="165"/>
      <c r="BI4705" s="165"/>
      <c r="BJ4705" s="165"/>
      <c r="BK4705" s="165"/>
      <c r="BL4705" s="165"/>
      <c r="BM4705" s="165"/>
      <c r="BN4705" s="165"/>
      <c r="BO4705" s="165"/>
      <c r="BP4705" s="165"/>
      <c r="BQ4705" s="165"/>
      <c r="BS4705" s="6"/>
      <c r="BT4705" s="11"/>
      <c r="BU4705" s="6"/>
      <c r="BV4705" s="6"/>
    </row>
    <row r="4706" spans="1:74" ht="15.75" x14ac:dyDescent="0.25">
      <c r="A4706" s="52" t="s">
        <v>1422</v>
      </c>
      <c r="B4706" s="56"/>
      <c r="C4706" s="7" t="s">
        <v>118</v>
      </c>
      <c r="D4706" s="7" t="s">
        <v>6560</v>
      </c>
      <c r="E4706" s="7"/>
      <c r="F4706" s="64"/>
      <c r="G4706" s="6"/>
      <c r="H4706" s="6"/>
      <c r="I4706" s="10" t="s">
        <v>110</v>
      </c>
      <c r="J4706" s="11" t="s">
        <v>4348</v>
      </c>
      <c r="K4706" s="194" t="s">
        <v>510</v>
      </c>
      <c r="L4706" s="176"/>
      <c r="M4706" s="176">
        <v>1000</v>
      </c>
      <c r="N4706" s="80" t="s">
        <v>6856</v>
      </c>
      <c r="O4706" s="162"/>
      <c r="P4706" s="80" t="s">
        <v>4741</v>
      </c>
      <c r="Q4706" s="80"/>
      <c r="R4706" s="80"/>
      <c r="S4706" s="163"/>
      <c r="T4706" s="213"/>
      <c r="U4706" s="162"/>
      <c r="V4706" s="164"/>
      <c r="W4706" s="12" t="str">
        <f t="shared" si="927"/>
        <v>Mqtt1</v>
      </c>
      <c r="X4706" s="196" t="s">
        <v>10706</v>
      </c>
      <c r="Y4706" s="6" t="str">
        <f t="shared" si="930"/>
        <v>marpower/power-tag/diving-compressor</v>
      </c>
      <c r="Z4706" s="103" t="str" cm="1">
        <f t="array" ref="Z4706">IF(COUNTIF(N4706,"spare"),"","$."&amp;_xlfn.REGEXEXTRACT(J4706,"^PT\d+[FQ]\d+_(.*)", 2))</f>
        <v>$.Power_Factor_Phase_A</v>
      </c>
      <c r="AA4706" s="12">
        <f t="shared" si="929"/>
        <v>28</v>
      </c>
      <c r="AB4706" s="6" t="s">
        <v>195</v>
      </c>
      <c r="AC4706" s="103">
        <v>3078</v>
      </c>
      <c r="AJ4706" s="80"/>
      <c r="AK4706" s="113" t="s">
        <v>1426</v>
      </c>
      <c r="AN4706" s="80"/>
      <c r="AO4706" s="80"/>
      <c r="AP4706" s="80"/>
      <c r="AQ4706" s="80"/>
      <c r="AR4706" s="127"/>
      <c r="AS4706" s="80"/>
      <c r="AT4706" s="7"/>
      <c r="AU4706" s="7"/>
      <c r="AV4706" s="165"/>
      <c r="AW4706" s="166"/>
      <c r="AX4706" s="137"/>
      <c r="AY4706" s="147"/>
      <c r="AZ4706" s="167"/>
      <c r="BA4706" s="167"/>
      <c r="BB4706" s="147" t="str">
        <f t="shared" si="931"/>
        <v/>
      </c>
      <c r="BC4706" s="168"/>
      <c r="BD4706" s="165"/>
      <c r="BE4706" s="165"/>
      <c r="BF4706" s="165"/>
      <c r="BG4706" s="165"/>
      <c r="BH4706" s="165"/>
      <c r="BI4706" s="165"/>
      <c r="BJ4706" s="165"/>
      <c r="BK4706" s="165"/>
      <c r="BL4706" s="165"/>
      <c r="BM4706" s="165"/>
      <c r="BN4706" s="165"/>
      <c r="BO4706" s="165"/>
      <c r="BP4706" s="165"/>
      <c r="BQ4706" s="165"/>
      <c r="BS4706" s="6"/>
      <c r="BT4706" s="11"/>
      <c r="BU4706" s="6"/>
      <c r="BV4706" s="6"/>
    </row>
    <row r="4707" spans="1:74" ht="15.75" x14ac:dyDescent="0.25">
      <c r="A4707" s="52" t="s">
        <v>1422</v>
      </c>
      <c r="B4707" s="56"/>
      <c r="C4707" s="7" t="s">
        <v>118</v>
      </c>
      <c r="D4707" s="7" t="s">
        <v>6560</v>
      </c>
      <c r="E4707" s="7"/>
      <c r="F4707" s="64"/>
      <c r="G4707" s="6"/>
      <c r="H4707" s="6"/>
      <c r="I4707" s="10" t="s">
        <v>110</v>
      </c>
      <c r="J4707" s="11" t="s">
        <v>4349</v>
      </c>
      <c r="K4707" s="194" t="s">
        <v>510</v>
      </c>
      <c r="L4707" s="176"/>
      <c r="M4707" s="176">
        <v>1000</v>
      </c>
      <c r="N4707" s="80" t="s">
        <v>6856</v>
      </c>
      <c r="O4707" s="162"/>
      <c r="P4707" s="80" t="s">
        <v>4742</v>
      </c>
      <c r="Q4707" s="80"/>
      <c r="R4707" s="80"/>
      <c r="S4707" s="163"/>
      <c r="T4707" s="213"/>
      <c r="U4707" s="162"/>
      <c r="V4707" s="164"/>
      <c r="W4707" s="12" t="str">
        <f t="shared" si="927"/>
        <v>Mqtt1</v>
      </c>
      <c r="X4707" s="196" t="s">
        <v>10706</v>
      </c>
      <c r="Y4707" s="6" t="str">
        <f t="shared" si="930"/>
        <v>marpower/power-tag/diving-compressor</v>
      </c>
      <c r="Z4707" s="103" t="str" cm="1">
        <f t="array" ref="Z4707">IF(COUNTIF(N4707,"spare"),"","$."&amp;_xlfn.REGEXEXTRACT(J4707,"^PT\d+[FQ]\d+_(.*)", 2))</f>
        <v>$.Power_Factor_Phase_B</v>
      </c>
      <c r="AA4707" s="12">
        <f t="shared" si="929"/>
        <v>28</v>
      </c>
      <c r="AB4707" s="6" t="s">
        <v>195</v>
      </c>
      <c r="AC4707" s="103">
        <v>3080</v>
      </c>
      <c r="AJ4707" s="80"/>
      <c r="AK4707" s="113" t="s">
        <v>1426</v>
      </c>
      <c r="AN4707" s="80"/>
      <c r="AO4707" s="80"/>
      <c r="AP4707" s="80"/>
      <c r="AQ4707" s="80"/>
      <c r="AR4707" s="127"/>
      <c r="AS4707" s="80"/>
      <c r="AT4707" s="7"/>
      <c r="AU4707" s="7"/>
      <c r="AV4707" s="165"/>
      <c r="AW4707" s="166"/>
      <c r="AX4707" s="137"/>
      <c r="AY4707" s="147"/>
      <c r="AZ4707" s="167"/>
      <c r="BA4707" s="167"/>
      <c r="BB4707" s="147" t="str">
        <f t="shared" si="931"/>
        <v/>
      </c>
      <c r="BC4707" s="168"/>
      <c r="BD4707" s="165"/>
      <c r="BE4707" s="165"/>
      <c r="BF4707" s="165"/>
      <c r="BG4707" s="165"/>
      <c r="BH4707" s="165"/>
      <c r="BI4707" s="165"/>
      <c r="BJ4707" s="165"/>
      <c r="BK4707" s="165"/>
      <c r="BL4707" s="165"/>
      <c r="BM4707" s="165"/>
      <c r="BN4707" s="165"/>
      <c r="BO4707" s="165"/>
      <c r="BP4707" s="165"/>
      <c r="BQ4707" s="165"/>
      <c r="BS4707" s="6"/>
      <c r="BT4707" s="11"/>
      <c r="BU4707" s="6"/>
      <c r="BV4707" s="6"/>
    </row>
    <row r="4708" spans="1:74" ht="15.75" x14ac:dyDescent="0.25">
      <c r="A4708" s="52" t="s">
        <v>1422</v>
      </c>
      <c r="B4708" s="56"/>
      <c r="C4708" s="7" t="s">
        <v>118</v>
      </c>
      <c r="D4708" s="7" t="s">
        <v>6560</v>
      </c>
      <c r="E4708" s="7"/>
      <c r="F4708" s="64"/>
      <c r="G4708" s="6"/>
      <c r="H4708" s="6"/>
      <c r="I4708" s="10" t="s">
        <v>110</v>
      </c>
      <c r="J4708" s="11" t="s">
        <v>4350</v>
      </c>
      <c r="K4708" s="194" t="s">
        <v>510</v>
      </c>
      <c r="L4708" s="176"/>
      <c r="M4708" s="176">
        <v>1000</v>
      </c>
      <c r="N4708" s="80" t="s">
        <v>6856</v>
      </c>
      <c r="O4708" s="162"/>
      <c r="P4708" s="80" t="s">
        <v>4743</v>
      </c>
      <c r="Q4708" s="80"/>
      <c r="R4708" s="80"/>
      <c r="S4708" s="163"/>
      <c r="T4708" s="213"/>
      <c r="U4708" s="162"/>
      <c r="V4708" s="164"/>
      <c r="W4708" s="12" t="str">
        <f t="shared" si="927"/>
        <v>Mqtt1</v>
      </c>
      <c r="X4708" s="196" t="s">
        <v>10706</v>
      </c>
      <c r="Y4708" s="6" t="str">
        <f t="shared" si="930"/>
        <v>marpower/power-tag/diving-compressor</v>
      </c>
      <c r="Z4708" s="103" t="str" cm="1">
        <f t="array" ref="Z4708">IF(COUNTIF(N4708,"spare"),"","$."&amp;_xlfn.REGEXEXTRACT(J4708,"^PT\d+[FQ]\d+_(.*)", 2))</f>
        <v>$.Power_Factor_Phase_C</v>
      </c>
      <c r="AA4708" s="12">
        <f t="shared" si="929"/>
        <v>28</v>
      </c>
      <c r="AB4708" s="6" t="s">
        <v>195</v>
      </c>
      <c r="AC4708" s="103">
        <v>3082</v>
      </c>
      <c r="AJ4708" s="80"/>
      <c r="AK4708" s="113" t="s">
        <v>1426</v>
      </c>
      <c r="AN4708" s="80"/>
      <c r="AO4708" s="80"/>
      <c r="AP4708" s="80"/>
      <c r="AQ4708" s="80"/>
      <c r="AR4708" s="127"/>
      <c r="AS4708" s="80"/>
      <c r="AT4708" s="7"/>
      <c r="AU4708" s="7"/>
      <c r="AV4708" s="165"/>
      <c r="AW4708" s="166"/>
      <c r="AX4708" s="137"/>
      <c r="AY4708" s="147"/>
      <c r="AZ4708" s="167"/>
      <c r="BA4708" s="167"/>
      <c r="BB4708" s="147" t="str">
        <f t="shared" si="931"/>
        <v/>
      </c>
      <c r="BC4708" s="168"/>
      <c r="BD4708" s="165"/>
      <c r="BE4708" s="165"/>
      <c r="BF4708" s="165"/>
      <c r="BG4708" s="165"/>
      <c r="BH4708" s="165"/>
      <c r="BI4708" s="165"/>
      <c r="BJ4708" s="165"/>
      <c r="BK4708" s="165"/>
      <c r="BL4708" s="165"/>
      <c r="BM4708" s="165"/>
      <c r="BN4708" s="165"/>
      <c r="BO4708" s="165"/>
      <c r="BP4708" s="165"/>
      <c r="BQ4708" s="165"/>
      <c r="BS4708" s="6"/>
      <c r="BT4708" s="11"/>
      <c r="BU4708" s="6"/>
      <c r="BV4708" s="6"/>
    </row>
    <row r="4709" spans="1:74" ht="15.75" x14ac:dyDescent="0.25">
      <c r="A4709" s="52" t="s">
        <v>1422</v>
      </c>
      <c r="B4709" s="56"/>
      <c r="C4709" s="7" t="s">
        <v>118</v>
      </c>
      <c r="D4709" s="7" t="s">
        <v>6560</v>
      </c>
      <c r="E4709" s="7"/>
      <c r="F4709" s="64"/>
      <c r="G4709" s="6"/>
      <c r="H4709" s="6"/>
      <c r="I4709" s="10" t="s">
        <v>110</v>
      </c>
      <c r="J4709" s="11" t="s">
        <v>4351</v>
      </c>
      <c r="K4709" s="194" t="s">
        <v>510</v>
      </c>
      <c r="L4709" s="176"/>
      <c r="M4709" s="176">
        <v>1000</v>
      </c>
      <c r="N4709" s="80" t="s">
        <v>6856</v>
      </c>
      <c r="O4709" s="162"/>
      <c r="P4709" s="80" t="s">
        <v>4744</v>
      </c>
      <c r="Q4709" s="80"/>
      <c r="R4709" s="80"/>
      <c r="S4709" s="163"/>
      <c r="T4709" s="213"/>
      <c r="U4709" s="162"/>
      <c r="V4709" s="164"/>
      <c r="W4709" s="12" t="str">
        <f t="shared" si="927"/>
        <v>Mqtt1</v>
      </c>
      <c r="X4709" s="196" t="s">
        <v>10706</v>
      </c>
      <c r="Y4709" s="6" t="str">
        <f t="shared" si="930"/>
        <v>marpower/power-tag/diving-compressor</v>
      </c>
      <c r="Z4709" s="103" t="str" cm="1">
        <f t="array" ref="Z4709">IF(COUNTIF(N4709,"spare"),"","$."&amp;_xlfn.REGEXEXTRACT(J4709,"^PT\d+[FQ]\d+_(.*)", 2))</f>
        <v>$.Total_Power_Factor</v>
      </c>
      <c r="AA4709" s="12">
        <f t="shared" si="929"/>
        <v>28</v>
      </c>
      <c r="AB4709" s="6" t="s">
        <v>195</v>
      </c>
      <c r="AC4709" s="103">
        <v>3084</v>
      </c>
      <c r="AJ4709" s="80"/>
      <c r="AK4709" s="113" t="s">
        <v>1426</v>
      </c>
      <c r="AN4709" s="80"/>
      <c r="AO4709" s="80"/>
      <c r="AP4709" s="80"/>
      <c r="AQ4709" s="80"/>
      <c r="AR4709" s="127"/>
      <c r="AS4709" s="80"/>
      <c r="AT4709" s="7"/>
      <c r="AU4709" s="7"/>
      <c r="AV4709" s="165"/>
      <c r="AW4709" s="166"/>
      <c r="AX4709" s="137"/>
      <c r="AY4709" s="147"/>
      <c r="AZ4709" s="167"/>
      <c r="BA4709" s="167"/>
      <c r="BB4709" s="147" t="str">
        <f t="shared" si="931"/>
        <v/>
      </c>
      <c r="BC4709" s="168"/>
      <c r="BD4709" s="165"/>
      <c r="BE4709" s="165"/>
      <c r="BF4709" s="165"/>
      <c r="BG4709" s="165"/>
      <c r="BH4709" s="165"/>
      <c r="BI4709" s="165"/>
      <c r="BJ4709" s="165"/>
      <c r="BK4709" s="165"/>
      <c r="BL4709" s="165"/>
      <c r="BM4709" s="165"/>
      <c r="BN4709" s="165"/>
      <c r="BO4709" s="165"/>
      <c r="BP4709" s="165"/>
      <c r="BQ4709" s="165"/>
      <c r="BS4709" s="6"/>
      <c r="BT4709" s="11"/>
      <c r="BU4709" s="6"/>
      <c r="BV4709" s="6"/>
    </row>
    <row r="4710" spans="1:74" ht="15.75" x14ac:dyDescent="0.25">
      <c r="A4710" s="52" t="s">
        <v>1422</v>
      </c>
      <c r="B4710" s="56"/>
      <c r="C4710" s="7" t="s">
        <v>118</v>
      </c>
      <c r="D4710" s="7" t="s">
        <v>6560</v>
      </c>
      <c r="E4710" s="7"/>
      <c r="F4710" s="64"/>
      <c r="G4710" s="6"/>
      <c r="H4710" s="6"/>
      <c r="I4710" s="10" t="s">
        <v>110</v>
      </c>
      <c r="J4710" s="11" t="s">
        <v>4352</v>
      </c>
      <c r="K4710" s="194" t="s">
        <v>510</v>
      </c>
      <c r="L4710" s="176"/>
      <c r="M4710" s="176">
        <v>1000</v>
      </c>
      <c r="N4710" s="80" t="s">
        <v>6856</v>
      </c>
      <c r="O4710" s="162"/>
      <c r="P4710" s="80" t="s">
        <v>4745</v>
      </c>
      <c r="Q4710" s="80"/>
      <c r="R4710" s="80"/>
      <c r="S4710" s="163"/>
      <c r="T4710" s="213"/>
      <c r="U4710" s="162"/>
      <c r="V4710" s="164"/>
      <c r="W4710" s="12" t="str">
        <f t="shared" si="927"/>
        <v>Mqtt1</v>
      </c>
      <c r="X4710" s="196" t="s">
        <v>10707</v>
      </c>
      <c r="Y4710" s="6" t="str">
        <f t="shared" si="930"/>
        <v>marpower/power-tag/burglar-alarm-system</v>
      </c>
      <c r="Z4710" s="103" t="str" cm="1">
        <f t="array" ref="Z4710">IF(COUNTIF(N4710,"spare"),"","$."&amp;_xlfn.REGEXEXTRACT(J4710,"^PT\d+[FQ]\d+_(.*)", 2))</f>
        <v>$.RMS_Current_Phase_A</v>
      </c>
      <c r="AA4710" s="12">
        <f>AA4695+1</f>
        <v>29</v>
      </c>
      <c r="AB4710" s="6" t="s">
        <v>195</v>
      </c>
      <c r="AC4710" s="103">
        <v>3000</v>
      </c>
      <c r="AJ4710" s="80"/>
      <c r="AK4710" s="113" t="s">
        <v>1423</v>
      </c>
      <c r="AN4710" s="80"/>
      <c r="AO4710" s="80"/>
      <c r="AP4710" s="80"/>
      <c r="AQ4710" s="80"/>
      <c r="AR4710" s="127"/>
      <c r="AS4710" s="80"/>
      <c r="AT4710" s="7"/>
      <c r="AU4710" s="7"/>
      <c r="AV4710" s="165"/>
      <c r="AW4710" s="166"/>
      <c r="AX4710" s="137"/>
      <c r="AY4710" s="147"/>
      <c r="AZ4710" s="167"/>
      <c r="BA4710" s="167"/>
      <c r="BB4710" s="147" t="str">
        <f t="shared" ref="BB4710:BB4724" si="932">IF(ISNUMBER(AM4710),"1","")</f>
        <v/>
      </c>
      <c r="BC4710" s="168"/>
      <c r="BD4710" s="165"/>
      <c r="BE4710" s="165"/>
      <c r="BF4710" s="165"/>
      <c r="BG4710" s="165"/>
      <c r="BH4710" s="165"/>
      <c r="BI4710" s="165"/>
      <c r="BJ4710" s="165"/>
      <c r="BK4710" s="165"/>
      <c r="BL4710" s="165"/>
      <c r="BM4710" s="165"/>
      <c r="BN4710" s="165"/>
      <c r="BO4710" s="165"/>
      <c r="BP4710" s="165"/>
      <c r="BQ4710" s="165"/>
      <c r="BS4710" s="6"/>
      <c r="BT4710" s="11"/>
      <c r="BU4710" s="6"/>
      <c r="BV4710" s="6"/>
    </row>
    <row r="4711" spans="1:74" ht="15.75" x14ac:dyDescent="0.25">
      <c r="A4711" s="52" t="s">
        <v>1422</v>
      </c>
      <c r="B4711" s="56"/>
      <c r="C4711" s="7" t="s">
        <v>118</v>
      </c>
      <c r="D4711" s="7" t="s">
        <v>6560</v>
      </c>
      <c r="E4711" s="7"/>
      <c r="F4711" s="64"/>
      <c r="G4711" s="6"/>
      <c r="H4711" s="6"/>
      <c r="I4711" s="10" t="s">
        <v>110</v>
      </c>
      <c r="J4711" s="11" t="s">
        <v>4353</v>
      </c>
      <c r="K4711" s="194" t="s">
        <v>510</v>
      </c>
      <c r="L4711" s="176"/>
      <c r="M4711" s="176">
        <v>1000</v>
      </c>
      <c r="N4711" s="80" t="s">
        <v>6856</v>
      </c>
      <c r="O4711" s="162"/>
      <c r="P4711" s="80" t="s">
        <v>4746</v>
      </c>
      <c r="Q4711" s="80"/>
      <c r="R4711" s="80"/>
      <c r="S4711" s="163"/>
      <c r="T4711" s="213"/>
      <c r="U4711" s="162"/>
      <c r="V4711" s="164"/>
      <c r="W4711" s="12" t="str">
        <f t="shared" si="927"/>
        <v>Mqtt1</v>
      </c>
      <c r="X4711" s="196" t="s">
        <v>10707</v>
      </c>
      <c r="Y4711" s="6" t="str">
        <f t="shared" si="930"/>
        <v>marpower/power-tag/burglar-alarm-system</v>
      </c>
      <c r="Z4711" s="103" t="str" cm="1">
        <f t="array" ref="Z4711">IF(COUNTIF(N4711,"spare"),"","$."&amp;_xlfn.REGEXEXTRACT(J4711,"^PT\d+[FQ]\d+_(.*)", 2))</f>
        <v>$.RMS_Current_Phase_B</v>
      </c>
      <c r="AA4711" s="12">
        <f t="shared" si="929"/>
        <v>29</v>
      </c>
      <c r="AB4711" s="6" t="s">
        <v>195</v>
      </c>
      <c r="AC4711" s="103">
        <v>3002</v>
      </c>
      <c r="AJ4711" s="80"/>
      <c r="AK4711" s="113" t="s">
        <v>1423</v>
      </c>
      <c r="AN4711" s="80"/>
      <c r="AO4711" s="80"/>
      <c r="AP4711" s="80"/>
      <c r="AQ4711" s="80"/>
      <c r="AR4711" s="127"/>
      <c r="AS4711" s="80"/>
      <c r="AT4711" s="7"/>
      <c r="AU4711" s="7"/>
      <c r="AV4711" s="165"/>
      <c r="AW4711" s="166"/>
      <c r="AX4711" s="137"/>
      <c r="AY4711" s="147"/>
      <c r="AZ4711" s="167"/>
      <c r="BA4711" s="167"/>
      <c r="BB4711" s="147" t="str">
        <f t="shared" si="932"/>
        <v/>
      </c>
      <c r="BC4711" s="168"/>
      <c r="BD4711" s="165"/>
      <c r="BE4711" s="165"/>
      <c r="BF4711" s="165"/>
      <c r="BG4711" s="165"/>
      <c r="BH4711" s="165"/>
      <c r="BI4711" s="165"/>
      <c r="BJ4711" s="165"/>
      <c r="BK4711" s="165"/>
      <c r="BL4711" s="165"/>
      <c r="BM4711" s="165"/>
      <c r="BN4711" s="165"/>
      <c r="BO4711" s="165"/>
      <c r="BP4711" s="165"/>
      <c r="BQ4711" s="165"/>
      <c r="BS4711" s="6"/>
      <c r="BT4711" s="11"/>
      <c r="BU4711" s="6"/>
      <c r="BV4711" s="6"/>
    </row>
    <row r="4712" spans="1:74" ht="15.75" x14ac:dyDescent="0.25">
      <c r="A4712" s="52" t="s">
        <v>1422</v>
      </c>
      <c r="B4712" s="56"/>
      <c r="C4712" s="7" t="s">
        <v>118</v>
      </c>
      <c r="D4712" s="7" t="s">
        <v>6560</v>
      </c>
      <c r="E4712" s="7"/>
      <c r="F4712" s="64"/>
      <c r="G4712" s="6"/>
      <c r="H4712" s="6"/>
      <c r="I4712" s="10" t="s">
        <v>110</v>
      </c>
      <c r="J4712" s="11" t="s">
        <v>4354</v>
      </c>
      <c r="K4712" s="194" t="s">
        <v>510</v>
      </c>
      <c r="L4712" s="176"/>
      <c r="M4712" s="176">
        <v>1000</v>
      </c>
      <c r="N4712" s="80" t="s">
        <v>6856</v>
      </c>
      <c r="O4712" s="162"/>
      <c r="P4712" s="80" t="s">
        <v>4747</v>
      </c>
      <c r="Q4712" s="80"/>
      <c r="R4712" s="80"/>
      <c r="S4712" s="163"/>
      <c r="T4712" s="213"/>
      <c r="U4712" s="162"/>
      <c r="V4712" s="164"/>
      <c r="W4712" s="12" t="str">
        <f t="shared" si="927"/>
        <v>Mqtt1</v>
      </c>
      <c r="X4712" s="196" t="s">
        <v>10707</v>
      </c>
      <c r="Y4712" s="6" t="str">
        <f t="shared" si="930"/>
        <v>marpower/power-tag/burglar-alarm-system</v>
      </c>
      <c r="Z4712" s="103" t="str" cm="1">
        <f t="array" ref="Z4712">IF(COUNTIF(N4712,"spare"),"","$."&amp;_xlfn.REGEXEXTRACT(J4712,"^PT\d+[FQ]\d+_(.*)", 2))</f>
        <v>$.RMS_Current_Phase_C</v>
      </c>
      <c r="AA4712" s="12">
        <f t="shared" si="929"/>
        <v>29</v>
      </c>
      <c r="AB4712" s="6" t="s">
        <v>195</v>
      </c>
      <c r="AC4712" s="103">
        <v>3004</v>
      </c>
      <c r="AJ4712" s="80"/>
      <c r="AK4712" s="113" t="s">
        <v>1423</v>
      </c>
      <c r="AN4712" s="80"/>
      <c r="AO4712" s="80"/>
      <c r="AP4712" s="80"/>
      <c r="AQ4712" s="80"/>
      <c r="AR4712" s="127"/>
      <c r="AS4712" s="80"/>
      <c r="AT4712" s="7"/>
      <c r="AU4712" s="7"/>
      <c r="AV4712" s="165"/>
      <c r="AW4712" s="166"/>
      <c r="AX4712" s="137"/>
      <c r="AY4712" s="147"/>
      <c r="AZ4712" s="167"/>
      <c r="BA4712" s="167"/>
      <c r="BB4712" s="147" t="str">
        <f t="shared" si="932"/>
        <v/>
      </c>
      <c r="BC4712" s="168"/>
      <c r="BD4712" s="165"/>
      <c r="BE4712" s="165"/>
      <c r="BF4712" s="165"/>
      <c r="BG4712" s="165"/>
      <c r="BH4712" s="165"/>
      <c r="BI4712" s="165"/>
      <c r="BJ4712" s="165"/>
      <c r="BK4712" s="165"/>
      <c r="BL4712" s="165"/>
      <c r="BM4712" s="165"/>
      <c r="BN4712" s="165"/>
      <c r="BO4712" s="165"/>
      <c r="BP4712" s="165"/>
      <c r="BQ4712" s="165"/>
      <c r="BS4712" s="6"/>
      <c r="BT4712" s="11"/>
      <c r="BU4712" s="6"/>
      <c r="BV4712" s="6"/>
    </row>
    <row r="4713" spans="1:74" ht="15.75" x14ac:dyDescent="0.25">
      <c r="A4713" s="52" t="s">
        <v>1422</v>
      </c>
      <c r="B4713" s="56"/>
      <c r="C4713" s="7" t="s">
        <v>118</v>
      </c>
      <c r="D4713" s="7" t="s">
        <v>6560</v>
      </c>
      <c r="E4713" s="7"/>
      <c r="F4713" s="64"/>
      <c r="G4713" s="6"/>
      <c r="H4713" s="6"/>
      <c r="I4713" s="10" t="s">
        <v>110</v>
      </c>
      <c r="J4713" s="11" t="s">
        <v>4355</v>
      </c>
      <c r="K4713" s="194" t="s">
        <v>510</v>
      </c>
      <c r="L4713" s="176"/>
      <c r="M4713" s="176">
        <v>1000</v>
      </c>
      <c r="N4713" s="80" t="s">
        <v>6856</v>
      </c>
      <c r="O4713" s="162"/>
      <c r="P4713" s="80" t="s">
        <v>4748</v>
      </c>
      <c r="Q4713" s="80"/>
      <c r="R4713" s="80"/>
      <c r="S4713" s="163"/>
      <c r="T4713" s="213"/>
      <c r="U4713" s="162"/>
      <c r="V4713" s="164"/>
      <c r="W4713" s="12" t="str">
        <f t="shared" si="927"/>
        <v>Mqtt1</v>
      </c>
      <c r="X4713" s="196" t="s">
        <v>10707</v>
      </c>
      <c r="Y4713" s="6" t="str">
        <f t="shared" si="930"/>
        <v>marpower/power-tag/burglar-alarm-system</v>
      </c>
      <c r="Z4713" s="103" t="str" cm="1">
        <f t="array" ref="Z4713">IF(COUNTIF(N4713,"spare"),"","$."&amp;_xlfn.REGEXEXTRACT(J4713,"^PT\d+[FQ]\d+_(.*)", 2))</f>
        <v>$.RMS_Current_Phase_Neut</v>
      </c>
      <c r="AA4713" s="12">
        <f t="shared" si="929"/>
        <v>29</v>
      </c>
      <c r="AB4713" s="6" t="s">
        <v>195</v>
      </c>
      <c r="AC4713" s="103">
        <v>3006</v>
      </c>
      <c r="AJ4713" s="80"/>
      <c r="AK4713" s="113" t="s">
        <v>1423</v>
      </c>
      <c r="AN4713" s="80"/>
      <c r="AO4713" s="80"/>
      <c r="AP4713" s="80"/>
      <c r="AQ4713" s="80"/>
      <c r="AR4713" s="127"/>
      <c r="AS4713" s="80"/>
      <c r="AT4713" s="7"/>
      <c r="AU4713" s="7"/>
      <c r="AV4713" s="165"/>
      <c r="AW4713" s="166"/>
      <c r="AX4713" s="137"/>
      <c r="AY4713" s="147"/>
      <c r="AZ4713" s="167"/>
      <c r="BA4713" s="167"/>
      <c r="BB4713" s="147" t="str">
        <f t="shared" si="932"/>
        <v/>
      </c>
      <c r="BC4713" s="168"/>
      <c r="BD4713" s="165"/>
      <c r="BE4713" s="165"/>
      <c r="BF4713" s="165"/>
      <c r="BG4713" s="165"/>
      <c r="BH4713" s="165"/>
      <c r="BI4713" s="165"/>
      <c r="BJ4713" s="165"/>
      <c r="BK4713" s="165"/>
      <c r="BL4713" s="165"/>
      <c r="BM4713" s="165"/>
      <c r="BN4713" s="165"/>
      <c r="BO4713" s="165"/>
      <c r="BP4713" s="165"/>
      <c r="BQ4713" s="165"/>
      <c r="BS4713" s="6"/>
      <c r="BT4713" s="11"/>
      <c r="BU4713" s="6"/>
      <c r="BV4713" s="6"/>
    </row>
    <row r="4714" spans="1:74" ht="15.75" x14ac:dyDescent="0.25">
      <c r="A4714" s="52" t="s">
        <v>1422</v>
      </c>
      <c r="B4714" s="56"/>
      <c r="C4714" s="7" t="s">
        <v>118</v>
      </c>
      <c r="D4714" s="7" t="s">
        <v>6560</v>
      </c>
      <c r="E4714" s="7"/>
      <c r="F4714" s="64"/>
      <c r="G4714" s="6"/>
      <c r="H4714" s="6"/>
      <c r="I4714" s="10" t="s">
        <v>110</v>
      </c>
      <c r="J4714" s="11" t="s">
        <v>8404</v>
      </c>
      <c r="K4714" s="194" t="s">
        <v>510</v>
      </c>
      <c r="L4714" s="176"/>
      <c r="M4714" s="176">
        <v>1000</v>
      </c>
      <c r="N4714" s="80" t="s">
        <v>6856</v>
      </c>
      <c r="O4714" s="162"/>
      <c r="P4714" s="80" t="s">
        <v>4749</v>
      </c>
      <c r="Q4714" s="80"/>
      <c r="R4714" s="80"/>
      <c r="S4714" s="163"/>
      <c r="T4714" s="213"/>
      <c r="U4714" s="162"/>
      <c r="V4714" s="164"/>
      <c r="W4714" s="12" t="str">
        <f t="shared" si="927"/>
        <v>Mqtt1</v>
      </c>
      <c r="X4714" s="196" t="s">
        <v>10707</v>
      </c>
      <c r="Y4714" s="6" t="str">
        <f t="shared" si="930"/>
        <v>marpower/power-tag/burglar-alarm-system</v>
      </c>
      <c r="Z4714" s="103" t="str" cm="1">
        <f t="array" ref="Z4714">IF(COUNTIF(N4714,"spare"),"","$."&amp;_xlfn.REGEXEXTRACT(J4714,"^PT\d+[FQ]\d+_(.*)", 2))</f>
        <v>$.RMS_Voltage_A_N</v>
      </c>
      <c r="AA4714" s="12">
        <f t="shared" si="929"/>
        <v>29</v>
      </c>
      <c r="AB4714" s="6" t="s">
        <v>195</v>
      </c>
      <c r="AC4714" s="103">
        <v>3028</v>
      </c>
      <c r="AJ4714" s="80"/>
      <c r="AK4714" s="113" t="s">
        <v>1424</v>
      </c>
      <c r="AN4714" s="80"/>
      <c r="AO4714" s="80"/>
      <c r="AP4714" s="80"/>
      <c r="AQ4714" s="80"/>
      <c r="AR4714" s="127"/>
      <c r="AS4714" s="80"/>
      <c r="AT4714" s="7"/>
      <c r="AU4714" s="7"/>
      <c r="AV4714" s="165"/>
      <c r="AW4714" s="166"/>
      <c r="AX4714" s="137"/>
      <c r="AY4714" s="147"/>
      <c r="AZ4714" s="167"/>
      <c r="BA4714" s="167"/>
      <c r="BB4714" s="147" t="str">
        <f t="shared" si="932"/>
        <v/>
      </c>
      <c r="BC4714" s="168"/>
      <c r="BD4714" s="165"/>
      <c r="BE4714" s="165"/>
      <c r="BF4714" s="165"/>
      <c r="BG4714" s="165"/>
      <c r="BH4714" s="165"/>
      <c r="BI4714" s="165"/>
      <c r="BJ4714" s="165"/>
      <c r="BK4714" s="165"/>
      <c r="BL4714" s="165"/>
      <c r="BM4714" s="165"/>
      <c r="BN4714" s="165"/>
      <c r="BO4714" s="165"/>
      <c r="BP4714" s="165"/>
      <c r="BQ4714" s="165"/>
      <c r="BS4714" s="6"/>
      <c r="BT4714" s="11"/>
      <c r="BU4714" s="6"/>
      <c r="BV4714" s="6"/>
    </row>
    <row r="4715" spans="1:74" ht="15.75" x14ac:dyDescent="0.25">
      <c r="A4715" s="52" t="s">
        <v>1422</v>
      </c>
      <c r="B4715" s="56"/>
      <c r="C4715" s="7" t="s">
        <v>118</v>
      </c>
      <c r="D4715" s="7" t="s">
        <v>6560</v>
      </c>
      <c r="E4715" s="7"/>
      <c r="F4715" s="64"/>
      <c r="G4715" s="6"/>
      <c r="H4715" s="6"/>
      <c r="I4715" s="10" t="s">
        <v>110</v>
      </c>
      <c r="J4715" s="11" t="s">
        <v>8581</v>
      </c>
      <c r="K4715" s="194" t="s">
        <v>510</v>
      </c>
      <c r="L4715" s="176"/>
      <c r="M4715" s="176">
        <v>1000</v>
      </c>
      <c r="N4715" s="80" t="s">
        <v>6856</v>
      </c>
      <c r="O4715" s="162"/>
      <c r="P4715" s="80" t="s">
        <v>4750</v>
      </c>
      <c r="Q4715" s="80"/>
      <c r="R4715" s="80"/>
      <c r="S4715" s="163"/>
      <c r="T4715" s="213"/>
      <c r="U4715" s="162"/>
      <c r="V4715" s="164"/>
      <c r="W4715" s="12" t="str">
        <f t="shared" si="927"/>
        <v>Mqtt1</v>
      </c>
      <c r="X4715" s="196" t="s">
        <v>10707</v>
      </c>
      <c r="Y4715" s="6" t="str">
        <f t="shared" si="930"/>
        <v>marpower/power-tag/burglar-alarm-system</v>
      </c>
      <c r="Z4715" s="103" t="str" cm="1">
        <f t="array" ref="Z4715">IF(COUNTIF(N4715,"spare"),"","$."&amp;_xlfn.REGEXEXTRACT(J4715,"^PT\d+[FQ]\d+_(.*)", 2))</f>
        <v>$.RMS_Voltage_B_N</v>
      </c>
      <c r="AA4715" s="12">
        <f t="shared" si="929"/>
        <v>29</v>
      </c>
      <c r="AB4715" s="6" t="s">
        <v>195</v>
      </c>
      <c r="AC4715" s="103">
        <v>3030</v>
      </c>
      <c r="AJ4715" s="80"/>
      <c r="AK4715" s="113" t="s">
        <v>1424</v>
      </c>
      <c r="AN4715" s="80"/>
      <c r="AO4715" s="80"/>
      <c r="AP4715" s="80"/>
      <c r="AQ4715" s="80"/>
      <c r="AR4715" s="127"/>
      <c r="AS4715" s="80"/>
      <c r="AT4715" s="7"/>
      <c r="AU4715" s="7"/>
      <c r="AV4715" s="165"/>
      <c r="AW4715" s="166"/>
      <c r="AX4715" s="137"/>
      <c r="AY4715" s="147"/>
      <c r="AZ4715" s="167"/>
      <c r="BA4715" s="167"/>
      <c r="BB4715" s="147" t="str">
        <f t="shared" si="932"/>
        <v/>
      </c>
      <c r="BC4715" s="168"/>
      <c r="BD4715" s="165"/>
      <c r="BE4715" s="165"/>
      <c r="BF4715" s="165"/>
      <c r="BG4715" s="165"/>
      <c r="BH4715" s="165"/>
      <c r="BI4715" s="165"/>
      <c r="BJ4715" s="165"/>
      <c r="BK4715" s="165"/>
      <c r="BL4715" s="165"/>
      <c r="BM4715" s="165"/>
      <c r="BN4715" s="165"/>
      <c r="BO4715" s="165"/>
      <c r="BP4715" s="165"/>
      <c r="BQ4715" s="165"/>
      <c r="BS4715" s="6"/>
      <c r="BT4715" s="11"/>
      <c r="BU4715" s="6"/>
      <c r="BV4715" s="6"/>
    </row>
    <row r="4716" spans="1:74" ht="15.75" x14ac:dyDescent="0.25">
      <c r="A4716" s="52" t="s">
        <v>1422</v>
      </c>
      <c r="B4716" s="56"/>
      <c r="C4716" s="7" t="s">
        <v>118</v>
      </c>
      <c r="D4716" s="7" t="s">
        <v>6560</v>
      </c>
      <c r="E4716" s="7"/>
      <c r="F4716" s="64"/>
      <c r="G4716" s="6"/>
      <c r="H4716" s="6"/>
      <c r="I4716" s="10" t="s">
        <v>110</v>
      </c>
      <c r="J4716" s="11" t="s">
        <v>8758</v>
      </c>
      <c r="K4716" s="194" t="s">
        <v>510</v>
      </c>
      <c r="L4716" s="176"/>
      <c r="M4716" s="176">
        <v>1000</v>
      </c>
      <c r="N4716" s="80" t="s">
        <v>6856</v>
      </c>
      <c r="O4716" s="162"/>
      <c r="P4716" s="80" t="s">
        <v>4751</v>
      </c>
      <c r="Q4716" s="80"/>
      <c r="R4716" s="80"/>
      <c r="S4716" s="163"/>
      <c r="T4716" s="213"/>
      <c r="U4716" s="162"/>
      <c r="V4716" s="164"/>
      <c r="W4716" s="12" t="str">
        <f t="shared" si="927"/>
        <v>Mqtt1</v>
      </c>
      <c r="X4716" s="196" t="s">
        <v>10707</v>
      </c>
      <c r="Y4716" s="6" t="str">
        <f t="shared" si="930"/>
        <v>marpower/power-tag/burglar-alarm-system</v>
      </c>
      <c r="Z4716" s="103" t="str" cm="1">
        <f t="array" ref="Z4716">IF(COUNTIF(N4716,"spare"),"","$."&amp;_xlfn.REGEXEXTRACT(J4716,"^PT\d+[FQ]\d+_(.*)", 2))</f>
        <v>$.RMS_Voltage_C_N</v>
      </c>
      <c r="AA4716" s="12">
        <f t="shared" si="929"/>
        <v>29</v>
      </c>
      <c r="AB4716" s="6" t="s">
        <v>195</v>
      </c>
      <c r="AC4716" s="103">
        <v>3032</v>
      </c>
      <c r="AJ4716" s="80"/>
      <c r="AK4716" s="113" t="s">
        <v>1424</v>
      </c>
      <c r="AN4716" s="80"/>
      <c r="AO4716" s="80"/>
      <c r="AP4716" s="80"/>
      <c r="AQ4716" s="80"/>
      <c r="AR4716" s="127"/>
      <c r="AS4716" s="80"/>
      <c r="AT4716" s="7"/>
      <c r="AU4716" s="7"/>
      <c r="AV4716" s="165"/>
      <c r="AW4716" s="166"/>
      <c r="AX4716" s="137"/>
      <c r="AY4716" s="147"/>
      <c r="AZ4716" s="167"/>
      <c r="BA4716" s="167"/>
      <c r="BB4716" s="147" t="str">
        <f t="shared" si="932"/>
        <v/>
      </c>
      <c r="BC4716" s="168"/>
      <c r="BD4716" s="165"/>
      <c r="BE4716" s="165"/>
      <c r="BF4716" s="165"/>
      <c r="BG4716" s="165"/>
      <c r="BH4716" s="165"/>
      <c r="BI4716" s="165"/>
      <c r="BJ4716" s="165"/>
      <c r="BK4716" s="165"/>
      <c r="BL4716" s="165"/>
      <c r="BM4716" s="165"/>
      <c r="BN4716" s="165"/>
      <c r="BO4716" s="165"/>
      <c r="BP4716" s="165"/>
      <c r="BQ4716" s="165"/>
      <c r="BS4716" s="6"/>
      <c r="BT4716" s="11"/>
      <c r="BU4716" s="6"/>
      <c r="BV4716" s="6"/>
    </row>
    <row r="4717" spans="1:74" ht="15.75" x14ac:dyDescent="0.25">
      <c r="A4717" s="52" t="s">
        <v>1422</v>
      </c>
      <c r="B4717" s="56"/>
      <c r="C4717" s="7" t="s">
        <v>118</v>
      </c>
      <c r="D4717" s="7" t="s">
        <v>6560</v>
      </c>
      <c r="E4717" s="7"/>
      <c r="F4717" s="64"/>
      <c r="G4717" s="6"/>
      <c r="H4717" s="6"/>
      <c r="I4717" s="10" t="s">
        <v>110</v>
      </c>
      <c r="J4717" s="11" t="s">
        <v>4356</v>
      </c>
      <c r="K4717" s="194" t="s">
        <v>510</v>
      </c>
      <c r="L4717" s="176"/>
      <c r="M4717" s="176">
        <v>1000</v>
      </c>
      <c r="N4717" s="80" t="s">
        <v>6856</v>
      </c>
      <c r="O4717" s="162"/>
      <c r="P4717" s="80" t="s">
        <v>4752</v>
      </c>
      <c r="Q4717" s="80"/>
      <c r="R4717" s="80"/>
      <c r="S4717" s="163"/>
      <c r="T4717" s="213"/>
      <c r="U4717" s="162"/>
      <c r="V4717" s="164"/>
      <c r="W4717" s="12" t="str">
        <f t="shared" si="927"/>
        <v>Mqtt1</v>
      </c>
      <c r="X4717" s="196" t="s">
        <v>10707</v>
      </c>
      <c r="Y4717" s="6" t="str">
        <f t="shared" si="930"/>
        <v>marpower/power-tag/burglar-alarm-system</v>
      </c>
      <c r="Z4717" s="103" t="str" cm="1">
        <f t="array" ref="Z4717">IF(COUNTIF(N4717,"spare"),"","$."&amp;_xlfn.REGEXEXTRACT(J4717,"^PT\d+[FQ]\d+_(.*)", 2))</f>
        <v>$.Active_Power_Phase_A</v>
      </c>
      <c r="AA4717" s="12">
        <f t="shared" si="929"/>
        <v>29</v>
      </c>
      <c r="AB4717" s="6" t="s">
        <v>195</v>
      </c>
      <c r="AC4717" s="103">
        <v>3054</v>
      </c>
      <c r="AJ4717" s="80"/>
      <c r="AK4717" s="113" t="s">
        <v>1425</v>
      </c>
      <c r="AN4717" s="80"/>
      <c r="AO4717" s="80"/>
      <c r="AP4717" s="80"/>
      <c r="AQ4717" s="80"/>
      <c r="AR4717" s="127"/>
      <c r="AS4717" s="80"/>
      <c r="AT4717" s="7"/>
      <c r="AU4717" s="7"/>
      <c r="AV4717" s="165"/>
      <c r="AW4717" s="166"/>
      <c r="AX4717" s="137"/>
      <c r="AY4717" s="147"/>
      <c r="AZ4717" s="167"/>
      <c r="BA4717" s="167"/>
      <c r="BB4717" s="147" t="str">
        <f t="shared" si="932"/>
        <v/>
      </c>
      <c r="BC4717" s="168"/>
      <c r="BD4717" s="165"/>
      <c r="BE4717" s="165"/>
      <c r="BF4717" s="165"/>
      <c r="BG4717" s="165"/>
      <c r="BH4717" s="165"/>
      <c r="BI4717" s="165"/>
      <c r="BJ4717" s="165"/>
      <c r="BK4717" s="165"/>
      <c r="BL4717" s="165"/>
      <c r="BM4717" s="165"/>
      <c r="BN4717" s="165"/>
      <c r="BO4717" s="165"/>
      <c r="BP4717" s="165"/>
      <c r="BQ4717" s="165"/>
      <c r="BS4717" s="6"/>
      <c r="BT4717" s="11"/>
      <c r="BU4717" s="6"/>
      <c r="BV4717" s="6"/>
    </row>
    <row r="4718" spans="1:74" ht="15.75" x14ac:dyDescent="0.25">
      <c r="A4718" s="52" t="s">
        <v>1422</v>
      </c>
      <c r="B4718" s="56"/>
      <c r="C4718" s="7" t="s">
        <v>118</v>
      </c>
      <c r="D4718" s="7" t="s">
        <v>6560</v>
      </c>
      <c r="E4718" s="7"/>
      <c r="F4718" s="64"/>
      <c r="G4718" s="6"/>
      <c r="H4718" s="6"/>
      <c r="I4718" s="10" t="s">
        <v>110</v>
      </c>
      <c r="J4718" s="11" t="s">
        <v>4357</v>
      </c>
      <c r="K4718" s="194" t="s">
        <v>510</v>
      </c>
      <c r="L4718" s="176"/>
      <c r="M4718" s="176">
        <v>1000</v>
      </c>
      <c r="N4718" s="80" t="s">
        <v>6856</v>
      </c>
      <c r="O4718" s="162"/>
      <c r="P4718" s="80" t="s">
        <v>4753</v>
      </c>
      <c r="Q4718" s="80"/>
      <c r="R4718" s="80"/>
      <c r="S4718" s="163"/>
      <c r="T4718" s="213"/>
      <c r="U4718" s="162"/>
      <c r="V4718" s="164"/>
      <c r="W4718" s="12" t="str">
        <f t="shared" si="927"/>
        <v>Mqtt1</v>
      </c>
      <c r="X4718" s="196" t="s">
        <v>10707</v>
      </c>
      <c r="Y4718" s="6" t="str">
        <f t="shared" si="930"/>
        <v>marpower/power-tag/burglar-alarm-system</v>
      </c>
      <c r="Z4718" s="103" t="str" cm="1">
        <f t="array" ref="Z4718">IF(COUNTIF(N4718,"spare"),"","$."&amp;_xlfn.REGEXEXTRACT(J4718,"^PT\d+[FQ]\d+_(.*)", 2))</f>
        <v>$.Active_Power_Phase_B</v>
      </c>
      <c r="AA4718" s="12">
        <f t="shared" si="929"/>
        <v>29</v>
      </c>
      <c r="AB4718" s="6" t="s">
        <v>195</v>
      </c>
      <c r="AC4718" s="103">
        <v>3056</v>
      </c>
      <c r="AJ4718" s="80"/>
      <c r="AK4718" s="113" t="s">
        <v>1425</v>
      </c>
      <c r="AN4718" s="80"/>
      <c r="AO4718" s="80"/>
      <c r="AP4718" s="80"/>
      <c r="AQ4718" s="80"/>
      <c r="AR4718" s="127"/>
      <c r="AS4718" s="80"/>
      <c r="AT4718" s="7"/>
      <c r="AU4718" s="7"/>
      <c r="AV4718" s="165"/>
      <c r="AW4718" s="166"/>
      <c r="AX4718" s="137"/>
      <c r="AY4718" s="147"/>
      <c r="AZ4718" s="167"/>
      <c r="BA4718" s="167"/>
      <c r="BB4718" s="147" t="str">
        <f t="shared" si="932"/>
        <v/>
      </c>
      <c r="BC4718" s="168"/>
      <c r="BD4718" s="165"/>
      <c r="BE4718" s="165"/>
      <c r="BF4718" s="165"/>
      <c r="BG4718" s="165"/>
      <c r="BH4718" s="165"/>
      <c r="BI4718" s="165"/>
      <c r="BJ4718" s="165"/>
      <c r="BK4718" s="165"/>
      <c r="BL4718" s="165"/>
      <c r="BM4718" s="165"/>
      <c r="BN4718" s="165"/>
      <c r="BO4718" s="165"/>
      <c r="BP4718" s="165"/>
      <c r="BQ4718" s="165"/>
      <c r="BS4718" s="6"/>
      <c r="BT4718" s="11"/>
      <c r="BU4718" s="6"/>
      <c r="BV4718" s="6"/>
    </row>
    <row r="4719" spans="1:74" ht="15.75" x14ac:dyDescent="0.25">
      <c r="A4719" s="52" t="s">
        <v>1422</v>
      </c>
      <c r="B4719" s="56"/>
      <c r="C4719" s="7" t="s">
        <v>118</v>
      </c>
      <c r="D4719" s="7" t="s">
        <v>6560</v>
      </c>
      <c r="E4719" s="7"/>
      <c r="F4719" s="64"/>
      <c r="G4719" s="6"/>
      <c r="H4719" s="6"/>
      <c r="I4719" s="10" t="s">
        <v>110</v>
      </c>
      <c r="J4719" s="11" t="s">
        <v>4358</v>
      </c>
      <c r="K4719" s="194" t="s">
        <v>510</v>
      </c>
      <c r="L4719" s="176"/>
      <c r="M4719" s="176">
        <v>1000</v>
      </c>
      <c r="N4719" s="80" t="s">
        <v>6856</v>
      </c>
      <c r="O4719" s="162"/>
      <c r="P4719" s="80" t="s">
        <v>4754</v>
      </c>
      <c r="Q4719" s="80"/>
      <c r="R4719" s="80"/>
      <c r="S4719" s="163"/>
      <c r="T4719" s="213"/>
      <c r="U4719" s="162"/>
      <c r="V4719" s="164"/>
      <c r="W4719" s="12" t="str">
        <f t="shared" si="927"/>
        <v>Mqtt1</v>
      </c>
      <c r="X4719" s="196" t="s">
        <v>10707</v>
      </c>
      <c r="Y4719" s="6" t="str">
        <f t="shared" si="930"/>
        <v>marpower/power-tag/burglar-alarm-system</v>
      </c>
      <c r="Z4719" s="103" t="str" cm="1">
        <f t="array" ref="Z4719">IF(COUNTIF(N4719,"spare"),"","$."&amp;_xlfn.REGEXEXTRACT(J4719,"^PT\d+[FQ]\d+_(.*)", 2))</f>
        <v>$.Active_Power_Phase_C</v>
      </c>
      <c r="AA4719" s="12">
        <f t="shared" si="929"/>
        <v>29</v>
      </c>
      <c r="AB4719" s="6" t="s">
        <v>195</v>
      </c>
      <c r="AC4719" s="103">
        <v>3058</v>
      </c>
      <c r="AJ4719" s="80"/>
      <c r="AK4719" s="113" t="s">
        <v>1425</v>
      </c>
      <c r="AN4719" s="80"/>
      <c r="AO4719" s="80"/>
      <c r="AP4719" s="80"/>
      <c r="AQ4719" s="80"/>
      <c r="AR4719" s="127"/>
      <c r="AS4719" s="80"/>
      <c r="AT4719" s="7"/>
      <c r="AU4719" s="7"/>
      <c r="AV4719" s="165"/>
      <c r="AW4719" s="166"/>
      <c r="AX4719" s="137"/>
      <c r="AY4719" s="147"/>
      <c r="AZ4719" s="167"/>
      <c r="BA4719" s="167"/>
      <c r="BB4719" s="147" t="str">
        <f t="shared" si="932"/>
        <v/>
      </c>
      <c r="BC4719" s="168"/>
      <c r="BD4719" s="165"/>
      <c r="BE4719" s="165"/>
      <c r="BF4719" s="165"/>
      <c r="BG4719" s="165"/>
      <c r="BH4719" s="165"/>
      <c r="BI4719" s="165"/>
      <c r="BJ4719" s="165"/>
      <c r="BK4719" s="165"/>
      <c r="BL4719" s="165"/>
      <c r="BM4719" s="165"/>
      <c r="BN4719" s="165"/>
      <c r="BO4719" s="165"/>
      <c r="BP4719" s="165"/>
      <c r="BQ4719" s="165"/>
      <c r="BS4719" s="6"/>
      <c r="BT4719" s="11"/>
      <c r="BU4719" s="6"/>
      <c r="BV4719" s="6"/>
    </row>
    <row r="4720" spans="1:74" ht="15.75" x14ac:dyDescent="0.25">
      <c r="A4720" s="52" t="s">
        <v>1422</v>
      </c>
      <c r="B4720" s="56"/>
      <c r="C4720" s="7" t="s">
        <v>118</v>
      </c>
      <c r="D4720" s="7" t="s">
        <v>6560</v>
      </c>
      <c r="E4720" s="7"/>
      <c r="F4720" s="64"/>
      <c r="G4720" s="6"/>
      <c r="H4720" s="6"/>
      <c r="I4720" s="10" t="s">
        <v>110</v>
      </c>
      <c r="J4720" s="11" t="s">
        <v>4359</v>
      </c>
      <c r="K4720" s="194" t="s">
        <v>510</v>
      </c>
      <c r="L4720" s="176"/>
      <c r="M4720" s="176">
        <v>1000</v>
      </c>
      <c r="N4720" s="80" t="s">
        <v>6856</v>
      </c>
      <c r="O4720" s="162"/>
      <c r="P4720" s="80" t="s">
        <v>4755</v>
      </c>
      <c r="Q4720" s="80"/>
      <c r="R4720" s="80"/>
      <c r="S4720" s="163"/>
      <c r="T4720" s="213"/>
      <c r="U4720" s="162"/>
      <c r="V4720" s="164"/>
      <c r="W4720" s="12" t="str">
        <f t="shared" si="927"/>
        <v>Mqtt1</v>
      </c>
      <c r="X4720" s="196" t="s">
        <v>10707</v>
      </c>
      <c r="Y4720" s="6" t="str">
        <f t="shared" si="930"/>
        <v>marpower/power-tag/burglar-alarm-system</v>
      </c>
      <c r="Z4720" s="103" t="str" cm="1">
        <f t="array" ref="Z4720">IF(COUNTIF(N4720,"spare"),"","$."&amp;_xlfn.REGEXEXTRACT(J4720,"^PT\d+[FQ]\d+_(.*)", 2))</f>
        <v>$.Total_Active_Power</v>
      </c>
      <c r="AA4720" s="12">
        <f t="shared" si="929"/>
        <v>29</v>
      </c>
      <c r="AB4720" s="6" t="s">
        <v>195</v>
      </c>
      <c r="AC4720" s="103">
        <v>3060</v>
      </c>
      <c r="AJ4720" s="80"/>
      <c r="AK4720" s="113" t="s">
        <v>1425</v>
      </c>
      <c r="AN4720" s="80"/>
      <c r="AO4720" s="80"/>
      <c r="AP4720" s="80"/>
      <c r="AQ4720" s="80"/>
      <c r="AR4720" s="127"/>
      <c r="AS4720" s="80"/>
      <c r="AT4720" s="7"/>
      <c r="AU4720" s="7"/>
      <c r="AV4720" s="165"/>
      <c r="AW4720" s="166"/>
      <c r="AX4720" s="137"/>
      <c r="AY4720" s="147"/>
      <c r="AZ4720" s="167"/>
      <c r="BA4720" s="167"/>
      <c r="BB4720" s="147" t="str">
        <f t="shared" si="932"/>
        <v/>
      </c>
      <c r="BC4720" s="168"/>
      <c r="BD4720" s="165"/>
      <c r="BE4720" s="165"/>
      <c r="BF4720" s="165"/>
      <c r="BG4720" s="165"/>
      <c r="BH4720" s="165"/>
      <c r="BI4720" s="165"/>
      <c r="BJ4720" s="165"/>
      <c r="BK4720" s="165"/>
      <c r="BL4720" s="165"/>
      <c r="BM4720" s="165"/>
      <c r="BN4720" s="165"/>
      <c r="BO4720" s="165"/>
      <c r="BP4720" s="165"/>
      <c r="BQ4720" s="165"/>
      <c r="BS4720" s="6"/>
      <c r="BT4720" s="11"/>
      <c r="BU4720" s="6"/>
      <c r="BV4720" s="6"/>
    </row>
    <row r="4721" spans="1:74" ht="15.75" x14ac:dyDescent="0.25">
      <c r="A4721" s="52" t="s">
        <v>1422</v>
      </c>
      <c r="B4721" s="56"/>
      <c r="C4721" s="7" t="s">
        <v>118</v>
      </c>
      <c r="D4721" s="7" t="s">
        <v>6560</v>
      </c>
      <c r="E4721" s="7"/>
      <c r="F4721" s="64"/>
      <c r="G4721" s="6"/>
      <c r="H4721" s="6"/>
      <c r="I4721" s="10" t="s">
        <v>110</v>
      </c>
      <c r="J4721" s="11" t="s">
        <v>4360</v>
      </c>
      <c r="K4721" s="194" t="s">
        <v>510</v>
      </c>
      <c r="L4721" s="176"/>
      <c r="M4721" s="176">
        <v>1000</v>
      </c>
      <c r="N4721" s="80" t="s">
        <v>6856</v>
      </c>
      <c r="O4721" s="162"/>
      <c r="P4721" s="80" t="s">
        <v>4756</v>
      </c>
      <c r="Q4721" s="80"/>
      <c r="R4721" s="80"/>
      <c r="S4721" s="163"/>
      <c r="T4721" s="213"/>
      <c r="U4721" s="162"/>
      <c r="V4721" s="164"/>
      <c r="W4721" s="12" t="str">
        <f t="shared" si="927"/>
        <v>Mqtt1</v>
      </c>
      <c r="X4721" s="196" t="s">
        <v>10707</v>
      </c>
      <c r="Y4721" s="6" t="str">
        <f t="shared" si="930"/>
        <v>marpower/power-tag/burglar-alarm-system</v>
      </c>
      <c r="Z4721" s="103" t="str" cm="1">
        <f t="array" ref="Z4721">IF(COUNTIF(N4721,"spare"),"","$."&amp;_xlfn.REGEXEXTRACT(J4721,"^PT\d+[FQ]\d+_(.*)", 2))</f>
        <v>$.Power_Factor_Phase_A</v>
      </c>
      <c r="AA4721" s="12">
        <f t="shared" si="929"/>
        <v>29</v>
      </c>
      <c r="AB4721" s="6" t="s">
        <v>195</v>
      </c>
      <c r="AC4721" s="103">
        <v>3078</v>
      </c>
      <c r="AJ4721" s="80"/>
      <c r="AK4721" s="113" t="s">
        <v>1426</v>
      </c>
      <c r="AN4721" s="80"/>
      <c r="AO4721" s="80"/>
      <c r="AP4721" s="80"/>
      <c r="AQ4721" s="80"/>
      <c r="AR4721" s="127"/>
      <c r="AS4721" s="80"/>
      <c r="AT4721" s="7"/>
      <c r="AU4721" s="7"/>
      <c r="AV4721" s="165"/>
      <c r="AW4721" s="166"/>
      <c r="AX4721" s="137"/>
      <c r="AY4721" s="147"/>
      <c r="AZ4721" s="167"/>
      <c r="BA4721" s="167"/>
      <c r="BB4721" s="147" t="str">
        <f t="shared" si="932"/>
        <v/>
      </c>
      <c r="BC4721" s="168"/>
      <c r="BD4721" s="165"/>
      <c r="BE4721" s="165"/>
      <c r="BF4721" s="165"/>
      <c r="BG4721" s="165"/>
      <c r="BH4721" s="165"/>
      <c r="BI4721" s="165"/>
      <c r="BJ4721" s="165"/>
      <c r="BK4721" s="165"/>
      <c r="BL4721" s="165"/>
      <c r="BM4721" s="165"/>
      <c r="BN4721" s="165"/>
      <c r="BO4721" s="165"/>
      <c r="BP4721" s="165"/>
      <c r="BQ4721" s="165"/>
      <c r="BS4721" s="6"/>
      <c r="BT4721" s="11"/>
      <c r="BU4721" s="6"/>
      <c r="BV4721" s="6"/>
    </row>
    <row r="4722" spans="1:74" ht="15.75" x14ac:dyDescent="0.25">
      <c r="A4722" s="52" t="s">
        <v>1422</v>
      </c>
      <c r="B4722" s="56"/>
      <c r="C4722" s="7" t="s">
        <v>118</v>
      </c>
      <c r="D4722" s="7" t="s">
        <v>6560</v>
      </c>
      <c r="E4722" s="7"/>
      <c r="F4722" s="64"/>
      <c r="G4722" s="6"/>
      <c r="H4722" s="6"/>
      <c r="I4722" s="10" t="s">
        <v>110</v>
      </c>
      <c r="J4722" s="11" t="s">
        <v>4361</v>
      </c>
      <c r="K4722" s="194" t="s">
        <v>510</v>
      </c>
      <c r="L4722" s="176"/>
      <c r="M4722" s="176">
        <v>1000</v>
      </c>
      <c r="N4722" s="80" t="s">
        <v>6856</v>
      </c>
      <c r="O4722" s="162"/>
      <c r="P4722" s="80" t="s">
        <v>4757</v>
      </c>
      <c r="Q4722" s="80"/>
      <c r="R4722" s="80"/>
      <c r="S4722" s="163"/>
      <c r="T4722" s="213"/>
      <c r="U4722" s="162"/>
      <c r="V4722" s="164"/>
      <c r="W4722" s="12" t="str">
        <f t="shared" si="927"/>
        <v>Mqtt1</v>
      </c>
      <c r="X4722" s="196" t="s">
        <v>10707</v>
      </c>
      <c r="Y4722" s="6" t="str">
        <f t="shared" si="930"/>
        <v>marpower/power-tag/burglar-alarm-system</v>
      </c>
      <c r="Z4722" s="103" t="str" cm="1">
        <f t="array" ref="Z4722">IF(COUNTIF(N4722,"spare"),"","$."&amp;_xlfn.REGEXEXTRACT(J4722,"^PT\d+[FQ]\d+_(.*)", 2))</f>
        <v>$.Power_Factor_Phase_B</v>
      </c>
      <c r="AA4722" s="12">
        <f t="shared" si="929"/>
        <v>29</v>
      </c>
      <c r="AB4722" s="6" t="s">
        <v>195</v>
      </c>
      <c r="AC4722" s="103">
        <v>3080</v>
      </c>
      <c r="AJ4722" s="80"/>
      <c r="AK4722" s="113" t="s">
        <v>1426</v>
      </c>
      <c r="AN4722" s="80"/>
      <c r="AO4722" s="80"/>
      <c r="AP4722" s="80"/>
      <c r="AQ4722" s="80"/>
      <c r="AR4722" s="127"/>
      <c r="AS4722" s="80"/>
      <c r="AT4722" s="7"/>
      <c r="AU4722" s="7"/>
      <c r="AV4722" s="165"/>
      <c r="AW4722" s="166"/>
      <c r="AX4722" s="137"/>
      <c r="AY4722" s="147"/>
      <c r="AZ4722" s="167"/>
      <c r="BA4722" s="167"/>
      <c r="BB4722" s="147" t="str">
        <f t="shared" si="932"/>
        <v/>
      </c>
      <c r="BC4722" s="168"/>
      <c r="BD4722" s="165"/>
      <c r="BE4722" s="165"/>
      <c r="BF4722" s="165"/>
      <c r="BG4722" s="165"/>
      <c r="BH4722" s="165"/>
      <c r="BI4722" s="165"/>
      <c r="BJ4722" s="165"/>
      <c r="BK4722" s="165"/>
      <c r="BL4722" s="165"/>
      <c r="BM4722" s="165"/>
      <c r="BN4722" s="165"/>
      <c r="BO4722" s="165"/>
      <c r="BP4722" s="165"/>
      <c r="BQ4722" s="165"/>
      <c r="BS4722" s="6"/>
      <c r="BT4722" s="11"/>
      <c r="BU4722" s="6"/>
      <c r="BV4722" s="6"/>
    </row>
    <row r="4723" spans="1:74" ht="15.75" x14ac:dyDescent="0.25">
      <c r="A4723" s="52" t="s">
        <v>1422</v>
      </c>
      <c r="B4723" s="56"/>
      <c r="C4723" s="7" t="s">
        <v>118</v>
      </c>
      <c r="D4723" s="7" t="s">
        <v>6560</v>
      </c>
      <c r="E4723" s="7"/>
      <c r="F4723" s="64"/>
      <c r="G4723" s="6"/>
      <c r="H4723" s="6"/>
      <c r="I4723" s="10" t="s">
        <v>110</v>
      </c>
      <c r="J4723" s="11" t="s">
        <v>4362</v>
      </c>
      <c r="K4723" s="194" t="s">
        <v>510</v>
      </c>
      <c r="L4723" s="176"/>
      <c r="M4723" s="176">
        <v>1000</v>
      </c>
      <c r="N4723" s="80" t="s">
        <v>6856</v>
      </c>
      <c r="O4723" s="162"/>
      <c r="P4723" s="80" t="s">
        <v>4758</v>
      </c>
      <c r="Q4723" s="80"/>
      <c r="R4723" s="80"/>
      <c r="S4723" s="163"/>
      <c r="T4723" s="213"/>
      <c r="U4723" s="162"/>
      <c r="V4723" s="164"/>
      <c r="W4723" s="12" t="str">
        <f t="shared" si="927"/>
        <v>Mqtt1</v>
      </c>
      <c r="X4723" s="196" t="s">
        <v>10707</v>
      </c>
      <c r="Y4723" s="6" t="str">
        <f t="shared" si="930"/>
        <v>marpower/power-tag/burglar-alarm-system</v>
      </c>
      <c r="Z4723" s="103" t="str" cm="1">
        <f t="array" ref="Z4723">IF(COUNTIF(N4723,"spare"),"","$."&amp;_xlfn.REGEXEXTRACT(J4723,"^PT\d+[FQ]\d+_(.*)", 2))</f>
        <v>$.Power_Factor_Phase_C</v>
      </c>
      <c r="AA4723" s="12">
        <f t="shared" si="929"/>
        <v>29</v>
      </c>
      <c r="AB4723" s="6" t="s">
        <v>195</v>
      </c>
      <c r="AC4723" s="103">
        <v>3082</v>
      </c>
      <c r="AJ4723" s="80"/>
      <c r="AK4723" s="113" t="s">
        <v>1426</v>
      </c>
      <c r="AN4723" s="80"/>
      <c r="AO4723" s="80"/>
      <c r="AP4723" s="80"/>
      <c r="AQ4723" s="80"/>
      <c r="AR4723" s="127"/>
      <c r="AS4723" s="80"/>
      <c r="AT4723" s="7"/>
      <c r="AU4723" s="7"/>
      <c r="AV4723" s="165"/>
      <c r="AW4723" s="166"/>
      <c r="AX4723" s="137"/>
      <c r="AY4723" s="147"/>
      <c r="AZ4723" s="167"/>
      <c r="BA4723" s="167"/>
      <c r="BB4723" s="147" t="str">
        <f t="shared" si="932"/>
        <v/>
      </c>
      <c r="BC4723" s="168"/>
      <c r="BD4723" s="165"/>
      <c r="BE4723" s="165"/>
      <c r="BF4723" s="165"/>
      <c r="BG4723" s="165"/>
      <c r="BH4723" s="165"/>
      <c r="BI4723" s="165"/>
      <c r="BJ4723" s="165"/>
      <c r="BK4723" s="165"/>
      <c r="BL4723" s="165"/>
      <c r="BM4723" s="165"/>
      <c r="BN4723" s="165"/>
      <c r="BO4723" s="165"/>
      <c r="BP4723" s="165"/>
      <c r="BQ4723" s="165"/>
      <c r="BS4723" s="6"/>
      <c r="BT4723" s="11"/>
      <c r="BU4723" s="6"/>
      <c r="BV4723" s="6"/>
    </row>
    <row r="4724" spans="1:74" ht="15.75" x14ac:dyDescent="0.25">
      <c r="A4724" s="52" t="s">
        <v>1422</v>
      </c>
      <c r="B4724" s="56"/>
      <c r="C4724" s="7" t="s">
        <v>118</v>
      </c>
      <c r="D4724" s="7" t="s">
        <v>6560</v>
      </c>
      <c r="E4724" s="7"/>
      <c r="F4724" s="64"/>
      <c r="G4724" s="6"/>
      <c r="H4724" s="6"/>
      <c r="I4724" s="10" t="s">
        <v>110</v>
      </c>
      <c r="J4724" s="11" t="s">
        <v>4363</v>
      </c>
      <c r="K4724" s="194" t="s">
        <v>510</v>
      </c>
      <c r="L4724" s="176"/>
      <c r="M4724" s="176">
        <v>1000</v>
      </c>
      <c r="N4724" s="80" t="s">
        <v>6856</v>
      </c>
      <c r="O4724" s="162"/>
      <c r="P4724" s="80" t="s">
        <v>4759</v>
      </c>
      <c r="Q4724" s="80"/>
      <c r="R4724" s="80"/>
      <c r="S4724" s="163"/>
      <c r="T4724" s="213"/>
      <c r="U4724" s="162"/>
      <c r="V4724" s="164"/>
      <c r="W4724" s="12" t="str">
        <f t="shared" si="927"/>
        <v>Mqtt1</v>
      </c>
      <c r="X4724" s="196" t="s">
        <v>10707</v>
      </c>
      <c r="Y4724" s="6" t="str">
        <f t="shared" si="930"/>
        <v>marpower/power-tag/burglar-alarm-system</v>
      </c>
      <c r="Z4724" s="103" t="str" cm="1">
        <f t="array" ref="Z4724">IF(COUNTIF(N4724,"spare"),"","$."&amp;_xlfn.REGEXEXTRACT(J4724,"^PT\d+[FQ]\d+_(.*)", 2))</f>
        <v>$.Total_Power_Factor</v>
      </c>
      <c r="AA4724" s="12">
        <f t="shared" si="929"/>
        <v>29</v>
      </c>
      <c r="AB4724" s="6" t="s">
        <v>195</v>
      </c>
      <c r="AC4724" s="103">
        <v>3084</v>
      </c>
      <c r="AJ4724" s="80"/>
      <c r="AK4724" s="113" t="s">
        <v>1426</v>
      </c>
      <c r="AN4724" s="80"/>
      <c r="AO4724" s="80"/>
      <c r="AP4724" s="80"/>
      <c r="AQ4724" s="80"/>
      <c r="AR4724" s="127"/>
      <c r="AS4724" s="80"/>
      <c r="AT4724" s="7"/>
      <c r="AU4724" s="7"/>
      <c r="AV4724" s="165"/>
      <c r="AW4724" s="166"/>
      <c r="AX4724" s="137"/>
      <c r="AY4724" s="147"/>
      <c r="AZ4724" s="167"/>
      <c r="BA4724" s="167"/>
      <c r="BB4724" s="147" t="str">
        <f t="shared" si="932"/>
        <v/>
      </c>
      <c r="BC4724" s="168"/>
      <c r="BD4724" s="165"/>
      <c r="BE4724" s="165"/>
      <c r="BF4724" s="165"/>
      <c r="BG4724" s="165"/>
      <c r="BH4724" s="165"/>
      <c r="BI4724" s="165"/>
      <c r="BJ4724" s="165"/>
      <c r="BK4724" s="165"/>
      <c r="BL4724" s="165"/>
      <c r="BM4724" s="165"/>
      <c r="BN4724" s="165"/>
      <c r="BO4724" s="165"/>
      <c r="BP4724" s="165"/>
      <c r="BQ4724" s="165"/>
      <c r="BS4724" s="6"/>
      <c r="BT4724" s="11"/>
      <c r="BU4724" s="6"/>
      <c r="BV4724" s="6"/>
    </row>
    <row r="4725" spans="1:74" ht="15.75" x14ac:dyDescent="0.25">
      <c r="A4725" s="52" t="s">
        <v>1422</v>
      </c>
      <c r="B4725" s="56"/>
      <c r="C4725" s="7" t="s">
        <v>118</v>
      </c>
      <c r="D4725" s="7" t="s">
        <v>6560</v>
      </c>
      <c r="E4725" s="7"/>
      <c r="F4725" s="64"/>
      <c r="G4725" s="6"/>
      <c r="H4725" s="6"/>
      <c r="I4725" s="10" t="s">
        <v>110</v>
      </c>
      <c r="J4725" s="11" t="s">
        <v>4364</v>
      </c>
      <c r="K4725" s="194" t="s">
        <v>510</v>
      </c>
      <c r="L4725" s="176"/>
      <c r="M4725" s="176">
        <v>1000</v>
      </c>
      <c r="N4725" s="80" t="s">
        <v>6856</v>
      </c>
      <c r="O4725" s="162"/>
      <c r="P4725" s="80" t="s">
        <v>4760</v>
      </c>
      <c r="Q4725" s="80"/>
      <c r="R4725" s="80"/>
      <c r="S4725" s="163"/>
      <c r="T4725" s="213"/>
      <c r="U4725" s="162"/>
      <c r="V4725" s="164"/>
      <c r="W4725" s="12" t="str">
        <f t="shared" si="927"/>
        <v>Mqtt1</v>
      </c>
      <c r="X4725" s="196" t="s">
        <v>10708</v>
      </c>
      <c r="Y4725" s="6" t="str">
        <f t="shared" si="930"/>
        <v>marpower/power-tag/av-system-supply-1</v>
      </c>
      <c r="Z4725" s="103" t="str" cm="1">
        <f t="array" ref="Z4725">IF(COUNTIF(N4725,"spare"),"","$."&amp;_xlfn.REGEXEXTRACT(J4725,"^PT\d+[FQ]\d+_(.*)", 2))</f>
        <v>$.RMS_Current_Phase_A</v>
      </c>
      <c r="AA4725" s="12">
        <f>AA4710+1</f>
        <v>30</v>
      </c>
      <c r="AB4725" s="6" t="s">
        <v>195</v>
      </c>
      <c r="AC4725" s="103">
        <v>3000</v>
      </c>
      <c r="AJ4725" s="80"/>
      <c r="AK4725" s="113" t="s">
        <v>1423</v>
      </c>
      <c r="AN4725" s="80"/>
      <c r="AO4725" s="80"/>
      <c r="AP4725" s="80"/>
      <c r="AQ4725" s="80"/>
      <c r="AR4725" s="127"/>
      <c r="AS4725" s="80"/>
      <c r="AT4725" s="7"/>
      <c r="AU4725" s="7"/>
      <c r="AV4725" s="165"/>
      <c r="AW4725" s="166"/>
      <c r="AX4725" s="137"/>
      <c r="AY4725" s="147"/>
      <c r="AZ4725" s="167"/>
      <c r="BA4725" s="167"/>
      <c r="BB4725" s="147" t="str">
        <f t="shared" ref="BB4725:BB4739" si="933">IF(ISNUMBER(AM4725),"1","")</f>
        <v/>
      </c>
      <c r="BC4725" s="168"/>
      <c r="BD4725" s="165"/>
      <c r="BE4725" s="165"/>
      <c r="BF4725" s="165"/>
      <c r="BG4725" s="165"/>
      <c r="BH4725" s="165"/>
      <c r="BI4725" s="165"/>
      <c r="BJ4725" s="165"/>
      <c r="BK4725" s="165"/>
      <c r="BL4725" s="165"/>
      <c r="BM4725" s="165"/>
      <c r="BN4725" s="165"/>
      <c r="BO4725" s="165"/>
      <c r="BP4725" s="165"/>
      <c r="BQ4725" s="165"/>
      <c r="BS4725" s="6"/>
      <c r="BT4725" s="11"/>
      <c r="BU4725" s="6"/>
      <c r="BV4725" s="6"/>
    </row>
    <row r="4726" spans="1:74" ht="15.75" x14ac:dyDescent="0.25">
      <c r="A4726" s="52" t="s">
        <v>1422</v>
      </c>
      <c r="B4726" s="56"/>
      <c r="C4726" s="7" t="s">
        <v>118</v>
      </c>
      <c r="D4726" s="7" t="s">
        <v>6560</v>
      </c>
      <c r="E4726" s="7"/>
      <c r="F4726" s="64"/>
      <c r="G4726" s="6"/>
      <c r="H4726" s="6"/>
      <c r="I4726" s="10" t="s">
        <v>110</v>
      </c>
      <c r="J4726" s="11" t="s">
        <v>4365</v>
      </c>
      <c r="K4726" s="194" t="s">
        <v>510</v>
      </c>
      <c r="L4726" s="176"/>
      <c r="M4726" s="176">
        <v>1000</v>
      </c>
      <c r="N4726" s="80" t="s">
        <v>6856</v>
      </c>
      <c r="O4726" s="162"/>
      <c r="P4726" s="80" t="s">
        <v>4761</v>
      </c>
      <c r="Q4726" s="80"/>
      <c r="R4726" s="80"/>
      <c r="S4726" s="163"/>
      <c r="T4726" s="213"/>
      <c r="U4726" s="162"/>
      <c r="V4726" s="164"/>
      <c r="W4726" s="12" t="str">
        <f t="shared" si="927"/>
        <v>Mqtt1</v>
      </c>
      <c r="X4726" s="196" t="s">
        <v>10708</v>
      </c>
      <c r="Y4726" s="6" t="str">
        <f t="shared" si="930"/>
        <v>marpower/power-tag/av-system-supply-1</v>
      </c>
      <c r="Z4726" s="103" t="str" cm="1">
        <f t="array" ref="Z4726">IF(COUNTIF(N4726,"spare"),"","$."&amp;_xlfn.REGEXEXTRACT(J4726,"^PT\d+[FQ]\d+_(.*)", 2))</f>
        <v>$.RMS_Current_Phase_B</v>
      </c>
      <c r="AA4726" s="12">
        <f t="shared" si="929"/>
        <v>30</v>
      </c>
      <c r="AB4726" s="6" t="s">
        <v>195</v>
      </c>
      <c r="AC4726" s="103">
        <v>3002</v>
      </c>
      <c r="AJ4726" s="80"/>
      <c r="AK4726" s="113" t="s">
        <v>1423</v>
      </c>
      <c r="AN4726" s="80"/>
      <c r="AO4726" s="80"/>
      <c r="AP4726" s="80"/>
      <c r="AQ4726" s="80"/>
      <c r="AR4726" s="127"/>
      <c r="AS4726" s="80"/>
      <c r="AT4726" s="7"/>
      <c r="AU4726" s="7"/>
      <c r="AV4726" s="165"/>
      <c r="AW4726" s="166"/>
      <c r="AX4726" s="137"/>
      <c r="AY4726" s="147"/>
      <c r="AZ4726" s="167"/>
      <c r="BA4726" s="167"/>
      <c r="BB4726" s="147" t="str">
        <f t="shared" si="933"/>
        <v/>
      </c>
      <c r="BC4726" s="168"/>
      <c r="BD4726" s="165"/>
      <c r="BE4726" s="165"/>
      <c r="BF4726" s="165"/>
      <c r="BG4726" s="165"/>
      <c r="BH4726" s="165"/>
      <c r="BI4726" s="165"/>
      <c r="BJ4726" s="165"/>
      <c r="BK4726" s="165"/>
      <c r="BL4726" s="165"/>
      <c r="BM4726" s="165"/>
      <c r="BN4726" s="165"/>
      <c r="BO4726" s="165"/>
      <c r="BP4726" s="165"/>
      <c r="BQ4726" s="165"/>
      <c r="BS4726" s="6"/>
      <c r="BT4726" s="11"/>
      <c r="BU4726" s="6"/>
      <c r="BV4726" s="6"/>
    </row>
    <row r="4727" spans="1:74" ht="15.75" x14ac:dyDescent="0.25">
      <c r="A4727" s="52" t="s">
        <v>1422</v>
      </c>
      <c r="B4727" s="56"/>
      <c r="C4727" s="7" t="s">
        <v>118</v>
      </c>
      <c r="D4727" s="7" t="s">
        <v>6560</v>
      </c>
      <c r="E4727" s="7"/>
      <c r="F4727" s="64"/>
      <c r="G4727" s="6"/>
      <c r="H4727" s="6"/>
      <c r="I4727" s="10" t="s">
        <v>110</v>
      </c>
      <c r="J4727" s="11" t="s">
        <v>4366</v>
      </c>
      <c r="K4727" s="194" t="s">
        <v>510</v>
      </c>
      <c r="L4727" s="176"/>
      <c r="M4727" s="176">
        <v>1000</v>
      </c>
      <c r="N4727" s="80" t="s">
        <v>6856</v>
      </c>
      <c r="O4727" s="162"/>
      <c r="P4727" s="80" t="s">
        <v>4762</v>
      </c>
      <c r="Q4727" s="80"/>
      <c r="R4727" s="80"/>
      <c r="S4727" s="163"/>
      <c r="T4727" s="213"/>
      <c r="U4727" s="162"/>
      <c r="V4727" s="164"/>
      <c r="W4727" s="12" t="str">
        <f t="shared" si="927"/>
        <v>Mqtt1</v>
      </c>
      <c r="X4727" s="196" t="s">
        <v>10708</v>
      </c>
      <c r="Y4727" s="6" t="str">
        <f t="shared" si="930"/>
        <v>marpower/power-tag/av-system-supply-1</v>
      </c>
      <c r="Z4727" s="103" t="str" cm="1">
        <f t="array" ref="Z4727">IF(COUNTIF(N4727,"spare"),"","$."&amp;_xlfn.REGEXEXTRACT(J4727,"^PT\d+[FQ]\d+_(.*)", 2))</f>
        <v>$.RMS_Current_Phase_C</v>
      </c>
      <c r="AA4727" s="12">
        <f t="shared" si="929"/>
        <v>30</v>
      </c>
      <c r="AB4727" s="6" t="s">
        <v>195</v>
      </c>
      <c r="AC4727" s="103">
        <v>3004</v>
      </c>
      <c r="AJ4727" s="80"/>
      <c r="AK4727" s="113" t="s">
        <v>1423</v>
      </c>
      <c r="AN4727" s="80"/>
      <c r="AO4727" s="80"/>
      <c r="AP4727" s="80"/>
      <c r="AQ4727" s="80"/>
      <c r="AR4727" s="127"/>
      <c r="AS4727" s="80"/>
      <c r="AT4727" s="7"/>
      <c r="AU4727" s="7"/>
      <c r="AV4727" s="165"/>
      <c r="AW4727" s="166"/>
      <c r="AX4727" s="137"/>
      <c r="AY4727" s="147"/>
      <c r="AZ4727" s="167"/>
      <c r="BA4727" s="167"/>
      <c r="BB4727" s="147" t="str">
        <f t="shared" si="933"/>
        <v/>
      </c>
      <c r="BC4727" s="168"/>
      <c r="BD4727" s="165"/>
      <c r="BE4727" s="165"/>
      <c r="BF4727" s="165"/>
      <c r="BG4727" s="165"/>
      <c r="BH4727" s="165"/>
      <c r="BI4727" s="165"/>
      <c r="BJ4727" s="165"/>
      <c r="BK4727" s="165"/>
      <c r="BL4727" s="165"/>
      <c r="BM4727" s="165"/>
      <c r="BN4727" s="165"/>
      <c r="BO4727" s="165"/>
      <c r="BP4727" s="165"/>
      <c r="BQ4727" s="165"/>
      <c r="BS4727" s="6"/>
      <c r="BT4727" s="11"/>
      <c r="BU4727" s="6"/>
      <c r="BV4727" s="6"/>
    </row>
    <row r="4728" spans="1:74" ht="15.75" x14ac:dyDescent="0.25">
      <c r="A4728" s="52" t="s">
        <v>1422</v>
      </c>
      <c r="B4728" s="56"/>
      <c r="C4728" s="7" t="s">
        <v>118</v>
      </c>
      <c r="D4728" s="7" t="s">
        <v>6560</v>
      </c>
      <c r="E4728" s="7"/>
      <c r="F4728" s="64"/>
      <c r="G4728" s="6"/>
      <c r="H4728" s="6"/>
      <c r="I4728" s="10" t="s">
        <v>110</v>
      </c>
      <c r="J4728" s="11" t="s">
        <v>4367</v>
      </c>
      <c r="K4728" s="194" t="s">
        <v>510</v>
      </c>
      <c r="L4728" s="176"/>
      <c r="M4728" s="176">
        <v>1000</v>
      </c>
      <c r="N4728" s="80" t="s">
        <v>6856</v>
      </c>
      <c r="O4728" s="162"/>
      <c r="P4728" s="80" t="s">
        <v>4763</v>
      </c>
      <c r="Q4728" s="80"/>
      <c r="R4728" s="80"/>
      <c r="S4728" s="163"/>
      <c r="T4728" s="213"/>
      <c r="U4728" s="162"/>
      <c r="V4728" s="164"/>
      <c r="W4728" s="12" t="str">
        <f t="shared" si="927"/>
        <v>Mqtt1</v>
      </c>
      <c r="X4728" s="196" t="s">
        <v>10708</v>
      </c>
      <c r="Y4728" s="6" t="str">
        <f t="shared" si="930"/>
        <v>marpower/power-tag/av-system-supply-1</v>
      </c>
      <c r="Z4728" s="103" t="str" cm="1">
        <f t="array" ref="Z4728">IF(COUNTIF(N4728,"spare"),"","$."&amp;_xlfn.REGEXEXTRACT(J4728,"^PT\d+[FQ]\d+_(.*)", 2))</f>
        <v>$.RMS_Current_Phase_Neut</v>
      </c>
      <c r="AA4728" s="12">
        <f t="shared" si="929"/>
        <v>30</v>
      </c>
      <c r="AB4728" s="6" t="s">
        <v>195</v>
      </c>
      <c r="AC4728" s="103">
        <v>3006</v>
      </c>
      <c r="AJ4728" s="80"/>
      <c r="AK4728" s="113" t="s">
        <v>1423</v>
      </c>
      <c r="AN4728" s="80"/>
      <c r="AO4728" s="80"/>
      <c r="AP4728" s="80"/>
      <c r="AQ4728" s="80"/>
      <c r="AR4728" s="127"/>
      <c r="AS4728" s="80"/>
      <c r="AT4728" s="7"/>
      <c r="AU4728" s="7"/>
      <c r="AV4728" s="165"/>
      <c r="AW4728" s="166"/>
      <c r="AX4728" s="137"/>
      <c r="AY4728" s="147"/>
      <c r="AZ4728" s="167"/>
      <c r="BA4728" s="167"/>
      <c r="BB4728" s="147" t="str">
        <f t="shared" si="933"/>
        <v/>
      </c>
      <c r="BC4728" s="168"/>
      <c r="BD4728" s="165"/>
      <c r="BE4728" s="165"/>
      <c r="BF4728" s="165"/>
      <c r="BG4728" s="165"/>
      <c r="BH4728" s="165"/>
      <c r="BI4728" s="165"/>
      <c r="BJ4728" s="165"/>
      <c r="BK4728" s="165"/>
      <c r="BL4728" s="165"/>
      <c r="BM4728" s="165"/>
      <c r="BN4728" s="165"/>
      <c r="BO4728" s="165"/>
      <c r="BP4728" s="165"/>
      <c r="BQ4728" s="165"/>
      <c r="BS4728" s="6"/>
      <c r="BT4728" s="11"/>
      <c r="BU4728" s="6"/>
      <c r="BV4728" s="6"/>
    </row>
    <row r="4729" spans="1:74" ht="15.75" x14ac:dyDescent="0.25">
      <c r="A4729" s="52" t="s">
        <v>1422</v>
      </c>
      <c r="B4729" s="56"/>
      <c r="C4729" s="7" t="s">
        <v>118</v>
      </c>
      <c r="D4729" s="7" t="s">
        <v>6560</v>
      </c>
      <c r="E4729" s="7"/>
      <c r="F4729" s="64"/>
      <c r="G4729" s="6"/>
      <c r="H4729" s="6"/>
      <c r="I4729" s="10" t="s">
        <v>110</v>
      </c>
      <c r="J4729" s="11" t="s">
        <v>8405</v>
      </c>
      <c r="K4729" s="194" t="s">
        <v>510</v>
      </c>
      <c r="L4729" s="176"/>
      <c r="M4729" s="176">
        <v>1000</v>
      </c>
      <c r="N4729" s="80" t="s">
        <v>6856</v>
      </c>
      <c r="O4729" s="162"/>
      <c r="P4729" s="80" t="s">
        <v>4764</v>
      </c>
      <c r="Q4729" s="80"/>
      <c r="R4729" s="80"/>
      <c r="S4729" s="163"/>
      <c r="T4729" s="213"/>
      <c r="U4729" s="162"/>
      <c r="V4729" s="164"/>
      <c r="W4729" s="12" t="str">
        <f t="shared" si="927"/>
        <v>Mqtt1</v>
      </c>
      <c r="X4729" s="196" t="s">
        <v>10708</v>
      </c>
      <c r="Y4729" s="6" t="str">
        <f t="shared" si="930"/>
        <v>marpower/power-tag/av-system-supply-1</v>
      </c>
      <c r="Z4729" s="103" t="str" cm="1">
        <f t="array" ref="Z4729">IF(COUNTIF(N4729,"spare"),"","$."&amp;_xlfn.REGEXEXTRACT(J4729,"^PT\d+[FQ]\d+_(.*)", 2))</f>
        <v>$.RMS_Voltage_A_N</v>
      </c>
      <c r="AA4729" s="12">
        <f t="shared" si="929"/>
        <v>30</v>
      </c>
      <c r="AB4729" s="6" t="s">
        <v>195</v>
      </c>
      <c r="AC4729" s="103">
        <v>3028</v>
      </c>
      <c r="AJ4729" s="80"/>
      <c r="AK4729" s="113" t="s">
        <v>1424</v>
      </c>
      <c r="AN4729" s="80"/>
      <c r="AO4729" s="80"/>
      <c r="AP4729" s="80"/>
      <c r="AQ4729" s="80"/>
      <c r="AR4729" s="127"/>
      <c r="AS4729" s="80"/>
      <c r="AT4729" s="7"/>
      <c r="AU4729" s="7"/>
      <c r="AV4729" s="165"/>
      <c r="AW4729" s="166"/>
      <c r="AX4729" s="137"/>
      <c r="AY4729" s="147"/>
      <c r="AZ4729" s="167"/>
      <c r="BA4729" s="167"/>
      <c r="BB4729" s="147" t="str">
        <f t="shared" si="933"/>
        <v/>
      </c>
      <c r="BC4729" s="168"/>
      <c r="BD4729" s="165"/>
      <c r="BE4729" s="165"/>
      <c r="BF4729" s="165"/>
      <c r="BG4729" s="165"/>
      <c r="BH4729" s="165"/>
      <c r="BI4729" s="165"/>
      <c r="BJ4729" s="165"/>
      <c r="BK4729" s="165"/>
      <c r="BL4729" s="165"/>
      <c r="BM4729" s="165"/>
      <c r="BN4729" s="165"/>
      <c r="BO4729" s="165"/>
      <c r="BP4729" s="165"/>
      <c r="BQ4729" s="165"/>
      <c r="BS4729" s="6"/>
      <c r="BT4729" s="11"/>
      <c r="BU4729" s="6"/>
      <c r="BV4729" s="6"/>
    </row>
    <row r="4730" spans="1:74" ht="15.75" x14ac:dyDescent="0.25">
      <c r="A4730" s="52" t="s">
        <v>1422</v>
      </c>
      <c r="B4730" s="56"/>
      <c r="C4730" s="7" t="s">
        <v>118</v>
      </c>
      <c r="D4730" s="7" t="s">
        <v>6560</v>
      </c>
      <c r="E4730" s="7"/>
      <c r="F4730" s="64"/>
      <c r="G4730" s="6"/>
      <c r="H4730" s="6"/>
      <c r="I4730" s="10" t="s">
        <v>110</v>
      </c>
      <c r="J4730" s="11" t="s">
        <v>8582</v>
      </c>
      <c r="K4730" s="194" t="s">
        <v>510</v>
      </c>
      <c r="L4730" s="176"/>
      <c r="M4730" s="176">
        <v>1000</v>
      </c>
      <c r="N4730" s="80" t="s">
        <v>6856</v>
      </c>
      <c r="O4730" s="162"/>
      <c r="P4730" s="80" t="s">
        <v>4765</v>
      </c>
      <c r="Q4730" s="80"/>
      <c r="R4730" s="80"/>
      <c r="S4730" s="163"/>
      <c r="T4730" s="213"/>
      <c r="U4730" s="162"/>
      <c r="V4730" s="164"/>
      <c r="W4730" s="12" t="str">
        <f t="shared" si="927"/>
        <v>Mqtt1</v>
      </c>
      <c r="X4730" s="196" t="s">
        <v>10708</v>
      </c>
      <c r="Y4730" s="6" t="str">
        <f t="shared" si="930"/>
        <v>marpower/power-tag/av-system-supply-1</v>
      </c>
      <c r="Z4730" s="103" t="str" cm="1">
        <f t="array" ref="Z4730">IF(COUNTIF(N4730,"spare"),"","$."&amp;_xlfn.REGEXEXTRACT(J4730,"^PT\d+[FQ]\d+_(.*)", 2))</f>
        <v>$.RMS_Voltage_B_N</v>
      </c>
      <c r="AA4730" s="12">
        <f t="shared" si="929"/>
        <v>30</v>
      </c>
      <c r="AB4730" s="6" t="s">
        <v>195</v>
      </c>
      <c r="AC4730" s="103">
        <v>3030</v>
      </c>
      <c r="AJ4730" s="80"/>
      <c r="AK4730" s="113" t="s">
        <v>1424</v>
      </c>
      <c r="AN4730" s="80"/>
      <c r="AO4730" s="80"/>
      <c r="AP4730" s="80"/>
      <c r="AQ4730" s="80"/>
      <c r="AR4730" s="127"/>
      <c r="AS4730" s="80"/>
      <c r="AT4730" s="7"/>
      <c r="AU4730" s="7"/>
      <c r="AV4730" s="165"/>
      <c r="AW4730" s="166"/>
      <c r="AX4730" s="137"/>
      <c r="AY4730" s="147"/>
      <c r="AZ4730" s="167"/>
      <c r="BA4730" s="167"/>
      <c r="BB4730" s="147" t="str">
        <f t="shared" si="933"/>
        <v/>
      </c>
      <c r="BC4730" s="168"/>
      <c r="BD4730" s="165"/>
      <c r="BE4730" s="165"/>
      <c r="BF4730" s="165"/>
      <c r="BG4730" s="165"/>
      <c r="BH4730" s="165"/>
      <c r="BI4730" s="165"/>
      <c r="BJ4730" s="165"/>
      <c r="BK4730" s="165"/>
      <c r="BL4730" s="165"/>
      <c r="BM4730" s="165"/>
      <c r="BN4730" s="165"/>
      <c r="BO4730" s="165"/>
      <c r="BP4730" s="165"/>
      <c r="BQ4730" s="165"/>
      <c r="BS4730" s="6"/>
      <c r="BT4730" s="11"/>
      <c r="BU4730" s="6"/>
      <c r="BV4730" s="6"/>
    </row>
    <row r="4731" spans="1:74" ht="15.75" x14ac:dyDescent="0.25">
      <c r="A4731" s="52" t="s">
        <v>1422</v>
      </c>
      <c r="B4731" s="56"/>
      <c r="C4731" s="7" t="s">
        <v>118</v>
      </c>
      <c r="D4731" s="7" t="s">
        <v>6560</v>
      </c>
      <c r="E4731" s="7"/>
      <c r="F4731" s="64"/>
      <c r="G4731" s="6"/>
      <c r="H4731" s="6"/>
      <c r="I4731" s="10" t="s">
        <v>110</v>
      </c>
      <c r="J4731" s="11" t="s">
        <v>8759</v>
      </c>
      <c r="K4731" s="194" t="s">
        <v>510</v>
      </c>
      <c r="L4731" s="176"/>
      <c r="M4731" s="176">
        <v>1000</v>
      </c>
      <c r="N4731" s="80" t="s">
        <v>6856</v>
      </c>
      <c r="O4731" s="162"/>
      <c r="P4731" s="80" t="s">
        <v>4766</v>
      </c>
      <c r="Q4731" s="80"/>
      <c r="R4731" s="80"/>
      <c r="S4731" s="163"/>
      <c r="T4731" s="213"/>
      <c r="U4731" s="162"/>
      <c r="V4731" s="164"/>
      <c r="W4731" s="12" t="str">
        <f t="shared" si="927"/>
        <v>Mqtt1</v>
      </c>
      <c r="X4731" s="196" t="s">
        <v>10708</v>
      </c>
      <c r="Y4731" s="6" t="str">
        <f t="shared" si="930"/>
        <v>marpower/power-tag/av-system-supply-1</v>
      </c>
      <c r="Z4731" s="103" t="str" cm="1">
        <f t="array" ref="Z4731">IF(COUNTIF(N4731,"spare"),"","$."&amp;_xlfn.REGEXEXTRACT(J4731,"^PT\d+[FQ]\d+_(.*)", 2))</f>
        <v>$.RMS_Voltage_C_N</v>
      </c>
      <c r="AA4731" s="12">
        <f t="shared" si="929"/>
        <v>30</v>
      </c>
      <c r="AB4731" s="6" t="s">
        <v>195</v>
      </c>
      <c r="AC4731" s="103">
        <v>3032</v>
      </c>
      <c r="AJ4731" s="80"/>
      <c r="AK4731" s="113" t="s">
        <v>1424</v>
      </c>
      <c r="AN4731" s="80"/>
      <c r="AO4731" s="80"/>
      <c r="AP4731" s="80"/>
      <c r="AQ4731" s="80"/>
      <c r="AR4731" s="127"/>
      <c r="AS4731" s="80"/>
      <c r="AT4731" s="7"/>
      <c r="AU4731" s="7"/>
      <c r="AV4731" s="165"/>
      <c r="AW4731" s="166"/>
      <c r="AX4731" s="137"/>
      <c r="AY4731" s="147"/>
      <c r="AZ4731" s="167"/>
      <c r="BA4731" s="167"/>
      <c r="BB4731" s="147" t="str">
        <f t="shared" si="933"/>
        <v/>
      </c>
      <c r="BC4731" s="168"/>
      <c r="BD4731" s="165"/>
      <c r="BE4731" s="165"/>
      <c r="BF4731" s="165"/>
      <c r="BG4731" s="165"/>
      <c r="BH4731" s="165"/>
      <c r="BI4731" s="165"/>
      <c r="BJ4731" s="165"/>
      <c r="BK4731" s="165"/>
      <c r="BL4731" s="165"/>
      <c r="BM4731" s="165"/>
      <c r="BN4731" s="165"/>
      <c r="BO4731" s="165"/>
      <c r="BP4731" s="165"/>
      <c r="BQ4731" s="165"/>
      <c r="BS4731" s="6"/>
      <c r="BT4731" s="11"/>
      <c r="BU4731" s="6"/>
      <c r="BV4731" s="6"/>
    </row>
    <row r="4732" spans="1:74" ht="15.75" x14ac:dyDescent="0.25">
      <c r="A4732" s="52" t="s">
        <v>1422</v>
      </c>
      <c r="B4732" s="56"/>
      <c r="C4732" s="7" t="s">
        <v>118</v>
      </c>
      <c r="D4732" s="7" t="s">
        <v>6560</v>
      </c>
      <c r="E4732" s="7"/>
      <c r="F4732" s="64"/>
      <c r="G4732" s="6"/>
      <c r="H4732" s="6"/>
      <c r="I4732" s="10" t="s">
        <v>110</v>
      </c>
      <c r="J4732" s="11" t="s">
        <v>4368</v>
      </c>
      <c r="K4732" s="194" t="s">
        <v>510</v>
      </c>
      <c r="L4732" s="176"/>
      <c r="M4732" s="176">
        <v>1000</v>
      </c>
      <c r="N4732" s="80" t="s">
        <v>6856</v>
      </c>
      <c r="O4732" s="162"/>
      <c r="P4732" s="80" t="s">
        <v>4767</v>
      </c>
      <c r="Q4732" s="80"/>
      <c r="R4732" s="80"/>
      <c r="S4732" s="163"/>
      <c r="T4732" s="213"/>
      <c r="U4732" s="162"/>
      <c r="V4732" s="164"/>
      <c r="W4732" s="12" t="str">
        <f t="shared" si="927"/>
        <v>Mqtt1</v>
      </c>
      <c r="X4732" s="196" t="s">
        <v>10708</v>
      </c>
      <c r="Y4732" s="6" t="str">
        <f t="shared" si="930"/>
        <v>marpower/power-tag/av-system-supply-1</v>
      </c>
      <c r="Z4732" s="103" t="str" cm="1">
        <f t="array" ref="Z4732">IF(COUNTIF(N4732,"spare"),"","$."&amp;_xlfn.REGEXEXTRACT(J4732,"^PT\d+[FQ]\d+_(.*)", 2))</f>
        <v>$.Active_Power_Phase_A</v>
      </c>
      <c r="AA4732" s="12">
        <f t="shared" si="929"/>
        <v>30</v>
      </c>
      <c r="AB4732" s="6" t="s">
        <v>195</v>
      </c>
      <c r="AC4732" s="103">
        <v>3054</v>
      </c>
      <c r="AJ4732" s="80"/>
      <c r="AK4732" s="113" t="s">
        <v>1425</v>
      </c>
      <c r="AN4732" s="80"/>
      <c r="AO4732" s="80"/>
      <c r="AP4732" s="80"/>
      <c r="AQ4732" s="80"/>
      <c r="AR4732" s="127"/>
      <c r="AS4732" s="80"/>
      <c r="AT4732" s="7"/>
      <c r="AU4732" s="7"/>
      <c r="AV4732" s="165"/>
      <c r="AW4732" s="166"/>
      <c r="AX4732" s="137"/>
      <c r="AY4732" s="147"/>
      <c r="AZ4732" s="167"/>
      <c r="BA4732" s="167"/>
      <c r="BB4732" s="147" t="str">
        <f t="shared" si="933"/>
        <v/>
      </c>
      <c r="BC4732" s="168"/>
      <c r="BD4732" s="165"/>
      <c r="BE4732" s="165"/>
      <c r="BF4732" s="165"/>
      <c r="BG4732" s="165"/>
      <c r="BH4732" s="165"/>
      <c r="BI4732" s="165"/>
      <c r="BJ4732" s="165"/>
      <c r="BK4732" s="165"/>
      <c r="BL4732" s="165"/>
      <c r="BM4732" s="165"/>
      <c r="BN4732" s="165"/>
      <c r="BO4732" s="165"/>
      <c r="BP4732" s="165"/>
      <c r="BQ4732" s="165"/>
      <c r="BS4732" s="6"/>
      <c r="BT4732" s="11"/>
      <c r="BU4732" s="6"/>
      <c r="BV4732" s="6"/>
    </row>
    <row r="4733" spans="1:74" ht="15.75" x14ac:dyDescent="0.25">
      <c r="A4733" s="52" t="s">
        <v>1422</v>
      </c>
      <c r="B4733" s="56"/>
      <c r="C4733" s="7" t="s">
        <v>118</v>
      </c>
      <c r="D4733" s="7" t="s">
        <v>6560</v>
      </c>
      <c r="E4733" s="7"/>
      <c r="F4733" s="64"/>
      <c r="G4733" s="6"/>
      <c r="H4733" s="6"/>
      <c r="I4733" s="10" t="s">
        <v>110</v>
      </c>
      <c r="J4733" s="11" t="s">
        <v>4369</v>
      </c>
      <c r="K4733" s="194" t="s">
        <v>510</v>
      </c>
      <c r="L4733" s="176"/>
      <c r="M4733" s="176">
        <v>1000</v>
      </c>
      <c r="N4733" s="80" t="s">
        <v>6856</v>
      </c>
      <c r="O4733" s="162"/>
      <c r="P4733" s="80" t="s">
        <v>4768</v>
      </c>
      <c r="Q4733" s="80"/>
      <c r="R4733" s="80"/>
      <c r="S4733" s="163"/>
      <c r="T4733" s="213"/>
      <c r="U4733" s="162"/>
      <c r="V4733" s="164"/>
      <c r="W4733" s="12" t="str">
        <f t="shared" si="927"/>
        <v>Mqtt1</v>
      </c>
      <c r="X4733" s="196" t="s">
        <v>10708</v>
      </c>
      <c r="Y4733" s="6" t="str">
        <f t="shared" si="930"/>
        <v>marpower/power-tag/av-system-supply-1</v>
      </c>
      <c r="Z4733" s="103" t="str" cm="1">
        <f t="array" ref="Z4733">IF(COUNTIF(N4733,"spare"),"","$."&amp;_xlfn.REGEXEXTRACT(J4733,"^PT\d+[FQ]\d+_(.*)", 2))</f>
        <v>$.Active_Power_Phase_B</v>
      </c>
      <c r="AA4733" s="12">
        <f t="shared" si="929"/>
        <v>30</v>
      </c>
      <c r="AB4733" s="6" t="s">
        <v>195</v>
      </c>
      <c r="AC4733" s="103">
        <v>3056</v>
      </c>
      <c r="AJ4733" s="80"/>
      <c r="AK4733" s="113" t="s">
        <v>1425</v>
      </c>
      <c r="AN4733" s="80"/>
      <c r="AO4733" s="80"/>
      <c r="AP4733" s="80"/>
      <c r="AQ4733" s="80"/>
      <c r="AR4733" s="127"/>
      <c r="AS4733" s="80"/>
      <c r="AT4733" s="7"/>
      <c r="AU4733" s="7"/>
      <c r="AV4733" s="165"/>
      <c r="AW4733" s="166"/>
      <c r="AX4733" s="137"/>
      <c r="AY4733" s="147"/>
      <c r="AZ4733" s="167"/>
      <c r="BA4733" s="167"/>
      <c r="BB4733" s="147" t="str">
        <f t="shared" si="933"/>
        <v/>
      </c>
      <c r="BC4733" s="168"/>
      <c r="BD4733" s="165"/>
      <c r="BE4733" s="165"/>
      <c r="BF4733" s="165"/>
      <c r="BG4733" s="165"/>
      <c r="BH4733" s="165"/>
      <c r="BI4733" s="165"/>
      <c r="BJ4733" s="165"/>
      <c r="BK4733" s="165"/>
      <c r="BL4733" s="165"/>
      <c r="BM4733" s="165"/>
      <c r="BN4733" s="165"/>
      <c r="BO4733" s="165"/>
      <c r="BP4733" s="165"/>
      <c r="BQ4733" s="165"/>
      <c r="BS4733" s="6"/>
      <c r="BT4733" s="11"/>
      <c r="BU4733" s="6"/>
      <c r="BV4733" s="6"/>
    </row>
    <row r="4734" spans="1:74" ht="15.75" x14ac:dyDescent="0.25">
      <c r="A4734" s="52" t="s">
        <v>1422</v>
      </c>
      <c r="B4734" s="56"/>
      <c r="C4734" s="7" t="s">
        <v>118</v>
      </c>
      <c r="D4734" s="7" t="s">
        <v>6560</v>
      </c>
      <c r="E4734" s="7"/>
      <c r="F4734" s="64"/>
      <c r="G4734" s="6"/>
      <c r="H4734" s="6"/>
      <c r="I4734" s="10" t="s">
        <v>110</v>
      </c>
      <c r="J4734" s="11" t="s">
        <v>4370</v>
      </c>
      <c r="K4734" s="194" t="s">
        <v>510</v>
      </c>
      <c r="L4734" s="176"/>
      <c r="M4734" s="176">
        <v>1000</v>
      </c>
      <c r="N4734" s="80" t="s">
        <v>6856</v>
      </c>
      <c r="O4734" s="162"/>
      <c r="P4734" s="80" t="s">
        <v>4769</v>
      </c>
      <c r="Q4734" s="80"/>
      <c r="R4734" s="80"/>
      <c r="S4734" s="163"/>
      <c r="T4734" s="213"/>
      <c r="U4734" s="162"/>
      <c r="V4734" s="164"/>
      <c r="W4734" s="12" t="str">
        <f t="shared" si="927"/>
        <v>Mqtt1</v>
      </c>
      <c r="X4734" s="196" t="s">
        <v>10708</v>
      </c>
      <c r="Y4734" s="6" t="str">
        <f t="shared" si="930"/>
        <v>marpower/power-tag/av-system-supply-1</v>
      </c>
      <c r="Z4734" s="103" t="str" cm="1">
        <f t="array" ref="Z4734">IF(COUNTIF(N4734,"spare"),"","$."&amp;_xlfn.REGEXEXTRACT(J4734,"^PT\d+[FQ]\d+_(.*)", 2))</f>
        <v>$.Active_Power_Phase_C</v>
      </c>
      <c r="AA4734" s="12">
        <f t="shared" si="929"/>
        <v>30</v>
      </c>
      <c r="AB4734" s="6" t="s">
        <v>195</v>
      </c>
      <c r="AC4734" s="103">
        <v>3058</v>
      </c>
      <c r="AJ4734" s="80"/>
      <c r="AK4734" s="113" t="s">
        <v>1425</v>
      </c>
      <c r="AN4734" s="80"/>
      <c r="AO4734" s="80"/>
      <c r="AP4734" s="80"/>
      <c r="AQ4734" s="80"/>
      <c r="AR4734" s="127"/>
      <c r="AS4734" s="80"/>
      <c r="AT4734" s="7"/>
      <c r="AU4734" s="7"/>
      <c r="AV4734" s="165"/>
      <c r="AW4734" s="166"/>
      <c r="AX4734" s="137"/>
      <c r="AY4734" s="147"/>
      <c r="AZ4734" s="167"/>
      <c r="BA4734" s="167"/>
      <c r="BB4734" s="147" t="str">
        <f t="shared" si="933"/>
        <v/>
      </c>
      <c r="BC4734" s="168"/>
      <c r="BD4734" s="165"/>
      <c r="BE4734" s="165"/>
      <c r="BF4734" s="165"/>
      <c r="BG4734" s="165"/>
      <c r="BH4734" s="165"/>
      <c r="BI4734" s="165"/>
      <c r="BJ4734" s="165"/>
      <c r="BK4734" s="165"/>
      <c r="BL4734" s="165"/>
      <c r="BM4734" s="165"/>
      <c r="BN4734" s="165"/>
      <c r="BO4734" s="165"/>
      <c r="BP4734" s="165"/>
      <c r="BQ4734" s="165"/>
      <c r="BS4734" s="6"/>
      <c r="BT4734" s="11"/>
      <c r="BU4734" s="6"/>
      <c r="BV4734" s="6"/>
    </row>
    <row r="4735" spans="1:74" ht="15.75" x14ac:dyDescent="0.25">
      <c r="A4735" s="52" t="s">
        <v>1422</v>
      </c>
      <c r="B4735" s="56"/>
      <c r="C4735" s="7" t="s">
        <v>118</v>
      </c>
      <c r="D4735" s="7" t="s">
        <v>6560</v>
      </c>
      <c r="E4735" s="7"/>
      <c r="F4735" s="64"/>
      <c r="G4735" s="6"/>
      <c r="H4735" s="6"/>
      <c r="I4735" s="10" t="s">
        <v>110</v>
      </c>
      <c r="J4735" s="11" t="s">
        <v>4371</v>
      </c>
      <c r="K4735" s="194" t="s">
        <v>510</v>
      </c>
      <c r="L4735" s="176"/>
      <c r="M4735" s="176">
        <v>1000</v>
      </c>
      <c r="N4735" s="80" t="s">
        <v>6856</v>
      </c>
      <c r="O4735" s="162"/>
      <c r="P4735" s="80" t="s">
        <v>4770</v>
      </c>
      <c r="Q4735" s="80"/>
      <c r="R4735" s="80"/>
      <c r="S4735" s="163"/>
      <c r="T4735" s="213"/>
      <c r="U4735" s="162"/>
      <c r="V4735" s="164"/>
      <c r="W4735" s="12" t="str">
        <f t="shared" si="927"/>
        <v>Mqtt1</v>
      </c>
      <c r="X4735" s="196" t="s">
        <v>10708</v>
      </c>
      <c r="Y4735" s="6" t="str">
        <f t="shared" si="930"/>
        <v>marpower/power-tag/av-system-supply-1</v>
      </c>
      <c r="Z4735" s="103" t="str" cm="1">
        <f t="array" ref="Z4735">IF(COUNTIF(N4735,"spare"),"","$."&amp;_xlfn.REGEXEXTRACT(J4735,"^PT\d+[FQ]\d+_(.*)", 2))</f>
        <v>$.Total_Active_Power</v>
      </c>
      <c r="AA4735" s="12">
        <f t="shared" si="929"/>
        <v>30</v>
      </c>
      <c r="AB4735" s="6" t="s">
        <v>195</v>
      </c>
      <c r="AC4735" s="103">
        <v>3060</v>
      </c>
      <c r="AJ4735" s="80"/>
      <c r="AK4735" s="113" t="s">
        <v>1425</v>
      </c>
      <c r="AN4735" s="80"/>
      <c r="AO4735" s="80"/>
      <c r="AP4735" s="80"/>
      <c r="AQ4735" s="80"/>
      <c r="AR4735" s="127"/>
      <c r="AS4735" s="80"/>
      <c r="AT4735" s="7"/>
      <c r="AU4735" s="7"/>
      <c r="AV4735" s="165"/>
      <c r="AW4735" s="166"/>
      <c r="AX4735" s="137"/>
      <c r="AY4735" s="147"/>
      <c r="AZ4735" s="167"/>
      <c r="BA4735" s="167"/>
      <c r="BB4735" s="147" t="str">
        <f t="shared" si="933"/>
        <v/>
      </c>
      <c r="BC4735" s="168"/>
      <c r="BD4735" s="165"/>
      <c r="BE4735" s="165"/>
      <c r="BF4735" s="165"/>
      <c r="BG4735" s="165"/>
      <c r="BH4735" s="165"/>
      <c r="BI4735" s="165"/>
      <c r="BJ4735" s="165"/>
      <c r="BK4735" s="165"/>
      <c r="BL4735" s="165"/>
      <c r="BM4735" s="165"/>
      <c r="BN4735" s="165"/>
      <c r="BO4735" s="165"/>
      <c r="BP4735" s="165"/>
      <c r="BQ4735" s="165"/>
      <c r="BS4735" s="6"/>
      <c r="BT4735" s="11"/>
      <c r="BU4735" s="6"/>
      <c r="BV4735" s="6"/>
    </row>
    <row r="4736" spans="1:74" ht="15.75" x14ac:dyDescent="0.25">
      <c r="A4736" s="52" t="s">
        <v>1422</v>
      </c>
      <c r="B4736" s="56"/>
      <c r="C4736" s="7" t="s">
        <v>118</v>
      </c>
      <c r="D4736" s="7" t="s">
        <v>6560</v>
      </c>
      <c r="E4736" s="7"/>
      <c r="F4736" s="64"/>
      <c r="G4736" s="6"/>
      <c r="H4736" s="6"/>
      <c r="I4736" s="10" t="s">
        <v>110</v>
      </c>
      <c r="J4736" s="11" t="s">
        <v>4372</v>
      </c>
      <c r="K4736" s="194" t="s">
        <v>510</v>
      </c>
      <c r="L4736" s="176"/>
      <c r="M4736" s="176">
        <v>1000</v>
      </c>
      <c r="N4736" s="80" t="s">
        <v>6856</v>
      </c>
      <c r="O4736" s="162"/>
      <c r="P4736" s="80" t="s">
        <v>4771</v>
      </c>
      <c r="Q4736" s="80"/>
      <c r="R4736" s="80"/>
      <c r="S4736" s="163"/>
      <c r="T4736" s="213"/>
      <c r="U4736" s="162"/>
      <c r="V4736" s="164"/>
      <c r="W4736" s="12" t="str">
        <f t="shared" si="927"/>
        <v>Mqtt1</v>
      </c>
      <c r="X4736" s="196" t="s">
        <v>10708</v>
      </c>
      <c r="Y4736" s="6" t="str">
        <f t="shared" si="930"/>
        <v>marpower/power-tag/av-system-supply-1</v>
      </c>
      <c r="Z4736" s="103" t="str" cm="1">
        <f t="array" ref="Z4736">IF(COUNTIF(N4736,"spare"),"","$."&amp;_xlfn.REGEXEXTRACT(J4736,"^PT\d+[FQ]\d+_(.*)", 2))</f>
        <v>$.Power_Factor_Phase_A</v>
      </c>
      <c r="AA4736" s="12">
        <f t="shared" si="929"/>
        <v>30</v>
      </c>
      <c r="AB4736" s="6" t="s">
        <v>195</v>
      </c>
      <c r="AC4736" s="103">
        <v>3078</v>
      </c>
      <c r="AJ4736" s="80"/>
      <c r="AK4736" s="113" t="s">
        <v>1426</v>
      </c>
      <c r="AN4736" s="80"/>
      <c r="AO4736" s="80"/>
      <c r="AP4736" s="80"/>
      <c r="AQ4736" s="80"/>
      <c r="AR4736" s="127"/>
      <c r="AS4736" s="80"/>
      <c r="AT4736" s="7"/>
      <c r="AU4736" s="7"/>
      <c r="AV4736" s="165"/>
      <c r="AW4736" s="166"/>
      <c r="AX4736" s="137"/>
      <c r="AY4736" s="147"/>
      <c r="AZ4736" s="167"/>
      <c r="BA4736" s="167"/>
      <c r="BB4736" s="147" t="str">
        <f t="shared" si="933"/>
        <v/>
      </c>
      <c r="BC4736" s="168"/>
      <c r="BD4736" s="165"/>
      <c r="BE4736" s="165"/>
      <c r="BF4736" s="165"/>
      <c r="BG4736" s="165"/>
      <c r="BH4736" s="165"/>
      <c r="BI4736" s="165"/>
      <c r="BJ4736" s="165"/>
      <c r="BK4736" s="165"/>
      <c r="BL4736" s="165"/>
      <c r="BM4736" s="165"/>
      <c r="BN4736" s="165"/>
      <c r="BO4736" s="165"/>
      <c r="BP4736" s="165"/>
      <c r="BQ4736" s="165"/>
      <c r="BS4736" s="6"/>
      <c r="BT4736" s="11"/>
      <c r="BU4736" s="6"/>
      <c r="BV4736" s="6"/>
    </row>
    <row r="4737" spans="1:74" ht="15.75" x14ac:dyDescent="0.25">
      <c r="A4737" s="52" t="s">
        <v>1422</v>
      </c>
      <c r="B4737" s="56"/>
      <c r="C4737" s="7" t="s">
        <v>118</v>
      </c>
      <c r="D4737" s="7" t="s">
        <v>6560</v>
      </c>
      <c r="E4737" s="7"/>
      <c r="F4737" s="64"/>
      <c r="G4737" s="6"/>
      <c r="H4737" s="6"/>
      <c r="I4737" s="10" t="s">
        <v>110</v>
      </c>
      <c r="J4737" s="11" t="s">
        <v>4373</v>
      </c>
      <c r="K4737" s="194" t="s">
        <v>510</v>
      </c>
      <c r="L4737" s="176"/>
      <c r="M4737" s="176">
        <v>1000</v>
      </c>
      <c r="N4737" s="80" t="s">
        <v>6856</v>
      </c>
      <c r="O4737" s="162"/>
      <c r="P4737" s="80" t="s">
        <v>4772</v>
      </c>
      <c r="Q4737" s="80"/>
      <c r="R4737" s="80"/>
      <c r="S4737" s="163"/>
      <c r="T4737" s="213"/>
      <c r="U4737" s="162"/>
      <c r="V4737" s="164"/>
      <c r="W4737" s="12" t="str">
        <f t="shared" si="927"/>
        <v>Mqtt1</v>
      </c>
      <c r="X4737" s="196" t="s">
        <v>10708</v>
      </c>
      <c r="Y4737" s="6" t="str">
        <f t="shared" si="930"/>
        <v>marpower/power-tag/av-system-supply-1</v>
      </c>
      <c r="Z4737" s="103" t="str" cm="1">
        <f t="array" ref="Z4737">IF(COUNTIF(N4737,"spare"),"","$."&amp;_xlfn.REGEXEXTRACT(J4737,"^PT\d+[FQ]\d+_(.*)", 2))</f>
        <v>$.Power_Factor_Phase_B</v>
      </c>
      <c r="AA4737" s="12">
        <f t="shared" si="929"/>
        <v>30</v>
      </c>
      <c r="AB4737" s="6" t="s">
        <v>195</v>
      </c>
      <c r="AC4737" s="103">
        <v>3080</v>
      </c>
      <c r="AJ4737" s="80"/>
      <c r="AK4737" s="113" t="s">
        <v>1426</v>
      </c>
      <c r="AN4737" s="80"/>
      <c r="AO4737" s="80"/>
      <c r="AP4737" s="80"/>
      <c r="AQ4737" s="80"/>
      <c r="AR4737" s="127"/>
      <c r="AS4737" s="80"/>
      <c r="AT4737" s="7"/>
      <c r="AU4737" s="7"/>
      <c r="AV4737" s="165"/>
      <c r="AW4737" s="166"/>
      <c r="AX4737" s="137"/>
      <c r="AY4737" s="147"/>
      <c r="AZ4737" s="167"/>
      <c r="BA4737" s="167"/>
      <c r="BB4737" s="147" t="str">
        <f t="shared" si="933"/>
        <v/>
      </c>
      <c r="BC4737" s="168"/>
      <c r="BD4737" s="165"/>
      <c r="BE4737" s="165"/>
      <c r="BF4737" s="165"/>
      <c r="BG4737" s="165"/>
      <c r="BH4737" s="165"/>
      <c r="BI4737" s="165"/>
      <c r="BJ4737" s="165"/>
      <c r="BK4737" s="165"/>
      <c r="BL4737" s="165"/>
      <c r="BM4737" s="165"/>
      <c r="BN4737" s="165"/>
      <c r="BO4737" s="165"/>
      <c r="BP4737" s="165"/>
      <c r="BQ4737" s="165"/>
      <c r="BS4737" s="6"/>
      <c r="BT4737" s="11"/>
      <c r="BU4737" s="6"/>
      <c r="BV4737" s="6"/>
    </row>
    <row r="4738" spans="1:74" ht="15.75" x14ac:dyDescent="0.25">
      <c r="A4738" s="52" t="s">
        <v>1422</v>
      </c>
      <c r="B4738" s="56"/>
      <c r="C4738" s="7" t="s">
        <v>118</v>
      </c>
      <c r="D4738" s="7" t="s">
        <v>6560</v>
      </c>
      <c r="E4738" s="7"/>
      <c r="F4738" s="64"/>
      <c r="G4738" s="6"/>
      <c r="H4738" s="6"/>
      <c r="I4738" s="10" t="s">
        <v>110</v>
      </c>
      <c r="J4738" s="11" t="s">
        <v>4374</v>
      </c>
      <c r="K4738" s="194" t="s">
        <v>510</v>
      </c>
      <c r="L4738" s="176"/>
      <c r="M4738" s="176">
        <v>1000</v>
      </c>
      <c r="N4738" s="80" t="s">
        <v>6856</v>
      </c>
      <c r="O4738" s="162"/>
      <c r="P4738" s="80" t="s">
        <v>4773</v>
      </c>
      <c r="Q4738" s="80"/>
      <c r="R4738" s="80"/>
      <c r="S4738" s="163"/>
      <c r="T4738" s="213"/>
      <c r="U4738" s="162"/>
      <c r="V4738" s="164"/>
      <c r="W4738" s="12" t="str">
        <f t="shared" ref="W4738:W4769" si="934">IF(COUNTIF(N4738,"spare"),"","Mqtt1")</f>
        <v>Mqtt1</v>
      </c>
      <c r="X4738" s="196" t="s">
        <v>10708</v>
      </c>
      <c r="Y4738" s="6" t="str">
        <f t="shared" si="930"/>
        <v>marpower/power-tag/av-system-supply-1</v>
      </c>
      <c r="Z4738" s="103" t="str" cm="1">
        <f t="array" ref="Z4738">IF(COUNTIF(N4738,"spare"),"","$."&amp;_xlfn.REGEXEXTRACT(J4738,"^PT\d+[FQ]\d+_(.*)", 2))</f>
        <v>$.Power_Factor_Phase_C</v>
      </c>
      <c r="AA4738" s="12">
        <f t="shared" si="929"/>
        <v>30</v>
      </c>
      <c r="AB4738" s="6" t="s">
        <v>195</v>
      </c>
      <c r="AC4738" s="103">
        <v>3082</v>
      </c>
      <c r="AJ4738" s="80"/>
      <c r="AK4738" s="113" t="s">
        <v>1426</v>
      </c>
      <c r="AN4738" s="80"/>
      <c r="AO4738" s="80"/>
      <c r="AP4738" s="80"/>
      <c r="AQ4738" s="80"/>
      <c r="AR4738" s="127"/>
      <c r="AS4738" s="80"/>
      <c r="AT4738" s="7"/>
      <c r="AU4738" s="7"/>
      <c r="AV4738" s="165"/>
      <c r="AW4738" s="166"/>
      <c r="AX4738" s="137"/>
      <c r="AY4738" s="147"/>
      <c r="AZ4738" s="167"/>
      <c r="BA4738" s="167"/>
      <c r="BB4738" s="147" t="str">
        <f t="shared" si="933"/>
        <v/>
      </c>
      <c r="BC4738" s="168"/>
      <c r="BD4738" s="165"/>
      <c r="BE4738" s="165"/>
      <c r="BF4738" s="165"/>
      <c r="BG4738" s="165"/>
      <c r="BH4738" s="165"/>
      <c r="BI4738" s="165"/>
      <c r="BJ4738" s="165"/>
      <c r="BK4738" s="165"/>
      <c r="BL4738" s="165"/>
      <c r="BM4738" s="165"/>
      <c r="BN4738" s="165"/>
      <c r="BO4738" s="165"/>
      <c r="BP4738" s="165"/>
      <c r="BQ4738" s="165"/>
      <c r="BS4738" s="6"/>
      <c r="BT4738" s="11"/>
      <c r="BU4738" s="6"/>
      <c r="BV4738" s="6"/>
    </row>
    <row r="4739" spans="1:74" ht="15.75" x14ac:dyDescent="0.25">
      <c r="A4739" s="52" t="s">
        <v>1422</v>
      </c>
      <c r="B4739" s="56"/>
      <c r="C4739" s="7" t="s">
        <v>118</v>
      </c>
      <c r="D4739" s="7" t="s">
        <v>6560</v>
      </c>
      <c r="E4739" s="7"/>
      <c r="F4739" s="64"/>
      <c r="G4739" s="6"/>
      <c r="H4739" s="6"/>
      <c r="I4739" s="10" t="s">
        <v>110</v>
      </c>
      <c r="J4739" s="11" t="s">
        <v>4375</v>
      </c>
      <c r="K4739" s="194" t="s">
        <v>510</v>
      </c>
      <c r="L4739" s="176"/>
      <c r="M4739" s="176">
        <v>1000</v>
      </c>
      <c r="N4739" s="80" t="s">
        <v>6856</v>
      </c>
      <c r="O4739" s="162"/>
      <c r="P4739" s="80" t="s">
        <v>4774</v>
      </c>
      <c r="Q4739" s="80"/>
      <c r="R4739" s="80"/>
      <c r="S4739" s="163"/>
      <c r="T4739" s="213"/>
      <c r="U4739" s="162"/>
      <c r="V4739" s="164"/>
      <c r="W4739" s="12" t="str">
        <f t="shared" si="934"/>
        <v>Mqtt1</v>
      </c>
      <c r="X4739" s="196" t="s">
        <v>10708</v>
      </c>
      <c r="Y4739" s="6" t="str">
        <f t="shared" si="930"/>
        <v>marpower/power-tag/av-system-supply-1</v>
      </c>
      <c r="Z4739" s="103" t="str" cm="1">
        <f t="array" ref="Z4739">IF(COUNTIF(N4739,"spare"),"","$."&amp;_xlfn.REGEXEXTRACT(J4739,"^PT\d+[FQ]\d+_(.*)", 2))</f>
        <v>$.Total_Power_Factor</v>
      </c>
      <c r="AA4739" s="12">
        <f t="shared" si="929"/>
        <v>30</v>
      </c>
      <c r="AB4739" s="6" t="s">
        <v>195</v>
      </c>
      <c r="AC4739" s="103">
        <v>3084</v>
      </c>
      <c r="AJ4739" s="80"/>
      <c r="AK4739" s="113" t="s">
        <v>1426</v>
      </c>
      <c r="AN4739" s="80"/>
      <c r="AO4739" s="80"/>
      <c r="AP4739" s="80"/>
      <c r="AQ4739" s="80"/>
      <c r="AR4739" s="127"/>
      <c r="AS4739" s="80"/>
      <c r="AT4739" s="7"/>
      <c r="AU4739" s="7"/>
      <c r="AV4739" s="165"/>
      <c r="AW4739" s="166"/>
      <c r="AX4739" s="137"/>
      <c r="AY4739" s="147"/>
      <c r="AZ4739" s="167"/>
      <c r="BA4739" s="167"/>
      <c r="BB4739" s="147" t="str">
        <f t="shared" si="933"/>
        <v/>
      </c>
      <c r="BC4739" s="168"/>
      <c r="BD4739" s="165"/>
      <c r="BE4739" s="165"/>
      <c r="BF4739" s="165"/>
      <c r="BG4739" s="165"/>
      <c r="BH4739" s="165"/>
      <c r="BI4739" s="165"/>
      <c r="BJ4739" s="165"/>
      <c r="BK4739" s="165"/>
      <c r="BL4739" s="165"/>
      <c r="BM4739" s="165"/>
      <c r="BN4739" s="165"/>
      <c r="BO4739" s="165"/>
      <c r="BP4739" s="165"/>
      <c r="BQ4739" s="165"/>
      <c r="BS4739" s="6"/>
      <c r="BT4739" s="11"/>
      <c r="BU4739" s="6"/>
      <c r="BV4739" s="6"/>
    </row>
    <row r="4740" spans="1:74" ht="15.75" x14ac:dyDescent="0.25">
      <c r="A4740" s="52" t="s">
        <v>1422</v>
      </c>
      <c r="B4740" s="56"/>
      <c r="C4740" s="7" t="s">
        <v>118</v>
      </c>
      <c r="D4740" s="7" t="s">
        <v>6560</v>
      </c>
      <c r="E4740" s="7"/>
      <c r="F4740" s="64"/>
      <c r="G4740" s="6"/>
      <c r="H4740" s="6"/>
      <c r="I4740" s="10" t="s">
        <v>110</v>
      </c>
      <c r="J4740" s="11" t="s">
        <v>4376</v>
      </c>
      <c r="K4740" s="194" t="s">
        <v>510</v>
      </c>
      <c r="L4740" s="176"/>
      <c r="M4740" s="176">
        <v>1000</v>
      </c>
      <c r="N4740" s="80" t="s">
        <v>6856</v>
      </c>
      <c r="O4740" s="162"/>
      <c r="P4740" s="80" t="s">
        <v>4775</v>
      </c>
      <c r="Q4740" s="80"/>
      <c r="R4740" s="80"/>
      <c r="S4740" s="163"/>
      <c r="T4740" s="213"/>
      <c r="U4740" s="162"/>
      <c r="V4740" s="164"/>
      <c r="W4740" s="12" t="str">
        <f t="shared" si="934"/>
        <v>Mqtt1</v>
      </c>
      <c r="X4740" s="196" t="s">
        <v>10709</v>
      </c>
      <c r="Y4740" s="6" t="str">
        <f t="shared" si="930"/>
        <v>marpower/power-tag/sliding-window-private-salon</v>
      </c>
      <c r="Z4740" s="103" t="str" cm="1">
        <f t="array" ref="Z4740">IF(COUNTIF(N4740,"spare"),"","$."&amp;_xlfn.REGEXEXTRACT(J4740,"^PT\d+[FQ]\d+_(.*)", 2))</f>
        <v>$.RMS_Current_Phase_A</v>
      </c>
      <c r="AA4740" s="12">
        <f>AA4725+1</f>
        <v>31</v>
      </c>
      <c r="AB4740" s="6" t="s">
        <v>195</v>
      </c>
      <c r="AC4740" s="103">
        <v>3000</v>
      </c>
      <c r="AJ4740" s="80"/>
      <c r="AK4740" s="113" t="s">
        <v>1423</v>
      </c>
      <c r="AN4740" s="80"/>
      <c r="AO4740" s="80"/>
      <c r="AP4740" s="80"/>
      <c r="AQ4740" s="80"/>
      <c r="AR4740" s="127"/>
      <c r="AS4740" s="80"/>
      <c r="AT4740" s="7"/>
      <c r="AU4740" s="7"/>
      <c r="AV4740" s="165"/>
      <c r="AW4740" s="166"/>
      <c r="AX4740" s="137"/>
      <c r="AY4740" s="147"/>
      <c r="AZ4740" s="167"/>
      <c r="BA4740" s="167"/>
      <c r="BB4740" s="147" t="str">
        <f t="shared" ref="BB4740:BB4754" si="935">IF(ISNUMBER(AM4740),"1","")</f>
        <v/>
      </c>
      <c r="BC4740" s="168"/>
      <c r="BD4740" s="165"/>
      <c r="BE4740" s="165"/>
      <c r="BF4740" s="165"/>
      <c r="BG4740" s="165"/>
      <c r="BH4740" s="165"/>
      <c r="BI4740" s="165"/>
      <c r="BJ4740" s="165"/>
      <c r="BK4740" s="165"/>
      <c r="BL4740" s="165"/>
      <c r="BM4740" s="165"/>
      <c r="BN4740" s="165"/>
      <c r="BO4740" s="165"/>
      <c r="BP4740" s="165"/>
      <c r="BQ4740" s="165"/>
      <c r="BS4740" s="6"/>
      <c r="BT4740" s="11"/>
      <c r="BU4740" s="6"/>
      <c r="BV4740" s="6"/>
    </row>
    <row r="4741" spans="1:74" ht="15.75" x14ac:dyDescent="0.25">
      <c r="A4741" s="52" t="s">
        <v>1422</v>
      </c>
      <c r="B4741" s="56"/>
      <c r="C4741" s="7" t="s">
        <v>118</v>
      </c>
      <c r="D4741" s="7" t="s">
        <v>6560</v>
      </c>
      <c r="E4741" s="7"/>
      <c r="F4741" s="64"/>
      <c r="G4741" s="6"/>
      <c r="H4741" s="6"/>
      <c r="I4741" s="10" t="s">
        <v>110</v>
      </c>
      <c r="J4741" s="11" t="s">
        <v>4377</v>
      </c>
      <c r="K4741" s="194" t="s">
        <v>510</v>
      </c>
      <c r="L4741" s="176"/>
      <c r="M4741" s="176">
        <v>1000</v>
      </c>
      <c r="N4741" s="80" t="s">
        <v>6856</v>
      </c>
      <c r="O4741" s="162"/>
      <c r="P4741" s="80" t="s">
        <v>4776</v>
      </c>
      <c r="Q4741" s="80"/>
      <c r="R4741" s="80"/>
      <c r="S4741" s="163"/>
      <c r="T4741" s="213"/>
      <c r="U4741" s="162"/>
      <c r="V4741" s="164"/>
      <c r="W4741" s="12" t="str">
        <f t="shared" si="934"/>
        <v>Mqtt1</v>
      </c>
      <c r="X4741" s="196" t="s">
        <v>10709</v>
      </c>
      <c r="Y4741" s="6" t="str">
        <f t="shared" si="930"/>
        <v>marpower/power-tag/sliding-window-private-salon</v>
      </c>
      <c r="Z4741" s="103" t="str" cm="1">
        <f t="array" ref="Z4741">IF(COUNTIF(N4741,"spare"),"","$."&amp;_xlfn.REGEXEXTRACT(J4741,"^PT\d+[FQ]\d+_(.*)", 2))</f>
        <v>$.RMS_Current_Phase_B</v>
      </c>
      <c r="AA4741" s="12">
        <f t="shared" si="929"/>
        <v>31</v>
      </c>
      <c r="AB4741" s="6" t="s">
        <v>195</v>
      </c>
      <c r="AC4741" s="103">
        <v>3002</v>
      </c>
      <c r="AJ4741" s="80"/>
      <c r="AK4741" s="113" t="s">
        <v>1423</v>
      </c>
      <c r="AN4741" s="80"/>
      <c r="AO4741" s="80"/>
      <c r="AP4741" s="80"/>
      <c r="AQ4741" s="80"/>
      <c r="AR4741" s="127"/>
      <c r="AS4741" s="80"/>
      <c r="AT4741" s="7"/>
      <c r="AU4741" s="7"/>
      <c r="AV4741" s="165"/>
      <c r="AW4741" s="166"/>
      <c r="AX4741" s="137"/>
      <c r="AY4741" s="147"/>
      <c r="AZ4741" s="167"/>
      <c r="BA4741" s="167"/>
      <c r="BB4741" s="147" t="str">
        <f t="shared" si="935"/>
        <v/>
      </c>
      <c r="BC4741" s="168"/>
      <c r="BD4741" s="165"/>
      <c r="BE4741" s="165"/>
      <c r="BF4741" s="165"/>
      <c r="BG4741" s="165"/>
      <c r="BH4741" s="165"/>
      <c r="BI4741" s="165"/>
      <c r="BJ4741" s="165"/>
      <c r="BK4741" s="165"/>
      <c r="BL4741" s="165"/>
      <c r="BM4741" s="165"/>
      <c r="BN4741" s="165"/>
      <c r="BO4741" s="165"/>
      <c r="BP4741" s="165"/>
      <c r="BQ4741" s="165"/>
      <c r="BS4741" s="6"/>
      <c r="BT4741" s="11"/>
      <c r="BU4741" s="6"/>
      <c r="BV4741" s="6"/>
    </row>
    <row r="4742" spans="1:74" ht="15.75" x14ac:dyDescent="0.25">
      <c r="A4742" s="52" t="s">
        <v>1422</v>
      </c>
      <c r="B4742" s="56"/>
      <c r="C4742" s="7" t="s">
        <v>118</v>
      </c>
      <c r="D4742" s="7" t="s">
        <v>6560</v>
      </c>
      <c r="E4742" s="7"/>
      <c r="F4742" s="64"/>
      <c r="G4742" s="6"/>
      <c r="H4742" s="6"/>
      <c r="I4742" s="10" t="s">
        <v>110</v>
      </c>
      <c r="J4742" s="11" t="s">
        <v>4378</v>
      </c>
      <c r="K4742" s="194" t="s">
        <v>510</v>
      </c>
      <c r="L4742" s="176"/>
      <c r="M4742" s="176">
        <v>1000</v>
      </c>
      <c r="N4742" s="80" t="s">
        <v>6856</v>
      </c>
      <c r="O4742" s="162"/>
      <c r="P4742" s="80" t="s">
        <v>4777</v>
      </c>
      <c r="Q4742" s="80"/>
      <c r="R4742" s="80"/>
      <c r="S4742" s="163"/>
      <c r="T4742" s="213"/>
      <c r="U4742" s="162"/>
      <c r="V4742" s="164"/>
      <c r="W4742" s="12" t="str">
        <f t="shared" si="934"/>
        <v>Mqtt1</v>
      </c>
      <c r="X4742" s="196" t="s">
        <v>10709</v>
      </c>
      <c r="Y4742" s="6" t="str">
        <f t="shared" si="930"/>
        <v>marpower/power-tag/sliding-window-private-salon</v>
      </c>
      <c r="Z4742" s="103" t="str" cm="1">
        <f t="array" ref="Z4742">IF(COUNTIF(N4742,"spare"),"","$."&amp;_xlfn.REGEXEXTRACT(J4742,"^PT\d+[FQ]\d+_(.*)", 2))</f>
        <v>$.RMS_Current_Phase_C</v>
      </c>
      <c r="AA4742" s="12">
        <f t="shared" si="929"/>
        <v>31</v>
      </c>
      <c r="AB4742" s="6" t="s">
        <v>195</v>
      </c>
      <c r="AC4742" s="103">
        <v>3004</v>
      </c>
      <c r="AJ4742" s="80"/>
      <c r="AK4742" s="113" t="s">
        <v>1423</v>
      </c>
      <c r="AN4742" s="80"/>
      <c r="AO4742" s="80"/>
      <c r="AP4742" s="80"/>
      <c r="AQ4742" s="80"/>
      <c r="AR4742" s="127"/>
      <c r="AS4742" s="80"/>
      <c r="AT4742" s="7"/>
      <c r="AU4742" s="7"/>
      <c r="AV4742" s="165"/>
      <c r="AW4742" s="166"/>
      <c r="AX4742" s="137"/>
      <c r="AY4742" s="147"/>
      <c r="AZ4742" s="167"/>
      <c r="BA4742" s="167"/>
      <c r="BB4742" s="147" t="str">
        <f t="shared" si="935"/>
        <v/>
      </c>
      <c r="BC4742" s="168"/>
      <c r="BD4742" s="165"/>
      <c r="BE4742" s="165"/>
      <c r="BF4742" s="165"/>
      <c r="BG4742" s="165"/>
      <c r="BH4742" s="165"/>
      <c r="BI4742" s="165"/>
      <c r="BJ4742" s="165"/>
      <c r="BK4742" s="165"/>
      <c r="BL4742" s="165"/>
      <c r="BM4742" s="165"/>
      <c r="BN4742" s="165"/>
      <c r="BO4742" s="165"/>
      <c r="BP4742" s="165"/>
      <c r="BQ4742" s="165"/>
      <c r="BS4742" s="6"/>
      <c r="BT4742" s="11"/>
      <c r="BU4742" s="6"/>
      <c r="BV4742" s="6"/>
    </row>
    <row r="4743" spans="1:74" ht="15.75" x14ac:dyDescent="0.25">
      <c r="A4743" s="52" t="s">
        <v>1422</v>
      </c>
      <c r="B4743" s="56"/>
      <c r="C4743" s="7" t="s">
        <v>118</v>
      </c>
      <c r="D4743" s="7" t="s">
        <v>6560</v>
      </c>
      <c r="E4743" s="7"/>
      <c r="F4743" s="64"/>
      <c r="G4743" s="6"/>
      <c r="H4743" s="6"/>
      <c r="I4743" s="10" t="s">
        <v>110</v>
      </c>
      <c r="J4743" s="11" t="s">
        <v>4379</v>
      </c>
      <c r="K4743" s="194" t="s">
        <v>510</v>
      </c>
      <c r="L4743" s="176"/>
      <c r="M4743" s="176">
        <v>1000</v>
      </c>
      <c r="N4743" s="80" t="s">
        <v>6856</v>
      </c>
      <c r="O4743" s="162"/>
      <c r="P4743" s="80" t="s">
        <v>4778</v>
      </c>
      <c r="Q4743" s="80"/>
      <c r="R4743" s="80"/>
      <c r="S4743" s="163"/>
      <c r="T4743" s="213"/>
      <c r="U4743" s="162"/>
      <c r="V4743" s="164"/>
      <c r="W4743" s="12" t="str">
        <f t="shared" si="934"/>
        <v>Mqtt1</v>
      </c>
      <c r="X4743" s="196" t="s">
        <v>10709</v>
      </c>
      <c r="Y4743" s="6" t="str">
        <f t="shared" si="930"/>
        <v>marpower/power-tag/sliding-window-private-salon</v>
      </c>
      <c r="Z4743" s="103" t="str" cm="1">
        <f t="array" ref="Z4743">IF(COUNTIF(N4743,"spare"),"","$."&amp;_xlfn.REGEXEXTRACT(J4743,"^PT\d+[FQ]\d+_(.*)", 2))</f>
        <v>$.RMS_Current_Phase_Neut</v>
      </c>
      <c r="AA4743" s="12">
        <f t="shared" si="929"/>
        <v>31</v>
      </c>
      <c r="AB4743" s="6" t="s">
        <v>195</v>
      </c>
      <c r="AC4743" s="103">
        <v>3006</v>
      </c>
      <c r="AJ4743" s="80"/>
      <c r="AK4743" s="113" t="s">
        <v>1423</v>
      </c>
      <c r="AN4743" s="80"/>
      <c r="AO4743" s="80"/>
      <c r="AP4743" s="80"/>
      <c r="AQ4743" s="80"/>
      <c r="AR4743" s="127"/>
      <c r="AS4743" s="80"/>
      <c r="AT4743" s="7"/>
      <c r="AU4743" s="7"/>
      <c r="AV4743" s="165"/>
      <c r="AW4743" s="166"/>
      <c r="AX4743" s="137"/>
      <c r="AY4743" s="147"/>
      <c r="AZ4743" s="167"/>
      <c r="BA4743" s="167"/>
      <c r="BB4743" s="147" t="str">
        <f t="shared" si="935"/>
        <v/>
      </c>
      <c r="BC4743" s="168"/>
      <c r="BD4743" s="165"/>
      <c r="BE4743" s="165"/>
      <c r="BF4743" s="165"/>
      <c r="BG4743" s="165"/>
      <c r="BH4743" s="165"/>
      <c r="BI4743" s="165"/>
      <c r="BJ4743" s="165"/>
      <c r="BK4743" s="165"/>
      <c r="BL4743" s="165"/>
      <c r="BM4743" s="165"/>
      <c r="BN4743" s="165"/>
      <c r="BO4743" s="165"/>
      <c r="BP4743" s="165"/>
      <c r="BQ4743" s="165"/>
      <c r="BS4743" s="6"/>
      <c r="BT4743" s="11"/>
      <c r="BU4743" s="6"/>
      <c r="BV4743" s="6"/>
    </row>
    <row r="4744" spans="1:74" ht="15.75" x14ac:dyDescent="0.25">
      <c r="A4744" s="52" t="s">
        <v>1422</v>
      </c>
      <c r="B4744" s="56"/>
      <c r="C4744" s="7" t="s">
        <v>118</v>
      </c>
      <c r="D4744" s="7" t="s">
        <v>6560</v>
      </c>
      <c r="E4744" s="7"/>
      <c r="F4744" s="64"/>
      <c r="G4744" s="6"/>
      <c r="H4744" s="6"/>
      <c r="I4744" s="10" t="s">
        <v>110</v>
      </c>
      <c r="J4744" s="11" t="s">
        <v>8406</v>
      </c>
      <c r="K4744" s="194" t="s">
        <v>510</v>
      </c>
      <c r="L4744" s="176"/>
      <c r="M4744" s="176">
        <v>1000</v>
      </c>
      <c r="N4744" s="80" t="s">
        <v>6856</v>
      </c>
      <c r="O4744" s="162"/>
      <c r="P4744" s="80" t="s">
        <v>4779</v>
      </c>
      <c r="Q4744" s="80"/>
      <c r="R4744" s="80"/>
      <c r="S4744" s="163"/>
      <c r="T4744" s="213"/>
      <c r="U4744" s="162"/>
      <c r="V4744" s="164"/>
      <c r="W4744" s="12" t="str">
        <f t="shared" si="934"/>
        <v>Mqtt1</v>
      </c>
      <c r="X4744" s="196" t="s">
        <v>10709</v>
      </c>
      <c r="Y4744" s="6" t="str">
        <f t="shared" si="930"/>
        <v>marpower/power-tag/sliding-window-private-salon</v>
      </c>
      <c r="Z4744" s="103" t="str" cm="1">
        <f t="array" ref="Z4744">IF(COUNTIF(N4744,"spare"),"","$."&amp;_xlfn.REGEXEXTRACT(J4744,"^PT\d+[FQ]\d+_(.*)", 2))</f>
        <v>$.RMS_Voltage_A_N</v>
      </c>
      <c r="AA4744" s="12">
        <f t="shared" si="929"/>
        <v>31</v>
      </c>
      <c r="AB4744" s="6" t="s">
        <v>195</v>
      </c>
      <c r="AC4744" s="103">
        <v>3028</v>
      </c>
      <c r="AJ4744" s="80"/>
      <c r="AK4744" s="113" t="s">
        <v>1424</v>
      </c>
      <c r="AN4744" s="80"/>
      <c r="AO4744" s="80"/>
      <c r="AP4744" s="80"/>
      <c r="AQ4744" s="80"/>
      <c r="AR4744" s="127"/>
      <c r="AS4744" s="80"/>
      <c r="AT4744" s="7"/>
      <c r="AU4744" s="7"/>
      <c r="AV4744" s="165"/>
      <c r="AW4744" s="166"/>
      <c r="AX4744" s="137"/>
      <c r="AY4744" s="147"/>
      <c r="AZ4744" s="167"/>
      <c r="BA4744" s="167"/>
      <c r="BB4744" s="147" t="str">
        <f t="shared" si="935"/>
        <v/>
      </c>
      <c r="BC4744" s="168"/>
      <c r="BD4744" s="165"/>
      <c r="BE4744" s="165"/>
      <c r="BF4744" s="165"/>
      <c r="BG4744" s="165"/>
      <c r="BH4744" s="165"/>
      <c r="BI4744" s="165"/>
      <c r="BJ4744" s="165"/>
      <c r="BK4744" s="165"/>
      <c r="BL4744" s="165"/>
      <c r="BM4744" s="165"/>
      <c r="BN4744" s="165"/>
      <c r="BO4744" s="165"/>
      <c r="BP4744" s="165"/>
      <c r="BQ4744" s="165"/>
      <c r="BS4744" s="6"/>
      <c r="BT4744" s="11"/>
      <c r="BU4744" s="6"/>
      <c r="BV4744" s="6"/>
    </row>
    <row r="4745" spans="1:74" ht="15.75" x14ac:dyDescent="0.25">
      <c r="A4745" s="52" t="s">
        <v>1422</v>
      </c>
      <c r="B4745" s="56"/>
      <c r="C4745" s="7" t="s">
        <v>118</v>
      </c>
      <c r="D4745" s="7" t="s">
        <v>6560</v>
      </c>
      <c r="E4745" s="7"/>
      <c r="F4745" s="64"/>
      <c r="G4745" s="6"/>
      <c r="H4745" s="6"/>
      <c r="I4745" s="10" t="s">
        <v>110</v>
      </c>
      <c r="J4745" s="11" t="s">
        <v>8583</v>
      </c>
      <c r="K4745" s="194" t="s">
        <v>510</v>
      </c>
      <c r="L4745" s="176"/>
      <c r="M4745" s="176">
        <v>1000</v>
      </c>
      <c r="N4745" s="80" t="s">
        <v>6856</v>
      </c>
      <c r="O4745" s="162"/>
      <c r="P4745" s="80" t="s">
        <v>4780</v>
      </c>
      <c r="Q4745" s="80"/>
      <c r="R4745" s="80"/>
      <c r="S4745" s="163"/>
      <c r="T4745" s="213"/>
      <c r="U4745" s="162"/>
      <c r="V4745" s="164"/>
      <c r="W4745" s="12" t="str">
        <f t="shared" si="934"/>
        <v>Mqtt1</v>
      </c>
      <c r="X4745" s="196" t="s">
        <v>10709</v>
      </c>
      <c r="Y4745" s="6" t="str">
        <f t="shared" si="930"/>
        <v>marpower/power-tag/sliding-window-private-salon</v>
      </c>
      <c r="Z4745" s="103" t="str" cm="1">
        <f t="array" ref="Z4745">IF(COUNTIF(N4745,"spare"),"","$."&amp;_xlfn.REGEXEXTRACT(J4745,"^PT\d+[FQ]\d+_(.*)", 2))</f>
        <v>$.RMS_Voltage_B_N</v>
      </c>
      <c r="AA4745" s="12">
        <f t="shared" ref="AA4745:AA4754" si="936">AA4730+1</f>
        <v>31</v>
      </c>
      <c r="AB4745" s="6" t="s">
        <v>195</v>
      </c>
      <c r="AC4745" s="103">
        <v>3030</v>
      </c>
      <c r="AJ4745" s="80"/>
      <c r="AK4745" s="113" t="s">
        <v>1424</v>
      </c>
      <c r="AN4745" s="80"/>
      <c r="AO4745" s="80"/>
      <c r="AP4745" s="80"/>
      <c r="AQ4745" s="80"/>
      <c r="AR4745" s="127"/>
      <c r="AS4745" s="80"/>
      <c r="AT4745" s="7"/>
      <c r="AU4745" s="7"/>
      <c r="AV4745" s="165"/>
      <c r="AW4745" s="166"/>
      <c r="AX4745" s="137"/>
      <c r="AY4745" s="147"/>
      <c r="AZ4745" s="167"/>
      <c r="BA4745" s="167"/>
      <c r="BB4745" s="147" t="str">
        <f t="shared" si="935"/>
        <v/>
      </c>
      <c r="BC4745" s="168"/>
      <c r="BD4745" s="165"/>
      <c r="BE4745" s="165"/>
      <c r="BF4745" s="165"/>
      <c r="BG4745" s="165"/>
      <c r="BH4745" s="165"/>
      <c r="BI4745" s="165"/>
      <c r="BJ4745" s="165"/>
      <c r="BK4745" s="165"/>
      <c r="BL4745" s="165"/>
      <c r="BM4745" s="165"/>
      <c r="BN4745" s="165"/>
      <c r="BO4745" s="165"/>
      <c r="BP4745" s="165"/>
      <c r="BQ4745" s="165"/>
      <c r="BS4745" s="6"/>
      <c r="BT4745" s="11"/>
      <c r="BU4745" s="6"/>
      <c r="BV4745" s="6"/>
    </row>
    <row r="4746" spans="1:74" ht="15.75" x14ac:dyDescent="0.25">
      <c r="A4746" s="52" t="s">
        <v>1422</v>
      </c>
      <c r="B4746" s="56"/>
      <c r="C4746" s="7" t="s">
        <v>118</v>
      </c>
      <c r="D4746" s="7" t="s">
        <v>6560</v>
      </c>
      <c r="E4746" s="7"/>
      <c r="F4746" s="64"/>
      <c r="G4746" s="6"/>
      <c r="H4746" s="6"/>
      <c r="I4746" s="10" t="s">
        <v>110</v>
      </c>
      <c r="J4746" s="11" t="s">
        <v>8760</v>
      </c>
      <c r="K4746" s="194" t="s">
        <v>510</v>
      </c>
      <c r="L4746" s="176"/>
      <c r="M4746" s="176">
        <v>1000</v>
      </c>
      <c r="N4746" s="80" t="s">
        <v>6856</v>
      </c>
      <c r="O4746" s="162"/>
      <c r="P4746" s="80" t="s">
        <v>4781</v>
      </c>
      <c r="Q4746" s="80"/>
      <c r="R4746" s="80"/>
      <c r="S4746" s="163"/>
      <c r="T4746" s="213"/>
      <c r="U4746" s="162"/>
      <c r="V4746" s="164"/>
      <c r="W4746" s="12" t="str">
        <f t="shared" si="934"/>
        <v>Mqtt1</v>
      </c>
      <c r="X4746" s="196" t="s">
        <v>10709</v>
      </c>
      <c r="Y4746" s="6" t="str">
        <f t="shared" si="930"/>
        <v>marpower/power-tag/sliding-window-private-salon</v>
      </c>
      <c r="Z4746" s="103" t="str" cm="1">
        <f t="array" ref="Z4746">IF(COUNTIF(N4746,"spare"),"","$."&amp;_xlfn.REGEXEXTRACT(J4746,"^PT\d+[FQ]\d+_(.*)", 2))</f>
        <v>$.RMS_Voltage_C_N</v>
      </c>
      <c r="AA4746" s="12">
        <f t="shared" si="936"/>
        <v>31</v>
      </c>
      <c r="AB4746" s="6" t="s">
        <v>195</v>
      </c>
      <c r="AC4746" s="103">
        <v>3032</v>
      </c>
      <c r="AJ4746" s="80"/>
      <c r="AK4746" s="113" t="s">
        <v>1424</v>
      </c>
      <c r="AN4746" s="80"/>
      <c r="AO4746" s="80"/>
      <c r="AP4746" s="80"/>
      <c r="AQ4746" s="80"/>
      <c r="AR4746" s="127"/>
      <c r="AS4746" s="80"/>
      <c r="AT4746" s="7"/>
      <c r="AU4746" s="7"/>
      <c r="AV4746" s="165"/>
      <c r="AW4746" s="166"/>
      <c r="AX4746" s="137"/>
      <c r="AY4746" s="147"/>
      <c r="AZ4746" s="167"/>
      <c r="BA4746" s="167"/>
      <c r="BB4746" s="147" t="str">
        <f t="shared" si="935"/>
        <v/>
      </c>
      <c r="BC4746" s="168"/>
      <c r="BD4746" s="165"/>
      <c r="BE4746" s="165"/>
      <c r="BF4746" s="165"/>
      <c r="BG4746" s="165"/>
      <c r="BH4746" s="165"/>
      <c r="BI4746" s="165"/>
      <c r="BJ4746" s="165"/>
      <c r="BK4746" s="165"/>
      <c r="BL4746" s="165"/>
      <c r="BM4746" s="165"/>
      <c r="BN4746" s="165"/>
      <c r="BO4746" s="165"/>
      <c r="BP4746" s="165"/>
      <c r="BQ4746" s="165"/>
      <c r="BS4746" s="6"/>
      <c r="BT4746" s="11"/>
      <c r="BU4746" s="6"/>
      <c r="BV4746" s="6"/>
    </row>
    <row r="4747" spans="1:74" ht="15.75" x14ac:dyDescent="0.25">
      <c r="A4747" s="52" t="s">
        <v>1422</v>
      </c>
      <c r="B4747" s="56"/>
      <c r="C4747" s="7" t="s">
        <v>118</v>
      </c>
      <c r="D4747" s="7" t="s">
        <v>6560</v>
      </c>
      <c r="E4747" s="7"/>
      <c r="F4747" s="64"/>
      <c r="G4747" s="6"/>
      <c r="H4747" s="6"/>
      <c r="I4747" s="10" t="s">
        <v>110</v>
      </c>
      <c r="J4747" s="11" t="s">
        <v>4380</v>
      </c>
      <c r="K4747" s="194" t="s">
        <v>510</v>
      </c>
      <c r="L4747" s="176"/>
      <c r="M4747" s="176">
        <v>1000</v>
      </c>
      <c r="N4747" s="80" t="s">
        <v>6856</v>
      </c>
      <c r="O4747" s="162"/>
      <c r="P4747" s="80" t="s">
        <v>4782</v>
      </c>
      <c r="Q4747" s="80"/>
      <c r="R4747" s="80"/>
      <c r="S4747" s="163"/>
      <c r="T4747" s="213"/>
      <c r="U4747" s="162"/>
      <c r="V4747" s="164"/>
      <c r="W4747" s="12" t="str">
        <f t="shared" si="934"/>
        <v>Mqtt1</v>
      </c>
      <c r="X4747" s="196" t="s">
        <v>10709</v>
      </c>
      <c r="Y4747" s="6" t="str">
        <f t="shared" ref="Y4747:Y4810" si="937">LOWER(_xlfn.CONCAT("marpower/",SUBSTITUTE(SUBSTITUTE("power-tag/" &amp; X4747," ","-"),"_","-")))</f>
        <v>marpower/power-tag/sliding-window-private-salon</v>
      </c>
      <c r="Z4747" s="103" t="str" cm="1">
        <f t="array" ref="Z4747">IF(COUNTIF(N4747,"spare"),"","$."&amp;_xlfn.REGEXEXTRACT(J4747,"^PT\d+[FQ]\d+_(.*)", 2))</f>
        <v>$.Active_Power_Phase_A</v>
      </c>
      <c r="AA4747" s="12">
        <f t="shared" si="936"/>
        <v>31</v>
      </c>
      <c r="AB4747" s="6" t="s">
        <v>195</v>
      </c>
      <c r="AC4747" s="103">
        <v>3054</v>
      </c>
      <c r="AJ4747" s="80"/>
      <c r="AK4747" s="113" t="s">
        <v>1425</v>
      </c>
      <c r="AN4747" s="80"/>
      <c r="AO4747" s="80"/>
      <c r="AP4747" s="80"/>
      <c r="AQ4747" s="80"/>
      <c r="AR4747" s="127"/>
      <c r="AS4747" s="80"/>
      <c r="AT4747" s="7"/>
      <c r="AU4747" s="7"/>
      <c r="AV4747" s="165"/>
      <c r="AW4747" s="166"/>
      <c r="AX4747" s="137"/>
      <c r="AY4747" s="147"/>
      <c r="AZ4747" s="167"/>
      <c r="BA4747" s="167"/>
      <c r="BB4747" s="147" t="str">
        <f t="shared" si="935"/>
        <v/>
      </c>
      <c r="BC4747" s="168"/>
      <c r="BD4747" s="165"/>
      <c r="BE4747" s="165"/>
      <c r="BF4747" s="165"/>
      <c r="BG4747" s="165"/>
      <c r="BH4747" s="165"/>
      <c r="BI4747" s="165"/>
      <c r="BJ4747" s="165"/>
      <c r="BK4747" s="165"/>
      <c r="BL4747" s="165"/>
      <c r="BM4747" s="165"/>
      <c r="BN4747" s="165"/>
      <c r="BO4747" s="165"/>
      <c r="BP4747" s="165"/>
      <c r="BQ4747" s="165"/>
      <c r="BS4747" s="6"/>
      <c r="BT4747" s="11"/>
      <c r="BU4747" s="6"/>
      <c r="BV4747" s="6"/>
    </row>
    <row r="4748" spans="1:74" ht="15.75" x14ac:dyDescent="0.25">
      <c r="A4748" s="52" t="s">
        <v>1422</v>
      </c>
      <c r="B4748" s="56"/>
      <c r="C4748" s="7" t="s">
        <v>118</v>
      </c>
      <c r="D4748" s="7" t="s">
        <v>6560</v>
      </c>
      <c r="E4748" s="7"/>
      <c r="F4748" s="64"/>
      <c r="G4748" s="6"/>
      <c r="H4748" s="6"/>
      <c r="I4748" s="10" t="s">
        <v>110</v>
      </c>
      <c r="J4748" s="11" t="s">
        <v>4381</v>
      </c>
      <c r="K4748" s="194" t="s">
        <v>510</v>
      </c>
      <c r="L4748" s="176"/>
      <c r="M4748" s="176">
        <v>1000</v>
      </c>
      <c r="N4748" s="80" t="s">
        <v>6856</v>
      </c>
      <c r="O4748" s="162"/>
      <c r="P4748" s="80" t="s">
        <v>4783</v>
      </c>
      <c r="Q4748" s="80"/>
      <c r="R4748" s="80"/>
      <c r="S4748" s="163"/>
      <c r="T4748" s="213"/>
      <c r="U4748" s="162"/>
      <c r="V4748" s="164"/>
      <c r="W4748" s="12" t="str">
        <f t="shared" si="934"/>
        <v>Mqtt1</v>
      </c>
      <c r="X4748" s="196" t="s">
        <v>10709</v>
      </c>
      <c r="Y4748" s="6" t="str">
        <f t="shared" si="937"/>
        <v>marpower/power-tag/sliding-window-private-salon</v>
      </c>
      <c r="Z4748" s="103" t="str" cm="1">
        <f t="array" ref="Z4748">IF(COUNTIF(N4748,"spare"),"","$."&amp;_xlfn.REGEXEXTRACT(J4748,"^PT\d+[FQ]\d+_(.*)", 2))</f>
        <v>$.Active_Power_Phase_B</v>
      </c>
      <c r="AA4748" s="12">
        <f t="shared" si="936"/>
        <v>31</v>
      </c>
      <c r="AB4748" s="6" t="s">
        <v>195</v>
      </c>
      <c r="AC4748" s="103">
        <v>3056</v>
      </c>
      <c r="AJ4748" s="80"/>
      <c r="AK4748" s="113" t="s">
        <v>1425</v>
      </c>
      <c r="AN4748" s="80"/>
      <c r="AO4748" s="80"/>
      <c r="AP4748" s="80"/>
      <c r="AQ4748" s="80"/>
      <c r="AR4748" s="127"/>
      <c r="AS4748" s="80"/>
      <c r="AT4748" s="7"/>
      <c r="AU4748" s="7"/>
      <c r="AV4748" s="165"/>
      <c r="AW4748" s="166"/>
      <c r="AX4748" s="137"/>
      <c r="AY4748" s="147"/>
      <c r="AZ4748" s="167"/>
      <c r="BA4748" s="167"/>
      <c r="BB4748" s="147" t="str">
        <f t="shared" si="935"/>
        <v/>
      </c>
      <c r="BC4748" s="168"/>
      <c r="BD4748" s="165"/>
      <c r="BE4748" s="165"/>
      <c r="BF4748" s="165"/>
      <c r="BG4748" s="165"/>
      <c r="BH4748" s="165"/>
      <c r="BI4748" s="165"/>
      <c r="BJ4748" s="165"/>
      <c r="BK4748" s="165"/>
      <c r="BL4748" s="165"/>
      <c r="BM4748" s="165"/>
      <c r="BN4748" s="165"/>
      <c r="BO4748" s="165"/>
      <c r="BP4748" s="165"/>
      <c r="BQ4748" s="165"/>
      <c r="BS4748" s="6"/>
      <c r="BT4748" s="11"/>
      <c r="BU4748" s="6"/>
      <c r="BV4748" s="6"/>
    </row>
    <row r="4749" spans="1:74" ht="15.75" x14ac:dyDescent="0.25">
      <c r="A4749" s="52" t="s">
        <v>1422</v>
      </c>
      <c r="B4749" s="56"/>
      <c r="C4749" s="7" t="s">
        <v>118</v>
      </c>
      <c r="D4749" s="7" t="s">
        <v>6560</v>
      </c>
      <c r="E4749" s="7"/>
      <c r="F4749" s="64"/>
      <c r="G4749" s="6"/>
      <c r="H4749" s="6"/>
      <c r="I4749" s="10" t="s">
        <v>110</v>
      </c>
      <c r="J4749" s="11" t="s">
        <v>4382</v>
      </c>
      <c r="K4749" s="194" t="s">
        <v>510</v>
      </c>
      <c r="L4749" s="176"/>
      <c r="M4749" s="176">
        <v>1000</v>
      </c>
      <c r="N4749" s="80" t="s">
        <v>6856</v>
      </c>
      <c r="O4749" s="162"/>
      <c r="P4749" s="80" t="s">
        <v>4784</v>
      </c>
      <c r="Q4749" s="80"/>
      <c r="R4749" s="80"/>
      <c r="S4749" s="163"/>
      <c r="T4749" s="213"/>
      <c r="U4749" s="162"/>
      <c r="V4749" s="164"/>
      <c r="W4749" s="12" t="str">
        <f t="shared" si="934"/>
        <v>Mqtt1</v>
      </c>
      <c r="X4749" s="196" t="s">
        <v>10709</v>
      </c>
      <c r="Y4749" s="6" t="str">
        <f t="shared" si="937"/>
        <v>marpower/power-tag/sliding-window-private-salon</v>
      </c>
      <c r="Z4749" s="103" t="str" cm="1">
        <f t="array" ref="Z4749">IF(COUNTIF(N4749,"spare"),"","$."&amp;_xlfn.REGEXEXTRACT(J4749,"^PT\d+[FQ]\d+_(.*)", 2))</f>
        <v>$.Active_Power_Phase_C</v>
      </c>
      <c r="AA4749" s="12">
        <f t="shared" si="936"/>
        <v>31</v>
      </c>
      <c r="AB4749" s="6" t="s">
        <v>195</v>
      </c>
      <c r="AC4749" s="103">
        <v>3058</v>
      </c>
      <c r="AJ4749" s="80"/>
      <c r="AK4749" s="113" t="s">
        <v>1425</v>
      </c>
      <c r="AN4749" s="80"/>
      <c r="AO4749" s="80"/>
      <c r="AP4749" s="80"/>
      <c r="AQ4749" s="80"/>
      <c r="AR4749" s="127"/>
      <c r="AS4749" s="80"/>
      <c r="AT4749" s="7"/>
      <c r="AU4749" s="7"/>
      <c r="AV4749" s="165"/>
      <c r="AW4749" s="166"/>
      <c r="AX4749" s="137"/>
      <c r="AY4749" s="147"/>
      <c r="AZ4749" s="167"/>
      <c r="BA4749" s="167"/>
      <c r="BB4749" s="147" t="str">
        <f t="shared" si="935"/>
        <v/>
      </c>
      <c r="BC4749" s="168"/>
      <c r="BD4749" s="165"/>
      <c r="BE4749" s="165"/>
      <c r="BF4749" s="165"/>
      <c r="BG4749" s="165"/>
      <c r="BH4749" s="165"/>
      <c r="BI4749" s="165"/>
      <c r="BJ4749" s="165"/>
      <c r="BK4749" s="165"/>
      <c r="BL4749" s="165"/>
      <c r="BM4749" s="165"/>
      <c r="BN4749" s="165"/>
      <c r="BO4749" s="165"/>
      <c r="BP4749" s="165"/>
      <c r="BQ4749" s="165"/>
      <c r="BS4749" s="6"/>
      <c r="BT4749" s="11"/>
      <c r="BU4749" s="6"/>
      <c r="BV4749" s="6"/>
    </row>
    <row r="4750" spans="1:74" ht="15.75" x14ac:dyDescent="0.25">
      <c r="A4750" s="52" t="s">
        <v>1422</v>
      </c>
      <c r="B4750" s="56"/>
      <c r="C4750" s="7" t="s">
        <v>118</v>
      </c>
      <c r="D4750" s="7" t="s">
        <v>6560</v>
      </c>
      <c r="E4750" s="7"/>
      <c r="F4750" s="64"/>
      <c r="G4750" s="6"/>
      <c r="H4750" s="6"/>
      <c r="I4750" s="10" t="s">
        <v>110</v>
      </c>
      <c r="J4750" s="11" t="s">
        <v>4383</v>
      </c>
      <c r="K4750" s="194" t="s">
        <v>510</v>
      </c>
      <c r="L4750" s="176"/>
      <c r="M4750" s="176">
        <v>1000</v>
      </c>
      <c r="N4750" s="80" t="s">
        <v>6856</v>
      </c>
      <c r="O4750" s="162"/>
      <c r="P4750" s="80" t="s">
        <v>4785</v>
      </c>
      <c r="Q4750" s="80"/>
      <c r="R4750" s="80"/>
      <c r="S4750" s="163"/>
      <c r="T4750" s="213"/>
      <c r="U4750" s="162"/>
      <c r="V4750" s="164"/>
      <c r="W4750" s="12" t="str">
        <f t="shared" si="934"/>
        <v>Mqtt1</v>
      </c>
      <c r="X4750" s="196" t="s">
        <v>10709</v>
      </c>
      <c r="Y4750" s="6" t="str">
        <f t="shared" si="937"/>
        <v>marpower/power-tag/sliding-window-private-salon</v>
      </c>
      <c r="Z4750" s="103" t="str" cm="1">
        <f t="array" ref="Z4750">IF(COUNTIF(N4750,"spare"),"","$."&amp;_xlfn.REGEXEXTRACT(J4750,"^PT\d+[FQ]\d+_(.*)", 2))</f>
        <v>$.Total_Active_Power</v>
      </c>
      <c r="AA4750" s="12">
        <f t="shared" si="936"/>
        <v>31</v>
      </c>
      <c r="AB4750" s="6" t="s">
        <v>195</v>
      </c>
      <c r="AC4750" s="103">
        <v>3060</v>
      </c>
      <c r="AJ4750" s="80"/>
      <c r="AK4750" s="113" t="s">
        <v>1425</v>
      </c>
      <c r="AN4750" s="80"/>
      <c r="AO4750" s="80"/>
      <c r="AP4750" s="80"/>
      <c r="AQ4750" s="80"/>
      <c r="AR4750" s="127"/>
      <c r="AS4750" s="80"/>
      <c r="AT4750" s="7"/>
      <c r="AU4750" s="7"/>
      <c r="AV4750" s="165"/>
      <c r="AW4750" s="166"/>
      <c r="AX4750" s="137"/>
      <c r="AY4750" s="147"/>
      <c r="AZ4750" s="167"/>
      <c r="BA4750" s="167"/>
      <c r="BB4750" s="147" t="str">
        <f t="shared" si="935"/>
        <v/>
      </c>
      <c r="BC4750" s="168"/>
      <c r="BD4750" s="165"/>
      <c r="BE4750" s="165"/>
      <c r="BF4750" s="165"/>
      <c r="BG4750" s="165"/>
      <c r="BH4750" s="165"/>
      <c r="BI4750" s="165"/>
      <c r="BJ4750" s="165"/>
      <c r="BK4750" s="165"/>
      <c r="BL4750" s="165"/>
      <c r="BM4750" s="165"/>
      <c r="BN4750" s="165"/>
      <c r="BO4750" s="165"/>
      <c r="BP4750" s="165"/>
      <c r="BQ4750" s="165"/>
      <c r="BS4750" s="6"/>
      <c r="BT4750" s="11"/>
      <c r="BU4750" s="6"/>
      <c r="BV4750" s="6"/>
    </row>
    <row r="4751" spans="1:74" ht="15.75" x14ac:dyDescent="0.25">
      <c r="A4751" s="52" t="s">
        <v>1422</v>
      </c>
      <c r="B4751" s="56"/>
      <c r="C4751" s="7" t="s">
        <v>118</v>
      </c>
      <c r="D4751" s="7" t="s">
        <v>6560</v>
      </c>
      <c r="E4751" s="7"/>
      <c r="F4751" s="64"/>
      <c r="G4751" s="6"/>
      <c r="H4751" s="6"/>
      <c r="I4751" s="10" t="s">
        <v>110</v>
      </c>
      <c r="J4751" s="11" t="s">
        <v>4384</v>
      </c>
      <c r="K4751" s="194" t="s">
        <v>510</v>
      </c>
      <c r="L4751" s="176"/>
      <c r="M4751" s="176">
        <v>1000</v>
      </c>
      <c r="N4751" s="80" t="s">
        <v>6856</v>
      </c>
      <c r="O4751" s="162"/>
      <c r="P4751" s="80" t="s">
        <v>4786</v>
      </c>
      <c r="Q4751" s="80"/>
      <c r="R4751" s="80"/>
      <c r="S4751" s="163"/>
      <c r="T4751" s="213"/>
      <c r="U4751" s="162"/>
      <c r="V4751" s="164"/>
      <c r="W4751" s="12" t="str">
        <f t="shared" si="934"/>
        <v>Mqtt1</v>
      </c>
      <c r="X4751" s="196" t="s">
        <v>10709</v>
      </c>
      <c r="Y4751" s="6" t="str">
        <f t="shared" si="937"/>
        <v>marpower/power-tag/sliding-window-private-salon</v>
      </c>
      <c r="Z4751" s="103" t="str" cm="1">
        <f t="array" ref="Z4751">IF(COUNTIF(N4751,"spare"),"","$."&amp;_xlfn.REGEXEXTRACT(J4751,"^PT\d+[FQ]\d+_(.*)", 2))</f>
        <v>$.Power_Factor_Phase_A</v>
      </c>
      <c r="AA4751" s="12">
        <f t="shared" si="936"/>
        <v>31</v>
      </c>
      <c r="AB4751" s="6" t="s">
        <v>195</v>
      </c>
      <c r="AC4751" s="103">
        <v>3078</v>
      </c>
      <c r="AJ4751" s="80"/>
      <c r="AK4751" s="113" t="s">
        <v>1426</v>
      </c>
      <c r="AN4751" s="80"/>
      <c r="AO4751" s="80"/>
      <c r="AP4751" s="80"/>
      <c r="AQ4751" s="80"/>
      <c r="AR4751" s="127"/>
      <c r="AS4751" s="80"/>
      <c r="AT4751" s="7"/>
      <c r="AU4751" s="7"/>
      <c r="AV4751" s="165"/>
      <c r="AW4751" s="166"/>
      <c r="AX4751" s="137"/>
      <c r="AY4751" s="147"/>
      <c r="AZ4751" s="167"/>
      <c r="BA4751" s="167"/>
      <c r="BB4751" s="147" t="str">
        <f t="shared" si="935"/>
        <v/>
      </c>
      <c r="BC4751" s="168"/>
      <c r="BD4751" s="165"/>
      <c r="BE4751" s="165"/>
      <c r="BF4751" s="165"/>
      <c r="BG4751" s="165"/>
      <c r="BH4751" s="165"/>
      <c r="BI4751" s="165"/>
      <c r="BJ4751" s="165"/>
      <c r="BK4751" s="165"/>
      <c r="BL4751" s="165"/>
      <c r="BM4751" s="165"/>
      <c r="BN4751" s="165"/>
      <c r="BO4751" s="165"/>
      <c r="BP4751" s="165"/>
      <c r="BQ4751" s="165"/>
      <c r="BS4751" s="6"/>
      <c r="BT4751" s="11"/>
      <c r="BU4751" s="6"/>
      <c r="BV4751" s="6"/>
    </row>
    <row r="4752" spans="1:74" ht="15.75" x14ac:dyDescent="0.25">
      <c r="A4752" s="52" t="s">
        <v>1422</v>
      </c>
      <c r="B4752" s="56"/>
      <c r="C4752" s="7" t="s">
        <v>118</v>
      </c>
      <c r="D4752" s="7" t="s">
        <v>6560</v>
      </c>
      <c r="E4752" s="7"/>
      <c r="F4752" s="64"/>
      <c r="G4752" s="6"/>
      <c r="H4752" s="6"/>
      <c r="I4752" s="10" t="s">
        <v>110</v>
      </c>
      <c r="J4752" s="11" t="s">
        <v>4385</v>
      </c>
      <c r="K4752" s="194" t="s">
        <v>510</v>
      </c>
      <c r="L4752" s="176"/>
      <c r="M4752" s="176">
        <v>1000</v>
      </c>
      <c r="N4752" s="80" t="s">
        <v>6856</v>
      </c>
      <c r="O4752" s="162"/>
      <c r="P4752" s="80" t="s">
        <v>4787</v>
      </c>
      <c r="Q4752" s="80"/>
      <c r="R4752" s="80"/>
      <c r="S4752" s="163"/>
      <c r="T4752" s="213"/>
      <c r="U4752" s="162"/>
      <c r="V4752" s="164"/>
      <c r="W4752" s="12" t="str">
        <f t="shared" si="934"/>
        <v>Mqtt1</v>
      </c>
      <c r="X4752" s="196" t="s">
        <v>10709</v>
      </c>
      <c r="Y4752" s="6" t="str">
        <f t="shared" si="937"/>
        <v>marpower/power-tag/sliding-window-private-salon</v>
      </c>
      <c r="Z4752" s="103" t="str" cm="1">
        <f t="array" ref="Z4752">IF(COUNTIF(N4752,"spare"),"","$."&amp;_xlfn.REGEXEXTRACT(J4752,"^PT\d+[FQ]\d+_(.*)", 2))</f>
        <v>$.Power_Factor_Phase_B</v>
      </c>
      <c r="AA4752" s="12">
        <f t="shared" si="936"/>
        <v>31</v>
      </c>
      <c r="AB4752" s="6" t="s">
        <v>195</v>
      </c>
      <c r="AC4752" s="103">
        <v>3080</v>
      </c>
      <c r="AJ4752" s="80"/>
      <c r="AK4752" s="113" t="s">
        <v>1426</v>
      </c>
      <c r="AN4752" s="80"/>
      <c r="AO4752" s="80"/>
      <c r="AP4752" s="80"/>
      <c r="AQ4752" s="80"/>
      <c r="AR4752" s="127"/>
      <c r="AS4752" s="80"/>
      <c r="AT4752" s="7"/>
      <c r="AU4752" s="7"/>
      <c r="AV4752" s="165"/>
      <c r="AW4752" s="166"/>
      <c r="AX4752" s="137"/>
      <c r="AY4752" s="147"/>
      <c r="AZ4752" s="167"/>
      <c r="BA4752" s="167"/>
      <c r="BB4752" s="147" t="str">
        <f t="shared" si="935"/>
        <v/>
      </c>
      <c r="BC4752" s="168"/>
      <c r="BD4752" s="165"/>
      <c r="BE4752" s="165"/>
      <c r="BF4752" s="165"/>
      <c r="BG4752" s="165"/>
      <c r="BH4752" s="165"/>
      <c r="BI4752" s="165"/>
      <c r="BJ4752" s="165"/>
      <c r="BK4752" s="165"/>
      <c r="BL4752" s="165"/>
      <c r="BM4752" s="165"/>
      <c r="BN4752" s="165"/>
      <c r="BO4752" s="165"/>
      <c r="BP4752" s="165"/>
      <c r="BQ4752" s="165"/>
      <c r="BS4752" s="6"/>
      <c r="BT4752" s="11"/>
      <c r="BU4752" s="6"/>
      <c r="BV4752" s="6"/>
    </row>
    <row r="4753" spans="1:74" ht="15.75" x14ac:dyDescent="0.25">
      <c r="A4753" s="52" t="s">
        <v>1422</v>
      </c>
      <c r="B4753" s="56"/>
      <c r="C4753" s="7" t="s">
        <v>118</v>
      </c>
      <c r="D4753" s="7" t="s">
        <v>6560</v>
      </c>
      <c r="E4753" s="7"/>
      <c r="F4753" s="64"/>
      <c r="G4753" s="6"/>
      <c r="H4753" s="6"/>
      <c r="I4753" s="10" t="s">
        <v>110</v>
      </c>
      <c r="J4753" s="11" t="s">
        <v>4386</v>
      </c>
      <c r="K4753" s="194" t="s">
        <v>510</v>
      </c>
      <c r="L4753" s="176"/>
      <c r="M4753" s="176">
        <v>1000</v>
      </c>
      <c r="N4753" s="80" t="s">
        <v>6856</v>
      </c>
      <c r="O4753" s="162"/>
      <c r="P4753" s="80" t="s">
        <v>4788</v>
      </c>
      <c r="Q4753" s="80"/>
      <c r="R4753" s="80"/>
      <c r="S4753" s="163"/>
      <c r="T4753" s="213"/>
      <c r="U4753" s="162"/>
      <c r="V4753" s="164"/>
      <c r="W4753" s="12" t="str">
        <f t="shared" si="934"/>
        <v>Mqtt1</v>
      </c>
      <c r="X4753" s="196" t="s">
        <v>10709</v>
      </c>
      <c r="Y4753" s="6" t="str">
        <f t="shared" si="937"/>
        <v>marpower/power-tag/sliding-window-private-salon</v>
      </c>
      <c r="Z4753" s="103" t="str" cm="1">
        <f t="array" ref="Z4753">IF(COUNTIF(N4753,"spare"),"","$."&amp;_xlfn.REGEXEXTRACT(J4753,"^PT\d+[FQ]\d+_(.*)", 2))</f>
        <v>$.Power_Factor_Phase_C</v>
      </c>
      <c r="AA4753" s="12">
        <f t="shared" si="936"/>
        <v>31</v>
      </c>
      <c r="AB4753" s="6" t="s">
        <v>195</v>
      </c>
      <c r="AC4753" s="103">
        <v>3082</v>
      </c>
      <c r="AJ4753" s="80"/>
      <c r="AK4753" s="113" t="s">
        <v>1426</v>
      </c>
      <c r="AN4753" s="80"/>
      <c r="AO4753" s="80"/>
      <c r="AP4753" s="80"/>
      <c r="AQ4753" s="80"/>
      <c r="AR4753" s="127"/>
      <c r="AS4753" s="80"/>
      <c r="AT4753" s="7"/>
      <c r="AU4753" s="7"/>
      <c r="AV4753" s="165"/>
      <c r="AW4753" s="166"/>
      <c r="AX4753" s="137"/>
      <c r="AY4753" s="147"/>
      <c r="AZ4753" s="167"/>
      <c r="BA4753" s="167"/>
      <c r="BB4753" s="147" t="str">
        <f t="shared" si="935"/>
        <v/>
      </c>
      <c r="BC4753" s="168"/>
      <c r="BD4753" s="165"/>
      <c r="BE4753" s="165"/>
      <c r="BF4753" s="165"/>
      <c r="BG4753" s="165"/>
      <c r="BH4753" s="165"/>
      <c r="BI4753" s="165"/>
      <c r="BJ4753" s="165"/>
      <c r="BK4753" s="165"/>
      <c r="BL4753" s="165"/>
      <c r="BM4753" s="165"/>
      <c r="BN4753" s="165"/>
      <c r="BO4753" s="165"/>
      <c r="BP4753" s="165"/>
      <c r="BQ4753" s="165"/>
      <c r="BS4753" s="6"/>
      <c r="BT4753" s="11"/>
      <c r="BU4753" s="6"/>
      <c r="BV4753" s="6"/>
    </row>
    <row r="4754" spans="1:74" ht="15.75" x14ac:dyDescent="0.25">
      <c r="A4754" s="52" t="s">
        <v>1422</v>
      </c>
      <c r="B4754" s="56"/>
      <c r="C4754" s="7" t="s">
        <v>118</v>
      </c>
      <c r="D4754" s="7" t="s">
        <v>6560</v>
      </c>
      <c r="E4754" s="7"/>
      <c r="F4754" s="64"/>
      <c r="G4754" s="6"/>
      <c r="H4754" s="6"/>
      <c r="I4754" s="10" t="s">
        <v>110</v>
      </c>
      <c r="J4754" s="11" t="s">
        <v>4387</v>
      </c>
      <c r="K4754" s="194" t="s">
        <v>510</v>
      </c>
      <c r="L4754" s="176"/>
      <c r="M4754" s="176">
        <v>1000</v>
      </c>
      <c r="N4754" s="80" t="s">
        <v>6856</v>
      </c>
      <c r="O4754" s="162"/>
      <c r="P4754" s="80" t="s">
        <v>4789</v>
      </c>
      <c r="Q4754" s="80"/>
      <c r="R4754" s="80"/>
      <c r="S4754" s="163"/>
      <c r="T4754" s="213"/>
      <c r="U4754" s="162"/>
      <c r="V4754" s="164"/>
      <c r="W4754" s="12" t="str">
        <f t="shared" si="934"/>
        <v>Mqtt1</v>
      </c>
      <c r="X4754" s="196" t="s">
        <v>10709</v>
      </c>
      <c r="Y4754" s="6" t="str">
        <f t="shared" si="937"/>
        <v>marpower/power-tag/sliding-window-private-salon</v>
      </c>
      <c r="Z4754" s="103" t="str" cm="1">
        <f t="array" ref="Z4754">IF(COUNTIF(N4754,"spare"),"","$."&amp;_xlfn.REGEXEXTRACT(J4754,"^PT\d+[FQ]\d+_(.*)", 2))</f>
        <v>$.Total_Power_Factor</v>
      </c>
      <c r="AA4754" s="12">
        <f t="shared" si="936"/>
        <v>31</v>
      </c>
      <c r="AB4754" s="6" t="s">
        <v>195</v>
      </c>
      <c r="AC4754" s="103">
        <v>3084</v>
      </c>
      <c r="AJ4754" s="80"/>
      <c r="AK4754" s="113" t="s">
        <v>1426</v>
      </c>
      <c r="AN4754" s="80"/>
      <c r="AO4754" s="80"/>
      <c r="AP4754" s="80"/>
      <c r="AQ4754" s="80"/>
      <c r="AR4754" s="127"/>
      <c r="AS4754" s="80"/>
      <c r="AT4754" s="7"/>
      <c r="AU4754" s="7"/>
      <c r="AV4754" s="165"/>
      <c r="AW4754" s="166"/>
      <c r="AX4754" s="137"/>
      <c r="AY4754" s="147"/>
      <c r="AZ4754" s="167"/>
      <c r="BA4754" s="167"/>
      <c r="BB4754" s="147" t="str">
        <f t="shared" si="935"/>
        <v/>
      </c>
      <c r="BC4754" s="168"/>
      <c r="BD4754" s="165"/>
      <c r="BE4754" s="165"/>
      <c r="BF4754" s="165"/>
      <c r="BG4754" s="165"/>
      <c r="BH4754" s="165"/>
      <c r="BI4754" s="165"/>
      <c r="BJ4754" s="165"/>
      <c r="BK4754" s="165"/>
      <c r="BL4754" s="165"/>
      <c r="BM4754" s="165"/>
      <c r="BN4754" s="165"/>
      <c r="BO4754" s="165"/>
      <c r="BP4754" s="165"/>
      <c r="BQ4754" s="165"/>
      <c r="BS4754" s="6"/>
      <c r="BT4754" s="11"/>
      <c r="BU4754" s="6"/>
      <c r="BV4754" s="6"/>
    </row>
    <row r="4755" spans="1:74" ht="15.75" x14ac:dyDescent="0.25">
      <c r="A4755" s="52" t="s">
        <v>1422</v>
      </c>
      <c r="B4755" s="56"/>
      <c r="C4755" s="7" t="s">
        <v>118</v>
      </c>
      <c r="D4755" s="7" t="s">
        <v>6560</v>
      </c>
      <c r="E4755" s="7"/>
      <c r="F4755" s="64"/>
      <c r="G4755" s="6"/>
      <c r="H4755" s="6"/>
      <c r="I4755" s="10" t="s">
        <v>110</v>
      </c>
      <c r="J4755" s="11" t="s">
        <v>4388</v>
      </c>
      <c r="K4755" s="194" t="s">
        <v>510</v>
      </c>
      <c r="L4755" s="176"/>
      <c r="M4755" s="176">
        <v>1000</v>
      </c>
      <c r="N4755" s="80" t="s">
        <v>6856</v>
      </c>
      <c r="O4755" s="162"/>
      <c r="P4755" s="80" t="s">
        <v>10371</v>
      </c>
      <c r="Q4755" s="80"/>
      <c r="R4755" s="80"/>
      <c r="S4755" s="163"/>
      <c r="T4755" s="213"/>
      <c r="U4755" s="162"/>
      <c r="V4755" s="164"/>
      <c r="W4755" s="12" t="str">
        <f t="shared" si="934"/>
        <v>Mqtt1</v>
      </c>
      <c r="X4755" s="196" t="s">
        <v>10710</v>
      </c>
      <c r="Y4755" s="6" t="str">
        <f t="shared" si="937"/>
        <v>marpower/power-tag/supply-greenwall-pt107f01</v>
      </c>
      <c r="Z4755" s="103" t="str" cm="1">
        <f t="array" ref="Z4755">IF(COUNTIF(N4755,"spare"),"","$."&amp;_xlfn.REGEXEXTRACT(J4755,"^PT\d+[FQ]\d+_(.*)", 2))</f>
        <v>$.RMS_Current_Phase_A</v>
      </c>
      <c r="AA4755" s="12">
        <f>AA4740+1</f>
        <v>32</v>
      </c>
      <c r="AB4755" s="6" t="s">
        <v>195</v>
      </c>
      <c r="AC4755" s="103">
        <v>3000</v>
      </c>
      <c r="AJ4755" s="80"/>
      <c r="AK4755" s="113" t="s">
        <v>1423</v>
      </c>
      <c r="AN4755" s="80"/>
      <c r="AO4755" s="80"/>
      <c r="AP4755" s="80"/>
      <c r="AQ4755" s="80"/>
      <c r="AR4755" s="127"/>
      <c r="AS4755" s="80"/>
      <c r="AT4755" s="7"/>
      <c r="AU4755" s="7"/>
      <c r="AV4755" s="165"/>
      <c r="AW4755" s="166"/>
      <c r="AX4755" s="137"/>
      <c r="AY4755" s="147"/>
      <c r="AZ4755" s="167"/>
      <c r="BA4755" s="167"/>
      <c r="BB4755" s="147" t="str">
        <f t="shared" ref="BB4755:BB4769" si="938">IF(ISNUMBER(AM4755),"1","")</f>
        <v/>
      </c>
      <c r="BC4755" s="168"/>
      <c r="BD4755" s="165"/>
      <c r="BE4755" s="165"/>
      <c r="BF4755" s="165"/>
      <c r="BG4755" s="165"/>
      <c r="BH4755" s="165"/>
      <c r="BI4755" s="165"/>
      <c r="BJ4755" s="165"/>
      <c r="BK4755" s="165"/>
      <c r="BL4755" s="165"/>
      <c r="BM4755" s="165"/>
      <c r="BN4755" s="165"/>
      <c r="BO4755" s="165"/>
      <c r="BP4755" s="165"/>
      <c r="BQ4755" s="165"/>
      <c r="BS4755" s="6"/>
      <c r="BT4755" s="11"/>
      <c r="BU4755" s="6"/>
      <c r="BV4755" s="6"/>
    </row>
    <row r="4756" spans="1:74" ht="15.75" x14ac:dyDescent="0.25">
      <c r="A4756" s="52" t="s">
        <v>1422</v>
      </c>
      <c r="B4756" s="56"/>
      <c r="C4756" s="7" t="s">
        <v>118</v>
      </c>
      <c r="D4756" s="7" t="s">
        <v>6560</v>
      </c>
      <c r="E4756" s="7"/>
      <c r="F4756" s="64"/>
      <c r="G4756" s="6"/>
      <c r="H4756" s="6"/>
      <c r="I4756" s="10" t="s">
        <v>110</v>
      </c>
      <c r="J4756" s="11" t="s">
        <v>4389</v>
      </c>
      <c r="K4756" s="194" t="s">
        <v>510</v>
      </c>
      <c r="L4756" s="176"/>
      <c r="M4756" s="176">
        <v>1000</v>
      </c>
      <c r="N4756" s="80" t="s">
        <v>6856</v>
      </c>
      <c r="O4756" s="162"/>
      <c r="P4756" s="80" t="s">
        <v>10372</v>
      </c>
      <c r="Q4756" s="80"/>
      <c r="R4756" s="80"/>
      <c r="S4756" s="163"/>
      <c r="T4756" s="213"/>
      <c r="U4756" s="162"/>
      <c r="V4756" s="164"/>
      <c r="W4756" s="12" t="str">
        <f t="shared" si="934"/>
        <v>Mqtt1</v>
      </c>
      <c r="X4756" s="196" t="s">
        <v>10710</v>
      </c>
      <c r="Y4756" s="6" t="str">
        <f t="shared" si="937"/>
        <v>marpower/power-tag/supply-greenwall-pt107f01</v>
      </c>
      <c r="Z4756" s="103" t="str" cm="1">
        <f t="array" ref="Z4756">IF(COUNTIF(N4756,"spare"),"","$."&amp;_xlfn.REGEXEXTRACT(J4756,"^PT\d+[FQ]\d+_(.*)", 2))</f>
        <v>$.RMS_Current_Phase_B</v>
      </c>
      <c r="AA4756" s="12">
        <f t="shared" ref="AA4756:AA4769" si="939">AA4741+1</f>
        <v>32</v>
      </c>
      <c r="AB4756" s="6" t="s">
        <v>195</v>
      </c>
      <c r="AC4756" s="103">
        <v>3002</v>
      </c>
      <c r="AJ4756" s="80"/>
      <c r="AK4756" s="113" t="s">
        <v>1423</v>
      </c>
      <c r="AN4756" s="80"/>
      <c r="AO4756" s="80"/>
      <c r="AP4756" s="80"/>
      <c r="AQ4756" s="80"/>
      <c r="AR4756" s="127"/>
      <c r="AS4756" s="80"/>
      <c r="AT4756" s="7"/>
      <c r="AU4756" s="7"/>
      <c r="AV4756" s="165"/>
      <c r="AW4756" s="166"/>
      <c r="AX4756" s="137"/>
      <c r="AY4756" s="147"/>
      <c r="AZ4756" s="167"/>
      <c r="BA4756" s="167"/>
      <c r="BB4756" s="147" t="str">
        <f t="shared" si="938"/>
        <v/>
      </c>
      <c r="BC4756" s="168"/>
      <c r="BD4756" s="165"/>
      <c r="BE4756" s="165"/>
      <c r="BF4756" s="165"/>
      <c r="BG4756" s="165"/>
      <c r="BH4756" s="165"/>
      <c r="BI4756" s="165"/>
      <c r="BJ4756" s="165"/>
      <c r="BK4756" s="165"/>
      <c r="BL4756" s="165"/>
      <c r="BM4756" s="165"/>
      <c r="BN4756" s="165"/>
      <c r="BO4756" s="165"/>
      <c r="BP4756" s="165"/>
      <c r="BQ4756" s="165"/>
      <c r="BS4756" s="6"/>
      <c r="BT4756" s="11"/>
      <c r="BU4756" s="6"/>
      <c r="BV4756" s="6"/>
    </row>
    <row r="4757" spans="1:74" ht="15.75" x14ac:dyDescent="0.25">
      <c r="A4757" s="52" t="s">
        <v>1422</v>
      </c>
      <c r="B4757" s="56"/>
      <c r="C4757" s="7" t="s">
        <v>118</v>
      </c>
      <c r="D4757" s="7" t="s">
        <v>6560</v>
      </c>
      <c r="E4757" s="7"/>
      <c r="F4757" s="64"/>
      <c r="G4757" s="6"/>
      <c r="H4757" s="6"/>
      <c r="I4757" s="10" t="s">
        <v>110</v>
      </c>
      <c r="J4757" s="11" t="s">
        <v>4390</v>
      </c>
      <c r="K4757" s="194" t="s">
        <v>510</v>
      </c>
      <c r="L4757" s="176"/>
      <c r="M4757" s="176">
        <v>1000</v>
      </c>
      <c r="N4757" s="80" t="s">
        <v>6856</v>
      </c>
      <c r="O4757" s="162"/>
      <c r="P4757" s="80" t="s">
        <v>10373</v>
      </c>
      <c r="Q4757" s="80"/>
      <c r="R4757" s="80"/>
      <c r="S4757" s="163"/>
      <c r="T4757" s="213"/>
      <c r="U4757" s="162"/>
      <c r="V4757" s="164"/>
      <c r="W4757" s="12" t="str">
        <f t="shared" si="934"/>
        <v>Mqtt1</v>
      </c>
      <c r="X4757" s="196" t="s">
        <v>10710</v>
      </c>
      <c r="Y4757" s="6" t="str">
        <f t="shared" si="937"/>
        <v>marpower/power-tag/supply-greenwall-pt107f01</v>
      </c>
      <c r="Z4757" s="103" t="str" cm="1">
        <f t="array" ref="Z4757">IF(COUNTIF(N4757,"spare"),"","$."&amp;_xlfn.REGEXEXTRACT(J4757,"^PT\d+[FQ]\d+_(.*)", 2))</f>
        <v>$.RMS_Current_Phase_C</v>
      </c>
      <c r="AA4757" s="12">
        <f t="shared" si="939"/>
        <v>32</v>
      </c>
      <c r="AB4757" s="6" t="s">
        <v>195</v>
      </c>
      <c r="AC4757" s="103">
        <v>3004</v>
      </c>
      <c r="AJ4757" s="80"/>
      <c r="AK4757" s="113" t="s">
        <v>1423</v>
      </c>
      <c r="AN4757" s="80"/>
      <c r="AO4757" s="80"/>
      <c r="AP4757" s="80"/>
      <c r="AQ4757" s="80"/>
      <c r="AR4757" s="127"/>
      <c r="AS4757" s="80"/>
      <c r="AT4757" s="7"/>
      <c r="AU4757" s="7"/>
      <c r="AV4757" s="165"/>
      <c r="AW4757" s="166"/>
      <c r="AX4757" s="137"/>
      <c r="AY4757" s="147"/>
      <c r="AZ4757" s="167"/>
      <c r="BA4757" s="167"/>
      <c r="BB4757" s="147" t="str">
        <f t="shared" si="938"/>
        <v/>
      </c>
      <c r="BC4757" s="168"/>
      <c r="BD4757" s="165"/>
      <c r="BE4757" s="165"/>
      <c r="BF4757" s="165"/>
      <c r="BG4757" s="165"/>
      <c r="BH4757" s="165"/>
      <c r="BI4757" s="165"/>
      <c r="BJ4757" s="165"/>
      <c r="BK4757" s="165"/>
      <c r="BL4757" s="165"/>
      <c r="BM4757" s="165"/>
      <c r="BN4757" s="165"/>
      <c r="BO4757" s="165"/>
      <c r="BP4757" s="165"/>
      <c r="BQ4757" s="165"/>
      <c r="BS4757" s="6"/>
      <c r="BT4757" s="11"/>
      <c r="BU4757" s="6"/>
      <c r="BV4757" s="6"/>
    </row>
    <row r="4758" spans="1:74" ht="15.75" x14ac:dyDescent="0.25">
      <c r="A4758" s="52" t="s">
        <v>1422</v>
      </c>
      <c r="B4758" s="56"/>
      <c r="C4758" s="7" t="s">
        <v>118</v>
      </c>
      <c r="D4758" s="7" t="s">
        <v>6560</v>
      </c>
      <c r="E4758" s="7"/>
      <c r="F4758" s="64"/>
      <c r="G4758" s="6"/>
      <c r="H4758" s="6"/>
      <c r="I4758" s="10" t="s">
        <v>110</v>
      </c>
      <c r="J4758" s="11" t="s">
        <v>4391</v>
      </c>
      <c r="K4758" s="194" t="s">
        <v>510</v>
      </c>
      <c r="L4758" s="176"/>
      <c r="M4758" s="176">
        <v>1000</v>
      </c>
      <c r="N4758" s="80" t="s">
        <v>6856</v>
      </c>
      <c r="O4758" s="162"/>
      <c r="P4758" s="80" t="s">
        <v>10374</v>
      </c>
      <c r="Q4758" s="80"/>
      <c r="R4758" s="80"/>
      <c r="S4758" s="163"/>
      <c r="T4758" s="213"/>
      <c r="U4758" s="162"/>
      <c r="V4758" s="164"/>
      <c r="W4758" s="12" t="str">
        <f t="shared" si="934"/>
        <v>Mqtt1</v>
      </c>
      <c r="X4758" s="196" t="s">
        <v>10710</v>
      </c>
      <c r="Y4758" s="6" t="str">
        <f t="shared" si="937"/>
        <v>marpower/power-tag/supply-greenwall-pt107f01</v>
      </c>
      <c r="Z4758" s="103" t="str" cm="1">
        <f t="array" ref="Z4758">IF(COUNTIF(N4758,"spare"),"","$."&amp;_xlfn.REGEXEXTRACT(J4758,"^PT\d+[FQ]\d+_(.*)", 2))</f>
        <v>$.RMS_Current_Phase_Neut</v>
      </c>
      <c r="AA4758" s="12">
        <f t="shared" si="939"/>
        <v>32</v>
      </c>
      <c r="AB4758" s="6" t="s">
        <v>195</v>
      </c>
      <c r="AC4758" s="103">
        <v>3006</v>
      </c>
      <c r="AJ4758" s="80"/>
      <c r="AK4758" s="113" t="s">
        <v>1423</v>
      </c>
      <c r="AN4758" s="80"/>
      <c r="AO4758" s="80"/>
      <c r="AP4758" s="80"/>
      <c r="AQ4758" s="80"/>
      <c r="AR4758" s="127"/>
      <c r="AS4758" s="80"/>
      <c r="AT4758" s="7"/>
      <c r="AU4758" s="7"/>
      <c r="AV4758" s="165"/>
      <c r="AW4758" s="166"/>
      <c r="AX4758" s="137"/>
      <c r="AY4758" s="147"/>
      <c r="AZ4758" s="167"/>
      <c r="BA4758" s="167"/>
      <c r="BB4758" s="147" t="str">
        <f t="shared" si="938"/>
        <v/>
      </c>
      <c r="BC4758" s="168"/>
      <c r="BD4758" s="165"/>
      <c r="BE4758" s="165"/>
      <c r="BF4758" s="165"/>
      <c r="BG4758" s="165"/>
      <c r="BH4758" s="165"/>
      <c r="BI4758" s="165"/>
      <c r="BJ4758" s="165"/>
      <c r="BK4758" s="165"/>
      <c r="BL4758" s="165"/>
      <c r="BM4758" s="165"/>
      <c r="BN4758" s="165"/>
      <c r="BO4758" s="165"/>
      <c r="BP4758" s="165"/>
      <c r="BQ4758" s="165"/>
      <c r="BS4758" s="6"/>
      <c r="BT4758" s="11"/>
      <c r="BU4758" s="6"/>
      <c r="BV4758" s="6"/>
    </row>
    <row r="4759" spans="1:74" ht="15.75" x14ac:dyDescent="0.25">
      <c r="A4759" s="52" t="s">
        <v>1422</v>
      </c>
      <c r="B4759" s="56"/>
      <c r="C4759" s="7" t="s">
        <v>118</v>
      </c>
      <c r="D4759" s="7" t="s">
        <v>6560</v>
      </c>
      <c r="E4759" s="7"/>
      <c r="F4759" s="64"/>
      <c r="G4759" s="6"/>
      <c r="H4759" s="6"/>
      <c r="I4759" s="10" t="s">
        <v>110</v>
      </c>
      <c r="J4759" s="11" t="s">
        <v>8407</v>
      </c>
      <c r="K4759" s="194" t="s">
        <v>510</v>
      </c>
      <c r="L4759" s="176"/>
      <c r="M4759" s="176">
        <v>1000</v>
      </c>
      <c r="N4759" s="80" t="s">
        <v>6856</v>
      </c>
      <c r="O4759" s="162"/>
      <c r="P4759" s="80" t="s">
        <v>10375</v>
      </c>
      <c r="Q4759" s="80"/>
      <c r="R4759" s="80"/>
      <c r="S4759" s="163"/>
      <c r="T4759" s="213"/>
      <c r="U4759" s="162"/>
      <c r="V4759" s="164"/>
      <c r="W4759" s="12" t="str">
        <f t="shared" si="934"/>
        <v>Mqtt1</v>
      </c>
      <c r="X4759" s="196" t="s">
        <v>10710</v>
      </c>
      <c r="Y4759" s="6" t="str">
        <f t="shared" si="937"/>
        <v>marpower/power-tag/supply-greenwall-pt107f01</v>
      </c>
      <c r="Z4759" s="103" t="str" cm="1">
        <f t="array" ref="Z4759">IF(COUNTIF(N4759,"spare"),"","$."&amp;_xlfn.REGEXEXTRACT(J4759,"^PT\d+[FQ]\d+_(.*)", 2))</f>
        <v>$.RMS_Voltage_A_N</v>
      </c>
      <c r="AA4759" s="12">
        <f t="shared" si="939"/>
        <v>32</v>
      </c>
      <c r="AB4759" s="6" t="s">
        <v>195</v>
      </c>
      <c r="AC4759" s="103">
        <v>3028</v>
      </c>
      <c r="AJ4759" s="80"/>
      <c r="AK4759" s="113" t="s">
        <v>1424</v>
      </c>
      <c r="AN4759" s="80"/>
      <c r="AO4759" s="80"/>
      <c r="AP4759" s="80"/>
      <c r="AQ4759" s="80"/>
      <c r="AR4759" s="127"/>
      <c r="AS4759" s="80"/>
      <c r="AT4759" s="7"/>
      <c r="AU4759" s="7"/>
      <c r="AV4759" s="165"/>
      <c r="AW4759" s="166"/>
      <c r="AX4759" s="137"/>
      <c r="AY4759" s="147"/>
      <c r="AZ4759" s="167"/>
      <c r="BA4759" s="167"/>
      <c r="BB4759" s="147" t="str">
        <f t="shared" si="938"/>
        <v/>
      </c>
      <c r="BC4759" s="168"/>
      <c r="BD4759" s="165"/>
      <c r="BE4759" s="165"/>
      <c r="BF4759" s="165"/>
      <c r="BG4759" s="165"/>
      <c r="BH4759" s="165"/>
      <c r="BI4759" s="165"/>
      <c r="BJ4759" s="165"/>
      <c r="BK4759" s="165"/>
      <c r="BL4759" s="165"/>
      <c r="BM4759" s="165"/>
      <c r="BN4759" s="165"/>
      <c r="BO4759" s="165"/>
      <c r="BP4759" s="165"/>
      <c r="BQ4759" s="165"/>
      <c r="BS4759" s="6"/>
      <c r="BT4759" s="11"/>
      <c r="BU4759" s="6"/>
      <c r="BV4759" s="6"/>
    </row>
    <row r="4760" spans="1:74" ht="15.75" x14ac:dyDescent="0.25">
      <c r="A4760" s="52" t="s">
        <v>1422</v>
      </c>
      <c r="B4760" s="56"/>
      <c r="C4760" s="7" t="s">
        <v>118</v>
      </c>
      <c r="D4760" s="7" t="s">
        <v>6560</v>
      </c>
      <c r="E4760" s="7"/>
      <c r="F4760" s="64"/>
      <c r="G4760" s="6"/>
      <c r="H4760" s="6"/>
      <c r="I4760" s="10" t="s">
        <v>110</v>
      </c>
      <c r="J4760" s="11" t="s">
        <v>8584</v>
      </c>
      <c r="K4760" s="194" t="s">
        <v>510</v>
      </c>
      <c r="L4760" s="176"/>
      <c r="M4760" s="176">
        <v>1000</v>
      </c>
      <c r="N4760" s="80" t="s">
        <v>6856</v>
      </c>
      <c r="O4760" s="162"/>
      <c r="P4760" s="80" t="s">
        <v>10376</v>
      </c>
      <c r="Q4760" s="80"/>
      <c r="R4760" s="80"/>
      <c r="S4760" s="163"/>
      <c r="T4760" s="213"/>
      <c r="U4760" s="162"/>
      <c r="V4760" s="164"/>
      <c r="W4760" s="12" t="str">
        <f t="shared" si="934"/>
        <v>Mqtt1</v>
      </c>
      <c r="X4760" s="196" t="s">
        <v>10710</v>
      </c>
      <c r="Y4760" s="6" t="str">
        <f t="shared" si="937"/>
        <v>marpower/power-tag/supply-greenwall-pt107f01</v>
      </c>
      <c r="Z4760" s="103" t="str" cm="1">
        <f t="array" ref="Z4760">IF(COUNTIF(N4760,"spare"),"","$."&amp;_xlfn.REGEXEXTRACT(J4760,"^PT\d+[FQ]\d+_(.*)", 2))</f>
        <v>$.RMS_Voltage_B_N</v>
      </c>
      <c r="AA4760" s="12">
        <f t="shared" si="939"/>
        <v>32</v>
      </c>
      <c r="AB4760" s="6" t="s">
        <v>195</v>
      </c>
      <c r="AC4760" s="103">
        <v>3030</v>
      </c>
      <c r="AJ4760" s="80"/>
      <c r="AK4760" s="113" t="s">
        <v>1424</v>
      </c>
      <c r="AN4760" s="80"/>
      <c r="AO4760" s="80"/>
      <c r="AP4760" s="80"/>
      <c r="AQ4760" s="80"/>
      <c r="AR4760" s="127"/>
      <c r="AS4760" s="80"/>
      <c r="AT4760" s="7"/>
      <c r="AU4760" s="7"/>
      <c r="AV4760" s="165"/>
      <c r="AW4760" s="166"/>
      <c r="AX4760" s="137"/>
      <c r="AY4760" s="147"/>
      <c r="AZ4760" s="167"/>
      <c r="BA4760" s="167"/>
      <c r="BB4760" s="147" t="str">
        <f t="shared" si="938"/>
        <v/>
      </c>
      <c r="BC4760" s="168"/>
      <c r="BD4760" s="165"/>
      <c r="BE4760" s="165"/>
      <c r="BF4760" s="165"/>
      <c r="BG4760" s="165"/>
      <c r="BH4760" s="165"/>
      <c r="BI4760" s="165"/>
      <c r="BJ4760" s="165"/>
      <c r="BK4760" s="165"/>
      <c r="BL4760" s="165"/>
      <c r="BM4760" s="165"/>
      <c r="BN4760" s="165"/>
      <c r="BO4760" s="165"/>
      <c r="BP4760" s="165"/>
      <c r="BQ4760" s="165"/>
      <c r="BS4760" s="6"/>
      <c r="BT4760" s="11"/>
      <c r="BU4760" s="6"/>
      <c r="BV4760" s="6"/>
    </row>
    <row r="4761" spans="1:74" ht="15.75" x14ac:dyDescent="0.25">
      <c r="A4761" s="52" t="s">
        <v>1422</v>
      </c>
      <c r="B4761" s="56"/>
      <c r="C4761" s="7" t="s">
        <v>118</v>
      </c>
      <c r="D4761" s="7" t="s">
        <v>6560</v>
      </c>
      <c r="E4761" s="7"/>
      <c r="F4761" s="64"/>
      <c r="G4761" s="6"/>
      <c r="H4761" s="6"/>
      <c r="I4761" s="10" t="s">
        <v>110</v>
      </c>
      <c r="J4761" s="11" t="s">
        <v>8761</v>
      </c>
      <c r="K4761" s="194" t="s">
        <v>510</v>
      </c>
      <c r="L4761" s="176"/>
      <c r="M4761" s="176">
        <v>1000</v>
      </c>
      <c r="N4761" s="80" t="s">
        <v>6856</v>
      </c>
      <c r="O4761" s="162"/>
      <c r="P4761" s="80" t="s">
        <v>10377</v>
      </c>
      <c r="Q4761" s="80"/>
      <c r="R4761" s="80"/>
      <c r="S4761" s="163"/>
      <c r="T4761" s="213"/>
      <c r="U4761" s="162"/>
      <c r="V4761" s="164"/>
      <c r="W4761" s="12" t="str">
        <f t="shared" si="934"/>
        <v>Mqtt1</v>
      </c>
      <c r="X4761" s="196" t="s">
        <v>10710</v>
      </c>
      <c r="Y4761" s="6" t="str">
        <f t="shared" si="937"/>
        <v>marpower/power-tag/supply-greenwall-pt107f01</v>
      </c>
      <c r="Z4761" s="103" t="str" cm="1">
        <f t="array" ref="Z4761">IF(COUNTIF(N4761,"spare"),"","$."&amp;_xlfn.REGEXEXTRACT(J4761,"^PT\d+[FQ]\d+_(.*)", 2))</f>
        <v>$.RMS_Voltage_C_N</v>
      </c>
      <c r="AA4761" s="12">
        <f t="shared" si="939"/>
        <v>32</v>
      </c>
      <c r="AB4761" s="6" t="s">
        <v>195</v>
      </c>
      <c r="AC4761" s="103">
        <v>3032</v>
      </c>
      <c r="AJ4761" s="80"/>
      <c r="AK4761" s="113" t="s">
        <v>1424</v>
      </c>
      <c r="AN4761" s="80"/>
      <c r="AO4761" s="80"/>
      <c r="AP4761" s="80"/>
      <c r="AQ4761" s="80"/>
      <c r="AR4761" s="127"/>
      <c r="AS4761" s="80"/>
      <c r="AT4761" s="7"/>
      <c r="AU4761" s="7"/>
      <c r="AV4761" s="165"/>
      <c r="AW4761" s="166"/>
      <c r="AX4761" s="137"/>
      <c r="AY4761" s="147"/>
      <c r="AZ4761" s="167"/>
      <c r="BA4761" s="167"/>
      <c r="BB4761" s="147" t="str">
        <f t="shared" si="938"/>
        <v/>
      </c>
      <c r="BC4761" s="168"/>
      <c r="BD4761" s="165"/>
      <c r="BE4761" s="165"/>
      <c r="BF4761" s="165"/>
      <c r="BG4761" s="165"/>
      <c r="BH4761" s="165"/>
      <c r="BI4761" s="165"/>
      <c r="BJ4761" s="165"/>
      <c r="BK4761" s="165"/>
      <c r="BL4761" s="165"/>
      <c r="BM4761" s="165"/>
      <c r="BN4761" s="165"/>
      <c r="BO4761" s="165"/>
      <c r="BP4761" s="165"/>
      <c r="BQ4761" s="165"/>
      <c r="BS4761" s="6"/>
      <c r="BT4761" s="11"/>
      <c r="BU4761" s="6"/>
      <c r="BV4761" s="6"/>
    </row>
    <row r="4762" spans="1:74" ht="15.75" x14ac:dyDescent="0.25">
      <c r="A4762" s="52" t="s">
        <v>1422</v>
      </c>
      <c r="B4762" s="56"/>
      <c r="C4762" s="7" t="s">
        <v>118</v>
      </c>
      <c r="D4762" s="7" t="s">
        <v>6560</v>
      </c>
      <c r="E4762" s="7"/>
      <c r="F4762" s="64"/>
      <c r="G4762" s="6"/>
      <c r="H4762" s="6"/>
      <c r="I4762" s="10" t="s">
        <v>110</v>
      </c>
      <c r="J4762" s="11" t="s">
        <v>4392</v>
      </c>
      <c r="K4762" s="194" t="s">
        <v>510</v>
      </c>
      <c r="L4762" s="176"/>
      <c r="M4762" s="176">
        <v>1000</v>
      </c>
      <c r="N4762" s="80" t="s">
        <v>6856</v>
      </c>
      <c r="O4762" s="162"/>
      <c r="P4762" s="80" t="s">
        <v>10378</v>
      </c>
      <c r="Q4762" s="80"/>
      <c r="R4762" s="80"/>
      <c r="S4762" s="163"/>
      <c r="T4762" s="213"/>
      <c r="U4762" s="162"/>
      <c r="V4762" s="164"/>
      <c r="W4762" s="12" t="str">
        <f t="shared" si="934"/>
        <v>Mqtt1</v>
      </c>
      <c r="X4762" s="196" t="s">
        <v>10710</v>
      </c>
      <c r="Y4762" s="6" t="str">
        <f t="shared" si="937"/>
        <v>marpower/power-tag/supply-greenwall-pt107f01</v>
      </c>
      <c r="Z4762" s="103" t="str" cm="1">
        <f t="array" ref="Z4762">IF(COUNTIF(N4762,"spare"),"","$."&amp;_xlfn.REGEXEXTRACT(J4762,"^PT\d+[FQ]\d+_(.*)", 2))</f>
        <v>$.Active_Power_Phase_A</v>
      </c>
      <c r="AA4762" s="12">
        <f t="shared" si="939"/>
        <v>32</v>
      </c>
      <c r="AB4762" s="6" t="s">
        <v>195</v>
      </c>
      <c r="AC4762" s="103">
        <v>3054</v>
      </c>
      <c r="AJ4762" s="80"/>
      <c r="AK4762" s="113" t="s">
        <v>1425</v>
      </c>
      <c r="AN4762" s="80"/>
      <c r="AO4762" s="80"/>
      <c r="AP4762" s="80"/>
      <c r="AQ4762" s="80"/>
      <c r="AR4762" s="127"/>
      <c r="AS4762" s="80"/>
      <c r="AT4762" s="7"/>
      <c r="AU4762" s="7"/>
      <c r="AV4762" s="165"/>
      <c r="AW4762" s="166"/>
      <c r="AX4762" s="137"/>
      <c r="AY4762" s="147"/>
      <c r="AZ4762" s="167"/>
      <c r="BA4762" s="167"/>
      <c r="BB4762" s="147" t="str">
        <f t="shared" si="938"/>
        <v/>
      </c>
      <c r="BC4762" s="168"/>
      <c r="BD4762" s="165"/>
      <c r="BE4762" s="165"/>
      <c r="BF4762" s="165"/>
      <c r="BG4762" s="165"/>
      <c r="BH4762" s="165"/>
      <c r="BI4762" s="165"/>
      <c r="BJ4762" s="165"/>
      <c r="BK4762" s="165"/>
      <c r="BL4762" s="165"/>
      <c r="BM4762" s="165"/>
      <c r="BN4762" s="165"/>
      <c r="BO4762" s="165"/>
      <c r="BP4762" s="165"/>
      <c r="BQ4762" s="165"/>
      <c r="BS4762" s="6"/>
      <c r="BT4762" s="11"/>
      <c r="BU4762" s="6"/>
      <c r="BV4762" s="6"/>
    </row>
    <row r="4763" spans="1:74" ht="15.75" x14ac:dyDescent="0.25">
      <c r="A4763" s="52" t="s">
        <v>1422</v>
      </c>
      <c r="B4763" s="56"/>
      <c r="C4763" s="7" t="s">
        <v>118</v>
      </c>
      <c r="D4763" s="7" t="s">
        <v>6560</v>
      </c>
      <c r="E4763" s="7"/>
      <c r="F4763" s="64"/>
      <c r="G4763" s="6"/>
      <c r="H4763" s="6"/>
      <c r="I4763" s="10" t="s">
        <v>110</v>
      </c>
      <c r="J4763" s="11" t="s">
        <v>4393</v>
      </c>
      <c r="K4763" s="194" t="s">
        <v>510</v>
      </c>
      <c r="L4763" s="176"/>
      <c r="M4763" s="176">
        <v>1000</v>
      </c>
      <c r="N4763" s="80" t="s">
        <v>6856</v>
      </c>
      <c r="O4763" s="162"/>
      <c r="P4763" s="80" t="s">
        <v>10379</v>
      </c>
      <c r="Q4763" s="80"/>
      <c r="R4763" s="80"/>
      <c r="S4763" s="163"/>
      <c r="T4763" s="213"/>
      <c r="U4763" s="162"/>
      <c r="V4763" s="164"/>
      <c r="W4763" s="12" t="str">
        <f t="shared" si="934"/>
        <v>Mqtt1</v>
      </c>
      <c r="X4763" s="196" t="s">
        <v>10710</v>
      </c>
      <c r="Y4763" s="6" t="str">
        <f t="shared" si="937"/>
        <v>marpower/power-tag/supply-greenwall-pt107f01</v>
      </c>
      <c r="Z4763" s="103" t="str" cm="1">
        <f t="array" ref="Z4763">IF(COUNTIF(N4763,"spare"),"","$."&amp;_xlfn.REGEXEXTRACT(J4763,"^PT\d+[FQ]\d+_(.*)", 2))</f>
        <v>$.Active_Power_Phase_B</v>
      </c>
      <c r="AA4763" s="12">
        <f t="shared" si="939"/>
        <v>32</v>
      </c>
      <c r="AB4763" s="6" t="s">
        <v>195</v>
      </c>
      <c r="AC4763" s="103">
        <v>3056</v>
      </c>
      <c r="AJ4763" s="80"/>
      <c r="AK4763" s="113" t="s">
        <v>1425</v>
      </c>
      <c r="AN4763" s="80"/>
      <c r="AO4763" s="80"/>
      <c r="AP4763" s="80"/>
      <c r="AQ4763" s="80"/>
      <c r="AR4763" s="127"/>
      <c r="AS4763" s="80"/>
      <c r="AT4763" s="7"/>
      <c r="AU4763" s="7"/>
      <c r="AV4763" s="165"/>
      <c r="AW4763" s="166"/>
      <c r="AX4763" s="137"/>
      <c r="AY4763" s="147"/>
      <c r="AZ4763" s="167"/>
      <c r="BA4763" s="167"/>
      <c r="BB4763" s="147" t="str">
        <f t="shared" si="938"/>
        <v/>
      </c>
      <c r="BC4763" s="168"/>
      <c r="BD4763" s="165"/>
      <c r="BE4763" s="165"/>
      <c r="BF4763" s="165"/>
      <c r="BG4763" s="165"/>
      <c r="BH4763" s="165"/>
      <c r="BI4763" s="165"/>
      <c r="BJ4763" s="165"/>
      <c r="BK4763" s="165"/>
      <c r="BL4763" s="165"/>
      <c r="BM4763" s="165"/>
      <c r="BN4763" s="165"/>
      <c r="BO4763" s="165"/>
      <c r="BP4763" s="165"/>
      <c r="BQ4763" s="165"/>
      <c r="BS4763" s="6"/>
      <c r="BT4763" s="11"/>
      <c r="BU4763" s="6"/>
      <c r="BV4763" s="6"/>
    </row>
    <row r="4764" spans="1:74" ht="15.75" x14ac:dyDescent="0.25">
      <c r="A4764" s="52" t="s">
        <v>1422</v>
      </c>
      <c r="B4764" s="56"/>
      <c r="C4764" s="7" t="s">
        <v>118</v>
      </c>
      <c r="D4764" s="7" t="s">
        <v>6560</v>
      </c>
      <c r="E4764" s="7"/>
      <c r="F4764" s="64"/>
      <c r="G4764" s="6"/>
      <c r="H4764" s="6"/>
      <c r="I4764" s="10" t="s">
        <v>110</v>
      </c>
      <c r="J4764" s="11" t="s">
        <v>4394</v>
      </c>
      <c r="K4764" s="194" t="s">
        <v>510</v>
      </c>
      <c r="L4764" s="176"/>
      <c r="M4764" s="176">
        <v>1000</v>
      </c>
      <c r="N4764" s="80" t="s">
        <v>6856</v>
      </c>
      <c r="O4764" s="162"/>
      <c r="P4764" s="80" t="s">
        <v>10380</v>
      </c>
      <c r="Q4764" s="80"/>
      <c r="R4764" s="80"/>
      <c r="S4764" s="163"/>
      <c r="T4764" s="213"/>
      <c r="U4764" s="162"/>
      <c r="V4764" s="164"/>
      <c r="W4764" s="12" t="str">
        <f t="shared" si="934"/>
        <v>Mqtt1</v>
      </c>
      <c r="X4764" s="196" t="s">
        <v>10710</v>
      </c>
      <c r="Y4764" s="6" t="str">
        <f t="shared" si="937"/>
        <v>marpower/power-tag/supply-greenwall-pt107f01</v>
      </c>
      <c r="Z4764" s="103" t="str" cm="1">
        <f t="array" ref="Z4764">IF(COUNTIF(N4764,"spare"),"","$."&amp;_xlfn.REGEXEXTRACT(J4764,"^PT\d+[FQ]\d+_(.*)", 2))</f>
        <v>$.Active_Power_Phase_C</v>
      </c>
      <c r="AA4764" s="12">
        <f t="shared" si="939"/>
        <v>32</v>
      </c>
      <c r="AB4764" s="6" t="s">
        <v>195</v>
      </c>
      <c r="AC4764" s="103">
        <v>3058</v>
      </c>
      <c r="AJ4764" s="80"/>
      <c r="AK4764" s="113" t="s">
        <v>1425</v>
      </c>
      <c r="AN4764" s="80"/>
      <c r="AO4764" s="80"/>
      <c r="AP4764" s="80"/>
      <c r="AQ4764" s="80"/>
      <c r="AR4764" s="127"/>
      <c r="AS4764" s="80"/>
      <c r="AT4764" s="7"/>
      <c r="AU4764" s="7"/>
      <c r="AV4764" s="165"/>
      <c r="AW4764" s="166"/>
      <c r="AX4764" s="137"/>
      <c r="AY4764" s="147"/>
      <c r="AZ4764" s="167"/>
      <c r="BA4764" s="167"/>
      <c r="BB4764" s="147" t="str">
        <f t="shared" si="938"/>
        <v/>
      </c>
      <c r="BC4764" s="168"/>
      <c r="BD4764" s="165"/>
      <c r="BE4764" s="165"/>
      <c r="BF4764" s="165"/>
      <c r="BG4764" s="165"/>
      <c r="BH4764" s="165"/>
      <c r="BI4764" s="165"/>
      <c r="BJ4764" s="165"/>
      <c r="BK4764" s="165"/>
      <c r="BL4764" s="165"/>
      <c r="BM4764" s="165"/>
      <c r="BN4764" s="165"/>
      <c r="BO4764" s="165"/>
      <c r="BP4764" s="165"/>
      <c r="BQ4764" s="165"/>
      <c r="BS4764" s="6"/>
      <c r="BT4764" s="11"/>
      <c r="BU4764" s="6"/>
      <c r="BV4764" s="6"/>
    </row>
    <row r="4765" spans="1:74" ht="15.75" x14ac:dyDescent="0.25">
      <c r="A4765" s="52" t="s">
        <v>1422</v>
      </c>
      <c r="B4765" s="56"/>
      <c r="C4765" s="7" t="s">
        <v>118</v>
      </c>
      <c r="D4765" s="7" t="s">
        <v>6560</v>
      </c>
      <c r="E4765" s="7"/>
      <c r="F4765" s="64"/>
      <c r="G4765" s="6"/>
      <c r="H4765" s="6"/>
      <c r="I4765" s="10" t="s">
        <v>110</v>
      </c>
      <c r="J4765" s="11" t="s">
        <v>4395</v>
      </c>
      <c r="K4765" s="194" t="s">
        <v>510</v>
      </c>
      <c r="L4765" s="176"/>
      <c r="M4765" s="176">
        <v>1000</v>
      </c>
      <c r="N4765" s="80" t="s">
        <v>6856</v>
      </c>
      <c r="O4765" s="162"/>
      <c r="P4765" s="80" t="s">
        <v>10381</v>
      </c>
      <c r="Q4765" s="80"/>
      <c r="R4765" s="80"/>
      <c r="S4765" s="163"/>
      <c r="T4765" s="213"/>
      <c r="U4765" s="162"/>
      <c r="V4765" s="164"/>
      <c r="W4765" s="12" t="str">
        <f t="shared" si="934"/>
        <v>Mqtt1</v>
      </c>
      <c r="X4765" s="196" t="s">
        <v>10710</v>
      </c>
      <c r="Y4765" s="6" t="str">
        <f t="shared" si="937"/>
        <v>marpower/power-tag/supply-greenwall-pt107f01</v>
      </c>
      <c r="Z4765" s="103" t="str" cm="1">
        <f t="array" ref="Z4765">IF(COUNTIF(N4765,"spare"),"","$."&amp;_xlfn.REGEXEXTRACT(J4765,"^PT\d+[FQ]\d+_(.*)", 2))</f>
        <v>$.Total_Active_Power</v>
      </c>
      <c r="AA4765" s="12">
        <f t="shared" si="939"/>
        <v>32</v>
      </c>
      <c r="AB4765" s="6" t="s">
        <v>195</v>
      </c>
      <c r="AC4765" s="103">
        <v>3060</v>
      </c>
      <c r="AJ4765" s="80"/>
      <c r="AK4765" s="113" t="s">
        <v>1425</v>
      </c>
      <c r="AN4765" s="80"/>
      <c r="AO4765" s="80"/>
      <c r="AP4765" s="80"/>
      <c r="AQ4765" s="80"/>
      <c r="AR4765" s="127"/>
      <c r="AS4765" s="80"/>
      <c r="AT4765" s="7"/>
      <c r="AU4765" s="7"/>
      <c r="AV4765" s="165"/>
      <c r="AW4765" s="166"/>
      <c r="AX4765" s="137"/>
      <c r="AY4765" s="147"/>
      <c r="AZ4765" s="167"/>
      <c r="BA4765" s="167"/>
      <c r="BB4765" s="147" t="str">
        <f t="shared" si="938"/>
        <v/>
      </c>
      <c r="BC4765" s="168"/>
      <c r="BD4765" s="165"/>
      <c r="BE4765" s="165"/>
      <c r="BF4765" s="165"/>
      <c r="BG4765" s="165"/>
      <c r="BH4765" s="165"/>
      <c r="BI4765" s="165"/>
      <c r="BJ4765" s="165"/>
      <c r="BK4765" s="165"/>
      <c r="BL4765" s="165"/>
      <c r="BM4765" s="165"/>
      <c r="BN4765" s="165"/>
      <c r="BO4765" s="165"/>
      <c r="BP4765" s="165"/>
      <c r="BQ4765" s="165"/>
      <c r="BS4765" s="6"/>
      <c r="BT4765" s="11"/>
      <c r="BU4765" s="6"/>
      <c r="BV4765" s="6"/>
    </row>
    <row r="4766" spans="1:74" ht="15.75" x14ac:dyDescent="0.25">
      <c r="A4766" s="52" t="s">
        <v>1422</v>
      </c>
      <c r="B4766" s="56"/>
      <c r="C4766" s="7" t="s">
        <v>118</v>
      </c>
      <c r="D4766" s="7" t="s">
        <v>6560</v>
      </c>
      <c r="E4766" s="7"/>
      <c r="F4766" s="64"/>
      <c r="G4766" s="6"/>
      <c r="H4766" s="6"/>
      <c r="I4766" s="10" t="s">
        <v>110</v>
      </c>
      <c r="J4766" s="11" t="s">
        <v>4396</v>
      </c>
      <c r="K4766" s="194" t="s">
        <v>510</v>
      </c>
      <c r="L4766" s="176"/>
      <c r="M4766" s="176">
        <v>1000</v>
      </c>
      <c r="N4766" s="80" t="s">
        <v>6856</v>
      </c>
      <c r="O4766" s="162"/>
      <c r="P4766" s="80" t="s">
        <v>10382</v>
      </c>
      <c r="Q4766" s="80"/>
      <c r="R4766" s="80"/>
      <c r="S4766" s="163"/>
      <c r="T4766" s="213"/>
      <c r="U4766" s="162"/>
      <c r="V4766" s="164"/>
      <c r="W4766" s="12" t="str">
        <f t="shared" si="934"/>
        <v>Mqtt1</v>
      </c>
      <c r="X4766" s="196" t="s">
        <v>10710</v>
      </c>
      <c r="Y4766" s="6" t="str">
        <f t="shared" si="937"/>
        <v>marpower/power-tag/supply-greenwall-pt107f01</v>
      </c>
      <c r="Z4766" s="103" t="str" cm="1">
        <f t="array" ref="Z4766">IF(COUNTIF(N4766,"spare"),"","$."&amp;_xlfn.REGEXEXTRACT(J4766,"^PT\d+[FQ]\d+_(.*)", 2))</f>
        <v>$.Power_Factor_Phase_A</v>
      </c>
      <c r="AA4766" s="12">
        <f t="shared" si="939"/>
        <v>32</v>
      </c>
      <c r="AB4766" s="6" t="s">
        <v>195</v>
      </c>
      <c r="AC4766" s="103">
        <v>3078</v>
      </c>
      <c r="AJ4766" s="80"/>
      <c r="AK4766" s="113" t="s">
        <v>1426</v>
      </c>
      <c r="AN4766" s="80"/>
      <c r="AO4766" s="80"/>
      <c r="AP4766" s="80"/>
      <c r="AQ4766" s="80"/>
      <c r="AR4766" s="127"/>
      <c r="AS4766" s="80"/>
      <c r="AT4766" s="7"/>
      <c r="AU4766" s="7"/>
      <c r="AV4766" s="165"/>
      <c r="AW4766" s="166"/>
      <c r="AX4766" s="137"/>
      <c r="AY4766" s="147"/>
      <c r="AZ4766" s="167"/>
      <c r="BA4766" s="167"/>
      <c r="BB4766" s="147" t="str">
        <f t="shared" si="938"/>
        <v/>
      </c>
      <c r="BC4766" s="168"/>
      <c r="BD4766" s="165"/>
      <c r="BE4766" s="165"/>
      <c r="BF4766" s="165"/>
      <c r="BG4766" s="165"/>
      <c r="BH4766" s="165"/>
      <c r="BI4766" s="165"/>
      <c r="BJ4766" s="165"/>
      <c r="BK4766" s="165"/>
      <c r="BL4766" s="165"/>
      <c r="BM4766" s="165"/>
      <c r="BN4766" s="165"/>
      <c r="BO4766" s="165"/>
      <c r="BP4766" s="165"/>
      <c r="BQ4766" s="165"/>
      <c r="BS4766" s="6"/>
      <c r="BT4766" s="11"/>
      <c r="BU4766" s="6"/>
      <c r="BV4766" s="6"/>
    </row>
    <row r="4767" spans="1:74" ht="15.75" x14ac:dyDescent="0.25">
      <c r="A4767" s="52" t="s">
        <v>1422</v>
      </c>
      <c r="B4767" s="56"/>
      <c r="C4767" s="7" t="s">
        <v>118</v>
      </c>
      <c r="D4767" s="7" t="s">
        <v>6560</v>
      </c>
      <c r="E4767" s="7"/>
      <c r="F4767" s="64"/>
      <c r="G4767" s="6"/>
      <c r="H4767" s="6"/>
      <c r="I4767" s="10" t="s">
        <v>110</v>
      </c>
      <c r="J4767" s="11" t="s">
        <v>4397</v>
      </c>
      <c r="K4767" s="194" t="s">
        <v>510</v>
      </c>
      <c r="L4767" s="176"/>
      <c r="M4767" s="176">
        <v>1000</v>
      </c>
      <c r="N4767" s="80" t="s">
        <v>6856</v>
      </c>
      <c r="O4767" s="162"/>
      <c r="P4767" s="80" t="s">
        <v>10383</v>
      </c>
      <c r="Q4767" s="80"/>
      <c r="R4767" s="80"/>
      <c r="S4767" s="163"/>
      <c r="T4767" s="213"/>
      <c r="U4767" s="162"/>
      <c r="V4767" s="164"/>
      <c r="W4767" s="12" t="str">
        <f t="shared" si="934"/>
        <v>Mqtt1</v>
      </c>
      <c r="X4767" s="196" t="s">
        <v>10710</v>
      </c>
      <c r="Y4767" s="6" t="str">
        <f t="shared" si="937"/>
        <v>marpower/power-tag/supply-greenwall-pt107f01</v>
      </c>
      <c r="Z4767" s="103" t="str" cm="1">
        <f t="array" ref="Z4767">IF(COUNTIF(N4767,"spare"),"","$."&amp;_xlfn.REGEXEXTRACT(J4767,"^PT\d+[FQ]\d+_(.*)", 2))</f>
        <v>$.Power_Factor_Phase_B</v>
      </c>
      <c r="AA4767" s="12">
        <f t="shared" si="939"/>
        <v>32</v>
      </c>
      <c r="AB4767" s="6" t="s">
        <v>195</v>
      </c>
      <c r="AC4767" s="103">
        <v>3080</v>
      </c>
      <c r="AJ4767" s="80"/>
      <c r="AK4767" s="113" t="s">
        <v>1426</v>
      </c>
      <c r="AN4767" s="80"/>
      <c r="AO4767" s="80"/>
      <c r="AP4767" s="80"/>
      <c r="AQ4767" s="80"/>
      <c r="AR4767" s="127"/>
      <c r="AS4767" s="80"/>
      <c r="AT4767" s="7"/>
      <c r="AU4767" s="7"/>
      <c r="AV4767" s="165"/>
      <c r="AW4767" s="166"/>
      <c r="AX4767" s="137"/>
      <c r="AY4767" s="147"/>
      <c r="AZ4767" s="167"/>
      <c r="BA4767" s="167"/>
      <c r="BB4767" s="147" t="str">
        <f t="shared" si="938"/>
        <v/>
      </c>
      <c r="BC4767" s="168"/>
      <c r="BD4767" s="165"/>
      <c r="BE4767" s="165"/>
      <c r="BF4767" s="165"/>
      <c r="BG4767" s="165"/>
      <c r="BH4767" s="165"/>
      <c r="BI4767" s="165"/>
      <c r="BJ4767" s="165"/>
      <c r="BK4767" s="165"/>
      <c r="BL4767" s="165"/>
      <c r="BM4767" s="165"/>
      <c r="BN4767" s="165"/>
      <c r="BO4767" s="165"/>
      <c r="BP4767" s="165"/>
      <c r="BQ4767" s="165"/>
      <c r="BS4767" s="6"/>
      <c r="BT4767" s="11"/>
      <c r="BU4767" s="6"/>
      <c r="BV4767" s="6"/>
    </row>
    <row r="4768" spans="1:74" ht="15.75" x14ac:dyDescent="0.25">
      <c r="A4768" s="52" t="s">
        <v>1422</v>
      </c>
      <c r="B4768" s="56"/>
      <c r="C4768" s="7" t="s">
        <v>118</v>
      </c>
      <c r="D4768" s="7" t="s">
        <v>6560</v>
      </c>
      <c r="E4768" s="7"/>
      <c r="F4768" s="64"/>
      <c r="G4768" s="6"/>
      <c r="H4768" s="6"/>
      <c r="I4768" s="10" t="s">
        <v>110</v>
      </c>
      <c r="J4768" s="11" t="s">
        <v>4398</v>
      </c>
      <c r="K4768" s="194" t="s">
        <v>510</v>
      </c>
      <c r="L4768" s="176"/>
      <c r="M4768" s="176">
        <v>1000</v>
      </c>
      <c r="N4768" s="80" t="s">
        <v>6856</v>
      </c>
      <c r="O4768" s="162"/>
      <c r="P4768" s="80" t="s">
        <v>10384</v>
      </c>
      <c r="Q4768" s="80"/>
      <c r="R4768" s="80"/>
      <c r="S4768" s="163"/>
      <c r="T4768" s="213"/>
      <c r="U4768" s="162"/>
      <c r="V4768" s="164"/>
      <c r="W4768" s="12" t="str">
        <f t="shared" si="934"/>
        <v>Mqtt1</v>
      </c>
      <c r="X4768" s="196" t="s">
        <v>10710</v>
      </c>
      <c r="Y4768" s="6" t="str">
        <f t="shared" si="937"/>
        <v>marpower/power-tag/supply-greenwall-pt107f01</v>
      </c>
      <c r="Z4768" s="103" t="str" cm="1">
        <f t="array" ref="Z4768">IF(COUNTIF(N4768,"spare"),"","$."&amp;_xlfn.REGEXEXTRACT(J4768,"^PT\d+[FQ]\d+_(.*)", 2))</f>
        <v>$.Power_Factor_Phase_C</v>
      </c>
      <c r="AA4768" s="12">
        <f t="shared" si="939"/>
        <v>32</v>
      </c>
      <c r="AB4768" s="6" t="s">
        <v>195</v>
      </c>
      <c r="AC4768" s="103">
        <v>3082</v>
      </c>
      <c r="AJ4768" s="80"/>
      <c r="AK4768" s="113" t="s">
        <v>1426</v>
      </c>
      <c r="AN4768" s="80"/>
      <c r="AO4768" s="80"/>
      <c r="AP4768" s="80"/>
      <c r="AQ4768" s="80"/>
      <c r="AR4768" s="127"/>
      <c r="AS4768" s="80"/>
      <c r="AT4768" s="7"/>
      <c r="AU4768" s="7"/>
      <c r="AV4768" s="165"/>
      <c r="AW4768" s="166"/>
      <c r="AX4768" s="137"/>
      <c r="AY4768" s="147"/>
      <c r="AZ4768" s="167"/>
      <c r="BA4768" s="167"/>
      <c r="BB4768" s="147" t="str">
        <f t="shared" si="938"/>
        <v/>
      </c>
      <c r="BC4768" s="168"/>
      <c r="BD4768" s="165"/>
      <c r="BE4768" s="165"/>
      <c r="BF4768" s="165"/>
      <c r="BG4768" s="165"/>
      <c r="BH4768" s="165"/>
      <c r="BI4768" s="165"/>
      <c r="BJ4768" s="165"/>
      <c r="BK4768" s="165"/>
      <c r="BL4768" s="165"/>
      <c r="BM4768" s="165"/>
      <c r="BN4768" s="165"/>
      <c r="BO4768" s="165"/>
      <c r="BP4768" s="165"/>
      <c r="BQ4768" s="165"/>
      <c r="BS4768" s="6"/>
      <c r="BT4768" s="11"/>
      <c r="BU4768" s="6"/>
      <c r="BV4768" s="6"/>
    </row>
    <row r="4769" spans="1:74" ht="15.75" x14ac:dyDescent="0.25">
      <c r="A4769" s="52" t="s">
        <v>1422</v>
      </c>
      <c r="B4769" s="56"/>
      <c r="C4769" s="7" t="s">
        <v>118</v>
      </c>
      <c r="D4769" s="7" t="s">
        <v>6560</v>
      </c>
      <c r="E4769" s="7"/>
      <c r="F4769" s="64"/>
      <c r="G4769" s="6"/>
      <c r="H4769" s="6"/>
      <c r="I4769" s="10" t="s">
        <v>110</v>
      </c>
      <c r="J4769" s="11" t="s">
        <v>4399</v>
      </c>
      <c r="K4769" s="194" t="s">
        <v>510</v>
      </c>
      <c r="L4769" s="176"/>
      <c r="M4769" s="176">
        <v>1000</v>
      </c>
      <c r="N4769" s="80" t="s">
        <v>6856</v>
      </c>
      <c r="O4769" s="162"/>
      <c r="P4769" s="80" t="s">
        <v>10385</v>
      </c>
      <c r="Q4769" s="80"/>
      <c r="R4769" s="80"/>
      <c r="S4769" s="163"/>
      <c r="T4769" s="213"/>
      <c r="U4769" s="162"/>
      <c r="V4769" s="164"/>
      <c r="W4769" s="12" t="str">
        <f t="shared" si="934"/>
        <v>Mqtt1</v>
      </c>
      <c r="X4769" s="196" t="s">
        <v>10710</v>
      </c>
      <c r="Y4769" s="6" t="str">
        <f t="shared" si="937"/>
        <v>marpower/power-tag/supply-greenwall-pt107f01</v>
      </c>
      <c r="Z4769" s="103" t="str" cm="1">
        <f t="array" ref="Z4769">IF(COUNTIF(N4769,"spare"),"","$."&amp;_xlfn.REGEXEXTRACT(J4769,"^PT\d+[FQ]\d+_(.*)", 2))</f>
        <v>$.Total_Power_Factor</v>
      </c>
      <c r="AA4769" s="12">
        <f t="shared" si="939"/>
        <v>32</v>
      </c>
      <c r="AB4769" s="6" t="s">
        <v>195</v>
      </c>
      <c r="AC4769" s="103">
        <v>3084</v>
      </c>
      <c r="AJ4769" s="80"/>
      <c r="AK4769" s="113" t="s">
        <v>1426</v>
      </c>
      <c r="AN4769" s="80"/>
      <c r="AO4769" s="80"/>
      <c r="AP4769" s="80"/>
      <c r="AQ4769" s="80"/>
      <c r="AR4769" s="127"/>
      <c r="AS4769" s="80"/>
      <c r="AT4769" s="7"/>
      <c r="AU4769" s="7"/>
      <c r="AV4769" s="165"/>
      <c r="AW4769" s="166"/>
      <c r="AX4769" s="137"/>
      <c r="AY4769" s="147"/>
      <c r="AZ4769" s="167"/>
      <c r="BA4769" s="167"/>
      <c r="BB4769" s="147" t="str">
        <f t="shared" si="938"/>
        <v/>
      </c>
      <c r="BC4769" s="168"/>
      <c r="BD4769" s="165"/>
      <c r="BE4769" s="165"/>
      <c r="BF4769" s="165"/>
      <c r="BG4769" s="165"/>
      <c r="BH4769" s="165"/>
      <c r="BI4769" s="165"/>
      <c r="BJ4769" s="165"/>
      <c r="BK4769" s="165"/>
      <c r="BL4769" s="165"/>
      <c r="BM4769" s="165"/>
      <c r="BN4769" s="165"/>
      <c r="BO4769" s="165"/>
      <c r="BP4769" s="165"/>
      <c r="BQ4769" s="165"/>
      <c r="BS4769" s="6"/>
      <c r="BT4769" s="11"/>
      <c r="BU4769" s="6"/>
      <c r="BV4769" s="6"/>
    </row>
    <row r="4770" spans="1:74" x14ac:dyDescent="0.25">
      <c r="A4770" s="50"/>
      <c r="B4770" s="54" t="s">
        <v>110</v>
      </c>
      <c r="C4770" s="59"/>
      <c r="D4770" s="59"/>
      <c r="E4770" s="59"/>
      <c r="F4770" s="59"/>
      <c r="G4770" s="59"/>
      <c r="H4770" s="59"/>
      <c r="I4770" s="59"/>
      <c r="J4770" s="68"/>
      <c r="K4770" s="50"/>
      <c r="L4770" s="54"/>
      <c r="M4770" s="54"/>
      <c r="N4770" s="54"/>
      <c r="O4770" s="81"/>
      <c r="P4770" s="54" t="s">
        <v>6557</v>
      </c>
      <c r="Q4770" s="54"/>
      <c r="R4770" s="54"/>
      <c r="S4770" s="54"/>
      <c r="T4770" s="151"/>
      <c r="U4770" s="81"/>
      <c r="V4770" s="68"/>
      <c r="W4770" s="50"/>
      <c r="X4770" s="198"/>
      <c r="Y4770" s="54"/>
      <c r="Z4770" s="100"/>
      <c r="AA4770" s="50"/>
      <c r="AB4770" s="54"/>
      <c r="AC4770" s="100"/>
      <c r="AD4770" s="100"/>
      <c r="AE4770" s="68"/>
      <c r="AF4770" s="68"/>
      <c r="AG4770" s="68"/>
      <c r="AH4770" s="68"/>
      <c r="AI4770" s="54"/>
      <c r="AJ4770" s="54"/>
      <c r="AK4770" s="110"/>
      <c r="AL4770" s="110"/>
      <c r="AM4770" s="54"/>
      <c r="AN4770" s="54"/>
      <c r="AO4770" s="54"/>
      <c r="AP4770" s="54"/>
      <c r="AQ4770" s="54"/>
      <c r="AR4770" s="54"/>
      <c r="AS4770" s="54"/>
      <c r="AT4770" s="81"/>
      <c r="AU4770" s="81"/>
      <c r="AV4770" s="81"/>
      <c r="AW4770" s="81"/>
      <c r="AX4770" s="81"/>
      <c r="AY4770" s="81"/>
      <c r="AZ4770" s="81"/>
      <c r="BA4770" s="81"/>
      <c r="BB4770" s="81"/>
      <c r="BC4770" s="81"/>
      <c r="BD4770" s="81"/>
      <c r="BE4770" s="81"/>
      <c r="BF4770" s="150"/>
      <c r="BG4770" s="81"/>
      <c r="BH4770" s="81"/>
      <c r="BI4770" s="81"/>
      <c r="BJ4770" s="150"/>
      <c r="BK4770" s="81"/>
      <c r="BL4770" s="81"/>
      <c r="BM4770" s="81"/>
      <c r="BN4770" s="150"/>
      <c r="BO4770" s="81"/>
      <c r="BP4770" s="81"/>
      <c r="BQ4770" s="81"/>
      <c r="BR4770" s="151"/>
      <c r="BS4770" s="81"/>
      <c r="BT4770" s="150"/>
      <c r="BU4770" s="81"/>
      <c r="BV4770" s="81"/>
    </row>
    <row r="4771" spans="1:74" ht="15.75" x14ac:dyDescent="0.25">
      <c r="A4771" s="52" t="s">
        <v>1422</v>
      </c>
      <c r="B4771" s="56"/>
      <c r="C4771" s="7" t="s">
        <v>118</v>
      </c>
      <c r="D4771" s="7" t="s">
        <v>6561</v>
      </c>
      <c r="E4771" s="7"/>
      <c r="F4771" s="64"/>
      <c r="G4771" s="6"/>
      <c r="H4771" s="6"/>
      <c r="I4771" s="10" t="s">
        <v>110</v>
      </c>
      <c r="J4771" s="11" t="s">
        <v>4016</v>
      </c>
      <c r="K4771" s="194" t="s">
        <v>511</v>
      </c>
      <c r="L4771" s="176"/>
      <c r="M4771" s="176">
        <v>1000</v>
      </c>
      <c r="N4771" s="80" t="s">
        <v>6857</v>
      </c>
      <c r="O4771" s="162"/>
      <c r="P4771" s="80" t="s">
        <v>4867</v>
      </c>
      <c r="Q4771" s="80"/>
      <c r="R4771" s="80"/>
      <c r="S4771" s="163"/>
      <c r="T4771" s="213"/>
      <c r="U4771" s="162"/>
      <c r="V4771" s="164"/>
      <c r="W4771" s="12" t="str">
        <f t="shared" ref="W4771:W4834" si="940">IF(COUNTIF(N4771,"spare"),"","Mqtt1")</f>
        <v>Mqtt1</v>
      </c>
      <c r="X4771" s="196" t="s">
        <v>10711</v>
      </c>
      <c r="Y4771" s="6" t="str">
        <f t="shared" si="937"/>
        <v>marpower/power-tag/induction-cooktop-galley</v>
      </c>
      <c r="Z4771" s="103" t="str" cm="1">
        <f t="array" ref="Z4771">IF(COUNTIF(N4771,"spare"),"","$."&amp;_xlfn.REGEXEXTRACT(J4771,"^PT\d+[FQ]\d+_(.*)", 2))</f>
        <v>$.RMS_Current_Phase_A</v>
      </c>
      <c r="AA4771" s="12">
        <v>1</v>
      </c>
      <c r="AB4771" s="6" t="s">
        <v>195</v>
      </c>
      <c r="AC4771" s="103">
        <v>3000</v>
      </c>
      <c r="AJ4771" s="80"/>
      <c r="AK4771" s="113" t="s">
        <v>1423</v>
      </c>
      <c r="AN4771" s="80"/>
      <c r="AO4771" s="80"/>
      <c r="AP4771" s="80"/>
      <c r="AQ4771" s="80"/>
      <c r="AR4771" s="127"/>
      <c r="AS4771" s="80"/>
      <c r="AT4771" s="7"/>
      <c r="AU4771" s="7"/>
      <c r="AV4771" s="165"/>
      <c r="AW4771" s="166"/>
      <c r="AX4771" s="137"/>
      <c r="AY4771" s="147"/>
      <c r="AZ4771" s="167"/>
      <c r="BA4771" s="167"/>
      <c r="BB4771" s="147" t="str">
        <f t="shared" ref="BB4771:BB4924" si="941">IF(ISNUMBER(AM4771),"1","")</f>
        <v/>
      </c>
      <c r="BC4771" s="168"/>
      <c r="BD4771" s="165"/>
      <c r="BE4771" s="165"/>
      <c r="BF4771" s="165"/>
      <c r="BG4771" s="165"/>
      <c r="BH4771" s="165"/>
      <c r="BI4771" s="165"/>
      <c r="BJ4771" s="165"/>
      <c r="BK4771" s="165"/>
      <c r="BL4771" s="165"/>
      <c r="BM4771" s="165"/>
      <c r="BN4771" s="165"/>
      <c r="BO4771" s="165"/>
      <c r="BP4771" s="165"/>
      <c r="BQ4771" s="165"/>
      <c r="BS4771" s="6"/>
      <c r="BT4771" s="11"/>
      <c r="BU4771" s="6"/>
      <c r="BV4771" s="6"/>
    </row>
    <row r="4772" spans="1:74" ht="15.75" x14ac:dyDescent="0.25">
      <c r="A4772" s="52" t="s">
        <v>1422</v>
      </c>
      <c r="B4772" s="56"/>
      <c r="C4772" s="7" t="s">
        <v>118</v>
      </c>
      <c r="D4772" s="7" t="s">
        <v>6561</v>
      </c>
      <c r="E4772" s="7"/>
      <c r="F4772" s="64"/>
      <c r="G4772" s="6"/>
      <c r="H4772" s="6"/>
      <c r="I4772" s="10" t="s">
        <v>110</v>
      </c>
      <c r="J4772" s="11" t="s">
        <v>4017</v>
      </c>
      <c r="K4772" s="194" t="s">
        <v>511</v>
      </c>
      <c r="L4772" s="176"/>
      <c r="M4772" s="176">
        <v>1000</v>
      </c>
      <c r="N4772" s="80" t="s">
        <v>6857</v>
      </c>
      <c r="O4772" s="162"/>
      <c r="P4772" s="80" t="s">
        <v>4868</v>
      </c>
      <c r="Q4772" s="80"/>
      <c r="R4772" s="80"/>
      <c r="S4772" s="163"/>
      <c r="T4772" s="213"/>
      <c r="U4772" s="162"/>
      <c r="V4772" s="164"/>
      <c r="W4772" s="12" t="str">
        <f t="shared" si="940"/>
        <v>Mqtt1</v>
      </c>
      <c r="X4772" s="196" t="s">
        <v>10711</v>
      </c>
      <c r="Y4772" s="6" t="str">
        <f t="shared" si="937"/>
        <v>marpower/power-tag/induction-cooktop-galley</v>
      </c>
      <c r="Z4772" s="103" t="str" cm="1">
        <f t="array" ref="Z4772">IF(COUNTIF(N4772,"spare"),"","$."&amp;_xlfn.REGEXEXTRACT(J4772,"^PT\d+[FQ]\d+_(.*)", 2))</f>
        <v>$.RMS_Current_Phase_B</v>
      </c>
      <c r="AA4772" s="12">
        <v>1</v>
      </c>
      <c r="AB4772" s="6" t="s">
        <v>195</v>
      </c>
      <c r="AC4772" s="103">
        <v>3002</v>
      </c>
      <c r="AJ4772" s="80"/>
      <c r="AK4772" s="113" t="s">
        <v>1423</v>
      </c>
      <c r="AN4772" s="80"/>
      <c r="AO4772" s="80"/>
      <c r="AP4772" s="80"/>
      <c r="AQ4772" s="80"/>
      <c r="AR4772" s="127"/>
      <c r="AS4772" s="80"/>
      <c r="AT4772" s="7"/>
      <c r="AU4772" s="7"/>
      <c r="AV4772" s="165"/>
      <c r="AW4772" s="166"/>
      <c r="AX4772" s="137"/>
      <c r="AY4772" s="147"/>
      <c r="AZ4772" s="167"/>
      <c r="BA4772" s="167"/>
      <c r="BB4772" s="147" t="str">
        <f t="shared" si="941"/>
        <v/>
      </c>
      <c r="BC4772" s="168"/>
      <c r="BD4772" s="165"/>
      <c r="BE4772" s="165"/>
      <c r="BF4772" s="165"/>
      <c r="BG4772" s="165"/>
      <c r="BH4772" s="165"/>
      <c r="BI4772" s="165"/>
      <c r="BJ4772" s="165"/>
      <c r="BK4772" s="165"/>
      <c r="BL4772" s="165"/>
      <c r="BM4772" s="165"/>
      <c r="BN4772" s="165"/>
      <c r="BO4772" s="165"/>
      <c r="BP4772" s="165"/>
      <c r="BQ4772" s="165"/>
      <c r="BS4772" s="6"/>
      <c r="BT4772" s="11"/>
      <c r="BU4772" s="6"/>
      <c r="BV4772" s="6"/>
    </row>
    <row r="4773" spans="1:74" ht="15.75" x14ac:dyDescent="0.25">
      <c r="A4773" s="52" t="s">
        <v>1422</v>
      </c>
      <c r="B4773" s="56"/>
      <c r="C4773" s="7" t="s">
        <v>118</v>
      </c>
      <c r="D4773" s="7" t="s">
        <v>6561</v>
      </c>
      <c r="E4773" s="7"/>
      <c r="F4773" s="64"/>
      <c r="G4773" s="6"/>
      <c r="H4773" s="6"/>
      <c r="I4773" s="10" t="s">
        <v>110</v>
      </c>
      <c r="J4773" s="11" t="s">
        <v>4018</v>
      </c>
      <c r="K4773" s="194" t="s">
        <v>511</v>
      </c>
      <c r="L4773" s="176"/>
      <c r="M4773" s="176">
        <v>1000</v>
      </c>
      <c r="N4773" s="80" t="s">
        <v>6857</v>
      </c>
      <c r="O4773" s="162"/>
      <c r="P4773" s="80" t="s">
        <v>4869</v>
      </c>
      <c r="Q4773" s="80"/>
      <c r="R4773" s="80"/>
      <c r="S4773" s="163"/>
      <c r="T4773" s="213"/>
      <c r="U4773" s="162"/>
      <c r="V4773" s="164"/>
      <c r="W4773" s="12" t="str">
        <f t="shared" si="940"/>
        <v>Mqtt1</v>
      </c>
      <c r="X4773" s="196" t="s">
        <v>10711</v>
      </c>
      <c r="Y4773" s="6" t="str">
        <f t="shared" si="937"/>
        <v>marpower/power-tag/induction-cooktop-galley</v>
      </c>
      <c r="Z4773" s="103" t="str" cm="1">
        <f t="array" ref="Z4773">IF(COUNTIF(N4773,"spare"),"","$."&amp;_xlfn.REGEXEXTRACT(J4773,"^PT\d+[FQ]\d+_(.*)", 2))</f>
        <v>$.RMS_Current_Phase_C</v>
      </c>
      <c r="AA4773" s="12">
        <v>1</v>
      </c>
      <c r="AB4773" s="6" t="s">
        <v>195</v>
      </c>
      <c r="AC4773" s="103">
        <v>3004</v>
      </c>
      <c r="AJ4773" s="80"/>
      <c r="AK4773" s="113" t="s">
        <v>1423</v>
      </c>
      <c r="AN4773" s="80"/>
      <c r="AO4773" s="80"/>
      <c r="AP4773" s="80"/>
      <c r="AQ4773" s="80"/>
      <c r="AR4773" s="127"/>
      <c r="AS4773" s="80"/>
      <c r="AT4773" s="7"/>
      <c r="AU4773" s="7"/>
      <c r="AV4773" s="165"/>
      <c r="AW4773" s="166"/>
      <c r="AX4773" s="137"/>
      <c r="AY4773" s="147"/>
      <c r="AZ4773" s="167"/>
      <c r="BA4773" s="167"/>
      <c r="BB4773" s="147" t="str">
        <f t="shared" si="941"/>
        <v/>
      </c>
      <c r="BC4773" s="168"/>
      <c r="BD4773" s="165"/>
      <c r="BE4773" s="165"/>
      <c r="BF4773" s="165"/>
      <c r="BG4773" s="165"/>
      <c r="BH4773" s="165"/>
      <c r="BI4773" s="165"/>
      <c r="BJ4773" s="165"/>
      <c r="BK4773" s="165"/>
      <c r="BL4773" s="165"/>
      <c r="BM4773" s="165"/>
      <c r="BN4773" s="165"/>
      <c r="BO4773" s="165"/>
      <c r="BP4773" s="165"/>
      <c r="BQ4773" s="165"/>
      <c r="BS4773" s="6"/>
      <c r="BT4773" s="11"/>
      <c r="BU4773" s="6"/>
      <c r="BV4773" s="6"/>
    </row>
    <row r="4774" spans="1:74" ht="15.75" x14ac:dyDescent="0.25">
      <c r="A4774" s="52" t="s">
        <v>1422</v>
      </c>
      <c r="B4774" s="56"/>
      <c r="C4774" s="7" t="s">
        <v>118</v>
      </c>
      <c r="D4774" s="7" t="s">
        <v>6561</v>
      </c>
      <c r="E4774" s="7"/>
      <c r="F4774" s="64"/>
      <c r="G4774" s="6"/>
      <c r="H4774" s="6"/>
      <c r="I4774" s="10" t="s">
        <v>110</v>
      </c>
      <c r="J4774" s="11" t="s">
        <v>4019</v>
      </c>
      <c r="K4774" s="194" t="s">
        <v>511</v>
      </c>
      <c r="L4774" s="176"/>
      <c r="M4774" s="176">
        <v>1000</v>
      </c>
      <c r="N4774" s="80" t="s">
        <v>6857</v>
      </c>
      <c r="O4774" s="162"/>
      <c r="P4774" s="80" t="s">
        <v>4870</v>
      </c>
      <c r="Q4774" s="80"/>
      <c r="R4774" s="80"/>
      <c r="S4774" s="163"/>
      <c r="T4774" s="213"/>
      <c r="U4774" s="162"/>
      <c r="V4774" s="164"/>
      <c r="W4774" s="12" t="str">
        <f t="shared" si="940"/>
        <v>Mqtt1</v>
      </c>
      <c r="X4774" s="196" t="s">
        <v>10711</v>
      </c>
      <c r="Y4774" s="6" t="str">
        <f t="shared" si="937"/>
        <v>marpower/power-tag/induction-cooktop-galley</v>
      </c>
      <c r="Z4774" s="103" t="str" cm="1">
        <f t="array" ref="Z4774">IF(COUNTIF(N4774,"spare"),"","$."&amp;_xlfn.REGEXEXTRACT(J4774,"^PT\d+[FQ]\d+_(.*)", 2))</f>
        <v>$.RMS_Current_Phase_Neut</v>
      </c>
      <c r="AA4774" s="12">
        <v>1</v>
      </c>
      <c r="AB4774" s="6" t="s">
        <v>195</v>
      </c>
      <c r="AC4774" s="103">
        <v>3006</v>
      </c>
      <c r="AJ4774" s="80"/>
      <c r="AK4774" s="113" t="s">
        <v>1423</v>
      </c>
      <c r="AN4774" s="80"/>
      <c r="AO4774" s="80"/>
      <c r="AP4774" s="80"/>
      <c r="AQ4774" s="80"/>
      <c r="AR4774" s="127"/>
      <c r="AS4774" s="80"/>
      <c r="AT4774" s="7"/>
      <c r="AU4774" s="7"/>
      <c r="AV4774" s="165"/>
      <c r="AW4774" s="166"/>
      <c r="AX4774" s="137"/>
      <c r="AY4774" s="147"/>
      <c r="AZ4774" s="167"/>
      <c r="BA4774" s="167"/>
      <c r="BB4774" s="147" t="str">
        <f t="shared" si="941"/>
        <v/>
      </c>
      <c r="BC4774" s="168"/>
      <c r="BD4774" s="165"/>
      <c r="BE4774" s="165"/>
      <c r="BF4774" s="165"/>
      <c r="BG4774" s="165"/>
      <c r="BH4774" s="165"/>
      <c r="BI4774" s="165"/>
      <c r="BJ4774" s="165"/>
      <c r="BK4774" s="165"/>
      <c r="BL4774" s="165"/>
      <c r="BM4774" s="165"/>
      <c r="BN4774" s="165"/>
      <c r="BO4774" s="165"/>
      <c r="BP4774" s="165"/>
      <c r="BQ4774" s="165"/>
      <c r="BS4774" s="6"/>
      <c r="BT4774" s="11"/>
      <c r="BU4774" s="6"/>
      <c r="BV4774" s="6"/>
    </row>
    <row r="4775" spans="1:74" ht="15.75" x14ac:dyDescent="0.25">
      <c r="A4775" s="52" t="s">
        <v>1422</v>
      </c>
      <c r="B4775" s="56"/>
      <c r="C4775" s="7" t="s">
        <v>118</v>
      </c>
      <c r="D4775" s="7" t="s">
        <v>6561</v>
      </c>
      <c r="E4775" s="7"/>
      <c r="F4775" s="64"/>
      <c r="G4775" s="6"/>
      <c r="H4775" s="6"/>
      <c r="I4775" s="10" t="s">
        <v>110</v>
      </c>
      <c r="J4775" s="11" t="s">
        <v>8376</v>
      </c>
      <c r="K4775" s="194" t="s">
        <v>511</v>
      </c>
      <c r="L4775" s="176"/>
      <c r="M4775" s="176">
        <v>1000</v>
      </c>
      <c r="N4775" s="80" t="s">
        <v>6857</v>
      </c>
      <c r="O4775" s="162"/>
      <c r="P4775" s="80" t="s">
        <v>4871</v>
      </c>
      <c r="Q4775" s="80"/>
      <c r="R4775" s="80"/>
      <c r="S4775" s="163"/>
      <c r="T4775" s="213"/>
      <c r="U4775" s="162"/>
      <c r="V4775" s="164"/>
      <c r="W4775" s="12" t="str">
        <f t="shared" si="940"/>
        <v>Mqtt1</v>
      </c>
      <c r="X4775" s="196" t="s">
        <v>10711</v>
      </c>
      <c r="Y4775" s="6" t="str">
        <f t="shared" si="937"/>
        <v>marpower/power-tag/induction-cooktop-galley</v>
      </c>
      <c r="Z4775" s="103" t="str" cm="1">
        <f t="array" ref="Z4775">IF(COUNTIF(N4775,"spare"),"","$."&amp;_xlfn.REGEXEXTRACT(J4775,"^PT\d+[FQ]\d+_(.*)", 2))</f>
        <v>$.RMS_Voltage_A_N</v>
      </c>
      <c r="AA4775" s="12">
        <v>1</v>
      </c>
      <c r="AB4775" s="6" t="s">
        <v>195</v>
      </c>
      <c r="AC4775" s="103">
        <v>3028</v>
      </c>
      <c r="AJ4775" s="80"/>
      <c r="AK4775" s="113" t="s">
        <v>1424</v>
      </c>
      <c r="AN4775" s="80"/>
      <c r="AO4775" s="80"/>
      <c r="AP4775" s="80"/>
      <c r="AQ4775" s="80"/>
      <c r="AR4775" s="127"/>
      <c r="AS4775" s="80"/>
      <c r="AT4775" s="7"/>
      <c r="AU4775" s="7"/>
      <c r="AV4775" s="165"/>
      <c r="AW4775" s="166"/>
      <c r="AX4775" s="137"/>
      <c r="AY4775" s="147"/>
      <c r="AZ4775" s="167"/>
      <c r="BA4775" s="167"/>
      <c r="BB4775" s="147" t="str">
        <f t="shared" si="941"/>
        <v/>
      </c>
      <c r="BC4775" s="168"/>
      <c r="BD4775" s="165"/>
      <c r="BE4775" s="165"/>
      <c r="BF4775" s="165"/>
      <c r="BG4775" s="165"/>
      <c r="BH4775" s="165"/>
      <c r="BI4775" s="165"/>
      <c r="BJ4775" s="165"/>
      <c r="BK4775" s="165"/>
      <c r="BL4775" s="165"/>
      <c r="BM4775" s="165"/>
      <c r="BN4775" s="165"/>
      <c r="BO4775" s="165"/>
      <c r="BP4775" s="165"/>
      <c r="BQ4775" s="165"/>
      <c r="BS4775" s="6"/>
      <c r="BT4775" s="11"/>
      <c r="BU4775" s="6"/>
      <c r="BV4775" s="6"/>
    </row>
    <row r="4776" spans="1:74" ht="15.75" x14ac:dyDescent="0.25">
      <c r="A4776" s="52" t="s">
        <v>1422</v>
      </c>
      <c r="B4776" s="56"/>
      <c r="C4776" s="7" t="s">
        <v>118</v>
      </c>
      <c r="D4776" s="7" t="s">
        <v>6561</v>
      </c>
      <c r="E4776" s="7"/>
      <c r="F4776" s="64"/>
      <c r="G4776" s="6"/>
      <c r="H4776" s="6"/>
      <c r="I4776" s="10" t="s">
        <v>110</v>
      </c>
      <c r="J4776" s="11" t="s">
        <v>8553</v>
      </c>
      <c r="K4776" s="194" t="s">
        <v>511</v>
      </c>
      <c r="L4776" s="176"/>
      <c r="M4776" s="176">
        <v>1000</v>
      </c>
      <c r="N4776" s="80" t="s">
        <v>6857</v>
      </c>
      <c r="O4776" s="162"/>
      <c r="P4776" s="80" t="s">
        <v>4872</v>
      </c>
      <c r="Q4776" s="80"/>
      <c r="R4776" s="80"/>
      <c r="S4776" s="163"/>
      <c r="T4776" s="213"/>
      <c r="U4776" s="162"/>
      <c r="V4776" s="164"/>
      <c r="W4776" s="12" t="str">
        <f t="shared" si="940"/>
        <v>Mqtt1</v>
      </c>
      <c r="X4776" s="196" t="s">
        <v>10711</v>
      </c>
      <c r="Y4776" s="6" t="str">
        <f t="shared" si="937"/>
        <v>marpower/power-tag/induction-cooktop-galley</v>
      </c>
      <c r="Z4776" s="103" t="str" cm="1">
        <f t="array" ref="Z4776">IF(COUNTIF(N4776,"spare"),"","$."&amp;_xlfn.REGEXEXTRACT(J4776,"^PT\d+[FQ]\d+_(.*)", 2))</f>
        <v>$.RMS_Voltage_B_N</v>
      </c>
      <c r="AA4776" s="12">
        <v>1</v>
      </c>
      <c r="AB4776" s="6" t="s">
        <v>195</v>
      </c>
      <c r="AC4776" s="103">
        <v>3030</v>
      </c>
      <c r="AJ4776" s="80"/>
      <c r="AK4776" s="113" t="s">
        <v>1424</v>
      </c>
      <c r="AN4776" s="80"/>
      <c r="AO4776" s="80"/>
      <c r="AP4776" s="80"/>
      <c r="AQ4776" s="80"/>
      <c r="AR4776" s="127"/>
      <c r="AS4776" s="80"/>
      <c r="AT4776" s="7"/>
      <c r="AU4776" s="7"/>
      <c r="AV4776" s="165"/>
      <c r="AW4776" s="166"/>
      <c r="AX4776" s="137"/>
      <c r="AY4776" s="147"/>
      <c r="AZ4776" s="167"/>
      <c r="BA4776" s="167"/>
      <c r="BB4776" s="147" t="str">
        <f t="shared" si="941"/>
        <v/>
      </c>
      <c r="BC4776" s="168"/>
      <c r="BD4776" s="165"/>
      <c r="BE4776" s="165"/>
      <c r="BF4776" s="165"/>
      <c r="BG4776" s="165"/>
      <c r="BH4776" s="165"/>
      <c r="BI4776" s="165"/>
      <c r="BJ4776" s="165"/>
      <c r="BK4776" s="165"/>
      <c r="BL4776" s="165"/>
      <c r="BM4776" s="165"/>
      <c r="BN4776" s="165"/>
      <c r="BO4776" s="165"/>
      <c r="BP4776" s="165"/>
      <c r="BQ4776" s="165"/>
      <c r="BS4776" s="6"/>
      <c r="BT4776" s="11"/>
      <c r="BU4776" s="6"/>
      <c r="BV4776" s="6"/>
    </row>
    <row r="4777" spans="1:74" ht="15.75" x14ac:dyDescent="0.25">
      <c r="A4777" s="52" t="s">
        <v>1422</v>
      </c>
      <c r="B4777" s="56"/>
      <c r="C4777" s="7" t="s">
        <v>118</v>
      </c>
      <c r="D4777" s="7" t="s">
        <v>6561</v>
      </c>
      <c r="E4777" s="7"/>
      <c r="F4777" s="64"/>
      <c r="G4777" s="6"/>
      <c r="H4777" s="6"/>
      <c r="I4777" s="10" t="s">
        <v>110</v>
      </c>
      <c r="J4777" s="11" t="s">
        <v>8730</v>
      </c>
      <c r="K4777" s="194" t="s">
        <v>511</v>
      </c>
      <c r="L4777" s="176"/>
      <c r="M4777" s="176">
        <v>1000</v>
      </c>
      <c r="N4777" s="80" t="s">
        <v>6857</v>
      </c>
      <c r="O4777" s="162"/>
      <c r="P4777" s="80" t="s">
        <v>4873</v>
      </c>
      <c r="Q4777" s="80"/>
      <c r="R4777" s="80"/>
      <c r="S4777" s="163"/>
      <c r="T4777" s="213"/>
      <c r="U4777" s="162"/>
      <c r="V4777" s="164"/>
      <c r="W4777" s="12" t="str">
        <f t="shared" si="940"/>
        <v>Mqtt1</v>
      </c>
      <c r="X4777" s="196" t="s">
        <v>10711</v>
      </c>
      <c r="Y4777" s="6" t="str">
        <f t="shared" si="937"/>
        <v>marpower/power-tag/induction-cooktop-galley</v>
      </c>
      <c r="Z4777" s="103" t="str" cm="1">
        <f t="array" ref="Z4777">IF(COUNTIF(N4777,"spare"),"","$."&amp;_xlfn.REGEXEXTRACT(J4777,"^PT\d+[FQ]\d+_(.*)", 2))</f>
        <v>$.RMS_Voltage_C_N</v>
      </c>
      <c r="AA4777" s="12">
        <v>1</v>
      </c>
      <c r="AB4777" s="6" t="s">
        <v>195</v>
      </c>
      <c r="AC4777" s="103">
        <v>3032</v>
      </c>
      <c r="AJ4777" s="80"/>
      <c r="AK4777" s="113" t="s">
        <v>1424</v>
      </c>
      <c r="AN4777" s="80"/>
      <c r="AO4777" s="80"/>
      <c r="AP4777" s="80"/>
      <c r="AQ4777" s="80"/>
      <c r="AR4777" s="127"/>
      <c r="AS4777" s="80"/>
      <c r="AT4777" s="7"/>
      <c r="AU4777" s="7"/>
      <c r="AV4777" s="165"/>
      <c r="AW4777" s="166"/>
      <c r="AX4777" s="137"/>
      <c r="AY4777" s="147"/>
      <c r="AZ4777" s="167"/>
      <c r="BA4777" s="167"/>
      <c r="BB4777" s="147" t="str">
        <f t="shared" si="941"/>
        <v/>
      </c>
      <c r="BC4777" s="168"/>
      <c r="BD4777" s="165"/>
      <c r="BE4777" s="165"/>
      <c r="BF4777" s="165"/>
      <c r="BG4777" s="165"/>
      <c r="BH4777" s="165"/>
      <c r="BI4777" s="165"/>
      <c r="BJ4777" s="165"/>
      <c r="BK4777" s="165"/>
      <c r="BL4777" s="165"/>
      <c r="BM4777" s="165"/>
      <c r="BN4777" s="165"/>
      <c r="BO4777" s="165"/>
      <c r="BP4777" s="165"/>
      <c r="BQ4777" s="165"/>
      <c r="BS4777" s="6"/>
      <c r="BT4777" s="11"/>
      <c r="BU4777" s="6"/>
      <c r="BV4777" s="6"/>
    </row>
    <row r="4778" spans="1:74" ht="15.75" x14ac:dyDescent="0.25">
      <c r="A4778" s="52" t="s">
        <v>1422</v>
      </c>
      <c r="B4778" s="56"/>
      <c r="C4778" s="7" t="s">
        <v>118</v>
      </c>
      <c r="D4778" s="7" t="s">
        <v>6561</v>
      </c>
      <c r="E4778" s="7"/>
      <c r="F4778" s="64"/>
      <c r="G4778" s="6"/>
      <c r="H4778" s="6"/>
      <c r="I4778" s="10" t="s">
        <v>110</v>
      </c>
      <c r="J4778" s="11" t="s">
        <v>4020</v>
      </c>
      <c r="K4778" s="194" t="s">
        <v>511</v>
      </c>
      <c r="L4778" s="176"/>
      <c r="M4778" s="176">
        <v>1000</v>
      </c>
      <c r="N4778" s="80" t="s">
        <v>6857</v>
      </c>
      <c r="O4778" s="162"/>
      <c r="P4778" s="80" t="s">
        <v>4874</v>
      </c>
      <c r="Q4778" s="80"/>
      <c r="R4778" s="80"/>
      <c r="S4778" s="163"/>
      <c r="T4778" s="213"/>
      <c r="U4778" s="162"/>
      <c r="V4778" s="164"/>
      <c r="W4778" s="12" t="str">
        <f t="shared" si="940"/>
        <v>Mqtt1</v>
      </c>
      <c r="X4778" s="196" t="s">
        <v>10711</v>
      </c>
      <c r="Y4778" s="6" t="str">
        <f t="shared" si="937"/>
        <v>marpower/power-tag/induction-cooktop-galley</v>
      </c>
      <c r="Z4778" s="103" t="str" cm="1">
        <f t="array" ref="Z4778">IF(COUNTIF(N4778,"spare"),"","$."&amp;_xlfn.REGEXEXTRACT(J4778,"^PT\d+[FQ]\d+_(.*)", 2))</f>
        <v>$.Active_Power_Phase_A</v>
      </c>
      <c r="AA4778" s="12">
        <v>1</v>
      </c>
      <c r="AB4778" s="6" t="s">
        <v>195</v>
      </c>
      <c r="AC4778" s="103">
        <v>3054</v>
      </c>
      <c r="AJ4778" s="80"/>
      <c r="AK4778" s="113" t="s">
        <v>1425</v>
      </c>
      <c r="AN4778" s="80"/>
      <c r="AO4778" s="80"/>
      <c r="AP4778" s="80"/>
      <c r="AQ4778" s="80"/>
      <c r="AR4778" s="127"/>
      <c r="AS4778" s="80"/>
      <c r="AT4778" s="7"/>
      <c r="AU4778" s="7"/>
      <c r="AV4778" s="165"/>
      <c r="AW4778" s="166"/>
      <c r="AX4778" s="137"/>
      <c r="AY4778" s="147"/>
      <c r="AZ4778" s="167"/>
      <c r="BA4778" s="167"/>
      <c r="BB4778" s="147" t="str">
        <f t="shared" si="941"/>
        <v/>
      </c>
      <c r="BC4778" s="168"/>
      <c r="BD4778" s="165"/>
      <c r="BE4778" s="165"/>
      <c r="BF4778" s="165"/>
      <c r="BG4778" s="165"/>
      <c r="BH4778" s="165"/>
      <c r="BI4778" s="165"/>
      <c r="BJ4778" s="165"/>
      <c r="BK4778" s="165"/>
      <c r="BL4778" s="165"/>
      <c r="BM4778" s="165"/>
      <c r="BN4778" s="165"/>
      <c r="BO4778" s="165"/>
      <c r="BP4778" s="165"/>
      <c r="BQ4778" s="165"/>
      <c r="BS4778" s="6"/>
      <c r="BT4778" s="11"/>
      <c r="BU4778" s="6"/>
      <c r="BV4778" s="6"/>
    </row>
    <row r="4779" spans="1:74" ht="15.75" x14ac:dyDescent="0.25">
      <c r="A4779" s="52" t="s">
        <v>1422</v>
      </c>
      <c r="B4779" s="56"/>
      <c r="C4779" s="7" t="s">
        <v>118</v>
      </c>
      <c r="D4779" s="7" t="s">
        <v>6561</v>
      </c>
      <c r="E4779" s="7"/>
      <c r="F4779" s="64"/>
      <c r="G4779" s="6"/>
      <c r="H4779" s="6"/>
      <c r="I4779" s="10" t="s">
        <v>110</v>
      </c>
      <c r="J4779" s="11" t="s">
        <v>4021</v>
      </c>
      <c r="K4779" s="194" t="s">
        <v>511</v>
      </c>
      <c r="L4779" s="176"/>
      <c r="M4779" s="176">
        <v>1000</v>
      </c>
      <c r="N4779" s="80" t="s">
        <v>6857</v>
      </c>
      <c r="O4779" s="162"/>
      <c r="P4779" s="80" t="s">
        <v>4875</v>
      </c>
      <c r="Q4779" s="80"/>
      <c r="R4779" s="80"/>
      <c r="S4779" s="163"/>
      <c r="T4779" s="213"/>
      <c r="U4779" s="162"/>
      <c r="V4779" s="164"/>
      <c r="W4779" s="12" t="str">
        <f t="shared" si="940"/>
        <v>Mqtt1</v>
      </c>
      <c r="X4779" s="196" t="s">
        <v>10711</v>
      </c>
      <c r="Y4779" s="6" t="str">
        <f t="shared" si="937"/>
        <v>marpower/power-tag/induction-cooktop-galley</v>
      </c>
      <c r="Z4779" s="103" t="str" cm="1">
        <f t="array" ref="Z4779">IF(COUNTIF(N4779,"spare"),"","$."&amp;_xlfn.REGEXEXTRACT(J4779,"^PT\d+[FQ]\d+_(.*)", 2))</f>
        <v>$.Active_Power_Phase_B</v>
      </c>
      <c r="AA4779" s="12">
        <v>1</v>
      </c>
      <c r="AB4779" s="6" t="s">
        <v>195</v>
      </c>
      <c r="AC4779" s="103">
        <v>3056</v>
      </c>
      <c r="AJ4779" s="80"/>
      <c r="AK4779" s="113" t="s">
        <v>1425</v>
      </c>
      <c r="AN4779" s="80"/>
      <c r="AO4779" s="80"/>
      <c r="AP4779" s="80"/>
      <c r="AQ4779" s="80"/>
      <c r="AR4779" s="127"/>
      <c r="AS4779" s="80"/>
      <c r="AT4779" s="7"/>
      <c r="AU4779" s="7"/>
      <c r="AV4779" s="165"/>
      <c r="AW4779" s="166"/>
      <c r="AX4779" s="137"/>
      <c r="AY4779" s="147"/>
      <c r="AZ4779" s="167"/>
      <c r="BA4779" s="167"/>
      <c r="BB4779" s="147" t="str">
        <f t="shared" si="941"/>
        <v/>
      </c>
      <c r="BC4779" s="168"/>
      <c r="BD4779" s="165"/>
      <c r="BE4779" s="165"/>
      <c r="BF4779" s="165"/>
      <c r="BG4779" s="165"/>
      <c r="BH4779" s="165"/>
      <c r="BI4779" s="165"/>
      <c r="BJ4779" s="165"/>
      <c r="BK4779" s="165"/>
      <c r="BL4779" s="165"/>
      <c r="BM4779" s="165"/>
      <c r="BN4779" s="165"/>
      <c r="BO4779" s="165"/>
      <c r="BP4779" s="165"/>
      <c r="BQ4779" s="165"/>
      <c r="BS4779" s="6"/>
      <c r="BT4779" s="11"/>
      <c r="BU4779" s="6"/>
      <c r="BV4779" s="6"/>
    </row>
    <row r="4780" spans="1:74" ht="15.75" x14ac:dyDescent="0.25">
      <c r="A4780" s="52" t="s">
        <v>1422</v>
      </c>
      <c r="B4780" s="56"/>
      <c r="C4780" s="7" t="s">
        <v>118</v>
      </c>
      <c r="D4780" s="7" t="s">
        <v>6561</v>
      </c>
      <c r="E4780" s="7"/>
      <c r="F4780" s="64"/>
      <c r="G4780" s="6"/>
      <c r="H4780" s="6"/>
      <c r="I4780" s="10" t="s">
        <v>110</v>
      </c>
      <c r="J4780" s="11" t="s">
        <v>4022</v>
      </c>
      <c r="K4780" s="194" t="s">
        <v>511</v>
      </c>
      <c r="L4780" s="176"/>
      <c r="M4780" s="176">
        <v>1000</v>
      </c>
      <c r="N4780" s="80" t="s">
        <v>6857</v>
      </c>
      <c r="O4780" s="162"/>
      <c r="P4780" s="80" t="s">
        <v>4876</v>
      </c>
      <c r="Q4780" s="80"/>
      <c r="R4780" s="80"/>
      <c r="S4780" s="163"/>
      <c r="T4780" s="213"/>
      <c r="U4780" s="162"/>
      <c r="V4780" s="164"/>
      <c r="W4780" s="12" t="str">
        <f t="shared" si="940"/>
        <v>Mqtt1</v>
      </c>
      <c r="X4780" s="196" t="s">
        <v>10711</v>
      </c>
      <c r="Y4780" s="6" t="str">
        <f t="shared" si="937"/>
        <v>marpower/power-tag/induction-cooktop-galley</v>
      </c>
      <c r="Z4780" s="103" t="str" cm="1">
        <f t="array" ref="Z4780">IF(COUNTIF(N4780,"spare"),"","$."&amp;_xlfn.REGEXEXTRACT(J4780,"^PT\d+[FQ]\d+_(.*)", 2))</f>
        <v>$.Active_Power_Phase_C</v>
      </c>
      <c r="AA4780" s="12">
        <v>1</v>
      </c>
      <c r="AB4780" s="6" t="s">
        <v>195</v>
      </c>
      <c r="AC4780" s="103">
        <v>3058</v>
      </c>
      <c r="AJ4780" s="80"/>
      <c r="AK4780" s="113" t="s">
        <v>1425</v>
      </c>
      <c r="AN4780" s="80"/>
      <c r="AO4780" s="80"/>
      <c r="AP4780" s="80"/>
      <c r="AQ4780" s="80"/>
      <c r="AR4780" s="127"/>
      <c r="AS4780" s="80"/>
      <c r="AT4780" s="7"/>
      <c r="AU4780" s="7"/>
      <c r="AV4780" s="165"/>
      <c r="AW4780" s="166"/>
      <c r="AX4780" s="137"/>
      <c r="AY4780" s="147"/>
      <c r="AZ4780" s="167"/>
      <c r="BA4780" s="167"/>
      <c r="BB4780" s="147" t="str">
        <f t="shared" si="941"/>
        <v/>
      </c>
      <c r="BC4780" s="168"/>
      <c r="BD4780" s="165"/>
      <c r="BE4780" s="165"/>
      <c r="BF4780" s="165"/>
      <c r="BG4780" s="165"/>
      <c r="BH4780" s="165"/>
      <c r="BI4780" s="165"/>
      <c r="BJ4780" s="165"/>
      <c r="BK4780" s="165"/>
      <c r="BL4780" s="165"/>
      <c r="BM4780" s="165"/>
      <c r="BN4780" s="165"/>
      <c r="BO4780" s="165"/>
      <c r="BP4780" s="165"/>
      <c r="BQ4780" s="165"/>
      <c r="BS4780" s="6"/>
      <c r="BT4780" s="11"/>
      <c r="BU4780" s="6"/>
      <c r="BV4780" s="6"/>
    </row>
    <row r="4781" spans="1:74" ht="15.75" x14ac:dyDescent="0.25">
      <c r="A4781" s="52" t="s">
        <v>1422</v>
      </c>
      <c r="B4781" s="56"/>
      <c r="C4781" s="7" t="s">
        <v>118</v>
      </c>
      <c r="D4781" s="7" t="s">
        <v>6561</v>
      </c>
      <c r="E4781" s="7"/>
      <c r="F4781" s="64"/>
      <c r="G4781" s="6"/>
      <c r="H4781" s="6"/>
      <c r="I4781" s="10" t="s">
        <v>110</v>
      </c>
      <c r="J4781" s="11" t="s">
        <v>4023</v>
      </c>
      <c r="K4781" s="194" t="s">
        <v>511</v>
      </c>
      <c r="L4781" s="176"/>
      <c r="M4781" s="176">
        <v>1000</v>
      </c>
      <c r="N4781" s="80" t="s">
        <v>6857</v>
      </c>
      <c r="O4781" s="162"/>
      <c r="P4781" s="80" t="s">
        <v>4877</v>
      </c>
      <c r="Q4781" s="80"/>
      <c r="R4781" s="80"/>
      <c r="S4781" s="163"/>
      <c r="T4781" s="213"/>
      <c r="U4781" s="162"/>
      <c r="V4781" s="164"/>
      <c r="W4781" s="12" t="str">
        <f t="shared" si="940"/>
        <v>Mqtt1</v>
      </c>
      <c r="X4781" s="196" t="s">
        <v>10711</v>
      </c>
      <c r="Y4781" s="6" t="str">
        <f t="shared" si="937"/>
        <v>marpower/power-tag/induction-cooktop-galley</v>
      </c>
      <c r="Z4781" s="103" t="str" cm="1">
        <f t="array" ref="Z4781">IF(COUNTIF(N4781,"spare"),"","$."&amp;_xlfn.REGEXEXTRACT(J4781,"^PT\d+[FQ]\d+_(.*)", 2))</f>
        <v>$.Total_Active_Power</v>
      </c>
      <c r="AA4781" s="12">
        <v>1</v>
      </c>
      <c r="AB4781" s="6" t="s">
        <v>195</v>
      </c>
      <c r="AC4781" s="103">
        <v>3060</v>
      </c>
      <c r="AJ4781" s="80"/>
      <c r="AK4781" s="113" t="s">
        <v>1425</v>
      </c>
      <c r="AN4781" s="80"/>
      <c r="AO4781" s="80"/>
      <c r="AP4781" s="80"/>
      <c r="AQ4781" s="80"/>
      <c r="AR4781" s="127"/>
      <c r="AS4781" s="80"/>
      <c r="AT4781" s="7"/>
      <c r="AU4781" s="7"/>
      <c r="AV4781" s="165"/>
      <c r="AW4781" s="166"/>
      <c r="AX4781" s="137"/>
      <c r="AY4781" s="147"/>
      <c r="AZ4781" s="167"/>
      <c r="BA4781" s="167"/>
      <c r="BB4781" s="147" t="str">
        <f t="shared" si="941"/>
        <v/>
      </c>
      <c r="BC4781" s="168"/>
      <c r="BD4781" s="165"/>
      <c r="BE4781" s="165"/>
      <c r="BF4781" s="165"/>
      <c r="BG4781" s="165"/>
      <c r="BH4781" s="165"/>
      <c r="BI4781" s="165"/>
      <c r="BJ4781" s="165"/>
      <c r="BK4781" s="165"/>
      <c r="BL4781" s="165"/>
      <c r="BM4781" s="165"/>
      <c r="BN4781" s="165"/>
      <c r="BO4781" s="165"/>
      <c r="BP4781" s="165"/>
      <c r="BQ4781" s="165"/>
      <c r="BS4781" s="6"/>
      <c r="BT4781" s="11"/>
      <c r="BU4781" s="6"/>
      <c r="BV4781" s="6"/>
    </row>
    <row r="4782" spans="1:74" ht="15.75" x14ac:dyDescent="0.25">
      <c r="A4782" s="52" t="s">
        <v>1422</v>
      </c>
      <c r="B4782" s="56"/>
      <c r="C4782" s="7" t="s">
        <v>118</v>
      </c>
      <c r="D4782" s="7" t="s">
        <v>6561</v>
      </c>
      <c r="E4782" s="7"/>
      <c r="F4782" s="64"/>
      <c r="G4782" s="6"/>
      <c r="H4782" s="6"/>
      <c r="I4782" s="10" t="s">
        <v>110</v>
      </c>
      <c r="J4782" s="11" t="s">
        <v>4024</v>
      </c>
      <c r="K4782" s="194" t="s">
        <v>511</v>
      </c>
      <c r="L4782" s="176"/>
      <c r="M4782" s="176">
        <v>1000</v>
      </c>
      <c r="N4782" s="80" t="s">
        <v>6857</v>
      </c>
      <c r="O4782" s="162"/>
      <c r="P4782" s="80" t="s">
        <v>4878</v>
      </c>
      <c r="Q4782" s="80"/>
      <c r="R4782" s="80"/>
      <c r="S4782" s="163"/>
      <c r="T4782" s="213"/>
      <c r="U4782" s="162"/>
      <c r="V4782" s="164"/>
      <c r="W4782" s="12" t="str">
        <f t="shared" si="940"/>
        <v>Mqtt1</v>
      </c>
      <c r="X4782" s="196" t="s">
        <v>10711</v>
      </c>
      <c r="Y4782" s="6" t="str">
        <f t="shared" si="937"/>
        <v>marpower/power-tag/induction-cooktop-galley</v>
      </c>
      <c r="Z4782" s="103" t="str" cm="1">
        <f t="array" ref="Z4782">IF(COUNTIF(N4782,"spare"),"","$."&amp;_xlfn.REGEXEXTRACT(J4782,"^PT\d+[FQ]\d+_(.*)", 2))</f>
        <v>$.Power_Factor_Phase_A</v>
      </c>
      <c r="AA4782" s="12">
        <v>1</v>
      </c>
      <c r="AB4782" s="6" t="s">
        <v>195</v>
      </c>
      <c r="AC4782" s="103">
        <v>3078</v>
      </c>
      <c r="AJ4782" s="80"/>
      <c r="AK4782" s="113" t="s">
        <v>1426</v>
      </c>
      <c r="AN4782" s="80"/>
      <c r="AO4782" s="80"/>
      <c r="AP4782" s="80"/>
      <c r="AQ4782" s="80"/>
      <c r="AR4782" s="127"/>
      <c r="AS4782" s="80"/>
      <c r="AT4782" s="7"/>
      <c r="AU4782" s="7"/>
      <c r="AV4782" s="165"/>
      <c r="AW4782" s="166"/>
      <c r="AX4782" s="137"/>
      <c r="AY4782" s="147"/>
      <c r="AZ4782" s="167"/>
      <c r="BA4782" s="167"/>
      <c r="BB4782" s="147" t="str">
        <f t="shared" si="941"/>
        <v/>
      </c>
      <c r="BC4782" s="168"/>
      <c r="BD4782" s="165"/>
      <c r="BE4782" s="165"/>
      <c r="BF4782" s="165"/>
      <c r="BG4782" s="165"/>
      <c r="BH4782" s="165"/>
      <c r="BI4782" s="165"/>
      <c r="BJ4782" s="165"/>
      <c r="BK4782" s="165"/>
      <c r="BL4782" s="165"/>
      <c r="BM4782" s="165"/>
      <c r="BN4782" s="165"/>
      <c r="BO4782" s="165"/>
      <c r="BP4782" s="165"/>
      <c r="BQ4782" s="165"/>
      <c r="BS4782" s="6"/>
      <c r="BT4782" s="11"/>
      <c r="BU4782" s="6"/>
      <c r="BV4782" s="6"/>
    </row>
    <row r="4783" spans="1:74" ht="15.75" x14ac:dyDescent="0.25">
      <c r="A4783" s="52" t="s">
        <v>1422</v>
      </c>
      <c r="B4783" s="56"/>
      <c r="C4783" s="7" t="s">
        <v>118</v>
      </c>
      <c r="D4783" s="7" t="s">
        <v>6561</v>
      </c>
      <c r="E4783" s="7"/>
      <c r="F4783" s="64"/>
      <c r="G4783" s="6"/>
      <c r="H4783" s="6"/>
      <c r="I4783" s="10" t="s">
        <v>110</v>
      </c>
      <c r="J4783" s="11" t="s">
        <v>4025</v>
      </c>
      <c r="K4783" s="194" t="s">
        <v>511</v>
      </c>
      <c r="L4783" s="176"/>
      <c r="M4783" s="176">
        <v>1000</v>
      </c>
      <c r="N4783" s="80" t="s">
        <v>6857</v>
      </c>
      <c r="O4783" s="162"/>
      <c r="P4783" s="80" t="s">
        <v>4879</v>
      </c>
      <c r="Q4783" s="80"/>
      <c r="R4783" s="80"/>
      <c r="S4783" s="163"/>
      <c r="T4783" s="213"/>
      <c r="U4783" s="162"/>
      <c r="V4783" s="164"/>
      <c r="W4783" s="12" t="str">
        <f t="shared" si="940"/>
        <v>Mqtt1</v>
      </c>
      <c r="X4783" s="196" t="s">
        <v>10711</v>
      </c>
      <c r="Y4783" s="6" t="str">
        <f t="shared" si="937"/>
        <v>marpower/power-tag/induction-cooktop-galley</v>
      </c>
      <c r="Z4783" s="103" t="str" cm="1">
        <f t="array" ref="Z4783">IF(COUNTIF(N4783,"spare"),"","$."&amp;_xlfn.REGEXEXTRACT(J4783,"^PT\d+[FQ]\d+_(.*)", 2))</f>
        <v>$.Power_Factor_Phase_B</v>
      </c>
      <c r="AA4783" s="12">
        <v>1</v>
      </c>
      <c r="AB4783" s="6" t="s">
        <v>195</v>
      </c>
      <c r="AC4783" s="103">
        <v>3080</v>
      </c>
      <c r="AJ4783" s="80"/>
      <c r="AK4783" s="113" t="s">
        <v>1426</v>
      </c>
      <c r="AN4783" s="80"/>
      <c r="AO4783" s="80"/>
      <c r="AP4783" s="80"/>
      <c r="AQ4783" s="80"/>
      <c r="AR4783" s="127"/>
      <c r="AS4783" s="80"/>
      <c r="AT4783" s="7"/>
      <c r="AU4783" s="7"/>
      <c r="AV4783" s="165"/>
      <c r="AW4783" s="166"/>
      <c r="AX4783" s="137"/>
      <c r="AY4783" s="147"/>
      <c r="AZ4783" s="167"/>
      <c r="BA4783" s="167"/>
      <c r="BB4783" s="147" t="str">
        <f t="shared" si="941"/>
        <v/>
      </c>
      <c r="BC4783" s="168"/>
      <c r="BD4783" s="165"/>
      <c r="BE4783" s="165"/>
      <c r="BF4783" s="165"/>
      <c r="BG4783" s="165"/>
      <c r="BH4783" s="165"/>
      <c r="BI4783" s="165"/>
      <c r="BJ4783" s="165"/>
      <c r="BK4783" s="165"/>
      <c r="BL4783" s="165"/>
      <c r="BM4783" s="165"/>
      <c r="BN4783" s="165"/>
      <c r="BO4783" s="165"/>
      <c r="BP4783" s="165"/>
      <c r="BQ4783" s="165"/>
      <c r="BS4783" s="6"/>
      <c r="BT4783" s="11"/>
      <c r="BU4783" s="6"/>
      <c r="BV4783" s="6"/>
    </row>
    <row r="4784" spans="1:74" ht="15.75" x14ac:dyDescent="0.25">
      <c r="A4784" s="52" t="s">
        <v>1422</v>
      </c>
      <c r="B4784" s="56"/>
      <c r="C4784" s="7" t="s">
        <v>118</v>
      </c>
      <c r="D4784" s="7" t="s">
        <v>6561</v>
      </c>
      <c r="E4784" s="7"/>
      <c r="F4784" s="64"/>
      <c r="G4784" s="6"/>
      <c r="H4784" s="6"/>
      <c r="I4784" s="10" t="s">
        <v>110</v>
      </c>
      <c r="J4784" s="11" t="s">
        <v>4026</v>
      </c>
      <c r="K4784" s="194" t="s">
        <v>511</v>
      </c>
      <c r="L4784" s="176"/>
      <c r="M4784" s="176">
        <v>1000</v>
      </c>
      <c r="N4784" s="80" t="s">
        <v>6857</v>
      </c>
      <c r="O4784" s="162"/>
      <c r="P4784" s="80" t="s">
        <v>4880</v>
      </c>
      <c r="Q4784" s="80"/>
      <c r="R4784" s="80"/>
      <c r="S4784" s="163"/>
      <c r="T4784" s="213"/>
      <c r="U4784" s="162"/>
      <c r="V4784" s="164"/>
      <c r="W4784" s="12" t="str">
        <f t="shared" si="940"/>
        <v>Mqtt1</v>
      </c>
      <c r="X4784" s="196" t="s">
        <v>10711</v>
      </c>
      <c r="Y4784" s="6" t="str">
        <f t="shared" si="937"/>
        <v>marpower/power-tag/induction-cooktop-galley</v>
      </c>
      <c r="Z4784" s="103" t="str" cm="1">
        <f t="array" ref="Z4784">IF(COUNTIF(N4784,"spare"),"","$."&amp;_xlfn.REGEXEXTRACT(J4784,"^PT\d+[FQ]\d+_(.*)", 2))</f>
        <v>$.Power_Factor_Phase_C</v>
      </c>
      <c r="AA4784" s="12">
        <v>1</v>
      </c>
      <c r="AB4784" s="6" t="s">
        <v>195</v>
      </c>
      <c r="AC4784" s="103">
        <v>3082</v>
      </c>
      <c r="AJ4784" s="80"/>
      <c r="AK4784" s="113" t="s">
        <v>1426</v>
      </c>
      <c r="AN4784" s="80"/>
      <c r="AO4784" s="80"/>
      <c r="AP4784" s="80"/>
      <c r="AQ4784" s="80"/>
      <c r="AR4784" s="127"/>
      <c r="AS4784" s="80"/>
      <c r="AT4784" s="7"/>
      <c r="AU4784" s="7"/>
      <c r="AV4784" s="165"/>
      <c r="AW4784" s="166"/>
      <c r="AX4784" s="137"/>
      <c r="AY4784" s="147"/>
      <c r="AZ4784" s="167"/>
      <c r="BA4784" s="167"/>
      <c r="BB4784" s="147" t="str">
        <f t="shared" si="941"/>
        <v/>
      </c>
      <c r="BC4784" s="168"/>
      <c r="BD4784" s="165"/>
      <c r="BE4784" s="165"/>
      <c r="BF4784" s="165"/>
      <c r="BG4784" s="165"/>
      <c r="BH4784" s="165"/>
      <c r="BI4784" s="165"/>
      <c r="BJ4784" s="165"/>
      <c r="BK4784" s="165"/>
      <c r="BL4784" s="165"/>
      <c r="BM4784" s="165"/>
      <c r="BN4784" s="165"/>
      <c r="BO4784" s="165"/>
      <c r="BP4784" s="165"/>
      <c r="BQ4784" s="165"/>
      <c r="BS4784" s="6"/>
      <c r="BT4784" s="11"/>
      <c r="BU4784" s="6"/>
      <c r="BV4784" s="6"/>
    </row>
    <row r="4785" spans="1:74" ht="15.75" x14ac:dyDescent="0.25">
      <c r="A4785" s="52" t="s">
        <v>1422</v>
      </c>
      <c r="B4785" s="56"/>
      <c r="C4785" s="7" t="s">
        <v>118</v>
      </c>
      <c r="D4785" s="7" t="s">
        <v>6561</v>
      </c>
      <c r="E4785" s="7"/>
      <c r="F4785" s="64"/>
      <c r="G4785" s="6"/>
      <c r="H4785" s="6"/>
      <c r="I4785" s="10" t="s">
        <v>110</v>
      </c>
      <c r="J4785" s="11" t="s">
        <v>4027</v>
      </c>
      <c r="K4785" s="194" t="s">
        <v>511</v>
      </c>
      <c r="L4785" s="176"/>
      <c r="M4785" s="176">
        <v>1000</v>
      </c>
      <c r="N4785" s="80" t="s">
        <v>6857</v>
      </c>
      <c r="O4785" s="162"/>
      <c r="P4785" s="80" t="s">
        <v>4881</v>
      </c>
      <c r="Q4785" s="80"/>
      <c r="R4785" s="80"/>
      <c r="S4785" s="163"/>
      <c r="T4785" s="213"/>
      <c r="U4785" s="162"/>
      <c r="V4785" s="164"/>
      <c r="W4785" s="12" t="str">
        <f t="shared" si="940"/>
        <v>Mqtt1</v>
      </c>
      <c r="X4785" s="196" t="s">
        <v>10711</v>
      </c>
      <c r="Y4785" s="6" t="str">
        <f t="shared" si="937"/>
        <v>marpower/power-tag/induction-cooktop-galley</v>
      </c>
      <c r="Z4785" s="103" t="str" cm="1">
        <f t="array" ref="Z4785">IF(COUNTIF(N4785,"spare"),"","$."&amp;_xlfn.REGEXEXTRACT(J4785,"^PT\d+[FQ]\d+_(.*)", 2))</f>
        <v>$.Total_Power_Factor</v>
      </c>
      <c r="AA4785" s="12">
        <v>1</v>
      </c>
      <c r="AB4785" s="6" t="s">
        <v>195</v>
      </c>
      <c r="AC4785" s="103">
        <v>3084</v>
      </c>
      <c r="AJ4785" s="80"/>
      <c r="AK4785" s="113" t="s">
        <v>1426</v>
      </c>
      <c r="AN4785" s="80"/>
      <c r="AO4785" s="80"/>
      <c r="AP4785" s="80"/>
      <c r="AQ4785" s="80"/>
      <c r="AR4785" s="127"/>
      <c r="AS4785" s="80"/>
      <c r="AT4785" s="7"/>
      <c r="AU4785" s="7"/>
      <c r="AV4785" s="165"/>
      <c r="AW4785" s="166"/>
      <c r="AX4785" s="137"/>
      <c r="AY4785" s="147"/>
      <c r="AZ4785" s="167"/>
      <c r="BA4785" s="167"/>
      <c r="BB4785" s="147" t="str">
        <f t="shared" si="941"/>
        <v/>
      </c>
      <c r="BC4785" s="168"/>
      <c r="BD4785" s="165"/>
      <c r="BE4785" s="165"/>
      <c r="BF4785" s="165"/>
      <c r="BG4785" s="165"/>
      <c r="BH4785" s="165"/>
      <c r="BI4785" s="165"/>
      <c r="BJ4785" s="165"/>
      <c r="BK4785" s="165"/>
      <c r="BL4785" s="165"/>
      <c r="BM4785" s="165"/>
      <c r="BN4785" s="165"/>
      <c r="BO4785" s="165"/>
      <c r="BP4785" s="165"/>
      <c r="BQ4785" s="165"/>
      <c r="BS4785" s="6"/>
      <c r="BT4785" s="11"/>
      <c r="BU4785" s="6"/>
      <c r="BV4785" s="6"/>
    </row>
    <row r="4786" spans="1:74" ht="15.75" x14ac:dyDescent="0.25">
      <c r="A4786" s="52" t="s">
        <v>1422</v>
      </c>
      <c r="B4786" s="56"/>
      <c r="C4786" s="7" t="s">
        <v>118</v>
      </c>
      <c r="D4786" s="7" t="s">
        <v>6561</v>
      </c>
      <c r="E4786" s="7"/>
      <c r="F4786" s="64"/>
      <c r="G4786" s="6"/>
      <c r="H4786" s="6"/>
      <c r="I4786" s="10" t="s">
        <v>110</v>
      </c>
      <c r="J4786" s="11" t="s">
        <v>4028</v>
      </c>
      <c r="K4786" s="194" t="s">
        <v>511</v>
      </c>
      <c r="L4786" s="176"/>
      <c r="M4786" s="176">
        <v>1000</v>
      </c>
      <c r="N4786" s="80" t="s">
        <v>6857</v>
      </c>
      <c r="O4786" s="162"/>
      <c r="P4786" s="80" t="s">
        <v>4882</v>
      </c>
      <c r="Q4786" s="80"/>
      <c r="R4786" s="80"/>
      <c r="S4786" s="163"/>
      <c r="T4786" s="213"/>
      <c r="U4786" s="162"/>
      <c r="V4786" s="164"/>
      <c r="W4786" s="12" t="str">
        <f t="shared" si="940"/>
        <v>Mqtt1</v>
      </c>
      <c r="X4786" s="196" t="s">
        <v>10712</v>
      </c>
      <c r="Y4786" s="6" t="str">
        <f t="shared" si="937"/>
        <v>marpower/power-tag/dishwasher-galley-1</v>
      </c>
      <c r="Z4786" s="103" t="str" cm="1">
        <f t="array" ref="Z4786">IF(COUNTIF(N4786,"spare"),"","$."&amp;_xlfn.REGEXEXTRACT(J4786,"^PT\d+[FQ]\d+_(.*)", 2))</f>
        <v>$.RMS_Current_Phase_A</v>
      </c>
      <c r="AA4786" s="12">
        <f>AA4771+1</f>
        <v>2</v>
      </c>
      <c r="AB4786" s="6" t="s">
        <v>195</v>
      </c>
      <c r="AC4786" s="103">
        <v>3000</v>
      </c>
      <c r="AJ4786" s="80"/>
      <c r="AK4786" s="113" t="s">
        <v>1423</v>
      </c>
      <c r="AN4786" s="80"/>
      <c r="AO4786" s="80"/>
      <c r="AP4786" s="80"/>
      <c r="AQ4786" s="80"/>
      <c r="AR4786" s="127"/>
      <c r="AS4786" s="80"/>
      <c r="AT4786" s="7"/>
      <c r="AU4786" s="7"/>
      <c r="AV4786" s="165"/>
      <c r="AW4786" s="166"/>
      <c r="AX4786" s="137"/>
      <c r="AY4786" s="147"/>
      <c r="AZ4786" s="167"/>
      <c r="BA4786" s="167"/>
      <c r="BB4786" s="147" t="str">
        <f t="shared" si="941"/>
        <v/>
      </c>
      <c r="BC4786" s="168"/>
      <c r="BD4786" s="165"/>
      <c r="BE4786" s="165"/>
      <c r="BF4786" s="165"/>
      <c r="BG4786" s="165"/>
      <c r="BH4786" s="165"/>
      <c r="BI4786" s="165"/>
      <c r="BJ4786" s="165"/>
      <c r="BK4786" s="165"/>
      <c r="BL4786" s="165"/>
      <c r="BM4786" s="165"/>
      <c r="BN4786" s="165"/>
      <c r="BO4786" s="165"/>
      <c r="BP4786" s="165"/>
      <c r="BQ4786" s="165"/>
      <c r="BS4786" s="6"/>
      <c r="BT4786" s="11"/>
      <c r="BU4786" s="6"/>
      <c r="BV4786" s="6"/>
    </row>
    <row r="4787" spans="1:74" ht="15.75" x14ac:dyDescent="0.25">
      <c r="A4787" s="52" t="s">
        <v>1422</v>
      </c>
      <c r="B4787" s="56"/>
      <c r="C4787" s="7" t="s">
        <v>118</v>
      </c>
      <c r="D4787" s="7" t="s">
        <v>6561</v>
      </c>
      <c r="E4787" s="7"/>
      <c r="F4787" s="64"/>
      <c r="G4787" s="6"/>
      <c r="H4787" s="6"/>
      <c r="I4787" s="10" t="s">
        <v>110</v>
      </c>
      <c r="J4787" s="11" t="s">
        <v>4029</v>
      </c>
      <c r="K4787" s="194" t="s">
        <v>511</v>
      </c>
      <c r="L4787" s="176"/>
      <c r="M4787" s="176">
        <v>1000</v>
      </c>
      <c r="N4787" s="80" t="s">
        <v>6857</v>
      </c>
      <c r="O4787" s="162"/>
      <c r="P4787" s="80" t="s">
        <v>4883</v>
      </c>
      <c r="Q4787" s="80"/>
      <c r="R4787" s="80"/>
      <c r="S4787" s="163"/>
      <c r="T4787" s="213"/>
      <c r="U4787" s="162"/>
      <c r="V4787" s="164"/>
      <c r="W4787" s="12" t="str">
        <f t="shared" si="940"/>
        <v>Mqtt1</v>
      </c>
      <c r="X4787" s="196" t="s">
        <v>10712</v>
      </c>
      <c r="Y4787" s="6" t="str">
        <f t="shared" si="937"/>
        <v>marpower/power-tag/dishwasher-galley-1</v>
      </c>
      <c r="Z4787" s="103" t="str" cm="1">
        <f t="array" ref="Z4787">IF(COUNTIF(N4787,"spare"),"","$."&amp;_xlfn.REGEXEXTRACT(J4787,"^PT\d+[FQ]\d+_(.*)", 2))</f>
        <v>$.RMS_Current_Phase_B</v>
      </c>
      <c r="AA4787" s="12">
        <f t="shared" ref="AA4787:AA4940" si="942">AA4772+1</f>
        <v>2</v>
      </c>
      <c r="AB4787" s="6" t="s">
        <v>195</v>
      </c>
      <c r="AC4787" s="103">
        <v>3002</v>
      </c>
      <c r="AJ4787" s="80"/>
      <c r="AK4787" s="113" t="s">
        <v>1423</v>
      </c>
      <c r="AN4787" s="80"/>
      <c r="AO4787" s="80"/>
      <c r="AP4787" s="80"/>
      <c r="AQ4787" s="80"/>
      <c r="AR4787" s="127"/>
      <c r="AS4787" s="80"/>
      <c r="AT4787" s="7"/>
      <c r="AU4787" s="7"/>
      <c r="AV4787" s="165"/>
      <c r="AW4787" s="166"/>
      <c r="AX4787" s="137"/>
      <c r="AY4787" s="147"/>
      <c r="AZ4787" s="167"/>
      <c r="BA4787" s="167"/>
      <c r="BB4787" s="147" t="str">
        <f t="shared" si="941"/>
        <v/>
      </c>
      <c r="BC4787" s="168"/>
      <c r="BD4787" s="165"/>
      <c r="BE4787" s="165"/>
      <c r="BF4787" s="165"/>
      <c r="BG4787" s="165"/>
      <c r="BH4787" s="165"/>
      <c r="BI4787" s="165"/>
      <c r="BJ4787" s="165"/>
      <c r="BK4787" s="165"/>
      <c r="BL4787" s="165"/>
      <c r="BM4787" s="165"/>
      <c r="BN4787" s="165"/>
      <c r="BO4787" s="165"/>
      <c r="BP4787" s="165"/>
      <c r="BQ4787" s="165"/>
      <c r="BS4787" s="6"/>
      <c r="BT4787" s="11"/>
      <c r="BU4787" s="6"/>
      <c r="BV4787" s="6"/>
    </row>
    <row r="4788" spans="1:74" ht="15.75" x14ac:dyDescent="0.25">
      <c r="A4788" s="52" t="s">
        <v>1422</v>
      </c>
      <c r="B4788" s="56"/>
      <c r="C4788" s="7" t="s">
        <v>118</v>
      </c>
      <c r="D4788" s="7" t="s">
        <v>6561</v>
      </c>
      <c r="E4788" s="7"/>
      <c r="F4788" s="64"/>
      <c r="G4788" s="6"/>
      <c r="H4788" s="6"/>
      <c r="I4788" s="10" t="s">
        <v>110</v>
      </c>
      <c r="J4788" s="11" t="s">
        <v>4030</v>
      </c>
      <c r="K4788" s="194" t="s">
        <v>511</v>
      </c>
      <c r="L4788" s="176"/>
      <c r="M4788" s="176">
        <v>1000</v>
      </c>
      <c r="N4788" s="80" t="s">
        <v>6857</v>
      </c>
      <c r="O4788" s="162"/>
      <c r="P4788" s="80" t="s">
        <v>4884</v>
      </c>
      <c r="Q4788" s="80"/>
      <c r="R4788" s="80"/>
      <c r="S4788" s="163"/>
      <c r="T4788" s="213"/>
      <c r="U4788" s="162"/>
      <c r="V4788" s="164"/>
      <c r="W4788" s="12" t="str">
        <f t="shared" si="940"/>
        <v>Mqtt1</v>
      </c>
      <c r="X4788" s="196" t="s">
        <v>10712</v>
      </c>
      <c r="Y4788" s="6" t="str">
        <f t="shared" si="937"/>
        <v>marpower/power-tag/dishwasher-galley-1</v>
      </c>
      <c r="Z4788" s="103" t="str" cm="1">
        <f t="array" ref="Z4788">IF(COUNTIF(N4788,"spare"),"","$."&amp;_xlfn.REGEXEXTRACT(J4788,"^PT\d+[FQ]\d+_(.*)", 2))</f>
        <v>$.RMS_Current_Phase_C</v>
      </c>
      <c r="AA4788" s="12">
        <f t="shared" si="942"/>
        <v>2</v>
      </c>
      <c r="AB4788" s="6" t="s">
        <v>195</v>
      </c>
      <c r="AC4788" s="103">
        <v>3004</v>
      </c>
      <c r="AJ4788" s="80"/>
      <c r="AK4788" s="113" t="s">
        <v>1423</v>
      </c>
      <c r="AN4788" s="80"/>
      <c r="AO4788" s="80"/>
      <c r="AP4788" s="80"/>
      <c r="AQ4788" s="80"/>
      <c r="AR4788" s="127"/>
      <c r="AS4788" s="80"/>
      <c r="AT4788" s="7"/>
      <c r="AU4788" s="7"/>
      <c r="AV4788" s="165"/>
      <c r="AW4788" s="166"/>
      <c r="AX4788" s="137"/>
      <c r="AY4788" s="147"/>
      <c r="AZ4788" s="167"/>
      <c r="BA4788" s="167"/>
      <c r="BB4788" s="147" t="str">
        <f t="shared" si="941"/>
        <v/>
      </c>
      <c r="BC4788" s="168"/>
      <c r="BD4788" s="165"/>
      <c r="BE4788" s="165"/>
      <c r="BF4788" s="165"/>
      <c r="BG4788" s="165"/>
      <c r="BH4788" s="165"/>
      <c r="BI4788" s="165"/>
      <c r="BJ4788" s="165"/>
      <c r="BK4788" s="165"/>
      <c r="BL4788" s="165"/>
      <c r="BM4788" s="165"/>
      <c r="BN4788" s="165"/>
      <c r="BO4788" s="165"/>
      <c r="BP4788" s="165"/>
      <c r="BQ4788" s="165"/>
      <c r="BS4788" s="6"/>
      <c r="BT4788" s="11"/>
      <c r="BU4788" s="6"/>
      <c r="BV4788" s="6"/>
    </row>
    <row r="4789" spans="1:74" ht="15.75" x14ac:dyDescent="0.25">
      <c r="A4789" s="52" t="s">
        <v>1422</v>
      </c>
      <c r="B4789" s="56"/>
      <c r="C4789" s="7" t="s">
        <v>118</v>
      </c>
      <c r="D4789" s="7" t="s">
        <v>6561</v>
      </c>
      <c r="E4789" s="7"/>
      <c r="F4789" s="64"/>
      <c r="G4789" s="6"/>
      <c r="H4789" s="6"/>
      <c r="I4789" s="10" t="s">
        <v>110</v>
      </c>
      <c r="J4789" s="11" t="s">
        <v>4031</v>
      </c>
      <c r="K4789" s="194" t="s">
        <v>511</v>
      </c>
      <c r="L4789" s="176"/>
      <c r="M4789" s="176">
        <v>1000</v>
      </c>
      <c r="N4789" s="80" t="s">
        <v>6857</v>
      </c>
      <c r="O4789" s="162"/>
      <c r="P4789" s="80" t="s">
        <v>4885</v>
      </c>
      <c r="Q4789" s="80"/>
      <c r="R4789" s="80"/>
      <c r="S4789" s="163"/>
      <c r="T4789" s="213"/>
      <c r="U4789" s="162"/>
      <c r="V4789" s="164"/>
      <c r="W4789" s="12" t="str">
        <f t="shared" si="940"/>
        <v>Mqtt1</v>
      </c>
      <c r="X4789" s="196" t="s">
        <v>10712</v>
      </c>
      <c r="Y4789" s="6" t="str">
        <f t="shared" si="937"/>
        <v>marpower/power-tag/dishwasher-galley-1</v>
      </c>
      <c r="Z4789" s="103" t="str" cm="1">
        <f t="array" ref="Z4789">IF(COUNTIF(N4789,"spare"),"","$."&amp;_xlfn.REGEXEXTRACT(J4789,"^PT\d+[FQ]\d+_(.*)", 2))</f>
        <v>$.RMS_Current_Phase_Neut</v>
      </c>
      <c r="AA4789" s="12">
        <f t="shared" si="942"/>
        <v>2</v>
      </c>
      <c r="AB4789" s="6" t="s">
        <v>195</v>
      </c>
      <c r="AC4789" s="103">
        <v>3006</v>
      </c>
      <c r="AJ4789" s="80"/>
      <c r="AK4789" s="113" t="s">
        <v>1423</v>
      </c>
      <c r="AN4789" s="80"/>
      <c r="AO4789" s="80"/>
      <c r="AP4789" s="80"/>
      <c r="AQ4789" s="80"/>
      <c r="AR4789" s="127"/>
      <c r="AS4789" s="80"/>
      <c r="AT4789" s="7"/>
      <c r="AU4789" s="7"/>
      <c r="AV4789" s="165"/>
      <c r="AW4789" s="166"/>
      <c r="AX4789" s="137"/>
      <c r="AY4789" s="147"/>
      <c r="AZ4789" s="167"/>
      <c r="BA4789" s="167"/>
      <c r="BB4789" s="147" t="str">
        <f t="shared" si="941"/>
        <v/>
      </c>
      <c r="BC4789" s="168"/>
      <c r="BD4789" s="165"/>
      <c r="BE4789" s="165"/>
      <c r="BF4789" s="165"/>
      <c r="BG4789" s="165"/>
      <c r="BH4789" s="165"/>
      <c r="BI4789" s="165"/>
      <c r="BJ4789" s="165"/>
      <c r="BK4789" s="165"/>
      <c r="BL4789" s="165"/>
      <c r="BM4789" s="165"/>
      <c r="BN4789" s="165"/>
      <c r="BO4789" s="165"/>
      <c r="BP4789" s="165"/>
      <c r="BQ4789" s="165"/>
      <c r="BS4789" s="6"/>
      <c r="BT4789" s="11"/>
      <c r="BU4789" s="6"/>
      <c r="BV4789" s="6"/>
    </row>
    <row r="4790" spans="1:74" ht="15.75" x14ac:dyDescent="0.25">
      <c r="A4790" s="52" t="s">
        <v>1422</v>
      </c>
      <c r="B4790" s="56"/>
      <c r="C4790" s="7" t="s">
        <v>118</v>
      </c>
      <c r="D4790" s="7" t="s">
        <v>6561</v>
      </c>
      <c r="E4790" s="7"/>
      <c r="F4790" s="64"/>
      <c r="G4790" s="6"/>
      <c r="H4790" s="6"/>
      <c r="I4790" s="10" t="s">
        <v>110</v>
      </c>
      <c r="J4790" s="11" t="s">
        <v>8377</v>
      </c>
      <c r="K4790" s="194" t="s">
        <v>511</v>
      </c>
      <c r="L4790" s="176"/>
      <c r="M4790" s="176">
        <v>1000</v>
      </c>
      <c r="N4790" s="80" t="s">
        <v>6857</v>
      </c>
      <c r="O4790" s="162"/>
      <c r="P4790" s="80" t="s">
        <v>4886</v>
      </c>
      <c r="Q4790" s="80"/>
      <c r="R4790" s="80"/>
      <c r="S4790" s="163"/>
      <c r="T4790" s="213"/>
      <c r="U4790" s="162"/>
      <c r="V4790" s="164"/>
      <c r="W4790" s="12" t="str">
        <f t="shared" si="940"/>
        <v>Mqtt1</v>
      </c>
      <c r="X4790" s="196" t="s">
        <v>10712</v>
      </c>
      <c r="Y4790" s="6" t="str">
        <f t="shared" si="937"/>
        <v>marpower/power-tag/dishwasher-galley-1</v>
      </c>
      <c r="Z4790" s="103" t="str" cm="1">
        <f t="array" ref="Z4790">IF(COUNTIF(N4790,"spare"),"","$."&amp;_xlfn.REGEXEXTRACT(J4790,"^PT\d+[FQ]\d+_(.*)", 2))</f>
        <v>$.RMS_Voltage_A_N</v>
      </c>
      <c r="AA4790" s="12">
        <f t="shared" si="942"/>
        <v>2</v>
      </c>
      <c r="AB4790" s="6" t="s">
        <v>195</v>
      </c>
      <c r="AC4790" s="103">
        <v>3028</v>
      </c>
      <c r="AJ4790" s="80"/>
      <c r="AK4790" s="113" t="s">
        <v>1424</v>
      </c>
      <c r="AN4790" s="80"/>
      <c r="AO4790" s="80"/>
      <c r="AP4790" s="80"/>
      <c r="AQ4790" s="80"/>
      <c r="AR4790" s="127"/>
      <c r="AS4790" s="80"/>
      <c r="AT4790" s="7"/>
      <c r="AU4790" s="7"/>
      <c r="AV4790" s="165"/>
      <c r="AW4790" s="166"/>
      <c r="AX4790" s="137"/>
      <c r="AY4790" s="147"/>
      <c r="AZ4790" s="167"/>
      <c r="BA4790" s="167"/>
      <c r="BB4790" s="147" t="str">
        <f t="shared" si="941"/>
        <v/>
      </c>
      <c r="BC4790" s="168"/>
      <c r="BD4790" s="165"/>
      <c r="BE4790" s="165"/>
      <c r="BF4790" s="165"/>
      <c r="BG4790" s="165"/>
      <c r="BH4790" s="165"/>
      <c r="BI4790" s="165"/>
      <c r="BJ4790" s="165"/>
      <c r="BK4790" s="165"/>
      <c r="BL4790" s="165"/>
      <c r="BM4790" s="165"/>
      <c r="BN4790" s="165"/>
      <c r="BO4790" s="165"/>
      <c r="BP4790" s="165"/>
      <c r="BQ4790" s="165"/>
      <c r="BS4790" s="6"/>
      <c r="BT4790" s="11"/>
      <c r="BU4790" s="6"/>
      <c r="BV4790" s="6"/>
    </row>
    <row r="4791" spans="1:74" ht="15.75" x14ac:dyDescent="0.25">
      <c r="A4791" s="52" t="s">
        <v>1422</v>
      </c>
      <c r="B4791" s="56"/>
      <c r="C4791" s="7" t="s">
        <v>118</v>
      </c>
      <c r="D4791" s="7" t="s">
        <v>6561</v>
      </c>
      <c r="E4791" s="7"/>
      <c r="F4791" s="64"/>
      <c r="G4791" s="6"/>
      <c r="H4791" s="6"/>
      <c r="I4791" s="10" t="s">
        <v>110</v>
      </c>
      <c r="J4791" s="11" t="s">
        <v>8554</v>
      </c>
      <c r="K4791" s="194" t="s">
        <v>511</v>
      </c>
      <c r="L4791" s="176"/>
      <c r="M4791" s="176">
        <v>1000</v>
      </c>
      <c r="N4791" s="80" t="s">
        <v>6857</v>
      </c>
      <c r="O4791" s="162"/>
      <c r="P4791" s="80" t="s">
        <v>4887</v>
      </c>
      <c r="Q4791" s="80"/>
      <c r="R4791" s="80"/>
      <c r="S4791" s="163"/>
      <c r="T4791" s="213"/>
      <c r="U4791" s="162"/>
      <c r="V4791" s="164"/>
      <c r="W4791" s="12" t="str">
        <f t="shared" si="940"/>
        <v>Mqtt1</v>
      </c>
      <c r="X4791" s="196" t="s">
        <v>10712</v>
      </c>
      <c r="Y4791" s="6" t="str">
        <f t="shared" si="937"/>
        <v>marpower/power-tag/dishwasher-galley-1</v>
      </c>
      <c r="Z4791" s="103" t="str" cm="1">
        <f t="array" ref="Z4791">IF(COUNTIF(N4791,"spare"),"","$."&amp;_xlfn.REGEXEXTRACT(J4791,"^PT\d+[FQ]\d+_(.*)", 2))</f>
        <v>$.RMS_Voltage_B_N</v>
      </c>
      <c r="AA4791" s="12">
        <f t="shared" si="942"/>
        <v>2</v>
      </c>
      <c r="AB4791" s="6" t="s">
        <v>195</v>
      </c>
      <c r="AC4791" s="103">
        <v>3030</v>
      </c>
      <c r="AJ4791" s="80"/>
      <c r="AK4791" s="113" t="s">
        <v>1424</v>
      </c>
      <c r="AN4791" s="80"/>
      <c r="AO4791" s="80"/>
      <c r="AP4791" s="80"/>
      <c r="AQ4791" s="80"/>
      <c r="AR4791" s="127"/>
      <c r="AS4791" s="80"/>
      <c r="AT4791" s="7"/>
      <c r="AU4791" s="7"/>
      <c r="AV4791" s="165"/>
      <c r="AW4791" s="166"/>
      <c r="AX4791" s="137"/>
      <c r="AY4791" s="147"/>
      <c r="AZ4791" s="167"/>
      <c r="BA4791" s="167"/>
      <c r="BB4791" s="147" t="str">
        <f t="shared" si="941"/>
        <v/>
      </c>
      <c r="BC4791" s="168"/>
      <c r="BD4791" s="165"/>
      <c r="BE4791" s="165"/>
      <c r="BF4791" s="165"/>
      <c r="BG4791" s="165"/>
      <c r="BH4791" s="165"/>
      <c r="BI4791" s="165"/>
      <c r="BJ4791" s="165"/>
      <c r="BK4791" s="165"/>
      <c r="BL4791" s="165"/>
      <c r="BM4791" s="165"/>
      <c r="BN4791" s="165"/>
      <c r="BO4791" s="165"/>
      <c r="BP4791" s="165"/>
      <c r="BQ4791" s="165"/>
      <c r="BS4791" s="6"/>
      <c r="BT4791" s="11"/>
      <c r="BU4791" s="6"/>
      <c r="BV4791" s="6"/>
    </row>
    <row r="4792" spans="1:74" ht="15.75" x14ac:dyDescent="0.25">
      <c r="A4792" s="52" t="s">
        <v>1422</v>
      </c>
      <c r="B4792" s="56"/>
      <c r="C4792" s="7" t="s">
        <v>118</v>
      </c>
      <c r="D4792" s="7" t="s">
        <v>6561</v>
      </c>
      <c r="E4792" s="7"/>
      <c r="F4792" s="64"/>
      <c r="G4792" s="6"/>
      <c r="H4792" s="6"/>
      <c r="I4792" s="10" t="s">
        <v>110</v>
      </c>
      <c r="J4792" s="11" t="s">
        <v>8731</v>
      </c>
      <c r="K4792" s="194" t="s">
        <v>511</v>
      </c>
      <c r="L4792" s="176"/>
      <c r="M4792" s="176">
        <v>1000</v>
      </c>
      <c r="N4792" s="80" t="s">
        <v>6857</v>
      </c>
      <c r="O4792" s="162"/>
      <c r="P4792" s="80" t="s">
        <v>4888</v>
      </c>
      <c r="Q4792" s="80"/>
      <c r="R4792" s="80"/>
      <c r="S4792" s="163"/>
      <c r="T4792" s="213"/>
      <c r="U4792" s="162"/>
      <c r="V4792" s="164"/>
      <c r="W4792" s="12" t="str">
        <f t="shared" si="940"/>
        <v>Mqtt1</v>
      </c>
      <c r="X4792" s="196" t="s">
        <v>10712</v>
      </c>
      <c r="Y4792" s="6" t="str">
        <f t="shared" si="937"/>
        <v>marpower/power-tag/dishwasher-galley-1</v>
      </c>
      <c r="Z4792" s="103" t="str" cm="1">
        <f t="array" ref="Z4792">IF(COUNTIF(N4792,"spare"),"","$."&amp;_xlfn.REGEXEXTRACT(J4792,"^PT\d+[FQ]\d+_(.*)", 2))</f>
        <v>$.RMS_Voltage_C_N</v>
      </c>
      <c r="AA4792" s="12">
        <f t="shared" si="942"/>
        <v>2</v>
      </c>
      <c r="AB4792" s="6" t="s">
        <v>195</v>
      </c>
      <c r="AC4792" s="103">
        <v>3032</v>
      </c>
      <c r="AJ4792" s="80"/>
      <c r="AK4792" s="113" t="s">
        <v>1424</v>
      </c>
      <c r="AN4792" s="80"/>
      <c r="AO4792" s="80"/>
      <c r="AP4792" s="80"/>
      <c r="AQ4792" s="80"/>
      <c r="AR4792" s="127"/>
      <c r="AS4792" s="80"/>
      <c r="AT4792" s="7"/>
      <c r="AU4792" s="7"/>
      <c r="AV4792" s="165"/>
      <c r="AW4792" s="166"/>
      <c r="AX4792" s="137"/>
      <c r="AY4792" s="147"/>
      <c r="AZ4792" s="167"/>
      <c r="BA4792" s="167"/>
      <c r="BB4792" s="147" t="str">
        <f t="shared" si="941"/>
        <v/>
      </c>
      <c r="BC4792" s="168"/>
      <c r="BD4792" s="165"/>
      <c r="BE4792" s="165"/>
      <c r="BF4792" s="165"/>
      <c r="BG4792" s="165"/>
      <c r="BH4792" s="165"/>
      <c r="BI4792" s="165"/>
      <c r="BJ4792" s="165"/>
      <c r="BK4792" s="165"/>
      <c r="BL4792" s="165"/>
      <c r="BM4792" s="165"/>
      <c r="BN4792" s="165"/>
      <c r="BO4792" s="165"/>
      <c r="BP4792" s="165"/>
      <c r="BQ4792" s="165"/>
      <c r="BS4792" s="6"/>
      <c r="BT4792" s="11"/>
      <c r="BU4792" s="6"/>
      <c r="BV4792" s="6"/>
    </row>
    <row r="4793" spans="1:74" ht="15.75" x14ac:dyDescent="0.25">
      <c r="A4793" s="52" t="s">
        <v>1422</v>
      </c>
      <c r="B4793" s="56"/>
      <c r="C4793" s="7" t="s">
        <v>118</v>
      </c>
      <c r="D4793" s="7" t="s">
        <v>6561</v>
      </c>
      <c r="E4793" s="7"/>
      <c r="F4793" s="64"/>
      <c r="G4793" s="6"/>
      <c r="H4793" s="6"/>
      <c r="I4793" s="10" t="s">
        <v>110</v>
      </c>
      <c r="J4793" s="11" t="s">
        <v>4032</v>
      </c>
      <c r="K4793" s="194" t="s">
        <v>511</v>
      </c>
      <c r="L4793" s="176"/>
      <c r="M4793" s="176">
        <v>1000</v>
      </c>
      <c r="N4793" s="80" t="s">
        <v>6857</v>
      </c>
      <c r="O4793" s="162"/>
      <c r="P4793" s="80" t="s">
        <v>4889</v>
      </c>
      <c r="Q4793" s="80"/>
      <c r="R4793" s="80"/>
      <c r="S4793" s="163"/>
      <c r="T4793" s="213"/>
      <c r="U4793" s="162"/>
      <c r="V4793" s="164"/>
      <c r="W4793" s="12" t="str">
        <f t="shared" si="940"/>
        <v>Mqtt1</v>
      </c>
      <c r="X4793" s="196" t="s">
        <v>10712</v>
      </c>
      <c r="Y4793" s="6" t="str">
        <f t="shared" si="937"/>
        <v>marpower/power-tag/dishwasher-galley-1</v>
      </c>
      <c r="Z4793" s="103" t="str" cm="1">
        <f t="array" ref="Z4793">IF(COUNTIF(N4793,"spare"),"","$."&amp;_xlfn.REGEXEXTRACT(J4793,"^PT\d+[FQ]\d+_(.*)", 2))</f>
        <v>$.Active_Power_Phase_A</v>
      </c>
      <c r="AA4793" s="12">
        <f t="shared" si="942"/>
        <v>2</v>
      </c>
      <c r="AB4793" s="6" t="s">
        <v>195</v>
      </c>
      <c r="AC4793" s="103">
        <v>3054</v>
      </c>
      <c r="AJ4793" s="80"/>
      <c r="AK4793" s="113" t="s">
        <v>1425</v>
      </c>
      <c r="AN4793" s="80"/>
      <c r="AO4793" s="80"/>
      <c r="AP4793" s="80"/>
      <c r="AQ4793" s="80"/>
      <c r="AR4793" s="127"/>
      <c r="AS4793" s="80"/>
      <c r="AT4793" s="7"/>
      <c r="AU4793" s="7"/>
      <c r="AV4793" s="165"/>
      <c r="AW4793" s="166"/>
      <c r="AX4793" s="137"/>
      <c r="AY4793" s="147"/>
      <c r="AZ4793" s="167"/>
      <c r="BA4793" s="167"/>
      <c r="BB4793" s="147" t="str">
        <f t="shared" si="941"/>
        <v/>
      </c>
      <c r="BC4793" s="168"/>
      <c r="BD4793" s="165"/>
      <c r="BE4793" s="165"/>
      <c r="BF4793" s="165"/>
      <c r="BG4793" s="165"/>
      <c r="BH4793" s="165"/>
      <c r="BI4793" s="165"/>
      <c r="BJ4793" s="165"/>
      <c r="BK4793" s="165"/>
      <c r="BL4793" s="165"/>
      <c r="BM4793" s="165"/>
      <c r="BN4793" s="165"/>
      <c r="BO4793" s="165"/>
      <c r="BP4793" s="165"/>
      <c r="BQ4793" s="165"/>
      <c r="BS4793" s="6"/>
      <c r="BT4793" s="11"/>
      <c r="BU4793" s="6"/>
      <c r="BV4793" s="6"/>
    </row>
    <row r="4794" spans="1:74" ht="15.75" x14ac:dyDescent="0.25">
      <c r="A4794" s="52" t="s">
        <v>1422</v>
      </c>
      <c r="B4794" s="56"/>
      <c r="C4794" s="7" t="s">
        <v>118</v>
      </c>
      <c r="D4794" s="7" t="s">
        <v>6561</v>
      </c>
      <c r="E4794" s="7"/>
      <c r="F4794" s="64"/>
      <c r="G4794" s="6"/>
      <c r="H4794" s="6"/>
      <c r="I4794" s="10" t="s">
        <v>110</v>
      </c>
      <c r="J4794" s="11" t="s">
        <v>4033</v>
      </c>
      <c r="K4794" s="194" t="s">
        <v>511</v>
      </c>
      <c r="L4794" s="176"/>
      <c r="M4794" s="176">
        <v>1000</v>
      </c>
      <c r="N4794" s="80" t="s">
        <v>6857</v>
      </c>
      <c r="O4794" s="162"/>
      <c r="P4794" s="80" t="s">
        <v>4890</v>
      </c>
      <c r="Q4794" s="80"/>
      <c r="R4794" s="80"/>
      <c r="S4794" s="163"/>
      <c r="T4794" s="213"/>
      <c r="U4794" s="162"/>
      <c r="V4794" s="164"/>
      <c r="W4794" s="12" t="str">
        <f t="shared" si="940"/>
        <v>Mqtt1</v>
      </c>
      <c r="X4794" s="196" t="s">
        <v>10712</v>
      </c>
      <c r="Y4794" s="6" t="str">
        <f t="shared" si="937"/>
        <v>marpower/power-tag/dishwasher-galley-1</v>
      </c>
      <c r="Z4794" s="103" t="str" cm="1">
        <f t="array" ref="Z4794">IF(COUNTIF(N4794,"spare"),"","$."&amp;_xlfn.REGEXEXTRACT(J4794,"^PT\d+[FQ]\d+_(.*)", 2))</f>
        <v>$.Active_Power_Phase_B</v>
      </c>
      <c r="AA4794" s="12">
        <f t="shared" si="942"/>
        <v>2</v>
      </c>
      <c r="AB4794" s="6" t="s">
        <v>195</v>
      </c>
      <c r="AC4794" s="103">
        <v>3056</v>
      </c>
      <c r="AJ4794" s="80"/>
      <c r="AK4794" s="113" t="s">
        <v>1425</v>
      </c>
      <c r="AN4794" s="80"/>
      <c r="AO4794" s="80"/>
      <c r="AP4794" s="80"/>
      <c r="AQ4794" s="80"/>
      <c r="AR4794" s="127"/>
      <c r="AS4794" s="80"/>
      <c r="AT4794" s="7"/>
      <c r="AU4794" s="7"/>
      <c r="AV4794" s="165"/>
      <c r="AW4794" s="166"/>
      <c r="AX4794" s="137"/>
      <c r="AY4794" s="147"/>
      <c r="AZ4794" s="167"/>
      <c r="BA4794" s="167"/>
      <c r="BB4794" s="147" t="str">
        <f t="shared" si="941"/>
        <v/>
      </c>
      <c r="BC4794" s="168"/>
      <c r="BD4794" s="165"/>
      <c r="BE4794" s="165"/>
      <c r="BF4794" s="165"/>
      <c r="BG4794" s="165"/>
      <c r="BH4794" s="165"/>
      <c r="BI4794" s="165"/>
      <c r="BJ4794" s="165"/>
      <c r="BK4794" s="165"/>
      <c r="BL4794" s="165"/>
      <c r="BM4794" s="165"/>
      <c r="BN4794" s="165"/>
      <c r="BO4794" s="165"/>
      <c r="BP4794" s="165"/>
      <c r="BQ4794" s="165"/>
      <c r="BS4794" s="6"/>
      <c r="BT4794" s="11"/>
      <c r="BU4794" s="6"/>
      <c r="BV4794" s="6"/>
    </row>
    <row r="4795" spans="1:74" ht="15.75" x14ac:dyDescent="0.25">
      <c r="A4795" s="52" t="s">
        <v>1422</v>
      </c>
      <c r="B4795" s="56"/>
      <c r="C4795" s="7" t="s">
        <v>118</v>
      </c>
      <c r="D4795" s="7" t="s">
        <v>6561</v>
      </c>
      <c r="E4795" s="7"/>
      <c r="F4795" s="64"/>
      <c r="G4795" s="6"/>
      <c r="H4795" s="6"/>
      <c r="I4795" s="10" t="s">
        <v>110</v>
      </c>
      <c r="J4795" s="11" t="s">
        <v>4034</v>
      </c>
      <c r="K4795" s="194" t="s">
        <v>511</v>
      </c>
      <c r="L4795" s="176"/>
      <c r="M4795" s="176">
        <v>1000</v>
      </c>
      <c r="N4795" s="80" t="s">
        <v>6857</v>
      </c>
      <c r="O4795" s="162"/>
      <c r="P4795" s="80" t="s">
        <v>4891</v>
      </c>
      <c r="Q4795" s="80"/>
      <c r="R4795" s="80"/>
      <c r="S4795" s="163"/>
      <c r="T4795" s="213"/>
      <c r="U4795" s="162"/>
      <c r="V4795" s="164"/>
      <c r="W4795" s="12" t="str">
        <f t="shared" si="940"/>
        <v>Mqtt1</v>
      </c>
      <c r="X4795" s="196" t="s">
        <v>10712</v>
      </c>
      <c r="Y4795" s="6" t="str">
        <f t="shared" si="937"/>
        <v>marpower/power-tag/dishwasher-galley-1</v>
      </c>
      <c r="Z4795" s="103" t="str" cm="1">
        <f t="array" ref="Z4795">IF(COUNTIF(N4795,"spare"),"","$."&amp;_xlfn.REGEXEXTRACT(J4795,"^PT\d+[FQ]\d+_(.*)", 2))</f>
        <v>$.Active_Power_Phase_C</v>
      </c>
      <c r="AA4795" s="12">
        <f t="shared" si="942"/>
        <v>2</v>
      </c>
      <c r="AB4795" s="6" t="s">
        <v>195</v>
      </c>
      <c r="AC4795" s="103">
        <v>3058</v>
      </c>
      <c r="AJ4795" s="80"/>
      <c r="AK4795" s="113" t="s">
        <v>1425</v>
      </c>
      <c r="AN4795" s="80"/>
      <c r="AO4795" s="80"/>
      <c r="AP4795" s="80"/>
      <c r="AQ4795" s="80"/>
      <c r="AR4795" s="127"/>
      <c r="AS4795" s="80"/>
      <c r="AT4795" s="7"/>
      <c r="AU4795" s="7"/>
      <c r="AV4795" s="165"/>
      <c r="AW4795" s="166"/>
      <c r="AX4795" s="137"/>
      <c r="AY4795" s="147"/>
      <c r="AZ4795" s="167"/>
      <c r="BA4795" s="167"/>
      <c r="BB4795" s="147" t="str">
        <f t="shared" si="941"/>
        <v/>
      </c>
      <c r="BC4795" s="168"/>
      <c r="BD4795" s="165"/>
      <c r="BE4795" s="165"/>
      <c r="BF4795" s="165"/>
      <c r="BG4795" s="165"/>
      <c r="BH4795" s="165"/>
      <c r="BI4795" s="165"/>
      <c r="BJ4795" s="165"/>
      <c r="BK4795" s="165"/>
      <c r="BL4795" s="165"/>
      <c r="BM4795" s="165"/>
      <c r="BN4795" s="165"/>
      <c r="BO4795" s="165"/>
      <c r="BP4795" s="165"/>
      <c r="BQ4795" s="165"/>
      <c r="BS4795" s="6"/>
      <c r="BT4795" s="11"/>
      <c r="BU4795" s="6"/>
      <c r="BV4795" s="6"/>
    </row>
    <row r="4796" spans="1:74" ht="15.75" x14ac:dyDescent="0.25">
      <c r="A4796" s="52" t="s">
        <v>1422</v>
      </c>
      <c r="B4796" s="56"/>
      <c r="C4796" s="7" t="s">
        <v>118</v>
      </c>
      <c r="D4796" s="7" t="s">
        <v>6561</v>
      </c>
      <c r="E4796" s="7"/>
      <c r="F4796" s="64"/>
      <c r="G4796" s="6"/>
      <c r="H4796" s="6"/>
      <c r="I4796" s="10" t="s">
        <v>110</v>
      </c>
      <c r="J4796" s="11" t="s">
        <v>4035</v>
      </c>
      <c r="K4796" s="194" t="s">
        <v>511</v>
      </c>
      <c r="L4796" s="176"/>
      <c r="M4796" s="176">
        <v>1000</v>
      </c>
      <c r="N4796" s="80" t="s">
        <v>6857</v>
      </c>
      <c r="O4796" s="162"/>
      <c r="P4796" s="80" t="s">
        <v>4892</v>
      </c>
      <c r="Q4796" s="80"/>
      <c r="R4796" s="80"/>
      <c r="S4796" s="163"/>
      <c r="T4796" s="213"/>
      <c r="U4796" s="162"/>
      <c r="V4796" s="164"/>
      <c r="W4796" s="12" t="str">
        <f t="shared" si="940"/>
        <v>Mqtt1</v>
      </c>
      <c r="X4796" s="196" t="s">
        <v>10712</v>
      </c>
      <c r="Y4796" s="6" t="str">
        <f t="shared" si="937"/>
        <v>marpower/power-tag/dishwasher-galley-1</v>
      </c>
      <c r="Z4796" s="103" t="str" cm="1">
        <f t="array" ref="Z4796">IF(COUNTIF(N4796,"spare"),"","$."&amp;_xlfn.REGEXEXTRACT(J4796,"^PT\d+[FQ]\d+_(.*)", 2))</f>
        <v>$.Total_Active_Power</v>
      </c>
      <c r="AA4796" s="12">
        <f t="shared" si="942"/>
        <v>2</v>
      </c>
      <c r="AB4796" s="6" t="s">
        <v>195</v>
      </c>
      <c r="AC4796" s="103">
        <v>3060</v>
      </c>
      <c r="AJ4796" s="80"/>
      <c r="AK4796" s="113" t="s">
        <v>1425</v>
      </c>
      <c r="AN4796" s="80"/>
      <c r="AO4796" s="80"/>
      <c r="AP4796" s="80"/>
      <c r="AQ4796" s="80"/>
      <c r="AR4796" s="127"/>
      <c r="AS4796" s="80"/>
      <c r="AT4796" s="7"/>
      <c r="AU4796" s="7"/>
      <c r="AV4796" s="165"/>
      <c r="AW4796" s="166"/>
      <c r="AX4796" s="137"/>
      <c r="AY4796" s="147"/>
      <c r="AZ4796" s="167"/>
      <c r="BA4796" s="167"/>
      <c r="BB4796" s="147" t="str">
        <f t="shared" si="941"/>
        <v/>
      </c>
      <c r="BC4796" s="168"/>
      <c r="BD4796" s="165"/>
      <c r="BE4796" s="165"/>
      <c r="BF4796" s="165"/>
      <c r="BG4796" s="165"/>
      <c r="BH4796" s="165"/>
      <c r="BI4796" s="165"/>
      <c r="BJ4796" s="165"/>
      <c r="BK4796" s="165"/>
      <c r="BL4796" s="165"/>
      <c r="BM4796" s="165"/>
      <c r="BN4796" s="165"/>
      <c r="BO4796" s="165"/>
      <c r="BP4796" s="165"/>
      <c r="BQ4796" s="165"/>
      <c r="BS4796" s="6"/>
      <c r="BT4796" s="11"/>
      <c r="BU4796" s="6"/>
      <c r="BV4796" s="6"/>
    </row>
    <row r="4797" spans="1:74" ht="15.75" x14ac:dyDescent="0.25">
      <c r="A4797" s="52" t="s">
        <v>1422</v>
      </c>
      <c r="B4797" s="56"/>
      <c r="C4797" s="7" t="s">
        <v>118</v>
      </c>
      <c r="D4797" s="7" t="s">
        <v>6561</v>
      </c>
      <c r="E4797" s="7"/>
      <c r="F4797" s="64"/>
      <c r="G4797" s="6"/>
      <c r="H4797" s="6"/>
      <c r="I4797" s="10" t="s">
        <v>110</v>
      </c>
      <c r="J4797" s="11" t="s">
        <v>4036</v>
      </c>
      <c r="K4797" s="194" t="s">
        <v>511</v>
      </c>
      <c r="L4797" s="176"/>
      <c r="M4797" s="176">
        <v>1000</v>
      </c>
      <c r="N4797" s="80" t="s">
        <v>6857</v>
      </c>
      <c r="O4797" s="162"/>
      <c r="P4797" s="80" t="s">
        <v>4893</v>
      </c>
      <c r="Q4797" s="80"/>
      <c r="R4797" s="80"/>
      <c r="S4797" s="163"/>
      <c r="T4797" s="213"/>
      <c r="U4797" s="162"/>
      <c r="V4797" s="164"/>
      <c r="W4797" s="12" t="str">
        <f t="shared" si="940"/>
        <v>Mqtt1</v>
      </c>
      <c r="X4797" s="196" t="s">
        <v>10712</v>
      </c>
      <c r="Y4797" s="6" t="str">
        <f t="shared" si="937"/>
        <v>marpower/power-tag/dishwasher-galley-1</v>
      </c>
      <c r="Z4797" s="103" t="str" cm="1">
        <f t="array" ref="Z4797">IF(COUNTIF(N4797,"spare"),"","$."&amp;_xlfn.REGEXEXTRACT(J4797,"^PT\d+[FQ]\d+_(.*)", 2))</f>
        <v>$.Power_Factor_Phase_A</v>
      </c>
      <c r="AA4797" s="12">
        <f t="shared" si="942"/>
        <v>2</v>
      </c>
      <c r="AB4797" s="6" t="s">
        <v>195</v>
      </c>
      <c r="AC4797" s="103">
        <v>3078</v>
      </c>
      <c r="AJ4797" s="80"/>
      <c r="AK4797" s="113" t="s">
        <v>1426</v>
      </c>
      <c r="AN4797" s="80"/>
      <c r="AO4797" s="80"/>
      <c r="AP4797" s="80"/>
      <c r="AQ4797" s="80"/>
      <c r="AR4797" s="127"/>
      <c r="AS4797" s="80"/>
      <c r="AT4797" s="7"/>
      <c r="AU4797" s="7"/>
      <c r="AV4797" s="165"/>
      <c r="AW4797" s="166"/>
      <c r="AX4797" s="137"/>
      <c r="AY4797" s="147"/>
      <c r="AZ4797" s="167"/>
      <c r="BA4797" s="167"/>
      <c r="BB4797" s="147" t="str">
        <f t="shared" si="941"/>
        <v/>
      </c>
      <c r="BC4797" s="168"/>
      <c r="BD4797" s="165"/>
      <c r="BE4797" s="165"/>
      <c r="BF4797" s="165"/>
      <c r="BG4797" s="165"/>
      <c r="BH4797" s="165"/>
      <c r="BI4797" s="165"/>
      <c r="BJ4797" s="165"/>
      <c r="BK4797" s="165"/>
      <c r="BL4797" s="165"/>
      <c r="BM4797" s="165"/>
      <c r="BN4797" s="165"/>
      <c r="BO4797" s="165"/>
      <c r="BP4797" s="165"/>
      <c r="BQ4797" s="165"/>
      <c r="BS4797" s="6"/>
      <c r="BT4797" s="11"/>
      <c r="BU4797" s="6"/>
      <c r="BV4797" s="6"/>
    </row>
    <row r="4798" spans="1:74" ht="15.75" x14ac:dyDescent="0.25">
      <c r="A4798" s="52" t="s">
        <v>1422</v>
      </c>
      <c r="B4798" s="56"/>
      <c r="C4798" s="7" t="s">
        <v>118</v>
      </c>
      <c r="D4798" s="7" t="s">
        <v>6561</v>
      </c>
      <c r="E4798" s="7"/>
      <c r="F4798" s="64"/>
      <c r="G4798" s="6"/>
      <c r="H4798" s="6"/>
      <c r="I4798" s="10" t="s">
        <v>110</v>
      </c>
      <c r="J4798" s="11" t="s">
        <v>4037</v>
      </c>
      <c r="K4798" s="194" t="s">
        <v>511</v>
      </c>
      <c r="L4798" s="176"/>
      <c r="M4798" s="176">
        <v>1000</v>
      </c>
      <c r="N4798" s="80" t="s">
        <v>6857</v>
      </c>
      <c r="O4798" s="162"/>
      <c r="P4798" s="80" t="s">
        <v>4894</v>
      </c>
      <c r="Q4798" s="80"/>
      <c r="R4798" s="80"/>
      <c r="S4798" s="163"/>
      <c r="T4798" s="213"/>
      <c r="U4798" s="162"/>
      <c r="V4798" s="164"/>
      <c r="W4798" s="12" t="str">
        <f t="shared" si="940"/>
        <v>Mqtt1</v>
      </c>
      <c r="X4798" s="196" t="s">
        <v>10712</v>
      </c>
      <c r="Y4798" s="6" t="str">
        <f t="shared" si="937"/>
        <v>marpower/power-tag/dishwasher-galley-1</v>
      </c>
      <c r="Z4798" s="103" t="str" cm="1">
        <f t="array" ref="Z4798">IF(COUNTIF(N4798,"spare"),"","$."&amp;_xlfn.REGEXEXTRACT(J4798,"^PT\d+[FQ]\d+_(.*)", 2))</f>
        <v>$.Power_Factor_Phase_B</v>
      </c>
      <c r="AA4798" s="12">
        <f t="shared" si="942"/>
        <v>2</v>
      </c>
      <c r="AB4798" s="6" t="s">
        <v>195</v>
      </c>
      <c r="AC4798" s="103">
        <v>3080</v>
      </c>
      <c r="AJ4798" s="80"/>
      <c r="AK4798" s="113" t="s">
        <v>1426</v>
      </c>
      <c r="AN4798" s="80"/>
      <c r="AO4798" s="80"/>
      <c r="AP4798" s="80"/>
      <c r="AQ4798" s="80"/>
      <c r="AR4798" s="127"/>
      <c r="AS4798" s="80"/>
      <c r="AT4798" s="7"/>
      <c r="AU4798" s="7"/>
      <c r="AV4798" s="165"/>
      <c r="AW4798" s="166"/>
      <c r="AX4798" s="137"/>
      <c r="AY4798" s="147"/>
      <c r="AZ4798" s="167"/>
      <c r="BA4798" s="167"/>
      <c r="BB4798" s="147" t="str">
        <f t="shared" si="941"/>
        <v/>
      </c>
      <c r="BC4798" s="168"/>
      <c r="BD4798" s="165"/>
      <c r="BE4798" s="165"/>
      <c r="BF4798" s="165"/>
      <c r="BG4798" s="165"/>
      <c r="BH4798" s="165"/>
      <c r="BI4798" s="165"/>
      <c r="BJ4798" s="165"/>
      <c r="BK4798" s="165"/>
      <c r="BL4798" s="165"/>
      <c r="BM4798" s="165"/>
      <c r="BN4798" s="165"/>
      <c r="BO4798" s="165"/>
      <c r="BP4798" s="165"/>
      <c r="BQ4798" s="165"/>
      <c r="BS4798" s="6"/>
      <c r="BT4798" s="11"/>
      <c r="BU4798" s="6"/>
      <c r="BV4798" s="6"/>
    </row>
    <row r="4799" spans="1:74" ht="15.75" x14ac:dyDescent="0.25">
      <c r="A4799" s="52" t="s">
        <v>1422</v>
      </c>
      <c r="B4799" s="56"/>
      <c r="C4799" s="7" t="s">
        <v>118</v>
      </c>
      <c r="D4799" s="7" t="s">
        <v>6561</v>
      </c>
      <c r="E4799" s="7"/>
      <c r="F4799" s="64"/>
      <c r="G4799" s="6"/>
      <c r="H4799" s="6"/>
      <c r="I4799" s="10" t="s">
        <v>110</v>
      </c>
      <c r="J4799" s="11" t="s">
        <v>4038</v>
      </c>
      <c r="K4799" s="194" t="s">
        <v>511</v>
      </c>
      <c r="L4799" s="176"/>
      <c r="M4799" s="176">
        <v>1000</v>
      </c>
      <c r="N4799" s="80" t="s">
        <v>6857</v>
      </c>
      <c r="O4799" s="162"/>
      <c r="P4799" s="80" t="s">
        <v>4895</v>
      </c>
      <c r="Q4799" s="80"/>
      <c r="R4799" s="80"/>
      <c r="S4799" s="163"/>
      <c r="T4799" s="213"/>
      <c r="U4799" s="162"/>
      <c r="V4799" s="164"/>
      <c r="W4799" s="12" t="str">
        <f t="shared" si="940"/>
        <v>Mqtt1</v>
      </c>
      <c r="X4799" s="196" t="s">
        <v>10712</v>
      </c>
      <c r="Y4799" s="6" t="str">
        <f t="shared" si="937"/>
        <v>marpower/power-tag/dishwasher-galley-1</v>
      </c>
      <c r="Z4799" s="103" t="str" cm="1">
        <f t="array" ref="Z4799">IF(COUNTIF(N4799,"spare"),"","$."&amp;_xlfn.REGEXEXTRACT(J4799,"^PT\d+[FQ]\d+_(.*)", 2))</f>
        <v>$.Power_Factor_Phase_C</v>
      </c>
      <c r="AA4799" s="12">
        <f t="shared" si="942"/>
        <v>2</v>
      </c>
      <c r="AB4799" s="6" t="s">
        <v>195</v>
      </c>
      <c r="AC4799" s="103">
        <v>3082</v>
      </c>
      <c r="AJ4799" s="80"/>
      <c r="AK4799" s="113" t="s">
        <v>1426</v>
      </c>
      <c r="AN4799" s="80"/>
      <c r="AO4799" s="80"/>
      <c r="AP4799" s="80"/>
      <c r="AQ4799" s="80"/>
      <c r="AR4799" s="127"/>
      <c r="AS4799" s="80"/>
      <c r="AT4799" s="7"/>
      <c r="AU4799" s="7"/>
      <c r="AV4799" s="165"/>
      <c r="AW4799" s="166"/>
      <c r="AX4799" s="137"/>
      <c r="AY4799" s="147"/>
      <c r="AZ4799" s="167"/>
      <c r="BA4799" s="167"/>
      <c r="BB4799" s="147" t="str">
        <f t="shared" si="941"/>
        <v/>
      </c>
      <c r="BC4799" s="168"/>
      <c r="BD4799" s="165"/>
      <c r="BE4799" s="165"/>
      <c r="BF4799" s="165"/>
      <c r="BG4799" s="165"/>
      <c r="BH4799" s="165"/>
      <c r="BI4799" s="165"/>
      <c r="BJ4799" s="165"/>
      <c r="BK4799" s="165"/>
      <c r="BL4799" s="165"/>
      <c r="BM4799" s="165"/>
      <c r="BN4799" s="165"/>
      <c r="BO4799" s="165"/>
      <c r="BP4799" s="165"/>
      <c r="BQ4799" s="165"/>
      <c r="BS4799" s="6"/>
      <c r="BT4799" s="11"/>
      <c r="BU4799" s="6"/>
      <c r="BV4799" s="6"/>
    </row>
    <row r="4800" spans="1:74" ht="15.75" x14ac:dyDescent="0.25">
      <c r="A4800" s="52" t="s">
        <v>1422</v>
      </c>
      <c r="B4800" s="56"/>
      <c r="C4800" s="7" t="s">
        <v>118</v>
      </c>
      <c r="D4800" s="7" t="s">
        <v>6561</v>
      </c>
      <c r="E4800" s="7"/>
      <c r="F4800" s="64"/>
      <c r="G4800" s="6"/>
      <c r="H4800" s="6"/>
      <c r="I4800" s="10" t="s">
        <v>110</v>
      </c>
      <c r="J4800" s="11" t="s">
        <v>4039</v>
      </c>
      <c r="K4800" s="194" t="s">
        <v>511</v>
      </c>
      <c r="L4800" s="176"/>
      <c r="M4800" s="176">
        <v>1000</v>
      </c>
      <c r="N4800" s="80" t="s">
        <v>6857</v>
      </c>
      <c r="O4800" s="162"/>
      <c r="P4800" s="80" t="s">
        <v>4896</v>
      </c>
      <c r="Q4800" s="80"/>
      <c r="R4800" s="80"/>
      <c r="S4800" s="163"/>
      <c r="T4800" s="213"/>
      <c r="U4800" s="162"/>
      <c r="V4800" s="164"/>
      <c r="W4800" s="12" t="str">
        <f t="shared" si="940"/>
        <v>Mqtt1</v>
      </c>
      <c r="X4800" s="196" t="s">
        <v>10712</v>
      </c>
      <c r="Y4800" s="6" t="str">
        <f t="shared" si="937"/>
        <v>marpower/power-tag/dishwasher-galley-1</v>
      </c>
      <c r="Z4800" s="103" t="str" cm="1">
        <f t="array" ref="Z4800">IF(COUNTIF(N4800,"spare"),"","$."&amp;_xlfn.REGEXEXTRACT(J4800,"^PT\d+[FQ]\d+_(.*)", 2))</f>
        <v>$.Total_Power_Factor</v>
      </c>
      <c r="AA4800" s="12">
        <f t="shared" si="942"/>
        <v>2</v>
      </c>
      <c r="AB4800" s="6" t="s">
        <v>195</v>
      </c>
      <c r="AC4800" s="103">
        <v>3084</v>
      </c>
      <c r="AJ4800" s="80"/>
      <c r="AK4800" s="113" t="s">
        <v>1426</v>
      </c>
      <c r="AN4800" s="80"/>
      <c r="AO4800" s="80"/>
      <c r="AP4800" s="80"/>
      <c r="AQ4800" s="80"/>
      <c r="AR4800" s="127"/>
      <c r="AS4800" s="80"/>
      <c r="AT4800" s="7"/>
      <c r="AU4800" s="7"/>
      <c r="AV4800" s="165"/>
      <c r="AW4800" s="166"/>
      <c r="AX4800" s="137"/>
      <c r="AY4800" s="147"/>
      <c r="AZ4800" s="167"/>
      <c r="BA4800" s="167"/>
      <c r="BB4800" s="147" t="str">
        <f t="shared" si="941"/>
        <v/>
      </c>
      <c r="BC4800" s="168"/>
      <c r="BD4800" s="165"/>
      <c r="BE4800" s="165"/>
      <c r="BF4800" s="165"/>
      <c r="BG4800" s="165"/>
      <c r="BH4800" s="165"/>
      <c r="BI4800" s="165"/>
      <c r="BJ4800" s="165"/>
      <c r="BK4800" s="165"/>
      <c r="BL4800" s="165"/>
      <c r="BM4800" s="165"/>
      <c r="BN4800" s="165"/>
      <c r="BO4800" s="165"/>
      <c r="BP4800" s="165"/>
      <c r="BQ4800" s="165"/>
      <c r="BS4800" s="6"/>
      <c r="BT4800" s="11"/>
      <c r="BU4800" s="6"/>
      <c r="BV4800" s="6"/>
    </row>
    <row r="4801" spans="1:74" ht="15.75" x14ac:dyDescent="0.25">
      <c r="A4801" s="52" t="s">
        <v>1422</v>
      </c>
      <c r="B4801" s="56"/>
      <c r="C4801" s="7" t="s">
        <v>118</v>
      </c>
      <c r="D4801" s="7" t="s">
        <v>6561</v>
      </c>
      <c r="E4801" s="7"/>
      <c r="F4801" s="64"/>
      <c r="G4801" s="6"/>
      <c r="H4801" s="6"/>
      <c r="I4801" s="10" t="s">
        <v>110</v>
      </c>
      <c r="J4801" s="11" t="s">
        <v>4040</v>
      </c>
      <c r="K4801" s="194" t="s">
        <v>511</v>
      </c>
      <c r="L4801" s="176"/>
      <c r="M4801" s="176">
        <v>1000</v>
      </c>
      <c r="N4801" s="80" t="s">
        <v>6857</v>
      </c>
      <c r="O4801" s="162"/>
      <c r="P4801" s="80" t="s">
        <v>4897</v>
      </c>
      <c r="Q4801" s="80"/>
      <c r="R4801" s="80"/>
      <c r="S4801" s="163"/>
      <c r="T4801" s="213"/>
      <c r="U4801" s="162"/>
      <c r="V4801" s="164"/>
      <c r="W4801" s="12" t="str">
        <f t="shared" si="940"/>
        <v>Mqtt1</v>
      </c>
      <c r="X4801" s="196" t="s">
        <v>10713</v>
      </c>
      <c r="Y4801" s="6" t="str">
        <f t="shared" si="937"/>
        <v>marpower/power-tag/dishwasher-galley-2</v>
      </c>
      <c r="Z4801" s="103" t="str" cm="1">
        <f t="array" ref="Z4801">IF(COUNTIF(N4801,"spare"),"","$."&amp;_xlfn.REGEXEXTRACT(J4801,"^PT\d+[FQ]\d+_(.*)", 2))</f>
        <v>$.RMS_Current_Phase_A</v>
      </c>
      <c r="AA4801" s="12">
        <f>AA4786+1</f>
        <v>3</v>
      </c>
      <c r="AB4801" s="6" t="s">
        <v>195</v>
      </c>
      <c r="AC4801" s="103">
        <v>3000</v>
      </c>
      <c r="AJ4801" s="80"/>
      <c r="AK4801" s="113" t="s">
        <v>1423</v>
      </c>
      <c r="AN4801" s="80"/>
      <c r="AO4801" s="80"/>
      <c r="AP4801" s="80"/>
      <c r="AQ4801" s="80"/>
      <c r="AR4801" s="127"/>
      <c r="AS4801" s="80"/>
      <c r="AT4801" s="7"/>
      <c r="AU4801" s="7"/>
      <c r="AV4801" s="165"/>
      <c r="AW4801" s="166"/>
      <c r="AX4801" s="137"/>
      <c r="AY4801" s="147"/>
      <c r="AZ4801" s="167"/>
      <c r="BA4801" s="167"/>
      <c r="BB4801" s="147" t="str">
        <f t="shared" si="941"/>
        <v/>
      </c>
      <c r="BC4801" s="168"/>
      <c r="BD4801" s="165"/>
      <c r="BE4801" s="165"/>
      <c r="BF4801" s="165"/>
      <c r="BG4801" s="165"/>
      <c r="BH4801" s="165"/>
      <c r="BI4801" s="165"/>
      <c r="BJ4801" s="165"/>
      <c r="BK4801" s="165"/>
      <c r="BL4801" s="165"/>
      <c r="BM4801" s="165"/>
      <c r="BN4801" s="165"/>
      <c r="BO4801" s="165"/>
      <c r="BP4801" s="165"/>
      <c r="BQ4801" s="165"/>
      <c r="BS4801" s="6"/>
      <c r="BT4801" s="11"/>
      <c r="BU4801" s="6"/>
      <c r="BV4801" s="6"/>
    </row>
    <row r="4802" spans="1:74" ht="15.75" x14ac:dyDescent="0.25">
      <c r="A4802" s="52" t="s">
        <v>1422</v>
      </c>
      <c r="B4802" s="56"/>
      <c r="C4802" s="7" t="s">
        <v>118</v>
      </c>
      <c r="D4802" s="7" t="s">
        <v>6561</v>
      </c>
      <c r="E4802" s="7"/>
      <c r="F4802" s="64"/>
      <c r="G4802" s="6"/>
      <c r="H4802" s="6"/>
      <c r="I4802" s="10" t="s">
        <v>110</v>
      </c>
      <c r="J4802" s="11" t="s">
        <v>4041</v>
      </c>
      <c r="K4802" s="194" t="s">
        <v>511</v>
      </c>
      <c r="L4802" s="176"/>
      <c r="M4802" s="176">
        <v>1000</v>
      </c>
      <c r="N4802" s="80" t="s">
        <v>6857</v>
      </c>
      <c r="O4802" s="162"/>
      <c r="P4802" s="80" t="s">
        <v>4898</v>
      </c>
      <c r="Q4802" s="80"/>
      <c r="R4802" s="80"/>
      <c r="S4802" s="163"/>
      <c r="T4802" s="213"/>
      <c r="U4802" s="162"/>
      <c r="V4802" s="164"/>
      <c r="W4802" s="12" t="str">
        <f t="shared" si="940"/>
        <v>Mqtt1</v>
      </c>
      <c r="X4802" s="196" t="s">
        <v>10713</v>
      </c>
      <c r="Y4802" s="6" t="str">
        <f t="shared" si="937"/>
        <v>marpower/power-tag/dishwasher-galley-2</v>
      </c>
      <c r="Z4802" s="103" t="str" cm="1">
        <f t="array" ref="Z4802">IF(COUNTIF(N4802,"spare"),"","$."&amp;_xlfn.REGEXEXTRACT(J4802,"^PT\d+[FQ]\d+_(.*)", 2))</f>
        <v>$.RMS_Current_Phase_B</v>
      </c>
      <c r="AA4802" s="12">
        <f t="shared" si="942"/>
        <v>3</v>
      </c>
      <c r="AB4802" s="6" t="s">
        <v>195</v>
      </c>
      <c r="AC4802" s="103">
        <v>3002</v>
      </c>
      <c r="AJ4802" s="80"/>
      <c r="AK4802" s="113" t="s">
        <v>1423</v>
      </c>
      <c r="AN4802" s="80"/>
      <c r="AO4802" s="80"/>
      <c r="AP4802" s="80"/>
      <c r="AQ4802" s="80"/>
      <c r="AR4802" s="127"/>
      <c r="AS4802" s="80"/>
      <c r="AT4802" s="7"/>
      <c r="AU4802" s="7"/>
      <c r="AV4802" s="165"/>
      <c r="AW4802" s="166"/>
      <c r="AX4802" s="137"/>
      <c r="AY4802" s="147"/>
      <c r="AZ4802" s="167"/>
      <c r="BA4802" s="167"/>
      <c r="BB4802" s="147" t="str">
        <f t="shared" si="941"/>
        <v/>
      </c>
      <c r="BC4802" s="168"/>
      <c r="BD4802" s="165"/>
      <c r="BE4802" s="165"/>
      <c r="BF4802" s="165"/>
      <c r="BG4802" s="165"/>
      <c r="BH4802" s="165"/>
      <c r="BI4802" s="165"/>
      <c r="BJ4802" s="165"/>
      <c r="BK4802" s="165"/>
      <c r="BL4802" s="165"/>
      <c r="BM4802" s="165"/>
      <c r="BN4802" s="165"/>
      <c r="BO4802" s="165"/>
      <c r="BP4802" s="165"/>
      <c r="BQ4802" s="165"/>
      <c r="BS4802" s="6"/>
      <c r="BT4802" s="11"/>
      <c r="BU4802" s="6"/>
      <c r="BV4802" s="6"/>
    </row>
    <row r="4803" spans="1:74" ht="15.75" x14ac:dyDescent="0.25">
      <c r="A4803" s="52" t="s">
        <v>1422</v>
      </c>
      <c r="B4803" s="56"/>
      <c r="C4803" s="7" t="s">
        <v>118</v>
      </c>
      <c r="D4803" s="7" t="s">
        <v>6561</v>
      </c>
      <c r="E4803" s="7"/>
      <c r="F4803" s="64"/>
      <c r="G4803" s="6"/>
      <c r="H4803" s="6"/>
      <c r="I4803" s="10" t="s">
        <v>110</v>
      </c>
      <c r="J4803" s="11" t="s">
        <v>4042</v>
      </c>
      <c r="K4803" s="194" t="s">
        <v>511</v>
      </c>
      <c r="L4803" s="176"/>
      <c r="M4803" s="176">
        <v>1000</v>
      </c>
      <c r="N4803" s="80" t="s">
        <v>6857</v>
      </c>
      <c r="O4803" s="162"/>
      <c r="P4803" s="80" t="s">
        <v>4899</v>
      </c>
      <c r="Q4803" s="80"/>
      <c r="R4803" s="80"/>
      <c r="S4803" s="163"/>
      <c r="T4803" s="213"/>
      <c r="U4803" s="162"/>
      <c r="V4803" s="164"/>
      <c r="W4803" s="12" t="str">
        <f t="shared" si="940"/>
        <v>Mqtt1</v>
      </c>
      <c r="X4803" s="196" t="s">
        <v>10713</v>
      </c>
      <c r="Y4803" s="6" t="str">
        <f t="shared" si="937"/>
        <v>marpower/power-tag/dishwasher-galley-2</v>
      </c>
      <c r="Z4803" s="103" t="str" cm="1">
        <f t="array" ref="Z4803">IF(COUNTIF(N4803,"spare"),"","$."&amp;_xlfn.REGEXEXTRACT(J4803,"^PT\d+[FQ]\d+_(.*)", 2))</f>
        <v>$.RMS_Current_Phase_C</v>
      </c>
      <c r="AA4803" s="12">
        <f t="shared" si="942"/>
        <v>3</v>
      </c>
      <c r="AB4803" s="6" t="s">
        <v>195</v>
      </c>
      <c r="AC4803" s="103">
        <v>3004</v>
      </c>
      <c r="AJ4803" s="80"/>
      <c r="AK4803" s="113" t="s">
        <v>1423</v>
      </c>
      <c r="AN4803" s="80"/>
      <c r="AO4803" s="80"/>
      <c r="AP4803" s="80"/>
      <c r="AQ4803" s="80"/>
      <c r="AR4803" s="127"/>
      <c r="AS4803" s="80"/>
      <c r="AT4803" s="7"/>
      <c r="AU4803" s="7"/>
      <c r="AV4803" s="165"/>
      <c r="AW4803" s="166"/>
      <c r="AX4803" s="137"/>
      <c r="AY4803" s="147"/>
      <c r="AZ4803" s="167"/>
      <c r="BA4803" s="167"/>
      <c r="BB4803" s="147" t="str">
        <f t="shared" si="941"/>
        <v/>
      </c>
      <c r="BC4803" s="168"/>
      <c r="BD4803" s="165"/>
      <c r="BE4803" s="165"/>
      <c r="BF4803" s="165"/>
      <c r="BG4803" s="165"/>
      <c r="BH4803" s="165"/>
      <c r="BI4803" s="165"/>
      <c r="BJ4803" s="165"/>
      <c r="BK4803" s="165"/>
      <c r="BL4803" s="165"/>
      <c r="BM4803" s="165"/>
      <c r="BN4803" s="165"/>
      <c r="BO4803" s="165"/>
      <c r="BP4803" s="165"/>
      <c r="BQ4803" s="165"/>
      <c r="BS4803" s="6"/>
      <c r="BT4803" s="11"/>
      <c r="BU4803" s="6"/>
      <c r="BV4803" s="6"/>
    </row>
    <row r="4804" spans="1:74" ht="15.75" x14ac:dyDescent="0.25">
      <c r="A4804" s="52" t="s">
        <v>1422</v>
      </c>
      <c r="B4804" s="56"/>
      <c r="C4804" s="7" t="s">
        <v>118</v>
      </c>
      <c r="D4804" s="7" t="s">
        <v>6561</v>
      </c>
      <c r="E4804" s="7"/>
      <c r="F4804" s="64"/>
      <c r="G4804" s="6"/>
      <c r="H4804" s="6"/>
      <c r="I4804" s="10" t="s">
        <v>110</v>
      </c>
      <c r="J4804" s="11" t="s">
        <v>4043</v>
      </c>
      <c r="K4804" s="194" t="s">
        <v>511</v>
      </c>
      <c r="L4804" s="176"/>
      <c r="M4804" s="176">
        <v>1000</v>
      </c>
      <c r="N4804" s="80" t="s">
        <v>6857</v>
      </c>
      <c r="O4804" s="162"/>
      <c r="P4804" s="80" t="s">
        <v>4900</v>
      </c>
      <c r="Q4804" s="80"/>
      <c r="R4804" s="80"/>
      <c r="S4804" s="163"/>
      <c r="T4804" s="213"/>
      <c r="U4804" s="162"/>
      <c r="V4804" s="164"/>
      <c r="W4804" s="12" t="str">
        <f t="shared" si="940"/>
        <v>Mqtt1</v>
      </c>
      <c r="X4804" s="196" t="s">
        <v>10713</v>
      </c>
      <c r="Y4804" s="6" t="str">
        <f t="shared" si="937"/>
        <v>marpower/power-tag/dishwasher-galley-2</v>
      </c>
      <c r="Z4804" s="103" t="str" cm="1">
        <f t="array" ref="Z4804">IF(COUNTIF(N4804,"spare"),"","$."&amp;_xlfn.REGEXEXTRACT(J4804,"^PT\d+[FQ]\d+_(.*)", 2))</f>
        <v>$.RMS_Current_Phase_Neut</v>
      </c>
      <c r="AA4804" s="12">
        <f t="shared" si="942"/>
        <v>3</v>
      </c>
      <c r="AB4804" s="6" t="s">
        <v>195</v>
      </c>
      <c r="AC4804" s="103">
        <v>3006</v>
      </c>
      <c r="AJ4804" s="80"/>
      <c r="AK4804" s="113" t="s">
        <v>1423</v>
      </c>
      <c r="AN4804" s="80"/>
      <c r="AO4804" s="80"/>
      <c r="AP4804" s="80"/>
      <c r="AQ4804" s="80"/>
      <c r="AR4804" s="127"/>
      <c r="AS4804" s="80"/>
      <c r="AT4804" s="7"/>
      <c r="AU4804" s="7"/>
      <c r="AV4804" s="165"/>
      <c r="AW4804" s="166"/>
      <c r="AX4804" s="137"/>
      <c r="AY4804" s="147"/>
      <c r="AZ4804" s="167"/>
      <c r="BA4804" s="167"/>
      <c r="BB4804" s="147" t="str">
        <f t="shared" si="941"/>
        <v/>
      </c>
      <c r="BC4804" s="168"/>
      <c r="BD4804" s="165"/>
      <c r="BE4804" s="165"/>
      <c r="BF4804" s="165"/>
      <c r="BG4804" s="165"/>
      <c r="BH4804" s="165"/>
      <c r="BI4804" s="165"/>
      <c r="BJ4804" s="165"/>
      <c r="BK4804" s="165"/>
      <c r="BL4804" s="165"/>
      <c r="BM4804" s="165"/>
      <c r="BN4804" s="165"/>
      <c r="BO4804" s="165"/>
      <c r="BP4804" s="165"/>
      <c r="BQ4804" s="165"/>
      <c r="BS4804" s="6"/>
      <c r="BT4804" s="11"/>
      <c r="BU4804" s="6"/>
      <c r="BV4804" s="6"/>
    </row>
    <row r="4805" spans="1:74" ht="15.75" x14ac:dyDescent="0.25">
      <c r="A4805" s="52" t="s">
        <v>1422</v>
      </c>
      <c r="B4805" s="56"/>
      <c r="C4805" s="7" t="s">
        <v>118</v>
      </c>
      <c r="D4805" s="7" t="s">
        <v>6561</v>
      </c>
      <c r="E4805" s="7"/>
      <c r="F4805" s="64"/>
      <c r="G4805" s="6"/>
      <c r="H4805" s="6"/>
      <c r="I4805" s="10" t="s">
        <v>110</v>
      </c>
      <c r="J4805" s="11" t="s">
        <v>8378</v>
      </c>
      <c r="K4805" s="194" t="s">
        <v>511</v>
      </c>
      <c r="L4805" s="176"/>
      <c r="M4805" s="176">
        <v>1000</v>
      </c>
      <c r="N4805" s="80" t="s">
        <v>6857</v>
      </c>
      <c r="O4805" s="162"/>
      <c r="P4805" s="80" t="s">
        <v>4901</v>
      </c>
      <c r="Q4805" s="80"/>
      <c r="R4805" s="80"/>
      <c r="S4805" s="163"/>
      <c r="T4805" s="213"/>
      <c r="U4805" s="162"/>
      <c r="V4805" s="164"/>
      <c r="W4805" s="12" t="str">
        <f t="shared" si="940"/>
        <v>Mqtt1</v>
      </c>
      <c r="X4805" s="196" t="s">
        <v>10713</v>
      </c>
      <c r="Y4805" s="6" t="str">
        <f t="shared" si="937"/>
        <v>marpower/power-tag/dishwasher-galley-2</v>
      </c>
      <c r="Z4805" s="103" t="str" cm="1">
        <f t="array" ref="Z4805">IF(COUNTIF(N4805,"spare"),"","$."&amp;_xlfn.REGEXEXTRACT(J4805,"^PT\d+[FQ]\d+_(.*)", 2))</f>
        <v>$.RMS_Voltage_A_N</v>
      </c>
      <c r="AA4805" s="12">
        <f t="shared" si="942"/>
        <v>3</v>
      </c>
      <c r="AB4805" s="6" t="s">
        <v>195</v>
      </c>
      <c r="AC4805" s="103">
        <v>3028</v>
      </c>
      <c r="AJ4805" s="80"/>
      <c r="AK4805" s="113" t="s">
        <v>1424</v>
      </c>
      <c r="AN4805" s="80"/>
      <c r="AO4805" s="80"/>
      <c r="AP4805" s="80"/>
      <c r="AQ4805" s="80"/>
      <c r="AR4805" s="127"/>
      <c r="AS4805" s="80"/>
      <c r="AT4805" s="7"/>
      <c r="AU4805" s="7"/>
      <c r="AV4805" s="165"/>
      <c r="AW4805" s="166"/>
      <c r="AX4805" s="137"/>
      <c r="AY4805" s="147"/>
      <c r="AZ4805" s="167"/>
      <c r="BA4805" s="167"/>
      <c r="BB4805" s="147" t="str">
        <f t="shared" si="941"/>
        <v/>
      </c>
      <c r="BC4805" s="168"/>
      <c r="BD4805" s="165"/>
      <c r="BE4805" s="165"/>
      <c r="BF4805" s="165"/>
      <c r="BG4805" s="165"/>
      <c r="BH4805" s="165"/>
      <c r="BI4805" s="165"/>
      <c r="BJ4805" s="165"/>
      <c r="BK4805" s="165"/>
      <c r="BL4805" s="165"/>
      <c r="BM4805" s="165"/>
      <c r="BN4805" s="165"/>
      <c r="BO4805" s="165"/>
      <c r="BP4805" s="165"/>
      <c r="BQ4805" s="165"/>
      <c r="BS4805" s="6"/>
      <c r="BT4805" s="11"/>
      <c r="BU4805" s="6"/>
      <c r="BV4805" s="6"/>
    </row>
    <row r="4806" spans="1:74" ht="15.75" x14ac:dyDescent="0.25">
      <c r="A4806" s="52" t="s">
        <v>1422</v>
      </c>
      <c r="B4806" s="56"/>
      <c r="C4806" s="7" t="s">
        <v>118</v>
      </c>
      <c r="D4806" s="7" t="s">
        <v>6561</v>
      </c>
      <c r="E4806" s="7"/>
      <c r="F4806" s="64"/>
      <c r="G4806" s="6"/>
      <c r="H4806" s="6"/>
      <c r="I4806" s="10" t="s">
        <v>110</v>
      </c>
      <c r="J4806" s="11" t="s">
        <v>8555</v>
      </c>
      <c r="K4806" s="194" t="s">
        <v>511</v>
      </c>
      <c r="L4806" s="176"/>
      <c r="M4806" s="176">
        <v>1000</v>
      </c>
      <c r="N4806" s="80" t="s">
        <v>6857</v>
      </c>
      <c r="O4806" s="162"/>
      <c r="P4806" s="80" t="s">
        <v>4902</v>
      </c>
      <c r="Q4806" s="80"/>
      <c r="R4806" s="80"/>
      <c r="S4806" s="163"/>
      <c r="T4806" s="213"/>
      <c r="U4806" s="162"/>
      <c r="V4806" s="164"/>
      <c r="W4806" s="12" t="str">
        <f t="shared" si="940"/>
        <v>Mqtt1</v>
      </c>
      <c r="X4806" s="196" t="s">
        <v>10713</v>
      </c>
      <c r="Y4806" s="6" t="str">
        <f t="shared" si="937"/>
        <v>marpower/power-tag/dishwasher-galley-2</v>
      </c>
      <c r="Z4806" s="103" t="str" cm="1">
        <f t="array" ref="Z4806">IF(COUNTIF(N4806,"spare"),"","$."&amp;_xlfn.REGEXEXTRACT(J4806,"^PT\d+[FQ]\d+_(.*)", 2))</f>
        <v>$.RMS_Voltage_B_N</v>
      </c>
      <c r="AA4806" s="12">
        <f t="shared" si="942"/>
        <v>3</v>
      </c>
      <c r="AB4806" s="6" t="s">
        <v>195</v>
      </c>
      <c r="AC4806" s="103">
        <v>3030</v>
      </c>
      <c r="AJ4806" s="80"/>
      <c r="AK4806" s="113" t="s">
        <v>1424</v>
      </c>
      <c r="AN4806" s="80"/>
      <c r="AO4806" s="80"/>
      <c r="AP4806" s="80"/>
      <c r="AQ4806" s="80"/>
      <c r="AR4806" s="127"/>
      <c r="AS4806" s="80"/>
      <c r="AT4806" s="7"/>
      <c r="AU4806" s="7"/>
      <c r="AV4806" s="165"/>
      <c r="AW4806" s="166"/>
      <c r="AX4806" s="137"/>
      <c r="AY4806" s="147"/>
      <c r="AZ4806" s="167"/>
      <c r="BA4806" s="167"/>
      <c r="BB4806" s="147" t="str">
        <f t="shared" si="941"/>
        <v/>
      </c>
      <c r="BC4806" s="168"/>
      <c r="BD4806" s="165"/>
      <c r="BE4806" s="165"/>
      <c r="BF4806" s="165"/>
      <c r="BG4806" s="165"/>
      <c r="BH4806" s="165"/>
      <c r="BI4806" s="165"/>
      <c r="BJ4806" s="165"/>
      <c r="BK4806" s="165"/>
      <c r="BL4806" s="165"/>
      <c r="BM4806" s="165"/>
      <c r="BN4806" s="165"/>
      <c r="BO4806" s="165"/>
      <c r="BP4806" s="165"/>
      <c r="BQ4806" s="165"/>
      <c r="BS4806" s="6"/>
      <c r="BT4806" s="11"/>
      <c r="BU4806" s="6"/>
      <c r="BV4806" s="6"/>
    </row>
    <row r="4807" spans="1:74" ht="15.75" x14ac:dyDescent="0.25">
      <c r="A4807" s="52" t="s">
        <v>1422</v>
      </c>
      <c r="B4807" s="56"/>
      <c r="C4807" s="7" t="s">
        <v>118</v>
      </c>
      <c r="D4807" s="7" t="s">
        <v>6561</v>
      </c>
      <c r="E4807" s="7"/>
      <c r="F4807" s="64"/>
      <c r="G4807" s="6"/>
      <c r="H4807" s="6"/>
      <c r="I4807" s="10" t="s">
        <v>110</v>
      </c>
      <c r="J4807" s="11" t="s">
        <v>8732</v>
      </c>
      <c r="K4807" s="194" t="s">
        <v>511</v>
      </c>
      <c r="L4807" s="176"/>
      <c r="M4807" s="176">
        <v>1000</v>
      </c>
      <c r="N4807" s="80" t="s">
        <v>6857</v>
      </c>
      <c r="O4807" s="162"/>
      <c r="P4807" s="80" t="s">
        <v>4903</v>
      </c>
      <c r="Q4807" s="80"/>
      <c r="R4807" s="80"/>
      <c r="S4807" s="163"/>
      <c r="T4807" s="213"/>
      <c r="U4807" s="162"/>
      <c r="V4807" s="164"/>
      <c r="W4807" s="12" t="str">
        <f t="shared" si="940"/>
        <v>Mqtt1</v>
      </c>
      <c r="X4807" s="196" t="s">
        <v>10713</v>
      </c>
      <c r="Y4807" s="6" t="str">
        <f t="shared" si="937"/>
        <v>marpower/power-tag/dishwasher-galley-2</v>
      </c>
      <c r="Z4807" s="103" t="str" cm="1">
        <f t="array" ref="Z4807">IF(COUNTIF(N4807,"spare"),"","$."&amp;_xlfn.REGEXEXTRACT(J4807,"^PT\d+[FQ]\d+_(.*)", 2))</f>
        <v>$.RMS_Voltage_C_N</v>
      </c>
      <c r="AA4807" s="12">
        <f t="shared" si="942"/>
        <v>3</v>
      </c>
      <c r="AB4807" s="6" t="s">
        <v>195</v>
      </c>
      <c r="AC4807" s="103">
        <v>3032</v>
      </c>
      <c r="AJ4807" s="80"/>
      <c r="AK4807" s="113" t="s">
        <v>1424</v>
      </c>
      <c r="AN4807" s="80"/>
      <c r="AO4807" s="80"/>
      <c r="AP4807" s="80"/>
      <c r="AQ4807" s="80"/>
      <c r="AR4807" s="127"/>
      <c r="AS4807" s="80"/>
      <c r="AT4807" s="7"/>
      <c r="AU4807" s="7"/>
      <c r="AV4807" s="165"/>
      <c r="AW4807" s="166"/>
      <c r="AX4807" s="137"/>
      <c r="AY4807" s="147"/>
      <c r="AZ4807" s="167"/>
      <c r="BA4807" s="167"/>
      <c r="BB4807" s="147" t="str">
        <f t="shared" si="941"/>
        <v/>
      </c>
      <c r="BC4807" s="168"/>
      <c r="BD4807" s="165"/>
      <c r="BE4807" s="165"/>
      <c r="BF4807" s="165"/>
      <c r="BG4807" s="165"/>
      <c r="BH4807" s="165"/>
      <c r="BI4807" s="165"/>
      <c r="BJ4807" s="165"/>
      <c r="BK4807" s="165"/>
      <c r="BL4807" s="165"/>
      <c r="BM4807" s="165"/>
      <c r="BN4807" s="165"/>
      <c r="BO4807" s="165"/>
      <c r="BP4807" s="165"/>
      <c r="BQ4807" s="165"/>
      <c r="BS4807" s="6"/>
      <c r="BT4807" s="11"/>
      <c r="BU4807" s="6"/>
      <c r="BV4807" s="6"/>
    </row>
    <row r="4808" spans="1:74" ht="15.75" x14ac:dyDescent="0.25">
      <c r="A4808" s="52" t="s">
        <v>1422</v>
      </c>
      <c r="B4808" s="56"/>
      <c r="C4808" s="7" t="s">
        <v>118</v>
      </c>
      <c r="D4808" s="7" t="s">
        <v>6561</v>
      </c>
      <c r="E4808" s="7"/>
      <c r="F4808" s="64"/>
      <c r="G4808" s="6"/>
      <c r="H4808" s="6"/>
      <c r="I4808" s="10" t="s">
        <v>110</v>
      </c>
      <c r="J4808" s="11" t="s">
        <v>4044</v>
      </c>
      <c r="K4808" s="194" t="s">
        <v>511</v>
      </c>
      <c r="L4808" s="176"/>
      <c r="M4808" s="176">
        <v>1000</v>
      </c>
      <c r="N4808" s="80" t="s">
        <v>6857</v>
      </c>
      <c r="O4808" s="162"/>
      <c r="P4808" s="80" t="s">
        <v>4904</v>
      </c>
      <c r="Q4808" s="80"/>
      <c r="R4808" s="80"/>
      <c r="S4808" s="163"/>
      <c r="T4808" s="213"/>
      <c r="U4808" s="162"/>
      <c r="V4808" s="164"/>
      <c r="W4808" s="12" t="str">
        <f t="shared" si="940"/>
        <v>Mqtt1</v>
      </c>
      <c r="X4808" s="196" t="s">
        <v>10713</v>
      </c>
      <c r="Y4808" s="6" t="str">
        <f t="shared" si="937"/>
        <v>marpower/power-tag/dishwasher-galley-2</v>
      </c>
      <c r="Z4808" s="103" t="str" cm="1">
        <f t="array" ref="Z4808">IF(COUNTIF(N4808,"spare"),"","$."&amp;_xlfn.REGEXEXTRACT(J4808,"^PT\d+[FQ]\d+_(.*)", 2))</f>
        <v>$.Active_Power_Phase_A</v>
      </c>
      <c r="AA4808" s="12">
        <f t="shared" si="942"/>
        <v>3</v>
      </c>
      <c r="AB4808" s="6" t="s">
        <v>195</v>
      </c>
      <c r="AC4808" s="103">
        <v>3054</v>
      </c>
      <c r="AJ4808" s="80"/>
      <c r="AK4808" s="113" t="s">
        <v>1425</v>
      </c>
      <c r="AN4808" s="80"/>
      <c r="AO4808" s="80"/>
      <c r="AP4808" s="80"/>
      <c r="AQ4808" s="80"/>
      <c r="AR4808" s="127"/>
      <c r="AS4808" s="80"/>
      <c r="AT4808" s="7"/>
      <c r="AU4808" s="7"/>
      <c r="AV4808" s="165"/>
      <c r="AW4808" s="166"/>
      <c r="AX4808" s="137"/>
      <c r="AY4808" s="147"/>
      <c r="AZ4808" s="167"/>
      <c r="BA4808" s="167"/>
      <c r="BB4808" s="147" t="str">
        <f t="shared" si="941"/>
        <v/>
      </c>
      <c r="BC4808" s="168"/>
      <c r="BD4808" s="165"/>
      <c r="BE4808" s="165"/>
      <c r="BF4808" s="165"/>
      <c r="BG4808" s="165"/>
      <c r="BH4808" s="165"/>
      <c r="BI4808" s="165"/>
      <c r="BJ4808" s="165"/>
      <c r="BK4808" s="165"/>
      <c r="BL4808" s="165"/>
      <c r="BM4808" s="165"/>
      <c r="BN4808" s="165"/>
      <c r="BO4808" s="165"/>
      <c r="BP4808" s="165"/>
      <c r="BQ4808" s="165"/>
      <c r="BS4808" s="6"/>
      <c r="BT4808" s="11"/>
      <c r="BU4808" s="6"/>
      <c r="BV4808" s="6"/>
    </row>
    <row r="4809" spans="1:74" ht="15.75" x14ac:dyDescent="0.25">
      <c r="A4809" s="52" t="s">
        <v>1422</v>
      </c>
      <c r="B4809" s="56"/>
      <c r="C4809" s="7" t="s">
        <v>118</v>
      </c>
      <c r="D4809" s="7" t="s">
        <v>6561</v>
      </c>
      <c r="E4809" s="7"/>
      <c r="F4809" s="64"/>
      <c r="G4809" s="6"/>
      <c r="H4809" s="6"/>
      <c r="I4809" s="10" t="s">
        <v>110</v>
      </c>
      <c r="J4809" s="11" t="s">
        <v>4045</v>
      </c>
      <c r="K4809" s="194" t="s">
        <v>511</v>
      </c>
      <c r="L4809" s="176"/>
      <c r="M4809" s="176">
        <v>1000</v>
      </c>
      <c r="N4809" s="80" t="s">
        <v>6857</v>
      </c>
      <c r="O4809" s="162"/>
      <c r="P4809" s="80" t="s">
        <v>4905</v>
      </c>
      <c r="Q4809" s="80"/>
      <c r="R4809" s="80"/>
      <c r="S4809" s="163"/>
      <c r="T4809" s="213"/>
      <c r="U4809" s="162"/>
      <c r="V4809" s="164"/>
      <c r="W4809" s="12" t="str">
        <f t="shared" si="940"/>
        <v>Mqtt1</v>
      </c>
      <c r="X4809" s="196" t="s">
        <v>10713</v>
      </c>
      <c r="Y4809" s="6" t="str">
        <f t="shared" si="937"/>
        <v>marpower/power-tag/dishwasher-galley-2</v>
      </c>
      <c r="Z4809" s="103" t="str" cm="1">
        <f t="array" ref="Z4809">IF(COUNTIF(N4809,"spare"),"","$."&amp;_xlfn.REGEXEXTRACT(J4809,"^PT\d+[FQ]\d+_(.*)", 2))</f>
        <v>$.Active_Power_Phase_B</v>
      </c>
      <c r="AA4809" s="12">
        <f t="shared" si="942"/>
        <v>3</v>
      </c>
      <c r="AB4809" s="6" t="s">
        <v>195</v>
      </c>
      <c r="AC4809" s="103">
        <v>3056</v>
      </c>
      <c r="AJ4809" s="80"/>
      <c r="AK4809" s="113" t="s">
        <v>1425</v>
      </c>
      <c r="AN4809" s="80"/>
      <c r="AO4809" s="80"/>
      <c r="AP4809" s="80"/>
      <c r="AQ4809" s="80"/>
      <c r="AR4809" s="127"/>
      <c r="AS4809" s="80"/>
      <c r="AT4809" s="7"/>
      <c r="AU4809" s="7"/>
      <c r="AV4809" s="165"/>
      <c r="AW4809" s="166"/>
      <c r="AX4809" s="137"/>
      <c r="AY4809" s="147"/>
      <c r="AZ4809" s="167"/>
      <c r="BA4809" s="167"/>
      <c r="BB4809" s="147" t="str">
        <f t="shared" si="941"/>
        <v/>
      </c>
      <c r="BC4809" s="168"/>
      <c r="BD4809" s="165"/>
      <c r="BE4809" s="165"/>
      <c r="BF4809" s="165"/>
      <c r="BG4809" s="165"/>
      <c r="BH4809" s="165"/>
      <c r="BI4809" s="165"/>
      <c r="BJ4809" s="165"/>
      <c r="BK4809" s="165"/>
      <c r="BL4809" s="165"/>
      <c r="BM4809" s="165"/>
      <c r="BN4809" s="165"/>
      <c r="BO4809" s="165"/>
      <c r="BP4809" s="165"/>
      <c r="BQ4809" s="165"/>
      <c r="BS4809" s="6"/>
      <c r="BT4809" s="11"/>
      <c r="BU4809" s="6"/>
      <c r="BV4809" s="6"/>
    </row>
    <row r="4810" spans="1:74" ht="15.75" x14ac:dyDescent="0.25">
      <c r="A4810" s="52" t="s">
        <v>1422</v>
      </c>
      <c r="B4810" s="56"/>
      <c r="C4810" s="7" t="s">
        <v>118</v>
      </c>
      <c r="D4810" s="7" t="s">
        <v>6561</v>
      </c>
      <c r="E4810" s="7"/>
      <c r="F4810" s="64"/>
      <c r="G4810" s="6"/>
      <c r="H4810" s="6"/>
      <c r="I4810" s="10" t="s">
        <v>110</v>
      </c>
      <c r="J4810" s="11" t="s">
        <v>4046</v>
      </c>
      <c r="K4810" s="194" t="s">
        <v>511</v>
      </c>
      <c r="L4810" s="176"/>
      <c r="M4810" s="176">
        <v>1000</v>
      </c>
      <c r="N4810" s="80" t="s">
        <v>6857</v>
      </c>
      <c r="O4810" s="162"/>
      <c r="P4810" s="80" t="s">
        <v>4906</v>
      </c>
      <c r="Q4810" s="80"/>
      <c r="R4810" s="80"/>
      <c r="S4810" s="163"/>
      <c r="T4810" s="213"/>
      <c r="U4810" s="162"/>
      <c r="V4810" s="164"/>
      <c r="W4810" s="12" t="str">
        <f t="shared" si="940"/>
        <v>Mqtt1</v>
      </c>
      <c r="X4810" s="196" t="s">
        <v>10713</v>
      </c>
      <c r="Y4810" s="6" t="str">
        <f t="shared" si="937"/>
        <v>marpower/power-tag/dishwasher-galley-2</v>
      </c>
      <c r="Z4810" s="103" t="str" cm="1">
        <f t="array" ref="Z4810">IF(COUNTIF(N4810,"spare"),"","$."&amp;_xlfn.REGEXEXTRACT(J4810,"^PT\d+[FQ]\d+_(.*)", 2))</f>
        <v>$.Active_Power_Phase_C</v>
      </c>
      <c r="AA4810" s="12">
        <f t="shared" si="942"/>
        <v>3</v>
      </c>
      <c r="AB4810" s="6" t="s">
        <v>195</v>
      </c>
      <c r="AC4810" s="103">
        <v>3058</v>
      </c>
      <c r="AJ4810" s="80"/>
      <c r="AK4810" s="113" t="s">
        <v>1425</v>
      </c>
      <c r="AN4810" s="80"/>
      <c r="AO4810" s="80"/>
      <c r="AP4810" s="80"/>
      <c r="AQ4810" s="80"/>
      <c r="AR4810" s="127"/>
      <c r="AS4810" s="80"/>
      <c r="AT4810" s="7"/>
      <c r="AU4810" s="7"/>
      <c r="AV4810" s="165"/>
      <c r="AW4810" s="166"/>
      <c r="AX4810" s="137"/>
      <c r="AY4810" s="147"/>
      <c r="AZ4810" s="167"/>
      <c r="BA4810" s="167"/>
      <c r="BB4810" s="147" t="str">
        <f t="shared" si="941"/>
        <v/>
      </c>
      <c r="BC4810" s="168"/>
      <c r="BD4810" s="165"/>
      <c r="BE4810" s="165"/>
      <c r="BF4810" s="165"/>
      <c r="BG4810" s="165"/>
      <c r="BH4810" s="165"/>
      <c r="BI4810" s="165"/>
      <c r="BJ4810" s="165"/>
      <c r="BK4810" s="165"/>
      <c r="BL4810" s="165"/>
      <c r="BM4810" s="165"/>
      <c r="BN4810" s="165"/>
      <c r="BO4810" s="165"/>
      <c r="BP4810" s="165"/>
      <c r="BQ4810" s="165"/>
      <c r="BS4810" s="6"/>
      <c r="BT4810" s="11"/>
      <c r="BU4810" s="6"/>
      <c r="BV4810" s="6"/>
    </row>
    <row r="4811" spans="1:74" ht="15.75" x14ac:dyDescent="0.25">
      <c r="A4811" s="52" t="s">
        <v>1422</v>
      </c>
      <c r="B4811" s="56"/>
      <c r="C4811" s="7" t="s">
        <v>118</v>
      </c>
      <c r="D4811" s="7" t="s">
        <v>6561</v>
      </c>
      <c r="E4811" s="7"/>
      <c r="F4811" s="64"/>
      <c r="G4811" s="6"/>
      <c r="H4811" s="6"/>
      <c r="I4811" s="10" t="s">
        <v>110</v>
      </c>
      <c r="J4811" s="11" t="s">
        <v>4047</v>
      </c>
      <c r="K4811" s="194" t="s">
        <v>511</v>
      </c>
      <c r="L4811" s="176"/>
      <c r="M4811" s="176">
        <v>1000</v>
      </c>
      <c r="N4811" s="80" t="s">
        <v>6857</v>
      </c>
      <c r="O4811" s="162"/>
      <c r="P4811" s="80" t="s">
        <v>4907</v>
      </c>
      <c r="Q4811" s="80"/>
      <c r="R4811" s="80"/>
      <c r="S4811" s="163"/>
      <c r="T4811" s="213"/>
      <c r="U4811" s="162"/>
      <c r="V4811" s="164"/>
      <c r="W4811" s="12" t="str">
        <f t="shared" si="940"/>
        <v>Mqtt1</v>
      </c>
      <c r="X4811" s="196" t="s">
        <v>10713</v>
      </c>
      <c r="Y4811" s="6" t="str">
        <f t="shared" ref="Y4811:Y4874" si="943">LOWER(_xlfn.CONCAT("marpower/",SUBSTITUTE(SUBSTITUTE("power-tag/" &amp; X4811," ","-"),"_","-")))</f>
        <v>marpower/power-tag/dishwasher-galley-2</v>
      </c>
      <c r="Z4811" s="103" t="str" cm="1">
        <f t="array" ref="Z4811">IF(COUNTIF(N4811,"spare"),"","$."&amp;_xlfn.REGEXEXTRACT(J4811,"^PT\d+[FQ]\d+_(.*)", 2))</f>
        <v>$.Total_Active_Power</v>
      </c>
      <c r="AA4811" s="12">
        <f t="shared" si="942"/>
        <v>3</v>
      </c>
      <c r="AB4811" s="6" t="s">
        <v>195</v>
      </c>
      <c r="AC4811" s="103">
        <v>3060</v>
      </c>
      <c r="AJ4811" s="80"/>
      <c r="AK4811" s="113" t="s">
        <v>1425</v>
      </c>
      <c r="AN4811" s="80"/>
      <c r="AO4811" s="80"/>
      <c r="AP4811" s="80"/>
      <c r="AQ4811" s="80"/>
      <c r="AR4811" s="127"/>
      <c r="AS4811" s="80"/>
      <c r="AT4811" s="7"/>
      <c r="AU4811" s="7"/>
      <c r="AV4811" s="165"/>
      <c r="AW4811" s="166"/>
      <c r="AX4811" s="137"/>
      <c r="AY4811" s="147"/>
      <c r="AZ4811" s="167"/>
      <c r="BA4811" s="167"/>
      <c r="BB4811" s="147" t="str">
        <f t="shared" si="941"/>
        <v/>
      </c>
      <c r="BC4811" s="168"/>
      <c r="BD4811" s="165"/>
      <c r="BE4811" s="165"/>
      <c r="BF4811" s="165"/>
      <c r="BG4811" s="165"/>
      <c r="BH4811" s="165"/>
      <c r="BI4811" s="165"/>
      <c r="BJ4811" s="165"/>
      <c r="BK4811" s="165"/>
      <c r="BL4811" s="165"/>
      <c r="BM4811" s="165"/>
      <c r="BN4811" s="165"/>
      <c r="BO4811" s="165"/>
      <c r="BP4811" s="165"/>
      <c r="BQ4811" s="165"/>
      <c r="BS4811" s="6"/>
      <c r="BT4811" s="11"/>
      <c r="BU4811" s="6"/>
      <c r="BV4811" s="6"/>
    </row>
    <row r="4812" spans="1:74" ht="15.75" x14ac:dyDescent="0.25">
      <c r="A4812" s="52" t="s">
        <v>1422</v>
      </c>
      <c r="B4812" s="56"/>
      <c r="C4812" s="7" t="s">
        <v>118</v>
      </c>
      <c r="D4812" s="7" t="s">
        <v>6561</v>
      </c>
      <c r="E4812" s="7"/>
      <c r="F4812" s="64"/>
      <c r="G4812" s="6"/>
      <c r="H4812" s="6"/>
      <c r="I4812" s="10" t="s">
        <v>110</v>
      </c>
      <c r="J4812" s="11" t="s">
        <v>4048</v>
      </c>
      <c r="K4812" s="194" t="s">
        <v>511</v>
      </c>
      <c r="L4812" s="176"/>
      <c r="M4812" s="176">
        <v>1000</v>
      </c>
      <c r="N4812" s="80" t="s">
        <v>6857</v>
      </c>
      <c r="O4812" s="162"/>
      <c r="P4812" s="80" t="s">
        <v>4908</v>
      </c>
      <c r="Q4812" s="80"/>
      <c r="R4812" s="80"/>
      <c r="S4812" s="163"/>
      <c r="T4812" s="213"/>
      <c r="U4812" s="162"/>
      <c r="V4812" s="164"/>
      <c r="W4812" s="12" t="str">
        <f t="shared" si="940"/>
        <v>Mqtt1</v>
      </c>
      <c r="X4812" s="196" t="s">
        <v>10713</v>
      </c>
      <c r="Y4812" s="6" t="str">
        <f t="shared" si="943"/>
        <v>marpower/power-tag/dishwasher-galley-2</v>
      </c>
      <c r="Z4812" s="103" t="str" cm="1">
        <f t="array" ref="Z4812">IF(COUNTIF(N4812,"spare"),"","$."&amp;_xlfn.REGEXEXTRACT(J4812,"^PT\d+[FQ]\d+_(.*)", 2))</f>
        <v>$.Power_Factor_Phase_A</v>
      </c>
      <c r="AA4812" s="12">
        <f t="shared" si="942"/>
        <v>3</v>
      </c>
      <c r="AB4812" s="6" t="s">
        <v>195</v>
      </c>
      <c r="AC4812" s="103">
        <v>3078</v>
      </c>
      <c r="AJ4812" s="80"/>
      <c r="AK4812" s="113" t="s">
        <v>1426</v>
      </c>
      <c r="AN4812" s="80"/>
      <c r="AO4812" s="80"/>
      <c r="AP4812" s="80"/>
      <c r="AQ4812" s="80"/>
      <c r="AR4812" s="127"/>
      <c r="AS4812" s="80"/>
      <c r="AT4812" s="7"/>
      <c r="AU4812" s="7"/>
      <c r="AV4812" s="165"/>
      <c r="AW4812" s="166"/>
      <c r="AX4812" s="137"/>
      <c r="AY4812" s="147"/>
      <c r="AZ4812" s="167"/>
      <c r="BA4812" s="167"/>
      <c r="BB4812" s="147" t="str">
        <f t="shared" si="941"/>
        <v/>
      </c>
      <c r="BC4812" s="168"/>
      <c r="BD4812" s="165"/>
      <c r="BE4812" s="165"/>
      <c r="BF4812" s="165"/>
      <c r="BG4812" s="165"/>
      <c r="BH4812" s="165"/>
      <c r="BI4812" s="165"/>
      <c r="BJ4812" s="165"/>
      <c r="BK4812" s="165"/>
      <c r="BL4812" s="165"/>
      <c r="BM4812" s="165"/>
      <c r="BN4812" s="165"/>
      <c r="BO4812" s="165"/>
      <c r="BP4812" s="165"/>
      <c r="BQ4812" s="165"/>
      <c r="BS4812" s="6"/>
      <c r="BT4812" s="11"/>
      <c r="BU4812" s="6"/>
      <c r="BV4812" s="6"/>
    </row>
    <row r="4813" spans="1:74" ht="15.75" x14ac:dyDescent="0.25">
      <c r="A4813" s="52" t="s">
        <v>1422</v>
      </c>
      <c r="B4813" s="56"/>
      <c r="C4813" s="7" t="s">
        <v>118</v>
      </c>
      <c r="D4813" s="7" t="s">
        <v>6561</v>
      </c>
      <c r="E4813" s="7"/>
      <c r="F4813" s="64"/>
      <c r="G4813" s="6"/>
      <c r="H4813" s="6"/>
      <c r="I4813" s="10" t="s">
        <v>110</v>
      </c>
      <c r="J4813" s="11" t="s">
        <v>4049</v>
      </c>
      <c r="K4813" s="194" t="s">
        <v>511</v>
      </c>
      <c r="L4813" s="176"/>
      <c r="M4813" s="176">
        <v>1000</v>
      </c>
      <c r="N4813" s="80" t="s">
        <v>6857</v>
      </c>
      <c r="O4813" s="162"/>
      <c r="P4813" s="80" t="s">
        <v>4909</v>
      </c>
      <c r="Q4813" s="80"/>
      <c r="R4813" s="80"/>
      <c r="S4813" s="163"/>
      <c r="T4813" s="213"/>
      <c r="U4813" s="162"/>
      <c r="V4813" s="164"/>
      <c r="W4813" s="12" t="str">
        <f t="shared" si="940"/>
        <v>Mqtt1</v>
      </c>
      <c r="X4813" s="196" t="s">
        <v>10713</v>
      </c>
      <c r="Y4813" s="6" t="str">
        <f t="shared" si="943"/>
        <v>marpower/power-tag/dishwasher-galley-2</v>
      </c>
      <c r="Z4813" s="103" t="str" cm="1">
        <f t="array" ref="Z4813">IF(COUNTIF(N4813,"spare"),"","$."&amp;_xlfn.REGEXEXTRACT(J4813,"^PT\d+[FQ]\d+_(.*)", 2))</f>
        <v>$.Power_Factor_Phase_B</v>
      </c>
      <c r="AA4813" s="12">
        <f t="shared" si="942"/>
        <v>3</v>
      </c>
      <c r="AB4813" s="6" t="s">
        <v>195</v>
      </c>
      <c r="AC4813" s="103">
        <v>3080</v>
      </c>
      <c r="AJ4813" s="80"/>
      <c r="AK4813" s="113" t="s">
        <v>1426</v>
      </c>
      <c r="AN4813" s="80"/>
      <c r="AO4813" s="80"/>
      <c r="AP4813" s="80"/>
      <c r="AQ4813" s="80"/>
      <c r="AR4813" s="127"/>
      <c r="AS4813" s="80"/>
      <c r="AT4813" s="7"/>
      <c r="AU4813" s="7"/>
      <c r="AV4813" s="165"/>
      <c r="AW4813" s="166"/>
      <c r="AX4813" s="137"/>
      <c r="AY4813" s="147"/>
      <c r="AZ4813" s="167"/>
      <c r="BA4813" s="167"/>
      <c r="BB4813" s="147" t="str">
        <f t="shared" si="941"/>
        <v/>
      </c>
      <c r="BC4813" s="168"/>
      <c r="BD4813" s="165"/>
      <c r="BE4813" s="165"/>
      <c r="BF4813" s="165"/>
      <c r="BG4813" s="165"/>
      <c r="BH4813" s="165"/>
      <c r="BI4813" s="165"/>
      <c r="BJ4813" s="165"/>
      <c r="BK4813" s="165"/>
      <c r="BL4813" s="165"/>
      <c r="BM4813" s="165"/>
      <c r="BN4813" s="165"/>
      <c r="BO4813" s="165"/>
      <c r="BP4813" s="165"/>
      <c r="BQ4813" s="165"/>
      <c r="BS4813" s="6"/>
      <c r="BT4813" s="11"/>
      <c r="BU4813" s="6"/>
      <c r="BV4813" s="6"/>
    </row>
    <row r="4814" spans="1:74" ht="15.75" x14ac:dyDescent="0.25">
      <c r="A4814" s="52" t="s">
        <v>1422</v>
      </c>
      <c r="B4814" s="56"/>
      <c r="C4814" s="7" t="s">
        <v>118</v>
      </c>
      <c r="D4814" s="7" t="s">
        <v>6561</v>
      </c>
      <c r="E4814" s="7"/>
      <c r="F4814" s="64"/>
      <c r="G4814" s="6"/>
      <c r="H4814" s="6"/>
      <c r="I4814" s="10" t="s">
        <v>110</v>
      </c>
      <c r="J4814" s="11" t="s">
        <v>4050</v>
      </c>
      <c r="K4814" s="194" t="s">
        <v>511</v>
      </c>
      <c r="L4814" s="176"/>
      <c r="M4814" s="176">
        <v>1000</v>
      </c>
      <c r="N4814" s="80" t="s">
        <v>6857</v>
      </c>
      <c r="O4814" s="162"/>
      <c r="P4814" s="80" t="s">
        <v>4910</v>
      </c>
      <c r="Q4814" s="80"/>
      <c r="R4814" s="80"/>
      <c r="S4814" s="163"/>
      <c r="T4814" s="213"/>
      <c r="U4814" s="162"/>
      <c r="V4814" s="164"/>
      <c r="W4814" s="12" t="str">
        <f t="shared" si="940"/>
        <v>Mqtt1</v>
      </c>
      <c r="X4814" s="196" t="s">
        <v>10713</v>
      </c>
      <c r="Y4814" s="6" t="str">
        <f t="shared" si="943"/>
        <v>marpower/power-tag/dishwasher-galley-2</v>
      </c>
      <c r="Z4814" s="103" t="str" cm="1">
        <f t="array" ref="Z4814">IF(COUNTIF(N4814,"spare"),"","$."&amp;_xlfn.REGEXEXTRACT(J4814,"^PT\d+[FQ]\d+_(.*)", 2))</f>
        <v>$.Power_Factor_Phase_C</v>
      </c>
      <c r="AA4814" s="12">
        <f t="shared" si="942"/>
        <v>3</v>
      </c>
      <c r="AB4814" s="6" t="s">
        <v>195</v>
      </c>
      <c r="AC4814" s="103">
        <v>3082</v>
      </c>
      <c r="AJ4814" s="80"/>
      <c r="AK4814" s="113" t="s">
        <v>1426</v>
      </c>
      <c r="AN4814" s="80"/>
      <c r="AO4814" s="80"/>
      <c r="AP4814" s="80"/>
      <c r="AQ4814" s="80"/>
      <c r="AR4814" s="127"/>
      <c r="AS4814" s="80"/>
      <c r="AT4814" s="7"/>
      <c r="AU4814" s="7"/>
      <c r="AV4814" s="165"/>
      <c r="AW4814" s="166"/>
      <c r="AX4814" s="137"/>
      <c r="AY4814" s="147"/>
      <c r="AZ4814" s="167"/>
      <c r="BA4814" s="167"/>
      <c r="BB4814" s="147" t="str">
        <f t="shared" si="941"/>
        <v/>
      </c>
      <c r="BC4814" s="168"/>
      <c r="BD4814" s="165"/>
      <c r="BE4814" s="165"/>
      <c r="BF4814" s="165"/>
      <c r="BG4814" s="165"/>
      <c r="BH4814" s="165"/>
      <c r="BI4814" s="165"/>
      <c r="BJ4814" s="165"/>
      <c r="BK4814" s="165"/>
      <c r="BL4814" s="165"/>
      <c r="BM4814" s="165"/>
      <c r="BN4814" s="165"/>
      <c r="BO4814" s="165"/>
      <c r="BP4814" s="165"/>
      <c r="BQ4814" s="165"/>
      <c r="BS4814" s="6"/>
      <c r="BT4814" s="11"/>
      <c r="BU4814" s="6"/>
      <c r="BV4814" s="6"/>
    </row>
    <row r="4815" spans="1:74" ht="15.75" x14ac:dyDescent="0.25">
      <c r="A4815" s="52" t="s">
        <v>1422</v>
      </c>
      <c r="B4815" s="56"/>
      <c r="C4815" s="7" t="s">
        <v>118</v>
      </c>
      <c r="D4815" s="7" t="s">
        <v>6561</v>
      </c>
      <c r="E4815" s="7"/>
      <c r="F4815" s="64"/>
      <c r="G4815" s="6"/>
      <c r="H4815" s="6"/>
      <c r="I4815" s="10" t="s">
        <v>110</v>
      </c>
      <c r="J4815" s="11" t="s">
        <v>4051</v>
      </c>
      <c r="K4815" s="194" t="s">
        <v>511</v>
      </c>
      <c r="L4815" s="176"/>
      <c r="M4815" s="176">
        <v>1000</v>
      </c>
      <c r="N4815" s="80" t="s">
        <v>6857</v>
      </c>
      <c r="O4815" s="162"/>
      <c r="P4815" s="80" t="s">
        <v>4911</v>
      </c>
      <c r="Q4815" s="80"/>
      <c r="R4815" s="80"/>
      <c r="S4815" s="163"/>
      <c r="T4815" s="213"/>
      <c r="U4815" s="162"/>
      <c r="V4815" s="164"/>
      <c r="W4815" s="12" t="str">
        <f t="shared" si="940"/>
        <v>Mqtt1</v>
      </c>
      <c r="X4815" s="196" t="s">
        <v>10713</v>
      </c>
      <c r="Y4815" s="6" t="str">
        <f t="shared" si="943"/>
        <v>marpower/power-tag/dishwasher-galley-2</v>
      </c>
      <c r="Z4815" s="103" t="str" cm="1">
        <f t="array" ref="Z4815">IF(COUNTIF(N4815,"spare"),"","$."&amp;_xlfn.REGEXEXTRACT(J4815,"^PT\d+[FQ]\d+_(.*)", 2))</f>
        <v>$.Total_Power_Factor</v>
      </c>
      <c r="AA4815" s="12">
        <f t="shared" si="942"/>
        <v>3</v>
      </c>
      <c r="AB4815" s="6" t="s">
        <v>195</v>
      </c>
      <c r="AC4815" s="103">
        <v>3084</v>
      </c>
      <c r="AJ4815" s="80"/>
      <c r="AK4815" s="113" t="s">
        <v>1426</v>
      </c>
      <c r="AN4815" s="80"/>
      <c r="AO4815" s="80"/>
      <c r="AP4815" s="80"/>
      <c r="AQ4815" s="80"/>
      <c r="AR4815" s="127"/>
      <c r="AS4815" s="80"/>
      <c r="AT4815" s="7"/>
      <c r="AU4815" s="7"/>
      <c r="AV4815" s="165"/>
      <c r="AW4815" s="166"/>
      <c r="AX4815" s="137"/>
      <c r="AY4815" s="147"/>
      <c r="AZ4815" s="167"/>
      <c r="BA4815" s="167"/>
      <c r="BB4815" s="147" t="str">
        <f t="shared" si="941"/>
        <v/>
      </c>
      <c r="BC4815" s="168"/>
      <c r="BD4815" s="165"/>
      <c r="BE4815" s="165"/>
      <c r="BF4815" s="165"/>
      <c r="BG4815" s="165"/>
      <c r="BH4815" s="165"/>
      <c r="BI4815" s="165"/>
      <c r="BJ4815" s="165"/>
      <c r="BK4815" s="165"/>
      <c r="BL4815" s="165"/>
      <c r="BM4815" s="165"/>
      <c r="BN4815" s="165"/>
      <c r="BO4815" s="165"/>
      <c r="BP4815" s="165"/>
      <c r="BQ4815" s="165"/>
      <c r="BS4815" s="6"/>
      <c r="BT4815" s="11"/>
      <c r="BU4815" s="6"/>
      <c r="BV4815" s="6"/>
    </row>
    <row r="4816" spans="1:74" ht="15.75" x14ac:dyDescent="0.25">
      <c r="A4816" s="52" t="s">
        <v>1422</v>
      </c>
      <c r="B4816" s="56"/>
      <c r="C4816" s="7" t="s">
        <v>118</v>
      </c>
      <c r="D4816" s="7" t="s">
        <v>6561</v>
      </c>
      <c r="E4816" s="7"/>
      <c r="F4816" s="64"/>
      <c r="G4816" s="6"/>
      <c r="H4816" s="6"/>
      <c r="I4816" s="10" t="s">
        <v>110</v>
      </c>
      <c r="J4816" s="11" t="s">
        <v>4790</v>
      </c>
      <c r="K4816" s="194" t="s">
        <v>511</v>
      </c>
      <c r="L4816" s="176"/>
      <c r="M4816" s="176">
        <v>1000</v>
      </c>
      <c r="N4816" s="80" t="s">
        <v>6857</v>
      </c>
      <c r="O4816" s="162"/>
      <c r="P4816" s="80" t="s">
        <v>4912</v>
      </c>
      <c r="Q4816" s="80"/>
      <c r="R4816" s="80"/>
      <c r="S4816" s="163"/>
      <c r="T4816" s="213"/>
      <c r="U4816" s="162"/>
      <c r="V4816" s="164"/>
      <c r="W4816" s="12" t="str">
        <f t="shared" si="940"/>
        <v>Mqtt1</v>
      </c>
      <c r="X4816" s="196" t="s">
        <v>10714</v>
      </c>
      <c r="Y4816" s="6" t="str">
        <f t="shared" si="943"/>
        <v>marpower/power-tag/oven-galley</v>
      </c>
      <c r="Z4816" s="103" t="str" cm="1">
        <f t="array" ref="Z4816">IF(COUNTIF(N4816,"spare"),"","$."&amp;_xlfn.REGEXEXTRACT(J4816,"^PT\d+[FQ]\d+_(.*)", 2))</f>
        <v>$.RMS_Current_Phase_A</v>
      </c>
      <c r="AA4816" s="12">
        <f>AA4801+1</f>
        <v>4</v>
      </c>
      <c r="AB4816" s="6" t="s">
        <v>195</v>
      </c>
      <c r="AC4816" s="103">
        <v>3000</v>
      </c>
      <c r="AJ4816" s="80"/>
      <c r="AK4816" s="113" t="s">
        <v>1423</v>
      </c>
      <c r="AN4816" s="80"/>
      <c r="AO4816" s="80"/>
      <c r="AP4816" s="80"/>
      <c r="AQ4816" s="80"/>
      <c r="AR4816" s="127"/>
      <c r="AS4816" s="80"/>
      <c r="AT4816" s="7"/>
      <c r="AU4816" s="7"/>
      <c r="AV4816" s="165"/>
      <c r="AW4816" s="166"/>
      <c r="AX4816" s="137"/>
      <c r="AY4816" s="147"/>
      <c r="AZ4816" s="167"/>
      <c r="BA4816" s="167"/>
      <c r="BB4816" s="147" t="str">
        <f t="shared" ref="BB4816:BB4830" si="944">IF(ISNUMBER(AM4816),"1","")</f>
        <v/>
      </c>
      <c r="BC4816" s="168"/>
      <c r="BD4816" s="165"/>
      <c r="BE4816" s="165"/>
      <c r="BF4816" s="165"/>
      <c r="BG4816" s="165"/>
      <c r="BH4816" s="165"/>
      <c r="BI4816" s="165"/>
      <c r="BJ4816" s="165"/>
      <c r="BK4816" s="165"/>
      <c r="BL4816" s="165"/>
      <c r="BM4816" s="165"/>
      <c r="BN4816" s="165"/>
      <c r="BO4816" s="165"/>
      <c r="BP4816" s="165"/>
      <c r="BQ4816" s="165"/>
      <c r="BS4816" s="6"/>
      <c r="BT4816" s="11"/>
      <c r="BU4816" s="6"/>
      <c r="BV4816" s="6"/>
    </row>
    <row r="4817" spans="1:74" ht="15.75" x14ac:dyDescent="0.25">
      <c r="A4817" s="52" t="s">
        <v>1422</v>
      </c>
      <c r="B4817" s="56"/>
      <c r="C4817" s="7" t="s">
        <v>118</v>
      </c>
      <c r="D4817" s="7" t="s">
        <v>6561</v>
      </c>
      <c r="E4817" s="7"/>
      <c r="F4817" s="64"/>
      <c r="G4817" s="6"/>
      <c r="H4817" s="6"/>
      <c r="I4817" s="10" t="s">
        <v>110</v>
      </c>
      <c r="J4817" s="11" t="s">
        <v>4791</v>
      </c>
      <c r="K4817" s="194" t="s">
        <v>511</v>
      </c>
      <c r="L4817" s="176"/>
      <c r="M4817" s="176">
        <v>1000</v>
      </c>
      <c r="N4817" s="80" t="s">
        <v>6857</v>
      </c>
      <c r="O4817" s="162"/>
      <c r="P4817" s="80" t="s">
        <v>4913</v>
      </c>
      <c r="Q4817" s="80"/>
      <c r="R4817" s="80"/>
      <c r="S4817" s="163"/>
      <c r="T4817" s="213"/>
      <c r="U4817" s="162"/>
      <c r="V4817" s="164"/>
      <c r="W4817" s="12" t="str">
        <f t="shared" si="940"/>
        <v>Mqtt1</v>
      </c>
      <c r="X4817" s="196" t="s">
        <v>10714</v>
      </c>
      <c r="Y4817" s="6" t="str">
        <f t="shared" si="943"/>
        <v>marpower/power-tag/oven-galley</v>
      </c>
      <c r="Z4817" s="103" t="str" cm="1">
        <f t="array" ref="Z4817">IF(COUNTIF(N4817,"spare"),"","$."&amp;_xlfn.REGEXEXTRACT(J4817,"^PT\d+[FQ]\d+_(.*)", 2))</f>
        <v>$.RMS_Current_Phase_B</v>
      </c>
      <c r="AA4817" s="12">
        <f t="shared" si="942"/>
        <v>4</v>
      </c>
      <c r="AB4817" s="6" t="s">
        <v>195</v>
      </c>
      <c r="AC4817" s="103">
        <v>3002</v>
      </c>
      <c r="AJ4817" s="80"/>
      <c r="AK4817" s="113" t="s">
        <v>1423</v>
      </c>
      <c r="AN4817" s="80"/>
      <c r="AO4817" s="80"/>
      <c r="AP4817" s="80"/>
      <c r="AQ4817" s="80"/>
      <c r="AR4817" s="127"/>
      <c r="AS4817" s="80"/>
      <c r="AT4817" s="7"/>
      <c r="AU4817" s="7"/>
      <c r="AV4817" s="165"/>
      <c r="AW4817" s="166"/>
      <c r="AX4817" s="137"/>
      <c r="AY4817" s="147"/>
      <c r="AZ4817" s="167"/>
      <c r="BA4817" s="167"/>
      <c r="BB4817" s="147" t="str">
        <f t="shared" si="944"/>
        <v/>
      </c>
      <c r="BC4817" s="168"/>
      <c r="BD4817" s="165"/>
      <c r="BE4817" s="165"/>
      <c r="BF4817" s="165"/>
      <c r="BG4817" s="165"/>
      <c r="BH4817" s="165"/>
      <c r="BI4817" s="165"/>
      <c r="BJ4817" s="165"/>
      <c r="BK4817" s="165"/>
      <c r="BL4817" s="165"/>
      <c r="BM4817" s="165"/>
      <c r="BN4817" s="165"/>
      <c r="BO4817" s="165"/>
      <c r="BP4817" s="165"/>
      <c r="BQ4817" s="165"/>
      <c r="BS4817" s="6"/>
      <c r="BT4817" s="11"/>
      <c r="BU4817" s="6"/>
      <c r="BV4817" s="6"/>
    </row>
    <row r="4818" spans="1:74" ht="15.75" x14ac:dyDescent="0.25">
      <c r="A4818" s="52" t="s">
        <v>1422</v>
      </c>
      <c r="B4818" s="56"/>
      <c r="C4818" s="7" t="s">
        <v>118</v>
      </c>
      <c r="D4818" s="7" t="s">
        <v>6561</v>
      </c>
      <c r="E4818" s="7"/>
      <c r="F4818" s="64"/>
      <c r="G4818" s="6"/>
      <c r="H4818" s="6"/>
      <c r="I4818" s="10" t="s">
        <v>110</v>
      </c>
      <c r="J4818" s="11" t="s">
        <v>4792</v>
      </c>
      <c r="K4818" s="194" t="s">
        <v>511</v>
      </c>
      <c r="L4818" s="176"/>
      <c r="M4818" s="176">
        <v>1000</v>
      </c>
      <c r="N4818" s="80" t="s">
        <v>6857</v>
      </c>
      <c r="O4818" s="162"/>
      <c r="P4818" s="80" t="s">
        <v>4914</v>
      </c>
      <c r="Q4818" s="80"/>
      <c r="R4818" s="80"/>
      <c r="S4818" s="163"/>
      <c r="T4818" s="213"/>
      <c r="U4818" s="162"/>
      <c r="V4818" s="164"/>
      <c r="W4818" s="12" t="str">
        <f t="shared" si="940"/>
        <v>Mqtt1</v>
      </c>
      <c r="X4818" s="196" t="s">
        <v>10714</v>
      </c>
      <c r="Y4818" s="6" t="str">
        <f t="shared" si="943"/>
        <v>marpower/power-tag/oven-galley</v>
      </c>
      <c r="Z4818" s="103" t="str" cm="1">
        <f t="array" ref="Z4818">IF(COUNTIF(N4818,"spare"),"","$."&amp;_xlfn.REGEXEXTRACT(J4818,"^PT\d+[FQ]\d+_(.*)", 2))</f>
        <v>$.RMS_Current_Phase_C</v>
      </c>
      <c r="AA4818" s="12">
        <f t="shared" si="942"/>
        <v>4</v>
      </c>
      <c r="AB4818" s="6" t="s">
        <v>195</v>
      </c>
      <c r="AC4818" s="103">
        <v>3004</v>
      </c>
      <c r="AJ4818" s="80"/>
      <c r="AK4818" s="113" t="s">
        <v>1423</v>
      </c>
      <c r="AN4818" s="80"/>
      <c r="AO4818" s="80"/>
      <c r="AP4818" s="80"/>
      <c r="AQ4818" s="80"/>
      <c r="AR4818" s="127"/>
      <c r="AS4818" s="80"/>
      <c r="AT4818" s="7"/>
      <c r="AU4818" s="7"/>
      <c r="AV4818" s="165"/>
      <c r="AW4818" s="166"/>
      <c r="AX4818" s="137"/>
      <c r="AY4818" s="147"/>
      <c r="AZ4818" s="167"/>
      <c r="BA4818" s="167"/>
      <c r="BB4818" s="147" t="str">
        <f t="shared" si="944"/>
        <v/>
      </c>
      <c r="BC4818" s="168"/>
      <c r="BD4818" s="165"/>
      <c r="BE4818" s="165"/>
      <c r="BF4818" s="165"/>
      <c r="BG4818" s="165"/>
      <c r="BH4818" s="165"/>
      <c r="BI4818" s="165"/>
      <c r="BJ4818" s="165"/>
      <c r="BK4818" s="165"/>
      <c r="BL4818" s="165"/>
      <c r="BM4818" s="165"/>
      <c r="BN4818" s="165"/>
      <c r="BO4818" s="165"/>
      <c r="BP4818" s="165"/>
      <c r="BQ4818" s="165"/>
      <c r="BS4818" s="6"/>
      <c r="BT4818" s="11"/>
      <c r="BU4818" s="6"/>
      <c r="BV4818" s="6"/>
    </row>
    <row r="4819" spans="1:74" ht="15.75" x14ac:dyDescent="0.25">
      <c r="A4819" s="52" t="s">
        <v>1422</v>
      </c>
      <c r="B4819" s="56"/>
      <c r="C4819" s="7" t="s">
        <v>118</v>
      </c>
      <c r="D4819" s="7" t="s">
        <v>6561</v>
      </c>
      <c r="E4819" s="7"/>
      <c r="F4819" s="64"/>
      <c r="G4819" s="6"/>
      <c r="H4819" s="6"/>
      <c r="I4819" s="10" t="s">
        <v>110</v>
      </c>
      <c r="J4819" s="11" t="s">
        <v>4793</v>
      </c>
      <c r="K4819" s="194" t="s">
        <v>511</v>
      </c>
      <c r="L4819" s="176"/>
      <c r="M4819" s="176">
        <v>1000</v>
      </c>
      <c r="N4819" s="80" t="s">
        <v>6857</v>
      </c>
      <c r="O4819" s="162"/>
      <c r="P4819" s="80" t="s">
        <v>4915</v>
      </c>
      <c r="Q4819" s="80"/>
      <c r="R4819" s="80"/>
      <c r="S4819" s="163"/>
      <c r="T4819" s="213"/>
      <c r="U4819" s="162"/>
      <c r="V4819" s="164"/>
      <c r="W4819" s="12" t="str">
        <f t="shared" si="940"/>
        <v>Mqtt1</v>
      </c>
      <c r="X4819" s="196" t="s">
        <v>10714</v>
      </c>
      <c r="Y4819" s="6" t="str">
        <f t="shared" si="943"/>
        <v>marpower/power-tag/oven-galley</v>
      </c>
      <c r="Z4819" s="103" t="str" cm="1">
        <f t="array" ref="Z4819">IF(COUNTIF(N4819,"spare"),"","$."&amp;_xlfn.REGEXEXTRACT(J4819,"^PT\d+[FQ]\d+_(.*)", 2))</f>
        <v>$.RMS_Current_Phase_Neut</v>
      </c>
      <c r="AA4819" s="12">
        <f t="shared" si="942"/>
        <v>4</v>
      </c>
      <c r="AB4819" s="6" t="s">
        <v>195</v>
      </c>
      <c r="AC4819" s="103">
        <v>3006</v>
      </c>
      <c r="AJ4819" s="80"/>
      <c r="AK4819" s="113" t="s">
        <v>1423</v>
      </c>
      <c r="AN4819" s="80"/>
      <c r="AO4819" s="80"/>
      <c r="AP4819" s="80"/>
      <c r="AQ4819" s="80"/>
      <c r="AR4819" s="127"/>
      <c r="AS4819" s="80"/>
      <c r="AT4819" s="7"/>
      <c r="AU4819" s="7"/>
      <c r="AV4819" s="165"/>
      <c r="AW4819" s="166"/>
      <c r="AX4819" s="137"/>
      <c r="AY4819" s="147"/>
      <c r="AZ4819" s="167"/>
      <c r="BA4819" s="167"/>
      <c r="BB4819" s="147" t="str">
        <f t="shared" si="944"/>
        <v/>
      </c>
      <c r="BC4819" s="168"/>
      <c r="BD4819" s="165"/>
      <c r="BE4819" s="165"/>
      <c r="BF4819" s="165"/>
      <c r="BG4819" s="165"/>
      <c r="BH4819" s="165"/>
      <c r="BI4819" s="165"/>
      <c r="BJ4819" s="165"/>
      <c r="BK4819" s="165"/>
      <c r="BL4819" s="165"/>
      <c r="BM4819" s="165"/>
      <c r="BN4819" s="165"/>
      <c r="BO4819" s="165"/>
      <c r="BP4819" s="165"/>
      <c r="BQ4819" s="165"/>
      <c r="BS4819" s="6"/>
      <c r="BT4819" s="11"/>
      <c r="BU4819" s="6"/>
      <c r="BV4819" s="6"/>
    </row>
    <row r="4820" spans="1:74" ht="15.75" x14ac:dyDescent="0.25">
      <c r="A4820" s="52" t="s">
        <v>1422</v>
      </c>
      <c r="B4820" s="56"/>
      <c r="C4820" s="7" t="s">
        <v>118</v>
      </c>
      <c r="D4820" s="7" t="s">
        <v>6561</v>
      </c>
      <c r="E4820" s="7"/>
      <c r="F4820" s="64"/>
      <c r="G4820" s="6"/>
      <c r="H4820" s="6"/>
      <c r="I4820" s="10" t="s">
        <v>110</v>
      </c>
      <c r="J4820" s="11" t="s">
        <v>8408</v>
      </c>
      <c r="K4820" s="194" t="s">
        <v>511</v>
      </c>
      <c r="L4820" s="176"/>
      <c r="M4820" s="176">
        <v>1000</v>
      </c>
      <c r="N4820" s="80" t="s">
        <v>6857</v>
      </c>
      <c r="O4820" s="162"/>
      <c r="P4820" s="80" t="s">
        <v>4916</v>
      </c>
      <c r="Q4820" s="80"/>
      <c r="R4820" s="80"/>
      <c r="S4820" s="163"/>
      <c r="T4820" s="213"/>
      <c r="U4820" s="162"/>
      <c r="V4820" s="164"/>
      <c r="W4820" s="12" t="str">
        <f t="shared" si="940"/>
        <v>Mqtt1</v>
      </c>
      <c r="X4820" s="196" t="s">
        <v>10714</v>
      </c>
      <c r="Y4820" s="6" t="str">
        <f t="shared" si="943"/>
        <v>marpower/power-tag/oven-galley</v>
      </c>
      <c r="Z4820" s="103" t="str" cm="1">
        <f t="array" ref="Z4820">IF(COUNTIF(N4820,"spare"),"","$."&amp;_xlfn.REGEXEXTRACT(J4820,"^PT\d+[FQ]\d+_(.*)", 2))</f>
        <v>$.RMS_Voltage_A_N</v>
      </c>
      <c r="AA4820" s="12">
        <f t="shared" si="942"/>
        <v>4</v>
      </c>
      <c r="AB4820" s="6" t="s">
        <v>195</v>
      </c>
      <c r="AC4820" s="103">
        <v>3028</v>
      </c>
      <c r="AJ4820" s="80"/>
      <c r="AK4820" s="113" t="s">
        <v>1424</v>
      </c>
      <c r="AN4820" s="80"/>
      <c r="AO4820" s="80"/>
      <c r="AP4820" s="80"/>
      <c r="AQ4820" s="80"/>
      <c r="AR4820" s="127"/>
      <c r="AS4820" s="80"/>
      <c r="AT4820" s="7"/>
      <c r="AU4820" s="7"/>
      <c r="AV4820" s="165"/>
      <c r="AW4820" s="166"/>
      <c r="AX4820" s="137"/>
      <c r="AY4820" s="147"/>
      <c r="AZ4820" s="167"/>
      <c r="BA4820" s="167"/>
      <c r="BB4820" s="147" t="str">
        <f t="shared" si="944"/>
        <v/>
      </c>
      <c r="BC4820" s="168"/>
      <c r="BD4820" s="165"/>
      <c r="BE4820" s="165"/>
      <c r="BF4820" s="165"/>
      <c r="BG4820" s="165"/>
      <c r="BH4820" s="165"/>
      <c r="BI4820" s="165"/>
      <c r="BJ4820" s="165"/>
      <c r="BK4820" s="165"/>
      <c r="BL4820" s="165"/>
      <c r="BM4820" s="165"/>
      <c r="BN4820" s="165"/>
      <c r="BO4820" s="165"/>
      <c r="BP4820" s="165"/>
      <c r="BQ4820" s="165"/>
      <c r="BS4820" s="6"/>
      <c r="BT4820" s="11"/>
      <c r="BU4820" s="6"/>
      <c r="BV4820" s="6"/>
    </row>
    <row r="4821" spans="1:74" ht="15.75" x14ac:dyDescent="0.25">
      <c r="A4821" s="52" t="s">
        <v>1422</v>
      </c>
      <c r="B4821" s="56"/>
      <c r="C4821" s="7" t="s">
        <v>118</v>
      </c>
      <c r="D4821" s="7" t="s">
        <v>6561</v>
      </c>
      <c r="E4821" s="7"/>
      <c r="F4821" s="64"/>
      <c r="G4821" s="6"/>
      <c r="H4821" s="6"/>
      <c r="I4821" s="10" t="s">
        <v>110</v>
      </c>
      <c r="J4821" s="11" t="s">
        <v>8585</v>
      </c>
      <c r="K4821" s="194" t="s">
        <v>511</v>
      </c>
      <c r="L4821" s="176"/>
      <c r="M4821" s="176">
        <v>1000</v>
      </c>
      <c r="N4821" s="80" t="s">
        <v>6857</v>
      </c>
      <c r="O4821" s="162"/>
      <c r="P4821" s="80" t="s">
        <v>4917</v>
      </c>
      <c r="Q4821" s="80"/>
      <c r="R4821" s="80"/>
      <c r="S4821" s="163"/>
      <c r="T4821" s="213"/>
      <c r="U4821" s="162"/>
      <c r="V4821" s="164"/>
      <c r="W4821" s="12" t="str">
        <f t="shared" si="940"/>
        <v>Mqtt1</v>
      </c>
      <c r="X4821" s="196" t="s">
        <v>10714</v>
      </c>
      <c r="Y4821" s="6" t="str">
        <f t="shared" si="943"/>
        <v>marpower/power-tag/oven-galley</v>
      </c>
      <c r="Z4821" s="103" t="str" cm="1">
        <f t="array" ref="Z4821">IF(COUNTIF(N4821,"spare"),"","$."&amp;_xlfn.REGEXEXTRACT(J4821,"^PT\d+[FQ]\d+_(.*)", 2))</f>
        <v>$.RMS_Voltage_B_N</v>
      </c>
      <c r="AA4821" s="12">
        <f t="shared" si="942"/>
        <v>4</v>
      </c>
      <c r="AB4821" s="6" t="s">
        <v>195</v>
      </c>
      <c r="AC4821" s="103">
        <v>3030</v>
      </c>
      <c r="AJ4821" s="80"/>
      <c r="AK4821" s="113" t="s">
        <v>1424</v>
      </c>
      <c r="AN4821" s="80"/>
      <c r="AO4821" s="80"/>
      <c r="AP4821" s="80"/>
      <c r="AQ4821" s="80"/>
      <c r="AR4821" s="127"/>
      <c r="AS4821" s="80"/>
      <c r="AT4821" s="7"/>
      <c r="AU4821" s="7"/>
      <c r="AV4821" s="165"/>
      <c r="AW4821" s="166"/>
      <c r="AX4821" s="137"/>
      <c r="AY4821" s="147"/>
      <c r="AZ4821" s="167"/>
      <c r="BA4821" s="167"/>
      <c r="BB4821" s="147" t="str">
        <f t="shared" si="944"/>
        <v/>
      </c>
      <c r="BC4821" s="168"/>
      <c r="BD4821" s="165"/>
      <c r="BE4821" s="165"/>
      <c r="BF4821" s="165"/>
      <c r="BG4821" s="165"/>
      <c r="BH4821" s="165"/>
      <c r="BI4821" s="165"/>
      <c r="BJ4821" s="165"/>
      <c r="BK4821" s="165"/>
      <c r="BL4821" s="165"/>
      <c r="BM4821" s="165"/>
      <c r="BN4821" s="165"/>
      <c r="BO4821" s="165"/>
      <c r="BP4821" s="165"/>
      <c r="BQ4821" s="165"/>
      <c r="BS4821" s="6"/>
      <c r="BT4821" s="11"/>
      <c r="BU4821" s="6"/>
      <c r="BV4821" s="6"/>
    </row>
    <row r="4822" spans="1:74" ht="15.75" x14ac:dyDescent="0.25">
      <c r="A4822" s="52" t="s">
        <v>1422</v>
      </c>
      <c r="B4822" s="56"/>
      <c r="C4822" s="7" t="s">
        <v>118</v>
      </c>
      <c r="D4822" s="7" t="s">
        <v>6561</v>
      </c>
      <c r="E4822" s="7"/>
      <c r="F4822" s="64"/>
      <c r="G4822" s="6"/>
      <c r="H4822" s="6"/>
      <c r="I4822" s="10" t="s">
        <v>110</v>
      </c>
      <c r="J4822" s="11" t="s">
        <v>8762</v>
      </c>
      <c r="K4822" s="194" t="s">
        <v>511</v>
      </c>
      <c r="L4822" s="176"/>
      <c r="M4822" s="176">
        <v>1000</v>
      </c>
      <c r="N4822" s="80" t="s">
        <v>6857</v>
      </c>
      <c r="O4822" s="162"/>
      <c r="P4822" s="80" t="s">
        <v>4918</v>
      </c>
      <c r="Q4822" s="80"/>
      <c r="R4822" s="80"/>
      <c r="S4822" s="163"/>
      <c r="T4822" s="213"/>
      <c r="U4822" s="162"/>
      <c r="V4822" s="164"/>
      <c r="W4822" s="12" t="str">
        <f t="shared" si="940"/>
        <v>Mqtt1</v>
      </c>
      <c r="X4822" s="196" t="s">
        <v>10714</v>
      </c>
      <c r="Y4822" s="6" t="str">
        <f t="shared" si="943"/>
        <v>marpower/power-tag/oven-galley</v>
      </c>
      <c r="Z4822" s="103" t="str" cm="1">
        <f t="array" ref="Z4822">IF(COUNTIF(N4822,"spare"),"","$."&amp;_xlfn.REGEXEXTRACT(J4822,"^PT\d+[FQ]\d+_(.*)", 2))</f>
        <v>$.RMS_Voltage_C_N</v>
      </c>
      <c r="AA4822" s="12">
        <f t="shared" si="942"/>
        <v>4</v>
      </c>
      <c r="AB4822" s="6" t="s">
        <v>195</v>
      </c>
      <c r="AC4822" s="103">
        <v>3032</v>
      </c>
      <c r="AJ4822" s="80"/>
      <c r="AK4822" s="113" t="s">
        <v>1424</v>
      </c>
      <c r="AN4822" s="80"/>
      <c r="AO4822" s="80"/>
      <c r="AP4822" s="80"/>
      <c r="AQ4822" s="80"/>
      <c r="AR4822" s="127"/>
      <c r="AS4822" s="80"/>
      <c r="AT4822" s="7"/>
      <c r="AU4822" s="7"/>
      <c r="AV4822" s="165"/>
      <c r="AW4822" s="166"/>
      <c r="AX4822" s="137"/>
      <c r="AY4822" s="147"/>
      <c r="AZ4822" s="167"/>
      <c r="BA4822" s="167"/>
      <c r="BB4822" s="147" t="str">
        <f t="shared" si="944"/>
        <v/>
      </c>
      <c r="BC4822" s="168"/>
      <c r="BD4822" s="165"/>
      <c r="BE4822" s="165"/>
      <c r="BF4822" s="165"/>
      <c r="BG4822" s="165"/>
      <c r="BH4822" s="165"/>
      <c r="BI4822" s="165"/>
      <c r="BJ4822" s="165"/>
      <c r="BK4822" s="165"/>
      <c r="BL4822" s="165"/>
      <c r="BM4822" s="165"/>
      <c r="BN4822" s="165"/>
      <c r="BO4822" s="165"/>
      <c r="BP4822" s="165"/>
      <c r="BQ4822" s="165"/>
      <c r="BS4822" s="6"/>
      <c r="BT4822" s="11"/>
      <c r="BU4822" s="6"/>
      <c r="BV4822" s="6"/>
    </row>
    <row r="4823" spans="1:74" ht="15.75" x14ac:dyDescent="0.25">
      <c r="A4823" s="52" t="s">
        <v>1422</v>
      </c>
      <c r="B4823" s="56"/>
      <c r="C4823" s="7" t="s">
        <v>118</v>
      </c>
      <c r="D4823" s="7" t="s">
        <v>6561</v>
      </c>
      <c r="E4823" s="7"/>
      <c r="F4823" s="64"/>
      <c r="G4823" s="6"/>
      <c r="H4823" s="6"/>
      <c r="I4823" s="10" t="s">
        <v>110</v>
      </c>
      <c r="J4823" s="11" t="s">
        <v>4794</v>
      </c>
      <c r="K4823" s="194" t="s">
        <v>511</v>
      </c>
      <c r="L4823" s="176"/>
      <c r="M4823" s="176">
        <v>1000</v>
      </c>
      <c r="N4823" s="80" t="s">
        <v>6857</v>
      </c>
      <c r="O4823" s="162"/>
      <c r="P4823" s="80" t="s">
        <v>4919</v>
      </c>
      <c r="Q4823" s="80"/>
      <c r="R4823" s="80"/>
      <c r="S4823" s="163"/>
      <c r="T4823" s="213"/>
      <c r="U4823" s="162"/>
      <c r="V4823" s="164"/>
      <c r="W4823" s="12" t="str">
        <f t="shared" si="940"/>
        <v>Mqtt1</v>
      </c>
      <c r="X4823" s="196" t="s">
        <v>10714</v>
      </c>
      <c r="Y4823" s="6" t="str">
        <f t="shared" si="943"/>
        <v>marpower/power-tag/oven-galley</v>
      </c>
      <c r="Z4823" s="103" t="str" cm="1">
        <f t="array" ref="Z4823">IF(COUNTIF(N4823,"spare"),"","$."&amp;_xlfn.REGEXEXTRACT(J4823,"^PT\d+[FQ]\d+_(.*)", 2))</f>
        <v>$.Active_Power_Phase_A</v>
      </c>
      <c r="AA4823" s="12">
        <f t="shared" si="942"/>
        <v>4</v>
      </c>
      <c r="AB4823" s="6" t="s">
        <v>195</v>
      </c>
      <c r="AC4823" s="103">
        <v>3054</v>
      </c>
      <c r="AJ4823" s="80"/>
      <c r="AK4823" s="113" t="s">
        <v>1425</v>
      </c>
      <c r="AN4823" s="80"/>
      <c r="AO4823" s="80"/>
      <c r="AP4823" s="80"/>
      <c r="AQ4823" s="80"/>
      <c r="AR4823" s="127"/>
      <c r="AS4823" s="80"/>
      <c r="AT4823" s="7"/>
      <c r="AU4823" s="7"/>
      <c r="AV4823" s="165"/>
      <c r="AW4823" s="166"/>
      <c r="AX4823" s="137"/>
      <c r="AY4823" s="147"/>
      <c r="AZ4823" s="167"/>
      <c r="BA4823" s="167"/>
      <c r="BB4823" s="147" t="str">
        <f t="shared" si="944"/>
        <v/>
      </c>
      <c r="BC4823" s="168"/>
      <c r="BD4823" s="165"/>
      <c r="BE4823" s="165"/>
      <c r="BF4823" s="165"/>
      <c r="BG4823" s="165"/>
      <c r="BH4823" s="165"/>
      <c r="BI4823" s="165"/>
      <c r="BJ4823" s="165"/>
      <c r="BK4823" s="165"/>
      <c r="BL4823" s="165"/>
      <c r="BM4823" s="165"/>
      <c r="BN4823" s="165"/>
      <c r="BO4823" s="165"/>
      <c r="BP4823" s="165"/>
      <c r="BQ4823" s="165"/>
      <c r="BS4823" s="6"/>
      <c r="BT4823" s="11"/>
      <c r="BU4823" s="6"/>
      <c r="BV4823" s="6"/>
    </row>
    <row r="4824" spans="1:74" ht="15.75" x14ac:dyDescent="0.25">
      <c r="A4824" s="52" t="s">
        <v>1422</v>
      </c>
      <c r="B4824" s="56"/>
      <c r="C4824" s="7" t="s">
        <v>118</v>
      </c>
      <c r="D4824" s="7" t="s">
        <v>6561</v>
      </c>
      <c r="E4824" s="7"/>
      <c r="F4824" s="64"/>
      <c r="G4824" s="6"/>
      <c r="H4824" s="6"/>
      <c r="I4824" s="10" t="s">
        <v>110</v>
      </c>
      <c r="J4824" s="11" t="s">
        <v>4795</v>
      </c>
      <c r="K4824" s="194" t="s">
        <v>511</v>
      </c>
      <c r="L4824" s="176"/>
      <c r="M4824" s="176">
        <v>1000</v>
      </c>
      <c r="N4824" s="80" t="s">
        <v>6857</v>
      </c>
      <c r="O4824" s="162"/>
      <c r="P4824" s="80" t="s">
        <v>4920</v>
      </c>
      <c r="Q4824" s="80"/>
      <c r="R4824" s="80"/>
      <c r="S4824" s="163"/>
      <c r="T4824" s="213"/>
      <c r="U4824" s="162"/>
      <c r="V4824" s="164"/>
      <c r="W4824" s="12" t="str">
        <f t="shared" si="940"/>
        <v>Mqtt1</v>
      </c>
      <c r="X4824" s="196" t="s">
        <v>10714</v>
      </c>
      <c r="Y4824" s="6" t="str">
        <f t="shared" si="943"/>
        <v>marpower/power-tag/oven-galley</v>
      </c>
      <c r="Z4824" s="103" t="str" cm="1">
        <f t="array" ref="Z4824">IF(COUNTIF(N4824,"spare"),"","$."&amp;_xlfn.REGEXEXTRACT(J4824,"^PT\d+[FQ]\d+_(.*)", 2))</f>
        <v>$.Active_Power_Phase_B</v>
      </c>
      <c r="AA4824" s="12">
        <f t="shared" si="942"/>
        <v>4</v>
      </c>
      <c r="AB4824" s="6" t="s">
        <v>195</v>
      </c>
      <c r="AC4824" s="103">
        <v>3056</v>
      </c>
      <c r="AJ4824" s="80"/>
      <c r="AK4824" s="113" t="s">
        <v>1425</v>
      </c>
      <c r="AN4824" s="80"/>
      <c r="AO4824" s="80"/>
      <c r="AP4824" s="80"/>
      <c r="AQ4824" s="80"/>
      <c r="AR4824" s="127"/>
      <c r="AS4824" s="80"/>
      <c r="AT4824" s="7"/>
      <c r="AU4824" s="7"/>
      <c r="AV4824" s="165"/>
      <c r="AW4824" s="166"/>
      <c r="AX4824" s="137"/>
      <c r="AY4824" s="147"/>
      <c r="AZ4824" s="167"/>
      <c r="BA4824" s="167"/>
      <c r="BB4824" s="147" t="str">
        <f t="shared" si="944"/>
        <v/>
      </c>
      <c r="BC4824" s="168"/>
      <c r="BD4824" s="165"/>
      <c r="BE4824" s="165"/>
      <c r="BF4824" s="165"/>
      <c r="BG4824" s="165"/>
      <c r="BH4824" s="165"/>
      <c r="BI4824" s="165"/>
      <c r="BJ4824" s="165"/>
      <c r="BK4824" s="165"/>
      <c r="BL4824" s="165"/>
      <c r="BM4824" s="165"/>
      <c r="BN4824" s="165"/>
      <c r="BO4824" s="165"/>
      <c r="BP4824" s="165"/>
      <c r="BQ4824" s="165"/>
      <c r="BS4824" s="6"/>
      <c r="BT4824" s="11"/>
      <c r="BU4824" s="6"/>
      <c r="BV4824" s="6"/>
    </row>
    <row r="4825" spans="1:74" ht="15.75" x14ac:dyDescent="0.25">
      <c r="A4825" s="52" t="s">
        <v>1422</v>
      </c>
      <c r="B4825" s="56"/>
      <c r="C4825" s="7" t="s">
        <v>118</v>
      </c>
      <c r="D4825" s="7" t="s">
        <v>6561</v>
      </c>
      <c r="E4825" s="7"/>
      <c r="F4825" s="64"/>
      <c r="G4825" s="6"/>
      <c r="H4825" s="6"/>
      <c r="I4825" s="10" t="s">
        <v>110</v>
      </c>
      <c r="J4825" s="11" t="s">
        <v>4796</v>
      </c>
      <c r="K4825" s="194" t="s">
        <v>511</v>
      </c>
      <c r="L4825" s="176"/>
      <c r="M4825" s="176">
        <v>1000</v>
      </c>
      <c r="N4825" s="80" t="s">
        <v>6857</v>
      </c>
      <c r="O4825" s="162"/>
      <c r="P4825" s="80" t="s">
        <v>4921</v>
      </c>
      <c r="Q4825" s="80"/>
      <c r="R4825" s="80"/>
      <c r="S4825" s="163"/>
      <c r="T4825" s="213"/>
      <c r="U4825" s="162"/>
      <c r="V4825" s="164"/>
      <c r="W4825" s="12" t="str">
        <f t="shared" si="940"/>
        <v>Mqtt1</v>
      </c>
      <c r="X4825" s="196" t="s">
        <v>10714</v>
      </c>
      <c r="Y4825" s="6" t="str">
        <f t="shared" si="943"/>
        <v>marpower/power-tag/oven-galley</v>
      </c>
      <c r="Z4825" s="103" t="str" cm="1">
        <f t="array" ref="Z4825">IF(COUNTIF(N4825,"spare"),"","$."&amp;_xlfn.REGEXEXTRACT(J4825,"^PT\d+[FQ]\d+_(.*)", 2))</f>
        <v>$.Active_Power_Phase_C</v>
      </c>
      <c r="AA4825" s="12">
        <f t="shared" si="942"/>
        <v>4</v>
      </c>
      <c r="AB4825" s="6" t="s">
        <v>195</v>
      </c>
      <c r="AC4825" s="103">
        <v>3058</v>
      </c>
      <c r="AJ4825" s="80"/>
      <c r="AK4825" s="113" t="s">
        <v>1425</v>
      </c>
      <c r="AN4825" s="80"/>
      <c r="AO4825" s="80"/>
      <c r="AP4825" s="80"/>
      <c r="AQ4825" s="80"/>
      <c r="AR4825" s="127"/>
      <c r="AS4825" s="80"/>
      <c r="AT4825" s="7"/>
      <c r="AU4825" s="7"/>
      <c r="AV4825" s="165"/>
      <c r="AW4825" s="166"/>
      <c r="AX4825" s="137"/>
      <c r="AY4825" s="147"/>
      <c r="AZ4825" s="167"/>
      <c r="BA4825" s="167"/>
      <c r="BB4825" s="147" t="str">
        <f t="shared" si="944"/>
        <v/>
      </c>
      <c r="BC4825" s="168"/>
      <c r="BD4825" s="165"/>
      <c r="BE4825" s="165"/>
      <c r="BF4825" s="165"/>
      <c r="BG4825" s="165"/>
      <c r="BH4825" s="165"/>
      <c r="BI4825" s="165"/>
      <c r="BJ4825" s="165"/>
      <c r="BK4825" s="165"/>
      <c r="BL4825" s="165"/>
      <c r="BM4825" s="165"/>
      <c r="BN4825" s="165"/>
      <c r="BO4825" s="165"/>
      <c r="BP4825" s="165"/>
      <c r="BQ4825" s="165"/>
      <c r="BS4825" s="6"/>
      <c r="BT4825" s="11"/>
      <c r="BU4825" s="6"/>
      <c r="BV4825" s="6"/>
    </row>
    <row r="4826" spans="1:74" ht="15.75" x14ac:dyDescent="0.25">
      <c r="A4826" s="52" t="s">
        <v>1422</v>
      </c>
      <c r="B4826" s="56"/>
      <c r="C4826" s="7" t="s">
        <v>118</v>
      </c>
      <c r="D4826" s="7" t="s">
        <v>6561</v>
      </c>
      <c r="E4826" s="7"/>
      <c r="F4826" s="64"/>
      <c r="G4826" s="6"/>
      <c r="H4826" s="6"/>
      <c r="I4826" s="10" t="s">
        <v>110</v>
      </c>
      <c r="J4826" s="11" t="s">
        <v>4797</v>
      </c>
      <c r="K4826" s="194" t="s">
        <v>511</v>
      </c>
      <c r="L4826" s="176"/>
      <c r="M4826" s="176">
        <v>1000</v>
      </c>
      <c r="N4826" s="80" t="s">
        <v>6857</v>
      </c>
      <c r="O4826" s="162"/>
      <c r="P4826" s="80" t="s">
        <v>4922</v>
      </c>
      <c r="Q4826" s="80"/>
      <c r="R4826" s="80"/>
      <c r="S4826" s="163"/>
      <c r="T4826" s="213"/>
      <c r="U4826" s="162"/>
      <c r="V4826" s="164"/>
      <c r="W4826" s="12" t="str">
        <f t="shared" si="940"/>
        <v>Mqtt1</v>
      </c>
      <c r="X4826" s="196" t="s">
        <v>10714</v>
      </c>
      <c r="Y4826" s="6" t="str">
        <f t="shared" si="943"/>
        <v>marpower/power-tag/oven-galley</v>
      </c>
      <c r="Z4826" s="103" t="str" cm="1">
        <f t="array" ref="Z4826">IF(COUNTIF(N4826,"spare"),"","$."&amp;_xlfn.REGEXEXTRACT(J4826,"^PT\d+[FQ]\d+_(.*)", 2))</f>
        <v>$.Total_Active_Power</v>
      </c>
      <c r="AA4826" s="12">
        <f t="shared" si="942"/>
        <v>4</v>
      </c>
      <c r="AB4826" s="6" t="s">
        <v>195</v>
      </c>
      <c r="AC4826" s="103">
        <v>3060</v>
      </c>
      <c r="AJ4826" s="80"/>
      <c r="AK4826" s="113" t="s">
        <v>1425</v>
      </c>
      <c r="AN4826" s="80"/>
      <c r="AO4826" s="80"/>
      <c r="AP4826" s="80"/>
      <c r="AQ4826" s="80"/>
      <c r="AR4826" s="127"/>
      <c r="AS4826" s="80"/>
      <c r="AT4826" s="7"/>
      <c r="AU4826" s="7"/>
      <c r="AV4826" s="165"/>
      <c r="AW4826" s="166"/>
      <c r="AX4826" s="137"/>
      <c r="AY4826" s="147"/>
      <c r="AZ4826" s="167"/>
      <c r="BA4826" s="167"/>
      <c r="BB4826" s="147" t="str">
        <f t="shared" si="944"/>
        <v/>
      </c>
      <c r="BC4826" s="168"/>
      <c r="BD4826" s="165"/>
      <c r="BE4826" s="165"/>
      <c r="BF4826" s="165"/>
      <c r="BG4826" s="165"/>
      <c r="BH4826" s="165"/>
      <c r="BI4826" s="165"/>
      <c r="BJ4826" s="165"/>
      <c r="BK4826" s="165"/>
      <c r="BL4826" s="165"/>
      <c r="BM4826" s="165"/>
      <c r="BN4826" s="165"/>
      <c r="BO4826" s="165"/>
      <c r="BP4826" s="165"/>
      <c r="BQ4826" s="165"/>
      <c r="BS4826" s="6"/>
      <c r="BT4826" s="11"/>
      <c r="BU4826" s="6"/>
      <c r="BV4826" s="6"/>
    </row>
    <row r="4827" spans="1:74" ht="15.75" x14ac:dyDescent="0.25">
      <c r="A4827" s="52" t="s">
        <v>1422</v>
      </c>
      <c r="B4827" s="56"/>
      <c r="C4827" s="7" t="s">
        <v>118</v>
      </c>
      <c r="D4827" s="7" t="s">
        <v>6561</v>
      </c>
      <c r="E4827" s="7"/>
      <c r="F4827" s="64"/>
      <c r="G4827" s="6"/>
      <c r="H4827" s="6"/>
      <c r="I4827" s="10" t="s">
        <v>110</v>
      </c>
      <c r="J4827" s="11" t="s">
        <v>4798</v>
      </c>
      <c r="K4827" s="194" t="s">
        <v>511</v>
      </c>
      <c r="L4827" s="176"/>
      <c r="M4827" s="176">
        <v>1000</v>
      </c>
      <c r="N4827" s="80" t="s">
        <v>6857</v>
      </c>
      <c r="O4827" s="162"/>
      <c r="P4827" s="80" t="s">
        <v>4923</v>
      </c>
      <c r="Q4827" s="80"/>
      <c r="R4827" s="80"/>
      <c r="S4827" s="163"/>
      <c r="T4827" s="213"/>
      <c r="U4827" s="162"/>
      <c r="V4827" s="164"/>
      <c r="W4827" s="12" t="str">
        <f t="shared" si="940"/>
        <v>Mqtt1</v>
      </c>
      <c r="X4827" s="196" t="s">
        <v>10714</v>
      </c>
      <c r="Y4827" s="6" t="str">
        <f t="shared" si="943"/>
        <v>marpower/power-tag/oven-galley</v>
      </c>
      <c r="Z4827" s="103" t="str" cm="1">
        <f t="array" ref="Z4827">IF(COUNTIF(N4827,"spare"),"","$."&amp;_xlfn.REGEXEXTRACT(J4827,"^PT\d+[FQ]\d+_(.*)", 2))</f>
        <v>$.Power_Factor_Phase_A</v>
      </c>
      <c r="AA4827" s="12">
        <f t="shared" si="942"/>
        <v>4</v>
      </c>
      <c r="AB4827" s="6" t="s">
        <v>195</v>
      </c>
      <c r="AC4827" s="103">
        <v>3078</v>
      </c>
      <c r="AJ4827" s="80"/>
      <c r="AK4827" s="113" t="s">
        <v>1426</v>
      </c>
      <c r="AN4827" s="80"/>
      <c r="AO4827" s="80"/>
      <c r="AP4827" s="80"/>
      <c r="AQ4827" s="80"/>
      <c r="AR4827" s="127"/>
      <c r="AS4827" s="80"/>
      <c r="AT4827" s="7"/>
      <c r="AU4827" s="7"/>
      <c r="AV4827" s="165"/>
      <c r="AW4827" s="166"/>
      <c r="AX4827" s="137"/>
      <c r="AY4827" s="147"/>
      <c r="AZ4827" s="167"/>
      <c r="BA4827" s="167"/>
      <c r="BB4827" s="147" t="str">
        <f t="shared" si="944"/>
        <v/>
      </c>
      <c r="BC4827" s="168"/>
      <c r="BD4827" s="165"/>
      <c r="BE4827" s="165"/>
      <c r="BF4827" s="165"/>
      <c r="BG4827" s="165"/>
      <c r="BH4827" s="165"/>
      <c r="BI4827" s="165"/>
      <c r="BJ4827" s="165"/>
      <c r="BK4827" s="165"/>
      <c r="BL4827" s="165"/>
      <c r="BM4827" s="165"/>
      <c r="BN4827" s="165"/>
      <c r="BO4827" s="165"/>
      <c r="BP4827" s="165"/>
      <c r="BQ4827" s="165"/>
      <c r="BS4827" s="6"/>
      <c r="BT4827" s="11"/>
      <c r="BU4827" s="6"/>
      <c r="BV4827" s="6"/>
    </row>
    <row r="4828" spans="1:74" ht="15.75" x14ac:dyDescent="0.25">
      <c r="A4828" s="52" t="s">
        <v>1422</v>
      </c>
      <c r="B4828" s="56"/>
      <c r="C4828" s="7" t="s">
        <v>118</v>
      </c>
      <c r="D4828" s="7" t="s">
        <v>6561</v>
      </c>
      <c r="E4828" s="7"/>
      <c r="F4828" s="64"/>
      <c r="G4828" s="6"/>
      <c r="H4828" s="6"/>
      <c r="I4828" s="10" t="s">
        <v>110</v>
      </c>
      <c r="J4828" s="11" t="s">
        <v>4799</v>
      </c>
      <c r="K4828" s="194" t="s">
        <v>511</v>
      </c>
      <c r="L4828" s="176"/>
      <c r="M4828" s="176">
        <v>1000</v>
      </c>
      <c r="N4828" s="80" t="s">
        <v>6857</v>
      </c>
      <c r="O4828" s="162"/>
      <c r="P4828" s="80" t="s">
        <v>4924</v>
      </c>
      <c r="Q4828" s="80"/>
      <c r="R4828" s="80"/>
      <c r="S4828" s="163"/>
      <c r="T4828" s="213"/>
      <c r="U4828" s="162"/>
      <c r="V4828" s="164"/>
      <c r="W4828" s="12" t="str">
        <f t="shared" si="940"/>
        <v>Mqtt1</v>
      </c>
      <c r="X4828" s="196" t="s">
        <v>10714</v>
      </c>
      <c r="Y4828" s="6" t="str">
        <f t="shared" si="943"/>
        <v>marpower/power-tag/oven-galley</v>
      </c>
      <c r="Z4828" s="103" t="str" cm="1">
        <f t="array" ref="Z4828">IF(COUNTIF(N4828,"spare"),"","$."&amp;_xlfn.REGEXEXTRACT(J4828,"^PT\d+[FQ]\d+_(.*)", 2))</f>
        <v>$.Power_Factor_Phase_B</v>
      </c>
      <c r="AA4828" s="12">
        <f t="shared" si="942"/>
        <v>4</v>
      </c>
      <c r="AB4828" s="6" t="s">
        <v>195</v>
      </c>
      <c r="AC4828" s="103">
        <v>3080</v>
      </c>
      <c r="AJ4828" s="80"/>
      <c r="AK4828" s="113" t="s">
        <v>1426</v>
      </c>
      <c r="AN4828" s="80"/>
      <c r="AO4828" s="80"/>
      <c r="AP4828" s="80"/>
      <c r="AQ4828" s="80"/>
      <c r="AR4828" s="127"/>
      <c r="AS4828" s="80"/>
      <c r="AT4828" s="7"/>
      <c r="AU4828" s="7"/>
      <c r="AV4828" s="165"/>
      <c r="AW4828" s="166"/>
      <c r="AX4828" s="137"/>
      <c r="AY4828" s="147"/>
      <c r="AZ4828" s="167"/>
      <c r="BA4828" s="167"/>
      <c r="BB4828" s="147" t="str">
        <f t="shared" si="944"/>
        <v/>
      </c>
      <c r="BC4828" s="168"/>
      <c r="BD4828" s="165"/>
      <c r="BE4828" s="165"/>
      <c r="BF4828" s="165"/>
      <c r="BG4828" s="165"/>
      <c r="BH4828" s="165"/>
      <c r="BI4828" s="165"/>
      <c r="BJ4828" s="165"/>
      <c r="BK4828" s="165"/>
      <c r="BL4828" s="165"/>
      <c r="BM4828" s="165"/>
      <c r="BN4828" s="165"/>
      <c r="BO4828" s="165"/>
      <c r="BP4828" s="165"/>
      <c r="BQ4828" s="165"/>
      <c r="BS4828" s="6"/>
      <c r="BT4828" s="11"/>
      <c r="BU4828" s="6"/>
      <c r="BV4828" s="6"/>
    </row>
    <row r="4829" spans="1:74" ht="15.75" x14ac:dyDescent="0.25">
      <c r="A4829" s="52" t="s">
        <v>1422</v>
      </c>
      <c r="B4829" s="56"/>
      <c r="C4829" s="7" t="s">
        <v>118</v>
      </c>
      <c r="D4829" s="7" t="s">
        <v>6561</v>
      </c>
      <c r="E4829" s="7"/>
      <c r="F4829" s="64"/>
      <c r="G4829" s="6"/>
      <c r="H4829" s="6"/>
      <c r="I4829" s="10" t="s">
        <v>110</v>
      </c>
      <c r="J4829" s="11" t="s">
        <v>4800</v>
      </c>
      <c r="K4829" s="194" t="s">
        <v>511</v>
      </c>
      <c r="L4829" s="176"/>
      <c r="M4829" s="176">
        <v>1000</v>
      </c>
      <c r="N4829" s="80" t="s">
        <v>6857</v>
      </c>
      <c r="O4829" s="162"/>
      <c r="P4829" s="80" t="s">
        <v>4925</v>
      </c>
      <c r="Q4829" s="80"/>
      <c r="R4829" s="80"/>
      <c r="S4829" s="163"/>
      <c r="T4829" s="213"/>
      <c r="U4829" s="162"/>
      <c r="V4829" s="164"/>
      <c r="W4829" s="12" t="str">
        <f t="shared" si="940"/>
        <v>Mqtt1</v>
      </c>
      <c r="X4829" s="196" t="s">
        <v>10714</v>
      </c>
      <c r="Y4829" s="6" t="str">
        <f t="shared" si="943"/>
        <v>marpower/power-tag/oven-galley</v>
      </c>
      <c r="Z4829" s="103" t="str" cm="1">
        <f t="array" ref="Z4829">IF(COUNTIF(N4829,"spare"),"","$."&amp;_xlfn.REGEXEXTRACT(J4829,"^PT\d+[FQ]\d+_(.*)", 2))</f>
        <v>$.Power_Factor_Phase_C</v>
      </c>
      <c r="AA4829" s="12">
        <f t="shared" si="942"/>
        <v>4</v>
      </c>
      <c r="AB4829" s="6" t="s">
        <v>195</v>
      </c>
      <c r="AC4829" s="103">
        <v>3082</v>
      </c>
      <c r="AJ4829" s="80"/>
      <c r="AK4829" s="113" t="s">
        <v>1426</v>
      </c>
      <c r="AN4829" s="80"/>
      <c r="AO4829" s="80"/>
      <c r="AP4829" s="80"/>
      <c r="AQ4829" s="80"/>
      <c r="AR4829" s="127"/>
      <c r="AS4829" s="80"/>
      <c r="AT4829" s="7"/>
      <c r="AU4829" s="7"/>
      <c r="AV4829" s="165"/>
      <c r="AW4829" s="166"/>
      <c r="AX4829" s="137"/>
      <c r="AY4829" s="147"/>
      <c r="AZ4829" s="167"/>
      <c r="BA4829" s="167"/>
      <c r="BB4829" s="147" t="str">
        <f t="shared" si="944"/>
        <v/>
      </c>
      <c r="BC4829" s="168"/>
      <c r="BD4829" s="165"/>
      <c r="BE4829" s="165"/>
      <c r="BF4829" s="165"/>
      <c r="BG4829" s="165"/>
      <c r="BH4829" s="165"/>
      <c r="BI4829" s="165"/>
      <c r="BJ4829" s="165"/>
      <c r="BK4829" s="165"/>
      <c r="BL4829" s="165"/>
      <c r="BM4829" s="165"/>
      <c r="BN4829" s="165"/>
      <c r="BO4829" s="165"/>
      <c r="BP4829" s="165"/>
      <c r="BQ4829" s="165"/>
      <c r="BS4829" s="6"/>
      <c r="BT4829" s="11"/>
      <c r="BU4829" s="6"/>
      <c r="BV4829" s="6"/>
    </row>
    <row r="4830" spans="1:74" ht="15.75" x14ac:dyDescent="0.25">
      <c r="A4830" s="52" t="s">
        <v>1422</v>
      </c>
      <c r="B4830" s="56"/>
      <c r="C4830" s="7" t="s">
        <v>118</v>
      </c>
      <c r="D4830" s="7" t="s">
        <v>6561</v>
      </c>
      <c r="E4830" s="7"/>
      <c r="F4830" s="64"/>
      <c r="G4830" s="6"/>
      <c r="H4830" s="6"/>
      <c r="I4830" s="10" t="s">
        <v>110</v>
      </c>
      <c r="J4830" s="11" t="s">
        <v>4801</v>
      </c>
      <c r="K4830" s="194" t="s">
        <v>511</v>
      </c>
      <c r="L4830" s="176"/>
      <c r="M4830" s="176">
        <v>1000</v>
      </c>
      <c r="N4830" s="80" t="s">
        <v>6857</v>
      </c>
      <c r="O4830" s="162"/>
      <c r="P4830" s="80" t="s">
        <v>4926</v>
      </c>
      <c r="Q4830" s="80"/>
      <c r="R4830" s="80"/>
      <c r="S4830" s="163"/>
      <c r="T4830" s="213"/>
      <c r="U4830" s="162"/>
      <c r="V4830" s="164"/>
      <c r="W4830" s="12" t="str">
        <f t="shared" si="940"/>
        <v>Mqtt1</v>
      </c>
      <c r="X4830" s="196" t="s">
        <v>10714</v>
      </c>
      <c r="Y4830" s="6" t="str">
        <f t="shared" si="943"/>
        <v>marpower/power-tag/oven-galley</v>
      </c>
      <c r="Z4830" s="103" t="str" cm="1">
        <f t="array" ref="Z4830">IF(COUNTIF(N4830,"spare"),"","$."&amp;_xlfn.REGEXEXTRACT(J4830,"^PT\d+[FQ]\d+_(.*)", 2))</f>
        <v>$.Total_Power_Factor</v>
      </c>
      <c r="AA4830" s="12">
        <f t="shared" si="942"/>
        <v>4</v>
      </c>
      <c r="AB4830" s="6" t="s">
        <v>195</v>
      </c>
      <c r="AC4830" s="103">
        <v>3084</v>
      </c>
      <c r="AJ4830" s="80"/>
      <c r="AK4830" s="113" t="s">
        <v>1426</v>
      </c>
      <c r="AN4830" s="80"/>
      <c r="AO4830" s="80"/>
      <c r="AP4830" s="80"/>
      <c r="AQ4830" s="80"/>
      <c r="AR4830" s="127"/>
      <c r="AS4830" s="80"/>
      <c r="AT4830" s="7"/>
      <c r="AU4830" s="7"/>
      <c r="AV4830" s="165"/>
      <c r="AW4830" s="166"/>
      <c r="AX4830" s="137"/>
      <c r="AY4830" s="147"/>
      <c r="AZ4830" s="167"/>
      <c r="BA4830" s="167"/>
      <c r="BB4830" s="147" t="str">
        <f t="shared" si="944"/>
        <v/>
      </c>
      <c r="BC4830" s="168"/>
      <c r="BD4830" s="165"/>
      <c r="BE4830" s="165"/>
      <c r="BF4830" s="165"/>
      <c r="BG4830" s="165"/>
      <c r="BH4830" s="165"/>
      <c r="BI4830" s="165"/>
      <c r="BJ4830" s="165"/>
      <c r="BK4830" s="165"/>
      <c r="BL4830" s="165"/>
      <c r="BM4830" s="165"/>
      <c r="BN4830" s="165"/>
      <c r="BO4830" s="165"/>
      <c r="BP4830" s="165"/>
      <c r="BQ4830" s="165"/>
      <c r="BS4830" s="6"/>
      <c r="BT4830" s="11"/>
      <c r="BU4830" s="6"/>
      <c r="BV4830" s="6"/>
    </row>
    <row r="4831" spans="1:74" ht="15.75" x14ac:dyDescent="0.25">
      <c r="A4831" s="52" t="s">
        <v>1422</v>
      </c>
      <c r="B4831" s="56"/>
      <c r="C4831" s="7" t="s">
        <v>118</v>
      </c>
      <c r="D4831" s="7" t="s">
        <v>6561</v>
      </c>
      <c r="E4831" s="7"/>
      <c r="F4831" s="64"/>
      <c r="G4831" s="6"/>
      <c r="H4831" s="6"/>
      <c r="I4831" s="10" t="s">
        <v>110</v>
      </c>
      <c r="J4831" s="11" t="s">
        <v>4802</v>
      </c>
      <c r="K4831" s="194" t="s">
        <v>511</v>
      </c>
      <c r="L4831" s="176"/>
      <c r="M4831" s="176">
        <v>1000</v>
      </c>
      <c r="N4831" s="80" t="s">
        <v>6857</v>
      </c>
      <c r="O4831" s="162"/>
      <c r="P4831" s="80" t="s">
        <v>4927</v>
      </c>
      <c r="Q4831" s="80"/>
      <c r="R4831" s="80"/>
      <c r="S4831" s="163"/>
      <c r="T4831" s="213"/>
      <c r="U4831" s="162"/>
      <c r="V4831" s="164"/>
      <c r="W4831" s="12" t="str">
        <f t="shared" si="940"/>
        <v>Mqtt1</v>
      </c>
      <c r="X4831" s="196" t="s">
        <v>10715</v>
      </c>
      <c r="Y4831" s="6" t="str">
        <f t="shared" si="943"/>
        <v>marpower/power-tag/steam-oven-galley</v>
      </c>
      <c r="Z4831" s="103" t="str" cm="1">
        <f t="array" ref="Z4831">IF(COUNTIF(N4831,"spare"),"","$."&amp;_xlfn.REGEXEXTRACT(J4831,"^PT\d+[FQ]\d+_(.*)", 2))</f>
        <v>$.RMS_Current_Phase_A</v>
      </c>
      <c r="AA4831" s="12">
        <f>AA4816+1</f>
        <v>5</v>
      </c>
      <c r="AB4831" s="6" t="s">
        <v>195</v>
      </c>
      <c r="AC4831" s="103">
        <v>3000</v>
      </c>
      <c r="AJ4831" s="80"/>
      <c r="AK4831" s="113" t="s">
        <v>1423</v>
      </c>
      <c r="AN4831" s="80"/>
      <c r="AO4831" s="80"/>
      <c r="AP4831" s="80"/>
      <c r="AQ4831" s="80"/>
      <c r="AR4831" s="127"/>
      <c r="AS4831" s="80"/>
      <c r="AT4831" s="7"/>
      <c r="AU4831" s="7"/>
      <c r="AV4831" s="165"/>
      <c r="AW4831" s="166"/>
      <c r="AX4831" s="137"/>
      <c r="AY4831" s="147"/>
      <c r="AZ4831" s="167"/>
      <c r="BA4831" s="167"/>
      <c r="BB4831" s="147" t="str">
        <f t="shared" ref="BB4831:BB4845" si="945">IF(ISNUMBER(AM4831),"1","")</f>
        <v/>
      </c>
      <c r="BC4831" s="168"/>
      <c r="BD4831" s="165"/>
      <c r="BE4831" s="165"/>
      <c r="BF4831" s="165"/>
      <c r="BG4831" s="165"/>
      <c r="BH4831" s="165"/>
      <c r="BI4831" s="165"/>
      <c r="BJ4831" s="165"/>
      <c r="BK4831" s="165"/>
      <c r="BL4831" s="165"/>
      <c r="BM4831" s="165"/>
      <c r="BN4831" s="165"/>
      <c r="BO4831" s="165"/>
      <c r="BP4831" s="165"/>
      <c r="BQ4831" s="165"/>
      <c r="BS4831" s="6"/>
      <c r="BT4831" s="11"/>
      <c r="BU4831" s="6"/>
      <c r="BV4831" s="6"/>
    </row>
    <row r="4832" spans="1:74" ht="15.75" x14ac:dyDescent="0.25">
      <c r="A4832" s="52" t="s">
        <v>1422</v>
      </c>
      <c r="B4832" s="56"/>
      <c r="C4832" s="7" t="s">
        <v>118</v>
      </c>
      <c r="D4832" s="7" t="s">
        <v>6561</v>
      </c>
      <c r="E4832" s="7"/>
      <c r="F4832" s="64"/>
      <c r="G4832" s="6"/>
      <c r="H4832" s="6"/>
      <c r="I4832" s="10" t="s">
        <v>110</v>
      </c>
      <c r="J4832" s="11" t="s">
        <v>4803</v>
      </c>
      <c r="K4832" s="194" t="s">
        <v>511</v>
      </c>
      <c r="L4832" s="176"/>
      <c r="M4832" s="176">
        <v>1000</v>
      </c>
      <c r="N4832" s="80" t="s">
        <v>6857</v>
      </c>
      <c r="O4832" s="162"/>
      <c r="P4832" s="80" t="s">
        <v>4928</v>
      </c>
      <c r="Q4832" s="80"/>
      <c r="R4832" s="80"/>
      <c r="S4832" s="163"/>
      <c r="T4832" s="213"/>
      <c r="U4832" s="162"/>
      <c r="V4832" s="164"/>
      <c r="W4832" s="12" t="str">
        <f t="shared" si="940"/>
        <v>Mqtt1</v>
      </c>
      <c r="X4832" s="196" t="s">
        <v>10715</v>
      </c>
      <c r="Y4832" s="6" t="str">
        <f t="shared" si="943"/>
        <v>marpower/power-tag/steam-oven-galley</v>
      </c>
      <c r="Z4832" s="103" t="str" cm="1">
        <f t="array" ref="Z4832">IF(COUNTIF(N4832,"spare"),"","$."&amp;_xlfn.REGEXEXTRACT(J4832,"^PT\d+[FQ]\d+_(.*)", 2))</f>
        <v>$.RMS_Current_Phase_B</v>
      </c>
      <c r="AA4832" s="12">
        <f t="shared" si="942"/>
        <v>5</v>
      </c>
      <c r="AB4832" s="6" t="s">
        <v>195</v>
      </c>
      <c r="AC4832" s="103">
        <v>3002</v>
      </c>
      <c r="AJ4832" s="80"/>
      <c r="AK4832" s="113" t="s">
        <v>1423</v>
      </c>
      <c r="AN4832" s="80"/>
      <c r="AO4832" s="80"/>
      <c r="AP4832" s="80"/>
      <c r="AQ4832" s="80"/>
      <c r="AR4832" s="127"/>
      <c r="AS4832" s="80"/>
      <c r="AT4832" s="7"/>
      <c r="AU4832" s="7"/>
      <c r="AV4832" s="165"/>
      <c r="AW4832" s="166"/>
      <c r="AX4832" s="137"/>
      <c r="AY4832" s="147"/>
      <c r="AZ4832" s="167"/>
      <c r="BA4832" s="167"/>
      <c r="BB4832" s="147" t="str">
        <f t="shared" si="945"/>
        <v/>
      </c>
      <c r="BC4832" s="168"/>
      <c r="BD4832" s="165"/>
      <c r="BE4832" s="165"/>
      <c r="BF4832" s="165"/>
      <c r="BG4832" s="165"/>
      <c r="BH4832" s="165"/>
      <c r="BI4832" s="165"/>
      <c r="BJ4832" s="165"/>
      <c r="BK4832" s="165"/>
      <c r="BL4832" s="165"/>
      <c r="BM4832" s="165"/>
      <c r="BN4832" s="165"/>
      <c r="BO4832" s="165"/>
      <c r="BP4832" s="165"/>
      <c r="BQ4832" s="165"/>
      <c r="BS4832" s="6"/>
      <c r="BT4832" s="11"/>
      <c r="BU4832" s="6"/>
      <c r="BV4832" s="6"/>
    </row>
    <row r="4833" spans="1:74" ht="15.75" x14ac:dyDescent="0.25">
      <c r="A4833" s="52" t="s">
        <v>1422</v>
      </c>
      <c r="B4833" s="56"/>
      <c r="C4833" s="7" t="s">
        <v>118</v>
      </c>
      <c r="D4833" s="7" t="s">
        <v>6561</v>
      </c>
      <c r="E4833" s="7"/>
      <c r="F4833" s="64"/>
      <c r="G4833" s="6"/>
      <c r="H4833" s="6"/>
      <c r="I4833" s="10" t="s">
        <v>110</v>
      </c>
      <c r="J4833" s="11" t="s">
        <v>4804</v>
      </c>
      <c r="K4833" s="194" t="s">
        <v>511</v>
      </c>
      <c r="L4833" s="176"/>
      <c r="M4833" s="176">
        <v>1000</v>
      </c>
      <c r="N4833" s="80" t="s">
        <v>6857</v>
      </c>
      <c r="O4833" s="162"/>
      <c r="P4833" s="80" t="s">
        <v>4929</v>
      </c>
      <c r="Q4833" s="80"/>
      <c r="R4833" s="80"/>
      <c r="S4833" s="163"/>
      <c r="T4833" s="213"/>
      <c r="U4833" s="162"/>
      <c r="V4833" s="164"/>
      <c r="W4833" s="12" t="str">
        <f t="shared" si="940"/>
        <v>Mqtt1</v>
      </c>
      <c r="X4833" s="196" t="s">
        <v>10715</v>
      </c>
      <c r="Y4833" s="6" t="str">
        <f t="shared" si="943"/>
        <v>marpower/power-tag/steam-oven-galley</v>
      </c>
      <c r="Z4833" s="103" t="str" cm="1">
        <f t="array" ref="Z4833">IF(COUNTIF(N4833,"spare"),"","$."&amp;_xlfn.REGEXEXTRACT(J4833,"^PT\d+[FQ]\d+_(.*)", 2))</f>
        <v>$.RMS_Current_Phase_C</v>
      </c>
      <c r="AA4833" s="12">
        <f t="shared" si="942"/>
        <v>5</v>
      </c>
      <c r="AB4833" s="6" t="s">
        <v>195</v>
      </c>
      <c r="AC4833" s="103">
        <v>3004</v>
      </c>
      <c r="AJ4833" s="80"/>
      <c r="AK4833" s="113" t="s">
        <v>1423</v>
      </c>
      <c r="AN4833" s="80"/>
      <c r="AO4833" s="80"/>
      <c r="AP4833" s="80"/>
      <c r="AQ4833" s="80"/>
      <c r="AR4833" s="127"/>
      <c r="AS4833" s="80"/>
      <c r="AT4833" s="7"/>
      <c r="AU4833" s="7"/>
      <c r="AV4833" s="165"/>
      <c r="AW4833" s="166"/>
      <c r="AX4833" s="137"/>
      <c r="AY4833" s="147"/>
      <c r="AZ4833" s="167"/>
      <c r="BA4833" s="167"/>
      <c r="BB4833" s="147" t="str">
        <f t="shared" si="945"/>
        <v/>
      </c>
      <c r="BC4833" s="168"/>
      <c r="BD4833" s="165"/>
      <c r="BE4833" s="165"/>
      <c r="BF4833" s="165"/>
      <c r="BG4833" s="165"/>
      <c r="BH4833" s="165"/>
      <c r="BI4833" s="165"/>
      <c r="BJ4833" s="165"/>
      <c r="BK4833" s="165"/>
      <c r="BL4833" s="165"/>
      <c r="BM4833" s="165"/>
      <c r="BN4833" s="165"/>
      <c r="BO4833" s="165"/>
      <c r="BP4833" s="165"/>
      <c r="BQ4833" s="165"/>
      <c r="BS4833" s="6"/>
      <c r="BT4833" s="11"/>
      <c r="BU4833" s="6"/>
      <c r="BV4833" s="6"/>
    </row>
    <row r="4834" spans="1:74" ht="15.75" x14ac:dyDescent="0.25">
      <c r="A4834" s="52" t="s">
        <v>1422</v>
      </c>
      <c r="B4834" s="56"/>
      <c r="C4834" s="7" t="s">
        <v>118</v>
      </c>
      <c r="D4834" s="7" t="s">
        <v>6561</v>
      </c>
      <c r="E4834" s="7"/>
      <c r="F4834" s="64"/>
      <c r="G4834" s="6"/>
      <c r="H4834" s="6"/>
      <c r="I4834" s="10" t="s">
        <v>110</v>
      </c>
      <c r="J4834" s="11" t="s">
        <v>4805</v>
      </c>
      <c r="K4834" s="194" t="s">
        <v>511</v>
      </c>
      <c r="L4834" s="176"/>
      <c r="M4834" s="176">
        <v>1000</v>
      </c>
      <c r="N4834" s="80" t="s">
        <v>6857</v>
      </c>
      <c r="O4834" s="162"/>
      <c r="P4834" s="80" t="s">
        <v>4930</v>
      </c>
      <c r="Q4834" s="80"/>
      <c r="R4834" s="80"/>
      <c r="S4834" s="163"/>
      <c r="T4834" s="213"/>
      <c r="U4834" s="162"/>
      <c r="V4834" s="164"/>
      <c r="W4834" s="12" t="str">
        <f t="shared" si="940"/>
        <v>Mqtt1</v>
      </c>
      <c r="X4834" s="196" t="s">
        <v>10715</v>
      </c>
      <c r="Y4834" s="6" t="str">
        <f t="shared" si="943"/>
        <v>marpower/power-tag/steam-oven-galley</v>
      </c>
      <c r="Z4834" s="103" t="str" cm="1">
        <f t="array" ref="Z4834">IF(COUNTIF(N4834,"spare"),"","$."&amp;_xlfn.REGEXEXTRACT(J4834,"^PT\d+[FQ]\d+_(.*)", 2))</f>
        <v>$.RMS_Current_Phase_Neut</v>
      </c>
      <c r="AA4834" s="12">
        <f t="shared" si="942"/>
        <v>5</v>
      </c>
      <c r="AB4834" s="6" t="s">
        <v>195</v>
      </c>
      <c r="AC4834" s="103">
        <v>3006</v>
      </c>
      <c r="AJ4834" s="80"/>
      <c r="AK4834" s="113" t="s">
        <v>1423</v>
      </c>
      <c r="AN4834" s="80"/>
      <c r="AO4834" s="80"/>
      <c r="AP4834" s="80"/>
      <c r="AQ4834" s="80"/>
      <c r="AR4834" s="127"/>
      <c r="AS4834" s="80"/>
      <c r="AT4834" s="7"/>
      <c r="AU4834" s="7"/>
      <c r="AV4834" s="165"/>
      <c r="AW4834" s="166"/>
      <c r="AX4834" s="137"/>
      <c r="AY4834" s="147"/>
      <c r="AZ4834" s="167"/>
      <c r="BA4834" s="167"/>
      <c r="BB4834" s="147" t="str">
        <f t="shared" si="945"/>
        <v/>
      </c>
      <c r="BC4834" s="168"/>
      <c r="BD4834" s="165"/>
      <c r="BE4834" s="165"/>
      <c r="BF4834" s="165"/>
      <c r="BG4834" s="165"/>
      <c r="BH4834" s="165"/>
      <c r="BI4834" s="165"/>
      <c r="BJ4834" s="165"/>
      <c r="BK4834" s="165"/>
      <c r="BL4834" s="165"/>
      <c r="BM4834" s="165"/>
      <c r="BN4834" s="165"/>
      <c r="BO4834" s="165"/>
      <c r="BP4834" s="165"/>
      <c r="BQ4834" s="165"/>
      <c r="BS4834" s="6"/>
      <c r="BT4834" s="11"/>
      <c r="BU4834" s="6"/>
      <c r="BV4834" s="6"/>
    </row>
    <row r="4835" spans="1:74" ht="15.75" x14ac:dyDescent="0.25">
      <c r="A4835" s="52" t="s">
        <v>1422</v>
      </c>
      <c r="B4835" s="56"/>
      <c r="C4835" s="7" t="s">
        <v>118</v>
      </c>
      <c r="D4835" s="7" t="s">
        <v>6561</v>
      </c>
      <c r="E4835" s="7"/>
      <c r="F4835" s="64"/>
      <c r="G4835" s="6"/>
      <c r="H4835" s="6"/>
      <c r="I4835" s="10" t="s">
        <v>110</v>
      </c>
      <c r="J4835" s="11" t="s">
        <v>8409</v>
      </c>
      <c r="K4835" s="194" t="s">
        <v>511</v>
      </c>
      <c r="L4835" s="176"/>
      <c r="M4835" s="176">
        <v>1000</v>
      </c>
      <c r="N4835" s="80" t="s">
        <v>6857</v>
      </c>
      <c r="O4835" s="162"/>
      <c r="P4835" s="80" t="s">
        <v>4931</v>
      </c>
      <c r="Q4835" s="80"/>
      <c r="R4835" s="80"/>
      <c r="S4835" s="163"/>
      <c r="T4835" s="213"/>
      <c r="U4835" s="162"/>
      <c r="V4835" s="164"/>
      <c r="W4835" s="12" t="str">
        <f t="shared" ref="W4835:W4898" si="946">IF(COUNTIF(N4835,"spare"),"","Mqtt1")</f>
        <v>Mqtt1</v>
      </c>
      <c r="X4835" s="196" t="s">
        <v>10715</v>
      </c>
      <c r="Y4835" s="6" t="str">
        <f t="shared" si="943"/>
        <v>marpower/power-tag/steam-oven-galley</v>
      </c>
      <c r="Z4835" s="103" t="str" cm="1">
        <f t="array" ref="Z4835">IF(COUNTIF(N4835,"spare"),"","$."&amp;_xlfn.REGEXEXTRACT(J4835,"^PT\d+[FQ]\d+_(.*)", 2))</f>
        <v>$.RMS_Voltage_A_N</v>
      </c>
      <c r="AA4835" s="12">
        <f t="shared" si="942"/>
        <v>5</v>
      </c>
      <c r="AB4835" s="6" t="s">
        <v>195</v>
      </c>
      <c r="AC4835" s="103">
        <v>3028</v>
      </c>
      <c r="AJ4835" s="80"/>
      <c r="AK4835" s="113" t="s">
        <v>1424</v>
      </c>
      <c r="AN4835" s="80"/>
      <c r="AO4835" s="80"/>
      <c r="AP4835" s="80"/>
      <c r="AQ4835" s="80"/>
      <c r="AR4835" s="127"/>
      <c r="AS4835" s="80"/>
      <c r="AT4835" s="7"/>
      <c r="AU4835" s="7"/>
      <c r="AV4835" s="165"/>
      <c r="AW4835" s="166"/>
      <c r="AX4835" s="137"/>
      <c r="AY4835" s="147"/>
      <c r="AZ4835" s="167"/>
      <c r="BA4835" s="167"/>
      <c r="BB4835" s="147" t="str">
        <f t="shared" si="945"/>
        <v/>
      </c>
      <c r="BC4835" s="168"/>
      <c r="BD4835" s="165"/>
      <c r="BE4835" s="165"/>
      <c r="BF4835" s="165"/>
      <c r="BG4835" s="165"/>
      <c r="BH4835" s="165"/>
      <c r="BI4835" s="165"/>
      <c r="BJ4835" s="165"/>
      <c r="BK4835" s="165"/>
      <c r="BL4835" s="165"/>
      <c r="BM4835" s="165"/>
      <c r="BN4835" s="165"/>
      <c r="BO4835" s="165"/>
      <c r="BP4835" s="165"/>
      <c r="BQ4835" s="165"/>
      <c r="BS4835" s="6"/>
      <c r="BT4835" s="11"/>
      <c r="BU4835" s="6"/>
      <c r="BV4835" s="6"/>
    </row>
    <row r="4836" spans="1:74" ht="15.75" x14ac:dyDescent="0.25">
      <c r="A4836" s="52" t="s">
        <v>1422</v>
      </c>
      <c r="B4836" s="56"/>
      <c r="C4836" s="7" t="s">
        <v>118</v>
      </c>
      <c r="D4836" s="7" t="s">
        <v>6561</v>
      </c>
      <c r="E4836" s="7"/>
      <c r="F4836" s="64"/>
      <c r="G4836" s="6"/>
      <c r="H4836" s="6"/>
      <c r="I4836" s="10" t="s">
        <v>110</v>
      </c>
      <c r="J4836" s="11" t="s">
        <v>8586</v>
      </c>
      <c r="K4836" s="194" t="s">
        <v>511</v>
      </c>
      <c r="L4836" s="176"/>
      <c r="M4836" s="176">
        <v>1000</v>
      </c>
      <c r="N4836" s="80" t="s">
        <v>6857</v>
      </c>
      <c r="O4836" s="162"/>
      <c r="P4836" s="80" t="s">
        <v>4932</v>
      </c>
      <c r="Q4836" s="80"/>
      <c r="R4836" s="80"/>
      <c r="S4836" s="163"/>
      <c r="T4836" s="213"/>
      <c r="U4836" s="162"/>
      <c r="V4836" s="164"/>
      <c r="W4836" s="12" t="str">
        <f t="shared" si="946"/>
        <v>Mqtt1</v>
      </c>
      <c r="X4836" s="196" t="s">
        <v>10715</v>
      </c>
      <c r="Y4836" s="6" t="str">
        <f t="shared" si="943"/>
        <v>marpower/power-tag/steam-oven-galley</v>
      </c>
      <c r="Z4836" s="103" t="str" cm="1">
        <f t="array" ref="Z4836">IF(COUNTIF(N4836,"spare"),"","$."&amp;_xlfn.REGEXEXTRACT(J4836,"^PT\d+[FQ]\d+_(.*)", 2))</f>
        <v>$.RMS_Voltage_B_N</v>
      </c>
      <c r="AA4836" s="12">
        <f t="shared" si="942"/>
        <v>5</v>
      </c>
      <c r="AB4836" s="6" t="s">
        <v>195</v>
      </c>
      <c r="AC4836" s="103">
        <v>3030</v>
      </c>
      <c r="AJ4836" s="80"/>
      <c r="AK4836" s="113" t="s">
        <v>1424</v>
      </c>
      <c r="AN4836" s="80"/>
      <c r="AO4836" s="80"/>
      <c r="AP4836" s="80"/>
      <c r="AQ4836" s="80"/>
      <c r="AR4836" s="127"/>
      <c r="AS4836" s="80"/>
      <c r="AT4836" s="7"/>
      <c r="AU4836" s="7"/>
      <c r="AV4836" s="165"/>
      <c r="AW4836" s="166"/>
      <c r="AX4836" s="137"/>
      <c r="AY4836" s="147"/>
      <c r="AZ4836" s="167"/>
      <c r="BA4836" s="167"/>
      <c r="BB4836" s="147" t="str">
        <f t="shared" si="945"/>
        <v/>
      </c>
      <c r="BC4836" s="168"/>
      <c r="BD4836" s="165"/>
      <c r="BE4836" s="165"/>
      <c r="BF4836" s="165"/>
      <c r="BG4836" s="165"/>
      <c r="BH4836" s="165"/>
      <c r="BI4836" s="165"/>
      <c r="BJ4836" s="165"/>
      <c r="BK4836" s="165"/>
      <c r="BL4836" s="165"/>
      <c r="BM4836" s="165"/>
      <c r="BN4836" s="165"/>
      <c r="BO4836" s="165"/>
      <c r="BP4836" s="165"/>
      <c r="BQ4836" s="165"/>
      <c r="BS4836" s="6"/>
      <c r="BT4836" s="11"/>
      <c r="BU4836" s="6"/>
      <c r="BV4836" s="6"/>
    </row>
    <row r="4837" spans="1:74" ht="15.75" x14ac:dyDescent="0.25">
      <c r="A4837" s="52" t="s">
        <v>1422</v>
      </c>
      <c r="B4837" s="56"/>
      <c r="C4837" s="7" t="s">
        <v>118</v>
      </c>
      <c r="D4837" s="7" t="s">
        <v>6561</v>
      </c>
      <c r="E4837" s="7"/>
      <c r="F4837" s="64"/>
      <c r="G4837" s="6"/>
      <c r="H4837" s="6"/>
      <c r="I4837" s="10" t="s">
        <v>110</v>
      </c>
      <c r="J4837" s="11" t="s">
        <v>8763</v>
      </c>
      <c r="K4837" s="194" t="s">
        <v>511</v>
      </c>
      <c r="L4837" s="176"/>
      <c r="M4837" s="176">
        <v>1000</v>
      </c>
      <c r="N4837" s="80" t="s">
        <v>6857</v>
      </c>
      <c r="O4837" s="162"/>
      <c r="P4837" s="80" t="s">
        <v>4933</v>
      </c>
      <c r="Q4837" s="80"/>
      <c r="R4837" s="80"/>
      <c r="S4837" s="163"/>
      <c r="T4837" s="213"/>
      <c r="U4837" s="162"/>
      <c r="V4837" s="164"/>
      <c r="W4837" s="12" t="str">
        <f t="shared" si="946"/>
        <v>Mqtt1</v>
      </c>
      <c r="X4837" s="196" t="s">
        <v>10715</v>
      </c>
      <c r="Y4837" s="6" t="str">
        <f t="shared" si="943"/>
        <v>marpower/power-tag/steam-oven-galley</v>
      </c>
      <c r="Z4837" s="103" t="str" cm="1">
        <f t="array" ref="Z4837">IF(COUNTIF(N4837,"spare"),"","$."&amp;_xlfn.REGEXEXTRACT(J4837,"^PT\d+[FQ]\d+_(.*)", 2))</f>
        <v>$.RMS_Voltage_C_N</v>
      </c>
      <c r="AA4837" s="12">
        <f t="shared" si="942"/>
        <v>5</v>
      </c>
      <c r="AB4837" s="6" t="s">
        <v>195</v>
      </c>
      <c r="AC4837" s="103">
        <v>3032</v>
      </c>
      <c r="AJ4837" s="80"/>
      <c r="AK4837" s="113" t="s">
        <v>1424</v>
      </c>
      <c r="AN4837" s="80"/>
      <c r="AO4837" s="80"/>
      <c r="AP4837" s="80"/>
      <c r="AQ4837" s="80"/>
      <c r="AR4837" s="127"/>
      <c r="AS4837" s="80"/>
      <c r="AT4837" s="7"/>
      <c r="AU4837" s="7"/>
      <c r="AV4837" s="165"/>
      <c r="AW4837" s="166"/>
      <c r="AX4837" s="137"/>
      <c r="AY4837" s="147"/>
      <c r="AZ4837" s="167"/>
      <c r="BA4837" s="167"/>
      <c r="BB4837" s="147" t="str">
        <f t="shared" si="945"/>
        <v/>
      </c>
      <c r="BC4837" s="168"/>
      <c r="BD4837" s="165"/>
      <c r="BE4837" s="165"/>
      <c r="BF4837" s="165"/>
      <c r="BG4837" s="165"/>
      <c r="BH4837" s="165"/>
      <c r="BI4837" s="165"/>
      <c r="BJ4837" s="165"/>
      <c r="BK4837" s="165"/>
      <c r="BL4837" s="165"/>
      <c r="BM4837" s="165"/>
      <c r="BN4837" s="165"/>
      <c r="BO4837" s="165"/>
      <c r="BP4837" s="165"/>
      <c r="BQ4837" s="165"/>
      <c r="BS4837" s="6"/>
      <c r="BT4837" s="11"/>
      <c r="BU4837" s="6"/>
      <c r="BV4837" s="6"/>
    </row>
    <row r="4838" spans="1:74" ht="15.75" x14ac:dyDescent="0.25">
      <c r="A4838" s="52" t="s">
        <v>1422</v>
      </c>
      <c r="B4838" s="56"/>
      <c r="C4838" s="7" t="s">
        <v>118</v>
      </c>
      <c r="D4838" s="7" t="s">
        <v>6561</v>
      </c>
      <c r="E4838" s="7"/>
      <c r="F4838" s="64"/>
      <c r="G4838" s="6"/>
      <c r="H4838" s="6"/>
      <c r="I4838" s="10" t="s">
        <v>110</v>
      </c>
      <c r="J4838" s="11" t="s">
        <v>4806</v>
      </c>
      <c r="K4838" s="194" t="s">
        <v>511</v>
      </c>
      <c r="L4838" s="176"/>
      <c r="M4838" s="176">
        <v>1000</v>
      </c>
      <c r="N4838" s="80" t="s">
        <v>6857</v>
      </c>
      <c r="O4838" s="162"/>
      <c r="P4838" s="80" t="s">
        <v>4934</v>
      </c>
      <c r="Q4838" s="80"/>
      <c r="R4838" s="80"/>
      <c r="S4838" s="163"/>
      <c r="T4838" s="213"/>
      <c r="U4838" s="162"/>
      <c r="V4838" s="164"/>
      <c r="W4838" s="12" t="str">
        <f t="shared" si="946"/>
        <v>Mqtt1</v>
      </c>
      <c r="X4838" s="196" t="s">
        <v>10715</v>
      </c>
      <c r="Y4838" s="6" t="str">
        <f t="shared" si="943"/>
        <v>marpower/power-tag/steam-oven-galley</v>
      </c>
      <c r="Z4838" s="103" t="str" cm="1">
        <f t="array" ref="Z4838">IF(COUNTIF(N4838,"spare"),"","$."&amp;_xlfn.REGEXEXTRACT(J4838,"^PT\d+[FQ]\d+_(.*)", 2))</f>
        <v>$.Active_Power_Phase_A</v>
      </c>
      <c r="AA4838" s="12">
        <f t="shared" si="942"/>
        <v>5</v>
      </c>
      <c r="AB4838" s="6" t="s">
        <v>195</v>
      </c>
      <c r="AC4838" s="103">
        <v>3054</v>
      </c>
      <c r="AJ4838" s="80"/>
      <c r="AK4838" s="113" t="s">
        <v>1425</v>
      </c>
      <c r="AN4838" s="80"/>
      <c r="AO4838" s="80"/>
      <c r="AP4838" s="80"/>
      <c r="AQ4838" s="80"/>
      <c r="AR4838" s="127"/>
      <c r="AS4838" s="80"/>
      <c r="AT4838" s="7"/>
      <c r="AU4838" s="7"/>
      <c r="AV4838" s="165"/>
      <c r="AW4838" s="166"/>
      <c r="AX4838" s="137"/>
      <c r="AY4838" s="147"/>
      <c r="AZ4838" s="167"/>
      <c r="BA4838" s="167"/>
      <c r="BB4838" s="147" t="str">
        <f t="shared" si="945"/>
        <v/>
      </c>
      <c r="BC4838" s="168"/>
      <c r="BD4838" s="165"/>
      <c r="BE4838" s="165"/>
      <c r="BF4838" s="165"/>
      <c r="BG4838" s="165"/>
      <c r="BH4838" s="165"/>
      <c r="BI4838" s="165"/>
      <c r="BJ4838" s="165"/>
      <c r="BK4838" s="165"/>
      <c r="BL4838" s="165"/>
      <c r="BM4838" s="165"/>
      <c r="BN4838" s="165"/>
      <c r="BO4838" s="165"/>
      <c r="BP4838" s="165"/>
      <c r="BQ4838" s="165"/>
      <c r="BS4838" s="6"/>
      <c r="BT4838" s="11"/>
      <c r="BU4838" s="6"/>
      <c r="BV4838" s="6"/>
    </row>
    <row r="4839" spans="1:74" ht="15.75" x14ac:dyDescent="0.25">
      <c r="A4839" s="52" t="s">
        <v>1422</v>
      </c>
      <c r="B4839" s="56"/>
      <c r="C4839" s="7" t="s">
        <v>118</v>
      </c>
      <c r="D4839" s="7" t="s">
        <v>6561</v>
      </c>
      <c r="E4839" s="7"/>
      <c r="F4839" s="64"/>
      <c r="G4839" s="6"/>
      <c r="H4839" s="6"/>
      <c r="I4839" s="10" t="s">
        <v>110</v>
      </c>
      <c r="J4839" s="11" t="s">
        <v>4807</v>
      </c>
      <c r="K4839" s="194" t="s">
        <v>511</v>
      </c>
      <c r="L4839" s="176"/>
      <c r="M4839" s="176">
        <v>1000</v>
      </c>
      <c r="N4839" s="80" t="s">
        <v>6857</v>
      </c>
      <c r="O4839" s="162"/>
      <c r="P4839" s="80" t="s">
        <v>4935</v>
      </c>
      <c r="Q4839" s="80"/>
      <c r="R4839" s="80"/>
      <c r="S4839" s="163"/>
      <c r="T4839" s="213"/>
      <c r="U4839" s="162"/>
      <c r="V4839" s="164"/>
      <c r="W4839" s="12" t="str">
        <f t="shared" si="946"/>
        <v>Mqtt1</v>
      </c>
      <c r="X4839" s="196" t="s">
        <v>10715</v>
      </c>
      <c r="Y4839" s="6" t="str">
        <f t="shared" si="943"/>
        <v>marpower/power-tag/steam-oven-galley</v>
      </c>
      <c r="Z4839" s="103" t="str" cm="1">
        <f t="array" ref="Z4839">IF(COUNTIF(N4839,"spare"),"","$."&amp;_xlfn.REGEXEXTRACT(J4839,"^PT\d+[FQ]\d+_(.*)", 2))</f>
        <v>$.Active_Power_Phase_B</v>
      </c>
      <c r="AA4839" s="12">
        <f t="shared" si="942"/>
        <v>5</v>
      </c>
      <c r="AB4839" s="6" t="s">
        <v>195</v>
      </c>
      <c r="AC4839" s="103">
        <v>3056</v>
      </c>
      <c r="AJ4839" s="80"/>
      <c r="AK4839" s="113" t="s">
        <v>1425</v>
      </c>
      <c r="AN4839" s="80"/>
      <c r="AO4839" s="80"/>
      <c r="AP4839" s="80"/>
      <c r="AQ4839" s="80"/>
      <c r="AR4839" s="127"/>
      <c r="AS4839" s="80"/>
      <c r="AT4839" s="7"/>
      <c r="AU4839" s="7"/>
      <c r="AV4839" s="165"/>
      <c r="AW4839" s="166"/>
      <c r="AX4839" s="137"/>
      <c r="AY4839" s="147"/>
      <c r="AZ4839" s="167"/>
      <c r="BA4839" s="167"/>
      <c r="BB4839" s="147" t="str">
        <f t="shared" si="945"/>
        <v/>
      </c>
      <c r="BC4839" s="168"/>
      <c r="BD4839" s="165"/>
      <c r="BE4839" s="165"/>
      <c r="BF4839" s="165"/>
      <c r="BG4839" s="165"/>
      <c r="BH4839" s="165"/>
      <c r="BI4839" s="165"/>
      <c r="BJ4839" s="165"/>
      <c r="BK4839" s="165"/>
      <c r="BL4839" s="165"/>
      <c r="BM4839" s="165"/>
      <c r="BN4839" s="165"/>
      <c r="BO4839" s="165"/>
      <c r="BP4839" s="165"/>
      <c r="BQ4839" s="165"/>
      <c r="BS4839" s="6"/>
      <c r="BT4839" s="11"/>
      <c r="BU4839" s="6"/>
      <c r="BV4839" s="6"/>
    </row>
    <row r="4840" spans="1:74" ht="15.75" x14ac:dyDescent="0.25">
      <c r="A4840" s="52" t="s">
        <v>1422</v>
      </c>
      <c r="B4840" s="56"/>
      <c r="C4840" s="7" t="s">
        <v>118</v>
      </c>
      <c r="D4840" s="7" t="s">
        <v>6561</v>
      </c>
      <c r="E4840" s="7"/>
      <c r="F4840" s="64"/>
      <c r="G4840" s="6"/>
      <c r="H4840" s="6"/>
      <c r="I4840" s="10" t="s">
        <v>110</v>
      </c>
      <c r="J4840" s="11" t="s">
        <v>4808</v>
      </c>
      <c r="K4840" s="194" t="s">
        <v>511</v>
      </c>
      <c r="L4840" s="176"/>
      <c r="M4840" s="176">
        <v>1000</v>
      </c>
      <c r="N4840" s="80" t="s">
        <v>6857</v>
      </c>
      <c r="O4840" s="162"/>
      <c r="P4840" s="80" t="s">
        <v>4936</v>
      </c>
      <c r="Q4840" s="80"/>
      <c r="R4840" s="80"/>
      <c r="S4840" s="163"/>
      <c r="T4840" s="213"/>
      <c r="U4840" s="162"/>
      <c r="V4840" s="164"/>
      <c r="W4840" s="12" t="str">
        <f t="shared" si="946"/>
        <v>Mqtt1</v>
      </c>
      <c r="X4840" s="196" t="s">
        <v>10715</v>
      </c>
      <c r="Y4840" s="6" t="str">
        <f t="shared" si="943"/>
        <v>marpower/power-tag/steam-oven-galley</v>
      </c>
      <c r="Z4840" s="103" t="str" cm="1">
        <f t="array" ref="Z4840">IF(COUNTIF(N4840,"spare"),"","$."&amp;_xlfn.REGEXEXTRACT(J4840,"^PT\d+[FQ]\d+_(.*)", 2))</f>
        <v>$.Active_Power_Phase_C</v>
      </c>
      <c r="AA4840" s="12">
        <f t="shared" si="942"/>
        <v>5</v>
      </c>
      <c r="AB4840" s="6" t="s">
        <v>195</v>
      </c>
      <c r="AC4840" s="103">
        <v>3058</v>
      </c>
      <c r="AJ4840" s="80"/>
      <c r="AK4840" s="113" t="s">
        <v>1425</v>
      </c>
      <c r="AN4840" s="80"/>
      <c r="AO4840" s="80"/>
      <c r="AP4840" s="80"/>
      <c r="AQ4840" s="80"/>
      <c r="AR4840" s="127"/>
      <c r="AS4840" s="80"/>
      <c r="AT4840" s="7"/>
      <c r="AU4840" s="7"/>
      <c r="AV4840" s="165"/>
      <c r="AW4840" s="166"/>
      <c r="AX4840" s="137"/>
      <c r="AY4840" s="147"/>
      <c r="AZ4840" s="167"/>
      <c r="BA4840" s="167"/>
      <c r="BB4840" s="147" t="str">
        <f t="shared" si="945"/>
        <v/>
      </c>
      <c r="BC4840" s="168"/>
      <c r="BD4840" s="165"/>
      <c r="BE4840" s="165"/>
      <c r="BF4840" s="165"/>
      <c r="BG4840" s="165"/>
      <c r="BH4840" s="165"/>
      <c r="BI4840" s="165"/>
      <c r="BJ4840" s="165"/>
      <c r="BK4840" s="165"/>
      <c r="BL4840" s="165"/>
      <c r="BM4840" s="165"/>
      <c r="BN4840" s="165"/>
      <c r="BO4840" s="165"/>
      <c r="BP4840" s="165"/>
      <c r="BQ4840" s="165"/>
      <c r="BS4840" s="6"/>
      <c r="BT4840" s="11"/>
      <c r="BU4840" s="6"/>
      <c r="BV4840" s="6"/>
    </row>
    <row r="4841" spans="1:74" ht="15.75" x14ac:dyDescent="0.25">
      <c r="A4841" s="52" t="s">
        <v>1422</v>
      </c>
      <c r="B4841" s="56"/>
      <c r="C4841" s="7" t="s">
        <v>118</v>
      </c>
      <c r="D4841" s="7" t="s">
        <v>6561</v>
      </c>
      <c r="E4841" s="7"/>
      <c r="F4841" s="64"/>
      <c r="G4841" s="6"/>
      <c r="H4841" s="6"/>
      <c r="I4841" s="10" t="s">
        <v>110</v>
      </c>
      <c r="J4841" s="11" t="s">
        <v>4809</v>
      </c>
      <c r="K4841" s="194" t="s">
        <v>511</v>
      </c>
      <c r="L4841" s="176"/>
      <c r="M4841" s="176">
        <v>1000</v>
      </c>
      <c r="N4841" s="80" t="s">
        <v>6857</v>
      </c>
      <c r="O4841" s="162"/>
      <c r="P4841" s="80" t="s">
        <v>4937</v>
      </c>
      <c r="Q4841" s="80"/>
      <c r="R4841" s="80"/>
      <c r="S4841" s="163"/>
      <c r="T4841" s="213"/>
      <c r="U4841" s="162"/>
      <c r="V4841" s="164"/>
      <c r="W4841" s="12" t="str">
        <f t="shared" si="946"/>
        <v>Mqtt1</v>
      </c>
      <c r="X4841" s="196" t="s">
        <v>10715</v>
      </c>
      <c r="Y4841" s="6" t="str">
        <f t="shared" si="943"/>
        <v>marpower/power-tag/steam-oven-galley</v>
      </c>
      <c r="Z4841" s="103" t="str" cm="1">
        <f t="array" ref="Z4841">IF(COUNTIF(N4841,"spare"),"","$."&amp;_xlfn.REGEXEXTRACT(J4841,"^PT\d+[FQ]\d+_(.*)", 2))</f>
        <v>$.Total_Active_Power</v>
      </c>
      <c r="AA4841" s="12">
        <f t="shared" si="942"/>
        <v>5</v>
      </c>
      <c r="AB4841" s="6" t="s">
        <v>195</v>
      </c>
      <c r="AC4841" s="103">
        <v>3060</v>
      </c>
      <c r="AJ4841" s="80"/>
      <c r="AK4841" s="113" t="s">
        <v>1425</v>
      </c>
      <c r="AN4841" s="80"/>
      <c r="AO4841" s="80"/>
      <c r="AP4841" s="80"/>
      <c r="AQ4841" s="80"/>
      <c r="AR4841" s="127"/>
      <c r="AS4841" s="80"/>
      <c r="AT4841" s="7"/>
      <c r="AU4841" s="7"/>
      <c r="AV4841" s="165"/>
      <c r="AW4841" s="166"/>
      <c r="AX4841" s="137"/>
      <c r="AY4841" s="147"/>
      <c r="AZ4841" s="167"/>
      <c r="BA4841" s="167"/>
      <c r="BB4841" s="147" t="str">
        <f t="shared" si="945"/>
        <v/>
      </c>
      <c r="BC4841" s="168"/>
      <c r="BD4841" s="165"/>
      <c r="BE4841" s="165"/>
      <c r="BF4841" s="165"/>
      <c r="BG4841" s="165"/>
      <c r="BH4841" s="165"/>
      <c r="BI4841" s="165"/>
      <c r="BJ4841" s="165"/>
      <c r="BK4841" s="165"/>
      <c r="BL4841" s="165"/>
      <c r="BM4841" s="165"/>
      <c r="BN4841" s="165"/>
      <c r="BO4841" s="165"/>
      <c r="BP4841" s="165"/>
      <c r="BQ4841" s="165"/>
      <c r="BS4841" s="6"/>
      <c r="BT4841" s="11"/>
      <c r="BU4841" s="6"/>
      <c r="BV4841" s="6"/>
    </row>
    <row r="4842" spans="1:74" ht="15.75" x14ac:dyDescent="0.25">
      <c r="A4842" s="52" t="s">
        <v>1422</v>
      </c>
      <c r="B4842" s="56"/>
      <c r="C4842" s="7" t="s">
        <v>118</v>
      </c>
      <c r="D4842" s="7" t="s">
        <v>6561</v>
      </c>
      <c r="E4842" s="7"/>
      <c r="F4842" s="64"/>
      <c r="G4842" s="6"/>
      <c r="H4842" s="6"/>
      <c r="I4842" s="10" t="s">
        <v>110</v>
      </c>
      <c r="J4842" s="11" t="s">
        <v>4810</v>
      </c>
      <c r="K4842" s="194" t="s">
        <v>511</v>
      </c>
      <c r="L4842" s="176"/>
      <c r="M4842" s="176">
        <v>1000</v>
      </c>
      <c r="N4842" s="80" t="s">
        <v>6857</v>
      </c>
      <c r="O4842" s="162"/>
      <c r="P4842" s="80" t="s">
        <v>4938</v>
      </c>
      <c r="Q4842" s="80"/>
      <c r="R4842" s="80"/>
      <c r="S4842" s="163"/>
      <c r="T4842" s="213"/>
      <c r="U4842" s="162"/>
      <c r="V4842" s="164"/>
      <c r="W4842" s="12" t="str">
        <f t="shared" si="946"/>
        <v>Mqtt1</v>
      </c>
      <c r="X4842" s="196" t="s">
        <v>10715</v>
      </c>
      <c r="Y4842" s="6" t="str">
        <f t="shared" si="943"/>
        <v>marpower/power-tag/steam-oven-galley</v>
      </c>
      <c r="Z4842" s="103" t="str" cm="1">
        <f t="array" ref="Z4842">IF(COUNTIF(N4842,"spare"),"","$."&amp;_xlfn.REGEXEXTRACT(J4842,"^PT\d+[FQ]\d+_(.*)", 2))</f>
        <v>$.Power_Factor_Phase_A</v>
      </c>
      <c r="AA4842" s="12">
        <f t="shared" si="942"/>
        <v>5</v>
      </c>
      <c r="AB4842" s="6" t="s">
        <v>195</v>
      </c>
      <c r="AC4842" s="103">
        <v>3078</v>
      </c>
      <c r="AJ4842" s="80"/>
      <c r="AK4842" s="113" t="s">
        <v>1426</v>
      </c>
      <c r="AN4842" s="80"/>
      <c r="AO4842" s="80"/>
      <c r="AP4842" s="80"/>
      <c r="AQ4842" s="80"/>
      <c r="AR4842" s="127"/>
      <c r="AS4842" s="80"/>
      <c r="AT4842" s="7"/>
      <c r="AU4842" s="7"/>
      <c r="AV4842" s="165"/>
      <c r="AW4842" s="166"/>
      <c r="AX4842" s="137"/>
      <c r="AY4842" s="147"/>
      <c r="AZ4842" s="167"/>
      <c r="BA4842" s="167"/>
      <c r="BB4842" s="147" t="str">
        <f t="shared" si="945"/>
        <v/>
      </c>
      <c r="BC4842" s="168"/>
      <c r="BD4842" s="165"/>
      <c r="BE4842" s="165"/>
      <c r="BF4842" s="165"/>
      <c r="BG4842" s="165"/>
      <c r="BH4842" s="165"/>
      <c r="BI4842" s="165"/>
      <c r="BJ4842" s="165"/>
      <c r="BK4842" s="165"/>
      <c r="BL4842" s="165"/>
      <c r="BM4842" s="165"/>
      <c r="BN4842" s="165"/>
      <c r="BO4842" s="165"/>
      <c r="BP4842" s="165"/>
      <c r="BQ4842" s="165"/>
      <c r="BS4842" s="6"/>
      <c r="BT4842" s="11"/>
      <c r="BU4842" s="6"/>
      <c r="BV4842" s="6"/>
    </row>
    <row r="4843" spans="1:74" ht="15.75" x14ac:dyDescent="0.25">
      <c r="A4843" s="52" t="s">
        <v>1422</v>
      </c>
      <c r="B4843" s="56"/>
      <c r="C4843" s="7" t="s">
        <v>118</v>
      </c>
      <c r="D4843" s="7" t="s">
        <v>6561</v>
      </c>
      <c r="E4843" s="7"/>
      <c r="F4843" s="64"/>
      <c r="G4843" s="6"/>
      <c r="H4843" s="6"/>
      <c r="I4843" s="10" t="s">
        <v>110</v>
      </c>
      <c r="J4843" s="11" t="s">
        <v>4811</v>
      </c>
      <c r="K4843" s="194" t="s">
        <v>511</v>
      </c>
      <c r="L4843" s="176"/>
      <c r="M4843" s="176">
        <v>1000</v>
      </c>
      <c r="N4843" s="80" t="s">
        <v>6857</v>
      </c>
      <c r="O4843" s="162"/>
      <c r="P4843" s="80" t="s">
        <v>4939</v>
      </c>
      <c r="Q4843" s="80"/>
      <c r="R4843" s="80"/>
      <c r="S4843" s="163"/>
      <c r="T4843" s="213"/>
      <c r="U4843" s="162"/>
      <c r="V4843" s="164"/>
      <c r="W4843" s="12" t="str">
        <f t="shared" si="946"/>
        <v>Mqtt1</v>
      </c>
      <c r="X4843" s="196" t="s">
        <v>10715</v>
      </c>
      <c r="Y4843" s="6" t="str">
        <f t="shared" si="943"/>
        <v>marpower/power-tag/steam-oven-galley</v>
      </c>
      <c r="Z4843" s="103" t="str" cm="1">
        <f t="array" ref="Z4843">IF(COUNTIF(N4843,"spare"),"","$."&amp;_xlfn.REGEXEXTRACT(J4843,"^PT\d+[FQ]\d+_(.*)", 2))</f>
        <v>$.Power_Factor_Phase_B</v>
      </c>
      <c r="AA4843" s="12">
        <f t="shared" si="942"/>
        <v>5</v>
      </c>
      <c r="AB4843" s="6" t="s">
        <v>195</v>
      </c>
      <c r="AC4843" s="103">
        <v>3080</v>
      </c>
      <c r="AJ4843" s="80"/>
      <c r="AK4843" s="113" t="s">
        <v>1426</v>
      </c>
      <c r="AN4843" s="80"/>
      <c r="AO4843" s="80"/>
      <c r="AP4843" s="80"/>
      <c r="AQ4843" s="80"/>
      <c r="AR4843" s="127"/>
      <c r="AS4843" s="80"/>
      <c r="AT4843" s="7"/>
      <c r="AU4843" s="7"/>
      <c r="AV4843" s="165"/>
      <c r="AW4843" s="166"/>
      <c r="AX4843" s="137"/>
      <c r="AY4843" s="147"/>
      <c r="AZ4843" s="167"/>
      <c r="BA4843" s="167"/>
      <c r="BB4843" s="147" t="str">
        <f t="shared" si="945"/>
        <v/>
      </c>
      <c r="BC4843" s="168"/>
      <c r="BD4843" s="165"/>
      <c r="BE4843" s="165"/>
      <c r="BF4843" s="165"/>
      <c r="BG4843" s="165"/>
      <c r="BH4843" s="165"/>
      <c r="BI4843" s="165"/>
      <c r="BJ4843" s="165"/>
      <c r="BK4843" s="165"/>
      <c r="BL4843" s="165"/>
      <c r="BM4843" s="165"/>
      <c r="BN4843" s="165"/>
      <c r="BO4843" s="165"/>
      <c r="BP4843" s="165"/>
      <c r="BQ4843" s="165"/>
      <c r="BS4843" s="6"/>
      <c r="BT4843" s="11"/>
      <c r="BU4843" s="6"/>
      <c r="BV4843" s="6"/>
    </row>
    <row r="4844" spans="1:74" ht="15.75" x14ac:dyDescent="0.25">
      <c r="A4844" s="52" t="s">
        <v>1422</v>
      </c>
      <c r="B4844" s="56"/>
      <c r="C4844" s="7" t="s">
        <v>118</v>
      </c>
      <c r="D4844" s="7" t="s">
        <v>6561</v>
      </c>
      <c r="E4844" s="7"/>
      <c r="F4844" s="64"/>
      <c r="G4844" s="6"/>
      <c r="H4844" s="6"/>
      <c r="I4844" s="10" t="s">
        <v>110</v>
      </c>
      <c r="J4844" s="11" t="s">
        <v>4812</v>
      </c>
      <c r="K4844" s="194" t="s">
        <v>511</v>
      </c>
      <c r="L4844" s="176"/>
      <c r="M4844" s="176">
        <v>1000</v>
      </c>
      <c r="N4844" s="80" t="s">
        <v>6857</v>
      </c>
      <c r="O4844" s="162"/>
      <c r="P4844" s="80" t="s">
        <v>4940</v>
      </c>
      <c r="Q4844" s="80"/>
      <c r="R4844" s="80"/>
      <c r="S4844" s="163"/>
      <c r="T4844" s="213"/>
      <c r="U4844" s="162"/>
      <c r="V4844" s="164"/>
      <c r="W4844" s="12" t="str">
        <f t="shared" si="946"/>
        <v>Mqtt1</v>
      </c>
      <c r="X4844" s="196" t="s">
        <v>10715</v>
      </c>
      <c r="Y4844" s="6" t="str">
        <f t="shared" si="943"/>
        <v>marpower/power-tag/steam-oven-galley</v>
      </c>
      <c r="Z4844" s="103" t="str" cm="1">
        <f t="array" ref="Z4844">IF(COUNTIF(N4844,"spare"),"","$."&amp;_xlfn.REGEXEXTRACT(J4844,"^PT\d+[FQ]\d+_(.*)", 2))</f>
        <v>$.Power_Factor_Phase_C</v>
      </c>
      <c r="AA4844" s="12">
        <f t="shared" si="942"/>
        <v>5</v>
      </c>
      <c r="AB4844" s="6" t="s">
        <v>195</v>
      </c>
      <c r="AC4844" s="103">
        <v>3082</v>
      </c>
      <c r="AJ4844" s="80"/>
      <c r="AK4844" s="113" t="s">
        <v>1426</v>
      </c>
      <c r="AN4844" s="80"/>
      <c r="AO4844" s="80"/>
      <c r="AP4844" s="80"/>
      <c r="AQ4844" s="80"/>
      <c r="AR4844" s="127"/>
      <c r="AS4844" s="80"/>
      <c r="AT4844" s="7"/>
      <c r="AU4844" s="7"/>
      <c r="AV4844" s="165"/>
      <c r="AW4844" s="166"/>
      <c r="AX4844" s="137"/>
      <c r="AY4844" s="147"/>
      <c r="AZ4844" s="167"/>
      <c r="BA4844" s="167"/>
      <c r="BB4844" s="147" t="str">
        <f t="shared" si="945"/>
        <v/>
      </c>
      <c r="BC4844" s="168"/>
      <c r="BD4844" s="165"/>
      <c r="BE4844" s="165"/>
      <c r="BF4844" s="165"/>
      <c r="BG4844" s="165"/>
      <c r="BH4844" s="165"/>
      <c r="BI4844" s="165"/>
      <c r="BJ4844" s="165"/>
      <c r="BK4844" s="165"/>
      <c r="BL4844" s="165"/>
      <c r="BM4844" s="165"/>
      <c r="BN4844" s="165"/>
      <c r="BO4844" s="165"/>
      <c r="BP4844" s="165"/>
      <c r="BQ4844" s="165"/>
      <c r="BS4844" s="6"/>
      <c r="BT4844" s="11"/>
      <c r="BU4844" s="6"/>
      <c r="BV4844" s="6"/>
    </row>
    <row r="4845" spans="1:74" ht="15.75" x14ac:dyDescent="0.25">
      <c r="A4845" s="52" t="s">
        <v>1422</v>
      </c>
      <c r="B4845" s="56"/>
      <c r="C4845" s="7" t="s">
        <v>118</v>
      </c>
      <c r="D4845" s="7" t="s">
        <v>6561</v>
      </c>
      <c r="E4845" s="7"/>
      <c r="F4845" s="64"/>
      <c r="G4845" s="6"/>
      <c r="H4845" s="6"/>
      <c r="I4845" s="10" t="s">
        <v>110</v>
      </c>
      <c r="J4845" s="11" t="s">
        <v>4813</v>
      </c>
      <c r="K4845" s="194" t="s">
        <v>511</v>
      </c>
      <c r="L4845" s="176"/>
      <c r="M4845" s="176">
        <v>1000</v>
      </c>
      <c r="N4845" s="80" t="s">
        <v>6857</v>
      </c>
      <c r="O4845" s="162"/>
      <c r="P4845" s="80" t="s">
        <v>4941</v>
      </c>
      <c r="Q4845" s="80"/>
      <c r="R4845" s="80"/>
      <c r="S4845" s="163"/>
      <c r="T4845" s="213"/>
      <c r="U4845" s="162"/>
      <c r="V4845" s="164"/>
      <c r="W4845" s="12" t="str">
        <f t="shared" si="946"/>
        <v>Mqtt1</v>
      </c>
      <c r="X4845" s="196" t="s">
        <v>10715</v>
      </c>
      <c r="Y4845" s="6" t="str">
        <f t="shared" si="943"/>
        <v>marpower/power-tag/steam-oven-galley</v>
      </c>
      <c r="Z4845" s="103" t="str" cm="1">
        <f t="array" ref="Z4845">IF(COUNTIF(N4845,"spare"),"","$."&amp;_xlfn.REGEXEXTRACT(J4845,"^PT\d+[FQ]\d+_(.*)", 2))</f>
        <v>$.Total_Power_Factor</v>
      </c>
      <c r="AA4845" s="12">
        <f t="shared" si="942"/>
        <v>5</v>
      </c>
      <c r="AB4845" s="6" t="s">
        <v>195</v>
      </c>
      <c r="AC4845" s="103">
        <v>3084</v>
      </c>
      <c r="AJ4845" s="80"/>
      <c r="AK4845" s="113" t="s">
        <v>1426</v>
      </c>
      <c r="AN4845" s="80"/>
      <c r="AO4845" s="80"/>
      <c r="AP4845" s="80"/>
      <c r="AQ4845" s="80"/>
      <c r="AR4845" s="127"/>
      <c r="AS4845" s="80"/>
      <c r="AT4845" s="7"/>
      <c r="AU4845" s="7"/>
      <c r="AV4845" s="165"/>
      <c r="AW4845" s="166"/>
      <c r="AX4845" s="137"/>
      <c r="AY4845" s="147"/>
      <c r="AZ4845" s="167"/>
      <c r="BA4845" s="167"/>
      <c r="BB4845" s="147" t="str">
        <f t="shared" si="945"/>
        <v/>
      </c>
      <c r="BC4845" s="168"/>
      <c r="BD4845" s="165"/>
      <c r="BE4845" s="165"/>
      <c r="BF4845" s="165"/>
      <c r="BG4845" s="165"/>
      <c r="BH4845" s="165"/>
      <c r="BI4845" s="165"/>
      <c r="BJ4845" s="165"/>
      <c r="BK4845" s="165"/>
      <c r="BL4845" s="165"/>
      <c r="BM4845" s="165"/>
      <c r="BN4845" s="165"/>
      <c r="BO4845" s="165"/>
      <c r="BP4845" s="165"/>
      <c r="BQ4845" s="165"/>
      <c r="BS4845" s="6"/>
      <c r="BT4845" s="11"/>
      <c r="BU4845" s="6"/>
      <c r="BV4845" s="6"/>
    </row>
    <row r="4846" spans="1:74" ht="15.75" x14ac:dyDescent="0.25">
      <c r="A4846" s="52" t="s">
        <v>1422</v>
      </c>
      <c r="B4846" s="56"/>
      <c r="C4846" s="7" t="s">
        <v>118</v>
      </c>
      <c r="D4846" s="7" t="s">
        <v>6561</v>
      </c>
      <c r="E4846" s="7"/>
      <c r="F4846" s="64"/>
      <c r="G4846" s="6"/>
      <c r="H4846" s="6"/>
      <c r="I4846" s="10" t="s">
        <v>110</v>
      </c>
      <c r="J4846" s="11" t="s">
        <v>4814</v>
      </c>
      <c r="K4846" s="194" t="s">
        <v>511</v>
      </c>
      <c r="L4846" s="176"/>
      <c r="M4846" s="176">
        <v>1000</v>
      </c>
      <c r="N4846" s="80" t="s">
        <v>6857</v>
      </c>
      <c r="O4846" s="162"/>
      <c r="P4846" s="80" t="s">
        <v>4942</v>
      </c>
      <c r="Q4846" s="80"/>
      <c r="R4846" s="80"/>
      <c r="S4846" s="163"/>
      <c r="T4846" s="213"/>
      <c r="U4846" s="162"/>
      <c r="V4846" s="164"/>
      <c r="W4846" s="12" t="str">
        <f t="shared" si="946"/>
        <v>Mqtt1</v>
      </c>
      <c r="X4846" s="196" t="s">
        <v>10716</v>
      </c>
      <c r="Y4846" s="6" t="str">
        <f t="shared" si="943"/>
        <v>marpower/power-tag/quooker-service-sink-galley</v>
      </c>
      <c r="Z4846" s="103" t="str" cm="1">
        <f t="array" ref="Z4846">IF(COUNTIF(N4846,"spare"),"","$."&amp;_xlfn.REGEXEXTRACT(J4846,"^PT\d+[FQ]\d+_(.*)", 2))</f>
        <v>$.RMS_Current_Phase_A</v>
      </c>
      <c r="AA4846" s="12">
        <f>AA4831+1</f>
        <v>6</v>
      </c>
      <c r="AB4846" s="6" t="s">
        <v>195</v>
      </c>
      <c r="AC4846" s="103">
        <v>3000</v>
      </c>
      <c r="AJ4846" s="80"/>
      <c r="AK4846" s="113" t="s">
        <v>1423</v>
      </c>
      <c r="AN4846" s="80"/>
      <c r="AO4846" s="80"/>
      <c r="AP4846" s="80"/>
      <c r="AQ4846" s="80"/>
      <c r="AR4846" s="127"/>
      <c r="AS4846" s="80"/>
      <c r="AT4846" s="7"/>
      <c r="AU4846" s="7"/>
      <c r="AV4846" s="165"/>
      <c r="AW4846" s="166"/>
      <c r="AX4846" s="137"/>
      <c r="AY4846" s="147"/>
      <c r="AZ4846" s="167"/>
      <c r="BA4846" s="167"/>
      <c r="BB4846" s="147" t="str">
        <f t="shared" ref="BB4846:BB4860" si="947">IF(ISNUMBER(AM4846),"1","")</f>
        <v/>
      </c>
      <c r="BC4846" s="168"/>
      <c r="BD4846" s="165"/>
      <c r="BE4846" s="165"/>
      <c r="BF4846" s="165"/>
      <c r="BG4846" s="165"/>
      <c r="BH4846" s="165"/>
      <c r="BI4846" s="165"/>
      <c r="BJ4846" s="165"/>
      <c r="BK4846" s="165"/>
      <c r="BL4846" s="165"/>
      <c r="BM4846" s="165"/>
      <c r="BN4846" s="165"/>
      <c r="BO4846" s="165"/>
      <c r="BP4846" s="165"/>
      <c r="BQ4846" s="165"/>
      <c r="BS4846" s="6"/>
      <c r="BT4846" s="11"/>
      <c r="BU4846" s="6"/>
      <c r="BV4846" s="6"/>
    </row>
    <row r="4847" spans="1:74" ht="15.75" x14ac:dyDescent="0.25">
      <c r="A4847" s="52" t="s">
        <v>1422</v>
      </c>
      <c r="B4847" s="56"/>
      <c r="C4847" s="7" t="s">
        <v>118</v>
      </c>
      <c r="D4847" s="7" t="s">
        <v>6561</v>
      </c>
      <c r="E4847" s="7"/>
      <c r="F4847" s="64"/>
      <c r="G4847" s="6"/>
      <c r="H4847" s="6"/>
      <c r="I4847" s="10" t="s">
        <v>110</v>
      </c>
      <c r="J4847" s="11" t="s">
        <v>4815</v>
      </c>
      <c r="K4847" s="194" t="s">
        <v>511</v>
      </c>
      <c r="L4847" s="176"/>
      <c r="M4847" s="176">
        <v>1000</v>
      </c>
      <c r="N4847" s="80" t="s">
        <v>6857</v>
      </c>
      <c r="O4847" s="162"/>
      <c r="P4847" s="80" t="s">
        <v>4943</v>
      </c>
      <c r="Q4847" s="80"/>
      <c r="R4847" s="80"/>
      <c r="S4847" s="163"/>
      <c r="T4847" s="213"/>
      <c r="U4847" s="162"/>
      <c r="V4847" s="164"/>
      <c r="W4847" s="12" t="str">
        <f t="shared" si="946"/>
        <v>Mqtt1</v>
      </c>
      <c r="X4847" s="196" t="s">
        <v>10716</v>
      </c>
      <c r="Y4847" s="6" t="str">
        <f t="shared" si="943"/>
        <v>marpower/power-tag/quooker-service-sink-galley</v>
      </c>
      <c r="Z4847" s="103" t="str" cm="1">
        <f t="array" ref="Z4847">IF(COUNTIF(N4847,"spare"),"","$."&amp;_xlfn.REGEXEXTRACT(J4847,"^PT\d+[FQ]\d+_(.*)", 2))</f>
        <v>$.RMS_Current_Phase_B</v>
      </c>
      <c r="AA4847" s="12">
        <f t="shared" si="942"/>
        <v>6</v>
      </c>
      <c r="AB4847" s="6" t="s">
        <v>195</v>
      </c>
      <c r="AC4847" s="103">
        <v>3002</v>
      </c>
      <c r="AJ4847" s="80"/>
      <c r="AK4847" s="113" t="s">
        <v>1423</v>
      </c>
      <c r="AN4847" s="80"/>
      <c r="AO4847" s="80"/>
      <c r="AP4847" s="80"/>
      <c r="AQ4847" s="80"/>
      <c r="AR4847" s="127"/>
      <c r="AS4847" s="80"/>
      <c r="AT4847" s="7"/>
      <c r="AU4847" s="7"/>
      <c r="AV4847" s="165"/>
      <c r="AW4847" s="166"/>
      <c r="AX4847" s="137"/>
      <c r="AY4847" s="147"/>
      <c r="AZ4847" s="167"/>
      <c r="BA4847" s="167"/>
      <c r="BB4847" s="147" t="str">
        <f t="shared" si="947"/>
        <v/>
      </c>
      <c r="BC4847" s="168"/>
      <c r="BD4847" s="165"/>
      <c r="BE4847" s="165"/>
      <c r="BF4847" s="165"/>
      <c r="BG4847" s="165"/>
      <c r="BH4847" s="165"/>
      <c r="BI4847" s="165"/>
      <c r="BJ4847" s="165"/>
      <c r="BK4847" s="165"/>
      <c r="BL4847" s="165"/>
      <c r="BM4847" s="165"/>
      <c r="BN4847" s="165"/>
      <c r="BO4847" s="165"/>
      <c r="BP4847" s="165"/>
      <c r="BQ4847" s="165"/>
      <c r="BS4847" s="6"/>
      <c r="BT4847" s="11"/>
      <c r="BU4847" s="6"/>
      <c r="BV4847" s="6"/>
    </row>
    <row r="4848" spans="1:74" ht="15.75" x14ac:dyDescent="0.25">
      <c r="A4848" s="52" t="s">
        <v>1422</v>
      </c>
      <c r="B4848" s="56"/>
      <c r="C4848" s="7" t="s">
        <v>118</v>
      </c>
      <c r="D4848" s="7" t="s">
        <v>6561</v>
      </c>
      <c r="E4848" s="7"/>
      <c r="F4848" s="64"/>
      <c r="G4848" s="6"/>
      <c r="H4848" s="6"/>
      <c r="I4848" s="10" t="s">
        <v>110</v>
      </c>
      <c r="J4848" s="11" t="s">
        <v>4816</v>
      </c>
      <c r="K4848" s="194" t="s">
        <v>511</v>
      </c>
      <c r="L4848" s="176"/>
      <c r="M4848" s="176">
        <v>1000</v>
      </c>
      <c r="N4848" s="80" t="s">
        <v>6857</v>
      </c>
      <c r="O4848" s="162"/>
      <c r="P4848" s="80" t="s">
        <v>4944</v>
      </c>
      <c r="Q4848" s="80"/>
      <c r="R4848" s="80"/>
      <c r="S4848" s="163"/>
      <c r="T4848" s="213"/>
      <c r="U4848" s="162"/>
      <c r="V4848" s="164"/>
      <c r="W4848" s="12" t="str">
        <f t="shared" si="946"/>
        <v>Mqtt1</v>
      </c>
      <c r="X4848" s="196" t="s">
        <v>10716</v>
      </c>
      <c r="Y4848" s="6" t="str">
        <f t="shared" si="943"/>
        <v>marpower/power-tag/quooker-service-sink-galley</v>
      </c>
      <c r="Z4848" s="103" t="str" cm="1">
        <f t="array" ref="Z4848">IF(COUNTIF(N4848,"spare"),"","$."&amp;_xlfn.REGEXEXTRACT(J4848,"^PT\d+[FQ]\d+_(.*)", 2))</f>
        <v>$.RMS_Current_Phase_C</v>
      </c>
      <c r="AA4848" s="12">
        <f t="shared" si="942"/>
        <v>6</v>
      </c>
      <c r="AB4848" s="6" t="s">
        <v>195</v>
      </c>
      <c r="AC4848" s="103">
        <v>3004</v>
      </c>
      <c r="AJ4848" s="80"/>
      <c r="AK4848" s="113" t="s">
        <v>1423</v>
      </c>
      <c r="AN4848" s="80"/>
      <c r="AO4848" s="80"/>
      <c r="AP4848" s="80"/>
      <c r="AQ4848" s="80"/>
      <c r="AR4848" s="127"/>
      <c r="AS4848" s="80"/>
      <c r="AT4848" s="7"/>
      <c r="AU4848" s="7"/>
      <c r="AV4848" s="165"/>
      <c r="AW4848" s="166"/>
      <c r="AX4848" s="137"/>
      <c r="AY4848" s="147"/>
      <c r="AZ4848" s="167"/>
      <c r="BA4848" s="167"/>
      <c r="BB4848" s="147" t="str">
        <f t="shared" si="947"/>
        <v/>
      </c>
      <c r="BC4848" s="168"/>
      <c r="BD4848" s="165"/>
      <c r="BE4848" s="165"/>
      <c r="BF4848" s="165"/>
      <c r="BG4848" s="165"/>
      <c r="BH4848" s="165"/>
      <c r="BI4848" s="165"/>
      <c r="BJ4848" s="165"/>
      <c r="BK4848" s="165"/>
      <c r="BL4848" s="165"/>
      <c r="BM4848" s="165"/>
      <c r="BN4848" s="165"/>
      <c r="BO4848" s="165"/>
      <c r="BP4848" s="165"/>
      <c r="BQ4848" s="165"/>
      <c r="BS4848" s="6"/>
      <c r="BT4848" s="11"/>
      <c r="BU4848" s="6"/>
      <c r="BV4848" s="6"/>
    </row>
    <row r="4849" spans="1:74" ht="15.75" x14ac:dyDescent="0.25">
      <c r="A4849" s="52" t="s">
        <v>1422</v>
      </c>
      <c r="B4849" s="56"/>
      <c r="C4849" s="7" t="s">
        <v>118</v>
      </c>
      <c r="D4849" s="7" t="s">
        <v>6561</v>
      </c>
      <c r="E4849" s="7"/>
      <c r="F4849" s="64"/>
      <c r="G4849" s="6"/>
      <c r="H4849" s="6"/>
      <c r="I4849" s="10" t="s">
        <v>110</v>
      </c>
      <c r="J4849" s="11" t="s">
        <v>4817</v>
      </c>
      <c r="K4849" s="194" t="s">
        <v>511</v>
      </c>
      <c r="L4849" s="176"/>
      <c r="M4849" s="176">
        <v>1000</v>
      </c>
      <c r="N4849" s="80" t="s">
        <v>6857</v>
      </c>
      <c r="O4849" s="162"/>
      <c r="P4849" s="80" t="s">
        <v>4945</v>
      </c>
      <c r="Q4849" s="80"/>
      <c r="R4849" s="80"/>
      <c r="S4849" s="163"/>
      <c r="T4849" s="213"/>
      <c r="U4849" s="162"/>
      <c r="V4849" s="164"/>
      <c r="W4849" s="12" t="str">
        <f t="shared" si="946"/>
        <v>Mqtt1</v>
      </c>
      <c r="X4849" s="196" t="s">
        <v>10716</v>
      </c>
      <c r="Y4849" s="6" t="str">
        <f t="shared" si="943"/>
        <v>marpower/power-tag/quooker-service-sink-galley</v>
      </c>
      <c r="Z4849" s="103" t="str" cm="1">
        <f t="array" ref="Z4849">IF(COUNTIF(N4849,"spare"),"","$."&amp;_xlfn.REGEXEXTRACT(J4849,"^PT\d+[FQ]\d+_(.*)", 2))</f>
        <v>$.RMS_Current_Phase_Neut</v>
      </c>
      <c r="AA4849" s="12">
        <f t="shared" si="942"/>
        <v>6</v>
      </c>
      <c r="AB4849" s="6" t="s">
        <v>195</v>
      </c>
      <c r="AC4849" s="103">
        <v>3006</v>
      </c>
      <c r="AJ4849" s="80"/>
      <c r="AK4849" s="113" t="s">
        <v>1423</v>
      </c>
      <c r="AN4849" s="80"/>
      <c r="AO4849" s="80"/>
      <c r="AP4849" s="80"/>
      <c r="AQ4849" s="80"/>
      <c r="AR4849" s="127"/>
      <c r="AS4849" s="80"/>
      <c r="AT4849" s="7"/>
      <c r="AU4849" s="7"/>
      <c r="AV4849" s="165"/>
      <c r="AW4849" s="166"/>
      <c r="AX4849" s="137"/>
      <c r="AY4849" s="147"/>
      <c r="AZ4849" s="167"/>
      <c r="BA4849" s="167"/>
      <c r="BB4849" s="147" t="str">
        <f t="shared" si="947"/>
        <v/>
      </c>
      <c r="BC4849" s="168"/>
      <c r="BD4849" s="165"/>
      <c r="BE4849" s="165"/>
      <c r="BF4849" s="165"/>
      <c r="BG4849" s="165"/>
      <c r="BH4849" s="165"/>
      <c r="BI4849" s="165"/>
      <c r="BJ4849" s="165"/>
      <c r="BK4849" s="165"/>
      <c r="BL4849" s="165"/>
      <c r="BM4849" s="165"/>
      <c r="BN4849" s="165"/>
      <c r="BO4849" s="165"/>
      <c r="BP4849" s="165"/>
      <c r="BQ4849" s="165"/>
      <c r="BS4849" s="6"/>
      <c r="BT4849" s="11"/>
      <c r="BU4849" s="6"/>
      <c r="BV4849" s="6"/>
    </row>
    <row r="4850" spans="1:74" ht="15.75" x14ac:dyDescent="0.25">
      <c r="A4850" s="52" t="s">
        <v>1422</v>
      </c>
      <c r="B4850" s="56"/>
      <c r="C4850" s="7" t="s">
        <v>118</v>
      </c>
      <c r="D4850" s="7" t="s">
        <v>6561</v>
      </c>
      <c r="E4850" s="7"/>
      <c r="F4850" s="64"/>
      <c r="G4850" s="6"/>
      <c r="H4850" s="6"/>
      <c r="I4850" s="10" t="s">
        <v>110</v>
      </c>
      <c r="J4850" s="11" t="s">
        <v>8410</v>
      </c>
      <c r="K4850" s="194" t="s">
        <v>511</v>
      </c>
      <c r="L4850" s="176"/>
      <c r="M4850" s="176">
        <v>1000</v>
      </c>
      <c r="N4850" s="80" t="s">
        <v>6857</v>
      </c>
      <c r="O4850" s="162"/>
      <c r="P4850" s="80" t="s">
        <v>4946</v>
      </c>
      <c r="Q4850" s="80"/>
      <c r="R4850" s="80"/>
      <c r="S4850" s="163"/>
      <c r="T4850" s="213"/>
      <c r="U4850" s="162"/>
      <c r="V4850" s="164"/>
      <c r="W4850" s="12" t="str">
        <f t="shared" si="946"/>
        <v>Mqtt1</v>
      </c>
      <c r="X4850" s="196" t="s">
        <v>10716</v>
      </c>
      <c r="Y4850" s="6" t="str">
        <f t="shared" si="943"/>
        <v>marpower/power-tag/quooker-service-sink-galley</v>
      </c>
      <c r="Z4850" s="103" t="str" cm="1">
        <f t="array" ref="Z4850">IF(COUNTIF(N4850,"spare"),"","$."&amp;_xlfn.REGEXEXTRACT(J4850,"^PT\d+[FQ]\d+_(.*)", 2))</f>
        <v>$.RMS_Voltage_A_N</v>
      </c>
      <c r="AA4850" s="12">
        <f t="shared" si="942"/>
        <v>6</v>
      </c>
      <c r="AB4850" s="6" t="s">
        <v>195</v>
      </c>
      <c r="AC4850" s="103">
        <v>3028</v>
      </c>
      <c r="AJ4850" s="80"/>
      <c r="AK4850" s="113" t="s">
        <v>1424</v>
      </c>
      <c r="AN4850" s="80"/>
      <c r="AO4850" s="80"/>
      <c r="AP4850" s="80"/>
      <c r="AQ4850" s="80"/>
      <c r="AR4850" s="127"/>
      <c r="AS4850" s="80"/>
      <c r="AT4850" s="7"/>
      <c r="AU4850" s="7"/>
      <c r="AV4850" s="165"/>
      <c r="AW4850" s="166"/>
      <c r="AX4850" s="137"/>
      <c r="AY4850" s="147"/>
      <c r="AZ4850" s="167"/>
      <c r="BA4850" s="167"/>
      <c r="BB4850" s="147" t="str">
        <f t="shared" si="947"/>
        <v/>
      </c>
      <c r="BC4850" s="168"/>
      <c r="BD4850" s="165"/>
      <c r="BE4850" s="165"/>
      <c r="BF4850" s="165"/>
      <c r="BG4850" s="165"/>
      <c r="BH4850" s="165"/>
      <c r="BI4850" s="165"/>
      <c r="BJ4850" s="165"/>
      <c r="BK4850" s="165"/>
      <c r="BL4850" s="165"/>
      <c r="BM4850" s="165"/>
      <c r="BN4850" s="165"/>
      <c r="BO4850" s="165"/>
      <c r="BP4850" s="165"/>
      <c r="BQ4850" s="165"/>
      <c r="BS4850" s="6"/>
      <c r="BT4850" s="11"/>
      <c r="BU4850" s="6"/>
      <c r="BV4850" s="6"/>
    </row>
    <row r="4851" spans="1:74" ht="15.75" x14ac:dyDescent="0.25">
      <c r="A4851" s="52" t="s">
        <v>1422</v>
      </c>
      <c r="B4851" s="56"/>
      <c r="C4851" s="7" t="s">
        <v>118</v>
      </c>
      <c r="D4851" s="7" t="s">
        <v>6561</v>
      </c>
      <c r="E4851" s="7"/>
      <c r="F4851" s="64"/>
      <c r="G4851" s="6"/>
      <c r="H4851" s="6"/>
      <c r="I4851" s="10" t="s">
        <v>110</v>
      </c>
      <c r="J4851" s="11" t="s">
        <v>8587</v>
      </c>
      <c r="K4851" s="194" t="s">
        <v>511</v>
      </c>
      <c r="L4851" s="176"/>
      <c r="M4851" s="176">
        <v>1000</v>
      </c>
      <c r="N4851" s="80" t="s">
        <v>6857</v>
      </c>
      <c r="O4851" s="162"/>
      <c r="P4851" s="80" t="s">
        <v>4947</v>
      </c>
      <c r="Q4851" s="80"/>
      <c r="R4851" s="80"/>
      <c r="S4851" s="163"/>
      <c r="T4851" s="213"/>
      <c r="U4851" s="162"/>
      <c r="V4851" s="164"/>
      <c r="W4851" s="12" t="str">
        <f t="shared" si="946"/>
        <v>Mqtt1</v>
      </c>
      <c r="X4851" s="196" t="s">
        <v>10716</v>
      </c>
      <c r="Y4851" s="6" t="str">
        <f t="shared" si="943"/>
        <v>marpower/power-tag/quooker-service-sink-galley</v>
      </c>
      <c r="Z4851" s="103" t="str" cm="1">
        <f t="array" ref="Z4851">IF(COUNTIF(N4851,"spare"),"","$."&amp;_xlfn.REGEXEXTRACT(J4851,"^PT\d+[FQ]\d+_(.*)", 2))</f>
        <v>$.RMS_Voltage_B_N</v>
      </c>
      <c r="AA4851" s="12">
        <f t="shared" si="942"/>
        <v>6</v>
      </c>
      <c r="AB4851" s="6" t="s">
        <v>195</v>
      </c>
      <c r="AC4851" s="103">
        <v>3030</v>
      </c>
      <c r="AJ4851" s="80"/>
      <c r="AK4851" s="113" t="s">
        <v>1424</v>
      </c>
      <c r="AN4851" s="80"/>
      <c r="AO4851" s="80"/>
      <c r="AP4851" s="80"/>
      <c r="AQ4851" s="80"/>
      <c r="AR4851" s="127"/>
      <c r="AS4851" s="80"/>
      <c r="AT4851" s="7"/>
      <c r="AU4851" s="7"/>
      <c r="AV4851" s="165"/>
      <c r="AW4851" s="166"/>
      <c r="AX4851" s="137"/>
      <c r="AY4851" s="147"/>
      <c r="AZ4851" s="167"/>
      <c r="BA4851" s="167"/>
      <c r="BB4851" s="147" t="str">
        <f t="shared" si="947"/>
        <v/>
      </c>
      <c r="BC4851" s="168"/>
      <c r="BD4851" s="165"/>
      <c r="BE4851" s="165"/>
      <c r="BF4851" s="165"/>
      <c r="BG4851" s="165"/>
      <c r="BH4851" s="165"/>
      <c r="BI4851" s="165"/>
      <c r="BJ4851" s="165"/>
      <c r="BK4851" s="165"/>
      <c r="BL4851" s="165"/>
      <c r="BM4851" s="165"/>
      <c r="BN4851" s="165"/>
      <c r="BO4851" s="165"/>
      <c r="BP4851" s="165"/>
      <c r="BQ4851" s="165"/>
      <c r="BS4851" s="6"/>
      <c r="BT4851" s="11"/>
      <c r="BU4851" s="6"/>
      <c r="BV4851" s="6"/>
    </row>
    <row r="4852" spans="1:74" ht="15.75" x14ac:dyDescent="0.25">
      <c r="A4852" s="52" t="s">
        <v>1422</v>
      </c>
      <c r="B4852" s="56"/>
      <c r="C4852" s="7" t="s">
        <v>118</v>
      </c>
      <c r="D4852" s="7" t="s">
        <v>6561</v>
      </c>
      <c r="E4852" s="7"/>
      <c r="F4852" s="64"/>
      <c r="G4852" s="6"/>
      <c r="H4852" s="6"/>
      <c r="I4852" s="10" t="s">
        <v>110</v>
      </c>
      <c r="J4852" s="11" t="s">
        <v>8764</v>
      </c>
      <c r="K4852" s="194" t="s">
        <v>511</v>
      </c>
      <c r="L4852" s="176"/>
      <c r="M4852" s="176">
        <v>1000</v>
      </c>
      <c r="N4852" s="80" t="s">
        <v>6857</v>
      </c>
      <c r="O4852" s="162"/>
      <c r="P4852" s="80" t="s">
        <v>4948</v>
      </c>
      <c r="Q4852" s="80"/>
      <c r="R4852" s="80"/>
      <c r="S4852" s="163"/>
      <c r="T4852" s="213"/>
      <c r="U4852" s="162"/>
      <c r="V4852" s="164"/>
      <c r="W4852" s="12" t="str">
        <f t="shared" si="946"/>
        <v>Mqtt1</v>
      </c>
      <c r="X4852" s="196" t="s">
        <v>10716</v>
      </c>
      <c r="Y4852" s="6" t="str">
        <f t="shared" si="943"/>
        <v>marpower/power-tag/quooker-service-sink-galley</v>
      </c>
      <c r="Z4852" s="103" t="str" cm="1">
        <f t="array" ref="Z4852">IF(COUNTIF(N4852,"spare"),"","$."&amp;_xlfn.REGEXEXTRACT(J4852,"^PT\d+[FQ]\d+_(.*)", 2))</f>
        <v>$.RMS_Voltage_C_N</v>
      </c>
      <c r="AA4852" s="12">
        <f t="shared" si="942"/>
        <v>6</v>
      </c>
      <c r="AB4852" s="6" t="s">
        <v>195</v>
      </c>
      <c r="AC4852" s="103">
        <v>3032</v>
      </c>
      <c r="AJ4852" s="80"/>
      <c r="AK4852" s="113" t="s">
        <v>1424</v>
      </c>
      <c r="AN4852" s="80"/>
      <c r="AO4852" s="80"/>
      <c r="AP4852" s="80"/>
      <c r="AQ4852" s="80"/>
      <c r="AR4852" s="127"/>
      <c r="AS4852" s="80"/>
      <c r="AT4852" s="7"/>
      <c r="AU4852" s="7"/>
      <c r="AV4852" s="165"/>
      <c r="AW4852" s="166"/>
      <c r="AX4852" s="137"/>
      <c r="AY4852" s="147"/>
      <c r="AZ4852" s="167"/>
      <c r="BA4852" s="167"/>
      <c r="BB4852" s="147" t="str">
        <f t="shared" si="947"/>
        <v/>
      </c>
      <c r="BC4852" s="168"/>
      <c r="BD4852" s="165"/>
      <c r="BE4852" s="165"/>
      <c r="BF4852" s="165"/>
      <c r="BG4852" s="165"/>
      <c r="BH4852" s="165"/>
      <c r="BI4852" s="165"/>
      <c r="BJ4852" s="165"/>
      <c r="BK4852" s="165"/>
      <c r="BL4852" s="165"/>
      <c r="BM4852" s="165"/>
      <c r="BN4852" s="165"/>
      <c r="BO4852" s="165"/>
      <c r="BP4852" s="165"/>
      <c r="BQ4852" s="165"/>
      <c r="BS4852" s="6"/>
      <c r="BT4852" s="11"/>
      <c r="BU4852" s="6"/>
      <c r="BV4852" s="6"/>
    </row>
    <row r="4853" spans="1:74" ht="15.75" x14ac:dyDescent="0.25">
      <c r="A4853" s="52" t="s">
        <v>1422</v>
      </c>
      <c r="B4853" s="56"/>
      <c r="C4853" s="7" t="s">
        <v>118</v>
      </c>
      <c r="D4853" s="7" t="s">
        <v>6561</v>
      </c>
      <c r="E4853" s="7"/>
      <c r="F4853" s="64"/>
      <c r="G4853" s="6"/>
      <c r="H4853" s="6"/>
      <c r="I4853" s="10" t="s">
        <v>110</v>
      </c>
      <c r="J4853" s="11" t="s">
        <v>4818</v>
      </c>
      <c r="K4853" s="194" t="s">
        <v>511</v>
      </c>
      <c r="L4853" s="176"/>
      <c r="M4853" s="176">
        <v>1000</v>
      </c>
      <c r="N4853" s="80" t="s">
        <v>6857</v>
      </c>
      <c r="O4853" s="162"/>
      <c r="P4853" s="80" t="s">
        <v>4949</v>
      </c>
      <c r="Q4853" s="80"/>
      <c r="R4853" s="80"/>
      <c r="S4853" s="163"/>
      <c r="T4853" s="213"/>
      <c r="U4853" s="162"/>
      <c r="V4853" s="164"/>
      <c r="W4853" s="12" t="str">
        <f t="shared" si="946"/>
        <v>Mqtt1</v>
      </c>
      <c r="X4853" s="196" t="s">
        <v>10716</v>
      </c>
      <c r="Y4853" s="6" t="str">
        <f t="shared" si="943"/>
        <v>marpower/power-tag/quooker-service-sink-galley</v>
      </c>
      <c r="Z4853" s="103" t="str" cm="1">
        <f t="array" ref="Z4853">IF(COUNTIF(N4853,"spare"),"","$."&amp;_xlfn.REGEXEXTRACT(J4853,"^PT\d+[FQ]\d+_(.*)", 2))</f>
        <v>$.Active_Power_Phase_A</v>
      </c>
      <c r="AA4853" s="12">
        <f t="shared" si="942"/>
        <v>6</v>
      </c>
      <c r="AB4853" s="6" t="s">
        <v>195</v>
      </c>
      <c r="AC4853" s="103">
        <v>3054</v>
      </c>
      <c r="AJ4853" s="80"/>
      <c r="AK4853" s="113" t="s">
        <v>1425</v>
      </c>
      <c r="AN4853" s="80"/>
      <c r="AO4853" s="80"/>
      <c r="AP4853" s="80"/>
      <c r="AQ4853" s="80"/>
      <c r="AR4853" s="127"/>
      <c r="AS4853" s="80"/>
      <c r="AT4853" s="7"/>
      <c r="AU4853" s="7"/>
      <c r="AV4853" s="165"/>
      <c r="AW4853" s="166"/>
      <c r="AX4853" s="137"/>
      <c r="AY4853" s="147"/>
      <c r="AZ4853" s="167"/>
      <c r="BA4853" s="167"/>
      <c r="BB4853" s="147" t="str">
        <f t="shared" si="947"/>
        <v/>
      </c>
      <c r="BC4853" s="168"/>
      <c r="BD4853" s="165"/>
      <c r="BE4853" s="165"/>
      <c r="BF4853" s="165"/>
      <c r="BG4853" s="165"/>
      <c r="BH4853" s="165"/>
      <c r="BI4853" s="165"/>
      <c r="BJ4853" s="165"/>
      <c r="BK4853" s="165"/>
      <c r="BL4853" s="165"/>
      <c r="BM4853" s="165"/>
      <c r="BN4853" s="165"/>
      <c r="BO4853" s="165"/>
      <c r="BP4853" s="165"/>
      <c r="BQ4853" s="165"/>
      <c r="BS4853" s="6"/>
      <c r="BT4853" s="11"/>
      <c r="BU4853" s="6"/>
      <c r="BV4853" s="6"/>
    </row>
    <row r="4854" spans="1:74" ht="15.75" x14ac:dyDescent="0.25">
      <c r="A4854" s="52" t="s">
        <v>1422</v>
      </c>
      <c r="B4854" s="56"/>
      <c r="C4854" s="7" t="s">
        <v>118</v>
      </c>
      <c r="D4854" s="7" t="s">
        <v>6561</v>
      </c>
      <c r="E4854" s="7"/>
      <c r="F4854" s="64"/>
      <c r="G4854" s="6"/>
      <c r="H4854" s="6"/>
      <c r="I4854" s="10" t="s">
        <v>110</v>
      </c>
      <c r="J4854" s="11" t="s">
        <v>4819</v>
      </c>
      <c r="K4854" s="194" t="s">
        <v>511</v>
      </c>
      <c r="L4854" s="176"/>
      <c r="M4854" s="176">
        <v>1000</v>
      </c>
      <c r="N4854" s="80" t="s">
        <v>6857</v>
      </c>
      <c r="O4854" s="162"/>
      <c r="P4854" s="80" t="s">
        <v>4950</v>
      </c>
      <c r="Q4854" s="80"/>
      <c r="R4854" s="80"/>
      <c r="S4854" s="163"/>
      <c r="T4854" s="213"/>
      <c r="U4854" s="162"/>
      <c r="V4854" s="164"/>
      <c r="W4854" s="12" t="str">
        <f t="shared" si="946"/>
        <v>Mqtt1</v>
      </c>
      <c r="X4854" s="196" t="s">
        <v>10716</v>
      </c>
      <c r="Y4854" s="6" t="str">
        <f t="shared" si="943"/>
        <v>marpower/power-tag/quooker-service-sink-galley</v>
      </c>
      <c r="Z4854" s="103" t="str" cm="1">
        <f t="array" ref="Z4854">IF(COUNTIF(N4854,"spare"),"","$."&amp;_xlfn.REGEXEXTRACT(J4854,"^PT\d+[FQ]\d+_(.*)", 2))</f>
        <v>$.Active_Power_Phase_B</v>
      </c>
      <c r="AA4854" s="12">
        <f t="shared" si="942"/>
        <v>6</v>
      </c>
      <c r="AB4854" s="6" t="s">
        <v>195</v>
      </c>
      <c r="AC4854" s="103">
        <v>3056</v>
      </c>
      <c r="AJ4854" s="80"/>
      <c r="AK4854" s="113" t="s">
        <v>1425</v>
      </c>
      <c r="AN4854" s="80"/>
      <c r="AO4854" s="80"/>
      <c r="AP4854" s="80"/>
      <c r="AQ4854" s="80"/>
      <c r="AR4854" s="127"/>
      <c r="AS4854" s="80"/>
      <c r="AT4854" s="7"/>
      <c r="AU4854" s="7"/>
      <c r="AV4854" s="165"/>
      <c r="AW4854" s="166"/>
      <c r="AX4854" s="137"/>
      <c r="AY4854" s="147"/>
      <c r="AZ4854" s="167"/>
      <c r="BA4854" s="167"/>
      <c r="BB4854" s="147" t="str">
        <f t="shared" si="947"/>
        <v/>
      </c>
      <c r="BC4854" s="168"/>
      <c r="BD4854" s="165"/>
      <c r="BE4854" s="165"/>
      <c r="BF4854" s="165"/>
      <c r="BG4854" s="165"/>
      <c r="BH4854" s="165"/>
      <c r="BI4854" s="165"/>
      <c r="BJ4854" s="165"/>
      <c r="BK4854" s="165"/>
      <c r="BL4854" s="165"/>
      <c r="BM4854" s="165"/>
      <c r="BN4854" s="165"/>
      <c r="BO4854" s="165"/>
      <c r="BP4854" s="165"/>
      <c r="BQ4854" s="165"/>
      <c r="BS4854" s="6"/>
      <c r="BT4854" s="11"/>
      <c r="BU4854" s="6"/>
      <c r="BV4854" s="6"/>
    </row>
    <row r="4855" spans="1:74" ht="15.75" x14ac:dyDescent="0.25">
      <c r="A4855" s="52" t="s">
        <v>1422</v>
      </c>
      <c r="B4855" s="56"/>
      <c r="C4855" s="7" t="s">
        <v>118</v>
      </c>
      <c r="D4855" s="7" t="s">
        <v>6561</v>
      </c>
      <c r="E4855" s="7"/>
      <c r="F4855" s="64"/>
      <c r="G4855" s="6"/>
      <c r="H4855" s="6"/>
      <c r="I4855" s="10" t="s">
        <v>110</v>
      </c>
      <c r="J4855" s="11" t="s">
        <v>4820</v>
      </c>
      <c r="K4855" s="194" t="s">
        <v>511</v>
      </c>
      <c r="L4855" s="176"/>
      <c r="M4855" s="176">
        <v>1000</v>
      </c>
      <c r="N4855" s="80" t="s">
        <v>6857</v>
      </c>
      <c r="O4855" s="162"/>
      <c r="P4855" s="80" t="s">
        <v>4951</v>
      </c>
      <c r="Q4855" s="80"/>
      <c r="R4855" s="80"/>
      <c r="S4855" s="163"/>
      <c r="T4855" s="213"/>
      <c r="U4855" s="162"/>
      <c r="V4855" s="164"/>
      <c r="W4855" s="12" t="str">
        <f t="shared" si="946"/>
        <v>Mqtt1</v>
      </c>
      <c r="X4855" s="196" t="s">
        <v>10716</v>
      </c>
      <c r="Y4855" s="6" t="str">
        <f t="shared" si="943"/>
        <v>marpower/power-tag/quooker-service-sink-galley</v>
      </c>
      <c r="Z4855" s="103" t="str" cm="1">
        <f t="array" ref="Z4855">IF(COUNTIF(N4855,"spare"),"","$."&amp;_xlfn.REGEXEXTRACT(J4855,"^PT\d+[FQ]\d+_(.*)", 2))</f>
        <v>$.Active_Power_Phase_C</v>
      </c>
      <c r="AA4855" s="12">
        <f t="shared" si="942"/>
        <v>6</v>
      </c>
      <c r="AB4855" s="6" t="s">
        <v>195</v>
      </c>
      <c r="AC4855" s="103">
        <v>3058</v>
      </c>
      <c r="AJ4855" s="80"/>
      <c r="AK4855" s="113" t="s">
        <v>1425</v>
      </c>
      <c r="AN4855" s="80"/>
      <c r="AO4855" s="80"/>
      <c r="AP4855" s="80"/>
      <c r="AQ4855" s="80"/>
      <c r="AR4855" s="127"/>
      <c r="AS4855" s="80"/>
      <c r="AT4855" s="7"/>
      <c r="AU4855" s="7"/>
      <c r="AV4855" s="165"/>
      <c r="AW4855" s="166"/>
      <c r="AX4855" s="137"/>
      <c r="AY4855" s="147"/>
      <c r="AZ4855" s="167"/>
      <c r="BA4855" s="167"/>
      <c r="BB4855" s="147" t="str">
        <f t="shared" si="947"/>
        <v/>
      </c>
      <c r="BC4855" s="168"/>
      <c r="BD4855" s="165"/>
      <c r="BE4855" s="165"/>
      <c r="BF4855" s="165"/>
      <c r="BG4855" s="165"/>
      <c r="BH4855" s="165"/>
      <c r="BI4855" s="165"/>
      <c r="BJ4855" s="165"/>
      <c r="BK4855" s="165"/>
      <c r="BL4855" s="165"/>
      <c r="BM4855" s="165"/>
      <c r="BN4855" s="165"/>
      <c r="BO4855" s="165"/>
      <c r="BP4855" s="165"/>
      <c r="BQ4855" s="165"/>
      <c r="BS4855" s="6"/>
      <c r="BT4855" s="11"/>
      <c r="BU4855" s="6"/>
      <c r="BV4855" s="6"/>
    </row>
    <row r="4856" spans="1:74" ht="15.75" x14ac:dyDescent="0.25">
      <c r="A4856" s="52" t="s">
        <v>1422</v>
      </c>
      <c r="B4856" s="56"/>
      <c r="C4856" s="7" t="s">
        <v>118</v>
      </c>
      <c r="D4856" s="7" t="s">
        <v>6561</v>
      </c>
      <c r="E4856" s="7"/>
      <c r="F4856" s="64"/>
      <c r="G4856" s="6"/>
      <c r="H4856" s="6"/>
      <c r="I4856" s="10" t="s">
        <v>110</v>
      </c>
      <c r="J4856" s="11" t="s">
        <v>4821</v>
      </c>
      <c r="K4856" s="194" t="s">
        <v>511</v>
      </c>
      <c r="L4856" s="176"/>
      <c r="M4856" s="176">
        <v>1000</v>
      </c>
      <c r="N4856" s="80" t="s">
        <v>6857</v>
      </c>
      <c r="O4856" s="162"/>
      <c r="P4856" s="80" t="s">
        <v>4952</v>
      </c>
      <c r="Q4856" s="80"/>
      <c r="R4856" s="80"/>
      <c r="S4856" s="163"/>
      <c r="T4856" s="213"/>
      <c r="U4856" s="162"/>
      <c r="V4856" s="164"/>
      <c r="W4856" s="12" t="str">
        <f t="shared" si="946"/>
        <v>Mqtt1</v>
      </c>
      <c r="X4856" s="196" t="s">
        <v>10716</v>
      </c>
      <c r="Y4856" s="6" t="str">
        <f t="shared" si="943"/>
        <v>marpower/power-tag/quooker-service-sink-galley</v>
      </c>
      <c r="Z4856" s="103" t="str" cm="1">
        <f t="array" ref="Z4856">IF(COUNTIF(N4856,"spare"),"","$."&amp;_xlfn.REGEXEXTRACT(J4856,"^PT\d+[FQ]\d+_(.*)", 2))</f>
        <v>$.Total_Active_Power</v>
      </c>
      <c r="AA4856" s="12">
        <f t="shared" si="942"/>
        <v>6</v>
      </c>
      <c r="AB4856" s="6" t="s">
        <v>195</v>
      </c>
      <c r="AC4856" s="103">
        <v>3060</v>
      </c>
      <c r="AJ4856" s="80"/>
      <c r="AK4856" s="113" t="s">
        <v>1425</v>
      </c>
      <c r="AN4856" s="80"/>
      <c r="AO4856" s="80"/>
      <c r="AP4856" s="80"/>
      <c r="AQ4856" s="80"/>
      <c r="AR4856" s="127"/>
      <c r="AS4856" s="80"/>
      <c r="AT4856" s="7"/>
      <c r="AU4856" s="7"/>
      <c r="AV4856" s="165"/>
      <c r="AW4856" s="166"/>
      <c r="AX4856" s="137"/>
      <c r="AY4856" s="147"/>
      <c r="AZ4856" s="167"/>
      <c r="BA4856" s="167"/>
      <c r="BB4856" s="147" t="str">
        <f t="shared" si="947"/>
        <v/>
      </c>
      <c r="BC4856" s="168"/>
      <c r="BD4856" s="165"/>
      <c r="BE4856" s="165"/>
      <c r="BF4856" s="165"/>
      <c r="BG4856" s="165"/>
      <c r="BH4856" s="165"/>
      <c r="BI4856" s="165"/>
      <c r="BJ4856" s="165"/>
      <c r="BK4856" s="165"/>
      <c r="BL4856" s="165"/>
      <c r="BM4856" s="165"/>
      <c r="BN4856" s="165"/>
      <c r="BO4856" s="165"/>
      <c r="BP4856" s="165"/>
      <c r="BQ4856" s="165"/>
      <c r="BS4856" s="6"/>
      <c r="BT4856" s="11"/>
      <c r="BU4856" s="6"/>
      <c r="BV4856" s="6"/>
    </row>
    <row r="4857" spans="1:74" ht="15.75" x14ac:dyDescent="0.25">
      <c r="A4857" s="52" t="s">
        <v>1422</v>
      </c>
      <c r="B4857" s="56"/>
      <c r="C4857" s="7" t="s">
        <v>118</v>
      </c>
      <c r="D4857" s="7" t="s">
        <v>6561</v>
      </c>
      <c r="E4857" s="7"/>
      <c r="F4857" s="64"/>
      <c r="G4857" s="6"/>
      <c r="H4857" s="6"/>
      <c r="I4857" s="10" t="s">
        <v>110</v>
      </c>
      <c r="J4857" s="11" t="s">
        <v>4822</v>
      </c>
      <c r="K4857" s="194" t="s">
        <v>511</v>
      </c>
      <c r="L4857" s="176"/>
      <c r="M4857" s="176">
        <v>1000</v>
      </c>
      <c r="N4857" s="80" t="s">
        <v>6857</v>
      </c>
      <c r="O4857" s="162"/>
      <c r="P4857" s="80" t="s">
        <v>4953</v>
      </c>
      <c r="Q4857" s="80"/>
      <c r="R4857" s="80"/>
      <c r="S4857" s="163"/>
      <c r="T4857" s="213"/>
      <c r="U4857" s="162"/>
      <c r="V4857" s="164"/>
      <c r="W4857" s="12" t="str">
        <f t="shared" si="946"/>
        <v>Mqtt1</v>
      </c>
      <c r="X4857" s="196" t="s">
        <v>10716</v>
      </c>
      <c r="Y4857" s="6" t="str">
        <f t="shared" si="943"/>
        <v>marpower/power-tag/quooker-service-sink-galley</v>
      </c>
      <c r="Z4857" s="103" t="str" cm="1">
        <f t="array" ref="Z4857">IF(COUNTIF(N4857,"spare"),"","$."&amp;_xlfn.REGEXEXTRACT(J4857,"^PT\d+[FQ]\d+_(.*)", 2))</f>
        <v>$.Power_Factor_Phase_A</v>
      </c>
      <c r="AA4857" s="12">
        <f t="shared" si="942"/>
        <v>6</v>
      </c>
      <c r="AB4857" s="6" t="s">
        <v>195</v>
      </c>
      <c r="AC4857" s="103">
        <v>3078</v>
      </c>
      <c r="AJ4857" s="80"/>
      <c r="AK4857" s="113" t="s">
        <v>1426</v>
      </c>
      <c r="AN4857" s="80"/>
      <c r="AO4857" s="80"/>
      <c r="AP4857" s="80"/>
      <c r="AQ4857" s="80"/>
      <c r="AR4857" s="127"/>
      <c r="AS4857" s="80"/>
      <c r="AT4857" s="7"/>
      <c r="AU4857" s="7"/>
      <c r="AV4857" s="165"/>
      <c r="AW4857" s="166"/>
      <c r="AX4857" s="137"/>
      <c r="AY4857" s="147"/>
      <c r="AZ4857" s="167"/>
      <c r="BA4857" s="167"/>
      <c r="BB4857" s="147" t="str">
        <f t="shared" si="947"/>
        <v/>
      </c>
      <c r="BC4857" s="168"/>
      <c r="BD4857" s="165"/>
      <c r="BE4857" s="165"/>
      <c r="BF4857" s="165"/>
      <c r="BG4857" s="165"/>
      <c r="BH4857" s="165"/>
      <c r="BI4857" s="165"/>
      <c r="BJ4857" s="165"/>
      <c r="BK4857" s="165"/>
      <c r="BL4857" s="165"/>
      <c r="BM4857" s="165"/>
      <c r="BN4857" s="165"/>
      <c r="BO4857" s="165"/>
      <c r="BP4857" s="165"/>
      <c r="BQ4857" s="165"/>
      <c r="BS4857" s="6"/>
      <c r="BT4857" s="11"/>
      <c r="BU4857" s="6"/>
      <c r="BV4857" s="6"/>
    </row>
    <row r="4858" spans="1:74" ht="15.75" x14ac:dyDescent="0.25">
      <c r="A4858" s="52" t="s">
        <v>1422</v>
      </c>
      <c r="B4858" s="56"/>
      <c r="C4858" s="7" t="s">
        <v>118</v>
      </c>
      <c r="D4858" s="7" t="s">
        <v>6561</v>
      </c>
      <c r="E4858" s="7"/>
      <c r="F4858" s="64"/>
      <c r="G4858" s="6"/>
      <c r="H4858" s="6"/>
      <c r="I4858" s="10" t="s">
        <v>110</v>
      </c>
      <c r="J4858" s="11" t="s">
        <v>4823</v>
      </c>
      <c r="K4858" s="194" t="s">
        <v>511</v>
      </c>
      <c r="L4858" s="176"/>
      <c r="M4858" s="176">
        <v>1000</v>
      </c>
      <c r="N4858" s="80" t="s">
        <v>6857</v>
      </c>
      <c r="O4858" s="162"/>
      <c r="P4858" s="80" t="s">
        <v>4954</v>
      </c>
      <c r="Q4858" s="80"/>
      <c r="R4858" s="80"/>
      <c r="S4858" s="163"/>
      <c r="T4858" s="213"/>
      <c r="U4858" s="162"/>
      <c r="V4858" s="164"/>
      <c r="W4858" s="12" t="str">
        <f t="shared" si="946"/>
        <v>Mqtt1</v>
      </c>
      <c r="X4858" s="196" t="s">
        <v>10716</v>
      </c>
      <c r="Y4858" s="6" t="str">
        <f t="shared" si="943"/>
        <v>marpower/power-tag/quooker-service-sink-galley</v>
      </c>
      <c r="Z4858" s="103" t="str" cm="1">
        <f t="array" ref="Z4858">IF(COUNTIF(N4858,"spare"),"","$."&amp;_xlfn.REGEXEXTRACT(J4858,"^PT\d+[FQ]\d+_(.*)", 2))</f>
        <v>$.Power_Factor_Phase_B</v>
      </c>
      <c r="AA4858" s="12">
        <f t="shared" si="942"/>
        <v>6</v>
      </c>
      <c r="AB4858" s="6" t="s">
        <v>195</v>
      </c>
      <c r="AC4858" s="103">
        <v>3080</v>
      </c>
      <c r="AJ4858" s="80"/>
      <c r="AK4858" s="113" t="s">
        <v>1426</v>
      </c>
      <c r="AN4858" s="80"/>
      <c r="AO4858" s="80"/>
      <c r="AP4858" s="80"/>
      <c r="AQ4858" s="80"/>
      <c r="AR4858" s="127"/>
      <c r="AS4858" s="80"/>
      <c r="AT4858" s="7"/>
      <c r="AU4858" s="7"/>
      <c r="AV4858" s="165"/>
      <c r="AW4858" s="166"/>
      <c r="AX4858" s="137"/>
      <c r="AY4858" s="147"/>
      <c r="AZ4858" s="167"/>
      <c r="BA4858" s="167"/>
      <c r="BB4858" s="147" t="str">
        <f t="shared" si="947"/>
        <v/>
      </c>
      <c r="BC4858" s="168"/>
      <c r="BD4858" s="165"/>
      <c r="BE4858" s="165"/>
      <c r="BF4858" s="165"/>
      <c r="BG4858" s="165"/>
      <c r="BH4858" s="165"/>
      <c r="BI4858" s="165"/>
      <c r="BJ4858" s="165"/>
      <c r="BK4858" s="165"/>
      <c r="BL4858" s="165"/>
      <c r="BM4858" s="165"/>
      <c r="BN4858" s="165"/>
      <c r="BO4858" s="165"/>
      <c r="BP4858" s="165"/>
      <c r="BQ4858" s="165"/>
      <c r="BS4858" s="6"/>
      <c r="BT4858" s="11"/>
      <c r="BU4858" s="6"/>
      <c r="BV4858" s="6"/>
    </row>
    <row r="4859" spans="1:74" ht="15.75" x14ac:dyDescent="0.25">
      <c r="A4859" s="52" t="s">
        <v>1422</v>
      </c>
      <c r="B4859" s="56"/>
      <c r="C4859" s="7" t="s">
        <v>118</v>
      </c>
      <c r="D4859" s="7" t="s">
        <v>6561</v>
      </c>
      <c r="E4859" s="7"/>
      <c r="F4859" s="64"/>
      <c r="G4859" s="6"/>
      <c r="H4859" s="6"/>
      <c r="I4859" s="10" t="s">
        <v>110</v>
      </c>
      <c r="J4859" s="11" t="s">
        <v>4824</v>
      </c>
      <c r="K4859" s="194" t="s">
        <v>511</v>
      </c>
      <c r="L4859" s="176"/>
      <c r="M4859" s="176">
        <v>1000</v>
      </c>
      <c r="N4859" s="80" t="s">
        <v>6857</v>
      </c>
      <c r="O4859" s="162"/>
      <c r="P4859" s="80" t="s">
        <v>4955</v>
      </c>
      <c r="Q4859" s="80"/>
      <c r="R4859" s="80"/>
      <c r="S4859" s="163"/>
      <c r="T4859" s="213"/>
      <c r="U4859" s="162"/>
      <c r="V4859" s="164"/>
      <c r="W4859" s="12" t="str">
        <f t="shared" si="946"/>
        <v>Mqtt1</v>
      </c>
      <c r="X4859" s="196" t="s">
        <v>10716</v>
      </c>
      <c r="Y4859" s="6" t="str">
        <f t="shared" si="943"/>
        <v>marpower/power-tag/quooker-service-sink-galley</v>
      </c>
      <c r="Z4859" s="103" t="str" cm="1">
        <f t="array" ref="Z4859">IF(COUNTIF(N4859,"spare"),"","$."&amp;_xlfn.REGEXEXTRACT(J4859,"^PT\d+[FQ]\d+_(.*)", 2))</f>
        <v>$.Power_Factor_Phase_C</v>
      </c>
      <c r="AA4859" s="12">
        <f t="shared" si="942"/>
        <v>6</v>
      </c>
      <c r="AB4859" s="6" t="s">
        <v>195</v>
      </c>
      <c r="AC4859" s="103">
        <v>3082</v>
      </c>
      <c r="AJ4859" s="80"/>
      <c r="AK4859" s="113" t="s">
        <v>1426</v>
      </c>
      <c r="AN4859" s="80"/>
      <c r="AO4859" s="80"/>
      <c r="AP4859" s="80"/>
      <c r="AQ4859" s="80"/>
      <c r="AR4859" s="127"/>
      <c r="AS4859" s="80"/>
      <c r="AT4859" s="7"/>
      <c r="AU4859" s="7"/>
      <c r="AV4859" s="165"/>
      <c r="AW4859" s="166"/>
      <c r="AX4859" s="137"/>
      <c r="AY4859" s="147"/>
      <c r="AZ4859" s="167"/>
      <c r="BA4859" s="167"/>
      <c r="BB4859" s="147" t="str">
        <f t="shared" si="947"/>
        <v/>
      </c>
      <c r="BC4859" s="168"/>
      <c r="BD4859" s="165"/>
      <c r="BE4859" s="165"/>
      <c r="BF4859" s="165"/>
      <c r="BG4859" s="165"/>
      <c r="BH4859" s="165"/>
      <c r="BI4859" s="165"/>
      <c r="BJ4859" s="165"/>
      <c r="BK4859" s="165"/>
      <c r="BL4859" s="165"/>
      <c r="BM4859" s="165"/>
      <c r="BN4859" s="165"/>
      <c r="BO4859" s="165"/>
      <c r="BP4859" s="165"/>
      <c r="BQ4859" s="165"/>
      <c r="BS4859" s="6"/>
      <c r="BT4859" s="11"/>
      <c r="BU4859" s="6"/>
      <c r="BV4859" s="6"/>
    </row>
    <row r="4860" spans="1:74" ht="15.75" x14ac:dyDescent="0.25">
      <c r="A4860" s="52" t="s">
        <v>1422</v>
      </c>
      <c r="B4860" s="56"/>
      <c r="C4860" s="7" t="s">
        <v>118</v>
      </c>
      <c r="D4860" s="7" t="s">
        <v>6561</v>
      </c>
      <c r="E4860" s="7"/>
      <c r="F4860" s="64"/>
      <c r="G4860" s="6"/>
      <c r="H4860" s="6"/>
      <c r="I4860" s="10" t="s">
        <v>110</v>
      </c>
      <c r="J4860" s="11" t="s">
        <v>4825</v>
      </c>
      <c r="K4860" s="194" t="s">
        <v>511</v>
      </c>
      <c r="L4860" s="176"/>
      <c r="M4860" s="176">
        <v>1000</v>
      </c>
      <c r="N4860" s="80" t="s">
        <v>6857</v>
      </c>
      <c r="O4860" s="162"/>
      <c r="P4860" s="80" t="s">
        <v>4956</v>
      </c>
      <c r="Q4860" s="80"/>
      <c r="R4860" s="80"/>
      <c r="S4860" s="163"/>
      <c r="T4860" s="213"/>
      <c r="U4860" s="162"/>
      <c r="V4860" s="164"/>
      <c r="W4860" s="12" t="str">
        <f t="shared" si="946"/>
        <v>Mqtt1</v>
      </c>
      <c r="X4860" s="196" t="s">
        <v>10716</v>
      </c>
      <c r="Y4860" s="6" t="str">
        <f t="shared" si="943"/>
        <v>marpower/power-tag/quooker-service-sink-galley</v>
      </c>
      <c r="Z4860" s="103" t="str" cm="1">
        <f t="array" ref="Z4860">IF(COUNTIF(N4860,"spare"),"","$."&amp;_xlfn.REGEXEXTRACT(J4860,"^PT\d+[FQ]\d+_(.*)", 2))</f>
        <v>$.Total_Power_Factor</v>
      </c>
      <c r="AA4860" s="12">
        <f t="shared" si="942"/>
        <v>6</v>
      </c>
      <c r="AB4860" s="6" t="s">
        <v>195</v>
      </c>
      <c r="AC4860" s="103">
        <v>3084</v>
      </c>
      <c r="AJ4860" s="80"/>
      <c r="AK4860" s="113" t="s">
        <v>1426</v>
      </c>
      <c r="AN4860" s="80"/>
      <c r="AO4860" s="80"/>
      <c r="AP4860" s="80"/>
      <c r="AQ4860" s="80"/>
      <c r="AR4860" s="127"/>
      <c r="AS4860" s="80"/>
      <c r="AT4860" s="7"/>
      <c r="AU4860" s="7"/>
      <c r="AV4860" s="165"/>
      <c r="AW4860" s="166"/>
      <c r="AX4860" s="137"/>
      <c r="AY4860" s="147"/>
      <c r="AZ4860" s="167"/>
      <c r="BA4860" s="167"/>
      <c r="BB4860" s="147" t="str">
        <f t="shared" si="947"/>
        <v/>
      </c>
      <c r="BC4860" s="168"/>
      <c r="BD4860" s="165"/>
      <c r="BE4860" s="165"/>
      <c r="BF4860" s="165"/>
      <c r="BG4860" s="165"/>
      <c r="BH4860" s="165"/>
      <c r="BI4860" s="165"/>
      <c r="BJ4860" s="165"/>
      <c r="BK4860" s="165"/>
      <c r="BL4860" s="165"/>
      <c r="BM4860" s="165"/>
      <c r="BN4860" s="165"/>
      <c r="BO4860" s="165"/>
      <c r="BP4860" s="165"/>
      <c r="BQ4860" s="165"/>
      <c r="BS4860" s="6"/>
      <c r="BT4860" s="11"/>
      <c r="BU4860" s="6"/>
      <c r="BV4860" s="6"/>
    </row>
    <row r="4861" spans="1:74" ht="15.75" x14ac:dyDescent="0.25">
      <c r="A4861" s="52" t="s">
        <v>1422</v>
      </c>
      <c r="B4861" s="56"/>
      <c r="C4861" s="7" t="s">
        <v>118</v>
      </c>
      <c r="D4861" s="7" t="s">
        <v>6561</v>
      </c>
      <c r="E4861" s="7"/>
      <c r="F4861" s="64"/>
      <c r="G4861" s="6"/>
      <c r="H4861" s="6"/>
      <c r="I4861" s="10" t="s">
        <v>110</v>
      </c>
      <c r="J4861" s="11" t="s">
        <v>4826</v>
      </c>
      <c r="K4861" s="194" t="s">
        <v>511</v>
      </c>
      <c r="L4861" s="176"/>
      <c r="M4861" s="176">
        <v>1000</v>
      </c>
      <c r="N4861" s="80" t="s">
        <v>6857</v>
      </c>
      <c r="O4861" s="162"/>
      <c r="P4861" s="80" t="s">
        <v>4957</v>
      </c>
      <c r="Q4861" s="80"/>
      <c r="R4861" s="80"/>
      <c r="S4861" s="163"/>
      <c r="T4861" s="213"/>
      <c r="U4861" s="162"/>
      <c r="V4861" s="164"/>
      <c r="W4861" s="12" t="str">
        <f t="shared" si="946"/>
        <v>Mqtt1</v>
      </c>
      <c r="X4861" s="196" t="s">
        <v>10717</v>
      </c>
      <c r="Y4861" s="6" t="str">
        <f t="shared" si="943"/>
        <v>marpower/power-tag/quooker-chef-sink-galley</v>
      </c>
      <c r="Z4861" s="103" t="str" cm="1">
        <f t="array" ref="Z4861">IF(COUNTIF(N4861,"spare"),"","$."&amp;_xlfn.REGEXEXTRACT(J4861,"^PT\d+[FQ]\d+_(.*)", 2))</f>
        <v>$.RMS_Current_Phase_A</v>
      </c>
      <c r="AA4861" s="12">
        <f>AA4846+1</f>
        <v>7</v>
      </c>
      <c r="AB4861" s="6" t="s">
        <v>195</v>
      </c>
      <c r="AC4861" s="103">
        <v>3000</v>
      </c>
      <c r="AJ4861" s="80"/>
      <c r="AK4861" s="113" t="s">
        <v>1423</v>
      </c>
      <c r="AN4861" s="80"/>
      <c r="AO4861" s="80"/>
      <c r="AP4861" s="80"/>
      <c r="AQ4861" s="80"/>
      <c r="AR4861" s="127"/>
      <c r="AS4861" s="80"/>
      <c r="AT4861" s="7"/>
      <c r="AU4861" s="7"/>
      <c r="AV4861" s="165"/>
      <c r="AW4861" s="166"/>
      <c r="AX4861" s="137"/>
      <c r="AY4861" s="147"/>
      <c r="AZ4861" s="167"/>
      <c r="BA4861" s="167"/>
      <c r="BB4861" s="147" t="str">
        <f t="shared" ref="BB4861:BB4875" si="948">IF(ISNUMBER(AM4861),"1","")</f>
        <v/>
      </c>
      <c r="BC4861" s="168"/>
      <c r="BD4861" s="165"/>
      <c r="BE4861" s="165"/>
      <c r="BF4861" s="165"/>
      <c r="BG4861" s="165"/>
      <c r="BH4861" s="165"/>
      <c r="BI4861" s="165"/>
      <c r="BJ4861" s="165"/>
      <c r="BK4861" s="165"/>
      <c r="BL4861" s="165"/>
      <c r="BM4861" s="165"/>
      <c r="BN4861" s="165"/>
      <c r="BO4861" s="165"/>
      <c r="BP4861" s="165"/>
      <c r="BQ4861" s="165"/>
      <c r="BS4861" s="6"/>
      <c r="BT4861" s="11"/>
      <c r="BU4861" s="6"/>
      <c r="BV4861" s="6"/>
    </row>
    <row r="4862" spans="1:74" ht="15.75" x14ac:dyDescent="0.25">
      <c r="A4862" s="52" t="s">
        <v>1422</v>
      </c>
      <c r="B4862" s="56"/>
      <c r="C4862" s="7" t="s">
        <v>118</v>
      </c>
      <c r="D4862" s="7" t="s">
        <v>6561</v>
      </c>
      <c r="E4862" s="7"/>
      <c r="F4862" s="64"/>
      <c r="G4862" s="6"/>
      <c r="H4862" s="6"/>
      <c r="I4862" s="10" t="s">
        <v>110</v>
      </c>
      <c r="J4862" s="11" t="s">
        <v>4827</v>
      </c>
      <c r="K4862" s="194" t="s">
        <v>511</v>
      </c>
      <c r="L4862" s="176"/>
      <c r="M4862" s="176">
        <v>1000</v>
      </c>
      <c r="N4862" s="80" t="s">
        <v>6857</v>
      </c>
      <c r="O4862" s="162"/>
      <c r="P4862" s="80" t="s">
        <v>4958</v>
      </c>
      <c r="Q4862" s="80"/>
      <c r="R4862" s="80"/>
      <c r="S4862" s="163"/>
      <c r="T4862" s="213"/>
      <c r="U4862" s="162"/>
      <c r="V4862" s="164"/>
      <c r="W4862" s="12" t="str">
        <f t="shared" si="946"/>
        <v>Mqtt1</v>
      </c>
      <c r="X4862" s="196" t="s">
        <v>10717</v>
      </c>
      <c r="Y4862" s="6" t="str">
        <f t="shared" si="943"/>
        <v>marpower/power-tag/quooker-chef-sink-galley</v>
      </c>
      <c r="Z4862" s="103" t="str" cm="1">
        <f t="array" ref="Z4862">IF(COUNTIF(N4862,"spare"),"","$."&amp;_xlfn.REGEXEXTRACT(J4862,"^PT\d+[FQ]\d+_(.*)", 2))</f>
        <v>$.RMS_Current_Phase_B</v>
      </c>
      <c r="AA4862" s="12">
        <f t="shared" si="942"/>
        <v>7</v>
      </c>
      <c r="AB4862" s="6" t="s">
        <v>195</v>
      </c>
      <c r="AC4862" s="103">
        <v>3002</v>
      </c>
      <c r="AJ4862" s="80"/>
      <c r="AK4862" s="113" t="s">
        <v>1423</v>
      </c>
      <c r="AN4862" s="80"/>
      <c r="AO4862" s="80"/>
      <c r="AP4862" s="80"/>
      <c r="AQ4862" s="80"/>
      <c r="AR4862" s="127"/>
      <c r="AS4862" s="80"/>
      <c r="AT4862" s="7"/>
      <c r="AU4862" s="7"/>
      <c r="AV4862" s="165"/>
      <c r="AW4862" s="166"/>
      <c r="AX4862" s="137"/>
      <c r="AY4862" s="147"/>
      <c r="AZ4862" s="167"/>
      <c r="BA4862" s="167"/>
      <c r="BB4862" s="147" t="str">
        <f t="shared" si="948"/>
        <v/>
      </c>
      <c r="BC4862" s="168"/>
      <c r="BD4862" s="165"/>
      <c r="BE4862" s="165"/>
      <c r="BF4862" s="165"/>
      <c r="BG4862" s="165"/>
      <c r="BH4862" s="165"/>
      <c r="BI4862" s="165"/>
      <c r="BJ4862" s="165"/>
      <c r="BK4862" s="165"/>
      <c r="BL4862" s="165"/>
      <c r="BM4862" s="165"/>
      <c r="BN4862" s="165"/>
      <c r="BO4862" s="165"/>
      <c r="BP4862" s="165"/>
      <c r="BQ4862" s="165"/>
      <c r="BS4862" s="6"/>
      <c r="BT4862" s="11"/>
      <c r="BU4862" s="6"/>
      <c r="BV4862" s="6"/>
    </row>
    <row r="4863" spans="1:74" ht="15.75" x14ac:dyDescent="0.25">
      <c r="A4863" s="52" t="s">
        <v>1422</v>
      </c>
      <c r="B4863" s="56"/>
      <c r="C4863" s="7" t="s">
        <v>118</v>
      </c>
      <c r="D4863" s="7" t="s">
        <v>6561</v>
      </c>
      <c r="E4863" s="7"/>
      <c r="F4863" s="64"/>
      <c r="G4863" s="6"/>
      <c r="H4863" s="6"/>
      <c r="I4863" s="10" t="s">
        <v>110</v>
      </c>
      <c r="J4863" s="11" t="s">
        <v>4828</v>
      </c>
      <c r="K4863" s="194" t="s">
        <v>511</v>
      </c>
      <c r="L4863" s="176"/>
      <c r="M4863" s="176">
        <v>1000</v>
      </c>
      <c r="N4863" s="80" t="s">
        <v>6857</v>
      </c>
      <c r="O4863" s="162"/>
      <c r="P4863" s="80" t="s">
        <v>4959</v>
      </c>
      <c r="Q4863" s="80"/>
      <c r="R4863" s="80"/>
      <c r="S4863" s="163"/>
      <c r="T4863" s="213"/>
      <c r="U4863" s="162"/>
      <c r="V4863" s="164"/>
      <c r="W4863" s="12" t="str">
        <f t="shared" si="946"/>
        <v>Mqtt1</v>
      </c>
      <c r="X4863" s="196" t="s">
        <v>10717</v>
      </c>
      <c r="Y4863" s="6" t="str">
        <f t="shared" si="943"/>
        <v>marpower/power-tag/quooker-chef-sink-galley</v>
      </c>
      <c r="Z4863" s="103" t="str" cm="1">
        <f t="array" ref="Z4863">IF(COUNTIF(N4863,"spare"),"","$."&amp;_xlfn.REGEXEXTRACT(J4863,"^PT\d+[FQ]\d+_(.*)", 2))</f>
        <v>$.RMS_Current_Phase_C</v>
      </c>
      <c r="AA4863" s="12">
        <f t="shared" si="942"/>
        <v>7</v>
      </c>
      <c r="AB4863" s="6" t="s">
        <v>195</v>
      </c>
      <c r="AC4863" s="103">
        <v>3004</v>
      </c>
      <c r="AJ4863" s="80"/>
      <c r="AK4863" s="113" t="s">
        <v>1423</v>
      </c>
      <c r="AN4863" s="80"/>
      <c r="AO4863" s="80"/>
      <c r="AP4863" s="80"/>
      <c r="AQ4863" s="80"/>
      <c r="AR4863" s="127"/>
      <c r="AS4863" s="80"/>
      <c r="AT4863" s="7"/>
      <c r="AU4863" s="7"/>
      <c r="AV4863" s="165"/>
      <c r="AW4863" s="166"/>
      <c r="AX4863" s="137"/>
      <c r="AY4863" s="147"/>
      <c r="AZ4863" s="167"/>
      <c r="BA4863" s="167"/>
      <c r="BB4863" s="147" t="str">
        <f t="shared" si="948"/>
        <v/>
      </c>
      <c r="BC4863" s="168"/>
      <c r="BD4863" s="165"/>
      <c r="BE4863" s="165"/>
      <c r="BF4863" s="165"/>
      <c r="BG4863" s="165"/>
      <c r="BH4863" s="165"/>
      <c r="BI4863" s="165"/>
      <c r="BJ4863" s="165"/>
      <c r="BK4863" s="165"/>
      <c r="BL4863" s="165"/>
      <c r="BM4863" s="165"/>
      <c r="BN4863" s="165"/>
      <c r="BO4863" s="165"/>
      <c r="BP4863" s="165"/>
      <c r="BQ4863" s="165"/>
      <c r="BS4863" s="6"/>
      <c r="BT4863" s="11"/>
      <c r="BU4863" s="6"/>
      <c r="BV4863" s="6"/>
    </row>
    <row r="4864" spans="1:74" ht="15.75" x14ac:dyDescent="0.25">
      <c r="A4864" s="52" t="s">
        <v>1422</v>
      </c>
      <c r="B4864" s="56"/>
      <c r="C4864" s="7" t="s">
        <v>118</v>
      </c>
      <c r="D4864" s="7" t="s">
        <v>6561</v>
      </c>
      <c r="E4864" s="7"/>
      <c r="F4864" s="64"/>
      <c r="G4864" s="6"/>
      <c r="H4864" s="6"/>
      <c r="I4864" s="10" t="s">
        <v>110</v>
      </c>
      <c r="J4864" s="11" t="s">
        <v>4829</v>
      </c>
      <c r="K4864" s="194" t="s">
        <v>511</v>
      </c>
      <c r="L4864" s="176"/>
      <c r="M4864" s="176">
        <v>1000</v>
      </c>
      <c r="N4864" s="80" t="s">
        <v>6857</v>
      </c>
      <c r="O4864" s="162"/>
      <c r="P4864" s="80" t="s">
        <v>4960</v>
      </c>
      <c r="Q4864" s="80"/>
      <c r="R4864" s="80"/>
      <c r="S4864" s="163"/>
      <c r="T4864" s="213"/>
      <c r="U4864" s="162"/>
      <c r="V4864" s="164"/>
      <c r="W4864" s="12" t="str">
        <f t="shared" si="946"/>
        <v>Mqtt1</v>
      </c>
      <c r="X4864" s="196" t="s">
        <v>10717</v>
      </c>
      <c r="Y4864" s="6" t="str">
        <f t="shared" si="943"/>
        <v>marpower/power-tag/quooker-chef-sink-galley</v>
      </c>
      <c r="Z4864" s="103" t="str" cm="1">
        <f t="array" ref="Z4864">IF(COUNTIF(N4864,"spare"),"","$."&amp;_xlfn.REGEXEXTRACT(J4864,"^PT\d+[FQ]\d+_(.*)", 2))</f>
        <v>$.RMS_Current_Phase_Neut</v>
      </c>
      <c r="AA4864" s="12">
        <f t="shared" si="942"/>
        <v>7</v>
      </c>
      <c r="AB4864" s="6" t="s">
        <v>195</v>
      </c>
      <c r="AC4864" s="103">
        <v>3006</v>
      </c>
      <c r="AJ4864" s="80"/>
      <c r="AK4864" s="113" t="s">
        <v>1423</v>
      </c>
      <c r="AN4864" s="80"/>
      <c r="AO4864" s="80"/>
      <c r="AP4864" s="80"/>
      <c r="AQ4864" s="80"/>
      <c r="AR4864" s="127"/>
      <c r="AS4864" s="80"/>
      <c r="AT4864" s="7"/>
      <c r="AU4864" s="7"/>
      <c r="AV4864" s="165"/>
      <c r="AW4864" s="166"/>
      <c r="AX4864" s="137"/>
      <c r="AY4864" s="147"/>
      <c r="AZ4864" s="167"/>
      <c r="BA4864" s="167"/>
      <c r="BB4864" s="147" t="str">
        <f t="shared" si="948"/>
        <v/>
      </c>
      <c r="BC4864" s="168"/>
      <c r="BD4864" s="165"/>
      <c r="BE4864" s="165"/>
      <c r="BF4864" s="165"/>
      <c r="BG4864" s="165"/>
      <c r="BH4864" s="165"/>
      <c r="BI4864" s="165"/>
      <c r="BJ4864" s="165"/>
      <c r="BK4864" s="165"/>
      <c r="BL4864" s="165"/>
      <c r="BM4864" s="165"/>
      <c r="BN4864" s="165"/>
      <c r="BO4864" s="165"/>
      <c r="BP4864" s="165"/>
      <c r="BQ4864" s="165"/>
      <c r="BS4864" s="6"/>
      <c r="BT4864" s="11"/>
      <c r="BU4864" s="6"/>
      <c r="BV4864" s="6"/>
    </row>
    <row r="4865" spans="1:74" ht="15.75" x14ac:dyDescent="0.25">
      <c r="A4865" s="52" t="s">
        <v>1422</v>
      </c>
      <c r="B4865" s="56"/>
      <c r="C4865" s="7" t="s">
        <v>118</v>
      </c>
      <c r="D4865" s="7" t="s">
        <v>6561</v>
      </c>
      <c r="E4865" s="7"/>
      <c r="F4865" s="64"/>
      <c r="G4865" s="6"/>
      <c r="H4865" s="6"/>
      <c r="I4865" s="10" t="s">
        <v>110</v>
      </c>
      <c r="J4865" s="11" t="s">
        <v>8411</v>
      </c>
      <c r="K4865" s="194" t="s">
        <v>511</v>
      </c>
      <c r="L4865" s="176"/>
      <c r="M4865" s="176">
        <v>1000</v>
      </c>
      <c r="N4865" s="80" t="s">
        <v>6857</v>
      </c>
      <c r="O4865" s="162"/>
      <c r="P4865" s="80" t="s">
        <v>4961</v>
      </c>
      <c r="Q4865" s="80"/>
      <c r="R4865" s="80"/>
      <c r="S4865" s="163"/>
      <c r="T4865" s="213"/>
      <c r="U4865" s="162"/>
      <c r="V4865" s="164"/>
      <c r="W4865" s="12" t="str">
        <f t="shared" si="946"/>
        <v>Mqtt1</v>
      </c>
      <c r="X4865" s="196" t="s">
        <v>10717</v>
      </c>
      <c r="Y4865" s="6" t="str">
        <f t="shared" si="943"/>
        <v>marpower/power-tag/quooker-chef-sink-galley</v>
      </c>
      <c r="Z4865" s="103" t="str" cm="1">
        <f t="array" ref="Z4865">IF(COUNTIF(N4865,"spare"),"","$."&amp;_xlfn.REGEXEXTRACT(J4865,"^PT\d+[FQ]\d+_(.*)", 2))</f>
        <v>$.RMS_Voltage_A_N</v>
      </c>
      <c r="AA4865" s="12">
        <f t="shared" si="942"/>
        <v>7</v>
      </c>
      <c r="AB4865" s="6" t="s">
        <v>195</v>
      </c>
      <c r="AC4865" s="103">
        <v>3028</v>
      </c>
      <c r="AJ4865" s="80"/>
      <c r="AK4865" s="113" t="s">
        <v>1424</v>
      </c>
      <c r="AN4865" s="80"/>
      <c r="AO4865" s="80"/>
      <c r="AP4865" s="80"/>
      <c r="AQ4865" s="80"/>
      <c r="AR4865" s="127"/>
      <c r="AS4865" s="80"/>
      <c r="AT4865" s="7"/>
      <c r="AU4865" s="7"/>
      <c r="AV4865" s="165"/>
      <c r="AW4865" s="166"/>
      <c r="AX4865" s="137"/>
      <c r="AY4865" s="147"/>
      <c r="AZ4865" s="167"/>
      <c r="BA4865" s="167"/>
      <c r="BB4865" s="147" t="str">
        <f t="shared" si="948"/>
        <v/>
      </c>
      <c r="BC4865" s="168"/>
      <c r="BD4865" s="165"/>
      <c r="BE4865" s="165"/>
      <c r="BF4865" s="165"/>
      <c r="BG4865" s="165"/>
      <c r="BH4865" s="165"/>
      <c r="BI4865" s="165"/>
      <c r="BJ4865" s="165"/>
      <c r="BK4865" s="165"/>
      <c r="BL4865" s="165"/>
      <c r="BM4865" s="165"/>
      <c r="BN4865" s="165"/>
      <c r="BO4865" s="165"/>
      <c r="BP4865" s="165"/>
      <c r="BQ4865" s="165"/>
      <c r="BS4865" s="6"/>
      <c r="BT4865" s="11"/>
      <c r="BU4865" s="6"/>
      <c r="BV4865" s="6"/>
    </row>
    <row r="4866" spans="1:74" ht="15.75" x14ac:dyDescent="0.25">
      <c r="A4866" s="52" t="s">
        <v>1422</v>
      </c>
      <c r="B4866" s="56"/>
      <c r="C4866" s="7" t="s">
        <v>118</v>
      </c>
      <c r="D4866" s="7" t="s">
        <v>6561</v>
      </c>
      <c r="E4866" s="7"/>
      <c r="F4866" s="64"/>
      <c r="G4866" s="6"/>
      <c r="H4866" s="6"/>
      <c r="I4866" s="10" t="s">
        <v>110</v>
      </c>
      <c r="J4866" s="11" t="s">
        <v>8588</v>
      </c>
      <c r="K4866" s="194" t="s">
        <v>511</v>
      </c>
      <c r="L4866" s="176"/>
      <c r="M4866" s="176">
        <v>1000</v>
      </c>
      <c r="N4866" s="80" t="s">
        <v>6857</v>
      </c>
      <c r="O4866" s="162"/>
      <c r="P4866" s="80" t="s">
        <v>4962</v>
      </c>
      <c r="Q4866" s="80"/>
      <c r="R4866" s="80"/>
      <c r="S4866" s="163"/>
      <c r="T4866" s="213"/>
      <c r="U4866" s="162"/>
      <c r="V4866" s="164"/>
      <c r="W4866" s="12" t="str">
        <f t="shared" si="946"/>
        <v>Mqtt1</v>
      </c>
      <c r="X4866" s="196" t="s">
        <v>10717</v>
      </c>
      <c r="Y4866" s="6" t="str">
        <f t="shared" si="943"/>
        <v>marpower/power-tag/quooker-chef-sink-galley</v>
      </c>
      <c r="Z4866" s="103" t="str" cm="1">
        <f t="array" ref="Z4866">IF(COUNTIF(N4866,"spare"),"","$."&amp;_xlfn.REGEXEXTRACT(J4866,"^PT\d+[FQ]\d+_(.*)", 2))</f>
        <v>$.RMS_Voltage_B_N</v>
      </c>
      <c r="AA4866" s="12">
        <f t="shared" si="942"/>
        <v>7</v>
      </c>
      <c r="AB4866" s="6" t="s">
        <v>195</v>
      </c>
      <c r="AC4866" s="103">
        <v>3030</v>
      </c>
      <c r="AJ4866" s="80"/>
      <c r="AK4866" s="113" t="s">
        <v>1424</v>
      </c>
      <c r="AN4866" s="80"/>
      <c r="AO4866" s="80"/>
      <c r="AP4866" s="80"/>
      <c r="AQ4866" s="80"/>
      <c r="AR4866" s="127"/>
      <c r="AS4866" s="80"/>
      <c r="AT4866" s="7"/>
      <c r="AU4866" s="7"/>
      <c r="AV4866" s="165"/>
      <c r="AW4866" s="166"/>
      <c r="AX4866" s="137"/>
      <c r="AY4866" s="147"/>
      <c r="AZ4866" s="167"/>
      <c r="BA4866" s="167"/>
      <c r="BB4866" s="147" t="str">
        <f t="shared" si="948"/>
        <v/>
      </c>
      <c r="BC4866" s="168"/>
      <c r="BD4866" s="165"/>
      <c r="BE4866" s="165"/>
      <c r="BF4866" s="165"/>
      <c r="BG4866" s="165"/>
      <c r="BH4866" s="165"/>
      <c r="BI4866" s="165"/>
      <c r="BJ4866" s="165"/>
      <c r="BK4866" s="165"/>
      <c r="BL4866" s="165"/>
      <c r="BM4866" s="165"/>
      <c r="BN4866" s="165"/>
      <c r="BO4866" s="165"/>
      <c r="BP4866" s="165"/>
      <c r="BQ4866" s="165"/>
      <c r="BS4866" s="6"/>
      <c r="BT4866" s="11"/>
      <c r="BU4866" s="6"/>
      <c r="BV4866" s="6"/>
    </row>
    <row r="4867" spans="1:74" ht="15.75" x14ac:dyDescent="0.25">
      <c r="A4867" s="52" t="s">
        <v>1422</v>
      </c>
      <c r="B4867" s="56"/>
      <c r="C4867" s="7" t="s">
        <v>118</v>
      </c>
      <c r="D4867" s="7" t="s">
        <v>6561</v>
      </c>
      <c r="E4867" s="7"/>
      <c r="F4867" s="64"/>
      <c r="G4867" s="6"/>
      <c r="H4867" s="6"/>
      <c r="I4867" s="10" t="s">
        <v>110</v>
      </c>
      <c r="J4867" s="11" t="s">
        <v>8765</v>
      </c>
      <c r="K4867" s="194" t="s">
        <v>511</v>
      </c>
      <c r="L4867" s="176"/>
      <c r="M4867" s="176">
        <v>1000</v>
      </c>
      <c r="N4867" s="80" t="s">
        <v>6857</v>
      </c>
      <c r="O4867" s="162"/>
      <c r="P4867" s="80" t="s">
        <v>4963</v>
      </c>
      <c r="Q4867" s="80"/>
      <c r="R4867" s="80"/>
      <c r="S4867" s="163"/>
      <c r="T4867" s="213"/>
      <c r="U4867" s="162"/>
      <c r="V4867" s="164"/>
      <c r="W4867" s="12" t="str">
        <f t="shared" si="946"/>
        <v>Mqtt1</v>
      </c>
      <c r="X4867" s="196" t="s">
        <v>10717</v>
      </c>
      <c r="Y4867" s="6" t="str">
        <f t="shared" si="943"/>
        <v>marpower/power-tag/quooker-chef-sink-galley</v>
      </c>
      <c r="Z4867" s="103" t="str" cm="1">
        <f t="array" ref="Z4867">IF(COUNTIF(N4867,"spare"),"","$."&amp;_xlfn.REGEXEXTRACT(J4867,"^PT\d+[FQ]\d+_(.*)", 2))</f>
        <v>$.RMS_Voltage_C_N</v>
      </c>
      <c r="AA4867" s="12">
        <f t="shared" si="942"/>
        <v>7</v>
      </c>
      <c r="AB4867" s="6" t="s">
        <v>195</v>
      </c>
      <c r="AC4867" s="103">
        <v>3032</v>
      </c>
      <c r="AJ4867" s="80"/>
      <c r="AK4867" s="113" t="s">
        <v>1424</v>
      </c>
      <c r="AN4867" s="80"/>
      <c r="AO4867" s="80"/>
      <c r="AP4867" s="80"/>
      <c r="AQ4867" s="80"/>
      <c r="AR4867" s="127"/>
      <c r="AS4867" s="80"/>
      <c r="AT4867" s="7"/>
      <c r="AU4867" s="7"/>
      <c r="AV4867" s="165"/>
      <c r="AW4867" s="166"/>
      <c r="AX4867" s="137"/>
      <c r="AY4867" s="147"/>
      <c r="AZ4867" s="167"/>
      <c r="BA4867" s="167"/>
      <c r="BB4867" s="147" t="str">
        <f t="shared" si="948"/>
        <v/>
      </c>
      <c r="BC4867" s="168"/>
      <c r="BD4867" s="165"/>
      <c r="BE4867" s="165"/>
      <c r="BF4867" s="165"/>
      <c r="BG4867" s="165"/>
      <c r="BH4867" s="165"/>
      <c r="BI4867" s="165"/>
      <c r="BJ4867" s="165"/>
      <c r="BK4867" s="165"/>
      <c r="BL4867" s="165"/>
      <c r="BM4867" s="165"/>
      <c r="BN4867" s="165"/>
      <c r="BO4867" s="165"/>
      <c r="BP4867" s="165"/>
      <c r="BQ4867" s="165"/>
      <c r="BS4867" s="6"/>
      <c r="BT4867" s="11"/>
      <c r="BU4867" s="6"/>
      <c r="BV4867" s="6"/>
    </row>
    <row r="4868" spans="1:74" ht="15.75" x14ac:dyDescent="0.25">
      <c r="A4868" s="52" t="s">
        <v>1422</v>
      </c>
      <c r="B4868" s="56"/>
      <c r="C4868" s="7" t="s">
        <v>118</v>
      </c>
      <c r="D4868" s="7" t="s">
        <v>6561</v>
      </c>
      <c r="E4868" s="7"/>
      <c r="F4868" s="64"/>
      <c r="G4868" s="6"/>
      <c r="H4868" s="6"/>
      <c r="I4868" s="10" t="s">
        <v>110</v>
      </c>
      <c r="J4868" s="11" t="s">
        <v>4830</v>
      </c>
      <c r="K4868" s="194" t="s">
        <v>511</v>
      </c>
      <c r="L4868" s="176"/>
      <c r="M4868" s="176">
        <v>1000</v>
      </c>
      <c r="N4868" s="80" t="s">
        <v>6857</v>
      </c>
      <c r="O4868" s="162"/>
      <c r="P4868" s="80" t="s">
        <v>4964</v>
      </c>
      <c r="Q4868" s="80"/>
      <c r="R4868" s="80"/>
      <c r="S4868" s="163"/>
      <c r="T4868" s="213"/>
      <c r="U4868" s="162"/>
      <c r="V4868" s="164"/>
      <c r="W4868" s="12" t="str">
        <f t="shared" si="946"/>
        <v>Mqtt1</v>
      </c>
      <c r="X4868" s="196" t="s">
        <v>10717</v>
      </c>
      <c r="Y4868" s="6" t="str">
        <f t="shared" si="943"/>
        <v>marpower/power-tag/quooker-chef-sink-galley</v>
      </c>
      <c r="Z4868" s="103" t="str" cm="1">
        <f t="array" ref="Z4868">IF(COUNTIF(N4868,"spare"),"","$."&amp;_xlfn.REGEXEXTRACT(J4868,"^PT\d+[FQ]\d+_(.*)", 2))</f>
        <v>$.Active_Power_Phase_A</v>
      </c>
      <c r="AA4868" s="12">
        <f t="shared" si="942"/>
        <v>7</v>
      </c>
      <c r="AB4868" s="6" t="s">
        <v>195</v>
      </c>
      <c r="AC4868" s="103">
        <v>3054</v>
      </c>
      <c r="AJ4868" s="80"/>
      <c r="AK4868" s="113" t="s">
        <v>1425</v>
      </c>
      <c r="AN4868" s="80"/>
      <c r="AO4868" s="80"/>
      <c r="AP4868" s="80"/>
      <c r="AQ4868" s="80"/>
      <c r="AR4868" s="127"/>
      <c r="AS4868" s="80"/>
      <c r="AT4868" s="7"/>
      <c r="AU4868" s="7"/>
      <c r="AV4868" s="165"/>
      <c r="AW4868" s="166"/>
      <c r="AX4868" s="137"/>
      <c r="AY4868" s="147"/>
      <c r="AZ4868" s="167"/>
      <c r="BA4868" s="167"/>
      <c r="BB4868" s="147" t="str">
        <f t="shared" si="948"/>
        <v/>
      </c>
      <c r="BC4868" s="168"/>
      <c r="BD4868" s="165"/>
      <c r="BE4868" s="165"/>
      <c r="BF4868" s="165"/>
      <c r="BG4868" s="165"/>
      <c r="BH4868" s="165"/>
      <c r="BI4868" s="165"/>
      <c r="BJ4868" s="165"/>
      <c r="BK4868" s="165"/>
      <c r="BL4868" s="165"/>
      <c r="BM4868" s="165"/>
      <c r="BN4868" s="165"/>
      <c r="BO4868" s="165"/>
      <c r="BP4868" s="165"/>
      <c r="BQ4868" s="165"/>
      <c r="BS4868" s="6"/>
      <c r="BT4868" s="11"/>
      <c r="BU4868" s="6"/>
      <c r="BV4868" s="6"/>
    </row>
    <row r="4869" spans="1:74" ht="15.75" x14ac:dyDescent="0.25">
      <c r="A4869" s="52" t="s">
        <v>1422</v>
      </c>
      <c r="B4869" s="56"/>
      <c r="C4869" s="7" t="s">
        <v>118</v>
      </c>
      <c r="D4869" s="7" t="s">
        <v>6561</v>
      </c>
      <c r="E4869" s="7"/>
      <c r="F4869" s="64"/>
      <c r="G4869" s="6"/>
      <c r="H4869" s="6"/>
      <c r="I4869" s="10" t="s">
        <v>110</v>
      </c>
      <c r="J4869" s="11" t="s">
        <v>4831</v>
      </c>
      <c r="K4869" s="194" t="s">
        <v>511</v>
      </c>
      <c r="L4869" s="176"/>
      <c r="M4869" s="176">
        <v>1000</v>
      </c>
      <c r="N4869" s="80" t="s">
        <v>6857</v>
      </c>
      <c r="O4869" s="162"/>
      <c r="P4869" s="80" t="s">
        <v>4965</v>
      </c>
      <c r="Q4869" s="80"/>
      <c r="R4869" s="80"/>
      <c r="S4869" s="163"/>
      <c r="T4869" s="213"/>
      <c r="U4869" s="162"/>
      <c r="V4869" s="164"/>
      <c r="W4869" s="12" t="str">
        <f t="shared" si="946"/>
        <v>Mqtt1</v>
      </c>
      <c r="X4869" s="196" t="s">
        <v>10717</v>
      </c>
      <c r="Y4869" s="6" t="str">
        <f t="shared" si="943"/>
        <v>marpower/power-tag/quooker-chef-sink-galley</v>
      </c>
      <c r="Z4869" s="103" t="str" cm="1">
        <f t="array" ref="Z4869">IF(COUNTIF(N4869,"spare"),"","$."&amp;_xlfn.REGEXEXTRACT(J4869,"^PT\d+[FQ]\d+_(.*)", 2))</f>
        <v>$.Active_Power_Phase_B</v>
      </c>
      <c r="AA4869" s="12">
        <f t="shared" si="942"/>
        <v>7</v>
      </c>
      <c r="AB4869" s="6" t="s">
        <v>195</v>
      </c>
      <c r="AC4869" s="103">
        <v>3056</v>
      </c>
      <c r="AJ4869" s="80"/>
      <c r="AK4869" s="113" t="s">
        <v>1425</v>
      </c>
      <c r="AN4869" s="80"/>
      <c r="AO4869" s="80"/>
      <c r="AP4869" s="80"/>
      <c r="AQ4869" s="80"/>
      <c r="AR4869" s="127"/>
      <c r="AS4869" s="80"/>
      <c r="AT4869" s="7"/>
      <c r="AU4869" s="7"/>
      <c r="AV4869" s="165"/>
      <c r="AW4869" s="166"/>
      <c r="AX4869" s="137"/>
      <c r="AY4869" s="147"/>
      <c r="AZ4869" s="167"/>
      <c r="BA4869" s="167"/>
      <c r="BB4869" s="147" t="str">
        <f t="shared" si="948"/>
        <v/>
      </c>
      <c r="BC4869" s="168"/>
      <c r="BD4869" s="165"/>
      <c r="BE4869" s="165"/>
      <c r="BF4869" s="165"/>
      <c r="BG4869" s="165"/>
      <c r="BH4869" s="165"/>
      <c r="BI4869" s="165"/>
      <c r="BJ4869" s="165"/>
      <c r="BK4869" s="165"/>
      <c r="BL4869" s="165"/>
      <c r="BM4869" s="165"/>
      <c r="BN4869" s="165"/>
      <c r="BO4869" s="165"/>
      <c r="BP4869" s="165"/>
      <c r="BQ4869" s="165"/>
      <c r="BS4869" s="6"/>
      <c r="BT4869" s="11"/>
      <c r="BU4869" s="6"/>
      <c r="BV4869" s="6"/>
    </row>
    <row r="4870" spans="1:74" ht="15.75" x14ac:dyDescent="0.25">
      <c r="A4870" s="52" t="s">
        <v>1422</v>
      </c>
      <c r="B4870" s="56"/>
      <c r="C4870" s="7" t="s">
        <v>118</v>
      </c>
      <c r="D4870" s="7" t="s">
        <v>6561</v>
      </c>
      <c r="E4870" s="7"/>
      <c r="F4870" s="64"/>
      <c r="G4870" s="6"/>
      <c r="H4870" s="6"/>
      <c r="I4870" s="10" t="s">
        <v>110</v>
      </c>
      <c r="J4870" s="11" t="s">
        <v>4832</v>
      </c>
      <c r="K4870" s="194" t="s">
        <v>511</v>
      </c>
      <c r="L4870" s="176"/>
      <c r="M4870" s="176">
        <v>1000</v>
      </c>
      <c r="N4870" s="80" t="s">
        <v>6857</v>
      </c>
      <c r="O4870" s="162"/>
      <c r="P4870" s="80" t="s">
        <v>4966</v>
      </c>
      <c r="Q4870" s="80"/>
      <c r="R4870" s="80"/>
      <c r="S4870" s="163"/>
      <c r="T4870" s="213"/>
      <c r="U4870" s="162"/>
      <c r="V4870" s="164"/>
      <c r="W4870" s="12" t="str">
        <f t="shared" si="946"/>
        <v>Mqtt1</v>
      </c>
      <c r="X4870" s="196" t="s">
        <v>10717</v>
      </c>
      <c r="Y4870" s="6" t="str">
        <f t="shared" si="943"/>
        <v>marpower/power-tag/quooker-chef-sink-galley</v>
      </c>
      <c r="Z4870" s="103" t="str" cm="1">
        <f t="array" ref="Z4870">IF(COUNTIF(N4870,"spare"),"","$."&amp;_xlfn.REGEXEXTRACT(J4870,"^PT\d+[FQ]\d+_(.*)", 2))</f>
        <v>$.Active_Power_Phase_C</v>
      </c>
      <c r="AA4870" s="12">
        <f t="shared" si="942"/>
        <v>7</v>
      </c>
      <c r="AB4870" s="6" t="s">
        <v>195</v>
      </c>
      <c r="AC4870" s="103">
        <v>3058</v>
      </c>
      <c r="AJ4870" s="80"/>
      <c r="AK4870" s="113" t="s">
        <v>1425</v>
      </c>
      <c r="AN4870" s="80"/>
      <c r="AO4870" s="80"/>
      <c r="AP4870" s="80"/>
      <c r="AQ4870" s="80"/>
      <c r="AR4870" s="127"/>
      <c r="AS4870" s="80"/>
      <c r="AT4870" s="7"/>
      <c r="AU4870" s="7"/>
      <c r="AV4870" s="165"/>
      <c r="AW4870" s="166"/>
      <c r="AX4870" s="137"/>
      <c r="AY4870" s="147"/>
      <c r="AZ4870" s="167"/>
      <c r="BA4870" s="167"/>
      <c r="BB4870" s="147" t="str">
        <f t="shared" si="948"/>
        <v/>
      </c>
      <c r="BC4870" s="168"/>
      <c r="BD4870" s="165"/>
      <c r="BE4870" s="165"/>
      <c r="BF4870" s="165"/>
      <c r="BG4870" s="165"/>
      <c r="BH4870" s="165"/>
      <c r="BI4870" s="165"/>
      <c r="BJ4870" s="165"/>
      <c r="BK4870" s="165"/>
      <c r="BL4870" s="165"/>
      <c r="BM4870" s="165"/>
      <c r="BN4870" s="165"/>
      <c r="BO4870" s="165"/>
      <c r="BP4870" s="165"/>
      <c r="BQ4870" s="165"/>
      <c r="BS4870" s="6"/>
      <c r="BT4870" s="11"/>
      <c r="BU4870" s="6"/>
      <c r="BV4870" s="6"/>
    </row>
    <row r="4871" spans="1:74" ht="15.75" x14ac:dyDescent="0.25">
      <c r="A4871" s="52" t="s">
        <v>1422</v>
      </c>
      <c r="B4871" s="56"/>
      <c r="C4871" s="7" t="s">
        <v>118</v>
      </c>
      <c r="D4871" s="7" t="s">
        <v>6561</v>
      </c>
      <c r="E4871" s="7"/>
      <c r="F4871" s="64"/>
      <c r="G4871" s="6"/>
      <c r="H4871" s="6"/>
      <c r="I4871" s="10" t="s">
        <v>110</v>
      </c>
      <c r="J4871" s="11" t="s">
        <v>4833</v>
      </c>
      <c r="K4871" s="194" t="s">
        <v>511</v>
      </c>
      <c r="L4871" s="176"/>
      <c r="M4871" s="176">
        <v>1000</v>
      </c>
      <c r="N4871" s="80" t="s">
        <v>6857</v>
      </c>
      <c r="O4871" s="162"/>
      <c r="P4871" s="80" t="s">
        <v>4967</v>
      </c>
      <c r="Q4871" s="80"/>
      <c r="R4871" s="80"/>
      <c r="S4871" s="163"/>
      <c r="T4871" s="213"/>
      <c r="U4871" s="162"/>
      <c r="V4871" s="164"/>
      <c r="W4871" s="12" t="str">
        <f t="shared" si="946"/>
        <v>Mqtt1</v>
      </c>
      <c r="X4871" s="196" t="s">
        <v>10717</v>
      </c>
      <c r="Y4871" s="6" t="str">
        <f t="shared" si="943"/>
        <v>marpower/power-tag/quooker-chef-sink-galley</v>
      </c>
      <c r="Z4871" s="103" t="str" cm="1">
        <f t="array" ref="Z4871">IF(COUNTIF(N4871,"spare"),"","$."&amp;_xlfn.REGEXEXTRACT(J4871,"^PT\d+[FQ]\d+_(.*)", 2))</f>
        <v>$.Total_Active_Power</v>
      </c>
      <c r="AA4871" s="12">
        <f t="shared" si="942"/>
        <v>7</v>
      </c>
      <c r="AB4871" s="6" t="s">
        <v>195</v>
      </c>
      <c r="AC4871" s="103">
        <v>3060</v>
      </c>
      <c r="AJ4871" s="80"/>
      <c r="AK4871" s="113" t="s">
        <v>1425</v>
      </c>
      <c r="AN4871" s="80"/>
      <c r="AO4871" s="80"/>
      <c r="AP4871" s="80"/>
      <c r="AQ4871" s="80"/>
      <c r="AR4871" s="127"/>
      <c r="AS4871" s="80"/>
      <c r="AT4871" s="7"/>
      <c r="AU4871" s="7"/>
      <c r="AV4871" s="165"/>
      <c r="AW4871" s="166"/>
      <c r="AX4871" s="137"/>
      <c r="AY4871" s="147"/>
      <c r="AZ4871" s="167"/>
      <c r="BA4871" s="167"/>
      <c r="BB4871" s="147" t="str">
        <f t="shared" si="948"/>
        <v/>
      </c>
      <c r="BC4871" s="168"/>
      <c r="BD4871" s="165"/>
      <c r="BE4871" s="165"/>
      <c r="BF4871" s="165"/>
      <c r="BG4871" s="165"/>
      <c r="BH4871" s="165"/>
      <c r="BI4871" s="165"/>
      <c r="BJ4871" s="165"/>
      <c r="BK4871" s="165"/>
      <c r="BL4871" s="165"/>
      <c r="BM4871" s="165"/>
      <c r="BN4871" s="165"/>
      <c r="BO4871" s="165"/>
      <c r="BP4871" s="165"/>
      <c r="BQ4871" s="165"/>
      <c r="BS4871" s="6"/>
      <c r="BT4871" s="11"/>
      <c r="BU4871" s="6"/>
      <c r="BV4871" s="6"/>
    </row>
    <row r="4872" spans="1:74" ht="15.75" x14ac:dyDescent="0.25">
      <c r="A4872" s="52" t="s">
        <v>1422</v>
      </c>
      <c r="B4872" s="56"/>
      <c r="C4872" s="7" t="s">
        <v>118</v>
      </c>
      <c r="D4872" s="7" t="s">
        <v>6561</v>
      </c>
      <c r="E4872" s="7"/>
      <c r="F4872" s="64"/>
      <c r="G4872" s="6"/>
      <c r="H4872" s="6"/>
      <c r="I4872" s="10" t="s">
        <v>110</v>
      </c>
      <c r="J4872" s="11" t="s">
        <v>4834</v>
      </c>
      <c r="K4872" s="194" t="s">
        <v>511</v>
      </c>
      <c r="L4872" s="176"/>
      <c r="M4872" s="176">
        <v>1000</v>
      </c>
      <c r="N4872" s="80" t="s">
        <v>6857</v>
      </c>
      <c r="O4872" s="162"/>
      <c r="P4872" s="80" t="s">
        <v>4968</v>
      </c>
      <c r="Q4872" s="80"/>
      <c r="R4872" s="80"/>
      <c r="S4872" s="163"/>
      <c r="T4872" s="213"/>
      <c r="U4872" s="162"/>
      <c r="V4872" s="164"/>
      <c r="W4872" s="12" t="str">
        <f t="shared" si="946"/>
        <v>Mqtt1</v>
      </c>
      <c r="X4872" s="196" t="s">
        <v>10717</v>
      </c>
      <c r="Y4872" s="6" t="str">
        <f t="shared" si="943"/>
        <v>marpower/power-tag/quooker-chef-sink-galley</v>
      </c>
      <c r="Z4872" s="103" t="str" cm="1">
        <f t="array" ref="Z4872">IF(COUNTIF(N4872,"spare"),"","$."&amp;_xlfn.REGEXEXTRACT(J4872,"^PT\d+[FQ]\d+_(.*)", 2))</f>
        <v>$.Power_Factor_Phase_A</v>
      </c>
      <c r="AA4872" s="12">
        <f t="shared" si="942"/>
        <v>7</v>
      </c>
      <c r="AB4872" s="6" t="s">
        <v>195</v>
      </c>
      <c r="AC4872" s="103">
        <v>3078</v>
      </c>
      <c r="AJ4872" s="80"/>
      <c r="AK4872" s="113" t="s">
        <v>1426</v>
      </c>
      <c r="AN4872" s="80"/>
      <c r="AO4872" s="80"/>
      <c r="AP4872" s="80"/>
      <c r="AQ4872" s="80"/>
      <c r="AR4872" s="127"/>
      <c r="AS4872" s="80"/>
      <c r="AT4872" s="7"/>
      <c r="AU4872" s="7"/>
      <c r="AV4872" s="165"/>
      <c r="AW4872" s="166"/>
      <c r="AX4872" s="137"/>
      <c r="AY4872" s="147"/>
      <c r="AZ4872" s="167"/>
      <c r="BA4872" s="167"/>
      <c r="BB4872" s="147" t="str">
        <f t="shared" si="948"/>
        <v/>
      </c>
      <c r="BC4872" s="168"/>
      <c r="BD4872" s="165"/>
      <c r="BE4872" s="165"/>
      <c r="BF4872" s="165"/>
      <c r="BG4872" s="165"/>
      <c r="BH4872" s="165"/>
      <c r="BI4872" s="165"/>
      <c r="BJ4872" s="165"/>
      <c r="BK4872" s="165"/>
      <c r="BL4872" s="165"/>
      <c r="BM4872" s="165"/>
      <c r="BN4872" s="165"/>
      <c r="BO4872" s="165"/>
      <c r="BP4872" s="165"/>
      <c r="BQ4872" s="165"/>
      <c r="BS4872" s="6"/>
      <c r="BT4872" s="11"/>
      <c r="BU4872" s="6"/>
      <c r="BV4872" s="6"/>
    </row>
    <row r="4873" spans="1:74" ht="15.75" x14ac:dyDescent="0.25">
      <c r="A4873" s="52" t="s">
        <v>1422</v>
      </c>
      <c r="B4873" s="56"/>
      <c r="C4873" s="7" t="s">
        <v>118</v>
      </c>
      <c r="D4873" s="7" t="s">
        <v>6561</v>
      </c>
      <c r="E4873" s="7"/>
      <c r="F4873" s="64"/>
      <c r="G4873" s="6"/>
      <c r="H4873" s="6"/>
      <c r="I4873" s="10" t="s">
        <v>110</v>
      </c>
      <c r="J4873" s="11" t="s">
        <v>4835</v>
      </c>
      <c r="K4873" s="194" t="s">
        <v>511</v>
      </c>
      <c r="L4873" s="176"/>
      <c r="M4873" s="176">
        <v>1000</v>
      </c>
      <c r="N4873" s="80" t="s">
        <v>6857</v>
      </c>
      <c r="O4873" s="162"/>
      <c r="P4873" s="80" t="s">
        <v>4969</v>
      </c>
      <c r="Q4873" s="80"/>
      <c r="R4873" s="80"/>
      <c r="S4873" s="163"/>
      <c r="T4873" s="213"/>
      <c r="U4873" s="162"/>
      <c r="V4873" s="164"/>
      <c r="W4873" s="12" t="str">
        <f t="shared" si="946"/>
        <v>Mqtt1</v>
      </c>
      <c r="X4873" s="196" t="s">
        <v>10717</v>
      </c>
      <c r="Y4873" s="6" t="str">
        <f t="shared" si="943"/>
        <v>marpower/power-tag/quooker-chef-sink-galley</v>
      </c>
      <c r="Z4873" s="103" t="str" cm="1">
        <f t="array" ref="Z4873">IF(COUNTIF(N4873,"spare"),"","$."&amp;_xlfn.REGEXEXTRACT(J4873,"^PT\d+[FQ]\d+_(.*)", 2))</f>
        <v>$.Power_Factor_Phase_B</v>
      </c>
      <c r="AA4873" s="12">
        <f t="shared" si="942"/>
        <v>7</v>
      </c>
      <c r="AB4873" s="6" t="s">
        <v>195</v>
      </c>
      <c r="AC4873" s="103">
        <v>3080</v>
      </c>
      <c r="AJ4873" s="80"/>
      <c r="AK4873" s="113" t="s">
        <v>1426</v>
      </c>
      <c r="AN4873" s="80"/>
      <c r="AO4873" s="80"/>
      <c r="AP4873" s="80"/>
      <c r="AQ4873" s="80"/>
      <c r="AR4873" s="127"/>
      <c r="AS4873" s="80"/>
      <c r="AT4873" s="7"/>
      <c r="AU4873" s="7"/>
      <c r="AV4873" s="165"/>
      <c r="AW4873" s="166"/>
      <c r="AX4873" s="137"/>
      <c r="AY4873" s="147"/>
      <c r="AZ4873" s="167"/>
      <c r="BA4873" s="167"/>
      <c r="BB4873" s="147" t="str">
        <f t="shared" si="948"/>
        <v/>
      </c>
      <c r="BC4873" s="168"/>
      <c r="BD4873" s="165"/>
      <c r="BE4873" s="165"/>
      <c r="BF4873" s="165"/>
      <c r="BG4873" s="165"/>
      <c r="BH4873" s="165"/>
      <c r="BI4873" s="165"/>
      <c r="BJ4873" s="165"/>
      <c r="BK4873" s="165"/>
      <c r="BL4873" s="165"/>
      <c r="BM4873" s="165"/>
      <c r="BN4873" s="165"/>
      <c r="BO4873" s="165"/>
      <c r="BP4873" s="165"/>
      <c r="BQ4873" s="165"/>
      <c r="BS4873" s="6"/>
      <c r="BT4873" s="11"/>
      <c r="BU4873" s="6"/>
      <c r="BV4873" s="6"/>
    </row>
    <row r="4874" spans="1:74" ht="15.75" x14ac:dyDescent="0.25">
      <c r="A4874" s="52" t="s">
        <v>1422</v>
      </c>
      <c r="B4874" s="56"/>
      <c r="C4874" s="7" t="s">
        <v>118</v>
      </c>
      <c r="D4874" s="7" t="s">
        <v>6561</v>
      </c>
      <c r="E4874" s="7"/>
      <c r="F4874" s="64"/>
      <c r="G4874" s="6"/>
      <c r="H4874" s="6"/>
      <c r="I4874" s="10" t="s">
        <v>110</v>
      </c>
      <c r="J4874" s="11" t="s">
        <v>4836</v>
      </c>
      <c r="K4874" s="194" t="s">
        <v>511</v>
      </c>
      <c r="L4874" s="176"/>
      <c r="M4874" s="176">
        <v>1000</v>
      </c>
      <c r="N4874" s="80" t="s">
        <v>6857</v>
      </c>
      <c r="O4874" s="162"/>
      <c r="P4874" s="80" t="s">
        <v>4970</v>
      </c>
      <c r="Q4874" s="80"/>
      <c r="R4874" s="80"/>
      <c r="S4874" s="163"/>
      <c r="T4874" s="213"/>
      <c r="U4874" s="162"/>
      <c r="V4874" s="164"/>
      <c r="W4874" s="12" t="str">
        <f t="shared" si="946"/>
        <v>Mqtt1</v>
      </c>
      <c r="X4874" s="196" t="s">
        <v>10717</v>
      </c>
      <c r="Y4874" s="6" t="str">
        <f t="shared" si="943"/>
        <v>marpower/power-tag/quooker-chef-sink-galley</v>
      </c>
      <c r="Z4874" s="103" t="str" cm="1">
        <f t="array" ref="Z4874">IF(COUNTIF(N4874,"spare"),"","$."&amp;_xlfn.REGEXEXTRACT(J4874,"^PT\d+[FQ]\d+_(.*)", 2))</f>
        <v>$.Power_Factor_Phase_C</v>
      </c>
      <c r="AA4874" s="12">
        <f t="shared" si="942"/>
        <v>7</v>
      </c>
      <c r="AB4874" s="6" t="s">
        <v>195</v>
      </c>
      <c r="AC4874" s="103">
        <v>3082</v>
      </c>
      <c r="AJ4874" s="80"/>
      <c r="AK4874" s="113" t="s">
        <v>1426</v>
      </c>
      <c r="AN4874" s="80"/>
      <c r="AO4874" s="80"/>
      <c r="AP4874" s="80"/>
      <c r="AQ4874" s="80"/>
      <c r="AR4874" s="127"/>
      <c r="AS4874" s="80"/>
      <c r="AT4874" s="7"/>
      <c r="AU4874" s="7"/>
      <c r="AV4874" s="165"/>
      <c r="AW4874" s="166"/>
      <c r="AX4874" s="137"/>
      <c r="AY4874" s="147"/>
      <c r="AZ4874" s="167"/>
      <c r="BA4874" s="167"/>
      <c r="BB4874" s="147" t="str">
        <f t="shared" si="948"/>
        <v/>
      </c>
      <c r="BC4874" s="168"/>
      <c r="BD4874" s="165"/>
      <c r="BE4874" s="165"/>
      <c r="BF4874" s="165"/>
      <c r="BG4874" s="165"/>
      <c r="BH4874" s="165"/>
      <c r="BI4874" s="165"/>
      <c r="BJ4874" s="165"/>
      <c r="BK4874" s="165"/>
      <c r="BL4874" s="165"/>
      <c r="BM4874" s="165"/>
      <c r="BN4874" s="165"/>
      <c r="BO4874" s="165"/>
      <c r="BP4874" s="165"/>
      <c r="BQ4874" s="165"/>
      <c r="BS4874" s="6"/>
      <c r="BT4874" s="11"/>
      <c r="BU4874" s="6"/>
      <c r="BV4874" s="6"/>
    </row>
    <row r="4875" spans="1:74" ht="15.75" x14ac:dyDescent="0.25">
      <c r="A4875" s="52" t="s">
        <v>1422</v>
      </c>
      <c r="B4875" s="56"/>
      <c r="C4875" s="7" t="s">
        <v>118</v>
      </c>
      <c r="D4875" s="7" t="s">
        <v>6561</v>
      </c>
      <c r="E4875" s="7"/>
      <c r="F4875" s="64"/>
      <c r="G4875" s="6"/>
      <c r="H4875" s="6"/>
      <c r="I4875" s="10" t="s">
        <v>110</v>
      </c>
      <c r="J4875" s="11" t="s">
        <v>4837</v>
      </c>
      <c r="K4875" s="194" t="s">
        <v>511</v>
      </c>
      <c r="L4875" s="176"/>
      <c r="M4875" s="176">
        <v>1000</v>
      </c>
      <c r="N4875" s="80" t="s">
        <v>6857</v>
      </c>
      <c r="O4875" s="162"/>
      <c r="P4875" s="80" t="s">
        <v>4971</v>
      </c>
      <c r="Q4875" s="80"/>
      <c r="R4875" s="80"/>
      <c r="S4875" s="163"/>
      <c r="T4875" s="213"/>
      <c r="U4875" s="162"/>
      <c r="V4875" s="164"/>
      <c r="W4875" s="12" t="str">
        <f t="shared" si="946"/>
        <v>Mqtt1</v>
      </c>
      <c r="X4875" s="196" t="s">
        <v>10717</v>
      </c>
      <c r="Y4875" s="6" t="str">
        <f t="shared" ref="Y4875:Y4938" si="949">LOWER(_xlfn.CONCAT("marpower/",SUBSTITUTE(SUBSTITUTE("power-tag/" &amp; X4875," ","-"),"_","-")))</f>
        <v>marpower/power-tag/quooker-chef-sink-galley</v>
      </c>
      <c r="Z4875" s="103" t="str" cm="1">
        <f t="array" ref="Z4875">IF(COUNTIF(N4875,"spare"),"","$."&amp;_xlfn.REGEXEXTRACT(J4875,"^PT\d+[FQ]\d+_(.*)", 2))</f>
        <v>$.Total_Power_Factor</v>
      </c>
      <c r="AA4875" s="12">
        <f t="shared" si="942"/>
        <v>7</v>
      </c>
      <c r="AB4875" s="6" t="s">
        <v>195</v>
      </c>
      <c r="AC4875" s="103">
        <v>3084</v>
      </c>
      <c r="AJ4875" s="80"/>
      <c r="AK4875" s="113" t="s">
        <v>1426</v>
      </c>
      <c r="AN4875" s="80"/>
      <c r="AO4875" s="80"/>
      <c r="AP4875" s="80"/>
      <c r="AQ4875" s="80"/>
      <c r="AR4875" s="127"/>
      <c r="AS4875" s="80"/>
      <c r="AT4875" s="7"/>
      <c r="AU4875" s="7"/>
      <c r="AV4875" s="165"/>
      <c r="AW4875" s="166"/>
      <c r="AX4875" s="137"/>
      <c r="AY4875" s="147"/>
      <c r="AZ4875" s="167"/>
      <c r="BA4875" s="167"/>
      <c r="BB4875" s="147" t="str">
        <f t="shared" si="948"/>
        <v/>
      </c>
      <c r="BC4875" s="168"/>
      <c r="BD4875" s="165"/>
      <c r="BE4875" s="165"/>
      <c r="BF4875" s="165"/>
      <c r="BG4875" s="165"/>
      <c r="BH4875" s="165"/>
      <c r="BI4875" s="165"/>
      <c r="BJ4875" s="165"/>
      <c r="BK4875" s="165"/>
      <c r="BL4875" s="165"/>
      <c r="BM4875" s="165"/>
      <c r="BN4875" s="165"/>
      <c r="BO4875" s="165"/>
      <c r="BP4875" s="165"/>
      <c r="BQ4875" s="165"/>
      <c r="BS4875" s="6"/>
      <c r="BT4875" s="11"/>
      <c r="BU4875" s="6"/>
      <c r="BV4875" s="6"/>
    </row>
    <row r="4876" spans="1:74" ht="15.75" x14ac:dyDescent="0.25">
      <c r="A4876" s="52" t="s">
        <v>1422</v>
      </c>
      <c r="B4876" s="56"/>
      <c r="C4876" s="7" t="s">
        <v>118</v>
      </c>
      <c r="D4876" s="7" t="s">
        <v>6561</v>
      </c>
      <c r="E4876" s="7"/>
      <c r="F4876" s="64"/>
      <c r="G4876" s="6"/>
      <c r="H4876" s="6"/>
      <c r="I4876" s="10" t="s">
        <v>110</v>
      </c>
      <c r="J4876" s="11" t="s">
        <v>4838</v>
      </c>
      <c r="K4876" s="194" t="s">
        <v>511</v>
      </c>
      <c r="L4876" s="176"/>
      <c r="M4876" s="176">
        <v>1000</v>
      </c>
      <c r="N4876" s="80" t="s">
        <v>6857</v>
      </c>
      <c r="O4876" s="162"/>
      <c r="P4876" s="80" t="s">
        <v>4972</v>
      </c>
      <c r="Q4876" s="80"/>
      <c r="R4876" s="80"/>
      <c r="S4876" s="163"/>
      <c r="T4876" s="213"/>
      <c r="U4876" s="162"/>
      <c r="V4876" s="164"/>
      <c r="W4876" s="12" t="str">
        <f t="shared" si="946"/>
        <v>Mqtt1</v>
      </c>
      <c r="X4876" s="196" t="s">
        <v>10718</v>
      </c>
      <c r="Y4876" s="6" t="str">
        <f t="shared" si="949"/>
        <v>marpower/power-tag/galley-jb-1</v>
      </c>
      <c r="Z4876" s="103" t="str" cm="1">
        <f t="array" ref="Z4876">IF(COUNTIF(N4876,"spare"),"","$."&amp;_xlfn.REGEXEXTRACT(J4876,"^PT\d+[FQ]\d+_(.*)", 2))</f>
        <v>$.RMS_Current_Phase_A</v>
      </c>
      <c r="AA4876" s="12">
        <f>AA4861+1</f>
        <v>8</v>
      </c>
      <c r="AB4876" s="6" t="s">
        <v>195</v>
      </c>
      <c r="AC4876" s="103">
        <v>3000</v>
      </c>
      <c r="AJ4876" s="80"/>
      <c r="AK4876" s="113" t="s">
        <v>1423</v>
      </c>
      <c r="AN4876" s="80"/>
      <c r="AO4876" s="80"/>
      <c r="AP4876" s="80"/>
      <c r="AQ4876" s="80"/>
      <c r="AR4876" s="127"/>
      <c r="AS4876" s="80"/>
      <c r="AT4876" s="7"/>
      <c r="AU4876" s="7"/>
      <c r="AV4876" s="165"/>
      <c r="AW4876" s="166"/>
      <c r="AX4876" s="137"/>
      <c r="AY4876" s="147"/>
      <c r="AZ4876" s="167"/>
      <c r="BA4876" s="167"/>
      <c r="BB4876" s="147" t="str">
        <f t="shared" ref="BB4876:BB4890" si="950">IF(ISNUMBER(AM4876),"1","")</f>
        <v/>
      </c>
      <c r="BC4876" s="168"/>
      <c r="BD4876" s="165"/>
      <c r="BE4876" s="165"/>
      <c r="BF4876" s="165"/>
      <c r="BG4876" s="165"/>
      <c r="BH4876" s="165"/>
      <c r="BI4876" s="165"/>
      <c r="BJ4876" s="165"/>
      <c r="BK4876" s="165"/>
      <c r="BL4876" s="165"/>
      <c r="BM4876" s="165"/>
      <c r="BN4876" s="165"/>
      <c r="BO4876" s="165"/>
      <c r="BP4876" s="165"/>
      <c r="BQ4876" s="165"/>
      <c r="BS4876" s="6"/>
      <c r="BT4876" s="11"/>
      <c r="BU4876" s="6"/>
      <c r="BV4876" s="6"/>
    </row>
    <row r="4877" spans="1:74" ht="15.75" x14ac:dyDescent="0.25">
      <c r="A4877" s="52" t="s">
        <v>1422</v>
      </c>
      <c r="B4877" s="56"/>
      <c r="C4877" s="7" t="s">
        <v>118</v>
      </c>
      <c r="D4877" s="7" t="s">
        <v>6561</v>
      </c>
      <c r="E4877" s="7"/>
      <c r="F4877" s="64"/>
      <c r="G4877" s="6"/>
      <c r="H4877" s="6"/>
      <c r="I4877" s="10" t="s">
        <v>110</v>
      </c>
      <c r="J4877" s="11" t="s">
        <v>4839</v>
      </c>
      <c r="K4877" s="194" t="s">
        <v>511</v>
      </c>
      <c r="L4877" s="176"/>
      <c r="M4877" s="176">
        <v>1000</v>
      </c>
      <c r="N4877" s="80" t="s">
        <v>6857</v>
      </c>
      <c r="O4877" s="162"/>
      <c r="P4877" s="80" t="s">
        <v>4973</v>
      </c>
      <c r="Q4877" s="80"/>
      <c r="R4877" s="80"/>
      <c r="S4877" s="163"/>
      <c r="T4877" s="213"/>
      <c r="U4877" s="162"/>
      <c r="V4877" s="164"/>
      <c r="W4877" s="12" t="str">
        <f t="shared" si="946"/>
        <v>Mqtt1</v>
      </c>
      <c r="X4877" s="196" t="s">
        <v>10718</v>
      </c>
      <c r="Y4877" s="6" t="str">
        <f t="shared" si="949"/>
        <v>marpower/power-tag/galley-jb-1</v>
      </c>
      <c r="Z4877" s="103" t="str" cm="1">
        <f t="array" ref="Z4877">IF(COUNTIF(N4877,"spare"),"","$."&amp;_xlfn.REGEXEXTRACT(J4877,"^PT\d+[FQ]\d+_(.*)", 2))</f>
        <v>$.RMS_Current_Phase_B</v>
      </c>
      <c r="AA4877" s="12">
        <f t="shared" si="942"/>
        <v>8</v>
      </c>
      <c r="AB4877" s="6" t="s">
        <v>195</v>
      </c>
      <c r="AC4877" s="103">
        <v>3002</v>
      </c>
      <c r="AJ4877" s="80"/>
      <c r="AK4877" s="113" t="s">
        <v>1423</v>
      </c>
      <c r="AN4877" s="80"/>
      <c r="AO4877" s="80"/>
      <c r="AP4877" s="80"/>
      <c r="AQ4877" s="80"/>
      <c r="AR4877" s="127"/>
      <c r="AS4877" s="80"/>
      <c r="AT4877" s="7"/>
      <c r="AU4877" s="7"/>
      <c r="AV4877" s="165"/>
      <c r="AW4877" s="166"/>
      <c r="AX4877" s="137"/>
      <c r="AY4877" s="147"/>
      <c r="AZ4877" s="167"/>
      <c r="BA4877" s="167"/>
      <c r="BB4877" s="147" t="str">
        <f t="shared" si="950"/>
        <v/>
      </c>
      <c r="BC4877" s="168"/>
      <c r="BD4877" s="165"/>
      <c r="BE4877" s="165"/>
      <c r="BF4877" s="165"/>
      <c r="BG4877" s="165"/>
      <c r="BH4877" s="165"/>
      <c r="BI4877" s="165"/>
      <c r="BJ4877" s="165"/>
      <c r="BK4877" s="165"/>
      <c r="BL4877" s="165"/>
      <c r="BM4877" s="165"/>
      <c r="BN4877" s="165"/>
      <c r="BO4877" s="165"/>
      <c r="BP4877" s="165"/>
      <c r="BQ4877" s="165"/>
      <c r="BS4877" s="6"/>
      <c r="BT4877" s="11"/>
      <c r="BU4877" s="6"/>
      <c r="BV4877" s="6"/>
    </row>
    <row r="4878" spans="1:74" ht="15.75" x14ac:dyDescent="0.25">
      <c r="A4878" s="52" t="s">
        <v>1422</v>
      </c>
      <c r="B4878" s="56"/>
      <c r="C4878" s="7" t="s">
        <v>118</v>
      </c>
      <c r="D4878" s="7" t="s">
        <v>6561</v>
      </c>
      <c r="E4878" s="7"/>
      <c r="F4878" s="64"/>
      <c r="G4878" s="6"/>
      <c r="H4878" s="6"/>
      <c r="I4878" s="10" t="s">
        <v>110</v>
      </c>
      <c r="J4878" s="11" t="s">
        <v>4840</v>
      </c>
      <c r="K4878" s="194" t="s">
        <v>511</v>
      </c>
      <c r="L4878" s="176"/>
      <c r="M4878" s="176">
        <v>1000</v>
      </c>
      <c r="N4878" s="80" t="s">
        <v>6857</v>
      </c>
      <c r="O4878" s="162"/>
      <c r="P4878" s="80" t="s">
        <v>4974</v>
      </c>
      <c r="Q4878" s="80"/>
      <c r="R4878" s="80"/>
      <c r="S4878" s="163"/>
      <c r="T4878" s="213"/>
      <c r="U4878" s="162"/>
      <c r="V4878" s="164"/>
      <c r="W4878" s="12" t="str">
        <f t="shared" si="946"/>
        <v>Mqtt1</v>
      </c>
      <c r="X4878" s="196" t="s">
        <v>10718</v>
      </c>
      <c r="Y4878" s="6" t="str">
        <f t="shared" si="949"/>
        <v>marpower/power-tag/galley-jb-1</v>
      </c>
      <c r="Z4878" s="103" t="str" cm="1">
        <f t="array" ref="Z4878">IF(COUNTIF(N4878,"spare"),"","$."&amp;_xlfn.REGEXEXTRACT(J4878,"^PT\d+[FQ]\d+_(.*)", 2))</f>
        <v>$.RMS_Current_Phase_C</v>
      </c>
      <c r="AA4878" s="12">
        <f t="shared" si="942"/>
        <v>8</v>
      </c>
      <c r="AB4878" s="6" t="s">
        <v>195</v>
      </c>
      <c r="AC4878" s="103">
        <v>3004</v>
      </c>
      <c r="AJ4878" s="80"/>
      <c r="AK4878" s="113" t="s">
        <v>1423</v>
      </c>
      <c r="AN4878" s="80"/>
      <c r="AO4878" s="80"/>
      <c r="AP4878" s="80"/>
      <c r="AQ4878" s="80"/>
      <c r="AR4878" s="127"/>
      <c r="AS4878" s="80"/>
      <c r="AT4878" s="7"/>
      <c r="AU4878" s="7"/>
      <c r="AV4878" s="165"/>
      <c r="AW4878" s="166"/>
      <c r="AX4878" s="137"/>
      <c r="AY4878" s="147"/>
      <c r="AZ4878" s="167"/>
      <c r="BA4878" s="167"/>
      <c r="BB4878" s="147" t="str">
        <f t="shared" si="950"/>
        <v/>
      </c>
      <c r="BC4878" s="168"/>
      <c r="BD4878" s="165"/>
      <c r="BE4878" s="165"/>
      <c r="BF4878" s="165"/>
      <c r="BG4878" s="165"/>
      <c r="BH4878" s="165"/>
      <c r="BI4878" s="165"/>
      <c r="BJ4878" s="165"/>
      <c r="BK4878" s="165"/>
      <c r="BL4878" s="165"/>
      <c r="BM4878" s="165"/>
      <c r="BN4878" s="165"/>
      <c r="BO4878" s="165"/>
      <c r="BP4878" s="165"/>
      <c r="BQ4878" s="165"/>
      <c r="BS4878" s="6"/>
      <c r="BT4878" s="11"/>
      <c r="BU4878" s="6"/>
      <c r="BV4878" s="6"/>
    </row>
    <row r="4879" spans="1:74" ht="15.75" x14ac:dyDescent="0.25">
      <c r="A4879" s="52" t="s">
        <v>1422</v>
      </c>
      <c r="B4879" s="56"/>
      <c r="C4879" s="7" t="s">
        <v>118</v>
      </c>
      <c r="D4879" s="7" t="s">
        <v>6561</v>
      </c>
      <c r="E4879" s="7"/>
      <c r="F4879" s="64"/>
      <c r="G4879" s="6"/>
      <c r="H4879" s="6"/>
      <c r="I4879" s="10" t="s">
        <v>110</v>
      </c>
      <c r="J4879" s="11" t="s">
        <v>4841</v>
      </c>
      <c r="K4879" s="194" t="s">
        <v>511</v>
      </c>
      <c r="L4879" s="176"/>
      <c r="M4879" s="176">
        <v>1000</v>
      </c>
      <c r="N4879" s="80" t="s">
        <v>6857</v>
      </c>
      <c r="O4879" s="162"/>
      <c r="P4879" s="80" t="s">
        <v>4975</v>
      </c>
      <c r="Q4879" s="80"/>
      <c r="R4879" s="80"/>
      <c r="S4879" s="163"/>
      <c r="T4879" s="213"/>
      <c r="U4879" s="162"/>
      <c r="V4879" s="164"/>
      <c r="W4879" s="12" t="str">
        <f t="shared" si="946"/>
        <v>Mqtt1</v>
      </c>
      <c r="X4879" s="196" t="s">
        <v>10718</v>
      </c>
      <c r="Y4879" s="6" t="str">
        <f t="shared" si="949"/>
        <v>marpower/power-tag/galley-jb-1</v>
      </c>
      <c r="Z4879" s="103" t="str" cm="1">
        <f t="array" ref="Z4879">IF(COUNTIF(N4879,"spare"),"","$."&amp;_xlfn.REGEXEXTRACT(J4879,"^PT\d+[FQ]\d+_(.*)", 2))</f>
        <v>$.RMS_Current_Phase_Neut</v>
      </c>
      <c r="AA4879" s="12">
        <f t="shared" si="942"/>
        <v>8</v>
      </c>
      <c r="AB4879" s="6" t="s">
        <v>195</v>
      </c>
      <c r="AC4879" s="103">
        <v>3006</v>
      </c>
      <c r="AJ4879" s="80"/>
      <c r="AK4879" s="113" t="s">
        <v>1423</v>
      </c>
      <c r="AN4879" s="80"/>
      <c r="AO4879" s="80"/>
      <c r="AP4879" s="80"/>
      <c r="AQ4879" s="80"/>
      <c r="AR4879" s="127"/>
      <c r="AS4879" s="80"/>
      <c r="AT4879" s="7"/>
      <c r="AU4879" s="7"/>
      <c r="AV4879" s="165"/>
      <c r="AW4879" s="166"/>
      <c r="AX4879" s="137"/>
      <c r="AY4879" s="147"/>
      <c r="AZ4879" s="167"/>
      <c r="BA4879" s="167"/>
      <c r="BB4879" s="147" t="str">
        <f t="shared" si="950"/>
        <v/>
      </c>
      <c r="BC4879" s="168"/>
      <c r="BD4879" s="165"/>
      <c r="BE4879" s="165"/>
      <c r="BF4879" s="165"/>
      <c r="BG4879" s="165"/>
      <c r="BH4879" s="165"/>
      <c r="BI4879" s="165"/>
      <c r="BJ4879" s="165"/>
      <c r="BK4879" s="165"/>
      <c r="BL4879" s="165"/>
      <c r="BM4879" s="165"/>
      <c r="BN4879" s="165"/>
      <c r="BO4879" s="165"/>
      <c r="BP4879" s="165"/>
      <c r="BQ4879" s="165"/>
      <c r="BS4879" s="6"/>
      <c r="BT4879" s="11"/>
      <c r="BU4879" s="6"/>
      <c r="BV4879" s="6"/>
    </row>
    <row r="4880" spans="1:74" ht="15.75" x14ac:dyDescent="0.25">
      <c r="A4880" s="52" t="s">
        <v>1422</v>
      </c>
      <c r="B4880" s="56"/>
      <c r="C4880" s="7" t="s">
        <v>118</v>
      </c>
      <c r="D4880" s="7" t="s">
        <v>6561</v>
      </c>
      <c r="E4880" s="7"/>
      <c r="F4880" s="64"/>
      <c r="G4880" s="6"/>
      <c r="H4880" s="6"/>
      <c r="I4880" s="10" t="s">
        <v>110</v>
      </c>
      <c r="J4880" s="11" t="s">
        <v>8412</v>
      </c>
      <c r="K4880" s="194" t="s">
        <v>511</v>
      </c>
      <c r="L4880" s="176"/>
      <c r="M4880" s="176">
        <v>1000</v>
      </c>
      <c r="N4880" s="80" t="s">
        <v>6857</v>
      </c>
      <c r="O4880" s="162"/>
      <c r="P4880" s="80" t="s">
        <v>4976</v>
      </c>
      <c r="Q4880" s="80"/>
      <c r="R4880" s="80"/>
      <c r="S4880" s="163"/>
      <c r="T4880" s="213"/>
      <c r="U4880" s="162"/>
      <c r="V4880" s="164"/>
      <c r="W4880" s="12" t="str">
        <f t="shared" si="946"/>
        <v>Mqtt1</v>
      </c>
      <c r="X4880" s="196" t="s">
        <v>10718</v>
      </c>
      <c r="Y4880" s="6" t="str">
        <f t="shared" si="949"/>
        <v>marpower/power-tag/galley-jb-1</v>
      </c>
      <c r="Z4880" s="103" t="str" cm="1">
        <f t="array" ref="Z4880">IF(COUNTIF(N4880,"spare"),"","$."&amp;_xlfn.REGEXEXTRACT(J4880,"^PT\d+[FQ]\d+_(.*)", 2))</f>
        <v>$.RMS_Voltage_A_N</v>
      </c>
      <c r="AA4880" s="12">
        <f t="shared" si="942"/>
        <v>8</v>
      </c>
      <c r="AB4880" s="6" t="s">
        <v>195</v>
      </c>
      <c r="AC4880" s="103">
        <v>3028</v>
      </c>
      <c r="AJ4880" s="80"/>
      <c r="AK4880" s="113" t="s">
        <v>1424</v>
      </c>
      <c r="AN4880" s="80"/>
      <c r="AO4880" s="80"/>
      <c r="AP4880" s="80"/>
      <c r="AQ4880" s="80"/>
      <c r="AR4880" s="127"/>
      <c r="AS4880" s="80"/>
      <c r="AT4880" s="7"/>
      <c r="AU4880" s="7"/>
      <c r="AV4880" s="165"/>
      <c r="AW4880" s="166"/>
      <c r="AX4880" s="137"/>
      <c r="AY4880" s="147"/>
      <c r="AZ4880" s="167"/>
      <c r="BA4880" s="167"/>
      <c r="BB4880" s="147" t="str">
        <f t="shared" si="950"/>
        <v/>
      </c>
      <c r="BC4880" s="168"/>
      <c r="BD4880" s="165"/>
      <c r="BE4880" s="165"/>
      <c r="BF4880" s="165"/>
      <c r="BG4880" s="165"/>
      <c r="BH4880" s="165"/>
      <c r="BI4880" s="165"/>
      <c r="BJ4880" s="165"/>
      <c r="BK4880" s="165"/>
      <c r="BL4880" s="165"/>
      <c r="BM4880" s="165"/>
      <c r="BN4880" s="165"/>
      <c r="BO4880" s="165"/>
      <c r="BP4880" s="165"/>
      <c r="BQ4880" s="165"/>
      <c r="BS4880" s="6"/>
      <c r="BT4880" s="11"/>
      <c r="BU4880" s="6"/>
      <c r="BV4880" s="6"/>
    </row>
    <row r="4881" spans="1:74" ht="15.75" x14ac:dyDescent="0.25">
      <c r="A4881" s="52" t="s">
        <v>1422</v>
      </c>
      <c r="B4881" s="56"/>
      <c r="C4881" s="7" t="s">
        <v>118</v>
      </c>
      <c r="D4881" s="7" t="s">
        <v>6561</v>
      </c>
      <c r="E4881" s="7"/>
      <c r="F4881" s="64"/>
      <c r="G4881" s="6"/>
      <c r="H4881" s="6"/>
      <c r="I4881" s="10" t="s">
        <v>110</v>
      </c>
      <c r="J4881" s="11" t="s">
        <v>8589</v>
      </c>
      <c r="K4881" s="194" t="s">
        <v>511</v>
      </c>
      <c r="L4881" s="176"/>
      <c r="M4881" s="176">
        <v>1000</v>
      </c>
      <c r="N4881" s="80" t="s">
        <v>6857</v>
      </c>
      <c r="O4881" s="162"/>
      <c r="P4881" s="80" t="s">
        <v>4977</v>
      </c>
      <c r="Q4881" s="80"/>
      <c r="R4881" s="80"/>
      <c r="S4881" s="163"/>
      <c r="T4881" s="213"/>
      <c r="U4881" s="162"/>
      <c r="V4881" s="164"/>
      <c r="W4881" s="12" t="str">
        <f t="shared" si="946"/>
        <v>Mqtt1</v>
      </c>
      <c r="X4881" s="196" t="s">
        <v>10718</v>
      </c>
      <c r="Y4881" s="6" t="str">
        <f t="shared" si="949"/>
        <v>marpower/power-tag/galley-jb-1</v>
      </c>
      <c r="Z4881" s="103" t="str" cm="1">
        <f t="array" ref="Z4881">IF(COUNTIF(N4881,"spare"),"","$."&amp;_xlfn.REGEXEXTRACT(J4881,"^PT\d+[FQ]\d+_(.*)", 2))</f>
        <v>$.RMS_Voltage_B_N</v>
      </c>
      <c r="AA4881" s="12">
        <f t="shared" si="942"/>
        <v>8</v>
      </c>
      <c r="AB4881" s="6" t="s">
        <v>195</v>
      </c>
      <c r="AC4881" s="103">
        <v>3030</v>
      </c>
      <c r="AJ4881" s="80"/>
      <c r="AK4881" s="113" t="s">
        <v>1424</v>
      </c>
      <c r="AN4881" s="80"/>
      <c r="AO4881" s="80"/>
      <c r="AP4881" s="80"/>
      <c r="AQ4881" s="80"/>
      <c r="AR4881" s="127"/>
      <c r="AS4881" s="80"/>
      <c r="AT4881" s="7"/>
      <c r="AU4881" s="7"/>
      <c r="AV4881" s="165"/>
      <c r="AW4881" s="166"/>
      <c r="AX4881" s="137"/>
      <c r="AY4881" s="147"/>
      <c r="AZ4881" s="167"/>
      <c r="BA4881" s="167"/>
      <c r="BB4881" s="147" t="str">
        <f t="shared" si="950"/>
        <v/>
      </c>
      <c r="BC4881" s="168"/>
      <c r="BD4881" s="165"/>
      <c r="BE4881" s="165"/>
      <c r="BF4881" s="165"/>
      <c r="BG4881" s="165"/>
      <c r="BH4881" s="165"/>
      <c r="BI4881" s="165"/>
      <c r="BJ4881" s="165"/>
      <c r="BK4881" s="165"/>
      <c r="BL4881" s="165"/>
      <c r="BM4881" s="165"/>
      <c r="BN4881" s="165"/>
      <c r="BO4881" s="165"/>
      <c r="BP4881" s="165"/>
      <c r="BQ4881" s="165"/>
      <c r="BS4881" s="6"/>
      <c r="BT4881" s="11"/>
      <c r="BU4881" s="6"/>
      <c r="BV4881" s="6"/>
    </row>
    <row r="4882" spans="1:74" ht="15.75" x14ac:dyDescent="0.25">
      <c r="A4882" s="52" t="s">
        <v>1422</v>
      </c>
      <c r="B4882" s="56"/>
      <c r="C4882" s="7" t="s">
        <v>118</v>
      </c>
      <c r="D4882" s="7" t="s">
        <v>6561</v>
      </c>
      <c r="E4882" s="7"/>
      <c r="F4882" s="64"/>
      <c r="G4882" s="6"/>
      <c r="H4882" s="6"/>
      <c r="I4882" s="10" t="s">
        <v>110</v>
      </c>
      <c r="J4882" s="11" t="s">
        <v>8766</v>
      </c>
      <c r="K4882" s="194" t="s">
        <v>511</v>
      </c>
      <c r="L4882" s="176"/>
      <c r="M4882" s="176">
        <v>1000</v>
      </c>
      <c r="N4882" s="80" t="s">
        <v>6857</v>
      </c>
      <c r="O4882" s="162"/>
      <c r="P4882" s="80" t="s">
        <v>4978</v>
      </c>
      <c r="Q4882" s="80"/>
      <c r="R4882" s="80"/>
      <c r="S4882" s="163"/>
      <c r="T4882" s="213"/>
      <c r="U4882" s="162"/>
      <c r="V4882" s="164"/>
      <c r="W4882" s="12" t="str">
        <f t="shared" si="946"/>
        <v>Mqtt1</v>
      </c>
      <c r="X4882" s="196" t="s">
        <v>10718</v>
      </c>
      <c r="Y4882" s="6" t="str">
        <f t="shared" si="949"/>
        <v>marpower/power-tag/galley-jb-1</v>
      </c>
      <c r="Z4882" s="103" t="str" cm="1">
        <f t="array" ref="Z4882">IF(COUNTIF(N4882,"spare"),"","$."&amp;_xlfn.REGEXEXTRACT(J4882,"^PT\d+[FQ]\d+_(.*)", 2))</f>
        <v>$.RMS_Voltage_C_N</v>
      </c>
      <c r="AA4882" s="12">
        <f t="shared" si="942"/>
        <v>8</v>
      </c>
      <c r="AB4882" s="6" t="s">
        <v>195</v>
      </c>
      <c r="AC4882" s="103">
        <v>3032</v>
      </c>
      <c r="AJ4882" s="80"/>
      <c r="AK4882" s="113" t="s">
        <v>1424</v>
      </c>
      <c r="AN4882" s="80"/>
      <c r="AO4882" s="80"/>
      <c r="AP4882" s="80"/>
      <c r="AQ4882" s="80"/>
      <c r="AR4882" s="127"/>
      <c r="AS4882" s="80"/>
      <c r="AT4882" s="7"/>
      <c r="AU4882" s="7"/>
      <c r="AV4882" s="165"/>
      <c r="AW4882" s="166"/>
      <c r="AX4882" s="137"/>
      <c r="AY4882" s="147"/>
      <c r="AZ4882" s="167"/>
      <c r="BA4882" s="167"/>
      <c r="BB4882" s="147" t="str">
        <f t="shared" si="950"/>
        <v/>
      </c>
      <c r="BC4882" s="168"/>
      <c r="BD4882" s="165"/>
      <c r="BE4882" s="165"/>
      <c r="BF4882" s="165"/>
      <c r="BG4882" s="165"/>
      <c r="BH4882" s="165"/>
      <c r="BI4882" s="165"/>
      <c r="BJ4882" s="165"/>
      <c r="BK4882" s="165"/>
      <c r="BL4882" s="165"/>
      <c r="BM4882" s="165"/>
      <c r="BN4882" s="165"/>
      <c r="BO4882" s="165"/>
      <c r="BP4882" s="165"/>
      <c r="BQ4882" s="165"/>
      <c r="BS4882" s="6"/>
      <c r="BT4882" s="11"/>
      <c r="BU4882" s="6"/>
      <c r="BV4882" s="6"/>
    </row>
    <row r="4883" spans="1:74" ht="15.75" x14ac:dyDescent="0.25">
      <c r="A4883" s="52" t="s">
        <v>1422</v>
      </c>
      <c r="B4883" s="56"/>
      <c r="C4883" s="7" t="s">
        <v>118</v>
      </c>
      <c r="D4883" s="7" t="s">
        <v>6561</v>
      </c>
      <c r="E4883" s="7"/>
      <c r="F4883" s="64"/>
      <c r="G4883" s="6"/>
      <c r="H4883" s="6"/>
      <c r="I4883" s="10" t="s">
        <v>110</v>
      </c>
      <c r="J4883" s="11" t="s">
        <v>4842</v>
      </c>
      <c r="K4883" s="194" t="s">
        <v>511</v>
      </c>
      <c r="L4883" s="176"/>
      <c r="M4883" s="176">
        <v>1000</v>
      </c>
      <c r="N4883" s="80" t="s">
        <v>6857</v>
      </c>
      <c r="O4883" s="162"/>
      <c r="P4883" s="80" t="s">
        <v>4979</v>
      </c>
      <c r="Q4883" s="80"/>
      <c r="R4883" s="80"/>
      <c r="S4883" s="163"/>
      <c r="T4883" s="213"/>
      <c r="U4883" s="162"/>
      <c r="V4883" s="164"/>
      <c r="W4883" s="12" t="str">
        <f t="shared" si="946"/>
        <v>Mqtt1</v>
      </c>
      <c r="X4883" s="196" t="s">
        <v>10718</v>
      </c>
      <c r="Y4883" s="6" t="str">
        <f t="shared" si="949"/>
        <v>marpower/power-tag/galley-jb-1</v>
      </c>
      <c r="Z4883" s="103" t="str" cm="1">
        <f t="array" ref="Z4883">IF(COUNTIF(N4883,"spare"),"","$."&amp;_xlfn.REGEXEXTRACT(J4883,"^PT\d+[FQ]\d+_(.*)", 2))</f>
        <v>$.Active_Power_Phase_A</v>
      </c>
      <c r="AA4883" s="12">
        <f t="shared" si="942"/>
        <v>8</v>
      </c>
      <c r="AB4883" s="6" t="s">
        <v>195</v>
      </c>
      <c r="AC4883" s="103">
        <v>3054</v>
      </c>
      <c r="AJ4883" s="80"/>
      <c r="AK4883" s="113" t="s">
        <v>1425</v>
      </c>
      <c r="AN4883" s="80"/>
      <c r="AO4883" s="80"/>
      <c r="AP4883" s="80"/>
      <c r="AQ4883" s="80"/>
      <c r="AR4883" s="127"/>
      <c r="AS4883" s="80"/>
      <c r="AT4883" s="7"/>
      <c r="AU4883" s="7"/>
      <c r="AV4883" s="165"/>
      <c r="AW4883" s="166"/>
      <c r="AX4883" s="137"/>
      <c r="AY4883" s="147"/>
      <c r="AZ4883" s="167"/>
      <c r="BA4883" s="167"/>
      <c r="BB4883" s="147" t="str">
        <f t="shared" si="950"/>
        <v/>
      </c>
      <c r="BC4883" s="168"/>
      <c r="BD4883" s="165"/>
      <c r="BE4883" s="165"/>
      <c r="BF4883" s="165"/>
      <c r="BG4883" s="165"/>
      <c r="BH4883" s="165"/>
      <c r="BI4883" s="165"/>
      <c r="BJ4883" s="165"/>
      <c r="BK4883" s="165"/>
      <c r="BL4883" s="165"/>
      <c r="BM4883" s="165"/>
      <c r="BN4883" s="165"/>
      <c r="BO4883" s="165"/>
      <c r="BP4883" s="165"/>
      <c r="BQ4883" s="165"/>
      <c r="BS4883" s="6"/>
      <c r="BT4883" s="11"/>
      <c r="BU4883" s="6"/>
      <c r="BV4883" s="6"/>
    </row>
    <row r="4884" spans="1:74" ht="15.75" x14ac:dyDescent="0.25">
      <c r="A4884" s="52" t="s">
        <v>1422</v>
      </c>
      <c r="B4884" s="56"/>
      <c r="C4884" s="7" t="s">
        <v>118</v>
      </c>
      <c r="D4884" s="7" t="s">
        <v>6561</v>
      </c>
      <c r="E4884" s="7"/>
      <c r="F4884" s="64"/>
      <c r="G4884" s="6"/>
      <c r="H4884" s="6"/>
      <c r="I4884" s="10" t="s">
        <v>110</v>
      </c>
      <c r="J4884" s="11" t="s">
        <v>4843</v>
      </c>
      <c r="K4884" s="194" t="s">
        <v>511</v>
      </c>
      <c r="L4884" s="176"/>
      <c r="M4884" s="176">
        <v>1000</v>
      </c>
      <c r="N4884" s="80" t="s">
        <v>6857</v>
      </c>
      <c r="O4884" s="162"/>
      <c r="P4884" s="80" t="s">
        <v>4980</v>
      </c>
      <c r="Q4884" s="80"/>
      <c r="R4884" s="80"/>
      <c r="S4884" s="163"/>
      <c r="T4884" s="213"/>
      <c r="U4884" s="162"/>
      <c r="V4884" s="164"/>
      <c r="W4884" s="12" t="str">
        <f t="shared" si="946"/>
        <v>Mqtt1</v>
      </c>
      <c r="X4884" s="196" t="s">
        <v>10718</v>
      </c>
      <c r="Y4884" s="6" t="str">
        <f t="shared" si="949"/>
        <v>marpower/power-tag/galley-jb-1</v>
      </c>
      <c r="Z4884" s="103" t="str" cm="1">
        <f t="array" ref="Z4884">IF(COUNTIF(N4884,"spare"),"","$."&amp;_xlfn.REGEXEXTRACT(J4884,"^PT\d+[FQ]\d+_(.*)", 2))</f>
        <v>$.Active_Power_Phase_B</v>
      </c>
      <c r="AA4884" s="12">
        <f t="shared" si="942"/>
        <v>8</v>
      </c>
      <c r="AB4884" s="6" t="s">
        <v>195</v>
      </c>
      <c r="AC4884" s="103">
        <v>3056</v>
      </c>
      <c r="AJ4884" s="80"/>
      <c r="AK4884" s="113" t="s">
        <v>1425</v>
      </c>
      <c r="AN4884" s="80"/>
      <c r="AO4884" s="80"/>
      <c r="AP4884" s="80"/>
      <c r="AQ4884" s="80"/>
      <c r="AR4884" s="127"/>
      <c r="AS4884" s="80"/>
      <c r="AT4884" s="7"/>
      <c r="AU4884" s="7"/>
      <c r="AV4884" s="165"/>
      <c r="AW4884" s="166"/>
      <c r="AX4884" s="137"/>
      <c r="AY4884" s="147"/>
      <c r="AZ4884" s="167"/>
      <c r="BA4884" s="167"/>
      <c r="BB4884" s="147" t="str">
        <f t="shared" si="950"/>
        <v/>
      </c>
      <c r="BC4884" s="168"/>
      <c r="BD4884" s="165"/>
      <c r="BE4884" s="165"/>
      <c r="BF4884" s="165"/>
      <c r="BG4884" s="165"/>
      <c r="BH4884" s="165"/>
      <c r="BI4884" s="165"/>
      <c r="BJ4884" s="165"/>
      <c r="BK4884" s="165"/>
      <c r="BL4884" s="165"/>
      <c r="BM4884" s="165"/>
      <c r="BN4884" s="165"/>
      <c r="BO4884" s="165"/>
      <c r="BP4884" s="165"/>
      <c r="BQ4884" s="165"/>
      <c r="BS4884" s="6"/>
      <c r="BT4884" s="11"/>
      <c r="BU4884" s="6"/>
      <c r="BV4884" s="6"/>
    </row>
    <row r="4885" spans="1:74" ht="15.75" x14ac:dyDescent="0.25">
      <c r="A4885" s="52" t="s">
        <v>1422</v>
      </c>
      <c r="B4885" s="56"/>
      <c r="C4885" s="7" t="s">
        <v>118</v>
      </c>
      <c r="D4885" s="7" t="s">
        <v>6561</v>
      </c>
      <c r="E4885" s="7"/>
      <c r="F4885" s="64"/>
      <c r="G4885" s="6"/>
      <c r="H4885" s="6"/>
      <c r="I4885" s="10" t="s">
        <v>110</v>
      </c>
      <c r="J4885" s="11" t="s">
        <v>4844</v>
      </c>
      <c r="K4885" s="194" t="s">
        <v>511</v>
      </c>
      <c r="L4885" s="176"/>
      <c r="M4885" s="176">
        <v>1000</v>
      </c>
      <c r="N4885" s="80" t="s">
        <v>6857</v>
      </c>
      <c r="O4885" s="162"/>
      <c r="P4885" s="80" t="s">
        <v>4981</v>
      </c>
      <c r="Q4885" s="80"/>
      <c r="R4885" s="80"/>
      <c r="S4885" s="163"/>
      <c r="T4885" s="213"/>
      <c r="U4885" s="162"/>
      <c r="V4885" s="164"/>
      <c r="W4885" s="12" t="str">
        <f t="shared" si="946"/>
        <v>Mqtt1</v>
      </c>
      <c r="X4885" s="196" t="s">
        <v>10718</v>
      </c>
      <c r="Y4885" s="6" t="str">
        <f t="shared" si="949"/>
        <v>marpower/power-tag/galley-jb-1</v>
      </c>
      <c r="Z4885" s="103" t="str" cm="1">
        <f t="array" ref="Z4885">IF(COUNTIF(N4885,"spare"),"","$."&amp;_xlfn.REGEXEXTRACT(J4885,"^PT\d+[FQ]\d+_(.*)", 2))</f>
        <v>$.Active_Power_Phase_C</v>
      </c>
      <c r="AA4885" s="12">
        <f t="shared" si="942"/>
        <v>8</v>
      </c>
      <c r="AB4885" s="6" t="s">
        <v>195</v>
      </c>
      <c r="AC4885" s="103">
        <v>3058</v>
      </c>
      <c r="AJ4885" s="80"/>
      <c r="AK4885" s="113" t="s">
        <v>1425</v>
      </c>
      <c r="AN4885" s="80"/>
      <c r="AO4885" s="80"/>
      <c r="AP4885" s="80"/>
      <c r="AQ4885" s="80"/>
      <c r="AR4885" s="127"/>
      <c r="AS4885" s="80"/>
      <c r="AT4885" s="7"/>
      <c r="AU4885" s="7"/>
      <c r="AV4885" s="165"/>
      <c r="AW4885" s="166"/>
      <c r="AX4885" s="137"/>
      <c r="AY4885" s="147"/>
      <c r="AZ4885" s="167"/>
      <c r="BA4885" s="167"/>
      <c r="BB4885" s="147" t="str">
        <f t="shared" si="950"/>
        <v/>
      </c>
      <c r="BC4885" s="168"/>
      <c r="BD4885" s="165"/>
      <c r="BE4885" s="165"/>
      <c r="BF4885" s="165"/>
      <c r="BG4885" s="165"/>
      <c r="BH4885" s="165"/>
      <c r="BI4885" s="165"/>
      <c r="BJ4885" s="165"/>
      <c r="BK4885" s="165"/>
      <c r="BL4885" s="165"/>
      <c r="BM4885" s="165"/>
      <c r="BN4885" s="165"/>
      <c r="BO4885" s="165"/>
      <c r="BP4885" s="165"/>
      <c r="BQ4885" s="165"/>
      <c r="BS4885" s="6"/>
      <c r="BT4885" s="11"/>
      <c r="BU4885" s="6"/>
      <c r="BV4885" s="6"/>
    </row>
    <row r="4886" spans="1:74" ht="15.75" x14ac:dyDescent="0.25">
      <c r="A4886" s="52" t="s">
        <v>1422</v>
      </c>
      <c r="B4886" s="56"/>
      <c r="C4886" s="7" t="s">
        <v>118</v>
      </c>
      <c r="D4886" s="7" t="s">
        <v>6561</v>
      </c>
      <c r="E4886" s="7"/>
      <c r="F4886" s="64"/>
      <c r="G4886" s="6"/>
      <c r="H4886" s="6"/>
      <c r="I4886" s="10" t="s">
        <v>110</v>
      </c>
      <c r="J4886" s="11" t="s">
        <v>4845</v>
      </c>
      <c r="K4886" s="194" t="s">
        <v>511</v>
      </c>
      <c r="L4886" s="176"/>
      <c r="M4886" s="176">
        <v>1000</v>
      </c>
      <c r="N4886" s="80" t="s">
        <v>6857</v>
      </c>
      <c r="O4886" s="162"/>
      <c r="P4886" s="80" t="s">
        <v>4982</v>
      </c>
      <c r="Q4886" s="80"/>
      <c r="R4886" s="80"/>
      <c r="S4886" s="163"/>
      <c r="T4886" s="213"/>
      <c r="U4886" s="162"/>
      <c r="V4886" s="164"/>
      <c r="W4886" s="12" t="str">
        <f t="shared" si="946"/>
        <v>Mqtt1</v>
      </c>
      <c r="X4886" s="196" t="s">
        <v>10718</v>
      </c>
      <c r="Y4886" s="6" t="str">
        <f t="shared" si="949"/>
        <v>marpower/power-tag/galley-jb-1</v>
      </c>
      <c r="Z4886" s="103" t="str" cm="1">
        <f t="array" ref="Z4886">IF(COUNTIF(N4886,"spare"),"","$."&amp;_xlfn.REGEXEXTRACT(J4886,"^PT\d+[FQ]\d+_(.*)", 2))</f>
        <v>$.Total_Active_Power</v>
      </c>
      <c r="AA4886" s="12">
        <f t="shared" si="942"/>
        <v>8</v>
      </c>
      <c r="AB4886" s="6" t="s">
        <v>195</v>
      </c>
      <c r="AC4886" s="103">
        <v>3060</v>
      </c>
      <c r="AJ4886" s="80"/>
      <c r="AK4886" s="113" t="s">
        <v>1425</v>
      </c>
      <c r="AN4886" s="80"/>
      <c r="AO4886" s="80"/>
      <c r="AP4886" s="80"/>
      <c r="AQ4886" s="80"/>
      <c r="AR4886" s="127"/>
      <c r="AS4886" s="80"/>
      <c r="AT4886" s="7"/>
      <c r="AU4886" s="7"/>
      <c r="AV4886" s="165"/>
      <c r="AW4886" s="166"/>
      <c r="AX4886" s="137"/>
      <c r="AY4886" s="147"/>
      <c r="AZ4886" s="167"/>
      <c r="BA4886" s="167"/>
      <c r="BB4886" s="147" t="str">
        <f t="shared" si="950"/>
        <v/>
      </c>
      <c r="BC4886" s="168"/>
      <c r="BD4886" s="165"/>
      <c r="BE4886" s="165"/>
      <c r="BF4886" s="165"/>
      <c r="BG4886" s="165"/>
      <c r="BH4886" s="165"/>
      <c r="BI4886" s="165"/>
      <c r="BJ4886" s="165"/>
      <c r="BK4886" s="165"/>
      <c r="BL4886" s="165"/>
      <c r="BM4886" s="165"/>
      <c r="BN4886" s="165"/>
      <c r="BO4886" s="165"/>
      <c r="BP4886" s="165"/>
      <c r="BQ4886" s="165"/>
      <c r="BS4886" s="6"/>
      <c r="BT4886" s="11"/>
      <c r="BU4886" s="6"/>
      <c r="BV4886" s="6"/>
    </row>
    <row r="4887" spans="1:74" ht="15.75" x14ac:dyDescent="0.25">
      <c r="A4887" s="52" t="s">
        <v>1422</v>
      </c>
      <c r="B4887" s="56"/>
      <c r="C4887" s="7" t="s">
        <v>118</v>
      </c>
      <c r="D4887" s="7" t="s">
        <v>6561</v>
      </c>
      <c r="E4887" s="7"/>
      <c r="F4887" s="64"/>
      <c r="G4887" s="6"/>
      <c r="H4887" s="6"/>
      <c r="I4887" s="10" t="s">
        <v>110</v>
      </c>
      <c r="J4887" s="11" t="s">
        <v>4846</v>
      </c>
      <c r="K4887" s="194" t="s">
        <v>511</v>
      </c>
      <c r="L4887" s="176"/>
      <c r="M4887" s="176">
        <v>1000</v>
      </c>
      <c r="N4887" s="80" t="s">
        <v>6857</v>
      </c>
      <c r="O4887" s="162"/>
      <c r="P4887" s="80" t="s">
        <v>4983</v>
      </c>
      <c r="Q4887" s="80"/>
      <c r="R4887" s="80"/>
      <c r="S4887" s="163"/>
      <c r="T4887" s="213"/>
      <c r="U4887" s="162"/>
      <c r="V4887" s="164"/>
      <c r="W4887" s="12" t="str">
        <f t="shared" si="946"/>
        <v>Mqtt1</v>
      </c>
      <c r="X4887" s="196" t="s">
        <v>10718</v>
      </c>
      <c r="Y4887" s="6" t="str">
        <f t="shared" si="949"/>
        <v>marpower/power-tag/galley-jb-1</v>
      </c>
      <c r="Z4887" s="103" t="str" cm="1">
        <f t="array" ref="Z4887">IF(COUNTIF(N4887,"spare"),"","$."&amp;_xlfn.REGEXEXTRACT(J4887,"^PT\d+[FQ]\d+_(.*)", 2))</f>
        <v>$.Power_Factor_Phase_A</v>
      </c>
      <c r="AA4887" s="12">
        <f t="shared" si="942"/>
        <v>8</v>
      </c>
      <c r="AB4887" s="6" t="s">
        <v>195</v>
      </c>
      <c r="AC4887" s="103">
        <v>3078</v>
      </c>
      <c r="AJ4887" s="80"/>
      <c r="AK4887" s="113" t="s">
        <v>1426</v>
      </c>
      <c r="AN4887" s="80"/>
      <c r="AO4887" s="80"/>
      <c r="AP4887" s="80"/>
      <c r="AQ4887" s="80"/>
      <c r="AR4887" s="127"/>
      <c r="AS4887" s="80"/>
      <c r="AT4887" s="7"/>
      <c r="AU4887" s="7"/>
      <c r="AV4887" s="165"/>
      <c r="AW4887" s="166"/>
      <c r="AX4887" s="137"/>
      <c r="AY4887" s="147"/>
      <c r="AZ4887" s="167"/>
      <c r="BA4887" s="167"/>
      <c r="BB4887" s="147" t="str">
        <f t="shared" si="950"/>
        <v/>
      </c>
      <c r="BC4887" s="168"/>
      <c r="BD4887" s="165"/>
      <c r="BE4887" s="165"/>
      <c r="BF4887" s="165"/>
      <c r="BG4887" s="165"/>
      <c r="BH4887" s="165"/>
      <c r="BI4887" s="165"/>
      <c r="BJ4887" s="165"/>
      <c r="BK4887" s="165"/>
      <c r="BL4887" s="165"/>
      <c r="BM4887" s="165"/>
      <c r="BN4887" s="165"/>
      <c r="BO4887" s="165"/>
      <c r="BP4887" s="165"/>
      <c r="BQ4887" s="165"/>
      <c r="BS4887" s="6"/>
      <c r="BT4887" s="11"/>
      <c r="BU4887" s="6"/>
      <c r="BV4887" s="6"/>
    </row>
    <row r="4888" spans="1:74" ht="15.75" x14ac:dyDescent="0.25">
      <c r="A4888" s="52" t="s">
        <v>1422</v>
      </c>
      <c r="B4888" s="56"/>
      <c r="C4888" s="7" t="s">
        <v>118</v>
      </c>
      <c r="D4888" s="7" t="s">
        <v>6561</v>
      </c>
      <c r="E4888" s="7"/>
      <c r="F4888" s="64"/>
      <c r="G4888" s="6"/>
      <c r="H4888" s="6"/>
      <c r="I4888" s="10" t="s">
        <v>110</v>
      </c>
      <c r="J4888" s="11" t="s">
        <v>4847</v>
      </c>
      <c r="K4888" s="194" t="s">
        <v>511</v>
      </c>
      <c r="L4888" s="176"/>
      <c r="M4888" s="176">
        <v>1000</v>
      </c>
      <c r="N4888" s="80" t="s">
        <v>6857</v>
      </c>
      <c r="O4888" s="162"/>
      <c r="P4888" s="80" t="s">
        <v>4984</v>
      </c>
      <c r="Q4888" s="80"/>
      <c r="R4888" s="80"/>
      <c r="S4888" s="163"/>
      <c r="T4888" s="213"/>
      <c r="U4888" s="162"/>
      <c r="V4888" s="164"/>
      <c r="W4888" s="12" t="str">
        <f t="shared" si="946"/>
        <v>Mqtt1</v>
      </c>
      <c r="X4888" s="196" t="s">
        <v>10718</v>
      </c>
      <c r="Y4888" s="6" t="str">
        <f t="shared" si="949"/>
        <v>marpower/power-tag/galley-jb-1</v>
      </c>
      <c r="Z4888" s="103" t="str" cm="1">
        <f t="array" ref="Z4888">IF(COUNTIF(N4888,"spare"),"","$."&amp;_xlfn.REGEXEXTRACT(J4888,"^PT\d+[FQ]\d+_(.*)", 2))</f>
        <v>$.Power_Factor_Phase_B</v>
      </c>
      <c r="AA4888" s="12">
        <f t="shared" si="942"/>
        <v>8</v>
      </c>
      <c r="AB4888" s="6" t="s">
        <v>195</v>
      </c>
      <c r="AC4888" s="103">
        <v>3080</v>
      </c>
      <c r="AJ4888" s="80"/>
      <c r="AK4888" s="113" t="s">
        <v>1426</v>
      </c>
      <c r="AN4888" s="80"/>
      <c r="AO4888" s="80"/>
      <c r="AP4888" s="80"/>
      <c r="AQ4888" s="80"/>
      <c r="AR4888" s="127"/>
      <c r="AS4888" s="80"/>
      <c r="AT4888" s="7"/>
      <c r="AU4888" s="7"/>
      <c r="AV4888" s="165"/>
      <c r="AW4888" s="166"/>
      <c r="AX4888" s="137"/>
      <c r="AY4888" s="147"/>
      <c r="AZ4888" s="167"/>
      <c r="BA4888" s="167"/>
      <c r="BB4888" s="147" t="str">
        <f t="shared" si="950"/>
        <v/>
      </c>
      <c r="BC4888" s="168"/>
      <c r="BD4888" s="165"/>
      <c r="BE4888" s="165"/>
      <c r="BF4888" s="165"/>
      <c r="BG4888" s="165"/>
      <c r="BH4888" s="165"/>
      <c r="BI4888" s="165"/>
      <c r="BJ4888" s="165"/>
      <c r="BK4888" s="165"/>
      <c r="BL4888" s="165"/>
      <c r="BM4888" s="165"/>
      <c r="BN4888" s="165"/>
      <c r="BO4888" s="165"/>
      <c r="BP4888" s="165"/>
      <c r="BQ4888" s="165"/>
      <c r="BS4888" s="6"/>
      <c r="BT4888" s="11"/>
      <c r="BU4888" s="6"/>
      <c r="BV4888" s="6"/>
    </row>
    <row r="4889" spans="1:74" ht="15.75" x14ac:dyDescent="0.25">
      <c r="A4889" s="52" t="s">
        <v>1422</v>
      </c>
      <c r="B4889" s="56"/>
      <c r="C4889" s="7" t="s">
        <v>118</v>
      </c>
      <c r="D4889" s="7" t="s">
        <v>6561</v>
      </c>
      <c r="E4889" s="7"/>
      <c r="F4889" s="64"/>
      <c r="G4889" s="6"/>
      <c r="H4889" s="6"/>
      <c r="I4889" s="10" t="s">
        <v>110</v>
      </c>
      <c r="J4889" s="11" t="s">
        <v>4848</v>
      </c>
      <c r="K4889" s="194" t="s">
        <v>511</v>
      </c>
      <c r="L4889" s="176"/>
      <c r="M4889" s="176">
        <v>1000</v>
      </c>
      <c r="N4889" s="80" t="s">
        <v>6857</v>
      </c>
      <c r="O4889" s="162"/>
      <c r="P4889" s="80" t="s">
        <v>4985</v>
      </c>
      <c r="Q4889" s="80"/>
      <c r="R4889" s="80"/>
      <c r="S4889" s="163"/>
      <c r="T4889" s="213"/>
      <c r="U4889" s="162"/>
      <c r="V4889" s="164"/>
      <c r="W4889" s="12" t="str">
        <f t="shared" si="946"/>
        <v>Mqtt1</v>
      </c>
      <c r="X4889" s="196" t="s">
        <v>10718</v>
      </c>
      <c r="Y4889" s="6" t="str">
        <f t="shared" si="949"/>
        <v>marpower/power-tag/galley-jb-1</v>
      </c>
      <c r="Z4889" s="103" t="str" cm="1">
        <f t="array" ref="Z4889">IF(COUNTIF(N4889,"spare"),"","$."&amp;_xlfn.REGEXEXTRACT(J4889,"^PT\d+[FQ]\d+_(.*)", 2))</f>
        <v>$.Power_Factor_Phase_C</v>
      </c>
      <c r="AA4889" s="12">
        <f t="shared" si="942"/>
        <v>8</v>
      </c>
      <c r="AB4889" s="6" t="s">
        <v>195</v>
      </c>
      <c r="AC4889" s="103">
        <v>3082</v>
      </c>
      <c r="AJ4889" s="80"/>
      <c r="AK4889" s="113" t="s">
        <v>1426</v>
      </c>
      <c r="AN4889" s="80"/>
      <c r="AO4889" s="80"/>
      <c r="AP4889" s="80"/>
      <c r="AQ4889" s="80"/>
      <c r="AR4889" s="127"/>
      <c r="AS4889" s="80"/>
      <c r="AT4889" s="7"/>
      <c r="AU4889" s="7"/>
      <c r="AV4889" s="165"/>
      <c r="AW4889" s="166"/>
      <c r="AX4889" s="137"/>
      <c r="AY4889" s="147"/>
      <c r="AZ4889" s="167"/>
      <c r="BA4889" s="167"/>
      <c r="BB4889" s="147" t="str">
        <f t="shared" si="950"/>
        <v/>
      </c>
      <c r="BC4889" s="168"/>
      <c r="BD4889" s="165"/>
      <c r="BE4889" s="165"/>
      <c r="BF4889" s="165"/>
      <c r="BG4889" s="165"/>
      <c r="BH4889" s="165"/>
      <c r="BI4889" s="165"/>
      <c r="BJ4889" s="165"/>
      <c r="BK4889" s="165"/>
      <c r="BL4889" s="165"/>
      <c r="BM4889" s="165"/>
      <c r="BN4889" s="165"/>
      <c r="BO4889" s="165"/>
      <c r="BP4889" s="165"/>
      <c r="BQ4889" s="165"/>
      <c r="BS4889" s="6"/>
      <c r="BT4889" s="11"/>
      <c r="BU4889" s="6"/>
      <c r="BV4889" s="6"/>
    </row>
    <row r="4890" spans="1:74" ht="15.75" x14ac:dyDescent="0.25">
      <c r="A4890" s="52" t="s">
        <v>1422</v>
      </c>
      <c r="B4890" s="56"/>
      <c r="C4890" s="7" t="s">
        <v>118</v>
      </c>
      <c r="D4890" s="7" t="s">
        <v>6561</v>
      </c>
      <c r="E4890" s="7"/>
      <c r="F4890" s="64"/>
      <c r="G4890" s="6"/>
      <c r="H4890" s="6"/>
      <c r="I4890" s="10" t="s">
        <v>110</v>
      </c>
      <c r="J4890" s="11" t="s">
        <v>4849</v>
      </c>
      <c r="K4890" s="194" t="s">
        <v>511</v>
      </c>
      <c r="L4890" s="176"/>
      <c r="M4890" s="176">
        <v>1000</v>
      </c>
      <c r="N4890" s="80" t="s">
        <v>6857</v>
      </c>
      <c r="O4890" s="162"/>
      <c r="P4890" s="80" t="s">
        <v>4986</v>
      </c>
      <c r="Q4890" s="80"/>
      <c r="R4890" s="80"/>
      <c r="S4890" s="163"/>
      <c r="T4890" s="213"/>
      <c r="U4890" s="162"/>
      <c r="V4890" s="164"/>
      <c r="W4890" s="12" t="str">
        <f t="shared" si="946"/>
        <v>Mqtt1</v>
      </c>
      <c r="X4890" s="196" t="s">
        <v>10718</v>
      </c>
      <c r="Y4890" s="6" t="str">
        <f t="shared" si="949"/>
        <v>marpower/power-tag/galley-jb-1</v>
      </c>
      <c r="Z4890" s="103" t="str" cm="1">
        <f t="array" ref="Z4890">IF(COUNTIF(N4890,"spare"),"","$."&amp;_xlfn.REGEXEXTRACT(J4890,"^PT\d+[FQ]\d+_(.*)", 2))</f>
        <v>$.Total_Power_Factor</v>
      </c>
      <c r="AA4890" s="12">
        <f t="shared" si="942"/>
        <v>8</v>
      </c>
      <c r="AB4890" s="6" t="s">
        <v>195</v>
      </c>
      <c r="AC4890" s="103">
        <v>3084</v>
      </c>
      <c r="AJ4890" s="80"/>
      <c r="AK4890" s="113" t="s">
        <v>1426</v>
      </c>
      <c r="AN4890" s="80"/>
      <c r="AO4890" s="80"/>
      <c r="AP4890" s="80"/>
      <c r="AQ4890" s="80"/>
      <c r="AR4890" s="127"/>
      <c r="AS4890" s="80"/>
      <c r="AT4890" s="7"/>
      <c r="AU4890" s="7"/>
      <c r="AV4890" s="165"/>
      <c r="AW4890" s="166"/>
      <c r="AX4890" s="137"/>
      <c r="AY4890" s="147"/>
      <c r="AZ4890" s="167"/>
      <c r="BA4890" s="167"/>
      <c r="BB4890" s="147" t="str">
        <f t="shared" si="950"/>
        <v/>
      </c>
      <c r="BC4890" s="168"/>
      <c r="BD4890" s="165"/>
      <c r="BE4890" s="165"/>
      <c r="BF4890" s="165"/>
      <c r="BG4890" s="165"/>
      <c r="BH4890" s="165"/>
      <c r="BI4890" s="165"/>
      <c r="BJ4890" s="165"/>
      <c r="BK4890" s="165"/>
      <c r="BL4890" s="165"/>
      <c r="BM4890" s="165"/>
      <c r="BN4890" s="165"/>
      <c r="BO4890" s="165"/>
      <c r="BP4890" s="165"/>
      <c r="BQ4890" s="165"/>
      <c r="BS4890" s="6"/>
      <c r="BT4890" s="11"/>
      <c r="BU4890" s="6"/>
      <c r="BV4890" s="6"/>
    </row>
    <row r="4891" spans="1:74" ht="15.75" x14ac:dyDescent="0.25">
      <c r="A4891" s="52" t="s">
        <v>1422</v>
      </c>
      <c r="B4891" s="56"/>
      <c r="C4891" s="7" t="s">
        <v>118</v>
      </c>
      <c r="D4891" s="7" t="s">
        <v>6561</v>
      </c>
      <c r="E4891" s="7"/>
      <c r="F4891" s="64"/>
      <c r="G4891" s="6"/>
      <c r="H4891" s="6"/>
      <c r="I4891" s="10" t="s">
        <v>110</v>
      </c>
      <c r="J4891" s="11" t="s">
        <v>4850</v>
      </c>
      <c r="K4891" s="194" t="s">
        <v>511</v>
      </c>
      <c r="L4891" s="176"/>
      <c r="M4891" s="176">
        <v>1000</v>
      </c>
      <c r="N4891" s="80" t="s">
        <v>6857</v>
      </c>
      <c r="O4891" s="162"/>
      <c r="P4891" s="80" t="s">
        <v>4987</v>
      </c>
      <c r="Q4891" s="80"/>
      <c r="R4891" s="80"/>
      <c r="S4891" s="163"/>
      <c r="T4891" s="213"/>
      <c r="U4891" s="162"/>
      <c r="V4891" s="164"/>
      <c r="W4891" s="12" t="str">
        <f t="shared" si="946"/>
        <v>Mqtt1</v>
      </c>
      <c r="X4891" s="196" t="s">
        <v>10719</v>
      </c>
      <c r="Y4891" s="6" t="str">
        <f t="shared" si="949"/>
        <v>marpower/power-tag/galley-jb-2</v>
      </c>
      <c r="Z4891" s="103" t="str" cm="1">
        <f t="array" ref="Z4891">IF(COUNTIF(N4891,"spare"),"","$."&amp;_xlfn.REGEXEXTRACT(J4891,"^PT\d+[FQ]\d+_(.*)", 2))</f>
        <v>$.RMS_Current_Phase_A</v>
      </c>
      <c r="AA4891" s="12">
        <f>AA4876+1</f>
        <v>9</v>
      </c>
      <c r="AB4891" s="6" t="s">
        <v>195</v>
      </c>
      <c r="AC4891" s="103">
        <v>3000</v>
      </c>
      <c r="AJ4891" s="80"/>
      <c r="AK4891" s="113" t="s">
        <v>1423</v>
      </c>
      <c r="AN4891" s="80"/>
      <c r="AO4891" s="80"/>
      <c r="AP4891" s="80"/>
      <c r="AQ4891" s="80"/>
      <c r="AR4891" s="127"/>
      <c r="AS4891" s="80"/>
      <c r="AT4891" s="7"/>
      <c r="AU4891" s="7"/>
      <c r="AV4891" s="165"/>
      <c r="AW4891" s="166"/>
      <c r="AX4891" s="137"/>
      <c r="AY4891" s="147"/>
      <c r="AZ4891" s="167"/>
      <c r="BA4891" s="167"/>
      <c r="BB4891" s="147" t="str">
        <f t="shared" ref="BB4891:BB4905" si="951">IF(ISNUMBER(AM4891),"1","")</f>
        <v/>
      </c>
      <c r="BC4891" s="168"/>
      <c r="BD4891" s="165"/>
      <c r="BE4891" s="165"/>
      <c r="BF4891" s="165"/>
      <c r="BG4891" s="165"/>
      <c r="BH4891" s="165"/>
      <c r="BI4891" s="165"/>
      <c r="BJ4891" s="165"/>
      <c r="BK4891" s="165"/>
      <c r="BL4891" s="165"/>
      <c r="BM4891" s="165"/>
      <c r="BN4891" s="165"/>
      <c r="BO4891" s="165"/>
      <c r="BP4891" s="165"/>
      <c r="BQ4891" s="165"/>
      <c r="BS4891" s="6"/>
      <c r="BT4891" s="11"/>
      <c r="BU4891" s="6"/>
      <c r="BV4891" s="6"/>
    </row>
    <row r="4892" spans="1:74" ht="15.75" x14ac:dyDescent="0.25">
      <c r="A4892" s="52" t="s">
        <v>1422</v>
      </c>
      <c r="B4892" s="56"/>
      <c r="C4892" s="7" t="s">
        <v>118</v>
      </c>
      <c r="D4892" s="7" t="s">
        <v>6561</v>
      </c>
      <c r="E4892" s="7"/>
      <c r="F4892" s="64"/>
      <c r="G4892" s="6"/>
      <c r="H4892" s="6"/>
      <c r="I4892" s="10" t="s">
        <v>110</v>
      </c>
      <c r="J4892" s="11" t="s">
        <v>4851</v>
      </c>
      <c r="K4892" s="194" t="s">
        <v>511</v>
      </c>
      <c r="L4892" s="176"/>
      <c r="M4892" s="176">
        <v>1000</v>
      </c>
      <c r="N4892" s="80" t="s">
        <v>6857</v>
      </c>
      <c r="O4892" s="162"/>
      <c r="P4892" s="80" t="s">
        <v>4988</v>
      </c>
      <c r="Q4892" s="80"/>
      <c r="R4892" s="80"/>
      <c r="S4892" s="163"/>
      <c r="T4892" s="213"/>
      <c r="U4892" s="162"/>
      <c r="V4892" s="164"/>
      <c r="W4892" s="12" t="str">
        <f t="shared" si="946"/>
        <v>Mqtt1</v>
      </c>
      <c r="X4892" s="196" t="s">
        <v>10719</v>
      </c>
      <c r="Y4892" s="6" t="str">
        <f t="shared" si="949"/>
        <v>marpower/power-tag/galley-jb-2</v>
      </c>
      <c r="Z4892" s="103" t="str" cm="1">
        <f t="array" ref="Z4892">IF(COUNTIF(N4892,"spare"),"","$."&amp;_xlfn.REGEXEXTRACT(J4892,"^PT\d+[FQ]\d+_(.*)", 2))</f>
        <v>$.RMS_Current_Phase_B</v>
      </c>
      <c r="AA4892" s="12">
        <f t="shared" si="942"/>
        <v>9</v>
      </c>
      <c r="AB4892" s="6" t="s">
        <v>195</v>
      </c>
      <c r="AC4892" s="103">
        <v>3002</v>
      </c>
      <c r="AJ4892" s="80"/>
      <c r="AK4892" s="113" t="s">
        <v>1423</v>
      </c>
      <c r="AN4892" s="80"/>
      <c r="AO4892" s="80"/>
      <c r="AP4892" s="80"/>
      <c r="AQ4892" s="80"/>
      <c r="AR4892" s="127"/>
      <c r="AS4892" s="80"/>
      <c r="AT4892" s="7"/>
      <c r="AU4892" s="7"/>
      <c r="AV4892" s="165"/>
      <c r="AW4892" s="166"/>
      <c r="AX4892" s="137"/>
      <c r="AY4892" s="147"/>
      <c r="AZ4892" s="167"/>
      <c r="BA4892" s="167"/>
      <c r="BB4892" s="147" t="str">
        <f t="shared" si="951"/>
        <v/>
      </c>
      <c r="BC4892" s="168"/>
      <c r="BD4892" s="165"/>
      <c r="BE4892" s="165"/>
      <c r="BF4892" s="165"/>
      <c r="BG4892" s="165"/>
      <c r="BH4892" s="165"/>
      <c r="BI4892" s="165"/>
      <c r="BJ4892" s="165"/>
      <c r="BK4892" s="165"/>
      <c r="BL4892" s="165"/>
      <c r="BM4892" s="165"/>
      <c r="BN4892" s="165"/>
      <c r="BO4892" s="165"/>
      <c r="BP4892" s="165"/>
      <c r="BQ4892" s="165"/>
      <c r="BS4892" s="6"/>
      <c r="BT4892" s="11"/>
      <c r="BU4892" s="6"/>
      <c r="BV4892" s="6"/>
    </row>
    <row r="4893" spans="1:74" ht="15.75" x14ac:dyDescent="0.25">
      <c r="A4893" s="52" t="s">
        <v>1422</v>
      </c>
      <c r="B4893" s="56"/>
      <c r="C4893" s="7" t="s">
        <v>118</v>
      </c>
      <c r="D4893" s="7" t="s">
        <v>6561</v>
      </c>
      <c r="E4893" s="7"/>
      <c r="F4893" s="64"/>
      <c r="G4893" s="6"/>
      <c r="H4893" s="6"/>
      <c r="I4893" s="10" t="s">
        <v>110</v>
      </c>
      <c r="J4893" s="11" t="s">
        <v>4852</v>
      </c>
      <c r="K4893" s="194" t="s">
        <v>511</v>
      </c>
      <c r="L4893" s="176"/>
      <c r="M4893" s="176">
        <v>1000</v>
      </c>
      <c r="N4893" s="80" t="s">
        <v>6857</v>
      </c>
      <c r="O4893" s="162"/>
      <c r="P4893" s="80" t="s">
        <v>4989</v>
      </c>
      <c r="Q4893" s="80"/>
      <c r="R4893" s="80"/>
      <c r="S4893" s="163"/>
      <c r="T4893" s="213"/>
      <c r="U4893" s="162"/>
      <c r="V4893" s="164"/>
      <c r="W4893" s="12" t="str">
        <f t="shared" si="946"/>
        <v>Mqtt1</v>
      </c>
      <c r="X4893" s="196" t="s">
        <v>10719</v>
      </c>
      <c r="Y4893" s="6" t="str">
        <f t="shared" si="949"/>
        <v>marpower/power-tag/galley-jb-2</v>
      </c>
      <c r="Z4893" s="103" t="str" cm="1">
        <f t="array" ref="Z4893">IF(COUNTIF(N4893,"spare"),"","$."&amp;_xlfn.REGEXEXTRACT(J4893,"^PT\d+[FQ]\d+_(.*)", 2))</f>
        <v>$.RMS_Current_Phase_C</v>
      </c>
      <c r="AA4893" s="12">
        <f t="shared" si="942"/>
        <v>9</v>
      </c>
      <c r="AB4893" s="6" t="s">
        <v>195</v>
      </c>
      <c r="AC4893" s="103">
        <v>3004</v>
      </c>
      <c r="AJ4893" s="80"/>
      <c r="AK4893" s="113" t="s">
        <v>1423</v>
      </c>
      <c r="AN4893" s="80"/>
      <c r="AO4893" s="80"/>
      <c r="AP4893" s="80"/>
      <c r="AQ4893" s="80"/>
      <c r="AR4893" s="127"/>
      <c r="AS4893" s="80"/>
      <c r="AT4893" s="7"/>
      <c r="AU4893" s="7"/>
      <c r="AV4893" s="165"/>
      <c r="AW4893" s="166"/>
      <c r="AX4893" s="137"/>
      <c r="AY4893" s="147"/>
      <c r="AZ4893" s="167"/>
      <c r="BA4893" s="167"/>
      <c r="BB4893" s="147" t="str">
        <f t="shared" si="951"/>
        <v/>
      </c>
      <c r="BC4893" s="168"/>
      <c r="BD4893" s="165"/>
      <c r="BE4893" s="165"/>
      <c r="BF4893" s="165"/>
      <c r="BG4893" s="165"/>
      <c r="BH4893" s="165"/>
      <c r="BI4893" s="165"/>
      <c r="BJ4893" s="165"/>
      <c r="BK4893" s="165"/>
      <c r="BL4893" s="165"/>
      <c r="BM4893" s="165"/>
      <c r="BN4893" s="165"/>
      <c r="BO4893" s="165"/>
      <c r="BP4893" s="165"/>
      <c r="BQ4893" s="165"/>
      <c r="BS4893" s="6"/>
      <c r="BT4893" s="11"/>
      <c r="BU4893" s="6"/>
      <c r="BV4893" s="6"/>
    </row>
    <row r="4894" spans="1:74" ht="15.75" x14ac:dyDescent="0.25">
      <c r="A4894" s="52" t="s">
        <v>1422</v>
      </c>
      <c r="B4894" s="56"/>
      <c r="C4894" s="7" t="s">
        <v>118</v>
      </c>
      <c r="D4894" s="7" t="s">
        <v>6561</v>
      </c>
      <c r="E4894" s="7"/>
      <c r="F4894" s="64"/>
      <c r="G4894" s="6"/>
      <c r="H4894" s="6"/>
      <c r="I4894" s="10" t="s">
        <v>110</v>
      </c>
      <c r="J4894" s="11" t="s">
        <v>4853</v>
      </c>
      <c r="K4894" s="194" t="s">
        <v>511</v>
      </c>
      <c r="L4894" s="176"/>
      <c r="M4894" s="176">
        <v>1000</v>
      </c>
      <c r="N4894" s="80" t="s">
        <v>6857</v>
      </c>
      <c r="O4894" s="162"/>
      <c r="P4894" s="80" t="s">
        <v>4990</v>
      </c>
      <c r="Q4894" s="80"/>
      <c r="R4894" s="80"/>
      <c r="S4894" s="163"/>
      <c r="T4894" s="213"/>
      <c r="U4894" s="162"/>
      <c r="V4894" s="164"/>
      <c r="W4894" s="12" t="str">
        <f t="shared" si="946"/>
        <v>Mqtt1</v>
      </c>
      <c r="X4894" s="196" t="s">
        <v>10719</v>
      </c>
      <c r="Y4894" s="6" t="str">
        <f t="shared" si="949"/>
        <v>marpower/power-tag/galley-jb-2</v>
      </c>
      <c r="Z4894" s="103" t="str" cm="1">
        <f t="array" ref="Z4894">IF(COUNTIF(N4894,"spare"),"","$."&amp;_xlfn.REGEXEXTRACT(J4894,"^PT\d+[FQ]\d+_(.*)", 2))</f>
        <v>$.RMS_Current_Phase_Neut</v>
      </c>
      <c r="AA4894" s="12">
        <f t="shared" si="942"/>
        <v>9</v>
      </c>
      <c r="AB4894" s="6" t="s">
        <v>195</v>
      </c>
      <c r="AC4894" s="103">
        <v>3006</v>
      </c>
      <c r="AJ4894" s="80"/>
      <c r="AK4894" s="113" t="s">
        <v>1423</v>
      </c>
      <c r="AN4894" s="80"/>
      <c r="AO4894" s="80"/>
      <c r="AP4894" s="80"/>
      <c r="AQ4894" s="80"/>
      <c r="AR4894" s="127"/>
      <c r="AS4894" s="80"/>
      <c r="AT4894" s="7"/>
      <c r="AU4894" s="7"/>
      <c r="AV4894" s="165"/>
      <c r="AW4894" s="166"/>
      <c r="AX4894" s="137"/>
      <c r="AY4894" s="147"/>
      <c r="AZ4894" s="167"/>
      <c r="BA4894" s="167"/>
      <c r="BB4894" s="147" t="str">
        <f t="shared" si="951"/>
        <v/>
      </c>
      <c r="BC4894" s="168"/>
      <c r="BD4894" s="165"/>
      <c r="BE4894" s="165"/>
      <c r="BF4894" s="165"/>
      <c r="BG4894" s="165"/>
      <c r="BH4894" s="165"/>
      <c r="BI4894" s="165"/>
      <c r="BJ4894" s="165"/>
      <c r="BK4894" s="165"/>
      <c r="BL4894" s="165"/>
      <c r="BM4894" s="165"/>
      <c r="BN4894" s="165"/>
      <c r="BO4894" s="165"/>
      <c r="BP4894" s="165"/>
      <c r="BQ4894" s="165"/>
      <c r="BS4894" s="6"/>
      <c r="BT4894" s="11"/>
      <c r="BU4894" s="6"/>
      <c r="BV4894" s="6"/>
    </row>
    <row r="4895" spans="1:74" ht="15.75" x14ac:dyDescent="0.25">
      <c r="A4895" s="52" t="s">
        <v>1422</v>
      </c>
      <c r="B4895" s="56"/>
      <c r="C4895" s="7" t="s">
        <v>118</v>
      </c>
      <c r="D4895" s="7" t="s">
        <v>6561</v>
      </c>
      <c r="E4895" s="7"/>
      <c r="F4895" s="64"/>
      <c r="G4895" s="6"/>
      <c r="H4895" s="6"/>
      <c r="I4895" s="10" t="s">
        <v>110</v>
      </c>
      <c r="J4895" s="11" t="s">
        <v>8413</v>
      </c>
      <c r="K4895" s="194" t="s">
        <v>511</v>
      </c>
      <c r="L4895" s="176"/>
      <c r="M4895" s="176">
        <v>1000</v>
      </c>
      <c r="N4895" s="80" t="s">
        <v>6857</v>
      </c>
      <c r="O4895" s="162"/>
      <c r="P4895" s="80" t="s">
        <v>4991</v>
      </c>
      <c r="Q4895" s="80"/>
      <c r="R4895" s="80"/>
      <c r="S4895" s="163"/>
      <c r="T4895" s="213"/>
      <c r="U4895" s="162"/>
      <c r="V4895" s="164"/>
      <c r="W4895" s="12" t="str">
        <f t="shared" si="946"/>
        <v>Mqtt1</v>
      </c>
      <c r="X4895" s="196" t="s">
        <v>10719</v>
      </c>
      <c r="Y4895" s="6" t="str">
        <f t="shared" si="949"/>
        <v>marpower/power-tag/galley-jb-2</v>
      </c>
      <c r="Z4895" s="103" t="str" cm="1">
        <f t="array" ref="Z4895">IF(COUNTIF(N4895,"spare"),"","$."&amp;_xlfn.REGEXEXTRACT(J4895,"^PT\d+[FQ]\d+_(.*)", 2))</f>
        <v>$.RMS_Voltage_A_N</v>
      </c>
      <c r="AA4895" s="12">
        <f t="shared" si="942"/>
        <v>9</v>
      </c>
      <c r="AB4895" s="6" t="s">
        <v>195</v>
      </c>
      <c r="AC4895" s="103">
        <v>3028</v>
      </c>
      <c r="AJ4895" s="80"/>
      <c r="AK4895" s="113" t="s">
        <v>1424</v>
      </c>
      <c r="AN4895" s="80"/>
      <c r="AO4895" s="80"/>
      <c r="AP4895" s="80"/>
      <c r="AQ4895" s="80"/>
      <c r="AR4895" s="127"/>
      <c r="AS4895" s="80"/>
      <c r="AT4895" s="7"/>
      <c r="AU4895" s="7"/>
      <c r="AV4895" s="165"/>
      <c r="AW4895" s="166"/>
      <c r="AX4895" s="137"/>
      <c r="AY4895" s="147"/>
      <c r="AZ4895" s="167"/>
      <c r="BA4895" s="167"/>
      <c r="BB4895" s="147" t="str">
        <f t="shared" si="951"/>
        <v/>
      </c>
      <c r="BC4895" s="168"/>
      <c r="BD4895" s="165"/>
      <c r="BE4895" s="165"/>
      <c r="BF4895" s="165"/>
      <c r="BG4895" s="165"/>
      <c r="BH4895" s="165"/>
      <c r="BI4895" s="165"/>
      <c r="BJ4895" s="165"/>
      <c r="BK4895" s="165"/>
      <c r="BL4895" s="165"/>
      <c r="BM4895" s="165"/>
      <c r="BN4895" s="165"/>
      <c r="BO4895" s="165"/>
      <c r="BP4895" s="165"/>
      <c r="BQ4895" s="165"/>
      <c r="BS4895" s="6"/>
      <c r="BT4895" s="11"/>
      <c r="BU4895" s="6"/>
      <c r="BV4895" s="6"/>
    </row>
    <row r="4896" spans="1:74" ht="15.75" x14ac:dyDescent="0.25">
      <c r="A4896" s="52" t="s">
        <v>1422</v>
      </c>
      <c r="B4896" s="56"/>
      <c r="C4896" s="7" t="s">
        <v>118</v>
      </c>
      <c r="D4896" s="7" t="s">
        <v>6561</v>
      </c>
      <c r="E4896" s="7"/>
      <c r="F4896" s="64"/>
      <c r="G4896" s="6"/>
      <c r="H4896" s="6"/>
      <c r="I4896" s="10" t="s">
        <v>110</v>
      </c>
      <c r="J4896" s="11" t="s">
        <v>8590</v>
      </c>
      <c r="K4896" s="194" t="s">
        <v>511</v>
      </c>
      <c r="L4896" s="176"/>
      <c r="M4896" s="176">
        <v>1000</v>
      </c>
      <c r="N4896" s="80" t="s">
        <v>6857</v>
      </c>
      <c r="O4896" s="162"/>
      <c r="P4896" s="80" t="s">
        <v>4992</v>
      </c>
      <c r="Q4896" s="80"/>
      <c r="R4896" s="80"/>
      <c r="S4896" s="163"/>
      <c r="T4896" s="213"/>
      <c r="U4896" s="162"/>
      <c r="V4896" s="164"/>
      <c r="W4896" s="12" t="str">
        <f t="shared" si="946"/>
        <v>Mqtt1</v>
      </c>
      <c r="X4896" s="196" t="s">
        <v>10719</v>
      </c>
      <c r="Y4896" s="6" t="str">
        <f t="shared" si="949"/>
        <v>marpower/power-tag/galley-jb-2</v>
      </c>
      <c r="Z4896" s="103" t="str" cm="1">
        <f t="array" ref="Z4896">IF(COUNTIF(N4896,"spare"),"","$."&amp;_xlfn.REGEXEXTRACT(J4896,"^PT\d+[FQ]\d+_(.*)", 2))</f>
        <v>$.RMS_Voltage_B_N</v>
      </c>
      <c r="AA4896" s="12">
        <f t="shared" si="942"/>
        <v>9</v>
      </c>
      <c r="AB4896" s="6" t="s">
        <v>195</v>
      </c>
      <c r="AC4896" s="103">
        <v>3030</v>
      </c>
      <c r="AJ4896" s="80"/>
      <c r="AK4896" s="113" t="s">
        <v>1424</v>
      </c>
      <c r="AN4896" s="80"/>
      <c r="AO4896" s="80"/>
      <c r="AP4896" s="80"/>
      <c r="AQ4896" s="80"/>
      <c r="AR4896" s="127"/>
      <c r="AS4896" s="80"/>
      <c r="AT4896" s="7"/>
      <c r="AU4896" s="7"/>
      <c r="AV4896" s="165"/>
      <c r="AW4896" s="166"/>
      <c r="AX4896" s="137"/>
      <c r="AY4896" s="147"/>
      <c r="AZ4896" s="167"/>
      <c r="BA4896" s="167"/>
      <c r="BB4896" s="147" t="str">
        <f t="shared" si="951"/>
        <v/>
      </c>
      <c r="BC4896" s="168"/>
      <c r="BD4896" s="165"/>
      <c r="BE4896" s="165"/>
      <c r="BF4896" s="165"/>
      <c r="BG4896" s="165"/>
      <c r="BH4896" s="165"/>
      <c r="BI4896" s="165"/>
      <c r="BJ4896" s="165"/>
      <c r="BK4896" s="165"/>
      <c r="BL4896" s="165"/>
      <c r="BM4896" s="165"/>
      <c r="BN4896" s="165"/>
      <c r="BO4896" s="165"/>
      <c r="BP4896" s="165"/>
      <c r="BQ4896" s="165"/>
      <c r="BS4896" s="6"/>
      <c r="BT4896" s="11"/>
      <c r="BU4896" s="6"/>
      <c r="BV4896" s="6"/>
    </row>
    <row r="4897" spans="1:74" ht="15.75" x14ac:dyDescent="0.25">
      <c r="A4897" s="52" t="s">
        <v>1422</v>
      </c>
      <c r="B4897" s="56"/>
      <c r="C4897" s="7" t="s">
        <v>118</v>
      </c>
      <c r="D4897" s="7" t="s">
        <v>6561</v>
      </c>
      <c r="E4897" s="7"/>
      <c r="F4897" s="64"/>
      <c r="G4897" s="6"/>
      <c r="H4897" s="6"/>
      <c r="I4897" s="10" t="s">
        <v>110</v>
      </c>
      <c r="J4897" s="11" t="s">
        <v>8767</v>
      </c>
      <c r="K4897" s="194" t="s">
        <v>511</v>
      </c>
      <c r="L4897" s="176"/>
      <c r="M4897" s="176">
        <v>1000</v>
      </c>
      <c r="N4897" s="80" t="s">
        <v>6857</v>
      </c>
      <c r="O4897" s="162"/>
      <c r="P4897" s="80" t="s">
        <v>4993</v>
      </c>
      <c r="Q4897" s="80"/>
      <c r="R4897" s="80"/>
      <c r="S4897" s="163"/>
      <c r="T4897" s="213"/>
      <c r="U4897" s="162"/>
      <c r="V4897" s="164"/>
      <c r="W4897" s="12" t="str">
        <f t="shared" si="946"/>
        <v>Mqtt1</v>
      </c>
      <c r="X4897" s="196" t="s">
        <v>10719</v>
      </c>
      <c r="Y4897" s="6" t="str">
        <f t="shared" si="949"/>
        <v>marpower/power-tag/galley-jb-2</v>
      </c>
      <c r="Z4897" s="103" t="str" cm="1">
        <f t="array" ref="Z4897">IF(COUNTIF(N4897,"spare"),"","$."&amp;_xlfn.REGEXEXTRACT(J4897,"^PT\d+[FQ]\d+_(.*)", 2))</f>
        <v>$.RMS_Voltage_C_N</v>
      </c>
      <c r="AA4897" s="12">
        <f t="shared" si="942"/>
        <v>9</v>
      </c>
      <c r="AB4897" s="6" t="s">
        <v>195</v>
      </c>
      <c r="AC4897" s="103">
        <v>3032</v>
      </c>
      <c r="AJ4897" s="80"/>
      <c r="AK4897" s="113" t="s">
        <v>1424</v>
      </c>
      <c r="AN4897" s="80"/>
      <c r="AO4897" s="80"/>
      <c r="AP4897" s="80"/>
      <c r="AQ4897" s="80"/>
      <c r="AR4897" s="127"/>
      <c r="AS4897" s="80"/>
      <c r="AT4897" s="7"/>
      <c r="AU4897" s="7"/>
      <c r="AV4897" s="165"/>
      <c r="AW4897" s="166"/>
      <c r="AX4897" s="137"/>
      <c r="AY4897" s="147"/>
      <c r="AZ4897" s="167"/>
      <c r="BA4897" s="167"/>
      <c r="BB4897" s="147" t="str">
        <f t="shared" si="951"/>
        <v/>
      </c>
      <c r="BC4897" s="168"/>
      <c r="BD4897" s="165"/>
      <c r="BE4897" s="165"/>
      <c r="BF4897" s="165"/>
      <c r="BG4897" s="165"/>
      <c r="BH4897" s="165"/>
      <c r="BI4897" s="165"/>
      <c r="BJ4897" s="165"/>
      <c r="BK4897" s="165"/>
      <c r="BL4897" s="165"/>
      <c r="BM4897" s="165"/>
      <c r="BN4897" s="165"/>
      <c r="BO4897" s="165"/>
      <c r="BP4897" s="165"/>
      <c r="BQ4897" s="165"/>
      <c r="BS4897" s="6"/>
      <c r="BT4897" s="11"/>
      <c r="BU4897" s="6"/>
      <c r="BV4897" s="6"/>
    </row>
    <row r="4898" spans="1:74" ht="15.75" x14ac:dyDescent="0.25">
      <c r="A4898" s="52" t="s">
        <v>1422</v>
      </c>
      <c r="B4898" s="56"/>
      <c r="C4898" s="7" t="s">
        <v>118</v>
      </c>
      <c r="D4898" s="7" t="s">
        <v>6561</v>
      </c>
      <c r="E4898" s="7"/>
      <c r="F4898" s="64"/>
      <c r="G4898" s="6"/>
      <c r="H4898" s="6"/>
      <c r="I4898" s="10" t="s">
        <v>110</v>
      </c>
      <c r="J4898" s="11" t="s">
        <v>4854</v>
      </c>
      <c r="K4898" s="194" t="s">
        <v>511</v>
      </c>
      <c r="L4898" s="176"/>
      <c r="M4898" s="176">
        <v>1000</v>
      </c>
      <c r="N4898" s="80" t="s">
        <v>6857</v>
      </c>
      <c r="O4898" s="162"/>
      <c r="P4898" s="80" t="s">
        <v>4994</v>
      </c>
      <c r="Q4898" s="80"/>
      <c r="R4898" s="80"/>
      <c r="S4898" s="163"/>
      <c r="T4898" s="213"/>
      <c r="U4898" s="162"/>
      <c r="V4898" s="164"/>
      <c r="W4898" s="12" t="str">
        <f t="shared" si="946"/>
        <v>Mqtt1</v>
      </c>
      <c r="X4898" s="196" t="s">
        <v>10719</v>
      </c>
      <c r="Y4898" s="6" t="str">
        <f t="shared" si="949"/>
        <v>marpower/power-tag/galley-jb-2</v>
      </c>
      <c r="Z4898" s="103" t="str" cm="1">
        <f t="array" ref="Z4898">IF(COUNTIF(N4898,"spare"),"","$."&amp;_xlfn.REGEXEXTRACT(J4898,"^PT\d+[FQ]\d+_(.*)", 2))</f>
        <v>$.Active_Power_Phase_A</v>
      </c>
      <c r="AA4898" s="12">
        <f t="shared" si="942"/>
        <v>9</v>
      </c>
      <c r="AB4898" s="6" t="s">
        <v>195</v>
      </c>
      <c r="AC4898" s="103">
        <v>3054</v>
      </c>
      <c r="AJ4898" s="80"/>
      <c r="AK4898" s="113" t="s">
        <v>1425</v>
      </c>
      <c r="AN4898" s="80"/>
      <c r="AO4898" s="80"/>
      <c r="AP4898" s="80"/>
      <c r="AQ4898" s="80"/>
      <c r="AR4898" s="127"/>
      <c r="AS4898" s="80"/>
      <c r="AT4898" s="7"/>
      <c r="AU4898" s="7"/>
      <c r="AV4898" s="165"/>
      <c r="AW4898" s="166"/>
      <c r="AX4898" s="137"/>
      <c r="AY4898" s="147"/>
      <c r="AZ4898" s="167"/>
      <c r="BA4898" s="167"/>
      <c r="BB4898" s="147" t="str">
        <f t="shared" si="951"/>
        <v/>
      </c>
      <c r="BC4898" s="168"/>
      <c r="BD4898" s="165"/>
      <c r="BE4898" s="165"/>
      <c r="BF4898" s="165"/>
      <c r="BG4898" s="165"/>
      <c r="BH4898" s="165"/>
      <c r="BI4898" s="165"/>
      <c r="BJ4898" s="165"/>
      <c r="BK4898" s="165"/>
      <c r="BL4898" s="165"/>
      <c r="BM4898" s="165"/>
      <c r="BN4898" s="165"/>
      <c r="BO4898" s="165"/>
      <c r="BP4898" s="165"/>
      <c r="BQ4898" s="165"/>
      <c r="BS4898" s="6"/>
      <c r="BT4898" s="11"/>
      <c r="BU4898" s="6"/>
      <c r="BV4898" s="6"/>
    </row>
    <row r="4899" spans="1:74" ht="15.75" x14ac:dyDescent="0.25">
      <c r="A4899" s="52" t="s">
        <v>1422</v>
      </c>
      <c r="B4899" s="56"/>
      <c r="C4899" s="7" t="s">
        <v>118</v>
      </c>
      <c r="D4899" s="7" t="s">
        <v>6561</v>
      </c>
      <c r="E4899" s="7"/>
      <c r="F4899" s="64"/>
      <c r="G4899" s="6"/>
      <c r="H4899" s="6"/>
      <c r="I4899" s="10" t="s">
        <v>110</v>
      </c>
      <c r="J4899" s="11" t="s">
        <v>4855</v>
      </c>
      <c r="K4899" s="194" t="s">
        <v>511</v>
      </c>
      <c r="L4899" s="176"/>
      <c r="M4899" s="176">
        <v>1000</v>
      </c>
      <c r="N4899" s="80" t="s">
        <v>6857</v>
      </c>
      <c r="O4899" s="162"/>
      <c r="P4899" s="80" t="s">
        <v>4995</v>
      </c>
      <c r="Q4899" s="80"/>
      <c r="R4899" s="80"/>
      <c r="S4899" s="163"/>
      <c r="T4899" s="213"/>
      <c r="U4899" s="162"/>
      <c r="V4899" s="164"/>
      <c r="W4899" s="12" t="str">
        <f t="shared" ref="W4899:W4962" si="952">IF(COUNTIF(N4899,"spare"),"","Mqtt1")</f>
        <v>Mqtt1</v>
      </c>
      <c r="X4899" s="196" t="s">
        <v>10719</v>
      </c>
      <c r="Y4899" s="6" t="str">
        <f t="shared" si="949"/>
        <v>marpower/power-tag/galley-jb-2</v>
      </c>
      <c r="Z4899" s="103" t="str" cm="1">
        <f t="array" ref="Z4899">IF(COUNTIF(N4899,"spare"),"","$."&amp;_xlfn.REGEXEXTRACT(J4899,"^PT\d+[FQ]\d+_(.*)", 2))</f>
        <v>$.Active_Power_Phase_B</v>
      </c>
      <c r="AA4899" s="12">
        <f t="shared" si="942"/>
        <v>9</v>
      </c>
      <c r="AB4899" s="6" t="s">
        <v>195</v>
      </c>
      <c r="AC4899" s="103">
        <v>3056</v>
      </c>
      <c r="AJ4899" s="80"/>
      <c r="AK4899" s="113" t="s">
        <v>1425</v>
      </c>
      <c r="AN4899" s="80"/>
      <c r="AO4899" s="80"/>
      <c r="AP4899" s="80"/>
      <c r="AQ4899" s="80"/>
      <c r="AR4899" s="127"/>
      <c r="AS4899" s="80"/>
      <c r="AT4899" s="7"/>
      <c r="AU4899" s="7"/>
      <c r="AV4899" s="165"/>
      <c r="AW4899" s="166"/>
      <c r="AX4899" s="137"/>
      <c r="AY4899" s="147"/>
      <c r="AZ4899" s="167"/>
      <c r="BA4899" s="167"/>
      <c r="BB4899" s="147" t="str">
        <f t="shared" si="951"/>
        <v/>
      </c>
      <c r="BC4899" s="168"/>
      <c r="BD4899" s="165"/>
      <c r="BE4899" s="165"/>
      <c r="BF4899" s="165"/>
      <c r="BG4899" s="165"/>
      <c r="BH4899" s="165"/>
      <c r="BI4899" s="165"/>
      <c r="BJ4899" s="165"/>
      <c r="BK4899" s="165"/>
      <c r="BL4899" s="165"/>
      <c r="BM4899" s="165"/>
      <c r="BN4899" s="165"/>
      <c r="BO4899" s="165"/>
      <c r="BP4899" s="165"/>
      <c r="BQ4899" s="165"/>
      <c r="BS4899" s="6"/>
      <c r="BT4899" s="11"/>
      <c r="BU4899" s="6"/>
      <c r="BV4899" s="6"/>
    </row>
    <row r="4900" spans="1:74" ht="15.75" x14ac:dyDescent="0.25">
      <c r="A4900" s="52" t="s">
        <v>1422</v>
      </c>
      <c r="B4900" s="56"/>
      <c r="C4900" s="7" t="s">
        <v>118</v>
      </c>
      <c r="D4900" s="7" t="s">
        <v>6561</v>
      </c>
      <c r="E4900" s="7"/>
      <c r="F4900" s="64"/>
      <c r="G4900" s="6"/>
      <c r="H4900" s="6"/>
      <c r="I4900" s="10" t="s">
        <v>110</v>
      </c>
      <c r="J4900" s="11" t="s">
        <v>4856</v>
      </c>
      <c r="K4900" s="194" t="s">
        <v>511</v>
      </c>
      <c r="L4900" s="176"/>
      <c r="M4900" s="176">
        <v>1000</v>
      </c>
      <c r="N4900" s="80" t="s">
        <v>6857</v>
      </c>
      <c r="O4900" s="162"/>
      <c r="P4900" s="80" t="s">
        <v>4996</v>
      </c>
      <c r="Q4900" s="80"/>
      <c r="R4900" s="80"/>
      <c r="S4900" s="163"/>
      <c r="T4900" s="213"/>
      <c r="U4900" s="162"/>
      <c r="V4900" s="164"/>
      <c r="W4900" s="12" t="str">
        <f t="shared" si="952"/>
        <v>Mqtt1</v>
      </c>
      <c r="X4900" s="196" t="s">
        <v>10719</v>
      </c>
      <c r="Y4900" s="6" t="str">
        <f t="shared" si="949"/>
        <v>marpower/power-tag/galley-jb-2</v>
      </c>
      <c r="Z4900" s="103" t="str" cm="1">
        <f t="array" ref="Z4900">IF(COUNTIF(N4900,"spare"),"","$."&amp;_xlfn.REGEXEXTRACT(J4900,"^PT\d+[FQ]\d+_(.*)", 2))</f>
        <v>$.Active_Power_Phase_C</v>
      </c>
      <c r="AA4900" s="12">
        <f t="shared" si="942"/>
        <v>9</v>
      </c>
      <c r="AB4900" s="6" t="s">
        <v>195</v>
      </c>
      <c r="AC4900" s="103">
        <v>3058</v>
      </c>
      <c r="AJ4900" s="80"/>
      <c r="AK4900" s="113" t="s">
        <v>1425</v>
      </c>
      <c r="AN4900" s="80"/>
      <c r="AO4900" s="80"/>
      <c r="AP4900" s="80"/>
      <c r="AQ4900" s="80"/>
      <c r="AR4900" s="127"/>
      <c r="AS4900" s="80"/>
      <c r="AT4900" s="7"/>
      <c r="AU4900" s="7"/>
      <c r="AV4900" s="165"/>
      <c r="AW4900" s="166"/>
      <c r="AX4900" s="137"/>
      <c r="AY4900" s="147"/>
      <c r="AZ4900" s="167"/>
      <c r="BA4900" s="167"/>
      <c r="BB4900" s="147" t="str">
        <f t="shared" si="951"/>
        <v/>
      </c>
      <c r="BC4900" s="168"/>
      <c r="BD4900" s="165"/>
      <c r="BE4900" s="165"/>
      <c r="BF4900" s="165"/>
      <c r="BG4900" s="165"/>
      <c r="BH4900" s="165"/>
      <c r="BI4900" s="165"/>
      <c r="BJ4900" s="165"/>
      <c r="BK4900" s="165"/>
      <c r="BL4900" s="165"/>
      <c r="BM4900" s="165"/>
      <c r="BN4900" s="165"/>
      <c r="BO4900" s="165"/>
      <c r="BP4900" s="165"/>
      <c r="BQ4900" s="165"/>
      <c r="BS4900" s="6"/>
      <c r="BT4900" s="11"/>
      <c r="BU4900" s="6"/>
      <c r="BV4900" s="6"/>
    </row>
    <row r="4901" spans="1:74" ht="15.75" x14ac:dyDescent="0.25">
      <c r="A4901" s="52" t="s">
        <v>1422</v>
      </c>
      <c r="B4901" s="56"/>
      <c r="C4901" s="7" t="s">
        <v>118</v>
      </c>
      <c r="D4901" s="7" t="s">
        <v>6561</v>
      </c>
      <c r="E4901" s="7"/>
      <c r="F4901" s="64"/>
      <c r="G4901" s="6"/>
      <c r="H4901" s="6"/>
      <c r="I4901" s="10" t="s">
        <v>110</v>
      </c>
      <c r="J4901" s="11" t="s">
        <v>4857</v>
      </c>
      <c r="K4901" s="194" t="s">
        <v>511</v>
      </c>
      <c r="L4901" s="176"/>
      <c r="M4901" s="176">
        <v>1000</v>
      </c>
      <c r="N4901" s="80" t="s">
        <v>6857</v>
      </c>
      <c r="O4901" s="162"/>
      <c r="P4901" s="80" t="s">
        <v>4997</v>
      </c>
      <c r="Q4901" s="80"/>
      <c r="R4901" s="80"/>
      <c r="S4901" s="163"/>
      <c r="T4901" s="213"/>
      <c r="U4901" s="162"/>
      <c r="V4901" s="164"/>
      <c r="W4901" s="12" t="str">
        <f t="shared" si="952"/>
        <v>Mqtt1</v>
      </c>
      <c r="X4901" s="196" t="s">
        <v>10719</v>
      </c>
      <c r="Y4901" s="6" t="str">
        <f t="shared" si="949"/>
        <v>marpower/power-tag/galley-jb-2</v>
      </c>
      <c r="Z4901" s="103" t="str" cm="1">
        <f t="array" ref="Z4901">IF(COUNTIF(N4901,"spare"),"","$."&amp;_xlfn.REGEXEXTRACT(J4901,"^PT\d+[FQ]\d+_(.*)", 2))</f>
        <v>$.Total_Active_Power</v>
      </c>
      <c r="AA4901" s="12">
        <f t="shared" si="942"/>
        <v>9</v>
      </c>
      <c r="AB4901" s="6" t="s">
        <v>195</v>
      </c>
      <c r="AC4901" s="103">
        <v>3060</v>
      </c>
      <c r="AJ4901" s="80"/>
      <c r="AK4901" s="113" t="s">
        <v>1425</v>
      </c>
      <c r="AN4901" s="80"/>
      <c r="AO4901" s="80"/>
      <c r="AP4901" s="80"/>
      <c r="AQ4901" s="80"/>
      <c r="AR4901" s="127"/>
      <c r="AS4901" s="80"/>
      <c r="AT4901" s="7"/>
      <c r="AU4901" s="7"/>
      <c r="AV4901" s="165"/>
      <c r="AW4901" s="166"/>
      <c r="AX4901" s="137"/>
      <c r="AY4901" s="147"/>
      <c r="AZ4901" s="167"/>
      <c r="BA4901" s="167"/>
      <c r="BB4901" s="147" t="str">
        <f t="shared" si="951"/>
        <v/>
      </c>
      <c r="BC4901" s="168"/>
      <c r="BD4901" s="165"/>
      <c r="BE4901" s="165"/>
      <c r="BF4901" s="165"/>
      <c r="BG4901" s="165"/>
      <c r="BH4901" s="165"/>
      <c r="BI4901" s="165"/>
      <c r="BJ4901" s="165"/>
      <c r="BK4901" s="165"/>
      <c r="BL4901" s="165"/>
      <c r="BM4901" s="165"/>
      <c r="BN4901" s="165"/>
      <c r="BO4901" s="165"/>
      <c r="BP4901" s="165"/>
      <c r="BQ4901" s="165"/>
      <c r="BS4901" s="6"/>
      <c r="BT4901" s="11"/>
      <c r="BU4901" s="6"/>
      <c r="BV4901" s="6"/>
    </row>
    <row r="4902" spans="1:74" ht="15.75" x14ac:dyDescent="0.25">
      <c r="A4902" s="52" t="s">
        <v>1422</v>
      </c>
      <c r="B4902" s="56"/>
      <c r="C4902" s="7" t="s">
        <v>118</v>
      </c>
      <c r="D4902" s="7" t="s">
        <v>6561</v>
      </c>
      <c r="E4902" s="7"/>
      <c r="F4902" s="64"/>
      <c r="G4902" s="6"/>
      <c r="H4902" s="6"/>
      <c r="I4902" s="10" t="s">
        <v>110</v>
      </c>
      <c r="J4902" s="11" t="s">
        <v>4858</v>
      </c>
      <c r="K4902" s="194" t="s">
        <v>511</v>
      </c>
      <c r="L4902" s="176"/>
      <c r="M4902" s="176">
        <v>1000</v>
      </c>
      <c r="N4902" s="80" t="s">
        <v>6857</v>
      </c>
      <c r="O4902" s="162"/>
      <c r="P4902" s="80" t="s">
        <v>4998</v>
      </c>
      <c r="Q4902" s="80"/>
      <c r="R4902" s="80"/>
      <c r="S4902" s="163"/>
      <c r="T4902" s="213"/>
      <c r="U4902" s="162"/>
      <c r="V4902" s="164"/>
      <c r="W4902" s="12" t="str">
        <f t="shared" si="952"/>
        <v>Mqtt1</v>
      </c>
      <c r="X4902" s="196" t="s">
        <v>10719</v>
      </c>
      <c r="Y4902" s="6" t="str">
        <f t="shared" si="949"/>
        <v>marpower/power-tag/galley-jb-2</v>
      </c>
      <c r="Z4902" s="103" t="str" cm="1">
        <f t="array" ref="Z4902">IF(COUNTIF(N4902,"spare"),"","$."&amp;_xlfn.REGEXEXTRACT(J4902,"^PT\d+[FQ]\d+_(.*)", 2))</f>
        <v>$.Power_Factor_Phase_A</v>
      </c>
      <c r="AA4902" s="12">
        <f t="shared" si="942"/>
        <v>9</v>
      </c>
      <c r="AB4902" s="6" t="s">
        <v>195</v>
      </c>
      <c r="AC4902" s="103">
        <v>3078</v>
      </c>
      <c r="AJ4902" s="80"/>
      <c r="AK4902" s="113" t="s">
        <v>1426</v>
      </c>
      <c r="AN4902" s="80"/>
      <c r="AO4902" s="80"/>
      <c r="AP4902" s="80"/>
      <c r="AQ4902" s="80"/>
      <c r="AR4902" s="127"/>
      <c r="AS4902" s="80"/>
      <c r="AT4902" s="7"/>
      <c r="AU4902" s="7"/>
      <c r="AV4902" s="165"/>
      <c r="AW4902" s="166"/>
      <c r="AX4902" s="137"/>
      <c r="AY4902" s="147"/>
      <c r="AZ4902" s="167"/>
      <c r="BA4902" s="167"/>
      <c r="BB4902" s="147" t="str">
        <f t="shared" si="951"/>
        <v/>
      </c>
      <c r="BC4902" s="168"/>
      <c r="BD4902" s="165"/>
      <c r="BE4902" s="165"/>
      <c r="BF4902" s="165"/>
      <c r="BG4902" s="165"/>
      <c r="BH4902" s="165"/>
      <c r="BI4902" s="165"/>
      <c r="BJ4902" s="165"/>
      <c r="BK4902" s="165"/>
      <c r="BL4902" s="165"/>
      <c r="BM4902" s="165"/>
      <c r="BN4902" s="165"/>
      <c r="BO4902" s="165"/>
      <c r="BP4902" s="165"/>
      <c r="BQ4902" s="165"/>
      <c r="BS4902" s="6"/>
      <c r="BT4902" s="11"/>
      <c r="BU4902" s="6"/>
      <c r="BV4902" s="6"/>
    </row>
    <row r="4903" spans="1:74" ht="15.75" x14ac:dyDescent="0.25">
      <c r="A4903" s="52" t="s">
        <v>1422</v>
      </c>
      <c r="B4903" s="56"/>
      <c r="C4903" s="7" t="s">
        <v>118</v>
      </c>
      <c r="D4903" s="7" t="s">
        <v>6561</v>
      </c>
      <c r="E4903" s="7"/>
      <c r="F4903" s="64"/>
      <c r="G4903" s="6"/>
      <c r="H4903" s="6"/>
      <c r="I4903" s="10" t="s">
        <v>110</v>
      </c>
      <c r="J4903" s="11" t="s">
        <v>4859</v>
      </c>
      <c r="K4903" s="194" t="s">
        <v>511</v>
      </c>
      <c r="L4903" s="176"/>
      <c r="M4903" s="176">
        <v>1000</v>
      </c>
      <c r="N4903" s="80" t="s">
        <v>6857</v>
      </c>
      <c r="O4903" s="162"/>
      <c r="P4903" s="80" t="s">
        <v>4999</v>
      </c>
      <c r="Q4903" s="80"/>
      <c r="R4903" s="80"/>
      <c r="S4903" s="163"/>
      <c r="T4903" s="213"/>
      <c r="U4903" s="162"/>
      <c r="V4903" s="164"/>
      <c r="W4903" s="12" t="str">
        <f t="shared" si="952"/>
        <v>Mqtt1</v>
      </c>
      <c r="X4903" s="196" t="s">
        <v>10719</v>
      </c>
      <c r="Y4903" s="6" t="str">
        <f t="shared" si="949"/>
        <v>marpower/power-tag/galley-jb-2</v>
      </c>
      <c r="Z4903" s="103" t="str" cm="1">
        <f t="array" ref="Z4903">IF(COUNTIF(N4903,"spare"),"","$."&amp;_xlfn.REGEXEXTRACT(J4903,"^PT\d+[FQ]\d+_(.*)", 2))</f>
        <v>$.Power_Factor_Phase_B</v>
      </c>
      <c r="AA4903" s="12">
        <f t="shared" si="942"/>
        <v>9</v>
      </c>
      <c r="AB4903" s="6" t="s">
        <v>195</v>
      </c>
      <c r="AC4903" s="103">
        <v>3080</v>
      </c>
      <c r="AJ4903" s="80"/>
      <c r="AK4903" s="113" t="s">
        <v>1426</v>
      </c>
      <c r="AN4903" s="80"/>
      <c r="AO4903" s="80"/>
      <c r="AP4903" s="80"/>
      <c r="AQ4903" s="80"/>
      <c r="AR4903" s="127"/>
      <c r="AS4903" s="80"/>
      <c r="AT4903" s="7"/>
      <c r="AU4903" s="7"/>
      <c r="AV4903" s="165"/>
      <c r="AW4903" s="166"/>
      <c r="AX4903" s="137"/>
      <c r="AY4903" s="147"/>
      <c r="AZ4903" s="167"/>
      <c r="BA4903" s="167"/>
      <c r="BB4903" s="147" t="str">
        <f t="shared" si="951"/>
        <v/>
      </c>
      <c r="BC4903" s="168"/>
      <c r="BD4903" s="165"/>
      <c r="BE4903" s="165"/>
      <c r="BF4903" s="165"/>
      <c r="BG4903" s="165"/>
      <c r="BH4903" s="165"/>
      <c r="BI4903" s="165"/>
      <c r="BJ4903" s="165"/>
      <c r="BK4903" s="165"/>
      <c r="BL4903" s="165"/>
      <c r="BM4903" s="165"/>
      <c r="BN4903" s="165"/>
      <c r="BO4903" s="165"/>
      <c r="BP4903" s="165"/>
      <c r="BQ4903" s="165"/>
      <c r="BS4903" s="6"/>
      <c r="BT4903" s="11"/>
      <c r="BU4903" s="6"/>
      <c r="BV4903" s="6"/>
    </row>
    <row r="4904" spans="1:74" ht="15.75" x14ac:dyDescent="0.25">
      <c r="A4904" s="52" t="s">
        <v>1422</v>
      </c>
      <c r="B4904" s="56"/>
      <c r="C4904" s="7" t="s">
        <v>118</v>
      </c>
      <c r="D4904" s="7" t="s">
        <v>6561</v>
      </c>
      <c r="E4904" s="7"/>
      <c r="F4904" s="64"/>
      <c r="G4904" s="6"/>
      <c r="H4904" s="6"/>
      <c r="I4904" s="10" t="s">
        <v>110</v>
      </c>
      <c r="J4904" s="11" t="s">
        <v>4860</v>
      </c>
      <c r="K4904" s="194" t="s">
        <v>511</v>
      </c>
      <c r="L4904" s="176"/>
      <c r="M4904" s="176">
        <v>1000</v>
      </c>
      <c r="N4904" s="80" t="s">
        <v>6857</v>
      </c>
      <c r="O4904" s="162"/>
      <c r="P4904" s="80" t="s">
        <v>5000</v>
      </c>
      <c r="Q4904" s="80"/>
      <c r="R4904" s="80"/>
      <c r="S4904" s="163"/>
      <c r="T4904" s="213"/>
      <c r="U4904" s="162"/>
      <c r="V4904" s="164"/>
      <c r="W4904" s="12" t="str">
        <f t="shared" si="952"/>
        <v>Mqtt1</v>
      </c>
      <c r="X4904" s="196" t="s">
        <v>10719</v>
      </c>
      <c r="Y4904" s="6" t="str">
        <f t="shared" si="949"/>
        <v>marpower/power-tag/galley-jb-2</v>
      </c>
      <c r="Z4904" s="103" t="str" cm="1">
        <f t="array" ref="Z4904">IF(COUNTIF(N4904,"spare"),"","$."&amp;_xlfn.REGEXEXTRACT(J4904,"^PT\d+[FQ]\d+_(.*)", 2))</f>
        <v>$.Power_Factor_Phase_C</v>
      </c>
      <c r="AA4904" s="12">
        <f t="shared" si="942"/>
        <v>9</v>
      </c>
      <c r="AB4904" s="6" t="s">
        <v>195</v>
      </c>
      <c r="AC4904" s="103">
        <v>3082</v>
      </c>
      <c r="AJ4904" s="80"/>
      <c r="AK4904" s="113" t="s">
        <v>1426</v>
      </c>
      <c r="AN4904" s="80"/>
      <c r="AO4904" s="80"/>
      <c r="AP4904" s="80"/>
      <c r="AQ4904" s="80"/>
      <c r="AR4904" s="127"/>
      <c r="AS4904" s="80"/>
      <c r="AT4904" s="7"/>
      <c r="AU4904" s="7"/>
      <c r="AV4904" s="165"/>
      <c r="AW4904" s="166"/>
      <c r="AX4904" s="137"/>
      <c r="AY4904" s="147"/>
      <c r="AZ4904" s="167"/>
      <c r="BA4904" s="167"/>
      <c r="BB4904" s="147" t="str">
        <f t="shared" si="951"/>
        <v/>
      </c>
      <c r="BC4904" s="168"/>
      <c r="BD4904" s="165"/>
      <c r="BE4904" s="165"/>
      <c r="BF4904" s="165"/>
      <c r="BG4904" s="165"/>
      <c r="BH4904" s="165"/>
      <c r="BI4904" s="165"/>
      <c r="BJ4904" s="165"/>
      <c r="BK4904" s="165"/>
      <c r="BL4904" s="165"/>
      <c r="BM4904" s="165"/>
      <c r="BN4904" s="165"/>
      <c r="BO4904" s="165"/>
      <c r="BP4904" s="165"/>
      <c r="BQ4904" s="165"/>
      <c r="BS4904" s="6"/>
      <c r="BT4904" s="11"/>
      <c r="BU4904" s="6"/>
      <c r="BV4904" s="6"/>
    </row>
    <row r="4905" spans="1:74" ht="15.75" x14ac:dyDescent="0.25">
      <c r="A4905" s="52" t="s">
        <v>1422</v>
      </c>
      <c r="B4905" s="56"/>
      <c r="C4905" s="7" t="s">
        <v>118</v>
      </c>
      <c r="D4905" s="7" t="s">
        <v>6561</v>
      </c>
      <c r="E4905" s="7"/>
      <c r="F4905" s="64"/>
      <c r="G4905" s="6"/>
      <c r="H4905" s="6"/>
      <c r="I4905" s="10" t="s">
        <v>110</v>
      </c>
      <c r="J4905" s="11" t="s">
        <v>4861</v>
      </c>
      <c r="K4905" s="194" t="s">
        <v>511</v>
      </c>
      <c r="L4905" s="176"/>
      <c r="M4905" s="176">
        <v>1000</v>
      </c>
      <c r="N4905" s="80" t="s">
        <v>6857</v>
      </c>
      <c r="O4905" s="162"/>
      <c r="P4905" s="80" t="s">
        <v>5001</v>
      </c>
      <c r="Q4905" s="80"/>
      <c r="R4905" s="80"/>
      <c r="S4905" s="163"/>
      <c r="T4905" s="213"/>
      <c r="U4905" s="162"/>
      <c r="V4905" s="164"/>
      <c r="W4905" s="12" t="str">
        <f t="shared" si="952"/>
        <v>Mqtt1</v>
      </c>
      <c r="X4905" s="196" t="s">
        <v>10719</v>
      </c>
      <c r="Y4905" s="6" t="str">
        <f t="shared" si="949"/>
        <v>marpower/power-tag/galley-jb-2</v>
      </c>
      <c r="Z4905" s="103" t="str" cm="1">
        <f t="array" ref="Z4905">IF(COUNTIF(N4905,"spare"),"","$."&amp;_xlfn.REGEXEXTRACT(J4905,"^PT\d+[FQ]\d+_(.*)", 2))</f>
        <v>$.Total_Power_Factor</v>
      </c>
      <c r="AA4905" s="12">
        <f t="shared" si="942"/>
        <v>9</v>
      </c>
      <c r="AB4905" s="6" t="s">
        <v>195</v>
      </c>
      <c r="AC4905" s="103">
        <v>3084</v>
      </c>
      <c r="AJ4905" s="80"/>
      <c r="AK4905" s="113" t="s">
        <v>1426</v>
      </c>
      <c r="AN4905" s="80"/>
      <c r="AO4905" s="80"/>
      <c r="AP4905" s="80"/>
      <c r="AQ4905" s="80"/>
      <c r="AR4905" s="127"/>
      <c r="AS4905" s="80"/>
      <c r="AT4905" s="7"/>
      <c r="AU4905" s="7"/>
      <c r="AV4905" s="165"/>
      <c r="AW4905" s="166"/>
      <c r="AX4905" s="137"/>
      <c r="AY4905" s="147"/>
      <c r="AZ4905" s="167"/>
      <c r="BA4905" s="167"/>
      <c r="BB4905" s="147" t="str">
        <f t="shared" si="951"/>
        <v/>
      </c>
      <c r="BC4905" s="168"/>
      <c r="BD4905" s="165"/>
      <c r="BE4905" s="165"/>
      <c r="BF4905" s="165"/>
      <c r="BG4905" s="165"/>
      <c r="BH4905" s="165"/>
      <c r="BI4905" s="165"/>
      <c r="BJ4905" s="165"/>
      <c r="BK4905" s="165"/>
      <c r="BL4905" s="165"/>
      <c r="BM4905" s="165"/>
      <c r="BN4905" s="165"/>
      <c r="BO4905" s="165"/>
      <c r="BP4905" s="165"/>
      <c r="BQ4905" s="165"/>
      <c r="BS4905" s="6"/>
      <c r="BT4905" s="11"/>
      <c r="BU4905" s="6"/>
      <c r="BV4905" s="6"/>
    </row>
    <row r="4906" spans="1:74" ht="15.75" x14ac:dyDescent="0.25">
      <c r="A4906" s="52" t="s">
        <v>1422</v>
      </c>
      <c r="B4906" s="56"/>
      <c r="C4906" s="7" t="s">
        <v>118</v>
      </c>
      <c r="D4906" s="7" t="s">
        <v>6561</v>
      </c>
      <c r="E4906" s="7"/>
      <c r="F4906" s="64"/>
      <c r="G4906" s="6"/>
      <c r="H4906" s="6"/>
      <c r="I4906" s="10" t="s">
        <v>110</v>
      </c>
      <c r="J4906" s="11" t="s">
        <v>4052</v>
      </c>
      <c r="K4906" s="194" t="s">
        <v>511</v>
      </c>
      <c r="L4906" s="176"/>
      <c r="M4906" s="176">
        <v>1000</v>
      </c>
      <c r="N4906" s="80" t="s">
        <v>6857</v>
      </c>
      <c r="O4906" s="162"/>
      <c r="P4906" s="80" t="s">
        <v>5002</v>
      </c>
      <c r="Q4906" s="80"/>
      <c r="R4906" s="80"/>
      <c r="S4906" s="163"/>
      <c r="T4906" s="213"/>
      <c r="U4906" s="162"/>
      <c r="V4906" s="164"/>
      <c r="W4906" s="12" t="str">
        <f t="shared" si="952"/>
        <v>Mqtt1</v>
      </c>
      <c r="X4906" s="196" t="s">
        <v>10720</v>
      </c>
      <c r="Y4906" s="6" t="str">
        <f t="shared" si="949"/>
        <v>marpower/power-tag/walk-in-freezer</v>
      </c>
      <c r="Z4906" s="103" t="str" cm="1">
        <f t="array" ref="Z4906">IF(COUNTIF(N4906,"spare"),"","$."&amp;_xlfn.REGEXEXTRACT(J4906,"^PT\d+[FQ]\d+_(.*)", 2))</f>
        <v>$.RMS_Current_Phase_A</v>
      </c>
      <c r="AA4906" s="12">
        <f>AA4891+1</f>
        <v>10</v>
      </c>
      <c r="AB4906" s="6" t="s">
        <v>195</v>
      </c>
      <c r="AC4906" s="103">
        <v>3000</v>
      </c>
      <c r="AJ4906" s="80"/>
      <c r="AK4906" s="113" t="s">
        <v>1423</v>
      </c>
      <c r="AN4906" s="80"/>
      <c r="AO4906" s="80"/>
      <c r="AP4906" s="80"/>
      <c r="AQ4906" s="80"/>
      <c r="AR4906" s="127"/>
      <c r="AS4906" s="80"/>
      <c r="AT4906" s="7"/>
      <c r="AU4906" s="7"/>
      <c r="AV4906" s="165"/>
      <c r="AW4906" s="166"/>
      <c r="AX4906" s="137"/>
      <c r="AY4906" s="147"/>
      <c r="AZ4906" s="167"/>
      <c r="BA4906" s="167"/>
      <c r="BB4906" s="147" t="str">
        <f t="shared" si="941"/>
        <v/>
      </c>
      <c r="BC4906" s="168"/>
      <c r="BD4906" s="165"/>
      <c r="BE4906" s="165"/>
      <c r="BF4906" s="165"/>
      <c r="BG4906" s="165"/>
      <c r="BH4906" s="165"/>
      <c r="BI4906" s="165"/>
      <c r="BJ4906" s="165"/>
      <c r="BK4906" s="165"/>
      <c r="BL4906" s="165"/>
      <c r="BM4906" s="165"/>
      <c r="BN4906" s="165"/>
      <c r="BO4906" s="165"/>
      <c r="BP4906" s="165"/>
      <c r="BQ4906" s="165"/>
      <c r="BS4906" s="6"/>
      <c r="BT4906" s="11"/>
      <c r="BU4906" s="6"/>
      <c r="BV4906" s="6"/>
    </row>
    <row r="4907" spans="1:74" ht="15.75" x14ac:dyDescent="0.25">
      <c r="A4907" s="52" t="s">
        <v>1422</v>
      </c>
      <c r="B4907" s="56"/>
      <c r="C4907" s="7" t="s">
        <v>118</v>
      </c>
      <c r="D4907" s="7" t="s">
        <v>6561</v>
      </c>
      <c r="E4907" s="7"/>
      <c r="F4907" s="64"/>
      <c r="G4907" s="6"/>
      <c r="H4907" s="6"/>
      <c r="I4907" s="10" t="s">
        <v>110</v>
      </c>
      <c r="J4907" s="11" t="s">
        <v>4053</v>
      </c>
      <c r="K4907" s="194" t="s">
        <v>511</v>
      </c>
      <c r="L4907" s="176"/>
      <c r="M4907" s="176">
        <v>1000</v>
      </c>
      <c r="N4907" s="80" t="s">
        <v>6857</v>
      </c>
      <c r="O4907" s="162"/>
      <c r="P4907" s="80" t="s">
        <v>5003</v>
      </c>
      <c r="Q4907" s="80"/>
      <c r="R4907" s="80"/>
      <c r="S4907" s="163"/>
      <c r="T4907" s="213"/>
      <c r="U4907" s="162"/>
      <c r="V4907" s="164"/>
      <c r="W4907" s="12" t="str">
        <f t="shared" si="952"/>
        <v>Mqtt1</v>
      </c>
      <c r="X4907" s="196" t="s">
        <v>10720</v>
      </c>
      <c r="Y4907" s="6" t="str">
        <f t="shared" si="949"/>
        <v>marpower/power-tag/walk-in-freezer</v>
      </c>
      <c r="Z4907" s="103" t="str" cm="1">
        <f t="array" ref="Z4907">IF(COUNTIF(N4907,"spare"),"","$."&amp;_xlfn.REGEXEXTRACT(J4907,"^PT\d+[FQ]\d+_(.*)", 2))</f>
        <v>$.RMS_Current_Phase_B</v>
      </c>
      <c r="AA4907" s="12">
        <f t="shared" si="942"/>
        <v>10</v>
      </c>
      <c r="AB4907" s="6" t="s">
        <v>195</v>
      </c>
      <c r="AC4907" s="103">
        <v>3002</v>
      </c>
      <c r="AJ4907" s="80"/>
      <c r="AK4907" s="113" t="s">
        <v>1423</v>
      </c>
      <c r="AN4907" s="80"/>
      <c r="AO4907" s="80"/>
      <c r="AP4907" s="80"/>
      <c r="AQ4907" s="80"/>
      <c r="AR4907" s="127"/>
      <c r="AS4907" s="80"/>
      <c r="AT4907" s="7"/>
      <c r="AU4907" s="7"/>
      <c r="AV4907" s="165"/>
      <c r="AW4907" s="166"/>
      <c r="AX4907" s="137"/>
      <c r="AY4907" s="147"/>
      <c r="AZ4907" s="167"/>
      <c r="BA4907" s="167"/>
      <c r="BB4907" s="147" t="str">
        <f t="shared" si="941"/>
        <v/>
      </c>
      <c r="BC4907" s="168"/>
      <c r="BD4907" s="165"/>
      <c r="BE4907" s="165"/>
      <c r="BF4907" s="165"/>
      <c r="BG4907" s="165"/>
      <c r="BH4907" s="165"/>
      <c r="BI4907" s="165"/>
      <c r="BJ4907" s="165"/>
      <c r="BK4907" s="165"/>
      <c r="BL4907" s="165"/>
      <c r="BM4907" s="165"/>
      <c r="BN4907" s="165"/>
      <c r="BO4907" s="165"/>
      <c r="BP4907" s="165"/>
      <c r="BQ4907" s="165"/>
      <c r="BS4907" s="6"/>
      <c r="BT4907" s="11"/>
      <c r="BU4907" s="6"/>
      <c r="BV4907" s="6"/>
    </row>
    <row r="4908" spans="1:74" ht="15.75" x14ac:dyDescent="0.25">
      <c r="A4908" s="52" t="s">
        <v>1422</v>
      </c>
      <c r="B4908" s="56"/>
      <c r="C4908" s="7" t="s">
        <v>118</v>
      </c>
      <c r="D4908" s="7" t="s">
        <v>6561</v>
      </c>
      <c r="E4908" s="7"/>
      <c r="F4908" s="64"/>
      <c r="G4908" s="6"/>
      <c r="H4908" s="6"/>
      <c r="I4908" s="10" t="s">
        <v>110</v>
      </c>
      <c r="J4908" s="11" t="s">
        <v>4054</v>
      </c>
      <c r="K4908" s="194" t="s">
        <v>511</v>
      </c>
      <c r="L4908" s="176"/>
      <c r="M4908" s="176">
        <v>1000</v>
      </c>
      <c r="N4908" s="80" t="s">
        <v>6857</v>
      </c>
      <c r="O4908" s="162"/>
      <c r="P4908" s="80" t="s">
        <v>5004</v>
      </c>
      <c r="Q4908" s="80"/>
      <c r="R4908" s="80"/>
      <c r="S4908" s="163"/>
      <c r="T4908" s="213"/>
      <c r="U4908" s="162"/>
      <c r="V4908" s="164"/>
      <c r="W4908" s="12" t="str">
        <f t="shared" si="952"/>
        <v>Mqtt1</v>
      </c>
      <c r="X4908" s="196" t="s">
        <v>10720</v>
      </c>
      <c r="Y4908" s="6" t="str">
        <f t="shared" si="949"/>
        <v>marpower/power-tag/walk-in-freezer</v>
      </c>
      <c r="Z4908" s="103" t="str" cm="1">
        <f t="array" ref="Z4908">IF(COUNTIF(N4908,"spare"),"","$."&amp;_xlfn.REGEXEXTRACT(J4908,"^PT\d+[FQ]\d+_(.*)", 2))</f>
        <v>$.RMS_Current_Phase_C</v>
      </c>
      <c r="AA4908" s="12">
        <f t="shared" si="942"/>
        <v>10</v>
      </c>
      <c r="AB4908" s="6" t="s">
        <v>195</v>
      </c>
      <c r="AC4908" s="103">
        <v>3004</v>
      </c>
      <c r="AJ4908" s="80"/>
      <c r="AK4908" s="113" t="s">
        <v>1423</v>
      </c>
      <c r="AN4908" s="80"/>
      <c r="AO4908" s="80"/>
      <c r="AP4908" s="80"/>
      <c r="AQ4908" s="80"/>
      <c r="AR4908" s="127"/>
      <c r="AS4908" s="80"/>
      <c r="AT4908" s="7"/>
      <c r="AU4908" s="7"/>
      <c r="AV4908" s="165"/>
      <c r="AW4908" s="166"/>
      <c r="AX4908" s="137"/>
      <c r="AY4908" s="147"/>
      <c r="AZ4908" s="167"/>
      <c r="BA4908" s="167"/>
      <c r="BB4908" s="147" t="str">
        <f t="shared" si="941"/>
        <v/>
      </c>
      <c r="BC4908" s="168"/>
      <c r="BD4908" s="165"/>
      <c r="BE4908" s="165"/>
      <c r="BF4908" s="165"/>
      <c r="BG4908" s="165"/>
      <c r="BH4908" s="165"/>
      <c r="BI4908" s="165"/>
      <c r="BJ4908" s="165"/>
      <c r="BK4908" s="165"/>
      <c r="BL4908" s="165"/>
      <c r="BM4908" s="165"/>
      <c r="BN4908" s="165"/>
      <c r="BO4908" s="165"/>
      <c r="BP4908" s="165"/>
      <c r="BQ4908" s="165"/>
      <c r="BS4908" s="6"/>
      <c r="BT4908" s="11"/>
      <c r="BU4908" s="6"/>
      <c r="BV4908" s="6"/>
    </row>
    <row r="4909" spans="1:74" ht="15.75" x14ac:dyDescent="0.25">
      <c r="A4909" s="52" t="s">
        <v>1422</v>
      </c>
      <c r="B4909" s="56"/>
      <c r="C4909" s="7" t="s">
        <v>118</v>
      </c>
      <c r="D4909" s="7" t="s">
        <v>6561</v>
      </c>
      <c r="E4909" s="7"/>
      <c r="F4909" s="64"/>
      <c r="G4909" s="6"/>
      <c r="H4909" s="6"/>
      <c r="I4909" s="10" t="s">
        <v>110</v>
      </c>
      <c r="J4909" s="11" t="s">
        <v>4055</v>
      </c>
      <c r="K4909" s="194" t="s">
        <v>511</v>
      </c>
      <c r="L4909" s="176"/>
      <c r="M4909" s="176">
        <v>1000</v>
      </c>
      <c r="N4909" s="80" t="s">
        <v>6857</v>
      </c>
      <c r="O4909" s="162"/>
      <c r="P4909" s="80" t="s">
        <v>5005</v>
      </c>
      <c r="Q4909" s="80"/>
      <c r="R4909" s="80"/>
      <c r="S4909" s="163"/>
      <c r="T4909" s="213"/>
      <c r="U4909" s="162"/>
      <c r="V4909" s="164"/>
      <c r="W4909" s="12" t="str">
        <f t="shared" si="952"/>
        <v>Mqtt1</v>
      </c>
      <c r="X4909" s="196" t="s">
        <v>10720</v>
      </c>
      <c r="Y4909" s="6" t="str">
        <f t="shared" si="949"/>
        <v>marpower/power-tag/walk-in-freezer</v>
      </c>
      <c r="Z4909" s="103" t="str" cm="1">
        <f t="array" ref="Z4909">IF(COUNTIF(N4909,"spare"),"","$."&amp;_xlfn.REGEXEXTRACT(J4909,"^PT\d+[FQ]\d+_(.*)", 2))</f>
        <v>$.RMS_Current_Phase_Neut</v>
      </c>
      <c r="AA4909" s="12">
        <f t="shared" si="942"/>
        <v>10</v>
      </c>
      <c r="AB4909" s="6" t="s">
        <v>195</v>
      </c>
      <c r="AC4909" s="103">
        <v>3006</v>
      </c>
      <c r="AJ4909" s="80"/>
      <c r="AK4909" s="113" t="s">
        <v>1423</v>
      </c>
      <c r="AN4909" s="80"/>
      <c r="AO4909" s="80"/>
      <c r="AP4909" s="80"/>
      <c r="AQ4909" s="80"/>
      <c r="AR4909" s="127"/>
      <c r="AS4909" s="80"/>
      <c r="AT4909" s="7"/>
      <c r="AU4909" s="7"/>
      <c r="AV4909" s="165"/>
      <c r="AW4909" s="166"/>
      <c r="AX4909" s="137"/>
      <c r="AY4909" s="147"/>
      <c r="AZ4909" s="167"/>
      <c r="BA4909" s="167"/>
      <c r="BB4909" s="147" t="str">
        <f t="shared" si="941"/>
        <v/>
      </c>
      <c r="BC4909" s="168"/>
      <c r="BD4909" s="165"/>
      <c r="BE4909" s="165"/>
      <c r="BF4909" s="165"/>
      <c r="BG4909" s="165"/>
      <c r="BH4909" s="165"/>
      <c r="BI4909" s="165"/>
      <c r="BJ4909" s="165"/>
      <c r="BK4909" s="165"/>
      <c r="BL4909" s="165"/>
      <c r="BM4909" s="165"/>
      <c r="BN4909" s="165"/>
      <c r="BO4909" s="165"/>
      <c r="BP4909" s="165"/>
      <c r="BQ4909" s="165"/>
      <c r="BS4909" s="6"/>
      <c r="BT4909" s="11"/>
      <c r="BU4909" s="6"/>
      <c r="BV4909" s="6"/>
    </row>
    <row r="4910" spans="1:74" ht="15.75" x14ac:dyDescent="0.25">
      <c r="A4910" s="52" t="s">
        <v>1422</v>
      </c>
      <c r="B4910" s="56"/>
      <c r="C4910" s="7" t="s">
        <v>118</v>
      </c>
      <c r="D4910" s="7" t="s">
        <v>6561</v>
      </c>
      <c r="E4910" s="7"/>
      <c r="F4910" s="64"/>
      <c r="G4910" s="6"/>
      <c r="H4910" s="6"/>
      <c r="I4910" s="10" t="s">
        <v>110</v>
      </c>
      <c r="J4910" s="11" t="s">
        <v>8379</v>
      </c>
      <c r="K4910" s="194" t="s">
        <v>511</v>
      </c>
      <c r="L4910" s="176"/>
      <c r="M4910" s="176">
        <v>1000</v>
      </c>
      <c r="N4910" s="80" t="s">
        <v>6857</v>
      </c>
      <c r="O4910" s="162"/>
      <c r="P4910" s="80" t="s">
        <v>5006</v>
      </c>
      <c r="Q4910" s="80"/>
      <c r="R4910" s="80"/>
      <c r="S4910" s="163"/>
      <c r="T4910" s="213"/>
      <c r="U4910" s="162"/>
      <c r="V4910" s="164"/>
      <c r="W4910" s="12" t="str">
        <f t="shared" si="952"/>
        <v>Mqtt1</v>
      </c>
      <c r="X4910" s="196" t="s">
        <v>10720</v>
      </c>
      <c r="Y4910" s="6" t="str">
        <f t="shared" si="949"/>
        <v>marpower/power-tag/walk-in-freezer</v>
      </c>
      <c r="Z4910" s="103" t="str" cm="1">
        <f t="array" ref="Z4910">IF(COUNTIF(N4910,"spare"),"","$."&amp;_xlfn.REGEXEXTRACT(J4910,"^PT\d+[FQ]\d+_(.*)", 2))</f>
        <v>$.RMS_Voltage_A_N</v>
      </c>
      <c r="AA4910" s="12">
        <f t="shared" si="942"/>
        <v>10</v>
      </c>
      <c r="AB4910" s="6" t="s">
        <v>195</v>
      </c>
      <c r="AC4910" s="103">
        <v>3028</v>
      </c>
      <c r="AJ4910" s="80"/>
      <c r="AK4910" s="113" t="s">
        <v>1424</v>
      </c>
      <c r="AN4910" s="80"/>
      <c r="AO4910" s="80"/>
      <c r="AP4910" s="80"/>
      <c r="AQ4910" s="80"/>
      <c r="AR4910" s="127"/>
      <c r="AS4910" s="80"/>
      <c r="AT4910" s="7"/>
      <c r="AU4910" s="7"/>
      <c r="AV4910" s="165"/>
      <c r="AW4910" s="166"/>
      <c r="AX4910" s="137"/>
      <c r="AY4910" s="147"/>
      <c r="AZ4910" s="167"/>
      <c r="BA4910" s="167"/>
      <c r="BB4910" s="147" t="str">
        <f t="shared" si="941"/>
        <v/>
      </c>
      <c r="BC4910" s="168"/>
      <c r="BD4910" s="165"/>
      <c r="BE4910" s="165"/>
      <c r="BF4910" s="165"/>
      <c r="BG4910" s="165"/>
      <c r="BH4910" s="165"/>
      <c r="BI4910" s="165"/>
      <c r="BJ4910" s="165"/>
      <c r="BK4910" s="165"/>
      <c r="BL4910" s="165"/>
      <c r="BM4910" s="165"/>
      <c r="BN4910" s="165"/>
      <c r="BO4910" s="165"/>
      <c r="BP4910" s="165"/>
      <c r="BQ4910" s="165"/>
      <c r="BS4910" s="6"/>
      <c r="BT4910" s="11"/>
      <c r="BU4910" s="6"/>
      <c r="BV4910" s="6"/>
    </row>
    <row r="4911" spans="1:74" ht="15.75" x14ac:dyDescent="0.25">
      <c r="A4911" s="52" t="s">
        <v>1422</v>
      </c>
      <c r="B4911" s="56"/>
      <c r="C4911" s="7" t="s">
        <v>118</v>
      </c>
      <c r="D4911" s="7" t="s">
        <v>6561</v>
      </c>
      <c r="E4911" s="7"/>
      <c r="F4911" s="64"/>
      <c r="G4911" s="6"/>
      <c r="H4911" s="6"/>
      <c r="I4911" s="10" t="s">
        <v>110</v>
      </c>
      <c r="J4911" s="11" t="s">
        <v>8556</v>
      </c>
      <c r="K4911" s="194" t="s">
        <v>511</v>
      </c>
      <c r="L4911" s="176"/>
      <c r="M4911" s="176">
        <v>1000</v>
      </c>
      <c r="N4911" s="80" t="s">
        <v>6857</v>
      </c>
      <c r="O4911" s="162"/>
      <c r="P4911" s="80" t="s">
        <v>5007</v>
      </c>
      <c r="Q4911" s="80"/>
      <c r="R4911" s="80"/>
      <c r="S4911" s="163"/>
      <c r="T4911" s="213"/>
      <c r="U4911" s="162"/>
      <c r="V4911" s="164"/>
      <c r="W4911" s="12" t="str">
        <f t="shared" si="952"/>
        <v>Mqtt1</v>
      </c>
      <c r="X4911" s="196" t="s">
        <v>10720</v>
      </c>
      <c r="Y4911" s="6" t="str">
        <f t="shared" si="949"/>
        <v>marpower/power-tag/walk-in-freezer</v>
      </c>
      <c r="Z4911" s="103" t="str" cm="1">
        <f t="array" ref="Z4911">IF(COUNTIF(N4911,"spare"),"","$."&amp;_xlfn.REGEXEXTRACT(J4911,"^PT\d+[FQ]\d+_(.*)", 2))</f>
        <v>$.RMS_Voltage_B_N</v>
      </c>
      <c r="AA4911" s="12">
        <f t="shared" si="942"/>
        <v>10</v>
      </c>
      <c r="AB4911" s="6" t="s">
        <v>195</v>
      </c>
      <c r="AC4911" s="103">
        <v>3030</v>
      </c>
      <c r="AJ4911" s="80"/>
      <c r="AK4911" s="113" t="s">
        <v>1424</v>
      </c>
      <c r="AN4911" s="80"/>
      <c r="AO4911" s="80"/>
      <c r="AP4911" s="80"/>
      <c r="AQ4911" s="80"/>
      <c r="AR4911" s="127"/>
      <c r="AS4911" s="80"/>
      <c r="AT4911" s="7"/>
      <c r="AU4911" s="7"/>
      <c r="AV4911" s="165"/>
      <c r="AW4911" s="166"/>
      <c r="AX4911" s="137"/>
      <c r="AY4911" s="147"/>
      <c r="AZ4911" s="167"/>
      <c r="BA4911" s="167"/>
      <c r="BB4911" s="147" t="str">
        <f t="shared" si="941"/>
        <v/>
      </c>
      <c r="BC4911" s="168"/>
      <c r="BD4911" s="165"/>
      <c r="BE4911" s="165"/>
      <c r="BF4911" s="165"/>
      <c r="BG4911" s="165"/>
      <c r="BH4911" s="165"/>
      <c r="BI4911" s="165"/>
      <c r="BJ4911" s="165"/>
      <c r="BK4911" s="165"/>
      <c r="BL4911" s="165"/>
      <c r="BM4911" s="165"/>
      <c r="BN4911" s="165"/>
      <c r="BO4911" s="165"/>
      <c r="BP4911" s="165"/>
      <c r="BQ4911" s="165"/>
      <c r="BS4911" s="6"/>
      <c r="BT4911" s="11"/>
      <c r="BU4911" s="6"/>
      <c r="BV4911" s="6"/>
    </row>
    <row r="4912" spans="1:74" ht="15.75" x14ac:dyDescent="0.25">
      <c r="A4912" s="52" t="s">
        <v>1422</v>
      </c>
      <c r="B4912" s="56"/>
      <c r="C4912" s="7" t="s">
        <v>118</v>
      </c>
      <c r="D4912" s="7" t="s">
        <v>6561</v>
      </c>
      <c r="E4912" s="7"/>
      <c r="F4912" s="64"/>
      <c r="G4912" s="6"/>
      <c r="H4912" s="6"/>
      <c r="I4912" s="10" t="s">
        <v>110</v>
      </c>
      <c r="J4912" s="11" t="s">
        <v>8733</v>
      </c>
      <c r="K4912" s="194" t="s">
        <v>511</v>
      </c>
      <c r="L4912" s="176"/>
      <c r="M4912" s="176">
        <v>1000</v>
      </c>
      <c r="N4912" s="80" t="s">
        <v>6857</v>
      </c>
      <c r="O4912" s="162"/>
      <c r="P4912" s="80" t="s">
        <v>5008</v>
      </c>
      <c r="Q4912" s="80"/>
      <c r="R4912" s="80"/>
      <c r="S4912" s="163"/>
      <c r="T4912" s="213"/>
      <c r="U4912" s="162"/>
      <c r="V4912" s="164"/>
      <c r="W4912" s="12" t="str">
        <f t="shared" si="952"/>
        <v>Mqtt1</v>
      </c>
      <c r="X4912" s="196" t="s">
        <v>10720</v>
      </c>
      <c r="Y4912" s="6" t="str">
        <f t="shared" si="949"/>
        <v>marpower/power-tag/walk-in-freezer</v>
      </c>
      <c r="Z4912" s="103" t="str" cm="1">
        <f t="array" ref="Z4912">IF(COUNTIF(N4912,"spare"),"","$."&amp;_xlfn.REGEXEXTRACT(J4912,"^PT\d+[FQ]\d+_(.*)", 2))</f>
        <v>$.RMS_Voltage_C_N</v>
      </c>
      <c r="AA4912" s="12">
        <f t="shared" si="942"/>
        <v>10</v>
      </c>
      <c r="AB4912" s="6" t="s">
        <v>195</v>
      </c>
      <c r="AC4912" s="103">
        <v>3032</v>
      </c>
      <c r="AJ4912" s="80"/>
      <c r="AK4912" s="113" t="s">
        <v>1424</v>
      </c>
      <c r="AN4912" s="80"/>
      <c r="AO4912" s="80"/>
      <c r="AP4912" s="80"/>
      <c r="AQ4912" s="80"/>
      <c r="AR4912" s="127"/>
      <c r="AS4912" s="80"/>
      <c r="AT4912" s="7"/>
      <c r="AU4912" s="7"/>
      <c r="AV4912" s="165"/>
      <c r="AW4912" s="166"/>
      <c r="AX4912" s="137"/>
      <c r="AY4912" s="147"/>
      <c r="AZ4912" s="167"/>
      <c r="BA4912" s="167"/>
      <c r="BB4912" s="147" t="str">
        <f t="shared" si="941"/>
        <v/>
      </c>
      <c r="BC4912" s="168"/>
      <c r="BD4912" s="165"/>
      <c r="BE4912" s="165"/>
      <c r="BF4912" s="165"/>
      <c r="BG4912" s="165"/>
      <c r="BH4912" s="165"/>
      <c r="BI4912" s="165"/>
      <c r="BJ4912" s="165"/>
      <c r="BK4912" s="165"/>
      <c r="BL4912" s="165"/>
      <c r="BM4912" s="165"/>
      <c r="BN4912" s="165"/>
      <c r="BO4912" s="165"/>
      <c r="BP4912" s="165"/>
      <c r="BQ4912" s="165"/>
      <c r="BS4912" s="6"/>
      <c r="BT4912" s="11"/>
      <c r="BU4912" s="6"/>
      <c r="BV4912" s="6"/>
    </row>
    <row r="4913" spans="1:74" ht="15.75" x14ac:dyDescent="0.25">
      <c r="A4913" s="52" t="s">
        <v>1422</v>
      </c>
      <c r="B4913" s="56"/>
      <c r="C4913" s="7" t="s">
        <v>118</v>
      </c>
      <c r="D4913" s="7" t="s">
        <v>6561</v>
      </c>
      <c r="E4913" s="7"/>
      <c r="F4913" s="64"/>
      <c r="G4913" s="6"/>
      <c r="H4913" s="6"/>
      <c r="I4913" s="10" t="s">
        <v>110</v>
      </c>
      <c r="J4913" s="11" t="s">
        <v>4056</v>
      </c>
      <c r="K4913" s="194" t="s">
        <v>511</v>
      </c>
      <c r="L4913" s="176"/>
      <c r="M4913" s="176">
        <v>1000</v>
      </c>
      <c r="N4913" s="80" t="s">
        <v>6857</v>
      </c>
      <c r="O4913" s="162"/>
      <c r="P4913" s="80" t="s">
        <v>5009</v>
      </c>
      <c r="Q4913" s="80"/>
      <c r="R4913" s="80"/>
      <c r="S4913" s="163"/>
      <c r="T4913" s="213"/>
      <c r="U4913" s="162"/>
      <c r="V4913" s="164"/>
      <c r="W4913" s="12" t="str">
        <f t="shared" si="952"/>
        <v>Mqtt1</v>
      </c>
      <c r="X4913" s="196" t="s">
        <v>10720</v>
      </c>
      <c r="Y4913" s="6" t="str">
        <f t="shared" si="949"/>
        <v>marpower/power-tag/walk-in-freezer</v>
      </c>
      <c r="Z4913" s="103" t="str" cm="1">
        <f t="array" ref="Z4913">IF(COUNTIF(N4913,"spare"),"","$."&amp;_xlfn.REGEXEXTRACT(J4913,"^PT\d+[FQ]\d+_(.*)", 2))</f>
        <v>$.Active_Power_Phase_A</v>
      </c>
      <c r="AA4913" s="12">
        <f t="shared" si="942"/>
        <v>10</v>
      </c>
      <c r="AB4913" s="6" t="s">
        <v>195</v>
      </c>
      <c r="AC4913" s="103">
        <v>3054</v>
      </c>
      <c r="AJ4913" s="80"/>
      <c r="AK4913" s="113" t="s">
        <v>1425</v>
      </c>
      <c r="AN4913" s="80"/>
      <c r="AO4913" s="80"/>
      <c r="AP4913" s="80"/>
      <c r="AQ4913" s="80"/>
      <c r="AR4913" s="127"/>
      <c r="AS4913" s="80"/>
      <c r="AT4913" s="7"/>
      <c r="AU4913" s="7"/>
      <c r="AV4913" s="165"/>
      <c r="AW4913" s="166"/>
      <c r="AX4913" s="137"/>
      <c r="AY4913" s="147"/>
      <c r="AZ4913" s="167"/>
      <c r="BA4913" s="167"/>
      <c r="BB4913" s="147" t="str">
        <f t="shared" si="941"/>
        <v/>
      </c>
      <c r="BC4913" s="168"/>
      <c r="BD4913" s="165"/>
      <c r="BE4913" s="165"/>
      <c r="BF4913" s="165"/>
      <c r="BG4913" s="165"/>
      <c r="BH4913" s="165"/>
      <c r="BI4913" s="165"/>
      <c r="BJ4913" s="165"/>
      <c r="BK4913" s="165"/>
      <c r="BL4913" s="165"/>
      <c r="BM4913" s="165"/>
      <c r="BN4913" s="165"/>
      <c r="BO4913" s="165"/>
      <c r="BP4913" s="165"/>
      <c r="BQ4913" s="165"/>
      <c r="BS4913" s="6"/>
      <c r="BT4913" s="11"/>
      <c r="BU4913" s="6"/>
      <c r="BV4913" s="6"/>
    </row>
    <row r="4914" spans="1:74" ht="15.75" x14ac:dyDescent="0.25">
      <c r="A4914" s="52" t="s">
        <v>1422</v>
      </c>
      <c r="B4914" s="56"/>
      <c r="C4914" s="7" t="s">
        <v>118</v>
      </c>
      <c r="D4914" s="7" t="s">
        <v>6561</v>
      </c>
      <c r="E4914" s="7"/>
      <c r="F4914" s="64"/>
      <c r="G4914" s="6"/>
      <c r="H4914" s="6"/>
      <c r="I4914" s="10" t="s">
        <v>110</v>
      </c>
      <c r="J4914" s="11" t="s">
        <v>4057</v>
      </c>
      <c r="K4914" s="194" t="s">
        <v>511</v>
      </c>
      <c r="L4914" s="176"/>
      <c r="M4914" s="176">
        <v>1000</v>
      </c>
      <c r="N4914" s="80" t="s">
        <v>6857</v>
      </c>
      <c r="O4914" s="162"/>
      <c r="P4914" s="80" t="s">
        <v>5010</v>
      </c>
      <c r="Q4914" s="80"/>
      <c r="R4914" s="80"/>
      <c r="S4914" s="163"/>
      <c r="T4914" s="213"/>
      <c r="U4914" s="162"/>
      <c r="V4914" s="164"/>
      <c r="W4914" s="12" t="str">
        <f t="shared" si="952"/>
        <v>Mqtt1</v>
      </c>
      <c r="X4914" s="196" t="s">
        <v>10720</v>
      </c>
      <c r="Y4914" s="6" t="str">
        <f t="shared" si="949"/>
        <v>marpower/power-tag/walk-in-freezer</v>
      </c>
      <c r="Z4914" s="103" t="str" cm="1">
        <f t="array" ref="Z4914">IF(COUNTIF(N4914,"spare"),"","$."&amp;_xlfn.REGEXEXTRACT(J4914,"^PT\d+[FQ]\d+_(.*)", 2))</f>
        <v>$.Active_Power_Phase_B</v>
      </c>
      <c r="AA4914" s="12">
        <f t="shared" si="942"/>
        <v>10</v>
      </c>
      <c r="AB4914" s="6" t="s">
        <v>195</v>
      </c>
      <c r="AC4914" s="103">
        <v>3056</v>
      </c>
      <c r="AJ4914" s="80"/>
      <c r="AK4914" s="113" t="s">
        <v>1425</v>
      </c>
      <c r="AN4914" s="80"/>
      <c r="AO4914" s="80"/>
      <c r="AP4914" s="80"/>
      <c r="AQ4914" s="80"/>
      <c r="AR4914" s="127"/>
      <c r="AS4914" s="80"/>
      <c r="AT4914" s="7"/>
      <c r="AU4914" s="7"/>
      <c r="AV4914" s="165"/>
      <c r="AW4914" s="166"/>
      <c r="AX4914" s="137"/>
      <c r="AY4914" s="147"/>
      <c r="AZ4914" s="167"/>
      <c r="BA4914" s="167"/>
      <c r="BB4914" s="147" t="str">
        <f t="shared" si="941"/>
        <v/>
      </c>
      <c r="BC4914" s="168"/>
      <c r="BD4914" s="165"/>
      <c r="BE4914" s="165"/>
      <c r="BF4914" s="165"/>
      <c r="BG4914" s="165"/>
      <c r="BH4914" s="165"/>
      <c r="BI4914" s="165"/>
      <c r="BJ4914" s="165"/>
      <c r="BK4914" s="165"/>
      <c r="BL4914" s="165"/>
      <c r="BM4914" s="165"/>
      <c r="BN4914" s="165"/>
      <c r="BO4914" s="165"/>
      <c r="BP4914" s="165"/>
      <c r="BQ4914" s="165"/>
      <c r="BS4914" s="6"/>
      <c r="BT4914" s="11"/>
      <c r="BU4914" s="6"/>
      <c r="BV4914" s="6"/>
    </row>
    <row r="4915" spans="1:74" ht="15.75" x14ac:dyDescent="0.25">
      <c r="A4915" s="52" t="s">
        <v>1422</v>
      </c>
      <c r="B4915" s="56"/>
      <c r="C4915" s="7" t="s">
        <v>118</v>
      </c>
      <c r="D4915" s="7" t="s">
        <v>6561</v>
      </c>
      <c r="E4915" s="7"/>
      <c r="F4915" s="64"/>
      <c r="G4915" s="6"/>
      <c r="H4915" s="6"/>
      <c r="I4915" s="10" t="s">
        <v>110</v>
      </c>
      <c r="J4915" s="11" t="s">
        <v>4058</v>
      </c>
      <c r="K4915" s="194" t="s">
        <v>511</v>
      </c>
      <c r="L4915" s="176"/>
      <c r="M4915" s="176">
        <v>1000</v>
      </c>
      <c r="N4915" s="80" t="s">
        <v>6857</v>
      </c>
      <c r="O4915" s="162"/>
      <c r="P4915" s="80" t="s">
        <v>5011</v>
      </c>
      <c r="Q4915" s="80"/>
      <c r="R4915" s="80"/>
      <c r="S4915" s="163"/>
      <c r="T4915" s="213"/>
      <c r="U4915" s="162"/>
      <c r="V4915" s="164"/>
      <c r="W4915" s="12" t="str">
        <f t="shared" si="952"/>
        <v>Mqtt1</v>
      </c>
      <c r="X4915" s="196" t="s">
        <v>10720</v>
      </c>
      <c r="Y4915" s="6" t="str">
        <f t="shared" si="949"/>
        <v>marpower/power-tag/walk-in-freezer</v>
      </c>
      <c r="Z4915" s="103" t="str" cm="1">
        <f t="array" ref="Z4915">IF(COUNTIF(N4915,"spare"),"","$."&amp;_xlfn.REGEXEXTRACT(J4915,"^PT\d+[FQ]\d+_(.*)", 2))</f>
        <v>$.Active_Power_Phase_C</v>
      </c>
      <c r="AA4915" s="12">
        <f t="shared" si="942"/>
        <v>10</v>
      </c>
      <c r="AB4915" s="6" t="s">
        <v>195</v>
      </c>
      <c r="AC4915" s="103">
        <v>3058</v>
      </c>
      <c r="AJ4915" s="80"/>
      <c r="AK4915" s="113" t="s">
        <v>1425</v>
      </c>
      <c r="AN4915" s="80"/>
      <c r="AO4915" s="80"/>
      <c r="AP4915" s="80"/>
      <c r="AQ4915" s="80"/>
      <c r="AR4915" s="127"/>
      <c r="AS4915" s="80"/>
      <c r="AT4915" s="7"/>
      <c r="AU4915" s="7"/>
      <c r="AV4915" s="165"/>
      <c r="AW4915" s="166"/>
      <c r="AX4915" s="137"/>
      <c r="AY4915" s="147"/>
      <c r="AZ4915" s="167"/>
      <c r="BA4915" s="167"/>
      <c r="BB4915" s="147" t="str">
        <f t="shared" si="941"/>
        <v/>
      </c>
      <c r="BC4915" s="168"/>
      <c r="BD4915" s="165"/>
      <c r="BE4915" s="165"/>
      <c r="BF4915" s="165"/>
      <c r="BG4915" s="165"/>
      <c r="BH4915" s="165"/>
      <c r="BI4915" s="165"/>
      <c r="BJ4915" s="165"/>
      <c r="BK4915" s="165"/>
      <c r="BL4915" s="165"/>
      <c r="BM4915" s="165"/>
      <c r="BN4915" s="165"/>
      <c r="BO4915" s="165"/>
      <c r="BP4915" s="165"/>
      <c r="BQ4915" s="165"/>
      <c r="BS4915" s="6"/>
      <c r="BT4915" s="11"/>
      <c r="BU4915" s="6"/>
      <c r="BV4915" s="6"/>
    </row>
    <row r="4916" spans="1:74" ht="15.75" x14ac:dyDescent="0.25">
      <c r="A4916" s="52" t="s">
        <v>1422</v>
      </c>
      <c r="B4916" s="56"/>
      <c r="C4916" s="7" t="s">
        <v>118</v>
      </c>
      <c r="D4916" s="7" t="s">
        <v>6561</v>
      </c>
      <c r="E4916" s="7"/>
      <c r="F4916" s="64"/>
      <c r="G4916" s="6"/>
      <c r="H4916" s="6"/>
      <c r="I4916" s="10" t="s">
        <v>110</v>
      </c>
      <c r="J4916" s="11" t="s">
        <v>4059</v>
      </c>
      <c r="K4916" s="194" t="s">
        <v>511</v>
      </c>
      <c r="L4916" s="176"/>
      <c r="M4916" s="176">
        <v>1000</v>
      </c>
      <c r="N4916" s="80" t="s">
        <v>6857</v>
      </c>
      <c r="O4916" s="162"/>
      <c r="P4916" s="80" t="s">
        <v>5012</v>
      </c>
      <c r="Q4916" s="80"/>
      <c r="R4916" s="80"/>
      <c r="S4916" s="163"/>
      <c r="T4916" s="213"/>
      <c r="U4916" s="162"/>
      <c r="V4916" s="164"/>
      <c r="W4916" s="12" t="str">
        <f t="shared" si="952"/>
        <v>Mqtt1</v>
      </c>
      <c r="X4916" s="196" t="s">
        <v>10720</v>
      </c>
      <c r="Y4916" s="6" t="str">
        <f t="shared" si="949"/>
        <v>marpower/power-tag/walk-in-freezer</v>
      </c>
      <c r="Z4916" s="103" t="str" cm="1">
        <f t="array" ref="Z4916">IF(COUNTIF(N4916,"spare"),"","$."&amp;_xlfn.REGEXEXTRACT(J4916,"^PT\d+[FQ]\d+_(.*)", 2))</f>
        <v>$.Total_Active_Power</v>
      </c>
      <c r="AA4916" s="12">
        <f t="shared" si="942"/>
        <v>10</v>
      </c>
      <c r="AB4916" s="6" t="s">
        <v>195</v>
      </c>
      <c r="AC4916" s="103">
        <v>3060</v>
      </c>
      <c r="AJ4916" s="80"/>
      <c r="AK4916" s="113" t="s">
        <v>1425</v>
      </c>
      <c r="AN4916" s="80"/>
      <c r="AO4916" s="80"/>
      <c r="AP4916" s="80"/>
      <c r="AQ4916" s="80"/>
      <c r="AR4916" s="127"/>
      <c r="AS4916" s="80"/>
      <c r="AT4916" s="7"/>
      <c r="AU4916" s="7"/>
      <c r="AV4916" s="165"/>
      <c r="AW4916" s="166"/>
      <c r="AX4916" s="137"/>
      <c r="AY4916" s="147"/>
      <c r="AZ4916" s="167"/>
      <c r="BA4916" s="167"/>
      <c r="BB4916" s="147" t="str">
        <f t="shared" si="941"/>
        <v/>
      </c>
      <c r="BC4916" s="168"/>
      <c r="BD4916" s="165"/>
      <c r="BE4916" s="165"/>
      <c r="BF4916" s="165"/>
      <c r="BG4916" s="165"/>
      <c r="BH4916" s="165"/>
      <c r="BI4916" s="165"/>
      <c r="BJ4916" s="165"/>
      <c r="BK4916" s="165"/>
      <c r="BL4916" s="165"/>
      <c r="BM4916" s="165"/>
      <c r="BN4916" s="165"/>
      <c r="BO4916" s="165"/>
      <c r="BP4916" s="165"/>
      <c r="BQ4916" s="165"/>
      <c r="BS4916" s="6"/>
      <c r="BT4916" s="11"/>
      <c r="BU4916" s="6"/>
      <c r="BV4916" s="6"/>
    </row>
    <row r="4917" spans="1:74" ht="15.75" x14ac:dyDescent="0.25">
      <c r="A4917" s="52" t="s">
        <v>1422</v>
      </c>
      <c r="B4917" s="56"/>
      <c r="C4917" s="7" t="s">
        <v>118</v>
      </c>
      <c r="D4917" s="7" t="s">
        <v>6561</v>
      </c>
      <c r="E4917" s="7"/>
      <c r="F4917" s="64"/>
      <c r="G4917" s="6"/>
      <c r="H4917" s="6"/>
      <c r="I4917" s="10" t="s">
        <v>110</v>
      </c>
      <c r="J4917" s="11" t="s">
        <v>4060</v>
      </c>
      <c r="K4917" s="194" t="s">
        <v>511</v>
      </c>
      <c r="L4917" s="176"/>
      <c r="M4917" s="176">
        <v>1000</v>
      </c>
      <c r="N4917" s="80" t="s">
        <v>6857</v>
      </c>
      <c r="O4917" s="162"/>
      <c r="P4917" s="80" t="s">
        <v>5013</v>
      </c>
      <c r="Q4917" s="80"/>
      <c r="R4917" s="80"/>
      <c r="S4917" s="163"/>
      <c r="T4917" s="213"/>
      <c r="U4917" s="162"/>
      <c r="V4917" s="164"/>
      <c r="W4917" s="12" t="str">
        <f t="shared" si="952"/>
        <v>Mqtt1</v>
      </c>
      <c r="X4917" s="196" t="s">
        <v>10720</v>
      </c>
      <c r="Y4917" s="6" t="str">
        <f t="shared" si="949"/>
        <v>marpower/power-tag/walk-in-freezer</v>
      </c>
      <c r="Z4917" s="103" t="str" cm="1">
        <f t="array" ref="Z4917">IF(COUNTIF(N4917,"spare"),"","$."&amp;_xlfn.REGEXEXTRACT(J4917,"^PT\d+[FQ]\d+_(.*)", 2))</f>
        <v>$.Power_Factor_Phase_A</v>
      </c>
      <c r="AA4917" s="12">
        <f t="shared" si="942"/>
        <v>10</v>
      </c>
      <c r="AB4917" s="6" t="s">
        <v>195</v>
      </c>
      <c r="AC4917" s="103">
        <v>3078</v>
      </c>
      <c r="AJ4917" s="80"/>
      <c r="AK4917" s="113" t="s">
        <v>1426</v>
      </c>
      <c r="AN4917" s="80"/>
      <c r="AO4917" s="80"/>
      <c r="AP4917" s="80"/>
      <c r="AQ4917" s="80"/>
      <c r="AR4917" s="127"/>
      <c r="AS4917" s="80"/>
      <c r="AT4917" s="7"/>
      <c r="AU4917" s="7"/>
      <c r="AV4917" s="165"/>
      <c r="AW4917" s="166"/>
      <c r="AX4917" s="137"/>
      <c r="AY4917" s="147"/>
      <c r="AZ4917" s="167"/>
      <c r="BA4917" s="167"/>
      <c r="BB4917" s="147" t="str">
        <f t="shared" si="941"/>
        <v/>
      </c>
      <c r="BC4917" s="168"/>
      <c r="BD4917" s="165"/>
      <c r="BE4917" s="165"/>
      <c r="BF4917" s="165"/>
      <c r="BG4917" s="165"/>
      <c r="BH4917" s="165"/>
      <c r="BI4917" s="165"/>
      <c r="BJ4917" s="165"/>
      <c r="BK4917" s="165"/>
      <c r="BL4917" s="165"/>
      <c r="BM4917" s="165"/>
      <c r="BN4917" s="165"/>
      <c r="BO4917" s="165"/>
      <c r="BP4917" s="165"/>
      <c r="BQ4917" s="165"/>
      <c r="BS4917" s="6"/>
      <c r="BT4917" s="11"/>
      <c r="BU4917" s="6"/>
      <c r="BV4917" s="6"/>
    </row>
    <row r="4918" spans="1:74" ht="15.75" x14ac:dyDescent="0.25">
      <c r="A4918" s="52" t="s">
        <v>1422</v>
      </c>
      <c r="B4918" s="56"/>
      <c r="C4918" s="7" t="s">
        <v>118</v>
      </c>
      <c r="D4918" s="7" t="s">
        <v>6561</v>
      </c>
      <c r="E4918" s="7"/>
      <c r="F4918" s="64"/>
      <c r="G4918" s="6"/>
      <c r="H4918" s="6"/>
      <c r="I4918" s="10" t="s">
        <v>110</v>
      </c>
      <c r="J4918" s="11" t="s">
        <v>4061</v>
      </c>
      <c r="K4918" s="194" t="s">
        <v>511</v>
      </c>
      <c r="L4918" s="176"/>
      <c r="M4918" s="176">
        <v>1000</v>
      </c>
      <c r="N4918" s="80" t="s">
        <v>6857</v>
      </c>
      <c r="O4918" s="162"/>
      <c r="P4918" s="80" t="s">
        <v>5014</v>
      </c>
      <c r="Q4918" s="80"/>
      <c r="R4918" s="80"/>
      <c r="S4918" s="163"/>
      <c r="T4918" s="213"/>
      <c r="U4918" s="162"/>
      <c r="V4918" s="164"/>
      <c r="W4918" s="12" t="str">
        <f t="shared" si="952"/>
        <v>Mqtt1</v>
      </c>
      <c r="X4918" s="196" t="s">
        <v>10720</v>
      </c>
      <c r="Y4918" s="6" t="str">
        <f t="shared" si="949"/>
        <v>marpower/power-tag/walk-in-freezer</v>
      </c>
      <c r="Z4918" s="103" t="str" cm="1">
        <f t="array" ref="Z4918">IF(COUNTIF(N4918,"spare"),"","$."&amp;_xlfn.REGEXEXTRACT(J4918,"^PT\d+[FQ]\d+_(.*)", 2))</f>
        <v>$.Power_Factor_Phase_B</v>
      </c>
      <c r="AA4918" s="12">
        <f t="shared" si="942"/>
        <v>10</v>
      </c>
      <c r="AB4918" s="6" t="s">
        <v>195</v>
      </c>
      <c r="AC4918" s="103">
        <v>3080</v>
      </c>
      <c r="AJ4918" s="80"/>
      <c r="AK4918" s="113" t="s">
        <v>1426</v>
      </c>
      <c r="AN4918" s="80"/>
      <c r="AO4918" s="80"/>
      <c r="AP4918" s="80"/>
      <c r="AQ4918" s="80"/>
      <c r="AR4918" s="127"/>
      <c r="AS4918" s="80"/>
      <c r="AT4918" s="7"/>
      <c r="AU4918" s="7"/>
      <c r="AV4918" s="165"/>
      <c r="AW4918" s="166"/>
      <c r="AX4918" s="137"/>
      <c r="AY4918" s="147"/>
      <c r="AZ4918" s="167"/>
      <c r="BA4918" s="167"/>
      <c r="BB4918" s="147" t="str">
        <f t="shared" si="941"/>
        <v/>
      </c>
      <c r="BC4918" s="168"/>
      <c r="BD4918" s="165"/>
      <c r="BE4918" s="165"/>
      <c r="BF4918" s="165"/>
      <c r="BG4918" s="165"/>
      <c r="BH4918" s="165"/>
      <c r="BI4918" s="165"/>
      <c r="BJ4918" s="165"/>
      <c r="BK4918" s="165"/>
      <c r="BL4918" s="165"/>
      <c r="BM4918" s="165"/>
      <c r="BN4918" s="165"/>
      <c r="BO4918" s="165"/>
      <c r="BP4918" s="165"/>
      <c r="BQ4918" s="165"/>
      <c r="BS4918" s="6"/>
      <c r="BT4918" s="11"/>
      <c r="BU4918" s="6"/>
      <c r="BV4918" s="6"/>
    </row>
    <row r="4919" spans="1:74" ht="15.75" x14ac:dyDescent="0.25">
      <c r="A4919" s="52" t="s">
        <v>1422</v>
      </c>
      <c r="B4919" s="56"/>
      <c r="C4919" s="7" t="s">
        <v>118</v>
      </c>
      <c r="D4919" s="7" t="s">
        <v>6561</v>
      </c>
      <c r="E4919" s="7"/>
      <c r="F4919" s="64"/>
      <c r="G4919" s="6"/>
      <c r="H4919" s="6"/>
      <c r="I4919" s="10" t="s">
        <v>110</v>
      </c>
      <c r="J4919" s="11" t="s">
        <v>4062</v>
      </c>
      <c r="K4919" s="194" t="s">
        <v>511</v>
      </c>
      <c r="L4919" s="176"/>
      <c r="M4919" s="176">
        <v>1000</v>
      </c>
      <c r="N4919" s="80" t="s">
        <v>6857</v>
      </c>
      <c r="O4919" s="162"/>
      <c r="P4919" s="80" t="s">
        <v>5015</v>
      </c>
      <c r="Q4919" s="80"/>
      <c r="R4919" s="80"/>
      <c r="S4919" s="163"/>
      <c r="T4919" s="213"/>
      <c r="U4919" s="162"/>
      <c r="V4919" s="164"/>
      <c r="W4919" s="12" t="str">
        <f t="shared" si="952"/>
        <v>Mqtt1</v>
      </c>
      <c r="X4919" s="196" t="s">
        <v>10720</v>
      </c>
      <c r="Y4919" s="6" t="str">
        <f t="shared" si="949"/>
        <v>marpower/power-tag/walk-in-freezer</v>
      </c>
      <c r="Z4919" s="103" t="str" cm="1">
        <f t="array" ref="Z4919">IF(COUNTIF(N4919,"spare"),"","$."&amp;_xlfn.REGEXEXTRACT(J4919,"^PT\d+[FQ]\d+_(.*)", 2))</f>
        <v>$.Power_Factor_Phase_C</v>
      </c>
      <c r="AA4919" s="12">
        <f t="shared" si="942"/>
        <v>10</v>
      </c>
      <c r="AB4919" s="6" t="s">
        <v>195</v>
      </c>
      <c r="AC4919" s="103">
        <v>3082</v>
      </c>
      <c r="AJ4919" s="80"/>
      <c r="AK4919" s="113" t="s">
        <v>1426</v>
      </c>
      <c r="AN4919" s="80"/>
      <c r="AO4919" s="80"/>
      <c r="AP4919" s="80"/>
      <c r="AQ4919" s="80"/>
      <c r="AR4919" s="127"/>
      <c r="AS4919" s="80"/>
      <c r="AT4919" s="7"/>
      <c r="AU4919" s="7"/>
      <c r="AV4919" s="165"/>
      <c r="AW4919" s="166"/>
      <c r="AX4919" s="137"/>
      <c r="AY4919" s="147"/>
      <c r="AZ4919" s="167"/>
      <c r="BA4919" s="167"/>
      <c r="BB4919" s="147" t="str">
        <f t="shared" si="941"/>
        <v/>
      </c>
      <c r="BC4919" s="168"/>
      <c r="BD4919" s="165"/>
      <c r="BE4919" s="165"/>
      <c r="BF4919" s="165"/>
      <c r="BG4919" s="165"/>
      <c r="BH4919" s="165"/>
      <c r="BI4919" s="165"/>
      <c r="BJ4919" s="165"/>
      <c r="BK4919" s="165"/>
      <c r="BL4919" s="165"/>
      <c r="BM4919" s="165"/>
      <c r="BN4919" s="165"/>
      <c r="BO4919" s="165"/>
      <c r="BP4919" s="165"/>
      <c r="BQ4919" s="165"/>
      <c r="BS4919" s="6"/>
      <c r="BT4919" s="11"/>
      <c r="BU4919" s="6"/>
      <c r="BV4919" s="6"/>
    </row>
    <row r="4920" spans="1:74" ht="15.75" x14ac:dyDescent="0.25">
      <c r="A4920" s="52" t="s">
        <v>1422</v>
      </c>
      <c r="B4920" s="56"/>
      <c r="C4920" s="7" t="s">
        <v>118</v>
      </c>
      <c r="D4920" s="7" t="s">
        <v>6561</v>
      </c>
      <c r="E4920" s="7"/>
      <c r="F4920" s="64"/>
      <c r="G4920" s="6"/>
      <c r="H4920" s="6"/>
      <c r="I4920" s="10" t="s">
        <v>110</v>
      </c>
      <c r="J4920" s="11" t="s">
        <v>4063</v>
      </c>
      <c r="K4920" s="194" t="s">
        <v>511</v>
      </c>
      <c r="L4920" s="176"/>
      <c r="M4920" s="176">
        <v>1000</v>
      </c>
      <c r="N4920" s="80" t="s">
        <v>6857</v>
      </c>
      <c r="O4920" s="162"/>
      <c r="P4920" s="80" t="s">
        <v>5016</v>
      </c>
      <c r="Q4920" s="80"/>
      <c r="R4920" s="80"/>
      <c r="S4920" s="163"/>
      <c r="T4920" s="213"/>
      <c r="U4920" s="162"/>
      <c r="V4920" s="164"/>
      <c r="W4920" s="12" t="str">
        <f t="shared" si="952"/>
        <v>Mqtt1</v>
      </c>
      <c r="X4920" s="196" t="s">
        <v>10720</v>
      </c>
      <c r="Y4920" s="6" t="str">
        <f t="shared" si="949"/>
        <v>marpower/power-tag/walk-in-freezer</v>
      </c>
      <c r="Z4920" s="103" t="str" cm="1">
        <f t="array" ref="Z4920">IF(COUNTIF(N4920,"spare"),"","$."&amp;_xlfn.REGEXEXTRACT(J4920,"^PT\d+[FQ]\d+_(.*)", 2))</f>
        <v>$.Total_Power_Factor</v>
      </c>
      <c r="AA4920" s="12">
        <f t="shared" si="942"/>
        <v>10</v>
      </c>
      <c r="AB4920" s="6" t="s">
        <v>195</v>
      </c>
      <c r="AC4920" s="103">
        <v>3084</v>
      </c>
      <c r="AJ4920" s="80"/>
      <c r="AK4920" s="113" t="s">
        <v>1426</v>
      </c>
      <c r="AN4920" s="80"/>
      <c r="AO4920" s="80"/>
      <c r="AP4920" s="80"/>
      <c r="AQ4920" s="80"/>
      <c r="AR4920" s="127"/>
      <c r="AS4920" s="80"/>
      <c r="AT4920" s="7"/>
      <c r="AU4920" s="7"/>
      <c r="AV4920" s="165"/>
      <c r="AW4920" s="166"/>
      <c r="AX4920" s="137"/>
      <c r="AY4920" s="147"/>
      <c r="AZ4920" s="167"/>
      <c r="BA4920" s="167"/>
      <c r="BB4920" s="147" t="str">
        <f t="shared" si="941"/>
        <v/>
      </c>
      <c r="BC4920" s="168"/>
      <c r="BD4920" s="165"/>
      <c r="BE4920" s="165"/>
      <c r="BF4920" s="165"/>
      <c r="BG4920" s="165"/>
      <c r="BH4920" s="165"/>
      <c r="BI4920" s="165"/>
      <c r="BJ4920" s="165"/>
      <c r="BK4920" s="165"/>
      <c r="BL4920" s="165"/>
      <c r="BM4920" s="165"/>
      <c r="BN4920" s="165"/>
      <c r="BO4920" s="165"/>
      <c r="BP4920" s="165"/>
      <c r="BQ4920" s="165"/>
      <c r="BS4920" s="6"/>
      <c r="BT4920" s="11"/>
      <c r="BU4920" s="6"/>
      <c r="BV4920" s="6"/>
    </row>
    <row r="4921" spans="1:74" ht="15.75" x14ac:dyDescent="0.25">
      <c r="A4921" s="52" t="s">
        <v>1422</v>
      </c>
      <c r="B4921" s="56"/>
      <c r="C4921" s="7" t="s">
        <v>118</v>
      </c>
      <c r="D4921" s="7" t="s">
        <v>6561</v>
      </c>
      <c r="E4921" s="7"/>
      <c r="F4921" s="64"/>
      <c r="G4921" s="6"/>
      <c r="H4921" s="6"/>
      <c r="I4921" s="10" t="s">
        <v>110</v>
      </c>
      <c r="J4921" s="11" t="s">
        <v>4064</v>
      </c>
      <c r="K4921" s="194" t="s">
        <v>511</v>
      </c>
      <c r="L4921" s="176"/>
      <c r="M4921" s="176">
        <v>1000</v>
      </c>
      <c r="N4921" s="80" t="s">
        <v>6857</v>
      </c>
      <c r="O4921" s="162"/>
      <c r="P4921" s="80" t="s">
        <v>5017</v>
      </c>
      <c r="Q4921" s="80"/>
      <c r="R4921" s="80"/>
      <c r="S4921" s="163"/>
      <c r="T4921" s="213"/>
      <c r="U4921" s="162"/>
      <c r="V4921" s="164"/>
      <c r="W4921" s="12" t="str">
        <f t="shared" si="952"/>
        <v>Mqtt1</v>
      </c>
      <c r="X4921" s="196" t="s">
        <v>10721</v>
      </c>
      <c r="Y4921" s="6" t="str">
        <f t="shared" si="949"/>
        <v>marpower/power-tag/fridge</v>
      </c>
      <c r="Z4921" s="103" t="str" cm="1">
        <f t="array" ref="Z4921">IF(COUNTIF(N4921,"spare"),"","$."&amp;_xlfn.REGEXEXTRACT(J4921,"^PT\d+[FQ]\d+_(.*)", 2))</f>
        <v>$.RMS_Current_Phase_A</v>
      </c>
      <c r="AA4921" s="12">
        <f>AA4906+1</f>
        <v>11</v>
      </c>
      <c r="AB4921" s="6" t="s">
        <v>195</v>
      </c>
      <c r="AC4921" s="103">
        <v>3000</v>
      </c>
      <c r="AJ4921" s="80"/>
      <c r="AK4921" s="113" t="s">
        <v>1423</v>
      </c>
      <c r="AN4921" s="80"/>
      <c r="AO4921" s="80"/>
      <c r="AP4921" s="80"/>
      <c r="AQ4921" s="80"/>
      <c r="AR4921" s="127"/>
      <c r="AS4921" s="80"/>
      <c r="AT4921" s="7"/>
      <c r="AU4921" s="7"/>
      <c r="AV4921" s="165"/>
      <c r="AW4921" s="166"/>
      <c r="AX4921" s="137"/>
      <c r="AY4921" s="147"/>
      <c r="AZ4921" s="167"/>
      <c r="BA4921" s="167"/>
      <c r="BB4921" s="147" t="str">
        <f t="shared" si="941"/>
        <v/>
      </c>
      <c r="BC4921" s="168"/>
      <c r="BD4921" s="165"/>
      <c r="BE4921" s="165"/>
      <c r="BF4921" s="165"/>
      <c r="BG4921" s="165"/>
      <c r="BH4921" s="165"/>
      <c r="BI4921" s="165"/>
      <c r="BJ4921" s="165"/>
      <c r="BK4921" s="165"/>
      <c r="BL4921" s="165"/>
      <c r="BM4921" s="165"/>
      <c r="BN4921" s="165"/>
      <c r="BO4921" s="165"/>
      <c r="BP4921" s="165"/>
      <c r="BQ4921" s="165"/>
      <c r="BS4921" s="6"/>
      <c r="BT4921" s="11"/>
      <c r="BU4921" s="6"/>
      <c r="BV4921" s="6"/>
    </row>
    <row r="4922" spans="1:74" ht="15.75" x14ac:dyDescent="0.25">
      <c r="A4922" s="52" t="s">
        <v>1422</v>
      </c>
      <c r="B4922" s="56"/>
      <c r="C4922" s="7" t="s">
        <v>118</v>
      </c>
      <c r="D4922" s="7" t="s">
        <v>6561</v>
      </c>
      <c r="E4922" s="7"/>
      <c r="F4922" s="64"/>
      <c r="G4922" s="6"/>
      <c r="H4922" s="6"/>
      <c r="I4922" s="10" t="s">
        <v>110</v>
      </c>
      <c r="J4922" s="11" t="s">
        <v>4065</v>
      </c>
      <c r="K4922" s="194" t="s">
        <v>511</v>
      </c>
      <c r="L4922" s="176"/>
      <c r="M4922" s="176">
        <v>1000</v>
      </c>
      <c r="N4922" s="80" t="s">
        <v>6857</v>
      </c>
      <c r="O4922" s="162"/>
      <c r="P4922" s="80" t="s">
        <v>5018</v>
      </c>
      <c r="Q4922" s="80"/>
      <c r="R4922" s="80"/>
      <c r="S4922" s="163"/>
      <c r="T4922" s="213"/>
      <c r="U4922" s="162"/>
      <c r="V4922" s="164"/>
      <c r="W4922" s="12" t="str">
        <f t="shared" si="952"/>
        <v>Mqtt1</v>
      </c>
      <c r="X4922" s="196" t="s">
        <v>10721</v>
      </c>
      <c r="Y4922" s="6" t="str">
        <f t="shared" si="949"/>
        <v>marpower/power-tag/fridge</v>
      </c>
      <c r="Z4922" s="103" t="str" cm="1">
        <f t="array" ref="Z4922">IF(COUNTIF(N4922,"spare"),"","$."&amp;_xlfn.REGEXEXTRACT(J4922,"^PT\d+[FQ]\d+_(.*)", 2))</f>
        <v>$.RMS_Current_Phase_B</v>
      </c>
      <c r="AA4922" s="12">
        <f t="shared" si="942"/>
        <v>11</v>
      </c>
      <c r="AB4922" s="6" t="s">
        <v>195</v>
      </c>
      <c r="AC4922" s="103">
        <v>3002</v>
      </c>
      <c r="AJ4922" s="80"/>
      <c r="AK4922" s="113" t="s">
        <v>1423</v>
      </c>
      <c r="AN4922" s="80"/>
      <c r="AO4922" s="80"/>
      <c r="AP4922" s="80"/>
      <c r="AQ4922" s="80"/>
      <c r="AR4922" s="127"/>
      <c r="AS4922" s="80"/>
      <c r="AT4922" s="7"/>
      <c r="AU4922" s="7"/>
      <c r="AV4922" s="165"/>
      <c r="AW4922" s="166"/>
      <c r="AX4922" s="137"/>
      <c r="AY4922" s="147"/>
      <c r="AZ4922" s="167"/>
      <c r="BA4922" s="167"/>
      <c r="BB4922" s="147" t="str">
        <f t="shared" si="941"/>
        <v/>
      </c>
      <c r="BC4922" s="168"/>
      <c r="BD4922" s="165"/>
      <c r="BE4922" s="165"/>
      <c r="BF4922" s="165"/>
      <c r="BG4922" s="165"/>
      <c r="BH4922" s="165"/>
      <c r="BI4922" s="165"/>
      <c r="BJ4922" s="165"/>
      <c r="BK4922" s="165"/>
      <c r="BL4922" s="165"/>
      <c r="BM4922" s="165"/>
      <c r="BN4922" s="165"/>
      <c r="BO4922" s="165"/>
      <c r="BP4922" s="165"/>
      <c r="BQ4922" s="165"/>
      <c r="BS4922" s="6"/>
      <c r="BT4922" s="11"/>
      <c r="BU4922" s="6"/>
      <c r="BV4922" s="6"/>
    </row>
    <row r="4923" spans="1:74" ht="15.75" x14ac:dyDescent="0.25">
      <c r="A4923" s="52" t="s">
        <v>1422</v>
      </c>
      <c r="B4923" s="56"/>
      <c r="C4923" s="7" t="s">
        <v>118</v>
      </c>
      <c r="D4923" s="7" t="s">
        <v>6561</v>
      </c>
      <c r="E4923" s="7"/>
      <c r="F4923" s="64"/>
      <c r="G4923" s="6"/>
      <c r="H4923" s="6"/>
      <c r="I4923" s="10" t="s">
        <v>110</v>
      </c>
      <c r="J4923" s="11" t="s">
        <v>4066</v>
      </c>
      <c r="K4923" s="194" t="s">
        <v>511</v>
      </c>
      <c r="L4923" s="176"/>
      <c r="M4923" s="176">
        <v>1000</v>
      </c>
      <c r="N4923" s="80" t="s">
        <v>6857</v>
      </c>
      <c r="O4923" s="162"/>
      <c r="P4923" s="80" t="s">
        <v>5019</v>
      </c>
      <c r="Q4923" s="80"/>
      <c r="R4923" s="80"/>
      <c r="S4923" s="163"/>
      <c r="T4923" s="213"/>
      <c r="U4923" s="162"/>
      <c r="V4923" s="164"/>
      <c r="W4923" s="12" t="str">
        <f t="shared" si="952"/>
        <v>Mqtt1</v>
      </c>
      <c r="X4923" s="196" t="s">
        <v>10721</v>
      </c>
      <c r="Y4923" s="6" t="str">
        <f t="shared" si="949"/>
        <v>marpower/power-tag/fridge</v>
      </c>
      <c r="Z4923" s="103" t="str" cm="1">
        <f t="array" ref="Z4923">IF(COUNTIF(N4923,"spare"),"","$."&amp;_xlfn.REGEXEXTRACT(J4923,"^PT\d+[FQ]\d+_(.*)", 2))</f>
        <v>$.RMS_Current_Phase_C</v>
      </c>
      <c r="AA4923" s="12">
        <f t="shared" si="942"/>
        <v>11</v>
      </c>
      <c r="AB4923" s="6" t="s">
        <v>195</v>
      </c>
      <c r="AC4923" s="103">
        <v>3004</v>
      </c>
      <c r="AJ4923" s="80"/>
      <c r="AK4923" s="113" t="s">
        <v>1423</v>
      </c>
      <c r="AN4923" s="80"/>
      <c r="AO4923" s="80"/>
      <c r="AP4923" s="80"/>
      <c r="AQ4923" s="80"/>
      <c r="AR4923" s="127"/>
      <c r="AS4923" s="80"/>
      <c r="AT4923" s="7"/>
      <c r="AU4923" s="7"/>
      <c r="AV4923" s="165"/>
      <c r="AW4923" s="166"/>
      <c r="AX4923" s="137"/>
      <c r="AY4923" s="147"/>
      <c r="AZ4923" s="167"/>
      <c r="BA4923" s="167"/>
      <c r="BB4923" s="147" t="str">
        <f t="shared" si="941"/>
        <v/>
      </c>
      <c r="BC4923" s="168"/>
      <c r="BD4923" s="165"/>
      <c r="BE4923" s="165"/>
      <c r="BF4923" s="165"/>
      <c r="BG4923" s="165"/>
      <c r="BH4923" s="165"/>
      <c r="BI4923" s="165"/>
      <c r="BJ4923" s="165"/>
      <c r="BK4923" s="165"/>
      <c r="BL4923" s="165"/>
      <c r="BM4923" s="165"/>
      <c r="BN4923" s="165"/>
      <c r="BO4923" s="165"/>
      <c r="BP4923" s="165"/>
      <c r="BQ4923" s="165"/>
      <c r="BS4923" s="6"/>
      <c r="BT4923" s="11"/>
      <c r="BU4923" s="6"/>
      <c r="BV4923" s="6"/>
    </row>
    <row r="4924" spans="1:74" ht="15.75" x14ac:dyDescent="0.25">
      <c r="A4924" s="52" t="s">
        <v>1422</v>
      </c>
      <c r="B4924" s="56"/>
      <c r="C4924" s="7" t="s">
        <v>118</v>
      </c>
      <c r="D4924" s="7" t="s">
        <v>6561</v>
      </c>
      <c r="E4924" s="7"/>
      <c r="F4924" s="64"/>
      <c r="G4924" s="6"/>
      <c r="H4924" s="6"/>
      <c r="I4924" s="10" t="s">
        <v>110</v>
      </c>
      <c r="J4924" s="11" t="s">
        <v>4067</v>
      </c>
      <c r="K4924" s="194" t="s">
        <v>511</v>
      </c>
      <c r="L4924" s="176"/>
      <c r="M4924" s="176">
        <v>1000</v>
      </c>
      <c r="N4924" s="80" t="s">
        <v>6857</v>
      </c>
      <c r="O4924" s="162"/>
      <c r="P4924" s="80" t="s">
        <v>5020</v>
      </c>
      <c r="Q4924" s="80"/>
      <c r="R4924" s="80"/>
      <c r="S4924" s="163"/>
      <c r="T4924" s="213"/>
      <c r="U4924" s="162"/>
      <c r="V4924" s="164"/>
      <c r="W4924" s="12" t="str">
        <f t="shared" si="952"/>
        <v>Mqtt1</v>
      </c>
      <c r="X4924" s="196" t="s">
        <v>10721</v>
      </c>
      <c r="Y4924" s="6" t="str">
        <f t="shared" si="949"/>
        <v>marpower/power-tag/fridge</v>
      </c>
      <c r="Z4924" s="103" t="str" cm="1">
        <f t="array" ref="Z4924">IF(COUNTIF(N4924,"spare"),"","$."&amp;_xlfn.REGEXEXTRACT(J4924,"^PT\d+[FQ]\d+_(.*)", 2))</f>
        <v>$.RMS_Current_Phase_Neut</v>
      </c>
      <c r="AA4924" s="12">
        <f t="shared" si="942"/>
        <v>11</v>
      </c>
      <c r="AB4924" s="6" t="s">
        <v>195</v>
      </c>
      <c r="AC4924" s="103">
        <v>3006</v>
      </c>
      <c r="AJ4924" s="80"/>
      <c r="AK4924" s="113" t="s">
        <v>1423</v>
      </c>
      <c r="AN4924" s="80"/>
      <c r="AO4924" s="80"/>
      <c r="AP4924" s="80"/>
      <c r="AQ4924" s="80"/>
      <c r="AR4924" s="127"/>
      <c r="AS4924" s="80"/>
      <c r="AT4924" s="7"/>
      <c r="AU4924" s="7"/>
      <c r="AV4924" s="165"/>
      <c r="AW4924" s="166"/>
      <c r="AX4924" s="137"/>
      <c r="AY4924" s="147"/>
      <c r="AZ4924" s="167"/>
      <c r="BA4924" s="167"/>
      <c r="BB4924" s="147" t="str">
        <f t="shared" si="941"/>
        <v/>
      </c>
      <c r="BC4924" s="168"/>
      <c r="BD4924" s="165"/>
      <c r="BE4924" s="165"/>
      <c r="BF4924" s="165"/>
      <c r="BG4924" s="165"/>
      <c r="BH4924" s="165"/>
      <c r="BI4924" s="165"/>
      <c r="BJ4924" s="165"/>
      <c r="BK4924" s="165"/>
      <c r="BL4924" s="165"/>
      <c r="BM4924" s="165"/>
      <c r="BN4924" s="165"/>
      <c r="BO4924" s="165"/>
      <c r="BP4924" s="165"/>
      <c r="BQ4924" s="165"/>
      <c r="BS4924" s="6"/>
      <c r="BT4924" s="11"/>
      <c r="BU4924" s="6"/>
      <c r="BV4924" s="6"/>
    </row>
    <row r="4925" spans="1:74" ht="15.75" x14ac:dyDescent="0.25">
      <c r="A4925" s="52" t="s">
        <v>1422</v>
      </c>
      <c r="B4925" s="56"/>
      <c r="C4925" s="7" t="s">
        <v>118</v>
      </c>
      <c r="D4925" s="7" t="s">
        <v>6561</v>
      </c>
      <c r="E4925" s="7"/>
      <c r="F4925" s="64"/>
      <c r="G4925" s="6"/>
      <c r="H4925" s="6"/>
      <c r="I4925" s="10" t="s">
        <v>110</v>
      </c>
      <c r="J4925" s="11" t="s">
        <v>8380</v>
      </c>
      <c r="K4925" s="194" t="s">
        <v>511</v>
      </c>
      <c r="L4925" s="176"/>
      <c r="M4925" s="176">
        <v>1000</v>
      </c>
      <c r="N4925" s="80" t="s">
        <v>6857</v>
      </c>
      <c r="O4925" s="162"/>
      <c r="P4925" s="80" t="s">
        <v>5021</v>
      </c>
      <c r="Q4925" s="80"/>
      <c r="R4925" s="80"/>
      <c r="S4925" s="163"/>
      <c r="T4925" s="213"/>
      <c r="U4925" s="162"/>
      <c r="V4925" s="164"/>
      <c r="W4925" s="12" t="str">
        <f t="shared" si="952"/>
        <v>Mqtt1</v>
      </c>
      <c r="X4925" s="196" t="s">
        <v>10721</v>
      </c>
      <c r="Y4925" s="6" t="str">
        <f t="shared" si="949"/>
        <v>marpower/power-tag/fridge</v>
      </c>
      <c r="Z4925" s="103" t="str" cm="1">
        <f t="array" ref="Z4925">IF(COUNTIF(N4925,"spare"),"","$."&amp;_xlfn.REGEXEXTRACT(J4925,"^PT\d+[FQ]\d+_(.*)", 2))</f>
        <v>$.RMS_Voltage_A_N</v>
      </c>
      <c r="AA4925" s="12">
        <f t="shared" si="942"/>
        <v>11</v>
      </c>
      <c r="AB4925" s="6" t="s">
        <v>195</v>
      </c>
      <c r="AC4925" s="103">
        <v>3028</v>
      </c>
      <c r="AJ4925" s="80"/>
      <c r="AK4925" s="113" t="s">
        <v>1424</v>
      </c>
      <c r="AN4925" s="80"/>
      <c r="AO4925" s="80"/>
      <c r="AP4925" s="80"/>
      <c r="AQ4925" s="80"/>
      <c r="AR4925" s="127"/>
      <c r="AS4925" s="80"/>
      <c r="AT4925" s="7"/>
      <c r="AU4925" s="7"/>
      <c r="AV4925" s="165"/>
      <c r="AW4925" s="166"/>
      <c r="AX4925" s="137"/>
      <c r="AY4925" s="147"/>
      <c r="AZ4925" s="167"/>
      <c r="BA4925" s="167"/>
      <c r="BB4925" s="147" t="str">
        <f t="shared" ref="BB4925:BB4988" si="953">IF(ISNUMBER(AM4925),"1","")</f>
        <v/>
      </c>
      <c r="BC4925" s="168"/>
      <c r="BD4925" s="165"/>
      <c r="BE4925" s="165"/>
      <c r="BF4925" s="165"/>
      <c r="BG4925" s="165"/>
      <c r="BH4925" s="165"/>
      <c r="BI4925" s="165"/>
      <c r="BJ4925" s="165"/>
      <c r="BK4925" s="165"/>
      <c r="BL4925" s="165"/>
      <c r="BM4925" s="165"/>
      <c r="BN4925" s="165"/>
      <c r="BO4925" s="165"/>
      <c r="BP4925" s="165"/>
      <c r="BQ4925" s="165"/>
      <c r="BS4925" s="6"/>
      <c r="BT4925" s="11"/>
      <c r="BU4925" s="6"/>
      <c r="BV4925" s="6"/>
    </row>
    <row r="4926" spans="1:74" ht="15.75" x14ac:dyDescent="0.25">
      <c r="A4926" s="52" t="s">
        <v>1422</v>
      </c>
      <c r="B4926" s="56"/>
      <c r="C4926" s="7" t="s">
        <v>118</v>
      </c>
      <c r="D4926" s="7" t="s">
        <v>6561</v>
      </c>
      <c r="E4926" s="7"/>
      <c r="F4926" s="64"/>
      <c r="G4926" s="6"/>
      <c r="H4926" s="6"/>
      <c r="I4926" s="10" t="s">
        <v>110</v>
      </c>
      <c r="J4926" s="11" t="s">
        <v>8557</v>
      </c>
      <c r="K4926" s="194" t="s">
        <v>511</v>
      </c>
      <c r="L4926" s="176"/>
      <c r="M4926" s="176">
        <v>1000</v>
      </c>
      <c r="N4926" s="80" t="s">
        <v>6857</v>
      </c>
      <c r="O4926" s="162"/>
      <c r="P4926" s="80" t="s">
        <v>5022</v>
      </c>
      <c r="Q4926" s="80"/>
      <c r="R4926" s="80"/>
      <c r="S4926" s="163"/>
      <c r="T4926" s="213"/>
      <c r="U4926" s="162"/>
      <c r="V4926" s="164"/>
      <c r="W4926" s="12" t="str">
        <f t="shared" si="952"/>
        <v>Mqtt1</v>
      </c>
      <c r="X4926" s="196" t="s">
        <v>10721</v>
      </c>
      <c r="Y4926" s="6" t="str">
        <f t="shared" si="949"/>
        <v>marpower/power-tag/fridge</v>
      </c>
      <c r="Z4926" s="103" t="str" cm="1">
        <f t="array" ref="Z4926">IF(COUNTIF(N4926,"spare"),"","$."&amp;_xlfn.REGEXEXTRACT(J4926,"^PT\d+[FQ]\d+_(.*)", 2))</f>
        <v>$.RMS_Voltage_B_N</v>
      </c>
      <c r="AA4926" s="12">
        <f t="shared" si="942"/>
        <v>11</v>
      </c>
      <c r="AB4926" s="6" t="s">
        <v>195</v>
      </c>
      <c r="AC4926" s="103">
        <v>3030</v>
      </c>
      <c r="AJ4926" s="80"/>
      <c r="AK4926" s="113" t="s">
        <v>1424</v>
      </c>
      <c r="AN4926" s="80"/>
      <c r="AO4926" s="80"/>
      <c r="AP4926" s="80"/>
      <c r="AQ4926" s="80"/>
      <c r="AR4926" s="127"/>
      <c r="AS4926" s="80"/>
      <c r="AT4926" s="7"/>
      <c r="AU4926" s="7"/>
      <c r="AV4926" s="165"/>
      <c r="AW4926" s="166"/>
      <c r="AX4926" s="137"/>
      <c r="AY4926" s="147"/>
      <c r="AZ4926" s="167"/>
      <c r="BA4926" s="167"/>
      <c r="BB4926" s="147" t="str">
        <f t="shared" si="953"/>
        <v/>
      </c>
      <c r="BC4926" s="168"/>
      <c r="BD4926" s="165"/>
      <c r="BE4926" s="165"/>
      <c r="BF4926" s="165"/>
      <c r="BG4926" s="165"/>
      <c r="BH4926" s="165"/>
      <c r="BI4926" s="165"/>
      <c r="BJ4926" s="165"/>
      <c r="BK4926" s="165"/>
      <c r="BL4926" s="165"/>
      <c r="BM4926" s="165"/>
      <c r="BN4926" s="165"/>
      <c r="BO4926" s="165"/>
      <c r="BP4926" s="165"/>
      <c r="BQ4926" s="165"/>
      <c r="BS4926" s="6"/>
      <c r="BT4926" s="11"/>
      <c r="BU4926" s="6"/>
      <c r="BV4926" s="6"/>
    </row>
    <row r="4927" spans="1:74" ht="15.75" x14ac:dyDescent="0.25">
      <c r="A4927" s="52" t="s">
        <v>1422</v>
      </c>
      <c r="B4927" s="56"/>
      <c r="C4927" s="7" t="s">
        <v>118</v>
      </c>
      <c r="D4927" s="7" t="s">
        <v>6561</v>
      </c>
      <c r="E4927" s="7"/>
      <c r="F4927" s="64"/>
      <c r="G4927" s="6"/>
      <c r="H4927" s="6"/>
      <c r="I4927" s="10" t="s">
        <v>110</v>
      </c>
      <c r="J4927" s="11" t="s">
        <v>8734</v>
      </c>
      <c r="K4927" s="194" t="s">
        <v>511</v>
      </c>
      <c r="L4927" s="176"/>
      <c r="M4927" s="176">
        <v>1000</v>
      </c>
      <c r="N4927" s="80" t="s">
        <v>6857</v>
      </c>
      <c r="O4927" s="162"/>
      <c r="P4927" s="80" t="s">
        <v>5023</v>
      </c>
      <c r="Q4927" s="80"/>
      <c r="R4927" s="80"/>
      <c r="S4927" s="163"/>
      <c r="T4927" s="213"/>
      <c r="U4927" s="162"/>
      <c r="V4927" s="164"/>
      <c r="W4927" s="12" t="str">
        <f t="shared" si="952"/>
        <v>Mqtt1</v>
      </c>
      <c r="X4927" s="196" t="s">
        <v>10721</v>
      </c>
      <c r="Y4927" s="6" t="str">
        <f t="shared" si="949"/>
        <v>marpower/power-tag/fridge</v>
      </c>
      <c r="Z4927" s="103" t="str" cm="1">
        <f t="array" ref="Z4927">IF(COUNTIF(N4927,"spare"),"","$."&amp;_xlfn.REGEXEXTRACT(J4927,"^PT\d+[FQ]\d+_(.*)", 2))</f>
        <v>$.RMS_Voltage_C_N</v>
      </c>
      <c r="AA4927" s="12">
        <f t="shared" si="942"/>
        <v>11</v>
      </c>
      <c r="AB4927" s="6" t="s">
        <v>195</v>
      </c>
      <c r="AC4927" s="103">
        <v>3032</v>
      </c>
      <c r="AJ4927" s="80"/>
      <c r="AK4927" s="113" t="s">
        <v>1424</v>
      </c>
      <c r="AN4927" s="80"/>
      <c r="AO4927" s="80"/>
      <c r="AP4927" s="80"/>
      <c r="AQ4927" s="80"/>
      <c r="AR4927" s="127"/>
      <c r="AS4927" s="80"/>
      <c r="AT4927" s="7"/>
      <c r="AU4927" s="7"/>
      <c r="AV4927" s="165"/>
      <c r="AW4927" s="166"/>
      <c r="AX4927" s="137"/>
      <c r="AY4927" s="147"/>
      <c r="AZ4927" s="167"/>
      <c r="BA4927" s="167"/>
      <c r="BB4927" s="147" t="str">
        <f t="shared" si="953"/>
        <v/>
      </c>
      <c r="BC4927" s="168"/>
      <c r="BD4927" s="165"/>
      <c r="BE4927" s="165"/>
      <c r="BF4927" s="165"/>
      <c r="BG4927" s="165"/>
      <c r="BH4927" s="165"/>
      <c r="BI4927" s="165"/>
      <c r="BJ4927" s="165"/>
      <c r="BK4927" s="165"/>
      <c r="BL4927" s="165"/>
      <c r="BM4927" s="165"/>
      <c r="BN4927" s="165"/>
      <c r="BO4927" s="165"/>
      <c r="BP4927" s="165"/>
      <c r="BQ4927" s="165"/>
      <c r="BS4927" s="6"/>
      <c r="BT4927" s="11"/>
      <c r="BU4927" s="6"/>
      <c r="BV4927" s="6"/>
    </row>
    <row r="4928" spans="1:74" ht="15.75" x14ac:dyDescent="0.25">
      <c r="A4928" s="52" t="s">
        <v>1422</v>
      </c>
      <c r="B4928" s="56"/>
      <c r="C4928" s="7" t="s">
        <v>118</v>
      </c>
      <c r="D4928" s="7" t="s">
        <v>6561</v>
      </c>
      <c r="E4928" s="7"/>
      <c r="F4928" s="64"/>
      <c r="G4928" s="6"/>
      <c r="H4928" s="6"/>
      <c r="I4928" s="10" t="s">
        <v>110</v>
      </c>
      <c r="J4928" s="11" t="s">
        <v>4068</v>
      </c>
      <c r="K4928" s="194" t="s">
        <v>511</v>
      </c>
      <c r="L4928" s="176"/>
      <c r="M4928" s="176">
        <v>1000</v>
      </c>
      <c r="N4928" s="80" t="s">
        <v>6857</v>
      </c>
      <c r="O4928" s="162"/>
      <c r="P4928" s="80" t="s">
        <v>5024</v>
      </c>
      <c r="Q4928" s="80"/>
      <c r="R4928" s="80"/>
      <c r="S4928" s="163"/>
      <c r="T4928" s="213"/>
      <c r="U4928" s="162"/>
      <c r="V4928" s="164"/>
      <c r="W4928" s="12" t="str">
        <f t="shared" si="952"/>
        <v>Mqtt1</v>
      </c>
      <c r="X4928" s="196" t="s">
        <v>10721</v>
      </c>
      <c r="Y4928" s="6" t="str">
        <f t="shared" si="949"/>
        <v>marpower/power-tag/fridge</v>
      </c>
      <c r="Z4928" s="103" t="str" cm="1">
        <f t="array" ref="Z4928">IF(COUNTIF(N4928,"spare"),"","$."&amp;_xlfn.REGEXEXTRACT(J4928,"^PT\d+[FQ]\d+_(.*)", 2))</f>
        <v>$.Active_Power_Phase_A</v>
      </c>
      <c r="AA4928" s="12">
        <f t="shared" si="942"/>
        <v>11</v>
      </c>
      <c r="AB4928" s="6" t="s">
        <v>195</v>
      </c>
      <c r="AC4928" s="103">
        <v>3054</v>
      </c>
      <c r="AJ4928" s="80"/>
      <c r="AK4928" s="113" t="s">
        <v>1425</v>
      </c>
      <c r="AN4928" s="80"/>
      <c r="AO4928" s="80"/>
      <c r="AP4928" s="80"/>
      <c r="AQ4928" s="80"/>
      <c r="AR4928" s="127"/>
      <c r="AS4928" s="80"/>
      <c r="AT4928" s="7"/>
      <c r="AU4928" s="7"/>
      <c r="AV4928" s="165"/>
      <c r="AW4928" s="166"/>
      <c r="AX4928" s="137"/>
      <c r="AY4928" s="147"/>
      <c r="AZ4928" s="167"/>
      <c r="BA4928" s="167"/>
      <c r="BB4928" s="147" t="str">
        <f t="shared" si="953"/>
        <v/>
      </c>
      <c r="BC4928" s="168"/>
      <c r="BD4928" s="165"/>
      <c r="BE4928" s="165"/>
      <c r="BF4928" s="165"/>
      <c r="BG4928" s="165"/>
      <c r="BH4928" s="165"/>
      <c r="BI4928" s="165"/>
      <c r="BJ4928" s="165"/>
      <c r="BK4928" s="165"/>
      <c r="BL4928" s="165"/>
      <c r="BM4928" s="165"/>
      <c r="BN4928" s="165"/>
      <c r="BO4928" s="165"/>
      <c r="BP4928" s="165"/>
      <c r="BQ4928" s="165"/>
      <c r="BS4928" s="6"/>
      <c r="BT4928" s="11"/>
      <c r="BU4928" s="6"/>
      <c r="BV4928" s="6"/>
    </row>
    <row r="4929" spans="1:74" ht="15.75" x14ac:dyDescent="0.25">
      <c r="A4929" s="52" t="s">
        <v>1422</v>
      </c>
      <c r="B4929" s="56"/>
      <c r="C4929" s="7" t="s">
        <v>118</v>
      </c>
      <c r="D4929" s="7" t="s">
        <v>6561</v>
      </c>
      <c r="E4929" s="7"/>
      <c r="F4929" s="64"/>
      <c r="G4929" s="6"/>
      <c r="H4929" s="6"/>
      <c r="I4929" s="10" t="s">
        <v>110</v>
      </c>
      <c r="J4929" s="11" t="s">
        <v>4069</v>
      </c>
      <c r="K4929" s="194" t="s">
        <v>511</v>
      </c>
      <c r="L4929" s="176"/>
      <c r="M4929" s="176">
        <v>1000</v>
      </c>
      <c r="N4929" s="80" t="s">
        <v>6857</v>
      </c>
      <c r="O4929" s="162"/>
      <c r="P4929" s="80" t="s">
        <v>5025</v>
      </c>
      <c r="Q4929" s="80"/>
      <c r="R4929" s="80"/>
      <c r="S4929" s="163"/>
      <c r="T4929" s="213"/>
      <c r="U4929" s="162"/>
      <c r="V4929" s="164"/>
      <c r="W4929" s="12" t="str">
        <f t="shared" si="952"/>
        <v>Mqtt1</v>
      </c>
      <c r="X4929" s="196" t="s">
        <v>10721</v>
      </c>
      <c r="Y4929" s="6" t="str">
        <f t="shared" si="949"/>
        <v>marpower/power-tag/fridge</v>
      </c>
      <c r="Z4929" s="103" t="str" cm="1">
        <f t="array" ref="Z4929">IF(COUNTIF(N4929,"spare"),"","$."&amp;_xlfn.REGEXEXTRACT(J4929,"^PT\d+[FQ]\d+_(.*)", 2))</f>
        <v>$.Active_Power_Phase_B</v>
      </c>
      <c r="AA4929" s="12">
        <f t="shared" si="942"/>
        <v>11</v>
      </c>
      <c r="AB4929" s="6" t="s">
        <v>195</v>
      </c>
      <c r="AC4929" s="103">
        <v>3056</v>
      </c>
      <c r="AJ4929" s="80"/>
      <c r="AK4929" s="113" t="s">
        <v>1425</v>
      </c>
      <c r="AN4929" s="80"/>
      <c r="AO4929" s="80"/>
      <c r="AP4929" s="80"/>
      <c r="AQ4929" s="80"/>
      <c r="AR4929" s="127"/>
      <c r="AS4929" s="80"/>
      <c r="AT4929" s="7"/>
      <c r="AU4929" s="7"/>
      <c r="AV4929" s="165"/>
      <c r="AW4929" s="166"/>
      <c r="AX4929" s="137"/>
      <c r="AY4929" s="147"/>
      <c r="AZ4929" s="167"/>
      <c r="BA4929" s="167"/>
      <c r="BB4929" s="147" t="str">
        <f t="shared" si="953"/>
        <v/>
      </c>
      <c r="BC4929" s="168"/>
      <c r="BD4929" s="165"/>
      <c r="BE4929" s="165"/>
      <c r="BF4929" s="165"/>
      <c r="BG4929" s="165"/>
      <c r="BH4929" s="165"/>
      <c r="BI4929" s="165"/>
      <c r="BJ4929" s="165"/>
      <c r="BK4929" s="165"/>
      <c r="BL4929" s="165"/>
      <c r="BM4929" s="165"/>
      <c r="BN4929" s="165"/>
      <c r="BO4929" s="165"/>
      <c r="BP4929" s="165"/>
      <c r="BQ4929" s="165"/>
      <c r="BS4929" s="6"/>
      <c r="BT4929" s="11"/>
      <c r="BU4929" s="6"/>
      <c r="BV4929" s="6"/>
    </row>
    <row r="4930" spans="1:74" ht="15.75" x14ac:dyDescent="0.25">
      <c r="A4930" s="52" t="s">
        <v>1422</v>
      </c>
      <c r="B4930" s="56"/>
      <c r="C4930" s="7" t="s">
        <v>118</v>
      </c>
      <c r="D4930" s="7" t="s">
        <v>6561</v>
      </c>
      <c r="E4930" s="7"/>
      <c r="F4930" s="64"/>
      <c r="G4930" s="6"/>
      <c r="H4930" s="6"/>
      <c r="I4930" s="10" t="s">
        <v>110</v>
      </c>
      <c r="J4930" s="11" t="s">
        <v>4070</v>
      </c>
      <c r="K4930" s="194" t="s">
        <v>511</v>
      </c>
      <c r="L4930" s="176"/>
      <c r="M4930" s="176">
        <v>1000</v>
      </c>
      <c r="N4930" s="80" t="s">
        <v>6857</v>
      </c>
      <c r="O4930" s="162"/>
      <c r="P4930" s="80" t="s">
        <v>5026</v>
      </c>
      <c r="Q4930" s="80"/>
      <c r="R4930" s="80"/>
      <c r="S4930" s="163"/>
      <c r="T4930" s="213"/>
      <c r="U4930" s="162"/>
      <c r="V4930" s="164"/>
      <c r="W4930" s="12" t="str">
        <f t="shared" si="952"/>
        <v>Mqtt1</v>
      </c>
      <c r="X4930" s="196" t="s">
        <v>10721</v>
      </c>
      <c r="Y4930" s="6" t="str">
        <f t="shared" si="949"/>
        <v>marpower/power-tag/fridge</v>
      </c>
      <c r="Z4930" s="103" t="str" cm="1">
        <f t="array" ref="Z4930">IF(COUNTIF(N4930,"spare"),"","$."&amp;_xlfn.REGEXEXTRACT(J4930,"^PT\d+[FQ]\d+_(.*)", 2))</f>
        <v>$.Active_Power_Phase_C</v>
      </c>
      <c r="AA4930" s="12">
        <f t="shared" si="942"/>
        <v>11</v>
      </c>
      <c r="AB4930" s="6" t="s">
        <v>195</v>
      </c>
      <c r="AC4930" s="103">
        <v>3058</v>
      </c>
      <c r="AJ4930" s="80"/>
      <c r="AK4930" s="113" t="s">
        <v>1425</v>
      </c>
      <c r="AN4930" s="80"/>
      <c r="AO4930" s="80"/>
      <c r="AP4930" s="80"/>
      <c r="AQ4930" s="80"/>
      <c r="AR4930" s="127"/>
      <c r="AS4930" s="80"/>
      <c r="AT4930" s="7"/>
      <c r="AU4930" s="7"/>
      <c r="AV4930" s="165"/>
      <c r="AW4930" s="166"/>
      <c r="AX4930" s="137"/>
      <c r="AY4930" s="147"/>
      <c r="AZ4930" s="167"/>
      <c r="BA4930" s="167"/>
      <c r="BB4930" s="147" t="str">
        <f t="shared" si="953"/>
        <v/>
      </c>
      <c r="BC4930" s="168"/>
      <c r="BD4930" s="165"/>
      <c r="BE4930" s="165"/>
      <c r="BF4930" s="165"/>
      <c r="BG4930" s="165"/>
      <c r="BH4930" s="165"/>
      <c r="BI4930" s="165"/>
      <c r="BJ4930" s="165"/>
      <c r="BK4930" s="165"/>
      <c r="BL4930" s="165"/>
      <c r="BM4930" s="165"/>
      <c r="BN4930" s="165"/>
      <c r="BO4930" s="165"/>
      <c r="BP4930" s="165"/>
      <c r="BQ4930" s="165"/>
      <c r="BS4930" s="6"/>
      <c r="BT4930" s="11"/>
      <c r="BU4930" s="6"/>
      <c r="BV4930" s="6"/>
    </row>
    <row r="4931" spans="1:74" ht="15.75" x14ac:dyDescent="0.25">
      <c r="A4931" s="52" t="s">
        <v>1422</v>
      </c>
      <c r="B4931" s="56"/>
      <c r="C4931" s="7" t="s">
        <v>118</v>
      </c>
      <c r="D4931" s="7" t="s">
        <v>6561</v>
      </c>
      <c r="E4931" s="7"/>
      <c r="F4931" s="64"/>
      <c r="G4931" s="6"/>
      <c r="H4931" s="6"/>
      <c r="I4931" s="10" t="s">
        <v>110</v>
      </c>
      <c r="J4931" s="11" t="s">
        <v>4071</v>
      </c>
      <c r="K4931" s="194" t="s">
        <v>511</v>
      </c>
      <c r="L4931" s="176"/>
      <c r="M4931" s="176">
        <v>1000</v>
      </c>
      <c r="N4931" s="80" t="s">
        <v>6857</v>
      </c>
      <c r="O4931" s="162"/>
      <c r="P4931" s="80" t="s">
        <v>5027</v>
      </c>
      <c r="Q4931" s="80"/>
      <c r="R4931" s="80"/>
      <c r="S4931" s="163"/>
      <c r="T4931" s="213"/>
      <c r="U4931" s="162"/>
      <c r="V4931" s="164"/>
      <c r="W4931" s="12" t="str">
        <f t="shared" si="952"/>
        <v>Mqtt1</v>
      </c>
      <c r="X4931" s="196" t="s">
        <v>10721</v>
      </c>
      <c r="Y4931" s="6" t="str">
        <f t="shared" si="949"/>
        <v>marpower/power-tag/fridge</v>
      </c>
      <c r="Z4931" s="103" t="str" cm="1">
        <f t="array" ref="Z4931">IF(COUNTIF(N4931,"spare"),"","$."&amp;_xlfn.REGEXEXTRACT(J4931,"^PT\d+[FQ]\d+_(.*)", 2))</f>
        <v>$.Total_Active_Power</v>
      </c>
      <c r="AA4931" s="12">
        <f t="shared" si="942"/>
        <v>11</v>
      </c>
      <c r="AB4931" s="6" t="s">
        <v>195</v>
      </c>
      <c r="AC4931" s="103">
        <v>3060</v>
      </c>
      <c r="AJ4931" s="80"/>
      <c r="AK4931" s="113" t="s">
        <v>1425</v>
      </c>
      <c r="AN4931" s="80"/>
      <c r="AO4931" s="80"/>
      <c r="AP4931" s="80"/>
      <c r="AQ4931" s="80"/>
      <c r="AR4931" s="127"/>
      <c r="AS4931" s="80"/>
      <c r="AT4931" s="7"/>
      <c r="AU4931" s="7"/>
      <c r="AV4931" s="165"/>
      <c r="AW4931" s="166"/>
      <c r="AX4931" s="137"/>
      <c r="AY4931" s="147"/>
      <c r="AZ4931" s="167"/>
      <c r="BA4931" s="167"/>
      <c r="BB4931" s="147" t="str">
        <f t="shared" si="953"/>
        <v/>
      </c>
      <c r="BC4931" s="168"/>
      <c r="BD4931" s="165"/>
      <c r="BE4931" s="165"/>
      <c r="BF4931" s="165"/>
      <c r="BG4931" s="165"/>
      <c r="BH4931" s="165"/>
      <c r="BI4931" s="165"/>
      <c r="BJ4931" s="165"/>
      <c r="BK4931" s="165"/>
      <c r="BL4931" s="165"/>
      <c r="BM4931" s="165"/>
      <c r="BN4931" s="165"/>
      <c r="BO4931" s="165"/>
      <c r="BP4931" s="165"/>
      <c r="BQ4931" s="165"/>
      <c r="BS4931" s="6"/>
      <c r="BT4931" s="11"/>
      <c r="BU4931" s="6"/>
      <c r="BV4931" s="6"/>
    </row>
    <row r="4932" spans="1:74" ht="15.75" x14ac:dyDescent="0.25">
      <c r="A4932" s="52" t="s">
        <v>1422</v>
      </c>
      <c r="B4932" s="56"/>
      <c r="C4932" s="7" t="s">
        <v>118</v>
      </c>
      <c r="D4932" s="7" t="s">
        <v>6561</v>
      </c>
      <c r="E4932" s="7"/>
      <c r="F4932" s="64"/>
      <c r="G4932" s="6"/>
      <c r="H4932" s="6"/>
      <c r="I4932" s="10" t="s">
        <v>110</v>
      </c>
      <c r="J4932" s="11" t="s">
        <v>4072</v>
      </c>
      <c r="K4932" s="194" t="s">
        <v>511</v>
      </c>
      <c r="L4932" s="176"/>
      <c r="M4932" s="176">
        <v>1000</v>
      </c>
      <c r="N4932" s="80" t="s">
        <v>6857</v>
      </c>
      <c r="O4932" s="162"/>
      <c r="P4932" s="80" t="s">
        <v>5028</v>
      </c>
      <c r="Q4932" s="80"/>
      <c r="R4932" s="80"/>
      <c r="S4932" s="163"/>
      <c r="T4932" s="213"/>
      <c r="U4932" s="162"/>
      <c r="V4932" s="164"/>
      <c r="W4932" s="12" t="str">
        <f t="shared" si="952"/>
        <v>Mqtt1</v>
      </c>
      <c r="X4932" s="196" t="s">
        <v>10721</v>
      </c>
      <c r="Y4932" s="6" t="str">
        <f t="shared" si="949"/>
        <v>marpower/power-tag/fridge</v>
      </c>
      <c r="Z4932" s="103" t="str" cm="1">
        <f t="array" ref="Z4932">IF(COUNTIF(N4932,"spare"),"","$."&amp;_xlfn.REGEXEXTRACT(J4932,"^PT\d+[FQ]\d+_(.*)", 2))</f>
        <v>$.Power_Factor_Phase_A</v>
      </c>
      <c r="AA4932" s="12">
        <f t="shared" si="942"/>
        <v>11</v>
      </c>
      <c r="AB4932" s="6" t="s">
        <v>195</v>
      </c>
      <c r="AC4932" s="103">
        <v>3078</v>
      </c>
      <c r="AJ4932" s="80"/>
      <c r="AK4932" s="113" t="s">
        <v>1426</v>
      </c>
      <c r="AN4932" s="80"/>
      <c r="AO4932" s="80"/>
      <c r="AP4932" s="80"/>
      <c r="AQ4932" s="80"/>
      <c r="AR4932" s="127"/>
      <c r="AS4932" s="80"/>
      <c r="AT4932" s="7"/>
      <c r="AU4932" s="7"/>
      <c r="AV4932" s="165"/>
      <c r="AW4932" s="166"/>
      <c r="AX4932" s="137"/>
      <c r="AY4932" s="147"/>
      <c r="AZ4932" s="167"/>
      <c r="BA4932" s="167"/>
      <c r="BB4932" s="147" t="str">
        <f t="shared" si="953"/>
        <v/>
      </c>
      <c r="BC4932" s="168"/>
      <c r="BD4932" s="165"/>
      <c r="BE4932" s="165"/>
      <c r="BF4932" s="165"/>
      <c r="BG4932" s="165"/>
      <c r="BH4932" s="165"/>
      <c r="BI4932" s="165"/>
      <c r="BJ4932" s="165"/>
      <c r="BK4932" s="165"/>
      <c r="BL4932" s="165"/>
      <c r="BM4932" s="165"/>
      <c r="BN4932" s="165"/>
      <c r="BO4932" s="165"/>
      <c r="BP4932" s="165"/>
      <c r="BQ4932" s="165"/>
      <c r="BS4932" s="6"/>
      <c r="BT4932" s="11"/>
      <c r="BU4932" s="6"/>
      <c r="BV4932" s="6"/>
    </row>
    <row r="4933" spans="1:74" ht="15.75" x14ac:dyDescent="0.25">
      <c r="A4933" s="52" t="s">
        <v>1422</v>
      </c>
      <c r="B4933" s="56"/>
      <c r="C4933" s="7" t="s">
        <v>118</v>
      </c>
      <c r="D4933" s="7" t="s">
        <v>6561</v>
      </c>
      <c r="E4933" s="7"/>
      <c r="F4933" s="64"/>
      <c r="G4933" s="6"/>
      <c r="H4933" s="6"/>
      <c r="I4933" s="10" t="s">
        <v>110</v>
      </c>
      <c r="J4933" s="11" t="s">
        <v>4073</v>
      </c>
      <c r="K4933" s="194" t="s">
        <v>511</v>
      </c>
      <c r="L4933" s="176"/>
      <c r="M4933" s="176">
        <v>1000</v>
      </c>
      <c r="N4933" s="80" t="s">
        <v>6857</v>
      </c>
      <c r="O4933" s="162"/>
      <c r="P4933" s="80" t="s">
        <v>5029</v>
      </c>
      <c r="Q4933" s="80"/>
      <c r="R4933" s="80"/>
      <c r="S4933" s="163"/>
      <c r="T4933" s="213"/>
      <c r="U4933" s="162"/>
      <c r="V4933" s="164"/>
      <c r="W4933" s="12" t="str">
        <f t="shared" si="952"/>
        <v>Mqtt1</v>
      </c>
      <c r="X4933" s="196" t="s">
        <v>10721</v>
      </c>
      <c r="Y4933" s="6" t="str">
        <f t="shared" si="949"/>
        <v>marpower/power-tag/fridge</v>
      </c>
      <c r="Z4933" s="103" t="str" cm="1">
        <f t="array" ref="Z4933">IF(COUNTIF(N4933,"spare"),"","$."&amp;_xlfn.REGEXEXTRACT(J4933,"^PT\d+[FQ]\d+_(.*)", 2))</f>
        <v>$.Power_Factor_Phase_B</v>
      </c>
      <c r="AA4933" s="12">
        <f t="shared" si="942"/>
        <v>11</v>
      </c>
      <c r="AB4933" s="6" t="s">
        <v>195</v>
      </c>
      <c r="AC4933" s="103">
        <v>3080</v>
      </c>
      <c r="AJ4933" s="80"/>
      <c r="AK4933" s="113" t="s">
        <v>1426</v>
      </c>
      <c r="AN4933" s="80"/>
      <c r="AO4933" s="80"/>
      <c r="AP4933" s="80"/>
      <c r="AQ4933" s="80"/>
      <c r="AR4933" s="127"/>
      <c r="AS4933" s="80"/>
      <c r="AT4933" s="7"/>
      <c r="AU4933" s="7"/>
      <c r="AV4933" s="165"/>
      <c r="AW4933" s="166"/>
      <c r="AX4933" s="137"/>
      <c r="AY4933" s="147"/>
      <c r="AZ4933" s="167"/>
      <c r="BA4933" s="167"/>
      <c r="BB4933" s="147" t="str">
        <f t="shared" si="953"/>
        <v/>
      </c>
      <c r="BC4933" s="168"/>
      <c r="BD4933" s="165"/>
      <c r="BE4933" s="165"/>
      <c r="BF4933" s="165"/>
      <c r="BG4933" s="165"/>
      <c r="BH4933" s="165"/>
      <c r="BI4933" s="165"/>
      <c r="BJ4933" s="165"/>
      <c r="BK4933" s="165"/>
      <c r="BL4933" s="165"/>
      <c r="BM4933" s="165"/>
      <c r="BN4933" s="165"/>
      <c r="BO4933" s="165"/>
      <c r="BP4933" s="165"/>
      <c r="BQ4933" s="165"/>
      <c r="BS4933" s="6"/>
      <c r="BT4933" s="11"/>
      <c r="BU4933" s="6"/>
      <c r="BV4933" s="6"/>
    </row>
    <row r="4934" spans="1:74" ht="15.75" x14ac:dyDescent="0.25">
      <c r="A4934" s="52" t="s">
        <v>1422</v>
      </c>
      <c r="B4934" s="56"/>
      <c r="C4934" s="7" t="s">
        <v>118</v>
      </c>
      <c r="D4934" s="7" t="s">
        <v>6561</v>
      </c>
      <c r="E4934" s="7"/>
      <c r="F4934" s="64"/>
      <c r="G4934" s="6"/>
      <c r="H4934" s="6"/>
      <c r="I4934" s="10" t="s">
        <v>110</v>
      </c>
      <c r="J4934" s="11" t="s">
        <v>4074</v>
      </c>
      <c r="K4934" s="194" t="s">
        <v>511</v>
      </c>
      <c r="L4934" s="176"/>
      <c r="M4934" s="176">
        <v>1000</v>
      </c>
      <c r="N4934" s="80" t="s">
        <v>6857</v>
      </c>
      <c r="O4934" s="162"/>
      <c r="P4934" s="80" t="s">
        <v>5030</v>
      </c>
      <c r="Q4934" s="80"/>
      <c r="R4934" s="80"/>
      <c r="S4934" s="163"/>
      <c r="T4934" s="213"/>
      <c r="U4934" s="162"/>
      <c r="V4934" s="164"/>
      <c r="W4934" s="12" t="str">
        <f t="shared" si="952"/>
        <v>Mqtt1</v>
      </c>
      <c r="X4934" s="196" t="s">
        <v>10721</v>
      </c>
      <c r="Y4934" s="6" t="str">
        <f t="shared" si="949"/>
        <v>marpower/power-tag/fridge</v>
      </c>
      <c r="Z4934" s="103" t="str" cm="1">
        <f t="array" ref="Z4934">IF(COUNTIF(N4934,"spare"),"","$."&amp;_xlfn.REGEXEXTRACT(J4934,"^PT\d+[FQ]\d+_(.*)", 2))</f>
        <v>$.Power_Factor_Phase_C</v>
      </c>
      <c r="AA4934" s="12">
        <f t="shared" si="942"/>
        <v>11</v>
      </c>
      <c r="AB4934" s="6" t="s">
        <v>195</v>
      </c>
      <c r="AC4934" s="103">
        <v>3082</v>
      </c>
      <c r="AJ4934" s="80"/>
      <c r="AK4934" s="113" t="s">
        <v>1426</v>
      </c>
      <c r="AN4934" s="80"/>
      <c r="AO4934" s="80"/>
      <c r="AP4934" s="80"/>
      <c r="AQ4934" s="80"/>
      <c r="AR4934" s="127"/>
      <c r="AS4934" s="80"/>
      <c r="AT4934" s="7"/>
      <c r="AU4934" s="7"/>
      <c r="AV4934" s="165"/>
      <c r="AW4934" s="166"/>
      <c r="AX4934" s="137"/>
      <c r="AY4934" s="147"/>
      <c r="AZ4934" s="167"/>
      <c r="BA4934" s="167"/>
      <c r="BB4934" s="147" t="str">
        <f t="shared" si="953"/>
        <v/>
      </c>
      <c r="BC4934" s="168"/>
      <c r="BD4934" s="165"/>
      <c r="BE4934" s="165"/>
      <c r="BF4934" s="165"/>
      <c r="BG4934" s="165"/>
      <c r="BH4934" s="165"/>
      <c r="BI4934" s="165"/>
      <c r="BJ4934" s="165"/>
      <c r="BK4934" s="165"/>
      <c r="BL4934" s="165"/>
      <c r="BM4934" s="165"/>
      <c r="BN4934" s="165"/>
      <c r="BO4934" s="165"/>
      <c r="BP4934" s="165"/>
      <c r="BQ4934" s="165"/>
      <c r="BS4934" s="6"/>
      <c r="BT4934" s="11"/>
      <c r="BU4934" s="6"/>
      <c r="BV4934" s="6"/>
    </row>
    <row r="4935" spans="1:74" ht="15.75" x14ac:dyDescent="0.25">
      <c r="A4935" s="52" t="s">
        <v>1422</v>
      </c>
      <c r="B4935" s="56"/>
      <c r="C4935" s="7" t="s">
        <v>118</v>
      </c>
      <c r="D4935" s="7" t="s">
        <v>6561</v>
      </c>
      <c r="E4935" s="7"/>
      <c r="F4935" s="64"/>
      <c r="G4935" s="6"/>
      <c r="H4935" s="6"/>
      <c r="I4935" s="10" t="s">
        <v>110</v>
      </c>
      <c r="J4935" s="11" t="s">
        <v>4075</v>
      </c>
      <c r="K4935" s="194" t="s">
        <v>511</v>
      </c>
      <c r="L4935" s="176"/>
      <c r="M4935" s="176">
        <v>1000</v>
      </c>
      <c r="N4935" s="80" t="s">
        <v>6857</v>
      </c>
      <c r="O4935" s="162"/>
      <c r="P4935" s="80" t="s">
        <v>5031</v>
      </c>
      <c r="Q4935" s="80"/>
      <c r="R4935" s="80"/>
      <c r="S4935" s="163"/>
      <c r="T4935" s="213"/>
      <c r="U4935" s="162"/>
      <c r="V4935" s="164"/>
      <c r="W4935" s="12" t="str">
        <f t="shared" si="952"/>
        <v>Mqtt1</v>
      </c>
      <c r="X4935" s="196" t="s">
        <v>10721</v>
      </c>
      <c r="Y4935" s="6" t="str">
        <f t="shared" si="949"/>
        <v>marpower/power-tag/fridge</v>
      </c>
      <c r="Z4935" s="103" t="str" cm="1">
        <f t="array" ref="Z4935">IF(COUNTIF(N4935,"spare"),"","$."&amp;_xlfn.REGEXEXTRACT(J4935,"^PT\d+[FQ]\d+_(.*)", 2))</f>
        <v>$.Total_Power_Factor</v>
      </c>
      <c r="AA4935" s="12">
        <f t="shared" si="942"/>
        <v>11</v>
      </c>
      <c r="AB4935" s="6" t="s">
        <v>195</v>
      </c>
      <c r="AC4935" s="103">
        <v>3084</v>
      </c>
      <c r="AJ4935" s="80"/>
      <c r="AK4935" s="113" t="s">
        <v>1426</v>
      </c>
      <c r="AN4935" s="80"/>
      <c r="AO4935" s="80"/>
      <c r="AP4935" s="80"/>
      <c r="AQ4935" s="80"/>
      <c r="AR4935" s="127"/>
      <c r="AS4935" s="80"/>
      <c r="AT4935" s="7"/>
      <c r="AU4935" s="7"/>
      <c r="AV4935" s="165"/>
      <c r="AW4935" s="166"/>
      <c r="AX4935" s="137"/>
      <c r="AY4935" s="147"/>
      <c r="AZ4935" s="167"/>
      <c r="BA4935" s="167"/>
      <c r="BB4935" s="147" t="str">
        <f t="shared" si="953"/>
        <v/>
      </c>
      <c r="BC4935" s="168"/>
      <c r="BD4935" s="165"/>
      <c r="BE4935" s="165"/>
      <c r="BF4935" s="165"/>
      <c r="BG4935" s="165"/>
      <c r="BH4935" s="165"/>
      <c r="BI4935" s="165"/>
      <c r="BJ4935" s="165"/>
      <c r="BK4935" s="165"/>
      <c r="BL4935" s="165"/>
      <c r="BM4935" s="165"/>
      <c r="BN4935" s="165"/>
      <c r="BO4935" s="165"/>
      <c r="BP4935" s="165"/>
      <c r="BQ4935" s="165"/>
      <c r="BS4935" s="6"/>
      <c r="BT4935" s="11"/>
      <c r="BU4935" s="6"/>
      <c r="BV4935" s="6"/>
    </row>
    <row r="4936" spans="1:74" ht="15.75" x14ac:dyDescent="0.25">
      <c r="A4936" s="52" t="s">
        <v>1422</v>
      </c>
      <c r="B4936" s="56"/>
      <c r="C4936" s="7" t="s">
        <v>118</v>
      </c>
      <c r="D4936" s="7" t="s">
        <v>6561</v>
      </c>
      <c r="E4936" s="7"/>
      <c r="F4936" s="64"/>
      <c r="G4936" s="6"/>
      <c r="H4936" s="6"/>
      <c r="I4936" s="10" t="s">
        <v>110</v>
      </c>
      <c r="J4936" s="11" t="s">
        <v>4076</v>
      </c>
      <c r="K4936" s="194" t="s">
        <v>511</v>
      </c>
      <c r="L4936" s="176"/>
      <c r="M4936" s="176">
        <v>1000</v>
      </c>
      <c r="N4936" s="80" t="s">
        <v>6857</v>
      </c>
      <c r="O4936" s="162"/>
      <c r="P4936" s="80" t="s">
        <v>5032</v>
      </c>
      <c r="Q4936" s="80"/>
      <c r="R4936" s="80"/>
      <c r="S4936" s="163"/>
      <c r="T4936" s="213"/>
      <c r="U4936" s="162"/>
      <c r="V4936" s="164"/>
      <c r="W4936" s="12" t="str">
        <f t="shared" si="952"/>
        <v>Mqtt1</v>
      </c>
      <c r="X4936" s="196" t="s">
        <v>10722</v>
      </c>
      <c r="Y4936" s="6" t="str">
        <f t="shared" si="949"/>
        <v>marpower/power-tag/compressor-fridge-system</v>
      </c>
      <c r="Z4936" s="103" t="str" cm="1">
        <f t="array" ref="Z4936">IF(COUNTIF(N4936,"spare"),"","$."&amp;_xlfn.REGEXEXTRACT(J4936,"^PT\d+[FQ]\d+_(.*)", 2))</f>
        <v>$.RMS_Current_Phase_A</v>
      </c>
      <c r="AA4936" s="12">
        <f>AA4921+1</f>
        <v>12</v>
      </c>
      <c r="AB4936" s="6" t="s">
        <v>195</v>
      </c>
      <c r="AC4936" s="103">
        <v>3000</v>
      </c>
      <c r="AJ4936" s="80"/>
      <c r="AK4936" s="113" t="s">
        <v>1423</v>
      </c>
      <c r="AN4936" s="80"/>
      <c r="AO4936" s="80"/>
      <c r="AP4936" s="80"/>
      <c r="AQ4936" s="80"/>
      <c r="AR4936" s="127"/>
      <c r="AS4936" s="80"/>
      <c r="AT4936" s="7"/>
      <c r="AU4936" s="7"/>
      <c r="AV4936" s="165"/>
      <c r="AW4936" s="166"/>
      <c r="AX4936" s="137"/>
      <c r="AY4936" s="147"/>
      <c r="AZ4936" s="167"/>
      <c r="BA4936" s="167"/>
      <c r="BB4936" s="147" t="str">
        <f t="shared" si="953"/>
        <v/>
      </c>
      <c r="BC4936" s="168"/>
      <c r="BD4936" s="165"/>
      <c r="BE4936" s="165"/>
      <c r="BF4936" s="165"/>
      <c r="BG4936" s="165"/>
      <c r="BH4936" s="165"/>
      <c r="BI4936" s="165"/>
      <c r="BJ4936" s="165"/>
      <c r="BK4936" s="165"/>
      <c r="BL4936" s="165"/>
      <c r="BM4936" s="165"/>
      <c r="BN4936" s="165"/>
      <c r="BO4936" s="165"/>
      <c r="BP4936" s="165"/>
      <c r="BQ4936" s="165"/>
      <c r="BS4936" s="6"/>
      <c r="BT4936" s="11"/>
      <c r="BU4936" s="6"/>
      <c r="BV4936" s="6"/>
    </row>
    <row r="4937" spans="1:74" ht="15.75" x14ac:dyDescent="0.25">
      <c r="A4937" s="52" t="s">
        <v>1422</v>
      </c>
      <c r="B4937" s="56"/>
      <c r="C4937" s="7" t="s">
        <v>118</v>
      </c>
      <c r="D4937" s="7" t="s">
        <v>6561</v>
      </c>
      <c r="E4937" s="7"/>
      <c r="F4937" s="64"/>
      <c r="G4937" s="6"/>
      <c r="H4937" s="6"/>
      <c r="I4937" s="10" t="s">
        <v>110</v>
      </c>
      <c r="J4937" s="11" t="s">
        <v>4077</v>
      </c>
      <c r="K4937" s="194" t="s">
        <v>511</v>
      </c>
      <c r="L4937" s="176"/>
      <c r="M4937" s="176">
        <v>1000</v>
      </c>
      <c r="N4937" s="80" t="s">
        <v>6857</v>
      </c>
      <c r="O4937" s="162"/>
      <c r="P4937" s="80" t="s">
        <v>5033</v>
      </c>
      <c r="Q4937" s="80"/>
      <c r="R4937" s="80"/>
      <c r="S4937" s="163"/>
      <c r="T4937" s="213"/>
      <c r="U4937" s="162"/>
      <c r="V4937" s="164"/>
      <c r="W4937" s="12" t="str">
        <f t="shared" si="952"/>
        <v>Mqtt1</v>
      </c>
      <c r="X4937" s="196" t="s">
        <v>10722</v>
      </c>
      <c r="Y4937" s="6" t="str">
        <f t="shared" si="949"/>
        <v>marpower/power-tag/compressor-fridge-system</v>
      </c>
      <c r="Z4937" s="103" t="str" cm="1">
        <f t="array" ref="Z4937">IF(COUNTIF(N4937,"spare"),"","$."&amp;_xlfn.REGEXEXTRACT(J4937,"^PT\d+[FQ]\d+_(.*)", 2))</f>
        <v>$.RMS_Current_Phase_B</v>
      </c>
      <c r="AA4937" s="12">
        <f t="shared" si="942"/>
        <v>12</v>
      </c>
      <c r="AB4937" s="6" t="s">
        <v>195</v>
      </c>
      <c r="AC4937" s="103">
        <v>3002</v>
      </c>
      <c r="AJ4937" s="80"/>
      <c r="AK4937" s="113" t="s">
        <v>1423</v>
      </c>
      <c r="AN4937" s="80"/>
      <c r="AO4937" s="80"/>
      <c r="AP4937" s="80"/>
      <c r="AQ4937" s="80"/>
      <c r="AR4937" s="127"/>
      <c r="AS4937" s="80"/>
      <c r="AT4937" s="7"/>
      <c r="AU4937" s="7"/>
      <c r="AV4937" s="165"/>
      <c r="AW4937" s="166"/>
      <c r="AX4937" s="137"/>
      <c r="AY4937" s="147"/>
      <c r="AZ4937" s="167"/>
      <c r="BA4937" s="167"/>
      <c r="BB4937" s="147" t="str">
        <f t="shared" si="953"/>
        <v/>
      </c>
      <c r="BC4937" s="168"/>
      <c r="BD4937" s="165"/>
      <c r="BE4937" s="165"/>
      <c r="BF4937" s="165"/>
      <c r="BG4937" s="165"/>
      <c r="BH4937" s="165"/>
      <c r="BI4937" s="165"/>
      <c r="BJ4937" s="165"/>
      <c r="BK4937" s="165"/>
      <c r="BL4937" s="165"/>
      <c r="BM4937" s="165"/>
      <c r="BN4937" s="165"/>
      <c r="BO4937" s="165"/>
      <c r="BP4937" s="165"/>
      <c r="BQ4937" s="165"/>
      <c r="BS4937" s="6"/>
      <c r="BT4937" s="11"/>
      <c r="BU4937" s="6"/>
      <c r="BV4937" s="6"/>
    </row>
    <row r="4938" spans="1:74" ht="15.75" x14ac:dyDescent="0.25">
      <c r="A4938" s="52" t="s">
        <v>1422</v>
      </c>
      <c r="B4938" s="56"/>
      <c r="C4938" s="7" t="s">
        <v>118</v>
      </c>
      <c r="D4938" s="7" t="s">
        <v>6561</v>
      </c>
      <c r="E4938" s="7"/>
      <c r="F4938" s="64"/>
      <c r="G4938" s="6"/>
      <c r="H4938" s="6"/>
      <c r="I4938" s="10" t="s">
        <v>110</v>
      </c>
      <c r="J4938" s="11" t="s">
        <v>4078</v>
      </c>
      <c r="K4938" s="194" t="s">
        <v>511</v>
      </c>
      <c r="L4938" s="176"/>
      <c r="M4938" s="176">
        <v>1000</v>
      </c>
      <c r="N4938" s="80" t="s">
        <v>6857</v>
      </c>
      <c r="O4938" s="162"/>
      <c r="P4938" s="80" t="s">
        <v>5034</v>
      </c>
      <c r="Q4938" s="80"/>
      <c r="R4938" s="80"/>
      <c r="S4938" s="163"/>
      <c r="T4938" s="213"/>
      <c r="U4938" s="162"/>
      <c r="V4938" s="164"/>
      <c r="W4938" s="12" t="str">
        <f t="shared" si="952"/>
        <v>Mqtt1</v>
      </c>
      <c r="X4938" s="196" t="s">
        <v>10722</v>
      </c>
      <c r="Y4938" s="6" t="str">
        <f t="shared" si="949"/>
        <v>marpower/power-tag/compressor-fridge-system</v>
      </c>
      <c r="Z4938" s="103" t="str" cm="1">
        <f t="array" ref="Z4938">IF(COUNTIF(N4938,"spare"),"","$."&amp;_xlfn.REGEXEXTRACT(J4938,"^PT\d+[FQ]\d+_(.*)", 2))</f>
        <v>$.RMS_Current_Phase_C</v>
      </c>
      <c r="AA4938" s="12">
        <f t="shared" si="942"/>
        <v>12</v>
      </c>
      <c r="AB4938" s="6" t="s">
        <v>195</v>
      </c>
      <c r="AC4938" s="103">
        <v>3004</v>
      </c>
      <c r="AJ4938" s="80"/>
      <c r="AK4938" s="113" t="s">
        <v>1423</v>
      </c>
      <c r="AN4938" s="80"/>
      <c r="AO4938" s="80"/>
      <c r="AP4938" s="80"/>
      <c r="AQ4938" s="80"/>
      <c r="AR4938" s="127"/>
      <c r="AS4938" s="80"/>
      <c r="AT4938" s="7"/>
      <c r="AU4938" s="7"/>
      <c r="AV4938" s="165"/>
      <c r="AW4938" s="166"/>
      <c r="AX4938" s="137"/>
      <c r="AY4938" s="147"/>
      <c r="AZ4938" s="167"/>
      <c r="BA4938" s="167"/>
      <c r="BB4938" s="147" t="str">
        <f t="shared" si="953"/>
        <v/>
      </c>
      <c r="BC4938" s="168"/>
      <c r="BD4938" s="165"/>
      <c r="BE4938" s="165"/>
      <c r="BF4938" s="165"/>
      <c r="BG4938" s="165"/>
      <c r="BH4938" s="165"/>
      <c r="BI4938" s="165"/>
      <c r="BJ4938" s="165"/>
      <c r="BK4938" s="165"/>
      <c r="BL4938" s="165"/>
      <c r="BM4938" s="165"/>
      <c r="BN4938" s="165"/>
      <c r="BO4938" s="165"/>
      <c r="BP4938" s="165"/>
      <c r="BQ4938" s="165"/>
      <c r="BS4938" s="6"/>
      <c r="BT4938" s="11"/>
      <c r="BU4938" s="6"/>
      <c r="BV4938" s="6"/>
    </row>
    <row r="4939" spans="1:74" ht="15.75" x14ac:dyDescent="0.25">
      <c r="A4939" s="52" t="s">
        <v>1422</v>
      </c>
      <c r="B4939" s="56"/>
      <c r="C4939" s="7" t="s">
        <v>118</v>
      </c>
      <c r="D4939" s="7" t="s">
        <v>6561</v>
      </c>
      <c r="E4939" s="7"/>
      <c r="F4939" s="64"/>
      <c r="G4939" s="6"/>
      <c r="H4939" s="6"/>
      <c r="I4939" s="10" t="s">
        <v>110</v>
      </c>
      <c r="J4939" s="11" t="s">
        <v>4079</v>
      </c>
      <c r="K4939" s="194" t="s">
        <v>511</v>
      </c>
      <c r="L4939" s="176"/>
      <c r="M4939" s="176">
        <v>1000</v>
      </c>
      <c r="N4939" s="80" t="s">
        <v>6857</v>
      </c>
      <c r="O4939" s="162"/>
      <c r="P4939" s="80" t="s">
        <v>5035</v>
      </c>
      <c r="Q4939" s="80"/>
      <c r="R4939" s="80"/>
      <c r="S4939" s="163"/>
      <c r="T4939" s="213"/>
      <c r="U4939" s="162"/>
      <c r="V4939" s="164"/>
      <c r="W4939" s="12" t="str">
        <f t="shared" si="952"/>
        <v>Mqtt1</v>
      </c>
      <c r="X4939" s="196" t="s">
        <v>10722</v>
      </c>
      <c r="Y4939" s="6" t="str">
        <f t="shared" ref="Y4939:Y5002" si="954">LOWER(_xlfn.CONCAT("marpower/",SUBSTITUTE(SUBSTITUTE("power-tag/" &amp; X4939," ","-"),"_","-")))</f>
        <v>marpower/power-tag/compressor-fridge-system</v>
      </c>
      <c r="Z4939" s="103" t="str" cm="1">
        <f t="array" ref="Z4939">IF(COUNTIF(N4939,"spare"),"","$."&amp;_xlfn.REGEXEXTRACT(J4939,"^PT\d+[FQ]\d+_(.*)", 2))</f>
        <v>$.RMS_Current_Phase_Neut</v>
      </c>
      <c r="AA4939" s="12">
        <f t="shared" si="942"/>
        <v>12</v>
      </c>
      <c r="AB4939" s="6" t="s">
        <v>195</v>
      </c>
      <c r="AC4939" s="103">
        <v>3006</v>
      </c>
      <c r="AJ4939" s="80"/>
      <c r="AK4939" s="113" t="s">
        <v>1423</v>
      </c>
      <c r="AN4939" s="80"/>
      <c r="AO4939" s="80"/>
      <c r="AP4939" s="80"/>
      <c r="AQ4939" s="80"/>
      <c r="AR4939" s="127"/>
      <c r="AS4939" s="80"/>
      <c r="AT4939" s="7"/>
      <c r="AU4939" s="7"/>
      <c r="AV4939" s="165"/>
      <c r="AW4939" s="166"/>
      <c r="AX4939" s="137"/>
      <c r="AY4939" s="147"/>
      <c r="AZ4939" s="167"/>
      <c r="BA4939" s="167"/>
      <c r="BB4939" s="147" t="str">
        <f t="shared" si="953"/>
        <v/>
      </c>
      <c r="BC4939" s="168"/>
      <c r="BD4939" s="165"/>
      <c r="BE4939" s="165"/>
      <c r="BF4939" s="165"/>
      <c r="BG4939" s="165"/>
      <c r="BH4939" s="165"/>
      <c r="BI4939" s="165"/>
      <c r="BJ4939" s="165"/>
      <c r="BK4939" s="165"/>
      <c r="BL4939" s="165"/>
      <c r="BM4939" s="165"/>
      <c r="BN4939" s="165"/>
      <c r="BO4939" s="165"/>
      <c r="BP4939" s="165"/>
      <c r="BQ4939" s="165"/>
      <c r="BS4939" s="6"/>
      <c r="BT4939" s="11"/>
      <c r="BU4939" s="6"/>
      <c r="BV4939" s="6"/>
    </row>
    <row r="4940" spans="1:74" ht="15.75" x14ac:dyDescent="0.25">
      <c r="A4940" s="52" t="s">
        <v>1422</v>
      </c>
      <c r="B4940" s="56"/>
      <c r="C4940" s="7" t="s">
        <v>118</v>
      </c>
      <c r="D4940" s="7" t="s">
        <v>6561</v>
      </c>
      <c r="E4940" s="7"/>
      <c r="F4940" s="64"/>
      <c r="G4940" s="6"/>
      <c r="H4940" s="6"/>
      <c r="I4940" s="10" t="s">
        <v>110</v>
      </c>
      <c r="J4940" s="11" t="s">
        <v>8381</v>
      </c>
      <c r="K4940" s="194" t="s">
        <v>511</v>
      </c>
      <c r="L4940" s="176"/>
      <c r="M4940" s="176">
        <v>1000</v>
      </c>
      <c r="N4940" s="80" t="s">
        <v>6857</v>
      </c>
      <c r="O4940" s="162"/>
      <c r="P4940" s="80" t="s">
        <v>5036</v>
      </c>
      <c r="Q4940" s="80"/>
      <c r="R4940" s="80"/>
      <c r="S4940" s="163"/>
      <c r="T4940" s="213"/>
      <c r="U4940" s="162"/>
      <c r="V4940" s="164"/>
      <c r="W4940" s="12" t="str">
        <f t="shared" si="952"/>
        <v>Mqtt1</v>
      </c>
      <c r="X4940" s="196" t="s">
        <v>10722</v>
      </c>
      <c r="Y4940" s="6" t="str">
        <f t="shared" si="954"/>
        <v>marpower/power-tag/compressor-fridge-system</v>
      </c>
      <c r="Z4940" s="103" t="str" cm="1">
        <f t="array" ref="Z4940">IF(COUNTIF(N4940,"spare"),"","$."&amp;_xlfn.REGEXEXTRACT(J4940,"^PT\d+[FQ]\d+_(.*)", 2))</f>
        <v>$.RMS_Voltage_A_N</v>
      </c>
      <c r="AA4940" s="12">
        <f t="shared" si="942"/>
        <v>12</v>
      </c>
      <c r="AB4940" s="6" t="s">
        <v>195</v>
      </c>
      <c r="AC4940" s="103">
        <v>3028</v>
      </c>
      <c r="AJ4940" s="80"/>
      <c r="AK4940" s="113" t="s">
        <v>1424</v>
      </c>
      <c r="AN4940" s="80"/>
      <c r="AO4940" s="80"/>
      <c r="AP4940" s="80"/>
      <c r="AQ4940" s="80"/>
      <c r="AR4940" s="127"/>
      <c r="AS4940" s="80"/>
      <c r="AT4940" s="7"/>
      <c r="AU4940" s="7"/>
      <c r="AV4940" s="165"/>
      <c r="AW4940" s="166"/>
      <c r="AX4940" s="137"/>
      <c r="AY4940" s="147"/>
      <c r="AZ4940" s="167"/>
      <c r="BA4940" s="167"/>
      <c r="BB4940" s="147" t="str">
        <f t="shared" si="953"/>
        <v/>
      </c>
      <c r="BC4940" s="168"/>
      <c r="BD4940" s="165"/>
      <c r="BE4940" s="165"/>
      <c r="BF4940" s="165"/>
      <c r="BG4940" s="165"/>
      <c r="BH4940" s="165"/>
      <c r="BI4940" s="165"/>
      <c r="BJ4940" s="165"/>
      <c r="BK4940" s="165"/>
      <c r="BL4940" s="165"/>
      <c r="BM4940" s="165"/>
      <c r="BN4940" s="165"/>
      <c r="BO4940" s="165"/>
      <c r="BP4940" s="165"/>
      <c r="BQ4940" s="165"/>
      <c r="BS4940" s="6"/>
      <c r="BT4940" s="11"/>
      <c r="BU4940" s="6"/>
      <c r="BV4940" s="6"/>
    </row>
    <row r="4941" spans="1:74" ht="15.75" x14ac:dyDescent="0.25">
      <c r="A4941" s="52" t="s">
        <v>1422</v>
      </c>
      <c r="B4941" s="56"/>
      <c r="C4941" s="7" t="s">
        <v>118</v>
      </c>
      <c r="D4941" s="7" t="s">
        <v>6561</v>
      </c>
      <c r="E4941" s="7"/>
      <c r="F4941" s="64"/>
      <c r="G4941" s="6"/>
      <c r="H4941" s="6"/>
      <c r="I4941" s="10" t="s">
        <v>110</v>
      </c>
      <c r="J4941" s="11" t="s">
        <v>8558</v>
      </c>
      <c r="K4941" s="194" t="s">
        <v>511</v>
      </c>
      <c r="L4941" s="176"/>
      <c r="M4941" s="176">
        <v>1000</v>
      </c>
      <c r="N4941" s="80" t="s">
        <v>6857</v>
      </c>
      <c r="O4941" s="162"/>
      <c r="P4941" s="80" t="s">
        <v>5037</v>
      </c>
      <c r="Q4941" s="80"/>
      <c r="R4941" s="80"/>
      <c r="S4941" s="163"/>
      <c r="T4941" s="213"/>
      <c r="U4941" s="162"/>
      <c r="V4941" s="164"/>
      <c r="W4941" s="12" t="str">
        <f t="shared" si="952"/>
        <v>Mqtt1</v>
      </c>
      <c r="X4941" s="196" t="s">
        <v>10722</v>
      </c>
      <c r="Y4941" s="6" t="str">
        <f t="shared" si="954"/>
        <v>marpower/power-tag/compressor-fridge-system</v>
      </c>
      <c r="Z4941" s="103" t="str" cm="1">
        <f t="array" ref="Z4941">IF(COUNTIF(N4941,"spare"),"","$."&amp;_xlfn.REGEXEXTRACT(J4941,"^PT\d+[FQ]\d+_(.*)", 2))</f>
        <v>$.RMS_Voltage_B_N</v>
      </c>
      <c r="AA4941" s="12">
        <f t="shared" ref="AA4941:AA4950" si="955">AA4926+1</f>
        <v>12</v>
      </c>
      <c r="AB4941" s="6" t="s">
        <v>195</v>
      </c>
      <c r="AC4941" s="103">
        <v>3030</v>
      </c>
      <c r="AJ4941" s="80"/>
      <c r="AK4941" s="113" t="s">
        <v>1424</v>
      </c>
      <c r="AN4941" s="80"/>
      <c r="AO4941" s="80"/>
      <c r="AP4941" s="80"/>
      <c r="AQ4941" s="80"/>
      <c r="AR4941" s="127"/>
      <c r="AS4941" s="80"/>
      <c r="AT4941" s="7"/>
      <c r="AU4941" s="7"/>
      <c r="AV4941" s="165"/>
      <c r="AW4941" s="166"/>
      <c r="AX4941" s="137"/>
      <c r="AY4941" s="147"/>
      <c r="AZ4941" s="167"/>
      <c r="BA4941" s="167"/>
      <c r="BB4941" s="147" t="str">
        <f t="shared" si="953"/>
        <v/>
      </c>
      <c r="BC4941" s="168"/>
      <c r="BD4941" s="165"/>
      <c r="BE4941" s="165"/>
      <c r="BF4941" s="165"/>
      <c r="BG4941" s="165"/>
      <c r="BH4941" s="165"/>
      <c r="BI4941" s="165"/>
      <c r="BJ4941" s="165"/>
      <c r="BK4941" s="165"/>
      <c r="BL4941" s="165"/>
      <c r="BM4941" s="165"/>
      <c r="BN4941" s="165"/>
      <c r="BO4941" s="165"/>
      <c r="BP4941" s="165"/>
      <c r="BQ4941" s="165"/>
      <c r="BS4941" s="6"/>
      <c r="BT4941" s="11"/>
      <c r="BU4941" s="6"/>
      <c r="BV4941" s="6"/>
    </row>
    <row r="4942" spans="1:74" ht="15.75" x14ac:dyDescent="0.25">
      <c r="A4942" s="52" t="s">
        <v>1422</v>
      </c>
      <c r="B4942" s="56"/>
      <c r="C4942" s="7" t="s">
        <v>118</v>
      </c>
      <c r="D4942" s="7" t="s">
        <v>6561</v>
      </c>
      <c r="E4942" s="7"/>
      <c r="F4942" s="64"/>
      <c r="G4942" s="6"/>
      <c r="H4942" s="6"/>
      <c r="I4942" s="10" t="s">
        <v>110</v>
      </c>
      <c r="J4942" s="11" t="s">
        <v>8735</v>
      </c>
      <c r="K4942" s="194" t="s">
        <v>511</v>
      </c>
      <c r="L4942" s="176"/>
      <c r="M4942" s="176">
        <v>1000</v>
      </c>
      <c r="N4942" s="80" t="s">
        <v>6857</v>
      </c>
      <c r="O4942" s="162"/>
      <c r="P4942" s="80" t="s">
        <v>5038</v>
      </c>
      <c r="Q4942" s="80"/>
      <c r="R4942" s="80"/>
      <c r="S4942" s="163"/>
      <c r="T4942" s="213"/>
      <c r="U4942" s="162"/>
      <c r="V4942" s="164"/>
      <c r="W4942" s="12" t="str">
        <f t="shared" si="952"/>
        <v>Mqtt1</v>
      </c>
      <c r="X4942" s="196" t="s">
        <v>10722</v>
      </c>
      <c r="Y4942" s="6" t="str">
        <f t="shared" si="954"/>
        <v>marpower/power-tag/compressor-fridge-system</v>
      </c>
      <c r="Z4942" s="103" t="str" cm="1">
        <f t="array" ref="Z4942">IF(COUNTIF(N4942,"spare"),"","$."&amp;_xlfn.REGEXEXTRACT(J4942,"^PT\d+[FQ]\d+_(.*)", 2))</f>
        <v>$.RMS_Voltage_C_N</v>
      </c>
      <c r="AA4942" s="12">
        <f t="shared" si="955"/>
        <v>12</v>
      </c>
      <c r="AB4942" s="6" t="s">
        <v>195</v>
      </c>
      <c r="AC4942" s="103">
        <v>3032</v>
      </c>
      <c r="AJ4942" s="80"/>
      <c r="AK4942" s="113" t="s">
        <v>1424</v>
      </c>
      <c r="AN4942" s="80"/>
      <c r="AO4942" s="80"/>
      <c r="AP4942" s="80"/>
      <c r="AQ4942" s="80"/>
      <c r="AR4942" s="127"/>
      <c r="AS4942" s="80"/>
      <c r="AT4942" s="7"/>
      <c r="AU4942" s="7"/>
      <c r="AV4942" s="165"/>
      <c r="AW4942" s="166"/>
      <c r="AX4942" s="137"/>
      <c r="AY4942" s="147"/>
      <c r="AZ4942" s="167"/>
      <c r="BA4942" s="167"/>
      <c r="BB4942" s="147" t="str">
        <f t="shared" si="953"/>
        <v/>
      </c>
      <c r="BC4942" s="168"/>
      <c r="BD4942" s="165"/>
      <c r="BE4942" s="165"/>
      <c r="BF4942" s="165"/>
      <c r="BG4942" s="165"/>
      <c r="BH4942" s="165"/>
      <c r="BI4942" s="165"/>
      <c r="BJ4942" s="165"/>
      <c r="BK4942" s="165"/>
      <c r="BL4942" s="165"/>
      <c r="BM4942" s="165"/>
      <c r="BN4942" s="165"/>
      <c r="BO4942" s="165"/>
      <c r="BP4942" s="165"/>
      <c r="BQ4942" s="165"/>
      <c r="BS4942" s="6"/>
      <c r="BT4942" s="11"/>
      <c r="BU4942" s="6"/>
      <c r="BV4942" s="6"/>
    </row>
    <row r="4943" spans="1:74" ht="15.75" x14ac:dyDescent="0.25">
      <c r="A4943" s="52" t="s">
        <v>1422</v>
      </c>
      <c r="B4943" s="56"/>
      <c r="C4943" s="7" t="s">
        <v>118</v>
      </c>
      <c r="D4943" s="7" t="s">
        <v>6561</v>
      </c>
      <c r="E4943" s="7"/>
      <c r="F4943" s="64"/>
      <c r="G4943" s="6"/>
      <c r="H4943" s="6"/>
      <c r="I4943" s="10" t="s">
        <v>110</v>
      </c>
      <c r="J4943" s="11" t="s">
        <v>4080</v>
      </c>
      <c r="K4943" s="194" t="s">
        <v>511</v>
      </c>
      <c r="L4943" s="176"/>
      <c r="M4943" s="176">
        <v>1000</v>
      </c>
      <c r="N4943" s="80" t="s">
        <v>6857</v>
      </c>
      <c r="O4943" s="162"/>
      <c r="P4943" s="80" t="s">
        <v>5039</v>
      </c>
      <c r="Q4943" s="80"/>
      <c r="R4943" s="80"/>
      <c r="S4943" s="163"/>
      <c r="T4943" s="213"/>
      <c r="U4943" s="162"/>
      <c r="V4943" s="164"/>
      <c r="W4943" s="12" t="str">
        <f t="shared" si="952"/>
        <v>Mqtt1</v>
      </c>
      <c r="X4943" s="196" t="s">
        <v>10722</v>
      </c>
      <c r="Y4943" s="6" t="str">
        <f t="shared" si="954"/>
        <v>marpower/power-tag/compressor-fridge-system</v>
      </c>
      <c r="Z4943" s="103" t="str" cm="1">
        <f t="array" ref="Z4943">IF(COUNTIF(N4943,"spare"),"","$."&amp;_xlfn.REGEXEXTRACT(J4943,"^PT\d+[FQ]\d+_(.*)", 2))</f>
        <v>$.Active_Power_Phase_A</v>
      </c>
      <c r="AA4943" s="12">
        <f t="shared" si="955"/>
        <v>12</v>
      </c>
      <c r="AB4943" s="6" t="s">
        <v>195</v>
      </c>
      <c r="AC4943" s="103">
        <v>3054</v>
      </c>
      <c r="AJ4943" s="80"/>
      <c r="AK4943" s="113" t="s">
        <v>1425</v>
      </c>
      <c r="AN4943" s="80"/>
      <c r="AO4943" s="80"/>
      <c r="AP4943" s="80"/>
      <c r="AQ4943" s="80"/>
      <c r="AR4943" s="127"/>
      <c r="AS4943" s="80"/>
      <c r="AT4943" s="7"/>
      <c r="AU4943" s="7"/>
      <c r="AV4943" s="165"/>
      <c r="AW4943" s="166"/>
      <c r="AX4943" s="137"/>
      <c r="AY4943" s="147"/>
      <c r="AZ4943" s="167"/>
      <c r="BA4943" s="167"/>
      <c r="BB4943" s="147" t="str">
        <f t="shared" si="953"/>
        <v/>
      </c>
      <c r="BC4943" s="168"/>
      <c r="BD4943" s="165"/>
      <c r="BE4943" s="165"/>
      <c r="BF4943" s="165"/>
      <c r="BG4943" s="165"/>
      <c r="BH4943" s="165"/>
      <c r="BI4943" s="165"/>
      <c r="BJ4943" s="165"/>
      <c r="BK4943" s="165"/>
      <c r="BL4943" s="165"/>
      <c r="BM4943" s="165"/>
      <c r="BN4943" s="165"/>
      <c r="BO4943" s="165"/>
      <c r="BP4943" s="165"/>
      <c r="BQ4943" s="165"/>
      <c r="BS4943" s="6"/>
      <c r="BT4943" s="11"/>
      <c r="BU4943" s="6"/>
      <c r="BV4943" s="6"/>
    </row>
    <row r="4944" spans="1:74" ht="15.75" x14ac:dyDescent="0.25">
      <c r="A4944" s="52" t="s">
        <v>1422</v>
      </c>
      <c r="B4944" s="56"/>
      <c r="C4944" s="7" t="s">
        <v>118</v>
      </c>
      <c r="D4944" s="7" t="s">
        <v>6561</v>
      </c>
      <c r="E4944" s="7"/>
      <c r="F4944" s="64"/>
      <c r="G4944" s="6"/>
      <c r="H4944" s="6"/>
      <c r="I4944" s="10" t="s">
        <v>110</v>
      </c>
      <c r="J4944" s="11" t="s">
        <v>4081</v>
      </c>
      <c r="K4944" s="194" t="s">
        <v>511</v>
      </c>
      <c r="L4944" s="176"/>
      <c r="M4944" s="176">
        <v>1000</v>
      </c>
      <c r="N4944" s="80" t="s">
        <v>6857</v>
      </c>
      <c r="O4944" s="162"/>
      <c r="P4944" s="80" t="s">
        <v>5040</v>
      </c>
      <c r="Q4944" s="80"/>
      <c r="R4944" s="80"/>
      <c r="S4944" s="163"/>
      <c r="T4944" s="213"/>
      <c r="U4944" s="162"/>
      <c r="V4944" s="164"/>
      <c r="W4944" s="12" t="str">
        <f t="shared" si="952"/>
        <v>Mqtt1</v>
      </c>
      <c r="X4944" s="196" t="s">
        <v>10722</v>
      </c>
      <c r="Y4944" s="6" t="str">
        <f t="shared" si="954"/>
        <v>marpower/power-tag/compressor-fridge-system</v>
      </c>
      <c r="Z4944" s="103" t="str" cm="1">
        <f t="array" ref="Z4944">IF(COUNTIF(N4944,"spare"),"","$."&amp;_xlfn.REGEXEXTRACT(J4944,"^PT\d+[FQ]\d+_(.*)", 2))</f>
        <v>$.Active_Power_Phase_B</v>
      </c>
      <c r="AA4944" s="12">
        <f t="shared" si="955"/>
        <v>12</v>
      </c>
      <c r="AB4944" s="6" t="s">
        <v>195</v>
      </c>
      <c r="AC4944" s="103">
        <v>3056</v>
      </c>
      <c r="AJ4944" s="80"/>
      <c r="AK4944" s="113" t="s">
        <v>1425</v>
      </c>
      <c r="AN4944" s="80"/>
      <c r="AO4944" s="80"/>
      <c r="AP4944" s="80"/>
      <c r="AQ4944" s="80"/>
      <c r="AR4944" s="127"/>
      <c r="AS4944" s="80"/>
      <c r="AT4944" s="7"/>
      <c r="AU4944" s="7"/>
      <c r="AV4944" s="165"/>
      <c r="AW4944" s="166"/>
      <c r="AX4944" s="137"/>
      <c r="AY4944" s="147"/>
      <c r="AZ4944" s="167"/>
      <c r="BA4944" s="167"/>
      <c r="BB4944" s="147" t="str">
        <f t="shared" si="953"/>
        <v/>
      </c>
      <c r="BC4944" s="168"/>
      <c r="BD4944" s="165"/>
      <c r="BE4944" s="165"/>
      <c r="BF4944" s="165"/>
      <c r="BG4944" s="165"/>
      <c r="BH4944" s="165"/>
      <c r="BI4944" s="165"/>
      <c r="BJ4944" s="165"/>
      <c r="BK4944" s="165"/>
      <c r="BL4944" s="165"/>
      <c r="BM4944" s="165"/>
      <c r="BN4944" s="165"/>
      <c r="BO4944" s="165"/>
      <c r="BP4944" s="165"/>
      <c r="BQ4944" s="165"/>
      <c r="BS4944" s="6"/>
      <c r="BT4944" s="11"/>
      <c r="BU4944" s="6"/>
      <c r="BV4944" s="6"/>
    </row>
    <row r="4945" spans="1:74" ht="15.75" x14ac:dyDescent="0.25">
      <c r="A4945" s="52" t="s">
        <v>1422</v>
      </c>
      <c r="B4945" s="56"/>
      <c r="C4945" s="7" t="s">
        <v>118</v>
      </c>
      <c r="D4945" s="7" t="s">
        <v>6561</v>
      </c>
      <c r="E4945" s="7"/>
      <c r="F4945" s="64"/>
      <c r="G4945" s="6"/>
      <c r="H4945" s="6"/>
      <c r="I4945" s="10" t="s">
        <v>110</v>
      </c>
      <c r="J4945" s="11" t="s">
        <v>4082</v>
      </c>
      <c r="K4945" s="194" t="s">
        <v>511</v>
      </c>
      <c r="L4945" s="176"/>
      <c r="M4945" s="176">
        <v>1000</v>
      </c>
      <c r="N4945" s="80" t="s">
        <v>6857</v>
      </c>
      <c r="O4945" s="162"/>
      <c r="P4945" s="80" t="s">
        <v>5041</v>
      </c>
      <c r="Q4945" s="80"/>
      <c r="R4945" s="80"/>
      <c r="S4945" s="163"/>
      <c r="T4945" s="213"/>
      <c r="U4945" s="162"/>
      <c r="V4945" s="164"/>
      <c r="W4945" s="12" t="str">
        <f t="shared" si="952"/>
        <v>Mqtt1</v>
      </c>
      <c r="X4945" s="196" t="s">
        <v>10722</v>
      </c>
      <c r="Y4945" s="6" t="str">
        <f t="shared" si="954"/>
        <v>marpower/power-tag/compressor-fridge-system</v>
      </c>
      <c r="Z4945" s="103" t="str" cm="1">
        <f t="array" ref="Z4945">IF(COUNTIF(N4945,"spare"),"","$."&amp;_xlfn.REGEXEXTRACT(J4945,"^PT\d+[FQ]\d+_(.*)", 2))</f>
        <v>$.Active_Power_Phase_C</v>
      </c>
      <c r="AA4945" s="12">
        <f t="shared" si="955"/>
        <v>12</v>
      </c>
      <c r="AB4945" s="6" t="s">
        <v>195</v>
      </c>
      <c r="AC4945" s="103">
        <v>3058</v>
      </c>
      <c r="AJ4945" s="80"/>
      <c r="AK4945" s="113" t="s">
        <v>1425</v>
      </c>
      <c r="AN4945" s="80"/>
      <c r="AO4945" s="80"/>
      <c r="AP4945" s="80"/>
      <c r="AQ4945" s="80"/>
      <c r="AR4945" s="127"/>
      <c r="AS4945" s="80"/>
      <c r="AT4945" s="7"/>
      <c r="AU4945" s="7"/>
      <c r="AV4945" s="165"/>
      <c r="AW4945" s="166"/>
      <c r="AX4945" s="137"/>
      <c r="AY4945" s="147"/>
      <c r="AZ4945" s="167"/>
      <c r="BA4945" s="167"/>
      <c r="BB4945" s="147" t="str">
        <f t="shared" si="953"/>
        <v/>
      </c>
      <c r="BC4945" s="168"/>
      <c r="BD4945" s="165"/>
      <c r="BE4945" s="165"/>
      <c r="BF4945" s="165"/>
      <c r="BG4945" s="165"/>
      <c r="BH4945" s="165"/>
      <c r="BI4945" s="165"/>
      <c r="BJ4945" s="165"/>
      <c r="BK4945" s="165"/>
      <c r="BL4945" s="165"/>
      <c r="BM4945" s="165"/>
      <c r="BN4945" s="165"/>
      <c r="BO4945" s="165"/>
      <c r="BP4945" s="165"/>
      <c r="BQ4945" s="165"/>
      <c r="BS4945" s="6"/>
      <c r="BT4945" s="11"/>
      <c r="BU4945" s="6"/>
      <c r="BV4945" s="6"/>
    </row>
    <row r="4946" spans="1:74" ht="15.75" x14ac:dyDescent="0.25">
      <c r="A4946" s="52" t="s">
        <v>1422</v>
      </c>
      <c r="B4946" s="56"/>
      <c r="C4946" s="7" t="s">
        <v>118</v>
      </c>
      <c r="D4946" s="7" t="s">
        <v>6561</v>
      </c>
      <c r="E4946" s="7"/>
      <c r="F4946" s="64"/>
      <c r="G4946" s="6"/>
      <c r="H4946" s="6"/>
      <c r="I4946" s="10" t="s">
        <v>110</v>
      </c>
      <c r="J4946" s="11" t="s">
        <v>4083</v>
      </c>
      <c r="K4946" s="194" t="s">
        <v>511</v>
      </c>
      <c r="L4946" s="176"/>
      <c r="M4946" s="176">
        <v>1000</v>
      </c>
      <c r="N4946" s="80" t="s">
        <v>6857</v>
      </c>
      <c r="O4946" s="162"/>
      <c r="P4946" s="80" t="s">
        <v>5042</v>
      </c>
      <c r="Q4946" s="80"/>
      <c r="R4946" s="80"/>
      <c r="S4946" s="163"/>
      <c r="T4946" s="213"/>
      <c r="U4946" s="162"/>
      <c r="V4946" s="164"/>
      <c r="W4946" s="12" t="str">
        <f t="shared" si="952"/>
        <v>Mqtt1</v>
      </c>
      <c r="X4946" s="196" t="s">
        <v>10722</v>
      </c>
      <c r="Y4946" s="6" t="str">
        <f t="shared" si="954"/>
        <v>marpower/power-tag/compressor-fridge-system</v>
      </c>
      <c r="Z4946" s="103" t="str" cm="1">
        <f t="array" ref="Z4946">IF(COUNTIF(N4946,"spare"),"","$."&amp;_xlfn.REGEXEXTRACT(J4946,"^PT\d+[FQ]\d+_(.*)", 2))</f>
        <v>$.Total_Active_Power</v>
      </c>
      <c r="AA4946" s="12">
        <f t="shared" si="955"/>
        <v>12</v>
      </c>
      <c r="AB4946" s="6" t="s">
        <v>195</v>
      </c>
      <c r="AC4946" s="103">
        <v>3060</v>
      </c>
      <c r="AJ4946" s="80"/>
      <c r="AK4946" s="113" t="s">
        <v>1425</v>
      </c>
      <c r="AN4946" s="80"/>
      <c r="AO4946" s="80"/>
      <c r="AP4946" s="80"/>
      <c r="AQ4946" s="80"/>
      <c r="AR4946" s="127"/>
      <c r="AS4946" s="80"/>
      <c r="AT4946" s="7"/>
      <c r="AU4946" s="7"/>
      <c r="AV4946" s="165"/>
      <c r="AW4946" s="166"/>
      <c r="AX4946" s="137"/>
      <c r="AY4946" s="147"/>
      <c r="AZ4946" s="167"/>
      <c r="BA4946" s="167"/>
      <c r="BB4946" s="147" t="str">
        <f t="shared" si="953"/>
        <v/>
      </c>
      <c r="BC4946" s="168"/>
      <c r="BD4946" s="165"/>
      <c r="BE4946" s="165"/>
      <c r="BF4946" s="165"/>
      <c r="BG4946" s="165"/>
      <c r="BH4946" s="165"/>
      <c r="BI4946" s="165"/>
      <c r="BJ4946" s="165"/>
      <c r="BK4946" s="165"/>
      <c r="BL4946" s="165"/>
      <c r="BM4946" s="165"/>
      <c r="BN4946" s="165"/>
      <c r="BO4946" s="165"/>
      <c r="BP4946" s="165"/>
      <c r="BQ4946" s="165"/>
      <c r="BS4946" s="6"/>
      <c r="BT4946" s="11"/>
      <c r="BU4946" s="6"/>
      <c r="BV4946" s="6"/>
    </row>
    <row r="4947" spans="1:74" ht="15.75" x14ac:dyDescent="0.25">
      <c r="A4947" s="52" t="s">
        <v>1422</v>
      </c>
      <c r="B4947" s="56"/>
      <c r="C4947" s="7" t="s">
        <v>118</v>
      </c>
      <c r="D4947" s="7" t="s">
        <v>6561</v>
      </c>
      <c r="E4947" s="7"/>
      <c r="F4947" s="64"/>
      <c r="G4947" s="6"/>
      <c r="H4947" s="6"/>
      <c r="I4947" s="10" t="s">
        <v>110</v>
      </c>
      <c r="J4947" s="11" t="s">
        <v>4084</v>
      </c>
      <c r="K4947" s="194" t="s">
        <v>511</v>
      </c>
      <c r="L4947" s="176"/>
      <c r="M4947" s="176">
        <v>1000</v>
      </c>
      <c r="N4947" s="80" t="s">
        <v>6857</v>
      </c>
      <c r="O4947" s="162"/>
      <c r="P4947" s="80" t="s">
        <v>5043</v>
      </c>
      <c r="Q4947" s="80"/>
      <c r="R4947" s="80"/>
      <c r="S4947" s="163"/>
      <c r="T4947" s="213"/>
      <c r="U4947" s="162"/>
      <c r="V4947" s="164"/>
      <c r="W4947" s="12" t="str">
        <f t="shared" si="952"/>
        <v>Mqtt1</v>
      </c>
      <c r="X4947" s="196" t="s">
        <v>10722</v>
      </c>
      <c r="Y4947" s="6" t="str">
        <f t="shared" si="954"/>
        <v>marpower/power-tag/compressor-fridge-system</v>
      </c>
      <c r="Z4947" s="103" t="str" cm="1">
        <f t="array" ref="Z4947">IF(COUNTIF(N4947,"spare"),"","$."&amp;_xlfn.REGEXEXTRACT(J4947,"^PT\d+[FQ]\d+_(.*)", 2))</f>
        <v>$.Power_Factor_Phase_A</v>
      </c>
      <c r="AA4947" s="12">
        <f t="shared" si="955"/>
        <v>12</v>
      </c>
      <c r="AB4947" s="6" t="s">
        <v>195</v>
      </c>
      <c r="AC4947" s="103">
        <v>3078</v>
      </c>
      <c r="AJ4947" s="80"/>
      <c r="AK4947" s="113" t="s">
        <v>1426</v>
      </c>
      <c r="AN4947" s="80"/>
      <c r="AO4947" s="80"/>
      <c r="AP4947" s="80"/>
      <c r="AQ4947" s="80"/>
      <c r="AR4947" s="127"/>
      <c r="AS4947" s="80"/>
      <c r="AT4947" s="7"/>
      <c r="AU4947" s="7"/>
      <c r="AV4947" s="165"/>
      <c r="AW4947" s="166"/>
      <c r="AX4947" s="137"/>
      <c r="AY4947" s="147"/>
      <c r="AZ4947" s="167"/>
      <c r="BA4947" s="167"/>
      <c r="BB4947" s="147" t="str">
        <f t="shared" si="953"/>
        <v/>
      </c>
      <c r="BC4947" s="168"/>
      <c r="BD4947" s="165"/>
      <c r="BE4947" s="165"/>
      <c r="BF4947" s="165"/>
      <c r="BG4947" s="165"/>
      <c r="BH4947" s="165"/>
      <c r="BI4947" s="165"/>
      <c r="BJ4947" s="165"/>
      <c r="BK4947" s="165"/>
      <c r="BL4947" s="165"/>
      <c r="BM4947" s="165"/>
      <c r="BN4947" s="165"/>
      <c r="BO4947" s="165"/>
      <c r="BP4947" s="165"/>
      <c r="BQ4947" s="165"/>
      <c r="BS4947" s="6"/>
      <c r="BT4947" s="11"/>
      <c r="BU4947" s="6"/>
      <c r="BV4947" s="6"/>
    </row>
    <row r="4948" spans="1:74" ht="15.75" x14ac:dyDescent="0.25">
      <c r="A4948" s="52" t="s">
        <v>1422</v>
      </c>
      <c r="B4948" s="56"/>
      <c r="C4948" s="7" t="s">
        <v>118</v>
      </c>
      <c r="D4948" s="7" t="s">
        <v>6561</v>
      </c>
      <c r="E4948" s="7"/>
      <c r="F4948" s="64"/>
      <c r="G4948" s="6"/>
      <c r="H4948" s="6"/>
      <c r="I4948" s="10" t="s">
        <v>110</v>
      </c>
      <c r="J4948" s="11" t="s">
        <v>4085</v>
      </c>
      <c r="K4948" s="194" t="s">
        <v>511</v>
      </c>
      <c r="L4948" s="176"/>
      <c r="M4948" s="176">
        <v>1000</v>
      </c>
      <c r="N4948" s="80" t="s">
        <v>6857</v>
      </c>
      <c r="O4948" s="162"/>
      <c r="P4948" s="80" t="s">
        <v>5044</v>
      </c>
      <c r="Q4948" s="80"/>
      <c r="R4948" s="80"/>
      <c r="S4948" s="163"/>
      <c r="T4948" s="213"/>
      <c r="U4948" s="162"/>
      <c r="V4948" s="164"/>
      <c r="W4948" s="12" t="str">
        <f t="shared" si="952"/>
        <v>Mqtt1</v>
      </c>
      <c r="X4948" s="196" t="s">
        <v>10722</v>
      </c>
      <c r="Y4948" s="6" t="str">
        <f t="shared" si="954"/>
        <v>marpower/power-tag/compressor-fridge-system</v>
      </c>
      <c r="Z4948" s="103" t="str" cm="1">
        <f t="array" ref="Z4948">IF(COUNTIF(N4948,"spare"),"","$."&amp;_xlfn.REGEXEXTRACT(J4948,"^PT\d+[FQ]\d+_(.*)", 2))</f>
        <v>$.Power_Factor_Phase_B</v>
      </c>
      <c r="AA4948" s="12">
        <f t="shared" si="955"/>
        <v>12</v>
      </c>
      <c r="AB4948" s="6" t="s">
        <v>195</v>
      </c>
      <c r="AC4948" s="103">
        <v>3080</v>
      </c>
      <c r="AJ4948" s="80"/>
      <c r="AK4948" s="113" t="s">
        <v>1426</v>
      </c>
      <c r="AN4948" s="80"/>
      <c r="AO4948" s="80"/>
      <c r="AP4948" s="80"/>
      <c r="AQ4948" s="80"/>
      <c r="AR4948" s="127"/>
      <c r="AS4948" s="80"/>
      <c r="AT4948" s="7"/>
      <c r="AU4948" s="7"/>
      <c r="AV4948" s="165"/>
      <c r="AW4948" s="166"/>
      <c r="AX4948" s="137"/>
      <c r="AY4948" s="147"/>
      <c r="AZ4948" s="167"/>
      <c r="BA4948" s="167"/>
      <c r="BB4948" s="147" t="str">
        <f t="shared" si="953"/>
        <v/>
      </c>
      <c r="BC4948" s="168"/>
      <c r="BD4948" s="165"/>
      <c r="BE4948" s="165"/>
      <c r="BF4948" s="165"/>
      <c r="BG4948" s="165"/>
      <c r="BH4948" s="165"/>
      <c r="BI4948" s="165"/>
      <c r="BJ4948" s="165"/>
      <c r="BK4948" s="165"/>
      <c r="BL4948" s="165"/>
      <c r="BM4948" s="165"/>
      <c r="BN4948" s="165"/>
      <c r="BO4948" s="165"/>
      <c r="BP4948" s="165"/>
      <c r="BQ4948" s="165"/>
      <c r="BS4948" s="6"/>
      <c r="BT4948" s="11"/>
      <c r="BU4948" s="6"/>
      <c r="BV4948" s="6"/>
    </row>
    <row r="4949" spans="1:74" ht="15.75" x14ac:dyDescent="0.25">
      <c r="A4949" s="52" t="s">
        <v>1422</v>
      </c>
      <c r="B4949" s="56"/>
      <c r="C4949" s="7" t="s">
        <v>118</v>
      </c>
      <c r="D4949" s="7" t="s">
        <v>6561</v>
      </c>
      <c r="E4949" s="7"/>
      <c r="F4949" s="64"/>
      <c r="G4949" s="6"/>
      <c r="H4949" s="6"/>
      <c r="I4949" s="10" t="s">
        <v>110</v>
      </c>
      <c r="J4949" s="11" t="s">
        <v>4086</v>
      </c>
      <c r="K4949" s="194" t="s">
        <v>511</v>
      </c>
      <c r="L4949" s="176"/>
      <c r="M4949" s="176">
        <v>1000</v>
      </c>
      <c r="N4949" s="80" t="s">
        <v>6857</v>
      </c>
      <c r="O4949" s="162"/>
      <c r="P4949" s="80" t="s">
        <v>5045</v>
      </c>
      <c r="Q4949" s="80"/>
      <c r="R4949" s="80"/>
      <c r="S4949" s="163"/>
      <c r="T4949" s="213"/>
      <c r="U4949" s="162"/>
      <c r="V4949" s="164"/>
      <c r="W4949" s="12" t="str">
        <f t="shared" si="952"/>
        <v>Mqtt1</v>
      </c>
      <c r="X4949" s="196" t="s">
        <v>10722</v>
      </c>
      <c r="Y4949" s="6" t="str">
        <f t="shared" si="954"/>
        <v>marpower/power-tag/compressor-fridge-system</v>
      </c>
      <c r="Z4949" s="103" t="str" cm="1">
        <f t="array" ref="Z4949">IF(COUNTIF(N4949,"spare"),"","$."&amp;_xlfn.REGEXEXTRACT(J4949,"^PT\d+[FQ]\d+_(.*)", 2))</f>
        <v>$.Power_Factor_Phase_C</v>
      </c>
      <c r="AA4949" s="12">
        <f t="shared" si="955"/>
        <v>12</v>
      </c>
      <c r="AB4949" s="6" t="s">
        <v>195</v>
      </c>
      <c r="AC4949" s="103">
        <v>3082</v>
      </c>
      <c r="AJ4949" s="80"/>
      <c r="AK4949" s="113" t="s">
        <v>1426</v>
      </c>
      <c r="AN4949" s="80"/>
      <c r="AO4949" s="80"/>
      <c r="AP4949" s="80"/>
      <c r="AQ4949" s="80"/>
      <c r="AR4949" s="127"/>
      <c r="AS4949" s="80"/>
      <c r="AT4949" s="7"/>
      <c r="AU4949" s="7"/>
      <c r="AV4949" s="165"/>
      <c r="AW4949" s="166"/>
      <c r="AX4949" s="137"/>
      <c r="AY4949" s="147"/>
      <c r="AZ4949" s="167"/>
      <c r="BA4949" s="167"/>
      <c r="BB4949" s="147" t="str">
        <f t="shared" si="953"/>
        <v/>
      </c>
      <c r="BC4949" s="168"/>
      <c r="BD4949" s="165"/>
      <c r="BE4949" s="165"/>
      <c r="BF4949" s="165"/>
      <c r="BG4949" s="165"/>
      <c r="BH4949" s="165"/>
      <c r="BI4949" s="165"/>
      <c r="BJ4949" s="165"/>
      <c r="BK4949" s="165"/>
      <c r="BL4949" s="165"/>
      <c r="BM4949" s="165"/>
      <c r="BN4949" s="165"/>
      <c r="BO4949" s="165"/>
      <c r="BP4949" s="165"/>
      <c r="BQ4949" s="165"/>
      <c r="BS4949" s="6"/>
      <c r="BT4949" s="11"/>
      <c r="BU4949" s="6"/>
      <c r="BV4949" s="6"/>
    </row>
    <row r="4950" spans="1:74" ht="15.75" x14ac:dyDescent="0.25">
      <c r="A4950" s="52" t="s">
        <v>1422</v>
      </c>
      <c r="B4950" s="56"/>
      <c r="C4950" s="7" t="s">
        <v>118</v>
      </c>
      <c r="D4950" s="7" t="s">
        <v>6561</v>
      </c>
      <c r="E4950" s="7"/>
      <c r="F4950" s="64"/>
      <c r="G4950" s="6"/>
      <c r="H4950" s="6"/>
      <c r="I4950" s="10" t="s">
        <v>110</v>
      </c>
      <c r="J4950" s="11" t="s">
        <v>4087</v>
      </c>
      <c r="K4950" s="194" t="s">
        <v>511</v>
      </c>
      <c r="L4950" s="176"/>
      <c r="M4950" s="176">
        <v>1000</v>
      </c>
      <c r="N4950" s="80" t="s">
        <v>6857</v>
      </c>
      <c r="O4950" s="162"/>
      <c r="P4950" s="80" t="s">
        <v>5046</v>
      </c>
      <c r="Q4950" s="80"/>
      <c r="R4950" s="80"/>
      <c r="S4950" s="163"/>
      <c r="T4950" s="213"/>
      <c r="U4950" s="162"/>
      <c r="V4950" s="164"/>
      <c r="W4950" s="12" t="str">
        <f t="shared" si="952"/>
        <v>Mqtt1</v>
      </c>
      <c r="X4950" s="196" t="s">
        <v>10722</v>
      </c>
      <c r="Y4950" s="6" t="str">
        <f t="shared" si="954"/>
        <v>marpower/power-tag/compressor-fridge-system</v>
      </c>
      <c r="Z4950" s="103" t="str" cm="1">
        <f t="array" ref="Z4950">IF(COUNTIF(N4950,"spare"),"","$."&amp;_xlfn.REGEXEXTRACT(J4950,"^PT\d+[FQ]\d+_(.*)", 2))</f>
        <v>$.Total_Power_Factor</v>
      </c>
      <c r="AA4950" s="12">
        <f t="shared" si="955"/>
        <v>12</v>
      </c>
      <c r="AB4950" s="6" t="s">
        <v>195</v>
      </c>
      <c r="AC4950" s="103">
        <v>3084</v>
      </c>
      <c r="AJ4950" s="80"/>
      <c r="AK4950" s="113" t="s">
        <v>1426</v>
      </c>
      <c r="AN4950" s="80"/>
      <c r="AO4950" s="80"/>
      <c r="AP4950" s="80"/>
      <c r="AQ4950" s="80"/>
      <c r="AR4950" s="127"/>
      <c r="AS4950" s="80"/>
      <c r="AT4950" s="7"/>
      <c r="AU4950" s="7"/>
      <c r="AV4950" s="165"/>
      <c r="AW4950" s="166"/>
      <c r="AX4950" s="137"/>
      <c r="AY4950" s="147"/>
      <c r="AZ4950" s="167"/>
      <c r="BA4950" s="167"/>
      <c r="BB4950" s="147" t="str">
        <f t="shared" si="953"/>
        <v/>
      </c>
      <c r="BC4950" s="168"/>
      <c r="BD4950" s="165"/>
      <c r="BE4950" s="165"/>
      <c r="BF4950" s="165"/>
      <c r="BG4950" s="165"/>
      <c r="BH4950" s="165"/>
      <c r="BI4950" s="165"/>
      <c r="BJ4950" s="165"/>
      <c r="BK4950" s="165"/>
      <c r="BL4950" s="165"/>
      <c r="BM4950" s="165"/>
      <c r="BN4950" s="165"/>
      <c r="BO4950" s="165"/>
      <c r="BP4950" s="165"/>
      <c r="BQ4950" s="165"/>
      <c r="BS4950" s="6"/>
      <c r="BT4950" s="11"/>
      <c r="BU4950" s="6"/>
      <c r="BV4950" s="6"/>
    </row>
    <row r="4951" spans="1:74" ht="15.75" x14ac:dyDescent="0.25">
      <c r="A4951" s="52" t="s">
        <v>1422</v>
      </c>
      <c r="B4951" s="56"/>
      <c r="C4951" s="7" t="s">
        <v>118</v>
      </c>
      <c r="D4951" s="7" t="s">
        <v>6561</v>
      </c>
      <c r="E4951" s="7"/>
      <c r="F4951" s="64"/>
      <c r="G4951" s="6"/>
      <c r="H4951" s="6"/>
      <c r="I4951" s="10" t="s">
        <v>110</v>
      </c>
      <c r="J4951" s="11" t="s">
        <v>4088</v>
      </c>
      <c r="K4951" s="194" t="s">
        <v>511</v>
      </c>
      <c r="L4951" s="176"/>
      <c r="M4951" s="176">
        <v>1000</v>
      </c>
      <c r="N4951" s="80" t="s">
        <v>6857</v>
      </c>
      <c r="O4951" s="162"/>
      <c r="P4951" s="80" t="s">
        <v>5047</v>
      </c>
      <c r="Q4951" s="80"/>
      <c r="R4951" s="80"/>
      <c r="S4951" s="163"/>
      <c r="T4951" s="213"/>
      <c r="U4951" s="162"/>
      <c r="V4951" s="164"/>
      <c r="W4951" s="12" t="str">
        <f t="shared" si="952"/>
        <v>Mqtt1</v>
      </c>
      <c r="X4951" s="196" t="s">
        <v>10723</v>
      </c>
      <c r="Y4951" s="6" t="str">
        <f t="shared" si="954"/>
        <v>marpower/power-tag/compressor-freeze-system</v>
      </c>
      <c r="Z4951" s="103" t="str" cm="1">
        <f t="array" ref="Z4951">IF(COUNTIF(N4951,"spare"),"","$."&amp;_xlfn.REGEXEXTRACT(J4951,"^PT\d+[FQ]\d+_(.*)", 2))</f>
        <v>$.RMS_Current_Phase_A</v>
      </c>
      <c r="AA4951" s="12">
        <f>AA4936+1</f>
        <v>13</v>
      </c>
      <c r="AB4951" s="6" t="s">
        <v>195</v>
      </c>
      <c r="AC4951" s="103">
        <v>3000</v>
      </c>
      <c r="AJ4951" s="80"/>
      <c r="AK4951" s="113" t="s">
        <v>1423</v>
      </c>
      <c r="AN4951" s="80"/>
      <c r="AO4951" s="80"/>
      <c r="AP4951" s="80"/>
      <c r="AQ4951" s="80"/>
      <c r="AR4951" s="127"/>
      <c r="AS4951" s="80"/>
      <c r="AT4951" s="7"/>
      <c r="AU4951" s="7"/>
      <c r="AV4951" s="165"/>
      <c r="AW4951" s="166"/>
      <c r="AX4951" s="137"/>
      <c r="AY4951" s="147"/>
      <c r="AZ4951" s="167"/>
      <c r="BA4951" s="167"/>
      <c r="BB4951" s="147" t="str">
        <f t="shared" si="953"/>
        <v/>
      </c>
      <c r="BC4951" s="168"/>
      <c r="BD4951" s="165"/>
      <c r="BE4951" s="165"/>
      <c r="BF4951" s="165"/>
      <c r="BG4951" s="165"/>
      <c r="BH4951" s="165"/>
      <c r="BI4951" s="165"/>
      <c r="BJ4951" s="165"/>
      <c r="BK4951" s="165"/>
      <c r="BL4951" s="165"/>
      <c r="BM4951" s="165"/>
      <c r="BN4951" s="165"/>
      <c r="BO4951" s="165"/>
      <c r="BP4951" s="165"/>
      <c r="BQ4951" s="165"/>
      <c r="BS4951" s="6"/>
      <c r="BT4951" s="11"/>
      <c r="BU4951" s="6"/>
      <c r="BV4951" s="6"/>
    </row>
    <row r="4952" spans="1:74" ht="15.75" x14ac:dyDescent="0.25">
      <c r="A4952" s="52" t="s">
        <v>1422</v>
      </c>
      <c r="B4952" s="56"/>
      <c r="C4952" s="7" t="s">
        <v>118</v>
      </c>
      <c r="D4952" s="7" t="s">
        <v>6561</v>
      </c>
      <c r="E4952" s="7"/>
      <c r="F4952" s="64"/>
      <c r="G4952" s="6"/>
      <c r="H4952" s="6"/>
      <c r="I4952" s="10" t="s">
        <v>110</v>
      </c>
      <c r="J4952" s="11" t="s">
        <v>4089</v>
      </c>
      <c r="K4952" s="194" t="s">
        <v>511</v>
      </c>
      <c r="L4952" s="176"/>
      <c r="M4952" s="176">
        <v>1000</v>
      </c>
      <c r="N4952" s="80" t="s">
        <v>6857</v>
      </c>
      <c r="O4952" s="162"/>
      <c r="P4952" s="80" t="s">
        <v>5048</v>
      </c>
      <c r="Q4952" s="80"/>
      <c r="R4952" s="80"/>
      <c r="S4952" s="163"/>
      <c r="T4952" s="213"/>
      <c r="U4952" s="162"/>
      <c r="V4952" s="164"/>
      <c r="W4952" s="12" t="str">
        <f t="shared" si="952"/>
        <v>Mqtt1</v>
      </c>
      <c r="X4952" s="196" t="s">
        <v>10723</v>
      </c>
      <c r="Y4952" s="6" t="str">
        <f t="shared" si="954"/>
        <v>marpower/power-tag/compressor-freeze-system</v>
      </c>
      <c r="Z4952" s="103" t="str" cm="1">
        <f t="array" ref="Z4952">IF(COUNTIF(N4952,"spare"),"","$."&amp;_xlfn.REGEXEXTRACT(J4952,"^PT\d+[FQ]\d+_(.*)", 2))</f>
        <v>$.RMS_Current_Phase_B</v>
      </c>
      <c r="AA4952" s="12">
        <f t="shared" ref="AA4952:AA5015" si="956">AA4937+1</f>
        <v>13</v>
      </c>
      <c r="AB4952" s="6" t="s">
        <v>195</v>
      </c>
      <c r="AC4952" s="103">
        <v>3002</v>
      </c>
      <c r="AJ4952" s="80"/>
      <c r="AK4952" s="113" t="s">
        <v>1423</v>
      </c>
      <c r="AN4952" s="80"/>
      <c r="AO4952" s="80"/>
      <c r="AP4952" s="80"/>
      <c r="AQ4952" s="80"/>
      <c r="AR4952" s="127"/>
      <c r="AS4952" s="80"/>
      <c r="AT4952" s="7"/>
      <c r="AU4952" s="7"/>
      <c r="AV4952" s="165"/>
      <c r="AW4952" s="166"/>
      <c r="AX4952" s="137"/>
      <c r="AY4952" s="147"/>
      <c r="AZ4952" s="167"/>
      <c r="BA4952" s="167"/>
      <c r="BB4952" s="147" t="str">
        <f t="shared" si="953"/>
        <v/>
      </c>
      <c r="BC4952" s="168"/>
      <c r="BD4952" s="165"/>
      <c r="BE4952" s="165"/>
      <c r="BF4952" s="165"/>
      <c r="BG4952" s="165"/>
      <c r="BH4952" s="165"/>
      <c r="BI4952" s="165"/>
      <c r="BJ4952" s="165"/>
      <c r="BK4952" s="165"/>
      <c r="BL4952" s="165"/>
      <c r="BM4952" s="165"/>
      <c r="BN4952" s="165"/>
      <c r="BO4952" s="165"/>
      <c r="BP4952" s="165"/>
      <c r="BQ4952" s="165"/>
      <c r="BS4952" s="6"/>
      <c r="BT4952" s="11"/>
      <c r="BU4952" s="6"/>
      <c r="BV4952" s="6"/>
    </row>
    <row r="4953" spans="1:74" ht="15.75" x14ac:dyDescent="0.25">
      <c r="A4953" s="52" t="s">
        <v>1422</v>
      </c>
      <c r="B4953" s="56"/>
      <c r="C4953" s="7" t="s">
        <v>118</v>
      </c>
      <c r="D4953" s="7" t="s">
        <v>6561</v>
      </c>
      <c r="E4953" s="7"/>
      <c r="F4953" s="64"/>
      <c r="G4953" s="6"/>
      <c r="H4953" s="6"/>
      <c r="I4953" s="10" t="s">
        <v>110</v>
      </c>
      <c r="J4953" s="11" t="s">
        <v>4090</v>
      </c>
      <c r="K4953" s="194" t="s">
        <v>511</v>
      </c>
      <c r="L4953" s="176"/>
      <c r="M4953" s="176">
        <v>1000</v>
      </c>
      <c r="N4953" s="80" t="s">
        <v>6857</v>
      </c>
      <c r="O4953" s="162"/>
      <c r="P4953" s="80" t="s">
        <v>5049</v>
      </c>
      <c r="Q4953" s="80"/>
      <c r="R4953" s="80"/>
      <c r="S4953" s="163"/>
      <c r="T4953" s="213"/>
      <c r="U4953" s="162"/>
      <c r="V4953" s="164"/>
      <c r="W4953" s="12" t="str">
        <f t="shared" si="952"/>
        <v>Mqtt1</v>
      </c>
      <c r="X4953" s="196" t="s">
        <v>10723</v>
      </c>
      <c r="Y4953" s="6" t="str">
        <f t="shared" si="954"/>
        <v>marpower/power-tag/compressor-freeze-system</v>
      </c>
      <c r="Z4953" s="103" t="str" cm="1">
        <f t="array" ref="Z4953">IF(COUNTIF(N4953,"spare"),"","$."&amp;_xlfn.REGEXEXTRACT(J4953,"^PT\d+[FQ]\d+_(.*)", 2))</f>
        <v>$.RMS_Current_Phase_C</v>
      </c>
      <c r="AA4953" s="12">
        <f t="shared" si="956"/>
        <v>13</v>
      </c>
      <c r="AB4953" s="6" t="s">
        <v>195</v>
      </c>
      <c r="AC4953" s="103">
        <v>3004</v>
      </c>
      <c r="AJ4953" s="80"/>
      <c r="AK4953" s="113" t="s">
        <v>1423</v>
      </c>
      <c r="AN4953" s="80"/>
      <c r="AO4953" s="80"/>
      <c r="AP4953" s="80"/>
      <c r="AQ4953" s="80"/>
      <c r="AR4953" s="127"/>
      <c r="AS4953" s="80"/>
      <c r="AT4953" s="7"/>
      <c r="AU4953" s="7"/>
      <c r="AV4953" s="165"/>
      <c r="AW4953" s="166"/>
      <c r="AX4953" s="137"/>
      <c r="AY4953" s="147"/>
      <c r="AZ4953" s="167"/>
      <c r="BA4953" s="167"/>
      <c r="BB4953" s="147" t="str">
        <f t="shared" si="953"/>
        <v/>
      </c>
      <c r="BC4953" s="168"/>
      <c r="BD4953" s="165"/>
      <c r="BE4953" s="165"/>
      <c r="BF4953" s="165"/>
      <c r="BG4953" s="165"/>
      <c r="BH4953" s="165"/>
      <c r="BI4953" s="165"/>
      <c r="BJ4953" s="165"/>
      <c r="BK4953" s="165"/>
      <c r="BL4953" s="165"/>
      <c r="BM4953" s="165"/>
      <c r="BN4953" s="165"/>
      <c r="BO4953" s="165"/>
      <c r="BP4953" s="165"/>
      <c r="BQ4953" s="165"/>
      <c r="BS4953" s="6"/>
      <c r="BT4953" s="11"/>
      <c r="BU4953" s="6"/>
      <c r="BV4953" s="6"/>
    </row>
    <row r="4954" spans="1:74" ht="15.75" x14ac:dyDescent="0.25">
      <c r="A4954" s="52" t="s">
        <v>1422</v>
      </c>
      <c r="B4954" s="56"/>
      <c r="C4954" s="7" t="s">
        <v>118</v>
      </c>
      <c r="D4954" s="7" t="s">
        <v>6561</v>
      </c>
      <c r="E4954" s="7"/>
      <c r="F4954" s="64"/>
      <c r="G4954" s="6"/>
      <c r="H4954" s="6"/>
      <c r="I4954" s="10" t="s">
        <v>110</v>
      </c>
      <c r="J4954" s="11" t="s">
        <v>4091</v>
      </c>
      <c r="K4954" s="194" t="s">
        <v>511</v>
      </c>
      <c r="L4954" s="176"/>
      <c r="M4954" s="176">
        <v>1000</v>
      </c>
      <c r="N4954" s="80" t="s">
        <v>6857</v>
      </c>
      <c r="O4954" s="162"/>
      <c r="P4954" s="80" t="s">
        <v>5050</v>
      </c>
      <c r="Q4954" s="80"/>
      <c r="R4954" s="80"/>
      <c r="S4954" s="163"/>
      <c r="T4954" s="213"/>
      <c r="U4954" s="162"/>
      <c r="V4954" s="164"/>
      <c r="W4954" s="12" t="str">
        <f t="shared" si="952"/>
        <v>Mqtt1</v>
      </c>
      <c r="X4954" s="196" t="s">
        <v>10723</v>
      </c>
      <c r="Y4954" s="6" t="str">
        <f t="shared" si="954"/>
        <v>marpower/power-tag/compressor-freeze-system</v>
      </c>
      <c r="Z4954" s="103" t="str" cm="1">
        <f t="array" ref="Z4954">IF(COUNTIF(N4954,"spare"),"","$."&amp;_xlfn.REGEXEXTRACT(J4954,"^PT\d+[FQ]\d+_(.*)", 2))</f>
        <v>$.RMS_Current_Phase_Neut</v>
      </c>
      <c r="AA4954" s="12">
        <f t="shared" si="956"/>
        <v>13</v>
      </c>
      <c r="AB4954" s="6" t="s">
        <v>195</v>
      </c>
      <c r="AC4954" s="103">
        <v>3006</v>
      </c>
      <c r="AJ4954" s="80"/>
      <c r="AK4954" s="113" t="s">
        <v>1423</v>
      </c>
      <c r="AN4954" s="80"/>
      <c r="AO4954" s="80"/>
      <c r="AP4954" s="80"/>
      <c r="AQ4954" s="80"/>
      <c r="AR4954" s="127"/>
      <c r="AS4954" s="80"/>
      <c r="AT4954" s="7"/>
      <c r="AU4954" s="7"/>
      <c r="AV4954" s="165"/>
      <c r="AW4954" s="166"/>
      <c r="AX4954" s="137"/>
      <c r="AY4954" s="147"/>
      <c r="AZ4954" s="167"/>
      <c r="BA4954" s="167"/>
      <c r="BB4954" s="147" t="str">
        <f t="shared" si="953"/>
        <v/>
      </c>
      <c r="BC4954" s="168"/>
      <c r="BD4954" s="165"/>
      <c r="BE4954" s="165"/>
      <c r="BF4954" s="165"/>
      <c r="BG4954" s="165"/>
      <c r="BH4954" s="165"/>
      <c r="BI4954" s="165"/>
      <c r="BJ4954" s="165"/>
      <c r="BK4954" s="165"/>
      <c r="BL4954" s="165"/>
      <c r="BM4954" s="165"/>
      <c r="BN4954" s="165"/>
      <c r="BO4954" s="165"/>
      <c r="BP4954" s="165"/>
      <c r="BQ4954" s="165"/>
      <c r="BS4954" s="6"/>
      <c r="BT4954" s="11"/>
      <c r="BU4954" s="6"/>
      <c r="BV4954" s="6"/>
    </row>
    <row r="4955" spans="1:74" ht="15.75" x14ac:dyDescent="0.25">
      <c r="A4955" s="52" t="s">
        <v>1422</v>
      </c>
      <c r="B4955" s="56"/>
      <c r="C4955" s="7" t="s">
        <v>118</v>
      </c>
      <c r="D4955" s="7" t="s">
        <v>6561</v>
      </c>
      <c r="E4955" s="7"/>
      <c r="F4955" s="64"/>
      <c r="G4955" s="6"/>
      <c r="H4955" s="6"/>
      <c r="I4955" s="10" t="s">
        <v>110</v>
      </c>
      <c r="J4955" s="11" t="s">
        <v>8382</v>
      </c>
      <c r="K4955" s="194" t="s">
        <v>511</v>
      </c>
      <c r="L4955" s="176"/>
      <c r="M4955" s="176">
        <v>1000</v>
      </c>
      <c r="N4955" s="80" t="s">
        <v>6857</v>
      </c>
      <c r="O4955" s="162"/>
      <c r="P4955" s="80" t="s">
        <v>5051</v>
      </c>
      <c r="Q4955" s="80"/>
      <c r="R4955" s="80"/>
      <c r="S4955" s="163"/>
      <c r="T4955" s="213"/>
      <c r="U4955" s="162"/>
      <c r="V4955" s="164"/>
      <c r="W4955" s="12" t="str">
        <f t="shared" si="952"/>
        <v>Mqtt1</v>
      </c>
      <c r="X4955" s="196" t="s">
        <v>10723</v>
      </c>
      <c r="Y4955" s="6" t="str">
        <f t="shared" si="954"/>
        <v>marpower/power-tag/compressor-freeze-system</v>
      </c>
      <c r="Z4955" s="103" t="str" cm="1">
        <f t="array" ref="Z4955">IF(COUNTIF(N4955,"spare"),"","$."&amp;_xlfn.REGEXEXTRACT(J4955,"^PT\d+[FQ]\d+_(.*)", 2))</f>
        <v>$.RMS_Voltage_A_N</v>
      </c>
      <c r="AA4955" s="12">
        <f t="shared" si="956"/>
        <v>13</v>
      </c>
      <c r="AB4955" s="6" t="s">
        <v>195</v>
      </c>
      <c r="AC4955" s="103">
        <v>3028</v>
      </c>
      <c r="AJ4955" s="80"/>
      <c r="AK4955" s="113" t="s">
        <v>1424</v>
      </c>
      <c r="AN4955" s="80"/>
      <c r="AO4955" s="80"/>
      <c r="AP4955" s="80"/>
      <c r="AQ4955" s="80"/>
      <c r="AR4955" s="127"/>
      <c r="AS4955" s="80"/>
      <c r="AT4955" s="7"/>
      <c r="AU4955" s="7"/>
      <c r="AV4955" s="165"/>
      <c r="AW4955" s="166"/>
      <c r="AX4955" s="137"/>
      <c r="AY4955" s="147"/>
      <c r="AZ4955" s="167"/>
      <c r="BA4955" s="167"/>
      <c r="BB4955" s="147" t="str">
        <f t="shared" si="953"/>
        <v/>
      </c>
      <c r="BC4955" s="168"/>
      <c r="BD4955" s="165"/>
      <c r="BE4955" s="165"/>
      <c r="BF4955" s="165"/>
      <c r="BG4955" s="165"/>
      <c r="BH4955" s="165"/>
      <c r="BI4955" s="165"/>
      <c r="BJ4955" s="165"/>
      <c r="BK4955" s="165"/>
      <c r="BL4955" s="165"/>
      <c r="BM4955" s="165"/>
      <c r="BN4955" s="165"/>
      <c r="BO4955" s="165"/>
      <c r="BP4955" s="165"/>
      <c r="BQ4955" s="165"/>
      <c r="BS4955" s="6"/>
      <c r="BT4955" s="11"/>
      <c r="BU4955" s="6"/>
      <c r="BV4955" s="6"/>
    </row>
    <row r="4956" spans="1:74" ht="15.75" x14ac:dyDescent="0.25">
      <c r="A4956" s="52" t="s">
        <v>1422</v>
      </c>
      <c r="B4956" s="56"/>
      <c r="C4956" s="7" t="s">
        <v>118</v>
      </c>
      <c r="D4956" s="7" t="s">
        <v>6561</v>
      </c>
      <c r="E4956" s="7"/>
      <c r="F4956" s="64"/>
      <c r="G4956" s="6"/>
      <c r="H4956" s="6"/>
      <c r="I4956" s="10" t="s">
        <v>110</v>
      </c>
      <c r="J4956" s="11" t="s">
        <v>8559</v>
      </c>
      <c r="K4956" s="194" t="s">
        <v>511</v>
      </c>
      <c r="L4956" s="176"/>
      <c r="M4956" s="176">
        <v>1000</v>
      </c>
      <c r="N4956" s="80" t="s">
        <v>6857</v>
      </c>
      <c r="O4956" s="162"/>
      <c r="P4956" s="80" t="s">
        <v>5052</v>
      </c>
      <c r="Q4956" s="80"/>
      <c r="R4956" s="80"/>
      <c r="S4956" s="163"/>
      <c r="T4956" s="213"/>
      <c r="U4956" s="162"/>
      <c r="V4956" s="164"/>
      <c r="W4956" s="12" t="str">
        <f t="shared" si="952"/>
        <v>Mqtt1</v>
      </c>
      <c r="X4956" s="196" t="s">
        <v>10723</v>
      </c>
      <c r="Y4956" s="6" t="str">
        <f t="shared" si="954"/>
        <v>marpower/power-tag/compressor-freeze-system</v>
      </c>
      <c r="Z4956" s="103" t="str" cm="1">
        <f t="array" ref="Z4956">IF(COUNTIF(N4956,"spare"),"","$."&amp;_xlfn.REGEXEXTRACT(J4956,"^PT\d+[FQ]\d+_(.*)", 2))</f>
        <v>$.RMS_Voltage_B_N</v>
      </c>
      <c r="AA4956" s="12">
        <f t="shared" si="956"/>
        <v>13</v>
      </c>
      <c r="AB4956" s="6" t="s">
        <v>195</v>
      </c>
      <c r="AC4956" s="103">
        <v>3030</v>
      </c>
      <c r="AJ4956" s="80"/>
      <c r="AK4956" s="113" t="s">
        <v>1424</v>
      </c>
      <c r="AN4956" s="80"/>
      <c r="AO4956" s="80"/>
      <c r="AP4956" s="80"/>
      <c r="AQ4956" s="80"/>
      <c r="AR4956" s="127"/>
      <c r="AS4956" s="80"/>
      <c r="AT4956" s="7"/>
      <c r="AU4956" s="7"/>
      <c r="AV4956" s="165"/>
      <c r="AW4956" s="166"/>
      <c r="AX4956" s="137"/>
      <c r="AY4956" s="147"/>
      <c r="AZ4956" s="167"/>
      <c r="BA4956" s="167"/>
      <c r="BB4956" s="147" t="str">
        <f t="shared" si="953"/>
        <v/>
      </c>
      <c r="BC4956" s="168"/>
      <c r="BD4956" s="165"/>
      <c r="BE4956" s="165"/>
      <c r="BF4956" s="165"/>
      <c r="BG4956" s="165"/>
      <c r="BH4956" s="165"/>
      <c r="BI4956" s="165"/>
      <c r="BJ4956" s="165"/>
      <c r="BK4956" s="165"/>
      <c r="BL4956" s="165"/>
      <c r="BM4956" s="165"/>
      <c r="BN4956" s="165"/>
      <c r="BO4956" s="165"/>
      <c r="BP4956" s="165"/>
      <c r="BQ4956" s="165"/>
      <c r="BS4956" s="6"/>
      <c r="BT4956" s="11"/>
      <c r="BU4956" s="6"/>
      <c r="BV4956" s="6"/>
    </row>
    <row r="4957" spans="1:74" ht="15.75" x14ac:dyDescent="0.25">
      <c r="A4957" s="52" t="s">
        <v>1422</v>
      </c>
      <c r="B4957" s="56"/>
      <c r="C4957" s="7" t="s">
        <v>118</v>
      </c>
      <c r="D4957" s="7" t="s">
        <v>6561</v>
      </c>
      <c r="E4957" s="7"/>
      <c r="F4957" s="64"/>
      <c r="G4957" s="6"/>
      <c r="H4957" s="6"/>
      <c r="I4957" s="10" t="s">
        <v>110</v>
      </c>
      <c r="J4957" s="11" t="s">
        <v>8736</v>
      </c>
      <c r="K4957" s="194" t="s">
        <v>511</v>
      </c>
      <c r="L4957" s="176"/>
      <c r="M4957" s="176">
        <v>1000</v>
      </c>
      <c r="N4957" s="80" t="s">
        <v>6857</v>
      </c>
      <c r="O4957" s="162"/>
      <c r="P4957" s="80" t="s">
        <v>5053</v>
      </c>
      <c r="Q4957" s="80"/>
      <c r="R4957" s="80"/>
      <c r="S4957" s="163"/>
      <c r="T4957" s="213"/>
      <c r="U4957" s="162"/>
      <c r="V4957" s="164"/>
      <c r="W4957" s="12" t="str">
        <f t="shared" si="952"/>
        <v>Mqtt1</v>
      </c>
      <c r="X4957" s="196" t="s">
        <v>10723</v>
      </c>
      <c r="Y4957" s="6" t="str">
        <f t="shared" si="954"/>
        <v>marpower/power-tag/compressor-freeze-system</v>
      </c>
      <c r="Z4957" s="103" t="str" cm="1">
        <f t="array" ref="Z4957">IF(COUNTIF(N4957,"spare"),"","$."&amp;_xlfn.REGEXEXTRACT(J4957,"^PT\d+[FQ]\d+_(.*)", 2))</f>
        <v>$.RMS_Voltage_C_N</v>
      </c>
      <c r="AA4957" s="12">
        <f t="shared" si="956"/>
        <v>13</v>
      </c>
      <c r="AB4957" s="6" t="s">
        <v>195</v>
      </c>
      <c r="AC4957" s="103">
        <v>3032</v>
      </c>
      <c r="AJ4957" s="80"/>
      <c r="AK4957" s="113" t="s">
        <v>1424</v>
      </c>
      <c r="AN4957" s="80"/>
      <c r="AO4957" s="80"/>
      <c r="AP4957" s="80"/>
      <c r="AQ4957" s="80"/>
      <c r="AR4957" s="127"/>
      <c r="AS4957" s="80"/>
      <c r="AT4957" s="7"/>
      <c r="AU4957" s="7"/>
      <c r="AV4957" s="165"/>
      <c r="AW4957" s="166"/>
      <c r="AX4957" s="137"/>
      <c r="AY4957" s="147"/>
      <c r="AZ4957" s="167"/>
      <c r="BA4957" s="167"/>
      <c r="BB4957" s="147" t="str">
        <f t="shared" si="953"/>
        <v/>
      </c>
      <c r="BC4957" s="168"/>
      <c r="BD4957" s="165"/>
      <c r="BE4957" s="165"/>
      <c r="BF4957" s="165"/>
      <c r="BG4957" s="165"/>
      <c r="BH4957" s="165"/>
      <c r="BI4957" s="165"/>
      <c r="BJ4957" s="165"/>
      <c r="BK4957" s="165"/>
      <c r="BL4957" s="165"/>
      <c r="BM4957" s="165"/>
      <c r="BN4957" s="165"/>
      <c r="BO4957" s="165"/>
      <c r="BP4957" s="165"/>
      <c r="BQ4957" s="165"/>
      <c r="BS4957" s="6"/>
      <c r="BT4957" s="11"/>
      <c r="BU4957" s="6"/>
      <c r="BV4957" s="6"/>
    </row>
    <row r="4958" spans="1:74" ht="15.75" x14ac:dyDescent="0.25">
      <c r="A4958" s="52" t="s">
        <v>1422</v>
      </c>
      <c r="B4958" s="56"/>
      <c r="C4958" s="7" t="s">
        <v>118</v>
      </c>
      <c r="D4958" s="7" t="s">
        <v>6561</v>
      </c>
      <c r="E4958" s="7"/>
      <c r="F4958" s="64"/>
      <c r="G4958" s="6"/>
      <c r="H4958" s="6"/>
      <c r="I4958" s="10" t="s">
        <v>110</v>
      </c>
      <c r="J4958" s="11" t="s">
        <v>4092</v>
      </c>
      <c r="K4958" s="194" t="s">
        <v>511</v>
      </c>
      <c r="L4958" s="176"/>
      <c r="M4958" s="176">
        <v>1000</v>
      </c>
      <c r="N4958" s="80" t="s">
        <v>6857</v>
      </c>
      <c r="O4958" s="162"/>
      <c r="P4958" s="80" t="s">
        <v>5054</v>
      </c>
      <c r="Q4958" s="80"/>
      <c r="R4958" s="80"/>
      <c r="S4958" s="163"/>
      <c r="T4958" s="213"/>
      <c r="U4958" s="162"/>
      <c r="V4958" s="164"/>
      <c r="W4958" s="12" t="str">
        <f t="shared" si="952"/>
        <v>Mqtt1</v>
      </c>
      <c r="X4958" s="196" t="s">
        <v>10723</v>
      </c>
      <c r="Y4958" s="6" t="str">
        <f t="shared" si="954"/>
        <v>marpower/power-tag/compressor-freeze-system</v>
      </c>
      <c r="Z4958" s="103" t="str" cm="1">
        <f t="array" ref="Z4958">IF(COUNTIF(N4958,"spare"),"","$."&amp;_xlfn.REGEXEXTRACT(J4958,"^PT\d+[FQ]\d+_(.*)", 2))</f>
        <v>$.Active_Power_Phase_A</v>
      </c>
      <c r="AA4958" s="12">
        <f t="shared" si="956"/>
        <v>13</v>
      </c>
      <c r="AB4958" s="6" t="s">
        <v>195</v>
      </c>
      <c r="AC4958" s="103">
        <v>3054</v>
      </c>
      <c r="AJ4958" s="80"/>
      <c r="AK4958" s="113" t="s">
        <v>1425</v>
      </c>
      <c r="AN4958" s="80"/>
      <c r="AO4958" s="80"/>
      <c r="AP4958" s="80"/>
      <c r="AQ4958" s="80"/>
      <c r="AR4958" s="127"/>
      <c r="AS4958" s="80"/>
      <c r="AT4958" s="7"/>
      <c r="AU4958" s="7"/>
      <c r="AV4958" s="165"/>
      <c r="AW4958" s="166"/>
      <c r="AX4958" s="137"/>
      <c r="AY4958" s="147"/>
      <c r="AZ4958" s="167"/>
      <c r="BA4958" s="167"/>
      <c r="BB4958" s="147" t="str">
        <f t="shared" si="953"/>
        <v/>
      </c>
      <c r="BC4958" s="168"/>
      <c r="BD4958" s="165"/>
      <c r="BE4958" s="165"/>
      <c r="BF4958" s="165"/>
      <c r="BG4958" s="165"/>
      <c r="BH4958" s="165"/>
      <c r="BI4958" s="165"/>
      <c r="BJ4958" s="165"/>
      <c r="BK4958" s="165"/>
      <c r="BL4958" s="165"/>
      <c r="BM4958" s="165"/>
      <c r="BN4958" s="165"/>
      <c r="BO4958" s="165"/>
      <c r="BP4958" s="165"/>
      <c r="BQ4958" s="165"/>
      <c r="BS4958" s="6"/>
      <c r="BT4958" s="11"/>
      <c r="BU4958" s="6"/>
      <c r="BV4958" s="6"/>
    </row>
    <row r="4959" spans="1:74" ht="15.75" x14ac:dyDescent="0.25">
      <c r="A4959" s="52" t="s">
        <v>1422</v>
      </c>
      <c r="B4959" s="56"/>
      <c r="C4959" s="7" t="s">
        <v>118</v>
      </c>
      <c r="D4959" s="7" t="s">
        <v>6561</v>
      </c>
      <c r="E4959" s="7"/>
      <c r="F4959" s="64"/>
      <c r="G4959" s="6"/>
      <c r="H4959" s="6"/>
      <c r="I4959" s="10" t="s">
        <v>110</v>
      </c>
      <c r="J4959" s="11" t="s">
        <v>4093</v>
      </c>
      <c r="K4959" s="194" t="s">
        <v>511</v>
      </c>
      <c r="L4959" s="176"/>
      <c r="M4959" s="176">
        <v>1000</v>
      </c>
      <c r="N4959" s="80" t="s">
        <v>6857</v>
      </c>
      <c r="O4959" s="162"/>
      <c r="P4959" s="80" t="s">
        <v>5055</v>
      </c>
      <c r="Q4959" s="80"/>
      <c r="R4959" s="80"/>
      <c r="S4959" s="163"/>
      <c r="T4959" s="213"/>
      <c r="U4959" s="162"/>
      <c r="V4959" s="164"/>
      <c r="W4959" s="12" t="str">
        <f t="shared" si="952"/>
        <v>Mqtt1</v>
      </c>
      <c r="X4959" s="196" t="s">
        <v>10723</v>
      </c>
      <c r="Y4959" s="6" t="str">
        <f t="shared" si="954"/>
        <v>marpower/power-tag/compressor-freeze-system</v>
      </c>
      <c r="Z4959" s="103" t="str" cm="1">
        <f t="array" ref="Z4959">IF(COUNTIF(N4959,"spare"),"","$."&amp;_xlfn.REGEXEXTRACT(J4959,"^PT\d+[FQ]\d+_(.*)", 2))</f>
        <v>$.Active_Power_Phase_B</v>
      </c>
      <c r="AA4959" s="12">
        <f t="shared" si="956"/>
        <v>13</v>
      </c>
      <c r="AB4959" s="6" t="s">
        <v>195</v>
      </c>
      <c r="AC4959" s="103">
        <v>3056</v>
      </c>
      <c r="AJ4959" s="80"/>
      <c r="AK4959" s="113" t="s">
        <v>1425</v>
      </c>
      <c r="AN4959" s="80"/>
      <c r="AO4959" s="80"/>
      <c r="AP4959" s="80"/>
      <c r="AQ4959" s="80"/>
      <c r="AR4959" s="127"/>
      <c r="AS4959" s="80"/>
      <c r="AT4959" s="7"/>
      <c r="AU4959" s="7"/>
      <c r="AV4959" s="165"/>
      <c r="AW4959" s="166"/>
      <c r="AX4959" s="137"/>
      <c r="AY4959" s="147"/>
      <c r="AZ4959" s="167"/>
      <c r="BA4959" s="167"/>
      <c r="BB4959" s="147" t="str">
        <f t="shared" si="953"/>
        <v/>
      </c>
      <c r="BC4959" s="168"/>
      <c r="BD4959" s="165"/>
      <c r="BE4959" s="165"/>
      <c r="BF4959" s="165"/>
      <c r="BG4959" s="165"/>
      <c r="BH4959" s="165"/>
      <c r="BI4959" s="165"/>
      <c r="BJ4959" s="165"/>
      <c r="BK4959" s="165"/>
      <c r="BL4959" s="165"/>
      <c r="BM4959" s="165"/>
      <c r="BN4959" s="165"/>
      <c r="BO4959" s="165"/>
      <c r="BP4959" s="165"/>
      <c r="BQ4959" s="165"/>
      <c r="BS4959" s="6"/>
      <c r="BT4959" s="11"/>
      <c r="BU4959" s="6"/>
      <c r="BV4959" s="6"/>
    </row>
    <row r="4960" spans="1:74" ht="15.75" x14ac:dyDescent="0.25">
      <c r="A4960" s="52" t="s">
        <v>1422</v>
      </c>
      <c r="B4960" s="56"/>
      <c r="C4960" s="7" t="s">
        <v>118</v>
      </c>
      <c r="D4960" s="7" t="s">
        <v>6561</v>
      </c>
      <c r="E4960" s="7"/>
      <c r="F4960" s="64"/>
      <c r="G4960" s="6"/>
      <c r="H4960" s="6"/>
      <c r="I4960" s="10" t="s">
        <v>110</v>
      </c>
      <c r="J4960" s="11" t="s">
        <v>4094</v>
      </c>
      <c r="K4960" s="194" t="s">
        <v>511</v>
      </c>
      <c r="L4960" s="176"/>
      <c r="M4960" s="176">
        <v>1000</v>
      </c>
      <c r="N4960" s="80" t="s">
        <v>6857</v>
      </c>
      <c r="O4960" s="162"/>
      <c r="P4960" s="80" t="s">
        <v>5056</v>
      </c>
      <c r="Q4960" s="80"/>
      <c r="R4960" s="80"/>
      <c r="S4960" s="163"/>
      <c r="T4960" s="213"/>
      <c r="U4960" s="162"/>
      <c r="V4960" s="164"/>
      <c r="W4960" s="12" t="str">
        <f t="shared" si="952"/>
        <v>Mqtt1</v>
      </c>
      <c r="X4960" s="196" t="s">
        <v>10723</v>
      </c>
      <c r="Y4960" s="6" t="str">
        <f t="shared" si="954"/>
        <v>marpower/power-tag/compressor-freeze-system</v>
      </c>
      <c r="Z4960" s="103" t="str" cm="1">
        <f t="array" ref="Z4960">IF(COUNTIF(N4960,"spare"),"","$."&amp;_xlfn.REGEXEXTRACT(J4960,"^PT\d+[FQ]\d+_(.*)", 2))</f>
        <v>$.Active_Power_Phase_C</v>
      </c>
      <c r="AA4960" s="12">
        <f t="shared" si="956"/>
        <v>13</v>
      </c>
      <c r="AB4960" s="6" t="s">
        <v>195</v>
      </c>
      <c r="AC4960" s="103">
        <v>3058</v>
      </c>
      <c r="AJ4960" s="80"/>
      <c r="AK4960" s="113" t="s">
        <v>1425</v>
      </c>
      <c r="AN4960" s="80"/>
      <c r="AO4960" s="80"/>
      <c r="AP4960" s="80"/>
      <c r="AQ4960" s="80"/>
      <c r="AR4960" s="127"/>
      <c r="AS4960" s="80"/>
      <c r="AT4960" s="7"/>
      <c r="AU4960" s="7"/>
      <c r="AV4960" s="165"/>
      <c r="AW4960" s="166"/>
      <c r="AX4960" s="137"/>
      <c r="AY4960" s="147"/>
      <c r="AZ4960" s="167"/>
      <c r="BA4960" s="167"/>
      <c r="BB4960" s="147" t="str">
        <f t="shared" si="953"/>
        <v/>
      </c>
      <c r="BC4960" s="168"/>
      <c r="BD4960" s="165"/>
      <c r="BE4960" s="165"/>
      <c r="BF4960" s="165"/>
      <c r="BG4960" s="165"/>
      <c r="BH4960" s="165"/>
      <c r="BI4960" s="165"/>
      <c r="BJ4960" s="165"/>
      <c r="BK4960" s="165"/>
      <c r="BL4960" s="165"/>
      <c r="BM4960" s="165"/>
      <c r="BN4960" s="165"/>
      <c r="BO4960" s="165"/>
      <c r="BP4960" s="165"/>
      <c r="BQ4960" s="165"/>
      <c r="BS4960" s="6"/>
      <c r="BT4960" s="11"/>
      <c r="BU4960" s="6"/>
      <c r="BV4960" s="6"/>
    </row>
    <row r="4961" spans="1:74" ht="15.75" x14ac:dyDescent="0.25">
      <c r="A4961" s="52" t="s">
        <v>1422</v>
      </c>
      <c r="B4961" s="56"/>
      <c r="C4961" s="7" t="s">
        <v>118</v>
      </c>
      <c r="D4961" s="7" t="s">
        <v>6561</v>
      </c>
      <c r="E4961" s="7"/>
      <c r="F4961" s="64"/>
      <c r="G4961" s="6"/>
      <c r="H4961" s="6"/>
      <c r="I4961" s="10" t="s">
        <v>110</v>
      </c>
      <c r="J4961" s="11" t="s">
        <v>4095</v>
      </c>
      <c r="K4961" s="194" t="s">
        <v>511</v>
      </c>
      <c r="L4961" s="176"/>
      <c r="M4961" s="176">
        <v>1000</v>
      </c>
      <c r="N4961" s="80" t="s">
        <v>6857</v>
      </c>
      <c r="O4961" s="162"/>
      <c r="P4961" s="80" t="s">
        <v>5057</v>
      </c>
      <c r="Q4961" s="80"/>
      <c r="R4961" s="80"/>
      <c r="S4961" s="163"/>
      <c r="T4961" s="213"/>
      <c r="U4961" s="162"/>
      <c r="V4961" s="164"/>
      <c r="W4961" s="12" t="str">
        <f t="shared" si="952"/>
        <v>Mqtt1</v>
      </c>
      <c r="X4961" s="196" t="s">
        <v>10723</v>
      </c>
      <c r="Y4961" s="6" t="str">
        <f t="shared" si="954"/>
        <v>marpower/power-tag/compressor-freeze-system</v>
      </c>
      <c r="Z4961" s="103" t="str" cm="1">
        <f t="array" ref="Z4961">IF(COUNTIF(N4961,"spare"),"","$."&amp;_xlfn.REGEXEXTRACT(J4961,"^PT\d+[FQ]\d+_(.*)", 2))</f>
        <v>$.Total_Active_Power</v>
      </c>
      <c r="AA4961" s="12">
        <f t="shared" si="956"/>
        <v>13</v>
      </c>
      <c r="AB4961" s="6" t="s">
        <v>195</v>
      </c>
      <c r="AC4961" s="103">
        <v>3060</v>
      </c>
      <c r="AJ4961" s="80"/>
      <c r="AK4961" s="113" t="s">
        <v>1425</v>
      </c>
      <c r="AN4961" s="80"/>
      <c r="AO4961" s="80"/>
      <c r="AP4961" s="80"/>
      <c r="AQ4961" s="80"/>
      <c r="AR4961" s="127"/>
      <c r="AS4961" s="80"/>
      <c r="AT4961" s="7"/>
      <c r="AU4961" s="7"/>
      <c r="AV4961" s="165"/>
      <c r="AW4961" s="166"/>
      <c r="AX4961" s="137"/>
      <c r="AY4961" s="147"/>
      <c r="AZ4961" s="167"/>
      <c r="BA4961" s="167"/>
      <c r="BB4961" s="147" t="str">
        <f t="shared" si="953"/>
        <v/>
      </c>
      <c r="BC4961" s="168"/>
      <c r="BD4961" s="165"/>
      <c r="BE4961" s="165"/>
      <c r="BF4961" s="165"/>
      <c r="BG4961" s="165"/>
      <c r="BH4961" s="165"/>
      <c r="BI4961" s="165"/>
      <c r="BJ4961" s="165"/>
      <c r="BK4961" s="165"/>
      <c r="BL4961" s="165"/>
      <c r="BM4961" s="165"/>
      <c r="BN4961" s="165"/>
      <c r="BO4961" s="165"/>
      <c r="BP4961" s="165"/>
      <c r="BQ4961" s="165"/>
      <c r="BS4961" s="6"/>
      <c r="BT4961" s="11"/>
      <c r="BU4961" s="6"/>
      <c r="BV4961" s="6"/>
    </row>
    <row r="4962" spans="1:74" ht="15.75" x14ac:dyDescent="0.25">
      <c r="A4962" s="52" t="s">
        <v>1422</v>
      </c>
      <c r="B4962" s="56"/>
      <c r="C4962" s="7" t="s">
        <v>118</v>
      </c>
      <c r="D4962" s="7" t="s">
        <v>6561</v>
      </c>
      <c r="E4962" s="7"/>
      <c r="F4962" s="64"/>
      <c r="G4962" s="6"/>
      <c r="H4962" s="6"/>
      <c r="I4962" s="10" t="s">
        <v>110</v>
      </c>
      <c r="J4962" s="11" t="s">
        <v>4096</v>
      </c>
      <c r="K4962" s="194" t="s">
        <v>511</v>
      </c>
      <c r="L4962" s="176"/>
      <c r="M4962" s="176">
        <v>1000</v>
      </c>
      <c r="N4962" s="80" t="s">
        <v>6857</v>
      </c>
      <c r="O4962" s="162"/>
      <c r="P4962" s="80" t="s">
        <v>5058</v>
      </c>
      <c r="Q4962" s="80"/>
      <c r="R4962" s="80"/>
      <c r="S4962" s="163"/>
      <c r="T4962" s="213"/>
      <c r="U4962" s="162"/>
      <c r="V4962" s="164"/>
      <c r="W4962" s="12" t="str">
        <f t="shared" si="952"/>
        <v>Mqtt1</v>
      </c>
      <c r="X4962" s="196" t="s">
        <v>10723</v>
      </c>
      <c r="Y4962" s="6" t="str">
        <f t="shared" si="954"/>
        <v>marpower/power-tag/compressor-freeze-system</v>
      </c>
      <c r="Z4962" s="103" t="str" cm="1">
        <f t="array" ref="Z4962">IF(COUNTIF(N4962,"spare"),"","$."&amp;_xlfn.REGEXEXTRACT(J4962,"^PT\d+[FQ]\d+_(.*)", 2))</f>
        <v>$.Power_Factor_Phase_A</v>
      </c>
      <c r="AA4962" s="12">
        <f t="shared" si="956"/>
        <v>13</v>
      </c>
      <c r="AB4962" s="6" t="s">
        <v>195</v>
      </c>
      <c r="AC4962" s="103">
        <v>3078</v>
      </c>
      <c r="AJ4962" s="80"/>
      <c r="AK4962" s="113" t="s">
        <v>1426</v>
      </c>
      <c r="AN4962" s="80"/>
      <c r="AO4962" s="80"/>
      <c r="AP4962" s="80"/>
      <c r="AQ4962" s="80"/>
      <c r="AR4962" s="127"/>
      <c r="AS4962" s="80"/>
      <c r="AT4962" s="7"/>
      <c r="AU4962" s="7"/>
      <c r="AV4962" s="165"/>
      <c r="AW4962" s="166"/>
      <c r="AX4962" s="137"/>
      <c r="AY4962" s="147"/>
      <c r="AZ4962" s="167"/>
      <c r="BA4962" s="167"/>
      <c r="BB4962" s="147" t="str">
        <f t="shared" si="953"/>
        <v/>
      </c>
      <c r="BC4962" s="168"/>
      <c r="BD4962" s="165"/>
      <c r="BE4962" s="165"/>
      <c r="BF4962" s="165"/>
      <c r="BG4962" s="165"/>
      <c r="BH4962" s="165"/>
      <c r="BI4962" s="165"/>
      <c r="BJ4962" s="165"/>
      <c r="BK4962" s="165"/>
      <c r="BL4962" s="165"/>
      <c r="BM4962" s="165"/>
      <c r="BN4962" s="165"/>
      <c r="BO4962" s="165"/>
      <c r="BP4962" s="165"/>
      <c r="BQ4962" s="165"/>
      <c r="BS4962" s="6"/>
      <c r="BT4962" s="11"/>
      <c r="BU4962" s="6"/>
      <c r="BV4962" s="6"/>
    </row>
    <row r="4963" spans="1:74" ht="15.75" x14ac:dyDescent="0.25">
      <c r="A4963" s="52" t="s">
        <v>1422</v>
      </c>
      <c r="B4963" s="56"/>
      <c r="C4963" s="7" t="s">
        <v>118</v>
      </c>
      <c r="D4963" s="7" t="s">
        <v>6561</v>
      </c>
      <c r="E4963" s="7"/>
      <c r="F4963" s="64"/>
      <c r="G4963" s="6"/>
      <c r="H4963" s="6"/>
      <c r="I4963" s="10" t="s">
        <v>110</v>
      </c>
      <c r="J4963" s="11" t="s">
        <v>4097</v>
      </c>
      <c r="K4963" s="194" t="s">
        <v>511</v>
      </c>
      <c r="L4963" s="176"/>
      <c r="M4963" s="176">
        <v>1000</v>
      </c>
      <c r="N4963" s="80" t="s">
        <v>6857</v>
      </c>
      <c r="O4963" s="162"/>
      <c r="P4963" s="80" t="s">
        <v>5059</v>
      </c>
      <c r="Q4963" s="80"/>
      <c r="R4963" s="80"/>
      <c r="S4963" s="163"/>
      <c r="T4963" s="213"/>
      <c r="U4963" s="162"/>
      <c r="V4963" s="164"/>
      <c r="W4963" s="12" t="str">
        <f t="shared" ref="W4963:W5026" si="957">IF(COUNTIF(N4963,"spare"),"","Mqtt1")</f>
        <v>Mqtt1</v>
      </c>
      <c r="X4963" s="196" t="s">
        <v>10723</v>
      </c>
      <c r="Y4963" s="6" t="str">
        <f t="shared" si="954"/>
        <v>marpower/power-tag/compressor-freeze-system</v>
      </c>
      <c r="Z4963" s="103" t="str" cm="1">
        <f t="array" ref="Z4963">IF(COUNTIF(N4963,"spare"),"","$."&amp;_xlfn.REGEXEXTRACT(J4963,"^PT\d+[FQ]\d+_(.*)", 2))</f>
        <v>$.Power_Factor_Phase_B</v>
      </c>
      <c r="AA4963" s="12">
        <f t="shared" si="956"/>
        <v>13</v>
      </c>
      <c r="AB4963" s="6" t="s">
        <v>195</v>
      </c>
      <c r="AC4963" s="103">
        <v>3080</v>
      </c>
      <c r="AJ4963" s="80"/>
      <c r="AK4963" s="113" t="s">
        <v>1426</v>
      </c>
      <c r="AN4963" s="80"/>
      <c r="AO4963" s="80"/>
      <c r="AP4963" s="80"/>
      <c r="AQ4963" s="80"/>
      <c r="AR4963" s="127"/>
      <c r="AS4963" s="80"/>
      <c r="AT4963" s="7"/>
      <c r="AU4963" s="7"/>
      <c r="AV4963" s="165"/>
      <c r="AW4963" s="166"/>
      <c r="AX4963" s="137"/>
      <c r="AY4963" s="147"/>
      <c r="AZ4963" s="167"/>
      <c r="BA4963" s="167"/>
      <c r="BB4963" s="147" t="str">
        <f t="shared" si="953"/>
        <v/>
      </c>
      <c r="BC4963" s="168"/>
      <c r="BD4963" s="165"/>
      <c r="BE4963" s="165"/>
      <c r="BF4963" s="165"/>
      <c r="BG4963" s="165"/>
      <c r="BH4963" s="165"/>
      <c r="BI4963" s="165"/>
      <c r="BJ4963" s="165"/>
      <c r="BK4963" s="165"/>
      <c r="BL4963" s="165"/>
      <c r="BM4963" s="165"/>
      <c r="BN4963" s="165"/>
      <c r="BO4963" s="165"/>
      <c r="BP4963" s="165"/>
      <c r="BQ4963" s="165"/>
      <c r="BS4963" s="6"/>
      <c r="BT4963" s="11"/>
      <c r="BU4963" s="6"/>
      <c r="BV4963" s="6"/>
    </row>
    <row r="4964" spans="1:74" ht="15.75" x14ac:dyDescent="0.25">
      <c r="A4964" s="52" t="s">
        <v>1422</v>
      </c>
      <c r="B4964" s="56"/>
      <c r="C4964" s="7" t="s">
        <v>118</v>
      </c>
      <c r="D4964" s="7" t="s">
        <v>6561</v>
      </c>
      <c r="E4964" s="7"/>
      <c r="F4964" s="64"/>
      <c r="G4964" s="6"/>
      <c r="H4964" s="6"/>
      <c r="I4964" s="10" t="s">
        <v>110</v>
      </c>
      <c r="J4964" s="11" t="s">
        <v>4098</v>
      </c>
      <c r="K4964" s="194" t="s">
        <v>511</v>
      </c>
      <c r="L4964" s="176"/>
      <c r="M4964" s="176">
        <v>1000</v>
      </c>
      <c r="N4964" s="80" t="s">
        <v>6857</v>
      </c>
      <c r="O4964" s="162"/>
      <c r="P4964" s="80" t="s">
        <v>5060</v>
      </c>
      <c r="Q4964" s="80"/>
      <c r="R4964" s="80"/>
      <c r="S4964" s="163"/>
      <c r="T4964" s="213"/>
      <c r="U4964" s="162"/>
      <c r="V4964" s="164"/>
      <c r="W4964" s="12" t="str">
        <f t="shared" si="957"/>
        <v>Mqtt1</v>
      </c>
      <c r="X4964" s="196" t="s">
        <v>10723</v>
      </c>
      <c r="Y4964" s="6" t="str">
        <f t="shared" si="954"/>
        <v>marpower/power-tag/compressor-freeze-system</v>
      </c>
      <c r="Z4964" s="103" t="str" cm="1">
        <f t="array" ref="Z4964">IF(COUNTIF(N4964,"spare"),"","$."&amp;_xlfn.REGEXEXTRACT(J4964,"^PT\d+[FQ]\d+_(.*)", 2))</f>
        <v>$.Power_Factor_Phase_C</v>
      </c>
      <c r="AA4964" s="12">
        <f t="shared" si="956"/>
        <v>13</v>
      </c>
      <c r="AB4964" s="6" t="s">
        <v>195</v>
      </c>
      <c r="AC4964" s="103">
        <v>3082</v>
      </c>
      <c r="AJ4964" s="80"/>
      <c r="AK4964" s="113" t="s">
        <v>1426</v>
      </c>
      <c r="AN4964" s="80"/>
      <c r="AO4964" s="80"/>
      <c r="AP4964" s="80"/>
      <c r="AQ4964" s="80"/>
      <c r="AR4964" s="127"/>
      <c r="AS4964" s="80"/>
      <c r="AT4964" s="7"/>
      <c r="AU4964" s="7"/>
      <c r="AV4964" s="165"/>
      <c r="AW4964" s="166"/>
      <c r="AX4964" s="137"/>
      <c r="AY4964" s="147"/>
      <c r="AZ4964" s="167"/>
      <c r="BA4964" s="167"/>
      <c r="BB4964" s="147" t="str">
        <f t="shared" si="953"/>
        <v/>
      </c>
      <c r="BC4964" s="168"/>
      <c r="BD4964" s="165"/>
      <c r="BE4964" s="165"/>
      <c r="BF4964" s="165"/>
      <c r="BG4964" s="165"/>
      <c r="BH4964" s="165"/>
      <c r="BI4964" s="165"/>
      <c r="BJ4964" s="165"/>
      <c r="BK4964" s="165"/>
      <c r="BL4964" s="165"/>
      <c r="BM4964" s="165"/>
      <c r="BN4964" s="165"/>
      <c r="BO4964" s="165"/>
      <c r="BP4964" s="165"/>
      <c r="BQ4964" s="165"/>
      <c r="BS4964" s="6"/>
      <c r="BT4964" s="11"/>
      <c r="BU4964" s="6"/>
      <c r="BV4964" s="6"/>
    </row>
    <row r="4965" spans="1:74" ht="15.75" x14ac:dyDescent="0.25">
      <c r="A4965" s="52" t="s">
        <v>1422</v>
      </c>
      <c r="B4965" s="56"/>
      <c r="C4965" s="7" t="s">
        <v>118</v>
      </c>
      <c r="D4965" s="7" t="s">
        <v>6561</v>
      </c>
      <c r="E4965" s="7"/>
      <c r="F4965" s="64"/>
      <c r="G4965" s="6"/>
      <c r="H4965" s="6"/>
      <c r="I4965" s="10" t="s">
        <v>110</v>
      </c>
      <c r="J4965" s="11" t="s">
        <v>4099</v>
      </c>
      <c r="K4965" s="194" t="s">
        <v>511</v>
      </c>
      <c r="L4965" s="176"/>
      <c r="M4965" s="176">
        <v>1000</v>
      </c>
      <c r="N4965" s="80" t="s">
        <v>6857</v>
      </c>
      <c r="O4965" s="162"/>
      <c r="P4965" s="80" t="s">
        <v>5061</v>
      </c>
      <c r="Q4965" s="80"/>
      <c r="R4965" s="80"/>
      <c r="S4965" s="163"/>
      <c r="T4965" s="213"/>
      <c r="U4965" s="162"/>
      <c r="V4965" s="164"/>
      <c r="W4965" s="12" t="str">
        <f t="shared" si="957"/>
        <v>Mqtt1</v>
      </c>
      <c r="X4965" s="196" t="s">
        <v>10723</v>
      </c>
      <c r="Y4965" s="6" t="str">
        <f t="shared" si="954"/>
        <v>marpower/power-tag/compressor-freeze-system</v>
      </c>
      <c r="Z4965" s="103" t="str" cm="1">
        <f t="array" ref="Z4965">IF(COUNTIF(N4965,"spare"),"","$."&amp;_xlfn.REGEXEXTRACT(J4965,"^PT\d+[FQ]\d+_(.*)", 2))</f>
        <v>$.Total_Power_Factor</v>
      </c>
      <c r="AA4965" s="12">
        <f t="shared" si="956"/>
        <v>13</v>
      </c>
      <c r="AB4965" s="6" t="s">
        <v>195</v>
      </c>
      <c r="AC4965" s="103">
        <v>3084</v>
      </c>
      <c r="AJ4965" s="80"/>
      <c r="AK4965" s="113" t="s">
        <v>1426</v>
      </c>
      <c r="AN4965" s="80"/>
      <c r="AO4965" s="80"/>
      <c r="AP4965" s="80"/>
      <c r="AQ4965" s="80"/>
      <c r="AR4965" s="127"/>
      <c r="AS4965" s="80"/>
      <c r="AT4965" s="7"/>
      <c r="AU4965" s="7"/>
      <c r="AV4965" s="165"/>
      <c r="AW4965" s="166"/>
      <c r="AX4965" s="137"/>
      <c r="AY4965" s="147"/>
      <c r="AZ4965" s="167"/>
      <c r="BA4965" s="167"/>
      <c r="BB4965" s="147" t="str">
        <f t="shared" si="953"/>
        <v/>
      </c>
      <c r="BC4965" s="168"/>
      <c r="BD4965" s="165"/>
      <c r="BE4965" s="165"/>
      <c r="BF4965" s="165"/>
      <c r="BG4965" s="165"/>
      <c r="BH4965" s="165"/>
      <c r="BI4965" s="165"/>
      <c r="BJ4965" s="165"/>
      <c r="BK4965" s="165"/>
      <c r="BL4965" s="165"/>
      <c r="BM4965" s="165"/>
      <c r="BN4965" s="165"/>
      <c r="BO4965" s="165"/>
      <c r="BP4965" s="165"/>
      <c r="BQ4965" s="165"/>
      <c r="BS4965" s="6"/>
      <c r="BT4965" s="11"/>
      <c r="BU4965" s="6"/>
      <c r="BV4965" s="6"/>
    </row>
    <row r="4966" spans="1:74" ht="15.75" x14ac:dyDescent="0.25">
      <c r="A4966" s="52" t="s">
        <v>1422</v>
      </c>
      <c r="B4966" s="56"/>
      <c r="C4966" s="7" t="s">
        <v>118</v>
      </c>
      <c r="D4966" s="7" t="s">
        <v>6561</v>
      </c>
      <c r="E4966" s="7"/>
      <c r="F4966" s="64"/>
      <c r="G4966" s="6"/>
      <c r="H4966" s="6"/>
      <c r="I4966" s="10" t="s">
        <v>110</v>
      </c>
      <c r="J4966" s="11" t="s">
        <v>4100</v>
      </c>
      <c r="K4966" s="194" t="s">
        <v>511</v>
      </c>
      <c r="L4966" s="176"/>
      <c r="M4966" s="176">
        <v>1000</v>
      </c>
      <c r="N4966" s="80" t="s">
        <v>6857</v>
      </c>
      <c r="O4966" s="162"/>
      <c r="P4966" s="80" t="s">
        <v>2311</v>
      </c>
      <c r="Q4966" s="80"/>
      <c r="R4966" s="80"/>
      <c r="S4966" s="163"/>
      <c r="T4966" s="213"/>
      <c r="U4966" s="162"/>
      <c r="V4966" s="164"/>
      <c r="W4966" s="12" t="str">
        <f t="shared" si="957"/>
        <v>Mqtt1</v>
      </c>
      <c r="X4966" s="196" t="s">
        <v>10724</v>
      </c>
      <c r="Y4966" s="6" t="str">
        <f t="shared" si="954"/>
        <v>marpower/power-tag/discharge-pump-galley-crew-mess-pt23f01</v>
      </c>
      <c r="Z4966" s="103" t="str" cm="1">
        <f t="array" ref="Z4966">IF(COUNTIF(N4966,"spare"),"","$."&amp;_xlfn.REGEXEXTRACT(J4966,"^PT\d+[FQ]\d+_(.*)", 2))</f>
        <v>$.RMS_Current_Phase_A</v>
      </c>
      <c r="AA4966" s="12">
        <f>AA4951+1</f>
        <v>14</v>
      </c>
      <c r="AB4966" s="6" t="s">
        <v>195</v>
      </c>
      <c r="AC4966" s="103">
        <v>3000</v>
      </c>
      <c r="AJ4966" s="80"/>
      <c r="AK4966" s="113" t="s">
        <v>1423</v>
      </c>
      <c r="AN4966" s="80"/>
      <c r="AO4966" s="80"/>
      <c r="AP4966" s="80"/>
      <c r="AQ4966" s="80"/>
      <c r="AR4966" s="127"/>
      <c r="AS4966" s="80"/>
      <c r="AT4966" s="7"/>
      <c r="AU4966" s="7"/>
      <c r="AV4966" s="165"/>
      <c r="AW4966" s="166"/>
      <c r="AX4966" s="137"/>
      <c r="AY4966" s="147"/>
      <c r="AZ4966" s="167"/>
      <c r="BA4966" s="167"/>
      <c r="BB4966" s="147" t="str">
        <f t="shared" si="953"/>
        <v/>
      </c>
      <c r="BC4966" s="168"/>
      <c r="BD4966" s="165"/>
      <c r="BE4966" s="165"/>
      <c r="BF4966" s="165"/>
      <c r="BG4966" s="165"/>
      <c r="BH4966" s="165"/>
      <c r="BI4966" s="165"/>
      <c r="BJ4966" s="165"/>
      <c r="BK4966" s="165"/>
      <c r="BL4966" s="165"/>
      <c r="BM4966" s="165"/>
      <c r="BN4966" s="165"/>
      <c r="BO4966" s="165"/>
      <c r="BP4966" s="165"/>
      <c r="BQ4966" s="165"/>
      <c r="BS4966" s="6"/>
      <c r="BT4966" s="11"/>
      <c r="BU4966" s="6"/>
      <c r="BV4966" s="6"/>
    </row>
    <row r="4967" spans="1:74" ht="15.75" x14ac:dyDescent="0.25">
      <c r="A4967" s="52" t="s">
        <v>1422</v>
      </c>
      <c r="B4967" s="56"/>
      <c r="C4967" s="7" t="s">
        <v>118</v>
      </c>
      <c r="D4967" s="7" t="s">
        <v>6561</v>
      </c>
      <c r="E4967" s="7"/>
      <c r="F4967" s="64"/>
      <c r="G4967" s="6"/>
      <c r="H4967" s="6"/>
      <c r="I4967" s="10" t="s">
        <v>110</v>
      </c>
      <c r="J4967" s="11" t="s">
        <v>4101</v>
      </c>
      <c r="K4967" s="194" t="s">
        <v>511</v>
      </c>
      <c r="L4967" s="176"/>
      <c r="M4967" s="176">
        <v>1000</v>
      </c>
      <c r="N4967" s="80" t="s">
        <v>6857</v>
      </c>
      <c r="O4967" s="162"/>
      <c r="P4967" s="80" t="s">
        <v>2312</v>
      </c>
      <c r="Q4967" s="80"/>
      <c r="R4967" s="80"/>
      <c r="S4967" s="163"/>
      <c r="T4967" s="213"/>
      <c r="U4967" s="162"/>
      <c r="V4967" s="164"/>
      <c r="W4967" s="12" t="str">
        <f t="shared" si="957"/>
        <v>Mqtt1</v>
      </c>
      <c r="X4967" s="196" t="s">
        <v>10724</v>
      </c>
      <c r="Y4967" s="6" t="str">
        <f t="shared" si="954"/>
        <v>marpower/power-tag/discharge-pump-galley-crew-mess-pt23f01</v>
      </c>
      <c r="Z4967" s="103" t="str" cm="1">
        <f t="array" ref="Z4967">IF(COUNTIF(N4967,"spare"),"","$."&amp;_xlfn.REGEXEXTRACT(J4967,"^PT\d+[FQ]\d+_(.*)", 2))</f>
        <v>$.RMS_Current_Phase_B</v>
      </c>
      <c r="AA4967" s="12">
        <f t="shared" si="956"/>
        <v>14</v>
      </c>
      <c r="AB4967" s="6" t="s">
        <v>195</v>
      </c>
      <c r="AC4967" s="103">
        <v>3002</v>
      </c>
      <c r="AJ4967" s="80"/>
      <c r="AK4967" s="113" t="s">
        <v>1423</v>
      </c>
      <c r="AN4967" s="80"/>
      <c r="AO4967" s="80"/>
      <c r="AP4967" s="80"/>
      <c r="AQ4967" s="80"/>
      <c r="AR4967" s="127"/>
      <c r="AS4967" s="80"/>
      <c r="AT4967" s="7"/>
      <c r="AU4967" s="7"/>
      <c r="AV4967" s="165"/>
      <c r="AW4967" s="166"/>
      <c r="AX4967" s="137"/>
      <c r="AY4967" s="147"/>
      <c r="AZ4967" s="167"/>
      <c r="BA4967" s="167"/>
      <c r="BB4967" s="147" t="str">
        <f t="shared" si="953"/>
        <v/>
      </c>
      <c r="BC4967" s="168"/>
      <c r="BD4967" s="165"/>
      <c r="BE4967" s="165"/>
      <c r="BF4967" s="165"/>
      <c r="BG4967" s="165"/>
      <c r="BH4967" s="165"/>
      <c r="BI4967" s="165"/>
      <c r="BJ4967" s="165"/>
      <c r="BK4967" s="165"/>
      <c r="BL4967" s="165"/>
      <c r="BM4967" s="165"/>
      <c r="BN4967" s="165"/>
      <c r="BO4967" s="165"/>
      <c r="BP4967" s="165"/>
      <c r="BQ4967" s="165"/>
      <c r="BS4967" s="6"/>
      <c r="BT4967" s="11"/>
      <c r="BU4967" s="6"/>
      <c r="BV4967" s="6"/>
    </row>
    <row r="4968" spans="1:74" ht="15.75" x14ac:dyDescent="0.25">
      <c r="A4968" s="52" t="s">
        <v>1422</v>
      </c>
      <c r="B4968" s="56"/>
      <c r="C4968" s="7" t="s">
        <v>118</v>
      </c>
      <c r="D4968" s="7" t="s">
        <v>6561</v>
      </c>
      <c r="E4968" s="7"/>
      <c r="F4968" s="64"/>
      <c r="G4968" s="6"/>
      <c r="H4968" s="6"/>
      <c r="I4968" s="10" t="s">
        <v>110</v>
      </c>
      <c r="J4968" s="11" t="s">
        <v>4102</v>
      </c>
      <c r="K4968" s="194" t="s">
        <v>511</v>
      </c>
      <c r="L4968" s="176"/>
      <c r="M4968" s="176">
        <v>1000</v>
      </c>
      <c r="N4968" s="80" t="s">
        <v>6857</v>
      </c>
      <c r="O4968" s="162"/>
      <c r="P4968" s="80" t="s">
        <v>2313</v>
      </c>
      <c r="Q4968" s="80"/>
      <c r="R4968" s="80"/>
      <c r="S4968" s="163"/>
      <c r="T4968" s="213"/>
      <c r="U4968" s="162"/>
      <c r="V4968" s="164"/>
      <c r="W4968" s="12" t="str">
        <f t="shared" si="957"/>
        <v>Mqtt1</v>
      </c>
      <c r="X4968" s="196" t="s">
        <v>10724</v>
      </c>
      <c r="Y4968" s="6" t="str">
        <f t="shared" si="954"/>
        <v>marpower/power-tag/discharge-pump-galley-crew-mess-pt23f01</v>
      </c>
      <c r="Z4968" s="103" t="str" cm="1">
        <f t="array" ref="Z4968">IF(COUNTIF(N4968,"spare"),"","$."&amp;_xlfn.REGEXEXTRACT(J4968,"^PT\d+[FQ]\d+_(.*)", 2))</f>
        <v>$.RMS_Current_Phase_C</v>
      </c>
      <c r="AA4968" s="12">
        <f t="shared" si="956"/>
        <v>14</v>
      </c>
      <c r="AB4968" s="6" t="s">
        <v>195</v>
      </c>
      <c r="AC4968" s="103">
        <v>3004</v>
      </c>
      <c r="AJ4968" s="80"/>
      <c r="AK4968" s="113" t="s">
        <v>1423</v>
      </c>
      <c r="AN4968" s="80"/>
      <c r="AO4968" s="80"/>
      <c r="AP4968" s="80"/>
      <c r="AQ4968" s="80"/>
      <c r="AR4968" s="127"/>
      <c r="AS4968" s="80"/>
      <c r="AT4968" s="7"/>
      <c r="AU4968" s="7"/>
      <c r="AV4968" s="165"/>
      <c r="AW4968" s="166"/>
      <c r="AX4968" s="137"/>
      <c r="AY4968" s="147"/>
      <c r="AZ4968" s="167"/>
      <c r="BA4968" s="167"/>
      <c r="BB4968" s="147" t="str">
        <f t="shared" si="953"/>
        <v/>
      </c>
      <c r="BC4968" s="168"/>
      <c r="BD4968" s="165"/>
      <c r="BE4968" s="165"/>
      <c r="BF4968" s="165"/>
      <c r="BG4968" s="165"/>
      <c r="BH4968" s="165"/>
      <c r="BI4968" s="165"/>
      <c r="BJ4968" s="165"/>
      <c r="BK4968" s="165"/>
      <c r="BL4968" s="165"/>
      <c r="BM4968" s="165"/>
      <c r="BN4968" s="165"/>
      <c r="BO4968" s="165"/>
      <c r="BP4968" s="165"/>
      <c r="BQ4968" s="165"/>
      <c r="BS4968" s="6"/>
      <c r="BT4968" s="11"/>
      <c r="BU4968" s="6"/>
      <c r="BV4968" s="6"/>
    </row>
    <row r="4969" spans="1:74" ht="15.75" x14ac:dyDescent="0.25">
      <c r="A4969" s="52" t="s">
        <v>1422</v>
      </c>
      <c r="B4969" s="56"/>
      <c r="C4969" s="7" t="s">
        <v>118</v>
      </c>
      <c r="D4969" s="7" t="s">
        <v>6561</v>
      </c>
      <c r="E4969" s="7"/>
      <c r="F4969" s="64"/>
      <c r="G4969" s="6"/>
      <c r="H4969" s="6"/>
      <c r="I4969" s="10" t="s">
        <v>110</v>
      </c>
      <c r="J4969" s="11" t="s">
        <v>4103</v>
      </c>
      <c r="K4969" s="194" t="s">
        <v>511</v>
      </c>
      <c r="L4969" s="176"/>
      <c r="M4969" s="176">
        <v>1000</v>
      </c>
      <c r="N4969" s="80" t="s">
        <v>6857</v>
      </c>
      <c r="O4969" s="162"/>
      <c r="P4969" s="80" t="s">
        <v>2314</v>
      </c>
      <c r="Q4969" s="80"/>
      <c r="R4969" s="80"/>
      <c r="S4969" s="163"/>
      <c r="T4969" s="213"/>
      <c r="U4969" s="162"/>
      <c r="V4969" s="164"/>
      <c r="W4969" s="12" t="str">
        <f t="shared" si="957"/>
        <v>Mqtt1</v>
      </c>
      <c r="X4969" s="196" t="s">
        <v>10724</v>
      </c>
      <c r="Y4969" s="6" t="str">
        <f t="shared" si="954"/>
        <v>marpower/power-tag/discharge-pump-galley-crew-mess-pt23f01</v>
      </c>
      <c r="Z4969" s="103" t="str" cm="1">
        <f t="array" ref="Z4969">IF(COUNTIF(N4969,"spare"),"","$."&amp;_xlfn.REGEXEXTRACT(J4969,"^PT\d+[FQ]\d+_(.*)", 2))</f>
        <v>$.RMS_Current_Phase_Neut</v>
      </c>
      <c r="AA4969" s="12">
        <f t="shared" si="956"/>
        <v>14</v>
      </c>
      <c r="AB4969" s="6" t="s">
        <v>195</v>
      </c>
      <c r="AC4969" s="103">
        <v>3006</v>
      </c>
      <c r="AJ4969" s="80"/>
      <c r="AK4969" s="113" t="s">
        <v>1423</v>
      </c>
      <c r="AN4969" s="80"/>
      <c r="AO4969" s="80"/>
      <c r="AP4969" s="80"/>
      <c r="AQ4969" s="80"/>
      <c r="AR4969" s="127"/>
      <c r="AS4969" s="80"/>
      <c r="AT4969" s="7"/>
      <c r="AU4969" s="7"/>
      <c r="AV4969" s="165"/>
      <c r="AW4969" s="166"/>
      <c r="AX4969" s="137"/>
      <c r="AY4969" s="147"/>
      <c r="AZ4969" s="167"/>
      <c r="BA4969" s="167"/>
      <c r="BB4969" s="147" t="str">
        <f t="shared" si="953"/>
        <v/>
      </c>
      <c r="BC4969" s="168"/>
      <c r="BD4969" s="165"/>
      <c r="BE4969" s="165"/>
      <c r="BF4969" s="165"/>
      <c r="BG4969" s="165"/>
      <c r="BH4969" s="165"/>
      <c r="BI4969" s="165"/>
      <c r="BJ4969" s="165"/>
      <c r="BK4969" s="165"/>
      <c r="BL4969" s="165"/>
      <c r="BM4969" s="165"/>
      <c r="BN4969" s="165"/>
      <c r="BO4969" s="165"/>
      <c r="BP4969" s="165"/>
      <c r="BQ4969" s="165"/>
      <c r="BS4969" s="6"/>
      <c r="BT4969" s="11"/>
      <c r="BU4969" s="6"/>
      <c r="BV4969" s="6"/>
    </row>
    <row r="4970" spans="1:74" ht="15.75" x14ac:dyDescent="0.25">
      <c r="A4970" s="52" t="s">
        <v>1422</v>
      </c>
      <c r="B4970" s="56"/>
      <c r="C4970" s="7" t="s">
        <v>118</v>
      </c>
      <c r="D4970" s="7" t="s">
        <v>6561</v>
      </c>
      <c r="E4970" s="7"/>
      <c r="F4970" s="64"/>
      <c r="G4970" s="6"/>
      <c r="H4970" s="6"/>
      <c r="I4970" s="10" t="s">
        <v>110</v>
      </c>
      <c r="J4970" s="11" t="s">
        <v>8383</v>
      </c>
      <c r="K4970" s="194" t="s">
        <v>511</v>
      </c>
      <c r="L4970" s="176"/>
      <c r="M4970" s="176">
        <v>1000</v>
      </c>
      <c r="N4970" s="80" t="s">
        <v>6857</v>
      </c>
      <c r="O4970" s="162"/>
      <c r="P4970" s="80" t="s">
        <v>2315</v>
      </c>
      <c r="Q4970" s="80"/>
      <c r="R4970" s="80"/>
      <c r="S4970" s="163"/>
      <c r="T4970" s="213"/>
      <c r="U4970" s="162"/>
      <c r="V4970" s="164"/>
      <c r="W4970" s="12" t="str">
        <f t="shared" si="957"/>
        <v>Mqtt1</v>
      </c>
      <c r="X4970" s="196" t="s">
        <v>10724</v>
      </c>
      <c r="Y4970" s="6" t="str">
        <f t="shared" si="954"/>
        <v>marpower/power-tag/discharge-pump-galley-crew-mess-pt23f01</v>
      </c>
      <c r="Z4970" s="103" t="str" cm="1">
        <f t="array" ref="Z4970">IF(COUNTIF(N4970,"spare"),"","$."&amp;_xlfn.REGEXEXTRACT(J4970,"^PT\d+[FQ]\d+_(.*)", 2))</f>
        <v>$.RMS_Voltage_A_N</v>
      </c>
      <c r="AA4970" s="12">
        <f t="shared" si="956"/>
        <v>14</v>
      </c>
      <c r="AB4970" s="6" t="s">
        <v>195</v>
      </c>
      <c r="AC4970" s="103">
        <v>3028</v>
      </c>
      <c r="AJ4970" s="80"/>
      <c r="AK4970" s="113" t="s">
        <v>1424</v>
      </c>
      <c r="AN4970" s="80"/>
      <c r="AO4970" s="80"/>
      <c r="AP4970" s="80"/>
      <c r="AQ4970" s="80"/>
      <c r="AR4970" s="127"/>
      <c r="AS4970" s="80"/>
      <c r="AT4970" s="7"/>
      <c r="AU4970" s="7"/>
      <c r="AV4970" s="165"/>
      <c r="AW4970" s="166"/>
      <c r="AX4970" s="137"/>
      <c r="AY4970" s="147"/>
      <c r="AZ4970" s="167"/>
      <c r="BA4970" s="167"/>
      <c r="BB4970" s="147" t="str">
        <f t="shared" si="953"/>
        <v/>
      </c>
      <c r="BC4970" s="168"/>
      <c r="BD4970" s="165"/>
      <c r="BE4970" s="165"/>
      <c r="BF4970" s="165"/>
      <c r="BG4970" s="165"/>
      <c r="BH4970" s="165"/>
      <c r="BI4970" s="165"/>
      <c r="BJ4970" s="165"/>
      <c r="BK4970" s="165"/>
      <c r="BL4970" s="165"/>
      <c r="BM4970" s="165"/>
      <c r="BN4970" s="165"/>
      <c r="BO4970" s="165"/>
      <c r="BP4970" s="165"/>
      <c r="BQ4970" s="165"/>
      <c r="BS4970" s="6"/>
      <c r="BT4970" s="11"/>
      <c r="BU4970" s="6"/>
      <c r="BV4970" s="6"/>
    </row>
    <row r="4971" spans="1:74" ht="15.75" x14ac:dyDescent="0.25">
      <c r="A4971" s="52" t="s">
        <v>1422</v>
      </c>
      <c r="B4971" s="56"/>
      <c r="C4971" s="7" t="s">
        <v>118</v>
      </c>
      <c r="D4971" s="7" t="s">
        <v>6561</v>
      </c>
      <c r="E4971" s="7"/>
      <c r="F4971" s="64"/>
      <c r="G4971" s="6"/>
      <c r="H4971" s="6"/>
      <c r="I4971" s="10" t="s">
        <v>110</v>
      </c>
      <c r="J4971" s="11" t="s">
        <v>8560</v>
      </c>
      <c r="K4971" s="194" t="s">
        <v>511</v>
      </c>
      <c r="L4971" s="176"/>
      <c r="M4971" s="176">
        <v>1000</v>
      </c>
      <c r="N4971" s="80" t="s">
        <v>6857</v>
      </c>
      <c r="O4971" s="162"/>
      <c r="P4971" s="80" t="s">
        <v>2316</v>
      </c>
      <c r="Q4971" s="80"/>
      <c r="R4971" s="80"/>
      <c r="S4971" s="163"/>
      <c r="T4971" s="213"/>
      <c r="U4971" s="162"/>
      <c r="V4971" s="164"/>
      <c r="W4971" s="12" t="str">
        <f t="shared" si="957"/>
        <v>Mqtt1</v>
      </c>
      <c r="X4971" s="196" t="s">
        <v>10724</v>
      </c>
      <c r="Y4971" s="6" t="str">
        <f t="shared" si="954"/>
        <v>marpower/power-tag/discharge-pump-galley-crew-mess-pt23f01</v>
      </c>
      <c r="Z4971" s="103" t="str" cm="1">
        <f t="array" ref="Z4971">IF(COUNTIF(N4971,"spare"),"","$."&amp;_xlfn.REGEXEXTRACT(J4971,"^PT\d+[FQ]\d+_(.*)", 2))</f>
        <v>$.RMS_Voltage_B_N</v>
      </c>
      <c r="AA4971" s="12">
        <f t="shared" si="956"/>
        <v>14</v>
      </c>
      <c r="AB4971" s="6" t="s">
        <v>195</v>
      </c>
      <c r="AC4971" s="103">
        <v>3030</v>
      </c>
      <c r="AJ4971" s="80"/>
      <c r="AK4971" s="113" t="s">
        <v>1424</v>
      </c>
      <c r="AN4971" s="80"/>
      <c r="AO4971" s="80"/>
      <c r="AP4971" s="80"/>
      <c r="AQ4971" s="80"/>
      <c r="AR4971" s="127"/>
      <c r="AS4971" s="80"/>
      <c r="AT4971" s="7"/>
      <c r="AU4971" s="7"/>
      <c r="AV4971" s="165"/>
      <c r="AW4971" s="166"/>
      <c r="AX4971" s="137"/>
      <c r="AY4971" s="147"/>
      <c r="AZ4971" s="167"/>
      <c r="BA4971" s="167"/>
      <c r="BB4971" s="147" t="str">
        <f t="shared" si="953"/>
        <v/>
      </c>
      <c r="BC4971" s="168"/>
      <c r="BD4971" s="165"/>
      <c r="BE4971" s="165"/>
      <c r="BF4971" s="165"/>
      <c r="BG4971" s="165"/>
      <c r="BH4971" s="165"/>
      <c r="BI4971" s="165"/>
      <c r="BJ4971" s="165"/>
      <c r="BK4971" s="165"/>
      <c r="BL4971" s="165"/>
      <c r="BM4971" s="165"/>
      <c r="BN4971" s="165"/>
      <c r="BO4971" s="165"/>
      <c r="BP4971" s="165"/>
      <c r="BQ4971" s="165"/>
      <c r="BS4971" s="6"/>
      <c r="BT4971" s="11"/>
      <c r="BU4971" s="6"/>
      <c r="BV4971" s="6"/>
    </row>
    <row r="4972" spans="1:74" ht="15.75" x14ac:dyDescent="0.25">
      <c r="A4972" s="52" t="s">
        <v>1422</v>
      </c>
      <c r="B4972" s="56"/>
      <c r="C4972" s="7" t="s">
        <v>118</v>
      </c>
      <c r="D4972" s="7" t="s">
        <v>6561</v>
      </c>
      <c r="E4972" s="7"/>
      <c r="F4972" s="64"/>
      <c r="G4972" s="6"/>
      <c r="H4972" s="6"/>
      <c r="I4972" s="10" t="s">
        <v>110</v>
      </c>
      <c r="J4972" s="11" t="s">
        <v>8737</v>
      </c>
      <c r="K4972" s="194" t="s">
        <v>511</v>
      </c>
      <c r="L4972" s="176"/>
      <c r="M4972" s="176">
        <v>1000</v>
      </c>
      <c r="N4972" s="80" t="s">
        <v>6857</v>
      </c>
      <c r="O4972" s="162"/>
      <c r="P4972" s="80" t="s">
        <v>2317</v>
      </c>
      <c r="Q4972" s="80"/>
      <c r="R4972" s="80"/>
      <c r="S4972" s="163"/>
      <c r="T4972" s="213"/>
      <c r="U4972" s="162"/>
      <c r="V4972" s="164"/>
      <c r="W4972" s="12" t="str">
        <f t="shared" si="957"/>
        <v>Mqtt1</v>
      </c>
      <c r="X4972" s="196" t="s">
        <v>10724</v>
      </c>
      <c r="Y4972" s="6" t="str">
        <f t="shared" si="954"/>
        <v>marpower/power-tag/discharge-pump-galley-crew-mess-pt23f01</v>
      </c>
      <c r="Z4972" s="103" t="str" cm="1">
        <f t="array" ref="Z4972">IF(COUNTIF(N4972,"spare"),"","$."&amp;_xlfn.REGEXEXTRACT(J4972,"^PT\d+[FQ]\d+_(.*)", 2))</f>
        <v>$.RMS_Voltage_C_N</v>
      </c>
      <c r="AA4972" s="12">
        <f t="shared" si="956"/>
        <v>14</v>
      </c>
      <c r="AB4972" s="6" t="s">
        <v>195</v>
      </c>
      <c r="AC4972" s="103">
        <v>3032</v>
      </c>
      <c r="AJ4972" s="80"/>
      <c r="AK4972" s="113" t="s">
        <v>1424</v>
      </c>
      <c r="AN4972" s="80"/>
      <c r="AO4972" s="80"/>
      <c r="AP4972" s="80"/>
      <c r="AQ4972" s="80"/>
      <c r="AR4972" s="127"/>
      <c r="AS4972" s="80"/>
      <c r="AT4972" s="7"/>
      <c r="AU4972" s="7"/>
      <c r="AV4972" s="165"/>
      <c r="AW4972" s="166"/>
      <c r="AX4972" s="137"/>
      <c r="AY4972" s="147"/>
      <c r="AZ4972" s="167"/>
      <c r="BA4972" s="167"/>
      <c r="BB4972" s="147" t="str">
        <f t="shared" si="953"/>
        <v/>
      </c>
      <c r="BC4972" s="168"/>
      <c r="BD4972" s="165"/>
      <c r="BE4972" s="165"/>
      <c r="BF4972" s="165"/>
      <c r="BG4972" s="165"/>
      <c r="BH4972" s="165"/>
      <c r="BI4972" s="165"/>
      <c r="BJ4972" s="165"/>
      <c r="BK4972" s="165"/>
      <c r="BL4972" s="165"/>
      <c r="BM4972" s="165"/>
      <c r="BN4972" s="165"/>
      <c r="BO4972" s="165"/>
      <c r="BP4972" s="165"/>
      <c r="BQ4972" s="165"/>
      <c r="BS4972" s="6"/>
      <c r="BT4972" s="11"/>
      <c r="BU4972" s="6"/>
      <c r="BV4972" s="6"/>
    </row>
    <row r="4973" spans="1:74" ht="15.75" x14ac:dyDescent="0.25">
      <c r="A4973" s="52" t="s">
        <v>1422</v>
      </c>
      <c r="B4973" s="56"/>
      <c r="C4973" s="7" t="s">
        <v>118</v>
      </c>
      <c r="D4973" s="7" t="s">
        <v>6561</v>
      </c>
      <c r="E4973" s="7"/>
      <c r="F4973" s="64"/>
      <c r="G4973" s="6"/>
      <c r="H4973" s="6"/>
      <c r="I4973" s="10" t="s">
        <v>110</v>
      </c>
      <c r="J4973" s="11" t="s">
        <v>4104</v>
      </c>
      <c r="K4973" s="194" t="s">
        <v>511</v>
      </c>
      <c r="L4973" s="176"/>
      <c r="M4973" s="176">
        <v>1000</v>
      </c>
      <c r="N4973" s="80" t="s">
        <v>6857</v>
      </c>
      <c r="O4973" s="162"/>
      <c r="P4973" s="80" t="s">
        <v>2318</v>
      </c>
      <c r="Q4973" s="80"/>
      <c r="R4973" s="80"/>
      <c r="S4973" s="163"/>
      <c r="T4973" s="213"/>
      <c r="U4973" s="162"/>
      <c r="V4973" s="164"/>
      <c r="W4973" s="12" t="str">
        <f t="shared" si="957"/>
        <v>Mqtt1</v>
      </c>
      <c r="X4973" s="196" t="s">
        <v>10724</v>
      </c>
      <c r="Y4973" s="6" t="str">
        <f t="shared" si="954"/>
        <v>marpower/power-tag/discharge-pump-galley-crew-mess-pt23f01</v>
      </c>
      <c r="Z4973" s="103" t="str" cm="1">
        <f t="array" ref="Z4973">IF(COUNTIF(N4973,"spare"),"","$."&amp;_xlfn.REGEXEXTRACT(J4973,"^PT\d+[FQ]\d+_(.*)", 2))</f>
        <v>$.Active_Power_Phase_A</v>
      </c>
      <c r="AA4973" s="12">
        <f t="shared" si="956"/>
        <v>14</v>
      </c>
      <c r="AB4973" s="6" t="s">
        <v>195</v>
      </c>
      <c r="AC4973" s="103">
        <v>3054</v>
      </c>
      <c r="AJ4973" s="80"/>
      <c r="AK4973" s="113" t="s">
        <v>1425</v>
      </c>
      <c r="AN4973" s="80"/>
      <c r="AO4973" s="80"/>
      <c r="AP4973" s="80"/>
      <c r="AQ4973" s="80"/>
      <c r="AR4973" s="127"/>
      <c r="AS4973" s="80"/>
      <c r="AT4973" s="7"/>
      <c r="AU4973" s="7"/>
      <c r="AV4973" s="165"/>
      <c r="AW4973" s="166"/>
      <c r="AX4973" s="137"/>
      <c r="AY4973" s="147"/>
      <c r="AZ4973" s="167"/>
      <c r="BA4973" s="167"/>
      <c r="BB4973" s="147" t="str">
        <f t="shared" si="953"/>
        <v/>
      </c>
      <c r="BC4973" s="168"/>
      <c r="BD4973" s="165"/>
      <c r="BE4973" s="165"/>
      <c r="BF4973" s="165"/>
      <c r="BG4973" s="165"/>
      <c r="BH4973" s="165"/>
      <c r="BI4973" s="165"/>
      <c r="BJ4973" s="165"/>
      <c r="BK4973" s="165"/>
      <c r="BL4973" s="165"/>
      <c r="BM4973" s="165"/>
      <c r="BN4973" s="165"/>
      <c r="BO4973" s="165"/>
      <c r="BP4973" s="165"/>
      <c r="BQ4973" s="165"/>
      <c r="BS4973" s="6"/>
      <c r="BT4973" s="11"/>
      <c r="BU4973" s="6"/>
      <c r="BV4973" s="6"/>
    </row>
    <row r="4974" spans="1:74" ht="15.75" x14ac:dyDescent="0.25">
      <c r="A4974" s="52" t="s">
        <v>1422</v>
      </c>
      <c r="B4974" s="56"/>
      <c r="C4974" s="7" t="s">
        <v>118</v>
      </c>
      <c r="D4974" s="7" t="s">
        <v>6561</v>
      </c>
      <c r="E4974" s="7"/>
      <c r="F4974" s="64"/>
      <c r="G4974" s="6"/>
      <c r="H4974" s="6"/>
      <c r="I4974" s="10" t="s">
        <v>110</v>
      </c>
      <c r="J4974" s="11" t="s">
        <v>4105</v>
      </c>
      <c r="K4974" s="194" t="s">
        <v>511</v>
      </c>
      <c r="L4974" s="176"/>
      <c r="M4974" s="176">
        <v>1000</v>
      </c>
      <c r="N4974" s="80" t="s">
        <v>6857</v>
      </c>
      <c r="O4974" s="162"/>
      <c r="P4974" s="80" t="s">
        <v>2319</v>
      </c>
      <c r="Q4974" s="80"/>
      <c r="R4974" s="80"/>
      <c r="S4974" s="163"/>
      <c r="T4974" s="213"/>
      <c r="U4974" s="162"/>
      <c r="V4974" s="164"/>
      <c r="W4974" s="12" t="str">
        <f t="shared" si="957"/>
        <v>Mqtt1</v>
      </c>
      <c r="X4974" s="196" t="s">
        <v>10724</v>
      </c>
      <c r="Y4974" s="6" t="str">
        <f t="shared" si="954"/>
        <v>marpower/power-tag/discharge-pump-galley-crew-mess-pt23f01</v>
      </c>
      <c r="Z4974" s="103" t="str" cm="1">
        <f t="array" ref="Z4974">IF(COUNTIF(N4974,"spare"),"","$."&amp;_xlfn.REGEXEXTRACT(J4974,"^PT\d+[FQ]\d+_(.*)", 2))</f>
        <v>$.Active_Power_Phase_B</v>
      </c>
      <c r="AA4974" s="12">
        <f t="shared" si="956"/>
        <v>14</v>
      </c>
      <c r="AB4974" s="6" t="s">
        <v>195</v>
      </c>
      <c r="AC4974" s="103">
        <v>3056</v>
      </c>
      <c r="AJ4974" s="80"/>
      <c r="AK4974" s="113" t="s">
        <v>1425</v>
      </c>
      <c r="AN4974" s="80"/>
      <c r="AO4974" s="80"/>
      <c r="AP4974" s="80"/>
      <c r="AQ4974" s="80"/>
      <c r="AR4974" s="127"/>
      <c r="AS4974" s="80"/>
      <c r="AT4974" s="7"/>
      <c r="AU4974" s="7"/>
      <c r="AV4974" s="165"/>
      <c r="AW4974" s="166"/>
      <c r="AX4974" s="137"/>
      <c r="AY4974" s="147"/>
      <c r="AZ4974" s="167"/>
      <c r="BA4974" s="167"/>
      <c r="BB4974" s="147" t="str">
        <f t="shared" si="953"/>
        <v/>
      </c>
      <c r="BC4974" s="168"/>
      <c r="BD4974" s="165"/>
      <c r="BE4974" s="165"/>
      <c r="BF4974" s="165"/>
      <c r="BG4974" s="165"/>
      <c r="BH4974" s="165"/>
      <c r="BI4974" s="165"/>
      <c r="BJ4974" s="165"/>
      <c r="BK4974" s="165"/>
      <c r="BL4974" s="165"/>
      <c r="BM4974" s="165"/>
      <c r="BN4974" s="165"/>
      <c r="BO4974" s="165"/>
      <c r="BP4974" s="165"/>
      <c r="BQ4974" s="165"/>
      <c r="BS4974" s="6"/>
      <c r="BT4974" s="11"/>
      <c r="BU4974" s="6"/>
      <c r="BV4974" s="6"/>
    </row>
    <row r="4975" spans="1:74" ht="15.75" x14ac:dyDescent="0.25">
      <c r="A4975" s="52" t="s">
        <v>1422</v>
      </c>
      <c r="B4975" s="56"/>
      <c r="C4975" s="7" t="s">
        <v>118</v>
      </c>
      <c r="D4975" s="7" t="s">
        <v>6561</v>
      </c>
      <c r="E4975" s="7"/>
      <c r="F4975" s="64"/>
      <c r="G4975" s="6"/>
      <c r="H4975" s="6"/>
      <c r="I4975" s="10" t="s">
        <v>110</v>
      </c>
      <c r="J4975" s="11" t="s">
        <v>4106</v>
      </c>
      <c r="K4975" s="194" t="s">
        <v>511</v>
      </c>
      <c r="L4975" s="176"/>
      <c r="M4975" s="176">
        <v>1000</v>
      </c>
      <c r="N4975" s="80" t="s">
        <v>6857</v>
      </c>
      <c r="O4975" s="162"/>
      <c r="P4975" s="80" t="s">
        <v>2320</v>
      </c>
      <c r="Q4975" s="80"/>
      <c r="R4975" s="80"/>
      <c r="S4975" s="163"/>
      <c r="T4975" s="213"/>
      <c r="U4975" s="162"/>
      <c r="V4975" s="164"/>
      <c r="W4975" s="12" t="str">
        <f t="shared" si="957"/>
        <v>Mqtt1</v>
      </c>
      <c r="X4975" s="196" t="s">
        <v>10724</v>
      </c>
      <c r="Y4975" s="6" t="str">
        <f t="shared" si="954"/>
        <v>marpower/power-tag/discharge-pump-galley-crew-mess-pt23f01</v>
      </c>
      <c r="Z4975" s="103" t="str" cm="1">
        <f t="array" ref="Z4975">IF(COUNTIF(N4975,"spare"),"","$."&amp;_xlfn.REGEXEXTRACT(J4975,"^PT\d+[FQ]\d+_(.*)", 2))</f>
        <v>$.Active_Power_Phase_C</v>
      </c>
      <c r="AA4975" s="12">
        <f t="shared" si="956"/>
        <v>14</v>
      </c>
      <c r="AB4975" s="6" t="s">
        <v>195</v>
      </c>
      <c r="AC4975" s="103">
        <v>3058</v>
      </c>
      <c r="AJ4975" s="80"/>
      <c r="AK4975" s="113" t="s">
        <v>1425</v>
      </c>
      <c r="AN4975" s="80"/>
      <c r="AO4975" s="80"/>
      <c r="AP4975" s="80"/>
      <c r="AQ4975" s="80"/>
      <c r="AR4975" s="127"/>
      <c r="AS4975" s="80"/>
      <c r="AT4975" s="7"/>
      <c r="AU4975" s="7"/>
      <c r="AV4975" s="165"/>
      <c r="AW4975" s="166"/>
      <c r="AX4975" s="137"/>
      <c r="AY4975" s="147"/>
      <c r="AZ4975" s="167"/>
      <c r="BA4975" s="167"/>
      <c r="BB4975" s="147" t="str">
        <f t="shared" si="953"/>
        <v/>
      </c>
      <c r="BC4975" s="168"/>
      <c r="BD4975" s="165"/>
      <c r="BE4975" s="165"/>
      <c r="BF4975" s="165"/>
      <c r="BG4975" s="165"/>
      <c r="BH4975" s="165"/>
      <c r="BI4975" s="165"/>
      <c r="BJ4975" s="165"/>
      <c r="BK4975" s="165"/>
      <c r="BL4975" s="165"/>
      <c r="BM4975" s="165"/>
      <c r="BN4975" s="165"/>
      <c r="BO4975" s="165"/>
      <c r="BP4975" s="165"/>
      <c r="BQ4975" s="165"/>
      <c r="BS4975" s="6"/>
      <c r="BT4975" s="11"/>
      <c r="BU4975" s="6"/>
      <c r="BV4975" s="6"/>
    </row>
    <row r="4976" spans="1:74" ht="15.75" x14ac:dyDescent="0.25">
      <c r="A4976" s="52" t="s">
        <v>1422</v>
      </c>
      <c r="B4976" s="56"/>
      <c r="C4976" s="7" t="s">
        <v>118</v>
      </c>
      <c r="D4976" s="7" t="s">
        <v>6561</v>
      </c>
      <c r="E4976" s="7"/>
      <c r="F4976" s="64"/>
      <c r="G4976" s="6"/>
      <c r="H4976" s="6"/>
      <c r="I4976" s="10" t="s">
        <v>110</v>
      </c>
      <c r="J4976" s="11" t="s">
        <v>4107</v>
      </c>
      <c r="K4976" s="194" t="s">
        <v>511</v>
      </c>
      <c r="L4976" s="176"/>
      <c r="M4976" s="176">
        <v>1000</v>
      </c>
      <c r="N4976" s="80" t="s">
        <v>6857</v>
      </c>
      <c r="O4976" s="162"/>
      <c r="P4976" s="80" t="s">
        <v>2321</v>
      </c>
      <c r="Q4976" s="80"/>
      <c r="R4976" s="80"/>
      <c r="S4976" s="163"/>
      <c r="T4976" s="213"/>
      <c r="U4976" s="162"/>
      <c r="V4976" s="164"/>
      <c r="W4976" s="12" t="str">
        <f t="shared" si="957"/>
        <v>Mqtt1</v>
      </c>
      <c r="X4976" s="196" t="s">
        <v>10724</v>
      </c>
      <c r="Y4976" s="6" t="str">
        <f t="shared" si="954"/>
        <v>marpower/power-tag/discharge-pump-galley-crew-mess-pt23f01</v>
      </c>
      <c r="Z4976" s="103" t="str" cm="1">
        <f t="array" ref="Z4976">IF(COUNTIF(N4976,"spare"),"","$."&amp;_xlfn.REGEXEXTRACT(J4976,"^PT\d+[FQ]\d+_(.*)", 2))</f>
        <v>$.Total_Active_Power</v>
      </c>
      <c r="AA4976" s="12">
        <f t="shared" si="956"/>
        <v>14</v>
      </c>
      <c r="AB4976" s="6" t="s">
        <v>195</v>
      </c>
      <c r="AC4976" s="103">
        <v>3060</v>
      </c>
      <c r="AJ4976" s="80"/>
      <c r="AK4976" s="113" t="s">
        <v>1425</v>
      </c>
      <c r="AN4976" s="80"/>
      <c r="AO4976" s="80"/>
      <c r="AP4976" s="80"/>
      <c r="AQ4976" s="80"/>
      <c r="AR4976" s="127"/>
      <c r="AS4976" s="80"/>
      <c r="AT4976" s="7"/>
      <c r="AU4976" s="7"/>
      <c r="AV4976" s="165"/>
      <c r="AW4976" s="166"/>
      <c r="AX4976" s="137"/>
      <c r="AY4976" s="147"/>
      <c r="AZ4976" s="167"/>
      <c r="BA4976" s="167"/>
      <c r="BB4976" s="147" t="str">
        <f t="shared" si="953"/>
        <v/>
      </c>
      <c r="BC4976" s="168"/>
      <c r="BD4976" s="165"/>
      <c r="BE4976" s="165"/>
      <c r="BF4976" s="165"/>
      <c r="BG4976" s="165"/>
      <c r="BH4976" s="165"/>
      <c r="BI4976" s="165"/>
      <c r="BJ4976" s="165"/>
      <c r="BK4976" s="165"/>
      <c r="BL4976" s="165"/>
      <c r="BM4976" s="165"/>
      <c r="BN4976" s="165"/>
      <c r="BO4976" s="165"/>
      <c r="BP4976" s="165"/>
      <c r="BQ4976" s="165"/>
      <c r="BS4976" s="6"/>
      <c r="BT4976" s="11"/>
      <c r="BU4976" s="6"/>
      <c r="BV4976" s="6"/>
    </row>
    <row r="4977" spans="1:74" ht="15.75" x14ac:dyDescent="0.25">
      <c r="A4977" s="52" t="s">
        <v>1422</v>
      </c>
      <c r="B4977" s="56"/>
      <c r="C4977" s="7" t="s">
        <v>118</v>
      </c>
      <c r="D4977" s="7" t="s">
        <v>6561</v>
      </c>
      <c r="E4977" s="7"/>
      <c r="F4977" s="64"/>
      <c r="G4977" s="6"/>
      <c r="H4977" s="6"/>
      <c r="I4977" s="10" t="s">
        <v>110</v>
      </c>
      <c r="J4977" s="11" t="s">
        <v>4108</v>
      </c>
      <c r="K4977" s="194" t="s">
        <v>511</v>
      </c>
      <c r="L4977" s="176"/>
      <c r="M4977" s="176">
        <v>1000</v>
      </c>
      <c r="N4977" s="80" t="s">
        <v>6857</v>
      </c>
      <c r="O4977" s="162"/>
      <c r="P4977" s="80" t="s">
        <v>2322</v>
      </c>
      <c r="Q4977" s="80"/>
      <c r="R4977" s="80"/>
      <c r="S4977" s="163"/>
      <c r="T4977" s="213"/>
      <c r="U4977" s="162"/>
      <c r="V4977" s="164"/>
      <c r="W4977" s="12" t="str">
        <f t="shared" si="957"/>
        <v>Mqtt1</v>
      </c>
      <c r="X4977" s="196" t="s">
        <v>10724</v>
      </c>
      <c r="Y4977" s="6" t="str">
        <f t="shared" si="954"/>
        <v>marpower/power-tag/discharge-pump-galley-crew-mess-pt23f01</v>
      </c>
      <c r="Z4977" s="103" t="str" cm="1">
        <f t="array" ref="Z4977">IF(COUNTIF(N4977,"spare"),"","$."&amp;_xlfn.REGEXEXTRACT(J4977,"^PT\d+[FQ]\d+_(.*)", 2))</f>
        <v>$.Power_Factor_Phase_A</v>
      </c>
      <c r="AA4977" s="12">
        <f t="shared" si="956"/>
        <v>14</v>
      </c>
      <c r="AB4977" s="6" t="s">
        <v>195</v>
      </c>
      <c r="AC4977" s="103">
        <v>3078</v>
      </c>
      <c r="AJ4977" s="80"/>
      <c r="AK4977" s="113" t="s">
        <v>1426</v>
      </c>
      <c r="AN4977" s="80"/>
      <c r="AO4977" s="80"/>
      <c r="AP4977" s="80"/>
      <c r="AQ4977" s="80"/>
      <c r="AR4977" s="127"/>
      <c r="AS4977" s="80"/>
      <c r="AT4977" s="7"/>
      <c r="AU4977" s="7"/>
      <c r="AV4977" s="165"/>
      <c r="AW4977" s="166"/>
      <c r="AX4977" s="137"/>
      <c r="AY4977" s="147"/>
      <c r="AZ4977" s="167"/>
      <c r="BA4977" s="167"/>
      <c r="BB4977" s="147" t="str">
        <f t="shared" si="953"/>
        <v/>
      </c>
      <c r="BC4977" s="168"/>
      <c r="BD4977" s="165"/>
      <c r="BE4977" s="165"/>
      <c r="BF4977" s="165"/>
      <c r="BG4977" s="165"/>
      <c r="BH4977" s="165"/>
      <c r="BI4977" s="165"/>
      <c r="BJ4977" s="165"/>
      <c r="BK4977" s="165"/>
      <c r="BL4977" s="165"/>
      <c r="BM4977" s="165"/>
      <c r="BN4977" s="165"/>
      <c r="BO4977" s="165"/>
      <c r="BP4977" s="165"/>
      <c r="BQ4977" s="165"/>
      <c r="BS4977" s="6"/>
      <c r="BT4977" s="11"/>
      <c r="BU4977" s="6"/>
      <c r="BV4977" s="6"/>
    </row>
    <row r="4978" spans="1:74" ht="15.75" x14ac:dyDescent="0.25">
      <c r="A4978" s="52" t="s">
        <v>1422</v>
      </c>
      <c r="B4978" s="56"/>
      <c r="C4978" s="7" t="s">
        <v>118</v>
      </c>
      <c r="D4978" s="7" t="s">
        <v>6561</v>
      </c>
      <c r="E4978" s="7"/>
      <c r="F4978" s="64"/>
      <c r="G4978" s="6"/>
      <c r="H4978" s="6"/>
      <c r="I4978" s="10" t="s">
        <v>110</v>
      </c>
      <c r="J4978" s="11" t="s">
        <v>4109</v>
      </c>
      <c r="K4978" s="194" t="s">
        <v>511</v>
      </c>
      <c r="L4978" s="176"/>
      <c r="M4978" s="176">
        <v>1000</v>
      </c>
      <c r="N4978" s="80" t="s">
        <v>6857</v>
      </c>
      <c r="O4978" s="162"/>
      <c r="P4978" s="80" t="s">
        <v>2323</v>
      </c>
      <c r="Q4978" s="80"/>
      <c r="R4978" s="80"/>
      <c r="S4978" s="163"/>
      <c r="T4978" s="213"/>
      <c r="U4978" s="162"/>
      <c r="V4978" s="164"/>
      <c r="W4978" s="12" t="str">
        <f t="shared" si="957"/>
        <v>Mqtt1</v>
      </c>
      <c r="X4978" s="196" t="s">
        <v>10724</v>
      </c>
      <c r="Y4978" s="6" t="str">
        <f t="shared" si="954"/>
        <v>marpower/power-tag/discharge-pump-galley-crew-mess-pt23f01</v>
      </c>
      <c r="Z4978" s="103" t="str" cm="1">
        <f t="array" ref="Z4978">IF(COUNTIF(N4978,"spare"),"","$."&amp;_xlfn.REGEXEXTRACT(J4978,"^PT\d+[FQ]\d+_(.*)", 2))</f>
        <v>$.Power_Factor_Phase_B</v>
      </c>
      <c r="AA4978" s="12">
        <f t="shared" si="956"/>
        <v>14</v>
      </c>
      <c r="AB4978" s="6" t="s">
        <v>195</v>
      </c>
      <c r="AC4978" s="103">
        <v>3080</v>
      </c>
      <c r="AJ4978" s="80"/>
      <c r="AK4978" s="113" t="s">
        <v>1426</v>
      </c>
      <c r="AN4978" s="80"/>
      <c r="AO4978" s="80"/>
      <c r="AP4978" s="80"/>
      <c r="AQ4978" s="80"/>
      <c r="AR4978" s="127"/>
      <c r="AS4978" s="80"/>
      <c r="AT4978" s="7"/>
      <c r="AU4978" s="7"/>
      <c r="AV4978" s="165"/>
      <c r="AW4978" s="166"/>
      <c r="AX4978" s="137"/>
      <c r="AY4978" s="147"/>
      <c r="AZ4978" s="167"/>
      <c r="BA4978" s="167"/>
      <c r="BB4978" s="147" t="str">
        <f t="shared" si="953"/>
        <v/>
      </c>
      <c r="BC4978" s="168"/>
      <c r="BD4978" s="165"/>
      <c r="BE4978" s="165"/>
      <c r="BF4978" s="165"/>
      <c r="BG4978" s="165"/>
      <c r="BH4978" s="165"/>
      <c r="BI4978" s="165"/>
      <c r="BJ4978" s="165"/>
      <c r="BK4978" s="165"/>
      <c r="BL4978" s="165"/>
      <c r="BM4978" s="165"/>
      <c r="BN4978" s="165"/>
      <c r="BO4978" s="165"/>
      <c r="BP4978" s="165"/>
      <c r="BQ4978" s="165"/>
      <c r="BS4978" s="6"/>
      <c r="BT4978" s="11"/>
      <c r="BU4978" s="6"/>
      <c r="BV4978" s="6"/>
    </row>
    <row r="4979" spans="1:74" ht="15.75" x14ac:dyDescent="0.25">
      <c r="A4979" s="52" t="s">
        <v>1422</v>
      </c>
      <c r="B4979" s="56"/>
      <c r="C4979" s="7" t="s">
        <v>118</v>
      </c>
      <c r="D4979" s="7" t="s">
        <v>6561</v>
      </c>
      <c r="E4979" s="7"/>
      <c r="F4979" s="64"/>
      <c r="G4979" s="6"/>
      <c r="H4979" s="6"/>
      <c r="I4979" s="10" t="s">
        <v>110</v>
      </c>
      <c r="J4979" s="11" t="s">
        <v>4110</v>
      </c>
      <c r="K4979" s="194" t="s">
        <v>511</v>
      </c>
      <c r="L4979" s="176"/>
      <c r="M4979" s="176">
        <v>1000</v>
      </c>
      <c r="N4979" s="80" t="s">
        <v>6857</v>
      </c>
      <c r="O4979" s="162"/>
      <c r="P4979" s="80" t="s">
        <v>2324</v>
      </c>
      <c r="Q4979" s="80"/>
      <c r="R4979" s="80"/>
      <c r="S4979" s="163"/>
      <c r="T4979" s="213"/>
      <c r="U4979" s="162"/>
      <c r="V4979" s="164"/>
      <c r="W4979" s="12" t="str">
        <f t="shared" si="957"/>
        <v>Mqtt1</v>
      </c>
      <c r="X4979" s="196" t="s">
        <v>10724</v>
      </c>
      <c r="Y4979" s="6" t="str">
        <f t="shared" si="954"/>
        <v>marpower/power-tag/discharge-pump-galley-crew-mess-pt23f01</v>
      </c>
      <c r="Z4979" s="103" t="str" cm="1">
        <f t="array" ref="Z4979">IF(COUNTIF(N4979,"spare"),"","$."&amp;_xlfn.REGEXEXTRACT(J4979,"^PT\d+[FQ]\d+_(.*)", 2))</f>
        <v>$.Power_Factor_Phase_C</v>
      </c>
      <c r="AA4979" s="12">
        <f t="shared" si="956"/>
        <v>14</v>
      </c>
      <c r="AB4979" s="6" t="s">
        <v>195</v>
      </c>
      <c r="AC4979" s="103">
        <v>3082</v>
      </c>
      <c r="AJ4979" s="80"/>
      <c r="AK4979" s="113" t="s">
        <v>1426</v>
      </c>
      <c r="AN4979" s="80"/>
      <c r="AO4979" s="80"/>
      <c r="AP4979" s="80"/>
      <c r="AQ4979" s="80"/>
      <c r="AR4979" s="127"/>
      <c r="AS4979" s="80"/>
      <c r="AT4979" s="7"/>
      <c r="AU4979" s="7"/>
      <c r="AV4979" s="165"/>
      <c r="AW4979" s="166"/>
      <c r="AX4979" s="137"/>
      <c r="AY4979" s="147"/>
      <c r="AZ4979" s="167"/>
      <c r="BA4979" s="167"/>
      <c r="BB4979" s="147" t="str">
        <f t="shared" si="953"/>
        <v/>
      </c>
      <c r="BC4979" s="168"/>
      <c r="BD4979" s="165"/>
      <c r="BE4979" s="165"/>
      <c r="BF4979" s="165"/>
      <c r="BG4979" s="165"/>
      <c r="BH4979" s="165"/>
      <c r="BI4979" s="165"/>
      <c r="BJ4979" s="165"/>
      <c r="BK4979" s="165"/>
      <c r="BL4979" s="165"/>
      <c r="BM4979" s="165"/>
      <c r="BN4979" s="165"/>
      <c r="BO4979" s="165"/>
      <c r="BP4979" s="165"/>
      <c r="BQ4979" s="165"/>
      <c r="BS4979" s="6"/>
      <c r="BT4979" s="11"/>
      <c r="BU4979" s="6"/>
      <c r="BV4979" s="6"/>
    </row>
    <row r="4980" spans="1:74" ht="15.75" x14ac:dyDescent="0.25">
      <c r="A4980" s="52" t="s">
        <v>1422</v>
      </c>
      <c r="B4980" s="56"/>
      <c r="C4980" s="7" t="s">
        <v>118</v>
      </c>
      <c r="D4980" s="7" t="s">
        <v>6561</v>
      </c>
      <c r="E4980" s="7"/>
      <c r="F4980" s="64"/>
      <c r="G4980" s="6"/>
      <c r="H4980" s="6"/>
      <c r="I4980" s="10" t="s">
        <v>110</v>
      </c>
      <c r="J4980" s="11" t="s">
        <v>4111</v>
      </c>
      <c r="K4980" s="194" t="s">
        <v>511</v>
      </c>
      <c r="L4980" s="176"/>
      <c r="M4980" s="176">
        <v>1000</v>
      </c>
      <c r="N4980" s="80" t="s">
        <v>6857</v>
      </c>
      <c r="O4980" s="162"/>
      <c r="P4980" s="80" t="s">
        <v>2325</v>
      </c>
      <c r="Q4980" s="80"/>
      <c r="R4980" s="80"/>
      <c r="S4980" s="163"/>
      <c r="T4980" s="213"/>
      <c r="U4980" s="162"/>
      <c r="V4980" s="164"/>
      <c r="W4980" s="12" t="str">
        <f t="shared" si="957"/>
        <v>Mqtt1</v>
      </c>
      <c r="X4980" s="196" t="s">
        <v>10724</v>
      </c>
      <c r="Y4980" s="6" t="str">
        <f t="shared" si="954"/>
        <v>marpower/power-tag/discharge-pump-galley-crew-mess-pt23f01</v>
      </c>
      <c r="Z4980" s="103" t="str" cm="1">
        <f t="array" ref="Z4980">IF(COUNTIF(N4980,"spare"),"","$."&amp;_xlfn.REGEXEXTRACT(J4980,"^PT\d+[FQ]\d+_(.*)", 2))</f>
        <v>$.Total_Power_Factor</v>
      </c>
      <c r="AA4980" s="12">
        <f t="shared" si="956"/>
        <v>14</v>
      </c>
      <c r="AB4980" s="6" t="s">
        <v>195</v>
      </c>
      <c r="AC4980" s="103">
        <v>3084</v>
      </c>
      <c r="AJ4980" s="80"/>
      <c r="AK4980" s="113" t="s">
        <v>1426</v>
      </c>
      <c r="AN4980" s="80"/>
      <c r="AO4980" s="80"/>
      <c r="AP4980" s="80"/>
      <c r="AQ4980" s="80"/>
      <c r="AR4980" s="127"/>
      <c r="AS4980" s="80"/>
      <c r="AT4980" s="7"/>
      <c r="AU4980" s="7"/>
      <c r="AV4980" s="165"/>
      <c r="AW4980" s="166"/>
      <c r="AX4980" s="137"/>
      <c r="AY4980" s="147"/>
      <c r="AZ4980" s="167"/>
      <c r="BA4980" s="167"/>
      <c r="BB4980" s="147" t="str">
        <f t="shared" si="953"/>
        <v/>
      </c>
      <c r="BC4980" s="168"/>
      <c r="BD4980" s="165"/>
      <c r="BE4980" s="165"/>
      <c r="BF4980" s="165"/>
      <c r="BG4980" s="165"/>
      <c r="BH4980" s="165"/>
      <c r="BI4980" s="165"/>
      <c r="BJ4980" s="165"/>
      <c r="BK4980" s="165"/>
      <c r="BL4980" s="165"/>
      <c r="BM4980" s="165"/>
      <c r="BN4980" s="165"/>
      <c r="BO4980" s="165"/>
      <c r="BP4980" s="165"/>
      <c r="BQ4980" s="165"/>
      <c r="BS4980" s="6"/>
      <c r="BT4980" s="11"/>
      <c r="BU4980" s="6"/>
      <c r="BV4980" s="6"/>
    </row>
    <row r="4981" spans="1:74" ht="15.75" x14ac:dyDescent="0.25">
      <c r="A4981" s="52" t="s">
        <v>1422</v>
      </c>
      <c r="B4981" s="56"/>
      <c r="C4981" s="7" t="s">
        <v>118</v>
      </c>
      <c r="D4981" s="7" t="s">
        <v>6561</v>
      </c>
      <c r="E4981" s="7"/>
      <c r="F4981" s="64"/>
      <c r="G4981" s="6"/>
      <c r="H4981" s="6"/>
      <c r="I4981" s="10" t="s">
        <v>110</v>
      </c>
      <c r="J4981" s="11" t="s">
        <v>4112</v>
      </c>
      <c r="K4981" s="194" t="s">
        <v>511</v>
      </c>
      <c r="L4981" s="176"/>
      <c r="M4981" s="176">
        <v>1000</v>
      </c>
      <c r="N4981" s="80" t="s">
        <v>6857</v>
      </c>
      <c r="O4981" s="162"/>
      <c r="P4981" s="80" t="s">
        <v>5062</v>
      </c>
      <c r="Q4981" s="80"/>
      <c r="R4981" s="80"/>
      <c r="S4981" s="163"/>
      <c r="T4981" s="213"/>
      <c r="U4981" s="162"/>
      <c r="V4981" s="164"/>
      <c r="W4981" s="12" t="str">
        <f t="shared" si="957"/>
        <v>Mqtt1</v>
      </c>
      <c r="X4981" s="196" t="s">
        <v>10725</v>
      </c>
      <c r="Y4981" s="6" t="str">
        <f t="shared" si="954"/>
        <v>marpower/power-tag/socket-circuit-2</v>
      </c>
      <c r="Z4981" s="103" t="str" cm="1">
        <f t="array" ref="Z4981">IF(COUNTIF(N4981,"spare"),"","$."&amp;_xlfn.REGEXEXTRACT(J4981,"^PT\d+[FQ]\d+_(.*)", 2))</f>
        <v>$.RMS_Current_Phase_A</v>
      </c>
      <c r="AA4981" s="12">
        <f>AA4966+1</f>
        <v>15</v>
      </c>
      <c r="AB4981" s="6" t="s">
        <v>195</v>
      </c>
      <c r="AC4981" s="103">
        <v>3000</v>
      </c>
      <c r="AJ4981" s="80"/>
      <c r="AK4981" s="113" t="s">
        <v>1423</v>
      </c>
      <c r="AN4981" s="80"/>
      <c r="AO4981" s="80"/>
      <c r="AP4981" s="80"/>
      <c r="AQ4981" s="80"/>
      <c r="AR4981" s="127"/>
      <c r="AS4981" s="80"/>
      <c r="AT4981" s="7"/>
      <c r="AU4981" s="7"/>
      <c r="AV4981" s="165"/>
      <c r="AW4981" s="166"/>
      <c r="AX4981" s="137"/>
      <c r="AY4981" s="147"/>
      <c r="AZ4981" s="167"/>
      <c r="BA4981" s="167"/>
      <c r="BB4981" s="147" t="str">
        <f t="shared" si="953"/>
        <v/>
      </c>
      <c r="BC4981" s="168"/>
      <c r="BD4981" s="165"/>
      <c r="BE4981" s="165"/>
      <c r="BF4981" s="165"/>
      <c r="BG4981" s="165"/>
      <c r="BH4981" s="165"/>
      <c r="BI4981" s="165"/>
      <c r="BJ4981" s="165"/>
      <c r="BK4981" s="165"/>
      <c r="BL4981" s="165"/>
      <c r="BM4981" s="165"/>
      <c r="BN4981" s="165"/>
      <c r="BO4981" s="165"/>
      <c r="BP4981" s="165"/>
      <c r="BQ4981" s="165"/>
      <c r="BS4981" s="6"/>
      <c r="BT4981" s="11"/>
      <c r="BU4981" s="6"/>
      <c r="BV4981" s="6"/>
    </row>
    <row r="4982" spans="1:74" ht="15.75" x14ac:dyDescent="0.25">
      <c r="A4982" s="52" t="s">
        <v>1422</v>
      </c>
      <c r="B4982" s="56"/>
      <c r="C4982" s="7" t="s">
        <v>118</v>
      </c>
      <c r="D4982" s="7" t="s">
        <v>6561</v>
      </c>
      <c r="E4982" s="7"/>
      <c r="F4982" s="64"/>
      <c r="G4982" s="6"/>
      <c r="H4982" s="6"/>
      <c r="I4982" s="10" t="s">
        <v>110</v>
      </c>
      <c r="J4982" s="11" t="s">
        <v>4113</v>
      </c>
      <c r="K4982" s="194" t="s">
        <v>511</v>
      </c>
      <c r="L4982" s="176"/>
      <c r="M4982" s="176">
        <v>1000</v>
      </c>
      <c r="N4982" s="80" t="s">
        <v>6857</v>
      </c>
      <c r="O4982" s="162"/>
      <c r="P4982" s="80" t="s">
        <v>5063</v>
      </c>
      <c r="Q4982" s="80"/>
      <c r="R4982" s="80"/>
      <c r="S4982" s="163"/>
      <c r="T4982" s="213"/>
      <c r="U4982" s="162"/>
      <c r="V4982" s="164"/>
      <c r="W4982" s="12" t="str">
        <f t="shared" si="957"/>
        <v>Mqtt1</v>
      </c>
      <c r="X4982" s="196" t="s">
        <v>10725</v>
      </c>
      <c r="Y4982" s="6" t="str">
        <f t="shared" si="954"/>
        <v>marpower/power-tag/socket-circuit-2</v>
      </c>
      <c r="Z4982" s="103" t="str" cm="1">
        <f t="array" ref="Z4982">IF(COUNTIF(N4982,"spare"),"","$."&amp;_xlfn.REGEXEXTRACT(J4982,"^PT\d+[FQ]\d+_(.*)", 2))</f>
        <v>$.RMS_Current_Phase_B</v>
      </c>
      <c r="AA4982" s="12">
        <f t="shared" si="956"/>
        <v>15</v>
      </c>
      <c r="AB4982" s="6" t="s">
        <v>195</v>
      </c>
      <c r="AC4982" s="103">
        <v>3002</v>
      </c>
      <c r="AJ4982" s="80"/>
      <c r="AK4982" s="113" t="s">
        <v>1423</v>
      </c>
      <c r="AN4982" s="80"/>
      <c r="AO4982" s="80"/>
      <c r="AP4982" s="80"/>
      <c r="AQ4982" s="80"/>
      <c r="AR4982" s="127"/>
      <c r="AS4982" s="80"/>
      <c r="AT4982" s="7"/>
      <c r="AU4982" s="7"/>
      <c r="AV4982" s="165"/>
      <c r="AW4982" s="166"/>
      <c r="AX4982" s="137"/>
      <c r="AY4982" s="147"/>
      <c r="AZ4982" s="167"/>
      <c r="BA4982" s="167"/>
      <c r="BB4982" s="147" t="str">
        <f t="shared" si="953"/>
        <v/>
      </c>
      <c r="BC4982" s="168"/>
      <c r="BD4982" s="165"/>
      <c r="BE4982" s="165"/>
      <c r="BF4982" s="165"/>
      <c r="BG4982" s="165"/>
      <c r="BH4982" s="165"/>
      <c r="BI4982" s="165"/>
      <c r="BJ4982" s="165"/>
      <c r="BK4982" s="165"/>
      <c r="BL4982" s="165"/>
      <c r="BM4982" s="165"/>
      <c r="BN4982" s="165"/>
      <c r="BO4982" s="165"/>
      <c r="BP4982" s="165"/>
      <c r="BQ4982" s="165"/>
      <c r="BS4982" s="6"/>
      <c r="BT4982" s="11"/>
      <c r="BU4982" s="6"/>
      <c r="BV4982" s="6"/>
    </row>
    <row r="4983" spans="1:74" ht="15.75" x14ac:dyDescent="0.25">
      <c r="A4983" s="52" t="s">
        <v>1422</v>
      </c>
      <c r="B4983" s="56"/>
      <c r="C4983" s="7" t="s">
        <v>118</v>
      </c>
      <c r="D4983" s="7" t="s">
        <v>6561</v>
      </c>
      <c r="E4983" s="7"/>
      <c r="F4983" s="64"/>
      <c r="G4983" s="6"/>
      <c r="H4983" s="6"/>
      <c r="I4983" s="10" t="s">
        <v>110</v>
      </c>
      <c r="J4983" s="11" t="s">
        <v>4114</v>
      </c>
      <c r="K4983" s="194" t="s">
        <v>511</v>
      </c>
      <c r="L4983" s="176"/>
      <c r="M4983" s="176">
        <v>1000</v>
      </c>
      <c r="N4983" s="80" t="s">
        <v>6857</v>
      </c>
      <c r="O4983" s="162"/>
      <c r="P4983" s="80" t="s">
        <v>5064</v>
      </c>
      <c r="Q4983" s="80"/>
      <c r="R4983" s="80"/>
      <c r="S4983" s="163"/>
      <c r="T4983" s="213"/>
      <c r="U4983" s="162"/>
      <c r="V4983" s="164"/>
      <c r="W4983" s="12" t="str">
        <f t="shared" si="957"/>
        <v>Mqtt1</v>
      </c>
      <c r="X4983" s="196" t="s">
        <v>10725</v>
      </c>
      <c r="Y4983" s="6" t="str">
        <f t="shared" si="954"/>
        <v>marpower/power-tag/socket-circuit-2</v>
      </c>
      <c r="Z4983" s="103" t="str" cm="1">
        <f t="array" ref="Z4983">IF(COUNTIF(N4983,"spare"),"","$."&amp;_xlfn.REGEXEXTRACT(J4983,"^PT\d+[FQ]\d+_(.*)", 2))</f>
        <v>$.RMS_Current_Phase_C</v>
      </c>
      <c r="AA4983" s="12">
        <f t="shared" si="956"/>
        <v>15</v>
      </c>
      <c r="AB4983" s="6" t="s">
        <v>195</v>
      </c>
      <c r="AC4983" s="103">
        <v>3004</v>
      </c>
      <c r="AJ4983" s="80"/>
      <c r="AK4983" s="113" t="s">
        <v>1423</v>
      </c>
      <c r="AN4983" s="80"/>
      <c r="AO4983" s="80"/>
      <c r="AP4983" s="80"/>
      <c r="AQ4983" s="80"/>
      <c r="AR4983" s="127"/>
      <c r="AS4983" s="80"/>
      <c r="AT4983" s="7"/>
      <c r="AU4983" s="7"/>
      <c r="AV4983" s="165"/>
      <c r="AW4983" s="166"/>
      <c r="AX4983" s="137"/>
      <c r="AY4983" s="147"/>
      <c r="AZ4983" s="167"/>
      <c r="BA4983" s="167"/>
      <c r="BB4983" s="147" t="str">
        <f t="shared" si="953"/>
        <v/>
      </c>
      <c r="BC4983" s="168"/>
      <c r="BD4983" s="165"/>
      <c r="BE4983" s="165"/>
      <c r="BF4983" s="165"/>
      <c r="BG4983" s="165"/>
      <c r="BH4983" s="165"/>
      <c r="BI4983" s="165"/>
      <c r="BJ4983" s="165"/>
      <c r="BK4983" s="165"/>
      <c r="BL4983" s="165"/>
      <c r="BM4983" s="165"/>
      <c r="BN4983" s="165"/>
      <c r="BO4983" s="165"/>
      <c r="BP4983" s="165"/>
      <c r="BQ4983" s="165"/>
      <c r="BS4983" s="6"/>
      <c r="BT4983" s="11"/>
      <c r="BU4983" s="6"/>
      <c r="BV4983" s="6"/>
    </row>
    <row r="4984" spans="1:74" ht="15.75" x14ac:dyDescent="0.25">
      <c r="A4984" s="52" t="s">
        <v>1422</v>
      </c>
      <c r="B4984" s="56"/>
      <c r="C4984" s="7" t="s">
        <v>118</v>
      </c>
      <c r="D4984" s="7" t="s">
        <v>6561</v>
      </c>
      <c r="E4984" s="7"/>
      <c r="F4984" s="64"/>
      <c r="G4984" s="6"/>
      <c r="H4984" s="6"/>
      <c r="I4984" s="10" t="s">
        <v>110</v>
      </c>
      <c r="J4984" s="11" t="s">
        <v>4115</v>
      </c>
      <c r="K4984" s="194" t="s">
        <v>511</v>
      </c>
      <c r="L4984" s="176"/>
      <c r="M4984" s="176">
        <v>1000</v>
      </c>
      <c r="N4984" s="80" t="s">
        <v>6857</v>
      </c>
      <c r="O4984" s="162"/>
      <c r="P4984" s="80" t="s">
        <v>5065</v>
      </c>
      <c r="Q4984" s="80"/>
      <c r="R4984" s="80"/>
      <c r="S4984" s="163"/>
      <c r="T4984" s="213"/>
      <c r="U4984" s="162"/>
      <c r="V4984" s="164"/>
      <c r="W4984" s="12" t="str">
        <f t="shared" si="957"/>
        <v>Mqtt1</v>
      </c>
      <c r="X4984" s="196" t="s">
        <v>10725</v>
      </c>
      <c r="Y4984" s="6" t="str">
        <f t="shared" si="954"/>
        <v>marpower/power-tag/socket-circuit-2</v>
      </c>
      <c r="Z4984" s="103" t="str" cm="1">
        <f t="array" ref="Z4984">IF(COUNTIF(N4984,"spare"),"","$."&amp;_xlfn.REGEXEXTRACT(J4984,"^PT\d+[FQ]\d+_(.*)", 2))</f>
        <v>$.RMS_Current_Phase_Neut</v>
      </c>
      <c r="AA4984" s="12">
        <f t="shared" si="956"/>
        <v>15</v>
      </c>
      <c r="AB4984" s="6" t="s">
        <v>195</v>
      </c>
      <c r="AC4984" s="103">
        <v>3006</v>
      </c>
      <c r="AJ4984" s="80"/>
      <c r="AK4984" s="113" t="s">
        <v>1423</v>
      </c>
      <c r="AN4984" s="80"/>
      <c r="AO4984" s="80"/>
      <c r="AP4984" s="80"/>
      <c r="AQ4984" s="80"/>
      <c r="AR4984" s="127"/>
      <c r="AS4984" s="80"/>
      <c r="AT4984" s="7"/>
      <c r="AU4984" s="7"/>
      <c r="AV4984" s="165"/>
      <c r="AW4984" s="166"/>
      <c r="AX4984" s="137"/>
      <c r="AY4984" s="147"/>
      <c r="AZ4984" s="167"/>
      <c r="BA4984" s="167"/>
      <c r="BB4984" s="147" t="str">
        <f t="shared" si="953"/>
        <v/>
      </c>
      <c r="BC4984" s="168"/>
      <c r="BD4984" s="165"/>
      <c r="BE4984" s="165"/>
      <c r="BF4984" s="165"/>
      <c r="BG4984" s="165"/>
      <c r="BH4984" s="165"/>
      <c r="BI4984" s="165"/>
      <c r="BJ4984" s="165"/>
      <c r="BK4984" s="165"/>
      <c r="BL4984" s="165"/>
      <c r="BM4984" s="165"/>
      <c r="BN4984" s="165"/>
      <c r="BO4984" s="165"/>
      <c r="BP4984" s="165"/>
      <c r="BQ4984" s="165"/>
      <c r="BS4984" s="6"/>
      <c r="BT4984" s="11"/>
      <c r="BU4984" s="6"/>
      <c r="BV4984" s="6"/>
    </row>
    <row r="4985" spans="1:74" ht="15.75" x14ac:dyDescent="0.25">
      <c r="A4985" s="52" t="s">
        <v>1422</v>
      </c>
      <c r="B4985" s="56"/>
      <c r="C4985" s="7" t="s">
        <v>118</v>
      </c>
      <c r="D4985" s="7" t="s">
        <v>6561</v>
      </c>
      <c r="E4985" s="7"/>
      <c r="F4985" s="64"/>
      <c r="G4985" s="6"/>
      <c r="H4985" s="6"/>
      <c r="I4985" s="10" t="s">
        <v>110</v>
      </c>
      <c r="J4985" s="11" t="s">
        <v>8384</v>
      </c>
      <c r="K4985" s="194" t="s">
        <v>511</v>
      </c>
      <c r="L4985" s="176"/>
      <c r="M4985" s="176">
        <v>1000</v>
      </c>
      <c r="N4985" s="80" t="s">
        <v>6857</v>
      </c>
      <c r="O4985" s="162"/>
      <c r="P4985" s="80" t="s">
        <v>5066</v>
      </c>
      <c r="Q4985" s="80"/>
      <c r="R4985" s="80"/>
      <c r="S4985" s="163"/>
      <c r="T4985" s="213"/>
      <c r="U4985" s="162"/>
      <c r="V4985" s="164"/>
      <c r="W4985" s="12" t="str">
        <f t="shared" si="957"/>
        <v>Mqtt1</v>
      </c>
      <c r="X4985" s="196" t="s">
        <v>10725</v>
      </c>
      <c r="Y4985" s="6" t="str">
        <f t="shared" si="954"/>
        <v>marpower/power-tag/socket-circuit-2</v>
      </c>
      <c r="Z4985" s="103" t="str" cm="1">
        <f t="array" ref="Z4985">IF(COUNTIF(N4985,"spare"),"","$."&amp;_xlfn.REGEXEXTRACT(J4985,"^PT\d+[FQ]\d+_(.*)", 2))</f>
        <v>$.RMS_Voltage_A_N</v>
      </c>
      <c r="AA4985" s="12">
        <f t="shared" si="956"/>
        <v>15</v>
      </c>
      <c r="AB4985" s="6" t="s">
        <v>195</v>
      </c>
      <c r="AC4985" s="103">
        <v>3028</v>
      </c>
      <c r="AJ4985" s="80"/>
      <c r="AK4985" s="113" t="s">
        <v>1424</v>
      </c>
      <c r="AN4985" s="80"/>
      <c r="AO4985" s="80"/>
      <c r="AP4985" s="80"/>
      <c r="AQ4985" s="80"/>
      <c r="AR4985" s="127"/>
      <c r="AS4985" s="80"/>
      <c r="AT4985" s="7"/>
      <c r="AU4985" s="7"/>
      <c r="AV4985" s="165"/>
      <c r="AW4985" s="166"/>
      <c r="AX4985" s="137"/>
      <c r="AY4985" s="147"/>
      <c r="AZ4985" s="167"/>
      <c r="BA4985" s="167"/>
      <c r="BB4985" s="147" t="str">
        <f t="shared" si="953"/>
        <v/>
      </c>
      <c r="BC4985" s="168"/>
      <c r="BD4985" s="165"/>
      <c r="BE4985" s="165"/>
      <c r="BF4985" s="165"/>
      <c r="BG4985" s="165"/>
      <c r="BH4985" s="165"/>
      <c r="BI4985" s="165"/>
      <c r="BJ4985" s="165"/>
      <c r="BK4985" s="165"/>
      <c r="BL4985" s="165"/>
      <c r="BM4985" s="165"/>
      <c r="BN4985" s="165"/>
      <c r="BO4985" s="165"/>
      <c r="BP4985" s="165"/>
      <c r="BQ4985" s="165"/>
      <c r="BS4985" s="6"/>
      <c r="BT4985" s="11"/>
      <c r="BU4985" s="6"/>
      <c r="BV4985" s="6"/>
    </row>
    <row r="4986" spans="1:74" ht="15.75" x14ac:dyDescent="0.25">
      <c r="A4986" s="52" t="s">
        <v>1422</v>
      </c>
      <c r="B4986" s="56"/>
      <c r="C4986" s="7" t="s">
        <v>118</v>
      </c>
      <c r="D4986" s="7" t="s">
        <v>6561</v>
      </c>
      <c r="E4986" s="7"/>
      <c r="F4986" s="64"/>
      <c r="G4986" s="6"/>
      <c r="H4986" s="6"/>
      <c r="I4986" s="10" t="s">
        <v>110</v>
      </c>
      <c r="J4986" s="11" t="s">
        <v>8561</v>
      </c>
      <c r="K4986" s="194" t="s">
        <v>511</v>
      </c>
      <c r="L4986" s="176"/>
      <c r="M4986" s="176">
        <v>1000</v>
      </c>
      <c r="N4986" s="80" t="s">
        <v>6857</v>
      </c>
      <c r="O4986" s="162"/>
      <c r="P4986" s="80" t="s">
        <v>5067</v>
      </c>
      <c r="Q4986" s="80"/>
      <c r="R4986" s="80"/>
      <c r="S4986" s="163"/>
      <c r="T4986" s="213"/>
      <c r="U4986" s="162"/>
      <c r="V4986" s="164"/>
      <c r="W4986" s="12" t="str">
        <f t="shared" si="957"/>
        <v>Mqtt1</v>
      </c>
      <c r="X4986" s="196" t="s">
        <v>10725</v>
      </c>
      <c r="Y4986" s="6" t="str">
        <f t="shared" si="954"/>
        <v>marpower/power-tag/socket-circuit-2</v>
      </c>
      <c r="Z4986" s="103" t="str" cm="1">
        <f t="array" ref="Z4986">IF(COUNTIF(N4986,"spare"),"","$."&amp;_xlfn.REGEXEXTRACT(J4986,"^PT\d+[FQ]\d+_(.*)", 2))</f>
        <v>$.RMS_Voltage_B_N</v>
      </c>
      <c r="AA4986" s="12">
        <f t="shared" si="956"/>
        <v>15</v>
      </c>
      <c r="AB4986" s="6" t="s">
        <v>195</v>
      </c>
      <c r="AC4986" s="103">
        <v>3030</v>
      </c>
      <c r="AJ4986" s="80"/>
      <c r="AK4986" s="113" t="s">
        <v>1424</v>
      </c>
      <c r="AN4986" s="80"/>
      <c r="AO4986" s="80"/>
      <c r="AP4986" s="80"/>
      <c r="AQ4986" s="80"/>
      <c r="AR4986" s="127"/>
      <c r="AS4986" s="80"/>
      <c r="AT4986" s="7"/>
      <c r="AU4986" s="7"/>
      <c r="AV4986" s="165"/>
      <c r="AW4986" s="166"/>
      <c r="AX4986" s="137"/>
      <c r="AY4986" s="147"/>
      <c r="AZ4986" s="167"/>
      <c r="BA4986" s="167"/>
      <c r="BB4986" s="147" t="str">
        <f t="shared" si="953"/>
        <v/>
      </c>
      <c r="BC4986" s="168"/>
      <c r="BD4986" s="165"/>
      <c r="BE4986" s="165"/>
      <c r="BF4986" s="165"/>
      <c r="BG4986" s="165"/>
      <c r="BH4986" s="165"/>
      <c r="BI4986" s="165"/>
      <c r="BJ4986" s="165"/>
      <c r="BK4986" s="165"/>
      <c r="BL4986" s="165"/>
      <c r="BM4986" s="165"/>
      <c r="BN4986" s="165"/>
      <c r="BO4986" s="165"/>
      <c r="BP4986" s="165"/>
      <c r="BQ4986" s="165"/>
      <c r="BS4986" s="6"/>
      <c r="BT4986" s="11"/>
      <c r="BU4986" s="6"/>
      <c r="BV4986" s="6"/>
    </row>
    <row r="4987" spans="1:74" ht="15.75" x14ac:dyDescent="0.25">
      <c r="A4987" s="52" t="s">
        <v>1422</v>
      </c>
      <c r="B4987" s="56"/>
      <c r="C4987" s="7" t="s">
        <v>118</v>
      </c>
      <c r="D4987" s="7" t="s">
        <v>6561</v>
      </c>
      <c r="E4987" s="7"/>
      <c r="F4987" s="64"/>
      <c r="G4987" s="6"/>
      <c r="H4987" s="6"/>
      <c r="I4987" s="10" t="s">
        <v>110</v>
      </c>
      <c r="J4987" s="11" t="s">
        <v>8738</v>
      </c>
      <c r="K4987" s="194" t="s">
        <v>511</v>
      </c>
      <c r="L4987" s="176"/>
      <c r="M4987" s="176">
        <v>1000</v>
      </c>
      <c r="N4987" s="80" t="s">
        <v>6857</v>
      </c>
      <c r="O4987" s="162"/>
      <c r="P4987" s="80" t="s">
        <v>5068</v>
      </c>
      <c r="Q4987" s="80"/>
      <c r="R4987" s="80"/>
      <c r="S4987" s="163"/>
      <c r="T4987" s="213"/>
      <c r="U4987" s="162"/>
      <c r="V4987" s="164"/>
      <c r="W4987" s="12" t="str">
        <f t="shared" si="957"/>
        <v>Mqtt1</v>
      </c>
      <c r="X4987" s="196" t="s">
        <v>10725</v>
      </c>
      <c r="Y4987" s="6" t="str">
        <f t="shared" si="954"/>
        <v>marpower/power-tag/socket-circuit-2</v>
      </c>
      <c r="Z4987" s="103" t="str" cm="1">
        <f t="array" ref="Z4987">IF(COUNTIF(N4987,"spare"),"","$."&amp;_xlfn.REGEXEXTRACT(J4987,"^PT\d+[FQ]\d+_(.*)", 2))</f>
        <v>$.RMS_Voltage_C_N</v>
      </c>
      <c r="AA4987" s="12">
        <f t="shared" si="956"/>
        <v>15</v>
      </c>
      <c r="AB4987" s="6" t="s">
        <v>195</v>
      </c>
      <c r="AC4987" s="103">
        <v>3032</v>
      </c>
      <c r="AJ4987" s="80"/>
      <c r="AK4987" s="113" t="s">
        <v>1424</v>
      </c>
      <c r="AN4987" s="80"/>
      <c r="AO4987" s="80"/>
      <c r="AP4987" s="80"/>
      <c r="AQ4987" s="80"/>
      <c r="AR4987" s="127"/>
      <c r="AS4987" s="80"/>
      <c r="AT4987" s="7"/>
      <c r="AU4987" s="7"/>
      <c r="AV4987" s="165"/>
      <c r="AW4987" s="166"/>
      <c r="AX4987" s="137"/>
      <c r="AY4987" s="147"/>
      <c r="AZ4987" s="167"/>
      <c r="BA4987" s="167"/>
      <c r="BB4987" s="147" t="str">
        <f t="shared" si="953"/>
        <v/>
      </c>
      <c r="BC4987" s="168"/>
      <c r="BD4987" s="165"/>
      <c r="BE4987" s="165"/>
      <c r="BF4987" s="165"/>
      <c r="BG4987" s="165"/>
      <c r="BH4987" s="165"/>
      <c r="BI4987" s="165"/>
      <c r="BJ4987" s="165"/>
      <c r="BK4987" s="165"/>
      <c r="BL4987" s="165"/>
      <c r="BM4987" s="165"/>
      <c r="BN4987" s="165"/>
      <c r="BO4987" s="165"/>
      <c r="BP4987" s="165"/>
      <c r="BQ4987" s="165"/>
      <c r="BS4987" s="6"/>
      <c r="BT4987" s="11"/>
      <c r="BU4987" s="6"/>
      <c r="BV4987" s="6"/>
    </row>
    <row r="4988" spans="1:74" ht="15.75" x14ac:dyDescent="0.25">
      <c r="A4988" s="52" t="s">
        <v>1422</v>
      </c>
      <c r="B4988" s="56"/>
      <c r="C4988" s="7" t="s">
        <v>118</v>
      </c>
      <c r="D4988" s="7" t="s">
        <v>6561</v>
      </c>
      <c r="E4988" s="7"/>
      <c r="F4988" s="64"/>
      <c r="G4988" s="6"/>
      <c r="H4988" s="6"/>
      <c r="I4988" s="10" t="s">
        <v>110</v>
      </c>
      <c r="J4988" s="11" t="s">
        <v>4116</v>
      </c>
      <c r="K4988" s="194" t="s">
        <v>511</v>
      </c>
      <c r="L4988" s="176"/>
      <c r="M4988" s="176">
        <v>1000</v>
      </c>
      <c r="N4988" s="80" t="s">
        <v>6857</v>
      </c>
      <c r="O4988" s="162"/>
      <c r="P4988" s="80" t="s">
        <v>5069</v>
      </c>
      <c r="Q4988" s="80"/>
      <c r="R4988" s="80"/>
      <c r="S4988" s="163"/>
      <c r="T4988" s="213"/>
      <c r="U4988" s="162"/>
      <c r="V4988" s="164"/>
      <c r="W4988" s="12" t="str">
        <f t="shared" si="957"/>
        <v>Mqtt1</v>
      </c>
      <c r="X4988" s="196" t="s">
        <v>10725</v>
      </c>
      <c r="Y4988" s="6" t="str">
        <f t="shared" si="954"/>
        <v>marpower/power-tag/socket-circuit-2</v>
      </c>
      <c r="Z4988" s="103" t="str" cm="1">
        <f t="array" ref="Z4988">IF(COUNTIF(N4988,"spare"),"","$."&amp;_xlfn.REGEXEXTRACT(J4988,"^PT\d+[FQ]\d+_(.*)", 2))</f>
        <v>$.Active_Power_Phase_A</v>
      </c>
      <c r="AA4988" s="12">
        <f t="shared" si="956"/>
        <v>15</v>
      </c>
      <c r="AB4988" s="6" t="s">
        <v>195</v>
      </c>
      <c r="AC4988" s="103">
        <v>3054</v>
      </c>
      <c r="AJ4988" s="80"/>
      <c r="AK4988" s="113" t="s">
        <v>1425</v>
      </c>
      <c r="AN4988" s="80"/>
      <c r="AO4988" s="80"/>
      <c r="AP4988" s="80"/>
      <c r="AQ4988" s="80"/>
      <c r="AR4988" s="127"/>
      <c r="AS4988" s="80"/>
      <c r="AT4988" s="7"/>
      <c r="AU4988" s="7"/>
      <c r="AV4988" s="165"/>
      <c r="AW4988" s="166"/>
      <c r="AX4988" s="137"/>
      <c r="AY4988" s="147"/>
      <c r="AZ4988" s="167"/>
      <c r="BA4988" s="167"/>
      <c r="BB4988" s="147" t="str">
        <f t="shared" si="953"/>
        <v/>
      </c>
      <c r="BC4988" s="168"/>
      <c r="BD4988" s="165"/>
      <c r="BE4988" s="165"/>
      <c r="BF4988" s="165"/>
      <c r="BG4988" s="165"/>
      <c r="BH4988" s="165"/>
      <c r="BI4988" s="165"/>
      <c r="BJ4988" s="165"/>
      <c r="BK4988" s="165"/>
      <c r="BL4988" s="165"/>
      <c r="BM4988" s="165"/>
      <c r="BN4988" s="165"/>
      <c r="BO4988" s="165"/>
      <c r="BP4988" s="165"/>
      <c r="BQ4988" s="165"/>
      <c r="BS4988" s="6"/>
      <c r="BT4988" s="11"/>
      <c r="BU4988" s="6"/>
      <c r="BV4988" s="6"/>
    </row>
    <row r="4989" spans="1:74" ht="15.75" x14ac:dyDescent="0.25">
      <c r="A4989" s="52" t="s">
        <v>1422</v>
      </c>
      <c r="B4989" s="56"/>
      <c r="C4989" s="7" t="s">
        <v>118</v>
      </c>
      <c r="D4989" s="7" t="s">
        <v>6561</v>
      </c>
      <c r="E4989" s="7"/>
      <c r="F4989" s="64"/>
      <c r="G4989" s="6"/>
      <c r="H4989" s="6"/>
      <c r="I4989" s="10" t="s">
        <v>110</v>
      </c>
      <c r="J4989" s="11" t="s">
        <v>4117</v>
      </c>
      <c r="K4989" s="194" t="s">
        <v>511</v>
      </c>
      <c r="L4989" s="176"/>
      <c r="M4989" s="176">
        <v>1000</v>
      </c>
      <c r="N4989" s="80" t="s">
        <v>6857</v>
      </c>
      <c r="O4989" s="162"/>
      <c r="P4989" s="80" t="s">
        <v>5070</v>
      </c>
      <c r="Q4989" s="80"/>
      <c r="R4989" s="80"/>
      <c r="S4989" s="163"/>
      <c r="T4989" s="213"/>
      <c r="U4989" s="162"/>
      <c r="V4989" s="164"/>
      <c r="W4989" s="12" t="str">
        <f t="shared" si="957"/>
        <v>Mqtt1</v>
      </c>
      <c r="X4989" s="196" t="s">
        <v>10725</v>
      </c>
      <c r="Y4989" s="6" t="str">
        <f t="shared" si="954"/>
        <v>marpower/power-tag/socket-circuit-2</v>
      </c>
      <c r="Z4989" s="103" t="str" cm="1">
        <f t="array" ref="Z4989">IF(COUNTIF(N4989,"spare"),"","$."&amp;_xlfn.REGEXEXTRACT(J4989,"^PT\d+[FQ]\d+_(.*)", 2))</f>
        <v>$.Active_Power_Phase_B</v>
      </c>
      <c r="AA4989" s="12">
        <f t="shared" si="956"/>
        <v>15</v>
      </c>
      <c r="AB4989" s="6" t="s">
        <v>195</v>
      </c>
      <c r="AC4989" s="103">
        <v>3056</v>
      </c>
      <c r="AJ4989" s="80"/>
      <c r="AK4989" s="113" t="s">
        <v>1425</v>
      </c>
      <c r="AN4989" s="80"/>
      <c r="AO4989" s="80"/>
      <c r="AP4989" s="80"/>
      <c r="AQ4989" s="80"/>
      <c r="AR4989" s="127"/>
      <c r="AS4989" s="80"/>
      <c r="AT4989" s="7"/>
      <c r="AU4989" s="7"/>
      <c r="AV4989" s="165"/>
      <c r="AW4989" s="166"/>
      <c r="AX4989" s="137"/>
      <c r="AY4989" s="147"/>
      <c r="AZ4989" s="167"/>
      <c r="BA4989" s="167"/>
      <c r="BB4989" s="147" t="str">
        <f t="shared" ref="BB4989:BB5040" si="958">IF(ISNUMBER(AM4989),"1","")</f>
        <v/>
      </c>
      <c r="BC4989" s="168"/>
      <c r="BD4989" s="165"/>
      <c r="BE4989" s="165"/>
      <c r="BF4989" s="165"/>
      <c r="BG4989" s="165"/>
      <c r="BH4989" s="165"/>
      <c r="BI4989" s="165"/>
      <c r="BJ4989" s="165"/>
      <c r="BK4989" s="165"/>
      <c r="BL4989" s="165"/>
      <c r="BM4989" s="165"/>
      <c r="BN4989" s="165"/>
      <c r="BO4989" s="165"/>
      <c r="BP4989" s="165"/>
      <c r="BQ4989" s="165"/>
      <c r="BS4989" s="6"/>
      <c r="BT4989" s="11"/>
      <c r="BU4989" s="6"/>
      <c r="BV4989" s="6"/>
    </row>
    <row r="4990" spans="1:74" ht="15.75" x14ac:dyDescent="0.25">
      <c r="A4990" s="52" t="s">
        <v>1422</v>
      </c>
      <c r="B4990" s="56"/>
      <c r="C4990" s="7" t="s">
        <v>118</v>
      </c>
      <c r="D4990" s="7" t="s">
        <v>6561</v>
      </c>
      <c r="E4990" s="7"/>
      <c r="F4990" s="64"/>
      <c r="G4990" s="6"/>
      <c r="H4990" s="6"/>
      <c r="I4990" s="10" t="s">
        <v>110</v>
      </c>
      <c r="J4990" s="11" t="s">
        <v>4118</v>
      </c>
      <c r="K4990" s="194" t="s">
        <v>511</v>
      </c>
      <c r="L4990" s="176"/>
      <c r="M4990" s="176">
        <v>1000</v>
      </c>
      <c r="N4990" s="80" t="s">
        <v>6857</v>
      </c>
      <c r="O4990" s="162"/>
      <c r="P4990" s="80" t="s">
        <v>5071</v>
      </c>
      <c r="Q4990" s="80"/>
      <c r="R4990" s="80"/>
      <c r="S4990" s="163"/>
      <c r="T4990" s="213"/>
      <c r="U4990" s="162"/>
      <c r="V4990" s="164"/>
      <c r="W4990" s="12" t="str">
        <f t="shared" si="957"/>
        <v>Mqtt1</v>
      </c>
      <c r="X4990" s="196" t="s">
        <v>10725</v>
      </c>
      <c r="Y4990" s="6" t="str">
        <f t="shared" si="954"/>
        <v>marpower/power-tag/socket-circuit-2</v>
      </c>
      <c r="Z4990" s="103" t="str" cm="1">
        <f t="array" ref="Z4990">IF(COUNTIF(N4990,"spare"),"","$."&amp;_xlfn.REGEXEXTRACT(J4990,"^PT\d+[FQ]\d+_(.*)", 2))</f>
        <v>$.Active_Power_Phase_C</v>
      </c>
      <c r="AA4990" s="12">
        <f t="shared" si="956"/>
        <v>15</v>
      </c>
      <c r="AB4990" s="6" t="s">
        <v>195</v>
      </c>
      <c r="AC4990" s="103">
        <v>3058</v>
      </c>
      <c r="AJ4990" s="80"/>
      <c r="AK4990" s="113" t="s">
        <v>1425</v>
      </c>
      <c r="AN4990" s="80"/>
      <c r="AO4990" s="80"/>
      <c r="AP4990" s="80"/>
      <c r="AQ4990" s="80"/>
      <c r="AR4990" s="127"/>
      <c r="AS4990" s="80"/>
      <c r="AT4990" s="7"/>
      <c r="AU4990" s="7"/>
      <c r="AV4990" s="165"/>
      <c r="AW4990" s="166"/>
      <c r="AX4990" s="137"/>
      <c r="AY4990" s="147"/>
      <c r="AZ4990" s="167"/>
      <c r="BA4990" s="167"/>
      <c r="BB4990" s="147" t="str">
        <f t="shared" si="958"/>
        <v/>
      </c>
      <c r="BC4990" s="168"/>
      <c r="BD4990" s="165"/>
      <c r="BE4990" s="165"/>
      <c r="BF4990" s="165"/>
      <c r="BG4990" s="165"/>
      <c r="BH4990" s="165"/>
      <c r="BI4990" s="165"/>
      <c r="BJ4990" s="165"/>
      <c r="BK4990" s="165"/>
      <c r="BL4990" s="165"/>
      <c r="BM4990" s="165"/>
      <c r="BN4990" s="165"/>
      <c r="BO4990" s="165"/>
      <c r="BP4990" s="165"/>
      <c r="BQ4990" s="165"/>
      <c r="BS4990" s="6"/>
      <c r="BT4990" s="11"/>
      <c r="BU4990" s="6"/>
      <c r="BV4990" s="6"/>
    </row>
    <row r="4991" spans="1:74" ht="15.75" x14ac:dyDescent="0.25">
      <c r="A4991" s="52" t="s">
        <v>1422</v>
      </c>
      <c r="B4991" s="56"/>
      <c r="C4991" s="7" t="s">
        <v>118</v>
      </c>
      <c r="D4991" s="7" t="s">
        <v>6561</v>
      </c>
      <c r="E4991" s="7"/>
      <c r="F4991" s="64"/>
      <c r="G4991" s="6"/>
      <c r="H4991" s="6"/>
      <c r="I4991" s="10" t="s">
        <v>110</v>
      </c>
      <c r="J4991" s="11" t="s">
        <v>4119</v>
      </c>
      <c r="K4991" s="194" t="s">
        <v>511</v>
      </c>
      <c r="L4991" s="176"/>
      <c r="M4991" s="176">
        <v>1000</v>
      </c>
      <c r="N4991" s="80" t="s">
        <v>6857</v>
      </c>
      <c r="O4991" s="162"/>
      <c r="P4991" s="80" t="s">
        <v>5072</v>
      </c>
      <c r="Q4991" s="80"/>
      <c r="R4991" s="80"/>
      <c r="S4991" s="163"/>
      <c r="T4991" s="213"/>
      <c r="U4991" s="162"/>
      <c r="V4991" s="164"/>
      <c r="W4991" s="12" t="str">
        <f t="shared" si="957"/>
        <v>Mqtt1</v>
      </c>
      <c r="X4991" s="196" t="s">
        <v>10725</v>
      </c>
      <c r="Y4991" s="6" t="str">
        <f t="shared" si="954"/>
        <v>marpower/power-tag/socket-circuit-2</v>
      </c>
      <c r="Z4991" s="103" t="str" cm="1">
        <f t="array" ref="Z4991">IF(COUNTIF(N4991,"spare"),"","$."&amp;_xlfn.REGEXEXTRACT(J4991,"^PT\d+[FQ]\d+_(.*)", 2))</f>
        <v>$.Total_Active_Power</v>
      </c>
      <c r="AA4991" s="12">
        <f t="shared" si="956"/>
        <v>15</v>
      </c>
      <c r="AB4991" s="6" t="s">
        <v>195</v>
      </c>
      <c r="AC4991" s="103">
        <v>3060</v>
      </c>
      <c r="AJ4991" s="80"/>
      <c r="AK4991" s="113" t="s">
        <v>1425</v>
      </c>
      <c r="AN4991" s="80"/>
      <c r="AO4991" s="80"/>
      <c r="AP4991" s="80"/>
      <c r="AQ4991" s="80"/>
      <c r="AR4991" s="127"/>
      <c r="AS4991" s="80"/>
      <c r="AT4991" s="7"/>
      <c r="AU4991" s="7"/>
      <c r="AV4991" s="165"/>
      <c r="AW4991" s="166"/>
      <c r="AX4991" s="137"/>
      <c r="AY4991" s="147"/>
      <c r="AZ4991" s="167"/>
      <c r="BA4991" s="167"/>
      <c r="BB4991" s="147" t="str">
        <f t="shared" si="958"/>
        <v/>
      </c>
      <c r="BC4991" s="168"/>
      <c r="BD4991" s="165"/>
      <c r="BE4991" s="165"/>
      <c r="BF4991" s="165"/>
      <c r="BG4991" s="165"/>
      <c r="BH4991" s="165"/>
      <c r="BI4991" s="165"/>
      <c r="BJ4991" s="165"/>
      <c r="BK4991" s="165"/>
      <c r="BL4991" s="165"/>
      <c r="BM4991" s="165"/>
      <c r="BN4991" s="165"/>
      <c r="BO4991" s="165"/>
      <c r="BP4991" s="165"/>
      <c r="BQ4991" s="165"/>
      <c r="BS4991" s="6"/>
      <c r="BT4991" s="11"/>
      <c r="BU4991" s="6"/>
      <c r="BV4991" s="6"/>
    </row>
    <row r="4992" spans="1:74" ht="15.75" x14ac:dyDescent="0.25">
      <c r="A4992" s="52" t="s">
        <v>1422</v>
      </c>
      <c r="B4992" s="56"/>
      <c r="C4992" s="7" t="s">
        <v>118</v>
      </c>
      <c r="D4992" s="7" t="s">
        <v>6561</v>
      </c>
      <c r="E4992" s="7"/>
      <c r="F4992" s="64"/>
      <c r="G4992" s="6"/>
      <c r="H4992" s="6"/>
      <c r="I4992" s="10" t="s">
        <v>110</v>
      </c>
      <c r="J4992" s="11" t="s">
        <v>4120</v>
      </c>
      <c r="K4992" s="194" t="s">
        <v>511</v>
      </c>
      <c r="L4992" s="176"/>
      <c r="M4992" s="176">
        <v>1000</v>
      </c>
      <c r="N4992" s="80" t="s">
        <v>6857</v>
      </c>
      <c r="O4992" s="162"/>
      <c r="P4992" s="80" t="s">
        <v>5073</v>
      </c>
      <c r="Q4992" s="80"/>
      <c r="R4992" s="80"/>
      <c r="S4992" s="163"/>
      <c r="T4992" s="213"/>
      <c r="U4992" s="162"/>
      <c r="V4992" s="164"/>
      <c r="W4992" s="12" t="str">
        <f t="shared" si="957"/>
        <v>Mqtt1</v>
      </c>
      <c r="X4992" s="196" t="s">
        <v>10725</v>
      </c>
      <c r="Y4992" s="6" t="str">
        <f t="shared" si="954"/>
        <v>marpower/power-tag/socket-circuit-2</v>
      </c>
      <c r="Z4992" s="103" t="str" cm="1">
        <f t="array" ref="Z4992">IF(COUNTIF(N4992,"spare"),"","$."&amp;_xlfn.REGEXEXTRACT(J4992,"^PT\d+[FQ]\d+_(.*)", 2))</f>
        <v>$.Power_Factor_Phase_A</v>
      </c>
      <c r="AA4992" s="12">
        <f t="shared" si="956"/>
        <v>15</v>
      </c>
      <c r="AB4992" s="6" t="s">
        <v>195</v>
      </c>
      <c r="AC4992" s="103">
        <v>3078</v>
      </c>
      <c r="AJ4992" s="80"/>
      <c r="AK4992" s="113" t="s">
        <v>1426</v>
      </c>
      <c r="AN4992" s="80"/>
      <c r="AO4992" s="80"/>
      <c r="AP4992" s="80"/>
      <c r="AQ4992" s="80"/>
      <c r="AR4992" s="127"/>
      <c r="AS4992" s="80"/>
      <c r="AT4992" s="7"/>
      <c r="AU4992" s="7"/>
      <c r="AV4992" s="165"/>
      <c r="AW4992" s="166"/>
      <c r="AX4992" s="137"/>
      <c r="AY4992" s="147"/>
      <c r="AZ4992" s="167"/>
      <c r="BA4992" s="167"/>
      <c r="BB4992" s="147" t="str">
        <f t="shared" si="958"/>
        <v/>
      </c>
      <c r="BC4992" s="168"/>
      <c r="BD4992" s="165"/>
      <c r="BE4992" s="165"/>
      <c r="BF4992" s="165"/>
      <c r="BG4992" s="165"/>
      <c r="BH4992" s="165"/>
      <c r="BI4992" s="165"/>
      <c r="BJ4992" s="165"/>
      <c r="BK4992" s="165"/>
      <c r="BL4992" s="165"/>
      <c r="BM4992" s="165"/>
      <c r="BN4992" s="165"/>
      <c r="BO4992" s="165"/>
      <c r="BP4992" s="165"/>
      <c r="BQ4992" s="165"/>
      <c r="BS4992" s="6"/>
      <c r="BT4992" s="11"/>
      <c r="BU4992" s="6"/>
      <c r="BV4992" s="6"/>
    </row>
    <row r="4993" spans="1:74" ht="15.75" x14ac:dyDescent="0.25">
      <c r="A4993" s="52" t="s">
        <v>1422</v>
      </c>
      <c r="B4993" s="56"/>
      <c r="C4993" s="7" t="s">
        <v>118</v>
      </c>
      <c r="D4993" s="7" t="s">
        <v>6561</v>
      </c>
      <c r="E4993" s="7"/>
      <c r="F4993" s="64"/>
      <c r="G4993" s="6"/>
      <c r="H4993" s="6"/>
      <c r="I4993" s="10" t="s">
        <v>110</v>
      </c>
      <c r="J4993" s="11" t="s">
        <v>4121</v>
      </c>
      <c r="K4993" s="194" t="s">
        <v>511</v>
      </c>
      <c r="L4993" s="176"/>
      <c r="M4993" s="176">
        <v>1000</v>
      </c>
      <c r="N4993" s="80" t="s">
        <v>6857</v>
      </c>
      <c r="O4993" s="162"/>
      <c r="P4993" s="80" t="s">
        <v>5074</v>
      </c>
      <c r="Q4993" s="80"/>
      <c r="R4993" s="80"/>
      <c r="S4993" s="163"/>
      <c r="T4993" s="213"/>
      <c r="U4993" s="162"/>
      <c r="V4993" s="164"/>
      <c r="W4993" s="12" t="str">
        <f t="shared" si="957"/>
        <v>Mqtt1</v>
      </c>
      <c r="X4993" s="196" t="s">
        <v>10725</v>
      </c>
      <c r="Y4993" s="6" t="str">
        <f t="shared" si="954"/>
        <v>marpower/power-tag/socket-circuit-2</v>
      </c>
      <c r="Z4993" s="103" t="str" cm="1">
        <f t="array" ref="Z4993">IF(COUNTIF(N4993,"spare"),"","$."&amp;_xlfn.REGEXEXTRACT(J4993,"^PT\d+[FQ]\d+_(.*)", 2))</f>
        <v>$.Power_Factor_Phase_B</v>
      </c>
      <c r="AA4993" s="12">
        <f t="shared" si="956"/>
        <v>15</v>
      </c>
      <c r="AB4993" s="6" t="s">
        <v>195</v>
      </c>
      <c r="AC4993" s="103">
        <v>3080</v>
      </c>
      <c r="AJ4993" s="80"/>
      <c r="AK4993" s="113" t="s">
        <v>1426</v>
      </c>
      <c r="AN4993" s="80"/>
      <c r="AO4993" s="80"/>
      <c r="AP4993" s="80"/>
      <c r="AQ4993" s="80"/>
      <c r="AR4993" s="127"/>
      <c r="AS4993" s="80"/>
      <c r="AT4993" s="7"/>
      <c r="AU4993" s="7"/>
      <c r="AV4993" s="165"/>
      <c r="AW4993" s="166"/>
      <c r="AX4993" s="137"/>
      <c r="AY4993" s="147"/>
      <c r="AZ4993" s="167"/>
      <c r="BA4993" s="167"/>
      <c r="BB4993" s="147" t="str">
        <f t="shared" si="958"/>
        <v/>
      </c>
      <c r="BC4993" s="168"/>
      <c r="BD4993" s="165"/>
      <c r="BE4993" s="165"/>
      <c r="BF4993" s="165"/>
      <c r="BG4993" s="165"/>
      <c r="BH4993" s="165"/>
      <c r="BI4993" s="165"/>
      <c r="BJ4993" s="165"/>
      <c r="BK4993" s="165"/>
      <c r="BL4993" s="165"/>
      <c r="BM4993" s="165"/>
      <c r="BN4993" s="165"/>
      <c r="BO4993" s="165"/>
      <c r="BP4993" s="165"/>
      <c r="BQ4993" s="165"/>
      <c r="BS4993" s="6"/>
      <c r="BT4993" s="11"/>
      <c r="BU4993" s="6"/>
      <c r="BV4993" s="6"/>
    </row>
    <row r="4994" spans="1:74" ht="15.75" x14ac:dyDescent="0.25">
      <c r="A4994" s="52" t="s">
        <v>1422</v>
      </c>
      <c r="B4994" s="56"/>
      <c r="C4994" s="7" t="s">
        <v>118</v>
      </c>
      <c r="D4994" s="7" t="s">
        <v>6561</v>
      </c>
      <c r="E4994" s="7"/>
      <c r="F4994" s="64"/>
      <c r="G4994" s="6"/>
      <c r="H4994" s="6"/>
      <c r="I4994" s="10" t="s">
        <v>110</v>
      </c>
      <c r="J4994" s="11" t="s">
        <v>4122</v>
      </c>
      <c r="K4994" s="194" t="s">
        <v>511</v>
      </c>
      <c r="L4994" s="176"/>
      <c r="M4994" s="176">
        <v>1000</v>
      </c>
      <c r="N4994" s="80" t="s">
        <v>6857</v>
      </c>
      <c r="O4994" s="162"/>
      <c r="P4994" s="80" t="s">
        <v>5075</v>
      </c>
      <c r="Q4994" s="80"/>
      <c r="R4994" s="80"/>
      <c r="S4994" s="163"/>
      <c r="T4994" s="213"/>
      <c r="U4994" s="162"/>
      <c r="V4994" s="164"/>
      <c r="W4994" s="12" t="str">
        <f t="shared" si="957"/>
        <v>Mqtt1</v>
      </c>
      <c r="X4994" s="196" t="s">
        <v>10725</v>
      </c>
      <c r="Y4994" s="6" t="str">
        <f t="shared" si="954"/>
        <v>marpower/power-tag/socket-circuit-2</v>
      </c>
      <c r="Z4994" s="103" t="str" cm="1">
        <f t="array" ref="Z4994">IF(COUNTIF(N4994,"spare"),"","$."&amp;_xlfn.REGEXEXTRACT(J4994,"^PT\d+[FQ]\d+_(.*)", 2))</f>
        <v>$.Power_Factor_Phase_C</v>
      </c>
      <c r="AA4994" s="12">
        <f t="shared" si="956"/>
        <v>15</v>
      </c>
      <c r="AB4994" s="6" t="s">
        <v>195</v>
      </c>
      <c r="AC4994" s="103">
        <v>3082</v>
      </c>
      <c r="AJ4994" s="80"/>
      <c r="AK4994" s="113" t="s">
        <v>1426</v>
      </c>
      <c r="AN4994" s="80"/>
      <c r="AO4994" s="80"/>
      <c r="AP4994" s="80"/>
      <c r="AQ4994" s="80"/>
      <c r="AR4994" s="127"/>
      <c r="AS4994" s="80"/>
      <c r="AT4994" s="7"/>
      <c r="AU4994" s="7"/>
      <c r="AV4994" s="165"/>
      <c r="AW4994" s="166"/>
      <c r="AX4994" s="137"/>
      <c r="AY4994" s="147"/>
      <c r="AZ4994" s="167"/>
      <c r="BA4994" s="167"/>
      <c r="BB4994" s="147" t="str">
        <f t="shared" si="958"/>
        <v/>
      </c>
      <c r="BC4994" s="168"/>
      <c r="BD4994" s="165"/>
      <c r="BE4994" s="165"/>
      <c r="BF4994" s="165"/>
      <c r="BG4994" s="165"/>
      <c r="BH4994" s="165"/>
      <c r="BI4994" s="165"/>
      <c r="BJ4994" s="165"/>
      <c r="BK4994" s="165"/>
      <c r="BL4994" s="165"/>
      <c r="BM4994" s="165"/>
      <c r="BN4994" s="165"/>
      <c r="BO4994" s="165"/>
      <c r="BP4994" s="165"/>
      <c r="BQ4994" s="165"/>
      <c r="BS4994" s="6"/>
      <c r="BT4994" s="11"/>
      <c r="BU4994" s="6"/>
      <c r="BV4994" s="6"/>
    </row>
    <row r="4995" spans="1:74" ht="15.75" x14ac:dyDescent="0.25">
      <c r="A4995" s="52" t="s">
        <v>1422</v>
      </c>
      <c r="B4995" s="56"/>
      <c r="C4995" s="7" t="s">
        <v>118</v>
      </c>
      <c r="D4995" s="7" t="s">
        <v>6561</v>
      </c>
      <c r="E4995" s="7"/>
      <c r="F4995" s="64"/>
      <c r="G4995" s="6"/>
      <c r="H4995" s="6"/>
      <c r="I4995" s="10" t="s">
        <v>110</v>
      </c>
      <c r="J4995" s="11" t="s">
        <v>4123</v>
      </c>
      <c r="K4995" s="194" t="s">
        <v>511</v>
      </c>
      <c r="L4995" s="176"/>
      <c r="M4995" s="176">
        <v>1000</v>
      </c>
      <c r="N4995" s="80" t="s">
        <v>6857</v>
      </c>
      <c r="O4995" s="162"/>
      <c r="P4995" s="80" t="s">
        <v>5076</v>
      </c>
      <c r="Q4995" s="80"/>
      <c r="R4995" s="80"/>
      <c r="S4995" s="163"/>
      <c r="T4995" s="213"/>
      <c r="U4995" s="162"/>
      <c r="V4995" s="164"/>
      <c r="W4995" s="12" t="str">
        <f t="shared" si="957"/>
        <v>Mqtt1</v>
      </c>
      <c r="X4995" s="196" t="s">
        <v>10725</v>
      </c>
      <c r="Y4995" s="6" t="str">
        <f t="shared" si="954"/>
        <v>marpower/power-tag/socket-circuit-2</v>
      </c>
      <c r="Z4995" s="103" t="str" cm="1">
        <f t="array" ref="Z4995">IF(COUNTIF(N4995,"spare"),"","$."&amp;_xlfn.REGEXEXTRACT(J4995,"^PT\d+[FQ]\d+_(.*)", 2))</f>
        <v>$.Total_Power_Factor</v>
      </c>
      <c r="AA4995" s="12">
        <f t="shared" si="956"/>
        <v>15</v>
      </c>
      <c r="AB4995" s="6" t="s">
        <v>195</v>
      </c>
      <c r="AC4995" s="103">
        <v>3084</v>
      </c>
      <c r="AJ4995" s="80"/>
      <c r="AK4995" s="113" t="s">
        <v>1426</v>
      </c>
      <c r="AN4995" s="80"/>
      <c r="AO4995" s="80"/>
      <c r="AP4995" s="80"/>
      <c r="AQ4995" s="80"/>
      <c r="AR4995" s="127"/>
      <c r="AS4995" s="80"/>
      <c r="AT4995" s="7"/>
      <c r="AU4995" s="7"/>
      <c r="AV4995" s="165"/>
      <c r="AW4995" s="166"/>
      <c r="AX4995" s="137"/>
      <c r="AY4995" s="147"/>
      <c r="AZ4995" s="167"/>
      <c r="BA4995" s="167"/>
      <c r="BB4995" s="147" t="str">
        <f t="shared" si="958"/>
        <v/>
      </c>
      <c r="BC4995" s="168"/>
      <c r="BD4995" s="165"/>
      <c r="BE4995" s="165"/>
      <c r="BF4995" s="165"/>
      <c r="BG4995" s="165"/>
      <c r="BH4995" s="165"/>
      <c r="BI4995" s="165"/>
      <c r="BJ4995" s="165"/>
      <c r="BK4995" s="165"/>
      <c r="BL4995" s="165"/>
      <c r="BM4995" s="165"/>
      <c r="BN4995" s="165"/>
      <c r="BO4995" s="165"/>
      <c r="BP4995" s="165"/>
      <c r="BQ4995" s="165"/>
      <c r="BS4995" s="6"/>
      <c r="BT4995" s="11"/>
      <c r="BU4995" s="6"/>
      <c r="BV4995" s="6"/>
    </row>
    <row r="4996" spans="1:74" ht="15.75" x14ac:dyDescent="0.25">
      <c r="A4996" s="52" t="s">
        <v>1422</v>
      </c>
      <c r="B4996" s="56"/>
      <c r="C4996" s="7" t="s">
        <v>118</v>
      </c>
      <c r="D4996" s="7" t="s">
        <v>6561</v>
      </c>
      <c r="E4996" s="7"/>
      <c r="F4996" s="64"/>
      <c r="G4996" s="6"/>
      <c r="H4996" s="6"/>
      <c r="I4996" s="10" t="s">
        <v>110</v>
      </c>
      <c r="J4996" s="11" t="s">
        <v>4124</v>
      </c>
      <c r="K4996" s="194" t="s">
        <v>511</v>
      </c>
      <c r="L4996" s="176"/>
      <c r="M4996" s="176">
        <v>1000</v>
      </c>
      <c r="N4996" s="80" t="s">
        <v>6857</v>
      </c>
      <c r="O4996" s="162"/>
      <c r="P4996" s="80" t="s">
        <v>5077</v>
      </c>
      <c r="Q4996" s="80"/>
      <c r="R4996" s="80"/>
      <c r="S4996" s="163"/>
      <c r="T4996" s="213"/>
      <c r="U4996" s="162"/>
      <c r="V4996" s="164"/>
      <c r="W4996" s="12" t="str">
        <f t="shared" si="957"/>
        <v>Mqtt1</v>
      </c>
      <c r="X4996" s="196" t="s">
        <v>10726</v>
      </c>
      <c r="Y4996" s="6" t="str">
        <f t="shared" si="954"/>
        <v>marpower/power-tag/socket-circuit-3</v>
      </c>
      <c r="Z4996" s="103" t="str" cm="1">
        <f t="array" ref="Z4996">IF(COUNTIF(N4996,"spare"),"","$."&amp;_xlfn.REGEXEXTRACT(J4996,"^PT\d+[FQ]\d+_(.*)", 2))</f>
        <v>$.RMS_Current_Phase_A</v>
      </c>
      <c r="AA4996" s="12">
        <f>AA4981+1</f>
        <v>16</v>
      </c>
      <c r="AB4996" s="6" t="s">
        <v>195</v>
      </c>
      <c r="AC4996" s="103">
        <v>3000</v>
      </c>
      <c r="AJ4996" s="80"/>
      <c r="AK4996" s="113" t="s">
        <v>1423</v>
      </c>
      <c r="AN4996" s="80"/>
      <c r="AO4996" s="80"/>
      <c r="AP4996" s="80"/>
      <c r="AQ4996" s="80"/>
      <c r="AR4996" s="127"/>
      <c r="AS4996" s="80"/>
      <c r="AT4996" s="7"/>
      <c r="AU4996" s="7"/>
      <c r="AV4996" s="165"/>
      <c r="AW4996" s="166"/>
      <c r="AX4996" s="137"/>
      <c r="AY4996" s="147"/>
      <c r="AZ4996" s="167"/>
      <c r="BA4996" s="167"/>
      <c r="BB4996" s="147" t="str">
        <f t="shared" si="958"/>
        <v/>
      </c>
      <c r="BC4996" s="168"/>
      <c r="BD4996" s="165"/>
      <c r="BE4996" s="165"/>
      <c r="BF4996" s="165"/>
      <c r="BG4996" s="165"/>
      <c r="BH4996" s="165"/>
      <c r="BI4996" s="165"/>
      <c r="BJ4996" s="165"/>
      <c r="BK4996" s="165"/>
      <c r="BL4996" s="165"/>
      <c r="BM4996" s="165"/>
      <c r="BN4996" s="165"/>
      <c r="BO4996" s="165"/>
      <c r="BP4996" s="165"/>
      <c r="BQ4996" s="165"/>
      <c r="BS4996" s="6"/>
      <c r="BT4996" s="11"/>
      <c r="BU4996" s="6"/>
      <c r="BV4996" s="6"/>
    </row>
    <row r="4997" spans="1:74" ht="15.75" x14ac:dyDescent="0.25">
      <c r="A4997" s="52" t="s">
        <v>1422</v>
      </c>
      <c r="B4997" s="56"/>
      <c r="C4997" s="7" t="s">
        <v>118</v>
      </c>
      <c r="D4997" s="7" t="s">
        <v>6561</v>
      </c>
      <c r="E4997" s="7"/>
      <c r="F4997" s="64"/>
      <c r="G4997" s="6"/>
      <c r="H4997" s="6"/>
      <c r="I4997" s="10" t="s">
        <v>110</v>
      </c>
      <c r="J4997" s="11" t="s">
        <v>4125</v>
      </c>
      <c r="K4997" s="194" t="s">
        <v>511</v>
      </c>
      <c r="L4997" s="176"/>
      <c r="M4997" s="176">
        <v>1000</v>
      </c>
      <c r="N4997" s="80" t="s">
        <v>6857</v>
      </c>
      <c r="O4997" s="162"/>
      <c r="P4997" s="80" t="s">
        <v>5078</v>
      </c>
      <c r="Q4997" s="80"/>
      <c r="R4997" s="80"/>
      <c r="S4997" s="163"/>
      <c r="T4997" s="213"/>
      <c r="U4997" s="162"/>
      <c r="V4997" s="164"/>
      <c r="W4997" s="12" t="str">
        <f t="shared" si="957"/>
        <v>Mqtt1</v>
      </c>
      <c r="X4997" s="196" t="s">
        <v>10726</v>
      </c>
      <c r="Y4997" s="6" t="str">
        <f t="shared" si="954"/>
        <v>marpower/power-tag/socket-circuit-3</v>
      </c>
      <c r="Z4997" s="103" t="str" cm="1">
        <f t="array" ref="Z4997">IF(COUNTIF(N4997,"spare"),"","$."&amp;_xlfn.REGEXEXTRACT(J4997,"^PT\d+[FQ]\d+_(.*)", 2))</f>
        <v>$.RMS_Current_Phase_B</v>
      </c>
      <c r="AA4997" s="12">
        <f t="shared" si="956"/>
        <v>16</v>
      </c>
      <c r="AB4997" s="6" t="s">
        <v>195</v>
      </c>
      <c r="AC4997" s="103">
        <v>3002</v>
      </c>
      <c r="AJ4997" s="80"/>
      <c r="AK4997" s="113" t="s">
        <v>1423</v>
      </c>
      <c r="AN4997" s="80"/>
      <c r="AO4997" s="80"/>
      <c r="AP4997" s="80"/>
      <c r="AQ4997" s="80"/>
      <c r="AR4997" s="127"/>
      <c r="AS4997" s="80"/>
      <c r="AT4997" s="7"/>
      <c r="AU4997" s="7"/>
      <c r="AV4997" s="165"/>
      <c r="AW4997" s="166"/>
      <c r="AX4997" s="137"/>
      <c r="AY4997" s="147"/>
      <c r="AZ4997" s="167"/>
      <c r="BA4997" s="167"/>
      <c r="BB4997" s="147" t="str">
        <f t="shared" si="958"/>
        <v/>
      </c>
      <c r="BC4997" s="168"/>
      <c r="BD4997" s="165"/>
      <c r="BE4997" s="165"/>
      <c r="BF4997" s="165"/>
      <c r="BG4997" s="165"/>
      <c r="BH4997" s="165"/>
      <c r="BI4997" s="165"/>
      <c r="BJ4997" s="165"/>
      <c r="BK4997" s="165"/>
      <c r="BL4997" s="165"/>
      <c r="BM4997" s="165"/>
      <c r="BN4997" s="165"/>
      <c r="BO4997" s="165"/>
      <c r="BP4997" s="165"/>
      <c r="BQ4997" s="165"/>
      <c r="BS4997" s="6"/>
      <c r="BT4997" s="11"/>
      <c r="BU4997" s="6"/>
      <c r="BV4997" s="6"/>
    </row>
    <row r="4998" spans="1:74" ht="15.75" x14ac:dyDescent="0.25">
      <c r="A4998" s="52" t="s">
        <v>1422</v>
      </c>
      <c r="B4998" s="56"/>
      <c r="C4998" s="7" t="s">
        <v>118</v>
      </c>
      <c r="D4998" s="7" t="s">
        <v>6561</v>
      </c>
      <c r="E4998" s="7"/>
      <c r="F4998" s="64"/>
      <c r="G4998" s="6"/>
      <c r="H4998" s="6"/>
      <c r="I4998" s="10" t="s">
        <v>110</v>
      </c>
      <c r="J4998" s="11" t="s">
        <v>4126</v>
      </c>
      <c r="K4998" s="194" t="s">
        <v>511</v>
      </c>
      <c r="L4998" s="176"/>
      <c r="M4998" s="176">
        <v>1000</v>
      </c>
      <c r="N4998" s="80" t="s">
        <v>6857</v>
      </c>
      <c r="O4998" s="162"/>
      <c r="P4998" s="80" t="s">
        <v>5079</v>
      </c>
      <c r="Q4998" s="80"/>
      <c r="R4998" s="80"/>
      <c r="S4998" s="163"/>
      <c r="T4998" s="213"/>
      <c r="U4998" s="162"/>
      <c r="V4998" s="164"/>
      <c r="W4998" s="12" t="str">
        <f t="shared" si="957"/>
        <v>Mqtt1</v>
      </c>
      <c r="X4998" s="196" t="s">
        <v>10726</v>
      </c>
      <c r="Y4998" s="6" t="str">
        <f t="shared" si="954"/>
        <v>marpower/power-tag/socket-circuit-3</v>
      </c>
      <c r="Z4998" s="103" t="str" cm="1">
        <f t="array" ref="Z4998">IF(COUNTIF(N4998,"spare"),"","$."&amp;_xlfn.REGEXEXTRACT(J4998,"^PT\d+[FQ]\d+_(.*)", 2))</f>
        <v>$.RMS_Current_Phase_C</v>
      </c>
      <c r="AA4998" s="12">
        <f t="shared" si="956"/>
        <v>16</v>
      </c>
      <c r="AB4998" s="6" t="s">
        <v>195</v>
      </c>
      <c r="AC4998" s="103">
        <v>3004</v>
      </c>
      <c r="AJ4998" s="80"/>
      <c r="AK4998" s="113" t="s">
        <v>1423</v>
      </c>
      <c r="AN4998" s="80"/>
      <c r="AO4998" s="80"/>
      <c r="AP4998" s="80"/>
      <c r="AQ4998" s="80"/>
      <c r="AR4998" s="127"/>
      <c r="AS4998" s="80"/>
      <c r="AT4998" s="7"/>
      <c r="AU4998" s="7"/>
      <c r="AV4998" s="165"/>
      <c r="AW4998" s="166"/>
      <c r="AX4998" s="137"/>
      <c r="AY4998" s="147"/>
      <c r="AZ4998" s="167"/>
      <c r="BA4998" s="167"/>
      <c r="BB4998" s="147" t="str">
        <f t="shared" si="958"/>
        <v/>
      </c>
      <c r="BC4998" s="168"/>
      <c r="BD4998" s="165"/>
      <c r="BE4998" s="165"/>
      <c r="BF4998" s="165"/>
      <c r="BG4998" s="165"/>
      <c r="BH4998" s="165"/>
      <c r="BI4998" s="165"/>
      <c r="BJ4998" s="165"/>
      <c r="BK4998" s="165"/>
      <c r="BL4998" s="165"/>
      <c r="BM4998" s="165"/>
      <c r="BN4998" s="165"/>
      <c r="BO4998" s="165"/>
      <c r="BP4998" s="165"/>
      <c r="BQ4998" s="165"/>
      <c r="BS4998" s="6"/>
      <c r="BT4998" s="11"/>
      <c r="BU4998" s="6"/>
      <c r="BV4998" s="6"/>
    </row>
    <row r="4999" spans="1:74" ht="15.75" x14ac:dyDescent="0.25">
      <c r="A4999" s="52" t="s">
        <v>1422</v>
      </c>
      <c r="B4999" s="56"/>
      <c r="C4999" s="7" t="s">
        <v>118</v>
      </c>
      <c r="D4999" s="7" t="s">
        <v>6561</v>
      </c>
      <c r="E4999" s="7"/>
      <c r="F4999" s="64"/>
      <c r="G4999" s="6"/>
      <c r="H4999" s="6"/>
      <c r="I4999" s="10" t="s">
        <v>110</v>
      </c>
      <c r="J4999" s="11" t="s">
        <v>4127</v>
      </c>
      <c r="K4999" s="194" t="s">
        <v>511</v>
      </c>
      <c r="L4999" s="176"/>
      <c r="M4999" s="176">
        <v>1000</v>
      </c>
      <c r="N4999" s="80" t="s">
        <v>6857</v>
      </c>
      <c r="O4999" s="162"/>
      <c r="P4999" s="80" t="s">
        <v>5080</v>
      </c>
      <c r="Q4999" s="80"/>
      <c r="R4999" s="80"/>
      <c r="S4999" s="163"/>
      <c r="T4999" s="213"/>
      <c r="U4999" s="162"/>
      <c r="V4999" s="164"/>
      <c r="W4999" s="12" t="str">
        <f t="shared" si="957"/>
        <v>Mqtt1</v>
      </c>
      <c r="X4999" s="196" t="s">
        <v>10726</v>
      </c>
      <c r="Y4999" s="6" t="str">
        <f t="shared" si="954"/>
        <v>marpower/power-tag/socket-circuit-3</v>
      </c>
      <c r="Z4999" s="103" t="str" cm="1">
        <f t="array" ref="Z4999">IF(COUNTIF(N4999,"spare"),"","$."&amp;_xlfn.REGEXEXTRACT(J4999,"^PT\d+[FQ]\d+_(.*)", 2))</f>
        <v>$.RMS_Current_Phase_Neut</v>
      </c>
      <c r="AA4999" s="12">
        <f t="shared" si="956"/>
        <v>16</v>
      </c>
      <c r="AB4999" s="6" t="s">
        <v>195</v>
      </c>
      <c r="AC4999" s="103">
        <v>3006</v>
      </c>
      <c r="AJ4999" s="80"/>
      <c r="AK4999" s="113" t="s">
        <v>1423</v>
      </c>
      <c r="AN4999" s="80"/>
      <c r="AO4999" s="80"/>
      <c r="AP4999" s="80"/>
      <c r="AQ4999" s="80"/>
      <c r="AR4999" s="127"/>
      <c r="AS4999" s="80"/>
      <c r="AT4999" s="7"/>
      <c r="AU4999" s="7"/>
      <c r="AV4999" s="165"/>
      <c r="AW4999" s="166"/>
      <c r="AX4999" s="137"/>
      <c r="AY4999" s="147"/>
      <c r="AZ4999" s="167"/>
      <c r="BA4999" s="167"/>
      <c r="BB4999" s="147" t="str">
        <f t="shared" si="958"/>
        <v/>
      </c>
      <c r="BC4999" s="168"/>
      <c r="BD4999" s="165"/>
      <c r="BE4999" s="165"/>
      <c r="BF4999" s="165"/>
      <c r="BG4999" s="165"/>
      <c r="BH4999" s="165"/>
      <c r="BI4999" s="165"/>
      <c r="BJ4999" s="165"/>
      <c r="BK4999" s="165"/>
      <c r="BL4999" s="165"/>
      <c r="BM4999" s="165"/>
      <c r="BN4999" s="165"/>
      <c r="BO4999" s="165"/>
      <c r="BP4999" s="165"/>
      <c r="BQ4999" s="165"/>
      <c r="BS4999" s="6"/>
      <c r="BT4999" s="11"/>
      <c r="BU4999" s="6"/>
      <c r="BV4999" s="6"/>
    </row>
    <row r="5000" spans="1:74" ht="15.75" x14ac:dyDescent="0.25">
      <c r="A5000" s="52" t="s">
        <v>1422</v>
      </c>
      <c r="B5000" s="56"/>
      <c r="C5000" s="7" t="s">
        <v>118</v>
      </c>
      <c r="D5000" s="7" t="s">
        <v>6561</v>
      </c>
      <c r="E5000" s="7"/>
      <c r="F5000" s="64"/>
      <c r="G5000" s="6"/>
      <c r="H5000" s="6"/>
      <c r="I5000" s="10" t="s">
        <v>110</v>
      </c>
      <c r="J5000" s="11" t="s">
        <v>8385</v>
      </c>
      <c r="K5000" s="194" t="s">
        <v>511</v>
      </c>
      <c r="L5000" s="176"/>
      <c r="M5000" s="176">
        <v>1000</v>
      </c>
      <c r="N5000" s="80" t="s">
        <v>6857</v>
      </c>
      <c r="O5000" s="162"/>
      <c r="P5000" s="80" t="s">
        <v>5081</v>
      </c>
      <c r="Q5000" s="80"/>
      <c r="R5000" s="80"/>
      <c r="S5000" s="163"/>
      <c r="T5000" s="213"/>
      <c r="U5000" s="162"/>
      <c r="V5000" s="164"/>
      <c r="W5000" s="12" t="str">
        <f t="shared" si="957"/>
        <v>Mqtt1</v>
      </c>
      <c r="X5000" s="196" t="s">
        <v>10726</v>
      </c>
      <c r="Y5000" s="6" t="str">
        <f t="shared" si="954"/>
        <v>marpower/power-tag/socket-circuit-3</v>
      </c>
      <c r="Z5000" s="103" t="str" cm="1">
        <f t="array" ref="Z5000">IF(COUNTIF(N5000,"spare"),"","$."&amp;_xlfn.REGEXEXTRACT(J5000,"^PT\d+[FQ]\d+_(.*)", 2))</f>
        <v>$.RMS_Voltage_A_N</v>
      </c>
      <c r="AA5000" s="12">
        <f t="shared" si="956"/>
        <v>16</v>
      </c>
      <c r="AB5000" s="6" t="s">
        <v>195</v>
      </c>
      <c r="AC5000" s="103">
        <v>3028</v>
      </c>
      <c r="AJ5000" s="80"/>
      <c r="AK5000" s="113" t="s">
        <v>1424</v>
      </c>
      <c r="AN5000" s="80"/>
      <c r="AO5000" s="80"/>
      <c r="AP5000" s="80"/>
      <c r="AQ5000" s="80"/>
      <c r="AR5000" s="127"/>
      <c r="AS5000" s="80"/>
      <c r="AT5000" s="7"/>
      <c r="AU5000" s="7"/>
      <c r="AV5000" s="165"/>
      <c r="AW5000" s="166"/>
      <c r="AX5000" s="137"/>
      <c r="AY5000" s="147"/>
      <c r="AZ5000" s="167"/>
      <c r="BA5000" s="167"/>
      <c r="BB5000" s="147" t="str">
        <f t="shared" si="958"/>
        <v/>
      </c>
      <c r="BC5000" s="168"/>
      <c r="BD5000" s="165"/>
      <c r="BE5000" s="165"/>
      <c r="BF5000" s="165"/>
      <c r="BG5000" s="165"/>
      <c r="BH5000" s="165"/>
      <c r="BI5000" s="165"/>
      <c r="BJ5000" s="165"/>
      <c r="BK5000" s="165"/>
      <c r="BL5000" s="165"/>
      <c r="BM5000" s="165"/>
      <c r="BN5000" s="165"/>
      <c r="BO5000" s="165"/>
      <c r="BP5000" s="165"/>
      <c r="BQ5000" s="165"/>
      <c r="BS5000" s="6"/>
      <c r="BT5000" s="11"/>
      <c r="BU5000" s="6"/>
      <c r="BV5000" s="6"/>
    </row>
    <row r="5001" spans="1:74" ht="15.75" x14ac:dyDescent="0.25">
      <c r="A5001" s="52" t="s">
        <v>1422</v>
      </c>
      <c r="B5001" s="56"/>
      <c r="C5001" s="7" t="s">
        <v>118</v>
      </c>
      <c r="D5001" s="7" t="s">
        <v>6561</v>
      </c>
      <c r="E5001" s="7"/>
      <c r="F5001" s="64"/>
      <c r="G5001" s="6"/>
      <c r="H5001" s="6"/>
      <c r="I5001" s="10" t="s">
        <v>110</v>
      </c>
      <c r="J5001" s="11" t="s">
        <v>8562</v>
      </c>
      <c r="K5001" s="194" t="s">
        <v>511</v>
      </c>
      <c r="L5001" s="176"/>
      <c r="M5001" s="176">
        <v>1000</v>
      </c>
      <c r="N5001" s="80" t="s">
        <v>6857</v>
      </c>
      <c r="O5001" s="162"/>
      <c r="P5001" s="80" t="s">
        <v>5082</v>
      </c>
      <c r="Q5001" s="80"/>
      <c r="R5001" s="80"/>
      <c r="S5001" s="163"/>
      <c r="T5001" s="213"/>
      <c r="U5001" s="162"/>
      <c r="V5001" s="164"/>
      <c r="W5001" s="12" t="str">
        <f t="shared" si="957"/>
        <v>Mqtt1</v>
      </c>
      <c r="X5001" s="196" t="s">
        <v>10726</v>
      </c>
      <c r="Y5001" s="6" t="str">
        <f t="shared" si="954"/>
        <v>marpower/power-tag/socket-circuit-3</v>
      </c>
      <c r="Z5001" s="103" t="str" cm="1">
        <f t="array" ref="Z5001">IF(COUNTIF(N5001,"spare"),"","$."&amp;_xlfn.REGEXEXTRACT(J5001,"^PT\d+[FQ]\d+_(.*)", 2))</f>
        <v>$.RMS_Voltage_B_N</v>
      </c>
      <c r="AA5001" s="12">
        <f t="shared" si="956"/>
        <v>16</v>
      </c>
      <c r="AB5001" s="6" t="s">
        <v>195</v>
      </c>
      <c r="AC5001" s="103">
        <v>3030</v>
      </c>
      <c r="AJ5001" s="80"/>
      <c r="AK5001" s="113" t="s">
        <v>1424</v>
      </c>
      <c r="AN5001" s="80"/>
      <c r="AO5001" s="80"/>
      <c r="AP5001" s="80"/>
      <c r="AQ5001" s="80"/>
      <c r="AR5001" s="127"/>
      <c r="AS5001" s="80"/>
      <c r="AT5001" s="7"/>
      <c r="AU5001" s="7"/>
      <c r="AV5001" s="165"/>
      <c r="AW5001" s="166"/>
      <c r="AX5001" s="137"/>
      <c r="AY5001" s="147"/>
      <c r="AZ5001" s="167"/>
      <c r="BA5001" s="167"/>
      <c r="BB5001" s="147" t="str">
        <f t="shared" si="958"/>
        <v/>
      </c>
      <c r="BC5001" s="168"/>
      <c r="BD5001" s="165"/>
      <c r="BE5001" s="165"/>
      <c r="BF5001" s="165"/>
      <c r="BG5001" s="165"/>
      <c r="BH5001" s="165"/>
      <c r="BI5001" s="165"/>
      <c r="BJ5001" s="165"/>
      <c r="BK5001" s="165"/>
      <c r="BL5001" s="165"/>
      <c r="BM5001" s="165"/>
      <c r="BN5001" s="165"/>
      <c r="BO5001" s="165"/>
      <c r="BP5001" s="165"/>
      <c r="BQ5001" s="165"/>
      <c r="BS5001" s="6"/>
      <c r="BT5001" s="11"/>
      <c r="BU5001" s="6"/>
      <c r="BV5001" s="6"/>
    </row>
    <row r="5002" spans="1:74" ht="15.75" x14ac:dyDescent="0.25">
      <c r="A5002" s="52" t="s">
        <v>1422</v>
      </c>
      <c r="B5002" s="56"/>
      <c r="C5002" s="7" t="s">
        <v>118</v>
      </c>
      <c r="D5002" s="7" t="s">
        <v>6561</v>
      </c>
      <c r="E5002" s="7"/>
      <c r="F5002" s="64"/>
      <c r="G5002" s="6"/>
      <c r="H5002" s="6"/>
      <c r="I5002" s="10" t="s">
        <v>110</v>
      </c>
      <c r="J5002" s="11" t="s">
        <v>8739</v>
      </c>
      <c r="K5002" s="194" t="s">
        <v>511</v>
      </c>
      <c r="L5002" s="176"/>
      <c r="M5002" s="176">
        <v>1000</v>
      </c>
      <c r="N5002" s="80" t="s">
        <v>6857</v>
      </c>
      <c r="O5002" s="162"/>
      <c r="P5002" s="80" t="s">
        <v>5083</v>
      </c>
      <c r="Q5002" s="80"/>
      <c r="R5002" s="80"/>
      <c r="S5002" s="163"/>
      <c r="T5002" s="213"/>
      <c r="U5002" s="162"/>
      <c r="V5002" s="164"/>
      <c r="W5002" s="12" t="str">
        <f t="shared" si="957"/>
        <v>Mqtt1</v>
      </c>
      <c r="X5002" s="196" t="s">
        <v>10726</v>
      </c>
      <c r="Y5002" s="6" t="str">
        <f t="shared" si="954"/>
        <v>marpower/power-tag/socket-circuit-3</v>
      </c>
      <c r="Z5002" s="103" t="str" cm="1">
        <f t="array" ref="Z5002">IF(COUNTIF(N5002,"spare"),"","$."&amp;_xlfn.REGEXEXTRACT(J5002,"^PT\d+[FQ]\d+_(.*)", 2))</f>
        <v>$.RMS_Voltage_C_N</v>
      </c>
      <c r="AA5002" s="12">
        <f t="shared" si="956"/>
        <v>16</v>
      </c>
      <c r="AB5002" s="6" t="s">
        <v>195</v>
      </c>
      <c r="AC5002" s="103">
        <v>3032</v>
      </c>
      <c r="AJ5002" s="80"/>
      <c r="AK5002" s="113" t="s">
        <v>1424</v>
      </c>
      <c r="AN5002" s="80"/>
      <c r="AO5002" s="80"/>
      <c r="AP5002" s="80"/>
      <c r="AQ5002" s="80"/>
      <c r="AR5002" s="127"/>
      <c r="AS5002" s="80"/>
      <c r="AT5002" s="7"/>
      <c r="AU5002" s="7"/>
      <c r="AV5002" s="165"/>
      <c r="AW5002" s="166"/>
      <c r="AX5002" s="137"/>
      <c r="AY5002" s="147"/>
      <c r="AZ5002" s="167"/>
      <c r="BA5002" s="167"/>
      <c r="BB5002" s="147" t="str">
        <f t="shared" si="958"/>
        <v/>
      </c>
      <c r="BC5002" s="168"/>
      <c r="BD5002" s="165"/>
      <c r="BE5002" s="165"/>
      <c r="BF5002" s="165"/>
      <c r="BG5002" s="165"/>
      <c r="BH5002" s="165"/>
      <c r="BI5002" s="165"/>
      <c r="BJ5002" s="165"/>
      <c r="BK5002" s="165"/>
      <c r="BL5002" s="165"/>
      <c r="BM5002" s="165"/>
      <c r="BN5002" s="165"/>
      <c r="BO5002" s="165"/>
      <c r="BP5002" s="165"/>
      <c r="BQ5002" s="165"/>
      <c r="BS5002" s="6"/>
      <c r="BT5002" s="11"/>
      <c r="BU5002" s="6"/>
      <c r="BV5002" s="6"/>
    </row>
    <row r="5003" spans="1:74" ht="15.75" x14ac:dyDescent="0.25">
      <c r="A5003" s="52" t="s">
        <v>1422</v>
      </c>
      <c r="B5003" s="56"/>
      <c r="C5003" s="7" t="s">
        <v>118</v>
      </c>
      <c r="D5003" s="7" t="s">
        <v>6561</v>
      </c>
      <c r="E5003" s="7"/>
      <c r="F5003" s="64"/>
      <c r="G5003" s="6"/>
      <c r="H5003" s="6"/>
      <c r="I5003" s="10" t="s">
        <v>110</v>
      </c>
      <c r="J5003" s="11" t="s">
        <v>4128</v>
      </c>
      <c r="K5003" s="194" t="s">
        <v>511</v>
      </c>
      <c r="L5003" s="176"/>
      <c r="M5003" s="176">
        <v>1000</v>
      </c>
      <c r="N5003" s="80" t="s">
        <v>6857</v>
      </c>
      <c r="O5003" s="162"/>
      <c r="P5003" s="80" t="s">
        <v>5084</v>
      </c>
      <c r="Q5003" s="80"/>
      <c r="R5003" s="80"/>
      <c r="S5003" s="163"/>
      <c r="T5003" s="213"/>
      <c r="U5003" s="162"/>
      <c r="V5003" s="164"/>
      <c r="W5003" s="12" t="str">
        <f t="shared" si="957"/>
        <v>Mqtt1</v>
      </c>
      <c r="X5003" s="196" t="s">
        <v>10726</v>
      </c>
      <c r="Y5003" s="6" t="str">
        <f t="shared" ref="Y5003:Y5066" si="959">LOWER(_xlfn.CONCAT("marpower/",SUBSTITUTE(SUBSTITUTE("power-tag/" &amp; X5003," ","-"),"_","-")))</f>
        <v>marpower/power-tag/socket-circuit-3</v>
      </c>
      <c r="Z5003" s="103" t="str" cm="1">
        <f t="array" ref="Z5003">IF(COUNTIF(N5003,"spare"),"","$."&amp;_xlfn.REGEXEXTRACT(J5003,"^PT\d+[FQ]\d+_(.*)", 2))</f>
        <v>$.Active_Power_Phase_A</v>
      </c>
      <c r="AA5003" s="12">
        <f t="shared" si="956"/>
        <v>16</v>
      </c>
      <c r="AB5003" s="6" t="s">
        <v>195</v>
      </c>
      <c r="AC5003" s="103">
        <v>3054</v>
      </c>
      <c r="AJ5003" s="80"/>
      <c r="AK5003" s="113" t="s">
        <v>1425</v>
      </c>
      <c r="AN5003" s="80"/>
      <c r="AO5003" s="80"/>
      <c r="AP5003" s="80"/>
      <c r="AQ5003" s="80"/>
      <c r="AR5003" s="127"/>
      <c r="AS5003" s="80"/>
      <c r="AT5003" s="7"/>
      <c r="AU5003" s="7"/>
      <c r="AV5003" s="165"/>
      <c r="AW5003" s="166"/>
      <c r="AX5003" s="137"/>
      <c r="AY5003" s="147"/>
      <c r="AZ5003" s="167"/>
      <c r="BA5003" s="167"/>
      <c r="BB5003" s="147" t="str">
        <f t="shared" si="958"/>
        <v/>
      </c>
      <c r="BC5003" s="168"/>
      <c r="BD5003" s="165"/>
      <c r="BE5003" s="165"/>
      <c r="BF5003" s="165"/>
      <c r="BG5003" s="165"/>
      <c r="BH5003" s="165"/>
      <c r="BI5003" s="165"/>
      <c r="BJ5003" s="165"/>
      <c r="BK5003" s="165"/>
      <c r="BL5003" s="165"/>
      <c r="BM5003" s="165"/>
      <c r="BN5003" s="165"/>
      <c r="BO5003" s="165"/>
      <c r="BP5003" s="165"/>
      <c r="BQ5003" s="165"/>
      <c r="BS5003" s="6"/>
      <c r="BT5003" s="11"/>
      <c r="BU5003" s="6"/>
      <c r="BV5003" s="6"/>
    </row>
    <row r="5004" spans="1:74" ht="15.75" x14ac:dyDescent="0.25">
      <c r="A5004" s="52" t="s">
        <v>1422</v>
      </c>
      <c r="B5004" s="56"/>
      <c r="C5004" s="7" t="s">
        <v>118</v>
      </c>
      <c r="D5004" s="7" t="s">
        <v>6561</v>
      </c>
      <c r="E5004" s="7"/>
      <c r="F5004" s="64"/>
      <c r="G5004" s="6"/>
      <c r="H5004" s="6"/>
      <c r="I5004" s="10" t="s">
        <v>110</v>
      </c>
      <c r="J5004" s="11" t="s">
        <v>4129</v>
      </c>
      <c r="K5004" s="194" t="s">
        <v>511</v>
      </c>
      <c r="L5004" s="176"/>
      <c r="M5004" s="176">
        <v>1000</v>
      </c>
      <c r="N5004" s="80" t="s">
        <v>6857</v>
      </c>
      <c r="O5004" s="162"/>
      <c r="P5004" s="80" t="s">
        <v>5085</v>
      </c>
      <c r="Q5004" s="80"/>
      <c r="R5004" s="80"/>
      <c r="S5004" s="163"/>
      <c r="T5004" s="213"/>
      <c r="U5004" s="162"/>
      <c r="V5004" s="164"/>
      <c r="W5004" s="12" t="str">
        <f t="shared" si="957"/>
        <v>Mqtt1</v>
      </c>
      <c r="X5004" s="196" t="s">
        <v>10726</v>
      </c>
      <c r="Y5004" s="6" t="str">
        <f t="shared" si="959"/>
        <v>marpower/power-tag/socket-circuit-3</v>
      </c>
      <c r="Z5004" s="103" t="str" cm="1">
        <f t="array" ref="Z5004">IF(COUNTIF(N5004,"spare"),"","$."&amp;_xlfn.REGEXEXTRACT(J5004,"^PT\d+[FQ]\d+_(.*)", 2))</f>
        <v>$.Active_Power_Phase_B</v>
      </c>
      <c r="AA5004" s="12">
        <f t="shared" si="956"/>
        <v>16</v>
      </c>
      <c r="AB5004" s="6" t="s">
        <v>195</v>
      </c>
      <c r="AC5004" s="103">
        <v>3056</v>
      </c>
      <c r="AJ5004" s="80"/>
      <c r="AK5004" s="113" t="s">
        <v>1425</v>
      </c>
      <c r="AN5004" s="80"/>
      <c r="AO5004" s="80"/>
      <c r="AP5004" s="80"/>
      <c r="AQ5004" s="80"/>
      <c r="AR5004" s="127"/>
      <c r="AS5004" s="80"/>
      <c r="AT5004" s="7"/>
      <c r="AU5004" s="7"/>
      <c r="AV5004" s="165"/>
      <c r="AW5004" s="166"/>
      <c r="AX5004" s="137"/>
      <c r="AY5004" s="147"/>
      <c r="AZ5004" s="167"/>
      <c r="BA5004" s="167"/>
      <c r="BB5004" s="147" t="str">
        <f t="shared" si="958"/>
        <v/>
      </c>
      <c r="BC5004" s="168"/>
      <c r="BD5004" s="165"/>
      <c r="BE5004" s="165"/>
      <c r="BF5004" s="165"/>
      <c r="BG5004" s="165"/>
      <c r="BH5004" s="165"/>
      <c r="BI5004" s="165"/>
      <c r="BJ5004" s="165"/>
      <c r="BK5004" s="165"/>
      <c r="BL5004" s="165"/>
      <c r="BM5004" s="165"/>
      <c r="BN5004" s="165"/>
      <c r="BO5004" s="165"/>
      <c r="BP5004" s="165"/>
      <c r="BQ5004" s="165"/>
      <c r="BS5004" s="6"/>
      <c r="BT5004" s="11"/>
      <c r="BU5004" s="6"/>
      <c r="BV5004" s="6"/>
    </row>
    <row r="5005" spans="1:74" ht="15.75" x14ac:dyDescent="0.25">
      <c r="A5005" s="52" t="s">
        <v>1422</v>
      </c>
      <c r="B5005" s="56"/>
      <c r="C5005" s="7" t="s">
        <v>118</v>
      </c>
      <c r="D5005" s="7" t="s">
        <v>6561</v>
      </c>
      <c r="E5005" s="7"/>
      <c r="F5005" s="64"/>
      <c r="G5005" s="6"/>
      <c r="H5005" s="6"/>
      <c r="I5005" s="10" t="s">
        <v>110</v>
      </c>
      <c r="J5005" s="11" t="s">
        <v>4130</v>
      </c>
      <c r="K5005" s="194" t="s">
        <v>511</v>
      </c>
      <c r="L5005" s="176"/>
      <c r="M5005" s="176">
        <v>1000</v>
      </c>
      <c r="N5005" s="80" t="s">
        <v>6857</v>
      </c>
      <c r="O5005" s="162"/>
      <c r="P5005" s="80" t="s">
        <v>5086</v>
      </c>
      <c r="Q5005" s="80"/>
      <c r="R5005" s="80"/>
      <c r="S5005" s="163"/>
      <c r="T5005" s="213"/>
      <c r="U5005" s="162"/>
      <c r="V5005" s="164"/>
      <c r="W5005" s="12" t="str">
        <f t="shared" si="957"/>
        <v>Mqtt1</v>
      </c>
      <c r="X5005" s="196" t="s">
        <v>10726</v>
      </c>
      <c r="Y5005" s="6" t="str">
        <f t="shared" si="959"/>
        <v>marpower/power-tag/socket-circuit-3</v>
      </c>
      <c r="Z5005" s="103" t="str" cm="1">
        <f t="array" ref="Z5005">IF(COUNTIF(N5005,"spare"),"","$."&amp;_xlfn.REGEXEXTRACT(J5005,"^PT\d+[FQ]\d+_(.*)", 2))</f>
        <v>$.Active_Power_Phase_C</v>
      </c>
      <c r="AA5005" s="12">
        <f t="shared" si="956"/>
        <v>16</v>
      </c>
      <c r="AB5005" s="6" t="s">
        <v>195</v>
      </c>
      <c r="AC5005" s="103">
        <v>3058</v>
      </c>
      <c r="AJ5005" s="80"/>
      <c r="AK5005" s="113" t="s">
        <v>1425</v>
      </c>
      <c r="AN5005" s="80"/>
      <c r="AO5005" s="80"/>
      <c r="AP5005" s="80"/>
      <c r="AQ5005" s="80"/>
      <c r="AR5005" s="127"/>
      <c r="AS5005" s="80"/>
      <c r="AT5005" s="7"/>
      <c r="AU5005" s="7"/>
      <c r="AV5005" s="165"/>
      <c r="AW5005" s="166"/>
      <c r="AX5005" s="137"/>
      <c r="AY5005" s="147"/>
      <c r="AZ5005" s="167"/>
      <c r="BA5005" s="167"/>
      <c r="BB5005" s="147" t="str">
        <f t="shared" si="958"/>
        <v/>
      </c>
      <c r="BC5005" s="168"/>
      <c r="BD5005" s="165"/>
      <c r="BE5005" s="165"/>
      <c r="BF5005" s="165"/>
      <c r="BG5005" s="165"/>
      <c r="BH5005" s="165"/>
      <c r="BI5005" s="165"/>
      <c r="BJ5005" s="165"/>
      <c r="BK5005" s="165"/>
      <c r="BL5005" s="165"/>
      <c r="BM5005" s="165"/>
      <c r="BN5005" s="165"/>
      <c r="BO5005" s="165"/>
      <c r="BP5005" s="165"/>
      <c r="BQ5005" s="165"/>
      <c r="BS5005" s="6"/>
      <c r="BT5005" s="11"/>
      <c r="BU5005" s="6"/>
      <c r="BV5005" s="6"/>
    </row>
    <row r="5006" spans="1:74" ht="15.75" x14ac:dyDescent="0.25">
      <c r="A5006" s="52" t="s">
        <v>1422</v>
      </c>
      <c r="B5006" s="56"/>
      <c r="C5006" s="7" t="s">
        <v>118</v>
      </c>
      <c r="D5006" s="7" t="s">
        <v>6561</v>
      </c>
      <c r="E5006" s="7"/>
      <c r="F5006" s="64"/>
      <c r="G5006" s="6"/>
      <c r="H5006" s="6"/>
      <c r="I5006" s="10" t="s">
        <v>110</v>
      </c>
      <c r="J5006" s="11" t="s">
        <v>4131</v>
      </c>
      <c r="K5006" s="194" t="s">
        <v>511</v>
      </c>
      <c r="L5006" s="176"/>
      <c r="M5006" s="176">
        <v>1000</v>
      </c>
      <c r="N5006" s="80" t="s">
        <v>6857</v>
      </c>
      <c r="O5006" s="162"/>
      <c r="P5006" s="80" t="s">
        <v>5087</v>
      </c>
      <c r="Q5006" s="80"/>
      <c r="R5006" s="80"/>
      <c r="S5006" s="163"/>
      <c r="T5006" s="213"/>
      <c r="U5006" s="162"/>
      <c r="V5006" s="164"/>
      <c r="W5006" s="12" t="str">
        <f t="shared" si="957"/>
        <v>Mqtt1</v>
      </c>
      <c r="X5006" s="196" t="s">
        <v>10726</v>
      </c>
      <c r="Y5006" s="6" t="str">
        <f t="shared" si="959"/>
        <v>marpower/power-tag/socket-circuit-3</v>
      </c>
      <c r="Z5006" s="103" t="str" cm="1">
        <f t="array" ref="Z5006">IF(COUNTIF(N5006,"spare"),"","$."&amp;_xlfn.REGEXEXTRACT(J5006,"^PT\d+[FQ]\d+_(.*)", 2))</f>
        <v>$.Total_Active_Power</v>
      </c>
      <c r="AA5006" s="12">
        <f t="shared" si="956"/>
        <v>16</v>
      </c>
      <c r="AB5006" s="6" t="s">
        <v>195</v>
      </c>
      <c r="AC5006" s="103">
        <v>3060</v>
      </c>
      <c r="AJ5006" s="80"/>
      <c r="AK5006" s="113" t="s">
        <v>1425</v>
      </c>
      <c r="AN5006" s="80"/>
      <c r="AO5006" s="80"/>
      <c r="AP5006" s="80"/>
      <c r="AQ5006" s="80"/>
      <c r="AR5006" s="127"/>
      <c r="AS5006" s="80"/>
      <c r="AT5006" s="7"/>
      <c r="AU5006" s="7"/>
      <c r="AV5006" s="165"/>
      <c r="AW5006" s="166"/>
      <c r="AX5006" s="137"/>
      <c r="AY5006" s="147"/>
      <c r="AZ5006" s="167"/>
      <c r="BA5006" s="167"/>
      <c r="BB5006" s="147" t="str">
        <f t="shared" si="958"/>
        <v/>
      </c>
      <c r="BC5006" s="168"/>
      <c r="BD5006" s="165"/>
      <c r="BE5006" s="165"/>
      <c r="BF5006" s="165"/>
      <c r="BG5006" s="165"/>
      <c r="BH5006" s="165"/>
      <c r="BI5006" s="165"/>
      <c r="BJ5006" s="165"/>
      <c r="BK5006" s="165"/>
      <c r="BL5006" s="165"/>
      <c r="BM5006" s="165"/>
      <c r="BN5006" s="165"/>
      <c r="BO5006" s="165"/>
      <c r="BP5006" s="165"/>
      <c r="BQ5006" s="165"/>
      <c r="BS5006" s="6"/>
      <c r="BT5006" s="11"/>
      <c r="BU5006" s="6"/>
      <c r="BV5006" s="6"/>
    </row>
    <row r="5007" spans="1:74" ht="15.75" x14ac:dyDescent="0.25">
      <c r="A5007" s="52" t="s">
        <v>1422</v>
      </c>
      <c r="B5007" s="56"/>
      <c r="C5007" s="7" t="s">
        <v>118</v>
      </c>
      <c r="D5007" s="7" t="s">
        <v>6561</v>
      </c>
      <c r="E5007" s="7"/>
      <c r="F5007" s="64"/>
      <c r="G5007" s="6"/>
      <c r="H5007" s="6"/>
      <c r="I5007" s="10" t="s">
        <v>110</v>
      </c>
      <c r="J5007" s="11" t="s">
        <v>4132</v>
      </c>
      <c r="K5007" s="194" t="s">
        <v>511</v>
      </c>
      <c r="L5007" s="176"/>
      <c r="M5007" s="176">
        <v>1000</v>
      </c>
      <c r="N5007" s="80" t="s">
        <v>6857</v>
      </c>
      <c r="O5007" s="162"/>
      <c r="P5007" s="80" t="s">
        <v>5088</v>
      </c>
      <c r="Q5007" s="80"/>
      <c r="R5007" s="80"/>
      <c r="S5007" s="163"/>
      <c r="T5007" s="213"/>
      <c r="U5007" s="162"/>
      <c r="V5007" s="164"/>
      <c r="W5007" s="12" t="str">
        <f t="shared" si="957"/>
        <v>Mqtt1</v>
      </c>
      <c r="X5007" s="196" t="s">
        <v>10726</v>
      </c>
      <c r="Y5007" s="6" t="str">
        <f t="shared" si="959"/>
        <v>marpower/power-tag/socket-circuit-3</v>
      </c>
      <c r="Z5007" s="103" t="str" cm="1">
        <f t="array" ref="Z5007">IF(COUNTIF(N5007,"spare"),"","$."&amp;_xlfn.REGEXEXTRACT(J5007,"^PT\d+[FQ]\d+_(.*)", 2))</f>
        <v>$.Power_Factor_Phase_A</v>
      </c>
      <c r="AA5007" s="12">
        <f t="shared" si="956"/>
        <v>16</v>
      </c>
      <c r="AB5007" s="6" t="s">
        <v>195</v>
      </c>
      <c r="AC5007" s="103">
        <v>3078</v>
      </c>
      <c r="AJ5007" s="80"/>
      <c r="AK5007" s="113" t="s">
        <v>1426</v>
      </c>
      <c r="AN5007" s="80"/>
      <c r="AO5007" s="80"/>
      <c r="AP5007" s="80"/>
      <c r="AQ5007" s="80"/>
      <c r="AR5007" s="127"/>
      <c r="AS5007" s="80"/>
      <c r="AT5007" s="7"/>
      <c r="AU5007" s="7"/>
      <c r="AV5007" s="165"/>
      <c r="AW5007" s="166"/>
      <c r="AX5007" s="137"/>
      <c r="AY5007" s="147"/>
      <c r="AZ5007" s="167"/>
      <c r="BA5007" s="167"/>
      <c r="BB5007" s="147" t="str">
        <f t="shared" si="958"/>
        <v/>
      </c>
      <c r="BC5007" s="168"/>
      <c r="BD5007" s="165"/>
      <c r="BE5007" s="165"/>
      <c r="BF5007" s="165"/>
      <c r="BG5007" s="165"/>
      <c r="BH5007" s="165"/>
      <c r="BI5007" s="165"/>
      <c r="BJ5007" s="165"/>
      <c r="BK5007" s="165"/>
      <c r="BL5007" s="165"/>
      <c r="BM5007" s="165"/>
      <c r="BN5007" s="165"/>
      <c r="BO5007" s="165"/>
      <c r="BP5007" s="165"/>
      <c r="BQ5007" s="165"/>
      <c r="BS5007" s="6"/>
      <c r="BT5007" s="11"/>
      <c r="BU5007" s="6"/>
      <c r="BV5007" s="6"/>
    </row>
    <row r="5008" spans="1:74" ht="15.75" x14ac:dyDescent="0.25">
      <c r="A5008" s="52" t="s">
        <v>1422</v>
      </c>
      <c r="B5008" s="56"/>
      <c r="C5008" s="7" t="s">
        <v>118</v>
      </c>
      <c r="D5008" s="7" t="s">
        <v>6561</v>
      </c>
      <c r="E5008" s="7"/>
      <c r="F5008" s="64"/>
      <c r="G5008" s="6"/>
      <c r="H5008" s="6"/>
      <c r="I5008" s="10" t="s">
        <v>110</v>
      </c>
      <c r="J5008" s="11" t="s">
        <v>4133</v>
      </c>
      <c r="K5008" s="194" t="s">
        <v>511</v>
      </c>
      <c r="L5008" s="176"/>
      <c r="M5008" s="176">
        <v>1000</v>
      </c>
      <c r="N5008" s="80" t="s">
        <v>6857</v>
      </c>
      <c r="O5008" s="162"/>
      <c r="P5008" s="80" t="s">
        <v>5089</v>
      </c>
      <c r="Q5008" s="80"/>
      <c r="R5008" s="80"/>
      <c r="S5008" s="163"/>
      <c r="T5008" s="213"/>
      <c r="U5008" s="162"/>
      <c r="V5008" s="164"/>
      <c r="W5008" s="12" t="str">
        <f t="shared" si="957"/>
        <v>Mqtt1</v>
      </c>
      <c r="X5008" s="196" t="s">
        <v>10726</v>
      </c>
      <c r="Y5008" s="6" t="str">
        <f t="shared" si="959"/>
        <v>marpower/power-tag/socket-circuit-3</v>
      </c>
      <c r="Z5008" s="103" t="str" cm="1">
        <f t="array" ref="Z5008">IF(COUNTIF(N5008,"spare"),"","$."&amp;_xlfn.REGEXEXTRACT(J5008,"^PT\d+[FQ]\d+_(.*)", 2))</f>
        <v>$.Power_Factor_Phase_B</v>
      </c>
      <c r="AA5008" s="12">
        <f t="shared" si="956"/>
        <v>16</v>
      </c>
      <c r="AB5008" s="6" t="s">
        <v>195</v>
      </c>
      <c r="AC5008" s="103">
        <v>3080</v>
      </c>
      <c r="AJ5008" s="80"/>
      <c r="AK5008" s="113" t="s">
        <v>1426</v>
      </c>
      <c r="AN5008" s="80"/>
      <c r="AO5008" s="80"/>
      <c r="AP5008" s="80"/>
      <c r="AQ5008" s="80"/>
      <c r="AR5008" s="127"/>
      <c r="AS5008" s="80"/>
      <c r="AT5008" s="7"/>
      <c r="AU5008" s="7"/>
      <c r="AV5008" s="165"/>
      <c r="AW5008" s="166"/>
      <c r="AX5008" s="137"/>
      <c r="AY5008" s="147"/>
      <c r="AZ5008" s="167"/>
      <c r="BA5008" s="167"/>
      <c r="BB5008" s="147" t="str">
        <f t="shared" si="958"/>
        <v/>
      </c>
      <c r="BC5008" s="168"/>
      <c r="BD5008" s="165"/>
      <c r="BE5008" s="165"/>
      <c r="BF5008" s="165"/>
      <c r="BG5008" s="165"/>
      <c r="BH5008" s="165"/>
      <c r="BI5008" s="165"/>
      <c r="BJ5008" s="165"/>
      <c r="BK5008" s="165"/>
      <c r="BL5008" s="165"/>
      <c r="BM5008" s="165"/>
      <c r="BN5008" s="165"/>
      <c r="BO5008" s="165"/>
      <c r="BP5008" s="165"/>
      <c r="BQ5008" s="165"/>
      <c r="BS5008" s="6"/>
      <c r="BT5008" s="11"/>
      <c r="BU5008" s="6"/>
      <c r="BV5008" s="6"/>
    </row>
    <row r="5009" spans="1:74" ht="15.75" x14ac:dyDescent="0.25">
      <c r="A5009" s="52" t="s">
        <v>1422</v>
      </c>
      <c r="B5009" s="56"/>
      <c r="C5009" s="7" t="s">
        <v>118</v>
      </c>
      <c r="D5009" s="7" t="s">
        <v>6561</v>
      </c>
      <c r="E5009" s="7"/>
      <c r="F5009" s="64"/>
      <c r="G5009" s="6"/>
      <c r="H5009" s="6"/>
      <c r="I5009" s="10" t="s">
        <v>110</v>
      </c>
      <c r="J5009" s="11" t="s">
        <v>4134</v>
      </c>
      <c r="K5009" s="194" t="s">
        <v>511</v>
      </c>
      <c r="L5009" s="176"/>
      <c r="M5009" s="176">
        <v>1000</v>
      </c>
      <c r="N5009" s="80" t="s">
        <v>6857</v>
      </c>
      <c r="O5009" s="162"/>
      <c r="P5009" s="80" t="s">
        <v>5090</v>
      </c>
      <c r="Q5009" s="80"/>
      <c r="R5009" s="80"/>
      <c r="S5009" s="163"/>
      <c r="T5009" s="213"/>
      <c r="U5009" s="162"/>
      <c r="V5009" s="164"/>
      <c r="W5009" s="12" t="str">
        <f t="shared" si="957"/>
        <v>Mqtt1</v>
      </c>
      <c r="X5009" s="196" t="s">
        <v>10726</v>
      </c>
      <c r="Y5009" s="6" t="str">
        <f t="shared" si="959"/>
        <v>marpower/power-tag/socket-circuit-3</v>
      </c>
      <c r="Z5009" s="103" t="str" cm="1">
        <f t="array" ref="Z5009">IF(COUNTIF(N5009,"spare"),"","$."&amp;_xlfn.REGEXEXTRACT(J5009,"^PT\d+[FQ]\d+_(.*)", 2))</f>
        <v>$.Power_Factor_Phase_C</v>
      </c>
      <c r="AA5009" s="12">
        <f t="shared" si="956"/>
        <v>16</v>
      </c>
      <c r="AB5009" s="6" t="s">
        <v>195</v>
      </c>
      <c r="AC5009" s="103">
        <v>3082</v>
      </c>
      <c r="AJ5009" s="80"/>
      <c r="AK5009" s="113" t="s">
        <v>1426</v>
      </c>
      <c r="AN5009" s="80"/>
      <c r="AO5009" s="80"/>
      <c r="AP5009" s="80"/>
      <c r="AQ5009" s="80"/>
      <c r="AR5009" s="127"/>
      <c r="AS5009" s="80"/>
      <c r="AT5009" s="7"/>
      <c r="AU5009" s="7"/>
      <c r="AV5009" s="165"/>
      <c r="AW5009" s="166"/>
      <c r="AX5009" s="137"/>
      <c r="AY5009" s="147"/>
      <c r="AZ5009" s="167"/>
      <c r="BA5009" s="167"/>
      <c r="BB5009" s="147" t="str">
        <f t="shared" si="958"/>
        <v/>
      </c>
      <c r="BC5009" s="168"/>
      <c r="BD5009" s="165"/>
      <c r="BE5009" s="165"/>
      <c r="BF5009" s="165"/>
      <c r="BG5009" s="165"/>
      <c r="BH5009" s="165"/>
      <c r="BI5009" s="165"/>
      <c r="BJ5009" s="165"/>
      <c r="BK5009" s="165"/>
      <c r="BL5009" s="165"/>
      <c r="BM5009" s="165"/>
      <c r="BN5009" s="165"/>
      <c r="BO5009" s="165"/>
      <c r="BP5009" s="165"/>
      <c r="BQ5009" s="165"/>
      <c r="BS5009" s="6"/>
      <c r="BT5009" s="11"/>
      <c r="BU5009" s="6"/>
      <c r="BV5009" s="6"/>
    </row>
    <row r="5010" spans="1:74" ht="15.75" x14ac:dyDescent="0.25">
      <c r="A5010" s="52" t="s">
        <v>1422</v>
      </c>
      <c r="B5010" s="56"/>
      <c r="C5010" s="7" t="s">
        <v>118</v>
      </c>
      <c r="D5010" s="7" t="s">
        <v>6561</v>
      </c>
      <c r="E5010" s="7"/>
      <c r="F5010" s="64"/>
      <c r="G5010" s="6"/>
      <c r="H5010" s="6"/>
      <c r="I5010" s="10" t="s">
        <v>110</v>
      </c>
      <c r="J5010" s="11" t="s">
        <v>4135</v>
      </c>
      <c r="K5010" s="194" t="s">
        <v>511</v>
      </c>
      <c r="L5010" s="176"/>
      <c r="M5010" s="176">
        <v>1000</v>
      </c>
      <c r="N5010" s="80" t="s">
        <v>6857</v>
      </c>
      <c r="O5010" s="162"/>
      <c r="P5010" s="80" t="s">
        <v>5091</v>
      </c>
      <c r="Q5010" s="80"/>
      <c r="R5010" s="80"/>
      <c r="S5010" s="163"/>
      <c r="T5010" s="213"/>
      <c r="U5010" s="162"/>
      <c r="V5010" s="164"/>
      <c r="W5010" s="12" t="str">
        <f t="shared" si="957"/>
        <v>Mqtt1</v>
      </c>
      <c r="X5010" s="196" t="s">
        <v>10726</v>
      </c>
      <c r="Y5010" s="6" t="str">
        <f t="shared" si="959"/>
        <v>marpower/power-tag/socket-circuit-3</v>
      </c>
      <c r="Z5010" s="103" t="str" cm="1">
        <f t="array" ref="Z5010">IF(COUNTIF(N5010,"spare"),"","$."&amp;_xlfn.REGEXEXTRACT(J5010,"^PT\d+[FQ]\d+_(.*)", 2))</f>
        <v>$.Total_Power_Factor</v>
      </c>
      <c r="AA5010" s="12">
        <f t="shared" si="956"/>
        <v>16</v>
      </c>
      <c r="AB5010" s="6" t="s">
        <v>195</v>
      </c>
      <c r="AC5010" s="103">
        <v>3084</v>
      </c>
      <c r="AJ5010" s="80"/>
      <c r="AK5010" s="113" t="s">
        <v>1426</v>
      </c>
      <c r="AN5010" s="80"/>
      <c r="AO5010" s="80"/>
      <c r="AP5010" s="80"/>
      <c r="AQ5010" s="80"/>
      <c r="AR5010" s="127"/>
      <c r="AS5010" s="80"/>
      <c r="AT5010" s="7"/>
      <c r="AU5010" s="7"/>
      <c r="AV5010" s="165"/>
      <c r="AW5010" s="166"/>
      <c r="AX5010" s="137"/>
      <c r="AY5010" s="147"/>
      <c r="AZ5010" s="167"/>
      <c r="BA5010" s="167"/>
      <c r="BB5010" s="147" t="str">
        <f t="shared" si="958"/>
        <v/>
      </c>
      <c r="BC5010" s="168"/>
      <c r="BD5010" s="165"/>
      <c r="BE5010" s="165"/>
      <c r="BF5010" s="165"/>
      <c r="BG5010" s="165"/>
      <c r="BH5010" s="165"/>
      <c r="BI5010" s="165"/>
      <c r="BJ5010" s="165"/>
      <c r="BK5010" s="165"/>
      <c r="BL5010" s="165"/>
      <c r="BM5010" s="165"/>
      <c r="BN5010" s="165"/>
      <c r="BO5010" s="165"/>
      <c r="BP5010" s="165"/>
      <c r="BQ5010" s="165"/>
      <c r="BS5010" s="6"/>
      <c r="BT5010" s="11"/>
      <c r="BU5010" s="6"/>
      <c r="BV5010" s="6"/>
    </row>
    <row r="5011" spans="1:74" ht="15.75" x14ac:dyDescent="0.25">
      <c r="A5011" s="52" t="s">
        <v>1422</v>
      </c>
      <c r="B5011" s="56"/>
      <c r="C5011" s="7" t="s">
        <v>118</v>
      </c>
      <c r="D5011" s="7" t="s">
        <v>6561</v>
      </c>
      <c r="E5011" s="7"/>
      <c r="F5011" s="64"/>
      <c r="G5011" s="6"/>
      <c r="H5011" s="6"/>
      <c r="I5011" s="10" t="s">
        <v>110</v>
      </c>
      <c r="J5011" s="11" t="s">
        <v>4136</v>
      </c>
      <c r="K5011" s="194" t="s">
        <v>511</v>
      </c>
      <c r="L5011" s="176"/>
      <c r="M5011" s="176">
        <v>1000</v>
      </c>
      <c r="N5011" s="80" t="s">
        <v>6857</v>
      </c>
      <c r="O5011" s="162"/>
      <c r="P5011" s="80" t="s">
        <v>5092</v>
      </c>
      <c r="Q5011" s="80"/>
      <c r="R5011" s="80"/>
      <c r="S5011" s="163"/>
      <c r="T5011" s="213"/>
      <c r="U5011" s="162"/>
      <c r="V5011" s="164"/>
      <c r="W5011" s="12" t="str">
        <f t="shared" si="957"/>
        <v>Mqtt1</v>
      </c>
      <c r="X5011" s="196" t="s">
        <v>10727</v>
      </c>
      <c r="Y5011" s="6" t="str">
        <f t="shared" si="959"/>
        <v>marpower/power-tag/evaporator-fridge-system</v>
      </c>
      <c r="Z5011" s="103" t="str" cm="1">
        <f t="array" ref="Z5011">IF(COUNTIF(N5011,"spare"),"","$."&amp;_xlfn.REGEXEXTRACT(J5011,"^PT\d+[FQ]\d+_(.*)", 2))</f>
        <v>$.RMS_Current_Phase_A</v>
      </c>
      <c r="AA5011" s="12">
        <f>AA4996+1</f>
        <v>17</v>
      </c>
      <c r="AB5011" s="6" t="s">
        <v>195</v>
      </c>
      <c r="AC5011" s="103">
        <v>3000</v>
      </c>
      <c r="AJ5011" s="80"/>
      <c r="AK5011" s="113" t="s">
        <v>1423</v>
      </c>
      <c r="AN5011" s="80"/>
      <c r="AO5011" s="80"/>
      <c r="AP5011" s="80"/>
      <c r="AQ5011" s="80"/>
      <c r="AR5011" s="127"/>
      <c r="AS5011" s="80"/>
      <c r="AT5011" s="7"/>
      <c r="AU5011" s="7"/>
      <c r="AV5011" s="165"/>
      <c r="AW5011" s="166"/>
      <c r="AX5011" s="137"/>
      <c r="AY5011" s="147"/>
      <c r="AZ5011" s="167"/>
      <c r="BA5011" s="167"/>
      <c r="BB5011" s="147" t="str">
        <f t="shared" si="958"/>
        <v/>
      </c>
      <c r="BC5011" s="168"/>
      <c r="BD5011" s="165"/>
      <c r="BE5011" s="165"/>
      <c r="BF5011" s="165"/>
      <c r="BG5011" s="165"/>
      <c r="BH5011" s="165"/>
      <c r="BI5011" s="165"/>
      <c r="BJ5011" s="165"/>
      <c r="BK5011" s="165"/>
      <c r="BL5011" s="165"/>
      <c r="BM5011" s="165"/>
      <c r="BN5011" s="165"/>
      <c r="BO5011" s="165"/>
      <c r="BP5011" s="165"/>
      <c r="BQ5011" s="165"/>
      <c r="BS5011" s="6"/>
      <c r="BT5011" s="11"/>
      <c r="BU5011" s="6"/>
      <c r="BV5011" s="6"/>
    </row>
    <row r="5012" spans="1:74" ht="15.75" x14ac:dyDescent="0.25">
      <c r="A5012" s="52" t="s">
        <v>1422</v>
      </c>
      <c r="B5012" s="56"/>
      <c r="C5012" s="7" t="s">
        <v>118</v>
      </c>
      <c r="D5012" s="7" t="s">
        <v>6561</v>
      </c>
      <c r="E5012" s="7"/>
      <c r="F5012" s="64"/>
      <c r="G5012" s="6"/>
      <c r="H5012" s="6"/>
      <c r="I5012" s="10" t="s">
        <v>110</v>
      </c>
      <c r="J5012" s="11" t="s">
        <v>4137</v>
      </c>
      <c r="K5012" s="194" t="s">
        <v>511</v>
      </c>
      <c r="L5012" s="176"/>
      <c r="M5012" s="176">
        <v>1000</v>
      </c>
      <c r="N5012" s="80" t="s">
        <v>6857</v>
      </c>
      <c r="O5012" s="162"/>
      <c r="P5012" s="80" t="s">
        <v>5093</v>
      </c>
      <c r="Q5012" s="80"/>
      <c r="R5012" s="80"/>
      <c r="S5012" s="163"/>
      <c r="T5012" s="213"/>
      <c r="U5012" s="162"/>
      <c r="V5012" s="164"/>
      <c r="W5012" s="12" t="str">
        <f t="shared" si="957"/>
        <v>Mqtt1</v>
      </c>
      <c r="X5012" s="196" t="s">
        <v>10727</v>
      </c>
      <c r="Y5012" s="6" t="str">
        <f t="shared" si="959"/>
        <v>marpower/power-tag/evaporator-fridge-system</v>
      </c>
      <c r="Z5012" s="103" t="str" cm="1">
        <f t="array" ref="Z5012">IF(COUNTIF(N5012,"spare"),"","$."&amp;_xlfn.REGEXEXTRACT(J5012,"^PT\d+[FQ]\d+_(.*)", 2))</f>
        <v>$.RMS_Current_Phase_B</v>
      </c>
      <c r="AA5012" s="12">
        <f t="shared" si="956"/>
        <v>17</v>
      </c>
      <c r="AB5012" s="6" t="s">
        <v>195</v>
      </c>
      <c r="AC5012" s="103">
        <v>3002</v>
      </c>
      <c r="AJ5012" s="80"/>
      <c r="AK5012" s="113" t="s">
        <v>1423</v>
      </c>
      <c r="AN5012" s="80"/>
      <c r="AO5012" s="80"/>
      <c r="AP5012" s="80"/>
      <c r="AQ5012" s="80"/>
      <c r="AR5012" s="127"/>
      <c r="AS5012" s="80"/>
      <c r="AT5012" s="7"/>
      <c r="AU5012" s="7"/>
      <c r="AV5012" s="165"/>
      <c r="AW5012" s="166"/>
      <c r="AX5012" s="137"/>
      <c r="AY5012" s="147"/>
      <c r="AZ5012" s="167"/>
      <c r="BA5012" s="167"/>
      <c r="BB5012" s="147" t="str">
        <f t="shared" si="958"/>
        <v/>
      </c>
      <c r="BC5012" s="168"/>
      <c r="BD5012" s="165"/>
      <c r="BE5012" s="165"/>
      <c r="BF5012" s="165"/>
      <c r="BG5012" s="165"/>
      <c r="BH5012" s="165"/>
      <c r="BI5012" s="165"/>
      <c r="BJ5012" s="165"/>
      <c r="BK5012" s="165"/>
      <c r="BL5012" s="165"/>
      <c r="BM5012" s="165"/>
      <c r="BN5012" s="165"/>
      <c r="BO5012" s="165"/>
      <c r="BP5012" s="165"/>
      <c r="BQ5012" s="165"/>
      <c r="BS5012" s="6"/>
      <c r="BT5012" s="11"/>
      <c r="BU5012" s="6"/>
      <c r="BV5012" s="6"/>
    </row>
    <row r="5013" spans="1:74" ht="15.75" x14ac:dyDescent="0.25">
      <c r="A5013" s="52" t="s">
        <v>1422</v>
      </c>
      <c r="B5013" s="56"/>
      <c r="C5013" s="7" t="s">
        <v>118</v>
      </c>
      <c r="D5013" s="7" t="s">
        <v>6561</v>
      </c>
      <c r="E5013" s="7"/>
      <c r="F5013" s="64"/>
      <c r="G5013" s="6"/>
      <c r="H5013" s="6"/>
      <c r="I5013" s="10" t="s">
        <v>110</v>
      </c>
      <c r="J5013" s="11" t="s">
        <v>4138</v>
      </c>
      <c r="K5013" s="194" t="s">
        <v>511</v>
      </c>
      <c r="L5013" s="176"/>
      <c r="M5013" s="176">
        <v>1000</v>
      </c>
      <c r="N5013" s="80" t="s">
        <v>6857</v>
      </c>
      <c r="O5013" s="162"/>
      <c r="P5013" s="80" t="s">
        <v>5094</v>
      </c>
      <c r="Q5013" s="80"/>
      <c r="R5013" s="80"/>
      <c r="S5013" s="163"/>
      <c r="T5013" s="213"/>
      <c r="U5013" s="162"/>
      <c r="V5013" s="164"/>
      <c r="W5013" s="12" t="str">
        <f t="shared" si="957"/>
        <v>Mqtt1</v>
      </c>
      <c r="X5013" s="196" t="s">
        <v>10727</v>
      </c>
      <c r="Y5013" s="6" t="str">
        <f t="shared" si="959"/>
        <v>marpower/power-tag/evaporator-fridge-system</v>
      </c>
      <c r="Z5013" s="103" t="str" cm="1">
        <f t="array" ref="Z5013">IF(COUNTIF(N5013,"spare"),"","$."&amp;_xlfn.REGEXEXTRACT(J5013,"^PT\d+[FQ]\d+_(.*)", 2))</f>
        <v>$.RMS_Current_Phase_C</v>
      </c>
      <c r="AA5013" s="12">
        <f t="shared" si="956"/>
        <v>17</v>
      </c>
      <c r="AB5013" s="6" t="s">
        <v>195</v>
      </c>
      <c r="AC5013" s="103">
        <v>3004</v>
      </c>
      <c r="AJ5013" s="80"/>
      <c r="AK5013" s="113" t="s">
        <v>1423</v>
      </c>
      <c r="AN5013" s="80"/>
      <c r="AO5013" s="80"/>
      <c r="AP5013" s="80"/>
      <c r="AQ5013" s="80"/>
      <c r="AR5013" s="127"/>
      <c r="AS5013" s="80"/>
      <c r="AT5013" s="7"/>
      <c r="AU5013" s="7"/>
      <c r="AV5013" s="165"/>
      <c r="AW5013" s="166"/>
      <c r="AX5013" s="137"/>
      <c r="AY5013" s="147"/>
      <c r="AZ5013" s="167"/>
      <c r="BA5013" s="167"/>
      <c r="BB5013" s="147" t="str">
        <f t="shared" si="958"/>
        <v/>
      </c>
      <c r="BC5013" s="168"/>
      <c r="BD5013" s="165"/>
      <c r="BE5013" s="165"/>
      <c r="BF5013" s="165"/>
      <c r="BG5013" s="165"/>
      <c r="BH5013" s="165"/>
      <c r="BI5013" s="165"/>
      <c r="BJ5013" s="165"/>
      <c r="BK5013" s="165"/>
      <c r="BL5013" s="165"/>
      <c r="BM5013" s="165"/>
      <c r="BN5013" s="165"/>
      <c r="BO5013" s="165"/>
      <c r="BP5013" s="165"/>
      <c r="BQ5013" s="165"/>
      <c r="BS5013" s="6"/>
      <c r="BT5013" s="11"/>
      <c r="BU5013" s="6"/>
      <c r="BV5013" s="6"/>
    </row>
    <row r="5014" spans="1:74" ht="15.75" x14ac:dyDescent="0.25">
      <c r="A5014" s="52" t="s">
        <v>1422</v>
      </c>
      <c r="B5014" s="56"/>
      <c r="C5014" s="7" t="s">
        <v>118</v>
      </c>
      <c r="D5014" s="7" t="s">
        <v>6561</v>
      </c>
      <c r="E5014" s="7"/>
      <c r="F5014" s="64"/>
      <c r="G5014" s="6"/>
      <c r="H5014" s="6"/>
      <c r="I5014" s="10" t="s">
        <v>110</v>
      </c>
      <c r="J5014" s="11" t="s">
        <v>4139</v>
      </c>
      <c r="K5014" s="194" t="s">
        <v>511</v>
      </c>
      <c r="L5014" s="176"/>
      <c r="M5014" s="176">
        <v>1000</v>
      </c>
      <c r="N5014" s="80" t="s">
        <v>6857</v>
      </c>
      <c r="O5014" s="162"/>
      <c r="P5014" s="80" t="s">
        <v>5095</v>
      </c>
      <c r="Q5014" s="80"/>
      <c r="R5014" s="80"/>
      <c r="S5014" s="163"/>
      <c r="T5014" s="213"/>
      <c r="U5014" s="162"/>
      <c r="V5014" s="164"/>
      <c r="W5014" s="12" t="str">
        <f t="shared" si="957"/>
        <v>Mqtt1</v>
      </c>
      <c r="X5014" s="196" t="s">
        <v>10727</v>
      </c>
      <c r="Y5014" s="6" t="str">
        <f t="shared" si="959"/>
        <v>marpower/power-tag/evaporator-fridge-system</v>
      </c>
      <c r="Z5014" s="103" t="str" cm="1">
        <f t="array" ref="Z5014">IF(COUNTIF(N5014,"spare"),"","$."&amp;_xlfn.REGEXEXTRACT(J5014,"^PT\d+[FQ]\d+_(.*)", 2))</f>
        <v>$.RMS_Current_Phase_Neut</v>
      </c>
      <c r="AA5014" s="12">
        <f t="shared" si="956"/>
        <v>17</v>
      </c>
      <c r="AB5014" s="6" t="s">
        <v>195</v>
      </c>
      <c r="AC5014" s="103">
        <v>3006</v>
      </c>
      <c r="AJ5014" s="80"/>
      <c r="AK5014" s="113" t="s">
        <v>1423</v>
      </c>
      <c r="AN5014" s="80"/>
      <c r="AO5014" s="80"/>
      <c r="AP5014" s="80"/>
      <c r="AQ5014" s="80"/>
      <c r="AR5014" s="127"/>
      <c r="AS5014" s="80"/>
      <c r="AT5014" s="7"/>
      <c r="AU5014" s="7"/>
      <c r="AV5014" s="165"/>
      <c r="AW5014" s="166"/>
      <c r="AX5014" s="137"/>
      <c r="AY5014" s="147"/>
      <c r="AZ5014" s="167"/>
      <c r="BA5014" s="167"/>
      <c r="BB5014" s="147" t="str">
        <f t="shared" si="958"/>
        <v/>
      </c>
      <c r="BC5014" s="168"/>
      <c r="BD5014" s="165"/>
      <c r="BE5014" s="165"/>
      <c r="BF5014" s="165"/>
      <c r="BG5014" s="165"/>
      <c r="BH5014" s="165"/>
      <c r="BI5014" s="165"/>
      <c r="BJ5014" s="165"/>
      <c r="BK5014" s="165"/>
      <c r="BL5014" s="165"/>
      <c r="BM5014" s="165"/>
      <c r="BN5014" s="165"/>
      <c r="BO5014" s="165"/>
      <c r="BP5014" s="165"/>
      <c r="BQ5014" s="165"/>
      <c r="BS5014" s="6"/>
      <c r="BT5014" s="11"/>
      <c r="BU5014" s="6"/>
      <c r="BV5014" s="6"/>
    </row>
    <row r="5015" spans="1:74" ht="15.75" x14ac:dyDescent="0.25">
      <c r="A5015" s="52" t="s">
        <v>1422</v>
      </c>
      <c r="B5015" s="56"/>
      <c r="C5015" s="7" t="s">
        <v>118</v>
      </c>
      <c r="D5015" s="7" t="s">
        <v>6561</v>
      </c>
      <c r="E5015" s="7"/>
      <c r="F5015" s="64"/>
      <c r="G5015" s="6"/>
      <c r="H5015" s="6"/>
      <c r="I5015" s="10" t="s">
        <v>110</v>
      </c>
      <c r="J5015" s="11" t="s">
        <v>8386</v>
      </c>
      <c r="K5015" s="194" t="s">
        <v>511</v>
      </c>
      <c r="L5015" s="176"/>
      <c r="M5015" s="176">
        <v>1000</v>
      </c>
      <c r="N5015" s="80" t="s">
        <v>6857</v>
      </c>
      <c r="O5015" s="162"/>
      <c r="P5015" s="80" t="s">
        <v>5096</v>
      </c>
      <c r="Q5015" s="80"/>
      <c r="R5015" s="80"/>
      <c r="S5015" s="163"/>
      <c r="T5015" s="213"/>
      <c r="U5015" s="162"/>
      <c r="V5015" s="164"/>
      <c r="W5015" s="12" t="str">
        <f t="shared" si="957"/>
        <v>Mqtt1</v>
      </c>
      <c r="X5015" s="196" t="s">
        <v>10727</v>
      </c>
      <c r="Y5015" s="6" t="str">
        <f t="shared" si="959"/>
        <v>marpower/power-tag/evaporator-fridge-system</v>
      </c>
      <c r="Z5015" s="103" t="str" cm="1">
        <f t="array" ref="Z5015">IF(COUNTIF(N5015,"spare"),"","$."&amp;_xlfn.REGEXEXTRACT(J5015,"^PT\d+[FQ]\d+_(.*)", 2))</f>
        <v>$.RMS_Voltage_A_N</v>
      </c>
      <c r="AA5015" s="12">
        <f t="shared" si="956"/>
        <v>17</v>
      </c>
      <c r="AB5015" s="6" t="s">
        <v>195</v>
      </c>
      <c r="AC5015" s="103">
        <v>3028</v>
      </c>
      <c r="AJ5015" s="80"/>
      <c r="AK5015" s="113" t="s">
        <v>1424</v>
      </c>
      <c r="AN5015" s="80"/>
      <c r="AO5015" s="80"/>
      <c r="AP5015" s="80"/>
      <c r="AQ5015" s="80"/>
      <c r="AR5015" s="127"/>
      <c r="AS5015" s="80"/>
      <c r="AT5015" s="7"/>
      <c r="AU5015" s="7"/>
      <c r="AV5015" s="165"/>
      <c r="AW5015" s="166"/>
      <c r="AX5015" s="137"/>
      <c r="AY5015" s="147"/>
      <c r="AZ5015" s="167"/>
      <c r="BA5015" s="167"/>
      <c r="BB5015" s="147" t="str">
        <f t="shared" si="958"/>
        <v/>
      </c>
      <c r="BC5015" s="168"/>
      <c r="BD5015" s="165"/>
      <c r="BE5015" s="165"/>
      <c r="BF5015" s="165"/>
      <c r="BG5015" s="165"/>
      <c r="BH5015" s="165"/>
      <c r="BI5015" s="165"/>
      <c r="BJ5015" s="165"/>
      <c r="BK5015" s="165"/>
      <c r="BL5015" s="165"/>
      <c r="BM5015" s="165"/>
      <c r="BN5015" s="165"/>
      <c r="BO5015" s="165"/>
      <c r="BP5015" s="165"/>
      <c r="BQ5015" s="165"/>
      <c r="BS5015" s="6"/>
      <c r="BT5015" s="11"/>
      <c r="BU5015" s="6"/>
      <c r="BV5015" s="6"/>
    </row>
    <row r="5016" spans="1:74" ht="15.75" x14ac:dyDescent="0.25">
      <c r="A5016" s="52" t="s">
        <v>1422</v>
      </c>
      <c r="B5016" s="56"/>
      <c r="C5016" s="7" t="s">
        <v>118</v>
      </c>
      <c r="D5016" s="7" t="s">
        <v>6561</v>
      </c>
      <c r="E5016" s="7"/>
      <c r="F5016" s="64"/>
      <c r="G5016" s="6"/>
      <c r="H5016" s="6"/>
      <c r="I5016" s="10" t="s">
        <v>110</v>
      </c>
      <c r="J5016" s="11" t="s">
        <v>8563</v>
      </c>
      <c r="K5016" s="194" t="s">
        <v>511</v>
      </c>
      <c r="L5016" s="176"/>
      <c r="M5016" s="176">
        <v>1000</v>
      </c>
      <c r="N5016" s="80" t="s">
        <v>6857</v>
      </c>
      <c r="O5016" s="162"/>
      <c r="P5016" s="80" t="s">
        <v>5097</v>
      </c>
      <c r="Q5016" s="80"/>
      <c r="R5016" s="80"/>
      <c r="S5016" s="163"/>
      <c r="T5016" s="213"/>
      <c r="U5016" s="162"/>
      <c r="V5016" s="164"/>
      <c r="W5016" s="12" t="str">
        <f t="shared" si="957"/>
        <v>Mqtt1</v>
      </c>
      <c r="X5016" s="196" t="s">
        <v>10727</v>
      </c>
      <c r="Y5016" s="6" t="str">
        <f t="shared" si="959"/>
        <v>marpower/power-tag/evaporator-fridge-system</v>
      </c>
      <c r="Z5016" s="103" t="str" cm="1">
        <f t="array" ref="Z5016">IF(COUNTIF(N5016,"spare"),"","$."&amp;_xlfn.REGEXEXTRACT(J5016,"^PT\d+[FQ]\d+_(.*)", 2))</f>
        <v>$.RMS_Voltage_B_N</v>
      </c>
      <c r="AA5016" s="12">
        <f t="shared" ref="AA5016:AA5025" si="960">AA5001+1</f>
        <v>17</v>
      </c>
      <c r="AB5016" s="6" t="s">
        <v>195</v>
      </c>
      <c r="AC5016" s="103">
        <v>3030</v>
      </c>
      <c r="AJ5016" s="80"/>
      <c r="AK5016" s="113" t="s">
        <v>1424</v>
      </c>
      <c r="AN5016" s="80"/>
      <c r="AO5016" s="80"/>
      <c r="AP5016" s="80"/>
      <c r="AQ5016" s="80"/>
      <c r="AR5016" s="127"/>
      <c r="AS5016" s="80"/>
      <c r="AT5016" s="7"/>
      <c r="AU5016" s="7"/>
      <c r="AV5016" s="165"/>
      <c r="AW5016" s="166"/>
      <c r="AX5016" s="137"/>
      <c r="AY5016" s="147"/>
      <c r="AZ5016" s="167"/>
      <c r="BA5016" s="167"/>
      <c r="BB5016" s="147" t="str">
        <f t="shared" si="958"/>
        <v/>
      </c>
      <c r="BC5016" s="168"/>
      <c r="BD5016" s="165"/>
      <c r="BE5016" s="165"/>
      <c r="BF5016" s="165"/>
      <c r="BG5016" s="165"/>
      <c r="BH5016" s="165"/>
      <c r="BI5016" s="165"/>
      <c r="BJ5016" s="165"/>
      <c r="BK5016" s="165"/>
      <c r="BL5016" s="165"/>
      <c r="BM5016" s="165"/>
      <c r="BN5016" s="165"/>
      <c r="BO5016" s="165"/>
      <c r="BP5016" s="165"/>
      <c r="BQ5016" s="165"/>
      <c r="BS5016" s="6"/>
      <c r="BT5016" s="11"/>
      <c r="BU5016" s="6"/>
      <c r="BV5016" s="6"/>
    </row>
    <row r="5017" spans="1:74" ht="15.75" x14ac:dyDescent="0.25">
      <c r="A5017" s="52" t="s">
        <v>1422</v>
      </c>
      <c r="B5017" s="56"/>
      <c r="C5017" s="7" t="s">
        <v>118</v>
      </c>
      <c r="D5017" s="7" t="s">
        <v>6561</v>
      </c>
      <c r="E5017" s="7"/>
      <c r="F5017" s="64"/>
      <c r="G5017" s="6"/>
      <c r="H5017" s="6"/>
      <c r="I5017" s="10" t="s">
        <v>110</v>
      </c>
      <c r="J5017" s="11" t="s">
        <v>8740</v>
      </c>
      <c r="K5017" s="194" t="s">
        <v>511</v>
      </c>
      <c r="L5017" s="176"/>
      <c r="M5017" s="176">
        <v>1000</v>
      </c>
      <c r="N5017" s="80" t="s">
        <v>6857</v>
      </c>
      <c r="O5017" s="162"/>
      <c r="P5017" s="80" t="s">
        <v>5098</v>
      </c>
      <c r="Q5017" s="80"/>
      <c r="R5017" s="80"/>
      <c r="S5017" s="163"/>
      <c r="T5017" s="213"/>
      <c r="U5017" s="162"/>
      <c r="V5017" s="164"/>
      <c r="W5017" s="12" t="str">
        <f t="shared" si="957"/>
        <v>Mqtt1</v>
      </c>
      <c r="X5017" s="196" t="s">
        <v>10727</v>
      </c>
      <c r="Y5017" s="6" t="str">
        <f t="shared" si="959"/>
        <v>marpower/power-tag/evaporator-fridge-system</v>
      </c>
      <c r="Z5017" s="103" t="str" cm="1">
        <f t="array" ref="Z5017">IF(COUNTIF(N5017,"spare"),"","$."&amp;_xlfn.REGEXEXTRACT(J5017,"^PT\d+[FQ]\d+_(.*)", 2))</f>
        <v>$.RMS_Voltage_C_N</v>
      </c>
      <c r="AA5017" s="12">
        <f t="shared" si="960"/>
        <v>17</v>
      </c>
      <c r="AB5017" s="6" t="s">
        <v>195</v>
      </c>
      <c r="AC5017" s="103">
        <v>3032</v>
      </c>
      <c r="AJ5017" s="80"/>
      <c r="AK5017" s="113" t="s">
        <v>1424</v>
      </c>
      <c r="AN5017" s="80"/>
      <c r="AO5017" s="80"/>
      <c r="AP5017" s="80"/>
      <c r="AQ5017" s="80"/>
      <c r="AR5017" s="127"/>
      <c r="AS5017" s="80"/>
      <c r="AT5017" s="7"/>
      <c r="AU5017" s="7"/>
      <c r="AV5017" s="165"/>
      <c r="AW5017" s="166"/>
      <c r="AX5017" s="137"/>
      <c r="AY5017" s="147"/>
      <c r="AZ5017" s="167"/>
      <c r="BA5017" s="167"/>
      <c r="BB5017" s="147" t="str">
        <f t="shared" si="958"/>
        <v/>
      </c>
      <c r="BC5017" s="168"/>
      <c r="BD5017" s="165"/>
      <c r="BE5017" s="165"/>
      <c r="BF5017" s="165"/>
      <c r="BG5017" s="165"/>
      <c r="BH5017" s="165"/>
      <c r="BI5017" s="165"/>
      <c r="BJ5017" s="165"/>
      <c r="BK5017" s="165"/>
      <c r="BL5017" s="165"/>
      <c r="BM5017" s="165"/>
      <c r="BN5017" s="165"/>
      <c r="BO5017" s="165"/>
      <c r="BP5017" s="165"/>
      <c r="BQ5017" s="165"/>
      <c r="BS5017" s="6"/>
      <c r="BT5017" s="11"/>
      <c r="BU5017" s="6"/>
      <c r="BV5017" s="6"/>
    </row>
    <row r="5018" spans="1:74" ht="15.75" x14ac:dyDescent="0.25">
      <c r="A5018" s="52" t="s">
        <v>1422</v>
      </c>
      <c r="B5018" s="56"/>
      <c r="C5018" s="7" t="s">
        <v>118</v>
      </c>
      <c r="D5018" s="7" t="s">
        <v>6561</v>
      </c>
      <c r="E5018" s="7"/>
      <c r="F5018" s="64"/>
      <c r="G5018" s="6"/>
      <c r="H5018" s="6"/>
      <c r="I5018" s="10" t="s">
        <v>110</v>
      </c>
      <c r="J5018" s="11" t="s">
        <v>4140</v>
      </c>
      <c r="K5018" s="194" t="s">
        <v>511</v>
      </c>
      <c r="L5018" s="176"/>
      <c r="M5018" s="176">
        <v>1000</v>
      </c>
      <c r="N5018" s="80" t="s">
        <v>6857</v>
      </c>
      <c r="O5018" s="162"/>
      <c r="P5018" s="80" t="s">
        <v>5099</v>
      </c>
      <c r="Q5018" s="80"/>
      <c r="R5018" s="80"/>
      <c r="S5018" s="163"/>
      <c r="T5018" s="213"/>
      <c r="U5018" s="162"/>
      <c r="V5018" s="164"/>
      <c r="W5018" s="12" t="str">
        <f t="shared" si="957"/>
        <v>Mqtt1</v>
      </c>
      <c r="X5018" s="196" t="s">
        <v>10727</v>
      </c>
      <c r="Y5018" s="6" t="str">
        <f t="shared" si="959"/>
        <v>marpower/power-tag/evaporator-fridge-system</v>
      </c>
      <c r="Z5018" s="103" t="str" cm="1">
        <f t="array" ref="Z5018">IF(COUNTIF(N5018,"spare"),"","$."&amp;_xlfn.REGEXEXTRACT(J5018,"^PT\d+[FQ]\d+_(.*)", 2))</f>
        <v>$.Active_Power_Phase_A</v>
      </c>
      <c r="AA5018" s="12">
        <f t="shared" si="960"/>
        <v>17</v>
      </c>
      <c r="AB5018" s="6" t="s">
        <v>195</v>
      </c>
      <c r="AC5018" s="103">
        <v>3054</v>
      </c>
      <c r="AJ5018" s="80"/>
      <c r="AK5018" s="113" t="s">
        <v>1425</v>
      </c>
      <c r="AN5018" s="80"/>
      <c r="AO5018" s="80"/>
      <c r="AP5018" s="80"/>
      <c r="AQ5018" s="80"/>
      <c r="AR5018" s="127"/>
      <c r="AS5018" s="80"/>
      <c r="AT5018" s="7"/>
      <c r="AU5018" s="7"/>
      <c r="AV5018" s="165"/>
      <c r="AW5018" s="166"/>
      <c r="AX5018" s="137"/>
      <c r="AY5018" s="147"/>
      <c r="AZ5018" s="167"/>
      <c r="BA5018" s="167"/>
      <c r="BB5018" s="147" t="str">
        <f t="shared" si="958"/>
        <v/>
      </c>
      <c r="BC5018" s="168"/>
      <c r="BD5018" s="165"/>
      <c r="BE5018" s="165"/>
      <c r="BF5018" s="165"/>
      <c r="BG5018" s="165"/>
      <c r="BH5018" s="165"/>
      <c r="BI5018" s="165"/>
      <c r="BJ5018" s="165"/>
      <c r="BK5018" s="165"/>
      <c r="BL5018" s="165"/>
      <c r="BM5018" s="165"/>
      <c r="BN5018" s="165"/>
      <c r="BO5018" s="165"/>
      <c r="BP5018" s="165"/>
      <c r="BQ5018" s="165"/>
      <c r="BS5018" s="6"/>
      <c r="BT5018" s="11"/>
      <c r="BU5018" s="6"/>
      <c r="BV5018" s="6"/>
    </row>
    <row r="5019" spans="1:74" ht="15.75" x14ac:dyDescent="0.25">
      <c r="A5019" s="52" t="s">
        <v>1422</v>
      </c>
      <c r="B5019" s="56"/>
      <c r="C5019" s="7" t="s">
        <v>118</v>
      </c>
      <c r="D5019" s="7" t="s">
        <v>6561</v>
      </c>
      <c r="E5019" s="7"/>
      <c r="F5019" s="64"/>
      <c r="G5019" s="6"/>
      <c r="H5019" s="6"/>
      <c r="I5019" s="10" t="s">
        <v>110</v>
      </c>
      <c r="J5019" s="11" t="s">
        <v>4141</v>
      </c>
      <c r="K5019" s="194" t="s">
        <v>511</v>
      </c>
      <c r="L5019" s="176"/>
      <c r="M5019" s="176">
        <v>1000</v>
      </c>
      <c r="N5019" s="80" t="s">
        <v>6857</v>
      </c>
      <c r="O5019" s="162"/>
      <c r="P5019" s="80" t="s">
        <v>5100</v>
      </c>
      <c r="Q5019" s="80"/>
      <c r="R5019" s="80"/>
      <c r="S5019" s="163"/>
      <c r="T5019" s="213"/>
      <c r="U5019" s="162"/>
      <c r="V5019" s="164"/>
      <c r="W5019" s="12" t="str">
        <f t="shared" si="957"/>
        <v>Mqtt1</v>
      </c>
      <c r="X5019" s="196" t="s">
        <v>10727</v>
      </c>
      <c r="Y5019" s="6" t="str">
        <f t="shared" si="959"/>
        <v>marpower/power-tag/evaporator-fridge-system</v>
      </c>
      <c r="Z5019" s="103" t="str" cm="1">
        <f t="array" ref="Z5019">IF(COUNTIF(N5019,"spare"),"","$."&amp;_xlfn.REGEXEXTRACT(J5019,"^PT\d+[FQ]\d+_(.*)", 2))</f>
        <v>$.Active_Power_Phase_B</v>
      </c>
      <c r="AA5019" s="12">
        <f t="shared" si="960"/>
        <v>17</v>
      </c>
      <c r="AB5019" s="6" t="s">
        <v>195</v>
      </c>
      <c r="AC5019" s="103">
        <v>3056</v>
      </c>
      <c r="AJ5019" s="80"/>
      <c r="AK5019" s="113" t="s">
        <v>1425</v>
      </c>
      <c r="AN5019" s="80"/>
      <c r="AO5019" s="80"/>
      <c r="AP5019" s="80"/>
      <c r="AQ5019" s="80"/>
      <c r="AR5019" s="127"/>
      <c r="AS5019" s="80"/>
      <c r="AT5019" s="7"/>
      <c r="AU5019" s="7"/>
      <c r="AV5019" s="165"/>
      <c r="AW5019" s="166"/>
      <c r="AX5019" s="137"/>
      <c r="AY5019" s="147"/>
      <c r="AZ5019" s="167"/>
      <c r="BA5019" s="167"/>
      <c r="BB5019" s="147" t="str">
        <f t="shared" si="958"/>
        <v/>
      </c>
      <c r="BC5019" s="168"/>
      <c r="BD5019" s="165"/>
      <c r="BE5019" s="165"/>
      <c r="BF5019" s="165"/>
      <c r="BG5019" s="165"/>
      <c r="BH5019" s="165"/>
      <c r="BI5019" s="165"/>
      <c r="BJ5019" s="165"/>
      <c r="BK5019" s="165"/>
      <c r="BL5019" s="165"/>
      <c r="BM5019" s="165"/>
      <c r="BN5019" s="165"/>
      <c r="BO5019" s="165"/>
      <c r="BP5019" s="165"/>
      <c r="BQ5019" s="165"/>
      <c r="BS5019" s="6"/>
      <c r="BT5019" s="11"/>
      <c r="BU5019" s="6"/>
      <c r="BV5019" s="6"/>
    </row>
    <row r="5020" spans="1:74" ht="15.75" x14ac:dyDescent="0.25">
      <c r="A5020" s="52" t="s">
        <v>1422</v>
      </c>
      <c r="B5020" s="56"/>
      <c r="C5020" s="7" t="s">
        <v>118</v>
      </c>
      <c r="D5020" s="7" t="s">
        <v>6561</v>
      </c>
      <c r="E5020" s="7"/>
      <c r="F5020" s="64"/>
      <c r="G5020" s="6"/>
      <c r="H5020" s="6"/>
      <c r="I5020" s="10" t="s">
        <v>110</v>
      </c>
      <c r="J5020" s="11" t="s">
        <v>4142</v>
      </c>
      <c r="K5020" s="194" t="s">
        <v>511</v>
      </c>
      <c r="L5020" s="176"/>
      <c r="M5020" s="176">
        <v>1000</v>
      </c>
      <c r="N5020" s="80" t="s">
        <v>6857</v>
      </c>
      <c r="O5020" s="162"/>
      <c r="P5020" s="80" t="s">
        <v>5101</v>
      </c>
      <c r="Q5020" s="80"/>
      <c r="R5020" s="80"/>
      <c r="S5020" s="163"/>
      <c r="T5020" s="213"/>
      <c r="U5020" s="162"/>
      <c r="V5020" s="164"/>
      <c r="W5020" s="12" t="str">
        <f t="shared" si="957"/>
        <v>Mqtt1</v>
      </c>
      <c r="X5020" s="196" t="s">
        <v>10727</v>
      </c>
      <c r="Y5020" s="6" t="str">
        <f t="shared" si="959"/>
        <v>marpower/power-tag/evaporator-fridge-system</v>
      </c>
      <c r="Z5020" s="103" t="str" cm="1">
        <f t="array" ref="Z5020">IF(COUNTIF(N5020,"spare"),"","$."&amp;_xlfn.REGEXEXTRACT(J5020,"^PT\d+[FQ]\d+_(.*)", 2))</f>
        <v>$.Active_Power_Phase_C</v>
      </c>
      <c r="AA5020" s="12">
        <f t="shared" si="960"/>
        <v>17</v>
      </c>
      <c r="AB5020" s="6" t="s">
        <v>195</v>
      </c>
      <c r="AC5020" s="103">
        <v>3058</v>
      </c>
      <c r="AJ5020" s="80"/>
      <c r="AK5020" s="113" t="s">
        <v>1425</v>
      </c>
      <c r="AN5020" s="80"/>
      <c r="AO5020" s="80"/>
      <c r="AP5020" s="80"/>
      <c r="AQ5020" s="80"/>
      <c r="AR5020" s="127"/>
      <c r="AS5020" s="80"/>
      <c r="AT5020" s="7"/>
      <c r="AU5020" s="7"/>
      <c r="AV5020" s="165"/>
      <c r="AW5020" s="166"/>
      <c r="AX5020" s="137"/>
      <c r="AY5020" s="147"/>
      <c r="AZ5020" s="167"/>
      <c r="BA5020" s="167"/>
      <c r="BB5020" s="147" t="str">
        <f t="shared" si="958"/>
        <v/>
      </c>
      <c r="BC5020" s="168"/>
      <c r="BD5020" s="165"/>
      <c r="BE5020" s="165"/>
      <c r="BF5020" s="165"/>
      <c r="BG5020" s="165"/>
      <c r="BH5020" s="165"/>
      <c r="BI5020" s="165"/>
      <c r="BJ5020" s="165"/>
      <c r="BK5020" s="165"/>
      <c r="BL5020" s="165"/>
      <c r="BM5020" s="165"/>
      <c r="BN5020" s="165"/>
      <c r="BO5020" s="165"/>
      <c r="BP5020" s="165"/>
      <c r="BQ5020" s="165"/>
      <c r="BS5020" s="6"/>
      <c r="BT5020" s="11"/>
      <c r="BU5020" s="6"/>
      <c r="BV5020" s="6"/>
    </row>
    <row r="5021" spans="1:74" ht="15.75" x14ac:dyDescent="0.25">
      <c r="A5021" s="52" t="s">
        <v>1422</v>
      </c>
      <c r="B5021" s="56"/>
      <c r="C5021" s="7" t="s">
        <v>118</v>
      </c>
      <c r="D5021" s="7" t="s">
        <v>6561</v>
      </c>
      <c r="E5021" s="7"/>
      <c r="F5021" s="64"/>
      <c r="G5021" s="6"/>
      <c r="H5021" s="6"/>
      <c r="I5021" s="10" t="s">
        <v>110</v>
      </c>
      <c r="J5021" s="11" t="s">
        <v>4143</v>
      </c>
      <c r="K5021" s="194" t="s">
        <v>511</v>
      </c>
      <c r="L5021" s="176"/>
      <c r="M5021" s="176">
        <v>1000</v>
      </c>
      <c r="N5021" s="80" t="s">
        <v>6857</v>
      </c>
      <c r="O5021" s="162"/>
      <c r="P5021" s="80" t="s">
        <v>5102</v>
      </c>
      <c r="Q5021" s="80"/>
      <c r="R5021" s="80"/>
      <c r="S5021" s="163"/>
      <c r="T5021" s="213"/>
      <c r="U5021" s="162"/>
      <c r="V5021" s="164"/>
      <c r="W5021" s="12" t="str">
        <f t="shared" si="957"/>
        <v>Mqtt1</v>
      </c>
      <c r="X5021" s="196" t="s">
        <v>10727</v>
      </c>
      <c r="Y5021" s="6" t="str">
        <f t="shared" si="959"/>
        <v>marpower/power-tag/evaporator-fridge-system</v>
      </c>
      <c r="Z5021" s="103" t="str" cm="1">
        <f t="array" ref="Z5021">IF(COUNTIF(N5021,"spare"),"","$."&amp;_xlfn.REGEXEXTRACT(J5021,"^PT\d+[FQ]\d+_(.*)", 2))</f>
        <v>$.Total_Active_Power</v>
      </c>
      <c r="AA5021" s="12">
        <f t="shared" si="960"/>
        <v>17</v>
      </c>
      <c r="AB5021" s="6" t="s">
        <v>195</v>
      </c>
      <c r="AC5021" s="103">
        <v>3060</v>
      </c>
      <c r="AJ5021" s="80"/>
      <c r="AK5021" s="113" t="s">
        <v>1425</v>
      </c>
      <c r="AN5021" s="80"/>
      <c r="AO5021" s="80"/>
      <c r="AP5021" s="80"/>
      <c r="AQ5021" s="80"/>
      <c r="AR5021" s="127"/>
      <c r="AS5021" s="80"/>
      <c r="AT5021" s="7"/>
      <c r="AU5021" s="7"/>
      <c r="AV5021" s="165"/>
      <c r="AW5021" s="166"/>
      <c r="AX5021" s="137"/>
      <c r="AY5021" s="147"/>
      <c r="AZ5021" s="167"/>
      <c r="BA5021" s="167"/>
      <c r="BB5021" s="147" t="str">
        <f t="shared" si="958"/>
        <v/>
      </c>
      <c r="BC5021" s="168"/>
      <c r="BD5021" s="165"/>
      <c r="BE5021" s="165"/>
      <c r="BF5021" s="165"/>
      <c r="BG5021" s="165"/>
      <c r="BH5021" s="165"/>
      <c r="BI5021" s="165"/>
      <c r="BJ5021" s="165"/>
      <c r="BK5021" s="165"/>
      <c r="BL5021" s="165"/>
      <c r="BM5021" s="165"/>
      <c r="BN5021" s="165"/>
      <c r="BO5021" s="165"/>
      <c r="BP5021" s="165"/>
      <c r="BQ5021" s="165"/>
      <c r="BS5021" s="6"/>
      <c r="BT5021" s="11"/>
      <c r="BU5021" s="6"/>
      <c r="BV5021" s="6"/>
    </row>
    <row r="5022" spans="1:74" ht="15.75" x14ac:dyDescent="0.25">
      <c r="A5022" s="52" t="s">
        <v>1422</v>
      </c>
      <c r="B5022" s="56"/>
      <c r="C5022" s="7" t="s">
        <v>118</v>
      </c>
      <c r="D5022" s="7" t="s">
        <v>6561</v>
      </c>
      <c r="E5022" s="7"/>
      <c r="F5022" s="64"/>
      <c r="G5022" s="6"/>
      <c r="H5022" s="6"/>
      <c r="I5022" s="10" t="s">
        <v>110</v>
      </c>
      <c r="J5022" s="11" t="s">
        <v>4144</v>
      </c>
      <c r="K5022" s="194" t="s">
        <v>511</v>
      </c>
      <c r="L5022" s="176"/>
      <c r="M5022" s="176">
        <v>1000</v>
      </c>
      <c r="N5022" s="80" t="s">
        <v>6857</v>
      </c>
      <c r="O5022" s="162"/>
      <c r="P5022" s="80" t="s">
        <v>5103</v>
      </c>
      <c r="Q5022" s="80"/>
      <c r="R5022" s="80"/>
      <c r="S5022" s="163"/>
      <c r="T5022" s="213"/>
      <c r="U5022" s="162"/>
      <c r="V5022" s="164"/>
      <c r="W5022" s="12" t="str">
        <f t="shared" si="957"/>
        <v>Mqtt1</v>
      </c>
      <c r="X5022" s="196" t="s">
        <v>10727</v>
      </c>
      <c r="Y5022" s="6" t="str">
        <f t="shared" si="959"/>
        <v>marpower/power-tag/evaporator-fridge-system</v>
      </c>
      <c r="Z5022" s="103" t="str" cm="1">
        <f t="array" ref="Z5022">IF(COUNTIF(N5022,"spare"),"","$."&amp;_xlfn.REGEXEXTRACT(J5022,"^PT\d+[FQ]\d+_(.*)", 2))</f>
        <v>$.Power_Factor_Phase_A</v>
      </c>
      <c r="AA5022" s="12">
        <f t="shared" si="960"/>
        <v>17</v>
      </c>
      <c r="AB5022" s="6" t="s">
        <v>195</v>
      </c>
      <c r="AC5022" s="103">
        <v>3078</v>
      </c>
      <c r="AJ5022" s="80"/>
      <c r="AK5022" s="113" t="s">
        <v>1426</v>
      </c>
      <c r="AN5022" s="80"/>
      <c r="AO5022" s="80"/>
      <c r="AP5022" s="80"/>
      <c r="AQ5022" s="80"/>
      <c r="AR5022" s="127"/>
      <c r="AS5022" s="80"/>
      <c r="AT5022" s="7"/>
      <c r="AU5022" s="7"/>
      <c r="AV5022" s="165"/>
      <c r="AW5022" s="166"/>
      <c r="AX5022" s="137"/>
      <c r="AY5022" s="147"/>
      <c r="AZ5022" s="167"/>
      <c r="BA5022" s="167"/>
      <c r="BB5022" s="147" t="str">
        <f t="shared" si="958"/>
        <v/>
      </c>
      <c r="BC5022" s="168"/>
      <c r="BD5022" s="165"/>
      <c r="BE5022" s="165"/>
      <c r="BF5022" s="165"/>
      <c r="BG5022" s="165"/>
      <c r="BH5022" s="165"/>
      <c r="BI5022" s="165"/>
      <c r="BJ5022" s="165"/>
      <c r="BK5022" s="165"/>
      <c r="BL5022" s="165"/>
      <c r="BM5022" s="165"/>
      <c r="BN5022" s="165"/>
      <c r="BO5022" s="165"/>
      <c r="BP5022" s="165"/>
      <c r="BQ5022" s="165"/>
      <c r="BS5022" s="6"/>
      <c r="BT5022" s="11"/>
      <c r="BU5022" s="6"/>
      <c r="BV5022" s="6"/>
    </row>
    <row r="5023" spans="1:74" ht="15.75" x14ac:dyDescent="0.25">
      <c r="A5023" s="52" t="s">
        <v>1422</v>
      </c>
      <c r="B5023" s="56"/>
      <c r="C5023" s="7" t="s">
        <v>118</v>
      </c>
      <c r="D5023" s="7" t="s">
        <v>6561</v>
      </c>
      <c r="E5023" s="7"/>
      <c r="F5023" s="64"/>
      <c r="G5023" s="6"/>
      <c r="H5023" s="6"/>
      <c r="I5023" s="10" t="s">
        <v>110</v>
      </c>
      <c r="J5023" s="11" t="s">
        <v>4145</v>
      </c>
      <c r="K5023" s="194" t="s">
        <v>511</v>
      </c>
      <c r="L5023" s="176"/>
      <c r="M5023" s="176">
        <v>1000</v>
      </c>
      <c r="N5023" s="80" t="s">
        <v>6857</v>
      </c>
      <c r="O5023" s="162"/>
      <c r="P5023" s="80" t="s">
        <v>5104</v>
      </c>
      <c r="Q5023" s="80"/>
      <c r="R5023" s="80"/>
      <c r="S5023" s="163"/>
      <c r="T5023" s="213"/>
      <c r="U5023" s="162"/>
      <c r="V5023" s="164"/>
      <c r="W5023" s="12" t="str">
        <f t="shared" si="957"/>
        <v>Mqtt1</v>
      </c>
      <c r="X5023" s="196" t="s">
        <v>10727</v>
      </c>
      <c r="Y5023" s="6" t="str">
        <f t="shared" si="959"/>
        <v>marpower/power-tag/evaporator-fridge-system</v>
      </c>
      <c r="Z5023" s="103" t="str" cm="1">
        <f t="array" ref="Z5023">IF(COUNTIF(N5023,"spare"),"","$."&amp;_xlfn.REGEXEXTRACT(J5023,"^PT\d+[FQ]\d+_(.*)", 2))</f>
        <v>$.Power_Factor_Phase_B</v>
      </c>
      <c r="AA5023" s="12">
        <f t="shared" si="960"/>
        <v>17</v>
      </c>
      <c r="AB5023" s="6" t="s">
        <v>195</v>
      </c>
      <c r="AC5023" s="103">
        <v>3080</v>
      </c>
      <c r="AJ5023" s="80"/>
      <c r="AK5023" s="113" t="s">
        <v>1426</v>
      </c>
      <c r="AN5023" s="80"/>
      <c r="AO5023" s="80"/>
      <c r="AP5023" s="80"/>
      <c r="AQ5023" s="80"/>
      <c r="AR5023" s="127"/>
      <c r="AS5023" s="80"/>
      <c r="AT5023" s="7"/>
      <c r="AU5023" s="7"/>
      <c r="AV5023" s="165"/>
      <c r="AW5023" s="166"/>
      <c r="AX5023" s="137"/>
      <c r="AY5023" s="147"/>
      <c r="AZ5023" s="167"/>
      <c r="BA5023" s="167"/>
      <c r="BB5023" s="147" t="str">
        <f t="shared" si="958"/>
        <v/>
      </c>
      <c r="BC5023" s="168"/>
      <c r="BD5023" s="165"/>
      <c r="BE5023" s="165"/>
      <c r="BF5023" s="165"/>
      <c r="BG5023" s="165"/>
      <c r="BH5023" s="165"/>
      <c r="BI5023" s="165"/>
      <c r="BJ5023" s="165"/>
      <c r="BK5023" s="165"/>
      <c r="BL5023" s="165"/>
      <c r="BM5023" s="165"/>
      <c r="BN5023" s="165"/>
      <c r="BO5023" s="165"/>
      <c r="BP5023" s="165"/>
      <c r="BQ5023" s="165"/>
      <c r="BS5023" s="6"/>
      <c r="BT5023" s="11"/>
      <c r="BU5023" s="6"/>
      <c r="BV5023" s="6"/>
    </row>
    <row r="5024" spans="1:74" ht="15.75" x14ac:dyDescent="0.25">
      <c r="A5024" s="52" t="s">
        <v>1422</v>
      </c>
      <c r="B5024" s="56"/>
      <c r="C5024" s="7" t="s">
        <v>118</v>
      </c>
      <c r="D5024" s="7" t="s">
        <v>6561</v>
      </c>
      <c r="E5024" s="7"/>
      <c r="F5024" s="64"/>
      <c r="G5024" s="6"/>
      <c r="H5024" s="6"/>
      <c r="I5024" s="10" t="s">
        <v>110</v>
      </c>
      <c r="J5024" s="11" t="s">
        <v>4146</v>
      </c>
      <c r="K5024" s="194" t="s">
        <v>511</v>
      </c>
      <c r="L5024" s="176"/>
      <c r="M5024" s="176">
        <v>1000</v>
      </c>
      <c r="N5024" s="80" t="s">
        <v>6857</v>
      </c>
      <c r="O5024" s="162"/>
      <c r="P5024" s="80" t="s">
        <v>5105</v>
      </c>
      <c r="Q5024" s="80"/>
      <c r="R5024" s="80"/>
      <c r="S5024" s="163"/>
      <c r="T5024" s="213"/>
      <c r="U5024" s="162"/>
      <c r="V5024" s="164"/>
      <c r="W5024" s="12" t="str">
        <f t="shared" si="957"/>
        <v>Mqtt1</v>
      </c>
      <c r="X5024" s="196" t="s">
        <v>10727</v>
      </c>
      <c r="Y5024" s="6" t="str">
        <f t="shared" si="959"/>
        <v>marpower/power-tag/evaporator-fridge-system</v>
      </c>
      <c r="Z5024" s="103" t="str" cm="1">
        <f t="array" ref="Z5024">IF(COUNTIF(N5024,"spare"),"","$."&amp;_xlfn.REGEXEXTRACT(J5024,"^PT\d+[FQ]\d+_(.*)", 2))</f>
        <v>$.Power_Factor_Phase_C</v>
      </c>
      <c r="AA5024" s="12">
        <f t="shared" si="960"/>
        <v>17</v>
      </c>
      <c r="AB5024" s="6" t="s">
        <v>195</v>
      </c>
      <c r="AC5024" s="103">
        <v>3082</v>
      </c>
      <c r="AJ5024" s="80"/>
      <c r="AK5024" s="113" t="s">
        <v>1426</v>
      </c>
      <c r="AN5024" s="80"/>
      <c r="AO5024" s="80"/>
      <c r="AP5024" s="80"/>
      <c r="AQ5024" s="80"/>
      <c r="AR5024" s="127"/>
      <c r="AS5024" s="80"/>
      <c r="AT5024" s="7"/>
      <c r="AU5024" s="7"/>
      <c r="AV5024" s="165"/>
      <c r="AW5024" s="166"/>
      <c r="AX5024" s="137"/>
      <c r="AY5024" s="147"/>
      <c r="AZ5024" s="167"/>
      <c r="BA5024" s="167"/>
      <c r="BB5024" s="147" t="str">
        <f t="shared" si="958"/>
        <v/>
      </c>
      <c r="BC5024" s="168"/>
      <c r="BD5024" s="165"/>
      <c r="BE5024" s="165"/>
      <c r="BF5024" s="165"/>
      <c r="BG5024" s="165"/>
      <c r="BH5024" s="165"/>
      <c r="BI5024" s="165"/>
      <c r="BJ5024" s="165"/>
      <c r="BK5024" s="165"/>
      <c r="BL5024" s="165"/>
      <c r="BM5024" s="165"/>
      <c r="BN5024" s="165"/>
      <c r="BO5024" s="165"/>
      <c r="BP5024" s="165"/>
      <c r="BQ5024" s="165"/>
      <c r="BS5024" s="6"/>
      <c r="BT5024" s="11"/>
      <c r="BU5024" s="6"/>
      <c r="BV5024" s="6"/>
    </row>
    <row r="5025" spans="1:74" ht="15.75" x14ac:dyDescent="0.25">
      <c r="A5025" s="52" t="s">
        <v>1422</v>
      </c>
      <c r="B5025" s="56"/>
      <c r="C5025" s="7" t="s">
        <v>118</v>
      </c>
      <c r="D5025" s="7" t="s">
        <v>6561</v>
      </c>
      <c r="E5025" s="7"/>
      <c r="F5025" s="64"/>
      <c r="G5025" s="6"/>
      <c r="H5025" s="6"/>
      <c r="I5025" s="10" t="s">
        <v>110</v>
      </c>
      <c r="J5025" s="11" t="s">
        <v>4147</v>
      </c>
      <c r="K5025" s="194" t="s">
        <v>511</v>
      </c>
      <c r="L5025" s="176"/>
      <c r="M5025" s="176">
        <v>1000</v>
      </c>
      <c r="N5025" s="80" t="s">
        <v>6857</v>
      </c>
      <c r="O5025" s="162"/>
      <c r="P5025" s="80" t="s">
        <v>5106</v>
      </c>
      <c r="Q5025" s="80"/>
      <c r="R5025" s="80"/>
      <c r="S5025" s="163"/>
      <c r="T5025" s="213"/>
      <c r="U5025" s="162"/>
      <c r="V5025" s="164"/>
      <c r="W5025" s="12" t="str">
        <f t="shared" si="957"/>
        <v>Mqtt1</v>
      </c>
      <c r="X5025" s="196" t="s">
        <v>10727</v>
      </c>
      <c r="Y5025" s="6" t="str">
        <f t="shared" si="959"/>
        <v>marpower/power-tag/evaporator-fridge-system</v>
      </c>
      <c r="Z5025" s="103" t="str" cm="1">
        <f t="array" ref="Z5025">IF(COUNTIF(N5025,"spare"),"","$."&amp;_xlfn.REGEXEXTRACT(J5025,"^PT\d+[FQ]\d+_(.*)", 2))</f>
        <v>$.Total_Power_Factor</v>
      </c>
      <c r="AA5025" s="12">
        <f t="shared" si="960"/>
        <v>17</v>
      </c>
      <c r="AB5025" s="6" t="s">
        <v>195</v>
      </c>
      <c r="AC5025" s="103">
        <v>3084</v>
      </c>
      <c r="AJ5025" s="80"/>
      <c r="AK5025" s="113" t="s">
        <v>1426</v>
      </c>
      <c r="AN5025" s="80"/>
      <c r="AO5025" s="80"/>
      <c r="AP5025" s="80"/>
      <c r="AQ5025" s="80"/>
      <c r="AR5025" s="127"/>
      <c r="AS5025" s="80"/>
      <c r="AT5025" s="7"/>
      <c r="AU5025" s="7"/>
      <c r="AV5025" s="165"/>
      <c r="AW5025" s="166"/>
      <c r="AX5025" s="137"/>
      <c r="AY5025" s="147"/>
      <c r="AZ5025" s="167"/>
      <c r="BA5025" s="167"/>
      <c r="BB5025" s="147" t="str">
        <f t="shared" si="958"/>
        <v/>
      </c>
      <c r="BC5025" s="168"/>
      <c r="BD5025" s="165"/>
      <c r="BE5025" s="165"/>
      <c r="BF5025" s="165"/>
      <c r="BG5025" s="165"/>
      <c r="BH5025" s="165"/>
      <c r="BI5025" s="165"/>
      <c r="BJ5025" s="165"/>
      <c r="BK5025" s="165"/>
      <c r="BL5025" s="165"/>
      <c r="BM5025" s="165"/>
      <c r="BN5025" s="165"/>
      <c r="BO5025" s="165"/>
      <c r="BP5025" s="165"/>
      <c r="BQ5025" s="165"/>
      <c r="BS5025" s="6"/>
      <c r="BT5025" s="11"/>
      <c r="BU5025" s="6"/>
      <c r="BV5025" s="6"/>
    </row>
    <row r="5026" spans="1:74" ht="15.75" x14ac:dyDescent="0.25">
      <c r="A5026" s="52" t="s">
        <v>1422</v>
      </c>
      <c r="B5026" s="56"/>
      <c r="C5026" s="7" t="s">
        <v>118</v>
      </c>
      <c r="D5026" s="7" t="s">
        <v>6561</v>
      </c>
      <c r="E5026" s="7"/>
      <c r="F5026" s="64"/>
      <c r="G5026" s="6"/>
      <c r="H5026" s="6"/>
      <c r="I5026" s="10" t="s">
        <v>110</v>
      </c>
      <c r="J5026" s="11" t="s">
        <v>4148</v>
      </c>
      <c r="K5026" s="194" t="s">
        <v>511</v>
      </c>
      <c r="L5026" s="176"/>
      <c r="M5026" s="176">
        <v>1000</v>
      </c>
      <c r="N5026" s="80" t="s">
        <v>6857</v>
      </c>
      <c r="O5026" s="162"/>
      <c r="P5026" s="80" t="s">
        <v>5107</v>
      </c>
      <c r="Q5026" s="80"/>
      <c r="R5026" s="80"/>
      <c r="S5026" s="163"/>
      <c r="T5026" s="213"/>
      <c r="U5026" s="162"/>
      <c r="V5026" s="164"/>
      <c r="W5026" s="12" t="str">
        <f t="shared" si="957"/>
        <v>Mqtt1</v>
      </c>
      <c r="X5026" s="196" t="s">
        <v>10728</v>
      </c>
      <c r="Y5026" s="6" t="str">
        <f t="shared" si="959"/>
        <v>marpower/power-tag/evaporator-freeze-system</v>
      </c>
      <c r="Z5026" s="103" t="str" cm="1">
        <f t="array" ref="Z5026">IF(COUNTIF(N5026,"spare"),"","$."&amp;_xlfn.REGEXEXTRACT(J5026,"^PT\d+[FQ]\d+_(.*)", 2))</f>
        <v>$.RMS_Current_Phase_A</v>
      </c>
      <c r="AA5026" s="12">
        <f>AA5011+1</f>
        <v>18</v>
      </c>
      <c r="AB5026" s="6" t="s">
        <v>195</v>
      </c>
      <c r="AC5026" s="103">
        <v>3000</v>
      </c>
      <c r="AJ5026" s="80"/>
      <c r="AK5026" s="113" t="s">
        <v>1423</v>
      </c>
      <c r="AN5026" s="80"/>
      <c r="AO5026" s="80"/>
      <c r="AP5026" s="80"/>
      <c r="AQ5026" s="80"/>
      <c r="AR5026" s="127"/>
      <c r="AS5026" s="80"/>
      <c r="AT5026" s="7"/>
      <c r="AU5026" s="7"/>
      <c r="AV5026" s="165"/>
      <c r="AW5026" s="166"/>
      <c r="AX5026" s="137"/>
      <c r="AY5026" s="147"/>
      <c r="AZ5026" s="167"/>
      <c r="BA5026" s="167"/>
      <c r="BB5026" s="147" t="str">
        <f t="shared" si="958"/>
        <v/>
      </c>
      <c r="BC5026" s="168"/>
      <c r="BD5026" s="165"/>
      <c r="BE5026" s="165"/>
      <c r="BF5026" s="165"/>
      <c r="BG5026" s="165"/>
      <c r="BH5026" s="165"/>
      <c r="BI5026" s="165"/>
      <c r="BJ5026" s="165"/>
      <c r="BK5026" s="165"/>
      <c r="BL5026" s="165"/>
      <c r="BM5026" s="165"/>
      <c r="BN5026" s="165"/>
      <c r="BO5026" s="165"/>
      <c r="BP5026" s="165"/>
      <c r="BQ5026" s="165"/>
      <c r="BS5026" s="6"/>
      <c r="BT5026" s="11"/>
      <c r="BU5026" s="6"/>
      <c r="BV5026" s="6"/>
    </row>
    <row r="5027" spans="1:74" ht="15.75" x14ac:dyDescent="0.25">
      <c r="A5027" s="52" t="s">
        <v>1422</v>
      </c>
      <c r="B5027" s="56"/>
      <c r="C5027" s="7" t="s">
        <v>118</v>
      </c>
      <c r="D5027" s="7" t="s">
        <v>6561</v>
      </c>
      <c r="E5027" s="7"/>
      <c r="F5027" s="64"/>
      <c r="G5027" s="6"/>
      <c r="H5027" s="6"/>
      <c r="I5027" s="10" t="s">
        <v>110</v>
      </c>
      <c r="J5027" s="11" t="s">
        <v>4149</v>
      </c>
      <c r="K5027" s="194" t="s">
        <v>511</v>
      </c>
      <c r="L5027" s="176"/>
      <c r="M5027" s="176">
        <v>1000</v>
      </c>
      <c r="N5027" s="80" t="s">
        <v>6857</v>
      </c>
      <c r="O5027" s="162"/>
      <c r="P5027" s="80" t="s">
        <v>5108</v>
      </c>
      <c r="Q5027" s="80"/>
      <c r="R5027" s="80"/>
      <c r="S5027" s="163"/>
      <c r="T5027" s="213"/>
      <c r="U5027" s="162"/>
      <c r="V5027" s="164"/>
      <c r="W5027" s="12" t="str">
        <f t="shared" ref="W5027:W5090" si="961">IF(COUNTIF(N5027,"spare"),"","Mqtt1")</f>
        <v>Mqtt1</v>
      </c>
      <c r="X5027" s="196" t="s">
        <v>10728</v>
      </c>
      <c r="Y5027" s="6" t="str">
        <f t="shared" si="959"/>
        <v>marpower/power-tag/evaporator-freeze-system</v>
      </c>
      <c r="Z5027" s="103" t="str" cm="1">
        <f t="array" ref="Z5027">IF(COUNTIF(N5027,"spare"),"","$."&amp;_xlfn.REGEXEXTRACT(J5027,"^PT\d+[FQ]\d+_(.*)", 2))</f>
        <v>$.RMS_Current_Phase_B</v>
      </c>
      <c r="AA5027" s="12">
        <f t="shared" ref="AA5027:AA5055" si="962">AA5012+1</f>
        <v>18</v>
      </c>
      <c r="AB5027" s="6" t="s">
        <v>195</v>
      </c>
      <c r="AC5027" s="103">
        <v>3002</v>
      </c>
      <c r="AJ5027" s="80"/>
      <c r="AK5027" s="113" t="s">
        <v>1423</v>
      </c>
      <c r="AN5027" s="80"/>
      <c r="AO5027" s="80"/>
      <c r="AP5027" s="80"/>
      <c r="AQ5027" s="80"/>
      <c r="AR5027" s="127"/>
      <c r="AS5027" s="80"/>
      <c r="AT5027" s="7"/>
      <c r="AU5027" s="7"/>
      <c r="AV5027" s="165"/>
      <c r="AW5027" s="166"/>
      <c r="AX5027" s="137"/>
      <c r="AY5027" s="147"/>
      <c r="AZ5027" s="167"/>
      <c r="BA5027" s="167"/>
      <c r="BB5027" s="147" t="str">
        <f t="shared" si="958"/>
        <v/>
      </c>
      <c r="BC5027" s="168"/>
      <c r="BD5027" s="165"/>
      <c r="BE5027" s="165"/>
      <c r="BF5027" s="165"/>
      <c r="BG5027" s="165"/>
      <c r="BH5027" s="165"/>
      <c r="BI5027" s="165"/>
      <c r="BJ5027" s="165"/>
      <c r="BK5027" s="165"/>
      <c r="BL5027" s="165"/>
      <c r="BM5027" s="165"/>
      <c r="BN5027" s="165"/>
      <c r="BO5027" s="165"/>
      <c r="BP5027" s="165"/>
      <c r="BQ5027" s="165"/>
      <c r="BS5027" s="6"/>
      <c r="BT5027" s="11"/>
      <c r="BU5027" s="6"/>
      <c r="BV5027" s="6"/>
    </row>
    <row r="5028" spans="1:74" ht="15.75" x14ac:dyDescent="0.25">
      <c r="A5028" s="52" t="s">
        <v>1422</v>
      </c>
      <c r="B5028" s="56"/>
      <c r="C5028" s="7" t="s">
        <v>118</v>
      </c>
      <c r="D5028" s="7" t="s">
        <v>6561</v>
      </c>
      <c r="E5028" s="7"/>
      <c r="F5028" s="64"/>
      <c r="G5028" s="6"/>
      <c r="H5028" s="6"/>
      <c r="I5028" s="10" t="s">
        <v>110</v>
      </c>
      <c r="J5028" s="11" t="s">
        <v>4150</v>
      </c>
      <c r="K5028" s="194" t="s">
        <v>511</v>
      </c>
      <c r="L5028" s="176"/>
      <c r="M5028" s="176">
        <v>1000</v>
      </c>
      <c r="N5028" s="80" t="s">
        <v>6857</v>
      </c>
      <c r="O5028" s="162"/>
      <c r="P5028" s="80" t="s">
        <v>5109</v>
      </c>
      <c r="Q5028" s="80"/>
      <c r="R5028" s="80"/>
      <c r="S5028" s="163"/>
      <c r="T5028" s="213"/>
      <c r="U5028" s="162"/>
      <c r="V5028" s="164"/>
      <c r="W5028" s="12" t="str">
        <f t="shared" si="961"/>
        <v>Mqtt1</v>
      </c>
      <c r="X5028" s="196" t="s">
        <v>10728</v>
      </c>
      <c r="Y5028" s="6" t="str">
        <f t="shared" si="959"/>
        <v>marpower/power-tag/evaporator-freeze-system</v>
      </c>
      <c r="Z5028" s="103" t="str" cm="1">
        <f t="array" ref="Z5028">IF(COUNTIF(N5028,"spare"),"","$."&amp;_xlfn.REGEXEXTRACT(J5028,"^PT\d+[FQ]\d+_(.*)", 2))</f>
        <v>$.RMS_Current_Phase_C</v>
      </c>
      <c r="AA5028" s="12">
        <f t="shared" si="962"/>
        <v>18</v>
      </c>
      <c r="AB5028" s="6" t="s">
        <v>195</v>
      </c>
      <c r="AC5028" s="103">
        <v>3004</v>
      </c>
      <c r="AJ5028" s="80"/>
      <c r="AK5028" s="113" t="s">
        <v>1423</v>
      </c>
      <c r="AN5028" s="80"/>
      <c r="AO5028" s="80"/>
      <c r="AP5028" s="80"/>
      <c r="AQ5028" s="80"/>
      <c r="AR5028" s="127"/>
      <c r="AS5028" s="80"/>
      <c r="AT5028" s="7"/>
      <c r="AU5028" s="7"/>
      <c r="AV5028" s="165"/>
      <c r="AW5028" s="166"/>
      <c r="AX5028" s="137"/>
      <c r="AY5028" s="147"/>
      <c r="AZ5028" s="167"/>
      <c r="BA5028" s="167"/>
      <c r="BB5028" s="147" t="str">
        <f t="shared" si="958"/>
        <v/>
      </c>
      <c r="BC5028" s="168"/>
      <c r="BD5028" s="165"/>
      <c r="BE5028" s="165"/>
      <c r="BF5028" s="165"/>
      <c r="BG5028" s="165"/>
      <c r="BH5028" s="165"/>
      <c r="BI5028" s="165"/>
      <c r="BJ5028" s="165"/>
      <c r="BK5028" s="165"/>
      <c r="BL5028" s="165"/>
      <c r="BM5028" s="165"/>
      <c r="BN5028" s="165"/>
      <c r="BO5028" s="165"/>
      <c r="BP5028" s="165"/>
      <c r="BQ5028" s="165"/>
      <c r="BS5028" s="6"/>
      <c r="BT5028" s="11"/>
      <c r="BU5028" s="6"/>
      <c r="BV5028" s="6"/>
    </row>
    <row r="5029" spans="1:74" ht="15.75" x14ac:dyDescent="0.25">
      <c r="A5029" s="52" t="s">
        <v>1422</v>
      </c>
      <c r="B5029" s="56"/>
      <c r="C5029" s="7" t="s">
        <v>118</v>
      </c>
      <c r="D5029" s="7" t="s">
        <v>6561</v>
      </c>
      <c r="E5029" s="7"/>
      <c r="F5029" s="64"/>
      <c r="G5029" s="6"/>
      <c r="H5029" s="6"/>
      <c r="I5029" s="10" t="s">
        <v>110</v>
      </c>
      <c r="J5029" s="11" t="s">
        <v>4151</v>
      </c>
      <c r="K5029" s="194" t="s">
        <v>511</v>
      </c>
      <c r="L5029" s="176"/>
      <c r="M5029" s="176">
        <v>1000</v>
      </c>
      <c r="N5029" s="80" t="s">
        <v>6857</v>
      </c>
      <c r="O5029" s="162"/>
      <c r="P5029" s="80" t="s">
        <v>5110</v>
      </c>
      <c r="Q5029" s="80"/>
      <c r="R5029" s="80"/>
      <c r="S5029" s="163"/>
      <c r="T5029" s="213"/>
      <c r="U5029" s="162"/>
      <c r="V5029" s="164"/>
      <c r="W5029" s="12" t="str">
        <f t="shared" si="961"/>
        <v>Mqtt1</v>
      </c>
      <c r="X5029" s="196" t="s">
        <v>10728</v>
      </c>
      <c r="Y5029" s="6" t="str">
        <f t="shared" si="959"/>
        <v>marpower/power-tag/evaporator-freeze-system</v>
      </c>
      <c r="Z5029" s="103" t="str" cm="1">
        <f t="array" ref="Z5029">IF(COUNTIF(N5029,"spare"),"","$."&amp;_xlfn.REGEXEXTRACT(J5029,"^PT\d+[FQ]\d+_(.*)", 2))</f>
        <v>$.RMS_Current_Phase_Neut</v>
      </c>
      <c r="AA5029" s="12">
        <f t="shared" si="962"/>
        <v>18</v>
      </c>
      <c r="AB5029" s="6" t="s">
        <v>195</v>
      </c>
      <c r="AC5029" s="103">
        <v>3006</v>
      </c>
      <c r="AJ5029" s="80"/>
      <c r="AK5029" s="113" t="s">
        <v>1423</v>
      </c>
      <c r="AN5029" s="80"/>
      <c r="AO5029" s="80"/>
      <c r="AP5029" s="80"/>
      <c r="AQ5029" s="80"/>
      <c r="AR5029" s="127"/>
      <c r="AS5029" s="80"/>
      <c r="AT5029" s="7"/>
      <c r="AU5029" s="7"/>
      <c r="AV5029" s="165"/>
      <c r="AW5029" s="166"/>
      <c r="AX5029" s="137"/>
      <c r="AY5029" s="147"/>
      <c r="AZ5029" s="167"/>
      <c r="BA5029" s="167"/>
      <c r="BB5029" s="147" t="str">
        <f t="shared" si="958"/>
        <v/>
      </c>
      <c r="BC5029" s="168"/>
      <c r="BD5029" s="165"/>
      <c r="BE5029" s="165"/>
      <c r="BF5029" s="165"/>
      <c r="BG5029" s="165"/>
      <c r="BH5029" s="165"/>
      <c r="BI5029" s="165"/>
      <c r="BJ5029" s="165"/>
      <c r="BK5029" s="165"/>
      <c r="BL5029" s="165"/>
      <c r="BM5029" s="165"/>
      <c r="BN5029" s="165"/>
      <c r="BO5029" s="165"/>
      <c r="BP5029" s="165"/>
      <c r="BQ5029" s="165"/>
      <c r="BS5029" s="6"/>
      <c r="BT5029" s="11"/>
      <c r="BU5029" s="6"/>
      <c r="BV5029" s="6"/>
    </row>
    <row r="5030" spans="1:74" ht="15.75" x14ac:dyDescent="0.25">
      <c r="A5030" s="52" t="s">
        <v>1422</v>
      </c>
      <c r="B5030" s="56"/>
      <c r="C5030" s="7" t="s">
        <v>118</v>
      </c>
      <c r="D5030" s="7" t="s">
        <v>6561</v>
      </c>
      <c r="E5030" s="7"/>
      <c r="F5030" s="64"/>
      <c r="G5030" s="6"/>
      <c r="H5030" s="6"/>
      <c r="I5030" s="10" t="s">
        <v>110</v>
      </c>
      <c r="J5030" s="11" t="s">
        <v>8387</v>
      </c>
      <c r="K5030" s="194" t="s">
        <v>511</v>
      </c>
      <c r="L5030" s="176"/>
      <c r="M5030" s="176">
        <v>1000</v>
      </c>
      <c r="N5030" s="80" t="s">
        <v>6857</v>
      </c>
      <c r="O5030" s="162"/>
      <c r="P5030" s="80" t="s">
        <v>5111</v>
      </c>
      <c r="Q5030" s="80"/>
      <c r="R5030" s="80"/>
      <c r="S5030" s="163"/>
      <c r="T5030" s="213"/>
      <c r="U5030" s="162"/>
      <c r="V5030" s="164"/>
      <c r="W5030" s="12" t="str">
        <f t="shared" si="961"/>
        <v>Mqtt1</v>
      </c>
      <c r="X5030" s="196" t="s">
        <v>10728</v>
      </c>
      <c r="Y5030" s="6" t="str">
        <f t="shared" si="959"/>
        <v>marpower/power-tag/evaporator-freeze-system</v>
      </c>
      <c r="Z5030" s="103" t="str" cm="1">
        <f t="array" ref="Z5030">IF(COUNTIF(N5030,"spare"),"","$."&amp;_xlfn.REGEXEXTRACT(J5030,"^PT\d+[FQ]\d+_(.*)", 2))</f>
        <v>$.RMS_Voltage_A_N</v>
      </c>
      <c r="AA5030" s="12">
        <f t="shared" si="962"/>
        <v>18</v>
      </c>
      <c r="AB5030" s="6" t="s">
        <v>195</v>
      </c>
      <c r="AC5030" s="103">
        <v>3028</v>
      </c>
      <c r="AJ5030" s="80"/>
      <c r="AK5030" s="113" t="s">
        <v>1424</v>
      </c>
      <c r="AN5030" s="80"/>
      <c r="AO5030" s="80"/>
      <c r="AP5030" s="80"/>
      <c r="AQ5030" s="80"/>
      <c r="AR5030" s="127"/>
      <c r="AS5030" s="80"/>
      <c r="AT5030" s="7"/>
      <c r="AU5030" s="7"/>
      <c r="AV5030" s="165"/>
      <c r="AW5030" s="166"/>
      <c r="AX5030" s="137"/>
      <c r="AY5030" s="147"/>
      <c r="AZ5030" s="167"/>
      <c r="BA5030" s="167"/>
      <c r="BB5030" s="147" t="str">
        <f t="shared" si="958"/>
        <v/>
      </c>
      <c r="BC5030" s="168"/>
      <c r="BD5030" s="165"/>
      <c r="BE5030" s="165"/>
      <c r="BF5030" s="165"/>
      <c r="BG5030" s="165"/>
      <c r="BH5030" s="165"/>
      <c r="BI5030" s="165"/>
      <c r="BJ5030" s="165"/>
      <c r="BK5030" s="165"/>
      <c r="BL5030" s="165"/>
      <c r="BM5030" s="165"/>
      <c r="BN5030" s="165"/>
      <c r="BO5030" s="165"/>
      <c r="BP5030" s="165"/>
      <c r="BQ5030" s="165"/>
      <c r="BS5030" s="6"/>
      <c r="BT5030" s="11"/>
      <c r="BU5030" s="6"/>
      <c r="BV5030" s="6"/>
    </row>
    <row r="5031" spans="1:74" ht="15.75" x14ac:dyDescent="0.25">
      <c r="A5031" s="52" t="s">
        <v>1422</v>
      </c>
      <c r="B5031" s="56"/>
      <c r="C5031" s="7" t="s">
        <v>118</v>
      </c>
      <c r="D5031" s="7" t="s">
        <v>6561</v>
      </c>
      <c r="E5031" s="7"/>
      <c r="F5031" s="64"/>
      <c r="G5031" s="6"/>
      <c r="H5031" s="6"/>
      <c r="I5031" s="10" t="s">
        <v>110</v>
      </c>
      <c r="J5031" s="11" t="s">
        <v>8564</v>
      </c>
      <c r="K5031" s="194" t="s">
        <v>511</v>
      </c>
      <c r="L5031" s="176"/>
      <c r="M5031" s="176">
        <v>1000</v>
      </c>
      <c r="N5031" s="80" t="s">
        <v>6857</v>
      </c>
      <c r="O5031" s="162"/>
      <c r="P5031" s="80" t="s">
        <v>5112</v>
      </c>
      <c r="Q5031" s="80"/>
      <c r="R5031" s="80"/>
      <c r="S5031" s="163"/>
      <c r="T5031" s="213"/>
      <c r="U5031" s="162"/>
      <c r="V5031" s="164"/>
      <c r="W5031" s="12" t="str">
        <f t="shared" si="961"/>
        <v>Mqtt1</v>
      </c>
      <c r="X5031" s="196" t="s">
        <v>10728</v>
      </c>
      <c r="Y5031" s="6" t="str">
        <f t="shared" si="959"/>
        <v>marpower/power-tag/evaporator-freeze-system</v>
      </c>
      <c r="Z5031" s="103" t="str" cm="1">
        <f t="array" ref="Z5031">IF(COUNTIF(N5031,"spare"),"","$."&amp;_xlfn.REGEXEXTRACT(J5031,"^PT\d+[FQ]\d+_(.*)", 2))</f>
        <v>$.RMS_Voltage_B_N</v>
      </c>
      <c r="AA5031" s="12">
        <f t="shared" si="962"/>
        <v>18</v>
      </c>
      <c r="AB5031" s="6" t="s">
        <v>195</v>
      </c>
      <c r="AC5031" s="103">
        <v>3030</v>
      </c>
      <c r="AJ5031" s="80"/>
      <c r="AK5031" s="113" t="s">
        <v>1424</v>
      </c>
      <c r="AN5031" s="80"/>
      <c r="AO5031" s="80"/>
      <c r="AP5031" s="80"/>
      <c r="AQ5031" s="80"/>
      <c r="AR5031" s="127"/>
      <c r="AS5031" s="80"/>
      <c r="AT5031" s="7"/>
      <c r="AU5031" s="7"/>
      <c r="AV5031" s="165"/>
      <c r="AW5031" s="166"/>
      <c r="AX5031" s="137"/>
      <c r="AY5031" s="147"/>
      <c r="AZ5031" s="167"/>
      <c r="BA5031" s="167"/>
      <c r="BB5031" s="147" t="str">
        <f t="shared" si="958"/>
        <v/>
      </c>
      <c r="BC5031" s="168"/>
      <c r="BD5031" s="165"/>
      <c r="BE5031" s="165"/>
      <c r="BF5031" s="165"/>
      <c r="BG5031" s="165"/>
      <c r="BH5031" s="165"/>
      <c r="BI5031" s="165"/>
      <c r="BJ5031" s="165"/>
      <c r="BK5031" s="165"/>
      <c r="BL5031" s="165"/>
      <c r="BM5031" s="165"/>
      <c r="BN5031" s="165"/>
      <c r="BO5031" s="165"/>
      <c r="BP5031" s="165"/>
      <c r="BQ5031" s="165"/>
      <c r="BS5031" s="6"/>
      <c r="BT5031" s="11"/>
      <c r="BU5031" s="6"/>
      <c r="BV5031" s="6"/>
    </row>
    <row r="5032" spans="1:74" ht="15.75" x14ac:dyDescent="0.25">
      <c r="A5032" s="52" t="s">
        <v>1422</v>
      </c>
      <c r="B5032" s="56"/>
      <c r="C5032" s="7" t="s">
        <v>118</v>
      </c>
      <c r="D5032" s="7" t="s">
        <v>6561</v>
      </c>
      <c r="E5032" s="7"/>
      <c r="F5032" s="64"/>
      <c r="G5032" s="6"/>
      <c r="H5032" s="6"/>
      <c r="I5032" s="10" t="s">
        <v>110</v>
      </c>
      <c r="J5032" s="11" t="s">
        <v>8741</v>
      </c>
      <c r="K5032" s="194" t="s">
        <v>511</v>
      </c>
      <c r="L5032" s="176"/>
      <c r="M5032" s="176">
        <v>1000</v>
      </c>
      <c r="N5032" s="80" t="s">
        <v>6857</v>
      </c>
      <c r="O5032" s="162"/>
      <c r="P5032" s="80" t="s">
        <v>5113</v>
      </c>
      <c r="Q5032" s="80"/>
      <c r="R5032" s="80"/>
      <c r="S5032" s="163"/>
      <c r="T5032" s="213"/>
      <c r="U5032" s="162"/>
      <c r="V5032" s="164"/>
      <c r="W5032" s="12" t="str">
        <f t="shared" si="961"/>
        <v>Mqtt1</v>
      </c>
      <c r="X5032" s="196" t="s">
        <v>10728</v>
      </c>
      <c r="Y5032" s="6" t="str">
        <f t="shared" si="959"/>
        <v>marpower/power-tag/evaporator-freeze-system</v>
      </c>
      <c r="Z5032" s="103" t="str" cm="1">
        <f t="array" ref="Z5032">IF(COUNTIF(N5032,"spare"),"","$."&amp;_xlfn.REGEXEXTRACT(J5032,"^PT\d+[FQ]\d+_(.*)", 2))</f>
        <v>$.RMS_Voltage_C_N</v>
      </c>
      <c r="AA5032" s="12">
        <f t="shared" si="962"/>
        <v>18</v>
      </c>
      <c r="AB5032" s="6" t="s">
        <v>195</v>
      </c>
      <c r="AC5032" s="103">
        <v>3032</v>
      </c>
      <c r="AJ5032" s="80"/>
      <c r="AK5032" s="113" t="s">
        <v>1424</v>
      </c>
      <c r="AN5032" s="80"/>
      <c r="AO5032" s="80"/>
      <c r="AP5032" s="80"/>
      <c r="AQ5032" s="80"/>
      <c r="AR5032" s="127"/>
      <c r="AS5032" s="80"/>
      <c r="AT5032" s="7"/>
      <c r="AU5032" s="7"/>
      <c r="AV5032" s="165"/>
      <c r="AW5032" s="166"/>
      <c r="AX5032" s="137"/>
      <c r="AY5032" s="147"/>
      <c r="AZ5032" s="167"/>
      <c r="BA5032" s="167"/>
      <c r="BB5032" s="147" t="str">
        <f t="shared" si="958"/>
        <v/>
      </c>
      <c r="BC5032" s="168"/>
      <c r="BD5032" s="165"/>
      <c r="BE5032" s="165"/>
      <c r="BF5032" s="165"/>
      <c r="BG5032" s="165"/>
      <c r="BH5032" s="165"/>
      <c r="BI5032" s="165"/>
      <c r="BJ5032" s="165"/>
      <c r="BK5032" s="165"/>
      <c r="BL5032" s="165"/>
      <c r="BM5032" s="165"/>
      <c r="BN5032" s="165"/>
      <c r="BO5032" s="165"/>
      <c r="BP5032" s="165"/>
      <c r="BQ5032" s="165"/>
      <c r="BS5032" s="6"/>
      <c r="BT5032" s="11"/>
      <c r="BU5032" s="6"/>
      <c r="BV5032" s="6"/>
    </row>
    <row r="5033" spans="1:74" ht="15.75" x14ac:dyDescent="0.25">
      <c r="A5033" s="52" t="s">
        <v>1422</v>
      </c>
      <c r="B5033" s="56"/>
      <c r="C5033" s="7" t="s">
        <v>118</v>
      </c>
      <c r="D5033" s="7" t="s">
        <v>6561</v>
      </c>
      <c r="E5033" s="7"/>
      <c r="F5033" s="64"/>
      <c r="G5033" s="6"/>
      <c r="H5033" s="6"/>
      <c r="I5033" s="10" t="s">
        <v>110</v>
      </c>
      <c r="J5033" s="11" t="s">
        <v>4152</v>
      </c>
      <c r="K5033" s="194" t="s">
        <v>511</v>
      </c>
      <c r="L5033" s="176"/>
      <c r="M5033" s="176">
        <v>1000</v>
      </c>
      <c r="N5033" s="80" t="s">
        <v>6857</v>
      </c>
      <c r="O5033" s="162"/>
      <c r="P5033" s="80" t="s">
        <v>5114</v>
      </c>
      <c r="Q5033" s="80"/>
      <c r="R5033" s="80"/>
      <c r="S5033" s="163"/>
      <c r="T5033" s="213"/>
      <c r="U5033" s="162"/>
      <c r="V5033" s="164"/>
      <c r="W5033" s="12" t="str">
        <f t="shared" si="961"/>
        <v>Mqtt1</v>
      </c>
      <c r="X5033" s="196" t="s">
        <v>10728</v>
      </c>
      <c r="Y5033" s="6" t="str">
        <f t="shared" si="959"/>
        <v>marpower/power-tag/evaporator-freeze-system</v>
      </c>
      <c r="Z5033" s="103" t="str" cm="1">
        <f t="array" ref="Z5033">IF(COUNTIF(N5033,"spare"),"","$."&amp;_xlfn.REGEXEXTRACT(J5033,"^PT\d+[FQ]\d+_(.*)", 2))</f>
        <v>$.Active_Power_Phase_A</v>
      </c>
      <c r="AA5033" s="12">
        <f t="shared" si="962"/>
        <v>18</v>
      </c>
      <c r="AB5033" s="6" t="s">
        <v>195</v>
      </c>
      <c r="AC5033" s="103">
        <v>3054</v>
      </c>
      <c r="AJ5033" s="80"/>
      <c r="AK5033" s="113" t="s">
        <v>1425</v>
      </c>
      <c r="AN5033" s="80"/>
      <c r="AO5033" s="80"/>
      <c r="AP5033" s="80"/>
      <c r="AQ5033" s="80"/>
      <c r="AR5033" s="127"/>
      <c r="AS5033" s="80"/>
      <c r="AT5033" s="7"/>
      <c r="AU5033" s="7"/>
      <c r="AV5033" s="165"/>
      <c r="AW5033" s="166"/>
      <c r="AX5033" s="137"/>
      <c r="AY5033" s="147"/>
      <c r="AZ5033" s="167"/>
      <c r="BA5033" s="167"/>
      <c r="BB5033" s="147" t="str">
        <f t="shared" si="958"/>
        <v/>
      </c>
      <c r="BC5033" s="168"/>
      <c r="BD5033" s="165"/>
      <c r="BE5033" s="165"/>
      <c r="BF5033" s="165"/>
      <c r="BG5033" s="165"/>
      <c r="BH5033" s="165"/>
      <c r="BI5033" s="165"/>
      <c r="BJ5033" s="165"/>
      <c r="BK5033" s="165"/>
      <c r="BL5033" s="165"/>
      <c r="BM5033" s="165"/>
      <c r="BN5033" s="165"/>
      <c r="BO5033" s="165"/>
      <c r="BP5033" s="165"/>
      <c r="BQ5033" s="165"/>
      <c r="BS5033" s="6"/>
      <c r="BT5033" s="11"/>
      <c r="BU5033" s="6"/>
      <c r="BV5033" s="6"/>
    </row>
    <row r="5034" spans="1:74" ht="15.75" x14ac:dyDescent="0.25">
      <c r="A5034" s="52" t="s">
        <v>1422</v>
      </c>
      <c r="B5034" s="56"/>
      <c r="C5034" s="7" t="s">
        <v>118</v>
      </c>
      <c r="D5034" s="7" t="s">
        <v>6561</v>
      </c>
      <c r="E5034" s="7"/>
      <c r="F5034" s="64"/>
      <c r="G5034" s="6"/>
      <c r="H5034" s="6"/>
      <c r="I5034" s="10" t="s">
        <v>110</v>
      </c>
      <c r="J5034" s="11" t="s">
        <v>4153</v>
      </c>
      <c r="K5034" s="194" t="s">
        <v>511</v>
      </c>
      <c r="L5034" s="176"/>
      <c r="M5034" s="176">
        <v>1000</v>
      </c>
      <c r="N5034" s="80" t="s">
        <v>6857</v>
      </c>
      <c r="O5034" s="162"/>
      <c r="P5034" s="80" t="s">
        <v>5115</v>
      </c>
      <c r="Q5034" s="80"/>
      <c r="R5034" s="80"/>
      <c r="S5034" s="163"/>
      <c r="T5034" s="213"/>
      <c r="U5034" s="162"/>
      <c r="V5034" s="164"/>
      <c r="W5034" s="12" t="str">
        <f t="shared" si="961"/>
        <v>Mqtt1</v>
      </c>
      <c r="X5034" s="196" t="s">
        <v>10728</v>
      </c>
      <c r="Y5034" s="6" t="str">
        <f t="shared" si="959"/>
        <v>marpower/power-tag/evaporator-freeze-system</v>
      </c>
      <c r="Z5034" s="103" t="str" cm="1">
        <f t="array" ref="Z5034">IF(COUNTIF(N5034,"spare"),"","$."&amp;_xlfn.REGEXEXTRACT(J5034,"^PT\d+[FQ]\d+_(.*)", 2))</f>
        <v>$.Active_Power_Phase_B</v>
      </c>
      <c r="AA5034" s="12">
        <f t="shared" si="962"/>
        <v>18</v>
      </c>
      <c r="AB5034" s="6" t="s">
        <v>195</v>
      </c>
      <c r="AC5034" s="103">
        <v>3056</v>
      </c>
      <c r="AJ5034" s="80"/>
      <c r="AK5034" s="113" t="s">
        <v>1425</v>
      </c>
      <c r="AN5034" s="80"/>
      <c r="AO5034" s="80"/>
      <c r="AP5034" s="80"/>
      <c r="AQ5034" s="80"/>
      <c r="AR5034" s="127"/>
      <c r="AS5034" s="80"/>
      <c r="AT5034" s="7"/>
      <c r="AU5034" s="7"/>
      <c r="AV5034" s="165"/>
      <c r="AW5034" s="166"/>
      <c r="AX5034" s="137"/>
      <c r="AY5034" s="147"/>
      <c r="AZ5034" s="167"/>
      <c r="BA5034" s="167"/>
      <c r="BB5034" s="147" t="str">
        <f t="shared" si="958"/>
        <v/>
      </c>
      <c r="BC5034" s="168"/>
      <c r="BD5034" s="165"/>
      <c r="BE5034" s="165"/>
      <c r="BF5034" s="165"/>
      <c r="BG5034" s="165"/>
      <c r="BH5034" s="165"/>
      <c r="BI5034" s="165"/>
      <c r="BJ5034" s="165"/>
      <c r="BK5034" s="165"/>
      <c r="BL5034" s="165"/>
      <c r="BM5034" s="165"/>
      <c r="BN5034" s="165"/>
      <c r="BO5034" s="165"/>
      <c r="BP5034" s="165"/>
      <c r="BQ5034" s="165"/>
      <c r="BS5034" s="6"/>
      <c r="BT5034" s="11"/>
      <c r="BU5034" s="6"/>
      <c r="BV5034" s="6"/>
    </row>
    <row r="5035" spans="1:74" ht="15.75" x14ac:dyDescent="0.25">
      <c r="A5035" s="52" t="s">
        <v>1422</v>
      </c>
      <c r="B5035" s="56"/>
      <c r="C5035" s="7" t="s">
        <v>118</v>
      </c>
      <c r="D5035" s="7" t="s">
        <v>6561</v>
      </c>
      <c r="E5035" s="7"/>
      <c r="F5035" s="64"/>
      <c r="G5035" s="6"/>
      <c r="H5035" s="6"/>
      <c r="I5035" s="10" t="s">
        <v>110</v>
      </c>
      <c r="J5035" s="11" t="s">
        <v>4154</v>
      </c>
      <c r="K5035" s="194" t="s">
        <v>511</v>
      </c>
      <c r="L5035" s="176"/>
      <c r="M5035" s="176">
        <v>1000</v>
      </c>
      <c r="N5035" s="80" t="s">
        <v>6857</v>
      </c>
      <c r="O5035" s="162"/>
      <c r="P5035" s="80" t="s">
        <v>5116</v>
      </c>
      <c r="Q5035" s="80"/>
      <c r="R5035" s="80"/>
      <c r="S5035" s="163"/>
      <c r="T5035" s="213"/>
      <c r="U5035" s="162"/>
      <c r="V5035" s="164"/>
      <c r="W5035" s="12" t="str">
        <f t="shared" si="961"/>
        <v>Mqtt1</v>
      </c>
      <c r="X5035" s="196" t="s">
        <v>10728</v>
      </c>
      <c r="Y5035" s="6" t="str">
        <f t="shared" si="959"/>
        <v>marpower/power-tag/evaporator-freeze-system</v>
      </c>
      <c r="Z5035" s="103" t="str" cm="1">
        <f t="array" ref="Z5035">IF(COUNTIF(N5035,"spare"),"","$."&amp;_xlfn.REGEXEXTRACT(J5035,"^PT\d+[FQ]\d+_(.*)", 2))</f>
        <v>$.Active_Power_Phase_C</v>
      </c>
      <c r="AA5035" s="12">
        <f t="shared" si="962"/>
        <v>18</v>
      </c>
      <c r="AB5035" s="6" t="s">
        <v>195</v>
      </c>
      <c r="AC5035" s="103">
        <v>3058</v>
      </c>
      <c r="AJ5035" s="80"/>
      <c r="AK5035" s="113" t="s">
        <v>1425</v>
      </c>
      <c r="AN5035" s="80"/>
      <c r="AO5035" s="80"/>
      <c r="AP5035" s="80"/>
      <c r="AQ5035" s="80"/>
      <c r="AR5035" s="127"/>
      <c r="AS5035" s="80"/>
      <c r="AT5035" s="7"/>
      <c r="AU5035" s="7"/>
      <c r="AV5035" s="165"/>
      <c r="AW5035" s="166"/>
      <c r="AX5035" s="137"/>
      <c r="AY5035" s="147"/>
      <c r="AZ5035" s="167"/>
      <c r="BA5035" s="167"/>
      <c r="BB5035" s="147" t="str">
        <f t="shared" si="958"/>
        <v/>
      </c>
      <c r="BC5035" s="168"/>
      <c r="BD5035" s="165"/>
      <c r="BE5035" s="165"/>
      <c r="BF5035" s="165"/>
      <c r="BG5035" s="165"/>
      <c r="BH5035" s="165"/>
      <c r="BI5035" s="165"/>
      <c r="BJ5035" s="165"/>
      <c r="BK5035" s="165"/>
      <c r="BL5035" s="165"/>
      <c r="BM5035" s="165"/>
      <c r="BN5035" s="165"/>
      <c r="BO5035" s="165"/>
      <c r="BP5035" s="165"/>
      <c r="BQ5035" s="165"/>
      <c r="BS5035" s="6"/>
      <c r="BT5035" s="11"/>
      <c r="BU5035" s="6"/>
      <c r="BV5035" s="6"/>
    </row>
    <row r="5036" spans="1:74" ht="15.75" x14ac:dyDescent="0.25">
      <c r="A5036" s="52" t="s">
        <v>1422</v>
      </c>
      <c r="B5036" s="56"/>
      <c r="C5036" s="7" t="s">
        <v>118</v>
      </c>
      <c r="D5036" s="7" t="s">
        <v>6561</v>
      </c>
      <c r="E5036" s="7"/>
      <c r="F5036" s="64"/>
      <c r="G5036" s="6"/>
      <c r="H5036" s="6"/>
      <c r="I5036" s="10" t="s">
        <v>110</v>
      </c>
      <c r="J5036" s="11" t="s">
        <v>4155</v>
      </c>
      <c r="K5036" s="194" t="s">
        <v>511</v>
      </c>
      <c r="L5036" s="176"/>
      <c r="M5036" s="176">
        <v>1000</v>
      </c>
      <c r="N5036" s="80" t="s">
        <v>6857</v>
      </c>
      <c r="O5036" s="162"/>
      <c r="P5036" s="80" t="s">
        <v>5117</v>
      </c>
      <c r="Q5036" s="80"/>
      <c r="R5036" s="80"/>
      <c r="S5036" s="163"/>
      <c r="T5036" s="213"/>
      <c r="U5036" s="162"/>
      <c r="V5036" s="164"/>
      <c r="W5036" s="12" t="str">
        <f t="shared" si="961"/>
        <v>Mqtt1</v>
      </c>
      <c r="X5036" s="196" t="s">
        <v>10728</v>
      </c>
      <c r="Y5036" s="6" t="str">
        <f t="shared" si="959"/>
        <v>marpower/power-tag/evaporator-freeze-system</v>
      </c>
      <c r="Z5036" s="103" t="str" cm="1">
        <f t="array" ref="Z5036">IF(COUNTIF(N5036,"spare"),"","$."&amp;_xlfn.REGEXEXTRACT(J5036,"^PT\d+[FQ]\d+_(.*)", 2))</f>
        <v>$.Total_Active_Power</v>
      </c>
      <c r="AA5036" s="12">
        <f t="shared" si="962"/>
        <v>18</v>
      </c>
      <c r="AB5036" s="6" t="s">
        <v>195</v>
      </c>
      <c r="AC5036" s="103">
        <v>3060</v>
      </c>
      <c r="AJ5036" s="80"/>
      <c r="AK5036" s="113" t="s">
        <v>1425</v>
      </c>
      <c r="AN5036" s="80"/>
      <c r="AO5036" s="80"/>
      <c r="AP5036" s="80"/>
      <c r="AQ5036" s="80"/>
      <c r="AR5036" s="127"/>
      <c r="AS5036" s="80"/>
      <c r="AT5036" s="7"/>
      <c r="AU5036" s="7"/>
      <c r="AV5036" s="165"/>
      <c r="AW5036" s="166"/>
      <c r="AX5036" s="137"/>
      <c r="AY5036" s="147"/>
      <c r="AZ5036" s="167"/>
      <c r="BA5036" s="167"/>
      <c r="BB5036" s="147" t="str">
        <f t="shared" si="958"/>
        <v/>
      </c>
      <c r="BC5036" s="168"/>
      <c r="BD5036" s="165"/>
      <c r="BE5036" s="165"/>
      <c r="BF5036" s="165"/>
      <c r="BG5036" s="165"/>
      <c r="BH5036" s="165"/>
      <c r="BI5036" s="165"/>
      <c r="BJ5036" s="165"/>
      <c r="BK5036" s="165"/>
      <c r="BL5036" s="165"/>
      <c r="BM5036" s="165"/>
      <c r="BN5036" s="165"/>
      <c r="BO5036" s="165"/>
      <c r="BP5036" s="165"/>
      <c r="BQ5036" s="165"/>
      <c r="BS5036" s="6"/>
      <c r="BT5036" s="11"/>
      <c r="BU5036" s="6"/>
      <c r="BV5036" s="6"/>
    </row>
    <row r="5037" spans="1:74" ht="15.75" x14ac:dyDescent="0.25">
      <c r="A5037" s="52" t="s">
        <v>1422</v>
      </c>
      <c r="B5037" s="56"/>
      <c r="C5037" s="7" t="s">
        <v>118</v>
      </c>
      <c r="D5037" s="7" t="s">
        <v>6561</v>
      </c>
      <c r="E5037" s="7"/>
      <c r="F5037" s="64"/>
      <c r="G5037" s="6"/>
      <c r="H5037" s="6"/>
      <c r="I5037" s="10" t="s">
        <v>110</v>
      </c>
      <c r="J5037" s="11" t="s">
        <v>4156</v>
      </c>
      <c r="K5037" s="194" t="s">
        <v>511</v>
      </c>
      <c r="L5037" s="176"/>
      <c r="M5037" s="176">
        <v>1000</v>
      </c>
      <c r="N5037" s="80" t="s">
        <v>6857</v>
      </c>
      <c r="O5037" s="162"/>
      <c r="P5037" s="80" t="s">
        <v>5118</v>
      </c>
      <c r="Q5037" s="80"/>
      <c r="R5037" s="80"/>
      <c r="S5037" s="163"/>
      <c r="T5037" s="213"/>
      <c r="U5037" s="162"/>
      <c r="V5037" s="164"/>
      <c r="W5037" s="12" t="str">
        <f t="shared" si="961"/>
        <v>Mqtt1</v>
      </c>
      <c r="X5037" s="196" t="s">
        <v>10728</v>
      </c>
      <c r="Y5037" s="6" t="str">
        <f t="shared" si="959"/>
        <v>marpower/power-tag/evaporator-freeze-system</v>
      </c>
      <c r="Z5037" s="103" t="str" cm="1">
        <f t="array" ref="Z5037">IF(COUNTIF(N5037,"spare"),"","$."&amp;_xlfn.REGEXEXTRACT(J5037,"^PT\d+[FQ]\d+_(.*)", 2))</f>
        <v>$.Power_Factor_Phase_A</v>
      </c>
      <c r="AA5037" s="12">
        <f t="shared" si="962"/>
        <v>18</v>
      </c>
      <c r="AB5037" s="6" t="s">
        <v>195</v>
      </c>
      <c r="AC5037" s="103">
        <v>3078</v>
      </c>
      <c r="AJ5037" s="80"/>
      <c r="AK5037" s="113" t="s">
        <v>1426</v>
      </c>
      <c r="AN5037" s="80"/>
      <c r="AO5037" s="80"/>
      <c r="AP5037" s="80"/>
      <c r="AQ5037" s="80"/>
      <c r="AR5037" s="127"/>
      <c r="AS5037" s="80"/>
      <c r="AT5037" s="7"/>
      <c r="AU5037" s="7"/>
      <c r="AV5037" s="165"/>
      <c r="AW5037" s="166"/>
      <c r="AX5037" s="137"/>
      <c r="AY5037" s="147"/>
      <c r="AZ5037" s="167"/>
      <c r="BA5037" s="167"/>
      <c r="BB5037" s="147" t="str">
        <f t="shared" si="958"/>
        <v/>
      </c>
      <c r="BC5037" s="168"/>
      <c r="BD5037" s="165"/>
      <c r="BE5037" s="165"/>
      <c r="BF5037" s="165"/>
      <c r="BG5037" s="165"/>
      <c r="BH5037" s="165"/>
      <c r="BI5037" s="165"/>
      <c r="BJ5037" s="165"/>
      <c r="BK5037" s="165"/>
      <c r="BL5037" s="165"/>
      <c r="BM5037" s="165"/>
      <c r="BN5037" s="165"/>
      <c r="BO5037" s="165"/>
      <c r="BP5037" s="165"/>
      <c r="BQ5037" s="165"/>
      <c r="BS5037" s="6"/>
      <c r="BT5037" s="11"/>
      <c r="BU5037" s="6"/>
      <c r="BV5037" s="6"/>
    </row>
    <row r="5038" spans="1:74" ht="15.75" x14ac:dyDescent="0.25">
      <c r="A5038" s="52" t="s">
        <v>1422</v>
      </c>
      <c r="B5038" s="56"/>
      <c r="C5038" s="7" t="s">
        <v>118</v>
      </c>
      <c r="D5038" s="7" t="s">
        <v>6561</v>
      </c>
      <c r="E5038" s="7"/>
      <c r="F5038" s="64"/>
      <c r="G5038" s="6"/>
      <c r="H5038" s="6"/>
      <c r="I5038" s="10" t="s">
        <v>110</v>
      </c>
      <c r="J5038" s="11" t="s">
        <v>4157</v>
      </c>
      <c r="K5038" s="194" t="s">
        <v>511</v>
      </c>
      <c r="L5038" s="176"/>
      <c r="M5038" s="176">
        <v>1000</v>
      </c>
      <c r="N5038" s="80" t="s">
        <v>6857</v>
      </c>
      <c r="O5038" s="162"/>
      <c r="P5038" s="80" t="s">
        <v>5119</v>
      </c>
      <c r="Q5038" s="80"/>
      <c r="R5038" s="80"/>
      <c r="S5038" s="163"/>
      <c r="T5038" s="213"/>
      <c r="U5038" s="162"/>
      <c r="V5038" s="164"/>
      <c r="W5038" s="12" t="str">
        <f t="shared" si="961"/>
        <v>Mqtt1</v>
      </c>
      <c r="X5038" s="196" t="s">
        <v>10728</v>
      </c>
      <c r="Y5038" s="6" t="str">
        <f t="shared" si="959"/>
        <v>marpower/power-tag/evaporator-freeze-system</v>
      </c>
      <c r="Z5038" s="103" t="str" cm="1">
        <f t="array" ref="Z5038">IF(COUNTIF(N5038,"spare"),"","$."&amp;_xlfn.REGEXEXTRACT(J5038,"^PT\d+[FQ]\d+_(.*)", 2))</f>
        <v>$.Power_Factor_Phase_B</v>
      </c>
      <c r="AA5038" s="12">
        <f t="shared" si="962"/>
        <v>18</v>
      </c>
      <c r="AB5038" s="6" t="s">
        <v>195</v>
      </c>
      <c r="AC5038" s="103">
        <v>3080</v>
      </c>
      <c r="AJ5038" s="80"/>
      <c r="AK5038" s="113" t="s">
        <v>1426</v>
      </c>
      <c r="AN5038" s="80"/>
      <c r="AO5038" s="80"/>
      <c r="AP5038" s="80"/>
      <c r="AQ5038" s="80"/>
      <c r="AR5038" s="127"/>
      <c r="AS5038" s="80"/>
      <c r="AT5038" s="7"/>
      <c r="AU5038" s="7"/>
      <c r="AV5038" s="165"/>
      <c r="AW5038" s="166"/>
      <c r="AX5038" s="137"/>
      <c r="AY5038" s="147"/>
      <c r="AZ5038" s="167"/>
      <c r="BA5038" s="167"/>
      <c r="BB5038" s="147" t="str">
        <f t="shared" si="958"/>
        <v/>
      </c>
      <c r="BC5038" s="168"/>
      <c r="BD5038" s="165"/>
      <c r="BE5038" s="165"/>
      <c r="BF5038" s="165"/>
      <c r="BG5038" s="165"/>
      <c r="BH5038" s="165"/>
      <c r="BI5038" s="165"/>
      <c r="BJ5038" s="165"/>
      <c r="BK5038" s="165"/>
      <c r="BL5038" s="165"/>
      <c r="BM5038" s="165"/>
      <c r="BN5038" s="165"/>
      <c r="BO5038" s="165"/>
      <c r="BP5038" s="165"/>
      <c r="BQ5038" s="165"/>
      <c r="BS5038" s="6"/>
      <c r="BT5038" s="11"/>
      <c r="BU5038" s="6"/>
      <c r="BV5038" s="6"/>
    </row>
    <row r="5039" spans="1:74" ht="15.75" x14ac:dyDescent="0.25">
      <c r="A5039" s="52" t="s">
        <v>1422</v>
      </c>
      <c r="B5039" s="56"/>
      <c r="C5039" s="7" t="s">
        <v>118</v>
      </c>
      <c r="D5039" s="7" t="s">
        <v>6561</v>
      </c>
      <c r="E5039" s="7"/>
      <c r="F5039" s="64"/>
      <c r="G5039" s="6"/>
      <c r="H5039" s="6"/>
      <c r="I5039" s="10" t="s">
        <v>110</v>
      </c>
      <c r="J5039" s="11" t="s">
        <v>4158</v>
      </c>
      <c r="K5039" s="194" t="s">
        <v>511</v>
      </c>
      <c r="L5039" s="176"/>
      <c r="M5039" s="176">
        <v>1000</v>
      </c>
      <c r="N5039" s="80" t="s">
        <v>6857</v>
      </c>
      <c r="O5039" s="162"/>
      <c r="P5039" s="80" t="s">
        <v>5120</v>
      </c>
      <c r="Q5039" s="80"/>
      <c r="R5039" s="80"/>
      <c r="S5039" s="163"/>
      <c r="T5039" s="213"/>
      <c r="U5039" s="162"/>
      <c r="V5039" s="164"/>
      <c r="W5039" s="12" t="str">
        <f t="shared" si="961"/>
        <v>Mqtt1</v>
      </c>
      <c r="X5039" s="196" t="s">
        <v>10728</v>
      </c>
      <c r="Y5039" s="6" t="str">
        <f t="shared" si="959"/>
        <v>marpower/power-tag/evaporator-freeze-system</v>
      </c>
      <c r="Z5039" s="103" t="str" cm="1">
        <f t="array" ref="Z5039">IF(COUNTIF(N5039,"spare"),"","$."&amp;_xlfn.REGEXEXTRACT(J5039,"^PT\d+[FQ]\d+_(.*)", 2))</f>
        <v>$.Power_Factor_Phase_C</v>
      </c>
      <c r="AA5039" s="12">
        <f t="shared" si="962"/>
        <v>18</v>
      </c>
      <c r="AB5039" s="6" t="s">
        <v>195</v>
      </c>
      <c r="AC5039" s="103">
        <v>3082</v>
      </c>
      <c r="AJ5039" s="80"/>
      <c r="AK5039" s="113" t="s">
        <v>1426</v>
      </c>
      <c r="AN5039" s="80"/>
      <c r="AO5039" s="80"/>
      <c r="AP5039" s="80"/>
      <c r="AQ5039" s="80"/>
      <c r="AR5039" s="127"/>
      <c r="AS5039" s="80"/>
      <c r="AT5039" s="7"/>
      <c r="AU5039" s="7"/>
      <c r="AV5039" s="165"/>
      <c r="AW5039" s="166"/>
      <c r="AX5039" s="137"/>
      <c r="AY5039" s="147"/>
      <c r="AZ5039" s="167"/>
      <c r="BA5039" s="167"/>
      <c r="BB5039" s="147" t="str">
        <f t="shared" si="958"/>
        <v/>
      </c>
      <c r="BC5039" s="168"/>
      <c r="BD5039" s="165"/>
      <c r="BE5039" s="165"/>
      <c r="BF5039" s="165"/>
      <c r="BG5039" s="165"/>
      <c r="BH5039" s="165"/>
      <c r="BI5039" s="165"/>
      <c r="BJ5039" s="165"/>
      <c r="BK5039" s="165"/>
      <c r="BL5039" s="165"/>
      <c r="BM5039" s="165"/>
      <c r="BN5039" s="165"/>
      <c r="BO5039" s="165"/>
      <c r="BP5039" s="165"/>
      <c r="BQ5039" s="165"/>
      <c r="BS5039" s="6"/>
      <c r="BT5039" s="11"/>
      <c r="BU5039" s="6"/>
      <c r="BV5039" s="6"/>
    </row>
    <row r="5040" spans="1:74" ht="15.75" x14ac:dyDescent="0.25">
      <c r="A5040" s="52" t="s">
        <v>1422</v>
      </c>
      <c r="B5040" s="56"/>
      <c r="C5040" s="7" t="s">
        <v>118</v>
      </c>
      <c r="D5040" s="7" t="s">
        <v>6561</v>
      </c>
      <c r="E5040" s="7"/>
      <c r="F5040" s="64"/>
      <c r="G5040" s="6"/>
      <c r="H5040" s="6"/>
      <c r="I5040" s="10" t="s">
        <v>110</v>
      </c>
      <c r="J5040" s="11" t="s">
        <v>4159</v>
      </c>
      <c r="K5040" s="194" t="s">
        <v>511</v>
      </c>
      <c r="L5040" s="176"/>
      <c r="M5040" s="176">
        <v>1000</v>
      </c>
      <c r="N5040" s="80" t="s">
        <v>6857</v>
      </c>
      <c r="O5040" s="162"/>
      <c r="P5040" s="80" t="s">
        <v>5121</v>
      </c>
      <c r="Q5040" s="80"/>
      <c r="R5040" s="80"/>
      <c r="S5040" s="163"/>
      <c r="T5040" s="213"/>
      <c r="U5040" s="162"/>
      <c r="V5040" s="164"/>
      <c r="W5040" s="12" t="str">
        <f t="shared" si="961"/>
        <v>Mqtt1</v>
      </c>
      <c r="X5040" s="196" t="s">
        <v>10728</v>
      </c>
      <c r="Y5040" s="6" t="str">
        <f t="shared" si="959"/>
        <v>marpower/power-tag/evaporator-freeze-system</v>
      </c>
      <c r="Z5040" s="103" t="str" cm="1">
        <f t="array" ref="Z5040">IF(COUNTIF(N5040,"spare"),"","$."&amp;_xlfn.REGEXEXTRACT(J5040,"^PT\d+[FQ]\d+_(.*)", 2))</f>
        <v>$.Total_Power_Factor</v>
      </c>
      <c r="AA5040" s="12">
        <f t="shared" si="962"/>
        <v>18</v>
      </c>
      <c r="AB5040" s="6" t="s">
        <v>195</v>
      </c>
      <c r="AC5040" s="103">
        <v>3084</v>
      </c>
      <c r="AJ5040" s="80"/>
      <c r="AK5040" s="113" t="s">
        <v>1426</v>
      </c>
      <c r="AN5040" s="80"/>
      <c r="AO5040" s="80"/>
      <c r="AP5040" s="80"/>
      <c r="AQ5040" s="80"/>
      <c r="AR5040" s="127"/>
      <c r="AS5040" s="80"/>
      <c r="AT5040" s="7"/>
      <c r="AU5040" s="7"/>
      <c r="AV5040" s="165"/>
      <c r="AW5040" s="166"/>
      <c r="AX5040" s="137"/>
      <c r="AY5040" s="147"/>
      <c r="AZ5040" s="167"/>
      <c r="BA5040" s="167"/>
      <c r="BB5040" s="147" t="str">
        <f t="shared" si="958"/>
        <v/>
      </c>
      <c r="BC5040" s="168"/>
      <c r="BD5040" s="165"/>
      <c r="BE5040" s="165"/>
      <c r="BF5040" s="165"/>
      <c r="BG5040" s="165"/>
      <c r="BH5040" s="165"/>
      <c r="BI5040" s="165"/>
      <c r="BJ5040" s="165"/>
      <c r="BK5040" s="165"/>
      <c r="BL5040" s="165"/>
      <c r="BM5040" s="165"/>
      <c r="BN5040" s="165"/>
      <c r="BO5040" s="165"/>
      <c r="BP5040" s="165"/>
      <c r="BQ5040" s="165"/>
      <c r="BS5040" s="6"/>
      <c r="BT5040" s="11"/>
      <c r="BU5040" s="6"/>
      <c r="BV5040" s="6"/>
    </row>
    <row r="5041" spans="1:74" ht="15.75" x14ac:dyDescent="0.25">
      <c r="A5041" s="52" t="s">
        <v>1422</v>
      </c>
      <c r="B5041" s="56"/>
      <c r="C5041" s="7" t="s">
        <v>118</v>
      </c>
      <c r="D5041" s="7" t="s">
        <v>6561</v>
      </c>
      <c r="E5041" s="7"/>
      <c r="F5041" s="64"/>
      <c r="G5041" s="6"/>
      <c r="H5041" s="6"/>
      <c r="I5041" s="10" t="s">
        <v>110</v>
      </c>
      <c r="J5041" s="11" t="s">
        <v>4304</v>
      </c>
      <c r="K5041" s="194" t="s">
        <v>511</v>
      </c>
      <c r="L5041" s="176"/>
      <c r="M5041" s="176">
        <v>1000</v>
      </c>
      <c r="N5041" s="80" t="s">
        <v>6857</v>
      </c>
      <c r="O5041" s="162"/>
      <c r="P5041" s="80" t="s">
        <v>5122</v>
      </c>
      <c r="Q5041" s="80"/>
      <c r="R5041" s="80"/>
      <c r="S5041" s="163"/>
      <c r="T5041" s="213"/>
      <c r="U5041" s="162"/>
      <c r="V5041" s="164"/>
      <c r="W5041" s="12" t="str">
        <f t="shared" si="961"/>
        <v>Mqtt1</v>
      </c>
      <c r="X5041" s="196" t="s">
        <v>10729</v>
      </c>
      <c r="Y5041" s="6" t="str">
        <f t="shared" si="959"/>
        <v>marpower/power-tag/circulation-pump-cooling-set</v>
      </c>
      <c r="Z5041" s="103" t="str" cm="1">
        <f t="array" ref="Z5041">IF(COUNTIF(N5041,"spare"),"","$."&amp;_xlfn.REGEXEXTRACT(J5041,"^PT\d+[FQ]\d+_(.*)", 2))</f>
        <v>$.RMS_Current_Phase_A</v>
      </c>
      <c r="AA5041" s="12">
        <f>AA5026+1</f>
        <v>19</v>
      </c>
      <c r="AB5041" s="6" t="s">
        <v>195</v>
      </c>
      <c r="AC5041" s="103">
        <v>3000</v>
      </c>
      <c r="AJ5041" s="80"/>
      <c r="AK5041" s="113" t="s">
        <v>1423</v>
      </c>
      <c r="AN5041" s="80"/>
      <c r="AO5041" s="80"/>
      <c r="AP5041" s="80"/>
      <c r="AQ5041" s="80"/>
      <c r="AR5041" s="127"/>
      <c r="AS5041" s="80"/>
      <c r="AT5041" s="7"/>
      <c r="AU5041" s="7"/>
      <c r="AV5041" s="165"/>
      <c r="AW5041" s="166"/>
      <c r="AX5041" s="137"/>
      <c r="AY5041" s="147"/>
      <c r="AZ5041" s="167"/>
      <c r="BA5041" s="167"/>
      <c r="BB5041" s="147" t="str">
        <f t="shared" ref="BB5041:BB5064" si="963">IF(ISNUMBER(AM5041),"1","")</f>
        <v/>
      </c>
      <c r="BC5041" s="168"/>
      <c r="BD5041" s="165"/>
      <c r="BE5041" s="165"/>
      <c r="BF5041" s="165"/>
      <c r="BG5041" s="165"/>
      <c r="BH5041" s="165"/>
      <c r="BI5041" s="165"/>
      <c r="BJ5041" s="165"/>
      <c r="BK5041" s="165"/>
      <c r="BL5041" s="165"/>
      <c r="BM5041" s="165"/>
      <c r="BN5041" s="165"/>
      <c r="BO5041" s="165"/>
      <c r="BP5041" s="165"/>
      <c r="BQ5041" s="165"/>
      <c r="BS5041" s="6"/>
      <c r="BT5041" s="11"/>
      <c r="BU5041" s="6"/>
      <c r="BV5041" s="6"/>
    </row>
    <row r="5042" spans="1:74" ht="15.75" x14ac:dyDescent="0.25">
      <c r="A5042" s="52" t="s">
        <v>1422</v>
      </c>
      <c r="B5042" s="56"/>
      <c r="C5042" s="7" t="s">
        <v>118</v>
      </c>
      <c r="D5042" s="7" t="s">
        <v>6561</v>
      </c>
      <c r="E5042" s="7"/>
      <c r="F5042" s="64"/>
      <c r="G5042" s="6"/>
      <c r="H5042" s="6"/>
      <c r="I5042" s="10" t="s">
        <v>110</v>
      </c>
      <c r="J5042" s="11" t="s">
        <v>4305</v>
      </c>
      <c r="K5042" s="194" t="s">
        <v>511</v>
      </c>
      <c r="L5042" s="176"/>
      <c r="M5042" s="176">
        <v>1000</v>
      </c>
      <c r="N5042" s="80" t="s">
        <v>6857</v>
      </c>
      <c r="O5042" s="162"/>
      <c r="P5042" s="80" t="s">
        <v>5123</v>
      </c>
      <c r="Q5042" s="80"/>
      <c r="R5042" s="80"/>
      <c r="S5042" s="163"/>
      <c r="T5042" s="213"/>
      <c r="U5042" s="162"/>
      <c r="V5042" s="164"/>
      <c r="W5042" s="12" t="str">
        <f t="shared" si="961"/>
        <v>Mqtt1</v>
      </c>
      <c r="X5042" s="196" t="s">
        <v>10729</v>
      </c>
      <c r="Y5042" s="6" t="str">
        <f t="shared" si="959"/>
        <v>marpower/power-tag/circulation-pump-cooling-set</v>
      </c>
      <c r="Z5042" s="103" t="str" cm="1">
        <f t="array" ref="Z5042">IF(COUNTIF(N5042,"spare"),"","$."&amp;_xlfn.REGEXEXTRACT(J5042,"^PT\d+[FQ]\d+_(.*)", 2))</f>
        <v>$.RMS_Current_Phase_B</v>
      </c>
      <c r="AA5042" s="12">
        <f t="shared" si="962"/>
        <v>19</v>
      </c>
      <c r="AB5042" s="6" t="s">
        <v>195</v>
      </c>
      <c r="AC5042" s="103">
        <v>3002</v>
      </c>
      <c r="AJ5042" s="80"/>
      <c r="AK5042" s="113" t="s">
        <v>1423</v>
      </c>
      <c r="AN5042" s="80"/>
      <c r="AO5042" s="80"/>
      <c r="AP5042" s="80"/>
      <c r="AQ5042" s="80"/>
      <c r="AR5042" s="127"/>
      <c r="AS5042" s="80"/>
      <c r="AT5042" s="7"/>
      <c r="AU5042" s="7"/>
      <c r="AV5042" s="165"/>
      <c r="AW5042" s="166"/>
      <c r="AX5042" s="137"/>
      <c r="AY5042" s="147"/>
      <c r="AZ5042" s="167"/>
      <c r="BA5042" s="167"/>
      <c r="BB5042" s="147" t="str">
        <f t="shared" si="963"/>
        <v/>
      </c>
      <c r="BC5042" s="168"/>
      <c r="BD5042" s="165"/>
      <c r="BE5042" s="165"/>
      <c r="BF5042" s="165"/>
      <c r="BG5042" s="165"/>
      <c r="BH5042" s="165"/>
      <c r="BI5042" s="165"/>
      <c r="BJ5042" s="165"/>
      <c r="BK5042" s="165"/>
      <c r="BL5042" s="165"/>
      <c r="BM5042" s="165"/>
      <c r="BN5042" s="165"/>
      <c r="BO5042" s="165"/>
      <c r="BP5042" s="165"/>
      <c r="BQ5042" s="165"/>
      <c r="BS5042" s="6"/>
      <c r="BT5042" s="11"/>
      <c r="BU5042" s="6"/>
      <c r="BV5042" s="6"/>
    </row>
    <row r="5043" spans="1:74" ht="15.75" x14ac:dyDescent="0.25">
      <c r="A5043" s="52" t="s">
        <v>1422</v>
      </c>
      <c r="B5043" s="56"/>
      <c r="C5043" s="7" t="s">
        <v>118</v>
      </c>
      <c r="D5043" s="7" t="s">
        <v>6561</v>
      </c>
      <c r="E5043" s="7"/>
      <c r="F5043" s="64"/>
      <c r="G5043" s="6"/>
      <c r="H5043" s="6"/>
      <c r="I5043" s="10" t="s">
        <v>110</v>
      </c>
      <c r="J5043" s="11" t="s">
        <v>4306</v>
      </c>
      <c r="K5043" s="194" t="s">
        <v>511</v>
      </c>
      <c r="L5043" s="176"/>
      <c r="M5043" s="176">
        <v>1000</v>
      </c>
      <c r="N5043" s="80" t="s">
        <v>6857</v>
      </c>
      <c r="O5043" s="162"/>
      <c r="P5043" s="80" t="s">
        <v>5124</v>
      </c>
      <c r="Q5043" s="80"/>
      <c r="R5043" s="80"/>
      <c r="S5043" s="163"/>
      <c r="T5043" s="213"/>
      <c r="U5043" s="162"/>
      <c r="V5043" s="164"/>
      <c r="W5043" s="12" t="str">
        <f t="shared" si="961"/>
        <v>Mqtt1</v>
      </c>
      <c r="X5043" s="196" t="s">
        <v>10729</v>
      </c>
      <c r="Y5043" s="6" t="str">
        <f t="shared" si="959"/>
        <v>marpower/power-tag/circulation-pump-cooling-set</v>
      </c>
      <c r="Z5043" s="103" t="str" cm="1">
        <f t="array" ref="Z5043">IF(COUNTIF(N5043,"spare"),"","$."&amp;_xlfn.REGEXEXTRACT(J5043,"^PT\d+[FQ]\d+_(.*)", 2))</f>
        <v>$.RMS_Current_Phase_C</v>
      </c>
      <c r="AA5043" s="12">
        <f t="shared" si="962"/>
        <v>19</v>
      </c>
      <c r="AB5043" s="6" t="s">
        <v>195</v>
      </c>
      <c r="AC5043" s="103">
        <v>3004</v>
      </c>
      <c r="AJ5043" s="80"/>
      <c r="AK5043" s="113" t="s">
        <v>1423</v>
      </c>
      <c r="AN5043" s="80"/>
      <c r="AO5043" s="80"/>
      <c r="AP5043" s="80"/>
      <c r="AQ5043" s="80"/>
      <c r="AR5043" s="127"/>
      <c r="AS5043" s="80"/>
      <c r="AT5043" s="7"/>
      <c r="AU5043" s="7"/>
      <c r="AV5043" s="165"/>
      <c r="AW5043" s="166"/>
      <c r="AX5043" s="137"/>
      <c r="AY5043" s="147"/>
      <c r="AZ5043" s="167"/>
      <c r="BA5043" s="167"/>
      <c r="BB5043" s="147" t="str">
        <f t="shared" si="963"/>
        <v/>
      </c>
      <c r="BC5043" s="168"/>
      <c r="BD5043" s="165"/>
      <c r="BE5043" s="165"/>
      <c r="BF5043" s="165"/>
      <c r="BG5043" s="165"/>
      <c r="BH5043" s="165"/>
      <c r="BI5043" s="165"/>
      <c r="BJ5043" s="165"/>
      <c r="BK5043" s="165"/>
      <c r="BL5043" s="165"/>
      <c r="BM5043" s="165"/>
      <c r="BN5043" s="165"/>
      <c r="BO5043" s="165"/>
      <c r="BP5043" s="165"/>
      <c r="BQ5043" s="165"/>
      <c r="BS5043" s="6"/>
      <c r="BT5043" s="11"/>
      <c r="BU5043" s="6"/>
      <c r="BV5043" s="6"/>
    </row>
    <row r="5044" spans="1:74" ht="15.75" x14ac:dyDescent="0.25">
      <c r="A5044" s="52" t="s">
        <v>1422</v>
      </c>
      <c r="B5044" s="56"/>
      <c r="C5044" s="7" t="s">
        <v>118</v>
      </c>
      <c r="D5044" s="7" t="s">
        <v>6561</v>
      </c>
      <c r="E5044" s="7"/>
      <c r="F5044" s="64"/>
      <c r="G5044" s="6"/>
      <c r="H5044" s="6"/>
      <c r="I5044" s="10" t="s">
        <v>110</v>
      </c>
      <c r="J5044" s="11" t="s">
        <v>4307</v>
      </c>
      <c r="K5044" s="194" t="s">
        <v>511</v>
      </c>
      <c r="L5044" s="176"/>
      <c r="M5044" s="176">
        <v>1000</v>
      </c>
      <c r="N5044" s="80" t="s">
        <v>6857</v>
      </c>
      <c r="O5044" s="162"/>
      <c r="P5044" s="80" t="s">
        <v>5125</v>
      </c>
      <c r="Q5044" s="80"/>
      <c r="R5044" s="80"/>
      <c r="S5044" s="163"/>
      <c r="T5044" s="213"/>
      <c r="U5044" s="162"/>
      <c r="V5044" s="164"/>
      <c r="W5044" s="12" t="str">
        <f t="shared" si="961"/>
        <v>Mqtt1</v>
      </c>
      <c r="X5044" s="196" t="s">
        <v>10729</v>
      </c>
      <c r="Y5044" s="6" t="str">
        <f t="shared" si="959"/>
        <v>marpower/power-tag/circulation-pump-cooling-set</v>
      </c>
      <c r="Z5044" s="103" t="str" cm="1">
        <f t="array" ref="Z5044">IF(COUNTIF(N5044,"spare"),"","$."&amp;_xlfn.REGEXEXTRACT(J5044,"^PT\d+[FQ]\d+_(.*)", 2))</f>
        <v>$.RMS_Current_Phase_Neut</v>
      </c>
      <c r="AA5044" s="12">
        <f t="shared" si="962"/>
        <v>19</v>
      </c>
      <c r="AB5044" s="6" t="s">
        <v>195</v>
      </c>
      <c r="AC5044" s="103">
        <v>3006</v>
      </c>
      <c r="AJ5044" s="80"/>
      <c r="AK5044" s="113" t="s">
        <v>1423</v>
      </c>
      <c r="AN5044" s="80"/>
      <c r="AO5044" s="80"/>
      <c r="AP5044" s="80"/>
      <c r="AQ5044" s="80"/>
      <c r="AR5044" s="127"/>
      <c r="AS5044" s="80"/>
      <c r="AT5044" s="7"/>
      <c r="AU5044" s="7"/>
      <c r="AV5044" s="165"/>
      <c r="AW5044" s="166"/>
      <c r="AX5044" s="137"/>
      <c r="AY5044" s="147"/>
      <c r="AZ5044" s="167"/>
      <c r="BA5044" s="167"/>
      <c r="BB5044" s="147" t="str">
        <f t="shared" si="963"/>
        <v/>
      </c>
      <c r="BC5044" s="168"/>
      <c r="BD5044" s="165"/>
      <c r="BE5044" s="165"/>
      <c r="BF5044" s="165"/>
      <c r="BG5044" s="165"/>
      <c r="BH5044" s="165"/>
      <c r="BI5044" s="165"/>
      <c r="BJ5044" s="165"/>
      <c r="BK5044" s="165"/>
      <c r="BL5044" s="165"/>
      <c r="BM5044" s="165"/>
      <c r="BN5044" s="165"/>
      <c r="BO5044" s="165"/>
      <c r="BP5044" s="165"/>
      <c r="BQ5044" s="165"/>
      <c r="BS5044" s="6"/>
      <c r="BT5044" s="11"/>
      <c r="BU5044" s="6"/>
      <c r="BV5044" s="6"/>
    </row>
    <row r="5045" spans="1:74" ht="15.75" x14ac:dyDescent="0.25">
      <c r="A5045" s="52" t="s">
        <v>1422</v>
      </c>
      <c r="B5045" s="56"/>
      <c r="C5045" s="7" t="s">
        <v>118</v>
      </c>
      <c r="D5045" s="7" t="s">
        <v>6561</v>
      </c>
      <c r="E5045" s="7"/>
      <c r="F5045" s="64"/>
      <c r="G5045" s="6"/>
      <c r="H5045" s="6"/>
      <c r="I5045" s="10" t="s">
        <v>110</v>
      </c>
      <c r="J5045" s="11" t="s">
        <v>8400</v>
      </c>
      <c r="K5045" s="194" t="s">
        <v>511</v>
      </c>
      <c r="L5045" s="176"/>
      <c r="M5045" s="176">
        <v>1000</v>
      </c>
      <c r="N5045" s="80" t="s">
        <v>6857</v>
      </c>
      <c r="O5045" s="162"/>
      <c r="P5045" s="80" t="s">
        <v>5126</v>
      </c>
      <c r="Q5045" s="80"/>
      <c r="R5045" s="80"/>
      <c r="S5045" s="163"/>
      <c r="T5045" s="213"/>
      <c r="U5045" s="162"/>
      <c r="V5045" s="164"/>
      <c r="W5045" s="12" t="str">
        <f t="shared" si="961"/>
        <v>Mqtt1</v>
      </c>
      <c r="X5045" s="196" t="s">
        <v>10729</v>
      </c>
      <c r="Y5045" s="6" t="str">
        <f t="shared" si="959"/>
        <v>marpower/power-tag/circulation-pump-cooling-set</v>
      </c>
      <c r="Z5045" s="103" t="str" cm="1">
        <f t="array" ref="Z5045">IF(COUNTIF(N5045,"spare"),"","$."&amp;_xlfn.REGEXEXTRACT(J5045,"^PT\d+[FQ]\d+_(.*)", 2))</f>
        <v>$.RMS_Voltage_A_N</v>
      </c>
      <c r="AA5045" s="12">
        <f t="shared" si="962"/>
        <v>19</v>
      </c>
      <c r="AB5045" s="6" t="s">
        <v>195</v>
      </c>
      <c r="AC5045" s="103">
        <v>3028</v>
      </c>
      <c r="AJ5045" s="80"/>
      <c r="AK5045" s="113" t="s">
        <v>1424</v>
      </c>
      <c r="AN5045" s="80"/>
      <c r="AO5045" s="80"/>
      <c r="AP5045" s="80"/>
      <c r="AQ5045" s="80"/>
      <c r="AR5045" s="127"/>
      <c r="AS5045" s="80"/>
      <c r="AT5045" s="7"/>
      <c r="AU5045" s="7"/>
      <c r="AV5045" s="165"/>
      <c r="AW5045" s="166"/>
      <c r="AX5045" s="137"/>
      <c r="AY5045" s="147"/>
      <c r="AZ5045" s="167"/>
      <c r="BA5045" s="167"/>
      <c r="BB5045" s="147" t="str">
        <f t="shared" si="963"/>
        <v/>
      </c>
      <c r="BC5045" s="168"/>
      <c r="BD5045" s="165"/>
      <c r="BE5045" s="165"/>
      <c r="BF5045" s="165"/>
      <c r="BG5045" s="165"/>
      <c r="BH5045" s="165"/>
      <c r="BI5045" s="165"/>
      <c r="BJ5045" s="165"/>
      <c r="BK5045" s="165"/>
      <c r="BL5045" s="165"/>
      <c r="BM5045" s="165"/>
      <c r="BN5045" s="165"/>
      <c r="BO5045" s="165"/>
      <c r="BP5045" s="165"/>
      <c r="BQ5045" s="165"/>
      <c r="BS5045" s="6"/>
      <c r="BT5045" s="11"/>
      <c r="BU5045" s="6"/>
      <c r="BV5045" s="6"/>
    </row>
    <row r="5046" spans="1:74" ht="15.75" x14ac:dyDescent="0.25">
      <c r="A5046" s="52" t="s">
        <v>1422</v>
      </c>
      <c r="B5046" s="56"/>
      <c r="C5046" s="7" t="s">
        <v>118</v>
      </c>
      <c r="D5046" s="7" t="s">
        <v>6561</v>
      </c>
      <c r="E5046" s="7"/>
      <c r="F5046" s="64"/>
      <c r="G5046" s="6"/>
      <c r="H5046" s="6"/>
      <c r="I5046" s="10" t="s">
        <v>110</v>
      </c>
      <c r="J5046" s="11" t="s">
        <v>8577</v>
      </c>
      <c r="K5046" s="194" t="s">
        <v>511</v>
      </c>
      <c r="L5046" s="176"/>
      <c r="M5046" s="176">
        <v>1000</v>
      </c>
      <c r="N5046" s="80" t="s">
        <v>6857</v>
      </c>
      <c r="O5046" s="162"/>
      <c r="P5046" s="80" t="s">
        <v>5127</v>
      </c>
      <c r="Q5046" s="80"/>
      <c r="R5046" s="80"/>
      <c r="S5046" s="163"/>
      <c r="T5046" s="213"/>
      <c r="U5046" s="162"/>
      <c r="V5046" s="164"/>
      <c r="W5046" s="12" t="str">
        <f t="shared" si="961"/>
        <v>Mqtt1</v>
      </c>
      <c r="X5046" s="196" t="s">
        <v>10729</v>
      </c>
      <c r="Y5046" s="6" t="str">
        <f t="shared" si="959"/>
        <v>marpower/power-tag/circulation-pump-cooling-set</v>
      </c>
      <c r="Z5046" s="103" t="str" cm="1">
        <f t="array" ref="Z5046">IF(COUNTIF(N5046,"spare"),"","$."&amp;_xlfn.REGEXEXTRACT(J5046,"^PT\d+[FQ]\d+_(.*)", 2))</f>
        <v>$.RMS_Voltage_B_N</v>
      </c>
      <c r="AA5046" s="12">
        <f t="shared" si="962"/>
        <v>19</v>
      </c>
      <c r="AB5046" s="6" t="s">
        <v>195</v>
      </c>
      <c r="AC5046" s="103">
        <v>3030</v>
      </c>
      <c r="AJ5046" s="80"/>
      <c r="AK5046" s="113" t="s">
        <v>1424</v>
      </c>
      <c r="AN5046" s="80"/>
      <c r="AO5046" s="80"/>
      <c r="AP5046" s="80"/>
      <c r="AQ5046" s="80"/>
      <c r="AR5046" s="127"/>
      <c r="AS5046" s="80"/>
      <c r="AT5046" s="7"/>
      <c r="AU5046" s="7"/>
      <c r="AV5046" s="165"/>
      <c r="AW5046" s="166"/>
      <c r="AX5046" s="137"/>
      <c r="AY5046" s="147"/>
      <c r="AZ5046" s="167"/>
      <c r="BA5046" s="167"/>
      <c r="BB5046" s="147" t="str">
        <f t="shared" si="963"/>
        <v/>
      </c>
      <c r="BC5046" s="168"/>
      <c r="BD5046" s="165"/>
      <c r="BE5046" s="165"/>
      <c r="BF5046" s="165"/>
      <c r="BG5046" s="165"/>
      <c r="BH5046" s="165"/>
      <c r="BI5046" s="165"/>
      <c r="BJ5046" s="165"/>
      <c r="BK5046" s="165"/>
      <c r="BL5046" s="165"/>
      <c r="BM5046" s="165"/>
      <c r="BN5046" s="165"/>
      <c r="BO5046" s="165"/>
      <c r="BP5046" s="165"/>
      <c r="BQ5046" s="165"/>
      <c r="BS5046" s="6"/>
      <c r="BT5046" s="11"/>
      <c r="BU5046" s="6"/>
      <c r="BV5046" s="6"/>
    </row>
    <row r="5047" spans="1:74" ht="15.75" x14ac:dyDescent="0.25">
      <c r="A5047" s="52" t="s">
        <v>1422</v>
      </c>
      <c r="B5047" s="56"/>
      <c r="C5047" s="7" t="s">
        <v>118</v>
      </c>
      <c r="D5047" s="7" t="s">
        <v>6561</v>
      </c>
      <c r="E5047" s="7"/>
      <c r="F5047" s="64"/>
      <c r="G5047" s="6"/>
      <c r="H5047" s="6"/>
      <c r="I5047" s="10" t="s">
        <v>110</v>
      </c>
      <c r="J5047" s="11" t="s">
        <v>8754</v>
      </c>
      <c r="K5047" s="194" t="s">
        <v>511</v>
      </c>
      <c r="L5047" s="176"/>
      <c r="M5047" s="176">
        <v>1000</v>
      </c>
      <c r="N5047" s="80" t="s">
        <v>6857</v>
      </c>
      <c r="O5047" s="162"/>
      <c r="P5047" s="80" t="s">
        <v>5128</v>
      </c>
      <c r="Q5047" s="80"/>
      <c r="R5047" s="80"/>
      <c r="S5047" s="163"/>
      <c r="T5047" s="213"/>
      <c r="U5047" s="162"/>
      <c r="V5047" s="164"/>
      <c r="W5047" s="12" t="str">
        <f t="shared" si="961"/>
        <v>Mqtt1</v>
      </c>
      <c r="X5047" s="196" t="s">
        <v>10729</v>
      </c>
      <c r="Y5047" s="6" t="str">
        <f t="shared" si="959"/>
        <v>marpower/power-tag/circulation-pump-cooling-set</v>
      </c>
      <c r="Z5047" s="103" t="str" cm="1">
        <f t="array" ref="Z5047">IF(COUNTIF(N5047,"spare"),"","$."&amp;_xlfn.REGEXEXTRACT(J5047,"^PT\d+[FQ]\d+_(.*)", 2))</f>
        <v>$.RMS_Voltage_C_N</v>
      </c>
      <c r="AA5047" s="12">
        <f t="shared" si="962"/>
        <v>19</v>
      </c>
      <c r="AB5047" s="6" t="s">
        <v>195</v>
      </c>
      <c r="AC5047" s="103">
        <v>3032</v>
      </c>
      <c r="AJ5047" s="80"/>
      <c r="AK5047" s="113" t="s">
        <v>1424</v>
      </c>
      <c r="AN5047" s="80"/>
      <c r="AO5047" s="80"/>
      <c r="AP5047" s="80"/>
      <c r="AQ5047" s="80"/>
      <c r="AR5047" s="127"/>
      <c r="AS5047" s="80"/>
      <c r="AT5047" s="7"/>
      <c r="AU5047" s="7"/>
      <c r="AV5047" s="165"/>
      <c r="AW5047" s="166"/>
      <c r="AX5047" s="137"/>
      <c r="AY5047" s="147"/>
      <c r="AZ5047" s="167"/>
      <c r="BA5047" s="167"/>
      <c r="BB5047" s="147" t="str">
        <f t="shared" si="963"/>
        <v/>
      </c>
      <c r="BC5047" s="168"/>
      <c r="BD5047" s="165"/>
      <c r="BE5047" s="165"/>
      <c r="BF5047" s="165"/>
      <c r="BG5047" s="165"/>
      <c r="BH5047" s="165"/>
      <c r="BI5047" s="165"/>
      <c r="BJ5047" s="165"/>
      <c r="BK5047" s="165"/>
      <c r="BL5047" s="165"/>
      <c r="BM5047" s="165"/>
      <c r="BN5047" s="165"/>
      <c r="BO5047" s="165"/>
      <c r="BP5047" s="165"/>
      <c r="BQ5047" s="165"/>
      <c r="BS5047" s="6"/>
      <c r="BT5047" s="11"/>
      <c r="BU5047" s="6"/>
      <c r="BV5047" s="6"/>
    </row>
    <row r="5048" spans="1:74" ht="15.75" x14ac:dyDescent="0.25">
      <c r="A5048" s="52" t="s">
        <v>1422</v>
      </c>
      <c r="B5048" s="56"/>
      <c r="C5048" s="7" t="s">
        <v>118</v>
      </c>
      <c r="D5048" s="7" t="s">
        <v>6561</v>
      </c>
      <c r="E5048" s="7"/>
      <c r="F5048" s="64"/>
      <c r="G5048" s="6"/>
      <c r="H5048" s="6"/>
      <c r="I5048" s="10" t="s">
        <v>110</v>
      </c>
      <c r="J5048" s="11" t="s">
        <v>4308</v>
      </c>
      <c r="K5048" s="194" t="s">
        <v>511</v>
      </c>
      <c r="L5048" s="176"/>
      <c r="M5048" s="176">
        <v>1000</v>
      </c>
      <c r="N5048" s="80" t="s">
        <v>6857</v>
      </c>
      <c r="O5048" s="162"/>
      <c r="P5048" s="80" t="s">
        <v>5129</v>
      </c>
      <c r="Q5048" s="80"/>
      <c r="R5048" s="80"/>
      <c r="S5048" s="163"/>
      <c r="T5048" s="213"/>
      <c r="U5048" s="162"/>
      <c r="V5048" s="164"/>
      <c r="W5048" s="12" t="str">
        <f t="shared" si="961"/>
        <v>Mqtt1</v>
      </c>
      <c r="X5048" s="196" t="s">
        <v>10729</v>
      </c>
      <c r="Y5048" s="6" t="str">
        <f t="shared" si="959"/>
        <v>marpower/power-tag/circulation-pump-cooling-set</v>
      </c>
      <c r="Z5048" s="103" t="str" cm="1">
        <f t="array" ref="Z5048">IF(COUNTIF(N5048,"spare"),"","$."&amp;_xlfn.REGEXEXTRACT(J5048,"^PT\d+[FQ]\d+_(.*)", 2))</f>
        <v>$.Active_Power_Phase_A</v>
      </c>
      <c r="AA5048" s="12">
        <f t="shared" si="962"/>
        <v>19</v>
      </c>
      <c r="AB5048" s="6" t="s">
        <v>195</v>
      </c>
      <c r="AC5048" s="103">
        <v>3054</v>
      </c>
      <c r="AJ5048" s="80"/>
      <c r="AK5048" s="113" t="s">
        <v>1425</v>
      </c>
      <c r="AN5048" s="80"/>
      <c r="AO5048" s="80"/>
      <c r="AP5048" s="80"/>
      <c r="AQ5048" s="80"/>
      <c r="AR5048" s="127"/>
      <c r="AS5048" s="80"/>
      <c r="AT5048" s="7"/>
      <c r="AU5048" s="7"/>
      <c r="AV5048" s="165"/>
      <c r="AW5048" s="166"/>
      <c r="AX5048" s="137"/>
      <c r="AY5048" s="147"/>
      <c r="AZ5048" s="167"/>
      <c r="BA5048" s="167"/>
      <c r="BB5048" s="147" t="str">
        <f t="shared" si="963"/>
        <v/>
      </c>
      <c r="BC5048" s="168"/>
      <c r="BD5048" s="165"/>
      <c r="BE5048" s="165"/>
      <c r="BF5048" s="165"/>
      <c r="BG5048" s="165"/>
      <c r="BH5048" s="165"/>
      <c r="BI5048" s="165"/>
      <c r="BJ5048" s="165"/>
      <c r="BK5048" s="165"/>
      <c r="BL5048" s="165"/>
      <c r="BM5048" s="165"/>
      <c r="BN5048" s="165"/>
      <c r="BO5048" s="165"/>
      <c r="BP5048" s="165"/>
      <c r="BQ5048" s="165"/>
      <c r="BS5048" s="6"/>
      <c r="BT5048" s="11"/>
      <c r="BU5048" s="6"/>
      <c r="BV5048" s="6"/>
    </row>
    <row r="5049" spans="1:74" ht="15.75" x14ac:dyDescent="0.25">
      <c r="A5049" s="52" t="s">
        <v>1422</v>
      </c>
      <c r="B5049" s="56"/>
      <c r="C5049" s="7" t="s">
        <v>118</v>
      </c>
      <c r="D5049" s="7" t="s">
        <v>6561</v>
      </c>
      <c r="E5049" s="7"/>
      <c r="F5049" s="64"/>
      <c r="G5049" s="6"/>
      <c r="H5049" s="6"/>
      <c r="I5049" s="10" t="s">
        <v>110</v>
      </c>
      <c r="J5049" s="11" t="s">
        <v>4309</v>
      </c>
      <c r="K5049" s="194" t="s">
        <v>511</v>
      </c>
      <c r="L5049" s="176"/>
      <c r="M5049" s="176">
        <v>1000</v>
      </c>
      <c r="N5049" s="80" t="s">
        <v>6857</v>
      </c>
      <c r="O5049" s="162"/>
      <c r="P5049" s="80" t="s">
        <v>5130</v>
      </c>
      <c r="Q5049" s="80"/>
      <c r="R5049" s="80"/>
      <c r="S5049" s="163"/>
      <c r="T5049" s="213"/>
      <c r="U5049" s="162"/>
      <c r="V5049" s="164"/>
      <c r="W5049" s="12" t="str">
        <f t="shared" si="961"/>
        <v>Mqtt1</v>
      </c>
      <c r="X5049" s="196" t="s">
        <v>10729</v>
      </c>
      <c r="Y5049" s="6" t="str">
        <f t="shared" si="959"/>
        <v>marpower/power-tag/circulation-pump-cooling-set</v>
      </c>
      <c r="Z5049" s="103" t="str" cm="1">
        <f t="array" ref="Z5049">IF(COUNTIF(N5049,"spare"),"","$."&amp;_xlfn.REGEXEXTRACT(J5049,"^PT\d+[FQ]\d+_(.*)", 2))</f>
        <v>$.Active_Power_Phase_B</v>
      </c>
      <c r="AA5049" s="12">
        <f t="shared" si="962"/>
        <v>19</v>
      </c>
      <c r="AB5049" s="6" t="s">
        <v>195</v>
      </c>
      <c r="AC5049" s="103">
        <v>3056</v>
      </c>
      <c r="AJ5049" s="80"/>
      <c r="AK5049" s="113" t="s">
        <v>1425</v>
      </c>
      <c r="AN5049" s="80"/>
      <c r="AO5049" s="80"/>
      <c r="AP5049" s="80"/>
      <c r="AQ5049" s="80"/>
      <c r="AR5049" s="127"/>
      <c r="AS5049" s="80"/>
      <c r="AT5049" s="7"/>
      <c r="AU5049" s="7"/>
      <c r="AV5049" s="165"/>
      <c r="AW5049" s="166"/>
      <c r="AX5049" s="137"/>
      <c r="AY5049" s="147"/>
      <c r="AZ5049" s="167"/>
      <c r="BA5049" s="167"/>
      <c r="BB5049" s="147" t="str">
        <f t="shared" si="963"/>
        <v/>
      </c>
      <c r="BC5049" s="168"/>
      <c r="BD5049" s="165"/>
      <c r="BE5049" s="165"/>
      <c r="BF5049" s="165"/>
      <c r="BG5049" s="165"/>
      <c r="BH5049" s="165"/>
      <c r="BI5049" s="165"/>
      <c r="BJ5049" s="165"/>
      <c r="BK5049" s="165"/>
      <c r="BL5049" s="165"/>
      <c r="BM5049" s="165"/>
      <c r="BN5049" s="165"/>
      <c r="BO5049" s="165"/>
      <c r="BP5049" s="165"/>
      <c r="BQ5049" s="165"/>
      <c r="BS5049" s="6"/>
      <c r="BT5049" s="11"/>
      <c r="BU5049" s="6"/>
      <c r="BV5049" s="6"/>
    </row>
    <row r="5050" spans="1:74" ht="15.75" x14ac:dyDescent="0.25">
      <c r="A5050" s="52" t="s">
        <v>1422</v>
      </c>
      <c r="B5050" s="56"/>
      <c r="C5050" s="7" t="s">
        <v>118</v>
      </c>
      <c r="D5050" s="7" t="s">
        <v>6561</v>
      </c>
      <c r="E5050" s="7"/>
      <c r="F5050" s="64"/>
      <c r="G5050" s="6"/>
      <c r="H5050" s="6"/>
      <c r="I5050" s="10" t="s">
        <v>110</v>
      </c>
      <c r="J5050" s="11" t="s">
        <v>4310</v>
      </c>
      <c r="K5050" s="194" t="s">
        <v>511</v>
      </c>
      <c r="L5050" s="176"/>
      <c r="M5050" s="176">
        <v>1000</v>
      </c>
      <c r="N5050" s="80" t="s">
        <v>6857</v>
      </c>
      <c r="O5050" s="162"/>
      <c r="P5050" s="80" t="s">
        <v>5131</v>
      </c>
      <c r="Q5050" s="80"/>
      <c r="R5050" s="80"/>
      <c r="S5050" s="163"/>
      <c r="T5050" s="213"/>
      <c r="U5050" s="162"/>
      <c r="V5050" s="164"/>
      <c r="W5050" s="12" t="str">
        <f t="shared" si="961"/>
        <v>Mqtt1</v>
      </c>
      <c r="X5050" s="196" t="s">
        <v>10729</v>
      </c>
      <c r="Y5050" s="6" t="str">
        <f t="shared" si="959"/>
        <v>marpower/power-tag/circulation-pump-cooling-set</v>
      </c>
      <c r="Z5050" s="103" t="str" cm="1">
        <f t="array" ref="Z5050">IF(COUNTIF(N5050,"spare"),"","$."&amp;_xlfn.REGEXEXTRACT(J5050,"^PT\d+[FQ]\d+_(.*)", 2))</f>
        <v>$.Active_Power_Phase_C</v>
      </c>
      <c r="AA5050" s="12">
        <f t="shared" si="962"/>
        <v>19</v>
      </c>
      <c r="AB5050" s="6" t="s">
        <v>195</v>
      </c>
      <c r="AC5050" s="103">
        <v>3058</v>
      </c>
      <c r="AJ5050" s="80"/>
      <c r="AK5050" s="113" t="s">
        <v>1425</v>
      </c>
      <c r="AN5050" s="80"/>
      <c r="AO5050" s="80"/>
      <c r="AP5050" s="80"/>
      <c r="AQ5050" s="80"/>
      <c r="AR5050" s="127"/>
      <c r="AS5050" s="80"/>
      <c r="AT5050" s="7"/>
      <c r="AU5050" s="7"/>
      <c r="AV5050" s="165"/>
      <c r="AW5050" s="166"/>
      <c r="AX5050" s="137"/>
      <c r="AY5050" s="147"/>
      <c r="AZ5050" s="167"/>
      <c r="BA5050" s="167"/>
      <c r="BB5050" s="147" t="str">
        <f t="shared" si="963"/>
        <v/>
      </c>
      <c r="BC5050" s="168"/>
      <c r="BD5050" s="165"/>
      <c r="BE5050" s="165"/>
      <c r="BF5050" s="165"/>
      <c r="BG5050" s="165"/>
      <c r="BH5050" s="165"/>
      <c r="BI5050" s="165"/>
      <c r="BJ5050" s="165"/>
      <c r="BK5050" s="165"/>
      <c r="BL5050" s="165"/>
      <c r="BM5050" s="165"/>
      <c r="BN5050" s="165"/>
      <c r="BO5050" s="165"/>
      <c r="BP5050" s="165"/>
      <c r="BQ5050" s="165"/>
      <c r="BS5050" s="6"/>
      <c r="BT5050" s="11"/>
      <c r="BU5050" s="6"/>
      <c r="BV5050" s="6"/>
    </row>
    <row r="5051" spans="1:74" ht="15.75" x14ac:dyDescent="0.25">
      <c r="A5051" s="52" t="s">
        <v>1422</v>
      </c>
      <c r="B5051" s="56"/>
      <c r="C5051" s="7" t="s">
        <v>118</v>
      </c>
      <c r="D5051" s="7" t="s">
        <v>6561</v>
      </c>
      <c r="E5051" s="7"/>
      <c r="F5051" s="64"/>
      <c r="G5051" s="6"/>
      <c r="H5051" s="6"/>
      <c r="I5051" s="10" t="s">
        <v>110</v>
      </c>
      <c r="J5051" s="11" t="s">
        <v>4311</v>
      </c>
      <c r="K5051" s="194" t="s">
        <v>511</v>
      </c>
      <c r="L5051" s="176"/>
      <c r="M5051" s="176">
        <v>1000</v>
      </c>
      <c r="N5051" s="80" t="s">
        <v>6857</v>
      </c>
      <c r="O5051" s="162"/>
      <c r="P5051" s="80" t="s">
        <v>5132</v>
      </c>
      <c r="Q5051" s="80"/>
      <c r="R5051" s="80"/>
      <c r="S5051" s="163"/>
      <c r="T5051" s="213"/>
      <c r="U5051" s="162"/>
      <c r="V5051" s="164"/>
      <c r="W5051" s="12" t="str">
        <f t="shared" si="961"/>
        <v>Mqtt1</v>
      </c>
      <c r="X5051" s="196" t="s">
        <v>10729</v>
      </c>
      <c r="Y5051" s="6" t="str">
        <f t="shared" si="959"/>
        <v>marpower/power-tag/circulation-pump-cooling-set</v>
      </c>
      <c r="Z5051" s="103" t="str" cm="1">
        <f t="array" ref="Z5051">IF(COUNTIF(N5051,"spare"),"","$."&amp;_xlfn.REGEXEXTRACT(J5051,"^PT\d+[FQ]\d+_(.*)", 2))</f>
        <v>$.Total_Active_Power</v>
      </c>
      <c r="AA5051" s="12">
        <f t="shared" si="962"/>
        <v>19</v>
      </c>
      <c r="AB5051" s="6" t="s">
        <v>195</v>
      </c>
      <c r="AC5051" s="103">
        <v>3060</v>
      </c>
      <c r="AJ5051" s="80"/>
      <c r="AK5051" s="113" t="s">
        <v>1425</v>
      </c>
      <c r="AN5051" s="80"/>
      <c r="AO5051" s="80"/>
      <c r="AP5051" s="80"/>
      <c r="AQ5051" s="80"/>
      <c r="AR5051" s="127"/>
      <c r="AS5051" s="80"/>
      <c r="AT5051" s="7"/>
      <c r="AU5051" s="7"/>
      <c r="AV5051" s="165"/>
      <c r="AW5051" s="166"/>
      <c r="AX5051" s="137"/>
      <c r="AY5051" s="147"/>
      <c r="AZ5051" s="167"/>
      <c r="BA5051" s="167"/>
      <c r="BB5051" s="147" t="str">
        <f t="shared" si="963"/>
        <v/>
      </c>
      <c r="BC5051" s="168"/>
      <c r="BD5051" s="165"/>
      <c r="BE5051" s="165"/>
      <c r="BF5051" s="165"/>
      <c r="BG5051" s="165"/>
      <c r="BH5051" s="165"/>
      <c r="BI5051" s="165"/>
      <c r="BJ5051" s="165"/>
      <c r="BK5051" s="165"/>
      <c r="BL5051" s="165"/>
      <c r="BM5051" s="165"/>
      <c r="BN5051" s="165"/>
      <c r="BO5051" s="165"/>
      <c r="BP5051" s="165"/>
      <c r="BQ5051" s="165"/>
      <c r="BS5051" s="6"/>
      <c r="BT5051" s="11"/>
      <c r="BU5051" s="6"/>
      <c r="BV5051" s="6"/>
    </row>
    <row r="5052" spans="1:74" ht="15.75" x14ac:dyDescent="0.25">
      <c r="A5052" s="52" t="s">
        <v>1422</v>
      </c>
      <c r="B5052" s="56"/>
      <c r="C5052" s="7" t="s">
        <v>118</v>
      </c>
      <c r="D5052" s="7" t="s">
        <v>6561</v>
      </c>
      <c r="E5052" s="7"/>
      <c r="F5052" s="64"/>
      <c r="G5052" s="6"/>
      <c r="H5052" s="6"/>
      <c r="I5052" s="10" t="s">
        <v>110</v>
      </c>
      <c r="J5052" s="11" t="s">
        <v>4312</v>
      </c>
      <c r="K5052" s="194" t="s">
        <v>511</v>
      </c>
      <c r="L5052" s="176"/>
      <c r="M5052" s="176">
        <v>1000</v>
      </c>
      <c r="N5052" s="80" t="s">
        <v>6857</v>
      </c>
      <c r="O5052" s="162"/>
      <c r="P5052" s="80" t="s">
        <v>5133</v>
      </c>
      <c r="Q5052" s="80"/>
      <c r="R5052" s="80"/>
      <c r="S5052" s="163"/>
      <c r="T5052" s="213"/>
      <c r="U5052" s="162"/>
      <c r="V5052" s="164"/>
      <c r="W5052" s="12" t="str">
        <f t="shared" si="961"/>
        <v>Mqtt1</v>
      </c>
      <c r="X5052" s="196" t="s">
        <v>10729</v>
      </c>
      <c r="Y5052" s="6" t="str">
        <f t="shared" si="959"/>
        <v>marpower/power-tag/circulation-pump-cooling-set</v>
      </c>
      <c r="Z5052" s="103" t="str" cm="1">
        <f t="array" ref="Z5052">IF(COUNTIF(N5052,"spare"),"","$."&amp;_xlfn.REGEXEXTRACT(J5052,"^PT\d+[FQ]\d+_(.*)", 2))</f>
        <v>$.Power_Factor_Phase_A</v>
      </c>
      <c r="AA5052" s="12">
        <f t="shared" si="962"/>
        <v>19</v>
      </c>
      <c r="AB5052" s="6" t="s">
        <v>195</v>
      </c>
      <c r="AC5052" s="103">
        <v>3078</v>
      </c>
      <c r="AJ5052" s="80"/>
      <c r="AK5052" s="113" t="s">
        <v>1426</v>
      </c>
      <c r="AN5052" s="80"/>
      <c r="AO5052" s="80"/>
      <c r="AP5052" s="80"/>
      <c r="AQ5052" s="80"/>
      <c r="AR5052" s="127"/>
      <c r="AS5052" s="80"/>
      <c r="AT5052" s="7"/>
      <c r="AU5052" s="7"/>
      <c r="AV5052" s="165"/>
      <c r="AW5052" s="166"/>
      <c r="AX5052" s="137"/>
      <c r="AY5052" s="147"/>
      <c r="AZ5052" s="167"/>
      <c r="BA5052" s="167"/>
      <c r="BB5052" s="147" t="str">
        <f t="shared" si="963"/>
        <v/>
      </c>
      <c r="BC5052" s="168"/>
      <c r="BD5052" s="165"/>
      <c r="BE5052" s="165"/>
      <c r="BF5052" s="165"/>
      <c r="BG5052" s="165"/>
      <c r="BH5052" s="165"/>
      <c r="BI5052" s="165"/>
      <c r="BJ5052" s="165"/>
      <c r="BK5052" s="165"/>
      <c r="BL5052" s="165"/>
      <c r="BM5052" s="165"/>
      <c r="BN5052" s="165"/>
      <c r="BO5052" s="165"/>
      <c r="BP5052" s="165"/>
      <c r="BQ5052" s="165"/>
      <c r="BS5052" s="6"/>
      <c r="BT5052" s="11"/>
      <c r="BU5052" s="6"/>
      <c r="BV5052" s="6"/>
    </row>
    <row r="5053" spans="1:74" ht="15.75" x14ac:dyDescent="0.25">
      <c r="A5053" s="52" t="s">
        <v>1422</v>
      </c>
      <c r="B5053" s="56"/>
      <c r="C5053" s="7" t="s">
        <v>118</v>
      </c>
      <c r="D5053" s="7" t="s">
        <v>6561</v>
      </c>
      <c r="E5053" s="7"/>
      <c r="F5053" s="64"/>
      <c r="G5053" s="6"/>
      <c r="H5053" s="6"/>
      <c r="I5053" s="10" t="s">
        <v>110</v>
      </c>
      <c r="J5053" s="11" t="s">
        <v>4313</v>
      </c>
      <c r="K5053" s="194" t="s">
        <v>511</v>
      </c>
      <c r="L5053" s="176"/>
      <c r="M5053" s="176">
        <v>1000</v>
      </c>
      <c r="N5053" s="80" t="s">
        <v>6857</v>
      </c>
      <c r="O5053" s="162"/>
      <c r="P5053" s="80" t="s">
        <v>5134</v>
      </c>
      <c r="Q5053" s="80"/>
      <c r="R5053" s="80"/>
      <c r="S5053" s="163"/>
      <c r="T5053" s="213"/>
      <c r="U5053" s="162"/>
      <c r="V5053" s="164"/>
      <c r="W5053" s="12" t="str">
        <f t="shared" si="961"/>
        <v>Mqtt1</v>
      </c>
      <c r="X5053" s="196" t="s">
        <v>10729</v>
      </c>
      <c r="Y5053" s="6" t="str">
        <f t="shared" si="959"/>
        <v>marpower/power-tag/circulation-pump-cooling-set</v>
      </c>
      <c r="Z5053" s="103" t="str" cm="1">
        <f t="array" ref="Z5053">IF(COUNTIF(N5053,"spare"),"","$."&amp;_xlfn.REGEXEXTRACT(J5053,"^PT\d+[FQ]\d+_(.*)", 2))</f>
        <v>$.Power_Factor_Phase_B</v>
      </c>
      <c r="AA5053" s="12">
        <f t="shared" si="962"/>
        <v>19</v>
      </c>
      <c r="AB5053" s="6" t="s">
        <v>195</v>
      </c>
      <c r="AC5053" s="103">
        <v>3080</v>
      </c>
      <c r="AJ5053" s="80"/>
      <c r="AK5053" s="113" t="s">
        <v>1426</v>
      </c>
      <c r="AN5053" s="80"/>
      <c r="AO5053" s="80"/>
      <c r="AP5053" s="80"/>
      <c r="AQ5053" s="80"/>
      <c r="AR5053" s="127"/>
      <c r="AS5053" s="80"/>
      <c r="AT5053" s="7"/>
      <c r="AU5053" s="7"/>
      <c r="AV5053" s="165"/>
      <c r="AW5053" s="166"/>
      <c r="AX5053" s="137"/>
      <c r="AY5053" s="147"/>
      <c r="AZ5053" s="167"/>
      <c r="BA5053" s="167"/>
      <c r="BB5053" s="147" t="str">
        <f t="shared" si="963"/>
        <v/>
      </c>
      <c r="BC5053" s="168"/>
      <c r="BD5053" s="165"/>
      <c r="BE5053" s="165"/>
      <c r="BF5053" s="165"/>
      <c r="BG5053" s="165"/>
      <c r="BH5053" s="165"/>
      <c r="BI5053" s="165"/>
      <c r="BJ5053" s="165"/>
      <c r="BK5053" s="165"/>
      <c r="BL5053" s="165"/>
      <c r="BM5053" s="165"/>
      <c r="BN5053" s="165"/>
      <c r="BO5053" s="165"/>
      <c r="BP5053" s="165"/>
      <c r="BQ5053" s="165"/>
      <c r="BS5053" s="6"/>
      <c r="BT5053" s="11"/>
      <c r="BU5053" s="6"/>
      <c r="BV5053" s="6"/>
    </row>
    <row r="5054" spans="1:74" ht="15.75" x14ac:dyDescent="0.25">
      <c r="A5054" s="52" t="s">
        <v>1422</v>
      </c>
      <c r="B5054" s="56"/>
      <c r="C5054" s="7" t="s">
        <v>118</v>
      </c>
      <c r="D5054" s="7" t="s">
        <v>6561</v>
      </c>
      <c r="E5054" s="7"/>
      <c r="F5054" s="64"/>
      <c r="G5054" s="6"/>
      <c r="H5054" s="6"/>
      <c r="I5054" s="10" t="s">
        <v>110</v>
      </c>
      <c r="J5054" s="11" t="s">
        <v>4314</v>
      </c>
      <c r="K5054" s="194" t="s">
        <v>511</v>
      </c>
      <c r="L5054" s="176"/>
      <c r="M5054" s="176">
        <v>1000</v>
      </c>
      <c r="N5054" s="80" t="s">
        <v>6857</v>
      </c>
      <c r="O5054" s="162"/>
      <c r="P5054" s="80" t="s">
        <v>5135</v>
      </c>
      <c r="Q5054" s="80"/>
      <c r="R5054" s="80"/>
      <c r="S5054" s="163"/>
      <c r="T5054" s="213"/>
      <c r="U5054" s="162"/>
      <c r="V5054" s="164"/>
      <c r="W5054" s="12" t="str">
        <f t="shared" si="961"/>
        <v>Mqtt1</v>
      </c>
      <c r="X5054" s="196" t="s">
        <v>10729</v>
      </c>
      <c r="Y5054" s="6" t="str">
        <f t="shared" si="959"/>
        <v>marpower/power-tag/circulation-pump-cooling-set</v>
      </c>
      <c r="Z5054" s="103" t="str" cm="1">
        <f t="array" ref="Z5054">IF(COUNTIF(N5054,"spare"),"","$."&amp;_xlfn.REGEXEXTRACT(J5054,"^PT\d+[FQ]\d+_(.*)", 2))</f>
        <v>$.Power_Factor_Phase_C</v>
      </c>
      <c r="AA5054" s="12">
        <f t="shared" si="962"/>
        <v>19</v>
      </c>
      <c r="AB5054" s="6" t="s">
        <v>195</v>
      </c>
      <c r="AC5054" s="103">
        <v>3082</v>
      </c>
      <c r="AJ5054" s="80"/>
      <c r="AK5054" s="113" t="s">
        <v>1426</v>
      </c>
      <c r="AN5054" s="80"/>
      <c r="AO5054" s="80"/>
      <c r="AP5054" s="80"/>
      <c r="AQ5054" s="80"/>
      <c r="AR5054" s="127"/>
      <c r="AS5054" s="80"/>
      <c r="AT5054" s="7"/>
      <c r="AU5054" s="7"/>
      <c r="AV5054" s="165"/>
      <c r="AW5054" s="166"/>
      <c r="AX5054" s="137"/>
      <c r="AY5054" s="147"/>
      <c r="AZ5054" s="167"/>
      <c r="BA5054" s="167"/>
      <c r="BB5054" s="147" t="str">
        <f t="shared" si="963"/>
        <v/>
      </c>
      <c r="BC5054" s="168"/>
      <c r="BD5054" s="165"/>
      <c r="BE5054" s="165"/>
      <c r="BF5054" s="165"/>
      <c r="BG5054" s="165"/>
      <c r="BH5054" s="165"/>
      <c r="BI5054" s="165"/>
      <c r="BJ5054" s="165"/>
      <c r="BK5054" s="165"/>
      <c r="BL5054" s="165"/>
      <c r="BM5054" s="165"/>
      <c r="BN5054" s="165"/>
      <c r="BO5054" s="165"/>
      <c r="BP5054" s="165"/>
      <c r="BQ5054" s="165"/>
      <c r="BS5054" s="6"/>
      <c r="BT5054" s="11"/>
      <c r="BU5054" s="6"/>
      <c r="BV5054" s="6"/>
    </row>
    <row r="5055" spans="1:74" ht="15.75" x14ac:dyDescent="0.25">
      <c r="A5055" s="52" t="s">
        <v>1422</v>
      </c>
      <c r="B5055" s="56"/>
      <c r="C5055" s="7" t="s">
        <v>118</v>
      </c>
      <c r="D5055" s="7" t="s">
        <v>6561</v>
      </c>
      <c r="E5055" s="7"/>
      <c r="F5055" s="64"/>
      <c r="G5055" s="6"/>
      <c r="H5055" s="6"/>
      <c r="I5055" s="10" t="s">
        <v>110</v>
      </c>
      <c r="J5055" s="11" t="s">
        <v>4315</v>
      </c>
      <c r="K5055" s="194" t="s">
        <v>511</v>
      </c>
      <c r="L5055" s="176"/>
      <c r="M5055" s="176">
        <v>1000</v>
      </c>
      <c r="N5055" s="80" t="s">
        <v>6857</v>
      </c>
      <c r="O5055" s="162"/>
      <c r="P5055" s="80" t="s">
        <v>5136</v>
      </c>
      <c r="Q5055" s="80"/>
      <c r="R5055" s="80"/>
      <c r="S5055" s="163"/>
      <c r="T5055" s="213"/>
      <c r="U5055" s="162"/>
      <c r="V5055" s="164"/>
      <c r="W5055" s="12" t="str">
        <f t="shared" si="961"/>
        <v>Mqtt1</v>
      </c>
      <c r="X5055" s="196" t="s">
        <v>10729</v>
      </c>
      <c r="Y5055" s="6" t="str">
        <f t="shared" si="959"/>
        <v>marpower/power-tag/circulation-pump-cooling-set</v>
      </c>
      <c r="Z5055" s="103" t="str" cm="1">
        <f t="array" ref="Z5055">IF(COUNTIF(N5055,"spare"),"","$."&amp;_xlfn.REGEXEXTRACT(J5055,"^PT\d+[FQ]\d+_(.*)", 2))</f>
        <v>$.Total_Power_Factor</v>
      </c>
      <c r="AA5055" s="12">
        <f t="shared" si="962"/>
        <v>19</v>
      </c>
      <c r="AB5055" s="6" t="s">
        <v>195</v>
      </c>
      <c r="AC5055" s="103">
        <v>3084</v>
      </c>
      <c r="AJ5055" s="80"/>
      <c r="AK5055" s="113" t="s">
        <v>1426</v>
      </c>
      <c r="AN5055" s="80"/>
      <c r="AO5055" s="80"/>
      <c r="AP5055" s="80"/>
      <c r="AQ5055" s="80"/>
      <c r="AR5055" s="127"/>
      <c r="AS5055" s="80"/>
      <c r="AT5055" s="7"/>
      <c r="AU5055" s="7"/>
      <c r="AV5055" s="165"/>
      <c r="AW5055" s="166"/>
      <c r="AX5055" s="137"/>
      <c r="AY5055" s="147"/>
      <c r="AZ5055" s="167"/>
      <c r="BA5055" s="167"/>
      <c r="BB5055" s="147" t="str">
        <f t="shared" si="963"/>
        <v/>
      </c>
      <c r="BC5055" s="168"/>
      <c r="BD5055" s="165"/>
      <c r="BE5055" s="165"/>
      <c r="BF5055" s="165"/>
      <c r="BG5055" s="165"/>
      <c r="BH5055" s="165"/>
      <c r="BI5055" s="165"/>
      <c r="BJ5055" s="165"/>
      <c r="BK5055" s="165"/>
      <c r="BL5055" s="165"/>
      <c r="BM5055" s="165"/>
      <c r="BN5055" s="165"/>
      <c r="BO5055" s="165"/>
      <c r="BP5055" s="165"/>
      <c r="BQ5055" s="165"/>
      <c r="BS5055" s="6"/>
      <c r="BT5055" s="11"/>
      <c r="BU5055" s="6"/>
      <c r="BV5055" s="6"/>
    </row>
    <row r="5056" spans="1:74" ht="15.75" x14ac:dyDescent="0.25">
      <c r="A5056" s="52" t="s">
        <v>1422</v>
      </c>
      <c r="B5056" s="56"/>
      <c r="C5056" s="7" t="s">
        <v>118</v>
      </c>
      <c r="D5056" s="7" t="s">
        <v>6561</v>
      </c>
      <c r="E5056" s="7"/>
      <c r="F5056" s="64"/>
      <c r="G5056" s="6"/>
      <c r="H5056" s="6"/>
      <c r="I5056" s="10" t="s">
        <v>110</v>
      </c>
      <c r="J5056" s="11" t="s">
        <v>4316</v>
      </c>
      <c r="K5056" s="194" t="s">
        <v>511</v>
      </c>
      <c r="L5056" s="176"/>
      <c r="M5056" s="176">
        <v>1000</v>
      </c>
      <c r="N5056" s="80" t="s">
        <v>6857</v>
      </c>
      <c r="O5056" s="162"/>
      <c r="P5056" s="80" t="s">
        <v>5137</v>
      </c>
      <c r="Q5056" s="80"/>
      <c r="R5056" s="80"/>
      <c r="S5056" s="163"/>
      <c r="T5056" s="213"/>
      <c r="U5056" s="162"/>
      <c r="V5056" s="164"/>
      <c r="W5056" s="12" t="str">
        <f t="shared" si="961"/>
        <v>Mqtt1</v>
      </c>
      <c r="X5056" s="196" t="s">
        <v>10730</v>
      </c>
      <c r="Y5056" s="6" t="str">
        <f t="shared" si="959"/>
        <v>marpower/power-tag/drain-pump-galley</v>
      </c>
      <c r="Z5056" s="103" t="str" cm="1">
        <f t="array" ref="Z5056">IF(COUNTIF(N5056,"spare"),"","$."&amp;_xlfn.REGEXEXTRACT(J5056,"^PT\d+[FQ]\d+_(.*)", 2))</f>
        <v>$.RMS_Current_Phase_A</v>
      </c>
      <c r="AA5056" s="12">
        <f>AA5041+1</f>
        <v>20</v>
      </c>
      <c r="AB5056" s="6" t="s">
        <v>195</v>
      </c>
      <c r="AC5056" s="103">
        <v>3000</v>
      </c>
      <c r="AJ5056" s="80"/>
      <c r="AK5056" s="113" t="s">
        <v>1423</v>
      </c>
      <c r="AN5056" s="80"/>
      <c r="AO5056" s="80"/>
      <c r="AP5056" s="80"/>
      <c r="AQ5056" s="80"/>
      <c r="AR5056" s="127"/>
      <c r="AS5056" s="80"/>
      <c r="AT5056" s="7"/>
      <c r="AU5056" s="7"/>
      <c r="AV5056" s="165"/>
      <c r="AW5056" s="166"/>
      <c r="AX5056" s="137"/>
      <c r="AY5056" s="147"/>
      <c r="AZ5056" s="167"/>
      <c r="BA5056" s="167"/>
      <c r="BB5056" s="147" t="str">
        <f t="shared" si="963"/>
        <v/>
      </c>
      <c r="BC5056" s="168"/>
      <c r="BD5056" s="165"/>
      <c r="BE5056" s="165"/>
      <c r="BF5056" s="165"/>
      <c r="BG5056" s="165"/>
      <c r="BH5056" s="165"/>
      <c r="BI5056" s="165"/>
      <c r="BJ5056" s="165"/>
      <c r="BK5056" s="165"/>
      <c r="BL5056" s="165"/>
      <c r="BM5056" s="165"/>
      <c r="BN5056" s="165"/>
      <c r="BO5056" s="165"/>
      <c r="BP5056" s="165"/>
      <c r="BQ5056" s="165"/>
      <c r="BS5056" s="6"/>
      <c r="BT5056" s="11"/>
      <c r="BU5056" s="6"/>
      <c r="BV5056" s="6"/>
    </row>
    <row r="5057" spans="1:74" ht="15.75" x14ac:dyDescent="0.25">
      <c r="A5057" s="52" t="s">
        <v>1422</v>
      </c>
      <c r="B5057" s="56"/>
      <c r="C5057" s="7" t="s">
        <v>118</v>
      </c>
      <c r="D5057" s="7" t="s">
        <v>6561</v>
      </c>
      <c r="E5057" s="7"/>
      <c r="F5057" s="64"/>
      <c r="G5057" s="6"/>
      <c r="H5057" s="6"/>
      <c r="I5057" s="10" t="s">
        <v>110</v>
      </c>
      <c r="J5057" s="11" t="s">
        <v>4317</v>
      </c>
      <c r="K5057" s="194" t="s">
        <v>511</v>
      </c>
      <c r="L5057" s="176"/>
      <c r="M5057" s="176">
        <v>1000</v>
      </c>
      <c r="N5057" s="80" t="s">
        <v>6857</v>
      </c>
      <c r="O5057" s="162"/>
      <c r="P5057" s="80" t="s">
        <v>5138</v>
      </c>
      <c r="Q5057" s="80"/>
      <c r="R5057" s="80"/>
      <c r="S5057" s="163"/>
      <c r="T5057" s="213"/>
      <c r="U5057" s="162"/>
      <c r="V5057" s="164"/>
      <c r="W5057" s="12" t="str">
        <f t="shared" si="961"/>
        <v>Mqtt1</v>
      </c>
      <c r="X5057" s="196" t="s">
        <v>10730</v>
      </c>
      <c r="Y5057" s="6" t="str">
        <f t="shared" si="959"/>
        <v>marpower/power-tag/drain-pump-galley</v>
      </c>
      <c r="Z5057" s="103" t="str" cm="1">
        <f t="array" ref="Z5057">IF(COUNTIF(N5057,"spare"),"","$."&amp;_xlfn.REGEXEXTRACT(J5057,"^PT\d+[FQ]\d+_(.*)", 2))</f>
        <v>$.RMS_Current_Phase_B</v>
      </c>
      <c r="AA5057" s="12">
        <f t="shared" ref="AA5057:AA5060" si="964">AA5042+1</f>
        <v>20</v>
      </c>
      <c r="AB5057" s="6" t="s">
        <v>195</v>
      </c>
      <c r="AC5057" s="103">
        <v>3002</v>
      </c>
      <c r="AJ5057" s="80"/>
      <c r="AK5057" s="113" t="s">
        <v>1423</v>
      </c>
      <c r="AN5057" s="80"/>
      <c r="AO5057" s="80"/>
      <c r="AP5057" s="80"/>
      <c r="AQ5057" s="80"/>
      <c r="AR5057" s="127"/>
      <c r="AS5057" s="80"/>
      <c r="AT5057" s="7"/>
      <c r="AU5057" s="7"/>
      <c r="AV5057" s="165"/>
      <c r="AW5057" s="166"/>
      <c r="AX5057" s="137"/>
      <c r="AY5057" s="147"/>
      <c r="AZ5057" s="167"/>
      <c r="BA5057" s="167"/>
      <c r="BB5057" s="147" t="str">
        <f t="shared" si="963"/>
        <v/>
      </c>
      <c r="BC5057" s="168"/>
      <c r="BD5057" s="165"/>
      <c r="BE5057" s="165"/>
      <c r="BF5057" s="165"/>
      <c r="BG5057" s="165"/>
      <c r="BH5057" s="165"/>
      <c r="BI5057" s="165"/>
      <c r="BJ5057" s="165"/>
      <c r="BK5057" s="165"/>
      <c r="BL5057" s="165"/>
      <c r="BM5057" s="165"/>
      <c r="BN5057" s="165"/>
      <c r="BO5057" s="165"/>
      <c r="BP5057" s="165"/>
      <c r="BQ5057" s="165"/>
      <c r="BS5057" s="6"/>
      <c r="BT5057" s="11"/>
      <c r="BU5057" s="6"/>
      <c r="BV5057" s="6"/>
    </row>
    <row r="5058" spans="1:74" ht="15.75" x14ac:dyDescent="0.25">
      <c r="A5058" s="52" t="s">
        <v>1422</v>
      </c>
      <c r="B5058" s="56"/>
      <c r="C5058" s="7" t="s">
        <v>118</v>
      </c>
      <c r="D5058" s="7" t="s">
        <v>6561</v>
      </c>
      <c r="E5058" s="7"/>
      <c r="F5058" s="64"/>
      <c r="G5058" s="6"/>
      <c r="H5058" s="6"/>
      <c r="I5058" s="10" t="s">
        <v>110</v>
      </c>
      <c r="J5058" s="11" t="s">
        <v>4318</v>
      </c>
      <c r="K5058" s="194" t="s">
        <v>511</v>
      </c>
      <c r="L5058" s="176"/>
      <c r="M5058" s="176">
        <v>1000</v>
      </c>
      <c r="N5058" s="80" t="s">
        <v>6857</v>
      </c>
      <c r="O5058" s="162"/>
      <c r="P5058" s="80" t="s">
        <v>5139</v>
      </c>
      <c r="Q5058" s="80"/>
      <c r="R5058" s="80"/>
      <c r="S5058" s="163"/>
      <c r="T5058" s="213"/>
      <c r="U5058" s="162"/>
      <c r="V5058" s="164"/>
      <c r="W5058" s="12" t="str">
        <f t="shared" si="961"/>
        <v>Mqtt1</v>
      </c>
      <c r="X5058" s="196" t="s">
        <v>10730</v>
      </c>
      <c r="Y5058" s="6" t="str">
        <f t="shared" si="959"/>
        <v>marpower/power-tag/drain-pump-galley</v>
      </c>
      <c r="Z5058" s="103" t="str" cm="1">
        <f t="array" ref="Z5058">IF(COUNTIF(N5058,"spare"),"","$."&amp;_xlfn.REGEXEXTRACT(J5058,"^PT\d+[FQ]\d+_(.*)", 2))</f>
        <v>$.RMS_Current_Phase_C</v>
      </c>
      <c r="AA5058" s="12">
        <f t="shared" si="964"/>
        <v>20</v>
      </c>
      <c r="AB5058" s="6" t="s">
        <v>195</v>
      </c>
      <c r="AC5058" s="103">
        <v>3004</v>
      </c>
      <c r="AJ5058" s="80"/>
      <c r="AK5058" s="113" t="s">
        <v>1423</v>
      </c>
      <c r="AN5058" s="80"/>
      <c r="AO5058" s="80"/>
      <c r="AP5058" s="80"/>
      <c r="AQ5058" s="80"/>
      <c r="AR5058" s="127"/>
      <c r="AS5058" s="80"/>
      <c r="AT5058" s="7"/>
      <c r="AU5058" s="7"/>
      <c r="AV5058" s="165"/>
      <c r="AW5058" s="166"/>
      <c r="AX5058" s="137"/>
      <c r="AY5058" s="147"/>
      <c r="AZ5058" s="167"/>
      <c r="BA5058" s="167"/>
      <c r="BB5058" s="147" t="str">
        <f t="shared" si="963"/>
        <v/>
      </c>
      <c r="BC5058" s="168"/>
      <c r="BD5058" s="165"/>
      <c r="BE5058" s="165"/>
      <c r="BF5058" s="165"/>
      <c r="BG5058" s="165"/>
      <c r="BH5058" s="165"/>
      <c r="BI5058" s="165"/>
      <c r="BJ5058" s="165"/>
      <c r="BK5058" s="165"/>
      <c r="BL5058" s="165"/>
      <c r="BM5058" s="165"/>
      <c r="BN5058" s="165"/>
      <c r="BO5058" s="165"/>
      <c r="BP5058" s="165"/>
      <c r="BQ5058" s="165"/>
      <c r="BS5058" s="6"/>
      <c r="BT5058" s="11"/>
      <c r="BU5058" s="6"/>
      <c r="BV5058" s="6"/>
    </row>
    <row r="5059" spans="1:74" ht="15.75" x14ac:dyDescent="0.25">
      <c r="A5059" s="52" t="s">
        <v>1422</v>
      </c>
      <c r="B5059" s="56"/>
      <c r="C5059" s="7" t="s">
        <v>118</v>
      </c>
      <c r="D5059" s="7" t="s">
        <v>6561</v>
      </c>
      <c r="E5059" s="7"/>
      <c r="F5059" s="64"/>
      <c r="G5059" s="6"/>
      <c r="H5059" s="6"/>
      <c r="I5059" s="10" t="s">
        <v>110</v>
      </c>
      <c r="J5059" s="11" t="s">
        <v>4319</v>
      </c>
      <c r="K5059" s="194" t="s">
        <v>511</v>
      </c>
      <c r="L5059" s="176"/>
      <c r="M5059" s="176">
        <v>1000</v>
      </c>
      <c r="N5059" s="80" t="s">
        <v>6857</v>
      </c>
      <c r="O5059" s="162"/>
      <c r="P5059" s="80" t="s">
        <v>5140</v>
      </c>
      <c r="Q5059" s="80"/>
      <c r="R5059" s="80"/>
      <c r="S5059" s="163"/>
      <c r="T5059" s="213"/>
      <c r="U5059" s="162"/>
      <c r="V5059" s="164"/>
      <c r="W5059" s="12" t="str">
        <f t="shared" si="961"/>
        <v>Mqtt1</v>
      </c>
      <c r="X5059" s="196" t="s">
        <v>10730</v>
      </c>
      <c r="Y5059" s="6" t="str">
        <f t="shared" si="959"/>
        <v>marpower/power-tag/drain-pump-galley</v>
      </c>
      <c r="Z5059" s="103" t="str" cm="1">
        <f t="array" ref="Z5059">IF(COUNTIF(N5059,"spare"),"","$."&amp;_xlfn.REGEXEXTRACT(J5059,"^PT\d+[FQ]\d+_(.*)", 2))</f>
        <v>$.RMS_Current_Phase_Neut</v>
      </c>
      <c r="AA5059" s="12">
        <f t="shared" si="964"/>
        <v>20</v>
      </c>
      <c r="AB5059" s="6" t="s">
        <v>195</v>
      </c>
      <c r="AC5059" s="103">
        <v>3006</v>
      </c>
      <c r="AJ5059" s="80"/>
      <c r="AK5059" s="113" t="s">
        <v>1423</v>
      </c>
      <c r="AN5059" s="80"/>
      <c r="AO5059" s="80"/>
      <c r="AP5059" s="80"/>
      <c r="AQ5059" s="80"/>
      <c r="AR5059" s="127"/>
      <c r="AS5059" s="80"/>
      <c r="AT5059" s="7"/>
      <c r="AU5059" s="7"/>
      <c r="AV5059" s="165"/>
      <c r="AW5059" s="166"/>
      <c r="AX5059" s="137"/>
      <c r="AY5059" s="147"/>
      <c r="AZ5059" s="167"/>
      <c r="BA5059" s="167"/>
      <c r="BB5059" s="147" t="str">
        <f t="shared" si="963"/>
        <v/>
      </c>
      <c r="BC5059" s="168"/>
      <c r="BD5059" s="165"/>
      <c r="BE5059" s="165"/>
      <c r="BF5059" s="165"/>
      <c r="BG5059" s="165"/>
      <c r="BH5059" s="165"/>
      <c r="BI5059" s="165"/>
      <c r="BJ5059" s="165"/>
      <c r="BK5059" s="165"/>
      <c r="BL5059" s="165"/>
      <c r="BM5059" s="165"/>
      <c r="BN5059" s="165"/>
      <c r="BO5059" s="165"/>
      <c r="BP5059" s="165"/>
      <c r="BQ5059" s="165"/>
      <c r="BS5059" s="6"/>
      <c r="BT5059" s="11"/>
      <c r="BU5059" s="6"/>
      <c r="BV5059" s="6"/>
    </row>
    <row r="5060" spans="1:74" ht="15.75" x14ac:dyDescent="0.25">
      <c r="A5060" s="52" t="s">
        <v>1422</v>
      </c>
      <c r="B5060" s="56"/>
      <c r="C5060" s="7" t="s">
        <v>118</v>
      </c>
      <c r="D5060" s="7" t="s">
        <v>6561</v>
      </c>
      <c r="E5060" s="7"/>
      <c r="F5060" s="64"/>
      <c r="G5060" s="6"/>
      <c r="H5060" s="6"/>
      <c r="I5060" s="10" t="s">
        <v>110</v>
      </c>
      <c r="J5060" s="11" t="s">
        <v>8401</v>
      </c>
      <c r="K5060" s="194" t="s">
        <v>511</v>
      </c>
      <c r="L5060" s="176"/>
      <c r="M5060" s="176">
        <v>1000</v>
      </c>
      <c r="N5060" s="80" t="s">
        <v>6857</v>
      </c>
      <c r="O5060" s="162"/>
      <c r="P5060" s="80" t="s">
        <v>5141</v>
      </c>
      <c r="Q5060" s="80"/>
      <c r="R5060" s="80"/>
      <c r="S5060" s="163"/>
      <c r="T5060" s="213"/>
      <c r="U5060" s="162"/>
      <c r="V5060" s="164"/>
      <c r="W5060" s="12" t="str">
        <f t="shared" si="961"/>
        <v>Mqtt1</v>
      </c>
      <c r="X5060" s="196" t="s">
        <v>10730</v>
      </c>
      <c r="Y5060" s="6" t="str">
        <f t="shared" si="959"/>
        <v>marpower/power-tag/drain-pump-galley</v>
      </c>
      <c r="Z5060" s="103" t="str" cm="1">
        <f t="array" ref="Z5060">IF(COUNTIF(N5060,"spare"),"","$."&amp;_xlfn.REGEXEXTRACT(J5060,"^PT\d+[FQ]\d+_(.*)", 2))</f>
        <v>$.RMS_Voltage_A_N</v>
      </c>
      <c r="AA5060" s="12">
        <f t="shared" si="964"/>
        <v>20</v>
      </c>
      <c r="AB5060" s="6" t="s">
        <v>195</v>
      </c>
      <c r="AC5060" s="103">
        <v>3028</v>
      </c>
      <c r="AJ5060" s="80"/>
      <c r="AK5060" s="113" t="s">
        <v>1424</v>
      </c>
      <c r="AN5060" s="80"/>
      <c r="AO5060" s="80"/>
      <c r="AP5060" s="80"/>
      <c r="AQ5060" s="80"/>
      <c r="AR5060" s="127"/>
      <c r="AS5060" s="80"/>
      <c r="AT5060" s="7"/>
      <c r="AU5060" s="7"/>
      <c r="AV5060" s="165"/>
      <c r="AW5060" s="166"/>
      <c r="AX5060" s="137"/>
      <c r="AY5060" s="147"/>
      <c r="AZ5060" s="167"/>
      <c r="BA5060" s="167"/>
      <c r="BB5060" s="147" t="str">
        <f t="shared" si="963"/>
        <v/>
      </c>
      <c r="BC5060" s="168"/>
      <c r="BD5060" s="165"/>
      <c r="BE5060" s="165"/>
      <c r="BF5060" s="165"/>
      <c r="BG5060" s="165"/>
      <c r="BH5060" s="165"/>
      <c r="BI5060" s="165"/>
      <c r="BJ5060" s="165"/>
      <c r="BK5060" s="165"/>
      <c r="BL5060" s="165"/>
      <c r="BM5060" s="165"/>
      <c r="BN5060" s="165"/>
      <c r="BO5060" s="165"/>
      <c r="BP5060" s="165"/>
      <c r="BQ5060" s="165"/>
      <c r="BS5060" s="6"/>
      <c r="BT5060" s="11"/>
      <c r="BU5060" s="6"/>
      <c r="BV5060" s="6"/>
    </row>
    <row r="5061" spans="1:74" ht="15.75" x14ac:dyDescent="0.25">
      <c r="A5061" s="52" t="s">
        <v>1422</v>
      </c>
      <c r="B5061" s="56"/>
      <c r="C5061" s="7" t="s">
        <v>118</v>
      </c>
      <c r="D5061" s="7" t="s">
        <v>6561</v>
      </c>
      <c r="E5061" s="7"/>
      <c r="F5061" s="64"/>
      <c r="G5061" s="6"/>
      <c r="H5061" s="6"/>
      <c r="I5061" s="10" t="s">
        <v>110</v>
      </c>
      <c r="J5061" s="11" t="s">
        <v>8578</v>
      </c>
      <c r="K5061" s="194" t="s">
        <v>511</v>
      </c>
      <c r="L5061" s="176"/>
      <c r="M5061" s="176">
        <v>1000</v>
      </c>
      <c r="N5061" s="80" t="s">
        <v>6857</v>
      </c>
      <c r="O5061" s="162"/>
      <c r="P5061" s="80" t="s">
        <v>5142</v>
      </c>
      <c r="Q5061" s="80"/>
      <c r="R5061" s="80"/>
      <c r="S5061" s="163"/>
      <c r="T5061" s="213"/>
      <c r="U5061" s="162"/>
      <c r="V5061" s="164"/>
      <c r="W5061" s="12" t="str">
        <f t="shared" si="961"/>
        <v>Mqtt1</v>
      </c>
      <c r="X5061" s="196" t="s">
        <v>10730</v>
      </c>
      <c r="Y5061" s="6" t="str">
        <f t="shared" si="959"/>
        <v>marpower/power-tag/drain-pump-galley</v>
      </c>
      <c r="Z5061" s="103" t="str" cm="1">
        <f t="array" ref="Z5061">IF(COUNTIF(N5061,"spare"),"","$."&amp;_xlfn.REGEXEXTRACT(J5061,"^PT\d+[FQ]\d+_(.*)", 2))</f>
        <v>$.RMS_Voltage_B_N</v>
      </c>
      <c r="AA5061" s="12">
        <f t="shared" ref="AA5061:AA5070" si="965">AA5046+1</f>
        <v>20</v>
      </c>
      <c r="AB5061" s="6" t="s">
        <v>195</v>
      </c>
      <c r="AC5061" s="103">
        <v>3030</v>
      </c>
      <c r="AJ5061" s="80"/>
      <c r="AK5061" s="113" t="s">
        <v>1424</v>
      </c>
      <c r="AN5061" s="80"/>
      <c r="AO5061" s="80"/>
      <c r="AP5061" s="80"/>
      <c r="AQ5061" s="80"/>
      <c r="AR5061" s="127"/>
      <c r="AS5061" s="80"/>
      <c r="AT5061" s="7"/>
      <c r="AU5061" s="7"/>
      <c r="AV5061" s="165"/>
      <c r="AW5061" s="166"/>
      <c r="AX5061" s="137"/>
      <c r="AY5061" s="147"/>
      <c r="AZ5061" s="167"/>
      <c r="BA5061" s="167"/>
      <c r="BB5061" s="147" t="str">
        <f t="shared" si="963"/>
        <v/>
      </c>
      <c r="BC5061" s="168"/>
      <c r="BD5061" s="165"/>
      <c r="BE5061" s="165"/>
      <c r="BF5061" s="165"/>
      <c r="BG5061" s="165"/>
      <c r="BH5061" s="165"/>
      <c r="BI5061" s="165"/>
      <c r="BJ5061" s="165"/>
      <c r="BK5061" s="165"/>
      <c r="BL5061" s="165"/>
      <c r="BM5061" s="165"/>
      <c r="BN5061" s="165"/>
      <c r="BO5061" s="165"/>
      <c r="BP5061" s="165"/>
      <c r="BQ5061" s="165"/>
      <c r="BS5061" s="6"/>
      <c r="BT5061" s="11"/>
      <c r="BU5061" s="6"/>
      <c r="BV5061" s="6"/>
    </row>
    <row r="5062" spans="1:74" ht="15.75" x14ac:dyDescent="0.25">
      <c r="A5062" s="52" t="s">
        <v>1422</v>
      </c>
      <c r="B5062" s="56"/>
      <c r="C5062" s="7" t="s">
        <v>118</v>
      </c>
      <c r="D5062" s="7" t="s">
        <v>6561</v>
      </c>
      <c r="E5062" s="7"/>
      <c r="F5062" s="64"/>
      <c r="G5062" s="6"/>
      <c r="H5062" s="6"/>
      <c r="I5062" s="10" t="s">
        <v>110</v>
      </c>
      <c r="J5062" s="11" t="s">
        <v>8755</v>
      </c>
      <c r="K5062" s="194" t="s">
        <v>511</v>
      </c>
      <c r="L5062" s="176"/>
      <c r="M5062" s="176">
        <v>1000</v>
      </c>
      <c r="N5062" s="80" t="s">
        <v>6857</v>
      </c>
      <c r="O5062" s="162"/>
      <c r="P5062" s="80" t="s">
        <v>5143</v>
      </c>
      <c r="Q5062" s="80"/>
      <c r="R5062" s="80"/>
      <c r="S5062" s="163"/>
      <c r="T5062" s="213"/>
      <c r="U5062" s="162"/>
      <c r="V5062" s="164"/>
      <c r="W5062" s="12" t="str">
        <f t="shared" si="961"/>
        <v>Mqtt1</v>
      </c>
      <c r="X5062" s="196" t="s">
        <v>10730</v>
      </c>
      <c r="Y5062" s="6" t="str">
        <f t="shared" si="959"/>
        <v>marpower/power-tag/drain-pump-galley</v>
      </c>
      <c r="Z5062" s="103" t="str" cm="1">
        <f t="array" ref="Z5062">IF(COUNTIF(N5062,"spare"),"","$."&amp;_xlfn.REGEXEXTRACT(J5062,"^PT\d+[FQ]\d+_(.*)", 2))</f>
        <v>$.RMS_Voltage_C_N</v>
      </c>
      <c r="AA5062" s="12">
        <f t="shared" si="965"/>
        <v>20</v>
      </c>
      <c r="AB5062" s="6" t="s">
        <v>195</v>
      </c>
      <c r="AC5062" s="103">
        <v>3032</v>
      </c>
      <c r="AJ5062" s="80"/>
      <c r="AK5062" s="113" t="s">
        <v>1424</v>
      </c>
      <c r="AN5062" s="80"/>
      <c r="AO5062" s="80"/>
      <c r="AP5062" s="80"/>
      <c r="AQ5062" s="80"/>
      <c r="AR5062" s="127"/>
      <c r="AS5062" s="80"/>
      <c r="AT5062" s="7"/>
      <c r="AU5062" s="7"/>
      <c r="AV5062" s="165"/>
      <c r="AW5062" s="166"/>
      <c r="AX5062" s="137"/>
      <c r="AY5062" s="147"/>
      <c r="AZ5062" s="167"/>
      <c r="BA5062" s="167"/>
      <c r="BB5062" s="147" t="str">
        <f t="shared" si="963"/>
        <v/>
      </c>
      <c r="BC5062" s="168"/>
      <c r="BD5062" s="165"/>
      <c r="BE5062" s="165"/>
      <c r="BF5062" s="165"/>
      <c r="BG5062" s="165"/>
      <c r="BH5062" s="165"/>
      <c r="BI5062" s="165"/>
      <c r="BJ5062" s="165"/>
      <c r="BK5062" s="165"/>
      <c r="BL5062" s="165"/>
      <c r="BM5062" s="165"/>
      <c r="BN5062" s="165"/>
      <c r="BO5062" s="165"/>
      <c r="BP5062" s="165"/>
      <c r="BQ5062" s="165"/>
      <c r="BS5062" s="6"/>
      <c r="BT5062" s="11"/>
      <c r="BU5062" s="6"/>
      <c r="BV5062" s="6"/>
    </row>
    <row r="5063" spans="1:74" ht="15.75" x14ac:dyDescent="0.25">
      <c r="A5063" s="52" t="s">
        <v>1422</v>
      </c>
      <c r="B5063" s="56"/>
      <c r="C5063" s="7" t="s">
        <v>118</v>
      </c>
      <c r="D5063" s="7" t="s">
        <v>6561</v>
      </c>
      <c r="E5063" s="7"/>
      <c r="F5063" s="64"/>
      <c r="G5063" s="6"/>
      <c r="H5063" s="6"/>
      <c r="I5063" s="10" t="s">
        <v>110</v>
      </c>
      <c r="J5063" s="11" t="s">
        <v>4320</v>
      </c>
      <c r="K5063" s="194" t="s">
        <v>511</v>
      </c>
      <c r="L5063" s="176"/>
      <c r="M5063" s="176">
        <v>1000</v>
      </c>
      <c r="N5063" s="80" t="s">
        <v>6857</v>
      </c>
      <c r="O5063" s="162"/>
      <c r="P5063" s="80" t="s">
        <v>5144</v>
      </c>
      <c r="Q5063" s="80"/>
      <c r="R5063" s="80"/>
      <c r="S5063" s="163"/>
      <c r="T5063" s="213"/>
      <c r="U5063" s="162"/>
      <c r="V5063" s="164"/>
      <c r="W5063" s="12" t="str">
        <f t="shared" si="961"/>
        <v>Mqtt1</v>
      </c>
      <c r="X5063" s="196" t="s">
        <v>10730</v>
      </c>
      <c r="Y5063" s="6" t="str">
        <f t="shared" si="959"/>
        <v>marpower/power-tag/drain-pump-galley</v>
      </c>
      <c r="Z5063" s="103" t="str" cm="1">
        <f t="array" ref="Z5063">IF(COUNTIF(N5063,"spare"),"","$."&amp;_xlfn.REGEXEXTRACT(J5063,"^PT\d+[FQ]\d+_(.*)", 2))</f>
        <v>$.Active_Power_Phase_A</v>
      </c>
      <c r="AA5063" s="12">
        <f t="shared" si="965"/>
        <v>20</v>
      </c>
      <c r="AB5063" s="6" t="s">
        <v>195</v>
      </c>
      <c r="AC5063" s="103">
        <v>3054</v>
      </c>
      <c r="AJ5063" s="80"/>
      <c r="AK5063" s="113" t="s">
        <v>1425</v>
      </c>
      <c r="AN5063" s="80"/>
      <c r="AO5063" s="80"/>
      <c r="AP5063" s="80"/>
      <c r="AQ5063" s="80"/>
      <c r="AR5063" s="127"/>
      <c r="AS5063" s="80"/>
      <c r="AT5063" s="7"/>
      <c r="AU5063" s="7"/>
      <c r="AV5063" s="165"/>
      <c r="AW5063" s="166"/>
      <c r="AX5063" s="137"/>
      <c r="AY5063" s="147"/>
      <c r="AZ5063" s="167"/>
      <c r="BA5063" s="167"/>
      <c r="BB5063" s="147" t="str">
        <f t="shared" si="963"/>
        <v/>
      </c>
      <c r="BC5063" s="168"/>
      <c r="BD5063" s="165"/>
      <c r="BE5063" s="165"/>
      <c r="BF5063" s="165"/>
      <c r="BG5063" s="165"/>
      <c r="BH5063" s="165"/>
      <c r="BI5063" s="165"/>
      <c r="BJ5063" s="165"/>
      <c r="BK5063" s="165"/>
      <c r="BL5063" s="165"/>
      <c r="BM5063" s="165"/>
      <c r="BN5063" s="165"/>
      <c r="BO5063" s="165"/>
      <c r="BP5063" s="165"/>
      <c r="BQ5063" s="165"/>
      <c r="BS5063" s="6"/>
      <c r="BT5063" s="11"/>
      <c r="BU5063" s="6"/>
      <c r="BV5063" s="6"/>
    </row>
    <row r="5064" spans="1:74" ht="15.75" x14ac:dyDescent="0.25">
      <c r="A5064" s="52" t="s">
        <v>1422</v>
      </c>
      <c r="B5064" s="56"/>
      <c r="C5064" s="7" t="s">
        <v>118</v>
      </c>
      <c r="D5064" s="7" t="s">
        <v>6561</v>
      </c>
      <c r="E5064" s="7"/>
      <c r="F5064" s="64"/>
      <c r="G5064" s="6"/>
      <c r="H5064" s="6"/>
      <c r="I5064" s="10" t="s">
        <v>110</v>
      </c>
      <c r="J5064" s="11" t="s">
        <v>4321</v>
      </c>
      <c r="K5064" s="194" t="s">
        <v>511</v>
      </c>
      <c r="L5064" s="176"/>
      <c r="M5064" s="176">
        <v>1000</v>
      </c>
      <c r="N5064" s="80" t="s">
        <v>6857</v>
      </c>
      <c r="O5064" s="162"/>
      <c r="P5064" s="80" t="s">
        <v>5145</v>
      </c>
      <c r="Q5064" s="80"/>
      <c r="R5064" s="80"/>
      <c r="S5064" s="163"/>
      <c r="T5064" s="213"/>
      <c r="U5064" s="162"/>
      <c r="V5064" s="164"/>
      <c r="W5064" s="12" t="str">
        <f t="shared" si="961"/>
        <v>Mqtt1</v>
      </c>
      <c r="X5064" s="196" t="s">
        <v>10730</v>
      </c>
      <c r="Y5064" s="6" t="str">
        <f t="shared" si="959"/>
        <v>marpower/power-tag/drain-pump-galley</v>
      </c>
      <c r="Z5064" s="103" t="str" cm="1">
        <f t="array" ref="Z5064">IF(COUNTIF(N5064,"spare"),"","$."&amp;_xlfn.REGEXEXTRACT(J5064,"^PT\d+[FQ]\d+_(.*)", 2))</f>
        <v>$.Active_Power_Phase_B</v>
      </c>
      <c r="AA5064" s="12">
        <f t="shared" si="965"/>
        <v>20</v>
      </c>
      <c r="AB5064" s="6" t="s">
        <v>195</v>
      </c>
      <c r="AC5064" s="103">
        <v>3056</v>
      </c>
      <c r="AJ5064" s="80"/>
      <c r="AK5064" s="113" t="s">
        <v>1425</v>
      </c>
      <c r="AN5064" s="80"/>
      <c r="AO5064" s="80"/>
      <c r="AP5064" s="80"/>
      <c r="AQ5064" s="80"/>
      <c r="AR5064" s="127"/>
      <c r="AS5064" s="80"/>
      <c r="AT5064" s="7"/>
      <c r="AU5064" s="7"/>
      <c r="AV5064" s="165"/>
      <c r="AW5064" s="166"/>
      <c r="AX5064" s="137"/>
      <c r="AY5064" s="147"/>
      <c r="AZ5064" s="167"/>
      <c r="BA5064" s="167"/>
      <c r="BB5064" s="147" t="str">
        <f t="shared" si="963"/>
        <v/>
      </c>
      <c r="BC5064" s="168"/>
      <c r="BD5064" s="165"/>
      <c r="BE5064" s="165"/>
      <c r="BF5064" s="165"/>
      <c r="BG5064" s="165"/>
      <c r="BH5064" s="165"/>
      <c r="BI5064" s="165"/>
      <c r="BJ5064" s="165"/>
      <c r="BK5064" s="165"/>
      <c r="BL5064" s="165"/>
      <c r="BM5064" s="165"/>
      <c r="BN5064" s="165"/>
      <c r="BO5064" s="165"/>
      <c r="BP5064" s="165"/>
      <c r="BQ5064" s="165"/>
      <c r="BS5064" s="6"/>
      <c r="BT5064" s="11"/>
      <c r="BU5064" s="6"/>
      <c r="BV5064" s="6"/>
    </row>
    <row r="5065" spans="1:74" ht="15.75" x14ac:dyDescent="0.25">
      <c r="A5065" s="52" t="s">
        <v>1422</v>
      </c>
      <c r="B5065" s="56"/>
      <c r="C5065" s="7" t="s">
        <v>118</v>
      </c>
      <c r="D5065" s="7" t="s">
        <v>6561</v>
      </c>
      <c r="E5065" s="7"/>
      <c r="F5065" s="64"/>
      <c r="G5065" s="6"/>
      <c r="H5065" s="6"/>
      <c r="I5065" s="10" t="s">
        <v>110</v>
      </c>
      <c r="J5065" s="11" t="s">
        <v>4322</v>
      </c>
      <c r="K5065" s="194" t="s">
        <v>511</v>
      </c>
      <c r="L5065" s="176"/>
      <c r="M5065" s="176">
        <v>1000</v>
      </c>
      <c r="N5065" s="80" t="s">
        <v>6857</v>
      </c>
      <c r="O5065" s="162"/>
      <c r="P5065" s="80" t="s">
        <v>5146</v>
      </c>
      <c r="Q5065" s="80"/>
      <c r="R5065" s="80"/>
      <c r="S5065" s="163"/>
      <c r="T5065" s="213"/>
      <c r="U5065" s="162"/>
      <c r="V5065" s="164"/>
      <c r="W5065" s="12" t="str">
        <f t="shared" si="961"/>
        <v>Mqtt1</v>
      </c>
      <c r="X5065" s="196" t="s">
        <v>10730</v>
      </c>
      <c r="Y5065" s="6" t="str">
        <f t="shared" si="959"/>
        <v>marpower/power-tag/drain-pump-galley</v>
      </c>
      <c r="Z5065" s="103" t="str" cm="1">
        <f t="array" ref="Z5065">IF(COUNTIF(N5065,"spare"),"","$."&amp;_xlfn.REGEXEXTRACT(J5065,"^PT\d+[FQ]\d+_(.*)", 2))</f>
        <v>$.Active_Power_Phase_C</v>
      </c>
      <c r="AA5065" s="12">
        <f t="shared" si="965"/>
        <v>20</v>
      </c>
      <c r="AB5065" s="6" t="s">
        <v>195</v>
      </c>
      <c r="AC5065" s="103">
        <v>3058</v>
      </c>
      <c r="AJ5065" s="80"/>
      <c r="AK5065" s="113" t="s">
        <v>1425</v>
      </c>
      <c r="AN5065" s="80"/>
      <c r="AO5065" s="80"/>
      <c r="AP5065" s="80"/>
      <c r="AQ5065" s="80"/>
      <c r="AR5065" s="127"/>
      <c r="AS5065" s="80"/>
      <c r="AT5065" s="7"/>
      <c r="AU5065" s="7"/>
      <c r="AV5065" s="165"/>
      <c r="AW5065" s="166"/>
      <c r="AX5065" s="137"/>
      <c r="AY5065" s="147"/>
      <c r="AZ5065" s="167"/>
      <c r="BA5065" s="167"/>
      <c r="BB5065" s="147" t="str">
        <f t="shared" ref="BB5065:BB5100" si="966">IF(ISNUMBER(AM5065),"1","")</f>
        <v/>
      </c>
      <c r="BC5065" s="168"/>
      <c r="BD5065" s="165"/>
      <c r="BE5065" s="165"/>
      <c r="BF5065" s="165"/>
      <c r="BG5065" s="165"/>
      <c r="BH5065" s="165"/>
      <c r="BI5065" s="165"/>
      <c r="BJ5065" s="165"/>
      <c r="BK5065" s="165"/>
      <c r="BL5065" s="165"/>
      <c r="BM5065" s="165"/>
      <c r="BN5065" s="165"/>
      <c r="BO5065" s="165"/>
      <c r="BP5065" s="165"/>
      <c r="BQ5065" s="165"/>
      <c r="BS5065" s="6"/>
      <c r="BT5065" s="11"/>
      <c r="BU5065" s="6"/>
      <c r="BV5065" s="6"/>
    </row>
    <row r="5066" spans="1:74" ht="15.75" x14ac:dyDescent="0.25">
      <c r="A5066" s="52" t="s">
        <v>1422</v>
      </c>
      <c r="B5066" s="56"/>
      <c r="C5066" s="7" t="s">
        <v>118</v>
      </c>
      <c r="D5066" s="7" t="s">
        <v>6561</v>
      </c>
      <c r="E5066" s="7"/>
      <c r="F5066" s="64"/>
      <c r="G5066" s="6"/>
      <c r="H5066" s="6"/>
      <c r="I5066" s="10" t="s">
        <v>110</v>
      </c>
      <c r="J5066" s="11" t="s">
        <v>4323</v>
      </c>
      <c r="K5066" s="194" t="s">
        <v>511</v>
      </c>
      <c r="L5066" s="176"/>
      <c r="M5066" s="176">
        <v>1000</v>
      </c>
      <c r="N5066" s="80" t="s">
        <v>6857</v>
      </c>
      <c r="O5066" s="162"/>
      <c r="P5066" s="80" t="s">
        <v>5147</v>
      </c>
      <c r="Q5066" s="80"/>
      <c r="R5066" s="80"/>
      <c r="S5066" s="163"/>
      <c r="T5066" s="213"/>
      <c r="U5066" s="162"/>
      <c r="V5066" s="164"/>
      <c r="W5066" s="12" t="str">
        <f t="shared" si="961"/>
        <v>Mqtt1</v>
      </c>
      <c r="X5066" s="196" t="s">
        <v>10730</v>
      </c>
      <c r="Y5066" s="6" t="str">
        <f t="shared" si="959"/>
        <v>marpower/power-tag/drain-pump-galley</v>
      </c>
      <c r="Z5066" s="103" t="str" cm="1">
        <f t="array" ref="Z5066">IF(COUNTIF(N5066,"spare"),"","$."&amp;_xlfn.REGEXEXTRACT(J5066,"^PT\d+[FQ]\d+_(.*)", 2))</f>
        <v>$.Total_Active_Power</v>
      </c>
      <c r="AA5066" s="12">
        <f t="shared" si="965"/>
        <v>20</v>
      </c>
      <c r="AB5066" s="6" t="s">
        <v>195</v>
      </c>
      <c r="AC5066" s="103">
        <v>3060</v>
      </c>
      <c r="AJ5066" s="80"/>
      <c r="AK5066" s="113" t="s">
        <v>1425</v>
      </c>
      <c r="AN5066" s="80"/>
      <c r="AO5066" s="80"/>
      <c r="AP5066" s="80"/>
      <c r="AQ5066" s="80"/>
      <c r="AR5066" s="127"/>
      <c r="AS5066" s="80"/>
      <c r="AT5066" s="7"/>
      <c r="AU5066" s="7"/>
      <c r="AV5066" s="165"/>
      <c r="AW5066" s="166"/>
      <c r="AX5066" s="137"/>
      <c r="AY5066" s="147"/>
      <c r="AZ5066" s="167"/>
      <c r="BA5066" s="167"/>
      <c r="BB5066" s="147" t="str">
        <f t="shared" si="966"/>
        <v/>
      </c>
      <c r="BC5066" s="168"/>
      <c r="BD5066" s="165"/>
      <c r="BE5066" s="165"/>
      <c r="BF5066" s="165"/>
      <c r="BG5066" s="165"/>
      <c r="BH5066" s="165"/>
      <c r="BI5066" s="165"/>
      <c r="BJ5066" s="165"/>
      <c r="BK5066" s="165"/>
      <c r="BL5066" s="165"/>
      <c r="BM5066" s="165"/>
      <c r="BN5066" s="165"/>
      <c r="BO5066" s="165"/>
      <c r="BP5066" s="165"/>
      <c r="BQ5066" s="165"/>
      <c r="BS5066" s="6"/>
      <c r="BT5066" s="11"/>
      <c r="BU5066" s="6"/>
      <c r="BV5066" s="6"/>
    </row>
    <row r="5067" spans="1:74" ht="15.75" x14ac:dyDescent="0.25">
      <c r="A5067" s="52" t="s">
        <v>1422</v>
      </c>
      <c r="B5067" s="56"/>
      <c r="C5067" s="7" t="s">
        <v>118</v>
      </c>
      <c r="D5067" s="7" t="s">
        <v>6561</v>
      </c>
      <c r="E5067" s="7"/>
      <c r="F5067" s="64"/>
      <c r="G5067" s="6"/>
      <c r="H5067" s="6"/>
      <c r="I5067" s="10" t="s">
        <v>110</v>
      </c>
      <c r="J5067" s="11" t="s">
        <v>4324</v>
      </c>
      <c r="K5067" s="194" t="s">
        <v>511</v>
      </c>
      <c r="L5067" s="176"/>
      <c r="M5067" s="176">
        <v>1000</v>
      </c>
      <c r="N5067" s="80" t="s">
        <v>6857</v>
      </c>
      <c r="O5067" s="162"/>
      <c r="P5067" s="80" t="s">
        <v>5148</v>
      </c>
      <c r="Q5067" s="80"/>
      <c r="R5067" s="80"/>
      <c r="S5067" s="163"/>
      <c r="T5067" s="213"/>
      <c r="U5067" s="162"/>
      <c r="V5067" s="164"/>
      <c r="W5067" s="12" t="str">
        <f t="shared" si="961"/>
        <v>Mqtt1</v>
      </c>
      <c r="X5067" s="196" t="s">
        <v>10730</v>
      </c>
      <c r="Y5067" s="6" t="str">
        <f t="shared" ref="Y5067:Y5130" si="967">LOWER(_xlfn.CONCAT("marpower/",SUBSTITUTE(SUBSTITUTE("power-tag/" &amp; X5067," ","-"),"_","-")))</f>
        <v>marpower/power-tag/drain-pump-galley</v>
      </c>
      <c r="Z5067" s="103" t="str" cm="1">
        <f t="array" ref="Z5067">IF(COUNTIF(N5067,"spare"),"","$."&amp;_xlfn.REGEXEXTRACT(J5067,"^PT\d+[FQ]\d+_(.*)", 2))</f>
        <v>$.Power_Factor_Phase_A</v>
      </c>
      <c r="AA5067" s="12">
        <f t="shared" si="965"/>
        <v>20</v>
      </c>
      <c r="AB5067" s="6" t="s">
        <v>195</v>
      </c>
      <c r="AC5067" s="103">
        <v>3078</v>
      </c>
      <c r="AJ5067" s="80"/>
      <c r="AK5067" s="113" t="s">
        <v>1426</v>
      </c>
      <c r="AN5067" s="80"/>
      <c r="AO5067" s="80"/>
      <c r="AP5067" s="80"/>
      <c r="AQ5067" s="80"/>
      <c r="AR5067" s="127"/>
      <c r="AS5067" s="80"/>
      <c r="AT5067" s="7"/>
      <c r="AU5067" s="7"/>
      <c r="AV5067" s="165"/>
      <c r="AW5067" s="166"/>
      <c r="AX5067" s="137"/>
      <c r="AY5067" s="147"/>
      <c r="AZ5067" s="167"/>
      <c r="BA5067" s="167"/>
      <c r="BB5067" s="147" t="str">
        <f t="shared" si="966"/>
        <v/>
      </c>
      <c r="BC5067" s="168"/>
      <c r="BD5067" s="165"/>
      <c r="BE5067" s="165"/>
      <c r="BF5067" s="165"/>
      <c r="BG5067" s="165"/>
      <c r="BH5067" s="165"/>
      <c r="BI5067" s="165"/>
      <c r="BJ5067" s="165"/>
      <c r="BK5067" s="165"/>
      <c r="BL5067" s="165"/>
      <c r="BM5067" s="165"/>
      <c r="BN5067" s="165"/>
      <c r="BO5067" s="165"/>
      <c r="BP5067" s="165"/>
      <c r="BQ5067" s="165"/>
      <c r="BS5067" s="6"/>
      <c r="BT5067" s="11"/>
      <c r="BU5067" s="6"/>
      <c r="BV5067" s="6"/>
    </row>
    <row r="5068" spans="1:74" ht="15.75" x14ac:dyDescent="0.25">
      <c r="A5068" s="52" t="s">
        <v>1422</v>
      </c>
      <c r="B5068" s="56"/>
      <c r="C5068" s="7" t="s">
        <v>118</v>
      </c>
      <c r="D5068" s="7" t="s">
        <v>6561</v>
      </c>
      <c r="E5068" s="7"/>
      <c r="F5068" s="64"/>
      <c r="G5068" s="6"/>
      <c r="H5068" s="6"/>
      <c r="I5068" s="10" t="s">
        <v>110</v>
      </c>
      <c r="J5068" s="11" t="s">
        <v>4325</v>
      </c>
      <c r="K5068" s="194" t="s">
        <v>511</v>
      </c>
      <c r="L5068" s="176"/>
      <c r="M5068" s="176">
        <v>1000</v>
      </c>
      <c r="N5068" s="80" t="s">
        <v>6857</v>
      </c>
      <c r="O5068" s="162"/>
      <c r="P5068" s="80" t="s">
        <v>5149</v>
      </c>
      <c r="Q5068" s="80"/>
      <c r="R5068" s="80"/>
      <c r="S5068" s="163"/>
      <c r="T5068" s="213"/>
      <c r="U5068" s="162"/>
      <c r="V5068" s="164"/>
      <c r="W5068" s="12" t="str">
        <f t="shared" si="961"/>
        <v>Mqtt1</v>
      </c>
      <c r="X5068" s="196" t="s">
        <v>10730</v>
      </c>
      <c r="Y5068" s="6" t="str">
        <f t="shared" si="967"/>
        <v>marpower/power-tag/drain-pump-galley</v>
      </c>
      <c r="Z5068" s="103" t="str" cm="1">
        <f t="array" ref="Z5068">IF(COUNTIF(N5068,"spare"),"","$."&amp;_xlfn.REGEXEXTRACT(J5068,"^PT\d+[FQ]\d+_(.*)", 2))</f>
        <v>$.Power_Factor_Phase_B</v>
      </c>
      <c r="AA5068" s="12">
        <f t="shared" si="965"/>
        <v>20</v>
      </c>
      <c r="AB5068" s="6" t="s">
        <v>195</v>
      </c>
      <c r="AC5068" s="103">
        <v>3080</v>
      </c>
      <c r="AJ5068" s="80"/>
      <c r="AK5068" s="113" t="s">
        <v>1426</v>
      </c>
      <c r="AN5068" s="80"/>
      <c r="AO5068" s="80"/>
      <c r="AP5068" s="80"/>
      <c r="AQ5068" s="80"/>
      <c r="AR5068" s="127"/>
      <c r="AS5068" s="80"/>
      <c r="AT5068" s="7"/>
      <c r="AU5068" s="7"/>
      <c r="AV5068" s="165"/>
      <c r="AW5068" s="166"/>
      <c r="AX5068" s="137"/>
      <c r="AY5068" s="147"/>
      <c r="AZ5068" s="167"/>
      <c r="BA5068" s="167"/>
      <c r="BB5068" s="147" t="str">
        <f t="shared" si="966"/>
        <v/>
      </c>
      <c r="BC5068" s="168"/>
      <c r="BD5068" s="165"/>
      <c r="BE5068" s="165"/>
      <c r="BF5068" s="165"/>
      <c r="BG5068" s="165"/>
      <c r="BH5068" s="165"/>
      <c r="BI5068" s="165"/>
      <c r="BJ5068" s="165"/>
      <c r="BK5068" s="165"/>
      <c r="BL5068" s="165"/>
      <c r="BM5068" s="165"/>
      <c r="BN5068" s="165"/>
      <c r="BO5068" s="165"/>
      <c r="BP5068" s="165"/>
      <c r="BQ5068" s="165"/>
      <c r="BS5068" s="6"/>
      <c r="BT5068" s="11"/>
      <c r="BU5068" s="6"/>
      <c r="BV5068" s="6"/>
    </row>
    <row r="5069" spans="1:74" ht="15.75" x14ac:dyDescent="0.25">
      <c r="A5069" s="52" t="s">
        <v>1422</v>
      </c>
      <c r="B5069" s="56"/>
      <c r="C5069" s="7" t="s">
        <v>118</v>
      </c>
      <c r="D5069" s="7" t="s">
        <v>6561</v>
      </c>
      <c r="E5069" s="7"/>
      <c r="F5069" s="64"/>
      <c r="G5069" s="6"/>
      <c r="H5069" s="6"/>
      <c r="I5069" s="10" t="s">
        <v>110</v>
      </c>
      <c r="J5069" s="11" t="s">
        <v>4326</v>
      </c>
      <c r="K5069" s="194" t="s">
        <v>511</v>
      </c>
      <c r="L5069" s="176"/>
      <c r="M5069" s="176">
        <v>1000</v>
      </c>
      <c r="N5069" s="80" t="s">
        <v>6857</v>
      </c>
      <c r="O5069" s="162"/>
      <c r="P5069" s="80" t="s">
        <v>5150</v>
      </c>
      <c r="Q5069" s="80"/>
      <c r="R5069" s="80"/>
      <c r="S5069" s="163"/>
      <c r="T5069" s="213"/>
      <c r="U5069" s="162"/>
      <c r="V5069" s="164"/>
      <c r="W5069" s="12" t="str">
        <f t="shared" si="961"/>
        <v>Mqtt1</v>
      </c>
      <c r="X5069" s="196" t="s">
        <v>10730</v>
      </c>
      <c r="Y5069" s="6" t="str">
        <f t="shared" si="967"/>
        <v>marpower/power-tag/drain-pump-galley</v>
      </c>
      <c r="Z5069" s="103" t="str" cm="1">
        <f t="array" ref="Z5069">IF(COUNTIF(N5069,"spare"),"","$."&amp;_xlfn.REGEXEXTRACT(J5069,"^PT\d+[FQ]\d+_(.*)", 2))</f>
        <v>$.Power_Factor_Phase_C</v>
      </c>
      <c r="AA5069" s="12">
        <f t="shared" si="965"/>
        <v>20</v>
      </c>
      <c r="AB5069" s="6" t="s">
        <v>195</v>
      </c>
      <c r="AC5069" s="103">
        <v>3082</v>
      </c>
      <c r="AJ5069" s="80"/>
      <c r="AK5069" s="113" t="s">
        <v>1426</v>
      </c>
      <c r="AN5069" s="80"/>
      <c r="AO5069" s="80"/>
      <c r="AP5069" s="80"/>
      <c r="AQ5069" s="80"/>
      <c r="AR5069" s="127"/>
      <c r="AS5069" s="80"/>
      <c r="AT5069" s="7"/>
      <c r="AU5069" s="7"/>
      <c r="AV5069" s="165"/>
      <c r="AW5069" s="166"/>
      <c r="AX5069" s="137"/>
      <c r="AY5069" s="147"/>
      <c r="AZ5069" s="167"/>
      <c r="BA5069" s="167"/>
      <c r="BB5069" s="147" t="str">
        <f t="shared" si="966"/>
        <v/>
      </c>
      <c r="BC5069" s="168"/>
      <c r="BD5069" s="165"/>
      <c r="BE5069" s="165"/>
      <c r="BF5069" s="165"/>
      <c r="BG5069" s="165"/>
      <c r="BH5069" s="165"/>
      <c r="BI5069" s="165"/>
      <c r="BJ5069" s="165"/>
      <c r="BK5069" s="165"/>
      <c r="BL5069" s="165"/>
      <c r="BM5069" s="165"/>
      <c r="BN5069" s="165"/>
      <c r="BO5069" s="165"/>
      <c r="BP5069" s="165"/>
      <c r="BQ5069" s="165"/>
      <c r="BS5069" s="6"/>
      <c r="BT5069" s="11"/>
      <c r="BU5069" s="6"/>
      <c r="BV5069" s="6"/>
    </row>
    <row r="5070" spans="1:74" ht="15.75" x14ac:dyDescent="0.25">
      <c r="A5070" s="52" t="s">
        <v>1422</v>
      </c>
      <c r="B5070" s="56"/>
      <c r="C5070" s="7" t="s">
        <v>118</v>
      </c>
      <c r="D5070" s="7" t="s">
        <v>6561</v>
      </c>
      <c r="E5070" s="7"/>
      <c r="F5070" s="64"/>
      <c r="G5070" s="6"/>
      <c r="H5070" s="6"/>
      <c r="I5070" s="10" t="s">
        <v>110</v>
      </c>
      <c r="J5070" s="11" t="s">
        <v>4327</v>
      </c>
      <c r="K5070" s="194" t="s">
        <v>511</v>
      </c>
      <c r="L5070" s="176"/>
      <c r="M5070" s="176">
        <v>1000</v>
      </c>
      <c r="N5070" s="80" t="s">
        <v>6857</v>
      </c>
      <c r="O5070" s="162"/>
      <c r="P5070" s="80" t="s">
        <v>5151</v>
      </c>
      <c r="Q5070" s="80"/>
      <c r="R5070" s="80"/>
      <c r="S5070" s="163"/>
      <c r="T5070" s="213"/>
      <c r="U5070" s="162"/>
      <c r="V5070" s="164"/>
      <c r="W5070" s="12" t="str">
        <f t="shared" si="961"/>
        <v>Mqtt1</v>
      </c>
      <c r="X5070" s="196" t="s">
        <v>10730</v>
      </c>
      <c r="Y5070" s="6" t="str">
        <f t="shared" si="967"/>
        <v>marpower/power-tag/drain-pump-galley</v>
      </c>
      <c r="Z5070" s="103" t="str" cm="1">
        <f t="array" ref="Z5070">IF(COUNTIF(N5070,"spare"),"","$."&amp;_xlfn.REGEXEXTRACT(J5070,"^PT\d+[FQ]\d+_(.*)", 2))</f>
        <v>$.Total_Power_Factor</v>
      </c>
      <c r="AA5070" s="12">
        <f t="shared" si="965"/>
        <v>20</v>
      </c>
      <c r="AB5070" s="6" t="s">
        <v>195</v>
      </c>
      <c r="AC5070" s="103">
        <v>3084</v>
      </c>
      <c r="AJ5070" s="80"/>
      <c r="AK5070" s="113" t="s">
        <v>1426</v>
      </c>
      <c r="AN5070" s="80"/>
      <c r="AO5070" s="80"/>
      <c r="AP5070" s="80"/>
      <c r="AQ5070" s="80"/>
      <c r="AR5070" s="127"/>
      <c r="AS5070" s="80"/>
      <c r="AT5070" s="7"/>
      <c r="AU5070" s="7"/>
      <c r="AV5070" s="165"/>
      <c r="AW5070" s="166"/>
      <c r="AX5070" s="137"/>
      <c r="AY5070" s="147"/>
      <c r="AZ5070" s="167"/>
      <c r="BA5070" s="167"/>
      <c r="BB5070" s="147" t="str">
        <f t="shared" si="966"/>
        <v/>
      </c>
      <c r="BC5070" s="168"/>
      <c r="BD5070" s="165"/>
      <c r="BE5070" s="165"/>
      <c r="BF5070" s="165"/>
      <c r="BG5070" s="165"/>
      <c r="BH5070" s="165"/>
      <c r="BI5070" s="165"/>
      <c r="BJ5070" s="165"/>
      <c r="BK5070" s="165"/>
      <c r="BL5070" s="165"/>
      <c r="BM5070" s="165"/>
      <c r="BN5070" s="165"/>
      <c r="BO5070" s="165"/>
      <c r="BP5070" s="165"/>
      <c r="BQ5070" s="165"/>
      <c r="BS5070" s="6"/>
      <c r="BT5070" s="11"/>
      <c r="BU5070" s="6"/>
      <c r="BV5070" s="6"/>
    </row>
    <row r="5071" spans="1:74" ht="15.75" x14ac:dyDescent="0.25">
      <c r="A5071" s="52" t="s">
        <v>1422</v>
      </c>
      <c r="B5071" s="56"/>
      <c r="C5071" s="7" t="s">
        <v>118</v>
      </c>
      <c r="D5071" s="7" t="s">
        <v>6561</v>
      </c>
      <c r="E5071" s="7"/>
      <c r="F5071" s="64"/>
      <c r="G5071" s="6"/>
      <c r="H5071" s="6"/>
      <c r="I5071" s="10" t="s">
        <v>110</v>
      </c>
      <c r="J5071" s="11" t="s">
        <v>5177</v>
      </c>
      <c r="K5071" s="194" t="s">
        <v>511</v>
      </c>
      <c r="L5071" s="176"/>
      <c r="M5071" s="176">
        <v>1000</v>
      </c>
      <c r="N5071" s="80" t="s">
        <v>6857</v>
      </c>
      <c r="O5071" s="162"/>
      <c r="P5071" s="80" t="s">
        <v>5152</v>
      </c>
      <c r="Q5071" s="80"/>
      <c r="R5071" s="80"/>
      <c r="S5071" s="163"/>
      <c r="T5071" s="213"/>
      <c r="U5071" s="162"/>
      <c r="V5071" s="164"/>
      <c r="W5071" s="12" t="str">
        <f t="shared" si="961"/>
        <v>Mqtt1</v>
      </c>
      <c r="X5071" s="196" t="s">
        <v>10731</v>
      </c>
      <c r="Y5071" s="6" t="str">
        <f t="shared" si="967"/>
        <v>marpower/power-tag/fcu-galley-aft</v>
      </c>
      <c r="Z5071" s="103" t="str" cm="1">
        <f t="array" ref="Z5071">IF(COUNTIF(N5071,"spare"),"","$."&amp;_xlfn.REGEXEXTRACT(J5071,"^PT\d+[FQ]\d+_(.*)", 2))</f>
        <v>$.RMS_Current_Phase_A</v>
      </c>
      <c r="AA5071" s="12">
        <f>AA5056+1</f>
        <v>21</v>
      </c>
      <c r="AB5071" s="6" t="s">
        <v>195</v>
      </c>
      <c r="AC5071" s="103">
        <v>3000</v>
      </c>
      <c r="AJ5071" s="80"/>
      <c r="AK5071" s="113" t="s">
        <v>1423</v>
      </c>
      <c r="AN5071" s="80"/>
      <c r="AO5071" s="80"/>
      <c r="AP5071" s="80"/>
      <c r="AQ5071" s="80"/>
      <c r="AR5071" s="127"/>
      <c r="AS5071" s="80"/>
      <c r="AT5071" s="7"/>
      <c r="AU5071" s="7"/>
      <c r="AV5071" s="165"/>
      <c r="AW5071" s="166"/>
      <c r="AX5071" s="137"/>
      <c r="AY5071" s="147"/>
      <c r="AZ5071" s="167"/>
      <c r="BA5071" s="167"/>
      <c r="BB5071" s="147" t="str">
        <f t="shared" si="966"/>
        <v/>
      </c>
      <c r="BC5071" s="168"/>
      <c r="BD5071" s="165"/>
      <c r="BE5071" s="165"/>
      <c r="BF5071" s="165"/>
      <c r="BG5071" s="165"/>
      <c r="BH5071" s="165"/>
      <c r="BI5071" s="165"/>
      <c r="BJ5071" s="165"/>
      <c r="BK5071" s="165"/>
      <c r="BL5071" s="165"/>
      <c r="BM5071" s="165"/>
      <c r="BN5071" s="165"/>
      <c r="BO5071" s="165"/>
      <c r="BP5071" s="165"/>
      <c r="BQ5071" s="165"/>
      <c r="BS5071" s="6"/>
      <c r="BT5071" s="11"/>
      <c r="BU5071" s="6"/>
      <c r="BV5071" s="6"/>
    </row>
    <row r="5072" spans="1:74" ht="15.75" x14ac:dyDescent="0.25">
      <c r="A5072" s="52" t="s">
        <v>1422</v>
      </c>
      <c r="B5072" s="56"/>
      <c r="C5072" s="7" t="s">
        <v>118</v>
      </c>
      <c r="D5072" s="7" t="s">
        <v>6561</v>
      </c>
      <c r="E5072" s="7"/>
      <c r="F5072" s="64"/>
      <c r="G5072" s="6"/>
      <c r="H5072" s="6"/>
      <c r="I5072" s="10" t="s">
        <v>110</v>
      </c>
      <c r="J5072" s="11" t="s">
        <v>5178</v>
      </c>
      <c r="K5072" s="194" t="s">
        <v>511</v>
      </c>
      <c r="L5072" s="176"/>
      <c r="M5072" s="176">
        <v>1000</v>
      </c>
      <c r="N5072" s="80" t="s">
        <v>6857</v>
      </c>
      <c r="O5072" s="162"/>
      <c r="P5072" s="80" t="s">
        <v>5153</v>
      </c>
      <c r="Q5072" s="80"/>
      <c r="R5072" s="80"/>
      <c r="S5072" s="163"/>
      <c r="T5072" s="213"/>
      <c r="U5072" s="162"/>
      <c r="V5072" s="164"/>
      <c r="W5072" s="12" t="str">
        <f t="shared" si="961"/>
        <v>Mqtt1</v>
      </c>
      <c r="X5072" s="196" t="s">
        <v>10731</v>
      </c>
      <c r="Y5072" s="6" t="str">
        <f t="shared" si="967"/>
        <v>marpower/power-tag/fcu-galley-aft</v>
      </c>
      <c r="Z5072" s="103" t="str" cm="1">
        <f t="array" ref="Z5072">IF(COUNTIF(N5072,"spare"),"","$."&amp;_xlfn.REGEXEXTRACT(J5072,"^PT\d+[FQ]\d+_(.*)", 2))</f>
        <v>$.RMS_Current_Phase_B</v>
      </c>
      <c r="AA5072" s="12">
        <f t="shared" ref="AA5072:AA5135" si="968">AA5057+1</f>
        <v>21</v>
      </c>
      <c r="AB5072" s="6" t="s">
        <v>195</v>
      </c>
      <c r="AC5072" s="103">
        <v>3002</v>
      </c>
      <c r="AJ5072" s="80"/>
      <c r="AK5072" s="113" t="s">
        <v>1423</v>
      </c>
      <c r="AN5072" s="80"/>
      <c r="AO5072" s="80"/>
      <c r="AP5072" s="80"/>
      <c r="AQ5072" s="80"/>
      <c r="AR5072" s="127"/>
      <c r="AS5072" s="80"/>
      <c r="AT5072" s="7"/>
      <c r="AU5072" s="7"/>
      <c r="AV5072" s="165"/>
      <c r="AW5072" s="166"/>
      <c r="AX5072" s="137"/>
      <c r="AY5072" s="147"/>
      <c r="AZ5072" s="167"/>
      <c r="BA5072" s="167"/>
      <c r="BB5072" s="147" t="str">
        <f t="shared" si="966"/>
        <v/>
      </c>
      <c r="BC5072" s="168"/>
      <c r="BD5072" s="165"/>
      <c r="BE5072" s="165"/>
      <c r="BF5072" s="165"/>
      <c r="BG5072" s="165"/>
      <c r="BH5072" s="165"/>
      <c r="BI5072" s="165"/>
      <c r="BJ5072" s="165"/>
      <c r="BK5072" s="165"/>
      <c r="BL5072" s="165"/>
      <c r="BM5072" s="165"/>
      <c r="BN5072" s="165"/>
      <c r="BO5072" s="165"/>
      <c r="BP5072" s="165"/>
      <c r="BQ5072" s="165"/>
      <c r="BS5072" s="6"/>
      <c r="BT5072" s="11"/>
      <c r="BU5072" s="6"/>
      <c r="BV5072" s="6"/>
    </row>
    <row r="5073" spans="1:74" ht="15.75" x14ac:dyDescent="0.25">
      <c r="A5073" s="52" t="s">
        <v>1422</v>
      </c>
      <c r="B5073" s="56"/>
      <c r="C5073" s="7" t="s">
        <v>118</v>
      </c>
      <c r="D5073" s="7" t="s">
        <v>6561</v>
      </c>
      <c r="E5073" s="7"/>
      <c r="F5073" s="64"/>
      <c r="G5073" s="6"/>
      <c r="H5073" s="6"/>
      <c r="I5073" s="10" t="s">
        <v>110</v>
      </c>
      <c r="J5073" s="11" t="s">
        <v>5167</v>
      </c>
      <c r="K5073" s="194" t="s">
        <v>511</v>
      </c>
      <c r="L5073" s="176"/>
      <c r="M5073" s="176">
        <v>1000</v>
      </c>
      <c r="N5073" s="80" t="s">
        <v>6857</v>
      </c>
      <c r="O5073" s="162"/>
      <c r="P5073" s="80" t="s">
        <v>5154</v>
      </c>
      <c r="Q5073" s="80"/>
      <c r="R5073" s="80"/>
      <c r="S5073" s="163"/>
      <c r="T5073" s="213"/>
      <c r="U5073" s="162"/>
      <c r="V5073" s="164"/>
      <c r="W5073" s="12" t="str">
        <f t="shared" si="961"/>
        <v>Mqtt1</v>
      </c>
      <c r="X5073" s="196" t="s">
        <v>10731</v>
      </c>
      <c r="Y5073" s="6" t="str">
        <f t="shared" si="967"/>
        <v>marpower/power-tag/fcu-galley-aft</v>
      </c>
      <c r="Z5073" s="103" t="str" cm="1">
        <f t="array" ref="Z5073">IF(COUNTIF(N5073,"spare"),"","$."&amp;_xlfn.REGEXEXTRACT(J5073,"^PT\d+[FQ]\d+_(.*)", 2))</f>
        <v>$.RMS_Current_Phase_C</v>
      </c>
      <c r="AA5073" s="12">
        <f t="shared" si="968"/>
        <v>21</v>
      </c>
      <c r="AB5073" s="6" t="s">
        <v>195</v>
      </c>
      <c r="AC5073" s="103">
        <v>3004</v>
      </c>
      <c r="AJ5073" s="80"/>
      <c r="AK5073" s="113" t="s">
        <v>1423</v>
      </c>
      <c r="AN5073" s="80"/>
      <c r="AO5073" s="80"/>
      <c r="AP5073" s="80"/>
      <c r="AQ5073" s="80"/>
      <c r="AR5073" s="127"/>
      <c r="AS5073" s="80"/>
      <c r="AT5073" s="7"/>
      <c r="AU5073" s="7"/>
      <c r="AV5073" s="165"/>
      <c r="AW5073" s="166"/>
      <c r="AX5073" s="137"/>
      <c r="AY5073" s="147"/>
      <c r="AZ5073" s="167"/>
      <c r="BA5073" s="167"/>
      <c r="BB5073" s="147" t="str">
        <f t="shared" si="966"/>
        <v/>
      </c>
      <c r="BC5073" s="168"/>
      <c r="BD5073" s="165"/>
      <c r="BE5073" s="165"/>
      <c r="BF5073" s="165"/>
      <c r="BG5073" s="165"/>
      <c r="BH5073" s="165"/>
      <c r="BI5073" s="165"/>
      <c r="BJ5073" s="165"/>
      <c r="BK5073" s="165"/>
      <c r="BL5073" s="165"/>
      <c r="BM5073" s="165"/>
      <c r="BN5073" s="165"/>
      <c r="BO5073" s="165"/>
      <c r="BP5073" s="165"/>
      <c r="BQ5073" s="165"/>
      <c r="BS5073" s="6"/>
      <c r="BT5073" s="11"/>
      <c r="BU5073" s="6"/>
      <c r="BV5073" s="6"/>
    </row>
    <row r="5074" spans="1:74" ht="15.75" x14ac:dyDescent="0.25">
      <c r="A5074" s="52" t="s">
        <v>1422</v>
      </c>
      <c r="B5074" s="56"/>
      <c r="C5074" s="7" t="s">
        <v>118</v>
      </c>
      <c r="D5074" s="7" t="s">
        <v>6561</v>
      </c>
      <c r="E5074" s="7"/>
      <c r="F5074" s="64"/>
      <c r="G5074" s="6"/>
      <c r="H5074" s="6"/>
      <c r="I5074" s="10" t="s">
        <v>110</v>
      </c>
      <c r="J5074" s="11" t="s">
        <v>5168</v>
      </c>
      <c r="K5074" s="194" t="s">
        <v>511</v>
      </c>
      <c r="L5074" s="176"/>
      <c r="M5074" s="176">
        <v>1000</v>
      </c>
      <c r="N5074" s="80" t="s">
        <v>6857</v>
      </c>
      <c r="O5074" s="162"/>
      <c r="P5074" s="80" t="s">
        <v>5155</v>
      </c>
      <c r="Q5074" s="80"/>
      <c r="R5074" s="80"/>
      <c r="S5074" s="163"/>
      <c r="T5074" s="213"/>
      <c r="U5074" s="162"/>
      <c r="V5074" s="164"/>
      <c r="W5074" s="12" t="str">
        <f t="shared" si="961"/>
        <v>Mqtt1</v>
      </c>
      <c r="X5074" s="196" t="s">
        <v>10731</v>
      </c>
      <c r="Y5074" s="6" t="str">
        <f t="shared" si="967"/>
        <v>marpower/power-tag/fcu-galley-aft</v>
      </c>
      <c r="Z5074" s="103" t="str" cm="1">
        <f t="array" ref="Z5074">IF(COUNTIF(N5074,"spare"),"","$."&amp;_xlfn.REGEXEXTRACT(J5074,"^PT\d+[FQ]\d+_(.*)", 2))</f>
        <v>$.RMS_Current_Phase_Neut</v>
      </c>
      <c r="AA5074" s="12">
        <f t="shared" si="968"/>
        <v>21</v>
      </c>
      <c r="AB5074" s="6" t="s">
        <v>195</v>
      </c>
      <c r="AC5074" s="103">
        <v>3006</v>
      </c>
      <c r="AJ5074" s="80"/>
      <c r="AK5074" s="113" t="s">
        <v>1423</v>
      </c>
      <c r="AN5074" s="80"/>
      <c r="AO5074" s="80"/>
      <c r="AP5074" s="80"/>
      <c r="AQ5074" s="80"/>
      <c r="AR5074" s="127"/>
      <c r="AS5074" s="80"/>
      <c r="AT5074" s="7"/>
      <c r="AU5074" s="7"/>
      <c r="AV5074" s="165"/>
      <c r="AW5074" s="166"/>
      <c r="AX5074" s="137"/>
      <c r="AY5074" s="147"/>
      <c r="AZ5074" s="167"/>
      <c r="BA5074" s="167"/>
      <c r="BB5074" s="147" t="str">
        <f t="shared" si="966"/>
        <v/>
      </c>
      <c r="BC5074" s="168"/>
      <c r="BD5074" s="165"/>
      <c r="BE5074" s="165"/>
      <c r="BF5074" s="165"/>
      <c r="BG5074" s="165"/>
      <c r="BH5074" s="165"/>
      <c r="BI5074" s="165"/>
      <c r="BJ5074" s="165"/>
      <c r="BK5074" s="165"/>
      <c r="BL5074" s="165"/>
      <c r="BM5074" s="165"/>
      <c r="BN5074" s="165"/>
      <c r="BO5074" s="165"/>
      <c r="BP5074" s="165"/>
      <c r="BQ5074" s="165"/>
      <c r="BS5074" s="6"/>
      <c r="BT5074" s="11"/>
      <c r="BU5074" s="6"/>
      <c r="BV5074" s="6"/>
    </row>
    <row r="5075" spans="1:74" ht="15.75" x14ac:dyDescent="0.25">
      <c r="A5075" s="52" t="s">
        <v>1422</v>
      </c>
      <c r="B5075" s="56"/>
      <c r="C5075" s="7" t="s">
        <v>118</v>
      </c>
      <c r="D5075" s="7" t="s">
        <v>6561</v>
      </c>
      <c r="E5075" s="7"/>
      <c r="F5075" s="64"/>
      <c r="G5075" s="6"/>
      <c r="H5075" s="6"/>
      <c r="I5075" s="10" t="s">
        <v>110</v>
      </c>
      <c r="J5075" s="11" t="s">
        <v>8414</v>
      </c>
      <c r="K5075" s="194" t="s">
        <v>511</v>
      </c>
      <c r="L5075" s="176"/>
      <c r="M5075" s="176">
        <v>1000</v>
      </c>
      <c r="N5075" s="80" t="s">
        <v>6857</v>
      </c>
      <c r="O5075" s="162"/>
      <c r="P5075" s="80" t="s">
        <v>5156</v>
      </c>
      <c r="Q5075" s="80"/>
      <c r="R5075" s="80"/>
      <c r="S5075" s="163"/>
      <c r="T5075" s="213"/>
      <c r="U5075" s="162"/>
      <c r="V5075" s="164"/>
      <c r="W5075" s="12" t="str">
        <f t="shared" si="961"/>
        <v>Mqtt1</v>
      </c>
      <c r="X5075" s="196" t="s">
        <v>10731</v>
      </c>
      <c r="Y5075" s="6" t="str">
        <f t="shared" si="967"/>
        <v>marpower/power-tag/fcu-galley-aft</v>
      </c>
      <c r="Z5075" s="103" t="str" cm="1">
        <f t="array" ref="Z5075">IF(COUNTIF(N5075,"spare"),"","$."&amp;_xlfn.REGEXEXTRACT(J5075,"^PT\d+[FQ]\d+_(.*)", 2))</f>
        <v>$.RMS_Voltage_A_N</v>
      </c>
      <c r="AA5075" s="12">
        <f t="shared" si="968"/>
        <v>21</v>
      </c>
      <c r="AB5075" s="6" t="s">
        <v>195</v>
      </c>
      <c r="AC5075" s="103">
        <v>3028</v>
      </c>
      <c r="AJ5075" s="80"/>
      <c r="AK5075" s="113" t="s">
        <v>1424</v>
      </c>
      <c r="AN5075" s="80"/>
      <c r="AO5075" s="80"/>
      <c r="AP5075" s="80"/>
      <c r="AQ5075" s="80"/>
      <c r="AR5075" s="127"/>
      <c r="AS5075" s="80"/>
      <c r="AT5075" s="7"/>
      <c r="AU5075" s="7"/>
      <c r="AV5075" s="165"/>
      <c r="AW5075" s="166"/>
      <c r="AX5075" s="137"/>
      <c r="AY5075" s="147"/>
      <c r="AZ5075" s="167"/>
      <c r="BA5075" s="167"/>
      <c r="BB5075" s="147" t="str">
        <f t="shared" si="966"/>
        <v/>
      </c>
      <c r="BC5075" s="168"/>
      <c r="BD5075" s="165"/>
      <c r="BE5075" s="165"/>
      <c r="BF5075" s="165"/>
      <c r="BG5075" s="165"/>
      <c r="BH5075" s="165"/>
      <c r="BI5075" s="165"/>
      <c r="BJ5075" s="165"/>
      <c r="BK5075" s="165"/>
      <c r="BL5075" s="165"/>
      <c r="BM5075" s="165"/>
      <c r="BN5075" s="165"/>
      <c r="BO5075" s="165"/>
      <c r="BP5075" s="165"/>
      <c r="BQ5075" s="165"/>
      <c r="BS5075" s="6"/>
      <c r="BT5075" s="11"/>
      <c r="BU5075" s="6"/>
      <c r="BV5075" s="6"/>
    </row>
    <row r="5076" spans="1:74" ht="15.75" x14ac:dyDescent="0.25">
      <c r="A5076" s="52" t="s">
        <v>1422</v>
      </c>
      <c r="B5076" s="56"/>
      <c r="C5076" s="7" t="s">
        <v>118</v>
      </c>
      <c r="D5076" s="7" t="s">
        <v>6561</v>
      </c>
      <c r="E5076" s="7"/>
      <c r="F5076" s="64"/>
      <c r="G5076" s="6"/>
      <c r="H5076" s="6"/>
      <c r="I5076" s="10" t="s">
        <v>110</v>
      </c>
      <c r="J5076" s="11" t="s">
        <v>8591</v>
      </c>
      <c r="K5076" s="194" t="s">
        <v>511</v>
      </c>
      <c r="L5076" s="176"/>
      <c r="M5076" s="176">
        <v>1000</v>
      </c>
      <c r="N5076" s="80" t="s">
        <v>6857</v>
      </c>
      <c r="O5076" s="162"/>
      <c r="P5076" s="80" t="s">
        <v>5157</v>
      </c>
      <c r="Q5076" s="80"/>
      <c r="R5076" s="80"/>
      <c r="S5076" s="163"/>
      <c r="T5076" s="213"/>
      <c r="U5076" s="162"/>
      <c r="V5076" s="164"/>
      <c r="W5076" s="12" t="str">
        <f t="shared" si="961"/>
        <v>Mqtt1</v>
      </c>
      <c r="X5076" s="196" t="s">
        <v>10731</v>
      </c>
      <c r="Y5076" s="6" t="str">
        <f t="shared" si="967"/>
        <v>marpower/power-tag/fcu-galley-aft</v>
      </c>
      <c r="Z5076" s="103" t="str" cm="1">
        <f t="array" ref="Z5076">IF(COUNTIF(N5076,"spare"),"","$."&amp;_xlfn.REGEXEXTRACT(J5076,"^PT\d+[FQ]\d+_(.*)", 2))</f>
        <v>$.RMS_Voltage_B_N</v>
      </c>
      <c r="AA5076" s="12">
        <f t="shared" si="968"/>
        <v>21</v>
      </c>
      <c r="AB5076" s="6" t="s">
        <v>195</v>
      </c>
      <c r="AC5076" s="103">
        <v>3030</v>
      </c>
      <c r="AJ5076" s="80"/>
      <c r="AK5076" s="113" t="s">
        <v>1424</v>
      </c>
      <c r="AN5076" s="80"/>
      <c r="AO5076" s="80"/>
      <c r="AP5076" s="80"/>
      <c r="AQ5076" s="80"/>
      <c r="AR5076" s="127"/>
      <c r="AS5076" s="80"/>
      <c r="AT5076" s="7"/>
      <c r="AU5076" s="7"/>
      <c r="AV5076" s="165"/>
      <c r="AW5076" s="166"/>
      <c r="AX5076" s="137"/>
      <c r="AY5076" s="147"/>
      <c r="AZ5076" s="167"/>
      <c r="BA5076" s="167"/>
      <c r="BB5076" s="147" t="str">
        <f t="shared" si="966"/>
        <v/>
      </c>
      <c r="BC5076" s="168"/>
      <c r="BD5076" s="165"/>
      <c r="BE5076" s="165"/>
      <c r="BF5076" s="165"/>
      <c r="BG5076" s="165"/>
      <c r="BH5076" s="165"/>
      <c r="BI5076" s="165"/>
      <c r="BJ5076" s="165"/>
      <c r="BK5076" s="165"/>
      <c r="BL5076" s="165"/>
      <c r="BM5076" s="165"/>
      <c r="BN5076" s="165"/>
      <c r="BO5076" s="165"/>
      <c r="BP5076" s="165"/>
      <c r="BQ5076" s="165"/>
      <c r="BS5076" s="6"/>
      <c r="BT5076" s="11"/>
      <c r="BU5076" s="6"/>
      <c r="BV5076" s="6"/>
    </row>
    <row r="5077" spans="1:74" ht="15.75" x14ac:dyDescent="0.25">
      <c r="A5077" s="52" t="s">
        <v>1422</v>
      </c>
      <c r="B5077" s="56"/>
      <c r="C5077" s="7" t="s">
        <v>118</v>
      </c>
      <c r="D5077" s="7" t="s">
        <v>6561</v>
      </c>
      <c r="E5077" s="7"/>
      <c r="F5077" s="64"/>
      <c r="G5077" s="6"/>
      <c r="H5077" s="6"/>
      <c r="I5077" s="10" t="s">
        <v>110</v>
      </c>
      <c r="J5077" s="11" t="s">
        <v>8768</v>
      </c>
      <c r="K5077" s="194" t="s">
        <v>511</v>
      </c>
      <c r="L5077" s="176"/>
      <c r="M5077" s="176">
        <v>1000</v>
      </c>
      <c r="N5077" s="80" t="s">
        <v>6857</v>
      </c>
      <c r="O5077" s="162"/>
      <c r="P5077" s="80" t="s">
        <v>5158</v>
      </c>
      <c r="Q5077" s="80"/>
      <c r="R5077" s="80"/>
      <c r="S5077" s="163"/>
      <c r="T5077" s="213"/>
      <c r="U5077" s="162"/>
      <c r="V5077" s="164"/>
      <c r="W5077" s="12" t="str">
        <f t="shared" si="961"/>
        <v>Mqtt1</v>
      </c>
      <c r="X5077" s="196" t="s">
        <v>10731</v>
      </c>
      <c r="Y5077" s="6" t="str">
        <f t="shared" si="967"/>
        <v>marpower/power-tag/fcu-galley-aft</v>
      </c>
      <c r="Z5077" s="103" t="str" cm="1">
        <f t="array" ref="Z5077">IF(COUNTIF(N5077,"spare"),"","$."&amp;_xlfn.REGEXEXTRACT(J5077,"^PT\d+[FQ]\d+_(.*)", 2))</f>
        <v>$.RMS_Voltage_C_N</v>
      </c>
      <c r="AA5077" s="12">
        <f t="shared" si="968"/>
        <v>21</v>
      </c>
      <c r="AB5077" s="6" t="s">
        <v>195</v>
      </c>
      <c r="AC5077" s="103">
        <v>3032</v>
      </c>
      <c r="AJ5077" s="80"/>
      <c r="AK5077" s="113" t="s">
        <v>1424</v>
      </c>
      <c r="AN5077" s="80"/>
      <c r="AO5077" s="80"/>
      <c r="AP5077" s="80"/>
      <c r="AQ5077" s="80"/>
      <c r="AR5077" s="127"/>
      <c r="AS5077" s="80"/>
      <c r="AT5077" s="7"/>
      <c r="AU5077" s="7"/>
      <c r="AV5077" s="165"/>
      <c r="AW5077" s="166"/>
      <c r="AX5077" s="137"/>
      <c r="AY5077" s="147"/>
      <c r="AZ5077" s="167"/>
      <c r="BA5077" s="167"/>
      <c r="BB5077" s="147" t="str">
        <f t="shared" si="966"/>
        <v/>
      </c>
      <c r="BC5077" s="168"/>
      <c r="BD5077" s="165"/>
      <c r="BE5077" s="165"/>
      <c r="BF5077" s="165"/>
      <c r="BG5077" s="165"/>
      <c r="BH5077" s="165"/>
      <c r="BI5077" s="165"/>
      <c r="BJ5077" s="165"/>
      <c r="BK5077" s="165"/>
      <c r="BL5077" s="165"/>
      <c r="BM5077" s="165"/>
      <c r="BN5077" s="165"/>
      <c r="BO5077" s="165"/>
      <c r="BP5077" s="165"/>
      <c r="BQ5077" s="165"/>
      <c r="BS5077" s="6"/>
      <c r="BT5077" s="11"/>
      <c r="BU5077" s="6"/>
      <c r="BV5077" s="6"/>
    </row>
    <row r="5078" spans="1:74" ht="15.75" x14ac:dyDescent="0.25">
      <c r="A5078" s="52" t="s">
        <v>1422</v>
      </c>
      <c r="B5078" s="56"/>
      <c r="C5078" s="7" t="s">
        <v>118</v>
      </c>
      <c r="D5078" s="7" t="s">
        <v>6561</v>
      </c>
      <c r="E5078" s="7"/>
      <c r="F5078" s="64"/>
      <c r="G5078" s="6"/>
      <c r="H5078" s="6"/>
      <c r="I5078" s="10" t="s">
        <v>110</v>
      </c>
      <c r="J5078" s="11" t="s">
        <v>5169</v>
      </c>
      <c r="K5078" s="194" t="s">
        <v>511</v>
      </c>
      <c r="L5078" s="176"/>
      <c r="M5078" s="176">
        <v>1000</v>
      </c>
      <c r="N5078" s="80" t="s">
        <v>6857</v>
      </c>
      <c r="O5078" s="162"/>
      <c r="P5078" s="80" t="s">
        <v>5159</v>
      </c>
      <c r="Q5078" s="80"/>
      <c r="R5078" s="80"/>
      <c r="S5078" s="163"/>
      <c r="T5078" s="213"/>
      <c r="U5078" s="162"/>
      <c r="V5078" s="164"/>
      <c r="W5078" s="12" t="str">
        <f t="shared" si="961"/>
        <v>Mqtt1</v>
      </c>
      <c r="X5078" s="196" t="s">
        <v>10731</v>
      </c>
      <c r="Y5078" s="6" t="str">
        <f t="shared" si="967"/>
        <v>marpower/power-tag/fcu-galley-aft</v>
      </c>
      <c r="Z5078" s="103" t="str" cm="1">
        <f t="array" ref="Z5078">IF(COUNTIF(N5078,"spare"),"","$."&amp;_xlfn.REGEXEXTRACT(J5078,"^PT\d+[FQ]\d+_(.*)", 2))</f>
        <v>$.Active_Power_Phase_A</v>
      </c>
      <c r="AA5078" s="12">
        <f t="shared" si="968"/>
        <v>21</v>
      </c>
      <c r="AB5078" s="6" t="s">
        <v>195</v>
      </c>
      <c r="AC5078" s="103">
        <v>3054</v>
      </c>
      <c r="AJ5078" s="80"/>
      <c r="AK5078" s="113" t="s">
        <v>1425</v>
      </c>
      <c r="AN5078" s="80"/>
      <c r="AO5078" s="80"/>
      <c r="AP5078" s="80"/>
      <c r="AQ5078" s="80"/>
      <c r="AR5078" s="127"/>
      <c r="AS5078" s="80"/>
      <c r="AT5078" s="7"/>
      <c r="AU5078" s="7"/>
      <c r="AV5078" s="165"/>
      <c r="AW5078" s="166"/>
      <c r="AX5078" s="137"/>
      <c r="AY5078" s="147"/>
      <c r="AZ5078" s="167"/>
      <c r="BA5078" s="167"/>
      <c r="BB5078" s="147" t="str">
        <f t="shared" si="966"/>
        <v/>
      </c>
      <c r="BC5078" s="168"/>
      <c r="BD5078" s="165"/>
      <c r="BE5078" s="165"/>
      <c r="BF5078" s="165"/>
      <c r="BG5078" s="165"/>
      <c r="BH5078" s="165"/>
      <c r="BI5078" s="165"/>
      <c r="BJ5078" s="165"/>
      <c r="BK5078" s="165"/>
      <c r="BL5078" s="165"/>
      <c r="BM5078" s="165"/>
      <c r="BN5078" s="165"/>
      <c r="BO5078" s="165"/>
      <c r="BP5078" s="165"/>
      <c r="BQ5078" s="165"/>
      <c r="BS5078" s="6"/>
      <c r="BT5078" s="11"/>
      <c r="BU5078" s="6"/>
      <c r="BV5078" s="6"/>
    </row>
    <row r="5079" spans="1:74" ht="15.75" x14ac:dyDescent="0.25">
      <c r="A5079" s="52" t="s">
        <v>1422</v>
      </c>
      <c r="B5079" s="56"/>
      <c r="C5079" s="7" t="s">
        <v>118</v>
      </c>
      <c r="D5079" s="7" t="s">
        <v>6561</v>
      </c>
      <c r="E5079" s="7"/>
      <c r="F5079" s="64"/>
      <c r="G5079" s="6"/>
      <c r="H5079" s="6"/>
      <c r="I5079" s="10" t="s">
        <v>110</v>
      </c>
      <c r="J5079" s="11" t="s">
        <v>5170</v>
      </c>
      <c r="K5079" s="194" t="s">
        <v>511</v>
      </c>
      <c r="L5079" s="176"/>
      <c r="M5079" s="176">
        <v>1000</v>
      </c>
      <c r="N5079" s="80" t="s">
        <v>6857</v>
      </c>
      <c r="O5079" s="162"/>
      <c r="P5079" s="80" t="s">
        <v>5160</v>
      </c>
      <c r="Q5079" s="80"/>
      <c r="R5079" s="80"/>
      <c r="S5079" s="163"/>
      <c r="T5079" s="213"/>
      <c r="U5079" s="162"/>
      <c r="V5079" s="164"/>
      <c r="W5079" s="12" t="str">
        <f t="shared" si="961"/>
        <v>Mqtt1</v>
      </c>
      <c r="X5079" s="196" t="s">
        <v>10731</v>
      </c>
      <c r="Y5079" s="6" t="str">
        <f t="shared" si="967"/>
        <v>marpower/power-tag/fcu-galley-aft</v>
      </c>
      <c r="Z5079" s="103" t="str" cm="1">
        <f t="array" ref="Z5079">IF(COUNTIF(N5079,"spare"),"","$."&amp;_xlfn.REGEXEXTRACT(J5079,"^PT\d+[FQ]\d+_(.*)", 2))</f>
        <v>$.Active_Power_Phase_B</v>
      </c>
      <c r="AA5079" s="12">
        <f t="shared" si="968"/>
        <v>21</v>
      </c>
      <c r="AB5079" s="6" t="s">
        <v>195</v>
      </c>
      <c r="AC5079" s="103">
        <v>3056</v>
      </c>
      <c r="AJ5079" s="80"/>
      <c r="AK5079" s="113" t="s">
        <v>1425</v>
      </c>
      <c r="AN5079" s="80"/>
      <c r="AO5079" s="80"/>
      <c r="AP5079" s="80"/>
      <c r="AQ5079" s="80"/>
      <c r="AR5079" s="127"/>
      <c r="AS5079" s="80"/>
      <c r="AT5079" s="7"/>
      <c r="AU5079" s="7"/>
      <c r="AV5079" s="165"/>
      <c r="AW5079" s="166"/>
      <c r="AX5079" s="137"/>
      <c r="AY5079" s="147"/>
      <c r="AZ5079" s="167"/>
      <c r="BA5079" s="167"/>
      <c r="BB5079" s="147" t="str">
        <f t="shared" si="966"/>
        <v/>
      </c>
      <c r="BC5079" s="168"/>
      <c r="BD5079" s="165"/>
      <c r="BE5079" s="165"/>
      <c r="BF5079" s="165"/>
      <c r="BG5079" s="165"/>
      <c r="BH5079" s="165"/>
      <c r="BI5079" s="165"/>
      <c r="BJ5079" s="165"/>
      <c r="BK5079" s="165"/>
      <c r="BL5079" s="165"/>
      <c r="BM5079" s="165"/>
      <c r="BN5079" s="165"/>
      <c r="BO5079" s="165"/>
      <c r="BP5079" s="165"/>
      <c r="BQ5079" s="165"/>
      <c r="BS5079" s="6"/>
      <c r="BT5079" s="11"/>
      <c r="BU5079" s="6"/>
      <c r="BV5079" s="6"/>
    </row>
    <row r="5080" spans="1:74" ht="15.75" x14ac:dyDescent="0.25">
      <c r="A5080" s="52" t="s">
        <v>1422</v>
      </c>
      <c r="B5080" s="56"/>
      <c r="C5080" s="7" t="s">
        <v>118</v>
      </c>
      <c r="D5080" s="7" t="s">
        <v>6561</v>
      </c>
      <c r="E5080" s="7"/>
      <c r="F5080" s="64"/>
      <c r="G5080" s="6"/>
      <c r="H5080" s="6"/>
      <c r="I5080" s="10" t="s">
        <v>110</v>
      </c>
      <c r="J5080" s="11" t="s">
        <v>5171</v>
      </c>
      <c r="K5080" s="194" t="s">
        <v>511</v>
      </c>
      <c r="L5080" s="176"/>
      <c r="M5080" s="176">
        <v>1000</v>
      </c>
      <c r="N5080" s="80" t="s">
        <v>6857</v>
      </c>
      <c r="O5080" s="162"/>
      <c r="P5080" s="80" t="s">
        <v>5161</v>
      </c>
      <c r="Q5080" s="80"/>
      <c r="R5080" s="80"/>
      <c r="S5080" s="163"/>
      <c r="T5080" s="213"/>
      <c r="U5080" s="162"/>
      <c r="V5080" s="164"/>
      <c r="W5080" s="12" t="str">
        <f t="shared" si="961"/>
        <v>Mqtt1</v>
      </c>
      <c r="X5080" s="196" t="s">
        <v>10731</v>
      </c>
      <c r="Y5080" s="6" t="str">
        <f t="shared" si="967"/>
        <v>marpower/power-tag/fcu-galley-aft</v>
      </c>
      <c r="Z5080" s="103" t="str" cm="1">
        <f t="array" ref="Z5080">IF(COUNTIF(N5080,"spare"),"","$."&amp;_xlfn.REGEXEXTRACT(J5080,"^PT\d+[FQ]\d+_(.*)", 2))</f>
        <v>$.Active_Power_Phase_C</v>
      </c>
      <c r="AA5080" s="12">
        <f t="shared" si="968"/>
        <v>21</v>
      </c>
      <c r="AB5080" s="6" t="s">
        <v>195</v>
      </c>
      <c r="AC5080" s="103">
        <v>3058</v>
      </c>
      <c r="AJ5080" s="80"/>
      <c r="AK5080" s="113" t="s">
        <v>1425</v>
      </c>
      <c r="AN5080" s="80"/>
      <c r="AO5080" s="80"/>
      <c r="AP5080" s="80"/>
      <c r="AQ5080" s="80"/>
      <c r="AR5080" s="127"/>
      <c r="AS5080" s="80"/>
      <c r="AT5080" s="7"/>
      <c r="AU5080" s="7"/>
      <c r="AV5080" s="165"/>
      <c r="AW5080" s="166"/>
      <c r="AX5080" s="137"/>
      <c r="AY5080" s="147"/>
      <c r="AZ5080" s="167"/>
      <c r="BA5080" s="167"/>
      <c r="BB5080" s="147" t="str">
        <f t="shared" si="966"/>
        <v/>
      </c>
      <c r="BC5080" s="168"/>
      <c r="BD5080" s="165"/>
      <c r="BE5080" s="165"/>
      <c r="BF5080" s="165"/>
      <c r="BG5080" s="165"/>
      <c r="BH5080" s="165"/>
      <c r="BI5080" s="165"/>
      <c r="BJ5080" s="165"/>
      <c r="BK5080" s="165"/>
      <c r="BL5080" s="165"/>
      <c r="BM5080" s="165"/>
      <c r="BN5080" s="165"/>
      <c r="BO5080" s="165"/>
      <c r="BP5080" s="165"/>
      <c r="BQ5080" s="165"/>
      <c r="BS5080" s="6"/>
      <c r="BT5080" s="11"/>
      <c r="BU5080" s="6"/>
      <c r="BV5080" s="6"/>
    </row>
    <row r="5081" spans="1:74" ht="15.75" x14ac:dyDescent="0.25">
      <c r="A5081" s="52" t="s">
        <v>1422</v>
      </c>
      <c r="B5081" s="56"/>
      <c r="C5081" s="7" t="s">
        <v>118</v>
      </c>
      <c r="D5081" s="7" t="s">
        <v>6561</v>
      </c>
      <c r="E5081" s="7"/>
      <c r="F5081" s="64"/>
      <c r="G5081" s="6"/>
      <c r="H5081" s="6"/>
      <c r="I5081" s="10" t="s">
        <v>110</v>
      </c>
      <c r="J5081" s="11" t="s">
        <v>5172</v>
      </c>
      <c r="K5081" s="194" t="s">
        <v>511</v>
      </c>
      <c r="L5081" s="176"/>
      <c r="M5081" s="176">
        <v>1000</v>
      </c>
      <c r="N5081" s="80" t="s">
        <v>6857</v>
      </c>
      <c r="O5081" s="162"/>
      <c r="P5081" s="80" t="s">
        <v>5162</v>
      </c>
      <c r="Q5081" s="80"/>
      <c r="R5081" s="80"/>
      <c r="S5081" s="163"/>
      <c r="T5081" s="213"/>
      <c r="U5081" s="162"/>
      <c r="V5081" s="164"/>
      <c r="W5081" s="12" t="str">
        <f t="shared" si="961"/>
        <v>Mqtt1</v>
      </c>
      <c r="X5081" s="196" t="s">
        <v>10731</v>
      </c>
      <c r="Y5081" s="6" t="str">
        <f t="shared" si="967"/>
        <v>marpower/power-tag/fcu-galley-aft</v>
      </c>
      <c r="Z5081" s="103" t="str" cm="1">
        <f t="array" ref="Z5081">IF(COUNTIF(N5081,"spare"),"","$."&amp;_xlfn.REGEXEXTRACT(J5081,"^PT\d+[FQ]\d+_(.*)", 2))</f>
        <v>$.Total_Active_Power</v>
      </c>
      <c r="AA5081" s="12">
        <f t="shared" si="968"/>
        <v>21</v>
      </c>
      <c r="AB5081" s="6" t="s">
        <v>195</v>
      </c>
      <c r="AC5081" s="103">
        <v>3060</v>
      </c>
      <c r="AJ5081" s="80"/>
      <c r="AK5081" s="113" t="s">
        <v>1425</v>
      </c>
      <c r="AN5081" s="80"/>
      <c r="AO5081" s="80"/>
      <c r="AP5081" s="80"/>
      <c r="AQ5081" s="80"/>
      <c r="AR5081" s="127"/>
      <c r="AS5081" s="80"/>
      <c r="AT5081" s="7"/>
      <c r="AU5081" s="7"/>
      <c r="AV5081" s="165"/>
      <c r="AW5081" s="166"/>
      <c r="AX5081" s="137"/>
      <c r="AY5081" s="147"/>
      <c r="AZ5081" s="167"/>
      <c r="BA5081" s="167"/>
      <c r="BB5081" s="147" t="str">
        <f t="shared" si="966"/>
        <v/>
      </c>
      <c r="BC5081" s="168"/>
      <c r="BD5081" s="165"/>
      <c r="BE5081" s="165"/>
      <c r="BF5081" s="165"/>
      <c r="BG5081" s="165"/>
      <c r="BH5081" s="165"/>
      <c r="BI5081" s="165"/>
      <c r="BJ5081" s="165"/>
      <c r="BK5081" s="165"/>
      <c r="BL5081" s="165"/>
      <c r="BM5081" s="165"/>
      <c r="BN5081" s="165"/>
      <c r="BO5081" s="165"/>
      <c r="BP5081" s="165"/>
      <c r="BQ5081" s="165"/>
      <c r="BS5081" s="6"/>
      <c r="BT5081" s="11"/>
      <c r="BU5081" s="6"/>
      <c r="BV5081" s="6"/>
    </row>
    <row r="5082" spans="1:74" ht="15.75" x14ac:dyDescent="0.25">
      <c r="A5082" s="52" t="s">
        <v>1422</v>
      </c>
      <c r="B5082" s="56"/>
      <c r="C5082" s="7" t="s">
        <v>118</v>
      </c>
      <c r="D5082" s="7" t="s">
        <v>6561</v>
      </c>
      <c r="E5082" s="7"/>
      <c r="F5082" s="64"/>
      <c r="G5082" s="6"/>
      <c r="H5082" s="6"/>
      <c r="I5082" s="10" t="s">
        <v>110</v>
      </c>
      <c r="J5082" s="11" t="s">
        <v>5173</v>
      </c>
      <c r="K5082" s="194" t="s">
        <v>511</v>
      </c>
      <c r="L5082" s="176"/>
      <c r="M5082" s="176">
        <v>1000</v>
      </c>
      <c r="N5082" s="80" t="s">
        <v>6857</v>
      </c>
      <c r="O5082" s="162"/>
      <c r="P5082" s="80" t="s">
        <v>5163</v>
      </c>
      <c r="Q5082" s="80"/>
      <c r="R5082" s="80"/>
      <c r="S5082" s="163"/>
      <c r="T5082" s="213"/>
      <c r="U5082" s="162"/>
      <c r="V5082" s="164"/>
      <c r="W5082" s="12" t="str">
        <f t="shared" si="961"/>
        <v>Mqtt1</v>
      </c>
      <c r="X5082" s="196" t="s">
        <v>10731</v>
      </c>
      <c r="Y5082" s="6" t="str">
        <f t="shared" si="967"/>
        <v>marpower/power-tag/fcu-galley-aft</v>
      </c>
      <c r="Z5082" s="103" t="str" cm="1">
        <f t="array" ref="Z5082">IF(COUNTIF(N5082,"spare"),"","$."&amp;_xlfn.REGEXEXTRACT(J5082,"^PT\d+[FQ]\d+_(.*)", 2))</f>
        <v>$.Power_Factor_Phase_A</v>
      </c>
      <c r="AA5082" s="12">
        <f t="shared" si="968"/>
        <v>21</v>
      </c>
      <c r="AB5082" s="6" t="s">
        <v>195</v>
      </c>
      <c r="AC5082" s="103">
        <v>3078</v>
      </c>
      <c r="AJ5082" s="80"/>
      <c r="AK5082" s="113" t="s">
        <v>1426</v>
      </c>
      <c r="AN5082" s="80"/>
      <c r="AO5082" s="80"/>
      <c r="AP5082" s="80"/>
      <c r="AQ5082" s="80"/>
      <c r="AR5082" s="127"/>
      <c r="AS5082" s="80"/>
      <c r="AT5082" s="7"/>
      <c r="AU5082" s="7"/>
      <c r="AV5082" s="165"/>
      <c r="AW5082" s="166"/>
      <c r="AX5082" s="137"/>
      <c r="AY5082" s="147"/>
      <c r="AZ5082" s="167"/>
      <c r="BA5082" s="167"/>
      <c r="BB5082" s="147" t="str">
        <f t="shared" si="966"/>
        <v/>
      </c>
      <c r="BC5082" s="168"/>
      <c r="BD5082" s="165"/>
      <c r="BE5082" s="165"/>
      <c r="BF5082" s="165"/>
      <c r="BG5082" s="165"/>
      <c r="BH5082" s="165"/>
      <c r="BI5082" s="165"/>
      <c r="BJ5082" s="165"/>
      <c r="BK5082" s="165"/>
      <c r="BL5082" s="165"/>
      <c r="BM5082" s="165"/>
      <c r="BN5082" s="165"/>
      <c r="BO5082" s="165"/>
      <c r="BP5082" s="165"/>
      <c r="BQ5082" s="165"/>
      <c r="BS5082" s="6"/>
      <c r="BT5082" s="11"/>
      <c r="BU5082" s="6"/>
      <c r="BV5082" s="6"/>
    </row>
    <row r="5083" spans="1:74" ht="15.75" x14ac:dyDescent="0.25">
      <c r="A5083" s="52" t="s">
        <v>1422</v>
      </c>
      <c r="B5083" s="56"/>
      <c r="C5083" s="7" t="s">
        <v>118</v>
      </c>
      <c r="D5083" s="7" t="s">
        <v>6561</v>
      </c>
      <c r="E5083" s="7"/>
      <c r="F5083" s="64"/>
      <c r="G5083" s="6"/>
      <c r="H5083" s="6"/>
      <c r="I5083" s="10" t="s">
        <v>110</v>
      </c>
      <c r="J5083" s="11" t="s">
        <v>5174</v>
      </c>
      <c r="K5083" s="194" t="s">
        <v>511</v>
      </c>
      <c r="L5083" s="176"/>
      <c r="M5083" s="176">
        <v>1000</v>
      </c>
      <c r="N5083" s="80" t="s">
        <v>6857</v>
      </c>
      <c r="O5083" s="162"/>
      <c r="P5083" s="80" t="s">
        <v>5164</v>
      </c>
      <c r="Q5083" s="80"/>
      <c r="R5083" s="80"/>
      <c r="S5083" s="163"/>
      <c r="T5083" s="213"/>
      <c r="U5083" s="162"/>
      <c r="V5083" s="164"/>
      <c r="W5083" s="12" t="str">
        <f t="shared" si="961"/>
        <v>Mqtt1</v>
      </c>
      <c r="X5083" s="196" t="s">
        <v>10731</v>
      </c>
      <c r="Y5083" s="6" t="str">
        <f t="shared" si="967"/>
        <v>marpower/power-tag/fcu-galley-aft</v>
      </c>
      <c r="Z5083" s="103" t="str" cm="1">
        <f t="array" ref="Z5083">IF(COUNTIF(N5083,"spare"),"","$."&amp;_xlfn.REGEXEXTRACT(J5083,"^PT\d+[FQ]\d+_(.*)", 2))</f>
        <v>$.Power_Factor_Phase_B</v>
      </c>
      <c r="AA5083" s="12">
        <f t="shared" si="968"/>
        <v>21</v>
      </c>
      <c r="AB5083" s="6" t="s">
        <v>195</v>
      </c>
      <c r="AC5083" s="103">
        <v>3080</v>
      </c>
      <c r="AJ5083" s="80"/>
      <c r="AK5083" s="113" t="s">
        <v>1426</v>
      </c>
      <c r="AN5083" s="80"/>
      <c r="AO5083" s="80"/>
      <c r="AP5083" s="80"/>
      <c r="AQ5083" s="80"/>
      <c r="AR5083" s="127"/>
      <c r="AS5083" s="80"/>
      <c r="AT5083" s="7"/>
      <c r="AU5083" s="7"/>
      <c r="AV5083" s="165"/>
      <c r="AW5083" s="166"/>
      <c r="AX5083" s="137"/>
      <c r="AY5083" s="147"/>
      <c r="AZ5083" s="167"/>
      <c r="BA5083" s="167"/>
      <c r="BB5083" s="147" t="str">
        <f t="shared" si="966"/>
        <v/>
      </c>
      <c r="BC5083" s="168"/>
      <c r="BD5083" s="165"/>
      <c r="BE5083" s="165"/>
      <c r="BF5083" s="165"/>
      <c r="BG5083" s="165"/>
      <c r="BH5083" s="165"/>
      <c r="BI5083" s="165"/>
      <c r="BJ5083" s="165"/>
      <c r="BK5083" s="165"/>
      <c r="BL5083" s="165"/>
      <c r="BM5083" s="165"/>
      <c r="BN5083" s="165"/>
      <c r="BO5083" s="165"/>
      <c r="BP5083" s="165"/>
      <c r="BQ5083" s="165"/>
      <c r="BS5083" s="6"/>
      <c r="BT5083" s="11"/>
      <c r="BU5083" s="6"/>
      <c r="BV5083" s="6"/>
    </row>
    <row r="5084" spans="1:74" ht="15.75" x14ac:dyDescent="0.25">
      <c r="A5084" s="52" t="s">
        <v>1422</v>
      </c>
      <c r="B5084" s="56"/>
      <c r="C5084" s="7" t="s">
        <v>118</v>
      </c>
      <c r="D5084" s="7" t="s">
        <v>6561</v>
      </c>
      <c r="E5084" s="7"/>
      <c r="F5084" s="64"/>
      <c r="G5084" s="6"/>
      <c r="H5084" s="6"/>
      <c r="I5084" s="10" t="s">
        <v>110</v>
      </c>
      <c r="J5084" s="11" t="s">
        <v>5175</v>
      </c>
      <c r="K5084" s="194" t="s">
        <v>511</v>
      </c>
      <c r="L5084" s="176"/>
      <c r="M5084" s="176">
        <v>1000</v>
      </c>
      <c r="N5084" s="80" t="s">
        <v>6857</v>
      </c>
      <c r="O5084" s="162"/>
      <c r="P5084" s="80" t="s">
        <v>5165</v>
      </c>
      <c r="Q5084" s="80"/>
      <c r="R5084" s="80"/>
      <c r="S5084" s="163"/>
      <c r="T5084" s="213"/>
      <c r="U5084" s="162"/>
      <c r="V5084" s="164"/>
      <c r="W5084" s="12" t="str">
        <f t="shared" si="961"/>
        <v>Mqtt1</v>
      </c>
      <c r="X5084" s="196" t="s">
        <v>10731</v>
      </c>
      <c r="Y5084" s="6" t="str">
        <f t="shared" si="967"/>
        <v>marpower/power-tag/fcu-galley-aft</v>
      </c>
      <c r="Z5084" s="103" t="str" cm="1">
        <f t="array" ref="Z5084">IF(COUNTIF(N5084,"spare"),"","$."&amp;_xlfn.REGEXEXTRACT(J5084,"^PT\d+[FQ]\d+_(.*)", 2))</f>
        <v>$.Power_Factor_Phase_C</v>
      </c>
      <c r="AA5084" s="12">
        <f t="shared" si="968"/>
        <v>21</v>
      </c>
      <c r="AB5084" s="6" t="s">
        <v>195</v>
      </c>
      <c r="AC5084" s="103">
        <v>3082</v>
      </c>
      <c r="AJ5084" s="80"/>
      <c r="AK5084" s="113" t="s">
        <v>1426</v>
      </c>
      <c r="AN5084" s="80"/>
      <c r="AO5084" s="80"/>
      <c r="AP5084" s="80"/>
      <c r="AQ5084" s="80"/>
      <c r="AR5084" s="127"/>
      <c r="AS5084" s="80"/>
      <c r="AT5084" s="7"/>
      <c r="AU5084" s="7"/>
      <c r="AV5084" s="165"/>
      <c r="AW5084" s="166"/>
      <c r="AX5084" s="137"/>
      <c r="AY5084" s="147"/>
      <c r="AZ5084" s="167"/>
      <c r="BA5084" s="167"/>
      <c r="BB5084" s="147" t="str">
        <f t="shared" si="966"/>
        <v/>
      </c>
      <c r="BC5084" s="168"/>
      <c r="BD5084" s="165"/>
      <c r="BE5084" s="165"/>
      <c r="BF5084" s="165"/>
      <c r="BG5084" s="165"/>
      <c r="BH5084" s="165"/>
      <c r="BI5084" s="165"/>
      <c r="BJ5084" s="165"/>
      <c r="BK5084" s="165"/>
      <c r="BL5084" s="165"/>
      <c r="BM5084" s="165"/>
      <c r="BN5084" s="165"/>
      <c r="BO5084" s="165"/>
      <c r="BP5084" s="165"/>
      <c r="BQ5084" s="165"/>
      <c r="BS5084" s="6"/>
      <c r="BT5084" s="11"/>
      <c r="BU5084" s="6"/>
      <c r="BV5084" s="6"/>
    </row>
    <row r="5085" spans="1:74" ht="15.75" x14ac:dyDescent="0.25">
      <c r="A5085" s="52" t="s">
        <v>1422</v>
      </c>
      <c r="B5085" s="56"/>
      <c r="C5085" s="7" t="s">
        <v>118</v>
      </c>
      <c r="D5085" s="7" t="s">
        <v>6561</v>
      </c>
      <c r="E5085" s="7"/>
      <c r="F5085" s="64"/>
      <c r="G5085" s="6"/>
      <c r="H5085" s="6"/>
      <c r="I5085" s="10" t="s">
        <v>110</v>
      </c>
      <c r="J5085" s="11" t="s">
        <v>5176</v>
      </c>
      <c r="K5085" s="194" t="s">
        <v>511</v>
      </c>
      <c r="L5085" s="176"/>
      <c r="M5085" s="176">
        <v>1000</v>
      </c>
      <c r="N5085" s="80" t="s">
        <v>6857</v>
      </c>
      <c r="O5085" s="162"/>
      <c r="P5085" s="80" t="s">
        <v>5166</v>
      </c>
      <c r="Q5085" s="80"/>
      <c r="R5085" s="80"/>
      <c r="S5085" s="163"/>
      <c r="T5085" s="213"/>
      <c r="U5085" s="162"/>
      <c r="V5085" s="164"/>
      <c r="W5085" s="12" t="str">
        <f t="shared" si="961"/>
        <v>Mqtt1</v>
      </c>
      <c r="X5085" s="196" t="s">
        <v>10731</v>
      </c>
      <c r="Y5085" s="6" t="str">
        <f t="shared" si="967"/>
        <v>marpower/power-tag/fcu-galley-aft</v>
      </c>
      <c r="Z5085" s="103" t="str" cm="1">
        <f t="array" ref="Z5085">IF(COUNTIF(N5085,"spare"),"","$."&amp;_xlfn.REGEXEXTRACT(J5085,"^PT\d+[FQ]\d+_(.*)", 2))</f>
        <v>$.Total_Power_Factor</v>
      </c>
      <c r="AA5085" s="12">
        <f t="shared" si="968"/>
        <v>21</v>
      </c>
      <c r="AB5085" s="6" t="s">
        <v>195</v>
      </c>
      <c r="AC5085" s="103">
        <v>3084</v>
      </c>
      <c r="AJ5085" s="80"/>
      <c r="AK5085" s="113" t="s">
        <v>1426</v>
      </c>
      <c r="AN5085" s="80"/>
      <c r="AO5085" s="80"/>
      <c r="AP5085" s="80"/>
      <c r="AQ5085" s="80"/>
      <c r="AR5085" s="127"/>
      <c r="AS5085" s="80"/>
      <c r="AT5085" s="7"/>
      <c r="AU5085" s="7"/>
      <c r="AV5085" s="165"/>
      <c r="AW5085" s="166"/>
      <c r="AX5085" s="137"/>
      <c r="AY5085" s="147"/>
      <c r="AZ5085" s="167"/>
      <c r="BA5085" s="167"/>
      <c r="BB5085" s="147" t="str">
        <f t="shared" si="966"/>
        <v/>
      </c>
      <c r="BC5085" s="168"/>
      <c r="BD5085" s="165"/>
      <c r="BE5085" s="165"/>
      <c r="BF5085" s="165"/>
      <c r="BG5085" s="165"/>
      <c r="BH5085" s="165"/>
      <c r="BI5085" s="165"/>
      <c r="BJ5085" s="165"/>
      <c r="BK5085" s="165"/>
      <c r="BL5085" s="165"/>
      <c r="BM5085" s="165"/>
      <c r="BN5085" s="165"/>
      <c r="BO5085" s="165"/>
      <c r="BP5085" s="165"/>
      <c r="BQ5085" s="165"/>
      <c r="BS5085" s="6"/>
      <c r="BT5085" s="11"/>
      <c r="BU5085" s="6"/>
      <c r="BV5085" s="6"/>
    </row>
    <row r="5086" spans="1:74" ht="15.75" x14ac:dyDescent="0.25">
      <c r="A5086" s="52" t="s">
        <v>1422</v>
      </c>
      <c r="B5086" s="56"/>
      <c r="C5086" s="7" t="s">
        <v>118</v>
      </c>
      <c r="D5086" s="7" t="s">
        <v>6561</v>
      </c>
      <c r="E5086" s="7"/>
      <c r="F5086" s="64"/>
      <c r="G5086" s="6"/>
      <c r="H5086" s="6"/>
      <c r="I5086" s="10" t="s">
        <v>110</v>
      </c>
      <c r="J5086" s="11" t="s">
        <v>5179</v>
      </c>
      <c r="K5086" s="194" t="s">
        <v>511</v>
      </c>
      <c r="L5086" s="176"/>
      <c r="M5086" s="176">
        <v>1000</v>
      </c>
      <c r="N5086" s="80" t="s">
        <v>6857</v>
      </c>
      <c r="O5086" s="162"/>
      <c r="P5086" s="80" t="s">
        <v>5203</v>
      </c>
      <c r="Q5086" s="80"/>
      <c r="R5086" s="80"/>
      <c r="S5086" s="163"/>
      <c r="T5086" s="213"/>
      <c r="U5086" s="162"/>
      <c r="V5086" s="164"/>
      <c r="W5086" s="12" t="str">
        <f t="shared" si="961"/>
        <v>Mqtt1</v>
      </c>
      <c r="X5086" s="196" t="s">
        <v>10732</v>
      </c>
      <c r="Y5086" s="6" t="str">
        <f t="shared" si="967"/>
        <v>marpower/power-tag/fcu-galley-fwd</v>
      </c>
      <c r="Z5086" s="103" t="str" cm="1">
        <f t="array" ref="Z5086">IF(COUNTIF(N5086,"spare"),"","$."&amp;_xlfn.REGEXEXTRACT(J5086,"^PT\d+[FQ]\d+_(.*)", 2))</f>
        <v>$.RMS_Current_Phase_A</v>
      </c>
      <c r="AA5086" s="12">
        <f>AA5071+1</f>
        <v>22</v>
      </c>
      <c r="AB5086" s="6" t="s">
        <v>195</v>
      </c>
      <c r="AC5086" s="103">
        <v>3000</v>
      </c>
      <c r="AJ5086" s="80"/>
      <c r="AK5086" s="113" t="s">
        <v>1423</v>
      </c>
      <c r="AN5086" s="80"/>
      <c r="AO5086" s="80"/>
      <c r="AP5086" s="80"/>
      <c r="AQ5086" s="80"/>
      <c r="AR5086" s="127"/>
      <c r="AS5086" s="80"/>
      <c r="AT5086" s="7"/>
      <c r="AU5086" s="7"/>
      <c r="AV5086" s="165"/>
      <c r="AW5086" s="166"/>
      <c r="AX5086" s="137"/>
      <c r="AY5086" s="147"/>
      <c r="AZ5086" s="167"/>
      <c r="BA5086" s="167"/>
      <c r="BB5086" s="147" t="str">
        <f t="shared" si="966"/>
        <v/>
      </c>
      <c r="BC5086" s="168"/>
      <c r="BD5086" s="165"/>
      <c r="BE5086" s="165"/>
      <c r="BF5086" s="165"/>
      <c r="BG5086" s="165"/>
      <c r="BH5086" s="165"/>
      <c r="BI5086" s="165"/>
      <c r="BJ5086" s="165"/>
      <c r="BK5086" s="165"/>
      <c r="BL5086" s="165"/>
      <c r="BM5086" s="165"/>
      <c r="BN5086" s="165"/>
      <c r="BO5086" s="165"/>
      <c r="BP5086" s="165"/>
      <c r="BQ5086" s="165"/>
      <c r="BS5086" s="6"/>
      <c r="BT5086" s="11"/>
      <c r="BU5086" s="6"/>
      <c r="BV5086" s="6"/>
    </row>
    <row r="5087" spans="1:74" ht="15.75" x14ac:dyDescent="0.25">
      <c r="A5087" s="52" t="s">
        <v>1422</v>
      </c>
      <c r="B5087" s="56"/>
      <c r="C5087" s="7" t="s">
        <v>118</v>
      </c>
      <c r="D5087" s="7" t="s">
        <v>6561</v>
      </c>
      <c r="E5087" s="7"/>
      <c r="F5087" s="64"/>
      <c r="G5087" s="6"/>
      <c r="H5087" s="6"/>
      <c r="I5087" s="10" t="s">
        <v>110</v>
      </c>
      <c r="J5087" s="11" t="s">
        <v>5180</v>
      </c>
      <c r="K5087" s="194" t="s">
        <v>511</v>
      </c>
      <c r="L5087" s="176"/>
      <c r="M5087" s="176">
        <v>1000</v>
      </c>
      <c r="N5087" s="80" t="s">
        <v>6857</v>
      </c>
      <c r="O5087" s="162"/>
      <c r="P5087" s="80" t="s">
        <v>5204</v>
      </c>
      <c r="Q5087" s="80"/>
      <c r="R5087" s="80"/>
      <c r="S5087" s="163"/>
      <c r="T5087" s="213"/>
      <c r="U5087" s="162"/>
      <c r="V5087" s="164"/>
      <c r="W5087" s="12" t="str">
        <f t="shared" si="961"/>
        <v>Mqtt1</v>
      </c>
      <c r="X5087" s="196" t="s">
        <v>10732</v>
      </c>
      <c r="Y5087" s="6" t="str">
        <f t="shared" si="967"/>
        <v>marpower/power-tag/fcu-galley-fwd</v>
      </c>
      <c r="Z5087" s="103" t="str" cm="1">
        <f t="array" ref="Z5087">IF(COUNTIF(N5087,"spare"),"","$."&amp;_xlfn.REGEXEXTRACT(J5087,"^PT\d+[FQ]\d+_(.*)", 2))</f>
        <v>$.RMS_Current_Phase_B</v>
      </c>
      <c r="AA5087" s="12">
        <f t="shared" si="968"/>
        <v>22</v>
      </c>
      <c r="AB5087" s="6" t="s">
        <v>195</v>
      </c>
      <c r="AC5087" s="103">
        <v>3002</v>
      </c>
      <c r="AJ5087" s="80"/>
      <c r="AK5087" s="113" t="s">
        <v>1423</v>
      </c>
      <c r="AN5087" s="80"/>
      <c r="AO5087" s="80"/>
      <c r="AP5087" s="80"/>
      <c r="AQ5087" s="80"/>
      <c r="AR5087" s="127"/>
      <c r="AS5087" s="80"/>
      <c r="AT5087" s="7"/>
      <c r="AU5087" s="7"/>
      <c r="AV5087" s="165"/>
      <c r="AW5087" s="166"/>
      <c r="AX5087" s="137"/>
      <c r="AY5087" s="147"/>
      <c r="AZ5087" s="167"/>
      <c r="BA5087" s="167"/>
      <c r="BB5087" s="147" t="str">
        <f t="shared" si="966"/>
        <v/>
      </c>
      <c r="BC5087" s="168"/>
      <c r="BD5087" s="165"/>
      <c r="BE5087" s="165"/>
      <c r="BF5087" s="165"/>
      <c r="BG5087" s="165"/>
      <c r="BH5087" s="165"/>
      <c r="BI5087" s="165"/>
      <c r="BJ5087" s="165"/>
      <c r="BK5087" s="165"/>
      <c r="BL5087" s="165"/>
      <c r="BM5087" s="165"/>
      <c r="BN5087" s="165"/>
      <c r="BO5087" s="165"/>
      <c r="BP5087" s="165"/>
      <c r="BQ5087" s="165"/>
      <c r="BS5087" s="6"/>
      <c r="BT5087" s="11"/>
      <c r="BU5087" s="6"/>
      <c r="BV5087" s="6"/>
    </row>
    <row r="5088" spans="1:74" ht="15.75" x14ac:dyDescent="0.25">
      <c r="A5088" s="52" t="s">
        <v>1422</v>
      </c>
      <c r="B5088" s="56"/>
      <c r="C5088" s="7" t="s">
        <v>118</v>
      </c>
      <c r="D5088" s="7" t="s">
        <v>6561</v>
      </c>
      <c r="E5088" s="7"/>
      <c r="F5088" s="64"/>
      <c r="G5088" s="6"/>
      <c r="H5088" s="6"/>
      <c r="I5088" s="10" t="s">
        <v>110</v>
      </c>
      <c r="J5088" s="11" t="s">
        <v>5181</v>
      </c>
      <c r="K5088" s="194" t="s">
        <v>511</v>
      </c>
      <c r="L5088" s="176"/>
      <c r="M5088" s="176">
        <v>1000</v>
      </c>
      <c r="N5088" s="80" t="s">
        <v>6857</v>
      </c>
      <c r="O5088" s="162"/>
      <c r="P5088" s="80" t="s">
        <v>5205</v>
      </c>
      <c r="Q5088" s="80"/>
      <c r="R5088" s="80"/>
      <c r="S5088" s="163"/>
      <c r="T5088" s="213"/>
      <c r="U5088" s="162"/>
      <c r="V5088" s="164"/>
      <c r="W5088" s="12" t="str">
        <f t="shared" si="961"/>
        <v>Mqtt1</v>
      </c>
      <c r="X5088" s="196" t="s">
        <v>10732</v>
      </c>
      <c r="Y5088" s="6" t="str">
        <f t="shared" si="967"/>
        <v>marpower/power-tag/fcu-galley-fwd</v>
      </c>
      <c r="Z5088" s="103" t="str" cm="1">
        <f t="array" ref="Z5088">IF(COUNTIF(N5088,"spare"),"","$."&amp;_xlfn.REGEXEXTRACT(J5088,"^PT\d+[FQ]\d+_(.*)", 2))</f>
        <v>$.RMS_Current_Phase_C</v>
      </c>
      <c r="AA5088" s="12">
        <f t="shared" si="968"/>
        <v>22</v>
      </c>
      <c r="AB5088" s="6" t="s">
        <v>195</v>
      </c>
      <c r="AC5088" s="103">
        <v>3004</v>
      </c>
      <c r="AJ5088" s="80"/>
      <c r="AK5088" s="113" t="s">
        <v>1423</v>
      </c>
      <c r="AN5088" s="80"/>
      <c r="AO5088" s="80"/>
      <c r="AP5088" s="80"/>
      <c r="AQ5088" s="80"/>
      <c r="AR5088" s="127"/>
      <c r="AS5088" s="80"/>
      <c r="AT5088" s="7"/>
      <c r="AU5088" s="7"/>
      <c r="AV5088" s="165"/>
      <c r="AW5088" s="166"/>
      <c r="AX5088" s="137"/>
      <c r="AY5088" s="147"/>
      <c r="AZ5088" s="167"/>
      <c r="BA5088" s="167"/>
      <c r="BB5088" s="147" t="str">
        <f t="shared" si="966"/>
        <v/>
      </c>
      <c r="BC5088" s="168"/>
      <c r="BD5088" s="165"/>
      <c r="BE5088" s="165"/>
      <c r="BF5088" s="165"/>
      <c r="BG5088" s="165"/>
      <c r="BH5088" s="165"/>
      <c r="BI5088" s="165"/>
      <c r="BJ5088" s="165"/>
      <c r="BK5088" s="165"/>
      <c r="BL5088" s="165"/>
      <c r="BM5088" s="165"/>
      <c r="BN5088" s="165"/>
      <c r="BO5088" s="165"/>
      <c r="BP5088" s="165"/>
      <c r="BQ5088" s="165"/>
      <c r="BS5088" s="6"/>
      <c r="BT5088" s="11"/>
      <c r="BU5088" s="6"/>
      <c r="BV5088" s="6"/>
    </row>
    <row r="5089" spans="1:74" ht="15.75" x14ac:dyDescent="0.25">
      <c r="A5089" s="52" t="s">
        <v>1422</v>
      </c>
      <c r="B5089" s="56"/>
      <c r="C5089" s="7" t="s">
        <v>118</v>
      </c>
      <c r="D5089" s="7" t="s">
        <v>6561</v>
      </c>
      <c r="E5089" s="7"/>
      <c r="F5089" s="64"/>
      <c r="G5089" s="6"/>
      <c r="H5089" s="6"/>
      <c r="I5089" s="10" t="s">
        <v>110</v>
      </c>
      <c r="J5089" s="11" t="s">
        <v>5182</v>
      </c>
      <c r="K5089" s="194" t="s">
        <v>511</v>
      </c>
      <c r="L5089" s="176"/>
      <c r="M5089" s="176">
        <v>1000</v>
      </c>
      <c r="N5089" s="80" t="s">
        <v>6857</v>
      </c>
      <c r="O5089" s="162"/>
      <c r="P5089" s="80" t="s">
        <v>5206</v>
      </c>
      <c r="Q5089" s="80"/>
      <c r="R5089" s="80"/>
      <c r="S5089" s="163"/>
      <c r="T5089" s="213"/>
      <c r="U5089" s="162"/>
      <c r="V5089" s="164"/>
      <c r="W5089" s="12" t="str">
        <f t="shared" si="961"/>
        <v>Mqtt1</v>
      </c>
      <c r="X5089" s="196" t="s">
        <v>10732</v>
      </c>
      <c r="Y5089" s="6" t="str">
        <f t="shared" si="967"/>
        <v>marpower/power-tag/fcu-galley-fwd</v>
      </c>
      <c r="Z5089" s="103" t="str" cm="1">
        <f t="array" ref="Z5089">IF(COUNTIF(N5089,"spare"),"","$."&amp;_xlfn.REGEXEXTRACT(J5089,"^PT\d+[FQ]\d+_(.*)", 2))</f>
        <v>$.RMS_Current_Phase_Neut</v>
      </c>
      <c r="AA5089" s="12">
        <f t="shared" si="968"/>
        <v>22</v>
      </c>
      <c r="AB5089" s="6" t="s">
        <v>195</v>
      </c>
      <c r="AC5089" s="103">
        <v>3006</v>
      </c>
      <c r="AJ5089" s="80"/>
      <c r="AK5089" s="113" t="s">
        <v>1423</v>
      </c>
      <c r="AN5089" s="80"/>
      <c r="AO5089" s="80"/>
      <c r="AP5089" s="80"/>
      <c r="AQ5089" s="80"/>
      <c r="AR5089" s="127"/>
      <c r="AS5089" s="80"/>
      <c r="AT5089" s="7"/>
      <c r="AU5089" s="7"/>
      <c r="AV5089" s="165"/>
      <c r="AW5089" s="166"/>
      <c r="AX5089" s="137"/>
      <c r="AY5089" s="147"/>
      <c r="AZ5089" s="167"/>
      <c r="BA5089" s="167"/>
      <c r="BB5089" s="147" t="str">
        <f t="shared" si="966"/>
        <v/>
      </c>
      <c r="BC5089" s="168"/>
      <c r="BD5089" s="165"/>
      <c r="BE5089" s="165"/>
      <c r="BF5089" s="165"/>
      <c r="BG5089" s="165"/>
      <c r="BH5089" s="165"/>
      <c r="BI5089" s="165"/>
      <c r="BJ5089" s="165"/>
      <c r="BK5089" s="165"/>
      <c r="BL5089" s="165"/>
      <c r="BM5089" s="165"/>
      <c r="BN5089" s="165"/>
      <c r="BO5089" s="165"/>
      <c r="BP5089" s="165"/>
      <c r="BQ5089" s="165"/>
      <c r="BS5089" s="6"/>
      <c r="BT5089" s="11"/>
      <c r="BU5089" s="6"/>
      <c r="BV5089" s="6"/>
    </row>
    <row r="5090" spans="1:74" ht="15.75" x14ac:dyDescent="0.25">
      <c r="A5090" s="52" t="s">
        <v>1422</v>
      </c>
      <c r="B5090" s="56"/>
      <c r="C5090" s="7" t="s">
        <v>118</v>
      </c>
      <c r="D5090" s="7" t="s">
        <v>6561</v>
      </c>
      <c r="E5090" s="7"/>
      <c r="F5090" s="64"/>
      <c r="G5090" s="6"/>
      <c r="H5090" s="6"/>
      <c r="I5090" s="10" t="s">
        <v>110</v>
      </c>
      <c r="J5090" s="11" t="s">
        <v>8415</v>
      </c>
      <c r="K5090" s="194" t="s">
        <v>511</v>
      </c>
      <c r="L5090" s="176"/>
      <c r="M5090" s="176">
        <v>1000</v>
      </c>
      <c r="N5090" s="80" t="s">
        <v>6857</v>
      </c>
      <c r="O5090" s="162"/>
      <c r="P5090" s="80" t="s">
        <v>5207</v>
      </c>
      <c r="Q5090" s="80"/>
      <c r="R5090" s="80"/>
      <c r="S5090" s="163"/>
      <c r="T5090" s="213"/>
      <c r="U5090" s="162"/>
      <c r="V5090" s="164"/>
      <c r="W5090" s="12" t="str">
        <f t="shared" si="961"/>
        <v>Mqtt1</v>
      </c>
      <c r="X5090" s="196" t="s">
        <v>10732</v>
      </c>
      <c r="Y5090" s="6" t="str">
        <f t="shared" si="967"/>
        <v>marpower/power-tag/fcu-galley-fwd</v>
      </c>
      <c r="Z5090" s="103" t="str" cm="1">
        <f t="array" ref="Z5090">IF(COUNTIF(N5090,"spare"),"","$."&amp;_xlfn.REGEXEXTRACT(J5090,"^PT\d+[FQ]\d+_(.*)", 2))</f>
        <v>$.RMS_Voltage_A_N</v>
      </c>
      <c r="AA5090" s="12">
        <f t="shared" si="968"/>
        <v>22</v>
      </c>
      <c r="AB5090" s="6" t="s">
        <v>195</v>
      </c>
      <c r="AC5090" s="103">
        <v>3028</v>
      </c>
      <c r="AJ5090" s="80"/>
      <c r="AK5090" s="113" t="s">
        <v>1424</v>
      </c>
      <c r="AN5090" s="80"/>
      <c r="AO5090" s="80"/>
      <c r="AP5090" s="80"/>
      <c r="AQ5090" s="80"/>
      <c r="AR5090" s="127"/>
      <c r="AS5090" s="80"/>
      <c r="AT5090" s="7"/>
      <c r="AU5090" s="7"/>
      <c r="AV5090" s="165"/>
      <c r="AW5090" s="166"/>
      <c r="AX5090" s="137"/>
      <c r="AY5090" s="147"/>
      <c r="AZ5090" s="167"/>
      <c r="BA5090" s="167"/>
      <c r="BB5090" s="147" t="str">
        <f t="shared" si="966"/>
        <v/>
      </c>
      <c r="BC5090" s="168"/>
      <c r="BD5090" s="165"/>
      <c r="BE5090" s="165"/>
      <c r="BF5090" s="165"/>
      <c r="BG5090" s="165"/>
      <c r="BH5090" s="165"/>
      <c r="BI5090" s="165"/>
      <c r="BJ5090" s="165"/>
      <c r="BK5090" s="165"/>
      <c r="BL5090" s="165"/>
      <c r="BM5090" s="165"/>
      <c r="BN5090" s="165"/>
      <c r="BO5090" s="165"/>
      <c r="BP5090" s="165"/>
      <c r="BQ5090" s="165"/>
      <c r="BS5090" s="6"/>
      <c r="BT5090" s="11"/>
      <c r="BU5090" s="6"/>
      <c r="BV5090" s="6"/>
    </row>
    <row r="5091" spans="1:74" ht="15.75" x14ac:dyDescent="0.25">
      <c r="A5091" s="52" t="s">
        <v>1422</v>
      </c>
      <c r="B5091" s="56"/>
      <c r="C5091" s="7" t="s">
        <v>118</v>
      </c>
      <c r="D5091" s="7" t="s">
        <v>6561</v>
      </c>
      <c r="E5091" s="7"/>
      <c r="F5091" s="64"/>
      <c r="G5091" s="6"/>
      <c r="H5091" s="6"/>
      <c r="I5091" s="10" t="s">
        <v>110</v>
      </c>
      <c r="J5091" s="11" t="s">
        <v>8592</v>
      </c>
      <c r="K5091" s="194" t="s">
        <v>511</v>
      </c>
      <c r="L5091" s="176"/>
      <c r="M5091" s="176">
        <v>1000</v>
      </c>
      <c r="N5091" s="80" t="s">
        <v>6857</v>
      </c>
      <c r="O5091" s="162"/>
      <c r="P5091" s="80" t="s">
        <v>5208</v>
      </c>
      <c r="Q5091" s="80"/>
      <c r="R5091" s="80"/>
      <c r="S5091" s="163"/>
      <c r="T5091" s="213"/>
      <c r="U5091" s="162"/>
      <c r="V5091" s="164"/>
      <c r="W5091" s="12" t="str">
        <f t="shared" ref="W5091:W5145" si="969">IF(COUNTIF(N5091,"spare"),"","Mqtt1")</f>
        <v>Mqtt1</v>
      </c>
      <c r="X5091" s="196" t="s">
        <v>10732</v>
      </c>
      <c r="Y5091" s="6" t="str">
        <f t="shared" si="967"/>
        <v>marpower/power-tag/fcu-galley-fwd</v>
      </c>
      <c r="Z5091" s="103" t="str" cm="1">
        <f t="array" ref="Z5091">IF(COUNTIF(N5091,"spare"),"","$."&amp;_xlfn.REGEXEXTRACT(J5091,"^PT\d+[FQ]\d+_(.*)", 2))</f>
        <v>$.RMS_Voltage_B_N</v>
      </c>
      <c r="AA5091" s="12">
        <f t="shared" si="968"/>
        <v>22</v>
      </c>
      <c r="AB5091" s="6" t="s">
        <v>195</v>
      </c>
      <c r="AC5091" s="103">
        <v>3030</v>
      </c>
      <c r="AJ5091" s="80"/>
      <c r="AK5091" s="113" t="s">
        <v>1424</v>
      </c>
      <c r="AN5091" s="80"/>
      <c r="AO5091" s="80"/>
      <c r="AP5091" s="80"/>
      <c r="AQ5091" s="80"/>
      <c r="AR5091" s="127"/>
      <c r="AS5091" s="80"/>
      <c r="AT5091" s="7"/>
      <c r="AU5091" s="7"/>
      <c r="AV5091" s="165"/>
      <c r="AW5091" s="166"/>
      <c r="AX5091" s="137"/>
      <c r="AY5091" s="147"/>
      <c r="AZ5091" s="167"/>
      <c r="BA5091" s="167"/>
      <c r="BB5091" s="147" t="str">
        <f t="shared" si="966"/>
        <v/>
      </c>
      <c r="BC5091" s="168"/>
      <c r="BD5091" s="165"/>
      <c r="BE5091" s="165"/>
      <c r="BF5091" s="165"/>
      <c r="BG5091" s="165"/>
      <c r="BH5091" s="165"/>
      <c r="BI5091" s="165"/>
      <c r="BJ5091" s="165"/>
      <c r="BK5091" s="165"/>
      <c r="BL5091" s="165"/>
      <c r="BM5091" s="165"/>
      <c r="BN5091" s="165"/>
      <c r="BO5091" s="165"/>
      <c r="BP5091" s="165"/>
      <c r="BQ5091" s="165"/>
      <c r="BS5091" s="6"/>
      <c r="BT5091" s="11"/>
      <c r="BU5091" s="6"/>
      <c r="BV5091" s="6"/>
    </row>
    <row r="5092" spans="1:74" ht="15.75" x14ac:dyDescent="0.25">
      <c r="A5092" s="52" t="s">
        <v>1422</v>
      </c>
      <c r="B5092" s="56"/>
      <c r="C5092" s="7" t="s">
        <v>118</v>
      </c>
      <c r="D5092" s="7" t="s">
        <v>6561</v>
      </c>
      <c r="E5092" s="7"/>
      <c r="F5092" s="64"/>
      <c r="G5092" s="6"/>
      <c r="H5092" s="6"/>
      <c r="I5092" s="10" t="s">
        <v>110</v>
      </c>
      <c r="J5092" s="11" t="s">
        <v>8769</v>
      </c>
      <c r="K5092" s="194" t="s">
        <v>511</v>
      </c>
      <c r="L5092" s="176"/>
      <c r="M5092" s="176">
        <v>1000</v>
      </c>
      <c r="N5092" s="80" t="s">
        <v>6857</v>
      </c>
      <c r="O5092" s="162"/>
      <c r="P5092" s="80" t="s">
        <v>5209</v>
      </c>
      <c r="Q5092" s="80"/>
      <c r="R5092" s="80"/>
      <c r="S5092" s="163"/>
      <c r="T5092" s="213"/>
      <c r="U5092" s="162"/>
      <c r="V5092" s="164"/>
      <c r="W5092" s="12" t="str">
        <f t="shared" si="969"/>
        <v>Mqtt1</v>
      </c>
      <c r="X5092" s="196" t="s">
        <v>10732</v>
      </c>
      <c r="Y5092" s="6" t="str">
        <f t="shared" si="967"/>
        <v>marpower/power-tag/fcu-galley-fwd</v>
      </c>
      <c r="Z5092" s="103" t="str" cm="1">
        <f t="array" ref="Z5092">IF(COUNTIF(N5092,"spare"),"","$."&amp;_xlfn.REGEXEXTRACT(J5092,"^PT\d+[FQ]\d+_(.*)", 2))</f>
        <v>$.RMS_Voltage_C_N</v>
      </c>
      <c r="AA5092" s="12">
        <f t="shared" si="968"/>
        <v>22</v>
      </c>
      <c r="AB5092" s="6" t="s">
        <v>195</v>
      </c>
      <c r="AC5092" s="103">
        <v>3032</v>
      </c>
      <c r="AJ5092" s="80"/>
      <c r="AK5092" s="113" t="s">
        <v>1424</v>
      </c>
      <c r="AN5092" s="80"/>
      <c r="AO5092" s="80"/>
      <c r="AP5092" s="80"/>
      <c r="AQ5092" s="80"/>
      <c r="AR5092" s="127"/>
      <c r="AS5092" s="80"/>
      <c r="AT5092" s="7"/>
      <c r="AU5092" s="7"/>
      <c r="AV5092" s="165"/>
      <c r="AW5092" s="166"/>
      <c r="AX5092" s="137"/>
      <c r="AY5092" s="147"/>
      <c r="AZ5092" s="167"/>
      <c r="BA5092" s="167"/>
      <c r="BB5092" s="147" t="str">
        <f t="shared" si="966"/>
        <v/>
      </c>
      <c r="BC5092" s="168"/>
      <c r="BD5092" s="165"/>
      <c r="BE5092" s="165"/>
      <c r="BF5092" s="165"/>
      <c r="BG5092" s="165"/>
      <c r="BH5092" s="165"/>
      <c r="BI5092" s="165"/>
      <c r="BJ5092" s="165"/>
      <c r="BK5092" s="165"/>
      <c r="BL5092" s="165"/>
      <c r="BM5092" s="165"/>
      <c r="BN5092" s="165"/>
      <c r="BO5092" s="165"/>
      <c r="BP5092" s="165"/>
      <c r="BQ5092" s="165"/>
      <c r="BS5092" s="6"/>
      <c r="BT5092" s="11"/>
      <c r="BU5092" s="6"/>
      <c r="BV5092" s="6"/>
    </row>
    <row r="5093" spans="1:74" ht="15.75" x14ac:dyDescent="0.25">
      <c r="A5093" s="52" t="s">
        <v>1422</v>
      </c>
      <c r="B5093" s="56"/>
      <c r="C5093" s="7" t="s">
        <v>118</v>
      </c>
      <c r="D5093" s="7" t="s">
        <v>6561</v>
      </c>
      <c r="E5093" s="7"/>
      <c r="F5093" s="64"/>
      <c r="G5093" s="6"/>
      <c r="H5093" s="6"/>
      <c r="I5093" s="10" t="s">
        <v>110</v>
      </c>
      <c r="J5093" s="11" t="s">
        <v>5183</v>
      </c>
      <c r="K5093" s="194" t="s">
        <v>511</v>
      </c>
      <c r="L5093" s="176"/>
      <c r="M5093" s="176">
        <v>1000</v>
      </c>
      <c r="N5093" s="80" t="s">
        <v>6857</v>
      </c>
      <c r="O5093" s="162"/>
      <c r="P5093" s="80" t="s">
        <v>5210</v>
      </c>
      <c r="Q5093" s="80"/>
      <c r="R5093" s="80"/>
      <c r="S5093" s="163"/>
      <c r="T5093" s="213"/>
      <c r="U5093" s="162"/>
      <c r="V5093" s="164"/>
      <c r="W5093" s="12" t="str">
        <f t="shared" si="969"/>
        <v>Mqtt1</v>
      </c>
      <c r="X5093" s="196" t="s">
        <v>10732</v>
      </c>
      <c r="Y5093" s="6" t="str">
        <f t="shared" si="967"/>
        <v>marpower/power-tag/fcu-galley-fwd</v>
      </c>
      <c r="Z5093" s="103" t="str" cm="1">
        <f t="array" ref="Z5093">IF(COUNTIF(N5093,"spare"),"","$."&amp;_xlfn.REGEXEXTRACT(J5093,"^PT\d+[FQ]\d+_(.*)", 2))</f>
        <v>$.Active_Power_Phase_A</v>
      </c>
      <c r="AA5093" s="12">
        <f t="shared" si="968"/>
        <v>22</v>
      </c>
      <c r="AB5093" s="6" t="s">
        <v>195</v>
      </c>
      <c r="AC5093" s="103">
        <v>3054</v>
      </c>
      <c r="AJ5093" s="80"/>
      <c r="AK5093" s="113" t="s">
        <v>1425</v>
      </c>
      <c r="AN5093" s="80"/>
      <c r="AO5093" s="80"/>
      <c r="AP5093" s="80"/>
      <c r="AQ5093" s="80"/>
      <c r="AR5093" s="127"/>
      <c r="AS5093" s="80"/>
      <c r="AT5093" s="7"/>
      <c r="AU5093" s="7"/>
      <c r="AV5093" s="165"/>
      <c r="AW5093" s="166"/>
      <c r="AX5093" s="137"/>
      <c r="AY5093" s="147"/>
      <c r="AZ5093" s="167"/>
      <c r="BA5093" s="167"/>
      <c r="BB5093" s="147" t="str">
        <f t="shared" si="966"/>
        <v/>
      </c>
      <c r="BC5093" s="168"/>
      <c r="BD5093" s="165"/>
      <c r="BE5093" s="165"/>
      <c r="BF5093" s="165"/>
      <c r="BG5093" s="165"/>
      <c r="BH5093" s="165"/>
      <c r="BI5093" s="165"/>
      <c r="BJ5093" s="165"/>
      <c r="BK5093" s="165"/>
      <c r="BL5093" s="165"/>
      <c r="BM5093" s="165"/>
      <c r="BN5093" s="165"/>
      <c r="BO5093" s="165"/>
      <c r="BP5093" s="165"/>
      <c r="BQ5093" s="165"/>
      <c r="BS5093" s="6"/>
      <c r="BT5093" s="11"/>
      <c r="BU5093" s="6"/>
      <c r="BV5093" s="6"/>
    </row>
    <row r="5094" spans="1:74" ht="15.75" x14ac:dyDescent="0.25">
      <c r="A5094" s="52" t="s">
        <v>1422</v>
      </c>
      <c r="B5094" s="56"/>
      <c r="C5094" s="7" t="s">
        <v>118</v>
      </c>
      <c r="D5094" s="7" t="s">
        <v>6561</v>
      </c>
      <c r="E5094" s="7"/>
      <c r="F5094" s="64"/>
      <c r="G5094" s="6"/>
      <c r="H5094" s="6"/>
      <c r="I5094" s="10" t="s">
        <v>110</v>
      </c>
      <c r="J5094" s="11" t="s">
        <v>5184</v>
      </c>
      <c r="K5094" s="194" t="s">
        <v>511</v>
      </c>
      <c r="L5094" s="176"/>
      <c r="M5094" s="176">
        <v>1000</v>
      </c>
      <c r="N5094" s="80" t="s">
        <v>6857</v>
      </c>
      <c r="O5094" s="162"/>
      <c r="P5094" s="80" t="s">
        <v>5211</v>
      </c>
      <c r="Q5094" s="80"/>
      <c r="R5094" s="80"/>
      <c r="S5094" s="163"/>
      <c r="T5094" s="213"/>
      <c r="U5094" s="162"/>
      <c r="V5094" s="164"/>
      <c r="W5094" s="12" t="str">
        <f t="shared" si="969"/>
        <v>Mqtt1</v>
      </c>
      <c r="X5094" s="196" t="s">
        <v>10732</v>
      </c>
      <c r="Y5094" s="6" t="str">
        <f t="shared" si="967"/>
        <v>marpower/power-tag/fcu-galley-fwd</v>
      </c>
      <c r="Z5094" s="103" t="str" cm="1">
        <f t="array" ref="Z5094">IF(COUNTIF(N5094,"spare"),"","$."&amp;_xlfn.REGEXEXTRACT(J5094,"^PT\d+[FQ]\d+_(.*)", 2))</f>
        <v>$.Active_Power_Phase_B</v>
      </c>
      <c r="AA5094" s="12">
        <f t="shared" si="968"/>
        <v>22</v>
      </c>
      <c r="AB5094" s="6" t="s">
        <v>195</v>
      </c>
      <c r="AC5094" s="103">
        <v>3056</v>
      </c>
      <c r="AJ5094" s="80"/>
      <c r="AK5094" s="113" t="s">
        <v>1425</v>
      </c>
      <c r="AN5094" s="80"/>
      <c r="AO5094" s="80"/>
      <c r="AP5094" s="80"/>
      <c r="AQ5094" s="80"/>
      <c r="AR5094" s="127"/>
      <c r="AS5094" s="80"/>
      <c r="AT5094" s="7"/>
      <c r="AU5094" s="7"/>
      <c r="AV5094" s="165"/>
      <c r="AW5094" s="166"/>
      <c r="AX5094" s="137"/>
      <c r="AY5094" s="147"/>
      <c r="AZ5094" s="167"/>
      <c r="BA5094" s="167"/>
      <c r="BB5094" s="147" t="str">
        <f t="shared" si="966"/>
        <v/>
      </c>
      <c r="BC5094" s="168"/>
      <c r="BD5094" s="165"/>
      <c r="BE5094" s="165"/>
      <c r="BF5094" s="165"/>
      <c r="BG5094" s="165"/>
      <c r="BH5094" s="165"/>
      <c r="BI5094" s="165"/>
      <c r="BJ5094" s="165"/>
      <c r="BK5094" s="165"/>
      <c r="BL5094" s="165"/>
      <c r="BM5094" s="165"/>
      <c r="BN5094" s="165"/>
      <c r="BO5094" s="165"/>
      <c r="BP5094" s="165"/>
      <c r="BQ5094" s="165"/>
      <c r="BS5094" s="6"/>
      <c r="BT5094" s="11"/>
      <c r="BU5094" s="6"/>
      <c r="BV5094" s="6"/>
    </row>
    <row r="5095" spans="1:74" ht="15.75" x14ac:dyDescent="0.25">
      <c r="A5095" s="52" t="s">
        <v>1422</v>
      </c>
      <c r="B5095" s="56"/>
      <c r="C5095" s="7" t="s">
        <v>118</v>
      </c>
      <c r="D5095" s="7" t="s">
        <v>6561</v>
      </c>
      <c r="E5095" s="7"/>
      <c r="F5095" s="64"/>
      <c r="G5095" s="6"/>
      <c r="H5095" s="6"/>
      <c r="I5095" s="10" t="s">
        <v>110</v>
      </c>
      <c r="J5095" s="11" t="s">
        <v>5185</v>
      </c>
      <c r="K5095" s="194" t="s">
        <v>511</v>
      </c>
      <c r="L5095" s="176"/>
      <c r="M5095" s="176">
        <v>1000</v>
      </c>
      <c r="N5095" s="80" t="s">
        <v>6857</v>
      </c>
      <c r="O5095" s="162"/>
      <c r="P5095" s="80" t="s">
        <v>5212</v>
      </c>
      <c r="Q5095" s="80"/>
      <c r="R5095" s="80"/>
      <c r="S5095" s="163"/>
      <c r="T5095" s="213"/>
      <c r="U5095" s="162"/>
      <c r="V5095" s="164"/>
      <c r="W5095" s="12" t="str">
        <f t="shared" si="969"/>
        <v>Mqtt1</v>
      </c>
      <c r="X5095" s="196" t="s">
        <v>10732</v>
      </c>
      <c r="Y5095" s="6" t="str">
        <f t="shared" si="967"/>
        <v>marpower/power-tag/fcu-galley-fwd</v>
      </c>
      <c r="Z5095" s="103" t="str" cm="1">
        <f t="array" ref="Z5095">IF(COUNTIF(N5095,"spare"),"","$."&amp;_xlfn.REGEXEXTRACT(J5095,"^PT\d+[FQ]\d+_(.*)", 2))</f>
        <v>$.Active_Power_Phase_C</v>
      </c>
      <c r="AA5095" s="12">
        <f t="shared" si="968"/>
        <v>22</v>
      </c>
      <c r="AB5095" s="6" t="s">
        <v>195</v>
      </c>
      <c r="AC5095" s="103">
        <v>3058</v>
      </c>
      <c r="AJ5095" s="80"/>
      <c r="AK5095" s="113" t="s">
        <v>1425</v>
      </c>
      <c r="AN5095" s="80"/>
      <c r="AO5095" s="80"/>
      <c r="AP5095" s="80"/>
      <c r="AQ5095" s="80"/>
      <c r="AR5095" s="127"/>
      <c r="AS5095" s="80"/>
      <c r="AT5095" s="7"/>
      <c r="AU5095" s="7"/>
      <c r="AV5095" s="165"/>
      <c r="AW5095" s="166"/>
      <c r="AX5095" s="137"/>
      <c r="AY5095" s="147"/>
      <c r="AZ5095" s="167"/>
      <c r="BA5095" s="167"/>
      <c r="BB5095" s="147" t="str">
        <f t="shared" si="966"/>
        <v/>
      </c>
      <c r="BC5095" s="168"/>
      <c r="BD5095" s="165"/>
      <c r="BE5095" s="165"/>
      <c r="BF5095" s="165"/>
      <c r="BG5095" s="165"/>
      <c r="BH5095" s="165"/>
      <c r="BI5095" s="165"/>
      <c r="BJ5095" s="165"/>
      <c r="BK5095" s="165"/>
      <c r="BL5095" s="165"/>
      <c r="BM5095" s="165"/>
      <c r="BN5095" s="165"/>
      <c r="BO5095" s="165"/>
      <c r="BP5095" s="165"/>
      <c r="BQ5095" s="165"/>
      <c r="BS5095" s="6"/>
      <c r="BT5095" s="11"/>
      <c r="BU5095" s="6"/>
      <c r="BV5095" s="6"/>
    </row>
    <row r="5096" spans="1:74" ht="15.75" x14ac:dyDescent="0.25">
      <c r="A5096" s="52" t="s">
        <v>1422</v>
      </c>
      <c r="B5096" s="56"/>
      <c r="C5096" s="7" t="s">
        <v>118</v>
      </c>
      <c r="D5096" s="7" t="s">
        <v>6561</v>
      </c>
      <c r="E5096" s="7"/>
      <c r="F5096" s="64"/>
      <c r="G5096" s="6"/>
      <c r="H5096" s="6"/>
      <c r="I5096" s="10" t="s">
        <v>110</v>
      </c>
      <c r="J5096" s="11" t="s">
        <v>5186</v>
      </c>
      <c r="K5096" s="194" t="s">
        <v>511</v>
      </c>
      <c r="L5096" s="176"/>
      <c r="M5096" s="176">
        <v>1000</v>
      </c>
      <c r="N5096" s="80" t="s">
        <v>6857</v>
      </c>
      <c r="O5096" s="162"/>
      <c r="P5096" s="80" t="s">
        <v>5213</v>
      </c>
      <c r="Q5096" s="80"/>
      <c r="R5096" s="80"/>
      <c r="S5096" s="163"/>
      <c r="T5096" s="213"/>
      <c r="U5096" s="162"/>
      <c r="V5096" s="164"/>
      <c r="W5096" s="12" t="str">
        <f t="shared" si="969"/>
        <v>Mqtt1</v>
      </c>
      <c r="X5096" s="196" t="s">
        <v>10732</v>
      </c>
      <c r="Y5096" s="6" t="str">
        <f t="shared" si="967"/>
        <v>marpower/power-tag/fcu-galley-fwd</v>
      </c>
      <c r="Z5096" s="103" t="str" cm="1">
        <f t="array" ref="Z5096">IF(COUNTIF(N5096,"spare"),"","$."&amp;_xlfn.REGEXEXTRACT(J5096,"^PT\d+[FQ]\d+_(.*)", 2))</f>
        <v>$.Total_Active_Power</v>
      </c>
      <c r="AA5096" s="12">
        <f t="shared" si="968"/>
        <v>22</v>
      </c>
      <c r="AB5096" s="6" t="s">
        <v>195</v>
      </c>
      <c r="AC5096" s="103">
        <v>3060</v>
      </c>
      <c r="AJ5096" s="80"/>
      <c r="AK5096" s="113" t="s">
        <v>1425</v>
      </c>
      <c r="AN5096" s="80"/>
      <c r="AO5096" s="80"/>
      <c r="AP5096" s="80"/>
      <c r="AQ5096" s="80"/>
      <c r="AR5096" s="127"/>
      <c r="AS5096" s="80"/>
      <c r="AT5096" s="7"/>
      <c r="AU5096" s="7"/>
      <c r="AV5096" s="165"/>
      <c r="AW5096" s="166"/>
      <c r="AX5096" s="137"/>
      <c r="AY5096" s="147"/>
      <c r="AZ5096" s="167"/>
      <c r="BA5096" s="167"/>
      <c r="BB5096" s="147" t="str">
        <f t="shared" si="966"/>
        <v/>
      </c>
      <c r="BC5096" s="168"/>
      <c r="BD5096" s="165"/>
      <c r="BE5096" s="165"/>
      <c r="BF5096" s="165"/>
      <c r="BG5096" s="165"/>
      <c r="BH5096" s="165"/>
      <c r="BI5096" s="165"/>
      <c r="BJ5096" s="165"/>
      <c r="BK5096" s="165"/>
      <c r="BL5096" s="165"/>
      <c r="BM5096" s="165"/>
      <c r="BN5096" s="165"/>
      <c r="BO5096" s="165"/>
      <c r="BP5096" s="165"/>
      <c r="BQ5096" s="165"/>
      <c r="BS5096" s="6"/>
      <c r="BT5096" s="11"/>
      <c r="BU5096" s="6"/>
      <c r="BV5096" s="6"/>
    </row>
    <row r="5097" spans="1:74" ht="15.75" x14ac:dyDescent="0.25">
      <c r="A5097" s="52" t="s">
        <v>1422</v>
      </c>
      <c r="B5097" s="56"/>
      <c r="C5097" s="7" t="s">
        <v>118</v>
      </c>
      <c r="D5097" s="7" t="s">
        <v>6561</v>
      </c>
      <c r="E5097" s="7"/>
      <c r="F5097" s="64"/>
      <c r="G5097" s="6"/>
      <c r="H5097" s="6"/>
      <c r="I5097" s="10" t="s">
        <v>110</v>
      </c>
      <c r="J5097" s="11" t="s">
        <v>5187</v>
      </c>
      <c r="K5097" s="194" t="s">
        <v>511</v>
      </c>
      <c r="L5097" s="176"/>
      <c r="M5097" s="176">
        <v>1000</v>
      </c>
      <c r="N5097" s="80" t="s">
        <v>6857</v>
      </c>
      <c r="O5097" s="162"/>
      <c r="P5097" s="80" t="s">
        <v>5214</v>
      </c>
      <c r="Q5097" s="80"/>
      <c r="R5097" s="80"/>
      <c r="S5097" s="163"/>
      <c r="T5097" s="213"/>
      <c r="U5097" s="162"/>
      <c r="V5097" s="164"/>
      <c r="W5097" s="12" t="str">
        <f t="shared" si="969"/>
        <v>Mqtt1</v>
      </c>
      <c r="X5097" s="196" t="s">
        <v>10732</v>
      </c>
      <c r="Y5097" s="6" t="str">
        <f t="shared" si="967"/>
        <v>marpower/power-tag/fcu-galley-fwd</v>
      </c>
      <c r="Z5097" s="103" t="str" cm="1">
        <f t="array" ref="Z5097">IF(COUNTIF(N5097,"spare"),"","$."&amp;_xlfn.REGEXEXTRACT(J5097,"^PT\d+[FQ]\d+_(.*)", 2))</f>
        <v>$.Power_Factor_Phase_A</v>
      </c>
      <c r="AA5097" s="12">
        <f t="shared" si="968"/>
        <v>22</v>
      </c>
      <c r="AB5097" s="6" t="s">
        <v>195</v>
      </c>
      <c r="AC5097" s="103">
        <v>3078</v>
      </c>
      <c r="AJ5097" s="80"/>
      <c r="AK5097" s="113" t="s">
        <v>1426</v>
      </c>
      <c r="AN5097" s="80"/>
      <c r="AO5097" s="80"/>
      <c r="AP5097" s="80"/>
      <c r="AQ5097" s="80"/>
      <c r="AR5097" s="127"/>
      <c r="AS5097" s="80"/>
      <c r="AT5097" s="7"/>
      <c r="AU5097" s="7"/>
      <c r="AV5097" s="165"/>
      <c r="AW5097" s="166"/>
      <c r="AX5097" s="137"/>
      <c r="AY5097" s="147"/>
      <c r="AZ5097" s="167"/>
      <c r="BA5097" s="167"/>
      <c r="BB5097" s="147" t="str">
        <f t="shared" si="966"/>
        <v/>
      </c>
      <c r="BC5097" s="168"/>
      <c r="BD5097" s="165"/>
      <c r="BE5097" s="165"/>
      <c r="BF5097" s="165"/>
      <c r="BG5097" s="165"/>
      <c r="BH5097" s="165"/>
      <c r="BI5097" s="165"/>
      <c r="BJ5097" s="165"/>
      <c r="BK5097" s="165"/>
      <c r="BL5097" s="165"/>
      <c r="BM5097" s="165"/>
      <c r="BN5097" s="165"/>
      <c r="BO5097" s="165"/>
      <c r="BP5097" s="165"/>
      <c r="BQ5097" s="165"/>
      <c r="BS5097" s="6"/>
      <c r="BT5097" s="11"/>
      <c r="BU5097" s="6"/>
      <c r="BV5097" s="6"/>
    </row>
    <row r="5098" spans="1:74" ht="15.75" x14ac:dyDescent="0.25">
      <c r="A5098" s="52" t="s">
        <v>1422</v>
      </c>
      <c r="B5098" s="56"/>
      <c r="C5098" s="7" t="s">
        <v>118</v>
      </c>
      <c r="D5098" s="7" t="s">
        <v>6561</v>
      </c>
      <c r="E5098" s="7"/>
      <c r="F5098" s="64"/>
      <c r="G5098" s="6"/>
      <c r="H5098" s="6"/>
      <c r="I5098" s="10" t="s">
        <v>110</v>
      </c>
      <c r="J5098" s="11" t="s">
        <v>5188</v>
      </c>
      <c r="K5098" s="194" t="s">
        <v>511</v>
      </c>
      <c r="L5098" s="176"/>
      <c r="M5098" s="176">
        <v>1000</v>
      </c>
      <c r="N5098" s="80" t="s">
        <v>6857</v>
      </c>
      <c r="O5098" s="162"/>
      <c r="P5098" s="80" t="s">
        <v>5215</v>
      </c>
      <c r="Q5098" s="80"/>
      <c r="R5098" s="80"/>
      <c r="S5098" s="163"/>
      <c r="T5098" s="213"/>
      <c r="U5098" s="162"/>
      <c r="V5098" s="164"/>
      <c r="W5098" s="12" t="str">
        <f t="shared" si="969"/>
        <v>Mqtt1</v>
      </c>
      <c r="X5098" s="196" t="s">
        <v>10732</v>
      </c>
      <c r="Y5098" s="6" t="str">
        <f t="shared" si="967"/>
        <v>marpower/power-tag/fcu-galley-fwd</v>
      </c>
      <c r="Z5098" s="103" t="str" cm="1">
        <f t="array" ref="Z5098">IF(COUNTIF(N5098,"spare"),"","$."&amp;_xlfn.REGEXEXTRACT(J5098,"^PT\d+[FQ]\d+_(.*)", 2))</f>
        <v>$.Power_Factor_Phase_B</v>
      </c>
      <c r="AA5098" s="12">
        <f t="shared" si="968"/>
        <v>22</v>
      </c>
      <c r="AB5098" s="6" t="s">
        <v>195</v>
      </c>
      <c r="AC5098" s="103">
        <v>3080</v>
      </c>
      <c r="AJ5098" s="80"/>
      <c r="AK5098" s="113" t="s">
        <v>1426</v>
      </c>
      <c r="AN5098" s="80"/>
      <c r="AO5098" s="80"/>
      <c r="AP5098" s="80"/>
      <c r="AQ5098" s="80"/>
      <c r="AR5098" s="127"/>
      <c r="AS5098" s="80"/>
      <c r="AT5098" s="7"/>
      <c r="AU5098" s="7"/>
      <c r="AV5098" s="165"/>
      <c r="AW5098" s="166"/>
      <c r="AX5098" s="137"/>
      <c r="AY5098" s="147"/>
      <c r="AZ5098" s="167"/>
      <c r="BA5098" s="167"/>
      <c r="BB5098" s="147" t="str">
        <f t="shared" si="966"/>
        <v/>
      </c>
      <c r="BC5098" s="168"/>
      <c r="BD5098" s="165"/>
      <c r="BE5098" s="165"/>
      <c r="BF5098" s="165"/>
      <c r="BG5098" s="165"/>
      <c r="BH5098" s="165"/>
      <c r="BI5098" s="165"/>
      <c r="BJ5098" s="165"/>
      <c r="BK5098" s="165"/>
      <c r="BL5098" s="165"/>
      <c r="BM5098" s="165"/>
      <c r="BN5098" s="165"/>
      <c r="BO5098" s="165"/>
      <c r="BP5098" s="165"/>
      <c r="BQ5098" s="165"/>
      <c r="BS5098" s="6"/>
      <c r="BT5098" s="11"/>
      <c r="BU5098" s="6"/>
      <c r="BV5098" s="6"/>
    </row>
    <row r="5099" spans="1:74" ht="15.75" x14ac:dyDescent="0.25">
      <c r="A5099" s="52" t="s">
        <v>1422</v>
      </c>
      <c r="B5099" s="56"/>
      <c r="C5099" s="7" t="s">
        <v>118</v>
      </c>
      <c r="D5099" s="7" t="s">
        <v>6561</v>
      </c>
      <c r="E5099" s="7"/>
      <c r="F5099" s="64"/>
      <c r="G5099" s="6"/>
      <c r="H5099" s="6"/>
      <c r="I5099" s="10" t="s">
        <v>110</v>
      </c>
      <c r="J5099" s="11" t="s">
        <v>5189</v>
      </c>
      <c r="K5099" s="194" t="s">
        <v>511</v>
      </c>
      <c r="L5099" s="176"/>
      <c r="M5099" s="176">
        <v>1000</v>
      </c>
      <c r="N5099" s="80" t="s">
        <v>6857</v>
      </c>
      <c r="O5099" s="162"/>
      <c r="P5099" s="80" t="s">
        <v>5216</v>
      </c>
      <c r="Q5099" s="80"/>
      <c r="R5099" s="80"/>
      <c r="S5099" s="163"/>
      <c r="T5099" s="213"/>
      <c r="U5099" s="162"/>
      <c r="V5099" s="164"/>
      <c r="W5099" s="12" t="str">
        <f t="shared" si="969"/>
        <v>Mqtt1</v>
      </c>
      <c r="X5099" s="196" t="s">
        <v>10732</v>
      </c>
      <c r="Y5099" s="6" t="str">
        <f t="shared" si="967"/>
        <v>marpower/power-tag/fcu-galley-fwd</v>
      </c>
      <c r="Z5099" s="103" t="str" cm="1">
        <f t="array" ref="Z5099">IF(COUNTIF(N5099,"spare"),"","$."&amp;_xlfn.REGEXEXTRACT(J5099,"^PT\d+[FQ]\d+_(.*)", 2))</f>
        <v>$.Power_Factor_Phase_C</v>
      </c>
      <c r="AA5099" s="12">
        <f t="shared" si="968"/>
        <v>22</v>
      </c>
      <c r="AB5099" s="6" t="s">
        <v>195</v>
      </c>
      <c r="AC5099" s="103">
        <v>3082</v>
      </c>
      <c r="AJ5099" s="80"/>
      <c r="AK5099" s="113" t="s">
        <v>1426</v>
      </c>
      <c r="AN5099" s="80"/>
      <c r="AO5099" s="80"/>
      <c r="AP5099" s="80"/>
      <c r="AQ5099" s="80"/>
      <c r="AR5099" s="127"/>
      <c r="AS5099" s="80"/>
      <c r="AT5099" s="7"/>
      <c r="AU5099" s="7"/>
      <c r="AV5099" s="165"/>
      <c r="AW5099" s="166"/>
      <c r="AX5099" s="137"/>
      <c r="AY5099" s="147"/>
      <c r="AZ5099" s="167"/>
      <c r="BA5099" s="167"/>
      <c r="BB5099" s="147" t="str">
        <f t="shared" si="966"/>
        <v/>
      </c>
      <c r="BC5099" s="168"/>
      <c r="BD5099" s="165"/>
      <c r="BE5099" s="165"/>
      <c r="BF5099" s="165"/>
      <c r="BG5099" s="165"/>
      <c r="BH5099" s="165"/>
      <c r="BI5099" s="165"/>
      <c r="BJ5099" s="165"/>
      <c r="BK5099" s="165"/>
      <c r="BL5099" s="165"/>
      <c r="BM5099" s="165"/>
      <c r="BN5099" s="165"/>
      <c r="BO5099" s="165"/>
      <c r="BP5099" s="165"/>
      <c r="BQ5099" s="165"/>
      <c r="BS5099" s="6"/>
      <c r="BT5099" s="11"/>
      <c r="BU5099" s="6"/>
      <c r="BV5099" s="6"/>
    </row>
    <row r="5100" spans="1:74" ht="15.75" x14ac:dyDescent="0.25">
      <c r="A5100" s="52" t="s">
        <v>1422</v>
      </c>
      <c r="B5100" s="56"/>
      <c r="C5100" s="7" t="s">
        <v>118</v>
      </c>
      <c r="D5100" s="7" t="s">
        <v>6561</v>
      </c>
      <c r="E5100" s="7"/>
      <c r="F5100" s="64"/>
      <c r="G5100" s="6"/>
      <c r="H5100" s="6"/>
      <c r="I5100" s="10" t="s">
        <v>110</v>
      </c>
      <c r="J5100" s="11" t="s">
        <v>5190</v>
      </c>
      <c r="K5100" s="194" t="s">
        <v>511</v>
      </c>
      <c r="L5100" s="176"/>
      <c r="M5100" s="176">
        <v>1000</v>
      </c>
      <c r="N5100" s="80" t="s">
        <v>6857</v>
      </c>
      <c r="O5100" s="162"/>
      <c r="P5100" s="80" t="s">
        <v>5217</v>
      </c>
      <c r="Q5100" s="80"/>
      <c r="R5100" s="80"/>
      <c r="S5100" s="163"/>
      <c r="T5100" s="213"/>
      <c r="U5100" s="162"/>
      <c r="V5100" s="164"/>
      <c r="W5100" s="12" t="str">
        <f t="shared" si="969"/>
        <v>Mqtt1</v>
      </c>
      <c r="X5100" s="196" t="s">
        <v>10732</v>
      </c>
      <c r="Y5100" s="6" t="str">
        <f t="shared" si="967"/>
        <v>marpower/power-tag/fcu-galley-fwd</v>
      </c>
      <c r="Z5100" s="103" t="str" cm="1">
        <f t="array" ref="Z5100">IF(COUNTIF(N5100,"spare"),"","$."&amp;_xlfn.REGEXEXTRACT(J5100,"^PT\d+[FQ]\d+_(.*)", 2))</f>
        <v>$.Total_Power_Factor</v>
      </c>
      <c r="AA5100" s="12">
        <f t="shared" si="968"/>
        <v>22</v>
      </c>
      <c r="AB5100" s="6" t="s">
        <v>195</v>
      </c>
      <c r="AC5100" s="103">
        <v>3084</v>
      </c>
      <c r="AJ5100" s="80"/>
      <c r="AK5100" s="113" t="s">
        <v>1426</v>
      </c>
      <c r="AN5100" s="80"/>
      <c r="AO5100" s="80"/>
      <c r="AP5100" s="80"/>
      <c r="AQ5100" s="80"/>
      <c r="AR5100" s="127"/>
      <c r="AS5100" s="80"/>
      <c r="AT5100" s="7"/>
      <c r="AU5100" s="7"/>
      <c r="AV5100" s="165"/>
      <c r="AW5100" s="166"/>
      <c r="AX5100" s="137"/>
      <c r="AY5100" s="147"/>
      <c r="AZ5100" s="167"/>
      <c r="BA5100" s="167"/>
      <c r="BB5100" s="147" t="str">
        <f t="shared" si="966"/>
        <v/>
      </c>
      <c r="BC5100" s="168"/>
      <c r="BD5100" s="165"/>
      <c r="BE5100" s="165"/>
      <c r="BF5100" s="165"/>
      <c r="BG5100" s="165"/>
      <c r="BH5100" s="165"/>
      <c r="BI5100" s="165"/>
      <c r="BJ5100" s="165"/>
      <c r="BK5100" s="165"/>
      <c r="BL5100" s="165"/>
      <c r="BM5100" s="165"/>
      <c r="BN5100" s="165"/>
      <c r="BO5100" s="165"/>
      <c r="BP5100" s="165"/>
      <c r="BQ5100" s="165"/>
      <c r="BS5100" s="6"/>
      <c r="BT5100" s="11"/>
      <c r="BU5100" s="6"/>
      <c r="BV5100" s="6"/>
    </row>
    <row r="5101" spans="1:74" ht="15.75" x14ac:dyDescent="0.25">
      <c r="A5101" s="52" t="s">
        <v>1422</v>
      </c>
      <c r="B5101" s="56"/>
      <c r="C5101" s="7" t="s">
        <v>118</v>
      </c>
      <c r="D5101" s="7" t="s">
        <v>6561</v>
      </c>
      <c r="E5101" s="7"/>
      <c r="F5101" s="64"/>
      <c r="G5101" s="6"/>
      <c r="H5101" s="6"/>
      <c r="I5101" s="10" t="s">
        <v>110</v>
      </c>
      <c r="J5101" s="11" t="s">
        <v>5191</v>
      </c>
      <c r="K5101" s="194" t="s">
        <v>511</v>
      </c>
      <c r="L5101" s="176"/>
      <c r="M5101" s="176">
        <v>1000</v>
      </c>
      <c r="N5101" s="80" t="s">
        <v>6857</v>
      </c>
      <c r="O5101" s="162"/>
      <c r="P5101" s="80" t="s">
        <v>5218</v>
      </c>
      <c r="Q5101" s="80"/>
      <c r="R5101" s="80"/>
      <c r="S5101" s="163"/>
      <c r="T5101" s="213"/>
      <c r="U5101" s="162"/>
      <c r="V5101" s="164"/>
      <c r="W5101" s="12" t="str">
        <f t="shared" si="969"/>
        <v>Mqtt1</v>
      </c>
      <c r="X5101" s="196" t="s">
        <v>10733</v>
      </c>
      <c r="Y5101" s="6" t="str">
        <f t="shared" si="967"/>
        <v>marpower/power-tag/galley-hood</v>
      </c>
      <c r="Z5101" s="103" t="str" cm="1">
        <f t="array" ref="Z5101">IF(COUNTIF(N5101,"spare"),"","$."&amp;_xlfn.REGEXEXTRACT(J5101,"^PT\d+[FQ]\d+_(.*)", 2))</f>
        <v>$.RMS_Current_Phase_A</v>
      </c>
      <c r="AA5101" s="12">
        <f>AA5086+1</f>
        <v>23</v>
      </c>
      <c r="AB5101" s="6" t="s">
        <v>195</v>
      </c>
      <c r="AC5101" s="103">
        <v>3000</v>
      </c>
      <c r="AJ5101" s="80"/>
      <c r="AK5101" s="113" t="s">
        <v>1423</v>
      </c>
      <c r="AN5101" s="80"/>
      <c r="AO5101" s="80"/>
      <c r="AP5101" s="80"/>
      <c r="AQ5101" s="80"/>
      <c r="AR5101" s="127"/>
      <c r="AS5101" s="80"/>
      <c r="AT5101" s="7"/>
      <c r="AU5101" s="7"/>
      <c r="AV5101" s="165"/>
      <c r="AW5101" s="166"/>
      <c r="AX5101" s="137"/>
      <c r="AY5101" s="147"/>
      <c r="AZ5101" s="167"/>
      <c r="BA5101" s="167"/>
      <c r="BB5101" s="147" t="str">
        <f t="shared" ref="BB5101:BB5115" si="970">IF(ISNUMBER(AM5101),"1","")</f>
        <v/>
      </c>
      <c r="BC5101" s="168"/>
      <c r="BD5101" s="165"/>
      <c r="BE5101" s="165"/>
      <c r="BF5101" s="165"/>
      <c r="BG5101" s="165"/>
      <c r="BH5101" s="165"/>
      <c r="BI5101" s="165"/>
      <c r="BJ5101" s="165"/>
      <c r="BK5101" s="165"/>
      <c r="BL5101" s="165"/>
      <c r="BM5101" s="165"/>
      <c r="BN5101" s="165"/>
      <c r="BO5101" s="165"/>
      <c r="BP5101" s="165"/>
      <c r="BQ5101" s="165"/>
      <c r="BS5101" s="6"/>
      <c r="BT5101" s="11"/>
      <c r="BU5101" s="6"/>
      <c r="BV5101" s="6"/>
    </row>
    <row r="5102" spans="1:74" ht="15.75" x14ac:dyDescent="0.25">
      <c r="A5102" s="52" t="s">
        <v>1422</v>
      </c>
      <c r="B5102" s="56"/>
      <c r="C5102" s="7" t="s">
        <v>118</v>
      </c>
      <c r="D5102" s="7" t="s">
        <v>6561</v>
      </c>
      <c r="E5102" s="7"/>
      <c r="F5102" s="64"/>
      <c r="G5102" s="6"/>
      <c r="H5102" s="6"/>
      <c r="I5102" s="10" t="s">
        <v>110</v>
      </c>
      <c r="J5102" s="11" t="s">
        <v>5192</v>
      </c>
      <c r="K5102" s="194" t="s">
        <v>511</v>
      </c>
      <c r="L5102" s="176"/>
      <c r="M5102" s="176">
        <v>1000</v>
      </c>
      <c r="N5102" s="80" t="s">
        <v>6857</v>
      </c>
      <c r="O5102" s="162"/>
      <c r="P5102" s="80" t="s">
        <v>5219</v>
      </c>
      <c r="Q5102" s="80"/>
      <c r="R5102" s="80"/>
      <c r="S5102" s="163"/>
      <c r="T5102" s="213"/>
      <c r="U5102" s="162"/>
      <c r="V5102" s="164"/>
      <c r="W5102" s="12" t="str">
        <f t="shared" si="969"/>
        <v>Mqtt1</v>
      </c>
      <c r="X5102" s="196" t="s">
        <v>10733</v>
      </c>
      <c r="Y5102" s="6" t="str">
        <f t="shared" si="967"/>
        <v>marpower/power-tag/galley-hood</v>
      </c>
      <c r="Z5102" s="103" t="str" cm="1">
        <f t="array" ref="Z5102">IF(COUNTIF(N5102,"spare"),"","$."&amp;_xlfn.REGEXEXTRACT(J5102,"^PT\d+[FQ]\d+_(.*)", 2))</f>
        <v>$.RMS_Current_Phase_B</v>
      </c>
      <c r="AA5102" s="12">
        <f t="shared" si="968"/>
        <v>23</v>
      </c>
      <c r="AB5102" s="6" t="s">
        <v>195</v>
      </c>
      <c r="AC5102" s="103">
        <v>3002</v>
      </c>
      <c r="AJ5102" s="80"/>
      <c r="AK5102" s="113" t="s">
        <v>1423</v>
      </c>
      <c r="AN5102" s="80"/>
      <c r="AO5102" s="80"/>
      <c r="AP5102" s="80"/>
      <c r="AQ5102" s="80"/>
      <c r="AR5102" s="127"/>
      <c r="AS5102" s="80"/>
      <c r="AT5102" s="7"/>
      <c r="AU5102" s="7"/>
      <c r="AV5102" s="165"/>
      <c r="AW5102" s="166"/>
      <c r="AX5102" s="137"/>
      <c r="AY5102" s="147"/>
      <c r="AZ5102" s="167"/>
      <c r="BA5102" s="167"/>
      <c r="BB5102" s="147" t="str">
        <f t="shared" si="970"/>
        <v/>
      </c>
      <c r="BC5102" s="168"/>
      <c r="BD5102" s="165"/>
      <c r="BE5102" s="165"/>
      <c r="BF5102" s="165"/>
      <c r="BG5102" s="165"/>
      <c r="BH5102" s="165"/>
      <c r="BI5102" s="165"/>
      <c r="BJ5102" s="165"/>
      <c r="BK5102" s="165"/>
      <c r="BL5102" s="165"/>
      <c r="BM5102" s="165"/>
      <c r="BN5102" s="165"/>
      <c r="BO5102" s="165"/>
      <c r="BP5102" s="165"/>
      <c r="BQ5102" s="165"/>
      <c r="BS5102" s="6"/>
      <c r="BT5102" s="11"/>
      <c r="BU5102" s="6"/>
      <c r="BV5102" s="6"/>
    </row>
    <row r="5103" spans="1:74" ht="15.75" x14ac:dyDescent="0.25">
      <c r="A5103" s="52" t="s">
        <v>1422</v>
      </c>
      <c r="B5103" s="56"/>
      <c r="C5103" s="7" t="s">
        <v>118</v>
      </c>
      <c r="D5103" s="7" t="s">
        <v>6561</v>
      </c>
      <c r="E5103" s="7"/>
      <c r="F5103" s="64"/>
      <c r="G5103" s="6"/>
      <c r="H5103" s="6"/>
      <c r="I5103" s="10" t="s">
        <v>110</v>
      </c>
      <c r="J5103" s="11" t="s">
        <v>5193</v>
      </c>
      <c r="K5103" s="194" t="s">
        <v>511</v>
      </c>
      <c r="L5103" s="176"/>
      <c r="M5103" s="176">
        <v>1000</v>
      </c>
      <c r="N5103" s="80" t="s">
        <v>6857</v>
      </c>
      <c r="O5103" s="162"/>
      <c r="P5103" s="80" t="s">
        <v>5220</v>
      </c>
      <c r="Q5103" s="80"/>
      <c r="R5103" s="80"/>
      <c r="S5103" s="163"/>
      <c r="T5103" s="213"/>
      <c r="U5103" s="162"/>
      <c r="V5103" s="164"/>
      <c r="W5103" s="12" t="str">
        <f t="shared" si="969"/>
        <v>Mqtt1</v>
      </c>
      <c r="X5103" s="196" t="s">
        <v>10733</v>
      </c>
      <c r="Y5103" s="6" t="str">
        <f t="shared" si="967"/>
        <v>marpower/power-tag/galley-hood</v>
      </c>
      <c r="Z5103" s="103" t="str" cm="1">
        <f t="array" ref="Z5103">IF(COUNTIF(N5103,"spare"),"","$."&amp;_xlfn.REGEXEXTRACT(J5103,"^PT\d+[FQ]\d+_(.*)", 2))</f>
        <v>$.RMS_Current_Phase_C</v>
      </c>
      <c r="AA5103" s="12">
        <f t="shared" si="968"/>
        <v>23</v>
      </c>
      <c r="AB5103" s="6" t="s">
        <v>195</v>
      </c>
      <c r="AC5103" s="103">
        <v>3004</v>
      </c>
      <c r="AJ5103" s="80"/>
      <c r="AK5103" s="113" t="s">
        <v>1423</v>
      </c>
      <c r="AN5103" s="80"/>
      <c r="AO5103" s="80"/>
      <c r="AP5103" s="80"/>
      <c r="AQ5103" s="80"/>
      <c r="AR5103" s="127"/>
      <c r="AS5103" s="80"/>
      <c r="AT5103" s="7"/>
      <c r="AU5103" s="7"/>
      <c r="AV5103" s="165"/>
      <c r="AW5103" s="166"/>
      <c r="AX5103" s="137"/>
      <c r="AY5103" s="147"/>
      <c r="AZ5103" s="167"/>
      <c r="BA5103" s="167"/>
      <c r="BB5103" s="147" t="str">
        <f t="shared" si="970"/>
        <v/>
      </c>
      <c r="BC5103" s="168"/>
      <c r="BD5103" s="165"/>
      <c r="BE5103" s="165"/>
      <c r="BF5103" s="165"/>
      <c r="BG5103" s="165"/>
      <c r="BH5103" s="165"/>
      <c r="BI5103" s="165"/>
      <c r="BJ5103" s="165"/>
      <c r="BK5103" s="165"/>
      <c r="BL5103" s="165"/>
      <c r="BM5103" s="165"/>
      <c r="BN5103" s="165"/>
      <c r="BO5103" s="165"/>
      <c r="BP5103" s="165"/>
      <c r="BQ5103" s="165"/>
      <c r="BS5103" s="6"/>
      <c r="BT5103" s="11"/>
      <c r="BU5103" s="6"/>
      <c r="BV5103" s="6"/>
    </row>
    <row r="5104" spans="1:74" ht="15.75" x14ac:dyDescent="0.25">
      <c r="A5104" s="52" t="s">
        <v>1422</v>
      </c>
      <c r="B5104" s="56"/>
      <c r="C5104" s="7" t="s">
        <v>118</v>
      </c>
      <c r="D5104" s="7" t="s">
        <v>6561</v>
      </c>
      <c r="E5104" s="7"/>
      <c r="F5104" s="64"/>
      <c r="G5104" s="6"/>
      <c r="H5104" s="6"/>
      <c r="I5104" s="10" t="s">
        <v>110</v>
      </c>
      <c r="J5104" s="11" t="s">
        <v>5194</v>
      </c>
      <c r="K5104" s="194" t="s">
        <v>511</v>
      </c>
      <c r="L5104" s="176"/>
      <c r="M5104" s="176">
        <v>1000</v>
      </c>
      <c r="N5104" s="80" t="s">
        <v>6857</v>
      </c>
      <c r="O5104" s="162"/>
      <c r="P5104" s="80" t="s">
        <v>5221</v>
      </c>
      <c r="Q5104" s="80"/>
      <c r="R5104" s="80"/>
      <c r="S5104" s="163"/>
      <c r="T5104" s="213"/>
      <c r="U5104" s="162"/>
      <c r="V5104" s="164"/>
      <c r="W5104" s="12" t="str">
        <f t="shared" si="969"/>
        <v>Mqtt1</v>
      </c>
      <c r="X5104" s="196" t="s">
        <v>10733</v>
      </c>
      <c r="Y5104" s="6" t="str">
        <f t="shared" si="967"/>
        <v>marpower/power-tag/galley-hood</v>
      </c>
      <c r="Z5104" s="103" t="str" cm="1">
        <f t="array" ref="Z5104">IF(COUNTIF(N5104,"spare"),"","$."&amp;_xlfn.REGEXEXTRACT(J5104,"^PT\d+[FQ]\d+_(.*)", 2))</f>
        <v>$.RMS_Current_Phase_Neut</v>
      </c>
      <c r="AA5104" s="12">
        <f t="shared" si="968"/>
        <v>23</v>
      </c>
      <c r="AB5104" s="6" t="s">
        <v>195</v>
      </c>
      <c r="AC5104" s="103">
        <v>3006</v>
      </c>
      <c r="AJ5104" s="80"/>
      <c r="AK5104" s="113" t="s">
        <v>1423</v>
      </c>
      <c r="AN5104" s="80"/>
      <c r="AO5104" s="80"/>
      <c r="AP5104" s="80"/>
      <c r="AQ5104" s="80"/>
      <c r="AR5104" s="127"/>
      <c r="AS5104" s="80"/>
      <c r="AT5104" s="7"/>
      <c r="AU5104" s="7"/>
      <c r="AV5104" s="165"/>
      <c r="AW5104" s="166"/>
      <c r="AX5104" s="137"/>
      <c r="AY5104" s="147"/>
      <c r="AZ5104" s="167"/>
      <c r="BA5104" s="167"/>
      <c r="BB5104" s="147" t="str">
        <f t="shared" si="970"/>
        <v/>
      </c>
      <c r="BC5104" s="168"/>
      <c r="BD5104" s="165"/>
      <c r="BE5104" s="165"/>
      <c r="BF5104" s="165"/>
      <c r="BG5104" s="165"/>
      <c r="BH5104" s="165"/>
      <c r="BI5104" s="165"/>
      <c r="BJ5104" s="165"/>
      <c r="BK5104" s="165"/>
      <c r="BL5104" s="165"/>
      <c r="BM5104" s="165"/>
      <c r="BN5104" s="165"/>
      <c r="BO5104" s="165"/>
      <c r="BP5104" s="165"/>
      <c r="BQ5104" s="165"/>
      <c r="BS5104" s="6"/>
      <c r="BT5104" s="11"/>
      <c r="BU5104" s="6"/>
      <c r="BV5104" s="6"/>
    </row>
    <row r="5105" spans="1:74" ht="15.75" x14ac:dyDescent="0.25">
      <c r="A5105" s="52" t="s">
        <v>1422</v>
      </c>
      <c r="B5105" s="56"/>
      <c r="C5105" s="7" t="s">
        <v>118</v>
      </c>
      <c r="D5105" s="7" t="s">
        <v>6561</v>
      </c>
      <c r="E5105" s="7"/>
      <c r="F5105" s="64"/>
      <c r="G5105" s="6"/>
      <c r="H5105" s="6"/>
      <c r="I5105" s="10" t="s">
        <v>110</v>
      </c>
      <c r="J5105" s="11" t="s">
        <v>8416</v>
      </c>
      <c r="K5105" s="194" t="s">
        <v>511</v>
      </c>
      <c r="L5105" s="176"/>
      <c r="M5105" s="176">
        <v>1000</v>
      </c>
      <c r="N5105" s="80" t="s">
        <v>6857</v>
      </c>
      <c r="O5105" s="162"/>
      <c r="P5105" s="80" t="s">
        <v>5222</v>
      </c>
      <c r="Q5105" s="80"/>
      <c r="R5105" s="80"/>
      <c r="S5105" s="163"/>
      <c r="T5105" s="213"/>
      <c r="U5105" s="162"/>
      <c r="V5105" s="164"/>
      <c r="W5105" s="12" t="str">
        <f t="shared" si="969"/>
        <v>Mqtt1</v>
      </c>
      <c r="X5105" s="196" t="s">
        <v>10733</v>
      </c>
      <c r="Y5105" s="6" t="str">
        <f t="shared" si="967"/>
        <v>marpower/power-tag/galley-hood</v>
      </c>
      <c r="Z5105" s="103" t="str" cm="1">
        <f t="array" ref="Z5105">IF(COUNTIF(N5105,"spare"),"","$."&amp;_xlfn.REGEXEXTRACT(J5105,"^PT\d+[FQ]\d+_(.*)", 2))</f>
        <v>$.RMS_Voltage_A_N</v>
      </c>
      <c r="AA5105" s="12">
        <f t="shared" si="968"/>
        <v>23</v>
      </c>
      <c r="AB5105" s="6" t="s">
        <v>195</v>
      </c>
      <c r="AC5105" s="103">
        <v>3028</v>
      </c>
      <c r="AJ5105" s="80"/>
      <c r="AK5105" s="113" t="s">
        <v>1424</v>
      </c>
      <c r="AN5105" s="80"/>
      <c r="AO5105" s="80"/>
      <c r="AP5105" s="80"/>
      <c r="AQ5105" s="80"/>
      <c r="AR5105" s="127"/>
      <c r="AS5105" s="80"/>
      <c r="AT5105" s="7"/>
      <c r="AU5105" s="7"/>
      <c r="AV5105" s="165"/>
      <c r="AW5105" s="166"/>
      <c r="AX5105" s="137"/>
      <c r="AY5105" s="147"/>
      <c r="AZ5105" s="167"/>
      <c r="BA5105" s="167"/>
      <c r="BB5105" s="147" t="str">
        <f t="shared" si="970"/>
        <v/>
      </c>
      <c r="BC5105" s="168"/>
      <c r="BD5105" s="165"/>
      <c r="BE5105" s="165"/>
      <c r="BF5105" s="165"/>
      <c r="BG5105" s="165"/>
      <c r="BH5105" s="165"/>
      <c r="BI5105" s="165"/>
      <c r="BJ5105" s="165"/>
      <c r="BK5105" s="165"/>
      <c r="BL5105" s="165"/>
      <c r="BM5105" s="165"/>
      <c r="BN5105" s="165"/>
      <c r="BO5105" s="165"/>
      <c r="BP5105" s="165"/>
      <c r="BQ5105" s="165"/>
      <c r="BS5105" s="6"/>
      <c r="BT5105" s="11"/>
      <c r="BU5105" s="6"/>
      <c r="BV5105" s="6"/>
    </row>
    <row r="5106" spans="1:74" ht="15.75" x14ac:dyDescent="0.25">
      <c r="A5106" s="52" t="s">
        <v>1422</v>
      </c>
      <c r="B5106" s="56"/>
      <c r="C5106" s="7" t="s">
        <v>118</v>
      </c>
      <c r="D5106" s="7" t="s">
        <v>6561</v>
      </c>
      <c r="E5106" s="7"/>
      <c r="F5106" s="64"/>
      <c r="G5106" s="6"/>
      <c r="H5106" s="6"/>
      <c r="I5106" s="10" t="s">
        <v>110</v>
      </c>
      <c r="J5106" s="11" t="s">
        <v>8593</v>
      </c>
      <c r="K5106" s="194" t="s">
        <v>511</v>
      </c>
      <c r="L5106" s="176"/>
      <c r="M5106" s="176">
        <v>1000</v>
      </c>
      <c r="N5106" s="80" t="s">
        <v>6857</v>
      </c>
      <c r="O5106" s="162"/>
      <c r="P5106" s="80" t="s">
        <v>5223</v>
      </c>
      <c r="Q5106" s="80"/>
      <c r="R5106" s="80"/>
      <c r="S5106" s="163"/>
      <c r="T5106" s="213"/>
      <c r="U5106" s="162"/>
      <c r="V5106" s="164"/>
      <c r="W5106" s="12" t="str">
        <f t="shared" si="969"/>
        <v>Mqtt1</v>
      </c>
      <c r="X5106" s="196" t="s">
        <v>10733</v>
      </c>
      <c r="Y5106" s="6" t="str">
        <f t="shared" si="967"/>
        <v>marpower/power-tag/galley-hood</v>
      </c>
      <c r="Z5106" s="103" t="str" cm="1">
        <f t="array" ref="Z5106">IF(COUNTIF(N5106,"spare"),"","$."&amp;_xlfn.REGEXEXTRACT(J5106,"^PT\d+[FQ]\d+_(.*)", 2))</f>
        <v>$.RMS_Voltage_B_N</v>
      </c>
      <c r="AA5106" s="12">
        <f t="shared" si="968"/>
        <v>23</v>
      </c>
      <c r="AB5106" s="6" t="s">
        <v>195</v>
      </c>
      <c r="AC5106" s="103">
        <v>3030</v>
      </c>
      <c r="AJ5106" s="80"/>
      <c r="AK5106" s="113" t="s">
        <v>1424</v>
      </c>
      <c r="AN5106" s="80"/>
      <c r="AO5106" s="80"/>
      <c r="AP5106" s="80"/>
      <c r="AQ5106" s="80"/>
      <c r="AR5106" s="127"/>
      <c r="AS5106" s="80"/>
      <c r="AT5106" s="7"/>
      <c r="AU5106" s="7"/>
      <c r="AV5106" s="165"/>
      <c r="AW5106" s="166"/>
      <c r="AX5106" s="137"/>
      <c r="AY5106" s="147"/>
      <c r="AZ5106" s="167"/>
      <c r="BA5106" s="167"/>
      <c r="BB5106" s="147" t="str">
        <f t="shared" si="970"/>
        <v/>
      </c>
      <c r="BC5106" s="168"/>
      <c r="BD5106" s="165"/>
      <c r="BE5106" s="165"/>
      <c r="BF5106" s="165"/>
      <c r="BG5106" s="165"/>
      <c r="BH5106" s="165"/>
      <c r="BI5106" s="165"/>
      <c r="BJ5106" s="165"/>
      <c r="BK5106" s="165"/>
      <c r="BL5106" s="165"/>
      <c r="BM5106" s="165"/>
      <c r="BN5106" s="165"/>
      <c r="BO5106" s="165"/>
      <c r="BP5106" s="165"/>
      <c r="BQ5106" s="165"/>
      <c r="BS5106" s="6"/>
      <c r="BT5106" s="11"/>
      <c r="BU5106" s="6"/>
      <c r="BV5106" s="6"/>
    </row>
    <row r="5107" spans="1:74" ht="15.75" x14ac:dyDescent="0.25">
      <c r="A5107" s="52" t="s">
        <v>1422</v>
      </c>
      <c r="B5107" s="56"/>
      <c r="C5107" s="7" t="s">
        <v>118</v>
      </c>
      <c r="D5107" s="7" t="s">
        <v>6561</v>
      </c>
      <c r="E5107" s="7"/>
      <c r="F5107" s="64"/>
      <c r="G5107" s="6"/>
      <c r="H5107" s="6"/>
      <c r="I5107" s="10" t="s">
        <v>110</v>
      </c>
      <c r="J5107" s="11" t="s">
        <v>8770</v>
      </c>
      <c r="K5107" s="194" t="s">
        <v>511</v>
      </c>
      <c r="L5107" s="176"/>
      <c r="M5107" s="176">
        <v>1000</v>
      </c>
      <c r="N5107" s="80" t="s">
        <v>6857</v>
      </c>
      <c r="O5107" s="162"/>
      <c r="P5107" s="80" t="s">
        <v>5224</v>
      </c>
      <c r="Q5107" s="80"/>
      <c r="R5107" s="80"/>
      <c r="S5107" s="163"/>
      <c r="T5107" s="213"/>
      <c r="U5107" s="162"/>
      <c r="V5107" s="164"/>
      <c r="W5107" s="12" t="str">
        <f t="shared" si="969"/>
        <v>Mqtt1</v>
      </c>
      <c r="X5107" s="196" t="s">
        <v>10733</v>
      </c>
      <c r="Y5107" s="6" t="str">
        <f t="shared" si="967"/>
        <v>marpower/power-tag/galley-hood</v>
      </c>
      <c r="Z5107" s="103" t="str" cm="1">
        <f t="array" ref="Z5107">IF(COUNTIF(N5107,"spare"),"","$."&amp;_xlfn.REGEXEXTRACT(J5107,"^PT\d+[FQ]\d+_(.*)", 2))</f>
        <v>$.RMS_Voltage_C_N</v>
      </c>
      <c r="AA5107" s="12">
        <f t="shared" si="968"/>
        <v>23</v>
      </c>
      <c r="AB5107" s="6" t="s">
        <v>195</v>
      </c>
      <c r="AC5107" s="103">
        <v>3032</v>
      </c>
      <c r="AJ5107" s="80"/>
      <c r="AK5107" s="113" t="s">
        <v>1424</v>
      </c>
      <c r="AN5107" s="80"/>
      <c r="AO5107" s="80"/>
      <c r="AP5107" s="80"/>
      <c r="AQ5107" s="80"/>
      <c r="AR5107" s="127"/>
      <c r="AS5107" s="80"/>
      <c r="AT5107" s="7"/>
      <c r="AU5107" s="7"/>
      <c r="AV5107" s="165"/>
      <c r="AW5107" s="166"/>
      <c r="AX5107" s="137"/>
      <c r="AY5107" s="147"/>
      <c r="AZ5107" s="167"/>
      <c r="BA5107" s="167"/>
      <c r="BB5107" s="147" t="str">
        <f t="shared" si="970"/>
        <v/>
      </c>
      <c r="BC5107" s="168"/>
      <c r="BD5107" s="165"/>
      <c r="BE5107" s="165"/>
      <c r="BF5107" s="165"/>
      <c r="BG5107" s="165"/>
      <c r="BH5107" s="165"/>
      <c r="BI5107" s="165"/>
      <c r="BJ5107" s="165"/>
      <c r="BK5107" s="165"/>
      <c r="BL5107" s="165"/>
      <c r="BM5107" s="165"/>
      <c r="BN5107" s="165"/>
      <c r="BO5107" s="165"/>
      <c r="BP5107" s="165"/>
      <c r="BQ5107" s="165"/>
      <c r="BS5107" s="6"/>
      <c r="BT5107" s="11"/>
      <c r="BU5107" s="6"/>
      <c r="BV5107" s="6"/>
    </row>
    <row r="5108" spans="1:74" ht="15.75" x14ac:dyDescent="0.25">
      <c r="A5108" s="52" t="s">
        <v>1422</v>
      </c>
      <c r="B5108" s="56"/>
      <c r="C5108" s="7" t="s">
        <v>118</v>
      </c>
      <c r="D5108" s="7" t="s">
        <v>6561</v>
      </c>
      <c r="E5108" s="7"/>
      <c r="F5108" s="64"/>
      <c r="G5108" s="6"/>
      <c r="H5108" s="6"/>
      <c r="I5108" s="10" t="s">
        <v>110</v>
      </c>
      <c r="J5108" s="11" t="s">
        <v>5195</v>
      </c>
      <c r="K5108" s="194" t="s">
        <v>511</v>
      </c>
      <c r="L5108" s="176"/>
      <c r="M5108" s="176">
        <v>1000</v>
      </c>
      <c r="N5108" s="80" t="s">
        <v>6857</v>
      </c>
      <c r="O5108" s="162"/>
      <c r="P5108" s="80" t="s">
        <v>5225</v>
      </c>
      <c r="Q5108" s="80"/>
      <c r="R5108" s="80"/>
      <c r="S5108" s="163"/>
      <c r="T5108" s="213"/>
      <c r="U5108" s="162"/>
      <c r="V5108" s="164"/>
      <c r="W5108" s="12" t="str">
        <f t="shared" si="969"/>
        <v>Mqtt1</v>
      </c>
      <c r="X5108" s="196" t="s">
        <v>10733</v>
      </c>
      <c r="Y5108" s="6" t="str">
        <f t="shared" si="967"/>
        <v>marpower/power-tag/galley-hood</v>
      </c>
      <c r="Z5108" s="103" t="str" cm="1">
        <f t="array" ref="Z5108">IF(COUNTIF(N5108,"spare"),"","$."&amp;_xlfn.REGEXEXTRACT(J5108,"^PT\d+[FQ]\d+_(.*)", 2))</f>
        <v>$.Active_Power_Phase_A</v>
      </c>
      <c r="AA5108" s="12">
        <f t="shared" si="968"/>
        <v>23</v>
      </c>
      <c r="AB5108" s="6" t="s">
        <v>195</v>
      </c>
      <c r="AC5108" s="103">
        <v>3054</v>
      </c>
      <c r="AJ5108" s="80"/>
      <c r="AK5108" s="113" t="s">
        <v>1425</v>
      </c>
      <c r="AN5108" s="80"/>
      <c r="AO5108" s="80"/>
      <c r="AP5108" s="80"/>
      <c r="AQ5108" s="80"/>
      <c r="AR5108" s="127"/>
      <c r="AS5108" s="80"/>
      <c r="AT5108" s="7"/>
      <c r="AU5108" s="7"/>
      <c r="AV5108" s="165"/>
      <c r="AW5108" s="166"/>
      <c r="AX5108" s="137"/>
      <c r="AY5108" s="147"/>
      <c r="AZ5108" s="167"/>
      <c r="BA5108" s="167"/>
      <c r="BB5108" s="147" t="str">
        <f t="shared" si="970"/>
        <v/>
      </c>
      <c r="BC5108" s="168"/>
      <c r="BD5108" s="165"/>
      <c r="BE5108" s="165"/>
      <c r="BF5108" s="165"/>
      <c r="BG5108" s="165"/>
      <c r="BH5108" s="165"/>
      <c r="BI5108" s="165"/>
      <c r="BJ5108" s="165"/>
      <c r="BK5108" s="165"/>
      <c r="BL5108" s="165"/>
      <c r="BM5108" s="165"/>
      <c r="BN5108" s="165"/>
      <c r="BO5108" s="165"/>
      <c r="BP5108" s="165"/>
      <c r="BQ5108" s="165"/>
      <c r="BS5108" s="6"/>
      <c r="BT5108" s="11"/>
      <c r="BU5108" s="6"/>
      <c r="BV5108" s="6"/>
    </row>
    <row r="5109" spans="1:74" ht="15.75" x14ac:dyDescent="0.25">
      <c r="A5109" s="52" t="s">
        <v>1422</v>
      </c>
      <c r="B5109" s="56"/>
      <c r="C5109" s="7" t="s">
        <v>118</v>
      </c>
      <c r="D5109" s="7" t="s">
        <v>6561</v>
      </c>
      <c r="E5109" s="7"/>
      <c r="F5109" s="64"/>
      <c r="G5109" s="6"/>
      <c r="H5109" s="6"/>
      <c r="I5109" s="10" t="s">
        <v>110</v>
      </c>
      <c r="J5109" s="11" t="s">
        <v>5196</v>
      </c>
      <c r="K5109" s="194" t="s">
        <v>511</v>
      </c>
      <c r="L5109" s="176"/>
      <c r="M5109" s="176">
        <v>1000</v>
      </c>
      <c r="N5109" s="80" t="s">
        <v>6857</v>
      </c>
      <c r="O5109" s="162"/>
      <c r="P5109" s="80" t="s">
        <v>5226</v>
      </c>
      <c r="Q5109" s="80"/>
      <c r="R5109" s="80"/>
      <c r="S5109" s="163"/>
      <c r="T5109" s="213"/>
      <c r="U5109" s="162"/>
      <c r="V5109" s="164"/>
      <c r="W5109" s="12" t="str">
        <f t="shared" si="969"/>
        <v>Mqtt1</v>
      </c>
      <c r="X5109" s="196" t="s">
        <v>10733</v>
      </c>
      <c r="Y5109" s="6" t="str">
        <f t="shared" si="967"/>
        <v>marpower/power-tag/galley-hood</v>
      </c>
      <c r="Z5109" s="103" t="str" cm="1">
        <f t="array" ref="Z5109">IF(COUNTIF(N5109,"spare"),"","$."&amp;_xlfn.REGEXEXTRACT(J5109,"^PT\d+[FQ]\d+_(.*)", 2))</f>
        <v>$.Active_Power_Phase_B</v>
      </c>
      <c r="AA5109" s="12">
        <f t="shared" si="968"/>
        <v>23</v>
      </c>
      <c r="AB5109" s="6" t="s">
        <v>195</v>
      </c>
      <c r="AC5109" s="103">
        <v>3056</v>
      </c>
      <c r="AJ5109" s="80"/>
      <c r="AK5109" s="113" t="s">
        <v>1425</v>
      </c>
      <c r="AN5109" s="80"/>
      <c r="AO5109" s="80"/>
      <c r="AP5109" s="80"/>
      <c r="AQ5109" s="80"/>
      <c r="AR5109" s="127"/>
      <c r="AS5109" s="80"/>
      <c r="AT5109" s="7"/>
      <c r="AU5109" s="7"/>
      <c r="AV5109" s="165"/>
      <c r="AW5109" s="166"/>
      <c r="AX5109" s="137"/>
      <c r="AY5109" s="147"/>
      <c r="AZ5109" s="167"/>
      <c r="BA5109" s="167"/>
      <c r="BB5109" s="147" t="str">
        <f t="shared" si="970"/>
        <v/>
      </c>
      <c r="BC5109" s="168"/>
      <c r="BD5109" s="165"/>
      <c r="BE5109" s="165"/>
      <c r="BF5109" s="165"/>
      <c r="BG5109" s="165"/>
      <c r="BH5109" s="165"/>
      <c r="BI5109" s="165"/>
      <c r="BJ5109" s="165"/>
      <c r="BK5109" s="165"/>
      <c r="BL5109" s="165"/>
      <c r="BM5109" s="165"/>
      <c r="BN5109" s="165"/>
      <c r="BO5109" s="165"/>
      <c r="BP5109" s="165"/>
      <c r="BQ5109" s="165"/>
      <c r="BS5109" s="6"/>
      <c r="BT5109" s="11"/>
      <c r="BU5109" s="6"/>
      <c r="BV5109" s="6"/>
    </row>
    <row r="5110" spans="1:74" ht="15.75" x14ac:dyDescent="0.25">
      <c r="A5110" s="52" t="s">
        <v>1422</v>
      </c>
      <c r="B5110" s="56"/>
      <c r="C5110" s="7" t="s">
        <v>118</v>
      </c>
      <c r="D5110" s="7" t="s">
        <v>6561</v>
      </c>
      <c r="E5110" s="7"/>
      <c r="F5110" s="64"/>
      <c r="G5110" s="6"/>
      <c r="H5110" s="6"/>
      <c r="I5110" s="10" t="s">
        <v>110</v>
      </c>
      <c r="J5110" s="11" t="s">
        <v>5197</v>
      </c>
      <c r="K5110" s="194" t="s">
        <v>511</v>
      </c>
      <c r="L5110" s="176"/>
      <c r="M5110" s="176">
        <v>1000</v>
      </c>
      <c r="N5110" s="80" t="s">
        <v>6857</v>
      </c>
      <c r="O5110" s="162"/>
      <c r="P5110" s="80" t="s">
        <v>5227</v>
      </c>
      <c r="Q5110" s="80"/>
      <c r="R5110" s="80"/>
      <c r="S5110" s="163"/>
      <c r="T5110" s="213"/>
      <c r="U5110" s="162"/>
      <c r="V5110" s="164"/>
      <c r="W5110" s="12" t="str">
        <f t="shared" si="969"/>
        <v>Mqtt1</v>
      </c>
      <c r="X5110" s="196" t="s">
        <v>10733</v>
      </c>
      <c r="Y5110" s="6" t="str">
        <f t="shared" si="967"/>
        <v>marpower/power-tag/galley-hood</v>
      </c>
      <c r="Z5110" s="103" t="str" cm="1">
        <f t="array" ref="Z5110">IF(COUNTIF(N5110,"spare"),"","$."&amp;_xlfn.REGEXEXTRACT(J5110,"^PT\d+[FQ]\d+_(.*)", 2))</f>
        <v>$.Active_Power_Phase_C</v>
      </c>
      <c r="AA5110" s="12">
        <f t="shared" si="968"/>
        <v>23</v>
      </c>
      <c r="AB5110" s="6" t="s">
        <v>195</v>
      </c>
      <c r="AC5110" s="103">
        <v>3058</v>
      </c>
      <c r="AJ5110" s="80"/>
      <c r="AK5110" s="113" t="s">
        <v>1425</v>
      </c>
      <c r="AN5110" s="80"/>
      <c r="AO5110" s="80"/>
      <c r="AP5110" s="80"/>
      <c r="AQ5110" s="80"/>
      <c r="AR5110" s="127"/>
      <c r="AS5110" s="80"/>
      <c r="AT5110" s="7"/>
      <c r="AU5110" s="7"/>
      <c r="AV5110" s="165"/>
      <c r="AW5110" s="166"/>
      <c r="AX5110" s="137"/>
      <c r="AY5110" s="147"/>
      <c r="AZ5110" s="167"/>
      <c r="BA5110" s="167"/>
      <c r="BB5110" s="147" t="str">
        <f t="shared" si="970"/>
        <v/>
      </c>
      <c r="BC5110" s="168"/>
      <c r="BD5110" s="165"/>
      <c r="BE5110" s="165"/>
      <c r="BF5110" s="165"/>
      <c r="BG5110" s="165"/>
      <c r="BH5110" s="165"/>
      <c r="BI5110" s="165"/>
      <c r="BJ5110" s="165"/>
      <c r="BK5110" s="165"/>
      <c r="BL5110" s="165"/>
      <c r="BM5110" s="165"/>
      <c r="BN5110" s="165"/>
      <c r="BO5110" s="165"/>
      <c r="BP5110" s="165"/>
      <c r="BQ5110" s="165"/>
      <c r="BS5110" s="6"/>
      <c r="BT5110" s="11"/>
      <c r="BU5110" s="6"/>
      <c r="BV5110" s="6"/>
    </row>
    <row r="5111" spans="1:74" ht="15.75" x14ac:dyDescent="0.25">
      <c r="A5111" s="52" t="s">
        <v>1422</v>
      </c>
      <c r="B5111" s="56"/>
      <c r="C5111" s="7" t="s">
        <v>118</v>
      </c>
      <c r="D5111" s="7" t="s">
        <v>6561</v>
      </c>
      <c r="E5111" s="7"/>
      <c r="F5111" s="64"/>
      <c r="G5111" s="6"/>
      <c r="H5111" s="6"/>
      <c r="I5111" s="10" t="s">
        <v>110</v>
      </c>
      <c r="J5111" s="11" t="s">
        <v>5198</v>
      </c>
      <c r="K5111" s="194" t="s">
        <v>511</v>
      </c>
      <c r="L5111" s="176"/>
      <c r="M5111" s="176">
        <v>1000</v>
      </c>
      <c r="N5111" s="80" t="s">
        <v>6857</v>
      </c>
      <c r="O5111" s="162"/>
      <c r="P5111" s="80" t="s">
        <v>5228</v>
      </c>
      <c r="Q5111" s="80"/>
      <c r="R5111" s="80"/>
      <c r="S5111" s="163"/>
      <c r="T5111" s="213"/>
      <c r="U5111" s="162"/>
      <c r="V5111" s="164"/>
      <c r="W5111" s="12" t="str">
        <f t="shared" si="969"/>
        <v>Mqtt1</v>
      </c>
      <c r="X5111" s="196" t="s">
        <v>10733</v>
      </c>
      <c r="Y5111" s="6" t="str">
        <f t="shared" si="967"/>
        <v>marpower/power-tag/galley-hood</v>
      </c>
      <c r="Z5111" s="103" t="str" cm="1">
        <f t="array" ref="Z5111">IF(COUNTIF(N5111,"spare"),"","$."&amp;_xlfn.REGEXEXTRACT(J5111,"^PT\d+[FQ]\d+_(.*)", 2))</f>
        <v>$.Total_Active_Power</v>
      </c>
      <c r="AA5111" s="12">
        <f t="shared" si="968"/>
        <v>23</v>
      </c>
      <c r="AB5111" s="6" t="s">
        <v>195</v>
      </c>
      <c r="AC5111" s="103">
        <v>3060</v>
      </c>
      <c r="AJ5111" s="80"/>
      <c r="AK5111" s="113" t="s">
        <v>1425</v>
      </c>
      <c r="AN5111" s="80"/>
      <c r="AO5111" s="80"/>
      <c r="AP5111" s="80"/>
      <c r="AQ5111" s="80"/>
      <c r="AR5111" s="127"/>
      <c r="AS5111" s="80"/>
      <c r="AT5111" s="7"/>
      <c r="AU5111" s="7"/>
      <c r="AV5111" s="165"/>
      <c r="AW5111" s="166"/>
      <c r="AX5111" s="137"/>
      <c r="AY5111" s="147"/>
      <c r="AZ5111" s="167"/>
      <c r="BA5111" s="167"/>
      <c r="BB5111" s="147" t="str">
        <f t="shared" si="970"/>
        <v/>
      </c>
      <c r="BC5111" s="168"/>
      <c r="BD5111" s="165"/>
      <c r="BE5111" s="165"/>
      <c r="BF5111" s="165"/>
      <c r="BG5111" s="165"/>
      <c r="BH5111" s="165"/>
      <c r="BI5111" s="165"/>
      <c r="BJ5111" s="165"/>
      <c r="BK5111" s="165"/>
      <c r="BL5111" s="165"/>
      <c r="BM5111" s="165"/>
      <c r="BN5111" s="165"/>
      <c r="BO5111" s="165"/>
      <c r="BP5111" s="165"/>
      <c r="BQ5111" s="165"/>
      <c r="BS5111" s="6"/>
      <c r="BT5111" s="11"/>
      <c r="BU5111" s="6"/>
      <c r="BV5111" s="6"/>
    </row>
    <row r="5112" spans="1:74" ht="15.75" x14ac:dyDescent="0.25">
      <c r="A5112" s="52" t="s">
        <v>1422</v>
      </c>
      <c r="B5112" s="56"/>
      <c r="C5112" s="7" t="s">
        <v>118</v>
      </c>
      <c r="D5112" s="7" t="s">
        <v>6561</v>
      </c>
      <c r="E5112" s="7"/>
      <c r="F5112" s="64"/>
      <c r="G5112" s="6"/>
      <c r="H5112" s="6"/>
      <c r="I5112" s="10" t="s">
        <v>110</v>
      </c>
      <c r="J5112" s="11" t="s">
        <v>5199</v>
      </c>
      <c r="K5112" s="194" t="s">
        <v>511</v>
      </c>
      <c r="L5112" s="176"/>
      <c r="M5112" s="176">
        <v>1000</v>
      </c>
      <c r="N5112" s="80" t="s">
        <v>6857</v>
      </c>
      <c r="O5112" s="162"/>
      <c r="P5112" s="80" t="s">
        <v>5229</v>
      </c>
      <c r="Q5112" s="80"/>
      <c r="R5112" s="80"/>
      <c r="S5112" s="163"/>
      <c r="T5112" s="213"/>
      <c r="U5112" s="162"/>
      <c r="V5112" s="164"/>
      <c r="W5112" s="12" t="str">
        <f t="shared" si="969"/>
        <v>Mqtt1</v>
      </c>
      <c r="X5112" s="196" t="s">
        <v>10733</v>
      </c>
      <c r="Y5112" s="6" t="str">
        <f t="shared" si="967"/>
        <v>marpower/power-tag/galley-hood</v>
      </c>
      <c r="Z5112" s="103" t="str" cm="1">
        <f t="array" ref="Z5112">IF(COUNTIF(N5112,"spare"),"","$."&amp;_xlfn.REGEXEXTRACT(J5112,"^PT\d+[FQ]\d+_(.*)", 2))</f>
        <v>$.Power_Factor_Phase_A</v>
      </c>
      <c r="AA5112" s="12">
        <f t="shared" si="968"/>
        <v>23</v>
      </c>
      <c r="AB5112" s="6" t="s">
        <v>195</v>
      </c>
      <c r="AC5112" s="103">
        <v>3078</v>
      </c>
      <c r="AJ5112" s="80"/>
      <c r="AK5112" s="113" t="s">
        <v>1426</v>
      </c>
      <c r="AN5112" s="80"/>
      <c r="AO5112" s="80"/>
      <c r="AP5112" s="80"/>
      <c r="AQ5112" s="80"/>
      <c r="AR5112" s="127"/>
      <c r="AS5112" s="80"/>
      <c r="AT5112" s="7"/>
      <c r="AU5112" s="7"/>
      <c r="AV5112" s="165"/>
      <c r="AW5112" s="166"/>
      <c r="AX5112" s="137"/>
      <c r="AY5112" s="147"/>
      <c r="AZ5112" s="167"/>
      <c r="BA5112" s="167"/>
      <c r="BB5112" s="147" t="str">
        <f t="shared" si="970"/>
        <v/>
      </c>
      <c r="BC5112" s="168"/>
      <c r="BD5112" s="165"/>
      <c r="BE5112" s="165"/>
      <c r="BF5112" s="165"/>
      <c r="BG5112" s="165"/>
      <c r="BH5112" s="165"/>
      <c r="BI5112" s="165"/>
      <c r="BJ5112" s="165"/>
      <c r="BK5112" s="165"/>
      <c r="BL5112" s="165"/>
      <c r="BM5112" s="165"/>
      <c r="BN5112" s="165"/>
      <c r="BO5112" s="165"/>
      <c r="BP5112" s="165"/>
      <c r="BQ5112" s="165"/>
      <c r="BS5112" s="6"/>
      <c r="BT5112" s="11"/>
      <c r="BU5112" s="6"/>
      <c r="BV5112" s="6"/>
    </row>
    <row r="5113" spans="1:74" ht="15.75" x14ac:dyDescent="0.25">
      <c r="A5113" s="52" t="s">
        <v>1422</v>
      </c>
      <c r="B5113" s="56"/>
      <c r="C5113" s="7" t="s">
        <v>118</v>
      </c>
      <c r="D5113" s="7" t="s">
        <v>6561</v>
      </c>
      <c r="E5113" s="7"/>
      <c r="F5113" s="64"/>
      <c r="G5113" s="6"/>
      <c r="H5113" s="6"/>
      <c r="I5113" s="10" t="s">
        <v>110</v>
      </c>
      <c r="J5113" s="11" t="s">
        <v>5200</v>
      </c>
      <c r="K5113" s="194" t="s">
        <v>511</v>
      </c>
      <c r="L5113" s="176"/>
      <c r="M5113" s="176">
        <v>1000</v>
      </c>
      <c r="N5113" s="80" t="s">
        <v>6857</v>
      </c>
      <c r="O5113" s="162"/>
      <c r="P5113" s="80" t="s">
        <v>5230</v>
      </c>
      <c r="Q5113" s="80"/>
      <c r="R5113" s="80"/>
      <c r="S5113" s="163"/>
      <c r="T5113" s="213"/>
      <c r="U5113" s="162"/>
      <c r="V5113" s="164"/>
      <c r="W5113" s="12" t="str">
        <f t="shared" si="969"/>
        <v>Mqtt1</v>
      </c>
      <c r="X5113" s="196" t="s">
        <v>10733</v>
      </c>
      <c r="Y5113" s="6" t="str">
        <f t="shared" si="967"/>
        <v>marpower/power-tag/galley-hood</v>
      </c>
      <c r="Z5113" s="103" t="str" cm="1">
        <f t="array" ref="Z5113">IF(COUNTIF(N5113,"spare"),"","$."&amp;_xlfn.REGEXEXTRACT(J5113,"^PT\d+[FQ]\d+_(.*)", 2))</f>
        <v>$.Power_Factor_Phase_B</v>
      </c>
      <c r="AA5113" s="12">
        <f t="shared" si="968"/>
        <v>23</v>
      </c>
      <c r="AB5113" s="6" t="s">
        <v>195</v>
      </c>
      <c r="AC5113" s="103">
        <v>3080</v>
      </c>
      <c r="AJ5113" s="80"/>
      <c r="AK5113" s="113" t="s">
        <v>1426</v>
      </c>
      <c r="AN5113" s="80"/>
      <c r="AO5113" s="80"/>
      <c r="AP5113" s="80"/>
      <c r="AQ5113" s="80"/>
      <c r="AR5113" s="127"/>
      <c r="AS5113" s="80"/>
      <c r="AT5113" s="7"/>
      <c r="AU5113" s="7"/>
      <c r="AV5113" s="165"/>
      <c r="AW5113" s="166"/>
      <c r="AX5113" s="137"/>
      <c r="AY5113" s="147"/>
      <c r="AZ5113" s="167"/>
      <c r="BA5113" s="167"/>
      <c r="BB5113" s="147" t="str">
        <f t="shared" si="970"/>
        <v/>
      </c>
      <c r="BC5113" s="168"/>
      <c r="BD5113" s="165"/>
      <c r="BE5113" s="165"/>
      <c r="BF5113" s="165"/>
      <c r="BG5113" s="165"/>
      <c r="BH5113" s="165"/>
      <c r="BI5113" s="165"/>
      <c r="BJ5113" s="165"/>
      <c r="BK5113" s="165"/>
      <c r="BL5113" s="165"/>
      <c r="BM5113" s="165"/>
      <c r="BN5113" s="165"/>
      <c r="BO5113" s="165"/>
      <c r="BP5113" s="165"/>
      <c r="BQ5113" s="165"/>
      <c r="BS5113" s="6"/>
      <c r="BT5113" s="11"/>
      <c r="BU5113" s="6"/>
      <c r="BV5113" s="6"/>
    </row>
    <row r="5114" spans="1:74" ht="15.75" x14ac:dyDescent="0.25">
      <c r="A5114" s="52" t="s">
        <v>1422</v>
      </c>
      <c r="B5114" s="56"/>
      <c r="C5114" s="7" t="s">
        <v>118</v>
      </c>
      <c r="D5114" s="7" t="s">
        <v>6561</v>
      </c>
      <c r="E5114" s="7"/>
      <c r="F5114" s="64"/>
      <c r="G5114" s="6"/>
      <c r="H5114" s="6"/>
      <c r="I5114" s="10" t="s">
        <v>110</v>
      </c>
      <c r="J5114" s="11" t="s">
        <v>5201</v>
      </c>
      <c r="K5114" s="194" t="s">
        <v>511</v>
      </c>
      <c r="L5114" s="176"/>
      <c r="M5114" s="176">
        <v>1000</v>
      </c>
      <c r="N5114" s="80" t="s">
        <v>6857</v>
      </c>
      <c r="O5114" s="162"/>
      <c r="P5114" s="80" t="s">
        <v>5231</v>
      </c>
      <c r="Q5114" s="80"/>
      <c r="R5114" s="80"/>
      <c r="S5114" s="163"/>
      <c r="T5114" s="213"/>
      <c r="U5114" s="162"/>
      <c r="V5114" s="164"/>
      <c r="W5114" s="12" t="str">
        <f t="shared" si="969"/>
        <v>Mqtt1</v>
      </c>
      <c r="X5114" s="196" t="s">
        <v>10733</v>
      </c>
      <c r="Y5114" s="6" t="str">
        <f t="shared" si="967"/>
        <v>marpower/power-tag/galley-hood</v>
      </c>
      <c r="Z5114" s="103" t="str" cm="1">
        <f t="array" ref="Z5114">IF(COUNTIF(N5114,"spare"),"","$."&amp;_xlfn.REGEXEXTRACT(J5114,"^PT\d+[FQ]\d+_(.*)", 2))</f>
        <v>$.Power_Factor_Phase_C</v>
      </c>
      <c r="AA5114" s="12">
        <f t="shared" si="968"/>
        <v>23</v>
      </c>
      <c r="AB5114" s="6" t="s">
        <v>195</v>
      </c>
      <c r="AC5114" s="103">
        <v>3082</v>
      </c>
      <c r="AJ5114" s="80"/>
      <c r="AK5114" s="113" t="s">
        <v>1426</v>
      </c>
      <c r="AN5114" s="80"/>
      <c r="AO5114" s="80"/>
      <c r="AP5114" s="80"/>
      <c r="AQ5114" s="80"/>
      <c r="AR5114" s="127"/>
      <c r="AS5114" s="80"/>
      <c r="AT5114" s="7"/>
      <c r="AU5114" s="7"/>
      <c r="AV5114" s="165"/>
      <c r="AW5114" s="166"/>
      <c r="AX5114" s="137"/>
      <c r="AY5114" s="147"/>
      <c r="AZ5114" s="167"/>
      <c r="BA5114" s="167"/>
      <c r="BB5114" s="147" t="str">
        <f t="shared" si="970"/>
        <v/>
      </c>
      <c r="BC5114" s="168"/>
      <c r="BD5114" s="165"/>
      <c r="BE5114" s="165"/>
      <c r="BF5114" s="165"/>
      <c r="BG5114" s="165"/>
      <c r="BH5114" s="165"/>
      <c r="BI5114" s="165"/>
      <c r="BJ5114" s="165"/>
      <c r="BK5114" s="165"/>
      <c r="BL5114" s="165"/>
      <c r="BM5114" s="165"/>
      <c r="BN5114" s="165"/>
      <c r="BO5114" s="165"/>
      <c r="BP5114" s="165"/>
      <c r="BQ5114" s="165"/>
      <c r="BS5114" s="6"/>
      <c r="BT5114" s="11"/>
      <c r="BU5114" s="6"/>
      <c r="BV5114" s="6"/>
    </row>
    <row r="5115" spans="1:74" ht="15.75" x14ac:dyDescent="0.25">
      <c r="A5115" s="52" t="s">
        <v>1422</v>
      </c>
      <c r="B5115" s="56"/>
      <c r="C5115" s="7" t="s">
        <v>118</v>
      </c>
      <c r="D5115" s="7" t="s">
        <v>6561</v>
      </c>
      <c r="E5115" s="7"/>
      <c r="F5115" s="64"/>
      <c r="G5115" s="6"/>
      <c r="H5115" s="6"/>
      <c r="I5115" s="10" t="s">
        <v>110</v>
      </c>
      <c r="J5115" s="11" t="s">
        <v>5202</v>
      </c>
      <c r="K5115" s="194" t="s">
        <v>511</v>
      </c>
      <c r="L5115" s="176"/>
      <c r="M5115" s="176">
        <v>1000</v>
      </c>
      <c r="N5115" s="80" t="s">
        <v>6857</v>
      </c>
      <c r="O5115" s="162"/>
      <c r="P5115" s="80" t="s">
        <v>5232</v>
      </c>
      <c r="Q5115" s="80"/>
      <c r="R5115" s="80"/>
      <c r="S5115" s="163"/>
      <c r="T5115" s="213"/>
      <c r="U5115" s="162"/>
      <c r="V5115" s="164"/>
      <c r="W5115" s="12" t="str">
        <f t="shared" si="969"/>
        <v>Mqtt1</v>
      </c>
      <c r="X5115" s="196" t="s">
        <v>10733</v>
      </c>
      <c r="Y5115" s="6" t="str">
        <f t="shared" si="967"/>
        <v>marpower/power-tag/galley-hood</v>
      </c>
      <c r="Z5115" s="103" t="str" cm="1">
        <f t="array" ref="Z5115">IF(COUNTIF(N5115,"spare"),"","$."&amp;_xlfn.REGEXEXTRACT(J5115,"^PT\d+[FQ]\d+_(.*)", 2))</f>
        <v>$.Total_Power_Factor</v>
      </c>
      <c r="AA5115" s="12">
        <f t="shared" si="968"/>
        <v>23</v>
      </c>
      <c r="AB5115" s="6" t="s">
        <v>195</v>
      </c>
      <c r="AC5115" s="103">
        <v>3084</v>
      </c>
      <c r="AJ5115" s="80"/>
      <c r="AK5115" s="113" t="s">
        <v>1426</v>
      </c>
      <c r="AN5115" s="80"/>
      <c r="AO5115" s="80"/>
      <c r="AP5115" s="80"/>
      <c r="AQ5115" s="80"/>
      <c r="AR5115" s="127"/>
      <c r="AS5115" s="80"/>
      <c r="AT5115" s="7"/>
      <c r="AU5115" s="7"/>
      <c r="AV5115" s="165"/>
      <c r="AW5115" s="166"/>
      <c r="AX5115" s="137"/>
      <c r="AY5115" s="147"/>
      <c r="AZ5115" s="167"/>
      <c r="BA5115" s="167"/>
      <c r="BB5115" s="147" t="str">
        <f t="shared" si="970"/>
        <v/>
      </c>
      <c r="BC5115" s="168"/>
      <c r="BD5115" s="165"/>
      <c r="BE5115" s="165"/>
      <c r="BF5115" s="165"/>
      <c r="BG5115" s="165"/>
      <c r="BH5115" s="165"/>
      <c r="BI5115" s="165"/>
      <c r="BJ5115" s="165"/>
      <c r="BK5115" s="165"/>
      <c r="BL5115" s="165"/>
      <c r="BM5115" s="165"/>
      <c r="BN5115" s="165"/>
      <c r="BO5115" s="165"/>
      <c r="BP5115" s="165"/>
      <c r="BQ5115" s="165"/>
      <c r="BS5115" s="6"/>
      <c r="BT5115" s="11"/>
      <c r="BU5115" s="6"/>
      <c r="BV5115" s="6"/>
    </row>
    <row r="5116" spans="1:74" ht="15.75" x14ac:dyDescent="0.25">
      <c r="A5116" s="52" t="s">
        <v>1422</v>
      </c>
      <c r="B5116" s="56"/>
      <c r="C5116" s="7" t="s">
        <v>118</v>
      </c>
      <c r="D5116" s="7" t="s">
        <v>6561</v>
      </c>
      <c r="E5116" s="7"/>
      <c r="F5116" s="64"/>
      <c r="G5116" s="6"/>
      <c r="H5116" s="6"/>
      <c r="I5116" s="10" t="s">
        <v>110</v>
      </c>
      <c r="J5116" s="11" t="s">
        <v>4328</v>
      </c>
      <c r="K5116" s="194" t="s">
        <v>511</v>
      </c>
      <c r="L5116" s="176"/>
      <c r="M5116" s="176">
        <v>1000</v>
      </c>
      <c r="N5116" s="80" t="s">
        <v>6857</v>
      </c>
      <c r="O5116" s="162"/>
      <c r="P5116" s="80" t="s">
        <v>10386</v>
      </c>
      <c r="Q5116" s="80"/>
      <c r="R5116" s="80"/>
      <c r="S5116" s="163"/>
      <c r="T5116" s="213"/>
      <c r="U5116" s="162"/>
      <c r="V5116" s="164"/>
      <c r="W5116" s="12" t="str">
        <f t="shared" si="969"/>
        <v>Mqtt1</v>
      </c>
      <c r="X5116" s="196" t="s">
        <v>10734</v>
      </c>
      <c r="Y5116" s="6" t="str">
        <f t="shared" si="967"/>
        <v>marpower/power-tag/outlets-galley-emp-111-pt60f01</v>
      </c>
      <c r="Z5116" s="103" t="str" cm="1">
        <f t="array" ref="Z5116">IF(COUNTIF(N5116,"spare"),"","$."&amp;_xlfn.REGEXEXTRACT(J5116,"^PT\d+[FQ]\d+_(.*)", 2))</f>
        <v>$.RMS_Current_Phase_A</v>
      </c>
      <c r="AA5116" s="12">
        <f>AA5101+1</f>
        <v>24</v>
      </c>
      <c r="AB5116" s="6" t="s">
        <v>195</v>
      </c>
      <c r="AC5116" s="103">
        <v>3000</v>
      </c>
      <c r="AJ5116" s="80"/>
      <c r="AK5116" s="113" t="s">
        <v>1423</v>
      </c>
      <c r="AN5116" s="80"/>
      <c r="AO5116" s="80"/>
      <c r="AP5116" s="80"/>
      <c r="AQ5116" s="80"/>
      <c r="AR5116" s="127"/>
      <c r="AS5116" s="80"/>
      <c r="AT5116" s="7"/>
      <c r="AU5116" s="7"/>
      <c r="AV5116" s="165"/>
      <c r="AW5116" s="166"/>
      <c r="AX5116" s="137"/>
      <c r="AY5116" s="147"/>
      <c r="AZ5116" s="167"/>
      <c r="BA5116" s="167"/>
      <c r="BB5116" s="147" t="str">
        <f t="shared" ref="BB5116:BB5130" si="971">IF(ISNUMBER(AM5116),"1","")</f>
        <v/>
      </c>
      <c r="BC5116" s="168"/>
      <c r="BD5116" s="165"/>
      <c r="BE5116" s="165"/>
      <c r="BF5116" s="165"/>
      <c r="BG5116" s="165"/>
      <c r="BH5116" s="165"/>
      <c r="BI5116" s="165"/>
      <c r="BJ5116" s="165"/>
      <c r="BK5116" s="165"/>
      <c r="BL5116" s="165"/>
      <c r="BM5116" s="165"/>
      <c r="BN5116" s="165"/>
      <c r="BO5116" s="165"/>
      <c r="BP5116" s="165"/>
      <c r="BQ5116" s="165"/>
      <c r="BS5116" s="6"/>
      <c r="BT5116" s="11"/>
      <c r="BU5116" s="6"/>
      <c r="BV5116" s="6"/>
    </row>
    <row r="5117" spans="1:74" ht="15.75" x14ac:dyDescent="0.25">
      <c r="A5117" s="52" t="s">
        <v>1422</v>
      </c>
      <c r="B5117" s="56"/>
      <c r="C5117" s="7" t="s">
        <v>118</v>
      </c>
      <c r="D5117" s="7" t="s">
        <v>6561</v>
      </c>
      <c r="E5117" s="7"/>
      <c r="F5117" s="64"/>
      <c r="G5117" s="6"/>
      <c r="H5117" s="6"/>
      <c r="I5117" s="10" t="s">
        <v>110</v>
      </c>
      <c r="J5117" s="11" t="s">
        <v>4329</v>
      </c>
      <c r="K5117" s="194" t="s">
        <v>511</v>
      </c>
      <c r="L5117" s="176"/>
      <c r="M5117" s="176">
        <v>1000</v>
      </c>
      <c r="N5117" s="80" t="s">
        <v>6857</v>
      </c>
      <c r="O5117" s="162"/>
      <c r="P5117" s="80" t="s">
        <v>10387</v>
      </c>
      <c r="Q5117" s="80"/>
      <c r="R5117" s="80"/>
      <c r="S5117" s="163"/>
      <c r="T5117" s="213"/>
      <c r="U5117" s="162"/>
      <c r="V5117" s="164"/>
      <c r="W5117" s="12" t="str">
        <f t="shared" si="969"/>
        <v>Mqtt1</v>
      </c>
      <c r="X5117" s="196" t="s">
        <v>10734</v>
      </c>
      <c r="Y5117" s="6" t="str">
        <f t="shared" si="967"/>
        <v>marpower/power-tag/outlets-galley-emp-111-pt60f01</v>
      </c>
      <c r="Z5117" s="103" t="str" cm="1">
        <f t="array" ref="Z5117">IF(COUNTIF(N5117,"spare"),"","$."&amp;_xlfn.REGEXEXTRACT(J5117,"^PT\d+[FQ]\d+_(.*)", 2))</f>
        <v>$.RMS_Current_Phase_B</v>
      </c>
      <c r="AA5117" s="12">
        <f t="shared" si="968"/>
        <v>24</v>
      </c>
      <c r="AB5117" s="6" t="s">
        <v>195</v>
      </c>
      <c r="AC5117" s="103">
        <v>3002</v>
      </c>
      <c r="AJ5117" s="80"/>
      <c r="AK5117" s="113" t="s">
        <v>1423</v>
      </c>
      <c r="AN5117" s="80"/>
      <c r="AO5117" s="80"/>
      <c r="AP5117" s="80"/>
      <c r="AQ5117" s="80"/>
      <c r="AR5117" s="127"/>
      <c r="AS5117" s="80"/>
      <c r="AT5117" s="7"/>
      <c r="AU5117" s="7"/>
      <c r="AV5117" s="165"/>
      <c r="AW5117" s="166"/>
      <c r="AX5117" s="137"/>
      <c r="AY5117" s="147"/>
      <c r="AZ5117" s="167"/>
      <c r="BA5117" s="167"/>
      <c r="BB5117" s="147" t="str">
        <f t="shared" si="971"/>
        <v/>
      </c>
      <c r="BC5117" s="168"/>
      <c r="BD5117" s="165"/>
      <c r="BE5117" s="165"/>
      <c r="BF5117" s="165"/>
      <c r="BG5117" s="165"/>
      <c r="BH5117" s="165"/>
      <c r="BI5117" s="165"/>
      <c r="BJ5117" s="165"/>
      <c r="BK5117" s="165"/>
      <c r="BL5117" s="165"/>
      <c r="BM5117" s="165"/>
      <c r="BN5117" s="165"/>
      <c r="BO5117" s="165"/>
      <c r="BP5117" s="165"/>
      <c r="BQ5117" s="165"/>
      <c r="BS5117" s="6"/>
      <c r="BT5117" s="11"/>
      <c r="BU5117" s="6"/>
      <c r="BV5117" s="6"/>
    </row>
    <row r="5118" spans="1:74" ht="15.75" x14ac:dyDescent="0.25">
      <c r="A5118" s="52" t="s">
        <v>1422</v>
      </c>
      <c r="B5118" s="56"/>
      <c r="C5118" s="7" t="s">
        <v>118</v>
      </c>
      <c r="D5118" s="7" t="s">
        <v>6561</v>
      </c>
      <c r="E5118" s="7"/>
      <c r="F5118" s="64"/>
      <c r="G5118" s="6"/>
      <c r="H5118" s="6"/>
      <c r="I5118" s="10" t="s">
        <v>110</v>
      </c>
      <c r="J5118" s="11" t="s">
        <v>4330</v>
      </c>
      <c r="K5118" s="194" t="s">
        <v>511</v>
      </c>
      <c r="L5118" s="176"/>
      <c r="M5118" s="176">
        <v>1000</v>
      </c>
      <c r="N5118" s="80" t="s">
        <v>6857</v>
      </c>
      <c r="O5118" s="162"/>
      <c r="P5118" s="80" t="s">
        <v>10388</v>
      </c>
      <c r="Q5118" s="80"/>
      <c r="R5118" s="80"/>
      <c r="S5118" s="163"/>
      <c r="T5118" s="213"/>
      <c r="U5118" s="162"/>
      <c r="V5118" s="164"/>
      <c r="W5118" s="12" t="str">
        <f t="shared" si="969"/>
        <v>Mqtt1</v>
      </c>
      <c r="X5118" s="196" t="s">
        <v>10734</v>
      </c>
      <c r="Y5118" s="6" t="str">
        <f t="shared" si="967"/>
        <v>marpower/power-tag/outlets-galley-emp-111-pt60f01</v>
      </c>
      <c r="Z5118" s="103" t="str" cm="1">
        <f t="array" ref="Z5118">IF(COUNTIF(N5118,"spare"),"","$."&amp;_xlfn.REGEXEXTRACT(J5118,"^PT\d+[FQ]\d+_(.*)", 2))</f>
        <v>$.RMS_Current_Phase_C</v>
      </c>
      <c r="AA5118" s="12">
        <f t="shared" si="968"/>
        <v>24</v>
      </c>
      <c r="AB5118" s="6" t="s">
        <v>195</v>
      </c>
      <c r="AC5118" s="103">
        <v>3004</v>
      </c>
      <c r="AJ5118" s="80"/>
      <c r="AK5118" s="113" t="s">
        <v>1423</v>
      </c>
      <c r="AN5118" s="80"/>
      <c r="AO5118" s="80"/>
      <c r="AP5118" s="80"/>
      <c r="AQ5118" s="80"/>
      <c r="AR5118" s="127"/>
      <c r="AS5118" s="80"/>
      <c r="AT5118" s="7"/>
      <c r="AU5118" s="7"/>
      <c r="AV5118" s="165"/>
      <c r="AW5118" s="166"/>
      <c r="AX5118" s="137"/>
      <c r="AY5118" s="147"/>
      <c r="AZ5118" s="167"/>
      <c r="BA5118" s="167"/>
      <c r="BB5118" s="147" t="str">
        <f t="shared" si="971"/>
        <v/>
      </c>
      <c r="BC5118" s="168"/>
      <c r="BD5118" s="165"/>
      <c r="BE5118" s="165"/>
      <c r="BF5118" s="165"/>
      <c r="BG5118" s="165"/>
      <c r="BH5118" s="165"/>
      <c r="BI5118" s="165"/>
      <c r="BJ5118" s="165"/>
      <c r="BK5118" s="165"/>
      <c r="BL5118" s="165"/>
      <c r="BM5118" s="165"/>
      <c r="BN5118" s="165"/>
      <c r="BO5118" s="165"/>
      <c r="BP5118" s="165"/>
      <c r="BQ5118" s="165"/>
      <c r="BS5118" s="6"/>
      <c r="BT5118" s="11"/>
      <c r="BU5118" s="6"/>
      <c r="BV5118" s="6"/>
    </row>
    <row r="5119" spans="1:74" ht="15.75" x14ac:dyDescent="0.25">
      <c r="A5119" s="52" t="s">
        <v>1422</v>
      </c>
      <c r="B5119" s="56"/>
      <c r="C5119" s="7" t="s">
        <v>118</v>
      </c>
      <c r="D5119" s="7" t="s">
        <v>6561</v>
      </c>
      <c r="E5119" s="7"/>
      <c r="F5119" s="64"/>
      <c r="G5119" s="6"/>
      <c r="H5119" s="6"/>
      <c r="I5119" s="10" t="s">
        <v>110</v>
      </c>
      <c r="J5119" s="11" t="s">
        <v>4331</v>
      </c>
      <c r="K5119" s="194" t="s">
        <v>511</v>
      </c>
      <c r="L5119" s="176"/>
      <c r="M5119" s="176">
        <v>1000</v>
      </c>
      <c r="N5119" s="80" t="s">
        <v>6857</v>
      </c>
      <c r="O5119" s="162"/>
      <c r="P5119" s="80" t="s">
        <v>10389</v>
      </c>
      <c r="Q5119" s="80"/>
      <c r="R5119" s="80"/>
      <c r="S5119" s="163"/>
      <c r="T5119" s="213"/>
      <c r="U5119" s="162"/>
      <c r="V5119" s="164"/>
      <c r="W5119" s="12" t="str">
        <f t="shared" si="969"/>
        <v>Mqtt1</v>
      </c>
      <c r="X5119" s="196" t="s">
        <v>10734</v>
      </c>
      <c r="Y5119" s="6" t="str">
        <f t="shared" si="967"/>
        <v>marpower/power-tag/outlets-galley-emp-111-pt60f01</v>
      </c>
      <c r="Z5119" s="103" t="str" cm="1">
        <f t="array" ref="Z5119">IF(COUNTIF(N5119,"spare"),"","$."&amp;_xlfn.REGEXEXTRACT(J5119,"^PT\d+[FQ]\d+_(.*)", 2))</f>
        <v>$.RMS_Current_Phase_Neut</v>
      </c>
      <c r="AA5119" s="12">
        <f t="shared" si="968"/>
        <v>24</v>
      </c>
      <c r="AB5119" s="6" t="s">
        <v>195</v>
      </c>
      <c r="AC5119" s="103">
        <v>3006</v>
      </c>
      <c r="AJ5119" s="80"/>
      <c r="AK5119" s="113" t="s">
        <v>1423</v>
      </c>
      <c r="AN5119" s="80"/>
      <c r="AO5119" s="80"/>
      <c r="AP5119" s="80"/>
      <c r="AQ5119" s="80"/>
      <c r="AR5119" s="127"/>
      <c r="AS5119" s="80"/>
      <c r="AT5119" s="7"/>
      <c r="AU5119" s="7"/>
      <c r="AV5119" s="165"/>
      <c r="AW5119" s="166"/>
      <c r="AX5119" s="137"/>
      <c r="AY5119" s="147"/>
      <c r="AZ5119" s="167"/>
      <c r="BA5119" s="167"/>
      <c r="BB5119" s="147" t="str">
        <f t="shared" si="971"/>
        <v/>
      </c>
      <c r="BC5119" s="168"/>
      <c r="BD5119" s="165"/>
      <c r="BE5119" s="165"/>
      <c r="BF5119" s="165"/>
      <c r="BG5119" s="165"/>
      <c r="BH5119" s="165"/>
      <c r="BI5119" s="165"/>
      <c r="BJ5119" s="165"/>
      <c r="BK5119" s="165"/>
      <c r="BL5119" s="165"/>
      <c r="BM5119" s="165"/>
      <c r="BN5119" s="165"/>
      <c r="BO5119" s="165"/>
      <c r="BP5119" s="165"/>
      <c r="BQ5119" s="165"/>
      <c r="BS5119" s="6"/>
      <c r="BT5119" s="11"/>
      <c r="BU5119" s="6"/>
      <c r="BV5119" s="6"/>
    </row>
    <row r="5120" spans="1:74" ht="15.75" x14ac:dyDescent="0.25">
      <c r="A5120" s="52" t="s">
        <v>1422</v>
      </c>
      <c r="B5120" s="56"/>
      <c r="C5120" s="7" t="s">
        <v>118</v>
      </c>
      <c r="D5120" s="7" t="s">
        <v>6561</v>
      </c>
      <c r="E5120" s="7"/>
      <c r="F5120" s="64"/>
      <c r="G5120" s="6"/>
      <c r="H5120" s="6"/>
      <c r="I5120" s="10" t="s">
        <v>110</v>
      </c>
      <c r="J5120" s="11" t="s">
        <v>8402</v>
      </c>
      <c r="K5120" s="194" t="s">
        <v>511</v>
      </c>
      <c r="L5120" s="176"/>
      <c r="M5120" s="176">
        <v>1000</v>
      </c>
      <c r="N5120" s="80" t="s">
        <v>6857</v>
      </c>
      <c r="O5120" s="162"/>
      <c r="P5120" s="80" t="s">
        <v>10390</v>
      </c>
      <c r="Q5120" s="80"/>
      <c r="R5120" s="80"/>
      <c r="S5120" s="163"/>
      <c r="T5120" s="213"/>
      <c r="U5120" s="162"/>
      <c r="V5120" s="164"/>
      <c r="W5120" s="12" t="str">
        <f t="shared" si="969"/>
        <v>Mqtt1</v>
      </c>
      <c r="X5120" s="196" t="s">
        <v>10734</v>
      </c>
      <c r="Y5120" s="6" t="str">
        <f t="shared" si="967"/>
        <v>marpower/power-tag/outlets-galley-emp-111-pt60f01</v>
      </c>
      <c r="Z5120" s="103" t="str" cm="1">
        <f t="array" ref="Z5120">IF(COUNTIF(N5120,"spare"),"","$."&amp;_xlfn.REGEXEXTRACT(J5120,"^PT\d+[FQ]\d+_(.*)", 2))</f>
        <v>$.RMS_Voltage_A_N</v>
      </c>
      <c r="AA5120" s="12">
        <f t="shared" si="968"/>
        <v>24</v>
      </c>
      <c r="AB5120" s="6" t="s">
        <v>195</v>
      </c>
      <c r="AC5120" s="103">
        <v>3028</v>
      </c>
      <c r="AJ5120" s="80"/>
      <c r="AK5120" s="113" t="s">
        <v>1424</v>
      </c>
      <c r="AN5120" s="80"/>
      <c r="AO5120" s="80"/>
      <c r="AP5120" s="80"/>
      <c r="AQ5120" s="80"/>
      <c r="AR5120" s="127"/>
      <c r="AS5120" s="80"/>
      <c r="AT5120" s="7"/>
      <c r="AU5120" s="7"/>
      <c r="AV5120" s="165"/>
      <c r="AW5120" s="166"/>
      <c r="AX5120" s="137"/>
      <c r="AY5120" s="147"/>
      <c r="AZ5120" s="167"/>
      <c r="BA5120" s="167"/>
      <c r="BB5120" s="147" t="str">
        <f t="shared" si="971"/>
        <v/>
      </c>
      <c r="BC5120" s="168"/>
      <c r="BD5120" s="165"/>
      <c r="BE5120" s="165"/>
      <c r="BF5120" s="165"/>
      <c r="BG5120" s="165"/>
      <c r="BH5120" s="165"/>
      <c r="BI5120" s="165"/>
      <c r="BJ5120" s="165"/>
      <c r="BK5120" s="165"/>
      <c r="BL5120" s="165"/>
      <c r="BM5120" s="165"/>
      <c r="BN5120" s="165"/>
      <c r="BO5120" s="165"/>
      <c r="BP5120" s="165"/>
      <c r="BQ5120" s="165"/>
      <c r="BS5120" s="6"/>
      <c r="BT5120" s="11"/>
      <c r="BU5120" s="6"/>
      <c r="BV5120" s="6"/>
    </row>
    <row r="5121" spans="1:74" ht="15.75" x14ac:dyDescent="0.25">
      <c r="A5121" s="52" t="s">
        <v>1422</v>
      </c>
      <c r="B5121" s="56"/>
      <c r="C5121" s="7" t="s">
        <v>118</v>
      </c>
      <c r="D5121" s="7" t="s">
        <v>6561</v>
      </c>
      <c r="E5121" s="7"/>
      <c r="F5121" s="64"/>
      <c r="G5121" s="6"/>
      <c r="H5121" s="6"/>
      <c r="I5121" s="10" t="s">
        <v>110</v>
      </c>
      <c r="J5121" s="11" t="s">
        <v>8579</v>
      </c>
      <c r="K5121" s="194" t="s">
        <v>511</v>
      </c>
      <c r="L5121" s="176"/>
      <c r="M5121" s="176">
        <v>1000</v>
      </c>
      <c r="N5121" s="80" t="s">
        <v>6857</v>
      </c>
      <c r="O5121" s="162"/>
      <c r="P5121" s="80" t="s">
        <v>10391</v>
      </c>
      <c r="Q5121" s="80"/>
      <c r="R5121" s="80"/>
      <c r="S5121" s="163"/>
      <c r="T5121" s="213"/>
      <c r="U5121" s="162"/>
      <c r="V5121" s="164"/>
      <c r="W5121" s="12" t="str">
        <f t="shared" si="969"/>
        <v>Mqtt1</v>
      </c>
      <c r="X5121" s="196" t="s">
        <v>10734</v>
      </c>
      <c r="Y5121" s="6" t="str">
        <f t="shared" si="967"/>
        <v>marpower/power-tag/outlets-galley-emp-111-pt60f01</v>
      </c>
      <c r="Z5121" s="103" t="str" cm="1">
        <f t="array" ref="Z5121">IF(COUNTIF(N5121,"spare"),"","$."&amp;_xlfn.REGEXEXTRACT(J5121,"^PT\d+[FQ]\d+_(.*)", 2))</f>
        <v>$.RMS_Voltage_B_N</v>
      </c>
      <c r="AA5121" s="12">
        <f t="shared" si="968"/>
        <v>24</v>
      </c>
      <c r="AB5121" s="6" t="s">
        <v>195</v>
      </c>
      <c r="AC5121" s="103">
        <v>3030</v>
      </c>
      <c r="AJ5121" s="80"/>
      <c r="AK5121" s="113" t="s">
        <v>1424</v>
      </c>
      <c r="AN5121" s="80"/>
      <c r="AO5121" s="80"/>
      <c r="AP5121" s="80"/>
      <c r="AQ5121" s="80"/>
      <c r="AR5121" s="127"/>
      <c r="AS5121" s="80"/>
      <c r="AT5121" s="7"/>
      <c r="AU5121" s="7"/>
      <c r="AV5121" s="165"/>
      <c r="AW5121" s="166"/>
      <c r="AX5121" s="137"/>
      <c r="AY5121" s="147"/>
      <c r="AZ5121" s="167"/>
      <c r="BA5121" s="167"/>
      <c r="BB5121" s="147" t="str">
        <f t="shared" si="971"/>
        <v/>
      </c>
      <c r="BC5121" s="168"/>
      <c r="BD5121" s="165"/>
      <c r="BE5121" s="165"/>
      <c r="BF5121" s="165"/>
      <c r="BG5121" s="165"/>
      <c r="BH5121" s="165"/>
      <c r="BI5121" s="165"/>
      <c r="BJ5121" s="165"/>
      <c r="BK5121" s="165"/>
      <c r="BL5121" s="165"/>
      <c r="BM5121" s="165"/>
      <c r="BN5121" s="165"/>
      <c r="BO5121" s="165"/>
      <c r="BP5121" s="165"/>
      <c r="BQ5121" s="165"/>
      <c r="BS5121" s="6"/>
      <c r="BT5121" s="11"/>
      <c r="BU5121" s="6"/>
      <c r="BV5121" s="6"/>
    </row>
    <row r="5122" spans="1:74" ht="15.75" x14ac:dyDescent="0.25">
      <c r="A5122" s="52" t="s">
        <v>1422</v>
      </c>
      <c r="B5122" s="56"/>
      <c r="C5122" s="7" t="s">
        <v>118</v>
      </c>
      <c r="D5122" s="7" t="s">
        <v>6561</v>
      </c>
      <c r="E5122" s="7"/>
      <c r="F5122" s="64"/>
      <c r="G5122" s="6"/>
      <c r="H5122" s="6"/>
      <c r="I5122" s="10" t="s">
        <v>110</v>
      </c>
      <c r="J5122" s="11" t="s">
        <v>8756</v>
      </c>
      <c r="K5122" s="194" t="s">
        <v>511</v>
      </c>
      <c r="L5122" s="176"/>
      <c r="M5122" s="176">
        <v>1000</v>
      </c>
      <c r="N5122" s="80" t="s">
        <v>6857</v>
      </c>
      <c r="O5122" s="162"/>
      <c r="P5122" s="80" t="s">
        <v>10392</v>
      </c>
      <c r="Q5122" s="80"/>
      <c r="R5122" s="80"/>
      <c r="S5122" s="163"/>
      <c r="T5122" s="213"/>
      <c r="U5122" s="162"/>
      <c r="V5122" s="164"/>
      <c r="W5122" s="12" t="str">
        <f t="shared" si="969"/>
        <v>Mqtt1</v>
      </c>
      <c r="X5122" s="196" t="s">
        <v>10734</v>
      </c>
      <c r="Y5122" s="6" t="str">
        <f t="shared" si="967"/>
        <v>marpower/power-tag/outlets-galley-emp-111-pt60f01</v>
      </c>
      <c r="Z5122" s="103" t="str" cm="1">
        <f t="array" ref="Z5122">IF(COUNTIF(N5122,"spare"),"","$."&amp;_xlfn.REGEXEXTRACT(J5122,"^PT\d+[FQ]\d+_(.*)", 2))</f>
        <v>$.RMS_Voltage_C_N</v>
      </c>
      <c r="AA5122" s="12">
        <f t="shared" si="968"/>
        <v>24</v>
      </c>
      <c r="AB5122" s="6" t="s">
        <v>195</v>
      </c>
      <c r="AC5122" s="103">
        <v>3032</v>
      </c>
      <c r="AJ5122" s="80"/>
      <c r="AK5122" s="113" t="s">
        <v>1424</v>
      </c>
      <c r="AN5122" s="80"/>
      <c r="AO5122" s="80"/>
      <c r="AP5122" s="80"/>
      <c r="AQ5122" s="80"/>
      <c r="AR5122" s="127"/>
      <c r="AS5122" s="80"/>
      <c r="AT5122" s="7"/>
      <c r="AU5122" s="7"/>
      <c r="AV5122" s="165"/>
      <c r="AW5122" s="166"/>
      <c r="AX5122" s="137"/>
      <c r="AY5122" s="147"/>
      <c r="AZ5122" s="167"/>
      <c r="BA5122" s="167"/>
      <c r="BB5122" s="147" t="str">
        <f t="shared" si="971"/>
        <v/>
      </c>
      <c r="BC5122" s="168"/>
      <c r="BD5122" s="165"/>
      <c r="BE5122" s="165"/>
      <c r="BF5122" s="165"/>
      <c r="BG5122" s="165"/>
      <c r="BH5122" s="165"/>
      <c r="BI5122" s="165"/>
      <c r="BJ5122" s="165"/>
      <c r="BK5122" s="165"/>
      <c r="BL5122" s="165"/>
      <c r="BM5122" s="165"/>
      <c r="BN5122" s="165"/>
      <c r="BO5122" s="165"/>
      <c r="BP5122" s="165"/>
      <c r="BQ5122" s="165"/>
      <c r="BS5122" s="6"/>
      <c r="BT5122" s="11"/>
      <c r="BU5122" s="6"/>
      <c r="BV5122" s="6"/>
    </row>
    <row r="5123" spans="1:74" ht="15.75" x14ac:dyDescent="0.25">
      <c r="A5123" s="52" t="s">
        <v>1422</v>
      </c>
      <c r="B5123" s="56"/>
      <c r="C5123" s="7" t="s">
        <v>118</v>
      </c>
      <c r="D5123" s="7" t="s">
        <v>6561</v>
      </c>
      <c r="E5123" s="7"/>
      <c r="F5123" s="64"/>
      <c r="G5123" s="6"/>
      <c r="H5123" s="6"/>
      <c r="I5123" s="10" t="s">
        <v>110</v>
      </c>
      <c r="J5123" s="11" t="s">
        <v>4332</v>
      </c>
      <c r="K5123" s="194" t="s">
        <v>511</v>
      </c>
      <c r="L5123" s="176"/>
      <c r="M5123" s="176">
        <v>1000</v>
      </c>
      <c r="N5123" s="80" t="s">
        <v>6857</v>
      </c>
      <c r="O5123" s="162"/>
      <c r="P5123" s="80" t="s">
        <v>10393</v>
      </c>
      <c r="Q5123" s="80"/>
      <c r="R5123" s="80"/>
      <c r="S5123" s="163"/>
      <c r="T5123" s="213"/>
      <c r="U5123" s="162"/>
      <c r="V5123" s="164"/>
      <c r="W5123" s="12" t="str">
        <f t="shared" si="969"/>
        <v>Mqtt1</v>
      </c>
      <c r="X5123" s="196" t="s">
        <v>10734</v>
      </c>
      <c r="Y5123" s="6" t="str">
        <f t="shared" si="967"/>
        <v>marpower/power-tag/outlets-galley-emp-111-pt60f01</v>
      </c>
      <c r="Z5123" s="103" t="str" cm="1">
        <f t="array" ref="Z5123">IF(COUNTIF(N5123,"spare"),"","$."&amp;_xlfn.REGEXEXTRACT(J5123,"^PT\d+[FQ]\d+_(.*)", 2))</f>
        <v>$.Active_Power_Phase_A</v>
      </c>
      <c r="AA5123" s="12">
        <f t="shared" si="968"/>
        <v>24</v>
      </c>
      <c r="AB5123" s="6" t="s">
        <v>195</v>
      </c>
      <c r="AC5123" s="103">
        <v>3054</v>
      </c>
      <c r="AJ5123" s="80"/>
      <c r="AK5123" s="113" t="s">
        <v>1425</v>
      </c>
      <c r="AN5123" s="80"/>
      <c r="AO5123" s="80"/>
      <c r="AP5123" s="80"/>
      <c r="AQ5123" s="80"/>
      <c r="AR5123" s="127"/>
      <c r="AS5123" s="80"/>
      <c r="AT5123" s="7"/>
      <c r="AU5123" s="7"/>
      <c r="AV5123" s="165"/>
      <c r="AW5123" s="166"/>
      <c r="AX5123" s="137"/>
      <c r="AY5123" s="147"/>
      <c r="AZ5123" s="167"/>
      <c r="BA5123" s="167"/>
      <c r="BB5123" s="147" t="str">
        <f t="shared" si="971"/>
        <v/>
      </c>
      <c r="BC5123" s="168"/>
      <c r="BD5123" s="165"/>
      <c r="BE5123" s="165"/>
      <c r="BF5123" s="165"/>
      <c r="BG5123" s="165"/>
      <c r="BH5123" s="165"/>
      <c r="BI5123" s="165"/>
      <c r="BJ5123" s="165"/>
      <c r="BK5123" s="165"/>
      <c r="BL5123" s="165"/>
      <c r="BM5123" s="165"/>
      <c r="BN5123" s="165"/>
      <c r="BO5123" s="165"/>
      <c r="BP5123" s="165"/>
      <c r="BQ5123" s="165"/>
      <c r="BS5123" s="6"/>
      <c r="BT5123" s="11"/>
      <c r="BU5123" s="6"/>
      <c r="BV5123" s="6"/>
    </row>
    <row r="5124" spans="1:74" ht="15.75" x14ac:dyDescent="0.25">
      <c r="A5124" s="52" t="s">
        <v>1422</v>
      </c>
      <c r="B5124" s="56"/>
      <c r="C5124" s="7" t="s">
        <v>118</v>
      </c>
      <c r="D5124" s="7" t="s">
        <v>6561</v>
      </c>
      <c r="E5124" s="7"/>
      <c r="F5124" s="64"/>
      <c r="G5124" s="6"/>
      <c r="H5124" s="6"/>
      <c r="I5124" s="10" t="s">
        <v>110</v>
      </c>
      <c r="J5124" s="11" t="s">
        <v>4333</v>
      </c>
      <c r="K5124" s="194" t="s">
        <v>511</v>
      </c>
      <c r="L5124" s="176"/>
      <c r="M5124" s="176">
        <v>1000</v>
      </c>
      <c r="N5124" s="80" t="s">
        <v>6857</v>
      </c>
      <c r="O5124" s="162"/>
      <c r="P5124" s="80" t="s">
        <v>10394</v>
      </c>
      <c r="Q5124" s="80"/>
      <c r="R5124" s="80"/>
      <c r="S5124" s="163"/>
      <c r="T5124" s="213"/>
      <c r="U5124" s="162"/>
      <c r="V5124" s="164"/>
      <c r="W5124" s="12" t="str">
        <f t="shared" si="969"/>
        <v>Mqtt1</v>
      </c>
      <c r="X5124" s="196" t="s">
        <v>10734</v>
      </c>
      <c r="Y5124" s="6" t="str">
        <f t="shared" si="967"/>
        <v>marpower/power-tag/outlets-galley-emp-111-pt60f01</v>
      </c>
      <c r="Z5124" s="103" t="str" cm="1">
        <f t="array" ref="Z5124">IF(COUNTIF(N5124,"spare"),"","$."&amp;_xlfn.REGEXEXTRACT(J5124,"^PT\d+[FQ]\d+_(.*)", 2))</f>
        <v>$.Active_Power_Phase_B</v>
      </c>
      <c r="AA5124" s="12">
        <f t="shared" si="968"/>
        <v>24</v>
      </c>
      <c r="AB5124" s="6" t="s">
        <v>195</v>
      </c>
      <c r="AC5124" s="103">
        <v>3056</v>
      </c>
      <c r="AJ5124" s="80"/>
      <c r="AK5124" s="113" t="s">
        <v>1425</v>
      </c>
      <c r="AN5124" s="80"/>
      <c r="AO5124" s="80"/>
      <c r="AP5124" s="80"/>
      <c r="AQ5124" s="80"/>
      <c r="AR5124" s="127"/>
      <c r="AS5124" s="80"/>
      <c r="AT5124" s="7"/>
      <c r="AU5124" s="7"/>
      <c r="AV5124" s="165"/>
      <c r="AW5124" s="166"/>
      <c r="AX5124" s="137"/>
      <c r="AY5124" s="147"/>
      <c r="AZ5124" s="167"/>
      <c r="BA5124" s="167"/>
      <c r="BB5124" s="147" t="str">
        <f t="shared" si="971"/>
        <v/>
      </c>
      <c r="BC5124" s="168"/>
      <c r="BD5124" s="165"/>
      <c r="BE5124" s="165"/>
      <c r="BF5124" s="165"/>
      <c r="BG5124" s="165"/>
      <c r="BH5124" s="165"/>
      <c r="BI5124" s="165"/>
      <c r="BJ5124" s="165"/>
      <c r="BK5124" s="165"/>
      <c r="BL5124" s="165"/>
      <c r="BM5124" s="165"/>
      <c r="BN5124" s="165"/>
      <c r="BO5124" s="165"/>
      <c r="BP5124" s="165"/>
      <c r="BQ5124" s="165"/>
      <c r="BS5124" s="6"/>
      <c r="BT5124" s="11"/>
      <c r="BU5124" s="6"/>
      <c r="BV5124" s="6"/>
    </row>
    <row r="5125" spans="1:74" ht="15.75" x14ac:dyDescent="0.25">
      <c r="A5125" s="52" t="s">
        <v>1422</v>
      </c>
      <c r="B5125" s="56"/>
      <c r="C5125" s="7" t="s">
        <v>118</v>
      </c>
      <c r="D5125" s="7" t="s">
        <v>6561</v>
      </c>
      <c r="E5125" s="7"/>
      <c r="F5125" s="64"/>
      <c r="G5125" s="6"/>
      <c r="H5125" s="6"/>
      <c r="I5125" s="10" t="s">
        <v>110</v>
      </c>
      <c r="J5125" s="11" t="s">
        <v>4334</v>
      </c>
      <c r="K5125" s="194" t="s">
        <v>511</v>
      </c>
      <c r="L5125" s="176"/>
      <c r="M5125" s="176">
        <v>1000</v>
      </c>
      <c r="N5125" s="80" t="s">
        <v>6857</v>
      </c>
      <c r="O5125" s="162"/>
      <c r="P5125" s="80" t="s">
        <v>10395</v>
      </c>
      <c r="Q5125" s="80"/>
      <c r="R5125" s="80"/>
      <c r="S5125" s="163"/>
      <c r="T5125" s="213"/>
      <c r="U5125" s="162"/>
      <c r="V5125" s="164"/>
      <c r="W5125" s="12" t="str">
        <f t="shared" si="969"/>
        <v>Mqtt1</v>
      </c>
      <c r="X5125" s="196" t="s">
        <v>10734</v>
      </c>
      <c r="Y5125" s="6" t="str">
        <f t="shared" si="967"/>
        <v>marpower/power-tag/outlets-galley-emp-111-pt60f01</v>
      </c>
      <c r="Z5125" s="103" t="str" cm="1">
        <f t="array" ref="Z5125">IF(COUNTIF(N5125,"spare"),"","$."&amp;_xlfn.REGEXEXTRACT(J5125,"^PT\d+[FQ]\d+_(.*)", 2))</f>
        <v>$.Active_Power_Phase_C</v>
      </c>
      <c r="AA5125" s="12">
        <f t="shared" si="968"/>
        <v>24</v>
      </c>
      <c r="AB5125" s="6" t="s">
        <v>195</v>
      </c>
      <c r="AC5125" s="103">
        <v>3058</v>
      </c>
      <c r="AJ5125" s="80"/>
      <c r="AK5125" s="113" t="s">
        <v>1425</v>
      </c>
      <c r="AN5125" s="80"/>
      <c r="AO5125" s="80"/>
      <c r="AP5125" s="80"/>
      <c r="AQ5125" s="80"/>
      <c r="AR5125" s="127"/>
      <c r="AS5125" s="80"/>
      <c r="AT5125" s="7"/>
      <c r="AU5125" s="7"/>
      <c r="AV5125" s="165"/>
      <c r="AW5125" s="166"/>
      <c r="AX5125" s="137"/>
      <c r="AY5125" s="147"/>
      <c r="AZ5125" s="167"/>
      <c r="BA5125" s="167"/>
      <c r="BB5125" s="147" t="str">
        <f t="shared" si="971"/>
        <v/>
      </c>
      <c r="BC5125" s="168"/>
      <c r="BD5125" s="165"/>
      <c r="BE5125" s="165"/>
      <c r="BF5125" s="165"/>
      <c r="BG5125" s="165"/>
      <c r="BH5125" s="165"/>
      <c r="BI5125" s="165"/>
      <c r="BJ5125" s="165"/>
      <c r="BK5125" s="165"/>
      <c r="BL5125" s="165"/>
      <c r="BM5125" s="165"/>
      <c r="BN5125" s="165"/>
      <c r="BO5125" s="165"/>
      <c r="BP5125" s="165"/>
      <c r="BQ5125" s="165"/>
      <c r="BS5125" s="6"/>
      <c r="BT5125" s="11"/>
      <c r="BU5125" s="6"/>
      <c r="BV5125" s="6"/>
    </row>
    <row r="5126" spans="1:74" ht="15.75" x14ac:dyDescent="0.25">
      <c r="A5126" s="52" t="s">
        <v>1422</v>
      </c>
      <c r="B5126" s="56"/>
      <c r="C5126" s="7" t="s">
        <v>118</v>
      </c>
      <c r="D5126" s="7" t="s">
        <v>6561</v>
      </c>
      <c r="E5126" s="7"/>
      <c r="F5126" s="64"/>
      <c r="G5126" s="6"/>
      <c r="H5126" s="6"/>
      <c r="I5126" s="10" t="s">
        <v>110</v>
      </c>
      <c r="J5126" s="11" t="s">
        <v>4335</v>
      </c>
      <c r="K5126" s="194" t="s">
        <v>511</v>
      </c>
      <c r="L5126" s="176"/>
      <c r="M5126" s="176">
        <v>1000</v>
      </c>
      <c r="N5126" s="80" t="s">
        <v>6857</v>
      </c>
      <c r="O5126" s="162"/>
      <c r="P5126" s="80" t="s">
        <v>10396</v>
      </c>
      <c r="Q5126" s="80"/>
      <c r="R5126" s="80"/>
      <c r="S5126" s="163"/>
      <c r="T5126" s="213"/>
      <c r="U5126" s="162"/>
      <c r="V5126" s="164"/>
      <c r="W5126" s="12" t="str">
        <f t="shared" si="969"/>
        <v>Mqtt1</v>
      </c>
      <c r="X5126" s="196" t="s">
        <v>10734</v>
      </c>
      <c r="Y5126" s="6" t="str">
        <f t="shared" si="967"/>
        <v>marpower/power-tag/outlets-galley-emp-111-pt60f01</v>
      </c>
      <c r="Z5126" s="103" t="str" cm="1">
        <f t="array" ref="Z5126">IF(COUNTIF(N5126,"spare"),"","$."&amp;_xlfn.REGEXEXTRACT(J5126,"^PT\d+[FQ]\d+_(.*)", 2))</f>
        <v>$.Total_Active_Power</v>
      </c>
      <c r="AA5126" s="12">
        <f t="shared" si="968"/>
        <v>24</v>
      </c>
      <c r="AB5126" s="6" t="s">
        <v>195</v>
      </c>
      <c r="AC5126" s="103">
        <v>3060</v>
      </c>
      <c r="AJ5126" s="80"/>
      <c r="AK5126" s="113" t="s">
        <v>1425</v>
      </c>
      <c r="AN5126" s="80"/>
      <c r="AO5126" s="80"/>
      <c r="AP5126" s="80"/>
      <c r="AQ5126" s="80"/>
      <c r="AR5126" s="127"/>
      <c r="AS5126" s="80"/>
      <c r="AT5126" s="7"/>
      <c r="AU5126" s="7"/>
      <c r="AV5126" s="165"/>
      <c r="AW5126" s="166"/>
      <c r="AX5126" s="137"/>
      <c r="AY5126" s="147"/>
      <c r="AZ5126" s="167"/>
      <c r="BA5126" s="167"/>
      <c r="BB5126" s="147" t="str">
        <f t="shared" si="971"/>
        <v/>
      </c>
      <c r="BC5126" s="168"/>
      <c r="BD5126" s="165"/>
      <c r="BE5126" s="165"/>
      <c r="BF5126" s="165"/>
      <c r="BG5126" s="165"/>
      <c r="BH5126" s="165"/>
      <c r="BI5126" s="165"/>
      <c r="BJ5126" s="165"/>
      <c r="BK5126" s="165"/>
      <c r="BL5126" s="165"/>
      <c r="BM5126" s="165"/>
      <c r="BN5126" s="165"/>
      <c r="BO5126" s="165"/>
      <c r="BP5126" s="165"/>
      <c r="BQ5126" s="165"/>
      <c r="BS5126" s="6"/>
      <c r="BT5126" s="11"/>
      <c r="BU5126" s="6"/>
      <c r="BV5126" s="6"/>
    </row>
    <row r="5127" spans="1:74" ht="15.75" x14ac:dyDescent="0.25">
      <c r="A5127" s="52" t="s">
        <v>1422</v>
      </c>
      <c r="B5127" s="56"/>
      <c r="C5127" s="7" t="s">
        <v>118</v>
      </c>
      <c r="D5127" s="7" t="s">
        <v>6561</v>
      </c>
      <c r="E5127" s="7"/>
      <c r="F5127" s="64"/>
      <c r="G5127" s="6"/>
      <c r="H5127" s="6"/>
      <c r="I5127" s="10" t="s">
        <v>110</v>
      </c>
      <c r="J5127" s="11" t="s">
        <v>4336</v>
      </c>
      <c r="K5127" s="194" t="s">
        <v>511</v>
      </c>
      <c r="L5127" s="176"/>
      <c r="M5127" s="176">
        <v>1000</v>
      </c>
      <c r="N5127" s="80" t="s">
        <v>6857</v>
      </c>
      <c r="O5127" s="162"/>
      <c r="P5127" s="80" t="s">
        <v>10397</v>
      </c>
      <c r="Q5127" s="80"/>
      <c r="R5127" s="80"/>
      <c r="S5127" s="163"/>
      <c r="T5127" s="213"/>
      <c r="U5127" s="162"/>
      <c r="V5127" s="164"/>
      <c r="W5127" s="12" t="str">
        <f t="shared" si="969"/>
        <v>Mqtt1</v>
      </c>
      <c r="X5127" s="196" t="s">
        <v>10734</v>
      </c>
      <c r="Y5127" s="6" t="str">
        <f t="shared" si="967"/>
        <v>marpower/power-tag/outlets-galley-emp-111-pt60f01</v>
      </c>
      <c r="Z5127" s="103" t="str" cm="1">
        <f t="array" ref="Z5127">IF(COUNTIF(N5127,"spare"),"","$."&amp;_xlfn.REGEXEXTRACT(J5127,"^PT\d+[FQ]\d+_(.*)", 2))</f>
        <v>$.Power_Factor_Phase_A</v>
      </c>
      <c r="AA5127" s="12">
        <f t="shared" si="968"/>
        <v>24</v>
      </c>
      <c r="AB5127" s="6" t="s">
        <v>195</v>
      </c>
      <c r="AC5127" s="103">
        <v>3078</v>
      </c>
      <c r="AJ5127" s="80"/>
      <c r="AK5127" s="113" t="s">
        <v>1426</v>
      </c>
      <c r="AN5127" s="80"/>
      <c r="AO5127" s="80"/>
      <c r="AP5127" s="80"/>
      <c r="AQ5127" s="80"/>
      <c r="AR5127" s="127"/>
      <c r="AS5127" s="80"/>
      <c r="AT5127" s="7"/>
      <c r="AU5127" s="7"/>
      <c r="AV5127" s="165"/>
      <c r="AW5127" s="166"/>
      <c r="AX5127" s="137"/>
      <c r="AY5127" s="147"/>
      <c r="AZ5127" s="167"/>
      <c r="BA5127" s="167"/>
      <c r="BB5127" s="147" t="str">
        <f t="shared" si="971"/>
        <v/>
      </c>
      <c r="BC5127" s="168"/>
      <c r="BD5127" s="165"/>
      <c r="BE5127" s="165"/>
      <c r="BF5127" s="165"/>
      <c r="BG5127" s="165"/>
      <c r="BH5127" s="165"/>
      <c r="BI5127" s="165"/>
      <c r="BJ5127" s="165"/>
      <c r="BK5127" s="165"/>
      <c r="BL5127" s="165"/>
      <c r="BM5127" s="165"/>
      <c r="BN5127" s="165"/>
      <c r="BO5127" s="165"/>
      <c r="BP5127" s="165"/>
      <c r="BQ5127" s="165"/>
      <c r="BS5127" s="6"/>
      <c r="BT5127" s="11"/>
      <c r="BU5127" s="6"/>
      <c r="BV5127" s="6"/>
    </row>
    <row r="5128" spans="1:74" ht="15.75" x14ac:dyDescent="0.25">
      <c r="A5128" s="52" t="s">
        <v>1422</v>
      </c>
      <c r="B5128" s="56"/>
      <c r="C5128" s="7" t="s">
        <v>118</v>
      </c>
      <c r="D5128" s="7" t="s">
        <v>6561</v>
      </c>
      <c r="E5128" s="7"/>
      <c r="F5128" s="64"/>
      <c r="G5128" s="6"/>
      <c r="H5128" s="6"/>
      <c r="I5128" s="10" t="s">
        <v>110</v>
      </c>
      <c r="J5128" s="11" t="s">
        <v>4337</v>
      </c>
      <c r="K5128" s="194" t="s">
        <v>511</v>
      </c>
      <c r="L5128" s="176"/>
      <c r="M5128" s="176">
        <v>1000</v>
      </c>
      <c r="N5128" s="80" t="s">
        <v>6857</v>
      </c>
      <c r="O5128" s="162"/>
      <c r="P5128" s="80" t="s">
        <v>10398</v>
      </c>
      <c r="Q5128" s="80"/>
      <c r="R5128" s="80"/>
      <c r="S5128" s="163"/>
      <c r="T5128" s="213"/>
      <c r="U5128" s="162"/>
      <c r="V5128" s="164"/>
      <c r="W5128" s="12" t="str">
        <f t="shared" si="969"/>
        <v>Mqtt1</v>
      </c>
      <c r="X5128" s="196" t="s">
        <v>10734</v>
      </c>
      <c r="Y5128" s="6" t="str">
        <f t="shared" si="967"/>
        <v>marpower/power-tag/outlets-galley-emp-111-pt60f01</v>
      </c>
      <c r="Z5128" s="103" t="str" cm="1">
        <f t="array" ref="Z5128">IF(COUNTIF(N5128,"spare"),"","$."&amp;_xlfn.REGEXEXTRACT(J5128,"^PT\d+[FQ]\d+_(.*)", 2))</f>
        <v>$.Power_Factor_Phase_B</v>
      </c>
      <c r="AA5128" s="12">
        <f t="shared" si="968"/>
        <v>24</v>
      </c>
      <c r="AB5128" s="6" t="s">
        <v>195</v>
      </c>
      <c r="AC5128" s="103">
        <v>3080</v>
      </c>
      <c r="AJ5128" s="80"/>
      <c r="AK5128" s="113" t="s">
        <v>1426</v>
      </c>
      <c r="AN5128" s="80"/>
      <c r="AO5128" s="80"/>
      <c r="AP5128" s="80"/>
      <c r="AQ5128" s="80"/>
      <c r="AR5128" s="127"/>
      <c r="AS5128" s="80"/>
      <c r="AT5128" s="7"/>
      <c r="AU5128" s="7"/>
      <c r="AV5128" s="165"/>
      <c r="AW5128" s="166"/>
      <c r="AX5128" s="137"/>
      <c r="AY5128" s="147"/>
      <c r="AZ5128" s="167"/>
      <c r="BA5128" s="167"/>
      <c r="BB5128" s="147" t="str">
        <f t="shared" si="971"/>
        <v/>
      </c>
      <c r="BC5128" s="168"/>
      <c r="BD5128" s="165"/>
      <c r="BE5128" s="165"/>
      <c r="BF5128" s="165"/>
      <c r="BG5128" s="165"/>
      <c r="BH5128" s="165"/>
      <c r="BI5128" s="165"/>
      <c r="BJ5128" s="165"/>
      <c r="BK5128" s="165"/>
      <c r="BL5128" s="165"/>
      <c r="BM5128" s="165"/>
      <c r="BN5128" s="165"/>
      <c r="BO5128" s="165"/>
      <c r="BP5128" s="165"/>
      <c r="BQ5128" s="165"/>
      <c r="BS5128" s="6"/>
      <c r="BT5128" s="11"/>
      <c r="BU5128" s="6"/>
      <c r="BV5128" s="6"/>
    </row>
    <row r="5129" spans="1:74" ht="15.75" x14ac:dyDescent="0.25">
      <c r="A5129" s="52" t="s">
        <v>1422</v>
      </c>
      <c r="B5129" s="56"/>
      <c r="C5129" s="7" t="s">
        <v>118</v>
      </c>
      <c r="D5129" s="7" t="s">
        <v>6561</v>
      </c>
      <c r="E5129" s="7"/>
      <c r="F5129" s="64"/>
      <c r="G5129" s="6"/>
      <c r="H5129" s="6"/>
      <c r="I5129" s="10" t="s">
        <v>110</v>
      </c>
      <c r="J5129" s="11" t="s">
        <v>4338</v>
      </c>
      <c r="K5129" s="194" t="s">
        <v>511</v>
      </c>
      <c r="L5129" s="176"/>
      <c r="M5129" s="176">
        <v>1000</v>
      </c>
      <c r="N5129" s="80" t="s">
        <v>6857</v>
      </c>
      <c r="O5129" s="162"/>
      <c r="P5129" s="80" t="s">
        <v>10399</v>
      </c>
      <c r="Q5129" s="80"/>
      <c r="R5129" s="80"/>
      <c r="S5129" s="163"/>
      <c r="T5129" s="213"/>
      <c r="U5129" s="162"/>
      <c r="V5129" s="164"/>
      <c r="W5129" s="12" t="str">
        <f t="shared" si="969"/>
        <v>Mqtt1</v>
      </c>
      <c r="X5129" s="196" t="s">
        <v>10734</v>
      </c>
      <c r="Y5129" s="6" t="str">
        <f t="shared" si="967"/>
        <v>marpower/power-tag/outlets-galley-emp-111-pt60f01</v>
      </c>
      <c r="Z5129" s="103" t="str" cm="1">
        <f t="array" ref="Z5129">IF(COUNTIF(N5129,"spare"),"","$."&amp;_xlfn.REGEXEXTRACT(J5129,"^PT\d+[FQ]\d+_(.*)", 2))</f>
        <v>$.Power_Factor_Phase_C</v>
      </c>
      <c r="AA5129" s="12">
        <f t="shared" si="968"/>
        <v>24</v>
      </c>
      <c r="AB5129" s="6" t="s">
        <v>195</v>
      </c>
      <c r="AC5129" s="103">
        <v>3082</v>
      </c>
      <c r="AJ5129" s="80"/>
      <c r="AK5129" s="113" t="s">
        <v>1426</v>
      </c>
      <c r="AN5129" s="80"/>
      <c r="AO5129" s="80"/>
      <c r="AP5129" s="80"/>
      <c r="AQ5129" s="80"/>
      <c r="AR5129" s="127"/>
      <c r="AS5129" s="80"/>
      <c r="AT5129" s="7"/>
      <c r="AU5129" s="7"/>
      <c r="AV5129" s="165"/>
      <c r="AW5129" s="166"/>
      <c r="AX5129" s="137"/>
      <c r="AY5129" s="147"/>
      <c r="AZ5129" s="167"/>
      <c r="BA5129" s="167"/>
      <c r="BB5129" s="147" t="str">
        <f t="shared" si="971"/>
        <v/>
      </c>
      <c r="BC5129" s="168"/>
      <c r="BD5129" s="165"/>
      <c r="BE5129" s="165"/>
      <c r="BF5129" s="165"/>
      <c r="BG5129" s="165"/>
      <c r="BH5129" s="165"/>
      <c r="BI5129" s="165"/>
      <c r="BJ5129" s="165"/>
      <c r="BK5129" s="165"/>
      <c r="BL5129" s="165"/>
      <c r="BM5129" s="165"/>
      <c r="BN5129" s="165"/>
      <c r="BO5129" s="165"/>
      <c r="BP5129" s="165"/>
      <c r="BQ5129" s="165"/>
      <c r="BS5129" s="6"/>
      <c r="BT5129" s="11"/>
      <c r="BU5129" s="6"/>
      <c r="BV5129" s="6"/>
    </row>
    <row r="5130" spans="1:74" ht="15.75" x14ac:dyDescent="0.25">
      <c r="A5130" s="52" t="s">
        <v>1422</v>
      </c>
      <c r="B5130" s="56"/>
      <c r="C5130" s="7" t="s">
        <v>118</v>
      </c>
      <c r="D5130" s="7" t="s">
        <v>6561</v>
      </c>
      <c r="E5130" s="7"/>
      <c r="F5130" s="64"/>
      <c r="G5130" s="6"/>
      <c r="H5130" s="6"/>
      <c r="I5130" s="10" t="s">
        <v>110</v>
      </c>
      <c r="J5130" s="11" t="s">
        <v>4339</v>
      </c>
      <c r="K5130" s="194" t="s">
        <v>511</v>
      </c>
      <c r="L5130" s="176"/>
      <c r="M5130" s="176">
        <v>1000</v>
      </c>
      <c r="N5130" s="80" t="s">
        <v>6857</v>
      </c>
      <c r="O5130" s="162"/>
      <c r="P5130" s="80" t="s">
        <v>10400</v>
      </c>
      <c r="Q5130" s="80"/>
      <c r="R5130" s="80"/>
      <c r="S5130" s="163"/>
      <c r="T5130" s="213"/>
      <c r="U5130" s="162"/>
      <c r="V5130" s="164"/>
      <c r="W5130" s="12" t="str">
        <f t="shared" si="969"/>
        <v>Mqtt1</v>
      </c>
      <c r="X5130" s="196" t="s">
        <v>10734</v>
      </c>
      <c r="Y5130" s="6" t="str">
        <f t="shared" si="967"/>
        <v>marpower/power-tag/outlets-galley-emp-111-pt60f01</v>
      </c>
      <c r="Z5130" s="103" t="str" cm="1">
        <f t="array" ref="Z5130">IF(COUNTIF(N5130,"spare"),"","$."&amp;_xlfn.REGEXEXTRACT(J5130,"^PT\d+[FQ]\d+_(.*)", 2))</f>
        <v>$.Total_Power_Factor</v>
      </c>
      <c r="AA5130" s="12">
        <f t="shared" si="968"/>
        <v>24</v>
      </c>
      <c r="AB5130" s="6" t="s">
        <v>195</v>
      </c>
      <c r="AC5130" s="103">
        <v>3084</v>
      </c>
      <c r="AJ5130" s="80"/>
      <c r="AK5130" s="113" t="s">
        <v>1426</v>
      </c>
      <c r="AN5130" s="80"/>
      <c r="AO5130" s="80"/>
      <c r="AP5130" s="80"/>
      <c r="AQ5130" s="80"/>
      <c r="AR5130" s="127"/>
      <c r="AS5130" s="80"/>
      <c r="AT5130" s="7"/>
      <c r="AU5130" s="7"/>
      <c r="AV5130" s="165"/>
      <c r="AW5130" s="166"/>
      <c r="AX5130" s="137"/>
      <c r="AY5130" s="147"/>
      <c r="AZ5130" s="167"/>
      <c r="BA5130" s="167"/>
      <c r="BB5130" s="147" t="str">
        <f t="shared" si="971"/>
        <v/>
      </c>
      <c r="BC5130" s="168"/>
      <c r="BD5130" s="165"/>
      <c r="BE5130" s="165"/>
      <c r="BF5130" s="165"/>
      <c r="BG5130" s="165"/>
      <c r="BH5130" s="165"/>
      <c r="BI5130" s="165"/>
      <c r="BJ5130" s="165"/>
      <c r="BK5130" s="165"/>
      <c r="BL5130" s="165"/>
      <c r="BM5130" s="165"/>
      <c r="BN5130" s="165"/>
      <c r="BO5130" s="165"/>
      <c r="BP5130" s="165"/>
      <c r="BQ5130" s="165"/>
      <c r="BS5130" s="6"/>
      <c r="BT5130" s="11"/>
      <c r="BU5130" s="6"/>
      <c r="BV5130" s="6"/>
    </row>
    <row r="5131" spans="1:74" ht="15.75" x14ac:dyDescent="0.25">
      <c r="A5131" s="52" t="s">
        <v>1422</v>
      </c>
      <c r="B5131" s="56"/>
      <c r="C5131" s="7" t="s">
        <v>118</v>
      </c>
      <c r="D5131" s="7" t="s">
        <v>6561</v>
      </c>
      <c r="E5131" s="7"/>
      <c r="F5131" s="64"/>
      <c r="G5131" s="6"/>
      <c r="H5131" s="6"/>
      <c r="I5131" s="10" t="s">
        <v>110</v>
      </c>
      <c r="J5131" s="11" t="s">
        <v>4340</v>
      </c>
      <c r="K5131" s="194" t="s">
        <v>511</v>
      </c>
      <c r="L5131" s="176"/>
      <c r="M5131" s="176">
        <v>1000</v>
      </c>
      <c r="N5131" s="80" t="s">
        <v>6857</v>
      </c>
      <c r="O5131" s="162"/>
      <c r="P5131" s="80" t="s">
        <v>10401</v>
      </c>
      <c r="Q5131" s="80"/>
      <c r="R5131" s="80"/>
      <c r="S5131" s="163"/>
      <c r="T5131" s="213"/>
      <c r="U5131" s="162"/>
      <c r="V5131" s="164"/>
      <c r="W5131" s="12" t="str">
        <f t="shared" si="969"/>
        <v>Mqtt1</v>
      </c>
      <c r="X5131" s="196" t="s">
        <v>10735</v>
      </c>
      <c r="Y5131" s="6" t="str">
        <f t="shared" ref="Y5131:Y5194" si="972">LOWER(_xlfn.CONCAT("marpower/",SUBSTITUTE(SUBSTITUTE("power-tag/" &amp; X5131," ","-"),"_","-")))</f>
        <v>marpower/power-tag/outlets-galley-emp-111-pt61f01</v>
      </c>
      <c r="Z5131" s="103" t="str" cm="1">
        <f t="array" ref="Z5131">IF(COUNTIF(N5131,"spare"),"","$."&amp;_xlfn.REGEXEXTRACT(J5131,"^PT\d+[FQ]\d+_(.*)", 2))</f>
        <v>$.RMS_Current_Phase_A</v>
      </c>
      <c r="AA5131" s="12">
        <f>AA5116+1</f>
        <v>25</v>
      </c>
      <c r="AB5131" s="6" t="s">
        <v>195</v>
      </c>
      <c r="AC5131" s="103">
        <v>3000</v>
      </c>
      <c r="AJ5131" s="80"/>
      <c r="AK5131" s="113" t="s">
        <v>1423</v>
      </c>
      <c r="AN5131" s="80"/>
      <c r="AO5131" s="80"/>
      <c r="AP5131" s="80"/>
      <c r="AQ5131" s="80"/>
      <c r="AR5131" s="127"/>
      <c r="AS5131" s="80"/>
      <c r="AT5131" s="7"/>
      <c r="AU5131" s="7"/>
      <c r="AV5131" s="165"/>
      <c r="AW5131" s="166"/>
      <c r="AX5131" s="137"/>
      <c r="AY5131" s="147"/>
      <c r="AZ5131" s="167"/>
      <c r="BA5131" s="167"/>
      <c r="BB5131" s="147" t="str">
        <f t="shared" ref="BB5131:BB5145" si="973">IF(ISNUMBER(AM5131),"1","")</f>
        <v/>
      </c>
      <c r="BC5131" s="168"/>
      <c r="BD5131" s="165"/>
      <c r="BE5131" s="165"/>
      <c r="BF5131" s="165"/>
      <c r="BG5131" s="165"/>
      <c r="BH5131" s="165"/>
      <c r="BI5131" s="165"/>
      <c r="BJ5131" s="165"/>
      <c r="BK5131" s="165"/>
      <c r="BL5131" s="165"/>
      <c r="BM5131" s="165"/>
      <c r="BN5131" s="165"/>
      <c r="BO5131" s="165"/>
      <c r="BP5131" s="165"/>
      <c r="BQ5131" s="165"/>
      <c r="BS5131" s="6"/>
      <c r="BT5131" s="11"/>
      <c r="BU5131" s="6"/>
      <c r="BV5131" s="6"/>
    </row>
    <row r="5132" spans="1:74" ht="15.75" x14ac:dyDescent="0.25">
      <c r="A5132" s="52" t="s">
        <v>1422</v>
      </c>
      <c r="B5132" s="56"/>
      <c r="C5132" s="7" t="s">
        <v>118</v>
      </c>
      <c r="D5132" s="7" t="s">
        <v>6561</v>
      </c>
      <c r="E5132" s="7"/>
      <c r="F5132" s="64"/>
      <c r="G5132" s="6"/>
      <c r="H5132" s="6"/>
      <c r="I5132" s="10" t="s">
        <v>110</v>
      </c>
      <c r="J5132" s="11" t="s">
        <v>4341</v>
      </c>
      <c r="K5132" s="194" t="s">
        <v>511</v>
      </c>
      <c r="L5132" s="176"/>
      <c r="M5132" s="176">
        <v>1000</v>
      </c>
      <c r="N5132" s="80" t="s">
        <v>6857</v>
      </c>
      <c r="O5132" s="162"/>
      <c r="P5132" s="80" t="s">
        <v>10402</v>
      </c>
      <c r="Q5132" s="80"/>
      <c r="R5132" s="80"/>
      <c r="S5132" s="163"/>
      <c r="T5132" s="213"/>
      <c r="U5132" s="162"/>
      <c r="V5132" s="164"/>
      <c r="W5132" s="12" t="str">
        <f t="shared" si="969"/>
        <v>Mqtt1</v>
      </c>
      <c r="X5132" s="196" t="s">
        <v>10735</v>
      </c>
      <c r="Y5132" s="6" t="str">
        <f t="shared" si="972"/>
        <v>marpower/power-tag/outlets-galley-emp-111-pt61f01</v>
      </c>
      <c r="Z5132" s="103" t="str" cm="1">
        <f t="array" ref="Z5132">IF(COUNTIF(N5132,"spare"),"","$."&amp;_xlfn.REGEXEXTRACT(J5132,"^PT\d+[FQ]\d+_(.*)", 2))</f>
        <v>$.RMS_Current_Phase_B</v>
      </c>
      <c r="AA5132" s="12">
        <f t="shared" si="968"/>
        <v>25</v>
      </c>
      <c r="AB5132" s="6" t="s">
        <v>195</v>
      </c>
      <c r="AC5132" s="103">
        <v>3002</v>
      </c>
      <c r="AJ5132" s="80"/>
      <c r="AK5132" s="113" t="s">
        <v>1423</v>
      </c>
      <c r="AN5132" s="80"/>
      <c r="AO5132" s="80"/>
      <c r="AP5132" s="80"/>
      <c r="AQ5132" s="80"/>
      <c r="AR5132" s="127"/>
      <c r="AS5132" s="80"/>
      <c r="AT5132" s="7"/>
      <c r="AU5132" s="7"/>
      <c r="AV5132" s="165"/>
      <c r="AW5132" s="166"/>
      <c r="AX5132" s="137"/>
      <c r="AY5132" s="147"/>
      <c r="AZ5132" s="167"/>
      <c r="BA5132" s="167"/>
      <c r="BB5132" s="147" t="str">
        <f t="shared" si="973"/>
        <v/>
      </c>
      <c r="BC5132" s="168"/>
      <c r="BD5132" s="165"/>
      <c r="BE5132" s="165"/>
      <c r="BF5132" s="165"/>
      <c r="BG5132" s="165"/>
      <c r="BH5132" s="165"/>
      <c r="BI5132" s="165"/>
      <c r="BJ5132" s="165"/>
      <c r="BK5132" s="165"/>
      <c r="BL5132" s="165"/>
      <c r="BM5132" s="165"/>
      <c r="BN5132" s="165"/>
      <c r="BO5132" s="165"/>
      <c r="BP5132" s="165"/>
      <c r="BQ5132" s="165"/>
      <c r="BS5132" s="6"/>
      <c r="BT5132" s="11"/>
      <c r="BU5132" s="6"/>
      <c r="BV5132" s="6"/>
    </row>
    <row r="5133" spans="1:74" ht="15.75" x14ac:dyDescent="0.25">
      <c r="A5133" s="52" t="s">
        <v>1422</v>
      </c>
      <c r="B5133" s="56"/>
      <c r="C5133" s="7" t="s">
        <v>118</v>
      </c>
      <c r="D5133" s="7" t="s">
        <v>6561</v>
      </c>
      <c r="E5133" s="7"/>
      <c r="F5133" s="64"/>
      <c r="G5133" s="6"/>
      <c r="H5133" s="6"/>
      <c r="I5133" s="10" t="s">
        <v>110</v>
      </c>
      <c r="J5133" s="11" t="s">
        <v>4342</v>
      </c>
      <c r="K5133" s="194" t="s">
        <v>511</v>
      </c>
      <c r="L5133" s="176"/>
      <c r="M5133" s="176">
        <v>1000</v>
      </c>
      <c r="N5133" s="80" t="s">
        <v>6857</v>
      </c>
      <c r="O5133" s="162"/>
      <c r="P5133" s="80" t="s">
        <v>10403</v>
      </c>
      <c r="Q5133" s="80"/>
      <c r="R5133" s="80"/>
      <c r="S5133" s="163"/>
      <c r="T5133" s="213"/>
      <c r="U5133" s="162"/>
      <c r="V5133" s="164"/>
      <c r="W5133" s="12" t="str">
        <f t="shared" si="969"/>
        <v>Mqtt1</v>
      </c>
      <c r="X5133" s="196" t="s">
        <v>10735</v>
      </c>
      <c r="Y5133" s="6" t="str">
        <f t="shared" si="972"/>
        <v>marpower/power-tag/outlets-galley-emp-111-pt61f01</v>
      </c>
      <c r="Z5133" s="103" t="str" cm="1">
        <f t="array" ref="Z5133">IF(COUNTIF(N5133,"spare"),"","$."&amp;_xlfn.REGEXEXTRACT(J5133,"^PT\d+[FQ]\d+_(.*)", 2))</f>
        <v>$.RMS_Current_Phase_C</v>
      </c>
      <c r="AA5133" s="12">
        <f t="shared" si="968"/>
        <v>25</v>
      </c>
      <c r="AB5133" s="6" t="s">
        <v>195</v>
      </c>
      <c r="AC5133" s="103">
        <v>3004</v>
      </c>
      <c r="AJ5133" s="80"/>
      <c r="AK5133" s="113" t="s">
        <v>1423</v>
      </c>
      <c r="AN5133" s="80"/>
      <c r="AO5133" s="80"/>
      <c r="AP5133" s="80"/>
      <c r="AQ5133" s="80"/>
      <c r="AR5133" s="127"/>
      <c r="AS5133" s="80"/>
      <c r="AT5133" s="7"/>
      <c r="AU5133" s="7"/>
      <c r="AV5133" s="165"/>
      <c r="AW5133" s="166"/>
      <c r="AX5133" s="137"/>
      <c r="AY5133" s="147"/>
      <c r="AZ5133" s="167"/>
      <c r="BA5133" s="167"/>
      <c r="BB5133" s="147" t="str">
        <f t="shared" si="973"/>
        <v/>
      </c>
      <c r="BC5133" s="168"/>
      <c r="BD5133" s="165"/>
      <c r="BE5133" s="165"/>
      <c r="BF5133" s="165"/>
      <c r="BG5133" s="165"/>
      <c r="BH5133" s="165"/>
      <c r="BI5133" s="165"/>
      <c r="BJ5133" s="165"/>
      <c r="BK5133" s="165"/>
      <c r="BL5133" s="165"/>
      <c r="BM5133" s="165"/>
      <c r="BN5133" s="165"/>
      <c r="BO5133" s="165"/>
      <c r="BP5133" s="165"/>
      <c r="BQ5133" s="165"/>
      <c r="BS5133" s="6"/>
      <c r="BT5133" s="11"/>
      <c r="BU5133" s="6"/>
      <c r="BV5133" s="6"/>
    </row>
    <row r="5134" spans="1:74" ht="15.75" x14ac:dyDescent="0.25">
      <c r="A5134" s="52" t="s">
        <v>1422</v>
      </c>
      <c r="B5134" s="56"/>
      <c r="C5134" s="7" t="s">
        <v>118</v>
      </c>
      <c r="D5134" s="7" t="s">
        <v>6561</v>
      </c>
      <c r="E5134" s="7"/>
      <c r="F5134" s="64"/>
      <c r="G5134" s="6"/>
      <c r="H5134" s="6"/>
      <c r="I5134" s="10" t="s">
        <v>110</v>
      </c>
      <c r="J5134" s="11" t="s">
        <v>4343</v>
      </c>
      <c r="K5134" s="194" t="s">
        <v>511</v>
      </c>
      <c r="L5134" s="176"/>
      <c r="M5134" s="176">
        <v>1000</v>
      </c>
      <c r="N5134" s="80" t="s">
        <v>6857</v>
      </c>
      <c r="O5134" s="162"/>
      <c r="P5134" s="80" t="s">
        <v>10404</v>
      </c>
      <c r="Q5134" s="80"/>
      <c r="R5134" s="80"/>
      <c r="S5134" s="163"/>
      <c r="T5134" s="213"/>
      <c r="U5134" s="162"/>
      <c r="V5134" s="164"/>
      <c r="W5134" s="12" t="str">
        <f t="shared" si="969"/>
        <v>Mqtt1</v>
      </c>
      <c r="X5134" s="196" t="s">
        <v>10735</v>
      </c>
      <c r="Y5134" s="6" t="str">
        <f t="shared" si="972"/>
        <v>marpower/power-tag/outlets-galley-emp-111-pt61f01</v>
      </c>
      <c r="Z5134" s="103" t="str" cm="1">
        <f t="array" ref="Z5134">IF(COUNTIF(N5134,"spare"),"","$."&amp;_xlfn.REGEXEXTRACT(J5134,"^PT\d+[FQ]\d+_(.*)", 2))</f>
        <v>$.RMS_Current_Phase_Neut</v>
      </c>
      <c r="AA5134" s="12">
        <f t="shared" si="968"/>
        <v>25</v>
      </c>
      <c r="AB5134" s="6" t="s">
        <v>195</v>
      </c>
      <c r="AC5134" s="103">
        <v>3006</v>
      </c>
      <c r="AJ5134" s="80"/>
      <c r="AK5134" s="113" t="s">
        <v>1423</v>
      </c>
      <c r="AN5134" s="80"/>
      <c r="AO5134" s="80"/>
      <c r="AP5134" s="80"/>
      <c r="AQ5134" s="80"/>
      <c r="AR5134" s="127"/>
      <c r="AS5134" s="80"/>
      <c r="AT5134" s="7"/>
      <c r="AU5134" s="7"/>
      <c r="AV5134" s="165"/>
      <c r="AW5134" s="166"/>
      <c r="AX5134" s="137"/>
      <c r="AY5134" s="147"/>
      <c r="AZ5134" s="167"/>
      <c r="BA5134" s="167"/>
      <c r="BB5134" s="147" t="str">
        <f t="shared" si="973"/>
        <v/>
      </c>
      <c r="BC5134" s="168"/>
      <c r="BD5134" s="165"/>
      <c r="BE5134" s="165"/>
      <c r="BF5134" s="165"/>
      <c r="BG5134" s="165"/>
      <c r="BH5134" s="165"/>
      <c r="BI5134" s="165"/>
      <c r="BJ5134" s="165"/>
      <c r="BK5134" s="165"/>
      <c r="BL5134" s="165"/>
      <c r="BM5134" s="165"/>
      <c r="BN5134" s="165"/>
      <c r="BO5134" s="165"/>
      <c r="BP5134" s="165"/>
      <c r="BQ5134" s="165"/>
      <c r="BS5134" s="6"/>
      <c r="BT5134" s="11"/>
      <c r="BU5134" s="6"/>
      <c r="BV5134" s="6"/>
    </row>
    <row r="5135" spans="1:74" ht="15.75" x14ac:dyDescent="0.25">
      <c r="A5135" s="52" t="s">
        <v>1422</v>
      </c>
      <c r="B5135" s="56"/>
      <c r="C5135" s="7" t="s">
        <v>118</v>
      </c>
      <c r="D5135" s="7" t="s">
        <v>6561</v>
      </c>
      <c r="E5135" s="7"/>
      <c r="F5135" s="64"/>
      <c r="G5135" s="6"/>
      <c r="H5135" s="6"/>
      <c r="I5135" s="10" t="s">
        <v>110</v>
      </c>
      <c r="J5135" s="11" t="s">
        <v>8403</v>
      </c>
      <c r="K5135" s="194" t="s">
        <v>511</v>
      </c>
      <c r="L5135" s="176"/>
      <c r="M5135" s="176">
        <v>1000</v>
      </c>
      <c r="N5135" s="80" t="s">
        <v>6857</v>
      </c>
      <c r="O5135" s="162"/>
      <c r="P5135" s="80" t="s">
        <v>10405</v>
      </c>
      <c r="Q5135" s="80"/>
      <c r="R5135" s="80"/>
      <c r="S5135" s="163"/>
      <c r="T5135" s="213"/>
      <c r="U5135" s="162"/>
      <c r="V5135" s="164"/>
      <c r="W5135" s="12" t="str">
        <f t="shared" si="969"/>
        <v>Mqtt1</v>
      </c>
      <c r="X5135" s="196" t="s">
        <v>10735</v>
      </c>
      <c r="Y5135" s="6" t="str">
        <f t="shared" si="972"/>
        <v>marpower/power-tag/outlets-galley-emp-111-pt61f01</v>
      </c>
      <c r="Z5135" s="103" t="str" cm="1">
        <f t="array" ref="Z5135">IF(COUNTIF(N5135,"spare"),"","$."&amp;_xlfn.REGEXEXTRACT(J5135,"^PT\d+[FQ]\d+_(.*)", 2))</f>
        <v>$.RMS_Voltage_A_N</v>
      </c>
      <c r="AA5135" s="12">
        <f t="shared" si="968"/>
        <v>25</v>
      </c>
      <c r="AB5135" s="6" t="s">
        <v>195</v>
      </c>
      <c r="AC5135" s="103">
        <v>3028</v>
      </c>
      <c r="AJ5135" s="80"/>
      <c r="AK5135" s="113" t="s">
        <v>1424</v>
      </c>
      <c r="AN5135" s="80"/>
      <c r="AO5135" s="80"/>
      <c r="AP5135" s="80"/>
      <c r="AQ5135" s="80"/>
      <c r="AR5135" s="127"/>
      <c r="AS5135" s="80"/>
      <c r="AT5135" s="7"/>
      <c r="AU5135" s="7"/>
      <c r="AV5135" s="165"/>
      <c r="AW5135" s="166"/>
      <c r="AX5135" s="137"/>
      <c r="AY5135" s="147"/>
      <c r="AZ5135" s="167"/>
      <c r="BA5135" s="167"/>
      <c r="BB5135" s="147" t="str">
        <f t="shared" si="973"/>
        <v/>
      </c>
      <c r="BC5135" s="168"/>
      <c r="BD5135" s="165"/>
      <c r="BE5135" s="165"/>
      <c r="BF5135" s="165"/>
      <c r="BG5135" s="165"/>
      <c r="BH5135" s="165"/>
      <c r="BI5135" s="165"/>
      <c r="BJ5135" s="165"/>
      <c r="BK5135" s="165"/>
      <c r="BL5135" s="165"/>
      <c r="BM5135" s="165"/>
      <c r="BN5135" s="165"/>
      <c r="BO5135" s="165"/>
      <c r="BP5135" s="165"/>
      <c r="BQ5135" s="165"/>
      <c r="BS5135" s="6"/>
      <c r="BT5135" s="11"/>
      <c r="BU5135" s="6"/>
      <c r="BV5135" s="6"/>
    </row>
    <row r="5136" spans="1:74" ht="15.75" x14ac:dyDescent="0.25">
      <c r="A5136" s="52" t="s">
        <v>1422</v>
      </c>
      <c r="B5136" s="56"/>
      <c r="C5136" s="7" t="s">
        <v>118</v>
      </c>
      <c r="D5136" s="7" t="s">
        <v>6561</v>
      </c>
      <c r="E5136" s="7"/>
      <c r="F5136" s="64"/>
      <c r="G5136" s="6"/>
      <c r="H5136" s="6"/>
      <c r="I5136" s="10" t="s">
        <v>110</v>
      </c>
      <c r="J5136" s="11" t="s">
        <v>8580</v>
      </c>
      <c r="K5136" s="194" t="s">
        <v>511</v>
      </c>
      <c r="L5136" s="176"/>
      <c r="M5136" s="176">
        <v>1000</v>
      </c>
      <c r="N5136" s="80" t="s">
        <v>6857</v>
      </c>
      <c r="O5136" s="162"/>
      <c r="P5136" s="80" t="s">
        <v>10406</v>
      </c>
      <c r="Q5136" s="80"/>
      <c r="R5136" s="80"/>
      <c r="S5136" s="163"/>
      <c r="T5136" s="213"/>
      <c r="U5136" s="162"/>
      <c r="V5136" s="164"/>
      <c r="W5136" s="12" t="str">
        <f t="shared" si="969"/>
        <v>Mqtt1</v>
      </c>
      <c r="X5136" s="196" t="s">
        <v>10735</v>
      </c>
      <c r="Y5136" s="6" t="str">
        <f t="shared" si="972"/>
        <v>marpower/power-tag/outlets-galley-emp-111-pt61f01</v>
      </c>
      <c r="Z5136" s="103" t="str" cm="1">
        <f t="array" ref="Z5136">IF(COUNTIF(N5136,"spare"),"","$."&amp;_xlfn.REGEXEXTRACT(J5136,"^PT\d+[FQ]\d+_(.*)", 2))</f>
        <v>$.RMS_Voltage_B_N</v>
      </c>
      <c r="AA5136" s="12">
        <f t="shared" ref="AA5136:AA5145" si="974">AA5121+1</f>
        <v>25</v>
      </c>
      <c r="AB5136" s="6" t="s">
        <v>195</v>
      </c>
      <c r="AC5136" s="103">
        <v>3030</v>
      </c>
      <c r="AJ5136" s="80"/>
      <c r="AK5136" s="113" t="s">
        <v>1424</v>
      </c>
      <c r="AN5136" s="80"/>
      <c r="AO5136" s="80"/>
      <c r="AP5136" s="80"/>
      <c r="AQ5136" s="80"/>
      <c r="AR5136" s="127"/>
      <c r="AS5136" s="80"/>
      <c r="AT5136" s="7"/>
      <c r="AU5136" s="7"/>
      <c r="AV5136" s="165"/>
      <c r="AW5136" s="166"/>
      <c r="AX5136" s="137"/>
      <c r="AY5136" s="147"/>
      <c r="AZ5136" s="167"/>
      <c r="BA5136" s="167"/>
      <c r="BB5136" s="147" t="str">
        <f t="shared" si="973"/>
        <v/>
      </c>
      <c r="BC5136" s="168"/>
      <c r="BD5136" s="165"/>
      <c r="BE5136" s="165"/>
      <c r="BF5136" s="165"/>
      <c r="BG5136" s="165"/>
      <c r="BH5136" s="165"/>
      <c r="BI5136" s="165"/>
      <c r="BJ5136" s="165"/>
      <c r="BK5136" s="165"/>
      <c r="BL5136" s="165"/>
      <c r="BM5136" s="165"/>
      <c r="BN5136" s="165"/>
      <c r="BO5136" s="165"/>
      <c r="BP5136" s="165"/>
      <c r="BQ5136" s="165"/>
      <c r="BS5136" s="6"/>
      <c r="BT5136" s="11"/>
      <c r="BU5136" s="6"/>
      <c r="BV5136" s="6"/>
    </row>
    <row r="5137" spans="1:74" ht="15.75" x14ac:dyDescent="0.25">
      <c r="A5137" s="52" t="s">
        <v>1422</v>
      </c>
      <c r="B5137" s="56"/>
      <c r="C5137" s="7" t="s">
        <v>118</v>
      </c>
      <c r="D5137" s="7" t="s">
        <v>6561</v>
      </c>
      <c r="E5137" s="7"/>
      <c r="F5137" s="64"/>
      <c r="G5137" s="6"/>
      <c r="H5137" s="6"/>
      <c r="I5137" s="10" t="s">
        <v>110</v>
      </c>
      <c r="J5137" s="11" t="s">
        <v>8757</v>
      </c>
      <c r="K5137" s="194" t="s">
        <v>511</v>
      </c>
      <c r="L5137" s="176"/>
      <c r="M5137" s="176">
        <v>1000</v>
      </c>
      <c r="N5137" s="80" t="s">
        <v>6857</v>
      </c>
      <c r="O5137" s="162"/>
      <c r="P5137" s="80" t="s">
        <v>10407</v>
      </c>
      <c r="Q5137" s="80"/>
      <c r="R5137" s="80"/>
      <c r="S5137" s="163"/>
      <c r="T5137" s="213"/>
      <c r="U5137" s="162"/>
      <c r="V5137" s="164"/>
      <c r="W5137" s="12" t="str">
        <f t="shared" si="969"/>
        <v>Mqtt1</v>
      </c>
      <c r="X5137" s="196" t="s">
        <v>10735</v>
      </c>
      <c r="Y5137" s="6" t="str">
        <f t="shared" si="972"/>
        <v>marpower/power-tag/outlets-galley-emp-111-pt61f01</v>
      </c>
      <c r="Z5137" s="103" t="str" cm="1">
        <f t="array" ref="Z5137">IF(COUNTIF(N5137,"spare"),"","$."&amp;_xlfn.REGEXEXTRACT(J5137,"^PT\d+[FQ]\d+_(.*)", 2))</f>
        <v>$.RMS_Voltage_C_N</v>
      </c>
      <c r="AA5137" s="12">
        <f t="shared" si="974"/>
        <v>25</v>
      </c>
      <c r="AB5137" s="6" t="s">
        <v>195</v>
      </c>
      <c r="AC5137" s="103">
        <v>3032</v>
      </c>
      <c r="AJ5137" s="80"/>
      <c r="AK5137" s="113" t="s">
        <v>1424</v>
      </c>
      <c r="AN5137" s="80"/>
      <c r="AO5137" s="80"/>
      <c r="AP5137" s="80"/>
      <c r="AQ5137" s="80"/>
      <c r="AR5137" s="127"/>
      <c r="AS5137" s="80"/>
      <c r="AT5137" s="7"/>
      <c r="AU5137" s="7"/>
      <c r="AV5137" s="165"/>
      <c r="AW5137" s="166"/>
      <c r="AX5137" s="137"/>
      <c r="AY5137" s="147"/>
      <c r="AZ5137" s="167"/>
      <c r="BA5137" s="167"/>
      <c r="BB5137" s="147" t="str">
        <f t="shared" si="973"/>
        <v/>
      </c>
      <c r="BC5137" s="168"/>
      <c r="BD5137" s="165"/>
      <c r="BE5137" s="165"/>
      <c r="BF5137" s="165"/>
      <c r="BG5137" s="165"/>
      <c r="BH5137" s="165"/>
      <c r="BI5137" s="165"/>
      <c r="BJ5137" s="165"/>
      <c r="BK5137" s="165"/>
      <c r="BL5137" s="165"/>
      <c r="BM5137" s="165"/>
      <c r="BN5137" s="165"/>
      <c r="BO5137" s="165"/>
      <c r="BP5137" s="165"/>
      <c r="BQ5137" s="165"/>
      <c r="BS5137" s="6"/>
      <c r="BT5137" s="11"/>
      <c r="BU5137" s="6"/>
      <c r="BV5137" s="6"/>
    </row>
    <row r="5138" spans="1:74" ht="15.75" x14ac:dyDescent="0.25">
      <c r="A5138" s="52" t="s">
        <v>1422</v>
      </c>
      <c r="B5138" s="56"/>
      <c r="C5138" s="7" t="s">
        <v>118</v>
      </c>
      <c r="D5138" s="7" t="s">
        <v>6561</v>
      </c>
      <c r="E5138" s="7"/>
      <c r="F5138" s="64"/>
      <c r="G5138" s="6"/>
      <c r="H5138" s="6"/>
      <c r="I5138" s="10" t="s">
        <v>110</v>
      </c>
      <c r="J5138" s="11" t="s">
        <v>4344</v>
      </c>
      <c r="K5138" s="194" t="s">
        <v>511</v>
      </c>
      <c r="L5138" s="176"/>
      <c r="M5138" s="176">
        <v>1000</v>
      </c>
      <c r="N5138" s="80" t="s">
        <v>6857</v>
      </c>
      <c r="O5138" s="162"/>
      <c r="P5138" s="80" t="s">
        <v>10408</v>
      </c>
      <c r="Q5138" s="80"/>
      <c r="R5138" s="80"/>
      <c r="S5138" s="163"/>
      <c r="T5138" s="213"/>
      <c r="U5138" s="162"/>
      <c r="V5138" s="164"/>
      <c r="W5138" s="12" t="str">
        <f t="shared" si="969"/>
        <v>Mqtt1</v>
      </c>
      <c r="X5138" s="196" t="s">
        <v>10735</v>
      </c>
      <c r="Y5138" s="6" t="str">
        <f t="shared" si="972"/>
        <v>marpower/power-tag/outlets-galley-emp-111-pt61f01</v>
      </c>
      <c r="Z5138" s="103" t="str" cm="1">
        <f t="array" ref="Z5138">IF(COUNTIF(N5138,"spare"),"","$."&amp;_xlfn.REGEXEXTRACT(J5138,"^PT\d+[FQ]\d+_(.*)", 2))</f>
        <v>$.Active_Power_Phase_A</v>
      </c>
      <c r="AA5138" s="12">
        <f t="shared" si="974"/>
        <v>25</v>
      </c>
      <c r="AB5138" s="6" t="s">
        <v>195</v>
      </c>
      <c r="AC5138" s="103">
        <v>3054</v>
      </c>
      <c r="AJ5138" s="80"/>
      <c r="AK5138" s="113" t="s">
        <v>1425</v>
      </c>
      <c r="AN5138" s="80"/>
      <c r="AO5138" s="80"/>
      <c r="AP5138" s="80"/>
      <c r="AQ5138" s="80"/>
      <c r="AR5138" s="127"/>
      <c r="AS5138" s="80"/>
      <c r="AT5138" s="7"/>
      <c r="AU5138" s="7"/>
      <c r="AV5138" s="165"/>
      <c r="AW5138" s="166"/>
      <c r="AX5138" s="137"/>
      <c r="AY5138" s="147"/>
      <c r="AZ5138" s="167"/>
      <c r="BA5138" s="167"/>
      <c r="BB5138" s="147" t="str">
        <f t="shared" si="973"/>
        <v/>
      </c>
      <c r="BC5138" s="168"/>
      <c r="BD5138" s="165"/>
      <c r="BE5138" s="165"/>
      <c r="BF5138" s="165"/>
      <c r="BG5138" s="165"/>
      <c r="BH5138" s="165"/>
      <c r="BI5138" s="165"/>
      <c r="BJ5138" s="165"/>
      <c r="BK5138" s="165"/>
      <c r="BL5138" s="165"/>
      <c r="BM5138" s="165"/>
      <c r="BN5138" s="165"/>
      <c r="BO5138" s="165"/>
      <c r="BP5138" s="165"/>
      <c r="BQ5138" s="165"/>
      <c r="BS5138" s="6"/>
      <c r="BT5138" s="11"/>
      <c r="BU5138" s="6"/>
      <c r="BV5138" s="6"/>
    </row>
    <row r="5139" spans="1:74" ht="15.75" x14ac:dyDescent="0.25">
      <c r="A5139" s="52" t="s">
        <v>1422</v>
      </c>
      <c r="B5139" s="56"/>
      <c r="C5139" s="7" t="s">
        <v>118</v>
      </c>
      <c r="D5139" s="7" t="s">
        <v>6561</v>
      </c>
      <c r="E5139" s="7"/>
      <c r="F5139" s="64"/>
      <c r="G5139" s="6"/>
      <c r="H5139" s="6"/>
      <c r="I5139" s="10" t="s">
        <v>110</v>
      </c>
      <c r="J5139" s="11" t="s">
        <v>4345</v>
      </c>
      <c r="K5139" s="194" t="s">
        <v>511</v>
      </c>
      <c r="L5139" s="176"/>
      <c r="M5139" s="176">
        <v>1000</v>
      </c>
      <c r="N5139" s="80" t="s">
        <v>6857</v>
      </c>
      <c r="O5139" s="162"/>
      <c r="P5139" s="80" t="s">
        <v>10409</v>
      </c>
      <c r="Q5139" s="80"/>
      <c r="R5139" s="80"/>
      <c r="S5139" s="163"/>
      <c r="T5139" s="213"/>
      <c r="U5139" s="162"/>
      <c r="V5139" s="164"/>
      <c r="W5139" s="12" t="str">
        <f t="shared" si="969"/>
        <v>Mqtt1</v>
      </c>
      <c r="X5139" s="196" t="s">
        <v>10735</v>
      </c>
      <c r="Y5139" s="6" t="str">
        <f t="shared" si="972"/>
        <v>marpower/power-tag/outlets-galley-emp-111-pt61f01</v>
      </c>
      <c r="Z5139" s="103" t="str" cm="1">
        <f t="array" ref="Z5139">IF(COUNTIF(N5139,"spare"),"","$."&amp;_xlfn.REGEXEXTRACT(J5139,"^PT\d+[FQ]\d+_(.*)", 2))</f>
        <v>$.Active_Power_Phase_B</v>
      </c>
      <c r="AA5139" s="12">
        <f t="shared" si="974"/>
        <v>25</v>
      </c>
      <c r="AB5139" s="6" t="s">
        <v>195</v>
      </c>
      <c r="AC5139" s="103">
        <v>3056</v>
      </c>
      <c r="AJ5139" s="80"/>
      <c r="AK5139" s="113" t="s">
        <v>1425</v>
      </c>
      <c r="AN5139" s="80"/>
      <c r="AO5139" s="80"/>
      <c r="AP5139" s="80"/>
      <c r="AQ5139" s="80"/>
      <c r="AR5139" s="127"/>
      <c r="AS5139" s="80"/>
      <c r="AT5139" s="7"/>
      <c r="AU5139" s="7"/>
      <c r="AV5139" s="165"/>
      <c r="AW5139" s="166"/>
      <c r="AX5139" s="137"/>
      <c r="AY5139" s="147"/>
      <c r="AZ5139" s="167"/>
      <c r="BA5139" s="167"/>
      <c r="BB5139" s="147" t="str">
        <f t="shared" si="973"/>
        <v/>
      </c>
      <c r="BC5139" s="168"/>
      <c r="BD5139" s="165"/>
      <c r="BE5139" s="165"/>
      <c r="BF5139" s="165"/>
      <c r="BG5139" s="165"/>
      <c r="BH5139" s="165"/>
      <c r="BI5139" s="165"/>
      <c r="BJ5139" s="165"/>
      <c r="BK5139" s="165"/>
      <c r="BL5139" s="165"/>
      <c r="BM5139" s="165"/>
      <c r="BN5139" s="165"/>
      <c r="BO5139" s="165"/>
      <c r="BP5139" s="165"/>
      <c r="BQ5139" s="165"/>
      <c r="BS5139" s="6"/>
      <c r="BT5139" s="11"/>
      <c r="BU5139" s="6"/>
      <c r="BV5139" s="6"/>
    </row>
    <row r="5140" spans="1:74" ht="15.75" x14ac:dyDescent="0.25">
      <c r="A5140" s="52" t="s">
        <v>1422</v>
      </c>
      <c r="B5140" s="56"/>
      <c r="C5140" s="7" t="s">
        <v>118</v>
      </c>
      <c r="D5140" s="7" t="s">
        <v>6561</v>
      </c>
      <c r="E5140" s="7"/>
      <c r="F5140" s="64"/>
      <c r="G5140" s="6"/>
      <c r="H5140" s="6"/>
      <c r="I5140" s="10" t="s">
        <v>110</v>
      </c>
      <c r="J5140" s="11" t="s">
        <v>4346</v>
      </c>
      <c r="K5140" s="194" t="s">
        <v>511</v>
      </c>
      <c r="L5140" s="176"/>
      <c r="M5140" s="176">
        <v>1000</v>
      </c>
      <c r="N5140" s="80" t="s">
        <v>6857</v>
      </c>
      <c r="O5140" s="162"/>
      <c r="P5140" s="80" t="s">
        <v>10410</v>
      </c>
      <c r="Q5140" s="80"/>
      <c r="R5140" s="80"/>
      <c r="S5140" s="163"/>
      <c r="T5140" s="213"/>
      <c r="U5140" s="162"/>
      <c r="V5140" s="164"/>
      <c r="W5140" s="12" t="str">
        <f t="shared" si="969"/>
        <v>Mqtt1</v>
      </c>
      <c r="X5140" s="196" t="s">
        <v>10735</v>
      </c>
      <c r="Y5140" s="6" t="str">
        <f t="shared" si="972"/>
        <v>marpower/power-tag/outlets-galley-emp-111-pt61f01</v>
      </c>
      <c r="Z5140" s="103" t="str" cm="1">
        <f t="array" ref="Z5140">IF(COUNTIF(N5140,"spare"),"","$."&amp;_xlfn.REGEXEXTRACT(J5140,"^PT\d+[FQ]\d+_(.*)", 2))</f>
        <v>$.Active_Power_Phase_C</v>
      </c>
      <c r="AA5140" s="12">
        <f t="shared" si="974"/>
        <v>25</v>
      </c>
      <c r="AB5140" s="6" t="s">
        <v>195</v>
      </c>
      <c r="AC5140" s="103">
        <v>3058</v>
      </c>
      <c r="AJ5140" s="80"/>
      <c r="AK5140" s="113" t="s">
        <v>1425</v>
      </c>
      <c r="AN5140" s="80"/>
      <c r="AO5140" s="80"/>
      <c r="AP5140" s="80"/>
      <c r="AQ5140" s="80"/>
      <c r="AR5140" s="127"/>
      <c r="AS5140" s="80"/>
      <c r="AT5140" s="7"/>
      <c r="AU5140" s="7"/>
      <c r="AV5140" s="165"/>
      <c r="AW5140" s="166"/>
      <c r="AX5140" s="137"/>
      <c r="AY5140" s="147"/>
      <c r="AZ5140" s="167"/>
      <c r="BA5140" s="167"/>
      <c r="BB5140" s="147" t="str">
        <f t="shared" si="973"/>
        <v/>
      </c>
      <c r="BC5140" s="168"/>
      <c r="BD5140" s="165"/>
      <c r="BE5140" s="165"/>
      <c r="BF5140" s="165"/>
      <c r="BG5140" s="165"/>
      <c r="BH5140" s="165"/>
      <c r="BI5140" s="165"/>
      <c r="BJ5140" s="165"/>
      <c r="BK5140" s="165"/>
      <c r="BL5140" s="165"/>
      <c r="BM5140" s="165"/>
      <c r="BN5140" s="165"/>
      <c r="BO5140" s="165"/>
      <c r="BP5140" s="165"/>
      <c r="BQ5140" s="165"/>
      <c r="BS5140" s="6"/>
      <c r="BT5140" s="11"/>
      <c r="BU5140" s="6"/>
      <c r="BV5140" s="6"/>
    </row>
    <row r="5141" spans="1:74" ht="15.75" x14ac:dyDescent="0.25">
      <c r="A5141" s="52" t="s">
        <v>1422</v>
      </c>
      <c r="B5141" s="56"/>
      <c r="C5141" s="7" t="s">
        <v>118</v>
      </c>
      <c r="D5141" s="7" t="s">
        <v>6561</v>
      </c>
      <c r="E5141" s="7"/>
      <c r="F5141" s="64"/>
      <c r="G5141" s="6"/>
      <c r="H5141" s="6"/>
      <c r="I5141" s="10" t="s">
        <v>110</v>
      </c>
      <c r="J5141" s="11" t="s">
        <v>4347</v>
      </c>
      <c r="K5141" s="194" t="s">
        <v>511</v>
      </c>
      <c r="L5141" s="176"/>
      <c r="M5141" s="176">
        <v>1000</v>
      </c>
      <c r="N5141" s="80" t="s">
        <v>6857</v>
      </c>
      <c r="O5141" s="162"/>
      <c r="P5141" s="80" t="s">
        <v>10411</v>
      </c>
      <c r="Q5141" s="80"/>
      <c r="R5141" s="80"/>
      <c r="S5141" s="163"/>
      <c r="T5141" s="213"/>
      <c r="U5141" s="162"/>
      <c r="V5141" s="164"/>
      <c r="W5141" s="12" t="str">
        <f t="shared" si="969"/>
        <v>Mqtt1</v>
      </c>
      <c r="X5141" s="196" t="s">
        <v>10735</v>
      </c>
      <c r="Y5141" s="6" t="str">
        <f t="shared" si="972"/>
        <v>marpower/power-tag/outlets-galley-emp-111-pt61f01</v>
      </c>
      <c r="Z5141" s="103" t="str" cm="1">
        <f t="array" ref="Z5141">IF(COUNTIF(N5141,"spare"),"","$."&amp;_xlfn.REGEXEXTRACT(J5141,"^PT\d+[FQ]\d+_(.*)", 2))</f>
        <v>$.Total_Active_Power</v>
      </c>
      <c r="AA5141" s="12">
        <f t="shared" si="974"/>
        <v>25</v>
      </c>
      <c r="AB5141" s="6" t="s">
        <v>195</v>
      </c>
      <c r="AC5141" s="103">
        <v>3060</v>
      </c>
      <c r="AJ5141" s="80"/>
      <c r="AK5141" s="113" t="s">
        <v>1425</v>
      </c>
      <c r="AN5141" s="80"/>
      <c r="AO5141" s="80"/>
      <c r="AP5141" s="80"/>
      <c r="AQ5141" s="80"/>
      <c r="AR5141" s="127"/>
      <c r="AS5141" s="80"/>
      <c r="AT5141" s="7"/>
      <c r="AU5141" s="7"/>
      <c r="AV5141" s="165"/>
      <c r="AW5141" s="166"/>
      <c r="AX5141" s="137"/>
      <c r="AY5141" s="147"/>
      <c r="AZ5141" s="167"/>
      <c r="BA5141" s="167"/>
      <c r="BB5141" s="147" t="str">
        <f t="shared" si="973"/>
        <v/>
      </c>
      <c r="BC5141" s="168"/>
      <c r="BD5141" s="165"/>
      <c r="BE5141" s="165"/>
      <c r="BF5141" s="165"/>
      <c r="BG5141" s="165"/>
      <c r="BH5141" s="165"/>
      <c r="BI5141" s="165"/>
      <c r="BJ5141" s="165"/>
      <c r="BK5141" s="165"/>
      <c r="BL5141" s="165"/>
      <c r="BM5141" s="165"/>
      <c r="BN5141" s="165"/>
      <c r="BO5141" s="165"/>
      <c r="BP5141" s="165"/>
      <c r="BQ5141" s="165"/>
      <c r="BS5141" s="6"/>
      <c r="BT5141" s="11"/>
      <c r="BU5141" s="6"/>
      <c r="BV5141" s="6"/>
    </row>
    <row r="5142" spans="1:74" ht="15.75" x14ac:dyDescent="0.25">
      <c r="A5142" s="52" t="s">
        <v>1422</v>
      </c>
      <c r="B5142" s="56"/>
      <c r="C5142" s="7" t="s">
        <v>118</v>
      </c>
      <c r="D5142" s="7" t="s">
        <v>6561</v>
      </c>
      <c r="E5142" s="7"/>
      <c r="F5142" s="64"/>
      <c r="G5142" s="6"/>
      <c r="H5142" s="6"/>
      <c r="I5142" s="10" t="s">
        <v>110</v>
      </c>
      <c r="J5142" s="11" t="s">
        <v>4348</v>
      </c>
      <c r="K5142" s="194" t="s">
        <v>511</v>
      </c>
      <c r="L5142" s="176"/>
      <c r="M5142" s="176">
        <v>1000</v>
      </c>
      <c r="N5142" s="80" t="s">
        <v>6857</v>
      </c>
      <c r="O5142" s="162"/>
      <c r="P5142" s="80" t="s">
        <v>10412</v>
      </c>
      <c r="Q5142" s="80"/>
      <c r="R5142" s="80"/>
      <c r="S5142" s="163"/>
      <c r="T5142" s="213"/>
      <c r="U5142" s="162"/>
      <c r="V5142" s="164"/>
      <c r="W5142" s="12" t="str">
        <f t="shared" si="969"/>
        <v>Mqtt1</v>
      </c>
      <c r="X5142" s="196" t="s">
        <v>10735</v>
      </c>
      <c r="Y5142" s="6" t="str">
        <f t="shared" si="972"/>
        <v>marpower/power-tag/outlets-galley-emp-111-pt61f01</v>
      </c>
      <c r="Z5142" s="103" t="str" cm="1">
        <f t="array" ref="Z5142">IF(COUNTIF(N5142,"spare"),"","$."&amp;_xlfn.REGEXEXTRACT(J5142,"^PT\d+[FQ]\d+_(.*)", 2))</f>
        <v>$.Power_Factor_Phase_A</v>
      </c>
      <c r="AA5142" s="12">
        <f t="shared" si="974"/>
        <v>25</v>
      </c>
      <c r="AB5142" s="6" t="s">
        <v>195</v>
      </c>
      <c r="AC5142" s="103">
        <v>3078</v>
      </c>
      <c r="AJ5142" s="80"/>
      <c r="AK5142" s="113" t="s">
        <v>1426</v>
      </c>
      <c r="AN5142" s="80"/>
      <c r="AO5142" s="80"/>
      <c r="AP5142" s="80"/>
      <c r="AQ5142" s="80"/>
      <c r="AR5142" s="127"/>
      <c r="AS5142" s="80"/>
      <c r="AT5142" s="7"/>
      <c r="AU5142" s="7"/>
      <c r="AV5142" s="165"/>
      <c r="AW5142" s="166"/>
      <c r="AX5142" s="137"/>
      <c r="AY5142" s="147"/>
      <c r="AZ5142" s="167"/>
      <c r="BA5142" s="167"/>
      <c r="BB5142" s="147" t="str">
        <f t="shared" si="973"/>
        <v/>
      </c>
      <c r="BC5142" s="168"/>
      <c r="BD5142" s="165"/>
      <c r="BE5142" s="165"/>
      <c r="BF5142" s="165"/>
      <c r="BG5142" s="165"/>
      <c r="BH5142" s="165"/>
      <c r="BI5142" s="165"/>
      <c r="BJ5142" s="165"/>
      <c r="BK5142" s="165"/>
      <c r="BL5142" s="165"/>
      <c r="BM5142" s="165"/>
      <c r="BN5142" s="165"/>
      <c r="BO5142" s="165"/>
      <c r="BP5142" s="165"/>
      <c r="BQ5142" s="165"/>
      <c r="BS5142" s="6"/>
      <c r="BT5142" s="11"/>
      <c r="BU5142" s="6"/>
      <c r="BV5142" s="6"/>
    </row>
    <row r="5143" spans="1:74" ht="15.75" x14ac:dyDescent="0.25">
      <c r="A5143" s="52" t="s">
        <v>1422</v>
      </c>
      <c r="B5143" s="56"/>
      <c r="C5143" s="7" t="s">
        <v>118</v>
      </c>
      <c r="D5143" s="7" t="s">
        <v>6561</v>
      </c>
      <c r="E5143" s="7"/>
      <c r="F5143" s="64"/>
      <c r="G5143" s="6"/>
      <c r="H5143" s="6"/>
      <c r="I5143" s="10" t="s">
        <v>110</v>
      </c>
      <c r="J5143" s="11" t="s">
        <v>4349</v>
      </c>
      <c r="K5143" s="194" t="s">
        <v>511</v>
      </c>
      <c r="L5143" s="176"/>
      <c r="M5143" s="176">
        <v>1000</v>
      </c>
      <c r="N5143" s="80" t="s">
        <v>6857</v>
      </c>
      <c r="O5143" s="162"/>
      <c r="P5143" s="80" t="s">
        <v>10413</v>
      </c>
      <c r="Q5143" s="80"/>
      <c r="R5143" s="80"/>
      <c r="S5143" s="163"/>
      <c r="T5143" s="213"/>
      <c r="U5143" s="162"/>
      <c r="V5143" s="164"/>
      <c r="W5143" s="12" t="str">
        <f t="shared" si="969"/>
        <v>Mqtt1</v>
      </c>
      <c r="X5143" s="196" t="s">
        <v>10735</v>
      </c>
      <c r="Y5143" s="6" t="str">
        <f t="shared" si="972"/>
        <v>marpower/power-tag/outlets-galley-emp-111-pt61f01</v>
      </c>
      <c r="Z5143" s="103" t="str" cm="1">
        <f t="array" ref="Z5143">IF(COUNTIF(N5143,"spare"),"","$."&amp;_xlfn.REGEXEXTRACT(J5143,"^PT\d+[FQ]\d+_(.*)", 2))</f>
        <v>$.Power_Factor_Phase_B</v>
      </c>
      <c r="AA5143" s="12">
        <f t="shared" si="974"/>
        <v>25</v>
      </c>
      <c r="AB5143" s="6" t="s">
        <v>195</v>
      </c>
      <c r="AC5143" s="103">
        <v>3080</v>
      </c>
      <c r="AJ5143" s="80"/>
      <c r="AK5143" s="113" t="s">
        <v>1426</v>
      </c>
      <c r="AN5143" s="80"/>
      <c r="AO5143" s="80"/>
      <c r="AP5143" s="80"/>
      <c r="AQ5143" s="80"/>
      <c r="AR5143" s="127"/>
      <c r="AS5143" s="80"/>
      <c r="AT5143" s="7"/>
      <c r="AU5143" s="7"/>
      <c r="AV5143" s="165"/>
      <c r="AW5143" s="166"/>
      <c r="AX5143" s="137"/>
      <c r="AY5143" s="147"/>
      <c r="AZ5143" s="167"/>
      <c r="BA5143" s="167"/>
      <c r="BB5143" s="147" t="str">
        <f t="shared" si="973"/>
        <v/>
      </c>
      <c r="BC5143" s="168"/>
      <c r="BD5143" s="165"/>
      <c r="BE5143" s="165"/>
      <c r="BF5143" s="165"/>
      <c r="BG5143" s="165"/>
      <c r="BH5143" s="165"/>
      <c r="BI5143" s="165"/>
      <c r="BJ5143" s="165"/>
      <c r="BK5143" s="165"/>
      <c r="BL5143" s="165"/>
      <c r="BM5143" s="165"/>
      <c r="BN5143" s="165"/>
      <c r="BO5143" s="165"/>
      <c r="BP5143" s="165"/>
      <c r="BQ5143" s="165"/>
      <c r="BS5143" s="6"/>
      <c r="BT5143" s="11"/>
      <c r="BU5143" s="6"/>
      <c r="BV5143" s="6"/>
    </row>
    <row r="5144" spans="1:74" ht="15.75" x14ac:dyDescent="0.25">
      <c r="A5144" s="52" t="s">
        <v>1422</v>
      </c>
      <c r="B5144" s="56"/>
      <c r="C5144" s="7" t="s">
        <v>118</v>
      </c>
      <c r="D5144" s="7" t="s">
        <v>6561</v>
      </c>
      <c r="E5144" s="7"/>
      <c r="F5144" s="64"/>
      <c r="G5144" s="6"/>
      <c r="H5144" s="6"/>
      <c r="I5144" s="10" t="s">
        <v>110</v>
      </c>
      <c r="J5144" s="11" t="s">
        <v>4350</v>
      </c>
      <c r="K5144" s="194" t="s">
        <v>511</v>
      </c>
      <c r="L5144" s="176"/>
      <c r="M5144" s="176">
        <v>1000</v>
      </c>
      <c r="N5144" s="80" t="s">
        <v>6857</v>
      </c>
      <c r="O5144" s="162"/>
      <c r="P5144" s="80" t="s">
        <v>10414</v>
      </c>
      <c r="Q5144" s="80"/>
      <c r="R5144" s="80"/>
      <c r="S5144" s="163"/>
      <c r="T5144" s="213"/>
      <c r="U5144" s="162"/>
      <c r="V5144" s="164"/>
      <c r="W5144" s="12" t="str">
        <f t="shared" si="969"/>
        <v>Mqtt1</v>
      </c>
      <c r="X5144" s="196" t="s">
        <v>10735</v>
      </c>
      <c r="Y5144" s="6" t="str">
        <f t="shared" si="972"/>
        <v>marpower/power-tag/outlets-galley-emp-111-pt61f01</v>
      </c>
      <c r="Z5144" s="103" t="str" cm="1">
        <f t="array" ref="Z5144">IF(COUNTIF(N5144,"spare"),"","$."&amp;_xlfn.REGEXEXTRACT(J5144,"^PT\d+[FQ]\d+_(.*)", 2))</f>
        <v>$.Power_Factor_Phase_C</v>
      </c>
      <c r="AA5144" s="12">
        <f t="shared" si="974"/>
        <v>25</v>
      </c>
      <c r="AB5144" s="6" t="s">
        <v>195</v>
      </c>
      <c r="AC5144" s="103">
        <v>3082</v>
      </c>
      <c r="AJ5144" s="80"/>
      <c r="AK5144" s="113" t="s">
        <v>1426</v>
      </c>
      <c r="AN5144" s="80"/>
      <c r="AO5144" s="80"/>
      <c r="AP5144" s="80"/>
      <c r="AQ5144" s="80"/>
      <c r="AR5144" s="127"/>
      <c r="AS5144" s="80"/>
      <c r="AT5144" s="7"/>
      <c r="AU5144" s="7"/>
      <c r="AV5144" s="165"/>
      <c r="AW5144" s="166"/>
      <c r="AX5144" s="137"/>
      <c r="AY5144" s="147"/>
      <c r="AZ5144" s="167"/>
      <c r="BA5144" s="167"/>
      <c r="BB5144" s="147" t="str">
        <f t="shared" si="973"/>
        <v/>
      </c>
      <c r="BC5144" s="168"/>
      <c r="BD5144" s="165"/>
      <c r="BE5144" s="165"/>
      <c r="BF5144" s="165"/>
      <c r="BG5144" s="165"/>
      <c r="BH5144" s="165"/>
      <c r="BI5144" s="165"/>
      <c r="BJ5144" s="165"/>
      <c r="BK5144" s="165"/>
      <c r="BL5144" s="165"/>
      <c r="BM5144" s="165"/>
      <c r="BN5144" s="165"/>
      <c r="BO5144" s="165"/>
      <c r="BP5144" s="165"/>
      <c r="BQ5144" s="165"/>
      <c r="BS5144" s="6"/>
      <c r="BT5144" s="11"/>
      <c r="BU5144" s="6"/>
      <c r="BV5144" s="6"/>
    </row>
    <row r="5145" spans="1:74" ht="15.75" x14ac:dyDescent="0.25">
      <c r="A5145" s="52" t="s">
        <v>1422</v>
      </c>
      <c r="B5145" s="56"/>
      <c r="C5145" s="7" t="s">
        <v>118</v>
      </c>
      <c r="D5145" s="7" t="s">
        <v>6561</v>
      </c>
      <c r="E5145" s="7"/>
      <c r="F5145" s="64"/>
      <c r="G5145" s="6"/>
      <c r="H5145" s="6"/>
      <c r="I5145" s="10" t="s">
        <v>110</v>
      </c>
      <c r="J5145" s="11" t="s">
        <v>4351</v>
      </c>
      <c r="K5145" s="194" t="s">
        <v>511</v>
      </c>
      <c r="L5145" s="176"/>
      <c r="M5145" s="176">
        <v>1000</v>
      </c>
      <c r="N5145" s="80" t="s">
        <v>6857</v>
      </c>
      <c r="O5145" s="162"/>
      <c r="P5145" s="80" t="s">
        <v>10415</v>
      </c>
      <c r="Q5145" s="80"/>
      <c r="R5145" s="80"/>
      <c r="S5145" s="163"/>
      <c r="T5145" s="213"/>
      <c r="U5145" s="162"/>
      <c r="V5145" s="164"/>
      <c r="W5145" s="12" t="str">
        <f t="shared" si="969"/>
        <v>Mqtt1</v>
      </c>
      <c r="X5145" s="196" t="s">
        <v>10735</v>
      </c>
      <c r="Y5145" s="6" t="str">
        <f t="shared" si="972"/>
        <v>marpower/power-tag/outlets-galley-emp-111-pt61f01</v>
      </c>
      <c r="Z5145" s="103" t="str" cm="1">
        <f t="array" ref="Z5145">IF(COUNTIF(N5145,"spare"),"","$."&amp;_xlfn.REGEXEXTRACT(J5145,"^PT\d+[FQ]\d+_(.*)", 2))</f>
        <v>$.Total_Power_Factor</v>
      </c>
      <c r="AA5145" s="12">
        <f t="shared" si="974"/>
        <v>25</v>
      </c>
      <c r="AB5145" s="6" t="s">
        <v>195</v>
      </c>
      <c r="AC5145" s="103">
        <v>3084</v>
      </c>
      <c r="AJ5145" s="80"/>
      <c r="AK5145" s="113" t="s">
        <v>1426</v>
      </c>
      <c r="AN5145" s="80"/>
      <c r="AO5145" s="80"/>
      <c r="AP5145" s="80"/>
      <c r="AQ5145" s="80"/>
      <c r="AR5145" s="127"/>
      <c r="AS5145" s="80"/>
      <c r="AT5145" s="7"/>
      <c r="AU5145" s="7"/>
      <c r="AV5145" s="165"/>
      <c r="AW5145" s="166"/>
      <c r="AX5145" s="137"/>
      <c r="AY5145" s="147"/>
      <c r="AZ5145" s="167"/>
      <c r="BA5145" s="167"/>
      <c r="BB5145" s="147" t="str">
        <f t="shared" si="973"/>
        <v/>
      </c>
      <c r="BC5145" s="168"/>
      <c r="BD5145" s="165"/>
      <c r="BE5145" s="165"/>
      <c r="BF5145" s="165"/>
      <c r="BG5145" s="165"/>
      <c r="BH5145" s="165"/>
      <c r="BI5145" s="165"/>
      <c r="BJ5145" s="165"/>
      <c r="BK5145" s="165"/>
      <c r="BL5145" s="165"/>
      <c r="BM5145" s="165"/>
      <c r="BN5145" s="165"/>
      <c r="BO5145" s="165"/>
      <c r="BP5145" s="165"/>
      <c r="BQ5145" s="165"/>
      <c r="BS5145" s="6"/>
      <c r="BT5145" s="11"/>
      <c r="BU5145" s="6"/>
      <c r="BV5145" s="6"/>
    </row>
    <row r="5146" spans="1:74" x14ac:dyDescent="0.25">
      <c r="A5146" s="50"/>
      <c r="B5146" s="54" t="s">
        <v>110</v>
      </c>
      <c r="C5146" s="59"/>
      <c r="D5146" s="59"/>
      <c r="E5146" s="59"/>
      <c r="F5146" s="59"/>
      <c r="G5146" s="59"/>
      <c r="H5146" s="59"/>
      <c r="I5146" s="59"/>
      <c r="J5146" s="68"/>
      <c r="K5146" s="50"/>
      <c r="L5146" s="54"/>
      <c r="M5146" s="54"/>
      <c r="N5146" s="54"/>
      <c r="O5146" s="81"/>
      <c r="P5146" s="54" t="s">
        <v>5233</v>
      </c>
      <c r="Q5146" s="54"/>
      <c r="R5146" s="54"/>
      <c r="S5146" s="54"/>
      <c r="T5146" s="151"/>
      <c r="U5146" s="81"/>
      <c r="V5146" s="68"/>
      <c r="W5146" s="50"/>
      <c r="X5146" s="198"/>
      <c r="Y5146" s="54"/>
      <c r="Z5146" s="100"/>
      <c r="AA5146" s="50"/>
      <c r="AB5146" s="54"/>
      <c r="AC5146" s="100"/>
      <c r="AD5146" s="100"/>
      <c r="AE5146" s="68"/>
      <c r="AF5146" s="68"/>
      <c r="AG5146" s="68"/>
      <c r="AH5146" s="68"/>
      <c r="AI5146" s="54"/>
      <c r="AJ5146" s="54"/>
      <c r="AK5146" s="110"/>
      <c r="AL5146" s="110"/>
      <c r="AM5146" s="54"/>
      <c r="AN5146" s="54"/>
      <c r="AO5146" s="54"/>
      <c r="AP5146" s="54"/>
      <c r="AQ5146" s="54"/>
      <c r="AR5146" s="54"/>
      <c r="AS5146" s="54"/>
      <c r="AT5146" s="81"/>
      <c r="AU5146" s="81"/>
      <c r="AV5146" s="81"/>
      <c r="AW5146" s="81"/>
      <c r="AX5146" s="81"/>
      <c r="AY5146" s="81"/>
      <c r="AZ5146" s="81"/>
      <c r="BA5146" s="81"/>
      <c r="BB5146" s="81"/>
      <c r="BC5146" s="81"/>
      <c r="BD5146" s="81"/>
      <c r="BE5146" s="81"/>
      <c r="BF5146" s="150"/>
      <c r="BG5146" s="81"/>
      <c r="BH5146" s="81"/>
      <c r="BI5146" s="81"/>
      <c r="BJ5146" s="150"/>
      <c r="BK5146" s="81"/>
      <c r="BL5146" s="81"/>
      <c r="BM5146" s="81"/>
      <c r="BN5146" s="150"/>
      <c r="BO5146" s="81"/>
      <c r="BP5146" s="81"/>
      <c r="BQ5146" s="81"/>
      <c r="BR5146" s="151"/>
      <c r="BS5146" s="81"/>
      <c r="BT5146" s="150"/>
      <c r="BU5146" s="81"/>
      <c r="BV5146" s="81"/>
    </row>
    <row r="5147" spans="1:74" ht="15.75" x14ac:dyDescent="0.25">
      <c r="A5147" s="52" t="s">
        <v>1422</v>
      </c>
      <c r="B5147" s="56"/>
      <c r="C5147" s="7" t="s">
        <v>118</v>
      </c>
      <c r="D5147" s="7" t="s">
        <v>6562</v>
      </c>
      <c r="E5147" s="7"/>
      <c r="F5147" s="64"/>
      <c r="G5147" s="6"/>
      <c r="H5147" s="6"/>
      <c r="I5147" s="10" t="s">
        <v>110</v>
      </c>
      <c r="J5147" s="11" t="s">
        <v>4016</v>
      </c>
      <c r="K5147" s="194" t="s">
        <v>511</v>
      </c>
      <c r="L5147" s="176"/>
      <c r="M5147" s="176">
        <v>1000</v>
      </c>
      <c r="N5147" s="80" t="s">
        <v>6858</v>
      </c>
      <c r="O5147" s="162"/>
      <c r="P5147" s="80" t="s">
        <v>5594</v>
      </c>
      <c r="Q5147" s="80"/>
      <c r="R5147" s="80"/>
      <c r="S5147" s="163"/>
      <c r="T5147" s="213"/>
      <c r="U5147" s="162"/>
      <c r="V5147" s="164"/>
      <c r="W5147" s="12" t="str">
        <f t="shared" ref="W5147:W5210" si="975">IF(COUNTIF(N5147,"spare"),"","Mqtt1")</f>
        <v>Mqtt1</v>
      </c>
      <c r="X5147" s="196" t="s">
        <v>10736</v>
      </c>
      <c r="Y5147" s="6" t="str">
        <f t="shared" si="972"/>
        <v>marpower/power-tag/washer-1</v>
      </c>
      <c r="Z5147" s="103" t="str" cm="1">
        <f t="array" ref="Z5147">IF(COUNTIF(N5147,"spare"),"","$."&amp;_xlfn.REGEXEXTRACT(J5147,"^PT\d+[FQ]\d+_(.*)", 2))</f>
        <v>$.RMS_Current_Phase_A</v>
      </c>
      <c r="AA5147" s="12">
        <v>1</v>
      </c>
      <c r="AB5147" s="6" t="s">
        <v>195</v>
      </c>
      <c r="AC5147" s="103">
        <v>3000</v>
      </c>
      <c r="AJ5147" s="80"/>
      <c r="AK5147" s="113" t="s">
        <v>1423</v>
      </c>
      <c r="AN5147" s="80"/>
      <c r="AO5147" s="80"/>
      <c r="AP5147" s="80"/>
      <c r="AQ5147" s="80"/>
      <c r="AR5147" s="127"/>
      <c r="AS5147" s="80"/>
      <c r="AT5147" s="7"/>
      <c r="AU5147" s="7"/>
      <c r="AV5147" s="165"/>
      <c r="AW5147" s="166"/>
      <c r="AX5147" s="137"/>
      <c r="AY5147" s="147"/>
      <c r="AZ5147" s="167"/>
      <c r="BA5147" s="167"/>
      <c r="BB5147" s="147" t="str">
        <f t="shared" ref="BB5147:BB5300" si="976">IF(ISNUMBER(AM5147),"1","")</f>
        <v/>
      </c>
      <c r="BC5147" s="168"/>
      <c r="BD5147" s="165"/>
      <c r="BE5147" s="165"/>
      <c r="BF5147" s="165"/>
      <c r="BG5147" s="165"/>
      <c r="BH5147" s="165"/>
      <c r="BI5147" s="165"/>
      <c r="BJ5147" s="165"/>
      <c r="BK5147" s="165"/>
      <c r="BL5147" s="165"/>
      <c r="BM5147" s="165"/>
      <c r="BN5147" s="165"/>
      <c r="BO5147" s="165"/>
      <c r="BP5147" s="165"/>
      <c r="BQ5147" s="165"/>
      <c r="BS5147" s="6"/>
      <c r="BT5147" s="11"/>
      <c r="BU5147" s="6"/>
      <c r="BV5147" s="6"/>
    </row>
    <row r="5148" spans="1:74" ht="15.75" x14ac:dyDescent="0.25">
      <c r="A5148" s="52" t="s">
        <v>1422</v>
      </c>
      <c r="B5148" s="56"/>
      <c r="C5148" s="7" t="s">
        <v>118</v>
      </c>
      <c r="D5148" s="7" t="s">
        <v>6562</v>
      </c>
      <c r="E5148" s="7"/>
      <c r="F5148" s="64"/>
      <c r="G5148" s="6"/>
      <c r="H5148" s="6"/>
      <c r="I5148" s="10" t="s">
        <v>110</v>
      </c>
      <c r="J5148" s="11" t="s">
        <v>4017</v>
      </c>
      <c r="K5148" s="194" t="s">
        <v>511</v>
      </c>
      <c r="L5148" s="176"/>
      <c r="M5148" s="176">
        <v>1000</v>
      </c>
      <c r="N5148" s="80" t="s">
        <v>6858</v>
      </c>
      <c r="O5148" s="162"/>
      <c r="P5148" s="80" t="s">
        <v>5595</v>
      </c>
      <c r="Q5148" s="80"/>
      <c r="R5148" s="80"/>
      <c r="S5148" s="163"/>
      <c r="T5148" s="213"/>
      <c r="U5148" s="162"/>
      <c r="V5148" s="164"/>
      <c r="W5148" s="12" t="str">
        <f t="shared" si="975"/>
        <v>Mqtt1</v>
      </c>
      <c r="X5148" s="196" t="s">
        <v>10736</v>
      </c>
      <c r="Y5148" s="6" t="str">
        <f t="shared" si="972"/>
        <v>marpower/power-tag/washer-1</v>
      </c>
      <c r="Z5148" s="103" t="str" cm="1">
        <f t="array" ref="Z5148">IF(COUNTIF(N5148,"spare"),"","$."&amp;_xlfn.REGEXEXTRACT(J5148,"^PT\d+[FQ]\d+_(.*)", 2))</f>
        <v>$.RMS_Current_Phase_B</v>
      </c>
      <c r="AA5148" s="12">
        <v>1</v>
      </c>
      <c r="AB5148" s="6" t="s">
        <v>195</v>
      </c>
      <c r="AC5148" s="103">
        <v>3002</v>
      </c>
      <c r="AJ5148" s="80"/>
      <c r="AK5148" s="113" t="s">
        <v>1423</v>
      </c>
      <c r="AN5148" s="80"/>
      <c r="AO5148" s="80"/>
      <c r="AP5148" s="80"/>
      <c r="AQ5148" s="80"/>
      <c r="AR5148" s="127"/>
      <c r="AS5148" s="80"/>
      <c r="AT5148" s="7"/>
      <c r="AU5148" s="7"/>
      <c r="AV5148" s="165"/>
      <c r="AW5148" s="166"/>
      <c r="AX5148" s="137"/>
      <c r="AY5148" s="147"/>
      <c r="AZ5148" s="167"/>
      <c r="BA5148" s="167"/>
      <c r="BB5148" s="147" t="str">
        <f t="shared" si="976"/>
        <v/>
      </c>
      <c r="BC5148" s="168"/>
      <c r="BD5148" s="165"/>
      <c r="BE5148" s="165"/>
      <c r="BF5148" s="165"/>
      <c r="BG5148" s="165"/>
      <c r="BH5148" s="165"/>
      <c r="BI5148" s="165"/>
      <c r="BJ5148" s="165"/>
      <c r="BK5148" s="165"/>
      <c r="BL5148" s="165"/>
      <c r="BM5148" s="165"/>
      <c r="BN5148" s="165"/>
      <c r="BO5148" s="165"/>
      <c r="BP5148" s="165"/>
      <c r="BQ5148" s="165"/>
      <c r="BS5148" s="6"/>
      <c r="BT5148" s="11"/>
      <c r="BU5148" s="6"/>
      <c r="BV5148" s="6"/>
    </row>
    <row r="5149" spans="1:74" ht="15.75" x14ac:dyDescent="0.25">
      <c r="A5149" s="52" t="s">
        <v>1422</v>
      </c>
      <c r="B5149" s="56"/>
      <c r="C5149" s="7" t="s">
        <v>118</v>
      </c>
      <c r="D5149" s="7" t="s">
        <v>6562</v>
      </c>
      <c r="E5149" s="7"/>
      <c r="F5149" s="64"/>
      <c r="G5149" s="6"/>
      <c r="H5149" s="6"/>
      <c r="I5149" s="10" t="s">
        <v>110</v>
      </c>
      <c r="J5149" s="11" t="s">
        <v>4018</v>
      </c>
      <c r="K5149" s="194" t="s">
        <v>511</v>
      </c>
      <c r="L5149" s="176"/>
      <c r="M5149" s="176">
        <v>1000</v>
      </c>
      <c r="N5149" s="80" t="s">
        <v>6858</v>
      </c>
      <c r="O5149" s="162"/>
      <c r="P5149" s="80" t="s">
        <v>5596</v>
      </c>
      <c r="Q5149" s="80"/>
      <c r="R5149" s="80"/>
      <c r="S5149" s="163"/>
      <c r="T5149" s="213"/>
      <c r="U5149" s="162"/>
      <c r="V5149" s="164"/>
      <c r="W5149" s="12" t="str">
        <f t="shared" si="975"/>
        <v>Mqtt1</v>
      </c>
      <c r="X5149" s="196" t="s">
        <v>10736</v>
      </c>
      <c r="Y5149" s="6" t="str">
        <f t="shared" si="972"/>
        <v>marpower/power-tag/washer-1</v>
      </c>
      <c r="Z5149" s="103" t="str" cm="1">
        <f t="array" ref="Z5149">IF(COUNTIF(N5149,"spare"),"","$."&amp;_xlfn.REGEXEXTRACT(J5149,"^PT\d+[FQ]\d+_(.*)", 2))</f>
        <v>$.RMS_Current_Phase_C</v>
      </c>
      <c r="AA5149" s="12">
        <v>1</v>
      </c>
      <c r="AB5149" s="6" t="s">
        <v>195</v>
      </c>
      <c r="AC5149" s="103">
        <v>3004</v>
      </c>
      <c r="AJ5149" s="80"/>
      <c r="AK5149" s="113" t="s">
        <v>1423</v>
      </c>
      <c r="AN5149" s="80"/>
      <c r="AO5149" s="80"/>
      <c r="AP5149" s="80"/>
      <c r="AQ5149" s="80"/>
      <c r="AR5149" s="127"/>
      <c r="AS5149" s="80"/>
      <c r="AT5149" s="7"/>
      <c r="AU5149" s="7"/>
      <c r="AV5149" s="165"/>
      <c r="AW5149" s="166"/>
      <c r="AX5149" s="137"/>
      <c r="AY5149" s="147"/>
      <c r="AZ5149" s="167"/>
      <c r="BA5149" s="167"/>
      <c r="BB5149" s="147" t="str">
        <f t="shared" si="976"/>
        <v/>
      </c>
      <c r="BC5149" s="168"/>
      <c r="BD5149" s="165"/>
      <c r="BE5149" s="165"/>
      <c r="BF5149" s="165"/>
      <c r="BG5149" s="165"/>
      <c r="BH5149" s="165"/>
      <c r="BI5149" s="165"/>
      <c r="BJ5149" s="165"/>
      <c r="BK5149" s="165"/>
      <c r="BL5149" s="165"/>
      <c r="BM5149" s="165"/>
      <c r="BN5149" s="165"/>
      <c r="BO5149" s="165"/>
      <c r="BP5149" s="165"/>
      <c r="BQ5149" s="165"/>
      <c r="BS5149" s="6"/>
      <c r="BT5149" s="11"/>
      <c r="BU5149" s="6"/>
      <c r="BV5149" s="6"/>
    </row>
    <row r="5150" spans="1:74" ht="15.75" x14ac:dyDescent="0.25">
      <c r="A5150" s="52" t="s">
        <v>1422</v>
      </c>
      <c r="B5150" s="56"/>
      <c r="C5150" s="7" t="s">
        <v>118</v>
      </c>
      <c r="D5150" s="7" t="s">
        <v>6562</v>
      </c>
      <c r="E5150" s="7"/>
      <c r="F5150" s="64"/>
      <c r="G5150" s="6"/>
      <c r="H5150" s="6"/>
      <c r="I5150" s="10" t="s">
        <v>110</v>
      </c>
      <c r="J5150" s="11" t="s">
        <v>4019</v>
      </c>
      <c r="K5150" s="194" t="s">
        <v>511</v>
      </c>
      <c r="L5150" s="176"/>
      <c r="M5150" s="176">
        <v>1000</v>
      </c>
      <c r="N5150" s="80" t="s">
        <v>6858</v>
      </c>
      <c r="O5150" s="162"/>
      <c r="P5150" s="80" t="s">
        <v>5597</v>
      </c>
      <c r="Q5150" s="80"/>
      <c r="R5150" s="80"/>
      <c r="S5150" s="163"/>
      <c r="T5150" s="213"/>
      <c r="U5150" s="162"/>
      <c r="V5150" s="164"/>
      <c r="W5150" s="12" t="str">
        <f t="shared" si="975"/>
        <v>Mqtt1</v>
      </c>
      <c r="X5150" s="196" t="s">
        <v>10736</v>
      </c>
      <c r="Y5150" s="6" t="str">
        <f t="shared" si="972"/>
        <v>marpower/power-tag/washer-1</v>
      </c>
      <c r="Z5150" s="103" t="str" cm="1">
        <f t="array" ref="Z5150">IF(COUNTIF(N5150,"spare"),"","$."&amp;_xlfn.REGEXEXTRACT(J5150,"^PT\d+[FQ]\d+_(.*)", 2))</f>
        <v>$.RMS_Current_Phase_Neut</v>
      </c>
      <c r="AA5150" s="12">
        <v>1</v>
      </c>
      <c r="AB5150" s="6" t="s">
        <v>195</v>
      </c>
      <c r="AC5150" s="103">
        <v>3006</v>
      </c>
      <c r="AJ5150" s="80"/>
      <c r="AK5150" s="113" t="s">
        <v>1423</v>
      </c>
      <c r="AN5150" s="80"/>
      <c r="AO5150" s="80"/>
      <c r="AP5150" s="80"/>
      <c r="AQ5150" s="80"/>
      <c r="AR5150" s="127"/>
      <c r="AS5150" s="80"/>
      <c r="AT5150" s="7"/>
      <c r="AU5150" s="7"/>
      <c r="AV5150" s="165"/>
      <c r="AW5150" s="166"/>
      <c r="AX5150" s="137"/>
      <c r="AY5150" s="147"/>
      <c r="AZ5150" s="167"/>
      <c r="BA5150" s="167"/>
      <c r="BB5150" s="147" t="str">
        <f t="shared" si="976"/>
        <v/>
      </c>
      <c r="BC5150" s="168"/>
      <c r="BD5150" s="165"/>
      <c r="BE5150" s="165"/>
      <c r="BF5150" s="165"/>
      <c r="BG5150" s="165"/>
      <c r="BH5150" s="165"/>
      <c r="BI5150" s="165"/>
      <c r="BJ5150" s="165"/>
      <c r="BK5150" s="165"/>
      <c r="BL5150" s="165"/>
      <c r="BM5150" s="165"/>
      <c r="BN5150" s="165"/>
      <c r="BO5150" s="165"/>
      <c r="BP5150" s="165"/>
      <c r="BQ5150" s="165"/>
      <c r="BS5150" s="6"/>
      <c r="BT5150" s="11"/>
      <c r="BU5150" s="6"/>
      <c r="BV5150" s="6"/>
    </row>
    <row r="5151" spans="1:74" ht="15.75" x14ac:dyDescent="0.25">
      <c r="A5151" s="52" t="s">
        <v>1422</v>
      </c>
      <c r="B5151" s="56"/>
      <c r="C5151" s="7" t="s">
        <v>118</v>
      </c>
      <c r="D5151" s="7" t="s">
        <v>6562</v>
      </c>
      <c r="E5151" s="7"/>
      <c r="F5151" s="64"/>
      <c r="G5151" s="6"/>
      <c r="H5151" s="6"/>
      <c r="I5151" s="10" t="s">
        <v>110</v>
      </c>
      <c r="J5151" s="11" t="s">
        <v>8376</v>
      </c>
      <c r="K5151" s="194" t="s">
        <v>511</v>
      </c>
      <c r="L5151" s="176"/>
      <c r="M5151" s="176">
        <v>1000</v>
      </c>
      <c r="N5151" s="80" t="s">
        <v>6858</v>
      </c>
      <c r="O5151" s="162"/>
      <c r="P5151" s="80" t="s">
        <v>5598</v>
      </c>
      <c r="Q5151" s="80"/>
      <c r="R5151" s="80"/>
      <c r="S5151" s="163"/>
      <c r="T5151" s="213"/>
      <c r="U5151" s="162"/>
      <c r="V5151" s="164"/>
      <c r="W5151" s="12" t="str">
        <f t="shared" si="975"/>
        <v>Mqtt1</v>
      </c>
      <c r="X5151" s="196" t="s">
        <v>10736</v>
      </c>
      <c r="Y5151" s="6" t="str">
        <f t="shared" si="972"/>
        <v>marpower/power-tag/washer-1</v>
      </c>
      <c r="Z5151" s="103" t="str" cm="1">
        <f t="array" ref="Z5151">IF(COUNTIF(N5151,"spare"),"","$."&amp;_xlfn.REGEXEXTRACT(J5151,"^PT\d+[FQ]\d+_(.*)", 2))</f>
        <v>$.RMS_Voltage_A_N</v>
      </c>
      <c r="AA5151" s="12">
        <v>1</v>
      </c>
      <c r="AB5151" s="6" t="s">
        <v>195</v>
      </c>
      <c r="AC5151" s="103">
        <v>3028</v>
      </c>
      <c r="AJ5151" s="80"/>
      <c r="AK5151" s="113" t="s">
        <v>1424</v>
      </c>
      <c r="AN5151" s="80"/>
      <c r="AO5151" s="80"/>
      <c r="AP5151" s="80"/>
      <c r="AQ5151" s="80"/>
      <c r="AR5151" s="127"/>
      <c r="AS5151" s="80"/>
      <c r="AT5151" s="7"/>
      <c r="AU5151" s="7"/>
      <c r="AV5151" s="165"/>
      <c r="AW5151" s="166"/>
      <c r="AX5151" s="137"/>
      <c r="AY5151" s="147"/>
      <c r="AZ5151" s="167"/>
      <c r="BA5151" s="167"/>
      <c r="BB5151" s="147" t="str">
        <f t="shared" si="976"/>
        <v/>
      </c>
      <c r="BC5151" s="168"/>
      <c r="BD5151" s="165"/>
      <c r="BE5151" s="165"/>
      <c r="BF5151" s="165"/>
      <c r="BG5151" s="165"/>
      <c r="BH5151" s="165"/>
      <c r="BI5151" s="165"/>
      <c r="BJ5151" s="165"/>
      <c r="BK5151" s="165"/>
      <c r="BL5151" s="165"/>
      <c r="BM5151" s="165"/>
      <c r="BN5151" s="165"/>
      <c r="BO5151" s="165"/>
      <c r="BP5151" s="165"/>
      <c r="BQ5151" s="165"/>
      <c r="BS5151" s="6"/>
      <c r="BT5151" s="11"/>
      <c r="BU5151" s="6"/>
      <c r="BV5151" s="6"/>
    </row>
    <row r="5152" spans="1:74" ht="15.75" x14ac:dyDescent="0.25">
      <c r="A5152" s="52" t="s">
        <v>1422</v>
      </c>
      <c r="B5152" s="56"/>
      <c r="C5152" s="7" t="s">
        <v>118</v>
      </c>
      <c r="D5152" s="7" t="s">
        <v>6562</v>
      </c>
      <c r="E5152" s="7"/>
      <c r="F5152" s="64"/>
      <c r="G5152" s="6"/>
      <c r="H5152" s="6"/>
      <c r="I5152" s="10" t="s">
        <v>110</v>
      </c>
      <c r="J5152" s="11" t="s">
        <v>8553</v>
      </c>
      <c r="K5152" s="194" t="s">
        <v>511</v>
      </c>
      <c r="L5152" s="176"/>
      <c r="M5152" s="176">
        <v>1000</v>
      </c>
      <c r="N5152" s="80" t="s">
        <v>6858</v>
      </c>
      <c r="O5152" s="162"/>
      <c r="P5152" s="80" t="s">
        <v>5599</v>
      </c>
      <c r="Q5152" s="80"/>
      <c r="R5152" s="80"/>
      <c r="S5152" s="163"/>
      <c r="T5152" s="213"/>
      <c r="U5152" s="162"/>
      <c r="V5152" s="164"/>
      <c r="W5152" s="12" t="str">
        <f t="shared" si="975"/>
        <v>Mqtt1</v>
      </c>
      <c r="X5152" s="196" t="s">
        <v>10736</v>
      </c>
      <c r="Y5152" s="6" t="str">
        <f t="shared" si="972"/>
        <v>marpower/power-tag/washer-1</v>
      </c>
      <c r="Z5152" s="103" t="str" cm="1">
        <f t="array" ref="Z5152">IF(COUNTIF(N5152,"spare"),"","$."&amp;_xlfn.REGEXEXTRACT(J5152,"^PT\d+[FQ]\d+_(.*)", 2))</f>
        <v>$.RMS_Voltage_B_N</v>
      </c>
      <c r="AA5152" s="12">
        <v>1</v>
      </c>
      <c r="AB5152" s="6" t="s">
        <v>195</v>
      </c>
      <c r="AC5152" s="103">
        <v>3030</v>
      </c>
      <c r="AJ5152" s="80"/>
      <c r="AK5152" s="113" t="s">
        <v>1424</v>
      </c>
      <c r="AN5152" s="80"/>
      <c r="AO5152" s="80"/>
      <c r="AP5152" s="80"/>
      <c r="AQ5152" s="80"/>
      <c r="AR5152" s="127"/>
      <c r="AS5152" s="80"/>
      <c r="AT5152" s="7"/>
      <c r="AU5152" s="7"/>
      <c r="AV5152" s="165"/>
      <c r="AW5152" s="166"/>
      <c r="AX5152" s="137"/>
      <c r="AY5152" s="147"/>
      <c r="AZ5152" s="167"/>
      <c r="BA5152" s="167"/>
      <c r="BB5152" s="147" t="str">
        <f t="shared" si="976"/>
        <v/>
      </c>
      <c r="BC5152" s="168"/>
      <c r="BD5152" s="165"/>
      <c r="BE5152" s="165"/>
      <c r="BF5152" s="165"/>
      <c r="BG5152" s="165"/>
      <c r="BH5152" s="165"/>
      <c r="BI5152" s="165"/>
      <c r="BJ5152" s="165"/>
      <c r="BK5152" s="165"/>
      <c r="BL5152" s="165"/>
      <c r="BM5152" s="165"/>
      <c r="BN5152" s="165"/>
      <c r="BO5152" s="165"/>
      <c r="BP5152" s="165"/>
      <c r="BQ5152" s="165"/>
      <c r="BS5152" s="6"/>
      <c r="BT5152" s="11"/>
      <c r="BU5152" s="6"/>
      <c r="BV5152" s="6"/>
    </row>
    <row r="5153" spans="1:74" ht="15.75" x14ac:dyDescent="0.25">
      <c r="A5153" s="52" t="s">
        <v>1422</v>
      </c>
      <c r="B5153" s="56"/>
      <c r="C5153" s="7" t="s">
        <v>118</v>
      </c>
      <c r="D5153" s="7" t="s">
        <v>6562</v>
      </c>
      <c r="E5153" s="7"/>
      <c r="F5153" s="64"/>
      <c r="G5153" s="6"/>
      <c r="H5153" s="6"/>
      <c r="I5153" s="10" t="s">
        <v>110</v>
      </c>
      <c r="J5153" s="11" t="s">
        <v>8730</v>
      </c>
      <c r="K5153" s="194" t="s">
        <v>511</v>
      </c>
      <c r="L5153" s="176"/>
      <c r="M5153" s="176">
        <v>1000</v>
      </c>
      <c r="N5153" s="80" t="s">
        <v>6858</v>
      </c>
      <c r="O5153" s="162"/>
      <c r="P5153" s="80" t="s">
        <v>5600</v>
      </c>
      <c r="Q5153" s="80"/>
      <c r="R5153" s="80"/>
      <c r="S5153" s="163"/>
      <c r="T5153" s="213"/>
      <c r="U5153" s="162"/>
      <c r="V5153" s="164"/>
      <c r="W5153" s="12" t="str">
        <f t="shared" si="975"/>
        <v>Mqtt1</v>
      </c>
      <c r="X5153" s="196" t="s">
        <v>10736</v>
      </c>
      <c r="Y5153" s="6" t="str">
        <f t="shared" si="972"/>
        <v>marpower/power-tag/washer-1</v>
      </c>
      <c r="Z5153" s="103" t="str" cm="1">
        <f t="array" ref="Z5153">IF(COUNTIF(N5153,"spare"),"","$."&amp;_xlfn.REGEXEXTRACT(J5153,"^PT\d+[FQ]\d+_(.*)", 2))</f>
        <v>$.RMS_Voltage_C_N</v>
      </c>
      <c r="AA5153" s="12">
        <v>1</v>
      </c>
      <c r="AB5153" s="6" t="s">
        <v>195</v>
      </c>
      <c r="AC5153" s="103">
        <v>3032</v>
      </c>
      <c r="AJ5153" s="80"/>
      <c r="AK5153" s="113" t="s">
        <v>1424</v>
      </c>
      <c r="AN5153" s="80"/>
      <c r="AO5153" s="80"/>
      <c r="AP5153" s="80"/>
      <c r="AQ5153" s="80"/>
      <c r="AR5153" s="127"/>
      <c r="AS5153" s="80"/>
      <c r="AT5153" s="7"/>
      <c r="AU5153" s="7"/>
      <c r="AV5153" s="165"/>
      <c r="AW5153" s="166"/>
      <c r="AX5153" s="137"/>
      <c r="AY5153" s="147"/>
      <c r="AZ5153" s="167"/>
      <c r="BA5153" s="167"/>
      <c r="BB5153" s="147" t="str">
        <f t="shared" si="976"/>
        <v/>
      </c>
      <c r="BC5153" s="168"/>
      <c r="BD5153" s="165"/>
      <c r="BE5153" s="165"/>
      <c r="BF5153" s="165"/>
      <c r="BG5153" s="165"/>
      <c r="BH5153" s="165"/>
      <c r="BI5153" s="165"/>
      <c r="BJ5153" s="165"/>
      <c r="BK5153" s="165"/>
      <c r="BL5153" s="165"/>
      <c r="BM5153" s="165"/>
      <c r="BN5153" s="165"/>
      <c r="BO5153" s="165"/>
      <c r="BP5153" s="165"/>
      <c r="BQ5153" s="165"/>
      <c r="BS5153" s="6"/>
      <c r="BT5153" s="11"/>
      <c r="BU5153" s="6"/>
      <c r="BV5153" s="6"/>
    </row>
    <row r="5154" spans="1:74" ht="15.75" x14ac:dyDescent="0.25">
      <c r="A5154" s="52" t="s">
        <v>1422</v>
      </c>
      <c r="B5154" s="56"/>
      <c r="C5154" s="7" t="s">
        <v>118</v>
      </c>
      <c r="D5154" s="7" t="s">
        <v>6562</v>
      </c>
      <c r="E5154" s="7"/>
      <c r="F5154" s="64"/>
      <c r="G5154" s="6"/>
      <c r="H5154" s="6"/>
      <c r="I5154" s="10" t="s">
        <v>110</v>
      </c>
      <c r="J5154" s="11" t="s">
        <v>4020</v>
      </c>
      <c r="K5154" s="194" t="s">
        <v>511</v>
      </c>
      <c r="L5154" s="176"/>
      <c r="M5154" s="176">
        <v>1000</v>
      </c>
      <c r="N5154" s="80" t="s">
        <v>6858</v>
      </c>
      <c r="O5154" s="162"/>
      <c r="P5154" s="80" t="s">
        <v>5601</v>
      </c>
      <c r="Q5154" s="80"/>
      <c r="R5154" s="80"/>
      <c r="S5154" s="163"/>
      <c r="T5154" s="213"/>
      <c r="U5154" s="162"/>
      <c r="V5154" s="164"/>
      <c r="W5154" s="12" t="str">
        <f t="shared" si="975"/>
        <v>Mqtt1</v>
      </c>
      <c r="X5154" s="196" t="s">
        <v>10736</v>
      </c>
      <c r="Y5154" s="6" t="str">
        <f t="shared" si="972"/>
        <v>marpower/power-tag/washer-1</v>
      </c>
      <c r="Z5154" s="103" t="str" cm="1">
        <f t="array" ref="Z5154">IF(COUNTIF(N5154,"spare"),"","$."&amp;_xlfn.REGEXEXTRACT(J5154,"^PT\d+[FQ]\d+_(.*)", 2))</f>
        <v>$.Active_Power_Phase_A</v>
      </c>
      <c r="AA5154" s="12">
        <v>1</v>
      </c>
      <c r="AB5154" s="6" t="s">
        <v>195</v>
      </c>
      <c r="AC5154" s="103">
        <v>3054</v>
      </c>
      <c r="AJ5154" s="80"/>
      <c r="AK5154" s="113" t="s">
        <v>1425</v>
      </c>
      <c r="AN5154" s="80"/>
      <c r="AO5154" s="80"/>
      <c r="AP5154" s="80"/>
      <c r="AQ5154" s="80"/>
      <c r="AR5154" s="127"/>
      <c r="AS5154" s="80"/>
      <c r="AT5154" s="7"/>
      <c r="AU5154" s="7"/>
      <c r="AV5154" s="165"/>
      <c r="AW5154" s="166"/>
      <c r="AX5154" s="137"/>
      <c r="AY5154" s="147"/>
      <c r="AZ5154" s="167"/>
      <c r="BA5154" s="167"/>
      <c r="BB5154" s="147" t="str">
        <f t="shared" si="976"/>
        <v/>
      </c>
      <c r="BC5154" s="168"/>
      <c r="BD5154" s="165"/>
      <c r="BE5154" s="165"/>
      <c r="BF5154" s="165"/>
      <c r="BG5154" s="165"/>
      <c r="BH5154" s="165"/>
      <c r="BI5154" s="165"/>
      <c r="BJ5154" s="165"/>
      <c r="BK5154" s="165"/>
      <c r="BL5154" s="165"/>
      <c r="BM5154" s="165"/>
      <c r="BN5154" s="165"/>
      <c r="BO5154" s="165"/>
      <c r="BP5154" s="165"/>
      <c r="BQ5154" s="165"/>
      <c r="BS5154" s="6"/>
      <c r="BT5154" s="11"/>
      <c r="BU5154" s="6"/>
      <c r="BV5154" s="6"/>
    </row>
    <row r="5155" spans="1:74" ht="15.75" x14ac:dyDescent="0.25">
      <c r="A5155" s="52" t="s">
        <v>1422</v>
      </c>
      <c r="B5155" s="56"/>
      <c r="C5155" s="7" t="s">
        <v>118</v>
      </c>
      <c r="D5155" s="7" t="s">
        <v>6562</v>
      </c>
      <c r="E5155" s="7"/>
      <c r="F5155" s="64"/>
      <c r="G5155" s="6"/>
      <c r="H5155" s="6"/>
      <c r="I5155" s="10" t="s">
        <v>110</v>
      </c>
      <c r="J5155" s="11" t="s">
        <v>4021</v>
      </c>
      <c r="K5155" s="194" t="s">
        <v>511</v>
      </c>
      <c r="L5155" s="176"/>
      <c r="M5155" s="176">
        <v>1000</v>
      </c>
      <c r="N5155" s="80" t="s">
        <v>6858</v>
      </c>
      <c r="O5155" s="162"/>
      <c r="P5155" s="80" t="s">
        <v>5602</v>
      </c>
      <c r="Q5155" s="80"/>
      <c r="R5155" s="80"/>
      <c r="S5155" s="163"/>
      <c r="T5155" s="213"/>
      <c r="U5155" s="162"/>
      <c r="V5155" s="164"/>
      <c r="W5155" s="12" t="str">
        <f t="shared" si="975"/>
        <v>Mqtt1</v>
      </c>
      <c r="X5155" s="196" t="s">
        <v>10736</v>
      </c>
      <c r="Y5155" s="6" t="str">
        <f t="shared" si="972"/>
        <v>marpower/power-tag/washer-1</v>
      </c>
      <c r="Z5155" s="103" t="str" cm="1">
        <f t="array" ref="Z5155">IF(COUNTIF(N5155,"spare"),"","$."&amp;_xlfn.REGEXEXTRACT(J5155,"^PT\d+[FQ]\d+_(.*)", 2))</f>
        <v>$.Active_Power_Phase_B</v>
      </c>
      <c r="AA5155" s="12">
        <v>1</v>
      </c>
      <c r="AB5155" s="6" t="s">
        <v>195</v>
      </c>
      <c r="AC5155" s="103">
        <v>3056</v>
      </c>
      <c r="AJ5155" s="80"/>
      <c r="AK5155" s="113" t="s">
        <v>1425</v>
      </c>
      <c r="AN5155" s="80"/>
      <c r="AO5155" s="80"/>
      <c r="AP5155" s="80"/>
      <c r="AQ5155" s="80"/>
      <c r="AR5155" s="127"/>
      <c r="AS5155" s="80"/>
      <c r="AT5155" s="7"/>
      <c r="AU5155" s="7"/>
      <c r="AV5155" s="165"/>
      <c r="AW5155" s="166"/>
      <c r="AX5155" s="137"/>
      <c r="AY5155" s="147"/>
      <c r="AZ5155" s="167"/>
      <c r="BA5155" s="167"/>
      <c r="BB5155" s="147" t="str">
        <f t="shared" si="976"/>
        <v/>
      </c>
      <c r="BC5155" s="168"/>
      <c r="BD5155" s="165"/>
      <c r="BE5155" s="165"/>
      <c r="BF5155" s="165"/>
      <c r="BG5155" s="165"/>
      <c r="BH5155" s="165"/>
      <c r="BI5155" s="165"/>
      <c r="BJ5155" s="165"/>
      <c r="BK5155" s="165"/>
      <c r="BL5155" s="165"/>
      <c r="BM5155" s="165"/>
      <c r="BN5155" s="165"/>
      <c r="BO5155" s="165"/>
      <c r="BP5155" s="165"/>
      <c r="BQ5155" s="165"/>
      <c r="BS5155" s="6"/>
      <c r="BT5155" s="11"/>
      <c r="BU5155" s="6"/>
      <c r="BV5155" s="6"/>
    </row>
    <row r="5156" spans="1:74" ht="15.75" x14ac:dyDescent="0.25">
      <c r="A5156" s="52" t="s">
        <v>1422</v>
      </c>
      <c r="B5156" s="56"/>
      <c r="C5156" s="7" t="s">
        <v>118</v>
      </c>
      <c r="D5156" s="7" t="s">
        <v>6562</v>
      </c>
      <c r="E5156" s="7"/>
      <c r="F5156" s="64"/>
      <c r="G5156" s="6"/>
      <c r="H5156" s="6"/>
      <c r="I5156" s="10" t="s">
        <v>110</v>
      </c>
      <c r="J5156" s="11" t="s">
        <v>4022</v>
      </c>
      <c r="K5156" s="194" t="s">
        <v>511</v>
      </c>
      <c r="L5156" s="176"/>
      <c r="M5156" s="176">
        <v>1000</v>
      </c>
      <c r="N5156" s="80" t="s">
        <v>6858</v>
      </c>
      <c r="O5156" s="162"/>
      <c r="P5156" s="80" t="s">
        <v>5603</v>
      </c>
      <c r="Q5156" s="80"/>
      <c r="R5156" s="80"/>
      <c r="S5156" s="163"/>
      <c r="T5156" s="213"/>
      <c r="U5156" s="162"/>
      <c r="V5156" s="164"/>
      <c r="W5156" s="12" t="str">
        <f t="shared" si="975"/>
        <v>Mqtt1</v>
      </c>
      <c r="X5156" s="196" t="s">
        <v>10736</v>
      </c>
      <c r="Y5156" s="6" t="str">
        <f t="shared" si="972"/>
        <v>marpower/power-tag/washer-1</v>
      </c>
      <c r="Z5156" s="103" t="str" cm="1">
        <f t="array" ref="Z5156">IF(COUNTIF(N5156,"spare"),"","$."&amp;_xlfn.REGEXEXTRACT(J5156,"^PT\d+[FQ]\d+_(.*)", 2))</f>
        <v>$.Active_Power_Phase_C</v>
      </c>
      <c r="AA5156" s="12">
        <v>1</v>
      </c>
      <c r="AB5156" s="6" t="s">
        <v>195</v>
      </c>
      <c r="AC5156" s="103">
        <v>3058</v>
      </c>
      <c r="AJ5156" s="80"/>
      <c r="AK5156" s="113" t="s">
        <v>1425</v>
      </c>
      <c r="AN5156" s="80"/>
      <c r="AO5156" s="80"/>
      <c r="AP5156" s="80"/>
      <c r="AQ5156" s="80"/>
      <c r="AR5156" s="127"/>
      <c r="AS5156" s="80"/>
      <c r="AT5156" s="7"/>
      <c r="AU5156" s="7"/>
      <c r="AV5156" s="165"/>
      <c r="AW5156" s="166"/>
      <c r="AX5156" s="137"/>
      <c r="AY5156" s="147"/>
      <c r="AZ5156" s="167"/>
      <c r="BA5156" s="167"/>
      <c r="BB5156" s="147" t="str">
        <f t="shared" si="976"/>
        <v/>
      </c>
      <c r="BC5156" s="168"/>
      <c r="BD5156" s="165"/>
      <c r="BE5156" s="165"/>
      <c r="BF5156" s="165"/>
      <c r="BG5156" s="165"/>
      <c r="BH5156" s="165"/>
      <c r="BI5156" s="165"/>
      <c r="BJ5156" s="165"/>
      <c r="BK5156" s="165"/>
      <c r="BL5156" s="165"/>
      <c r="BM5156" s="165"/>
      <c r="BN5156" s="165"/>
      <c r="BO5156" s="165"/>
      <c r="BP5156" s="165"/>
      <c r="BQ5156" s="165"/>
      <c r="BS5156" s="6"/>
      <c r="BT5156" s="11"/>
      <c r="BU5156" s="6"/>
      <c r="BV5156" s="6"/>
    </row>
    <row r="5157" spans="1:74" ht="15.75" x14ac:dyDescent="0.25">
      <c r="A5157" s="52" t="s">
        <v>1422</v>
      </c>
      <c r="B5157" s="56"/>
      <c r="C5157" s="7" t="s">
        <v>118</v>
      </c>
      <c r="D5157" s="7" t="s">
        <v>6562</v>
      </c>
      <c r="E5157" s="7"/>
      <c r="F5157" s="64"/>
      <c r="G5157" s="6"/>
      <c r="H5157" s="6"/>
      <c r="I5157" s="10" t="s">
        <v>110</v>
      </c>
      <c r="J5157" s="11" t="s">
        <v>4023</v>
      </c>
      <c r="K5157" s="194" t="s">
        <v>511</v>
      </c>
      <c r="L5157" s="176"/>
      <c r="M5157" s="176">
        <v>1000</v>
      </c>
      <c r="N5157" s="80" t="s">
        <v>6858</v>
      </c>
      <c r="O5157" s="162"/>
      <c r="P5157" s="80" t="s">
        <v>5604</v>
      </c>
      <c r="Q5157" s="80"/>
      <c r="R5157" s="80"/>
      <c r="S5157" s="163"/>
      <c r="T5157" s="213"/>
      <c r="U5157" s="162"/>
      <c r="V5157" s="164"/>
      <c r="W5157" s="12" t="str">
        <f t="shared" si="975"/>
        <v>Mqtt1</v>
      </c>
      <c r="X5157" s="196" t="s">
        <v>10736</v>
      </c>
      <c r="Y5157" s="6" t="str">
        <f t="shared" si="972"/>
        <v>marpower/power-tag/washer-1</v>
      </c>
      <c r="Z5157" s="103" t="str" cm="1">
        <f t="array" ref="Z5157">IF(COUNTIF(N5157,"spare"),"","$."&amp;_xlfn.REGEXEXTRACT(J5157,"^PT\d+[FQ]\d+_(.*)", 2))</f>
        <v>$.Total_Active_Power</v>
      </c>
      <c r="AA5157" s="12">
        <v>1</v>
      </c>
      <c r="AB5157" s="6" t="s">
        <v>195</v>
      </c>
      <c r="AC5157" s="103">
        <v>3060</v>
      </c>
      <c r="AJ5157" s="80"/>
      <c r="AK5157" s="113" t="s">
        <v>1425</v>
      </c>
      <c r="AN5157" s="80"/>
      <c r="AO5157" s="80"/>
      <c r="AP5157" s="80"/>
      <c r="AQ5157" s="80"/>
      <c r="AR5157" s="127"/>
      <c r="AS5157" s="80"/>
      <c r="AT5157" s="7"/>
      <c r="AU5157" s="7"/>
      <c r="AV5157" s="165"/>
      <c r="AW5157" s="166"/>
      <c r="AX5157" s="137"/>
      <c r="AY5157" s="147"/>
      <c r="AZ5157" s="167"/>
      <c r="BA5157" s="167"/>
      <c r="BB5157" s="147" t="str">
        <f t="shared" si="976"/>
        <v/>
      </c>
      <c r="BC5157" s="168"/>
      <c r="BD5157" s="165"/>
      <c r="BE5157" s="165"/>
      <c r="BF5157" s="165"/>
      <c r="BG5157" s="165"/>
      <c r="BH5157" s="165"/>
      <c r="BI5157" s="165"/>
      <c r="BJ5157" s="165"/>
      <c r="BK5157" s="165"/>
      <c r="BL5157" s="165"/>
      <c r="BM5157" s="165"/>
      <c r="BN5157" s="165"/>
      <c r="BO5157" s="165"/>
      <c r="BP5157" s="165"/>
      <c r="BQ5157" s="165"/>
      <c r="BS5157" s="6"/>
      <c r="BT5157" s="11"/>
      <c r="BU5157" s="6"/>
      <c r="BV5157" s="6"/>
    </row>
    <row r="5158" spans="1:74" ht="15.75" x14ac:dyDescent="0.25">
      <c r="A5158" s="52" t="s">
        <v>1422</v>
      </c>
      <c r="B5158" s="56"/>
      <c r="C5158" s="7" t="s">
        <v>118</v>
      </c>
      <c r="D5158" s="7" t="s">
        <v>6562</v>
      </c>
      <c r="E5158" s="7"/>
      <c r="F5158" s="64"/>
      <c r="G5158" s="6"/>
      <c r="H5158" s="6"/>
      <c r="I5158" s="10" t="s">
        <v>110</v>
      </c>
      <c r="J5158" s="11" t="s">
        <v>4024</v>
      </c>
      <c r="K5158" s="194" t="s">
        <v>511</v>
      </c>
      <c r="L5158" s="176"/>
      <c r="M5158" s="176">
        <v>1000</v>
      </c>
      <c r="N5158" s="80" t="s">
        <v>6858</v>
      </c>
      <c r="O5158" s="162"/>
      <c r="P5158" s="80" t="s">
        <v>5605</v>
      </c>
      <c r="Q5158" s="80"/>
      <c r="R5158" s="80"/>
      <c r="S5158" s="163"/>
      <c r="T5158" s="213"/>
      <c r="U5158" s="162"/>
      <c r="V5158" s="164"/>
      <c r="W5158" s="12" t="str">
        <f t="shared" si="975"/>
        <v>Mqtt1</v>
      </c>
      <c r="X5158" s="196" t="s">
        <v>10736</v>
      </c>
      <c r="Y5158" s="6" t="str">
        <f t="shared" si="972"/>
        <v>marpower/power-tag/washer-1</v>
      </c>
      <c r="Z5158" s="103" t="str" cm="1">
        <f t="array" ref="Z5158">IF(COUNTIF(N5158,"spare"),"","$."&amp;_xlfn.REGEXEXTRACT(J5158,"^PT\d+[FQ]\d+_(.*)", 2))</f>
        <v>$.Power_Factor_Phase_A</v>
      </c>
      <c r="AA5158" s="12">
        <v>1</v>
      </c>
      <c r="AB5158" s="6" t="s">
        <v>195</v>
      </c>
      <c r="AC5158" s="103">
        <v>3078</v>
      </c>
      <c r="AJ5158" s="80"/>
      <c r="AK5158" s="113" t="s">
        <v>1426</v>
      </c>
      <c r="AN5158" s="80"/>
      <c r="AO5158" s="80"/>
      <c r="AP5158" s="80"/>
      <c r="AQ5158" s="80"/>
      <c r="AR5158" s="127"/>
      <c r="AS5158" s="80"/>
      <c r="AT5158" s="7"/>
      <c r="AU5158" s="7"/>
      <c r="AV5158" s="165"/>
      <c r="AW5158" s="166"/>
      <c r="AX5158" s="137"/>
      <c r="AY5158" s="147"/>
      <c r="AZ5158" s="167"/>
      <c r="BA5158" s="167"/>
      <c r="BB5158" s="147" t="str">
        <f t="shared" si="976"/>
        <v/>
      </c>
      <c r="BC5158" s="168"/>
      <c r="BD5158" s="165"/>
      <c r="BE5158" s="165"/>
      <c r="BF5158" s="165"/>
      <c r="BG5158" s="165"/>
      <c r="BH5158" s="165"/>
      <c r="BI5158" s="165"/>
      <c r="BJ5158" s="165"/>
      <c r="BK5158" s="165"/>
      <c r="BL5158" s="165"/>
      <c r="BM5158" s="165"/>
      <c r="BN5158" s="165"/>
      <c r="BO5158" s="165"/>
      <c r="BP5158" s="165"/>
      <c r="BQ5158" s="165"/>
      <c r="BS5158" s="6"/>
      <c r="BT5158" s="11"/>
      <c r="BU5158" s="6"/>
      <c r="BV5158" s="6"/>
    </row>
    <row r="5159" spans="1:74" ht="15.75" x14ac:dyDescent="0.25">
      <c r="A5159" s="52" t="s">
        <v>1422</v>
      </c>
      <c r="B5159" s="56"/>
      <c r="C5159" s="7" t="s">
        <v>118</v>
      </c>
      <c r="D5159" s="7" t="s">
        <v>6562</v>
      </c>
      <c r="E5159" s="7"/>
      <c r="F5159" s="64"/>
      <c r="G5159" s="6"/>
      <c r="H5159" s="6"/>
      <c r="I5159" s="10" t="s">
        <v>110</v>
      </c>
      <c r="J5159" s="11" t="s">
        <v>4025</v>
      </c>
      <c r="K5159" s="194" t="s">
        <v>511</v>
      </c>
      <c r="L5159" s="176"/>
      <c r="M5159" s="176">
        <v>1000</v>
      </c>
      <c r="N5159" s="80" t="s">
        <v>6858</v>
      </c>
      <c r="O5159" s="162"/>
      <c r="P5159" s="80" t="s">
        <v>5606</v>
      </c>
      <c r="Q5159" s="80"/>
      <c r="R5159" s="80"/>
      <c r="S5159" s="163"/>
      <c r="T5159" s="213"/>
      <c r="U5159" s="162"/>
      <c r="V5159" s="164"/>
      <c r="W5159" s="12" t="str">
        <f t="shared" si="975"/>
        <v>Mqtt1</v>
      </c>
      <c r="X5159" s="196" t="s">
        <v>10736</v>
      </c>
      <c r="Y5159" s="6" t="str">
        <f t="shared" si="972"/>
        <v>marpower/power-tag/washer-1</v>
      </c>
      <c r="Z5159" s="103" t="str" cm="1">
        <f t="array" ref="Z5159">IF(COUNTIF(N5159,"spare"),"","$."&amp;_xlfn.REGEXEXTRACT(J5159,"^PT\d+[FQ]\d+_(.*)", 2))</f>
        <v>$.Power_Factor_Phase_B</v>
      </c>
      <c r="AA5159" s="12">
        <v>1</v>
      </c>
      <c r="AB5159" s="6" t="s">
        <v>195</v>
      </c>
      <c r="AC5159" s="103">
        <v>3080</v>
      </c>
      <c r="AJ5159" s="80"/>
      <c r="AK5159" s="113" t="s">
        <v>1426</v>
      </c>
      <c r="AN5159" s="80"/>
      <c r="AO5159" s="80"/>
      <c r="AP5159" s="80"/>
      <c r="AQ5159" s="80"/>
      <c r="AR5159" s="127"/>
      <c r="AS5159" s="80"/>
      <c r="AT5159" s="7"/>
      <c r="AU5159" s="7"/>
      <c r="AV5159" s="165"/>
      <c r="AW5159" s="166"/>
      <c r="AX5159" s="137"/>
      <c r="AY5159" s="147"/>
      <c r="AZ5159" s="167"/>
      <c r="BA5159" s="167"/>
      <c r="BB5159" s="147" t="str">
        <f t="shared" si="976"/>
        <v/>
      </c>
      <c r="BC5159" s="168"/>
      <c r="BD5159" s="165"/>
      <c r="BE5159" s="165"/>
      <c r="BF5159" s="165"/>
      <c r="BG5159" s="165"/>
      <c r="BH5159" s="165"/>
      <c r="BI5159" s="165"/>
      <c r="BJ5159" s="165"/>
      <c r="BK5159" s="165"/>
      <c r="BL5159" s="165"/>
      <c r="BM5159" s="165"/>
      <c r="BN5159" s="165"/>
      <c r="BO5159" s="165"/>
      <c r="BP5159" s="165"/>
      <c r="BQ5159" s="165"/>
      <c r="BS5159" s="6"/>
      <c r="BT5159" s="11"/>
      <c r="BU5159" s="6"/>
      <c r="BV5159" s="6"/>
    </row>
    <row r="5160" spans="1:74" ht="15.75" x14ac:dyDescent="0.25">
      <c r="A5160" s="52" t="s">
        <v>1422</v>
      </c>
      <c r="B5160" s="56"/>
      <c r="C5160" s="7" t="s">
        <v>118</v>
      </c>
      <c r="D5160" s="7" t="s">
        <v>6562</v>
      </c>
      <c r="E5160" s="7"/>
      <c r="F5160" s="64"/>
      <c r="G5160" s="6"/>
      <c r="H5160" s="6"/>
      <c r="I5160" s="10" t="s">
        <v>110</v>
      </c>
      <c r="J5160" s="11" t="s">
        <v>4026</v>
      </c>
      <c r="K5160" s="194" t="s">
        <v>511</v>
      </c>
      <c r="L5160" s="176"/>
      <c r="M5160" s="176">
        <v>1000</v>
      </c>
      <c r="N5160" s="80" t="s">
        <v>6858</v>
      </c>
      <c r="O5160" s="162"/>
      <c r="P5160" s="80" t="s">
        <v>5607</v>
      </c>
      <c r="Q5160" s="80"/>
      <c r="R5160" s="80"/>
      <c r="S5160" s="163"/>
      <c r="T5160" s="213"/>
      <c r="U5160" s="162"/>
      <c r="V5160" s="164"/>
      <c r="W5160" s="12" t="str">
        <f t="shared" si="975"/>
        <v>Mqtt1</v>
      </c>
      <c r="X5160" s="196" t="s">
        <v>10736</v>
      </c>
      <c r="Y5160" s="6" t="str">
        <f t="shared" si="972"/>
        <v>marpower/power-tag/washer-1</v>
      </c>
      <c r="Z5160" s="103" t="str" cm="1">
        <f t="array" ref="Z5160">IF(COUNTIF(N5160,"spare"),"","$."&amp;_xlfn.REGEXEXTRACT(J5160,"^PT\d+[FQ]\d+_(.*)", 2))</f>
        <v>$.Power_Factor_Phase_C</v>
      </c>
      <c r="AA5160" s="12">
        <v>1</v>
      </c>
      <c r="AB5160" s="6" t="s">
        <v>195</v>
      </c>
      <c r="AC5160" s="103">
        <v>3082</v>
      </c>
      <c r="AJ5160" s="80"/>
      <c r="AK5160" s="113" t="s">
        <v>1426</v>
      </c>
      <c r="AN5160" s="80"/>
      <c r="AO5160" s="80"/>
      <c r="AP5160" s="80"/>
      <c r="AQ5160" s="80"/>
      <c r="AR5160" s="127"/>
      <c r="AS5160" s="80"/>
      <c r="AT5160" s="7"/>
      <c r="AU5160" s="7"/>
      <c r="AV5160" s="165"/>
      <c r="AW5160" s="166"/>
      <c r="AX5160" s="137"/>
      <c r="AY5160" s="147"/>
      <c r="AZ5160" s="167"/>
      <c r="BA5160" s="167"/>
      <c r="BB5160" s="147" t="str">
        <f t="shared" si="976"/>
        <v/>
      </c>
      <c r="BC5160" s="168"/>
      <c r="BD5160" s="165"/>
      <c r="BE5160" s="165"/>
      <c r="BF5160" s="165"/>
      <c r="BG5160" s="165"/>
      <c r="BH5160" s="165"/>
      <c r="BI5160" s="165"/>
      <c r="BJ5160" s="165"/>
      <c r="BK5160" s="165"/>
      <c r="BL5160" s="165"/>
      <c r="BM5160" s="165"/>
      <c r="BN5160" s="165"/>
      <c r="BO5160" s="165"/>
      <c r="BP5160" s="165"/>
      <c r="BQ5160" s="165"/>
      <c r="BS5160" s="6"/>
      <c r="BT5160" s="11"/>
      <c r="BU5160" s="6"/>
      <c r="BV5160" s="6"/>
    </row>
    <row r="5161" spans="1:74" ht="15.75" x14ac:dyDescent="0.25">
      <c r="A5161" s="52" t="s">
        <v>1422</v>
      </c>
      <c r="B5161" s="56"/>
      <c r="C5161" s="7" t="s">
        <v>118</v>
      </c>
      <c r="D5161" s="7" t="s">
        <v>6562</v>
      </c>
      <c r="E5161" s="7"/>
      <c r="F5161" s="64"/>
      <c r="G5161" s="6"/>
      <c r="H5161" s="6"/>
      <c r="I5161" s="10" t="s">
        <v>110</v>
      </c>
      <c r="J5161" s="11" t="s">
        <v>4027</v>
      </c>
      <c r="K5161" s="194" t="s">
        <v>511</v>
      </c>
      <c r="L5161" s="176"/>
      <c r="M5161" s="176">
        <v>1000</v>
      </c>
      <c r="N5161" s="80" t="s">
        <v>6858</v>
      </c>
      <c r="O5161" s="162"/>
      <c r="P5161" s="80" t="s">
        <v>5608</v>
      </c>
      <c r="Q5161" s="80"/>
      <c r="R5161" s="80"/>
      <c r="S5161" s="163"/>
      <c r="T5161" s="213"/>
      <c r="U5161" s="162"/>
      <c r="V5161" s="164"/>
      <c r="W5161" s="12" t="str">
        <f t="shared" si="975"/>
        <v>Mqtt1</v>
      </c>
      <c r="X5161" s="196" t="s">
        <v>10736</v>
      </c>
      <c r="Y5161" s="6" t="str">
        <f t="shared" si="972"/>
        <v>marpower/power-tag/washer-1</v>
      </c>
      <c r="Z5161" s="103" t="str" cm="1">
        <f t="array" ref="Z5161">IF(COUNTIF(N5161,"spare"),"","$."&amp;_xlfn.REGEXEXTRACT(J5161,"^PT\d+[FQ]\d+_(.*)", 2))</f>
        <v>$.Total_Power_Factor</v>
      </c>
      <c r="AA5161" s="12">
        <v>1</v>
      </c>
      <c r="AB5161" s="6" t="s">
        <v>195</v>
      </c>
      <c r="AC5161" s="103">
        <v>3084</v>
      </c>
      <c r="AJ5161" s="80"/>
      <c r="AK5161" s="113" t="s">
        <v>1426</v>
      </c>
      <c r="AN5161" s="80"/>
      <c r="AO5161" s="80"/>
      <c r="AP5161" s="80"/>
      <c r="AQ5161" s="80"/>
      <c r="AR5161" s="127"/>
      <c r="AS5161" s="80"/>
      <c r="AT5161" s="7"/>
      <c r="AU5161" s="7"/>
      <c r="AV5161" s="165"/>
      <c r="AW5161" s="166"/>
      <c r="AX5161" s="137"/>
      <c r="AY5161" s="147"/>
      <c r="AZ5161" s="167"/>
      <c r="BA5161" s="167"/>
      <c r="BB5161" s="147" t="str">
        <f t="shared" si="976"/>
        <v/>
      </c>
      <c r="BC5161" s="168"/>
      <c r="BD5161" s="165"/>
      <c r="BE5161" s="165"/>
      <c r="BF5161" s="165"/>
      <c r="BG5161" s="165"/>
      <c r="BH5161" s="165"/>
      <c r="BI5161" s="165"/>
      <c r="BJ5161" s="165"/>
      <c r="BK5161" s="165"/>
      <c r="BL5161" s="165"/>
      <c r="BM5161" s="165"/>
      <c r="BN5161" s="165"/>
      <c r="BO5161" s="165"/>
      <c r="BP5161" s="165"/>
      <c r="BQ5161" s="165"/>
      <c r="BS5161" s="6"/>
      <c r="BT5161" s="11"/>
      <c r="BU5161" s="6"/>
      <c r="BV5161" s="6"/>
    </row>
    <row r="5162" spans="1:74" ht="15.75" x14ac:dyDescent="0.25">
      <c r="A5162" s="52" t="s">
        <v>1422</v>
      </c>
      <c r="B5162" s="56"/>
      <c r="C5162" s="7" t="s">
        <v>118</v>
      </c>
      <c r="D5162" s="7" t="s">
        <v>6562</v>
      </c>
      <c r="E5162" s="7"/>
      <c r="F5162" s="64"/>
      <c r="G5162" s="6"/>
      <c r="H5162" s="6"/>
      <c r="I5162" s="10" t="s">
        <v>110</v>
      </c>
      <c r="J5162" s="11" t="s">
        <v>4028</v>
      </c>
      <c r="K5162" s="194" t="s">
        <v>511</v>
      </c>
      <c r="L5162" s="176"/>
      <c r="M5162" s="176">
        <v>1000</v>
      </c>
      <c r="N5162" s="80" t="s">
        <v>6858</v>
      </c>
      <c r="O5162" s="162"/>
      <c r="P5162" s="80" t="s">
        <v>5609</v>
      </c>
      <c r="Q5162" s="80"/>
      <c r="R5162" s="80"/>
      <c r="S5162" s="163"/>
      <c r="T5162" s="213"/>
      <c r="U5162" s="162"/>
      <c r="V5162" s="164"/>
      <c r="W5162" s="12" t="str">
        <f t="shared" si="975"/>
        <v>Mqtt1</v>
      </c>
      <c r="X5162" s="196" t="s">
        <v>10737</v>
      </c>
      <c r="Y5162" s="6" t="str">
        <f t="shared" si="972"/>
        <v>marpower/power-tag/washer-2</v>
      </c>
      <c r="Z5162" s="103" t="str" cm="1">
        <f t="array" ref="Z5162">IF(COUNTIF(N5162,"spare"),"","$."&amp;_xlfn.REGEXEXTRACT(J5162,"^PT\d+[FQ]\d+_(.*)", 2))</f>
        <v>$.RMS_Current_Phase_A</v>
      </c>
      <c r="AA5162" s="12">
        <f>AA5147+1</f>
        <v>2</v>
      </c>
      <c r="AB5162" s="6" t="s">
        <v>195</v>
      </c>
      <c r="AC5162" s="103">
        <v>3000</v>
      </c>
      <c r="AJ5162" s="80"/>
      <c r="AK5162" s="113" t="s">
        <v>1423</v>
      </c>
      <c r="AN5162" s="80"/>
      <c r="AO5162" s="80"/>
      <c r="AP5162" s="80"/>
      <c r="AQ5162" s="80"/>
      <c r="AR5162" s="127"/>
      <c r="AS5162" s="80"/>
      <c r="AT5162" s="7"/>
      <c r="AU5162" s="7"/>
      <c r="AV5162" s="165"/>
      <c r="AW5162" s="166"/>
      <c r="AX5162" s="137"/>
      <c r="AY5162" s="147"/>
      <c r="AZ5162" s="167"/>
      <c r="BA5162" s="167"/>
      <c r="BB5162" s="147" t="str">
        <f t="shared" si="976"/>
        <v/>
      </c>
      <c r="BC5162" s="168"/>
      <c r="BD5162" s="165"/>
      <c r="BE5162" s="165"/>
      <c r="BF5162" s="165"/>
      <c r="BG5162" s="165"/>
      <c r="BH5162" s="165"/>
      <c r="BI5162" s="165"/>
      <c r="BJ5162" s="165"/>
      <c r="BK5162" s="165"/>
      <c r="BL5162" s="165"/>
      <c r="BM5162" s="165"/>
      <c r="BN5162" s="165"/>
      <c r="BO5162" s="165"/>
      <c r="BP5162" s="165"/>
      <c r="BQ5162" s="165"/>
      <c r="BS5162" s="6"/>
      <c r="BT5162" s="11"/>
      <c r="BU5162" s="6"/>
      <c r="BV5162" s="6"/>
    </row>
    <row r="5163" spans="1:74" ht="15.75" x14ac:dyDescent="0.25">
      <c r="A5163" s="52" t="s">
        <v>1422</v>
      </c>
      <c r="B5163" s="56"/>
      <c r="C5163" s="7" t="s">
        <v>118</v>
      </c>
      <c r="D5163" s="7" t="s">
        <v>6562</v>
      </c>
      <c r="E5163" s="7"/>
      <c r="F5163" s="64"/>
      <c r="G5163" s="6"/>
      <c r="H5163" s="6"/>
      <c r="I5163" s="10" t="s">
        <v>110</v>
      </c>
      <c r="J5163" s="11" t="s">
        <v>4029</v>
      </c>
      <c r="K5163" s="194" t="s">
        <v>511</v>
      </c>
      <c r="L5163" s="176"/>
      <c r="M5163" s="176">
        <v>1000</v>
      </c>
      <c r="N5163" s="80" t="s">
        <v>6858</v>
      </c>
      <c r="O5163" s="162"/>
      <c r="P5163" s="80" t="s">
        <v>5610</v>
      </c>
      <c r="Q5163" s="80"/>
      <c r="R5163" s="80"/>
      <c r="S5163" s="163"/>
      <c r="T5163" s="213"/>
      <c r="U5163" s="162"/>
      <c r="V5163" s="164"/>
      <c r="W5163" s="12" t="str">
        <f t="shared" si="975"/>
        <v>Mqtt1</v>
      </c>
      <c r="X5163" s="196" t="s">
        <v>10737</v>
      </c>
      <c r="Y5163" s="6" t="str">
        <f t="shared" si="972"/>
        <v>marpower/power-tag/washer-2</v>
      </c>
      <c r="Z5163" s="103" t="str" cm="1">
        <f t="array" ref="Z5163">IF(COUNTIF(N5163,"spare"),"","$."&amp;_xlfn.REGEXEXTRACT(J5163,"^PT\d+[FQ]\d+_(.*)", 2))</f>
        <v>$.RMS_Current_Phase_B</v>
      </c>
      <c r="AA5163" s="12">
        <f t="shared" ref="AA5163:AA5226" si="977">AA5148+1</f>
        <v>2</v>
      </c>
      <c r="AB5163" s="6" t="s">
        <v>195</v>
      </c>
      <c r="AC5163" s="103">
        <v>3002</v>
      </c>
      <c r="AJ5163" s="80"/>
      <c r="AK5163" s="113" t="s">
        <v>1423</v>
      </c>
      <c r="AN5163" s="80"/>
      <c r="AO5163" s="80"/>
      <c r="AP5163" s="80"/>
      <c r="AQ5163" s="80"/>
      <c r="AR5163" s="127"/>
      <c r="AS5163" s="80"/>
      <c r="AT5163" s="7"/>
      <c r="AU5163" s="7"/>
      <c r="AV5163" s="165"/>
      <c r="AW5163" s="166"/>
      <c r="AX5163" s="137"/>
      <c r="AY5163" s="147"/>
      <c r="AZ5163" s="167"/>
      <c r="BA5163" s="167"/>
      <c r="BB5163" s="147" t="str">
        <f t="shared" si="976"/>
        <v/>
      </c>
      <c r="BC5163" s="168"/>
      <c r="BD5163" s="165"/>
      <c r="BE5163" s="165"/>
      <c r="BF5163" s="165"/>
      <c r="BG5163" s="165"/>
      <c r="BH5163" s="165"/>
      <c r="BI5163" s="165"/>
      <c r="BJ5163" s="165"/>
      <c r="BK5163" s="165"/>
      <c r="BL5163" s="165"/>
      <c r="BM5163" s="165"/>
      <c r="BN5163" s="165"/>
      <c r="BO5163" s="165"/>
      <c r="BP5163" s="165"/>
      <c r="BQ5163" s="165"/>
      <c r="BS5163" s="6"/>
      <c r="BT5163" s="11"/>
      <c r="BU5163" s="6"/>
      <c r="BV5163" s="6"/>
    </row>
    <row r="5164" spans="1:74" ht="15.75" x14ac:dyDescent="0.25">
      <c r="A5164" s="52" t="s">
        <v>1422</v>
      </c>
      <c r="B5164" s="56"/>
      <c r="C5164" s="7" t="s">
        <v>118</v>
      </c>
      <c r="D5164" s="7" t="s">
        <v>6562</v>
      </c>
      <c r="E5164" s="7"/>
      <c r="F5164" s="64"/>
      <c r="G5164" s="6"/>
      <c r="H5164" s="6"/>
      <c r="I5164" s="10" t="s">
        <v>110</v>
      </c>
      <c r="J5164" s="11" t="s">
        <v>4030</v>
      </c>
      <c r="K5164" s="194" t="s">
        <v>511</v>
      </c>
      <c r="L5164" s="176"/>
      <c r="M5164" s="176">
        <v>1000</v>
      </c>
      <c r="N5164" s="80" t="s">
        <v>6858</v>
      </c>
      <c r="O5164" s="162"/>
      <c r="P5164" s="80" t="s">
        <v>5611</v>
      </c>
      <c r="Q5164" s="80"/>
      <c r="R5164" s="80"/>
      <c r="S5164" s="163"/>
      <c r="T5164" s="213"/>
      <c r="U5164" s="162"/>
      <c r="V5164" s="164"/>
      <c r="W5164" s="12" t="str">
        <f t="shared" si="975"/>
        <v>Mqtt1</v>
      </c>
      <c r="X5164" s="196" t="s">
        <v>10737</v>
      </c>
      <c r="Y5164" s="6" t="str">
        <f t="shared" si="972"/>
        <v>marpower/power-tag/washer-2</v>
      </c>
      <c r="Z5164" s="103" t="str" cm="1">
        <f t="array" ref="Z5164">IF(COUNTIF(N5164,"spare"),"","$."&amp;_xlfn.REGEXEXTRACT(J5164,"^PT\d+[FQ]\d+_(.*)", 2))</f>
        <v>$.RMS_Current_Phase_C</v>
      </c>
      <c r="AA5164" s="12">
        <f t="shared" si="977"/>
        <v>2</v>
      </c>
      <c r="AB5164" s="6" t="s">
        <v>195</v>
      </c>
      <c r="AC5164" s="103">
        <v>3004</v>
      </c>
      <c r="AJ5164" s="80"/>
      <c r="AK5164" s="113" t="s">
        <v>1423</v>
      </c>
      <c r="AN5164" s="80"/>
      <c r="AO5164" s="80"/>
      <c r="AP5164" s="80"/>
      <c r="AQ5164" s="80"/>
      <c r="AR5164" s="127"/>
      <c r="AS5164" s="80"/>
      <c r="AT5164" s="7"/>
      <c r="AU5164" s="7"/>
      <c r="AV5164" s="165"/>
      <c r="AW5164" s="166"/>
      <c r="AX5164" s="137"/>
      <c r="AY5164" s="147"/>
      <c r="AZ5164" s="167"/>
      <c r="BA5164" s="167"/>
      <c r="BB5164" s="147" t="str">
        <f t="shared" si="976"/>
        <v/>
      </c>
      <c r="BC5164" s="168"/>
      <c r="BD5164" s="165"/>
      <c r="BE5164" s="165"/>
      <c r="BF5164" s="165"/>
      <c r="BG5164" s="165"/>
      <c r="BH5164" s="165"/>
      <c r="BI5164" s="165"/>
      <c r="BJ5164" s="165"/>
      <c r="BK5164" s="165"/>
      <c r="BL5164" s="165"/>
      <c r="BM5164" s="165"/>
      <c r="BN5164" s="165"/>
      <c r="BO5164" s="165"/>
      <c r="BP5164" s="165"/>
      <c r="BQ5164" s="165"/>
      <c r="BS5164" s="6"/>
      <c r="BT5164" s="11"/>
      <c r="BU5164" s="6"/>
      <c r="BV5164" s="6"/>
    </row>
    <row r="5165" spans="1:74" ht="15.75" x14ac:dyDescent="0.25">
      <c r="A5165" s="52" t="s">
        <v>1422</v>
      </c>
      <c r="B5165" s="56"/>
      <c r="C5165" s="7" t="s">
        <v>118</v>
      </c>
      <c r="D5165" s="7" t="s">
        <v>6562</v>
      </c>
      <c r="E5165" s="7"/>
      <c r="F5165" s="64"/>
      <c r="G5165" s="6"/>
      <c r="H5165" s="6"/>
      <c r="I5165" s="10" t="s">
        <v>110</v>
      </c>
      <c r="J5165" s="11" t="s">
        <v>4031</v>
      </c>
      <c r="K5165" s="194" t="s">
        <v>511</v>
      </c>
      <c r="L5165" s="176"/>
      <c r="M5165" s="176">
        <v>1000</v>
      </c>
      <c r="N5165" s="80" t="s">
        <v>6858</v>
      </c>
      <c r="O5165" s="162"/>
      <c r="P5165" s="80" t="s">
        <v>5612</v>
      </c>
      <c r="Q5165" s="80"/>
      <c r="R5165" s="80"/>
      <c r="S5165" s="163"/>
      <c r="T5165" s="213"/>
      <c r="U5165" s="162"/>
      <c r="V5165" s="164"/>
      <c r="W5165" s="12" t="str">
        <f t="shared" si="975"/>
        <v>Mqtt1</v>
      </c>
      <c r="X5165" s="196" t="s">
        <v>10737</v>
      </c>
      <c r="Y5165" s="6" t="str">
        <f t="shared" si="972"/>
        <v>marpower/power-tag/washer-2</v>
      </c>
      <c r="Z5165" s="103" t="str" cm="1">
        <f t="array" ref="Z5165">IF(COUNTIF(N5165,"spare"),"","$."&amp;_xlfn.REGEXEXTRACT(J5165,"^PT\d+[FQ]\d+_(.*)", 2))</f>
        <v>$.RMS_Current_Phase_Neut</v>
      </c>
      <c r="AA5165" s="12">
        <f t="shared" si="977"/>
        <v>2</v>
      </c>
      <c r="AB5165" s="6" t="s">
        <v>195</v>
      </c>
      <c r="AC5165" s="103">
        <v>3006</v>
      </c>
      <c r="AJ5165" s="80"/>
      <c r="AK5165" s="113" t="s">
        <v>1423</v>
      </c>
      <c r="AN5165" s="80"/>
      <c r="AO5165" s="80"/>
      <c r="AP5165" s="80"/>
      <c r="AQ5165" s="80"/>
      <c r="AR5165" s="127"/>
      <c r="AS5165" s="80"/>
      <c r="AT5165" s="7"/>
      <c r="AU5165" s="7"/>
      <c r="AV5165" s="165"/>
      <c r="AW5165" s="166"/>
      <c r="AX5165" s="137"/>
      <c r="AY5165" s="147"/>
      <c r="AZ5165" s="167"/>
      <c r="BA5165" s="167"/>
      <c r="BB5165" s="147" t="str">
        <f t="shared" si="976"/>
        <v/>
      </c>
      <c r="BC5165" s="168"/>
      <c r="BD5165" s="165"/>
      <c r="BE5165" s="165"/>
      <c r="BF5165" s="165"/>
      <c r="BG5165" s="165"/>
      <c r="BH5165" s="165"/>
      <c r="BI5165" s="165"/>
      <c r="BJ5165" s="165"/>
      <c r="BK5165" s="165"/>
      <c r="BL5165" s="165"/>
      <c r="BM5165" s="165"/>
      <c r="BN5165" s="165"/>
      <c r="BO5165" s="165"/>
      <c r="BP5165" s="165"/>
      <c r="BQ5165" s="165"/>
      <c r="BS5165" s="6"/>
      <c r="BT5165" s="11"/>
      <c r="BU5165" s="6"/>
      <c r="BV5165" s="6"/>
    </row>
    <row r="5166" spans="1:74" ht="15.75" x14ac:dyDescent="0.25">
      <c r="A5166" s="52" t="s">
        <v>1422</v>
      </c>
      <c r="B5166" s="56"/>
      <c r="C5166" s="7" t="s">
        <v>118</v>
      </c>
      <c r="D5166" s="7" t="s">
        <v>6562</v>
      </c>
      <c r="E5166" s="7"/>
      <c r="F5166" s="64"/>
      <c r="G5166" s="6"/>
      <c r="H5166" s="6"/>
      <c r="I5166" s="10" t="s">
        <v>110</v>
      </c>
      <c r="J5166" s="11" t="s">
        <v>8377</v>
      </c>
      <c r="K5166" s="194" t="s">
        <v>511</v>
      </c>
      <c r="L5166" s="176"/>
      <c r="M5166" s="176">
        <v>1000</v>
      </c>
      <c r="N5166" s="80" t="s">
        <v>6858</v>
      </c>
      <c r="O5166" s="162"/>
      <c r="P5166" s="80" t="s">
        <v>5613</v>
      </c>
      <c r="Q5166" s="80"/>
      <c r="R5166" s="80"/>
      <c r="S5166" s="163"/>
      <c r="T5166" s="213"/>
      <c r="U5166" s="162"/>
      <c r="V5166" s="164"/>
      <c r="W5166" s="12" t="str">
        <f t="shared" si="975"/>
        <v>Mqtt1</v>
      </c>
      <c r="X5166" s="196" t="s">
        <v>10737</v>
      </c>
      <c r="Y5166" s="6" t="str">
        <f t="shared" si="972"/>
        <v>marpower/power-tag/washer-2</v>
      </c>
      <c r="Z5166" s="103" t="str" cm="1">
        <f t="array" ref="Z5166">IF(COUNTIF(N5166,"spare"),"","$."&amp;_xlfn.REGEXEXTRACT(J5166,"^PT\d+[FQ]\d+_(.*)", 2))</f>
        <v>$.RMS_Voltage_A_N</v>
      </c>
      <c r="AA5166" s="12">
        <f t="shared" si="977"/>
        <v>2</v>
      </c>
      <c r="AB5166" s="6" t="s">
        <v>195</v>
      </c>
      <c r="AC5166" s="103">
        <v>3028</v>
      </c>
      <c r="AJ5166" s="80"/>
      <c r="AK5166" s="113" t="s">
        <v>1424</v>
      </c>
      <c r="AN5166" s="80"/>
      <c r="AO5166" s="80"/>
      <c r="AP5166" s="80"/>
      <c r="AQ5166" s="80"/>
      <c r="AR5166" s="127"/>
      <c r="AS5166" s="80"/>
      <c r="AT5166" s="7"/>
      <c r="AU5166" s="7"/>
      <c r="AV5166" s="165"/>
      <c r="AW5166" s="166"/>
      <c r="AX5166" s="137"/>
      <c r="AY5166" s="147"/>
      <c r="AZ5166" s="167"/>
      <c r="BA5166" s="167"/>
      <c r="BB5166" s="147" t="str">
        <f t="shared" si="976"/>
        <v/>
      </c>
      <c r="BC5166" s="168"/>
      <c r="BD5166" s="165"/>
      <c r="BE5166" s="165"/>
      <c r="BF5166" s="165"/>
      <c r="BG5166" s="165"/>
      <c r="BH5166" s="165"/>
      <c r="BI5166" s="165"/>
      <c r="BJ5166" s="165"/>
      <c r="BK5166" s="165"/>
      <c r="BL5166" s="165"/>
      <c r="BM5166" s="165"/>
      <c r="BN5166" s="165"/>
      <c r="BO5166" s="165"/>
      <c r="BP5166" s="165"/>
      <c r="BQ5166" s="165"/>
      <c r="BS5166" s="6"/>
      <c r="BT5166" s="11"/>
      <c r="BU5166" s="6"/>
      <c r="BV5166" s="6"/>
    </row>
    <row r="5167" spans="1:74" ht="15.75" x14ac:dyDescent="0.25">
      <c r="A5167" s="52" t="s">
        <v>1422</v>
      </c>
      <c r="B5167" s="56"/>
      <c r="C5167" s="7" t="s">
        <v>118</v>
      </c>
      <c r="D5167" s="7" t="s">
        <v>6562</v>
      </c>
      <c r="E5167" s="7"/>
      <c r="F5167" s="64"/>
      <c r="G5167" s="6"/>
      <c r="H5167" s="6"/>
      <c r="I5167" s="10" t="s">
        <v>110</v>
      </c>
      <c r="J5167" s="11" t="s">
        <v>8554</v>
      </c>
      <c r="K5167" s="194" t="s">
        <v>511</v>
      </c>
      <c r="L5167" s="176"/>
      <c r="M5167" s="176">
        <v>1000</v>
      </c>
      <c r="N5167" s="80" t="s">
        <v>6858</v>
      </c>
      <c r="O5167" s="162"/>
      <c r="P5167" s="80" t="s">
        <v>5614</v>
      </c>
      <c r="Q5167" s="80"/>
      <c r="R5167" s="80"/>
      <c r="S5167" s="163"/>
      <c r="T5167" s="213"/>
      <c r="U5167" s="162"/>
      <c r="V5167" s="164"/>
      <c r="W5167" s="12" t="str">
        <f t="shared" si="975"/>
        <v>Mqtt1</v>
      </c>
      <c r="X5167" s="196" t="s">
        <v>10737</v>
      </c>
      <c r="Y5167" s="6" t="str">
        <f t="shared" si="972"/>
        <v>marpower/power-tag/washer-2</v>
      </c>
      <c r="Z5167" s="103" t="str" cm="1">
        <f t="array" ref="Z5167">IF(COUNTIF(N5167,"spare"),"","$."&amp;_xlfn.REGEXEXTRACT(J5167,"^PT\d+[FQ]\d+_(.*)", 2))</f>
        <v>$.RMS_Voltage_B_N</v>
      </c>
      <c r="AA5167" s="12">
        <f t="shared" si="977"/>
        <v>2</v>
      </c>
      <c r="AB5167" s="6" t="s">
        <v>195</v>
      </c>
      <c r="AC5167" s="103">
        <v>3030</v>
      </c>
      <c r="AJ5167" s="80"/>
      <c r="AK5167" s="113" t="s">
        <v>1424</v>
      </c>
      <c r="AN5167" s="80"/>
      <c r="AO5167" s="80"/>
      <c r="AP5167" s="80"/>
      <c r="AQ5167" s="80"/>
      <c r="AR5167" s="127"/>
      <c r="AS5167" s="80"/>
      <c r="AT5167" s="7"/>
      <c r="AU5167" s="7"/>
      <c r="AV5167" s="165"/>
      <c r="AW5167" s="166"/>
      <c r="AX5167" s="137"/>
      <c r="AY5167" s="147"/>
      <c r="AZ5167" s="167"/>
      <c r="BA5167" s="167"/>
      <c r="BB5167" s="147" t="str">
        <f t="shared" si="976"/>
        <v/>
      </c>
      <c r="BC5167" s="168"/>
      <c r="BD5167" s="165"/>
      <c r="BE5167" s="165"/>
      <c r="BF5167" s="165"/>
      <c r="BG5167" s="165"/>
      <c r="BH5167" s="165"/>
      <c r="BI5167" s="165"/>
      <c r="BJ5167" s="165"/>
      <c r="BK5167" s="165"/>
      <c r="BL5167" s="165"/>
      <c r="BM5167" s="165"/>
      <c r="BN5167" s="165"/>
      <c r="BO5167" s="165"/>
      <c r="BP5167" s="165"/>
      <c r="BQ5167" s="165"/>
      <c r="BS5167" s="6"/>
      <c r="BT5167" s="11"/>
      <c r="BU5167" s="6"/>
      <c r="BV5167" s="6"/>
    </row>
    <row r="5168" spans="1:74" ht="15.75" x14ac:dyDescent="0.25">
      <c r="A5168" s="52" t="s">
        <v>1422</v>
      </c>
      <c r="B5168" s="56"/>
      <c r="C5168" s="7" t="s">
        <v>118</v>
      </c>
      <c r="D5168" s="7" t="s">
        <v>6562</v>
      </c>
      <c r="E5168" s="7"/>
      <c r="F5168" s="64"/>
      <c r="G5168" s="6"/>
      <c r="H5168" s="6"/>
      <c r="I5168" s="10" t="s">
        <v>110</v>
      </c>
      <c r="J5168" s="11" t="s">
        <v>8731</v>
      </c>
      <c r="K5168" s="194" t="s">
        <v>511</v>
      </c>
      <c r="L5168" s="176"/>
      <c r="M5168" s="176">
        <v>1000</v>
      </c>
      <c r="N5168" s="80" t="s">
        <v>6858</v>
      </c>
      <c r="O5168" s="162"/>
      <c r="P5168" s="80" t="s">
        <v>5615</v>
      </c>
      <c r="Q5168" s="80"/>
      <c r="R5168" s="80"/>
      <c r="S5168" s="163"/>
      <c r="T5168" s="213"/>
      <c r="U5168" s="162"/>
      <c r="V5168" s="164"/>
      <c r="W5168" s="12" t="str">
        <f t="shared" si="975"/>
        <v>Mqtt1</v>
      </c>
      <c r="X5168" s="196" t="s">
        <v>10737</v>
      </c>
      <c r="Y5168" s="6" t="str">
        <f t="shared" si="972"/>
        <v>marpower/power-tag/washer-2</v>
      </c>
      <c r="Z5168" s="103" t="str" cm="1">
        <f t="array" ref="Z5168">IF(COUNTIF(N5168,"spare"),"","$."&amp;_xlfn.REGEXEXTRACT(J5168,"^PT\d+[FQ]\d+_(.*)", 2))</f>
        <v>$.RMS_Voltage_C_N</v>
      </c>
      <c r="AA5168" s="12">
        <f t="shared" si="977"/>
        <v>2</v>
      </c>
      <c r="AB5168" s="6" t="s">
        <v>195</v>
      </c>
      <c r="AC5168" s="103">
        <v>3032</v>
      </c>
      <c r="AJ5168" s="80"/>
      <c r="AK5168" s="113" t="s">
        <v>1424</v>
      </c>
      <c r="AN5168" s="80"/>
      <c r="AO5168" s="80"/>
      <c r="AP5168" s="80"/>
      <c r="AQ5168" s="80"/>
      <c r="AR5168" s="127"/>
      <c r="AS5168" s="80"/>
      <c r="AT5168" s="7"/>
      <c r="AU5168" s="7"/>
      <c r="AV5168" s="165"/>
      <c r="AW5168" s="166"/>
      <c r="AX5168" s="137"/>
      <c r="AY5168" s="147"/>
      <c r="AZ5168" s="167"/>
      <c r="BA5168" s="167"/>
      <c r="BB5168" s="147" t="str">
        <f t="shared" si="976"/>
        <v/>
      </c>
      <c r="BC5168" s="168"/>
      <c r="BD5168" s="165"/>
      <c r="BE5168" s="165"/>
      <c r="BF5168" s="165"/>
      <c r="BG5168" s="165"/>
      <c r="BH5168" s="165"/>
      <c r="BI5168" s="165"/>
      <c r="BJ5168" s="165"/>
      <c r="BK5168" s="165"/>
      <c r="BL5168" s="165"/>
      <c r="BM5168" s="165"/>
      <c r="BN5168" s="165"/>
      <c r="BO5168" s="165"/>
      <c r="BP5168" s="165"/>
      <c r="BQ5168" s="165"/>
      <c r="BS5168" s="6"/>
      <c r="BT5168" s="11"/>
      <c r="BU5168" s="6"/>
      <c r="BV5168" s="6"/>
    </row>
    <row r="5169" spans="1:74" ht="15.75" x14ac:dyDescent="0.25">
      <c r="A5169" s="52" t="s">
        <v>1422</v>
      </c>
      <c r="B5169" s="56"/>
      <c r="C5169" s="7" t="s">
        <v>118</v>
      </c>
      <c r="D5169" s="7" t="s">
        <v>6562</v>
      </c>
      <c r="E5169" s="7"/>
      <c r="F5169" s="64"/>
      <c r="G5169" s="6"/>
      <c r="H5169" s="6"/>
      <c r="I5169" s="10" t="s">
        <v>110</v>
      </c>
      <c r="J5169" s="11" t="s">
        <v>4032</v>
      </c>
      <c r="K5169" s="194" t="s">
        <v>511</v>
      </c>
      <c r="L5169" s="176"/>
      <c r="M5169" s="176">
        <v>1000</v>
      </c>
      <c r="N5169" s="80" t="s">
        <v>6858</v>
      </c>
      <c r="O5169" s="162"/>
      <c r="P5169" s="80" t="s">
        <v>5616</v>
      </c>
      <c r="Q5169" s="80"/>
      <c r="R5169" s="80"/>
      <c r="S5169" s="163"/>
      <c r="T5169" s="213"/>
      <c r="U5169" s="162"/>
      <c r="V5169" s="164"/>
      <c r="W5169" s="12" t="str">
        <f t="shared" si="975"/>
        <v>Mqtt1</v>
      </c>
      <c r="X5169" s="196" t="s">
        <v>10737</v>
      </c>
      <c r="Y5169" s="6" t="str">
        <f t="shared" si="972"/>
        <v>marpower/power-tag/washer-2</v>
      </c>
      <c r="Z5169" s="103" t="str" cm="1">
        <f t="array" ref="Z5169">IF(COUNTIF(N5169,"spare"),"","$."&amp;_xlfn.REGEXEXTRACT(J5169,"^PT\d+[FQ]\d+_(.*)", 2))</f>
        <v>$.Active_Power_Phase_A</v>
      </c>
      <c r="AA5169" s="12">
        <f t="shared" si="977"/>
        <v>2</v>
      </c>
      <c r="AB5169" s="6" t="s">
        <v>195</v>
      </c>
      <c r="AC5169" s="103">
        <v>3054</v>
      </c>
      <c r="AJ5169" s="80"/>
      <c r="AK5169" s="113" t="s">
        <v>1425</v>
      </c>
      <c r="AN5169" s="80"/>
      <c r="AO5169" s="80"/>
      <c r="AP5169" s="80"/>
      <c r="AQ5169" s="80"/>
      <c r="AR5169" s="127"/>
      <c r="AS5169" s="80"/>
      <c r="AT5169" s="7"/>
      <c r="AU5169" s="7"/>
      <c r="AV5169" s="165"/>
      <c r="AW5169" s="166"/>
      <c r="AX5169" s="137"/>
      <c r="AY5169" s="147"/>
      <c r="AZ5169" s="167"/>
      <c r="BA5169" s="167"/>
      <c r="BB5169" s="147" t="str">
        <f t="shared" si="976"/>
        <v/>
      </c>
      <c r="BC5169" s="168"/>
      <c r="BD5169" s="165"/>
      <c r="BE5169" s="165"/>
      <c r="BF5169" s="165"/>
      <c r="BG5169" s="165"/>
      <c r="BH5169" s="165"/>
      <c r="BI5169" s="165"/>
      <c r="BJ5169" s="165"/>
      <c r="BK5169" s="165"/>
      <c r="BL5169" s="165"/>
      <c r="BM5169" s="165"/>
      <c r="BN5169" s="165"/>
      <c r="BO5169" s="165"/>
      <c r="BP5169" s="165"/>
      <c r="BQ5169" s="165"/>
      <c r="BS5169" s="6"/>
      <c r="BT5169" s="11"/>
      <c r="BU5169" s="6"/>
      <c r="BV5169" s="6"/>
    </row>
    <row r="5170" spans="1:74" ht="15.75" x14ac:dyDescent="0.25">
      <c r="A5170" s="52" t="s">
        <v>1422</v>
      </c>
      <c r="B5170" s="56"/>
      <c r="C5170" s="7" t="s">
        <v>118</v>
      </c>
      <c r="D5170" s="7" t="s">
        <v>6562</v>
      </c>
      <c r="E5170" s="7"/>
      <c r="F5170" s="64"/>
      <c r="G5170" s="6"/>
      <c r="H5170" s="6"/>
      <c r="I5170" s="10" t="s">
        <v>110</v>
      </c>
      <c r="J5170" s="11" t="s">
        <v>4033</v>
      </c>
      <c r="K5170" s="194" t="s">
        <v>511</v>
      </c>
      <c r="L5170" s="176"/>
      <c r="M5170" s="176">
        <v>1000</v>
      </c>
      <c r="N5170" s="80" t="s">
        <v>6858</v>
      </c>
      <c r="O5170" s="162"/>
      <c r="P5170" s="80" t="s">
        <v>5617</v>
      </c>
      <c r="Q5170" s="80"/>
      <c r="R5170" s="80"/>
      <c r="S5170" s="163"/>
      <c r="T5170" s="213"/>
      <c r="U5170" s="162"/>
      <c r="V5170" s="164"/>
      <c r="W5170" s="12" t="str">
        <f t="shared" si="975"/>
        <v>Mqtt1</v>
      </c>
      <c r="X5170" s="196" t="s">
        <v>10737</v>
      </c>
      <c r="Y5170" s="6" t="str">
        <f t="shared" si="972"/>
        <v>marpower/power-tag/washer-2</v>
      </c>
      <c r="Z5170" s="103" t="str" cm="1">
        <f t="array" ref="Z5170">IF(COUNTIF(N5170,"spare"),"","$."&amp;_xlfn.REGEXEXTRACT(J5170,"^PT\d+[FQ]\d+_(.*)", 2))</f>
        <v>$.Active_Power_Phase_B</v>
      </c>
      <c r="AA5170" s="12">
        <f t="shared" si="977"/>
        <v>2</v>
      </c>
      <c r="AB5170" s="6" t="s">
        <v>195</v>
      </c>
      <c r="AC5170" s="103">
        <v>3056</v>
      </c>
      <c r="AJ5170" s="80"/>
      <c r="AK5170" s="113" t="s">
        <v>1425</v>
      </c>
      <c r="AN5170" s="80"/>
      <c r="AO5170" s="80"/>
      <c r="AP5170" s="80"/>
      <c r="AQ5170" s="80"/>
      <c r="AR5170" s="127"/>
      <c r="AS5170" s="80"/>
      <c r="AT5170" s="7"/>
      <c r="AU5170" s="7"/>
      <c r="AV5170" s="165"/>
      <c r="AW5170" s="166"/>
      <c r="AX5170" s="137"/>
      <c r="AY5170" s="147"/>
      <c r="AZ5170" s="167"/>
      <c r="BA5170" s="167"/>
      <c r="BB5170" s="147" t="str">
        <f t="shared" si="976"/>
        <v/>
      </c>
      <c r="BC5170" s="168"/>
      <c r="BD5170" s="165"/>
      <c r="BE5170" s="165"/>
      <c r="BF5170" s="165"/>
      <c r="BG5170" s="165"/>
      <c r="BH5170" s="165"/>
      <c r="BI5170" s="165"/>
      <c r="BJ5170" s="165"/>
      <c r="BK5170" s="165"/>
      <c r="BL5170" s="165"/>
      <c r="BM5170" s="165"/>
      <c r="BN5170" s="165"/>
      <c r="BO5170" s="165"/>
      <c r="BP5170" s="165"/>
      <c r="BQ5170" s="165"/>
      <c r="BS5170" s="6"/>
      <c r="BT5170" s="11"/>
      <c r="BU5170" s="6"/>
      <c r="BV5170" s="6"/>
    </row>
    <row r="5171" spans="1:74" ht="15.75" x14ac:dyDescent="0.25">
      <c r="A5171" s="52" t="s">
        <v>1422</v>
      </c>
      <c r="B5171" s="56"/>
      <c r="C5171" s="7" t="s">
        <v>118</v>
      </c>
      <c r="D5171" s="7" t="s">
        <v>6562</v>
      </c>
      <c r="E5171" s="7"/>
      <c r="F5171" s="64"/>
      <c r="G5171" s="6"/>
      <c r="H5171" s="6"/>
      <c r="I5171" s="10" t="s">
        <v>110</v>
      </c>
      <c r="J5171" s="11" t="s">
        <v>4034</v>
      </c>
      <c r="K5171" s="194" t="s">
        <v>511</v>
      </c>
      <c r="L5171" s="176"/>
      <c r="M5171" s="176">
        <v>1000</v>
      </c>
      <c r="N5171" s="80" t="s">
        <v>6858</v>
      </c>
      <c r="O5171" s="162"/>
      <c r="P5171" s="80" t="s">
        <v>5618</v>
      </c>
      <c r="Q5171" s="80"/>
      <c r="R5171" s="80"/>
      <c r="S5171" s="163"/>
      <c r="T5171" s="213"/>
      <c r="U5171" s="162"/>
      <c r="V5171" s="164"/>
      <c r="W5171" s="12" t="str">
        <f t="shared" si="975"/>
        <v>Mqtt1</v>
      </c>
      <c r="X5171" s="196" t="s">
        <v>10737</v>
      </c>
      <c r="Y5171" s="6" t="str">
        <f t="shared" si="972"/>
        <v>marpower/power-tag/washer-2</v>
      </c>
      <c r="Z5171" s="103" t="str" cm="1">
        <f t="array" ref="Z5171">IF(COUNTIF(N5171,"spare"),"","$."&amp;_xlfn.REGEXEXTRACT(J5171,"^PT\d+[FQ]\d+_(.*)", 2))</f>
        <v>$.Active_Power_Phase_C</v>
      </c>
      <c r="AA5171" s="12">
        <f t="shared" si="977"/>
        <v>2</v>
      </c>
      <c r="AB5171" s="6" t="s">
        <v>195</v>
      </c>
      <c r="AC5171" s="103">
        <v>3058</v>
      </c>
      <c r="AJ5171" s="80"/>
      <c r="AK5171" s="113" t="s">
        <v>1425</v>
      </c>
      <c r="AN5171" s="80"/>
      <c r="AO5171" s="80"/>
      <c r="AP5171" s="80"/>
      <c r="AQ5171" s="80"/>
      <c r="AR5171" s="127"/>
      <c r="AS5171" s="80"/>
      <c r="AT5171" s="7"/>
      <c r="AU5171" s="7"/>
      <c r="AV5171" s="165"/>
      <c r="AW5171" s="166"/>
      <c r="AX5171" s="137"/>
      <c r="AY5171" s="147"/>
      <c r="AZ5171" s="167"/>
      <c r="BA5171" s="167"/>
      <c r="BB5171" s="147" t="str">
        <f t="shared" si="976"/>
        <v/>
      </c>
      <c r="BC5171" s="168"/>
      <c r="BD5171" s="165"/>
      <c r="BE5171" s="165"/>
      <c r="BF5171" s="165"/>
      <c r="BG5171" s="165"/>
      <c r="BH5171" s="165"/>
      <c r="BI5171" s="165"/>
      <c r="BJ5171" s="165"/>
      <c r="BK5171" s="165"/>
      <c r="BL5171" s="165"/>
      <c r="BM5171" s="165"/>
      <c r="BN5171" s="165"/>
      <c r="BO5171" s="165"/>
      <c r="BP5171" s="165"/>
      <c r="BQ5171" s="165"/>
      <c r="BS5171" s="6"/>
      <c r="BT5171" s="11"/>
      <c r="BU5171" s="6"/>
      <c r="BV5171" s="6"/>
    </row>
    <row r="5172" spans="1:74" ht="15.75" x14ac:dyDescent="0.25">
      <c r="A5172" s="52" t="s">
        <v>1422</v>
      </c>
      <c r="B5172" s="56"/>
      <c r="C5172" s="7" t="s">
        <v>118</v>
      </c>
      <c r="D5172" s="7" t="s">
        <v>6562</v>
      </c>
      <c r="E5172" s="7"/>
      <c r="F5172" s="64"/>
      <c r="G5172" s="6"/>
      <c r="H5172" s="6"/>
      <c r="I5172" s="10" t="s">
        <v>110</v>
      </c>
      <c r="J5172" s="11" t="s">
        <v>4035</v>
      </c>
      <c r="K5172" s="194" t="s">
        <v>511</v>
      </c>
      <c r="L5172" s="176"/>
      <c r="M5172" s="176">
        <v>1000</v>
      </c>
      <c r="N5172" s="80" t="s">
        <v>6858</v>
      </c>
      <c r="O5172" s="162"/>
      <c r="P5172" s="80" t="s">
        <v>5619</v>
      </c>
      <c r="Q5172" s="80"/>
      <c r="R5172" s="80"/>
      <c r="S5172" s="163"/>
      <c r="T5172" s="213"/>
      <c r="U5172" s="162"/>
      <c r="V5172" s="164"/>
      <c r="W5172" s="12" t="str">
        <f t="shared" si="975"/>
        <v>Mqtt1</v>
      </c>
      <c r="X5172" s="196" t="s">
        <v>10737</v>
      </c>
      <c r="Y5172" s="6" t="str">
        <f t="shared" si="972"/>
        <v>marpower/power-tag/washer-2</v>
      </c>
      <c r="Z5172" s="103" t="str" cm="1">
        <f t="array" ref="Z5172">IF(COUNTIF(N5172,"spare"),"","$."&amp;_xlfn.REGEXEXTRACT(J5172,"^PT\d+[FQ]\d+_(.*)", 2))</f>
        <v>$.Total_Active_Power</v>
      </c>
      <c r="AA5172" s="12">
        <f t="shared" si="977"/>
        <v>2</v>
      </c>
      <c r="AB5172" s="6" t="s">
        <v>195</v>
      </c>
      <c r="AC5172" s="103">
        <v>3060</v>
      </c>
      <c r="AJ5172" s="80"/>
      <c r="AK5172" s="113" t="s">
        <v>1425</v>
      </c>
      <c r="AN5172" s="80"/>
      <c r="AO5172" s="80"/>
      <c r="AP5172" s="80"/>
      <c r="AQ5172" s="80"/>
      <c r="AR5172" s="127"/>
      <c r="AS5172" s="80"/>
      <c r="AT5172" s="7"/>
      <c r="AU5172" s="7"/>
      <c r="AV5172" s="165"/>
      <c r="AW5172" s="166"/>
      <c r="AX5172" s="137"/>
      <c r="AY5172" s="147"/>
      <c r="AZ5172" s="167"/>
      <c r="BA5172" s="167"/>
      <c r="BB5172" s="147" t="str">
        <f t="shared" si="976"/>
        <v/>
      </c>
      <c r="BC5172" s="168"/>
      <c r="BD5172" s="165"/>
      <c r="BE5172" s="165"/>
      <c r="BF5172" s="165"/>
      <c r="BG5172" s="165"/>
      <c r="BH5172" s="165"/>
      <c r="BI5172" s="165"/>
      <c r="BJ5172" s="165"/>
      <c r="BK5172" s="165"/>
      <c r="BL5172" s="165"/>
      <c r="BM5172" s="165"/>
      <c r="BN5172" s="165"/>
      <c r="BO5172" s="165"/>
      <c r="BP5172" s="165"/>
      <c r="BQ5172" s="165"/>
      <c r="BS5172" s="6"/>
      <c r="BT5172" s="11"/>
      <c r="BU5172" s="6"/>
      <c r="BV5172" s="6"/>
    </row>
    <row r="5173" spans="1:74" ht="15.75" x14ac:dyDescent="0.25">
      <c r="A5173" s="52" t="s">
        <v>1422</v>
      </c>
      <c r="B5173" s="56"/>
      <c r="C5173" s="7" t="s">
        <v>118</v>
      </c>
      <c r="D5173" s="7" t="s">
        <v>6562</v>
      </c>
      <c r="E5173" s="7"/>
      <c r="F5173" s="64"/>
      <c r="G5173" s="6"/>
      <c r="H5173" s="6"/>
      <c r="I5173" s="10" t="s">
        <v>110</v>
      </c>
      <c r="J5173" s="11" t="s">
        <v>4036</v>
      </c>
      <c r="K5173" s="194" t="s">
        <v>511</v>
      </c>
      <c r="L5173" s="176"/>
      <c r="M5173" s="176">
        <v>1000</v>
      </c>
      <c r="N5173" s="80" t="s">
        <v>6858</v>
      </c>
      <c r="O5173" s="162"/>
      <c r="P5173" s="80" t="s">
        <v>5620</v>
      </c>
      <c r="Q5173" s="80"/>
      <c r="R5173" s="80"/>
      <c r="S5173" s="163"/>
      <c r="T5173" s="213"/>
      <c r="U5173" s="162"/>
      <c r="V5173" s="164"/>
      <c r="W5173" s="12" t="str">
        <f t="shared" si="975"/>
        <v>Mqtt1</v>
      </c>
      <c r="X5173" s="196" t="s">
        <v>10737</v>
      </c>
      <c r="Y5173" s="6" t="str">
        <f t="shared" si="972"/>
        <v>marpower/power-tag/washer-2</v>
      </c>
      <c r="Z5173" s="103" t="str" cm="1">
        <f t="array" ref="Z5173">IF(COUNTIF(N5173,"spare"),"","$."&amp;_xlfn.REGEXEXTRACT(J5173,"^PT\d+[FQ]\d+_(.*)", 2))</f>
        <v>$.Power_Factor_Phase_A</v>
      </c>
      <c r="AA5173" s="12">
        <f t="shared" si="977"/>
        <v>2</v>
      </c>
      <c r="AB5173" s="6" t="s">
        <v>195</v>
      </c>
      <c r="AC5173" s="103">
        <v>3078</v>
      </c>
      <c r="AJ5173" s="80"/>
      <c r="AK5173" s="113" t="s">
        <v>1426</v>
      </c>
      <c r="AN5173" s="80"/>
      <c r="AO5173" s="80"/>
      <c r="AP5173" s="80"/>
      <c r="AQ5173" s="80"/>
      <c r="AR5173" s="127"/>
      <c r="AS5173" s="80"/>
      <c r="AT5173" s="7"/>
      <c r="AU5173" s="7"/>
      <c r="AV5173" s="165"/>
      <c r="AW5173" s="166"/>
      <c r="AX5173" s="137"/>
      <c r="AY5173" s="147"/>
      <c r="AZ5173" s="167"/>
      <c r="BA5173" s="167"/>
      <c r="BB5173" s="147" t="str">
        <f t="shared" si="976"/>
        <v/>
      </c>
      <c r="BC5173" s="168"/>
      <c r="BD5173" s="165"/>
      <c r="BE5173" s="165"/>
      <c r="BF5173" s="165"/>
      <c r="BG5173" s="165"/>
      <c r="BH5173" s="165"/>
      <c r="BI5173" s="165"/>
      <c r="BJ5173" s="165"/>
      <c r="BK5173" s="165"/>
      <c r="BL5173" s="165"/>
      <c r="BM5173" s="165"/>
      <c r="BN5173" s="165"/>
      <c r="BO5173" s="165"/>
      <c r="BP5173" s="165"/>
      <c r="BQ5173" s="165"/>
      <c r="BS5173" s="6"/>
      <c r="BT5173" s="11"/>
      <c r="BU5173" s="6"/>
      <c r="BV5173" s="6"/>
    </row>
    <row r="5174" spans="1:74" ht="15.75" x14ac:dyDescent="0.25">
      <c r="A5174" s="52" t="s">
        <v>1422</v>
      </c>
      <c r="B5174" s="56"/>
      <c r="C5174" s="7" t="s">
        <v>118</v>
      </c>
      <c r="D5174" s="7" t="s">
        <v>6562</v>
      </c>
      <c r="E5174" s="7"/>
      <c r="F5174" s="64"/>
      <c r="G5174" s="6"/>
      <c r="H5174" s="6"/>
      <c r="I5174" s="10" t="s">
        <v>110</v>
      </c>
      <c r="J5174" s="11" t="s">
        <v>4037</v>
      </c>
      <c r="K5174" s="194" t="s">
        <v>511</v>
      </c>
      <c r="L5174" s="176"/>
      <c r="M5174" s="176">
        <v>1000</v>
      </c>
      <c r="N5174" s="80" t="s">
        <v>6858</v>
      </c>
      <c r="O5174" s="162"/>
      <c r="P5174" s="80" t="s">
        <v>5621</v>
      </c>
      <c r="Q5174" s="80"/>
      <c r="R5174" s="80"/>
      <c r="S5174" s="163"/>
      <c r="T5174" s="213"/>
      <c r="U5174" s="162"/>
      <c r="V5174" s="164"/>
      <c r="W5174" s="12" t="str">
        <f t="shared" si="975"/>
        <v>Mqtt1</v>
      </c>
      <c r="X5174" s="196" t="s">
        <v>10737</v>
      </c>
      <c r="Y5174" s="6" t="str">
        <f t="shared" si="972"/>
        <v>marpower/power-tag/washer-2</v>
      </c>
      <c r="Z5174" s="103" t="str" cm="1">
        <f t="array" ref="Z5174">IF(COUNTIF(N5174,"spare"),"","$."&amp;_xlfn.REGEXEXTRACT(J5174,"^PT\d+[FQ]\d+_(.*)", 2))</f>
        <v>$.Power_Factor_Phase_B</v>
      </c>
      <c r="AA5174" s="12">
        <f t="shared" si="977"/>
        <v>2</v>
      </c>
      <c r="AB5174" s="6" t="s">
        <v>195</v>
      </c>
      <c r="AC5174" s="103">
        <v>3080</v>
      </c>
      <c r="AJ5174" s="80"/>
      <c r="AK5174" s="113" t="s">
        <v>1426</v>
      </c>
      <c r="AN5174" s="80"/>
      <c r="AO5174" s="80"/>
      <c r="AP5174" s="80"/>
      <c r="AQ5174" s="80"/>
      <c r="AR5174" s="127"/>
      <c r="AS5174" s="80"/>
      <c r="AT5174" s="7"/>
      <c r="AU5174" s="7"/>
      <c r="AV5174" s="165"/>
      <c r="AW5174" s="166"/>
      <c r="AX5174" s="137"/>
      <c r="AY5174" s="147"/>
      <c r="AZ5174" s="167"/>
      <c r="BA5174" s="167"/>
      <c r="BB5174" s="147" t="str">
        <f t="shared" si="976"/>
        <v/>
      </c>
      <c r="BC5174" s="168"/>
      <c r="BD5174" s="165"/>
      <c r="BE5174" s="165"/>
      <c r="BF5174" s="165"/>
      <c r="BG5174" s="165"/>
      <c r="BH5174" s="165"/>
      <c r="BI5174" s="165"/>
      <c r="BJ5174" s="165"/>
      <c r="BK5174" s="165"/>
      <c r="BL5174" s="165"/>
      <c r="BM5174" s="165"/>
      <c r="BN5174" s="165"/>
      <c r="BO5174" s="165"/>
      <c r="BP5174" s="165"/>
      <c r="BQ5174" s="165"/>
      <c r="BS5174" s="6"/>
      <c r="BT5174" s="11"/>
      <c r="BU5174" s="6"/>
      <c r="BV5174" s="6"/>
    </row>
    <row r="5175" spans="1:74" ht="15.75" x14ac:dyDescent="0.25">
      <c r="A5175" s="52" t="s">
        <v>1422</v>
      </c>
      <c r="B5175" s="56"/>
      <c r="C5175" s="7" t="s">
        <v>118</v>
      </c>
      <c r="D5175" s="7" t="s">
        <v>6562</v>
      </c>
      <c r="E5175" s="7"/>
      <c r="F5175" s="64"/>
      <c r="G5175" s="6"/>
      <c r="H5175" s="6"/>
      <c r="I5175" s="10" t="s">
        <v>110</v>
      </c>
      <c r="J5175" s="11" t="s">
        <v>4038</v>
      </c>
      <c r="K5175" s="194" t="s">
        <v>511</v>
      </c>
      <c r="L5175" s="176"/>
      <c r="M5175" s="176">
        <v>1000</v>
      </c>
      <c r="N5175" s="80" t="s">
        <v>6858</v>
      </c>
      <c r="O5175" s="162"/>
      <c r="P5175" s="80" t="s">
        <v>5622</v>
      </c>
      <c r="Q5175" s="80"/>
      <c r="R5175" s="80"/>
      <c r="S5175" s="163"/>
      <c r="T5175" s="213"/>
      <c r="U5175" s="162"/>
      <c r="V5175" s="164"/>
      <c r="W5175" s="12" t="str">
        <f t="shared" si="975"/>
        <v>Mqtt1</v>
      </c>
      <c r="X5175" s="196" t="s">
        <v>10737</v>
      </c>
      <c r="Y5175" s="6" t="str">
        <f t="shared" si="972"/>
        <v>marpower/power-tag/washer-2</v>
      </c>
      <c r="Z5175" s="103" t="str" cm="1">
        <f t="array" ref="Z5175">IF(COUNTIF(N5175,"spare"),"","$."&amp;_xlfn.REGEXEXTRACT(J5175,"^PT\d+[FQ]\d+_(.*)", 2))</f>
        <v>$.Power_Factor_Phase_C</v>
      </c>
      <c r="AA5175" s="12">
        <f t="shared" si="977"/>
        <v>2</v>
      </c>
      <c r="AB5175" s="6" t="s">
        <v>195</v>
      </c>
      <c r="AC5175" s="103">
        <v>3082</v>
      </c>
      <c r="AJ5175" s="80"/>
      <c r="AK5175" s="113" t="s">
        <v>1426</v>
      </c>
      <c r="AN5175" s="80"/>
      <c r="AO5175" s="80"/>
      <c r="AP5175" s="80"/>
      <c r="AQ5175" s="80"/>
      <c r="AR5175" s="127"/>
      <c r="AS5175" s="80"/>
      <c r="AT5175" s="7"/>
      <c r="AU5175" s="7"/>
      <c r="AV5175" s="165"/>
      <c r="AW5175" s="166"/>
      <c r="AX5175" s="137"/>
      <c r="AY5175" s="147"/>
      <c r="AZ5175" s="167"/>
      <c r="BA5175" s="167"/>
      <c r="BB5175" s="147" t="str">
        <f t="shared" si="976"/>
        <v/>
      </c>
      <c r="BC5175" s="168"/>
      <c r="BD5175" s="165"/>
      <c r="BE5175" s="165"/>
      <c r="BF5175" s="165"/>
      <c r="BG5175" s="165"/>
      <c r="BH5175" s="165"/>
      <c r="BI5175" s="165"/>
      <c r="BJ5175" s="165"/>
      <c r="BK5175" s="165"/>
      <c r="BL5175" s="165"/>
      <c r="BM5175" s="165"/>
      <c r="BN5175" s="165"/>
      <c r="BO5175" s="165"/>
      <c r="BP5175" s="165"/>
      <c r="BQ5175" s="165"/>
      <c r="BS5175" s="6"/>
      <c r="BT5175" s="11"/>
      <c r="BU5175" s="6"/>
      <c r="BV5175" s="6"/>
    </row>
    <row r="5176" spans="1:74" ht="15.75" x14ac:dyDescent="0.25">
      <c r="A5176" s="52" t="s">
        <v>1422</v>
      </c>
      <c r="B5176" s="56"/>
      <c r="C5176" s="7" t="s">
        <v>118</v>
      </c>
      <c r="D5176" s="7" t="s">
        <v>6562</v>
      </c>
      <c r="E5176" s="7"/>
      <c r="F5176" s="64"/>
      <c r="G5176" s="6"/>
      <c r="H5176" s="6"/>
      <c r="I5176" s="10" t="s">
        <v>110</v>
      </c>
      <c r="J5176" s="11" t="s">
        <v>4039</v>
      </c>
      <c r="K5176" s="194" t="s">
        <v>511</v>
      </c>
      <c r="L5176" s="176"/>
      <c r="M5176" s="176">
        <v>1000</v>
      </c>
      <c r="N5176" s="80" t="s">
        <v>6858</v>
      </c>
      <c r="O5176" s="162"/>
      <c r="P5176" s="80" t="s">
        <v>5623</v>
      </c>
      <c r="Q5176" s="80"/>
      <c r="R5176" s="80"/>
      <c r="S5176" s="163"/>
      <c r="T5176" s="213"/>
      <c r="U5176" s="162"/>
      <c r="V5176" s="164"/>
      <c r="W5176" s="12" t="str">
        <f t="shared" si="975"/>
        <v>Mqtt1</v>
      </c>
      <c r="X5176" s="196" t="s">
        <v>10737</v>
      </c>
      <c r="Y5176" s="6" t="str">
        <f t="shared" si="972"/>
        <v>marpower/power-tag/washer-2</v>
      </c>
      <c r="Z5176" s="103" t="str" cm="1">
        <f t="array" ref="Z5176">IF(COUNTIF(N5176,"spare"),"","$."&amp;_xlfn.REGEXEXTRACT(J5176,"^PT\d+[FQ]\d+_(.*)", 2))</f>
        <v>$.Total_Power_Factor</v>
      </c>
      <c r="AA5176" s="12">
        <f t="shared" si="977"/>
        <v>2</v>
      </c>
      <c r="AB5176" s="6" t="s">
        <v>195</v>
      </c>
      <c r="AC5176" s="103">
        <v>3084</v>
      </c>
      <c r="AJ5176" s="80"/>
      <c r="AK5176" s="113" t="s">
        <v>1426</v>
      </c>
      <c r="AN5176" s="80"/>
      <c r="AO5176" s="80"/>
      <c r="AP5176" s="80"/>
      <c r="AQ5176" s="80"/>
      <c r="AR5176" s="127"/>
      <c r="AS5176" s="80"/>
      <c r="AT5176" s="7"/>
      <c r="AU5176" s="7"/>
      <c r="AV5176" s="165"/>
      <c r="AW5176" s="166"/>
      <c r="AX5176" s="137"/>
      <c r="AY5176" s="147"/>
      <c r="AZ5176" s="167"/>
      <c r="BA5176" s="167"/>
      <c r="BB5176" s="147" t="str">
        <f t="shared" si="976"/>
        <v/>
      </c>
      <c r="BC5176" s="168"/>
      <c r="BD5176" s="165"/>
      <c r="BE5176" s="165"/>
      <c r="BF5176" s="165"/>
      <c r="BG5176" s="165"/>
      <c r="BH5176" s="165"/>
      <c r="BI5176" s="165"/>
      <c r="BJ5176" s="165"/>
      <c r="BK5176" s="165"/>
      <c r="BL5176" s="165"/>
      <c r="BM5176" s="165"/>
      <c r="BN5176" s="165"/>
      <c r="BO5176" s="165"/>
      <c r="BP5176" s="165"/>
      <c r="BQ5176" s="165"/>
      <c r="BS5176" s="6"/>
      <c r="BT5176" s="11"/>
      <c r="BU5176" s="6"/>
      <c r="BV5176" s="6"/>
    </row>
    <row r="5177" spans="1:74" ht="15.75" x14ac:dyDescent="0.25">
      <c r="A5177" s="52" t="s">
        <v>1422</v>
      </c>
      <c r="B5177" s="56"/>
      <c r="C5177" s="7" t="s">
        <v>118</v>
      </c>
      <c r="D5177" s="7" t="s">
        <v>6562</v>
      </c>
      <c r="E5177" s="7"/>
      <c r="F5177" s="64"/>
      <c r="G5177" s="6"/>
      <c r="H5177" s="6"/>
      <c r="I5177" s="10" t="s">
        <v>110</v>
      </c>
      <c r="J5177" s="11" t="s">
        <v>4040</v>
      </c>
      <c r="K5177" s="194" t="s">
        <v>511</v>
      </c>
      <c r="L5177" s="176"/>
      <c r="M5177" s="176">
        <v>1000</v>
      </c>
      <c r="N5177" s="80" t="s">
        <v>6858</v>
      </c>
      <c r="O5177" s="162"/>
      <c r="P5177" s="80" t="s">
        <v>5624</v>
      </c>
      <c r="Q5177" s="80"/>
      <c r="R5177" s="80"/>
      <c r="S5177" s="163"/>
      <c r="T5177" s="213"/>
      <c r="U5177" s="162"/>
      <c r="V5177" s="164"/>
      <c r="W5177" s="12" t="str">
        <f t="shared" si="975"/>
        <v>Mqtt1</v>
      </c>
      <c r="X5177" s="196" t="s">
        <v>10738</v>
      </c>
      <c r="Y5177" s="6" t="str">
        <f t="shared" si="972"/>
        <v>marpower/power-tag/dishwasher-crew-mess</v>
      </c>
      <c r="Z5177" s="103" t="str" cm="1">
        <f t="array" ref="Z5177">IF(COUNTIF(N5177,"spare"),"","$."&amp;_xlfn.REGEXEXTRACT(J5177,"^PT\d+[FQ]\d+_(.*)", 2))</f>
        <v>$.RMS_Current_Phase_A</v>
      </c>
      <c r="AA5177" s="12">
        <f>AA5162+1</f>
        <v>3</v>
      </c>
      <c r="AB5177" s="6" t="s">
        <v>195</v>
      </c>
      <c r="AC5177" s="103">
        <v>3000</v>
      </c>
      <c r="AJ5177" s="80"/>
      <c r="AK5177" s="113" t="s">
        <v>1423</v>
      </c>
      <c r="AN5177" s="80"/>
      <c r="AO5177" s="80"/>
      <c r="AP5177" s="80"/>
      <c r="AQ5177" s="80"/>
      <c r="AR5177" s="127"/>
      <c r="AS5177" s="80"/>
      <c r="AT5177" s="7"/>
      <c r="AU5177" s="7"/>
      <c r="AV5177" s="165"/>
      <c r="AW5177" s="166"/>
      <c r="AX5177" s="137"/>
      <c r="AY5177" s="147"/>
      <c r="AZ5177" s="167"/>
      <c r="BA5177" s="167"/>
      <c r="BB5177" s="147" t="str">
        <f t="shared" si="976"/>
        <v/>
      </c>
      <c r="BC5177" s="168"/>
      <c r="BD5177" s="165"/>
      <c r="BE5177" s="165"/>
      <c r="BF5177" s="165"/>
      <c r="BG5177" s="165"/>
      <c r="BH5177" s="165"/>
      <c r="BI5177" s="165"/>
      <c r="BJ5177" s="165"/>
      <c r="BK5177" s="165"/>
      <c r="BL5177" s="165"/>
      <c r="BM5177" s="165"/>
      <c r="BN5177" s="165"/>
      <c r="BO5177" s="165"/>
      <c r="BP5177" s="165"/>
      <c r="BQ5177" s="165"/>
      <c r="BS5177" s="6"/>
      <c r="BT5177" s="11"/>
      <c r="BU5177" s="6"/>
      <c r="BV5177" s="6"/>
    </row>
    <row r="5178" spans="1:74" ht="15.75" x14ac:dyDescent="0.25">
      <c r="A5178" s="52" t="s">
        <v>1422</v>
      </c>
      <c r="B5178" s="56"/>
      <c r="C5178" s="7" t="s">
        <v>118</v>
      </c>
      <c r="D5178" s="7" t="s">
        <v>6562</v>
      </c>
      <c r="E5178" s="7"/>
      <c r="F5178" s="64"/>
      <c r="G5178" s="6"/>
      <c r="H5178" s="6"/>
      <c r="I5178" s="10" t="s">
        <v>110</v>
      </c>
      <c r="J5178" s="11" t="s">
        <v>4041</v>
      </c>
      <c r="K5178" s="194" t="s">
        <v>511</v>
      </c>
      <c r="L5178" s="176"/>
      <c r="M5178" s="176">
        <v>1000</v>
      </c>
      <c r="N5178" s="80" t="s">
        <v>6858</v>
      </c>
      <c r="O5178" s="162"/>
      <c r="P5178" s="80" t="s">
        <v>5625</v>
      </c>
      <c r="Q5178" s="80"/>
      <c r="R5178" s="80"/>
      <c r="S5178" s="163"/>
      <c r="T5178" s="213"/>
      <c r="U5178" s="162"/>
      <c r="V5178" s="164"/>
      <c r="W5178" s="12" t="str">
        <f t="shared" si="975"/>
        <v>Mqtt1</v>
      </c>
      <c r="X5178" s="196" t="s">
        <v>10738</v>
      </c>
      <c r="Y5178" s="6" t="str">
        <f t="shared" si="972"/>
        <v>marpower/power-tag/dishwasher-crew-mess</v>
      </c>
      <c r="Z5178" s="103" t="str" cm="1">
        <f t="array" ref="Z5178">IF(COUNTIF(N5178,"spare"),"","$."&amp;_xlfn.REGEXEXTRACT(J5178,"^PT\d+[FQ]\d+_(.*)", 2))</f>
        <v>$.RMS_Current_Phase_B</v>
      </c>
      <c r="AA5178" s="12">
        <f t="shared" si="977"/>
        <v>3</v>
      </c>
      <c r="AB5178" s="6" t="s">
        <v>195</v>
      </c>
      <c r="AC5178" s="103">
        <v>3002</v>
      </c>
      <c r="AJ5178" s="80"/>
      <c r="AK5178" s="113" t="s">
        <v>1423</v>
      </c>
      <c r="AN5178" s="80"/>
      <c r="AO5178" s="80"/>
      <c r="AP5178" s="80"/>
      <c r="AQ5178" s="80"/>
      <c r="AR5178" s="127"/>
      <c r="AS5178" s="80"/>
      <c r="AT5178" s="7"/>
      <c r="AU5178" s="7"/>
      <c r="AV5178" s="165"/>
      <c r="AW5178" s="166"/>
      <c r="AX5178" s="137"/>
      <c r="AY5178" s="147"/>
      <c r="AZ5178" s="167"/>
      <c r="BA5178" s="167"/>
      <c r="BB5178" s="147" t="str">
        <f t="shared" si="976"/>
        <v/>
      </c>
      <c r="BC5178" s="168"/>
      <c r="BD5178" s="165"/>
      <c r="BE5178" s="165"/>
      <c r="BF5178" s="165"/>
      <c r="BG5178" s="165"/>
      <c r="BH5178" s="165"/>
      <c r="BI5178" s="165"/>
      <c r="BJ5178" s="165"/>
      <c r="BK5178" s="165"/>
      <c r="BL5178" s="165"/>
      <c r="BM5178" s="165"/>
      <c r="BN5178" s="165"/>
      <c r="BO5178" s="165"/>
      <c r="BP5178" s="165"/>
      <c r="BQ5178" s="165"/>
      <c r="BS5178" s="6"/>
      <c r="BT5178" s="11"/>
      <c r="BU5178" s="6"/>
      <c r="BV5178" s="6"/>
    </row>
    <row r="5179" spans="1:74" ht="15.75" x14ac:dyDescent="0.25">
      <c r="A5179" s="52" t="s">
        <v>1422</v>
      </c>
      <c r="B5179" s="56"/>
      <c r="C5179" s="7" t="s">
        <v>118</v>
      </c>
      <c r="D5179" s="7" t="s">
        <v>6562</v>
      </c>
      <c r="E5179" s="7"/>
      <c r="F5179" s="64"/>
      <c r="G5179" s="6"/>
      <c r="H5179" s="6"/>
      <c r="I5179" s="10" t="s">
        <v>110</v>
      </c>
      <c r="J5179" s="11" t="s">
        <v>4042</v>
      </c>
      <c r="K5179" s="194" t="s">
        <v>511</v>
      </c>
      <c r="L5179" s="176"/>
      <c r="M5179" s="176">
        <v>1000</v>
      </c>
      <c r="N5179" s="80" t="s">
        <v>6858</v>
      </c>
      <c r="O5179" s="162"/>
      <c r="P5179" s="80" t="s">
        <v>5626</v>
      </c>
      <c r="Q5179" s="80"/>
      <c r="R5179" s="80"/>
      <c r="S5179" s="163"/>
      <c r="T5179" s="213"/>
      <c r="U5179" s="162"/>
      <c r="V5179" s="164"/>
      <c r="W5179" s="12" t="str">
        <f t="shared" si="975"/>
        <v>Mqtt1</v>
      </c>
      <c r="X5179" s="196" t="s">
        <v>10738</v>
      </c>
      <c r="Y5179" s="6" t="str">
        <f t="shared" si="972"/>
        <v>marpower/power-tag/dishwasher-crew-mess</v>
      </c>
      <c r="Z5179" s="103" t="str" cm="1">
        <f t="array" ref="Z5179">IF(COUNTIF(N5179,"spare"),"","$."&amp;_xlfn.REGEXEXTRACT(J5179,"^PT\d+[FQ]\d+_(.*)", 2))</f>
        <v>$.RMS_Current_Phase_C</v>
      </c>
      <c r="AA5179" s="12">
        <f t="shared" si="977"/>
        <v>3</v>
      </c>
      <c r="AB5179" s="6" t="s">
        <v>195</v>
      </c>
      <c r="AC5179" s="103">
        <v>3004</v>
      </c>
      <c r="AJ5179" s="80"/>
      <c r="AK5179" s="113" t="s">
        <v>1423</v>
      </c>
      <c r="AN5179" s="80"/>
      <c r="AO5179" s="80"/>
      <c r="AP5179" s="80"/>
      <c r="AQ5179" s="80"/>
      <c r="AR5179" s="127"/>
      <c r="AS5179" s="80"/>
      <c r="AT5179" s="7"/>
      <c r="AU5179" s="7"/>
      <c r="AV5179" s="165"/>
      <c r="AW5179" s="166"/>
      <c r="AX5179" s="137"/>
      <c r="AY5179" s="147"/>
      <c r="AZ5179" s="167"/>
      <c r="BA5179" s="167"/>
      <c r="BB5179" s="147" t="str">
        <f t="shared" si="976"/>
        <v/>
      </c>
      <c r="BC5179" s="168"/>
      <c r="BD5179" s="165"/>
      <c r="BE5179" s="165"/>
      <c r="BF5179" s="165"/>
      <c r="BG5179" s="165"/>
      <c r="BH5179" s="165"/>
      <c r="BI5179" s="165"/>
      <c r="BJ5179" s="165"/>
      <c r="BK5179" s="165"/>
      <c r="BL5179" s="165"/>
      <c r="BM5179" s="165"/>
      <c r="BN5179" s="165"/>
      <c r="BO5179" s="165"/>
      <c r="BP5179" s="165"/>
      <c r="BQ5179" s="165"/>
      <c r="BS5179" s="6"/>
      <c r="BT5179" s="11"/>
      <c r="BU5179" s="6"/>
      <c r="BV5179" s="6"/>
    </row>
    <row r="5180" spans="1:74" ht="15.75" x14ac:dyDescent="0.25">
      <c r="A5180" s="52" t="s">
        <v>1422</v>
      </c>
      <c r="B5180" s="56"/>
      <c r="C5180" s="7" t="s">
        <v>118</v>
      </c>
      <c r="D5180" s="7" t="s">
        <v>6562</v>
      </c>
      <c r="E5180" s="7"/>
      <c r="F5180" s="64"/>
      <c r="G5180" s="6"/>
      <c r="H5180" s="6"/>
      <c r="I5180" s="10" t="s">
        <v>110</v>
      </c>
      <c r="J5180" s="11" t="s">
        <v>4043</v>
      </c>
      <c r="K5180" s="194" t="s">
        <v>511</v>
      </c>
      <c r="L5180" s="176"/>
      <c r="M5180" s="176">
        <v>1000</v>
      </c>
      <c r="N5180" s="80" t="s">
        <v>6858</v>
      </c>
      <c r="O5180" s="162"/>
      <c r="P5180" s="80" t="s">
        <v>5627</v>
      </c>
      <c r="Q5180" s="80"/>
      <c r="R5180" s="80"/>
      <c r="S5180" s="163"/>
      <c r="T5180" s="213"/>
      <c r="U5180" s="162"/>
      <c r="V5180" s="164"/>
      <c r="W5180" s="12" t="str">
        <f t="shared" si="975"/>
        <v>Mqtt1</v>
      </c>
      <c r="X5180" s="196" t="s">
        <v>10738</v>
      </c>
      <c r="Y5180" s="6" t="str">
        <f t="shared" si="972"/>
        <v>marpower/power-tag/dishwasher-crew-mess</v>
      </c>
      <c r="Z5180" s="103" t="str" cm="1">
        <f t="array" ref="Z5180">IF(COUNTIF(N5180,"spare"),"","$."&amp;_xlfn.REGEXEXTRACT(J5180,"^PT\d+[FQ]\d+_(.*)", 2))</f>
        <v>$.RMS_Current_Phase_Neut</v>
      </c>
      <c r="AA5180" s="12">
        <f t="shared" si="977"/>
        <v>3</v>
      </c>
      <c r="AB5180" s="6" t="s">
        <v>195</v>
      </c>
      <c r="AC5180" s="103">
        <v>3006</v>
      </c>
      <c r="AJ5180" s="80"/>
      <c r="AK5180" s="113" t="s">
        <v>1423</v>
      </c>
      <c r="AN5180" s="80"/>
      <c r="AO5180" s="80"/>
      <c r="AP5180" s="80"/>
      <c r="AQ5180" s="80"/>
      <c r="AR5180" s="127"/>
      <c r="AS5180" s="80"/>
      <c r="AT5180" s="7"/>
      <c r="AU5180" s="7"/>
      <c r="AV5180" s="165"/>
      <c r="AW5180" s="166"/>
      <c r="AX5180" s="137"/>
      <c r="AY5180" s="147"/>
      <c r="AZ5180" s="167"/>
      <c r="BA5180" s="167"/>
      <c r="BB5180" s="147" t="str">
        <f t="shared" si="976"/>
        <v/>
      </c>
      <c r="BC5180" s="168"/>
      <c r="BD5180" s="165"/>
      <c r="BE5180" s="165"/>
      <c r="BF5180" s="165"/>
      <c r="BG5180" s="165"/>
      <c r="BH5180" s="165"/>
      <c r="BI5180" s="165"/>
      <c r="BJ5180" s="165"/>
      <c r="BK5180" s="165"/>
      <c r="BL5180" s="165"/>
      <c r="BM5180" s="165"/>
      <c r="BN5180" s="165"/>
      <c r="BO5180" s="165"/>
      <c r="BP5180" s="165"/>
      <c r="BQ5180" s="165"/>
      <c r="BS5180" s="6"/>
      <c r="BT5180" s="11"/>
      <c r="BU5180" s="6"/>
      <c r="BV5180" s="6"/>
    </row>
    <row r="5181" spans="1:74" ht="15.75" x14ac:dyDescent="0.25">
      <c r="A5181" s="52" t="s">
        <v>1422</v>
      </c>
      <c r="B5181" s="56"/>
      <c r="C5181" s="7" t="s">
        <v>118</v>
      </c>
      <c r="D5181" s="7" t="s">
        <v>6562</v>
      </c>
      <c r="E5181" s="7"/>
      <c r="F5181" s="64"/>
      <c r="G5181" s="6"/>
      <c r="H5181" s="6"/>
      <c r="I5181" s="10" t="s">
        <v>110</v>
      </c>
      <c r="J5181" s="11" t="s">
        <v>8378</v>
      </c>
      <c r="K5181" s="194" t="s">
        <v>511</v>
      </c>
      <c r="L5181" s="176"/>
      <c r="M5181" s="176">
        <v>1000</v>
      </c>
      <c r="N5181" s="80" t="s">
        <v>6858</v>
      </c>
      <c r="O5181" s="162"/>
      <c r="P5181" s="80" t="s">
        <v>5628</v>
      </c>
      <c r="Q5181" s="80"/>
      <c r="R5181" s="80"/>
      <c r="S5181" s="163"/>
      <c r="T5181" s="213"/>
      <c r="U5181" s="162"/>
      <c r="V5181" s="164"/>
      <c r="W5181" s="12" t="str">
        <f t="shared" si="975"/>
        <v>Mqtt1</v>
      </c>
      <c r="X5181" s="196" t="s">
        <v>10738</v>
      </c>
      <c r="Y5181" s="6" t="str">
        <f t="shared" si="972"/>
        <v>marpower/power-tag/dishwasher-crew-mess</v>
      </c>
      <c r="Z5181" s="103" t="str" cm="1">
        <f t="array" ref="Z5181">IF(COUNTIF(N5181,"spare"),"","$."&amp;_xlfn.REGEXEXTRACT(J5181,"^PT\d+[FQ]\d+_(.*)", 2))</f>
        <v>$.RMS_Voltage_A_N</v>
      </c>
      <c r="AA5181" s="12">
        <f t="shared" si="977"/>
        <v>3</v>
      </c>
      <c r="AB5181" s="6" t="s">
        <v>195</v>
      </c>
      <c r="AC5181" s="103">
        <v>3028</v>
      </c>
      <c r="AJ5181" s="80"/>
      <c r="AK5181" s="113" t="s">
        <v>1424</v>
      </c>
      <c r="AN5181" s="80"/>
      <c r="AO5181" s="80"/>
      <c r="AP5181" s="80"/>
      <c r="AQ5181" s="80"/>
      <c r="AR5181" s="127"/>
      <c r="AS5181" s="80"/>
      <c r="AT5181" s="7"/>
      <c r="AU5181" s="7"/>
      <c r="AV5181" s="165"/>
      <c r="AW5181" s="166"/>
      <c r="AX5181" s="137"/>
      <c r="AY5181" s="147"/>
      <c r="AZ5181" s="167"/>
      <c r="BA5181" s="167"/>
      <c r="BB5181" s="147" t="str">
        <f t="shared" si="976"/>
        <v/>
      </c>
      <c r="BC5181" s="168"/>
      <c r="BD5181" s="165"/>
      <c r="BE5181" s="165"/>
      <c r="BF5181" s="165"/>
      <c r="BG5181" s="165"/>
      <c r="BH5181" s="165"/>
      <c r="BI5181" s="165"/>
      <c r="BJ5181" s="165"/>
      <c r="BK5181" s="165"/>
      <c r="BL5181" s="165"/>
      <c r="BM5181" s="165"/>
      <c r="BN5181" s="165"/>
      <c r="BO5181" s="165"/>
      <c r="BP5181" s="165"/>
      <c r="BQ5181" s="165"/>
      <c r="BS5181" s="6"/>
      <c r="BT5181" s="11"/>
      <c r="BU5181" s="6"/>
      <c r="BV5181" s="6"/>
    </row>
    <row r="5182" spans="1:74" ht="15.75" x14ac:dyDescent="0.25">
      <c r="A5182" s="52" t="s">
        <v>1422</v>
      </c>
      <c r="B5182" s="56"/>
      <c r="C5182" s="7" t="s">
        <v>118</v>
      </c>
      <c r="D5182" s="7" t="s">
        <v>6562</v>
      </c>
      <c r="E5182" s="7"/>
      <c r="F5182" s="64"/>
      <c r="G5182" s="6"/>
      <c r="H5182" s="6"/>
      <c r="I5182" s="10" t="s">
        <v>110</v>
      </c>
      <c r="J5182" s="11" t="s">
        <v>8555</v>
      </c>
      <c r="K5182" s="194" t="s">
        <v>511</v>
      </c>
      <c r="L5182" s="176"/>
      <c r="M5182" s="176">
        <v>1000</v>
      </c>
      <c r="N5182" s="80" t="s">
        <v>6858</v>
      </c>
      <c r="O5182" s="162"/>
      <c r="P5182" s="80" t="s">
        <v>5629</v>
      </c>
      <c r="Q5182" s="80"/>
      <c r="R5182" s="80"/>
      <c r="S5182" s="163"/>
      <c r="T5182" s="213"/>
      <c r="U5182" s="162"/>
      <c r="V5182" s="164"/>
      <c r="W5182" s="12" t="str">
        <f t="shared" si="975"/>
        <v>Mqtt1</v>
      </c>
      <c r="X5182" s="196" t="s">
        <v>10738</v>
      </c>
      <c r="Y5182" s="6" t="str">
        <f t="shared" si="972"/>
        <v>marpower/power-tag/dishwasher-crew-mess</v>
      </c>
      <c r="Z5182" s="103" t="str" cm="1">
        <f t="array" ref="Z5182">IF(COUNTIF(N5182,"spare"),"","$."&amp;_xlfn.REGEXEXTRACT(J5182,"^PT\d+[FQ]\d+_(.*)", 2))</f>
        <v>$.RMS_Voltage_B_N</v>
      </c>
      <c r="AA5182" s="12">
        <f t="shared" si="977"/>
        <v>3</v>
      </c>
      <c r="AB5182" s="6" t="s">
        <v>195</v>
      </c>
      <c r="AC5182" s="103">
        <v>3030</v>
      </c>
      <c r="AJ5182" s="80"/>
      <c r="AK5182" s="113" t="s">
        <v>1424</v>
      </c>
      <c r="AN5182" s="80"/>
      <c r="AO5182" s="80"/>
      <c r="AP5182" s="80"/>
      <c r="AQ5182" s="80"/>
      <c r="AR5182" s="127"/>
      <c r="AS5182" s="80"/>
      <c r="AT5182" s="7"/>
      <c r="AU5182" s="7"/>
      <c r="AV5182" s="165"/>
      <c r="AW5182" s="166"/>
      <c r="AX5182" s="137"/>
      <c r="AY5182" s="147"/>
      <c r="AZ5182" s="167"/>
      <c r="BA5182" s="167"/>
      <c r="BB5182" s="147" t="str">
        <f t="shared" si="976"/>
        <v/>
      </c>
      <c r="BC5182" s="168"/>
      <c r="BD5182" s="165"/>
      <c r="BE5182" s="165"/>
      <c r="BF5182" s="165"/>
      <c r="BG5182" s="165"/>
      <c r="BH5182" s="165"/>
      <c r="BI5182" s="165"/>
      <c r="BJ5182" s="165"/>
      <c r="BK5182" s="165"/>
      <c r="BL5182" s="165"/>
      <c r="BM5182" s="165"/>
      <c r="BN5182" s="165"/>
      <c r="BO5182" s="165"/>
      <c r="BP5182" s="165"/>
      <c r="BQ5182" s="165"/>
      <c r="BS5182" s="6"/>
      <c r="BT5182" s="11"/>
      <c r="BU5182" s="6"/>
      <c r="BV5182" s="6"/>
    </row>
    <row r="5183" spans="1:74" ht="15.75" x14ac:dyDescent="0.25">
      <c r="A5183" s="52" t="s">
        <v>1422</v>
      </c>
      <c r="B5183" s="56"/>
      <c r="C5183" s="7" t="s">
        <v>118</v>
      </c>
      <c r="D5183" s="7" t="s">
        <v>6562</v>
      </c>
      <c r="E5183" s="7"/>
      <c r="F5183" s="64"/>
      <c r="G5183" s="6"/>
      <c r="H5183" s="6"/>
      <c r="I5183" s="10" t="s">
        <v>110</v>
      </c>
      <c r="J5183" s="11" t="s">
        <v>8732</v>
      </c>
      <c r="K5183" s="194" t="s">
        <v>511</v>
      </c>
      <c r="L5183" s="176"/>
      <c r="M5183" s="176">
        <v>1000</v>
      </c>
      <c r="N5183" s="80" t="s">
        <v>6858</v>
      </c>
      <c r="O5183" s="162"/>
      <c r="P5183" s="80" t="s">
        <v>5630</v>
      </c>
      <c r="Q5183" s="80"/>
      <c r="R5183" s="80"/>
      <c r="S5183" s="163"/>
      <c r="T5183" s="213"/>
      <c r="U5183" s="162"/>
      <c r="V5183" s="164"/>
      <c r="W5183" s="12" t="str">
        <f t="shared" si="975"/>
        <v>Mqtt1</v>
      </c>
      <c r="X5183" s="196" t="s">
        <v>10738</v>
      </c>
      <c r="Y5183" s="6" t="str">
        <f t="shared" si="972"/>
        <v>marpower/power-tag/dishwasher-crew-mess</v>
      </c>
      <c r="Z5183" s="103" t="str" cm="1">
        <f t="array" ref="Z5183">IF(COUNTIF(N5183,"spare"),"","$."&amp;_xlfn.REGEXEXTRACT(J5183,"^PT\d+[FQ]\d+_(.*)", 2))</f>
        <v>$.RMS_Voltage_C_N</v>
      </c>
      <c r="AA5183" s="12">
        <f t="shared" si="977"/>
        <v>3</v>
      </c>
      <c r="AB5183" s="6" t="s">
        <v>195</v>
      </c>
      <c r="AC5183" s="103">
        <v>3032</v>
      </c>
      <c r="AJ5183" s="80"/>
      <c r="AK5183" s="113" t="s">
        <v>1424</v>
      </c>
      <c r="AN5183" s="80"/>
      <c r="AO5183" s="80"/>
      <c r="AP5183" s="80"/>
      <c r="AQ5183" s="80"/>
      <c r="AR5183" s="127"/>
      <c r="AS5183" s="80"/>
      <c r="AT5183" s="7"/>
      <c r="AU5183" s="7"/>
      <c r="AV5183" s="165"/>
      <c r="AW5183" s="166"/>
      <c r="AX5183" s="137"/>
      <c r="AY5183" s="147"/>
      <c r="AZ5183" s="167"/>
      <c r="BA5183" s="167"/>
      <c r="BB5183" s="147" t="str">
        <f t="shared" si="976"/>
        <v/>
      </c>
      <c r="BC5183" s="168"/>
      <c r="BD5183" s="165"/>
      <c r="BE5183" s="165"/>
      <c r="BF5183" s="165"/>
      <c r="BG5183" s="165"/>
      <c r="BH5183" s="165"/>
      <c r="BI5183" s="165"/>
      <c r="BJ5183" s="165"/>
      <c r="BK5183" s="165"/>
      <c r="BL5183" s="165"/>
      <c r="BM5183" s="165"/>
      <c r="BN5183" s="165"/>
      <c r="BO5183" s="165"/>
      <c r="BP5183" s="165"/>
      <c r="BQ5183" s="165"/>
      <c r="BS5183" s="6"/>
      <c r="BT5183" s="11"/>
      <c r="BU5183" s="6"/>
      <c r="BV5183" s="6"/>
    </row>
    <row r="5184" spans="1:74" ht="15.75" x14ac:dyDescent="0.25">
      <c r="A5184" s="52" t="s">
        <v>1422</v>
      </c>
      <c r="B5184" s="56"/>
      <c r="C5184" s="7" t="s">
        <v>118</v>
      </c>
      <c r="D5184" s="7" t="s">
        <v>6562</v>
      </c>
      <c r="E5184" s="7"/>
      <c r="F5184" s="64"/>
      <c r="G5184" s="6"/>
      <c r="H5184" s="6"/>
      <c r="I5184" s="10" t="s">
        <v>110</v>
      </c>
      <c r="J5184" s="11" t="s">
        <v>4044</v>
      </c>
      <c r="K5184" s="194" t="s">
        <v>511</v>
      </c>
      <c r="L5184" s="176"/>
      <c r="M5184" s="176">
        <v>1000</v>
      </c>
      <c r="N5184" s="80" t="s">
        <v>6858</v>
      </c>
      <c r="O5184" s="162"/>
      <c r="P5184" s="80" t="s">
        <v>5631</v>
      </c>
      <c r="Q5184" s="80"/>
      <c r="R5184" s="80"/>
      <c r="S5184" s="163"/>
      <c r="T5184" s="213"/>
      <c r="U5184" s="162"/>
      <c r="V5184" s="164"/>
      <c r="W5184" s="12" t="str">
        <f t="shared" si="975"/>
        <v>Mqtt1</v>
      </c>
      <c r="X5184" s="196" t="s">
        <v>10738</v>
      </c>
      <c r="Y5184" s="6" t="str">
        <f t="shared" si="972"/>
        <v>marpower/power-tag/dishwasher-crew-mess</v>
      </c>
      <c r="Z5184" s="103" t="str" cm="1">
        <f t="array" ref="Z5184">IF(COUNTIF(N5184,"spare"),"","$."&amp;_xlfn.REGEXEXTRACT(J5184,"^PT\d+[FQ]\d+_(.*)", 2))</f>
        <v>$.Active_Power_Phase_A</v>
      </c>
      <c r="AA5184" s="12">
        <f t="shared" si="977"/>
        <v>3</v>
      </c>
      <c r="AB5184" s="6" t="s">
        <v>195</v>
      </c>
      <c r="AC5184" s="103">
        <v>3054</v>
      </c>
      <c r="AJ5184" s="80"/>
      <c r="AK5184" s="113" t="s">
        <v>1425</v>
      </c>
      <c r="AN5184" s="80"/>
      <c r="AO5184" s="80"/>
      <c r="AP5184" s="80"/>
      <c r="AQ5184" s="80"/>
      <c r="AR5184" s="127"/>
      <c r="AS5184" s="80"/>
      <c r="AT5184" s="7"/>
      <c r="AU5184" s="7"/>
      <c r="AV5184" s="165"/>
      <c r="AW5184" s="166"/>
      <c r="AX5184" s="137"/>
      <c r="AY5184" s="147"/>
      <c r="AZ5184" s="167"/>
      <c r="BA5184" s="167"/>
      <c r="BB5184" s="147" t="str">
        <f t="shared" si="976"/>
        <v/>
      </c>
      <c r="BC5184" s="168"/>
      <c r="BD5184" s="165"/>
      <c r="BE5184" s="165"/>
      <c r="BF5184" s="165"/>
      <c r="BG5184" s="165"/>
      <c r="BH5184" s="165"/>
      <c r="BI5184" s="165"/>
      <c r="BJ5184" s="165"/>
      <c r="BK5184" s="165"/>
      <c r="BL5184" s="165"/>
      <c r="BM5184" s="165"/>
      <c r="BN5184" s="165"/>
      <c r="BO5184" s="165"/>
      <c r="BP5184" s="165"/>
      <c r="BQ5184" s="165"/>
      <c r="BS5184" s="6"/>
      <c r="BT5184" s="11"/>
      <c r="BU5184" s="6"/>
      <c r="BV5184" s="6"/>
    </row>
    <row r="5185" spans="1:74" ht="15.75" x14ac:dyDescent="0.25">
      <c r="A5185" s="52" t="s">
        <v>1422</v>
      </c>
      <c r="B5185" s="56"/>
      <c r="C5185" s="7" t="s">
        <v>118</v>
      </c>
      <c r="D5185" s="7" t="s">
        <v>6562</v>
      </c>
      <c r="E5185" s="7"/>
      <c r="F5185" s="64"/>
      <c r="G5185" s="6"/>
      <c r="H5185" s="6"/>
      <c r="I5185" s="10" t="s">
        <v>110</v>
      </c>
      <c r="J5185" s="11" t="s">
        <v>4045</v>
      </c>
      <c r="K5185" s="194" t="s">
        <v>511</v>
      </c>
      <c r="L5185" s="176"/>
      <c r="M5185" s="176">
        <v>1000</v>
      </c>
      <c r="N5185" s="80" t="s">
        <v>6858</v>
      </c>
      <c r="O5185" s="162"/>
      <c r="P5185" s="80" t="s">
        <v>5632</v>
      </c>
      <c r="Q5185" s="80"/>
      <c r="R5185" s="80"/>
      <c r="S5185" s="163"/>
      <c r="T5185" s="213"/>
      <c r="U5185" s="162"/>
      <c r="V5185" s="164"/>
      <c r="W5185" s="12" t="str">
        <f t="shared" si="975"/>
        <v>Mqtt1</v>
      </c>
      <c r="X5185" s="196" t="s">
        <v>10738</v>
      </c>
      <c r="Y5185" s="6" t="str">
        <f t="shared" si="972"/>
        <v>marpower/power-tag/dishwasher-crew-mess</v>
      </c>
      <c r="Z5185" s="103" t="str" cm="1">
        <f t="array" ref="Z5185">IF(COUNTIF(N5185,"spare"),"","$."&amp;_xlfn.REGEXEXTRACT(J5185,"^PT\d+[FQ]\d+_(.*)", 2))</f>
        <v>$.Active_Power_Phase_B</v>
      </c>
      <c r="AA5185" s="12">
        <f t="shared" si="977"/>
        <v>3</v>
      </c>
      <c r="AB5185" s="6" t="s">
        <v>195</v>
      </c>
      <c r="AC5185" s="103">
        <v>3056</v>
      </c>
      <c r="AJ5185" s="80"/>
      <c r="AK5185" s="113" t="s">
        <v>1425</v>
      </c>
      <c r="AN5185" s="80"/>
      <c r="AO5185" s="80"/>
      <c r="AP5185" s="80"/>
      <c r="AQ5185" s="80"/>
      <c r="AR5185" s="127"/>
      <c r="AS5185" s="80"/>
      <c r="AT5185" s="7"/>
      <c r="AU5185" s="7"/>
      <c r="AV5185" s="165"/>
      <c r="AW5185" s="166"/>
      <c r="AX5185" s="137"/>
      <c r="AY5185" s="147"/>
      <c r="AZ5185" s="167"/>
      <c r="BA5185" s="167"/>
      <c r="BB5185" s="147" t="str">
        <f t="shared" si="976"/>
        <v/>
      </c>
      <c r="BC5185" s="168"/>
      <c r="BD5185" s="165"/>
      <c r="BE5185" s="165"/>
      <c r="BF5185" s="165"/>
      <c r="BG5185" s="165"/>
      <c r="BH5185" s="165"/>
      <c r="BI5185" s="165"/>
      <c r="BJ5185" s="165"/>
      <c r="BK5185" s="165"/>
      <c r="BL5185" s="165"/>
      <c r="BM5185" s="165"/>
      <c r="BN5185" s="165"/>
      <c r="BO5185" s="165"/>
      <c r="BP5185" s="165"/>
      <c r="BQ5185" s="165"/>
      <c r="BS5185" s="6"/>
      <c r="BT5185" s="11"/>
      <c r="BU5185" s="6"/>
      <c r="BV5185" s="6"/>
    </row>
    <row r="5186" spans="1:74" ht="15.75" x14ac:dyDescent="0.25">
      <c r="A5186" s="52" t="s">
        <v>1422</v>
      </c>
      <c r="B5186" s="56"/>
      <c r="C5186" s="7" t="s">
        <v>118</v>
      </c>
      <c r="D5186" s="7" t="s">
        <v>6562</v>
      </c>
      <c r="E5186" s="7"/>
      <c r="F5186" s="64"/>
      <c r="G5186" s="6"/>
      <c r="H5186" s="6"/>
      <c r="I5186" s="10" t="s">
        <v>110</v>
      </c>
      <c r="J5186" s="11" t="s">
        <v>4046</v>
      </c>
      <c r="K5186" s="194" t="s">
        <v>511</v>
      </c>
      <c r="L5186" s="176"/>
      <c r="M5186" s="176">
        <v>1000</v>
      </c>
      <c r="N5186" s="80" t="s">
        <v>6858</v>
      </c>
      <c r="O5186" s="162"/>
      <c r="P5186" s="80" t="s">
        <v>5633</v>
      </c>
      <c r="Q5186" s="80"/>
      <c r="R5186" s="80"/>
      <c r="S5186" s="163"/>
      <c r="T5186" s="213"/>
      <c r="U5186" s="162"/>
      <c r="V5186" s="164"/>
      <c r="W5186" s="12" t="str">
        <f t="shared" si="975"/>
        <v>Mqtt1</v>
      </c>
      <c r="X5186" s="196" t="s">
        <v>10738</v>
      </c>
      <c r="Y5186" s="6" t="str">
        <f t="shared" si="972"/>
        <v>marpower/power-tag/dishwasher-crew-mess</v>
      </c>
      <c r="Z5186" s="103" t="str" cm="1">
        <f t="array" ref="Z5186">IF(COUNTIF(N5186,"spare"),"","$."&amp;_xlfn.REGEXEXTRACT(J5186,"^PT\d+[FQ]\d+_(.*)", 2))</f>
        <v>$.Active_Power_Phase_C</v>
      </c>
      <c r="AA5186" s="12">
        <f t="shared" si="977"/>
        <v>3</v>
      </c>
      <c r="AB5186" s="6" t="s">
        <v>195</v>
      </c>
      <c r="AC5186" s="103">
        <v>3058</v>
      </c>
      <c r="AJ5186" s="80"/>
      <c r="AK5186" s="113" t="s">
        <v>1425</v>
      </c>
      <c r="AN5186" s="80"/>
      <c r="AO5186" s="80"/>
      <c r="AP5186" s="80"/>
      <c r="AQ5186" s="80"/>
      <c r="AR5186" s="127"/>
      <c r="AS5186" s="80"/>
      <c r="AT5186" s="7"/>
      <c r="AU5186" s="7"/>
      <c r="AV5186" s="165"/>
      <c r="AW5186" s="166"/>
      <c r="AX5186" s="137"/>
      <c r="AY5186" s="147"/>
      <c r="AZ5186" s="167"/>
      <c r="BA5186" s="167"/>
      <c r="BB5186" s="147" t="str">
        <f t="shared" si="976"/>
        <v/>
      </c>
      <c r="BC5186" s="168"/>
      <c r="BD5186" s="165"/>
      <c r="BE5186" s="165"/>
      <c r="BF5186" s="165"/>
      <c r="BG5186" s="165"/>
      <c r="BH5186" s="165"/>
      <c r="BI5186" s="165"/>
      <c r="BJ5186" s="165"/>
      <c r="BK5186" s="165"/>
      <c r="BL5186" s="165"/>
      <c r="BM5186" s="165"/>
      <c r="BN5186" s="165"/>
      <c r="BO5186" s="165"/>
      <c r="BP5186" s="165"/>
      <c r="BQ5186" s="165"/>
      <c r="BS5186" s="6"/>
      <c r="BT5186" s="11"/>
      <c r="BU5186" s="6"/>
      <c r="BV5186" s="6"/>
    </row>
    <row r="5187" spans="1:74" ht="15.75" x14ac:dyDescent="0.25">
      <c r="A5187" s="52" t="s">
        <v>1422</v>
      </c>
      <c r="B5187" s="56"/>
      <c r="C5187" s="7" t="s">
        <v>118</v>
      </c>
      <c r="D5187" s="7" t="s">
        <v>6562</v>
      </c>
      <c r="E5187" s="7"/>
      <c r="F5187" s="64"/>
      <c r="G5187" s="6"/>
      <c r="H5187" s="6"/>
      <c r="I5187" s="10" t="s">
        <v>110</v>
      </c>
      <c r="J5187" s="11" t="s">
        <v>4047</v>
      </c>
      <c r="K5187" s="194" t="s">
        <v>511</v>
      </c>
      <c r="L5187" s="176"/>
      <c r="M5187" s="176">
        <v>1000</v>
      </c>
      <c r="N5187" s="80" t="s">
        <v>6858</v>
      </c>
      <c r="O5187" s="162"/>
      <c r="P5187" s="80" t="s">
        <v>5634</v>
      </c>
      <c r="Q5187" s="80"/>
      <c r="R5187" s="80"/>
      <c r="S5187" s="163"/>
      <c r="T5187" s="213"/>
      <c r="U5187" s="162"/>
      <c r="V5187" s="164"/>
      <c r="W5187" s="12" t="str">
        <f t="shared" si="975"/>
        <v>Mqtt1</v>
      </c>
      <c r="X5187" s="196" t="s">
        <v>10738</v>
      </c>
      <c r="Y5187" s="6" t="str">
        <f t="shared" si="972"/>
        <v>marpower/power-tag/dishwasher-crew-mess</v>
      </c>
      <c r="Z5187" s="103" t="str" cm="1">
        <f t="array" ref="Z5187">IF(COUNTIF(N5187,"spare"),"","$."&amp;_xlfn.REGEXEXTRACT(J5187,"^PT\d+[FQ]\d+_(.*)", 2))</f>
        <v>$.Total_Active_Power</v>
      </c>
      <c r="AA5187" s="12">
        <f t="shared" si="977"/>
        <v>3</v>
      </c>
      <c r="AB5187" s="6" t="s">
        <v>195</v>
      </c>
      <c r="AC5187" s="103">
        <v>3060</v>
      </c>
      <c r="AJ5187" s="80"/>
      <c r="AK5187" s="113" t="s">
        <v>1425</v>
      </c>
      <c r="AN5187" s="80"/>
      <c r="AO5187" s="80"/>
      <c r="AP5187" s="80"/>
      <c r="AQ5187" s="80"/>
      <c r="AR5187" s="127"/>
      <c r="AS5187" s="80"/>
      <c r="AT5187" s="7"/>
      <c r="AU5187" s="7"/>
      <c r="AV5187" s="165"/>
      <c r="AW5187" s="166"/>
      <c r="AX5187" s="137"/>
      <c r="AY5187" s="147"/>
      <c r="AZ5187" s="167"/>
      <c r="BA5187" s="167"/>
      <c r="BB5187" s="147" t="str">
        <f t="shared" si="976"/>
        <v/>
      </c>
      <c r="BC5187" s="168"/>
      <c r="BD5187" s="165"/>
      <c r="BE5187" s="165"/>
      <c r="BF5187" s="165"/>
      <c r="BG5187" s="165"/>
      <c r="BH5187" s="165"/>
      <c r="BI5187" s="165"/>
      <c r="BJ5187" s="165"/>
      <c r="BK5187" s="165"/>
      <c r="BL5187" s="165"/>
      <c r="BM5187" s="165"/>
      <c r="BN5187" s="165"/>
      <c r="BO5187" s="165"/>
      <c r="BP5187" s="165"/>
      <c r="BQ5187" s="165"/>
      <c r="BS5187" s="6"/>
      <c r="BT5187" s="11"/>
      <c r="BU5187" s="6"/>
      <c r="BV5187" s="6"/>
    </row>
    <row r="5188" spans="1:74" ht="15.75" x14ac:dyDescent="0.25">
      <c r="A5188" s="52" t="s">
        <v>1422</v>
      </c>
      <c r="B5188" s="56"/>
      <c r="C5188" s="7" t="s">
        <v>118</v>
      </c>
      <c r="D5188" s="7" t="s">
        <v>6562</v>
      </c>
      <c r="E5188" s="7"/>
      <c r="F5188" s="64"/>
      <c r="G5188" s="6"/>
      <c r="H5188" s="6"/>
      <c r="I5188" s="10" t="s">
        <v>110</v>
      </c>
      <c r="J5188" s="11" t="s">
        <v>4048</v>
      </c>
      <c r="K5188" s="194" t="s">
        <v>511</v>
      </c>
      <c r="L5188" s="176"/>
      <c r="M5188" s="176">
        <v>1000</v>
      </c>
      <c r="N5188" s="80" t="s">
        <v>6858</v>
      </c>
      <c r="O5188" s="162"/>
      <c r="P5188" s="80" t="s">
        <v>5635</v>
      </c>
      <c r="Q5188" s="80"/>
      <c r="R5188" s="80"/>
      <c r="S5188" s="163"/>
      <c r="T5188" s="213"/>
      <c r="U5188" s="162"/>
      <c r="V5188" s="164"/>
      <c r="W5188" s="12" t="str">
        <f t="shared" si="975"/>
        <v>Mqtt1</v>
      </c>
      <c r="X5188" s="196" t="s">
        <v>10738</v>
      </c>
      <c r="Y5188" s="6" t="str">
        <f t="shared" si="972"/>
        <v>marpower/power-tag/dishwasher-crew-mess</v>
      </c>
      <c r="Z5188" s="103" t="str" cm="1">
        <f t="array" ref="Z5188">IF(COUNTIF(N5188,"spare"),"","$."&amp;_xlfn.REGEXEXTRACT(J5188,"^PT\d+[FQ]\d+_(.*)", 2))</f>
        <v>$.Power_Factor_Phase_A</v>
      </c>
      <c r="AA5188" s="12">
        <f t="shared" si="977"/>
        <v>3</v>
      </c>
      <c r="AB5188" s="6" t="s">
        <v>195</v>
      </c>
      <c r="AC5188" s="103">
        <v>3078</v>
      </c>
      <c r="AJ5188" s="80"/>
      <c r="AK5188" s="113" t="s">
        <v>1426</v>
      </c>
      <c r="AN5188" s="80"/>
      <c r="AO5188" s="80"/>
      <c r="AP5188" s="80"/>
      <c r="AQ5188" s="80"/>
      <c r="AR5188" s="127"/>
      <c r="AS5188" s="80"/>
      <c r="AT5188" s="7"/>
      <c r="AU5188" s="7"/>
      <c r="AV5188" s="165"/>
      <c r="AW5188" s="166"/>
      <c r="AX5188" s="137"/>
      <c r="AY5188" s="147"/>
      <c r="AZ5188" s="167"/>
      <c r="BA5188" s="167"/>
      <c r="BB5188" s="147" t="str">
        <f t="shared" si="976"/>
        <v/>
      </c>
      <c r="BC5188" s="168"/>
      <c r="BD5188" s="165"/>
      <c r="BE5188" s="165"/>
      <c r="BF5188" s="165"/>
      <c r="BG5188" s="165"/>
      <c r="BH5188" s="165"/>
      <c r="BI5188" s="165"/>
      <c r="BJ5188" s="165"/>
      <c r="BK5188" s="165"/>
      <c r="BL5188" s="165"/>
      <c r="BM5188" s="165"/>
      <c r="BN5188" s="165"/>
      <c r="BO5188" s="165"/>
      <c r="BP5188" s="165"/>
      <c r="BQ5188" s="165"/>
      <c r="BS5188" s="6"/>
      <c r="BT5188" s="11"/>
      <c r="BU5188" s="6"/>
      <c r="BV5188" s="6"/>
    </row>
    <row r="5189" spans="1:74" ht="15.75" x14ac:dyDescent="0.25">
      <c r="A5189" s="52" t="s">
        <v>1422</v>
      </c>
      <c r="B5189" s="56"/>
      <c r="C5189" s="7" t="s">
        <v>118</v>
      </c>
      <c r="D5189" s="7" t="s">
        <v>6562</v>
      </c>
      <c r="E5189" s="7"/>
      <c r="F5189" s="64"/>
      <c r="G5189" s="6"/>
      <c r="H5189" s="6"/>
      <c r="I5189" s="10" t="s">
        <v>110</v>
      </c>
      <c r="J5189" s="11" t="s">
        <v>4049</v>
      </c>
      <c r="K5189" s="194" t="s">
        <v>511</v>
      </c>
      <c r="L5189" s="176"/>
      <c r="M5189" s="176">
        <v>1000</v>
      </c>
      <c r="N5189" s="80" t="s">
        <v>6858</v>
      </c>
      <c r="O5189" s="162"/>
      <c r="P5189" s="80" t="s">
        <v>5636</v>
      </c>
      <c r="Q5189" s="80"/>
      <c r="R5189" s="80"/>
      <c r="S5189" s="163"/>
      <c r="T5189" s="213"/>
      <c r="U5189" s="162"/>
      <c r="V5189" s="164"/>
      <c r="W5189" s="12" t="str">
        <f t="shared" si="975"/>
        <v>Mqtt1</v>
      </c>
      <c r="X5189" s="196" t="s">
        <v>10738</v>
      </c>
      <c r="Y5189" s="6" t="str">
        <f t="shared" si="972"/>
        <v>marpower/power-tag/dishwasher-crew-mess</v>
      </c>
      <c r="Z5189" s="103" t="str" cm="1">
        <f t="array" ref="Z5189">IF(COUNTIF(N5189,"spare"),"","$."&amp;_xlfn.REGEXEXTRACT(J5189,"^PT\d+[FQ]\d+_(.*)", 2))</f>
        <v>$.Power_Factor_Phase_B</v>
      </c>
      <c r="AA5189" s="12">
        <f t="shared" si="977"/>
        <v>3</v>
      </c>
      <c r="AB5189" s="6" t="s">
        <v>195</v>
      </c>
      <c r="AC5189" s="103">
        <v>3080</v>
      </c>
      <c r="AJ5189" s="80"/>
      <c r="AK5189" s="113" t="s">
        <v>1426</v>
      </c>
      <c r="AN5189" s="80"/>
      <c r="AO5189" s="80"/>
      <c r="AP5189" s="80"/>
      <c r="AQ5189" s="80"/>
      <c r="AR5189" s="127"/>
      <c r="AS5189" s="80"/>
      <c r="AT5189" s="7"/>
      <c r="AU5189" s="7"/>
      <c r="AV5189" s="165"/>
      <c r="AW5189" s="166"/>
      <c r="AX5189" s="137"/>
      <c r="AY5189" s="147"/>
      <c r="AZ5189" s="167"/>
      <c r="BA5189" s="167"/>
      <c r="BB5189" s="147" t="str">
        <f t="shared" si="976"/>
        <v/>
      </c>
      <c r="BC5189" s="168"/>
      <c r="BD5189" s="165"/>
      <c r="BE5189" s="165"/>
      <c r="BF5189" s="165"/>
      <c r="BG5189" s="165"/>
      <c r="BH5189" s="165"/>
      <c r="BI5189" s="165"/>
      <c r="BJ5189" s="165"/>
      <c r="BK5189" s="165"/>
      <c r="BL5189" s="165"/>
      <c r="BM5189" s="165"/>
      <c r="BN5189" s="165"/>
      <c r="BO5189" s="165"/>
      <c r="BP5189" s="165"/>
      <c r="BQ5189" s="165"/>
      <c r="BS5189" s="6"/>
      <c r="BT5189" s="11"/>
      <c r="BU5189" s="6"/>
      <c r="BV5189" s="6"/>
    </row>
    <row r="5190" spans="1:74" ht="15.75" x14ac:dyDescent="0.25">
      <c r="A5190" s="52" t="s">
        <v>1422</v>
      </c>
      <c r="B5190" s="56"/>
      <c r="C5190" s="7" t="s">
        <v>118</v>
      </c>
      <c r="D5190" s="7" t="s">
        <v>6562</v>
      </c>
      <c r="E5190" s="7"/>
      <c r="F5190" s="64"/>
      <c r="G5190" s="6"/>
      <c r="H5190" s="6"/>
      <c r="I5190" s="10" t="s">
        <v>110</v>
      </c>
      <c r="J5190" s="11" t="s">
        <v>4050</v>
      </c>
      <c r="K5190" s="194" t="s">
        <v>511</v>
      </c>
      <c r="L5190" s="176"/>
      <c r="M5190" s="176">
        <v>1000</v>
      </c>
      <c r="N5190" s="80" t="s">
        <v>6858</v>
      </c>
      <c r="O5190" s="162"/>
      <c r="P5190" s="80" t="s">
        <v>5637</v>
      </c>
      <c r="Q5190" s="80"/>
      <c r="R5190" s="80"/>
      <c r="S5190" s="163"/>
      <c r="T5190" s="213"/>
      <c r="U5190" s="162"/>
      <c r="V5190" s="164"/>
      <c r="W5190" s="12" t="str">
        <f t="shared" si="975"/>
        <v>Mqtt1</v>
      </c>
      <c r="X5190" s="196" t="s">
        <v>10738</v>
      </c>
      <c r="Y5190" s="6" t="str">
        <f t="shared" si="972"/>
        <v>marpower/power-tag/dishwasher-crew-mess</v>
      </c>
      <c r="Z5190" s="103" t="str" cm="1">
        <f t="array" ref="Z5190">IF(COUNTIF(N5190,"spare"),"","$."&amp;_xlfn.REGEXEXTRACT(J5190,"^PT\d+[FQ]\d+_(.*)", 2))</f>
        <v>$.Power_Factor_Phase_C</v>
      </c>
      <c r="AA5190" s="12">
        <f t="shared" si="977"/>
        <v>3</v>
      </c>
      <c r="AB5190" s="6" t="s">
        <v>195</v>
      </c>
      <c r="AC5190" s="103">
        <v>3082</v>
      </c>
      <c r="AJ5190" s="80"/>
      <c r="AK5190" s="113" t="s">
        <v>1426</v>
      </c>
      <c r="AN5190" s="80"/>
      <c r="AO5190" s="80"/>
      <c r="AP5190" s="80"/>
      <c r="AQ5190" s="80"/>
      <c r="AR5190" s="127"/>
      <c r="AS5190" s="80"/>
      <c r="AT5190" s="7"/>
      <c r="AU5190" s="7"/>
      <c r="AV5190" s="165"/>
      <c r="AW5190" s="166"/>
      <c r="AX5190" s="137"/>
      <c r="AY5190" s="147"/>
      <c r="AZ5190" s="167"/>
      <c r="BA5190" s="167"/>
      <c r="BB5190" s="147" t="str">
        <f t="shared" si="976"/>
        <v/>
      </c>
      <c r="BC5190" s="168"/>
      <c r="BD5190" s="165"/>
      <c r="BE5190" s="165"/>
      <c r="BF5190" s="165"/>
      <c r="BG5190" s="165"/>
      <c r="BH5190" s="165"/>
      <c r="BI5190" s="165"/>
      <c r="BJ5190" s="165"/>
      <c r="BK5190" s="165"/>
      <c r="BL5190" s="165"/>
      <c r="BM5190" s="165"/>
      <c r="BN5190" s="165"/>
      <c r="BO5190" s="165"/>
      <c r="BP5190" s="165"/>
      <c r="BQ5190" s="165"/>
      <c r="BS5190" s="6"/>
      <c r="BT5190" s="11"/>
      <c r="BU5190" s="6"/>
      <c r="BV5190" s="6"/>
    </row>
    <row r="5191" spans="1:74" ht="15.75" x14ac:dyDescent="0.25">
      <c r="A5191" s="52" t="s">
        <v>1422</v>
      </c>
      <c r="B5191" s="56"/>
      <c r="C5191" s="7" t="s">
        <v>118</v>
      </c>
      <c r="D5191" s="7" t="s">
        <v>6562</v>
      </c>
      <c r="E5191" s="7"/>
      <c r="F5191" s="64"/>
      <c r="G5191" s="6"/>
      <c r="H5191" s="6"/>
      <c r="I5191" s="10" t="s">
        <v>110</v>
      </c>
      <c r="J5191" s="11" t="s">
        <v>4051</v>
      </c>
      <c r="K5191" s="194" t="s">
        <v>511</v>
      </c>
      <c r="L5191" s="176"/>
      <c r="M5191" s="176">
        <v>1000</v>
      </c>
      <c r="N5191" s="80" t="s">
        <v>6858</v>
      </c>
      <c r="O5191" s="162"/>
      <c r="P5191" s="80" t="s">
        <v>5638</v>
      </c>
      <c r="Q5191" s="80"/>
      <c r="R5191" s="80"/>
      <c r="S5191" s="163"/>
      <c r="T5191" s="213"/>
      <c r="U5191" s="162"/>
      <c r="V5191" s="164"/>
      <c r="W5191" s="12" t="str">
        <f t="shared" si="975"/>
        <v>Mqtt1</v>
      </c>
      <c r="X5191" s="196" t="s">
        <v>10738</v>
      </c>
      <c r="Y5191" s="6" t="str">
        <f t="shared" si="972"/>
        <v>marpower/power-tag/dishwasher-crew-mess</v>
      </c>
      <c r="Z5191" s="103" t="str" cm="1">
        <f t="array" ref="Z5191">IF(COUNTIF(N5191,"spare"),"","$."&amp;_xlfn.REGEXEXTRACT(J5191,"^PT\d+[FQ]\d+_(.*)", 2))</f>
        <v>$.Total_Power_Factor</v>
      </c>
      <c r="AA5191" s="12">
        <f t="shared" si="977"/>
        <v>3</v>
      </c>
      <c r="AB5191" s="6" t="s">
        <v>195</v>
      </c>
      <c r="AC5191" s="103">
        <v>3084</v>
      </c>
      <c r="AJ5191" s="80"/>
      <c r="AK5191" s="113" t="s">
        <v>1426</v>
      </c>
      <c r="AN5191" s="80"/>
      <c r="AO5191" s="80"/>
      <c r="AP5191" s="80"/>
      <c r="AQ5191" s="80"/>
      <c r="AR5191" s="127"/>
      <c r="AS5191" s="80"/>
      <c r="AT5191" s="7"/>
      <c r="AU5191" s="7"/>
      <c r="AV5191" s="165"/>
      <c r="AW5191" s="166"/>
      <c r="AX5191" s="137"/>
      <c r="AY5191" s="147"/>
      <c r="AZ5191" s="167"/>
      <c r="BA5191" s="167"/>
      <c r="BB5191" s="147" t="str">
        <f t="shared" si="976"/>
        <v/>
      </c>
      <c r="BC5191" s="168"/>
      <c r="BD5191" s="165"/>
      <c r="BE5191" s="165"/>
      <c r="BF5191" s="165"/>
      <c r="BG5191" s="165"/>
      <c r="BH5191" s="165"/>
      <c r="BI5191" s="165"/>
      <c r="BJ5191" s="165"/>
      <c r="BK5191" s="165"/>
      <c r="BL5191" s="165"/>
      <c r="BM5191" s="165"/>
      <c r="BN5191" s="165"/>
      <c r="BO5191" s="165"/>
      <c r="BP5191" s="165"/>
      <c r="BQ5191" s="165"/>
      <c r="BS5191" s="6"/>
      <c r="BT5191" s="11"/>
      <c r="BU5191" s="6"/>
      <c r="BV5191" s="6"/>
    </row>
    <row r="5192" spans="1:74" ht="15.75" x14ac:dyDescent="0.25">
      <c r="A5192" s="52" t="s">
        <v>1422</v>
      </c>
      <c r="B5192" s="56"/>
      <c r="C5192" s="7" t="s">
        <v>118</v>
      </c>
      <c r="D5192" s="7" t="s">
        <v>6562</v>
      </c>
      <c r="E5192" s="7"/>
      <c r="F5192" s="64"/>
      <c r="G5192" s="6"/>
      <c r="H5192" s="6"/>
      <c r="I5192" s="10" t="s">
        <v>110</v>
      </c>
      <c r="J5192" s="11" t="s">
        <v>4790</v>
      </c>
      <c r="K5192" s="194" t="s">
        <v>511</v>
      </c>
      <c r="L5192" s="176"/>
      <c r="M5192" s="176">
        <v>1000</v>
      </c>
      <c r="N5192" s="80" t="s">
        <v>6858</v>
      </c>
      <c r="O5192" s="162"/>
      <c r="P5192" s="80" t="s">
        <v>5639</v>
      </c>
      <c r="Q5192" s="80"/>
      <c r="R5192" s="80"/>
      <c r="S5192" s="163"/>
      <c r="T5192" s="213"/>
      <c r="U5192" s="162"/>
      <c r="V5192" s="164"/>
      <c r="W5192" s="12" t="str">
        <f t="shared" si="975"/>
        <v>Mqtt1</v>
      </c>
      <c r="X5192" s="196" t="s">
        <v>10739</v>
      </c>
      <c r="Y5192" s="6" t="str">
        <f t="shared" si="972"/>
        <v>marpower/power-tag/dryer-1-and-dryer-2</v>
      </c>
      <c r="Z5192" s="103" t="str" cm="1">
        <f t="array" ref="Z5192">IF(COUNTIF(N5192,"spare"),"","$."&amp;_xlfn.REGEXEXTRACT(J5192,"^PT\d+[FQ]\d+_(.*)", 2))</f>
        <v>$.RMS_Current_Phase_A</v>
      </c>
      <c r="AA5192" s="12">
        <f>AA5177+1</f>
        <v>4</v>
      </c>
      <c r="AB5192" s="6" t="s">
        <v>195</v>
      </c>
      <c r="AC5192" s="103">
        <v>3000</v>
      </c>
      <c r="AJ5192" s="80"/>
      <c r="AK5192" s="113" t="s">
        <v>1423</v>
      </c>
      <c r="AN5192" s="80"/>
      <c r="AO5192" s="80"/>
      <c r="AP5192" s="80"/>
      <c r="AQ5192" s="80"/>
      <c r="AR5192" s="127"/>
      <c r="AS5192" s="80"/>
      <c r="AT5192" s="7"/>
      <c r="AU5192" s="7"/>
      <c r="AV5192" s="165"/>
      <c r="AW5192" s="166"/>
      <c r="AX5192" s="137"/>
      <c r="AY5192" s="147"/>
      <c r="AZ5192" s="167"/>
      <c r="BA5192" s="167"/>
      <c r="BB5192" s="147" t="str">
        <f t="shared" si="976"/>
        <v/>
      </c>
      <c r="BC5192" s="168"/>
      <c r="BD5192" s="165"/>
      <c r="BE5192" s="165"/>
      <c r="BF5192" s="165"/>
      <c r="BG5192" s="165"/>
      <c r="BH5192" s="165"/>
      <c r="BI5192" s="165"/>
      <c r="BJ5192" s="165"/>
      <c r="BK5192" s="165"/>
      <c r="BL5192" s="165"/>
      <c r="BM5192" s="165"/>
      <c r="BN5192" s="165"/>
      <c r="BO5192" s="165"/>
      <c r="BP5192" s="165"/>
      <c r="BQ5192" s="165"/>
      <c r="BS5192" s="6"/>
      <c r="BT5192" s="11"/>
      <c r="BU5192" s="6"/>
      <c r="BV5192" s="6"/>
    </row>
    <row r="5193" spans="1:74" ht="15.75" x14ac:dyDescent="0.25">
      <c r="A5193" s="52" t="s">
        <v>1422</v>
      </c>
      <c r="B5193" s="56"/>
      <c r="C5193" s="7" t="s">
        <v>118</v>
      </c>
      <c r="D5193" s="7" t="s">
        <v>6562</v>
      </c>
      <c r="E5193" s="7"/>
      <c r="F5193" s="64"/>
      <c r="G5193" s="6"/>
      <c r="H5193" s="6"/>
      <c r="I5193" s="10" t="s">
        <v>110</v>
      </c>
      <c r="J5193" s="11" t="s">
        <v>4791</v>
      </c>
      <c r="K5193" s="194" t="s">
        <v>511</v>
      </c>
      <c r="L5193" s="176"/>
      <c r="M5193" s="176">
        <v>1000</v>
      </c>
      <c r="N5193" s="80" t="s">
        <v>6858</v>
      </c>
      <c r="O5193" s="162"/>
      <c r="P5193" s="80" t="s">
        <v>5640</v>
      </c>
      <c r="Q5193" s="80"/>
      <c r="R5193" s="80"/>
      <c r="S5193" s="163"/>
      <c r="T5193" s="213"/>
      <c r="U5193" s="162"/>
      <c r="V5193" s="164"/>
      <c r="W5193" s="12" t="str">
        <f t="shared" si="975"/>
        <v>Mqtt1</v>
      </c>
      <c r="X5193" s="196" t="s">
        <v>10739</v>
      </c>
      <c r="Y5193" s="6" t="str">
        <f t="shared" si="972"/>
        <v>marpower/power-tag/dryer-1-and-dryer-2</v>
      </c>
      <c r="Z5193" s="103" t="str" cm="1">
        <f t="array" ref="Z5193">IF(COUNTIF(N5193,"spare"),"","$."&amp;_xlfn.REGEXEXTRACT(J5193,"^PT\d+[FQ]\d+_(.*)", 2))</f>
        <v>$.RMS_Current_Phase_B</v>
      </c>
      <c r="AA5193" s="12">
        <f t="shared" si="977"/>
        <v>4</v>
      </c>
      <c r="AB5193" s="6" t="s">
        <v>195</v>
      </c>
      <c r="AC5193" s="103">
        <v>3002</v>
      </c>
      <c r="AJ5193" s="80"/>
      <c r="AK5193" s="113" t="s">
        <v>1423</v>
      </c>
      <c r="AN5193" s="80"/>
      <c r="AO5193" s="80"/>
      <c r="AP5193" s="80"/>
      <c r="AQ5193" s="80"/>
      <c r="AR5193" s="127"/>
      <c r="AS5193" s="80"/>
      <c r="AT5193" s="7"/>
      <c r="AU5193" s="7"/>
      <c r="AV5193" s="165"/>
      <c r="AW5193" s="166"/>
      <c r="AX5193" s="137"/>
      <c r="AY5193" s="147"/>
      <c r="AZ5193" s="167"/>
      <c r="BA5193" s="167"/>
      <c r="BB5193" s="147" t="str">
        <f t="shared" si="976"/>
        <v/>
      </c>
      <c r="BC5193" s="168"/>
      <c r="BD5193" s="165"/>
      <c r="BE5193" s="165"/>
      <c r="BF5193" s="165"/>
      <c r="BG5193" s="165"/>
      <c r="BH5193" s="165"/>
      <c r="BI5193" s="165"/>
      <c r="BJ5193" s="165"/>
      <c r="BK5193" s="165"/>
      <c r="BL5193" s="165"/>
      <c r="BM5193" s="165"/>
      <c r="BN5193" s="165"/>
      <c r="BO5193" s="165"/>
      <c r="BP5193" s="165"/>
      <c r="BQ5193" s="165"/>
      <c r="BS5193" s="6"/>
      <c r="BT5193" s="11"/>
      <c r="BU5193" s="6"/>
      <c r="BV5193" s="6"/>
    </row>
    <row r="5194" spans="1:74" ht="15.75" x14ac:dyDescent="0.25">
      <c r="A5194" s="52" t="s">
        <v>1422</v>
      </c>
      <c r="B5194" s="56"/>
      <c r="C5194" s="7" t="s">
        <v>118</v>
      </c>
      <c r="D5194" s="7" t="s">
        <v>6562</v>
      </c>
      <c r="E5194" s="7"/>
      <c r="F5194" s="64"/>
      <c r="G5194" s="6"/>
      <c r="H5194" s="6"/>
      <c r="I5194" s="10" t="s">
        <v>110</v>
      </c>
      <c r="J5194" s="11" t="s">
        <v>4792</v>
      </c>
      <c r="K5194" s="194" t="s">
        <v>511</v>
      </c>
      <c r="L5194" s="176"/>
      <c r="M5194" s="176">
        <v>1000</v>
      </c>
      <c r="N5194" s="80" t="s">
        <v>6858</v>
      </c>
      <c r="O5194" s="162"/>
      <c r="P5194" s="80" t="s">
        <v>5641</v>
      </c>
      <c r="Q5194" s="80"/>
      <c r="R5194" s="80"/>
      <c r="S5194" s="163"/>
      <c r="T5194" s="213"/>
      <c r="U5194" s="162"/>
      <c r="V5194" s="164"/>
      <c r="W5194" s="12" t="str">
        <f t="shared" si="975"/>
        <v>Mqtt1</v>
      </c>
      <c r="X5194" s="196" t="s">
        <v>10739</v>
      </c>
      <c r="Y5194" s="6" t="str">
        <f t="shared" si="972"/>
        <v>marpower/power-tag/dryer-1-and-dryer-2</v>
      </c>
      <c r="Z5194" s="103" t="str" cm="1">
        <f t="array" ref="Z5194">IF(COUNTIF(N5194,"spare"),"","$."&amp;_xlfn.REGEXEXTRACT(J5194,"^PT\d+[FQ]\d+_(.*)", 2))</f>
        <v>$.RMS_Current_Phase_C</v>
      </c>
      <c r="AA5194" s="12">
        <f t="shared" si="977"/>
        <v>4</v>
      </c>
      <c r="AB5194" s="6" t="s">
        <v>195</v>
      </c>
      <c r="AC5194" s="103">
        <v>3004</v>
      </c>
      <c r="AJ5194" s="80"/>
      <c r="AK5194" s="113" t="s">
        <v>1423</v>
      </c>
      <c r="AN5194" s="80"/>
      <c r="AO5194" s="80"/>
      <c r="AP5194" s="80"/>
      <c r="AQ5194" s="80"/>
      <c r="AR5194" s="127"/>
      <c r="AS5194" s="80"/>
      <c r="AT5194" s="7"/>
      <c r="AU5194" s="7"/>
      <c r="AV5194" s="165"/>
      <c r="AW5194" s="166"/>
      <c r="AX5194" s="137"/>
      <c r="AY5194" s="147"/>
      <c r="AZ5194" s="167"/>
      <c r="BA5194" s="167"/>
      <c r="BB5194" s="147" t="str">
        <f t="shared" si="976"/>
        <v/>
      </c>
      <c r="BC5194" s="168"/>
      <c r="BD5194" s="165"/>
      <c r="BE5194" s="165"/>
      <c r="BF5194" s="165"/>
      <c r="BG5194" s="165"/>
      <c r="BH5194" s="165"/>
      <c r="BI5194" s="165"/>
      <c r="BJ5194" s="165"/>
      <c r="BK5194" s="165"/>
      <c r="BL5194" s="165"/>
      <c r="BM5194" s="165"/>
      <c r="BN5194" s="165"/>
      <c r="BO5194" s="165"/>
      <c r="BP5194" s="165"/>
      <c r="BQ5194" s="165"/>
      <c r="BS5194" s="6"/>
      <c r="BT5194" s="11"/>
      <c r="BU5194" s="6"/>
      <c r="BV5194" s="6"/>
    </row>
    <row r="5195" spans="1:74" ht="15.75" x14ac:dyDescent="0.25">
      <c r="A5195" s="52" t="s">
        <v>1422</v>
      </c>
      <c r="B5195" s="56"/>
      <c r="C5195" s="7" t="s">
        <v>118</v>
      </c>
      <c r="D5195" s="7" t="s">
        <v>6562</v>
      </c>
      <c r="E5195" s="7"/>
      <c r="F5195" s="64"/>
      <c r="G5195" s="6"/>
      <c r="H5195" s="6"/>
      <c r="I5195" s="10" t="s">
        <v>110</v>
      </c>
      <c r="J5195" s="11" t="s">
        <v>4793</v>
      </c>
      <c r="K5195" s="194" t="s">
        <v>511</v>
      </c>
      <c r="L5195" s="176"/>
      <c r="M5195" s="176">
        <v>1000</v>
      </c>
      <c r="N5195" s="80" t="s">
        <v>6858</v>
      </c>
      <c r="O5195" s="162"/>
      <c r="P5195" s="80" t="s">
        <v>5642</v>
      </c>
      <c r="Q5195" s="80"/>
      <c r="R5195" s="80"/>
      <c r="S5195" s="163"/>
      <c r="T5195" s="213"/>
      <c r="U5195" s="162"/>
      <c r="V5195" s="164"/>
      <c r="W5195" s="12" t="str">
        <f t="shared" si="975"/>
        <v>Mqtt1</v>
      </c>
      <c r="X5195" s="196" t="s">
        <v>10739</v>
      </c>
      <c r="Y5195" s="6" t="str">
        <f t="shared" ref="Y5195:Y5258" si="978">LOWER(_xlfn.CONCAT("marpower/",SUBSTITUTE(SUBSTITUTE("power-tag/" &amp; X5195," ","-"),"_","-")))</f>
        <v>marpower/power-tag/dryer-1-and-dryer-2</v>
      </c>
      <c r="Z5195" s="103" t="str" cm="1">
        <f t="array" ref="Z5195">IF(COUNTIF(N5195,"spare"),"","$."&amp;_xlfn.REGEXEXTRACT(J5195,"^PT\d+[FQ]\d+_(.*)", 2))</f>
        <v>$.RMS_Current_Phase_Neut</v>
      </c>
      <c r="AA5195" s="12">
        <f t="shared" si="977"/>
        <v>4</v>
      </c>
      <c r="AB5195" s="6" t="s">
        <v>195</v>
      </c>
      <c r="AC5195" s="103">
        <v>3006</v>
      </c>
      <c r="AJ5195" s="80"/>
      <c r="AK5195" s="113" t="s">
        <v>1423</v>
      </c>
      <c r="AN5195" s="80"/>
      <c r="AO5195" s="80"/>
      <c r="AP5195" s="80"/>
      <c r="AQ5195" s="80"/>
      <c r="AR5195" s="127"/>
      <c r="AS5195" s="80"/>
      <c r="AT5195" s="7"/>
      <c r="AU5195" s="7"/>
      <c r="AV5195" s="165"/>
      <c r="AW5195" s="166"/>
      <c r="AX5195" s="137"/>
      <c r="AY5195" s="147"/>
      <c r="AZ5195" s="167"/>
      <c r="BA5195" s="167"/>
      <c r="BB5195" s="147" t="str">
        <f t="shared" si="976"/>
        <v/>
      </c>
      <c r="BC5195" s="168"/>
      <c r="BD5195" s="165"/>
      <c r="BE5195" s="165"/>
      <c r="BF5195" s="165"/>
      <c r="BG5195" s="165"/>
      <c r="BH5195" s="165"/>
      <c r="BI5195" s="165"/>
      <c r="BJ5195" s="165"/>
      <c r="BK5195" s="165"/>
      <c r="BL5195" s="165"/>
      <c r="BM5195" s="165"/>
      <c r="BN5195" s="165"/>
      <c r="BO5195" s="165"/>
      <c r="BP5195" s="165"/>
      <c r="BQ5195" s="165"/>
      <c r="BS5195" s="6"/>
      <c r="BT5195" s="11"/>
      <c r="BU5195" s="6"/>
      <c r="BV5195" s="6"/>
    </row>
    <row r="5196" spans="1:74" ht="15.75" x14ac:dyDescent="0.25">
      <c r="A5196" s="52" t="s">
        <v>1422</v>
      </c>
      <c r="B5196" s="56"/>
      <c r="C5196" s="7" t="s">
        <v>118</v>
      </c>
      <c r="D5196" s="7" t="s">
        <v>6562</v>
      </c>
      <c r="E5196" s="7"/>
      <c r="F5196" s="64"/>
      <c r="G5196" s="6"/>
      <c r="H5196" s="6"/>
      <c r="I5196" s="10" t="s">
        <v>110</v>
      </c>
      <c r="J5196" s="11" t="s">
        <v>8408</v>
      </c>
      <c r="K5196" s="194" t="s">
        <v>511</v>
      </c>
      <c r="L5196" s="176"/>
      <c r="M5196" s="176">
        <v>1000</v>
      </c>
      <c r="N5196" s="80" t="s">
        <v>6858</v>
      </c>
      <c r="O5196" s="162"/>
      <c r="P5196" s="80" t="s">
        <v>5643</v>
      </c>
      <c r="Q5196" s="80"/>
      <c r="R5196" s="80"/>
      <c r="S5196" s="163"/>
      <c r="T5196" s="213"/>
      <c r="U5196" s="162"/>
      <c r="V5196" s="164"/>
      <c r="W5196" s="12" t="str">
        <f t="shared" si="975"/>
        <v>Mqtt1</v>
      </c>
      <c r="X5196" s="196" t="s">
        <v>10739</v>
      </c>
      <c r="Y5196" s="6" t="str">
        <f t="shared" si="978"/>
        <v>marpower/power-tag/dryer-1-and-dryer-2</v>
      </c>
      <c r="Z5196" s="103" t="str" cm="1">
        <f t="array" ref="Z5196">IF(COUNTIF(N5196,"spare"),"","$."&amp;_xlfn.REGEXEXTRACT(J5196,"^PT\d+[FQ]\d+_(.*)", 2))</f>
        <v>$.RMS_Voltage_A_N</v>
      </c>
      <c r="AA5196" s="12">
        <f t="shared" si="977"/>
        <v>4</v>
      </c>
      <c r="AB5196" s="6" t="s">
        <v>195</v>
      </c>
      <c r="AC5196" s="103">
        <v>3028</v>
      </c>
      <c r="AJ5196" s="80"/>
      <c r="AK5196" s="113" t="s">
        <v>1424</v>
      </c>
      <c r="AN5196" s="80"/>
      <c r="AO5196" s="80"/>
      <c r="AP5196" s="80"/>
      <c r="AQ5196" s="80"/>
      <c r="AR5196" s="127"/>
      <c r="AS5196" s="80"/>
      <c r="AT5196" s="7"/>
      <c r="AU5196" s="7"/>
      <c r="AV5196" s="165"/>
      <c r="AW5196" s="166"/>
      <c r="AX5196" s="137"/>
      <c r="AY5196" s="147"/>
      <c r="AZ5196" s="167"/>
      <c r="BA5196" s="167"/>
      <c r="BB5196" s="147" t="str">
        <f t="shared" si="976"/>
        <v/>
      </c>
      <c r="BC5196" s="168"/>
      <c r="BD5196" s="165"/>
      <c r="BE5196" s="165"/>
      <c r="BF5196" s="165"/>
      <c r="BG5196" s="165"/>
      <c r="BH5196" s="165"/>
      <c r="BI5196" s="165"/>
      <c r="BJ5196" s="165"/>
      <c r="BK5196" s="165"/>
      <c r="BL5196" s="165"/>
      <c r="BM5196" s="165"/>
      <c r="BN5196" s="165"/>
      <c r="BO5196" s="165"/>
      <c r="BP5196" s="165"/>
      <c r="BQ5196" s="165"/>
      <c r="BS5196" s="6"/>
      <c r="BT5196" s="11"/>
      <c r="BU5196" s="6"/>
      <c r="BV5196" s="6"/>
    </row>
    <row r="5197" spans="1:74" ht="15.75" x14ac:dyDescent="0.25">
      <c r="A5197" s="52" t="s">
        <v>1422</v>
      </c>
      <c r="B5197" s="56"/>
      <c r="C5197" s="7" t="s">
        <v>118</v>
      </c>
      <c r="D5197" s="7" t="s">
        <v>6562</v>
      </c>
      <c r="E5197" s="7"/>
      <c r="F5197" s="64"/>
      <c r="G5197" s="6"/>
      <c r="H5197" s="6"/>
      <c r="I5197" s="10" t="s">
        <v>110</v>
      </c>
      <c r="J5197" s="11" t="s">
        <v>8585</v>
      </c>
      <c r="K5197" s="194" t="s">
        <v>511</v>
      </c>
      <c r="L5197" s="176"/>
      <c r="M5197" s="176">
        <v>1000</v>
      </c>
      <c r="N5197" s="80" t="s">
        <v>6858</v>
      </c>
      <c r="O5197" s="162"/>
      <c r="P5197" s="80" t="s">
        <v>5644</v>
      </c>
      <c r="Q5197" s="80"/>
      <c r="R5197" s="80"/>
      <c r="S5197" s="163"/>
      <c r="T5197" s="213"/>
      <c r="U5197" s="162"/>
      <c r="V5197" s="164"/>
      <c r="W5197" s="12" t="str">
        <f t="shared" si="975"/>
        <v>Mqtt1</v>
      </c>
      <c r="X5197" s="196" t="s">
        <v>10739</v>
      </c>
      <c r="Y5197" s="6" t="str">
        <f t="shared" si="978"/>
        <v>marpower/power-tag/dryer-1-and-dryer-2</v>
      </c>
      <c r="Z5197" s="103" t="str" cm="1">
        <f t="array" ref="Z5197">IF(COUNTIF(N5197,"spare"),"","$."&amp;_xlfn.REGEXEXTRACT(J5197,"^PT\d+[FQ]\d+_(.*)", 2))</f>
        <v>$.RMS_Voltage_B_N</v>
      </c>
      <c r="AA5197" s="12">
        <f t="shared" si="977"/>
        <v>4</v>
      </c>
      <c r="AB5197" s="6" t="s">
        <v>195</v>
      </c>
      <c r="AC5197" s="103">
        <v>3030</v>
      </c>
      <c r="AJ5197" s="80"/>
      <c r="AK5197" s="113" t="s">
        <v>1424</v>
      </c>
      <c r="AN5197" s="80"/>
      <c r="AO5197" s="80"/>
      <c r="AP5197" s="80"/>
      <c r="AQ5197" s="80"/>
      <c r="AR5197" s="127"/>
      <c r="AS5197" s="80"/>
      <c r="AT5197" s="7"/>
      <c r="AU5197" s="7"/>
      <c r="AV5197" s="165"/>
      <c r="AW5197" s="166"/>
      <c r="AX5197" s="137"/>
      <c r="AY5197" s="147"/>
      <c r="AZ5197" s="167"/>
      <c r="BA5197" s="167"/>
      <c r="BB5197" s="147" t="str">
        <f t="shared" si="976"/>
        <v/>
      </c>
      <c r="BC5197" s="168"/>
      <c r="BD5197" s="165"/>
      <c r="BE5197" s="165"/>
      <c r="BF5197" s="165"/>
      <c r="BG5197" s="165"/>
      <c r="BH5197" s="165"/>
      <c r="BI5197" s="165"/>
      <c r="BJ5197" s="165"/>
      <c r="BK5197" s="165"/>
      <c r="BL5197" s="165"/>
      <c r="BM5197" s="165"/>
      <c r="BN5197" s="165"/>
      <c r="BO5197" s="165"/>
      <c r="BP5197" s="165"/>
      <c r="BQ5197" s="165"/>
      <c r="BS5197" s="6"/>
      <c r="BT5197" s="11"/>
      <c r="BU5197" s="6"/>
      <c r="BV5197" s="6"/>
    </row>
    <row r="5198" spans="1:74" ht="15.75" x14ac:dyDescent="0.25">
      <c r="A5198" s="52" t="s">
        <v>1422</v>
      </c>
      <c r="B5198" s="56"/>
      <c r="C5198" s="7" t="s">
        <v>118</v>
      </c>
      <c r="D5198" s="7" t="s">
        <v>6562</v>
      </c>
      <c r="E5198" s="7"/>
      <c r="F5198" s="64"/>
      <c r="G5198" s="6"/>
      <c r="H5198" s="6"/>
      <c r="I5198" s="10" t="s">
        <v>110</v>
      </c>
      <c r="J5198" s="11" t="s">
        <v>8762</v>
      </c>
      <c r="K5198" s="194" t="s">
        <v>511</v>
      </c>
      <c r="L5198" s="176"/>
      <c r="M5198" s="176">
        <v>1000</v>
      </c>
      <c r="N5198" s="80" t="s">
        <v>6858</v>
      </c>
      <c r="O5198" s="162"/>
      <c r="P5198" s="80" t="s">
        <v>5645</v>
      </c>
      <c r="Q5198" s="80"/>
      <c r="R5198" s="80"/>
      <c r="S5198" s="163"/>
      <c r="T5198" s="213"/>
      <c r="U5198" s="162"/>
      <c r="V5198" s="164"/>
      <c r="W5198" s="12" t="str">
        <f t="shared" si="975"/>
        <v>Mqtt1</v>
      </c>
      <c r="X5198" s="196" t="s">
        <v>10739</v>
      </c>
      <c r="Y5198" s="6" t="str">
        <f t="shared" si="978"/>
        <v>marpower/power-tag/dryer-1-and-dryer-2</v>
      </c>
      <c r="Z5198" s="103" t="str" cm="1">
        <f t="array" ref="Z5198">IF(COUNTIF(N5198,"spare"),"","$."&amp;_xlfn.REGEXEXTRACT(J5198,"^PT\d+[FQ]\d+_(.*)", 2))</f>
        <v>$.RMS_Voltage_C_N</v>
      </c>
      <c r="AA5198" s="12">
        <f t="shared" si="977"/>
        <v>4</v>
      </c>
      <c r="AB5198" s="6" t="s">
        <v>195</v>
      </c>
      <c r="AC5198" s="103">
        <v>3032</v>
      </c>
      <c r="AJ5198" s="80"/>
      <c r="AK5198" s="113" t="s">
        <v>1424</v>
      </c>
      <c r="AN5198" s="80"/>
      <c r="AO5198" s="80"/>
      <c r="AP5198" s="80"/>
      <c r="AQ5198" s="80"/>
      <c r="AR5198" s="127"/>
      <c r="AS5198" s="80"/>
      <c r="AT5198" s="7"/>
      <c r="AU5198" s="7"/>
      <c r="AV5198" s="165"/>
      <c r="AW5198" s="166"/>
      <c r="AX5198" s="137"/>
      <c r="AY5198" s="147"/>
      <c r="AZ5198" s="167"/>
      <c r="BA5198" s="167"/>
      <c r="BB5198" s="147" t="str">
        <f t="shared" si="976"/>
        <v/>
      </c>
      <c r="BC5198" s="168"/>
      <c r="BD5198" s="165"/>
      <c r="BE5198" s="165"/>
      <c r="BF5198" s="165"/>
      <c r="BG5198" s="165"/>
      <c r="BH5198" s="165"/>
      <c r="BI5198" s="165"/>
      <c r="BJ5198" s="165"/>
      <c r="BK5198" s="165"/>
      <c r="BL5198" s="165"/>
      <c r="BM5198" s="165"/>
      <c r="BN5198" s="165"/>
      <c r="BO5198" s="165"/>
      <c r="BP5198" s="165"/>
      <c r="BQ5198" s="165"/>
      <c r="BS5198" s="6"/>
      <c r="BT5198" s="11"/>
      <c r="BU5198" s="6"/>
      <c r="BV5198" s="6"/>
    </row>
    <row r="5199" spans="1:74" ht="15.75" x14ac:dyDescent="0.25">
      <c r="A5199" s="52" t="s">
        <v>1422</v>
      </c>
      <c r="B5199" s="56"/>
      <c r="C5199" s="7" t="s">
        <v>118</v>
      </c>
      <c r="D5199" s="7" t="s">
        <v>6562</v>
      </c>
      <c r="E5199" s="7"/>
      <c r="F5199" s="64"/>
      <c r="G5199" s="6"/>
      <c r="H5199" s="6"/>
      <c r="I5199" s="10" t="s">
        <v>110</v>
      </c>
      <c r="J5199" s="11" t="s">
        <v>4794</v>
      </c>
      <c r="K5199" s="194" t="s">
        <v>511</v>
      </c>
      <c r="L5199" s="176"/>
      <c r="M5199" s="176">
        <v>1000</v>
      </c>
      <c r="N5199" s="80" t="s">
        <v>6858</v>
      </c>
      <c r="O5199" s="162"/>
      <c r="P5199" s="80" t="s">
        <v>5646</v>
      </c>
      <c r="Q5199" s="80"/>
      <c r="R5199" s="80"/>
      <c r="S5199" s="163"/>
      <c r="T5199" s="213"/>
      <c r="U5199" s="162"/>
      <c r="V5199" s="164"/>
      <c r="W5199" s="12" t="str">
        <f t="shared" si="975"/>
        <v>Mqtt1</v>
      </c>
      <c r="X5199" s="196" t="s">
        <v>10739</v>
      </c>
      <c r="Y5199" s="6" t="str">
        <f t="shared" si="978"/>
        <v>marpower/power-tag/dryer-1-and-dryer-2</v>
      </c>
      <c r="Z5199" s="103" t="str" cm="1">
        <f t="array" ref="Z5199">IF(COUNTIF(N5199,"spare"),"","$."&amp;_xlfn.REGEXEXTRACT(J5199,"^PT\d+[FQ]\d+_(.*)", 2))</f>
        <v>$.Active_Power_Phase_A</v>
      </c>
      <c r="AA5199" s="12">
        <f t="shared" si="977"/>
        <v>4</v>
      </c>
      <c r="AB5199" s="6" t="s">
        <v>195</v>
      </c>
      <c r="AC5199" s="103">
        <v>3054</v>
      </c>
      <c r="AJ5199" s="80"/>
      <c r="AK5199" s="113" t="s">
        <v>1425</v>
      </c>
      <c r="AN5199" s="80"/>
      <c r="AO5199" s="80"/>
      <c r="AP5199" s="80"/>
      <c r="AQ5199" s="80"/>
      <c r="AR5199" s="127"/>
      <c r="AS5199" s="80"/>
      <c r="AT5199" s="7"/>
      <c r="AU5199" s="7"/>
      <c r="AV5199" s="165"/>
      <c r="AW5199" s="166"/>
      <c r="AX5199" s="137"/>
      <c r="AY5199" s="147"/>
      <c r="AZ5199" s="167"/>
      <c r="BA5199" s="167"/>
      <c r="BB5199" s="147" t="str">
        <f t="shared" si="976"/>
        <v/>
      </c>
      <c r="BC5199" s="168"/>
      <c r="BD5199" s="165"/>
      <c r="BE5199" s="165"/>
      <c r="BF5199" s="165"/>
      <c r="BG5199" s="165"/>
      <c r="BH5199" s="165"/>
      <c r="BI5199" s="165"/>
      <c r="BJ5199" s="165"/>
      <c r="BK5199" s="165"/>
      <c r="BL5199" s="165"/>
      <c r="BM5199" s="165"/>
      <c r="BN5199" s="165"/>
      <c r="BO5199" s="165"/>
      <c r="BP5199" s="165"/>
      <c r="BQ5199" s="165"/>
      <c r="BS5199" s="6"/>
      <c r="BT5199" s="11"/>
      <c r="BU5199" s="6"/>
      <c r="BV5199" s="6"/>
    </row>
    <row r="5200" spans="1:74" ht="15.75" x14ac:dyDescent="0.25">
      <c r="A5200" s="52" t="s">
        <v>1422</v>
      </c>
      <c r="B5200" s="56"/>
      <c r="C5200" s="7" t="s">
        <v>118</v>
      </c>
      <c r="D5200" s="7" t="s">
        <v>6562</v>
      </c>
      <c r="E5200" s="7"/>
      <c r="F5200" s="64"/>
      <c r="G5200" s="6"/>
      <c r="H5200" s="6"/>
      <c r="I5200" s="10" t="s">
        <v>110</v>
      </c>
      <c r="J5200" s="11" t="s">
        <v>4795</v>
      </c>
      <c r="K5200" s="194" t="s">
        <v>511</v>
      </c>
      <c r="L5200" s="176"/>
      <c r="M5200" s="176">
        <v>1000</v>
      </c>
      <c r="N5200" s="80" t="s">
        <v>6858</v>
      </c>
      <c r="O5200" s="162"/>
      <c r="P5200" s="80" t="s">
        <v>5647</v>
      </c>
      <c r="Q5200" s="80"/>
      <c r="R5200" s="80"/>
      <c r="S5200" s="163"/>
      <c r="T5200" s="213"/>
      <c r="U5200" s="162"/>
      <c r="V5200" s="164"/>
      <c r="W5200" s="12" t="str">
        <f t="shared" si="975"/>
        <v>Mqtt1</v>
      </c>
      <c r="X5200" s="196" t="s">
        <v>10739</v>
      </c>
      <c r="Y5200" s="6" t="str">
        <f t="shared" si="978"/>
        <v>marpower/power-tag/dryer-1-and-dryer-2</v>
      </c>
      <c r="Z5200" s="103" t="str" cm="1">
        <f t="array" ref="Z5200">IF(COUNTIF(N5200,"spare"),"","$."&amp;_xlfn.REGEXEXTRACT(J5200,"^PT\d+[FQ]\d+_(.*)", 2))</f>
        <v>$.Active_Power_Phase_B</v>
      </c>
      <c r="AA5200" s="12">
        <f t="shared" si="977"/>
        <v>4</v>
      </c>
      <c r="AB5200" s="6" t="s">
        <v>195</v>
      </c>
      <c r="AC5200" s="103">
        <v>3056</v>
      </c>
      <c r="AJ5200" s="80"/>
      <c r="AK5200" s="113" t="s">
        <v>1425</v>
      </c>
      <c r="AN5200" s="80"/>
      <c r="AO5200" s="80"/>
      <c r="AP5200" s="80"/>
      <c r="AQ5200" s="80"/>
      <c r="AR5200" s="127"/>
      <c r="AS5200" s="80"/>
      <c r="AT5200" s="7"/>
      <c r="AU5200" s="7"/>
      <c r="AV5200" s="165"/>
      <c r="AW5200" s="166"/>
      <c r="AX5200" s="137"/>
      <c r="AY5200" s="147"/>
      <c r="AZ5200" s="167"/>
      <c r="BA5200" s="167"/>
      <c r="BB5200" s="147" t="str">
        <f t="shared" si="976"/>
        <v/>
      </c>
      <c r="BC5200" s="168"/>
      <c r="BD5200" s="165"/>
      <c r="BE5200" s="165"/>
      <c r="BF5200" s="165"/>
      <c r="BG5200" s="165"/>
      <c r="BH5200" s="165"/>
      <c r="BI5200" s="165"/>
      <c r="BJ5200" s="165"/>
      <c r="BK5200" s="165"/>
      <c r="BL5200" s="165"/>
      <c r="BM5200" s="165"/>
      <c r="BN5200" s="165"/>
      <c r="BO5200" s="165"/>
      <c r="BP5200" s="165"/>
      <c r="BQ5200" s="165"/>
      <c r="BS5200" s="6"/>
      <c r="BT5200" s="11"/>
      <c r="BU5200" s="6"/>
      <c r="BV5200" s="6"/>
    </row>
    <row r="5201" spans="1:74" ht="15.75" x14ac:dyDescent="0.25">
      <c r="A5201" s="52" t="s">
        <v>1422</v>
      </c>
      <c r="B5201" s="56"/>
      <c r="C5201" s="7" t="s">
        <v>118</v>
      </c>
      <c r="D5201" s="7" t="s">
        <v>6562</v>
      </c>
      <c r="E5201" s="7"/>
      <c r="F5201" s="64"/>
      <c r="G5201" s="6"/>
      <c r="H5201" s="6"/>
      <c r="I5201" s="10" t="s">
        <v>110</v>
      </c>
      <c r="J5201" s="11" t="s">
        <v>4796</v>
      </c>
      <c r="K5201" s="194" t="s">
        <v>511</v>
      </c>
      <c r="L5201" s="176"/>
      <c r="M5201" s="176">
        <v>1000</v>
      </c>
      <c r="N5201" s="80" t="s">
        <v>6858</v>
      </c>
      <c r="O5201" s="162"/>
      <c r="P5201" s="80" t="s">
        <v>5648</v>
      </c>
      <c r="Q5201" s="80"/>
      <c r="R5201" s="80"/>
      <c r="S5201" s="163"/>
      <c r="T5201" s="213"/>
      <c r="U5201" s="162"/>
      <c r="V5201" s="164"/>
      <c r="W5201" s="12" t="str">
        <f t="shared" si="975"/>
        <v>Mqtt1</v>
      </c>
      <c r="X5201" s="196" t="s">
        <v>10739</v>
      </c>
      <c r="Y5201" s="6" t="str">
        <f t="shared" si="978"/>
        <v>marpower/power-tag/dryer-1-and-dryer-2</v>
      </c>
      <c r="Z5201" s="103" t="str" cm="1">
        <f t="array" ref="Z5201">IF(COUNTIF(N5201,"spare"),"","$."&amp;_xlfn.REGEXEXTRACT(J5201,"^PT\d+[FQ]\d+_(.*)", 2))</f>
        <v>$.Active_Power_Phase_C</v>
      </c>
      <c r="AA5201" s="12">
        <f t="shared" si="977"/>
        <v>4</v>
      </c>
      <c r="AB5201" s="6" t="s">
        <v>195</v>
      </c>
      <c r="AC5201" s="103">
        <v>3058</v>
      </c>
      <c r="AJ5201" s="80"/>
      <c r="AK5201" s="113" t="s">
        <v>1425</v>
      </c>
      <c r="AN5201" s="80"/>
      <c r="AO5201" s="80"/>
      <c r="AP5201" s="80"/>
      <c r="AQ5201" s="80"/>
      <c r="AR5201" s="127"/>
      <c r="AS5201" s="80"/>
      <c r="AT5201" s="7"/>
      <c r="AU5201" s="7"/>
      <c r="AV5201" s="165"/>
      <c r="AW5201" s="166"/>
      <c r="AX5201" s="137"/>
      <c r="AY5201" s="147"/>
      <c r="AZ5201" s="167"/>
      <c r="BA5201" s="167"/>
      <c r="BB5201" s="147" t="str">
        <f t="shared" si="976"/>
        <v/>
      </c>
      <c r="BC5201" s="168"/>
      <c r="BD5201" s="165"/>
      <c r="BE5201" s="165"/>
      <c r="BF5201" s="165"/>
      <c r="BG5201" s="165"/>
      <c r="BH5201" s="165"/>
      <c r="BI5201" s="165"/>
      <c r="BJ5201" s="165"/>
      <c r="BK5201" s="165"/>
      <c r="BL5201" s="165"/>
      <c r="BM5201" s="165"/>
      <c r="BN5201" s="165"/>
      <c r="BO5201" s="165"/>
      <c r="BP5201" s="165"/>
      <c r="BQ5201" s="165"/>
      <c r="BS5201" s="6"/>
      <c r="BT5201" s="11"/>
      <c r="BU5201" s="6"/>
      <c r="BV5201" s="6"/>
    </row>
    <row r="5202" spans="1:74" ht="15.75" x14ac:dyDescent="0.25">
      <c r="A5202" s="52" t="s">
        <v>1422</v>
      </c>
      <c r="B5202" s="56"/>
      <c r="C5202" s="7" t="s">
        <v>118</v>
      </c>
      <c r="D5202" s="7" t="s">
        <v>6562</v>
      </c>
      <c r="E5202" s="7"/>
      <c r="F5202" s="64"/>
      <c r="G5202" s="6"/>
      <c r="H5202" s="6"/>
      <c r="I5202" s="10" t="s">
        <v>110</v>
      </c>
      <c r="J5202" s="11" t="s">
        <v>4797</v>
      </c>
      <c r="K5202" s="194" t="s">
        <v>511</v>
      </c>
      <c r="L5202" s="176"/>
      <c r="M5202" s="176">
        <v>1000</v>
      </c>
      <c r="N5202" s="80" t="s">
        <v>6858</v>
      </c>
      <c r="O5202" s="162"/>
      <c r="P5202" s="80" t="s">
        <v>5649</v>
      </c>
      <c r="Q5202" s="80"/>
      <c r="R5202" s="80"/>
      <c r="S5202" s="163"/>
      <c r="T5202" s="213"/>
      <c r="U5202" s="162"/>
      <c r="V5202" s="164"/>
      <c r="W5202" s="12" t="str">
        <f t="shared" si="975"/>
        <v>Mqtt1</v>
      </c>
      <c r="X5202" s="196" t="s">
        <v>10739</v>
      </c>
      <c r="Y5202" s="6" t="str">
        <f t="shared" si="978"/>
        <v>marpower/power-tag/dryer-1-and-dryer-2</v>
      </c>
      <c r="Z5202" s="103" t="str" cm="1">
        <f t="array" ref="Z5202">IF(COUNTIF(N5202,"spare"),"","$."&amp;_xlfn.REGEXEXTRACT(J5202,"^PT\d+[FQ]\d+_(.*)", 2))</f>
        <v>$.Total_Active_Power</v>
      </c>
      <c r="AA5202" s="12">
        <f t="shared" si="977"/>
        <v>4</v>
      </c>
      <c r="AB5202" s="6" t="s">
        <v>195</v>
      </c>
      <c r="AC5202" s="103">
        <v>3060</v>
      </c>
      <c r="AJ5202" s="80"/>
      <c r="AK5202" s="113" t="s">
        <v>1425</v>
      </c>
      <c r="AN5202" s="80"/>
      <c r="AO5202" s="80"/>
      <c r="AP5202" s="80"/>
      <c r="AQ5202" s="80"/>
      <c r="AR5202" s="127"/>
      <c r="AS5202" s="80"/>
      <c r="AT5202" s="7"/>
      <c r="AU5202" s="7"/>
      <c r="AV5202" s="165"/>
      <c r="AW5202" s="166"/>
      <c r="AX5202" s="137"/>
      <c r="AY5202" s="147"/>
      <c r="AZ5202" s="167"/>
      <c r="BA5202" s="167"/>
      <c r="BB5202" s="147" t="str">
        <f t="shared" si="976"/>
        <v/>
      </c>
      <c r="BC5202" s="168"/>
      <c r="BD5202" s="165"/>
      <c r="BE5202" s="165"/>
      <c r="BF5202" s="165"/>
      <c r="BG5202" s="165"/>
      <c r="BH5202" s="165"/>
      <c r="BI5202" s="165"/>
      <c r="BJ5202" s="165"/>
      <c r="BK5202" s="165"/>
      <c r="BL5202" s="165"/>
      <c r="BM5202" s="165"/>
      <c r="BN5202" s="165"/>
      <c r="BO5202" s="165"/>
      <c r="BP5202" s="165"/>
      <c r="BQ5202" s="165"/>
      <c r="BS5202" s="6"/>
      <c r="BT5202" s="11"/>
      <c r="BU5202" s="6"/>
      <c r="BV5202" s="6"/>
    </row>
    <row r="5203" spans="1:74" ht="15.75" x14ac:dyDescent="0.25">
      <c r="A5203" s="52" t="s">
        <v>1422</v>
      </c>
      <c r="B5203" s="56"/>
      <c r="C5203" s="7" t="s">
        <v>118</v>
      </c>
      <c r="D5203" s="7" t="s">
        <v>6562</v>
      </c>
      <c r="E5203" s="7"/>
      <c r="F5203" s="64"/>
      <c r="G5203" s="6"/>
      <c r="H5203" s="6"/>
      <c r="I5203" s="10" t="s">
        <v>110</v>
      </c>
      <c r="J5203" s="11" t="s">
        <v>4798</v>
      </c>
      <c r="K5203" s="194" t="s">
        <v>511</v>
      </c>
      <c r="L5203" s="176"/>
      <c r="M5203" s="176">
        <v>1000</v>
      </c>
      <c r="N5203" s="80" t="s">
        <v>6858</v>
      </c>
      <c r="O5203" s="162"/>
      <c r="P5203" s="80" t="s">
        <v>5650</v>
      </c>
      <c r="Q5203" s="80"/>
      <c r="R5203" s="80"/>
      <c r="S5203" s="163"/>
      <c r="T5203" s="213"/>
      <c r="U5203" s="162"/>
      <c r="V5203" s="164"/>
      <c r="W5203" s="12" t="str">
        <f t="shared" si="975"/>
        <v>Mqtt1</v>
      </c>
      <c r="X5203" s="196" t="s">
        <v>10739</v>
      </c>
      <c r="Y5203" s="6" t="str">
        <f t="shared" si="978"/>
        <v>marpower/power-tag/dryer-1-and-dryer-2</v>
      </c>
      <c r="Z5203" s="103" t="str" cm="1">
        <f t="array" ref="Z5203">IF(COUNTIF(N5203,"spare"),"","$."&amp;_xlfn.REGEXEXTRACT(J5203,"^PT\d+[FQ]\d+_(.*)", 2))</f>
        <v>$.Power_Factor_Phase_A</v>
      </c>
      <c r="AA5203" s="12">
        <f t="shared" si="977"/>
        <v>4</v>
      </c>
      <c r="AB5203" s="6" t="s">
        <v>195</v>
      </c>
      <c r="AC5203" s="103">
        <v>3078</v>
      </c>
      <c r="AJ5203" s="80"/>
      <c r="AK5203" s="113" t="s">
        <v>1426</v>
      </c>
      <c r="AN5203" s="80"/>
      <c r="AO5203" s="80"/>
      <c r="AP5203" s="80"/>
      <c r="AQ5203" s="80"/>
      <c r="AR5203" s="127"/>
      <c r="AS5203" s="80"/>
      <c r="AT5203" s="7"/>
      <c r="AU5203" s="7"/>
      <c r="AV5203" s="165"/>
      <c r="AW5203" s="166"/>
      <c r="AX5203" s="137"/>
      <c r="AY5203" s="147"/>
      <c r="AZ5203" s="167"/>
      <c r="BA5203" s="167"/>
      <c r="BB5203" s="147" t="str">
        <f t="shared" si="976"/>
        <v/>
      </c>
      <c r="BC5203" s="168"/>
      <c r="BD5203" s="165"/>
      <c r="BE5203" s="165"/>
      <c r="BF5203" s="165"/>
      <c r="BG5203" s="165"/>
      <c r="BH5203" s="165"/>
      <c r="BI5203" s="165"/>
      <c r="BJ5203" s="165"/>
      <c r="BK5203" s="165"/>
      <c r="BL5203" s="165"/>
      <c r="BM5203" s="165"/>
      <c r="BN5203" s="165"/>
      <c r="BO5203" s="165"/>
      <c r="BP5203" s="165"/>
      <c r="BQ5203" s="165"/>
      <c r="BS5203" s="6"/>
      <c r="BT5203" s="11"/>
      <c r="BU5203" s="6"/>
      <c r="BV5203" s="6"/>
    </row>
    <row r="5204" spans="1:74" ht="15.75" x14ac:dyDescent="0.25">
      <c r="A5204" s="52" t="s">
        <v>1422</v>
      </c>
      <c r="B5204" s="56"/>
      <c r="C5204" s="7" t="s">
        <v>118</v>
      </c>
      <c r="D5204" s="7" t="s">
        <v>6562</v>
      </c>
      <c r="E5204" s="7"/>
      <c r="F5204" s="64"/>
      <c r="G5204" s="6"/>
      <c r="H5204" s="6"/>
      <c r="I5204" s="10" t="s">
        <v>110</v>
      </c>
      <c r="J5204" s="11" t="s">
        <v>4799</v>
      </c>
      <c r="K5204" s="194" t="s">
        <v>511</v>
      </c>
      <c r="L5204" s="176"/>
      <c r="M5204" s="176">
        <v>1000</v>
      </c>
      <c r="N5204" s="80" t="s">
        <v>6858</v>
      </c>
      <c r="O5204" s="162"/>
      <c r="P5204" s="80" t="s">
        <v>5651</v>
      </c>
      <c r="Q5204" s="80"/>
      <c r="R5204" s="80"/>
      <c r="S5204" s="163"/>
      <c r="T5204" s="213"/>
      <c r="U5204" s="162"/>
      <c r="V5204" s="164"/>
      <c r="W5204" s="12" t="str">
        <f t="shared" si="975"/>
        <v>Mqtt1</v>
      </c>
      <c r="X5204" s="196" t="s">
        <v>10739</v>
      </c>
      <c r="Y5204" s="6" t="str">
        <f t="shared" si="978"/>
        <v>marpower/power-tag/dryer-1-and-dryer-2</v>
      </c>
      <c r="Z5204" s="103" t="str" cm="1">
        <f t="array" ref="Z5204">IF(COUNTIF(N5204,"spare"),"","$."&amp;_xlfn.REGEXEXTRACT(J5204,"^PT\d+[FQ]\d+_(.*)", 2))</f>
        <v>$.Power_Factor_Phase_B</v>
      </c>
      <c r="AA5204" s="12">
        <f t="shared" si="977"/>
        <v>4</v>
      </c>
      <c r="AB5204" s="6" t="s">
        <v>195</v>
      </c>
      <c r="AC5204" s="103">
        <v>3080</v>
      </c>
      <c r="AJ5204" s="80"/>
      <c r="AK5204" s="113" t="s">
        <v>1426</v>
      </c>
      <c r="AN5204" s="80"/>
      <c r="AO5204" s="80"/>
      <c r="AP5204" s="80"/>
      <c r="AQ5204" s="80"/>
      <c r="AR5204" s="127"/>
      <c r="AS5204" s="80"/>
      <c r="AT5204" s="7"/>
      <c r="AU5204" s="7"/>
      <c r="AV5204" s="165"/>
      <c r="AW5204" s="166"/>
      <c r="AX5204" s="137"/>
      <c r="AY5204" s="147"/>
      <c r="AZ5204" s="167"/>
      <c r="BA5204" s="167"/>
      <c r="BB5204" s="147" t="str">
        <f t="shared" si="976"/>
        <v/>
      </c>
      <c r="BC5204" s="168"/>
      <c r="BD5204" s="165"/>
      <c r="BE5204" s="165"/>
      <c r="BF5204" s="165"/>
      <c r="BG5204" s="165"/>
      <c r="BH5204" s="165"/>
      <c r="BI5204" s="165"/>
      <c r="BJ5204" s="165"/>
      <c r="BK5204" s="165"/>
      <c r="BL5204" s="165"/>
      <c r="BM5204" s="165"/>
      <c r="BN5204" s="165"/>
      <c r="BO5204" s="165"/>
      <c r="BP5204" s="165"/>
      <c r="BQ5204" s="165"/>
      <c r="BS5204" s="6"/>
      <c r="BT5204" s="11"/>
      <c r="BU5204" s="6"/>
      <c r="BV5204" s="6"/>
    </row>
    <row r="5205" spans="1:74" ht="15.75" x14ac:dyDescent="0.25">
      <c r="A5205" s="52" t="s">
        <v>1422</v>
      </c>
      <c r="B5205" s="56"/>
      <c r="C5205" s="7" t="s">
        <v>118</v>
      </c>
      <c r="D5205" s="7" t="s">
        <v>6562</v>
      </c>
      <c r="E5205" s="7"/>
      <c r="F5205" s="64"/>
      <c r="G5205" s="6"/>
      <c r="H5205" s="6"/>
      <c r="I5205" s="10" t="s">
        <v>110</v>
      </c>
      <c r="J5205" s="11" t="s">
        <v>4800</v>
      </c>
      <c r="K5205" s="194" t="s">
        <v>511</v>
      </c>
      <c r="L5205" s="176"/>
      <c r="M5205" s="176">
        <v>1000</v>
      </c>
      <c r="N5205" s="80" t="s">
        <v>6858</v>
      </c>
      <c r="O5205" s="162"/>
      <c r="P5205" s="80" t="s">
        <v>5652</v>
      </c>
      <c r="Q5205" s="80"/>
      <c r="R5205" s="80"/>
      <c r="S5205" s="163"/>
      <c r="T5205" s="213"/>
      <c r="U5205" s="162"/>
      <c r="V5205" s="164"/>
      <c r="W5205" s="12" t="str">
        <f t="shared" si="975"/>
        <v>Mqtt1</v>
      </c>
      <c r="X5205" s="196" t="s">
        <v>10739</v>
      </c>
      <c r="Y5205" s="6" t="str">
        <f t="shared" si="978"/>
        <v>marpower/power-tag/dryer-1-and-dryer-2</v>
      </c>
      <c r="Z5205" s="103" t="str" cm="1">
        <f t="array" ref="Z5205">IF(COUNTIF(N5205,"spare"),"","$."&amp;_xlfn.REGEXEXTRACT(J5205,"^PT\d+[FQ]\d+_(.*)", 2))</f>
        <v>$.Power_Factor_Phase_C</v>
      </c>
      <c r="AA5205" s="12">
        <f t="shared" si="977"/>
        <v>4</v>
      </c>
      <c r="AB5205" s="6" t="s">
        <v>195</v>
      </c>
      <c r="AC5205" s="103">
        <v>3082</v>
      </c>
      <c r="AJ5205" s="80"/>
      <c r="AK5205" s="113" t="s">
        <v>1426</v>
      </c>
      <c r="AN5205" s="80"/>
      <c r="AO5205" s="80"/>
      <c r="AP5205" s="80"/>
      <c r="AQ5205" s="80"/>
      <c r="AR5205" s="127"/>
      <c r="AS5205" s="80"/>
      <c r="AT5205" s="7"/>
      <c r="AU5205" s="7"/>
      <c r="AV5205" s="165"/>
      <c r="AW5205" s="166"/>
      <c r="AX5205" s="137"/>
      <c r="AY5205" s="147"/>
      <c r="AZ5205" s="167"/>
      <c r="BA5205" s="167"/>
      <c r="BB5205" s="147" t="str">
        <f t="shared" si="976"/>
        <v/>
      </c>
      <c r="BC5205" s="168"/>
      <c r="BD5205" s="165"/>
      <c r="BE5205" s="165"/>
      <c r="BF5205" s="165"/>
      <c r="BG5205" s="165"/>
      <c r="BH5205" s="165"/>
      <c r="BI5205" s="165"/>
      <c r="BJ5205" s="165"/>
      <c r="BK5205" s="165"/>
      <c r="BL5205" s="165"/>
      <c r="BM5205" s="165"/>
      <c r="BN5205" s="165"/>
      <c r="BO5205" s="165"/>
      <c r="BP5205" s="165"/>
      <c r="BQ5205" s="165"/>
      <c r="BS5205" s="6"/>
      <c r="BT5205" s="11"/>
      <c r="BU5205" s="6"/>
      <c r="BV5205" s="6"/>
    </row>
    <row r="5206" spans="1:74" ht="15.75" x14ac:dyDescent="0.25">
      <c r="A5206" s="52" t="s">
        <v>1422</v>
      </c>
      <c r="B5206" s="56"/>
      <c r="C5206" s="7" t="s">
        <v>118</v>
      </c>
      <c r="D5206" s="7" t="s">
        <v>6562</v>
      </c>
      <c r="E5206" s="7"/>
      <c r="F5206" s="64"/>
      <c r="G5206" s="6"/>
      <c r="H5206" s="6"/>
      <c r="I5206" s="10" t="s">
        <v>110</v>
      </c>
      <c r="J5206" s="11" t="s">
        <v>4801</v>
      </c>
      <c r="K5206" s="194" t="s">
        <v>511</v>
      </c>
      <c r="L5206" s="176"/>
      <c r="M5206" s="176">
        <v>1000</v>
      </c>
      <c r="N5206" s="80" t="s">
        <v>6858</v>
      </c>
      <c r="O5206" s="162"/>
      <c r="P5206" s="80" t="s">
        <v>5653</v>
      </c>
      <c r="Q5206" s="80"/>
      <c r="R5206" s="80"/>
      <c r="S5206" s="163"/>
      <c r="T5206" s="213"/>
      <c r="U5206" s="162"/>
      <c r="V5206" s="164"/>
      <c r="W5206" s="12" t="str">
        <f t="shared" si="975"/>
        <v>Mqtt1</v>
      </c>
      <c r="X5206" s="196" t="s">
        <v>10739</v>
      </c>
      <c r="Y5206" s="6" t="str">
        <f t="shared" si="978"/>
        <v>marpower/power-tag/dryer-1-and-dryer-2</v>
      </c>
      <c r="Z5206" s="103" t="str" cm="1">
        <f t="array" ref="Z5206">IF(COUNTIF(N5206,"spare"),"","$."&amp;_xlfn.REGEXEXTRACT(J5206,"^PT\d+[FQ]\d+_(.*)", 2))</f>
        <v>$.Total_Power_Factor</v>
      </c>
      <c r="AA5206" s="12">
        <f t="shared" si="977"/>
        <v>4</v>
      </c>
      <c r="AB5206" s="6" t="s">
        <v>195</v>
      </c>
      <c r="AC5206" s="103">
        <v>3084</v>
      </c>
      <c r="AJ5206" s="80"/>
      <c r="AK5206" s="113" t="s">
        <v>1426</v>
      </c>
      <c r="AN5206" s="80"/>
      <c r="AO5206" s="80"/>
      <c r="AP5206" s="80"/>
      <c r="AQ5206" s="80"/>
      <c r="AR5206" s="127"/>
      <c r="AS5206" s="80"/>
      <c r="AT5206" s="7"/>
      <c r="AU5206" s="7"/>
      <c r="AV5206" s="165"/>
      <c r="AW5206" s="166"/>
      <c r="AX5206" s="137"/>
      <c r="AY5206" s="147"/>
      <c r="AZ5206" s="167"/>
      <c r="BA5206" s="167"/>
      <c r="BB5206" s="147" t="str">
        <f t="shared" si="976"/>
        <v/>
      </c>
      <c r="BC5206" s="168"/>
      <c r="BD5206" s="165"/>
      <c r="BE5206" s="165"/>
      <c r="BF5206" s="165"/>
      <c r="BG5206" s="165"/>
      <c r="BH5206" s="165"/>
      <c r="BI5206" s="165"/>
      <c r="BJ5206" s="165"/>
      <c r="BK5206" s="165"/>
      <c r="BL5206" s="165"/>
      <c r="BM5206" s="165"/>
      <c r="BN5206" s="165"/>
      <c r="BO5206" s="165"/>
      <c r="BP5206" s="165"/>
      <c r="BQ5206" s="165"/>
      <c r="BS5206" s="6"/>
      <c r="BT5206" s="11"/>
      <c r="BU5206" s="6"/>
      <c r="BV5206" s="6"/>
    </row>
    <row r="5207" spans="1:74" ht="15.75" x14ac:dyDescent="0.25">
      <c r="A5207" s="52" t="s">
        <v>1422</v>
      </c>
      <c r="B5207" s="56"/>
      <c r="C5207" s="7" t="s">
        <v>118</v>
      </c>
      <c r="D5207" s="7" t="s">
        <v>6562</v>
      </c>
      <c r="E5207" s="7"/>
      <c r="F5207" s="64"/>
      <c r="G5207" s="6"/>
      <c r="H5207" s="6"/>
      <c r="I5207" s="10" t="s">
        <v>110</v>
      </c>
      <c r="J5207" s="11" t="s">
        <v>4802</v>
      </c>
      <c r="K5207" s="194" t="s">
        <v>511</v>
      </c>
      <c r="L5207" s="176"/>
      <c r="M5207" s="176">
        <v>1000</v>
      </c>
      <c r="N5207" s="80" t="s">
        <v>6858</v>
      </c>
      <c r="O5207" s="162"/>
      <c r="P5207" s="80" t="s">
        <v>5654</v>
      </c>
      <c r="Q5207" s="80"/>
      <c r="R5207" s="80"/>
      <c r="S5207" s="163"/>
      <c r="T5207" s="213"/>
      <c r="U5207" s="162"/>
      <c r="V5207" s="164"/>
      <c r="W5207" s="12" t="str">
        <f t="shared" si="975"/>
        <v>Mqtt1</v>
      </c>
      <c r="X5207" s="196" t="s">
        <v>10740</v>
      </c>
      <c r="Y5207" s="6" t="str">
        <f t="shared" si="978"/>
        <v>marpower/power-tag/sockets-crew-cabins-ps</v>
      </c>
      <c r="Z5207" s="103" t="str" cm="1">
        <f t="array" ref="Z5207">IF(COUNTIF(N5207,"spare"),"","$."&amp;_xlfn.REGEXEXTRACT(J5207,"^PT\d+[FQ]\d+_(.*)", 2))</f>
        <v>$.RMS_Current_Phase_A</v>
      </c>
      <c r="AA5207" s="12">
        <f>AA5192+1</f>
        <v>5</v>
      </c>
      <c r="AB5207" s="6" t="s">
        <v>195</v>
      </c>
      <c r="AC5207" s="103">
        <v>3000</v>
      </c>
      <c r="AJ5207" s="80"/>
      <c r="AK5207" s="113" t="s">
        <v>1423</v>
      </c>
      <c r="AN5207" s="80"/>
      <c r="AO5207" s="80"/>
      <c r="AP5207" s="80"/>
      <c r="AQ5207" s="80"/>
      <c r="AR5207" s="127"/>
      <c r="AS5207" s="80"/>
      <c r="AT5207" s="7"/>
      <c r="AU5207" s="7"/>
      <c r="AV5207" s="165"/>
      <c r="AW5207" s="166"/>
      <c r="AX5207" s="137"/>
      <c r="AY5207" s="147"/>
      <c r="AZ5207" s="167"/>
      <c r="BA5207" s="167"/>
      <c r="BB5207" s="147" t="str">
        <f t="shared" si="976"/>
        <v/>
      </c>
      <c r="BC5207" s="168"/>
      <c r="BD5207" s="165"/>
      <c r="BE5207" s="165"/>
      <c r="BF5207" s="165"/>
      <c r="BG5207" s="165"/>
      <c r="BH5207" s="165"/>
      <c r="BI5207" s="165"/>
      <c r="BJ5207" s="165"/>
      <c r="BK5207" s="165"/>
      <c r="BL5207" s="165"/>
      <c r="BM5207" s="165"/>
      <c r="BN5207" s="165"/>
      <c r="BO5207" s="165"/>
      <c r="BP5207" s="165"/>
      <c r="BQ5207" s="165"/>
      <c r="BS5207" s="6"/>
      <c r="BT5207" s="11"/>
      <c r="BU5207" s="6"/>
      <c r="BV5207" s="6"/>
    </row>
    <row r="5208" spans="1:74" ht="15.75" x14ac:dyDescent="0.25">
      <c r="A5208" s="52" t="s">
        <v>1422</v>
      </c>
      <c r="B5208" s="56"/>
      <c r="C5208" s="7" t="s">
        <v>118</v>
      </c>
      <c r="D5208" s="7" t="s">
        <v>6562</v>
      </c>
      <c r="E5208" s="7"/>
      <c r="F5208" s="64"/>
      <c r="G5208" s="6"/>
      <c r="H5208" s="6"/>
      <c r="I5208" s="10" t="s">
        <v>110</v>
      </c>
      <c r="J5208" s="11" t="s">
        <v>4803</v>
      </c>
      <c r="K5208" s="194" t="s">
        <v>511</v>
      </c>
      <c r="L5208" s="176"/>
      <c r="M5208" s="176">
        <v>1000</v>
      </c>
      <c r="N5208" s="80" t="s">
        <v>6858</v>
      </c>
      <c r="O5208" s="162"/>
      <c r="P5208" s="80" t="s">
        <v>5655</v>
      </c>
      <c r="Q5208" s="80"/>
      <c r="R5208" s="80"/>
      <c r="S5208" s="163"/>
      <c r="T5208" s="213"/>
      <c r="U5208" s="162"/>
      <c r="V5208" s="164"/>
      <c r="W5208" s="12" t="str">
        <f t="shared" si="975"/>
        <v>Mqtt1</v>
      </c>
      <c r="X5208" s="196" t="s">
        <v>10740</v>
      </c>
      <c r="Y5208" s="6" t="str">
        <f t="shared" si="978"/>
        <v>marpower/power-tag/sockets-crew-cabins-ps</v>
      </c>
      <c r="Z5208" s="103" t="str" cm="1">
        <f t="array" ref="Z5208">IF(COUNTIF(N5208,"spare"),"","$."&amp;_xlfn.REGEXEXTRACT(J5208,"^PT\d+[FQ]\d+_(.*)", 2))</f>
        <v>$.RMS_Current_Phase_B</v>
      </c>
      <c r="AA5208" s="12">
        <f t="shared" si="977"/>
        <v>5</v>
      </c>
      <c r="AB5208" s="6" t="s">
        <v>195</v>
      </c>
      <c r="AC5208" s="103">
        <v>3002</v>
      </c>
      <c r="AJ5208" s="80"/>
      <c r="AK5208" s="113" t="s">
        <v>1423</v>
      </c>
      <c r="AN5208" s="80"/>
      <c r="AO5208" s="80"/>
      <c r="AP5208" s="80"/>
      <c r="AQ5208" s="80"/>
      <c r="AR5208" s="127"/>
      <c r="AS5208" s="80"/>
      <c r="AT5208" s="7"/>
      <c r="AU5208" s="7"/>
      <c r="AV5208" s="165"/>
      <c r="AW5208" s="166"/>
      <c r="AX5208" s="137"/>
      <c r="AY5208" s="147"/>
      <c r="AZ5208" s="167"/>
      <c r="BA5208" s="167"/>
      <c r="BB5208" s="147" t="str">
        <f t="shared" si="976"/>
        <v/>
      </c>
      <c r="BC5208" s="168"/>
      <c r="BD5208" s="165"/>
      <c r="BE5208" s="165"/>
      <c r="BF5208" s="165"/>
      <c r="BG5208" s="165"/>
      <c r="BH5208" s="165"/>
      <c r="BI5208" s="165"/>
      <c r="BJ5208" s="165"/>
      <c r="BK5208" s="165"/>
      <c r="BL5208" s="165"/>
      <c r="BM5208" s="165"/>
      <c r="BN5208" s="165"/>
      <c r="BO5208" s="165"/>
      <c r="BP5208" s="165"/>
      <c r="BQ5208" s="165"/>
      <c r="BS5208" s="6"/>
      <c r="BT5208" s="11"/>
      <c r="BU5208" s="6"/>
      <c r="BV5208" s="6"/>
    </row>
    <row r="5209" spans="1:74" ht="15.75" x14ac:dyDescent="0.25">
      <c r="A5209" s="52" t="s">
        <v>1422</v>
      </c>
      <c r="B5209" s="56"/>
      <c r="C5209" s="7" t="s">
        <v>118</v>
      </c>
      <c r="D5209" s="7" t="s">
        <v>6562</v>
      </c>
      <c r="E5209" s="7"/>
      <c r="F5209" s="64"/>
      <c r="G5209" s="6"/>
      <c r="H5209" s="6"/>
      <c r="I5209" s="10" t="s">
        <v>110</v>
      </c>
      <c r="J5209" s="11" t="s">
        <v>4804</v>
      </c>
      <c r="K5209" s="194" t="s">
        <v>511</v>
      </c>
      <c r="L5209" s="176"/>
      <c r="M5209" s="176">
        <v>1000</v>
      </c>
      <c r="N5209" s="80" t="s">
        <v>6858</v>
      </c>
      <c r="O5209" s="162"/>
      <c r="P5209" s="80" t="s">
        <v>5656</v>
      </c>
      <c r="Q5209" s="80"/>
      <c r="R5209" s="80"/>
      <c r="S5209" s="163"/>
      <c r="T5209" s="213"/>
      <c r="U5209" s="162"/>
      <c r="V5209" s="164"/>
      <c r="W5209" s="12" t="str">
        <f t="shared" si="975"/>
        <v>Mqtt1</v>
      </c>
      <c r="X5209" s="196" t="s">
        <v>10740</v>
      </c>
      <c r="Y5209" s="6" t="str">
        <f t="shared" si="978"/>
        <v>marpower/power-tag/sockets-crew-cabins-ps</v>
      </c>
      <c r="Z5209" s="103" t="str" cm="1">
        <f t="array" ref="Z5209">IF(COUNTIF(N5209,"spare"),"","$."&amp;_xlfn.REGEXEXTRACT(J5209,"^PT\d+[FQ]\d+_(.*)", 2))</f>
        <v>$.RMS_Current_Phase_C</v>
      </c>
      <c r="AA5209" s="12">
        <f t="shared" si="977"/>
        <v>5</v>
      </c>
      <c r="AB5209" s="6" t="s">
        <v>195</v>
      </c>
      <c r="AC5209" s="103">
        <v>3004</v>
      </c>
      <c r="AJ5209" s="80"/>
      <c r="AK5209" s="113" t="s">
        <v>1423</v>
      </c>
      <c r="AN5209" s="80"/>
      <c r="AO5209" s="80"/>
      <c r="AP5209" s="80"/>
      <c r="AQ5209" s="80"/>
      <c r="AR5209" s="127"/>
      <c r="AS5209" s="80"/>
      <c r="AT5209" s="7"/>
      <c r="AU5209" s="7"/>
      <c r="AV5209" s="165"/>
      <c r="AW5209" s="166"/>
      <c r="AX5209" s="137"/>
      <c r="AY5209" s="147"/>
      <c r="AZ5209" s="167"/>
      <c r="BA5209" s="167"/>
      <c r="BB5209" s="147" t="str">
        <f t="shared" si="976"/>
        <v/>
      </c>
      <c r="BC5209" s="168"/>
      <c r="BD5209" s="165"/>
      <c r="BE5209" s="165"/>
      <c r="BF5209" s="165"/>
      <c r="BG5209" s="165"/>
      <c r="BH5209" s="165"/>
      <c r="BI5209" s="165"/>
      <c r="BJ5209" s="165"/>
      <c r="BK5209" s="165"/>
      <c r="BL5209" s="165"/>
      <c r="BM5209" s="165"/>
      <c r="BN5209" s="165"/>
      <c r="BO5209" s="165"/>
      <c r="BP5209" s="165"/>
      <c r="BQ5209" s="165"/>
      <c r="BS5209" s="6"/>
      <c r="BT5209" s="11"/>
      <c r="BU5209" s="6"/>
      <c r="BV5209" s="6"/>
    </row>
    <row r="5210" spans="1:74" ht="15.75" x14ac:dyDescent="0.25">
      <c r="A5210" s="52" t="s">
        <v>1422</v>
      </c>
      <c r="B5210" s="56"/>
      <c r="C5210" s="7" t="s">
        <v>118</v>
      </c>
      <c r="D5210" s="7" t="s">
        <v>6562</v>
      </c>
      <c r="E5210" s="7"/>
      <c r="F5210" s="64"/>
      <c r="G5210" s="6"/>
      <c r="H5210" s="6"/>
      <c r="I5210" s="10" t="s">
        <v>110</v>
      </c>
      <c r="J5210" s="11" t="s">
        <v>4805</v>
      </c>
      <c r="K5210" s="194" t="s">
        <v>511</v>
      </c>
      <c r="L5210" s="176"/>
      <c r="M5210" s="176">
        <v>1000</v>
      </c>
      <c r="N5210" s="80" t="s">
        <v>6858</v>
      </c>
      <c r="O5210" s="162"/>
      <c r="P5210" s="80" t="s">
        <v>5657</v>
      </c>
      <c r="Q5210" s="80"/>
      <c r="R5210" s="80"/>
      <c r="S5210" s="163"/>
      <c r="T5210" s="213"/>
      <c r="U5210" s="162"/>
      <c r="V5210" s="164"/>
      <c r="W5210" s="12" t="str">
        <f t="shared" si="975"/>
        <v>Mqtt1</v>
      </c>
      <c r="X5210" s="196" t="s">
        <v>10740</v>
      </c>
      <c r="Y5210" s="6" t="str">
        <f t="shared" si="978"/>
        <v>marpower/power-tag/sockets-crew-cabins-ps</v>
      </c>
      <c r="Z5210" s="103" t="str" cm="1">
        <f t="array" ref="Z5210">IF(COUNTIF(N5210,"spare"),"","$."&amp;_xlfn.REGEXEXTRACT(J5210,"^PT\d+[FQ]\d+_(.*)", 2))</f>
        <v>$.RMS_Current_Phase_Neut</v>
      </c>
      <c r="AA5210" s="12">
        <f t="shared" si="977"/>
        <v>5</v>
      </c>
      <c r="AB5210" s="6" t="s">
        <v>195</v>
      </c>
      <c r="AC5210" s="103">
        <v>3006</v>
      </c>
      <c r="AJ5210" s="80"/>
      <c r="AK5210" s="113" t="s">
        <v>1423</v>
      </c>
      <c r="AN5210" s="80"/>
      <c r="AO5210" s="80"/>
      <c r="AP5210" s="80"/>
      <c r="AQ5210" s="80"/>
      <c r="AR5210" s="127"/>
      <c r="AS5210" s="80"/>
      <c r="AT5210" s="7"/>
      <c r="AU5210" s="7"/>
      <c r="AV5210" s="165"/>
      <c r="AW5210" s="166"/>
      <c r="AX5210" s="137"/>
      <c r="AY5210" s="147"/>
      <c r="AZ5210" s="167"/>
      <c r="BA5210" s="167"/>
      <c r="BB5210" s="147" t="str">
        <f t="shared" si="976"/>
        <v/>
      </c>
      <c r="BC5210" s="168"/>
      <c r="BD5210" s="165"/>
      <c r="BE5210" s="165"/>
      <c r="BF5210" s="165"/>
      <c r="BG5210" s="165"/>
      <c r="BH5210" s="165"/>
      <c r="BI5210" s="165"/>
      <c r="BJ5210" s="165"/>
      <c r="BK5210" s="165"/>
      <c r="BL5210" s="165"/>
      <c r="BM5210" s="165"/>
      <c r="BN5210" s="165"/>
      <c r="BO5210" s="165"/>
      <c r="BP5210" s="165"/>
      <c r="BQ5210" s="165"/>
      <c r="BS5210" s="6"/>
      <c r="BT5210" s="11"/>
      <c r="BU5210" s="6"/>
      <c r="BV5210" s="6"/>
    </row>
    <row r="5211" spans="1:74" ht="15.75" x14ac:dyDescent="0.25">
      <c r="A5211" s="52" t="s">
        <v>1422</v>
      </c>
      <c r="B5211" s="56"/>
      <c r="C5211" s="7" t="s">
        <v>118</v>
      </c>
      <c r="D5211" s="7" t="s">
        <v>6562</v>
      </c>
      <c r="E5211" s="7"/>
      <c r="F5211" s="64"/>
      <c r="G5211" s="6"/>
      <c r="H5211" s="6"/>
      <c r="I5211" s="10" t="s">
        <v>110</v>
      </c>
      <c r="J5211" s="11" t="s">
        <v>8409</v>
      </c>
      <c r="K5211" s="194" t="s">
        <v>511</v>
      </c>
      <c r="L5211" s="176"/>
      <c r="M5211" s="176">
        <v>1000</v>
      </c>
      <c r="N5211" s="80" t="s">
        <v>6858</v>
      </c>
      <c r="O5211" s="162"/>
      <c r="P5211" s="80" t="s">
        <v>5658</v>
      </c>
      <c r="Q5211" s="80"/>
      <c r="R5211" s="80"/>
      <c r="S5211" s="163"/>
      <c r="T5211" s="213"/>
      <c r="U5211" s="162"/>
      <c r="V5211" s="164"/>
      <c r="W5211" s="12" t="str">
        <f t="shared" ref="W5211:W5274" si="979">IF(COUNTIF(N5211,"spare"),"","Mqtt1")</f>
        <v>Mqtt1</v>
      </c>
      <c r="X5211" s="196" t="s">
        <v>10740</v>
      </c>
      <c r="Y5211" s="6" t="str">
        <f t="shared" si="978"/>
        <v>marpower/power-tag/sockets-crew-cabins-ps</v>
      </c>
      <c r="Z5211" s="103" t="str" cm="1">
        <f t="array" ref="Z5211">IF(COUNTIF(N5211,"spare"),"","$."&amp;_xlfn.REGEXEXTRACT(J5211,"^PT\d+[FQ]\d+_(.*)", 2))</f>
        <v>$.RMS_Voltage_A_N</v>
      </c>
      <c r="AA5211" s="12">
        <f t="shared" si="977"/>
        <v>5</v>
      </c>
      <c r="AB5211" s="6" t="s">
        <v>195</v>
      </c>
      <c r="AC5211" s="103">
        <v>3028</v>
      </c>
      <c r="AJ5211" s="80"/>
      <c r="AK5211" s="113" t="s">
        <v>1424</v>
      </c>
      <c r="AN5211" s="80"/>
      <c r="AO5211" s="80"/>
      <c r="AP5211" s="80"/>
      <c r="AQ5211" s="80"/>
      <c r="AR5211" s="127"/>
      <c r="AS5211" s="80"/>
      <c r="AT5211" s="7"/>
      <c r="AU5211" s="7"/>
      <c r="AV5211" s="165"/>
      <c r="AW5211" s="166"/>
      <c r="AX5211" s="137"/>
      <c r="AY5211" s="147"/>
      <c r="AZ5211" s="167"/>
      <c r="BA5211" s="167"/>
      <c r="BB5211" s="147" t="str">
        <f t="shared" si="976"/>
        <v/>
      </c>
      <c r="BC5211" s="168"/>
      <c r="BD5211" s="165"/>
      <c r="BE5211" s="165"/>
      <c r="BF5211" s="165"/>
      <c r="BG5211" s="165"/>
      <c r="BH5211" s="165"/>
      <c r="BI5211" s="165"/>
      <c r="BJ5211" s="165"/>
      <c r="BK5211" s="165"/>
      <c r="BL5211" s="165"/>
      <c r="BM5211" s="165"/>
      <c r="BN5211" s="165"/>
      <c r="BO5211" s="165"/>
      <c r="BP5211" s="165"/>
      <c r="BQ5211" s="165"/>
      <c r="BS5211" s="6"/>
      <c r="BT5211" s="11"/>
      <c r="BU5211" s="6"/>
      <c r="BV5211" s="6"/>
    </row>
    <row r="5212" spans="1:74" ht="15.75" x14ac:dyDescent="0.25">
      <c r="A5212" s="52" t="s">
        <v>1422</v>
      </c>
      <c r="B5212" s="56"/>
      <c r="C5212" s="7" t="s">
        <v>118</v>
      </c>
      <c r="D5212" s="7" t="s">
        <v>6562</v>
      </c>
      <c r="E5212" s="7"/>
      <c r="F5212" s="64"/>
      <c r="G5212" s="6"/>
      <c r="H5212" s="6"/>
      <c r="I5212" s="10" t="s">
        <v>110</v>
      </c>
      <c r="J5212" s="11" t="s">
        <v>8586</v>
      </c>
      <c r="K5212" s="194" t="s">
        <v>511</v>
      </c>
      <c r="L5212" s="176"/>
      <c r="M5212" s="176">
        <v>1000</v>
      </c>
      <c r="N5212" s="80" t="s">
        <v>6858</v>
      </c>
      <c r="O5212" s="162"/>
      <c r="P5212" s="80" t="s">
        <v>5659</v>
      </c>
      <c r="Q5212" s="80"/>
      <c r="R5212" s="80"/>
      <c r="S5212" s="163"/>
      <c r="T5212" s="213"/>
      <c r="U5212" s="162"/>
      <c r="V5212" s="164"/>
      <c r="W5212" s="12" t="str">
        <f t="shared" si="979"/>
        <v>Mqtt1</v>
      </c>
      <c r="X5212" s="196" t="s">
        <v>10740</v>
      </c>
      <c r="Y5212" s="6" t="str">
        <f t="shared" si="978"/>
        <v>marpower/power-tag/sockets-crew-cabins-ps</v>
      </c>
      <c r="Z5212" s="103" t="str" cm="1">
        <f t="array" ref="Z5212">IF(COUNTIF(N5212,"spare"),"","$."&amp;_xlfn.REGEXEXTRACT(J5212,"^PT\d+[FQ]\d+_(.*)", 2))</f>
        <v>$.RMS_Voltage_B_N</v>
      </c>
      <c r="AA5212" s="12">
        <f t="shared" si="977"/>
        <v>5</v>
      </c>
      <c r="AB5212" s="6" t="s">
        <v>195</v>
      </c>
      <c r="AC5212" s="103">
        <v>3030</v>
      </c>
      <c r="AJ5212" s="80"/>
      <c r="AK5212" s="113" t="s">
        <v>1424</v>
      </c>
      <c r="AN5212" s="80"/>
      <c r="AO5212" s="80"/>
      <c r="AP5212" s="80"/>
      <c r="AQ5212" s="80"/>
      <c r="AR5212" s="127"/>
      <c r="AS5212" s="80"/>
      <c r="AT5212" s="7"/>
      <c r="AU5212" s="7"/>
      <c r="AV5212" s="165"/>
      <c r="AW5212" s="166"/>
      <c r="AX5212" s="137"/>
      <c r="AY5212" s="147"/>
      <c r="AZ5212" s="167"/>
      <c r="BA5212" s="167"/>
      <c r="BB5212" s="147" t="str">
        <f t="shared" si="976"/>
        <v/>
      </c>
      <c r="BC5212" s="168"/>
      <c r="BD5212" s="165"/>
      <c r="BE5212" s="165"/>
      <c r="BF5212" s="165"/>
      <c r="BG5212" s="165"/>
      <c r="BH5212" s="165"/>
      <c r="BI5212" s="165"/>
      <c r="BJ5212" s="165"/>
      <c r="BK5212" s="165"/>
      <c r="BL5212" s="165"/>
      <c r="BM5212" s="165"/>
      <c r="BN5212" s="165"/>
      <c r="BO5212" s="165"/>
      <c r="BP5212" s="165"/>
      <c r="BQ5212" s="165"/>
      <c r="BS5212" s="6"/>
      <c r="BT5212" s="11"/>
      <c r="BU5212" s="6"/>
      <c r="BV5212" s="6"/>
    </row>
    <row r="5213" spans="1:74" ht="15.75" x14ac:dyDescent="0.25">
      <c r="A5213" s="52" t="s">
        <v>1422</v>
      </c>
      <c r="B5213" s="56"/>
      <c r="C5213" s="7" t="s">
        <v>118</v>
      </c>
      <c r="D5213" s="7" t="s">
        <v>6562</v>
      </c>
      <c r="E5213" s="7"/>
      <c r="F5213" s="64"/>
      <c r="G5213" s="6"/>
      <c r="H5213" s="6"/>
      <c r="I5213" s="10" t="s">
        <v>110</v>
      </c>
      <c r="J5213" s="11" t="s">
        <v>8763</v>
      </c>
      <c r="K5213" s="194" t="s">
        <v>511</v>
      </c>
      <c r="L5213" s="176"/>
      <c r="M5213" s="176">
        <v>1000</v>
      </c>
      <c r="N5213" s="80" t="s">
        <v>6858</v>
      </c>
      <c r="O5213" s="162"/>
      <c r="P5213" s="80" t="s">
        <v>5660</v>
      </c>
      <c r="Q5213" s="80"/>
      <c r="R5213" s="80"/>
      <c r="S5213" s="163"/>
      <c r="T5213" s="213"/>
      <c r="U5213" s="162"/>
      <c r="V5213" s="164"/>
      <c r="W5213" s="12" t="str">
        <f t="shared" si="979"/>
        <v>Mqtt1</v>
      </c>
      <c r="X5213" s="196" t="s">
        <v>10740</v>
      </c>
      <c r="Y5213" s="6" t="str">
        <f t="shared" si="978"/>
        <v>marpower/power-tag/sockets-crew-cabins-ps</v>
      </c>
      <c r="Z5213" s="103" t="str" cm="1">
        <f t="array" ref="Z5213">IF(COUNTIF(N5213,"spare"),"","$."&amp;_xlfn.REGEXEXTRACT(J5213,"^PT\d+[FQ]\d+_(.*)", 2))</f>
        <v>$.RMS_Voltage_C_N</v>
      </c>
      <c r="AA5213" s="12">
        <f t="shared" si="977"/>
        <v>5</v>
      </c>
      <c r="AB5213" s="6" t="s">
        <v>195</v>
      </c>
      <c r="AC5213" s="103">
        <v>3032</v>
      </c>
      <c r="AJ5213" s="80"/>
      <c r="AK5213" s="113" t="s">
        <v>1424</v>
      </c>
      <c r="AN5213" s="80"/>
      <c r="AO5213" s="80"/>
      <c r="AP5213" s="80"/>
      <c r="AQ5213" s="80"/>
      <c r="AR5213" s="127"/>
      <c r="AS5213" s="80"/>
      <c r="AT5213" s="7"/>
      <c r="AU5213" s="7"/>
      <c r="AV5213" s="165"/>
      <c r="AW5213" s="166"/>
      <c r="AX5213" s="137"/>
      <c r="AY5213" s="147"/>
      <c r="AZ5213" s="167"/>
      <c r="BA5213" s="167"/>
      <c r="BB5213" s="147" t="str">
        <f t="shared" si="976"/>
        <v/>
      </c>
      <c r="BC5213" s="168"/>
      <c r="BD5213" s="165"/>
      <c r="BE5213" s="165"/>
      <c r="BF5213" s="165"/>
      <c r="BG5213" s="165"/>
      <c r="BH5213" s="165"/>
      <c r="BI5213" s="165"/>
      <c r="BJ5213" s="165"/>
      <c r="BK5213" s="165"/>
      <c r="BL5213" s="165"/>
      <c r="BM5213" s="165"/>
      <c r="BN5213" s="165"/>
      <c r="BO5213" s="165"/>
      <c r="BP5213" s="165"/>
      <c r="BQ5213" s="165"/>
      <c r="BS5213" s="6"/>
      <c r="BT5213" s="11"/>
      <c r="BU5213" s="6"/>
      <c r="BV5213" s="6"/>
    </row>
    <row r="5214" spans="1:74" ht="15.75" x14ac:dyDescent="0.25">
      <c r="A5214" s="52" t="s">
        <v>1422</v>
      </c>
      <c r="B5214" s="56"/>
      <c r="C5214" s="7" t="s">
        <v>118</v>
      </c>
      <c r="D5214" s="7" t="s">
        <v>6562</v>
      </c>
      <c r="E5214" s="7"/>
      <c r="F5214" s="64"/>
      <c r="G5214" s="6"/>
      <c r="H5214" s="6"/>
      <c r="I5214" s="10" t="s">
        <v>110</v>
      </c>
      <c r="J5214" s="11" t="s">
        <v>4806</v>
      </c>
      <c r="K5214" s="194" t="s">
        <v>511</v>
      </c>
      <c r="L5214" s="176"/>
      <c r="M5214" s="176">
        <v>1000</v>
      </c>
      <c r="N5214" s="80" t="s">
        <v>6858</v>
      </c>
      <c r="O5214" s="162"/>
      <c r="P5214" s="80" t="s">
        <v>5661</v>
      </c>
      <c r="Q5214" s="80"/>
      <c r="R5214" s="80"/>
      <c r="S5214" s="163"/>
      <c r="T5214" s="213"/>
      <c r="U5214" s="162"/>
      <c r="V5214" s="164"/>
      <c r="W5214" s="12" t="str">
        <f t="shared" si="979"/>
        <v>Mqtt1</v>
      </c>
      <c r="X5214" s="196" t="s">
        <v>10740</v>
      </c>
      <c r="Y5214" s="6" t="str">
        <f t="shared" si="978"/>
        <v>marpower/power-tag/sockets-crew-cabins-ps</v>
      </c>
      <c r="Z5214" s="103" t="str" cm="1">
        <f t="array" ref="Z5214">IF(COUNTIF(N5214,"spare"),"","$."&amp;_xlfn.REGEXEXTRACT(J5214,"^PT\d+[FQ]\d+_(.*)", 2))</f>
        <v>$.Active_Power_Phase_A</v>
      </c>
      <c r="AA5214" s="12">
        <f t="shared" si="977"/>
        <v>5</v>
      </c>
      <c r="AB5214" s="6" t="s">
        <v>195</v>
      </c>
      <c r="AC5214" s="103">
        <v>3054</v>
      </c>
      <c r="AJ5214" s="80"/>
      <c r="AK5214" s="113" t="s">
        <v>1425</v>
      </c>
      <c r="AN5214" s="80"/>
      <c r="AO5214" s="80"/>
      <c r="AP5214" s="80"/>
      <c r="AQ5214" s="80"/>
      <c r="AR5214" s="127"/>
      <c r="AS5214" s="80"/>
      <c r="AT5214" s="7"/>
      <c r="AU5214" s="7"/>
      <c r="AV5214" s="165"/>
      <c r="AW5214" s="166"/>
      <c r="AX5214" s="137"/>
      <c r="AY5214" s="147"/>
      <c r="AZ5214" s="167"/>
      <c r="BA5214" s="167"/>
      <c r="BB5214" s="147" t="str">
        <f t="shared" si="976"/>
        <v/>
      </c>
      <c r="BC5214" s="168"/>
      <c r="BD5214" s="165"/>
      <c r="BE5214" s="165"/>
      <c r="BF5214" s="165"/>
      <c r="BG5214" s="165"/>
      <c r="BH5214" s="165"/>
      <c r="BI5214" s="165"/>
      <c r="BJ5214" s="165"/>
      <c r="BK5214" s="165"/>
      <c r="BL5214" s="165"/>
      <c r="BM5214" s="165"/>
      <c r="BN5214" s="165"/>
      <c r="BO5214" s="165"/>
      <c r="BP5214" s="165"/>
      <c r="BQ5214" s="165"/>
      <c r="BS5214" s="6"/>
      <c r="BT5214" s="11"/>
      <c r="BU5214" s="6"/>
      <c r="BV5214" s="6"/>
    </row>
    <row r="5215" spans="1:74" ht="15.75" x14ac:dyDescent="0.25">
      <c r="A5215" s="52" t="s">
        <v>1422</v>
      </c>
      <c r="B5215" s="56"/>
      <c r="C5215" s="7" t="s">
        <v>118</v>
      </c>
      <c r="D5215" s="7" t="s">
        <v>6562</v>
      </c>
      <c r="E5215" s="7"/>
      <c r="F5215" s="64"/>
      <c r="G5215" s="6"/>
      <c r="H5215" s="6"/>
      <c r="I5215" s="10" t="s">
        <v>110</v>
      </c>
      <c r="J5215" s="11" t="s">
        <v>4807</v>
      </c>
      <c r="K5215" s="194" t="s">
        <v>511</v>
      </c>
      <c r="L5215" s="176"/>
      <c r="M5215" s="176">
        <v>1000</v>
      </c>
      <c r="N5215" s="80" t="s">
        <v>6858</v>
      </c>
      <c r="O5215" s="162"/>
      <c r="P5215" s="80" t="s">
        <v>5662</v>
      </c>
      <c r="Q5215" s="80"/>
      <c r="R5215" s="80"/>
      <c r="S5215" s="163"/>
      <c r="T5215" s="213"/>
      <c r="U5215" s="162"/>
      <c r="V5215" s="164"/>
      <c r="W5215" s="12" t="str">
        <f t="shared" si="979"/>
        <v>Mqtt1</v>
      </c>
      <c r="X5215" s="196" t="s">
        <v>10740</v>
      </c>
      <c r="Y5215" s="6" t="str">
        <f t="shared" si="978"/>
        <v>marpower/power-tag/sockets-crew-cabins-ps</v>
      </c>
      <c r="Z5215" s="103" t="str" cm="1">
        <f t="array" ref="Z5215">IF(COUNTIF(N5215,"spare"),"","$."&amp;_xlfn.REGEXEXTRACT(J5215,"^PT\d+[FQ]\d+_(.*)", 2))</f>
        <v>$.Active_Power_Phase_B</v>
      </c>
      <c r="AA5215" s="12">
        <f t="shared" si="977"/>
        <v>5</v>
      </c>
      <c r="AB5215" s="6" t="s">
        <v>195</v>
      </c>
      <c r="AC5215" s="103">
        <v>3056</v>
      </c>
      <c r="AJ5215" s="80"/>
      <c r="AK5215" s="113" t="s">
        <v>1425</v>
      </c>
      <c r="AN5215" s="80"/>
      <c r="AO5215" s="80"/>
      <c r="AP5215" s="80"/>
      <c r="AQ5215" s="80"/>
      <c r="AR5215" s="127"/>
      <c r="AS5215" s="80"/>
      <c r="AT5215" s="7"/>
      <c r="AU5215" s="7"/>
      <c r="AV5215" s="165"/>
      <c r="AW5215" s="166"/>
      <c r="AX5215" s="137"/>
      <c r="AY5215" s="147"/>
      <c r="AZ5215" s="167"/>
      <c r="BA5215" s="167"/>
      <c r="BB5215" s="147" t="str">
        <f t="shared" si="976"/>
        <v/>
      </c>
      <c r="BC5215" s="168"/>
      <c r="BD5215" s="165"/>
      <c r="BE5215" s="165"/>
      <c r="BF5215" s="165"/>
      <c r="BG5215" s="165"/>
      <c r="BH5215" s="165"/>
      <c r="BI5215" s="165"/>
      <c r="BJ5215" s="165"/>
      <c r="BK5215" s="165"/>
      <c r="BL5215" s="165"/>
      <c r="BM5215" s="165"/>
      <c r="BN5215" s="165"/>
      <c r="BO5215" s="165"/>
      <c r="BP5215" s="165"/>
      <c r="BQ5215" s="165"/>
      <c r="BS5215" s="6"/>
      <c r="BT5215" s="11"/>
      <c r="BU5215" s="6"/>
      <c r="BV5215" s="6"/>
    </row>
    <row r="5216" spans="1:74" ht="15.75" x14ac:dyDescent="0.25">
      <c r="A5216" s="52" t="s">
        <v>1422</v>
      </c>
      <c r="B5216" s="56"/>
      <c r="C5216" s="7" t="s">
        <v>118</v>
      </c>
      <c r="D5216" s="7" t="s">
        <v>6562</v>
      </c>
      <c r="E5216" s="7"/>
      <c r="F5216" s="64"/>
      <c r="G5216" s="6"/>
      <c r="H5216" s="6"/>
      <c r="I5216" s="10" t="s">
        <v>110</v>
      </c>
      <c r="J5216" s="11" t="s">
        <v>4808</v>
      </c>
      <c r="K5216" s="194" t="s">
        <v>511</v>
      </c>
      <c r="L5216" s="176"/>
      <c r="M5216" s="176">
        <v>1000</v>
      </c>
      <c r="N5216" s="80" t="s">
        <v>6858</v>
      </c>
      <c r="O5216" s="162"/>
      <c r="P5216" s="80" t="s">
        <v>5663</v>
      </c>
      <c r="Q5216" s="80"/>
      <c r="R5216" s="80"/>
      <c r="S5216" s="163"/>
      <c r="T5216" s="213"/>
      <c r="U5216" s="162"/>
      <c r="V5216" s="164"/>
      <c r="W5216" s="12" t="str">
        <f t="shared" si="979"/>
        <v>Mqtt1</v>
      </c>
      <c r="X5216" s="196" t="s">
        <v>10740</v>
      </c>
      <c r="Y5216" s="6" t="str">
        <f t="shared" si="978"/>
        <v>marpower/power-tag/sockets-crew-cabins-ps</v>
      </c>
      <c r="Z5216" s="103" t="str" cm="1">
        <f t="array" ref="Z5216">IF(COUNTIF(N5216,"spare"),"","$."&amp;_xlfn.REGEXEXTRACT(J5216,"^PT\d+[FQ]\d+_(.*)", 2))</f>
        <v>$.Active_Power_Phase_C</v>
      </c>
      <c r="AA5216" s="12">
        <f t="shared" si="977"/>
        <v>5</v>
      </c>
      <c r="AB5216" s="6" t="s">
        <v>195</v>
      </c>
      <c r="AC5216" s="103">
        <v>3058</v>
      </c>
      <c r="AJ5216" s="80"/>
      <c r="AK5216" s="113" t="s">
        <v>1425</v>
      </c>
      <c r="AN5216" s="80"/>
      <c r="AO5216" s="80"/>
      <c r="AP5216" s="80"/>
      <c r="AQ5216" s="80"/>
      <c r="AR5216" s="127"/>
      <c r="AS5216" s="80"/>
      <c r="AT5216" s="7"/>
      <c r="AU5216" s="7"/>
      <c r="AV5216" s="165"/>
      <c r="AW5216" s="166"/>
      <c r="AX5216" s="137"/>
      <c r="AY5216" s="147"/>
      <c r="AZ5216" s="167"/>
      <c r="BA5216" s="167"/>
      <c r="BB5216" s="147" t="str">
        <f t="shared" si="976"/>
        <v/>
      </c>
      <c r="BC5216" s="168"/>
      <c r="BD5216" s="165"/>
      <c r="BE5216" s="165"/>
      <c r="BF5216" s="165"/>
      <c r="BG5216" s="165"/>
      <c r="BH5216" s="165"/>
      <c r="BI5216" s="165"/>
      <c r="BJ5216" s="165"/>
      <c r="BK5216" s="165"/>
      <c r="BL5216" s="165"/>
      <c r="BM5216" s="165"/>
      <c r="BN5216" s="165"/>
      <c r="BO5216" s="165"/>
      <c r="BP5216" s="165"/>
      <c r="BQ5216" s="165"/>
      <c r="BS5216" s="6"/>
      <c r="BT5216" s="11"/>
      <c r="BU5216" s="6"/>
      <c r="BV5216" s="6"/>
    </row>
    <row r="5217" spans="1:74" ht="15.75" x14ac:dyDescent="0.25">
      <c r="A5217" s="52" t="s">
        <v>1422</v>
      </c>
      <c r="B5217" s="56"/>
      <c r="C5217" s="7" t="s">
        <v>118</v>
      </c>
      <c r="D5217" s="7" t="s">
        <v>6562</v>
      </c>
      <c r="E5217" s="7"/>
      <c r="F5217" s="64"/>
      <c r="G5217" s="6"/>
      <c r="H5217" s="6"/>
      <c r="I5217" s="10" t="s">
        <v>110</v>
      </c>
      <c r="J5217" s="11" t="s">
        <v>4809</v>
      </c>
      <c r="K5217" s="194" t="s">
        <v>511</v>
      </c>
      <c r="L5217" s="176"/>
      <c r="M5217" s="176">
        <v>1000</v>
      </c>
      <c r="N5217" s="80" t="s">
        <v>6858</v>
      </c>
      <c r="O5217" s="162"/>
      <c r="P5217" s="80" t="s">
        <v>5664</v>
      </c>
      <c r="Q5217" s="80"/>
      <c r="R5217" s="80"/>
      <c r="S5217" s="163"/>
      <c r="T5217" s="213"/>
      <c r="U5217" s="162"/>
      <c r="V5217" s="164"/>
      <c r="W5217" s="12" t="str">
        <f t="shared" si="979"/>
        <v>Mqtt1</v>
      </c>
      <c r="X5217" s="196" t="s">
        <v>10740</v>
      </c>
      <c r="Y5217" s="6" t="str">
        <f t="shared" si="978"/>
        <v>marpower/power-tag/sockets-crew-cabins-ps</v>
      </c>
      <c r="Z5217" s="103" t="str" cm="1">
        <f t="array" ref="Z5217">IF(COUNTIF(N5217,"spare"),"","$."&amp;_xlfn.REGEXEXTRACT(J5217,"^PT\d+[FQ]\d+_(.*)", 2))</f>
        <v>$.Total_Active_Power</v>
      </c>
      <c r="AA5217" s="12">
        <f t="shared" si="977"/>
        <v>5</v>
      </c>
      <c r="AB5217" s="6" t="s">
        <v>195</v>
      </c>
      <c r="AC5217" s="103">
        <v>3060</v>
      </c>
      <c r="AJ5217" s="80"/>
      <c r="AK5217" s="113" t="s">
        <v>1425</v>
      </c>
      <c r="AN5217" s="80"/>
      <c r="AO5217" s="80"/>
      <c r="AP5217" s="80"/>
      <c r="AQ5217" s="80"/>
      <c r="AR5217" s="127"/>
      <c r="AS5217" s="80"/>
      <c r="AT5217" s="7"/>
      <c r="AU5217" s="7"/>
      <c r="AV5217" s="165"/>
      <c r="AW5217" s="166"/>
      <c r="AX5217" s="137"/>
      <c r="AY5217" s="147"/>
      <c r="AZ5217" s="167"/>
      <c r="BA5217" s="167"/>
      <c r="BB5217" s="147" t="str">
        <f t="shared" si="976"/>
        <v/>
      </c>
      <c r="BC5217" s="168"/>
      <c r="BD5217" s="165"/>
      <c r="BE5217" s="165"/>
      <c r="BF5217" s="165"/>
      <c r="BG5217" s="165"/>
      <c r="BH5217" s="165"/>
      <c r="BI5217" s="165"/>
      <c r="BJ5217" s="165"/>
      <c r="BK5217" s="165"/>
      <c r="BL5217" s="165"/>
      <c r="BM5217" s="165"/>
      <c r="BN5217" s="165"/>
      <c r="BO5217" s="165"/>
      <c r="BP5217" s="165"/>
      <c r="BQ5217" s="165"/>
      <c r="BS5217" s="6"/>
      <c r="BT5217" s="11"/>
      <c r="BU5217" s="6"/>
      <c r="BV5217" s="6"/>
    </row>
    <row r="5218" spans="1:74" ht="15.75" x14ac:dyDescent="0.25">
      <c r="A5218" s="52" t="s">
        <v>1422</v>
      </c>
      <c r="B5218" s="56"/>
      <c r="C5218" s="7" t="s">
        <v>118</v>
      </c>
      <c r="D5218" s="7" t="s">
        <v>6562</v>
      </c>
      <c r="E5218" s="7"/>
      <c r="F5218" s="64"/>
      <c r="G5218" s="6"/>
      <c r="H5218" s="6"/>
      <c r="I5218" s="10" t="s">
        <v>110</v>
      </c>
      <c r="J5218" s="11" t="s">
        <v>4810</v>
      </c>
      <c r="K5218" s="194" t="s">
        <v>511</v>
      </c>
      <c r="L5218" s="176"/>
      <c r="M5218" s="176">
        <v>1000</v>
      </c>
      <c r="N5218" s="80" t="s">
        <v>6858</v>
      </c>
      <c r="O5218" s="162"/>
      <c r="P5218" s="80" t="s">
        <v>5665</v>
      </c>
      <c r="Q5218" s="80"/>
      <c r="R5218" s="80"/>
      <c r="S5218" s="163"/>
      <c r="T5218" s="213"/>
      <c r="U5218" s="162"/>
      <c r="V5218" s="164"/>
      <c r="W5218" s="12" t="str">
        <f t="shared" si="979"/>
        <v>Mqtt1</v>
      </c>
      <c r="X5218" s="196" t="s">
        <v>10740</v>
      </c>
      <c r="Y5218" s="6" t="str">
        <f t="shared" si="978"/>
        <v>marpower/power-tag/sockets-crew-cabins-ps</v>
      </c>
      <c r="Z5218" s="103" t="str" cm="1">
        <f t="array" ref="Z5218">IF(COUNTIF(N5218,"spare"),"","$."&amp;_xlfn.REGEXEXTRACT(J5218,"^PT\d+[FQ]\d+_(.*)", 2))</f>
        <v>$.Power_Factor_Phase_A</v>
      </c>
      <c r="AA5218" s="12">
        <f t="shared" si="977"/>
        <v>5</v>
      </c>
      <c r="AB5218" s="6" t="s">
        <v>195</v>
      </c>
      <c r="AC5218" s="103">
        <v>3078</v>
      </c>
      <c r="AJ5218" s="80"/>
      <c r="AK5218" s="113" t="s">
        <v>1426</v>
      </c>
      <c r="AN5218" s="80"/>
      <c r="AO5218" s="80"/>
      <c r="AP5218" s="80"/>
      <c r="AQ5218" s="80"/>
      <c r="AR5218" s="127"/>
      <c r="AS5218" s="80"/>
      <c r="AT5218" s="7"/>
      <c r="AU5218" s="7"/>
      <c r="AV5218" s="165"/>
      <c r="AW5218" s="166"/>
      <c r="AX5218" s="137"/>
      <c r="AY5218" s="147"/>
      <c r="AZ5218" s="167"/>
      <c r="BA5218" s="167"/>
      <c r="BB5218" s="147" t="str">
        <f t="shared" si="976"/>
        <v/>
      </c>
      <c r="BC5218" s="168"/>
      <c r="BD5218" s="165"/>
      <c r="BE5218" s="165"/>
      <c r="BF5218" s="165"/>
      <c r="BG5218" s="165"/>
      <c r="BH5218" s="165"/>
      <c r="BI5218" s="165"/>
      <c r="BJ5218" s="165"/>
      <c r="BK5218" s="165"/>
      <c r="BL5218" s="165"/>
      <c r="BM5218" s="165"/>
      <c r="BN5218" s="165"/>
      <c r="BO5218" s="165"/>
      <c r="BP5218" s="165"/>
      <c r="BQ5218" s="165"/>
      <c r="BS5218" s="6"/>
      <c r="BT5218" s="11"/>
      <c r="BU5218" s="6"/>
      <c r="BV5218" s="6"/>
    </row>
    <row r="5219" spans="1:74" ht="15.75" x14ac:dyDescent="0.25">
      <c r="A5219" s="52" t="s">
        <v>1422</v>
      </c>
      <c r="B5219" s="56"/>
      <c r="C5219" s="7" t="s">
        <v>118</v>
      </c>
      <c r="D5219" s="7" t="s">
        <v>6562</v>
      </c>
      <c r="E5219" s="7"/>
      <c r="F5219" s="64"/>
      <c r="G5219" s="6"/>
      <c r="H5219" s="6"/>
      <c r="I5219" s="10" t="s">
        <v>110</v>
      </c>
      <c r="J5219" s="11" t="s">
        <v>4811</v>
      </c>
      <c r="K5219" s="194" t="s">
        <v>511</v>
      </c>
      <c r="L5219" s="176"/>
      <c r="M5219" s="176">
        <v>1000</v>
      </c>
      <c r="N5219" s="80" t="s">
        <v>6858</v>
      </c>
      <c r="O5219" s="162"/>
      <c r="P5219" s="80" t="s">
        <v>5666</v>
      </c>
      <c r="Q5219" s="80"/>
      <c r="R5219" s="80"/>
      <c r="S5219" s="163"/>
      <c r="T5219" s="213"/>
      <c r="U5219" s="162"/>
      <c r="V5219" s="164"/>
      <c r="W5219" s="12" t="str">
        <f t="shared" si="979"/>
        <v>Mqtt1</v>
      </c>
      <c r="X5219" s="196" t="s">
        <v>10740</v>
      </c>
      <c r="Y5219" s="6" t="str">
        <f t="shared" si="978"/>
        <v>marpower/power-tag/sockets-crew-cabins-ps</v>
      </c>
      <c r="Z5219" s="103" t="str" cm="1">
        <f t="array" ref="Z5219">IF(COUNTIF(N5219,"spare"),"","$."&amp;_xlfn.REGEXEXTRACT(J5219,"^PT\d+[FQ]\d+_(.*)", 2))</f>
        <v>$.Power_Factor_Phase_B</v>
      </c>
      <c r="AA5219" s="12">
        <f t="shared" si="977"/>
        <v>5</v>
      </c>
      <c r="AB5219" s="6" t="s">
        <v>195</v>
      </c>
      <c r="AC5219" s="103">
        <v>3080</v>
      </c>
      <c r="AJ5219" s="80"/>
      <c r="AK5219" s="113" t="s">
        <v>1426</v>
      </c>
      <c r="AN5219" s="80"/>
      <c r="AO5219" s="80"/>
      <c r="AP5219" s="80"/>
      <c r="AQ5219" s="80"/>
      <c r="AR5219" s="127"/>
      <c r="AS5219" s="80"/>
      <c r="AT5219" s="7"/>
      <c r="AU5219" s="7"/>
      <c r="AV5219" s="165"/>
      <c r="AW5219" s="166"/>
      <c r="AX5219" s="137"/>
      <c r="AY5219" s="147"/>
      <c r="AZ5219" s="167"/>
      <c r="BA5219" s="167"/>
      <c r="BB5219" s="147" t="str">
        <f t="shared" si="976"/>
        <v/>
      </c>
      <c r="BC5219" s="168"/>
      <c r="BD5219" s="165"/>
      <c r="BE5219" s="165"/>
      <c r="BF5219" s="165"/>
      <c r="BG5219" s="165"/>
      <c r="BH5219" s="165"/>
      <c r="BI5219" s="165"/>
      <c r="BJ5219" s="165"/>
      <c r="BK5219" s="165"/>
      <c r="BL5219" s="165"/>
      <c r="BM5219" s="165"/>
      <c r="BN5219" s="165"/>
      <c r="BO5219" s="165"/>
      <c r="BP5219" s="165"/>
      <c r="BQ5219" s="165"/>
      <c r="BS5219" s="6"/>
      <c r="BT5219" s="11"/>
      <c r="BU5219" s="6"/>
      <c r="BV5219" s="6"/>
    </row>
    <row r="5220" spans="1:74" ht="15.75" x14ac:dyDescent="0.25">
      <c r="A5220" s="52" t="s">
        <v>1422</v>
      </c>
      <c r="B5220" s="56"/>
      <c r="C5220" s="7" t="s">
        <v>118</v>
      </c>
      <c r="D5220" s="7" t="s">
        <v>6562</v>
      </c>
      <c r="E5220" s="7"/>
      <c r="F5220" s="64"/>
      <c r="G5220" s="6"/>
      <c r="H5220" s="6"/>
      <c r="I5220" s="10" t="s">
        <v>110</v>
      </c>
      <c r="J5220" s="11" t="s">
        <v>4812</v>
      </c>
      <c r="K5220" s="194" t="s">
        <v>511</v>
      </c>
      <c r="L5220" s="176"/>
      <c r="M5220" s="176">
        <v>1000</v>
      </c>
      <c r="N5220" s="80" t="s">
        <v>6858</v>
      </c>
      <c r="O5220" s="162"/>
      <c r="P5220" s="80" t="s">
        <v>5667</v>
      </c>
      <c r="Q5220" s="80"/>
      <c r="R5220" s="80"/>
      <c r="S5220" s="163"/>
      <c r="T5220" s="213"/>
      <c r="U5220" s="162"/>
      <c r="V5220" s="164"/>
      <c r="W5220" s="12" t="str">
        <f t="shared" si="979"/>
        <v>Mqtt1</v>
      </c>
      <c r="X5220" s="196" t="s">
        <v>10740</v>
      </c>
      <c r="Y5220" s="6" t="str">
        <f t="shared" si="978"/>
        <v>marpower/power-tag/sockets-crew-cabins-ps</v>
      </c>
      <c r="Z5220" s="103" t="str" cm="1">
        <f t="array" ref="Z5220">IF(COUNTIF(N5220,"spare"),"","$."&amp;_xlfn.REGEXEXTRACT(J5220,"^PT\d+[FQ]\d+_(.*)", 2))</f>
        <v>$.Power_Factor_Phase_C</v>
      </c>
      <c r="AA5220" s="12">
        <f t="shared" si="977"/>
        <v>5</v>
      </c>
      <c r="AB5220" s="6" t="s">
        <v>195</v>
      </c>
      <c r="AC5220" s="103">
        <v>3082</v>
      </c>
      <c r="AJ5220" s="80"/>
      <c r="AK5220" s="113" t="s">
        <v>1426</v>
      </c>
      <c r="AN5220" s="80"/>
      <c r="AO5220" s="80"/>
      <c r="AP5220" s="80"/>
      <c r="AQ5220" s="80"/>
      <c r="AR5220" s="127"/>
      <c r="AS5220" s="80"/>
      <c r="AT5220" s="7"/>
      <c r="AU5220" s="7"/>
      <c r="AV5220" s="165"/>
      <c r="AW5220" s="166"/>
      <c r="AX5220" s="137"/>
      <c r="AY5220" s="147"/>
      <c r="AZ5220" s="167"/>
      <c r="BA5220" s="167"/>
      <c r="BB5220" s="147" t="str">
        <f t="shared" si="976"/>
        <v/>
      </c>
      <c r="BC5220" s="168"/>
      <c r="BD5220" s="165"/>
      <c r="BE5220" s="165"/>
      <c r="BF5220" s="165"/>
      <c r="BG5220" s="165"/>
      <c r="BH5220" s="165"/>
      <c r="BI5220" s="165"/>
      <c r="BJ5220" s="165"/>
      <c r="BK5220" s="165"/>
      <c r="BL5220" s="165"/>
      <c r="BM5220" s="165"/>
      <c r="BN5220" s="165"/>
      <c r="BO5220" s="165"/>
      <c r="BP5220" s="165"/>
      <c r="BQ5220" s="165"/>
      <c r="BS5220" s="6"/>
      <c r="BT5220" s="11"/>
      <c r="BU5220" s="6"/>
      <c r="BV5220" s="6"/>
    </row>
    <row r="5221" spans="1:74" ht="15.75" x14ac:dyDescent="0.25">
      <c r="A5221" s="52" t="s">
        <v>1422</v>
      </c>
      <c r="B5221" s="56"/>
      <c r="C5221" s="7" t="s">
        <v>118</v>
      </c>
      <c r="D5221" s="7" t="s">
        <v>6562</v>
      </c>
      <c r="E5221" s="7"/>
      <c r="F5221" s="64"/>
      <c r="G5221" s="6"/>
      <c r="H5221" s="6"/>
      <c r="I5221" s="10" t="s">
        <v>110</v>
      </c>
      <c r="J5221" s="11" t="s">
        <v>4813</v>
      </c>
      <c r="K5221" s="194" t="s">
        <v>511</v>
      </c>
      <c r="L5221" s="176"/>
      <c r="M5221" s="176">
        <v>1000</v>
      </c>
      <c r="N5221" s="80" t="s">
        <v>6858</v>
      </c>
      <c r="O5221" s="162"/>
      <c r="P5221" s="80" t="s">
        <v>5668</v>
      </c>
      <c r="Q5221" s="80"/>
      <c r="R5221" s="80"/>
      <c r="S5221" s="163"/>
      <c r="T5221" s="213"/>
      <c r="U5221" s="162"/>
      <c r="V5221" s="164"/>
      <c r="W5221" s="12" t="str">
        <f t="shared" si="979"/>
        <v>Mqtt1</v>
      </c>
      <c r="X5221" s="196" t="s">
        <v>10740</v>
      </c>
      <c r="Y5221" s="6" t="str">
        <f t="shared" si="978"/>
        <v>marpower/power-tag/sockets-crew-cabins-ps</v>
      </c>
      <c r="Z5221" s="103" t="str" cm="1">
        <f t="array" ref="Z5221">IF(COUNTIF(N5221,"spare"),"","$."&amp;_xlfn.REGEXEXTRACT(J5221,"^PT\d+[FQ]\d+_(.*)", 2))</f>
        <v>$.Total_Power_Factor</v>
      </c>
      <c r="AA5221" s="12">
        <f t="shared" si="977"/>
        <v>5</v>
      </c>
      <c r="AB5221" s="6" t="s">
        <v>195</v>
      </c>
      <c r="AC5221" s="103">
        <v>3084</v>
      </c>
      <c r="AJ5221" s="80"/>
      <c r="AK5221" s="113" t="s">
        <v>1426</v>
      </c>
      <c r="AN5221" s="80"/>
      <c r="AO5221" s="80"/>
      <c r="AP5221" s="80"/>
      <c r="AQ5221" s="80"/>
      <c r="AR5221" s="127"/>
      <c r="AS5221" s="80"/>
      <c r="AT5221" s="7"/>
      <c r="AU5221" s="7"/>
      <c r="AV5221" s="165"/>
      <c r="AW5221" s="166"/>
      <c r="AX5221" s="137"/>
      <c r="AY5221" s="147"/>
      <c r="AZ5221" s="167"/>
      <c r="BA5221" s="167"/>
      <c r="BB5221" s="147" t="str">
        <f t="shared" si="976"/>
        <v/>
      </c>
      <c r="BC5221" s="168"/>
      <c r="BD5221" s="165"/>
      <c r="BE5221" s="165"/>
      <c r="BF5221" s="165"/>
      <c r="BG5221" s="165"/>
      <c r="BH5221" s="165"/>
      <c r="BI5221" s="165"/>
      <c r="BJ5221" s="165"/>
      <c r="BK5221" s="165"/>
      <c r="BL5221" s="165"/>
      <c r="BM5221" s="165"/>
      <c r="BN5221" s="165"/>
      <c r="BO5221" s="165"/>
      <c r="BP5221" s="165"/>
      <c r="BQ5221" s="165"/>
      <c r="BS5221" s="6"/>
      <c r="BT5221" s="11"/>
      <c r="BU5221" s="6"/>
      <c r="BV5221" s="6"/>
    </row>
    <row r="5222" spans="1:74" ht="15.75" x14ac:dyDescent="0.25">
      <c r="A5222" s="52" t="s">
        <v>1422</v>
      </c>
      <c r="B5222" s="56"/>
      <c r="C5222" s="7" t="s">
        <v>118</v>
      </c>
      <c r="D5222" s="7" t="s">
        <v>6562</v>
      </c>
      <c r="E5222" s="7"/>
      <c r="F5222" s="64"/>
      <c r="G5222" s="6"/>
      <c r="H5222" s="6"/>
      <c r="I5222" s="10" t="s">
        <v>110</v>
      </c>
      <c r="J5222" s="11" t="s">
        <v>4814</v>
      </c>
      <c r="K5222" s="194" t="s">
        <v>511</v>
      </c>
      <c r="L5222" s="176"/>
      <c r="M5222" s="176">
        <v>1000</v>
      </c>
      <c r="N5222" s="80" t="s">
        <v>6858</v>
      </c>
      <c r="O5222" s="162"/>
      <c r="P5222" s="80" t="s">
        <v>5669</v>
      </c>
      <c r="Q5222" s="80"/>
      <c r="R5222" s="80"/>
      <c r="S5222" s="163"/>
      <c r="T5222" s="213"/>
      <c r="U5222" s="162"/>
      <c r="V5222" s="164"/>
      <c r="W5222" s="12" t="str">
        <f t="shared" si="979"/>
        <v>Mqtt1</v>
      </c>
      <c r="X5222" s="196" t="s">
        <v>10741</v>
      </c>
      <c r="Y5222" s="6" t="str">
        <f t="shared" si="978"/>
        <v>marpower/power-tag/sockets-crew-cabins-sb</v>
      </c>
      <c r="Z5222" s="103" t="str" cm="1">
        <f t="array" ref="Z5222">IF(COUNTIF(N5222,"spare"),"","$."&amp;_xlfn.REGEXEXTRACT(J5222,"^PT\d+[FQ]\d+_(.*)", 2))</f>
        <v>$.RMS_Current_Phase_A</v>
      </c>
      <c r="AA5222" s="12">
        <f>AA5207+1</f>
        <v>6</v>
      </c>
      <c r="AB5222" s="6" t="s">
        <v>195</v>
      </c>
      <c r="AC5222" s="103">
        <v>3000</v>
      </c>
      <c r="AJ5222" s="80"/>
      <c r="AK5222" s="113" t="s">
        <v>1423</v>
      </c>
      <c r="AN5222" s="80"/>
      <c r="AO5222" s="80"/>
      <c r="AP5222" s="80"/>
      <c r="AQ5222" s="80"/>
      <c r="AR5222" s="127"/>
      <c r="AS5222" s="80"/>
      <c r="AT5222" s="7"/>
      <c r="AU5222" s="7"/>
      <c r="AV5222" s="165"/>
      <c r="AW5222" s="166"/>
      <c r="AX5222" s="137"/>
      <c r="AY5222" s="147"/>
      <c r="AZ5222" s="167"/>
      <c r="BA5222" s="167"/>
      <c r="BB5222" s="147" t="str">
        <f t="shared" si="976"/>
        <v/>
      </c>
      <c r="BC5222" s="168"/>
      <c r="BD5222" s="165"/>
      <c r="BE5222" s="165"/>
      <c r="BF5222" s="165"/>
      <c r="BG5222" s="165"/>
      <c r="BH5222" s="165"/>
      <c r="BI5222" s="165"/>
      <c r="BJ5222" s="165"/>
      <c r="BK5222" s="165"/>
      <c r="BL5222" s="165"/>
      <c r="BM5222" s="165"/>
      <c r="BN5222" s="165"/>
      <c r="BO5222" s="165"/>
      <c r="BP5222" s="165"/>
      <c r="BQ5222" s="165"/>
      <c r="BS5222" s="6"/>
      <c r="BT5222" s="11"/>
      <c r="BU5222" s="6"/>
      <c r="BV5222" s="6"/>
    </row>
    <row r="5223" spans="1:74" ht="15.75" x14ac:dyDescent="0.25">
      <c r="A5223" s="52" t="s">
        <v>1422</v>
      </c>
      <c r="B5223" s="56"/>
      <c r="C5223" s="7" t="s">
        <v>118</v>
      </c>
      <c r="D5223" s="7" t="s">
        <v>6562</v>
      </c>
      <c r="E5223" s="7"/>
      <c r="F5223" s="64"/>
      <c r="G5223" s="6"/>
      <c r="H5223" s="6"/>
      <c r="I5223" s="10" t="s">
        <v>110</v>
      </c>
      <c r="J5223" s="11" t="s">
        <v>4815</v>
      </c>
      <c r="K5223" s="194" t="s">
        <v>511</v>
      </c>
      <c r="L5223" s="176"/>
      <c r="M5223" s="176">
        <v>1000</v>
      </c>
      <c r="N5223" s="80" t="s">
        <v>6858</v>
      </c>
      <c r="O5223" s="162"/>
      <c r="P5223" s="80" t="s">
        <v>5670</v>
      </c>
      <c r="Q5223" s="80"/>
      <c r="R5223" s="80"/>
      <c r="S5223" s="163"/>
      <c r="T5223" s="213"/>
      <c r="U5223" s="162"/>
      <c r="V5223" s="164"/>
      <c r="W5223" s="12" t="str">
        <f t="shared" si="979"/>
        <v>Mqtt1</v>
      </c>
      <c r="X5223" s="196" t="s">
        <v>10741</v>
      </c>
      <c r="Y5223" s="6" t="str">
        <f t="shared" si="978"/>
        <v>marpower/power-tag/sockets-crew-cabins-sb</v>
      </c>
      <c r="Z5223" s="103" t="str" cm="1">
        <f t="array" ref="Z5223">IF(COUNTIF(N5223,"spare"),"","$."&amp;_xlfn.REGEXEXTRACT(J5223,"^PT\d+[FQ]\d+_(.*)", 2))</f>
        <v>$.RMS_Current_Phase_B</v>
      </c>
      <c r="AA5223" s="12">
        <f t="shared" si="977"/>
        <v>6</v>
      </c>
      <c r="AB5223" s="6" t="s">
        <v>195</v>
      </c>
      <c r="AC5223" s="103">
        <v>3002</v>
      </c>
      <c r="AJ5223" s="80"/>
      <c r="AK5223" s="113" t="s">
        <v>1423</v>
      </c>
      <c r="AN5223" s="80"/>
      <c r="AO5223" s="80"/>
      <c r="AP5223" s="80"/>
      <c r="AQ5223" s="80"/>
      <c r="AR5223" s="127"/>
      <c r="AS5223" s="80"/>
      <c r="AT5223" s="7"/>
      <c r="AU5223" s="7"/>
      <c r="AV5223" s="165"/>
      <c r="AW5223" s="166"/>
      <c r="AX5223" s="137"/>
      <c r="AY5223" s="147"/>
      <c r="AZ5223" s="167"/>
      <c r="BA5223" s="167"/>
      <c r="BB5223" s="147" t="str">
        <f t="shared" si="976"/>
        <v/>
      </c>
      <c r="BC5223" s="168"/>
      <c r="BD5223" s="165"/>
      <c r="BE5223" s="165"/>
      <c r="BF5223" s="165"/>
      <c r="BG5223" s="165"/>
      <c r="BH5223" s="165"/>
      <c r="BI5223" s="165"/>
      <c r="BJ5223" s="165"/>
      <c r="BK5223" s="165"/>
      <c r="BL5223" s="165"/>
      <c r="BM5223" s="165"/>
      <c r="BN5223" s="165"/>
      <c r="BO5223" s="165"/>
      <c r="BP5223" s="165"/>
      <c r="BQ5223" s="165"/>
      <c r="BS5223" s="6"/>
      <c r="BT5223" s="11"/>
      <c r="BU5223" s="6"/>
      <c r="BV5223" s="6"/>
    </row>
    <row r="5224" spans="1:74" ht="15.75" x14ac:dyDescent="0.25">
      <c r="A5224" s="52" t="s">
        <v>1422</v>
      </c>
      <c r="B5224" s="56"/>
      <c r="C5224" s="7" t="s">
        <v>118</v>
      </c>
      <c r="D5224" s="7" t="s">
        <v>6562</v>
      </c>
      <c r="E5224" s="7"/>
      <c r="F5224" s="64"/>
      <c r="G5224" s="6"/>
      <c r="H5224" s="6"/>
      <c r="I5224" s="10" t="s">
        <v>110</v>
      </c>
      <c r="J5224" s="11" t="s">
        <v>4816</v>
      </c>
      <c r="K5224" s="194" t="s">
        <v>511</v>
      </c>
      <c r="L5224" s="176"/>
      <c r="M5224" s="176">
        <v>1000</v>
      </c>
      <c r="N5224" s="80" t="s">
        <v>6858</v>
      </c>
      <c r="O5224" s="162"/>
      <c r="P5224" s="80" t="s">
        <v>5671</v>
      </c>
      <c r="Q5224" s="80"/>
      <c r="R5224" s="80"/>
      <c r="S5224" s="163"/>
      <c r="T5224" s="213"/>
      <c r="U5224" s="162"/>
      <c r="V5224" s="164"/>
      <c r="W5224" s="12" t="str">
        <f t="shared" si="979"/>
        <v>Mqtt1</v>
      </c>
      <c r="X5224" s="196" t="s">
        <v>10741</v>
      </c>
      <c r="Y5224" s="6" t="str">
        <f t="shared" si="978"/>
        <v>marpower/power-tag/sockets-crew-cabins-sb</v>
      </c>
      <c r="Z5224" s="103" t="str" cm="1">
        <f t="array" ref="Z5224">IF(COUNTIF(N5224,"spare"),"","$."&amp;_xlfn.REGEXEXTRACT(J5224,"^PT\d+[FQ]\d+_(.*)", 2))</f>
        <v>$.RMS_Current_Phase_C</v>
      </c>
      <c r="AA5224" s="12">
        <f t="shared" si="977"/>
        <v>6</v>
      </c>
      <c r="AB5224" s="6" t="s">
        <v>195</v>
      </c>
      <c r="AC5224" s="103">
        <v>3004</v>
      </c>
      <c r="AJ5224" s="80"/>
      <c r="AK5224" s="113" t="s">
        <v>1423</v>
      </c>
      <c r="AN5224" s="80"/>
      <c r="AO5224" s="80"/>
      <c r="AP5224" s="80"/>
      <c r="AQ5224" s="80"/>
      <c r="AR5224" s="127"/>
      <c r="AS5224" s="80"/>
      <c r="AT5224" s="7"/>
      <c r="AU5224" s="7"/>
      <c r="AV5224" s="165"/>
      <c r="AW5224" s="166"/>
      <c r="AX5224" s="137"/>
      <c r="AY5224" s="147"/>
      <c r="AZ5224" s="167"/>
      <c r="BA5224" s="167"/>
      <c r="BB5224" s="147" t="str">
        <f t="shared" si="976"/>
        <v/>
      </c>
      <c r="BC5224" s="168"/>
      <c r="BD5224" s="165"/>
      <c r="BE5224" s="165"/>
      <c r="BF5224" s="165"/>
      <c r="BG5224" s="165"/>
      <c r="BH5224" s="165"/>
      <c r="BI5224" s="165"/>
      <c r="BJ5224" s="165"/>
      <c r="BK5224" s="165"/>
      <c r="BL5224" s="165"/>
      <c r="BM5224" s="165"/>
      <c r="BN5224" s="165"/>
      <c r="BO5224" s="165"/>
      <c r="BP5224" s="165"/>
      <c r="BQ5224" s="165"/>
      <c r="BS5224" s="6"/>
      <c r="BT5224" s="11"/>
      <c r="BU5224" s="6"/>
      <c r="BV5224" s="6"/>
    </row>
    <row r="5225" spans="1:74" ht="15.75" x14ac:dyDescent="0.25">
      <c r="A5225" s="52" t="s">
        <v>1422</v>
      </c>
      <c r="B5225" s="56"/>
      <c r="C5225" s="7" t="s">
        <v>118</v>
      </c>
      <c r="D5225" s="7" t="s">
        <v>6562</v>
      </c>
      <c r="E5225" s="7"/>
      <c r="F5225" s="64"/>
      <c r="G5225" s="6"/>
      <c r="H5225" s="6"/>
      <c r="I5225" s="10" t="s">
        <v>110</v>
      </c>
      <c r="J5225" s="11" t="s">
        <v>4817</v>
      </c>
      <c r="K5225" s="194" t="s">
        <v>511</v>
      </c>
      <c r="L5225" s="176"/>
      <c r="M5225" s="176">
        <v>1000</v>
      </c>
      <c r="N5225" s="80" t="s">
        <v>6858</v>
      </c>
      <c r="O5225" s="162"/>
      <c r="P5225" s="80" t="s">
        <v>5672</v>
      </c>
      <c r="Q5225" s="80"/>
      <c r="R5225" s="80"/>
      <c r="S5225" s="163"/>
      <c r="T5225" s="213"/>
      <c r="U5225" s="162"/>
      <c r="V5225" s="164"/>
      <c r="W5225" s="12" t="str">
        <f t="shared" si="979"/>
        <v>Mqtt1</v>
      </c>
      <c r="X5225" s="196" t="s">
        <v>10741</v>
      </c>
      <c r="Y5225" s="6" t="str">
        <f t="shared" si="978"/>
        <v>marpower/power-tag/sockets-crew-cabins-sb</v>
      </c>
      <c r="Z5225" s="103" t="str" cm="1">
        <f t="array" ref="Z5225">IF(COUNTIF(N5225,"spare"),"","$."&amp;_xlfn.REGEXEXTRACT(J5225,"^PT\d+[FQ]\d+_(.*)", 2))</f>
        <v>$.RMS_Current_Phase_Neut</v>
      </c>
      <c r="AA5225" s="12">
        <f t="shared" si="977"/>
        <v>6</v>
      </c>
      <c r="AB5225" s="6" t="s">
        <v>195</v>
      </c>
      <c r="AC5225" s="103">
        <v>3006</v>
      </c>
      <c r="AJ5225" s="80"/>
      <c r="AK5225" s="113" t="s">
        <v>1423</v>
      </c>
      <c r="AN5225" s="80"/>
      <c r="AO5225" s="80"/>
      <c r="AP5225" s="80"/>
      <c r="AQ5225" s="80"/>
      <c r="AR5225" s="127"/>
      <c r="AS5225" s="80"/>
      <c r="AT5225" s="7"/>
      <c r="AU5225" s="7"/>
      <c r="AV5225" s="165"/>
      <c r="AW5225" s="166"/>
      <c r="AX5225" s="137"/>
      <c r="AY5225" s="147"/>
      <c r="AZ5225" s="167"/>
      <c r="BA5225" s="167"/>
      <c r="BB5225" s="147" t="str">
        <f t="shared" si="976"/>
        <v/>
      </c>
      <c r="BC5225" s="168"/>
      <c r="BD5225" s="165"/>
      <c r="BE5225" s="165"/>
      <c r="BF5225" s="165"/>
      <c r="BG5225" s="165"/>
      <c r="BH5225" s="165"/>
      <c r="BI5225" s="165"/>
      <c r="BJ5225" s="165"/>
      <c r="BK5225" s="165"/>
      <c r="BL5225" s="165"/>
      <c r="BM5225" s="165"/>
      <c r="BN5225" s="165"/>
      <c r="BO5225" s="165"/>
      <c r="BP5225" s="165"/>
      <c r="BQ5225" s="165"/>
      <c r="BS5225" s="6"/>
      <c r="BT5225" s="11"/>
      <c r="BU5225" s="6"/>
      <c r="BV5225" s="6"/>
    </row>
    <row r="5226" spans="1:74" ht="15.75" x14ac:dyDescent="0.25">
      <c r="A5226" s="52" t="s">
        <v>1422</v>
      </c>
      <c r="B5226" s="56"/>
      <c r="C5226" s="7" t="s">
        <v>118</v>
      </c>
      <c r="D5226" s="7" t="s">
        <v>6562</v>
      </c>
      <c r="E5226" s="7"/>
      <c r="F5226" s="64"/>
      <c r="G5226" s="6"/>
      <c r="H5226" s="6"/>
      <c r="I5226" s="10" t="s">
        <v>110</v>
      </c>
      <c r="J5226" s="11" t="s">
        <v>8410</v>
      </c>
      <c r="K5226" s="194" t="s">
        <v>511</v>
      </c>
      <c r="L5226" s="176"/>
      <c r="M5226" s="176">
        <v>1000</v>
      </c>
      <c r="N5226" s="80" t="s">
        <v>6858</v>
      </c>
      <c r="O5226" s="162"/>
      <c r="P5226" s="80" t="s">
        <v>5673</v>
      </c>
      <c r="Q5226" s="80"/>
      <c r="R5226" s="80"/>
      <c r="S5226" s="163"/>
      <c r="T5226" s="213"/>
      <c r="U5226" s="162"/>
      <c r="V5226" s="164"/>
      <c r="W5226" s="12" t="str">
        <f t="shared" si="979"/>
        <v>Mqtt1</v>
      </c>
      <c r="X5226" s="196" t="s">
        <v>10741</v>
      </c>
      <c r="Y5226" s="6" t="str">
        <f t="shared" si="978"/>
        <v>marpower/power-tag/sockets-crew-cabins-sb</v>
      </c>
      <c r="Z5226" s="103" t="str" cm="1">
        <f t="array" ref="Z5226">IF(COUNTIF(N5226,"spare"),"","$."&amp;_xlfn.REGEXEXTRACT(J5226,"^PT\d+[FQ]\d+_(.*)", 2))</f>
        <v>$.RMS_Voltage_A_N</v>
      </c>
      <c r="AA5226" s="12">
        <f t="shared" si="977"/>
        <v>6</v>
      </c>
      <c r="AB5226" s="6" t="s">
        <v>195</v>
      </c>
      <c r="AC5226" s="103">
        <v>3028</v>
      </c>
      <c r="AJ5226" s="80"/>
      <c r="AK5226" s="113" t="s">
        <v>1424</v>
      </c>
      <c r="AN5226" s="80"/>
      <c r="AO5226" s="80"/>
      <c r="AP5226" s="80"/>
      <c r="AQ5226" s="80"/>
      <c r="AR5226" s="127"/>
      <c r="AS5226" s="80"/>
      <c r="AT5226" s="7"/>
      <c r="AU5226" s="7"/>
      <c r="AV5226" s="165"/>
      <c r="AW5226" s="166"/>
      <c r="AX5226" s="137"/>
      <c r="AY5226" s="147"/>
      <c r="AZ5226" s="167"/>
      <c r="BA5226" s="167"/>
      <c r="BB5226" s="147" t="str">
        <f t="shared" si="976"/>
        <v/>
      </c>
      <c r="BC5226" s="168"/>
      <c r="BD5226" s="165"/>
      <c r="BE5226" s="165"/>
      <c r="BF5226" s="165"/>
      <c r="BG5226" s="165"/>
      <c r="BH5226" s="165"/>
      <c r="BI5226" s="165"/>
      <c r="BJ5226" s="165"/>
      <c r="BK5226" s="165"/>
      <c r="BL5226" s="165"/>
      <c r="BM5226" s="165"/>
      <c r="BN5226" s="165"/>
      <c r="BO5226" s="165"/>
      <c r="BP5226" s="165"/>
      <c r="BQ5226" s="165"/>
      <c r="BS5226" s="6"/>
      <c r="BT5226" s="11"/>
      <c r="BU5226" s="6"/>
      <c r="BV5226" s="6"/>
    </row>
    <row r="5227" spans="1:74" ht="15.75" x14ac:dyDescent="0.25">
      <c r="A5227" s="52" t="s">
        <v>1422</v>
      </c>
      <c r="B5227" s="56"/>
      <c r="C5227" s="7" t="s">
        <v>118</v>
      </c>
      <c r="D5227" s="7" t="s">
        <v>6562</v>
      </c>
      <c r="E5227" s="7"/>
      <c r="F5227" s="64"/>
      <c r="G5227" s="6"/>
      <c r="H5227" s="6"/>
      <c r="I5227" s="10" t="s">
        <v>110</v>
      </c>
      <c r="J5227" s="11" t="s">
        <v>8587</v>
      </c>
      <c r="K5227" s="194" t="s">
        <v>511</v>
      </c>
      <c r="L5227" s="176"/>
      <c r="M5227" s="176">
        <v>1000</v>
      </c>
      <c r="N5227" s="80" t="s">
        <v>6858</v>
      </c>
      <c r="O5227" s="162"/>
      <c r="P5227" s="80" t="s">
        <v>5674</v>
      </c>
      <c r="Q5227" s="80"/>
      <c r="R5227" s="80"/>
      <c r="S5227" s="163"/>
      <c r="T5227" s="213"/>
      <c r="U5227" s="162"/>
      <c r="V5227" s="164"/>
      <c r="W5227" s="12" t="str">
        <f t="shared" si="979"/>
        <v>Mqtt1</v>
      </c>
      <c r="X5227" s="196" t="s">
        <v>10741</v>
      </c>
      <c r="Y5227" s="6" t="str">
        <f t="shared" si="978"/>
        <v>marpower/power-tag/sockets-crew-cabins-sb</v>
      </c>
      <c r="Z5227" s="103" t="str" cm="1">
        <f t="array" ref="Z5227">IF(COUNTIF(N5227,"spare"),"","$."&amp;_xlfn.REGEXEXTRACT(J5227,"^PT\d+[FQ]\d+_(.*)", 2))</f>
        <v>$.RMS_Voltage_B_N</v>
      </c>
      <c r="AA5227" s="12">
        <f t="shared" ref="AA5227:AA5290" si="980">AA5212+1</f>
        <v>6</v>
      </c>
      <c r="AB5227" s="6" t="s">
        <v>195</v>
      </c>
      <c r="AC5227" s="103">
        <v>3030</v>
      </c>
      <c r="AJ5227" s="80"/>
      <c r="AK5227" s="113" t="s">
        <v>1424</v>
      </c>
      <c r="AN5227" s="80"/>
      <c r="AO5227" s="80"/>
      <c r="AP5227" s="80"/>
      <c r="AQ5227" s="80"/>
      <c r="AR5227" s="127"/>
      <c r="AS5227" s="80"/>
      <c r="AT5227" s="7"/>
      <c r="AU5227" s="7"/>
      <c r="AV5227" s="165"/>
      <c r="AW5227" s="166"/>
      <c r="AX5227" s="137"/>
      <c r="AY5227" s="147"/>
      <c r="AZ5227" s="167"/>
      <c r="BA5227" s="167"/>
      <c r="BB5227" s="147" t="str">
        <f t="shared" si="976"/>
        <v/>
      </c>
      <c r="BC5227" s="168"/>
      <c r="BD5227" s="165"/>
      <c r="BE5227" s="165"/>
      <c r="BF5227" s="165"/>
      <c r="BG5227" s="165"/>
      <c r="BH5227" s="165"/>
      <c r="BI5227" s="165"/>
      <c r="BJ5227" s="165"/>
      <c r="BK5227" s="165"/>
      <c r="BL5227" s="165"/>
      <c r="BM5227" s="165"/>
      <c r="BN5227" s="165"/>
      <c r="BO5227" s="165"/>
      <c r="BP5227" s="165"/>
      <c r="BQ5227" s="165"/>
      <c r="BS5227" s="6"/>
      <c r="BT5227" s="11"/>
      <c r="BU5227" s="6"/>
      <c r="BV5227" s="6"/>
    </row>
    <row r="5228" spans="1:74" ht="15.75" x14ac:dyDescent="0.25">
      <c r="A5228" s="52" t="s">
        <v>1422</v>
      </c>
      <c r="B5228" s="56"/>
      <c r="C5228" s="7" t="s">
        <v>118</v>
      </c>
      <c r="D5228" s="7" t="s">
        <v>6562</v>
      </c>
      <c r="E5228" s="7"/>
      <c r="F5228" s="64"/>
      <c r="G5228" s="6"/>
      <c r="H5228" s="6"/>
      <c r="I5228" s="10" t="s">
        <v>110</v>
      </c>
      <c r="J5228" s="11" t="s">
        <v>8764</v>
      </c>
      <c r="K5228" s="194" t="s">
        <v>511</v>
      </c>
      <c r="L5228" s="176"/>
      <c r="M5228" s="176">
        <v>1000</v>
      </c>
      <c r="N5228" s="80" t="s">
        <v>6858</v>
      </c>
      <c r="O5228" s="162"/>
      <c r="P5228" s="80" t="s">
        <v>5675</v>
      </c>
      <c r="Q5228" s="80"/>
      <c r="R5228" s="80"/>
      <c r="S5228" s="163"/>
      <c r="T5228" s="213"/>
      <c r="U5228" s="162"/>
      <c r="V5228" s="164"/>
      <c r="W5228" s="12" t="str">
        <f t="shared" si="979"/>
        <v>Mqtt1</v>
      </c>
      <c r="X5228" s="196" t="s">
        <v>10741</v>
      </c>
      <c r="Y5228" s="6" t="str">
        <f t="shared" si="978"/>
        <v>marpower/power-tag/sockets-crew-cabins-sb</v>
      </c>
      <c r="Z5228" s="103" t="str" cm="1">
        <f t="array" ref="Z5228">IF(COUNTIF(N5228,"spare"),"","$."&amp;_xlfn.REGEXEXTRACT(J5228,"^PT\d+[FQ]\d+_(.*)", 2))</f>
        <v>$.RMS_Voltage_C_N</v>
      </c>
      <c r="AA5228" s="12">
        <f t="shared" si="980"/>
        <v>6</v>
      </c>
      <c r="AB5228" s="6" t="s">
        <v>195</v>
      </c>
      <c r="AC5228" s="103">
        <v>3032</v>
      </c>
      <c r="AJ5228" s="80"/>
      <c r="AK5228" s="113" t="s">
        <v>1424</v>
      </c>
      <c r="AN5228" s="80"/>
      <c r="AO5228" s="80"/>
      <c r="AP5228" s="80"/>
      <c r="AQ5228" s="80"/>
      <c r="AR5228" s="127"/>
      <c r="AS5228" s="80"/>
      <c r="AT5228" s="7"/>
      <c r="AU5228" s="7"/>
      <c r="AV5228" s="165"/>
      <c r="AW5228" s="166"/>
      <c r="AX5228" s="137"/>
      <c r="AY5228" s="147"/>
      <c r="AZ5228" s="167"/>
      <c r="BA5228" s="167"/>
      <c r="BB5228" s="147" t="str">
        <f t="shared" si="976"/>
        <v/>
      </c>
      <c r="BC5228" s="168"/>
      <c r="BD5228" s="165"/>
      <c r="BE5228" s="165"/>
      <c r="BF5228" s="165"/>
      <c r="BG5228" s="165"/>
      <c r="BH5228" s="165"/>
      <c r="BI5228" s="165"/>
      <c r="BJ5228" s="165"/>
      <c r="BK5228" s="165"/>
      <c r="BL5228" s="165"/>
      <c r="BM5228" s="165"/>
      <c r="BN5228" s="165"/>
      <c r="BO5228" s="165"/>
      <c r="BP5228" s="165"/>
      <c r="BQ5228" s="165"/>
      <c r="BS5228" s="6"/>
      <c r="BT5228" s="11"/>
      <c r="BU5228" s="6"/>
      <c r="BV5228" s="6"/>
    </row>
    <row r="5229" spans="1:74" ht="15.75" x14ac:dyDescent="0.25">
      <c r="A5229" s="52" t="s">
        <v>1422</v>
      </c>
      <c r="B5229" s="56"/>
      <c r="C5229" s="7" t="s">
        <v>118</v>
      </c>
      <c r="D5229" s="7" t="s">
        <v>6562</v>
      </c>
      <c r="E5229" s="7"/>
      <c r="F5229" s="64"/>
      <c r="G5229" s="6"/>
      <c r="H5229" s="6"/>
      <c r="I5229" s="10" t="s">
        <v>110</v>
      </c>
      <c r="J5229" s="11" t="s">
        <v>4818</v>
      </c>
      <c r="K5229" s="194" t="s">
        <v>511</v>
      </c>
      <c r="L5229" s="176"/>
      <c r="M5229" s="176">
        <v>1000</v>
      </c>
      <c r="N5229" s="80" t="s">
        <v>6858</v>
      </c>
      <c r="O5229" s="162"/>
      <c r="P5229" s="80" t="s">
        <v>5676</v>
      </c>
      <c r="Q5229" s="80"/>
      <c r="R5229" s="80"/>
      <c r="S5229" s="163"/>
      <c r="T5229" s="213"/>
      <c r="U5229" s="162"/>
      <c r="V5229" s="164"/>
      <c r="W5229" s="12" t="str">
        <f t="shared" si="979"/>
        <v>Mqtt1</v>
      </c>
      <c r="X5229" s="196" t="s">
        <v>10741</v>
      </c>
      <c r="Y5229" s="6" t="str">
        <f t="shared" si="978"/>
        <v>marpower/power-tag/sockets-crew-cabins-sb</v>
      </c>
      <c r="Z5229" s="103" t="str" cm="1">
        <f t="array" ref="Z5229">IF(COUNTIF(N5229,"spare"),"","$."&amp;_xlfn.REGEXEXTRACT(J5229,"^PT\d+[FQ]\d+_(.*)", 2))</f>
        <v>$.Active_Power_Phase_A</v>
      </c>
      <c r="AA5229" s="12">
        <f t="shared" si="980"/>
        <v>6</v>
      </c>
      <c r="AB5229" s="6" t="s">
        <v>195</v>
      </c>
      <c r="AC5229" s="103">
        <v>3054</v>
      </c>
      <c r="AJ5229" s="80"/>
      <c r="AK5229" s="113" t="s">
        <v>1425</v>
      </c>
      <c r="AN5229" s="80"/>
      <c r="AO5229" s="80"/>
      <c r="AP5229" s="80"/>
      <c r="AQ5229" s="80"/>
      <c r="AR5229" s="127"/>
      <c r="AS5229" s="80"/>
      <c r="AT5229" s="7"/>
      <c r="AU5229" s="7"/>
      <c r="AV5229" s="165"/>
      <c r="AW5229" s="166"/>
      <c r="AX5229" s="137"/>
      <c r="AY5229" s="147"/>
      <c r="AZ5229" s="167"/>
      <c r="BA5229" s="167"/>
      <c r="BB5229" s="147" t="str">
        <f t="shared" si="976"/>
        <v/>
      </c>
      <c r="BC5229" s="168"/>
      <c r="BD5229" s="165"/>
      <c r="BE5229" s="165"/>
      <c r="BF5229" s="165"/>
      <c r="BG5229" s="165"/>
      <c r="BH5229" s="165"/>
      <c r="BI5229" s="165"/>
      <c r="BJ5229" s="165"/>
      <c r="BK5229" s="165"/>
      <c r="BL5229" s="165"/>
      <c r="BM5229" s="165"/>
      <c r="BN5229" s="165"/>
      <c r="BO5229" s="165"/>
      <c r="BP5229" s="165"/>
      <c r="BQ5229" s="165"/>
      <c r="BS5229" s="6"/>
      <c r="BT5229" s="11"/>
      <c r="BU5229" s="6"/>
      <c r="BV5229" s="6"/>
    </row>
    <row r="5230" spans="1:74" ht="15.75" x14ac:dyDescent="0.25">
      <c r="A5230" s="52" t="s">
        <v>1422</v>
      </c>
      <c r="B5230" s="56"/>
      <c r="C5230" s="7" t="s">
        <v>118</v>
      </c>
      <c r="D5230" s="7" t="s">
        <v>6562</v>
      </c>
      <c r="E5230" s="7"/>
      <c r="F5230" s="64"/>
      <c r="G5230" s="6"/>
      <c r="H5230" s="6"/>
      <c r="I5230" s="10" t="s">
        <v>110</v>
      </c>
      <c r="J5230" s="11" t="s">
        <v>4819</v>
      </c>
      <c r="K5230" s="194" t="s">
        <v>511</v>
      </c>
      <c r="L5230" s="176"/>
      <c r="M5230" s="176">
        <v>1000</v>
      </c>
      <c r="N5230" s="80" t="s">
        <v>6858</v>
      </c>
      <c r="O5230" s="162"/>
      <c r="P5230" s="80" t="s">
        <v>5677</v>
      </c>
      <c r="Q5230" s="80"/>
      <c r="R5230" s="80"/>
      <c r="S5230" s="163"/>
      <c r="T5230" s="213"/>
      <c r="U5230" s="162"/>
      <c r="V5230" s="164"/>
      <c r="W5230" s="12" t="str">
        <f t="shared" si="979"/>
        <v>Mqtt1</v>
      </c>
      <c r="X5230" s="196" t="s">
        <v>10741</v>
      </c>
      <c r="Y5230" s="6" t="str">
        <f t="shared" si="978"/>
        <v>marpower/power-tag/sockets-crew-cabins-sb</v>
      </c>
      <c r="Z5230" s="103" t="str" cm="1">
        <f t="array" ref="Z5230">IF(COUNTIF(N5230,"spare"),"","$."&amp;_xlfn.REGEXEXTRACT(J5230,"^PT\d+[FQ]\d+_(.*)", 2))</f>
        <v>$.Active_Power_Phase_B</v>
      </c>
      <c r="AA5230" s="12">
        <f t="shared" si="980"/>
        <v>6</v>
      </c>
      <c r="AB5230" s="6" t="s">
        <v>195</v>
      </c>
      <c r="AC5230" s="103">
        <v>3056</v>
      </c>
      <c r="AJ5230" s="80"/>
      <c r="AK5230" s="113" t="s">
        <v>1425</v>
      </c>
      <c r="AN5230" s="80"/>
      <c r="AO5230" s="80"/>
      <c r="AP5230" s="80"/>
      <c r="AQ5230" s="80"/>
      <c r="AR5230" s="127"/>
      <c r="AS5230" s="80"/>
      <c r="AT5230" s="7"/>
      <c r="AU5230" s="7"/>
      <c r="AV5230" s="165"/>
      <c r="AW5230" s="166"/>
      <c r="AX5230" s="137"/>
      <c r="AY5230" s="147"/>
      <c r="AZ5230" s="167"/>
      <c r="BA5230" s="167"/>
      <c r="BB5230" s="147" t="str">
        <f t="shared" si="976"/>
        <v/>
      </c>
      <c r="BC5230" s="168"/>
      <c r="BD5230" s="165"/>
      <c r="BE5230" s="165"/>
      <c r="BF5230" s="165"/>
      <c r="BG5230" s="165"/>
      <c r="BH5230" s="165"/>
      <c r="BI5230" s="165"/>
      <c r="BJ5230" s="165"/>
      <c r="BK5230" s="165"/>
      <c r="BL5230" s="165"/>
      <c r="BM5230" s="165"/>
      <c r="BN5230" s="165"/>
      <c r="BO5230" s="165"/>
      <c r="BP5230" s="165"/>
      <c r="BQ5230" s="165"/>
      <c r="BS5230" s="6"/>
      <c r="BT5230" s="11"/>
      <c r="BU5230" s="6"/>
      <c r="BV5230" s="6"/>
    </row>
    <row r="5231" spans="1:74" ht="15.75" x14ac:dyDescent="0.25">
      <c r="A5231" s="52" t="s">
        <v>1422</v>
      </c>
      <c r="B5231" s="56"/>
      <c r="C5231" s="7" t="s">
        <v>118</v>
      </c>
      <c r="D5231" s="7" t="s">
        <v>6562</v>
      </c>
      <c r="E5231" s="7"/>
      <c r="F5231" s="64"/>
      <c r="G5231" s="6"/>
      <c r="H5231" s="6"/>
      <c r="I5231" s="10" t="s">
        <v>110</v>
      </c>
      <c r="J5231" s="11" t="s">
        <v>4820</v>
      </c>
      <c r="K5231" s="194" t="s">
        <v>511</v>
      </c>
      <c r="L5231" s="176"/>
      <c r="M5231" s="176">
        <v>1000</v>
      </c>
      <c r="N5231" s="80" t="s">
        <v>6858</v>
      </c>
      <c r="O5231" s="162"/>
      <c r="P5231" s="80" t="s">
        <v>5678</v>
      </c>
      <c r="Q5231" s="80"/>
      <c r="R5231" s="80"/>
      <c r="S5231" s="163"/>
      <c r="T5231" s="213"/>
      <c r="U5231" s="162"/>
      <c r="V5231" s="164"/>
      <c r="W5231" s="12" t="str">
        <f t="shared" si="979"/>
        <v>Mqtt1</v>
      </c>
      <c r="X5231" s="196" t="s">
        <v>10741</v>
      </c>
      <c r="Y5231" s="6" t="str">
        <f t="shared" si="978"/>
        <v>marpower/power-tag/sockets-crew-cabins-sb</v>
      </c>
      <c r="Z5231" s="103" t="str" cm="1">
        <f t="array" ref="Z5231">IF(COUNTIF(N5231,"spare"),"","$."&amp;_xlfn.REGEXEXTRACT(J5231,"^PT\d+[FQ]\d+_(.*)", 2))</f>
        <v>$.Active_Power_Phase_C</v>
      </c>
      <c r="AA5231" s="12">
        <f t="shared" si="980"/>
        <v>6</v>
      </c>
      <c r="AB5231" s="6" t="s">
        <v>195</v>
      </c>
      <c r="AC5231" s="103">
        <v>3058</v>
      </c>
      <c r="AJ5231" s="80"/>
      <c r="AK5231" s="113" t="s">
        <v>1425</v>
      </c>
      <c r="AN5231" s="80"/>
      <c r="AO5231" s="80"/>
      <c r="AP5231" s="80"/>
      <c r="AQ5231" s="80"/>
      <c r="AR5231" s="127"/>
      <c r="AS5231" s="80"/>
      <c r="AT5231" s="7"/>
      <c r="AU5231" s="7"/>
      <c r="AV5231" s="165"/>
      <c r="AW5231" s="166"/>
      <c r="AX5231" s="137"/>
      <c r="AY5231" s="147"/>
      <c r="AZ5231" s="167"/>
      <c r="BA5231" s="167"/>
      <c r="BB5231" s="147" t="str">
        <f t="shared" si="976"/>
        <v/>
      </c>
      <c r="BC5231" s="168"/>
      <c r="BD5231" s="165"/>
      <c r="BE5231" s="165"/>
      <c r="BF5231" s="165"/>
      <c r="BG5231" s="165"/>
      <c r="BH5231" s="165"/>
      <c r="BI5231" s="165"/>
      <c r="BJ5231" s="165"/>
      <c r="BK5231" s="165"/>
      <c r="BL5231" s="165"/>
      <c r="BM5231" s="165"/>
      <c r="BN5231" s="165"/>
      <c r="BO5231" s="165"/>
      <c r="BP5231" s="165"/>
      <c r="BQ5231" s="165"/>
      <c r="BS5231" s="6"/>
      <c r="BT5231" s="11"/>
      <c r="BU5231" s="6"/>
      <c r="BV5231" s="6"/>
    </row>
    <row r="5232" spans="1:74" ht="15.75" x14ac:dyDescent="0.25">
      <c r="A5232" s="52" t="s">
        <v>1422</v>
      </c>
      <c r="B5232" s="56"/>
      <c r="C5232" s="7" t="s">
        <v>118</v>
      </c>
      <c r="D5232" s="7" t="s">
        <v>6562</v>
      </c>
      <c r="E5232" s="7"/>
      <c r="F5232" s="64"/>
      <c r="G5232" s="6"/>
      <c r="H5232" s="6"/>
      <c r="I5232" s="10" t="s">
        <v>110</v>
      </c>
      <c r="J5232" s="11" t="s">
        <v>4821</v>
      </c>
      <c r="K5232" s="194" t="s">
        <v>511</v>
      </c>
      <c r="L5232" s="176"/>
      <c r="M5232" s="176">
        <v>1000</v>
      </c>
      <c r="N5232" s="80" t="s">
        <v>6858</v>
      </c>
      <c r="O5232" s="162"/>
      <c r="P5232" s="80" t="s">
        <v>5679</v>
      </c>
      <c r="Q5232" s="80"/>
      <c r="R5232" s="80"/>
      <c r="S5232" s="163"/>
      <c r="T5232" s="213"/>
      <c r="U5232" s="162"/>
      <c r="V5232" s="164"/>
      <c r="W5232" s="12" t="str">
        <f t="shared" si="979"/>
        <v>Mqtt1</v>
      </c>
      <c r="X5232" s="196" t="s">
        <v>10741</v>
      </c>
      <c r="Y5232" s="6" t="str">
        <f t="shared" si="978"/>
        <v>marpower/power-tag/sockets-crew-cabins-sb</v>
      </c>
      <c r="Z5232" s="103" t="str" cm="1">
        <f t="array" ref="Z5232">IF(COUNTIF(N5232,"spare"),"","$."&amp;_xlfn.REGEXEXTRACT(J5232,"^PT\d+[FQ]\d+_(.*)", 2))</f>
        <v>$.Total_Active_Power</v>
      </c>
      <c r="AA5232" s="12">
        <f t="shared" si="980"/>
        <v>6</v>
      </c>
      <c r="AB5232" s="6" t="s">
        <v>195</v>
      </c>
      <c r="AC5232" s="103">
        <v>3060</v>
      </c>
      <c r="AJ5232" s="80"/>
      <c r="AK5232" s="113" t="s">
        <v>1425</v>
      </c>
      <c r="AN5232" s="80"/>
      <c r="AO5232" s="80"/>
      <c r="AP5232" s="80"/>
      <c r="AQ5232" s="80"/>
      <c r="AR5232" s="127"/>
      <c r="AS5232" s="80"/>
      <c r="AT5232" s="7"/>
      <c r="AU5232" s="7"/>
      <c r="AV5232" s="165"/>
      <c r="AW5232" s="166"/>
      <c r="AX5232" s="137"/>
      <c r="AY5232" s="147"/>
      <c r="AZ5232" s="167"/>
      <c r="BA5232" s="167"/>
      <c r="BB5232" s="147" t="str">
        <f t="shared" si="976"/>
        <v/>
      </c>
      <c r="BC5232" s="168"/>
      <c r="BD5232" s="165"/>
      <c r="BE5232" s="165"/>
      <c r="BF5232" s="165"/>
      <c r="BG5232" s="165"/>
      <c r="BH5232" s="165"/>
      <c r="BI5232" s="165"/>
      <c r="BJ5232" s="165"/>
      <c r="BK5232" s="165"/>
      <c r="BL5232" s="165"/>
      <c r="BM5232" s="165"/>
      <c r="BN5232" s="165"/>
      <c r="BO5232" s="165"/>
      <c r="BP5232" s="165"/>
      <c r="BQ5232" s="165"/>
      <c r="BS5232" s="6"/>
      <c r="BT5232" s="11"/>
      <c r="BU5232" s="6"/>
      <c r="BV5232" s="6"/>
    </row>
    <row r="5233" spans="1:74" ht="15.75" x14ac:dyDescent="0.25">
      <c r="A5233" s="52" t="s">
        <v>1422</v>
      </c>
      <c r="B5233" s="56"/>
      <c r="C5233" s="7" t="s">
        <v>118</v>
      </c>
      <c r="D5233" s="7" t="s">
        <v>6562</v>
      </c>
      <c r="E5233" s="7"/>
      <c r="F5233" s="64"/>
      <c r="G5233" s="6"/>
      <c r="H5233" s="6"/>
      <c r="I5233" s="10" t="s">
        <v>110</v>
      </c>
      <c r="J5233" s="11" t="s">
        <v>4822</v>
      </c>
      <c r="K5233" s="194" t="s">
        <v>511</v>
      </c>
      <c r="L5233" s="176"/>
      <c r="M5233" s="176">
        <v>1000</v>
      </c>
      <c r="N5233" s="80" t="s">
        <v>6858</v>
      </c>
      <c r="O5233" s="162"/>
      <c r="P5233" s="80" t="s">
        <v>5680</v>
      </c>
      <c r="Q5233" s="80"/>
      <c r="R5233" s="80"/>
      <c r="S5233" s="163"/>
      <c r="T5233" s="213"/>
      <c r="U5233" s="162"/>
      <c r="V5233" s="164"/>
      <c r="W5233" s="12" t="str">
        <f t="shared" si="979"/>
        <v>Mqtt1</v>
      </c>
      <c r="X5233" s="196" t="s">
        <v>10741</v>
      </c>
      <c r="Y5233" s="6" t="str">
        <f t="shared" si="978"/>
        <v>marpower/power-tag/sockets-crew-cabins-sb</v>
      </c>
      <c r="Z5233" s="103" t="str" cm="1">
        <f t="array" ref="Z5233">IF(COUNTIF(N5233,"spare"),"","$."&amp;_xlfn.REGEXEXTRACT(J5233,"^PT\d+[FQ]\d+_(.*)", 2))</f>
        <v>$.Power_Factor_Phase_A</v>
      </c>
      <c r="AA5233" s="12">
        <f t="shared" si="980"/>
        <v>6</v>
      </c>
      <c r="AB5233" s="6" t="s">
        <v>195</v>
      </c>
      <c r="AC5233" s="103">
        <v>3078</v>
      </c>
      <c r="AJ5233" s="80"/>
      <c r="AK5233" s="113" t="s">
        <v>1426</v>
      </c>
      <c r="AN5233" s="80"/>
      <c r="AO5233" s="80"/>
      <c r="AP5233" s="80"/>
      <c r="AQ5233" s="80"/>
      <c r="AR5233" s="127"/>
      <c r="AS5233" s="80"/>
      <c r="AT5233" s="7"/>
      <c r="AU5233" s="7"/>
      <c r="AV5233" s="165"/>
      <c r="AW5233" s="166"/>
      <c r="AX5233" s="137"/>
      <c r="AY5233" s="147"/>
      <c r="AZ5233" s="167"/>
      <c r="BA5233" s="167"/>
      <c r="BB5233" s="147" t="str">
        <f t="shared" si="976"/>
        <v/>
      </c>
      <c r="BC5233" s="168"/>
      <c r="BD5233" s="165"/>
      <c r="BE5233" s="165"/>
      <c r="BF5233" s="165"/>
      <c r="BG5233" s="165"/>
      <c r="BH5233" s="165"/>
      <c r="BI5233" s="165"/>
      <c r="BJ5233" s="165"/>
      <c r="BK5233" s="165"/>
      <c r="BL5233" s="165"/>
      <c r="BM5233" s="165"/>
      <c r="BN5233" s="165"/>
      <c r="BO5233" s="165"/>
      <c r="BP5233" s="165"/>
      <c r="BQ5233" s="165"/>
      <c r="BS5233" s="6"/>
      <c r="BT5233" s="11"/>
      <c r="BU5233" s="6"/>
      <c r="BV5233" s="6"/>
    </row>
    <row r="5234" spans="1:74" ht="15.75" x14ac:dyDescent="0.25">
      <c r="A5234" s="52" t="s">
        <v>1422</v>
      </c>
      <c r="B5234" s="56"/>
      <c r="C5234" s="7" t="s">
        <v>118</v>
      </c>
      <c r="D5234" s="7" t="s">
        <v>6562</v>
      </c>
      <c r="E5234" s="7"/>
      <c r="F5234" s="64"/>
      <c r="G5234" s="6"/>
      <c r="H5234" s="6"/>
      <c r="I5234" s="10" t="s">
        <v>110</v>
      </c>
      <c r="J5234" s="11" t="s">
        <v>4823</v>
      </c>
      <c r="K5234" s="194" t="s">
        <v>511</v>
      </c>
      <c r="L5234" s="176"/>
      <c r="M5234" s="176">
        <v>1000</v>
      </c>
      <c r="N5234" s="80" t="s">
        <v>6858</v>
      </c>
      <c r="O5234" s="162"/>
      <c r="P5234" s="80" t="s">
        <v>5681</v>
      </c>
      <c r="Q5234" s="80"/>
      <c r="R5234" s="80"/>
      <c r="S5234" s="163"/>
      <c r="T5234" s="213"/>
      <c r="U5234" s="162"/>
      <c r="V5234" s="164"/>
      <c r="W5234" s="12" t="str">
        <f t="shared" si="979"/>
        <v>Mqtt1</v>
      </c>
      <c r="X5234" s="196" t="s">
        <v>10741</v>
      </c>
      <c r="Y5234" s="6" t="str">
        <f t="shared" si="978"/>
        <v>marpower/power-tag/sockets-crew-cabins-sb</v>
      </c>
      <c r="Z5234" s="103" t="str" cm="1">
        <f t="array" ref="Z5234">IF(COUNTIF(N5234,"spare"),"","$."&amp;_xlfn.REGEXEXTRACT(J5234,"^PT\d+[FQ]\d+_(.*)", 2))</f>
        <v>$.Power_Factor_Phase_B</v>
      </c>
      <c r="AA5234" s="12">
        <f t="shared" si="980"/>
        <v>6</v>
      </c>
      <c r="AB5234" s="6" t="s">
        <v>195</v>
      </c>
      <c r="AC5234" s="103">
        <v>3080</v>
      </c>
      <c r="AJ5234" s="80"/>
      <c r="AK5234" s="113" t="s">
        <v>1426</v>
      </c>
      <c r="AN5234" s="80"/>
      <c r="AO5234" s="80"/>
      <c r="AP5234" s="80"/>
      <c r="AQ5234" s="80"/>
      <c r="AR5234" s="127"/>
      <c r="AS5234" s="80"/>
      <c r="AT5234" s="7"/>
      <c r="AU5234" s="7"/>
      <c r="AV5234" s="165"/>
      <c r="AW5234" s="166"/>
      <c r="AX5234" s="137"/>
      <c r="AY5234" s="147"/>
      <c r="AZ5234" s="167"/>
      <c r="BA5234" s="167"/>
      <c r="BB5234" s="147" t="str">
        <f t="shared" si="976"/>
        <v/>
      </c>
      <c r="BC5234" s="168"/>
      <c r="BD5234" s="165"/>
      <c r="BE5234" s="165"/>
      <c r="BF5234" s="165"/>
      <c r="BG5234" s="165"/>
      <c r="BH5234" s="165"/>
      <c r="BI5234" s="165"/>
      <c r="BJ5234" s="165"/>
      <c r="BK5234" s="165"/>
      <c r="BL5234" s="165"/>
      <c r="BM5234" s="165"/>
      <c r="BN5234" s="165"/>
      <c r="BO5234" s="165"/>
      <c r="BP5234" s="165"/>
      <c r="BQ5234" s="165"/>
      <c r="BS5234" s="6"/>
      <c r="BT5234" s="11"/>
      <c r="BU5234" s="6"/>
      <c r="BV5234" s="6"/>
    </row>
    <row r="5235" spans="1:74" ht="15.75" x14ac:dyDescent="0.25">
      <c r="A5235" s="52" t="s">
        <v>1422</v>
      </c>
      <c r="B5235" s="56"/>
      <c r="C5235" s="7" t="s">
        <v>118</v>
      </c>
      <c r="D5235" s="7" t="s">
        <v>6562</v>
      </c>
      <c r="E5235" s="7"/>
      <c r="F5235" s="64"/>
      <c r="G5235" s="6"/>
      <c r="H5235" s="6"/>
      <c r="I5235" s="10" t="s">
        <v>110</v>
      </c>
      <c r="J5235" s="11" t="s">
        <v>4824</v>
      </c>
      <c r="K5235" s="194" t="s">
        <v>511</v>
      </c>
      <c r="L5235" s="176"/>
      <c r="M5235" s="176">
        <v>1000</v>
      </c>
      <c r="N5235" s="80" t="s">
        <v>6858</v>
      </c>
      <c r="O5235" s="162"/>
      <c r="P5235" s="80" t="s">
        <v>5682</v>
      </c>
      <c r="Q5235" s="80"/>
      <c r="R5235" s="80"/>
      <c r="S5235" s="163"/>
      <c r="T5235" s="213"/>
      <c r="U5235" s="162"/>
      <c r="V5235" s="164"/>
      <c r="W5235" s="12" t="str">
        <f t="shared" si="979"/>
        <v>Mqtt1</v>
      </c>
      <c r="X5235" s="196" t="s">
        <v>10741</v>
      </c>
      <c r="Y5235" s="6" t="str">
        <f t="shared" si="978"/>
        <v>marpower/power-tag/sockets-crew-cabins-sb</v>
      </c>
      <c r="Z5235" s="103" t="str" cm="1">
        <f t="array" ref="Z5235">IF(COUNTIF(N5235,"spare"),"","$."&amp;_xlfn.REGEXEXTRACT(J5235,"^PT\d+[FQ]\d+_(.*)", 2))</f>
        <v>$.Power_Factor_Phase_C</v>
      </c>
      <c r="AA5235" s="12">
        <f t="shared" si="980"/>
        <v>6</v>
      </c>
      <c r="AB5235" s="6" t="s">
        <v>195</v>
      </c>
      <c r="AC5235" s="103">
        <v>3082</v>
      </c>
      <c r="AJ5235" s="80"/>
      <c r="AK5235" s="113" t="s">
        <v>1426</v>
      </c>
      <c r="AN5235" s="80"/>
      <c r="AO5235" s="80"/>
      <c r="AP5235" s="80"/>
      <c r="AQ5235" s="80"/>
      <c r="AR5235" s="127"/>
      <c r="AS5235" s="80"/>
      <c r="AT5235" s="7"/>
      <c r="AU5235" s="7"/>
      <c r="AV5235" s="165"/>
      <c r="AW5235" s="166"/>
      <c r="AX5235" s="137"/>
      <c r="AY5235" s="147"/>
      <c r="AZ5235" s="167"/>
      <c r="BA5235" s="167"/>
      <c r="BB5235" s="147" t="str">
        <f t="shared" si="976"/>
        <v/>
      </c>
      <c r="BC5235" s="168"/>
      <c r="BD5235" s="165"/>
      <c r="BE5235" s="165"/>
      <c r="BF5235" s="165"/>
      <c r="BG5235" s="165"/>
      <c r="BH5235" s="165"/>
      <c r="BI5235" s="165"/>
      <c r="BJ5235" s="165"/>
      <c r="BK5235" s="165"/>
      <c r="BL5235" s="165"/>
      <c r="BM5235" s="165"/>
      <c r="BN5235" s="165"/>
      <c r="BO5235" s="165"/>
      <c r="BP5235" s="165"/>
      <c r="BQ5235" s="165"/>
      <c r="BS5235" s="6"/>
      <c r="BT5235" s="11"/>
      <c r="BU5235" s="6"/>
      <c r="BV5235" s="6"/>
    </row>
    <row r="5236" spans="1:74" ht="15.75" x14ac:dyDescent="0.25">
      <c r="A5236" s="52" t="s">
        <v>1422</v>
      </c>
      <c r="B5236" s="56"/>
      <c r="C5236" s="7" t="s">
        <v>118</v>
      </c>
      <c r="D5236" s="7" t="s">
        <v>6562</v>
      </c>
      <c r="E5236" s="7"/>
      <c r="F5236" s="64"/>
      <c r="G5236" s="6"/>
      <c r="H5236" s="6"/>
      <c r="I5236" s="10" t="s">
        <v>110</v>
      </c>
      <c r="J5236" s="11" t="s">
        <v>4825</v>
      </c>
      <c r="K5236" s="194" t="s">
        <v>511</v>
      </c>
      <c r="L5236" s="176"/>
      <c r="M5236" s="176">
        <v>1000</v>
      </c>
      <c r="N5236" s="80" t="s">
        <v>6858</v>
      </c>
      <c r="O5236" s="162"/>
      <c r="P5236" s="80" t="s">
        <v>5683</v>
      </c>
      <c r="Q5236" s="80"/>
      <c r="R5236" s="80"/>
      <c r="S5236" s="163"/>
      <c r="T5236" s="213"/>
      <c r="U5236" s="162"/>
      <c r="V5236" s="164"/>
      <c r="W5236" s="12" t="str">
        <f t="shared" si="979"/>
        <v>Mqtt1</v>
      </c>
      <c r="X5236" s="196" t="s">
        <v>10741</v>
      </c>
      <c r="Y5236" s="6" t="str">
        <f t="shared" si="978"/>
        <v>marpower/power-tag/sockets-crew-cabins-sb</v>
      </c>
      <c r="Z5236" s="103" t="str" cm="1">
        <f t="array" ref="Z5236">IF(COUNTIF(N5236,"spare"),"","$."&amp;_xlfn.REGEXEXTRACT(J5236,"^PT\d+[FQ]\d+_(.*)", 2))</f>
        <v>$.Total_Power_Factor</v>
      </c>
      <c r="AA5236" s="12">
        <f t="shared" si="980"/>
        <v>6</v>
      </c>
      <c r="AB5236" s="6" t="s">
        <v>195</v>
      </c>
      <c r="AC5236" s="103">
        <v>3084</v>
      </c>
      <c r="AJ5236" s="80"/>
      <c r="AK5236" s="113" t="s">
        <v>1426</v>
      </c>
      <c r="AN5236" s="80"/>
      <c r="AO5236" s="80"/>
      <c r="AP5236" s="80"/>
      <c r="AQ5236" s="80"/>
      <c r="AR5236" s="127"/>
      <c r="AS5236" s="80"/>
      <c r="AT5236" s="7"/>
      <c r="AU5236" s="7"/>
      <c r="AV5236" s="165"/>
      <c r="AW5236" s="166"/>
      <c r="AX5236" s="137"/>
      <c r="AY5236" s="147"/>
      <c r="AZ5236" s="167"/>
      <c r="BA5236" s="167"/>
      <c r="BB5236" s="147" t="str">
        <f t="shared" si="976"/>
        <v/>
      </c>
      <c r="BC5236" s="168"/>
      <c r="BD5236" s="165"/>
      <c r="BE5236" s="165"/>
      <c r="BF5236" s="165"/>
      <c r="BG5236" s="165"/>
      <c r="BH5236" s="165"/>
      <c r="BI5236" s="165"/>
      <c r="BJ5236" s="165"/>
      <c r="BK5236" s="165"/>
      <c r="BL5236" s="165"/>
      <c r="BM5236" s="165"/>
      <c r="BN5236" s="165"/>
      <c r="BO5236" s="165"/>
      <c r="BP5236" s="165"/>
      <c r="BQ5236" s="165"/>
      <c r="BS5236" s="6"/>
      <c r="BT5236" s="11"/>
      <c r="BU5236" s="6"/>
      <c r="BV5236" s="6"/>
    </row>
    <row r="5237" spans="1:74" ht="15.75" x14ac:dyDescent="0.25">
      <c r="A5237" s="52" t="s">
        <v>1422</v>
      </c>
      <c r="B5237" s="56"/>
      <c r="C5237" s="7" t="s">
        <v>118</v>
      </c>
      <c r="D5237" s="7" t="s">
        <v>6562</v>
      </c>
      <c r="E5237" s="7"/>
      <c r="F5237" s="64"/>
      <c r="G5237" s="6"/>
      <c r="H5237" s="6"/>
      <c r="I5237" s="10" t="s">
        <v>110</v>
      </c>
      <c r="J5237" s="11" t="s">
        <v>4826</v>
      </c>
      <c r="K5237" s="194" t="s">
        <v>511</v>
      </c>
      <c r="L5237" s="176"/>
      <c r="M5237" s="176">
        <v>1000</v>
      </c>
      <c r="N5237" s="80" t="s">
        <v>6858</v>
      </c>
      <c r="O5237" s="162"/>
      <c r="P5237" s="80" t="s">
        <v>5684</v>
      </c>
      <c r="Q5237" s="80"/>
      <c r="R5237" s="80"/>
      <c r="S5237" s="163"/>
      <c r="T5237" s="213"/>
      <c r="U5237" s="162"/>
      <c r="V5237" s="164"/>
      <c r="W5237" s="12" t="str">
        <f t="shared" si="979"/>
        <v>Mqtt1</v>
      </c>
      <c r="X5237" s="196" t="s">
        <v>10742</v>
      </c>
      <c r="Y5237" s="6" t="str">
        <f t="shared" si="978"/>
        <v>marpower/power-tag/mfhf-ssb-main-supply</v>
      </c>
      <c r="Z5237" s="103" t="str" cm="1">
        <f t="array" ref="Z5237">IF(COUNTIF(N5237,"spare"),"","$."&amp;_xlfn.REGEXEXTRACT(J5237,"^PT\d+[FQ]\d+_(.*)", 2))</f>
        <v>$.RMS_Current_Phase_A</v>
      </c>
      <c r="AA5237" s="12">
        <f>AA5222+1</f>
        <v>7</v>
      </c>
      <c r="AB5237" s="6" t="s">
        <v>195</v>
      </c>
      <c r="AC5237" s="103">
        <v>3000</v>
      </c>
      <c r="AJ5237" s="80"/>
      <c r="AK5237" s="113" t="s">
        <v>1423</v>
      </c>
      <c r="AN5237" s="80"/>
      <c r="AO5237" s="80"/>
      <c r="AP5237" s="80"/>
      <c r="AQ5237" s="80"/>
      <c r="AR5237" s="127"/>
      <c r="AS5237" s="80"/>
      <c r="AT5237" s="7"/>
      <c r="AU5237" s="7"/>
      <c r="AV5237" s="165"/>
      <c r="AW5237" s="166"/>
      <c r="AX5237" s="137"/>
      <c r="AY5237" s="147"/>
      <c r="AZ5237" s="167"/>
      <c r="BA5237" s="167"/>
      <c r="BB5237" s="147" t="str">
        <f t="shared" si="976"/>
        <v/>
      </c>
      <c r="BC5237" s="168"/>
      <c r="BD5237" s="165"/>
      <c r="BE5237" s="165"/>
      <c r="BF5237" s="165"/>
      <c r="BG5237" s="165"/>
      <c r="BH5237" s="165"/>
      <c r="BI5237" s="165"/>
      <c r="BJ5237" s="165"/>
      <c r="BK5237" s="165"/>
      <c r="BL5237" s="165"/>
      <c r="BM5237" s="165"/>
      <c r="BN5237" s="165"/>
      <c r="BO5237" s="165"/>
      <c r="BP5237" s="165"/>
      <c r="BQ5237" s="165"/>
      <c r="BS5237" s="6"/>
      <c r="BT5237" s="11"/>
      <c r="BU5237" s="6"/>
      <c r="BV5237" s="6"/>
    </row>
    <row r="5238" spans="1:74" ht="15.75" x14ac:dyDescent="0.25">
      <c r="A5238" s="52" t="s">
        <v>1422</v>
      </c>
      <c r="B5238" s="56"/>
      <c r="C5238" s="7" t="s">
        <v>118</v>
      </c>
      <c r="D5238" s="7" t="s">
        <v>6562</v>
      </c>
      <c r="E5238" s="7"/>
      <c r="F5238" s="64"/>
      <c r="G5238" s="6"/>
      <c r="H5238" s="6"/>
      <c r="I5238" s="10" t="s">
        <v>110</v>
      </c>
      <c r="J5238" s="11" t="s">
        <v>4827</v>
      </c>
      <c r="K5238" s="194" t="s">
        <v>511</v>
      </c>
      <c r="L5238" s="176"/>
      <c r="M5238" s="176">
        <v>1000</v>
      </c>
      <c r="N5238" s="80" t="s">
        <v>6858</v>
      </c>
      <c r="O5238" s="162"/>
      <c r="P5238" s="80" t="s">
        <v>5685</v>
      </c>
      <c r="Q5238" s="80"/>
      <c r="R5238" s="80"/>
      <c r="S5238" s="163"/>
      <c r="T5238" s="213"/>
      <c r="U5238" s="162"/>
      <c r="V5238" s="164"/>
      <c r="W5238" s="12" t="str">
        <f t="shared" si="979"/>
        <v>Mqtt1</v>
      </c>
      <c r="X5238" s="196" t="s">
        <v>10742</v>
      </c>
      <c r="Y5238" s="6" t="str">
        <f t="shared" si="978"/>
        <v>marpower/power-tag/mfhf-ssb-main-supply</v>
      </c>
      <c r="Z5238" s="103" t="str" cm="1">
        <f t="array" ref="Z5238">IF(COUNTIF(N5238,"spare"),"","$."&amp;_xlfn.REGEXEXTRACT(J5238,"^PT\d+[FQ]\d+_(.*)", 2))</f>
        <v>$.RMS_Current_Phase_B</v>
      </c>
      <c r="AA5238" s="12">
        <f t="shared" si="980"/>
        <v>7</v>
      </c>
      <c r="AB5238" s="6" t="s">
        <v>195</v>
      </c>
      <c r="AC5238" s="103">
        <v>3002</v>
      </c>
      <c r="AJ5238" s="80"/>
      <c r="AK5238" s="113" t="s">
        <v>1423</v>
      </c>
      <c r="AN5238" s="80"/>
      <c r="AO5238" s="80"/>
      <c r="AP5238" s="80"/>
      <c r="AQ5238" s="80"/>
      <c r="AR5238" s="127"/>
      <c r="AS5238" s="80"/>
      <c r="AT5238" s="7"/>
      <c r="AU5238" s="7"/>
      <c r="AV5238" s="165"/>
      <c r="AW5238" s="166"/>
      <c r="AX5238" s="137"/>
      <c r="AY5238" s="147"/>
      <c r="AZ5238" s="167"/>
      <c r="BA5238" s="167"/>
      <c r="BB5238" s="147" t="str">
        <f t="shared" si="976"/>
        <v/>
      </c>
      <c r="BC5238" s="168"/>
      <c r="BD5238" s="165"/>
      <c r="BE5238" s="165"/>
      <c r="BF5238" s="165"/>
      <c r="BG5238" s="165"/>
      <c r="BH5238" s="165"/>
      <c r="BI5238" s="165"/>
      <c r="BJ5238" s="165"/>
      <c r="BK5238" s="165"/>
      <c r="BL5238" s="165"/>
      <c r="BM5238" s="165"/>
      <c r="BN5238" s="165"/>
      <c r="BO5238" s="165"/>
      <c r="BP5238" s="165"/>
      <c r="BQ5238" s="165"/>
      <c r="BS5238" s="6"/>
      <c r="BT5238" s="11"/>
      <c r="BU5238" s="6"/>
      <c r="BV5238" s="6"/>
    </row>
    <row r="5239" spans="1:74" ht="15.75" x14ac:dyDescent="0.25">
      <c r="A5239" s="52" t="s">
        <v>1422</v>
      </c>
      <c r="B5239" s="56"/>
      <c r="C5239" s="7" t="s">
        <v>118</v>
      </c>
      <c r="D5239" s="7" t="s">
        <v>6562</v>
      </c>
      <c r="E5239" s="7"/>
      <c r="F5239" s="64"/>
      <c r="G5239" s="6"/>
      <c r="H5239" s="6"/>
      <c r="I5239" s="10" t="s">
        <v>110</v>
      </c>
      <c r="J5239" s="11" t="s">
        <v>4828</v>
      </c>
      <c r="K5239" s="194" t="s">
        <v>511</v>
      </c>
      <c r="L5239" s="176"/>
      <c r="M5239" s="176">
        <v>1000</v>
      </c>
      <c r="N5239" s="80" t="s">
        <v>6858</v>
      </c>
      <c r="O5239" s="162"/>
      <c r="P5239" s="80" t="s">
        <v>5686</v>
      </c>
      <c r="Q5239" s="80"/>
      <c r="R5239" s="80"/>
      <c r="S5239" s="163"/>
      <c r="T5239" s="213"/>
      <c r="U5239" s="162"/>
      <c r="V5239" s="164"/>
      <c r="W5239" s="12" t="str">
        <f t="shared" si="979"/>
        <v>Mqtt1</v>
      </c>
      <c r="X5239" s="196" t="s">
        <v>10742</v>
      </c>
      <c r="Y5239" s="6" t="str">
        <f t="shared" si="978"/>
        <v>marpower/power-tag/mfhf-ssb-main-supply</v>
      </c>
      <c r="Z5239" s="103" t="str" cm="1">
        <f t="array" ref="Z5239">IF(COUNTIF(N5239,"spare"),"","$."&amp;_xlfn.REGEXEXTRACT(J5239,"^PT\d+[FQ]\d+_(.*)", 2))</f>
        <v>$.RMS_Current_Phase_C</v>
      </c>
      <c r="AA5239" s="12">
        <f t="shared" si="980"/>
        <v>7</v>
      </c>
      <c r="AB5239" s="6" t="s">
        <v>195</v>
      </c>
      <c r="AC5239" s="103">
        <v>3004</v>
      </c>
      <c r="AJ5239" s="80"/>
      <c r="AK5239" s="113" t="s">
        <v>1423</v>
      </c>
      <c r="AN5239" s="80"/>
      <c r="AO5239" s="80"/>
      <c r="AP5239" s="80"/>
      <c r="AQ5239" s="80"/>
      <c r="AR5239" s="127"/>
      <c r="AS5239" s="80"/>
      <c r="AT5239" s="7"/>
      <c r="AU5239" s="7"/>
      <c r="AV5239" s="165"/>
      <c r="AW5239" s="166"/>
      <c r="AX5239" s="137"/>
      <c r="AY5239" s="147"/>
      <c r="AZ5239" s="167"/>
      <c r="BA5239" s="167"/>
      <c r="BB5239" s="147" t="str">
        <f t="shared" si="976"/>
        <v/>
      </c>
      <c r="BC5239" s="168"/>
      <c r="BD5239" s="165"/>
      <c r="BE5239" s="165"/>
      <c r="BF5239" s="165"/>
      <c r="BG5239" s="165"/>
      <c r="BH5239" s="165"/>
      <c r="BI5239" s="165"/>
      <c r="BJ5239" s="165"/>
      <c r="BK5239" s="165"/>
      <c r="BL5239" s="165"/>
      <c r="BM5239" s="165"/>
      <c r="BN5239" s="165"/>
      <c r="BO5239" s="165"/>
      <c r="BP5239" s="165"/>
      <c r="BQ5239" s="165"/>
      <c r="BS5239" s="6"/>
      <c r="BT5239" s="11"/>
      <c r="BU5239" s="6"/>
      <c r="BV5239" s="6"/>
    </row>
    <row r="5240" spans="1:74" ht="15.75" x14ac:dyDescent="0.25">
      <c r="A5240" s="52" t="s">
        <v>1422</v>
      </c>
      <c r="B5240" s="56"/>
      <c r="C5240" s="7" t="s">
        <v>118</v>
      </c>
      <c r="D5240" s="7" t="s">
        <v>6562</v>
      </c>
      <c r="E5240" s="7"/>
      <c r="F5240" s="64"/>
      <c r="G5240" s="6"/>
      <c r="H5240" s="6"/>
      <c r="I5240" s="10" t="s">
        <v>110</v>
      </c>
      <c r="J5240" s="11" t="s">
        <v>4829</v>
      </c>
      <c r="K5240" s="194" t="s">
        <v>511</v>
      </c>
      <c r="L5240" s="176"/>
      <c r="M5240" s="176">
        <v>1000</v>
      </c>
      <c r="N5240" s="80" t="s">
        <v>6858</v>
      </c>
      <c r="O5240" s="162"/>
      <c r="P5240" s="80" t="s">
        <v>5687</v>
      </c>
      <c r="Q5240" s="80"/>
      <c r="R5240" s="80"/>
      <c r="S5240" s="163"/>
      <c r="T5240" s="213"/>
      <c r="U5240" s="162"/>
      <c r="V5240" s="164"/>
      <c r="W5240" s="12" t="str">
        <f t="shared" si="979"/>
        <v>Mqtt1</v>
      </c>
      <c r="X5240" s="196" t="s">
        <v>10742</v>
      </c>
      <c r="Y5240" s="6" t="str">
        <f t="shared" si="978"/>
        <v>marpower/power-tag/mfhf-ssb-main-supply</v>
      </c>
      <c r="Z5240" s="103" t="str" cm="1">
        <f t="array" ref="Z5240">IF(COUNTIF(N5240,"spare"),"","$."&amp;_xlfn.REGEXEXTRACT(J5240,"^PT\d+[FQ]\d+_(.*)", 2))</f>
        <v>$.RMS_Current_Phase_Neut</v>
      </c>
      <c r="AA5240" s="12">
        <f t="shared" si="980"/>
        <v>7</v>
      </c>
      <c r="AB5240" s="6" t="s">
        <v>195</v>
      </c>
      <c r="AC5240" s="103">
        <v>3006</v>
      </c>
      <c r="AJ5240" s="80"/>
      <c r="AK5240" s="113" t="s">
        <v>1423</v>
      </c>
      <c r="AN5240" s="80"/>
      <c r="AO5240" s="80"/>
      <c r="AP5240" s="80"/>
      <c r="AQ5240" s="80"/>
      <c r="AR5240" s="127"/>
      <c r="AS5240" s="80"/>
      <c r="AT5240" s="7"/>
      <c r="AU5240" s="7"/>
      <c r="AV5240" s="165"/>
      <c r="AW5240" s="166"/>
      <c r="AX5240" s="137"/>
      <c r="AY5240" s="147"/>
      <c r="AZ5240" s="167"/>
      <c r="BA5240" s="167"/>
      <c r="BB5240" s="147" t="str">
        <f t="shared" si="976"/>
        <v/>
      </c>
      <c r="BC5240" s="168"/>
      <c r="BD5240" s="165"/>
      <c r="BE5240" s="165"/>
      <c r="BF5240" s="165"/>
      <c r="BG5240" s="165"/>
      <c r="BH5240" s="165"/>
      <c r="BI5240" s="165"/>
      <c r="BJ5240" s="165"/>
      <c r="BK5240" s="165"/>
      <c r="BL5240" s="165"/>
      <c r="BM5240" s="165"/>
      <c r="BN5240" s="165"/>
      <c r="BO5240" s="165"/>
      <c r="BP5240" s="165"/>
      <c r="BQ5240" s="165"/>
      <c r="BS5240" s="6"/>
      <c r="BT5240" s="11"/>
      <c r="BU5240" s="6"/>
      <c r="BV5240" s="6"/>
    </row>
    <row r="5241" spans="1:74" ht="15.75" x14ac:dyDescent="0.25">
      <c r="A5241" s="52" t="s">
        <v>1422</v>
      </c>
      <c r="B5241" s="56"/>
      <c r="C5241" s="7" t="s">
        <v>118</v>
      </c>
      <c r="D5241" s="7" t="s">
        <v>6562</v>
      </c>
      <c r="E5241" s="7"/>
      <c r="F5241" s="64"/>
      <c r="G5241" s="6"/>
      <c r="H5241" s="6"/>
      <c r="I5241" s="10" t="s">
        <v>110</v>
      </c>
      <c r="J5241" s="11" t="s">
        <v>8411</v>
      </c>
      <c r="K5241" s="194" t="s">
        <v>511</v>
      </c>
      <c r="L5241" s="176"/>
      <c r="M5241" s="176">
        <v>1000</v>
      </c>
      <c r="N5241" s="80" t="s">
        <v>6858</v>
      </c>
      <c r="O5241" s="162"/>
      <c r="P5241" s="80" t="s">
        <v>5688</v>
      </c>
      <c r="Q5241" s="80"/>
      <c r="R5241" s="80"/>
      <c r="S5241" s="163"/>
      <c r="T5241" s="213"/>
      <c r="U5241" s="162"/>
      <c r="V5241" s="164"/>
      <c r="W5241" s="12" t="str">
        <f t="shared" si="979"/>
        <v>Mqtt1</v>
      </c>
      <c r="X5241" s="196" t="s">
        <v>10742</v>
      </c>
      <c r="Y5241" s="6" t="str">
        <f t="shared" si="978"/>
        <v>marpower/power-tag/mfhf-ssb-main-supply</v>
      </c>
      <c r="Z5241" s="103" t="str" cm="1">
        <f t="array" ref="Z5241">IF(COUNTIF(N5241,"spare"),"","$."&amp;_xlfn.REGEXEXTRACT(J5241,"^PT\d+[FQ]\d+_(.*)", 2))</f>
        <v>$.RMS_Voltage_A_N</v>
      </c>
      <c r="AA5241" s="12">
        <f t="shared" si="980"/>
        <v>7</v>
      </c>
      <c r="AB5241" s="6" t="s">
        <v>195</v>
      </c>
      <c r="AC5241" s="103">
        <v>3028</v>
      </c>
      <c r="AJ5241" s="80"/>
      <c r="AK5241" s="113" t="s">
        <v>1424</v>
      </c>
      <c r="AN5241" s="80"/>
      <c r="AO5241" s="80"/>
      <c r="AP5241" s="80"/>
      <c r="AQ5241" s="80"/>
      <c r="AR5241" s="127"/>
      <c r="AS5241" s="80"/>
      <c r="AT5241" s="7"/>
      <c r="AU5241" s="7"/>
      <c r="AV5241" s="165"/>
      <c r="AW5241" s="166"/>
      <c r="AX5241" s="137"/>
      <c r="AY5241" s="147"/>
      <c r="AZ5241" s="167"/>
      <c r="BA5241" s="167"/>
      <c r="BB5241" s="147" t="str">
        <f t="shared" si="976"/>
        <v/>
      </c>
      <c r="BC5241" s="168"/>
      <c r="BD5241" s="165"/>
      <c r="BE5241" s="165"/>
      <c r="BF5241" s="165"/>
      <c r="BG5241" s="165"/>
      <c r="BH5241" s="165"/>
      <c r="BI5241" s="165"/>
      <c r="BJ5241" s="165"/>
      <c r="BK5241" s="165"/>
      <c r="BL5241" s="165"/>
      <c r="BM5241" s="165"/>
      <c r="BN5241" s="165"/>
      <c r="BO5241" s="165"/>
      <c r="BP5241" s="165"/>
      <c r="BQ5241" s="165"/>
      <c r="BS5241" s="6"/>
      <c r="BT5241" s="11"/>
      <c r="BU5241" s="6"/>
      <c r="BV5241" s="6"/>
    </row>
    <row r="5242" spans="1:74" ht="15.75" x14ac:dyDescent="0.25">
      <c r="A5242" s="52" t="s">
        <v>1422</v>
      </c>
      <c r="B5242" s="56"/>
      <c r="C5242" s="7" t="s">
        <v>118</v>
      </c>
      <c r="D5242" s="7" t="s">
        <v>6562</v>
      </c>
      <c r="E5242" s="7"/>
      <c r="F5242" s="64"/>
      <c r="G5242" s="6"/>
      <c r="H5242" s="6"/>
      <c r="I5242" s="10" t="s">
        <v>110</v>
      </c>
      <c r="J5242" s="11" t="s">
        <v>8588</v>
      </c>
      <c r="K5242" s="194" t="s">
        <v>511</v>
      </c>
      <c r="L5242" s="176"/>
      <c r="M5242" s="176">
        <v>1000</v>
      </c>
      <c r="N5242" s="80" t="s">
        <v>6858</v>
      </c>
      <c r="O5242" s="162"/>
      <c r="P5242" s="80" t="s">
        <v>5689</v>
      </c>
      <c r="Q5242" s="80"/>
      <c r="R5242" s="80"/>
      <c r="S5242" s="163"/>
      <c r="T5242" s="213"/>
      <c r="U5242" s="162"/>
      <c r="V5242" s="164"/>
      <c r="W5242" s="12" t="str">
        <f t="shared" si="979"/>
        <v>Mqtt1</v>
      </c>
      <c r="X5242" s="196" t="s">
        <v>10742</v>
      </c>
      <c r="Y5242" s="6" t="str">
        <f t="shared" si="978"/>
        <v>marpower/power-tag/mfhf-ssb-main-supply</v>
      </c>
      <c r="Z5242" s="103" t="str" cm="1">
        <f t="array" ref="Z5242">IF(COUNTIF(N5242,"spare"),"","$."&amp;_xlfn.REGEXEXTRACT(J5242,"^PT\d+[FQ]\d+_(.*)", 2))</f>
        <v>$.RMS_Voltage_B_N</v>
      </c>
      <c r="AA5242" s="12">
        <f t="shared" si="980"/>
        <v>7</v>
      </c>
      <c r="AB5242" s="6" t="s">
        <v>195</v>
      </c>
      <c r="AC5242" s="103">
        <v>3030</v>
      </c>
      <c r="AJ5242" s="80"/>
      <c r="AK5242" s="113" t="s">
        <v>1424</v>
      </c>
      <c r="AN5242" s="80"/>
      <c r="AO5242" s="80"/>
      <c r="AP5242" s="80"/>
      <c r="AQ5242" s="80"/>
      <c r="AR5242" s="127"/>
      <c r="AS5242" s="80"/>
      <c r="AT5242" s="7"/>
      <c r="AU5242" s="7"/>
      <c r="AV5242" s="165"/>
      <c r="AW5242" s="166"/>
      <c r="AX5242" s="137"/>
      <c r="AY5242" s="147"/>
      <c r="AZ5242" s="167"/>
      <c r="BA5242" s="167"/>
      <c r="BB5242" s="147" t="str">
        <f t="shared" si="976"/>
        <v/>
      </c>
      <c r="BC5242" s="168"/>
      <c r="BD5242" s="165"/>
      <c r="BE5242" s="165"/>
      <c r="BF5242" s="165"/>
      <c r="BG5242" s="165"/>
      <c r="BH5242" s="165"/>
      <c r="BI5242" s="165"/>
      <c r="BJ5242" s="165"/>
      <c r="BK5242" s="165"/>
      <c r="BL5242" s="165"/>
      <c r="BM5242" s="165"/>
      <c r="BN5242" s="165"/>
      <c r="BO5242" s="165"/>
      <c r="BP5242" s="165"/>
      <c r="BQ5242" s="165"/>
      <c r="BS5242" s="6"/>
      <c r="BT5242" s="11"/>
      <c r="BU5242" s="6"/>
      <c r="BV5242" s="6"/>
    </row>
    <row r="5243" spans="1:74" ht="15.75" x14ac:dyDescent="0.25">
      <c r="A5243" s="52" t="s">
        <v>1422</v>
      </c>
      <c r="B5243" s="56"/>
      <c r="C5243" s="7" t="s">
        <v>118</v>
      </c>
      <c r="D5243" s="7" t="s">
        <v>6562</v>
      </c>
      <c r="E5243" s="7"/>
      <c r="F5243" s="64"/>
      <c r="G5243" s="6"/>
      <c r="H5243" s="6"/>
      <c r="I5243" s="10" t="s">
        <v>110</v>
      </c>
      <c r="J5243" s="11" t="s">
        <v>8765</v>
      </c>
      <c r="K5243" s="194" t="s">
        <v>511</v>
      </c>
      <c r="L5243" s="176"/>
      <c r="M5243" s="176">
        <v>1000</v>
      </c>
      <c r="N5243" s="80" t="s">
        <v>6858</v>
      </c>
      <c r="O5243" s="162"/>
      <c r="P5243" s="80" t="s">
        <v>5690</v>
      </c>
      <c r="Q5243" s="80"/>
      <c r="R5243" s="80"/>
      <c r="S5243" s="163"/>
      <c r="T5243" s="213"/>
      <c r="U5243" s="162"/>
      <c r="V5243" s="164"/>
      <c r="W5243" s="12" t="str">
        <f t="shared" si="979"/>
        <v>Mqtt1</v>
      </c>
      <c r="X5243" s="196" t="s">
        <v>10742</v>
      </c>
      <c r="Y5243" s="6" t="str">
        <f t="shared" si="978"/>
        <v>marpower/power-tag/mfhf-ssb-main-supply</v>
      </c>
      <c r="Z5243" s="103" t="str" cm="1">
        <f t="array" ref="Z5243">IF(COUNTIF(N5243,"spare"),"","$."&amp;_xlfn.REGEXEXTRACT(J5243,"^PT\d+[FQ]\d+_(.*)", 2))</f>
        <v>$.RMS_Voltage_C_N</v>
      </c>
      <c r="AA5243" s="12">
        <f t="shared" si="980"/>
        <v>7</v>
      </c>
      <c r="AB5243" s="6" t="s">
        <v>195</v>
      </c>
      <c r="AC5243" s="103">
        <v>3032</v>
      </c>
      <c r="AJ5243" s="80"/>
      <c r="AK5243" s="113" t="s">
        <v>1424</v>
      </c>
      <c r="AN5243" s="80"/>
      <c r="AO5243" s="80"/>
      <c r="AP5243" s="80"/>
      <c r="AQ5243" s="80"/>
      <c r="AR5243" s="127"/>
      <c r="AS5243" s="80"/>
      <c r="AT5243" s="7"/>
      <c r="AU5243" s="7"/>
      <c r="AV5243" s="165"/>
      <c r="AW5243" s="166"/>
      <c r="AX5243" s="137"/>
      <c r="AY5243" s="147"/>
      <c r="AZ5243" s="167"/>
      <c r="BA5243" s="167"/>
      <c r="BB5243" s="147" t="str">
        <f t="shared" si="976"/>
        <v/>
      </c>
      <c r="BC5243" s="168"/>
      <c r="BD5243" s="165"/>
      <c r="BE5243" s="165"/>
      <c r="BF5243" s="165"/>
      <c r="BG5243" s="165"/>
      <c r="BH5243" s="165"/>
      <c r="BI5243" s="165"/>
      <c r="BJ5243" s="165"/>
      <c r="BK5243" s="165"/>
      <c r="BL5243" s="165"/>
      <c r="BM5243" s="165"/>
      <c r="BN5243" s="165"/>
      <c r="BO5243" s="165"/>
      <c r="BP5243" s="165"/>
      <c r="BQ5243" s="165"/>
      <c r="BS5243" s="6"/>
      <c r="BT5243" s="11"/>
      <c r="BU5243" s="6"/>
      <c r="BV5243" s="6"/>
    </row>
    <row r="5244" spans="1:74" ht="15.75" x14ac:dyDescent="0.25">
      <c r="A5244" s="52" t="s">
        <v>1422</v>
      </c>
      <c r="B5244" s="56"/>
      <c r="C5244" s="7" t="s">
        <v>118</v>
      </c>
      <c r="D5244" s="7" t="s">
        <v>6562</v>
      </c>
      <c r="E5244" s="7"/>
      <c r="F5244" s="64"/>
      <c r="G5244" s="6"/>
      <c r="H5244" s="6"/>
      <c r="I5244" s="10" t="s">
        <v>110</v>
      </c>
      <c r="J5244" s="11" t="s">
        <v>4830</v>
      </c>
      <c r="K5244" s="194" t="s">
        <v>511</v>
      </c>
      <c r="L5244" s="176"/>
      <c r="M5244" s="176">
        <v>1000</v>
      </c>
      <c r="N5244" s="80" t="s">
        <v>6858</v>
      </c>
      <c r="O5244" s="162"/>
      <c r="P5244" s="80" t="s">
        <v>5691</v>
      </c>
      <c r="Q5244" s="80"/>
      <c r="R5244" s="80"/>
      <c r="S5244" s="163"/>
      <c r="T5244" s="213"/>
      <c r="U5244" s="162"/>
      <c r="V5244" s="164"/>
      <c r="W5244" s="12" t="str">
        <f t="shared" si="979"/>
        <v>Mqtt1</v>
      </c>
      <c r="X5244" s="196" t="s">
        <v>10742</v>
      </c>
      <c r="Y5244" s="6" t="str">
        <f t="shared" si="978"/>
        <v>marpower/power-tag/mfhf-ssb-main-supply</v>
      </c>
      <c r="Z5244" s="103" t="str" cm="1">
        <f t="array" ref="Z5244">IF(COUNTIF(N5244,"spare"),"","$."&amp;_xlfn.REGEXEXTRACT(J5244,"^PT\d+[FQ]\d+_(.*)", 2))</f>
        <v>$.Active_Power_Phase_A</v>
      </c>
      <c r="AA5244" s="12">
        <f t="shared" si="980"/>
        <v>7</v>
      </c>
      <c r="AB5244" s="6" t="s">
        <v>195</v>
      </c>
      <c r="AC5244" s="103">
        <v>3054</v>
      </c>
      <c r="AJ5244" s="80"/>
      <c r="AK5244" s="113" t="s">
        <v>1425</v>
      </c>
      <c r="AN5244" s="80"/>
      <c r="AO5244" s="80"/>
      <c r="AP5244" s="80"/>
      <c r="AQ5244" s="80"/>
      <c r="AR5244" s="127"/>
      <c r="AS5244" s="80"/>
      <c r="AT5244" s="7"/>
      <c r="AU5244" s="7"/>
      <c r="AV5244" s="165"/>
      <c r="AW5244" s="166"/>
      <c r="AX5244" s="137"/>
      <c r="AY5244" s="147"/>
      <c r="AZ5244" s="167"/>
      <c r="BA5244" s="167"/>
      <c r="BB5244" s="147" t="str">
        <f t="shared" si="976"/>
        <v/>
      </c>
      <c r="BC5244" s="168"/>
      <c r="BD5244" s="165"/>
      <c r="BE5244" s="165"/>
      <c r="BF5244" s="165"/>
      <c r="BG5244" s="165"/>
      <c r="BH5244" s="165"/>
      <c r="BI5244" s="165"/>
      <c r="BJ5244" s="165"/>
      <c r="BK5244" s="165"/>
      <c r="BL5244" s="165"/>
      <c r="BM5244" s="165"/>
      <c r="BN5244" s="165"/>
      <c r="BO5244" s="165"/>
      <c r="BP5244" s="165"/>
      <c r="BQ5244" s="165"/>
      <c r="BS5244" s="6"/>
      <c r="BT5244" s="11"/>
      <c r="BU5244" s="6"/>
      <c r="BV5244" s="6"/>
    </row>
    <row r="5245" spans="1:74" ht="15.75" x14ac:dyDescent="0.25">
      <c r="A5245" s="52" t="s">
        <v>1422</v>
      </c>
      <c r="B5245" s="56"/>
      <c r="C5245" s="7" t="s">
        <v>118</v>
      </c>
      <c r="D5245" s="7" t="s">
        <v>6562</v>
      </c>
      <c r="E5245" s="7"/>
      <c r="F5245" s="64"/>
      <c r="G5245" s="6"/>
      <c r="H5245" s="6"/>
      <c r="I5245" s="10" t="s">
        <v>110</v>
      </c>
      <c r="J5245" s="11" t="s">
        <v>4831</v>
      </c>
      <c r="K5245" s="194" t="s">
        <v>511</v>
      </c>
      <c r="L5245" s="176"/>
      <c r="M5245" s="176">
        <v>1000</v>
      </c>
      <c r="N5245" s="80" t="s">
        <v>6858</v>
      </c>
      <c r="O5245" s="162"/>
      <c r="P5245" s="80" t="s">
        <v>5692</v>
      </c>
      <c r="Q5245" s="80"/>
      <c r="R5245" s="80"/>
      <c r="S5245" s="163"/>
      <c r="T5245" s="213"/>
      <c r="U5245" s="162"/>
      <c r="V5245" s="164"/>
      <c r="W5245" s="12" t="str">
        <f t="shared" si="979"/>
        <v>Mqtt1</v>
      </c>
      <c r="X5245" s="196" t="s">
        <v>10742</v>
      </c>
      <c r="Y5245" s="6" t="str">
        <f t="shared" si="978"/>
        <v>marpower/power-tag/mfhf-ssb-main-supply</v>
      </c>
      <c r="Z5245" s="103" t="str" cm="1">
        <f t="array" ref="Z5245">IF(COUNTIF(N5245,"spare"),"","$."&amp;_xlfn.REGEXEXTRACT(J5245,"^PT\d+[FQ]\d+_(.*)", 2))</f>
        <v>$.Active_Power_Phase_B</v>
      </c>
      <c r="AA5245" s="12">
        <f t="shared" si="980"/>
        <v>7</v>
      </c>
      <c r="AB5245" s="6" t="s">
        <v>195</v>
      </c>
      <c r="AC5245" s="103">
        <v>3056</v>
      </c>
      <c r="AJ5245" s="80"/>
      <c r="AK5245" s="113" t="s">
        <v>1425</v>
      </c>
      <c r="AN5245" s="80"/>
      <c r="AO5245" s="80"/>
      <c r="AP5245" s="80"/>
      <c r="AQ5245" s="80"/>
      <c r="AR5245" s="127"/>
      <c r="AS5245" s="80"/>
      <c r="AT5245" s="7"/>
      <c r="AU5245" s="7"/>
      <c r="AV5245" s="165"/>
      <c r="AW5245" s="166"/>
      <c r="AX5245" s="137"/>
      <c r="AY5245" s="147"/>
      <c r="AZ5245" s="167"/>
      <c r="BA5245" s="167"/>
      <c r="BB5245" s="147" t="str">
        <f t="shared" si="976"/>
        <v/>
      </c>
      <c r="BC5245" s="168"/>
      <c r="BD5245" s="165"/>
      <c r="BE5245" s="165"/>
      <c r="BF5245" s="165"/>
      <c r="BG5245" s="165"/>
      <c r="BH5245" s="165"/>
      <c r="BI5245" s="165"/>
      <c r="BJ5245" s="165"/>
      <c r="BK5245" s="165"/>
      <c r="BL5245" s="165"/>
      <c r="BM5245" s="165"/>
      <c r="BN5245" s="165"/>
      <c r="BO5245" s="165"/>
      <c r="BP5245" s="165"/>
      <c r="BQ5245" s="165"/>
      <c r="BS5245" s="6"/>
      <c r="BT5245" s="11"/>
      <c r="BU5245" s="6"/>
      <c r="BV5245" s="6"/>
    </row>
    <row r="5246" spans="1:74" ht="15.75" x14ac:dyDescent="0.25">
      <c r="A5246" s="52" t="s">
        <v>1422</v>
      </c>
      <c r="B5246" s="56"/>
      <c r="C5246" s="7" t="s">
        <v>118</v>
      </c>
      <c r="D5246" s="7" t="s">
        <v>6562</v>
      </c>
      <c r="E5246" s="7"/>
      <c r="F5246" s="64"/>
      <c r="G5246" s="6"/>
      <c r="H5246" s="6"/>
      <c r="I5246" s="10" t="s">
        <v>110</v>
      </c>
      <c r="J5246" s="11" t="s">
        <v>4832</v>
      </c>
      <c r="K5246" s="194" t="s">
        <v>511</v>
      </c>
      <c r="L5246" s="176"/>
      <c r="M5246" s="176">
        <v>1000</v>
      </c>
      <c r="N5246" s="80" t="s">
        <v>6858</v>
      </c>
      <c r="O5246" s="162"/>
      <c r="P5246" s="80" t="s">
        <v>5693</v>
      </c>
      <c r="Q5246" s="80"/>
      <c r="R5246" s="80"/>
      <c r="S5246" s="163"/>
      <c r="T5246" s="213"/>
      <c r="U5246" s="162"/>
      <c r="V5246" s="164"/>
      <c r="W5246" s="12" t="str">
        <f t="shared" si="979"/>
        <v>Mqtt1</v>
      </c>
      <c r="X5246" s="196" t="s">
        <v>10742</v>
      </c>
      <c r="Y5246" s="6" t="str">
        <f t="shared" si="978"/>
        <v>marpower/power-tag/mfhf-ssb-main-supply</v>
      </c>
      <c r="Z5246" s="103" t="str" cm="1">
        <f t="array" ref="Z5246">IF(COUNTIF(N5246,"spare"),"","$."&amp;_xlfn.REGEXEXTRACT(J5246,"^PT\d+[FQ]\d+_(.*)", 2))</f>
        <v>$.Active_Power_Phase_C</v>
      </c>
      <c r="AA5246" s="12">
        <f t="shared" si="980"/>
        <v>7</v>
      </c>
      <c r="AB5246" s="6" t="s">
        <v>195</v>
      </c>
      <c r="AC5246" s="103">
        <v>3058</v>
      </c>
      <c r="AJ5246" s="80"/>
      <c r="AK5246" s="113" t="s">
        <v>1425</v>
      </c>
      <c r="AN5246" s="80"/>
      <c r="AO5246" s="80"/>
      <c r="AP5246" s="80"/>
      <c r="AQ5246" s="80"/>
      <c r="AR5246" s="127"/>
      <c r="AS5246" s="80"/>
      <c r="AT5246" s="7"/>
      <c r="AU5246" s="7"/>
      <c r="AV5246" s="165"/>
      <c r="AW5246" s="166"/>
      <c r="AX5246" s="137"/>
      <c r="AY5246" s="147"/>
      <c r="AZ5246" s="167"/>
      <c r="BA5246" s="167"/>
      <c r="BB5246" s="147" t="str">
        <f t="shared" si="976"/>
        <v/>
      </c>
      <c r="BC5246" s="168"/>
      <c r="BD5246" s="165"/>
      <c r="BE5246" s="165"/>
      <c r="BF5246" s="165"/>
      <c r="BG5246" s="165"/>
      <c r="BH5246" s="165"/>
      <c r="BI5246" s="165"/>
      <c r="BJ5246" s="165"/>
      <c r="BK5246" s="165"/>
      <c r="BL5246" s="165"/>
      <c r="BM5246" s="165"/>
      <c r="BN5246" s="165"/>
      <c r="BO5246" s="165"/>
      <c r="BP5246" s="165"/>
      <c r="BQ5246" s="165"/>
      <c r="BS5246" s="6"/>
      <c r="BT5246" s="11"/>
      <c r="BU5246" s="6"/>
      <c r="BV5246" s="6"/>
    </row>
    <row r="5247" spans="1:74" ht="15.75" x14ac:dyDescent="0.25">
      <c r="A5247" s="52" t="s">
        <v>1422</v>
      </c>
      <c r="B5247" s="56"/>
      <c r="C5247" s="7" t="s">
        <v>118</v>
      </c>
      <c r="D5247" s="7" t="s">
        <v>6562</v>
      </c>
      <c r="E5247" s="7"/>
      <c r="F5247" s="64"/>
      <c r="G5247" s="6"/>
      <c r="H5247" s="6"/>
      <c r="I5247" s="10" t="s">
        <v>110</v>
      </c>
      <c r="J5247" s="11" t="s">
        <v>4833</v>
      </c>
      <c r="K5247" s="194" t="s">
        <v>511</v>
      </c>
      <c r="L5247" s="176"/>
      <c r="M5247" s="176">
        <v>1000</v>
      </c>
      <c r="N5247" s="80" t="s">
        <v>6858</v>
      </c>
      <c r="O5247" s="162"/>
      <c r="P5247" s="80" t="s">
        <v>5694</v>
      </c>
      <c r="Q5247" s="80"/>
      <c r="R5247" s="80"/>
      <c r="S5247" s="163"/>
      <c r="T5247" s="213"/>
      <c r="U5247" s="162"/>
      <c r="V5247" s="164"/>
      <c r="W5247" s="12" t="str">
        <f t="shared" si="979"/>
        <v>Mqtt1</v>
      </c>
      <c r="X5247" s="196" t="s">
        <v>10742</v>
      </c>
      <c r="Y5247" s="6" t="str">
        <f t="shared" si="978"/>
        <v>marpower/power-tag/mfhf-ssb-main-supply</v>
      </c>
      <c r="Z5247" s="103" t="str" cm="1">
        <f t="array" ref="Z5247">IF(COUNTIF(N5247,"spare"),"","$."&amp;_xlfn.REGEXEXTRACT(J5247,"^PT\d+[FQ]\d+_(.*)", 2))</f>
        <v>$.Total_Active_Power</v>
      </c>
      <c r="AA5247" s="12">
        <f t="shared" si="980"/>
        <v>7</v>
      </c>
      <c r="AB5247" s="6" t="s">
        <v>195</v>
      </c>
      <c r="AC5247" s="103">
        <v>3060</v>
      </c>
      <c r="AJ5247" s="80"/>
      <c r="AK5247" s="113" t="s">
        <v>1425</v>
      </c>
      <c r="AN5247" s="80"/>
      <c r="AO5247" s="80"/>
      <c r="AP5247" s="80"/>
      <c r="AQ5247" s="80"/>
      <c r="AR5247" s="127"/>
      <c r="AS5247" s="80"/>
      <c r="AT5247" s="7"/>
      <c r="AU5247" s="7"/>
      <c r="AV5247" s="165"/>
      <c r="AW5247" s="166"/>
      <c r="AX5247" s="137"/>
      <c r="AY5247" s="147"/>
      <c r="AZ5247" s="167"/>
      <c r="BA5247" s="167"/>
      <c r="BB5247" s="147" t="str">
        <f t="shared" si="976"/>
        <v/>
      </c>
      <c r="BC5247" s="168"/>
      <c r="BD5247" s="165"/>
      <c r="BE5247" s="165"/>
      <c r="BF5247" s="165"/>
      <c r="BG5247" s="165"/>
      <c r="BH5247" s="165"/>
      <c r="BI5247" s="165"/>
      <c r="BJ5247" s="165"/>
      <c r="BK5247" s="165"/>
      <c r="BL5247" s="165"/>
      <c r="BM5247" s="165"/>
      <c r="BN5247" s="165"/>
      <c r="BO5247" s="165"/>
      <c r="BP5247" s="165"/>
      <c r="BQ5247" s="165"/>
      <c r="BS5247" s="6"/>
      <c r="BT5247" s="11"/>
      <c r="BU5247" s="6"/>
      <c r="BV5247" s="6"/>
    </row>
    <row r="5248" spans="1:74" ht="15.75" x14ac:dyDescent="0.25">
      <c r="A5248" s="52" t="s">
        <v>1422</v>
      </c>
      <c r="B5248" s="56"/>
      <c r="C5248" s="7" t="s">
        <v>118</v>
      </c>
      <c r="D5248" s="7" t="s">
        <v>6562</v>
      </c>
      <c r="E5248" s="7"/>
      <c r="F5248" s="64"/>
      <c r="G5248" s="6"/>
      <c r="H5248" s="6"/>
      <c r="I5248" s="10" t="s">
        <v>110</v>
      </c>
      <c r="J5248" s="11" t="s">
        <v>4834</v>
      </c>
      <c r="K5248" s="194" t="s">
        <v>511</v>
      </c>
      <c r="L5248" s="176"/>
      <c r="M5248" s="176">
        <v>1000</v>
      </c>
      <c r="N5248" s="80" t="s">
        <v>6858</v>
      </c>
      <c r="O5248" s="162"/>
      <c r="P5248" s="80" t="s">
        <v>5695</v>
      </c>
      <c r="Q5248" s="80"/>
      <c r="R5248" s="80"/>
      <c r="S5248" s="163"/>
      <c r="T5248" s="213"/>
      <c r="U5248" s="162"/>
      <c r="V5248" s="164"/>
      <c r="W5248" s="12" t="str">
        <f t="shared" si="979"/>
        <v>Mqtt1</v>
      </c>
      <c r="X5248" s="196" t="s">
        <v>10742</v>
      </c>
      <c r="Y5248" s="6" t="str">
        <f t="shared" si="978"/>
        <v>marpower/power-tag/mfhf-ssb-main-supply</v>
      </c>
      <c r="Z5248" s="103" t="str" cm="1">
        <f t="array" ref="Z5248">IF(COUNTIF(N5248,"spare"),"","$."&amp;_xlfn.REGEXEXTRACT(J5248,"^PT\d+[FQ]\d+_(.*)", 2))</f>
        <v>$.Power_Factor_Phase_A</v>
      </c>
      <c r="AA5248" s="12">
        <f t="shared" si="980"/>
        <v>7</v>
      </c>
      <c r="AB5248" s="6" t="s">
        <v>195</v>
      </c>
      <c r="AC5248" s="103">
        <v>3078</v>
      </c>
      <c r="AJ5248" s="80"/>
      <c r="AK5248" s="113" t="s">
        <v>1426</v>
      </c>
      <c r="AN5248" s="80"/>
      <c r="AO5248" s="80"/>
      <c r="AP5248" s="80"/>
      <c r="AQ5248" s="80"/>
      <c r="AR5248" s="127"/>
      <c r="AS5248" s="80"/>
      <c r="AT5248" s="7"/>
      <c r="AU5248" s="7"/>
      <c r="AV5248" s="165"/>
      <c r="AW5248" s="166"/>
      <c r="AX5248" s="137"/>
      <c r="AY5248" s="147"/>
      <c r="AZ5248" s="167"/>
      <c r="BA5248" s="167"/>
      <c r="BB5248" s="147" t="str">
        <f t="shared" si="976"/>
        <v/>
      </c>
      <c r="BC5248" s="168"/>
      <c r="BD5248" s="165"/>
      <c r="BE5248" s="165"/>
      <c r="BF5248" s="165"/>
      <c r="BG5248" s="165"/>
      <c r="BH5248" s="165"/>
      <c r="BI5248" s="165"/>
      <c r="BJ5248" s="165"/>
      <c r="BK5248" s="165"/>
      <c r="BL5248" s="165"/>
      <c r="BM5248" s="165"/>
      <c r="BN5248" s="165"/>
      <c r="BO5248" s="165"/>
      <c r="BP5248" s="165"/>
      <c r="BQ5248" s="165"/>
      <c r="BS5248" s="6"/>
      <c r="BT5248" s="11"/>
      <c r="BU5248" s="6"/>
      <c r="BV5248" s="6"/>
    </row>
    <row r="5249" spans="1:74" ht="15.75" x14ac:dyDescent="0.25">
      <c r="A5249" s="52" t="s">
        <v>1422</v>
      </c>
      <c r="B5249" s="56"/>
      <c r="C5249" s="7" t="s">
        <v>118</v>
      </c>
      <c r="D5249" s="7" t="s">
        <v>6562</v>
      </c>
      <c r="E5249" s="7"/>
      <c r="F5249" s="64"/>
      <c r="G5249" s="6"/>
      <c r="H5249" s="6"/>
      <c r="I5249" s="10" t="s">
        <v>110</v>
      </c>
      <c r="J5249" s="11" t="s">
        <v>4835</v>
      </c>
      <c r="K5249" s="194" t="s">
        <v>511</v>
      </c>
      <c r="L5249" s="176"/>
      <c r="M5249" s="176">
        <v>1000</v>
      </c>
      <c r="N5249" s="80" t="s">
        <v>6858</v>
      </c>
      <c r="O5249" s="162"/>
      <c r="P5249" s="80" t="s">
        <v>5696</v>
      </c>
      <c r="Q5249" s="80"/>
      <c r="R5249" s="80"/>
      <c r="S5249" s="163"/>
      <c r="T5249" s="213"/>
      <c r="U5249" s="162"/>
      <c r="V5249" s="164"/>
      <c r="W5249" s="12" t="str">
        <f t="shared" si="979"/>
        <v>Mqtt1</v>
      </c>
      <c r="X5249" s="196" t="s">
        <v>10742</v>
      </c>
      <c r="Y5249" s="6" t="str">
        <f t="shared" si="978"/>
        <v>marpower/power-tag/mfhf-ssb-main-supply</v>
      </c>
      <c r="Z5249" s="103" t="str" cm="1">
        <f t="array" ref="Z5249">IF(COUNTIF(N5249,"spare"),"","$."&amp;_xlfn.REGEXEXTRACT(J5249,"^PT\d+[FQ]\d+_(.*)", 2))</f>
        <v>$.Power_Factor_Phase_B</v>
      </c>
      <c r="AA5249" s="12">
        <f t="shared" si="980"/>
        <v>7</v>
      </c>
      <c r="AB5249" s="6" t="s">
        <v>195</v>
      </c>
      <c r="AC5249" s="103">
        <v>3080</v>
      </c>
      <c r="AJ5249" s="80"/>
      <c r="AK5249" s="113" t="s">
        <v>1426</v>
      </c>
      <c r="AN5249" s="80"/>
      <c r="AO5249" s="80"/>
      <c r="AP5249" s="80"/>
      <c r="AQ5249" s="80"/>
      <c r="AR5249" s="127"/>
      <c r="AS5249" s="80"/>
      <c r="AT5249" s="7"/>
      <c r="AU5249" s="7"/>
      <c r="AV5249" s="165"/>
      <c r="AW5249" s="166"/>
      <c r="AX5249" s="137"/>
      <c r="AY5249" s="147"/>
      <c r="AZ5249" s="167"/>
      <c r="BA5249" s="167"/>
      <c r="BB5249" s="147" t="str">
        <f t="shared" si="976"/>
        <v/>
      </c>
      <c r="BC5249" s="168"/>
      <c r="BD5249" s="165"/>
      <c r="BE5249" s="165"/>
      <c r="BF5249" s="165"/>
      <c r="BG5249" s="165"/>
      <c r="BH5249" s="165"/>
      <c r="BI5249" s="165"/>
      <c r="BJ5249" s="165"/>
      <c r="BK5249" s="165"/>
      <c r="BL5249" s="165"/>
      <c r="BM5249" s="165"/>
      <c r="BN5249" s="165"/>
      <c r="BO5249" s="165"/>
      <c r="BP5249" s="165"/>
      <c r="BQ5249" s="165"/>
      <c r="BS5249" s="6"/>
      <c r="BT5249" s="11"/>
      <c r="BU5249" s="6"/>
      <c r="BV5249" s="6"/>
    </row>
    <row r="5250" spans="1:74" ht="15.75" x14ac:dyDescent="0.25">
      <c r="A5250" s="52" t="s">
        <v>1422</v>
      </c>
      <c r="B5250" s="56"/>
      <c r="C5250" s="7" t="s">
        <v>118</v>
      </c>
      <c r="D5250" s="7" t="s">
        <v>6562</v>
      </c>
      <c r="E5250" s="7"/>
      <c r="F5250" s="64"/>
      <c r="G5250" s="6"/>
      <c r="H5250" s="6"/>
      <c r="I5250" s="10" t="s">
        <v>110</v>
      </c>
      <c r="J5250" s="11" t="s">
        <v>4836</v>
      </c>
      <c r="K5250" s="194" t="s">
        <v>511</v>
      </c>
      <c r="L5250" s="176"/>
      <c r="M5250" s="176">
        <v>1000</v>
      </c>
      <c r="N5250" s="80" t="s">
        <v>6858</v>
      </c>
      <c r="O5250" s="162"/>
      <c r="P5250" s="80" t="s">
        <v>5697</v>
      </c>
      <c r="Q5250" s="80"/>
      <c r="R5250" s="80"/>
      <c r="S5250" s="163"/>
      <c r="T5250" s="213"/>
      <c r="U5250" s="162"/>
      <c r="V5250" s="164"/>
      <c r="W5250" s="12" t="str">
        <f t="shared" si="979"/>
        <v>Mqtt1</v>
      </c>
      <c r="X5250" s="196" t="s">
        <v>10742</v>
      </c>
      <c r="Y5250" s="6" t="str">
        <f t="shared" si="978"/>
        <v>marpower/power-tag/mfhf-ssb-main-supply</v>
      </c>
      <c r="Z5250" s="103" t="str" cm="1">
        <f t="array" ref="Z5250">IF(COUNTIF(N5250,"spare"),"","$."&amp;_xlfn.REGEXEXTRACT(J5250,"^PT\d+[FQ]\d+_(.*)", 2))</f>
        <v>$.Power_Factor_Phase_C</v>
      </c>
      <c r="AA5250" s="12">
        <f t="shared" si="980"/>
        <v>7</v>
      </c>
      <c r="AB5250" s="6" t="s">
        <v>195</v>
      </c>
      <c r="AC5250" s="103">
        <v>3082</v>
      </c>
      <c r="AJ5250" s="80"/>
      <c r="AK5250" s="113" t="s">
        <v>1426</v>
      </c>
      <c r="AN5250" s="80"/>
      <c r="AO5250" s="80"/>
      <c r="AP5250" s="80"/>
      <c r="AQ5250" s="80"/>
      <c r="AR5250" s="127"/>
      <c r="AS5250" s="80"/>
      <c r="AT5250" s="7"/>
      <c r="AU5250" s="7"/>
      <c r="AV5250" s="165"/>
      <c r="AW5250" s="166"/>
      <c r="AX5250" s="137"/>
      <c r="AY5250" s="147"/>
      <c r="AZ5250" s="167"/>
      <c r="BA5250" s="167"/>
      <c r="BB5250" s="147" t="str">
        <f t="shared" si="976"/>
        <v/>
      </c>
      <c r="BC5250" s="168"/>
      <c r="BD5250" s="165"/>
      <c r="BE5250" s="165"/>
      <c r="BF5250" s="165"/>
      <c r="BG5250" s="165"/>
      <c r="BH5250" s="165"/>
      <c r="BI5250" s="165"/>
      <c r="BJ5250" s="165"/>
      <c r="BK5250" s="165"/>
      <c r="BL5250" s="165"/>
      <c r="BM5250" s="165"/>
      <c r="BN5250" s="165"/>
      <c r="BO5250" s="165"/>
      <c r="BP5250" s="165"/>
      <c r="BQ5250" s="165"/>
      <c r="BS5250" s="6"/>
      <c r="BT5250" s="11"/>
      <c r="BU5250" s="6"/>
      <c r="BV5250" s="6"/>
    </row>
    <row r="5251" spans="1:74" ht="15.75" x14ac:dyDescent="0.25">
      <c r="A5251" s="52" t="s">
        <v>1422</v>
      </c>
      <c r="B5251" s="56"/>
      <c r="C5251" s="7" t="s">
        <v>118</v>
      </c>
      <c r="D5251" s="7" t="s">
        <v>6562</v>
      </c>
      <c r="E5251" s="7"/>
      <c r="F5251" s="64"/>
      <c r="G5251" s="6"/>
      <c r="H5251" s="6"/>
      <c r="I5251" s="10" t="s">
        <v>110</v>
      </c>
      <c r="J5251" s="11" t="s">
        <v>4837</v>
      </c>
      <c r="K5251" s="194" t="s">
        <v>511</v>
      </c>
      <c r="L5251" s="176"/>
      <c r="M5251" s="176">
        <v>1000</v>
      </c>
      <c r="N5251" s="80" t="s">
        <v>6858</v>
      </c>
      <c r="O5251" s="162"/>
      <c r="P5251" s="80" t="s">
        <v>5698</v>
      </c>
      <c r="Q5251" s="80"/>
      <c r="R5251" s="80"/>
      <c r="S5251" s="163"/>
      <c r="T5251" s="213"/>
      <c r="U5251" s="162"/>
      <c r="V5251" s="164"/>
      <c r="W5251" s="12" t="str">
        <f t="shared" si="979"/>
        <v>Mqtt1</v>
      </c>
      <c r="X5251" s="196" t="s">
        <v>10742</v>
      </c>
      <c r="Y5251" s="6" t="str">
        <f t="shared" si="978"/>
        <v>marpower/power-tag/mfhf-ssb-main-supply</v>
      </c>
      <c r="Z5251" s="103" t="str" cm="1">
        <f t="array" ref="Z5251">IF(COUNTIF(N5251,"spare"),"","$."&amp;_xlfn.REGEXEXTRACT(J5251,"^PT\d+[FQ]\d+_(.*)", 2))</f>
        <v>$.Total_Power_Factor</v>
      </c>
      <c r="AA5251" s="12">
        <f t="shared" si="980"/>
        <v>7</v>
      </c>
      <c r="AB5251" s="6" t="s">
        <v>195</v>
      </c>
      <c r="AC5251" s="103">
        <v>3084</v>
      </c>
      <c r="AJ5251" s="80"/>
      <c r="AK5251" s="113" t="s">
        <v>1426</v>
      </c>
      <c r="AN5251" s="80"/>
      <c r="AO5251" s="80"/>
      <c r="AP5251" s="80"/>
      <c r="AQ5251" s="80"/>
      <c r="AR5251" s="127"/>
      <c r="AS5251" s="80"/>
      <c r="AT5251" s="7"/>
      <c r="AU5251" s="7"/>
      <c r="AV5251" s="165"/>
      <c r="AW5251" s="166"/>
      <c r="AX5251" s="137"/>
      <c r="AY5251" s="147"/>
      <c r="AZ5251" s="167"/>
      <c r="BA5251" s="167"/>
      <c r="BB5251" s="147" t="str">
        <f t="shared" si="976"/>
        <v/>
      </c>
      <c r="BC5251" s="168"/>
      <c r="BD5251" s="165"/>
      <c r="BE5251" s="165"/>
      <c r="BF5251" s="165"/>
      <c r="BG5251" s="165"/>
      <c r="BH5251" s="165"/>
      <c r="BI5251" s="165"/>
      <c r="BJ5251" s="165"/>
      <c r="BK5251" s="165"/>
      <c r="BL5251" s="165"/>
      <c r="BM5251" s="165"/>
      <c r="BN5251" s="165"/>
      <c r="BO5251" s="165"/>
      <c r="BP5251" s="165"/>
      <c r="BQ5251" s="165"/>
      <c r="BS5251" s="6"/>
      <c r="BT5251" s="11"/>
      <c r="BU5251" s="6"/>
      <c r="BV5251" s="6"/>
    </row>
    <row r="5252" spans="1:74" ht="15.75" x14ac:dyDescent="0.25">
      <c r="A5252" s="52" t="s">
        <v>1422</v>
      </c>
      <c r="B5252" s="56"/>
      <c r="C5252" s="7" t="s">
        <v>118</v>
      </c>
      <c r="D5252" s="7" t="s">
        <v>6562</v>
      </c>
      <c r="E5252" s="7"/>
      <c r="F5252" s="64"/>
      <c r="G5252" s="6"/>
      <c r="H5252" s="6"/>
      <c r="I5252" s="10" t="s">
        <v>110</v>
      </c>
      <c r="J5252" s="11" t="s">
        <v>4838</v>
      </c>
      <c r="K5252" s="194" t="s">
        <v>511</v>
      </c>
      <c r="L5252" s="176"/>
      <c r="M5252" s="176">
        <v>1000</v>
      </c>
      <c r="N5252" s="80" t="s">
        <v>6858</v>
      </c>
      <c r="O5252" s="162"/>
      <c r="P5252" s="80" t="s">
        <v>5699</v>
      </c>
      <c r="Q5252" s="80"/>
      <c r="R5252" s="80"/>
      <c r="S5252" s="163"/>
      <c r="T5252" s="213"/>
      <c r="U5252" s="162"/>
      <c r="V5252" s="164"/>
      <c r="W5252" s="12" t="str">
        <f t="shared" si="979"/>
        <v>Mqtt1</v>
      </c>
      <c r="X5252" s="196" t="s">
        <v>10743</v>
      </c>
      <c r="Y5252" s="6" t="str">
        <f t="shared" si="978"/>
        <v>marpower/power-tag/sliding-door-crew-corridor</v>
      </c>
      <c r="Z5252" s="103" t="str" cm="1">
        <f t="array" ref="Z5252">IF(COUNTIF(N5252,"spare"),"","$."&amp;_xlfn.REGEXEXTRACT(J5252,"^PT\d+[FQ]\d+_(.*)", 2))</f>
        <v>$.RMS_Current_Phase_A</v>
      </c>
      <c r="AA5252" s="12">
        <f>AA5237+1</f>
        <v>8</v>
      </c>
      <c r="AB5252" s="6" t="s">
        <v>195</v>
      </c>
      <c r="AC5252" s="103">
        <v>3000</v>
      </c>
      <c r="AJ5252" s="80"/>
      <c r="AK5252" s="113" t="s">
        <v>1423</v>
      </c>
      <c r="AN5252" s="80"/>
      <c r="AO5252" s="80"/>
      <c r="AP5252" s="80"/>
      <c r="AQ5252" s="80"/>
      <c r="AR5252" s="127"/>
      <c r="AS5252" s="80"/>
      <c r="AT5252" s="7"/>
      <c r="AU5252" s="7"/>
      <c r="AV5252" s="165"/>
      <c r="AW5252" s="166"/>
      <c r="AX5252" s="137"/>
      <c r="AY5252" s="147"/>
      <c r="AZ5252" s="167"/>
      <c r="BA5252" s="167"/>
      <c r="BB5252" s="147" t="str">
        <f t="shared" si="976"/>
        <v/>
      </c>
      <c r="BC5252" s="168"/>
      <c r="BD5252" s="165"/>
      <c r="BE5252" s="165"/>
      <c r="BF5252" s="165"/>
      <c r="BG5252" s="165"/>
      <c r="BH5252" s="165"/>
      <c r="BI5252" s="165"/>
      <c r="BJ5252" s="165"/>
      <c r="BK5252" s="165"/>
      <c r="BL5252" s="165"/>
      <c r="BM5252" s="165"/>
      <c r="BN5252" s="165"/>
      <c r="BO5252" s="165"/>
      <c r="BP5252" s="165"/>
      <c r="BQ5252" s="165"/>
      <c r="BS5252" s="6"/>
      <c r="BT5252" s="11"/>
      <c r="BU5252" s="6"/>
      <c r="BV5252" s="6"/>
    </row>
    <row r="5253" spans="1:74" ht="15.75" x14ac:dyDescent="0.25">
      <c r="A5253" s="52" t="s">
        <v>1422</v>
      </c>
      <c r="B5253" s="56"/>
      <c r="C5253" s="7" t="s">
        <v>118</v>
      </c>
      <c r="D5253" s="7" t="s">
        <v>6562</v>
      </c>
      <c r="E5253" s="7"/>
      <c r="F5253" s="64"/>
      <c r="G5253" s="6"/>
      <c r="H5253" s="6"/>
      <c r="I5253" s="10" t="s">
        <v>110</v>
      </c>
      <c r="J5253" s="11" t="s">
        <v>4839</v>
      </c>
      <c r="K5253" s="194" t="s">
        <v>511</v>
      </c>
      <c r="L5253" s="176"/>
      <c r="M5253" s="176">
        <v>1000</v>
      </c>
      <c r="N5253" s="80" t="s">
        <v>6858</v>
      </c>
      <c r="O5253" s="162"/>
      <c r="P5253" s="80" t="s">
        <v>5700</v>
      </c>
      <c r="Q5253" s="80"/>
      <c r="R5253" s="80"/>
      <c r="S5253" s="163"/>
      <c r="T5253" s="213"/>
      <c r="U5253" s="162"/>
      <c r="V5253" s="164"/>
      <c r="W5253" s="12" t="str">
        <f t="shared" si="979"/>
        <v>Mqtt1</v>
      </c>
      <c r="X5253" s="196" t="s">
        <v>10743</v>
      </c>
      <c r="Y5253" s="6" t="str">
        <f t="shared" si="978"/>
        <v>marpower/power-tag/sliding-door-crew-corridor</v>
      </c>
      <c r="Z5253" s="103" t="str" cm="1">
        <f t="array" ref="Z5253">IF(COUNTIF(N5253,"spare"),"","$."&amp;_xlfn.REGEXEXTRACT(J5253,"^PT\d+[FQ]\d+_(.*)", 2))</f>
        <v>$.RMS_Current_Phase_B</v>
      </c>
      <c r="AA5253" s="12">
        <f t="shared" si="980"/>
        <v>8</v>
      </c>
      <c r="AB5253" s="6" t="s">
        <v>195</v>
      </c>
      <c r="AC5253" s="103">
        <v>3002</v>
      </c>
      <c r="AJ5253" s="80"/>
      <c r="AK5253" s="113" t="s">
        <v>1423</v>
      </c>
      <c r="AN5253" s="80"/>
      <c r="AO5253" s="80"/>
      <c r="AP5253" s="80"/>
      <c r="AQ5253" s="80"/>
      <c r="AR5253" s="127"/>
      <c r="AS5253" s="80"/>
      <c r="AT5253" s="7"/>
      <c r="AU5253" s="7"/>
      <c r="AV5253" s="165"/>
      <c r="AW5253" s="166"/>
      <c r="AX5253" s="137"/>
      <c r="AY5253" s="147"/>
      <c r="AZ5253" s="167"/>
      <c r="BA5253" s="167"/>
      <c r="BB5253" s="147" t="str">
        <f t="shared" si="976"/>
        <v/>
      </c>
      <c r="BC5253" s="168"/>
      <c r="BD5253" s="165"/>
      <c r="BE5253" s="165"/>
      <c r="BF5253" s="165"/>
      <c r="BG5253" s="165"/>
      <c r="BH5253" s="165"/>
      <c r="BI5253" s="165"/>
      <c r="BJ5253" s="165"/>
      <c r="BK5253" s="165"/>
      <c r="BL5253" s="165"/>
      <c r="BM5253" s="165"/>
      <c r="BN5253" s="165"/>
      <c r="BO5253" s="165"/>
      <c r="BP5253" s="165"/>
      <c r="BQ5253" s="165"/>
      <c r="BS5253" s="6"/>
      <c r="BT5253" s="11"/>
      <c r="BU5253" s="6"/>
      <c r="BV5253" s="6"/>
    </row>
    <row r="5254" spans="1:74" ht="15.75" x14ac:dyDescent="0.25">
      <c r="A5254" s="52" t="s">
        <v>1422</v>
      </c>
      <c r="B5254" s="56"/>
      <c r="C5254" s="7" t="s">
        <v>118</v>
      </c>
      <c r="D5254" s="7" t="s">
        <v>6562</v>
      </c>
      <c r="E5254" s="7"/>
      <c r="F5254" s="64"/>
      <c r="G5254" s="6"/>
      <c r="H5254" s="6"/>
      <c r="I5254" s="10" t="s">
        <v>110</v>
      </c>
      <c r="J5254" s="11" t="s">
        <v>4840</v>
      </c>
      <c r="K5254" s="194" t="s">
        <v>511</v>
      </c>
      <c r="L5254" s="176"/>
      <c r="M5254" s="176">
        <v>1000</v>
      </c>
      <c r="N5254" s="80" t="s">
        <v>6858</v>
      </c>
      <c r="O5254" s="162"/>
      <c r="P5254" s="80" t="s">
        <v>5701</v>
      </c>
      <c r="Q5254" s="80"/>
      <c r="R5254" s="80"/>
      <c r="S5254" s="163"/>
      <c r="T5254" s="213"/>
      <c r="U5254" s="162"/>
      <c r="V5254" s="164"/>
      <c r="W5254" s="12" t="str">
        <f t="shared" si="979"/>
        <v>Mqtt1</v>
      </c>
      <c r="X5254" s="196" t="s">
        <v>10743</v>
      </c>
      <c r="Y5254" s="6" t="str">
        <f t="shared" si="978"/>
        <v>marpower/power-tag/sliding-door-crew-corridor</v>
      </c>
      <c r="Z5254" s="103" t="str" cm="1">
        <f t="array" ref="Z5254">IF(COUNTIF(N5254,"spare"),"","$."&amp;_xlfn.REGEXEXTRACT(J5254,"^PT\d+[FQ]\d+_(.*)", 2))</f>
        <v>$.RMS_Current_Phase_C</v>
      </c>
      <c r="AA5254" s="12">
        <f t="shared" si="980"/>
        <v>8</v>
      </c>
      <c r="AB5254" s="6" t="s">
        <v>195</v>
      </c>
      <c r="AC5254" s="103">
        <v>3004</v>
      </c>
      <c r="AJ5254" s="80"/>
      <c r="AK5254" s="113" t="s">
        <v>1423</v>
      </c>
      <c r="AN5254" s="80"/>
      <c r="AO5254" s="80"/>
      <c r="AP5254" s="80"/>
      <c r="AQ5254" s="80"/>
      <c r="AR5254" s="127"/>
      <c r="AS5254" s="80"/>
      <c r="AT5254" s="7"/>
      <c r="AU5254" s="7"/>
      <c r="AV5254" s="165"/>
      <c r="AW5254" s="166"/>
      <c r="AX5254" s="137"/>
      <c r="AY5254" s="147"/>
      <c r="AZ5254" s="167"/>
      <c r="BA5254" s="167"/>
      <c r="BB5254" s="147" t="str">
        <f t="shared" si="976"/>
        <v/>
      </c>
      <c r="BC5254" s="168"/>
      <c r="BD5254" s="165"/>
      <c r="BE5254" s="165"/>
      <c r="BF5254" s="165"/>
      <c r="BG5254" s="165"/>
      <c r="BH5254" s="165"/>
      <c r="BI5254" s="165"/>
      <c r="BJ5254" s="165"/>
      <c r="BK5254" s="165"/>
      <c r="BL5254" s="165"/>
      <c r="BM5254" s="165"/>
      <c r="BN5254" s="165"/>
      <c r="BO5254" s="165"/>
      <c r="BP5254" s="165"/>
      <c r="BQ5254" s="165"/>
      <c r="BS5254" s="6"/>
      <c r="BT5254" s="11"/>
      <c r="BU5254" s="6"/>
      <c r="BV5254" s="6"/>
    </row>
    <row r="5255" spans="1:74" ht="15.75" x14ac:dyDescent="0.25">
      <c r="A5255" s="52" t="s">
        <v>1422</v>
      </c>
      <c r="B5255" s="56"/>
      <c r="C5255" s="7" t="s">
        <v>118</v>
      </c>
      <c r="D5255" s="7" t="s">
        <v>6562</v>
      </c>
      <c r="E5255" s="7"/>
      <c r="F5255" s="64"/>
      <c r="G5255" s="6"/>
      <c r="H5255" s="6"/>
      <c r="I5255" s="10" t="s">
        <v>110</v>
      </c>
      <c r="J5255" s="11" t="s">
        <v>4841</v>
      </c>
      <c r="K5255" s="194" t="s">
        <v>511</v>
      </c>
      <c r="L5255" s="176"/>
      <c r="M5255" s="176">
        <v>1000</v>
      </c>
      <c r="N5255" s="80" t="s">
        <v>6858</v>
      </c>
      <c r="O5255" s="162"/>
      <c r="P5255" s="80" t="s">
        <v>5702</v>
      </c>
      <c r="Q5255" s="80"/>
      <c r="R5255" s="80"/>
      <c r="S5255" s="163"/>
      <c r="T5255" s="213"/>
      <c r="U5255" s="162"/>
      <c r="V5255" s="164"/>
      <c r="W5255" s="12" t="str">
        <f t="shared" si="979"/>
        <v>Mqtt1</v>
      </c>
      <c r="X5255" s="196" t="s">
        <v>10743</v>
      </c>
      <c r="Y5255" s="6" t="str">
        <f t="shared" si="978"/>
        <v>marpower/power-tag/sliding-door-crew-corridor</v>
      </c>
      <c r="Z5255" s="103" t="str" cm="1">
        <f t="array" ref="Z5255">IF(COUNTIF(N5255,"spare"),"","$."&amp;_xlfn.REGEXEXTRACT(J5255,"^PT\d+[FQ]\d+_(.*)", 2))</f>
        <v>$.RMS_Current_Phase_Neut</v>
      </c>
      <c r="AA5255" s="12">
        <f t="shared" si="980"/>
        <v>8</v>
      </c>
      <c r="AB5255" s="6" t="s">
        <v>195</v>
      </c>
      <c r="AC5255" s="103">
        <v>3006</v>
      </c>
      <c r="AJ5255" s="80"/>
      <c r="AK5255" s="113" t="s">
        <v>1423</v>
      </c>
      <c r="AN5255" s="80"/>
      <c r="AO5255" s="80"/>
      <c r="AP5255" s="80"/>
      <c r="AQ5255" s="80"/>
      <c r="AR5255" s="127"/>
      <c r="AS5255" s="80"/>
      <c r="AT5255" s="7"/>
      <c r="AU5255" s="7"/>
      <c r="AV5255" s="165"/>
      <c r="AW5255" s="166"/>
      <c r="AX5255" s="137"/>
      <c r="AY5255" s="147"/>
      <c r="AZ5255" s="167"/>
      <c r="BA5255" s="167"/>
      <c r="BB5255" s="147" t="str">
        <f t="shared" si="976"/>
        <v/>
      </c>
      <c r="BC5255" s="168"/>
      <c r="BD5255" s="165"/>
      <c r="BE5255" s="165"/>
      <c r="BF5255" s="165"/>
      <c r="BG5255" s="165"/>
      <c r="BH5255" s="165"/>
      <c r="BI5255" s="165"/>
      <c r="BJ5255" s="165"/>
      <c r="BK5255" s="165"/>
      <c r="BL5255" s="165"/>
      <c r="BM5255" s="165"/>
      <c r="BN5255" s="165"/>
      <c r="BO5255" s="165"/>
      <c r="BP5255" s="165"/>
      <c r="BQ5255" s="165"/>
      <c r="BS5255" s="6"/>
      <c r="BT5255" s="11"/>
      <c r="BU5255" s="6"/>
      <c r="BV5255" s="6"/>
    </row>
    <row r="5256" spans="1:74" ht="15.75" x14ac:dyDescent="0.25">
      <c r="A5256" s="52" t="s">
        <v>1422</v>
      </c>
      <c r="B5256" s="56"/>
      <c r="C5256" s="7" t="s">
        <v>118</v>
      </c>
      <c r="D5256" s="7" t="s">
        <v>6562</v>
      </c>
      <c r="E5256" s="7"/>
      <c r="F5256" s="64"/>
      <c r="G5256" s="6"/>
      <c r="H5256" s="6"/>
      <c r="I5256" s="10" t="s">
        <v>110</v>
      </c>
      <c r="J5256" s="11" t="s">
        <v>8412</v>
      </c>
      <c r="K5256" s="194" t="s">
        <v>511</v>
      </c>
      <c r="L5256" s="176"/>
      <c r="M5256" s="176">
        <v>1000</v>
      </c>
      <c r="N5256" s="80" t="s">
        <v>6858</v>
      </c>
      <c r="O5256" s="162"/>
      <c r="P5256" s="80" t="s">
        <v>5703</v>
      </c>
      <c r="Q5256" s="80"/>
      <c r="R5256" s="80"/>
      <c r="S5256" s="163"/>
      <c r="T5256" s="213"/>
      <c r="U5256" s="162"/>
      <c r="V5256" s="164"/>
      <c r="W5256" s="12" t="str">
        <f t="shared" si="979"/>
        <v>Mqtt1</v>
      </c>
      <c r="X5256" s="196" t="s">
        <v>10743</v>
      </c>
      <c r="Y5256" s="6" t="str">
        <f t="shared" si="978"/>
        <v>marpower/power-tag/sliding-door-crew-corridor</v>
      </c>
      <c r="Z5256" s="103" t="str" cm="1">
        <f t="array" ref="Z5256">IF(COUNTIF(N5256,"spare"),"","$."&amp;_xlfn.REGEXEXTRACT(J5256,"^PT\d+[FQ]\d+_(.*)", 2))</f>
        <v>$.RMS_Voltage_A_N</v>
      </c>
      <c r="AA5256" s="12">
        <f t="shared" si="980"/>
        <v>8</v>
      </c>
      <c r="AB5256" s="6" t="s">
        <v>195</v>
      </c>
      <c r="AC5256" s="103">
        <v>3028</v>
      </c>
      <c r="AJ5256" s="80"/>
      <c r="AK5256" s="113" t="s">
        <v>1424</v>
      </c>
      <c r="AN5256" s="80"/>
      <c r="AO5256" s="80"/>
      <c r="AP5256" s="80"/>
      <c r="AQ5256" s="80"/>
      <c r="AR5256" s="127"/>
      <c r="AS5256" s="80"/>
      <c r="AT5256" s="7"/>
      <c r="AU5256" s="7"/>
      <c r="AV5256" s="165"/>
      <c r="AW5256" s="166"/>
      <c r="AX5256" s="137"/>
      <c r="AY5256" s="147"/>
      <c r="AZ5256" s="167"/>
      <c r="BA5256" s="167"/>
      <c r="BB5256" s="147" t="str">
        <f t="shared" si="976"/>
        <v/>
      </c>
      <c r="BC5256" s="168"/>
      <c r="BD5256" s="165"/>
      <c r="BE5256" s="165"/>
      <c r="BF5256" s="165"/>
      <c r="BG5256" s="165"/>
      <c r="BH5256" s="165"/>
      <c r="BI5256" s="165"/>
      <c r="BJ5256" s="165"/>
      <c r="BK5256" s="165"/>
      <c r="BL5256" s="165"/>
      <c r="BM5256" s="165"/>
      <c r="BN5256" s="165"/>
      <c r="BO5256" s="165"/>
      <c r="BP5256" s="165"/>
      <c r="BQ5256" s="165"/>
      <c r="BS5256" s="6"/>
      <c r="BT5256" s="11"/>
      <c r="BU5256" s="6"/>
      <c r="BV5256" s="6"/>
    </row>
    <row r="5257" spans="1:74" ht="15.75" x14ac:dyDescent="0.25">
      <c r="A5257" s="52" t="s">
        <v>1422</v>
      </c>
      <c r="B5257" s="56"/>
      <c r="C5257" s="7" t="s">
        <v>118</v>
      </c>
      <c r="D5257" s="7" t="s">
        <v>6562</v>
      </c>
      <c r="E5257" s="7"/>
      <c r="F5257" s="64"/>
      <c r="G5257" s="6"/>
      <c r="H5257" s="6"/>
      <c r="I5257" s="10" t="s">
        <v>110</v>
      </c>
      <c r="J5257" s="11" t="s">
        <v>8589</v>
      </c>
      <c r="K5257" s="194" t="s">
        <v>511</v>
      </c>
      <c r="L5257" s="176"/>
      <c r="M5257" s="176">
        <v>1000</v>
      </c>
      <c r="N5257" s="80" t="s">
        <v>6858</v>
      </c>
      <c r="O5257" s="162"/>
      <c r="P5257" s="80" t="s">
        <v>5704</v>
      </c>
      <c r="Q5257" s="80"/>
      <c r="R5257" s="80"/>
      <c r="S5257" s="163"/>
      <c r="T5257" s="213"/>
      <c r="U5257" s="162"/>
      <c r="V5257" s="164"/>
      <c r="W5257" s="12" t="str">
        <f t="shared" si="979"/>
        <v>Mqtt1</v>
      </c>
      <c r="X5257" s="196" t="s">
        <v>10743</v>
      </c>
      <c r="Y5257" s="6" t="str">
        <f t="shared" si="978"/>
        <v>marpower/power-tag/sliding-door-crew-corridor</v>
      </c>
      <c r="Z5257" s="103" t="str" cm="1">
        <f t="array" ref="Z5257">IF(COUNTIF(N5257,"spare"),"","$."&amp;_xlfn.REGEXEXTRACT(J5257,"^PT\d+[FQ]\d+_(.*)", 2))</f>
        <v>$.RMS_Voltage_B_N</v>
      </c>
      <c r="AA5257" s="12">
        <f t="shared" si="980"/>
        <v>8</v>
      </c>
      <c r="AB5257" s="6" t="s">
        <v>195</v>
      </c>
      <c r="AC5257" s="103">
        <v>3030</v>
      </c>
      <c r="AJ5257" s="80"/>
      <c r="AK5257" s="113" t="s">
        <v>1424</v>
      </c>
      <c r="AN5257" s="80"/>
      <c r="AO5257" s="80"/>
      <c r="AP5257" s="80"/>
      <c r="AQ5257" s="80"/>
      <c r="AR5257" s="127"/>
      <c r="AS5257" s="80"/>
      <c r="AT5257" s="7"/>
      <c r="AU5257" s="7"/>
      <c r="AV5257" s="165"/>
      <c r="AW5257" s="166"/>
      <c r="AX5257" s="137"/>
      <c r="AY5257" s="147"/>
      <c r="AZ5257" s="167"/>
      <c r="BA5257" s="167"/>
      <c r="BB5257" s="147" t="str">
        <f t="shared" si="976"/>
        <v/>
      </c>
      <c r="BC5257" s="168"/>
      <c r="BD5257" s="165"/>
      <c r="BE5257" s="165"/>
      <c r="BF5257" s="165"/>
      <c r="BG5257" s="165"/>
      <c r="BH5257" s="165"/>
      <c r="BI5257" s="165"/>
      <c r="BJ5257" s="165"/>
      <c r="BK5257" s="165"/>
      <c r="BL5257" s="165"/>
      <c r="BM5257" s="165"/>
      <c r="BN5257" s="165"/>
      <c r="BO5257" s="165"/>
      <c r="BP5257" s="165"/>
      <c r="BQ5257" s="165"/>
      <c r="BS5257" s="6"/>
      <c r="BT5257" s="11"/>
      <c r="BU5257" s="6"/>
      <c r="BV5257" s="6"/>
    </row>
    <row r="5258" spans="1:74" ht="15.75" x14ac:dyDescent="0.25">
      <c r="A5258" s="52" t="s">
        <v>1422</v>
      </c>
      <c r="B5258" s="56"/>
      <c r="C5258" s="7" t="s">
        <v>118</v>
      </c>
      <c r="D5258" s="7" t="s">
        <v>6562</v>
      </c>
      <c r="E5258" s="7"/>
      <c r="F5258" s="64"/>
      <c r="G5258" s="6"/>
      <c r="H5258" s="6"/>
      <c r="I5258" s="10" t="s">
        <v>110</v>
      </c>
      <c r="J5258" s="11" t="s">
        <v>8766</v>
      </c>
      <c r="K5258" s="194" t="s">
        <v>511</v>
      </c>
      <c r="L5258" s="176"/>
      <c r="M5258" s="176">
        <v>1000</v>
      </c>
      <c r="N5258" s="80" t="s">
        <v>6858</v>
      </c>
      <c r="O5258" s="162"/>
      <c r="P5258" s="80" t="s">
        <v>5705</v>
      </c>
      <c r="Q5258" s="80"/>
      <c r="R5258" s="80"/>
      <c r="S5258" s="163"/>
      <c r="T5258" s="213"/>
      <c r="U5258" s="162"/>
      <c r="V5258" s="164"/>
      <c r="W5258" s="12" t="str">
        <f t="shared" si="979"/>
        <v>Mqtt1</v>
      </c>
      <c r="X5258" s="196" t="s">
        <v>10743</v>
      </c>
      <c r="Y5258" s="6" t="str">
        <f t="shared" si="978"/>
        <v>marpower/power-tag/sliding-door-crew-corridor</v>
      </c>
      <c r="Z5258" s="103" t="str" cm="1">
        <f t="array" ref="Z5258">IF(COUNTIF(N5258,"spare"),"","$."&amp;_xlfn.REGEXEXTRACT(J5258,"^PT\d+[FQ]\d+_(.*)", 2))</f>
        <v>$.RMS_Voltage_C_N</v>
      </c>
      <c r="AA5258" s="12">
        <f t="shared" si="980"/>
        <v>8</v>
      </c>
      <c r="AB5258" s="6" t="s">
        <v>195</v>
      </c>
      <c r="AC5258" s="103">
        <v>3032</v>
      </c>
      <c r="AJ5258" s="80"/>
      <c r="AK5258" s="113" t="s">
        <v>1424</v>
      </c>
      <c r="AN5258" s="80"/>
      <c r="AO5258" s="80"/>
      <c r="AP5258" s="80"/>
      <c r="AQ5258" s="80"/>
      <c r="AR5258" s="127"/>
      <c r="AS5258" s="80"/>
      <c r="AT5258" s="7"/>
      <c r="AU5258" s="7"/>
      <c r="AV5258" s="165"/>
      <c r="AW5258" s="166"/>
      <c r="AX5258" s="137"/>
      <c r="AY5258" s="147"/>
      <c r="AZ5258" s="167"/>
      <c r="BA5258" s="167"/>
      <c r="BB5258" s="147" t="str">
        <f t="shared" si="976"/>
        <v/>
      </c>
      <c r="BC5258" s="168"/>
      <c r="BD5258" s="165"/>
      <c r="BE5258" s="165"/>
      <c r="BF5258" s="165"/>
      <c r="BG5258" s="165"/>
      <c r="BH5258" s="165"/>
      <c r="BI5258" s="165"/>
      <c r="BJ5258" s="165"/>
      <c r="BK5258" s="165"/>
      <c r="BL5258" s="165"/>
      <c r="BM5258" s="165"/>
      <c r="BN5258" s="165"/>
      <c r="BO5258" s="165"/>
      <c r="BP5258" s="165"/>
      <c r="BQ5258" s="165"/>
      <c r="BS5258" s="6"/>
      <c r="BT5258" s="11"/>
      <c r="BU5258" s="6"/>
      <c r="BV5258" s="6"/>
    </row>
    <row r="5259" spans="1:74" ht="15.75" x14ac:dyDescent="0.25">
      <c r="A5259" s="52" t="s">
        <v>1422</v>
      </c>
      <c r="B5259" s="56"/>
      <c r="C5259" s="7" t="s">
        <v>118</v>
      </c>
      <c r="D5259" s="7" t="s">
        <v>6562</v>
      </c>
      <c r="E5259" s="7"/>
      <c r="F5259" s="64"/>
      <c r="G5259" s="6"/>
      <c r="H5259" s="6"/>
      <c r="I5259" s="10" t="s">
        <v>110</v>
      </c>
      <c r="J5259" s="11" t="s">
        <v>4842</v>
      </c>
      <c r="K5259" s="194" t="s">
        <v>511</v>
      </c>
      <c r="L5259" s="176"/>
      <c r="M5259" s="176">
        <v>1000</v>
      </c>
      <c r="N5259" s="80" t="s">
        <v>6858</v>
      </c>
      <c r="O5259" s="162"/>
      <c r="P5259" s="80" t="s">
        <v>5706</v>
      </c>
      <c r="Q5259" s="80"/>
      <c r="R5259" s="80"/>
      <c r="S5259" s="163"/>
      <c r="T5259" s="213"/>
      <c r="U5259" s="162"/>
      <c r="V5259" s="164"/>
      <c r="W5259" s="12" t="str">
        <f t="shared" si="979"/>
        <v>Mqtt1</v>
      </c>
      <c r="X5259" s="196" t="s">
        <v>10743</v>
      </c>
      <c r="Y5259" s="6" t="str">
        <f t="shared" ref="Y5259:Y5322" si="981">LOWER(_xlfn.CONCAT("marpower/",SUBSTITUTE(SUBSTITUTE("power-tag/" &amp; X5259," ","-"),"_","-")))</f>
        <v>marpower/power-tag/sliding-door-crew-corridor</v>
      </c>
      <c r="Z5259" s="103" t="str" cm="1">
        <f t="array" ref="Z5259">IF(COUNTIF(N5259,"spare"),"","$."&amp;_xlfn.REGEXEXTRACT(J5259,"^PT\d+[FQ]\d+_(.*)", 2))</f>
        <v>$.Active_Power_Phase_A</v>
      </c>
      <c r="AA5259" s="12">
        <f t="shared" si="980"/>
        <v>8</v>
      </c>
      <c r="AB5259" s="6" t="s">
        <v>195</v>
      </c>
      <c r="AC5259" s="103">
        <v>3054</v>
      </c>
      <c r="AJ5259" s="80"/>
      <c r="AK5259" s="113" t="s">
        <v>1425</v>
      </c>
      <c r="AN5259" s="80"/>
      <c r="AO5259" s="80"/>
      <c r="AP5259" s="80"/>
      <c r="AQ5259" s="80"/>
      <c r="AR5259" s="127"/>
      <c r="AS5259" s="80"/>
      <c r="AT5259" s="7"/>
      <c r="AU5259" s="7"/>
      <c r="AV5259" s="165"/>
      <c r="AW5259" s="166"/>
      <c r="AX5259" s="137"/>
      <c r="AY5259" s="147"/>
      <c r="AZ5259" s="167"/>
      <c r="BA5259" s="167"/>
      <c r="BB5259" s="147" t="str">
        <f t="shared" si="976"/>
        <v/>
      </c>
      <c r="BC5259" s="168"/>
      <c r="BD5259" s="165"/>
      <c r="BE5259" s="165"/>
      <c r="BF5259" s="165"/>
      <c r="BG5259" s="165"/>
      <c r="BH5259" s="165"/>
      <c r="BI5259" s="165"/>
      <c r="BJ5259" s="165"/>
      <c r="BK5259" s="165"/>
      <c r="BL5259" s="165"/>
      <c r="BM5259" s="165"/>
      <c r="BN5259" s="165"/>
      <c r="BO5259" s="165"/>
      <c r="BP5259" s="165"/>
      <c r="BQ5259" s="165"/>
      <c r="BS5259" s="6"/>
      <c r="BT5259" s="11"/>
      <c r="BU5259" s="6"/>
      <c r="BV5259" s="6"/>
    </row>
    <row r="5260" spans="1:74" ht="15.75" x14ac:dyDescent="0.25">
      <c r="A5260" s="52" t="s">
        <v>1422</v>
      </c>
      <c r="B5260" s="56"/>
      <c r="C5260" s="7" t="s">
        <v>118</v>
      </c>
      <c r="D5260" s="7" t="s">
        <v>6562</v>
      </c>
      <c r="E5260" s="7"/>
      <c r="F5260" s="64"/>
      <c r="G5260" s="6"/>
      <c r="H5260" s="6"/>
      <c r="I5260" s="10" t="s">
        <v>110</v>
      </c>
      <c r="J5260" s="11" t="s">
        <v>4843</v>
      </c>
      <c r="K5260" s="194" t="s">
        <v>511</v>
      </c>
      <c r="L5260" s="176"/>
      <c r="M5260" s="176">
        <v>1000</v>
      </c>
      <c r="N5260" s="80" t="s">
        <v>6858</v>
      </c>
      <c r="O5260" s="162"/>
      <c r="P5260" s="80" t="s">
        <v>5707</v>
      </c>
      <c r="Q5260" s="80"/>
      <c r="R5260" s="80"/>
      <c r="S5260" s="163"/>
      <c r="T5260" s="213"/>
      <c r="U5260" s="162"/>
      <c r="V5260" s="164"/>
      <c r="W5260" s="12" t="str">
        <f t="shared" si="979"/>
        <v>Mqtt1</v>
      </c>
      <c r="X5260" s="196" t="s">
        <v>10743</v>
      </c>
      <c r="Y5260" s="6" t="str">
        <f t="shared" si="981"/>
        <v>marpower/power-tag/sliding-door-crew-corridor</v>
      </c>
      <c r="Z5260" s="103" t="str" cm="1">
        <f t="array" ref="Z5260">IF(COUNTIF(N5260,"spare"),"","$."&amp;_xlfn.REGEXEXTRACT(J5260,"^PT\d+[FQ]\d+_(.*)", 2))</f>
        <v>$.Active_Power_Phase_B</v>
      </c>
      <c r="AA5260" s="12">
        <f t="shared" si="980"/>
        <v>8</v>
      </c>
      <c r="AB5260" s="6" t="s">
        <v>195</v>
      </c>
      <c r="AC5260" s="103">
        <v>3056</v>
      </c>
      <c r="AJ5260" s="80"/>
      <c r="AK5260" s="113" t="s">
        <v>1425</v>
      </c>
      <c r="AN5260" s="80"/>
      <c r="AO5260" s="80"/>
      <c r="AP5260" s="80"/>
      <c r="AQ5260" s="80"/>
      <c r="AR5260" s="127"/>
      <c r="AS5260" s="80"/>
      <c r="AT5260" s="7"/>
      <c r="AU5260" s="7"/>
      <c r="AV5260" s="165"/>
      <c r="AW5260" s="166"/>
      <c r="AX5260" s="137"/>
      <c r="AY5260" s="147"/>
      <c r="AZ5260" s="167"/>
      <c r="BA5260" s="167"/>
      <c r="BB5260" s="147" t="str">
        <f t="shared" si="976"/>
        <v/>
      </c>
      <c r="BC5260" s="168"/>
      <c r="BD5260" s="165"/>
      <c r="BE5260" s="165"/>
      <c r="BF5260" s="165"/>
      <c r="BG5260" s="165"/>
      <c r="BH5260" s="165"/>
      <c r="BI5260" s="165"/>
      <c r="BJ5260" s="165"/>
      <c r="BK5260" s="165"/>
      <c r="BL5260" s="165"/>
      <c r="BM5260" s="165"/>
      <c r="BN5260" s="165"/>
      <c r="BO5260" s="165"/>
      <c r="BP5260" s="165"/>
      <c r="BQ5260" s="165"/>
      <c r="BS5260" s="6"/>
      <c r="BT5260" s="11"/>
      <c r="BU5260" s="6"/>
      <c r="BV5260" s="6"/>
    </row>
    <row r="5261" spans="1:74" ht="15.75" x14ac:dyDescent="0.25">
      <c r="A5261" s="52" t="s">
        <v>1422</v>
      </c>
      <c r="B5261" s="56"/>
      <c r="C5261" s="7" t="s">
        <v>118</v>
      </c>
      <c r="D5261" s="7" t="s">
        <v>6562</v>
      </c>
      <c r="E5261" s="7"/>
      <c r="F5261" s="64"/>
      <c r="G5261" s="6"/>
      <c r="H5261" s="6"/>
      <c r="I5261" s="10" t="s">
        <v>110</v>
      </c>
      <c r="J5261" s="11" t="s">
        <v>4844</v>
      </c>
      <c r="K5261" s="194" t="s">
        <v>511</v>
      </c>
      <c r="L5261" s="176"/>
      <c r="M5261" s="176">
        <v>1000</v>
      </c>
      <c r="N5261" s="80" t="s">
        <v>6858</v>
      </c>
      <c r="O5261" s="162"/>
      <c r="P5261" s="80" t="s">
        <v>5708</v>
      </c>
      <c r="Q5261" s="80"/>
      <c r="R5261" s="80"/>
      <c r="S5261" s="163"/>
      <c r="T5261" s="213"/>
      <c r="U5261" s="162"/>
      <c r="V5261" s="164"/>
      <c r="W5261" s="12" t="str">
        <f t="shared" si="979"/>
        <v>Mqtt1</v>
      </c>
      <c r="X5261" s="196" t="s">
        <v>10743</v>
      </c>
      <c r="Y5261" s="6" t="str">
        <f t="shared" si="981"/>
        <v>marpower/power-tag/sliding-door-crew-corridor</v>
      </c>
      <c r="Z5261" s="103" t="str" cm="1">
        <f t="array" ref="Z5261">IF(COUNTIF(N5261,"spare"),"","$."&amp;_xlfn.REGEXEXTRACT(J5261,"^PT\d+[FQ]\d+_(.*)", 2))</f>
        <v>$.Active_Power_Phase_C</v>
      </c>
      <c r="AA5261" s="12">
        <f t="shared" si="980"/>
        <v>8</v>
      </c>
      <c r="AB5261" s="6" t="s">
        <v>195</v>
      </c>
      <c r="AC5261" s="103">
        <v>3058</v>
      </c>
      <c r="AJ5261" s="80"/>
      <c r="AK5261" s="113" t="s">
        <v>1425</v>
      </c>
      <c r="AN5261" s="80"/>
      <c r="AO5261" s="80"/>
      <c r="AP5261" s="80"/>
      <c r="AQ5261" s="80"/>
      <c r="AR5261" s="127"/>
      <c r="AS5261" s="80"/>
      <c r="AT5261" s="7"/>
      <c r="AU5261" s="7"/>
      <c r="AV5261" s="165"/>
      <c r="AW5261" s="166"/>
      <c r="AX5261" s="137"/>
      <c r="AY5261" s="147"/>
      <c r="AZ5261" s="167"/>
      <c r="BA5261" s="167"/>
      <c r="BB5261" s="147" t="str">
        <f t="shared" si="976"/>
        <v/>
      </c>
      <c r="BC5261" s="168"/>
      <c r="BD5261" s="165"/>
      <c r="BE5261" s="165"/>
      <c r="BF5261" s="165"/>
      <c r="BG5261" s="165"/>
      <c r="BH5261" s="165"/>
      <c r="BI5261" s="165"/>
      <c r="BJ5261" s="165"/>
      <c r="BK5261" s="165"/>
      <c r="BL5261" s="165"/>
      <c r="BM5261" s="165"/>
      <c r="BN5261" s="165"/>
      <c r="BO5261" s="165"/>
      <c r="BP5261" s="165"/>
      <c r="BQ5261" s="165"/>
      <c r="BS5261" s="6"/>
      <c r="BT5261" s="11"/>
      <c r="BU5261" s="6"/>
      <c r="BV5261" s="6"/>
    </row>
    <row r="5262" spans="1:74" ht="15.75" x14ac:dyDescent="0.25">
      <c r="A5262" s="52" t="s">
        <v>1422</v>
      </c>
      <c r="B5262" s="56"/>
      <c r="C5262" s="7" t="s">
        <v>118</v>
      </c>
      <c r="D5262" s="7" t="s">
        <v>6562</v>
      </c>
      <c r="E5262" s="7"/>
      <c r="F5262" s="64"/>
      <c r="G5262" s="6"/>
      <c r="H5262" s="6"/>
      <c r="I5262" s="10" t="s">
        <v>110</v>
      </c>
      <c r="J5262" s="11" t="s">
        <v>4845</v>
      </c>
      <c r="K5262" s="194" t="s">
        <v>511</v>
      </c>
      <c r="L5262" s="176"/>
      <c r="M5262" s="176">
        <v>1000</v>
      </c>
      <c r="N5262" s="80" t="s">
        <v>6858</v>
      </c>
      <c r="O5262" s="162"/>
      <c r="P5262" s="80" t="s">
        <v>5709</v>
      </c>
      <c r="Q5262" s="80"/>
      <c r="R5262" s="80"/>
      <c r="S5262" s="163"/>
      <c r="T5262" s="213"/>
      <c r="U5262" s="162"/>
      <c r="V5262" s="164"/>
      <c r="W5262" s="12" t="str">
        <f t="shared" si="979"/>
        <v>Mqtt1</v>
      </c>
      <c r="X5262" s="196" t="s">
        <v>10743</v>
      </c>
      <c r="Y5262" s="6" t="str">
        <f t="shared" si="981"/>
        <v>marpower/power-tag/sliding-door-crew-corridor</v>
      </c>
      <c r="Z5262" s="103" t="str" cm="1">
        <f t="array" ref="Z5262">IF(COUNTIF(N5262,"spare"),"","$."&amp;_xlfn.REGEXEXTRACT(J5262,"^PT\d+[FQ]\d+_(.*)", 2))</f>
        <v>$.Total_Active_Power</v>
      </c>
      <c r="AA5262" s="12">
        <f t="shared" si="980"/>
        <v>8</v>
      </c>
      <c r="AB5262" s="6" t="s">
        <v>195</v>
      </c>
      <c r="AC5262" s="103">
        <v>3060</v>
      </c>
      <c r="AJ5262" s="80"/>
      <c r="AK5262" s="113" t="s">
        <v>1425</v>
      </c>
      <c r="AN5262" s="80"/>
      <c r="AO5262" s="80"/>
      <c r="AP5262" s="80"/>
      <c r="AQ5262" s="80"/>
      <c r="AR5262" s="127"/>
      <c r="AS5262" s="80"/>
      <c r="AT5262" s="7"/>
      <c r="AU5262" s="7"/>
      <c r="AV5262" s="165"/>
      <c r="AW5262" s="166"/>
      <c r="AX5262" s="137"/>
      <c r="AY5262" s="147"/>
      <c r="AZ5262" s="167"/>
      <c r="BA5262" s="167"/>
      <c r="BB5262" s="147" t="str">
        <f t="shared" si="976"/>
        <v/>
      </c>
      <c r="BC5262" s="168"/>
      <c r="BD5262" s="165"/>
      <c r="BE5262" s="165"/>
      <c r="BF5262" s="165"/>
      <c r="BG5262" s="165"/>
      <c r="BH5262" s="165"/>
      <c r="BI5262" s="165"/>
      <c r="BJ5262" s="165"/>
      <c r="BK5262" s="165"/>
      <c r="BL5262" s="165"/>
      <c r="BM5262" s="165"/>
      <c r="BN5262" s="165"/>
      <c r="BO5262" s="165"/>
      <c r="BP5262" s="165"/>
      <c r="BQ5262" s="165"/>
      <c r="BS5262" s="6"/>
      <c r="BT5262" s="11"/>
      <c r="BU5262" s="6"/>
      <c r="BV5262" s="6"/>
    </row>
    <row r="5263" spans="1:74" ht="15.75" x14ac:dyDescent="0.25">
      <c r="A5263" s="52" t="s">
        <v>1422</v>
      </c>
      <c r="B5263" s="56"/>
      <c r="C5263" s="7" t="s">
        <v>118</v>
      </c>
      <c r="D5263" s="7" t="s">
        <v>6562</v>
      </c>
      <c r="E5263" s="7"/>
      <c r="F5263" s="64"/>
      <c r="G5263" s="6"/>
      <c r="H5263" s="6"/>
      <c r="I5263" s="10" t="s">
        <v>110</v>
      </c>
      <c r="J5263" s="11" t="s">
        <v>4846</v>
      </c>
      <c r="K5263" s="194" t="s">
        <v>511</v>
      </c>
      <c r="L5263" s="176"/>
      <c r="M5263" s="176">
        <v>1000</v>
      </c>
      <c r="N5263" s="80" t="s">
        <v>6858</v>
      </c>
      <c r="O5263" s="162"/>
      <c r="P5263" s="80" t="s">
        <v>5710</v>
      </c>
      <c r="Q5263" s="80"/>
      <c r="R5263" s="80"/>
      <c r="S5263" s="163"/>
      <c r="T5263" s="213"/>
      <c r="U5263" s="162"/>
      <c r="V5263" s="164"/>
      <c r="W5263" s="12" t="str">
        <f t="shared" si="979"/>
        <v>Mqtt1</v>
      </c>
      <c r="X5263" s="196" t="s">
        <v>10743</v>
      </c>
      <c r="Y5263" s="6" t="str">
        <f t="shared" si="981"/>
        <v>marpower/power-tag/sliding-door-crew-corridor</v>
      </c>
      <c r="Z5263" s="103" t="str" cm="1">
        <f t="array" ref="Z5263">IF(COUNTIF(N5263,"spare"),"","$."&amp;_xlfn.REGEXEXTRACT(J5263,"^PT\d+[FQ]\d+_(.*)", 2))</f>
        <v>$.Power_Factor_Phase_A</v>
      </c>
      <c r="AA5263" s="12">
        <f t="shared" si="980"/>
        <v>8</v>
      </c>
      <c r="AB5263" s="6" t="s">
        <v>195</v>
      </c>
      <c r="AC5263" s="103">
        <v>3078</v>
      </c>
      <c r="AJ5263" s="80"/>
      <c r="AK5263" s="113" t="s">
        <v>1426</v>
      </c>
      <c r="AN5263" s="80"/>
      <c r="AO5263" s="80"/>
      <c r="AP5263" s="80"/>
      <c r="AQ5263" s="80"/>
      <c r="AR5263" s="127"/>
      <c r="AS5263" s="80"/>
      <c r="AT5263" s="7"/>
      <c r="AU5263" s="7"/>
      <c r="AV5263" s="165"/>
      <c r="AW5263" s="166"/>
      <c r="AX5263" s="137"/>
      <c r="AY5263" s="147"/>
      <c r="AZ5263" s="167"/>
      <c r="BA5263" s="167"/>
      <c r="BB5263" s="147" t="str">
        <f t="shared" si="976"/>
        <v/>
      </c>
      <c r="BC5263" s="168"/>
      <c r="BD5263" s="165"/>
      <c r="BE5263" s="165"/>
      <c r="BF5263" s="165"/>
      <c r="BG5263" s="165"/>
      <c r="BH5263" s="165"/>
      <c r="BI5263" s="165"/>
      <c r="BJ5263" s="165"/>
      <c r="BK5263" s="165"/>
      <c r="BL5263" s="165"/>
      <c r="BM5263" s="165"/>
      <c r="BN5263" s="165"/>
      <c r="BO5263" s="165"/>
      <c r="BP5263" s="165"/>
      <c r="BQ5263" s="165"/>
      <c r="BS5263" s="6"/>
      <c r="BT5263" s="11"/>
      <c r="BU5263" s="6"/>
      <c r="BV5263" s="6"/>
    </row>
    <row r="5264" spans="1:74" ht="15.75" x14ac:dyDescent="0.25">
      <c r="A5264" s="52" t="s">
        <v>1422</v>
      </c>
      <c r="B5264" s="56"/>
      <c r="C5264" s="7" t="s">
        <v>118</v>
      </c>
      <c r="D5264" s="7" t="s">
        <v>6562</v>
      </c>
      <c r="E5264" s="7"/>
      <c r="F5264" s="64"/>
      <c r="G5264" s="6"/>
      <c r="H5264" s="6"/>
      <c r="I5264" s="10" t="s">
        <v>110</v>
      </c>
      <c r="J5264" s="11" t="s">
        <v>4847</v>
      </c>
      <c r="K5264" s="194" t="s">
        <v>511</v>
      </c>
      <c r="L5264" s="176"/>
      <c r="M5264" s="176">
        <v>1000</v>
      </c>
      <c r="N5264" s="80" t="s">
        <v>6858</v>
      </c>
      <c r="O5264" s="162"/>
      <c r="P5264" s="80" t="s">
        <v>5711</v>
      </c>
      <c r="Q5264" s="80"/>
      <c r="R5264" s="80"/>
      <c r="S5264" s="163"/>
      <c r="T5264" s="213"/>
      <c r="U5264" s="162"/>
      <c r="V5264" s="164"/>
      <c r="W5264" s="12" t="str">
        <f t="shared" si="979"/>
        <v>Mqtt1</v>
      </c>
      <c r="X5264" s="196" t="s">
        <v>10743</v>
      </c>
      <c r="Y5264" s="6" t="str">
        <f t="shared" si="981"/>
        <v>marpower/power-tag/sliding-door-crew-corridor</v>
      </c>
      <c r="Z5264" s="103" t="str" cm="1">
        <f t="array" ref="Z5264">IF(COUNTIF(N5264,"spare"),"","$."&amp;_xlfn.REGEXEXTRACT(J5264,"^PT\d+[FQ]\d+_(.*)", 2))</f>
        <v>$.Power_Factor_Phase_B</v>
      </c>
      <c r="AA5264" s="12">
        <f t="shared" si="980"/>
        <v>8</v>
      </c>
      <c r="AB5264" s="6" t="s">
        <v>195</v>
      </c>
      <c r="AC5264" s="103">
        <v>3080</v>
      </c>
      <c r="AJ5264" s="80"/>
      <c r="AK5264" s="113" t="s">
        <v>1426</v>
      </c>
      <c r="AN5264" s="80"/>
      <c r="AO5264" s="80"/>
      <c r="AP5264" s="80"/>
      <c r="AQ5264" s="80"/>
      <c r="AR5264" s="127"/>
      <c r="AS5264" s="80"/>
      <c r="AT5264" s="7"/>
      <c r="AU5264" s="7"/>
      <c r="AV5264" s="165"/>
      <c r="AW5264" s="166"/>
      <c r="AX5264" s="137"/>
      <c r="AY5264" s="147"/>
      <c r="AZ5264" s="167"/>
      <c r="BA5264" s="167"/>
      <c r="BB5264" s="147" t="str">
        <f t="shared" si="976"/>
        <v/>
      </c>
      <c r="BC5264" s="168"/>
      <c r="BD5264" s="165"/>
      <c r="BE5264" s="165"/>
      <c r="BF5264" s="165"/>
      <c r="BG5264" s="165"/>
      <c r="BH5264" s="165"/>
      <c r="BI5264" s="165"/>
      <c r="BJ5264" s="165"/>
      <c r="BK5264" s="165"/>
      <c r="BL5264" s="165"/>
      <c r="BM5264" s="165"/>
      <c r="BN5264" s="165"/>
      <c r="BO5264" s="165"/>
      <c r="BP5264" s="165"/>
      <c r="BQ5264" s="165"/>
      <c r="BS5264" s="6"/>
      <c r="BT5264" s="11"/>
      <c r="BU5264" s="6"/>
      <c r="BV5264" s="6"/>
    </row>
    <row r="5265" spans="1:74" ht="15.75" x14ac:dyDescent="0.25">
      <c r="A5265" s="52" t="s">
        <v>1422</v>
      </c>
      <c r="B5265" s="56"/>
      <c r="C5265" s="7" t="s">
        <v>118</v>
      </c>
      <c r="D5265" s="7" t="s">
        <v>6562</v>
      </c>
      <c r="E5265" s="7"/>
      <c r="F5265" s="64"/>
      <c r="G5265" s="6"/>
      <c r="H5265" s="6"/>
      <c r="I5265" s="10" t="s">
        <v>110</v>
      </c>
      <c r="J5265" s="11" t="s">
        <v>4848</v>
      </c>
      <c r="K5265" s="194" t="s">
        <v>511</v>
      </c>
      <c r="L5265" s="176"/>
      <c r="M5265" s="176">
        <v>1000</v>
      </c>
      <c r="N5265" s="80" t="s">
        <v>6858</v>
      </c>
      <c r="O5265" s="162"/>
      <c r="P5265" s="80" t="s">
        <v>5712</v>
      </c>
      <c r="Q5265" s="80"/>
      <c r="R5265" s="80"/>
      <c r="S5265" s="163"/>
      <c r="T5265" s="213"/>
      <c r="U5265" s="162"/>
      <c r="V5265" s="164"/>
      <c r="W5265" s="12" t="str">
        <f t="shared" si="979"/>
        <v>Mqtt1</v>
      </c>
      <c r="X5265" s="196" t="s">
        <v>10743</v>
      </c>
      <c r="Y5265" s="6" t="str">
        <f t="shared" si="981"/>
        <v>marpower/power-tag/sliding-door-crew-corridor</v>
      </c>
      <c r="Z5265" s="103" t="str" cm="1">
        <f t="array" ref="Z5265">IF(COUNTIF(N5265,"spare"),"","$."&amp;_xlfn.REGEXEXTRACT(J5265,"^PT\d+[FQ]\d+_(.*)", 2))</f>
        <v>$.Power_Factor_Phase_C</v>
      </c>
      <c r="AA5265" s="12">
        <f t="shared" si="980"/>
        <v>8</v>
      </c>
      <c r="AB5265" s="6" t="s">
        <v>195</v>
      </c>
      <c r="AC5265" s="103">
        <v>3082</v>
      </c>
      <c r="AJ5265" s="80"/>
      <c r="AK5265" s="113" t="s">
        <v>1426</v>
      </c>
      <c r="AN5265" s="80"/>
      <c r="AO5265" s="80"/>
      <c r="AP5265" s="80"/>
      <c r="AQ5265" s="80"/>
      <c r="AR5265" s="127"/>
      <c r="AS5265" s="80"/>
      <c r="AT5265" s="7"/>
      <c r="AU5265" s="7"/>
      <c r="AV5265" s="165"/>
      <c r="AW5265" s="166"/>
      <c r="AX5265" s="137"/>
      <c r="AY5265" s="147"/>
      <c r="AZ5265" s="167"/>
      <c r="BA5265" s="167"/>
      <c r="BB5265" s="147" t="str">
        <f t="shared" si="976"/>
        <v/>
      </c>
      <c r="BC5265" s="168"/>
      <c r="BD5265" s="165"/>
      <c r="BE5265" s="165"/>
      <c r="BF5265" s="165"/>
      <c r="BG5265" s="165"/>
      <c r="BH5265" s="165"/>
      <c r="BI5265" s="165"/>
      <c r="BJ5265" s="165"/>
      <c r="BK5265" s="165"/>
      <c r="BL5265" s="165"/>
      <c r="BM5265" s="165"/>
      <c r="BN5265" s="165"/>
      <c r="BO5265" s="165"/>
      <c r="BP5265" s="165"/>
      <c r="BQ5265" s="165"/>
      <c r="BS5265" s="6"/>
      <c r="BT5265" s="11"/>
      <c r="BU5265" s="6"/>
      <c r="BV5265" s="6"/>
    </row>
    <row r="5266" spans="1:74" ht="15.75" x14ac:dyDescent="0.25">
      <c r="A5266" s="52" t="s">
        <v>1422</v>
      </c>
      <c r="B5266" s="56"/>
      <c r="C5266" s="7" t="s">
        <v>118</v>
      </c>
      <c r="D5266" s="7" t="s">
        <v>6562</v>
      </c>
      <c r="E5266" s="7"/>
      <c r="F5266" s="64"/>
      <c r="G5266" s="6"/>
      <c r="H5266" s="6"/>
      <c r="I5266" s="10" t="s">
        <v>110</v>
      </c>
      <c r="J5266" s="11" t="s">
        <v>4849</v>
      </c>
      <c r="K5266" s="194" t="s">
        <v>511</v>
      </c>
      <c r="L5266" s="176"/>
      <c r="M5266" s="176">
        <v>1000</v>
      </c>
      <c r="N5266" s="80" t="s">
        <v>6858</v>
      </c>
      <c r="O5266" s="162"/>
      <c r="P5266" s="80" t="s">
        <v>5713</v>
      </c>
      <c r="Q5266" s="80"/>
      <c r="R5266" s="80"/>
      <c r="S5266" s="163"/>
      <c r="T5266" s="213"/>
      <c r="U5266" s="162"/>
      <c r="V5266" s="164"/>
      <c r="W5266" s="12" t="str">
        <f t="shared" si="979"/>
        <v>Mqtt1</v>
      </c>
      <c r="X5266" s="196" t="s">
        <v>10743</v>
      </c>
      <c r="Y5266" s="6" t="str">
        <f t="shared" si="981"/>
        <v>marpower/power-tag/sliding-door-crew-corridor</v>
      </c>
      <c r="Z5266" s="103" t="str" cm="1">
        <f t="array" ref="Z5266">IF(COUNTIF(N5266,"spare"),"","$."&amp;_xlfn.REGEXEXTRACT(J5266,"^PT\d+[FQ]\d+_(.*)", 2))</f>
        <v>$.Total_Power_Factor</v>
      </c>
      <c r="AA5266" s="12">
        <f t="shared" si="980"/>
        <v>8</v>
      </c>
      <c r="AB5266" s="6" t="s">
        <v>195</v>
      </c>
      <c r="AC5266" s="103">
        <v>3084</v>
      </c>
      <c r="AJ5266" s="80"/>
      <c r="AK5266" s="113" t="s">
        <v>1426</v>
      </c>
      <c r="AN5266" s="80"/>
      <c r="AO5266" s="80"/>
      <c r="AP5266" s="80"/>
      <c r="AQ5266" s="80"/>
      <c r="AR5266" s="127"/>
      <c r="AS5266" s="80"/>
      <c r="AT5266" s="7"/>
      <c r="AU5266" s="7"/>
      <c r="AV5266" s="165"/>
      <c r="AW5266" s="166"/>
      <c r="AX5266" s="137"/>
      <c r="AY5266" s="147"/>
      <c r="AZ5266" s="167"/>
      <c r="BA5266" s="167"/>
      <c r="BB5266" s="147" t="str">
        <f t="shared" si="976"/>
        <v/>
      </c>
      <c r="BC5266" s="168"/>
      <c r="BD5266" s="165"/>
      <c r="BE5266" s="165"/>
      <c r="BF5266" s="165"/>
      <c r="BG5266" s="165"/>
      <c r="BH5266" s="165"/>
      <c r="BI5266" s="165"/>
      <c r="BJ5266" s="165"/>
      <c r="BK5266" s="165"/>
      <c r="BL5266" s="165"/>
      <c r="BM5266" s="165"/>
      <c r="BN5266" s="165"/>
      <c r="BO5266" s="165"/>
      <c r="BP5266" s="165"/>
      <c r="BQ5266" s="165"/>
      <c r="BS5266" s="6"/>
      <c r="BT5266" s="11"/>
      <c r="BU5266" s="6"/>
      <c r="BV5266" s="6"/>
    </row>
    <row r="5267" spans="1:74" ht="15.75" x14ac:dyDescent="0.25">
      <c r="A5267" s="52" t="s">
        <v>1422</v>
      </c>
      <c r="B5267" s="56"/>
      <c r="C5267" s="7" t="s">
        <v>118</v>
      </c>
      <c r="D5267" s="7" t="s">
        <v>6562</v>
      </c>
      <c r="E5267" s="7"/>
      <c r="F5267" s="64"/>
      <c r="G5267" s="6"/>
      <c r="H5267" s="6"/>
      <c r="I5267" s="10" t="s">
        <v>110</v>
      </c>
      <c r="J5267" s="11" t="s">
        <v>4850</v>
      </c>
      <c r="K5267" s="194" t="s">
        <v>511</v>
      </c>
      <c r="L5267" s="176"/>
      <c r="M5267" s="176">
        <v>1000</v>
      </c>
      <c r="N5267" s="80" t="s">
        <v>6858</v>
      </c>
      <c r="O5267" s="162"/>
      <c r="P5267" s="80" t="s">
        <v>5714</v>
      </c>
      <c r="Q5267" s="80"/>
      <c r="R5267" s="80"/>
      <c r="S5267" s="163"/>
      <c r="T5267" s="213"/>
      <c r="U5267" s="162"/>
      <c r="V5267" s="164"/>
      <c r="W5267" s="12" t="str">
        <f t="shared" si="979"/>
        <v>Mqtt1</v>
      </c>
      <c r="X5267" s="196" t="s">
        <v>10744</v>
      </c>
      <c r="Y5267" s="6" t="str">
        <f t="shared" si="981"/>
        <v>marpower/power-tag/crew-mess-jb</v>
      </c>
      <c r="Z5267" s="103" t="str" cm="1">
        <f t="array" ref="Z5267">IF(COUNTIF(N5267,"spare"),"","$."&amp;_xlfn.REGEXEXTRACT(J5267,"^PT\d+[FQ]\d+_(.*)", 2))</f>
        <v>$.RMS_Current_Phase_A</v>
      </c>
      <c r="AA5267" s="12">
        <f>AA5252+1</f>
        <v>9</v>
      </c>
      <c r="AB5267" s="6" t="s">
        <v>195</v>
      </c>
      <c r="AC5267" s="103">
        <v>3000</v>
      </c>
      <c r="AJ5267" s="80"/>
      <c r="AK5267" s="113" t="s">
        <v>1423</v>
      </c>
      <c r="AN5267" s="80"/>
      <c r="AO5267" s="80"/>
      <c r="AP5267" s="80"/>
      <c r="AQ5267" s="80"/>
      <c r="AR5267" s="127"/>
      <c r="AS5267" s="80"/>
      <c r="AT5267" s="7"/>
      <c r="AU5267" s="7"/>
      <c r="AV5267" s="165"/>
      <c r="AW5267" s="166"/>
      <c r="AX5267" s="137"/>
      <c r="AY5267" s="147"/>
      <c r="AZ5267" s="167"/>
      <c r="BA5267" s="167"/>
      <c r="BB5267" s="147" t="str">
        <f t="shared" si="976"/>
        <v/>
      </c>
      <c r="BC5267" s="168"/>
      <c r="BD5267" s="165"/>
      <c r="BE5267" s="165"/>
      <c r="BF5267" s="165"/>
      <c r="BG5267" s="165"/>
      <c r="BH5267" s="165"/>
      <c r="BI5267" s="165"/>
      <c r="BJ5267" s="165"/>
      <c r="BK5267" s="165"/>
      <c r="BL5267" s="165"/>
      <c r="BM5267" s="165"/>
      <c r="BN5267" s="165"/>
      <c r="BO5267" s="165"/>
      <c r="BP5267" s="165"/>
      <c r="BQ5267" s="165"/>
      <c r="BS5267" s="6"/>
      <c r="BT5267" s="11"/>
      <c r="BU5267" s="6"/>
      <c r="BV5267" s="6"/>
    </row>
    <row r="5268" spans="1:74" ht="15.75" x14ac:dyDescent="0.25">
      <c r="A5268" s="52" t="s">
        <v>1422</v>
      </c>
      <c r="B5268" s="56"/>
      <c r="C5268" s="7" t="s">
        <v>118</v>
      </c>
      <c r="D5268" s="7" t="s">
        <v>6562</v>
      </c>
      <c r="E5268" s="7"/>
      <c r="F5268" s="64"/>
      <c r="G5268" s="6"/>
      <c r="H5268" s="6"/>
      <c r="I5268" s="10" t="s">
        <v>110</v>
      </c>
      <c r="J5268" s="11" t="s">
        <v>4851</v>
      </c>
      <c r="K5268" s="194" t="s">
        <v>511</v>
      </c>
      <c r="L5268" s="176"/>
      <c r="M5268" s="176">
        <v>1000</v>
      </c>
      <c r="N5268" s="80" t="s">
        <v>6858</v>
      </c>
      <c r="O5268" s="162"/>
      <c r="P5268" s="80" t="s">
        <v>5715</v>
      </c>
      <c r="Q5268" s="80"/>
      <c r="R5268" s="80"/>
      <c r="S5268" s="163"/>
      <c r="T5268" s="213"/>
      <c r="U5268" s="162"/>
      <c r="V5268" s="164"/>
      <c r="W5268" s="12" t="str">
        <f t="shared" si="979"/>
        <v>Mqtt1</v>
      </c>
      <c r="X5268" s="196" t="s">
        <v>10744</v>
      </c>
      <c r="Y5268" s="6" t="str">
        <f t="shared" si="981"/>
        <v>marpower/power-tag/crew-mess-jb</v>
      </c>
      <c r="Z5268" s="103" t="str" cm="1">
        <f t="array" ref="Z5268">IF(COUNTIF(N5268,"spare"),"","$."&amp;_xlfn.REGEXEXTRACT(J5268,"^PT\d+[FQ]\d+_(.*)", 2))</f>
        <v>$.RMS_Current_Phase_B</v>
      </c>
      <c r="AA5268" s="12">
        <f t="shared" si="980"/>
        <v>9</v>
      </c>
      <c r="AB5268" s="6" t="s">
        <v>195</v>
      </c>
      <c r="AC5268" s="103">
        <v>3002</v>
      </c>
      <c r="AJ5268" s="80"/>
      <c r="AK5268" s="113" t="s">
        <v>1423</v>
      </c>
      <c r="AN5268" s="80"/>
      <c r="AO5268" s="80"/>
      <c r="AP5268" s="80"/>
      <c r="AQ5268" s="80"/>
      <c r="AR5268" s="127"/>
      <c r="AS5268" s="80"/>
      <c r="AT5268" s="7"/>
      <c r="AU5268" s="7"/>
      <c r="AV5268" s="165"/>
      <c r="AW5268" s="166"/>
      <c r="AX5268" s="137"/>
      <c r="AY5268" s="147"/>
      <c r="AZ5268" s="167"/>
      <c r="BA5268" s="167"/>
      <c r="BB5268" s="147" t="str">
        <f t="shared" si="976"/>
        <v/>
      </c>
      <c r="BC5268" s="168"/>
      <c r="BD5268" s="165"/>
      <c r="BE5268" s="165"/>
      <c r="BF5268" s="165"/>
      <c r="BG5268" s="165"/>
      <c r="BH5268" s="165"/>
      <c r="BI5268" s="165"/>
      <c r="BJ5268" s="165"/>
      <c r="BK5268" s="165"/>
      <c r="BL5268" s="165"/>
      <c r="BM5268" s="165"/>
      <c r="BN5268" s="165"/>
      <c r="BO5268" s="165"/>
      <c r="BP5268" s="165"/>
      <c r="BQ5268" s="165"/>
      <c r="BS5268" s="6"/>
      <c r="BT5268" s="11"/>
      <c r="BU5268" s="6"/>
      <c r="BV5268" s="6"/>
    </row>
    <row r="5269" spans="1:74" ht="15.75" x14ac:dyDescent="0.25">
      <c r="A5269" s="52" t="s">
        <v>1422</v>
      </c>
      <c r="B5269" s="56"/>
      <c r="C5269" s="7" t="s">
        <v>118</v>
      </c>
      <c r="D5269" s="7" t="s">
        <v>6562</v>
      </c>
      <c r="E5269" s="7"/>
      <c r="F5269" s="64"/>
      <c r="G5269" s="6"/>
      <c r="H5269" s="6"/>
      <c r="I5269" s="10" t="s">
        <v>110</v>
      </c>
      <c r="J5269" s="11" t="s">
        <v>4852</v>
      </c>
      <c r="K5269" s="194" t="s">
        <v>511</v>
      </c>
      <c r="L5269" s="176"/>
      <c r="M5269" s="176">
        <v>1000</v>
      </c>
      <c r="N5269" s="80" t="s">
        <v>6858</v>
      </c>
      <c r="O5269" s="162"/>
      <c r="P5269" s="80" t="s">
        <v>5716</v>
      </c>
      <c r="Q5269" s="80"/>
      <c r="R5269" s="80"/>
      <c r="S5269" s="163"/>
      <c r="T5269" s="213"/>
      <c r="U5269" s="162"/>
      <c r="V5269" s="164"/>
      <c r="W5269" s="12" t="str">
        <f t="shared" si="979"/>
        <v>Mqtt1</v>
      </c>
      <c r="X5269" s="196" t="s">
        <v>10744</v>
      </c>
      <c r="Y5269" s="6" t="str">
        <f t="shared" si="981"/>
        <v>marpower/power-tag/crew-mess-jb</v>
      </c>
      <c r="Z5269" s="103" t="str" cm="1">
        <f t="array" ref="Z5269">IF(COUNTIF(N5269,"spare"),"","$."&amp;_xlfn.REGEXEXTRACT(J5269,"^PT\d+[FQ]\d+_(.*)", 2))</f>
        <v>$.RMS_Current_Phase_C</v>
      </c>
      <c r="AA5269" s="12">
        <f t="shared" si="980"/>
        <v>9</v>
      </c>
      <c r="AB5269" s="6" t="s">
        <v>195</v>
      </c>
      <c r="AC5269" s="103">
        <v>3004</v>
      </c>
      <c r="AJ5269" s="80"/>
      <c r="AK5269" s="113" t="s">
        <v>1423</v>
      </c>
      <c r="AN5269" s="80"/>
      <c r="AO5269" s="80"/>
      <c r="AP5269" s="80"/>
      <c r="AQ5269" s="80"/>
      <c r="AR5269" s="127"/>
      <c r="AS5269" s="80"/>
      <c r="AT5269" s="7"/>
      <c r="AU5269" s="7"/>
      <c r="AV5269" s="165"/>
      <c r="AW5269" s="166"/>
      <c r="AX5269" s="137"/>
      <c r="AY5269" s="147"/>
      <c r="AZ5269" s="167"/>
      <c r="BA5269" s="167"/>
      <c r="BB5269" s="147" t="str">
        <f t="shared" si="976"/>
        <v/>
      </c>
      <c r="BC5269" s="168"/>
      <c r="BD5269" s="165"/>
      <c r="BE5269" s="165"/>
      <c r="BF5269" s="165"/>
      <c r="BG5269" s="165"/>
      <c r="BH5269" s="165"/>
      <c r="BI5269" s="165"/>
      <c r="BJ5269" s="165"/>
      <c r="BK5269" s="165"/>
      <c r="BL5269" s="165"/>
      <c r="BM5269" s="165"/>
      <c r="BN5269" s="165"/>
      <c r="BO5269" s="165"/>
      <c r="BP5269" s="165"/>
      <c r="BQ5269" s="165"/>
      <c r="BS5269" s="6"/>
      <c r="BT5269" s="11"/>
      <c r="BU5269" s="6"/>
      <c r="BV5269" s="6"/>
    </row>
    <row r="5270" spans="1:74" ht="15.75" x14ac:dyDescent="0.25">
      <c r="A5270" s="52" t="s">
        <v>1422</v>
      </c>
      <c r="B5270" s="56"/>
      <c r="C5270" s="7" t="s">
        <v>118</v>
      </c>
      <c r="D5270" s="7" t="s">
        <v>6562</v>
      </c>
      <c r="E5270" s="7"/>
      <c r="F5270" s="64"/>
      <c r="G5270" s="6"/>
      <c r="H5270" s="6"/>
      <c r="I5270" s="10" t="s">
        <v>110</v>
      </c>
      <c r="J5270" s="11" t="s">
        <v>4853</v>
      </c>
      <c r="K5270" s="194" t="s">
        <v>511</v>
      </c>
      <c r="L5270" s="176"/>
      <c r="M5270" s="176">
        <v>1000</v>
      </c>
      <c r="N5270" s="80" t="s">
        <v>6858</v>
      </c>
      <c r="O5270" s="162"/>
      <c r="P5270" s="80" t="s">
        <v>5717</v>
      </c>
      <c r="Q5270" s="80"/>
      <c r="R5270" s="80"/>
      <c r="S5270" s="163"/>
      <c r="T5270" s="213"/>
      <c r="U5270" s="162"/>
      <c r="V5270" s="164"/>
      <c r="W5270" s="12" t="str">
        <f t="shared" si="979"/>
        <v>Mqtt1</v>
      </c>
      <c r="X5270" s="196" t="s">
        <v>10744</v>
      </c>
      <c r="Y5270" s="6" t="str">
        <f t="shared" si="981"/>
        <v>marpower/power-tag/crew-mess-jb</v>
      </c>
      <c r="Z5270" s="103" t="str" cm="1">
        <f t="array" ref="Z5270">IF(COUNTIF(N5270,"spare"),"","$."&amp;_xlfn.REGEXEXTRACT(J5270,"^PT\d+[FQ]\d+_(.*)", 2))</f>
        <v>$.RMS_Current_Phase_Neut</v>
      </c>
      <c r="AA5270" s="12">
        <f t="shared" si="980"/>
        <v>9</v>
      </c>
      <c r="AB5270" s="6" t="s">
        <v>195</v>
      </c>
      <c r="AC5270" s="103">
        <v>3006</v>
      </c>
      <c r="AJ5270" s="80"/>
      <c r="AK5270" s="113" t="s">
        <v>1423</v>
      </c>
      <c r="AN5270" s="80"/>
      <c r="AO5270" s="80"/>
      <c r="AP5270" s="80"/>
      <c r="AQ5270" s="80"/>
      <c r="AR5270" s="127"/>
      <c r="AS5270" s="80"/>
      <c r="AT5270" s="7"/>
      <c r="AU5270" s="7"/>
      <c r="AV5270" s="165"/>
      <c r="AW5270" s="166"/>
      <c r="AX5270" s="137"/>
      <c r="AY5270" s="147"/>
      <c r="AZ5270" s="167"/>
      <c r="BA5270" s="167"/>
      <c r="BB5270" s="147" t="str">
        <f t="shared" si="976"/>
        <v/>
      </c>
      <c r="BC5270" s="168"/>
      <c r="BD5270" s="165"/>
      <c r="BE5270" s="165"/>
      <c r="BF5270" s="165"/>
      <c r="BG5270" s="165"/>
      <c r="BH5270" s="165"/>
      <c r="BI5270" s="165"/>
      <c r="BJ5270" s="165"/>
      <c r="BK5270" s="165"/>
      <c r="BL5270" s="165"/>
      <c r="BM5270" s="165"/>
      <c r="BN5270" s="165"/>
      <c r="BO5270" s="165"/>
      <c r="BP5270" s="165"/>
      <c r="BQ5270" s="165"/>
      <c r="BS5270" s="6"/>
      <c r="BT5270" s="11"/>
      <c r="BU5270" s="6"/>
      <c r="BV5270" s="6"/>
    </row>
    <row r="5271" spans="1:74" ht="15.75" x14ac:dyDescent="0.25">
      <c r="A5271" s="52" t="s">
        <v>1422</v>
      </c>
      <c r="B5271" s="56"/>
      <c r="C5271" s="7" t="s">
        <v>118</v>
      </c>
      <c r="D5271" s="7" t="s">
        <v>6562</v>
      </c>
      <c r="E5271" s="7"/>
      <c r="F5271" s="64"/>
      <c r="G5271" s="6"/>
      <c r="H5271" s="6"/>
      <c r="I5271" s="10" t="s">
        <v>110</v>
      </c>
      <c r="J5271" s="11" t="s">
        <v>8413</v>
      </c>
      <c r="K5271" s="194" t="s">
        <v>511</v>
      </c>
      <c r="L5271" s="176"/>
      <c r="M5271" s="176">
        <v>1000</v>
      </c>
      <c r="N5271" s="80" t="s">
        <v>6858</v>
      </c>
      <c r="O5271" s="162"/>
      <c r="P5271" s="80" t="s">
        <v>5718</v>
      </c>
      <c r="Q5271" s="80"/>
      <c r="R5271" s="80"/>
      <c r="S5271" s="163"/>
      <c r="T5271" s="213"/>
      <c r="U5271" s="162"/>
      <c r="V5271" s="164"/>
      <c r="W5271" s="12" t="str">
        <f t="shared" si="979"/>
        <v>Mqtt1</v>
      </c>
      <c r="X5271" s="196" t="s">
        <v>10744</v>
      </c>
      <c r="Y5271" s="6" t="str">
        <f t="shared" si="981"/>
        <v>marpower/power-tag/crew-mess-jb</v>
      </c>
      <c r="Z5271" s="103" t="str" cm="1">
        <f t="array" ref="Z5271">IF(COUNTIF(N5271,"spare"),"","$."&amp;_xlfn.REGEXEXTRACT(J5271,"^PT\d+[FQ]\d+_(.*)", 2))</f>
        <v>$.RMS_Voltage_A_N</v>
      </c>
      <c r="AA5271" s="12">
        <f t="shared" si="980"/>
        <v>9</v>
      </c>
      <c r="AB5271" s="6" t="s">
        <v>195</v>
      </c>
      <c r="AC5271" s="103">
        <v>3028</v>
      </c>
      <c r="AJ5271" s="80"/>
      <c r="AK5271" s="113" t="s">
        <v>1424</v>
      </c>
      <c r="AN5271" s="80"/>
      <c r="AO5271" s="80"/>
      <c r="AP5271" s="80"/>
      <c r="AQ5271" s="80"/>
      <c r="AR5271" s="127"/>
      <c r="AS5271" s="80"/>
      <c r="AT5271" s="7"/>
      <c r="AU5271" s="7"/>
      <c r="AV5271" s="165"/>
      <c r="AW5271" s="166"/>
      <c r="AX5271" s="137"/>
      <c r="AY5271" s="147"/>
      <c r="AZ5271" s="167"/>
      <c r="BA5271" s="167"/>
      <c r="BB5271" s="147" t="str">
        <f t="shared" si="976"/>
        <v/>
      </c>
      <c r="BC5271" s="168"/>
      <c r="BD5271" s="165"/>
      <c r="BE5271" s="165"/>
      <c r="BF5271" s="165"/>
      <c r="BG5271" s="165"/>
      <c r="BH5271" s="165"/>
      <c r="BI5271" s="165"/>
      <c r="BJ5271" s="165"/>
      <c r="BK5271" s="165"/>
      <c r="BL5271" s="165"/>
      <c r="BM5271" s="165"/>
      <c r="BN5271" s="165"/>
      <c r="BO5271" s="165"/>
      <c r="BP5271" s="165"/>
      <c r="BQ5271" s="165"/>
      <c r="BS5271" s="6"/>
      <c r="BT5271" s="11"/>
      <c r="BU5271" s="6"/>
      <c r="BV5271" s="6"/>
    </row>
    <row r="5272" spans="1:74" ht="15.75" x14ac:dyDescent="0.25">
      <c r="A5272" s="52" t="s">
        <v>1422</v>
      </c>
      <c r="B5272" s="56"/>
      <c r="C5272" s="7" t="s">
        <v>118</v>
      </c>
      <c r="D5272" s="7" t="s">
        <v>6562</v>
      </c>
      <c r="E5272" s="7"/>
      <c r="F5272" s="64"/>
      <c r="G5272" s="6"/>
      <c r="H5272" s="6"/>
      <c r="I5272" s="10" t="s">
        <v>110</v>
      </c>
      <c r="J5272" s="11" t="s">
        <v>8590</v>
      </c>
      <c r="K5272" s="194" t="s">
        <v>511</v>
      </c>
      <c r="L5272" s="176"/>
      <c r="M5272" s="176">
        <v>1000</v>
      </c>
      <c r="N5272" s="80" t="s">
        <v>6858</v>
      </c>
      <c r="O5272" s="162"/>
      <c r="P5272" s="80" t="s">
        <v>5719</v>
      </c>
      <c r="Q5272" s="80"/>
      <c r="R5272" s="80"/>
      <c r="S5272" s="163"/>
      <c r="T5272" s="213"/>
      <c r="U5272" s="162"/>
      <c r="V5272" s="164"/>
      <c r="W5272" s="12" t="str">
        <f t="shared" si="979"/>
        <v>Mqtt1</v>
      </c>
      <c r="X5272" s="196" t="s">
        <v>10744</v>
      </c>
      <c r="Y5272" s="6" t="str">
        <f t="shared" si="981"/>
        <v>marpower/power-tag/crew-mess-jb</v>
      </c>
      <c r="Z5272" s="103" t="str" cm="1">
        <f t="array" ref="Z5272">IF(COUNTIF(N5272,"spare"),"","$."&amp;_xlfn.REGEXEXTRACT(J5272,"^PT\d+[FQ]\d+_(.*)", 2))</f>
        <v>$.RMS_Voltage_B_N</v>
      </c>
      <c r="AA5272" s="12">
        <f t="shared" si="980"/>
        <v>9</v>
      </c>
      <c r="AB5272" s="6" t="s">
        <v>195</v>
      </c>
      <c r="AC5272" s="103">
        <v>3030</v>
      </c>
      <c r="AJ5272" s="80"/>
      <c r="AK5272" s="113" t="s">
        <v>1424</v>
      </c>
      <c r="AN5272" s="80"/>
      <c r="AO5272" s="80"/>
      <c r="AP5272" s="80"/>
      <c r="AQ5272" s="80"/>
      <c r="AR5272" s="127"/>
      <c r="AS5272" s="80"/>
      <c r="AT5272" s="7"/>
      <c r="AU5272" s="7"/>
      <c r="AV5272" s="165"/>
      <c r="AW5272" s="166"/>
      <c r="AX5272" s="137"/>
      <c r="AY5272" s="147"/>
      <c r="AZ5272" s="167"/>
      <c r="BA5272" s="167"/>
      <c r="BB5272" s="147" t="str">
        <f t="shared" si="976"/>
        <v/>
      </c>
      <c r="BC5272" s="168"/>
      <c r="BD5272" s="165"/>
      <c r="BE5272" s="165"/>
      <c r="BF5272" s="165"/>
      <c r="BG5272" s="165"/>
      <c r="BH5272" s="165"/>
      <c r="BI5272" s="165"/>
      <c r="BJ5272" s="165"/>
      <c r="BK5272" s="165"/>
      <c r="BL5272" s="165"/>
      <c r="BM5272" s="165"/>
      <c r="BN5272" s="165"/>
      <c r="BO5272" s="165"/>
      <c r="BP5272" s="165"/>
      <c r="BQ5272" s="165"/>
      <c r="BS5272" s="6"/>
      <c r="BT5272" s="11"/>
      <c r="BU5272" s="6"/>
      <c r="BV5272" s="6"/>
    </row>
    <row r="5273" spans="1:74" ht="15.75" x14ac:dyDescent="0.25">
      <c r="A5273" s="52" t="s">
        <v>1422</v>
      </c>
      <c r="B5273" s="56"/>
      <c r="C5273" s="7" t="s">
        <v>118</v>
      </c>
      <c r="D5273" s="7" t="s">
        <v>6562</v>
      </c>
      <c r="E5273" s="7"/>
      <c r="F5273" s="64"/>
      <c r="G5273" s="6"/>
      <c r="H5273" s="6"/>
      <c r="I5273" s="10" t="s">
        <v>110</v>
      </c>
      <c r="J5273" s="11" t="s">
        <v>8767</v>
      </c>
      <c r="K5273" s="194" t="s">
        <v>511</v>
      </c>
      <c r="L5273" s="176"/>
      <c r="M5273" s="176">
        <v>1000</v>
      </c>
      <c r="N5273" s="80" t="s">
        <v>6858</v>
      </c>
      <c r="O5273" s="162"/>
      <c r="P5273" s="80" t="s">
        <v>5720</v>
      </c>
      <c r="Q5273" s="80"/>
      <c r="R5273" s="80"/>
      <c r="S5273" s="163"/>
      <c r="T5273" s="213"/>
      <c r="U5273" s="162"/>
      <c r="V5273" s="164"/>
      <c r="W5273" s="12" t="str">
        <f t="shared" si="979"/>
        <v>Mqtt1</v>
      </c>
      <c r="X5273" s="196" t="s">
        <v>10744</v>
      </c>
      <c r="Y5273" s="6" t="str">
        <f t="shared" si="981"/>
        <v>marpower/power-tag/crew-mess-jb</v>
      </c>
      <c r="Z5273" s="103" t="str" cm="1">
        <f t="array" ref="Z5273">IF(COUNTIF(N5273,"spare"),"","$."&amp;_xlfn.REGEXEXTRACT(J5273,"^PT\d+[FQ]\d+_(.*)", 2))</f>
        <v>$.RMS_Voltage_C_N</v>
      </c>
      <c r="AA5273" s="12">
        <f t="shared" si="980"/>
        <v>9</v>
      </c>
      <c r="AB5273" s="6" t="s">
        <v>195</v>
      </c>
      <c r="AC5273" s="103">
        <v>3032</v>
      </c>
      <c r="AJ5273" s="80"/>
      <c r="AK5273" s="113" t="s">
        <v>1424</v>
      </c>
      <c r="AN5273" s="80"/>
      <c r="AO5273" s="80"/>
      <c r="AP5273" s="80"/>
      <c r="AQ5273" s="80"/>
      <c r="AR5273" s="127"/>
      <c r="AS5273" s="80"/>
      <c r="AT5273" s="7"/>
      <c r="AU5273" s="7"/>
      <c r="AV5273" s="165"/>
      <c r="AW5273" s="166"/>
      <c r="AX5273" s="137"/>
      <c r="AY5273" s="147"/>
      <c r="AZ5273" s="167"/>
      <c r="BA5273" s="167"/>
      <c r="BB5273" s="147" t="str">
        <f t="shared" si="976"/>
        <v/>
      </c>
      <c r="BC5273" s="168"/>
      <c r="BD5273" s="165"/>
      <c r="BE5273" s="165"/>
      <c r="BF5273" s="165"/>
      <c r="BG5273" s="165"/>
      <c r="BH5273" s="165"/>
      <c r="BI5273" s="165"/>
      <c r="BJ5273" s="165"/>
      <c r="BK5273" s="165"/>
      <c r="BL5273" s="165"/>
      <c r="BM5273" s="165"/>
      <c r="BN5273" s="165"/>
      <c r="BO5273" s="165"/>
      <c r="BP5273" s="165"/>
      <c r="BQ5273" s="165"/>
      <c r="BS5273" s="6"/>
      <c r="BT5273" s="11"/>
      <c r="BU5273" s="6"/>
      <c r="BV5273" s="6"/>
    </row>
    <row r="5274" spans="1:74" ht="15.75" x14ac:dyDescent="0.25">
      <c r="A5274" s="52" t="s">
        <v>1422</v>
      </c>
      <c r="B5274" s="56"/>
      <c r="C5274" s="7" t="s">
        <v>118</v>
      </c>
      <c r="D5274" s="7" t="s">
        <v>6562</v>
      </c>
      <c r="E5274" s="7"/>
      <c r="F5274" s="64"/>
      <c r="G5274" s="6"/>
      <c r="H5274" s="6"/>
      <c r="I5274" s="10" t="s">
        <v>110</v>
      </c>
      <c r="J5274" s="11" t="s">
        <v>4854</v>
      </c>
      <c r="K5274" s="194" t="s">
        <v>511</v>
      </c>
      <c r="L5274" s="176"/>
      <c r="M5274" s="176">
        <v>1000</v>
      </c>
      <c r="N5274" s="80" t="s">
        <v>6858</v>
      </c>
      <c r="O5274" s="162"/>
      <c r="P5274" s="80" t="s">
        <v>5721</v>
      </c>
      <c r="Q5274" s="80"/>
      <c r="R5274" s="80"/>
      <c r="S5274" s="163"/>
      <c r="T5274" s="213"/>
      <c r="U5274" s="162"/>
      <c r="V5274" s="164"/>
      <c r="W5274" s="12" t="str">
        <f t="shared" si="979"/>
        <v>Mqtt1</v>
      </c>
      <c r="X5274" s="196" t="s">
        <v>10744</v>
      </c>
      <c r="Y5274" s="6" t="str">
        <f t="shared" si="981"/>
        <v>marpower/power-tag/crew-mess-jb</v>
      </c>
      <c r="Z5274" s="103" t="str" cm="1">
        <f t="array" ref="Z5274">IF(COUNTIF(N5274,"spare"),"","$."&amp;_xlfn.REGEXEXTRACT(J5274,"^PT\d+[FQ]\d+_(.*)", 2))</f>
        <v>$.Active_Power_Phase_A</v>
      </c>
      <c r="AA5274" s="12">
        <f t="shared" si="980"/>
        <v>9</v>
      </c>
      <c r="AB5274" s="6" t="s">
        <v>195</v>
      </c>
      <c r="AC5274" s="103">
        <v>3054</v>
      </c>
      <c r="AJ5274" s="80"/>
      <c r="AK5274" s="113" t="s">
        <v>1425</v>
      </c>
      <c r="AN5274" s="80"/>
      <c r="AO5274" s="80"/>
      <c r="AP5274" s="80"/>
      <c r="AQ5274" s="80"/>
      <c r="AR5274" s="127"/>
      <c r="AS5274" s="80"/>
      <c r="AT5274" s="7"/>
      <c r="AU5274" s="7"/>
      <c r="AV5274" s="165"/>
      <c r="AW5274" s="166"/>
      <c r="AX5274" s="137"/>
      <c r="AY5274" s="147"/>
      <c r="AZ5274" s="167"/>
      <c r="BA5274" s="167"/>
      <c r="BB5274" s="147" t="str">
        <f t="shared" si="976"/>
        <v/>
      </c>
      <c r="BC5274" s="168"/>
      <c r="BD5274" s="165"/>
      <c r="BE5274" s="165"/>
      <c r="BF5274" s="165"/>
      <c r="BG5274" s="165"/>
      <c r="BH5274" s="165"/>
      <c r="BI5274" s="165"/>
      <c r="BJ5274" s="165"/>
      <c r="BK5274" s="165"/>
      <c r="BL5274" s="165"/>
      <c r="BM5274" s="165"/>
      <c r="BN5274" s="165"/>
      <c r="BO5274" s="165"/>
      <c r="BP5274" s="165"/>
      <c r="BQ5274" s="165"/>
      <c r="BS5274" s="6"/>
      <c r="BT5274" s="11"/>
      <c r="BU5274" s="6"/>
      <c r="BV5274" s="6"/>
    </row>
    <row r="5275" spans="1:74" ht="15.75" x14ac:dyDescent="0.25">
      <c r="A5275" s="52" t="s">
        <v>1422</v>
      </c>
      <c r="B5275" s="56"/>
      <c r="C5275" s="7" t="s">
        <v>118</v>
      </c>
      <c r="D5275" s="7" t="s">
        <v>6562</v>
      </c>
      <c r="E5275" s="7"/>
      <c r="F5275" s="64"/>
      <c r="G5275" s="6"/>
      <c r="H5275" s="6"/>
      <c r="I5275" s="10" t="s">
        <v>110</v>
      </c>
      <c r="J5275" s="11" t="s">
        <v>4855</v>
      </c>
      <c r="K5275" s="194" t="s">
        <v>511</v>
      </c>
      <c r="L5275" s="176"/>
      <c r="M5275" s="176">
        <v>1000</v>
      </c>
      <c r="N5275" s="80" t="s">
        <v>6858</v>
      </c>
      <c r="O5275" s="162"/>
      <c r="P5275" s="80" t="s">
        <v>5722</v>
      </c>
      <c r="Q5275" s="80"/>
      <c r="R5275" s="80"/>
      <c r="S5275" s="163"/>
      <c r="T5275" s="213"/>
      <c r="U5275" s="162"/>
      <c r="V5275" s="164"/>
      <c r="W5275" s="12" t="str">
        <f t="shared" ref="W5275:W5338" si="982">IF(COUNTIF(N5275,"spare"),"","Mqtt1")</f>
        <v>Mqtt1</v>
      </c>
      <c r="X5275" s="196" t="s">
        <v>10744</v>
      </c>
      <c r="Y5275" s="6" t="str">
        <f t="shared" si="981"/>
        <v>marpower/power-tag/crew-mess-jb</v>
      </c>
      <c r="Z5275" s="103" t="str" cm="1">
        <f t="array" ref="Z5275">IF(COUNTIF(N5275,"spare"),"","$."&amp;_xlfn.REGEXEXTRACT(J5275,"^PT\d+[FQ]\d+_(.*)", 2))</f>
        <v>$.Active_Power_Phase_B</v>
      </c>
      <c r="AA5275" s="12">
        <f t="shared" si="980"/>
        <v>9</v>
      </c>
      <c r="AB5275" s="6" t="s">
        <v>195</v>
      </c>
      <c r="AC5275" s="103">
        <v>3056</v>
      </c>
      <c r="AJ5275" s="80"/>
      <c r="AK5275" s="113" t="s">
        <v>1425</v>
      </c>
      <c r="AN5275" s="80"/>
      <c r="AO5275" s="80"/>
      <c r="AP5275" s="80"/>
      <c r="AQ5275" s="80"/>
      <c r="AR5275" s="127"/>
      <c r="AS5275" s="80"/>
      <c r="AT5275" s="7"/>
      <c r="AU5275" s="7"/>
      <c r="AV5275" s="165"/>
      <c r="AW5275" s="166"/>
      <c r="AX5275" s="137"/>
      <c r="AY5275" s="147"/>
      <c r="AZ5275" s="167"/>
      <c r="BA5275" s="167"/>
      <c r="BB5275" s="147" t="str">
        <f t="shared" si="976"/>
        <v/>
      </c>
      <c r="BC5275" s="168"/>
      <c r="BD5275" s="165"/>
      <c r="BE5275" s="165"/>
      <c r="BF5275" s="165"/>
      <c r="BG5275" s="165"/>
      <c r="BH5275" s="165"/>
      <c r="BI5275" s="165"/>
      <c r="BJ5275" s="165"/>
      <c r="BK5275" s="165"/>
      <c r="BL5275" s="165"/>
      <c r="BM5275" s="165"/>
      <c r="BN5275" s="165"/>
      <c r="BO5275" s="165"/>
      <c r="BP5275" s="165"/>
      <c r="BQ5275" s="165"/>
      <c r="BS5275" s="6"/>
      <c r="BT5275" s="11"/>
      <c r="BU5275" s="6"/>
      <c r="BV5275" s="6"/>
    </row>
    <row r="5276" spans="1:74" ht="15.75" x14ac:dyDescent="0.25">
      <c r="A5276" s="52" t="s">
        <v>1422</v>
      </c>
      <c r="B5276" s="56"/>
      <c r="C5276" s="7" t="s">
        <v>118</v>
      </c>
      <c r="D5276" s="7" t="s">
        <v>6562</v>
      </c>
      <c r="E5276" s="7"/>
      <c r="F5276" s="64"/>
      <c r="G5276" s="6"/>
      <c r="H5276" s="6"/>
      <c r="I5276" s="10" t="s">
        <v>110</v>
      </c>
      <c r="J5276" s="11" t="s">
        <v>4856</v>
      </c>
      <c r="K5276" s="194" t="s">
        <v>511</v>
      </c>
      <c r="L5276" s="176"/>
      <c r="M5276" s="176">
        <v>1000</v>
      </c>
      <c r="N5276" s="80" t="s">
        <v>6858</v>
      </c>
      <c r="O5276" s="162"/>
      <c r="P5276" s="80" t="s">
        <v>5723</v>
      </c>
      <c r="Q5276" s="80"/>
      <c r="R5276" s="80"/>
      <c r="S5276" s="163"/>
      <c r="T5276" s="213"/>
      <c r="U5276" s="162"/>
      <c r="V5276" s="164"/>
      <c r="W5276" s="12" t="str">
        <f t="shared" si="982"/>
        <v>Mqtt1</v>
      </c>
      <c r="X5276" s="196" t="s">
        <v>10744</v>
      </c>
      <c r="Y5276" s="6" t="str">
        <f t="shared" si="981"/>
        <v>marpower/power-tag/crew-mess-jb</v>
      </c>
      <c r="Z5276" s="103" t="str" cm="1">
        <f t="array" ref="Z5276">IF(COUNTIF(N5276,"spare"),"","$."&amp;_xlfn.REGEXEXTRACT(J5276,"^PT\d+[FQ]\d+_(.*)", 2))</f>
        <v>$.Active_Power_Phase_C</v>
      </c>
      <c r="AA5276" s="12">
        <f t="shared" si="980"/>
        <v>9</v>
      </c>
      <c r="AB5276" s="6" t="s">
        <v>195</v>
      </c>
      <c r="AC5276" s="103">
        <v>3058</v>
      </c>
      <c r="AJ5276" s="80"/>
      <c r="AK5276" s="113" t="s">
        <v>1425</v>
      </c>
      <c r="AN5276" s="80"/>
      <c r="AO5276" s="80"/>
      <c r="AP5276" s="80"/>
      <c r="AQ5276" s="80"/>
      <c r="AR5276" s="127"/>
      <c r="AS5276" s="80"/>
      <c r="AT5276" s="7"/>
      <c r="AU5276" s="7"/>
      <c r="AV5276" s="165"/>
      <c r="AW5276" s="166"/>
      <c r="AX5276" s="137"/>
      <c r="AY5276" s="147"/>
      <c r="AZ5276" s="167"/>
      <c r="BA5276" s="167"/>
      <c r="BB5276" s="147" t="str">
        <f t="shared" si="976"/>
        <v/>
      </c>
      <c r="BC5276" s="168"/>
      <c r="BD5276" s="165"/>
      <c r="BE5276" s="165"/>
      <c r="BF5276" s="165"/>
      <c r="BG5276" s="165"/>
      <c r="BH5276" s="165"/>
      <c r="BI5276" s="165"/>
      <c r="BJ5276" s="165"/>
      <c r="BK5276" s="165"/>
      <c r="BL5276" s="165"/>
      <c r="BM5276" s="165"/>
      <c r="BN5276" s="165"/>
      <c r="BO5276" s="165"/>
      <c r="BP5276" s="165"/>
      <c r="BQ5276" s="165"/>
      <c r="BS5276" s="6"/>
      <c r="BT5276" s="11"/>
      <c r="BU5276" s="6"/>
      <c r="BV5276" s="6"/>
    </row>
    <row r="5277" spans="1:74" ht="15.75" x14ac:dyDescent="0.25">
      <c r="A5277" s="52" t="s">
        <v>1422</v>
      </c>
      <c r="B5277" s="56"/>
      <c r="C5277" s="7" t="s">
        <v>118</v>
      </c>
      <c r="D5277" s="7" t="s">
        <v>6562</v>
      </c>
      <c r="E5277" s="7"/>
      <c r="F5277" s="64"/>
      <c r="G5277" s="6"/>
      <c r="H5277" s="6"/>
      <c r="I5277" s="10" t="s">
        <v>110</v>
      </c>
      <c r="J5277" s="11" t="s">
        <v>4857</v>
      </c>
      <c r="K5277" s="194" t="s">
        <v>511</v>
      </c>
      <c r="L5277" s="176"/>
      <c r="M5277" s="176">
        <v>1000</v>
      </c>
      <c r="N5277" s="80" t="s">
        <v>6858</v>
      </c>
      <c r="O5277" s="162"/>
      <c r="P5277" s="80" t="s">
        <v>5724</v>
      </c>
      <c r="Q5277" s="80"/>
      <c r="R5277" s="80"/>
      <c r="S5277" s="163"/>
      <c r="T5277" s="213"/>
      <c r="U5277" s="162"/>
      <c r="V5277" s="164"/>
      <c r="W5277" s="12" t="str">
        <f t="shared" si="982"/>
        <v>Mqtt1</v>
      </c>
      <c r="X5277" s="196" t="s">
        <v>10744</v>
      </c>
      <c r="Y5277" s="6" t="str">
        <f t="shared" si="981"/>
        <v>marpower/power-tag/crew-mess-jb</v>
      </c>
      <c r="Z5277" s="103" t="str" cm="1">
        <f t="array" ref="Z5277">IF(COUNTIF(N5277,"spare"),"","$."&amp;_xlfn.REGEXEXTRACT(J5277,"^PT\d+[FQ]\d+_(.*)", 2))</f>
        <v>$.Total_Active_Power</v>
      </c>
      <c r="AA5277" s="12">
        <f t="shared" si="980"/>
        <v>9</v>
      </c>
      <c r="AB5277" s="6" t="s">
        <v>195</v>
      </c>
      <c r="AC5277" s="103">
        <v>3060</v>
      </c>
      <c r="AJ5277" s="80"/>
      <c r="AK5277" s="113" t="s">
        <v>1425</v>
      </c>
      <c r="AN5277" s="80"/>
      <c r="AO5277" s="80"/>
      <c r="AP5277" s="80"/>
      <c r="AQ5277" s="80"/>
      <c r="AR5277" s="127"/>
      <c r="AS5277" s="80"/>
      <c r="AT5277" s="7"/>
      <c r="AU5277" s="7"/>
      <c r="AV5277" s="165"/>
      <c r="AW5277" s="166"/>
      <c r="AX5277" s="137"/>
      <c r="AY5277" s="147"/>
      <c r="AZ5277" s="167"/>
      <c r="BA5277" s="167"/>
      <c r="BB5277" s="147" t="str">
        <f t="shared" si="976"/>
        <v/>
      </c>
      <c r="BC5277" s="168"/>
      <c r="BD5277" s="165"/>
      <c r="BE5277" s="165"/>
      <c r="BF5277" s="165"/>
      <c r="BG5277" s="165"/>
      <c r="BH5277" s="165"/>
      <c r="BI5277" s="165"/>
      <c r="BJ5277" s="165"/>
      <c r="BK5277" s="165"/>
      <c r="BL5277" s="165"/>
      <c r="BM5277" s="165"/>
      <c r="BN5277" s="165"/>
      <c r="BO5277" s="165"/>
      <c r="BP5277" s="165"/>
      <c r="BQ5277" s="165"/>
      <c r="BS5277" s="6"/>
      <c r="BT5277" s="11"/>
      <c r="BU5277" s="6"/>
      <c r="BV5277" s="6"/>
    </row>
    <row r="5278" spans="1:74" ht="15.75" x14ac:dyDescent="0.25">
      <c r="A5278" s="52" t="s">
        <v>1422</v>
      </c>
      <c r="B5278" s="56"/>
      <c r="C5278" s="7" t="s">
        <v>118</v>
      </c>
      <c r="D5278" s="7" t="s">
        <v>6562</v>
      </c>
      <c r="E5278" s="7"/>
      <c r="F5278" s="64"/>
      <c r="G5278" s="6"/>
      <c r="H5278" s="6"/>
      <c r="I5278" s="10" t="s">
        <v>110</v>
      </c>
      <c r="J5278" s="11" t="s">
        <v>4858</v>
      </c>
      <c r="K5278" s="194" t="s">
        <v>511</v>
      </c>
      <c r="L5278" s="176"/>
      <c r="M5278" s="176">
        <v>1000</v>
      </c>
      <c r="N5278" s="80" t="s">
        <v>6858</v>
      </c>
      <c r="O5278" s="162"/>
      <c r="P5278" s="80" t="s">
        <v>5725</v>
      </c>
      <c r="Q5278" s="80"/>
      <c r="R5278" s="80"/>
      <c r="S5278" s="163"/>
      <c r="T5278" s="213"/>
      <c r="U5278" s="162"/>
      <c r="V5278" s="164"/>
      <c r="W5278" s="12" t="str">
        <f t="shared" si="982"/>
        <v>Mqtt1</v>
      </c>
      <c r="X5278" s="196" t="s">
        <v>10744</v>
      </c>
      <c r="Y5278" s="6" t="str">
        <f t="shared" si="981"/>
        <v>marpower/power-tag/crew-mess-jb</v>
      </c>
      <c r="Z5278" s="103" t="str" cm="1">
        <f t="array" ref="Z5278">IF(COUNTIF(N5278,"spare"),"","$."&amp;_xlfn.REGEXEXTRACT(J5278,"^PT\d+[FQ]\d+_(.*)", 2))</f>
        <v>$.Power_Factor_Phase_A</v>
      </c>
      <c r="AA5278" s="12">
        <f t="shared" si="980"/>
        <v>9</v>
      </c>
      <c r="AB5278" s="6" t="s">
        <v>195</v>
      </c>
      <c r="AC5278" s="103">
        <v>3078</v>
      </c>
      <c r="AJ5278" s="80"/>
      <c r="AK5278" s="113" t="s">
        <v>1426</v>
      </c>
      <c r="AN5278" s="80"/>
      <c r="AO5278" s="80"/>
      <c r="AP5278" s="80"/>
      <c r="AQ5278" s="80"/>
      <c r="AR5278" s="127"/>
      <c r="AS5278" s="80"/>
      <c r="AT5278" s="7"/>
      <c r="AU5278" s="7"/>
      <c r="AV5278" s="165"/>
      <c r="AW5278" s="166"/>
      <c r="AX5278" s="137"/>
      <c r="AY5278" s="147"/>
      <c r="AZ5278" s="167"/>
      <c r="BA5278" s="167"/>
      <c r="BB5278" s="147" t="str">
        <f t="shared" si="976"/>
        <v/>
      </c>
      <c r="BC5278" s="168"/>
      <c r="BD5278" s="165"/>
      <c r="BE5278" s="165"/>
      <c r="BF5278" s="165"/>
      <c r="BG5278" s="165"/>
      <c r="BH5278" s="165"/>
      <c r="BI5278" s="165"/>
      <c r="BJ5278" s="165"/>
      <c r="BK5278" s="165"/>
      <c r="BL5278" s="165"/>
      <c r="BM5278" s="165"/>
      <c r="BN5278" s="165"/>
      <c r="BO5278" s="165"/>
      <c r="BP5278" s="165"/>
      <c r="BQ5278" s="165"/>
      <c r="BS5278" s="6"/>
      <c r="BT5278" s="11"/>
      <c r="BU5278" s="6"/>
      <c r="BV5278" s="6"/>
    </row>
    <row r="5279" spans="1:74" ht="15.75" x14ac:dyDescent="0.25">
      <c r="A5279" s="52" t="s">
        <v>1422</v>
      </c>
      <c r="B5279" s="56"/>
      <c r="C5279" s="7" t="s">
        <v>118</v>
      </c>
      <c r="D5279" s="7" t="s">
        <v>6562</v>
      </c>
      <c r="E5279" s="7"/>
      <c r="F5279" s="64"/>
      <c r="G5279" s="6"/>
      <c r="H5279" s="6"/>
      <c r="I5279" s="10" t="s">
        <v>110</v>
      </c>
      <c r="J5279" s="11" t="s">
        <v>4859</v>
      </c>
      <c r="K5279" s="194" t="s">
        <v>511</v>
      </c>
      <c r="L5279" s="176"/>
      <c r="M5279" s="176">
        <v>1000</v>
      </c>
      <c r="N5279" s="80" t="s">
        <v>6858</v>
      </c>
      <c r="O5279" s="162"/>
      <c r="P5279" s="80" t="s">
        <v>5726</v>
      </c>
      <c r="Q5279" s="80"/>
      <c r="R5279" s="80"/>
      <c r="S5279" s="163"/>
      <c r="T5279" s="213"/>
      <c r="U5279" s="162"/>
      <c r="V5279" s="164"/>
      <c r="W5279" s="12" t="str">
        <f t="shared" si="982"/>
        <v>Mqtt1</v>
      </c>
      <c r="X5279" s="196" t="s">
        <v>10744</v>
      </c>
      <c r="Y5279" s="6" t="str">
        <f t="shared" si="981"/>
        <v>marpower/power-tag/crew-mess-jb</v>
      </c>
      <c r="Z5279" s="103" t="str" cm="1">
        <f t="array" ref="Z5279">IF(COUNTIF(N5279,"spare"),"","$."&amp;_xlfn.REGEXEXTRACT(J5279,"^PT\d+[FQ]\d+_(.*)", 2))</f>
        <v>$.Power_Factor_Phase_B</v>
      </c>
      <c r="AA5279" s="12">
        <f t="shared" si="980"/>
        <v>9</v>
      </c>
      <c r="AB5279" s="6" t="s">
        <v>195</v>
      </c>
      <c r="AC5279" s="103">
        <v>3080</v>
      </c>
      <c r="AJ5279" s="80"/>
      <c r="AK5279" s="113" t="s">
        <v>1426</v>
      </c>
      <c r="AN5279" s="80"/>
      <c r="AO5279" s="80"/>
      <c r="AP5279" s="80"/>
      <c r="AQ5279" s="80"/>
      <c r="AR5279" s="127"/>
      <c r="AS5279" s="80"/>
      <c r="AT5279" s="7"/>
      <c r="AU5279" s="7"/>
      <c r="AV5279" s="165"/>
      <c r="AW5279" s="166"/>
      <c r="AX5279" s="137"/>
      <c r="AY5279" s="147"/>
      <c r="AZ5279" s="167"/>
      <c r="BA5279" s="167"/>
      <c r="BB5279" s="147" t="str">
        <f t="shared" si="976"/>
        <v/>
      </c>
      <c r="BC5279" s="168"/>
      <c r="BD5279" s="165"/>
      <c r="BE5279" s="165"/>
      <c r="BF5279" s="165"/>
      <c r="BG5279" s="165"/>
      <c r="BH5279" s="165"/>
      <c r="BI5279" s="165"/>
      <c r="BJ5279" s="165"/>
      <c r="BK5279" s="165"/>
      <c r="BL5279" s="165"/>
      <c r="BM5279" s="165"/>
      <c r="BN5279" s="165"/>
      <c r="BO5279" s="165"/>
      <c r="BP5279" s="165"/>
      <c r="BQ5279" s="165"/>
      <c r="BS5279" s="6"/>
      <c r="BT5279" s="11"/>
      <c r="BU5279" s="6"/>
      <c r="BV5279" s="6"/>
    </row>
    <row r="5280" spans="1:74" ht="15.75" x14ac:dyDescent="0.25">
      <c r="A5280" s="52" t="s">
        <v>1422</v>
      </c>
      <c r="B5280" s="56"/>
      <c r="C5280" s="7" t="s">
        <v>118</v>
      </c>
      <c r="D5280" s="7" t="s">
        <v>6562</v>
      </c>
      <c r="E5280" s="7"/>
      <c r="F5280" s="64"/>
      <c r="G5280" s="6"/>
      <c r="H5280" s="6"/>
      <c r="I5280" s="10" t="s">
        <v>110</v>
      </c>
      <c r="J5280" s="11" t="s">
        <v>4860</v>
      </c>
      <c r="K5280" s="194" t="s">
        <v>511</v>
      </c>
      <c r="L5280" s="176"/>
      <c r="M5280" s="176">
        <v>1000</v>
      </c>
      <c r="N5280" s="80" t="s">
        <v>6858</v>
      </c>
      <c r="O5280" s="162"/>
      <c r="P5280" s="80" t="s">
        <v>5727</v>
      </c>
      <c r="Q5280" s="80"/>
      <c r="R5280" s="80"/>
      <c r="S5280" s="163"/>
      <c r="T5280" s="213"/>
      <c r="U5280" s="162"/>
      <c r="V5280" s="164"/>
      <c r="W5280" s="12" t="str">
        <f t="shared" si="982"/>
        <v>Mqtt1</v>
      </c>
      <c r="X5280" s="196" t="s">
        <v>10744</v>
      </c>
      <c r="Y5280" s="6" t="str">
        <f t="shared" si="981"/>
        <v>marpower/power-tag/crew-mess-jb</v>
      </c>
      <c r="Z5280" s="103" t="str" cm="1">
        <f t="array" ref="Z5280">IF(COUNTIF(N5280,"spare"),"","$."&amp;_xlfn.REGEXEXTRACT(J5280,"^PT\d+[FQ]\d+_(.*)", 2))</f>
        <v>$.Power_Factor_Phase_C</v>
      </c>
      <c r="AA5280" s="12">
        <f t="shared" si="980"/>
        <v>9</v>
      </c>
      <c r="AB5280" s="6" t="s">
        <v>195</v>
      </c>
      <c r="AC5280" s="103">
        <v>3082</v>
      </c>
      <c r="AJ5280" s="80"/>
      <c r="AK5280" s="113" t="s">
        <v>1426</v>
      </c>
      <c r="AN5280" s="80"/>
      <c r="AO5280" s="80"/>
      <c r="AP5280" s="80"/>
      <c r="AQ5280" s="80"/>
      <c r="AR5280" s="127"/>
      <c r="AS5280" s="80"/>
      <c r="AT5280" s="7"/>
      <c r="AU5280" s="7"/>
      <c r="AV5280" s="165"/>
      <c r="AW5280" s="166"/>
      <c r="AX5280" s="137"/>
      <c r="AY5280" s="147"/>
      <c r="AZ5280" s="167"/>
      <c r="BA5280" s="167"/>
      <c r="BB5280" s="147" t="str">
        <f t="shared" si="976"/>
        <v/>
      </c>
      <c r="BC5280" s="168"/>
      <c r="BD5280" s="165"/>
      <c r="BE5280" s="165"/>
      <c r="BF5280" s="165"/>
      <c r="BG5280" s="165"/>
      <c r="BH5280" s="165"/>
      <c r="BI5280" s="165"/>
      <c r="BJ5280" s="165"/>
      <c r="BK5280" s="165"/>
      <c r="BL5280" s="165"/>
      <c r="BM5280" s="165"/>
      <c r="BN5280" s="165"/>
      <c r="BO5280" s="165"/>
      <c r="BP5280" s="165"/>
      <c r="BQ5280" s="165"/>
      <c r="BS5280" s="6"/>
      <c r="BT5280" s="11"/>
      <c r="BU5280" s="6"/>
      <c r="BV5280" s="6"/>
    </row>
    <row r="5281" spans="1:74" ht="15.75" x14ac:dyDescent="0.25">
      <c r="A5281" s="52" t="s">
        <v>1422</v>
      </c>
      <c r="B5281" s="56"/>
      <c r="C5281" s="7" t="s">
        <v>118</v>
      </c>
      <c r="D5281" s="7" t="s">
        <v>6562</v>
      </c>
      <c r="E5281" s="7"/>
      <c r="F5281" s="64"/>
      <c r="G5281" s="6"/>
      <c r="H5281" s="6"/>
      <c r="I5281" s="10" t="s">
        <v>110</v>
      </c>
      <c r="J5281" s="11" t="s">
        <v>4861</v>
      </c>
      <c r="K5281" s="194" t="s">
        <v>511</v>
      </c>
      <c r="L5281" s="176"/>
      <c r="M5281" s="176">
        <v>1000</v>
      </c>
      <c r="N5281" s="80" t="s">
        <v>6858</v>
      </c>
      <c r="O5281" s="162"/>
      <c r="P5281" s="80" t="s">
        <v>5728</v>
      </c>
      <c r="Q5281" s="80"/>
      <c r="R5281" s="80"/>
      <c r="S5281" s="163"/>
      <c r="T5281" s="213"/>
      <c r="U5281" s="162"/>
      <c r="V5281" s="164"/>
      <c r="W5281" s="12" t="str">
        <f t="shared" si="982"/>
        <v>Mqtt1</v>
      </c>
      <c r="X5281" s="196" t="s">
        <v>10744</v>
      </c>
      <c r="Y5281" s="6" t="str">
        <f t="shared" si="981"/>
        <v>marpower/power-tag/crew-mess-jb</v>
      </c>
      <c r="Z5281" s="103" t="str" cm="1">
        <f t="array" ref="Z5281">IF(COUNTIF(N5281,"spare"),"","$."&amp;_xlfn.REGEXEXTRACT(J5281,"^PT\d+[FQ]\d+_(.*)", 2))</f>
        <v>$.Total_Power_Factor</v>
      </c>
      <c r="AA5281" s="12">
        <f t="shared" si="980"/>
        <v>9</v>
      </c>
      <c r="AB5281" s="6" t="s">
        <v>195</v>
      </c>
      <c r="AC5281" s="103">
        <v>3084</v>
      </c>
      <c r="AJ5281" s="80"/>
      <c r="AK5281" s="113" t="s">
        <v>1426</v>
      </c>
      <c r="AN5281" s="80"/>
      <c r="AO5281" s="80"/>
      <c r="AP5281" s="80"/>
      <c r="AQ5281" s="80"/>
      <c r="AR5281" s="127"/>
      <c r="AS5281" s="80"/>
      <c r="AT5281" s="7"/>
      <c r="AU5281" s="7"/>
      <c r="AV5281" s="165"/>
      <c r="AW5281" s="166"/>
      <c r="AX5281" s="137"/>
      <c r="AY5281" s="147"/>
      <c r="AZ5281" s="167"/>
      <c r="BA5281" s="167"/>
      <c r="BB5281" s="147" t="str">
        <f t="shared" si="976"/>
        <v/>
      </c>
      <c r="BC5281" s="168"/>
      <c r="BD5281" s="165"/>
      <c r="BE5281" s="165"/>
      <c r="BF5281" s="165"/>
      <c r="BG5281" s="165"/>
      <c r="BH5281" s="165"/>
      <c r="BI5281" s="165"/>
      <c r="BJ5281" s="165"/>
      <c r="BK5281" s="165"/>
      <c r="BL5281" s="165"/>
      <c r="BM5281" s="165"/>
      <c r="BN5281" s="165"/>
      <c r="BO5281" s="165"/>
      <c r="BP5281" s="165"/>
      <c r="BQ5281" s="165"/>
      <c r="BS5281" s="6"/>
      <c r="BT5281" s="11"/>
      <c r="BU5281" s="6"/>
      <c r="BV5281" s="6"/>
    </row>
    <row r="5282" spans="1:74" ht="15.75" x14ac:dyDescent="0.25">
      <c r="A5282" s="52" t="s">
        <v>1422</v>
      </c>
      <c r="B5282" s="56"/>
      <c r="C5282" s="7" t="s">
        <v>118</v>
      </c>
      <c r="D5282" s="7" t="s">
        <v>6562</v>
      </c>
      <c r="E5282" s="7"/>
      <c r="F5282" s="64"/>
      <c r="G5282" s="6"/>
      <c r="H5282" s="6"/>
      <c r="I5282" s="10" t="s">
        <v>110</v>
      </c>
      <c r="J5282" s="11" t="s">
        <v>4052</v>
      </c>
      <c r="K5282" s="194" t="s">
        <v>511</v>
      </c>
      <c r="L5282" s="176"/>
      <c r="M5282" s="176">
        <v>1000</v>
      </c>
      <c r="N5282" s="80" t="s">
        <v>6858</v>
      </c>
      <c r="O5282" s="162"/>
      <c r="P5282" s="80" t="s">
        <v>5729</v>
      </c>
      <c r="Q5282" s="80"/>
      <c r="R5282" s="80"/>
      <c r="S5282" s="163"/>
      <c r="T5282" s="213"/>
      <c r="U5282" s="162"/>
      <c r="V5282" s="164"/>
      <c r="W5282" s="12" t="str">
        <f t="shared" si="982"/>
        <v>Mqtt1</v>
      </c>
      <c r="X5282" s="196" t="s">
        <v>10745</v>
      </c>
      <c r="Y5282" s="6" t="str">
        <f t="shared" si="981"/>
        <v>marpower/power-tag/interiour-siding-door-galley-fwd</v>
      </c>
      <c r="Z5282" s="103" t="str" cm="1">
        <f t="array" ref="Z5282">IF(COUNTIF(N5282,"spare"),"","$."&amp;_xlfn.REGEXEXTRACT(J5282,"^PT\d+[FQ]\d+_(.*)", 2))</f>
        <v>$.RMS_Current_Phase_A</v>
      </c>
      <c r="AA5282" s="12">
        <f>AA5267+1</f>
        <v>10</v>
      </c>
      <c r="AB5282" s="6" t="s">
        <v>195</v>
      </c>
      <c r="AC5282" s="103">
        <v>3000</v>
      </c>
      <c r="AJ5282" s="80"/>
      <c r="AK5282" s="113" t="s">
        <v>1423</v>
      </c>
      <c r="AN5282" s="80"/>
      <c r="AO5282" s="80"/>
      <c r="AP5282" s="80"/>
      <c r="AQ5282" s="80"/>
      <c r="AR5282" s="127"/>
      <c r="AS5282" s="80"/>
      <c r="AT5282" s="7"/>
      <c r="AU5282" s="7"/>
      <c r="AV5282" s="165"/>
      <c r="AW5282" s="166"/>
      <c r="AX5282" s="137"/>
      <c r="AY5282" s="147"/>
      <c r="AZ5282" s="167"/>
      <c r="BA5282" s="167"/>
      <c r="BB5282" s="147" t="str">
        <f t="shared" si="976"/>
        <v/>
      </c>
      <c r="BC5282" s="168"/>
      <c r="BD5282" s="165"/>
      <c r="BE5282" s="165"/>
      <c r="BF5282" s="165"/>
      <c r="BG5282" s="165"/>
      <c r="BH5282" s="165"/>
      <c r="BI5282" s="165"/>
      <c r="BJ5282" s="165"/>
      <c r="BK5282" s="165"/>
      <c r="BL5282" s="165"/>
      <c r="BM5282" s="165"/>
      <c r="BN5282" s="165"/>
      <c r="BO5282" s="165"/>
      <c r="BP5282" s="165"/>
      <c r="BQ5282" s="165"/>
      <c r="BS5282" s="6"/>
      <c r="BT5282" s="11"/>
      <c r="BU5282" s="6"/>
      <c r="BV5282" s="6"/>
    </row>
    <row r="5283" spans="1:74" ht="15.75" x14ac:dyDescent="0.25">
      <c r="A5283" s="52" t="s">
        <v>1422</v>
      </c>
      <c r="B5283" s="56"/>
      <c r="C5283" s="7" t="s">
        <v>118</v>
      </c>
      <c r="D5283" s="7" t="s">
        <v>6562</v>
      </c>
      <c r="E5283" s="7"/>
      <c r="F5283" s="64"/>
      <c r="G5283" s="6"/>
      <c r="H5283" s="6"/>
      <c r="I5283" s="10" t="s">
        <v>110</v>
      </c>
      <c r="J5283" s="11" t="s">
        <v>4053</v>
      </c>
      <c r="K5283" s="194" t="s">
        <v>511</v>
      </c>
      <c r="L5283" s="176"/>
      <c r="M5283" s="176">
        <v>1000</v>
      </c>
      <c r="N5283" s="80" t="s">
        <v>6858</v>
      </c>
      <c r="O5283" s="162"/>
      <c r="P5283" s="80" t="s">
        <v>5730</v>
      </c>
      <c r="Q5283" s="80"/>
      <c r="R5283" s="80"/>
      <c r="S5283" s="163"/>
      <c r="T5283" s="213"/>
      <c r="U5283" s="162"/>
      <c r="V5283" s="164"/>
      <c r="W5283" s="12" t="str">
        <f t="shared" si="982"/>
        <v>Mqtt1</v>
      </c>
      <c r="X5283" s="196" t="s">
        <v>10745</v>
      </c>
      <c r="Y5283" s="6" t="str">
        <f t="shared" si="981"/>
        <v>marpower/power-tag/interiour-siding-door-galley-fwd</v>
      </c>
      <c r="Z5283" s="103" t="str" cm="1">
        <f t="array" ref="Z5283">IF(COUNTIF(N5283,"spare"),"","$."&amp;_xlfn.REGEXEXTRACT(J5283,"^PT\d+[FQ]\d+_(.*)", 2))</f>
        <v>$.RMS_Current_Phase_B</v>
      </c>
      <c r="AA5283" s="12">
        <f t="shared" si="980"/>
        <v>10</v>
      </c>
      <c r="AB5283" s="6" t="s">
        <v>195</v>
      </c>
      <c r="AC5283" s="103">
        <v>3002</v>
      </c>
      <c r="AJ5283" s="80"/>
      <c r="AK5283" s="113" t="s">
        <v>1423</v>
      </c>
      <c r="AN5283" s="80"/>
      <c r="AO5283" s="80"/>
      <c r="AP5283" s="80"/>
      <c r="AQ5283" s="80"/>
      <c r="AR5283" s="127"/>
      <c r="AS5283" s="80"/>
      <c r="AT5283" s="7"/>
      <c r="AU5283" s="7"/>
      <c r="AV5283" s="165"/>
      <c r="AW5283" s="166"/>
      <c r="AX5283" s="137"/>
      <c r="AY5283" s="147"/>
      <c r="AZ5283" s="167"/>
      <c r="BA5283" s="167"/>
      <c r="BB5283" s="147" t="str">
        <f t="shared" si="976"/>
        <v/>
      </c>
      <c r="BC5283" s="168"/>
      <c r="BD5283" s="165"/>
      <c r="BE5283" s="165"/>
      <c r="BF5283" s="165"/>
      <c r="BG5283" s="165"/>
      <c r="BH5283" s="165"/>
      <c r="BI5283" s="165"/>
      <c r="BJ5283" s="165"/>
      <c r="BK5283" s="165"/>
      <c r="BL5283" s="165"/>
      <c r="BM5283" s="165"/>
      <c r="BN5283" s="165"/>
      <c r="BO5283" s="165"/>
      <c r="BP5283" s="165"/>
      <c r="BQ5283" s="165"/>
      <c r="BS5283" s="6"/>
      <c r="BT5283" s="11"/>
      <c r="BU5283" s="6"/>
      <c r="BV5283" s="6"/>
    </row>
    <row r="5284" spans="1:74" ht="15.75" x14ac:dyDescent="0.25">
      <c r="A5284" s="52" t="s">
        <v>1422</v>
      </c>
      <c r="B5284" s="56"/>
      <c r="C5284" s="7" t="s">
        <v>118</v>
      </c>
      <c r="D5284" s="7" t="s">
        <v>6562</v>
      </c>
      <c r="E5284" s="7"/>
      <c r="F5284" s="64"/>
      <c r="G5284" s="6"/>
      <c r="H5284" s="6"/>
      <c r="I5284" s="10" t="s">
        <v>110</v>
      </c>
      <c r="J5284" s="11" t="s">
        <v>4054</v>
      </c>
      <c r="K5284" s="194" t="s">
        <v>511</v>
      </c>
      <c r="L5284" s="176"/>
      <c r="M5284" s="176">
        <v>1000</v>
      </c>
      <c r="N5284" s="80" t="s">
        <v>6858</v>
      </c>
      <c r="O5284" s="162"/>
      <c r="P5284" s="80" t="s">
        <v>5731</v>
      </c>
      <c r="Q5284" s="80"/>
      <c r="R5284" s="80"/>
      <c r="S5284" s="163"/>
      <c r="T5284" s="213"/>
      <c r="U5284" s="162"/>
      <c r="V5284" s="164"/>
      <c r="W5284" s="12" t="str">
        <f t="shared" si="982"/>
        <v>Mqtt1</v>
      </c>
      <c r="X5284" s="196" t="s">
        <v>10745</v>
      </c>
      <c r="Y5284" s="6" t="str">
        <f t="shared" si="981"/>
        <v>marpower/power-tag/interiour-siding-door-galley-fwd</v>
      </c>
      <c r="Z5284" s="103" t="str" cm="1">
        <f t="array" ref="Z5284">IF(COUNTIF(N5284,"spare"),"","$."&amp;_xlfn.REGEXEXTRACT(J5284,"^PT\d+[FQ]\d+_(.*)", 2))</f>
        <v>$.RMS_Current_Phase_C</v>
      </c>
      <c r="AA5284" s="12">
        <f t="shared" si="980"/>
        <v>10</v>
      </c>
      <c r="AB5284" s="6" t="s">
        <v>195</v>
      </c>
      <c r="AC5284" s="103">
        <v>3004</v>
      </c>
      <c r="AJ5284" s="80"/>
      <c r="AK5284" s="113" t="s">
        <v>1423</v>
      </c>
      <c r="AN5284" s="80"/>
      <c r="AO5284" s="80"/>
      <c r="AP5284" s="80"/>
      <c r="AQ5284" s="80"/>
      <c r="AR5284" s="127"/>
      <c r="AS5284" s="80"/>
      <c r="AT5284" s="7"/>
      <c r="AU5284" s="7"/>
      <c r="AV5284" s="165"/>
      <c r="AW5284" s="166"/>
      <c r="AX5284" s="137"/>
      <c r="AY5284" s="147"/>
      <c r="AZ5284" s="167"/>
      <c r="BA5284" s="167"/>
      <c r="BB5284" s="147" t="str">
        <f t="shared" si="976"/>
        <v/>
      </c>
      <c r="BC5284" s="168"/>
      <c r="BD5284" s="165"/>
      <c r="BE5284" s="165"/>
      <c r="BF5284" s="165"/>
      <c r="BG5284" s="165"/>
      <c r="BH5284" s="165"/>
      <c r="BI5284" s="165"/>
      <c r="BJ5284" s="165"/>
      <c r="BK5284" s="165"/>
      <c r="BL5284" s="165"/>
      <c r="BM5284" s="165"/>
      <c r="BN5284" s="165"/>
      <c r="BO5284" s="165"/>
      <c r="BP5284" s="165"/>
      <c r="BQ5284" s="165"/>
      <c r="BS5284" s="6"/>
      <c r="BT5284" s="11"/>
      <c r="BU5284" s="6"/>
      <c r="BV5284" s="6"/>
    </row>
    <row r="5285" spans="1:74" ht="15.75" x14ac:dyDescent="0.25">
      <c r="A5285" s="52" t="s">
        <v>1422</v>
      </c>
      <c r="B5285" s="56"/>
      <c r="C5285" s="7" t="s">
        <v>118</v>
      </c>
      <c r="D5285" s="7" t="s">
        <v>6562</v>
      </c>
      <c r="E5285" s="7"/>
      <c r="F5285" s="64"/>
      <c r="G5285" s="6"/>
      <c r="H5285" s="6"/>
      <c r="I5285" s="10" t="s">
        <v>110</v>
      </c>
      <c r="J5285" s="11" t="s">
        <v>4055</v>
      </c>
      <c r="K5285" s="194" t="s">
        <v>511</v>
      </c>
      <c r="L5285" s="176"/>
      <c r="M5285" s="176">
        <v>1000</v>
      </c>
      <c r="N5285" s="80" t="s">
        <v>6858</v>
      </c>
      <c r="O5285" s="162"/>
      <c r="P5285" s="80" t="s">
        <v>5732</v>
      </c>
      <c r="Q5285" s="80"/>
      <c r="R5285" s="80"/>
      <c r="S5285" s="163"/>
      <c r="T5285" s="213"/>
      <c r="U5285" s="162"/>
      <c r="V5285" s="164"/>
      <c r="W5285" s="12" t="str">
        <f t="shared" si="982"/>
        <v>Mqtt1</v>
      </c>
      <c r="X5285" s="196" t="s">
        <v>10745</v>
      </c>
      <c r="Y5285" s="6" t="str">
        <f t="shared" si="981"/>
        <v>marpower/power-tag/interiour-siding-door-galley-fwd</v>
      </c>
      <c r="Z5285" s="103" t="str" cm="1">
        <f t="array" ref="Z5285">IF(COUNTIF(N5285,"spare"),"","$."&amp;_xlfn.REGEXEXTRACT(J5285,"^PT\d+[FQ]\d+_(.*)", 2))</f>
        <v>$.RMS_Current_Phase_Neut</v>
      </c>
      <c r="AA5285" s="12">
        <f t="shared" si="980"/>
        <v>10</v>
      </c>
      <c r="AB5285" s="6" t="s">
        <v>195</v>
      </c>
      <c r="AC5285" s="103">
        <v>3006</v>
      </c>
      <c r="AJ5285" s="80"/>
      <c r="AK5285" s="113" t="s">
        <v>1423</v>
      </c>
      <c r="AN5285" s="80"/>
      <c r="AO5285" s="80"/>
      <c r="AP5285" s="80"/>
      <c r="AQ5285" s="80"/>
      <c r="AR5285" s="127"/>
      <c r="AS5285" s="80"/>
      <c r="AT5285" s="7"/>
      <c r="AU5285" s="7"/>
      <c r="AV5285" s="165"/>
      <c r="AW5285" s="166"/>
      <c r="AX5285" s="137"/>
      <c r="AY5285" s="147"/>
      <c r="AZ5285" s="167"/>
      <c r="BA5285" s="167"/>
      <c r="BB5285" s="147" t="str">
        <f t="shared" si="976"/>
        <v/>
      </c>
      <c r="BC5285" s="168"/>
      <c r="BD5285" s="165"/>
      <c r="BE5285" s="165"/>
      <c r="BF5285" s="165"/>
      <c r="BG5285" s="165"/>
      <c r="BH5285" s="165"/>
      <c r="BI5285" s="165"/>
      <c r="BJ5285" s="165"/>
      <c r="BK5285" s="165"/>
      <c r="BL5285" s="165"/>
      <c r="BM5285" s="165"/>
      <c r="BN5285" s="165"/>
      <c r="BO5285" s="165"/>
      <c r="BP5285" s="165"/>
      <c r="BQ5285" s="165"/>
      <c r="BS5285" s="6"/>
      <c r="BT5285" s="11"/>
      <c r="BU5285" s="6"/>
      <c r="BV5285" s="6"/>
    </row>
    <row r="5286" spans="1:74" ht="15.75" x14ac:dyDescent="0.25">
      <c r="A5286" s="52" t="s">
        <v>1422</v>
      </c>
      <c r="B5286" s="56"/>
      <c r="C5286" s="7" t="s">
        <v>118</v>
      </c>
      <c r="D5286" s="7" t="s">
        <v>6562</v>
      </c>
      <c r="E5286" s="7"/>
      <c r="F5286" s="64"/>
      <c r="G5286" s="6"/>
      <c r="H5286" s="6"/>
      <c r="I5286" s="10" t="s">
        <v>110</v>
      </c>
      <c r="J5286" s="11" t="s">
        <v>8379</v>
      </c>
      <c r="K5286" s="194" t="s">
        <v>511</v>
      </c>
      <c r="L5286" s="176"/>
      <c r="M5286" s="176">
        <v>1000</v>
      </c>
      <c r="N5286" s="80" t="s">
        <v>6858</v>
      </c>
      <c r="O5286" s="162"/>
      <c r="P5286" s="80" t="s">
        <v>5733</v>
      </c>
      <c r="Q5286" s="80"/>
      <c r="R5286" s="80"/>
      <c r="S5286" s="163"/>
      <c r="T5286" s="213"/>
      <c r="U5286" s="162"/>
      <c r="V5286" s="164"/>
      <c r="W5286" s="12" t="str">
        <f t="shared" si="982"/>
        <v>Mqtt1</v>
      </c>
      <c r="X5286" s="196" t="s">
        <v>10745</v>
      </c>
      <c r="Y5286" s="6" t="str">
        <f t="shared" si="981"/>
        <v>marpower/power-tag/interiour-siding-door-galley-fwd</v>
      </c>
      <c r="Z5286" s="103" t="str" cm="1">
        <f t="array" ref="Z5286">IF(COUNTIF(N5286,"spare"),"","$."&amp;_xlfn.REGEXEXTRACT(J5286,"^PT\d+[FQ]\d+_(.*)", 2))</f>
        <v>$.RMS_Voltage_A_N</v>
      </c>
      <c r="AA5286" s="12">
        <f t="shared" si="980"/>
        <v>10</v>
      </c>
      <c r="AB5286" s="6" t="s">
        <v>195</v>
      </c>
      <c r="AC5286" s="103">
        <v>3028</v>
      </c>
      <c r="AJ5286" s="80"/>
      <c r="AK5286" s="113" t="s">
        <v>1424</v>
      </c>
      <c r="AN5286" s="80"/>
      <c r="AO5286" s="80"/>
      <c r="AP5286" s="80"/>
      <c r="AQ5286" s="80"/>
      <c r="AR5286" s="127"/>
      <c r="AS5286" s="80"/>
      <c r="AT5286" s="7"/>
      <c r="AU5286" s="7"/>
      <c r="AV5286" s="165"/>
      <c r="AW5286" s="166"/>
      <c r="AX5286" s="137"/>
      <c r="AY5286" s="147"/>
      <c r="AZ5286" s="167"/>
      <c r="BA5286" s="167"/>
      <c r="BB5286" s="147" t="str">
        <f t="shared" si="976"/>
        <v/>
      </c>
      <c r="BC5286" s="168"/>
      <c r="BD5286" s="165"/>
      <c r="BE5286" s="165"/>
      <c r="BF5286" s="165"/>
      <c r="BG5286" s="165"/>
      <c r="BH5286" s="165"/>
      <c r="BI5286" s="165"/>
      <c r="BJ5286" s="165"/>
      <c r="BK5286" s="165"/>
      <c r="BL5286" s="165"/>
      <c r="BM5286" s="165"/>
      <c r="BN5286" s="165"/>
      <c r="BO5286" s="165"/>
      <c r="BP5286" s="165"/>
      <c r="BQ5286" s="165"/>
      <c r="BS5286" s="6"/>
      <c r="BT5286" s="11"/>
      <c r="BU5286" s="6"/>
      <c r="BV5286" s="6"/>
    </row>
    <row r="5287" spans="1:74" ht="15.75" x14ac:dyDescent="0.25">
      <c r="A5287" s="52" t="s">
        <v>1422</v>
      </c>
      <c r="B5287" s="56"/>
      <c r="C5287" s="7" t="s">
        <v>118</v>
      </c>
      <c r="D5287" s="7" t="s">
        <v>6562</v>
      </c>
      <c r="E5287" s="7"/>
      <c r="F5287" s="64"/>
      <c r="G5287" s="6"/>
      <c r="H5287" s="6"/>
      <c r="I5287" s="10" t="s">
        <v>110</v>
      </c>
      <c r="J5287" s="11" t="s">
        <v>8556</v>
      </c>
      <c r="K5287" s="194" t="s">
        <v>511</v>
      </c>
      <c r="L5287" s="176"/>
      <c r="M5287" s="176">
        <v>1000</v>
      </c>
      <c r="N5287" s="80" t="s">
        <v>6858</v>
      </c>
      <c r="O5287" s="162"/>
      <c r="P5287" s="80" t="s">
        <v>5734</v>
      </c>
      <c r="Q5287" s="80"/>
      <c r="R5287" s="80"/>
      <c r="S5287" s="163"/>
      <c r="T5287" s="213"/>
      <c r="U5287" s="162"/>
      <c r="V5287" s="164"/>
      <c r="W5287" s="12" t="str">
        <f t="shared" si="982"/>
        <v>Mqtt1</v>
      </c>
      <c r="X5287" s="196" t="s">
        <v>10745</v>
      </c>
      <c r="Y5287" s="6" t="str">
        <f t="shared" si="981"/>
        <v>marpower/power-tag/interiour-siding-door-galley-fwd</v>
      </c>
      <c r="Z5287" s="103" t="str" cm="1">
        <f t="array" ref="Z5287">IF(COUNTIF(N5287,"spare"),"","$."&amp;_xlfn.REGEXEXTRACT(J5287,"^PT\d+[FQ]\d+_(.*)", 2))</f>
        <v>$.RMS_Voltage_B_N</v>
      </c>
      <c r="AA5287" s="12">
        <f t="shared" si="980"/>
        <v>10</v>
      </c>
      <c r="AB5287" s="6" t="s">
        <v>195</v>
      </c>
      <c r="AC5287" s="103">
        <v>3030</v>
      </c>
      <c r="AJ5287" s="80"/>
      <c r="AK5287" s="113" t="s">
        <v>1424</v>
      </c>
      <c r="AN5287" s="80"/>
      <c r="AO5287" s="80"/>
      <c r="AP5287" s="80"/>
      <c r="AQ5287" s="80"/>
      <c r="AR5287" s="127"/>
      <c r="AS5287" s="80"/>
      <c r="AT5287" s="7"/>
      <c r="AU5287" s="7"/>
      <c r="AV5287" s="165"/>
      <c r="AW5287" s="166"/>
      <c r="AX5287" s="137"/>
      <c r="AY5287" s="147"/>
      <c r="AZ5287" s="167"/>
      <c r="BA5287" s="167"/>
      <c r="BB5287" s="147" t="str">
        <f t="shared" si="976"/>
        <v/>
      </c>
      <c r="BC5287" s="168"/>
      <c r="BD5287" s="165"/>
      <c r="BE5287" s="165"/>
      <c r="BF5287" s="165"/>
      <c r="BG5287" s="165"/>
      <c r="BH5287" s="165"/>
      <c r="BI5287" s="165"/>
      <c r="BJ5287" s="165"/>
      <c r="BK5287" s="165"/>
      <c r="BL5287" s="165"/>
      <c r="BM5287" s="165"/>
      <c r="BN5287" s="165"/>
      <c r="BO5287" s="165"/>
      <c r="BP5287" s="165"/>
      <c r="BQ5287" s="165"/>
      <c r="BS5287" s="6"/>
      <c r="BT5287" s="11"/>
      <c r="BU5287" s="6"/>
      <c r="BV5287" s="6"/>
    </row>
    <row r="5288" spans="1:74" ht="15.75" x14ac:dyDescent="0.25">
      <c r="A5288" s="52" t="s">
        <v>1422</v>
      </c>
      <c r="B5288" s="56"/>
      <c r="C5288" s="7" t="s">
        <v>118</v>
      </c>
      <c r="D5288" s="7" t="s">
        <v>6562</v>
      </c>
      <c r="E5288" s="7"/>
      <c r="F5288" s="64"/>
      <c r="G5288" s="6"/>
      <c r="H5288" s="6"/>
      <c r="I5288" s="10" t="s">
        <v>110</v>
      </c>
      <c r="J5288" s="11" t="s">
        <v>8733</v>
      </c>
      <c r="K5288" s="194" t="s">
        <v>511</v>
      </c>
      <c r="L5288" s="176"/>
      <c r="M5288" s="176">
        <v>1000</v>
      </c>
      <c r="N5288" s="80" t="s">
        <v>6858</v>
      </c>
      <c r="O5288" s="162"/>
      <c r="P5288" s="80" t="s">
        <v>5735</v>
      </c>
      <c r="Q5288" s="80"/>
      <c r="R5288" s="80"/>
      <c r="S5288" s="163"/>
      <c r="T5288" s="213"/>
      <c r="U5288" s="162"/>
      <c r="V5288" s="164"/>
      <c r="W5288" s="12" t="str">
        <f t="shared" si="982"/>
        <v>Mqtt1</v>
      </c>
      <c r="X5288" s="196" t="s">
        <v>10745</v>
      </c>
      <c r="Y5288" s="6" t="str">
        <f t="shared" si="981"/>
        <v>marpower/power-tag/interiour-siding-door-galley-fwd</v>
      </c>
      <c r="Z5288" s="103" t="str" cm="1">
        <f t="array" ref="Z5288">IF(COUNTIF(N5288,"spare"),"","$."&amp;_xlfn.REGEXEXTRACT(J5288,"^PT\d+[FQ]\d+_(.*)", 2))</f>
        <v>$.RMS_Voltage_C_N</v>
      </c>
      <c r="AA5288" s="12">
        <f t="shared" si="980"/>
        <v>10</v>
      </c>
      <c r="AB5288" s="6" t="s">
        <v>195</v>
      </c>
      <c r="AC5288" s="103">
        <v>3032</v>
      </c>
      <c r="AJ5288" s="80"/>
      <c r="AK5288" s="113" t="s">
        <v>1424</v>
      </c>
      <c r="AN5288" s="80"/>
      <c r="AO5288" s="80"/>
      <c r="AP5288" s="80"/>
      <c r="AQ5288" s="80"/>
      <c r="AR5288" s="127"/>
      <c r="AS5288" s="80"/>
      <c r="AT5288" s="7"/>
      <c r="AU5288" s="7"/>
      <c r="AV5288" s="165"/>
      <c r="AW5288" s="166"/>
      <c r="AX5288" s="137"/>
      <c r="AY5288" s="147"/>
      <c r="AZ5288" s="167"/>
      <c r="BA5288" s="167"/>
      <c r="BB5288" s="147" t="str">
        <f t="shared" si="976"/>
        <v/>
      </c>
      <c r="BC5288" s="168"/>
      <c r="BD5288" s="165"/>
      <c r="BE5288" s="165"/>
      <c r="BF5288" s="165"/>
      <c r="BG5288" s="165"/>
      <c r="BH5288" s="165"/>
      <c r="BI5288" s="165"/>
      <c r="BJ5288" s="165"/>
      <c r="BK5288" s="165"/>
      <c r="BL5288" s="165"/>
      <c r="BM5288" s="165"/>
      <c r="BN5288" s="165"/>
      <c r="BO5288" s="165"/>
      <c r="BP5288" s="165"/>
      <c r="BQ5288" s="165"/>
      <c r="BS5288" s="6"/>
      <c r="BT5288" s="11"/>
      <c r="BU5288" s="6"/>
      <c r="BV5288" s="6"/>
    </row>
    <row r="5289" spans="1:74" ht="15.75" x14ac:dyDescent="0.25">
      <c r="A5289" s="52" t="s">
        <v>1422</v>
      </c>
      <c r="B5289" s="56"/>
      <c r="C5289" s="7" t="s">
        <v>118</v>
      </c>
      <c r="D5289" s="7" t="s">
        <v>6562</v>
      </c>
      <c r="E5289" s="7"/>
      <c r="F5289" s="64"/>
      <c r="G5289" s="6"/>
      <c r="H5289" s="6"/>
      <c r="I5289" s="10" t="s">
        <v>110</v>
      </c>
      <c r="J5289" s="11" t="s">
        <v>4056</v>
      </c>
      <c r="K5289" s="194" t="s">
        <v>511</v>
      </c>
      <c r="L5289" s="176"/>
      <c r="M5289" s="176">
        <v>1000</v>
      </c>
      <c r="N5289" s="80" t="s">
        <v>6858</v>
      </c>
      <c r="O5289" s="162"/>
      <c r="P5289" s="80" t="s">
        <v>5736</v>
      </c>
      <c r="Q5289" s="80"/>
      <c r="R5289" s="80"/>
      <c r="S5289" s="163"/>
      <c r="T5289" s="213"/>
      <c r="U5289" s="162"/>
      <c r="V5289" s="164"/>
      <c r="W5289" s="12" t="str">
        <f t="shared" si="982"/>
        <v>Mqtt1</v>
      </c>
      <c r="X5289" s="196" t="s">
        <v>10745</v>
      </c>
      <c r="Y5289" s="6" t="str">
        <f t="shared" si="981"/>
        <v>marpower/power-tag/interiour-siding-door-galley-fwd</v>
      </c>
      <c r="Z5289" s="103" t="str" cm="1">
        <f t="array" ref="Z5289">IF(COUNTIF(N5289,"spare"),"","$."&amp;_xlfn.REGEXEXTRACT(J5289,"^PT\d+[FQ]\d+_(.*)", 2))</f>
        <v>$.Active_Power_Phase_A</v>
      </c>
      <c r="AA5289" s="12">
        <f t="shared" si="980"/>
        <v>10</v>
      </c>
      <c r="AB5289" s="6" t="s">
        <v>195</v>
      </c>
      <c r="AC5289" s="103">
        <v>3054</v>
      </c>
      <c r="AJ5289" s="80"/>
      <c r="AK5289" s="113" t="s">
        <v>1425</v>
      </c>
      <c r="AN5289" s="80"/>
      <c r="AO5289" s="80"/>
      <c r="AP5289" s="80"/>
      <c r="AQ5289" s="80"/>
      <c r="AR5289" s="127"/>
      <c r="AS5289" s="80"/>
      <c r="AT5289" s="7"/>
      <c r="AU5289" s="7"/>
      <c r="AV5289" s="165"/>
      <c r="AW5289" s="166"/>
      <c r="AX5289" s="137"/>
      <c r="AY5289" s="147"/>
      <c r="AZ5289" s="167"/>
      <c r="BA5289" s="167"/>
      <c r="BB5289" s="147" t="str">
        <f t="shared" si="976"/>
        <v/>
      </c>
      <c r="BC5289" s="168"/>
      <c r="BD5289" s="165"/>
      <c r="BE5289" s="165"/>
      <c r="BF5289" s="165"/>
      <c r="BG5289" s="165"/>
      <c r="BH5289" s="165"/>
      <c r="BI5289" s="165"/>
      <c r="BJ5289" s="165"/>
      <c r="BK5289" s="165"/>
      <c r="BL5289" s="165"/>
      <c r="BM5289" s="165"/>
      <c r="BN5289" s="165"/>
      <c r="BO5289" s="165"/>
      <c r="BP5289" s="165"/>
      <c r="BQ5289" s="165"/>
      <c r="BS5289" s="6"/>
      <c r="BT5289" s="11"/>
      <c r="BU5289" s="6"/>
      <c r="BV5289" s="6"/>
    </row>
    <row r="5290" spans="1:74" ht="15.75" x14ac:dyDescent="0.25">
      <c r="A5290" s="52" t="s">
        <v>1422</v>
      </c>
      <c r="B5290" s="56"/>
      <c r="C5290" s="7" t="s">
        <v>118</v>
      </c>
      <c r="D5290" s="7" t="s">
        <v>6562</v>
      </c>
      <c r="E5290" s="7"/>
      <c r="F5290" s="64"/>
      <c r="G5290" s="6"/>
      <c r="H5290" s="6"/>
      <c r="I5290" s="10" t="s">
        <v>110</v>
      </c>
      <c r="J5290" s="11" t="s">
        <v>4057</v>
      </c>
      <c r="K5290" s="194" t="s">
        <v>511</v>
      </c>
      <c r="L5290" s="176"/>
      <c r="M5290" s="176">
        <v>1000</v>
      </c>
      <c r="N5290" s="80" t="s">
        <v>6858</v>
      </c>
      <c r="O5290" s="162"/>
      <c r="P5290" s="80" t="s">
        <v>5737</v>
      </c>
      <c r="Q5290" s="80"/>
      <c r="R5290" s="80"/>
      <c r="S5290" s="163"/>
      <c r="T5290" s="213"/>
      <c r="U5290" s="162"/>
      <c r="V5290" s="164"/>
      <c r="W5290" s="12" t="str">
        <f t="shared" si="982"/>
        <v>Mqtt1</v>
      </c>
      <c r="X5290" s="196" t="s">
        <v>10745</v>
      </c>
      <c r="Y5290" s="6" t="str">
        <f t="shared" si="981"/>
        <v>marpower/power-tag/interiour-siding-door-galley-fwd</v>
      </c>
      <c r="Z5290" s="103" t="str" cm="1">
        <f t="array" ref="Z5290">IF(COUNTIF(N5290,"spare"),"","$."&amp;_xlfn.REGEXEXTRACT(J5290,"^PT\d+[FQ]\d+_(.*)", 2))</f>
        <v>$.Active_Power_Phase_B</v>
      </c>
      <c r="AA5290" s="12">
        <f t="shared" si="980"/>
        <v>10</v>
      </c>
      <c r="AB5290" s="6" t="s">
        <v>195</v>
      </c>
      <c r="AC5290" s="103">
        <v>3056</v>
      </c>
      <c r="AJ5290" s="80"/>
      <c r="AK5290" s="113" t="s">
        <v>1425</v>
      </c>
      <c r="AN5290" s="80"/>
      <c r="AO5290" s="80"/>
      <c r="AP5290" s="80"/>
      <c r="AQ5290" s="80"/>
      <c r="AR5290" s="127"/>
      <c r="AS5290" s="80"/>
      <c r="AT5290" s="7"/>
      <c r="AU5290" s="7"/>
      <c r="AV5290" s="165"/>
      <c r="AW5290" s="166"/>
      <c r="AX5290" s="137"/>
      <c r="AY5290" s="147"/>
      <c r="AZ5290" s="167"/>
      <c r="BA5290" s="167"/>
      <c r="BB5290" s="147" t="str">
        <f t="shared" si="976"/>
        <v/>
      </c>
      <c r="BC5290" s="168"/>
      <c r="BD5290" s="165"/>
      <c r="BE5290" s="165"/>
      <c r="BF5290" s="165"/>
      <c r="BG5290" s="165"/>
      <c r="BH5290" s="165"/>
      <c r="BI5290" s="165"/>
      <c r="BJ5290" s="165"/>
      <c r="BK5290" s="165"/>
      <c r="BL5290" s="165"/>
      <c r="BM5290" s="165"/>
      <c r="BN5290" s="165"/>
      <c r="BO5290" s="165"/>
      <c r="BP5290" s="165"/>
      <c r="BQ5290" s="165"/>
      <c r="BS5290" s="6"/>
      <c r="BT5290" s="11"/>
      <c r="BU5290" s="6"/>
      <c r="BV5290" s="6"/>
    </row>
    <row r="5291" spans="1:74" ht="15.75" x14ac:dyDescent="0.25">
      <c r="A5291" s="52" t="s">
        <v>1422</v>
      </c>
      <c r="B5291" s="56"/>
      <c r="C5291" s="7" t="s">
        <v>118</v>
      </c>
      <c r="D5291" s="7" t="s">
        <v>6562</v>
      </c>
      <c r="E5291" s="7"/>
      <c r="F5291" s="64"/>
      <c r="G5291" s="6"/>
      <c r="H5291" s="6"/>
      <c r="I5291" s="10" t="s">
        <v>110</v>
      </c>
      <c r="J5291" s="11" t="s">
        <v>4058</v>
      </c>
      <c r="K5291" s="194" t="s">
        <v>511</v>
      </c>
      <c r="L5291" s="176"/>
      <c r="M5291" s="176">
        <v>1000</v>
      </c>
      <c r="N5291" s="80" t="s">
        <v>6858</v>
      </c>
      <c r="O5291" s="162"/>
      <c r="P5291" s="80" t="s">
        <v>5738</v>
      </c>
      <c r="Q5291" s="80"/>
      <c r="R5291" s="80"/>
      <c r="S5291" s="163"/>
      <c r="T5291" s="213"/>
      <c r="U5291" s="162"/>
      <c r="V5291" s="164"/>
      <c r="W5291" s="12" t="str">
        <f t="shared" si="982"/>
        <v>Mqtt1</v>
      </c>
      <c r="X5291" s="196" t="s">
        <v>10745</v>
      </c>
      <c r="Y5291" s="6" t="str">
        <f t="shared" si="981"/>
        <v>marpower/power-tag/interiour-siding-door-galley-fwd</v>
      </c>
      <c r="Z5291" s="103" t="str" cm="1">
        <f t="array" ref="Z5291">IF(COUNTIF(N5291,"spare"),"","$."&amp;_xlfn.REGEXEXTRACT(J5291,"^PT\d+[FQ]\d+_(.*)", 2))</f>
        <v>$.Active_Power_Phase_C</v>
      </c>
      <c r="AA5291" s="12">
        <f t="shared" ref="AA5291:AA5326" si="983">AA5276+1</f>
        <v>10</v>
      </c>
      <c r="AB5291" s="6" t="s">
        <v>195</v>
      </c>
      <c r="AC5291" s="103">
        <v>3058</v>
      </c>
      <c r="AJ5291" s="80"/>
      <c r="AK5291" s="113" t="s">
        <v>1425</v>
      </c>
      <c r="AN5291" s="80"/>
      <c r="AO5291" s="80"/>
      <c r="AP5291" s="80"/>
      <c r="AQ5291" s="80"/>
      <c r="AR5291" s="127"/>
      <c r="AS5291" s="80"/>
      <c r="AT5291" s="7"/>
      <c r="AU5291" s="7"/>
      <c r="AV5291" s="165"/>
      <c r="AW5291" s="166"/>
      <c r="AX5291" s="137"/>
      <c r="AY5291" s="147"/>
      <c r="AZ5291" s="167"/>
      <c r="BA5291" s="167"/>
      <c r="BB5291" s="147" t="str">
        <f t="shared" si="976"/>
        <v/>
      </c>
      <c r="BC5291" s="168"/>
      <c r="BD5291" s="165"/>
      <c r="BE5291" s="165"/>
      <c r="BF5291" s="165"/>
      <c r="BG5291" s="165"/>
      <c r="BH5291" s="165"/>
      <c r="BI5291" s="165"/>
      <c r="BJ5291" s="165"/>
      <c r="BK5291" s="165"/>
      <c r="BL5291" s="165"/>
      <c r="BM5291" s="165"/>
      <c r="BN5291" s="165"/>
      <c r="BO5291" s="165"/>
      <c r="BP5291" s="165"/>
      <c r="BQ5291" s="165"/>
      <c r="BS5291" s="6"/>
      <c r="BT5291" s="11"/>
      <c r="BU5291" s="6"/>
      <c r="BV5291" s="6"/>
    </row>
    <row r="5292" spans="1:74" ht="15.75" x14ac:dyDescent="0.25">
      <c r="A5292" s="52" t="s">
        <v>1422</v>
      </c>
      <c r="B5292" s="56"/>
      <c r="C5292" s="7" t="s">
        <v>118</v>
      </c>
      <c r="D5292" s="7" t="s">
        <v>6562</v>
      </c>
      <c r="E5292" s="7"/>
      <c r="F5292" s="64"/>
      <c r="G5292" s="6"/>
      <c r="H5292" s="6"/>
      <c r="I5292" s="10" t="s">
        <v>110</v>
      </c>
      <c r="J5292" s="11" t="s">
        <v>4059</v>
      </c>
      <c r="K5292" s="194" t="s">
        <v>511</v>
      </c>
      <c r="L5292" s="176"/>
      <c r="M5292" s="176">
        <v>1000</v>
      </c>
      <c r="N5292" s="80" t="s">
        <v>6858</v>
      </c>
      <c r="O5292" s="162"/>
      <c r="P5292" s="80" t="s">
        <v>5739</v>
      </c>
      <c r="Q5292" s="80"/>
      <c r="R5292" s="80"/>
      <c r="S5292" s="163"/>
      <c r="T5292" s="213"/>
      <c r="U5292" s="162"/>
      <c r="V5292" s="164"/>
      <c r="W5292" s="12" t="str">
        <f t="shared" si="982"/>
        <v>Mqtt1</v>
      </c>
      <c r="X5292" s="196" t="s">
        <v>10745</v>
      </c>
      <c r="Y5292" s="6" t="str">
        <f t="shared" si="981"/>
        <v>marpower/power-tag/interiour-siding-door-galley-fwd</v>
      </c>
      <c r="Z5292" s="103" t="str" cm="1">
        <f t="array" ref="Z5292">IF(COUNTIF(N5292,"spare"),"","$."&amp;_xlfn.REGEXEXTRACT(J5292,"^PT\d+[FQ]\d+_(.*)", 2))</f>
        <v>$.Total_Active_Power</v>
      </c>
      <c r="AA5292" s="12">
        <f t="shared" si="983"/>
        <v>10</v>
      </c>
      <c r="AB5292" s="6" t="s">
        <v>195</v>
      </c>
      <c r="AC5292" s="103">
        <v>3060</v>
      </c>
      <c r="AJ5292" s="80"/>
      <c r="AK5292" s="113" t="s">
        <v>1425</v>
      </c>
      <c r="AN5292" s="80"/>
      <c r="AO5292" s="80"/>
      <c r="AP5292" s="80"/>
      <c r="AQ5292" s="80"/>
      <c r="AR5292" s="127"/>
      <c r="AS5292" s="80"/>
      <c r="AT5292" s="7"/>
      <c r="AU5292" s="7"/>
      <c r="AV5292" s="165"/>
      <c r="AW5292" s="166"/>
      <c r="AX5292" s="137"/>
      <c r="AY5292" s="147"/>
      <c r="AZ5292" s="167"/>
      <c r="BA5292" s="167"/>
      <c r="BB5292" s="147" t="str">
        <f t="shared" si="976"/>
        <v/>
      </c>
      <c r="BC5292" s="168"/>
      <c r="BD5292" s="165"/>
      <c r="BE5292" s="165"/>
      <c r="BF5292" s="165"/>
      <c r="BG5292" s="165"/>
      <c r="BH5292" s="165"/>
      <c r="BI5292" s="165"/>
      <c r="BJ5292" s="165"/>
      <c r="BK5292" s="165"/>
      <c r="BL5292" s="165"/>
      <c r="BM5292" s="165"/>
      <c r="BN5292" s="165"/>
      <c r="BO5292" s="165"/>
      <c r="BP5292" s="165"/>
      <c r="BQ5292" s="165"/>
      <c r="BS5292" s="6"/>
      <c r="BT5292" s="11"/>
      <c r="BU5292" s="6"/>
      <c r="BV5292" s="6"/>
    </row>
    <row r="5293" spans="1:74" ht="15.75" x14ac:dyDescent="0.25">
      <c r="A5293" s="52" t="s">
        <v>1422</v>
      </c>
      <c r="B5293" s="56"/>
      <c r="C5293" s="7" t="s">
        <v>118</v>
      </c>
      <c r="D5293" s="7" t="s">
        <v>6562</v>
      </c>
      <c r="E5293" s="7"/>
      <c r="F5293" s="64"/>
      <c r="G5293" s="6"/>
      <c r="H5293" s="6"/>
      <c r="I5293" s="10" t="s">
        <v>110</v>
      </c>
      <c r="J5293" s="11" t="s">
        <v>4060</v>
      </c>
      <c r="K5293" s="194" t="s">
        <v>511</v>
      </c>
      <c r="L5293" s="176"/>
      <c r="M5293" s="176">
        <v>1000</v>
      </c>
      <c r="N5293" s="80" t="s">
        <v>6858</v>
      </c>
      <c r="O5293" s="162"/>
      <c r="P5293" s="80" t="s">
        <v>5740</v>
      </c>
      <c r="Q5293" s="80"/>
      <c r="R5293" s="80"/>
      <c r="S5293" s="163"/>
      <c r="T5293" s="213"/>
      <c r="U5293" s="162"/>
      <c r="V5293" s="164"/>
      <c r="W5293" s="12" t="str">
        <f t="shared" si="982"/>
        <v>Mqtt1</v>
      </c>
      <c r="X5293" s="196" t="s">
        <v>10745</v>
      </c>
      <c r="Y5293" s="6" t="str">
        <f t="shared" si="981"/>
        <v>marpower/power-tag/interiour-siding-door-galley-fwd</v>
      </c>
      <c r="Z5293" s="103" t="str" cm="1">
        <f t="array" ref="Z5293">IF(COUNTIF(N5293,"spare"),"","$."&amp;_xlfn.REGEXEXTRACT(J5293,"^PT\d+[FQ]\d+_(.*)", 2))</f>
        <v>$.Power_Factor_Phase_A</v>
      </c>
      <c r="AA5293" s="12">
        <f t="shared" si="983"/>
        <v>10</v>
      </c>
      <c r="AB5293" s="6" t="s">
        <v>195</v>
      </c>
      <c r="AC5293" s="103">
        <v>3078</v>
      </c>
      <c r="AJ5293" s="80"/>
      <c r="AK5293" s="113" t="s">
        <v>1426</v>
      </c>
      <c r="AN5293" s="80"/>
      <c r="AO5293" s="80"/>
      <c r="AP5293" s="80"/>
      <c r="AQ5293" s="80"/>
      <c r="AR5293" s="127"/>
      <c r="AS5293" s="80"/>
      <c r="AT5293" s="7"/>
      <c r="AU5293" s="7"/>
      <c r="AV5293" s="165"/>
      <c r="AW5293" s="166"/>
      <c r="AX5293" s="137"/>
      <c r="AY5293" s="147"/>
      <c r="AZ5293" s="167"/>
      <c r="BA5293" s="167"/>
      <c r="BB5293" s="147" t="str">
        <f t="shared" si="976"/>
        <v/>
      </c>
      <c r="BC5293" s="168"/>
      <c r="BD5293" s="165"/>
      <c r="BE5293" s="165"/>
      <c r="BF5293" s="165"/>
      <c r="BG5293" s="165"/>
      <c r="BH5293" s="165"/>
      <c r="BI5293" s="165"/>
      <c r="BJ5293" s="165"/>
      <c r="BK5293" s="165"/>
      <c r="BL5293" s="165"/>
      <c r="BM5293" s="165"/>
      <c r="BN5293" s="165"/>
      <c r="BO5293" s="165"/>
      <c r="BP5293" s="165"/>
      <c r="BQ5293" s="165"/>
      <c r="BS5293" s="6"/>
      <c r="BT5293" s="11"/>
      <c r="BU5293" s="6"/>
      <c r="BV5293" s="6"/>
    </row>
    <row r="5294" spans="1:74" ht="15.75" x14ac:dyDescent="0.25">
      <c r="A5294" s="52" t="s">
        <v>1422</v>
      </c>
      <c r="B5294" s="56"/>
      <c r="C5294" s="7" t="s">
        <v>118</v>
      </c>
      <c r="D5294" s="7" t="s">
        <v>6562</v>
      </c>
      <c r="E5294" s="7"/>
      <c r="F5294" s="64"/>
      <c r="G5294" s="6"/>
      <c r="H5294" s="6"/>
      <c r="I5294" s="10" t="s">
        <v>110</v>
      </c>
      <c r="J5294" s="11" t="s">
        <v>4061</v>
      </c>
      <c r="K5294" s="194" t="s">
        <v>511</v>
      </c>
      <c r="L5294" s="176"/>
      <c r="M5294" s="176">
        <v>1000</v>
      </c>
      <c r="N5294" s="80" t="s">
        <v>6858</v>
      </c>
      <c r="O5294" s="162"/>
      <c r="P5294" s="80" t="s">
        <v>5741</v>
      </c>
      <c r="Q5294" s="80"/>
      <c r="R5294" s="80"/>
      <c r="S5294" s="163"/>
      <c r="T5294" s="213"/>
      <c r="U5294" s="162"/>
      <c r="V5294" s="164"/>
      <c r="W5294" s="12" t="str">
        <f t="shared" si="982"/>
        <v>Mqtt1</v>
      </c>
      <c r="X5294" s="196" t="s">
        <v>10745</v>
      </c>
      <c r="Y5294" s="6" t="str">
        <f t="shared" si="981"/>
        <v>marpower/power-tag/interiour-siding-door-galley-fwd</v>
      </c>
      <c r="Z5294" s="103" t="str" cm="1">
        <f t="array" ref="Z5294">IF(COUNTIF(N5294,"spare"),"","$."&amp;_xlfn.REGEXEXTRACT(J5294,"^PT\d+[FQ]\d+_(.*)", 2))</f>
        <v>$.Power_Factor_Phase_B</v>
      </c>
      <c r="AA5294" s="12">
        <f t="shared" si="983"/>
        <v>10</v>
      </c>
      <c r="AB5294" s="6" t="s">
        <v>195</v>
      </c>
      <c r="AC5294" s="103">
        <v>3080</v>
      </c>
      <c r="AJ5294" s="80"/>
      <c r="AK5294" s="113" t="s">
        <v>1426</v>
      </c>
      <c r="AN5294" s="80"/>
      <c r="AO5294" s="80"/>
      <c r="AP5294" s="80"/>
      <c r="AQ5294" s="80"/>
      <c r="AR5294" s="127"/>
      <c r="AS5294" s="80"/>
      <c r="AT5294" s="7"/>
      <c r="AU5294" s="7"/>
      <c r="AV5294" s="165"/>
      <c r="AW5294" s="166"/>
      <c r="AX5294" s="137"/>
      <c r="AY5294" s="147"/>
      <c r="AZ5294" s="167"/>
      <c r="BA5294" s="167"/>
      <c r="BB5294" s="147" t="str">
        <f t="shared" si="976"/>
        <v/>
      </c>
      <c r="BC5294" s="168"/>
      <c r="BD5294" s="165"/>
      <c r="BE5294" s="165"/>
      <c r="BF5294" s="165"/>
      <c r="BG5294" s="165"/>
      <c r="BH5294" s="165"/>
      <c r="BI5294" s="165"/>
      <c r="BJ5294" s="165"/>
      <c r="BK5294" s="165"/>
      <c r="BL5294" s="165"/>
      <c r="BM5294" s="165"/>
      <c r="BN5294" s="165"/>
      <c r="BO5294" s="165"/>
      <c r="BP5294" s="165"/>
      <c r="BQ5294" s="165"/>
      <c r="BS5294" s="6"/>
      <c r="BT5294" s="11"/>
      <c r="BU5294" s="6"/>
      <c r="BV5294" s="6"/>
    </row>
    <row r="5295" spans="1:74" ht="15.75" x14ac:dyDescent="0.25">
      <c r="A5295" s="52" t="s">
        <v>1422</v>
      </c>
      <c r="B5295" s="56"/>
      <c r="C5295" s="7" t="s">
        <v>118</v>
      </c>
      <c r="D5295" s="7" t="s">
        <v>6562</v>
      </c>
      <c r="E5295" s="7"/>
      <c r="F5295" s="64"/>
      <c r="G5295" s="6"/>
      <c r="H5295" s="6"/>
      <c r="I5295" s="10" t="s">
        <v>110</v>
      </c>
      <c r="J5295" s="11" t="s">
        <v>4062</v>
      </c>
      <c r="K5295" s="194" t="s">
        <v>511</v>
      </c>
      <c r="L5295" s="176"/>
      <c r="M5295" s="176">
        <v>1000</v>
      </c>
      <c r="N5295" s="80" t="s">
        <v>6858</v>
      </c>
      <c r="O5295" s="162"/>
      <c r="P5295" s="80" t="s">
        <v>5742</v>
      </c>
      <c r="Q5295" s="80"/>
      <c r="R5295" s="80"/>
      <c r="S5295" s="163"/>
      <c r="T5295" s="213"/>
      <c r="U5295" s="162"/>
      <c r="V5295" s="164"/>
      <c r="W5295" s="12" t="str">
        <f t="shared" si="982"/>
        <v>Mqtt1</v>
      </c>
      <c r="X5295" s="196" t="s">
        <v>10745</v>
      </c>
      <c r="Y5295" s="6" t="str">
        <f t="shared" si="981"/>
        <v>marpower/power-tag/interiour-siding-door-galley-fwd</v>
      </c>
      <c r="Z5295" s="103" t="str" cm="1">
        <f t="array" ref="Z5295">IF(COUNTIF(N5295,"spare"),"","$."&amp;_xlfn.REGEXEXTRACT(J5295,"^PT\d+[FQ]\d+_(.*)", 2))</f>
        <v>$.Power_Factor_Phase_C</v>
      </c>
      <c r="AA5295" s="12">
        <f t="shared" si="983"/>
        <v>10</v>
      </c>
      <c r="AB5295" s="6" t="s">
        <v>195</v>
      </c>
      <c r="AC5295" s="103">
        <v>3082</v>
      </c>
      <c r="AJ5295" s="80"/>
      <c r="AK5295" s="113" t="s">
        <v>1426</v>
      </c>
      <c r="AN5295" s="80"/>
      <c r="AO5295" s="80"/>
      <c r="AP5295" s="80"/>
      <c r="AQ5295" s="80"/>
      <c r="AR5295" s="127"/>
      <c r="AS5295" s="80"/>
      <c r="AT5295" s="7"/>
      <c r="AU5295" s="7"/>
      <c r="AV5295" s="165"/>
      <c r="AW5295" s="166"/>
      <c r="AX5295" s="137"/>
      <c r="AY5295" s="147"/>
      <c r="AZ5295" s="167"/>
      <c r="BA5295" s="167"/>
      <c r="BB5295" s="147" t="str">
        <f t="shared" si="976"/>
        <v/>
      </c>
      <c r="BC5295" s="168"/>
      <c r="BD5295" s="165"/>
      <c r="BE5295" s="165"/>
      <c r="BF5295" s="165"/>
      <c r="BG5295" s="165"/>
      <c r="BH5295" s="165"/>
      <c r="BI5295" s="165"/>
      <c r="BJ5295" s="165"/>
      <c r="BK5295" s="165"/>
      <c r="BL5295" s="165"/>
      <c r="BM5295" s="165"/>
      <c r="BN5295" s="165"/>
      <c r="BO5295" s="165"/>
      <c r="BP5295" s="165"/>
      <c r="BQ5295" s="165"/>
      <c r="BS5295" s="6"/>
      <c r="BT5295" s="11"/>
      <c r="BU5295" s="6"/>
      <c r="BV5295" s="6"/>
    </row>
    <row r="5296" spans="1:74" ht="15.75" x14ac:dyDescent="0.25">
      <c r="A5296" s="52" t="s">
        <v>1422</v>
      </c>
      <c r="B5296" s="56"/>
      <c r="C5296" s="7" t="s">
        <v>118</v>
      </c>
      <c r="D5296" s="7" t="s">
        <v>6562</v>
      </c>
      <c r="E5296" s="7"/>
      <c r="F5296" s="64"/>
      <c r="G5296" s="6"/>
      <c r="H5296" s="6"/>
      <c r="I5296" s="10" t="s">
        <v>110</v>
      </c>
      <c r="J5296" s="11" t="s">
        <v>4063</v>
      </c>
      <c r="K5296" s="194" t="s">
        <v>511</v>
      </c>
      <c r="L5296" s="176"/>
      <c r="M5296" s="176">
        <v>1000</v>
      </c>
      <c r="N5296" s="80" t="s">
        <v>6858</v>
      </c>
      <c r="O5296" s="162"/>
      <c r="P5296" s="80" t="s">
        <v>5743</v>
      </c>
      <c r="Q5296" s="80"/>
      <c r="R5296" s="80"/>
      <c r="S5296" s="163"/>
      <c r="T5296" s="213"/>
      <c r="U5296" s="162"/>
      <c r="V5296" s="164"/>
      <c r="W5296" s="12" t="str">
        <f t="shared" si="982"/>
        <v>Mqtt1</v>
      </c>
      <c r="X5296" s="196" t="s">
        <v>10745</v>
      </c>
      <c r="Y5296" s="6" t="str">
        <f t="shared" si="981"/>
        <v>marpower/power-tag/interiour-siding-door-galley-fwd</v>
      </c>
      <c r="Z5296" s="103" t="str" cm="1">
        <f t="array" ref="Z5296">IF(COUNTIF(N5296,"spare"),"","$."&amp;_xlfn.REGEXEXTRACT(J5296,"^PT\d+[FQ]\d+_(.*)", 2))</f>
        <v>$.Total_Power_Factor</v>
      </c>
      <c r="AA5296" s="12">
        <f t="shared" si="983"/>
        <v>10</v>
      </c>
      <c r="AB5296" s="6" t="s">
        <v>195</v>
      </c>
      <c r="AC5296" s="103">
        <v>3084</v>
      </c>
      <c r="AJ5296" s="80"/>
      <c r="AK5296" s="113" t="s">
        <v>1426</v>
      </c>
      <c r="AN5296" s="80"/>
      <c r="AO5296" s="80"/>
      <c r="AP5296" s="80"/>
      <c r="AQ5296" s="80"/>
      <c r="AR5296" s="127"/>
      <c r="AS5296" s="80"/>
      <c r="AT5296" s="7"/>
      <c r="AU5296" s="7"/>
      <c r="AV5296" s="165"/>
      <c r="AW5296" s="166"/>
      <c r="AX5296" s="137"/>
      <c r="AY5296" s="147"/>
      <c r="AZ5296" s="167"/>
      <c r="BA5296" s="167"/>
      <c r="BB5296" s="147" t="str">
        <f t="shared" si="976"/>
        <v/>
      </c>
      <c r="BC5296" s="168"/>
      <c r="BD5296" s="165"/>
      <c r="BE5296" s="165"/>
      <c r="BF5296" s="165"/>
      <c r="BG5296" s="165"/>
      <c r="BH5296" s="165"/>
      <c r="BI5296" s="165"/>
      <c r="BJ5296" s="165"/>
      <c r="BK5296" s="165"/>
      <c r="BL5296" s="165"/>
      <c r="BM5296" s="165"/>
      <c r="BN5296" s="165"/>
      <c r="BO5296" s="165"/>
      <c r="BP5296" s="165"/>
      <c r="BQ5296" s="165"/>
      <c r="BS5296" s="6"/>
      <c r="BT5296" s="11"/>
      <c r="BU5296" s="6"/>
      <c r="BV5296" s="6"/>
    </row>
    <row r="5297" spans="1:74" ht="15.75" x14ac:dyDescent="0.25">
      <c r="A5297" s="52" t="s">
        <v>1422</v>
      </c>
      <c r="B5297" s="56"/>
      <c r="C5297" s="7" t="s">
        <v>118</v>
      </c>
      <c r="D5297" s="7" t="s">
        <v>6562</v>
      </c>
      <c r="E5297" s="7"/>
      <c r="F5297" s="64"/>
      <c r="G5297" s="6"/>
      <c r="H5297" s="6"/>
      <c r="I5297" s="10" t="s">
        <v>110</v>
      </c>
      <c r="J5297" s="11" t="s">
        <v>4064</v>
      </c>
      <c r="K5297" s="194" t="s">
        <v>511</v>
      </c>
      <c r="L5297" s="176"/>
      <c r="M5297" s="176">
        <v>1000</v>
      </c>
      <c r="N5297" s="80" t="s">
        <v>6858</v>
      </c>
      <c r="O5297" s="162"/>
      <c r="P5297" s="80" t="s">
        <v>5744</v>
      </c>
      <c r="Q5297" s="80"/>
      <c r="R5297" s="80"/>
      <c r="S5297" s="163"/>
      <c r="T5297" s="213"/>
      <c r="U5297" s="162"/>
      <c r="V5297" s="164"/>
      <c r="W5297" s="12" t="str">
        <f t="shared" si="982"/>
        <v>Mqtt1</v>
      </c>
      <c r="X5297" s="196" t="s">
        <v>10746</v>
      </c>
      <c r="Y5297" s="6" t="str">
        <f t="shared" si="981"/>
        <v>marpower/power-tag/interiour-siding-door-galley-aft</v>
      </c>
      <c r="Z5297" s="103" t="str" cm="1">
        <f t="array" ref="Z5297">IF(COUNTIF(N5297,"spare"),"","$."&amp;_xlfn.REGEXEXTRACT(J5297,"^PT\d+[FQ]\d+_(.*)", 2))</f>
        <v>$.RMS_Current_Phase_A</v>
      </c>
      <c r="AA5297" s="12">
        <f>AA5282+1</f>
        <v>11</v>
      </c>
      <c r="AB5297" s="6" t="s">
        <v>195</v>
      </c>
      <c r="AC5297" s="103">
        <v>3000</v>
      </c>
      <c r="AJ5297" s="80"/>
      <c r="AK5297" s="113" t="s">
        <v>1423</v>
      </c>
      <c r="AN5297" s="80"/>
      <c r="AO5297" s="80"/>
      <c r="AP5297" s="80"/>
      <c r="AQ5297" s="80"/>
      <c r="AR5297" s="127"/>
      <c r="AS5297" s="80"/>
      <c r="AT5297" s="7"/>
      <c r="AU5297" s="7"/>
      <c r="AV5297" s="165"/>
      <c r="AW5297" s="166"/>
      <c r="AX5297" s="137"/>
      <c r="AY5297" s="147"/>
      <c r="AZ5297" s="167"/>
      <c r="BA5297" s="167"/>
      <c r="BB5297" s="147" t="str">
        <f t="shared" si="976"/>
        <v/>
      </c>
      <c r="BC5297" s="168"/>
      <c r="BD5297" s="165"/>
      <c r="BE5297" s="165"/>
      <c r="BF5297" s="165"/>
      <c r="BG5297" s="165"/>
      <c r="BH5297" s="165"/>
      <c r="BI5297" s="165"/>
      <c r="BJ5297" s="165"/>
      <c r="BK5297" s="165"/>
      <c r="BL5297" s="165"/>
      <c r="BM5297" s="165"/>
      <c r="BN5297" s="165"/>
      <c r="BO5297" s="165"/>
      <c r="BP5297" s="165"/>
      <c r="BQ5297" s="165"/>
      <c r="BS5297" s="6"/>
      <c r="BT5297" s="11"/>
      <c r="BU5297" s="6"/>
      <c r="BV5297" s="6"/>
    </row>
    <row r="5298" spans="1:74" ht="15.75" x14ac:dyDescent="0.25">
      <c r="A5298" s="52" t="s">
        <v>1422</v>
      </c>
      <c r="B5298" s="56"/>
      <c r="C5298" s="7" t="s">
        <v>118</v>
      </c>
      <c r="D5298" s="7" t="s">
        <v>6562</v>
      </c>
      <c r="E5298" s="7"/>
      <c r="F5298" s="64"/>
      <c r="G5298" s="6"/>
      <c r="H5298" s="6"/>
      <c r="I5298" s="10" t="s">
        <v>110</v>
      </c>
      <c r="J5298" s="11" t="s">
        <v>4065</v>
      </c>
      <c r="K5298" s="194" t="s">
        <v>511</v>
      </c>
      <c r="L5298" s="176"/>
      <c r="M5298" s="176">
        <v>1000</v>
      </c>
      <c r="N5298" s="80" t="s">
        <v>6858</v>
      </c>
      <c r="O5298" s="162"/>
      <c r="P5298" s="80" t="s">
        <v>5745</v>
      </c>
      <c r="Q5298" s="80"/>
      <c r="R5298" s="80"/>
      <c r="S5298" s="163"/>
      <c r="T5298" s="213"/>
      <c r="U5298" s="162"/>
      <c r="V5298" s="164"/>
      <c r="W5298" s="12" t="str">
        <f t="shared" si="982"/>
        <v>Mqtt1</v>
      </c>
      <c r="X5298" s="196" t="s">
        <v>10746</v>
      </c>
      <c r="Y5298" s="6" t="str">
        <f t="shared" si="981"/>
        <v>marpower/power-tag/interiour-siding-door-galley-aft</v>
      </c>
      <c r="Z5298" s="103" t="str" cm="1">
        <f t="array" ref="Z5298">IF(COUNTIF(N5298,"spare"),"","$."&amp;_xlfn.REGEXEXTRACT(J5298,"^PT\d+[FQ]\d+_(.*)", 2))</f>
        <v>$.RMS_Current_Phase_B</v>
      </c>
      <c r="AA5298" s="12">
        <f t="shared" si="983"/>
        <v>11</v>
      </c>
      <c r="AB5298" s="6" t="s">
        <v>195</v>
      </c>
      <c r="AC5298" s="103">
        <v>3002</v>
      </c>
      <c r="AJ5298" s="80"/>
      <c r="AK5298" s="113" t="s">
        <v>1423</v>
      </c>
      <c r="AN5298" s="80"/>
      <c r="AO5298" s="80"/>
      <c r="AP5298" s="80"/>
      <c r="AQ5298" s="80"/>
      <c r="AR5298" s="127"/>
      <c r="AS5298" s="80"/>
      <c r="AT5298" s="7"/>
      <c r="AU5298" s="7"/>
      <c r="AV5298" s="165"/>
      <c r="AW5298" s="166"/>
      <c r="AX5298" s="137"/>
      <c r="AY5298" s="147"/>
      <c r="AZ5298" s="167"/>
      <c r="BA5298" s="167"/>
      <c r="BB5298" s="147" t="str">
        <f t="shared" si="976"/>
        <v/>
      </c>
      <c r="BC5298" s="168"/>
      <c r="BD5298" s="165"/>
      <c r="BE5298" s="165"/>
      <c r="BF5298" s="165"/>
      <c r="BG5298" s="165"/>
      <c r="BH5298" s="165"/>
      <c r="BI5298" s="165"/>
      <c r="BJ5298" s="165"/>
      <c r="BK5298" s="165"/>
      <c r="BL5298" s="165"/>
      <c r="BM5298" s="165"/>
      <c r="BN5298" s="165"/>
      <c r="BO5298" s="165"/>
      <c r="BP5298" s="165"/>
      <c r="BQ5298" s="165"/>
      <c r="BS5298" s="6"/>
      <c r="BT5298" s="11"/>
      <c r="BU5298" s="6"/>
      <c r="BV5298" s="6"/>
    </row>
    <row r="5299" spans="1:74" ht="15.75" x14ac:dyDescent="0.25">
      <c r="A5299" s="52" t="s">
        <v>1422</v>
      </c>
      <c r="B5299" s="56"/>
      <c r="C5299" s="7" t="s">
        <v>118</v>
      </c>
      <c r="D5299" s="7" t="s">
        <v>6562</v>
      </c>
      <c r="E5299" s="7"/>
      <c r="F5299" s="64"/>
      <c r="G5299" s="6"/>
      <c r="H5299" s="6"/>
      <c r="I5299" s="10" t="s">
        <v>110</v>
      </c>
      <c r="J5299" s="11" t="s">
        <v>4066</v>
      </c>
      <c r="K5299" s="194" t="s">
        <v>511</v>
      </c>
      <c r="L5299" s="176"/>
      <c r="M5299" s="176">
        <v>1000</v>
      </c>
      <c r="N5299" s="80" t="s">
        <v>6858</v>
      </c>
      <c r="O5299" s="162"/>
      <c r="P5299" s="80" t="s">
        <v>5746</v>
      </c>
      <c r="Q5299" s="80"/>
      <c r="R5299" s="80"/>
      <c r="S5299" s="163"/>
      <c r="T5299" s="213"/>
      <c r="U5299" s="162"/>
      <c r="V5299" s="164"/>
      <c r="W5299" s="12" t="str">
        <f t="shared" si="982"/>
        <v>Mqtt1</v>
      </c>
      <c r="X5299" s="196" t="s">
        <v>10746</v>
      </c>
      <c r="Y5299" s="6" t="str">
        <f t="shared" si="981"/>
        <v>marpower/power-tag/interiour-siding-door-galley-aft</v>
      </c>
      <c r="Z5299" s="103" t="str" cm="1">
        <f t="array" ref="Z5299">IF(COUNTIF(N5299,"spare"),"","$."&amp;_xlfn.REGEXEXTRACT(J5299,"^PT\d+[FQ]\d+_(.*)", 2))</f>
        <v>$.RMS_Current_Phase_C</v>
      </c>
      <c r="AA5299" s="12">
        <f t="shared" si="983"/>
        <v>11</v>
      </c>
      <c r="AB5299" s="6" t="s">
        <v>195</v>
      </c>
      <c r="AC5299" s="103">
        <v>3004</v>
      </c>
      <c r="AJ5299" s="80"/>
      <c r="AK5299" s="113" t="s">
        <v>1423</v>
      </c>
      <c r="AN5299" s="80"/>
      <c r="AO5299" s="80"/>
      <c r="AP5299" s="80"/>
      <c r="AQ5299" s="80"/>
      <c r="AR5299" s="127"/>
      <c r="AS5299" s="80"/>
      <c r="AT5299" s="7"/>
      <c r="AU5299" s="7"/>
      <c r="AV5299" s="165"/>
      <c r="AW5299" s="166"/>
      <c r="AX5299" s="137"/>
      <c r="AY5299" s="147"/>
      <c r="AZ5299" s="167"/>
      <c r="BA5299" s="167"/>
      <c r="BB5299" s="147" t="str">
        <f t="shared" si="976"/>
        <v/>
      </c>
      <c r="BC5299" s="168"/>
      <c r="BD5299" s="165"/>
      <c r="BE5299" s="165"/>
      <c r="BF5299" s="165"/>
      <c r="BG5299" s="165"/>
      <c r="BH5299" s="165"/>
      <c r="BI5299" s="165"/>
      <c r="BJ5299" s="165"/>
      <c r="BK5299" s="165"/>
      <c r="BL5299" s="165"/>
      <c r="BM5299" s="165"/>
      <c r="BN5299" s="165"/>
      <c r="BO5299" s="165"/>
      <c r="BP5299" s="165"/>
      <c r="BQ5299" s="165"/>
      <c r="BS5299" s="6"/>
      <c r="BT5299" s="11"/>
      <c r="BU5299" s="6"/>
      <c r="BV5299" s="6"/>
    </row>
    <row r="5300" spans="1:74" ht="15.75" x14ac:dyDescent="0.25">
      <c r="A5300" s="52" t="s">
        <v>1422</v>
      </c>
      <c r="B5300" s="56"/>
      <c r="C5300" s="7" t="s">
        <v>118</v>
      </c>
      <c r="D5300" s="7" t="s">
        <v>6562</v>
      </c>
      <c r="E5300" s="7"/>
      <c r="F5300" s="64"/>
      <c r="G5300" s="6"/>
      <c r="H5300" s="6"/>
      <c r="I5300" s="10" t="s">
        <v>110</v>
      </c>
      <c r="J5300" s="11" t="s">
        <v>4067</v>
      </c>
      <c r="K5300" s="194" t="s">
        <v>511</v>
      </c>
      <c r="L5300" s="176"/>
      <c r="M5300" s="176">
        <v>1000</v>
      </c>
      <c r="N5300" s="80" t="s">
        <v>6858</v>
      </c>
      <c r="O5300" s="162"/>
      <c r="P5300" s="80" t="s">
        <v>5747</v>
      </c>
      <c r="Q5300" s="80"/>
      <c r="R5300" s="80"/>
      <c r="S5300" s="163"/>
      <c r="T5300" s="213"/>
      <c r="U5300" s="162"/>
      <c r="V5300" s="164"/>
      <c r="W5300" s="12" t="str">
        <f t="shared" si="982"/>
        <v>Mqtt1</v>
      </c>
      <c r="X5300" s="196" t="s">
        <v>10746</v>
      </c>
      <c r="Y5300" s="6" t="str">
        <f t="shared" si="981"/>
        <v>marpower/power-tag/interiour-siding-door-galley-aft</v>
      </c>
      <c r="Z5300" s="103" t="str" cm="1">
        <f t="array" ref="Z5300">IF(COUNTIF(N5300,"spare"),"","$."&amp;_xlfn.REGEXEXTRACT(J5300,"^PT\d+[FQ]\d+_(.*)", 2))</f>
        <v>$.RMS_Current_Phase_Neut</v>
      </c>
      <c r="AA5300" s="12">
        <f t="shared" si="983"/>
        <v>11</v>
      </c>
      <c r="AB5300" s="6" t="s">
        <v>195</v>
      </c>
      <c r="AC5300" s="103">
        <v>3006</v>
      </c>
      <c r="AJ5300" s="80"/>
      <c r="AK5300" s="113" t="s">
        <v>1423</v>
      </c>
      <c r="AN5300" s="80"/>
      <c r="AO5300" s="80"/>
      <c r="AP5300" s="80"/>
      <c r="AQ5300" s="80"/>
      <c r="AR5300" s="127"/>
      <c r="AS5300" s="80"/>
      <c r="AT5300" s="7"/>
      <c r="AU5300" s="7"/>
      <c r="AV5300" s="165"/>
      <c r="AW5300" s="166"/>
      <c r="AX5300" s="137"/>
      <c r="AY5300" s="147"/>
      <c r="AZ5300" s="167"/>
      <c r="BA5300" s="167"/>
      <c r="BB5300" s="147" t="str">
        <f t="shared" si="976"/>
        <v/>
      </c>
      <c r="BC5300" s="168"/>
      <c r="BD5300" s="165"/>
      <c r="BE5300" s="165"/>
      <c r="BF5300" s="165"/>
      <c r="BG5300" s="165"/>
      <c r="BH5300" s="165"/>
      <c r="BI5300" s="165"/>
      <c r="BJ5300" s="165"/>
      <c r="BK5300" s="165"/>
      <c r="BL5300" s="165"/>
      <c r="BM5300" s="165"/>
      <c r="BN5300" s="165"/>
      <c r="BO5300" s="165"/>
      <c r="BP5300" s="165"/>
      <c r="BQ5300" s="165"/>
      <c r="BS5300" s="6"/>
      <c r="BT5300" s="11"/>
      <c r="BU5300" s="6"/>
      <c r="BV5300" s="6"/>
    </row>
    <row r="5301" spans="1:74" ht="15.75" x14ac:dyDescent="0.25">
      <c r="A5301" s="52" t="s">
        <v>1422</v>
      </c>
      <c r="B5301" s="56"/>
      <c r="C5301" s="7" t="s">
        <v>118</v>
      </c>
      <c r="D5301" s="7" t="s">
        <v>6562</v>
      </c>
      <c r="E5301" s="7"/>
      <c r="F5301" s="64"/>
      <c r="G5301" s="6"/>
      <c r="H5301" s="6"/>
      <c r="I5301" s="10" t="s">
        <v>110</v>
      </c>
      <c r="J5301" s="11" t="s">
        <v>8380</v>
      </c>
      <c r="K5301" s="194" t="s">
        <v>511</v>
      </c>
      <c r="L5301" s="176"/>
      <c r="M5301" s="176">
        <v>1000</v>
      </c>
      <c r="N5301" s="80" t="s">
        <v>6858</v>
      </c>
      <c r="O5301" s="162"/>
      <c r="P5301" s="80" t="s">
        <v>5748</v>
      </c>
      <c r="Q5301" s="80"/>
      <c r="R5301" s="80"/>
      <c r="S5301" s="163"/>
      <c r="T5301" s="213"/>
      <c r="U5301" s="162"/>
      <c r="V5301" s="164"/>
      <c r="W5301" s="12" t="str">
        <f t="shared" si="982"/>
        <v>Mqtt1</v>
      </c>
      <c r="X5301" s="196" t="s">
        <v>10746</v>
      </c>
      <c r="Y5301" s="6" t="str">
        <f t="shared" si="981"/>
        <v>marpower/power-tag/interiour-siding-door-galley-aft</v>
      </c>
      <c r="Z5301" s="103" t="str" cm="1">
        <f t="array" ref="Z5301">IF(COUNTIF(N5301,"spare"),"","$."&amp;_xlfn.REGEXEXTRACT(J5301,"^PT\d+[FQ]\d+_(.*)", 2))</f>
        <v>$.RMS_Voltage_A_N</v>
      </c>
      <c r="AA5301" s="12">
        <f t="shared" si="983"/>
        <v>11</v>
      </c>
      <c r="AB5301" s="6" t="s">
        <v>195</v>
      </c>
      <c r="AC5301" s="103">
        <v>3028</v>
      </c>
      <c r="AJ5301" s="80"/>
      <c r="AK5301" s="113" t="s">
        <v>1424</v>
      </c>
      <c r="AN5301" s="80"/>
      <c r="AO5301" s="80"/>
      <c r="AP5301" s="80"/>
      <c r="AQ5301" s="80"/>
      <c r="AR5301" s="127"/>
      <c r="AS5301" s="80"/>
      <c r="AT5301" s="7"/>
      <c r="AU5301" s="7"/>
      <c r="AV5301" s="165"/>
      <c r="AW5301" s="166"/>
      <c r="AX5301" s="137"/>
      <c r="AY5301" s="147"/>
      <c r="AZ5301" s="167"/>
      <c r="BA5301" s="167"/>
      <c r="BB5301" s="147" t="str">
        <f t="shared" ref="BB5301:BB5364" si="984">IF(ISNUMBER(AM5301),"1","")</f>
        <v/>
      </c>
      <c r="BC5301" s="168"/>
      <c r="BD5301" s="165"/>
      <c r="BE5301" s="165"/>
      <c r="BF5301" s="165"/>
      <c r="BG5301" s="165"/>
      <c r="BH5301" s="165"/>
      <c r="BI5301" s="165"/>
      <c r="BJ5301" s="165"/>
      <c r="BK5301" s="165"/>
      <c r="BL5301" s="165"/>
      <c r="BM5301" s="165"/>
      <c r="BN5301" s="165"/>
      <c r="BO5301" s="165"/>
      <c r="BP5301" s="165"/>
      <c r="BQ5301" s="165"/>
      <c r="BS5301" s="6"/>
      <c r="BT5301" s="11"/>
      <c r="BU5301" s="6"/>
      <c r="BV5301" s="6"/>
    </row>
    <row r="5302" spans="1:74" ht="15.75" x14ac:dyDescent="0.25">
      <c r="A5302" s="52" t="s">
        <v>1422</v>
      </c>
      <c r="B5302" s="56"/>
      <c r="C5302" s="7" t="s">
        <v>118</v>
      </c>
      <c r="D5302" s="7" t="s">
        <v>6562</v>
      </c>
      <c r="E5302" s="7"/>
      <c r="F5302" s="64"/>
      <c r="G5302" s="6"/>
      <c r="H5302" s="6"/>
      <c r="I5302" s="10" t="s">
        <v>110</v>
      </c>
      <c r="J5302" s="11" t="s">
        <v>8557</v>
      </c>
      <c r="K5302" s="194" t="s">
        <v>511</v>
      </c>
      <c r="L5302" s="176"/>
      <c r="M5302" s="176">
        <v>1000</v>
      </c>
      <c r="N5302" s="80" t="s">
        <v>6858</v>
      </c>
      <c r="O5302" s="162"/>
      <c r="P5302" s="80" t="s">
        <v>5749</v>
      </c>
      <c r="Q5302" s="80"/>
      <c r="R5302" s="80"/>
      <c r="S5302" s="163"/>
      <c r="T5302" s="213"/>
      <c r="U5302" s="162"/>
      <c r="V5302" s="164"/>
      <c r="W5302" s="12" t="str">
        <f t="shared" si="982"/>
        <v>Mqtt1</v>
      </c>
      <c r="X5302" s="196" t="s">
        <v>10746</v>
      </c>
      <c r="Y5302" s="6" t="str">
        <f t="shared" si="981"/>
        <v>marpower/power-tag/interiour-siding-door-galley-aft</v>
      </c>
      <c r="Z5302" s="103" t="str" cm="1">
        <f t="array" ref="Z5302">IF(COUNTIF(N5302,"spare"),"","$."&amp;_xlfn.REGEXEXTRACT(J5302,"^PT\d+[FQ]\d+_(.*)", 2))</f>
        <v>$.RMS_Voltage_B_N</v>
      </c>
      <c r="AA5302" s="12">
        <f t="shared" si="983"/>
        <v>11</v>
      </c>
      <c r="AB5302" s="6" t="s">
        <v>195</v>
      </c>
      <c r="AC5302" s="103">
        <v>3030</v>
      </c>
      <c r="AJ5302" s="80"/>
      <c r="AK5302" s="113" t="s">
        <v>1424</v>
      </c>
      <c r="AN5302" s="80"/>
      <c r="AO5302" s="80"/>
      <c r="AP5302" s="80"/>
      <c r="AQ5302" s="80"/>
      <c r="AR5302" s="127"/>
      <c r="AS5302" s="80"/>
      <c r="AT5302" s="7"/>
      <c r="AU5302" s="7"/>
      <c r="AV5302" s="165"/>
      <c r="AW5302" s="166"/>
      <c r="AX5302" s="137"/>
      <c r="AY5302" s="147"/>
      <c r="AZ5302" s="167"/>
      <c r="BA5302" s="167"/>
      <c r="BB5302" s="147" t="str">
        <f t="shared" si="984"/>
        <v/>
      </c>
      <c r="BC5302" s="168"/>
      <c r="BD5302" s="165"/>
      <c r="BE5302" s="165"/>
      <c r="BF5302" s="165"/>
      <c r="BG5302" s="165"/>
      <c r="BH5302" s="165"/>
      <c r="BI5302" s="165"/>
      <c r="BJ5302" s="165"/>
      <c r="BK5302" s="165"/>
      <c r="BL5302" s="165"/>
      <c r="BM5302" s="165"/>
      <c r="BN5302" s="165"/>
      <c r="BO5302" s="165"/>
      <c r="BP5302" s="165"/>
      <c r="BQ5302" s="165"/>
      <c r="BS5302" s="6"/>
      <c r="BT5302" s="11"/>
      <c r="BU5302" s="6"/>
      <c r="BV5302" s="6"/>
    </row>
    <row r="5303" spans="1:74" ht="15.75" x14ac:dyDescent="0.25">
      <c r="A5303" s="52" t="s">
        <v>1422</v>
      </c>
      <c r="B5303" s="56"/>
      <c r="C5303" s="7" t="s">
        <v>118</v>
      </c>
      <c r="D5303" s="7" t="s">
        <v>6562</v>
      </c>
      <c r="E5303" s="7"/>
      <c r="F5303" s="64"/>
      <c r="G5303" s="6"/>
      <c r="H5303" s="6"/>
      <c r="I5303" s="10" t="s">
        <v>110</v>
      </c>
      <c r="J5303" s="11" t="s">
        <v>8734</v>
      </c>
      <c r="K5303" s="194" t="s">
        <v>511</v>
      </c>
      <c r="L5303" s="176"/>
      <c r="M5303" s="176">
        <v>1000</v>
      </c>
      <c r="N5303" s="80" t="s">
        <v>6858</v>
      </c>
      <c r="O5303" s="162"/>
      <c r="P5303" s="80" t="s">
        <v>5750</v>
      </c>
      <c r="Q5303" s="80"/>
      <c r="R5303" s="80"/>
      <c r="S5303" s="163"/>
      <c r="T5303" s="213"/>
      <c r="U5303" s="162"/>
      <c r="V5303" s="164"/>
      <c r="W5303" s="12" t="str">
        <f t="shared" si="982"/>
        <v>Mqtt1</v>
      </c>
      <c r="X5303" s="196" t="s">
        <v>10746</v>
      </c>
      <c r="Y5303" s="6" t="str">
        <f t="shared" si="981"/>
        <v>marpower/power-tag/interiour-siding-door-galley-aft</v>
      </c>
      <c r="Z5303" s="103" t="str" cm="1">
        <f t="array" ref="Z5303">IF(COUNTIF(N5303,"spare"),"","$."&amp;_xlfn.REGEXEXTRACT(J5303,"^PT\d+[FQ]\d+_(.*)", 2))</f>
        <v>$.RMS_Voltage_C_N</v>
      </c>
      <c r="AA5303" s="12">
        <f t="shared" si="983"/>
        <v>11</v>
      </c>
      <c r="AB5303" s="6" t="s">
        <v>195</v>
      </c>
      <c r="AC5303" s="103">
        <v>3032</v>
      </c>
      <c r="AJ5303" s="80"/>
      <c r="AK5303" s="113" t="s">
        <v>1424</v>
      </c>
      <c r="AN5303" s="80"/>
      <c r="AO5303" s="80"/>
      <c r="AP5303" s="80"/>
      <c r="AQ5303" s="80"/>
      <c r="AR5303" s="127"/>
      <c r="AS5303" s="80"/>
      <c r="AT5303" s="7"/>
      <c r="AU5303" s="7"/>
      <c r="AV5303" s="165"/>
      <c r="AW5303" s="166"/>
      <c r="AX5303" s="137"/>
      <c r="AY5303" s="147"/>
      <c r="AZ5303" s="167"/>
      <c r="BA5303" s="167"/>
      <c r="BB5303" s="147" t="str">
        <f t="shared" si="984"/>
        <v/>
      </c>
      <c r="BC5303" s="168"/>
      <c r="BD5303" s="165"/>
      <c r="BE5303" s="165"/>
      <c r="BF5303" s="165"/>
      <c r="BG5303" s="165"/>
      <c r="BH5303" s="165"/>
      <c r="BI5303" s="165"/>
      <c r="BJ5303" s="165"/>
      <c r="BK5303" s="165"/>
      <c r="BL5303" s="165"/>
      <c r="BM5303" s="165"/>
      <c r="BN5303" s="165"/>
      <c r="BO5303" s="165"/>
      <c r="BP5303" s="165"/>
      <c r="BQ5303" s="165"/>
      <c r="BS5303" s="6"/>
      <c r="BT5303" s="11"/>
      <c r="BU5303" s="6"/>
      <c r="BV5303" s="6"/>
    </row>
    <row r="5304" spans="1:74" ht="15.75" x14ac:dyDescent="0.25">
      <c r="A5304" s="52" t="s">
        <v>1422</v>
      </c>
      <c r="B5304" s="56"/>
      <c r="C5304" s="7" t="s">
        <v>118</v>
      </c>
      <c r="D5304" s="7" t="s">
        <v>6562</v>
      </c>
      <c r="E5304" s="7"/>
      <c r="F5304" s="64"/>
      <c r="G5304" s="6"/>
      <c r="H5304" s="6"/>
      <c r="I5304" s="10" t="s">
        <v>110</v>
      </c>
      <c r="J5304" s="11" t="s">
        <v>4068</v>
      </c>
      <c r="K5304" s="194" t="s">
        <v>511</v>
      </c>
      <c r="L5304" s="176"/>
      <c r="M5304" s="176">
        <v>1000</v>
      </c>
      <c r="N5304" s="80" t="s">
        <v>6858</v>
      </c>
      <c r="O5304" s="162"/>
      <c r="P5304" s="80" t="s">
        <v>5751</v>
      </c>
      <c r="Q5304" s="80"/>
      <c r="R5304" s="80"/>
      <c r="S5304" s="163"/>
      <c r="T5304" s="213"/>
      <c r="U5304" s="162"/>
      <c r="V5304" s="164"/>
      <c r="W5304" s="12" t="str">
        <f t="shared" si="982"/>
        <v>Mqtt1</v>
      </c>
      <c r="X5304" s="196" t="s">
        <v>10746</v>
      </c>
      <c r="Y5304" s="6" t="str">
        <f t="shared" si="981"/>
        <v>marpower/power-tag/interiour-siding-door-galley-aft</v>
      </c>
      <c r="Z5304" s="103" t="str" cm="1">
        <f t="array" ref="Z5304">IF(COUNTIF(N5304,"spare"),"","$."&amp;_xlfn.REGEXEXTRACT(J5304,"^PT\d+[FQ]\d+_(.*)", 2))</f>
        <v>$.Active_Power_Phase_A</v>
      </c>
      <c r="AA5304" s="12">
        <f t="shared" si="983"/>
        <v>11</v>
      </c>
      <c r="AB5304" s="6" t="s">
        <v>195</v>
      </c>
      <c r="AC5304" s="103">
        <v>3054</v>
      </c>
      <c r="AJ5304" s="80"/>
      <c r="AK5304" s="113" t="s">
        <v>1425</v>
      </c>
      <c r="AN5304" s="80"/>
      <c r="AO5304" s="80"/>
      <c r="AP5304" s="80"/>
      <c r="AQ5304" s="80"/>
      <c r="AR5304" s="127"/>
      <c r="AS5304" s="80"/>
      <c r="AT5304" s="7"/>
      <c r="AU5304" s="7"/>
      <c r="AV5304" s="165"/>
      <c r="AW5304" s="166"/>
      <c r="AX5304" s="137"/>
      <c r="AY5304" s="147"/>
      <c r="AZ5304" s="167"/>
      <c r="BA5304" s="167"/>
      <c r="BB5304" s="147" t="str">
        <f t="shared" si="984"/>
        <v/>
      </c>
      <c r="BC5304" s="168"/>
      <c r="BD5304" s="165"/>
      <c r="BE5304" s="165"/>
      <c r="BF5304" s="165"/>
      <c r="BG5304" s="165"/>
      <c r="BH5304" s="165"/>
      <c r="BI5304" s="165"/>
      <c r="BJ5304" s="165"/>
      <c r="BK5304" s="165"/>
      <c r="BL5304" s="165"/>
      <c r="BM5304" s="165"/>
      <c r="BN5304" s="165"/>
      <c r="BO5304" s="165"/>
      <c r="BP5304" s="165"/>
      <c r="BQ5304" s="165"/>
      <c r="BS5304" s="6"/>
      <c r="BT5304" s="11"/>
      <c r="BU5304" s="6"/>
      <c r="BV5304" s="6"/>
    </row>
    <row r="5305" spans="1:74" ht="15.75" x14ac:dyDescent="0.25">
      <c r="A5305" s="52" t="s">
        <v>1422</v>
      </c>
      <c r="B5305" s="56"/>
      <c r="C5305" s="7" t="s">
        <v>118</v>
      </c>
      <c r="D5305" s="7" t="s">
        <v>6562</v>
      </c>
      <c r="E5305" s="7"/>
      <c r="F5305" s="64"/>
      <c r="G5305" s="6"/>
      <c r="H5305" s="6"/>
      <c r="I5305" s="10" t="s">
        <v>110</v>
      </c>
      <c r="J5305" s="11" t="s">
        <v>4069</v>
      </c>
      <c r="K5305" s="194" t="s">
        <v>511</v>
      </c>
      <c r="L5305" s="176"/>
      <c r="M5305" s="176">
        <v>1000</v>
      </c>
      <c r="N5305" s="80" t="s">
        <v>6858</v>
      </c>
      <c r="O5305" s="162"/>
      <c r="P5305" s="80" t="s">
        <v>5752</v>
      </c>
      <c r="Q5305" s="80"/>
      <c r="R5305" s="80"/>
      <c r="S5305" s="163"/>
      <c r="T5305" s="213"/>
      <c r="U5305" s="162"/>
      <c r="V5305" s="164"/>
      <c r="W5305" s="12" t="str">
        <f t="shared" si="982"/>
        <v>Mqtt1</v>
      </c>
      <c r="X5305" s="196" t="s">
        <v>10746</v>
      </c>
      <c r="Y5305" s="6" t="str">
        <f t="shared" si="981"/>
        <v>marpower/power-tag/interiour-siding-door-galley-aft</v>
      </c>
      <c r="Z5305" s="103" t="str" cm="1">
        <f t="array" ref="Z5305">IF(COUNTIF(N5305,"spare"),"","$."&amp;_xlfn.REGEXEXTRACT(J5305,"^PT\d+[FQ]\d+_(.*)", 2))</f>
        <v>$.Active_Power_Phase_B</v>
      </c>
      <c r="AA5305" s="12">
        <f t="shared" si="983"/>
        <v>11</v>
      </c>
      <c r="AB5305" s="6" t="s">
        <v>195</v>
      </c>
      <c r="AC5305" s="103">
        <v>3056</v>
      </c>
      <c r="AJ5305" s="80"/>
      <c r="AK5305" s="113" t="s">
        <v>1425</v>
      </c>
      <c r="AN5305" s="80"/>
      <c r="AO5305" s="80"/>
      <c r="AP5305" s="80"/>
      <c r="AQ5305" s="80"/>
      <c r="AR5305" s="127"/>
      <c r="AS5305" s="80"/>
      <c r="AT5305" s="7"/>
      <c r="AU5305" s="7"/>
      <c r="AV5305" s="165"/>
      <c r="AW5305" s="166"/>
      <c r="AX5305" s="137"/>
      <c r="AY5305" s="147"/>
      <c r="AZ5305" s="167"/>
      <c r="BA5305" s="167"/>
      <c r="BB5305" s="147" t="str">
        <f t="shared" si="984"/>
        <v/>
      </c>
      <c r="BC5305" s="168"/>
      <c r="BD5305" s="165"/>
      <c r="BE5305" s="165"/>
      <c r="BF5305" s="165"/>
      <c r="BG5305" s="165"/>
      <c r="BH5305" s="165"/>
      <c r="BI5305" s="165"/>
      <c r="BJ5305" s="165"/>
      <c r="BK5305" s="165"/>
      <c r="BL5305" s="165"/>
      <c r="BM5305" s="165"/>
      <c r="BN5305" s="165"/>
      <c r="BO5305" s="165"/>
      <c r="BP5305" s="165"/>
      <c r="BQ5305" s="165"/>
      <c r="BS5305" s="6"/>
      <c r="BT5305" s="11"/>
      <c r="BU5305" s="6"/>
      <c r="BV5305" s="6"/>
    </row>
    <row r="5306" spans="1:74" ht="15.75" x14ac:dyDescent="0.25">
      <c r="A5306" s="52" t="s">
        <v>1422</v>
      </c>
      <c r="B5306" s="56"/>
      <c r="C5306" s="7" t="s">
        <v>118</v>
      </c>
      <c r="D5306" s="7" t="s">
        <v>6562</v>
      </c>
      <c r="E5306" s="7"/>
      <c r="F5306" s="64"/>
      <c r="G5306" s="6"/>
      <c r="H5306" s="6"/>
      <c r="I5306" s="10" t="s">
        <v>110</v>
      </c>
      <c r="J5306" s="11" t="s">
        <v>4070</v>
      </c>
      <c r="K5306" s="194" t="s">
        <v>511</v>
      </c>
      <c r="L5306" s="176"/>
      <c r="M5306" s="176">
        <v>1000</v>
      </c>
      <c r="N5306" s="80" t="s">
        <v>6858</v>
      </c>
      <c r="O5306" s="162"/>
      <c r="P5306" s="80" t="s">
        <v>5753</v>
      </c>
      <c r="Q5306" s="80"/>
      <c r="R5306" s="80"/>
      <c r="S5306" s="163"/>
      <c r="T5306" s="213"/>
      <c r="U5306" s="162"/>
      <c r="V5306" s="164"/>
      <c r="W5306" s="12" t="str">
        <f t="shared" si="982"/>
        <v>Mqtt1</v>
      </c>
      <c r="X5306" s="196" t="s">
        <v>10746</v>
      </c>
      <c r="Y5306" s="6" t="str">
        <f t="shared" si="981"/>
        <v>marpower/power-tag/interiour-siding-door-galley-aft</v>
      </c>
      <c r="Z5306" s="103" t="str" cm="1">
        <f t="array" ref="Z5306">IF(COUNTIF(N5306,"spare"),"","$."&amp;_xlfn.REGEXEXTRACT(J5306,"^PT\d+[FQ]\d+_(.*)", 2))</f>
        <v>$.Active_Power_Phase_C</v>
      </c>
      <c r="AA5306" s="12">
        <f t="shared" si="983"/>
        <v>11</v>
      </c>
      <c r="AB5306" s="6" t="s">
        <v>195</v>
      </c>
      <c r="AC5306" s="103">
        <v>3058</v>
      </c>
      <c r="AJ5306" s="80"/>
      <c r="AK5306" s="113" t="s">
        <v>1425</v>
      </c>
      <c r="AN5306" s="80"/>
      <c r="AO5306" s="80"/>
      <c r="AP5306" s="80"/>
      <c r="AQ5306" s="80"/>
      <c r="AR5306" s="127"/>
      <c r="AS5306" s="80"/>
      <c r="AT5306" s="7"/>
      <c r="AU5306" s="7"/>
      <c r="AV5306" s="165"/>
      <c r="AW5306" s="166"/>
      <c r="AX5306" s="137"/>
      <c r="AY5306" s="147"/>
      <c r="AZ5306" s="167"/>
      <c r="BA5306" s="167"/>
      <c r="BB5306" s="147" t="str">
        <f t="shared" si="984"/>
        <v/>
      </c>
      <c r="BC5306" s="168"/>
      <c r="BD5306" s="165"/>
      <c r="BE5306" s="165"/>
      <c r="BF5306" s="165"/>
      <c r="BG5306" s="165"/>
      <c r="BH5306" s="165"/>
      <c r="BI5306" s="165"/>
      <c r="BJ5306" s="165"/>
      <c r="BK5306" s="165"/>
      <c r="BL5306" s="165"/>
      <c r="BM5306" s="165"/>
      <c r="BN5306" s="165"/>
      <c r="BO5306" s="165"/>
      <c r="BP5306" s="165"/>
      <c r="BQ5306" s="165"/>
      <c r="BS5306" s="6"/>
      <c r="BT5306" s="11"/>
      <c r="BU5306" s="6"/>
      <c r="BV5306" s="6"/>
    </row>
    <row r="5307" spans="1:74" ht="15.75" x14ac:dyDescent="0.25">
      <c r="A5307" s="52" t="s">
        <v>1422</v>
      </c>
      <c r="B5307" s="56"/>
      <c r="C5307" s="7" t="s">
        <v>118</v>
      </c>
      <c r="D5307" s="7" t="s">
        <v>6562</v>
      </c>
      <c r="E5307" s="7"/>
      <c r="F5307" s="64"/>
      <c r="G5307" s="6"/>
      <c r="H5307" s="6"/>
      <c r="I5307" s="10" t="s">
        <v>110</v>
      </c>
      <c r="J5307" s="11" t="s">
        <v>4071</v>
      </c>
      <c r="K5307" s="194" t="s">
        <v>511</v>
      </c>
      <c r="L5307" s="176"/>
      <c r="M5307" s="176">
        <v>1000</v>
      </c>
      <c r="N5307" s="80" t="s">
        <v>6858</v>
      </c>
      <c r="O5307" s="162"/>
      <c r="P5307" s="80" t="s">
        <v>5754</v>
      </c>
      <c r="Q5307" s="80"/>
      <c r="R5307" s="80"/>
      <c r="S5307" s="163"/>
      <c r="T5307" s="213"/>
      <c r="U5307" s="162"/>
      <c r="V5307" s="164"/>
      <c r="W5307" s="12" t="str">
        <f t="shared" si="982"/>
        <v>Mqtt1</v>
      </c>
      <c r="X5307" s="196" t="s">
        <v>10746</v>
      </c>
      <c r="Y5307" s="6" t="str">
        <f t="shared" si="981"/>
        <v>marpower/power-tag/interiour-siding-door-galley-aft</v>
      </c>
      <c r="Z5307" s="103" t="str" cm="1">
        <f t="array" ref="Z5307">IF(COUNTIF(N5307,"spare"),"","$."&amp;_xlfn.REGEXEXTRACT(J5307,"^PT\d+[FQ]\d+_(.*)", 2))</f>
        <v>$.Total_Active_Power</v>
      </c>
      <c r="AA5307" s="12">
        <f t="shared" si="983"/>
        <v>11</v>
      </c>
      <c r="AB5307" s="6" t="s">
        <v>195</v>
      </c>
      <c r="AC5307" s="103">
        <v>3060</v>
      </c>
      <c r="AJ5307" s="80"/>
      <c r="AK5307" s="113" t="s">
        <v>1425</v>
      </c>
      <c r="AN5307" s="80"/>
      <c r="AO5307" s="80"/>
      <c r="AP5307" s="80"/>
      <c r="AQ5307" s="80"/>
      <c r="AR5307" s="127"/>
      <c r="AS5307" s="80"/>
      <c r="AT5307" s="7"/>
      <c r="AU5307" s="7"/>
      <c r="AV5307" s="165"/>
      <c r="AW5307" s="166"/>
      <c r="AX5307" s="137"/>
      <c r="AY5307" s="147"/>
      <c r="AZ5307" s="167"/>
      <c r="BA5307" s="167"/>
      <c r="BB5307" s="147" t="str">
        <f t="shared" si="984"/>
        <v/>
      </c>
      <c r="BC5307" s="168"/>
      <c r="BD5307" s="165"/>
      <c r="BE5307" s="165"/>
      <c r="BF5307" s="165"/>
      <c r="BG5307" s="165"/>
      <c r="BH5307" s="165"/>
      <c r="BI5307" s="165"/>
      <c r="BJ5307" s="165"/>
      <c r="BK5307" s="165"/>
      <c r="BL5307" s="165"/>
      <c r="BM5307" s="165"/>
      <c r="BN5307" s="165"/>
      <c r="BO5307" s="165"/>
      <c r="BP5307" s="165"/>
      <c r="BQ5307" s="165"/>
      <c r="BS5307" s="6"/>
      <c r="BT5307" s="11"/>
      <c r="BU5307" s="6"/>
      <c r="BV5307" s="6"/>
    </row>
    <row r="5308" spans="1:74" ht="15.75" x14ac:dyDescent="0.25">
      <c r="A5308" s="52" t="s">
        <v>1422</v>
      </c>
      <c r="B5308" s="56"/>
      <c r="C5308" s="7" t="s">
        <v>118</v>
      </c>
      <c r="D5308" s="7" t="s">
        <v>6562</v>
      </c>
      <c r="E5308" s="7"/>
      <c r="F5308" s="64"/>
      <c r="G5308" s="6"/>
      <c r="H5308" s="6"/>
      <c r="I5308" s="10" t="s">
        <v>110</v>
      </c>
      <c r="J5308" s="11" t="s">
        <v>4072</v>
      </c>
      <c r="K5308" s="194" t="s">
        <v>511</v>
      </c>
      <c r="L5308" s="176"/>
      <c r="M5308" s="176">
        <v>1000</v>
      </c>
      <c r="N5308" s="80" t="s">
        <v>6858</v>
      </c>
      <c r="O5308" s="162"/>
      <c r="P5308" s="80" t="s">
        <v>5755</v>
      </c>
      <c r="Q5308" s="80"/>
      <c r="R5308" s="80"/>
      <c r="S5308" s="163"/>
      <c r="T5308" s="213"/>
      <c r="U5308" s="162"/>
      <c r="V5308" s="164"/>
      <c r="W5308" s="12" t="str">
        <f t="shared" si="982"/>
        <v>Mqtt1</v>
      </c>
      <c r="X5308" s="196" t="s">
        <v>10746</v>
      </c>
      <c r="Y5308" s="6" t="str">
        <f t="shared" si="981"/>
        <v>marpower/power-tag/interiour-siding-door-galley-aft</v>
      </c>
      <c r="Z5308" s="103" t="str" cm="1">
        <f t="array" ref="Z5308">IF(COUNTIF(N5308,"spare"),"","$."&amp;_xlfn.REGEXEXTRACT(J5308,"^PT\d+[FQ]\d+_(.*)", 2))</f>
        <v>$.Power_Factor_Phase_A</v>
      </c>
      <c r="AA5308" s="12">
        <f t="shared" si="983"/>
        <v>11</v>
      </c>
      <c r="AB5308" s="6" t="s">
        <v>195</v>
      </c>
      <c r="AC5308" s="103">
        <v>3078</v>
      </c>
      <c r="AJ5308" s="80"/>
      <c r="AK5308" s="113" t="s">
        <v>1426</v>
      </c>
      <c r="AN5308" s="80"/>
      <c r="AO5308" s="80"/>
      <c r="AP5308" s="80"/>
      <c r="AQ5308" s="80"/>
      <c r="AR5308" s="127"/>
      <c r="AS5308" s="80"/>
      <c r="AT5308" s="7"/>
      <c r="AU5308" s="7"/>
      <c r="AV5308" s="165"/>
      <c r="AW5308" s="166"/>
      <c r="AX5308" s="137"/>
      <c r="AY5308" s="147"/>
      <c r="AZ5308" s="167"/>
      <c r="BA5308" s="167"/>
      <c r="BB5308" s="147" t="str">
        <f t="shared" si="984"/>
        <v/>
      </c>
      <c r="BC5308" s="168"/>
      <c r="BD5308" s="165"/>
      <c r="BE5308" s="165"/>
      <c r="BF5308" s="165"/>
      <c r="BG5308" s="165"/>
      <c r="BH5308" s="165"/>
      <c r="BI5308" s="165"/>
      <c r="BJ5308" s="165"/>
      <c r="BK5308" s="165"/>
      <c r="BL5308" s="165"/>
      <c r="BM5308" s="165"/>
      <c r="BN5308" s="165"/>
      <c r="BO5308" s="165"/>
      <c r="BP5308" s="165"/>
      <c r="BQ5308" s="165"/>
      <c r="BS5308" s="6"/>
      <c r="BT5308" s="11"/>
      <c r="BU5308" s="6"/>
      <c r="BV5308" s="6"/>
    </row>
    <row r="5309" spans="1:74" ht="15.75" x14ac:dyDescent="0.25">
      <c r="A5309" s="52" t="s">
        <v>1422</v>
      </c>
      <c r="B5309" s="56"/>
      <c r="C5309" s="7" t="s">
        <v>118</v>
      </c>
      <c r="D5309" s="7" t="s">
        <v>6562</v>
      </c>
      <c r="E5309" s="7"/>
      <c r="F5309" s="64"/>
      <c r="G5309" s="6"/>
      <c r="H5309" s="6"/>
      <c r="I5309" s="10" t="s">
        <v>110</v>
      </c>
      <c r="J5309" s="11" t="s">
        <v>4073</v>
      </c>
      <c r="K5309" s="194" t="s">
        <v>511</v>
      </c>
      <c r="L5309" s="176"/>
      <c r="M5309" s="176">
        <v>1000</v>
      </c>
      <c r="N5309" s="80" t="s">
        <v>6858</v>
      </c>
      <c r="O5309" s="162"/>
      <c r="P5309" s="80" t="s">
        <v>5756</v>
      </c>
      <c r="Q5309" s="80"/>
      <c r="R5309" s="80"/>
      <c r="S5309" s="163"/>
      <c r="T5309" s="213"/>
      <c r="U5309" s="162"/>
      <c r="V5309" s="164"/>
      <c r="W5309" s="12" t="str">
        <f t="shared" si="982"/>
        <v>Mqtt1</v>
      </c>
      <c r="X5309" s="196" t="s">
        <v>10746</v>
      </c>
      <c r="Y5309" s="6" t="str">
        <f t="shared" si="981"/>
        <v>marpower/power-tag/interiour-siding-door-galley-aft</v>
      </c>
      <c r="Z5309" s="103" t="str" cm="1">
        <f t="array" ref="Z5309">IF(COUNTIF(N5309,"spare"),"","$."&amp;_xlfn.REGEXEXTRACT(J5309,"^PT\d+[FQ]\d+_(.*)", 2))</f>
        <v>$.Power_Factor_Phase_B</v>
      </c>
      <c r="AA5309" s="12">
        <f t="shared" si="983"/>
        <v>11</v>
      </c>
      <c r="AB5309" s="6" t="s">
        <v>195</v>
      </c>
      <c r="AC5309" s="103">
        <v>3080</v>
      </c>
      <c r="AJ5309" s="80"/>
      <c r="AK5309" s="113" t="s">
        <v>1426</v>
      </c>
      <c r="AN5309" s="80"/>
      <c r="AO5309" s="80"/>
      <c r="AP5309" s="80"/>
      <c r="AQ5309" s="80"/>
      <c r="AR5309" s="127"/>
      <c r="AS5309" s="80"/>
      <c r="AT5309" s="7"/>
      <c r="AU5309" s="7"/>
      <c r="AV5309" s="165"/>
      <c r="AW5309" s="166"/>
      <c r="AX5309" s="137"/>
      <c r="AY5309" s="147"/>
      <c r="AZ5309" s="167"/>
      <c r="BA5309" s="167"/>
      <c r="BB5309" s="147" t="str">
        <f t="shared" si="984"/>
        <v/>
      </c>
      <c r="BC5309" s="168"/>
      <c r="BD5309" s="165"/>
      <c r="BE5309" s="165"/>
      <c r="BF5309" s="165"/>
      <c r="BG5309" s="165"/>
      <c r="BH5309" s="165"/>
      <c r="BI5309" s="165"/>
      <c r="BJ5309" s="165"/>
      <c r="BK5309" s="165"/>
      <c r="BL5309" s="165"/>
      <c r="BM5309" s="165"/>
      <c r="BN5309" s="165"/>
      <c r="BO5309" s="165"/>
      <c r="BP5309" s="165"/>
      <c r="BQ5309" s="165"/>
      <c r="BS5309" s="6"/>
      <c r="BT5309" s="11"/>
      <c r="BU5309" s="6"/>
      <c r="BV5309" s="6"/>
    </row>
    <row r="5310" spans="1:74" ht="15.75" x14ac:dyDescent="0.25">
      <c r="A5310" s="52" t="s">
        <v>1422</v>
      </c>
      <c r="B5310" s="56"/>
      <c r="C5310" s="7" t="s">
        <v>118</v>
      </c>
      <c r="D5310" s="7" t="s">
        <v>6562</v>
      </c>
      <c r="E5310" s="7"/>
      <c r="F5310" s="64"/>
      <c r="G5310" s="6"/>
      <c r="H5310" s="6"/>
      <c r="I5310" s="10" t="s">
        <v>110</v>
      </c>
      <c r="J5310" s="11" t="s">
        <v>4074</v>
      </c>
      <c r="K5310" s="194" t="s">
        <v>511</v>
      </c>
      <c r="L5310" s="176"/>
      <c r="M5310" s="176">
        <v>1000</v>
      </c>
      <c r="N5310" s="80" t="s">
        <v>6858</v>
      </c>
      <c r="O5310" s="162"/>
      <c r="P5310" s="80" t="s">
        <v>5757</v>
      </c>
      <c r="Q5310" s="80"/>
      <c r="R5310" s="80"/>
      <c r="S5310" s="163"/>
      <c r="T5310" s="213"/>
      <c r="U5310" s="162"/>
      <c r="V5310" s="164"/>
      <c r="W5310" s="12" t="str">
        <f t="shared" si="982"/>
        <v>Mqtt1</v>
      </c>
      <c r="X5310" s="196" t="s">
        <v>10746</v>
      </c>
      <c r="Y5310" s="6" t="str">
        <f t="shared" si="981"/>
        <v>marpower/power-tag/interiour-siding-door-galley-aft</v>
      </c>
      <c r="Z5310" s="103" t="str" cm="1">
        <f t="array" ref="Z5310">IF(COUNTIF(N5310,"spare"),"","$."&amp;_xlfn.REGEXEXTRACT(J5310,"^PT\d+[FQ]\d+_(.*)", 2))</f>
        <v>$.Power_Factor_Phase_C</v>
      </c>
      <c r="AA5310" s="12">
        <f t="shared" si="983"/>
        <v>11</v>
      </c>
      <c r="AB5310" s="6" t="s">
        <v>195</v>
      </c>
      <c r="AC5310" s="103">
        <v>3082</v>
      </c>
      <c r="AJ5310" s="80"/>
      <c r="AK5310" s="113" t="s">
        <v>1426</v>
      </c>
      <c r="AN5310" s="80"/>
      <c r="AO5310" s="80"/>
      <c r="AP5310" s="80"/>
      <c r="AQ5310" s="80"/>
      <c r="AR5310" s="127"/>
      <c r="AS5310" s="80"/>
      <c r="AT5310" s="7"/>
      <c r="AU5310" s="7"/>
      <c r="AV5310" s="165"/>
      <c r="AW5310" s="166"/>
      <c r="AX5310" s="137"/>
      <c r="AY5310" s="147"/>
      <c r="AZ5310" s="167"/>
      <c r="BA5310" s="167"/>
      <c r="BB5310" s="147" t="str">
        <f t="shared" si="984"/>
        <v/>
      </c>
      <c r="BC5310" s="168"/>
      <c r="BD5310" s="165"/>
      <c r="BE5310" s="165"/>
      <c r="BF5310" s="165"/>
      <c r="BG5310" s="165"/>
      <c r="BH5310" s="165"/>
      <c r="BI5310" s="165"/>
      <c r="BJ5310" s="165"/>
      <c r="BK5310" s="165"/>
      <c r="BL5310" s="165"/>
      <c r="BM5310" s="165"/>
      <c r="BN5310" s="165"/>
      <c r="BO5310" s="165"/>
      <c r="BP5310" s="165"/>
      <c r="BQ5310" s="165"/>
      <c r="BS5310" s="6"/>
      <c r="BT5310" s="11"/>
      <c r="BU5310" s="6"/>
      <c r="BV5310" s="6"/>
    </row>
    <row r="5311" spans="1:74" ht="15.75" x14ac:dyDescent="0.25">
      <c r="A5311" s="52" t="s">
        <v>1422</v>
      </c>
      <c r="B5311" s="56"/>
      <c r="C5311" s="7" t="s">
        <v>118</v>
      </c>
      <c r="D5311" s="7" t="s">
        <v>6562</v>
      </c>
      <c r="E5311" s="7"/>
      <c r="F5311" s="64"/>
      <c r="G5311" s="6"/>
      <c r="H5311" s="6"/>
      <c r="I5311" s="10" t="s">
        <v>110</v>
      </c>
      <c r="J5311" s="11" t="s">
        <v>4075</v>
      </c>
      <c r="K5311" s="194" t="s">
        <v>511</v>
      </c>
      <c r="L5311" s="176"/>
      <c r="M5311" s="176">
        <v>1000</v>
      </c>
      <c r="N5311" s="80" t="s">
        <v>6858</v>
      </c>
      <c r="O5311" s="162"/>
      <c r="P5311" s="80" t="s">
        <v>5758</v>
      </c>
      <c r="Q5311" s="80"/>
      <c r="R5311" s="80"/>
      <c r="S5311" s="163"/>
      <c r="T5311" s="213"/>
      <c r="U5311" s="162"/>
      <c r="V5311" s="164"/>
      <c r="W5311" s="12" t="str">
        <f t="shared" si="982"/>
        <v>Mqtt1</v>
      </c>
      <c r="X5311" s="196" t="s">
        <v>10746</v>
      </c>
      <c r="Y5311" s="6" t="str">
        <f t="shared" si="981"/>
        <v>marpower/power-tag/interiour-siding-door-galley-aft</v>
      </c>
      <c r="Z5311" s="103" t="str" cm="1">
        <f t="array" ref="Z5311">IF(COUNTIF(N5311,"spare"),"","$."&amp;_xlfn.REGEXEXTRACT(J5311,"^PT\d+[FQ]\d+_(.*)", 2))</f>
        <v>$.Total_Power_Factor</v>
      </c>
      <c r="AA5311" s="12">
        <f t="shared" si="983"/>
        <v>11</v>
      </c>
      <c r="AB5311" s="6" t="s">
        <v>195</v>
      </c>
      <c r="AC5311" s="103">
        <v>3084</v>
      </c>
      <c r="AJ5311" s="80"/>
      <c r="AK5311" s="113" t="s">
        <v>1426</v>
      </c>
      <c r="AN5311" s="80"/>
      <c r="AO5311" s="80"/>
      <c r="AP5311" s="80"/>
      <c r="AQ5311" s="80"/>
      <c r="AR5311" s="127"/>
      <c r="AS5311" s="80"/>
      <c r="AT5311" s="7"/>
      <c r="AU5311" s="7"/>
      <c r="AV5311" s="165"/>
      <c r="AW5311" s="166"/>
      <c r="AX5311" s="137"/>
      <c r="AY5311" s="147"/>
      <c r="AZ5311" s="167"/>
      <c r="BA5311" s="167"/>
      <c r="BB5311" s="147" t="str">
        <f t="shared" si="984"/>
        <v/>
      </c>
      <c r="BC5311" s="168"/>
      <c r="BD5311" s="165"/>
      <c r="BE5311" s="165"/>
      <c r="BF5311" s="165"/>
      <c r="BG5311" s="165"/>
      <c r="BH5311" s="165"/>
      <c r="BI5311" s="165"/>
      <c r="BJ5311" s="165"/>
      <c r="BK5311" s="165"/>
      <c r="BL5311" s="165"/>
      <c r="BM5311" s="165"/>
      <c r="BN5311" s="165"/>
      <c r="BO5311" s="165"/>
      <c r="BP5311" s="165"/>
      <c r="BQ5311" s="165"/>
      <c r="BS5311" s="6"/>
      <c r="BT5311" s="11"/>
      <c r="BU5311" s="6"/>
      <c r="BV5311" s="6"/>
    </row>
    <row r="5312" spans="1:74" ht="15.75" x14ac:dyDescent="0.25">
      <c r="A5312" s="52" t="s">
        <v>1422</v>
      </c>
      <c r="B5312" s="56"/>
      <c r="C5312" s="7" t="s">
        <v>118</v>
      </c>
      <c r="D5312" s="7" t="s">
        <v>6562</v>
      </c>
      <c r="E5312" s="7"/>
      <c r="F5312" s="64"/>
      <c r="G5312" s="6"/>
      <c r="H5312" s="6"/>
      <c r="I5312" s="10" t="s">
        <v>110</v>
      </c>
      <c r="J5312" s="11" t="s">
        <v>4076</v>
      </c>
      <c r="K5312" s="194" t="s">
        <v>511</v>
      </c>
      <c r="L5312" s="176"/>
      <c r="M5312" s="176">
        <v>1000</v>
      </c>
      <c r="N5312" s="80" t="s">
        <v>6858</v>
      </c>
      <c r="O5312" s="162"/>
      <c r="P5312" s="80" t="s">
        <v>5759</v>
      </c>
      <c r="Q5312" s="80"/>
      <c r="R5312" s="80"/>
      <c r="S5312" s="163"/>
      <c r="T5312" s="213"/>
      <c r="U5312" s="162"/>
      <c r="V5312" s="164"/>
      <c r="W5312" s="12" t="str">
        <f t="shared" si="982"/>
        <v>Mqtt1</v>
      </c>
      <c r="X5312" s="196" t="s">
        <v>10747</v>
      </c>
      <c r="Y5312" s="6" t="str">
        <f t="shared" si="981"/>
        <v>marpower/power-tag/main-companion-way-door-system</v>
      </c>
      <c r="Z5312" s="103" t="str" cm="1">
        <f t="array" ref="Z5312">IF(COUNTIF(N5312,"spare"),"","$."&amp;_xlfn.REGEXEXTRACT(J5312,"^PT\d+[FQ]\d+_(.*)", 2))</f>
        <v>$.RMS_Current_Phase_A</v>
      </c>
      <c r="AA5312" s="12">
        <f>AA5297+1</f>
        <v>12</v>
      </c>
      <c r="AB5312" s="6" t="s">
        <v>195</v>
      </c>
      <c r="AC5312" s="103">
        <v>3000</v>
      </c>
      <c r="AJ5312" s="80"/>
      <c r="AK5312" s="113" t="s">
        <v>1423</v>
      </c>
      <c r="AN5312" s="80"/>
      <c r="AO5312" s="80"/>
      <c r="AP5312" s="80"/>
      <c r="AQ5312" s="80"/>
      <c r="AR5312" s="127"/>
      <c r="AS5312" s="80"/>
      <c r="AT5312" s="7"/>
      <c r="AU5312" s="7"/>
      <c r="AV5312" s="165"/>
      <c r="AW5312" s="166"/>
      <c r="AX5312" s="137"/>
      <c r="AY5312" s="147"/>
      <c r="AZ5312" s="167"/>
      <c r="BA5312" s="167"/>
      <c r="BB5312" s="147" t="str">
        <f t="shared" si="984"/>
        <v/>
      </c>
      <c r="BC5312" s="168"/>
      <c r="BD5312" s="165"/>
      <c r="BE5312" s="165"/>
      <c r="BF5312" s="165"/>
      <c r="BG5312" s="165"/>
      <c r="BH5312" s="165"/>
      <c r="BI5312" s="165"/>
      <c r="BJ5312" s="165"/>
      <c r="BK5312" s="165"/>
      <c r="BL5312" s="165"/>
      <c r="BM5312" s="165"/>
      <c r="BN5312" s="165"/>
      <c r="BO5312" s="165"/>
      <c r="BP5312" s="165"/>
      <c r="BQ5312" s="165"/>
      <c r="BS5312" s="6"/>
      <c r="BT5312" s="11"/>
      <c r="BU5312" s="6"/>
      <c r="BV5312" s="6"/>
    </row>
    <row r="5313" spans="1:74" ht="15.75" x14ac:dyDescent="0.25">
      <c r="A5313" s="52" t="s">
        <v>1422</v>
      </c>
      <c r="B5313" s="56"/>
      <c r="C5313" s="7" t="s">
        <v>118</v>
      </c>
      <c r="D5313" s="7" t="s">
        <v>6562</v>
      </c>
      <c r="E5313" s="7"/>
      <c r="F5313" s="64"/>
      <c r="G5313" s="6"/>
      <c r="H5313" s="6"/>
      <c r="I5313" s="10" t="s">
        <v>110</v>
      </c>
      <c r="J5313" s="11" t="s">
        <v>4077</v>
      </c>
      <c r="K5313" s="194" t="s">
        <v>511</v>
      </c>
      <c r="L5313" s="176"/>
      <c r="M5313" s="176">
        <v>1000</v>
      </c>
      <c r="N5313" s="80" t="s">
        <v>6858</v>
      </c>
      <c r="O5313" s="162"/>
      <c r="P5313" s="80" t="s">
        <v>5760</v>
      </c>
      <c r="Q5313" s="80"/>
      <c r="R5313" s="80"/>
      <c r="S5313" s="163"/>
      <c r="T5313" s="213"/>
      <c r="U5313" s="162"/>
      <c r="V5313" s="164"/>
      <c r="W5313" s="12" t="str">
        <f t="shared" si="982"/>
        <v>Mqtt1</v>
      </c>
      <c r="X5313" s="196" t="s">
        <v>10747</v>
      </c>
      <c r="Y5313" s="6" t="str">
        <f t="shared" si="981"/>
        <v>marpower/power-tag/main-companion-way-door-system</v>
      </c>
      <c r="Z5313" s="103" t="str" cm="1">
        <f t="array" ref="Z5313">IF(COUNTIF(N5313,"spare"),"","$."&amp;_xlfn.REGEXEXTRACT(J5313,"^PT\d+[FQ]\d+_(.*)", 2))</f>
        <v>$.RMS_Current_Phase_B</v>
      </c>
      <c r="AA5313" s="12">
        <f t="shared" si="983"/>
        <v>12</v>
      </c>
      <c r="AB5313" s="6" t="s">
        <v>195</v>
      </c>
      <c r="AC5313" s="103">
        <v>3002</v>
      </c>
      <c r="AJ5313" s="80"/>
      <c r="AK5313" s="113" t="s">
        <v>1423</v>
      </c>
      <c r="AN5313" s="80"/>
      <c r="AO5313" s="80"/>
      <c r="AP5313" s="80"/>
      <c r="AQ5313" s="80"/>
      <c r="AR5313" s="127"/>
      <c r="AS5313" s="80"/>
      <c r="AT5313" s="7"/>
      <c r="AU5313" s="7"/>
      <c r="AV5313" s="165"/>
      <c r="AW5313" s="166"/>
      <c r="AX5313" s="137"/>
      <c r="AY5313" s="147"/>
      <c r="AZ5313" s="167"/>
      <c r="BA5313" s="167"/>
      <c r="BB5313" s="147" t="str">
        <f t="shared" si="984"/>
        <v/>
      </c>
      <c r="BC5313" s="168"/>
      <c r="BD5313" s="165"/>
      <c r="BE5313" s="165"/>
      <c r="BF5313" s="165"/>
      <c r="BG5313" s="165"/>
      <c r="BH5313" s="165"/>
      <c r="BI5313" s="165"/>
      <c r="BJ5313" s="165"/>
      <c r="BK5313" s="165"/>
      <c r="BL5313" s="165"/>
      <c r="BM5313" s="165"/>
      <c r="BN5313" s="165"/>
      <c r="BO5313" s="165"/>
      <c r="BP5313" s="165"/>
      <c r="BQ5313" s="165"/>
      <c r="BS5313" s="6"/>
      <c r="BT5313" s="11"/>
      <c r="BU5313" s="6"/>
      <c r="BV5313" s="6"/>
    </row>
    <row r="5314" spans="1:74" ht="15.75" x14ac:dyDescent="0.25">
      <c r="A5314" s="52" t="s">
        <v>1422</v>
      </c>
      <c r="B5314" s="56"/>
      <c r="C5314" s="7" t="s">
        <v>118</v>
      </c>
      <c r="D5314" s="7" t="s">
        <v>6562</v>
      </c>
      <c r="E5314" s="7"/>
      <c r="F5314" s="64"/>
      <c r="G5314" s="6"/>
      <c r="H5314" s="6"/>
      <c r="I5314" s="10" t="s">
        <v>110</v>
      </c>
      <c r="J5314" s="11" t="s">
        <v>4078</v>
      </c>
      <c r="K5314" s="194" t="s">
        <v>511</v>
      </c>
      <c r="L5314" s="176"/>
      <c r="M5314" s="176">
        <v>1000</v>
      </c>
      <c r="N5314" s="80" t="s">
        <v>6858</v>
      </c>
      <c r="O5314" s="162"/>
      <c r="P5314" s="80" t="s">
        <v>5761</v>
      </c>
      <c r="Q5314" s="80"/>
      <c r="R5314" s="80"/>
      <c r="S5314" s="163"/>
      <c r="T5314" s="213"/>
      <c r="U5314" s="162"/>
      <c r="V5314" s="164"/>
      <c r="W5314" s="12" t="str">
        <f t="shared" si="982"/>
        <v>Mqtt1</v>
      </c>
      <c r="X5314" s="196" t="s">
        <v>10747</v>
      </c>
      <c r="Y5314" s="6" t="str">
        <f t="shared" si="981"/>
        <v>marpower/power-tag/main-companion-way-door-system</v>
      </c>
      <c r="Z5314" s="103" t="str" cm="1">
        <f t="array" ref="Z5314">IF(COUNTIF(N5314,"spare"),"","$."&amp;_xlfn.REGEXEXTRACT(J5314,"^PT\d+[FQ]\d+_(.*)", 2))</f>
        <v>$.RMS_Current_Phase_C</v>
      </c>
      <c r="AA5314" s="12">
        <f t="shared" si="983"/>
        <v>12</v>
      </c>
      <c r="AB5314" s="6" t="s">
        <v>195</v>
      </c>
      <c r="AC5314" s="103">
        <v>3004</v>
      </c>
      <c r="AJ5314" s="80"/>
      <c r="AK5314" s="113" t="s">
        <v>1423</v>
      </c>
      <c r="AN5314" s="80"/>
      <c r="AO5314" s="80"/>
      <c r="AP5314" s="80"/>
      <c r="AQ5314" s="80"/>
      <c r="AR5314" s="127"/>
      <c r="AS5314" s="80"/>
      <c r="AT5314" s="7"/>
      <c r="AU5314" s="7"/>
      <c r="AV5314" s="165"/>
      <c r="AW5314" s="166"/>
      <c r="AX5314" s="137"/>
      <c r="AY5314" s="147"/>
      <c r="AZ5314" s="167"/>
      <c r="BA5314" s="167"/>
      <c r="BB5314" s="147" t="str">
        <f t="shared" si="984"/>
        <v/>
      </c>
      <c r="BC5314" s="168"/>
      <c r="BD5314" s="165"/>
      <c r="BE5314" s="165"/>
      <c r="BF5314" s="165"/>
      <c r="BG5314" s="165"/>
      <c r="BH5314" s="165"/>
      <c r="BI5314" s="165"/>
      <c r="BJ5314" s="165"/>
      <c r="BK5314" s="165"/>
      <c r="BL5314" s="165"/>
      <c r="BM5314" s="165"/>
      <c r="BN5314" s="165"/>
      <c r="BO5314" s="165"/>
      <c r="BP5314" s="165"/>
      <c r="BQ5314" s="165"/>
      <c r="BS5314" s="6"/>
      <c r="BT5314" s="11"/>
      <c r="BU5314" s="6"/>
      <c r="BV5314" s="6"/>
    </row>
    <row r="5315" spans="1:74" ht="15.75" x14ac:dyDescent="0.25">
      <c r="A5315" s="52" t="s">
        <v>1422</v>
      </c>
      <c r="B5315" s="56"/>
      <c r="C5315" s="7" t="s">
        <v>118</v>
      </c>
      <c r="D5315" s="7" t="s">
        <v>6562</v>
      </c>
      <c r="E5315" s="7"/>
      <c r="F5315" s="64"/>
      <c r="G5315" s="6"/>
      <c r="H5315" s="6"/>
      <c r="I5315" s="10" t="s">
        <v>110</v>
      </c>
      <c r="J5315" s="11" t="s">
        <v>4079</v>
      </c>
      <c r="K5315" s="194" t="s">
        <v>511</v>
      </c>
      <c r="L5315" s="176"/>
      <c r="M5315" s="176">
        <v>1000</v>
      </c>
      <c r="N5315" s="80" t="s">
        <v>6858</v>
      </c>
      <c r="O5315" s="162"/>
      <c r="P5315" s="80" t="s">
        <v>5762</v>
      </c>
      <c r="Q5315" s="80"/>
      <c r="R5315" s="80"/>
      <c r="S5315" s="163"/>
      <c r="T5315" s="213"/>
      <c r="U5315" s="162"/>
      <c r="V5315" s="164"/>
      <c r="W5315" s="12" t="str">
        <f t="shared" si="982"/>
        <v>Mqtt1</v>
      </c>
      <c r="X5315" s="196" t="s">
        <v>10747</v>
      </c>
      <c r="Y5315" s="6" t="str">
        <f t="shared" si="981"/>
        <v>marpower/power-tag/main-companion-way-door-system</v>
      </c>
      <c r="Z5315" s="103" t="str" cm="1">
        <f t="array" ref="Z5315">IF(COUNTIF(N5315,"spare"),"","$."&amp;_xlfn.REGEXEXTRACT(J5315,"^PT\d+[FQ]\d+_(.*)", 2))</f>
        <v>$.RMS_Current_Phase_Neut</v>
      </c>
      <c r="AA5315" s="12">
        <f t="shared" si="983"/>
        <v>12</v>
      </c>
      <c r="AB5315" s="6" t="s">
        <v>195</v>
      </c>
      <c r="AC5315" s="103">
        <v>3006</v>
      </c>
      <c r="AJ5315" s="80"/>
      <c r="AK5315" s="113" t="s">
        <v>1423</v>
      </c>
      <c r="AN5315" s="80"/>
      <c r="AO5315" s="80"/>
      <c r="AP5315" s="80"/>
      <c r="AQ5315" s="80"/>
      <c r="AR5315" s="127"/>
      <c r="AS5315" s="80"/>
      <c r="AT5315" s="7"/>
      <c r="AU5315" s="7"/>
      <c r="AV5315" s="165"/>
      <c r="AW5315" s="166"/>
      <c r="AX5315" s="137"/>
      <c r="AY5315" s="147"/>
      <c r="AZ5315" s="167"/>
      <c r="BA5315" s="167"/>
      <c r="BB5315" s="147" t="str">
        <f t="shared" si="984"/>
        <v/>
      </c>
      <c r="BC5315" s="168"/>
      <c r="BD5315" s="165"/>
      <c r="BE5315" s="165"/>
      <c r="BF5315" s="165"/>
      <c r="BG5315" s="165"/>
      <c r="BH5315" s="165"/>
      <c r="BI5315" s="165"/>
      <c r="BJ5315" s="165"/>
      <c r="BK5315" s="165"/>
      <c r="BL5315" s="165"/>
      <c r="BM5315" s="165"/>
      <c r="BN5315" s="165"/>
      <c r="BO5315" s="165"/>
      <c r="BP5315" s="165"/>
      <c r="BQ5315" s="165"/>
      <c r="BS5315" s="6"/>
      <c r="BT5315" s="11"/>
      <c r="BU5315" s="6"/>
      <c r="BV5315" s="6"/>
    </row>
    <row r="5316" spans="1:74" ht="15.75" x14ac:dyDescent="0.25">
      <c r="A5316" s="52" t="s">
        <v>1422</v>
      </c>
      <c r="B5316" s="56"/>
      <c r="C5316" s="7" t="s">
        <v>118</v>
      </c>
      <c r="D5316" s="7" t="s">
        <v>6562</v>
      </c>
      <c r="E5316" s="7"/>
      <c r="F5316" s="64"/>
      <c r="G5316" s="6"/>
      <c r="H5316" s="6"/>
      <c r="I5316" s="10" t="s">
        <v>110</v>
      </c>
      <c r="J5316" s="11" t="s">
        <v>8381</v>
      </c>
      <c r="K5316" s="194" t="s">
        <v>511</v>
      </c>
      <c r="L5316" s="176"/>
      <c r="M5316" s="176">
        <v>1000</v>
      </c>
      <c r="N5316" s="80" t="s">
        <v>6858</v>
      </c>
      <c r="O5316" s="162"/>
      <c r="P5316" s="80" t="s">
        <v>5763</v>
      </c>
      <c r="Q5316" s="80"/>
      <c r="R5316" s="80"/>
      <c r="S5316" s="163"/>
      <c r="T5316" s="213"/>
      <c r="U5316" s="162"/>
      <c r="V5316" s="164"/>
      <c r="W5316" s="12" t="str">
        <f t="shared" si="982"/>
        <v>Mqtt1</v>
      </c>
      <c r="X5316" s="196" t="s">
        <v>10747</v>
      </c>
      <c r="Y5316" s="6" t="str">
        <f t="shared" si="981"/>
        <v>marpower/power-tag/main-companion-way-door-system</v>
      </c>
      <c r="Z5316" s="103" t="str" cm="1">
        <f t="array" ref="Z5316">IF(COUNTIF(N5316,"spare"),"","$."&amp;_xlfn.REGEXEXTRACT(J5316,"^PT\d+[FQ]\d+_(.*)", 2))</f>
        <v>$.RMS_Voltage_A_N</v>
      </c>
      <c r="AA5316" s="12">
        <f t="shared" si="983"/>
        <v>12</v>
      </c>
      <c r="AB5316" s="6" t="s">
        <v>195</v>
      </c>
      <c r="AC5316" s="103">
        <v>3028</v>
      </c>
      <c r="AJ5316" s="80"/>
      <c r="AK5316" s="113" t="s">
        <v>1424</v>
      </c>
      <c r="AN5316" s="80"/>
      <c r="AO5316" s="80"/>
      <c r="AP5316" s="80"/>
      <c r="AQ5316" s="80"/>
      <c r="AR5316" s="127"/>
      <c r="AS5316" s="80"/>
      <c r="AT5316" s="7"/>
      <c r="AU5316" s="7"/>
      <c r="AV5316" s="165"/>
      <c r="AW5316" s="166"/>
      <c r="AX5316" s="137"/>
      <c r="AY5316" s="147"/>
      <c r="AZ5316" s="167"/>
      <c r="BA5316" s="167"/>
      <c r="BB5316" s="147" t="str">
        <f t="shared" si="984"/>
        <v/>
      </c>
      <c r="BC5316" s="168"/>
      <c r="BD5316" s="165"/>
      <c r="BE5316" s="165"/>
      <c r="BF5316" s="165"/>
      <c r="BG5316" s="165"/>
      <c r="BH5316" s="165"/>
      <c r="BI5316" s="165"/>
      <c r="BJ5316" s="165"/>
      <c r="BK5316" s="165"/>
      <c r="BL5316" s="165"/>
      <c r="BM5316" s="165"/>
      <c r="BN5316" s="165"/>
      <c r="BO5316" s="165"/>
      <c r="BP5316" s="165"/>
      <c r="BQ5316" s="165"/>
      <c r="BS5316" s="6"/>
      <c r="BT5316" s="11"/>
      <c r="BU5316" s="6"/>
      <c r="BV5316" s="6"/>
    </row>
    <row r="5317" spans="1:74" ht="15.75" x14ac:dyDescent="0.25">
      <c r="A5317" s="52" t="s">
        <v>1422</v>
      </c>
      <c r="B5317" s="56"/>
      <c r="C5317" s="7" t="s">
        <v>118</v>
      </c>
      <c r="D5317" s="7" t="s">
        <v>6562</v>
      </c>
      <c r="E5317" s="7"/>
      <c r="F5317" s="64"/>
      <c r="G5317" s="6"/>
      <c r="H5317" s="6"/>
      <c r="I5317" s="10" t="s">
        <v>110</v>
      </c>
      <c r="J5317" s="11" t="s">
        <v>8558</v>
      </c>
      <c r="K5317" s="194" t="s">
        <v>511</v>
      </c>
      <c r="L5317" s="176"/>
      <c r="M5317" s="176">
        <v>1000</v>
      </c>
      <c r="N5317" s="80" t="s">
        <v>6858</v>
      </c>
      <c r="O5317" s="162"/>
      <c r="P5317" s="80" t="s">
        <v>5764</v>
      </c>
      <c r="Q5317" s="80"/>
      <c r="R5317" s="80"/>
      <c r="S5317" s="163"/>
      <c r="T5317" s="213"/>
      <c r="U5317" s="162"/>
      <c r="V5317" s="164"/>
      <c r="W5317" s="12" t="str">
        <f t="shared" si="982"/>
        <v>Mqtt1</v>
      </c>
      <c r="X5317" s="196" t="s">
        <v>10747</v>
      </c>
      <c r="Y5317" s="6" t="str">
        <f t="shared" si="981"/>
        <v>marpower/power-tag/main-companion-way-door-system</v>
      </c>
      <c r="Z5317" s="103" t="str" cm="1">
        <f t="array" ref="Z5317">IF(COUNTIF(N5317,"spare"),"","$."&amp;_xlfn.REGEXEXTRACT(J5317,"^PT\d+[FQ]\d+_(.*)", 2))</f>
        <v>$.RMS_Voltage_B_N</v>
      </c>
      <c r="AA5317" s="12">
        <f t="shared" si="983"/>
        <v>12</v>
      </c>
      <c r="AB5317" s="6" t="s">
        <v>195</v>
      </c>
      <c r="AC5317" s="103">
        <v>3030</v>
      </c>
      <c r="AJ5317" s="80"/>
      <c r="AK5317" s="113" t="s">
        <v>1424</v>
      </c>
      <c r="AN5317" s="80"/>
      <c r="AO5317" s="80"/>
      <c r="AP5317" s="80"/>
      <c r="AQ5317" s="80"/>
      <c r="AR5317" s="127"/>
      <c r="AS5317" s="80"/>
      <c r="AT5317" s="7"/>
      <c r="AU5317" s="7"/>
      <c r="AV5317" s="165"/>
      <c r="AW5317" s="166"/>
      <c r="AX5317" s="137"/>
      <c r="AY5317" s="147"/>
      <c r="AZ5317" s="167"/>
      <c r="BA5317" s="167"/>
      <c r="BB5317" s="147" t="str">
        <f t="shared" si="984"/>
        <v/>
      </c>
      <c r="BC5317" s="168"/>
      <c r="BD5317" s="165"/>
      <c r="BE5317" s="165"/>
      <c r="BF5317" s="165"/>
      <c r="BG5317" s="165"/>
      <c r="BH5317" s="165"/>
      <c r="BI5317" s="165"/>
      <c r="BJ5317" s="165"/>
      <c r="BK5317" s="165"/>
      <c r="BL5317" s="165"/>
      <c r="BM5317" s="165"/>
      <c r="BN5317" s="165"/>
      <c r="BO5317" s="165"/>
      <c r="BP5317" s="165"/>
      <c r="BQ5317" s="165"/>
      <c r="BS5317" s="6"/>
      <c r="BT5317" s="11"/>
      <c r="BU5317" s="6"/>
      <c r="BV5317" s="6"/>
    </row>
    <row r="5318" spans="1:74" ht="15.75" x14ac:dyDescent="0.25">
      <c r="A5318" s="52" t="s">
        <v>1422</v>
      </c>
      <c r="B5318" s="56"/>
      <c r="C5318" s="7" t="s">
        <v>118</v>
      </c>
      <c r="D5318" s="7" t="s">
        <v>6562</v>
      </c>
      <c r="E5318" s="7"/>
      <c r="F5318" s="64"/>
      <c r="G5318" s="6"/>
      <c r="H5318" s="6"/>
      <c r="I5318" s="10" t="s">
        <v>110</v>
      </c>
      <c r="J5318" s="11" t="s">
        <v>8735</v>
      </c>
      <c r="K5318" s="194" t="s">
        <v>511</v>
      </c>
      <c r="L5318" s="176"/>
      <c r="M5318" s="176">
        <v>1000</v>
      </c>
      <c r="N5318" s="80" t="s">
        <v>6858</v>
      </c>
      <c r="O5318" s="162"/>
      <c r="P5318" s="80" t="s">
        <v>5765</v>
      </c>
      <c r="Q5318" s="80"/>
      <c r="R5318" s="80"/>
      <c r="S5318" s="163"/>
      <c r="T5318" s="213"/>
      <c r="U5318" s="162"/>
      <c r="V5318" s="164"/>
      <c r="W5318" s="12" t="str">
        <f t="shared" si="982"/>
        <v>Mqtt1</v>
      </c>
      <c r="X5318" s="196" t="s">
        <v>10747</v>
      </c>
      <c r="Y5318" s="6" t="str">
        <f t="shared" si="981"/>
        <v>marpower/power-tag/main-companion-way-door-system</v>
      </c>
      <c r="Z5318" s="103" t="str" cm="1">
        <f t="array" ref="Z5318">IF(COUNTIF(N5318,"spare"),"","$."&amp;_xlfn.REGEXEXTRACT(J5318,"^PT\d+[FQ]\d+_(.*)", 2))</f>
        <v>$.RMS_Voltage_C_N</v>
      </c>
      <c r="AA5318" s="12">
        <f t="shared" si="983"/>
        <v>12</v>
      </c>
      <c r="AB5318" s="6" t="s">
        <v>195</v>
      </c>
      <c r="AC5318" s="103">
        <v>3032</v>
      </c>
      <c r="AJ5318" s="80"/>
      <c r="AK5318" s="113" t="s">
        <v>1424</v>
      </c>
      <c r="AN5318" s="80"/>
      <c r="AO5318" s="80"/>
      <c r="AP5318" s="80"/>
      <c r="AQ5318" s="80"/>
      <c r="AR5318" s="127"/>
      <c r="AS5318" s="80"/>
      <c r="AT5318" s="7"/>
      <c r="AU5318" s="7"/>
      <c r="AV5318" s="165"/>
      <c r="AW5318" s="166"/>
      <c r="AX5318" s="137"/>
      <c r="AY5318" s="147"/>
      <c r="AZ5318" s="167"/>
      <c r="BA5318" s="167"/>
      <c r="BB5318" s="147" t="str">
        <f t="shared" si="984"/>
        <v/>
      </c>
      <c r="BC5318" s="168"/>
      <c r="BD5318" s="165"/>
      <c r="BE5318" s="165"/>
      <c r="BF5318" s="165"/>
      <c r="BG5318" s="165"/>
      <c r="BH5318" s="165"/>
      <c r="BI5318" s="165"/>
      <c r="BJ5318" s="165"/>
      <c r="BK5318" s="165"/>
      <c r="BL5318" s="165"/>
      <c r="BM5318" s="165"/>
      <c r="BN5318" s="165"/>
      <c r="BO5318" s="165"/>
      <c r="BP5318" s="165"/>
      <c r="BQ5318" s="165"/>
      <c r="BS5318" s="6"/>
      <c r="BT5318" s="11"/>
      <c r="BU5318" s="6"/>
      <c r="BV5318" s="6"/>
    </row>
    <row r="5319" spans="1:74" ht="15.75" x14ac:dyDescent="0.25">
      <c r="A5319" s="52" t="s">
        <v>1422</v>
      </c>
      <c r="B5319" s="56"/>
      <c r="C5319" s="7" t="s">
        <v>118</v>
      </c>
      <c r="D5319" s="7" t="s">
        <v>6562</v>
      </c>
      <c r="E5319" s="7"/>
      <c r="F5319" s="64"/>
      <c r="G5319" s="6"/>
      <c r="H5319" s="6"/>
      <c r="I5319" s="10" t="s">
        <v>110</v>
      </c>
      <c r="J5319" s="11" t="s">
        <v>4080</v>
      </c>
      <c r="K5319" s="194" t="s">
        <v>511</v>
      </c>
      <c r="L5319" s="176"/>
      <c r="M5319" s="176">
        <v>1000</v>
      </c>
      <c r="N5319" s="80" t="s">
        <v>6858</v>
      </c>
      <c r="O5319" s="162"/>
      <c r="P5319" s="80" t="s">
        <v>5766</v>
      </c>
      <c r="Q5319" s="80"/>
      <c r="R5319" s="80"/>
      <c r="S5319" s="163"/>
      <c r="T5319" s="213"/>
      <c r="U5319" s="162"/>
      <c r="V5319" s="164"/>
      <c r="W5319" s="12" t="str">
        <f t="shared" si="982"/>
        <v>Mqtt1</v>
      </c>
      <c r="X5319" s="196" t="s">
        <v>10747</v>
      </c>
      <c r="Y5319" s="6" t="str">
        <f t="shared" si="981"/>
        <v>marpower/power-tag/main-companion-way-door-system</v>
      </c>
      <c r="Z5319" s="103" t="str" cm="1">
        <f t="array" ref="Z5319">IF(COUNTIF(N5319,"spare"),"","$."&amp;_xlfn.REGEXEXTRACT(J5319,"^PT\d+[FQ]\d+_(.*)", 2))</f>
        <v>$.Active_Power_Phase_A</v>
      </c>
      <c r="AA5319" s="12">
        <f t="shared" si="983"/>
        <v>12</v>
      </c>
      <c r="AB5319" s="6" t="s">
        <v>195</v>
      </c>
      <c r="AC5319" s="103">
        <v>3054</v>
      </c>
      <c r="AJ5319" s="80"/>
      <c r="AK5319" s="113" t="s">
        <v>1425</v>
      </c>
      <c r="AN5319" s="80"/>
      <c r="AO5319" s="80"/>
      <c r="AP5319" s="80"/>
      <c r="AQ5319" s="80"/>
      <c r="AR5319" s="127"/>
      <c r="AS5319" s="80"/>
      <c r="AT5319" s="7"/>
      <c r="AU5319" s="7"/>
      <c r="AV5319" s="165"/>
      <c r="AW5319" s="166"/>
      <c r="AX5319" s="137"/>
      <c r="AY5319" s="147"/>
      <c r="AZ5319" s="167"/>
      <c r="BA5319" s="167"/>
      <c r="BB5319" s="147" t="str">
        <f t="shared" si="984"/>
        <v/>
      </c>
      <c r="BC5319" s="168"/>
      <c r="BD5319" s="165"/>
      <c r="BE5319" s="165"/>
      <c r="BF5319" s="165"/>
      <c r="BG5319" s="165"/>
      <c r="BH5319" s="165"/>
      <c r="BI5319" s="165"/>
      <c r="BJ5319" s="165"/>
      <c r="BK5319" s="165"/>
      <c r="BL5319" s="165"/>
      <c r="BM5319" s="165"/>
      <c r="BN5319" s="165"/>
      <c r="BO5319" s="165"/>
      <c r="BP5319" s="165"/>
      <c r="BQ5319" s="165"/>
      <c r="BS5319" s="6"/>
      <c r="BT5319" s="11"/>
      <c r="BU5319" s="6"/>
      <c r="BV5319" s="6"/>
    </row>
    <row r="5320" spans="1:74" ht="15.75" x14ac:dyDescent="0.25">
      <c r="A5320" s="52" t="s">
        <v>1422</v>
      </c>
      <c r="B5320" s="56"/>
      <c r="C5320" s="7" t="s">
        <v>118</v>
      </c>
      <c r="D5320" s="7" t="s">
        <v>6562</v>
      </c>
      <c r="E5320" s="7"/>
      <c r="F5320" s="64"/>
      <c r="G5320" s="6"/>
      <c r="H5320" s="6"/>
      <c r="I5320" s="10" t="s">
        <v>110</v>
      </c>
      <c r="J5320" s="11" t="s">
        <v>4081</v>
      </c>
      <c r="K5320" s="194" t="s">
        <v>511</v>
      </c>
      <c r="L5320" s="176"/>
      <c r="M5320" s="176">
        <v>1000</v>
      </c>
      <c r="N5320" s="80" t="s">
        <v>6858</v>
      </c>
      <c r="O5320" s="162"/>
      <c r="P5320" s="80" t="s">
        <v>5767</v>
      </c>
      <c r="Q5320" s="80"/>
      <c r="R5320" s="80"/>
      <c r="S5320" s="163"/>
      <c r="T5320" s="213"/>
      <c r="U5320" s="162"/>
      <c r="V5320" s="164"/>
      <c r="W5320" s="12" t="str">
        <f t="shared" si="982"/>
        <v>Mqtt1</v>
      </c>
      <c r="X5320" s="196" t="s">
        <v>10747</v>
      </c>
      <c r="Y5320" s="6" t="str">
        <f t="shared" si="981"/>
        <v>marpower/power-tag/main-companion-way-door-system</v>
      </c>
      <c r="Z5320" s="103" t="str" cm="1">
        <f t="array" ref="Z5320">IF(COUNTIF(N5320,"spare"),"","$."&amp;_xlfn.REGEXEXTRACT(J5320,"^PT\d+[FQ]\d+_(.*)", 2))</f>
        <v>$.Active_Power_Phase_B</v>
      </c>
      <c r="AA5320" s="12">
        <f t="shared" si="983"/>
        <v>12</v>
      </c>
      <c r="AB5320" s="6" t="s">
        <v>195</v>
      </c>
      <c r="AC5320" s="103">
        <v>3056</v>
      </c>
      <c r="AJ5320" s="80"/>
      <c r="AK5320" s="113" t="s">
        <v>1425</v>
      </c>
      <c r="AN5320" s="80"/>
      <c r="AO5320" s="80"/>
      <c r="AP5320" s="80"/>
      <c r="AQ5320" s="80"/>
      <c r="AR5320" s="127"/>
      <c r="AS5320" s="80"/>
      <c r="AT5320" s="7"/>
      <c r="AU5320" s="7"/>
      <c r="AV5320" s="165"/>
      <c r="AW5320" s="166"/>
      <c r="AX5320" s="137"/>
      <c r="AY5320" s="147"/>
      <c r="AZ5320" s="167"/>
      <c r="BA5320" s="167"/>
      <c r="BB5320" s="147" t="str">
        <f t="shared" si="984"/>
        <v/>
      </c>
      <c r="BC5320" s="168"/>
      <c r="BD5320" s="165"/>
      <c r="BE5320" s="165"/>
      <c r="BF5320" s="165"/>
      <c r="BG5320" s="165"/>
      <c r="BH5320" s="165"/>
      <c r="BI5320" s="165"/>
      <c r="BJ5320" s="165"/>
      <c r="BK5320" s="165"/>
      <c r="BL5320" s="165"/>
      <c r="BM5320" s="165"/>
      <c r="BN5320" s="165"/>
      <c r="BO5320" s="165"/>
      <c r="BP5320" s="165"/>
      <c r="BQ5320" s="165"/>
      <c r="BS5320" s="6"/>
      <c r="BT5320" s="11"/>
      <c r="BU5320" s="6"/>
      <c r="BV5320" s="6"/>
    </row>
    <row r="5321" spans="1:74" ht="15.75" x14ac:dyDescent="0.25">
      <c r="A5321" s="52" t="s">
        <v>1422</v>
      </c>
      <c r="B5321" s="56"/>
      <c r="C5321" s="7" t="s">
        <v>118</v>
      </c>
      <c r="D5321" s="7" t="s">
        <v>6562</v>
      </c>
      <c r="E5321" s="7"/>
      <c r="F5321" s="64"/>
      <c r="G5321" s="6"/>
      <c r="H5321" s="6"/>
      <c r="I5321" s="10" t="s">
        <v>110</v>
      </c>
      <c r="J5321" s="11" t="s">
        <v>4082</v>
      </c>
      <c r="K5321" s="194" t="s">
        <v>511</v>
      </c>
      <c r="L5321" s="176"/>
      <c r="M5321" s="176">
        <v>1000</v>
      </c>
      <c r="N5321" s="80" t="s">
        <v>6858</v>
      </c>
      <c r="O5321" s="162"/>
      <c r="P5321" s="80" t="s">
        <v>5768</v>
      </c>
      <c r="Q5321" s="80"/>
      <c r="R5321" s="80"/>
      <c r="S5321" s="163"/>
      <c r="T5321" s="213"/>
      <c r="U5321" s="162"/>
      <c r="V5321" s="164"/>
      <c r="W5321" s="12" t="str">
        <f t="shared" si="982"/>
        <v>Mqtt1</v>
      </c>
      <c r="X5321" s="196" t="s">
        <v>10747</v>
      </c>
      <c r="Y5321" s="6" t="str">
        <f t="shared" si="981"/>
        <v>marpower/power-tag/main-companion-way-door-system</v>
      </c>
      <c r="Z5321" s="103" t="str" cm="1">
        <f t="array" ref="Z5321">IF(COUNTIF(N5321,"spare"),"","$."&amp;_xlfn.REGEXEXTRACT(J5321,"^PT\d+[FQ]\d+_(.*)", 2))</f>
        <v>$.Active_Power_Phase_C</v>
      </c>
      <c r="AA5321" s="12">
        <f t="shared" si="983"/>
        <v>12</v>
      </c>
      <c r="AB5321" s="6" t="s">
        <v>195</v>
      </c>
      <c r="AC5321" s="103">
        <v>3058</v>
      </c>
      <c r="AJ5321" s="80"/>
      <c r="AK5321" s="113" t="s">
        <v>1425</v>
      </c>
      <c r="AN5321" s="80"/>
      <c r="AO5321" s="80"/>
      <c r="AP5321" s="80"/>
      <c r="AQ5321" s="80"/>
      <c r="AR5321" s="127"/>
      <c r="AS5321" s="80"/>
      <c r="AT5321" s="7"/>
      <c r="AU5321" s="7"/>
      <c r="AV5321" s="165"/>
      <c r="AW5321" s="166"/>
      <c r="AX5321" s="137"/>
      <c r="AY5321" s="147"/>
      <c r="AZ5321" s="167"/>
      <c r="BA5321" s="167"/>
      <c r="BB5321" s="147" t="str">
        <f t="shared" si="984"/>
        <v/>
      </c>
      <c r="BC5321" s="168"/>
      <c r="BD5321" s="165"/>
      <c r="BE5321" s="165"/>
      <c r="BF5321" s="165"/>
      <c r="BG5321" s="165"/>
      <c r="BH5321" s="165"/>
      <c r="BI5321" s="165"/>
      <c r="BJ5321" s="165"/>
      <c r="BK5321" s="165"/>
      <c r="BL5321" s="165"/>
      <c r="BM5321" s="165"/>
      <c r="BN5321" s="165"/>
      <c r="BO5321" s="165"/>
      <c r="BP5321" s="165"/>
      <c r="BQ5321" s="165"/>
      <c r="BS5321" s="6"/>
      <c r="BT5321" s="11"/>
      <c r="BU5321" s="6"/>
      <c r="BV5321" s="6"/>
    </row>
    <row r="5322" spans="1:74" ht="15.75" x14ac:dyDescent="0.25">
      <c r="A5322" s="52" t="s">
        <v>1422</v>
      </c>
      <c r="B5322" s="56"/>
      <c r="C5322" s="7" t="s">
        <v>118</v>
      </c>
      <c r="D5322" s="7" t="s">
        <v>6562</v>
      </c>
      <c r="E5322" s="7"/>
      <c r="F5322" s="64"/>
      <c r="G5322" s="6"/>
      <c r="H5322" s="6"/>
      <c r="I5322" s="10" t="s">
        <v>110</v>
      </c>
      <c r="J5322" s="11" t="s">
        <v>4083</v>
      </c>
      <c r="K5322" s="194" t="s">
        <v>511</v>
      </c>
      <c r="L5322" s="176"/>
      <c r="M5322" s="176">
        <v>1000</v>
      </c>
      <c r="N5322" s="80" t="s">
        <v>6858</v>
      </c>
      <c r="O5322" s="162"/>
      <c r="P5322" s="80" t="s">
        <v>5769</v>
      </c>
      <c r="Q5322" s="80"/>
      <c r="R5322" s="80"/>
      <c r="S5322" s="163"/>
      <c r="T5322" s="213"/>
      <c r="U5322" s="162"/>
      <c r="V5322" s="164"/>
      <c r="W5322" s="12" t="str">
        <f t="shared" si="982"/>
        <v>Mqtt1</v>
      </c>
      <c r="X5322" s="196" t="s">
        <v>10747</v>
      </c>
      <c r="Y5322" s="6" t="str">
        <f t="shared" si="981"/>
        <v>marpower/power-tag/main-companion-way-door-system</v>
      </c>
      <c r="Z5322" s="103" t="str" cm="1">
        <f t="array" ref="Z5322">IF(COUNTIF(N5322,"spare"),"","$."&amp;_xlfn.REGEXEXTRACT(J5322,"^PT\d+[FQ]\d+_(.*)", 2))</f>
        <v>$.Total_Active_Power</v>
      </c>
      <c r="AA5322" s="12">
        <f t="shared" si="983"/>
        <v>12</v>
      </c>
      <c r="AB5322" s="6" t="s">
        <v>195</v>
      </c>
      <c r="AC5322" s="103">
        <v>3060</v>
      </c>
      <c r="AJ5322" s="80"/>
      <c r="AK5322" s="113" t="s">
        <v>1425</v>
      </c>
      <c r="AN5322" s="80"/>
      <c r="AO5322" s="80"/>
      <c r="AP5322" s="80"/>
      <c r="AQ5322" s="80"/>
      <c r="AR5322" s="127"/>
      <c r="AS5322" s="80"/>
      <c r="AT5322" s="7"/>
      <c r="AU5322" s="7"/>
      <c r="AV5322" s="165"/>
      <c r="AW5322" s="166"/>
      <c r="AX5322" s="137"/>
      <c r="AY5322" s="147"/>
      <c r="AZ5322" s="167"/>
      <c r="BA5322" s="167"/>
      <c r="BB5322" s="147" t="str">
        <f t="shared" si="984"/>
        <v/>
      </c>
      <c r="BC5322" s="168"/>
      <c r="BD5322" s="165"/>
      <c r="BE5322" s="165"/>
      <c r="BF5322" s="165"/>
      <c r="BG5322" s="165"/>
      <c r="BH5322" s="165"/>
      <c r="BI5322" s="165"/>
      <c r="BJ5322" s="165"/>
      <c r="BK5322" s="165"/>
      <c r="BL5322" s="165"/>
      <c r="BM5322" s="165"/>
      <c r="BN5322" s="165"/>
      <c r="BO5322" s="165"/>
      <c r="BP5322" s="165"/>
      <c r="BQ5322" s="165"/>
      <c r="BS5322" s="6"/>
      <c r="BT5322" s="11"/>
      <c r="BU5322" s="6"/>
      <c r="BV5322" s="6"/>
    </row>
    <row r="5323" spans="1:74" ht="15.75" x14ac:dyDescent="0.25">
      <c r="A5323" s="52" t="s">
        <v>1422</v>
      </c>
      <c r="B5323" s="56"/>
      <c r="C5323" s="7" t="s">
        <v>118</v>
      </c>
      <c r="D5323" s="7" t="s">
        <v>6562</v>
      </c>
      <c r="E5323" s="7"/>
      <c r="F5323" s="64"/>
      <c r="G5323" s="6"/>
      <c r="H5323" s="6"/>
      <c r="I5323" s="10" t="s">
        <v>110</v>
      </c>
      <c r="J5323" s="11" t="s">
        <v>4084</v>
      </c>
      <c r="K5323" s="194" t="s">
        <v>511</v>
      </c>
      <c r="L5323" s="176"/>
      <c r="M5323" s="176">
        <v>1000</v>
      </c>
      <c r="N5323" s="80" t="s">
        <v>6858</v>
      </c>
      <c r="O5323" s="162"/>
      <c r="P5323" s="80" t="s">
        <v>5770</v>
      </c>
      <c r="Q5323" s="80"/>
      <c r="R5323" s="80"/>
      <c r="S5323" s="163"/>
      <c r="T5323" s="213"/>
      <c r="U5323" s="162"/>
      <c r="V5323" s="164"/>
      <c r="W5323" s="12" t="str">
        <f t="shared" si="982"/>
        <v>Mqtt1</v>
      </c>
      <c r="X5323" s="196" t="s">
        <v>10747</v>
      </c>
      <c r="Y5323" s="6" t="str">
        <f t="shared" ref="Y5323:Y5386" si="985">LOWER(_xlfn.CONCAT("marpower/",SUBSTITUTE(SUBSTITUTE("power-tag/" &amp; X5323," ","-"),"_","-")))</f>
        <v>marpower/power-tag/main-companion-way-door-system</v>
      </c>
      <c r="Z5323" s="103" t="str" cm="1">
        <f t="array" ref="Z5323">IF(COUNTIF(N5323,"spare"),"","$."&amp;_xlfn.REGEXEXTRACT(J5323,"^PT\d+[FQ]\d+_(.*)", 2))</f>
        <v>$.Power_Factor_Phase_A</v>
      </c>
      <c r="AA5323" s="12">
        <f t="shared" si="983"/>
        <v>12</v>
      </c>
      <c r="AB5323" s="6" t="s">
        <v>195</v>
      </c>
      <c r="AC5323" s="103">
        <v>3078</v>
      </c>
      <c r="AJ5323" s="80"/>
      <c r="AK5323" s="113" t="s">
        <v>1426</v>
      </c>
      <c r="AN5323" s="80"/>
      <c r="AO5323" s="80"/>
      <c r="AP5323" s="80"/>
      <c r="AQ5323" s="80"/>
      <c r="AR5323" s="127"/>
      <c r="AS5323" s="80"/>
      <c r="AT5323" s="7"/>
      <c r="AU5323" s="7"/>
      <c r="AV5323" s="165"/>
      <c r="AW5323" s="166"/>
      <c r="AX5323" s="137"/>
      <c r="AY5323" s="147"/>
      <c r="AZ5323" s="167"/>
      <c r="BA5323" s="167"/>
      <c r="BB5323" s="147" t="str">
        <f t="shared" si="984"/>
        <v/>
      </c>
      <c r="BC5323" s="168"/>
      <c r="BD5323" s="165"/>
      <c r="BE5323" s="165"/>
      <c r="BF5323" s="165"/>
      <c r="BG5323" s="165"/>
      <c r="BH5323" s="165"/>
      <c r="BI5323" s="165"/>
      <c r="BJ5323" s="165"/>
      <c r="BK5323" s="165"/>
      <c r="BL5323" s="165"/>
      <c r="BM5323" s="165"/>
      <c r="BN5323" s="165"/>
      <c r="BO5323" s="165"/>
      <c r="BP5323" s="165"/>
      <c r="BQ5323" s="165"/>
      <c r="BS5323" s="6"/>
      <c r="BT5323" s="11"/>
      <c r="BU5323" s="6"/>
      <c r="BV5323" s="6"/>
    </row>
    <row r="5324" spans="1:74" ht="15.75" x14ac:dyDescent="0.25">
      <c r="A5324" s="52" t="s">
        <v>1422</v>
      </c>
      <c r="B5324" s="56"/>
      <c r="C5324" s="7" t="s">
        <v>118</v>
      </c>
      <c r="D5324" s="7" t="s">
        <v>6562</v>
      </c>
      <c r="E5324" s="7"/>
      <c r="F5324" s="64"/>
      <c r="G5324" s="6"/>
      <c r="H5324" s="6"/>
      <c r="I5324" s="10" t="s">
        <v>110</v>
      </c>
      <c r="J5324" s="11" t="s">
        <v>4085</v>
      </c>
      <c r="K5324" s="194" t="s">
        <v>511</v>
      </c>
      <c r="L5324" s="176"/>
      <c r="M5324" s="176">
        <v>1000</v>
      </c>
      <c r="N5324" s="80" t="s">
        <v>6858</v>
      </c>
      <c r="O5324" s="162"/>
      <c r="P5324" s="80" t="s">
        <v>5771</v>
      </c>
      <c r="Q5324" s="80"/>
      <c r="R5324" s="80"/>
      <c r="S5324" s="163"/>
      <c r="T5324" s="213"/>
      <c r="U5324" s="162"/>
      <c r="V5324" s="164"/>
      <c r="W5324" s="12" t="str">
        <f t="shared" si="982"/>
        <v>Mqtt1</v>
      </c>
      <c r="X5324" s="196" t="s">
        <v>10747</v>
      </c>
      <c r="Y5324" s="6" t="str">
        <f t="shared" si="985"/>
        <v>marpower/power-tag/main-companion-way-door-system</v>
      </c>
      <c r="Z5324" s="103" t="str" cm="1">
        <f t="array" ref="Z5324">IF(COUNTIF(N5324,"spare"),"","$."&amp;_xlfn.REGEXEXTRACT(J5324,"^PT\d+[FQ]\d+_(.*)", 2))</f>
        <v>$.Power_Factor_Phase_B</v>
      </c>
      <c r="AA5324" s="12">
        <f t="shared" si="983"/>
        <v>12</v>
      </c>
      <c r="AB5324" s="6" t="s">
        <v>195</v>
      </c>
      <c r="AC5324" s="103">
        <v>3080</v>
      </c>
      <c r="AJ5324" s="80"/>
      <c r="AK5324" s="113" t="s">
        <v>1426</v>
      </c>
      <c r="AN5324" s="80"/>
      <c r="AO5324" s="80"/>
      <c r="AP5324" s="80"/>
      <c r="AQ5324" s="80"/>
      <c r="AR5324" s="127"/>
      <c r="AS5324" s="80"/>
      <c r="AT5324" s="7"/>
      <c r="AU5324" s="7"/>
      <c r="AV5324" s="165"/>
      <c r="AW5324" s="166"/>
      <c r="AX5324" s="137"/>
      <c r="AY5324" s="147"/>
      <c r="AZ5324" s="167"/>
      <c r="BA5324" s="167"/>
      <c r="BB5324" s="147" t="str">
        <f t="shared" si="984"/>
        <v/>
      </c>
      <c r="BC5324" s="168"/>
      <c r="BD5324" s="165"/>
      <c r="BE5324" s="165"/>
      <c r="BF5324" s="165"/>
      <c r="BG5324" s="165"/>
      <c r="BH5324" s="165"/>
      <c r="BI5324" s="165"/>
      <c r="BJ5324" s="165"/>
      <c r="BK5324" s="165"/>
      <c r="BL5324" s="165"/>
      <c r="BM5324" s="165"/>
      <c r="BN5324" s="165"/>
      <c r="BO5324" s="165"/>
      <c r="BP5324" s="165"/>
      <c r="BQ5324" s="165"/>
      <c r="BS5324" s="6"/>
      <c r="BT5324" s="11"/>
      <c r="BU5324" s="6"/>
      <c r="BV5324" s="6"/>
    </row>
    <row r="5325" spans="1:74" ht="15.75" x14ac:dyDescent="0.25">
      <c r="A5325" s="52" t="s">
        <v>1422</v>
      </c>
      <c r="B5325" s="56"/>
      <c r="C5325" s="7" t="s">
        <v>118</v>
      </c>
      <c r="D5325" s="7" t="s">
        <v>6562</v>
      </c>
      <c r="E5325" s="7"/>
      <c r="F5325" s="64"/>
      <c r="G5325" s="6"/>
      <c r="H5325" s="6"/>
      <c r="I5325" s="10" t="s">
        <v>110</v>
      </c>
      <c r="J5325" s="11" t="s">
        <v>4086</v>
      </c>
      <c r="K5325" s="194" t="s">
        <v>511</v>
      </c>
      <c r="L5325" s="176"/>
      <c r="M5325" s="176">
        <v>1000</v>
      </c>
      <c r="N5325" s="80" t="s">
        <v>6858</v>
      </c>
      <c r="O5325" s="162"/>
      <c r="P5325" s="80" t="s">
        <v>5772</v>
      </c>
      <c r="Q5325" s="80"/>
      <c r="R5325" s="80"/>
      <c r="S5325" s="163"/>
      <c r="T5325" s="213"/>
      <c r="U5325" s="162"/>
      <c r="V5325" s="164"/>
      <c r="W5325" s="12" t="str">
        <f t="shared" si="982"/>
        <v>Mqtt1</v>
      </c>
      <c r="X5325" s="196" t="s">
        <v>10747</v>
      </c>
      <c r="Y5325" s="6" t="str">
        <f t="shared" si="985"/>
        <v>marpower/power-tag/main-companion-way-door-system</v>
      </c>
      <c r="Z5325" s="103" t="str" cm="1">
        <f t="array" ref="Z5325">IF(COUNTIF(N5325,"spare"),"","$."&amp;_xlfn.REGEXEXTRACT(J5325,"^PT\d+[FQ]\d+_(.*)", 2))</f>
        <v>$.Power_Factor_Phase_C</v>
      </c>
      <c r="AA5325" s="12">
        <f t="shared" si="983"/>
        <v>12</v>
      </c>
      <c r="AB5325" s="6" t="s">
        <v>195</v>
      </c>
      <c r="AC5325" s="103">
        <v>3082</v>
      </c>
      <c r="AJ5325" s="80"/>
      <c r="AK5325" s="113" t="s">
        <v>1426</v>
      </c>
      <c r="AN5325" s="80"/>
      <c r="AO5325" s="80"/>
      <c r="AP5325" s="80"/>
      <c r="AQ5325" s="80"/>
      <c r="AR5325" s="127"/>
      <c r="AS5325" s="80"/>
      <c r="AT5325" s="7"/>
      <c r="AU5325" s="7"/>
      <c r="AV5325" s="165"/>
      <c r="AW5325" s="166"/>
      <c r="AX5325" s="137"/>
      <c r="AY5325" s="147"/>
      <c r="AZ5325" s="167"/>
      <c r="BA5325" s="167"/>
      <c r="BB5325" s="147" t="str">
        <f t="shared" si="984"/>
        <v/>
      </c>
      <c r="BC5325" s="168"/>
      <c r="BD5325" s="165"/>
      <c r="BE5325" s="165"/>
      <c r="BF5325" s="165"/>
      <c r="BG5325" s="165"/>
      <c r="BH5325" s="165"/>
      <c r="BI5325" s="165"/>
      <c r="BJ5325" s="165"/>
      <c r="BK5325" s="165"/>
      <c r="BL5325" s="165"/>
      <c r="BM5325" s="165"/>
      <c r="BN5325" s="165"/>
      <c r="BO5325" s="165"/>
      <c r="BP5325" s="165"/>
      <c r="BQ5325" s="165"/>
      <c r="BS5325" s="6"/>
      <c r="BT5325" s="11"/>
      <c r="BU5325" s="6"/>
      <c r="BV5325" s="6"/>
    </row>
    <row r="5326" spans="1:74" ht="15.75" x14ac:dyDescent="0.25">
      <c r="A5326" s="52" t="s">
        <v>1422</v>
      </c>
      <c r="B5326" s="56"/>
      <c r="C5326" s="7" t="s">
        <v>118</v>
      </c>
      <c r="D5326" s="7" t="s">
        <v>6562</v>
      </c>
      <c r="E5326" s="7"/>
      <c r="F5326" s="64"/>
      <c r="G5326" s="6"/>
      <c r="H5326" s="6"/>
      <c r="I5326" s="10" t="s">
        <v>110</v>
      </c>
      <c r="J5326" s="11" t="s">
        <v>4087</v>
      </c>
      <c r="K5326" s="194" t="s">
        <v>511</v>
      </c>
      <c r="L5326" s="176"/>
      <c r="M5326" s="176">
        <v>1000</v>
      </c>
      <c r="N5326" s="80" t="s">
        <v>6858</v>
      </c>
      <c r="O5326" s="162"/>
      <c r="P5326" s="80" t="s">
        <v>5773</v>
      </c>
      <c r="Q5326" s="80"/>
      <c r="R5326" s="80"/>
      <c r="S5326" s="163"/>
      <c r="T5326" s="213"/>
      <c r="U5326" s="162"/>
      <c r="V5326" s="164"/>
      <c r="W5326" s="12" t="str">
        <f t="shared" si="982"/>
        <v>Mqtt1</v>
      </c>
      <c r="X5326" s="196" t="s">
        <v>10747</v>
      </c>
      <c r="Y5326" s="6" t="str">
        <f t="shared" si="985"/>
        <v>marpower/power-tag/main-companion-way-door-system</v>
      </c>
      <c r="Z5326" s="103" t="str" cm="1">
        <f t="array" ref="Z5326">IF(COUNTIF(N5326,"spare"),"","$."&amp;_xlfn.REGEXEXTRACT(J5326,"^PT\d+[FQ]\d+_(.*)", 2))</f>
        <v>$.Total_Power_Factor</v>
      </c>
      <c r="AA5326" s="12">
        <f t="shared" si="983"/>
        <v>12</v>
      </c>
      <c r="AB5326" s="6" t="s">
        <v>195</v>
      </c>
      <c r="AC5326" s="103">
        <v>3084</v>
      </c>
      <c r="AJ5326" s="80"/>
      <c r="AK5326" s="113" t="s">
        <v>1426</v>
      </c>
      <c r="AN5326" s="80"/>
      <c r="AO5326" s="80"/>
      <c r="AP5326" s="80"/>
      <c r="AQ5326" s="80"/>
      <c r="AR5326" s="127"/>
      <c r="AS5326" s="80"/>
      <c r="AT5326" s="7"/>
      <c r="AU5326" s="7"/>
      <c r="AV5326" s="165"/>
      <c r="AW5326" s="166"/>
      <c r="AX5326" s="137"/>
      <c r="AY5326" s="147"/>
      <c r="AZ5326" s="167"/>
      <c r="BA5326" s="167"/>
      <c r="BB5326" s="147" t="str">
        <f t="shared" si="984"/>
        <v/>
      </c>
      <c r="BC5326" s="168"/>
      <c r="BD5326" s="165"/>
      <c r="BE5326" s="165"/>
      <c r="BF5326" s="165"/>
      <c r="BG5326" s="165"/>
      <c r="BH5326" s="165"/>
      <c r="BI5326" s="165"/>
      <c r="BJ5326" s="165"/>
      <c r="BK5326" s="165"/>
      <c r="BL5326" s="165"/>
      <c r="BM5326" s="165"/>
      <c r="BN5326" s="165"/>
      <c r="BO5326" s="165"/>
      <c r="BP5326" s="165"/>
      <c r="BQ5326" s="165"/>
      <c r="BS5326" s="6"/>
      <c r="BT5326" s="11"/>
      <c r="BU5326" s="6"/>
      <c r="BV5326" s="6"/>
    </row>
    <row r="5327" spans="1:74" ht="15.75" x14ac:dyDescent="0.25">
      <c r="A5327" s="52" t="s">
        <v>1422</v>
      </c>
      <c r="B5327" s="56"/>
      <c r="C5327" s="7" t="s">
        <v>118</v>
      </c>
      <c r="D5327" s="7" t="s">
        <v>6562</v>
      </c>
      <c r="E5327" s="7"/>
      <c r="F5327" s="64"/>
      <c r="G5327" s="6"/>
      <c r="H5327" s="6"/>
      <c r="I5327" s="10" t="s">
        <v>110</v>
      </c>
      <c r="J5327" s="11" t="s">
        <v>4088</v>
      </c>
      <c r="K5327" s="194" t="s">
        <v>511</v>
      </c>
      <c r="L5327" s="176"/>
      <c r="M5327" s="176">
        <v>1000</v>
      </c>
      <c r="N5327" s="80" t="s">
        <v>6858</v>
      </c>
      <c r="O5327" s="162"/>
      <c r="P5327" s="80" t="s">
        <v>5774</v>
      </c>
      <c r="Q5327" s="80"/>
      <c r="R5327" s="80"/>
      <c r="S5327" s="163"/>
      <c r="T5327" s="213"/>
      <c r="U5327" s="162"/>
      <c r="V5327" s="164"/>
      <c r="W5327" s="12" t="str">
        <f t="shared" si="982"/>
        <v>Mqtt1</v>
      </c>
      <c r="X5327" s="196" t="s">
        <v>10748</v>
      </c>
      <c r="Y5327" s="6" t="str">
        <f t="shared" si="985"/>
        <v>marpower/power-tag/entrance-door-aft-deckhouse</v>
      </c>
      <c r="Z5327" s="103" t="str" cm="1">
        <f t="array" ref="Z5327">IF(COUNTIF(N5327,"spare"),"","$."&amp;_xlfn.REGEXEXTRACT(J5327,"^PT\d+[FQ]\d+_(.*)", 2))</f>
        <v>$.RMS_Current_Phase_A</v>
      </c>
      <c r="AA5327" s="12">
        <f>AA5312+1</f>
        <v>13</v>
      </c>
      <c r="AB5327" s="6" t="s">
        <v>195</v>
      </c>
      <c r="AC5327" s="103">
        <v>3000</v>
      </c>
      <c r="AJ5327" s="80"/>
      <c r="AK5327" s="113" t="s">
        <v>1423</v>
      </c>
      <c r="AN5327" s="80"/>
      <c r="AO5327" s="80"/>
      <c r="AP5327" s="80"/>
      <c r="AQ5327" s="80"/>
      <c r="AR5327" s="127"/>
      <c r="AS5327" s="80"/>
      <c r="AT5327" s="7"/>
      <c r="AU5327" s="7"/>
      <c r="AV5327" s="165"/>
      <c r="AW5327" s="166"/>
      <c r="AX5327" s="137"/>
      <c r="AY5327" s="147"/>
      <c r="AZ5327" s="167"/>
      <c r="BA5327" s="167"/>
      <c r="BB5327" s="147" t="str">
        <f t="shared" si="984"/>
        <v/>
      </c>
      <c r="BC5327" s="168"/>
      <c r="BD5327" s="165"/>
      <c r="BE5327" s="165"/>
      <c r="BF5327" s="165"/>
      <c r="BG5327" s="165"/>
      <c r="BH5327" s="165"/>
      <c r="BI5327" s="165"/>
      <c r="BJ5327" s="165"/>
      <c r="BK5327" s="165"/>
      <c r="BL5327" s="165"/>
      <c r="BM5327" s="165"/>
      <c r="BN5327" s="165"/>
      <c r="BO5327" s="165"/>
      <c r="BP5327" s="165"/>
      <c r="BQ5327" s="165"/>
      <c r="BS5327" s="6"/>
      <c r="BT5327" s="11"/>
      <c r="BU5327" s="6"/>
      <c r="BV5327" s="6"/>
    </row>
    <row r="5328" spans="1:74" ht="15.75" x14ac:dyDescent="0.25">
      <c r="A5328" s="52" t="s">
        <v>1422</v>
      </c>
      <c r="B5328" s="56"/>
      <c r="C5328" s="7" t="s">
        <v>118</v>
      </c>
      <c r="D5328" s="7" t="s">
        <v>6562</v>
      </c>
      <c r="E5328" s="7"/>
      <c r="F5328" s="64"/>
      <c r="G5328" s="6"/>
      <c r="H5328" s="6"/>
      <c r="I5328" s="10" t="s">
        <v>110</v>
      </c>
      <c r="J5328" s="11" t="s">
        <v>4089</v>
      </c>
      <c r="K5328" s="194" t="s">
        <v>511</v>
      </c>
      <c r="L5328" s="176"/>
      <c r="M5328" s="176">
        <v>1000</v>
      </c>
      <c r="N5328" s="80" t="s">
        <v>6858</v>
      </c>
      <c r="O5328" s="162"/>
      <c r="P5328" s="80" t="s">
        <v>5775</v>
      </c>
      <c r="Q5328" s="80"/>
      <c r="R5328" s="80"/>
      <c r="S5328" s="163"/>
      <c r="T5328" s="213"/>
      <c r="U5328" s="162"/>
      <c r="V5328" s="164"/>
      <c r="W5328" s="12" t="str">
        <f t="shared" si="982"/>
        <v>Mqtt1</v>
      </c>
      <c r="X5328" s="196" t="s">
        <v>10748</v>
      </c>
      <c r="Y5328" s="6" t="str">
        <f t="shared" si="985"/>
        <v>marpower/power-tag/entrance-door-aft-deckhouse</v>
      </c>
      <c r="Z5328" s="103" t="str" cm="1">
        <f t="array" ref="Z5328">IF(COUNTIF(N5328,"spare"),"","$."&amp;_xlfn.REGEXEXTRACT(J5328,"^PT\d+[FQ]\d+_(.*)", 2))</f>
        <v>$.RMS_Current_Phase_B</v>
      </c>
      <c r="AA5328" s="12">
        <f t="shared" ref="AA5328:AA5391" si="986">AA5313+1</f>
        <v>13</v>
      </c>
      <c r="AB5328" s="6" t="s">
        <v>195</v>
      </c>
      <c r="AC5328" s="103">
        <v>3002</v>
      </c>
      <c r="AJ5328" s="80"/>
      <c r="AK5328" s="113" t="s">
        <v>1423</v>
      </c>
      <c r="AN5328" s="80"/>
      <c r="AO5328" s="80"/>
      <c r="AP5328" s="80"/>
      <c r="AQ5328" s="80"/>
      <c r="AR5328" s="127"/>
      <c r="AS5328" s="80"/>
      <c r="AT5328" s="7"/>
      <c r="AU5328" s="7"/>
      <c r="AV5328" s="165"/>
      <c r="AW5328" s="166"/>
      <c r="AX5328" s="137"/>
      <c r="AY5328" s="147"/>
      <c r="AZ5328" s="167"/>
      <c r="BA5328" s="167"/>
      <c r="BB5328" s="147" t="str">
        <f t="shared" si="984"/>
        <v/>
      </c>
      <c r="BC5328" s="168"/>
      <c r="BD5328" s="165"/>
      <c r="BE5328" s="165"/>
      <c r="BF5328" s="165"/>
      <c r="BG5328" s="165"/>
      <c r="BH5328" s="165"/>
      <c r="BI5328" s="165"/>
      <c r="BJ5328" s="165"/>
      <c r="BK5328" s="165"/>
      <c r="BL5328" s="165"/>
      <c r="BM5328" s="165"/>
      <c r="BN5328" s="165"/>
      <c r="BO5328" s="165"/>
      <c r="BP5328" s="165"/>
      <c r="BQ5328" s="165"/>
      <c r="BS5328" s="6"/>
      <c r="BT5328" s="11"/>
      <c r="BU5328" s="6"/>
      <c r="BV5328" s="6"/>
    </row>
    <row r="5329" spans="1:74" ht="15.75" x14ac:dyDescent="0.25">
      <c r="A5329" s="52" t="s">
        <v>1422</v>
      </c>
      <c r="B5329" s="56"/>
      <c r="C5329" s="7" t="s">
        <v>118</v>
      </c>
      <c r="D5329" s="7" t="s">
        <v>6562</v>
      </c>
      <c r="E5329" s="7"/>
      <c r="F5329" s="64"/>
      <c r="G5329" s="6"/>
      <c r="H5329" s="6"/>
      <c r="I5329" s="10" t="s">
        <v>110</v>
      </c>
      <c r="J5329" s="11" t="s">
        <v>4090</v>
      </c>
      <c r="K5329" s="194" t="s">
        <v>511</v>
      </c>
      <c r="L5329" s="176"/>
      <c r="M5329" s="176">
        <v>1000</v>
      </c>
      <c r="N5329" s="80" t="s">
        <v>6858</v>
      </c>
      <c r="O5329" s="162"/>
      <c r="P5329" s="80" t="s">
        <v>5776</v>
      </c>
      <c r="Q5329" s="80"/>
      <c r="R5329" s="80"/>
      <c r="S5329" s="163"/>
      <c r="T5329" s="213"/>
      <c r="U5329" s="162"/>
      <c r="V5329" s="164"/>
      <c r="W5329" s="12" t="str">
        <f t="shared" si="982"/>
        <v>Mqtt1</v>
      </c>
      <c r="X5329" s="196" t="s">
        <v>10748</v>
      </c>
      <c r="Y5329" s="6" t="str">
        <f t="shared" si="985"/>
        <v>marpower/power-tag/entrance-door-aft-deckhouse</v>
      </c>
      <c r="Z5329" s="103" t="str" cm="1">
        <f t="array" ref="Z5329">IF(COUNTIF(N5329,"spare"),"","$."&amp;_xlfn.REGEXEXTRACT(J5329,"^PT\d+[FQ]\d+_(.*)", 2))</f>
        <v>$.RMS_Current_Phase_C</v>
      </c>
      <c r="AA5329" s="12">
        <f t="shared" si="986"/>
        <v>13</v>
      </c>
      <c r="AB5329" s="6" t="s">
        <v>195</v>
      </c>
      <c r="AC5329" s="103">
        <v>3004</v>
      </c>
      <c r="AJ5329" s="80"/>
      <c r="AK5329" s="113" t="s">
        <v>1423</v>
      </c>
      <c r="AN5329" s="80"/>
      <c r="AO5329" s="80"/>
      <c r="AP5329" s="80"/>
      <c r="AQ5329" s="80"/>
      <c r="AR5329" s="127"/>
      <c r="AS5329" s="80"/>
      <c r="AT5329" s="7"/>
      <c r="AU5329" s="7"/>
      <c r="AV5329" s="165"/>
      <c r="AW5329" s="166"/>
      <c r="AX5329" s="137"/>
      <c r="AY5329" s="147"/>
      <c r="AZ5329" s="167"/>
      <c r="BA5329" s="167"/>
      <c r="BB5329" s="147" t="str">
        <f t="shared" si="984"/>
        <v/>
      </c>
      <c r="BC5329" s="168"/>
      <c r="BD5329" s="165"/>
      <c r="BE5329" s="165"/>
      <c r="BF5329" s="165"/>
      <c r="BG5329" s="165"/>
      <c r="BH5329" s="165"/>
      <c r="BI5329" s="165"/>
      <c r="BJ5329" s="165"/>
      <c r="BK5329" s="165"/>
      <c r="BL5329" s="165"/>
      <c r="BM5329" s="165"/>
      <c r="BN5329" s="165"/>
      <c r="BO5329" s="165"/>
      <c r="BP5329" s="165"/>
      <c r="BQ5329" s="165"/>
      <c r="BS5329" s="6"/>
      <c r="BT5329" s="11"/>
      <c r="BU5329" s="6"/>
      <c r="BV5329" s="6"/>
    </row>
    <row r="5330" spans="1:74" ht="15.75" x14ac:dyDescent="0.25">
      <c r="A5330" s="52" t="s">
        <v>1422</v>
      </c>
      <c r="B5330" s="56"/>
      <c r="C5330" s="7" t="s">
        <v>118</v>
      </c>
      <c r="D5330" s="7" t="s">
        <v>6562</v>
      </c>
      <c r="E5330" s="7"/>
      <c r="F5330" s="64"/>
      <c r="G5330" s="6"/>
      <c r="H5330" s="6"/>
      <c r="I5330" s="10" t="s">
        <v>110</v>
      </c>
      <c r="J5330" s="11" t="s">
        <v>4091</v>
      </c>
      <c r="K5330" s="194" t="s">
        <v>511</v>
      </c>
      <c r="L5330" s="176"/>
      <c r="M5330" s="176">
        <v>1000</v>
      </c>
      <c r="N5330" s="80" t="s">
        <v>6858</v>
      </c>
      <c r="O5330" s="162"/>
      <c r="P5330" s="80" t="s">
        <v>5777</v>
      </c>
      <c r="Q5330" s="80"/>
      <c r="R5330" s="80"/>
      <c r="S5330" s="163"/>
      <c r="T5330" s="213"/>
      <c r="U5330" s="162"/>
      <c r="V5330" s="164"/>
      <c r="W5330" s="12" t="str">
        <f t="shared" si="982"/>
        <v>Mqtt1</v>
      </c>
      <c r="X5330" s="196" t="s">
        <v>10748</v>
      </c>
      <c r="Y5330" s="6" t="str">
        <f t="shared" si="985"/>
        <v>marpower/power-tag/entrance-door-aft-deckhouse</v>
      </c>
      <c r="Z5330" s="103" t="str" cm="1">
        <f t="array" ref="Z5330">IF(COUNTIF(N5330,"spare"),"","$."&amp;_xlfn.REGEXEXTRACT(J5330,"^PT\d+[FQ]\d+_(.*)", 2))</f>
        <v>$.RMS_Current_Phase_Neut</v>
      </c>
      <c r="AA5330" s="12">
        <f t="shared" si="986"/>
        <v>13</v>
      </c>
      <c r="AB5330" s="6" t="s">
        <v>195</v>
      </c>
      <c r="AC5330" s="103">
        <v>3006</v>
      </c>
      <c r="AJ5330" s="80"/>
      <c r="AK5330" s="113" t="s">
        <v>1423</v>
      </c>
      <c r="AN5330" s="80"/>
      <c r="AO5330" s="80"/>
      <c r="AP5330" s="80"/>
      <c r="AQ5330" s="80"/>
      <c r="AR5330" s="127"/>
      <c r="AS5330" s="80"/>
      <c r="AT5330" s="7"/>
      <c r="AU5330" s="7"/>
      <c r="AV5330" s="165"/>
      <c r="AW5330" s="166"/>
      <c r="AX5330" s="137"/>
      <c r="AY5330" s="147"/>
      <c r="AZ5330" s="167"/>
      <c r="BA5330" s="167"/>
      <c r="BB5330" s="147" t="str">
        <f t="shared" si="984"/>
        <v/>
      </c>
      <c r="BC5330" s="168"/>
      <c r="BD5330" s="165"/>
      <c r="BE5330" s="165"/>
      <c r="BF5330" s="165"/>
      <c r="BG5330" s="165"/>
      <c r="BH5330" s="165"/>
      <c r="BI5330" s="165"/>
      <c r="BJ5330" s="165"/>
      <c r="BK5330" s="165"/>
      <c r="BL5330" s="165"/>
      <c r="BM5330" s="165"/>
      <c r="BN5330" s="165"/>
      <c r="BO5330" s="165"/>
      <c r="BP5330" s="165"/>
      <c r="BQ5330" s="165"/>
      <c r="BS5330" s="6"/>
      <c r="BT5330" s="11"/>
      <c r="BU5330" s="6"/>
      <c r="BV5330" s="6"/>
    </row>
    <row r="5331" spans="1:74" ht="15.75" x14ac:dyDescent="0.25">
      <c r="A5331" s="52" t="s">
        <v>1422</v>
      </c>
      <c r="B5331" s="56"/>
      <c r="C5331" s="7" t="s">
        <v>118</v>
      </c>
      <c r="D5331" s="7" t="s">
        <v>6562</v>
      </c>
      <c r="E5331" s="7"/>
      <c r="F5331" s="64"/>
      <c r="G5331" s="6"/>
      <c r="H5331" s="6"/>
      <c r="I5331" s="10" t="s">
        <v>110</v>
      </c>
      <c r="J5331" s="11" t="s">
        <v>8382</v>
      </c>
      <c r="K5331" s="194" t="s">
        <v>511</v>
      </c>
      <c r="L5331" s="176"/>
      <c r="M5331" s="176">
        <v>1000</v>
      </c>
      <c r="N5331" s="80" t="s">
        <v>6858</v>
      </c>
      <c r="O5331" s="162"/>
      <c r="P5331" s="80" t="s">
        <v>5778</v>
      </c>
      <c r="Q5331" s="80"/>
      <c r="R5331" s="80"/>
      <c r="S5331" s="163"/>
      <c r="T5331" s="213"/>
      <c r="U5331" s="162"/>
      <c r="V5331" s="164"/>
      <c r="W5331" s="12" t="str">
        <f t="shared" si="982"/>
        <v>Mqtt1</v>
      </c>
      <c r="X5331" s="196" t="s">
        <v>10748</v>
      </c>
      <c r="Y5331" s="6" t="str">
        <f t="shared" si="985"/>
        <v>marpower/power-tag/entrance-door-aft-deckhouse</v>
      </c>
      <c r="Z5331" s="103" t="str" cm="1">
        <f t="array" ref="Z5331">IF(COUNTIF(N5331,"spare"),"","$."&amp;_xlfn.REGEXEXTRACT(J5331,"^PT\d+[FQ]\d+_(.*)", 2))</f>
        <v>$.RMS_Voltage_A_N</v>
      </c>
      <c r="AA5331" s="12">
        <f t="shared" si="986"/>
        <v>13</v>
      </c>
      <c r="AB5331" s="6" t="s">
        <v>195</v>
      </c>
      <c r="AC5331" s="103">
        <v>3028</v>
      </c>
      <c r="AJ5331" s="80"/>
      <c r="AK5331" s="113" t="s">
        <v>1424</v>
      </c>
      <c r="AN5331" s="80"/>
      <c r="AO5331" s="80"/>
      <c r="AP5331" s="80"/>
      <c r="AQ5331" s="80"/>
      <c r="AR5331" s="127"/>
      <c r="AS5331" s="80"/>
      <c r="AT5331" s="7"/>
      <c r="AU5331" s="7"/>
      <c r="AV5331" s="165"/>
      <c r="AW5331" s="166"/>
      <c r="AX5331" s="137"/>
      <c r="AY5331" s="147"/>
      <c r="AZ5331" s="167"/>
      <c r="BA5331" s="167"/>
      <c r="BB5331" s="147" t="str">
        <f t="shared" si="984"/>
        <v/>
      </c>
      <c r="BC5331" s="168"/>
      <c r="BD5331" s="165"/>
      <c r="BE5331" s="165"/>
      <c r="BF5331" s="165"/>
      <c r="BG5331" s="165"/>
      <c r="BH5331" s="165"/>
      <c r="BI5331" s="165"/>
      <c r="BJ5331" s="165"/>
      <c r="BK5331" s="165"/>
      <c r="BL5331" s="165"/>
      <c r="BM5331" s="165"/>
      <c r="BN5331" s="165"/>
      <c r="BO5331" s="165"/>
      <c r="BP5331" s="165"/>
      <c r="BQ5331" s="165"/>
      <c r="BS5331" s="6"/>
      <c r="BT5331" s="11"/>
      <c r="BU5331" s="6"/>
      <c r="BV5331" s="6"/>
    </row>
    <row r="5332" spans="1:74" ht="15.75" x14ac:dyDescent="0.25">
      <c r="A5332" s="52" t="s">
        <v>1422</v>
      </c>
      <c r="B5332" s="56"/>
      <c r="C5332" s="7" t="s">
        <v>118</v>
      </c>
      <c r="D5332" s="7" t="s">
        <v>6562</v>
      </c>
      <c r="E5332" s="7"/>
      <c r="F5332" s="64"/>
      <c r="G5332" s="6"/>
      <c r="H5332" s="6"/>
      <c r="I5332" s="10" t="s">
        <v>110</v>
      </c>
      <c r="J5332" s="11" t="s">
        <v>8559</v>
      </c>
      <c r="K5332" s="194" t="s">
        <v>511</v>
      </c>
      <c r="L5332" s="176"/>
      <c r="M5332" s="176">
        <v>1000</v>
      </c>
      <c r="N5332" s="80" t="s">
        <v>6858</v>
      </c>
      <c r="O5332" s="162"/>
      <c r="P5332" s="80" t="s">
        <v>5779</v>
      </c>
      <c r="Q5332" s="80"/>
      <c r="R5332" s="80"/>
      <c r="S5332" s="163"/>
      <c r="T5332" s="213"/>
      <c r="U5332" s="162"/>
      <c r="V5332" s="164"/>
      <c r="W5332" s="12" t="str">
        <f t="shared" si="982"/>
        <v>Mqtt1</v>
      </c>
      <c r="X5332" s="196" t="s">
        <v>10748</v>
      </c>
      <c r="Y5332" s="6" t="str">
        <f t="shared" si="985"/>
        <v>marpower/power-tag/entrance-door-aft-deckhouse</v>
      </c>
      <c r="Z5332" s="103" t="str" cm="1">
        <f t="array" ref="Z5332">IF(COUNTIF(N5332,"spare"),"","$."&amp;_xlfn.REGEXEXTRACT(J5332,"^PT\d+[FQ]\d+_(.*)", 2))</f>
        <v>$.RMS_Voltage_B_N</v>
      </c>
      <c r="AA5332" s="12">
        <f t="shared" si="986"/>
        <v>13</v>
      </c>
      <c r="AB5332" s="6" t="s">
        <v>195</v>
      </c>
      <c r="AC5332" s="103">
        <v>3030</v>
      </c>
      <c r="AJ5332" s="80"/>
      <c r="AK5332" s="113" t="s">
        <v>1424</v>
      </c>
      <c r="AN5332" s="80"/>
      <c r="AO5332" s="80"/>
      <c r="AP5332" s="80"/>
      <c r="AQ5332" s="80"/>
      <c r="AR5332" s="127"/>
      <c r="AS5332" s="80"/>
      <c r="AT5332" s="7"/>
      <c r="AU5332" s="7"/>
      <c r="AV5332" s="165"/>
      <c r="AW5332" s="166"/>
      <c r="AX5332" s="137"/>
      <c r="AY5332" s="147"/>
      <c r="AZ5332" s="167"/>
      <c r="BA5332" s="167"/>
      <c r="BB5332" s="147" t="str">
        <f t="shared" si="984"/>
        <v/>
      </c>
      <c r="BC5332" s="168"/>
      <c r="BD5332" s="165"/>
      <c r="BE5332" s="165"/>
      <c r="BF5332" s="165"/>
      <c r="BG5332" s="165"/>
      <c r="BH5332" s="165"/>
      <c r="BI5332" s="165"/>
      <c r="BJ5332" s="165"/>
      <c r="BK5332" s="165"/>
      <c r="BL5332" s="165"/>
      <c r="BM5332" s="165"/>
      <c r="BN5332" s="165"/>
      <c r="BO5332" s="165"/>
      <c r="BP5332" s="165"/>
      <c r="BQ5332" s="165"/>
      <c r="BS5332" s="6"/>
      <c r="BT5332" s="11"/>
      <c r="BU5332" s="6"/>
      <c r="BV5332" s="6"/>
    </row>
    <row r="5333" spans="1:74" ht="15.75" x14ac:dyDescent="0.25">
      <c r="A5333" s="52" t="s">
        <v>1422</v>
      </c>
      <c r="B5333" s="56"/>
      <c r="C5333" s="7" t="s">
        <v>118</v>
      </c>
      <c r="D5333" s="7" t="s">
        <v>6562</v>
      </c>
      <c r="E5333" s="7"/>
      <c r="F5333" s="64"/>
      <c r="G5333" s="6"/>
      <c r="H5333" s="6"/>
      <c r="I5333" s="10" t="s">
        <v>110</v>
      </c>
      <c r="J5333" s="11" t="s">
        <v>8736</v>
      </c>
      <c r="K5333" s="194" t="s">
        <v>511</v>
      </c>
      <c r="L5333" s="176"/>
      <c r="M5333" s="176">
        <v>1000</v>
      </c>
      <c r="N5333" s="80" t="s">
        <v>6858</v>
      </c>
      <c r="O5333" s="162"/>
      <c r="P5333" s="80" t="s">
        <v>5780</v>
      </c>
      <c r="Q5333" s="80"/>
      <c r="R5333" s="80"/>
      <c r="S5333" s="163"/>
      <c r="T5333" s="213"/>
      <c r="U5333" s="162"/>
      <c r="V5333" s="164"/>
      <c r="W5333" s="12" t="str">
        <f t="shared" si="982"/>
        <v>Mqtt1</v>
      </c>
      <c r="X5333" s="196" t="s">
        <v>10748</v>
      </c>
      <c r="Y5333" s="6" t="str">
        <f t="shared" si="985"/>
        <v>marpower/power-tag/entrance-door-aft-deckhouse</v>
      </c>
      <c r="Z5333" s="103" t="str" cm="1">
        <f t="array" ref="Z5333">IF(COUNTIF(N5333,"spare"),"","$."&amp;_xlfn.REGEXEXTRACT(J5333,"^PT\d+[FQ]\d+_(.*)", 2))</f>
        <v>$.RMS_Voltage_C_N</v>
      </c>
      <c r="AA5333" s="12">
        <f t="shared" si="986"/>
        <v>13</v>
      </c>
      <c r="AB5333" s="6" t="s">
        <v>195</v>
      </c>
      <c r="AC5333" s="103">
        <v>3032</v>
      </c>
      <c r="AJ5333" s="80"/>
      <c r="AK5333" s="113" t="s">
        <v>1424</v>
      </c>
      <c r="AN5333" s="80"/>
      <c r="AO5333" s="80"/>
      <c r="AP5333" s="80"/>
      <c r="AQ5333" s="80"/>
      <c r="AR5333" s="127"/>
      <c r="AS5333" s="80"/>
      <c r="AT5333" s="7"/>
      <c r="AU5333" s="7"/>
      <c r="AV5333" s="165"/>
      <c r="AW5333" s="166"/>
      <c r="AX5333" s="137"/>
      <c r="AY5333" s="147"/>
      <c r="AZ5333" s="167"/>
      <c r="BA5333" s="167"/>
      <c r="BB5333" s="147" t="str">
        <f t="shared" si="984"/>
        <v/>
      </c>
      <c r="BC5333" s="168"/>
      <c r="BD5333" s="165"/>
      <c r="BE5333" s="165"/>
      <c r="BF5333" s="165"/>
      <c r="BG5333" s="165"/>
      <c r="BH5333" s="165"/>
      <c r="BI5333" s="165"/>
      <c r="BJ5333" s="165"/>
      <c r="BK5333" s="165"/>
      <c r="BL5333" s="165"/>
      <c r="BM5333" s="165"/>
      <c r="BN5333" s="165"/>
      <c r="BO5333" s="165"/>
      <c r="BP5333" s="165"/>
      <c r="BQ5333" s="165"/>
      <c r="BS5333" s="6"/>
      <c r="BT5333" s="11"/>
      <c r="BU5333" s="6"/>
      <c r="BV5333" s="6"/>
    </row>
    <row r="5334" spans="1:74" ht="15.75" x14ac:dyDescent="0.25">
      <c r="A5334" s="52" t="s">
        <v>1422</v>
      </c>
      <c r="B5334" s="56"/>
      <c r="C5334" s="7" t="s">
        <v>118</v>
      </c>
      <c r="D5334" s="7" t="s">
        <v>6562</v>
      </c>
      <c r="E5334" s="7"/>
      <c r="F5334" s="64"/>
      <c r="G5334" s="6"/>
      <c r="H5334" s="6"/>
      <c r="I5334" s="10" t="s">
        <v>110</v>
      </c>
      <c r="J5334" s="11" t="s">
        <v>4092</v>
      </c>
      <c r="K5334" s="194" t="s">
        <v>511</v>
      </c>
      <c r="L5334" s="176"/>
      <c r="M5334" s="176">
        <v>1000</v>
      </c>
      <c r="N5334" s="80" t="s">
        <v>6858</v>
      </c>
      <c r="O5334" s="162"/>
      <c r="P5334" s="80" t="s">
        <v>5781</v>
      </c>
      <c r="Q5334" s="80"/>
      <c r="R5334" s="80"/>
      <c r="S5334" s="163"/>
      <c r="T5334" s="213"/>
      <c r="U5334" s="162"/>
      <c r="V5334" s="164"/>
      <c r="W5334" s="12" t="str">
        <f t="shared" si="982"/>
        <v>Mqtt1</v>
      </c>
      <c r="X5334" s="196" t="s">
        <v>10748</v>
      </c>
      <c r="Y5334" s="6" t="str">
        <f t="shared" si="985"/>
        <v>marpower/power-tag/entrance-door-aft-deckhouse</v>
      </c>
      <c r="Z5334" s="103" t="str" cm="1">
        <f t="array" ref="Z5334">IF(COUNTIF(N5334,"spare"),"","$."&amp;_xlfn.REGEXEXTRACT(J5334,"^PT\d+[FQ]\d+_(.*)", 2))</f>
        <v>$.Active_Power_Phase_A</v>
      </c>
      <c r="AA5334" s="12">
        <f t="shared" si="986"/>
        <v>13</v>
      </c>
      <c r="AB5334" s="6" t="s">
        <v>195</v>
      </c>
      <c r="AC5334" s="103">
        <v>3054</v>
      </c>
      <c r="AJ5334" s="80"/>
      <c r="AK5334" s="113" t="s">
        <v>1425</v>
      </c>
      <c r="AN5334" s="80"/>
      <c r="AO5334" s="80"/>
      <c r="AP5334" s="80"/>
      <c r="AQ5334" s="80"/>
      <c r="AR5334" s="127"/>
      <c r="AS5334" s="80"/>
      <c r="AT5334" s="7"/>
      <c r="AU5334" s="7"/>
      <c r="AV5334" s="165"/>
      <c r="AW5334" s="166"/>
      <c r="AX5334" s="137"/>
      <c r="AY5334" s="147"/>
      <c r="AZ5334" s="167"/>
      <c r="BA5334" s="167"/>
      <c r="BB5334" s="147" t="str">
        <f t="shared" si="984"/>
        <v/>
      </c>
      <c r="BC5334" s="168"/>
      <c r="BD5334" s="165"/>
      <c r="BE5334" s="165"/>
      <c r="BF5334" s="165"/>
      <c r="BG5334" s="165"/>
      <c r="BH5334" s="165"/>
      <c r="BI5334" s="165"/>
      <c r="BJ5334" s="165"/>
      <c r="BK5334" s="165"/>
      <c r="BL5334" s="165"/>
      <c r="BM5334" s="165"/>
      <c r="BN5334" s="165"/>
      <c r="BO5334" s="165"/>
      <c r="BP5334" s="165"/>
      <c r="BQ5334" s="165"/>
      <c r="BS5334" s="6"/>
      <c r="BT5334" s="11"/>
      <c r="BU5334" s="6"/>
      <c r="BV5334" s="6"/>
    </row>
    <row r="5335" spans="1:74" ht="15.75" x14ac:dyDescent="0.25">
      <c r="A5335" s="52" t="s">
        <v>1422</v>
      </c>
      <c r="B5335" s="56"/>
      <c r="C5335" s="7" t="s">
        <v>118</v>
      </c>
      <c r="D5335" s="7" t="s">
        <v>6562</v>
      </c>
      <c r="E5335" s="7"/>
      <c r="F5335" s="64"/>
      <c r="G5335" s="6"/>
      <c r="H5335" s="6"/>
      <c r="I5335" s="10" t="s">
        <v>110</v>
      </c>
      <c r="J5335" s="11" t="s">
        <v>4093</v>
      </c>
      <c r="K5335" s="194" t="s">
        <v>511</v>
      </c>
      <c r="L5335" s="176"/>
      <c r="M5335" s="176">
        <v>1000</v>
      </c>
      <c r="N5335" s="80" t="s">
        <v>6858</v>
      </c>
      <c r="O5335" s="162"/>
      <c r="P5335" s="80" t="s">
        <v>5782</v>
      </c>
      <c r="Q5335" s="80"/>
      <c r="R5335" s="80"/>
      <c r="S5335" s="163"/>
      <c r="T5335" s="213"/>
      <c r="U5335" s="162"/>
      <c r="V5335" s="164"/>
      <c r="W5335" s="12" t="str">
        <f t="shared" si="982"/>
        <v>Mqtt1</v>
      </c>
      <c r="X5335" s="196" t="s">
        <v>10748</v>
      </c>
      <c r="Y5335" s="6" t="str">
        <f t="shared" si="985"/>
        <v>marpower/power-tag/entrance-door-aft-deckhouse</v>
      </c>
      <c r="Z5335" s="103" t="str" cm="1">
        <f t="array" ref="Z5335">IF(COUNTIF(N5335,"spare"),"","$."&amp;_xlfn.REGEXEXTRACT(J5335,"^PT\d+[FQ]\d+_(.*)", 2))</f>
        <v>$.Active_Power_Phase_B</v>
      </c>
      <c r="AA5335" s="12">
        <f t="shared" si="986"/>
        <v>13</v>
      </c>
      <c r="AB5335" s="6" t="s">
        <v>195</v>
      </c>
      <c r="AC5335" s="103">
        <v>3056</v>
      </c>
      <c r="AJ5335" s="80"/>
      <c r="AK5335" s="113" t="s">
        <v>1425</v>
      </c>
      <c r="AN5335" s="80"/>
      <c r="AO5335" s="80"/>
      <c r="AP5335" s="80"/>
      <c r="AQ5335" s="80"/>
      <c r="AR5335" s="127"/>
      <c r="AS5335" s="80"/>
      <c r="AT5335" s="7"/>
      <c r="AU5335" s="7"/>
      <c r="AV5335" s="165"/>
      <c r="AW5335" s="166"/>
      <c r="AX5335" s="137"/>
      <c r="AY5335" s="147"/>
      <c r="AZ5335" s="167"/>
      <c r="BA5335" s="167"/>
      <c r="BB5335" s="147" t="str">
        <f t="shared" si="984"/>
        <v/>
      </c>
      <c r="BC5335" s="168"/>
      <c r="BD5335" s="165"/>
      <c r="BE5335" s="165"/>
      <c r="BF5335" s="165"/>
      <c r="BG5335" s="165"/>
      <c r="BH5335" s="165"/>
      <c r="BI5335" s="165"/>
      <c r="BJ5335" s="165"/>
      <c r="BK5335" s="165"/>
      <c r="BL5335" s="165"/>
      <c r="BM5335" s="165"/>
      <c r="BN5335" s="165"/>
      <c r="BO5335" s="165"/>
      <c r="BP5335" s="165"/>
      <c r="BQ5335" s="165"/>
      <c r="BS5335" s="6"/>
      <c r="BT5335" s="11"/>
      <c r="BU5335" s="6"/>
      <c r="BV5335" s="6"/>
    </row>
    <row r="5336" spans="1:74" ht="15.75" x14ac:dyDescent="0.25">
      <c r="A5336" s="52" t="s">
        <v>1422</v>
      </c>
      <c r="B5336" s="56"/>
      <c r="C5336" s="7" t="s">
        <v>118</v>
      </c>
      <c r="D5336" s="7" t="s">
        <v>6562</v>
      </c>
      <c r="E5336" s="7"/>
      <c r="F5336" s="64"/>
      <c r="G5336" s="6"/>
      <c r="H5336" s="6"/>
      <c r="I5336" s="10" t="s">
        <v>110</v>
      </c>
      <c r="J5336" s="11" t="s">
        <v>4094</v>
      </c>
      <c r="K5336" s="194" t="s">
        <v>511</v>
      </c>
      <c r="L5336" s="176"/>
      <c r="M5336" s="176">
        <v>1000</v>
      </c>
      <c r="N5336" s="80" t="s">
        <v>6858</v>
      </c>
      <c r="O5336" s="162"/>
      <c r="P5336" s="80" t="s">
        <v>5783</v>
      </c>
      <c r="Q5336" s="80"/>
      <c r="R5336" s="80"/>
      <c r="S5336" s="163"/>
      <c r="T5336" s="213"/>
      <c r="U5336" s="162"/>
      <c r="V5336" s="164"/>
      <c r="W5336" s="12" t="str">
        <f t="shared" si="982"/>
        <v>Mqtt1</v>
      </c>
      <c r="X5336" s="196" t="s">
        <v>10748</v>
      </c>
      <c r="Y5336" s="6" t="str">
        <f t="shared" si="985"/>
        <v>marpower/power-tag/entrance-door-aft-deckhouse</v>
      </c>
      <c r="Z5336" s="103" t="str" cm="1">
        <f t="array" ref="Z5336">IF(COUNTIF(N5336,"spare"),"","$."&amp;_xlfn.REGEXEXTRACT(J5336,"^PT\d+[FQ]\d+_(.*)", 2))</f>
        <v>$.Active_Power_Phase_C</v>
      </c>
      <c r="AA5336" s="12">
        <f t="shared" si="986"/>
        <v>13</v>
      </c>
      <c r="AB5336" s="6" t="s">
        <v>195</v>
      </c>
      <c r="AC5336" s="103">
        <v>3058</v>
      </c>
      <c r="AJ5336" s="80"/>
      <c r="AK5336" s="113" t="s">
        <v>1425</v>
      </c>
      <c r="AN5336" s="80"/>
      <c r="AO5336" s="80"/>
      <c r="AP5336" s="80"/>
      <c r="AQ5336" s="80"/>
      <c r="AR5336" s="127"/>
      <c r="AS5336" s="80"/>
      <c r="AT5336" s="7"/>
      <c r="AU5336" s="7"/>
      <c r="AV5336" s="165"/>
      <c r="AW5336" s="166"/>
      <c r="AX5336" s="137"/>
      <c r="AY5336" s="147"/>
      <c r="AZ5336" s="167"/>
      <c r="BA5336" s="167"/>
      <c r="BB5336" s="147" t="str">
        <f t="shared" si="984"/>
        <v/>
      </c>
      <c r="BC5336" s="168"/>
      <c r="BD5336" s="165"/>
      <c r="BE5336" s="165"/>
      <c r="BF5336" s="165"/>
      <c r="BG5336" s="165"/>
      <c r="BH5336" s="165"/>
      <c r="BI5336" s="165"/>
      <c r="BJ5336" s="165"/>
      <c r="BK5336" s="165"/>
      <c r="BL5336" s="165"/>
      <c r="BM5336" s="165"/>
      <c r="BN5336" s="165"/>
      <c r="BO5336" s="165"/>
      <c r="BP5336" s="165"/>
      <c r="BQ5336" s="165"/>
      <c r="BS5336" s="6"/>
      <c r="BT5336" s="11"/>
      <c r="BU5336" s="6"/>
      <c r="BV5336" s="6"/>
    </row>
    <row r="5337" spans="1:74" ht="15.75" x14ac:dyDescent="0.25">
      <c r="A5337" s="52" t="s">
        <v>1422</v>
      </c>
      <c r="B5337" s="56"/>
      <c r="C5337" s="7" t="s">
        <v>118</v>
      </c>
      <c r="D5337" s="7" t="s">
        <v>6562</v>
      </c>
      <c r="E5337" s="7"/>
      <c r="F5337" s="64"/>
      <c r="G5337" s="6"/>
      <c r="H5337" s="6"/>
      <c r="I5337" s="10" t="s">
        <v>110</v>
      </c>
      <c r="J5337" s="11" t="s">
        <v>4095</v>
      </c>
      <c r="K5337" s="194" t="s">
        <v>511</v>
      </c>
      <c r="L5337" s="176"/>
      <c r="M5337" s="176">
        <v>1000</v>
      </c>
      <c r="N5337" s="80" t="s">
        <v>6858</v>
      </c>
      <c r="O5337" s="162"/>
      <c r="P5337" s="80" t="s">
        <v>5784</v>
      </c>
      <c r="Q5337" s="80"/>
      <c r="R5337" s="80"/>
      <c r="S5337" s="163"/>
      <c r="T5337" s="213"/>
      <c r="U5337" s="162"/>
      <c r="V5337" s="164"/>
      <c r="W5337" s="12" t="str">
        <f t="shared" si="982"/>
        <v>Mqtt1</v>
      </c>
      <c r="X5337" s="196" t="s">
        <v>10748</v>
      </c>
      <c r="Y5337" s="6" t="str">
        <f t="shared" si="985"/>
        <v>marpower/power-tag/entrance-door-aft-deckhouse</v>
      </c>
      <c r="Z5337" s="103" t="str" cm="1">
        <f t="array" ref="Z5337">IF(COUNTIF(N5337,"spare"),"","$."&amp;_xlfn.REGEXEXTRACT(J5337,"^PT\d+[FQ]\d+_(.*)", 2))</f>
        <v>$.Total_Active_Power</v>
      </c>
      <c r="AA5337" s="12">
        <f t="shared" si="986"/>
        <v>13</v>
      </c>
      <c r="AB5337" s="6" t="s">
        <v>195</v>
      </c>
      <c r="AC5337" s="103">
        <v>3060</v>
      </c>
      <c r="AJ5337" s="80"/>
      <c r="AK5337" s="113" t="s">
        <v>1425</v>
      </c>
      <c r="AN5337" s="80"/>
      <c r="AO5337" s="80"/>
      <c r="AP5337" s="80"/>
      <c r="AQ5337" s="80"/>
      <c r="AR5337" s="127"/>
      <c r="AS5337" s="80"/>
      <c r="AT5337" s="7"/>
      <c r="AU5337" s="7"/>
      <c r="AV5337" s="165"/>
      <c r="AW5337" s="166"/>
      <c r="AX5337" s="137"/>
      <c r="AY5337" s="147"/>
      <c r="AZ5337" s="167"/>
      <c r="BA5337" s="167"/>
      <c r="BB5337" s="147" t="str">
        <f t="shared" si="984"/>
        <v/>
      </c>
      <c r="BC5337" s="168"/>
      <c r="BD5337" s="165"/>
      <c r="BE5337" s="165"/>
      <c r="BF5337" s="165"/>
      <c r="BG5337" s="165"/>
      <c r="BH5337" s="165"/>
      <c r="BI5337" s="165"/>
      <c r="BJ5337" s="165"/>
      <c r="BK5337" s="165"/>
      <c r="BL5337" s="165"/>
      <c r="BM5337" s="165"/>
      <c r="BN5337" s="165"/>
      <c r="BO5337" s="165"/>
      <c r="BP5337" s="165"/>
      <c r="BQ5337" s="165"/>
      <c r="BS5337" s="6"/>
      <c r="BT5337" s="11"/>
      <c r="BU5337" s="6"/>
      <c r="BV5337" s="6"/>
    </row>
    <row r="5338" spans="1:74" ht="15.75" x14ac:dyDescent="0.25">
      <c r="A5338" s="52" t="s">
        <v>1422</v>
      </c>
      <c r="B5338" s="56"/>
      <c r="C5338" s="7" t="s">
        <v>118</v>
      </c>
      <c r="D5338" s="7" t="s">
        <v>6562</v>
      </c>
      <c r="E5338" s="7"/>
      <c r="F5338" s="64"/>
      <c r="G5338" s="6"/>
      <c r="H5338" s="6"/>
      <c r="I5338" s="10" t="s">
        <v>110</v>
      </c>
      <c r="J5338" s="11" t="s">
        <v>4096</v>
      </c>
      <c r="K5338" s="194" t="s">
        <v>511</v>
      </c>
      <c r="L5338" s="176"/>
      <c r="M5338" s="176">
        <v>1000</v>
      </c>
      <c r="N5338" s="80" t="s">
        <v>6858</v>
      </c>
      <c r="O5338" s="162"/>
      <c r="P5338" s="80" t="s">
        <v>5785</v>
      </c>
      <c r="Q5338" s="80"/>
      <c r="R5338" s="80"/>
      <c r="S5338" s="163"/>
      <c r="T5338" s="213"/>
      <c r="U5338" s="162"/>
      <c r="V5338" s="164"/>
      <c r="W5338" s="12" t="str">
        <f t="shared" si="982"/>
        <v>Mqtt1</v>
      </c>
      <c r="X5338" s="196" t="s">
        <v>10748</v>
      </c>
      <c r="Y5338" s="6" t="str">
        <f t="shared" si="985"/>
        <v>marpower/power-tag/entrance-door-aft-deckhouse</v>
      </c>
      <c r="Z5338" s="103" t="str" cm="1">
        <f t="array" ref="Z5338">IF(COUNTIF(N5338,"spare"),"","$."&amp;_xlfn.REGEXEXTRACT(J5338,"^PT\d+[FQ]\d+_(.*)", 2))</f>
        <v>$.Power_Factor_Phase_A</v>
      </c>
      <c r="AA5338" s="12">
        <f t="shared" si="986"/>
        <v>13</v>
      </c>
      <c r="AB5338" s="6" t="s">
        <v>195</v>
      </c>
      <c r="AC5338" s="103">
        <v>3078</v>
      </c>
      <c r="AJ5338" s="80"/>
      <c r="AK5338" s="113" t="s">
        <v>1426</v>
      </c>
      <c r="AN5338" s="80"/>
      <c r="AO5338" s="80"/>
      <c r="AP5338" s="80"/>
      <c r="AQ5338" s="80"/>
      <c r="AR5338" s="127"/>
      <c r="AS5338" s="80"/>
      <c r="AT5338" s="7"/>
      <c r="AU5338" s="7"/>
      <c r="AV5338" s="165"/>
      <c r="AW5338" s="166"/>
      <c r="AX5338" s="137"/>
      <c r="AY5338" s="147"/>
      <c r="AZ5338" s="167"/>
      <c r="BA5338" s="167"/>
      <c r="BB5338" s="147" t="str">
        <f t="shared" si="984"/>
        <v/>
      </c>
      <c r="BC5338" s="168"/>
      <c r="BD5338" s="165"/>
      <c r="BE5338" s="165"/>
      <c r="BF5338" s="165"/>
      <c r="BG5338" s="165"/>
      <c r="BH5338" s="165"/>
      <c r="BI5338" s="165"/>
      <c r="BJ5338" s="165"/>
      <c r="BK5338" s="165"/>
      <c r="BL5338" s="165"/>
      <c r="BM5338" s="165"/>
      <c r="BN5338" s="165"/>
      <c r="BO5338" s="165"/>
      <c r="BP5338" s="165"/>
      <c r="BQ5338" s="165"/>
      <c r="BS5338" s="6"/>
      <c r="BT5338" s="11"/>
      <c r="BU5338" s="6"/>
      <c r="BV5338" s="6"/>
    </row>
    <row r="5339" spans="1:74" ht="15.75" x14ac:dyDescent="0.25">
      <c r="A5339" s="52" t="s">
        <v>1422</v>
      </c>
      <c r="B5339" s="56"/>
      <c r="C5339" s="7" t="s">
        <v>118</v>
      </c>
      <c r="D5339" s="7" t="s">
        <v>6562</v>
      </c>
      <c r="E5339" s="7"/>
      <c r="F5339" s="64"/>
      <c r="G5339" s="6"/>
      <c r="H5339" s="6"/>
      <c r="I5339" s="10" t="s">
        <v>110</v>
      </c>
      <c r="J5339" s="11" t="s">
        <v>4097</v>
      </c>
      <c r="K5339" s="194" t="s">
        <v>511</v>
      </c>
      <c r="L5339" s="176"/>
      <c r="M5339" s="176">
        <v>1000</v>
      </c>
      <c r="N5339" s="80" t="s">
        <v>6858</v>
      </c>
      <c r="O5339" s="162"/>
      <c r="P5339" s="80" t="s">
        <v>5786</v>
      </c>
      <c r="Q5339" s="80"/>
      <c r="R5339" s="80"/>
      <c r="S5339" s="163"/>
      <c r="T5339" s="213"/>
      <c r="U5339" s="162"/>
      <c r="V5339" s="164"/>
      <c r="W5339" s="12" t="str">
        <f t="shared" ref="W5339:W5402" si="987">IF(COUNTIF(N5339,"spare"),"","Mqtt1")</f>
        <v>Mqtt1</v>
      </c>
      <c r="X5339" s="196" t="s">
        <v>10748</v>
      </c>
      <c r="Y5339" s="6" t="str">
        <f t="shared" si="985"/>
        <v>marpower/power-tag/entrance-door-aft-deckhouse</v>
      </c>
      <c r="Z5339" s="103" t="str" cm="1">
        <f t="array" ref="Z5339">IF(COUNTIF(N5339,"spare"),"","$."&amp;_xlfn.REGEXEXTRACT(J5339,"^PT\d+[FQ]\d+_(.*)", 2))</f>
        <v>$.Power_Factor_Phase_B</v>
      </c>
      <c r="AA5339" s="12">
        <f t="shared" si="986"/>
        <v>13</v>
      </c>
      <c r="AB5339" s="6" t="s">
        <v>195</v>
      </c>
      <c r="AC5339" s="103">
        <v>3080</v>
      </c>
      <c r="AJ5339" s="80"/>
      <c r="AK5339" s="113" t="s">
        <v>1426</v>
      </c>
      <c r="AN5339" s="80"/>
      <c r="AO5339" s="80"/>
      <c r="AP5339" s="80"/>
      <c r="AQ5339" s="80"/>
      <c r="AR5339" s="127"/>
      <c r="AS5339" s="80"/>
      <c r="AT5339" s="7"/>
      <c r="AU5339" s="7"/>
      <c r="AV5339" s="165"/>
      <c r="AW5339" s="166"/>
      <c r="AX5339" s="137"/>
      <c r="AY5339" s="147"/>
      <c r="AZ5339" s="167"/>
      <c r="BA5339" s="167"/>
      <c r="BB5339" s="147" t="str">
        <f t="shared" si="984"/>
        <v/>
      </c>
      <c r="BC5339" s="168"/>
      <c r="BD5339" s="165"/>
      <c r="BE5339" s="165"/>
      <c r="BF5339" s="165"/>
      <c r="BG5339" s="165"/>
      <c r="BH5339" s="165"/>
      <c r="BI5339" s="165"/>
      <c r="BJ5339" s="165"/>
      <c r="BK5339" s="165"/>
      <c r="BL5339" s="165"/>
      <c r="BM5339" s="165"/>
      <c r="BN5339" s="165"/>
      <c r="BO5339" s="165"/>
      <c r="BP5339" s="165"/>
      <c r="BQ5339" s="165"/>
      <c r="BS5339" s="6"/>
      <c r="BT5339" s="11"/>
      <c r="BU5339" s="6"/>
      <c r="BV5339" s="6"/>
    </row>
    <row r="5340" spans="1:74" ht="15.75" x14ac:dyDescent="0.25">
      <c r="A5340" s="52" t="s">
        <v>1422</v>
      </c>
      <c r="B5340" s="56"/>
      <c r="C5340" s="7" t="s">
        <v>118</v>
      </c>
      <c r="D5340" s="7" t="s">
        <v>6562</v>
      </c>
      <c r="E5340" s="7"/>
      <c r="F5340" s="64"/>
      <c r="G5340" s="6"/>
      <c r="H5340" s="6"/>
      <c r="I5340" s="10" t="s">
        <v>110</v>
      </c>
      <c r="J5340" s="11" t="s">
        <v>4098</v>
      </c>
      <c r="K5340" s="194" t="s">
        <v>511</v>
      </c>
      <c r="L5340" s="176"/>
      <c r="M5340" s="176">
        <v>1000</v>
      </c>
      <c r="N5340" s="80" t="s">
        <v>6858</v>
      </c>
      <c r="O5340" s="162"/>
      <c r="P5340" s="80" t="s">
        <v>5787</v>
      </c>
      <c r="Q5340" s="80"/>
      <c r="R5340" s="80"/>
      <c r="S5340" s="163"/>
      <c r="T5340" s="213"/>
      <c r="U5340" s="162"/>
      <c r="V5340" s="164"/>
      <c r="W5340" s="12" t="str">
        <f t="shared" si="987"/>
        <v>Mqtt1</v>
      </c>
      <c r="X5340" s="196" t="s">
        <v>10748</v>
      </c>
      <c r="Y5340" s="6" t="str">
        <f t="shared" si="985"/>
        <v>marpower/power-tag/entrance-door-aft-deckhouse</v>
      </c>
      <c r="Z5340" s="103" t="str" cm="1">
        <f t="array" ref="Z5340">IF(COUNTIF(N5340,"spare"),"","$."&amp;_xlfn.REGEXEXTRACT(J5340,"^PT\d+[FQ]\d+_(.*)", 2))</f>
        <v>$.Power_Factor_Phase_C</v>
      </c>
      <c r="AA5340" s="12">
        <f t="shared" si="986"/>
        <v>13</v>
      </c>
      <c r="AB5340" s="6" t="s">
        <v>195</v>
      </c>
      <c r="AC5340" s="103">
        <v>3082</v>
      </c>
      <c r="AJ5340" s="80"/>
      <c r="AK5340" s="113" t="s">
        <v>1426</v>
      </c>
      <c r="AN5340" s="80"/>
      <c r="AO5340" s="80"/>
      <c r="AP5340" s="80"/>
      <c r="AQ5340" s="80"/>
      <c r="AR5340" s="127"/>
      <c r="AS5340" s="80"/>
      <c r="AT5340" s="7"/>
      <c r="AU5340" s="7"/>
      <c r="AV5340" s="165"/>
      <c r="AW5340" s="166"/>
      <c r="AX5340" s="137"/>
      <c r="AY5340" s="147"/>
      <c r="AZ5340" s="167"/>
      <c r="BA5340" s="167"/>
      <c r="BB5340" s="147" t="str">
        <f t="shared" si="984"/>
        <v/>
      </c>
      <c r="BC5340" s="168"/>
      <c r="BD5340" s="165"/>
      <c r="BE5340" s="165"/>
      <c r="BF5340" s="165"/>
      <c r="BG5340" s="165"/>
      <c r="BH5340" s="165"/>
      <c r="BI5340" s="165"/>
      <c r="BJ5340" s="165"/>
      <c r="BK5340" s="165"/>
      <c r="BL5340" s="165"/>
      <c r="BM5340" s="165"/>
      <c r="BN5340" s="165"/>
      <c r="BO5340" s="165"/>
      <c r="BP5340" s="165"/>
      <c r="BQ5340" s="165"/>
      <c r="BS5340" s="6"/>
      <c r="BT5340" s="11"/>
      <c r="BU5340" s="6"/>
      <c r="BV5340" s="6"/>
    </row>
    <row r="5341" spans="1:74" ht="15.75" x14ac:dyDescent="0.25">
      <c r="A5341" s="52" t="s">
        <v>1422</v>
      </c>
      <c r="B5341" s="56"/>
      <c r="C5341" s="7" t="s">
        <v>118</v>
      </c>
      <c r="D5341" s="7" t="s">
        <v>6562</v>
      </c>
      <c r="E5341" s="7"/>
      <c r="F5341" s="64"/>
      <c r="G5341" s="6"/>
      <c r="H5341" s="6"/>
      <c r="I5341" s="10" t="s">
        <v>110</v>
      </c>
      <c r="J5341" s="11" t="s">
        <v>4099</v>
      </c>
      <c r="K5341" s="194" t="s">
        <v>511</v>
      </c>
      <c r="L5341" s="176"/>
      <c r="M5341" s="176">
        <v>1000</v>
      </c>
      <c r="N5341" s="80" t="s">
        <v>6858</v>
      </c>
      <c r="O5341" s="162"/>
      <c r="P5341" s="80" t="s">
        <v>5788</v>
      </c>
      <c r="Q5341" s="80"/>
      <c r="R5341" s="80"/>
      <c r="S5341" s="163"/>
      <c r="T5341" s="213"/>
      <c r="U5341" s="162"/>
      <c r="V5341" s="164"/>
      <c r="W5341" s="12" t="str">
        <f t="shared" si="987"/>
        <v>Mqtt1</v>
      </c>
      <c r="X5341" s="196" t="s">
        <v>10748</v>
      </c>
      <c r="Y5341" s="6" t="str">
        <f t="shared" si="985"/>
        <v>marpower/power-tag/entrance-door-aft-deckhouse</v>
      </c>
      <c r="Z5341" s="103" t="str" cm="1">
        <f t="array" ref="Z5341">IF(COUNTIF(N5341,"spare"),"","$."&amp;_xlfn.REGEXEXTRACT(J5341,"^PT\d+[FQ]\d+_(.*)", 2))</f>
        <v>$.Total_Power_Factor</v>
      </c>
      <c r="AA5341" s="12">
        <f t="shared" si="986"/>
        <v>13</v>
      </c>
      <c r="AB5341" s="6" t="s">
        <v>195</v>
      </c>
      <c r="AC5341" s="103">
        <v>3084</v>
      </c>
      <c r="AJ5341" s="80"/>
      <c r="AK5341" s="113" t="s">
        <v>1426</v>
      </c>
      <c r="AN5341" s="80"/>
      <c r="AO5341" s="80"/>
      <c r="AP5341" s="80"/>
      <c r="AQ5341" s="80"/>
      <c r="AR5341" s="127"/>
      <c r="AS5341" s="80"/>
      <c r="AT5341" s="7"/>
      <c r="AU5341" s="7"/>
      <c r="AV5341" s="165"/>
      <c r="AW5341" s="166"/>
      <c r="AX5341" s="137"/>
      <c r="AY5341" s="147"/>
      <c r="AZ5341" s="167"/>
      <c r="BA5341" s="167"/>
      <c r="BB5341" s="147" t="str">
        <f t="shared" si="984"/>
        <v/>
      </c>
      <c r="BC5341" s="168"/>
      <c r="BD5341" s="165"/>
      <c r="BE5341" s="165"/>
      <c r="BF5341" s="165"/>
      <c r="BG5341" s="165"/>
      <c r="BH5341" s="165"/>
      <c r="BI5341" s="165"/>
      <c r="BJ5341" s="165"/>
      <c r="BK5341" s="165"/>
      <c r="BL5341" s="165"/>
      <c r="BM5341" s="165"/>
      <c r="BN5341" s="165"/>
      <c r="BO5341" s="165"/>
      <c r="BP5341" s="165"/>
      <c r="BQ5341" s="165"/>
      <c r="BS5341" s="6"/>
      <c r="BT5341" s="11"/>
      <c r="BU5341" s="6"/>
      <c r="BV5341" s="6"/>
    </row>
    <row r="5342" spans="1:74" ht="15.75" x14ac:dyDescent="0.25">
      <c r="A5342" s="52" t="s">
        <v>1422</v>
      </c>
      <c r="B5342" s="56"/>
      <c r="C5342" s="7" t="s">
        <v>118</v>
      </c>
      <c r="D5342" s="7" t="s">
        <v>6562</v>
      </c>
      <c r="E5342" s="7"/>
      <c r="F5342" s="64"/>
      <c r="G5342" s="6"/>
      <c r="H5342" s="6"/>
      <c r="I5342" s="10" t="s">
        <v>110</v>
      </c>
      <c r="J5342" s="11" t="s">
        <v>4100</v>
      </c>
      <c r="K5342" s="194" t="s">
        <v>511</v>
      </c>
      <c r="L5342" s="176"/>
      <c r="M5342" s="176">
        <v>1000</v>
      </c>
      <c r="N5342" s="80" t="s">
        <v>6858</v>
      </c>
      <c r="O5342" s="162"/>
      <c r="P5342" s="80" t="s">
        <v>5789</v>
      </c>
      <c r="Q5342" s="80"/>
      <c r="R5342" s="80"/>
      <c r="S5342" s="163"/>
      <c r="T5342" s="213"/>
      <c r="U5342" s="162"/>
      <c r="V5342" s="164"/>
      <c r="W5342" s="12" t="str">
        <f t="shared" si="987"/>
        <v>Mqtt1</v>
      </c>
      <c r="X5342" s="196" t="s">
        <v>10749</v>
      </c>
      <c r="Y5342" s="6" t="str">
        <f t="shared" si="985"/>
        <v>marpower/power-tag/door-crew-entrance</v>
      </c>
      <c r="Z5342" s="103" t="str" cm="1">
        <f t="array" ref="Z5342">IF(COUNTIF(N5342,"spare"),"","$."&amp;_xlfn.REGEXEXTRACT(J5342,"^PT\d+[FQ]\d+_(.*)", 2))</f>
        <v>$.RMS_Current_Phase_A</v>
      </c>
      <c r="AA5342" s="12">
        <f>AA5327+1</f>
        <v>14</v>
      </c>
      <c r="AB5342" s="6" t="s">
        <v>195</v>
      </c>
      <c r="AC5342" s="103">
        <v>3000</v>
      </c>
      <c r="AJ5342" s="80"/>
      <c r="AK5342" s="113" t="s">
        <v>1423</v>
      </c>
      <c r="AN5342" s="80"/>
      <c r="AO5342" s="80"/>
      <c r="AP5342" s="80"/>
      <c r="AQ5342" s="80"/>
      <c r="AR5342" s="127"/>
      <c r="AS5342" s="80"/>
      <c r="AT5342" s="7"/>
      <c r="AU5342" s="7"/>
      <c r="AV5342" s="165"/>
      <c r="AW5342" s="166"/>
      <c r="AX5342" s="137"/>
      <c r="AY5342" s="147"/>
      <c r="AZ5342" s="167"/>
      <c r="BA5342" s="167"/>
      <c r="BB5342" s="147" t="str">
        <f t="shared" si="984"/>
        <v/>
      </c>
      <c r="BC5342" s="168"/>
      <c r="BD5342" s="165"/>
      <c r="BE5342" s="165"/>
      <c r="BF5342" s="165"/>
      <c r="BG5342" s="165"/>
      <c r="BH5342" s="165"/>
      <c r="BI5342" s="165"/>
      <c r="BJ5342" s="165"/>
      <c r="BK5342" s="165"/>
      <c r="BL5342" s="165"/>
      <c r="BM5342" s="165"/>
      <c r="BN5342" s="165"/>
      <c r="BO5342" s="165"/>
      <c r="BP5342" s="165"/>
      <c r="BQ5342" s="165"/>
      <c r="BS5342" s="6"/>
      <c r="BT5342" s="11"/>
      <c r="BU5342" s="6"/>
      <c r="BV5342" s="6"/>
    </row>
    <row r="5343" spans="1:74" ht="15.75" x14ac:dyDescent="0.25">
      <c r="A5343" s="52" t="s">
        <v>1422</v>
      </c>
      <c r="B5343" s="56"/>
      <c r="C5343" s="7" t="s">
        <v>118</v>
      </c>
      <c r="D5343" s="7" t="s">
        <v>6562</v>
      </c>
      <c r="E5343" s="7"/>
      <c r="F5343" s="64"/>
      <c r="G5343" s="6"/>
      <c r="H5343" s="6"/>
      <c r="I5343" s="10" t="s">
        <v>110</v>
      </c>
      <c r="J5343" s="11" t="s">
        <v>4101</v>
      </c>
      <c r="K5343" s="194" t="s">
        <v>511</v>
      </c>
      <c r="L5343" s="176"/>
      <c r="M5343" s="176">
        <v>1000</v>
      </c>
      <c r="N5343" s="80" t="s">
        <v>6858</v>
      </c>
      <c r="O5343" s="162"/>
      <c r="P5343" s="80" t="s">
        <v>5790</v>
      </c>
      <c r="Q5343" s="80"/>
      <c r="R5343" s="80"/>
      <c r="S5343" s="163"/>
      <c r="T5343" s="213"/>
      <c r="U5343" s="162"/>
      <c r="V5343" s="164"/>
      <c r="W5343" s="12" t="str">
        <f t="shared" si="987"/>
        <v>Mqtt1</v>
      </c>
      <c r="X5343" s="196" t="s">
        <v>10749</v>
      </c>
      <c r="Y5343" s="6" t="str">
        <f t="shared" si="985"/>
        <v>marpower/power-tag/door-crew-entrance</v>
      </c>
      <c r="Z5343" s="103" t="str" cm="1">
        <f t="array" ref="Z5343">IF(COUNTIF(N5343,"spare"),"","$."&amp;_xlfn.REGEXEXTRACT(J5343,"^PT\d+[FQ]\d+_(.*)", 2))</f>
        <v>$.RMS_Current_Phase_B</v>
      </c>
      <c r="AA5343" s="12">
        <f t="shared" si="986"/>
        <v>14</v>
      </c>
      <c r="AB5343" s="6" t="s">
        <v>195</v>
      </c>
      <c r="AC5343" s="103">
        <v>3002</v>
      </c>
      <c r="AJ5343" s="80"/>
      <c r="AK5343" s="113" t="s">
        <v>1423</v>
      </c>
      <c r="AN5343" s="80"/>
      <c r="AO5343" s="80"/>
      <c r="AP5343" s="80"/>
      <c r="AQ5343" s="80"/>
      <c r="AR5343" s="127"/>
      <c r="AS5343" s="80"/>
      <c r="AT5343" s="7"/>
      <c r="AU5343" s="7"/>
      <c r="AV5343" s="165"/>
      <c r="AW5343" s="166"/>
      <c r="AX5343" s="137"/>
      <c r="AY5343" s="147"/>
      <c r="AZ5343" s="167"/>
      <c r="BA5343" s="167"/>
      <c r="BB5343" s="147" t="str">
        <f t="shared" si="984"/>
        <v/>
      </c>
      <c r="BC5343" s="168"/>
      <c r="BD5343" s="165"/>
      <c r="BE5343" s="165"/>
      <c r="BF5343" s="165"/>
      <c r="BG5343" s="165"/>
      <c r="BH5343" s="165"/>
      <c r="BI5343" s="165"/>
      <c r="BJ5343" s="165"/>
      <c r="BK5343" s="165"/>
      <c r="BL5343" s="165"/>
      <c r="BM5343" s="165"/>
      <c r="BN5343" s="165"/>
      <c r="BO5343" s="165"/>
      <c r="BP5343" s="165"/>
      <c r="BQ5343" s="165"/>
      <c r="BS5343" s="6"/>
      <c r="BT5343" s="11"/>
      <c r="BU5343" s="6"/>
      <c r="BV5343" s="6"/>
    </row>
    <row r="5344" spans="1:74" ht="15.75" x14ac:dyDescent="0.25">
      <c r="A5344" s="52" t="s">
        <v>1422</v>
      </c>
      <c r="B5344" s="56"/>
      <c r="C5344" s="7" t="s">
        <v>118</v>
      </c>
      <c r="D5344" s="7" t="s">
        <v>6562</v>
      </c>
      <c r="E5344" s="7"/>
      <c r="F5344" s="64"/>
      <c r="G5344" s="6"/>
      <c r="H5344" s="6"/>
      <c r="I5344" s="10" t="s">
        <v>110</v>
      </c>
      <c r="J5344" s="11" t="s">
        <v>4102</v>
      </c>
      <c r="K5344" s="194" t="s">
        <v>511</v>
      </c>
      <c r="L5344" s="176"/>
      <c r="M5344" s="176">
        <v>1000</v>
      </c>
      <c r="N5344" s="80" t="s">
        <v>6858</v>
      </c>
      <c r="O5344" s="162"/>
      <c r="P5344" s="80" t="s">
        <v>5791</v>
      </c>
      <c r="Q5344" s="80"/>
      <c r="R5344" s="80"/>
      <c r="S5344" s="163"/>
      <c r="T5344" s="213"/>
      <c r="U5344" s="162"/>
      <c r="V5344" s="164"/>
      <c r="W5344" s="12" t="str">
        <f t="shared" si="987"/>
        <v>Mqtt1</v>
      </c>
      <c r="X5344" s="196" t="s">
        <v>10749</v>
      </c>
      <c r="Y5344" s="6" t="str">
        <f t="shared" si="985"/>
        <v>marpower/power-tag/door-crew-entrance</v>
      </c>
      <c r="Z5344" s="103" t="str" cm="1">
        <f t="array" ref="Z5344">IF(COUNTIF(N5344,"spare"),"","$."&amp;_xlfn.REGEXEXTRACT(J5344,"^PT\d+[FQ]\d+_(.*)", 2))</f>
        <v>$.RMS_Current_Phase_C</v>
      </c>
      <c r="AA5344" s="12">
        <f t="shared" si="986"/>
        <v>14</v>
      </c>
      <c r="AB5344" s="6" t="s">
        <v>195</v>
      </c>
      <c r="AC5344" s="103">
        <v>3004</v>
      </c>
      <c r="AJ5344" s="80"/>
      <c r="AK5344" s="113" t="s">
        <v>1423</v>
      </c>
      <c r="AN5344" s="80"/>
      <c r="AO5344" s="80"/>
      <c r="AP5344" s="80"/>
      <c r="AQ5344" s="80"/>
      <c r="AR5344" s="127"/>
      <c r="AS5344" s="80"/>
      <c r="AT5344" s="7"/>
      <c r="AU5344" s="7"/>
      <c r="AV5344" s="165"/>
      <c r="AW5344" s="166"/>
      <c r="AX5344" s="137"/>
      <c r="AY5344" s="147"/>
      <c r="AZ5344" s="167"/>
      <c r="BA5344" s="167"/>
      <c r="BB5344" s="147" t="str">
        <f t="shared" si="984"/>
        <v/>
      </c>
      <c r="BC5344" s="168"/>
      <c r="BD5344" s="165"/>
      <c r="BE5344" s="165"/>
      <c r="BF5344" s="165"/>
      <c r="BG5344" s="165"/>
      <c r="BH5344" s="165"/>
      <c r="BI5344" s="165"/>
      <c r="BJ5344" s="165"/>
      <c r="BK5344" s="165"/>
      <c r="BL5344" s="165"/>
      <c r="BM5344" s="165"/>
      <c r="BN5344" s="165"/>
      <c r="BO5344" s="165"/>
      <c r="BP5344" s="165"/>
      <c r="BQ5344" s="165"/>
      <c r="BS5344" s="6"/>
      <c r="BT5344" s="11"/>
      <c r="BU5344" s="6"/>
      <c r="BV5344" s="6"/>
    </row>
    <row r="5345" spans="1:74" ht="15.75" x14ac:dyDescent="0.25">
      <c r="A5345" s="52" t="s">
        <v>1422</v>
      </c>
      <c r="B5345" s="56"/>
      <c r="C5345" s="7" t="s">
        <v>118</v>
      </c>
      <c r="D5345" s="7" t="s">
        <v>6562</v>
      </c>
      <c r="E5345" s="7"/>
      <c r="F5345" s="64"/>
      <c r="G5345" s="6"/>
      <c r="H5345" s="6"/>
      <c r="I5345" s="10" t="s">
        <v>110</v>
      </c>
      <c r="J5345" s="11" t="s">
        <v>4103</v>
      </c>
      <c r="K5345" s="194" t="s">
        <v>511</v>
      </c>
      <c r="L5345" s="176"/>
      <c r="M5345" s="176">
        <v>1000</v>
      </c>
      <c r="N5345" s="80" t="s">
        <v>6858</v>
      </c>
      <c r="O5345" s="162"/>
      <c r="P5345" s="80" t="s">
        <v>5792</v>
      </c>
      <c r="Q5345" s="80"/>
      <c r="R5345" s="80"/>
      <c r="S5345" s="163"/>
      <c r="T5345" s="213"/>
      <c r="U5345" s="162"/>
      <c r="V5345" s="164"/>
      <c r="W5345" s="12" t="str">
        <f t="shared" si="987"/>
        <v>Mqtt1</v>
      </c>
      <c r="X5345" s="196" t="s">
        <v>10749</v>
      </c>
      <c r="Y5345" s="6" t="str">
        <f t="shared" si="985"/>
        <v>marpower/power-tag/door-crew-entrance</v>
      </c>
      <c r="Z5345" s="103" t="str" cm="1">
        <f t="array" ref="Z5345">IF(COUNTIF(N5345,"spare"),"","$."&amp;_xlfn.REGEXEXTRACT(J5345,"^PT\d+[FQ]\d+_(.*)", 2))</f>
        <v>$.RMS_Current_Phase_Neut</v>
      </c>
      <c r="AA5345" s="12">
        <f t="shared" si="986"/>
        <v>14</v>
      </c>
      <c r="AB5345" s="6" t="s">
        <v>195</v>
      </c>
      <c r="AC5345" s="103">
        <v>3006</v>
      </c>
      <c r="AJ5345" s="80"/>
      <c r="AK5345" s="113" t="s">
        <v>1423</v>
      </c>
      <c r="AN5345" s="80"/>
      <c r="AO5345" s="80"/>
      <c r="AP5345" s="80"/>
      <c r="AQ5345" s="80"/>
      <c r="AR5345" s="127"/>
      <c r="AS5345" s="80"/>
      <c r="AT5345" s="7"/>
      <c r="AU5345" s="7"/>
      <c r="AV5345" s="165"/>
      <c r="AW5345" s="166"/>
      <c r="AX5345" s="137"/>
      <c r="AY5345" s="147"/>
      <c r="AZ5345" s="167"/>
      <c r="BA5345" s="167"/>
      <c r="BB5345" s="147" t="str">
        <f t="shared" si="984"/>
        <v/>
      </c>
      <c r="BC5345" s="168"/>
      <c r="BD5345" s="165"/>
      <c r="BE5345" s="165"/>
      <c r="BF5345" s="165"/>
      <c r="BG5345" s="165"/>
      <c r="BH5345" s="165"/>
      <c r="BI5345" s="165"/>
      <c r="BJ5345" s="165"/>
      <c r="BK5345" s="165"/>
      <c r="BL5345" s="165"/>
      <c r="BM5345" s="165"/>
      <c r="BN5345" s="165"/>
      <c r="BO5345" s="165"/>
      <c r="BP5345" s="165"/>
      <c r="BQ5345" s="165"/>
      <c r="BS5345" s="6"/>
      <c r="BT5345" s="11"/>
      <c r="BU5345" s="6"/>
      <c r="BV5345" s="6"/>
    </row>
    <row r="5346" spans="1:74" ht="15.75" x14ac:dyDescent="0.25">
      <c r="A5346" s="52" t="s">
        <v>1422</v>
      </c>
      <c r="B5346" s="56"/>
      <c r="C5346" s="7" t="s">
        <v>118</v>
      </c>
      <c r="D5346" s="7" t="s">
        <v>6562</v>
      </c>
      <c r="E5346" s="7"/>
      <c r="F5346" s="64"/>
      <c r="G5346" s="6"/>
      <c r="H5346" s="6"/>
      <c r="I5346" s="10" t="s">
        <v>110</v>
      </c>
      <c r="J5346" s="11" t="s">
        <v>8383</v>
      </c>
      <c r="K5346" s="194" t="s">
        <v>511</v>
      </c>
      <c r="L5346" s="176"/>
      <c r="M5346" s="176">
        <v>1000</v>
      </c>
      <c r="N5346" s="80" t="s">
        <v>6858</v>
      </c>
      <c r="O5346" s="162"/>
      <c r="P5346" s="80" t="s">
        <v>5793</v>
      </c>
      <c r="Q5346" s="80"/>
      <c r="R5346" s="80"/>
      <c r="S5346" s="163"/>
      <c r="T5346" s="213"/>
      <c r="U5346" s="162"/>
      <c r="V5346" s="164"/>
      <c r="W5346" s="12" t="str">
        <f t="shared" si="987"/>
        <v>Mqtt1</v>
      </c>
      <c r="X5346" s="196" t="s">
        <v>10749</v>
      </c>
      <c r="Y5346" s="6" t="str">
        <f t="shared" si="985"/>
        <v>marpower/power-tag/door-crew-entrance</v>
      </c>
      <c r="Z5346" s="103" t="str" cm="1">
        <f t="array" ref="Z5346">IF(COUNTIF(N5346,"spare"),"","$."&amp;_xlfn.REGEXEXTRACT(J5346,"^PT\d+[FQ]\d+_(.*)", 2))</f>
        <v>$.RMS_Voltage_A_N</v>
      </c>
      <c r="AA5346" s="12">
        <f t="shared" si="986"/>
        <v>14</v>
      </c>
      <c r="AB5346" s="6" t="s">
        <v>195</v>
      </c>
      <c r="AC5346" s="103">
        <v>3028</v>
      </c>
      <c r="AJ5346" s="80"/>
      <c r="AK5346" s="113" t="s">
        <v>1424</v>
      </c>
      <c r="AN5346" s="80"/>
      <c r="AO5346" s="80"/>
      <c r="AP5346" s="80"/>
      <c r="AQ5346" s="80"/>
      <c r="AR5346" s="127"/>
      <c r="AS5346" s="80"/>
      <c r="AT5346" s="7"/>
      <c r="AU5346" s="7"/>
      <c r="AV5346" s="165"/>
      <c r="AW5346" s="166"/>
      <c r="AX5346" s="137"/>
      <c r="AY5346" s="147"/>
      <c r="AZ5346" s="167"/>
      <c r="BA5346" s="167"/>
      <c r="BB5346" s="147" t="str">
        <f t="shared" si="984"/>
        <v/>
      </c>
      <c r="BC5346" s="168"/>
      <c r="BD5346" s="165"/>
      <c r="BE5346" s="165"/>
      <c r="BF5346" s="165"/>
      <c r="BG5346" s="165"/>
      <c r="BH5346" s="165"/>
      <c r="BI5346" s="165"/>
      <c r="BJ5346" s="165"/>
      <c r="BK5346" s="165"/>
      <c r="BL5346" s="165"/>
      <c r="BM5346" s="165"/>
      <c r="BN5346" s="165"/>
      <c r="BO5346" s="165"/>
      <c r="BP5346" s="165"/>
      <c r="BQ5346" s="165"/>
      <c r="BS5346" s="6"/>
      <c r="BT5346" s="11"/>
      <c r="BU5346" s="6"/>
      <c r="BV5346" s="6"/>
    </row>
    <row r="5347" spans="1:74" ht="15.75" x14ac:dyDescent="0.25">
      <c r="A5347" s="52" t="s">
        <v>1422</v>
      </c>
      <c r="B5347" s="56"/>
      <c r="C5347" s="7" t="s">
        <v>118</v>
      </c>
      <c r="D5347" s="7" t="s">
        <v>6562</v>
      </c>
      <c r="E5347" s="7"/>
      <c r="F5347" s="64"/>
      <c r="G5347" s="6"/>
      <c r="H5347" s="6"/>
      <c r="I5347" s="10" t="s">
        <v>110</v>
      </c>
      <c r="J5347" s="11" t="s">
        <v>8560</v>
      </c>
      <c r="K5347" s="194" t="s">
        <v>511</v>
      </c>
      <c r="L5347" s="176"/>
      <c r="M5347" s="176">
        <v>1000</v>
      </c>
      <c r="N5347" s="80" t="s">
        <v>6858</v>
      </c>
      <c r="O5347" s="162"/>
      <c r="P5347" s="80" t="s">
        <v>5794</v>
      </c>
      <c r="Q5347" s="80"/>
      <c r="R5347" s="80"/>
      <c r="S5347" s="163"/>
      <c r="T5347" s="213"/>
      <c r="U5347" s="162"/>
      <c r="V5347" s="164"/>
      <c r="W5347" s="12" t="str">
        <f t="shared" si="987"/>
        <v>Mqtt1</v>
      </c>
      <c r="X5347" s="196" t="s">
        <v>10749</v>
      </c>
      <c r="Y5347" s="6" t="str">
        <f t="shared" si="985"/>
        <v>marpower/power-tag/door-crew-entrance</v>
      </c>
      <c r="Z5347" s="103" t="str" cm="1">
        <f t="array" ref="Z5347">IF(COUNTIF(N5347,"spare"),"","$."&amp;_xlfn.REGEXEXTRACT(J5347,"^PT\d+[FQ]\d+_(.*)", 2))</f>
        <v>$.RMS_Voltage_B_N</v>
      </c>
      <c r="AA5347" s="12">
        <f t="shared" si="986"/>
        <v>14</v>
      </c>
      <c r="AB5347" s="6" t="s">
        <v>195</v>
      </c>
      <c r="AC5347" s="103">
        <v>3030</v>
      </c>
      <c r="AJ5347" s="80"/>
      <c r="AK5347" s="113" t="s">
        <v>1424</v>
      </c>
      <c r="AN5347" s="80"/>
      <c r="AO5347" s="80"/>
      <c r="AP5347" s="80"/>
      <c r="AQ5347" s="80"/>
      <c r="AR5347" s="127"/>
      <c r="AS5347" s="80"/>
      <c r="AT5347" s="7"/>
      <c r="AU5347" s="7"/>
      <c r="AV5347" s="165"/>
      <c r="AW5347" s="166"/>
      <c r="AX5347" s="137"/>
      <c r="AY5347" s="147"/>
      <c r="AZ5347" s="167"/>
      <c r="BA5347" s="167"/>
      <c r="BB5347" s="147" t="str">
        <f t="shared" si="984"/>
        <v/>
      </c>
      <c r="BC5347" s="168"/>
      <c r="BD5347" s="165"/>
      <c r="BE5347" s="165"/>
      <c r="BF5347" s="165"/>
      <c r="BG5347" s="165"/>
      <c r="BH5347" s="165"/>
      <c r="BI5347" s="165"/>
      <c r="BJ5347" s="165"/>
      <c r="BK5347" s="165"/>
      <c r="BL5347" s="165"/>
      <c r="BM5347" s="165"/>
      <c r="BN5347" s="165"/>
      <c r="BO5347" s="165"/>
      <c r="BP5347" s="165"/>
      <c r="BQ5347" s="165"/>
      <c r="BS5347" s="6"/>
      <c r="BT5347" s="11"/>
      <c r="BU5347" s="6"/>
      <c r="BV5347" s="6"/>
    </row>
    <row r="5348" spans="1:74" ht="15.75" x14ac:dyDescent="0.25">
      <c r="A5348" s="52" t="s">
        <v>1422</v>
      </c>
      <c r="B5348" s="56"/>
      <c r="C5348" s="7" t="s">
        <v>118</v>
      </c>
      <c r="D5348" s="7" t="s">
        <v>6562</v>
      </c>
      <c r="E5348" s="7"/>
      <c r="F5348" s="64"/>
      <c r="G5348" s="6"/>
      <c r="H5348" s="6"/>
      <c r="I5348" s="10" t="s">
        <v>110</v>
      </c>
      <c r="J5348" s="11" t="s">
        <v>8737</v>
      </c>
      <c r="K5348" s="194" t="s">
        <v>511</v>
      </c>
      <c r="L5348" s="176"/>
      <c r="M5348" s="176">
        <v>1000</v>
      </c>
      <c r="N5348" s="80" t="s">
        <v>6858</v>
      </c>
      <c r="O5348" s="162"/>
      <c r="P5348" s="80" t="s">
        <v>5795</v>
      </c>
      <c r="Q5348" s="80"/>
      <c r="R5348" s="80"/>
      <c r="S5348" s="163"/>
      <c r="T5348" s="213"/>
      <c r="U5348" s="162"/>
      <c r="V5348" s="164"/>
      <c r="W5348" s="12" t="str">
        <f t="shared" si="987"/>
        <v>Mqtt1</v>
      </c>
      <c r="X5348" s="196" t="s">
        <v>10749</v>
      </c>
      <c r="Y5348" s="6" t="str">
        <f t="shared" si="985"/>
        <v>marpower/power-tag/door-crew-entrance</v>
      </c>
      <c r="Z5348" s="103" t="str" cm="1">
        <f t="array" ref="Z5348">IF(COUNTIF(N5348,"spare"),"","$."&amp;_xlfn.REGEXEXTRACT(J5348,"^PT\d+[FQ]\d+_(.*)", 2))</f>
        <v>$.RMS_Voltage_C_N</v>
      </c>
      <c r="AA5348" s="12">
        <f t="shared" si="986"/>
        <v>14</v>
      </c>
      <c r="AB5348" s="6" t="s">
        <v>195</v>
      </c>
      <c r="AC5348" s="103">
        <v>3032</v>
      </c>
      <c r="AJ5348" s="80"/>
      <c r="AK5348" s="113" t="s">
        <v>1424</v>
      </c>
      <c r="AN5348" s="80"/>
      <c r="AO5348" s="80"/>
      <c r="AP5348" s="80"/>
      <c r="AQ5348" s="80"/>
      <c r="AR5348" s="127"/>
      <c r="AS5348" s="80"/>
      <c r="AT5348" s="7"/>
      <c r="AU5348" s="7"/>
      <c r="AV5348" s="165"/>
      <c r="AW5348" s="166"/>
      <c r="AX5348" s="137"/>
      <c r="AY5348" s="147"/>
      <c r="AZ5348" s="167"/>
      <c r="BA5348" s="167"/>
      <c r="BB5348" s="147" t="str">
        <f t="shared" si="984"/>
        <v/>
      </c>
      <c r="BC5348" s="168"/>
      <c r="BD5348" s="165"/>
      <c r="BE5348" s="165"/>
      <c r="BF5348" s="165"/>
      <c r="BG5348" s="165"/>
      <c r="BH5348" s="165"/>
      <c r="BI5348" s="165"/>
      <c r="BJ5348" s="165"/>
      <c r="BK5348" s="165"/>
      <c r="BL5348" s="165"/>
      <c r="BM5348" s="165"/>
      <c r="BN5348" s="165"/>
      <c r="BO5348" s="165"/>
      <c r="BP5348" s="165"/>
      <c r="BQ5348" s="165"/>
      <c r="BS5348" s="6"/>
      <c r="BT5348" s="11"/>
      <c r="BU5348" s="6"/>
      <c r="BV5348" s="6"/>
    </row>
    <row r="5349" spans="1:74" ht="15.75" x14ac:dyDescent="0.25">
      <c r="A5349" s="52" t="s">
        <v>1422</v>
      </c>
      <c r="B5349" s="56"/>
      <c r="C5349" s="7" t="s">
        <v>118</v>
      </c>
      <c r="D5349" s="7" t="s">
        <v>6562</v>
      </c>
      <c r="E5349" s="7"/>
      <c r="F5349" s="64"/>
      <c r="G5349" s="6"/>
      <c r="H5349" s="6"/>
      <c r="I5349" s="10" t="s">
        <v>110</v>
      </c>
      <c r="J5349" s="11" t="s">
        <v>4104</v>
      </c>
      <c r="K5349" s="194" t="s">
        <v>511</v>
      </c>
      <c r="L5349" s="176"/>
      <c r="M5349" s="176">
        <v>1000</v>
      </c>
      <c r="N5349" s="80" t="s">
        <v>6858</v>
      </c>
      <c r="O5349" s="162"/>
      <c r="P5349" s="80" t="s">
        <v>5796</v>
      </c>
      <c r="Q5349" s="80"/>
      <c r="R5349" s="80"/>
      <c r="S5349" s="163"/>
      <c r="T5349" s="213"/>
      <c r="U5349" s="162"/>
      <c r="V5349" s="164"/>
      <c r="W5349" s="12" t="str">
        <f t="shared" si="987"/>
        <v>Mqtt1</v>
      </c>
      <c r="X5349" s="196" t="s">
        <v>10749</v>
      </c>
      <c r="Y5349" s="6" t="str">
        <f t="shared" si="985"/>
        <v>marpower/power-tag/door-crew-entrance</v>
      </c>
      <c r="Z5349" s="103" t="str" cm="1">
        <f t="array" ref="Z5349">IF(COUNTIF(N5349,"spare"),"","$."&amp;_xlfn.REGEXEXTRACT(J5349,"^PT\d+[FQ]\d+_(.*)", 2))</f>
        <v>$.Active_Power_Phase_A</v>
      </c>
      <c r="AA5349" s="12">
        <f t="shared" si="986"/>
        <v>14</v>
      </c>
      <c r="AB5349" s="6" t="s">
        <v>195</v>
      </c>
      <c r="AC5349" s="103">
        <v>3054</v>
      </c>
      <c r="AJ5349" s="80"/>
      <c r="AK5349" s="113" t="s">
        <v>1425</v>
      </c>
      <c r="AN5349" s="80"/>
      <c r="AO5349" s="80"/>
      <c r="AP5349" s="80"/>
      <c r="AQ5349" s="80"/>
      <c r="AR5349" s="127"/>
      <c r="AS5349" s="80"/>
      <c r="AT5349" s="7"/>
      <c r="AU5349" s="7"/>
      <c r="AV5349" s="165"/>
      <c r="AW5349" s="166"/>
      <c r="AX5349" s="137"/>
      <c r="AY5349" s="147"/>
      <c r="AZ5349" s="167"/>
      <c r="BA5349" s="167"/>
      <c r="BB5349" s="147" t="str">
        <f t="shared" si="984"/>
        <v/>
      </c>
      <c r="BC5349" s="168"/>
      <c r="BD5349" s="165"/>
      <c r="BE5349" s="165"/>
      <c r="BF5349" s="165"/>
      <c r="BG5349" s="165"/>
      <c r="BH5349" s="165"/>
      <c r="BI5349" s="165"/>
      <c r="BJ5349" s="165"/>
      <c r="BK5349" s="165"/>
      <c r="BL5349" s="165"/>
      <c r="BM5349" s="165"/>
      <c r="BN5349" s="165"/>
      <c r="BO5349" s="165"/>
      <c r="BP5349" s="165"/>
      <c r="BQ5349" s="165"/>
      <c r="BS5349" s="6"/>
      <c r="BT5349" s="11"/>
      <c r="BU5349" s="6"/>
      <c r="BV5349" s="6"/>
    </row>
    <row r="5350" spans="1:74" ht="15.75" x14ac:dyDescent="0.25">
      <c r="A5350" s="52" t="s">
        <v>1422</v>
      </c>
      <c r="B5350" s="56"/>
      <c r="C5350" s="7" t="s">
        <v>118</v>
      </c>
      <c r="D5350" s="7" t="s">
        <v>6562</v>
      </c>
      <c r="E5350" s="7"/>
      <c r="F5350" s="64"/>
      <c r="G5350" s="6"/>
      <c r="H5350" s="6"/>
      <c r="I5350" s="10" t="s">
        <v>110</v>
      </c>
      <c r="J5350" s="11" t="s">
        <v>4105</v>
      </c>
      <c r="K5350" s="194" t="s">
        <v>511</v>
      </c>
      <c r="L5350" s="176"/>
      <c r="M5350" s="176">
        <v>1000</v>
      </c>
      <c r="N5350" s="80" t="s">
        <v>6858</v>
      </c>
      <c r="O5350" s="162"/>
      <c r="P5350" s="80" t="s">
        <v>5797</v>
      </c>
      <c r="Q5350" s="80"/>
      <c r="R5350" s="80"/>
      <c r="S5350" s="163"/>
      <c r="T5350" s="213"/>
      <c r="U5350" s="162"/>
      <c r="V5350" s="164"/>
      <c r="W5350" s="12" t="str">
        <f t="shared" si="987"/>
        <v>Mqtt1</v>
      </c>
      <c r="X5350" s="196" t="s">
        <v>10749</v>
      </c>
      <c r="Y5350" s="6" t="str">
        <f t="shared" si="985"/>
        <v>marpower/power-tag/door-crew-entrance</v>
      </c>
      <c r="Z5350" s="103" t="str" cm="1">
        <f t="array" ref="Z5350">IF(COUNTIF(N5350,"spare"),"","$."&amp;_xlfn.REGEXEXTRACT(J5350,"^PT\d+[FQ]\d+_(.*)", 2))</f>
        <v>$.Active_Power_Phase_B</v>
      </c>
      <c r="AA5350" s="12">
        <f t="shared" si="986"/>
        <v>14</v>
      </c>
      <c r="AB5350" s="6" t="s">
        <v>195</v>
      </c>
      <c r="AC5350" s="103">
        <v>3056</v>
      </c>
      <c r="AJ5350" s="80"/>
      <c r="AK5350" s="113" t="s">
        <v>1425</v>
      </c>
      <c r="AN5350" s="80"/>
      <c r="AO5350" s="80"/>
      <c r="AP5350" s="80"/>
      <c r="AQ5350" s="80"/>
      <c r="AR5350" s="127"/>
      <c r="AS5350" s="80"/>
      <c r="AT5350" s="7"/>
      <c r="AU5350" s="7"/>
      <c r="AV5350" s="165"/>
      <c r="AW5350" s="166"/>
      <c r="AX5350" s="137"/>
      <c r="AY5350" s="147"/>
      <c r="AZ5350" s="167"/>
      <c r="BA5350" s="167"/>
      <c r="BB5350" s="147" t="str">
        <f t="shared" si="984"/>
        <v/>
      </c>
      <c r="BC5350" s="168"/>
      <c r="BD5350" s="165"/>
      <c r="BE5350" s="165"/>
      <c r="BF5350" s="165"/>
      <c r="BG5350" s="165"/>
      <c r="BH5350" s="165"/>
      <c r="BI5350" s="165"/>
      <c r="BJ5350" s="165"/>
      <c r="BK5350" s="165"/>
      <c r="BL5350" s="165"/>
      <c r="BM5350" s="165"/>
      <c r="BN5350" s="165"/>
      <c r="BO5350" s="165"/>
      <c r="BP5350" s="165"/>
      <c r="BQ5350" s="165"/>
      <c r="BS5350" s="6"/>
      <c r="BT5350" s="11"/>
      <c r="BU5350" s="6"/>
      <c r="BV5350" s="6"/>
    </row>
    <row r="5351" spans="1:74" ht="15.75" x14ac:dyDescent="0.25">
      <c r="A5351" s="52" t="s">
        <v>1422</v>
      </c>
      <c r="B5351" s="56"/>
      <c r="C5351" s="7" t="s">
        <v>118</v>
      </c>
      <c r="D5351" s="7" t="s">
        <v>6562</v>
      </c>
      <c r="E5351" s="7"/>
      <c r="F5351" s="64"/>
      <c r="G5351" s="6"/>
      <c r="H5351" s="6"/>
      <c r="I5351" s="10" t="s">
        <v>110</v>
      </c>
      <c r="J5351" s="11" t="s">
        <v>4106</v>
      </c>
      <c r="K5351" s="194" t="s">
        <v>511</v>
      </c>
      <c r="L5351" s="176"/>
      <c r="M5351" s="176">
        <v>1000</v>
      </c>
      <c r="N5351" s="80" t="s">
        <v>6858</v>
      </c>
      <c r="O5351" s="162"/>
      <c r="P5351" s="80" t="s">
        <v>5798</v>
      </c>
      <c r="Q5351" s="80"/>
      <c r="R5351" s="80"/>
      <c r="S5351" s="163"/>
      <c r="T5351" s="213"/>
      <c r="U5351" s="162"/>
      <c r="V5351" s="164"/>
      <c r="W5351" s="12" t="str">
        <f t="shared" si="987"/>
        <v>Mqtt1</v>
      </c>
      <c r="X5351" s="196" t="s">
        <v>10749</v>
      </c>
      <c r="Y5351" s="6" t="str">
        <f t="shared" si="985"/>
        <v>marpower/power-tag/door-crew-entrance</v>
      </c>
      <c r="Z5351" s="103" t="str" cm="1">
        <f t="array" ref="Z5351">IF(COUNTIF(N5351,"spare"),"","$."&amp;_xlfn.REGEXEXTRACT(J5351,"^PT\d+[FQ]\d+_(.*)", 2))</f>
        <v>$.Active_Power_Phase_C</v>
      </c>
      <c r="AA5351" s="12">
        <f t="shared" si="986"/>
        <v>14</v>
      </c>
      <c r="AB5351" s="6" t="s">
        <v>195</v>
      </c>
      <c r="AC5351" s="103">
        <v>3058</v>
      </c>
      <c r="AJ5351" s="80"/>
      <c r="AK5351" s="113" t="s">
        <v>1425</v>
      </c>
      <c r="AN5351" s="80"/>
      <c r="AO5351" s="80"/>
      <c r="AP5351" s="80"/>
      <c r="AQ5351" s="80"/>
      <c r="AR5351" s="127"/>
      <c r="AS5351" s="80"/>
      <c r="AT5351" s="7"/>
      <c r="AU5351" s="7"/>
      <c r="AV5351" s="165"/>
      <c r="AW5351" s="166"/>
      <c r="AX5351" s="137"/>
      <c r="AY5351" s="147"/>
      <c r="AZ5351" s="167"/>
      <c r="BA5351" s="167"/>
      <c r="BB5351" s="147" t="str">
        <f t="shared" si="984"/>
        <v/>
      </c>
      <c r="BC5351" s="168"/>
      <c r="BD5351" s="165"/>
      <c r="BE5351" s="165"/>
      <c r="BF5351" s="165"/>
      <c r="BG5351" s="165"/>
      <c r="BH5351" s="165"/>
      <c r="BI5351" s="165"/>
      <c r="BJ5351" s="165"/>
      <c r="BK5351" s="165"/>
      <c r="BL5351" s="165"/>
      <c r="BM5351" s="165"/>
      <c r="BN5351" s="165"/>
      <c r="BO5351" s="165"/>
      <c r="BP5351" s="165"/>
      <c r="BQ5351" s="165"/>
      <c r="BS5351" s="6"/>
      <c r="BT5351" s="11"/>
      <c r="BU5351" s="6"/>
      <c r="BV5351" s="6"/>
    </row>
    <row r="5352" spans="1:74" ht="15.75" x14ac:dyDescent="0.25">
      <c r="A5352" s="52" t="s">
        <v>1422</v>
      </c>
      <c r="B5352" s="56"/>
      <c r="C5352" s="7" t="s">
        <v>118</v>
      </c>
      <c r="D5352" s="7" t="s">
        <v>6562</v>
      </c>
      <c r="E5352" s="7"/>
      <c r="F5352" s="64"/>
      <c r="G5352" s="6"/>
      <c r="H5352" s="6"/>
      <c r="I5352" s="10" t="s">
        <v>110</v>
      </c>
      <c r="J5352" s="11" t="s">
        <v>4107</v>
      </c>
      <c r="K5352" s="194" t="s">
        <v>511</v>
      </c>
      <c r="L5352" s="176"/>
      <c r="M5352" s="176">
        <v>1000</v>
      </c>
      <c r="N5352" s="80" t="s">
        <v>6858</v>
      </c>
      <c r="O5352" s="162"/>
      <c r="P5352" s="80" t="s">
        <v>5799</v>
      </c>
      <c r="Q5352" s="80"/>
      <c r="R5352" s="80"/>
      <c r="S5352" s="163"/>
      <c r="T5352" s="213"/>
      <c r="U5352" s="162"/>
      <c r="V5352" s="164"/>
      <c r="W5352" s="12" t="str">
        <f t="shared" si="987"/>
        <v>Mqtt1</v>
      </c>
      <c r="X5352" s="196" t="s">
        <v>10749</v>
      </c>
      <c r="Y5352" s="6" t="str">
        <f t="shared" si="985"/>
        <v>marpower/power-tag/door-crew-entrance</v>
      </c>
      <c r="Z5352" s="103" t="str" cm="1">
        <f t="array" ref="Z5352">IF(COUNTIF(N5352,"spare"),"","$."&amp;_xlfn.REGEXEXTRACT(J5352,"^PT\d+[FQ]\d+_(.*)", 2))</f>
        <v>$.Total_Active_Power</v>
      </c>
      <c r="AA5352" s="12">
        <f t="shared" si="986"/>
        <v>14</v>
      </c>
      <c r="AB5352" s="6" t="s">
        <v>195</v>
      </c>
      <c r="AC5352" s="103">
        <v>3060</v>
      </c>
      <c r="AJ5352" s="80"/>
      <c r="AK5352" s="113" t="s">
        <v>1425</v>
      </c>
      <c r="AN5352" s="80"/>
      <c r="AO5352" s="80"/>
      <c r="AP5352" s="80"/>
      <c r="AQ5352" s="80"/>
      <c r="AR5352" s="127"/>
      <c r="AS5352" s="80"/>
      <c r="AT5352" s="7"/>
      <c r="AU5352" s="7"/>
      <c r="AV5352" s="165"/>
      <c r="AW5352" s="166"/>
      <c r="AX5352" s="137"/>
      <c r="AY5352" s="147"/>
      <c r="AZ5352" s="167"/>
      <c r="BA5352" s="167"/>
      <c r="BB5352" s="147" t="str">
        <f t="shared" si="984"/>
        <v/>
      </c>
      <c r="BC5352" s="168"/>
      <c r="BD5352" s="165"/>
      <c r="BE5352" s="165"/>
      <c r="BF5352" s="165"/>
      <c r="BG5352" s="165"/>
      <c r="BH5352" s="165"/>
      <c r="BI5352" s="165"/>
      <c r="BJ5352" s="165"/>
      <c r="BK5352" s="165"/>
      <c r="BL5352" s="165"/>
      <c r="BM5352" s="165"/>
      <c r="BN5352" s="165"/>
      <c r="BO5352" s="165"/>
      <c r="BP5352" s="165"/>
      <c r="BQ5352" s="165"/>
      <c r="BS5352" s="6"/>
      <c r="BT5352" s="11"/>
      <c r="BU5352" s="6"/>
      <c r="BV5352" s="6"/>
    </row>
    <row r="5353" spans="1:74" ht="15.75" x14ac:dyDescent="0.25">
      <c r="A5353" s="52" t="s">
        <v>1422</v>
      </c>
      <c r="B5353" s="56"/>
      <c r="C5353" s="7" t="s">
        <v>118</v>
      </c>
      <c r="D5353" s="7" t="s">
        <v>6562</v>
      </c>
      <c r="E5353" s="7"/>
      <c r="F5353" s="64"/>
      <c r="G5353" s="6"/>
      <c r="H5353" s="6"/>
      <c r="I5353" s="10" t="s">
        <v>110</v>
      </c>
      <c r="J5353" s="11" t="s">
        <v>4108</v>
      </c>
      <c r="K5353" s="194" t="s">
        <v>511</v>
      </c>
      <c r="L5353" s="176"/>
      <c r="M5353" s="176">
        <v>1000</v>
      </c>
      <c r="N5353" s="80" t="s">
        <v>6858</v>
      </c>
      <c r="O5353" s="162"/>
      <c r="P5353" s="80" t="s">
        <v>5800</v>
      </c>
      <c r="Q5353" s="80"/>
      <c r="R5353" s="80"/>
      <c r="S5353" s="163"/>
      <c r="T5353" s="213"/>
      <c r="U5353" s="162"/>
      <c r="V5353" s="164"/>
      <c r="W5353" s="12" t="str">
        <f t="shared" si="987"/>
        <v>Mqtt1</v>
      </c>
      <c r="X5353" s="196" t="s">
        <v>10749</v>
      </c>
      <c r="Y5353" s="6" t="str">
        <f t="shared" si="985"/>
        <v>marpower/power-tag/door-crew-entrance</v>
      </c>
      <c r="Z5353" s="103" t="str" cm="1">
        <f t="array" ref="Z5353">IF(COUNTIF(N5353,"spare"),"","$."&amp;_xlfn.REGEXEXTRACT(J5353,"^PT\d+[FQ]\d+_(.*)", 2))</f>
        <v>$.Power_Factor_Phase_A</v>
      </c>
      <c r="AA5353" s="12">
        <f t="shared" si="986"/>
        <v>14</v>
      </c>
      <c r="AB5353" s="6" t="s">
        <v>195</v>
      </c>
      <c r="AC5353" s="103">
        <v>3078</v>
      </c>
      <c r="AJ5353" s="80"/>
      <c r="AK5353" s="113" t="s">
        <v>1426</v>
      </c>
      <c r="AN5353" s="80"/>
      <c r="AO5353" s="80"/>
      <c r="AP5353" s="80"/>
      <c r="AQ5353" s="80"/>
      <c r="AR5353" s="127"/>
      <c r="AS5353" s="80"/>
      <c r="AT5353" s="7"/>
      <c r="AU5353" s="7"/>
      <c r="AV5353" s="165"/>
      <c r="AW5353" s="166"/>
      <c r="AX5353" s="137"/>
      <c r="AY5353" s="147"/>
      <c r="AZ5353" s="167"/>
      <c r="BA5353" s="167"/>
      <c r="BB5353" s="147" t="str">
        <f t="shared" si="984"/>
        <v/>
      </c>
      <c r="BC5353" s="168"/>
      <c r="BD5353" s="165"/>
      <c r="BE5353" s="165"/>
      <c r="BF5353" s="165"/>
      <c r="BG5353" s="165"/>
      <c r="BH5353" s="165"/>
      <c r="BI5353" s="165"/>
      <c r="BJ5353" s="165"/>
      <c r="BK5353" s="165"/>
      <c r="BL5353" s="165"/>
      <c r="BM5353" s="165"/>
      <c r="BN5353" s="165"/>
      <c r="BO5353" s="165"/>
      <c r="BP5353" s="165"/>
      <c r="BQ5353" s="165"/>
      <c r="BS5353" s="6"/>
      <c r="BT5353" s="11"/>
      <c r="BU5353" s="6"/>
      <c r="BV5353" s="6"/>
    </row>
    <row r="5354" spans="1:74" ht="15.75" x14ac:dyDescent="0.25">
      <c r="A5354" s="52" t="s">
        <v>1422</v>
      </c>
      <c r="B5354" s="56"/>
      <c r="C5354" s="7" t="s">
        <v>118</v>
      </c>
      <c r="D5354" s="7" t="s">
        <v>6562</v>
      </c>
      <c r="E5354" s="7"/>
      <c r="F5354" s="64"/>
      <c r="G5354" s="6"/>
      <c r="H5354" s="6"/>
      <c r="I5354" s="10" t="s">
        <v>110</v>
      </c>
      <c r="J5354" s="11" t="s">
        <v>4109</v>
      </c>
      <c r="K5354" s="194" t="s">
        <v>511</v>
      </c>
      <c r="L5354" s="176"/>
      <c r="M5354" s="176">
        <v>1000</v>
      </c>
      <c r="N5354" s="80" t="s">
        <v>6858</v>
      </c>
      <c r="O5354" s="162"/>
      <c r="P5354" s="80" t="s">
        <v>5801</v>
      </c>
      <c r="Q5354" s="80"/>
      <c r="R5354" s="80"/>
      <c r="S5354" s="163"/>
      <c r="T5354" s="213"/>
      <c r="U5354" s="162"/>
      <c r="V5354" s="164"/>
      <c r="W5354" s="12" t="str">
        <f t="shared" si="987"/>
        <v>Mqtt1</v>
      </c>
      <c r="X5354" s="196" t="s">
        <v>10749</v>
      </c>
      <c r="Y5354" s="6" t="str">
        <f t="shared" si="985"/>
        <v>marpower/power-tag/door-crew-entrance</v>
      </c>
      <c r="Z5354" s="103" t="str" cm="1">
        <f t="array" ref="Z5354">IF(COUNTIF(N5354,"spare"),"","$."&amp;_xlfn.REGEXEXTRACT(J5354,"^PT\d+[FQ]\d+_(.*)", 2))</f>
        <v>$.Power_Factor_Phase_B</v>
      </c>
      <c r="AA5354" s="12">
        <f t="shared" si="986"/>
        <v>14</v>
      </c>
      <c r="AB5354" s="6" t="s">
        <v>195</v>
      </c>
      <c r="AC5354" s="103">
        <v>3080</v>
      </c>
      <c r="AJ5354" s="80"/>
      <c r="AK5354" s="113" t="s">
        <v>1426</v>
      </c>
      <c r="AN5354" s="80"/>
      <c r="AO5354" s="80"/>
      <c r="AP5354" s="80"/>
      <c r="AQ5354" s="80"/>
      <c r="AR5354" s="127"/>
      <c r="AS5354" s="80"/>
      <c r="AT5354" s="7"/>
      <c r="AU5354" s="7"/>
      <c r="AV5354" s="165"/>
      <c r="AW5354" s="166"/>
      <c r="AX5354" s="137"/>
      <c r="AY5354" s="147"/>
      <c r="AZ5354" s="167"/>
      <c r="BA5354" s="167"/>
      <c r="BB5354" s="147" t="str">
        <f t="shared" si="984"/>
        <v/>
      </c>
      <c r="BC5354" s="168"/>
      <c r="BD5354" s="165"/>
      <c r="BE5354" s="165"/>
      <c r="BF5354" s="165"/>
      <c r="BG5354" s="165"/>
      <c r="BH5354" s="165"/>
      <c r="BI5354" s="165"/>
      <c r="BJ5354" s="165"/>
      <c r="BK5354" s="165"/>
      <c r="BL5354" s="165"/>
      <c r="BM5354" s="165"/>
      <c r="BN5354" s="165"/>
      <c r="BO5354" s="165"/>
      <c r="BP5354" s="165"/>
      <c r="BQ5354" s="165"/>
      <c r="BS5354" s="6"/>
      <c r="BT5354" s="11"/>
      <c r="BU5354" s="6"/>
      <c r="BV5354" s="6"/>
    </row>
    <row r="5355" spans="1:74" ht="15.75" x14ac:dyDescent="0.25">
      <c r="A5355" s="52" t="s">
        <v>1422</v>
      </c>
      <c r="B5355" s="56"/>
      <c r="C5355" s="7" t="s">
        <v>118</v>
      </c>
      <c r="D5355" s="7" t="s">
        <v>6562</v>
      </c>
      <c r="E5355" s="7"/>
      <c r="F5355" s="64"/>
      <c r="G5355" s="6"/>
      <c r="H5355" s="6"/>
      <c r="I5355" s="10" t="s">
        <v>110</v>
      </c>
      <c r="J5355" s="11" t="s">
        <v>4110</v>
      </c>
      <c r="K5355" s="194" t="s">
        <v>511</v>
      </c>
      <c r="L5355" s="176"/>
      <c r="M5355" s="176">
        <v>1000</v>
      </c>
      <c r="N5355" s="80" t="s">
        <v>6858</v>
      </c>
      <c r="O5355" s="162"/>
      <c r="P5355" s="80" t="s">
        <v>5802</v>
      </c>
      <c r="Q5355" s="80"/>
      <c r="R5355" s="80"/>
      <c r="S5355" s="163"/>
      <c r="T5355" s="213"/>
      <c r="U5355" s="162"/>
      <c r="V5355" s="164"/>
      <c r="W5355" s="12" t="str">
        <f t="shared" si="987"/>
        <v>Mqtt1</v>
      </c>
      <c r="X5355" s="196" t="s">
        <v>10749</v>
      </c>
      <c r="Y5355" s="6" t="str">
        <f t="shared" si="985"/>
        <v>marpower/power-tag/door-crew-entrance</v>
      </c>
      <c r="Z5355" s="103" t="str" cm="1">
        <f t="array" ref="Z5355">IF(COUNTIF(N5355,"spare"),"","$."&amp;_xlfn.REGEXEXTRACT(J5355,"^PT\d+[FQ]\d+_(.*)", 2))</f>
        <v>$.Power_Factor_Phase_C</v>
      </c>
      <c r="AA5355" s="12">
        <f t="shared" si="986"/>
        <v>14</v>
      </c>
      <c r="AB5355" s="6" t="s">
        <v>195</v>
      </c>
      <c r="AC5355" s="103">
        <v>3082</v>
      </c>
      <c r="AJ5355" s="80"/>
      <c r="AK5355" s="113" t="s">
        <v>1426</v>
      </c>
      <c r="AN5355" s="80"/>
      <c r="AO5355" s="80"/>
      <c r="AP5355" s="80"/>
      <c r="AQ5355" s="80"/>
      <c r="AR5355" s="127"/>
      <c r="AS5355" s="80"/>
      <c r="AT5355" s="7"/>
      <c r="AU5355" s="7"/>
      <c r="AV5355" s="165"/>
      <c r="AW5355" s="166"/>
      <c r="AX5355" s="137"/>
      <c r="AY5355" s="147"/>
      <c r="AZ5355" s="167"/>
      <c r="BA5355" s="167"/>
      <c r="BB5355" s="147" t="str">
        <f t="shared" si="984"/>
        <v/>
      </c>
      <c r="BC5355" s="168"/>
      <c r="BD5355" s="165"/>
      <c r="BE5355" s="165"/>
      <c r="BF5355" s="165"/>
      <c r="BG5355" s="165"/>
      <c r="BH5355" s="165"/>
      <c r="BI5355" s="165"/>
      <c r="BJ5355" s="165"/>
      <c r="BK5355" s="165"/>
      <c r="BL5355" s="165"/>
      <c r="BM5355" s="165"/>
      <c r="BN5355" s="165"/>
      <c r="BO5355" s="165"/>
      <c r="BP5355" s="165"/>
      <c r="BQ5355" s="165"/>
      <c r="BS5355" s="6"/>
      <c r="BT5355" s="11"/>
      <c r="BU5355" s="6"/>
      <c r="BV5355" s="6"/>
    </row>
    <row r="5356" spans="1:74" ht="15.75" x14ac:dyDescent="0.25">
      <c r="A5356" s="52" t="s">
        <v>1422</v>
      </c>
      <c r="B5356" s="56"/>
      <c r="C5356" s="7" t="s">
        <v>118</v>
      </c>
      <c r="D5356" s="7" t="s">
        <v>6562</v>
      </c>
      <c r="E5356" s="7"/>
      <c r="F5356" s="64"/>
      <c r="G5356" s="6"/>
      <c r="H5356" s="6"/>
      <c r="I5356" s="10" t="s">
        <v>110</v>
      </c>
      <c r="J5356" s="11" t="s">
        <v>4111</v>
      </c>
      <c r="K5356" s="194" t="s">
        <v>511</v>
      </c>
      <c r="L5356" s="176"/>
      <c r="M5356" s="176">
        <v>1000</v>
      </c>
      <c r="N5356" s="80" t="s">
        <v>6858</v>
      </c>
      <c r="O5356" s="162"/>
      <c r="P5356" s="80" t="s">
        <v>5803</v>
      </c>
      <c r="Q5356" s="80"/>
      <c r="R5356" s="80"/>
      <c r="S5356" s="163"/>
      <c r="T5356" s="213"/>
      <c r="U5356" s="162"/>
      <c r="V5356" s="164"/>
      <c r="W5356" s="12" t="str">
        <f t="shared" si="987"/>
        <v>Mqtt1</v>
      </c>
      <c r="X5356" s="196" t="s">
        <v>10749</v>
      </c>
      <c r="Y5356" s="6" t="str">
        <f t="shared" si="985"/>
        <v>marpower/power-tag/door-crew-entrance</v>
      </c>
      <c r="Z5356" s="103" t="str" cm="1">
        <f t="array" ref="Z5356">IF(COUNTIF(N5356,"spare"),"","$."&amp;_xlfn.REGEXEXTRACT(J5356,"^PT\d+[FQ]\d+_(.*)", 2))</f>
        <v>$.Total_Power_Factor</v>
      </c>
      <c r="AA5356" s="12">
        <f t="shared" si="986"/>
        <v>14</v>
      </c>
      <c r="AB5356" s="6" t="s">
        <v>195</v>
      </c>
      <c r="AC5356" s="103">
        <v>3084</v>
      </c>
      <c r="AJ5356" s="80"/>
      <c r="AK5356" s="113" t="s">
        <v>1426</v>
      </c>
      <c r="AN5356" s="80"/>
      <c r="AO5356" s="80"/>
      <c r="AP5356" s="80"/>
      <c r="AQ5356" s="80"/>
      <c r="AR5356" s="127"/>
      <c r="AS5356" s="80"/>
      <c r="AT5356" s="7"/>
      <c r="AU5356" s="7"/>
      <c r="AV5356" s="165"/>
      <c r="AW5356" s="166"/>
      <c r="AX5356" s="137"/>
      <c r="AY5356" s="147"/>
      <c r="AZ5356" s="167"/>
      <c r="BA5356" s="167"/>
      <c r="BB5356" s="147" t="str">
        <f t="shared" si="984"/>
        <v/>
      </c>
      <c r="BC5356" s="168"/>
      <c r="BD5356" s="165"/>
      <c r="BE5356" s="165"/>
      <c r="BF5356" s="165"/>
      <c r="BG5356" s="165"/>
      <c r="BH5356" s="165"/>
      <c r="BI5356" s="165"/>
      <c r="BJ5356" s="165"/>
      <c r="BK5356" s="165"/>
      <c r="BL5356" s="165"/>
      <c r="BM5356" s="165"/>
      <c r="BN5356" s="165"/>
      <c r="BO5356" s="165"/>
      <c r="BP5356" s="165"/>
      <c r="BQ5356" s="165"/>
      <c r="BS5356" s="6"/>
      <c r="BT5356" s="11"/>
      <c r="BU5356" s="6"/>
      <c r="BV5356" s="6"/>
    </row>
    <row r="5357" spans="1:74" ht="15.75" x14ac:dyDescent="0.25">
      <c r="A5357" s="52" t="s">
        <v>1422</v>
      </c>
      <c r="B5357" s="56"/>
      <c r="C5357" s="7" t="s">
        <v>118</v>
      </c>
      <c r="D5357" s="7" t="s">
        <v>6562</v>
      </c>
      <c r="E5357" s="7"/>
      <c r="F5357" s="64"/>
      <c r="G5357" s="6"/>
      <c r="H5357" s="6"/>
      <c r="I5357" s="10" t="s">
        <v>110</v>
      </c>
      <c r="J5357" s="11" t="s">
        <v>4112</v>
      </c>
      <c r="K5357" s="194" t="s">
        <v>511</v>
      </c>
      <c r="L5357" s="176"/>
      <c r="M5357" s="176">
        <v>1000</v>
      </c>
      <c r="N5357" s="80" t="s">
        <v>6858</v>
      </c>
      <c r="O5357" s="162"/>
      <c r="P5357" s="80" t="s">
        <v>5804</v>
      </c>
      <c r="Q5357" s="80"/>
      <c r="R5357" s="80"/>
      <c r="S5357" s="163"/>
      <c r="T5357" s="213"/>
      <c r="U5357" s="162"/>
      <c r="V5357" s="164"/>
      <c r="W5357" s="12" t="str">
        <f t="shared" si="987"/>
        <v>Mqtt1</v>
      </c>
      <c r="X5357" s="196" t="s">
        <v>10750</v>
      </c>
      <c r="Y5357" s="6" t="str">
        <f t="shared" si="985"/>
        <v>marpower/power-tag/discharge-pump-crew-sb-aft-mid</v>
      </c>
      <c r="Z5357" s="103" t="str" cm="1">
        <f t="array" ref="Z5357">IF(COUNTIF(N5357,"spare"),"","$."&amp;_xlfn.REGEXEXTRACT(J5357,"^PT\d+[FQ]\d+_(.*)", 2))</f>
        <v>$.RMS_Current_Phase_A</v>
      </c>
      <c r="AA5357" s="12">
        <f>AA5342+1</f>
        <v>15</v>
      </c>
      <c r="AB5357" s="6" t="s">
        <v>195</v>
      </c>
      <c r="AC5357" s="103">
        <v>3000</v>
      </c>
      <c r="AJ5357" s="80"/>
      <c r="AK5357" s="113" t="s">
        <v>1423</v>
      </c>
      <c r="AN5357" s="80"/>
      <c r="AO5357" s="80"/>
      <c r="AP5357" s="80"/>
      <c r="AQ5357" s="80"/>
      <c r="AR5357" s="127"/>
      <c r="AS5357" s="80"/>
      <c r="AT5357" s="7"/>
      <c r="AU5357" s="7"/>
      <c r="AV5357" s="165"/>
      <c r="AW5357" s="166"/>
      <c r="AX5357" s="137"/>
      <c r="AY5357" s="147"/>
      <c r="AZ5357" s="167"/>
      <c r="BA5357" s="167"/>
      <c r="BB5357" s="147" t="str">
        <f t="shared" si="984"/>
        <v/>
      </c>
      <c r="BC5357" s="168"/>
      <c r="BD5357" s="165"/>
      <c r="BE5357" s="165"/>
      <c r="BF5357" s="165"/>
      <c r="BG5357" s="165"/>
      <c r="BH5357" s="165"/>
      <c r="BI5357" s="165"/>
      <c r="BJ5357" s="165"/>
      <c r="BK5357" s="165"/>
      <c r="BL5357" s="165"/>
      <c r="BM5357" s="165"/>
      <c r="BN5357" s="165"/>
      <c r="BO5357" s="165"/>
      <c r="BP5357" s="165"/>
      <c r="BQ5357" s="165"/>
      <c r="BS5357" s="6"/>
      <c r="BT5357" s="11"/>
      <c r="BU5357" s="6"/>
      <c r="BV5357" s="6"/>
    </row>
    <row r="5358" spans="1:74" ht="15.75" x14ac:dyDescent="0.25">
      <c r="A5358" s="52" t="s">
        <v>1422</v>
      </c>
      <c r="B5358" s="56"/>
      <c r="C5358" s="7" t="s">
        <v>118</v>
      </c>
      <c r="D5358" s="7" t="s">
        <v>6562</v>
      </c>
      <c r="E5358" s="7"/>
      <c r="F5358" s="64"/>
      <c r="G5358" s="6"/>
      <c r="H5358" s="6"/>
      <c r="I5358" s="10" t="s">
        <v>110</v>
      </c>
      <c r="J5358" s="11" t="s">
        <v>4113</v>
      </c>
      <c r="K5358" s="194" t="s">
        <v>511</v>
      </c>
      <c r="L5358" s="176"/>
      <c r="M5358" s="176">
        <v>1000</v>
      </c>
      <c r="N5358" s="80" t="s">
        <v>6858</v>
      </c>
      <c r="O5358" s="162"/>
      <c r="P5358" s="80" t="s">
        <v>5805</v>
      </c>
      <c r="Q5358" s="80"/>
      <c r="R5358" s="80"/>
      <c r="S5358" s="163"/>
      <c r="T5358" s="213"/>
      <c r="U5358" s="162"/>
      <c r="V5358" s="164"/>
      <c r="W5358" s="12" t="str">
        <f t="shared" si="987"/>
        <v>Mqtt1</v>
      </c>
      <c r="X5358" s="196" t="s">
        <v>10750</v>
      </c>
      <c r="Y5358" s="6" t="str">
        <f t="shared" si="985"/>
        <v>marpower/power-tag/discharge-pump-crew-sb-aft-mid</v>
      </c>
      <c r="Z5358" s="103" t="str" cm="1">
        <f t="array" ref="Z5358">IF(COUNTIF(N5358,"spare"),"","$."&amp;_xlfn.REGEXEXTRACT(J5358,"^PT\d+[FQ]\d+_(.*)", 2))</f>
        <v>$.RMS_Current_Phase_B</v>
      </c>
      <c r="AA5358" s="12">
        <f t="shared" si="986"/>
        <v>15</v>
      </c>
      <c r="AB5358" s="6" t="s">
        <v>195</v>
      </c>
      <c r="AC5358" s="103">
        <v>3002</v>
      </c>
      <c r="AJ5358" s="80"/>
      <c r="AK5358" s="113" t="s">
        <v>1423</v>
      </c>
      <c r="AN5358" s="80"/>
      <c r="AO5358" s="80"/>
      <c r="AP5358" s="80"/>
      <c r="AQ5358" s="80"/>
      <c r="AR5358" s="127"/>
      <c r="AS5358" s="80"/>
      <c r="AT5358" s="7"/>
      <c r="AU5358" s="7"/>
      <c r="AV5358" s="165"/>
      <c r="AW5358" s="166"/>
      <c r="AX5358" s="137"/>
      <c r="AY5358" s="147"/>
      <c r="AZ5358" s="167"/>
      <c r="BA5358" s="167"/>
      <c r="BB5358" s="147" t="str">
        <f t="shared" si="984"/>
        <v/>
      </c>
      <c r="BC5358" s="168"/>
      <c r="BD5358" s="165"/>
      <c r="BE5358" s="165"/>
      <c r="BF5358" s="165"/>
      <c r="BG5358" s="165"/>
      <c r="BH5358" s="165"/>
      <c r="BI5358" s="165"/>
      <c r="BJ5358" s="165"/>
      <c r="BK5358" s="165"/>
      <c r="BL5358" s="165"/>
      <c r="BM5358" s="165"/>
      <c r="BN5358" s="165"/>
      <c r="BO5358" s="165"/>
      <c r="BP5358" s="165"/>
      <c r="BQ5358" s="165"/>
      <c r="BS5358" s="6"/>
      <c r="BT5358" s="11"/>
      <c r="BU5358" s="6"/>
      <c r="BV5358" s="6"/>
    </row>
    <row r="5359" spans="1:74" ht="15.75" x14ac:dyDescent="0.25">
      <c r="A5359" s="52" t="s">
        <v>1422</v>
      </c>
      <c r="B5359" s="56"/>
      <c r="C5359" s="7" t="s">
        <v>118</v>
      </c>
      <c r="D5359" s="7" t="s">
        <v>6562</v>
      </c>
      <c r="E5359" s="7"/>
      <c r="F5359" s="64"/>
      <c r="G5359" s="6"/>
      <c r="H5359" s="6"/>
      <c r="I5359" s="10" t="s">
        <v>110</v>
      </c>
      <c r="J5359" s="11" t="s">
        <v>4114</v>
      </c>
      <c r="K5359" s="194" t="s">
        <v>511</v>
      </c>
      <c r="L5359" s="176"/>
      <c r="M5359" s="176">
        <v>1000</v>
      </c>
      <c r="N5359" s="80" t="s">
        <v>6858</v>
      </c>
      <c r="O5359" s="162"/>
      <c r="P5359" s="80" t="s">
        <v>5806</v>
      </c>
      <c r="Q5359" s="80"/>
      <c r="R5359" s="80"/>
      <c r="S5359" s="163"/>
      <c r="T5359" s="213"/>
      <c r="U5359" s="162"/>
      <c r="V5359" s="164"/>
      <c r="W5359" s="12" t="str">
        <f t="shared" si="987"/>
        <v>Mqtt1</v>
      </c>
      <c r="X5359" s="196" t="s">
        <v>10750</v>
      </c>
      <c r="Y5359" s="6" t="str">
        <f t="shared" si="985"/>
        <v>marpower/power-tag/discharge-pump-crew-sb-aft-mid</v>
      </c>
      <c r="Z5359" s="103" t="str" cm="1">
        <f t="array" ref="Z5359">IF(COUNTIF(N5359,"spare"),"","$."&amp;_xlfn.REGEXEXTRACT(J5359,"^PT\d+[FQ]\d+_(.*)", 2))</f>
        <v>$.RMS_Current_Phase_C</v>
      </c>
      <c r="AA5359" s="12">
        <f t="shared" si="986"/>
        <v>15</v>
      </c>
      <c r="AB5359" s="6" t="s">
        <v>195</v>
      </c>
      <c r="AC5359" s="103">
        <v>3004</v>
      </c>
      <c r="AJ5359" s="80"/>
      <c r="AK5359" s="113" t="s">
        <v>1423</v>
      </c>
      <c r="AN5359" s="80"/>
      <c r="AO5359" s="80"/>
      <c r="AP5359" s="80"/>
      <c r="AQ5359" s="80"/>
      <c r="AR5359" s="127"/>
      <c r="AS5359" s="80"/>
      <c r="AT5359" s="7"/>
      <c r="AU5359" s="7"/>
      <c r="AV5359" s="165"/>
      <c r="AW5359" s="166"/>
      <c r="AX5359" s="137"/>
      <c r="AY5359" s="147"/>
      <c r="AZ5359" s="167"/>
      <c r="BA5359" s="167"/>
      <c r="BB5359" s="147" t="str">
        <f t="shared" si="984"/>
        <v/>
      </c>
      <c r="BC5359" s="168"/>
      <c r="BD5359" s="165"/>
      <c r="BE5359" s="165"/>
      <c r="BF5359" s="165"/>
      <c r="BG5359" s="165"/>
      <c r="BH5359" s="165"/>
      <c r="BI5359" s="165"/>
      <c r="BJ5359" s="165"/>
      <c r="BK5359" s="165"/>
      <c r="BL5359" s="165"/>
      <c r="BM5359" s="165"/>
      <c r="BN5359" s="165"/>
      <c r="BO5359" s="165"/>
      <c r="BP5359" s="165"/>
      <c r="BQ5359" s="165"/>
      <c r="BS5359" s="6"/>
      <c r="BT5359" s="11"/>
      <c r="BU5359" s="6"/>
      <c r="BV5359" s="6"/>
    </row>
    <row r="5360" spans="1:74" ht="15.75" x14ac:dyDescent="0.25">
      <c r="A5360" s="52" t="s">
        <v>1422</v>
      </c>
      <c r="B5360" s="56"/>
      <c r="C5360" s="7" t="s">
        <v>118</v>
      </c>
      <c r="D5360" s="7" t="s">
        <v>6562</v>
      </c>
      <c r="E5360" s="7"/>
      <c r="F5360" s="64"/>
      <c r="G5360" s="6"/>
      <c r="H5360" s="6"/>
      <c r="I5360" s="10" t="s">
        <v>110</v>
      </c>
      <c r="J5360" s="11" t="s">
        <v>4115</v>
      </c>
      <c r="K5360" s="194" t="s">
        <v>511</v>
      </c>
      <c r="L5360" s="176"/>
      <c r="M5360" s="176">
        <v>1000</v>
      </c>
      <c r="N5360" s="80" t="s">
        <v>6858</v>
      </c>
      <c r="O5360" s="162"/>
      <c r="P5360" s="80" t="s">
        <v>5807</v>
      </c>
      <c r="Q5360" s="80"/>
      <c r="R5360" s="80"/>
      <c r="S5360" s="163"/>
      <c r="T5360" s="213"/>
      <c r="U5360" s="162"/>
      <c r="V5360" s="164"/>
      <c r="W5360" s="12" t="str">
        <f t="shared" si="987"/>
        <v>Mqtt1</v>
      </c>
      <c r="X5360" s="196" t="s">
        <v>10750</v>
      </c>
      <c r="Y5360" s="6" t="str">
        <f t="shared" si="985"/>
        <v>marpower/power-tag/discharge-pump-crew-sb-aft-mid</v>
      </c>
      <c r="Z5360" s="103" t="str" cm="1">
        <f t="array" ref="Z5360">IF(COUNTIF(N5360,"spare"),"","$."&amp;_xlfn.REGEXEXTRACT(J5360,"^PT\d+[FQ]\d+_(.*)", 2))</f>
        <v>$.RMS_Current_Phase_Neut</v>
      </c>
      <c r="AA5360" s="12">
        <f t="shared" si="986"/>
        <v>15</v>
      </c>
      <c r="AB5360" s="6" t="s">
        <v>195</v>
      </c>
      <c r="AC5360" s="103">
        <v>3006</v>
      </c>
      <c r="AJ5360" s="80"/>
      <c r="AK5360" s="113" t="s">
        <v>1423</v>
      </c>
      <c r="AN5360" s="80"/>
      <c r="AO5360" s="80"/>
      <c r="AP5360" s="80"/>
      <c r="AQ5360" s="80"/>
      <c r="AR5360" s="127"/>
      <c r="AS5360" s="80"/>
      <c r="AT5360" s="7"/>
      <c r="AU5360" s="7"/>
      <c r="AV5360" s="165"/>
      <c r="AW5360" s="166"/>
      <c r="AX5360" s="137"/>
      <c r="AY5360" s="147"/>
      <c r="AZ5360" s="167"/>
      <c r="BA5360" s="167"/>
      <c r="BB5360" s="147" t="str">
        <f t="shared" si="984"/>
        <v/>
      </c>
      <c r="BC5360" s="168"/>
      <c r="BD5360" s="165"/>
      <c r="BE5360" s="165"/>
      <c r="BF5360" s="165"/>
      <c r="BG5360" s="165"/>
      <c r="BH5360" s="165"/>
      <c r="BI5360" s="165"/>
      <c r="BJ5360" s="165"/>
      <c r="BK5360" s="165"/>
      <c r="BL5360" s="165"/>
      <c r="BM5360" s="165"/>
      <c r="BN5360" s="165"/>
      <c r="BO5360" s="165"/>
      <c r="BP5360" s="165"/>
      <c r="BQ5360" s="165"/>
      <c r="BS5360" s="6"/>
      <c r="BT5360" s="11"/>
      <c r="BU5360" s="6"/>
      <c r="BV5360" s="6"/>
    </row>
    <row r="5361" spans="1:74" ht="15.75" x14ac:dyDescent="0.25">
      <c r="A5361" s="52" t="s">
        <v>1422</v>
      </c>
      <c r="B5361" s="56"/>
      <c r="C5361" s="7" t="s">
        <v>118</v>
      </c>
      <c r="D5361" s="7" t="s">
        <v>6562</v>
      </c>
      <c r="E5361" s="7"/>
      <c r="F5361" s="64"/>
      <c r="G5361" s="6"/>
      <c r="H5361" s="6"/>
      <c r="I5361" s="10" t="s">
        <v>110</v>
      </c>
      <c r="J5361" s="11" t="s">
        <v>8384</v>
      </c>
      <c r="K5361" s="194" t="s">
        <v>511</v>
      </c>
      <c r="L5361" s="176"/>
      <c r="M5361" s="176">
        <v>1000</v>
      </c>
      <c r="N5361" s="80" t="s">
        <v>6858</v>
      </c>
      <c r="O5361" s="162"/>
      <c r="P5361" s="80" t="s">
        <v>5808</v>
      </c>
      <c r="Q5361" s="80"/>
      <c r="R5361" s="80"/>
      <c r="S5361" s="163"/>
      <c r="T5361" s="213"/>
      <c r="U5361" s="162"/>
      <c r="V5361" s="164"/>
      <c r="W5361" s="12" t="str">
        <f t="shared" si="987"/>
        <v>Mqtt1</v>
      </c>
      <c r="X5361" s="196" t="s">
        <v>10750</v>
      </c>
      <c r="Y5361" s="6" t="str">
        <f t="shared" si="985"/>
        <v>marpower/power-tag/discharge-pump-crew-sb-aft-mid</v>
      </c>
      <c r="Z5361" s="103" t="str" cm="1">
        <f t="array" ref="Z5361">IF(COUNTIF(N5361,"spare"),"","$."&amp;_xlfn.REGEXEXTRACT(J5361,"^PT\d+[FQ]\d+_(.*)", 2))</f>
        <v>$.RMS_Voltage_A_N</v>
      </c>
      <c r="AA5361" s="12">
        <f t="shared" si="986"/>
        <v>15</v>
      </c>
      <c r="AB5361" s="6" t="s">
        <v>195</v>
      </c>
      <c r="AC5361" s="103">
        <v>3028</v>
      </c>
      <c r="AJ5361" s="80"/>
      <c r="AK5361" s="113" t="s">
        <v>1424</v>
      </c>
      <c r="AN5361" s="80"/>
      <c r="AO5361" s="80"/>
      <c r="AP5361" s="80"/>
      <c r="AQ5361" s="80"/>
      <c r="AR5361" s="127"/>
      <c r="AS5361" s="80"/>
      <c r="AT5361" s="7"/>
      <c r="AU5361" s="7"/>
      <c r="AV5361" s="165"/>
      <c r="AW5361" s="166"/>
      <c r="AX5361" s="137"/>
      <c r="AY5361" s="147"/>
      <c r="AZ5361" s="167"/>
      <c r="BA5361" s="167"/>
      <c r="BB5361" s="147" t="str">
        <f t="shared" si="984"/>
        <v/>
      </c>
      <c r="BC5361" s="168"/>
      <c r="BD5361" s="165"/>
      <c r="BE5361" s="165"/>
      <c r="BF5361" s="165"/>
      <c r="BG5361" s="165"/>
      <c r="BH5361" s="165"/>
      <c r="BI5361" s="165"/>
      <c r="BJ5361" s="165"/>
      <c r="BK5361" s="165"/>
      <c r="BL5361" s="165"/>
      <c r="BM5361" s="165"/>
      <c r="BN5361" s="165"/>
      <c r="BO5361" s="165"/>
      <c r="BP5361" s="165"/>
      <c r="BQ5361" s="165"/>
      <c r="BS5361" s="6"/>
      <c r="BT5361" s="11"/>
      <c r="BU5361" s="6"/>
      <c r="BV5361" s="6"/>
    </row>
    <row r="5362" spans="1:74" ht="15.75" x14ac:dyDescent="0.25">
      <c r="A5362" s="52" t="s">
        <v>1422</v>
      </c>
      <c r="B5362" s="56"/>
      <c r="C5362" s="7" t="s">
        <v>118</v>
      </c>
      <c r="D5362" s="7" t="s">
        <v>6562</v>
      </c>
      <c r="E5362" s="7"/>
      <c r="F5362" s="64"/>
      <c r="G5362" s="6"/>
      <c r="H5362" s="6"/>
      <c r="I5362" s="10" t="s">
        <v>110</v>
      </c>
      <c r="J5362" s="11" t="s">
        <v>8561</v>
      </c>
      <c r="K5362" s="194" t="s">
        <v>511</v>
      </c>
      <c r="L5362" s="176"/>
      <c r="M5362" s="176">
        <v>1000</v>
      </c>
      <c r="N5362" s="80" t="s">
        <v>6858</v>
      </c>
      <c r="O5362" s="162"/>
      <c r="P5362" s="80" t="s">
        <v>5809</v>
      </c>
      <c r="Q5362" s="80"/>
      <c r="R5362" s="80"/>
      <c r="S5362" s="163"/>
      <c r="T5362" s="213"/>
      <c r="U5362" s="162"/>
      <c r="V5362" s="164"/>
      <c r="W5362" s="12" t="str">
        <f t="shared" si="987"/>
        <v>Mqtt1</v>
      </c>
      <c r="X5362" s="196" t="s">
        <v>10750</v>
      </c>
      <c r="Y5362" s="6" t="str">
        <f t="shared" si="985"/>
        <v>marpower/power-tag/discharge-pump-crew-sb-aft-mid</v>
      </c>
      <c r="Z5362" s="103" t="str" cm="1">
        <f t="array" ref="Z5362">IF(COUNTIF(N5362,"spare"),"","$."&amp;_xlfn.REGEXEXTRACT(J5362,"^PT\d+[FQ]\d+_(.*)", 2))</f>
        <v>$.RMS_Voltage_B_N</v>
      </c>
      <c r="AA5362" s="12">
        <f t="shared" si="986"/>
        <v>15</v>
      </c>
      <c r="AB5362" s="6" t="s">
        <v>195</v>
      </c>
      <c r="AC5362" s="103">
        <v>3030</v>
      </c>
      <c r="AJ5362" s="80"/>
      <c r="AK5362" s="113" t="s">
        <v>1424</v>
      </c>
      <c r="AN5362" s="80"/>
      <c r="AO5362" s="80"/>
      <c r="AP5362" s="80"/>
      <c r="AQ5362" s="80"/>
      <c r="AR5362" s="127"/>
      <c r="AS5362" s="80"/>
      <c r="AT5362" s="7"/>
      <c r="AU5362" s="7"/>
      <c r="AV5362" s="165"/>
      <c r="AW5362" s="166"/>
      <c r="AX5362" s="137"/>
      <c r="AY5362" s="147"/>
      <c r="AZ5362" s="167"/>
      <c r="BA5362" s="167"/>
      <c r="BB5362" s="147" t="str">
        <f t="shared" si="984"/>
        <v/>
      </c>
      <c r="BC5362" s="168"/>
      <c r="BD5362" s="165"/>
      <c r="BE5362" s="165"/>
      <c r="BF5362" s="165"/>
      <c r="BG5362" s="165"/>
      <c r="BH5362" s="165"/>
      <c r="BI5362" s="165"/>
      <c r="BJ5362" s="165"/>
      <c r="BK5362" s="165"/>
      <c r="BL5362" s="165"/>
      <c r="BM5362" s="165"/>
      <c r="BN5362" s="165"/>
      <c r="BO5362" s="165"/>
      <c r="BP5362" s="165"/>
      <c r="BQ5362" s="165"/>
      <c r="BS5362" s="6"/>
      <c r="BT5362" s="11"/>
      <c r="BU5362" s="6"/>
      <c r="BV5362" s="6"/>
    </row>
    <row r="5363" spans="1:74" ht="15.75" x14ac:dyDescent="0.25">
      <c r="A5363" s="52" t="s">
        <v>1422</v>
      </c>
      <c r="B5363" s="56"/>
      <c r="C5363" s="7" t="s">
        <v>118</v>
      </c>
      <c r="D5363" s="7" t="s">
        <v>6562</v>
      </c>
      <c r="E5363" s="7"/>
      <c r="F5363" s="64"/>
      <c r="G5363" s="6"/>
      <c r="H5363" s="6"/>
      <c r="I5363" s="10" t="s">
        <v>110</v>
      </c>
      <c r="J5363" s="11" t="s">
        <v>8738</v>
      </c>
      <c r="K5363" s="194" t="s">
        <v>511</v>
      </c>
      <c r="L5363" s="176"/>
      <c r="M5363" s="176">
        <v>1000</v>
      </c>
      <c r="N5363" s="80" t="s">
        <v>6858</v>
      </c>
      <c r="O5363" s="162"/>
      <c r="P5363" s="80" t="s">
        <v>5810</v>
      </c>
      <c r="Q5363" s="80"/>
      <c r="R5363" s="80"/>
      <c r="S5363" s="163"/>
      <c r="T5363" s="213"/>
      <c r="U5363" s="162"/>
      <c r="V5363" s="164"/>
      <c r="W5363" s="12" t="str">
        <f t="shared" si="987"/>
        <v>Mqtt1</v>
      </c>
      <c r="X5363" s="196" t="s">
        <v>10750</v>
      </c>
      <c r="Y5363" s="6" t="str">
        <f t="shared" si="985"/>
        <v>marpower/power-tag/discharge-pump-crew-sb-aft-mid</v>
      </c>
      <c r="Z5363" s="103" t="str" cm="1">
        <f t="array" ref="Z5363">IF(COUNTIF(N5363,"spare"),"","$."&amp;_xlfn.REGEXEXTRACT(J5363,"^PT\d+[FQ]\d+_(.*)", 2))</f>
        <v>$.RMS_Voltage_C_N</v>
      </c>
      <c r="AA5363" s="12">
        <f t="shared" si="986"/>
        <v>15</v>
      </c>
      <c r="AB5363" s="6" t="s">
        <v>195</v>
      </c>
      <c r="AC5363" s="103">
        <v>3032</v>
      </c>
      <c r="AJ5363" s="80"/>
      <c r="AK5363" s="113" t="s">
        <v>1424</v>
      </c>
      <c r="AN5363" s="80"/>
      <c r="AO5363" s="80"/>
      <c r="AP5363" s="80"/>
      <c r="AQ5363" s="80"/>
      <c r="AR5363" s="127"/>
      <c r="AS5363" s="80"/>
      <c r="AT5363" s="7"/>
      <c r="AU5363" s="7"/>
      <c r="AV5363" s="165"/>
      <c r="AW5363" s="166"/>
      <c r="AX5363" s="137"/>
      <c r="AY5363" s="147"/>
      <c r="AZ5363" s="167"/>
      <c r="BA5363" s="167"/>
      <c r="BB5363" s="147" t="str">
        <f t="shared" si="984"/>
        <v/>
      </c>
      <c r="BC5363" s="168"/>
      <c r="BD5363" s="165"/>
      <c r="BE5363" s="165"/>
      <c r="BF5363" s="165"/>
      <c r="BG5363" s="165"/>
      <c r="BH5363" s="165"/>
      <c r="BI5363" s="165"/>
      <c r="BJ5363" s="165"/>
      <c r="BK5363" s="165"/>
      <c r="BL5363" s="165"/>
      <c r="BM5363" s="165"/>
      <c r="BN5363" s="165"/>
      <c r="BO5363" s="165"/>
      <c r="BP5363" s="165"/>
      <c r="BQ5363" s="165"/>
      <c r="BS5363" s="6"/>
      <c r="BT5363" s="11"/>
      <c r="BU5363" s="6"/>
      <c r="BV5363" s="6"/>
    </row>
    <row r="5364" spans="1:74" ht="15.75" x14ac:dyDescent="0.25">
      <c r="A5364" s="52" t="s">
        <v>1422</v>
      </c>
      <c r="B5364" s="56"/>
      <c r="C5364" s="7" t="s">
        <v>118</v>
      </c>
      <c r="D5364" s="7" t="s">
        <v>6562</v>
      </c>
      <c r="E5364" s="7"/>
      <c r="F5364" s="64"/>
      <c r="G5364" s="6"/>
      <c r="H5364" s="6"/>
      <c r="I5364" s="10" t="s">
        <v>110</v>
      </c>
      <c r="J5364" s="11" t="s">
        <v>4116</v>
      </c>
      <c r="K5364" s="194" t="s">
        <v>511</v>
      </c>
      <c r="L5364" s="176"/>
      <c r="M5364" s="176">
        <v>1000</v>
      </c>
      <c r="N5364" s="80" t="s">
        <v>6858</v>
      </c>
      <c r="O5364" s="162"/>
      <c r="P5364" s="80" t="s">
        <v>5811</v>
      </c>
      <c r="Q5364" s="80"/>
      <c r="R5364" s="80"/>
      <c r="S5364" s="163"/>
      <c r="T5364" s="213"/>
      <c r="U5364" s="162"/>
      <c r="V5364" s="164"/>
      <c r="W5364" s="12" t="str">
        <f t="shared" si="987"/>
        <v>Mqtt1</v>
      </c>
      <c r="X5364" s="196" t="s">
        <v>10750</v>
      </c>
      <c r="Y5364" s="6" t="str">
        <f t="shared" si="985"/>
        <v>marpower/power-tag/discharge-pump-crew-sb-aft-mid</v>
      </c>
      <c r="Z5364" s="103" t="str" cm="1">
        <f t="array" ref="Z5364">IF(COUNTIF(N5364,"spare"),"","$."&amp;_xlfn.REGEXEXTRACT(J5364,"^PT\d+[FQ]\d+_(.*)", 2))</f>
        <v>$.Active_Power_Phase_A</v>
      </c>
      <c r="AA5364" s="12">
        <f t="shared" si="986"/>
        <v>15</v>
      </c>
      <c r="AB5364" s="6" t="s">
        <v>195</v>
      </c>
      <c r="AC5364" s="103">
        <v>3054</v>
      </c>
      <c r="AJ5364" s="80"/>
      <c r="AK5364" s="113" t="s">
        <v>1425</v>
      </c>
      <c r="AN5364" s="80"/>
      <c r="AO5364" s="80"/>
      <c r="AP5364" s="80"/>
      <c r="AQ5364" s="80"/>
      <c r="AR5364" s="127"/>
      <c r="AS5364" s="80"/>
      <c r="AT5364" s="7"/>
      <c r="AU5364" s="7"/>
      <c r="AV5364" s="165"/>
      <c r="AW5364" s="166"/>
      <c r="AX5364" s="137"/>
      <c r="AY5364" s="147"/>
      <c r="AZ5364" s="167"/>
      <c r="BA5364" s="167"/>
      <c r="BB5364" s="147" t="str">
        <f t="shared" si="984"/>
        <v/>
      </c>
      <c r="BC5364" s="168"/>
      <c r="BD5364" s="165"/>
      <c r="BE5364" s="165"/>
      <c r="BF5364" s="165"/>
      <c r="BG5364" s="165"/>
      <c r="BH5364" s="165"/>
      <c r="BI5364" s="165"/>
      <c r="BJ5364" s="165"/>
      <c r="BK5364" s="165"/>
      <c r="BL5364" s="165"/>
      <c r="BM5364" s="165"/>
      <c r="BN5364" s="165"/>
      <c r="BO5364" s="165"/>
      <c r="BP5364" s="165"/>
      <c r="BQ5364" s="165"/>
      <c r="BS5364" s="6"/>
      <c r="BT5364" s="11"/>
      <c r="BU5364" s="6"/>
      <c r="BV5364" s="6"/>
    </row>
    <row r="5365" spans="1:74" ht="15.75" x14ac:dyDescent="0.25">
      <c r="A5365" s="52" t="s">
        <v>1422</v>
      </c>
      <c r="B5365" s="56"/>
      <c r="C5365" s="7" t="s">
        <v>118</v>
      </c>
      <c r="D5365" s="7" t="s">
        <v>6562</v>
      </c>
      <c r="E5365" s="7"/>
      <c r="F5365" s="64"/>
      <c r="G5365" s="6"/>
      <c r="H5365" s="6"/>
      <c r="I5365" s="10" t="s">
        <v>110</v>
      </c>
      <c r="J5365" s="11" t="s">
        <v>4117</v>
      </c>
      <c r="K5365" s="194" t="s">
        <v>511</v>
      </c>
      <c r="L5365" s="176"/>
      <c r="M5365" s="176">
        <v>1000</v>
      </c>
      <c r="N5365" s="80" t="s">
        <v>6858</v>
      </c>
      <c r="O5365" s="162"/>
      <c r="P5365" s="80" t="s">
        <v>5812</v>
      </c>
      <c r="Q5365" s="80"/>
      <c r="R5365" s="80"/>
      <c r="S5365" s="163"/>
      <c r="T5365" s="213"/>
      <c r="U5365" s="162"/>
      <c r="V5365" s="164"/>
      <c r="W5365" s="12" t="str">
        <f t="shared" si="987"/>
        <v>Mqtt1</v>
      </c>
      <c r="X5365" s="196" t="s">
        <v>10750</v>
      </c>
      <c r="Y5365" s="6" t="str">
        <f t="shared" si="985"/>
        <v>marpower/power-tag/discharge-pump-crew-sb-aft-mid</v>
      </c>
      <c r="Z5365" s="103" t="str" cm="1">
        <f t="array" ref="Z5365">IF(COUNTIF(N5365,"spare"),"","$."&amp;_xlfn.REGEXEXTRACT(J5365,"^PT\d+[FQ]\d+_(.*)", 2))</f>
        <v>$.Active_Power_Phase_B</v>
      </c>
      <c r="AA5365" s="12">
        <f t="shared" si="986"/>
        <v>15</v>
      </c>
      <c r="AB5365" s="6" t="s">
        <v>195</v>
      </c>
      <c r="AC5365" s="103">
        <v>3056</v>
      </c>
      <c r="AJ5365" s="80"/>
      <c r="AK5365" s="113" t="s">
        <v>1425</v>
      </c>
      <c r="AN5365" s="80"/>
      <c r="AO5365" s="80"/>
      <c r="AP5365" s="80"/>
      <c r="AQ5365" s="80"/>
      <c r="AR5365" s="127"/>
      <c r="AS5365" s="80"/>
      <c r="AT5365" s="7"/>
      <c r="AU5365" s="7"/>
      <c r="AV5365" s="165"/>
      <c r="AW5365" s="166"/>
      <c r="AX5365" s="137"/>
      <c r="AY5365" s="147"/>
      <c r="AZ5365" s="167"/>
      <c r="BA5365" s="167"/>
      <c r="BB5365" s="147" t="str">
        <f t="shared" ref="BB5365:BB5428" si="988">IF(ISNUMBER(AM5365),"1","")</f>
        <v/>
      </c>
      <c r="BC5365" s="168"/>
      <c r="BD5365" s="165"/>
      <c r="BE5365" s="165"/>
      <c r="BF5365" s="165"/>
      <c r="BG5365" s="165"/>
      <c r="BH5365" s="165"/>
      <c r="BI5365" s="165"/>
      <c r="BJ5365" s="165"/>
      <c r="BK5365" s="165"/>
      <c r="BL5365" s="165"/>
      <c r="BM5365" s="165"/>
      <c r="BN5365" s="165"/>
      <c r="BO5365" s="165"/>
      <c r="BP5365" s="165"/>
      <c r="BQ5365" s="165"/>
      <c r="BS5365" s="6"/>
      <c r="BT5365" s="11"/>
      <c r="BU5365" s="6"/>
      <c r="BV5365" s="6"/>
    </row>
    <row r="5366" spans="1:74" ht="15.75" x14ac:dyDescent="0.25">
      <c r="A5366" s="52" t="s">
        <v>1422</v>
      </c>
      <c r="B5366" s="56"/>
      <c r="C5366" s="7" t="s">
        <v>118</v>
      </c>
      <c r="D5366" s="7" t="s">
        <v>6562</v>
      </c>
      <c r="E5366" s="7"/>
      <c r="F5366" s="64"/>
      <c r="G5366" s="6"/>
      <c r="H5366" s="6"/>
      <c r="I5366" s="10" t="s">
        <v>110</v>
      </c>
      <c r="J5366" s="11" t="s">
        <v>4118</v>
      </c>
      <c r="K5366" s="194" t="s">
        <v>511</v>
      </c>
      <c r="L5366" s="176"/>
      <c r="M5366" s="176">
        <v>1000</v>
      </c>
      <c r="N5366" s="80" t="s">
        <v>6858</v>
      </c>
      <c r="O5366" s="162"/>
      <c r="P5366" s="80" t="s">
        <v>5813</v>
      </c>
      <c r="Q5366" s="80"/>
      <c r="R5366" s="80"/>
      <c r="S5366" s="163"/>
      <c r="T5366" s="213"/>
      <c r="U5366" s="162"/>
      <c r="V5366" s="164"/>
      <c r="W5366" s="12" t="str">
        <f t="shared" si="987"/>
        <v>Mqtt1</v>
      </c>
      <c r="X5366" s="196" t="s">
        <v>10750</v>
      </c>
      <c r="Y5366" s="6" t="str">
        <f t="shared" si="985"/>
        <v>marpower/power-tag/discharge-pump-crew-sb-aft-mid</v>
      </c>
      <c r="Z5366" s="103" t="str" cm="1">
        <f t="array" ref="Z5366">IF(COUNTIF(N5366,"spare"),"","$."&amp;_xlfn.REGEXEXTRACT(J5366,"^PT\d+[FQ]\d+_(.*)", 2))</f>
        <v>$.Active_Power_Phase_C</v>
      </c>
      <c r="AA5366" s="12">
        <f t="shared" si="986"/>
        <v>15</v>
      </c>
      <c r="AB5366" s="6" t="s">
        <v>195</v>
      </c>
      <c r="AC5366" s="103">
        <v>3058</v>
      </c>
      <c r="AJ5366" s="80"/>
      <c r="AK5366" s="113" t="s">
        <v>1425</v>
      </c>
      <c r="AN5366" s="80"/>
      <c r="AO5366" s="80"/>
      <c r="AP5366" s="80"/>
      <c r="AQ5366" s="80"/>
      <c r="AR5366" s="127"/>
      <c r="AS5366" s="80"/>
      <c r="AT5366" s="7"/>
      <c r="AU5366" s="7"/>
      <c r="AV5366" s="165"/>
      <c r="AW5366" s="166"/>
      <c r="AX5366" s="137"/>
      <c r="AY5366" s="147"/>
      <c r="AZ5366" s="167"/>
      <c r="BA5366" s="167"/>
      <c r="BB5366" s="147" t="str">
        <f t="shared" si="988"/>
        <v/>
      </c>
      <c r="BC5366" s="168"/>
      <c r="BD5366" s="165"/>
      <c r="BE5366" s="165"/>
      <c r="BF5366" s="165"/>
      <c r="BG5366" s="165"/>
      <c r="BH5366" s="165"/>
      <c r="BI5366" s="165"/>
      <c r="BJ5366" s="165"/>
      <c r="BK5366" s="165"/>
      <c r="BL5366" s="165"/>
      <c r="BM5366" s="165"/>
      <c r="BN5366" s="165"/>
      <c r="BO5366" s="165"/>
      <c r="BP5366" s="165"/>
      <c r="BQ5366" s="165"/>
      <c r="BS5366" s="6"/>
      <c r="BT5366" s="11"/>
      <c r="BU5366" s="6"/>
      <c r="BV5366" s="6"/>
    </row>
    <row r="5367" spans="1:74" ht="15.75" x14ac:dyDescent="0.25">
      <c r="A5367" s="52" t="s">
        <v>1422</v>
      </c>
      <c r="B5367" s="56"/>
      <c r="C5367" s="7" t="s">
        <v>118</v>
      </c>
      <c r="D5367" s="7" t="s">
        <v>6562</v>
      </c>
      <c r="E5367" s="7"/>
      <c r="F5367" s="64"/>
      <c r="G5367" s="6"/>
      <c r="H5367" s="6"/>
      <c r="I5367" s="10" t="s">
        <v>110</v>
      </c>
      <c r="J5367" s="11" t="s">
        <v>4119</v>
      </c>
      <c r="K5367" s="194" t="s">
        <v>511</v>
      </c>
      <c r="L5367" s="176"/>
      <c r="M5367" s="176">
        <v>1000</v>
      </c>
      <c r="N5367" s="80" t="s">
        <v>6858</v>
      </c>
      <c r="O5367" s="162"/>
      <c r="P5367" s="80" t="s">
        <v>5814</v>
      </c>
      <c r="Q5367" s="80"/>
      <c r="R5367" s="80"/>
      <c r="S5367" s="163"/>
      <c r="T5367" s="213"/>
      <c r="U5367" s="162"/>
      <c r="V5367" s="164"/>
      <c r="W5367" s="12" t="str">
        <f t="shared" si="987"/>
        <v>Mqtt1</v>
      </c>
      <c r="X5367" s="196" t="s">
        <v>10750</v>
      </c>
      <c r="Y5367" s="6" t="str">
        <f t="shared" si="985"/>
        <v>marpower/power-tag/discharge-pump-crew-sb-aft-mid</v>
      </c>
      <c r="Z5367" s="103" t="str" cm="1">
        <f t="array" ref="Z5367">IF(COUNTIF(N5367,"spare"),"","$."&amp;_xlfn.REGEXEXTRACT(J5367,"^PT\d+[FQ]\d+_(.*)", 2))</f>
        <v>$.Total_Active_Power</v>
      </c>
      <c r="AA5367" s="12">
        <f t="shared" si="986"/>
        <v>15</v>
      </c>
      <c r="AB5367" s="6" t="s">
        <v>195</v>
      </c>
      <c r="AC5367" s="103">
        <v>3060</v>
      </c>
      <c r="AJ5367" s="80"/>
      <c r="AK5367" s="113" t="s">
        <v>1425</v>
      </c>
      <c r="AN5367" s="80"/>
      <c r="AO5367" s="80"/>
      <c r="AP5367" s="80"/>
      <c r="AQ5367" s="80"/>
      <c r="AR5367" s="127"/>
      <c r="AS5367" s="80"/>
      <c r="AT5367" s="7"/>
      <c r="AU5367" s="7"/>
      <c r="AV5367" s="165"/>
      <c r="AW5367" s="166"/>
      <c r="AX5367" s="137"/>
      <c r="AY5367" s="147"/>
      <c r="AZ5367" s="167"/>
      <c r="BA5367" s="167"/>
      <c r="BB5367" s="147" t="str">
        <f t="shared" si="988"/>
        <v/>
      </c>
      <c r="BC5367" s="168"/>
      <c r="BD5367" s="165"/>
      <c r="BE5367" s="165"/>
      <c r="BF5367" s="165"/>
      <c r="BG5367" s="165"/>
      <c r="BH5367" s="165"/>
      <c r="BI5367" s="165"/>
      <c r="BJ5367" s="165"/>
      <c r="BK5367" s="165"/>
      <c r="BL5367" s="165"/>
      <c r="BM5367" s="165"/>
      <c r="BN5367" s="165"/>
      <c r="BO5367" s="165"/>
      <c r="BP5367" s="165"/>
      <c r="BQ5367" s="165"/>
      <c r="BS5367" s="6"/>
      <c r="BT5367" s="11"/>
      <c r="BU5367" s="6"/>
      <c r="BV5367" s="6"/>
    </row>
    <row r="5368" spans="1:74" ht="15.75" x14ac:dyDescent="0.25">
      <c r="A5368" s="52" t="s">
        <v>1422</v>
      </c>
      <c r="B5368" s="56"/>
      <c r="C5368" s="7" t="s">
        <v>118</v>
      </c>
      <c r="D5368" s="7" t="s">
        <v>6562</v>
      </c>
      <c r="E5368" s="7"/>
      <c r="F5368" s="64"/>
      <c r="G5368" s="6"/>
      <c r="H5368" s="6"/>
      <c r="I5368" s="10" t="s">
        <v>110</v>
      </c>
      <c r="J5368" s="11" t="s">
        <v>4120</v>
      </c>
      <c r="K5368" s="194" t="s">
        <v>511</v>
      </c>
      <c r="L5368" s="176"/>
      <c r="M5368" s="176">
        <v>1000</v>
      </c>
      <c r="N5368" s="80" t="s">
        <v>6858</v>
      </c>
      <c r="O5368" s="162"/>
      <c r="P5368" s="80" t="s">
        <v>5815</v>
      </c>
      <c r="Q5368" s="80"/>
      <c r="R5368" s="80"/>
      <c r="S5368" s="163"/>
      <c r="T5368" s="213"/>
      <c r="U5368" s="162"/>
      <c r="V5368" s="164"/>
      <c r="W5368" s="12" t="str">
        <f t="shared" si="987"/>
        <v>Mqtt1</v>
      </c>
      <c r="X5368" s="196" t="s">
        <v>10750</v>
      </c>
      <c r="Y5368" s="6" t="str">
        <f t="shared" si="985"/>
        <v>marpower/power-tag/discharge-pump-crew-sb-aft-mid</v>
      </c>
      <c r="Z5368" s="103" t="str" cm="1">
        <f t="array" ref="Z5368">IF(COUNTIF(N5368,"spare"),"","$."&amp;_xlfn.REGEXEXTRACT(J5368,"^PT\d+[FQ]\d+_(.*)", 2))</f>
        <v>$.Power_Factor_Phase_A</v>
      </c>
      <c r="AA5368" s="12">
        <f t="shared" si="986"/>
        <v>15</v>
      </c>
      <c r="AB5368" s="6" t="s">
        <v>195</v>
      </c>
      <c r="AC5368" s="103">
        <v>3078</v>
      </c>
      <c r="AJ5368" s="80"/>
      <c r="AK5368" s="113" t="s">
        <v>1426</v>
      </c>
      <c r="AN5368" s="80"/>
      <c r="AO5368" s="80"/>
      <c r="AP5368" s="80"/>
      <c r="AQ5368" s="80"/>
      <c r="AR5368" s="127"/>
      <c r="AS5368" s="80"/>
      <c r="AT5368" s="7"/>
      <c r="AU5368" s="7"/>
      <c r="AV5368" s="165"/>
      <c r="AW5368" s="166"/>
      <c r="AX5368" s="137"/>
      <c r="AY5368" s="147"/>
      <c r="AZ5368" s="167"/>
      <c r="BA5368" s="167"/>
      <c r="BB5368" s="147" t="str">
        <f t="shared" si="988"/>
        <v/>
      </c>
      <c r="BC5368" s="168"/>
      <c r="BD5368" s="165"/>
      <c r="BE5368" s="165"/>
      <c r="BF5368" s="165"/>
      <c r="BG5368" s="165"/>
      <c r="BH5368" s="165"/>
      <c r="BI5368" s="165"/>
      <c r="BJ5368" s="165"/>
      <c r="BK5368" s="165"/>
      <c r="BL5368" s="165"/>
      <c r="BM5368" s="165"/>
      <c r="BN5368" s="165"/>
      <c r="BO5368" s="165"/>
      <c r="BP5368" s="165"/>
      <c r="BQ5368" s="165"/>
      <c r="BS5368" s="6"/>
      <c r="BT5368" s="11"/>
      <c r="BU5368" s="6"/>
      <c r="BV5368" s="6"/>
    </row>
    <row r="5369" spans="1:74" ht="15.75" x14ac:dyDescent="0.25">
      <c r="A5369" s="52" t="s">
        <v>1422</v>
      </c>
      <c r="B5369" s="56"/>
      <c r="C5369" s="7" t="s">
        <v>118</v>
      </c>
      <c r="D5369" s="7" t="s">
        <v>6562</v>
      </c>
      <c r="E5369" s="7"/>
      <c r="F5369" s="64"/>
      <c r="G5369" s="6"/>
      <c r="H5369" s="6"/>
      <c r="I5369" s="10" t="s">
        <v>110</v>
      </c>
      <c r="J5369" s="11" t="s">
        <v>4121</v>
      </c>
      <c r="K5369" s="194" t="s">
        <v>511</v>
      </c>
      <c r="L5369" s="176"/>
      <c r="M5369" s="176">
        <v>1000</v>
      </c>
      <c r="N5369" s="80" t="s">
        <v>6858</v>
      </c>
      <c r="O5369" s="162"/>
      <c r="P5369" s="80" t="s">
        <v>5816</v>
      </c>
      <c r="Q5369" s="80"/>
      <c r="R5369" s="80"/>
      <c r="S5369" s="163"/>
      <c r="T5369" s="213"/>
      <c r="U5369" s="162"/>
      <c r="V5369" s="164"/>
      <c r="W5369" s="12" t="str">
        <f t="shared" si="987"/>
        <v>Mqtt1</v>
      </c>
      <c r="X5369" s="196" t="s">
        <v>10750</v>
      </c>
      <c r="Y5369" s="6" t="str">
        <f t="shared" si="985"/>
        <v>marpower/power-tag/discharge-pump-crew-sb-aft-mid</v>
      </c>
      <c r="Z5369" s="103" t="str" cm="1">
        <f t="array" ref="Z5369">IF(COUNTIF(N5369,"spare"),"","$."&amp;_xlfn.REGEXEXTRACT(J5369,"^PT\d+[FQ]\d+_(.*)", 2))</f>
        <v>$.Power_Factor_Phase_B</v>
      </c>
      <c r="AA5369" s="12">
        <f t="shared" si="986"/>
        <v>15</v>
      </c>
      <c r="AB5369" s="6" t="s">
        <v>195</v>
      </c>
      <c r="AC5369" s="103">
        <v>3080</v>
      </c>
      <c r="AJ5369" s="80"/>
      <c r="AK5369" s="113" t="s">
        <v>1426</v>
      </c>
      <c r="AN5369" s="80"/>
      <c r="AO5369" s="80"/>
      <c r="AP5369" s="80"/>
      <c r="AQ5369" s="80"/>
      <c r="AR5369" s="127"/>
      <c r="AS5369" s="80"/>
      <c r="AT5369" s="7"/>
      <c r="AU5369" s="7"/>
      <c r="AV5369" s="165"/>
      <c r="AW5369" s="166"/>
      <c r="AX5369" s="137"/>
      <c r="AY5369" s="147"/>
      <c r="AZ5369" s="167"/>
      <c r="BA5369" s="167"/>
      <c r="BB5369" s="147" t="str">
        <f t="shared" si="988"/>
        <v/>
      </c>
      <c r="BC5369" s="168"/>
      <c r="BD5369" s="165"/>
      <c r="BE5369" s="165"/>
      <c r="BF5369" s="165"/>
      <c r="BG5369" s="165"/>
      <c r="BH5369" s="165"/>
      <c r="BI5369" s="165"/>
      <c r="BJ5369" s="165"/>
      <c r="BK5369" s="165"/>
      <c r="BL5369" s="165"/>
      <c r="BM5369" s="165"/>
      <c r="BN5369" s="165"/>
      <c r="BO5369" s="165"/>
      <c r="BP5369" s="165"/>
      <c r="BQ5369" s="165"/>
      <c r="BS5369" s="6"/>
      <c r="BT5369" s="11"/>
      <c r="BU5369" s="6"/>
      <c r="BV5369" s="6"/>
    </row>
    <row r="5370" spans="1:74" ht="15.75" x14ac:dyDescent="0.25">
      <c r="A5370" s="52" t="s">
        <v>1422</v>
      </c>
      <c r="B5370" s="56"/>
      <c r="C5370" s="7" t="s">
        <v>118</v>
      </c>
      <c r="D5370" s="7" t="s">
        <v>6562</v>
      </c>
      <c r="E5370" s="7"/>
      <c r="F5370" s="64"/>
      <c r="G5370" s="6"/>
      <c r="H5370" s="6"/>
      <c r="I5370" s="10" t="s">
        <v>110</v>
      </c>
      <c r="J5370" s="11" t="s">
        <v>4122</v>
      </c>
      <c r="K5370" s="194" t="s">
        <v>511</v>
      </c>
      <c r="L5370" s="176"/>
      <c r="M5370" s="176">
        <v>1000</v>
      </c>
      <c r="N5370" s="80" t="s">
        <v>6858</v>
      </c>
      <c r="O5370" s="162"/>
      <c r="P5370" s="80" t="s">
        <v>5817</v>
      </c>
      <c r="Q5370" s="80"/>
      <c r="R5370" s="80"/>
      <c r="S5370" s="163"/>
      <c r="T5370" s="213"/>
      <c r="U5370" s="162"/>
      <c r="V5370" s="164"/>
      <c r="W5370" s="12" t="str">
        <f t="shared" si="987"/>
        <v>Mqtt1</v>
      </c>
      <c r="X5370" s="196" t="s">
        <v>10750</v>
      </c>
      <c r="Y5370" s="6" t="str">
        <f t="shared" si="985"/>
        <v>marpower/power-tag/discharge-pump-crew-sb-aft-mid</v>
      </c>
      <c r="Z5370" s="103" t="str" cm="1">
        <f t="array" ref="Z5370">IF(COUNTIF(N5370,"spare"),"","$."&amp;_xlfn.REGEXEXTRACT(J5370,"^PT\d+[FQ]\d+_(.*)", 2))</f>
        <v>$.Power_Factor_Phase_C</v>
      </c>
      <c r="AA5370" s="12">
        <f t="shared" si="986"/>
        <v>15</v>
      </c>
      <c r="AB5370" s="6" t="s">
        <v>195</v>
      </c>
      <c r="AC5370" s="103">
        <v>3082</v>
      </c>
      <c r="AJ5370" s="80"/>
      <c r="AK5370" s="113" t="s">
        <v>1426</v>
      </c>
      <c r="AN5370" s="80"/>
      <c r="AO5370" s="80"/>
      <c r="AP5370" s="80"/>
      <c r="AQ5370" s="80"/>
      <c r="AR5370" s="127"/>
      <c r="AS5370" s="80"/>
      <c r="AT5370" s="7"/>
      <c r="AU5370" s="7"/>
      <c r="AV5370" s="165"/>
      <c r="AW5370" s="166"/>
      <c r="AX5370" s="137"/>
      <c r="AY5370" s="147"/>
      <c r="AZ5370" s="167"/>
      <c r="BA5370" s="167"/>
      <c r="BB5370" s="147" t="str">
        <f t="shared" si="988"/>
        <v/>
      </c>
      <c r="BC5370" s="168"/>
      <c r="BD5370" s="165"/>
      <c r="BE5370" s="165"/>
      <c r="BF5370" s="165"/>
      <c r="BG5370" s="165"/>
      <c r="BH5370" s="165"/>
      <c r="BI5370" s="165"/>
      <c r="BJ5370" s="165"/>
      <c r="BK5370" s="165"/>
      <c r="BL5370" s="165"/>
      <c r="BM5370" s="165"/>
      <c r="BN5370" s="165"/>
      <c r="BO5370" s="165"/>
      <c r="BP5370" s="165"/>
      <c r="BQ5370" s="165"/>
      <c r="BS5370" s="6"/>
      <c r="BT5370" s="11"/>
      <c r="BU5370" s="6"/>
      <c r="BV5370" s="6"/>
    </row>
    <row r="5371" spans="1:74" ht="15.75" x14ac:dyDescent="0.25">
      <c r="A5371" s="52" t="s">
        <v>1422</v>
      </c>
      <c r="B5371" s="56"/>
      <c r="C5371" s="7" t="s">
        <v>118</v>
      </c>
      <c r="D5371" s="7" t="s">
        <v>6562</v>
      </c>
      <c r="E5371" s="7"/>
      <c r="F5371" s="64"/>
      <c r="G5371" s="6"/>
      <c r="H5371" s="6"/>
      <c r="I5371" s="10" t="s">
        <v>110</v>
      </c>
      <c r="J5371" s="11" t="s">
        <v>4123</v>
      </c>
      <c r="K5371" s="194" t="s">
        <v>511</v>
      </c>
      <c r="L5371" s="176"/>
      <c r="M5371" s="176">
        <v>1000</v>
      </c>
      <c r="N5371" s="80" t="s">
        <v>6858</v>
      </c>
      <c r="O5371" s="162"/>
      <c r="P5371" s="80" t="s">
        <v>5818</v>
      </c>
      <c r="Q5371" s="80"/>
      <c r="R5371" s="80"/>
      <c r="S5371" s="163"/>
      <c r="T5371" s="213"/>
      <c r="U5371" s="162"/>
      <c r="V5371" s="164"/>
      <c r="W5371" s="12" t="str">
        <f t="shared" si="987"/>
        <v>Mqtt1</v>
      </c>
      <c r="X5371" s="196" t="s">
        <v>10750</v>
      </c>
      <c r="Y5371" s="6" t="str">
        <f t="shared" si="985"/>
        <v>marpower/power-tag/discharge-pump-crew-sb-aft-mid</v>
      </c>
      <c r="Z5371" s="103" t="str" cm="1">
        <f t="array" ref="Z5371">IF(COUNTIF(N5371,"spare"),"","$."&amp;_xlfn.REGEXEXTRACT(J5371,"^PT\d+[FQ]\d+_(.*)", 2))</f>
        <v>$.Total_Power_Factor</v>
      </c>
      <c r="AA5371" s="12">
        <f t="shared" si="986"/>
        <v>15</v>
      </c>
      <c r="AB5371" s="6" t="s">
        <v>195</v>
      </c>
      <c r="AC5371" s="103">
        <v>3084</v>
      </c>
      <c r="AJ5371" s="80"/>
      <c r="AK5371" s="113" t="s">
        <v>1426</v>
      </c>
      <c r="AN5371" s="80"/>
      <c r="AO5371" s="80"/>
      <c r="AP5371" s="80"/>
      <c r="AQ5371" s="80"/>
      <c r="AR5371" s="127"/>
      <c r="AS5371" s="80"/>
      <c r="AT5371" s="7"/>
      <c r="AU5371" s="7"/>
      <c r="AV5371" s="165"/>
      <c r="AW5371" s="166"/>
      <c r="AX5371" s="137"/>
      <c r="AY5371" s="147"/>
      <c r="AZ5371" s="167"/>
      <c r="BA5371" s="167"/>
      <c r="BB5371" s="147" t="str">
        <f t="shared" si="988"/>
        <v/>
      </c>
      <c r="BC5371" s="168"/>
      <c r="BD5371" s="165"/>
      <c r="BE5371" s="165"/>
      <c r="BF5371" s="165"/>
      <c r="BG5371" s="165"/>
      <c r="BH5371" s="165"/>
      <c r="BI5371" s="165"/>
      <c r="BJ5371" s="165"/>
      <c r="BK5371" s="165"/>
      <c r="BL5371" s="165"/>
      <c r="BM5371" s="165"/>
      <c r="BN5371" s="165"/>
      <c r="BO5371" s="165"/>
      <c r="BP5371" s="165"/>
      <c r="BQ5371" s="165"/>
      <c r="BS5371" s="6"/>
      <c r="BT5371" s="11"/>
      <c r="BU5371" s="6"/>
      <c r="BV5371" s="6"/>
    </row>
    <row r="5372" spans="1:74" ht="15.75" x14ac:dyDescent="0.25">
      <c r="A5372" s="52" t="s">
        <v>1422</v>
      </c>
      <c r="B5372" s="56"/>
      <c r="C5372" s="7" t="s">
        <v>118</v>
      </c>
      <c r="D5372" s="7" t="s">
        <v>6562</v>
      </c>
      <c r="E5372" s="7"/>
      <c r="F5372" s="64"/>
      <c r="G5372" s="6"/>
      <c r="H5372" s="6"/>
      <c r="I5372" s="10" t="s">
        <v>110</v>
      </c>
      <c r="J5372" s="11" t="s">
        <v>4124</v>
      </c>
      <c r="K5372" s="194" t="s">
        <v>511</v>
      </c>
      <c r="L5372" s="176"/>
      <c r="M5372" s="176">
        <v>1000</v>
      </c>
      <c r="N5372" s="80" t="s">
        <v>6858</v>
      </c>
      <c r="O5372" s="162"/>
      <c r="P5372" s="80" t="s">
        <v>5819</v>
      </c>
      <c r="Q5372" s="80"/>
      <c r="R5372" s="80"/>
      <c r="S5372" s="163"/>
      <c r="T5372" s="213"/>
      <c r="U5372" s="162"/>
      <c r="V5372" s="164"/>
      <c r="W5372" s="12" t="str">
        <f t="shared" si="987"/>
        <v>Mqtt1</v>
      </c>
      <c r="X5372" s="196" t="s">
        <v>10751</v>
      </c>
      <c r="Y5372" s="6" t="str">
        <f t="shared" si="985"/>
        <v>marpower/power-tag/discharge-pump-crew-ps-mid-sb-fwd</v>
      </c>
      <c r="Z5372" s="103" t="str" cm="1">
        <f t="array" ref="Z5372">IF(COUNTIF(N5372,"spare"),"","$."&amp;_xlfn.REGEXEXTRACT(J5372,"^PT\d+[FQ]\d+_(.*)", 2))</f>
        <v>$.RMS_Current_Phase_A</v>
      </c>
      <c r="AA5372" s="12">
        <f>AA5357+1</f>
        <v>16</v>
      </c>
      <c r="AB5372" s="6" t="s">
        <v>195</v>
      </c>
      <c r="AC5372" s="103">
        <v>3000</v>
      </c>
      <c r="AJ5372" s="80"/>
      <c r="AK5372" s="113" t="s">
        <v>1423</v>
      </c>
      <c r="AN5372" s="80"/>
      <c r="AO5372" s="80"/>
      <c r="AP5372" s="80"/>
      <c r="AQ5372" s="80"/>
      <c r="AR5372" s="127"/>
      <c r="AS5372" s="80"/>
      <c r="AT5372" s="7"/>
      <c r="AU5372" s="7"/>
      <c r="AV5372" s="165"/>
      <c r="AW5372" s="166"/>
      <c r="AX5372" s="137"/>
      <c r="AY5372" s="147"/>
      <c r="AZ5372" s="167"/>
      <c r="BA5372" s="167"/>
      <c r="BB5372" s="147" t="str">
        <f t="shared" si="988"/>
        <v/>
      </c>
      <c r="BC5372" s="168"/>
      <c r="BD5372" s="165"/>
      <c r="BE5372" s="165"/>
      <c r="BF5372" s="165"/>
      <c r="BG5372" s="165"/>
      <c r="BH5372" s="165"/>
      <c r="BI5372" s="165"/>
      <c r="BJ5372" s="165"/>
      <c r="BK5372" s="165"/>
      <c r="BL5372" s="165"/>
      <c r="BM5372" s="165"/>
      <c r="BN5372" s="165"/>
      <c r="BO5372" s="165"/>
      <c r="BP5372" s="165"/>
      <c r="BQ5372" s="165"/>
      <c r="BS5372" s="6"/>
      <c r="BT5372" s="11"/>
      <c r="BU5372" s="6"/>
      <c r="BV5372" s="6"/>
    </row>
    <row r="5373" spans="1:74" ht="15.75" x14ac:dyDescent="0.25">
      <c r="A5373" s="52" t="s">
        <v>1422</v>
      </c>
      <c r="B5373" s="56"/>
      <c r="C5373" s="7" t="s">
        <v>118</v>
      </c>
      <c r="D5373" s="7" t="s">
        <v>6562</v>
      </c>
      <c r="E5373" s="7"/>
      <c r="F5373" s="64"/>
      <c r="G5373" s="6"/>
      <c r="H5373" s="6"/>
      <c r="I5373" s="10" t="s">
        <v>110</v>
      </c>
      <c r="J5373" s="11" t="s">
        <v>4125</v>
      </c>
      <c r="K5373" s="194" t="s">
        <v>511</v>
      </c>
      <c r="L5373" s="176"/>
      <c r="M5373" s="176">
        <v>1000</v>
      </c>
      <c r="N5373" s="80" t="s">
        <v>6858</v>
      </c>
      <c r="O5373" s="162"/>
      <c r="P5373" s="80" t="s">
        <v>5820</v>
      </c>
      <c r="Q5373" s="80"/>
      <c r="R5373" s="80"/>
      <c r="S5373" s="163"/>
      <c r="T5373" s="213"/>
      <c r="U5373" s="162"/>
      <c r="V5373" s="164"/>
      <c r="W5373" s="12" t="str">
        <f t="shared" si="987"/>
        <v>Mqtt1</v>
      </c>
      <c r="X5373" s="196" t="s">
        <v>10751</v>
      </c>
      <c r="Y5373" s="6" t="str">
        <f t="shared" si="985"/>
        <v>marpower/power-tag/discharge-pump-crew-ps-mid-sb-fwd</v>
      </c>
      <c r="Z5373" s="103" t="str" cm="1">
        <f t="array" ref="Z5373">IF(COUNTIF(N5373,"spare"),"","$."&amp;_xlfn.REGEXEXTRACT(J5373,"^PT\d+[FQ]\d+_(.*)", 2))</f>
        <v>$.RMS_Current_Phase_B</v>
      </c>
      <c r="AA5373" s="12">
        <f t="shared" si="986"/>
        <v>16</v>
      </c>
      <c r="AB5373" s="6" t="s">
        <v>195</v>
      </c>
      <c r="AC5373" s="103">
        <v>3002</v>
      </c>
      <c r="AJ5373" s="80"/>
      <c r="AK5373" s="113" t="s">
        <v>1423</v>
      </c>
      <c r="AN5373" s="80"/>
      <c r="AO5373" s="80"/>
      <c r="AP5373" s="80"/>
      <c r="AQ5373" s="80"/>
      <c r="AR5373" s="127"/>
      <c r="AS5373" s="80"/>
      <c r="AT5373" s="7"/>
      <c r="AU5373" s="7"/>
      <c r="AV5373" s="165"/>
      <c r="AW5373" s="166"/>
      <c r="AX5373" s="137"/>
      <c r="AY5373" s="147"/>
      <c r="AZ5373" s="167"/>
      <c r="BA5373" s="167"/>
      <c r="BB5373" s="147" t="str">
        <f t="shared" si="988"/>
        <v/>
      </c>
      <c r="BC5373" s="168"/>
      <c r="BD5373" s="165"/>
      <c r="BE5373" s="165"/>
      <c r="BF5373" s="165"/>
      <c r="BG5373" s="165"/>
      <c r="BH5373" s="165"/>
      <c r="BI5373" s="165"/>
      <c r="BJ5373" s="165"/>
      <c r="BK5373" s="165"/>
      <c r="BL5373" s="165"/>
      <c r="BM5373" s="165"/>
      <c r="BN5373" s="165"/>
      <c r="BO5373" s="165"/>
      <c r="BP5373" s="165"/>
      <c r="BQ5373" s="165"/>
      <c r="BS5373" s="6"/>
      <c r="BT5373" s="11"/>
      <c r="BU5373" s="6"/>
      <c r="BV5373" s="6"/>
    </row>
    <row r="5374" spans="1:74" ht="15.75" x14ac:dyDescent="0.25">
      <c r="A5374" s="52" t="s">
        <v>1422</v>
      </c>
      <c r="B5374" s="56"/>
      <c r="C5374" s="7" t="s">
        <v>118</v>
      </c>
      <c r="D5374" s="7" t="s">
        <v>6562</v>
      </c>
      <c r="E5374" s="7"/>
      <c r="F5374" s="64"/>
      <c r="G5374" s="6"/>
      <c r="H5374" s="6"/>
      <c r="I5374" s="10" t="s">
        <v>110</v>
      </c>
      <c r="J5374" s="11" t="s">
        <v>4126</v>
      </c>
      <c r="K5374" s="194" t="s">
        <v>511</v>
      </c>
      <c r="L5374" s="176"/>
      <c r="M5374" s="176">
        <v>1000</v>
      </c>
      <c r="N5374" s="80" t="s">
        <v>6858</v>
      </c>
      <c r="O5374" s="162"/>
      <c r="P5374" s="80" t="s">
        <v>5821</v>
      </c>
      <c r="Q5374" s="80"/>
      <c r="R5374" s="80"/>
      <c r="S5374" s="163"/>
      <c r="T5374" s="213"/>
      <c r="U5374" s="162"/>
      <c r="V5374" s="164"/>
      <c r="W5374" s="12" t="str">
        <f t="shared" si="987"/>
        <v>Mqtt1</v>
      </c>
      <c r="X5374" s="196" t="s">
        <v>10751</v>
      </c>
      <c r="Y5374" s="6" t="str">
        <f t="shared" si="985"/>
        <v>marpower/power-tag/discharge-pump-crew-ps-mid-sb-fwd</v>
      </c>
      <c r="Z5374" s="103" t="str" cm="1">
        <f t="array" ref="Z5374">IF(COUNTIF(N5374,"spare"),"","$."&amp;_xlfn.REGEXEXTRACT(J5374,"^PT\d+[FQ]\d+_(.*)", 2))</f>
        <v>$.RMS_Current_Phase_C</v>
      </c>
      <c r="AA5374" s="12">
        <f t="shared" si="986"/>
        <v>16</v>
      </c>
      <c r="AB5374" s="6" t="s">
        <v>195</v>
      </c>
      <c r="AC5374" s="103">
        <v>3004</v>
      </c>
      <c r="AJ5374" s="80"/>
      <c r="AK5374" s="113" t="s">
        <v>1423</v>
      </c>
      <c r="AN5374" s="80"/>
      <c r="AO5374" s="80"/>
      <c r="AP5374" s="80"/>
      <c r="AQ5374" s="80"/>
      <c r="AR5374" s="127"/>
      <c r="AS5374" s="80"/>
      <c r="AT5374" s="7"/>
      <c r="AU5374" s="7"/>
      <c r="AV5374" s="165"/>
      <c r="AW5374" s="166"/>
      <c r="AX5374" s="137"/>
      <c r="AY5374" s="147"/>
      <c r="AZ5374" s="167"/>
      <c r="BA5374" s="167"/>
      <c r="BB5374" s="147" t="str">
        <f t="shared" si="988"/>
        <v/>
      </c>
      <c r="BC5374" s="168"/>
      <c r="BD5374" s="165"/>
      <c r="BE5374" s="165"/>
      <c r="BF5374" s="165"/>
      <c r="BG5374" s="165"/>
      <c r="BH5374" s="165"/>
      <c r="BI5374" s="165"/>
      <c r="BJ5374" s="165"/>
      <c r="BK5374" s="165"/>
      <c r="BL5374" s="165"/>
      <c r="BM5374" s="165"/>
      <c r="BN5374" s="165"/>
      <c r="BO5374" s="165"/>
      <c r="BP5374" s="165"/>
      <c r="BQ5374" s="165"/>
      <c r="BS5374" s="6"/>
      <c r="BT5374" s="11"/>
      <c r="BU5374" s="6"/>
      <c r="BV5374" s="6"/>
    </row>
    <row r="5375" spans="1:74" ht="15.75" x14ac:dyDescent="0.25">
      <c r="A5375" s="52" t="s">
        <v>1422</v>
      </c>
      <c r="B5375" s="56"/>
      <c r="C5375" s="7" t="s">
        <v>118</v>
      </c>
      <c r="D5375" s="7" t="s">
        <v>6562</v>
      </c>
      <c r="E5375" s="7"/>
      <c r="F5375" s="64"/>
      <c r="G5375" s="6"/>
      <c r="H5375" s="6"/>
      <c r="I5375" s="10" t="s">
        <v>110</v>
      </c>
      <c r="J5375" s="11" t="s">
        <v>4127</v>
      </c>
      <c r="K5375" s="194" t="s">
        <v>511</v>
      </c>
      <c r="L5375" s="176"/>
      <c r="M5375" s="176">
        <v>1000</v>
      </c>
      <c r="N5375" s="80" t="s">
        <v>6858</v>
      </c>
      <c r="O5375" s="162"/>
      <c r="P5375" s="80" t="s">
        <v>5822</v>
      </c>
      <c r="Q5375" s="80"/>
      <c r="R5375" s="80"/>
      <c r="S5375" s="163"/>
      <c r="T5375" s="213"/>
      <c r="U5375" s="162"/>
      <c r="V5375" s="164"/>
      <c r="W5375" s="12" t="str">
        <f t="shared" si="987"/>
        <v>Mqtt1</v>
      </c>
      <c r="X5375" s="196" t="s">
        <v>10751</v>
      </c>
      <c r="Y5375" s="6" t="str">
        <f t="shared" si="985"/>
        <v>marpower/power-tag/discharge-pump-crew-ps-mid-sb-fwd</v>
      </c>
      <c r="Z5375" s="103" t="str" cm="1">
        <f t="array" ref="Z5375">IF(COUNTIF(N5375,"spare"),"","$."&amp;_xlfn.REGEXEXTRACT(J5375,"^PT\d+[FQ]\d+_(.*)", 2))</f>
        <v>$.RMS_Current_Phase_Neut</v>
      </c>
      <c r="AA5375" s="12">
        <f t="shared" si="986"/>
        <v>16</v>
      </c>
      <c r="AB5375" s="6" t="s">
        <v>195</v>
      </c>
      <c r="AC5375" s="103">
        <v>3006</v>
      </c>
      <c r="AJ5375" s="80"/>
      <c r="AK5375" s="113" t="s">
        <v>1423</v>
      </c>
      <c r="AN5375" s="80"/>
      <c r="AO5375" s="80"/>
      <c r="AP5375" s="80"/>
      <c r="AQ5375" s="80"/>
      <c r="AR5375" s="127"/>
      <c r="AS5375" s="80"/>
      <c r="AT5375" s="7"/>
      <c r="AU5375" s="7"/>
      <c r="AV5375" s="165"/>
      <c r="AW5375" s="166"/>
      <c r="AX5375" s="137"/>
      <c r="AY5375" s="147"/>
      <c r="AZ5375" s="167"/>
      <c r="BA5375" s="167"/>
      <c r="BB5375" s="147" t="str">
        <f t="shared" si="988"/>
        <v/>
      </c>
      <c r="BC5375" s="168"/>
      <c r="BD5375" s="165"/>
      <c r="BE5375" s="165"/>
      <c r="BF5375" s="165"/>
      <c r="BG5375" s="165"/>
      <c r="BH5375" s="165"/>
      <c r="BI5375" s="165"/>
      <c r="BJ5375" s="165"/>
      <c r="BK5375" s="165"/>
      <c r="BL5375" s="165"/>
      <c r="BM5375" s="165"/>
      <c r="BN5375" s="165"/>
      <c r="BO5375" s="165"/>
      <c r="BP5375" s="165"/>
      <c r="BQ5375" s="165"/>
      <c r="BS5375" s="6"/>
      <c r="BT5375" s="11"/>
      <c r="BU5375" s="6"/>
      <c r="BV5375" s="6"/>
    </row>
    <row r="5376" spans="1:74" ht="15.75" x14ac:dyDescent="0.25">
      <c r="A5376" s="52" t="s">
        <v>1422</v>
      </c>
      <c r="B5376" s="56"/>
      <c r="C5376" s="7" t="s">
        <v>118</v>
      </c>
      <c r="D5376" s="7" t="s">
        <v>6562</v>
      </c>
      <c r="E5376" s="7"/>
      <c r="F5376" s="64"/>
      <c r="G5376" s="6"/>
      <c r="H5376" s="6"/>
      <c r="I5376" s="10" t="s">
        <v>110</v>
      </c>
      <c r="J5376" s="11" t="s">
        <v>8385</v>
      </c>
      <c r="K5376" s="194" t="s">
        <v>511</v>
      </c>
      <c r="L5376" s="176"/>
      <c r="M5376" s="176">
        <v>1000</v>
      </c>
      <c r="N5376" s="80" t="s">
        <v>6858</v>
      </c>
      <c r="O5376" s="162"/>
      <c r="P5376" s="80" t="s">
        <v>5823</v>
      </c>
      <c r="Q5376" s="80"/>
      <c r="R5376" s="80"/>
      <c r="S5376" s="163"/>
      <c r="T5376" s="213"/>
      <c r="U5376" s="162"/>
      <c r="V5376" s="164"/>
      <c r="W5376" s="12" t="str">
        <f t="shared" si="987"/>
        <v>Mqtt1</v>
      </c>
      <c r="X5376" s="196" t="s">
        <v>10751</v>
      </c>
      <c r="Y5376" s="6" t="str">
        <f t="shared" si="985"/>
        <v>marpower/power-tag/discharge-pump-crew-ps-mid-sb-fwd</v>
      </c>
      <c r="Z5376" s="103" t="str" cm="1">
        <f t="array" ref="Z5376">IF(COUNTIF(N5376,"spare"),"","$."&amp;_xlfn.REGEXEXTRACT(J5376,"^PT\d+[FQ]\d+_(.*)", 2))</f>
        <v>$.RMS_Voltage_A_N</v>
      </c>
      <c r="AA5376" s="12">
        <f t="shared" si="986"/>
        <v>16</v>
      </c>
      <c r="AB5376" s="6" t="s">
        <v>195</v>
      </c>
      <c r="AC5376" s="103">
        <v>3028</v>
      </c>
      <c r="AJ5376" s="80"/>
      <c r="AK5376" s="113" t="s">
        <v>1424</v>
      </c>
      <c r="AN5376" s="80"/>
      <c r="AO5376" s="80"/>
      <c r="AP5376" s="80"/>
      <c r="AQ5376" s="80"/>
      <c r="AR5376" s="127"/>
      <c r="AS5376" s="80"/>
      <c r="AT5376" s="7"/>
      <c r="AU5376" s="7"/>
      <c r="AV5376" s="165"/>
      <c r="AW5376" s="166"/>
      <c r="AX5376" s="137"/>
      <c r="AY5376" s="147"/>
      <c r="AZ5376" s="167"/>
      <c r="BA5376" s="167"/>
      <c r="BB5376" s="147" t="str">
        <f t="shared" si="988"/>
        <v/>
      </c>
      <c r="BC5376" s="168"/>
      <c r="BD5376" s="165"/>
      <c r="BE5376" s="165"/>
      <c r="BF5376" s="165"/>
      <c r="BG5376" s="165"/>
      <c r="BH5376" s="165"/>
      <c r="BI5376" s="165"/>
      <c r="BJ5376" s="165"/>
      <c r="BK5376" s="165"/>
      <c r="BL5376" s="165"/>
      <c r="BM5376" s="165"/>
      <c r="BN5376" s="165"/>
      <c r="BO5376" s="165"/>
      <c r="BP5376" s="165"/>
      <c r="BQ5376" s="165"/>
      <c r="BS5376" s="6"/>
      <c r="BT5376" s="11"/>
      <c r="BU5376" s="6"/>
      <c r="BV5376" s="6"/>
    </row>
    <row r="5377" spans="1:74" ht="15.75" x14ac:dyDescent="0.25">
      <c r="A5377" s="52" t="s">
        <v>1422</v>
      </c>
      <c r="B5377" s="56"/>
      <c r="C5377" s="7" t="s">
        <v>118</v>
      </c>
      <c r="D5377" s="7" t="s">
        <v>6562</v>
      </c>
      <c r="E5377" s="7"/>
      <c r="F5377" s="64"/>
      <c r="G5377" s="6"/>
      <c r="H5377" s="6"/>
      <c r="I5377" s="10" t="s">
        <v>110</v>
      </c>
      <c r="J5377" s="11" t="s">
        <v>8562</v>
      </c>
      <c r="K5377" s="194" t="s">
        <v>511</v>
      </c>
      <c r="L5377" s="176"/>
      <c r="M5377" s="176">
        <v>1000</v>
      </c>
      <c r="N5377" s="80" t="s">
        <v>6858</v>
      </c>
      <c r="O5377" s="162"/>
      <c r="P5377" s="80" t="s">
        <v>5824</v>
      </c>
      <c r="Q5377" s="80"/>
      <c r="R5377" s="80"/>
      <c r="S5377" s="163"/>
      <c r="T5377" s="213"/>
      <c r="U5377" s="162"/>
      <c r="V5377" s="164"/>
      <c r="W5377" s="12" t="str">
        <f t="shared" si="987"/>
        <v>Mqtt1</v>
      </c>
      <c r="X5377" s="196" t="s">
        <v>10751</v>
      </c>
      <c r="Y5377" s="6" t="str">
        <f t="shared" si="985"/>
        <v>marpower/power-tag/discharge-pump-crew-ps-mid-sb-fwd</v>
      </c>
      <c r="Z5377" s="103" t="str" cm="1">
        <f t="array" ref="Z5377">IF(COUNTIF(N5377,"spare"),"","$."&amp;_xlfn.REGEXEXTRACT(J5377,"^PT\d+[FQ]\d+_(.*)", 2))</f>
        <v>$.RMS_Voltage_B_N</v>
      </c>
      <c r="AA5377" s="12">
        <f t="shared" si="986"/>
        <v>16</v>
      </c>
      <c r="AB5377" s="6" t="s">
        <v>195</v>
      </c>
      <c r="AC5377" s="103">
        <v>3030</v>
      </c>
      <c r="AJ5377" s="80"/>
      <c r="AK5377" s="113" t="s">
        <v>1424</v>
      </c>
      <c r="AN5377" s="80"/>
      <c r="AO5377" s="80"/>
      <c r="AP5377" s="80"/>
      <c r="AQ5377" s="80"/>
      <c r="AR5377" s="127"/>
      <c r="AS5377" s="80"/>
      <c r="AT5377" s="7"/>
      <c r="AU5377" s="7"/>
      <c r="AV5377" s="165"/>
      <c r="AW5377" s="166"/>
      <c r="AX5377" s="137"/>
      <c r="AY5377" s="147"/>
      <c r="AZ5377" s="167"/>
      <c r="BA5377" s="167"/>
      <c r="BB5377" s="147" t="str">
        <f t="shared" si="988"/>
        <v/>
      </c>
      <c r="BC5377" s="168"/>
      <c r="BD5377" s="165"/>
      <c r="BE5377" s="165"/>
      <c r="BF5377" s="165"/>
      <c r="BG5377" s="165"/>
      <c r="BH5377" s="165"/>
      <c r="BI5377" s="165"/>
      <c r="BJ5377" s="165"/>
      <c r="BK5377" s="165"/>
      <c r="BL5377" s="165"/>
      <c r="BM5377" s="165"/>
      <c r="BN5377" s="165"/>
      <c r="BO5377" s="165"/>
      <c r="BP5377" s="165"/>
      <c r="BQ5377" s="165"/>
      <c r="BS5377" s="6"/>
      <c r="BT5377" s="11"/>
      <c r="BU5377" s="6"/>
      <c r="BV5377" s="6"/>
    </row>
    <row r="5378" spans="1:74" ht="15.75" x14ac:dyDescent="0.25">
      <c r="A5378" s="52" t="s">
        <v>1422</v>
      </c>
      <c r="B5378" s="56"/>
      <c r="C5378" s="7" t="s">
        <v>118</v>
      </c>
      <c r="D5378" s="7" t="s">
        <v>6562</v>
      </c>
      <c r="E5378" s="7"/>
      <c r="F5378" s="64"/>
      <c r="G5378" s="6"/>
      <c r="H5378" s="6"/>
      <c r="I5378" s="10" t="s">
        <v>110</v>
      </c>
      <c r="J5378" s="11" t="s">
        <v>8739</v>
      </c>
      <c r="K5378" s="194" t="s">
        <v>511</v>
      </c>
      <c r="L5378" s="176"/>
      <c r="M5378" s="176">
        <v>1000</v>
      </c>
      <c r="N5378" s="80" t="s">
        <v>6858</v>
      </c>
      <c r="O5378" s="162"/>
      <c r="P5378" s="80" t="s">
        <v>5825</v>
      </c>
      <c r="Q5378" s="80"/>
      <c r="R5378" s="80"/>
      <c r="S5378" s="163"/>
      <c r="T5378" s="213"/>
      <c r="U5378" s="162"/>
      <c r="V5378" s="164"/>
      <c r="W5378" s="12" t="str">
        <f t="shared" si="987"/>
        <v>Mqtt1</v>
      </c>
      <c r="X5378" s="196" t="s">
        <v>10751</v>
      </c>
      <c r="Y5378" s="6" t="str">
        <f t="shared" si="985"/>
        <v>marpower/power-tag/discharge-pump-crew-ps-mid-sb-fwd</v>
      </c>
      <c r="Z5378" s="103" t="str" cm="1">
        <f t="array" ref="Z5378">IF(COUNTIF(N5378,"spare"),"","$."&amp;_xlfn.REGEXEXTRACT(J5378,"^PT\d+[FQ]\d+_(.*)", 2))</f>
        <v>$.RMS_Voltage_C_N</v>
      </c>
      <c r="AA5378" s="12">
        <f t="shared" si="986"/>
        <v>16</v>
      </c>
      <c r="AB5378" s="6" t="s">
        <v>195</v>
      </c>
      <c r="AC5378" s="103">
        <v>3032</v>
      </c>
      <c r="AJ5378" s="80"/>
      <c r="AK5378" s="113" t="s">
        <v>1424</v>
      </c>
      <c r="AN5378" s="80"/>
      <c r="AO5378" s="80"/>
      <c r="AP5378" s="80"/>
      <c r="AQ5378" s="80"/>
      <c r="AR5378" s="127"/>
      <c r="AS5378" s="80"/>
      <c r="AT5378" s="7"/>
      <c r="AU5378" s="7"/>
      <c r="AV5378" s="165"/>
      <c r="AW5378" s="166"/>
      <c r="AX5378" s="137"/>
      <c r="AY5378" s="147"/>
      <c r="AZ5378" s="167"/>
      <c r="BA5378" s="167"/>
      <c r="BB5378" s="147" t="str">
        <f t="shared" si="988"/>
        <v/>
      </c>
      <c r="BC5378" s="168"/>
      <c r="BD5378" s="165"/>
      <c r="BE5378" s="165"/>
      <c r="BF5378" s="165"/>
      <c r="BG5378" s="165"/>
      <c r="BH5378" s="165"/>
      <c r="BI5378" s="165"/>
      <c r="BJ5378" s="165"/>
      <c r="BK5378" s="165"/>
      <c r="BL5378" s="165"/>
      <c r="BM5378" s="165"/>
      <c r="BN5378" s="165"/>
      <c r="BO5378" s="165"/>
      <c r="BP5378" s="165"/>
      <c r="BQ5378" s="165"/>
      <c r="BS5378" s="6"/>
      <c r="BT5378" s="11"/>
      <c r="BU5378" s="6"/>
      <c r="BV5378" s="6"/>
    </row>
    <row r="5379" spans="1:74" ht="15.75" x14ac:dyDescent="0.25">
      <c r="A5379" s="52" t="s">
        <v>1422</v>
      </c>
      <c r="B5379" s="56"/>
      <c r="C5379" s="7" t="s">
        <v>118</v>
      </c>
      <c r="D5379" s="7" t="s">
        <v>6562</v>
      </c>
      <c r="E5379" s="7"/>
      <c r="F5379" s="64"/>
      <c r="G5379" s="6"/>
      <c r="H5379" s="6"/>
      <c r="I5379" s="10" t="s">
        <v>110</v>
      </c>
      <c r="J5379" s="11" t="s">
        <v>4128</v>
      </c>
      <c r="K5379" s="194" t="s">
        <v>511</v>
      </c>
      <c r="L5379" s="176"/>
      <c r="M5379" s="176">
        <v>1000</v>
      </c>
      <c r="N5379" s="80" t="s">
        <v>6858</v>
      </c>
      <c r="O5379" s="162"/>
      <c r="P5379" s="80" t="s">
        <v>5826</v>
      </c>
      <c r="Q5379" s="80"/>
      <c r="R5379" s="80"/>
      <c r="S5379" s="163"/>
      <c r="T5379" s="213"/>
      <c r="U5379" s="162"/>
      <c r="V5379" s="164"/>
      <c r="W5379" s="12" t="str">
        <f t="shared" si="987"/>
        <v>Mqtt1</v>
      </c>
      <c r="X5379" s="196" t="s">
        <v>10751</v>
      </c>
      <c r="Y5379" s="6" t="str">
        <f t="shared" si="985"/>
        <v>marpower/power-tag/discharge-pump-crew-ps-mid-sb-fwd</v>
      </c>
      <c r="Z5379" s="103" t="str" cm="1">
        <f t="array" ref="Z5379">IF(COUNTIF(N5379,"spare"),"","$."&amp;_xlfn.REGEXEXTRACT(J5379,"^PT\d+[FQ]\d+_(.*)", 2))</f>
        <v>$.Active_Power_Phase_A</v>
      </c>
      <c r="AA5379" s="12">
        <f t="shared" si="986"/>
        <v>16</v>
      </c>
      <c r="AB5379" s="6" t="s">
        <v>195</v>
      </c>
      <c r="AC5379" s="103">
        <v>3054</v>
      </c>
      <c r="AJ5379" s="80"/>
      <c r="AK5379" s="113" t="s">
        <v>1425</v>
      </c>
      <c r="AN5379" s="80"/>
      <c r="AO5379" s="80"/>
      <c r="AP5379" s="80"/>
      <c r="AQ5379" s="80"/>
      <c r="AR5379" s="127"/>
      <c r="AS5379" s="80"/>
      <c r="AT5379" s="7"/>
      <c r="AU5379" s="7"/>
      <c r="AV5379" s="165"/>
      <c r="AW5379" s="166"/>
      <c r="AX5379" s="137"/>
      <c r="AY5379" s="147"/>
      <c r="AZ5379" s="167"/>
      <c r="BA5379" s="167"/>
      <c r="BB5379" s="147" t="str">
        <f t="shared" si="988"/>
        <v/>
      </c>
      <c r="BC5379" s="168"/>
      <c r="BD5379" s="165"/>
      <c r="BE5379" s="165"/>
      <c r="BF5379" s="165"/>
      <c r="BG5379" s="165"/>
      <c r="BH5379" s="165"/>
      <c r="BI5379" s="165"/>
      <c r="BJ5379" s="165"/>
      <c r="BK5379" s="165"/>
      <c r="BL5379" s="165"/>
      <c r="BM5379" s="165"/>
      <c r="BN5379" s="165"/>
      <c r="BO5379" s="165"/>
      <c r="BP5379" s="165"/>
      <c r="BQ5379" s="165"/>
      <c r="BS5379" s="6"/>
      <c r="BT5379" s="11"/>
      <c r="BU5379" s="6"/>
      <c r="BV5379" s="6"/>
    </row>
    <row r="5380" spans="1:74" ht="15.75" x14ac:dyDescent="0.25">
      <c r="A5380" s="52" t="s">
        <v>1422</v>
      </c>
      <c r="B5380" s="56"/>
      <c r="C5380" s="7" t="s">
        <v>118</v>
      </c>
      <c r="D5380" s="7" t="s">
        <v>6562</v>
      </c>
      <c r="E5380" s="7"/>
      <c r="F5380" s="64"/>
      <c r="G5380" s="6"/>
      <c r="H5380" s="6"/>
      <c r="I5380" s="10" t="s">
        <v>110</v>
      </c>
      <c r="J5380" s="11" t="s">
        <v>4129</v>
      </c>
      <c r="K5380" s="194" t="s">
        <v>511</v>
      </c>
      <c r="L5380" s="176"/>
      <c r="M5380" s="176">
        <v>1000</v>
      </c>
      <c r="N5380" s="80" t="s">
        <v>6858</v>
      </c>
      <c r="O5380" s="162"/>
      <c r="P5380" s="80" t="s">
        <v>5827</v>
      </c>
      <c r="Q5380" s="80"/>
      <c r="R5380" s="80"/>
      <c r="S5380" s="163"/>
      <c r="T5380" s="213"/>
      <c r="U5380" s="162"/>
      <c r="V5380" s="164"/>
      <c r="W5380" s="12" t="str">
        <f t="shared" si="987"/>
        <v>Mqtt1</v>
      </c>
      <c r="X5380" s="196" t="s">
        <v>10751</v>
      </c>
      <c r="Y5380" s="6" t="str">
        <f t="shared" si="985"/>
        <v>marpower/power-tag/discharge-pump-crew-ps-mid-sb-fwd</v>
      </c>
      <c r="Z5380" s="103" t="str" cm="1">
        <f t="array" ref="Z5380">IF(COUNTIF(N5380,"spare"),"","$."&amp;_xlfn.REGEXEXTRACT(J5380,"^PT\d+[FQ]\d+_(.*)", 2))</f>
        <v>$.Active_Power_Phase_B</v>
      </c>
      <c r="AA5380" s="12">
        <f t="shared" si="986"/>
        <v>16</v>
      </c>
      <c r="AB5380" s="6" t="s">
        <v>195</v>
      </c>
      <c r="AC5380" s="103">
        <v>3056</v>
      </c>
      <c r="AJ5380" s="80"/>
      <c r="AK5380" s="113" t="s">
        <v>1425</v>
      </c>
      <c r="AN5380" s="80"/>
      <c r="AO5380" s="80"/>
      <c r="AP5380" s="80"/>
      <c r="AQ5380" s="80"/>
      <c r="AR5380" s="127"/>
      <c r="AS5380" s="80"/>
      <c r="AT5380" s="7"/>
      <c r="AU5380" s="7"/>
      <c r="AV5380" s="165"/>
      <c r="AW5380" s="166"/>
      <c r="AX5380" s="137"/>
      <c r="AY5380" s="147"/>
      <c r="AZ5380" s="167"/>
      <c r="BA5380" s="167"/>
      <c r="BB5380" s="147" t="str">
        <f t="shared" si="988"/>
        <v/>
      </c>
      <c r="BC5380" s="168"/>
      <c r="BD5380" s="165"/>
      <c r="BE5380" s="165"/>
      <c r="BF5380" s="165"/>
      <c r="BG5380" s="165"/>
      <c r="BH5380" s="165"/>
      <c r="BI5380" s="165"/>
      <c r="BJ5380" s="165"/>
      <c r="BK5380" s="165"/>
      <c r="BL5380" s="165"/>
      <c r="BM5380" s="165"/>
      <c r="BN5380" s="165"/>
      <c r="BO5380" s="165"/>
      <c r="BP5380" s="165"/>
      <c r="BQ5380" s="165"/>
      <c r="BS5380" s="6"/>
      <c r="BT5380" s="11"/>
      <c r="BU5380" s="6"/>
      <c r="BV5380" s="6"/>
    </row>
    <row r="5381" spans="1:74" ht="15.75" x14ac:dyDescent="0.25">
      <c r="A5381" s="52" t="s">
        <v>1422</v>
      </c>
      <c r="B5381" s="56"/>
      <c r="C5381" s="7" t="s">
        <v>118</v>
      </c>
      <c r="D5381" s="7" t="s">
        <v>6562</v>
      </c>
      <c r="E5381" s="7"/>
      <c r="F5381" s="64"/>
      <c r="G5381" s="6"/>
      <c r="H5381" s="6"/>
      <c r="I5381" s="10" t="s">
        <v>110</v>
      </c>
      <c r="J5381" s="11" t="s">
        <v>4130</v>
      </c>
      <c r="K5381" s="194" t="s">
        <v>511</v>
      </c>
      <c r="L5381" s="176"/>
      <c r="M5381" s="176">
        <v>1000</v>
      </c>
      <c r="N5381" s="80" t="s">
        <v>6858</v>
      </c>
      <c r="O5381" s="162"/>
      <c r="P5381" s="80" t="s">
        <v>5828</v>
      </c>
      <c r="Q5381" s="80"/>
      <c r="R5381" s="80"/>
      <c r="S5381" s="163"/>
      <c r="T5381" s="213"/>
      <c r="U5381" s="162"/>
      <c r="V5381" s="164"/>
      <c r="W5381" s="12" t="str">
        <f t="shared" si="987"/>
        <v>Mqtt1</v>
      </c>
      <c r="X5381" s="196" t="s">
        <v>10751</v>
      </c>
      <c r="Y5381" s="6" t="str">
        <f t="shared" si="985"/>
        <v>marpower/power-tag/discharge-pump-crew-ps-mid-sb-fwd</v>
      </c>
      <c r="Z5381" s="103" t="str" cm="1">
        <f t="array" ref="Z5381">IF(COUNTIF(N5381,"spare"),"","$."&amp;_xlfn.REGEXEXTRACT(J5381,"^PT\d+[FQ]\d+_(.*)", 2))</f>
        <v>$.Active_Power_Phase_C</v>
      </c>
      <c r="AA5381" s="12">
        <f t="shared" si="986"/>
        <v>16</v>
      </c>
      <c r="AB5381" s="6" t="s">
        <v>195</v>
      </c>
      <c r="AC5381" s="103">
        <v>3058</v>
      </c>
      <c r="AJ5381" s="80"/>
      <c r="AK5381" s="113" t="s">
        <v>1425</v>
      </c>
      <c r="AN5381" s="80"/>
      <c r="AO5381" s="80"/>
      <c r="AP5381" s="80"/>
      <c r="AQ5381" s="80"/>
      <c r="AR5381" s="127"/>
      <c r="AS5381" s="80"/>
      <c r="AT5381" s="7"/>
      <c r="AU5381" s="7"/>
      <c r="AV5381" s="165"/>
      <c r="AW5381" s="166"/>
      <c r="AX5381" s="137"/>
      <c r="AY5381" s="147"/>
      <c r="AZ5381" s="167"/>
      <c r="BA5381" s="167"/>
      <c r="BB5381" s="147" t="str">
        <f t="shared" si="988"/>
        <v/>
      </c>
      <c r="BC5381" s="168"/>
      <c r="BD5381" s="165"/>
      <c r="BE5381" s="165"/>
      <c r="BF5381" s="165"/>
      <c r="BG5381" s="165"/>
      <c r="BH5381" s="165"/>
      <c r="BI5381" s="165"/>
      <c r="BJ5381" s="165"/>
      <c r="BK5381" s="165"/>
      <c r="BL5381" s="165"/>
      <c r="BM5381" s="165"/>
      <c r="BN5381" s="165"/>
      <c r="BO5381" s="165"/>
      <c r="BP5381" s="165"/>
      <c r="BQ5381" s="165"/>
      <c r="BS5381" s="6"/>
      <c r="BT5381" s="11"/>
      <c r="BU5381" s="6"/>
      <c r="BV5381" s="6"/>
    </row>
    <row r="5382" spans="1:74" ht="15.75" x14ac:dyDescent="0.25">
      <c r="A5382" s="52" t="s">
        <v>1422</v>
      </c>
      <c r="B5382" s="56"/>
      <c r="C5382" s="7" t="s">
        <v>118</v>
      </c>
      <c r="D5382" s="7" t="s">
        <v>6562</v>
      </c>
      <c r="E5382" s="7"/>
      <c r="F5382" s="64"/>
      <c r="G5382" s="6"/>
      <c r="H5382" s="6"/>
      <c r="I5382" s="10" t="s">
        <v>110</v>
      </c>
      <c r="J5382" s="11" t="s">
        <v>4131</v>
      </c>
      <c r="K5382" s="194" t="s">
        <v>511</v>
      </c>
      <c r="L5382" s="176"/>
      <c r="M5382" s="176">
        <v>1000</v>
      </c>
      <c r="N5382" s="80" t="s">
        <v>6858</v>
      </c>
      <c r="O5382" s="162"/>
      <c r="P5382" s="80" t="s">
        <v>5829</v>
      </c>
      <c r="Q5382" s="80"/>
      <c r="R5382" s="80"/>
      <c r="S5382" s="163"/>
      <c r="T5382" s="213"/>
      <c r="U5382" s="162"/>
      <c r="V5382" s="164"/>
      <c r="W5382" s="12" t="str">
        <f t="shared" si="987"/>
        <v>Mqtt1</v>
      </c>
      <c r="X5382" s="196" t="s">
        <v>10751</v>
      </c>
      <c r="Y5382" s="6" t="str">
        <f t="shared" si="985"/>
        <v>marpower/power-tag/discharge-pump-crew-ps-mid-sb-fwd</v>
      </c>
      <c r="Z5382" s="103" t="str" cm="1">
        <f t="array" ref="Z5382">IF(COUNTIF(N5382,"spare"),"","$."&amp;_xlfn.REGEXEXTRACT(J5382,"^PT\d+[FQ]\d+_(.*)", 2))</f>
        <v>$.Total_Active_Power</v>
      </c>
      <c r="AA5382" s="12">
        <f t="shared" si="986"/>
        <v>16</v>
      </c>
      <c r="AB5382" s="6" t="s">
        <v>195</v>
      </c>
      <c r="AC5382" s="103">
        <v>3060</v>
      </c>
      <c r="AJ5382" s="80"/>
      <c r="AK5382" s="113" t="s">
        <v>1425</v>
      </c>
      <c r="AN5382" s="80"/>
      <c r="AO5382" s="80"/>
      <c r="AP5382" s="80"/>
      <c r="AQ5382" s="80"/>
      <c r="AR5382" s="127"/>
      <c r="AS5382" s="80"/>
      <c r="AT5382" s="7"/>
      <c r="AU5382" s="7"/>
      <c r="AV5382" s="165"/>
      <c r="AW5382" s="166"/>
      <c r="AX5382" s="137"/>
      <c r="AY5382" s="147"/>
      <c r="AZ5382" s="167"/>
      <c r="BA5382" s="167"/>
      <c r="BB5382" s="147" t="str">
        <f t="shared" si="988"/>
        <v/>
      </c>
      <c r="BC5382" s="168"/>
      <c r="BD5382" s="165"/>
      <c r="BE5382" s="165"/>
      <c r="BF5382" s="165"/>
      <c r="BG5382" s="165"/>
      <c r="BH5382" s="165"/>
      <c r="BI5382" s="165"/>
      <c r="BJ5382" s="165"/>
      <c r="BK5382" s="165"/>
      <c r="BL5382" s="165"/>
      <c r="BM5382" s="165"/>
      <c r="BN5382" s="165"/>
      <c r="BO5382" s="165"/>
      <c r="BP5382" s="165"/>
      <c r="BQ5382" s="165"/>
      <c r="BS5382" s="6"/>
      <c r="BT5382" s="11"/>
      <c r="BU5382" s="6"/>
      <c r="BV5382" s="6"/>
    </row>
    <row r="5383" spans="1:74" ht="15.75" x14ac:dyDescent="0.25">
      <c r="A5383" s="52" t="s">
        <v>1422</v>
      </c>
      <c r="B5383" s="56"/>
      <c r="C5383" s="7" t="s">
        <v>118</v>
      </c>
      <c r="D5383" s="7" t="s">
        <v>6562</v>
      </c>
      <c r="E5383" s="7"/>
      <c r="F5383" s="64"/>
      <c r="G5383" s="6"/>
      <c r="H5383" s="6"/>
      <c r="I5383" s="10" t="s">
        <v>110</v>
      </c>
      <c r="J5383" s="11" t="s">
        <v>4132</v>
      </c>
      <c r="K5383" s="194" t="s">
        <v>511</v>
      </c>
      <c r="L5383" s="176"/>
      <c r="M5383" s="176">
        <v>1000</v>
      </c>
      <c r="N5383" s="80" t="s">
        <v>6858</v>
      </c>
      <c r="O5383" s="162"/>
      <c r="P5383" s="80" t="s">
        <v>5830</v>
      </c>
      <c r="Q5383" s="80"/>
      <c r="R5383" s="80"/>
      <c r="S5383" s="163"/>
      <c r="T5383" s="213"/>
      <c r="U5383" s="162"/>
      <c r="V5383" s="164"/>
      <c r="W5383" s="12" t="str">
        <f t="shared" si="987"/>
        <v>Mqtt1</v>
      </c>
      <c r="X5383" s="196" t="s">
        <v>10751</v>
      </c>
      <c r="Y5383" s="6" t="str">
        <f t="shared" si="985"/>
        <v>marpower/power-tag/discharge-pump-crew-ps-mid-sb-fwd</v>
      </c>
      <c r="Z5383" s="103" t="str" cm="1">
        <f t="array" ref="Z5383">IF(COUNTIF(N5383,"spare"),"","$."&amp;_xlfn.REGEXEXTRACT(J5383,"^PT\d+[FQ]\d+_(.*)", 2))</f>
        <v>$.Power_Factor_Phase_A</v>
      </c>
      <c r="AA5383" s="12">
        <f t="shared" si="986"/>
        <v>16</v>
      </c>
      <c r="AB5383" s="6" t="s">
        <v>195</v>
      </c>
      <c r="AC5383" s="103">
        <v>3078</v>
      </c>
      <c r="AJ5383" s="80"/>
      <c r="AK5383" s="113" t="s">
        <v>1426</v>
      </c>
      <c r="AN5383" s="80"/>
      <c r="AO5383" s="80"/>
      <c r="AP5383" s="80"/>
      <c r="AQ5383" s="80"/>
      <c r="AR5383" s="127"/>
      <c r="AS5383" s="80"/>
      <c r="AT5383" s="7"/>
      <c r="AU5383" s="7"/>
      <c r="AV5383" s="165"/>
      <c r="AW5383" s="166"/>
      <c r="AX5383" s="137"/>
      <c r="AY5383" s="147"/>
      <c r="AZ5383" s="167"/>
      <c r="BA5383" s="167"/>
      <c r="BB5383" s="147" t="str">
        <f t="shared" si="988"/>
        <v/>
      </c>
      <c r="BC5383" s="168"/>
      <c r="BD5383" s="165"/>
      <c r="BE5383" s="165"/>
      <c r="BF5383" s="165"/>
      <c r="BG5383" s="165"/>
      <c r="BH5383" s="165"/>
      <c r="BI5383" s="165"/>
      <c r="BJ5383" s="165"/>
      <c r="BK5383" s="165"/>
      <c r="BL5383" s="165"/>
      <c r="BM5383" s="165"/>
      <c r="BN5383" s="165"/>
      <c r="BO5383" s="165"/>
      <c r="BP5383" s="165"/>
      <c r="BQ5383" s="165"/>
      <c r="BS5383" s="6"/>
      <c r="BT5383" s="11"/>
      <c r="BU5383" s="6"/>
      <c r="BV5383" s="6"/>
    </row>
    <row r="5384" spans="1:74" ht="15.75" x14ac:dyDescent="0.25">
      <c r="A5384" s="52" t="s">
        <v>1422</v>
      </c>
      <c r="B5384" s="56"/>
      <c r="C5384" s="7" t="s">
        <v>118</v>
      </c>
      <c r="D5384" s="7" t="s">
        <v>6562</v>
      </c>
      <c r="E5384" s="7"/>
      <c r="F5384" s="64"/>
      <c r="G5384" s="6"/>
      <c r="H5384" s="6"/>
      <c r="I5384" s="10" t="s">
        <v>110</v>
      </c>
      <c r="J5384" s="11" t="s">
        <v>4133</v>
      </c>
      <c r="K5384" s="194" t="s">
        <v>511</v>
      </c>
      <c r="L5384" s="176"/>
      <c r="M5384" s="176">
        <v>1000</v>
      </c>
      <c r="N5384" s="80" t="s">
        <v>6858</v>
      </c>
      <c r="O5384" s="162"/>
      <c r="P5384" s="80" t="s">
        <v>5831</v>
      </c>
      <c r="Q5384" s="80"/>
      <c r="R5384" s="80"/>
      <c r="S5384" s="163"/>
      <c r="T5384" s="213"/>
      <c r="U5384" s="162"/>
      <c r="V5384" s="164"/>
      <c r="W5384" s="12" t="str">
        <f t="shared" si="987"/>
        <v>Mqtt1</v>
      </c>
      <c r="X5384" s="196" t="s">
        <v>10751</v>
      </c>
      <c r="Y5384" s="6" t="str">
        <f t="shared" si="985"/>
        <v>marpower/power-tag/discharge-pump-crew-ps-mid-sb-fwd</v>
      </c>
      <c r="Z5384" s="103" t="str" cm="1">
        <f t="array" ref="Z5384">IF(COUNTIF(N5384,"spare"),"","$."&amp;_xlfn.REGEXEXTRACT(J5384,"^PT\d+[FQ]\d+_(.*)", 2))</f>
        <v>$.Power_Factor_Phase_B</v>
      </c>
      <c r="AA5384" s="12">
        <f t="shared" si="986"/>
        <v>16</v>
      </c>
      <c r="AB5384" s="6" t="s">
        <v>195</v>
      </c>
      <c r="AC5384" s="103">
        <v>3080</v>
      </c>
      <c r="AJ5384" s="80"/>
      <c r="AK5384" s="113" t="s">
        <v>1426</v>
      </c>
      <c r="AN5384" s="80"/>
      <c r="AO5384" s="80"/>
      <c r="AP5384" s="80"/>
      <c r="AQ5384" s="80"/>
      <c r="AR5384" s="127"/>
      <c r="AS5384" s="80"/>
      <c r="AT5384" s="7"/>
      <c r="AU5384" s="7"/>
      <c r="AV5384" s="165"/>
      <c r="AW5384" s="166"/>
      <c r="AX5384" s="137"/>
      <c r="AY5384" s="147"/>
      <c r="AZ5384" s="167"/>
      <c r="BA5384" s="167"/>
      <c r="BB5384" s="147" t="str">
        <f t="shared" si="988"/>
        <v/>
      </c>
      <c r="BC5384" s="168"/>
      <c r="BD5384" s="165"/>
      <c r="BE5384" s="165"/>
      <c r="BF5384" s="165"/>
      <c r="BG5384" s="165"/>
      <c r="BH5384" s="165"/>
      <c r="BI5384" s="165"/>
      <c r="BJ5384" s="165"/>
      <c r="BK5384" s="165"/>
      <c r="BL5384" s="165"/>
      <c r="BM5384" s="165"/>
      <c r="BN5384" s="165"/>
      <c r="BO5384" s="165"/>
      <c r="BP5384" s="165"/>
      <c r="BQ5384" s="165"/>
      <c r="BS5384" s="6"/>
      <c r="BT5384" s="11"/>
      <c r="BU5384" s="6"/>
      <c r="BV5384" s="6"/>
    </row>
    <row r="5385" spans="1:74" ht="15.75" x14ac:dyDescent="0.25">
      <c r="A5385" s="52" t="s">
        <v>1422</v>
      </c>
      <c r="B5385" s="56"/>
      <c r="C5385" s="7" t="s">
        <v>118</v>
      </c>
      <c r="D5385" s="7" t="s">
        <v>6562</v>
      </c>
      <c r="E5385" s="7"/>
      <c r="F5385" s="64"/>
      <c r="G5385" s="6"/>
      <c r="H5385" s="6"/>
      <c r="I5385" s="10" t="s">
        <v>110</v>
      </c>
      <c r="J5385" s="11" t="s">
        <v>4134</v>
      </c>
      <c r="K5385" s="194" t="s">
        <v>511</v>
      </c>
      <c r="L5385" s="176"/>
      <c r="M5385" s="176">
        <v>1000</v>
      </c>
      <c r="N5385" s="80" t="s">
        <v>6858</v>
      </c>
      <c r="O5385" s="162"/>
      <c r="P5385" s="80" t="s">
        <v>5832</v>
      </c>
      <c r="Q5385" s="80"/>
      <c r="R5385" s="80"/>
      <c r="S5385" s="163"/>
      <c r="T5385" s="213"/>
      <c r="U5385" s="162"/>
      <c r="V5385" s="164"/>
      <c r="W5385" s="12" t="str">
        <f t="shared" si="987"/>
        <v>Mqtt1</v>
      </c>
      <c r="X5385" s="196" t="s">
        <v>10751</v>
      </c>
      <c r="Y5385" s="6" t="str">
        <f t="shared" si="985"/>
        <v>marpower/power-tag/discharge-pump-crew-ps-mid-sb-fwd</v>
      </c>
      <c r="Z5385" s="103" t="str" cm="1">
        <f t="array" ref="Z5385">IF(COUNTIF(N5385,"spare"),"","$."&amp;_xlfn.REGEXEXTRACT(J5385,"^PT\d+[FQ]\d+_(.*)", 2))</f>
        <v>$.Power_Factor_Phase_C</v>
      </c>
      <c r="AA5385" s="12">
        <f t="shared" si="986"/>
        <v>16</v>
      </c>
      <c r="AB5385" s="6" t="s">
        <v>195</v>
      </c>
      <c r="AC5385" s="103">
        <v>3082</v>
      </c>
      <c r="AJ5385" s="80"/>
      <c r="AK5385" s="113" t="s">
        <v>1426</v>
      </c>
      <c r="AN5385" s="80"/>
      <c r="AO5385" s="80"/>
      <c r="AP5385" s="80"/>
      <c r="AQ5385" s="80"/>
      <c r="AR5385" s="127"/>
      <c r="AS5385" s="80"/>
      <c r="AT5385" s="7"/>
      <c r="AU5385" s="7"/>
      <c r="AV5385" s="165"/>
      <c r="AW5385" s="166"/>
      <c r="AX5385" s="137"/>
      <c r="AY5385" s="147"/>
      <c r="AZ5385" s="167"/>
      <c r="BA5385" s="167"/>
      <c r="BB5385" s="147" t="str">
        <f t="shared" si="988"/>
        <v/>
      </c>
      <c r="BC5385" s="168"/>
      <c r="BD5385" s="165"/>
      <c r="BE5385" s="165"/>
      <c r="BF5385" s="165"/>
      <c r="BG5385" s="165"/>
      <c r="BH5385" s="165"/>
      <c r="BI5385" s="165"/>
      <c r="BJ5385" s="165"/>
      <c r="BK5385" s="165"/>
      <c r="BL5385" s="165"/>
      <c r="BM5385" s="165"/>
      <c r="BN5385" s="165"/>
      <c r="BO5385" s="165"/>
      <c r="BP5385" s="165"/>
      <c r="BQ5385" s="165"/>
      <c r="BS5385" s="6"/>
      <c r="BT5385" s="11"/>
      <c r="BU5385" s="6"/>
      <c r="BV5385" s="6"/>
    </row>
    <row r="5386" spans="1:74" ht="15.75" x14ac:dyDescent="0.25">
      <c r="A5386" s="52" t="s">
        <v>1422</v>
      </c>
      <c r="B5386" s="56"/>
      <c r="C5386" s="7" t="s">
        <v>118</v>
      </c>
      <c r="D5386" s="7" t="s">
        <v>6562</v>
      </c>
      <c r="E5386" s="7"/>
      <c r="F5386" s="64"/>
      <c r="G5386" s="6"/>
      <c r="H5386" s="6"/>
      <c r="I5386" s="10" t="s">
        <v>110</v>
      </c>
      <c r="J5386" s="11" t="s">
        <v>4135</v>
      </c>
      <c r="K5386" s="194" t="s">
        <v>511</v>
      </c>
      <c r="L5386" s="176"/>
      <c r="M5386" s="176">
        <v>1000</v>
      </c>
      <c r="N5386" s="80" t="s">
        <v>6858</v>
      </c>
      <c r="O5386" s="162"/>
      <c r="P5386" s="80" t="s">
        <v>5833</v>
      </c>
      <c r="Q5386" s="80"/>
      <c r="R5386" s="80"/>
      <c r="S5386" s="163"/>
      <c r="T5386" s="213"/>
      <c r="U5386" s="162"/>
      <c r="V5386" s="164"/>
      <c r="W5386" s="12" t="str">
        <f t="shared" si="987"/>
        <v>Mqtt1</v>
      </c>
      <c r="X5386" s="196" t="s">
        <v>10751</v>
      </c>
      <c r="Y5386" s="6" t="str">
        <f t="shared" si="985"/>
        <v>marpower/power-tag/discharge-pump-crew-ps-mid-sb-fwd</v>
      </c>
      <c r="Z5386" s="103" t="str" cm="1">
        <f t="array" ref="Z5386">IF(COUNTIF(N5386,"spare"),"","$."&amp;_xlfn.REGEXEXTRACT(J5386,"^PT\d+[FQ]\d+_(.*)", 2))</f>
        <v>$.Total_Power_Factor</v>
      </c>
      <c r="AA5386" s="12">
        <f t="shared" si="986"/>
        <v>16</v>
      </c>
      <c r="AB5386" s="6" t="s">
        <v>195</v>
      </c>
      <c r="AC5386" s="103">
        <v>3084</v>
      </c>
      <c r="AJ5386" s="80"/>
      <c r="AK5386" s="113" t="s">
        <v>1426</v>
      </c>
      <c r="AN5386" s="80"/>
      <c r="AO5386" s="80"/>
      <c r="AP5386" s="80"/>
      <c r="AQ5386" s="80"/>
      <c r="AR5386" s="127"/>
      <c r="AS5386" s="80"/>
      <c r="AT5386" s="7"/>
      <c r="AU5386" s="7"/>
      <c r="AV5386" s="165"/>
      <c r="AW5386" s="166"/>
      <c r="AX5386" s="137"/>
      <c r="AY5386" s="147"/>
      <c r="AZ5386" s="167"/>
      <c r="BA5386" s="167"/>
      <c r="BB5386" s="147" t="str">
        <f t="shared" si="988"/>
        <v/>
      </c>
      <c r="BC5386" s="168"/>
      <c r="BD5386" s="165"/>
      <c r="BE5386" s="165"/>
      <c r="BF5386" s="165"/>
      <c r="BG5386" s="165"/>
      <c r="BH5386" s="165"/>
      <c r="BI5386" s="165"/>
      <c r="BJ5386" s="165"/>
      <c r="BK5386" s="165"/>
      <c r="BL5386" s="165"/>
      <c r="BM5386" s="165"/>
      <c r="BN5386" s="165"/>
      <c r="BO5386" s="165"/>
      <c r="BP5386" s="165"/>
      <c r="BQ5386" s="165"/>
      <c r="BS5386" s="6"/>
      <c r="BT5386" s="11"/>
      <c r="BU5386" s="6"/>
      <c r="BV5386" s="6"/>
    </row>
    <row r="5387" spans="1:74" ht="15.75" x14ac:dyDescent="0.25">
      <c r="A5387" s="52" t="s">
        <v>1422</v>
      </c>
      <c r="B5387" s="56"/>
      <c r="C5387" s="7" t="s">
        <v>118</v>
      </c>
      <c r="D5387" s="7" t="s">
        <v>6562</v>
      </c>
      <c r="E5387" s="7"/>
      <c r="F5387" s="64"/>
      <c r="G5387" s="6"/>
      <c r="H5387" s="6"/>
      <c r="I5387" s="10" t="s">
        <v>110</v>
      </c>
      <c r="J5387" s="11" t="s">
        <v>4136</v>
      </c>
      <c r="K5387" s="194" t="s">
        <v>511</v>
      </c>
      <c r="L5387" s="176"/>
      <c r="M5387" s="176">
        <v>1000</v>
      </c>
      <c r="N5387" s="80" t="s">
        <v>6858</v>
      </c>
      <c r="O5387" s="162"/>
      <c r="P5387" s="80" t="s">
        <v>5834</v>
      </c>
      <c r="Q5387" s="80"/>
      <c r="R5387" s="80"/>
      <c r="S5387" s="163"/>
      <c r="T5387" s="213"/>
      <c r="U5387" s="162"/>
      <c r="V5387" s="164"/>
      <c r="W5387" s="12" t="str">
        <f t="shared" si="987"/>
        <v>Mqtt1</v>
      </c>
      <c r="X5387" s="196" t="s">
        <v>10752</v>
      </c>
      <c r="Y5387" s="6" t="str">
        <f t="shared" ref="Y5387:Y5450" si="989">LOWER(_xlfn.CONCAT("marpower/",SUBSTITUTE(SUBSTITUTE("power-tag/" &amp; X5387," ","-"),"_","-")))</f>
        <v>marpower/power-tag/circulation-pump-wall-ceiling-cooling-aft</v>
      </c>
      <c r="Z5387" s="103" t="str" cm="1">
        <f t="array" ref="Z5387">IF(COUNTIF(N5387,"spare"),"","$."&amp;_xlfn.REGEXEXTRACT(J5387,"^PT\d+[FQ]\d+_(.*)", 2))</f>
        <v>$.RMS_Current_Phase_A</v>
      </c>
      <c r="AA5387" s="12">
        <f>AA5372+1</f>
        <v>17</v>
      </c>
      <c r="AB5387" s="6" t="s">
        <v>195</v>
      </c>
      <c r="AC5387" s="103">
        <v>3000</v>
      </c>
      <c r="AJ5387" s="80"/>
      <c r="AK5387" s="113" t="s">
        <v>1423</v>
      </c>
      <c r="AN5387" s="80"/>
      <c r="AO5387" s="80"/>
      <c r="AP5387" s="80"/>
      <c r="AQ5387" s="80"/>
      <c r="AR5387" s="127"/>
      <c r="AS5387" s="80"/>
      <c r="AT5387" s="7"/>
      <c r="AU5387" s="7"/>
      <c r="AV5387" s="165"/>
      <c r="AW5387" s="166"/>
      <c r="AX5387" s="137"/>
      <c r="AY5387" s="147"/>
      <c r="AZ5387" s="167"/>
      <c r="BA5387" s="167"/>
      <c r="BB5387" s="147" t="str">
        <f t="shared" si="988"/>
        <v/>
      </c>
      <c r="BC5387" s="168"/>
      <c r="BD5387" s="165"/>
      <c r="BE5387" s="165"/>
      <c r="BF5387" s="165"/>
      <c r="BG5387" s="165"/>
      <c r="BH5387" s="165"/>
      <c r="BI5387" s="165"/>
      <c r="BJ5387" s="165"/>
      <c r="BK5387" s="165"/>
      <c r="BL5387" s="165"/>
      <c r="BM5387" s="165"/>
      <c r="BN5387" s="165"/>
      <c r="BO5387" s="165"/>
      <c r="BP5387" s="165"/>
      <c r="BQ5387" s="165"/>
      <c r="BS5387" s="6"/>
      <c r="BT5387" s="11"/>
      <c r="BU5387" s="6"/>
      <c r="BV5387" s="6"/>
    </row>
    <row r="5388" spans="1:74" ht="15.75" x14ac:dyDescent="0.25">
      <c r="A5388" s="52" t="s">
        <v>1422</v>
      </c>
      <c r="B5388" s="56"/>
      <c r="C5388" s="7" t="s">
        <v>118</v>
      </c>
      <c r="D5388" s="7" t="s">
        <v>6562</v>
      </c>
      <c r="E5388" s="7"/>
      <c r="F5388" s="64"/>
      <c r="G5388" s="6"/>
      <c r="H5388" s="6"/>
      <c r="I5388" s="10" t="s">
        <v>110</v>
      </c>
      <c r="J5388" s="11" t="s">
        <v>4137</v>
      </c>
      <c r="K5388" s="194" t="s">
        <v>511</v>
      </c>
      <c r="L5388" s="176"/>
      <c r="M5388" s="176">
        <v>1000</v>
      </c>
      <c r="N5388" s="80" t="s">
        <v>6858</v>
      </c>
      <c r="O5388" s="162"/>
      <c r="P5388" s="80" t="s">
        <v>5835</v>
      </c>
      <c r="Q5388" s="80"/>
      <c r="R5388" s="80"/>
      <c r="S5388" s="163"/>
      <c r="T5388" s="213"/>
      <c r="U5388" s="162"/>
      <c r="V5388" s="164"/>
      <c r="W5388" s="12" t="str">
        <f t="shared" si="987"/>
        <v>Mqtt1</v>
      </c>
      <c r="X5388" s="196" t="s">
        <v>10752</v>
      </c>
      <c r="Y5388" s="6" t="str">
        <f t="shared" si="989"/>
        <v>marpower/power-tag/circulation-pump-wall-ceiling-cooling-aft</v>
      </c>
      <c r="Z5388" s="103" t="str" cm="1">
        <f t="array" ref="Z5388">IF(COUNTIF(N5388,"spare"),"","$."&amp;_xlfn.REGEXEXTRACT(J5388,"^PT\d+[FQ]\d+_(.*)", 2))</f>
        <v>$.RMS_Current_Phase_B</v>
      </c>
      <c r="AA5388" s="12">
        <f t="shared" si="986"/>
        <v>17</v>
      </c>
      <c r="AB5388" s="6" t="s">
        <v>195</v>
      </c>
      <c r="AC5388" s="103">
        <v>3002</v>
      </c>
      <c r="AJ5388" s="80"/>
      <c r="AK5388" s="113" t="s">
        <v>1423</v>
      </c>
      <c r="AN5388" s="80"/>
      <c r="AO5388" s="80"/>
      <c r="AP5388" s="80"/>
      <c r="AQ5388" s="80"/>
      <c r="AR5388" s="127"/>
      <c r="AS5388" s="80"/>
      <c r="AT5388" s="7"/>
      <c r="AU5388" s="7"/>
      <c r="AV5388" s="165"/>
      <c r="AW5388" s="166"/>
      <c r="AX5388" s="137"/>
      <c r="AY5388" s="147"/>
      <c r="AZ5388" s="167"/>
      <c r="BA5388" s="167"/>
      <c r="BB5388" s="147" t="str">
        <f t="shared" si="988"/>
        <v/>
      </c>
      <c r="BC5388" s="168"/>
      <c r="BD5388" s="165"/>
      <c r="BE5388" s="165"/>
      <c r="BF5388" s="165"/>
      <c r="BG5388" s="165"/>
      <c r="BH5388" s="165"/>
      <c r="BI5388" s="165"/>
      <c r="BJ5388" s="165"/>
      <c r="BK5388" s="165"/>
      <c r="BL5388" s="165"/>
      <c r="BM5388" s="165"/>
      <c r="BN5388" s="165"/>
      <c r="BO5388" s="165"/>
      <c r="BP5388" s="165"/>
      <c r="BQ5388" s="165"/>
      <c r="BS5388" s="6"/>
      <c r="BT5388" s="11"/>
      <c r="BU5388" s="6"/>
      <c r="BV5388" s="6"/>
    </row>
    <row r="5389" spans="1:74" ht="15.75" x14ac:dyDescent="0.25">
      <c r="A5389" s="52" t="s">
        <v>1422</v>
      </c>
      <c r="B5389" s="56"/>
      <c r="C5389" s="7" t="s">
        <v>118</v>
      </c>
      <c r="D5389" s="7" t="s">
        <v>6562</v>
      </c>
      <c r="E5389" s="7"/>
      <c r="F5389" s="64"/>
      <c r="G5389" s="6"/>
      <c r="H5389" s="6"/>
      <c r="I5389" s="10" t="s">
        <v>110</v>
      </c>
      <c r="J5389" s="11" t="s">
        <v>4138</v>
      </c>
      <c r="K5389" s="194" t="s">
        <v>511</v>
      </c>
      <c r="L5389" s="176"/>
      <c r="M5389" s="176">
        <v>1000</v>
      </c>
      <c r="N5389" s="80" t="s">
        <v>6858</v>
      </c>
      <c r="O5389" s="162"/>
      <c r="P5389" s="80" t="s">
        <v>5836</v>
      </c>
      <c r="Q5389" s="80"/>
      <c r="R5389" s="80"/>
      <c r="S5389" s="163"/>
      <c r="T5389" s="213"/>
      <c r="U5389" s="162"/>
      <c r="V5389" s="164"/>
      <c r="W5389" s="12" t="str">
        <f t="shared" si="987"/>
        <v>Mqtt1</v>
      </c>
      <c r="X5389" s="196" t="s">
        <v>10752</v>
      </c>
      <c r="Y5389" s="6" t="str">
        <f t="shared" si="989"/>
        <v>marpower/power-tag/circulation-pump-wall-ceiling-cooling-aft</v>
      </c>
      <c r="Z5389" s="103" t="str" cm="1">
        <f t="array" ref="Z5389">IF(COUNTIF(N5389,"spare"),"","$."&amp;_xlfn.REGEXEXTRACT(J5389,"^PT\d+[FQ]\d+_(.*)", 2))</f>
        <v>$.RMS_Current_Phase_C</v>
      </c>
      <c r="AA5389" s="12">
        <f t="shared" si="986"/>
        <v>17</v>
      </c>
      <c r="AB5389" s="6" t="s">
        <v>195</v>
      </c>
      <c r="AC5389" s="103">
        <v>3004</v>
      </c>
      <c r="AJ5389" s="80"/>
      <c r="AK5389" s="113" t="s">
        <v>1423</v>
      </c>
      <c r="AN5389" s="80"/>
      <c r="AO5389" s="80"/>
      <c r="AP5389" s="80"/>
      <c r="AQ5389" s="80"/>
      <c r="AR5389" s="127"/>
      <c r="AS5389" s="80"/>
      <c r="AT5389" s="7"/>
      <c r="AU5389" s="7"/>
      <c r="AV5389" s="165"/>
      <c r="AW5389" s="166"/>
      <c r="AX5389" s="137"/>
      <c r="AY5389" s="147"/>
      <c r="AZ5389" s="167"/>
      <c r="BA5389" s="167"/>
      <c r="BB5389" s="147" t="str">
        <f t="shared" si="988"/>
        <v/>
      </c>
      <c r="BC5389" s="168"/>
      <c r="BD5389" s="165"/>
      <c r="BE5389" s="165"/>
      <c r="BF5389" s="165"/>
      <c r="BG5389" s="165"/>
      <c r="BH5389" s="165"/>
      <c r="BI5389" s="165"/>
      <c r="BJ5389" s="165"/>
      <c r="BK5389" s="165"/>
      <c r="BL5389" s="165"/>
      <c r="BM5389" s="165"/>
      <c r="BN5389" s="165"/>
      <c r="BO5389" s="165"/>
      <c r="BP5389" s="165"/>
      <c r="BQ5389" s="165"/>
      <c r="BS5389" s="6"/>
      <c r="BT5389" s="11"/>
      <c r="BU5389" s="6"/>
      <c r="BV5389" s="6"/>
    </row>
    <row r="5390" spans="1:74" ht="15.75" x14ac:dyDescent="0.25">
      <c r="A5390" s="52" t="s">
        <v>1422</v>
      </c>
      <c r="B5390" s="56"/>
      <c r="C5390" s="7" t="s">
        <v>118</v>
      </c>
      <c r="D5390" s="7" t="s">
        <v>6562</v>
      </c>
      <c r="E5390" s="7"/>
      <c r="F5390" s="64"/>
      <c r="G5390" s="6"/>
      <c r="H5390" s="6"/>
      <c r="I5390" s="10" t="s">
        <v>110</v>
      </c>
      <c r="J5390" s="11" t="s">
        <v>4139</v>
      </c>
      <c r="K5390" s="194" t="s">
        <v>511</v>
      </c>
      <c r="L5390" s="176"/>
      <c r="M5390" s="176">
        <v>1000</v>
      </c>
      <c r="N5390" s="80" t="s">
        <v>6858</v>
      </c>
      <c r="O5390" s="162"/>
      <c r="P5390" s="80" t="s">
        <v>5837</v>
      </c>
      <c r="Q5390" s="80"/>
      <c r="R5390" s="80"/>
      <c r="S5390" s="163"/>
      <c r="T5390" s="213"/>
      <c r="U5390" s="162"/>
      <c r="V5390" s="164"/>
      <c r="W5390" s="12" t="str">
        <f t="shared" si="987"/>
        <v>Mqtt1</v>
      </c>
      <c r="X5390" s="196" t="s">
        <v>10752</v>
      </c>
      <c r="Y5390" s="6" t="str">
        <f t="shared" si="989"/>
        <v>marpower/power-tag/circulation-pump-wall-ceiling-cooling-aft</v>
      </c>
      <c r="Z5390" s="103" t="str" cm="1">
        <f t="array" ref="Z5390">IF(COUNTIF(N5390,"spare"),"","$."&amp;_xlfn.REGEXEXTRACT(J5390,"^PT\d+[FQ]\d+_(.*)", 2))</f>
        <v>$.RMS_Current_Phase_Neut</v>
      </c>
      <c r="AA5390" s="12">
        <f t="shared" si="986"/>
        <v>17</v>
      </c>
      <c r="AB5390" s="6" t="s">
        <v>195</v>
      </c>
      <c r="AC5390" s="103">
        <v>3006</v>
      </c>
      <c r="AJ5390" s="80"/>
      <c r="AK5390" s="113" t="s">
        <v>1423</v>
      </c>
      <c r="AN5390" s="80"/>
      <c r="AO5390" s="80"/>
      <c r="AP5390" s="80"/>
      <c r="AQ5390" s="80"/>
      <c r="AR5390" s="127"/>
      <c r="AS5390" s="80"/>
      <c r="AT5390" s="7"/>
      <c r="AU5390" s="7"/>
      <c r="AV5390" s="165"/>
      <c r="AW5390" s="166"/>
      <c r="AX5390" s="137"/>
      <c r="AY5390" s="147"/>
      <c r="AZ5390" s="167"/>
      <c r="BA5390" s="167"/>
      <c r="BB5390" s="147" t="str">
        <f t="shared" si="988"/>
        <v/>
      </c>
      <c r="BC5390" s="168"/>
      <c r="BD5390" s="165"/>
      <c r="BE5390" s="165"/>
      <c r="BF5390" s="165"/>
      <c r="BG5390" s="165"/>
      <c r="BH5390" s="165"/>
      <c r="BI5390" s="165"/>
      <c r="BJ5390" s="165"/>
      <c r="BK5390" s="165"/>
      <c r="BL5390" s="165"/>
      <c r="BM5390" s="165"/>
      <c r="BN5390" s="165"/>
      <c r="BO5390" s="165"/>
      <c r="BP5390" s="165"/>
      <c r="BQ5390" s="165"/>
      <c r="BS5390" s="6"/>
      <c r="BT5390" s="11"/>
      <c r="BU5390" s="6"/>
      <c r="BV5390" s="6"/>
    </row>
    <row r="5391" spans="1:74" ht="15.75" x14ac:dyDescent="0.25">
      <c r="A5391" s="52" t="s">
        <v>1422</v>
      </c>
      <c r="B5391" s="56"/>
      <c r="C5391" s="7" t="s">
        <v>118</v>
      </c>
      <c r="D5391" s="7" t="s">
        <v>6562</v>
      </c>
      <c r="E5391" s="7"/>
      <c r="F5391" s="64"/>
      <c r="G5391" s="6"/>
      <c r="H5391" s="6"/>
      <c r="I5391" s="10" t="s">
        <v>110</v>
      </c>
      <c r="J5391" s="11" t="s">
        <v>8386</v>
      </c>
      <c r="K5391" s="194" t="s">
        <v>511</v>
      </c>
      <c r="L5391" s="176"/>
      <c r="M5391" s="176">
        <v>1000</v>
      </c>
      <c r="N5391" s="80" t="s">
        <v>6858</v>
      </c>
      <c r="O5391" s="162"/>
      <c r="P5391" s="80" t="s">
        <v>5838</v>
      </c>
      <c r="Q5391" s="80"/>
      <c r="R5391" s="80"/>
      <c r="S5391" s="163"/>
      <c r="T5391" s="213"/>
      <c r="U5391" s="162"/>
      <c r="V5391" s="164"/>
      <c r="W5391" s="12" t="str">
        <f t="shared" si="987"/>
        <v>Mqtt1</v>
      </c>
      <c r="X5391" s="196" t="s">
        <v>10752</v>
      </c>
      <c r="Y5391" s="6" t="str">
        <f t="shared" si="989"/>
        <v>marpower/power-tag/circulation-pump-wall-ceiling-cooling-aft</v>
      </c>
      <c r="Z5391" s="103" t="str" cm="1">
        <f t="array" ref="Z5391">IF(COUNTIF(N5391,"spare"),"","$."&amp;_xlfn.REGEXEXTRACT(J5391,"^PT\d+[FQ]\d+_(.*)", 2))</f>
        <v>$.RMS_Voltage_A_N</v>
      </c>
      <c r="AA5391" s="12">
        <f t="shared" si="986"/>
        <v>17</v>
      </c>
      <c r="AB5391" s="6" t="s">
        <v>195</v>
      </c>
      <c r="AC5391" s="103">
        <v>3028</v>
      </c>
      <c r="AJ5391" s="80"/>
      <c r="AK5391" s="113" t="s">
        <v>1424</v>
      </c>
      <c r="AN5391" s="80"/>
      <c r="AO5391" s="80"/>
      <c r="AP5391" s="80"/>
      <c r="AQ5391" s="80"/>
      <c r="AR5391" s="127"/>
      <c r="AS5391" s="80"/>
      <c r="AT5391" s="7"/>
      <c r="AU5391" s="7"/>
      <c r="AV5391" s="165"/>
      <c r="AW5391" s="166"/>
      <c r="AX5391" s="137"/>
      <c r="AY5391" s="147"/>
      <c r="AZ5391" s="167"/>
      <c r="BA5391" s="167"/>
      <c r="BB5391" s="147" t="str">
        <f t="shared" si="988"/>
        <v/>
      </c>
      <c r="BC5391" s="168"/>
      <c r="BD5391" s="165"/>
      <c r="BE5391" s="165"/>
      <c r="BF5391" s="165"/>
      <c r="BG5391" s="165"/>
      <c r="BH5391" s="165"/>
      <c r="BI5391" s="165"/>
      <c r="BJ5391" s="165"/>
      <c r="BK5391" s="165"/>
      <c r="BL5391" s="165"/>
      <c r="BM5391" s="165"/>
      <c r="BN5391" s="165"/>
      <c r="BO5391" s="165"/>
      <c r="BP5391" s="165"/>
      <c r="BQ5391" s="165"/>
      <c r="BS5391" s="6"/>
      <c r="BT5391" s="11"/>
      <c r="BU5391" s="6"/>
      <c r="BV5391" s="6"/>
    </row>
    <row r="5392" spans="1:74" ht="15.75" x14ac:dyDescent="0.25">
      <c r="A5392" s="52" t="s">
        <v>1422</v>
      </c>
      <c r="B5392" s="56"/>
      <c r="C5392" s="7" t="s">
        <v>118</v>
      </c>
      <c r="D5392" s="7" t="s">
        <v>6562</v>
      </c>
      <c r="E5392" s="7"/>
      <c r="F5392" s="64"/>
      <c r="G5392" s="6"/>
      <c r="H5392" s="6"/>
      <c r="I5392" s="10" t="s">
        <v>110</v>
      </c>
      <c r="J5392" s="11" t="s">
        <v>8563</v>
      </c>
      <c r="K5392" s="194" t="s">
        <v>511</v>
      </c>
      <c r="L5392" s="176"/>
      <c r="M5392" s="176">
        <v>1000</v>
      </c>
      <c r="N5392" s="80" t="s">
        <v>6858</v>
      </c>
      <c r="O5392" s="162"/>
      <c r="P5392" s="80" t="s">
        <v>5839</v>
      </c>
      <c r="Q5392" s="80"/>
      <c r="R5392" s="80"/>
      <c r="S5392" s="163"/>
      <c r="T5392" s="213"/>
      <c r="U5392" s="162"/>
      <c r="V5392" s="164"/>
      <c r="W5392" s="12" t="str">
        <f t="shared" si="987"/>
        <v>Mqtt1</v>
      </c>
      <c r="X5392" s="196" t="s">
        <v>10752</v>
      </c>
      <c r="Y5392" s="6" t="str">
        <f t="shared" si="989"/>
        <v>marpower/power-tag/circulation-pump-wall-ceiling-cooling-aft</v>
      </c>
      <c r="Z5392" s="103" t="str" cm="1">
        <f t="array" ref="Z5392">IF(COUNTIF(N5392,"spare"),"","$."&amp;_xlfn.REGEXEXTRACT(J5392,"^PT\d+[FQ]\d+_(.*)", 2))</f>
        <v>$.RMS_Voltage_B_N</v>
      </c>
      <c r="AA5392" s="12">
        <f t="shared" ref="AA5392:AA5401" si="990">AA5377+1</f>
        <v>17</v>
      </c>
      <c r="AB5392" s="6" t="s">
        <v>195</v>
      </c>
      <c r="AC5392" s="103">
        <v>3030</v>
      </c>
      <c r="AJ5392" s="80"/>
      <c r="AK5392" s="113" t="s">
        <v>1424</v>
      </c>
      <c r="AN5392" s="80"/>
      <c r="AO5392" s="80"/>
      <c r="AP5392" s="80"/>
      <c r="AQ5392" s="80"/>
      <c r="AR5392" s="127"/>
      <c r="AS5392" s="80"/>
      <c r="AT5392" s="7"/>
      <c r="AU5392" s="7"/>
      <c r="AV5392" s="165"/>
      <c r="AW5392" s="166"/>
      <c r="AX5392" s="137"/>
      <c r="AY5392" s="147"/>
      <c r="AZ5392" s="167"/>
      <c r="BA5392" s="167"/>
      <c r="BB5392" s="147" t="str">
        <f t="shared" si="988"/>
        <v/>
      </c>
      <c r="BC5392" s="168"/>
      <c r="BD5392" s="165"/>
      <c r="BE5392" s="165"/>
      <c r="BF5392" s="165"/>
      <c r="BG5392" s="165"/>
      <c r="BH5392" s="165"/>
      <c r="BI5392" s="165"/>
      <c r="BJ5392" s="165"/>
      <c r="BK5392" s="165"/>
      <c r="BL5392" s="165"/>
      <c r="BM5392" s="165"/>
      <c r="BN5392" s="165"/>
      <c r="BO5392" s="165"/>
      <c r="BP5392" s="165"/>
      <c r="BQ5392" s="165"/>
      <c r="BS5392" s="6"/>
      <c r="BT5392" s="11"/>
      <c r="BU5392" s="6"/>
      <c r="BV5392" s="6"/>
    </row>
    <row r="5393" spans="1:74" ht="15.75" x14ac:dyDescent="0.25">
      <c r="A5393" s="52" t="s">
        <v>1422</v>
      </c>
      <c r="B5393" s="56"/>
      <c r="C5393" s="7" t="s">
        <v>118</v>
      </c>
      <c r="D5393" s="7" t="s">
        <v>6562</v>
      </c>
      <c r="E5393" s="7"/>
      <c r="F5393" s="64"/>
      <c r="G5393" s="6"/>
      <c r="H5393" s="6"/>
      <c r="I5393" s="10" t="s">
        <v>110</v>
      </c>
      <c r="J5393" s="11" t="s">
        <v>8740</v>
      </c>
      <c r="K5393" s="194" t="s">
        <v>511</v>
      </c>
      <c r="L5393" s="176"/>
      <c r="M5393" s="176">
        <v>1000</v>
      </c>
      <c r="N5393" s="80" t="s">
        <v>6858</v>
      </c>
      <c r="O5393" s="162"/>
      <c r="P5393" s="80" t="s">
        <v>5840</v>
      </c>
      <c r="Q5393" s="80"/>
      <c r="R5393" s="80"/>
      <c r="S5393" s="163"/>
      <c r="T5393" s="213"/>
      <c r="U5393" s="162"/>
      <c r="V5393" s="164"/>
      <c r="W5393" s="12" t="str">
        <f t="shared" si="987"/>
        <v>Mqtt1</v>
      </c>
      <c r="X5393" s="196" t="s">
        <v>10752</v>
      </c>
      <c r="Y5393" s="6" t="str">
        <f t="shared" si="989"/>
        <v>marpower/power-tag/circulation-pump-wall-ceiling-cooling-aft</v>
      </c>
      <c r="Z5393" s="103" t="str" cm="1">
        <f t="array" ref="Z5393">IF(COUNTIF(N5393,"spare"),"","$."&amp;_xlfn.REGEXEXTRACT(J5393,"^PT\d+[FQ]\d+_(.*)", 2))</f>
        <v>$.RMS_Voltage_C_N</v>
      </c>
      <c r="AA5393" s="12">
        <f t="shared" si="990"/>
        <v>17</v>
      </c>
      <c r="AB5393" s="6" t="s">
        <v>195</v>
      </c>
      <c r="AC5393" s="103">
        <v>3032</v>
      </c>
      <c r="AJ5393" s="80"/>
      <c r="AK5393" s="113" t="s">
        <v>1424</v>
      </c>
      <c r="AN5393" s="80"/>
      <c r="AO5393" s="80"/>
      <c r="AP5393" s="80"/>
      <c r="AQ5393" s="80"/>
      <c r="AR5393" s="127"/>
      <c r="AS5393" s="80"/>
      <c r="AT5393" s="7"/>
      <c r="AU5393" s="7"/>
      <c r="AV5393" s="165"/>
      <c r="AW5393" s="166"/>
      <c r="AX5393" s="137"/>
      <c r="AY5393" s="147"/>
      <c r="AZ5393" s="167"/>
      <c r="BA5393" s="167"/>
      <c r="BB5393" s="147" t="str">
        <f t="shared" si="988"/>
        <v/>
      </c>
      <c r="BC5393" s="168"/>
      <c r="BD5393" s="165"/>
      <c r="BE5393" s="165"/>
      <c r="BF5393" s="165"/>
      <c r="BG5393" s="165"/>
      <c r="BH5393" s="165"/>
      <c r="BI5393" s="165"/>
      <c r="BJ5393" s="165"/>
      <c r="BK5393" s="165"/>
      <c r="BL5393" s="165"/>
      <c r="BM5393" s="165"/>
      <c r="BN5393" s="165"/>
      <c r="BO5393" s="165"/>
      <c r="BP5393" s="165"/>
      <c r="BQ5393" s="165"/>
      <c r="BS5393" s="6"/>
      <c r="BT5393" s="11"/>
      <c r="BU5393" s="6"/>
      <c r="BV5393" s="6"/>
    </row>
    <row r="5394" spans="1:74" ht="15.75" x14ac:dyDescent="0.25">
      <c r="A5394" s="52" t="s">
        <v>1422</v>
      </c>
      <c r="B5394" s="56"/>
      <c r="C5394" s="7" t="s">
        <v>118</v>
      </c>
      <c r="D5394" s="7" t="s">
        <v>6562</v>
      </c>
      <c r="E5394" s="7"/>
      <c r="F5394" s="64"/>
      <c r="G5394" s="6"/>
      <c r="H5394" s="6"/>
      <c r="I5394" s="10" t="s">
        <v>110</v>
      </c>
      <c r="J5394" s="11" t="s">
        <v>4140</v>
      </c>
      <c r="K5394" s="194" t="s">
        <v>511</v>
      </c>
      <c r="L5394" s="176"/>
      <c r="M5394" s="176">
        <v>1000</v>
      </c>
      <c r="N5394" s="80" t="s">
        <v>6858</v>
      </c>
      <c r="O5394" s="162"/>
      <c r="P5394" s="80" t="s">
        <v>5841</v>
      </c>
      <c r="Q5394" s="80"/>
      <c r="R5394" s="80"/>
      <c r="S5394" s="163"/>
      <c r="T5394" s="213"/>
      <c r="U5394" s="162"/>
      <c r="V5394" s="164"/>
      <c r="W5394" s="12" t="str">
        <f t="shared" si="987"/>
        <v>Mqtt1</v>
      </c>
      <c r="X5394" s="196" t="s">
        <v>10752</v>
      </c>
      <c r="Y5394" s="6" t="str">
        <f t="shared" si="989"/>
        <v>marpower/power-tag/circulation-pump-wall-ceiling-cooling-aft</v>
      </c>
      <c r="Z5394" s="103" t="str" cm="1">
        <f t="array" ref="Z5394">IF(COUNTIF(N5394,"spare"),"","$."&amp;_xlfn.REGEXEXTRACT(J5394,"^PT\d+[FQ]\d+_(.*)", 2))</f>
        <v>$.Active_Power_Phase_A</v>
      </c>
      <c r="AA5394" s="12">
        <f t="shared" si="990"/>
        <v>17</v>
      </c>
      <c r="AB5394" s="6" t="s">
        <v>195</v>
      </c>
      <c r="AC5394" s="103">
        <v>3054</v>
      </c>
      <c r="AJ5394" s="80"/>
      <c r="AK5394" s="113" t="s">
        <v>1425</v>
      </c>
      <c r="AN5394" s="80"/>
      <c r="AO5394" s="80"/>
      <c r="AP5394" s="80"/>
      <c r="AQ5394" s="80"/>
      <c r="AR5394" s="127"/>
      <c r="AS5394" s="80"/>
      <c r="AT5394" s="7"/>
      <c r="AU5394" s="7"/>
      <c r="AV5394" s="165"/>
      <c r="AW5394" s="166"/>
      <c r="AX5394" s="137"/>
      <c r="AY5394" s="147"/>
      <c r="AZ5394" s="167"/>
      <c r="BA5394" s="167"/>
      <c r="BB5394" s="147" t="str">
        <f t="shared" si="988"/>
        <v/>
      </c>
      <c r="BC5394" s="168"/>
      <c r="BD5394" s="165"/>
      <c r="BE5394" s="165"/>
      <c r="BF5394" s="165"/>
      <c r="BG5394" s="165"/>
      <c r="BH5394" s="165"/>
      <c r="BI5394" s="165"/>
      <c r="BJ5394" s="165"/>
      <c r="BK5394" s="165"/>
      <c r="BL5394" s="165"/>
      <c r="BM5394" s="165"/>
      <c r="BN5394" s="165"/>
      <c r="BO5394" s="165"/>
      <c r="BP5394" s="165"/>
      <c r="BQ5394" s="165"/>
      <c r="BS5394" s="6"/>
      <c r="BT5394" s="11"/>
      <c r="BU5394" s="6"/>
      <c r="BV5394" s="6"/>
    </row>
    <row r="5395" spans="1:74" ht="15.75" x14ac:dyDescent="0.25">
      <c r="A5395" s="52" t="s">
        <v>1422</v>
      </c>
      <c r="B5395" s="56"/>
      <c r="C5395" s="7" t="s">
        <v>118</v>
      </c>
      <c r="D5395" s="7" t="s">
        <v>6562</v>
      </c>
      <c r="E5395" s="7"/>
      <c r="F5395" s="64"/>
      <c r="G5395" s="6"/>
      <c r="H5395" s="6"/>
      <c r="I5395" s="10" t="s">
        <v>110</v>
      </c>
      <c r="J5395" s="11" t="s">
        <v>4141</v>
      </c>
      <c r="K5395" s="194" t="s">
        <v>511</v>
      </c>
      <c r="L5395" s="176"/>
      <c r="M5395" s="176">
        <v>1000</v>
      </c>
      <c r="N5395" s="80" t="s">
        <v>6858</v>
      </c>
      <c r="O5395" s="162"/>
      <c r="P5395" s="80" t="s">
        <v>5842</v>
      </c>
      <c r="Q5395" s="80"/>
      <c r="R5395" s="80"/>
      <c r="S5395" s="163"/>
      <c r="T5395" s="213"/>
      <c r="U5395" s="162"/>
      <c r="V5395" s="164"/>
      <c r="W5395" s="12" t="str">
        <f t="shared" si="987"/>
        <v>Mqtt1</v>
      </c>
      <c r="X5395" s="196" t="s">
        <v>10752</v>
      </c>
      <c r="Y5395" s="6" t="str">
        <f t="shared" si="989"/>
        <v>marpower/power-tag/circulation-pump-wall-ceiling-cooling-aft</v>
      </c>
      <c r="Z5395" s="103" t="str" cm="1">
        <f t="array" ref="Z5395">IF(COUNTIF(N5395,"spare"),"","$."&amp;_xlfn.REGEXEXTRACT(J5395,"^PT\d+[FQ]\d+_(.*)", 2))</f>
        <v>$.Active_Power_Phase_B</v>
      </c>
      <c r="AA5395" s="12">
        <f t="shared" si="990"/>
        <v>17</v>
      </c>
      <c r="AB5395" s="6" t="s">
        <v>195</v>
      </c>
      <c r="AC5395" s="103">
        <v>3056</v>
      </c>
      <c r="AJ5395" s="80"/>
      <c r="AK5395" s="113" t="s">
        <v>1425</v>
      </c>
      <c r="AN5395" s="80"/>
      <c r="AO5395" s="80"/>
      <c r="AP5395" s="80"/>
      <c r="AQ5395" s="80"/>
      <c r="AR5395" s="127"/>
      <c r="AS5395" s="80"/>
      <c r="AT5395" s="7"/>
      <c r="AU5395" s="7"/>
      <c r="AV5395" s="165"/>
      <c r="AW5395" s="166"/>
      <c r="AX5395" s="137"/>
      <c r="AY5395" s="147"/>
      <c r="AZ5395" s="167"/>
      <c r="BA5395" s="167"/>
      <c r="BB5395" s="147" t="str">
        <f t="shared" si="988"/>
        <v/>
      </c>
      <c r="BC5395" s="168"/>
      <c r="BD5395" s="165"/>
      <c r="BE5395" s="165"/>
      <c r="BF5395" s="165"/>
      <c r="BG5395" s="165"/>
      <c r="BH5395" s="165"/>
      <c r="BI5395" s="165"/>
      <c r="BJ5395" s="165"/>
      <c r="BK5395" s="165"/>
      <c r="BL5395" s="165"/>
      <c r="BM5395" s="165"/>
      <c r="BN5395" s="165"/>
      <c r="BO5395" s="165"/>
      <c r="BP5395" s="165"/>
      <c r="BQ5395" s="165"/>
      <c r="BS5395" s="6"/>
      <c r="BT5395" s="11"/>
      <c r="BU5395" s="6"/>
      <c r="BV5395" s="6"/>
    </row>
    <row r="5396" spans="1:74" ht="15.75" x14ac:dyDescent="0.25">
      <c r="A5396" s="52" t="s">
        <v>1422</v>
      </c>
      <c r="B5396" s="56"/>
      <c r="C5396" s="7" t="s">
        <v>118</v>
      </c>
      <c r="D5396" s="7" t="s">
        <v>6562</v>
      </c>
      <c r="E5396" s="7"/>
      <c r="F5396" s="64"/>
      <c r="G5396" s="6"/>
      <c r="H5396" s="6"/>
      <c r="I5396" s="10" t="s">
        <v>110</v>
      </c>
      <c r="J5396" s="11" t="s">
        <v>4142</v>
      </c>
      <c r="K5396" s="194" t="s">
        <v>511</v>
      </c>
      <c r="L5396" s="176"/>
      <c r="M5396" s="176">
        <v>1000</v>
      </c>
      <c r="N5396" s="80" t="s">
        <v>6858</v>
      </c>
      <c r="O5396" s="162"/>
      <c r="P5396" s="80" t="s">
        <v>5843</v>
      </c>
      <c r="Q5396" s="80"/>
      <c r="R5396" s="80"/>
      <c r="S5396" s="163"/>
      <c r="T5396" s="213"/>
      <c r="U5396" s="162"/>
      <c r="V5396" s="164"/>
      <c r="W5396" s="12" t="str">
        <f t="shared" si="987"/>
        <v>Mqtt1</v>
      </c>
      <c r="X5396" s="196" t="s">
        <v>10752</v>
      </c>
      <c r="Y5396" s="6" t="str">
        <f t="shared" si="989"/>
        <v>marpower/power-tag/circulation-pump-wall-ceiling-cooling-aft</v>
      </c>
      <c r="Z5396" s="103" t="str" cm="1">
        <f t="array" ref="Z5396">IF(COUNTIF(N5396,"spare"),"","$."&amp;_xlfn.REGEXEXTRACT(J5396,"^PT\d+[FQ]\d+_(.*)", 2))</f>
        <v>$.Active_Power_Phase_C</v>
      </c>
      <c r="AA5396" s="12">
        <f t="shared" si="990"/>
        <v>17</v>
      </c>
      <c r="AB5396" s="6" t="s">
        <v>195</v>
      </c>
      <c r="AC5396" s="103">
        <v>3058</v>
      </c>
      <c r="AJ5396" s="80"/>
      <c r="AK5396" s="113" t="s">
        <v>1425</v>
      </c>
      <c r="AN5396" s="80"/>
      <c r="AO5396" s="80"/>
      <c r="AP5396" s="80"/>
      <c r="AQ5396" s="80"/>
      <c r="AR5396" s="127"/>
      <c r="AS5396" s="80"/>
      <c r="AT5396" s="7"/>
      <c r="AU5396" s="7"/>
      <c r="AV5396" s="165"/>
      <c r="AW5396" s="166"/>
      <c r="AX5396" s="137"/>
      <c r="AY5396" s="147"/>
      <c r="AZ5396" s="167"/>
      <c r="BA5396" s="167"/>
      <c r="BB5396" s="147" t="str">
        <f t="shared" si="988"/>
        <v/>
      </c>
      <c r="BC5396" s="168"/>
      <c r="BD5396" s="165"/>
      <c r="BE5396" s="165"/>
      <c r="BF5396" s="165"/>
      <c r="BG5396" s="165"/>
      <c r="BH5396" s="165"/>
      <c r="BI5396" s="165"/>
      <c r="BJ5396" s="165"/>
      <c r="BK5396" s="165"/>
      <c r="BL5396" s="165"/>
      <c r="BM5396" s="165"/>
      <c r="BN5396" s="165"/>
      <c r="BO5396" s="165"/>
      <c r="BP5396" s="165"/>
      <c r="BQ5396" s="165"/>
      <c r="BS5396" s="6"/>
      <c r="BT5396" s="11"/>
      <c r="BU5396" s="6"/>
      <c r="BV5396" s="6"/>
    </row>
    <row r="5397" spans="1:74" ht="15.75" x14ac:dyDescent="0.25">
      <c r="A5397" s="52" t="s">
        <v>1422</v>
      </c>
      <c r="B5397" s="56"/>
      <c r="C5397" s="7" t="s">
        <v>118</v>
      </c>
      <c r="D5397" s="7" t="s">
        <v>6562</v>
      </c>
      <c r="E5397" s="7"/>
      <c r="F5397" s="64"/>
      <c r="G5397" s="6"/>
      <c r="H5397" s="6"/>
      <c r="I5397" s="10" t="s">
        <v>110</v>
      </c>
      <c r="J5397" s="11" t="s">
        <v>4143</v>
      </c>
      <c r="K5397" s="194" t="s">
        <v>511</v>
      </c>
      <c r="L5397" s="176"/>
      <c r="M5397" s="176">
        <v>1000</v>
      </c>
      <c r="N5397" s="80" t="s">
        <v>6858</v>
      </c>
      <c r="O5397" s="162"/>
      <c r="P5397" s="80" t="s">
        <v>5844</v>
      </c>
      <c r="Q5397" s="80"/>
      <c r="R5397" s="80"/>
      <c r="S5397" s="163"/>
      <c r="T5397" s="213"/>
      <c r="U5397" s="162"/>
      <c r="V5397" s="164"/>
      <c r="W5397" s="12" t="str">
        <f t="shared" si="987"/>
        <v>Mqtt1</v>
      </c>
      <c r="X5397" s="196" t="s">
        <v>10752</v>
      </c>
      <c r="Y5397" s="6" t="str">
        <f t="shared" si="989"/>
        <v>marpower/power-tag/circulation-pump-wall-ceiling-cooling-aft</v>
      </c>
      <c r="Z5397" s="103" t="str" cm="1">
        <f t="array" ref="Z5397">IF(COUNTIF(N5397,"spare"),"","$."&amp;_xlfn.REGEXEXTRACT(J5397,"^PT\d+[FQ]\d+_(.*)", 2))</f>
        <v>$.Total_Active_Power</v>
      </c>
      <c r="AA5397" s="12">
        <f t="shared" si="990"/>
        <v>17</v>
      </c>
      <c r="AB5397" s="6" t="s">
        <v>195</v>
      </c>
      <c r="AC5397" s="103">
        <v>3060</v>
      </c>
      <c r="AJ5397" s="80"/>
      <c r="AK5397" s="113" t="s">
        <v>1425</v>
      </c>
      <c r="AN5397" s="80"/>
      <c r="AO5397" s="80"/>
      <c r="AP5397" s="80"/>
      <c r="AQ5397" s="80"/>
      <c r="AR5397" s="127"/>
      <c r="AS5397" s="80"/>
      <c r="AT5397" s="7"/>
      <c r="AU5397" s="7"/>
      <c r="AV5397" s="165"/>
      <c r="AW5397" s="166"/>
      <c r="AX5397" s="137"/>
      <c r="AY5397" s="147"/>
      <c r="AZ5397" s="167"/>
      <c r="BA5397" s="167"/>
      <c r="BB5397" s="147" t="str">
        <f t="shared" si="988"/>
        <v/>
      </c>
      <c r="BC5397" s="168"/>
      <c r="BD5397" s="165"/>
      <c r="BE5397" s="165"/>
      <c r="BF5397" s="165"/>
      <c r="BG5397" s="165"/>
      <c r="BH5397" s="165"/>
      <c r="BI5397" s="165"/>
      <c r="BJ5397" s="165"/>
      <c r="BK5397" s="165"/>
      <c r="BL5397" s="165"/>
      <c r="BM5397" s="165"/>
      <c r="BN5397" s="165"/>
      <c r="BO5397" s="165"/>
      <c r="BP5397" s="165"/>
      <c r="BQ5397" s="165"/>
      <c r="BS5397" s="6"/>
      <c r="BT5397" s="11"/>
      <c r="BU5397" s="6"/>
      <c r="BV5397" s="6"/>
    </row>
    <row r="5398" spans="1:74" ht="15.75" x14ac:dyDescent="0.25">
      <c r="A5398" s="52" t="s">
        <v>1422</v>
      </c>
      <c r="B5398" s="56"/>
      <c r="C5398" s="7" t="s">
        <v>118</v>
      </c>
      <c r="D5398" s="7" t="s">
        <v>6562</v>
      </c>
      <c r="E5398" s="7"/>
      <c r="F5398" s="64"/>
      <c r="G5398" s="6"/>
      <c r="H5398" s="6"/>
      <c r="I5398" s="10" t="s">
        <v>110</v>
      </c>
      <c r="J5398" s="11" t="s">
        <v>4144</v>
      </c>
      <c r="K5398" s="194" t="s">
        <v>511</v>
      </c>
      <c r="L5398" s="176"/>
      <c r="M5398" s="176">
        <v>1000</v>
      </c>
      <c r="N5398" s="80" t="s">
        <v>6858</v>
      </c>
      <c r="O5398" s="162"/>
      <c r="P5398" s="80" t="s">
        <v>5845</v>
      </c>
      <c r="Q5398" s="80"/>
      <c r="R5398" s="80"/>
      <c r="S5398" s="163"/>
      <c r="T5398" s="213"/>
      <c r="U5398" s="162"/>
      <c r="V5398" s="164"/>
      <c r="W5398" s="12" t="str">
        <f t="shared" si="987"/>
        <v>Mqtt1</v>
      </c>
      <c r="X5398" s="196" t="s">
        <v>10752</v>
      </c>
      <c r="Y5398" s="6" t="str">
        <f t="shared" si="989"/>
        <v>marpower/power-tag/circulation-pump-wall-ceiling-cooling-aft</v>
      </c>
      <c r="Z5398" s="103" t="str" cm="1">
        <f t="array" ref="Z5398">IF(COUNTIF(N5398,"spare"),"","$."&amp;_xlfn.REGEXEXTRACT(J5398,"^PT\d+[FQ]\d+_(.*)", 2))</f>
        <v>$.Power_Factor_Phase_A</v>
      </c>
      <c r="AA5398" s="12">
        <f t="shared" si="990"/>
        <v>17</v>
      </c>
      <c r="AB5398" s="6" t="s">
        <v>195</v>
      </c>
      <c r="AC5398" s="103">
        <v>3078</v>
      </c>
      <c r="AJ5398" s="80"/>
      <c r="AK5398" s="113" t="s">
        <v>1426</v>
      </c>
      <c r="AN5398" s="80"/>
      <c r="AO5398" s="80"/>
      <c r="AP5398" s="80"/>
      <c r="AQ5398" s="80"/>
      <c r="AR5398" s="127"/>
      <c r="AS5398" s="80"/>
      <c r="AT5398" s="7"/>
      <c r="AU5398" s="7"/>
      <c r="AV5398" s="165"/>
      <c r="AW5398" s="166"/>
      <c r="AX5398" s="137"/>
      <c r="AY5398" s="147"/>
      <c r="AZ5398" s="167"/>
      <c r="BA5398" s="167"/>
      <c r="BB5398" s="147" t="str">
        <f t="shared" si="988"/>
        <v/>
      </c>
      <c r="BC5398" s="168"/>
      <c r="BD5398" s="165"/>
      <c r="BE5398" s="165"/>
      <c r="BF5398" s="165"/>
      <c r="BG5398" s="165"/>
      <c r="BH5398" s="165"/>
      <c r="BI5398" s="165"/>
      <c r="BJ5398" s="165"/>
      <c r="BK5398" s="165"/>
      <c r="BL5398" s="165"/>
      <c r="BM5398" s="165"/>
      <c r="BN5398" s="165"/>
      <c r="BO5398" s="165"/>
      <c r="BP5398" s="165"/>
      <c r="BQ5398" s="165"/>
      <c r="BS5398" s="6"/>
      <c r="BT5398" s="11"/>
      <c r="BU5398" s="6"/>
      <c r="BV5398" s="6"/>
    </row>
    <row r="5399" spans="1:74" ht="15.75" x14ac:dyDescent="0.25">
      <c r="A5399" s="52" t="s">
        <v>1422</v>
      </c>
      <c r="B5399" s="56"/>
      <c r="C5399" s="7" t="s">
        <v>118</v>
      </c>
      <c r="D5399" s="7" t="s">
        <v>6562</v>
      </c>
      <c r="E5399" s="7"/>
      <c r="F5399" s="64"/>
      <c r="G5399" s="6"/>
      <c r="H5399" s="6"/>
      <c r="I5399" s="10" t="s">
        <v>110</v>
      </c>
      <c r="J5399" s="11" t="s">
        <v>4145</v>
      </c>
      <c r="K5399" s="194" t="s">
        <v>511</v>
      </c>
      <c r="L5399" s="176"/>
      <c r="M5399" s="176">
        <v>1000</v>
      </c>
      <c r="N5399" s="80" t="s">
        <v>6858</v>
      </c>
      <c r="O5399" s="162"/>
      <c r="P5399" s="80" t="s">
        <v>5846</v>
      </c>
      <c r="Q5399" s="80"/>
      <c r="R5399" s="80"/>
      <c r="S5399" s="163"/>
      <c r="T5399" s="213"/>
      <c r="U5399" s="162"/>
      <c r="V5399" s="164"/>
      <c r="W5399" s="12" t="str">
        <f t="shared" si="987"/>
        <v>Mqtt1</v>
      </c>
      <c r="X5399" s="196" t="s">
        <v>10752</v>
      </c>
      <c r="Y5399" s="6" t="str">
        <f t="shared" si="989"/>
        <v>marpower/power-tag/circulation-pump-wall-ceiling-cooling-aft</v>
      </c>
      <c r="Z5399" s="103" t="str" cm="1">
        <f t="array" ref="Z5399">IF(COUNTIF(N5399,"spare"),"","$."&amp;_xlfn.REGEXEXTRACT(J5399,"^PT\d+[FQ]\d+_(.*)", 2))</f>
        <v>$.Power_Factor_Phase_B</v>
      </c>
      <c r="AA5399" s="12">
        <f t="shared" si="990"/>
        <v>17</v>
      </c>
      <c r="AB5399" s="6" t="s">
        <v>195</v>
      </c>
      <c r="AC5399" s="103">
        <v>3080</v>
      </c>
      <c r="AJ5399" s="80"/>
      <c r="AK5399" s="113" t="s">
        <v>1426</v>
      </c>
      <c r="AN5399" s="80"/>
      <c r="AO5399" s="80"/>
      <c r="AP5399" s="80"/>
      <c r="AQ5399" s="80"/>
      <c r="AR5399" s="127"/>
      <c r="AS5399" s="80"/>
      <c r="AT5399" s="7"/>
      <c r="AU5399" s="7"/>
      <c r="AV5399" s="165"/>
      <c r="AW5399" s="166"/>
      <c r="AX5399" s="137"/>
      <c r="AY5399" s="147"/>
      <c r="AZ5399" s="167"/>
      <c r="BA5399" s="167"/>
      <c r="BB5399" s="147" t="str">
        <f t="shared" si="988"/>
        <v/>
      </c>
      <c r="BC5399" s="168"/>
      <c r="BD5399" s="165"/>
      <c r="BE5399" s="165"/>
      <c r="BF5399" s="165"/>
      <c r="BG5399" s="165"/>
      <c r="BH5399" s="165"/>
      <c r="BI5399" s="165"/>
      <c r="BJ5399" s="165"/>
      <c r="BK5399" s="165"/>
      <c r="BL5399" s="165"/>
      <c r="BM5399" s="165"/>
      <c r="BN5399" s="165"/>
      <c r="BO5399" s="165"/>
      <c r="BP5399" s="165"/>
      <c r="BQ5399" s="165"/>
      <c r="BS5399" s="6"/>
      <c r="BT5399" s="11"/>
      <c r="BU5399" s="6"/>
      <c r="BV5399" s="6"/>
    </row>
    <row r="5400" spans="1:74" ht="15.75" x14ac:dyDescent="0.25">
      <c r="A5400" s="52" t="s">
        <v>1422</v>
      </c>
      <c r="B5400" s="56"/>
      <c r="C5400" s="7" t="s">
        <v>118</v>
      </c>
      <c r="D5400" s="7" t="s">
        <v>6562</v>
      </c>
      <c r="E5400" s="7"/>
      <c r="F5400" s="64"/>
      <c r="G5400" s="6"/>
      <c r="H5400" s="6"/>
      <c r="I5400" s="10" t="s">
        <v>110</v>
      </c>
      <c r="J5400" s="11" t="s">
        <v>4146</v>
      </c>
      <c r="K5400" s="194" t="s">
        <v>511</v>
      </c>
      <c r="L5400" s="176"/>
      <c r="M5400" s="176">
        <v>1000</v>
      </c>
      <c r="N5400" s="80" t="s">
        <v>6858</v>
      </c>
      <c r="O5400" s="162"/>
      <c r="P5400" s="80" t="s">
        <v>5847</v>
      </c>
      <c r="Q5400" s="80"/>
      <c r="R5400" s="80"/>
      <c r="S5400" s="163"/>
      <c r="T5400" s="213"/>
      <c r="U5400" s="162"/>
      <c r="V5400" s="164"/>
      <c r="W5400" s="12" t="str">
        <f t="shared" si="987"/>
        <v>Mqtt1</v>
      </c>
      <c r="X5400" s="196" t="s">
        <v>10752</v>
      </c>
      <c r="Y5400" s="6" t="str">
        <f t="shared" si="989"/>
        <v>marpower/power-tag/circulation-pump-wall-ceiling-cooling-aft</v>
      </c>
      <c r="Z5400" s="103" t="str" cm="1">
        <f t="array" ref="Z5400">IF(COUNTIF(N5400,"spare"),"","$."&amp;_xlfn.REGEXEXTRACT(J5400,"^PT\d+[FQ]\d+_(.*)", 2))</f>
        <v>$.Power_Factor_Phase_C</v>
      </c>
      <c r="AA5400" s="12">
        <f t="shared" si="990"/>
        <v>17</v>
      </c>
      <c r="AB5400" s="6" t="s">
        <v>195</v>
      </c>
      <c r="AC5400" s="103">
        <v>3082</v>
      </c>
      <c r="AJ5400" s="80"/>
      <c r="AK5400" s="113" t="s">
        <v>1426</v>
      </c>
      <c r="AN5400" s="80"/>
      <c r="AO5400" s="80"/>
      <c r="AP5400" s="80"/>
      <c r="AQ5400" s="80"/>
      <c r="AR5400" s="127"/>
      <c r="AS5400" s="80"/>
      <c r="AT5400" s="7"/>
      <c r="AU5400" s="7"/>
      <c r="AV5400" s="165"/>
      <c r="AW5400" s="166"/>
      <c r="AX5400" s="137"/>
      <c r="AY5400" s="147"/>
      <c r="AZ5400" s="167"/>
      <c r="BA5400" s="167"/>
      <c r="BB5400" s="147" t="str">
        <f t="shared" si="988"/>
        <v/>
      </c>
      <c r="BC5400" s="168"/>
      <c r="BD5400" s="165"/>
      <c r="BE5400" s="165"/>
      <c r="BF5400" s="165"/>
      <c r="BG5400" s="165"/>
      <c r="BH5400" s="165"/>
      <c r="BI5400" s="165"/>
      <c r="BJ5400" s="165"/>
      <c r="BK5400" s="165"/>
      <c r="BL5400" s="165"/>
      <c r="BM5400" s="165"/>
      <c r="BN5400" s="165"/>
      <c r="BO5400" s="165"/>
      <c r="BP5400" s="165"/>
      <c r="BQ5400" s="165"/>
      <c r="BS5400" s="6"/>
      <c r="BT5400" s="11"/>
      <c r="BU5400" s="6"/>
      <c r="BV5400" s="6"/>
    </row>
    <row r="5401" spans="1:74" ht="15.75" x14ac:dyDescent="0.25">
      <c r="A5401" s="52" t="s">
        <v>1422</v>
      </c>
      <c r="B5401" s="56"/>
      <c r="C5401" s="7" t="s">
        <v>118</v>
      </c>
      <c r="D5401" s="7" t="s">
        <v>6562</v>
      </c>
      <c r="E5401" s="7"/>
      <c r="F5401" s="64"/>
      <c r="G5401" s="6"/>
      <c r="H5401" s="6"/>
      <c r="I5401" s="10" t="s">
        <v>110</v>
      </c>
      <c r="J5401" s="11" t="s">
        <v>4147</v>
      </c>
      <c r="K5401" s="194" t="s">
        <v>511</v>
      </c>
      <c r="L5401" s="176"/>
      <c r="M5401" s="176">
        <v>1000</v>
      </c>
      <c r="N5401" s="80" t="s">
        <v>6858</v>
      </c>
      <c r="O5401" s="162"/>
      <c r="P5401" s="80" t="s">
        <v>5848</v>
      </c>
      <c r="Q5401" s="80"/>
      <c r="R5401" s="80"/>
      <c r="S5401" s="163"/>
      <c r="T5401" s="213"/>
      <c r="U5401" s="162"/>
      <c r="V5401" s="164"/>
      <c r="W5401" s="12" t="str">
        <f t="shared" si="987"/>
        <v>Mqtt1</v>
      </c>
      <c r="X5401" s="196" t="s">
        <v>10752</v>
      </c>
      <c r="Y5401" s="6" t="str">
        <f t="shared" si="989"/>
        <v>marpower/power-tag/circulation-pump-wall-ceiling-cooling-aft</v>
      </c>
      <c r="Z5401" s="103" t="str" cm="1">
        <f t="array" ref="Z5401">IF(COUNTIF(N5401,"spare"),"","$."&amp;_xlfn.REGEXEXTRACT(J5401,"^PT\d+[FQ]\d+_(.*)", 2))</f>
        <v>$.Total_Power_Factor</v>
      </c>
      <c r="AA5401" s="12">
        <f t="shared" si="990"/>
        <v>17</v>
      </c>
      <c r="AB5401" s="6" t="s">
        <v>195</v>
      </c>
      <c r="AC5401" s="103">
        <v>3084</v>
      </c>
      <c r="AJ5401" s="80"/>
      <c r="AK5401" s="113" t="s">
        <v>1426</v>
      </c>
      <c r="AN5401" s="80"/>
      <c r="AO5401" s="80"/>
      <c r="AP5401" s="80"/>
      <c r="AQ5401" s="80"/>
      <c r="AR5401" s="127"/>
      <c r="AS5401" s="80"/>
      <c r="AT5401" s="7"/>
      <c r="AU5401" s="7"/>
      <c r="AV5401" s="165"/>
      <c r="AW5401" s="166"/>
      <c r="AX5401" s="137"/>
      <c r="AY5401" s="147"/>
      <c r="AZ5401" s="167"/>
      <c r="BA5401" s="167"/>
      <c r="BB5401" s="147" t="str">
        <f t="shared" si="988"/>
        <v/>
      </c>
      <c r="BC5401" s="168"/>
      <c r="BD5401" s="165"/>
      <c r="BE5401" s="165"/>
      <c r="BF5401" s="165"/>
      <c r="BG5401" s="165"/>
      <c r="BH5401" s="165"/>
      <c r="BI5401" s="165"/>
      <c r="BJ5401" s="165"/>
      <c r="BK5401" s="165"/>
      <c r="BL5401" s="165"/>
      <c r="BM5401" s="165"/>
      <c r="BN5401" s="165"/>
      <c r="BO5401" s="165"/>
      <c r="BP5401" s="165"/>
      <c r="BQ5401" s="165"/>
      <c r="BS5401" s="6"/>
      <c r="BT5401" s="11"/>
      <c r="BU5401" s="6"/>
      <c r="BV5401" s="6"/>
    </row>
    <row r="5402" spans="1:74" ht="15.75" x14ac:dyDescent="0.25">
      <c r="A5402" s="52" t="s">
        <v>1422</v>
      </c>
      <c r="B5402" s="56"/>
      <c r="C5402" s="7" t="s">
        <v>118</v>
      </c>
      <c r="D5402" s="7" t="s">
        <v>6562</v>
      </c>
      <c r="E5402" s="7"/>
      <c r="F5402" s="64"/>
      <c r="G5402" s="6"/>
      <c r="H5402" s="6"/>
      <c r="I5402" s="10" t="s">
        <v>110</v>
      </c>
      <c r="J5402" s="11" t="s">
        <v>4148</v>
      </c>
      <c r="K5402" s="194" t="s">
        <v>511</v>
      </c>
      <c r="L5402" s="176"/>
      <c r="M5402" s="176">
        <v>1000</v>
      </c>
      <c r="N5402" s="80" t="s">
        <v>6858</v>
      </c>
      <c r="O5402" s="162"/>
      <c r="P5402" s="80" t="s">
        <v>5849</v>
      </c>
      <c r="Q5402" s="80"/>
      <c r="R5402" s="80"/>
      <c r="S5402" s="163"/>
      <c r="T5402" s="213"/>
      <c r="U5402" s="162"/>
      <c r="V5402" s="164"/>
      <c r="W5402" s="12" t="str">
        <f t="shared" si="987"/>
        <v>Mqtt1</v>
      </c>
      <c r="X5402" s="196" t="s">
        <v>10753</v>
      </c>
      <c r="Y5402" s="6" t="str">
        <f t="shared" si="989"/>
        <v>marpower/power-tag/circulation-pump-wall-ceiling-cooling-fwd</v>
      </c>
      <c r="Z5402" s="103" t="str" cm="1">
        <f t="array" ref="Z5402">IF(COUNTIF(N5402,"spare"),"","$."&amp;_xlfn.REGEXEXTRACT(J5402,"^PT\d+[FQ]\d+_(.*)", 2))</f>
        <v>$.RMS_Current_Phase_A</v>
      </c>
      <c r="AA5402" s="12">
        <f>AA5387+1</f>
        <v>18</v>
      </c>
      <c r="AB5402" s="6" t="s">
        <v>195</v>
      </c>
      <c r="AC5402" s="103">
        <v>3000</v>
      </c>
      <c r="AJ5402" s="80"/>
      <c r="AK5402" s="113" t="s">
        <v>1423</v>
      </c>
      <c r="AN5402" s="80"/>
      <c r="AO5402" s="80"/>
      <c r="AP5402" s="80"/>
      <c r="AQ5402" s="80"/>
      <c r="AR5402" s="127"/>
      <c r="AS5402" s="80"/>
      <c r="AT5402" s="7"/>
      <c r="AU5402" s="7"/>
      <c r="AV5402" s="165"/>
      <c r="AW5402" s="166"/>
      <c r="AX5402" s="137"/>
      <c r="AY5402" s="147"/>
      <c r="AZ5402" s="167"/>
      <c r="BA5402" s="167"/>
      <c r="BB5402" s="147" t="str">
        <f t="shared" si="988"/>
        <v/>
      </c>
      <c r="BC5402" s="168"/>
      <c r="BD5402" s="165"/>
      <c r="BE5402" s="165"/>
      <c r="BF5402" s="165"/>
      <c r="BG5402" s="165"/>
      <c r="BH5402" s="165"/>
      <c r="BI5402" s="165"/>
      <c r="BJ5402" s="165"/>
      <c r="BK5402" s="165"/>
      <c r="BL5402" s="165"/>
      <c r="BM5402" s="165"/>
      <c r="BN5402" s="165"/>
      <c r="BO5402" s="165"/>
      <c r="BP5402" s="165"/>
      <c r="BQ5402" s="165"/>
      <c r="BS5402" s="6"/>
      <c r="BT5402" s="11"/>
      <c r="BU5402" s="6"/>
      <c r="BV5402" s="6"/>
    </row>
    <row r="5403" spans="1:74" ht="15.75" x14ac:dyDescent="0.25">
      <c r="A5403" s="52" t="s">
        <v>1422</v>
      </c>
      <c r="B5403" s="56"/>
      <c r="C5403" s="7" t="s">
        <v>118</v>
      </c>
      <c r="D5403" s="7" t="s">
        <v>6562</v>
      </c>
      <c r="E5403" s="7"/>
      <c r="F5403" s="64"/>
      <c r="G5403" s="6"/>
      <c r="H5403" s="6"/>
      <c r="I5403" s="10" t="s">
        <v>110</v>
      </c>
      <c r="J5403" s="11" t="s">
        <v>4149</v>
      </c>
      <c r="K5403" s="194" t="s">
        <v>511</v>
      </c>
      <c r="L5403" s="176"/>
      <c r="M5403" s="176">
        <v>1000</v>
      </c>
      <c r="N5403" s="80" t="s">
        <v>6858</v>
      </c>
      <c r="O5403" s="162"/>
      <c r="P5403" s="80" t="s">
        <v>5850</v>
      </c>
      <c r="Q5403" s="80"/>
      <c r="R5403" s="80"/>
      <c r="S5403" s="163"/>
      <c r="T5403" s="213"/>
      <c r="U5403" s="162"/>
      <c r="V5403" s="164"/>
      <c r="W5403" s="12" t="str">
        <f t="shared" ref="W5403:W5466" si="991">IF(COUNTIF(N5403,"spare"),"","Mqtt1")</f>
        <v>Mqtt1</v>
      </c>
      <c r="X5403" s="196" t="s">
        <v>10753</v>
      </c>
      <c r="Y5403" s="6" t="str">
        <f t="shared" si="989"/>
        <v>marpower/power-tag/circulation-pump-wall-ceiling-cooling-fwd</v>
      </c>
      <c r="Z5403" s="103" t="str" cm="1">
        <f t="array" ref="Z5403">IF(COUNTIF(N5403,"spare"),"","$."&amp;_xlfn.REGEXEXTRACT(J5403,"^PT\d+[FQ]\d+_(.*)", 2))</f>
        <v>$.RMS_Current_Phase_B</v>
      </c>
      <c r="AA5403" s="12">
        <f t="shared" ref="AA5403:AA5431" si="992">AA5388+1</f>
        <v>18</v>
      </c>
      <c r="AB5403" s="6" t="s">
        <v>195</v>
      </c>
      <c r="AC5403" s="103">
        <v>3002</v>
      </c>
      <c r="AJ5403" s="80"/>
      <c r="AK5403" s="113" t="s">
        <v>1423</v>
      </c>
      <c r="AN5403" s="80"/>
      <c r="AO5403" s="80"/>
      <c r="AP5403" s="80"/>
      <c r="AQ5403" s="80"/>
      <c r="AR5403" s="127"/>
      <c r="AS5403" s="80"/>
      <c r="AT5403" s="7"/>
      <c r="AU5403" s="7"/>
      <c r="AV5403" s="165"/>
      <c r="AW5403" s="166"/>
      <c r="AX5403" s="137"/>
      <c r="AY5403" s="147"/>
      <c r="AZ5403" s="167"/>
      <c r="BA5403" s="167"/>
      <c r="BB5403" s="147" t="str">
        <f t="shared" si="988"/>
        <v/>
      </c>
      <c r="BC5403" s="168"/>
      <c r="BD5403" s="165"/>
      <c r="BE5403" s="165"/>
      <c r="BF5403" s="165"/>
      <c r="BG5403" s="165"/>
      <c r="BH5403" s="165"/>
      <c r="BI5403" s="165"/>
      <c r="BJ5403" s="165"/>
      <c r="BK5403" s="165"/>
      <c r="BL5403" s="165"/>
      <c r="BM5403" s="165"/>
      <c r="BN5403" s="165"/>
      <c r="BO5403" s="165"/>
      <c r="BP5403" s="165"/>
      <c r="BQ5403" s="165"/>
      <c r="BS5403" s="6"/>
      <c r="BT5403" s="11"/>
      <c r="BU5403" s="6"/>
      <c r="BV5403" s="6"/>
    </row>
    <row r="5404" spans="1:74" ht="15.75" x14ac:dyDescent="0.25">
      <c r="A5404" s="52" t="s">
        <v>1422</v>
      </c>
      <c r="B5404" s="56"/>
      <c r="C5404" s="7" t="s">
        <v>118</v>
      </c>
      <c r="D5404" s="7" t="s">
        <v>6562</v>
      </c>
      <c r="E5404" s="7"/>
      <c r="F5404" s="64"/>
      <c r="G5404" s="6"/>
      <c r="H5404" s="6"/>
      <c r="I5404" s="10" t="s">
        <v>110</v>
      </c>
      <c r="J5404" s="11" t="s">
        <v>4150</v>
      </c>
      <c r="K5404" s="194" t="s">
        <v>511</v>
      </c>
      <c r="L5404" s="176"/>
      <c r="M5404" s="176">
        <v>1000</v>
      </c>
      <c r="N5404" s="80" t="s">
        <v>6858</v>
      </c>
      <c r="O5404" s="162"/>
      <c r="P5404" s="80" t="s">
        <v>5851</v>
      </c>
      <c r="Q5404" s="80"/>
      <c r="R5404" s="80"/>
      <c r="S5404" s="163"/>
      <c r="T5404" s="213"/>
      <c r="U5404" s="162"/>
      <c r="V5404" s="164"/>
      <c r="W5404" s="12" t="str">
        <f t="shared" si="991"/>
        <v>Mqtt1</v>
      </c>
      <c r="X5404" s="196" t="s">
        <v>10753</v>
      </c>
      <c r="Y5404" s="6" t="str">
        <f t="shared" si="989"/>
        <v>marpower/power-tag/circulation-pump-wall-ceiling-cooling-fwd</v>
      </c>
      <c r="Z5404" s="103" t="str" cm="1">
        <f t="array" ref="Z5404">IF(COUNTIF(N5404,"spare"),"","$."&amp;_xlfn.REGEXEXTRACT(J5404,"^PT\d+[FQ]\d+_(.*)", 2))</f>
        <v>$.RMS_Current_Phase_C</v>
      </c>
      <c r="AA5404" s="12">
        <f t="shared" si="992"/>
        <v>18</v>
      </c>
      <c r="AB5404" s="6" t="s">
        <v>195</v>
      </c>
      <c r="AC5404" s="103">
        <v>3004</v>
      </c>
      <c r="AJ5404" s="80"/>
      <c r="AK5404" s="113" t="s">
        <v>1423</v>
      </c>
      <c r="AN5404" s="80"/>
      <c r="AO5404" s="80"/>
      <c r="AP5404" s="80"/>
      <c r="AQ5404" s="80"/>
      <c r="AR5404" s="127"/>
      <c r="AS5404" s="80"/>
      <c r="AT5404" s="7"/>
      <c r="AU5404" s="7"/>
      <c r="AV5404" s="165"/>
      <c r="AW5404" s="166"/>
      <c r="AX5404" s="137"/>
      <c r="AY5404" s="147"/>
      <c r="AZ5404" s="167"/>
      <c r="BA5404" s="167"/>
      <c r="BB5404" s="147" t="str">
        <f t="shared" si="988"/>
        <v/>
      </c>
      <c r="BC5404" s="168"/>
      <c r="BD5404" s="165"/>
      <c r="BE5404" s="165"/>
      <c r="BF5404" s="165"/>
      <c r="BG5404" s="165"/>
      <c r="BH5404" s="165"/>
      <c r="BI5404" s="165"/>
      <c r="BJ5404" s="165"/>
      <c r="BK5404" s="165"/>
      <c r="BL5404" s="165"/>
      <c r="BM5404" s="165"/>
      <c r="BN5404" s="165"/>
      <c r="BO5404" s="165"/>
      <c r="BP5404" s="165"/>
      <c r="BQ5404" s="165"/>
      <c r="BS5404" s="6"/>
      <c r="BT5404" s="11"/>
      <c r="BU5404" s="6"/>
      <c r="BV5404" s="6"/>
    </row>
    <row r="5405" spans="1:74" ht="15.75" x14ac:dyDescent="0.25">
      <c r="A5405" s="52" t="s">
        <v>1422</v>
      </c>
      <c r="B5405" s="56"/>
      <c r="C5405" s="7" t="s">
        <v>118</v>
      </c>
      <c r="D5405" s="7" t="s">
        <v>6562</v>
      </c>
      <c r="E5405" s="7"/>
      <c r="F5405" s="64"/>
      <c r="G5405" s="6"/>
      <c r="H5405" s="6"/>
      <c r="I5405" s="10" t="s">
        <v>110</v>
      </c>
      <c r="J5405" s="11" t="s">
        <v>4151</v>
      </c>
      <c r="K5405" s="194" t="s">
        <v>511</v>
      </c>
      <c r="L5405" s="176"/>
      <c r="M5405" s="176">
        <v>1000</v>
      </c>
      <c r="N5405" s="80" t="s">
        <v>6858</v>
      </c>
      <c r="O5405" s="162"/>
      <c r="P5405" s="80" t="s">
        <v>5852</v>
      </c>
      <c r="Q5405" s="80"/>
      <c r="R5405" s="80"/>
      <c r="S5405" s="163"/>
      <c r="T5405" s="213"/>
      <c r="U5405" s="162"/>
      <c r="V5405" s="164"/>
      <c r="W5405" s="12" t="str">
        <f t="shared" si="991"/>
        <v>Mqtt1</v>
      </c>
      <c r="X5405" s="196" t="s">
        <v>10753</v>
      </c>
      <c r="Y5405" s="6" t="str">
        <f t="shared" si="989"/>
        <v>marpower/power-tag/circulation-pump-wall-ceiling-cooling-fwd</v>
      </c>
      <c r="Z5405" s="103" t="str" cm="1">
        <f t="array" ref="Z5405">IF(COUNTIF(N5405,"spare"),"","$."&amp;_xlfn.REGEXEXTRACT(J5405,"^PT\d+[FQ]\d+_(.*)", 2))</f>
        <v>$.RMS_Current_Phase_Neut</v>
      </c>
      <c r="AA5405" s="12">
        <f t="shared" si="992"/>
        <v>18</v>
      </c>
      <c r="AB5405" s="6" t="s">
        <v>195</v>
      </c>
      <c r="AC5405" s="103">
        <v>3006</v>
      </c>
      <c r="AJ5405" s="80"/>
      <c r="AK5405" s="113" t="s">
        <v>1423</v>
      </c>
      <c r="AN5405" s="80"/>
      <c r="AO5405" s="80"/>
      <c r="AP5405" s="80"/>
      <c r="AQ5405" s="80"/>
      <c r="AR5405" s="127"/>
      <c r="AS5405" s="80"/>
      <c r="AT5405" s="7"/>
      <c r="AU5405" s="7"/>
      <c r="AV5405" s="165"/>
      <c r="AW5405" s="166"/>
      <c r="AX5405" s="137"/>
      <c r="AY5405" s="147"/>
      <c r="AZ5405" s="167"/>
      <c r="BA5405" s="167"/>
      <c r="BB5405" s="147" t="str">
        <f t="shared" si="988"/>
        <v/>
      </c>
      <c r="BC5405" s="168"/>
      <c r="BD5405" s="165"/>
      <c r="BE5405" s="165"/>
      <c r="BF5405" s="165"/>
      <c r="BG5405" s="165"/>
      <c r="BH5405" s="165"/>
      <c r="BI5405" s="165"/>
      <c r="BJ5405" s="165"/>
      <c r="BK5405" s="165"/>
      <c r="BL5405" s="165"/>
      <c r="BM5405" s="165"/>
      <c r="BN5405" s="165"/>
      <c r="BO5405" s="165"/>
      <c r="BP5405" s="165"/>
      <c r="BQ5405" s="165"/>
      <c r="BS5405" s="6"/>
      <c r="BT5405" s="11"/>
      <c r="BU5405" s="6"/>
      <c r="BV5405" s="6"/>
    </row>
    <row r="5406" spans="1:74" ht="15.75" x14ac:dyDescent="0.25">
      <c r="A5406" s="52" t="s">
        <v>1422</v>
      </c>
      <c r="B5406" s="56"/>
      <c r="C5406" s="7" t="s">
        <v>118</v>
      </c>
      <c r="D5406" s="7" t="s">
        <v>6562</v>
      </c>
      <c r="E5406" s="7"/>
      <c r="F5406" s="64"/>
      <c r="G5406" s="6"/>
      <c r="H5406" s="6"/>
      <c r="I5406" s="10" t="s">
        <v>110</v>
      </c>
      <c r="J5406" s="11" t="s">
        <v>8387</v>
      </c>
      <c r="K5406" s="194" t="s">
        <v>511</v>
      </c>
      <c r="L5406" s="176"/>
      <c r="M5406" s="176">
        <v>1000</v>
      </c>
      <c r="N5406" s="80" t="s">
        <v>6858</v>
      </c>
      <c r="O5406" s="162"/>
      <c r="P5406" s="80" t="s">
        <v>5853</v>
      </c>
      <c r="Q5406" s="80"/>
      <c r="R5406" s="80"/>
      <c r="S5406" s="163"/>
      <c r="T5406" s="213"/>
      <c r="U5406" s="162"/>
      <c r="V5406" s="164"/>
      <c r="W5406" s="12" t="str">
        <f t="shared" si="991"/>
        <v>Mqtt1</v>
      </c>
      <c r="X5406" s="196" t="s">
        <v>10753</v>
      </c>
      <c r="Y5406" s="6" t="str">
        <f t="shared" si="989"/>
        <v>marpower/power-tag/circulation-pump-wall-ceiling-cooling-fwd</v>
      </c>
      <c r="Z5406" s="103" t="str" cm="1">
        <f t="array" ref="Z5406">IF(COUNTIF(N5406,"spare"),"","$."&amp;_xlfn.REGEXEXTRACT(J5406,"^PT\d+[FQ]\d+_(.*)", 2))</f>
        <v>$.RMS_Voltage_A_N</v>
      </c>
      <c r="AA5406" s="12">
        <f t="shared" si="992"/>
        <v>18</v>
      </c>
      <c r="AB5406" s="6" t="s">
        <v>195</v>
      </c>
      <c r="AC5406" s="103">
        <v>3028</v>
      </c>
      <c r="AJ5406" s="80"/>
      <c r="AK5406" s="113" t="s">
        <v>1424</v>
      </c>
      <c r="AN5406" s="80"/>
      <c r="AO5406" s="80"/>
      <c r="AP5406" s="80"/>
      <c r="AQ5406" s="80"/>
      <c r="AR5406" s="127"/>
      <c r="AS5406" s="80"/>
      <c r="AT5406" s="7"/>
      <c r="AU5406" s="7"/>
      <c r="AV5406" s="165"/>
      <c r="AW5406" s="166"/>
      <c r="AX5406" s="137"/>
      <c r="AY5406" s="147"/>
      <c r="AZ5406" s="167"/>
      <c r="BA5406" s="167"/>
      <c r="BB5406" s="147" t="str">
        <f t="shared" si="988"/>
        <v/>
      </c>
      <c r="BC5406" s="168"/>
      <c r="BD5406" s="165"/>
      <c r="BE5406" s="165"/>
      <c r="BF5406" s="165"/>
      <c r="BG5406" s="165"/>
      <c r="BH5406" s="165"/>
      <c r="BI5406" s="165"/>
      <c r="BJ5406" s="165"/>
      <c r="BK5406" s="165"/>
      <c r="BL5406" s="165"/>
      <c r="BM5406" s="165"/>
      <c r="BN5406" s="165"/>
      <c r="BO5406" s="165"/>
      <c r="BP5406" s="165"/>
      <c r="BQ5406" s="165"/>
      <c r="BS5406" s="6"/>
      <c r="BT5406" s="11"/>
      <c r="BU5406" s="6"/>
      <c r="BV5406" s="6"/>
    </row>
    <row r="5407" spans="1:74" ht="15.75" x14ac:dyDescent="0.25">
      <c r="A5407" s="52" t="s">
        <v>1422</v>
      </c>
      <c r="B5407" s="56"/>
      <c r="C5407" s="7" t="s">
        <v>118</v>
      </c>
      <c r="D5407" s="7" t="s">
        <v>6562</v>
      </c>
      <c r="E5407" s="7"/>
      <c r="F5407" s="64"/>
      <c r="G5407" s="6"/>
      <c r="H5407" s="6"/>
      <c r="I5407" s="10" t="s">
        <v>110</v>
      </c>
      <c r="J5407" s="11" t="s">
        <v>8564</v>
      </c>
      <c r="K5407" s="194" t="s">
        <v>511</v>
      </c>
      <c r="L5407" s="176"/>
      <c r="M5407" s="176">
        <v>1000</v>
      </c>
      <c r="N5407" s="80" t="s">
        <v>6858</v>
      </c>
      <c r="O5407" s="162"/>
      <c r="P5407" s="80" t="s">
        <v>5854</v>
      </c>
      <c r="Q5407" s="80"/>
      <c r="R5407" s="80"/>
      <c r="S5407" s="163"/>
      <c r="T5407" s="213"/>
      <c r="U5407" s="162"/>
      <c r="V5407" s="164"/>
      <c r="W5407" s="12" t="str">
        <f t="shared" si="991"/>
        <v>Mqtt1</v>
      </c>
      <c r="X5407" s="196" t="s">
        <v>10753</v>
      </c>
      <c r="Y5407" s="6" t="str">
        <f t="shared" si="989"/>
        <v>marpower/power-tag/circulation-pump-wall-ceiling-cooling-fwd</v>
      </c>
      <c r="Z5407" s="103" t="str" cm="1">
        <f t="array" ref="Z5407">IF(COUNTIF(N5407,"spare"),"","$."&amp;_xlfn.REGEXEXTRACT(J5407,"^PT\d+[FQ]\d+_(.*)", 2))</f>
        <v>$.RMS_Voltage_B_N</v>
      </c>
      <c r="AA5407" s="12">
        <f t="shared" si="992"/>
        <v>18</v>
      </c>
      <c r="AB5407" s="6" t="s">
        <v>195</v>
      </c>
      <c r="AC5407" s="103">
        <v>3030</v>
      </c>
      <c r="AJ5407" s="80"/>
      <c r="AK5407" s="113" t="s">
        <v>1424</v>
      </c>
      <c r="AN5407" s="80"/>
      <c r="AO5407" s="80"/>
      <c r="AP5407" s="80"/>
      <c r="AQ5407" s="80"/>
      <c r="AR5407" s="127"/>
      <c r="AS5407" s="80"/>
      <c r="AT5407" s="7"/>
      <c r="AU5407" s="7"/>
      <c r="AV5407" s="165"/>
      <c r="AW5407" s="166"/>
      <c r="AX5407" s="137"/>
      <c r="AY5407" s="147"/>
      <c r="AZ5407" s="167"/>
      <c r="BA5407" s="167"/>
      <c r="BB5407" s="147" t="str">
        <f t="shared" si="988"/>
        <v/>
      </c>
      <c r="BC5407" s="168"/>
      <c r="BD5407" s="165"/>
      <c r="BE5407" s="165"/>
      <c r="BF5407" s="165"/>
      <c r="BG5407" s="165"/>
      <c r="BH5407" s="165"/>
      <c r="BI5407" s="165"/>
      <c r="BJ5407" s="165"/>
      <c r="BK5407" s="165"/>
      <c r="BL5407" s="165"/>
      <c r="BM5407" s="165"/>
      <c r="BN5407" s="165"/>
      <c r="BO5407" s="165"/>
      <c r="BP5407" s="165"/>
      <c r="BQ5407" s="165"/>
      <c r="BS5407" s="6"/>
      <c r="BT5407" s="11"/>
      <c r="BU5407" s="6"/>
      <c r="BV5407" s="6"/>
    </row>
    <row r="5408" spans="1:74" ht="15.75" x14ac:dyDescent="0.25">
      <c r="A5408" s="52" t="s">
        <v>1422</v>
      </c>
      <c r="B5408" s="56"/>
      <c r="C5408" s="7" t="s">
        <v>118</v>
      </c>
      <c r="D5408" s="7" t="s">
        <v>6562</v>
      </c>
      <c r="E5408" s="7"/>
      <c r="F5408" s="64"/>
      <c r="G5408" s="6"/>
      <c r="H5408" s="6"/>
      <c r="I5408" s="10" t="s">
        <v>110</v>
      </c>
      <c r="J5408" s="11" t="s">
        <v>8741</v>
      </c>
      <c r="K5408" s="194" t="s">
        <v>511</v>
      </c>
      <c r="L5408" s="176"/>
      <c r="M5408" s="176">
        <v>1000</v>
      </c>
      <c r="N5408" s="80" t="s">
        <v>6858</v>
      </c>
      <c r="O5408" s="162"/>
      <c r="P5408" s="80" t="s">
        <v>5855</v>
      </c>
      <c r="Q5408" s="80"/>
      <c r="R5408" s="80"/>
      <c r="S5408" s="163"/>
      <c r="T5408" s="213"/>
      <c r="U5408" s="162"/>
      <c r="V5408" s="164"/>
      <c r="W5408" s="12" t="str">
        <f t="shared" si="991"/>
        <v>Mqtt1</v>
      </c>
      <c r="X5408" s="196" t="s">
        <v>10753</v>
      </c>
      <c r="Y5408" s="6" t="str">
        <f t="shared" si="989"/>
        <v>marpower/power-tag/circulation-pump-wall-ceiling-cooling-fwd</v>
      </c>
      <c r="Z5408" s="103" t="str" cm="1">
        <f t="array" ref="Z5408">IF(COUNTIF(N5408,"spare"),"","$."&amp;_xlfn.REGEXEXTRACT(J5408,"^PT\d+[FQ]\d+_(.*)", 2))</f>
        <v>$.RMS_Voltage_C_N</v>
      </c>
      <c r="AA5408" s="12">
        <f t="shared" si="992"/>
        <v>18</v>
      </c>
      <c r="AB5408" s="6" t="s">
        <v>195</v>
      </c>
      <c r="AC5408" s="103">
        <v>3032</v>
      </c>
      <c r="AJ5408" s="80"/>
      <c r="AK5408" s="113" t="s">
        <v>1424</v>
      </c>
      <c r="AN5408" s="80"/>
      <c r="AO5408" s="80"/>
      <c r="AP5408" s="80"/>
      <c r="AQ5408" s="80"/>
      <c r="AR5408" s="127"/>
      <c r="AS5408" s="80"/>
      <c r="AT5408" s="7"/>
      <c r="AU5408" s="7"/>
      <c r="AV5408" s="165"/>
      <c r="AW5408" s="166"/>
      <c r="AX5408" s="137"/>
      <c r="AY5408" s="147"/>
      <c r="AZ5408" s="167"/>
      <c r="BA5408" s="167"/>
      <c r="BB5408" s="147" t="str">
        <f t="shared" si="988"/>
        <v/>
      </c>
      <c r="BC5408" s="168"/>
      <c r="BD5408" s="165"/>
      <c r="BE5408" s="165"/>
      <c r="BF5408" s="165"/>
      <c r="BG5408" s="165"/>
      <c r="BH5408" s="165"/>
      <c r="BI5408" s="165"/>
      <c r="BJ5408" s="165"/>
      <c r="BK5408" s="165"/>
      <c r="BL5408" s="165"/>
      <c r="BM5408" s="165"/>
      <c r="BN5408" s="165"/>
      <c r="BO5408" s="165"/>
      <c r="BP5408" s="165"/>
      <c r="BQ5408" s="165"/>
      <c r="BS5408" s="6"/>
      <c r="BT5408" s="11"/>
      <c r="BU5408" s="6"/>
      <c r="BV5408" s="6"/>
    </row>
    <row r="5409" spans="1:74" ht="15.75" x14ac:dyDescent="0.25">
      <c r="A5409" s="52" t="s">
        <v>1422</v>
      </c>
      <c r="B5409" s="56"/>
      <c r="C5409" s="7" t="s">
        <v>118</v>
      </c>
      <c r="D5409" s="7" t="s">
        <v>6562</v>
      </c>
      <c r="E5409" s="7"/>
      <c r="F5409" s="64"/>
      <c r="G5409" s="6"/>
      <c r="H5409" s="6"/>
      <c r="I5409" s="10" t="s">
        <v>110</v>
      </c>
      <c r="J5409" s="11" t="s">
        <v>4152</v>
      </c>
      <c r="K5409" s="194" t="s">
        <v>511</v>
      </c>
      <c r="L5409" s="176"/>
      <c r="M5409" s="176">
        <v>1000</v>
      </c>
      <c r="N5409" s="80" t="s">
        <v>6858</v>
      </c>
      <c r="O5409" s="162"/>
      <c r="P5409" s="80" t="s">
        <v>5856</v>
      </c>
      <c r="Q5409" s="80"/>
      <c r="R5409" s="80"/>
      <c r="S5409" s="163"/>
      <c r="T5409" s="213"/>
      <c r="U5409" s="162"/>
      <c r="V5409" s="164"/>
      <c r="W5409" s="12" t="str">
        <f t="shared" si="991"/>
        <v>Mqtt1</v>
      </c>
      <c r="X5409" s="196" t="s">
        <v>10753</v>
      </c>
      <c r="Y5409" s="6" t="str">
        <f t="shared" si="989"/>
        <v>marpower/power-tag/circulation-pump-wall-ceiling-cooling-fwd</v>
      </c>
      <c r="Z5409" s="103" t="str" cm="1">
        <f t="array" ref="Z5409">IF(COUNTIF(N5409,"spare"),"","$."&amp;_xlfn.REGEXEXTRACT(J5409,"^PT\d+[FQ]\d+_(.*)", 2))</f>
        <v>$.Active_Power_Phase_A</v>
      </c>
      <c r="AA5409" s="12">
        <f t="shared" si="992"/>
        <v>18</v>
      </c>
      <c r="AB5409" s="6" t="s">
        <v>195</v>
      </c>
      <c r="AC5409" s="103">
        <v>3054</v>
      </c>
      <c r="AJ5409" s="80"/>
      <c r="AK5409" s="113" t="s">
        <v>1425</v>
      </c>
      <c r="AN5409" s="80"/>
      <c r="AO5409" s="80"/>
      <c r="AP5409" s="80"/>
      <c r="AQ5409" s="80"/>
      <c r="AR5409" s="127"/>
      <c r="AS5409" s="80"/>
      <c r="AT5409" s="7"/>
      <c r="AU5409" s="7"/>
      <c r="AV5409" s="165"/>
      <c r="AW5409" s="166"/>
      <c r="AX5409" s="137"/>
      <c r="AY5409" s="147"/>
      <c r="AZ5409" s="167"/>
      <c r="BA5409" s="167"/>
      <c r="BB5409" s="147" t="str">
        <f t="shared" si="988"/>
        <v/>
      </c>
      <c r="BC5409" s="168"/>
      <c r="BD5409" s="165"/>
      <c r="BE5409" s="165"/>
      <c r="BF5409" s="165"/>
      <c r="BG5409" s="165"/>
      <c r="BH5409" s="165"/>
      <c r="BI5409" s="165"/>
      <c r="BJ5409" s="165"/>
      <c r="BK5409" s="165"/>
      <c r="BL5409" s="165"/>
      <c r="BM5409" s="165"/>
      <c r="BN5409" s="165"/>
      <c r="BO5409" s="165"/>
      <c r="BP5409" s="165"/>
      <c r="BQ5409" s="165"/>
      <c r="BS5409" s="6"/>
      <c r="BT5409" s="11"/>
      <c r="BU5409" s="6"/>
      <c r="BV5409" s="6"/>
    </row>
    <row r="5410" spans="1:74" ht="15.75" x14ac:dyDescent="0.25">
      <c r="A5410" s="52" t="s">
        <v>1422</v>
      </c>
      <c r="B5410" s="56"/>
      <c r="C5410" s="7" t="s">
        <v>118</v>
      </c>
      <c r="D5410" s="7" t="s">
        <v>6562</v>
      </c>
      <c r="E5410" s="7"/>
      <c r="F5410" s="64"/>
      <c r="G5410" s="6"/>
      <c r="H5410" s="6"/>
      <c r="I5410" s="10" t="s">
        <v>110</v>
      </c>
      <c r="J5410" s="11" t="s">
        <v>4153</v>
      </c>
      <c r="K5410" s="194" t="s">
        <v>511</v>
      </c>
      <c r="L5410" s="176"/>
      <c r="M5410" s="176">
        <v>1000</v>
      </c>
      <c r="N5410" s="80" t="s">
        <v>6858</v>
      </c>
      <c r="O5410" s="162"/>
      <c r="P5410" s="80" t="s">
        <v>5857</v>
      </c>
      <c r="Q5410" s="80"/>
      <c r="R5410" s="80"/>
      <c r="S5410" s="163"/>
      <c r="T5410" s="213"/>
      <c r="U5410" s="162"/>
      <c r="V5410" s="164"/>
      <c r="W5410" s="12" t="str">
        <f t="shared" si="991"/>
        <v>Mqtt1</v>
      </c>
      <c r="X5410" s="196" t="s">
        <v>10753</v>
      </c>
      <c r="Y5410" s="6" t="str">
        <f t="shared" si="989"/>
        <v>marpower/power-tag/circulation-pump-wall-ceiling-cooling-fwd</v>
      </c>
      <c r="Z5410" s="103" t="str" cm="1">
        <f t="array" ref="Z5410">IF(COUNTIF(N5410,"spare"),"","$."&amp;_xlfn.REGEXEXTRACT(J5410,"^PT\d+[FQ]\d+_(.*)", 2))</f>
        <v>$.Active_Power_Phase_B</v>
      </c>
      <c r="AA5410" s="12">
        <f t="shared" si="992"/>
        <v>18</v>
      </c>
      <c r="AB5410" s="6" t="s">
        <v>195</v>
      </c>
      <c r="AC5410" s="103">
        <v>3056</v>
      </c>
      <c r="AJ5410" s="80"/>
      <c r="AK5410" s="113" t="s">
        <v>1425</v>
      </c>
      <c r="AN5410" s="80"/>
      <c r="AO5410" s="80"/>
      <c r="AP5410" s="80"/>
      <c r="AQ5410" s="80"/>
      <c r="AR5410" s="127"/>
      <c r="AS5410" s="80"/>
      <c r="AT5410" s="7"/>
      <c r="AU5410" s="7"/>
      <c r="AV5410" s="165"/>
      <c r="AW5410" s="166"/>
      <c r="AX5410" s="137"/>
      <c r="AY5410" s="147"/>
      <c r="AZ5410" s="167"/>
      <c r="BA5410" s="167"/>
      <c r="BB5410" s="147" t="str">
        <f t="shared" si="988"/>
        <v/>
      </c>
      <c r="BC5410" s="168"/>
      <c r="BD5410" s="165"/>
      <c r="BE5410" s="165"/>
      <c r="BF5410" s="165"/>
      <c r="BG5410" s="165"/>
      <c r="BH5410" s="165"/>
      <c r="BI5410" s="165"/>
      <c r="BJ5410" s="165"/>
      <c r="BK5410" s="165"/>
      <c r="BL5410" s="165"/>
      <c r="BM5410" s="165"/>
      <c r="BN5410" s="165"/>
      <c r="BO5410" s="165"/>
      <c r="BP5410" s="165"/>
      <c r="BQ5410" s="165"/>
      <c r="BS5410" s="6"/>
      <c r="BT5410" s="11"/>
      <c r="BU5410" s="6"/>
      <c r="BV5410" s="6"/>
    </row>
    <row r="5411" spans="1:74" ht="15.75" x14ac:dyDescent="0.25">
      <c r="A5411" s="52" t="s">
        <v>1422</v>
      </c>
      <c r="B5411" s="56"/>
      <c r="C5411" s="7" t="s">
        <v>118</v>
      </c>
      <c r="D5411" s="7" t="s">
        <v>6562</v>
      </c>
      <c r="E5411" s="7"/>
      <c r="F5411" s="64"/>
      <c r="G5411" s="6"/>
      <c r="H5411" s="6"/>
      <c r="I5411" s="10" t="s">
        <v>110</v>
      </c>
      <c r="J5411" s="11" t="s">
        <v>4154</v>
      </c>
      <c r="K5411" s="194" t="s">
        <v>511</v>
      </c>
      <c r="L5411" s="176"/>
      <c r="M5411" s="176">
        <v>1000</v>
      </c>
      <c r="N5411" s="80" t="s">
        <v>6858</v>
      </c>
      <c r="O5411" s="162"/>
      <c r="P5411" s="80" t="s">
        <v>5858</v>
      </c>
      <c r="Q5411" s="80"/>
      <c r="R5411" s="80"/>
      <c r="S5411" s="163"/>
      <c r="T5411" s="213"/>
      <c r="U5411" s="162"/>
      <c r="V5411" s="164"/>
      <c r="W5411" s="12" t="str">
        <f t="shared" si="991"/>
        <v>Mqtt1</v>
      </c>
      <c r="X5411" s="196" t="s">
        <v>10753</v>
      </c>
      <c r="Y5411" s="6" t="str">
        <f t="shared" si="989"/>
        <v>marpower/power-tag/circulation-pump-wall-ceiling-cooling-fwd</v>
      </c>
      <c r="Z5411" s="103" t="str" cm="1">
        <f t="array" ref="Z5411">IF(COUNTIF(N5411,"spare"),"","$."&amp;_xlfn.REGEXEXTRACT(J5411,"^PT\d+[FQ]\d+_(.*)", 2))</f>
        <v>$.Active_Power_Phase_C</v>
      </c>
      <c r="AA5411" s="12">
        <f t="shared" si="992"/>
        <v>18</v>
      </c>
      <c r="AB5411" s="6" t="s">
        <v>195</v>
      </c>
      <c r="AC5411" s="103">
        <v>3058</v>
      </c>
      <c r="AJ5411" s="80"/>
      <c r="AK5411" s="113" t="s">
        <v>1425</v>
      </c>
      <c r="AN5411" s="80"/>
      <c r="AO5411" s="80"/>
      <c r="AP5411" s="80"/>
      <c r="AQ5411" s="80"/>
      <c r="AR5411" s="127"/>
      <c r="AS5411" s="80"/>
      <c r="AT5411" s="7"/>
      <c r="AU5411" s="7"/>
      <c r="AV5411" s="165"/>
      <c r="AW5411" s="166"/>
      <c r="AX5411" s="137"/>
      <c r="AY5411" s="147"/>
      <c r="AZ5411" s="167"/>
      <c r="BA5411" s="167"/>
      <c r="BB5411" s="147" t="str">
        <f t="shared" si="988"/>
        <v/>
      </c>
      <c r="BC5411" s="168"/>
      <c r="BD5411" s="165"/>
      <c r="BE5411" s="165"/>
      <c r="BF5411" s="165"/>
      <c r="BG5411" s="165"/>
      <c r="BH5411" s="165"/>
      <c r="BI5411" s="165"/>
      <c r="BJ5411" s="165"/>
      <c r="BK5411" s="165"/>
      <c r="BL5411" s="165"/>
      <c r="BM5411" s="165"/>
      <c r="BN5411" s="165"/>
      <c r="BO5411" s="165"/>
      <c r="BP5411" s="165"/>
      <c r="BQ5411" s="165"/>
      <c r="BS5411" s="6"/>
      <c r="BT5411" s="11"/>
      <c r="BU5411" s="6"/>
      <c r="BV5411" s="6"/>
    </row>
    <row r="5412" spans="1:74" ht="15.75" x14ac:dyDescent="0.25">
      <c r="A5412" s="52" t="s">
        <v>1422</v>
      </c>
      <c r="B5412" s="56"/>
      <c r="C5412" s="7" t="s">
        <v>118</v>
      </c>
      <c r="D5412" s="7" t="s">
        <v>6562</v>
      </c>
      <c r="E5412" s="7"/>
      <c r="F5412" s="64"/>
      <c r="G5412" s="6"/>
      <c r="H5412" s="6"/>
      <c r="I5412" s="10" t="s">
        <v>110</v>
      </c>
      <c r="J5412" s="11" t="s">
        <v>4155</v>
      </c>
      <c r="K5412" s="194" t="s">
        <v>511</v>
      </c>
      <c r="L5412" s="176"/>
      <c r="M5412" s="176">
        <v>1000</v>
      </c>
      <c r="N5412" s="80" t="s">
        <v>6858</v>
      </c>
      <c r="O5412" s="162"/>
      <c r="P5412" s="80" t="s">
        <v>5859</v>
      </c>
      <c r="Q5412" s="80"/>
      <c r="R5412" s="80"/>
      <c r="S5412" s="163"/>
      <c r="T5412" s="213"/>
      <c r="U5412" s="162"/>
      <c r="V5412" s="164"/>
      <c r="W5412" s="12" t="str">
        <f t="shared" si="991"/>
        <v>Mqtt1</v>
      </c>
      <c r="X5412" s="196" t="s">
        <v>10753</v>
      </c>
      <c r="Y5412" s="6" t="str">
        <f t="shared" si="989"/>
        <v>marpower/power-tag/circulation-pump-wall-ceiling-cooling-fwd</v>
      </c>
      <c r="Z5412" s="103" t="str" cm="1">
        <f t="array" ref="Z5412">IF(COUNTIF(N5412,"spare"),"","$."&amp;_xlfn.REGEXEXTRACT(J5412,"^PT\d+[FQ]\d+_(.*)", 2))</f>
        <v>$.Total_Active_Power</v>
      </c>
      <c r="AA5412" s="12">
        <f t="shared" si="992"/>
        <v>18</v>
      </c>
      <c r="AB5412" s="6" t="s">
        <v>195</v>
      </c>
      <c r="AC5412" s="103">
        <v>3060</v>
      </c>
      <c r="AJ5412" s="80"/>
      <c r="AK5412" s="113" t="s">
        <v>1425</v>
      </c>
      <c r="AN5412" s="80"/>
      <c r="AO5412" s="80"/>
      <c r="AP5412" s="80"/>
      <c r="AQ5412" s="80"/>
      <c r="AR5412" s="127"/>
      <c r="AS5412" s="80"/>
      <c r="AT5412" s="7"/>
      <c r="AU5412" s="7"/>
      <c r="AV5412" s="165"/>
      <c r="AW5412" s="166"/>
      <c r="AX5412" s="137"/>
      <c r="AY5412" s="147"/>
      <c r="AZ5412" s="167"/>
      <c r="BA5412" s="167"/>
      <c r="BB5412" s="147" t="str">
        <f t="shared" si="988"/>
        <v/>
      </c>
      <c r="BC5412" s="168"/>
      <c r="BD5412" s="165"/>
      <c r="BE5412" s="165"/>
      <c r="BF5412" s="165"/>
      <c r="BG5412" s="165"/>
      <c r="BH5412" s="165"/>
      <c r="BI5412" s="165"/>
      <c r="BJ5412" s="165"/>
      <c r="BK5412" s="165"/>
      <c r="BL5412" s="165"/>
      <c r="BM5412" s="165"/>
      <c r="BN5412" s="165"/>
      <c r="BO5412" s="165"/>
      <c r="BP5412" s="165"/>
      <c r="BQ5412" s="165"/>
      <c r="BS5412" s="6"/>
      <c r="BT5412" s="11"/>
      <c r="BU5412" s="6"/>
      <c r="BV5412" s="6"/>
    </row>
    <row r="5413" spans="1:74" ht="15.75" x14ac:dyDescent="0.25">
      <c r="A5413" s="52" t="s">
        <v>1422</v>
      </c>
      <c r="B5413" s="56"/>
      <c r="C5413" s="7" t="s">
        <v>118</v>
      </c>
      <c r="D5413" s="7" t="s">
        <v>6562</v>
      </c>
      <c r="E5413" s="7"/>
      <c r="F5413" s="64"/>
      <c r="G5413" s="6"/>
      <c r="H5413" s="6"/>
      <c r="I5413" s="10" t="s">
        <v>110</v>
      </c>
      <c r="J5413" s="11" t="s">
        <v>4156</v>
      </c>
      <c r="K5413" s="194" t="s">
        <v>511</v>
      </c>
      <c r="L5413" s="176"/>
      <c r="M5413" s="176">
        <v>1000</v>
      </c>
      <c r="N5413" s="80" t="s">
        <v>6858</v>
      </c>
      <c r="O5413" s="162"/>
      <c r="P5413" s="80" t="s">
        <v>5860</v>
      </c>
      <c r="Q5413" s="80"/>
      <c r="R5413" s="80"/>
      <c r="S5413" s="163"/>
      <c r="T5413" s="213"/>
      <c r="U5413" s="162"/>
      <c r="V5413" s="164"/>
      <c r="W5413" s="12" t="str">
        <f t="shared" si="991"/>
        <v>Mqtt1</v>
      </c>
      <c r="X5413" s="196" t="s">
        <v>10753</v>
      </c>
      <c r="Y5413" s="6" t="str">
        <f t="shared" si="989"/>
        <v>marpower/power-tag/circulation-pump-wall-ceiling-cooling-fwd</v>
      </c>
      <c r="Z5413" s="103" t="str" cm="1">
        <f t="array" ref="Z5413">IF(COUNTIF(N5413,"spare"),"","$."&amp;_xlfn.REGEXEXTRACT(J5413,"^PT\d+[FQ]\d+_(.*)", 2))</f>
        <v>$.Power_Factor_Phase_A</v>
      </c>
      <c r="AA5413" s="12">
        <f t="shared" si="992"/>
        <v>18</v>
      </c>
      <c r="AB5413" s="6" t="s">
        <v>195</v>
      </c>
      <c r="AC5413" s="103">
        <v>3078</v>
      </c>
      <c r="AJ5413" s="80"/>
      <c r="AK5413" s="113" t="s">
        <v>1426</v>
      </c>
      <c r="AN5413" s="80"/>
      <c r="AO5413" s="80"/>
      <c r="AP5413" s="80"/>
      <c r="AQ5413" s="80"/>
      <c r="AR5413" s="127"/>
      <c r="AS5413" s="80"/>
      <c r="AT5413" s="7"/>
      <c r="AU5413" s="7"/>
      <c r="AV5413" s="165"/>
      <c r="AW5413" s="166"/>
      <c r="AX5413" s="137"/>
      <c r="AY5413" s="147"/>
      <c r="AZ5413" s="167"/>
      <c r="BA5413" s="167"/>
      <c r="BB5413" s="147" t="str">
        <f t="shared" si="988"/>
        <v/>
      </c>
      <c r="BC5413" s="168"/>
      <c r="BD5413" s="165"/>
      <c r="BE5413" s="165"/>
      <c r="BF5413" s="165"/>
      <c r="BG5413" s="165"/>
      <c r="BH5413" s="165"/>
      <c r="BI5413" s="165"/>
      <c r="BJ5413" s="165"/>
      <c r="BK5413" s="165"/>
      <c r="BL5413" s="165"/>
      <c r="BM5413" s="165"/>
      <c r="BN5413" s="165"/>
      <c r="BO5413" s="165"/>
      <c r="BP5413" s="165"/>
      <c r="BQ5413" s="165"/>
      <c r="BS5413" s="6"/>
      <c r="BT5413" s="11"/>
      <c r="BU5413" s="6"/>
      <c r="BV5413" s="6"/>
    </row>
    <row r="5414" spans="1:74" ht="15.75" x14ac:dyDescent="0.25">
      <c r="A5414" s="52" t="s">
        <v>1422</v>
      </c>
      <c r="B5414" s="56"/>
      <c r="C5414" s="7" t="s">
        <v>118</v>
      </c>
      <c r="D5414" s="7" t="s">
        <v>6562</v>
      </c>
      <c r="E5414" s="7"/>
      <c r="F5414" s="64"/>
      <c r="G5414" s="6"/>
      <c r="H5414" s="6"/>
      <c r="I5414" s="10" t="s">
        <v>110</v>
      </c>
      <c r="J5414" s="11" t="s">
        <v>4157</v>
      </c>
      <c r="K5414" s="194" t="s">
        <v>511</v>
      </c>
      <c r="L5414" s="176"/>
      <c r="M5414" s="176">
        <v>1000</v>
      </c>
      <c r="N5414" s="80" t="s">
        <v>6858</v>
      </c>
      <c r="O5414" s="162"/>
      <c r="P5414" s="80" t="s">
        <v>5861</v>
      </c>
      <c r="Q5414" s="80"/>
      <c r="R5414" s="80"/>
      <c r="S5414" s="163"/>
      <c r="T5414" s="213"/>
      <c r="U5414" s="162"/>
      <c r="V5414" s="164"/>
      <c r="W5414" s="12" t="str">
        <f t="shared" si="991"/>
        <v>Mqtt1</v>
      </c>
      <c r="X5414" s="196" t="s">
        <v>10753</v>
      </c>
      <c r="Y5414" s="6" t="str">
        <f t="shared" si="989"/>
        <v>marpower/power-tag/circulation-pump-wall-ceiling-cooling-fwd</v>
      </c>
      <c r="Z5414" s="103" t="str" cm="1">
        <f t="array" ref="Z5414">IF(COUNTIF(N5414,"spare"),"","$."&amp;_xlfn.REGEXEXTRACT(J5414,"^PT\d+[FQ]\d+_(.*)", 2))</f>
        <v>$.Power_Factor_Phase_B</v>
      </c>
      <c r="AA5414" s="12">
        <f t="shared" si="992"/>
        <v>18</v>
      </c>
      <c r="AB5414" s="6" t="s">
        <v>195</v>
      </c>
      <c r="AC5414" s="103">
        <v>3080</v>
      </c>
      <c r="AJ5414" s="80"/>
      <c r="AK5414" s="113" t="s">
        <v>1426</v>
      </c>
      <c r="AN5414" s="80"/>
      <c r="AO5414" s="80"/>
      <c r="AP5414" s="80"/>
      <c r="AQ5414" s="80"/>
      <c r="AR5414" s="127"/>
      <c r="AS5414" s="80"/>
      <c r="AT5414" s="7"/>
      <c r="AU5414" s="7"/>
      <c r="AV5414" s="165"/>
      <c r="AW5414" s="166"/>
      <c r="AX5414" s="137"/>
      <c r="AY5414" s="147"/>
      <c r="AZ5414" s="167"/>
      <c r="BA5414" s="167"/>
      <c r="BB5414" s="147" t="str">
        <f t="shared" si="988"/>
        <v/>
      </c>
      <c r="BC5414" s="168"/>
      <c r="BD5414" s="165"/>
      <c r="BE5414" s="165"/>
      <c r="BF5414" s="165"/>
      <c r="BG5414" s="165"/>
      <c r="BH5414" s="165"/>
      <c r="BI5414" s="165"/>
      <c r="BJ5414" s="165"/>
      <c r="BK5414" s="165"/>
      <c r="BL5414" s="165"/>
      <c r="BM5414" s="165"/>
      <c r="BN5414" s="165"/>
      <c r="BO5414" s="165"/>
      <c r="BP5414" s="165"/>
      <c r="BQ5414" s="165"/>
      <c r="BS5414" s="6"/>
      <c r="BT5414" s="11"/>
      <c r="BU5414" s="6"/>
      <c r="BV5414" s="6"/>
    </row>
    <row r="5415" spans="1:74" ht="15.75" x14ac:dyDescent="0.25">
      <c r="A5415" s="52" t="s">
        <v>1422</v>
      </c>
      <c r="B5415" s="56"/>
      <c r="C5415" s="7" t="s">
        <v>118</v>
      </c>
      <c r="D5415" s="7" t="s">
        <v>6562</v>
      </c>
      <c r="E5415" s="7"/>
      <c r="F5415" s="64"/>
      <c r="G5415" s="6"/>
      <c r="H5415" s="6"/>
      <c r="I5415" s="10" t="s">
        <v>110</v>
      </c>
      <c r="J5415" s="11" t="s">
        <v>4158</v>
      </c>
      <c r="K5415" s="194" t="s">
        <v>511</v>
      </c>
      <c r="L5415" s="176"/>
      <c r="M5415" s="176">
        <v>1000</v>
      </c>
      <c r="N5415" s="80" t="s">
        <v>6858</v>
      </c>
      <c r="O5415" s="162"/>
      <c r="P5415" s="80" t="s">
        <v>5862</v>
      </c>
      <c r="Q5415" s="80"/>
      <c r="R5415" s="80"/>
      <c r="S5415" s="163"/>
      <c r="T5415" s="213"/>
      <c r="U5415" s="162"/>
      <c r="V5415" s="164"/>
      <c r="W5415" s="12" t="str">
        <f t="shared" si="991"/>
        <v>Mqtt1</v>
      </c>
      <c r="X5415" s="196" t="s">
        <v>10753</v>
      </c>
      <c r="Y5415" s="6" t="str">
        <f t="shared" si="989"/>
        <v>marpower/power-tag/circulation-pump-wall-ceiling-cooling-fwd</v>
      </c>
      <c r="Z5415" s="103" t="str" cm="1">
        <f t="array" ref="Z5415">IF(COUNTIF(N5415,"spare"),"","$."&amp;_xlfn.REGEXEXTRACT(J5415,"^PT\d+[FQ]\d+_(.*)", 2))</f>
        <v>$.Power_Factor_Phase_C</v>
      </c>
      <c r="AA5415" s="12">
        <f t="shared" si="992"/>
        <v>18</v>
      </c>
      <c r="AB5415" s="6" t="s">
        <v>195</v>
      </c>
      <c r="AC5415" s="103">
        <v>3082</v>
      </c>
      <c r="AJ5415" s="80"/>
      <c r="AK5415" s="113" t="s">
        <v>1426</v>
      </c>
      <c r="AN5415" s="80"/>
      <c r="AO5415" s="80"/>
      <c r="AP5415" s="80"/>
      <c r="AQ5415" s="80"/>
      <c r="AR5415" s="127"/>
      <c r="AS5415" s="80"/>
      <c r="AT5415" s="7"/>
      <c r="AU5415" s="7"/>
      <c r="AV5415" s="165"/>
      <c r="AW5415" s="166"/>
      <c r="AX5415" s="137"/>
      <c r="AY5415" s="147"/>
      <c r="AZ5415" s="167"/>
      <c r="BA5415" s="167"/>
      <c r="BB5415" s="147" t="str">
        <f t="shared" si="988"/>
        <v/>
      </c>
      <c r="BC5415" s="168"/>
      <c r="BD5415" s="165"/>
      <c r="BE5415" s="165"/>
      <c r="BF5415" s="165"/>
      <c r="BG5415" s="165"/>
      <c r="BH5415" s="165"/>
      <c r="BI5415" s="165"/>
      <c r="BJ5415" s="165"/>
      <c r="BK5415" s="165"/>
      <c r="BL5415" s="165"/>
      <c r="BM5415" s="165"/>
      <c r="BN5415" s="165"/>
      <c r="BO5415" s="165"/>
      <c r="BP5415" s="165"/>
      <c r="BQ5415" s="165"/>
      <c r="BS5415" s="6"/>
      <c r="BT5415" s="11"/>
      <c r="BU5415" s="6"/>
      <c r="BV5415" s="6"/>
    </row>
    <row r="5416" spans="1:74" ht="15.75" x14ac:dyDescent="0.25">
      <c r="A5416" s="52" t="s">
        <v>1422</v>
      </c>
      <c r="B5416" s="56"/>
      <c r="C5416" s="7" t="s">
        <v>118</v>
      </c>
      <c r="D5416" s="7" t="s">
        <v>6562</v>
      </c>
      <c r="E5416" s="7"/>
      <c r="F5416" s="64"/>
      <c r="G5416" s="6"/>
      <c r="H5416" s="6"/>
      <c r="I5416" s="10" t="s">
        <v>110</v>
      </c>
      <c r="J5416" s="11" t="s">
        <v>4159</v>
      </c>
      <c r="K5416" s="194" t="s">
        <v>511</v>
      </c>
      <c r="L5416" s="176"/>
      <c r="M5416" s="176">
        <v>1000</v>
      </c>
      <c r="N5416" s="80" t="s">
        <v>6858</v>
      </c>
      <c r="O5416" s="162"/>
      <c r="P5416" s="80" t="s">
        <v>5863</v>
      </c>
      <c r="Q5416" s="80"/>
      <c r="R5416" s="80"/>
      <c r="S5416" s="163"/>
      <c r="T5416" s="213"/>
      <c r="U5416" s="162"/>
      <c r="V5416" s="164"/>
      <c r="W5416" s="12" t="str">
        <f t="shared" si="991"/>
        <v>Mqtt1</v>
      </c>
      <c r="X5416" s="196" t="s">
        <v>10753</v>
      </c>
      <c r="Y5416" s="6" t="str">
        <f t="shared" si="989"/>
        <v>marpower/power-tag/circulation-pump-wall-ceiling-cooling-fwd</v>
      </c>
      <c r="Z5416" s="103" t="str" cm="1">
        <f t="array" ref="Z5416">IF(COUNTIF(N5416,"spare"),"","$."&amp;_xlfn.REGEXEXTRACT(J5416,"^PT\d+[FQ]\d+_(.*)", 2))</f>
        <v>$.Total_Power_Factor</v>
      </c>
      <c r="AA5416" s="12">
        <f t="shared" si="992"/>
        <v>18</v>
      </c>
      <c r="AB5416" s="6" t="s">
        <v>195</v>
      </c>
      <c r="AC5416" s="103">
        <v>3084</v>
      </c>
      <c r="AJ5416" s="80"/>
      <c r="AK5416" s="113" t="s">
        <v>1426</v>
      </c>
      <c r="AN5416" s="80"/>
      <c r="AO5416" s="80"/>
      <c r="AP5416" s="80"/>
      <c r="AQ5416" s="80"/>
      <c r="AR5416" s="127"/>
      <c r="AS5416" s="80"/>
      <c r="AT5416" s="7"/>
      <c r="AU5416" s="7"/>
      <c r="AV5416" s="165"/>
      <c r="AW5416" s="166"/>
      <c r="AX5416" s="137"/>
      <c r="AY5416" s="147"/>
      <c r="AZ5416" s="167"/>
      <c r="BA5416" s="167"/>
      <c r="BB5416" s="147" t="str">
        <f t="shared" si="988"/>
        <v/>
      </c>
      <c r="BC5416" s="168"/>
      <c r="BD5416" s="165"/>
      <c r="BE5416" s="165"/>
      <c r="BF5416" s="165"/>
      <c r="BG5416" s="165"/>
      <c r="BH5416" s="165"/>
      <c r="BI5416" s="165"/>
      <c r="BJ5416" s="165"/>
      <c r="BK5416" s="165"/>
      <c r="BL5416" s="165"/>
      <c r="BM5416" s="165"/>
      <c r="BN5416" s="165"/>
      <c r="BO5416" s="165"/>
      <c r="BP5416" s="165"/>
      <c r="BQ5416" s="165"/>
      <c r="BS5416" s="6"/>
      <c r="BT5416" s="11"/>
      <c r="BU5416" s="6"/>
      <c r="BV5416" s="6"/>
    </row>
    <row r="5417" spans="1:74" ht="15.75" x14ac:dyDescent="0.25">
      <c r="A5417" s="52" t="s">
        <v>1422</v>
      </c>
      <c r="B5417" s="56"/>
      <c r="C5417" s="7" t="s">
        <v>118</v>
      </c>
      <c r="D5417" s="7" t="s">
        <v>6562</v>
      </c>
      <c r="E5417" s="7"/>
      <c r="F5417" s="64"/>
      <c r="G5417" s="6"/>
      <c r="H5417" s="6"/>
      <c r="I5417" s="10" t="s">
        <v>110</v>
      </c>
      <c r="J5417" s="11" t="s">
        <v>4160</v>
      </c>
      <c r="K5417" s="194" t="s">
        <v>511</v>
      </c>
      <c r="L5417" s="176"/>
      <c r="M5417" s="176">
        <v>1000</v>
      </c>
      <c r="N5417" s="80" t="s">
        <v>6858</v>
      </c>
      <c r="O5417" s="162"/>
      <c r="P5417" s="80" t="s">
        <v>5864</v>
      </c>
      <c r="Q5417" s="80"/>
      <c r="R5417" s="80"/>
      <c r="S5417" s="163"/>
      <c r="T5417" s="213"/>
      <c r="U5417" s="162"/>
      <c r="V5417" s="164"/>
      <c r="W5417" s="12" t="str">
        <f t="shared" si="991"/>
        <v>Mqtt1</v>
      </c>
      <c r="X5417" s="196" t="s">
        <v>10754</v>
      </c>
      <c r="Y5417" s="6" t="str">
        <f t="shared" si="989"/>
        <v>marpower/power-tag/wall-ceiling-cooling-pump-section-2</v>
      </c>
      <c r="Z5417" s="103" t="str" cm="1">
        <f t="array" ref="Z5417">IF(COUNTIF(N5417,"spare"),"","$."&amp;_xlfn.REGEXEXTRACT(J5417,"^PT\d+[FQ]\d+_(.*)", 2))</f>
        <v>$.RMS_Current_Phase_A</v>
      </c>
      <c r="AA5417" s="12">
        <f>AA5402+1</f>
        <v>19</v>
      </c>
      <c r="AB5417" s="6" t="s">
        <v>195</v>
      </c>
      <c r="AC5417" s="103">
        <v>3000</v>
      </c>
      <c r="AJ5417" s="80"/>
      <c r="AK5417" s="113" t="s">
        <v>1423</v>
      </c>
      <c r="AN5417" s="80"/>
      <c r="AO5417" s="80"/>
      <c r="AP5417" s="80"/>
      <c r="AQ5417" s="80"/>
      <c r="AR5417" s="127"/>
      <c r="AS5417" s="80"/>
      <c r="AT5417" s="7"/>
      <c r="AU5417" s="7"/>
      <c r="AV5417" s="165"/>
      <c r="AW5417" s="166"/>
      <c r="AX5417" s="137"/>
      <c r="AY5417" s="147"/>
      <c r="AZ5417" s="167"/>
      <c r="BA5417" s="167"/>
      <c r="BB5417" s="147" t="str">
        <f t="shared" si="988"/>
        <v/>
      </c>
      <c r="BC5417" s="168"/>
      <c r="BD5417" s="165"/>
      <c r="BE5417" s="165"/>
      <c r="BF5417" s="165"/>
      <c r="BG5417" s="165"/>
      <c r="BH5417" s="165"/>
      <c r="BI5417" s="165"/>
      <c r="BJ5417" s="165"/>
      <c r="BK5417" s="165"/>
      <c r="BL5417" s="165"/>
      <c r="BM5417" s="165"/>
      <c r="BN5417" s="165"/>
      <c r="BO5417" s="165"/>
      <c r="BP5417" s="165"/>
      <c r="BQ5417" s="165"/>
      <c r="BS5417" s="6"/>
      <c r="BT5417" s="11"/>
      <c r="BU5417" s="6"/>
      <c r="BV5417" s="6"/>
    </row>
    <row r="5418" spans="1:74" ht="15.75" x14ac:dyDescent="0.25">
      <c r="A5418" s="52" t="s">
        <v>1422</v>
      </c>
      <c r="B5418" s="56"/>
      <c r="C5418" s="7" t="s">
        <v>118</v>
      </c>
      <c r="D5418" s="7" t="s">
        <v>6562</v>
      </c>
      <c r="E5418" s="7"/>
      <c r="F5418" s="64"/>
      <c r="G5418" s="6"/>
      <c r="H5418" s="6"/>
      <c r="I5418" s="10" t="s">
        <v>110</v>
      </c>
      <c r="J5418" s="11" t="s">
        <v>4161</v>
      </c>
      <c r="K5418" s="194" t="s">
        <v>511</v>
      </c>
      <c r="L5418" s="176"/>
      <c r="M5418" s="176">
        <v>1000</v>
      </c>
      <c r="N5418" s="80" t="s">
        <v>6858</v>
      </c>
      <c r="O5418" s="162"/>
      <c r="P5418" s="80" t="s">
        <v>5865</v>
      </c>
      <c r="Q5418" s="80"/>
      <c r="R5418" s="80"/>
      <c r="S5418" s="163"/>
      <c r="T5418" s="213"/>
      <c r="U5418" s="162"/>
      <c r="V5418" s="164"/>
      <c r="W5418" s="12" t="str">
        <f t="shared" si="991"/>
        <v>Mqtt1</v>
      </c>
      <c r="X5418" s="196" t="s">
        <v>10754</v>
      </c>
      <c r="Y5418" s="6" t="str">
        <f t="shared" si="989"/>
        <v>marpower/power-tag/wall-ceiling-cooling-pump-section-2</v>
      </c>
      <c r="Z5418" s="103" t="str" cm="1">
        <f t="array" ref="Z5418">IF(COUNTIF(N5418,"spare"),"","$."&amp;_xlfn.REGEXEXTRACT(J5418,"^PT\d+[FQ]\d+_(.*)", 2))</f>
        <v>$.RMS_Current_Phase_B</v>
      </c>
      <c r="AA5418" s="12">
        <f t="shared" si="992"/>
        <v>19</v>
      </c>
      <c r="AB5418" s="6" t="s">
        <v>195</v>
      </c>
      <c r="AC5418" s="103">
        <v>3002</v>
      </c>
      <c r="AJ5418" s="80"/>
      <c r="AK5418" s="113" t="s">
        <v>1423</v>
      </c>
      <c r="AN5418" s="80"/>
      <c r="AO5418" s="80"/>
      <c r="AP5418" s="80"/>
      <c r="AQ5418" s="80"/>
      <c r="AR5418" s="127"/>
      <c r="AS5418" s="80"/>
      <c r="AT5418" s="7"/>
      <c r="AU5418" s="7"/>
      <c r="AV5418" s="165"/>
      <c r="AW5418" s="166"/>
      <c r="AX5418" s="137"/>
      <c r="AY5418" s="147"/>
      <c r="AZ5418" s="167"/>
      <c r="BA5418" s="167"/>
      <c r="BB5418" s="147" t="str">
        <f t="shared" si="988"/>
        <v/>
      </c>
      <c r="BC5418" s="168"/>
      <c r="BD5418" s="165"/>
      <c r="BE5418" s="165"/>
      <c r="BF5418" s="165"/>
      <c r="BG5418" s="165"/>
      <c r="BH5418" s="165"/>
      <c r="BI5418" s="165"/>
      <c r="BJ5418" s="165"/>
      <c r="BK5418" s="165"/>
      <c r="BL5418" s="165"/>
      <c r="BM5418" s="165"/>
      <c r="BN5418" s="165"/>
      <c r="BO5418" s="165"/>
      <c r="BP5418" s="165"/>
      <c r="BQ5418" s="165"/>
      <c r="BS5418" s="6"/>
      <c r="BT5418" s="11"/>
      <c r="BU5418" s="6"/>
      <c r="BV5418" s="6"/>
    </row>
    <row r="5419" spans="1:74" ht="15.75" x14ac:dyDescent="0.25">
      <c r="A5419" s="52" t="s">
        <v>1422</v>
      </c>
      <c r="B5419" s="56"/>
      <c r="C5419" s="7" t="s">
        <v>118</v>
      </c>
      <c r="D5419" s="7" t="s">
        <v>6562</v>
      </c>
      <c r="E5419" s="7"/>
      <c r="F5419" s="64"/>
      <c r="G5419" s="6"/>
      <c r="H5419" s="6"/>
      <c r="I5419" s="10" t="s">
        <v>110</v>
      </c>
      <c r="J5419" s="11" t="s">
        <v>4162</v>
      </c>
      <c r="K5419" s="194" t="s">
        <v>511</v>
      </c>
      <c r="L5419" s="176"/>
      <c r="M5419" s="176">
        <v>1000</v>
      </c>
      <c r="N5419" s="80" t="s">
        <v>6858</v>
      </c>
      <c r="O5419" s="162"/>
      <c r="P5419" s="80" t="s">
        <v>5866</v>
      </c>
      <c r="Q5419" s="80"/>
      <c r="R5419" s="80"/>
      <c r="S5419" s="163"/>
      <c r="T5419" s="213"/>
      <c r="U5419" s="162"/>
      <c r="V5419" s="164"/>
      <c r="W5419" s="12" t="str">
        <f t="shared" si="991"/>
        <v>Mqtt1</v>
      </c>
      <c r="X5419" s="196" t="s">
        <v>10754</v>
      </c>
      <c r="Y5419" s="6" t="str">
        <f t="shared" si="989"/>
        <v>marpower/power-tag/wall-ceiling-cooling-pump-section-2</v>
      </c>
      <c r="Z5419" s="103" t="str" cm="1">
        <f t="array" ref="Z5419">IF(COUNTIF(N5419,"spare"),"","$."&amp;_xlfn.REGEXEXTRACT(J5419,"^PT\d+[FQ]\d+_(.*)", 2))</f>
        <v>$.RMS_Current_Phase_C</v>
      </c>
      <c r="AA5419" s="12">
        <f t="shared" si="992"/>
        <v>19</v>
      </c>
      <c r="AB5419" s="6" t="s">
        <v>195</v>
      </c>
      <c r="AC5419" s="103">
        <v>3004</v>
      </c>
      <c r="AJ5419" s="80"/>
      <c r="AK5419" s="113" t="s">
        <v>1423</v>
      </c>
      <c r="AN5419" s="80"/>
      <c r="AO5419" s="80"/>
      <c r="AP5419" s="80"/>
      <c r="AQ5419" s="80"/>
      <c r="AR5419" s="127"/>
      <c r="AS5419" s="80"/>
      <c r="AT5419" s="7"/>
      <c r="AU5419" s="7"/>
      <c r="AV5419" s="165"/>
      <c r="AW5419" s="166"/>
      <c r="AX5419" s="137"/>
      <c r="AY5419" s="147"/>
      <c r="AZ5419" s="167"/>
      <c r="BA5419" s="167"/>
      <c r="BB5419" s="147" t="str">
        <f t="shared" si="988"/>
        <v/>
      </c>
      <c r="BC5419" s="168"/>
      <c r="BD5419" s="165"/>
      <c r="BE5419" s="165"/>
      <c r="BF5419" s="165"/>
      <c r="BG5419" s="165"/>
      <c r="BH5419" s="165"/>
      <c r="BI5419" s="165"/>
      <c r="BJ5419" s="165"/>
      <c r="BK5419" s="165"/>
      <c r="BL5419" s="165"/>
      <c r="BM5419" s="165"/>
      <c r="BN5419" s="165"/>
      <c r="BO5419" s="165"/>
      <c r="BP5419" s="165"/>
      <c r="BQ5419" s="165"/>
      <c r="BS5419" s="6"/>
      <c r="BT5419" s="11"/>
      <c r="BU5419" s="6"/>
      <c r="BV5419" s="6"/>
    </row>
    <row r="5420" spans="1:74" ht="15.75" x14ac:dyDescent="0.25">
      <c r="A5420" s="52" t="s">
        <v>1422</v>
      </c>
      <c r="B5420" s="56"/>
      <c r="C5420" s="7" t="s">
        <v>118</v>
      </c>
      <c r="D5420" s="7" t="s">
        <v>6562</v>
      </c>
      <c r="E5420" s="7"/>
      <c r="F5420" s="64"/>
      <c r="G5420" s="6"/>
      <c r="H5420" s="6"/>
      <c r="I5420" s="10" t="s">
        <v>110</v>
      </c>
      <c r="J5420" s="11" t="s">
        <v>4163</v>
      </c>
      <c r="K5420" s="194" t="s">
        <v>511</v>
      </c>
      <c r="L5420" s="176"/>
      <c r="M5420" s="176">
        <v>1000</v>
      </c>
      <c r="N5420" s="80" t="s">
        <v>6858</v>
      </c>
      <c r="O5420" s="162"/>
      <c r="P5420" s="80" t="s">
        <v>5867</v>
      </c>
      <c r="Q5420" s="80"/>
      <c r="R5420" s="80"/>
      <c r="S5420" s="163"/>
      <c r="T5420" s="213"/>
      <c r="U5420" s="162"/>
      <c r="V5420" s="164"/>
      <c r="W5420" s="12" t="str">
        <f t="shared" si="991"/>
        <v>Mqtt1</v>
      </c>
      <c r="X5420" s="196" t="s">
        <v>10754</v>
      </c>
      <c r="Y5420" s="6" t="str">
        <f t="shared" si="989"/>
        <v>marpower/power-tag/wall-ceiling-cooling-pump-section-2</v>
      </c>
      <c r="Z5420" s="103" t="str" cm="1">
        <f t="array" ref="Z5420">IF(COUNTIF(N5420,"spare"),"","$."&amp;_xlfn.REGEXEXTRACT(J5420,"^PT\d+[FQ]\d+_(.*)", 2))</f>
        <v>$.RMS_Current_Phase_Neut</v>
      </c>
      <c r="AA5420" s="12">
        <f t="shared" si="992"/>
        <v>19</v>
      </c>
      <c r="AB5420" s="6" t="s">
        <v>195</v>
      </c>
      <c r="AC5420" s="103">
        <v>3006</v>
      </c>
      <c r="AJ5420" s="80"/>
      <c r="AK5420" s="113" t="s">
        <v>1423</v>
      </c>
      <c r="AN5420" s="80"/>
      <c r="AO5420" s="80"/>
      <c r="AP5420" s="80"/>
      <c r="AQ5420" s="80"/>
      <c r="AR5420" s="127"/>
      <c r="AS5420" s="80"/>
      <c r="AT5420" s="7"/>
      <c r="AU5420" s="7"/>
      <c r="AV5420" s="165"/>
      <c r="AW5420" s="166"/>
      <c r="AX5420" s="137"/>
      <c r="AY5420" s="147"/>
      <c r="AZ5420" s="167"/>
      <c r="BA5420" s="167"/>
      <c r="BB5420" s="147" t="str">
        <f t="shared" si="988"/>
        <v/>
      </c>
      <c r="BC5420" s="168"/>
      <c r="BD5420" s="165"/>
      <c r="BE5420" s="165"/>
      <c r="BF5420" s="165"/>
      <c r="BG5420" s="165"/>
      <c r="BH5420" s="165"/>
      <c r="BI5420" s="165"/>
      <c r="BJ5420" s="165"/>
      <c r="BK5420" s="165"/>
      <c r="BL5420" s="165"/>
      <c r="BM5420" s="165"/>
      <c r="BN5420" s="165"/>
      <c r="BO5420" s="165"/>
      <c r="BP5420" s="165"/>
      <c r="BQ5420" s="165"/>
      <c r="BS5420" s="6"/>
      <c r="BT5420" s="11"/>
      <c r="BU5420" s="6"/>
      <c r="BV5420" s="6"/>
    </row>
    <row r="5421" spans="1:74" ht="15.75" x14ac:dyDescent="0.25">
      <c r="A5421" s="52" t="s">
        <v>1422</v>
      </c>
      <c r="B5421" s="56"/>
      <c r="C5421" s="7" t="s">
        <v>118</v>
      </c>
      <c r="D5421" s="7" t="s">
        <v>6562</v>
      </c>
      <c r="E5421" s="7"/>
      <c r="F5421" s="64"/>
      <c r="G5421" s="6"/>
      <c r="H5421" s="6"/>
      <c r="I5421" s="10" t="s">
        <v>110</v>
      </c>
      <c r="J5421" s="11" t="s">
        <v>8388</v>
      </c>
      <c r="K5421" s="194" t="s">
        <v>511</v>
      </c>
      <c r="L5421" s="176"/>
      <c r="M5421" s="176">
        <v>1000</v>
      </c>
      <c r="N5421" s="80" t="s">
        <v>6858</v>
      </c>
      <c r="O5421" s="162"/>
      <c r="P5421" s="80" t="s">
        <v>5868</v>
      </c>
      <c r="Q5421" s="80"/>
      <c r="R5421" s="80"/>
      <c r="S5421" s="163"/>
      <c r="T5421" s="213"/>
      <c r="U5421" s="162"/>
      <c r="V5421" s="164"/>
      <c r="W5421" s="12" t="str">
        <f t="shared" si="991"/>
        <v>Mqtt1</v>
      </c>
      <c r="X5421" s="196" t="s">
        <v>10754</v>
      </c>
      <c r="Y5421" s="6" t="str">
        <f t="shared" si="989"/>
        <v>marpower/power-tag/wall-ceiling-cooling-pump-section-2</v>
      </c>
      <c r="Z5421" s="103" t="str" cm="1">
        <f t="array" ref="Z5421">IF(COUNTIF(N5421,"spare"),"","$."&amp;_xlfn.REGEXEXTRACT(J5421,"^PT\d+[FQ]\d+_(.*)", 2))</f>
        <v>$.RMS_Voltage_A_N</v>
      </c>
      <c r="AA5421" s="12">
        <f t="shared" si="992"/>
        <v>19</v>
      </c>
      <c r="AB5421" s="6" t="s">
        <v>195</v>
      </c>
      <c r="AC5421" s="103">
        <v>3028</v>
      </c>
      <c r="AJ5421" s="80"/>
      <c r="AK5421" s="113" t="s">
        <v>1424</v>
      </c>
      <c r="AN5421" s="80"/>
      <c r="AO5421" s="80"/>
      <c r="AP5421" s="80"/>
      <c r="AQ5421" s="80"/>
      <c r="AR5421" s="127"/>
      <c r="AS5421" s="80"/>
      <c r="AT5421" s="7"/>
      <c r="AU5421" s="7"/>
      <c r="AV5421" s="165"/>
      <c r="AW5421" s="166"/>
      <c r="AX5421" s="137"/>
      <c r="AY5421" s="147"/>
      <c r="AZ5421" s="167"/>
      <c r="BA5421" s="167"/>
      <c r="BB5421" s="147" t="str">
        <f t="shared" si="988"/>
        <v/>
      </c>
      <c r="BC5421" s="168"/>
      <c r="BD5421" s="165"/>
      <c r="BE5421" s="165"/>
      <c r="BF5421" s="165"/>
      <c r="BG5421" s="165"/>
      <c r="BH5421" s="165"/>
      <c r="BI5421" s="165"/>
      <c r="BJ5421" s="165"/>
      <c r="BK5421" s="165"/>
      <c r="BL5421" s="165"/>
      <c r="BM5421" s="165"/>
      <c r="BN5421" s="165"/>
      <c r="BO5421" s="165"/>
      <c r="BP5421" s="165"/>
      <c r="BQ5421" s="165"/>
      <c r="BS5421" s="6"/>
      <c r="BT5421" s="11"/>
      <c r="BU5421" s="6"/>
      <c r="BV5421" s="6"/>
    </row>
    <row r="5422" spans="1:74" ht="15.75" x14ac:dyDescent="0.25">
      <c r="A5422" s="52" t="s">
        <v>1422</v>
      </c>
      <c r="B5422" s="56"/>
      <c r="C5422" s="7" t="s">
        <v>118</v>
      </c>
      <c r="D5422" s="7" t="s">
        <v>6562</v>
      </c>
      <c r="E5422" s="7"/>
      <c r="F5422" s="64"/>
      <c r="G5422" s="6"/>
      <c r="H5422" s="6"/>
      <c r="I5422" s="10" t="s">
        <v>110</v>
      </c>
      <c r="J5422" s="11" t="s">
        <v>8565</v>
      </c>
      <c r="K5422" s="194" t="s">
        <v>511</v>
      </c>
      <c r="L5422" s="176"/>
      <c r="M5422" s="176">
        <v>1000</v>
      </c>
      <c r="N5422" s="80" t="s">
        <v>6858</v>
      </c>
      <c r="O5422" s="162"/>
      <c r="P5422" s="80" t="s">
        <v>5869</v>
      </c>
      <c r="Q5422" s="80"/>
      <c r="R5422" s="80"/>
      <c r="S5422" s="163"/>
      <c r="T5422" s="213"/>
      <c r="U5422" s="162"/>
      <c r="V5422" s="164"/>
      <c r="W5422" s="12" t="str">
        <f t="shared" si="991"/>
        <v>Mqtt1</v>
      </c>
      <c r="X5422" s="196" t="s">
        <v>10754</v>
      </c>
      <c r="Y5422" s="6" t="str">
        <f t="shared" si="989"/>
        <v>marpower/power-tag/wall-ceiling-cooling-pump-section-2</v>
      </c>
      <c r="Z5422" s="103" t="str" cm="1">
        <f t="array" ref="Z5422">IF(COUNTIF(N5422,"spare"),"","$."&amp;_xlfn.REGEXEXTRACT(J5422,"^PT\d+[FQ]\d+_(.*)", 2))</f>
        <v>$.RMS_Voltage_B_N</v>
      </c>
      <c r="AA5422" s="12">
        <f t="shared" si="992"/>
        <v>19</v>
      </c>
      <c r="AB5422" s="6" t="s">
        <v>195</v>
      </c>
      <c r="AC5422" s="103">
        <v>3030</v>
      </c>
      <c r="AJ5422" s="80"/>
      <c r="AK5422" s="113" t="s">
        <v>1424</v>
      </c>
      <c r="AN5422" s="80"/>
      <c r="AO5422" s="80"/>
      <c r="AP5422" s="80"/>
      <c r="AQ5422" s="80"/>
      <c r="AR5422" s="127"/>
      <c r="AS5422" s="80"/>
      <c r="AT5422" s="7"/>
      <c r="AU5422" s="7"/>
      <c r="AV5422" s="165"/>
      <c r="AW5422" s="166"/>
      <c r="AX5422" s="137"/>
      <c r="AY5422" s="147"/>
      <c r="AZ5422" s="167"/>
      <c r="BA5422" s="167"/>
      <c r="BB5422" s="147" t="str">
        <f t="shared" si="988"/>
        <v/>
      </c>
      <c r="BC5422" s="168"/>
      <c r="BD5422" s="165"/>
      <c r="BE5422" s="165"/>
      <c r="BF5422" s="165"/>
      <c r="BG5422" s="165"/>
      <c r="BH5422" s="165"/>
      <c r="BI5422" s="165"/>
      <c r="BJ5422" s="165"/>
      <c r="BK5422" s="165"/>
      <c r="BL5422" s="165"/>
      <c r="BM5422" s="165"/>
      <c r="BN5422" s="165"/>
      <c r="BO5422" s="165"/>
      <c r="BP5422" s="165"/>
      <c r="BQ5422" s="165"/>
      <c r="BS5422" s="6"/>
      <c r="BT5422" s="11"/>
      <c r="BU5422" s="6"/>
      <c r="BV5422" s="6"/>
    </row>
    <row r="5423" spans="1:74" ht="15.75" x14ac:dyDescent="0.25">
      <c r="A5423" s="52" t="s">
        <v>1422</v>
      </c>
      <c r="B5423" s="56"/>
      <c r="C5423" s="7" t="s">
        <v>118</v>
      </c>
      <c r="D5423" s="7" t="s">
        <v>6562</v>
      </c>
      <c r="E5423" s="7"/>
      <c r="F5423" s="64"/>
      <c r="G5423" s="6"/>
      <c r="H5423" s="6"/>
      <c r="I5423" s="10" t="s">
        <v>110</v>
      </c>
      <c r="J5423" s="11" t="s">
        <v>8742</v>
      </c>
      <c r="K5423" s="194" t="s">
        <v>511</v>
      </c>
      <c r="L5423" s="176"/>
      <c r="M5423" s="176">
        <v>1000</v>
      </c>
      <c r="N5423" s="80" t="s">
        <v>6858</v>
      </c>
      <c r="O5423" s="162"/>
      <c r="P5423" s="80" t="s">
        <v>5870</v>
      </c>
      <c r="Q5423" s="80"/>
      <c r="R5423" s="80"/>
      <c r="S5423" s="163"/>
      <c r="T5423" s="213"/>
      <c r="U5423" s="162"/>
      <c r="V5423" s="164"/>
      <c r="W5423" s="12" t="str">
        <f t="shared" si="991"/>
        <v>Mqtt1</v>
      </c>
      <c r="X5423" s="196" t="s">
        <v>10754</v>
      </c>
      <c r="Y5423" s="6" t="str">
        <f t="shared" si="989"/>
        <v>marpower/power-tag/wall-ceiling-cooling-pump-section-2</v>
      </c>
      <c r="Z5423" s="103" t="str" cm="1">
        <f t="array" ref="Z5423">IF(COUNTIF(N5423,"spare"),"","$."&amp;_xlfn.REGEXEXTRACT(J5423,"^PT\d+[FQ]\d+_(.*)", 2))</f>
        <v>$.RMS_Voltage_C_N</v>
      </c>
      <c r="AA5423" s="12">
        <f t="shared" si="992"/>
        <v>19</v>
      </c>
      <c r="AB5423" s="6" t="s">
        <v>195</v>
      </c>
      <c r="AC5423" s="103">
        <v>3032</v>
      </c>
      <c r="AJ5423" s="80"/>
      <c r="AK5423" s="113" t="s">
        <v>1424</v>
      </c>
      <c r="AN5423" s="80"/>
      <c r="AO5423" s="80"/>
      <c r="AP5423" s="80"/>
      <c r="AQ5423" s="80"/>
      <c r="AR5423" s="127"/>
      <c r="AS5423" s="80"/>
      <c r="AT5423" s="7"/>
      <c r="AU5423" s="7"/>
      <c r="AV5423" s="165"/>
      <c r="AW5423" s="166"/>
      <c r="AX5423" s="137"/>
      <c r="AY5423" s="147"/>
      <c r="AZ5423" s="167"/>
      <c r="BA5423" s="167"/>
      <c r="BB5423" s="147" t="str">
        <f t="shared" si="988"/>
        <v/>
      </c>
      <c r="BC5423" s="168"/>
      <c r="BD5423" s="165"/>
      <c r="BE5423" s="165"/>
      <c r="BF5423" s="165"/>
      <c r="BG5423" s="165"/>
      <c r="BH5423" s="165"/>
      <c r="BI5423" s="165"/>
      <c r="BJ5423" s="165"/>
      <c r="BK5423" s="165"/>
      <c r="BL5423" s="165"/>
      <c r="BM5423" s="165"/>
      <c r="BN5423" s="165"/>
      <c r="BO5423" s="165"/>
      <c r="BP5423" s="165"/>
      <c r="BQ5423" s="165"/>
      <c r="BS5423" s="6"/>
      <c r="BT5423" s="11"/>
      <c r="BU5423" s="6"/>
      <c r="BV5423" s="6"/>
    </row>
    <row r="5424" spans="1:74" ht="15.75" x14ac:dyDescent="0.25">
      <c r="A5424" s="52" t="s">
        <v>1422</v>
      </c>
      <c r="B5424" s="56"/>
      <c r="C5424" s="7" t="s">
        <v>118</v>
      </c>
      <c r="D5424" s="7" t="s">
        <v>6562</v>
      </c>
      <c r="E5424" s="7"/>
      <c r="F5424" s="64"/>
      <c r="G5424" s="6"/>
      <c r="H5424" s="6"/>
      <c r="I5424" s="10" t="s">
        <v>110</v>
      </c>
      <c r="J5424" s="11" t="s">
        <v>4164</v>
      </c>
      <c r="K5424" s="194" t="s">
        <v>511</v>
      </c>
      <c r="L5424" s="176"/>
      <c r="M5424" s="176">
        <v>1000</v>
      </c>
      <c r="N5424" s="80" t="s">
        <v>6858</v>
      </c>
      <c r="O5424" s="162"/>
      <c r="P5424" s="80" t="s">
        <v>5871</v>
      </c>
      <c r="Q5424" s="80"/>
      <c r="R5424" s="80"/>
      <c r="S5424" s="163"/>
      <c r="T5424" s="213"/>
      <c r="U5424" s="162"/>
      <c r="V5424" s="164"/>
      <c r="W5424" s="12" t="str">
        <f t="shared" si="991"/>
        <v>Mqtt1</v>
      </c>
      <c r="X5424" s="196" t="s">
        <v>10754</v>
      </c>
      <c r="Y5424" s="6" t="str">
        <f t="shared" si="989"/>
        <v>marpower/power-tag/wall-ceiling-cooling-pump-section-2</v>
      </c>
      <c r="Z5424" s="103" t="str" cm="1">
        <f t="array" ref="Z5424">IF(COUNTIF(N5424,"spare"),"","$."&amp;_xlfn.REGEXEXTRACT(J5424,"^PT\d+[FQ]\d+_(.*)", 2))</f>
        <v>$.Active_Power_Phase_A</v>
      </c>
      <c r="AA5424" s="12">
        <f t="shared" si="992"/>
        <v>19</v>
      </c>
      <c r="AB5424" s="6" t="s">
        <v>195</v>
      </c>
      <c r="AC5424" s="103">
        <v>3054</v>
      </c>
      <c r="AJ5424" s="80"/>
      <c r="AK5424" s="113" t="s">
        <v>1425</v>
      </c>
      <c r="AN5424" s="80"/>
      <c r="AO5424" s="80"/>
      <c r="AP5424" s="80"/>
      <c r="AQ5424" s="80"/>
      <c r="AR5424" s="127"/>
      <c r="AS5424" s="80"/>
      <c r="AT5424" s="7"/>
      <c r="AU5424" s="7"/>
      <c r="AV5424" s="165"/>
      <c r="AW5424" s="166"/>
      <c r="AX5424" s="137"/>
      <c r="AY5424" s="147"/>
      <c r="AZ5424" s="167"/>
      <c r="BA5424" s="167"/>
      <c r="BB5424" s="147" t="str">
        <f t="shared" si="988"/>
        <v/>
      </c>
      <c r="BC5424" s="168"/>
      <c r="BD5424" s="165"/>
      <c r="BE5424" s="165"/>
      <c r="BF5424" s="165"/>
      <c r="BG5424" s="165"/>
      <c r="BH5424" s="165"/>
      <c r="BI5424" s="165"/>
      <c r="BJ5424" s="165"/>
      <c r="BK5424" s="165"/>
      <c r="BL5424" s="165"/>
      <c r="BM5424" s="165"/>
      <c r="BN5424" s="165"/>
      <c r="BO5424" s="165"/>
      <c r="BP5424" s="165"/>
      <c r="BQ5424" s="165"/>
      <c r="BS5424" s="6"/>
      <c r="BT5424" s="11"/>
      <c r="BU5424" s="6"/>
      <c r="BV5424" s="6"/>
    </row>
    <row r="5425" spans="1:74" ht="15.75" x14ac:dyDescent="0.25">
      <c r="A5425" s="52" t="s">
        <v>1422</v>
      </c>
      <c r="B5425" s="56"/>
      <c r="C5425" s="7" t="s">
        <v>118</v>
      </c>
      <c r="D5425" s="7" t="s">
        <v>6562</v>
      </c>
      <c r="E5425" s="7"/>
      <c r="F5425" s="64"/>
      <c r="G5425" s="6"/>
      <c r="H5425" s="6"/>
      <c r="I5425" s="10" t="s">
        <v>110</v>
      </c>
      <c r="J5425" s="11" t="s">
        <v>4165</v>
      </c>
      <c r="K5425" s="194" t="s">
        <v>511</v>
      </c>
      <c r="L5425" s="176"/>
      <c r="M5425" s="176">
        <v>1000</v>
      </c>
      <c r="N5425" s="80" t="s">
        <v>6858</v>
      </c>
      <c r="O5425" s="162"/>
      <c r="P5425" s="80" t="s">
        <v>5872</v>
      </c>
      <c r="Q5425" s="80"/>
      <c r="R5425" s="80"/>
      <c r="S5425" s="163"/>
      <c r="T5425" s="213"/>
      <c r="U5425" s="162"/>
      <c r="V5425" s="164"/>
      <c r="W5425" s="12" t="str">
        <f t="shared" si="991"/>
        <v>Mqtt1</v>
      </c>
      <c r="X5425" s="196" t="s">
        <v>10754</v>
      </c>
      <c r="Y5425" s="6" t="str">
        <f t="shared" si="989"/>
        <v>marpower/power-tag/wall-ceiling-cooling-pump-section-2</v>
      </c>
      <c r="Z5425" s="103" t="str" cm="1">
        <f t="array" ref="Z5425">IF(COUNTIF(N5425,"spare"),"","$."&amp;_xlfn.REGEXEXTRACT(J5425,"^PT\d+[FQ]\d+_(.*)", 2))</f>
        <v>$.Active_Power_Phase_B</v>
      </c>
      <c r="AA5425" s="12">
        <f t="shared" si="992"/>
        <v>19</v>
      </c>
      <c r="AB5425" s="6" t="s">
        <v>195</v>
      </c>
      <c r="AC5425" s="103">
        <v>3056</v>
      </c>
      <c r="AJ5425" s="80"/>
      <c r="AK5425" s="113" t="s">
        <v>1425</v>
      </c>
      <c r="AN5425" s="80"/>
      <c r="AO5425" s="80"/>
      <c r="AP5425" s="80"/>
      <c r="AQ5425" s="80"/>
      <c r="AR5425" s="127"/>
      <c r="AS5425" s="80"/>
      <c r="AT5425" s="7"/>
      <c r="AU5425" s="7"/>
      <c r="AV5425" s="165"/>
      <c r="AW5425" s="166"/>
      <c r="AX5425" s="137"/>
      <c r="AY5425" s="147"/>
      <c r="AZ5425" s="167"/>
      <c r="BA5425" s="167"/>
      <c r="BB5425" s="147" t="str">
        <f t="shared" si="988"/>
        <v/>
      </c>
      <c r="BC5425" s="168"/>
      <c r="BD5425" s="165"/>
      <c r="BE5425" s="165"/>
      <c r="BF5425" s="165"/>
      <c r="BG5425" s="165"/>
      <c r="BH5425" s="165"/>
      <c r="BI5425" s="165"/>
      <c r="BJ5425" s="165"/>
      <c r="BK5425" s="165"/>
      <c r="BL5425" s="165"/>
      <c r="BM5425" s="165"/>
      <c r="BN5425" s="165"/>
      <c r="BO5425" s="165"/>
      <c r="BP5425" s="165"/>
      <c r="BQ5425" s="165"/>
      <c r="BS5425" s="6"/>
      <c r="BT5425" s="11"/>
      <c r="BU5425" s="6"/>
      <c r="BV5425" s="6"/>
    </row>
    <row r="5426" spans="1:74" ht="15.75" x14ac:dyDescent="0.25">
      <c r="A5426" s="52" t="s">
        <v>1422</v>
      </c>
      <c r="B5426" s="56"/>
      <c r="C5426" s="7" t="s">
        <v>118</v>
      </c>
      <c r="D5426" s="7" t="s">
        <v>6562</v>
      </c>
      <c r="E5426" s="7"/>
      <c r="F5426" s="64"/>
      <c r="G5426" s="6"/>
      <c r="H5426" s="6"/>
      <c r="I5426" s="10" t="s">
        <v>110</v>
      </c>
      <c r="J5426" s="11" t="s">
        <v>4166</v>
      </c>
      <c r="K5426" s="194" t="s">
        <v>511</v>
      </c>
      <c r="L5426" s="176"/>
      <c r="M5426" s="176">
        <v>1000</v>
      </c>
      <c r="N5426" s="80" t="s">
        <v>6858</v>
      </c>
      <c r="O5426" s="162"/>
      <c r="P5426" s="80" t="s">
        <v>5873</v>
      </c>
      <c r="Q5426" s="80"/>
      <c r="R5426" s="80"/>
      <c r="S5426" s="163"/>
      <c r="T5426" s="213"/>
      <c r="U5426" s="162"/>
      <c r="V5426" s="164"/>
      <c r="W5426" s="12" t="str">
        <f t="shared" si="991"/>
        <v>Mqtt1</v>
      </c>
      <c r="X5426" s="196" t="s">
        <v>10754</v>
      </c>
      <c r="Y5426" s="6" t="str">
        <f t="shared" si="989"/>
        <v>marpower/power-tag/wall-ceiling-cooling-pump-section-2</v>
      </c>
      <c r="Z5426" s="103" t="str" cm="1">
        <f t="array" ref="Z5426">IF(COUNTIF(N5426,"spare"),"","$."&amp;_xlfn.REGEXEXTRACT(J5426,"^PT\d+[FQ]\d+_(.*)", 2))</f>
        <v>$.Active_Power_Phase_C</v>
      </c>
      <c r="AA5426" s="12">
        <f t="shared" si="992"/>
        <v>19</v>
      </c>
      <c r="AB5426" s="6" t="s">
        <v>195</v>
      </c>
      <c r="AC5426" s="103">
        <v>3058</v>
      </c>
      <c r="AJ5426" s="80"/>
      <c r="AK5426" s="113" t="s">
        <v>1425</v>
      </c>
      <c r="AN5426" s="80"/>
      <c r="AO5426" s="80"/>
      <c r="AP5426" s="80"/>
      <c r="AQ5426" s="80"/>
      <c r="AR5426" s="127"/>
      <c r="AS5426" s="80"/>
      <c r="AT5426" s="7"/>
      <c r="AU5426" s="7"/>
      <c r="AV5426" s="165"/>
      <c r="AW5426" s="166"/>
      <c r="AX5426" s="137"/>
      <c r="AY5426" s="147"/>
      <c r="AZ5426" s="167"/>
      <c r="BA5426" s="167"/>
      <c r="BB5426" s="147" t="str">
        <f t="shared" si="988"/>
        <v/>
      </c>
      <c r="BC5426" s="168"/>
      <c r="BD5426" s="165"/>
      <c r="BE5426" s="165"/>
      <c r="BF5426" s="165"/>
      <c r="BG5426" s="165"/>
      <c r="BH5426" s="165"/>
      <c r="BI5426" s="165"/>
      <c r="BJ5426" s="165"/>
      <c r="BK5426" s="165"/>
      <c r="BL5426" s="165"/>
      <c r="BM5426" s="165"/>
      <c r="BN5426" s="165"/>
      <c r="BO5426" s="165"/>
      <c r="BP5426" s="165"/>
      <c r="BQ5426" s="165"/>
      <c r="BS5426" s="6"/>
      <c r="BT5426" s="11"/>
      <c r="BU5426" s="6"/>
      <c r="BV5426" s="6"/>
    </row>
    <row r="5427" spans="1:74" ht="15.75" x14ac:dyDescent="0.25">
      <c r="A5427" s="52" t="s">
        <v>1422</v>
      </c>
      <c r="B5427" s="56"/>
      <c r="C5427" s="7" t="s">
        <v>118</v>
      </c>
      <c r="D5427" s="7" t="s">
        <v>6562</v>
      </c>
      <c r="E5427" s="7"/>
      <c r="F5427" s="64"/>
      <c r="G5427" s="6"/>
      <c r="H5427" s="6"/>
      <c r="I5427" s="10" t="s">
        <v>110</v>
      </c>
      <c r="J5427" s="11" t="s">
        <v>4167</v>
      </c>
      <c r="K5427" s="194" t="s">
        <v>511</v>
      </c>
      <c r="L5427" s="176"/>
      <c r="M5427" s="176">
        <v>1000</v>
      </c>
      <c r="N5427" s="80" t="s">
        <v>6858</v>
      </c>
      <c r="O5427" s="162"/>
      <c r="P5427" s="80" t="s">
        <v>5874</v>
      </c>
      <c r="Q5427" s="80"/>
      <c r="R5427" s="80"/>
      <c r="S5427" s="163"/>
      <c r="T5427" s="213"/>
      <c r="U5427" s="162"/>
      <c r="V5427" s="164"/>
      <c r="W5427" s="12" t="str">
        <f t="shared" si="991"/>
        <v>Mqtt1</v>
      </c>
      <c r="X5427" s="196" t="s">
        <v>10754</v>
      </c>
      <c r="Y5427" s="6" t="str">
        <f t="shared" si="989"/>
        <v>marpower/power-tag/wall-ceiling-cooling-pump-section-2</v>
      </c>
      <c r="Z5427" s="103" t="str" cm="1">
        <f t="array" ref="Z5427">IF(COUNTIF(N5427,"spare"),"","$."&amp;_xlfn.REGEXEXTRACT(J5427,"^PT\d+[FQ]\d+_(.*)", 2))</f>
        <v>$.Total_Active_Power</v>
      </c>
      <c r="AA5427" s="12">
        <f t="shared" si="992"/>
        <v>19</v>
      </c>
      <c r="AB5427" s="6" t="s">
        <v>195</v>
      </c>
      <c r="AC5427" s="103">
        <v>3060</v>
      </c>
      <c r="AJ5427" s="80"/>
      <c r="AK5427" s="113" t="s">
        <v>1425</v>
      </c>
      <c r="AN5427" s="80"/>
      <c r="AO5427" s="80"/>
      <c r="AP5427" s="80"/>
      <c r="AQ5427" s="80"/>
      <c r="AR5427" s="127"/>
      <c r="AS5427" s="80"/>
      <c r="AT5427" s="7"/>
      <c r="AU5427" s="7"/>
      <c r="AV5427" s="165"/>
      <c r="AW5427" s="166"/>
      <c r="AX5427" s="137"/>
      <c r="AY5427" s="147"/>
      <c r="AZ5427" s="167"/>
      <c r="BA5427" s="167"/>
      <c r="BB5427" s="147" t="str">
        <f t="shared" si="988"/>
        <v/>
      </c>
      <c r="BC5427" s="168"/>
      <c r="BD5427" s="165"/>
      <c r="BE5427" s="165"/>
      <c r="BF5427" s="165"/>
      <c r="BG5427" s="165"/>
      <c r="BH5427" s="165"/>
      <c r="BI5427" s="165"/>
      <c r="BJ5427" s="165"/>
      <c r="BK5427" s="165"/>
      <c r="BL5427" s="165"/>
      <c r="BM5427" s="165"/>
      <c r="BN5427" s="165"/>
      <c r="BO5427" s="165"/>
      <c r="BP5427" s="165"/>
      <c r="BQ5427" s="165"/>
      <c r="BS5427" s="6"/>
      <c r="BT5427" s="11"/>
      <c r="BU5427" s="6"/>
      <c r="BV5427" s="6"/>
    </row>
    <row r="5428" spans="1:74" ht="15.75" x14ac:dyDescent="0.25">
      <c r="A5428" s="52" t="s">
        <v>1422</v>
      </c>
      <c r="B5428" s="56"/>
      <c r="C5428" s="7" t="s">
        <v>118</v>
      </c>
      <c r="D5428" s="7" t="s">
        <v>6562</v>
      </c>
      <c r="E5428" s="7"/>
      <c r="F5428" s="64"/>
      <c r="G5428" s="6"/>
      <c r="H5428" s="6"/>
      <c r="I5428" s="10" t="s">
        <v>110</v>
      </c>
      <c r="J5428" s="11" t="s">
        <v>4168</v>
      </c>
      <c r="K5428" s="194" t="s">
        <v>511</v>
      </c>
      <c r="L5428" s="176"/>
      <c r="M5428" s="176">
        <v>1000</v>
      </c>
      <c r="N5428" s="80" t="s">
        <v>6858</v>
      </c>
      <c r="O5428" s="162"/>
      <c r="P5428" s="80" t="s">
        <v>5875</v>
      </c>
      <c r="Q5428" s="80"/>
      <c r="R5428" s="80"/>
      <c r="S5428" s="163"/>
      <c r="T5428" s="213"/>
      <c r="U5428" s="162"/>
      <c r="V5428" s="164"/>
      <c r="W5428" s="12" t="str">
        <f t="shared" si="991"/>
        <v>Mqtt1</v>
      </c>
      <c r="X5428" s="196" t="s">
        <v>10754</v>
      </c>
      <c r="Y5428" s="6" t="str">
        <f t="shared" si="989"/>
        <v>marpower/power-tag/wall-ceiling-cooling-pump-section-2</v>
      </c>
      <c r="Z5428" s="103" t="str" cm="1">
        <f t="array" ref="Z5428">IF(COUNTIF(N5428,"spare"),"","$."&amp;_xlfn.REGEXEXTRACT(J5428,"^PT\d+[FQ]\d+_(.*)", 2))</f>
        <v>$.Power_Factor_Phase_A</v>
      </c>
      <c r="AA5428" s="12">
        <f t="shared" si="992"/>
        <v>19</v>
      </c>
      <c r="AB5428" s="6" t="s">
        <v>195</v>
      </c>
      <c r="AC5428" s="103">
        <v>3078</v>
      </c>
      <c r="AJ5428" s="80"/>
      <c r="AK5428" s="113" t="s">
        <v>1426</v>
      </c>
      <c r="AN5428" s="80"/>
      <c r="AO5428" s="80"/>
      <c r="AP5428" s="80"/>
      <c r="AQ5428" s="80"/>
      <c r="AR5428" s="127"/>
      <c r="AS5428" s="80"/>
      <c r="AT5428" s="7"/>
      <c r="AU5428" s="7"/>
      <c r="AV5428" s="165"/>
      <c r="AW5428" s="166"/>
      <c r="AX5428" s="137"/>
      <c r="AY5428" s="147"/>
      <c r="AZ5428" s="167"/>
      <c r="BA5428" s="167"/>
      <c r="BB5428" s="147" t="str">
        <f t="shared" si="988"/>
        <v/>
      </c>
      <c r="BC5428" s="168"/>
      <c r="BD5428" s="165"/>
      <c r="BE5428" s="165"/>
      <c r="BF5428" s="165"/>
      <c r="BG5428" s="165"/>
      <c r="BH5428" s="165"/>
      <c r="BI5428" s="165"/>
      <c r="BJ5428" s="165"/>
      <c r="BK5428" s="165"/>
      <c r="BL5428" s="165"/>
      <c r="BM5428" s="165"/>
      <c r="BN5428" s="165"/>
      <c r="BO5428" s="165"/>
      <c r="BP5428" s="165"/>
      <c r="BQ5428" s="165"/>
      <c r="BS5428" s="6"/>
      <c r="BT5428" s="11"/>
      <c r="BU5428" s="6"/>
      <c r="BV5428" s="6"/>
    </row>
    <row r="5429" spans="1:74" ht="15.75" x14ac:dyDescent="0.25">
      <c r="A5429" s="52" t="s">
        <v>1422</v>
      </c>
      <c r="B5429" s="56"/>
      <c r="C5429" s="7" t="s">
        <v>118</v>
      </c>
      <c r="D5429" s="7" t="s">
        <v>6562</v>
      </c>
      <c r="E5429" s="7"/>
      <c r="F5429" s="64"/>
      <c r="G5429" s="6"/>
      <c r="H5429" s="6"/>
      <c r="I5429" s="10" t="s">
        <v>110</v>
      </c>
      <c r="J5429" s="11" t="s">
        <v>4169</v>
      </c>
      <c r="K5429" s="194" t="s">
        <v>511</v>
      </c>
      <c r="L5429" s="176"/>
      <c r="M5429" s="176">
        <v>1000</v>
      </c>
      <c r="N5429" s="80" t="s">
        <v>6858</v>
      </c>
      <c r="O5429" s="162"/>
      <c r="P5429" s="80" t="s">
        <v>5876</v>
      </c>
      <c r="Q5429" s="80"/>
      <c r="R5429" s="80"/>
      <c r="S5429" s="163"/>
      <c r="T5429" s="213"/>
      <c r="U5429" s="162"/>
      <c r="V5429" s="164"/>
      <c r="W5429" s="12" t="str">
        <f t="shared" si="991"/>
        <v>Mqtt1</v>
      </c>
      <c r="X5429" s="196" t="s">
        <v>10754</v>
      </c>
      <c r="Y5429" s="6" t="str">
        <f t="shared" si="989"/>
        <v>marpower/power-tag/wall-ceiling-cooling-pump-section-2</v>
      </c>
      <c r="Z5429" s="103" t="str" cm="1">
        <f t="array" ref="Z5429">IF(COUNTIF(N5429,"spare"),"","$."&amp;_xlfn.REGEXEXTRACT(J5429,"^PT\d+[FQ]\d+_(.*)", 2))</f>
        <v>$.Power_Factor_Phase_B</v>
      </c>
      <c r="AA5429" s="12">
        <f t="shared" si="992"/>
        <v>19</v>
      </c>
      <c r="AB5429" s="6" t="s">
        <v>195</v>
      </c>
      <c r="AC5429" s="103">
        <v>3080</v>
      </c>
      <c r="AJ5429" s="80"/>
      <c r="AK5429" s="113" t="s">
        <v>1426</v>
      </c>
      <c r="AN5429" s="80"/>
      <c r="AO5429" s="80"/>
      <c r="AP5429" s="80"/>
      <c r="AQ5429" s="80"/>
      <c r="AR5429" s="127"/>
      <c r="AS5429" s="80"/>
      <c r="AT5429" s="7"/>
      <c r="AU5429" s="7"/>
      <c r="AV5429" s="165"/>
      <c r="AW5429" s="166"/>
      <c r="AX5429" s="137"/>
      <c r="AY5429" s="147"/>
      <c r="AZ5429" s="167"/>
      <c r="BA5429" s="167"/>
      <c r="BB5429" s="147" t="str">
        <f t="shared" ref="BB5429:BB5492" si="993">IF(ISNUMBER(AM5429),"1","")</f>
        <v/>
      </c>
      <c r="BC5429" s="168"/>
      <c r="BD5429" s="165"/>
      <c r="BE5429" s="165"/>
      <c r="BF5429" s="165"/>
      <c r="BG5429" s="165"/>
      <c r="BH5429" s="165"/>
      <c r="BI5429" s="165"/>
      <c r="BJ5429" s="165"/>
      <c r="BK5429" s="165"/>
      <c r="BL5429" s="165"/>
      <c r="BM5429" s="165"/>
      <c r="BN5429" s="165"/>
      <c r="BO5429" s="165"/>
      <c r="BP5429" s="165"/>
      <c r="BQ5429" s="165"/>
      <c r="BS5429" s="6"/>
      <c r="BT5429" s="11"/>
      <c r="BU5429" s="6"/>
      <c r="BV5429" s="6"/>
    </row>
    <row r="5430" spans="1:74" ht="15.75" x14ac:dyDescent="0.25">
      <c r="A5430" s="52" t="s">
        <v>1422</v>
      </c>
      <c r="B5430" s="56"/>
      <c r="C5430" s="7" t="s">
        <v>118</v>
      </c>
      <c r="D5430" s="7" t="s">
        <v>6562</v>
      </c>
      <c r="E5430" s="7"/>
      <c r="F5430" s="64"/>
      <c r="G5430" s="6"/>
      <c r="H5430" s="6"/>
      <c r="I5430" s="10" t="s">
        <v>110</v>
      </c>
      <c r="J5430" s="11" t="s">
        <v>4170</v>
      </c>
      <c r="K5430" s="194" t="s">
        <v>511</v>
      </c>
      <c r="L5430" s="176"/>
      <c r="M5430" s="176">
        <v>1000</v>
      </c>
      <c r="N5430" s="80" t="s">
        <v>6858</v>
      </c>
      <c r="O5430" s="162"/>
      <c r="P5430" s="80" t="s">
        <v>5877</v>
      </c>
      <c r="Q5430" s="80"/>
      <c r="R5430" s="80"/>
      <c r="S5430" s="163"/>
      <c r="T5430" s="213"/>
      <c r="U5430" s="162"/>
      <c r="V5430" s="164"/>
      <c r="W5430" s="12" t="str">
        <f t="shared" si="991"/>
        <v>Mqtt1</v>
      </c>
      <c r="X5430" s="196" t="s">
        <v>10754</v>
      </c>
      <c r="Y5430" s="6" t="str">
        <f t="shared" si="989"/>
        <v>marpower/power-tag/wall-ceiling-cooling-pump-section-2</v>
      </c>
      <c r="Z5430" s="103" t="str" cm="1">
        <f t="array" ref="Z5430">IF(COUNTIF(N5430,"spare"),"","$."&amp;_xlfn.REGEXEXTRACT(J5430,"^PT\d+[FQ]\d+_(.*)", 2))</f>
        <v>$.Power_Factor_Phase_C</v>
      </c>
      <c r="AA5430" s="12">
        <f t="shared" si="992"/>
        <v>19</v>
      </c>
      <c r="AB5430" s="6" t="s">
        <v>195</v>
      </c>
      <c r="AC5430" s="103">
        <v>3082</v>
      </c>
      <c r="AJ5430" s="80"/>
      <c r="AK5430" s="113" t="s">
        <v>1426</v>
      </c>
      <c r="AN5430" s="80"/>
      <c r="AO5430" s="80"/>
      <c r="AP5430" s="80"/>
      <c r="AQ5430" s="80"/>
      <c r="AR5430" s="127"/>
      <c r="AS5430" s="80"/>
      <c r="AT5430" s="7"/>
      <c r="AU5430" s="7"/>
      <c r="AV5430" s="165"/>
      <c r="AW5430" s="166"/>
      <c r="AX5430" s="137"/>
      <c r="AY5430" s="147"/>
      <c r="AZ5430" s="167"/>
      <c r="BA5430" s="167"/>
      <c r="BB5430" s="147" t="str">
        <f t="shared" si="993"/>
        <v/>
      </c>
      <c r="BC5430" s="168"/>
      <c r="BD5430" s="165"/>
      <c r="BE5430" s="165"/>
      <c r="BF5430" s="165"/>
      <c r="BG5430" s="165"/>
      <c r="BH5430" s="165"/>
      <c r="BI5430" s="165"/>
      <c r="BJ5430" s="165"/>
      <c r="BK5430" s="165"/>
      <c r="BL5430" s="165"/>
      <c r="BM5430" s="165"/>
      <c r="BN5430" s="165"/>
      <c r="BO5430" s="165"/>
      <c r="BP5430" s="165"/>
      <c r="BQ5430" s="165"/>
      <c r="BS5430" s="6"/>
      <c r="BT5430" s="11"/>
      <c r="BU5430" s="6"/>
      <c r="BV5430" s="6"/>
    </row>
    <row r="5431" spans="1:74" ht="15.75" x14ac:dyDescent="0.25">
      <c r="A5431" s="52" t="s">
        <v>1422</v>
      </c>
      <c r="B5431" s="56"/>
      <c r="C5431" s="7" t="s">
        <v>118</v>
      </c>
      <c r="D5431" s="7" t="s">
        <v>6562</v>
      </c>
      <c r="E5431" s="7"/>
      <c r="F5431" s="64"/>
      <c r="G5431" s="6"/>
      <c r="H5431" s="6"/>
      <c r="I5431" s="10" t="s">
        <v>110</v>
      </c>
      <c r="J5431" s="11" t="s">
        <v>4171</v>
      </c>
      <c r="K5431" s="194" t="s">
        <v>511</v>
      </c>
      <c r="L5431" s="176"/>
      <c r="M5431" s="176">
        <v>1000</v>
      </c>
      <c r="N5431" s="80" t="s">
        <v>6858</v>
      </c>
      <c r="O5431" s="162"/>
      <c r="P5431" s="80" t="s">
        <v>5878</v>
      </c>
      <c r="Q5431" s="80"/>
      <c r="R5431" s="80"/>
      <c r="S5431" s="163"/>
      <c r="T5431" s="213"/>
      <c r="U5431" s="162"/>
      <c r="V5431" s="164"/>
      <c r="W5431" s="12" t="str">
        <f t="shared" si="991"/>
        <v>Mqtt1</v>
      </c>
      <c r="X5431" s="196" t="s">
        <v>10754</v>
      </c>
      <c r="Y5431" s="6" t="str">
        <f t="shared" si="989"/>
        <v>marpower/power-tag/wall-ceiling-cooling-pump-section-2</v>
      </c>
      <c r="Z5431" s="103" t="str" cm="1">
        <f t="array" ref="Z5431">IF(COUNTIF(N5431,"spare"),"","$."&amp;_xlfn.REGEXEXTRACT(J5431,"^PT\d+[FQ]\d+_(.*)", 2))</f>
        <v>$.Total_Power_Factor</v>
      </c>
      <c r="AA5431" s="12">
        <f t="shared" si="992"/>
        <v>19</v>
      </c>
      <c r="AB5431" s="6" t="s">
        <v>195</v>
      </c>
      <c r="AC5431" s="103">
        <v>3084</v>
      </c>
      <c r="AJ5431" s="80"/>
      <c r="AK5431" s="113" t="s">
        <v>1426</v>
      </c>
      <c r="AN5431" s="80"/>
      <c r="AO5431" s="80"/>
      <c r="AP5431" s="80"/>
      <c r="AQ5431" s="80"/>
      <c r="AR5431" s="127"/>
      <c r="AS5431" s="80"/>
      <c r="AT5431" s="7"/>
      <c r="AU5431" s="7"/>
      <c r="AV5431" s="165"/>
      <c r="AW5431" s="166"/>
      <c r="AX5431" s="137"/>
      <c r="AY5431" s="147"/>
      <c r="AZ5431" s="167"/>
      <c r="BA5431" s="167"/>
      <c r="BB5431" s="147" t="str">
        <f t="shared" si="993"/>
        <v/>
      </c>
      <c r="BC5431" s="168"/>
      <c r="BD5431" s="165"/>
      <c r="BE5431" s="165"/>
      <c r="BF5431" s="165"/>
      <c r="BG5431" s="165"/>
      <c r="BH5431" s="165"/>
      <c r="BI5431" s="165"/>
      <c r="BJ5431" s="165"/>
      <c r="BK5431" s="165"/>
      <c r="BL5431" s="165"/>
      <c r="BM5431" s="165"/>
      <c r="BN5431" s="165"/>
      <c r="BO5431" s="165"/>
      <c r="BP5431" s="165"/>
      <c r="BQ5431" s="165"/>
      <c r="BS5431" s="6"/>
      <c r="BT5431" s="11"/>
      <c r="BU5431" s="6"/>
      <c r="BV5431" s="6"/>
    </row>
    <row r="5432" spans="1:74" ht="15.75" x14ac:dyDescent="0.25">
      <c r="A5432" s="52" t="s">
        <v>1422</v>
      </c>
      <c r="B5432" s="56"/>
      <c r="C5432" s="7" t="s">
        <v>118</v>
      </c>
      <c r="D5432" s="7" t="s">
        <v>6562</v>
      </c>
      <c r="E5432" s="7"/>
      <c r="F5432" s="64"/>
      <c r="G5432" s="6"/>
      <c r="H5432" s="6"/>
      <c r="I5432" s="10" t="s">
        <v>110</v>
      </c>
      <c r="J5432" s="11" t="s">
        <v>4172</v>
      </c>
      <c r="K5432" s="194" t="s">
        <v>511</v>
      </c>
      <c r="L5432" s="176"/>
      <c r="M5432" s="176">
        <v>1000</v>
      </c>
      <c r="N5432" s="80" t="s">
        <v>6858</v>
      </c>
      <c r="O5432" s="162"/>
      <c r="P5432" s="80" t="s">
        <v>5879</v>
      </c>
      <c r="Q5432" s="80"/>
      <c r="R5432" s="80"/>
      <c r="S5432" s="163"/>
      <c r="T5432" s="213"/>
      <c r="U5432" s="162"/>
      <c r="V5432" s="164"/>
      <c r="W5432" s="12" t="str">
        <f t="shared" si="991"/>
        <v>Mqtt1</v>
      </c>
      <c r="X5432" s="196" t="s">
        <v>10755</v>
      </c>
      <c r="Y5432" s="6" t="str">
        <f t="shared" si="989"/>
        <v>marpower/power-tag/wall-ceiling-cooling-pump-section-4</v>
      </c>
      <c r="Z5432" s="103" t="str" cm="1">
        <f t="array" ref="Z5432">IF(COUNTIF(N5432,"spare"),"","$."&amp;_xlfn.REGEXEXTRACT(J5432,"^PT\d+[FQ]\d+_(.*)", 2))</f>
        <v>$.RMS_Current_Phase_A</v>
      </c>
      <c r="AA5432" s="12">
        <f>AA5417+1</f>
        <v>20</v>
      </c>
      <c r="AB5432" s="6" t="s">
        <v>195</v>
      </c>
      <c r="AC5432" s="103">
        <v>3000</v>
      </c>
      <c r="AJ5432" s="80"/>
      <c r="AK5432" s="113" t="s">
        <v>1423</v>
      </c>
      <c r="AN5432" s="80"/>
      <c r="AO5432" s="80"/>
      <c r="AP5432" s="80"/>
      <c r="AQ5432" s="80"/>
      <c r="AR5432" s="127"/>
      <c r="AS5432" s="80"/>
      <c r="AT5432" s="7"/>
      <c r="AU5432" s="7"/>
      <c r="AV5432" s="165"/>
      <c r="AW5432" s="166"/>
      <c r="AX5432" s="137"/>
      <c r="AY5432" s="147"/>
      <c r="AZ5432" s="167"/>
      <c r="BA5432" s="167"/>
      <c r="BB5432" s="147" t="str">
        <f t="shared" si="993"/>
        <v/>
      </c>
      <c r="BC5432" s="168"/>
      <c r="BD5432" s="165"/>
      <c r="BE5432" s="165"/>
      <c r="BF5432" s="165"/>
      <c r="BG5432" s="165"/>
      <c r="BH5432" s="165"/>
      <c r="BI5432" s="165"/>
      <c r="BJ5432" s="165"/>
      <c r="BK5432" s="165"/>
      <c r="BL5432" s="165"/>
      <c r="BM5432" s="165"/>
      <c r="BN5432" s="165"/>
      <c r="BO5432" s="165"/>
      <c r="BP5432" s="165"/>
      <c r="BQ5432" s="165"/>
      <c r="BS5432" s="6"/>
      <c r="BT5432" s="11"/>
      <c r="BU5432" s="6"/>
      <c r="BV5432" s="6"/>
    </row>
    <row r="5433" spans="1:74" ht="15.75" x14ac:dyDescent="0.25">
      <c r="A5433" s="52" t="s">
        <v>1422</v>
      </c>
      <c r="B5433" s="56"/>
      <c r="C5433" s="7" t="s">
        <v>118</v>
      </c>
      <c r="D5433" s="7" t="s">
        <v>6562</v>
      </c>
      <c r="E5433" s="7"/>
      <c r="F5433" s="64"/>
      <c r="G5433" s="6"/>
      <c r="H5433" s="6"/>
      <c r="I5433" s="10" t="s">
        <v>110</v>
      </c>
      <c r="J5433" s="11" t="s">
        <v>4173</v>
      </c>
      <c r="K5433" s="194" t="s">
        <v>511</v>
      </c>
      <c r="L5433" s="176"/>
      <c r="M5433" s="176">
        <v>1000</v>
      </c>
      <c r="N5433" s="80" t="s">
        <v>6858</v>
      </c>
      <c r="O5433" s="162"/>
      <c r="P5433" s="80" t="s">
        <v>5880</v>
      </c>
      <c r="Q5433" s="80"/>
      <c r="R5433" s="80"/>
      <c r="S5433" s="163"/>
      <c r="T5433" s="213"/>
      <c r="U5433" s="162"/>
      <c r="V5433" s="164"/>
      <c r="W5433" s="12" t="str">
        <f t="shared" si="991"/>
        <v>Mqtt1</v>
      </c>
      <c r="X5433" s="196" t="s">
        <v>10755</v>
      </c>
      <c r="Y5433" s="6" t="str">
        <f t="shared" si="989"/>
        <v>marpower/power-tag/wall-ceiling-cooling-pump-section-4</v>
      </c>
      <c r="Z5433" s="103" t="str" cm="1">
        <f t="array" ref="Z5433">IF(COUNTIF(N5433,"spare"),"","$."&amp;_xlfn.REGEXEXTRACT(J5433,"^PT\d+[FQ]\d+_(.*)", 2))</f>
        <v>$.RMS_Current_Phase_B</v>
      </c>
      <c r="AA5433" s="12">
        <f t="shared" ref="AA5433:AA5446" si="994">AA5418+1</f>
        <v>20</v>
      </c>
      <c r="AB5433" s="6" t="s">
        <v>195</v>
      </c>
      <c r="AC5433" s="103">
        <v>3002</v>
      </c>
      <c r="AJ5433" s="80"/>
      <c r="AK5433" s="113" t="s">
        <v>1423</v>
      </c>
      <c r="AN5433" s="80"/>
      <c r="AO5433" s="80"/>
      <c r="AP5433" s="80"/>
      <c r="AQ5433" s="80"/>
      <c r="AR5433" s="127"/>
      <c r="AS5433" s="80"/>
      <c r="AT5433" s="7"/>
      <c r="AU5433" s="7"/>
      <c r="AV5433" s="165"/>
      <c r="AW5433" s="166"/>
      <c r="AX5433" s="137"/>
      <c r="AY5433" s="147"/>
      <c r="AZ5433" s="167"/>
      <c r="BA5433" s="167"/>
      <c r="BB5433" s="147" t="str">
        <f t="shared" si="993"/>
        <v/>
      </c>
      <c r="BC5433" s="168"/>
      <c r="BD5433" s="165"/>
      <c r="BE5433" s="165"/>
      <c r="BF5433" s="165"/>
      <c r="BG5433" s="165"/>
      <c r="BH5433" s="165"/>
      <c r="BI5433" s="165"/>
      <c r="BJ5433" s="165"/>
      <c r="BK5433" s="165"/>
      <c r="BL5433" s="165"/>
      <c r="BM5433" s="165"/>
      <c r="BN5433" s="165"/>
      <c r="BO5433" s="165"/>
      <c r="BP5433" s="165"/>
      <c r="BQ5433" s="165"/>
      <c r="BS5433" s="6"/>
      <c r="BT5433" s="11"/>
      <c r="BU5433" s="6"/>
      <c r="BV5433" s="6"/>
    </row>
    <row r="5434" spans="1:74" ht="15.75" x14ac:dyDescent="0.25">
      <c r="A5434" s="52" t="s">
        <v>1422</v>
      </c>
      <c r="B5434" s="56"/>
      <c r="C5434" s="7" t="s">
        <v>118</v>
      </c>
      <c r="D5434" s="7" t="s">
        <v>6562</v>
      </c>
      <c r="E5434" s="7"/>
      <c r="F5434" s="64"/>
      <c r="G5434" s="6"/>
      <c r="H5434" s="6"/>
      <c r="I5434" s="10" t="s">
        <v>110</v>
      </c>
      <c r="J5434" s="11" t="s">
        <v>4174</v>
      </c>
      <c r="K5434" s="194" t="s">
        <v>511</v>
      </c>
      <c r="L5434" s="176"/>
      <c r="M5434" s="176">
        <v>1000</v>
      </c>
      <c r="N5434" s="80" t="s">
        <v>6858</v>
      </c>
      <c r="O5434" s="162"/>
      <c r="P5434" s="80" t="s">
        <v>5881</v>
      </c>
      <c r="Q5434" s="80"/>
      <c r="R5434" s="80"/>
      <c r="S5434" s="163"/>
      <c r="T5434" s="213"/>
      <c r="U5434" s="162"/>
      <c r="V5434" s="164"/>
      <c r="W5434" s="12" t="str">
        <f t="shared" si="991"/>
        <v>Mqtt1</v>
      </c>
      <c r="X5434" s="196" t="s">
        <v>10755</v>
      </c>
      <c r="Y5434" s="6" t="str">
        <f t="shared" si="989"/>
        <v>marpower/power-tag/wall-ceiling-cooling-pump-section-4</v>
      </c>
      <c r="Z5434" s="103" t="str" cm="1">
        <f t="array" ref="Z5434">IF(COUNTIF(N5434,"spare"),"","$."&amp;_xlfn.REGEXEXTRACT(J5434,"^PT\d+[FQ]\d+_(.*)", 2))</f>
        <v>$.RMS_Current_Phase_C</v>
      </c>
      <c r="AA5434" s="12">
        <f t="shared" si="994"/>
        <v>20</v>
      </c>
      <c r="AB5434" s="6" t="s">
        <v>195</v>
      </c>
      <c r="AC5434" s="103">
        <v>3004</v>
      </c>
      <c r="AJ5434" s="80"/>
      <c r="AK5434" s="113" t="s">
        <v>1423</v>
      </c>
      <c r="AN5434" s="80"/>
      <c r="AO5434" s="80"/>
      <c r="AP5434" s="80"/>
      <c r="AQ5434" s="80"/>
      <c r="AR5434" s="127"/>
      <c r="AS5434" s="80"/>
      <c r="AT5434" s="7"/>
      <c r="AU5434" s="7"/>
      <c r="AV5434" s="165"/>
      <c r="AW5434" s="166"/>
      <c r="AX5434" s="137"/>
      <c r="AY5434" s="147"/>
      <c r="AZ5434" s="167"/>
      <c r="BA5434" s="167"/>
      <c r="BB5434" s="147" t="str">
        <f t="shared" si="993"/>
        <v/>
      </c>
      <c r="BC5434" s="168"/>
      <c r="BD5434" s="165"/>
      <c r="BE5434" s="165"/>
      <c r="BF5434" s="165"/>
      <c r="BG5434" s="165"/>
      <c r="BH5434" s="165"/>
      <c r="BI5434" s="165"/>
      <c r="BJ5434" s="165"/>
      <c r="BK5434" s="165"/>
      <c r="BL5434" s="165"/>
      <c r="BM5434" s="165"/>
      <c r="BN5434" s="165"/>
      <c r="BO5434" s="165"/>
      <c r="BP5434" s="165"/>
      <c r="BQ5434" s="165"/>
      <c r="BS5434" s="6"/>
      <c r="BT5434" s="11"/>
      <c r="BU5434" s="6"/>
      <c r="BV5434" s="6"/>
    </row>
    <row r="5435" spans="1:74" ht="15.75" x14ac:dyDescent="0.25">
      <c r="A5435" s="52" t="s">
        <v>1422</v>
      </c>
      <c r="B5435" s="56"/>
      <c r="C5435" s="7" t="s">
        <v>118</v>
      </c>
      <c r="D5435" s="7" t="s">
        <v>6562</v>
      </c>
      <c r="E5435" s="7"/>
      <c r="F5435" s="64"/>
      <c r="G5435" s="6"/>
      <c r="H5435" s="6"/>
      <c r="I5435" s="10" t="s">
        <v>110</v>
      </c>
      <c r="J5435" s="11" t="s">
        <v>4175</v>
      </c>
      <c r="K5435" s="194" t="s">
        <v>511</v>
      </c>
      <c r="L5435" s="176"/>
      <c r="M5435" s="176">
        <v>1000</v>
      </c>
      <c r="N5435" s="80" t="s">
        <v>6858</v>
      </c>
      <c r="O5435" s="162"/>
      <c r="P5435" s="80" t="s">
        <v>5882</v>
      </c>
      <c r="Q5435" s="80"/>
      <c r="R5435" s="80"/>
      <c r="S5435" s="163"/>
      <c r="T5435" s="213"/>
      <c r="U5435" s="162"/>
      <c r="V5435" s="164"/>
      <c r="W5435" s="12" t="str">
        <f t="shared" si="991"/>
        <v>Mqtt1</v>
      </c>
      <c r="X5435" s="196" t="s">
        <v>10755</v>
      </c>
      <c r="Y5435" s="6" t="str">
        <f t="shared" si="989"/>
        <v>marpower/power-tag/wall-ceiling-cooling-pump-section-4</v>
      </c>
      <c r="Z5435" s="103" t="str" cm="1">
        <f t="array" ref="Z5435">IF(COUNTIF(N5435,"spare"),"","$."&amp;_xlfn.REGEXEXTRACT(J5435,"^PT\d+[FQ]\d+_(.*)", 2))</f>
        <v>$.RMS_Current_Phase_Neut</v>
      </c>
      <c r="AA5435" s="12">
        <f t="shared" si="994"/>
        <v>20</v>
      </c>
      <c r="AB5435" s="6" t="s">
        <v>195</v>
      </c>
      <c r="AC5435" s="103">
        <v>3006</v>
      </c>
      <c r="AJ5435" s="80"/>
      <c r="AK5435" s="113" t="s">
        <v>1423</v>
      </c>
      <c r="AN5435" s="80"/>
      <c r="AO5435" s="80"/>
      <c r="AP5435" s="80"/>
      <c r="AQ5435" s="80"/>
      <c r="AR5435" s="127"/>
      <c r="AS5435" s="80"/>
      <c r="AT5435" s="7"/>
      <c r="AU5435" s="7"/>
      <c r="AV5435" s="165"/>
      <c r="AW5435" s="166"/>
      <c r="AX5435" s="137"/>
      <c r="AY5435" s="147"/>
      <c r="AZ5435" s="167"/>
      <c r="BA5435" s="167"/>
      <c r="BB5435" s="147" t="str">
        <f t="shared" si="993"/>
        <v/>
      </c>
      <c r="BC5435" s="168"/>
      <c r="BD5435" s="165"/>
      <c r="BE5435" s="165"/>
      <c r="BF5435" s="165"/>
      <c r="BG5435" s="165"/>
      <c r="BH5435" s="165"/>
      <c r="BI5435" s="165"/>
      <c r="BJ5435" s="165"/>
      <c r="BK5435" s="165"/>
      <c r="BL5435" s="165"/>
      <c r="BM5435" s="165"/>
      <c r="BN5435" s="165"/>
      <c r="BO5435" s="165"/>
      <c r="BP5435" s="165"/>
      <c r="BQ5435" s="165"/>
      <c r="BS5435" s="6"/>
      <c r="BT5435" s="11"/>
      <c r="BU5435" s="6"/>
      <c r="BV5435" s="6"/>
    </row>
    <row r="5436" spans="1:74" ht="15.75" x14ac:dyDescent="0.25">
      <c r="A5436" s="52" t="s">
        <v>1422</v>
      </c>
      <c r="B5436" s="56"/>
      <c r="C5436" s="7" t="s">
        <v>118</v>
      </c>
      <c r="D5436" s="7" t="s">
        <v>6562</v>
      </c>
      <c r="E5436" s="7"/>
      <c r="F5436" s="64"/>
      <c r="G5436" s="6"/>
      <c r="H5436" s="6"/>
      <c r="I5436" s="10" t="s">
        <v>110</v>
      </c>
      <c r="J5436" s="11" t="s">
        <v>8389</v>
      </c>
      <c r="K5436" s="194" t="s">
        <v>511</v>
      </c>
      <c r="L5436" s="176"/>
      <c r="M5436" s="176">
        <v>1000</v>
      </c>
      <c r="N5436" s="80" t="s">
        <v>6858</v>
      </c>
      <c r="O5436" s="162"/>
      <c r="P5436" s="80" t="s">
        <v>5883</v>
      </c>
      <c r="Q5436" s="80"/>
      <c r="R5436" s="80"/>
      <c r="S5436" s="163"/>
      <c r="T5436" s="213"/>
      <c r="U5436" s="162"/>
      <c r="V5436" s="164"/>
      <c r="W5436" s="12" t="str">
        <f t="shared" si="991"/>
        <v>Mqtt1</v>
      </c>
      <c r="X5436" s="196" t="s">
        <v>10755</v>
      </c>
      <c r="Y5436" s="6" t="str">
        <f t="shared" si="989"/>
        <v>marpower/power-tag/wall-ceiling-cooling-pump-section-4</v>
      </c>
      <c r="Z5436" s="103" t="str" cm="1">
        <f t="array" ref="Z5436">IF(COUNTIF(N5436,"spare"),"","$."&amp;_xlfn.REGEXEXTRACT(J5436,"^PT\d+[FQ]\d+_(.*)", 2))</f>
        <v>$.RMS_Voltage_A_N</v>
      </c>
      <c r="AA5436" s="12">
        <f t="shared" si="994"/>
        <v>20</v>
      </c>
      <c r="AB5436" s="6" t="s">
        <v>195</v>
      </c>
      <c r="AC5436" s="103">
        <v>3028</v>
      </c>
      <c r="AJ5436" s="80"/>
      <c r="AK5436" s="113" t="s">
        <v>1424</v>
      </c>
      <c r="AN5436" s="80"/>
      <c r="AO5436" s="80"/>
      <c r="AP5436" s="80"/>
      <c r="AQ5436" s="80"/>
      <c r="AR5436" s="127"/>
      <c r="AS5436" s="80"/>
      <c r="AT5436" s="7"/>
      <c r="AU5436" s="7"/>
      <c r="AV5436" s="165"/>
      <c r="AW5436" s="166"/>
      <c r="AX5436" s="137"/>
      <c r="AY5436" s="147"/>
      <c r="AZ5436" s="167"/>
      <c r="BA5436" s="167"/>
      <c r="BB5436" s="147" t="str">
        <f t="shared" si="993"/>
        <v/>
      </c>
      <c r="BC5436" s="168"/>
      <c r="BD5436" s="165"/>
      <c r="BE5436" s="165"/>
      <c r="BF5436" s="165"/>
      <c r="BG5436" s="165"/>
      <c r="BH5436" s="165"/>
      <c r="BI5436" s="165"/>
      <c r="BJ5436" s="165"/>
      <c r="BK5436" s="165"/>
      <c r="BL5436" s="165"/>
      <c r="BM5436" s="165"/>
      <c r="BN5436" s="165"/>
      <c r="BO5436" s="165"/>
      <c r="BP5436" s="165"/>
      <c r="BQ5436" s="165"/>
      <c r="BS5436" s="6"/>
      <c r="BT5436" s="11"/>
      <c r="BU5436" s="6"/>
      <c r="BV5436" s="6"/>
    </row>
    <row r="5437" spans="1:74" ht="15.75" x14ac:dyDescent="0.25">
      <c r="A5437" s="52" t="s">
        <v>1422</v>
      </c>
      <c r="B5437" s="56"/>
      <c r="C5437" s="7" t="s">
        <v>118</v>
      </c>
      <c r="D5437" s="7" t="s">
        <v>6562</v>
      </c>
      <c r="E5437" s="7"/>
      <c r="F5437" s="64"/>
      <c r="G5437" s="6"/>
      <c r="H5437" s="6"/>
      <c r="I5437" s="10" t="s">
        <v>110</v>
      </c>
      <c r="J5437" s="11" t="s">
        <v>8566</v>
      </c>
      <c r="K5437" s="194" t="s">
        <v>511</v>
      </c>
      <c r="L5437" s="176"/>
      <c r="M5437" s="176">
        <v>1000</v>
      </c>
      <c r="N5437" s="80" t="s">
        <v>6858</v>
      </c>
      <c r="O5437" s="162"/>
      <c r="P5437" s="80" t="s">
        <v>5884</v>
      </c>
      <c r="Q5437" s="80"/>
      <c r="R5437" s="80"/>
      <c r="S5437" s="163"/>
      <c r="T5437" s="213"/>
      <c r="U5437" s="162"/>
      <c r="V5437" s="164"/>
      <c r="W5437" s="12" t="str">
        <f t="shared" si="991"/>
        <v>Mqtt1</v>
      </c>
      <c r="X5437" s="196" t="s">
        <v>10755</v>
      </c>
      <c r="Y5437" s="6" t="str">
        <f t="shared" si="989"/>
        <v>marpower/power-tag/wall-ceiling-cooling-pump-section-4</v>
      </c>
      <c r="Z5437" s="103" t="str" cm="1">
        <f t="array" ref="Z5437">IF(COUNTIF(N5437,"spare"),"","$."&amp;_xlfn.REGEXEXTRACT(J5437,"^PT\d+[FQ]\d+_(.*)", 2))</f>
        <v>$.RMS_Voltage_B_N</v>
      </c>
      <c r="AA5437" s="12">
        <f t="shared" si="994"/>
        <v>20</v>
      </c>
      <c r="AB5437" s="6" t="s">
        <v>195</v>
      </c>
      <c r="AC5437" s="103">
        <v>3030</v>
      </c>
      <c r="AJ5437" s="80"/>
      <c r="AK5437" s="113" t="s">
        <v>1424</v>
      </c>
      <c r="AN5437" s="80"/>
      <c r="AO5437" s="80"/>
      <c r="AP5437" s="80"/>
      <c r="AQ5437" s="80"/>
      <c r="AR5437" s="127"/>
      <c r="AS5437" s="80"/>
      <c r="AT5437" s="7"/>
      <c r="AU5437" s="7"/>
      <c r="AV5437" s="165"/>
      <c r="AW5437" s="166"/>
      <c r="AX5437" s="137"/>
      <c r="AY5437" s="147"/>
      <c r="AZ5437" s="167"/>
      <c r="BA5437" s="167"/>
      <c r="BB5437" s="147" t="str">
        <f t="shared" si="993"/>
        <v/>
      </c>
      <c r="BC5437" s="168"/>
      <c r="BD5437" s="165"/>
      <c r="BE5437" s="165"/>
      <c r="BF5437" s="165"/>
      <c r="BG5437" s="165"/>
      <c r="BH5437" s="165"/>
      <c r="BI5437" s="165"/>
      <c r="BJ5437" s="165"/>
      <c r="BK5437" s="165"/>
      <c r="BL5437" s="165"/>
      <c r="BM5437" s="165"/>
      <c r="BN5437" s="165"/>
      <c r="BO5437" s="165"/>
      <c r="BP5437" s="165"/>
      <c r="BQ5437" s="165"/>
      <c r="BS5437" s="6"/>
      <c r="BT5437" s="11"/>
      <c r="BU5437" s="6"/>
      <c r="BV5437" s="6"/>
    </row>
    <row r="5438" spans="1:74" ht="15.75" x14ac:dyDescent="0.25">
      <c r="A5438" s="52" t="s">
        <v>1422</v>
      </c>
      <c r="B5438" s="56"/>
      <c r="C5438" s="7" t="s">
        <v>118</v>
      </c>
      <c r="D5438" s="7" t="s">
        <v>6562</v>
      </c>
      <c r="E5438" s="7"/>
      <c r="F5438" s="64"/>
      <c r="G5438" s="6"/>
      <c r="H5438" s="6"/>
      <c r="I5438" s="10" t="s">
        <v>110</v>
      </c>
      <c r="J5438" s="11" t="s">
        <v>8743</v>
      </c>
      <c r="K5438" s="194" t="s">
        <v>511</v>
      </c>
      <c r="L5438" s="176"/>
      <c r="M5438" s="176">
        <v>1000</v>
      </c>
      <c r="N5438" s="80" t="s">
        <v>6858</v>
      </c>
      <c r="O5438" s="162"/>
      <c r="P5438" s="80" t="s">
        <v>5885</v>
      </c>
      <c r="Q5438" s="80"/>
      <c r="R5438" s="80"/>
      <c r="S5438" s="163"/>
      <c r="T5438" s="213"/>
      <c r="U5438" s="162"/>
      <c r="V5438" s="164"/>
      <c r="W5438" s="12" t="str">
        <f t="shared" si="991"/>
        <v>Mqtt1</v>
      </c>
      <c r="X5438" s="196" t="s">
        <v>10755</v>
      </c>
      <c r="Y5438" s="6" t="str">
        <f t="shared" si="989"/>
        <v>marpower/power-tag/wall-ceiling-cooling-pump-section-4</v>
      </c>
      <c r="Z5438" s="103" t="str" cm="1">
        <f t="array" ref="Z5438">IF(COUNTIF(N5438,"spare"),"","$."&amp;_xlfn.REGEXEXTRACT(J5438,"^PT\d+[FQ]\d+_(.*)", 2))</f>
        <v>$.RMS_Voltage_C_N</v>
      </c>
      <c r="AA5438" s="12">
        <f t="shared" si="994"/>
        <v>20</v>
      </c>
      <c r="AB5438" s="6" t="s">
        <v>195</v>
      </c>
      <c r="AC5438" s="103">
        <v>3032</v>
      </c>
      <c r="AJ5438" s="80"/>
      <c r="AK5438" s="113" t="s">
        <v>1424</v>
      </c>
      <c r="AN5438" s="80"/>
      <c r="AO5438" s="80"/>
      <c r="AP5438" s="80"/>
      <c r="AQ5438" s="80"/>
      <c r="AR5438" s="127"/>
      <c r="AS5438" s="80"/>
      <c r="AT5438" s="7"/>
      <c r="AU5438" s="7"/>
      <c r="AV5438" s="165"/>
      <c r="AW5438" s="166"/>
      <c r="AX5438" s="137"/>
      <c r="AY5438" s="147"/>
      <c r="AZ5438" s="167"/>
      <c r="BA5438" s="167"/>
      <c r="BB5438" s="147" t="str">
        <f t="shared" si="993"/>
        <v/>
      </c>
      <c r="BC5438" s="168"/>
      <c r="BD5438" s="165"/>
      <c r="BE5438" s="165"/>
      <c r="BF5438" s="165"/>
      <c r="BG5438" s="165"/>
      <c r="BH5438" s="165"/>
      <c r="BI5438" s="165"/>
      <c r="BJ5438" s="165"/>
      <c r="BK5438" s="165"/>
      <c r="BL5438" s="165"/>
      <c r="BM5438" s="165"/>
      <c r="BN5438" s="165"/>
      <c r="BO5438" s="165"/>
      <c r="BP5438" s="165"/>
      <c r="BQ5438" s="165"/>
      <c r="BS5438" s="6"/>
      <c r="BT5438" s="11"/>
      <c r="BU5438" s="6"/>
      <c r="BV5438" s="6"/>
    </row>
    <row r="5439" spans="1:74" ht="15.75" x14ac:dyDescent="0.25">
      <c r="A5439" s="52" t="s">
        <v>1422</v>
      </c>
      <c r="B5439" s="56"/>
      <c r="C5439" s="7" t="s">
        <v>118</v>
      </c>
      <c r="D5439" s="7" t="s">
        <v>6562</v>
      </c>
      <c r="E5439" s="7"/>
      <c r="F5439" s="64"/>
      <c r="G5439" s="6"/>
      <c r="H5439" s="6"/>
      <c r="I5439" s="10" t="s">
        <v>110</v>
      </c>
      <c r="J5439" s="11" t="s">
        <v>4176</v>
      </c>
      <c r="K5439" s="194" t="s">
        <v>511</v>
      </c>
      <c r="L5439" s="176"/>
      <c r="M5439" s="176">
        <v>1000</v>
      </c>
      <c r="N5439" s="80" t="s">
        <v>6858</v>
      </c>
      <c r="O5439" s="162"/>
      <c r="P5439" s="80" t="s">
        <v>5886</v>
      </c>
      <c r="Q5439" s="80"/>
      <c r="R5439" s="80"/>
      <c r="S5439" s="163"/>
      <c r="T5439" s="213"/>
      <c r="U5439" s="162"/>
      <c r="V5439" s="164"/>
      <c r="W5439" s="12" t="str">
        <f t="shared" si="991"/>
        <v>Mqtt1</v>
      </c>
      <c r="X5439" s="196" t="s">
        <v>10755</v>
      </c>
      <c r="Y5439" s="6" t="str">
        <f t="shared" si="989"/>
        <v>marpower/power-tag/wall-ceiling-cooling-pump-section-4</v>
      </c>
      <c r="Z5439" s="103" t="str" cm="1">
        <f t="array" ref="Z5439">IF(COUNTIF(N5439,"spare"),"","$."&amp;_xlfn.REGEXEXTRACT(J5439,"^PT\d+[FQ]\d+_(.*)", 2))</f>
        <v>$.Active_Power_Phase_A</v>
      </c>
      <c r="AA5439" s="12">
        <f t="shared" si="994"/>
        <v>20</v>
      </c>
      <c r="AB5439" s="6" t="s">
        <v>195</v>
      </c>
      <c r="AC5439" s="103">
        <v>3054</v>
      </c>
      <c r="AJ5439" s="80"/>
      <c r="AK5439" s="113" t="s">
        <v>1425</v>
      </c>
      <c r="AN5439" s="80"/>
      <c r="AO5439" s="80"/>
      <c r="AP5439" s="80"/>
      <c r="AQ5439" s="80"/>
      <c r="AR5439" s="127"/>
      <c r="AS5439" s="80"/>
      <c r="AT5439" s="7"/>
      <c r="AU5439" s="7"/>
      <c r="AV5439" s="165"/>
      <c r="AW5439" s="166"/>
      <c r="AX5439" s="137"/>
      <c r="AY5439" s="147"/>
      <c r="AZ5439" s="167"/>
      <c r="BA5439" s="167"/>
      <c r="BB5439" s="147" t="str">
        <f t="shared" si="993"/>
        <v/>
      </c>
      <c r="BC5439" s="168"/>
      <c r="BD5439" s="165"/>
      <c r="BE5439" s="165"/>
      <c r="BF5439" s="165"/>
      <c r="BG5439" s="165"/>
      <c r="BH5439" s="165"/>
      <c r="BI5439" s="165"/>
      <c r="BJ5439" s="165"/>
      <c r="BK5439" s="165"/>
      <c r="BL5439" s="165"/>
      <c r="BM5439" s="165"/>
      <c r="BN5439" s="165"/>
      <c r="BO5439" s="165"/>
      <c r="BP5439" s="165"/>
      <c r="BQ5439" s="165"/>
      <c r="BS5439" s="6"/>
      <c r="BT5439" s="11"/>
      <c r="BU5439" s="6"/>
      <c r="BV5439" s="6"/>
    </row>
    <row r="5440" spans="1:74" ht="15.75" x14ac:dyDescent="0.25">
      <c r="A5440" s="52" t="s">
        <v>1422</v>
      </c>
      <c r="B5440" s="56"/>
      <c r="C5440" s="7" t="s">
        <v>118</v>
      </c>
      <c r="D5440" s="7" t="s">
        <v>6562</v>
      </c>
      <c r="E5440" s="7"/>
      <c r="F5440" s="64"/>
      <c r="G5440" s="6"/>
      <c r="H5440" s="6"/>
      <c r="I5440" s="10" t="s">
        <v>110</v>
      </c>
      <c r="J5440" s="11" t="s">
        <v>4177</v>
      </c>
      <c r="K5440" s="194" t="s">
        <v>511</v>
      </c>
      <c r="L5440" s="176"/>
      <c r="M5440" s="176">
        <v>1000</v>
      </c>
      <c r="N5440" s="80" t="s">
        <v>6858</v>
      </c>
      <c r="O5440" s="162"/>
      <c r="P5440" s="80" t="s">
        <v>5887</v>
      </c>
      <c r="Q5440" s="80"/>
      <c r="R5440" s="80"/>
      <c r="S5440" s="163"/>
      <c r="T5440" s="213"/>
      <c r="U5440" s="162"/>
      <c r="V5440" s="164"/>
      <c r="W5440" s="12" t="str">
        <f t="shared" si="991"/>
        <v>Mqtt1</v>
      </c>
      <c r="X5440" s="196" t="s">
        <v>10755</v>
      </c>
      <c r="Y5440" s="6" t="str">
        <f t="shared" si="989"/>
        <v>marpower/power-tag/wall-ceiling-cooling-pump-section-4</v>
      </c>
      <c r="Z5440" s="103" t="str" cm="1">
        <f t="array" ref="Z5440">IF(COUNTIF(N5440,"spare"),"","$."&amp;_xlfn.REGEXEXTRACT(J5440,"^PT\d+[FQ]\d+_(.*)", 2))</f>
        <v>$.Active_Power_Phase_B</v>
      </c>
      <c r="AA5440" s="12">
        <f t="shared" si="994"/>
        <v>20</v>
      </c>
      <c r="AB5440" s="6" t="s">
        <v>195</v>
      </c>
      <c r="AC5440" s="103">
        <v>3056</v>
      </c>
      <c r="AJ5440" s="80"/>
      <c r="AK5440" s="113" t="s">
        <v>1425</v>
      </c>
      <c r="AN5440" s="80"/>
      <c r="AO5440" s="80"/>
      <c r="AP5440" s="80"/>
      <c r="AQ5440" s="80"/>
      <c r="AR5440" s="127"/>
      <c r="AS5440" s="80"/>
      <c r="AT5440" s="7"/>
      <c r="AU5440" s="7"/>
      <c r="AV5440" s="165"/>
      <c r="AW5440" s="166"/>
      <c r="AX5440" s="137"/>
      <c r="AY5440" s="147"/>
      <c r="AZ5440" s="167"/>
      <c r="BA5440" s="167"/>
      <c r="BB5440" s="147" t="str">
        <f t="shared" si="993"/>
        <v/>
      </c>
      <c r="BC5440" s="168"/>
      <c r="BD5440" s="165"/>
      <c r="BE5440" s="165"/>
      <c r="BF5440" s="165"/>
      <c r="BG5440" s="165"/>
      <c r="BH5440" s="165"/>
      <c r="BI5440" s="165"/>
      <c r="BJ5440" s="165"/>
      <c r="BK5440" s="165"/>
      <c r="BL5440" s="165"/>
      <c r="BM5440" s="165"/>
      <c r="BN5440" s="165"/>
      <c r="BO5440" s="165"/>
      <c r="BP5440" s="165"/>
      <c r="BQ5440" s="165"/>
      <c r="BS5440" s="6"/>
      <c r="BT5440" s="11"/>
      <c r="BU5440" s="6"/>
      <c r="BV5440" s="6"/>
    </row>
    <row r="5441" spans="1:74" ht="15.75" x14ac:dyDescent="0.25">
      <c r="A5441" s="52" t="s">
        <v>1422</v>
      </c>
      <c r="B5441" s="56"/>
      <c r="C5441" s="7" t="s">
        <v>118</v>
      </c>
      <c r="D5441" s="7" t="s">
        <v>6562</v>
      </c>
      <c r="E5441" s="7"/>
      <c r="F5441" s="64"/>
      <c r="G5441" s="6"/>
      <c r="H5441" s="6"/>
      <c r="I5441" s="10" t="s">
        <v>110</v>
      </c>
      <c r="J5441" s="11" t="s">
        <v>4178</v>
      </c>
      <c r="K5441" s="194" t="s">
        <v>511</v>
      </c>
      <c r="L5441" s="176"/>
      <c r="M5441" s="176">
        <v>1000</v>
      </c>
      <c r="N5441" s="80" t="s">
        <v>6858</v>
      </c>
      <c r="O5441" s="162"/>
      <c r="P5441" s="80" t="s">
        <v>5888</v>
      </c>
      <c r="Q5441" s="80"/>
      <c r="R5441" s="80"/>
      <c r="S5441" s="163"/>
      <c r="T5441" s="213"/>
      <c r="U5441" s="162"/>
      <c r="V5441" s="164"/>
      <c r="W5441" s="12" t="str">
        <f t="shared" si="991"/>
        <v>Mqtt1</v>
      </c>
      <c r="X5441" s="196" t="s">
        <v>10755</v>
      </c>
      <c r="Y5441" s="6" t="str">
        <f t="shared" si="989"/>
        <v>marpower/power-tag/wall-ceiling-cooling-pump-section-4</v>
      </c>
      <c r="Z5441" s="103" t="str" cm="1">
        <f t="array" ref="Z5441">IF(COUNTIF(N5441,"spare"),"","$."&amp;_xlfn.REGEXEXTRACT(J5441,"^PT\d+[FQ]\d+_(.*)", 2))</f>
        <v>$.Active_Power_Phase_C</v>
      </c>
      <c r="AA5441" s="12">
        <f t="shared" si="994"/>
        <v>20</v>
      </c>
      <c r="AB5441" s="6" t="s">
        <v>195</v>
      </c>
      <c r="AC5441" s="103">
        <v>3058</v>
      </c>
      <c r="AJ5441" s="80"/>
      <c r="AK5441" s="113" t="s">
        <v>1425</v>
      </c>
      <c r="AN5441" s="80"/>
      <c r="AO5441" s="80"/>
      <c r="AP5441" s="80"/>
      <c r="AQ5441" s="80"/>
      <c r="AR5441" s="127"/>
      <c r="AS5441" s="80"/>
      <c r="AT5441" s="7"/>
      <c r="AU5441" s="7"/>
      <c r="AV5441" s="165"/>
      <c r="AW5441" s="166"/>
      <c r="AX5441" s="137"/>
      <c r="AY5441" s="147"/>
      <c r="AZ5441" s="167"/>
      <c r="BA5441" s="167"/>
      <c r="BB5441" s="147" t="str">
        <f t="shared" si="993"/>
        <v/>
      </c>
      <c r="BC5441" s="168"/>
      <c r="BD5441" s="165"/>
      <c r="BE5441" s="165"/>
      <c r="BF5441" s="165"/>
      <c r="BG5441" s="165"/>
      <c r="BH5441" s="165"/>
      <c r="BI5441" s="165"/>
      <c r="BJ5441" s="165"/>
      <c r="BK5441" s="165"/>
      <c r="BL5441" s="165"/>
      <c r="BM5441" s="165"/>
      <c r="BN5441" s="165"/>
      <c r="BO5441" s="165"/>
      <c r="BP5441" s="165"/>
      <c r="BQ5441" s="165"/>
      <c r="BS5441" s="6"/>
      <c r="BT5441" s="11"/>
      <c r="BU5441" s="6"/>
      <c r="BV5441" s="6"/>
    </row>
    <row r="5442" spans="1:74" ht="15.75" x14ac:dyDescent="0.25">
      <c r="A5442" s="52" t="s">
        <v>1422</v>
      </c>
      <c r="B5442" s="56"/>
      <c r="C5442" s="7" t="s">
        <v>118</v>
      </c>
      <c r="D5442" s="7" t="s">
        <v>6562</v>
      </c>
      <c r="E5442" s="7"/>
      <c r="F5442" s="64"/>
      <c r="G5442" s="6"/>
      <c r="H5442" s="6"/>
      <c r="I5442" s="10" t="s">
        <v>110</v>
      </c>
      <c r="J5442" s="11" t="s">
        <v>4179</v>
      </c>
      <c r="K5442" s="194" t="s">
        <v>511</v>
      </c>
      <c r="L5442" s="176"/>
      <c r="M5442" s="176">
        <v>1000</v>
      </c>
      <c r="N5442" s="80" t="s">
        <v>6858</v>
      </c>
      <c r="O5442" s="162"/>
      <c r="P5442" s="80" t="s">
        <v>5889</v>
      </c>
      <c r="Q5442" s="80"/>
      <c r="R5442" s="80"/>
      <c r="S5442" s="163"/>
      <c r="T5442" s="213"/>
      <c r="U5442" s="162"/>
      <c r="V5442" s="164"/>
      <c r="W5442" s="12" t="str">
        <f t="shared" si="991"/>
        <v>Mqtt1</v>
      </c>
      <c r="X5442" s="196" t="s">
        <v>10755</v>
      </c>
      <c r="Y5442" s="6" t="str">
        <f t="shared" si="989"/>
        <v>marpower/power-tag/wall-ceiling-cooling-pump-section-4</v>
      </c>
      <c r="Z5442" s="103" t="str" cm="1">
        <f t="array" ref="Z5442">IF(COUNTIF(N5442,"spare"),"","$."&amp;_xlfn.REGEXEXTRACT(J5442,"^PT\d+[FQ]\d+_(.*)", 2))</f>
        <v>$.Total_Active_Power</v>
      </c>
      <c r="AA5442" s="12">
        <f t="shared" si="994"/>
        <v>20</v>
      </c>
      <c r="AB5442" s="6" t="s">
        <v>195</v>
      </c>
      <c r="AC5442" s="103">
        <v>3060</v>
      </c>
      <c r="AJ5442" s="80"/>
      <c r="AK5442" s="113" t="s">
        <v>1425</v>
      </c>
      <c r="AN5442" s="80"/>
      <c r="AO5442" s="80"/>
      <c r="AP5442" s="80"/>
      <c r="AQ5442" s="80"/>
      <c r="AR5442" s="127"/>
      <c r="AS5442" s="80"/>
      <c r="AT5442" s="7"/>
      <c r="AU5442" s="7"/>
      <c r="AV5442" s="165"/>
      <c r="AW5442" s="166"/>
      <c r="AX5442" s="137"/>
      <c r="AY5442" s="147"/>
      <c r="AZ5442" s="167"/>
      <c r="BA5442" s="167"/>
      <c r="BB5442" s="147" t="str">
        <f t="shared" si="993"/>
        <v/>
      </c>
      <c r="BC5442" s="168"/>
      <c r="BD5442" s="165"/>
      <c r="BE5442" s="165"/>
      <c r="BF5442" s="165"/>
      <c r="BG5442" s="165"/>
      <c r="BH5442" s="165"/>
      <c r="BI5442" s="165"/>
      <c r="BJ5442" s="165"/>
      <c r="BK5442" s="165"/>
      <c r="BL5442" s="165"/>
      <c r="BM5442" s="165"/>
      <c r="BN5442" s="165"/>
      <c r="BO5442" s="165"/>
      <c r="BP5442" s="165"/>
      <c r="BQ5442" s="165"/>
      <c r="BS5442" s="6"/>
      <c r="BT5442" s="11"/>
      <c r="BU5442" s="6"/>
      <c r="BV5442" s="6"/>
    </row>
    <row r="5443" spans="1:74" ht="15.75" x14ac:dyDescent="0.25">
      <c r="A5443" s="52" t="s">
        <v>1422</v>
      </c>
      <c r="B5443" s="56"/>
      <c r="C5443" s="7" t="s">
        <v>118</v>
      </c>
      <c r="D5443" s="7" t="s">
        <v>6562</v>
      </c>
      <c r="E5443" s="7"/>
      <c r="F5443" s="64"/>
      <c r="G5443" s="6"/>
      <c r="H5443" s="6"/>
      <c r="I5443" s="10" t="s">
        <v>110</v>
      </c>
      <c r="J5443" s="11" t="s">
        <v>4180</v>
      </c>
      <c r="K5443" s="194" t="s">
        <v>511</v>
      </c>
      <c r="L5443" s="176"/>
      <c r="M5443" s="176">
        <v>1000</v>
      </c>
      <c r="N5443" s="80" t="s">
        <v>6858</v>
      </c>
      <c r="O5443" s="162"/>
      <c r="P5443" s="80" t="s">
        <v>5890</v>
      </c>
      <c r="Q5443" s="80"/>
      <c r="R5443" s="80"/>
      <c r="S5443" s="163"/>
      <c r="T5443" s="213"/>
      <c r="U5443" s="162"/>
      <c r="V5443" s="164"/>
      <c r="W5443" s="12" t="str">
        <f t="shared" si="991"/>
        <v>Mqtt1</v>
      </c>
      <c r="X5443" s="196" t="s">
        <v>10755</v>
      </c>
      <c r="Y5443" s="6" t="str">
        <f t="shared" si="989"/>
        <v>marpower/power-tag/wall-ceiling-cooling-pump-section-4</v>
      </c>
      <c r="Z5443" s="103" t="str" cm="1">
        <f t="array" ref="Z5443">IF(COUNTIF(N5443,"spare"),"","$."&amp;_xlfn.REGEXEXTRACT(J5443,"^PT\d+[FQ]\d+_(.*)", 2))</f>
        <v>$.Power_Factor_Phase_A</v>
      </c>
      <c r="AA5443" s="12">
        <f t="shared" si="994"/>
        <v>20</v>
      </c>
      <c r="AB5443" s="6" t="s">
        <v>195</v>
      </c>
      <c r="AC5443" s="103">
        <v>3078</v>
      </c>
      <c r="AJ5443" s="80"/>
      <c r="AK5443" s="113" t="s">
        <v>1426</v>
      </c>
      <c r="AN5443" s="80"/>
      <c r="AO5443" s="80"/>
      <c r="AP5443" s="80"/>
      <c r="AQ5443" s="80"/>
      <c r="AR5443" s="127"/>
      <c r="AS5443" s="80"/>
      <c r="AT5443" s="7"/>
      <c r="AU5443" s="7"/>
      <c r="AV5443" s="165"/>
      <c r="AW5443" s="166"/>
      <c r="AX5443" s="137"/>
      <c r="AY5443" s="147"/>
      <c r="AZ5443" s="167"/>
      <c r="BA5443" s="167"/>
      <c r="BB5443" s="147" t="str">
        <f t="shared" si="993"/>
        <v/>
      </c>
      <c r="BC5443" s="168"/>
      <c r="BD5443" s="165"/>
      <c r="BE5443" s="165"/>
      <c r="BF5443" s="165"/>
      <c r="BG5443" s="165"/>
      <c r="BH5443" s="165"/>
      <c r="BI5443" s="165"/>
      <c r="BJ5443" s="165"/>
      <c r="BK5443" s="165"/>
      <c r="BL5443" s="165"/>
      <c r="BM5443" s="165"/>
      <c r="BN5443" s="165"/>
      <c r="BO5443" s="165"/>
      <c r="BP5443" s="165"/>
      <c r="BQ5443" s="165"/>
      <c r="BS5443" s="6"/>
      <c r="BT5443" s="11"/>
      <c r="BU5443" s="6"/>
      <c r="BV5443" s="6"/>
    </row>
    <row r="5444" spans="1:74" ht="15.75" x14ac:dyDescent="0.25">
      <c r="A5444" s="52" t="s">
        <v>1422</v>
      </c>
      <c r="B5444" s="56"/>
      <c r="C5444" s="7" t="s">
        <v>118</v>
      </c>
      <c r="D5444" s="7" t="s">
        <v>6562</v>
      </c>
      <c r="E5444" s="7"/>
      <c r="F5444" s="64"/>
      <c r="G5444" s="6"/>
      <c r="H5444" s="6"/>
      <c r="I5444" s="10" t="s">
        <v>110</v>
      </c>
      <c r="J5444" s="11" t="s">
        <v>4181</v>
      </c>
      <c r="K5444" s="194" t="s">
        <v>511</v>
      </c>
      <c r="L5444" s="176"/>
      <c r="M5444" s="176">
        <v>1000</v>
      </c>
      <c r="N5444" s="80" t="s">
        <v>6858</v>
      </c>
      <c r="O5444" s="162"/>
      <c r="P5444" s="80" t="s">
        <v>5891</v>
      </c>
      <c r="Q5444" s="80"/>
      <c r="R5444" s="80"/>
      <c r="S5444" s="163"/>
      <c r="T5444" s="213"/>
      <c r="U5444" s="162"/>
      <c r="V5444" s="164"/>
      <c r="W5444" s="12" t="str">
        <f t="shared" si="991"/>
        <v>Mqtt1</v>
      </c>
      <c r="X5444" s="196" t="s">
        <v>10755</v>
      </c>
      <c r="Y5444" s="6" t="str">
        <f t="shared" si="989"/>
        <v>marpower/power-tag/wall-ceiling-cooling-pump-section-4</v>
      </c>
      <c r="Z5444" s="103" t="str" cm="1">
        <f t="array" ref="Z5444">IF(COUNTIF(N5444,"spare"),"","$."&amp;_xlfn.REGEXEXTRACT(J5444,"^PT\d+[FQ]\d+_(.*)", 2))</f>
        <v>$.Power_Factor_Phase_B</v>
      </c>
      <c r="AA5444" s="12">
        <f t="shared" si="994"/>
        <v>20</v>
      </c>
      <c r="AB5444" s="6" t="s">
        <v>195</v>
      </c>
      <c r="AC5444" s="103">
        <v>3080</v>
      </c>
      <c r="AJ5444" s="80"/>
      <c r="AK5444" s="113" t="s">
        <v>1426</v>
      </c>
      <c r="AN5444" s="80"/>
      <c r="AO5444" s="80"/>
      <c r="AP5444" s="80"/>
      <c r="AQ5444" s="80"/>
      <c r="AR5444" s="127"/>
      <c r="AS5444" s="80"/>
      <c r="AT5444" s="7"/>
      <c r="AU5444" s="7"/>
      <c r="AV5444" s="165"/>
      <c r="AW5444" s="166"/>
      <c r="AX5444" s="137"/>
      <c r="AY5444" s="147"/>
      <c r="AZ5444" s="167"/>
      <c r="BA5444" s="167"/>
      <c r="BB5444" s="147" t="str">
        <f t="shared" si="993"/>
        <v/>
      </c>
      <c r="BC5444" s="168"/>
      <c r="BD5444" s="165"/>
      <c r="BE5444" s="165"/>
      <c r="BF5444" s="165"/>
      <c r="BG5444" s="165"/>
      <c r="BH5444" s="165"/>
      <c r="BI5444" s="165"/>
      <c r="BJ5444" s="165"/>
      <c r="BK5444" s="165"/>
      <c r="BL5444" s="165"/>
      <c r="BM5444" s="165"/>
      <c r="BN5444" s="165"/>
      <c r="BO5444" s="165"/>
      <c r="BP5444" s="165"/>
      <c r="BQ5444" s="165"/>
      <c r="BS5444" s="6"/>
      <c r="BT5444" s="11"/>
      <c r="BU5444" s="6"/>
      <c r="BV5444" s="6"/>
    </row>
    <row r="5445" spans="1:74" ht="15.75" x14ac:dyDescent="0.25">
      <c r="A5445" s="52" t="s">
        <v>1422</v>
      </c>
      <c r="B5445" s="56"/>
      <c r="C5445" s="7" t="s">
        <v>118</v>
      </c>
      <c r="D5445" s="7" t="s">
        <v>6562</v>
      </c>
      <c r="E5445" s="7"/>
      <c r="F5445" s="64"/>
      <c r="G5445" s="6"/>
      <c r="H5445" s="6"/>
      <c r="I5445" s="10" t="s">
        <v>110</v>
      </c>
      <c r="J5445" s="11" t="s">
        <v>4182</v>
      </c>
      <c r="K5445" s="194" t="s">
        <v>511</v>
      </c>
      <c r="L5445" s="176"/>
      <c r="M5445" s="176">
        <v>1000</v>
      </c>
      <c r="N5445" s="80" t="s">
        <v>6858</v>
      </c>
      <c r="O5445" s="162"/>
      <c r="P5445" s="80" t="s">
        <v>5892</v>
      </c>
      <c r="Q5445" s="80"/>
      <c r="R5445" s="80"/>
      <c r="S5445" s="163"/>
      <c r="T5445" s="213"/>
      <c r="U5445" s="162"/>
      <c r="V5445" s="164"/>
      <c r="W5445" s="12" t="str">
        <f t="shared" si="991"/>
        <v>Mqtt1</v>
      </c>
      <c r="X5445" s="196" t="s">
        <v>10755</v>
      </c>
      <c r="Y5445" s="6" t="str">
        <f t="shared" si="989"/>
        <v>marpower/power-tag/wall-ceiling-cooling-pump-section-4</v>
      </c>
      <c r="Z5445" s="103" t="str" cm="1">
        <f t="array" ref="Z5445">IF(COUNTIF(N5445,"spare"),"","$."&amp;_xlfn.REGEXEXTRACT(J5445,"^PT\d+[FQ]\d+_(.*)", 2))</f>
        <v>$.Power_Factor_Phase_C</v>
      </c>
      <c r="AA5445" s="12">
        <f t="shared" si="994"/>
        <v>20</v>
      </c>
      <c r="AB5445" s="6" t="s">
        <v>195</v>
      </c>
      <c r="AC5445" s="103">
        <v>3082</v>
      </c>
      <c r="AJ5445" s="80"/>
      <c r="AK5445" s="113" t="s">
        <v>1426</v>
      </c>
      <c r="AN5445" s="80"/>
      <c r="AO5445" s="80"/>
      <c r="AP5445" s="80"/>
      <c r="AQ5445" s="80"/>
      <c r="AR5445" s="127"/>
      <c r="AS5445" s="80"/>
      <c r="AT5445" s="7"/>
      <c r="AU5445" s="7"/>
      <c r="AV5445" s="165"/>
      <c r="AW5445" s="166"/>
      <c r="AX5445" s="137"/>
      <c r="AY5445" s="147"/>
      <c r="AZ5445" s="167"/>
      <c r="BA5445" s="167"/>
      <c r="BB5445" s="147" t="str">
        <f t="shared" si="993"/>
        <v/>
      </c>
      <c r="BC5445" s="168"/>
      <c r="BD5445" s="165"/>
      <c r="BE5445" s="165"/>
      <c r="BF5445" s="165"/>
      <c r="BG5445" s="165"/>
      <c r="BH5445" s="165"/>
      <c r="BI5445" s="165"/>
      <c r="BJ5445" s="165"/>
      <c r="BK5445" s="165"/>
      <c r="BL5445" s="165"/>
      <c r="BM5445" s="165"/>
      <c r="BN5445" s="165"/>
      <c r="BO5445" s="165"/>
      <c r="BP5445" s="165"/>
      <c r="BQ5445" s="165"/>
      <c r="BS5445" s="6"/>
      <c r="BT5445" s="11"/>
      <c r="BU5445" s="6"/>
      <c r="BV5445" s="6"/>
    </row>
    <row r="5446" spans="1:74" ht="15.75" x14ac:dyDescent="0.25">
      <c r="A5446" s="52" t="s">
        <v>1422</v>
      </c>
      <c r="B5446" s="56"/>
      <c r="C5446" s="7" t="s">
        <v>118</v>
      </c>
      <c r="D5446" s="7" t="s">
        <v>6562</v>
      </c>
      <c r="E5446" s="7"/>
      <c r="F5446" s="64"/>
      <c r="G5446" s="6"/>
      <c r="H5446" s="6"/>
      <c r="I5446" s="10" t="s">
        <v>110</v>
      </c>
      <c r="J5446" s="11" t="s">
        <v>4183</v>
      </c>
      <c r="K5446" s="194" t="s">
        <v>511</v>
      </c>
      <c r="L5446" s="176"/>
      <c r="M5446" s="176">
        <v>1000</v>
      </c>
      <c r="N5446" s="80" t="s">
        <v>6858</v>
      </c>
      <c r="O5446" s="162"/>
      <c r="P5446" s="80" t="s">
        <v>5893</v>
      </c>
      <c r="Q5446" s="80"/>
      <c r="R5446" s="80"/>
      <c r="S5446" s="163"/>
      <c r="T5446" s="213"/>
      <c r="U5446" s="162"/>
      <c r="V5446" s="164"/>
      <c r="W5446" s="12" t="str">
        <f t="shared" si="991"/>
        <v>Mqtt1</v>
      </c>
      <c r="X5446" s="196" t="s">
        <v>10755</v>
      </c>
      <c r="Y5446" s="6" t="str">
        <f t="shared" si="989"/>
        <v>marpower/power-tag/wall-ceiling-cooling-pump-section-4</v>
      </c>
      <c r="Z5446" s="103" t="str" cm="1">
        <f t="array" ref="Z5446">IF(COUNTIF(N5446,"spare"),"","$."&amp;_xlfn.REGEXEXTRACT(J5446,"^PT\d+[FQ]\d+_(.*)", 2))</f>
        <v>$.Total_Power_Factor</v>
      </c>
      <c r="AA5446" s="12">
        <f t="shared" si="994"/>
        <v>20</v>
      </c>
      <c r="AB5446" s="6" t="s">
        <v>195</v>
      </c>
      <c r="AC5446" s="103">
        <v>3084</v>
      </c>
      <c r="AJ5446" s="80"/>
      <c r="AK5446" s="113" t="s">
        <v>1426</v>
      </c>
      <c r="AN5446" s="80"/>
      <c r="AO5446" s="80"/>
      <c r="AP5446" s="80"/>
      <c r="AQ5446" s="80"/>
      <c r="AR5446" s="127"/>
      <c r="AS5446" s="80"/>
      <c r="AT5446" s="7"/>
      <c r="AU5446" s="7"/>
      <c r="AV5446" s="165"/>
      <c r="AW5446" s="166"/>
      <c r="AX5446" s="137"/>
      <c r="AY5446" s="147"/>
      <c r="AZ5446" s="167"/>
      <c r="BA5446" s="167"/>
      <c r="BB5446" s="147" t="str">
        <f t="shared" si="993"/>
        <v/>
      </c>
      <c r="BC5446" s="168"/>
      <c r="BD5446" s="165"/>
      <c r="BE5446" s="165"/>
      <c r="BF5446" s="165"/>
      <c r="BG5446" s="165"/>
      <c r="BH5446" s="165"/>
      <c r="BI5446" s="165"/>
      <c r="BJ5446" s="165"/>
      <c r="BK5446" s="165"/>
      <c r="BL5446" s="165"/>
      <c r="BM5446" s="165"/>
      <c r="BN5446" s="165"/>
      <c r="BO5446" s="165"/>
      <c r="BP5446" s="165"/>
      <c r="BQ5446" s="165"/>
      <c r="BS5446" s="6"/>
      <c r="BT5446" s="11"/>
      <c r="BU5446" s="6"/>
      <c r="BV5446" s="6"/>
    </row>
    <row r="5447" spans="1:74" ht="15.75" x14ac:dyDescent="0.25">
      <c r="A5447" s="52" t="s">
        <v>1422</v>
      </c>
      <c r="B5447" s="56"/>
      <c r="C5447" s="7" t="s">
        <v>118</v>
      </c>
      <c r="D5447" s="7" t="s">
        <v>6562</v>
      </c>
      <c r="E5447" s="7"/>
      <c r="F5447" s="64"/>
      <c r="G5447" s="6"/>
      <c r="H5447" s="6"/>
      <c r="I5447" s="10" t="s">
        <v>110</v>
      </c>
      <c r="J5447" s="11" t="s">
        <v>4184</v>
      </c>
      <c r="K5447" s="194" t="s">
        <v>511</v>
      </c>
      <c r="L5447" s="176"/>
      <c r="M5447" s="176">
        <v>1000</v>
      </c>
      <c r="N5447" s="80" t="s">
        <v>6858</v>
      </c>
      <c r="O5447" s="162"/>
      <c r="P5447" s="80" t="s">
        <v>5894</v>
      </c>
      <c r="Q5447" s="80"/>
      <c r="R5447" s="80"/>
      <c r="S5447" s="163"/>
      <c r="T5447" s="213"/>
      <c r="U5447" s="162"/>
      <c r="V5447" s="164"/>
      <c r="W5447" s="12" t="str">
        <f t="shared" si="991"/>
        <v>Mqtt1</v>
      </c>
      <c r="X5447" s="196" t="s">
        <v>10756</v>
      </c>
      <c r="Y5447" s="6" t="str">
        <f t="shared" si="989"/>
        <v>marpower/power-tag/wall-ceiling-cooling-pump-section-5</v>
      </c>
      <c r="Z5447" s="103" t="str" cm="1">
        <f t="array" ref="Z5447">IF(COUNTIF(N5447,"spare"),"","$."&amp;_xlfn.REGEXEXTRACT(J5447,"^PT\d+[FQ]\d+_(.*)", 2))</f>
        <v>$.RMS_Current_Phase_A</v>
      </c>
      <c r="AA5447" s="12">
        <f>AA5432+1</f>
        <v>21</v>
      </c>
      <c r="AB5447" s="6" t="s">
        <v>195</v>
      </c>
      <c r="AC5447" s="103">
        <v>3000</v>
      </c>
      <c r="AJ5447" s="80"/>
      <c r="AK5447" s="113" t="s">
        <v>1423</v>
      </c>
      <c r="AN5447" s="80"/>
      <c r="AO5447" s="80"/>
      <c r="AP5447" s="80"/>
      <c r="AQ5447" s="80"/>
      <c r="AR5447" s="127"/>
      <c r="AS5447" s="80"/>
      <c r="AT5447" s="7"/>
      <c r="AU5447" s="7"/>
      <c r="AV5447" s="165"/>
      <c r="AW5447" s="166"/>
      <c r="AX5447" s="137"/>
      <c r="AY5447" s="147"/>
      <c r="AZ5447" s="167"/>
      <c r="BA5447" s="167"/>
      <c r="BB5447" s="147" t="str">
        <f t="shared" si="993"/>
        <v/>
      </c>
      <c r="BC5447" s="168"/>
      <c r="BD5447" s="165"/>
      <c r="BE5447" s="165"/>
      <c r="BF5447" s="165"/>
      <c r="BG5447" s="165"/>
      <c r="BH5447" s="165"/>
      <c r="BI5447" s="165"/>
      <c r="BJ5447" s="165"/>
      <c r="BK5447" s="165"/>
      <c r="BL5447" s="165"/>
      <c r="BM5447" s="165"/>
      <c r="BN5447" s="165"/>
      <c r="BO5447" s="165"/>
      <c r="BP5447" s="165"/>
      <c r="BQ5447" s="165"/>
      <c r="BS5447" s="6"/>
      <c r="BT5447" s="11"/>
      <c r="BU5447" s="6"/>
      <c r="BV5447" s="6"/>
    </row>
    <row r="5448" spans="1:74" ht="15.75" x14ac:dyDescent="0.25">
      <c r="A5448" s="52" t="s">
        <v>1422</v>
      </c>
      <c r="B5448" s="56"/>
      <c r="C5448" s="7" t="s">
        <v>118</v>
      </c>
      <c r="D5448" s="7" t="s">
        <v>6562</v>
      </c>
      <c r="E5448" s="7"/>
      <c r="F5448" s="64"/>
      <c r="G5448" s="6"/>
      <c r="H5448" s="6"/>
      <c r="I5448" s="10" t="s">
        <v>110</v>
      </c>
      <c r="J5448" s="11" t="s">
        <v>4185</v>
      </c>
      <c r="K5448" s="194" t="s">
        <v>511</v>
      </c>
      <c r="L5448" s="176"/>
      <c r="M5448" s="176">
        <v>1000</v>
      </c>
      <c r="N5448" s="80" t="s">
        <v>6858</v>
      </c>
      <c r="O5448" s="162"/>
      <c r="P5448" s="80" t="s">
        <v>5895</v>
      </c>
      <c r="Q5448" s="80"/>
      <c r="R5448" s="80"/>
      <c r="S5448" s="163"/>
      <c r="T5448" s="213"/>
      <c r="U5448" s="162"/>
      <c r="V5448" s="164"/>
      <c r="W5448" s="12" t="str">
        <f t="shared" si="991"/>
        <v>Mqtt1</v>
      </c>
      <c r="X5448" s="196" t="s">
        <v>10756</v>
      </c>
      <c r="Y5448" s="6" t="str">
        <f t="shared" si="989"/>
        <v>marpower/power-tag/wall-ceiling-cooling-pump-section-5</v>
      </c>
      <c r="Z5448" s="103" t="str" cm="1">
        <f t="array" ref="Z5448">IF(COUNTIF(N5448,"spare"),"","$."&amp;_xlfn.REGEXEXTRACT(J5448,"^PT\d+[FQ]\d+_(.*)", 2))</f>
        <v>$.RMS_Current_Phase_B</v>
      </c>
      <c r="AA5448" s="12">
        <f t="shared" ref="AA5448:AA5511" si="995">AA5433+1</f>
        <v>21</v>
      </c>
      <c r="AB5448" s="6" t="s">
        <v>195</v>
      </c>
      <c r="AC5448" s="103">
        <v>3002</v>
      </c>
      <c r="AJ5448" s="80"/>
      <c r="AK5448" s="113" t="s">
        <v>1423</v>
      </c>
      <c r="AN5448" s="80"/>
      <c r="AO5448" s="80"/>
      <c r="AP5448" s="80"/>
      <c r="AQ5448" s="80"/>
      <c r="AR5448" s="127"/>
      <c r="AS5448" s="80"/>
      <c r="AT5448" s="7"/>
      <c r="AU5448" s="7"/>
      <c r="AV5448" s="165"/>
      <c r="AW5448" s="166"/>
      <c r="AX5448" s="137"/>
      <c r="AY5448" s="147"/>
      <c r="AZ5448" s="167"/>
      <c r="BA5448" s="167"/>
      <c r="BB5448" s="147" t="str">
        <f t="shared" si="993"/>
        <v/>
      </c>
      <c r="BC5448" s="168"/>
      <c r="BD5448" s="165"/>
      <c r="BE5448" s="165"/>
      <c r="BF5448" s="165"/>
      <c r="BG5448" s="165"/>
      <c r="BH5448" s="165"/>
      <c r="BI5448" s="165"/>
      <c r="BJ5448" s="165"/>
      <c r="BK5448" s="165"/>
      <c r="BL5448" s="165"/>
      <c r="BM5448" s="165"/>
      <c r="BN5448" s="165"/>
      <c r="BO5448" s="165"/>
      <c r="BP5448" s="165"/>
      <c r="BQ5448" s="165"/>
      <c r="BS5448" s="6"/>
      <c r="BT5448" s="11"/>
      <c r="BU5448" s="6"/>
      <c r="BV5448" s="6"/>
    </row>
    <row r="5449" spans="1:74" ht="15.75" x14ac:dyDescent="0.25">
      <c r="A5449" s="52" t="s">
        <v>1422</v>
      </c>
      <c r="B5449" s="56"/>
      <c r="C5449" s="7" t="s">
        <v>118</v>
      </c>
      <c r="D5449" s="7" t="s">
        <v>6562</v>
      </c>
      <c r="E5449" s="7"/>
      <c r="F5449" s="64"/>
      <c r="G5449" s="6"/>
      <c r="H5449" s="6"/>
      <c r="I5449" s="10" t="s">
        <v>110</v>
      </c>
      <c r="J5449" s="11" t="s">
        <v>4186</v>
      </c>
      <c r="K5449" s="194" t="s">
        <v>511</v>
      </c>
      <c r="L5449" s="176"/>
      <c r="M5449" s="176">
        <v>1000</v>
      </c>
      <c r="N5449" s="80" t="s">
        <v>6858</v>
      </c>
      <c r="O5449" s="162"/>
      <c r="P5449" s="80" t="s">
        <v>5896</v>
      </c>
      <c r="Q5449" s="80"/>
      <c r="R5449" s="80"/>
      <c r="S5449" s="163"/>
      <c r="T5449" s="213"/>
      <c r="U5449" s="162"/>
      <c r="V5449" s="164"/>
      <c r="W5449" s="12" t="str">
        <f t="shared" si="991"/>
        <v>Mqtt1</v>
      </c>
      <c r="X5449" s="196" t="s">
        <v>10756</v>
      </c>
      <c r="Y5449" s="6" t="str">
        <f t="shared" si="989"/>
        <v>marpower/power-tag/wall-ceiling-cooling-pump-section-5</v>
      </c>
      <c r="Z5449" s="103" t="str" cm="1">
        <f t="array" ref="Z5449">IF(COUNTIF(N5449,"spare"),"","$."&amp;_xlfn.REGEXEXTRACT(J5449,"^PT\d+[FQ]\d+_(.*)", 2))</f>
        <v>$.RMS_Current_Phase_C</v>
      </c>
      <c r="AA5449" s="12">
        <f t="shared" si="995"/>
        <v>21</v>
      </c>
      <c r="AB5449" s="6" t="s">
        <v>195</v>
      </c>
      <c r="AC5449" s="103">
        <v>3004</v>
      </c>
      <c r="AJ5449" s="80"/>
      <c r="AK5449" s="113" t="s">
        <v>1423</v>
      </c>
      <c r="AN5449" s="80"/>
      <c r="AO5449" s="80"/>
      <c r="AP5449" s="80"/>
      <c r="AQ5449" s="80"/>
      <c r="AR5449" s="127"/>
      <c r="AS5449" s="80"/>
      <c r="AT5449" s="7"/>
      <c r="AU5449" s="7"/>
      <c r="AV5449" s="165"/>
      <c r="AW5449" s="166"/>
      <c r="AX5449" s="137"/>
      <c r="AY5449" s="147"/>
      <c r="AZ5449" s="167"/>
      <c r="BA5449" s="167"/>
      <c r="BB5449" s="147" t="str">
        <f t="shared" si="993"/>
        <v/>
      </c>
      <c r="BC5449" s="168"/>
      <c r="BD5449" s="165"/>
      <c r="BE5449" s="165"/>
      <c r="BF5449" s="165"/>
      <c r="BG5449" s="165"/>
      <c r="BH5449" s="165"/>
      <c r="BI5449" s="165"/>
      <c r="BJ5449" s="165"/>
      <c r="BK5449" s="165"/>
      <c r="BL5449" s="165"/>
      <c r="BM5449" s="165"/>
      <c r="BN5449" s="165"/>
      <c r="BO5449" s="165"/>
      <c r="BP5449" s="165"/>
      <c r="BQ5449" s="165"/>
      <c r="BS5449" s="6"/>
      <c r="BT5449" s="11"/>
      <c r="BU5449" s="6"/>
      <c r="BV5449" s="6"/>
    </row>
    <row r="5450" spans="1:74" ht="15.75" x14ac:dyDescent="0.25">
      <c r="A5450" s="52" t="s">
        <v>1422</v>
      </c>
      <c r="B5450" s="56"/>
      <c r="C5450" s="7" t="s">
        <v>118</v>
      </c>
      <c r="D5450" s="7" t="s">
        <v>6562</v>
      </c>
      <c r="E5450" s="7"/>
      <c r="F5450" s="64"/>
      <c r="G5450" s="6"/>
      <c r="H5450" s="6"/>
      <c r="I5450" s="10" t="s">
        <v>110</v>
      </c>
      <c r="J5450" s="11" t="s">
        <v>4187</v>
      </c>
      <c r="K5450" s="194" t="s">
        <v>511</v>
      </c>
      <c r="L5450" s="176"/>
      <c r="M5450" s="176">
        <v>1000</v>
      </c>
      <c r="N5450" s="80" t="s">
        <v>6858</v>
      </c>
      <c r="O5450" s="162"/>
      <c r="P5450" s="80" t="s">
        <v>5897</v>
      </c>
      <c r="Q5450" s="80"/>
      <c r="R5450" s="80"/>
      <c r="S5450" s="163"/>
      <c r="T5450" s="213"/>
      <c r="U5450" s="162"/>
      <c r="V5450" s="164"/>
      <c r="W5450" s="12" t="str">
        <f t="shared" si="991"/>
        <v>Mqtt1</v>
      </c>
      <c r="X5450" s="196" t="s">
        <v>10756</v>
      </c>
      <c r="Y5450" s="6" t="str">
        <f t="shared" si="989"/>
        <v>marpower/power-tag/wall-ceiling-cooling-pump-section-5</v>
      </c>
      <c r="Z5450" s="103" t="str" cm="1">
        <f t="array" ref="Z5450">IF(COUNTIF(N5450,"spare"),"","$."&amp;_xlfn.REGEXEXTRACT(J5450,"^PT\d+[FQ]\d+_(.*)", 2))</f>
        <v>$.RMS_Current_Phase_Neut</v>
      </c>
      <c r="AA5450" s="12">
        <f t="shared" si="995"/>
        <v>21</v>
      </c>
      <c r="AB5450" s="6" t="s">
        <v>195</v>
      </c>
      <c r="AC5450" s="103">
        <v>3006</v>
      </c>
      <c r="AJ5450" s="80"/>
      <c r="AK5450" s="113" t="s">
        <v>1423</v>
      </c>
      <c r="AN5450" s="80"/>
      <c r="AO5450" s="80"/>
      <c r="AP5450" s="80"/>
      <c r="AQ5450" s="80"/>
      <c r="AR5450" s="127"/>
      <c r="AS5450" s="80"/>
      <c r="AT5450" s="7"/>
      <c r="AU5450" s="7"/>
      <c r="AV5450" s="165"/>
      <c r="AW5450" s="166"/>
      <c r="AX5450" s="137"/>
      <c r="AY5450" s="147"/>
      <c r="AZ5450" s="167"/>
      <c r="BA5450" s="167"/>
      <c r="BB5450" s="147" t="str">
        <f t="shared" si="993"/>
        <v/>
      </c>
      <c r="BC5450" s="168"/>
      <c r="BD5450" s="165"/>
      <c r="BE5450" s="165"/>
      <c r="BF5450" s="165"/>
      <c r="BG5450" s="165"/>
      <c r="BH5450" s="165"/>
      <c r="BI5450" s="165"/>
      <c r="BJ5450" s="165"/>
      <c r="BK5450" s="165"/>
      <c r="BL5450" s="165"/>
      <c r="BM5450" s="165"/>
      <c r="BN5450" s="165"/>
      <c r="BO5450" s="165"/>
      <c r="BP5450" s="165"/>
      <c r="BQ5450" s="165"/>
      <c r="BS5450" s="6"/>
      <c r="BT5450" s="11"/>
      <c r="BU5450" s="6"/>
      <c r="BV5450" s="6"/>
    </row>
    <row r="5451" spans="1:74" ht="15.75" x14ac:dyDescent="0.25">
      <c r="A5451" s="52" t="s">
        <v>1422</v>
      </c>
      <c r="B5451" s="56"/>
      <c r="C5451" s="7" t="s">
        <v>118</v>
      </c>
      <c r="D5451" s="7" t="s">
        <v>6562</v>
      </c>
      <c r="E5451" s="7"/>
      <c r="F5451" s="64"/>
      <c r="G5451" s="6"/>
      <c r="H5451" s="6"/>
      <c r="I5451" s="10" t="s">
        <v>110</v>
      </c>
      <c r="J5451" s="11" t="s">
        <v>8390</v>
      </c>
      <c r="K5451" s="194" t="s">
        <v>511</v>
      </c>
      <c r="L5451" s="176"/>
      <c r="M5451" s="176">
        <v>1000</v>
      </c>
      <c r="N5451" s="80" t="s">
        <v>6858</v>
      </c>
      <c r="O5451" s="162"/>
      <c r="P5451" s="80" t="s">
        <v>5898</v>
      </c>
      <c r="Q5451" s="80"/>
      <c r="R5451" s="80"/>
      <c r="S5451" s="163"/>
      <c r="T5451" s="213"/>
      <c r="U5451" s="162"/>
      <c r="V5451" s="164"/>
      <c r="W5451" s="12" t="str">
        <f t="shared" si="991"/>
        <v>Mqtt1</v>
      </c>
      <c r="X5451" s="196" t="s">
        <v>10756</v>
      </c>
      <c r="Y5451" s="6" t="str">
        <f t="shared" ref="Y5451:Y5514" si="996">LOWER(_xlfn.CONCAT("marpower/",SUBSTITUTE(SUBSTITUTE("power-tag/" &amp; X5451," ","-"),"_","-")))</f>
        <v>marpower/power-tag/wall-ceiling-cooling-pump-section-5</v>
      </c>
      <c r="Z5451" s="103" t="str" cm="1">
        <f t="array" ref="Z5451">IF(COUNTIF(N5451,"spare"),"","$."&amp;_xlfn.REGEXEXTRACT(J5451,"^PT\d+[FQ]\d+_(.*)", 2))</f>
        <v>$.RMS_Voltage_A_N</v>
      </c>
      <c r="AA5451" s="12">
        <f t="shared" si="995"/>
        <v>21</v>
      </c>
      <c r="AB5451" s="6" t="s">
        <v>195</v>
      </c>
      <c r="AC5451" s="103">
        <v>3028</v>
      </c>
      <c r="AJ5451" s="80"/>
      <c r="AK5451" s="113" t="s">
        <v>1424</v>
      </c>
      <c r="AN5451" s="80"/>
      <c r="AO5451" s="80"/>
      <c r="AP5451" s="80"/>
      <c r="AQ5451" s="80"/>
      <c r="AR5451" s="127"/>
      <c r="AS5451" s="80"/>
      <c r="AT5451" s="7"/>
      <c r="AU5451" s="7"/>
      <c r="AV5451" s="165"/>
      <c r="AW5451" s="166"/>
      <c r="AX5451" s="137"/>
      <c r="AY5451" s="147"/>
      <c r="AZ5451" s="167"/>
      <c r="BA5451" s="167"/>
      <c r="BB5451" s="147" t="str">
        <f t="shared" si="993"/>
        <v/>
      </c>
      <c r="BC5451" s="168"/>
      <c r="BD5451" s="165"/>
      <c r="BE5451" s="165"/>
      <c r="BF5451" s="165"/>
      <c r="BG5451" s="165"/>
      <c r="BH5451" s="165"/>
      <c r="BI5451" s="165"/>
      <c r="BJ5451" s="165"/>
      <c r="BK5451" s="165"/>
      <c r="BL5451" s="165"/>
      <c r="BM5451" s="165"/>
      <c r="BN5451" s="165"/>
      <c r="BO5451" s="165"/>
      <c r="BP5451" s="165"/>
      <c r="BQ5451" s="165"/>
      <c r="BS5451" s="6"/>
      <c r="BT5451" s="11"/>
      <c r="BU5451" s="6"/>
      <c r="BV5451" s="6"/>
    </row>
    <row r="5452" spans="1:74" ht="15.75" x14ac:dyDescent="0.25">
      <c r="A5452" s="52" t="s">
        <v>1422</v>
      </c>
      <c r="B5452" s="56"/>
      <c r="C5452" s="7" t="s">
        <v>118</v>
      </c>
      <c r="D5452" s="7" t="s">
        <v>6562</v>
      </c>
      <c r="E5452" s="7"/>
      <c r="F5452" s="64"/>
      <c r="G5452" s="6"/>
      <c r="H5452" s="6"/>
      <c r="I5452" s="10" t="s">
        <v>110</v>
      </c>
      <c r="J5452" s="11" t="s">
        <v>8567</v>
      </c>
      <c r="K5452" s="194" t="s">
        <v>511</v>
      </c>
      <c r="L5452" s="176"/>
      <c r="M5452" s="176">
        <v>1000</v>
      </c>
      <c r="N5452" s="80" t="s">
        <v>6858</v>
      </c>
      <c r="O5452" s="162"/>
      <c r="P5452" s="80" t="s">
        <v>5899</v>
      </c>
      <c r="Q5452" s="80"/>
      <c r="R5452" s="80"/>
      <c r="S5452" s="163"/>
      <c r="T5452" s="213"/>
      <c r="U5452" s="162"/>
      <c r="V5452" s="164"/>
      <c r="W5452" s="12" t="str">
        <f t="shared" si="991"/>
        <v>Mqtt1</v>
      </c>
      <c r="X5452" s="196" t="s">
        <v>10756</v>
      </c>
      <c r="Y5452" s="6" t="str">
        <f t="shared" si="996"/>
        <v>marpower/power-tag/wall-ceiling-cooling-pump-section-5</v>
      </c>
      <c r="Z5452" s="103" t="str" cm="1">
        <f t="array" ref="Z5452">IF(COUNTIF(N5452,"spare"),"","$."&amp;_xlfn.REGEXEXTRACT(J5452,"^PT\d+[FQ]\d+_(.*)", 2))</f>
        <v>$.RMS_Voltage_B_N</v>
      </c>
      <c r="AA5452" s="12">
        <f t="shared" si="995"/>
        <v>21</v>
      </c>
      <c r="AB5452" s="6" t="s">
        <v>195</v>
      </c>
      <c r="AC5452" s="103">
        <v>3030</v>
      </c>
      <c r="AJ5452" s="80"/>
      <c r="AK5452" s="113" t="s">
        <v>1424</v>
      </c>
      <c r="AN5452" s="80"/>
      <c r="AO5452" s="80"/>
      <c r="AP5452" s="80"/>
      <c r="AQ5452" s="80"/>
      <c r="AR5452" s="127"/>
      <c r="AS5452" s="80"/>
      <c r="AT5452" s="7"/>
      <c r="AU5452" s="7"/>
      <c r="AV5452" s="165"/>
      <c r="AW5452" s="166"/>
      <c r="AX5452" s="137"/>
      <c r="AY5452" s="147"/>
      <c r="AZ5452" s="167"/>
      <c r="BA5452" s="167"/>
      <c r="BB5452" s="147" t="str">
        <f t="shared" si="993"/>
        <v/>
      </c>
      <c r="BC5452" s="168"/>
      <c r="BD5452" s="165"/>
      <c r="BE5452" s="165"/>
      <c r="BF5452" s="165"/>
      <c r="BG5452" s="165"/>
      <c r="BH5452" s="165"/>
      <c r="BI5452" s="165"/>
      <c r="BJ5452" s="165"/>
      <c r="BK5452" s="165"/>
      <c r="BL5452" s="165"/>
      <c r="BM5452" s="165"/>
      <c r="BN5452" s="165"/>
      <c r="BO5452" s="165"/>
      <c r="BP5452" s="165"/>
      <c r="BQ5452" s="165"/>
      <c r="BS5452" s="6"/>
      <c r="BT5452" s="11"/>
      <c r="BU5452" s="6"/>
      <c r="BV5452" s="6"/>
    </row>
    <row r="5453" spans="1:74" ht="15.75" x14ac:dyDescent="0.25">
      <c r="A5453" s="52" t="s">
        <v>1422</v>
      </c>
      <c r="B5453" s="56"/>
      <c r="C5453" s="7" t="s">
        <v>118</v>
      </c>
      <c r="D5453" s="7" t="s">
        <v>6562</v>
      </c>
      <c r="E5453" s="7"/>
      <c r="F5453" s="64"/>
      <c r="G5453" s="6"/>
      <c r="H5453" s="6"/>
      <c r="I5453" s="10" t="s">
        <v>110</v>
      </c>
      <c r="J5453" s="11" t="s">
        <v>8744</v>
      </c>
      <c r="K5453" s="194" t="s">
        <v>511</v>
      </c>
      <c r="L5453" s="176"/>
      <c r="M5453" s="176">
        <v>1000</v>
      </c>
      <c r="N5453" s="80" t="s">
        <v>6858</v>
      </c>
      <c r="O5453" s="162"/>
      <c r="P5453" s="80" t="s">
        <v>5900</v>
      </c>
      <c r="Q5453" s="80"/>
      <c r="R5453" s="80"/>
      <c r="S5453" s="163"/>
      <c r="T5453" s="213"/>
      <c r="U5453" s="162"/>
      <c r="V5453" s="164"/>
      <c r="W5453" s="12" t="str">
        <f t="shared" si="991"/>
        <v>Mqtt1</v>
      </c>
      <c r="X5453" s="196" t="s">
        <v>10756</v>
      </c>
      <c r="Y5453" s="6" t="str">
        <f t="shared" si="996"/>
        <v>marpower/power-tag/wall-ceiling-cooling-pump-section-5</v>
      </c>
      <c r="Z5453" s="103" t="str" cm="1">
        <f t="array" ref="Z5453">IF(COUNTIF(N5453,"spare"),"","$."&amp;_xlfn.REGEXEXTRACT(J5453,"^PT\d+[FQ]\d+_(.*)", 2))</f>
        <v>$.RMS_Voltage_C_N</v>
      </c>
      <c r="AA5453" s="12">
        <f t="shared" si="995"/>
        <v>21</v>
      </c>
      <c r="AB5453" s="6" t="s">
        <v>195</v>
      </c>
      <c r="AC5453" s="103">
        <v>3032</v>
      </c>
      <c r="AJ5453" s="80"/>
      <c r="AK5453" s="113" t="s">
        <v>1424</v>
      </c>
      <c r="AN5453" s="80"/>
      <c r="AO5453" s="80"/>
      <c r="AP5453" s="80"/>
      <c r="AQ5453" s="80"/>
      <c r="AR5453" s="127"/>
      <c r="AS5453" s="80"/>
      <c r="AT5453" s="7"/>
      <c r="AU5453" s="7"/>
      <c r="AV5453" s="165"/>
      <c r="AW5453" s="166"/>
      <c r="AX5453" s="137"/>
      <c r="AY5453" s="147"/>
      <c r="AZ5453" s="167"/>
      <c r="BA5453" s="167"/>
      <c r="BB5453" s="147" t="str">
        <f t="shared" si="993"/>
        <v/>
      </c>
      <c r="BC5453" s="168"/>
      <c r="BD5453" s="165"/>
      <c r="BE5453" s="165"/>
      <c r="BF5453" s="165"/>
      <c r="BG5453" s="165"/>
      <c r="BH5453" s="165"/>
      <c r="BI5453" s="165"/>
      <c r="BJ5453" s="165"/>
      <c r="BK5453" s="165"/>
      <c r="BL5453" s="165"/>
      <c r="BM5453" s="165"/>
      <c r="BN5453" s="165"/>
      <c r="BO5453" s="165"/>
      <c r="BP5453" s="165"/>
      <c r="BQ5453" s="165"/>
      <c r="BS5453" s="6"/>
      <c r="BT5453" s="11"/>
      <c r="BU5453" s="6"/>
      <c r="BV5453" s="6"/>
    </row>
    <row r="5454" spans="1:74" ht="15.75" x14ac:dyDescent="0.25">
      <c r="A5454" s="52" t="s">
        <v>1422</v>
      </c>
      <c r="B5454" s="56"/>
      <c r="C5454" s="7" t="s">
        <v>118</v>
      </c>
      <c r="D5454" s="7" t="s">
        <v>6562</v>
      </c>
      <c r="E5454" s="7"/>
      <c r="F5454" s="64"/>
      <c r="G5454" s="6"/>
      <c r="H5454" s="6"/>
      <c r="I5454" s="10" t="s">
        <v>110</v>
      </c>
      <c r="J5454" s="11" t="s">
        <v>4188</v>
      </c>
      <c r="K5454" s="194" t="s">
        <v>511</v>
      </c>
      <c r="L5454" s="176"/>
      <c r="M5454" s="176">
        <v>1000</v>
      </c>
      <c r="N5454" s="80" t="s">
        <v>6858</v>
      </c>
      <c r="O5454" s="162"/>
      <c r="P5454" s="80" t="s">
        <v>5901</v>
      </c>
      <c r="Q5454" s="80"/>
      <c r="R5454" s="80"/>
      <c r="S5454" s="163"/>
      <c r="T5454" s="213"/>
      <c r="U5454" s="162"/>
      <c r="V5454" s="164"/>
      <c r="W5454" s="12" t="str">
        <f t="shared" si="991"/>
        <v>Mqtt1</v>
      </c>
      <c r="X5454" s="196" t="s">
        <v>10756</v>
      </c>
      <c r="Y5454" s="6" t="str">
        <f t="shared" si="996"/>
        <v>marpower/power-tag/wall-ceiling-cooling-pump-section-5</v>
      </c>
      <c r="Z5454" s="103" t="str" cm="1">
        <f t="array" ref="Z5454">IF(COUNTIF(N5454,"spare"),"","$."&amp;_xlfn.REGEXEXTRACT(J5454,"^PT\d+[FQ]\d+_(.*)", 2))</f>
        <v>$.Active_Power_Phase_A</v>
      </c>
      <c r="AA5454" s="12">
        <f t="shared" si="995"/>
        <v>21</v>
      </c>
      <c r="AB5454" s="6" t="s">
        <v>195</v>
      </c>
      <c r="AC5454" s="103">
        <v>3054</v>
      </c>
      <c r="AJ5454" s="80"/>
      <c r="AK5454" s="113" t="s">
        <v>1425</v>
      </c>
      <c r="AN5454" s="80"/>
      <c r="AO5454" s="80"/>
      <c r="AP5454" s="80"/>
      <c r="AQ5454" s="80"/>
      <c r="AR5454" s="127"/>
      <c r="AS5454" s="80"/>
      <c r="AT5454" s="7"/>
      <c r="AU5454" s="7"/>
      <c r="AV5454" s="165"/>
      <c r="AW5454" s="166"/>
      <c r="AX5454" s="137"/>
      <c r="AY5454" s="147"/>
      <c r="AZ5454" s="167"/>
      <c r="BA5454" s="167"/>
      <c r="BB5454" s="147" t="str">
        <f t="shared" si="993"/>
        <v/>
      </c>
      <c r="BC5454" s="168"/>
      <c r="BD5454" s="165"/>
      <c r="BE5454" s="165"/>
      <c r="BF5454" s="165"/>
      <c r="BG5454" s="165"/>
      <c r="BH5454" s="165"/>
      <c r="BI5454" s="165"/>
      <c r="BJ5454" s="165"/>
      <c r="BK5454" s="165"/>
      <c r="BL5454" s="165"/>
      <c r="BM5454" s="165"/>
      <c r="BN5454" s="165"/>
      <c r="BO5454" s="165"/>
      <c r="BP5454" s="165"/>
      <c r="BQ5454" s="165"/>
      <c r="BS5454" s="6"/>
      <c r="BT5454" s="11"/>
      <c r="BU5454" s="6"/>
      <c r="BV5454" s="6"/>
    </row>
    <row r="5455" spans="1:74" ht="15.75" x14ac:dyDescent="0.25">
      <c r="A5455" s="52" t="s">
        <v>1422</v>
      </c>
      <c r="B5455" s="56"/>
      <c r="C5455" s="7" t="s">
        <v>118</v>
      </c>
      <c r="D5455" s="7" t="s">
        <v>6562</v>
      </c>
      <c r="E5455" s="7"/>
      <c r="F5455" s="64"/>
      <c r="G5455" s="6"/>
      <c r="H5455" s="6"/>
      <c r="I5455" s="10" t="s">
        <v>110</v>
      </c>
      <c r="J5455" s="11" t="s">
        <v>4189</v>
      </c>
      <c r="K5455" s="194" t="s">
        <v>511</v>
      </c>
      <c r="L5455" s="176"/>
      <c r="M5455" s="176">
        <v>1000</v>
      </c>
      <c r="N5455" s="80" t="s">
        <v>6858</v>
      </c>
      <c r="O5455" s="162"/>
      <c r="P5455" s="80" t="s">
        <v>5902</v>
      </c>
      <c r="Q5455" s="80"/>
      <c r="R5455" s="80"/>
      <c r="S5455" s="163"/>
      <c r="T5455" s="213"/>
      <c r="U5455" s="162"/>
      <c r="V5455" s="164"/>
      <c r="W5455" s="12" t="str">
        <f t="shared" si="991"/>
        <v>Mqtt1</v>
      </c>
      <c r="X5455" s="196" t="s">
        <v>10756</v>
      </c>
      <c r="Y5455" s="6" t="str">
        <f t="shared" si="996"/>
        <v>marpower/power-tag/wall-ceiling-cooling-pump-section-5</v>
      </c>
      <c r="Z5455" s="103" t="str" cm="1">
        <f t="array" ref="Z5455">IF(COUNTIF(N5455,"spare"),"","$."&amp;_xlfn.REGEXEXTRACT(J5455,"^PT\d+[FQ]\d+_(.*)", 2))</f>
        <v>$.Active_Power_Phase_B</v>
      </c>
      <c r="AA5455" s="12">
        <f t="shared" si="995"/>
        <v>21</v>
      </c>
      <c r="AB5455" s="6" t="s">
        <v>195</v>
      </c>
      <c r="AC5455" s="103">
        <v>3056</v>
      </c>
      <c r="AJ5455" s="80"/>
      <c r="AK5455" s="113" t="s">
        <v>1425</v>
      </c>
      <c r="AN5455" s="80"/>
      <c r="AO5455" s="80"/>
      <c r="AP5455" s="80"/>
      <c r="AQ5455" s="80"/>
      <c r="AR5455" s="127"/>
      <c r="AS5455" s="80"/>
      <c r="AT5455" s="7"/>
      <c r="AU5455" s="7"/>
      <c r="AV5455" s="165"/>
      <c r="AW5455" s="166"/>
      <c r="AX5455" s="137"/>
      <c r="AY5455" s="147"/>
      <c r="AZ5455" s="167"/>
      <c r="BA5455" s="167"/>
      <c r="BB5455" s="147" t="str">
        <f t="shared" si="993"/>
        <v/>
      </c>
      <c r="BC5455" s="168"/>
      <c r="BD5455" s="165"/>
      <c r="BE5455" s="165"/>
      <c r="BF5455" s="165"/>
      <c r="BG5455" s="165"/>
      <c r="BH5455" s="165"/>
      <c r="BI5455" s="165"/>
      <c r="BJ5455" s="165"/>
      <c r="BK5455" s="165"/>
      <c r="BL5455" s="165"/>
      <c r="BM5455" s="165"/>
      <c r="BN5455" s="165"/>
      <c r="BO5455" s="165"/>
      <c r="BP5455" s="165"/>
      <c r="BQ5455" s="165"/>
      <c r="BS5455" s="6"/>
      <c r="BT5455" s="11"/>
      <c r="BU5455" s="6"/>
      <c r="BV5455" s="6"/>
    </row>
    <row r="5456" spans="1:74" ht="15.75" x14ac:dyDescent="0.25">
      <c r="A5456" s="52" t="s">
        <v>1422</v>
      </c>
      <c r="B5456" s="56"/>
      <c r="C5456" s="7" t="s">
        <v>118</v>
      </c>
      <c r="D5456" s="7" t="s">
        <v>6562</v>
      </c>
      <c r="E5456" s="7"/>
      <c r="F5456" s="64"/>
      <c r="G5456" s="6"/>
      <c r="H5456" s="6"/>
      <c r="I5456" s="10" t="s">
        <v>110</v>
      </c>
      <c r="J5456" s="11" t="s">
        <v>4190</v>
      </c>
      <c r="K5456" s="194" t="s">
        <v>511</v>
      </c>
      <c r="L5456" s="176"/>
      <c r="M5456" s="176">
        <v>1000</v>
      </c>
      <c r="N5456" s="80" t="s">
        <v>6858</v>
      </c>
      <c r="O5456" s="162"/>
      <c r="P5456" s="80" t="s">
        <v>5903</v>
      </c>
      <c r="Q5456" s="80"/>
      <c r="R5456" s="80"/>
      <c r="S5456" s="163"/>
      <c r="T5456" s="213"/>
      <c r="U5456" s="162"/>
      <c r="V5456" s="164"/>
      <c r="W5456" s="12" t="str">
        <f t="shared" si="991"/>
        <v>Mqtt1</v>
      </c>
      <c r="X5456" s="196" t="s">
        <v>10756</v>
      </c>
      <c r="Y5456" s="6" t="str">
        <f t="shared" si="996"/>
        <v>marpower/power-tag/wall-ceiling-cooling-pump-section-5</v>
      </c>
      <c r="Z5456" s="103" t="str" cm="1">
        <f t="array" ref="Z5456">IF(COUNTIF(N5456,"spare"),"","$."&amp;_xlfn.REGEXEXTRACT(J5456,"^PT\d+[FQ]\d+_(.*)", 2))</f>
        <v>$.Active_Power_Phase_C</v>
      </c>
      <c r="AA5456" s="12">
        <f t="shared" si="995"/>
        <v>21</v>
      </c>
      <c r="AB5456" s="6" t="s">
        <v>195</v>
      </c>
      <c r="AC5456" s="103">
        <v>3058</v>
      </c>
      <c r="AJ5456" s="80"/>
      <c r="AK5456" s="113" t="s">
        <v>1425</v>
      </c>
      <c r="AN5456" s="80"/>
      <c r="AO5456" s="80"/>
      <c r="AP5456" s="80"/>
      <c r="AQ5456" s="80"/>
      <c r="AR5456" s="127"/>
      <c r="AS5456" s="80"/>
      <c r="AT5456" s="7"/>
      <c r="AU5456" s="7"/>
      <c r="AV5456" s="165"/>
      <c r="AW5456" s="166"/>
      <c r="AX5456" s="137"/>
      <c r="AY5456" s="147"/>
      <c r="AZ5456" s="167"/>
      <c r="BA5456" s="167"/>
      <c r="BB5456" s="147" t="str">
        <f t="shared" si="993"/>
        <v/>
      </c>
      <c r="BC5456" s="168"/>
      <c r="BD5456" s="165"/>
      <c r="BE5456" s="165"/>
      <c r="BF5456" s="165"/>
      <c r="BG5456" s="165"/>
      <c r="BH5456" s="165"/>
      <c r="BI5456" s="165"/>
      <c r="BJ5456" s="165"/>
      <c r="BK5456" s="165"/>
      <c r="BL5456" s="165"/>
      <c r="BM5456" s="165"/>
      <c r="BN5456" s="165"/>
      <c r="BO5456" s="165"/>
      <c r="BP5456" s="165"/>
      <c r="BQ5456" s="165"/>
      <c r="BS5456" s="6"/>
      <c r="BT5456" s="11"/>
      <c r="BU5456" s="6"/>
      <c r="BV5456" s="6"/>
    </row>
    <row r="5457" spans="1:74" ht="15.75" x14ac:dyDescent="0.25">
      <c r="A5457" s="52" t="s">
        <v>1422</v>
      </c>
      <c r="B5457" s="56"/>
      <c r="C5457" s="7" t="s">
        <v>118</v>
      </c>
      <c r="D5457" s="7" t="s">
        <v>6562</v>
      </c>
      <c r="E5457" s="7"/>
      <c r="F5457" s="64"/>
      <c r="G5457" s="6"/>
      <c r="H5457" s="6"/>
      <c r="I5457" s="10" t="s">
        <v>110</v>
      </c>
      <c r="J5457" s="11" t="s">
        <v>4191</v>
      </c>
      <c r="K5457" s="194" t="s">
        <v>511</v>
      </c>
      <c r="L5457" s="176"/>
      <c r="M5457" s="176">
        <v>1000</v>
      </c>
      <c r="N5457" s="80" t="s">
        <v>6858</v>
      </c>
      <c r="O5457" s="162"/>
      <c r="P5457" s="80" t="s">
        <v>5904</v>
      </c>
      <c r="Q5457" s="80"/>
      <c r="R5457" s="80"/>
      <c r="S5457" s="163"/>
      <c r="T5457" s="213"/>
      <c r="U5457" s="162"/>
      <c r="V5457" s="164"/>
      <c r="W5457" s="12" t="str">
        <f t="shared" si="991"/>
        <v>Mqtt1</v>
      </c>
      <c r="X5457" s="196" t="s">
        <v>10756</v>
      </c>
      <c r="Y5457" s="6" t="str">
        <f t="shared" si="996"/>
        <v>marpower/power-tag/wall-ceiling-cooling-pump-section-5</v>
      </c>
      <c r="Z5457" s="103" t="str" cm="1">
        <f t="array" ref="Z5457">IF(COUNTIF(N5457,"spare"),"","$."&amp;_xlfn.REGEXEXTRACT(J5457,"^PT\d+[FQ]\d+_(.*)", 2))</f>
        <v>$.Total_Active_Power</v>
      </c>
      <c r="AA5457" s="12">
        <f t="shared" si="995"/>
        <v>21</v>
      </c>
      <c r="AB5457" s="6" t="s">
        <v>195</v>
      </c>
      <c r="AC5457" s="103">
        <v>3060</v>
      </c>
      <c r="AJ5457" s="80"/>
      <c r="AK5457" s="113" t="s">
        <v>1425</v>
      </c>
      <c r="AN5457" s="80"/>
      <c r="AO5457" s="80"/>
      <c r="AP5457" s="80"/>
      <c r="AQ5457" s="80"/>
      <c r="AR5457" s="127"/>
      <c r="AS5457" s="80"/>
      <c r="AT5457" s="7"/>
      <c r="AU5457" s="7"/>
      <c r="AV5457" s="165"/>
      <c r="AW5457" s="166"/>
      <c r="AX5457" s="137"/>
      <c r="AY5457" s="147"/>
      <c r="AZ5457" s="167"/>
      <c r="BA5457" s="167"/>
      <c r="BB5457" s="147" t="str">
        <f t="shared" si="993"/>
        <v/>
      </c>
      <c r="BC5457" s="168"/>
      <c r="BD5457" s="165"/>
      <c r="BE5457" s="165"/>
      <c r="BF5457" s="165"/>
      <c r="BG5457" s="165"/>
      <c r="BH5457" s="165"/>
      <c r="BI5457" s="165"/>
      <c r="BJ5457" s="165"/>
      <c r="BK5457" s="165"/>
      <c r="BL5457" s="165"/>
      <c r="BM5457" s="165"/>
      <c r="BN5457" s="165"/>
      <c r="BO5457" s="165"/>
      <c r="BP5457" s="165"/>
      <c r="BQ5457" s="165"/>
      <c r="BS5457" s="6"/>
      <c r="BT5457" s="11"/>
      <c r="BU5457" s="6"/>
      <c r="BV5457" s="6"/>
    </row>
    <row r="5458" spans="1:74" ht="15.75" x14ac:dyDescent="0.25">
      <c r="A5458" s="52" t="s">
        <v>1422</v>
      </c>
      <c r="B5458" s="56"/>
      <c r="C5458" s="7" t="s">
        <v>118</v>
      </c>
      <c r="D5458" s="7" t="s">
        <v>6562</v>
      </c>
      <c r="E5458" s="7"/>
      <c r="F5458" s="64"/>
      <c r="G5458" s="6"/>
      <c r="H5458" s="6"/>
      <c r="I5458" s="10" t="s">
        <v>110</v>
      </c>
      <c r="J5458" s="11" t="s">
        <v>4192</v>
      </c>
      <c r="K5458" s="194" t="s">
        <v>511</v>
      </c>
      <c r="L5458" s="176"/>
      <c r="M5458" s="176">
        <v>1000</v>
      </c>
      <c r="N5458" s="80" t="s">
        <v>6858</v>
      </c>
      <c r="O5458" s="162"/>
      <c r="P5458" s="80" t="s">
        <v>5905</v>
      </c>
      <c r="Q5458" s="80"/>
      <c r="R5458" s="80"/>
      <c r="S5458" s="163"/>
      <c r="T5458" s="213"/>
      <c r="U5458" s="162"/>
      <c r="V5458" s="164"/>
      <c r="W5458" s="12" t="str">
        <f t="shared" si="991"/>
        <v>Mqtt1</v>
      </c>
      <c r="X5458" s="196" t="s">
        <v>10756</v>
      </c>
      <c r="Y5458" s="6" t="str">
        <f t="shared" si="996"/>
        <v>marpower/power-tag/wall-ceiling-cooling-pump-section-5</v>
      </c>
      <c r="Z5458" s="103" t="str" cm="1">
        <f t="array" ref="Z5458">IF(COUNTIF(N5458,"spare"),"","$."&amp;_xlfn.REGEXEXTRACT(J5458,"^PT\d+[FQ]\d+_(.*)", 2))</f>
        <v>$.Power_Factor_Phase_A</v>
      </c>
      <c r="AA5458" s="12">
        <f t="shared" si="995"/>
        <v>21</v>
      </c>
      <c r="AB5458" s="6" t="s">
        <v>195</v>
      </c>
      <c r="AC5458" s="103">
        <v>3078</v>
      </c>
      <c r="AJ5458" s="80"/>
      <c r="AK5458" s="113" t="s">
        <v>1426</v>
      </c>
      <c r="AN5458" s="80"/>
      <c r="AO5458" s="80"/>
      <c r="AP5458" s="80"/>
      <c r="AQ5458" s="80"/>
      <c r="AR5458" s="127"/>
      <c r="AS5458" s="80"/>
      <c r="AT5458" s="7"/>
      <c r="AU5458" s="7"/>
      <c r="AV5458" s="165"/>
      <c r="AW5458" s="166"/>
      <c r="AX5458" s="137"/>
      <c r="AY5458" s="147"/>
      <c r="AZ5458" s="167"/>
      <c r="BA5458" s="167"/>
      <c r="BB5458" s="147" t="str">
        <f t="shared" si="993"/>
        <v/>
      </c>
      <c r="BC5458" s="168"/>
      <c r="BD5458" s="165"/>
      <c r="BE5458" s="165"/>
      <c r="BF5458" s="165"/>
      <c r="BG5458" s="165"/>
      <c r="BH5458" s="165"/>
      <c r="BI5458" s="165"/>
      <c r="BJ5458" s="165"/>
      <c r="BK5458" s="165"/>
      <c r="BL5458" s="165"/>
      <c r="BM5458" s="165"/>
      <c r="BN5458" s="165"/>
      <c r="BO5458" s="165"/>
      <c r="BP5458" s="165"/>
      <c r="BQ5458" s="165"/>
      <c r="BS5458" s="6"/>
      <c r="BT5458" s="11"/>
      <c r="BU5458" s="6"/>
      <c r="BV5458" s="6"/>
    </row>
    <row r="5459" spans="1:74" ht="15.75" x14ac:dyDescent="0.25">
      <c r="A5459" s="52" t="s">
        <v>1422</v>
      </c>
      <c r="B5459" s="56"/>
      <c r="C5459" s="7" t="s">
        <v>118</v>
      </c>
      <c r="D5459" s="7" t="s">
        <v>6562</v>
      </c>
      <c r="E5459" s="7"/>
      <c r="F5459" s="64"/>
      <c r="G5459" s="6"/>
      <c r="H5459" s="6"/>
      <c r="I5459" s="10" t="s">
        <v>110</v>
      </c>
      <c r="J5459" s="11" t="s">
        <v>4193</v>
      </c>
      <c r="K5459" s="194" t="s">
        <v>511</v>
      </c>
      <c r="L5459" s="176"/>
      <c r="M5459" s="176">
        <v>1000</v>
      </c>
      <c r="N5459" s="80" t="s">
        <v>6858</v>
      </c>
      <c r="O5459" s="162"/>
      <c r="P5459" s="80" t="s">
        <v>5906</v>
      </c>
      <c r="Q5459" s="80"/>
      <c r="R5459" s="80"/>
      <c r="S5459" s="163"/>
      <c r="T5459" s="213"/>
      <c r="U5459" s="162"/>
      <c r="V5459" s="164"/>
      <c r="W5459" s="12" t="str">
        <f t="shared" si="991"/>
        <v>Mqtt1</v>
      </c>
      <c r="X5459" s="196" t="s">
        <v>10756</v>
      </c>
      <c r="Y5459" s="6" t="str">
        <f t="shared" si="996"/>
        <v>marpower/power-tag/wall-ceiling-cooling-pump-section-5</v>
      </c>
      <c r="Z5459" s="103" t="str" cm="1">
        <f t="array" ref="Z5459">IF(COUNTIF(N5459,"spare"),"","$."&amp;_xlfn.REGEXEXTRACT(J5459,"^PT\d+[FQ]\d+_(.*)", 2))</f>
        <v>$.Power_Factor_Phase_B</v>
      </c>
      <c r="AA5459" s="12">
        <f t="shared" si="995"/>
        <v>21</v>
      </c>
      <c r="AB5459" s="6" t="s">
        <v>195</v>
      </c>
      <c r="AC5459" s="103">
        <v>3080</v>
      </c>
      <c r="AJ5459" s="80"/>
      <c r="AK5459" s="113" t="s">
        <v>1426</v>
      </c>
      <c r="AN5459" s="80"/>
      <c r="AO5459" s="80"/>
      <c r="AP5459" s="80"/>
      <c r="AQ5459" s="80"/>
      <c r="AR5459" s="127"/>
      <c r="AS5459" s="80"/>
      <c r="AT5459" s="7"/>
      <c r="AU5459" s="7"/>
      <c r="AV5459" s="165"/>
      <c r="AW5459" s="166"/>
      <c r="AX5459" s="137"/>
      <c r="AY5459" s="147"/>
      <c r="AZ5459" s="167"/>
      <c r="BA5459" s="167"/>
      <c r="BB5459" s="147" t="str">
        <f t="shared" si="993"/>
        <v/>
      </c>
      <c r="BC5459" s="168"/>
      <c r="BD5459" s="165"/>
      <c r="BE5459" s="165"/>
      <c r="BF5459" s="165"/>
      <c r="BG5459" s="165"/>
      <c r="BH5459" s="165"/>
      <c r="BI5459" s="165"/>
      <c r="BJ5459" s="165"/>
      <c r="BK5459" s="165"/>
      <c r="BL5459" s="165"/>
      <c r="BM5459" s="165"/>
      <c r="BN5459" s="165"/>
      <c r="BO5459" s="165"/>
      <c r="BP5459" s="165"/>
      <c r="BQ5459" s="165"/>
      <c r="BS5459" s="6"/>
      <c r="BT5459" s="11"/>
      <c r="BU5459" s="6"/>
      <c r="BV5459" s="6"/>
    </row>
    <row r="5460" spans="1:74" ht="15.75" x14ac:dyDescent="0.25">
      <c r="A5460" s="52" t="s">
        <v>1422</v>
      </c>
      <c r="B5460" s="56"/>
      <c r="C5460" s="7" t="s">
        <v>118</v>
      </c>
      <c r="D5460" s="7" t="s">
        <v>6562</v>
      </c>
      <c r="E5460" s="7"/>
      <c r="F5460" s="64"/>
      <c r="G5460" s="6"/>
      <c r="H5460" s="6"/>
      <c r="I5460" s="10" t="s">
        <v>110</v>
      </c>
      <c r="J5460" s="11" t="s">
        <v>4194</v>
      </c>
      <c r="K5460" s="194" t="s">
        <v>511</v>
      </c>
      <c r="L5460" s="176"/>
      <c r="M5460" s="176">
        <v>1000</v>
      </c>
      <c r="N5460" s="80" t="s">
        <v>6858</v>
      </c>
      <c r="O5460" s="162"/>
      <c r="P5460" s="80" t="s">
        <v>5907</v>
      </c>
      <c r="Q5460" s="80"/>
      <c r="R5460" s="80"/>
      <c r="S5460" s="163"/>
      <c r="T5460" s="213"/>
      <c r="U5460" s="162"/>
      <c r="V5460" s="164"/>
      <c r="W5460" s="12" t="str">
        <f t="shared" si="991"/>
        <v>Mqtt1</v>
      </c>
      <c r="X5460" s="196" t="s">
        <v>10756</v>
      </c>
      <c r="Y5460" s="6" t="str">
        <f t="shared" si="996"/>
        <v>marpower/power-tag/wall-ceiling-cooling-pump-section-5</v>
      </c>
      <c r="Z5460" s="103" t="str" cm="1">
        <f t="array" ref="Z5460">IF(COUNTIF(N5460,"spare"),"","$."&amp;_xlfn.REGEXEXTRACT(J5460,"^PT\d+[FQ]\d+_(.*)", 2))</f>
        <v>$.Power_Factor_Phase_C</v>
      </c>
      <c r="AA5460" s="12">
        <f t="shared" si="995"/>
        <v>21</v>
      </c>
      <c r="AB5460" s="6" t="s">
        <v>195</v>
      </c>
      <c r="AC5460" s="103">
        <v>3082</v>
      </c>
      <c r="AJ5460" s="80"/>
      <c r="AK5460" s="113" t="s">
        <v>1426</v>
      </c>
      <c r="AN5460" s="80"/>
      <c r="AO5460" s="80"/>
      <c r="AP5460" s="80"/>
      <c r="AQ5460" s="80"/>
      <c r="AR5460" s="127"/>
      <c r="AS5460" s="80"/>
      <c r="AT5460" s="7"/>
      <c r="AU5460" s="7"/>
      <c r="AV5460" s="165"/>
      <c r="AW5460" s="166"/>
      <c r="AX5460" s="137"/>
      <c r="AY5460" s="147"/>
      <c r="AZ5460" s="167"/>
      <c r="BA5460" s="167"/>
      <c r="BB5460" s="147" t="str">
        <f t="shared" si="993"/>
        <v/>
      </c>
      <c r="BC5460" s="168"/>
      <c r="BD5460" s="165"/>
      <c r="BE5460" s="165"/>
      <c r="BF5460" s="165"/>
      <c r="BG5460" s="165"/>
      <c r="BH5460" s="165"/>
      <c r="BI5460" s="165"/>
      <c r="BJ5460" s="165"/>
      <c r="BK5460" s="165"/>
      <c r="BL5460" s="165"/>
      <c r="BM5460" s="165"/>
      <c r="BN5460" s="165"/>
      <c r="BO5460" s="165"/>
      <c r="BP5460" s="165"/>
      <c r="BQ5460" s="165"/>
      <c r="BS5460" s="6"/>
      <c r="BT5460" s="11"/>
      <c r="BU5460" s="6"/>
      <c r="BV5460" s="6"/>
    </row>
    <row r="5461" spans="1:74" ht="15.75" x14ac:dyDescent="0.25">
      <c r="A5461" s="52" t="s">
        <v>1422</v>
      </c>
      <c r="B5461" s="56"/>
      <c r="C5461" s="7" t="s">
        <v>118</v>
      </c>
      <c r="D5461" s="7" t="s">
        <v>6562</v>
      </c>
      <c r="E5461" s="7"/>
      <c r="F5461" s="64"/>
      <c r="G5461" s="6"/>
      <c r="H5461" s="6"/>
      <c r="I5461" s="10" t="s">
        <v>110</v>
      </c>
      <c r="J5461" s="11" t="s">
        <v>4195</v>
      </c>
      <c r="K5461" s="194" t="s">
        <v>511</v>
      </c>
      <c r="L5461" s="176"/>
      <c r="M5461" s="176">
        <v>1000</v>
      </c>
      <c r="N5461" s="80" t="s">
        <v>6858</v>
      </c>
      <c r="O5461" s="162"/>
      <c r="P5461" s="80" t="s">
        <v>5908</v>
      </c>
      <c r="Q5461" s="80"/>
      <c r="R5461" s="80"/>
      <c r="S5461" s="163"/>
      <c r="T5461" s="213"/>
      <c r="U5461" s="162"/>
      <c r="V5461" s="164"/>
      <c r="W5461" s="12" t="str">
        <f t="shared" si="991"/>
        <v>Mqtt1</v>
      </c>
      <c r="X5461" s="196" t="s">
        <v>10756</v>
      </c>
      <c r="Y5461" s="6" t="str">
        <f t="shared" si="996"/>
        <v>marpower/power-tag/wall-ceiling-cooling-pump-section-5</v>
      </c>
      <c r="Z5461" s="103" t="str" cm="1">
        <f t="array" ref="Z5461">IF(COUNTIF(N5461,"spare"),"","$."&amp;_xlfn.REGEXEXTRACT(J5461,"^PT\d+[FQ]\d+_(.*)", 2))</f>
        <v>$.Total_Power_Factor</v>
      </c>
      <c r="AA5461" s="12">
        <f t="shared" si="995"/>
        <v>21</v>
      </c>
      <c r="AB5461" s="6" t="s">
        <v>195</v>
      </c>
      <c r="AC5461" s="103">
        <v>3084</v>
      </c>
      <c r="AJ5461" s="80"/>
      <c r="AK5461" s="113" t="s">
        <v>1426</v>
      </c>
      <c r="AN5461" s="80"/>
      <c r="AO5461" s="80"/>
      <c r="AP5461" s="80"/>
      <c r="AQ5461" s="80"/>
      <c r="AR5461" s="127"/>
      <c r="AS5461" s="80"/>
      <c r="AT5461" s="7"/>
      <c r="AU5461" s="7"/>
      <c r="AV5461" s="165"/>
      <c r="AW5461" s="166"/>
      <c r="AX5461" s="137"/>
      <c r="AY5461" s="147"/>
      <c r="AZ5461" s="167"/>
      <c r="BA5461" s="167"/>
      <c r="BB5461" s="147" t="str">
        <f t="shared" si="993"/>
        <v/>
      </c>
      <c r="BC5461" s="168"/>
      <c r="BD5461" s="165"/>
      <c r="BE5461" s="165"/>
      <c r="BF5461" s="165"/>
      <c r="BG5461" s="165"/>
      <c r="BH5461" s="165"/>
      <c r="BI5461" s="165"/>
      <c r="BJ5461" s="165"/>
      <c r="BK5461" s="165"/>
      <c r="BL5461" s="165"/>
      <c r="BM5461" s="165"/>
      <c r="BN5461" s="165"/>
      <c r="BO5461" s="165"/>
      <c r="BP5461" s="165"/>
      <c r="BQ5461" s="165"/>
      <c r="BS5461" s="6"/>
      <c r="BT5461" s="11"/>
      <c r="BU5461" s="6"/>
      <c r="BV5461" s="6"/>
    </row>
    <row r="5462" spans="1:74" ht="15.75" x14ac:dyDescent="0.25">
      <c r="A5462" s="52" t="s">
        <v>1422</v>
      </c>
      <c r="B5462" s="56"/>
      <c r="C5462" s="7" t="s">
        <v>118</v>
      </c>
      <c r="D5462" s="7" t="s">
        <v>6562</v>
      </c>
      <c r="E5462" s="7"/>
      <c r="F5462" s="64"/>
      <c r="G5462" s="6"/>
      <c r="H5462" s="6"/>
      <c r="I5462" s="10" t="s">
        <v>110</v>
      </c>
      <c r="J5462" s="11" t="s">
        <v>4196</v>
      </c>
      <c r="K5462" s="194" t="s">
        <v>511</v>
      </c>
      <c r="L5462" s="176"/>
      <c r="M5462" s="176">
        <v>1000</v>
      </c>
      <c r="N5462" s="80" t="s">
        <v>6858</v>
      </c>
      <c r="O5462" s="162"/>
      <c r="P5462" s="80" t="s">
        <v>5924</v>
      </c>
      <c r="Q5462" s="80"/>
      <c r="R5462" s="80"/>
      <c r="S5462" s="163"/>
      <c r="T5462" s="213"/>
      <c r="U5462" s="162"/>
      <c r="V5462" s="164"/>
      <c r="W5462" s="12" t="str">
        <f t="shared" si="991"/>
        <v>Mqtt1</v>
      </c>
      <c r="X5462" s="196" t="s">
        <v>10757</v>
      </c>
      <c r="Y5462" s="6" t="str">
        <f t="shared" si="996"/>
        <v>marpower/power-tag/toilet-guest-cabin-ps-fwd</v>
      </c>
      <c r="Z5462" s="103" t="str" cm="1">
        <f t="array" ref="Z5462">IF(COUNTIF(N5462,"spare"),"","$."&amp;_xlfn.REGEXEXTRACT(J5462,"^PT\d+[FQ]\d+_(.*)", 2))</f>
        <v>$.RMS_Current_Phase_A</v>
      </c>
      <c r="AA5462" s="12">
        <f>AA5447+1</f>
        <v>22</v>
      </c>
      <c r="AB5462" s="6" t="s">
        <v>195</v>
      </c>
      <c r="AC5462" s="103">
        <v>3000</v>
      </c>
      <c r="AJ5462" s="80"/>
      <c r="AK5462" s="113" t="s">
        <v>1423</v>
      </c>
      <c r="AN5462" s="80"/>
      <c r="AO5462" s="80"/>
      <c r="AP5462" s="80"/>
      <c r="AQ5462" s="80"/>
      <c r="AR5462" s="127"/>
      <c r="AS5462" s="80"/>
      <c r="AT5462" s="7"/>
      <c r="AU5462" s="7"/>
      <c r="AV5462" s="165"/>
      <c r="AW5462" s="166"/>
      <c r="AX5462" s="137"/>
      <c r="AY5462" s="147"/>
      <c r="AZ5462" s="167"/>
      <c r="BA5462" s="167"/>
      <c r="BB5462" s="147" t="str">
        <f t="shared" si="993"/>
        <v/>
      </c>
      <c r="BC5462" s="168"/>
      <c r="BD5462" s="165"/>
      <c r="BE5462" s="165"/>
      <c r="BF5462" s="165"/>
      <c r="BG5462" s="165"/>
      <c r="BH5462" s="165"/>
      <c r="BI5462" s="165"/>
      <c r="BJ5462" s="165"/>
      <c r="BK5462" s="165"/>
      <c r="BL5462" s="165"/>
      <c r="BM5462" s="165"/>
      <c r="BN5462" s="165"/>
      <c r="BO5462" s="165"/>
      <c r="BP5462" s="165"/>
      <c r="BQ5462" s="165"/>
      <c r="BS5462" s="6"/>
      <c r="BT5462" s="11"/>
      <c r="BU5462" s="6"/>
      <c r="BV5462" s="6"/>
    </row>
    <row r="5463" spans="1:74" ht="15.75" x14ac:dyDescent="0.25">
      <c r="A5463" s="52" t="s">
        <v>1422</v>
      </c>
      <c r="B5463" s="56"/>
      <c r="C5463" s="7" t="s">
        <v>118</v>
      </c>
      <c r="D5463" s="7" t="s">
        <v>6562</v>
      </c>
      <c r="E5463" s="7"/>
      <c r="F5463" s="64"/>
      <c r="G5463" s="6"/>
      <c r="H5463" s="6"/>
      <c r="I5463" s="10" t="s">
        <v>110</v>
      </c>
      <c r="J5463" s="11" t="s">
        <v>4197</v>
      </c>
      <c r="K5463" s="194" t="s">
        <v>511</v>
      </c>
      <c r="L5463" s="176"/>
      <c r="M5463" s="176">
        <v>1000</v>
      </c>
      <c r="N5463" s="80" t="s">
        <v>6858</v>
      </c>
      <c r="O5463" s="162"/>
      <c r="P5463" s="80" t="s">
        <v>5925</v>
      </c>
      <c r="Q5463" s="80"/>
      <c r="R5463" s="80"/>
      <c r="S5463" s="163"/>
      <c r="T5463" s="213"/>
      <c r="U5463" s="162"/>
      <c r="V5463" s="164"/>
      <c r="W5463" s="12" t="str">
        <f t="shared" si="991"/>
        <v>Mqtt1</v>
      </c>
      <c r="X5463" s="196" t="s">
        <v>10757</v>
      </c>
      <c r="Y5463" s="6" t="str">
        <f t="shared" si="996"/>
        <v>marpower/power-tag/toilet-guest-cabin-ps-fwd</v>
      </c>
      <c r="Z5463" s="103" t="str" cm="1">
        <f t="array" ref="Z5463">IF(COUNTIF(N5463,"spare"),"","$."&amp;_xlfn.REGEXEXTRACT(J5463,"^PT\d+[FQ]\d+_(.*)", 2))</f>
        <v>$.RMS_Current_Phase_B</v>
      </c>
      <c r="AA5463" s="12">
        <f t="shared" si="995"/>
        <v>22</v>
      </c>
      <c r="AB5463" s="6" t="s">
        <v>195</v>
      </c>
      <c r="AC5463" s="103">
        <v>3002</v>
      </c>
      <c r="AJ5463" s="80"/>
      <c r="AK5463" s="113" t="s">
        <v>1423</v>
      </c>
      <c r="AN5463" s="80"/>
      <c r="AO5463" s="80"/>
      <c r="AP5463" s="80"/>
      <c r="AQ5463" s="80"/>
      <c r="AR5463" s="127"/>
      <c r="AS5463" s="80"/>
      <c r="AT5463" s="7"/>
      <c r="AU5463" s="7"/>
      <c r="AV5463" s="165"/>
      <c r="AW5463" s="166"/>
      <c r="AX5463" s="137"/>
      <c r="AY5463" s="147"/>
      <c r="AZ5463" s="167"/>
      <c r="BA5463" s="167"/>
      <c r="BB5463" s="147" t="str">
        <f t="shared" si="993"/>
        <v/>
      </c>
      <c r="BC5463" s="168"/>
      <c r="BD5463" s="165"/>
      <c r="BE5463" s="165"/>
      <c r="BF5463" s="165"/>
      <c r="BG5463" s="165"/>
      <c r="BH5463" s="165"/>
      <c r="BI5463" s="165"/>
      <c r="BJ5463" s="165"/>
      <c r="BK5463" s="165"/>
      <c r="BL5463" s="165"/>
      <c r="BM5463" s="165"/>
      <c r="BN5463" s="165"/>
      <c r="BO5463" s="165"/>
      <c r="BP5463" s="165"/>
      <c r="BQ5463" s="165"/>
      <c r="BS5463" s="6"/>
      <c r="BT5463" s="11"/>
      <c r="BU5463" s="6"/>
      <c r="BV5463" s="6"/>
    </row>
    <row r="5464" spans="1:74" ht="15.75" x14ac:dyDescent="0.25">
      <c r="A5464" s="52" t="s">
        <v>1422</v>
      </c>
      <c r="B5464" s="56"/>
      <c r="C5464" s="7" t="s">
        <v>118</v>
      </c>
      <c r="D5464" s="7" t="s">
        <v>6562</v>
      </c>
      <c r="E5464" s="7"/>
      <c r="F5464" s="64"/>
      <c r="G5464" s="6"/>
      <c r="H5464" s="6"/>
      <c r="I5464" s="10" t="s">
        <v>110</v>
      </c>
      <c r="J5464" s="11" t="s">
        <v>4198</v>
      </c>
      <c r="K5464" s="194" t="s">
        <v>511</v>
      </c>
      <c r="L5464" s="176"/>
      <c r="M5464" s="176">
        <v>1000</v>
      </c>
      <c r="N5464" s="80" t="s">
        <v>6858</v>
      </c>
      <c r="O5464" s="162"/>
      <c r="P5464" s="80" t="s">
        <v>5926</v>
      </c>
      <c r="Q5464" s="80"/>
      <c r="R5464" s="80"/>
      <c r="S5464" s="163"/>
      <c r="T5464" s="213"/>
      <c r="U5464" s="162"/>
      <c r="V5464" s="164"/>
      <c r="W5464" s="12" t="str">
        <f t="shared" si="991"/>
        <v>Mqtt1</v>
      </c>
      <c r="X5464" s="196" t="s">
        <v>10757</v>
      </c>
      <c r="Y5464" s="6" t="str">
        <f t="shared" si="996"/>
        <v>marpower/power-tag/toilet-guest-cabin-ps-fwd</v>
      </c>
      <c r="Z5464" s="103" t="str" cm="1">
        <f t="array" ref="Z5464">IF(COUNTIF(N5464,"spare"),"","$."&amp;_xlfn.REGEXEXTRACT(J5464,"^PT\d+[FQ]\d+_(.*)", 2))</f>
        <v>$.RMS_Current_Phase_C</v>
      </c>
      <c r="AA5464" s="12">
        <f t="shared" si="995"/>
        <v>22</v>
      </c>
      <c r="AB5464" s="6" t="s">
        <v>195</v>
      </c>
      <c r="AC5464" s="103">
        <v>3004</v>
      </c>
      <c r="AJ5464" s="80"/>
      <c r="AK5464" s="113" t="s">
        <v>1423</v>
      </c>
      <c r="AN5464" s="80"/>
      <c r="AO5464" s="80"/>
      <c r="AP5464" s="80"/>
      <c r="AQ5464" s="80"/>
      <c r="AR5464" s="127"/>
      <c r="AS5464" s="80"/>
      <c r="AT5464" s="7"/>
      <c r="AU5464" s="7"/>
      <c r="AV5464" s="165"/>
      <c r="AW5464" s="166"/>
      <c r="AX5464" s="137"/>
      <c r="AY5464" s="147"/>
      <c r="AZ5464" s="167"/>
      <c r="BA5464" s="167"/>
      <c r="BB5464" s="147" t="str">
        <f t="shared" si="993"/>
        <v/>
      </c>
      <c r="BC5464" s="168"/>
      <c r="BD5464" s="165"/>
      <c r="BE5464" s="165"/>
      <c r="BF5464" s="165"/>
      <c r="BG5464" s="165"/>
      <c r="BH5464" s="165"/>
      <c r="BI5464" s="165"/>
      <c r="BJ5464" s="165"/>
      <c r="BK5464" s="165"/>
      <c r="BL5464" s="165"/>
      <c r="BM5464" s="165"/>
      <c r="BN5464" s="165"/>
      <c r="BO5464" s="165"/>
      <c r="BP5464" s="165"/>
      <c r="BQ5464" s="165"/>
      <c r="BS5464" s="6"/>
      <c r="BT5464" s="11"/>
      <c r="BU5464" s="6"/>
      <c r="BV5464" s="6"/>
    </row>
    <row r="5465" spans="1:74" ht="15.75" x14ac:dyDescent="0.25">
      <c r="A5465" s="52" t="s">
        <v>1422</v>
      </c>
      <c r="B5465" s="56"/>
      <c r="C5465" s="7" t="s">
        <v>118</v>
      </c>
      <c r="D5465" s="7" t="s">
        <v>6562</v>
      </c>
      <c r="E5465" s="7"/>
      <c r="F5465" s="64"/>
      <c r="G5465" s="6"/>
      <c r="H5465" s="6"/>
      <c r="I5465" s="10" t="s">
        <v>110</v>
      </c>
      <c r="J5465" s="11" t="s">
        <v>4199</v>
      </c>
      <c r="K5465" s="194" t="s">
        <v>511</v>
      </c>
      <c r="L5465" s="176"/>
      <c r="M5465" s="176">
        <v>1000</v>
      </c>
      <c r="N5465" s="80" t="s">
        <v>6858</v>
      </c>
      <c r="O5465" s="162"/>
      <c r="P5465" s="80" t="s">
        <v>5927</v>
      </c>
      <c r="Q5465" s="80"/>
      <c r="R5465" s="80"/>
      <c r="S5465" s="163"/>
      <c r="T5465" s="213"/>
      <c r="U5465" s="162"/>
      <c r="V5465" s="164"/>
      <c r="W5465" s="12" t="str">
        <f t="shared" si="991"/>
        <v>Mqtt1</v>
      </c>
      <c r="X5465" s="196" t="s">
        <v>10757</v>
      </c>
      <c r="Y5465" s="6" t="str">
        <f t="shared" si="996"/>
        <v>marpower/power-tag/toilet-guest-cabin-ps-fwd</v>
      </c>
      <c r="Z5465" s="103" t="str" cm="1">
        <f t="array" ref="Z5465">IF(COUNTIF(N5465,"spare"),"","$."&amp;_xlfn.REGEXEXTRACT(J5465,"^PT\d+[FQ]\d+_(.*)", 2))</f>
        <v>$.RMS_Current_Phase_Neut</v>
      </c>
      <c r="AA5465" s="12">
        <f t="shared" si="995"/>
        <v>22</v>
      </c>
      <c r="AB5465" s="6" t="s">
        <v>195</v>
      </c>
      <c r="AC5465" s="103">
        <v>3006</v>
      </c>
      <c r="AJ5465" s="80"/>
      <c r="AK5465" s="113" t="s">
        <v>1423</v>
      </c>
      <c r="AN5465" s="80"/>
      <c r="AO5465" s="80"/>
      <c r="AP5465" s="80"/>
      <c r="AQ5465" s="80"/>
      <c r="AR5465" s="127"/>
      <c r="AS5465" s="80"/>
      <c r="AT5465" s="7"/>
      <c r="AU5465" s="7"/>
      <c r="AV5465" s="165"/>
      <c r="AW5465" s="166"/>
      <c r="AX5465" s="137"/>
      <c r="AY5465" s="147"/>
      <c r="AZ5465" s="167"/>
      <c r="BA5465" s="167"/>
      <c r="BB5465" s="147" t="str">
        <f t="shared" si="993"/>
        <v/>
      </c>
      <c r="BC5465" s="168"/>
      <c r="BD5465" s="165"/>
      <c r="BE5465" s="165"/>
      <c r="BF5465" s="165"/>
      <c r="BG5465" s="165"/>
      <c r="BH5465" s="165"/>
      <c r="BI5465" s="165"/>
      <c r="BJ5465" s="165"/>
      <c r="BK5465" s="165"/>
      <c r="BL5465" s="165"/>
      <c r="BM5465" s="165"/>
      <c r="BN5465" s="165"/>
      <c r="BO5465" s="165"/>
      <c r="BP5465" s="165"/>
      <c r="BQ5465" s="165"/>
      <c r="BS5465" s="6"/>
      <c r="BT5465" s="11"/>
      <c r="BU5465" s="6"/>
      <c r="BV5465" s="6"/>
    </row>
    <row r="5466" spans="1:74" ht="15.75" x14ac:dyDescent="0.25">
      <c r="A5466" s="52" t="s">
        <v>1422</v>
      </c>
      <c r="B5466" s="56"/>
      <c r="C5466" s="7" t="s">
        <v>118</v>
      </c>
      <c r="D5466" s="7" t="s">
        <v>6562</v>
      </c>
      <c r="E5466" s="7"/>
      <c r="F5466" s="64"/>
      <c r="G5466" s="6"/>
      <c r="H5466" s="6"/>
      <c r="I5466" s="10" t="s">
        <v>110</v>
      </c>
      <c r="J5466" s="11" t="s">
        <v>8391</v>
      </c>
      <c r="K5466" s="194" t="s">
        <v>511</v>
      </c>
      <c r="L5466" s="176"/>
      <c r="M5466" s="176">
        <v>1000</v>
      </c>
      <c r="N5466" s="80" t="s">
        <v>6858</v>
      </c>
      <c r="O5466" s="162"/>
      <c r="P5466" s="80" t="s">
        <v>5928</v>
      </c>
      <c r="Q5466" s="80"/>
      <c r="R5466" s="80"/>
      <c r="S5466" s="163"/>
      <c r="T5466" s="213"/>
      <c r="U5466" s="162"/>
      <c r="V5466" s="164"/>
      <c r="W5466" s="12" t="str">
        <f t="shared" si="991"/>
        <v>Mqtt1</v>
      </c>
      <c r="X5466" s="196" t="s">
        <v>10757</v>
      </c>
      <c r="Y5466" s="6" t="str">
        <f t="shared" si="996"/>
        <v>marpower/power-tag/toilet-guest-cabin-ps-fwd</v>
      </c>
      <c r="Z5466" s="103" t="str" cm="1">
        <f t="array" ref="Z5466">IF(COUNTIF(N5466,"spare"),"","$."&amp;_xlfn.REGEXEXTRACT(J5466,"^PT\d+[FQ]\d+_(.*)", 2))</f>
        <v>$.RMS_Voltage_A_N</v>
      </c>
      <c r="AA5466" s="12">
        <f t="shared" si="995"/>
        <v>22</v>
      </c>
      <c r="AB5466" s="6" t="s">
        <v>195</v>
      </c>
      <c r="AC5466" s="103">
        <v>3028</v>
      </c>
      <c r="AJ5466" s="80"/>
      <c r="AK5466" s="113" t="s">
        <v>1424</v>
      </c>
      <c r="AN5466" s="80"/>
      <c r="AO5466" s="80"/>
      <c r="AP5466" s="80"/>
      <c r="AQ5466" s="80"/>
      <c r="AR5466" s="127"/>
      <c r="AS5466" s="80"/>
      <c r="AT5466" s="7"/>
      <c r="AU5466" s="7"/>
      <c r="AV5466" s="165"/>
      <c r="AW5466" s="166"/>
      <c r="AX5466" s="137"/>
      <c r="AY5466" s="147"/>
      <c r="AZ5466" s="167"/>
      <c r="BA5466" s="167"/>
      <c r="BB5466" s="147" t="str">
        <f t="shared" si="993"/>
        <v/>
      </c>
      <c r="BC5466" s="168"/>
      <c r="BD5466" s="165"/>
      <c r="BE5466" s="165"/>
      <c r="BF5466" s="165"/>
      <c r="BG5466" s="165"/>
      <c r="BH5466" s="165"/>
      <c r="BI5466" s="165"/>
      <c r="BJ5466" s="165"/>
      <c r="BK5466" s="165"/>
      <c r="BL5466" s="165"/>
      <c r="BM5466" s="165"/>
      <c r="BN5466" s="165"/>
      <c r="BO5466" s="165"/>
      <c r="BP5466" s="165"/>
      <c r="BQ5466" s="165"/>
      <c r="BS5466" s="6"/>
      <c r="BT5466" s="11"/>
      <c r="BU5466" s="6"/>
      <c r="BV5466" s="6"/>
    </row>
    <row r="5467" spans="1:74" ht="15.75" x14ac:dyDescent="0.25">
      <c r="A5467" s="52" t="s">
        <v>1422</v>
      </c>
      <c r="B5467" s="56"/>
      <c r="C5467" s="7" t="s">
        <v>118</v>
      </c>
      <c r="D5467" s="7" t="s">
        <v>6562</v>
      </c>
      <c r="E5467" s="7"/>
      <c r="F5467" s="64"/>
      <c r="G5467" s="6"/>
      <c r="H5467" s="6"/>
      <c r="I5467" s="10" t="s">
        <v>110</v>
      </c>
      <c r="J5467" s="11" t="s">
        <v>8568</v>
      </c>
      <c r="K5467" s="194" t="s">
        <v>511</v>
      </c>
      <c r="L5467" s="176"/>
      <c r="M5467" s="176">
        <v>1000</v>
      </c>
      <c r="N5467" s="80" t="s">
        <v>6858</v>
      </c>
      <c r="O5467" s="162"/>
      <c r="P5467" s="80" t="s">
        <v>5929</v>
      </c>
      <c r="Q5467" s="80"/>
      <c r="R5467" s="80"/>
      <c r="S5467" s="163"/>
      <c r="T5467" s="213"/>
      <c r="U5467" s="162"/>
      <c r="V5467" s="164"/>
      <c r="W5467" s="12" t="str">
        <f t="shared" ref="W5467:W5530" si="997">IF(COUNTIF(N5467,"spare"),"","Mqtt1")</f>
        <v>Mqtt1</v>
      </c>
      <c r="X5467" s="196" t="s">
        <v>10757</v>
      </c>
      <c r="Y5467" s="6" t="str">
        <f t="shared" si="996"/>
        <v>marpower/power-tag/toilet-guest-cabin-ps-fwd</v>
      </c>
      <c r="Z5467" s="103" t="str" cm="1">
        <f t="array" ref="Z5467">IF(COUNTIF(N5467,"spare"),"","$."&amp;_xlfn.REGEXEXTRACT(J5467,"^PT\d+[FQ]\d+_(.*)", 2))</f>
        <v>$.RMS_Voltage_B_N</v>
      </c>
      <c r="AA5467" s="12">
        <f t="shared" si="995"/>
        <v>22</v>
      </c>
      <c r="AB5467" s="6" t="s">
        <v>195</v>
      </c>
      <c r="AC5467" s="103">
        <v>3030</v>
      </c>
      <c r="AJ5467" s="80"/>
      <c r="AK5467" s="113" t="s">
        <v>1424</v>
      </c>
      <c r="AN5467" s="80"/>
      <c r="AO5467" s="80"/>
      <c r="AP5467" s="80"/>
      <c r="AQ5467" s="80"/>
      <c r="AR5467" s="127"/>
      <c r="AS5467" s="80"/>
      <c r="AT5467" s="7"/>
      <c r="AU5467" s="7"/>
      <c r="AV5467" s="165"/>
      <c r="AW5467" s="166"/>
      <c r="AX5467" s="137"/>
      <c r="AY5467" s="147"/>
      <c r="AZ5467" s="167"/>
      <c r="BA5467" s="167"/>
      <c r="BB5467" s="147" t="str">
        <f t="shared" si="993"/>
        <v/>
      </c>
      <c r="BC5467" s="168"/>
      <c r="BD5467" s="165"/>
      <c r="BE5467" s="165"/>
      <c r="BF5467" s="165"/>
      <c r="BG5467" s="165"/>
      <c r="BH5467" s="165"/>
      <c r="BI5467" s="165"/>
      <c r="BJ5467" s="165"/>
      <c r="BK5467" s="165"/>
      <c r="BL5467" s="165"/>
      <c r="BM5467" s="165"/>
      <c r="BN5467" s="165"/>
      <c r="BO5467" s="165"/>
      <c r="BP5467" s="165"/>
      <c r="BQ5467" s="165"/>
      <c r="BS5467" s="6"/>
      <c r="BT5467" s="11"/>
      <c r="BU5467" s="6"/>
      <c r="BV5467" s="6"/>
    </row>
    <row r="5468" spans="1:74" ht="15.75" x14ac:dyDescent="0.25">
      <c r="A5468" s="52" t="s">
        <v>1422</v>
      </c>
      <c r="B5468" s="56"/>
      <c r="C5468" s="7" t="s">
        <v>118</v>
      </c>
      <c r="D5468" s="7" t="s">
        <v>6562</v>
      </c>
      <c r="E5468" s="7"/>
      <c r="F5468" s="64"/>
      <c r="G5468" s="6"/>
      <c r="H5468" s="6"/>
      <c r="I5468" s="10" t="s">
        <v>110</v>
      </c>
      <c r="J5468" s="11" t="s">
        <v>8745</v>
      </c>
      <c r="K5468" s="194" t="s">
        <v>511</v>
      </c>
      <c r="L5468" s="176"/>
      <c r="M5468" s="176">
        <v>1000</v>
      </c>
      <c r="N5468" s="80" t="s">
        <v>6858</v>
      </c>
      <c r="O5468" s="162"/>
      <c r="P5468" s="80" t="s">
        <v>5930</v>
      </c>
      <c r="Q5468" s="80"/>
      <c r="R5468" s="80"/>
      <c r="S5468" s="163"/>
      <c r="T5468" s="213"/>
      <c r="U5468" s="162"/>
      <c r="V5468" s="164"/>
      <c r="W5468" s="12" t="str">
        <f t="shared" si="997"/>
        <v>Mqtt1</v>
      </c>
      <c r="X5468" s="196" t="s">
        <v>10757</v>
      </c>
      <c r="Y5468" s="6" t="str">
        <f t="shared" si="996"/>
        <v>marpower/power-tag/toilet-guest-cabin-ps-fwd</v>
      </c>
      <c r="Z5468" s="103" t="str" cm="1">
        <f t="array" ref="Z5468">IF(COUNTIF(N5468,"spare"),"","$."&amp;_xlfn.REGEXEXTRACT(J5468,"^PT\d+[FQ]\d+_(.*)", 2))</f>
        <v>$.RMS_Voltage_C_N</v>
      </c>
      <c r="AA5468" s="12">
        <f t="shared" si="995"/>
        <v>22</v>
      </c>
      <c r="AB5468" s="6" t="s">
        <v>195</v>
      </c>
      <c r="AC5468" s="103">
        <v>3032</v>
      </c>
      <c r="AJ5468" s="80"/>
      <c r="AK5468" s="113" t="s">
        <v>1424</v>
      </c>
      <c r="AN5468" s="80"/>
      <c r="AO5468" s="80"/>
      <c r="AP5468" s="80"/>
      <c r="AQ5468" s="80"/>
      <c r="AR5468" s="127"/>
      <c r="AS5468" s="80"/>
      <c r="AT5468" s="7"/>
      <c r="AU5468" s="7"/>
      <c r="AV5468" s="165"/>
      <c r="AW5468" s="166"/>
      <c r="AX5468" s="137"/>
      <c r="AY5468" s="147"/>
      <c r="AZ5468" s="167"/>
      <c r="BA5468" s="167"/>
      <c r="BB5468" s="147" t="str">
        <f t="shared" si="993"/>
        <v/>
      </c>
      <c r="BC5468" s="168"/>
      <c r="BD5468" s="165"/>
      <c r="BE5468" s="165"/>
      <c r="BF5468" s="165"/>
      <c r="BG5468" s="165"/>
      <c r="BH5468" s="165"/>
      <c r="BI5468" s="165"/>
      <c r="BJ5468" s="165"/>
      <c r="BK5468" s="165"/>
      <c r="BL5468" s="165"/>
      <c r="BM5468" s="165"/>
      <c r="BN5468" s="165"/>
      <c r="BO5468" s="165"/>
      <c r="BP5468" s="165"/>
      <c r="BQ5468" s="165"/>
      <c r="BS5468" s="6"/>
      <c r="BT5468" s="11"/>
      <c r="BU5468" s="6"/>
      <c r="BV5468" s="6"/>
    </row>
    <row r="5469" spans="1:74" ht="15.75" x14ac:dyDescent="0.25">
      <c r="A5469" s="52" t="s">
        <v>1422</v>
      </c>
      <c r="B5469" s="56"/>
      <c r="C5469" s="7" t="s">
        <v>118</v>
      </c>
      <c r="D5469" s="7" t="s">
        <v>6562</v>
      </c>
      <c r="E5469" s="7"/>
      <c r="F5469" s="64"/>
      <c r="G5469" s="6"/>
      <c r="H5469" s="6"/>
      <c r="I5469" s="10" t="s">
        <v>110</v>
      </c>
      <c r="J5469" s="11" t="s">
        <v>4200</v>
      </c>
      <c r="K5469" s="194" t="s">
        <v>511</v>
      </c>
      <c r="L5469" s="176"/>
      <c r="M5469" s="176">
        <v>1000</v>
      </c>
      <c r="N5469" s="80" t="s">
        <v>6858</v>
      </c>
      <c r="O5469" s="162"/>
      <c r="P5469" s="80" t="s">
        <v>5931</v>
      </c>
      <c r="Q5469" s="80"/>
      <c r="R5469" s="80"/>
      <c r="S5469" s="163"/>
      <c r="T5469" s="213"/>
      <c r="U5469" s="162"/>
      <c r="V5469" s="164"/>
      <c r="W5469" s="12" t="str">
        <f t="shared" si="997"/>
        <v>Mqtt1</v>
      </c>
      <c r="X5469" s="196" t="s">
        <v>10757</v>
      </c>
      <c r="Y5469" s="6" t="str">
        <f t="shared" si="996"/>
        <v>marpower/power-tag/toilet-guest-cabin-ps-fwd</v>
      </c>
      <c r="Z5469" s="103" t="str" cm="1">
        <f t="array" ref="Z5469">IF(COUNTIF(N5469,"spare"),"","$."&amp;_xlfn.REGEXEXTRACT(J5469,"^PT\d+[FQ]\d+_(.*)", 2))</f>
        <v>$.Active_Power_Phase_A</v>
      </c>
      <c r="AA5469" s="12">
        <f t="shared" si="995"/>
        <v>22</v>
      </c>
      <c r="AB5469" s="6" t="s">
        <v>195</v>
      </c>
      <c r="AC5469" s="103">
        <v>3054</v>
      </c>
      <c r="AJ5469" s="80"/>
      <c r="AK5469" s="113" t="s">
        <v>1425</v>
      </c>
      <c r="AN5469" s="80"/>
      <c r="AO5469" s="80"/>
      <c r="AP5469" s="80"/>
      <c r="AQ5469" s="80"/>
      <c r="AR5469" s="127"/>
      <c r="AS5469" s="80"/>
      <c r="AT5469" s="7"/>
      <c r="AU5469" s="7"/>
      <c r="AV5469" s="165"/>
      <c r="AW5469" s="166"/>
      <c r="AX5469" s="137"/>
      <c r="AY5469" s="147"/>
      <c r="AZ5469" s="167"/>
      <c r="BA5469" s="167"/>
      <c r="BB5469" s="147" t="str">
        <f t="shared" si="993"/>
        <v/>
      </c>
      <c r="BC5469" s="168"/>
      <c r="BD5469" s="165"/>
      <c r="BE5469" s="165"/>
      <c r="BF5469" s="165"/>
      <c r="BG5469" s="165"/>
      <c r="BH5469" s="165"/>
      <c r="BI5469" s="165"/>
      <c r="BJ5469" s="165"/>
      <c r="BK5469" s="165"/>
      <c r="BL5469" s="165"/>
      <c r="BM5469" s="165"/>
      <c r="BN5469" s="165"/>
      <c r="BO5469" s="165"/>
      <c r="BP5469" s="165"/>
      <c r="BQ5469" s="165"/>
      <c r="BS5469" s="6"/>
      <c r="BT5469" s="11"/>
      <c r="BU5469" s="6"/>
      <c r="BV5469" s="6"/>
    </row>
    <row r="5470" spans="1:74" ht="15.75" x14ac:dyDescent="0.25">
      <c r="A5470" s="52" t="s">
        <v>1422</v>
      </c>
      <c r="B5470" s="56"/>
      <c r="C5470" s="7" t="s">
        <v>118</v>
      </c>
      <c r="D5470" s="7" t="s">
        <v>6562</v>
      </c>
      <c r="E5470" s="7"/>
      <c r="F5470" s="64"/>
      <c r="G5470" s="6"/>
      <c r="H5470" s="6"/>
      <c r="I5470" s="10" t="s">
        <v>110</v>
      </c>
      <c r="J5470" s="11" t="s">
        <v>4201</v>
      </c>
      <c r="K5470" s="194" t="s">
        <v>511</v>
      </c>
      <c r="L5470" s="176"/>
      <c r="M5470" s="176">
        <v>1000</v>
      </c>
      <c r="N5470" s="80" t="s">
        <v>6858</v>
      </c>
      <c r="O5470" s="162"/>
      <c r="P5470" s="80" t="s">
        <v>5932</v>
      </c>
      <c r="Q5470" s="80"/>
      <c r="R5470" s="80"/>
      <c r="S5470" s="163"/>
      <c r="T5470" s="213"/>
      <c r="U5470" s="162"/>
      <c r="V5470" s="164"/>
      <c r="W5470" s="12" t="str">
        <f t="shared" si="997"/>
        <v>Mqtt1</v>
      </c>
      <c r="X5470" s="196" t="s">
        <v>10757</v>
      </c>
      <c r="Y5470" s="6" t="str">
        <f t="shared" si="996"/>
        <v>marpower/power-tag/toilet-guest-cabin-ps-fwd</v>
      </c>
      <c r="Z5470" s="103" t="str" cm="1">
        <f t="array" ref="Z5470">IF(COUNTIF(N5470,"spare"),"","$."&amp;_xlfn.REGEXEXTRACT(J5470,"^PT\d+[FQ]\d+_(.*)", 2))</f>
        <v>$.Active_Power_Phase_B</v>
      </c>
      <c r="AA5470" s="12">
        <f t="shared" si="995"/>
        <v>22</v>
      </c>
      <c r="AB5470" s="6" t="s">
        <v>195</v>
      </c>
      <c r="AC5470" s="103">
        <v>3056</v>
      </c>
      <c r="AJ5470" s="80"/>
      <c r="AK5470" s="113" t="s">
        <v>1425</v>
      </c>
      <c r="AN5470" s="80"/>
      <c r="AO5470" s="80"/>
      <c r="AP5470" s="80"/>
      <c r="AQ5470" s="80"/>
      <c r="AR5470" s="127"/>
      <c r="AS5470" s="80"/>
      <c r="AT5470" s="7"/>
      <c r="AU5470" s="7"/>
      <c r="AV5470" s="165"/>
      <c r="AW5470" s="166"/>
      <c r="AX5470" s="137"/>
      <c r="AY5470" s="147"/>
      <c r="AZ5470" s="167"/>
      <c r="BA5470" s="167"/>
      <c r="BB5470" s="147" t="str">
        <f t="shared" si="993"/>
        <v/>
      </c>
      <c r="BC5470" s="168"/>
      <c r="BD5470" s="165"/>
      <c r="BE5470" s="165"/>
      <c r="BF5470" s="165"/>
      <c r="BG5470" s="165"/>
      <c r="BH5470" s="165"/>
      <c r="BI5470" s="165"/>
      <c r="BJ5470" s="165"/>
      <c r="BK5470" s="165"/>
      <c r="BL5470" s="165"/>
      <c r="BM5470" s="165"/>
      <c r="BN5470" s="165"/>
      <c r="BO5470" s="165"/>
      <c r="BP5470" s="165"/>
      <c r="BQ5470" s="165"/>
      <c r="BS5470" s="6"/>
      <c r="BT5470" s="11"/>
      <c r="BU5470" s="6"/>
      <c r="BV5470" s="6"/>
    </row>
    <row r="5471" spans="1:74" ht="15.75" x14ac:dyDescent="0.25">
      <c r="A5471" s="52" t="s">
        <v>1422</v>
      </c>
      <c r="B5471" s="56"/>
      <c r="C5471" s="7" t="s">
        <v>118</v>
      </c>
      <c r="D5471" s="7" t="s">
        <v>6562</v>
      </c>
      <c r="E5471" s="7"/>
      <c r="F5471" s="64"/>
      <c r="G5471" s="6"/>
      <c r="H5471" s="6"/>
      <c r="I5471" s="10" t="s">
        <v>110</v>
      </c>
      <c r="J5471" s="11" t="s">
        <v>4202</v>
      </c>
      <c r="K5471" s="194" t="s">
        <v>511</v>
      </c>
      <c r="L5471" s="176"/>
      <c r="M5471" s="176">
        <v>1000</v>
      </c>
      <c r="N5471" s="80" t="s">
        <v>6858</v>
      </c>
      <c r="O5471" s="162"/>
      <c r="P5471" s="80" t="s">
        <v>5933</v>
      </c>
      <c r="Q5471" s="80"/>
      <c r="R5471" s="80"/>
      <c r="S5471" s="163"/>
      <c r="T5471" s="213"/>
      <c r="U5471" s="162"/>
      <c r="V5471" s="164"/>
      <c r="W5471" s="12" t="str">
        <f t="shared" si="997"/>
        <v>Mqtt1</v>
      </c>
      <c r="X5471" s="196" t="s">
        <v>10757</v>
      </c>
      <c r="Y5471" s="6" t="str">
        <f t="shared" si="996"/>
        <v>marpower/power-tag/toilet-guest-cabin-ps-fwd</v>
      </c>
      <c r="Z5471" s="103" t="str" cm="1">
        <f t="array" ref="Z5471">IF(COUNTIF(N5471,"spare"),"","$."&amp;_xlfn.REGEXEXTRACT(J5471,"^PT\d+[FQ]\d+_(.*)", 2))</f>
        <v>$.Active_Power_Phase_C</v>
      </c>
      <c r="AA5471" s="12">
        <f t="shared" si="995"/>
        <v>22</v>
      </c>
      <c r="AB5471" s="6" t="s">
        <v>195</v>
      </c>
      <c r="AC5471" s="103">
        <v>3058</v>
      </c>
      <c r="AJ5471" s="80"/>
      <c r="AK5471" s="113" t="s">
        <v>1425</v>
      </c>
      <c r="AN5471" s="80"/>
      <c r="AO5471" s="80"/>
      <c r="AP5471" s="80"/>
      <c r="AQ5471" s="80"/>
      <c r="AR5471" s="127"/>
      <c r="AS5471" s="80"/>
      <c r="AT5471" s="7"/>
      <c r="AU5471" s="7"/>
      <c r="AV5471" s="165"/>
      <c r="AW5471" s="166"/>
      <c r="AX5471" s="137"/>
      <c r="AY5471" s="147"/>
      <c r="AZ5471" s="167"/>
      <c r="BA5471" s="167"/>
      <c r="BB5471" s="147" t="str">
        <f t="shared" si="993"/>
        <v/>
      </c>
      <c r="BC5471" s="168"/>
      <c r="BD5471" s="165"/>
      <c r="BE5471" s="165"/>
      <c r="BF5471" s="165"/>
      <c r="BG5471" s="165"/>
      <c r="BH5471" s="165"/>
      <c r="BI5471" s="165"/>
      <c r="BJ5471" s="165"/>
      <c r="BK5471" s="165"/>
      <c r="BL5471" s="165"/>
      <c r="BM5471" s="165"/>
      <c r="BN5471" s="165"/>
      <c r="BO5471" s="165"/>
      <c r="BP5471" s="165"/>
      <c r="BQ5471" s="165"/>
      <c r="BS5471" s="6"/>
      <c r="BT5471" s="11"/>
      <c r="BU5471" s="6"/>
      <c r="BV5471" s="6"/>
    </row>
    <row r="5472" spans="1:74" ht="15.75" x14ac:dyDescent="0.25">
      <c r="A5472" s="52" t="s">
        <v>1422</v>
      </c>
      <c r="B5472" s="56"/>
      <c r="C5472" s="7" t="s">
        <v>118</v>
      </c>
      <c r="D5472" s="7" t="s">
        <v>6562</v>
      </c>
      <c r="E5472" s="7"/>
      <c r="F5472" s="64"/>
      <c r="G5472" s="6"/>
      <c r="H5472" s="6"/>
      <c r="I5472" s="10" t="s">
        <v>110</v>
      </c>
      <c r="J5472" s="11" t="s">
        <v>4203</v>
      </c>
      <c r="K5472" s="194" t="s">
        <v>511</v>
      </c>
      <c r="L5472" s="176"/>
      <c r="M5472" s="176">
        <v>1000</v>
      </c>
      <c r="N5472" s="80" t="s">
        <v>6858</v>
      </c>
      <c r="O5472" s="162"/>
      <c r="P5472" s="80" t="s">
        <v>5934</v>
      </c>
      <c r="Q5472" s="80"/>
      <c r="R5472" s="80"/>
      <c r="S5472" s="163"/>
      <c r="T5472" s="213"/>
      <c r="U5472" s="162"/>
      <c r="V5472" s="164"/>
      <c r="W5472" s="12" t="str">
        <f t="shared" si="997"/>
        <v>Mqtt1</v>
      </c>
      <c r="X5472" s="196" t="s">
        <v>10757</v>
      </c>
      <c r="Y5472" s="6" t="str">
        <f t="shared" si="996"/>
        <v>marpower/power-tag/toilet-guest-cabin-ps-fwd</v>
      </c>
      <c r="Z5472" s="103" t="str" cm="1">
        <f t="array" ref="Z5472">IF(COUNTIF(N5472,"spare"),"","$."&amp;_xlfn.REGEXEXTRACT(J5472,"^PT\d+[FQ]\d+_(.*)", 2))</f>
        <v>$.Total_Active_Power</v>
      </c>
      <c r="AA5472" s="12">
        <f t="shared" si="995"/>
        <v>22</v>
      </c>
      <c r="AB5472" s="6" t="s">
        <v>195</v>
      </c>
      <c r="AC5472" s="103">
        <v>3060</v>
      </c>
      <c r="AJ5472" s="80"/>
      <c r="AK5472" s="113" t="s">
        <v>1425</v>
      </c>
      <c r="AN5472" s="80"/>
      <c r="AO5472" s="80"/>
      <c r="AP5472" s="80"/>
      <c r="AQ5472" s="80"/>
      <c r="AR5472" s="127"/>
      <c r="AS5472" s="80"/>
      <c r="AT5472" s="7"/>
      <c r="AU5472" s="7"/>
      <c r="AV5472" s="165"/>
      <c r="AW5472" s="166"/>
      <c r="AX5472" s="137"/>
      <c r="AY5472" s="147"/>
      <c r="AZ5472" s="167"/>
      <c r="BA5472" s="167"/>
      <c r="BB5472" s="147" t="str">
        <f t="shared" si="993"/>
        <v/>
      </c>
      <c r="BC5472" s="168"/>
      <c r="BD5472" s="165"/>
      <c r="BE5472" s="165"/>
      <c r="BF5472" s="165"/>
      <c r="BG5472" s="165"/>
      <c r="BH5472" s="165"/>
      <c r="BI5472" s="165"/>
      <c r="BJ5472" s="165"/>
      <c r="BK5472" s="165"/>
      <c r="BL5472" s="165"/>
      <c r="BM5472" s="165"/>
      <c r="BN5472" s="165"/>
      <c r="BO5472" s="165"/>
      <c r="BP5472" s="165"/>
      <c r="BQ5472" s="165"/>
      <c r="BS5472" s="6"/>
      <c r="BT5472" s="11"/>
      <c r="BU5472" s="6"/>
      <c r="BV5472" s="6"/>
    </row>
    <row r="5473" spans="1:74" ht="15.75" x14ac:dyDescent="0.25">
      <c r="A5473" s="52" t="s">
        <v>1422</v>
      </c>
      <c r="B5473" s="56"/>
      <c r="C5473" s="7" t="s">
        <v>118</v>
      </c>
      <c r="D5473" s="7" t="s">
        <v>6562</v>
      </c>
      <c r="E5473" s="7"/>
      <c r="F5473" s="64"/>
      <c r="G5473" s="6"/>
      <c r="H5473" s="6"/>
      <c r="I5473" s="10" t="s">
        <v>110</v>
      </c>
      <c r="J5473" s="11" t="s">
        <v>4204</v>
      </c>
      <c r="K5473" s="194" t="s">
        <v>511</v>
      </c>
      <c r="L5473" s="176"/>
      <c r="M5473" s="176">
        <v>1000</v>
      </c>
      <c r="N5473" s="80" t="s">
        <v>6858</v>
      </c>
      <c r="O5473" s="162"/>
      <c r="P5473" s="80" t="s">
        <v>5935</v>
      </c>
      <c r="Q5473" s="80"/>
      <c r="R5473" s="80"/>
      <c r="S5473" s="163"/>
      <c r="T5473" s="213"/>
      <c r="U5473" s="162"/>
      <c r="V5473" s="164"/>
      <c r="W5473" s="12" t="str">
        <f t="shared" si="997"/>
        <v>Mqtt1</v>
      </c>
      <c r="X5473" s="196" t="s">
        <v>10757</v>
      </c>
      <c r="Y5473" s="6" t="str">
        <f t="shared" si="996"/>
        <v>marpower/power-tag/toilet-guest-cabin-ps-fwd</v>
      </c>
      <c r="Z5473" s="103" t="str" cm="1">
        <f t="array" ref="Z5473">IF(COUNTIF(N5473,"spare"),"","$."&amp;_xlfn.REGEXEXTRACT(J5473,"^PT\d+[FQ]\d+_(.*)", 2))</f>
        <v>$.Power_Factor_Phase_A</v>
      </c>
      <c r="AA5473" s="12">
        <f t="shared" si="995"/>
        <v>22</v>
      </c>
      <c r="AB5473" s="6" t="s">
        <v>195</v>
      </c>
      <c r="AC5473" s="103">
        <v>3078</v>
      </c>
      <c r="AJ5473" s="80"/>
      <c r="AK5473" s="113" t="s">
        <v>1426</v>
      </c>
      <c r="AN5473" s="80"/>
      <c r="AO5473" s="80"/>
      <c r="AP5473" s="80"/>
      <c r="AQ5473" s="80"/>
      <c r="AR5473" s="127"/>
      <c r="AS5473" s="80"/>
      <c r="AT5473" s="7"/>
      <c r="AU5473" s="7"/>
      <c r="AV5473" s="165"/>
      <c r="AW5473" s="166"/>
      <c r="AX5473" s="137"/>
      <c r="AY5473" s="147"/>
      <c r="AZ5473" s="167"/>
      <c r="BA5473" s="167"/>
      <c r="BB5473" s="147" t="str">
        <f t="shared" si="993"/>
        <v/>
      </c>
      <c r="BC5473" s="168"/>
      <c r="BD5473" s="165"/>
      <c r="BE5473" s="165"/>
      <c r="BF5473" s="165"/>
      <c r="BG5473" s="165"/>
      <c r="BH5473" s="165"/>
      <c r="BI5473" s="165"/>
      <c r="BJ5473" s="165"/>
      <c r="BK5473" s="165"/>
      <c r="BL5473" s="165"/>
      <c r="BM5473" s="165"/>
      <c r="BN5473" s="165"/>
      <c r="BO5473" s="165"/>
      <c r="BP5473" s="165"/>
      <c r="BQ5473" s="165"/>
      <c r="BS5473" s="6"/>
      <c r="BT5473" s="11"/>
      <c r="BU5473" s="6"/>
      <c r="BV5473" s="6"/>
    </row>
    <row r="5474" spans="1:74" ht="15.75" x14ac:dyDescent="0.25">
      <c r="A5474" s="52" t="s">
        <v>1422</v>
      </c>
      <c r="B5474" s="56"/>
      <c r="C5474" s="7" t="s">
        <v>118</v>
      </c>
      <c r="D5474" s="7" t="s">
        <v>6562</v>
      </c>
      <c r="E5474" s="7"/>
      <c r="F5474" s="64"/>
      <c r="G5474" s="6"/>
      <c r="H5474" s="6"/>
      <c r="I5474" s="10" t="s">
        <v>110</v>
      </c>
      <c r="J5474" s="11" t="s">
        <v>4205</v>
      </c>
      <c r="K5474" s="194" t="s">
        <v>511</v>
      </c>
      <c r="L5474" s="176"/>
      <c r="M5474" s="176">
        <v>1000</v>
      </c>
      <c r="N5474" s="80" t="s">
        <v>6858</v>
      </c>
      <c r="O5474" s="162"/>
      <c r="P5474" s="80" t="s">
        <v>5936</v>
      </c>
      <c r="Q5474" s="80"/>
      <c r="R5474" s="80"/>
      <c r="S5474" s="163"/>
      <c r="T5474" s="213"/>
      <c r="U5474" s="162"/>
      <c r="V5474" s="164"/>
      <c r="W5474" s="12" t="str">
        <f t="shared" si="997"/>
        <v>Mqtt1</v>
      </c>
      <c r="X5474" s="196" t="s">
        <v>10757</v>
      </c>
      <c r="Y5474" s="6" t="str">
        <f t="shared" si="996"/>
        <v>marpower/power-tag/toilet-guest-cabin-ps-fwd</v>
      </c>
      <c r="Z5474" s="103" t="str" cm="1">
        <f t="array" ref="Z5474">IF(COUNTIF(N5474,"spare"),"","$."&amp;_xlfn.REGEXEXTRACT(J5474,"^PT\d+[FQ]\d+_(.*)", 2))</f>
        <v>$.Power_Factor_Phase_B</v>
      </c>
      <c r="AA5474" s="12">
        <f t="shared" si="995"/>
        <v>22</v>
      </c>
      <c r="AB5474" s="6" t="s">
        <v>195</v>
      </c>
      <c r="AC5474" s="103">
        <v>3080</v>
      </c>
      <c r="AJ5474" s="80"/>
      <c r="AK5474" s="113" t="s">
        <v>1426</v>
      </c>
      <c r="AN5474" s="80"/>
      <c r="AO5474" s="80"/>
      <c r="AP5474" s="80"/>
      <c r="AQ5474" s="80"/>
      <c r="AR5474" s="127"/>
      <c r="AS5474" s="80"/>
      <c r="AT5474" s="7"/>
      <c r="AU5474" s="7"/>
      <c r="AV5474" s="165"/>
      <c r="AW5474" s="166"/>
      <c r="AX5474" s="137"/>
      <c r="AY5474" s="147"/>
      <c r="AZ5474" s="167"/>
      <c r="BA5474" s="167"/>
      <c r="BB5474" s="147" t="str">
        <f t="shared" si="993"/>
        <v/>
      </c>
      <c r="BC5474" s="168"/>
      <c r="BD5474" s="165"/>
      <c r="BE5474" s="165"/>
      <c r="BF5474" s="165"/>
      <c r="BG5474" s="165"/>
      <c r="BH5474" s="165"/>
      <c r="BI5474" s="165"/>
      <c r="BJ5474" s="165"/>
      <c r="BK5474" s="165"/>
      <c r="BL5474" s="165"/>
      <c r="BM5474" s="165"/>
      <c r="BN5474" s="165"/>
      <c r="BO5474" s="165"/>
      <c r="BP5474" s="165"/>
      <c r="BQ5474" s="165"/>
      <c r="BS5474" s="6"/>
      <c r="BT5474" s="11"/>
      <c r="BU5474" s="6"/>
      <c r="BV5474" s="6"/>
    </row>
    <row r="5475" spans="1:74" ht="15.75" x14ac:dyDescent="0.25">
      <c r="A5475" s="52" t="s">
        <v>1422</v>
      </c>
      <c r="B5475" s="56"/>
      <c r="C5475" s="7" t="s">
        <v>118</v>
      </c>
      <c r="D5475" s="7" t="s">
        <v>6562</v>
      </c>
      <c r="E5475" s="7"/>
      <c r="F5475" s="64"/>
      <c r="G5475" s="6"/>
      <c r="H5475" s="6"/>
      <c r="I5475" s="10" t="s">
        <v>110</v>
      </c>
      <c r="J5475" s="11" t="s">
        <v>4206</v>
      </c>
      <c r="K5475" s="194" t="s">
        <v>511</v>
      </c>
      <c r="L5475" s="176"/>
      <c r="M5475" s="176">
        <v>1000</v>
      </c>
      <c r="N5475" s="80" t="s">
        <v>6858</v>
      </c>
      <c r="O5475" s="162"/>
      <c r="P5475" s="80" t="s">
        <v>5937</v>
      </c>
      <c r="Q5475" s="80"/>
      <c r="R5475" s="80"/>
      <c r="S5475" s="163"/>
      <c r="T5475" s="213"/>
      <c r="U5475" s="162"/>
      <c r="V5475" s="164"/>
      <c r="W5475" s="12" t="str">
        <f t="shared" si="997"/>
        <v>Mqtt1</v>
      </c>
      <c r="X5475" s="196" t="s">
        <v>10757</v>
      </c>
      <c r="Y5475" s="6" t="str">
        <f t="shared" si="996"/>
        <v>marpower/power-tag/toilet-guest-cabin-ps-fwd</v>
      </c>
      <c r="Z5475" s="103" t="str" cm="1">
        <f t="array" ref="Z5475">IF(COUNTIF(N5475,"spare"),"","$."&amp;_xlfn.REGEXEXTRACT(J5475,"^PT\d+[FQ]\d+_(.*)", 2))</f>
        <v>$.Power_Factor_Phase_C</v>
      </c>
      <c r="AA5475" s="12">
        <f t="shared" si="995"/>
        <v>22</v>
      </c>
      <c r="AB5475" s="6" t="s">
        <v>195</v>
      </c>
      <c r="AC5475" s="103">
        <v>3082</v>
      </c>
      <c r="AJ5475" s="80"/>
      <c r="AK5475" s="113" t="s">
        <v>1426</v>
      </c>
      <c r="AN5475" s="80"/>
      <c r="AO5475" s="80"/>
      <c r="AP5475" s="80"/>
      <c r="AQ5475" s="80"/>
      <c r="AR5475" s="127"/>
      <c r="AS5475" s="80"/>
      <c r="AT5475" s="7"/>
      <c r="AU5475" s="7"/>
      <c r="AV5475" s="165"/>
      <c r="AW5475" s="166"/>
      <c r="AX5475" s="137"/>
      <c r="AY5475" s="147"/>
      <c r="AZ5475" s="167"/>
      <c r="BA5475" s="167"/>
      <c r="BB5475" s="147" t="str">
        <f t="shared" si="993"/>
        <v/>
      </c>
      <c r="BC5475" s="168"/>
      <c r="BD5475" s="165"/>
      <c r="BE5475" s="165"/>
      <c r="BF5475" s="165"/>
      <c r="BG5475" s="165"/>
      <c r="BH5475" s="165"/>
      <c r="BI5475" s="165"/>
      <c r="BJ5475" s="165"/>
      <c r="BK5475" s="165"/>
      <c r="BL5475" s="165"/>
      <c r="BM5475" s="165"/>
      <c r="BN5475" s="165"/>
      <c r="BO5475" s="165"/>
      <c r="BP5475" s="165"/>
      <c r="BQ5475" s="165"/>
      <c r="BS5475" s="6"/>
      <c r="BT5475" s="11"/>
      <c r="BU5475" s="6"/>
      <c r="BV5475" s="6"/>
    </row>
    <row r="5476" spans="1:74" ht="15.75" x14ac:dyDescent="0.25">
      <c r="A5476" s="52" t="s">
        <v>1422</v>
      </c>
      <c r="B5476" s="56"/>
      <c r="C5476" s="7" t="s">
        <v>118</v>
      </c>
      <c r="D5476" s="7" t="s">
        <v>6562</v>
      </c>
      <c r="E5476" s="7"/>
      <c r="F5476" s="64"/>
      <c r="G5476" s="6"/>
      <c r="H5476" s="6"/>
      <c r="I5476" s="10" t="s">
        <v>110</v>
      </c>
      <c r="J5476" s="11" t="s">
        <v>4207</v>
      </c>
      <c r="K5476" s="194" t="s">
        <v>511</v>
      </c>
      <c r="L5476" s="176"/>
      <c r="M5476" s="176">
        <v>1000</v>
      </c>
      <c r="N5476" s="80" t="s">
        <v>6858</v>
      </c>
      <c r="O5476" s="162"/>
      <c r="P5476" s="80" t="s">
        <v>5938</v>
      </c>
      <c r="Q5476" s="80"/>
      <c r="R5476" s="80"/>
      <c r="S5476" s="163"/>
      <c r="T5476" s="213"/>
      <c r="U5476" s="162"/>
      <c r="V5476" s="164"/>
      <c r="W5476" s="12" t="str">
        <f t="shared" si="997"/>
        <v>Mqtt1</v>
      </c>
      <c r="X5476" s="196" t="s">
        <v>10757</v>
      </c>
      <c r="Y5476" s="6" t="str">
        <f t="shared" si="996"/>
        <v>marpower/power-tag/toilet-guest-cabin-ps-fwd</v>
      </c>
      <c r="Z5476" s="103" t="str" cm="1">
        <f t="array" ref="Z5476">IF(COUNTIF(N5476,"spare"),"","$."&amp;_xlfn.REGEXEXTRACT(J5476,"^PT\d+[FQ]\d+_(.*)", 2))</f>
        <v>$.Total_Power_Factor</v>
      </c>
      <c r="AA5476" s="12">
        <f t="shared" si="995"/>
        <v>22</v>
      </c>
      <c r="AB5476" s="6" t="s">
        <v>195</v>
      </c>
      <c r="AC5476" s="103">
        <v>3084</v>
      </c>
      <c r="AJ5476" s="80"/>
      <c r="AK5476" s="113" t="s">
        <v>1426</v>
      </c>
      <c r="AN5476" s="80"/>
      <c r="AO5476" s="80"/>
      <c r="AP5476" s="80"/>
      <c r="AQ5476" s="80"/>
      <c r="AR5476" s="127"/>
      <c r="AS5476" s="80"/>
      <c r="AT5476" s="7"/>
      <c r="AU5476" s="7"/>
      <c r="AV5476" s="165"/>
      <c r="AW5476" s="166"/>
      <c r="AX5476" s="137"/>
      <c r="AY5476" s="147"/>
      <c r="AZ5476" s="167"/>
      <c r="BA5476" s="167"/>
      <c r="BB5476" s="147" t="str">
        <f t="shared" si="993"/>
        <v/>
      </c>
      <c r="BC5476" s="168"/>
      <c r="BD5476" s="165"/>
      <c r="BE5476" s="165"/>
      <c r="BF5476" s="165"/>
      <c r="BG5476" s="165"/>
      <c r="BH5476" s="165"/>
      <c r="BI5476" s="165"/>
      <c r="BJ5476" s="165"/>
      <c r="BK5476" s="165"/>
      <c r="BL5476" s="165"/>
      <c r="BM5476" s="165"/>
      <c r="BN5476" s="165"/>
      <c r="BO5476" s="165"/>
      <c r="BP5476" s="165"/>
      <c r="BQ5476" s="165"/>
      <c r="BS5476" s="6"/>
      <c r="BT5476" s="11"/>
      <c r="BU5476" s="6"/>
      <c r="BV5476" s="6"/>
    </row>
    <row r="5477" spans="1:74" ht="15.75" x14ac:dyDescent="0.25">
      <c r="A5477" s="52" t="s">
        <v>1422</v>
      </c>
      <c r="B5477" s="56"/>
      <c r="C5477" s="7" t="s">
        <v>118</v>
      </c>
      <c r="D5477" s="7" t="s">
        <v>6562</v>
      </c>
      <c r="E5477" s="7"/>
      <c r="F5477" s="64"/>
      <c r="G5477" s="6"/>
      <c r="H5477" s="6"/>
      <c r="I5477" s="10" t="s">
        <v>110</v>
      </c>
      <c r="J5477" s="11" t="s">
        <v>4208</v>
      </c>
      <c r="K5477" s="194" t="s">
        <v>511</v>
      </c>
      <c r="L5477" s="176"/>
      <c r="M5477" s="176">
        <v>1000</v>
      </c>
      <c r="N5477" s="80" t="s">
        <v>6858</v>
      </c>
      <c r="O5477" s="162"/>
      <c r="P5477" s="80" t="s">
        <v>5909</v>
      </c>
      <c r="Q5477" s="80"/>
      <c r="R5477" s="80"/>
      <c r="S5477" s="163"/>
      <c r="T5477" s="213"/>
      <c r="U5477" s="162"/>
      <c r="V5477" s="164"/>
      <c r="W5477" s="12" t="str">
        <f t="shared" si="997"/>
        <v>Mqtt1</v>
      </c>
      <c r="X5477" s="196" t="s">
        <v>10758</v>
      </c>
      <c r="Y5477" s="6" t="str">
        <f t="shared" si="996"/>
        <v>marpower/power-tag/to-overflow-cabin</v>
      </c>
      <c r="Z5477" s="103" t="str" cm="1">
        <f t="array" ref="Z5477">IF(COUNTIF(N5477,"spare"),"","$."&amp;_xlfn.REGEXEXTRACT(J5477,"^PT\d+[FQ]\d+_(.*)", 2))</f>
        <v>$.RMS_Current_Phase_A</v>
      </c>
      <c r="AA5477" s="12">
        <f>AA5462+1</f>
        <v>23</v>
      </c>
      <c r="AB5477" s="6" t="s">
        <v>195</v>
      </c>
      <c r="AC5477" s="103">
        <v>3000</v>
      </c>
      <c r="AJ5477" s="80"/>
      <c r="AK5477" s="113" t="s">
        <v>1423</v>
      </c>
      <c r="AN5477" s="80"/>
      <c r="AO5477" s="80"/>
      <c r="AP5477" s="80"/>
      <c r="AQ5477" s="80"/>
      <c r="AR5477" s="127"/>
      <c r="AS5477" s="80"/>
      <c r="AT5477" s="7"/>
      <c r="AU5477" s="7"/>
      <c r="AV5477" s="165"/>
      <c r="AW5477" s="166"/>
      <c r="AX5477" s="137"/>
      <c r="AY5477" s="147"/>
      <c r="AZ5477" s="167"/>
      <c r="BA5477" s="167"/>
      <c r="BB5477" s="147" t="str">
        <f t="shared" si="993"/>
        <v/>
      </c>
      <c r="BC5477" s="168"/>
      <c r="BD5477" s="165"/>
      <c r="BE5477" s="165"/>
      <c r="BF5477" s="165"/>
      <c r="BG5477" s="165"/>
      <c r="BH5477" s="165"/>
      <c r="BI5477" s="165"/>
      <c r="BJ5477" s="165"/>
      <c r="BK5477" s="165"/>
      <c r="BL5477" s="165"/>
      <c r="BM5477" s="165"/>
      <c r="BN5477" s="165"/>
      <c r="BO5477" s="165"/>
      <c r="BP5477" s="165"/>
      <c r="BQ5477" s="165"/>
      <c r="BS5477" s="6"/>
      <c r="BT5477" s="11"/>
      <c r="BU5477" s="6"/>
      <c r="BV5477" s="6"/>
    </row>
    <row r="5478" spans="1:74" ht="15.75" x14ac:dyDescent="0.25">
      <c r="A5478" s="52" t="s">
        <v>1422</v>
      </c>
      <c r="B5478" s="56"/>
      <c r="C5478" s="7" t="s">
        <v>118</v>
      </c>
      <c r="D5478" s="7" t="s">
        <v>6562</v>
      </c>
      <c r="E5478" s="7"/>
      <c r="F5478" s="64"/>
      <c r="G5478" s="6"/>
      <c r="H5478" s="6"/>
      <c r="I5478" s="10" t="s">
        <v>110</v>
      </c>
      <c r="J5478" s="11" t="s">
        <v>4209</v>
      </c>
      <c r="K5478" s="194" t="s">
        <v>511</v>
      </c>
      <c r="L5478" s="176"/>
      <c r="M5478" s="176">
        <v>1000</v>
      </c>
      <c r="N5478" s="80" t="s">
        <v>6858</v>
      </c>
      <c r="O5478" s="162"/>
      <c r="P5478" s="80" t="s">
        <v>5910</v>
      </c>
      <c r="Q5478" s="80"/>
      <c r="R5478" s="80"/>
      <c r="S5478" s="163"/>
      <c r="T5478" s="213"/>
      <c r="U5478" s="162"/>
      <c r="V5478" s="164"/>
      <c r="W5478" s="12" t="str">
        <f t="shared" si="997"/>
        <v>Mqtt1</v>
      </c>
      <c r="X5478" s="196" t="s">
        <v>10758</v>
      </c>
      <c r="Y5478" s="6" t="str">
        <f t="shared" si="996"/>
        <v>marpower/power-tag/to-overflow-cabin</v>
      </c>
      <c r="Z5478" s="103" t="str" cm="1">
        <f t="array" ref="Z5478">IF(COUNTIF(N5478,"spare"),"","$."&amp;_xlfn.REGEXEXTRACT(J5478,"^PT\d+[FQ]\d+_(.*)", 2))</f>
        <v>$.RMS_Current_Phase_B</v>
      </c>
      <c r="AA5478" s="12">
        <f t="shared" si="995"/>
        <v>23</v>
      </c>
      <c r="AB5478" s="6" t="s">
        <v>195</v>
      </c>
      <c r="AC5478" s="103">
        <v>3002</v>
      </c>
      <c r="AJ5478" s="80"/>
      <c r="AK5478" s="113" t="s">
        <v>1423</v>
      </c>
      <c r="AN5478" s="80"/>
      <c r="AO5478" s="80"/>
      <c r="AP5478" s="80"/>
      <c r="AQ5478" s="80"/>
      <c r="AR5478" s="127"/>
      <c r="AS5478" s="80"/>
      <c r="AT5478" s="7"/>
      <c r="AU5478" s="7"/>
      <c r="AV5478" s="165"/>
      <c r="AW5478" s="166"/>
      <c r="AX5478" s="137"/>
      <c r="AY5478" s="147"/>
      <c r="AZ5478" s="167"/>
      <c r="BA5478" s="167"/>
      <c r="BB5478" s="147" t="str">
        <f t="shared" si="993"/>
        <v/>
      </c>
      <c r="BC5478" s="168"/>
      <c r="BD5478" s="165"/>
      <c r="BE5478" s="165"/>
      <c r="BF5478" s="165"/>
      <c r="BG5478" s="165"/>
      <c r="BH5478" s="165"/>
      <c r="BI5478" s="165"/>
      <c r="BJ5478" s="165"/>
      <c r="BK5478" s="165"/>
      <c r="BL5478" s="165"/>
      <c r="BM5478" s="165"/>
      <c r="BN5478" s="165"/>
      <c r="BO5478" s="165"/>
      <c r="BP5478" s="165"/>
      <c r="BQ5478" s="165"/>
      <c r="BS5478" s="6"/>
      <c r="BT5478" s="11"/>
      <c r="BU5478" s="6"/>
      <c r="BV5478" s="6"/>
    </row>
    <row r="5479" spans="1:74" ht="15.75" x14ac:dyDescent="0.25">
      <c r="A5479" s="52" t="s">
        <v>1422</v>
      </c>
      <c r="B5479" s="56"/>
      <c r="C5479" s="7" t="s">
        <v>118</v>
      </c>
      <c r="D5479" s="7" t="s">
        <v>6562</v>
      </c>
      <c r="E5479" s="7"/>
      <c r="F5479" s="64"/>
      <c r="G5479" s="6"/>
      <c r="H5479" s="6"/>
      <c r="I5479" s="10" t="s">
        <v>110</v>
      </c>
      <c r="J5479" s="11" t="s">
        <v>4210</v>
      </c>
      <c r="K5479" s="194" t="s">
        <v>511</v>
      </c>
      <c r="L5479" s="176"/>
      <c r="M5479" s="176">
        <v>1000</v>
      </c>
      <c r="N5479" s="80" t="s">
        <v>6858</v>
      </c>
      <c r="O5479" s="162"/>
      <c r="P5479" s="80" t="s">
        <v>5911</v>
      </c>
      <c r="Q5479" s="80"/>
      <c r="R5479" s="80"/>
      <c r="S5479" s="163"/>
      <c r="T5479" s="213"/>
      <c r="U5479" s="162"/>
      <c r="V5479" s="164"/>
      <c r="W5479" s="12" t="str">
        <f t="shared" si="997"/>
        <v>Mqtt1</v>
      </c>
      <c r="X5479" s="196" t="s">
        <v>10758</v>
      </c>
      <c r="Y5479" s="6" t="str">
        <f t="shared" si="996"/>
        <v>marpower/power-tag/to-overflow-cabin</v>
      </c>
      <c r="Z5479" s="103" t="str" cm="1">
        <f t="array" ref="Z5479">IF(COUNTIF(N5479,"spare"),"","$."&amp;_xlfn.REGEXEXTRACT(J5479,"^PT\d+[FQ]\d+_(.*)", 2))</f>
        <v>$.RMS_Current_Phase_C</v>
      </c>
      <c r="AA5479" s="12">
        <f t="shared" si="995"/>
        <v>23</v>
      </c>
      <c r="AB5479" s="6" t="s">
        <v>195</v>
      </c>
      <c r="AC5479" s="103">
        <v>3004</v>
      </c>
      <c r="AJ5479" s="80"/>
      <c r="AK5479" s="113" t="s">
        <v>1423</v>
      </c>
      <c r="AN5479" s="80"/>
      <c r="AO5479" s="80"/>
      <c r="AP5479" s="80"/>
      <c r="AQ5479" s="80"/>
      <c r="AR5479" s="127"/>
      <c r="AS5479" s="80"/>
      <c r="AT5479" s="7"/>
      <c r="AU5479" s="7"/>
      <c r="AV5479" s="165"/>
      <c r="AW5479" s="166"/>
      <c r="AX5479" s="137"/>
      <c r="AY5479" s="147"/>
      <c r="AZ5479" s="167"/>
      <c r="BA5479" s="167"/>
      <c r="BB5479" s="147" t="str">
        <f t="shared" si="993"/>
        <v/>
      </c>
      <c r="BC5479" s="168"/>
      <c r="BD5479" s="165"/>
      <c r="BE5479" s="165"/>
      <c r="BF5479" s="165"/>
      <c r="BG5479" s="165"/>
      <c r="BH5479" s="165"/>
      <c r="BI5479" s="165"/>
      <c r="BJ5479" s="165"/>
      <c r="BK5479" s="165"/>
      <c r="BL5479" s="165"/>
      <c r="BM5479" s="165"/>
      <c r="BN5479" s="165"/>
      <c r="BO5479" s="165"/>
      <c r="BP5479" s="165"/>
      <c r="BQ5479" s="165"/>
      <c r="BS5479" s="6"/>
      <c r="BT5479" s="11"/>
      <c r="BU5479" s="6"/>
      <c r="BV5479" s="6"/>
    </row>
    <row r="5480" spans="1:74" ht="15.75" x14ac:dyDescent="0.25">
      <c r="A5480" s="52" t="s">
        <v>1422</v>
      </c>
      <c r="B5480" s="56"/>
      <c r="C5480" s="7" t="s">
        <v>118</v>
      </c>
      <c r="D5480" s="7" t="s">
        <v>6562</v>
      </c>
      <c r="E5480" s="7"/>
      <c r="F5480" s="64"/>
      <c r="G5480" s="6"/>
      <c r="H5480" s="6"/>
      <c r="I5480" s="10" t="s">
        <v>110</v>
      </c>
      <c r="J5480" s="11" t="s">
        <v>4211</v>
      </c>
      <c r="K5480" s="194" t="s">
        <v>511</v>
      </c>
      <c r="L5480" s="176"/>
      <c r="M5480" s="176">
        <v>1000</v>
      </c>
      <c r="N5480" s="80" t="s">
        <v>6858</v>
      </c>
      <c r="O5480" s="162"/>
      <c r="P5480" s="80" t="s">
        <v>5912</v>
      </c>
      <c r="Q5480" s="80"/>
      <c r="R5480" s="80"/>
      <c r="S5480" s="163"/>
      <c r="T5480" s="213"/>
      <c r="U5480" s="162"/>
      <c r="V5480" s="164"/>
      <c r="W5480" s="12" t="str">
        <f t="shared" si="997"/>
        <v>Mqtt1</v>
      </c>
      <c r="X5480" s="196" t="s">
        <v>10758</v>
      </c>
      <c r="Y5480" s="6" t="str">
        <f t="shared" si="996"/>
        <v>marpower/power-tag/to-overflow-cabin</v>
      </c>
      <c r="Z5480" s="103" t="str" cm="1">
        <f t="array" ref="Z5480">IF(COUNTIF(N5480,"spare"),"","$."&amp;_xlfn.REGEXEXTRACT(J5480,"^PT\d+[FQ]\d+_(.*)", 2))</f>
        <v>$.RMS_Current_Phase_Neut</v>
      </c>
      <c r="AA5480" s="12">
        <f t="shared" si="995"/>
        <v>23</v>
      </c>
      <c r="AB5480" s="6" t="s">
        <v>195</v>
      </c>
      <c r="AC5480" s="103">
        <v>3006</v>
      </c>
      <c r="AJ5480" s="80"/>
      <c r="AK5480" s="113" t="s">
        <v>1423</v>
      </c>
      <c r="AN5480" s="80"/>
      <c r="AO5480" s="80"/>
      <c r="AP5480" s="80"/>
      <c r="AQ5480" s="80"/>
      <c r="AR5480" s="127"/>
      <c r="AS5480" s="80"/>
      <c r="AT5480" s="7"/>
      <c r="AU5480" s="7"/>
      <c r="AV5480" s="165"/>
      <c r="AW5480" s="166"/>
      <c r="AX5480" s="137"/>
      <c r="AY5480" s="147"/>
      <c r="AZ5480" s="167"/>
      <c r="BA5480" s="167"/>
      <c r="BB5480" s="147" t="str">
        <f t="shared" si="993"/>
        <v/>
      </c>
      <c r="BC5480" s="168"/>
      <c r="BD5480" s="165"/>
      <c r="BE5480" s="165"/>
      <c r="BF5480" s="165"/>
      <c r="BG5480" s="165"/>
      <c r="BH5480" s="165"/>
      <c r="BI5480" s="165"/>
      <c r="BJ5480" s="165"/>
      <c r="BK5480" s="165"/>
      <c r="BL5480" s="165"/>
      <c r="BM5480" s="165"/>
      <c r="BN5480" s="165"/>
      <c r="BO5480" s="165"/>
      <c r="BP5480" s="165"/>
      <c r="BQ5480" s="165"/>
      <c r="BS5480" s="6"/>
      <c r="BT5480" s="11"/>
      <c r="BU5480" s="6"/>
      <c r="BV5480" s="6"/>
    </row>
    <row r="5481" spans="1:74" ht="15.75" x14ac:dyDescent="0.25">
      <c r="A5481" s="52" t="s">
        <v>1422</v>
      </c>
      <c r="B5481" s="56"/>
      <c r="C5481" s="7" t="s">
        <v>118</v>
      </c>
      <c r="D5481" s="7" t="s">
        <v>6562</v>
      </c>
      <c r="E5481" s="7"/>
      <c r="F5481" s="64"/>
      <c r="G5481" s="6"/>
      <c r="H5481" s="6"/>
      <c r="I5481" s="10" t="s">
        <v>110</v>
      </c>
      <c r="J5481" s="11" t="s">
        <v>8392</v>
      </c>
      <c r="K5481" s="194" t="s">
        <v>511</v>
      </c>
      <c r="L5481" s="176"/>
      <c r="M5481" s="176">
        <v>1000</v>
      </c>
      <c r="N5481" s="80" t="s">
        <v>6858</v>
      </c>
      <c r="O5481" s="162"/>
      <c r="P5481" s="80" t="s">
        <v>5913</v>
      </c>
      <c r="Q5481" s="80"/>
      <c r="R5481" s="80"/>
      <c r="S5481" s="163"/>
      <c r="T5481" s="213"/>
      <c r="U5481" s="162"/>
      <c r="V5481" s="164"/>
      <c r="W5481" s="12" t="str">
        <f t="shared" si="997"/>
        <v>Mqtt1</v>
      </c>
      <c r="X5481" s="196" t="s">
        <v>10758</v>
      </c>
      <c r="Y5481" s="6" t="str">
        <f t="shared" si="996"/>
        <v>marpower/power-tag/to-overflow-cabin</v>
      </c>
      <c r="Z5481" s="103" t="str" cm="1">
        <f t="array" ref="Z5481">IF(COUNTIF(N5481,"spare"),"","$."&amp;_xlfn.REGEXEXTRACT(J5481,"^PT\d+[FQ]\d+_(.*)", 2))</f>
        <v>$.RMS_Voltage_A_N</v>
      </c>
      <c r="AA5481" s="12">
        <f t="shared" si="995"/>
        <v>23</v>
      </c>
      <c r="AB5481" s="6" t="s">
        <v>195</v>
      </c>
      <c r="AC5481" s="103">
        <v>3028</v>
      </c>
      <c r="AJ5481" s="80"/>
      <c r="AK5481" s="113" t="s">
        <v>1424</v>
      </c>
      <c r="AN5481" s="80"/>
      <c r="AO5481" s="80"/>
      <c r="AP5481" s="80"/>
      <c r="AQ5481" s="80"/>
      <c r="AR5481" s="127"/>
      <c r="AS5481" s="80"/>
      <c r="AT5481" s="7"/>
      <c r="AU5481" s="7"/>
      <c r="AV5481" s="165"/>
      <c r="AW5481" s="166"/>
      <c r="AX5481" s="137"/>
      <c r="AY5481" s="147"/>
      <c r="AZ5481" s="167"/>
      <c r="BA5481" s="167"/>
      <c r="BB5481" s="147" t="str">
        <f t="shared" si="993"/>
        <v/>
      </c>
      <c r="BC5481" s="168"/>
      <c r="BD5481" s="165"/>
      <c r="BE5481" s="165"/>
      <c r="BF5481" s="165"/>
      <c r="BG5481" s="165"/>
      <c r="BH5481" s="165"/>
      <c r="BI5481" s="165"/>
      <c r="BJ5481" s="165"/>
      <c r="BK5481" s="165"/>
      <c r="BL5481" s="165"/>
      <c r="BM5481" s="165"/>
      <c r="BN5481" s="165"/>
      <c r="BO5481" s="165"/>
      <c r="BP5481" s="165"/>
      <c r="BQ5481" s="165"/>
      <c r="BS5481" s="6"/>
      <c r="BT5481" s="11"/>
      <c r="BU5481" s="6"/>
      <c r="BV5481" s="6"/>
    </row>
    <row r="5482" spans="1:74" ht="15.75" x14ac:dyDescent="0.25">
      <c r="A5482" s="52" t="s">
        <v>1422</v>
      </c>
      <c r="B5482" s="56"/>
      <c r="C5482" s="7" t="s">
        <v>118</v>
      </c>
      <c r="D5482" s="7" t="s">
        <v>6562</v>
      </c>
      <c r="E5482" s="7"/>
      <c r="F5482" s="64"/>
      <c r="G5482" s="6"/>
      <c r="H5482" s="6"/>
      <c r="I5482" s="10" t="s">
        <v>110</v>
      </c>
      <c r="J5482" s="11" t="s">
        <v>8569</v>
      </c>
      <c r="K5482" s="194" t="s">
        <v>511</v>
      </c>
      <c r="L5482" s="176"/>
      <c r="M5482" s="176">
        <v>1000</v>
      </c>
      <c r="N5482" s="80" t="s">
        <v>6858</v>
      </c>
      <c r="O5482" s="162"/>
      <c r="P5482" s="80" t="s">
        <v>5914</v>
      </c>
      <c r="Q5482" s="80"/>
      <c r="R5482" s="80"/>
      <c r="S5482" s="163"/>
      <c r="T5482" s="213"/>
      <c r="U5482" s="162"/>
      <c r="V5482" s="164"/>
      <c r="W5482" s="12" t="str">
        <f t="shared" si="997"/>
        <v>Mqtt1</v>
      </c>
      <c r="X5482" s="196" t="s">
        <v>10758</v>
      </c>
      <c r="Y5482" s="6" t="str">
        <f t="shared" si="996"/>
        <v>marpower/power-tag/to-overflow-cabin</v>
      </c>
      <c r="Z5482" s="103" t="str" cm="1">
        <f t="array" ref="Z5482">IF(COUNTIF(N5482,"spare"),"","$."&amp;_xlfn.REGEXEXTRACT(J5482,"^PT\d+[FQ]\d+_(.*)", 2))</f>
        <v>$.RMS_Voltage_B_N</v>
      </c>
      <c r="AA5482" s="12">
        <f t="shared" si="995"/>
        <v>23</v>
      </c>
      <c r="AB5482" s="6" t="s">
        <v>195</v>
      </c>
      <c r="AC5482" s="103">
        <v>3030</v>
      </c>
      <c r="AJ5482" s="80"/>
      <c r="AK5482" s="113" t="s">
        <v>1424</v>
      </c>
      <c r="AN5482" s="80"/>
      <c r="AO5482" s="80"/>
      <c r="AP5482" s="80"/>
      <c r="AQ5482" s="80"/>
      <c r="AR5482" s="127"/>
      <c r="AS5482" s="80"/>
      <c r="AT5482" s="7"/>
      <c r="AU5482" s="7"/>
      <c r="AV5482" s="165"/>
      <c r="AW5482" s="166"/>
      <c r="AX5482" s="137"/>
      <c r="AY5482" s="147"/>
      <c r="AZ5482" s="167"/>
      <c r="BA5482" s="167"/>
      <c r="BB5482" s="147" t="str">
        <f t="shared" si="993"/>
        <v/>
      </c>
      <c r="BC5482" s="168"/>
      <c r="BD5482" s="165"/>
      <c r="BE5482" s="165"/>
      <c r="BF5482" s="165"/>
      <c r="BG5482" s="165"/>
      <c r="BH5482" s="165"/>
      <c r="BI5482" s="165"/>
      <c r="BJ5482" s="165"/>
      <c r="BK5482" s="165"/>
      <c r="BL5482" s="165"/>
      <c r="BM5482" s="165"/>
      <c r="BN5482" s="165"/>
      <c r="BO5482" s="165"/>
      <c r="BP5482" s="165"/>
      <c r="BQ5482" s="165"/>
      <c r="BS5482" s="6"/>
      <c r="BT5482" s="11"/>
      <c r="BU5482" s="6"/>
      <c r="BV5482" s="6"/>
    </row>
    <row r="5483" spans="1:74" ht="15.75" x14ac:dyDescent="0.25">
      <c r="A5483" s="52" t="s">
        <v>1422</v>
      </c>
      <c r="B5483" s="56"/>
      <c r="C5483" s="7" t="s">
        <v>118</v>
      </c>
      <c r="D5483" s="7" t="s">
        <v>6562</v>
      </c>
      <c r="E5483" s="7"/>
      <c r="F5483" s="64"/>
      <c r="G5483" s="6"/>
      <c r="H5483" s="6"/>
      <c r="I5483" s="10" t="s">
        <v>110</v>
      </c>
      <c r="J5483" s="11" t="s">
        <v>8746</v>
      </c>
      <c r="K5483" s="194" t="s">
        <v>511</v>
      </c>
      <c r="L5483" s="176"/>
      <c r="M5483" s="176">
        <v>1000</v>
      </c>
      <c r="N5483" s="80" t="s">
        <v>6858</v>
      </c>
      <c r="O5483" s="162"/>
      <c r="P5483" s="80" t="s">
        <v>5915</v>
      </c>
      <c r="Q5483" s="80"/>
      <c r="R5483" s="80"/>
      <c r="S5483" s="163"/>
      <c r="T5483" s="213"/>
      <c r="U5483" s="162"/>
      <c r="V5483" s="164"/>
      <c r="W5483" s="12" t="str">
        <f t="shared" si="997"/>
        <v>Mqtt1</v>
      </c>
      <c r="X5483" s="196" t="s">
        <v>10758</v>
      </c>
      <c r="Y5483" s="6" t="str">
        <f t="shared" si="996"/>
        <v>marpower/power-tag/to-overflow-cabin</v>
      </c>
      <c r="Z5483" s="103" t="str" cm="1">
        <f t="array" ref="Z5483">IF(COUNTIF(N5483,"spare"),"","$."&amp;_xlfn.REGEXEXTRACT(J5483,"^PT\d+[FQ]\d+_(.*)", 2))</f>
        <v>$.RMS_Voltage_C_N</v>
      </c>
      <c r="AA5483" s="12">
        <f t="shared" si="995"/>
        <v>23</v>
      </c>
      <c r="AB5483" s="6" t="s">
        <v>195</v>
      </c>
      <c r="AC5483" s="103">
        <v>3032</v>
      </c>
      <c r="AJ5483" s="80"/>
      <c r="AK5483" s="113" t="s">
        <v>1424</v>
      </c>
      <c r="AN5483" s="80"/>
      <c r="AO5483" s="80"/>
      <c r="AP5483" s="80"/>
      <c r="AQ5483" s="80"/>
      <c r="AR5483" s="127"/>
      <c r="AS5483" s="80"/>
      <c r="AT5483" s="7"/>
      <c r="AU5483" s="7"/>
      <c r="AV5483" s="165"/>
      <c r="AW5483" s="166"/>
      <c r="AX5483" s="137"/>
      <c r="AY5483" s="147"/>
      <c r="AZ5483" s="167"/>
      <c r="BA5483" s="167"/>
      <c r="BB5483" s="147" t="str">
        <f t="shared" si="993"/>
        <v/>
      </c>
      <c r="BC5483" s="168"/>
      <c r="BD5483" s="165"/>
      <c r="BE5483" s="165"/>
      <c r="BF5483" s="165"/>
      <c r="BG5483" s="165"/>
      <c r="BH5483" s="165"/>
      <c r="BI5483" s="165"/>
      <c r="BJ5483" s="165"/>
      <c r="BK5483" s="165"/>
      <c r="BL5483" s="165"/>
      <c r="BM5483" s="165"/>
      <c r="BN5483" s="165"/>
      <c r="BO5483" s="165"/>
      <c r="BP5483" s="165"/>
      <c r="BQ5483" s="165"/>
      <c r="BS5483" s="6"/>
      <c r="BT5483" s="11"/>
      <c r="BU5483" s="6"/>
      <c r="BV5483" s="6"/>
    </row>
    <row r="5484" spans="1:74" ht="15.75" x14ac:dyDescent="0.25">
      <c r="A5484" s="52" t="s">
        <v>1422</v>
      </c>
      <c r="B5484" s="56"/>
      <c r="C5484" s="7" t="s">
        <v>118</v>
      </c>
      <c r="D5484" s="7" t="s">
        <v>6562</v>
      </c>
      <c r="E5484" s="7"/>
      <c r="F5484" s="64"/>
      <c r="G5484" s="6"/>
      <c r="H5484" s="6"/>
      <c r="I5484" s="10" t="s">
        <v>110</v>
      </c>
      <c r="J5484" s="11" t="s">
        <v>4212</v>
      </c>
      <c r="K5484" s="194" t="s">
        <v>511</v>
      </c>
      <c r="L5484" s="176"/>
      <c r="M5484" s="176">
        <v>1000</v>
      </c>
      <c r="N5484" s="80" t="s">
        <v>6858</v>
      </c>
      <c r="O5484" s="162"/>
      <c r="P5484" s="80" t="s">
        <v>5916</v>
      </c>
      <c r="Q5484" s="80"/>
      <c r="R5484" s="80"/>
      <c r="S5484" s="163"/>
      <c r="T5484" s="213"/>
      <c r="U5484" s="162"/>
      <c r="V5484" s="164"/>
      <c r="W5484" s="12" t="str">
        <f t="shared" si="997"/>
        <v>Mqtt1</v>
      </c>
      <c r="X5484" s="196" t="s">
        <v>10758</v>
      </c>
      <c r="Y5484" s="6" t="str">
        <f t="shared" si="996"/>
        <v>marpower/power-tag/to-overflow-cabin</v>
      </c>
      <c r="Z5484" s="103" t="str" cm="1">
        <f t="array" ref="Z5484">IF(COUNTIF(N5484,"spare"),"","$."&amp;_xlfn.REGEXEXTRACT(J5484,"^PT\d+[FQ]\d+_(.*)", 2))</f>
        <v>$.Active_Power_Phase_A</v>
      </c>
      <c r="AA5484" s="12">
        <f t="shared" si="995"/>
        <v>23</v>
      </c>
      <c r="AB5484" s="6" t="s">
        <v>195</v>
      </c>
      <c r="AC5484" s="103">
        <v>3054</v>
      </c>
      <c r="AJ5484" s="80"/>
      <c r="AK5484" s="113" t="s">
        <v>1425</v>
      </c>
      <c r="AN5484" s="80"/>
      <c r="AO5484" s="80"/>
      <c r="AP5484" s="80"/>
      <c r="AQ5484" s="80"/>
      <c r="AR5484" s="127"/>
      <c r="AS5484" s="80"/>
      <c r="AT5484" s="7"/>
      <c r="AU5484" s="7"/>
      <c r="AV5484" s="165"/>
      <c r="AW5484" s="166"/>
      <c r="AX5484" s="137"/>
      <c r="AY5484" s="147"/>
      <c r="AZ5484" s="167"/>
      <c r="BA5484" s="167"/>
      <c r="BB5484" s="147" t="str">
        <f t="shared" si="993"/>
        <v/>
      </c>
      <c r="BC5484" s="168"/>
      <c r="BD5484" s="165"/>
      <c r="BE5484" s="165"/>
      <c r="BF5484" s="165"/>
      <c r="BG5484" s="165"/>
      <c r="BH5484" s="165"/>
      <c r="BI5484" s="165"/>
      <c r="BJ5484" s="165"/>
      <c r="BK5484" s="165"/>
      <c r="BL5484" s="165"/>
      <c r="BM5484" s="165"/>
      <c r="BN5484" s="165"/>
      <c r="BO5484" s="165"/>
      <c r="BP5484" s="165"/>
      <c r="BQ5484" s="165"/>
      <c r="BS5484" s="6"/>
      <c r="BT5484" s="11"/>
      <c r="BU5484" s="6"/>
      <c r="BV5484" s="6"/>
    </row>
    <row r="5485" spans="1:74" ht="15.75" x14ac:dyDescent="0.25">
      <c r="A5485" s="52" t="s">
        <v>1422</v>
      </c>
      <c r="B5485" s="56"/>
      <c r="C5485" s="7" t="s">
        <v>118</v>
      </c>
      <c r="D5485" s="7" t="s">
        <v>6562</v>
      </c>
      <c r="E5485" s="7"/>
      <c r="F5485" s="64"/>
      <c r="G5485" s="6"/>
      <c r="H5485" s="6"/>
      <c r="I5485" s="10" t="s">
        <v>110</v>
      </c>
      <c r="J5485" s="11" t="s">
        <v>4213</v>
      </c>
      <c r="K5485" s="194" t="s">
        <v>511</v>
      </c>
      <c r="L5485" s="176"/>
      <c r="M5485" s="176">
        <v>1000</v>
      </c>
      <c r="N5485" s="80" t="s">
        <v>6858</v>
      </c>
      <c r="O5485" s="162"/>
      <c r="P5485" s="80" t="s">
        <v>5917</v>
      </c>
      <c r="Q5485" s="80"/>
      <c r="R5485" s="80"/>
      <c r="S5485" s="163"/>
      <c r="T5485" s="213"/>
      <c r="U5485" s="162"/>
      <c r="V5485" s="164"/>
      <c r="W5485" s="12" t="str">
        <f t="shared" si="997"/>
        <v>Mqtt1</v>
      </c>
      <c r="X5485" s="196" t="s">
        <v>10758</v>
      </c>
      <c r="Y5485" s="6" t="str">
        <f t="shared" si="996"/>
        <v>marpower/power-tag/to-overflow-cabin</v>
      </c>
      <c r="Z5485" s="103" t="str" cm="1">
        <f t="array" ref="Z5485">IF(COUNTIF(N5485,"spare"),"","$."&amp;_xlfn.REGEXEXTRACT(J5485,"^PT\d+[FQ]\d+_(.*)", 2))</f>
        <v>$.Active_Power_Phase_B</v>
      </c>
      <c r="AA5485" s="12">
        <f t="shared" si="995"/>
        <v>23</v>
      </c>
      <c r="AB5485" s="6" t="s">
        <v>195</v>
      </c>
      <c r="AC5485" s="103">
        <v>3056</v>
      </c>
      <c r="AJ5485" s="80"/>
      <c r="AK5485" s="113" t="s">
        <v>1425</v>
      </c>
      <c r="AN5485" s="80"/>
      <c r="AO5485" s="80"/>
      <c r="AP5485" s="80"/>
      <c r="AQ5485" s="80"/>
      <c r="AR5485" s="127"/>
      <c r="AS5485" s="80"/>
      <c r="AT5485" s="7"/>
      <c r="AU5485" s="7"/>
      <c r="AV5485" s="165"/>
      <c r="AW5485" s="166"/>
      <c r="AX5485" s="137"/>
      <c r="AY5485" s="147"/>
      <c r="AZ5485" s="167"/>
      <c r="BA5485" s="167"/>
      <c r="BB5485" s="147" t="str">
        <f t="shared" si="993"/>
        <v/>
      </c>
      <c r="BC5485" s="168"/>
      <c r="BD5485" s="165"/>
      <c r="BE5485" s="165"/>
      <c r="BF5485" s="165"/>
      <c r="BG5485" s="165"/>
      <c r="BH5485" s="165"/>
      <c r="BI5485" s="165"/>
      <c r="BJ5485" s="165"/>
      <c r="BK5485" s="165"/>
      <c r="BL5485" s="165"/>
      <c r="BM5485" s="165"/>
      <c r="BN5485" s="165"/>
      <c r="BO5485" s="165"/>
      <c r="BP5485" s="165"/>
      <c r="BQ5485" s="165"/>
      <c r="BS5485" s="6"/>
      <c r="BT5485" s="11"/>
      <c r="BU5485" s="6"/>
      <c r="BV5485" s="6"/>
    </row>
    <row r="5486" spans="1:74" ht="15.75" x14ac:dyDescent="0.25">
      <c r="A5486" s="52" t="s">
        <v>1422</v>
      </c>
      <c r="B5486" s="56"/>
      <c r="C5486" s="7" t="s">
        <v>118</v>
      </c>
      <c r="D5486" s="7" t="s">
        <v>6562</v>
      </c>
      <c r="E5486" s="7"/>
      <c r="F5486" s="64"/>
      <c r="G5486" s="6"/>
      <c r="H5486" s="6"/>
      <c r="I5486" s="10" t="s">
        <v>110</v>
      </c>
      <c r="J5486" s="11" t="s">
        <v>4214</v>
      </c>
      <c r="K5486" s="194" t="s">
        <v>511</v>
      </c>
      <c r="L5486" s="176"/>
      <c r="M5486" s="176">
        <v>1000</v>
      </c>
      <c r="N5486" s="80" t="s">
        <v>6858</v>
      </c>
      <c r="O5486" s="162"/>
      <c r="P5486" s="80" t="s">
        <v>5918</v>
      </c>
      <c r="Q5486" s="80"/>
      <c r="R5486" s="80"/>
      <c r="S5486" s="163"/>
      <c r="T5486" s="213"/>
      <c r="U5486" s="162"/>
      <c r="V5486" s="164"/>
      <c r="W5486" s="12" t="str">
        <f t="shared" si="997"/>
        <v>Mqtt1</v>
      </c>
      <c r="X5486" s="196" t="s">
        <v>10758</v>
      </c>
      <c r="Y5486" s="6" t="str">
        <f t="shared" si="996"/>
        <v>marpower/power-tag/to-overflow-cabin</v>
      </c>
      <c r="Z5486" s="103" t="str" cm="1">
        <f t="array" ref="Z5486">IF(COUNTIF(N5486,"spare"),"","$."&amp;_xlfn.REGEXEXTRACT(J5486,"^PT\d+[FQ]\d+_(.*)", 2))</f>
        <v>$.Active_Power_Phase_C</v>
      </c>
      <c r="AA5486" s="12">
        <f t="shared" si="995"/>
        <v>23</v>
      </c>
      <c r="AB5486" s="6" t="s">
        <v>195</v>
      </c>
      <c r="AC5486" s="103">
        <v>3058</v>
      </c>
      <c r="AJ5486" s="80"/>
      <c r="AK5486" s="113" t="s">
        <v>1425</v>
      </c>
      <c r="AN5486" s="80"/>
      <c r="AO5486" s="80"/>
      <c r="AP5486" s="80"/>
      <c r="AQ5486" s="80"/>
      <c r="AR5486" s="127"/>
      <c r="AS5486" s="80"/>
      <c r="AT5486" s="7"/>
      <c r="AU5486" s="7"/>
      <c r="AV5486" s="165"/>
      <c r="AW5486" s="166"/>
      <c r="AX5486" s="137"/>
      <c r="AY5486" s="147"/>
      <c r="AZ5486" s="167"/>
      <c r="BA5486" s="167"/>
      <c r="BB5486" s="147" t="str">
        <f t="shared" si="993"/>
        <v/>
      </c>
      <c r="BC5486" s="168"/>
      <c r="BD5486" s="165"/>
      <c r="BE5486" s="165"/>
      <c r="BF5486" s="165"/>
      <c r="BG5486" s="165"/>
      <c r="BH5486" s="165"/>
      <c r="BI5486" s="165"/>
      <c r="BJ5486" s="165"/>
      <c r="BK5486" s="165"/>
      <c r="BL5486" s="165"/>
      <c r="BM5486" s="165"/>
      <c r="BN5486" s="165"/>
      <c r="BO5486" s="165"/>
      <c r="BP5486" s="165"/>
      <c r="BQ5486" s="165"/>
      <c r="BS5486" s="6"/>
      <c r="BT5486" s="11"/>
      <c r="BU5486" s="6"/>
      <c r="BV5486" s="6"/>
    </row>
    <row r="5487" spans="1:74" ht="15.75" x14ac:dyDescent="0.25">
      <c r="A5487" s="52" t="s">
        <v>1422</v>
      </c>
      <c r="B5487" s="56"/>
      <c r="C5487" s="7" t="s">
        <v>118</v>
      </c>
      <c r="D5487" s="7" t="s">
        <v>6562</v>
      </c>
      <c r="E5487" s="7"/>
      <c r="F5487" s="64"/>
      <c r="G5487" s="6"/>
      <c r="H5487" s="6"/>
      <c r="I5487" s="10" t="s">
        <v>110</v>
      </c>
      <c r="J5487" s="11" t="s">
        <v>4215</v>
      </c>
      <c r="K5487" s="194" t="s">
        <v>511</v>
      </c>
      <c r="L5487" s="176"/>
      <c r="M5487" s="176">
        <v>1000</v>
      </c>
      <c r="N5487" s="80" t="s">
        <v>6858</v>
      </c>
      <c r="O5487" s="162"/>
      <c r="P5487" s="80" t="s">
        <v>5919</v>
      </c>
      <c r="Q5487" s="80"/>
      <c r="R5487" s="80"/>
      <c r="S5487" s="163"/>
      <c r="T5487" s="213"/>
      <c r="U5487" s="162"/>
      <c r="V5487" s="164"/>
      <c r="W5487" s="12" t="str">
        <f t="shared" si="997"/>
        <v>Mqtt1</v>
      </c>
      <c r="X5487" s="196" t="s">
        <v>10758</v>
      </c>
      <c r="Y5487" s="6" t="str">
        <f t="shared" si="996"/>
        <v>marpower/power-tag/to-overflow-cabin</v>
      </c>
      <c r="Z5487" s="103" t="str" cm="1">
        <f t="array" ref="Z5487">IF(COUNTIF(N5487,"spare"),"","$."&amp;_xlfn.REGEXEXTRACT(J5487,"^PT\d+[FQ]\d+_(.*)", 2))</f>
        <v>$.Total_Active_Power</v>
      </c>
      <c r="AA5487" s="12">
        <f t="shared" si="995"/>
        <v>23</v>
      </c>
      <c r="AB5487" s="6" t="s">
        <v>195</v>
      </c>
      <c r="AC5487" s="103">
        <v>3060</v>
      </c>
      <c r="AJ5487" s="80"/>
      <c r="AK5487" s="113" t="s">
        <v>1425</v>
      </c>
      <c r="AN5487" s="80"/>
      <c r="AO5487" s="80"/>
      <c r="AP5487" s="80"/>
      <c r="AQ5487" s="80"/>
      <c r="AR5487" s="127"/>
      <c r="AS5487" s="80"/>
      <c r="AT5487" s="7"/>
      <c r="AU5487" s="7"/>
      <c r="AV5487" s="165"/>
      <c r="AW5487" s="166"/>
      <c r="AX5487" s="137"/>
      <c r="AY5487" s="147"/>
      <c r="AZ5487" s="167"/>
      <c r="BA5487" s="167"/>
      <c r="BB5487" s="147" t="str">
        <f t="shared" si="993"/>
        <v/>
      </c>
      <c r="BC5487" s="168"/>
      <c r="BD5487" s="165"/>
      <c r="BE5487" s="165"/>
      <c r="BF5487" s="165"/>
      <c r="BG5487" s="165"/>
      <c r="BH5487" s="165"/>
      <c r="BI5487" s="165"/>
      <c r="BJ5487" s="165"/>
      <c r="BK5487" s="165"/>
      <c r="BL5487" s="165"/>
      <c r="BM5487" s="165"/>
      <c r="BN5487" s="165"/>
      <c r="BO5487" s="165"/>
      <c r="BP5487" s="165"/>
      <c r="BQ5487" s="165"/>
      <c r="BS5487" s="6"/>
      <c r="BT5487" s="11"/>
      <c r="BU5487" s="6"/>
      <c r="BV5487" s="6"/>
    </row>
    <row r="5488" spans="1:74" ht="15.75" x14ac:dyDescent="0.25">
      <c r="A5488" s="52" t="s">
        <v>1422</v>
      </c>
      <c r="B5488" s="56"/>
      <c r="C5488" s="7" t="s">
        <v>118</v>
      </c>
      <c r="D5488" s="7" t="s">
        <v>6562</v>
      </c>
      <c r="E5488" s="7"/>
      <c r="F5488" s="64"/>
      <c r="G5488" s="6"/>
      <c r="H5488" s="6"/>
      <c r="I5488" s="10" t="s">
        <v>110</v>
      </c>
      <c r="J5488" s="11" t="s">
        <v>4216</v>
      </c>
      <c r="K5488" s="194" t="s">
        <v>511</v>
      </c>
      <c r="L5488" s="176"/>
      <c r="M5488" s="176">
        <v>1000</v>
      </c>
      <c r="N5488" s="80" t="s">
        <v>6858</v>
      </c>
      <c r="O5488" s="162"/>
      <c r="P5488" s="80" t="s">
        <v>5920</v>
      </c>
      <c r="Q5488" s="80"/>
      <c r="R5488" s="80"/>
      <c r="S5488" s="163"/>
      <c r="T5488" s="213"/>
      <c r="U5488" s="162"/>
      <c r="V5488" s="164"/>
      <c r="W5488" s="12" t="str">
        <f t="shared" si="997"/>
        <v>Mqtt1</v>
      </c>
      <c r="X5488" s="196" t="s">
        <v>10758</v>
      </c>
      <c r="Y5488" s="6" t="str">
        <f t="shared" si="996"/>
        <v>marpower/power-tag/to-overflow-cabin</v>
      </c>
      <c r="Z5488" s="103" t="str" cm="1">
        <f t="array" ref="Z5488">IF(COUNTIF(N5488,"spare"),"","$."&amp;_xlfn.REGEXEXTRACT(J5488,"^PT\d+[FQ]\d+_(.*)", 2))</f>
        <v>$.Power_Factor_Phase_A</v>
      </c>
      <c r="AA5488" s="12">
        <f t="shared" si="995"/>
        <v>23</v>
      </c>
      <c r="AB5488" s="6" t="s">
        <v>195</v>
      </c>
      <c r="AC5488" s="103">
        <v>3078</v>
      </c>
      <c r="AJ5488" s="80"/>
      <c r="AK5488" s="113" t="s">
        <v>1426</v>
      </c>
      <c r="AN5488" s="80"/>
      <c r="AO5488" s="80"/>
      <c r="AP5488" s="80"/>
      <c r="AQ5488" s="80"/>
      <c r="AR5488" s="127"/>
      <c r="AS5488" s="80"/>
      <c r="AT5488" s="7"/>
      <c r="AU5488" s="7"/>
      <c r="AV5488" s="165"/>
      <c r="AW5488" s="166"/>
      <c r="AX5488" s="137"/>
      <c r="AY5488" s="147"/>
      <c r="AZ5488" s="167"/>
      <c r="BA5488" s="167"/>
      <c r="BB5488" s="147" t="str">
        <f t="shared" si="993"/>
        <v/>
      </c>
      <c r="BC5488" s="168"/>
      <c r="BD5488" s="165"/>
      <c r="BE5488" s="165"/>
      <c r="BF5488" s="165"/>
      <c r="BG5488" s="165"/>
      <c r="BH5488" s="165"/>
      <c r="BI5488" s="165"/>
      <c r="BJ5488" s="165"/>
      <c r="BK5488" s="165"/>
      <c r="BL5488" s="165"/>
      <c r="BM5488" s="165"/>
      <c r="BN5488" s="165"/>
      <c r="BO5488" s="165"/>
      <c r="BP5488" s="165"/>
      <c r="BQ5488" s="165"/>
      <c r="BS5488" s="6"/>
      <c r="BT5488" s="11"/>
      <c r="BU5488" s="6"/>
      <c r="BV5488" s="6"/>
    </row>
    <row r="5489" spans="1:74" ht="15.75" x14ac:dyDescent="0.25">
      <c r="A5489" s="52" t="s">
        <v>1422</v>
      </c>
      <c r="B5489" s="56"/>
      <c r="C5489" s="7" t="s">
        <v>118</v>
      </c>
      <c r="D5489" s="7" t="s">
        <v>6562</v>
      </c>
      <c r="E5489" s="7"/>
      <c r="F5489" s="64"/>
      <c r="G5489" s="6"/>
      <c r="H5489" s="6"/>
      <c r="I5489" s="10" t="s">
        <v>110</v>
      </c>
      <c r="J5489" s="11" t="s">
        <v>4217</v>
      </c>
      <c r="K5489" s="194" t="s">
        <v>511</v>
      </c>
      <c r="L5489" s="176"/>
      <c r="M5489" s="176">
        <v>1000</v>
      </c>
      <c r="N5489" s="80" t="s">
        <v>6858</v>
      </c>
      <c r="O5489" s="162"/>
      <c r="P5489" s="80" t="s">
        <v>5921</v>
      </c>
      <c r="Q5489" s="80"/>
      <c r="R5489" s="80"/>
      <c r="S5489" s="163"/>
      <c r="T5489" s="213"/>
      <c r="U5489" s="162"/>
      <c r="V5489" s="164"/>
      <c r="W5489" s="12" t="str">
        <f t="shared" si="997"/>
        <v>Mqtt1</v>
      </c>
      <c r="X5489" s="196" t="s">
        <v>10758</v>
      </c>
      <c r="Y5489" s="6" t="str">
        <f t="shared" si="996"/>
        <v>marpower/power-tag/to-overflow-cabin</v>
      </c>
      <c r="Z5489" s="103" t="str" cm="1">
        <f t="array" ref="Z5489">IF(COUNTIF(N5489,"spare"),"","$."&amp;_xlfn.REGEXEXTRACT(J5489,"^PT\d+[FQ]\d+_(.*)", 2))</f>
        <v>$.Power_Factor_Phase_B</v>
      </c>
      <c r="AA5489" s="12">
        <f t="shared" si="995"/>
        <v>23</v>
      </c>
      <c r="AB5489" s="6" t="s">
        <v>195</v>
      </c>
      <c r="AC5489" s="103">
        <v>3080</v>
      </c>
      <c r="AJ5489" s="80"/>
      <c r="AK5489" s="113" t="s">
        <v>1426</v>
      </c>
      <c r="AN5489" s="80"/>
      <c r="AO5489" s="80"/>
      <c r="AP5489" s="80"/>
      <c r="AQ5489" s="80"/>
      <c r="AR5489" s="127"/>
      <c r="AS5489" s="80"/>
      <c r="AT5489" s="7"/>
      <c r="AU5489" s="7"/>
      <c r="AV5489" s="165"/>
      <c r="AW5489" s="166"/>
      <c r="AX5489" s="137"/>
      <c r="AY5489" s="147"/>
      <c r="AZ5489" s="167"/>
      <c r="BA5489" s="167"/>
      <c r="BB5489" s="147" t="str">
        <f t="shared" si="993"/>
        <v/>
      </c>
      <c r="BC5489" s="168"/>
      <c r="BD5489" s="165"/>
      <c r="BE5489" s="165"/>
      <c r="BF5489" s="165"/>
      <c r="BG5489" s="165"/>
      <c r="BH5489" s="165"/>
      <c r="BI5489" s="165"/>
      <c r="BJ5489" s="165"/>
      <c r="BK5489" s="165"/>
      <c r="BL5489" s="165"/>
      <c r="BM5489" s="165"/>
      <c r="BN5489" s="165"/>
      <c r="BO5489" s="165"/>
      <c r="BP5489" s="165"/>
      <c r="BQ5489" s="165"/>
      <c r="BS5489" s="6"/>
      <c r="BT5489" s="11"/>
      <c r="BU5489" s="6"/>
      <c r="BV5489" s="6"/>
    </row>
    <row r="5490" spans="1:74" ht="15.75" x14ac:dyDescent="0.25">
      <c r="A5490" s="52" t="s">
        <v>1422</v>
      </c>
      <c r="B5490" s="56"/>
      <c r="C5490" s="7" t="s">
        <v>118</v>
      </c>
      <c r="D5490" s="7" t="s">
        <v>6562</v>
      </c>
      <c r="E5490" s="7"/>
      <c r="F5490" s="64"/>
      <c r="G5490" s="6"/>
      <c r="H5490" s="6"/>
      <c r="I5490" s="10" t="s">
        <v>110</v>
      </c>
      <c r="J5490" s="11" t="s">
        <v>4218</v>
      </c>
      <c r="K5490" s="194" t="s">
        <v>511</v>
      </c>
      <c r="L5490" s="176"/>
      <c r="M5490" s="176">
        <v>1000</v>
      </c>
      <c r="N5490" s="80" t="s">
        <v>6858</v>
      </c>
      <c r="O5490" s="162"/>
      <c r="P5490" s="80" t="s">
        <v>5922</v>
      </c>
      <c r="Q5490" s="80"/>
      <c r="R5490" s="80"/>
      <c r="S5490" s="163"/>
      <c r="T5490" s="213"/>
      <c r="U5490" s="162"/>
      <c r="V5490" s="164"/>
      <c r="W5490" s="12" t="str">
        <f t="shared" si="997"/>
        <v>Mqtt1</v>
      </c>
      <c r="X5490" s="196" t="s">
        <v>10758</v>
      </c>
      <c r="Y5490" s="6" t="str">
        <f t="shared" si="996"/>
        <v>marpower/power-tag/to-overflow-cabin</v>
      </c>
      <c r="Z5490" s="103" t="str" cm="1">
        <f t="array" ref="Z5490">IF(COUNTIF(N5490,"spare"),"","$."&amp;_xlfn.REGEXEXTRACT(J5490,"^PT\d+[FQ]\d+_(.*)", 2))</f>
        <v>$.Power_Factor_Phase_C</v>
      </c>
      <c r="AA5490" s="12">
        <f t="shared" si="995"/>
        <v>23</v>
      </c>
      <c r="AB5490" s="6" t="s">
        <v>195</v>
      </c>
      <c r="AC5490" s="103">
        <v>3082</v>
      </c>
      <c r="AJ5490" s="80"/>
      <c r="AK5490" s="113" t="s">
        <v>1426</v>
      </c>
      <c r="AN5490" s="80"/>
      <c r="AO5490" s="80"/>
      <c r="AP5490" s="80"/>
      <c r="AQ5490" s="80"/>
      <c r="AR5490" s="127"/>
      <c r="AS5490" s="80"/>
      <c r="AT5490" s="7"/>
      <c r="AU5490" s="7"/>
      <c r="AV5490" s="165"/>
      <c r="AW5490" s="166"/>
      <c r="AX5490" s="137"/>
      <c r="AY5490" s="147"/>
      <c r="AZ5490" s="167"/>
      <c r="BA5490" s="167"/>
      <c r="BB5490" s="147" t="str">
        <f t="shared" si="993"/>
        <v/>
      </c>
      <c r="BC5490" s="168"/>
      <c r="BD5490" s="165"/>
      <c r="BE5490" s="165"/>
      <c r="BF5490" s="165"/>
      <c r="BG5490" s="165"/>
      <c r="BH5490" s="165"/>
      <c r="BI5490" s="165"/>
      <c r="BJ5490" s="165"/>
      <c r="BK5490" s="165"/>
      <c r="BL5490" s="165"/>
      <c r="BM5490" s="165"/>
      <c r="BN5490" s="165"/>
      <c r="BO5490" s="165"/>
      <c r="BP5490" s="165"/>
      <c r="BQ5490" s="165"/>
      <c r="BS5490" s="6"/>
      <c r="BT5490" s="11"/>
      <c r="BU5490" s="6"/>
      <c r="BV5490" s="6"/>
    </row>
    <row r="5491" spans="1:74" ht="15.75" x14ac:dyDescent="0.25">
      <c r="A5491" s="52" t="s">
        <v>1422</v>
      </c>
      <c r="B5491" s="56"/>
      <c r="C5491" s="7" t="s">
        <v>118</v>
      </c>
      <c r="D5491" s="7" t="s">
        <v>6562</v>
      </c>
      <c r="E5491" s="7"/>
      <c r="F5491" s="64"/>
      <c r="G5491" s="6"/>
      <c r="H5491" s="6"/>
      <c r="I5491" s="10" t="s">
        <v>110</v>
      </c>
      <c r="J5491" s="11" t="s">
        <v>4219</v>
      </c>
      <c r="K5491" s="194" t="s">
        <v>511</v>
      </c>
      <c r="L5491" s="176"/>
      <c r="M5491" s="176">
        <v>1000</v>
      </c>
      <c r="N5491" s="80" t="s">
        <v>6858</v>
      </c>
      <c r="O5491" s="162"/>
      <c r="P5491" s="80" t="s">
        <v>5923</v>
      </c>
      <c r="Q5491" s="80"/>
      <c r="R5491" s="80"/>
      <c r="S5491" s="163"/>
      <c r="T5491" s="213"/>
      <c r="U5491" s="162"/>
      <c r="V5491" s="164"/>
      <c r="W5491" s="12" t="str">
        <f t="shared" si="997"/>
        <v>Mqtt1</v>
      </c>
      <c r="X5491" s="196" t="s">
        <v>10758</v>
      </c>
      <c r="Y5491" s="6" t="str">
        <f t="shared" si="996"/>
        <v>marpower/power-tag/to-overflow-cabin</v>
      </c>
      <c r="Z5491" s="103" t="str" cm="1">
        <f t="array" ref="Z5491">IF(COUNTIF(N5491,"spare"),"","$."&amp;_xlfn.REGEXEXTRACT(J5491,"^PT\d+[FQ]\d+_(.*)", 2))</f>
        <v>$.Total_Power_Factor</v>
      </c>
      <c r="AA5491" s="12">
        <f t="shared" si="995"/>
        <v>23</v>
      </c>
      <c r="AB5491" s="6" t="s">
        <v>195</v>
      </c>
      <c r="AC5491" s="103">
        <v>3084</v>
      </c>
      <c r="AJ5491" s="80"/>
      <c r="AK5491" s="113" t="s">
        <v>1426</v>
      </c>
      <c r="AN5491" s="80"/>
      <c r="AO5491" s="80"/>
      <c r="AP5491" s="80"/>
      <c r="AQ5491" s="80"/>
      <c r="AR5491" s="127"/>
      <c r="AS5491" s="80"/>
      <c r="AT5491" s="7"/>
      <c r="AU5491" s="7"/>
      <c r="AV5491" s="165"/>
      <c r="AW5491" s="166"/>
      <c r="AX5491" s="137"/>
      <c r="AY5491" s="147"/>
      <c r="AZ5491" s="167"/>
      <c r="BA5491" s="167"/>
      <c r="BB5491" s="147" t="str">
        <f t="shared" si="993"/>
        <v/>
      </c>
      <c r="BC5491" s="168"/>
      <c r="BD5491" s="165"/>
      <c r="BE5491" s="165"/>
      <c r="BF5491" s="165"/>
      <c r="BG5491" s="165"/>
      <c r="BH5491" s="165"/>
      <c r="BI5491" s="165"/>
      <c r="BJ5491" s="165"/>
      <c r="BK5491" s="165"/>
      <c r="BL5491" s="165"/>
      <c r="BM5491" s="165"/>
      <c r="BN5491" s="165"/>
      <c r="BO5491" s="165"/>
      <c r="BP5491" s="165"/>
      <c r="BQ5491" s="165"/>
      <c r="BS5491" s="6"/>
      <c r="BT5491" s="11"/>
      <c r="BU5491" s="6"/>
      <c r="BV5491" s="6"/>
    </row>
    <row r="5492" spans="1:74" ht="15.75" x14ac:dyDescent="0.25">
      <c r="A5492" s="52" t="s">
        <v>1422</v>
      </c>
      <c r="B5492" s="56"/>
      <c r="C5492" s="7" t="s">
        <v>118</v>
      </c>
      <c r="D5492" s="7" t="s">
        <v>6562</v>
      </c>
      <c r="E5492" s="7"/>
      <c r="F5492" s="64"/>
      <c r="G5492" s="6"/>
      <c r="H5492" s="6"/>
      <c r="I5492" s="10" t="s">
        <v>110</v>
      </c>
      <c r="J5492" s="11" t="s">
        <v>4220</v>
      </c>
      <c r="K5492" s="194" t="s">
        <v>511</v>
      </c>
      <c r="L5492" s="176"/>
      <c r="M5492" s="176">
        <v>1000</v>
      </c>
      <c r="N5492" s="80" t="s">
        <v>6858</v>
      </c>
      <c r="O5492" s="162"/>
      <c r="P5492" s="80" t="s">
        <v>5939</v>
      </c>
      <c r="Q5492" s="80"/>
      <c r="R5492" s="80"/>
      <c r="S5492" s="163"/>
      <c r="T5492" s="213"/>
      <c r="U5492" s="162"/>
      <c r="V5492" s="164"/>
      <c r="W5492" s="12" t="str">
        <f t="shared" si="997"/>
        <v>Mqtt1</v>
      </c>
      <c r="X5492" s="196" t="s">
        <v>10759</v>
      </c>
      <c r="Y5492" s="6" t="str">
        <f t="shared" si="996"/>
        <v>marpower/power-tag/toilet-captains-cabin</v>
      </c>
      <c r="Z5492" s="103" t="str" cm="1">
        <f t="array" ref="Z5492">IF(COUNTIF(N5492,"spare"),"","$."&amp;_xlfn.REGEXEXTRACT(J5492,"^PT\d+[FQ]\d+_(.*)", 2))</f>
        <v>$.RMS_Current_Phase_A</v>
      </c>
      <c r="AA5492" s="12">
        <f>AA5477+1</f>
        <v>24</v>
      </c>
      <c r="AB5492" s="6" t="s">
        <v>195</v>
      </c>
      <c r="AC5492" s="103">
        <v>3000</v>
      </c>
      <c r="AJ5492" s="80"/>
      <c r="AK5492" s="113" t="s">
        <v>1423</v>
      </c>
      <c r="AN5492" s="80"/>
      <c r="AO5492" s="80"/>
      <c r="AP5492" s="80"/>
      <c r="AQ5492" s="80"/>
      <c r="AR5492" s="127"/>
      <c r="AS5492" s="80"/>
      <c r="AT5492" s="7"/>
      <c r="AU5492" s="7"/>
      <c r="AV5492" s="165"/>
      <c r="AW5492" s="166"/>
      <c r="AX5492" s="137"/>
      <c r="AY5492" s="147"/>
      <c r="AZ5492" s="167"/>
      <c r="BA5492" s="167"/>
      <c r="BB5492" s="147" t="str">
        <f t="shared" si="993"/>
        <v/>
      </c>
      <c r="BC5492" s="168"/>
      <c r="BD5492" s="165"/>
      <c r="BE5492" s="165"/>
      <c r="BF5492" s="165"/>
      <c r="BG5492" s="165"/>
      <c r="BH5492" s="165"/>
      <c r="BI5492" s="165"/>
      <c r="BJ5492" s="165"/>
      <c r="BK5492" s="165"/>
      <c r="BL5492" s="165"/>
      <c r="BM5492" s="165"/>
      <c r="BN5492" s="165"/>
      <c r="BO5492" s="165"/>
      <c r="BP5492" s="165"/>
      <c r="BQ5492" s="165"/>
      <c r="BS5492" s="6"/>
      <c r="BT5492" s="11"/>
      <c r="BU5492" s="6"/>
      <c r="BV5492" s="6"/>
    </row>
    <row r="5493" spans="1:74" ht="15.75" x14ac:dyDescent="0.25">
      <c r="A5493" s="52" t="s">
        <v>1422</v>
      </c>
      <c r="B5493" s="56"/>
      <c r="C5493" s="7" t="s">
        <v>118</v>
      </c>
      <c r="D5493" s="7" t="s">
        <v>6562</v>
      </c>
      <c r="E5493" s="7"/>
      <c r="F5493" s="64"/>
      <c r="G5493" s="6"/>
      <c r="H5493" s="6"/>
      <c r="I5493" s="10" t="s">
        <v>110</v>
      </c>
      <c r="J5493" s="11" t="s">
        <v>4221</v>
      </c>
      <c r="K5493" s="194" t="s">
        <v>511</v>
      </c>
      <c r="L5493" s="176"/>
      <c r="M5493" s="176">
        <v>1000</v>
      </c>
      <c r="N5493" s="80" t="s">
        <v>6858</v>
      </c>
      <c r="O5493" s="162"/>
      <c r="P5493" s="80" t="s">
        <v>5940</v>
      </c>
      <c r="Q5493" s="80"/>
      <c r="R5493" s="80"/>
      <c r="S5493" s="163"/>
      <c r="T5493" s="213"/>
      <c r="U5493" s="162"/>
      <c r="V5493" s="164"/>
      <c r="W5493" s="12" t="str">
        <f t="shared" si="997"/>
        <v>Mqtt1</v>
      </c>
      <c r="X5493" s="196" t="s">
        <v>10759</v>
      </c>
      <c r="Y5493" s="6" t="str">
        <f t="shared" si="996"/>
        <v>marpower/power-tag/toilet-captains-cabin</v>
      </c>
      <c r="Z5493" s="103" t="str" cm="1">
        <f t="array" ref="Z5493">IF(COUNTIF(N5493,"spare"),"","$."&amp;_xlfn.REGEXEXTRACT(J5493,"^PT\d+[FQ]\d+_(.*)", 2))</f>
        <v>$.RMS_Current_Phase_B</v>
      </c>
      <c r="AA5493" s="12">
        <f t="shared" si="995"/>
        <v>24</v>
      </c>
      <c r="AB5493" s="6" t="s">
        <v>195</v>
      </c>
      <c r="AC5493" s="103">
        <v>3002</v>
      </c>
      <c r="AJ5493" s="80"/>
      <c r="AK5493" s="113" t="s">
        <v>1423</v>
      </c>
      <c r="AN5493" s="80"/>
      <c r="AO5493" s="80"/>
      <c r="AP5493" s="80"/>
      <c r="AQ5493" s="80"/>
      <c r="AR5493" s="127"/>
      <c r="AS5493" s="80"/>
      <c r="AT5493" s="7"/>
      <c r="AU5493" s="7"/>
      <c r="AV5493" s="165"/>
      <c r="AW5493" s="166"/>
      <c r="AX5493" s="137"/>
      <c r="AY5493" s="147"/>
      <c r="AZ5493" s="167"/>
      <c r="BA5493" s="167"/>
      <c r="BB5493" s="147" t="str">
        <f t="shared" ref="BB5493:BB5521" si="998">IF(ISNUMBER(AM5493),"1","")</f>
        <v/>
      </c>
      <c r="BC5493" s="168"/>
      <c r="BD5493" s="165"/>
      <c r="BE5493" s="165"/>
      <c r="BF5493" s="165"/>
      <c r="BG5493" s="165"/>
      <c r="BH5493" s="165"/>
      <c r="BI5493" s="165"/>
      <c r="BJ5493" s="165"/>
      <c r="BK5493" s="165"/>
      <c r="BL5493" s="165"/>
      <c r="BM5493" s="165"/>
      <c r="BN5493" s="165"/>
      <c r="BO5493" s="165"/>
      <c r="BP5493" s="165"/>
      <c r="BQ5493" s="165"/>
      <c r="BS5493" s="6"/>
      <c r="BT5493" s="11"/>
      <c r="BU5493" s="6"/>
      <c r="BV5493" s="6"/>
    </row>
    <row r="5494" spans="1:74" ht="15.75" x14ac:dyDescent="0.25">
      <c r="A5494" s="52" t="s">
        <v>1422</v>
      </c>
      <c r="B5494" s="56"/>
      <c r="C5494" s="7" t="s">
        <v>118</v>
      </c>
      <c r="D5494" s="7" t="s">
        <v>6562</v>
      </c>
      <c r="E5494" s="7"/>
      <c r="F5494" s="64"/>
      <c r="G5494" s="6"/>
      <c r="H5494" s="6"/>
      <c r="I5494" s="10" t="s">
        <v>110</v>
      </c>
      <c r="J5494" s="11" t="s">
        <v>4222</v>
      </c>
      <c r="K5494" s="194" t="s">
        <v>511</v>
      </c>
      <c r="L5494" s="176"/>
      <c r="M5494" s="176">
        <v>1000</v>
      </c>
      <c r="N5494" s="80" t="s">
        <v>6858</v>
      </c>
      <c r="O5494" s="162"/>
      <c r="P5494" s="80" t="s">
        <v>5941</v>
      </c>
      <c r="Q5494" s="80"/>
      <c r="R5494" s="80"/>
      <c r="S5494" s="163"/>
      <c r="T5494" s="213"/>
      <c r="U5494" s="162"/>
      <c r="V5494" s="164"/>
      <c r="W5494" s="12" t="str">
        <f t="shared" si="997"/>
        <v>Mqtt1</v>
      </c>
      <c r="X5494" s="196" t="s">
        <v>10759</v>
      </c>
      <c r="Y5494" s="6" t="str">
        <f t="shared" si="996"/>
        <v>marpower/power-tag/toilet-captains-cabin</v>
      </c>
      <c r="Z5494" s="103" t="str" cm="1">
        <f t="array" ref="Z5494">IF(COUNTIF(N5494,"spare"),"","$."&amp;_xlfn.REGEXEXTRACT(J5494,"^PT\d+[FQ]\d+_(.*)", 2))</f>
        <v>$.RMS_Current_Phase_C</v>
      </c>
      <c r="AA5494" s="12">
        <f t="shared" si="995"/>
        <v>24</v>
      </c>
      <c r="AB5494" s="6" t="s">
        <v>195</v>
      </c>
      <c r="AC5494" s="103">
        <v>3004</v>
      </c>
      <c r="AJ5494" s="80"/>
      <c r="AK5494" s="113" t="s">
        <v>1423</v>
      </c>
      <c r="AN5494" s="80"/>
      <c r="AO5494" s="80"/>
      <c r="AP5494" s="80"/>
      <c r="AQ5494" s="80"/>
      <c r="AR5494" s="127"/>
      <c r="AS5494" s="80"/>
      <c r="AT5494" s="7"/>
      <c r="AU5494" s="7"/>
      <c r="AV5494" s="165"/>
      <c r="AW5494" s="166"/>
      <c r="AX5494" s="137"/>
      <c r="AY5494" s="147"/>
      <c r="AZ5494" s="167"/>
      <c r="BA5494" s="167"/>
      <c r="BB5494" s="147" t="str">
        <f t="shared" si="998"/>
        <v/>
      </c>
      <c r="BC5494" s="168"/>
      <c r="BD5494" s="165"/>
      <c r="BE5494" s="165"/>
      <c r="BF5494" s="165"/>
      <c r="BG5494" s="165"/>
      <c r="BH5494" s="165"/>
      <c r="BI5494" s="165"/>
      <c r="BJ5494" s="165"/>
      <c r="BK5494" s="165"/>
      <c r="BL5494" s="165"/>
      <c r="BM5494" s="165"/>
      <c r="BN5494" s="165"/>
      <c r="BO5494" s="165"/>
      <c r="BP5494" s="165"/>
      <c r="BQ5494" s="165"/>
      <c r="BS5494" s="6"/>
      <c r="BT5494" s="11"/>
      <c r="BU5494" s="6"/>
      <c r="BV5494" s="6"/>
    </row>
    <row r="5495" spans="1:74" ht="15.75" x14ac:dyDescent="0.25">
      <c r="A5495" s="52" t="s">
        <v>1422</v>
      </c>
      <c r="B5495" s="56"/>
      <c r="C5495" s="7" t="s">
        <v>118</v>
      </c>
      <c r="D5495" s="7" t="s">
        <v>6562</v>
      </c>
      <c r="E5495" s="7"/>
      <c r="F5495" s="64"/>
      <c r="G5495" s="6"/>
      <c r="H5495" s="6"/>
      <c r="I5495" s="10" t="s">
        <v>110</v>
      </c>
      <c r="J5495" s="11" t="s">
        <v>4223</v>
      </c>
      <c r="K5495" s="194" t="s">
        <v>511</v>
      </c>
      <c r="L5495" s="176"/>
      <c r="M5495" s="176">
        <v>1000</v>
      </c>
      <c r="N5495" s="80" t="s">
        <v>6858</v>
      </c>
      <c r="O5495" s="162"/>
      <c r="P5495" s="80" t="s">
        <v>5942</v>
      </c>
      <c r="Q5495" s="80"/>
      <c r="R5495" s="80"/>
      <c r="S5495" s="163"/>
      <c r="T5495" s="213"/>
      <c r="U5495" s="162"/>
      <c r="V5495" s="164"/>
      <c r="W5495" s="12" t="str">
        <f t="shared" si="997"/>
        <v>Mqtt1</v>
      </c>
      <c r="X5495" s="196" t="s">
        <v>10759</v>
      </c>
      <c r="Y5495" s="6" t="str">
        <f t="shared" si="996"/>
        <v>marpower/power-tag/toilet-captains-cabin</v>
      </c>
      <c r="Z5495" s="103" t="str" cm="1">
        <f t="array" ref="Z5495">IF(COUNTIF(N5495,"spare"),"","$."&amp;_xlfn.REGEXEXTRACT(J5495,"^PT\d+[FQ]\d+_(.*)", 2))</f>
        <v>$.RMS_Current_Phase_Neut</v>
      </c>
      <c r="AA5495" s="12">
        <f t="shared" si="995"/>
        <v>24</v>
      </c>
      <c r="AB5495" s="6" t="s">
        <v>195</v>
      </c>
      <c r="AC5495" s="103">
        <v>3006</v>
      </c>
      <c r="AJ5495" s="80"/>
      <c r="AK5495" s="113" t="s">
        <v>1423</v>
      </c>
      <c r="AN5495" s="80"/>
      <c r="AO5495" s="80"/>
      <c r="AP5495" s="80"/>
      <c r="AQ5495" s="80"/>
      <c r="AR5495" s="127"/>
      <c r="AS5495" s="80"/>
      <c r="AT5495" s="7"/>
      <c r="AU5495" s="7"/>
      <c r="AV5495" s="165"/>
      <c r="AW5495" s="166"/>
      <c r="AX5495" s="137"/>
      <c r="AY5495" s="147"/>
      <c r="AZ5495" s="167"/>
      <c r="BA5495" s="167"/>
      <c r="BB5495" s="147" t="str">
        <f t="shared" si="998"/>
        <v/>
      </c>
      <c r="BC5495" s="168"/>
      <c r="BD5495" s="165"/>
      <c r="BE5495" s="165"/>
      <c r="BF5495" s="165"/>
      <c r="BG5495" s="165"/>
      <c r="BH5495" s="165"/>
      <c r="BI5495" s="165"/>
      <c r="BJ5495" s="165"/>
      <c r="BK5495" s="165"/>
      <c r="BL5495" s="165"/>
      <c r="BM5495" s="165"/>
      <c r="BN5495" s="165"/>
      <c r="BO5495" s="165"/>
      <c r="BP5495" s="165"/>
      <c r="BQ5495" s="165"/>
      <c r="BS5495" s="6"/>
      <c r="BT5495" s="11"/>
      <c r="BU5495" s="6"/>
      <c r="BV5495" s="6"/>
    </row>
    <row r="5496" spans="1:74" ht="15.75" x14ac:dyDescent="0.25">
      <c r="A5496" s="52" t="s">
        <v>1422</v>
      </c>
      <c r="B5496" s="56"/>
      <c r="C5496" s="7" t="s">
        <v>118</v>
      </c>
      <c r="D5496" s="7" t="s">
        <v>6562</v>
      </c>
      <c r="E5496" s="7"/>
      <c r="F5496" s="64"/>
      <c r="G5496" s="6"/>
      <c r="H5496" s="6"/>
      <c r="I5496" s="10" t="s">
        <v>110</v>
      </c>
      <c r="J5496" s="11" t="s">
        <v>8393</v>
      </c>
      <c r="K5496" s="194" t="s">
        <v>511</v>
      </c>
      <c r="L5496" s="176"/>
      <c r="M5496" s="176">
        <v>1000</v>
      </c>
      <c r="N5496" s="80" t="s">
        <v>6858</v>
      </c>
      <c r="O5496" s="162"/>
      <c r="P5496" s="80" t="s">
        <v>5943</v>
      </c>
      <c r="Q5496" s="80"/>
      <c r="R5496" s="80"/>
      <c r="S5496" s="163"/>
      <c r="T5496" s="213"/>
      <c r="U5496" s="162"/>
      <c r="V5496" s="164"/>
      <c r="W5496" s="12" t="str">
        <f t="shared" si="997"/>
        <v>Mqtt1</v>
      </c>
      <c r="X5496" s="196" t="s">
        <v>10759</v>
      </c>
      <c r="Y5496" s="6" t="str">
        <f t="shared" si="996"/>
        <v>marpower/power-tag/toilet-captains-cabin</v>
      </c>
      <c r="Z5496" s="103" t="str" cm="1">
        <f t="array" ref="Z5496">IF(COUNTIF(N5496,"spare"),"","$."&amp;_xlfn.REGEXEXTRACT(J5496,"^PT\d+[FQ]\d+_(.*)", 2))</f>
        <v>$.RMS_Voltage_A_N</v>
      </c>
      <c r="AA5496" s="12">
        <f t="shared" si="995"/>
        <v>24</v>
      </c>
      <c r="AB5496" s="6" t="s">
        <v>195</v>
      </c>
      <c r="AC5496" s="103">
        <v>3028</v>
      </c>
      <c r="AJ5496" s="80"/>
      <c r="AK5496" s="113" t="s">
        <v>1424</v>
      </c>
      <c r="AN5496" s="80"/>
      <c r="AO5496" s="80"/>
      <c r="AP5496" s="80"/>
      <c r="AQ5496" s="80"/>
      <c r="AR5496" s="127"/>
      <c r="AS5496" s="80"/>
      <c r="AT5496" s="7"/>
      <c r="AU5496" s="7"/>
      <c r="AV5496" s="165"/>
      <c r="AW5496" s="166"/>
      <c r="AX5496" s="137"/>
      <c r="AY5496" s="147"/>
      <c r="AZ5496" s="167"/>
      <c r="BA5496" s="167"/>
      <c r="BB5496" s="147" t="str">
        <f t="shared" si="998"/>
        <v/>
      </c>
      <c r="BC5496" s="168"/>
      <c r="BD5496" s="165"/>
      <c r="BE5496" s="165"/>
      <c r="BF5496" s="165"/>
      <c r="BG5496" s="165"/>
      <c r="BH5496" s="165"/>
      <c r="BI5496" s="165"/>
      <c r="BJ5496" s="165"/>
      <c r="BK5496" s="165"/>
      <c r="BL5496" s="165"/>
      <c r="BM5496" s="165"/>
      <c r="BN5496" s="165"/>
      <c r="BO5496" s="165"/>
      <c r="BP5496" s="165"/>
      <c r="BQ5496" s="165"/>
      <c r="BS5496" s="6"/>
      <c r="BT5496" s="11"/>
      <c r="BU5496" s="6"/>
      <c r="BV5496" s="6"/>
    </row>
    <row r="5497" spans="1:74" ht="15.75" x14ac:dyDescent="0.25">
      <c r="A5497" s="52" t="s">
        <v>1422</v>
      </c>
      <c r="B5497" s="56"/>
      <c r="C5497" s="7" t="s">
        <v>118</v>
      </c>
      <c r="D5497" s="7" t="s">
        <v>6562</v>
      </c>
      <c r="E5497" s="7"/>
      <c r="F5497" s="64"/>
      <c r="G5497" s="6"/>
      <c r="H5497" s="6"/>
      <c r="I5497" s="10" t="s">
        <v>110</v>
      </c>
      <c r="J5497" s="11" t="s">
        <v>8570</v>
      </c>
      <c r="K5497" s="194" t="s">
        <v>511</v>
      </c>
      <c r="L5497" s="176"/>
      <c r="M5497" s="176">
        <v>1000</v>
      </c>
      <c r="N5497" s="80" t="s">
        <v>6858</v>
      </c>
      <c r="O5497" s="162"/>
      <c r="P5497" s="80" t="s">
        <v>5944</v>
      </c>
      <c r="Q5497" s="80"/>
      <c r="R5497" s="80"/>
      <c r="S5497" s="163"/>
      <c r="T5497" s="213"/>
      <c r="U5497" s="162"/>
      <c r="V5497" s="164"/>
      <c r="W5497" s="12" t="str">
        <f t="shared" si="997"/>
        <v>Mqtt1</v>
      </c>
      <c r="X5497" s="196" t="s">
        <v>10759</v>
      </c>
      <c r="Y5497" s="6" t="str">
        <f t="shared" si="996"/>
        <v>marpower/power-tag/toilet-captains-cabin</v>
      </c>
      <c r="Z5497" s="103" t="str" cm="1">
        <f t="array" ref="Z5497">IF(COUNTIF(N5497,"spare"),"","$."&amp;_xlfn.REGEXEXTRACT(J5497,"^PT\d+[FQ]\d+_(.*)", 2))</f>
        <v>$.RMS_Voltage_B_N</v>
      </c>
      <c r="AA5497" s="12">
        <f t="shared" si="995"/>
        <v>24</v>
      </c>
      <c r="AB5497" s="6" t="s">
        <v>195</v>
      </c>
      <c r="AC5497" s="103">
        <v>3030</v>
      </c>
      <c r="AJ5497" s="80"/>
      <c r="AK5497" s="113" t="s">
        <v>1424</v>
      </c>
      <c r="AN5497" s="80"/>
      <c r="AO5497" s="80"/>
      <c r="AP5497" s="80"/>
      <c r="AQ5497" s="80"/>
      <c r="AR5497" s="127"/>
      <c r="AS5497" s="80"/>
      <c r="AT5497" s="7"/>
      <c r="AU5497" s="7"/>
      <c r="AV5497" s="165"/>
      <c r="AW5497" s="166"/>
      <c r="AX5497" s="137"/>
      <c r="AY5497" s="147"/>
      <c r="AZ5497" s="167"/>
      <c r="BA5497" s="167"/>
      <c r="BB5497" s="147" t="str">
        <f t="shared" si="998"/>
        <v/>
      </c>
      <c r="BC5497" s="168"/>
      <c r="BD5497" s="165"/>
      <c r="BE5497" s="165"/>
      <c r="BF5497" s="165"/>
      <c r="BG5497" s="165"/>
      <c r="BH5497" s="165"/>
      <c r="BI5497" s="165"/>
      <c r="BJ5497" s="165"/>
      <c r="BK5497" s="165"/>
      <c r="BL5497" s="165"/>
      <c r="BM5497" s="165"/>
      <c r="BN5497" s="165"/>
      <c r="BO5497" s="165"/>
      <c r="BP5497" s="165"/>
      <c r="BQ5497" s="165"/>
      <c r="BS5497" s="6"/>
      <c r="BT5497" s="11"/>
      <c r="BU5497" s="6"/>
      <c r="BV5497" s="6"/>
    </row>
    <row r="5498" spans="1:74" ht="15.75" x14ac:dyDescent="0.25">
      <c r="A5498" s="52" t="s">
        <v>1422</v>
      </c>
      <c r="B5498" s="56"/>
      <c r="C5498" s="7" t="s">
        <v>118</v>
      </c>
      <c r="D5498" s="7" t="s">
        <v>6562</v>
      </c>
      <c r="E5498" s="7"/>
      <c r="F5498" s="64"/>
      <c r="G5498" s="6"/>
      <c r="H5498" s="6"/>
      <c r="I5498" s="10" t="s">
        <v>110</v>
      </c>
      <c r="J5498" s="11" t="s">
        <v>8747</v>
      </c>
      <c r="K5498" s="194" t="s">
        <v>511</v>
      </c>
      <c r="L5498" s="176"/>
      <c r="M5498" s="176">
        <v>1000</v>
      </c>
      <c r="N5498" s="80" t="s">
        <v>6858</v>
      </c>
      <c r="O5498" s="162"/>
      <c r="P5498" s="80" t="s">
        <v>5945</v>
      </c>
      <c r="Q5498" s="80"/>
      <c r="R5498" s="80"/>
      <c r="S5498" s="163"/>
      <c r="T5498" s="213"/>
      <c r="U5498" s="162"/>
      <c r="V5498" s="164"/>
      <c r="W5498" s="12" t="str">
        <f t="shared" si="997"/>
        <v>Mqtt1</v>
      </c>
      <c r="X5498" s="196" t="s">
        <v>10759</v>
      </c>
      <c r="Y5498" s="6" t="str">
        <f t="shared" si="996"/>
        <v>marpower/power-tag/toilet-captains-cabin</v>
      </c>
      <c r="Z5498" s="103" t="str" cm="1">
        <f t="array" ref="Z5498">IF(COUNTIF(N5498,"spare"),"","$."&amp;_xlfn.REGEXEXTRACT(J5498,"^PT\d+[FQ]\d+_(.*)", 2))</f>
        <v>$.RMS_Voltage_C_N</v>
      </c>
      <c r="AA5498" s="12">
        <f t="shared" si="995"/>
        <v>24</v>
      </c>
      <c r="AB5498" s="6" t="s">
        <v>195</v>
      </c>
      <c r="AC5498" s="103">
        <v>3032</v>
      </c>
      <c r="AJ5498" s="80"/>
      <c r="AK5498" s="113" t="s">
        <v>1424</v>
      </c>
      <c r="AN5498" s="80"/>
      <c r="AO5498" s="80"/>
      <c r="AP5498" s="80"/>
      <c r="AQ5498" s="80"/>
      <c r="AR5498" s="127"/>
      <c r="AS5498" s="80"/>
      <c r="AT5498" s="7"/>
      <c r="AU5498" s="7"/>
      <c r="AV5498" s="165"/>
      <c r="AW5498" s="166"/>
      <c r="AX5498" s="137"/>
      <c r="AY5498" s="147"/>
      <c r="AZ5498" s="167"/>
      <c r="BA5498" s="167"/>
      <c r="BB5498" s="147" t="str">
        <f t="shared" si="998"/>
        <v/>
      </c>
      <c r="BC5498" s="168"/>
      <c r="BD5498" s="165"/>
      <c r="BE5498" s="165"/>
      <c r="BF5498" s="165"/>
      <c r="BG5498" s="165"/>
      <c r="BH5498" s="165"/>
      <c r="BI5498" s="165"/>
      <c r="BJ5498" s="165"/>
      <c r="BK5498" s="165"/>
      <c r="BL5498" s="165"/>
      <c r="BM5498" s="165"/>
      <c r="BN5498" s="165"/>
      <c r="BO5498" s="165"/>
      <c r="BP5498" s="165"/>
      <c r="BQ5498" s="165"/>
      <c r="BS5498" s="6"/>
      <c r="BT5498" s="11"/>
      <c r="BU5498" s="6"/>
      <c r="BV5498" s="6"/>
    </row>
    <row r="5499" spans="1:74" ht="15.75" x14ac:dyDescent="0.25">
      <c r="A5499" s="52" t="s">
        <v>1422</v>
      </c>
      <c r="B5499" s="56"/>
      <c r="C5499" s="7" t="s">
        <v>118</v>
      </c>
      <c r="D5499" s="7" t="s">
        <v>6562</v>
      </c>
      <c r="E5499" s="7"/>
      <c r="F5499" s="64"/>
      <c r="G5499" s="6"/>
      <c r="H5499" s="6"/>
      <c r="I5499" s="10" t="s">
        <v>110</v>
      </c>
      <c r="J5499" s="11" t="s">
        <v>4224</v>
      </c>
      <c r="K5499" s="194" t="s">
        <v>511</v>
      </c>
      <c r="L5499" s="176"/>
      <c r="M5499" s="176">
        <v>1000</v>
      </c>
      <c r="N5499" s="80" t="s">
        <v>6858</v>
      </c>
      <c r="O5499" s="162"/>
      <c r="P5499" s="80" t="s">
        <v>5946</v>
      </c>
      <c r="Q5499" s="80"/>
      <c r="R5499" s="80"/>
      <c r="S5499" s="163"/>
      <c r="T5499" s="213"/>
      <c r="U5499" s="162"/>
      <c r="V5499" s="164"/>
      <c r="W5499" s="12" t="str">
        <f t="shared" si="997"/>
        <v>Mqtt1</v>
      </c>
      <c r="X5499" s="196" t="s">
        <v>10759</v>
      </c>
      <c r="Y5499" s="6" t="str">
        <f t="shared" si="996"/>
        <v>marpower/power-tag/toilet-captains-cabin</v>
      </c>
      <c r="Z5499" s="103" t="str" cm="1">
        <f t="array" ref="Z5499">IF(COUNTIF(N5499,"spare"),"","$."&amp;_xlfn.REGEXEXTRACT(J5499,"^PT\d+[FQ]\d+_(.*)", 2))</f>
        <v>$.Active_Power_Phase_A</v>
      </c>
      <c r="AA5499" s="12">
        <f t="shared" si="995"/>
        <v>24</v>
      </c>
      <c r="AB5499" s="6" t="s">
        <v>195</v>
      </c>
      <c r="AC5499" s="103">
        <v>3054</v>
      </c>
      <c r="AJ5499" s="80"/>
      <c r="AK5499" s="113" t="s">
        <v>1425</v>
      </c>
      <c r="AN5499" s="80"/>
      <c r="AO5499" s="80"/>
      <c r="AP5499" s="80"/>
      <c r="AQ5499" s="80"/>
      <c r="AR5499" s="127"/>
      <c r="AS5499" s="80"/>
      <c r="AT5499" s="7"/>
      <c r="AU5499" s="7"/>
      <c r="AV5499" s="165"/>
      <c r="AW5499" s="166"/>
      <c r="AX5499" s="137"/>
      <c r="AY5499" s="147"/>
      <c r="AZ5499" s="167"/>
      <c r="BA5499" s="167"/>
      <c r="BB5499" s="147" t="str">
        <f t="shared" si="998"/>
        <v/>
      </c>
      <c r="BC5499" s="168"/>
      <c r="BD5499" s="165"/>
      <c r="BE5499" s="165"/>
      <c r="BF5499" s="165"/>
      <c r="BG5499" s="165"/>
      <c r="BH5499" s="165"/>
      <c r="BI5499" s="165"/>
      <c r="BJ5499" s="165"/>
      <c r="BK5499" s="165"/>
      <c r="BL5499" s="165"/>
      <c r="BM5499" s="165"/>
      <c r="BN5499" s="165"/>
      <c r="BO5499" s="165"/>
      <c r="BP5499" s="165"/>
      <c r="BQ5499" s="165"/>
      <c r="BS5499" s="6"/>
      <c r="BT5499" s="11"/>
      <c r="BU5499" s="6"/>
      <c r="BV5499" s="6"/>
    </row>
    <row r="5500" spans="1:74" ht="15.75" x14ac:dyDescent="0.25">
      <c r="A5500" s="52" t="s">
        <v>1422</v>
      </c>
      <c r="B5500" s="56"/>
      <c r="C5500" s="7" t="s">
        <v>118</v>
      </c>
      <c r="D5500" s="7" t="s">
        <v>6562</v>
      </c>
      <c r="E5500" s="7"/>
      <c r="F5500" s="64"/>
      <c r="G5500" s="6"/>
      <c r="H5500" s="6"/>
      <c r="I5500" s="10" t="s">
        <v>110</v>
      </c>
      <c r="J5500" s="11" t="s">
        <v>4225</v>
      </c>
      <c r="K5500" s="194" t="s">
        <v>511</v>
      </c>
      <c r="L5500" s="176"/>
      <c r="M5500" s="176">
        <v>1000</v>
      </c>
      <c r="N5500" s="80" t="s">
        <v>6858</v>
      </c>
      <c r="O5500" s="162"/>
      <c r="P5500" s="80" t="s">
        <v>5947</v>
      </c>
      <c r="Q5500" s="80"/>
      <c r="R5500" s="80"/>
      <c r="S5500" s="163"/>
      <c r="T5500" s="213"/>
      <c r="U5500" s="162"/>
      <c r="V5500" s="164"/>
      <c r="W5500" s="12" t="str">
        <f t="shared" si="997"/>
        <v>Mqtt1</v>
      </c>
      <c r="X5500" s="196" t="s">
        <v>10759</v>
      </c>
      <c r="Y5500" s="6" t="str">
        <f t="shared" si="996"/>
        <v>marpower/power-tag/toilet-captains-cabin</v>
      </c>
      <c r="Z5500" s="103" t="str" cm="1">
        <f t="array" ref="Z5500">IF(COUNTIF(N5500,"spare"),"","$."&amp;_xlfn.REGEXEXTRACT(J5500,"^PT\d+[FQ]\d+_(.*)", 2))</f>
        <v>$.Active_Power_Phase_B</v>
      </c>
      <c r="AA5500" s="12">
        <f t="shared" si="995"/>
        <v>24</v>
      </c>
      <c r="AB5500" s="6" t="s">
        <v>195</v>
      </c>
      <c r="AC5500" s="103">
        <v>3056</v>
      </c>
      <c r="AJ5500" s="80"/>
      <c r="AK5500" s="113" t="s">
        <v>1425</v>
      </c>
      <c r="AN5500" s="80"/>
      <c r="AO5500" s="80"/>
      <c r="AP5500" s="80"/>
      <c r="AQ5500" s="80"/>
      <c r="AR5500" s="127"/>
      <c r="AS5500" s="80"/>
      <c r="AT5500" s="7"/>
      <c r="AU5500" s="7"/>
      <c r="AV5500" s="165"/>
      <c r="AW5500" s="166"/>
      <c r="AX5500" s="137"/>
      <c r="AY5500" s="147"/>
      <c r="AZ5500" s="167"/>
      <c r="BA5500" s="167"/>
      <c r="BB5500" s="147" t="str">
        <f t="shared" si="998"/>
        <v/>
      </c>
      <c r="BC5500" s="168"/>
      <c r="BD5500" s="165"/>
      <c r="BE5500" s="165"/>
      <c r="BF5500" s="165"/>
      <c r="BG5500" s="165"/>
      <c r="BH5500" s="165"/>
      <c r="BI5500" s="165"/>
      <c r="BJ5500" s="165"/>
      <c r="BK5500" s="165"/>
      <c r="BL5500" s="165"/>
      <c r="BM5500" s="165"/>
      <c r="BN5500" s="165"/>
      <c r="BO5500" s="165"/>
      <c r="BP5500" s="165"/>
      <c r="BQ5500" s="165"/>
      <c r="BS5500" s="6"/>
      <c r="BT5500" s="11"/>
      <c r="BU5500" s="6"/>
      <c r="BV5500" s="6"/>
    </row>
    <row r="5501" spans="1:74" ht="15.75" x14ac:dyDescent="0.25">
      <c r="A5501" s="52" t="s">
        <v>1422</v>
      </c>
      <c r="B5501" s="56"/>
      <c r="C5501" s="7" t="s">
        <v>118</v>
      </c>
      <c r="D5501" s="7" t="s">
        <v>6562</v>
      </c>
      <c r="E5501" s="7"/>
      <c r="F5501" s="64"/>
      <c r="G5501" s="6"/>
      <c r="H5501" s="6"/>
      <c r="I5501" s="10" t="s">
        <v>110</v>
      </c>
      <c r="J5501" s="11" t="s">
        <v>4226</v>
      </c>
      <c r="K5501" s="194" t="s">
        <v>511</v>
      </c>
      <c r="L5501" s="176"/>
      <c r="M5501" s="176">
        <v>1000</v>
      </c>
      <c r="N5501" s="80" t="s">
        <v>6858</v>
      </c>
      <c r="O5501" s="162"/>
      <c r="P5501" s="80" t="s">
        <v>5948</v>
      </c>
      <c r="Q5501" s="80"/>
      <c r="R5501" s="80"/>
      <c r="S5501" s="163"/>
      <c r="T5501" s="213"/>
      <c r="U5501" s="162"/>
      <c r="V5501" s="164"/>
      <c r="W5501" s="12" t="str">
        <f t="shared" si="997"/>
        <v>Mqtt1</v>
      </c>
      <c r="X5501" s="196" t="s">
        <v>10759</v>
      </c>
      <c r="Y5501" s="6" t="str">
        <f t="shared" si="996"/>
        <v>marpower/power-tag/toilet-captains-cabin</v>
      </c>
      <c r="Z5501" s="103" t="str" cm="1">
        <f t="array" ref="Z5501">IF(COUNTIF(N5501,"spare"),"","$."&amp;_xlfn.REGEXEXTRACT(J5501,"^PT\d+[FQ]\d+_(.*)", 2))</f>
        <v>$.Active_Power_Phase_C</v>
      </c>
      <c r="AA5501" s="12">
        <f t="shared" si="995"/>
        <v>24</v>
      </c>
      <c r="AB5501" s="6" t="s">
        <v>195</v>
      </c>
      <c r="AC5501" s="103">
        <v>3058</v>
      </c>
      <c r="AJ5501" s="80"/>
      <c r="AK5501" s="113" t="s">
        <v>1425</v>
      </c>
      <c r="AN5501" s="80"/>
      <c r="AO5501" s="80"/>
      <c r="AP5501" s="80"/>
      <c r="AQ5501" s="80"/>
      <c r="AR5501" s="127"/>
      <c r="AS5501" s="80"/>
      <c r="AT5501" s="7"/>
      <c r="AU5501" s="7"/>
      <c r="AV5501" s="165"/>
      <c r="AW5501" s="166"/>
      <c r="AX5501" s="137"/>
      <c r="AY5501" s="147"/>
      <c r="AZ5501" s="167"/>
      <c r="BA5501" s="167"/>
      <c r="BB5501" s="147" t="str">
        <f t="shared" si="998"/>
        <v/>
      </c>
      <c r="BC5501" s="168"/>
      <c r="BD5501" s="165"/>
      <c r="BE5501" s="165"/>
      <c r="BF5501" s="165"/>
      <c r="BG5501" s="165"/>
      <c r="BH5501" s="165"/>
      <c r="BI5501" s="165"/>
      <c r="BJ5501" s="165"/>
      <c r="BK5501" s="165"/>
      <c r="BL5501" s="165"/>
      <c r="BM5501" s="165"/>
      <c r="BN5501" s="165"/>
      <c r="BO5501" s="165"/>
      <c r="BP5501" s="165"/>
      <c r="BQ5501" s="165"/>
      <c r="BS5501" s="6"/>
      <c r="BT5501" s="11"/>
      <c r="BU5501" s="6"/>
      <c r="BV5501" s="6"/>
    </row>
    <row r="5502" spans="1:74" ht="15.75" x14ac:dyDescent="0.25">
      <c r="A5502" s="52" t="s">
        <v>1422</v>
      </c>
      <c r="B5502" s="56"/>
      <c r="C5502" s="7" t="s">
        <v>118</v>
      </c>
      <c r="D5502" s="7" t="s">
        <v>6562</v>
      </c>
      <c r="E5502" s="7"/>
      <c r="F5502" s="64"/>
      <c r="G5502" s="6"/>
      <c r="H5502" s="6"/>
      <c r="I5502" s="10" t="s">
        <v>110</v>
      </c>
      <c r="J5502" s="11" t="s">
        <v>4227</v>
      </c>
      <c r="K5502" s="194" t="s">
        <v>511</v>
      </c>
      <c r="L5502" s="176"/>
      <c r="M5502" s="176">
        <v>1000</v>
      </c>
      <c r="N5502" s="80" t="s">
        <v>6858</v>
      </c>
      <c r="O5502" s="162"/>
      <c r="P5502" s="80" t="s">
        <v>5949</v>
      </c>
      <c r="Q5502" s="80"/>
      <c r="R5502" s="80"/>
      <c r="S5502" s="163"/>
      <c r="T5502" s="213"/>
      <c r="U5502" s="162"/>
      <c r="V5502" s="164"/>
      <c r="W5502" s="12" t="str">
        <f t="shared" si="997"/>
        <v>Mqtt1</v>
      </c>
      <c r="X5502" s="196" t="s">
        <v>10759</v>
      </c>
      <c r="Y5502" s="6" t="str">
        <f t="shared" si="996"/>
        <v>marpower/power-tag/toilet-captains-cabin</v>
      </c>
      <c r="Z5502" s="103" t="str" cm="1">
        <f t="array" ref="Z5502">IF(COUNTIF(N5502,"spare"),"","$."&amp;_xlfn.REGEXEXTRACT(J5502,"^PT\d+[FQ]\d+_(.*)", 2))</f>
        <v>$.Total_Active_Power</v>
      </c>
      <c r="AA5502" s="12">
        <f t="shared" si="995"/>
        <v>24</v>
      </c>
      <c r="AB5502" s="6" t="s">
        <v>195</v>
      </c>
      <c r="AC5502" s="103">
        <v>3060</v>
      </c>
      <c r="AJ5502" s="80"/>
      <c r="AK5502" s="113" t="s">
        <v>1425</v>
      </c>
      <c r="AN5502" s="80"/>
      <c r="AO5502" s="80"/>
      <c r="AP5502" s="80"/>
      <c r="AQ5502" s="80"/>
      <c r="AR5502" s="127"/>
      <c r="AS5502" s="80"/>
      <c r="AT5502" s="7"/>
      <c r="AU5502" s="7"/>
      <c r="AV5502" s="165"/>
      <c r="AW5502" s="166"/>
      <c r="AX5502" s="137"/>
      <c r="AY5502" s="147"/>
      <c r="AZ5502" s="167"/>
      <c r="BA5502" s="167"/>
      <c r="BB5502" s="147" t="str">
        <f t="shared" si="998"/>
        <v/>
      </c>
      <c r="BC5502" s="168"/>
      <c r="BD5502" s="165"/>
      <c r="BE5502" s="165"/>
      <c r="BF5502" s="165"/>
      <c r="BG5502" s="165"/>
      <c r="BH5502" s="165"/>
      <c r="BI5502" s="165"/>
      <c r="BJ5502" s="165"/>
      <c r="BK5502" s="165"/>
      <c r="BL5502" s="165"/>
      <c r="BM5502" s="165"/>
      <c r="BN5502" s="165"/>
      <c r="BO5502" s="165"/>
      <c r="BP5502" s="165"/>
      <c r="BQ5502" s="165"/>
      <c r="BS5502" s="6"/>
      <c r="BT5502" s="11"/>
      <c r="BU5502" s="6"/>
      <c r="BV5502" s="6"/>
    </row>
    <row r="5503" spans="1:74" ht="15.75" x14ac:dyDescent="0.25">
      <c r="A5503" s="52" t="s">
        <v>1422</v>
      </c>
      <c r="B5503" s="56"/>
      <c r="C5503" s="7" t="s">
        <v>118</v>
      </c>
      <c r="D5503" s="7" t="s">
        <v>6562</v>
      </c>
      <c r="E5503" s="7"/>
      <c r="F5503" s="64"/>
      <c r="G5503" s="6"/>
      <c r="H5503" s="6"/>
      <c r="I5503" s="10" t="s">
        <v>110</v>
      </c>
      <c r="J5503" s="11" t="s">
        <v>4228</v>
      </c>
      <c r="K5503" s="194" t="s">
        <v>511</v>
      </c>
      <c r="L5503" s="176"/>
      <c r="M5503" s="176">
        <v>1000</v>
      </c>
      <c r="N5503" s="80" t="s">
        <v>6858</v>
      </c>
      <c r="O5503" s="162"/>
      <c r="P5503" s="80" t="s">
        <v>5950</v>
      </c>
      <c r="Q5503" s="80"/>
      <c r="R5503" s="80"/>
      <c r="S5503" s="163"/>
      <c r="T5503" s="213"/>
      <c r="U5503" s="162"/>
      <c r="V5503" s="164"/>
      <c r="W5503" s="12" t="str">
        <f t="shared" si="997"/>
        <v>Mqtt1</v>
      </c>
      <c r="X5503" s="196" t="s">
        <v>10759</v>
      </c>
      <c r="Y5503" s="6" t="str">
        <f t="shared" si="996"/>
        <v>marpower/power-tag/toilet-captains-cabin</v>
      </c>
      <c r="Z5503" s="103" t="str" cm="1">
        <f t="array" ref="Z5503">IF(COUNTIF(N5503,"spare"),"","$."&amp;_xlfn.REGEXEXTRACT(J5503,"^PT\d+[FQ]\d+_(.*)", 2))</f>
        <v>$.Power_Factor_Phase_A</v>
      </c>
      <c r="AA5503" s="12">
        <f t="shared" si="995"/>
        <v>24</v>
      </c>
      <c r="AB5503" s="6" t="s">
        <v>195</v>
      </c>
      <c r="AC5503" s="103">
        <v>3078</v>
      </c>
      <c r="AJ5503" s="80"/>
      <c r="AK5503" s="113" t="s">
        <v>1426</v>
      </c>
      <c r="AN5503" s="80"/>
      <c r="AO5503" s="80"/>
      <c r="AP5503" s="80"/>
      <c r="AQ5503" s="80"/>
      <c r="AR5503" s="127"/>
      <c r="AS5503" s="80"/>
      <c r="AT5503" s="7"/>
      <c r="AU5503" s="7"/>
      <c r="AV5503" s="165"/>
      <c r="AW5503" s="166"/>
      <c r="AX5503" s="137"/>
      <c r="AY5503" s="147"/>
      <c r="AZ5503" s="167"/>
      <c r="BA5503" s="167"/>
      <c r="BB5503" s="147" t="str">
        <f t="shared" si="998"/>
        <v/>
      </c>
      <c r="BC5503" s="168"/>
      <c r="BD5503" s="165"/>
      <c r="BE5503" s="165"/>
      <c r="BF5503" s="165"/>
      <c r="BG5503" s="165"/>
      <c r="BH5503" s="165"/>
      <c r="BI5503" s="165"/>
      <c r="BJ5503" s="165"/>
      <c r="BK5503" s="165"/>
      <c r="BL5503" s="165"/>
      <c r="BM5503" s="165"/>
      <c r="BN5503" s="165"/>
      <c r="BO5503" s="165"/>
      <c r="BP5503" s="165"/>
      <c r="BQ5503" s="165"/>
      <c r="BS5503" s="6"/>
      <c r="BT5503" s="11"/>
      <c r="BU5503" s="6"/>
      <c r="BV5503" s="6"/>
    </row>
    <row r="5504" spans="1:74" ht="15.75" x14ac:dyDescent="0.25">
      <c r="A5504" s="52" t="s">
        <v>1422</v>
      </c>
      <c r="B5504" s="56"/>
      <c r="C5504" s="7" t="s">
        <v>118</v>
      </c>
      <c r="D5504" s="7" t="s">
        <v>6562</v>
      </c>
      <c r="E5504" s="7"/>
      <c r="F5504" s="64"/>
      <c r="G5504" s="6"/>
      <c r="H5504" s="6"/>
      <c r="I5504" s="10" t="s">
        <v>110</v>
      </c>
      <c r="J5504" s="11" t="s">
        <v>4229</v>
      </c>
      <c r="K5504" s="194" t="s">
        <v>511</v>
      </c>
      <c r="L5504" s="176"/>
      <c r="M5504" s="176">
        <v>1000</v>
      </c>
      <c r="N5504" s="80" t="s">
        <v>6858</v>
      </c>
      <c r="O5504" s="162"/>
      <c r="P5504" s="80" t="s">
        <v>5951</v>
      </c>
      <c r="Q5504" s="80"/>
      <c r="R5504" s="80"/>
      <c r="S5504" s="163"/>
      <c r="T5504" s="213"/>
      <c r="U5504" s="162"/>
      <c r="V5504" s="164"/>
      <c r="W5504" s="12" t="str">
        <f t="shared" si="997"/>
        <v>Mqtt1</v>
      </c>
      <c r="X5504" s="196" t="s">
        <v>10759</v>
      </c>
      <c r="Y5504" s="6" t="str">
        <f t="shared" si="996"/>
        <v>marpower/power-tag/toilet-captains-cabin</v>
      </c>
      <c r="Z5504" s="103" t="str" cm="1">
        <f t="array" ref="Z5504">IF(COUNTIF(N5504,"spare"),"","$."&amp;_xlfn.REGEXEXTRACT(J5504,"^PT\d+[FQ]\d+_(.*)", 2))</f>
        <v>$.Power_Factor_Phase_B</v>
      </c>
      <c r="AA5504" s="12">
        <f t="shared" si="995"/>
        <v>24</v>
      </c>
      <c r="AB5504" s="6" t="s">
        <v>195</v>
      </c>
      <c r="AC5504" s="103">
        <v>3080</v>
      </c>
      <c r="AJ5504" s="80"/>
      <c r="AK5504" s="113" t="s">
        <v>1426</v>
      </c>
      <c r="AN5504" s="80"/>
      <c r="AO5504" s="80"/>
      <c r="AP5504" s="80"/>
      <c r="AQ5504" s="80"/>
      <c r="AR5504" s="127"/>
      <c r="AS5504" s="80"/>
      <c r="AT5504" s="7"/>
      <c r="AU5504" s="7"/>
      <c r="AV5504" s="165"/>
      <c r="AW5504" s="166"/>
      <c r="AX5504" s="137"/>
      <c r="AY5504" s="147"/>
      <c r="AZ5504" s="167"/>
      <c r="BA5504" s="167"/>
      <c r="BB5504" s="147" t="str">
        <f t="shared" si="998"/>
        <v/>
      </c>
      <c r="BC5504" s="168"/>
      <c r="BD5504" s="165"/>
      <c r="BE5504" s="165"/>
      <c r="BF5504" s="165"/>
      <c r="BG5504" s="165"/>
      <c r="BH5504" s="165"/>
      <c r="BI5504" s="165"/>
      <c r="BJ5504" s="165"/>
      <c r="BK5504" s="165"/>
      <c r="BL5504" s="165"/>
      <c r="BM5504" s="165"/>
      <c r="BN5504" s="165"/>
      <c r="BO5504" s="165"/>
      <c r="BP5504" s="165"/>
      <c r="BQ5504" s="165"/>
      <c r="BS5504" s="6"/>
      <c r="BT5504" s="11"/>
      <c r="BU5504" s="6"/>
      <c r="BV5504" s="6"/>
    </row>
    <row r="5505" spans="1:74" ht="15.75" x14ac:dyDescent="0.25">
      <c r="A5505" s="52" t="s">
        <v>1422</v>
      </c>
      <c r="B5505" s="56"/>
      <c r="C5505" s="7" t="s">
        <v>118</v>
      </c>
      <c r="D5505" s="7" t="s">
        <v>6562</v>
      </c>
      <c r="E5505" s="7"/>
      <c r="F5505" s="64"/>
      <c r="G5505" s="6"/>
      <c r="H5505" s="6"/>
      <c r="I5505" s="10" t="s">
        <v>110</v>
      </c>
      <c r="J5505" s="11" t="s">
        <v>4230</v>
      </c>
      <c r="K5505" s="194" t="s">
        <v>511</v>
      </c>
      <c r="L5505" s="176"/>
      <c r="M5505" s="176">
        <v>1000</v>
      </c>
      <c r="N5505" s="80" t="s">
        <v>6858</v>
      </c>
      <c r="O5505" s="162"/>
      <c r="P5505" s="80" t="s">
        <v>5952</v>
      </c>
      <c r="Q5505" s="80"/>
      <c r="R5505" s="80"/>
      <c r="S5505" s="163"/>
      <c r="T5505" s="213"/>
      <c r="U5505" s="162"/>
      <c r="V5505" s="164"/>
      <c r="W5505" s="12" t="str">
        <f t="shared" si="997"/>
        <v>Mqtt1</v>
      </c>
      <c r="X5505" s="196" t="s">
        <v>10759</v>
      </c>
      <c r="Y5505" s="6" t="str">
        <f t="shared" si="996"/>
        <v>marpower/power-tag/toilet-captains-cabin</v>
      </c>
      <c r="Z5505" s="103" t="str" cm="1">
        <f t="array" ref="Z5505">IF(COUNTIF(N5505,"spare"),"","$."&amp;_xlfn.REGEXEXTRACT(J5505,"^PT\d+[FQ]\d+_(.*)", 2))</f>
        <v>$.Power_Factor_Phase_C</v>
      </c>
      <c r="AA5505" s="12">
        <f t="shared" si="995"/>
        <v>24</v>
      </c>
      <c r="AB5505" s="6" t="s">
        <v>195</v>
      </c>
      <c r="AC5505" s="103">
        <v>3082</v>
      </c>
      <c r="AJ5505" s="80"/>
      <c r="AK5505" s="113" t="s">
        <v>1426</v>
      </c>
      <c r="AN5505" s="80"/>
      <c r="AO5505" s="80"/>
      <c r="AP5505" s="80"/>
      <c r="AQ5505" s="80"/>
      <c r="AR5505" s="127"/>
      <c r="AS5505" s="80"/>
      <c r="AT5505" s="7"/>
      <c r="AU5505" s="7"/>
      <c r="AV5505" s="165"/>
      <c r="AW5505" s="166"/>
      <c r="AX5505" s="137"/>
      <c r="AY5505" s="147"/>
      <c r="AZ5505" s="167"/>
      <c r="BA5505" s="167"/>
      <c r="BB5505" s="147" t="str">
        <f t="shared" si="998"/>
        <v/>
      </c>
      <c r="BC5505" s="168"/>
      <c r="BD5505" s="165"/>
      <c r="BE5505" s="165"/>
      <c r="BF5505" s="165"/>
      <c r="BG5505" s="165"/>
      <c r="BH5505" s="165"/>
      <c r="BI5505" s="165"/>
      <c r="BJ5505" s="165"/>
      <c r="BK5505" s="165"/>
      <c r="BL5505" s="165"/>
      <c r="BM5505" s="165"/>
      <c r="BN5505" s="165"/>
      <c r="BO5505" s="165"/>
      <c r="BP5505" s="165"/>
      <c r="BQ5505" s="165"/>
      <c r="BS5505" s="6"/>
      <c r="BT5505" s="11"/>
      <c r="BU5505" s="6"/>
      <c r="BV5505" s="6"/>
    </row>
    <row r="5506" spans="1:74" ht="15.75" x14ac:dyDescent="0.25">
      <c r="A5506" s="52" t="s">
        <v>1422</v>
      </c>
      <c r="B5506" s="56"/>
      <c r="C5506" s="7" t="s">
        <v>118</v>
      </c>
      <c r="D5506" s="7" t="s">
        <v>6562</v>
      </c>
      <c r="E5506" s="7"/>
      <c r="F5506" s="64"/>
      <c r="G5506" s="6"/>
      <c r="H5506" s="6"/>
      <c r="I5506" s="10" t="s">
        <v>110</v>
      </c>
      <c r="J5506" s="11" t="s">
        <v>4231</v>
      </c>
      <c r="K5506" s="194" t="s">
        <v>511</v>
      </c>
      <c r="L5506" s="176"/>
      <c r="M5506" s="176">
        <v>1000</v>
      </c>
      <c r="N5506" s="80" t="s">
        <v>6858</v>
      </c>
      <c r="O5506" s="162"/>
      <c r="P5506" s="80" t="s">
        <v>5953</v>
      </c>
      <c r="Q5506" s="80"/>
      <c r="R5506" s="80"/>
      <c r="S5506" s="163"/>
      <c r="T5506" s="213"/>
      <c r="U5506" s="162"/>
      <c r="V5506" s="164"/>
      <c r="W5506" s="12" t="str">
        <f t="shared" si="997"/>
        <v>Mqtt1</v>
      </c>
      <c r="X5506" s="196" t="s">
        <v>10759</v>
      </c>
      <c r="Y5506" s="6" t="str">
        <f t="shared" si="996"/>
        <v>marpower/power-tag/toilet-captains-cabin</v>
      </c>
      <c r="Z5506" s="103" t="str" cm="1">
        <f t="array" ref="Z5506">IF(COUNTIF(N5506,"spare"),"","$."&amp;_xlfn.REGEXEXTRACT(J5506,"^PT\d+[FQ]\d+_(.*)", 2))</f>
        <v>$.Total_Power_Factor</v>
      </c>
      <c r="AA5506" s="12">
        <f t="shared" si="995"/>
        <v>24</v>
      </c>
      <c r="AB5506" s="6" t="s">
        <v>195</v>
      </c>
      <c r="AC5506" s="103">
        <v>3084</v>
      </c>
      <c r="AJ5506" s="80"/>
      <c r="AK5506" s="113" t="s">
        <v>1426</v>
      </c>
      <c r="AN5506" s="80"/>
      <c r="AO5506" s="80"/>
      <c r="AP5506" s="80"/>
      <c r="AQ5506" s="80"/>
      <c r="AR5506" s="127"/>
      <c r="AS5506" s="80"/>
      <c r="AT5506" s="7"/>
      <c r="AU5506" s="7"/>
      <c r="AV5506" s="165"/>
      <c r="AW5506" s="166"/>
      <c r="AX5506" s="137"/>
      <c r="AY5506" s="147"/>
      <c r="AZ5506" s="167"/>
      <c r="BA5506" s="167"/>
      <c r="BB5506" s="147" t="str">
        <f t="shared" si="998"/>
        <v/>
      </c>
      <c r="BC5506" s="168"/>
      <c r="BD5506" s="165"/>
      <c r="BE5506" s="165"/>
      <c r="BF5506" s="165"/>
      <c r="BG5506" s="165"/>
      <c r="BH5506" s="165"/>
      <c r="BI5506" s="165"/>
      <c r="BJ5506" s="165"/>
      <c r="BK5506" s="165"/>
      <c r="BL5506" s="165"/>
      <c r="BM5506" s="165"/>
      <c r="BN5506" s="165"/>
      <c r="BO5506" s="165"/>
      <c r="BP5506" s="165"/>
      <c r="BQ5506" s="165"/>
      <c r="BS5506" s="6"/>
      <c r="BT5506" s="11"/>
      <c r="BU5506" s="6"/>
      <c r="BV5506" s="6"/>
    </row>
    <row r="5507" spans="1:74" ht="15.75" x14ac:dyDescent="0.25">
      <c r="A5507" s="52" t="s">
        <v>1422</v>
      </c>
      <c r="B5507" s="56"/>
      <c r="C5507" s="7" t="s">
        <v>118</v>
      </c>
      <c r="D5507" s="7" t="s">
        <v>6562</v>
      </c>
      <c r="E5507" s="7"/>
      <c r="F5507" s="64"/>
      <c r="G5507" s="6"/>
      <c r="H5507" s="6"/>
      <c r="I5507" s="10" t="s">
        <v>110</v>
      </c>
      <c r="J5507" s="11" t="s">
        <v>4232</v>
      </c>
      <c r="K5507" s="194" t="s">
        <v>511</v>
      </c>
      <c r="L5507" s="176"/>
      <c r="M5507" s="176">
        <v>1000</v>
      </c>
      <c r="N5507" s="80" t="s">
        <v>6858</v>
      </c>
      <c r="O5507" s="162"/>
      <c r="P5507" s="80" t="s">
        <v>5954</v>
      </c>
      <c r="Q5507" s="80"/>
      <c r="R5507" s="80"/>
      <c r="S5507" s="163"/>
      <c r="T5507" s="213"/>
      <c r="U5507" s="162"/>
      <c r="V5507" s="164"/>
      <c r="W5507" s="12" t="str">
        <f t="shared" si="997"/>
        <v>Mqtt1</v>
      </c>
      <c r="X5507" s="196" t="s">
        <v>10760</v>
      </c>
      <c r="Y5507" s="6" t="str">
        <f t="shared" si="996"/>
        <v>marpower/power-tag/toilet-crew-cabin-sb-aft</v>
      </c>
      <c r="Z5507" s="103" t="str" cm="1">
        <f t="array" ref="Z5507">IF(COUNTIF(N5507,"spare"),"","$."&amp;_xlfn.REGEXEXTRACT(J5507,"^PT\d+[FQ]\d+_(.*)", 2))</f>
        <v>$.RMS_Current_Phase_A</v>
      </c>
      <c r="AA5507" s="12">
        <f>AA5492+1</f>
        <v>25</v>
      </c>
      <c r="AB5507" s="6" t="s">
        <v>195</v>
      </c>
      <c r="AC5507" s="103">
        <v>3000</v>
      </c>
      <c r="AJ5507" s="80"/>
      <c r="AK5507" s="113" t="s">
        <v>1423</v>
      </c>
      <c r="AN5507" s="80"/>
      <c r="AO5507" s="80"/>
      <c r="AP5507" s="80"/>
      <c r="AQ5507" s="80"/>
      <c r="AR5507" s="127"/>
      <c r="AS5507" s="80"/>
      <c r="AT5507" s="7"/>
      <c r="AU5507" s="7"/>
      <c r="AV5507" s="165"/>
      <c r="AW5507" s="166"/>
      <c r="AX5507" s="137"/>
      <c r="AY5507" s="147"/>
      <c r="AZ5507" s="167"/>
      <c r="BA5507" s="167"/>
      <c r="BB5507" s="147" t="str">
        <f t="shared" si="998"/>
        <v/>
      </c>
      <c r="BC5507" s="168"/>
      <c r="BD5507" s="165"/>
      <c r="BE5507" s="165"/>
      <c r="BF5507" s="165"/>
      <c r="BG5507" s="165"/>
      <c r="BH5507" s="165"/>
      <c r="BI5507" s="165"/>
      <c r="BJ5507" s="165"/>
      <c r="BK5507" s="165"/>
      <c r="BL5507" s="165"/>
      <c r="BM5507" s="165"/>
      <c r="BN5507" s="165"/>
      <c r="BO5507" s="165"/>
      <c r="BP5507" s="165"/>
      <c r="BQ5507" s="165"/>
      <c r="BS5507" s="6"/>
      <c r="BT5507" s="11"/>
      <c r="BU5507" s="6"/>
      <c r="BV5507" s="6"/>
    </row>
    <row r="5508" spans="1:74" ht="15.75" x14ac:dyDescent="0.25">
      <c r="A5508" s="52" t="s">
        <v>1422</v>
      </c>
      <c r="B5508" s="56"/>
      <c r="C5508" s="7" t="s">
        <v>118</v>
      </c>
      <c r="D5508" s="7" t="s">
        <v>6562</v>
      </c>
      <c r="E5508" s="7"/>
      <c r="F5508" s="64"/>
      <c r="G5508" s="6"/>
      <c r="H5508" s="6"/>
      <c r="I5508" s="10" t="s">
        <v>110</v>
      </c>
      <c r="J5508" s="11" t="s">
        <v>4233</v>
      </c>
      <c r="K5508" s="194" t="s">
        <v>511</v>
      </c>
      <c r="L5508" s="176"/>
      <c r="M5508" s="176">
        <v>1000</v>
      </c>
      <c r="N5508" s="80" t="s">
        <v>6858</v>
      </c>
      <c r="O5508" s="162"/>
      <c r="P5508" s="80" t="s">
        <v>5955</v>
      </c>
      <c r="Q5508" s="80"/>
      <c r="R5508" s="80"/>
      <c r="S5508" s="163"/>
      <c r="T5508" s="213"/>
      <c r="U5508" s="162"/>
      <c r="V5508" s="164"/>
      <c r="W5508" s="12" t="str">
        <f t="shared" si="997"/>
        <v>Mqtt1</v>
      </c>
      <c r="X5508" s="196" t="s">
        <v>10760</v>
      </c>
      <c r="Y5508" s="6" t="str">
        <f t="shared" si="996"/>
        <v>marpower/power-tag/toilet-crew-cabin-sb-aft</v>
      </c>
      <c r="Z5508" s="103" t="str" cm="1">
        <f t="array" ref="Z5508">IF(COUNTIF(N5508,"spare"),"","$."&amp;_xlfn.REGEXEXTRACT(J5508,"^PT\d+[FQ]\d+_(.*)", 2))</f>
        <v>$.RMS_Current_Phase_B</v>
      </c>
      <c r="AA5508" s="12">
        <f t="shared" si="995"/>
        <v>25</v>
      </c>
      <c r="AB5508" s="6" t="s">
        <v>195</v>
      </c>
      <c r="AC5508" s="103">
        <v>3002</v>
      </c>
      <c r="AJ5508" s="80"/>
      <c r="AK5508" s="113" t="s">
        <v>1423</v>
      </c>
      <c r="AN5508" s="80"/>
      <c r="AO5508" s="80"/>
      <c r="AP5508" s="80"/>
      <c r="AQ5508" s="80"/>
      <c r="AR5508" s="127"/>
      <c r="AS5508" s="80"/>
      <c r="AT5508" s="7"/>
      <c r="AU5508" s="7"/>
      <c r="AV5508" s="165"/>
      <c r="AW5508" s="166"/>
      <c r="AX5508" s="137"/>
      <c r="AY5508" s="147"/>
      <c r="AZ5508" s="167"/>
      <c r="BA5508" s="167"/>
      <c r="BB5508" s="147" t="str">
        <f t="shared" si="998"/>
        <v/>
      </c>
      <c r="BC5508" s="168"/>
      <c r="BD5508" s="165"/>
      <c r="BE5508" s="165"/>
      <c r="BF5508" s="165"/>
      <c r="BG5508" s="165"/>
      <c r="BH5508" s="165"/>
      <c r="BI5508" s="165"/>
      <c r="BJ5508" s="165"/>
      <c r="BK5508" s="165"/>
      <c r="BL5508" s="165"/>
      <c r="BM5508" s="165"/>
      <c r="BN5508" s="165"/>
      <c r="BO5508" s="165"/>
      <c r="BP5508" s="165"/>
      <c r="BQ5508" s="165"/>
      <c r="BS5508" s="6"/>
      <c r="BT5508" s="11"/>
      <c r="BU5508" s="6"/>
      <c r="BV5508" s="6"/>
    </row>
    <row r="5509" spans="1:74" ht="15.75" x14ac:dyDescent="0.25">
      <c r="A5509" s="52" t="s">
        <v>1422</v>
      </c>
      <c r="B5509" s="56"/>
      <c r="C5509" s="7" t="s">
        <v>118</v>
      </c>
      <c r="D5509" s="7" t="s">
        <v>6562</v>
      </c>
      <c r="E5509" s="7"/>
      <c r="F5509" s="64"/>
      <c r="G5509" s="6"/>
      <c r="H5509" s="6"/>
      <c r="I5509" s="10" t="s">
        <v>110</v>
      </c>
      <c r="J5509" s="11" t="s">
        <v>4234</v>
      </c>
      <c r="K5509" s="194" t="s">
        <v>511</v>
      </c>
      <c r="L5509" s="176"/>
      <c r="M5509" s="176">
        <v>1000</v>
      </c>
      <c r="N5509" s="80" t="s">
        <v>6858</v>
      </c>
      <c r="O5509" s="162"/>
      <c r="P5509" s="80" t="s">
        <v>5956</v>
      </c>
      <c r="Q5509" s="80"/>
      <c r="R5509" s="80"/>
      <c r="S5509" s="163"/>
      <c r="T5509" s="213"/>
      <c r="U5509" s="162"/>
      <c r="V5509" s="164"/>
      <c r="W5509" s="12" t="str">
        <f t="shared" si="997"/>
        <v>Mqtt1</v>
      </c>
      <c r="X5509" s="196" t="s">
        <v>10760</v>
      </c>
      <c r="Y5509" s="6" t="str">
        <f t="shared" si="996"/>
        <v>marpower/power-tag/toilet-crew-cabin-sb-aft</v>
      </c>
      <c r="Z5509" s="103" t="str" cm="1">
        <f t="array" ref="Z5509">IF(COUNTIF(N5509,"spare"),"","$."&amp;_xlfn.REGEXEXTRACT(J5509,"^PT\d+[FQ]\d+_(.*)", 2))</f>
        <v>$.RMS_Current_Phase_C</v>
      </c>
      <c r="AA5509" s="12">
        <f t="shared" si="995"/>
        <v>25</v>
      </c>
      <c r="AB5509" s="6" t="s">
        <v>195</v>
      </c>
      <c r="AC5509" s="103">
        <v>3004</v>
      </c>
      <c r="AJ5509" s="80"/>
      <c r="AK5509" s="113" t="s">
        <v>1423</v>
      </c>
      <c r="AN5509" s="80"/>
      <c r="AO5509" s="80"/>
      <c r="AP5509" s="80"/>
      <c r="AQ5509" s="80"/>
      <c r="AR5509" s="127"/>
      <c r="AS5509" s="80"/>
      <c r="AT5509" s="7"/>
      <c r="AU5509" s="7"/>
      <c r="AV5509" s="165"/>
      <c r="AW5509" s="166"/>
      <c r="AX5509" s="137"/>
      <c r="AY5509" s="147"/>
      <c r="AZ5509" s="167"/>
      <c r="BA5509" s="167"/>
      <c r="BB5509" s="147" t="str">
        <f t="shared" si="998"/>
        <v/>
      </c>
      <c r="BC5509" s="168"/>
      <c r="BD5509" s="165"/>
      <c r="BE5509" s="165"/>
      <c r="BF5509" s="165"/>
      <c r="BG5509" s="165"/>
      <c r="BH5509" s="165"/>
      <c r="BI5509" s="165"/>
      <c r="BJ5509" s="165"/>
      <c r="BK5509" s="165"/>
      <c r="BL5509" s="165"/>
      <c r="BM5509" s="165"/>
      <c r="BN5509" s="165"/>
      <c r="BO5509" s="165"/>
      <c r="BP5509" s="165"/>
      <c r="BQ5509" s="165"/>
      <c r="BS5509" s="6"/>
      <c r="BT5509" s="11"/>
      <c r="BU5509" s="6"/>
      <c r="BV5509" s="6"/>
    </row>
    <row r="5510" spans="1:74" ht="15.75" x14ac:dyDescent="0.25">
      <c r="A5510" s="52" t="s">
        <v>1422</v>
      </c>
      <c r="B5510" s="56"/>
      <c r="C5510" s="7" t="s">
        <v>118</v>
      </c>
      <c r="D5510" s="7" t="s">
        <v>6562</v>
      </c>
      <c r="E5510" s="7"/>
      <c r="F5510" s="64"/>
      <c r="G5510" s="6"/>
      <c r="H5510" s="6"/>
      <c r="I5510" s="10" t="s">
        <v>110</v>
      </c>
      <c r="J5510" s="11" t="s">
        <v>4235</v>
      </c>
      <c r="K5510" s="194" t="s">
        <v>511</v>
      </c>
      <c r="L5510" s="176"/>
      <c r="M5510" s="176">
        <v>1000</v>
      </c>
      <c r="N5510" s="80" t="s">
        <v>6858</v>
      </c>
      <c r="O5510" s="162"/>
      <c r="P5510" s="80" t="s">
        <v>5957</v>
      </c>
      <c r="Q5510" s="80"/>
      <c r="R5510" s="80"/>
      <c r="S5510" s="163"/>
      <c r="T5510" s="213"/>
      <c r="U5510" s="162"/>
      <c r="V5510" s="164"/>
      <c r="W5510" s="12" t="str">
        <f t="shared" si="997"/>
        <v>Mqtt1</v>
      </c>
      <c r="X5510" s="196" t="s">
        <v>10760</v>
      </c>
      <c r="Y5510" s="6" t="str">
        <f t="shared" si="996"/>
        <v>marpower/power-tag/toilet-crew-cabin-sb-aft</v>
      </c>
      <c r="Z5510" s="103" t="str" cm="1">
        <f t="array" ref="Z5510">IF(COUNTIF(N5510,"spare"),"","$."&amp;_xlfn.REGEXEXTRACT(J5510,"^PT\d+[FQ]\d+_(.*)", 2))</f>
        <v>$.RMS_Current_Phase_Neut</v>
      </c>
      <c r="AA5510" s="12">
        <f t="shared" si="995"/>
        <v>25</v>
      </c>
      <c r="AB5510" s="6" t="s">
        <v>195</v>
      </c>
      <c r="AC5510" s="103">
        <v>3006</v>
      </c>
      <c r="AJ5510" s="80"/>
      <c r="AK5510" s="113" t="s">
        <v>1423</v>
      </c>
      <c r="AN5510" s="80"/>
      <c r="AO5510" s="80"/>
      <c r="AP5510" s="80"/>
      <c r="AQ5510" s="80"/>
      <c r="AR5510" s="127"/>
      <c r="AS5510" s="80"/>
      <c r="AT5510" s="7"/>
      <c r="AU5510" s="7"/>
      <c r="AV5510" s="165"/>
      <c r="AW5510" s="166"/>
      <c r="AX5510" s="137"/>
      <c r="AY5510" s="147"/>
      <c r="AZ5510" s="167"/>
      <c r="BA5510" s="167"/>
      <c r="BB5510" s="147" t="str">
        <f t="shared" si="998"/>
        <v/>
      </c>
      <c r="BC5510" s="168"/>
      <c r="BD5510" s="165"/>
      <c r="BE5510" s="165"/>
      <c r="BF5510" s="165"/>
      <c r="BG5510" s="165"/>
      <c r="BH5510" s="165"/>
      <c r="BI5510" s="165"/>
      <c r="BJ5510" s="165"/>
      <c r="BK5510" s="165"/>
      <c r="BL5510" s="165"/>
      <c r="BM5510" s="165"/>
      <c r="BN5510" s="165"/>
      <c r="BO5510" s="165"/>
      <c r="BP5510" s="165"/>
      <c r="BQ5510" s="165"/>
      <c r="BS5510" s="6"/>
      <c r="BT5510" s="11"/>
      <c r="BU5510" s="6"/>
      <c r="BV5510" s="6"/>
    </row>
    <row r="5511" spans="1:74" ht="15.75" x14ac:dyDescent="0.25">
      <c r="A5511" s="52" t="s">
        <v>1422</v>
      </c>
      <c r="B5511" s="56"/>
      <c r="C5511" s="7" t="s">
        <v>118</v>
      </c>
      <c r="D5511" s="7" t="s">
        <v>6562</v>
      </c>
      <c r="E5511" s="7"/>
      <c r="F5511" s="64"/>
      <c r="G5511" s="6"/>
      <c r="H5511" s="6"/>
      <c r="I5511" s="10" t="s">
        <v>110</v>
      </c>
      <c r="J5511" s="11" t="s">
        <v>8394</v>
      </c>
      <c r="K5511" s="194" t="s">
        <v>511</v>
      </c>
      <c r="L5511" s="176"/>
      <c r="M5511" s="176">
        <v>1000</v>
      </c>
      <c r="N5511" s="80" t="s">
        <v>6858</v>
      </c>
      <c r="O5511" s="162"/>
      <c r="P5511" s="80" t="s">
        <v>5958</v>
      </c>
      <c r="Q5511" s="80"/>
      <c r="R5511" s="80"/>
      <c r="S5511" s="163"/>
      <c r="T5511" s="213"/>
      <c r="U5511" s="162"/>
      <c r="V5511" s="164"/>
      <c r="W5511" s="12" t="str">
        <f t="shared" si="997"/>
        <v>Mqtt1</v>
      </c>
      <c r="X5511" s="196" t="s">
        <v>10760</v>
      </c>
      <c r="Y5511" s="6" t="str">
        <f t="shared" si="996"/>
        <v>marpower/power-tag/toilet-crew-cabin-sb-aft</v>
      </c>
      <c r="Z5511" s="103" t="str" cm="1">
        <f t="array" ref="Z5511">IF(COUNTIF(N5511,"spare"),"","$."&amp;_xlfn.REGEXEXTRACT(J5511,"^PT\d+[FQ]\d+_(.*)", 2))</f>
        <v>$.RMS_Voltage_A_N</v>
      </c>
      <c r="AA5511" s="12">
        <f t="shared" si="995"/>
        <v>25</v>
      </c>
      <c r="AB5511" s="6" t="s">
        <v>195</v>
      </c>
      <c r="AC5511" s="103">
        <v>3028</v>
      </c>
      <c r="AJ5511" s="80"/>
      <c r="AK5511" s="113" t="s">
        <v>1424</v>
      </c>
      <c r="AN5511" s="80"/>
      <c r="AO5511" s="80"/>
      <c r="AP5511" s="80"/>
      <c r="AQ5511" s="80"/>
      <c r="AR5511" s="127"/>
      <c r="AS5511" s="80"/>
      <c r="AT5511" s="7"/>
      <c r="AU5511" s="7"/>
      <c r="AV5511" s="165"/>
      <c r="AW5511" s="166"/>
      <c r="AX5511" s="137"/>
      <c r="AY5511" s="147"/>
      <c r="AZ5511" s="167"/>
      <c r="BA5511" s="167"/>
      <c r="BB5511" s="147" t="str">
        <f t="shared" si="998"/>
        <v/>
      </c>
      <c r="BC5511" s="168"/>
      <c r="BD5511" s="165"/>
      <c r="BE5511" s="165"/>
      <c r="BF5511" s="165"/>
      <c r="BG5511" s="165"/>
      <c r="BH5511" s="165"/>
      <c r="BI5511" s="165"/>
      <c r="BJ5511" s="165"/>
      <c r="BK5511" s="165"/>
      <c r="BL5511" s="165"/>
      <c r="BM5511" s="165"/>
      <c r="BN5511" s="165"/>
      <c r="BO5511" s="165"/>
      <c r="BP5511" s="165"/>
      <c r="BQ5511" s="165"/>
      <c r="BS5511" s="6"/>
      <c r="BT5511" s="11"/>
      <c r="BU5511" s="6"/>
      <c r="BV5511" s="6"/>
    </row>
    <row r="5512" spans="1:74" ht="15.75" x14ac:dyDescent="0.25">
      <c r="A5512" s="52" t="s">
        <v>1422</v>
      </c>
      <c r="B5512" s="56"/>
      <c r="C5512" s="7" t="s">
        <v>118</v>
      </c>
      <c r="D5512" s="7" t="s">
        <v>6562</v>
      </c>
      <c r="E5512" s="7"/>
      <c r="F5512" s="64"/>
      <c r="G5512" s="6"/>
      <c r="H5512" s="6"/>
      <c r="I5512" s="10" t="s">
        <v>110</v>
      </c>
      <c r="J5512" s="11" t="s">
        <v>8571</v>
      </c>
      <c r="K5512" s="194" t="s">
        <v>511</v>
      </c>
      <c r="L5512" s="176"/>
      <c r="M5512" s="176">
        <v>1000</v>
      </c>
      <c r="N5512" s="80" t="s">
        <v>6858</v>
      </c>
      <c r="O5512" s="162"/>
      <c r="P5512" s="80" t="s">
        <v>5959</v>
      </c>
      <c r="Q5512" s="80"/>
      <c r="R5512" s="80"/>
      <c r="S5512" s="163"/>
      <c r="T5512" s="213"/>
      <c r="U5512" s="162"/>
      <c r="V5512" s="164"/>
      <c r="W5512" s="12" t="str">
        <f t="shared" si="997"/>
        <v>Mqtt1</v>
      </c>
      <c r="X5512" s="196" t="s">
        <v>10760</v>
      </c>
      <c r="Y5512" s="6" t="str">
        <f t="shared" si="996"/>
        <v>marpower/power-tag/toilet-crew-cabin-sb-aft</v>
      </c>
      <c r="Z5512" s="103" t="str" cm="1">
        <f t="array" ref="Z5512">IF(COUNTIF(N5512,"spare"),"","$."&amp;_xlfn.REGEXEXTRACT(J5512,"^PT\d+[FQ]\d+_(.*)", 2))</f>
        <v>$.RMS_Voltage_B_N</v>
      </c>
      <c r="AA5512" s="12">
        <f t="shared" ref="AA5512:AA5521" si="999">AA5497+1</f>
        <v>25</v>
      </c>
      <c r="AB5512" s="6" t="s">
        <v>195</v>
      </c>
      <c r="AC5512" s="103">
        <v>3030</v>
      </c>
      <c r="AJ5512" s="80"/>
      <c r="AK5512" s="113" t="s">
        <v>1424</v>
      </c>
      <c r="AN5512" s="80"/>
      <c r="AO5512" s="80"/>
      <c r="AP5512" s="80"/>
      <c r="AQ5512" s="80"/>
      <c r="AR5512" s="127"/>
      <c r="AS5512" s="80"/>
      <c r="AT5512" s="7"/>
      <c r="AU5512" s="7"/>
      <c r="AV5512" s="165"/>
      <c r="AW5512" s="166"/>
      <c r="AX5512" s="137"/>
      <c r="AY5512" s="147"/>
      <c r="AZ5512" s="167"/>
      <c r="BA5512" s="167"/>
      <c r="BB5512" s="147" t="str">
        <f t="shared" si="998"/>
        <v/>
      </c>
      <c r="BC5512" s="168"/>
      <c r="BD5512" s="165"/>
      <c r="BE5512" s="165"/>
      <c r="BF5512" s="165"/>
      <c r="BG5512" s="165"/>
      <c r="BH5512" s="165"/>
      <c r="BI5512" s="165"/>
      <c r="BJ5512" s="165"/>
      <c r="BK5512" s="165"/>
      <c r="BL5512" s="165"/>
      <c r="BM5512" s="165"/>
      <c r="BN5512" s="165"/>
      <c r="BO5512" s="165"/>
      <c r="BP5512" s="165"/>
      <c r="BQ5512" s="165"/>
      <c r="BS5512" s="6"/>
      <c r="BT5512" s="11"/>
      <c r="BU5512" s="6"/>
      <c r="BV5512" s="6"/>
    </row>
    <row r="5513" spans="1:74" ht="15.75" x14ac:dyDescent="0.25">
      <c r="A5513" s="52" t="s">
        <v>1422</v>
      </c>
      <c r="B5513" s="56"/>
      <c r="C5513" s="7" t="s">
        <v>118</v>
      </c>
      <c r="D5513" s="7" t="s">
        <v>6562</v>
      </c>
      <c r="E5513" s="7"/>
      <c r="F5513" s="64"/>
      <c r="G5513" s="6"/>
      <c r="H5513" s="6"/>
      <c r="I5513" s="10" t="s">
        <v>110</v>
      </c>
      <c r="J5513" s="11" t="s">
        <v>8748</v>
      </c>
      <c r="K5513" s="194" t="s">
        <v>511</v>
      </c>
      <c r="L5513" s="176"/>
      <c r="M5513" s="176">
        <v>1000</v>
      </c>
      <c r="N5513" s="80" t="s">
        <v>6858</v>
      </c>
      <c r="O5513" s="162"/>
      <c r="P5513" s="80" t="s">
        <v>5960</v>
      </c>
      <c r="Q5513" s="80"/>
      <c r="R5513" s="80"/>
      <c r="S5513" s="163"/>
      <c r="T5513" s="213"/>
      <c r="U5513" s="162"/>
      <c r="V5513" s="164"/>
      <c r="W5513" s="12" t="str">
        <f t="shared" si="997"/>
        <v>Mqtt1</v>
      </c>
      <c r="X5513" s="196" t="s">
        <v>10760</v>
      </c>
      <c r="Y5513" s="6" t="str">
        <f t="shared" si="996"/>
        <v>marpower/power-tag/toilet-crew-cabin-sb-aft</v>
      </c>
      <c r="Z5513" s="103" t="str" cm="1">
        <f t="array" ref="Z5513">IF(COUNTIF(N5513,"spare"),"","$."&amp;_xlfn.REGEXEXTRACT(J5513,"^PT\d+[FQ]\d+_(.*)", 2))</f>
        <v>$.RMS_Voltage_C_N</v>
      </c>
      <c r="AA5513" s="12">
        <f t="shared" si="999"/>
        <v>25</v>
      </c>
      <c r="AB5513" s="6" t="s">
        <v>195</v>
      </c>
      <c r="AC5513" s="103">
        <v>3032</v>
      </c>
      <c r="AJ5513" s="80"/>
      <c r="AK5513" s="113" t="s">
        <v>1424</v>
      </c>
      <c r="AN5513" s="80"/>
      <c r="AO5513" s="80"/>
      <c r="AP5513" s="80"/>
      <c r="AQ5513" s="80"/>
      <c r="AR5513" s="127"/>
      <c r="AS5513" s="80"/>
      <c r="AT5513" s="7"/>
      <c r="AU5513" s="7"/>
      <c r="AV5513" s="165"/>
      <c r="AW5513" s="166"/>
      <c r="AX5513" s="137"/>
      <c r="AY5513" s="147"/>
      <c r="AZ5513" s="167"/>
      <c r="BA5513" s="167"/>
      <c r="BB5513" s="147" t="str">
        <f t="shared" si="998"/>
        <v/>
      </c>
      <c r="BC5513" s="168"/>
      <c r="BD5513" s="165"/>
      <c r="BE5513" s="165"/>
      <c r="BF5513" s="165"/>
      <c r="BG5513" s="165"/>
      <c r="BH5513" s="165"/>
      <c r="BI5513" s="165"/>
      <c r="BJ5513" s="165"/>
      <c r="BK5513" s="165"/>
      <c r="BL5513" s="165"/>
      <c r="BM5513" s="165"/>
      <c r="BN5513" s="165"/>
      <c r="BO5513" s="165"/>
      <c r="BP5513" s="165"/>
      <c r="BQ5513" s="165"/>
      <c r="BS5513" s="6"/>
      <c r="BT5513" s="11"/>
      <c r="BU5513" s="6"/>
      <c r="BV5513" s="6"/>
    </row>
    <row r="5514" spans="1:74" ht="15.75" x14ac:dyDescent="0.25">
      <c r="A5514" s="52" t="s">
        <v>1422</v>
      </c>
      <c r="B5514" s="56"/>
      <c r="C5514" s="7" t="s">
        <v>118</v>
      </c>
      <c r="D5514" s="7" t="s">
        <v>6562</v>
      </c>
      <c r="E5514" s="7"/>
      <c r="F5514" s="64"/>
      <c r="G5514" s="6"/>
      <c r="H5514" s="6"/>
      <c r="I5514" s="10" t="s">
        <v>110</v>
      </c>
      <c r="J5514" s="11" t="s">
        <v>4236</v>
      </c>
      <c r="K5514" s="194" t="s">
        <v>511</v>
      </c>
      <c r="L5514" s="176"/>
      <c r="M5514" s="176">
        <v>1000</v>
      </c>
      <c r="N5514" s="80" t="s">
        <v>6858</v>
      </c>
      <c r="O5514" s="162"/>
      <c r="P5514" s="80" t="s">
        <v>5961</v>
      </c>
      <c r="Q5514" s="80"/>
      <c r="R5514" s="80"/>
      <c r="S5514" s="163"/>
      <c r="T5514" s="213"/>
      <c r="U5514" s="162"/>
      <c r="V5514" s="164"/>
      <c r="W5514" s="12" t="str">
        <f t="shared" si="997"/>
        <v>Mqtt1</v>
      </c>
      <c r="X5514" s="196" t="s">
        <v>10760</v>
      </c>
      <c r="Y5514" s="6" t="str">
        <f t="shared" si="996"/>
        <v>marpower/power-tag/toilet-crew-cabin-sb-aft</v>
      </c>
      <c r="Z5514" s="103" t="str" cm="1">
        <f t="array" ref="Z5514">IF(COUNTIF(N5514,"spare"),"","$."&amp;_xlfn.REGEXEXTRACT(J5514,"^PT\d+[FQ]\d+_(.*)", 2))</f>
        <v>$.Active_Power_Phase_A</v>
      </c>
      <c r="AA5514" s="12">
        <f t="shared" si="999"/>
        <v>25</v>
      </c>
      <c r="AB5514" s="6" t="s">
        <v>195</v>
      </c>
      <c r="AC5514" s="103">
        <v>3054</v>
      </c>
      <c r="AJ5514" s="80"/>
      <c r="AK5514" s="113" t="s">
        <v>1425</v>
      </c>
      <c r="AN5514" s="80"/>
      <c r="AO5514" s="80"/>
      <c r="AP5514" s="80"/>
      <c r="AQ5514" s="80"/>
      <c r="AR5514" s="127"/>
      <c r="AS5514" s="80"/>
      <c r="AT5514" s="7"/>
      <c r="AU5514" s="7"/>
      <c r="AV5514" s="165"/>
      <c r="AW5514" s="166"/>
      <c r="AX5514" s="137"/>
      <c r="AY5514" s="147"/>
      <c r="AZ5514" s="167"/>
      <c r="BA5514" s="167"/>
      <c r="BB5514" s="147" t="str">
        <f t="shared" si="998"/>
        <v/>
      </c>
      <c r="BC5514" s="168"/>
      <c r="BD5514" s="165"/>
      <c r="BE5514" s="165"/>
      <c r="BF5514" s="165"/>
      <c r="BG5514" s="165"/>
      <c r="BH5514" s="165"/>
      <c r="BI5514" s="165"/>
      <c r="BJ5514" s="165"/>
      <c r="BK5514" s="165"/>
      <c r="BL5514" s="165"/>
      <c r="BM5514" s="165"/>
      <c r="BN5514" s="165"/>
      <c r="BO5514" s="165"/>
      <c r="BP5514" s="165"/>
      <c r="BQ5514" s="165"/>
      <c r="BS5514" s="6"/>
      <c r="BT5514" s="11"/>
      <c r="BU5514" s="6"/>
      <c r="BV5514" s="6"/>
    </row>
    <row r="5515" spans="1:74" ht="15.75" x14ac:dyDescent="0.25">
      <c r="A5515" s="52" t="s">
        <v>1422</v>
      </c>
      <c r="B5515" s="56"/>
      <c r="C5515" s="7" t="s">
        <v>118</v>
      </c>
      <c r="D5515" s="7" t="s">
        <v>6562</v>
      </c>
      <c r="E5515" s="7"/>
      <c r="F5515" s="64"/>
      <c r="G5515" s="6"/>
      <c r="H5515" s="6"/>
      <c r="I5515" s="10" t="s">
        <v>110</v>
      </c>
      <c r="J5515" s="11" t="s">
        <v>4237</v>
      </c>
      <c r="K5515" s="194" t="s">
        <v>511</v>
      </c>
      <c r="L5515" s="176"/>
      <c r="M5515" s="176">
        <v>1000</v>
      </c>
      <c r="N5515" s="80" t="s">
        <v>6858</v>
      </c>
      <c r="O5515" s="162"/>
      <c r="P5515" s="80" t="s">
        <v>5962</v>
      </c>
      <c r="Q5515" s="80"/>
      <c r="R5515" s="80"/>
      <c r="S5515" s="163"/>
      <c r="T5515" s="213"/>
      <c r="U5515" s="162"/>
      <c r="V5515" s="164"/>
      <c r="W5515" s="12" t="str">
        <f t="shared" si="997"/>
        <v>Mqtt1</v>
      </c>
      <c r="X5515" s="196" t="s">
        <v>10760</v>
      </c>
      <c r="Y5515" s="6" t="str">
        <f t="shared" ref="Y5515:Y5578" si="1000">LOWER(_xlfn.CONCAT("marpower/",SUBSTITUTE(SUBSTITUTE("power-tag/" &amp; X5515," ","-"),"_","-")))</f>
        <v>marpower/power-tag/toilet-crew-cabin-sb-aft</v>
      </c>
      <c r="Z5515" s="103" t="str" cm="1">
        <f t="array" ref="Z5515">IF(COUNTIF(N5515,"spare"),"","$."&amp;_xlfn.REGEXEXTRACT(J5515,"^PT\d+[FQ]\d+_(.*)", 2))</f>
        <v>$.Active_Power_Phase_B</v>
      </c>
      <c r="AA5515" s="12">
        <f t="shared" si="999"/>
        <v>25</v>
      </c>
      <c r="AB5515" s="6" t="s">
        <v>195</v>
      </c>
      <c r="AC5515" s="103">
        <v>3056</v>
      </c>
      <c r="AJ5515" s="80"/>
      <c r="AK5515" s="113" t="s">
        <v>1425</v>
      </c>
      <c r="AN5515" s="80"/>
      <c r="AO5515" s="80"/>
      <c r="AP5515" s="80"/>
      <c r="AQ5515" s="80"/>
      <c r="AR5515" s="127"/>
      <c r="AS5515" s="80"/>
      <c r="AT5515" s="7"/>
      <c r="AU5515" s="7"/>
      <c r="AV5515" s="165"/>
      <c r="AW5515" s="166"/>
      <c r="AX5515" s="137"/>
      <c r="AY5515" s="147"/>
      <c r="AZ5515" s="167"/>
      <c r="BA5515" s="167"/>
      <c r="BB5515" s="147" t="str">
        <f t="shared" si="998"/>
        <v/>
      </c>
      <c r="BC5515" s="168"/>
      <c r="BD5515" s="165"/>
      <c r="BE5515" s="165"/>
      <c r="BF5515" s="165"/>
      <c r="BG5515" s="165"/>
      <c r="BH5515" s="165"/>
      <c r="BI5515" s="165"/>
      <c r="BJ5515" s="165"/>
      <c r="BK5515" s="165"/>
      <c r="BL5515" s="165"/>
      <c r="BM5515" s="165"/>
      <c r="BN5515" s="165"/>
      <c r="BO5515" s="165"/>
      <c r="BP5515" s="165"/>
      <c r="BQ5515" s="165"/>
      <c r="BS5515" s="6"/>
      <c r="BT5515" s="11"/>
      <c r="BU5515" s="6"/>
      <c r="BV5515" s="6"/>
    </row>
    <row r="5516" spans="1:74" ht="15.75" x14ac:dyDescent="0.25">
      <c r="A5516" s="52" t="s">
        <v>1422</v>
      </c>
      <c r="B5516" s="56"/>
      <c r="C5516" s="7" t="s">
        <v>118</v>
      </c>
      <c r="D5516" s="7" t="s">
        <v>6562</v>
      </c>
      <c r="E5516" s="7"/>
      <c r="F5516" s="64"/>
      <c r="G5516" s="6"/>
      <c r="H5516" s="6"/>
      <c r="I5516" s="10" t="s">
        <v>110</v>
      </c>
      <c r="J5516" s="11" t="s">
        <v>4238</v>
      </c>
      <c r="K5516" s="194" t="s">
        <v>511</v>
      </c>
      <c r="L5516" s="176"/>
      <c r="M5516" s="176">
        <v>1000</v>
      </c>
      <c r="N5516" s="80" t="s">
        <v>6858</v>
      </c>
      <c r="O5516" s="162"/>
      <c r="P5516" s="80" t="s">
        <v>5963</v>
      </c>
      <c r="Q5516" s="80"/>
      <c r="R5516" s="80"/>
      <c r="S5516" s="163"/>
      <c r="T5516" s="213"/>
      <c r="U5516" s="162"/>
      <c r="V5516" s="164"/>
      <c r="W5516" s="12" t="str">
        <f t="shared" si="997"/>
        <v>Mqtt1</v>
      </c>
      <c r="X5516" s="196" t="s">
        <v>10760</v>
      </c>
      <c r="Y5516" s="6" t="str">
        <f t="shared" si="1000"/>
        <v>marpower/power-tag/toilet-crew-cabin-sb-aft</v>
      </c>
      <c r="Z5516" s="103" t="str" cm="1">
        <f t="array" ref="Z5516">IF(COUNTIF(N5516,"spare"),"","$."&amp;_xlfn.REGEXEXTRACT(J5516,"^PT\d+[FQ]\d+_(.*)", 2))</f>
        <v>$.Active_Power_Phase_C</v>
      </c>
      <c r="AA5516" s="12">
        <f t="shared" si="999"/>
        <v>25</v>
      </c>
      <c r="AB5516" s="6" t="s">
        <v>195</v>
      </c>
      <c r="AC5516" s="103">
        <v>3058</v>
      </c>
      <c r="AJ5516" s="80"/>
      <c r="AK5516" s="113" t="s">
        <v>1425</v>
      </c>
      <c r="AN5516" s="80"/>
      <c r="AO5516" s="80"/>
      <c r="AP5516" s="80"/>
      <c r="AQ5516" s="80"/>
      <c r="AR5516" s="127"/>
      <c r="AS5516" s="80"/>
      <c r="AT5516" s="7"/>
      <c r="AU5516" s="7"/>
      <c r="AV5516" s="165"/>
      <c r="AW5516" s="166"/>
      <c r="AX5516" s="137"/>
      <c r="AY5516" s="147"/>
      <c r="AZ5516" s="167"/>
      <c r="BA5516" s="167"/>
      <c r="BB5516" s="147" t="str">
        <f t="shared" si="998"/>
        <v/>
      </c>
      <c r="BC5516" s="168"/>
      <c r="BD5516" s="165"/>
      <c r="BE5516" s="165"/>
      <c r="BF5516" s="165"/>
      <c r="BG5516" s="165"/>
      <c r="BH5516" s="165"/>
      <c r="BI5516" s="165"/>
      <c r="BJ5516" s="165"/>
      <c r="BK5516" s="165"/>
      <c r="BL5516" s="165"/>
      <c r="BM5516" s="165"/>
      <c r="BN5516" s="165"/>
      <c r="BO5516" s="165"/>
      <c r="BP5516" s="165"/>
      <c r="BQ5516" s="165"/>
      <c r="BS5516" s="6"/>
      <c r="BT5516" s="11"/>
      <c r="BU5516" s="6"/>
      <c r="BV5516" s="6"/>
    </row>
    <row r="5517" spans="1:74" ht="15.75" x14ac:dyDescent="0.25">
      <c r="A5517" s="52" t="s">
        <v>1422</v>
      </c>
      <c r="B5517" s="56"/>
      <c r="C5517" s="7" t="s">
        <v>118</v>
      </c>
      <c r="D5517" s="7" t="s">
        <v>6562</v>
      </c>
      <c r="E5517" s="7"/>
      <c r="F5517" s="64"/>
      <c r="G5517" s="6"/>
      <c r="H5517" s="6"/>
      <c r="I5517" s="10" t="s">
        <v>110</v>
      </c>
      <c r="J5517" s="11" t="s">
        <v>4239</v>
      </c>
      <c r="K5517" s="194" t="s">
        <v>511</v>
      </c>
      <c r="L5517" s="176"/>
      <c r="M5517" s="176">
        <v>1000</v>
      </c>
      <c r="N5517" s="80" t="s">
        <v>6858</v>
      </c>
      <c r="O5517" s="162"/>
      <c r="P5517" s="80" t="s">
        <v>5964</v>
      </c>
      <c r="Q5517" s="80"/>
      <c r="R5517" s="80"/>
      <c r="S5517" s="163"/>
      <c r="T5517" s="213"/>
      <c r="U5517" s="162"/>
      <c r="V5517" s="164"/>
      <c r="W5517" s="12" t="str">
        <f t="shared" si="997"/>
        <v>Mqtt1</v>
      </c>
      <c r="X5517" s="196" t="s">
        <v>10760</v>
      </c>
      <c r="Y5517" s="6" t="str">
        <f t="shared" si="1000"/>
        <v>marpower/power-tag/toilet-crew-cabin-sb-aft</v>
      </c>
      <c r="Z5517" s="103" t="str" cm="1">
        <f t="array" ref="Z5517">IF(COUNTIF(N5517,"spare"),"","$."&amp;_xlfn.REGEXEXTRACT(J5517,"^PT\d+[FQ]\d+_(.*)", 2))</f>
        <v>$.Total_Active_Power</v>
      </c>
      <c r="AA5517" s="12">
        <f t="shared" si="999"/>
        <v>25</v>
      </c>
      <c r="AB5517" s="6" t="s">
        <v>195</v>
      </c>
      <c r="AC5517" s="103">
        <v>3060</v>
      </c>
      <c r="AJ5517" s="80"/>
      <c r="AK5517" s="113" t="s">
        <v>1425</v>
      </c>
      <c r="AN5517" s="80"/>
      <c r="AO5517" s="80"/>
      <c r="AP5517" s="80"/>
      <c r="AQ5517" s="80"/>
      <c r="AR5517" s="127"/>
      <c r="AS5517" s="80"/>
      <c r="AT5517" s="7"/>
      <c r="AU5517" s="7"/>
      <c r="AV5517" s="165"/>
      <c r="AW5517" s="166"/>
      <c r="AX5517" s="137"/>
      <c r="AY5517" s="147"/>
      <c r="AZ5517" s="167"/>
      <c r="BA5517" s="167"/>
      <c r="BB5517" s="147" t="str">
        <f t="shared" si="998"/>
        <v/>
      </c>
      <c r="BC5517" s="168"/>
      <c r="BD5517" s="165"/>
      <c r="BE5517" s="165"/>
      <c r="BF5517" s="165"/>
      <c r="BG5517" s="165"/>
      <c r="BH5517" s="165"/>
      <c r="BI5517" s="165"/>
      <c r="BJ5517" s="165"/>
      <c r="BK5517" s="165"/>
      <c r="BL5517" s="165"/>
      <c r="BM5517" s="165"/>
      <c r="BN5517" s="165"/>
      <c r="BO5517" s="165"/>
      <c r="BP5517" s="165"/>
      <c r="BQ5517" s="165"/>
      <c r="BS5517" s="6"/>
      <c r="BT5517" s="11"/>
      <c r="BU5517" s="6"/>
      <c r="BV5517" s="6"/>
    </row>
    <row r="5518" spans="1:74" ht="15.75" x14ac:dyDescent="0.25">
      <c r="A5518" s="52" t="s">
        <v>1422</v>
      </c>
      <c r="B5518" s="56"/>
      <c r="C5518" s="7" t="s">
        <v>118</v>
      </c>
      <c r="D5518" s="7" t="s">
        <v>6562</v>
      </c>
      <c r="E5518" s="7"/>
      <c r="F5518" s="64"/>
      <c r="G5518" s="6"/>
      <c r="H5518" s="6"/>
      <c r="I5518" s="10" t="s">
        <v>110</v>
      </c>
      <c r="J5518" s="11" t="s">
        <v>4240</v>
      </c>
      <c r="K5518" s="194" t="s">
        <v>511</v>
      </c>
      <c r="L5518" s="176"/>
      <c r="M5518" s="176">
        <v>1000</v>
      </c>
      <c r="N5518" s="80" t="s">
        <v>6858</v>
      </c>
      <c r="O5518" s="162"/>
      <c r="P5518" s="80" t="s">
        <v>5965</v>
      </c>
      <c r="Q5518" s="80"/>
      <c r="R5518" s="80"/>
      <c r="S5518" s="163"/>
      <c r="T5518" s="213"/>
      <c r="U5518" s="162"/>
      <c r="V5518" s="164"/>
      <c r="W5518" s="12" t="str">
        <f t="shared" si="997"/>
        <v>Mqtt1</v>
      </c>
      <c r="X5518" s="196" t="s">
        <v>10760</v>
      </c>
      <c r="Y5518" s="6" t="str">
        <f t="shared" si="1000"/>
        <v>marpower/power-tag/toilet-crew-cabin-sb-aft</v>
      </c>
      <c r="Z5518" s="103" t="str" cm="1">
        <f t="array" ref="Z5518">IF(COUNTIF(N5518,"spare"),"","$."&amp;_xlfn.REGEXEXTRACT(J5518,"^PT\d+[FQ]\d+_(.*)", 2))</f>
        <v>$.Power_Factor_Phase_A</v>
      </c>
      <c r="AA5518" s="12">
        <f t="shared" si="999"/>
        <v>25</v>
      </c>
      <c r="AB5518" s="6" t="s">
        <v>195</v>
      </c>
      <c r="AC5518" s="103">
        <v>3078</v>
      </c>
      <c r="AJ5518" s="80"/>
      <c r="AK5518" s="113" t="s">
        <v>1426</v>
      </c>
      <c r="AN5518" s="80"/>
      <c r="AO5518" s="80"/>
      <c r="AP5518" s="80"/>
      <c r="AQ5518" s="80"/>
      <c r="AR5518" s="127"/>
      <c r="AS5518" s="80"/>
      <c r="AT5518" s="7"/>
      <c r="AU5518" s="7"/>
      <c r="AV5518" s="165"/>
      <c r="AW5518" s="166"/>
      <c r="AX5518" s="137"/>
      <c r="AY5518" s="147"/>
      <c r="AZ5518" s="167"/>
      <c r="BA5518" s="167"/>
      <c r="BB5518" s="147" t="str">
        <f t="shared" si="998"/>
        <v/>
      </c>
      <c r="BC5518" s="168"/>
      <c r="BD5518" s="165"/>
      <c r="BE5518" s="165"/>
      <c r="BF5518" s="165"/>
      <c r="BG5518" s="165"/>
      <c r="BH5518" s="165"/>
      <c r="BI5518" s="165"/>
      <c r="BJ5518" s="165"/>
      <c r="BK5518" s="165"/>
      <c r="BL5518" s="165"/>
      <c r="BM5518" s="165"/>
      <c r="BN5518" s="165"/>
      <c r="BO5518" s="165"/>
      <c r="BP5518" s="165"/>
      <c r="BQ5518" s="165"/>
      <c r="BS5518" s="6"/>
      <c r="BT5518" s="11"/>
      <c r="BU5518" s="6"/>
      <c r="BV5518" s="6"/>
    </row>
    <row r="5519" spans="1:74" ht="15.75" x14ac:dyDescent="0.25">
      <c r="A5519" s="52" t="s">
        <v>1422</v>
      </c>
      <c r="B5519" s="56"/>
      <c r="C5519" s="7" t="s">
        <v>118</v>
      </c>
      <c r="D5519" s="7" t="s">
        <v>6562</v>
      </c>
      <c r="E5519" s="7"/>
      <c r="F5519" s="64"/>
      <c r="G5519" s="6"/>
      <c r="H5519" s="6"/>
      <c r="I5519" s="10" t="s">
        <v>110</v>
      </c>
      <c r="J5519" s="11" t="s">
        <v>4241</v>
      </c>
      <c r="K5519" s="194" t="s">
        <v>511</v>
      </c>
      <c r="L5519" s="176"/>
      <c r="M5519" s="176">
        <v>1000</v>
      </c>
      <c r="N5519" s="80" t="s">
        <v>6858</v>
      </c>
      <c r="O5519" s="162"/>
      <c r="P5519" s="80" t="s">
        <v>5966</v>
      </c>
      <c r="Q5519" s="80"/>
      <c r="R5519" s="80"/>
      <c r="S5519" s="163"/>
      <c r="T5519" s="213"/>
      <c r="U5519" s="162"/>
      <c r="V5519" s="164"/>
      <c r="W5519" s="12" t="str">
        <f t="shared" si="997"/>
        <v>Mqtt1</v>
      </c>
      <c r="X5519" s="196" t="s">
        <v>10760</v>
      </c>
      <c r="Y5519" s="6" t="str">
        <f t="shared" si="1000"/>
        <v>marpower/power-tag/toilet-crew-cabin-sb-aft</v>
      </c>
      <c r="Z5519" s="103" t="str" cm="1">
        <f t="array" ref="Z5519">IF(COUNTIF(N5519,"spare"),"","$."&amp;_xlfn.REGEXEXTRACT(J5519,"^PT\d+[FQ]\d+_(.*)", 2))</f>
        <v>$.Power_Factor_Phase_B</v>
      </c>
      <c r="AA5519" s="12">
        <f t="shared" si="999"/>
        <v>25</v>
      </c>
      <c r="AB5519" s="6" t="s">
        <v>195</v>
      </c>
      <c r="AC5519" s="103">
        <v>3080</v>
      </c>
      <c r="AJ5519" s="80"/>
      <c r="AK5519" s="113" t="s">
        <v>1426</v>
      </c>
      <c r="AN5519" s="80"/>
      <c r="AO5519" s="80"/>
      <c r="AP5519" s="80"/>
      <c r="AQ5519" s="80"/>
      <c r="AR5519" s="127"/>
      <c r="AS5519" s="80"/>
      <c r="AT5519" s="7"/>
      <c r="AU5519" s="7"/>
      <c r="AV5519" s="165"/>
      <c r="AW5519" s="166"/>
      <c r="AX5519" s="137"/>
      <c r="AY5519" s="147"/>
      <c r="AZ5519" s="167"/>
      <c r="BA5519" s="167"/>
      <c r="BB5519" s="147" t="str">
        <f t="shared" si="998"/>
        <v/>
      </c>
      <c r="BC5519" s="168"/>
      <c r="BD5519" s="165"/>
      <c r="BE5519" s="165"/>
      <c r="BF5519" s="165"/>
      <c r="BG5519" s="165"/>
      <c r="BH5519" s="165"/>
      <c r="BI5519" s="165"/>
      <c r="BJ5519" s="165"/>
      <c r="BK5519" s="165"/>
      <c r="BL5519" s="165"/>
      <c r="BM5519" s="165"/>
      <c r="BN5519" s="165"/>
      <c r="BO5519" s="165"/>
      <c r="BP5519" s="165"/>
      <c r="BQ5519" s="165"/>
      <c r="BS5519" s="6"/>
      <c r="BT5519" s="11"/>
      <c r="BU5519" s="6"/>
      <c r="BV5519" s="6"/>
    </row>
    <row r="5520" spans="1:74" ht="15.75" x14ac:dyDescent="0.25">
      <c r="A5520" s="52" t="s">
        <v>1422</v>
      </c>
      <c r="B5520" s="56"/>
      <c r="C5520" s="7" t="s">
        <v>118</v>
      </c>
      <c r="D5520" s="7" t="s">
        <v>6562</v>
      </c>
      <c r="E5520" s="7"/>
      <c r="F5520" s="64"/>
      <c r="G5520" s="6"/>
      <c r="H5520" s="6"/>
      <c r="I5520" s="10" t="s">
        <v>110</v>
      </c>
      <c r="J5520" s="11" t="s">
        <v>4242</v>
      </c>
      <c r="K5520" s="194" t="s">
        <v>511</v>
      </c>
      <c r="L5520" s="176"/>
      <c r="M5520" s="176">
        <v>1000</v>
      </c>
      <c r="N5520" s="80" t="s">
        <v>6858</v>
      </c>
      <c r="O5520" s="162"/>
      <c r="P5520" s="80" t="s">
        <v>5967</v>
      </c>
      <c r="Q5520" s="80"/>
      <c r="R5520" s="80"/>
      <c r="S5520" s="163"/>
      <c r="T5520" s="213"/>
      <c r="U5520" s="162"/>
      <c r="V5520" s="164"/>
      <c r="W5520" s="12" t="str">
        <f t="shared" si="997"/>
        <v>Mqtt1</v>
      </c>
      <c r="X5520" s="196" t="s">
        <v>10760</v>
      </c>
      <c r="Y5520" s="6" t="str">
        <f t="shared" si="1000"/>
        <v>marpower/power-tag/toilet-crew-cabin-sb-aft</v>
      </c>
      <c r="Z5520" s="103" t="str" cm="1">
        <f t="array" ref="Z5520">IF(COUNTIF(N5520,"spare"),"","$."&amp;_xlfn.REGEXEXTRACT(J5520,"^PT\d+[FQ]\d+_(.*)", 2))</f>
        <v>$.Power_Factor_Phase_C</v>
      </c>
      <c r="AA5520" s="12">
        <f t="shared" si="999"/>
        <v>25</v>
      </c>
      <c r="AB5520" s="6" t="s">
        <v>195</v>
      </c>
      <c r="AC5520" s="103">
        <v>3082</v>
      </c>
      <c r="AJ5520" s="80"/>
      <c r="AK5520" s="113" t="s">
        <v>1426</v>
      </c>
      <c r="AN5520" s="80"/>
      <c r="AO5520" s="80"/>
      <c r="AP5520" s="80"/>
      <c r="AQ5520" s="80"/>
      <c r="AR5520" s="127"/>
      <c r="AS5520" s="80"/>
      <c r="AT5520" s="7"/>
      <c r="AU5520" s="7"/>
      <c r="AV5520" s="165"/>
      <c r="AW5520" s="166"/>
      <c r="AX5520" s="137"/>
      <c r="AY5520" s="147"/>
      <c r="AZ5520" s="167"/>
      <c r="BA5520" s="167"/>
      <c r="BB5520" s="147" t="str">
        <f t="shared" si="998"/>
        <v/>
      </c>
      <c r="BC5520" s="168"/>
      <c r="BD5520" s="165"/>
      <c r="BE5520" s="165"/>
      <c r="BF5520" s="165"/>
      <c r="BG5520" s="165"/>
      <c r="BH5520" s="165"/>
      <c r="BI5520" s="165"/>
      <c r="BJ5520" s="165"/>
      <c r="BK5520" s="165"/>
      <c r="BL5520" s="165"/>
      <c r="BM5520" s="165"/>
      <c r="BN5520" s="165"/>
      <c r="BO5520" s="165"/>
      <c r="BP5520" s="165"/>
      <c r="BQ5520" s="165"/>
      <c r="BS5520" s="6"/>
      <c r="BT5520" s="11"/>
      <c r="BU5520" s="6"/>
      <c r="BV5520" s="6"/>
    </row>
    <row r="5521" spans="1:74" ht="15.75" x14ac:dyDescent="0.25">
      <c r="A5521" s="52" t="s">
        <v>1422</v>
      </c>
      <c r="B5521" s="56"/>
      <c r="C5521" s="7" t="s">
        <v>118</v>
      </c>
      <c r="D5521" s="7" t="s">
        <v>6562</v>
      </c>
      <c r="E5521" s="7"/>
      <c r="F5521" s="64"/>
      <c r="G5521" s="6"/>
      <c r="H5521" s="6"/>
      <c r="I5521" s="10" t="s">
        <v>110</v>
      </c>
      <c r="J5521" s="11" t="s">
        <v>4243</v>
      </c>
      <c r="K5521" s="194" t="s">
        <v>511</v>
      </c>
      <c r="L5521" s="176"/>
      <c r="M5521" s="176">
        <v>1000</v>
      </c>
      <c r="N5521" s="80" t="s">
        <v>6858</v>
      </c>
      <c r="O5521" s="162"/>
      <c r="P5521" s="80" t="s">
        <v>5968</v>
      </c>
      <c r="Q5521" s="80"/>
      <c r="R5521" s="80"/>
      <c r="S5521" s="163"/>
      <c r="T5521" s="213"/>
      <c r="U5521" s="162"/>
      <c r="V5521" s="164"/>
      <c r="W5521" s="12" t="str">
        <f t="shared" si="997"/>
        <v>Mqtt1</v>
      </c>
      <c r="X5521" s="196" t="s">
        <v>10760</v>
      </c>
      <c r="Y5521" s="6" t="str">
        <f t="shared" si="1000"/>
        <v>marpower/power-tag/toilet-crew-cabin-sb-aft</v>
      </c>
      <c r="Z5521" s="103" t="str" cm="1">
        <f t="array" ref="Z5521">IF(COUNTIF(N5521,"spare"),"","$."&amp;_xlfn.REGEXEXTRACT(J5521,"^PT\d+[FQ]\d+_(.*)", 2))</f>
        <v>$.Total_Power_Factor</v>
      </c>
      <c r="AA5521" s="12">
        <f t="shared" si="999"/>
        <v>25</v>
      </c>
      <c r="AB5521" s="6" t="s">
        <v>195</v>
      </c>
      <c r="AC5521" s="103">
        <v>3084</v>
      </c>
      <c r="AJ5521" s="80"/>
      <c r="AK5521" s="113" t="s">
        <v>1426</v>
      </c>
      <c r="AN5521" s="80"/>
      <c r="AO5521" s="80"/>
      <c r="AP5521" s="80"/>
      <c r="AQ5521" s="80"/>
      <c r="AR5521" s="127"/>
      <c r="AS5521" s="80"/>
      <c r="AT5521" s="7"/>
      <c r="AU5521" s="7"/>
      <c r="AV5521" s="165"/>
      <c r="AW5521" s="166"/>
      <c r="AX5521" s="137"/>
      <c r="AY5521" s="147"/>
      <c r="AZ5521" s="167"/>
      <c r="BA5521" s="167"/>
      <c r="BB5521" s="147" t="str">
        <f t="shared" si="998"/>
        <v/>
      </c>
      <c r="BC5521" s="168"/>
      <c r="BD5521" s="165"/>
      <c r="BE5521" s="165"/>
      <c r="BF5521" s="165"/>
      <c r="BG5521" s="165"/>
      <c r="BH5521" s="165"/>
      <c r="BI5521" s="165"/>
      <c r="BJ5521" s="165"/>
      <c r="BK5521" s="165"/>
      <c r="BL5521" s="165"/>
      <c r="BM5521" s="165"/>
      <c r="BN5521" s="165"/>
      <c r="BO5521" s="165"/>
      <c r="BP5521" s="165"/>
      <c r="BQ5521" s="165"/>
      <c r="BS5521" s="6"/>
      <c r="BT5521" s="11"/>
      <c r="BU5521" s="6"/>
      <c r="BV5521" s="6"/>
    </row>
    <row r="5522" spans="1:74" ht="15.75" x14ac:dyDescent="0.25">
      <c r="A5522" s="52" t="s">
        <v>1422</v>
      </c>
      <c r="B5522" s="56"/>
      <c r="C5522" s="7" t="s">
        <v>118</v>
      </c>
      <c r="D5522" s="7" t="s">
        <v>6562</v>
      </c>
      <c r="E5522" s="7"/>
      <c r="F5522" s="64"/>
      <c r="G5522" s="6"/>
      <c r="H5522" s="6"/>
      <c r="I5522" s="10" t="s">
        <v>110</v>
      </c>
      <c r="J5522" s="11" t="s">
        <v>4244</v>
      </c>
      <c r="K5522" s="194" t="s">
        <v>511</v>
      </c>
      <c r="L5522" s="176"/>
      <c r="M5522" s="176">
        <v>1000</v>
      </c>
      <c r="N5522" s="80" t="s">
        <v>6858</v>
      </c>
      <c r="O5522" s="162"/>
      <c r="P5522" s="80" t="s">
        <v>5969</v>
      </c>
      <c r="Q5522" s="80"/>
      <c r="R5522" s="80"/>
      <c r="S5522" s="163"/>
      <c r="T5522" s="213"/>
      <c r="U5522" s="162"/>
      <c r="V5522" s="164"/>
      <c r="W5522" s="12" t="str">
        <f t="shared" si="997"/>
        <v>Mqtt1</v>
      </c>
      <c r="X5522" s="196" t="s">
        <v>10761</v>
      </c>
      <c r="Y5522" s="6" t="str">
        <f t="shared" si="1000"/>
        <v>marpower/power-tag/toilet-crew-cabin-sb-mid</v>
      </c>
      <c r="Z5522" s="103" t="str" cm="1">
        <f t="array" ref="Z5522">IF(COUNTIF(N5522,"spare"),"","$."&amp;_xlfn.REGEXEXTRACT(J5522,"^PT\d+[FQ]\d+_(.*)", 2))</f>
        <v>$.RMS_Current_Phase_A</v>
      </c>
      <c r="AA5522" s="12">
        <f>AA5507+1</f>
        <v>26</v>
      </c>
      <c r="AB5522" s="6" t="s">
        <v>195</v>
      </c>
      <c r="AC5522" s="103">
        <v>3000</v>
      </c>
      <c r="AJ5522" s="80"/>
      <c r="AK5522" s="113" t="s">
        <v>1423</v>
      </c>
      <c r="AN5522" s="80"/>
      <c r="AO5522" s="80"/>
      <c r="AP5522" s="80"/>
      <c r="AQ5522" s="80"/>
      <c r="AR5522" s="127"/>
      <c r="AS5522" s="80"/>
      <c r="AT5522" s="7"/>
      <c r="AU5522" s="7"/>
      <c r="AV5522" s="165"/>
      <c r="AW5522" s="166"/>
      <c r="AX5522" s="137"/>
      <c r="AY5522" s="147"/>
      <c r="AZ5522" s="167"/>
      <c r="BA5522" s="167"/>
      <c r="BB5522" s="147" t="str">
        <f t="shared" ref="BB5522:BB5536" si="1001">IF(ISNUMBER(AM5522),"1","")</f>
        <v/>
      </c>
      <c r="BC5522" s="168"/>
      <c r="BD5522" s="165"/>
      <c r="BE5522" s="165"/>
      <c r="BF5522" s="165"/>
      <c r="BG5522" s="165"/>
      <c r="BH5522" s="165"/>
      <c r="BI5522" s="165"/>
      <c r="BJ5522" s="165"/>
      <c r="BK5522" s="165"/>
      <c r="BL5522" s="165"/>
      <c r="BM5522" s="165"/>
      <c r="BN5522" s="165"/>
      <c r="BO5522" s="165"/>
      <c r="BP5522" s="165"/>
      <c r="BQ5522" s="165"/>
      <c r="BS5522" s="6"/>
      <c r="BT5522" s="11"/>
      <c r="BU5522" s="6"/>
      <c r="BV5522" s="6"/>
    </row>
    <row r="5523" spans="1:74" ht="15.75" x14ac:dyDescent="0.25">
      <c r="A5523" s="52" t="s">
        <v>1422</v>
      </c>
      <c r="B5523" s="56"/>
      <c r="C5523" s="7" t="s">
        <v>118</v>
      </c>
      <c r="D5523" s="7" t="s">
        <v>6562</v>
      </c>
      <c r="E5523" s="7"/>
      <c r="F5523" s="64"/>
      <c r="G5523" s="6"/>
      <c r="H5523" s="6"/>
      <c r="I5523" s="10" t="s">
        <v>110</v>
      </c>
      <c r="J5523" s="11" t="s">
        <v>4245</v>
      </c>
      <c r="K5523" s="194" t="s">
        <v>511</v>
      </c>
      <c r="L5523" s="176"/>
      <c r="M5523" s="176">
        <v>1000</v>
      </c>
      <c r="N5523" s="80" t="s">
        <v>6858</v>
      </c>
      <c r="O5523" s="162"/>
      <c r="P5523" s="80" t="s">
        <v>5970</v>
      </c>
      <c r="Q5523" s="80"/>
      <c r="R5523" s="80"/>
      <c r="S5523" s="163"/>
      <c r="T5523" s="213"/>
      <c r="U5523" s="162"/>
      <c r="V5523" s="164"/>
      <c r="W5523" s="12" t="str">
        <f t="shared" si="997"/>
        <v>Mqtt1</v>
      </c>
      <c r="X5523" s="196" t="s">
        <v>10761</v>
      </c>
      <c r="Y5523" s="6" t="str">
        <f t="shared" si="1000"/>
        <v>marpower/power-tag/toilet-crew-cabin-sb-mid</v>
      </c>
      <c r="Z5523" s="103" t="str" cm="1">
        <f t="array" ref="Z5523">IF(COUNTIF(N5523,"spare"),"","$."&amp;_xlfn.REGEXEXTRACT(J5523,"^PT\d+[FQ]\d+_(.*)", 2))</f>
        <v>$.RMS_Current_Phase_B</v>
      </c>
      <c r="AA5523" s="12">
        <f t="shared" ref="AA5523:AA5586" si="1002">AA5508+1</f>
        <v>26</v>
      </c>
      <c r="AB5523" s="6" t="s">
        <v>195</v>
      </c>
      <c r="AC5523" s="103">
        <v>3002</v>
      </c>
      <c r="AJ5523" s="80"/>
      <c r="AK5523" s="113" t="s">
        <v>1423</v>
      </c>
      <c r="AN5523" s="80"/>
      <c r="AO5523" s="80"/>
      <c r="AP5523" s="80"/>
      <c r="AQ5523" s="80"/>
      <c r="AR5523" s="127"/>
      <c r="AS5523" s="80"/>
      <c r="AT5523" s="7"/>
      <c r="AU5523" s="7"/>
      <c r="AV5523" s="165"/>
      <c r="AW5523" s="166"/>
      <c r="AX5523" s="137"/>
      <c r="AY5523" s="147"/>
      <c r="AZ5523" s="167"/>
      <c r="BA5523" s="167"/>
      <c r="BB5523" s="147" t="str">
        <f t="shared" si="1001"/>
        <v/>
      </c>
      <c r="BC5523" s="168"/>
      <c r="BD5523" s="165"/>
      <c r="BE5523" s="165"/>
      <c r="BF5523" s="165"/>
      <c r="BG5523" s="165"/>
      <c r="BH5523" s="165"/>
      <c r="BI5523" s="165"/>
      <c r="BJ5523" s="165"/>
      <c r="BK5523" s="165"/>
      <c r="BL5523" s="165"/>
      <c r="BM5523" s="165"/>
      <c r="BN5523" s="165"/>
      <c r="BO5523" s="165"/>
      <c r="BP5523" s="165"/>
      <c r="BQ5523" s="165"/>
      <c r="BS5523" s="6"/>
      <c r="BT5523" s="11"/>
      <c r="BU5523" s="6"/>
      <c r="BV5523" s="6"/>
    </row>
    <row r="5524" spans="1:74" ht="15.75" x14ac:dyDescent="0.25">
      <c r="A5524" s="52" t="s">
        <v>1422</v>
      </c>
      <c r="B5524" s="56"/>
      <c r="C5524" s="7" t="s">
        <v>118</v>
      </c>
      <c r="D5524" s="7" t="s">
        <v>6562</v>
      </c>
      <c r="E5524" s="7"/>
      <c r="F5524" s="64"/>
      <c r="G5524" s="6"/>
      <c r="H5524" s="6"/>
      <c r="I5524" s="10" t="s">
        <v>110</v>
      </c>
      <c r="J5524" s="11" t="s">
        <v>4246</v>
      </c>
      <c r="K5524" s="194" t="s">
        <v>511</v>
      </c>
      <c r="L5524" s="176"/>
      <c r="M5524" s="176">
        <v>1000</v>
      </c>
      <c r="N5524" s="80" t="s">
        <v>6858</v>
      </c>
      <c r="O5524" s="162"/>
      <c r="P5524" s="80" t="s">
        <v>5971</v>
      </c>
      <c r="Q5524" s="80"/>
      <c r="R5524" s="80"/>
      <c r="S5524" s="163"/>
      <c r="T5524" s="213"/>
      <c r="U5524" s="162"/>
      <c r="V5524" s="164"/>
      <c r="W5524" s="12" t="str">
        <f t="shared" si="997"/>
        <v>Mqtt1</v>
      </c>
      <c r="X5524" s="196" t="s">
        <v>10761</v>
      </c>
      <c r="Y5524" s="6" t="str">
        <f t="shared" si="1000"/>
        <v>marpower/power-tag/toilet-crew-cabin-sb-mid</v>
      </c>
      <c r="Z5524" s="103" t="str" cm="1">
        <f t="array" ref="Z5524">IF(COUNTIF(N5524,"spare"),"","$."&amp;_xlfn.REGEXEXTRACT(J5524,"^PT\d+[FQ]\d+_(.*)", 2))</f>
        <v>$.RMS_Current_Phase_C</v>
      </c>
      <c r="AA5524" s="12">
        <f t="shared" si="1002"/>
        <v>26</v>
      </c>
      <c r="AB5524" s="6" t="s">
        <v>195</v>
      </c>
      <c r="AC5524" s="103">
        <v>3004</v>
      </c>
      <c r="AJ5524" s="80"/>
      <c r="AK5524" s="113" t="s">
        <v>1423</v>
      </c>
      <c r="AN5524" s="80"/>
      <c r="AO5524" s="80"/>
      <c r="AP5524" s="80"/>
      <c r="AQ5524" s="80"/>
      <c r="AR5524" s="127"/>
      <c r="AS5524" s="80"/>
      <c r="AT5524" s="7"/>
      <c r="AU5524" s="7"/>
      <c r="AV5524" s="165"/>
      <c r="AW5524" s="166"/>
      <c r="AX5524" s="137"/>
      <c r="AY5524" s="147"/>
      <c r="AZ5524" s="167"/>
      <c r="BA5524" s="167"/>
      <c r="BB5524" s="147" t="str">
        <f t="shared" si="1001"/>
        <v/>
      </c>
      <c r="BC5524" s="168"/>
      <c r="BD5524" s="165"/>
      <c r="BE5524" s="165"/>
      <c r="BF5524" s="165"/>
      <c r="BG5524" s="165"/>
      <c r="BH5524" s="165"/>
      <c r="BI5524" s="165"/>
      <c r="BJ5524" s="165"/>
      <c r="BK5524" s="165"/>
      <c r="BL5524" s="165"/>
      <c r="BM5524" s="165"/>
      <c r="BN5524" s="165"/>
      <c r="BO5524" s="165"/>
      <c r="BP5524" s="165"/>
      <c r="BQ5524" s="165"/>
      <c r="BS5524" s="6"/>
      <c r="BT5524" s="11"/>
      <c r="BU5524" s="6"/>
      <c r="BV5524" s="6"/>
    </row>
    <row r="5525" spans="1:74" ht="15.75" x14ac:dyDescent="0.25">
      <c r="A5525" s="52" t="s">
        <v>1422</v>
      </c>
      <c r="B5525" s="56"/>
      <c r="C5525" s="7" t="s">
        <v>118</v>
      </c>
      <c r="D5525" s="7" t="s">
        <v>6562</v>
      </c>
      <c r="E5525" s="7"/>
      <c r="F5525" s="64"/>
      <c r="G5525" s="6"/>
      <c r="H5525" s="6"/>
      <c r="I5525" s="10" t="s">
        <v>110</v>
      </c>
      <c r="J5525" s="11" t="s">
        <v>4247</v>
      </c>
      <c r="K5525" s="194" t="s">
        <v>511</v>
      </c>
      <c r="L5525" s="176"/>
      <c r="M5525" s="176">
        <v>1000</v>
      </c>
      <c r="N5525" s="80" t="s">
        <v>6858</v>
      </c>
      <c r="O5525" s="162"/>
      <c r="P5525" s="80" t="s">
        <v>5972</v>
      </c>
      <c r="Q5525" s="80"/>
      <c r="R5525" s="80"/>
      <c r="S5525" s="163"/>
      <c r="T5525" s="213"/>
      <c r="U5525" s="162"/>
      <c r="V5525" s="164"/>
      <c r="W5525" s="12" t="str">
        <f t="shared" si="997"/>
        <v>Mqtt1</v>
      </c>
      <c r="X5525" s="196" t="s">
        <v>10761</v>
      </c>
      <c r="Y5525" s="6" t="str">
        <f t="shared" si="1000"/>
        <v>marpower/power-tag/toilet-crew-cabin-sb-mid</v>
      </c>
      <c r="Z5525" s="103" t="str" cm="1">
        <f t="array" ref="Z5525">IF(COUNTIF(N5525,"spare"),"","$."&amp;_xlfn.REGEXEXTRACT(J5525,"^PT\d+[FQ]\d+_(.*)", 2))</f>
        <v>$.RMS_Current_Phase_Neut</v>
      </c>
      <c r="AA5525" s="12">
        <f t="shared" si="1002"/>
        <v>26</v>
      </c>
      <c r="AB5525" s="6" t="s">
        <v>195</v>
      </c>
      <c r="AC5525" s="103">
        <v>3006</v>
      </c>
      <c r="AJ5525" s="80"/>
      <c r="AK5525" s="113" t="s">
        <v>1423</v>
      </c>
      <c r="AN5525" s="80"/>
      <c r="AO5525" s="80"/>
      <c r="AP5525" s="80"/>
      <c r="AQ5525" s="80"/>
      <c r="AR5525" s="127"/>
      <c r="AS5525" s="80"/>
      <c r="AT5525" s="7"/>
      <c r="AU5525" s="7"/>
      <c r="AV5525" s="165"/>
      <c r="AW5525" s="166"/>
      <c r="AX5525" s="137"/>
      <c r="AY5525" s="147"/>
      <c r="AZ5525" s="167"/>
      <c r="BA5525" s="167"/>
      <c r="BB5525" s="147" t="str">
        <f t="shared" si="1001"/>
        <v/>
      </c>
      <c r="BC5525" s="168"/>
      <c r="BD5525" s="165"/>
      <c r="BE5525" s="165"/>
      <c r="BF5525" s="165"/>
      <c r="BG5525" s="165"/>
      <c r="BH5525" s="165"/>
      <c r="BI5525" s="165"/>
      <c r="BJ5525" s="165"/>
      <c r="BK5525" s="165"/>
      <c r="BL5525" s="165"/>
      <c r="BM5525" s="165"/>
      <c r="BN5525" s="165"/>
      <c r="BO5525" s="165"/>
      <c r="BP5525" s="165"/>
      <c r="BQ5525" s="165"/>
      <c r="BS5525" s="6"/>
      <c r="BT5525" s="11"/>
      <c r="BU5525" s="6"/>
      <c r="BV5525" s="6"/>
    </row>
    <row r="5526" spans="1:74" ht="15.75" x14ac:dyDescent="0.25">
      <c r="A5526" s="52" t="s">
        <v>1422</v>
      </c>
      <c r="B5526" s="56"/>
      <c r="C5526" s="7" t="s">
        <v>118</v>
      </c>
      <c r="D5526" s="7" t="s">
        <v>6562</v>
      </c>
      <c r="E5526" s="7"/>
      <c r="F5526" s="64"/>
      <c r="G5526" s="6"/>
      <c r="H5526" s="6"/>
      <c r="I5526" s="10" t="s">
        <v>110</v>
      </c>
      <c r="J5526" s="11" t="s">
        <v>8395</v>
      </c>
      <c r="K5526" s="194" t="s">
        <v>511</v>
      </c>
      <c r="L5526" s="176"/>
      <c r="M5526" s="176">
        <v>1000</v>
      </c>
      <c r="N5526" s="80" t="s">
        <v>6858</v>
      </c>
      <c r="O5526" s="162"/>
      <c r="P5526" s="80" t="s">
        <v>5973</v>
      </c>
      <c r="Q5526" s="80"/>
      <c r="R5526" s="80"/>
      <c r="S5526" s="163"/>
      <c r="T5526" s="213"/>
      <c r="U5526" s="162"/>
      <c r="V5526" s="164"/>
      <c r="W5526" s="12" t="str">
        <f t="shared" si="997"/>
        <v>Mqtt1</v>
      </c>
      <c r="X5526" s="196" t="s">
        <v>10761</v>
      </c>
      <c r="Y5526" s="6" t="str">
        <f t="shared" si="1000"/>
        <v>marpower/power-tag/toilet-crew-cabin-sb-mid</v>
      </c>
      <c r="Z5526" s="103" t="str" cm="1">
        <f t="array" ref="Z5526">IF(COUNTIF(N5526,"spare"),"","$."&amp;_xlfn.REGEXEXTRACT(J5526,"^PT\d+[FQ]\d+_(.*)", 2))</f>
        <v>$.RMS_Voltage_A_N</v>
      </c>
      <c r="AA5526" s="12">
        <f t="shared" si="1002"/>
        <v>26</v>
      </c>
      <c r="AB5526" s="6" t="s">
        <v>195</v>
      </c>
      <c r="AC5526" s="103">
        <v>3028</v>
      </c>
      <c r="AJ5526" s="80"/>
      <c r="AK5526" s="113" t="s">
        <v>1424</v>
      </c>
      <c r="AN5526" s="80"/>
      <c r="AO5526" s="80"/>
      <c r="AP5526" s="80"/>
      <c r="AQ5526" s="80"/>
      <c r="AR5526" s="127"/>
      <c r="AS5526" s="80"/>
      <c r="AT5526" s="7"/>
      <c r="AU5526" s="7"/>
      <c r="AV5526" s="165"/>
      <c r="AW5526" s="166"/>
      <c r="AX5526" s="137"/>
      <c r="AY5526" s="147"/>
      <c r="AZ5526" s="167"/>
      <c r="BA5526" s="167"/>
      <c r="BB5526" s="147" t="str">
        <f t="shared" si="1001"/>
        <v/>
      </c>
      <c r="BC5526" s="168"/>
      <c r="BD5526" s="165"/>
      <c r="BE5526" s="165"/>
      <c r="BF5526" s="165"/>
      <c r="BG5526" s="165"/>
      <c r="BH5526" s="165"/>
      <c r="BI5526" s="165"/>
      <c r="BJ5526" s="165"/>
      <c r="BK5526" s="165"/>
      <c r="BL5526" s="165"/>
      <c r="BM5526" s="165"/>
      <c r="BN5526" s="165"/>
      <c r="BO5526" s="165"/>
      <c r="BP5526" s="165"/>
      <c r="BQ5526" s="165"/>
      <c r="BS5526" s="6"/>
      <c r="BT5526" s="11"/>
      <c r="BU5526" s="6"/>
      <c r="BV5526" s="6"/>
    </row>
    <row r="5527" spans="1:74" ht="15.75" x14ac:dyDescent="0.25">
      <c r="A5527" s="52" t="s">
        <v>1422</v>
      </c>
      <c r="B5527" s="56"/>
      <c r="C5527" s="7" t="s">
        <v>118</v>
      </c>
      <c r="D5527" s="7" t="s">
        <v>6562</v>
      </c>
      <c r="E5527" s="7"/>
      <c r="F5527" s="64"/>
      <c r="G5527" s="6"/>
      <c r="H5527" s="6"/>
      <c r="I5527" s="10" t="s">
        <v>110</v>
      </c>
      <c r="J5527" s="11" t="s">
        <v>8572</v>
      </c>
      <c r="K5527" s="194" t="s">
        <v>511</v>
      </c>
      <c r="L5527" s="176"/>
      <c r="M5527" s="176">
        <v>1000</v>
      </c>
      <c r="N5527" s="80" t="s">
        <v>6858</v>
      </c>
      <c r="O5527" s="162"/>
      <c r="P5527" s="80" t="s">
        <v>5974</v>
      </c>
      <c r="Q5527" s="80"/>
      <c r="R5527" s="80"/>
      <c r="S5527" s="163"/>
      <c r="T5527" s="213"/>
      <c r="U5527" s="162"/>
      <c r="V5527" s="164"/>
      <c r="W5527" s="12" t="str">
        <f t="shared" si="997"/>
        <v>Mqtt1</v>
      </c>
      <c r="X5527" s="196" t="s">
        <v>10761</v>
      </c>
      <c r="Y5527" s="6" t="str">
        <f t="shared" si="1000"/>
        <v>marpower/power-tag/toilet-crew-cabin-sb-mid</v>
      </c>
      <c r="Z5527" s="103" t="str" cm="1">
        <f t="array" ref="Z5527">IF(COUNTIF(N5527,"spare"),"","$."&amp;_xlfn.REGEXEXTRACT(J5527,"^PT\d+[FQ]\d+_(.*)", 2))</f>
        <v>$.RMS_Voltage_B_N</v>
      </c>
      <c r="AA5527" s="12">
        <f t="shared" si="1002"/>
        <v>26</v>
      </c>
      <c r="AB5527" s="6" t="s">
        <v>195</v>
      </c>
      <c r="AC5527" s="103">
        <v>3030</v>
      </c>
      <c r="AJ5527" s="80"/>
      <c r="AK5527" s="113" t="s">
        <v>1424</v>
      </c>
      <c r="AN5527" s="80"/>
      <c r="AO5527" s="80"/>
      <c r="AP5527" s="80"/>
      <c r="AQ5527" s="80"/>
      <c r="AR5527" s="127"/>
      <c r="AS5527" s="80"/>
      <c r="AT5527" s="7"/>
      <c r="AU5527" s="7"/>
      <c r="AV5527" s="165"/>
      <c r="AW5527" s="166"/>
      <c r="AX5527" s="137"/>
      <c r="AY5527" s="147"/>
      <c r="AZ5527" s="167"/>
      <c r="BA5527" s="167"/>
      <c r="BB5527" s="147" t="str">
        <f t="shared" si="1001"/>
        <v/>
      </c>
      <c r="BC5527" s="168"/>
      <c r="BD5527" s="165"/>
      <c r="BE5527" s="165"/>
      <c r="BF5527" s="165"/>
      <c r="BG5527" s="165"/>
      <c r="BH5527" s="165"/>
      <c r="BI5527" s="165"/>
      <c r="BJ5527" s="165"/>
      <c r="BK5527" s="165"/>
      <c r="BL5527" s="165"/>
      <c r="BM5527" s="165"/>
      <c r="BN5527" s="165"/>
      <c r="BO5527" s="165"/>
      <c r="BP5527" s="165"/>
      <c r="BQ5527" s="165"/>
      <c r="BS5527" s="6"/>
      <c r="BT5527" s="11"/>
      <c r="BU5527" s="6"/>
      <c r="BV5527" s="6"/>
    </row>
    <row r="5528" spans="1:74" ht="15.75" x14ac:dyDescent="0.25">
      <c r="A5528" s="52" t="s">
        <v>1422</v>
      </c>
      <c r="B5528" s="56"/>
      <c r="C5528" s="7" t="s">
        <v>118</v>
      </c>
      <c r="D5528" s="7" t="s">
        <v>6562</v>
      </c>
      <c r="E5528" s="7"/>
      <c r="F5528" s="64"/>
      <c r="G5528" s="6"/>
      <c r="H5528" s="6"/>
      <c r="I5528" s="10" t="s">
        <v>110</v>
      </c>
      <c r="J5528" s="11" t="s">
        <v>8749</v>
      </c>
      <c r="K5528" s="194" t="s">
        <v>511</v>
      </c>
      <c r="L5528" s="176"/>
      <c r="M5528" s="176">
        <v>1000</v>
      </c>
      <c r="N5528" s="80" t="s">
        <v>6858</v>
      </c>
      <c r="O5528" s="162"/>
      <c r="P5528" s="80" t="s">
        <v>5975</v>
      </c>
      <c r="Q5528" s="80"/>
      <c r="R5528" s="80"/>
      <c r="S5528" s="163"/>
      <c r="T5528" s="213"/>
      <c r="U5528" s="162"/>
      <c r="V5528" s="164"/>
      <c r="W5528" s="12" t="str">
        <f t="shared" si="997"/>
        <v>Mqtt1</v>
      </c>
      <c r="X5528" s="196" t="s">
        <v>10761</v>
      </c>
      <c r="Y5528" s="6" t="str">
        <f t="shared" si="1000"/>
        <v>marpower/power-tag/toilet-crew-cabin-sb-mid</v>
      </c>
      <c r="Z5528" s="103" t="str" cm="1">
        <f t="array" ref="Z5528">IF(COUNTIF(N5528,"spare"),"","$."&amp;_xlfn.REGEXEXTRACT(J5528,"^PT\d+[FQ]\d+_(.*)", 2))</f>
        <v>$.RMS_Voltage_C_N</v>
      </c>
      <c r="AA5528" s="12">
        <f t="shared" si="1002"/>
        <v>26</v>
      </c>
      <c r="AB5528" s="6" t="s">
        <v>195</v>
      </c>
      <c r="AC5528" s="103">
        <v>3032</v>
      </c>
      <c r="AJ5528" s="80"/>
      <c r="AK5528" s="113" t="s">
        <v>1424</v>
      </c>
      <c r="AN5528" s="80"/>
      <c r="AO5528" s="80"/>
      <c r="AP5528" s="80"/>
      <c r="AQ5528" s="80"/>
      <c r="AR5528" s="127"/>
      <c r="AS5528" s="80"/>
      <c r="AT5528" s="7"/>
      <c r="AU5528" s="7"/>
      <c r="AV5528" s="165"/>
      <c r="AW5528" s="166"/>
      <c r="AX5528" s="137"/>
      <c r="AY5528" s="147"/>
      <c r="AZ5528" s="167"/>
      <c r="BA5528" s="167"/>
      <c r="BB5528" s="147" t="str">
        <f t="shared" si="1001"/>
        <v/>
      </c>
      <c r="BC5528" s="168"/>
      <c r="BD5528" s="165"/>
      <c r="BE5528" s="165"/>
      <c r="BF5528" s="165"/>
      <c r="BG5528" s="165"/>
      <c r="BH5528" s="165"/>
      <c r="BI5528" s="165"/>
      <c r="BJ5528" s="165"/>
      <c r="BK5528" s="165"/>
      <c r="BL5528" s="165"/>
      <c r="BM5528" s="165"/>
      <c r="BN5528" s="165"/>
      <c r="BO5528" s="165"/>
      <c r="BP5528" s="165"/>
      <c r="BQ5528" s="165"/>
      <c r="BS5528" s="6"/>
      <c r="BT5528" s="11"/>
      <c r="BU5528" s="6"/>
      <c r="BV5528" s="6"/>
    </row>
    <row r="5529" spans="1:74" ht="15.75" x14ac:dyDescent="0.25">
      <c r="A5529" s="52" t="s">
        <v>1422</v>
      </c>
      <c r="B5529" s="56"/>
      <c r="C5529" s="7" t="s">
        <v>118</v>
      </c>
      <c r="D5529" s="7" t="s">
        <v>6562</v>
      </c>
      <c r="E5529" s="7"/>
      <c r="F5529" s="64"/>
      <c r="G5529" s="6"/>
      <c r="H5529" s="6"/>
      <c r="I5529" s="10" t="s">
        <v>110</v>
      </c>
      <c r="J5529" s="11" t="s">
        <v>4248</v>
      </c>
      <c r="K5529" s="194" t="s">
        <v>511</v>
      </c>
      <c r="L5529" s="176"/>
      <c r="M5529" s="176">
        <v>1000</v>
      </c>
      <c r="N5529" s="80" t="s">
        <v>6858</v>
      </c>
      <c r="O5529" s="162"/>
      <c r="P5529" s="80" t="s">
        <v>5976</v>
      </c>
      <c r="Q5529" s="80"/>
      <c r="R5529" s="80"/>
      <c r="S5529" s="163"/>
      <c r="T5529" s="213"/>
      <c r="U5529" s="162"/>
      <c r="V5529" s="164"/>
      <c r="W5529" s="12" t="str">
        <f t="shared" si="997"/>
        <v>Mqtt1</v>
      </c>
      <c r="X5529" s="196" t="s">
        <v>10761</v>
      </c>
      <c r="Y5529" s="6" t="str">
        <f t="shared" si="1000"/>
        <v>marpower/power-tag/toilet-crew-cabin-sb-mid</v>
      </c>
      <c r="Z5529" s="103" t="str" cm="1">
        <f t="array" ref="Z5529">IF(COUNTIF(N5529,"spare"),"","$."&amp;_xlfn.REGEXEXTRACT(J5529,"^PT\d+[FQ]\d+_(.*)", 2))</f>
        <v>$.Active_Power_Phase_A</v>
      </c>
      <c r="AA5529" s="12">
        <f t="shared" si="1002"/>
        <v>26</v>
      </c>
      <c r="AB5529" s="6" t="s">
        <v>195</v>
      </c>
      <c r="AC5529" s="103">
        <v>3054</v>
      </c>
      <c r="AJ5529" s="80"/>
      <c r="AK5529" s="113" t="s">
        <v>1425</v>
      </c>
      <c r="AN5529" s="80"/>
      <c r="AO5529" s="80"/>
      <c r="AP5529" s="80"/>
      <c r="AQ5529" s="80"/>
      <c r="AR5529" s="127"/>
      <c r="AS5529" s="80"/>
      <c r="AT5529" s="7"/>
      <c r="AU5529" s="7"/>
      <c r="AV5529" s="165"/>
      <c r="AW5529" s="166"/>
      <c r="AX5529" s="137"/>
      <c r="AY5529" s="147"/>
      <c r="AZ5529" s="167"/>
      <c r="BA5529" s="167"/>
      <c r="BB5529" s="147" t="str">
        <f t="shared" si="1001"/>
        <v/>
      </c>
      <c r="BC5529" s="168"/>
      <c r="BD5529" s="165"/>
      <c r="BE5529" s="165"/>
      <c r="BF5529" s="165"/>
      <c r="BG5529" s="165"/>
      <c r="BH5529" s="165"/>
      <c r="BI5529" s="165"/>
      <c r="BJ5529" s="165"/>
      <c r="BK5529" s="165"/>
      <c r="BL5529" s="165"/>
      <c r="BM5529" s="165"/>
      <c r="BN5529" s="165"/>
      <c r="BO5529" s="165"/>
      <c r="BP5529" s="165"/>
      <c r="BQ5529" s="165"/>
      <c r="BS5529" s="6"/>
      <c r="BT5529" s="11"/>
      <c r="BU5529" s="6"/>
      <c r="BV5529" s="6"/>
    </row>
    <row r="5530" spans="1:74" ht="15.75" x14ac:dyDescent="0.25">
      <c r="A5530" s="52" t="s">
        <v>1422</v>
      </c>
      <c r="B5530" s="56"/>
      <c r="C5530" s="7" t="s">
        <v>118</v>
      </c>
      <c r="D5530" s="7" t="s">
        <v>6562</v>
      </c>
      <c r="E5530" s="7"/>
      <c r="F5530" s="64"/>
      <c r="G5530" s="6"/>
      <c r="H5530" s="6"/>
      <c r="I5530" s="10" t="s">
        <v>110</v>
      </c>
      <c r="J5530" s="11" t="s">
        <v>4249</v>
      </c>
      <c r="K5530" s="194" t="s">
        <v>511</v>
      </c>
      <c r="L5530" s="176"/>
      <c r="M5530" s="176">
        <v>1000</v>
      </c>
      <c r="N5530" s="80" t="s">
        <v>6858</v>
      </c>
      <c r="O5530" s="162"/>
      <c r="P5530" s="80" t="s">
        <v>5977</v>
      </c>
      <c r="Q5530" s="80"/>
      <c r="R5530" s="80"/>
      <c r="S5530" s="163"/>
      <c r="T5530" s="213"/>
      <c r="U5530" s="162"/>
      <c r="V5530" s="164"/>
      <c r="W5530" s="12" t="str">
        <f t="shared" si="997"/>
        <v>Mqtt1</v>
      </c>
      <c r="X5530" s="196" t="s">
        <v>10761</v>
      </c>
      <c r="Y5530" s="6" t="str">
        <f t="shared" si="1000"/>
        <v>marpower/power-tag/toilet-crew-cabin-sb-mid</v>
      </c>
      <c r="Z5530" s="103" t="str" cm="1">
        <f t="array" ref="Z5530">IF(COUNTIF(N5530,"spare"),"","$."&amp;_xlfn.REGEXEXTRACT(J5530,"^PT\d+[FQ]\d+_(.*)", 2))</f>
        <v>$.Active_Power_Phase_B</v>
      </c>
      <c r="AA5530" s="12">
        <f t="shared" si="1002"/>
        <v>26</v>
      </c>
      <c r="AB5530" s="6" t="s">
        <v>195</v>
      </c>
      <c r="AC5530" s="103">
        <v>3056</v>
      </c>
      <c r="AJ5530" s="80"/>
      <c r="AK5530" s="113" t="s">
        <v>1425</v>
      </c>
      <c r="AN5530" s="80"/>
      <c r="AO5530" s="80"/>
      <c r="AP5530" s="80"/>
      <c r="AQ5530" s="80"/>
      <c r="AR5530" s="127"/>
      <c r="AS5530" s="80"/>
      <c r="AT5530" s="7"/>
      <c r="AU5530" s="7"/>
      <c r="AV5530" s="165"/>
      <c r="AW5530" s="166"/>
      <c r="AX5530" s="137"/>
      <c r="AY5530" s="147"/>
      <c r="AZ5530" s="167"/>
      <c r="BA5530" s="167"/>
      <c r="BB5530" s="147" t="str">
        <f t="shared" si="1001"/>
        <v/>
      </c>
      <c r="BC5530" s="168"/>
      <c r="BD5530" s="165"/>
      <c r="BE5530" s="165"/>
      <c r="BF5530" s="165"/>
      <c r="BG5530" s="165"/>
      <c r="BH5530" s="165"/>
      <c r="BI5530" s="165"/>
      <c r="BJ5530" s="165"/>
      <c r="BK5530" s="165"/>
      <c r="BL5530" s="165"/>
      <c r="BM5530" s="165"/>
      <c r="BN5530" s="165"/>
      <c r="BO5530" s="165"/>
      <c r="BP5530" s="165"/>
      <c r="BQ5530" s="165"/>
      <c r="BS5530" s="6"/>
      <c r="BT5530" s="11"/>
      <c r="BU5530" s="6"/>
      <c r="BV5530" s="6"/>
    </row>
    <row r="5531" spans="1:74" ht="15.75" x14ac:dyDescent="0.25">
      <c r="A5531" s="52" t="s">
        <v>1422</v>
      </c>
      <c r="B5531" s="56"/>
      <c r="C5531" s="7" t="s">
        <v>118</v>
      </c>
      <c r="D5531" s="7" t="s">
        <v>6562</v>
      </c>
      <c r="E5531" s="7"/>
      <c r="F5531" s="64"/>
      <c r="G5531" s="6"/>
      <c r="H5531" s="6"/>
      <c r="I5531" s="10" t="s">
        <v>110</v>
      </c>
      <c r="J5531" s="11" t="s">
        <v>4250</v>
      </c>
      <c r="K5531" s="194" t="s">
        <v>511</v>
      </c>
      <c r="L5531" s="176"/>
      <c r="M5531" s="176">
        <v>1000</v>
      </c>
      <c r="N5531" s="80" t="s">
        <v>6858</v>
      </c>
      <c r="O5531" s="162"/>
      <c r="P5531" s="80" t="s">
        <v>5978</v>
      </c>
      <c r="Q5531" s="80"/>
      <c r="R5531" s="80"/>
      <c r="S5531" s="163"/>
      <c r="T5531" s="213"/>
      <c r="U5531" s="162"/>
      <c r="V5531" s="164"/>
      <c r="W5531" s="12" t="str">
        <f t="shared" ref="W5531:W5594" si="1003">IF(COUNTIF(N5531,"spare"),"","Mqtt1")</f>
        <v>Mqtt1</v>
      </c>
      <c r="X5531" s="196" t="s">
        <v>10761</v>
      </c>
      <c r="Y5531" s="6" t="str">
        <f t="shared" si="1000"/>
        <v>marpower/power-tag/toilet-crew-cabin-sb-mid</v>
      </c>
      <c r="Z5531" s="103" t="str" cm="1">
        <f t="array" ref="Z5531">IF(COUNTIF(N5531,"spare"),"","$."&amp;_xlfn.REGEXEXTRACT(J5531,"^PT\d+[FQ]\d+_(.*)", 2))</f>
        <v>$.Active_Power_Phase_C</v>
      </c>
      <c r="AA5531" s="12">
        <f t="shared" si="1002"/>
        <v>26</v>
      </c>
      <c r="AB5531" s="6" t="s">
        <v>195</v>
      </c>
      <c r="AC5531" s="103">
        <v>3058</v>
      </c>
      <c r="AJ5531" s="80"/>
      <c r="AK5531" s="113" t="s">
        <v>1425</v>
      </c>
      <c r="AN5531" s="80"/>
      <c r="AO5531" s="80"/>
      <c r="AP5531" s="80"/>
      <c r="AQ5531" s="80"/>
      <c r="AR5531" s="127"/>
      <c r="AS5531" s="80"/>
      <c r="AT5531" s="7"/>
      <c r="AU5531" s="7"/>
      <c r="AV5531" s="165"/>
      <c r="AW5531" s="166"/>
      <c r="AX5531" s="137"/>
      <c r="AY5531" s="147"/>
      <c r="AZ5531" s="167"/>
      <c r="BA5531" s="167"/>
      <c r="BB5531" s="147" t="str">
        <f t="shared" si="1001"/>
        <v/>
      </c>
      <c r="BC5531" s="168"/>
      <c r="BD5531" s="165"/>
      <c r="BE5531" s="165"/>
      <c r="BF5531" s="165"/>
      <c r="BG5531" s="165"/>
      <c r="BH5531" s="165"/>
      <c r="BI5531" s="165"/>
      <c r="BJ5531" s="165"/>
      <c r="BK5531" s="165"/>
      <c r="BL5531" s="165"/>
      <c r="BM5531" s="165"/>
      <c r="BN5531" s="165"/>
      <c r="BO5531" s="165"/>
      <c r="BP5531" s="165"/>
      <c r="BQ5531" s="165"/>
      <c r="BS5531" s="6"/>
      <c r="BT5531" s="11"/>
      <c r="BU5531" s="6"/>
      <c r="BV5531" s="6"/>
    </row>
    <row r="5532" spans="1:74" ht="15.75" x14ac:dyDescent="0.25">
      <c r="A5532" s="52" t="s">
        <v>1422</v>
      </c>
      <c r="B5532" s="56"/>
      <c r="C5532" s="7" t="s">
        <v>118</v>
      </c>
      <c r="D5532" s="7" t="s">
        <v>6562</v>
      </c>
      <c r="E5532" s="7"/>
      <c r="F5532" s="64"/>
      <c r="G5532" s="6"/>
      <c r="H5532" s="6"/>
      <c r="I5532" s="10" t="s">
        <v>110</v>
      </c>
      <c r="J5532" s="11" t="s">
        <v>4251</v>
      </c>
      <c r="K5532" s="194" t="s">
        <v>511</v>
      </c>
      <c r="L5532" s="176"/>
      <c r="M5532" s="176">
        <v>1000</v>
      </c>
      <c r="N5532" s="80" t="s">
        <v>6858</v>
      </c>
      <c r="O5532" s="162"/>
      <c r="P5532" s="80" t="s">
        <v>5979</v>
      </c>
      <c r="Q5532" s="80"/>
      <c r="R5532" s="80"/>
      <c r="S5532" s="163"/>
      <c r="T5532" s="213"/>
      <c r="U5532" s="162"/>
      <c r="V5532" s="164"/>
      <c r="W5532" s="12" t="str">
        <f t="shared" si="1003"/>
        <v>Mqtt1</v>
      </c>
      <c r="X5532" s="196" t="s">
        <v>10761</v>
      </c>
      <c r="Y5532" s="6" t="str">
        <f t="shared" si="1000"/>
        <v>marpower/power-tag/toilet-crew-cabin-sb-mid</v>
      </c>
      <c r="Z5532" s="103" t="str" cm="1">
        <f t="array" ref="Z5532">IF(COUNTIF(N5532,"spare"),"","$."&amp;_xlfn.REGEXEXTRACT(J5532,"^PT\d+[FQ]\d+_(.*)", 2))</f>
        <v>$.Total_Active_Power</v>
      </c>
      <c r="AA5532" s="12">
        <f t="shared" si="1002"/>
        <v>26</v>
      </c>
      <c r="AB5532" s="6" t="s">
        <v>195</v>
      </c>
      <c r="AC5532" s="103">
        <v>3060</v>
      </c>
      <c r="AJ5532" s="80"/>
      <c r="AK5532" s="113" t="s">
        <v>1425</v>
      </c>
      <c r="AN5532" s="80"/>
      <c r="AO5532" s="80"/>
      <c r="AP5532" s="80"/>
      <c r="AQ5532" s="80"/>
      <c r="AR5532" s="127"/>
      <c r="AS5532" s="80"/>
      <c r="AT5532" s="7"/>
      <c r="AU5532" s="7"/>
      <c r="AV5532" s="165"/>
      <c r="AW5532" s="166"/>
      <c r="AX5532" s="137"/>
      <c r="AY5532" s="147"/>
      <c r="AZ5532" s="167"/>
      <c r="BA5532" s="167"/>
      <c r="BB5532" s="147" t="str">
        <f t="shared" si="1001"/>
        <v/>
      </c>
      <c r="BC5532" s="168"/>
      <c r="BD5532" s="165"/>
      <c r="BE5532" s="165"/>
      <c r="BF5532" s="165"/>
      <c r="BG5532" s="165"/>
      <c r="BH5532" s="165"/>
      <c r="BI5532" s="165"/>
      <c r="BJ5532" s="165"/>
      <c r="BK5532" s="165"/>
      <c r="BL5532" s="165"/>
      <c r="BM5532" s="165"/>
      <c r="BN5532" s="165"/>
      <c r="BO5532" s="165"/>
      <c r="BP5532" s="165"/>
      <c r="BQ5532" s="165"/>
      <c r="BS5532" s="6"/>
      <c r="BT5532" s="11"/>
      <c r="BU5532" s="6"/>
      <c r="BV5532" s="6"/>
    </row>
    <row r="5533" spans="1:74" ht="15.75" x14ac:dyDescent="0.25">
      <c r="A5533" s="52" t="s">
        <v>1422</v>
      </c>
      <c r="B5533" s="56"/>
      <c r="C5533" s="7" t="s">
        <v>118</v>
      </c>
      <c r="D5533" s="7" t="s">
        <v>6562</v>
      </c>
      <c r="E5533" s="7"/>
      <c r="F5533" s="64"/>
      <c r="G5533" s="6"/>
      <c r="H5533" s="6"/>
      <c r="I5533" s="10" t="s">
        <v>110</v>
      </c>
      <c r="J5533" s="11" t="s">
        <v>4252</v>
      </c>
      <c r="K5533" s="194" t="s">
        <v>511</v>
      </c>
      <c r="L5533" s="176"/>
      <c r="M5533" s="176">
        <v>1000</v>
      </c>
      <c r="N5533" s="80" t="s">
        <v>6858</v>
      </c>
      <c r="O5533" s="162"/>
      <c r="P5533" s="80" t="s">
        <v>5980</v>
      </c>
      <c r="Q5533" s="80"/>
      <c r="R5533" s="80"/>
      <c r="S5533" s="163"/>
      <c r="T5533" s="213"/>
      <c r="U5533" s="162"/>
      <c r="V5533" s="164"/>
      <c r="W5533" s="12" t="str">
        <f t="shared" si="1003"/>
        <v>Mqtt1</v>
      </c>
      <c r="X5533" s="196" t="s">
        <v>10761</v>
      </c>
      <c r="Y5533" s="6" t="str">
        <f t="shared" si="1000"/>
        <v>marpower/power-tag/toilet-crew-cabin-sb-mid</v>
      </c>
      <c r="Z5533" s="103" t="str" cm="1">
        <f t="array" ref="Z5533">IF(COUNTIF(N5533,"spare"),"","$."&amp;_xlfn.REGEXEXTRACT(J5533,"^PT\d+[FQ]\d+_(.*)", 2))</f>
        <v>$.Power_Factor_Phase_A</v>
      </c>
      <c r="AA5533" s="12">
        <f t="shared" si="1002"/>
        <v>26</v>
      </c>
      <c r="AB5533" s="6" t="s">
        <v>195</v>
      </c>
      <c r="AC5533" s="103">
        <v>3078</v>
      </c>
      <c r="AJ5533" s="80"/>
      <c r="AK5533" s="113" t="s">
        <v>1426</v>
      </c>
      <c r="AN5533" s="80"/>
      <c r="AO5533" s="80"/>
      <c r="AP5533" s="80"/>
      <c r="AQ5533" s="80"/>
      <c r="AR5533" s="127"/>
      <c r="AS5533" s="80"/>
      <c r="AT5533" s="7"/>
      <c r="AU5533" s="7"/>
      <c r="AV5533" s="165"/>
      <c r="AW5533" s="166"/>
      <c r="AX5533" s="137"/>
      <c r="AY5533" s="147"/>
      <c r="AZ5533" s="167"/>
      <c r="BA5533" s="167"/>
      <c r="BB5533" s="147" t="str">
        <f t="shared" si="1001"/>
        <v/>
      </c>
      <c r="BC5533" s="168"/>
      <c r="BD5533" s="165"/>
      <c r="BE5533" s="165"/>
      <c r="BF5533" s="165"/>
      <c r="BG5533" s="165"/>
      <c r="BH5533" s="165"/>
      <c r="BI5533" s="165"/>
      <c r="BJ5533" s="165"/>
      <c r="BK5533" s="165"/>
      <c r="BL5533" s="165"/>
      <c r="BM5533" s="165"/>
      <c r="BN5533" s="165"/>
      <c r="BO5533" s="165"/>
      <c r="BP5533" s="165"/>
      <c r="BQ5533" s="165"/>
      <c r="BS5533" s="6"/>
      <c r="BT5533" s="11"/>
      <c r="BU5533" s="6"/>
      <c r="BV5533" s="6"/>
    </row>
    <row r="5534" spans="1:74" ht="15.75" x14ac:dyDescent="0.25">
      <c r="A5534" s="52" t="s">
        <v>1422</v>
      </c>
      <c r="B5534" s="56"/>
      <c r="C5534" s="7" t="s">
        <v>118</v>
      </c>
      <c r="D5534" s="7" t="s">
        <v>6562</v>
      </c>
      <c r="E5534" s="7"/>
      <c r="F5534" s="64"/>
      <c r="G5534" s="6"/>
      <c r="H5534" s="6"/>
      <c r="I5534" s="10" t="s">
        <v>110</v>
      </c>
      <c r="J5534" s="11" t="s">
        <v>4253</v>
      </c>
      <c r="K5534" s="194" t="s">
        <v>511</v>
      </c>
      <c r="L5534" s="176"/>
      <c r="M5534" s="176">
        <v>1000</v>
      </c>
      <c r="N5534" s="80" t="s">
        <v>6858</v>
      </c>
      <c r="O5534" s="162"/>
      <c r="P5534" s="80" t="s">
        <v>5981</v>
      </c>
      <c r="Q5534" s="80"/>
      <c r="R5534" s="80"/>
      <c r="S5534" s="163"/>
      <c r="T5534" s="213"/>
      <c r="U5534" s="162"/>
      <c r="V5534" s="164"/>
      <c r="W5534" s="12" t="str">
        <f t="shared" si="1003"/>
        <v>Mqtt1</v>
      </c>
      <c r="X5534" s="196" t="s">
        <v>10761</v>
      </c>
      <c r="Y5534" s="6" t="str">
        <f t="shared" si="1000"/>
        <v>marpower/power-tag/toilet-crew-cabin-sb-mid</v>
      </c>
      <c r="Z5534" s="103" t="str" cm="1">
        <f t="array" ref="Z5534">IF(COUNTIF(N5534,"spare"),"","$."&amp;_xlfn.REGEXEXTRACT(J5534,"^PT\d+[FQ]\d+_(.*)", 2))</f>
        <v>$.Power_Factor_Phase_B</v>
      </c>
      <c r="AA5534" s="12">
        <f t="shared" si="1002"/>
        <v>26</v>
      </c>
      <c r="AB5534" s="6" t="s">
        <v>195</v>
      </c>
      <c r="AC5534" s="103">
        <v>3080</v>
      </c>
      <c r="AJ5534" s="80"/>
      <c r="AK5534" s="113" t="s">
        <v>1426</v>
      </c>
      <c r="AN5534" s="80"/>
      <c r="AO5534" s="80"/>
      <c r="AP5534" s="80"/>
      <c r="AQ5534" s="80"/>
      <c r="AR5534" s="127"/>
      <c r="AS5534" s="80"/>
      <c r="AT5534" s="7"/>
      <c r="AU5534" s="7"/>
      <c r="AV5534" s="165"/>
      <c r="AW5534" s="166"/>
      <c r="AX5534" s="137"/>
      <c r="AY5534" s="147"/>
      <c r="AZ5534" s="167"/>
      <c r="BA5534" s="167"/>
      <c r="BB5534" s="147" t="str">
        <f t="shared" si="1001"/>
        <v/>
      </c>
      <c r="BC5534" s="168"/>
      <c r="BD5534" s="165"/>
      <c r="BE5534" s="165"/>
      <c r="BF5534" s="165"/>
      <c r="BG5534" s="165"/>
      <c r="BH5534" s="165"/>
      <c r="BI5534" s="165"/>
      <c r="BJ5534" s="165"/>
      <c r="BK5534" s="165"/>
      <c r="BL5534" s="165"/>
      <c r="BM5534" s="165"/>
      <c r="BN5534" s="165"/>
      <c r="BO5534" s="165"/>
      <c r="BP5534" s="165"/>
      <c r="BQ5534" s="165"/>
      <c r="BS5534" s="6"/>
      <c r="BT5534" s="11"/>
      <c r="BU5534" s="6"/>
      <c r="BV5534" s="6"/>
    </row>
    <row r="5535" spans="1:74" ht="15.75" x14ac:dyDescent="0.25">
      <c r="A5535" s="52" t="s">
        <v>1422</v>
      </c>
      <c r="B5535" s="56"/>
      <c r="C5535" s="7" t="s">
        <v>118</v>
      </c>
      <c r="D5535" s="7" t="s">
        <v>6562</v>
      </c>
      <c r="E5535" s="7"/>
      <c r="F5535" s="64"/>
      <c r="G5535" s="6"/>
      <c r="H5535" s="6"/>
      <c r="I5535" s="10" t="s">
        <v>110</v>
      </c>
      <c r="J5535" s="11" t="s">
        <v>4254</v>
      </c>
      <c r="K5535" s="194" t="s">
        <v>511</v>
      </c>
      <c r="L5535" s="176"/>
      <c r="M5535" s="176">
        <v>1000</v>
      </c>
      <c r="N5535" s="80" t="s">
        <v>6858</v>
      </c>
      <c r="O5535" s="162"/>
      <c r="P5535" s="80" t="s">
        <v>5982</v>
      </c>
      <c r="Q5535" s="80"/>
      <c r="R5535" s="80"/>
      <c r="S5535" s="163"/>
      <c r="T5535" s="213"/>
      <c r="U5535" s="162"/>
      <c r="V5535" s="164"/>
      <c r="W5535" s="12" t="str">
        <f t="shared" si="1003"/>
        <v>Mqtt1</v>
      </c>
      <c r="X5535" s="196" t="s">
        <v>10761</v>
      </c>
      <c r="Y5535" s="6" t="str">
        <f t="shared" si="1000"/>
        <v>marpower/power-tag/toilet-crew-cabin-sb-mid</v>
      </c>
      <c r="Z5535" s="103" t="str" cm="1">
        <f t="array" ref="Z5535">IF(COUNTIF(N5535,"spare"),"","$."&amp;_xlfn.REGEXEXTRACT(J5535,"^PT\d+[FQ]\d+_(.*)", 2))</f>
        <v>$.Power_Factor_Phase_C</v>
      </c>
      <c r="AA5535" s="12">
        <f t="shared" si="1002"/>
        <v>26</v>
      </c>
      <c r="AB5535" s="6" t="s">
        <v>195</v>
      </c>
      <c r="AC5535" s="103">
        <v>3082</v>
      </c>
      <c r="AJ5535" s="80"/>
      <c r="AK5535" s="113" t="s">
        <v>1426</v>
      </c>
      <c r="AN5535" s="80"/>
      <c r="AO5535" s="80"/>
      <c r="AP5535" s="80"/>
      <c r="AQ5535" s="80"/>
      <c r="AR5535" s="127"/>
      <c r="AS5535" s="80"/>
      <c r="AT5535" s="7"/>
      <c r="AU5535" s="7"/>
      <c r="AV5535" s="165"/>
      <c r="AW5535" s="166"/>
      <c r="AX5535" s="137"/>
      <c r="AY5535" s="147"/>
      <c r="AZ5535" s="167"/>
      <c r="BA5535" s="167"/>
      <c r="BB5535" s="147" t="str">
        <f t="shared" si="1001"/>
        <v/>
      </c>
      <c r="BC5535" s="168"/>
      <c r="BD5535" s="165"/>
      <c r="BE5535" s="165"/>
      <c r="BF5535" s="165"/>
      <c r="BG5535" s="165"/>
      <c r="BH5535" s="165"/>
      <c r="BI5535" s="165"/>
      <c r="BJ5535" s="165"/>
      <c r="BK5535" s="165"/>
      <c r="BL5535" s="165"/>
      <c r="BM5535" s="165"/>
      <c r="BN5535" s="165"/>
      <c r="BO5535" s="165"/>
      <c r="BP5535" s="165"/>
      <c r="BQ5535" s="165"/>
      <c r="BS5535" s="6"/>
      <c r="BT5535" s="11"/>
      <c r="BU5535" s="6"/>
      <c r="BV5535" s="6"/>
    </row>
    <row r="5536" spans="1:74" ht="15.75" x14ac:dyDescent="0.25">
      <c r="A5536" s="52" t="s">
        <v>1422</v>
      </c>
      <c r="B5536" s="56"/>
      <c r="C5536" s="7" t="s">
        <v>118</v>
      </c>
      <c r="D5536" s="7" t="s">
        <v>6562</v>
      </c>
      <c r="E5536" s="7"/>
      <c r="F5536" s="64"/>
      <c r="G5536" s="6"/>
      <c r="H5536" s="6"/>
      <c r="I5536" s="10" t="s">
        <v>110</v>
      </c>
      <c r="J5536" s="11" t="s">
        <v>4255</v>
      </c>
      <c r="K5536" s="194" t="s">
        <v>511</v>
      </c>
      <c r="L5536" s="176"/>
      <c r="M5536" s="176">
        <v>1000</v>
      </c>
      <c r="N5536" s="80" t="s">
        <v>6858</v>
      </c>
      <c r="O5536" s="162"/>
      <c r="P5536" s="80" t="s">
        <v>5983</v>
      </c>
      <c r="Q5536" s="80"/>
      <c r="R5536" s="80"/>
      <c r="S5536" s="163"/>
      <c r="T5536" s="213"/>
      <c r="U5536" s="162"/>
      <c r="V5536" s="164"/>
      <c r="W5536" s="12" t="str">
        <f t="shared" si="1003"/>
        <v>Mqtt1</v>
      </c>
      <c r="X5536" s="196" t="s">
        <v>10761</v>
      </c>
      <c r="Y5536" s="6" t="str">
        <f t="shared" si="1000"/>
        <v>marpower/power-tag/toilet-crew-cabin-sb-mid</v>
      </c>
      <c r="Z5536" s="103" t="str" cm="1">
        <f t="array" ref="Z5536">IF(COUNTIF(N5536,"spare"),"","$."&amp;_xlfn.REGEXEXTRACT(J5536,"^PT\d+[FQ]\d+_(.*)", 2))</f>
        <v>$.Total_Power_Factor</v>
      </c>
      <c r="AA5536" s="12">
        <f t="shared" si="1002"/>
        <v>26</v>
      </c>
      <c r="AB5536" s="6" t="s">
        <v>195</v>
      </c>
      <c r="AC5536" s="103">
        <v>3084</v>
      </c>
      <c r="AJ5536" s="80"/>
      <c r="AK5536" s="113" t="s">
        <v>1426</v>
      </c>
      <c r="AN5536" s="80"/>
      <c r="AO5536" s="80"/>
      <c r="AP5536" s="80"/>
      <c r="AQ5536" s="80"/>
      <c r="AR5536" s="127"/>
      <c r="AS5536" s="80"/>
      <c r="AT5536" s="7"/>
      <c r="AU5536" s="7"/>
      <c r="AV5536" s="165"/>
      <c r="AW5536" s="166"/>
      <c r="AX5536" s="137"/>
      <c r="AY5536" s="147"/>
      <c r="AZ5536" s="167"/>
      <c r="BA5536" s="167"/>
      <c r="BB5536" s="147" t="str">
        <f t="shared" si="1001"/>
        <v/>
      </c>
      <c r="BC5536" s="168"/>
      <c r="BD5536" s="165"/>
      <c r="BE5536" s="165"/>
      <c r="BF5536" s="165"/>
      <c r="BG5536" s="165"/>
      <c r="BH5536" s="165"/>
      <c r="BI5536" s="165"/>
      <c r="BJ5536" s="165"/>
      <c r="BK5536" s="165"/>
      <c r="BL5536" s="165"/>
      <c r="BM5536" s="165"/>
      <c r="BN5536" s="165"/>
      <c r="BO5536" s="165"/>
      <c r="BP5536" s="165"/>
      <c r="BQ5536" s="165"/>
      <c r="BS5536" s="6"/>
      <c r="BT5536" s="11"/>
      <c r="BU5536" s="6"/>
      <c r="BV5536" s="6"/>
    </row>
    <row r="5537" spans="1:74" ht="15.75" x14ac:dyDescent="0.25">
      <c r="A5537" s="52" t="s">
        <v>1422</v>
      </c>
      <c r="B5537" s="56"/>
      <c r="C5537" s="7" t="s">
        <v>118</v>
      </c>
      <c r="D5537" s="7" t="s">
        <v>6562</v>
      </c>
      <c r="E5537" s="7"/>
      <c r="F5537" s="64"/>
      <c r="G5537" s="6"/>
      <c r="H5537" s="6"/>
      <c r="I5537" s="10" t="s">
        <v>110</v>
      </c>
      <c r="J5537" s="11" t="s">
        <v>4256</v>
      </c>
      <c r="K5537" s="194" t="s">
        <v>511</v>
      </c>
      <c r="L5537" s="176"/>
      <c r="M5537" s="176">
        <v>1000</v>
      </c>
      <c r="N5537" s="80" t="s">
        <v>6858</v>
      </c>
      <c r="O5537" s="162"/>
      <c r="P5537" s="80" t="s">
        <v>5984</v>
      </c>
      <c r="Q5537" s="80"/>
      <c r="R5537" s="80"/>
      <c r="S5537" s="163"/>
      <c r="T5537" s="213"/>
      <c r="U5537" s="162"/>
      <c r="V5537" s="164"/>
      <c r="W5537" s="12" t="str">
        <f t="shared" si="1003"/>
        <v>Mqtt1</v>
      </c>
      <c r="X5537" s="196" t="s">
        <v>10762</v>
      </c>
      <c r="Y5537" s="6" t="str">
        <f t="shared" si="1000"/>
        <v>marpower/power-tag/toilet-crew-cabin-ps-mid</v>
      </c>
      <c r="Z5537" s="103" t="str" cm="1">
        <f t="array" ref="Z5537">IF(COUNTIF(N5537,"spare"),"","$."&amp;_xlfn.REGEXEXTRACT(J5537,"^PT\d+[FQ]\d+_(.*)", 2))</f>
        <v>$.RMS_Current_Phase_A</v>
      </c>
      <c r="AA5537" s="12">
        <f>AA5522+1</f>
        <v>27</v>
      </c>
      <c r="AB5537" s="6" t="s">
        <v>195</v>
      </c>
      <c r="AC5537" s="103">
        <v>3000</v>
      </c>
      <c r="AJ5537" s="80"/>
      <c r="AK5537" s="113" t="s">
        <v>1423</v>
      </c>
      <c r="AN5537" s="80"/>
      <c r="AO5537" s="80"/>
      <c r="AP5537" s="80"/>
      <c r="AQ5537" s="80"/>
      <c r="AR5537" s="127"/>
      <c r="AS5537" s="80"/>
      <c r="AT5537" s="7"/>
      <c r="AU5537" s="7"/>
      <c r="AV5537" s="165"/>
      <c r="AW5537" s="166"/>
      <c r="AX5537" s="137"/>
      <c r="AY5537" s="147"/>
      <c r="AZ5537" s="167"/>
      <c r="BA5537" s="167"/>
      <c r="BB5537" s="147" t="str">
        <f t="shared" ref="BB5537:BB5551" si="1004">IF(ISNUMBER(AM5537),"1","")</f>
        <v/>
      </c>
      <c r="BC5537" s="168"/>
      <c r="BD5537" s="165"/>
      <c r="BE5537" s="165"/>
      <c r="BF5537" s="165"/>
      <c r="BG5537" s="165"/>
      <c r="BH5537" s="165"/>
      <c r="BI5537" s="165"/>
      <c r="BJ5537" s="165"/>
      <c r="BK5537" s="165"/>
      <c r="BL5537" s="165"/>
      <c r="BM5537" s="165"/>
      <c r="BN5537" s="165"/>
      <c r="BO5537" s="165"/>
      <c r="BP5537" s="165"/>
      <c r="BQ5537" s="165"/>
      <c r="BS5537" s="6"/>
      <c r="BT5537" s="11"/>
      <c r="BU5537" s="6"/>
      <c r="BV5537" s="6"/>
    </row>
    <row r="5538" spans="1:74" ht="15.75" x14ac:dyDescent="0.25">
      <c r="A5538" s="52" t="s">
        <v>1422</v>
      </c>
      <c r="B5538" s="56"/>
      <c r="C5538" s="7" t="s">
        <v>118</v>
      </c>
      <c r="D5538" s="7" t="s">
        <v>6562</v>
      </c>
      <c r="E5538" s="7"/>
      <c r="F5538" s="64"/>
      <c r="G5538" s="6"/>
      <c r="H5538" s="6"/>
      <c r="I5538" s="10" t="s">
        <v>110</v>
      </c>
      <c r="J5538" s="11" t="s">
        <v>4257</v>
      </c>
      <c r="K5538" s="194" t="s">
        <v>511</v>
      </c>
      <c r="L5538" s="176"/>
      <c r="M5538" s="176">
        <v>1000</v>
      </c>
      <c r="N5538" s="80" t="s">
        <v>6858</v>
      </c>
      <c r="O5538" s="162"/>
      <c r="P5538" s="80" t="s">
        <v>5985</v>
      </c>
      <c r="Q5538" s="80"/>
      <c r="R5538" s="80"/>
      <c r="S5538" s="163"/>
      <c r="T5538" s="213"/>
      <c r="U5538" s="162"/>
      <c r="V5538" s="164"/>
      <c r="W5538" s="12" t="str">
        <f t="shared" si="1003"/>
        <v>Mqtt1</v>
      </c>
      <c r="X5538" s="196" t="s">
        <v>10762</v>
      </c>
      <c r="Y5538" s="6" t="str">
        <f t="shared" si="1000"/>
        <v>marpower/power-tag/toilet-crew-cabin-ps-mid</v>
      </c>
      <c r="Z5538" s="103" t="str" cm="1">
        <f t="array" ref="Z5538">IF(COUNTIF(N5538,"spare"),"","$."&amp;_xlfn.REGEXEXTRACT(J5538,"^PT\d+[FQ]\d+_(.*)", 2))</f>
        <v>$.RMS_Current_Phase_B</v>
      </c>
      <c r="AA5538" s="12">
        <f t="shared" si="1002"/>
        <v>27</v>
      </c>
      <c r="AB5538" s="6" t="s">
        <v>195</v>
      </c>
      <c r="AC5538" s="103">
        <v>3002</v>
      </c>
      <c r="AJ5538" s="80"/>
      <c r="AK5538" s="113" t="s">
        <v>1423</v>
      </c>
      <c r="AN5538" s="80"/>
      <c r="AO5538" s="80"/>
      <c r="AP5538" s="80"/>
      <c r="AQ5538" s="80"/>
      <c r="AR5538" s="127"/>
      <c r="AS5538" s="80"/>
      <c r="AT5538" s="7"/>
      <c r="AU5538" s="7"/>
      <c r="AV5538" s="165"/>
      <c r="AW5538" s="166"/>
      <c r="AX5538" s="137"/>
      <c r="AY5538" s="147"/>
      <c r="AZ5538" s="167"/>
      <c r="BA5538" s="167"/>
      <c r="BB5538" s="147" t="str">
        <f t="shared" si="1004"/>
        <v/>
      </c>
      <c r="BC5538" s="168"/>
      <c r="BD5538" s="165"/>
      <c r="BE5538" s="165"/>
      <c r="BF5538" s="165"/>
      <c r="BG5538" s="165"/>
      <c r="BH5538" s="165"/>
      <c r="BI5538" s="165"/>
      <c r="BJ5538" s="165"/>
      <c r="BK5538" s="165"/>
      <c r="BL5538" s="165"/>
      <c r="BM5538" s="165"/>
      <c r="BN5538" s="165"/>
      <c r="BO5538" s="165"/>
      <c r="BP5538" s="165"/>
      <c r="BQ5538" s="165"/>
      <c r="BS5538" s="6"/>
      <c r="BT5538" s="11"/>
      <c r="BU5538" s="6"/>
      <c r="BV5538" s="6"/>
    </row>
    <row r="5539" spans="1:74" ht="15.75" x14ac:dyDescent="0.25">
      <c r="A5539" s="52" t="s">
        <v>1422</v>
      </c>
      <c r="B5539" s="56"/>
      <c r="C5539" s="7" t="s">
        <v>118</v>
      </c>
      <c r="D5539" s="7" t="s">
        <v>6562</v>
      </c>
      <c r="E5539" s="7"/>
      <c r="F5539" s="64"/>
      <c r="G5539" s="6"/>
      <c r="H5539" s="6"/>
      <c r="I5539" s="10" t="s">
        <v>110</v>
      </c>
      <c r="J5539" s="11" t="s">
        <v>4258</v>
      </c>
      <c r="K5539" s="194" t="s">
        <v>511</v>
      </c>
      <c r="L5539" s="176"/>
      <c r="M5539" s="176">
        <v>1000</v>
      </c>
      <c r="N5539" s="80" t="s">
        <v>6858</v>
      </c>
      <c r="O5539" s="162"/>
      <c r="P5539" s="80" t="s">
        <v>5986</v>
      </c>
      <c r="Q5539" s="80"/>
      <c r="R5539" s="80"/>
      <c r="S5539" s="163"/>
      <c r="T5539" s="213"/>
      <c r="U5539" s="162"/>
      <c r="V5539" s="164"/>
      <c r="W5539" s="12" t="str">
        <f t="shared" si="1003"/>
        <v>Mqtt1</v>
      </c>
      <c r="X5539" s="196" t="s">
        <v>10762</v>
      </c>
      <c r="Y5539" s="6" t="str">
        <f t="shared" si="1000"/>
        <v>marpower/power-tag/toilet-crew-cabin-ps-mid</v>
      </c>
      <c r="Z5539" s="103" t="str" cm="1">
        <f t="array" ref="Z5539">IF(COUNTIF(N5539,"spare"),"","$."&amp;_xlfn.REGEXEXTRACT(J5539,"^PT\d+[FQ]\d+_(.*)", 2))</f>
        <v>$.RMS_Current_Phase_C</v>
      </c>
      <c r="AA5539" s="12">
        <f t="shared" si="1002"/>
        <v>27</v>
      </c>
      <c r="AB5539" s="6" t="s">
        <v>195</v>
      </c>
      <c r="AC5539" s="103">
        <v>3004</v>
      </c>
      <c r="AJ5539" s="80"/>
      <c r="AK5539" s="113" t="s">
        <v>1423</v>
      </c>
      <c r="AN5539" s="80"/>
      <c r="AO5539" s="80"/>
      <c r="AP5539" s="80"/>
      <c r="AQ5539" s="80"/>
      <c r="AR5539" s="127"/>
      <c r="AS5539" s="80"/>
      <c r="AT5539" s="7"/>
      <c r="AU5539" s="7"/>
      <c r="AV5539" s="165"/>
      <c r="AW5539" s="166"/>
      <c r="AX5539" s="137"/>
      <c r="AY5539" s="147"/>
      <c r="AZ5539" s="167"/>
      <c r="BA5539" s="167"/>
      <c r="BB5539" s="147" t="str">
        <f t="shared" si="1004"/>
        <v/>
      </c>
      <c r="BC5539" s="168"/>
      <c r="BD5539" s="165"/>
      <c r="BE5539" s="165"/>
      <c r="BF5539" s="165"/>
      <c r="BG5539" s="165"/>
      <c r="BH5539" s="165"/>
      <c r="BI5539" s="165"/>
      <c r="BJ5539" s="165"/>
      <c r="BK5539" s="165"/>
      <c r="BL5539" s="165"/>
      <c r="BM5539" s="165"/>
      <c r="BN5539" s="165"/>
      <c r="BO5539" s="165"/>
      <c r="BP5539" s="165"/>
      <c r="BQ5539" s="165"/>
      <c r="BS5539" s="6"/>
      <c r="BT5539" s="11"/>
      <c r="BU5539" s="6"/>
      <c r="BV5539" s="6"/>
    </row>
    <row r="5540" spans="1:74" ht="15.75" x14ac:dyDescent="0.25">
      <c r="A5540" s="52" t="s">
        <v>1422</v>
      </c>
      <c r="B5540" s="56"/>
      <c r="C5540" s="7" t="s">
        <v>118</v>
      </c>
      <c r="D5540" s="7" t="s">
        <v>6562</v>
      </c>
      <c r="E5540" s="7"/>
      <c r="F5540" s="64"/>
      <c r="G5540" s="6"/>
      <c r="H5540" s="6"/>
      <c r="I5540" s="10" t="s">
        <v>110</v>
      </c>
      <c r="J5540" s="11" t="s">
        <v>4259</v>
      </c>
      <c r="K5540" s="194" t="s">
        <v>511</v>
      </c>
      <c r="L5540" s="176"/>
      <c r="M5540" s="176">
        <v>1000</v>
      </c>
      <c r="N5540" s="80" t="s">
        <v>6858</v>
      </c>
      <c r="O5540" s="162"/>
      <c r="P5540" s="80" t="s">
        <v>5987</v>
      </c>
      <c r="Q5540" s="80"/>
      <c r="R5540" s="80"/>
      <c r="S5540" s="163"/>
      <c r="T5540" s="213"/>
      <c r="U5540" s="162"/>
      <c r="V5540" s="164"/>
      <c r="W5540" s="12" t="str">
        <f t="shared" si="1003"/>
        <v>Mqtt1</v>
      </c>
      <c r="X5540" s="196" t="s">
        <v>10762</v>
      </c>
      <c r="Y5540" s="6" t="str">
        <f t="shared" si="1000"/>
        <v>marpower/power-tag/toilet-crew-cabin-ps-mid</v>
      </c>
      <c r="Z5540" s="103" t="str" cm="1">
        <f t="array" ref="Z5540">IF(COUNTIF(N5540,"spare"),"","$."&amp;_xlfn.REGEXEXTRACT(J5540,"^PT\d+[FQ]\d+_(.*)", 2))</f>
        <v>$.RMS_Current_Phase_Neut</v>
      </c>
      <c r="AA5540" s="12">
        <f t="shared" si="1002"/>
        <v>27</v>
      </c>
      <c r="AB5540" s="6" t="s">
        <v>195</v>
      </c>
      <c r="AC5540" s="103">
        <v>3006</v>
      </c>
      <c r="AJ5540" s="80"/>
      <c r="AK5540" s="113" t="s">
        <v>1423</v>
      </c>
      <c r="AN5540" s="80"/>
      <c r="AO5540" s="80"/>
      <c r="AP5540" s="80"/>
      <c r="AQ5540" s="80"/>
      <c r="AR5540" s="127"/>
      <c r="AS5540" s="80"/>
      <c r="AT5540" s="7"/>
      <c r="AU5540" s="7"/>
      <c r="AV5540" s="165"/>
      <c r="AW5540" s="166"/>
      <c r="AX5540" s="137"/>
      <c r="AY5540" s="147"/>
      <c r="AZ5540" s="167"/>
      <c r="BA5540" s="167"/>
      <c r="BB5540" s="147" t="str">
        <f t="shared" si="1004"/>
        <v/>
      </c>
      <c r="BC5540" s="168"/>
      <c r="BD5540" s="165"/>
      <c r="BE5540" s="165"/>
      <c r="BF5540" s="165"/>
      <c r="BG5540" s="165"/>
      <c r="BH5540" s="165"/>
      <c r="BI5540" s="165"/>
      <c r="BJ5540" s="165"/>
      <c r="BK5540" s="165"/>
      <c r="BL5540" s="165"/>
      <c r="BM5540" s="165"/>
      <c r="BN5540" s="165"/>
      <c r="BO5540" s="165"/>
      <c r="BP5540" s="165"/>
      <c r="BQ5540" s="165"/>
      <c r="BS5540" s="6"/>
      <c r="BT5540" s="11"/>
      <c r="BU5540" s="6"/>
      <c r="BV5540" s="6"/>
    </row>
    <row r="5541" spans="1:74" ht="15.75" x14ac:dyDescent="0.25">
      <c r="A5541" s="52" t="s">
        <v>1422</v>
      </c>
      <c r="B5541" s="56"/>
      <c r="C5541" s="7" t="s">
        <v>118</v>
      </c>
      <c r="D5541" s="7" t="s">
        <v>6562</v>
      </c>
      <c r="E5541" s="7"/>
      <c r="F5541" s="64"/>
      <c r="G5541" s="6"/>
      <c r="H5541" s="6"/>
      <c r="I5541" s="10" t="s">
        <v>110</v>
      </c>
      <c r="J5541" s="11" t="s">
        <v>8396</v>
      </c>
      <c r="K5541" s="194" t="s">
        <v>511</v>
      </c>
      <c r="L5541" s="176"/>
      <c r="M5541" s="176">
        <v>1000</v>
      </c>
      <c r="N5541" s="80" t="s">
        <v>6858</v>
      </c>
      <c r="O5541" s="162"/>
      <c r="P5541" s="80" t="s">
        <v>5988</v>
      </c>
      <c r="Q5541" s="80"/>
      <c r="R5541" s="80"/>
      <c r="S5541" s="163"/>
      <c r="T5541" s="213"/>
      <c r="U5541" s="162"/>
      <c r="V5541" s="164"/>
      <c r="W5541" s="12" t="str">
        <f t="shared" si="1003"/>
        <v>Mqtt1</v>
      </c>
      <c r="X5541" s="196" t="s">
        <v>10762</v>
      </c>
      <c r="Y5541" s="6" t="str">
        <f t="shared" si="1000"/>
        <v>marpower/power-tag/toilet-crew-cabin-ps-mid</v>
      </c>
      <c r="Z5541" s="103" t="str" cm="1">
        <f t="array" ref="Z5541">IF(COUNTIF(N5541,"spare"),"","$."&amp;_xlfn.REGEXEXTRACT(J5541,"^PT\d+[FQ]\d+_(.*)", 2))</f>
        <v>$.RMS_Voltage_A_N</v>
      </c>
      <c r="AA5541" s="12">
        <f t="shared" si="1002"/>
        <v>27</v>
      </c>
      <c r="AB5541" s="6" t="s">
        <v>195</v>
      </c>
      <c r="AC5541" s="103">
        <v>3028</v>
      </c>
      <c r="AJ5541" s="80"/>
      <c r="AK5541" s="113" t="s">
        <v>1424</v>
      </c>
      <c r="AN5541" s="80"/>
      <c r="AO5541" s="80"/>
      <c r="AP5541" s="80"/>
      <c r="AQ5541" s="80"/>
      <c r="AR5541" s="127"/>
      <c r="AS5541" s="80"/>
      <c r="AT5541" s="7"/>
      <c r="AU5541" s="7"/>
      <c r="AV5541" s="165"/>
      <c r="AW5541" s="166"/>
      <c r="AX5541" s="137"/>
      <c r="AY5541" s="147"/>
      <c r="AZ5541" s="167"/>
      <c r="BA5541" s="167"/>
      <c r="BB5541" s="147" t="str">
        <f t="shared" si="1004"/>
        <v/>
      </c>
      <c r="BC5541" s="168"/>
      <c r="BD5541" s="165"/>
      <c r="BE5541" s="165"/>
      <c r="BF5541" s="165"/>
      <c r="BG5541" s="165"/>
      <c r="BH5541" s="165"/>
      <c r="BI5541" s="165"/>
      <c r="BJ5541" s="165"/>
      <c r="BK5541" s="165"/>
      <c r="BL5541" s="165"/>
      <c r="BM5541" s="165"/>
      <c r="BN5541" s="165"/>
      <c r="BO5541" s="165"/>
      <c r="BP5541" s="165"/>
      <c r="BQ5541" s="165"/>
      <c r="BS5541" s="6"/>
      <c r="BT5541" s="11"/>
      <c r="BU5541" s="6"/>
      <c r="BV5541" s="6"/>
    </row>
    <row r="5542" spans="1:74" ht="15.75" x14ac:dyDescent="0.25">
      <c r="A5542" s="52" t="s">
        <v>1422</v>
      </c>
      <c r="B5542" s="56"/>
      <c r="C5542" s="7" t="s">
        <v>118</v>
      </c>
      <c r="D5542" s="7" t="s">
        <v>6562</v>
      </c>
      <c r="E5542" s="7"/>
      <c r="F5542" s="64"/>
      <c r="G5542" s="6"/>
      <c r="H5542" s="6"/>
      <c r="I5542" s="10" t="s">
        <v>110</v>
      </c>
      <c r="J5542" s="11" t="s">
        <v>8573</v>
      </c>
      <c r="K5542" s="194" t="s">
        <v>511</v>
      </c>
      <c r="L5542" s="176"/>
      <c r="M5542" s="176">
        <v>1000</v>
      </c>
      <c r="N5542" s="80" t="s">
        <v>6858</v>
      </c>
      <c r="O5542" s="162"/>
      <c r="P5542" s="80" t="s">
        <v>5989</v>
      </c>
      <c r="Q5542" s="80"/>
      <c r="R5542" s="80"/>
      <c r="S5542" s="163"/>
      <c r="T5542" s="213"/>
      <c r="U5542" s="162"/>
      <c r="V5542" s="164"/>
      <c r="W5542" s="12" t="str">
        <f t="shared" si="1003"/>
        <v>Mqtt1</v>
      </c>
      <c r="X5542" s="196" t="s">
        <v>10762</v>
      </c>
      <c r="Y5542" s="6" t="str">
        <f t="shared" si="1000"/>
        <v>marpower/power-tag/toilet-crew-cabin-ps-mid</v>
      </c>
      <c r="Z5542" s="103" t="str" cm="1">
        <f t="array" ref="Z5542">IF(COUNTIF(N5542,"spare"),"","$."&amp;_xlfn.REGEXEXTRACT(J5542,"^PT\d+[FQ]\d+_(.*)", 2))</f>
        <v>$.RMS_Voltage_B_N</v>
      </c>
      <c r="AA5542" s="12">
        <f t="shared" si="1002"/>
        <v>27</v>
      </c>
      <c r="AB5542" s="6" t="s">
        <v>195</v>
      </c>
      <c r="AC5542" s="103">
        <v>3030</v>
      </c>
      <c r="AJ5542" s="80"/>
      <c r="AK5542" s="113" t="s">
        <v>1424</v>
      </c>
      <c r="AN5542" s="80"/>
      <c r="AO5542" s="80"/>
      <c r="AP5542" s="80"/>
      <c r="AQ5542" s="80"/>
      <c r="AR5542" s="127"/>
      <c r="AS5542" s="80"/>
      <c r="AT5542" s="7"/>
      <c r="AU5542" s="7"/>
      <c r="AV5542" s="165"/>
      <c r="AW5542" s="166"/>
      <c r="AX5542" s="137"/>
      <c r="AY5542" s="147"/>
      <c r="AZ5542" s="167"/>
      <c r="BA5542" s="167"/>
      <c r="BB5542" s="147" t="str">
        <f t="shared" si="1004"/>
        <v/>
      </c>
      <c r="BC5542" s="168"/>
      <c r="BD5542" s="165"/>
      <c r="BE5542" s="165"/>
      <c r="BF5542" s="165"/>
      <c r="BG5542" s="165"/>
      <c r="BH5542" s="165"/>
      <c r="BI5542" s="165"/>
      <c r="BJ5542" s="165"/>
      <c r="BK5542" s="165"/>
      <c r="BL5542" s="165"/>
      <c r="BM5542" s="165"/>
      <c r="BN5542" s="165"/>
      <c r="BO5542" s="165"/>
      <c r="BP5542" s="165"/>
      <c r="BQ5542" s="165"/>
      <c r="BS5542" s="6"/>
      <c r="BT5542" s="11"/>
      <c r="BU5542" s="6"/>
      <c r="BV5542" s="6"/>
    </row>
    <row r="5543" spans="1:74" ht="15.75" x14ac:dyDescent="0.25">
      <c r="A5543" s="52" t="s">
        <v>1422</v>
      </c>
      <c r="B5543" s="56"/>
      <c r="C5543" s="7" t="s">
        <v>118</v>
      </c>
      <c r="D5543" s="7" t="s">
        <v>6562</v>
      </c>
      <c r="E5543" s="7"/>
      <c r="F5543" s="64"/>
      <c r="G5543" s="6"/>
      <c r="H5543" s="6"/>
      <c r="I5543" s="10" t="s">
        <v>110</v>
      </c>
      <c r="J5543" s="11" t="s">
        <v>8750</v>
      </c>
      <c r="K5543" s="194" t="s">
        <v>511</v>
      </c>
      <c r="L5543" s="176"/>
      <c r="M5543" s="176">
        <v>1000</v>
      </c>
      <c r="N5543" s="80" t="s">
        <v>6858</v>
      </c>
      <c r="O5543" s="162"/>
      <c r="P5543" s="80" t="s">
        <v>5990</v>
      </c>
      <c r="Q5543" s="80"/>
      <c r="R5543" s="80"/>
      <c r="S5543" s="163"/>
      <c r="T5543" s="213"/>
      <c r="U5543" s="162"/>
      <c r="V5543" s="164"/>
      <c r="W5543" s="12" t="str">
        <f t="shared" si="1003"/>
        <v>Mqtt1</v>
      </c>
      <c r="X5543" s="196" t="s">
        <v>10762</v>
      </c>
      <c r="Y5543" s="6" t="str">
        <f t="shared" si="1000"/>
        <v>marpower/power-tag/toilet-crew-cabin-ps-mid</v>
      </c>
      <c r="Z5543" s="103" t="str" cm="1">
        <f t="array" ref="Z5543">IF(COUNTIF(N5543,"spare"),"","$."&amp;_xlfn.REGEXEXTRACT(J5543,"^PT\d+[FQ]\d+_(.*)", 2))</f>
        <v>$.RMS_Voltage_C_N</v>
      </c>
      <c r="AA5543" s="12">
        <f t="shared" si="1002"/>
        <v>27</v>
      </c>
      <c r="AB5543" s="6" t="s">
        <v>195</v>
      </c>
      <c r="AC5543" s="103">
        <v>3032</v>
      </c>
      <c r="AJ5543" s="80"/>
      <c r="AK5543" s="113" t="s">
        <v>1424</v>
      </c>
      <c r="AN5543" s="80"/>
      <c r="AO5543" s="80"/>
      <c r="AP5543" s="80"/>
      <c r="AQ5543" s="80"/>
      <c r="AR5543" s="127"/>
      <c r="AS5543" s="80"/>
      <c r="AT5543" s="7"/>
      <c r="AU5543" s="7"/>
      <c r="AV5543" s="165"/>
      <c r="AW5543" s="166"/>
      <c r="AX5543" s="137"/>
      <c r="AY5543" s="147"/>
      <c r="AZ5543" s="167"/>
      <c r="BA5543" s="167"/>
      <c r="BB5543" s="147" t="str">
        <f t="shared" si="1004"/>
        <v/>
      </c>
      <c r="BC5543" s="168"/>
      <c r="BD5543" s="165"/>
      <c r="BE5543" s="165"/>
      <c r="BF5543" s="165"/>
      <c r="BG5543" s="165"/>
      <c r="BH5543" s="165"/>
      <c r="BI5543" s="165"/>
      <c r="BJ5543" s="165"/>
      <c r="BK5543" s="165"/>
      <c r="BL5543" s="165"/>
      <c r="BM5543" s="165"/>
      <c r="BN5543" s="165"/>
      <c r="BO5543" s="165"/>
      <c r="BP5543" s="165"/>
      <c r="BQ5543" s="165"/>
      <c r="BS5543" s="6"/>
      <c r="BT5543" s="11"/>
      <c r="BU5543" s="6"/>
      <c r="BV5543" s="6"/>
    </row>
    <row r="5544" spans="1:74" ht="15.75" x14ac:dyDescent="0.25">
      <c r="A5544" s="52" t="s">
        <v>1422</v>
      </c>
      <c r="B5544" s="56"/>
      <c r="C5544" s="7" t="s">
        <v>118</v>
      </c>
      <c r="D5544" s="7" t="s">
        <v>6562</v>
      </c>
      <c r="E5544" s="7"/>
      <c r="F5544" s="64"/>
      <c r="G5544" s="6"/>
      <c r="H5544" s="6"/>
      <c r="I5544" s="10" t="s">
        <v>110</v>
      </c>
      <c r="J5544" s="11" t="s">
        <v>4260</v>
      </c>
      <c r="K5544" s="194" t="s">
        <v>511</v>
      </c>
      <c r="L5544" s="176"/>
      <c r="M5544" s="176">
        <v>1000</v>
      </c>
      <c r="N5544" s="80" t="s">
        <v>6858</v>
      </c>
      <c r="O5544" s="162"/>
      <c r="P5544" s="80" t="s">
        <v>5991</v>
      </c>
      <c r="Q5544" s="80"/>
      <c r="R5544" s="80"/>
      <c r="S5544" s="163"/>
      <c r="T5544" s="213"/>
      <c r="U5544" s="162"/>
      <c r="V5544" s="164"/>
      <c r="W5544" s="12" t="str">
        <f t="shared" si="1003"/>
        <v>Mqtt1</v>
      </c>
      <c r="X5544" s="196" t="s">
        <v>10762</v>
      </c>
      <c r="Y5544" s="6" t="str">
        <f t="shared" si="1000"/>
        <v>marpower/power-tag/toilet-crew-cabin-ps-mid</v>
      </c>
      <c r="Z5544" s="103" t="str" cm="1">
        <f t="array" ref="Z5544">IF(COUNTIF(N5544,"spare"),"","$."&amp;_xlfn.REGEXEXTRACT(J5544,"^PT\d+[FQ]\d+_(.*)", 2))</f>
        <v>$.Active_Power_Phase_A</v>
      </c>
      <c r="AA5544" s="12">
        <f t="shared" si="1002"/>
        <v>27</v>
      </c>
      <c r="AB5544" s="6" t="s">
        <v>195</v>
      </c>
      <c r="AC5544" s="103">
        <v>3054</v>
      </c>
      <c r="AJ5544" s="80"/>
      <c r="AK5544" s="113" t="s">
        <v>1425</v>
      </c>
      <c r="AN5544" s="80"/>
      <c r="AO5544" s="80"/>
      <c r="AP5544" s="80"/>
      <c r="AQ5544" s="80"/>
      <c r="AR5544" s="127"/>
      <c r="AS5544" s="80"/>
      <c r="AT5544" s="7"/>
      <c r="AU5544" s="7"/>
      <c r="AV5544" s="165"/>
      <c r="AW5544" s="166"/>
      <c r="AX5544" s="137"/>
      <c r="AY5544" s="147"/>
      <c r="AZ5544" s="167"/>
      <c r="BA5544" s="167"/>
      <c r="BB5544" s="147" t="str">
        <f t="shared" si="1004"/>
        <v/>
      </c>
      <c r="BC5544" s="168"/>
      <c r="BD5544" s="165"/>
      <c r="BE5544" s="165"/>
      <c r="BF5544" s="165"/>
      <c r="BG5544" s="165"/>
      <c r="BH5544" s="165"/>
      <c r="BI5544" s="165"/>
      <c r="BJ5544" s="165"/>
      <c r="BK5544" s="165"/>
      <c r="BL5544" s="165"/>
      <c r="BM5544" s="165"/>
      <c r="BN5544" s="165"/>
      <c r="BO5544" s="165"/>
      <c r="BP5544" s="165"/>
      <c r="BQ5544" s="165"/>
      <c r="BS5544" s="6"/>
      <c r="BT5544" s="11"/>
      <c r="BU5544" s="6"/>
      <c r="BV5544" s="6"/>
    </row>
    <row r="5545" spans="1:74" ht="15.75" x14ac:dyDescent="0.25">
      <c r="A5545" s="52" t="s">
        <v>1422</v>
      </c>
      <c r="B5545" s="56"/>
      <c r="C5545" s="7" t="s">
        <v>118</v>
      </c>
      <c r="D5545" s="7" t="s">
        <v>6562</v>
      </c>
      <c r="E5545" s="7"/>
      <c r="F5545" s="64"/>
      <c r="G5545" s="6"/>
      <c r="H5545" s="6"/>
      <c r="I5545" s="10" t="s">
        <v>110</v>
      </c>
      <c r="J5545" s="11" t="s">
        <v>4261</v>
      </c>
      <c r="K5545" s="194" t="s">
        <v>511</v>
      </c>
      <c r="L5545" s="176"/>
      <c r="M5545" s="176">
        <v>1000</v>
      </c>
      <c r="N5545" s="80" t="s">
        <v>6858</v>
      </c>
      <c r="O5545" s="162"/>
      <c r="P5545" s="80" t="s">
        <v>5992</v>
      </c>
      <c r="Q5545" s="80"/>
      <c r="R5545" s="80"/>
      <c r="S5545" s="163"/>
      <c r="T5545" s="213"/>
      <c r="U5545" s="162"/>
      <c r="V5545" s="164"/>
      <c r="W5545" s="12" t="str">
        <f t="shared" si="1003"/>
        <v>Mqtt1</v>
      </c>
      <c r="X5545" s="196" t="s">
        <v>10762</v>
      </c>
      <c r="Y5545" s="6" t="str">
        <f t="shared" si="1000"/>
        <v>marpower/power-tag/toilet-crew-cabin-ps-mid</v>
      </c>
      <c r="Z5545" s="103" t="str" cm="1">
        <f t="array" ref="Z5545">IF(COUNTIF(N5545,"spare"),"","$."&amp;_xlfn.REGEXEXTRACT(J5545,"^PT\d+[FQ]\d+_(.*)", 2))</f>
        <v>$.Active_Power_Phase_B</v>
      </c>
      <c r="AA5545" s="12">
        <f t="shared" si="1002"/>
        <v>27</v>
      </c>
      <c r="AB5545" s="6" t="s">
        <v>195</v>
      </c>
      <c r="AC5545" s="103">
        <v>3056</v>
      </c>
      <c r="AJ5545" s="80"/>
      <c r="AK5545" s="113" t="s">
        <v>1425</v>
      </c>
      <c r="AN5545" s="80"/>
      <c r="AO5545" s="80"/>
      <c r="AP5545" s="80"/>
      <c r="AQ5545" s="80"/>
      <c r="AR5545" s="127"/>
      <c r="AS5545" s="80"/>
      <c r="AT5545" s="7"/>
      <c r="AU5545" s="7"/>
      <c r="AV5545" s="165"/>
      <c r="AW5545" s="166"/>
      <c r="AX5545" s="137"/>
      <c r="AY5545" s="147"/>
      <c r="AZ5545" s="167"/>
      <c r="BA5545" s="167"/>
      <c r="BB5545" s="147" t="str">
        <f t="shared" si="1004"/>
        <v/>
      </c>
      <c r="BC5545" s="168"/>
      <c r="BD5545" s="165"/>
      <c r="BE5545" s="165"/>
      <c r="BF5545" s="165"/>
      <c r="BG5545" s="165"/>
      <c r="BH5545" s="165"/>
      <c r="BI5545" s="165"/>
      <c r="BJ5545" s="165"/>
      <c r="BK5545" s="165"/>
      <c r="BL5545" s="165"/>
      <c r="BM5545" s="165"/>
      <c r="BN5545" s="165"/>
      <c r="BO5545" s="165"/>
      <c r="BP5545" s="165"/>
      <c r="BQ5545" s="165"/>
      <c r="BS5545" s="6"/>
      <c r="BT5545" s="11"/>
      <c r="BU5545" s="6"/>
      <c r="BV5545" s="6"/>
    </row>
    <row r="5546" spans="1:74" ht="15.75" x14ac:dyDescent="0.25">
      <c r="A5546" s="52" t="s">
        <v>1422</v>
      </c>
      <c r="B5546" s="56"/>
      <c r="C5546" s="7" t="s">
        <v>118</v>
      </c>
      <c r="D5546" s="7" t="s">
        <v>6562</v>
      </c>
      <c r="E5546" s="7"/>
      <c r="F5546" s="64"/>
      <c r="G5546" s="6"/>
      <c r="H5546" s="6"/>
      <c r="I5546" s="10" t="s">
        <v>110</v>
      </c>
      <c r="J5546" s="11" t="s">
        <v>4262</v>
      </c>
      <c r="K5546" s="194" t="s">
        <v>511</v>
      </c>
      <c r="L5546" s="176"/>
      <c r="M5546" s="176">
        <v>1000</v>
      </c>
      <c r="N5546" s="80" t="s">
        <v>6858</v>
      </c>
      <c r="O5546" s="162"/>
      <c r="P5546" s="80" t="s">
        <v>5993</v>
      </c>
      <c r="Q5546" s="80"/>
      <c r="R5546" s="80"/>
      <c r="S5546" s="163"/>
      <c r="T5546" s="213"/>
      <c r="U5546" s="162"/>
      <c r="V5546" s="164"/>
      <c r="W5546" s="12" t="str">
        <f t="shared" si="1003"/>
        <v>Mqtt1</v>
      </c>
      <c r="X5546" s="196" t="s">
        <v>10762</v>
      </c>
      <c r="Y5546" s="6" t="str">
        <f t="shared" si="1000"/>
        <v>marpower/power-tag/toilet-crew-cabin-ps-mid</v>
      </c>
      <c r="Z5546" s="103" t="str" cm="1">
        <f t="array" ref="Z5546">IF(COUNTIF(N5546,"spare"),"","$."&amp;_xlfn.REGEXEXTRACT(J5546,"^PT\d+[FQ]\d+_(.*)", 2))</f>
        <v>$.Active_Power_Phase_C</v>
      </c>
      <c r="AA5546" s="12">
        <f t="shared" si="1002"/>
        <v>27</v>
      </c>
      <c r="AB5546" s="6" t="s">
        <v>195</v>
      </c>
      <c r="AC5546" s="103">
        <v>3058</v>
      </c>
      <c r="AJ5546" s="80"/>
      <c r="AK5546" s="113" t="s">
        <v>1425</v>
      </c>
      <c r="AN5546" s="80"/>
      <c r="AO5546" s="80"/>
      <c r="AP5546" s="80"/>
      <c r="AQ5546" s="80"/>
      <c r="AR5546" s="127"/>
      <c r="AS5546" s="80"/>
      <c r="AT5546" s="7"/>
      <c r="AU5546" s="7"/>
      <c r="AV5546" s="165"/>
      <c r="AW5546" s="166"/>
      <c r="AX5546" s="137"/>
      <c r="AY5546" s="147"/>
      <c r="AZ5546" s="167"/>
      <c r="BA5546" s="167"/>
      <c r="BB5546" s="147" t="str">
        <f t="shared" si="1004"/>
        <v/>
      </c>
      <c r="BC5546" s="168"/>
      <c r="BD5546" s="165"/>
      <c r="BE5546" s="165"/>
      <c r="BF5546" s="165"/>
      <c r="BG5546" s="165"/>
      <c r="BH5546" s="165"/>
      <c r="BI5546" s="165"/>
      <c r="BJ5546" s="165"/>
      <c r="BK5546" s="165"/>
      <c r="BL5546" s="165"/>
      <c r="BM5546" s="165"/>
      <c r="BN5546" s="165"/>
      <c r="BO5546" s="165"/>
      <c r="BP5546" s="165"/>
      <c r="BQ5546" s="165"/>
      <c r="BS5546" s="6"/>
      <c r="BT5546" s="11"/>
      <c r="BU5546" s="6"/>
      <c r="BV5546" s="6"/>
    </row>
    <row r="5547" spans="1:74" ht="15.75" x14ac:dyDescent="0.25">
      <c r="A5547" s="52" t="s">
        <v>1422</v>
      </c>
      <c r="B5547" s="56"/>
      <c r="C5547" s="7" t="s">
        <v>118</v>
      </c>
      <c r="D5547" s="7" t="s">
        <v>6562</v>
      </c>
      <c r="E5547" s="7"/>
      <c r="F5547" s="64"/>
      <c r="G5547" s="6"/>
      <c r="H5547" s="6"/>
      <c r="I5547" s="10" t="s">
        <v>110</v>
      </c>
      <c r="J5547" s="11" t="s">
        <v>4263</v>
      </c>
      <c r="K5547" s="194" t="s">
        <v>511</v>
      </c>
      <c r="L5547" s="176"/>
      <c r="M5547" s="176">
        <v>1000</v>
      </c>
      <c r="N5547" s="80" t="s">
        <v>6858</v>
      </c>
      <c r="O5547" s="162"/>
      <c r="P5547" s="80" t="s">
        <v>5994</v>
      </c>
      <c r="Q5547" s="80"/>
      <c r="R5547" s="80"/>
      <c r="S5547" s="163"/>
      <c r="T5547" s="213"/>
      <c r="U5547" s="162"/>
      <c r="V5547" s="164"/>
      <c r="W5547" s="12" t="str">
        <f t="shared" si="1003"/>
        <v>Mqtt1</v>
      </c>
      <c r="X5547" s="196" t="s">
        <v>10762</v>
      </c>
      <c r="Y5547" s="6" t="str">
        <f t="shared" si="1000"/>
        <v>marpower/power-tag/toilet-crew-cabin-ps-mid</v>
      </c>
      <c r="Z5547" s="103" t="str" cm="1">
        <f t="array" ref="Z5547">IF(COUNTIF(N5547,"spare"),"","$."&amp;_xlfn.REGEXEXTRACT(J5547,"^PT\d+[FQ]\d+_(.*)", 2))</f>
        <v>$.Total_Active_Power</v>
      </c>
      <c r="AA5547" s="12">
        <f t="shared" si="1002"/>
        <v>27</v>
      </c>
      <c r="AB5547" s="6" t="s">
        <v>195</v>
      </c>
      <c r="AC5547" s="103">
        <v>3060</v>
      </c>
      <c r="AJ5547" s="80"/>
      <c r="AK5547" s="113" t="s">
        <v>1425</v>
      </c>
      <c r="AN5547" s="80"/>
      <c r="AO5547" s="80"/>
      <c r="AP5547" s="80"/>
      <c r="AQ5547" s="80"/>
      <c r="AR5547" s="127"/>
      <c r="AS5547" s="80"/>
      <c r="AT5547" s="7"/>
      <c r="AU5547" s="7"/>
      <c r="AV5547" s="165"/>
      <c r="AW5547" s="166"/>
      <c r="AX5547" s="137"/>
      <c r="AY5547" s="147"/>
      <c r="AZ5547" s="167"/>
      <c r="BA5547" s="167"/>
      <c r="BB5547" s="147" t="str">
        <f t="shared" si="1004"/>
        <v/>
      </c>
      <c r="BC5547" s="168"/>
      <c r="BD5547" s="165"/>
      <c r="BE5547" s="165"/>
      <c r="BF5547" s="165"/>
      <c r="BG5547" s="165"/>
      <c r="BH5547" s="165"/>
      <c r="BI5547" s="165"/>
      <c r="BJ5547" s="165"/>
      <c r="BK5547" s="165"/>
      <c r="BL5547" s="165"/>
      <c r="BM5547" s="165"/>
      <c r="BN5547" s="165"/>
      <c r="BO5547" s="165"/>
      <c r="BP5547" s="165"/>
      <c r="BQ5547" s="165"/>
      <c r="BS5547" s="6"/>
      <c r="BT5547" s="11"/>
      <c r="BU5547" s="6"/>
      <c r="BV5547" s="6"/>
    </row>
    <row r="5548" spans="1:74" ht="15.75" x14ac:dyDescent="0.25">
      <c r="A5548" s="52" t="s">
        <v>1422</v>
      </c>
      <c r="B5548" s="56"/>
      <c r="C5548" s="7" t="s">
        <v>118</v>
      </c>
      <c r="D5548" s="7" t="s">
        <v>6562</v>
      </c>
      <c r="E5548" s="7"/>
      <c r="F5548" s="64"/>
      <c r="G5548" s="6"/>
      <c r="H5548" s="6"/>
      <c r="I5548" s="10" t="s">
        <v>110</v>
      </c>
      <c r="J5548" s="11" t="s">
        <v>4264</v>
      </c>
      <c r="K5548" s="194" t="s">
        <v>511</v>
      </c>
      <c r="L5548" s="176"/>
      <c r="M5548" s="176">
        <v>1000</v>
      </c>
      <c r="N5548" s="80" t="s">
        <v>6858</v>
      </c>
      <c r="O5548" s="162"/>
      <c r="P5548" s="80" t="s">
        <v>5995</v>
      </c>
      <c r="Q5548" s="80"/>
      <c r="R5548" s="80"/>
      <c r="S5548" s="163"/>
      <c r="T5548" s="213"/>
      <c r="U5548" s="162"/>
      <c r="V5548" s="164"/>
      <c r="W5548" s="12" t="str">
        <f t="shared" si="1003"/>
        <v>Mqtt1</v>
      </c>
      <c r="X5548" s="196" t="s">
        <v>10762</v>
      </c>
      <c r="Y5548" s="6" t="str">
        <f t="shared" si="1000"/>
        <v>marpower/power-tag/toilet-crew-cabin-ps-mid</v>
      </c>
      <c r="Z5548" s="103" t="str" cm="1">
        <f t="array" ref="Z5548">IF(COUNTIF(N5548,"spare"),"","$."&amp;_xlfn.REGEXEXTRACT(J5548,"^PT\d+[FQ]\d+_(.*)", 2))</f>
        <v>$.Power_Factor_Phase_A</v>
      </c>
      <c r="AA5548" s="12">
        <f t="shared" si="1002"/>
        <v>27</v>
      </c>
      <c r="AB5548" s="6" t="s">
        <v>195</v>
      </c>
      <c r="AC5548" s="103">
        <v>3078</v>
      </c>
      <c r="AJ5548" s="80"/>
      <c r="AK5548" s="113" t="s">
        <v>1426</v>
      </c>
      <c r="AN5548" s="80"/>
      <c r="AO5548" s="80"/>
      <c r="AP5548" s="80"/>
      <c r="AQ5548" s="80"/>
      <c r="AR5548" s="127"/>
      <c r="AS5548" s="80"/>
      <c r="AT5548" s="7"/>
      <c r="AU5548" s="7"/>
      <c r="AV5548" s="165"/>
      <c r="AW5548" s="166"/>
      <c r="AX5548" s="137"/>
      <c r="AY5548" s="147"/>
      <c r="AZ5548" s="167"/>
      <c r="BA5548" s="167"/>
      <c r="BB5548" s="147" t="str">
        <f t="shared" si="1004"/>
        <v/>
      </c>
      <c r="BC5548" s="168"/>
      <c r="BD5548" s="165"/>
      <c r="BE5548" s="165"/>
      <c r="BF5548" s="165"/>
      <c r="BG5548" s="165"/>
      <c r="BH5548" s="165"/>
      <c r="BI5548" s="165"/>
      <c r="BJ5548" s="165"/>
      <c r="BK5548" s="165"/>
      <c r="BL5548" s="165"/>
      <c r="BM5548" s="165"/>
      <c r="BN5548" s="165"/>
      <c r="BO5548" s="165"/>
      <c r="BP5548" s="165"/>
      <c r="BQ5548" s="165"/>
      <c r="BS5548" s="6"/>
      <c r="BT5548" s="11"/>
      <c r="BU5548" s="6"/>
      <c r="BV5548" s="6"/>
    </row>
    <row r="5549" spans="1:74" ht="15.75" x14ac:dyDescent="0.25">
      <c r="A5549" s="52" t="s">
        <v>1422</v>
      </c>
      <c r="B5549" s="56"/>
      <c r="C5549" s="7" t="s">
        <v>118</v>
      </c>
      <c r="D5549" s="7" t="s">
        <v>6562</v>
      </c>
      <c r="E5549" s="7"/>
      <c r="F5549" s="64"/>
      <c r="G5549" s="6"/>
      <c r="H5549" s="6"/>
      <c r="I5549" s="10" t="s">
        <v>110</v>
      </c>
      <c r="J5549" s="11" t="s">
        <v>4265</v>
      </c>
      <c r="K5549" s="194" t="s">
        <v>511</v>
      </c>
      <c r="L5549" s="176"/>
      <c r="M5549" s="176">
        <v>1000</v>
      </c>
      <c r="N5549" s="80" t="s">
        <v>6858</v>
      </c>
      <c r="O5549" s="162"/>
      <c r="P5549" s="80" t="s">
        <v>5996</v>
      </c>
      <c r="Q5549" s="80"/>
      <c r="R5549" s="80"/>
      <c r="S5549" s="163"/>
      <c r="T5549" s="213"/>
      <c r="U5549" s="162"/>
      <c r="V5549" s="164"/>
      <c r="W5549" s="12" t="str">
        <f t="shared" si="1003"/>
        <v>Mqtt1</v>
      </c>
      <c r="X5549" s="196" t="s">
        <v>10762</v>
      </c>
      <c r="Y5549" s="6" t="str">
        <f t="shared" si="1000"/>
        <v>marpower/power-tag/toilet-crew-cabin-ps-mid</v>
      </c>
      <c r="Z5549" s="103" t="str" cm="1">
        <f t="array" ref="Z5549">IF(COUNTIF(N5549,"spare"),"","$."&amp;_xlfn.REGEXEXTRACT(J5549,"^PT\d+[FQ]\d+_(.*)", 2))</f>
        <v>$.Power_Factor_Phase_B</v>
      </c>
      <c r="AA5549" s="12">
        <f t="shared" si="1002"/>
        <v>27</v>
      </c>
      <c r="AB5549" s="6" t="s">
        <v>195</v>
      </c>
      <c r="AC5549" s="103">
        <v>3080</v>
      </c>
      <c r="AJ5549" s="80"/>
      <c r="AK5549" s="113" t="s">
        <v>1426</v>
      </c>
      <c r="AN5549" s="80"/>
      <c r="AO5549" s="80"/>
      <c r="AP5549" s="80"/>
      <c r="AQ5549" s="80"/>
      <c r="AR5549" s="127"/>
      <c r="AS5549" s="80"/>
      <c r="AT5549" s="7"/>
      <c r="AU5549" s="7"/>
      <c r="AV5549" s="165"/>
      <c r="AW5549" s="166"/>
      <c r="AX5549" s="137"/>
      <c r="AY5549" s="147"/>
      <c r="AZ5549" s="167"/>
      <c r="BA5549" s="167"/>
      <c r="BB5549" s="147" t="str">
        <f t="shared" si="1004"/>
        <v/>
      </c>
      <c r="BC5549" s="168"/>
      <c r="BD5549" s="165"/>
      <c r="BE5549" s="165"/>
      <c r="BF5549" s="165"/>
      <c r="BG5549" s="165"/>
      <c r="BH5549" s="165"/>
      <c r="BI5549" s="165"/>
      <c r="BJ5549" s="165"/>
      <c r="BK5549" s="165"/>
      <c r="BL5549" s="165"/>
      <c r="BM5549" s="165"/>
      <c r="BN5549" s="165"/>
      <c r="BO5549" s="165"/>
      <c r="BP5549" s="165"/>
      <c r="BQ5549" s="165"/>
      <c r="BS5549" s="6"/>
      <c r="BT5549" s="11"/>
      <c r="BU5549" s="6"/>
      <c r="BV5549" s="6"/>
    </row>
    <row r="5550" spans="1:74" ht="15.75" x14ac:dyDescent="0.25">
      <c r="A5550" s="52" t="s">
        <v>1422</v>
      </c>
      <c r="B5550" s="56"/>
      <c r="C5550" s="7" t="s">
        <v>118</v>
      </c>
      <c r="D5550" s="7" t="s">
        <v>6562</v>
      </c>
      <c r="E5550" s="7"/>
      <c r="F5550" s="64"/>
      <c r="G5550" s="6"/>
      <c r="H5550" s="6"/>
      <c r="I5550" s="10" t="s">
        <v>110</v>
      </c>
      <c r="J5550" s="11" t="s">
        <v>4266</v>
      </c>
      <c r="K5550" s="194" t="s">
        <v>511</v>
      </c>
      <c r="L5550" s="176"/>
      <c r="M5550" s="176">
        <v>1000</v>
      </c>
      <c r="N5550" s="80" t="s">
        <v>6858</v>
      </c>
      <c r="O5550" s="162"/>
      <c r="P5550" s="80" t="s">
        <v>5997</v>
      </c>
      <c r="Q5550" s="80"/>
      <c r="R5550" s="80"/>
      <c r="S5550" s="163"/>
      <c r="T5550" s="213"/>
      <c r="U5550" s="162"/>
      <c r="V5550" s="164"/>
      <c r="W5550" s="12" t="str">
        <f t="shared" si="1003"/>
        <v>Mqtt1</v>
      </c>
      <c r="X5550" s="196" t="s">
        <v>10762</v>
      </c>
      <c r="Y5550" s="6" t="str">
        <f t="shared" si="1000"/>
        <v>marpower/power-tag/toilet-crew-cabin-ps-mid</v>
      </c>
      <c r="Z5550" s="103" t="str" cm="1">
        <f t="array" ref="Z5550">IF(COUNTIF(N5550,"spare"),"","$."&amp;_xlfn.REGEXEXTRACT(J5550,"^PT\d+[FQ]\d+_(.*)", 2))</f>
        <v>$.Power_Factor_Phase_C</v>
      </c>
      <c r="AA5550" s="12">
        <f t="shared" si="1002"/>
        <v>27</v>
      </c>
      <c r="AB5550" s="6" t="s">
        <v>195</v>
      </c>
      <c r="AC5550" s="103">
        <v>3082</v>
      </c>
      <c r="AJ5550" s="80"/>
      <c r="AK5550" s="113" t="s">
        <v>1426</v>
      </c>
      <c r="AN5550" s="80"/>
      <c r="AO5550" s="80"/>
      <c r="AP5550" s="80"/>
      <c r="AQ5550" s="80"/>
      <c r="AR5550" s="127"/>
      <c r="AS5550" s="80"/>
      <c r="AT5550" s="7"/>
      <c r="AU5550" s="7"/>
      <c r="AV5550" s="165"/>
      <c r="AW5550" s="166"/>
      <c r="AX5550" s="137"/>
      <c r="AY5550" s="147"/>
      <c r="AZ5550" s="167"/>
      <c r="BA5550" s="167"/>
      <c r="BB5550" s="147" t="str">
        <f t="shared" si="1004"/>
        <v/>
      </c>
      <c r="BC5550" s="168"/>
      <c r="BD5550" s="165"/>
      <c r="BE5550" s="165"/>
      <c r="BF5550" s="165"/>
      <c r="BG5550" s="165"/>
      <c r="BH5550" s="165"/>
      <c r="BI5550" s="165"/>
      <c r="BJ5550" s="165"/>
      <c r="BK5550" s="165"/>
      <c r="BL5550" s="165"/>
      <c r="BM5550" s="165"/>
      <c r="BN5550" s="165"/>
      <c r="BO5550" s="165"/>
      <c r="BP5550" s="165"/>
      <c r="BQ5550" s="165"/>
      <c r="BS5550" s="6"/>
      <c r="BT5550" s="11"/>
      <c r="BU5550" s="6"/>
      <c r="BV5550" s="6"/>
    </row>
    <row r="5551" spans="1:74" ht="15.75" x14ac:dyDescent="0.25">
      <c r="A5551" s="52" t="s">
        <v>1422</v>
      </c>
      <c r="B5551" s="56"/>
      <c r="C5551" s="7" t="s">
        <v>118</v>
      </c>
      <c r="D5551" s="7" t="s">
        <v>6562</v>
      </c>
      <c r="E5551" s="7"/>
      <c r="F5551" s="64"/>
      <c r="G5551" s="6"/>
      <c r="H5551" s="6"/>
      <c r="I5551" s="10" t="s">
        <v>110</v>
      </c>
      <c r="J5551" s="11" t="s">
        <v>4267</v>
      </c>
      <c r="K5551" s="194" t="s">
        <v>511</v>
      </c>
      <c r="L5551" s="176"/>
      <c r="M5551" s="176">
        <v>1000</v>
      </c>
      <c r="N5551" s="80" t="s">
        <v>6858</v>
      </c>
      <c r="O5551" s="162"/>
      <c r="P5551" s="80" t="s">
        <v>5998</v>
      </c>
      <c r="Q5551" s="80"/>
      <c r="R5551" s="80"/>
      <c r="S5551" s="163"/>
      <c r="T5551" s="213"/>
      <c r="U5551" s="162"/>
      <c r="V5551" s="164"/>
      <c r="W5551" s="12" t="str">
        <f t="shared" si="1003"/>
        <v>Mqtt1</v>
      </c>
      <c r="X5551" s="196" t="s">
        <v>10762</v>
      </c>
      <c r="Y5551" s="6" t="str">
        <f t="shared" si="1000"/>
        <v>marpower/power-tag/toilet-crew-cabin-ps-mid</v>
      </c>
      <c r="Z5551" s="103" t="str" cm="1">
        <f t="array" ref="Z5551">IF(COUNTIF(N5551,"spare"),"","$."&amp;_xlfn.REGEXEXTRACT(J5551,"^PT\d+[FQ]\d+_(.*)", 2))</f>
        <v>$.Total_Power_Factor</v>
      </c>
      <c r="AA5551" s="12">
        <f t="shared" si="1002"/>
        <v>27</v>
      </c>
      <c r="AB5551" s="6" t="s">
        <v>195</v>
      </c>
      <c r="AC5551" s="103">
        <v>3084</v>
      </c>
      <c r="AJ5551" s="80"/>
      <c r="AK5551" s="113" t="s">
        <v>1426</v>
      </c>
      <c r="AN5551" s="80"/>
      <c r="AO5551" s="80"/>
      <c r="AP5551" s="80"/>
      <c r="AQ5551" s="80"/>
      <c r="AR5551" s="127"/>
      <c r="AS5551" s="80"/>
      <c r="AT5551" s="7"/>
      <c r="AU5551" s="7"/>
      <c r="AV5551" s="165"/>
      <c r="AW5551" s="166"/>
      <c r="AX5551" s="137"/>
      <c r="AY5551" s="147"/>
      <c r="AZ5551" s="167"/>
      <c r="BA5551" s="167"/>
      <c r="BB5551" s="147" t="str">
        <f t="shared" si="1004"/>
        <v/>
      </c>
      <c r="BC5551" s="168"/>
      <c r="BD5551" s="165"/>
      <c r="BE5551" s="165"/>
      <c r="BF5551" s="165"/>
      <c r="BG5551" s="165"/>
      <c r="BH5551" s="165"/>
      <c r="BI5551" s="165"/>
      <c r="BJ5551" s="165"/>
      <c r="BK5551" s="165"/>
      <c r="BL5551" s="165"/>
      <c r="BM5551" s="165"/>
      <c r="BN5551" s="165"/>
      <c r="BO5551" s="165"/>
      <c r="BP5551" s="165"/>
      <c r="BQ5551" s="165"/>
      <c r="BS5551" s="6"/>
      <c r="BT5551" s="11"/>
      <c r="BU5551" s="6"/>
      <c r="BV5551" s="6"/>
    </row>
    <row r="5552" spans="1:74" ht="15.75" x14ac:dyDescent="0.25">
      <c r="A5552" s="52" t="s">
        <v>1422</v>
      </c>
      <c r="B5552" s="56"/>
      <c r="C5552" s="7" t="s">
        <v>118</v>
      </c>
      <c r="D5552" s="7" t="s">
        <v>6562</v>
      </c>
      <c r="E5552" s="7"/>
      <c r="F5552" s="64"/>
      <c r="G5552" s="6"/>
      <c r="H5552" s="6"/>
      <c r="I5552" s="10" t="s">
        <v>110</v>
      </c>
      <c r="J5552" s="11" t="s">
        <v>4268</v>
      </c>
      <c r="K5552" s="194" t="s">
        <v>511</v>
      </c>
      <c r="L5552" s="176"/>
      <c r="M5552" s="176">
        <v>1000</v>
      </c>
      <c r="N5552" s="80" t="s">
        <v>6858</v>
      </c>
      <c r="O5552" s="162"/>
      <c r="P5552" s="80" t="s">
        <v>5999</v>
      </c>
      <c r="Q5552" s="80"/>
      <c r="R5552" s="80"/>
      <c r="S5552" s="163"/>
      <c r="T5552" s="213"/>
      <c r="U5552" s="162"/>
      <c r="V5552" s="164"/>
      <c r="W5552" s="12" t="str">
        <f t="shared" si="1003"/>
        <v>Mqtt1</v>
      </c>
      <c r="X5552" s="196" t="s">
        <v>10763</v>
      </c>
      <c r="Y5552" s="6" t="str">
        <f t="shared" si="1000"/>
        <v>marpower/power-tag/toilet-crew-cabin-sb-fwd</v>
      </c>
      <c r="Z5552" s="103" t="str" cm="1">
        <f t="array" ref="Z5552">IF(COUNTIF(N5552,"spare"),"","$."&amp;_xlfn.REGEXEXTRACT(J5552,"^PT\d+[FQ]\d+_(.*)", 2))</f>
        <v>$.RMS_Current_Phase_A</v>
      </c>
      <c r="AA5552" s="12">
        <f>AA5537+1</f>
        <v>28</v>
      </c>
      <c r="AB5552" s="6" t="s">
        <v>195</v>
      </c>
      <c r="AC5552" s="103">
        <v>3000</v>
      </c>
      <c r="AJ5552" s="80"/>
      <c r="AK5552" s="113" t="s">
        <v>1423</v>
      </c>
      <c r="AN5552" s="80"/>
      <c r="AO5552" s="80"/>
      <c r="AP5552" s="80"/>
      <c r="AQ5552" s="80"/>
      <c r="AR5552" s="127"/>
      <c r="AS5552" s="80"/>
      <c r="AT5552" s="7"/>
      <c r="AU5552" s="7"/>
      <c r="AV5552" s="165"/>
      <c r="AW5552" s="166"/>
      <c r="AX5552" s="137"/>
      <c r="AY5552" s="147"/>
      <c r="AZ5552" s="167"/>
      <c r="BA5552" s="167"/>
      <c r="BB5552" s="147" t="str">
        <f t="shared" ref="BB5552:BB5566" si="1005">IF(ISNUMBER(AM5552),"1","")</f>
        <v/>
      </c>
      <c r="BC5552" s="168"/>
      <c r="BD5552" s="165"/>
      <c r="BE5552" s="165"/>
      <c r="BF5552" s="165"/>
      <c r="BG5552" s="165"/>
      <c r="BH5552" s="165"/>
      <c r="BI5552" s="165"/>
      <c r="BJ5552" s="165"/>
      <c r="BK5552" s="165"/>
      <c r="BL5552" s="165"/>
      <c r="BM5552" s="165"/>
      <c r="BN5552" s="165"/>
      <c r="BO5552" s="165"/>
      <c r="BP5552" s="165"/>
      <c r="BQ5552" s="165"/>
      <c r="BS5552" s="6"/>
      <c r="BT5552" s="11"/>
      <c r="BU5552" s="6"/>
      <c r="BV5552" s="6"/>
    </row>
    <row r="5553" spans="1:74" ht="15.75" x14ac:dyDescent="0.25">
      <c r="A5553" s="52" t="s">
        <v>1422</v>
      </c>
      <c r="B5553" s="56"/>
      <c r="C5553" s="7" t="s">
        <v>118</v>
      </c>
      <c r="D5553" s="7" t="s">
        <v>6562</v>
      </c>
      <c r="E5553" s="7"/>
      <c r="F5553" s="64"/>
      <c r="G5553" s="6"/>
      <c r="H5553" s="6"/>
      <c r="I5553" s="10" t="s">
        <v>110</v>
      </c>
      <c r="J5553" s="11" t="s">
        <v>4269</v>
      </c>
      <c r="K5553" s="194" t="s">
        <v>511</v>
      </c>
      <c r="L5553" s="176"/>
      <c r="M5553" s="176">
        <v>1000</v>
      </c>
      <c r="N5553" s="80" t="s">
        <v>6858</v>
      </c>
      <c r="O5553" s="162"/>
      <c r="P5553" s="80" t="s">
        <v>6000</v>
      </c>
      <c r="Q5553" s="80"/>
      <c r="R5553" s="80"/>
      <c r="S5553" s="163"/>
      <c r="T5553" s="213"/>
      <c r="U5553" s="162"/>
      <c r="V5553" s="164"/>
      <c r="W5553" s="12" t="str">
        <f t="shared" si="1003"/>
        <v>Mqtt1</v>
      </c>
      <c r="X5553" s="196" t="s">
        <v>10763</v>
      </c>
      <c r="Y5553" s="6" t="str">
        <f t="shared" si="1000"/>
        <v>marpower/power-tag/toilet-crew-cabin-sb-fwd</v>
      </c>
      <c r="Z5553" s="103" t="str" cm="1">
        <f t="array" ref="Z5553">IF(COUNTIF(N5553,"spare"),"","$."&amp;_xlfn.REGEXEXTRACT(J5553,"^PT\d+[FQ]\d+_(.*)", 2))</f>
        <v>$.RMS_Current_Phase_B</v>
      </c>
      <c r="AA5553" s="12">
        <f t="shared" si="1002"/>
        <v>28</v>
      </c>
      <c r="AB5553" s="6" t="s">
        <v>195</v>
      </c>
      <c r="AC5553" s="103">
        <v>3002</v>
      </c>
      <c r="AJ5553" s="80"/>
      <c r="AK5553" s="113" t="s">
        <v>1423</v>
      </c>
      <c r="AN5553" s="80"/>
      <c r="AO5553" s="80"/>
      <c r="AP5553" s="80"/>
      <c r="AQ5553" s="80"/>
      <c r="AR5553" s="127"/>
      <c r="AS5553" s="80"/>
      <c r="AT5553" s="7"/>
      <c r="AU5553" s="7"/>
      <c r="AV5553" s="165"/>
      <c r="AW5553" s="166"/>
      <c r="AX5553" s="137"/>
      <c r="AY5553" s="147"/>
      <c r="AZ5553" s="167"/>
      <c r="BA5553" s="167"/>
      <c r="BB5553" s="147" t="str">
        <f t="shared" si="1005"/>
        <v/>
      </c>
      <c r="BC5553" s="168"/>
      <c r="BD5553" s="165"/>
      <c r="BE5553" s="165"/>
      <c r="BF5553" s="165"/>
      <c r="BG5553" s="165"/>
      <c r="BH5553" s="165"/>
      <c r="BI5553" s="165"/>
      <c r="BJ5553" s="165"/>
      <c r="BK5553" s="165"/>
      <c r="BL5553" s="165"/>
      <c r="BM5553" s="165"/>
      <c r="BN5553" s="165"/>
      <c r="BO5553" s="165"/>
      <c r="BP5553" s="165"/>
      <c r="BQ5553" s="165"/>
      <c r="BS5553" s="6"/>
      <c r="BT5553" s="11"/>
      <c r="BU5553" s="6"/>
      <c r="BV5553" s="6"/>
    </row>
    <row r="5554" spans="1:74" ht="15.75" x14ac:dyDescent="0.25">
      <c r="A5554" s="52" t="s">
        <v>1422</v>
      </c>
      <c r="B5554" s="56"/>
      <c r="C5554" s="7" t="s">
        <v>118</v>
      </c>
      <c r="D5554" s="7" t="s">
        <v>6562</v>
      </c>
      <c r="E5554" s="7"/>
      <c r="F5554" s="64"/>
      <c r="G5554" s="6"/>
      <c r="H5554" s="6"/>
      <c r="I5554" s="10" t="s">
        <v>110</v>
      </c>
      <c r="J5554" s="11" t="s">
        <v>4270</v>
      </c>
      <c r="K5554" s="194" t="s">
        <v>511</v>
      </c>
      <c r="L5554" s="176"/>
      <c r="M5554" s="176">
        <v>1000</v>
      </c>
      <c r="N5554" s="80" t="s">
        <v>6858</v>
      </c>
      <c r="O5554" s="162"/>
      <c r="P5554" s="80" t="s">
        <v>6001</v>
      </c>
      <c r="Q5554" s="80"/>
      <c r="R5554" s="80"/>
      <c r="S5554" s="163"/>
      <c r="T5554" s="213"/>
      <c r="U5554" s="162"/>
      <c r="V5554" s="164"/>
      <c r="W5554" s="12" t="str">
        <f t="shared" si="1003"/>
        <v>Mqtt1</v>
      </c>
      <c r="X5554" s="196" t="s">
        <v>10763</v>
      </c>
      <c r="Y5554" s="6" t="str">
        <f t="shared" si="1000"/>
        <v>marpower/power-tag/toilet-crew-cabin-sb-fwd</v>
      </c>
      <c r="Z5554" s="103" t="str" cm="1">
        <f t="array" ref="Z5554">IF(COUNTIF(N5554,"spare"),"","$."&amp;_xlfn.REGEXEXTRACT(J5554,"^PT\d+[FQ]\d+_(.*)", 2))</f>
        <v>$.RMS_Current_Phase_C</v>
      </c>
      <c r="AA5554" s="12">
        <f t="shared" si="1002"/>
        <v>28</v>
      </c>
      <c r="AB5554" s="6" t="s">
        <v>195</v>
      </c>
      <c r="AC5554" s="103">
        <v>3004</v>
      </c>
      <c r="AJ5554" s="80"/>
      <c r="AK5554" s="113" t="s">
        <v>1423</v>
      </c>
      <c r="AN5554" s="80"/>
      <c r="AO5554" s="80"/>
      <c r="AP5554" s="80"/>
      <c r="AQ5554" s="80"/>
      <c r="AR5554" s="127"/>
      <c r="AS5554" s="80"/>
      <c r="AT5554" s="7"/>
      <c r="AU5554" s="7"/>
      <c r="AV5554" s="165"/>
      <c r="AW5554" s="166"/>
      <c r="AX5554" s="137"/>
      <c r="AY5554" s="147"/>
      <c r="AZ5554" s="167"/>
      <c r="BA5554" s="167"/>
      <c r="BB5554" s="147" t="str">
        <f t="shared" si="1005"/>
        <v/>
      </c>
      <c r="BC5554" s="168"/>
      <c r="BD5554" s="165"/>
      <c r="BE5554" s="165"/>
      <c r="BF5554" s="165"/>
      <c r="BG5554" s="165"/>
      <c r="BH5554" s="165"/>
      <c r="BI5554" s="165"/>
      <c r="BJ5554" s="165"/>
      <c r="BK5554" s="165"/>
      <c r="BL5554" s="165"/>
      <c r="BM5554" s="165"/>
      <c r="BN5554" s="165"/>
      <c r="BO5554" s="165"/>
      <c r="BP5554" s="165"/>
      <c r="BQ5554" s="165"/>
      <c r="BS5554" s="6"/>
      <c r="BT5554" s="11"/>
      <c r="BU5554" s="6"/>
      <c r="BV5554" s="6"/>
    </row>
    <row r="5555" spans="1:74" ht="15.75" x14ac:dyDescent="0.25">
      <c r="A5555" s="52" t="s">
        <v>1422</v>
      </c>
      <c r="B5555" s="56"/>
      <c r="C5555" s="7" t="s">
        <v>118</v>
      </c>
      <c r="D5555" s="7" t="s">
        <v>6562</v>
      </c>
      <c r="E5555" s="7"/>
      <c r="F5555" s="64"/>
      <c r="G5555" s="6"/>
      <c r="H5555" s="6"/>
      <c r="I5555" s="10" t="s">
        <v>110</v>
      </c>
      <c r="J5555" s="11" t="s">
        <v>4271</v>
      </c>
      <c r="K5555" s="194" t="s">
        <v>511</v>
      </c>
      <c r="L5555" s="176"/>
      <c r="M5555" s="176">
        <v>1000</v>
      </c>
      <c r="N5555" s="80" t="s">
        <v>6858</v>
      </c>
      <c r="O5555" s="162"/>
      <c r="P5555" s="80" t="s">
        <v>6002</v>
      </c>
      <c r="Q5555" s="80"/>
      <c r="R5555" s="80"/>
      <c r="S5555" s="163"/>
      <c r="T5555" s="213"/>
      <c r="U5555" s="162"/>
      <c r="V5555" s="164"/>
      <c r="W5555" s="12" t="str">
        <f t="shared" si="1003"/>
        <v>Mqtt1</v>
      </c>
      <c r="X5555" s="196" t="s">
        <v>10763</v>
      </c>
      <c r="Y5555" s="6" t="str">
        <f t="shared" si="1000"/>
        <v>marpower/power-tag/toilet-crew-cabin-sb-fwd</v>
      </c>
      <c r="Z5555" s="103" t="str" cm="1">
        <f t="array" ref="Z5555">IF(COUNTIF(N5555,"spare"),"","$."&amp;_xlfn.REGEXEXTRACT(J5555,"^PT\d+[FQ]\d+_(.*)", 2))</f>
        <v>$.RMS_Current_Phase_Neut</v>
      </c>
      <c r="AA5555" s="12">
        <f t="shared" si="1002"/>
        <v>28</v>
      </c>
      <c r="AB5555" s="6" t="s">
        <v>195</v>
      </c>
      <c r="AC5555" s="103">
        <v>3006</v>
      </c>
      <c r="AJ5555" s="80"/>
      <c r="AK5555" s="113" t="s">
        <v>1423</v>
      </c>
      <c r="AN5555" s="80"/>
      <c r="AO5555" s="80"/>
      <c r="AP5555" s="80"/>
      <c r="AQ5555" s="80"/>
      <c r="AR5555" s="127"/>
      <c r="AS5555" s="80"/>
      <c r="AT5555" s="7"/>
      <c r="AU5555" s="7"/>
      <c r="AV5555" s="165"/>
      <c r="AW5555" s="166"/>
      <c r="AX5555" s="137"/>
      <c r="AY5555" s="147"/>
      <c r="AZ5555" s="167"/>
      <c r="BA5555" s="167"/>
      <c r="BB5555" s="147" t="str">
        <f t="shared" si="1005"/>
        <v/>
      </c>
      <c r="BC5555" s="168"/>
      <c r="BD5555" s="165"/>
      <c r="BE5555" s="165"/>
      <c r="BF5555" s="165"/>
      <c r="BG5555" s="165"/>
      <c r="BH5555" s="165"/>
      <c r="BI5555" s="165"/>
      <c r="BJ5555" s="165"/>
      <c r="BK5555" s="165"/>
      <c r="BL5555" s="165"/>
      <c r="BM5555" s="165"/>
      <c r="BN5555" s="165"/>
      <c r="BO5555" s="165"/>
      <c r="BP5555" s="165"/>
      <c r="BQ5555" s="165"/>
      <c r="BS5555" s="6"/>
      <c r="BT5555" s="11"/>
      <c r="BU5555" s="6"/>
      <c r="BV5555" s="6"/>
    </row>
    <row r="5556" spans="1:74" ht="15.75" x14ac:dyDescent="0.25">
      <c r="A5556" s="52" t="s">
        <v>1422</v>
      </c>
      <c r="B5556" s="56"/>
      <c r="C5556" s="7" t="s">
        <v>118</v>
      </c>
      <c r="D5556" s="7" t="s">
        <v>6562</v>
      </c>
      <c r="E5556" s="7"/>
      <c r="F5556" s="64"/>
      <c r="G5556" s="6"/>
      <c r="H5556" s="6"/>
      <c r="I5556" s="10" t="s">
        <v>110</v>
      </c>
      <c r="J5556" s="11" t="s">
        <v>8397</v>
      </c>
      <c r="K5556" s="194" t="s">
        <v>511</v>
      </c>
      <c r="L5556" s="176"/>
      <c r="M5556" s="176">
        <v>1000</v>
      </c>
      <c r="N5556" s="80" t="s">
        <v>6858</v>
      </c>
      <c r="O5556" s="162"/>
      <c r="P5556" s="80" t="s">
        <v>6003</v>
      </c>
      <c r="Q5556" s="80"/>
      <c r="R5556" s="80"/>
      <c r="S5556" s="163"/>
      <c r="T5556" s="213"/>
      <c r="U5556" s="162"/>
      <c r="V5556" s="164"/>
      <c r="W5556" s="12" t="str">
        <f t="shared" si="1003"/>
        <v>Mqtt1</v>
      </c>
      <c r="X5556" s="196" t="s">
        <v>10763</v>
      </c>
      <c r="Y5556" s="6" t="str">
        <f t="shared" si="1000"/>
        <v>marpower/power-tag/toilet-crew-cabin-sb-fwd</v>
      </c>
      <c r="Z5556" s="103" t="str" cm="1">
        <f t="array" ref="Z5556">IF(COUNTIF(N5556,"spare"),"","$."&amp;_xlfn.REGEXEXTRACT(J5556,"^PT\d+[FQ]\d+_(.*)", 2))</f>
        <v>$.RMS_Voltage_A_N</v>
      </c>
      <c r="AA5556" s="12">
        <f t="shared" si="1002"/>
        <v>28</v>
      </c>
      <c r="AB5556" s="6" t="s">
        <v>195</v>
      </c>
      <c r="AC5556" s="103">
        <v>3028</v>
      </c>
      <c r="AJ5556" s="80"/>
      <c r="AK5556" s="113" t="s">
        <v>1424</v>
      </c>
      <c r="AN5556" s="80"/>
      <c r="AO5556" s="80"/>
      <c r="AP5556" s="80"/>
      <c r="AQ5556" s="80"/>
      <c r="AR5556" s="127"/>
      <c r="AS5556" s="80"/>
      <c r="AT5556" s="7"/>
      <c r="AU5556" s="7"/>
      <c r="AV5556" s="165"/>
      <c r="AW5556" s="166"/>
      <c r="AX5556" s="137"/>
      <c r="AY5556" s="147"/>
      <c r="AZ5556" s="167"/>
      <c r="BA5556" s="167"/>
      <c r="BB5556" s="147" t="str">
        <f t="shared" si="1005"/>
        <v/>
      </c>
      <c r="BC5556" s="168"/>
      <c r="BD5556" s="165"/>
      <c r="BE5556" s="165"/>
      <c r="BF5556" s="165"/>
      <c r="BG5556" s="165"/>
      <c r="BH5556" s="165"/>
      <c r="BI5556" s="165"/>
      <c r="BJ5556" s="165"/>
      <c r="BK5556" s="165"/>
      <c r="BL5556" s="165"/>
      <c r="BM5556" s="165"/>
      <c r="BN5556" s="165"/>
      <c r="BO5556" s="165"/>
      <c r="BP5556" s="165"/>
      <c r="BQ5556" s="165"/>
      <c r="BS5556" s="6"/>
      <c r="BT5556" s="11"/>
      <c r="BU5556" s="6"/>
      <c r="BV5556" s="6"/>
    </row>
    <row r="5557" spans="1:74" ht="15.75" x14ac:dyDescent="0.25">
      <c r="A5557" s="52" t="s">
        <v>1422</v>
      </c>
      <c r="B5557" s="56"/>
      <c r="C5557" s="7" t="s">
        <v>118</v>
      </c>
      <c r="D5557" s="7" t="s">
        <v>6562</v>
      </c>
      <c r="E5557" s="7"/>
      <c r="F5557" s="64"/>
      <c r="G5557" s="6"/>
      <c r="H5557" s="6"/>
      <c r="I5557" s="10" t="s">
        <v>110</v>
      </c>
      <c r="J5557" s="11" t="s">
        <v>8574</v>
      </c>
      <c r="K5557" s="194" t="s">
        <v>511</v>
      </c>
      <c r="L5557" s="176"/>
      <c r="M5557" s="176">
        <v>1000</v>
      </c>
      <c r="N5557" s="80" t="s">
        <v>6858</v>
      </c>
      <c r="O5557" s="162"/>
      <c r="P5557" s="80" t="s">
        <v>6004</v>
      </c>
      <c r="Q5557" s="80"/>
      <c r="R5557" s="80"/>
      <c r="S5557" s="163"/>
      <c r="T5557" s="213"/>
      <c r="U5557" s="162"/>
      <c r="V5557" s="164"/>
      <c r="W5557" s="12" t="str">
        <f t="shared" si="1003"/>
        <v>Mqtt1</v>
      </c>
      <c r="X5557" s="196" t="s">
        <v>10763</v>
      </c>
      <c r="Y5557" s="6" t="str">
        <f t="shared" si="1000"/>
        <v>marpower/power-tag/toilet-crew-cabin-sb-fwd</v>
      </c>
      <c r="Z5557" s="103" t="str" cm="1">
        <f t="array" ref="Z5557">IF(COUNTIF(N5557,"spare"),"","$."&amp;_xlfn.REGEXEXTRACT(J5557,"^PT\d+[FQ]\d+_(.*)", 2))</f>
        <v>$.RMS_Voltage_B_N</v>
      </c>
      <c r="AA5557" s="12">
        <f t="shared" si="1002"/>
        <v>28</v>
      </c>
      <c r="AB5557" s="6" t="s">
        <v>195</v>
      </c>
      <c r="AC5557" s="103">
        <v>3030</v>
      </c>
      <c r="AJ5557" s="80"/>
      <c r="AK5557" s="113" t="s">
        <v>1424</v>
      </c>
      <c r="AN5557" s="80"/>
      <c r="AO5557" s="80"/>
      <c r="AP5557" s="80"/>
      <c r="AQ5557" s="80"/>
      <c r="AR5557" s="127"/>
      <c r="AS5557" s="80"/>
      <c r="AT5557" s="7"/>
      <c r="AU5557" s="7"/>
      <c r="AV5557" s="165"/>
      <c r="AW5557" s="166"/>
      <c r="AX5557" s="137"/>
      <c r="AY5557" s="147"/>
      <c r="AZ5557" s="167"/>
      <c r="BA5557" s="167"/>
      <c r="BB5557" s="147" t="str">
        <f t="shared" si="1005"/>
        <v/>
      </c>
      <c r="BC5557" s="168"/>
      <c r="BD5557" s="165"/>
      <c r="BE5557" s="165"/>
      <c r="BF5557" s="165"/>
      <c r="BG5557" s="165"/>
      <c r="BH5557" s="165"/>
      <c r="BI5557" s="165"/>
      <c r="BJ5557" s="165"/>
      <c r="BK5557" s="165"/>
      <c r="BL5557" s="165"/>
      <c r="BM5557" s="165"/>
      <c r="BN5557" s="165"/>
      <c r="BO5557" s="165"/>
      <c r="BP5557" s="165"/>
      <c r="BQ5557" s="165"/>
      <c r="BS5557" s="6"/>
      <c r="BT5557" s="11"/>
      <c r="BU5557" s="6"/>
      <c r="BV5557" s="6"/>
    </row>
    <row r="5558" spans="1:74" ht="15.75" x14ac:dyDescent="0.25">
      <c r="A5558" s="52" t="s">
        <v>1422</v>
      </c>
      <c r="B5558" s="56"/>
      <c r="C5558" s="7" t="s">
        <v>118</v>
      </c>
      <c r="D5558" s="7" t="s">
        <v>6562</v>
      </c>
      <c r="E5558" s="7"/>
      <c r="F5558" s="64"/>
      <c r="G5558" s="6"/>
      <c r="H5558" s="6"/>
      <c r="I5558" s="10" t="s">
        <v>110</v>
      </c>
      <c r="J5558" s="11" t="s">
        <v>8751</v>
      </c>
      <c r="K5558" s="194" t="s">
        <v>511</v>
      </c>
      <c r="L5558" s="176"/>
      <c r="M5558" s="176">
        <v>1000</v>
      </c>
      <c r="N5558" s="80" t="s">
        <v>6858</v>
      </c>
      <c r="O5558" s="162"/>
      <c r="P5558" s="80" t="s">
        <v>6005</v>
      </c>
      <c r="Q5558" s="80"/>
      <c r="R5558" s="80"/>
      <c r="S5558" s="163"/>
      <c r="T5558" s="213"/>
      <c r="U5558" s="162"/>
      <c r="V5558" s="164"/>
      <c r="W5558" s="12" t="str">
        <f t="shared" si="1003"/>
        <v>Mqtt1</v>
      </c>
      <c r="X5558" s="196" t="s">
        <v>10763</v>
      </c>
      <c r="Y5558" s="6" t="str">
        <f t="shared" si="1000"/>
        <v>marpower/power-tag/toilet-crew-cabin-sb-fwd</v>
      </c>
      <c r="Z5558" s="103" t="str" cm="1">
        <f t="array" ref="Z5558">IF(COUNTIF(N5558,"spare"),"","$."&amp;_xlfn.REGEXEXTRACT(J5558,"^PT\d+[FQ]\d+_(.*)", 2))</f>
        <v>$.RMS_Voltage_C_N</v>
      </c>
      <c r="AA5558" s="12">
        <f t="shared" si="1002"/>
        <v>28</v>
      </c>
      <c r="AB5558" s="6" t="s">
        <v>195</v>
      </c>
      <c r="AC5558" s="103">
        <v>3032</v>
      </c>
      <c r="AJ5558" s="80"/>
      <c r="AK5558" s="113" t="s">
        <v>1424</v>
      </c>
      <c r="AN5558" s="80"/>
      <c r="AO5558" s="80"/>
      <c r="AP5558" s="80"/>
      <c r="AQ5558" s="80"/>
      <c r="AR5558" s="127"/>
      <c r="AS5558" s="80"/>
      <c r="AT5558" s="7"/>
      <c r="AU5558" s="7"/>
      <c r="AV5558" s="165"/>
      <c r="AW5558" s="166"/>
      <c r="AX5558" s="137"/>
      <c r="AY5558" s="147"/>
      <c r="AZ5558" s="167"/>
      <c r="BA5558" s="167"/>
      <c r="BB5558" s="147" t="str">
        <f t="shared" si="1005"/>
        <v/>
      </c>
      <c r="BC5558" s="168"/>
      <c r="BD5558" s="165"/>
      <c r="BE5558" s="165"/>
      <c r="BF5558" s="165"/>
      <c r="BG5558" s="165"/>
      <c r="BH5558" s="165"/>
      <c r="BI5558" s="165"/>
      <c r="BJ5558" s="165"/>
      <c r="BK5558" s="165"/>
      <c r="BL5558" s="165"/>
      <c r="BM5558" s="165"/>
      <c r="BN5558" s="165"/>
      <c r="BO5558" s="165"/>
      <c r="BP5558" s="165"/>
      <c r="BQ5558" s="165"/>
      <c r="BS5558" s="6"/>
      <c r="BT5558" s="11"/>
      <c r="BU5558" s="6"/>
      <c r="BV5558" s="6"/>
    </row>
    <row r="5559" spans="1:74" ht="15.75" x14ac:dyDescent="0.25">
      <c r="A5559" s="52" t="s">
        <v>1422</v>
      </c>
      <c r="B5559" s="56"/>
      <c r="C5559" s="7" t="s">
        <v>118</v>
      </c>
      <c r="D5559" s="7" t="s">
        <v>6562</v>
      </c>
      <c r="E5559" s="7"/>
      <c r="F5559" s="64"/>
      <c r="G5559" s="6"/>
      <c r="H5559" s="6"/>
      <c r="I5559" s="10" t="s">
        <v>110</v>
      </c>
      <c r="J5559" s="11" t="s">
        <v>4272</v>
      </c>
      <c r="K5559" s="194" t="s">
        <v>511</v>
      </c>
      <c r="L5559" s="176"/>
      <c r="M5559" s="176">
        <v>1000</v>
      </c>
      <c r="N5559" s="80" t="s">
        <v>6858</v>
      </c>
      <c r="O5559" s="162"/>
      <c r="P5559" s="80" t="s">
        <v>6006</v>
      </c>
      <c r="Q5559" s="80"/>
      <c r="R5559" s="80"/>
      <c r="S5559" s="163"/>
      <c r="T5559" s="213"/>
      <c r="U5559" s="162"/>
      <c r="V5559" s="164"/>
      <c r="W5559" s="12" t="str">
        <f t="shared" si="1003"/>
        <v>Mqtt1</v>
      </c>
      <c r="X5559" s="196" t="s">
        <v>10763</v>
      </c>
      <c r="Y5559" s="6" t="str">
        <f t="shared" si="1000"/>
        <v>marpower/power-tag/toilet-crew-cabin-sb-fwd</v>
      </c>
      <c r="Z5559" s="103" t="str" cm="1">
        <f t="array" ref="Z5559">IF(COUNTIF(N5559,"spare"),"","$."&amp;_xlfn.REGEXEXTRACT(J5559,"^PT\d+[FQ]\d+_(.*)", 2))</f>
        <v>$.Active_Power_Phase_A</v>
      </c>
      <c r="AA5559" s="12">
        <f t="shared" si="1002"/>
        <v>28</v>
      </c>
      <c r="AB5559" s="6" t="s">
        <v>195</v>
      </c>
      <c r="AC5559" s="103">
        <v>3054</v>
      </c>
      <c r="AJ5559" s="80"/>
      <c r="AK5559" s="113" t="s">
        <v>1425</v>
      </c>
      <c r="AN5559" s="80"/>
      <c r="AO5559" s="80"/>
      <c r="AP5559" s="80"/>
      <c r="AQ5559" s="80"/>
      <c r="AR5559" s="127"/>
      <c r="AS5559" s="80"/>
      <c r="AT5559" s="7"/>
      <c r="AU5559" s="7"/>
      <c r="AV5559" s="165"/>
      <c r="AW5559" s="166"/>
      <c r="AX5559" s="137"/>
      <c r="AY5559" s="147"/>
      <c r="AZ5559" s="167"/>
      <c r="BA5559" s="167"/>
      <c r="BB5559" s="147" t="str">
        <f t="shared" si="1005"/>
        <v/>
      </c>
      <c r="BC5559" s="168"/>
      <c r="BD5559" s="165"/>
      <c r="BE5559" s="165"/>
      <c r="BF5559" s="165"/>
      <c r="BG5559" s="165"/>
      <c r="BH5559" s="165"/>
      <c r="BI5559" s="165"/>
      <c r="BJ5559" s="165"/>
      <c r="BK5559" s="165"/>
      <c r="BL5559" s="165"/>
      <c r="BM5559" s="165"/>
      <c r="BN5559" s="165"/>
      <c r="BO5559" s="165"/>
      <c r="BP5559" s="165"/>
      <c r="BQ5559" s="165"/>
      <c r="BS5559" s="6"/>
      <c r="BT5559" s="11"/>
      <c r="BU5559" s="6"/>
      <c r="BV5559" s="6"/>
    </row>
    <row r="5560" spans="1:74" ht="15.75" x14ac:dyDescent="0.25">
      <c r="A5560" s="52" t="s">
        <v>1422</v>
      </c>
      <c r="B5560" s="56"/>
      <c r="C5560" s="7" t="s">
        <v>118</v>
      </c>
      <c r="D5560" s="7" t="s">
        <v>6562</v>
      </c>
      <c r="E5560" s="7"/>
      <c r="F5560" s="64"/>
      <c r="G5560" s="6"/>
      <c r="H5560" s="6"/>
      <c r="I5560" s="10" t="s">
        <v>110</v>
      </c>
      <c r="J5560" s="11" t="s">
        <v>4273</v>
      </c>
      <c r="K5560" s="194" t="s">
        <v>511</v>
      </c>
      <c r="L5560" s="176"/>
      <c r="M5560" s="176">
        <v>1000</v>
      </c>
      <c r="N5560" s="80" t="s">
        <v>6858</v>
      </c>
      <c r="O5560" s="162"/>
      <c r="P5560" s="80" t="s">
        <v>6007</v>
      </c>
      <c r="Q5560" s="80"/>
      <c r="R5560" s="80"/>
      <c r="S5560" s="163"/>
      <c r="T5560" s="213"/>
      <c r="U5560" s="162"/>
      <c r="V5560" s="164"/>
      <c r="W5560" s="12" t="str">
        <f t="shared" si="1003"/>
        <v>Mqtt1</v>
      </c>
      <c r="X5560" s="196" t="s">
        <v>10763</v>
      </c>
      <c r="Y5560" s="6" t="str">
        <f t="shared" si="1000"/>
        <v>marpower/power-tag/toilet-crew-cabin-sb-fwd</v>
      </c>
      <c r="Z5560" s="103" t="str" cm="1">
        <f t="array" ref="Z5560">IF(COUNTIF(N5560,"spare"),"","$."&amp;_xlfn.REGEXEXTRACT(J5560,"^PT\d+[FQ]\d+_(.*)", 2))</f>
        <v>$.Active_Power_Phase_B</v>
      </c>
      <c r="AA5560" s="12">
        <f t="shared" si="1002"/>
        <v>28</v>
      </c>
      <c r="AB5560" s="6" t="s">
        <v>195</v>
      </c>
      <c r="AC5560" s="103">
        <v>3056</v>
      </c>
      <c r="AJ5560" s="80"/>
      <c r="AK5560" s="113" t="s">
        <v>1425</v>
      </c>
      <c r="AN5560" s="80"/>
      <c r="AO5560" s="80"/>
      <c r="AP5560" s="80"/>
      <c r="AQ5560" s="80"/>
      <c r="AR5560" s="127"/>
      <c r="AS5560" s="80"/>
      <c r="AT5560" s="7"/>
      <c r="AU5560" s="7"/>
      <c r="AV5560" s="165"/>
      <c r="AW5560" s="166"/>
      <c r="AX5560" s="137"/>
      <c r="AY5560" s="147"/>
      <c r="AZ5560" s="167"/>
      <c r="BA5560" s="167"/>
      <c r="BB5560" s="147" t="str">
        <f t="shared" si="1005"/>
        <v/>
      </c>
      <c r="BC5560" s="168"/>
      <c r="BD5560" s="165"/>
      <c r="BE5560" s="165"/>
      <c r="BF5560" s="165"/>
      <c r="BG5560" s="165"/>
      <c r="BH5560" s="165"/>
      <c r="BI5560" s="165"/>
      <c r="BJ5560" s="165"/>
      <c r="BK5560" s="165"/>
      <c r="BL5560" s="165"/>
      <c r="BM5560" s="165"/>
      <c r="BN5560" s="165"/>
      <c r="BO5560" s="165"/>
      <c r="BP5560" s="165"/>
      <c r="BQ5560" s="165"/>
      <c r="BS5560" s="6"/>
      <c r="BT5560" s="11"/>
      <c r="BU5560" s="6"/>
      <c r="BV5560" s="6"/>
    </row>
    <row r="5561" spans="1:74" ht="15.75" x14ac:dyDescent="0.25">
      <c r="A5561" s="52" t="s">
        <v>1422</v>
      </c>
      <c r="B5561" s="56"/>
      <c r="C5561" s="7" t="s">
        <v>118</v>
      </c>
      <c r="D5561" s="7" t="s">
        <v>6562</v>
      </c>
      <c r="E5561" s="7"/>
      <c r="F5561" s="64"/>
      <c r="G5561" s="6"/>
      <c r="H5561" s="6"/>
      <c r="I5561" s="10" t="s">
        <v>110</v>
      </c>
      <c r="J5561" s="11" t="s">
        <v>4274</v>
      </c>
      <c r="K5561" s="194" t="s">
        <v>511</v>
      </c>
      <c r="L5561" s="176"/>
      <c r="M5561" s="176">
        <v>1000</v>
      </c>
      <c r="N5561" s="80" t="s">
        <v>6858</v>
      </c>
      <c r="O5561" s="162"/>
      <c r="P5561" s="80" t="s">
        <v>6008</v>
      </c>
      <c r="Q5561" s="80"/>
      <c r="R5561" s="80"/>
      <c r="S5561" s="163"/>
      <c r="T5561" s="213"/>
      <c r="U5561" s="162"/>
      <c r="V5561" s="164"/>
      <c r="W5561" s="12" t="str">
        <f t="shared" si="1003"/>
        <v>Mqtt1</v>
      </c>
      <c r="X5561" s="196" t="s">
        <v>10763</v>
      </c>
      <c r="Y5561" s="6" t="str">
        <f t="shared" si="1000"/>
        <v>marpower/power-tag/toilet-crew-cabin-sb-fwd</v>
      </c>
      <c r="Z5561" s="103" t="str" cm="1">
        <f t="array" ref="Z5561">IF(COUNTIF(N5561,"spare"),"","$."&amp;_xlfn.REGEXEXTRACT(J5561,"^PT\d+[FQ]\d+_(.*)", 2))</f>
        <v>$.Active_Power_Phase_C</v>
      </c>
      <c r="AA5561" s="12">
        <f t="shared" si="1002"/>
        <v>28</v>
      </c>
      <c r="AB5561" s="6" t="s">
        <v>195</v>
      </c>
      <c r="AC5561" s="103">
        <v>3058</v>
      </c>
      <c r="AJ5561" s="80"/>
      <c r="AK5561" s="113" t="s">
        <v>1425</v>
      </c>
      <c r="AN5561" s="80"/>
      <c r="AO5561" s="80"/>
      <c r="AP5561" s="80"/>
      <c r="AQ5561" s="80"/>
      <c r="AR5561" s="127"/>
      <c r="AS5561" s="80"/>
      <c r="AT5561" s="7"/>
      <c r="AU5561" s="7"/>
      <c r="AV5561" s="165"/>
      <c r="AW5561" s="166"/>
      <c r="AX5561" s="137"/>
      <c r="AY5561" s="147"/>
      <c r="AZ5561" s="167"/>
      <c r="BA5561" s="167"/>
      <c r="BB5561" s="147" t="str">
        <f t="shared" si="1005"/>
        <v/>
      </c>
      <c r="BC5561" s="168"/>
      <c r="BD5561" s="165"/>
      <c r="BE5561" s="165"/>
      <c r="BF5561" s="165"/>
      <c r="BG5561" s="165"/>
      <c r="BH5561" s="165"/>
      <c r="BI5561" s="165"/>
      <c r="BJ5561" s="165"/>
      <c r="BK5561" s="165"/>
      <c r="BL5561" s="165"/>
      <c r="BM5561" s="165"/>
      <c r="BN5561" s="165"/>
      <c r="BO5561" s="165"/>
      <c r="BP5561" s="165"/>
      <c r="BQ5561" s="165"/>
      <c r="BS5561" s="6"/>
      <c r="BT5561" s="11"/>
      <c r="BU5561" s="6"/>
      <c r="BV5561" s="6"/>
    </row>
    <row r="5562" spans="1:74" ht="15.75" x14ac:dyDescent="0.25">
      <c r="A5562" s="52" t="s">
        <v>1422</v>
      </c>
      <c r="B5562" s="56"/>
      <c r="C5562" s="7" t="s">
        <v>118</v>
      </c>
      <c r="D5562" s="7" t="s">
        <v>6562</v>
      </c>
      <c r="E5562" s="7"/>
      <c r="F5562" s="64"/>
      <c r="G5562" s="6"/>
      <c r="H5562" s="6"/>
      <c r="I5562" s="10" t="s">
        <v>110</v>
      </c>
      <c r="J5562" s="11" t="s">
        <v>4275</v>
      </c>
      <c r="K5562" s="194" t="s">
        <v>511</v>
      </c>
      <c r="L5562" s="176"/>
      <c r="M5562" s="176">
        <v>1000</v>
      </c>
      <c r="N5562" s="80" t="s">
        <v>6858</v>
      </c>
      <c r="O5562" s="162"/>
      <c r="P5562" s="80" t="s">
        <v>6009</v>
      </c>
      <c r="Q5562" s="80"/>
      <c r="R5562" s="80"/>
      <c r="S5562" s="163"/>
      <c r="T5562" s="213"/>
      <c r="U5562" s="162"/>
      <c r="V5562" s="164"/>
      <c r="W5562" s="12" t="str">
        <f t="shared" si="1003"/>
        <v>Mqtt1</v>
      </c>
      <c r="X5562" s="196" t="s">
        <v>10763</v>
      </c>
      <c r="Y5562" s="6" t="str">
        <f t="shared" si="1000"/>
        <v>marpower/power-tag/toilet-crew-cabin-sb-fwd</v>
      </c>
      <c r="Z5562" s="103" t="str" cm="1">
        <f t="array" ref="Z5562">IF(COUNTIF(N5562,"spare"),"","$."&amp;_xlfn.REGEXEXTRACT(J5562,"^PT\d+[FQ]\d+_(.*)", 2))</f>
        <v>$.Total_Active_Power</v>
      </c>
      <c r="AA5562" s="12">
        <f t="shared" si="1002"/>
        <v>28</v>
      </c>
      <c r="AB5562" s="6" t="s">
        <v>195</v>
      </c>
      <c r="AC5562" s="103">
        <v>3060</v>
      </c>
      <c r="AJ5562" s="80"/>
      <c r="AK5562" s="113" t="s">
        <v>1425</v>
      </c>
      <c r="AN5562" s="80"/>
      <c r="AO5562" s="80"/>
      <c r="AP5562" s="80"/>
      <c r="AQ5562" s="80"/>
      <c r="AR5562" s="127"/>
      <c r="AS5562" s="80"/>
      <c r="AT5562" s="7"/>
      <c r="AU5562" s="7"/>
      <c r="AV5562" s="165"/>
      <c r="AW5562" s="166"/>
      <c r="AX5562" s="137"/>
      <c r="AY5562" s="147"/>
      <c r="AZ5562" s="167"/>
      <c r="BA5562" s="167"/>
      <c r="BB5562" s="147" t="str">
        <f t="shared" si="1005"/>
        <v/>
      </c>
      <c r="BC5562" s="168"/>
      <c r="BD5562" s="165"/>
      <c r="BE5562" s="165"/>
      <c r="BF5562" s="165"/>
      <c r="BG5562" s="165"/>
      <c r="BH5562" s="165"/>
      <c r="BI5562" s="165"/>
      <c r="BJ5562" s="165"/>
      <c r="BK5562" s="165"/>
      <c r="BL5562" s="165"/>
      <c r="BM5562" s="165"/>
      <c r="BN5562" s="165"/>
      <c r="BO5562" s="165"/>
      <c r="BP5562" s="165"/>
      <c r="BQ5562" s="165"/>
      <c r="BS5562" s="6"/>
      <c r="BT5562" s="11"/>
      <c r="BU5562" s="6"/>
      <c r="BV5562" s="6"/>
    </row>
    <row r="5563" spans="1:74" ht="15.75" x14ac:dyDescent="0.25">
      <c r="A5563" s="52" t="s">
        <v>1422</v>
      </c>
      <c r="B5563" s="56"/>
      <c r="C5563" s="7" t="s">
        <v>118</v>
      </c>
      <c r="D5563" s="7" t="s">
        <v>6562</v>
      </c>
      <c r="E5563" s="7"/>
      <c r="F5563" s="64"/>
      <c r="G5563" s="6"/>
      <c r="H5563" s="6"/>
      <c r="I5563" s="10" t="s">
        <v>110</v>
      </c>
      <c r="J5563" s="11" t="s">
        <v>4276</v>
      </c>
      <c r="K5563" s="194" t="s">
        <v>511</v>
      </c>
      <c r="L5563" s="176"/>
      <c r="M5563" s="176">
        <v>1000</v>
      </c>
      <c r="N5563" s="80" t="s">
        <v>6858</v>
      </c>
      <c r="O5563" s="162"/>
      <c r="P5563" s="80" t="s">
        <v>6010</v>
      </c>
      <c r="Q5563" s="80"/>
      <c r="R5563" s="80"/>
      <c r="S5563" s="163"/>
      <c r="T5563" s="213"/>
      <c r="U5563" s="162"/>
      <c r="V5563" s="164"/>
      <c r="W5563" s="12" t="str">
        <f t="shared" si="1003"/>
        <v>Mqtt1</v>
      </c>
      <c r="X5563" s="196" t="s">
        <v>10763</v>
      </c>
      <c r="Y5563" s="6" t="str">
        <f t="shared" si="1000"/>
        <v>marpower/power-tag/toilet-crew-cabin-sb-fwd</v>
      </c>
      <c r="Z5563" s="103" t="str" cm="1">
        <f t="array" ref="Z5563">IF(COUNTIF(N5563,"spare"),"","$."&amp;_xlfn.REGEXEXTRACT(J5563,"^PT\d+[FQ]\d+_(.*)", 2))</f>
        <v>$.Power_Factor_Phase_A</v>
      </c>
      <c r="AA5563" s="12">
        <f t="shared" si="1002"/>
        <v>28</v>
      </c>
      <c r="AB5563" s="6" t="s">
        <v>195</v>
      </c>
      <c r="AC5563" s="103">
        <v>3078</v>
      </c>
      <c r="AJ5563" s="80"/>
      <c r="AK5563" s="113" t="s">
        <v>1426</v>
      </c>
      <c r="AN5563" s="80"/>
      <c r="AO5563" s="80"/>
      <c r="AP5563" s="80"/>
      <c r="AQ5563" s="80"/>
      <c r="AR5563" s="127"/>
      <c r="AS5563" s="80"/>
      <c r="AT5563" s="7"/>
      <c r="AU5563" s="7"/>
      <c r="AV5563" s="165"/>
      <c r="AW5563" s="166"/>
      <c r="AX5563" s="137"/>
      <c r="AY5563" s="147"/>
      <c r="AZ5563" s="167"/>
      <c r="BA5563" s="167"/>
      <c r="BB5563" s="147" t="str">
        <f t="shared" si="1005"/>
        <v/>
      </c>
      <c r="BC5563" s="168"/>
      <c r="BD5563" s="165"/>
      <c r="BE5563" s="165"/>
      <c r="BF5563" s="165"/>
      <c r="BG5563" s="165"/>
      <c r="BH5563" s="165"/>
      <c r="BI5563" s="165"/>
      <c r="BJ5563" s="165"/>
      <c r="BK5563" s="165"/>
      <c r="BL5563" s="165"/>
      <c r="BM5563" s="165"/>
      <c r="BN5563" s="165"/>
      <c r="BO5563" s="165"/>
      <c r="BP5563" s="165"/>
      <c r="BQ5563" s="165"/>
      <c r="BS5563" s="6"/>
      <c r="BT5563" s="11"/>
      <c r="BU5563" s="6"/>
      <c r="BV5563" s="6"/>
    </row>
    <row r="5564" spans="1:74" ht="15.75" x14ac:dyDescent="0.25">
      <c r="A5564" s="52" t="s">
        <v>1422</v>
      </c>
      <c r="B5564" s="56"/>
      <c r="C5564" s="7" t="s">
        <v>118</v>
      </c>
      <c r="D5564" s="7" t="s">
        <v>6562</v>
      </c>
      <c r="E5564" s="7"/>
      <c r="F5564" s="64"/>
      <c r="G5564" s="6"/>
      <c r="H5564" s="6"/>
      <c r="I5564" s="10" t="s">
        <v>110</v>
      </c>
      <c r="J5564" s="11" t="s">
        <v>4277</v>
      </c>
      <c r="K5564" s="194" t="s">
        <v>511</v>
      </c>
      <c r="L5564" s="176"/>
      <c r="M5564" s="176">
        <v>1000</v>
      </c>
      <c r="N5564" s="80" t="s">
        <v>6858</v>
      </c>
      <c r="O5564" s="162"/>
      <c r="P5564" s="80" t="s">
        <v>6011</v>
      </c>
      <c r="Q5564" s="80"/>
      <c r="R5564" s="80"/>
      <c r="S5564" s="163"/>
      <c r="T5564" s="213"/>
      <c r="U5564" s="162"/>
      <c r="V5564" s="164"/>
      <c r="W5564" s="12" t="str">
        <f t="shared" si="1003"/>
        <v>Mqtt1</v>
      </c>
      <c r="X5564" s="196" t="s">
        <v>10763</v>
      </c>
      <c r="Y5564" s="6" t="str">
        <f t="shared" si="1000"/>
        <v>marpower/power-tag/toilet-crew-cabin-sb-fwd</v>
      </c>
      <c r="Z5564" s="103" t="str" cm="1">
        <f t="array" ref="Z5564">IF(COUNTIF(N5564,"spare"),"","$."&amp;_xlfn.REGEXEXTRACT(J5564,"^PT\d+[FQ]\d+_(.*)", 2))</f>
        <v>$.Power_Factor_Phase_B</v>
      </c>
      <c r="AA5564" s="12">
        <f t="shared" si="1002"/>
        <v>28</v>
      </c>
      <c r="AB5564" s="6" t="s">
        <v>195</v>
      </c>
      <c r="AC5564" s="103">
        <v>3080</v>
      </c>
      <c r="AJ5564" s="80"/>
      <c r="AK5564" s="113" t="s">
        <v>1426</v>
      </c>
      <c r="AN5564" s="80"/>
      <c r="AO5564" s="80"/>
      <c r="AP5564" s="80"/>
      <c r="AQ5564" s="80"/>
      <c r="AR5564" s="127"/>
      <c r="AS5564" s="80"/>
      <c r="AT5564" s="7"/>
      <c r="AU5564" s="7"/>
      <c r="AV5564" s="165"/>
      <c r="AW5564" s="166"/>
      <c r="AX5564" s="137"/>
      <c r="AY5564" s="147"/>
      <c r="AZ5564" s="167"/>
      <c r="BA5564" s="167"/>
      <c r="BB5564" s="147" t="str">
        <f t="shared" si="1005"/>
        <v/>
      </c>
      <c r="BC5564" s="168"/>
      <c r="BD5564" s="165"/>
      <c r="BE5564" s="165"/>
      <c r="BF5564" s="165"/>
      <c r="BG5564" s="165"/>
      <c r="BH5564" s="165"/>
      <c r="BI5564" s="165"/>
      <c r="BJ5564" s="165"/>
      <c r="BK5564" s="165"/>
      <c r="BL5564" s="165"/>
      <c r="BM5564" s="165"/>
      <c r="BN5564" s="165"/>
      <c r="BO5564" s="165"/>
      <c r="BP5564" s="165"/>
      <c r="BQ5564" s="165"/>
      <c r="BS5564" s="6"/>
      <c r="BT5564" s="11"/>
      <c r="BU5564" s="6"/>
      <c r="BV5564" s="6"/>
    </row>
    <row r="5565" spans="1:74" ht="15.75" x14ac:dyDescent="0.25">
      <c r="A5565" s="52" t="s">
        <v>1422</v>
      </c>
      <c r="B5565" s="56"/>
      <c r="C5565" s="7" t="s">
        <v>118</v>
      </c>
      <c r="D5565" s="7" t="s">
        <v>6562</v>
      </c>
      <c r="E5565" s="7"/>
      <c r="F5565" s="64"/>
      <c r="G5565" s="6"/>
      <c r="H5565" s="6"/>
      <c r="I5565" s="10" t="s">
        <v>110</v>
      </c>
      <c r="J5565" s="11" t="s">
        <v>4278</v>
      </c>
      <c r="K5565" s="194" t="s">
        <v>511</v>
      </c>
      <c r="L5565" s="176"/>
      <c r="M5565" s="176">
        <v>1000</v>
      </c>
      <c r="N5565" s="80" t="s">
        <v>6858</v>
      </c>
      <c r="O5565" s="162"/>
      <c r="P5565" s="80" t="s">
        <v>6012</v>
      </c>
      <c r="Q5565" s="80"/>
      <c r="R5565" s="80"/>
      <c r="S5565" s="163"/>
      <c r="T5565" s="213"/>
      <c r="U5565" s="162"/>
      <c r="V5565" s="164"/>
      <c r="W5565" s="12" t="str">
        <f t="shared" si="1003"/>
        <v>Mqtt1</v>
      </c>
      <c r="X5565" s="196" t="s">
        <v>10763</v>
      </c>
      <c r="Y5565" s="6" t="str">
        <f t="shared" si="1000"/>
        <v>marpower/power-tag/toilet-crew-cabin-sb-fwd</v>
      </c>
      <c r="Z5565" s="103" t="str" cm="1">
        <f t="array" ref="Z5565">IF(COUNTIF(N5565,"spare"),"","$."&amp;_xlfn.REGEXEXTRACT(J5565,"^PT\d+[FQ]\d+_(.*)", 2))</f>
        <v>$.Power_Factor_Phase_C</v>
      </c>
      <c r="AA5565" s="12">
        <f t="shared" si="1002"/>
        <v>28</v>
      </c>
      <c r="AB5565" s="6" t="s">
        <v>195</v>
      </c>
      <c r="AC5565" s="103">
        <v>3082</v>
      </c>
      <c r="AJ5565" s="80"/>
      <c r="AK5565" s="113" t="s">
        <v>1426</v>
      </c>
      <c r="AN5565" s="80"/>
      <c r="AO5565" s="80"/>
      <c r="AP5565" s="80"/>
      <c r="AQ5565" s="80"/>
      <c r="AR5565" s="127"/>
      <c r="AS5565" s="80"/>
      <c r="AT5565" s="7"/>
      <c r="AU5565" s="7"/>
      <c r="AV5565" s="165"/>
      <c r="AW5565" s="166"/>
      <c r="AX5565" s="137"/>
      <c r="AY5565" s="147"/>
      <c r="AZ5565" s="167"/>
      <c r="BA5565" s="167"/>
      <c r="BB5565" s="147" t="str">
        <f t="shared" si="1005"/>
        <v/>
      </c>
      <c r="BC5565" s="168"/>
      <c r="BD5565" s="165"/>
      <c r="BE5565" s="165"/>
      <c r="BF5565" s="165"/>
      <c r="BG5565" s="165"/>
      <c r="BH5565" s="165"/>
      <c r="BI5565" s="165"/>
      <c r="BJ5565" s="165"/>
      <c r="BK5565" s="165"/>
      <c r="BL5565" s="165"/>
      <c r="BM5565" s="165"/>
      <c r="BN5565" s="165"/>
      <c r="BO5565" s="165"/>
      <c r="BP5565" s="165"/>
      <c r="BQ5565" s="165"/>
      <c r="BS5565" s="6"/>
      <c r="BT5565" s="11"/>
      <c r="BU5565" s="6"/>
      <c r="BV5565" s="6"/>
    </row>
    <row r="5566" spans="1:74" ht="15.75" x14ac:dyDescent="0.25">
      <c r="A5566" s="52" t="s">
        <v>1422</v>
      </c>
      <c r="B5566" s="56"/>
      <c r="C5566" s="7" t="s">
        <v>118</v>
      </c>
      <c r="D5566" s="7" t="s">
        <v>6562</v>
      </c>
      <c r="E5566" s="7"/>
      <c r="F5566" s="64"/>
      <c r="G5566" s="6"/>
      <c r="H5566" s="6"/>
      <c r="I5566" s="10" t="s">
        <v>110</v>
      </c>
      <c r="J5566" s="11" t="s">
        <v>4279</v>
      </c>
      <c r="K5566" s="194" t="s">
        <v>511</v>
      </c>
      <c r="L5566" s="176"/>
      <c r="M5566" s="176">
        <v>1000</v>
      </c>
      <c r="N5566" s="80" t="s">
        <v>6858</v>
      </c>
      <c r="O5566" s="162"/>
      <c r="P5566" s="80" t="s">
        <v>6013</v>
      </c>
      <c r="Q5566" s="80"/>
      <c r="R5566" s="80"/>
      <c r="S5566" s="163"/>
      <c r="T5566" s="213"/>
      <c r="U5566" s="162"/>
      <c r="V5566" s="164"/>
      <c r="W5566" s="12" t="str">
        <f t="shared" si="1003"/>
        <v>Mqtt1</v>
      </c>
      <c r="X5566" s="196" t="s">
        <v>10763</v>
      </c>
      <c r="Y5566" s="6" t="str">
        <f t="shared" si="1000"/>
        <v>marpower/power-tag/toilet-crew-cabin-sb-fwd</v>
      </c>
      <c r="Z5566" s="103" t="str" cm="1">
        <f t="array" ref="Z5566">IF(COUNTIF(N5566,"spare"),"","$."&amp;_xlfn.REGEXEXTRACT(J5566,"^PT\d+[FQ]\d+_(.*)", 2))</f>
        <v>$.Total_Power_Factor</v>
      </c>
      <c r="AA5566" s="12">
        <f t="shared" si="1002"/>
        <v>28</v>
      </c>
      <c r="AB5566" s="6" t="s">
        <v>195</v>
      </c>
      <c r="AC5566" s="103">
        <v>3084</v>
      </c>
      <c r="AJ5566" s="80"/>
      <c r="AK5566" s="113" t="s">
        <v>1426</v>
      </c>
      <c r="AN5566" s="80"/>
      <c r="AO5566" s="80"/>
      <c r="AP5566" s="80"/>
      <c r="AQ5566" s="80"/>
      <c r="AR5566" s="127"/>
      <c r="AS5566" s="80"/>
      <c r="AT5566" s="7"/>
      <c r="AU5566" s="7"/>
      <c r="AV5566" s="165"/>
      <c r="AW5566" s="166"/>
      <c r="AX5566" s="137"/>
      <c r="AY5566" s="147"/>
      <c r="AZ5566" s="167"/>
      <c r="BA5566" s="167"/>
      <c r="BB5566" s="147" t="str">
        <f t="shared" si="1005"/>
        <v/>
      </c>
      <c r="BC5566" s="168"/>
      <c r="BD5566" s="165"/>
      <c r="BE5566" s="165"/>
      <c r="BF5566" s="165"/>
      <c r="BG5566" s="165"/>
      <c r="BH5566" s="165"/>
      <c r="BI5566" s="165"/>
      <c r="BJ5566" s="165"/>
      <c r="BK5566" s="165"/>
      <c r="BL5566" s="165"/>
      <c r="BM5566" s="165"/>
      <c r="BN5566" s="165"/>
      <c r="BO5566" s="165"/>
      <c r="BP5566" s="165"/>
      <c r="BQ5566" s="165"/>
      <c r="BS5566" s="6"/>
      <c r="BT5566" s="11"/>
      <c r="BU5566" s="6"/>
      <c r="BV5566" s="6"/>
    </row>
    <row r="5567" spans="1:74" ht="15.75" x14ac:dyDescent="0.25">
      <c r="A5567" s="52" t="s">
        <v>1422</v>
      </c>
      <c r="B5567" s="56"/>
      <c r="C5567" s="7" t="s">
        <v>118</v>
      </c>
      <c r="D5567" s="7" t="s">
        <v>6562</v>
      </c>
      <c r="E5567" s="7"/>
      <c r="F5567" s="64"/>
      <c r="G5567" s="6"/>
      <c r="H5567" s="6"/>
      <c r="I5567" s="10" t="s">
        <v>110</v>
      </c>
      <c r="J5567" s="11" t="s">
        <v>4280</v>
      </c>
      <c r="K5567" s="194" t="s">
        <v>511</v>
      </c>
      <c r="L5567" s="176"/>
      <c r="M5567" s="176">
        <v>1000</v>
      </c>
      <c r="N5567" s="80" t="s">
        <v>6858</v>
      </c>
      <c r="O5567" s="162"/>
      <c r="P5567" s="80" t="s">
        <v>6014</v>
      </c>
      <c r="Q5567" s="80"/>
      <c r="R5567" s="80"/>
      <c r="S5567" s="163"/>
      <c r="T5567" s="213"/>
      <c r="U5567" s="162"/>
      <c r="V5567" s="164"/>
      <c r="W5567" s="12" t="str">
        <f t="shared" si="1003"/>
        <v>Mqtt1</v>
      </c>
      <c r="X5567" s="196" t="s">
        <v>10764</v>
      </c>
      <c r="Y5567" s="6" t="str">
        <f t="shared" si="1000"/>
        <v>marpower/power-tag/toilet-crew-cabin-ps-fwd</v>
      </c>
      <c r="Z5567" s="103" t="str" cm="1">
        <f t="array" ref="Z5567">IF(COUNTIF(N5567,"spare"),"","$."&amp;_xlfn.REGEXEXTRACT(J5567,"^PT\d+[FQ]\d+_(.*)", 2))</f>
        <v>$.RMS_Current_Phase_A</v>
      </c>
      <c r="AA5567" s="12">
        <f>AA5552+1</f>
        <v>29</v>
      </c>
      <c r="AB5567" s="6" t="s">
        <v>195</v>
      </c>
      <c r="AC5567" s="103">
        <v>3000</v>
      </c>
      <c r="AJ5567" s="80"/>
      <c r="AK5567" s="113" t="s">
        <v>1423</v>
      </c>
      <c r="AN5567" s="80"/>
      <c r="AO5567" s="80"/>
      <c r="AP5567" s="80"/>
      <c r="AQ5567" s="80"/>
      <c r="AR5567" s="127"/>
      <c r="AS5567" s="80"/>
      <c r="AT5567" s="7"/>
      <c r="AU5567" s="7"/>
      <c r="AV5567" s="165"/>
      <c r="AW5567" s="166"/>
      <c r="AX5567" s="137"/>
      <c r="AY5567" s="147"/>
      <c r="AZ5567" s="167"/>
      <c r="BA5567" s="167"/>
      <c r="BB5567" s="147" t="str">
        <f t="shared" ref="BB5567:BB5581" si="1006">IF(ISNUMBER(AM5567),"1","")</f>
        <v/>
      </c>
      <c r="BC5567" s="168"/>
      <c r="BD5567" s="165"/>
      <c r="BE5567" s="165"/>
      <c r="BF5567" s="165"/>
      <c r="BG5567" s="165"/>
      <c r="BH5567" s="165"/>
      <c r="BI5567" s="165"/>
      <c r="BJ5567" s="165"/>
      <c r="BK5567" s="165"/>
      <c r="BL5567" s="165"/>
      <c r="BM5567" s="165"/>
      <c r="BN5567" s="165"/>
      <c r="BO5567" s="165"/>
      <c r="BP5567" s="165"/>
      <c r="BQ5567" s="165"/>
      <c r="BS5567" s="6"/>
      <c r="BT5567" s="11"/>
      <c r="BU5567" s="6"/>
      <c r="BV5567" s="6"/>
    </row>
    <row r="5568" spans="1:74" ht="15.75" x14ac:dyDescent="0.25">
      <c r="A5568" s="52" t="s">
        <v>1422</v>
      </c>
      <c r="B5568" s="56"/>
      <c r="C5568" s="7" t="s">
        <v>118</v>
      </c>
      <c r="D5568" s="7" t="s">
        <v>6562</v>
      </c>
      <c r="E5568" s="7"/>
      <c r="F5568" s="64"/>
      <c r="G5568" s="6"/>
      <c r="H5568" s="6"/>
      <c r="I5568" s="10" t="s">
        <v>110</v>
      </c>
      <c r="J5568" s="11" t="s">
        <v>4281</v>
      </c>
      <c r="K5568" s="194" t="s">
        <v>511</v>
      </c>
      <c r="L5568" s="176"/>
      <c r="M5568" s="176">
        <v>1000</v>
      </c>
      <c r="N5568" s="80" t="s">
        <v>6858</v>
      </c>
      <c r="O5568" s="162"/>
      <c r="P5568" s="80" t="s">
        <v>6015</v>
      </c>
      <c r="Q5568" s="80"/>
      <c r="R5568" s="80"/>
      <c r="S5568" s="163"/>
      <c r="T5568" s="213"/>
      <c r="U5568" s="162"/>
      <c r="V5568" s="164"/>
      <c r="W5568" s="12" t="str">
        <f t="shared" si="1003"/>
        <v>Mqtt1</v>
      </c>
      <c r="X5568" s="196" t="s">
        <v>10764</v>
      </c>
      <c r="Y5568" s="6" t="str">
        <f t="shared" si="1000"/>
        <v>marpower/power-tag/toilet-crew-cabin-ps-fwd</v>
      </c>
      <c r="Z5568" s="103" t="str" cm="1">
        <f t="array" ref="Z5568">IF(COUNTIF(N5568,"spare"),"","$."&amp;_xlfn.REGEXEXTRACT(J5568,"^PT\d+[FQ]\d+_(.*)", 2))</f>
        <v>$.RMS_Current_Phase_B</v>
      </c>
      <c r="AA5568" s="12">
        <f t="shared" si="1002"/>
        <v>29</v>
      </c>
      <c r="AB5568" s="6" t="s">
        <v>195</v>
      </c>
      <c r="AC5568" s="103">
        <v>3002</v>
      </c>
      <c r="AJ5568" s="80"/>
      <c r="AK5568" s="113" t="s">
        <v>1423</v>
      </c>
      <c r="AN5568" s="80"/>
      <c r="AO5568" s="80"/>
      <c r="AP5568" s="80"/>
      <c r="AQ5568" s="80"/>
      <c r="AR5568" s="127"/>
      <c r="AS5568" s="80"/>
      <c r="AT5568" s="7"/>
      <c r="AU5568" s="7"/>
      <c r="AV5568" s="165"/>
      <c r="AW5568" s="166"/>
      <c r="AX5568" s="137"/>
      <c r="AY5568" s="147"/>
      <c r="AZ5568" s="167"/>
      <c r="BA5568" s="167"/>
      <c r="BB5568" s="147" t="str">
        <f t="shared" si="1006"/>
        <v/>
      </c>
      <c r="BC5568" s="168"/>
      <c r="BD5568" s="165"/>
      <c r="BE5568" s="165"/>
      <c r="BF5568" s="165"/>
      <c r="BG5568" s="165"/>
      <c r="BH5568" s="165"/>
      <c r="BI5568" s="165"/>
      <c r="BJ5568" s="165"/>
      <c r="BK5568" s="165"/>
      <c r="BL5568" s="165"/>
      <c r="BM5568" s="165"/>
      <c r="BN5568" s="165"/>
      <c r="BO5568" s="165"/>
      <c r="BP5568" s="165"/>
      <c r="BQ5568" s="165"/>
      <c r="BS5568" s="6"/>
      <c r="BT5568" s="11"/>
      <c r="BU5568" s="6"/>
      <c r="BV5568" s="6"/>
    </row>
    <row r="5569" spans="1:74" ht="15.75" x14ac:dyDescent="0.25">
      <c r="A5569" s="52" t="s">
        <v>1422</v>
      </c>
      <c r="B5569" s="56"/>
      <c r="C5569" s="7" t="s">
        <v>118</v>
      </c>
      <c r="D5569" s="7" t="s">
        <v>6562</v>
      </c>
      <c r="E5569" s="7"/>
      <c r="F5569" s="64"/>
      <c r="G5569" s="6"/>
      <c r="H5569" s="6"/>
      <c r="I5569" s="10" t="s">
        <v>110</v>
      </c>
      <c r="J5569" s="11" t="s">
        <v>4282</v>
      </c>
      <c r="K5569" s="194" t="s">
        <v>511</v>
      </c>
      <c r="L5569" s="176"/>
      <c r="M5569" s="176">
        <v>1000</v>
      </c>
      <c r="N5569" s="80" t="s">
        <v>6858</v>
      </c>
      <c r="O5569" s="162"/>
      <c r="P5569" s="80" t="s">
        <v>6016</v>
      </c>
      <c r="Q5569" s="80"/>
      <c r="R5569" s="80"/>
      <c r="S5569" s="163"/>
      <c r="T5569" s="213"/>
      <c r="U5569" s="162"/>
      <c r="V5569" s="164"/>
      <c r="W5569" s="12" t="str">
        <f t="shared" si="1003"/>
        <v>Mqtt1</v>
      </c>
      <c r="X5569" s="196" t="s">
        <v>10764</v>
      </c>
      <c r="Y5569" s="6" t="str">
        <f t="shared" si="1000"/>
        <v>marpower/power-tag/toilet-crew-cabin-ps-fwd</v>
      </c>
      <c r="Z5569" s="103" t="str" cm="1">
        <f t="array" ref="Z5569">IF(COUNTIF(N5569,"spare"),"","$."&amp;_xlfn.REGEXEXTRACT(J5569,"^PT\d+[FQ]\d+_(.*)", 2))</f>
        <v>$.RMS_Current_Phase_C</v>
      </c>
      <c r="AA5569" s="12">
        <f t="shared" si="1002"/>
        <v>29</v>
      </c>
      <c r="AB5569" s="6" t="s">
        <v>195</v>
      </c>
      <c r="AC5569" s="103">
        <v>3004</v>
      </c>
      <c r="AJ5569" s="80"/>
      <c r="AK5569" s="113" t="s">
        <v>1423</v>
      </c>
      <c r="AN5569" s="80"/>
      <c r="AO5569" s="80"/>
      <c r="AP5569" s="80"/>
      <c r="AQ5569" s="80"/>
      <c r="AR5569" s="127"/>
      <c r="AS5569" s="80"/>
      <c r="AT5569" s="7"/>
      <c r="AU5569" s="7"/>
      <c r="AV5569" s="165"/>
      <c r="AW5569" s="166"/>
      <c r="AX5569" s="137"/>
      <c r="AY5569" s="147"/>
      <c r="AZ5569" s="167"/>
      <c r="BA5569" s="167"/>
      <c r="BB5569" s="147" t="str">
        <f t="shared" si="1006"/>
        <v/>
      </c>
      <c r="BC5569" s="168"/>
      <c r="BD5569" s="165"/>
      <c r="BE5569" s="165"/>
      <c r="BF5569" s="165"/>
      <c r="BG5569" s="165"/>
      <c r="BH5569" s="165"/>
      <c r="BI5569" s="165"/>
      <c r="BJ5569" s="165"/>
      <c r="BK5569" s="165"/>
      <c r="BL5569" s="165"/>
      <c r="BM5569" s="165"/>
      <c r="BN5569" s="165"/>
      <c r="BO5569" s="165"/>
      <c r="BP5569" s="165"/>
      <c r="BQ5569" s="165"/>
      <c r="BS5569" s="6"/>
      <c r="BT5569" s="11"/>
      <c r="BU5569" s="6"/>
      <c r="BV5569" s="6"/>
    </row>
    <row r="5570" spans="1:74" ht="15.75" x14ac:dyDescent="0.25">
      <c r="A5570" s="52" t="s">
        <v>1422</v>
      </c>
      <c r="B5570" s="56"/>
      <c r="C5570" s="7" t="s">
        <v>118</v>
      </c>
      <c r="D5570" s="7" t="s">
        <v>6562</v>
      </c>
      <c r="E5570" s="7"/>
      <c r="F5570" s="64"/>
      <c r="G5570" s="6"/>
      <c r="H5570" s="6"/>
      <c r="I5570" s="10" t="s">
        <v>110</v>
      </c>
      <c r="J5570" s="11" t="s">
        <v>4283</v>
      </c>
      <c r="K5570" s="194" t="s">
        <v>511</v>
      </c>
      <c r="L5570" s="176"/>
      <c r="M5570" s="176">
        <v>1000</v>
      </c>
      <c r="N5570" s="80" t="s">
        <v>6858</v>
      </c>
      <c r="O5570" s="162"/>
      <c r="P5570" s="80" t="s">
        <v>6017</v>
      </c>
      <c r="Q5570" s="80"/>
      <c r="R5570" s="80"/>
      <c r="S5570" s="163"/>
      <c r="T5570" s="213"/>
      <c r="U5570" s="162"/>
      <c r="V5570" s="164"/>
      <c r="W5570" s="12" t="str">
        <f t="shared" si="1003"/>
        <v>Mqtt1</v>
      </c>
      <c r="X5570" s="196" t="s">
        <v>10764</v>
      </c>
      <c r="Y5570" s="6" t="str">
        <f t="shared" si="1000"/>
        <v>marpower/power-tag/toilet-crew-cabin-ps-fwd</v>
      </c>
      <c r="Z5570" s="103" t="str" cm="1">
        <f t="array" ref="Z5570">IF(COUNTIF(N5570,"spare"),"","$."&amp;_xlfn.REGEXEXTRACT(J5570,"^PT\d+[FQ]\d+_(.*)", 2))</f>
        <v>$.RMS_Current_Phase_Neut</v>
      </c>
      <c r="AA5570" s="12">
        <f t="shared" si="1002"/>
        <v>29</v>
      </c>
      <c r="AB5570" s="6" t="s">
        <v>195</v>
      </c>
      <c r="AC5570" s="103">
        <v>3006</v>
      </c>
      <c r="AJ5570" s="80"/>
      <c r="AK5570" s="113" t="s">
        <v>1423</v>
      </c>
      <c r="AN5570" s="80"/>
      <c r="AO5570" s="80"/>
      <c r="AP5570" s="80"/>
      <c r="AQ5570" s="80"/>
      <c r="AR5570" s="127"/>
      <c r="AS5570" s="80"/>
      <c r="AT5570" s="7"/>
      <c r="AU5570" s="7"/>
      <c r="AV5570" s="165"/>
      <c r="AW5570" s="166"/>
      <c r="AX5570" s="137"/>
      <c r="AY5570" s="147"/>
      <c r="AZ5570" s="167"/>
      <c r="BA5570" s="167"/>
      <c r="BB5570" s="147" t="str">
        <f t="shared" si="1006"/>
        <v/>
      </c>
      <c r="BC5570" s="168"/>
      <c r="BD5570" s="165"/>
      <c r="BE5570" s="165"/>
      <c r="BF5570" s="165"/>
      <c r="BG5570" s="165"/>
      <c r="BH5570" s="165"/>
      <c r="BI5570" s="165"/>
      <c r="BJ5570" s="165"/>
      <c r="BK5570" s="165"/>
      <c r="BL5570" s="165"/>
      <c r="BM5570" s="165"/>
      <c r="BN5570" s="165"/>
      <c r="BO5570" s="165"/>
      <c r="BP5570" s="165"/>
      <c r="BQ5570" s="165"/>
      <c r="BS5570" s="6"/>
      <c r="BT5570" s="11"/>
      <c r="BU5570" s="6"/>
      <c r="BV5570" s="6"/>
    </row>
    <row r="5571" spans="1:74" ht="15.75" x14ac:dyDescent="0.25">
      <c r="A5571" s="52" t="s">
        <v>1422</v>
      </c>
      <c r="B5571" s="56"/>
      <c r="C5571" s="7" t="s">
        <v>118</v>
      </c>
      <c r="D5571" s="7" t="s">
        <v>6562</v>
      </c>
      <c r="E5571" s="7"/>
      <c r="F5571" s="64"/>
      <c r="G5571" s="6"/>
      <c r="H5571" s="6"/>
      <c r="I5571" s="10" t="s">
        <v>110</v>
      </c>
      <c r="J5571" s="11" t="s">
        <v>8398</v>
      </c>
      <c r="K5571" s="194" t="s">
        <v>511</v>
      </c>
      <c r="L5571" s="176"/>
      <c r="M5571" s="176">
        <v>1000</v>
      </c>
      <c r="N5571" s="80" t="s">
        <v>6858</v>
      </c>
      <c r="O5571" s="162"/>
      <c r="P5571" s="80" t="s">
        <v>6018</v>
      </c>
      <c r="Q5571" s="80"/>
      <c r="R5571" s="80"/>
      <c r="S5571" s="163"/>
      <c r="T5571" s="213"/>
      <c r="U5571" s="162"/>
      <c r="V5571" s="164"/>
      <c r="W5571" s="12" t="str">
        <f t="shared" si="1003"/>
        <v>Mqtt1</v>
      </c>
      <c r="X5571" s="196" t="s">
        <v>10764</v>
      </c>
      <c r="Y5571" s="6" t="str">
        <f t="shared" si="1000"/>
        <v>marpower/power-tag/toilet-crew-cabin-ps-fwd</v>
      </c>
      <c r="Z5571" s="103" t="str" cm="1">
        <f t="array" ref="Z5571">IF(COUNTIF(N5571,"spare"),"","$."&amp;_xlfn.REGEXEXTRACT(J5571,"^PT\d+[FQ]\d+_(.*)", 2))</f>
        <v>$.RMS_Voltage_A_N</v>
      </c>
      <c r="AA5571" s="12">
        <f t="shared" si="1002"/>
        <v>29</v>
      </c>
      <c r="AB5571" s="6" t="s">
        <v>195</v>
      </c>
      <c r="AC5571" s="103">
        <v>3028</v>
      </c>
      <c r="AJ5571" s="80"/>
      <c r="AK5571" s="113" t="s">
        <v>1424</v>
      </c>
      <c r="AN5571" s="80"/>
      <c r="AO5571" s="80"/>
      <c r="AP5571" s="80"/>
      <c r="AQ5571" s="80"/>
      <c r="AR5571" s="127"/>
      <c r="AS5571" s="80"/>
      <c r="AT5571" s="7"/>
      <c r="AU5571" s="7"/>
      <c r="AV5571" s="165"/>
      <c r="AW5571" s="166"/>
      <c r="AX5571" s="137"/>
      <c r="AY5571" s="147"/>
      <c r="AZ5571" s="167"/>
      <c r="BA5571" s="167"/>
      <c r="BB5571" s="147" t="str">
        <f t="shared" si="1006"/>
        <v/>
      </c>
      <c r="BC5571" s="168"/>
      <c r="BD5571" s="165"/>
      <c r="BE5571" s="165"/>
      <c r="BF5571" s="165"/>
      <c r="BG5571" s="165"/>
      <c r="BH5571" s="165"/>
      <c r="BI5571" s="165"/>
      <c r="BJ5571" s="165"/>
      <c r="BK5571" s="165"/>
      <c r="BL5571" s="165"/>
      <c r="BM5571" s="165"/>
      <c r="BN5571" s="165"/>
      <c r="BO5571" s="165"/>
      <c r="BP5571" s="165"/>
      <c r="BQ5571" s="165"/>
      <c r="BS5571" s="6"/>
      <c r="BT5571" s="11"/>
      <c r="BU5571" s="6"/>
      <c r="BV5571" s="6"/>
    </row>
    <row r="5572" spans="1:74" ht="15.75" x14ac:dyDescent="0.25">
      <c r="A5572" s="52" t="s">
        <v>1422</v>
      </c>
      <c r="B5572" s="56"/>
      <c r="C5572" s="7" t="s">
        <v>118</v>
      </c>
      <c r="D5572" s="7" t="s">
        <v>6562</v>
      </c>
      <c r="E5572" s="7"/>
      <c r="F5572" s="64"/>
      <c r="G5572" s="6"/>
      <c r="H5572" s="6"/>
      <c r="I5572" s="10" t="s">
        <v>110</v>
      </c>
      <c r="J5572" s="11" t="s">
        <v>8575</v>
      </c>
      <c r="K5572" s="194" t="s">
        <v>511</v>
      </c>
      <c r="L5572" s="176"/>
      <c r="M5572" s="176">
        <v>1000</v>
      </c>
      <c r="N5572" s="80" t="s">
        <v>6858</v>
      </c>
      <c r="O5572" s="162"/>
      <c r="P5572" s="80" t="s">
        <v>6019</v>
      </c>
      <c r="Q5572" s="80"/>
      <c r="R5572" s="80"/>
      <c r="S5572" s="163"/>
      <c r="T5572" s="213"/>
      <c r="U5572" s="162"/>
      <c r="V5572" s="164"/>
      <c r="W5572" s="12" t="str">
        <f t="shared" si="1003"/>
        <v>Mqtt1</v>
      </c>
      <c r="X5572" s="196" t="s">
        <v>10764</v>
      </c>
      <c r="Y5572" s="6" t="str">
        <f t="shared" si="1000"/>
        <v>marpower/power-tag/toilet-crew-cabin-ps-fwd</v>
      </c>
      <c r="Z5572" s="103" t="str" cm="1">
        <f t="array" ref="Z5572">IF(COUNTIF(N5572,"spare"),"","$."&amp;_xlfn.REGEXEXTRACT(J5572,"^PT\d+[FQ]\d+_(.*)", 2))</f>
        <v>$.RMS_Voltage_B_N</v>
      </c>
      <c r="AA5572" s="12">
        <f t="shared" si="1002"/>
        <v>29</v>
      </c>
      <c r="AB5572" s="6" t="s">
        <v>195</v>
      </c>
      <c r="AC5572" s="103">
        <v>3030</v>
      </c>
      <c r="AJ5572" s="80"/>
      <c r="AK5572" s="113" t="s">
        <v>1424</v>
      </c>
      <c r="AN5572" s="80"/>
      <c r="AO5572" s="80"/>
      <c r="AP5572" s="80"/>
      <c r="AQ5572" s="80"/>
      <c r="AR5572" s="127"/>
      <c r="AS5572" s="80"/>
      <c r="AT5572" s="7"/>
      <c r="AU5572" s="7"/>
      <c r="AV5572" s="165"/>
      <c r="AW5572" s="166"/>
      <c r="AX5572" s="137"/>
      <c r="AY5572" s="147"/>
      <c r="AZ5572" s="167"/>
      <c r="BA5572" s="167"/>
      <c r="BB5572" s="147" t="str">
        <f t="shared" si="1006"/>
        <v/>
      </c>
      <c r="BC5572" s="168"/>
      <c r="BD5572" s="165"/>
      <c r="BE5572" s="165"/>
      <c r="BF5572" s="165"/>
      <c r="BG5572" s="165"/>
      <c r="BH5572" s="165"/>
      <c r="BI5572" s="165"/>
      <c r="BJ5572" s="165"/>
      <c r="BK5572" s="165"/>
      <c r="BL5572" s="165"/>
      <c r="BM5572" s="165"/>
      <c r="BN5572" s="165"/>
      <c r="BO5572" s="165"/>
      <c r="BP5572" s="165"/>
      <c r="BQ5572" s="165"/>
      <c r="BS5572" s="6"/>
      <c r="BT5572" s="11"/>
      <c r="BU5572" s="6"/>
      <c r="BV5572" s="6"/>
    </row>
    <row r="5573" spans="1:74" ht="15.75" x14ac:dyDescent="0.25">
      <c r="A5573" s="52" t="s">
        <v>1422</v>
      </c>
      <c r="B5573" s="56"/>
      <c r="C5573" s="7" t="s">
        <v>118</v>
      </c>
      <c r="D5573" s="7" t="s">
        <v>6562</v>
      </c>
      <c r="E5573" s="7"/>
      <c r="F5573" s="64"/>
      <c r="G5573" s="6"/>
      <c r="H5573" s="6"/>
      <c r="I5573" s="10" t="s">
        <v>110</v>
      </c>
      <c r="J5573" s="11" t="s">
        <v>8752</v>
      </c>
      <c r="K5573" s="194" t="s">
        <v>511</v>
      </c>
      <c r="L5573" s="176"/>
      <c r="M5573" s="176">
        <v>1000</v>
      </c>
      <c r="N5573" s="80" t="s">
        <v>6858</v>
      </c>
      <c r="O5573" s="162"/>
      <c r="P5573" s="80" t="s">
        <v>6020</v>
      </c>
      <c r="Q5573" s="80"/>
      <c r="R5573" s="80"/>
      <c r="S5573" s="163"/>
      <c r="T5573" s="213"/>
      <c r="U5573" s="162"/>
      <c r="V5573" s="164"/>
      <c r="W5573" s="12" t="str">
        <f t="shared" si="1003"/>
        <v>Mqtt1</v>
      </c>
      <c r="X5573" s="196" t="s">
        <v>10764</v>
      </c>
      <c r="Y5573" s="6" t="str">
        <f t="shared" si="1000"/>
        <v>marpower/power-tag/toilet-crew-cabin-ps-fwd</v>
      </c>
      <c r="Z5573" s="103" t="str" cm="1">
        <f t="array" ref="Z5573">IF(COUNTIF(N5573,"spare"),"","$."&amp;_xlfn.REGEXEXTRACT(J5573,"^PT\d+[FQ]\d+_(.*)", 2))</f>
        <v>$.RMS_Voltage_C_N</v>
      </c>
      <c r="AA5573" s="12">
        <f t="shared" si="1002"/>
        <v>29</v>
      </c>
      <c r="AB5573" s="6" t="s">
        <v>195</v>
      </c>
      <c r="AC5573" s="103">
        <v>3032</v>
      </c>
      <c r="AJ5573" s="80"/>
      <c r="AK5573" s="113" t="s">
        <v>1424</v>
      </c>
      <c r="AN5573" s="80"/>
      <c r="AO5573" s="80"/>
      <c r="AP5573" s="80"/>
      <c r="AQ5573" s="80"/>
      <c r="AR5573" s="127"/>
      <c r="AS5573" s="80"/>
      <c r="AT5573" s="7"/>
      <c r="AU5573" s="7"/>
      <c r="AV5573" s="165"/>
      <c r="AW5573" s="166"/>
      <c r="AX5573" s="137"/>
      <c r="AY5573" s="147"/>
      <c r="AZ5573" s="167"/>
      <c r="BA5573" s="167"/>
      <c r="BB5573" s="147" t="str">
        <f t="shared" si="1006"/>
        <v/>
      </c>
      <c r="BC5573" s="168"/>
      <c r="BD5573" s="165"/>
      <c r="BE5573" s="165"/>
      <c r="BF5573" s="165"/>
      <c r="BG5573" s="165"/>
      <c r="BH5573" s="165"/>
      <c r="BI5573" s="165"/>
      <c r="BJ5573" s="165"/>
      <c r="BK5573" s="165"/>
      <c r="BL5573" s="165"/>
      <c r="BM5573" s="165"/>
      <c r="BN5573" s="165"/>
      <c r="BO5573" s="165"/>
      <c r="BP5573" s="165"/>
      <c r="BQ5573" s="165"/>
      <c r="BS5573" s="6"/>
      <c r="BT5573" s="11"/>
      <c r="BU5573" s="6"/>
      <c r="BV5573" s="6"/>
    </row>
    <row r="5574" spans="1:74" ht="15.75" x14ac:dyDescent="0.25">
      <c r="A5574" s="52" t="s">
        <v>1422</v>
      </c>
      <c r="B5574" s="56"/>
      <c r="C5574" s="7" t="s">
        <v>118</v>
      </c>
      <c r="D5574" s="7" t="s">
        <v>6562</v>
      </c>
      <c r="E5574" s="7"/>
      <c r="F5574" s="64"/>
      <c r="G5574" s="6"/>
      <c r="H5574" s="6"/>
      <c r="I5574" s="10" t="s">
        <v>110</v>
      </c>
      <c r="J5574" s="11" t="s">
        <v>4284</v>
      </c>
      <c r="K5574" s="194" t="s">
        <v>511</v>
      </c>
      <c r="L5574" s="176"/>
      <c r="M5574" s="176">
        <v>1000</v>
      </c>
      <c r="N5574" s="80" t="s">
        <v>6858</v>
      </c>
      <c r="O5574" s="162"/>
      <c r="P5574" s="80" t="s">
        <v>6021</v>
      </c>
      <c r="Q5574" s="80"/>
      <c r="R5574" s="80"/>
      <c r="S5574" s="163"/>
      <c r="T5574" s="213"/>
      <c r="U5574" s="162"/>
      <c r="V5574" s="164"/>
      <c r="W5574" s="12" t="str">
        <f t="shared" si="1003"/>
        <v>Mqtt1</v>
      </c>
      <c r="X5574" s="196" t="s">
        <v>10764</v>
      </c>
      <c r="Y5574" s="6" t="str">
        <f t="shared" si="1000"/>
        <v>marpower/power-tag/toilet-crew-cabin-ps-fwd</v>
      </c>
      <c r="Z5574" s="103" t="str" cm="1">
        <f t="array" ref="Z5574">IF(COUNTIF(N5574,"spare"),"","$."&amp;_xlfn.REGEXEXTRACT(J5574,"^PT\d+[FQ]\d+_(.*)", 2))</f>
        <v>$.Active_Power_Phase_A</v>
      </c>
      <c r="AA5574" s="12">
        <f t="shared" si="1002"/>
        <v>29</v>
      </c>
      <c r="AB5574" s="6" t="s">
        <v>195</v>
      </c>
      <c r="AC5574" s="103">
        <v>3054</v>
      </c>
      <c r="AJ5574" s="80"/>
      <c r="AK5574" s="113" t="s">
        <v>1425</v>
      </c>
      <c r="AN5574" s="80"/>
      <c r="AO5574" s="80"/>
      <c r="AP5574" s="80"/>
      <c r="AQ5574" s="80"/>
      <c r="AR5574" s="127"/>
      <c r="AS5574" s="80"/>
      <c r="AT5574" s="7"/>
      <c r="AU5574" s="7"/>
      <c r="AV5574" s="165"/>
      <c r="AW5574" s="166"/>
      <c r="AX5574" s="137"/>
      <c r="AY5574" s="147"/>
      <c r="AZ5574" s="167"/>
      <c r="BA5574" s="167"/>
      <c r="BB5574" s="147" t="str">
        <f t="shared" si="1006"/>
        <v/>
      </c>
      <c r="BC5574" s="168"/>
      <c r="BD5574" s="165"/>
      <c r="BE5574" s="165"/>
      <c r="BF5574" s="165"/>
      <c r="BG5574" s="165"/>
      <c r="BH5574" s="165"/>
      <c r="BI5574" s="165"/>
      <c r="BJ5574" s="165"/>
      <c r="BK5574" s="165"/>
      <c r="BL5574" s="165"/>
      <c r="BM5574" s="165"/>
      <c r="BN5574" s="165"/>
      <c r="BO5574" s="165"/>
      <c r="BP5574" s="165"/>
      <c r="BQ5574" s="165"/>
      <c r="BS5574" s="6"/>
      <c r="BT5574" s="11"/>
      <c r="BU5574" s="6"/>
      <c r="BV5574" s="6"/>
    </row>
    <row r="5575" spans="1:74" ht="15.75" x14ac:dyDescent="0.25">
      <c r="A5575" s="52" t="s">
        <v>1422</v>
      </c>
      <c r="B5575" s="56"/>
      <c r="C5575" s="7" t="s">
        <v>118</v>
      </c>
      <c r="D5575" s="7" t="s">
        <v>6562</v>
      </c>
      <c r="E5575" s="7"/>
      <c r="F5575" s="64"/>
      <c r="G5575" s="6"/>
      <c r="H5575" s="6"/>
      <c r="I5575" s="10" t="s">
        <v>110</v>
      </c>
      <c r="J5575" s="11" t="s">
        <v>4285</v>
      </c>
      <c r="K5575" s="194" t="s">
        <v>511</v>
      </c>
      <c r="L5575" s="176"/>
      <c r="M5575" s="176">
        <v>1000</v>
      </c>
      <c r="N5575" s="80" t="s">
        <v>6858</v>
      </c>
      <c r="O5575" s="162"/>
      <c r="P5575" s="80" t="s">
        <v>6022</v>
      </c>
      <c r="Q5575" s="80"/>
      <c r="R5575" s="80"/>
      <c r="S5575" s="163"/>
      <c r="T5575" s="213"/>
      <c r="U5575" s="162"/>
      <c r="V5575" s="164"/>
      <c r="W5575" s="12" t="str">
        <f t="shared" si="1003"/>
        <v>Mqtt1</v>
      </c>
      <c r="X5575" s="196" t="s">
        <v>10764</v>
      </c>
      <c r="Y5575" s="6" t="str">
        <f t="shared" si="1000"/>
        <v>marpower/power-tag/toilet-crew-cabin-ps-fwd</v>
      </c>
      <c r="Z5575" s="103" t="str" cm="1">
        <f t="array" ref="Z5575">IF(COUNTIF(N5575,"spare"),"","$."&amp;_xlfn.REGEXEXTRACT(J5575,"^PT\d+[FQ]\d+_(.*)", 2))</f>
        <v>$.Active_Power_Phase_B</v>
      </c>
      <c r="AA5575" s="12">
        <f t="shared" si="1002"/>
        <v>29</v>
      </c>
      <c r="AB5575" s="6" t="s">
        <v>195</v>
      </c>
      <c r="AC5575" s="103">
        <v>3056</v>
      </c>
      <c r="AJ5575" s="80"/>
      <c r="AK5575" s="113" t="s">
        <v>1425</v>
      </c>
      <c r="AN5575" s="80"/>
      <c r="AO5575" s="80"/>
      <c r="AP5575" s="80"/>
      <c r="AQ5575" s="80"/>
      <c r="AR5575" s="127"/>
      <c r="AS5575" s="80"/>
      <c r="AT5575" s="7"/>
      <c r="AU5575" s="7"/>
      <c r="AV5575" s="165"/>
      <c r="AW5575" s="166"/>
      <c r="AX5575" s="137"/>
      <c r="AY5575" s="147"/>
      <c r="AZ5575" s="167"/>
      <c r="BA5575" s="167"/>
      <c r="BB5575" s="147" t="str">
        <f t="shared" si="1006"/>
        <v/>
      </c>
      <c r="BC5575" s="168"/>
      <c r="BD5575" s="165"/>
      <c r="BE5575" s="165"/>
      <c r="BF5575" s="165"/>
      <c r="BG5575" s="165"/>
      <c r="BH5575" s="165"/>
      <c r="BI5575" s="165"/>
      <c r="BJ5575" s="165"/>
      <c r="BK5575" s="165"/>
      <c r="BL5575" s="165"/>
      <c r="BM5575" s="165"/>
      <c r="BN5575" s="165"/>
      <c r="BO5575" s="165"/>
      <c r="BP5575" s="165"/>
      <c r="BQ5575" s="165"/>
      <c r="BS5575" s="6"/>
      <c r="BT5575" s="11"/>
      <c r="BU5575" s="6"/>
      <c r="BV5575" s="6"/>
    </row>
    <row r="5576" spans="1:74" ht="15.75" x14ac:dyDescent="0.25">
      <c r="A5576" s="52" t="s">
        <v>1422</v>
      </c>
      <c r="B5576" s="56"/>
      <c r="C5576" s="7" t="s">
        <v>118</v>
      </c>
      <c r="D5576" s="7" t="s">
        <v>6562</v>
      </c>
      <c r="E5576" s="7"/>
      <c r="F5576" s="64"/>
      <c r="G5576" s="6"/>
      <c r="H5576" s="6"/>
      <c r="I5576" s="10" t="s">
        <v>110</v>
      </c>
      <c r="J5576" s="11" t="s">
        <v>4286</v>
      </c>
      <c r="K5576" s="194" t="s">
        <v>511</v>
      </c>
      <c r="L5576" s="176"/>
      <c r="M5576" s="176">
        <v>1000</v>
      </c>
      <c r="N5576" s="80" t="s">
        <v>6858</v>
      </c>
      <c r="O5576" s="162"/>
      <c r="P5576" s="80" t="s">
        <v>6023</v>
      </c>
      <c r="Q5576" s="80"/>
      <c r="R5576" s="80"/>
      <c r="S5576" s="163"/>
      <c r="T5576" s="213"/>
      <c r="U5576" s="162"/>
      <c r="V5576" s="164"/>
      <c r="W5576" s="12" t="str">
        <f t="shared" si="1003"/>
        <v>Mqtt1</v>
      </c>
      <c r="X5576" s="196" t="s">
        <v>10764</v>
      </c>
      <c r="Y5576" s="6" t="str">
        <f t="shared" si="1000"/>
        <v>marpower/power-tag/toilet-crew-cabin-ps-fwd</v>
      </c>
      <c r="Z5576" s="103" t="str" cm="1">
        <f t="array" ref="Z5576">IF(COUNTIF(N5576,"spare"),"","$."&amp;_xlfn.REGEXEXTRACT(J5576,"^PT\d+[FQ]\d+_(.*)", 2))</f>
        <v>$.Active_Power_Phase_C</v>
      </c>
      <c r="AA5576" s="12">
        <f t="shared" si="1002"/>
        <v>29</v>
      </c>
      <c r="AB5576" s="6" t="s">
        <v>195</v>
      </c>
      <c r="AC5576" s="103">
        <v>3058</v>
      </c>
      <c r="AJ5576" s="80"/>
      <c r="AK5576" s="113" t="s">
        <v>1425</v>
      </c>
      <c r="AN5576" s="80"/>
      <c r="AO5576" s="80"/>
      <c r="AP5576" s="80"/>
      <c r="AQ5576" s="80"/>
      <c r="AR5576" s="127"/>
      <c r="AS5576" s="80"/>
      <c r="AT5576" s="7"/>
      <c r="AU5576" s="7"/>
      <c r="AV5576" s="165"/>
      <c r="AW5576" s="166"/>
      <c r="AX5576" s="137"/>
      <c r="AY5576" s="147"/>
      <c r="AZ5576" s="167"/>
      <c r="BA5576" s="167"/>
      <c r="BB5576" s="147" t="str">
        <f t="shared" si="1006"/>
        <v/>
      </c>
      <c r="BC5576" s="168"/>
      <c r="BD5576" s="165"/>
      <c r="BE5576" s="165"/>
      <c r="BF5576" s="165"/>
      <c r="BG5576" s="165"/>
      <c r="BH5576" s="165"/>
      <c r="BI5576" s="165"/>
      <c r="BJ5576" s="165"/>
      <c r="BK5576" s="165"/>
      <c r="BL5576" s="165"/>
      <c r="BM5576" s="165"/>
      <c r="BN5576" s="165"/>
      <c r="BO5576" s="165"/>
      <c r="BP5576" s="165"/>
      <c r="BQ5576" s="165"/>
      <c r="BS5576" s="6"/>
      <c r="BT5576" s="11"/>
      <c r="BU5576" s="6"/>
      <c r="BV5576" s="6"/>
    </row>
    <row r="5577" spans="1:74" ht="15.75" x14ac:dyDescent="0.25">
      <c r="A5577" s="52" t="s">
        <v>1422</v>
      </c>
      <c r="B5577" s="56"/>
      <c r="C5577" s="7" t="s">
        <v>118</v>
      </c>
      <c r="D5577" s="7" t="s">
        <v>6562</v>
      </c>
      <c r="E5577" s="7"/>
      <c r="F5577" s="64"/>
      <c r="G5577" s="6"/>
      <c r="H5577" s="6"/>
      <c r="I5577" s="10" t="s">
        <v>110</v>
      </c>
      <c r="J5577" s="11" t="s">
        <v>4287</v>
      </c>
      <c r="K5577" s="194" t="s">
        <v>511</v>
      </c>
      <c r="L5577" s="176"/>
      <c r="M5577" s="176">
        <v>1000</v>
      </c>
      <c r="N5577" s="80" t="s">
        <v>6858</v>
      </c>
      <c r="O5577" s="162"/>
      <c r="P5577" s="80" t="s">
        <v>6024</v>
      </c>
      <c r="Q5577" s="80"/>
      <c r="R5577" s="80"/>
      <c r="S5577" s="163"/>
      <c r="T5577" s="213"/>
      <c r="U5577" s="162"/>
      <c r="V5577" s="164"/>
      <c r="W5577" s="12" t="str">
        <f t="shared" si="1003"/>
        <v>Mqtt1</v>
      </c>
      <c r="X5577" s="196" t="s">
        <v>10764</v>
      </c>
      <c r="Y5577" s="6" t="str">
        <f t="shared" si="1000"/>
        <v>marpower/power-tag/toilet-crew-cabin-ps-fwd</v>
      </c>
      <c r="Z5577" s="103" t="str" cm="1">
        <f t="array" ref="Z5577">IF(COUNTIF(N5577,"spare"),"","$."&amp;_xlfn.REGEXEXTRACT(J5577,"^PT\d+[FQ]\d+_(.*)", 2))</f>
        <v>$.Total_Active_Power</v>
      </c>
      <c r="AA5577" s="12">
        <f t="shared" si="1002"/>
        <v>29</v>
      </c>
      <c r="AB5577" s="6" t="s">
        <v>195</v>
      </c>
      <c r="AC5577" s="103">
        <v>3060</v>
      </c>
      <c r="AJ5577" s="80"/>
      <c r="AK5577" s="113" t="s">
        <v>1425</v>
      </c>
      <c r="AN5577" s="80"/>
      <c r="AO5577" s="80"/>
      <c r="AP5577" s="80"/>
      <c r="AQ5577" s="80"/>
      <c r="AR5577" s="127"/>
      <c r="AS5577" s="80"/>
      <c r="AT5577" s="7"/>
      <c r="AU5577" s="7"/>
      <c r="AV5577" s="165"/>
      <c r="AW5577" s="166"/>
      <c r="AX5577" s="137"/>
      <c r="AY5577" s="147"/>
      <c r="AZ5577" s="167"/>
      <c r="BA5577" s="167"/>
      <c r="BB5577" s="147" t="str">
        <f t="shared" si="1006"/>
        <v/>
      </c>
      <c r="BC5577" s="168"/>
      <c r="BD5577" s="165"/>
      <c r="BE5577" s="165"/>
      <c r="BF5577" s="165"/>
      <c r="BG5577" s="165"/>
      <c r="BH5577" s="165"/>
      <c r="BI5577" s="165"/>
      <c r="BJ5577" s="165"/>
      <c r="BK5577" s="165"/>
      <c r="BL5577" s="165"/>
      <c r="BM5577" s="165"/>
      <c r="BN5577" s="165"/>
      <c r="BO5577" s="165"/>
      <c r="BP5577" s="165"/>
      <c r="BQ5577" s="165"/>
      <c r="BS5577" s="6"/>
      <c r="BT5577" s="11"/>
      <c r="BU5577" s="6"/>
      <c r="BV5577" s="6"/>
    </row>
    <row r="5578" spans="1:74" ht="15.75" x14ac:dyDescent="0.25">
      <c r="A5578" s="52" t="s">
        <v>1422</v>
      </c>
      <c r="B5578" s="56"/>
      <c r="C5578" s="7" t="s">
        <v>118</v>
      </c>
      <c r="D5578" s="7" t="s">
        <v>6562</v>
      </c>
      <c r="E5578" s="7"/>
      <c r="F5578" s="64"/>
      <c r="G5578" s="6"/>
      <c r="H5578" s="6"/>
      <c r="I5578" s="10" t="s">
        <v>110</v>
      </c>
      <c r="J5578" s="11" t="s">
        <v>4288</v>
      </c>
      <c r="K5578" s="194" t="s">
        <v>511</v>
      </c>
      <c r="L5578" s="176"/>
      <c r="M5578" s="176">
        <v>1000</v>
      </c>
      <c r="N5578" s="80" t="s">
        <v>6858</v>
      </c>
      <c r="O5578" s="162"/>
      <c r="P5578" s="80" t="s">
        <v>6025</v>
      </c>
      <c r="Q5578" s="80"/>
      <c r="R5578" s="80"/>
      <c r="S5578" s="163"/>
      <c r="T5578" s="213"/>
      <c r="U5578" s="162"/>
      <c r="V5578" s="164"/>
      <c r="W5578" s="12" t="str">
        <f t="shared" si="1003"/>
        <v>Mqtt1</v>
      </c>
      <c r="X5578" s="196" t="s">
        <v>10764</v>
      </c>
      <c r="Y5578" s="6" t="str">
        <f t="shared" si="1000"/>
        <v>marpower/power-tag/toilet-crew-cabin-ps-fwd</v>
      </c>
      <c r="Z5578" s="103" t="str" cm="1">
        <f t="array" ref="Z5578">IF(COUNTIF(N5578,"spare"),"","$."&amp;_xlfn.REGEXEXTRACT(J5578,"^PT\d+[FQ]\d+_(.*)", 2))</f>
        <v>$.Power_Factor_Phase_A</v>
      </c>
      <c r="AA5578" s="12">
        <f t="shared" si="1002"/>
        <v>29</v>
      </c>
      <c r="AB5578" s="6" t="s">
        <v>195</v>
      </c>
      <c r="AC5578" s="103">
        <v>3078</v>
      </c>
      <c r="AJ5578" s="80"/>
      <c r="AK5578" s="113" t="s">
        <v>1426</v>
      </c>
      <c r="AN5578" s="80"/>
      <c r="AO5578" s="80"/>
      <c r="AP5578" s="80"/>
      <c r="AQ5578" s="80"/>
      <c r="AR5578" s="127"/>
      <c r="AS5578" s="80"/>
      <c r="AT5578" s="7"/>
      <c r="AU5578" s="7"/>
      <c r="AV5578" s="165"/>
      <c r="AW5578" s="166"/>
      <c r="AX5578" s="137"/>
      <c r="AY5578" s="147"/>
      <c r="AZ5578" s="167"/>
      <c r="BA5578" s="167"/>
      <c r="BB5578" s="147" t="str">
        <f t="shared" si="1006"/>
        <v/>
      </c>
      <c r="BC5578" s="168"/>
      <c r="BD5578" s="165"/>
      <c r="BE5578" s="165"/>
      <c r="BF5578" s="165"/>
      <c r="BG5578" s="165"/>
      <c r="BH5578" s="165"/>
      <c r="BI5578" s="165"/>
      <c r="BJ5578" s="165"/>
      <c r="BK5578" s="165"/>
      <c r="BL5578" s="165"/>
      <c r="BM5578" s="165"/>
      <c r="BN5578" s="165"/>
      <c r="BO5578" s="165"/>
      <c r="BP5578" s="165"/>
      <c r="BQ5578" s="165"/>
      <c r="BS5578" s="6"/>
      <c r="BT5578" s="11"/>
      <c r="BU5578" s="6"/>
      <c r="BV5578" s="6"/>
    </row>
    <row r="5579" spans="1:74" ht="15.75" x14ac:dyDescent="0.25">
      <c r="A5579" s="52" t="s">
        <v>1422</v>
      </c>
      <c r="B5579" s="56"/>
      <c r="C5579" s="7" t="s">
        <v>118</v>
      </c>
      <c r="D5579" s="7" t="s">
        <v>6562</v>
      </c>
      <c r="E5579" s="7"/>
      <c r="F5579" s="64"/>
      <c r="G5579" s="6"/>
      <c r="H5579" s="6"/>
      <c r="I5579" s="10" t="s">
        <v>110</v>
      </c>
      <c r="J5579" s="11" t="s">
        <v>4289</v>
      </c>
      <c r="K5579" s="194" t="s">
        <v>511</v>
      </c>
      <c r="L5579" s="176"/>
      <c r="M5579" s="176">
        <v>1000</v>
      </c>
      <c r="N5579" s="80" t="s">
        <v>6858</v>
      </c>
      <c r="O5579" s="162"/>
      <c r="P5579" s="80" t="s">
        <v>6026</v>
      </c>
      <c r="Q5579" s="80"/>
      <c r="R5579" s="80"/>
      <c r="S5579" s="163"/>
      <c r="T5579" s="213"/>
      <c r="U5579" s="162"/>
      <c r="V5579" s="164"/>
      <c r="W5579" s="12" t="str">
        <f t="shared" si="1003"/>
        <v>Mqtt1</v>
      </c>
      <c r="X5579" s="196" t="s">
        <v>10764</v>
      </c>
      <c r="Y5579" s="6" t="str">
        <f t="shared" ref="Y5579:Y5642" si="1007">LOWER(_xlfn.CONCAT("marpower/",SUBSTITUTE(SUBSTITUTE("power-tag/" &amp; X5579," ","-"),"_","-")))</f>
        <v>marpower/power-tag/toilet-crew-cabin-ps-fwd</v>
      </c>
      <c r="Z5579" s="103" t="str" cm="1">
        <f t="array" ref="Z5579">IF(COUNTIF(N5579,"spare"),"","$."&amp;_xlfn.REGEXEXTRACT(J5579,"^PT\d+[FQ]\d+_(.*)", 2))</f>
        <v>$.Power_Factor_Phase_B</v>
      </c>
      <c r="AA5579" s="12">
        <f t="shared" si="1002"/>
        <v>29</v>
      </c>
      <c r="AB5579" s="6" t="s">
        <v>195</v>
      </c>
      <c r="AC5579" s="103">
        <v>3080</v>
      </c>
      <c r="AJ5579" s="80"/>
      <c r="AK5579" s="113" t="s">
        <v>1426</v>
      </c>
      <c r="AN5579" s="80"/>
      <c r="AO5579" s="80"/>
      <c r="AP5579" s="80"/>
      <c r="AQ5579" s="80"/>
      <c r="AR5579" s="127"/>
      <c r="AS5579" s="80"/>
      <c r="AT5579" s="7"/>
      <c r="AU5579" s="7"/>
      <c r="AV5579" s="165"/>
      <c r="AW5579" s="166"/>
      <c r="AX5579" s="137"/>
      <c r="AY5579" s="147"/>
      <c r="AZ5579" s="167"/>
      <c r="BA5579" s="167"/>
      <c r="BB5579" s="147" t="str">
        <f t="shared" si="1006"/>
        <v/>
      </c>
      <c r="BC5579" s="168"/>
      <c r="BD5579" s="165"/>
      <c r="BE5579" s="165"/>
      <c r="BF5579" s="165"/>
      <c r="BG5579" s="165"/>
      <c r="BH5579" s="165"/>
      <c r="BI5579" s="165"/>
      <c r="BJ5579" s="165"/>
      <c r="BK5579" s="165"/>
      <c r="BL5579" s="165"/>
      <c r="BM5579" s="165"/>
      <c r="BN5579" s="165"/>
      <c r="BO5579" s="165"/>
      <c r="BP5579" s="165"/>
      <c r="BQ5579" s="165"/>
      <c r="BS5579" s="6"/>
      <c r="BT5579" s="11"/>
      <c r="BU5579" s="6"/>
      <c r="BV5579" s="6"/>
    </row>
    <row r="5580" spans="1:74" ht="15.75" x14ac:dyDescent="0.25">
      <c r="A5580" s="52" t="s">
        <v>1422</v>
      </c>
      <c r="B5580" s="56"/>
      <c r="C5580" s="7" t="s">
        <v>118</v>
      </c>
      <c r="D5580" s="7" t="s">
        <v>6562</v>
      </c>
      <c r="E5580" s="7"/>
      <c r="F5580" s="64"/>
      <c r="G5580" s="6"/>
      <c r="H5580" s="6"/>
      <c r="I5580" s="10" t="s">
        <v>110</v>
      </c>
      <c r="J5580" s="11" t="s">
        <v>4290</v>
      </c>
      <c r="K5580" s="194" t="s">
        <v>511</v>
      </c>
      <c r="L5580" s="176"/>
      <c r="M5580" s="176">
        <v>1000</v>
      </c>
      <c r="N5580" s="80" t="s">
        <v>6858</v>
      </c>
      <c r="O5580" s="162"/>
      <c r="P5580" s="80" t="s">
        <v>6027</v>
      </c>
      <c r="Q5580" s="80"/>
      <c r="R5580" s="80"/>
      <c r="S5580" s="163"/>
      <c r="T5580" s="213"/>
      <c r="U5580" s="162"/>
      <c r="V5580" s="164"/>
      <c r="W5580" s="12" t="str">
        <f t="shared" si="1003"/>
        <v>Mqtt1</v>
      </c>
      <c r="X5580" s="196" t="s">
        <v>10764</v>
      </c>
      <c r="Y5580" s="6" t="str">
        <f t="shared" si="1007"/>
        <v>marpower/power-tag/toilet-crew-cabin-ps-fwd</v>
      </c>
      <c r="Z5580" s="103" t="str" cm="1">
        <f t="array" ref="Z5580">IF(COUNTIF(N5580,"spare"),"","$."&amp;_xlfn.REGEXEXTRACT(J5580,"^PT\d+[FQ]\d+_(.*)", 2))</f>
        <v>$.Power_Factor_Phase_C</v>
      </c>
      <c r="AA5580" s="12">
        <f t="shared" si="1002"/>
        <v>29</v>
      </c>
      <c r="AB5580" s="6" t="s">
        <v>195</v>
      </c>
      <c r="AC5580" s="103">
        <v>3082</v>
      </c>
      <c r="AJ5580" s="80"/>
      <c r="AK5580" s="113" t="s">
        <v>1426</v>
      </c>
      <c r="AN5580" s="80"/>
      <c r="AO5580" s="80"/>
      <c r="AP5580" s="80"/>
      <c r="AQ5580" s="80"/>
      <c r="AR5580" s="127"/>
      <c r="AS5580" s="80"/>
      <c r="AT5580" s="7"/>
      <c r="AU5580" s="7"/>
      <c r="AV5580" s="165"/>
      <c r="AW5580" s="166"/>
      <c r="AX5580" s="137"/>
      <c r="AY5580" s="147"/>
      <c r="AZ5580" s="167"/>
      <c r="BA5580" s="167"/>
      <c r="BB5580" s="147" t="str">
        <f t="shared" si="1006"/>
        <v/>
      </c>
      <c r="BC5580" s="168"/>
      <c r="BD5580" s="165"/>
      <c r="BE5580" s="165"/>
      <c r="BF5580" s="165"/>
      <c r="BG5580" s="165"/>
      <c r="BH5580" s="165"/>
      <c r="BI5580" s="165"/>
      <c r="BJ5580" s="165"/>
      <c r="BK5580" s="165"/>
      <c r="BL5580" s="165"/>
      <c r="BM5580" s="165"/>
      <c r="BN5580" s="165"/>
      <c r="BO5580" s="165"/>
      <c r="BP5580" s="165"/>
      <c r="BQ5580" s="165"/>
      <c r="BS5580" s="6"/>
      <c r="BT5580" s="11"/>
      <c r="BU5580" s="6"/>
      <c r="BV5580" s="6"/>
    </row>
    <row r="5581" spans="1:74" ht="15.75" x14ac:dyDescent="0.25">
      <c r="A5581" s="52" t="s">
        <v>1422</v>
      </c>
      <c r="B5581" s="56"/>
      <c r="C5581" s="7" t="s">
        <v>118</v>
      </c>
      <c r="D5581" s="7" t="s">
        <v>6562</v>
      </c>
      <c r="E5581" s="7"/>
      <c r="F5581" s="64"/>
      <c r="G5581" s="6"/>
      <c r="H5581" s="6"/>
      <c r="I5581" s="10" t="s">
        <v>110</v>
      </c>
      <c r="J5581" s="11" t="s">
        <v>4291</v>
      </c>
      <c r="K5581" s="194" t="s">
        <v>511</v>
      </c>
      <c r="L5581" s="176"/>
      <c r="M5581" s="176">
        <v>1000</v>
      </c>
      <c r="N5581" s="80" t="s">
        <v>6858</v>
      </c>
      <c r="O5581" s="162"/>
      <c r="P5581" s="80" t="s">
        <v>6028</v>
      </c>
      <c r="Q5581" s="80"/>
      <c r="R5581" s="80"/>
      <c r="S5581" s="163"/>
      <c r="T5581" s="213"/>
      <c r="U5581" s="162"/>
      <c r="V5581" s="164"/>
      <c r="W5581" s="12" t="str">
        <f t="shared" si="1003"/>
        <v>Mqtt1</v>
      </c>
      <c r="X5581" s="196" t="s">
        <v>10764</v>
      </c>
      <c r="Y5581" s="6" t="str">
        <f t="shared" si="1007"/>
        <v>marpower/power-tag/toilet-crew-cabin-ps-fwd</v>
      </c>
      <c r="Z5581" s="103" t="str" cm="1">
        <f t="array" ref="Z5581">IF(COUNTIF(N5581,"spare"),"","$."&amp;_xlfn.REGEXEXTRACT(J5581,"^PT\d+[FQ]\d+_(.*)", 2))</f>
        <v>$.Total_Power_Factor</v>
      </c>
      <c r="AA5581" s="12">
        <f t="shared" si="1002"/>
        <v>29</v>
      </c>
      <c r="AB5581" s="6" t="s">
        <v>195</v>
      </c>
      <c r="AC5581" s="103">
        <v>3084</v>
      </c>
      <c r="AJ5581" s="80"/>
      <c r="AK5581" s="113" t="s">
        <v>1426</v>
      </c>
      <c r="AN5581" s="80"/>
      <c r="AO5581" s="80"/>
      <c r="AP5581" s="80"/>
      <c r="AQ5581" s="80"/>
      <c r="AR5581" s="127"/>
      <c r="AS5581" s="80"/>
      <c r="AT5581" s="7"/>
      <c r="AU5581" s="7"/>
      <c r="AV5581" s="165"/>
      <c r="AW5581" s="166"/>
      <c r="AX5581" s="137"/>
      <c r="AY5581" s="147"/>
      <c r="AZ5581" s="167"/>
      <c r="BA5581" s="167"/>
      <c r="BB5581" s="147" t="str">
        <f t="shared" si="1006"/>
        <v/>
      </c>
      <c r="BC5581" s="168"/>
      <c r="BD5581" s="165"/>
      <c r="BE5581" s="165"/>
      <c r="BF5581" s="165"/>
      <c r="BG5581" s="165"/>
      <c r="BH5581" s="165"/>
      <c r="BI5581" s="165"/>
      <c r="BJ5581" s="165"/>
      <c r="BK5581" s="165"/>
      <c r="BL5581" s="165"/>
      <c r="BM5581" s="165"/>
      <c r="BN5581" s="165"/>
      <c r="BO5581" s="165"/>
      <c r="BP5581" s="165"/>
      <c r="BQ5581" s="165"/>
      <c r="BS5581" s="6"/>
      <c r="BT5581" s="11"/>
      <c r="BU5581" s="6"/>
      <c r="BV5581" s="6"/>
    </row>
    <row r="5582" spans="1:74" ht="15.75" x14ac:dyDescent="0.25">
      <c r="A5582" s="52" t="s">
        <v>1422</v>
      </c>
      <c r="B5582" s="56"/>
      <c r="C5582" s="7" t="s">
        <v>118</v>
      </c>
      <c r="D5582" s="7" t="s">
        <v>6562</v>
      </c>
      <c r="E5582" s="7"/>
      <c r="F5582" s="64"/>
      <c r="G5582" s="6"/>
      <c r="H5582" s="6"/>
      <c r="I5582" s="10" t="s">
        <v>110</v>
      </c>
      <c r="J5582" s="11" t="s">
        <v>4292</v>
      </c>
      <c r="K5582" s="194" t="s">
        <v>511</v>
      </c>
      <c r="L5582" s="176"/>
      <c r="M5582" s="176">
        <v>1000</v>
      </c>
      <c r="N5582" s="80" t="s">
        <v>6858</v>
      </c>
      <c r="O5582" s="162"/>
      <c r="P5582" s="80" t="s">
        <v>6029</v>
      </c>
      <c r="Q5582" s="80"/>
      <c r="R5582" s="80"/>
      <c r="S5582" s="163"/>
      <c r="T5582" s="213"/>
      <c r="U5582" s="162"/>
      <c r="V5582" s="164"/>
      <c r="W5582" s="12" t="str">
        <f t="shared" si="1003"/>
        <v>Mqtt1</v>
      </c>
      <c r="X5582" s="196" t="s">
        <v>10765</v>
      </c>
      <c r="Y5582" s="6" t="str">
        <f t="shared" si="1007"/>
        <v>marpower/power-tag/lighting-aft-ship</v>
      </c>
      <c r="Z5582" s="103" t="str" cm="1">
        <f t="array" ref="Z5582">IF(COUNTIF(N5582,"spare"),"","$."&amp;_xlfn.REGEXEXTRACT(J5582,"^PT\d+[FQ]\d+_(.*)", 2))</f>
        <v>$.RMS_Current_Phase_A</v>
      </c>
      <c r="AA5582" s="12">
        <f>AA5567+1</f>
        <v>30</v>
      </c>
      <c r="AB5582" s="6" t="s">
        <v>195</v>
      </c>
      <c r="AC5582" s="103">
        <v>3000</v>
      </c>
      <c r="AJ5582" s="80"/>
      <c r="AK5582" s="113" t="s">
        <v>1423</v>
      </c>
      <c r="AN5582" s="80"/>
      <c r="AO5582" s="80"/>
      <c r="AP5582" s="80"/>
      <c r="AQ5582" s="80"/>
      <c r="AR5582" s="127"/>
      <c r="AS5582" s="80"/>
      <c r="AT5582" s="7"/>
      <c r="AU5582" s="7"/>
      <c r="AV5582" s="165"/>
      <c r="AW5582" s="166"/>
      <c r="AX5582" s="137"/>
      <c r="AY5582" s="147"/>
      <c r="AZ5582" s="167"/>
      <c r="BA5582" s="167"/>
      <c r="BB5582" s="147" t="str">
        <f t="shared" ref="BB5582:BB5596" si="1008">IF(ISNUMBER(AM5582),"1","")</f>
        <v/>
      </c>
      <c r="BC5582" s="168"/>
      <c r="BD5582" s="165"/>
      <c r="BE5582" s="165"/>
      <c r="BF5582" s="165"/>
      <c r="BG5582" s="165"/>
      <c r="BH5582" s="165"/>
      <c r="BI5582" s="165"/>
      <c r="BJ5582" s="165"/>
      <c r="BK5582" s="165"/>
      <c r="BL5582" s="165"/>
      <c r="BM5582" s="165"/>
      <c r="BN5582" s="165"/>
      <c r="BO5582" s="165"/>
      <c r="BP5582" s="165"/>
      <c r="BQ5582" s="165"/>
      <c r="BS5582" s="6"/>
      <c r="BT5582" s="11"/>
      <c r="BU5582" s="6"/>
      <c r="BV5582" s="6"/>
    </row>
    <row r="5583" spans="1:74" ht="15.75" x14ac:dyDescent="0.25">
      <c r="A5583" s="52" t="s">
        <v>1422</v>
      </c>
      <c r="B5583" s="56"/>
      <c r="C5583" s="7" t="s">
        <v>118</v>
      </c>
      <c r="D5583" s="7" t="s">
        <v>6562</v>
      </c>
      <c r="E5583" s="7"/>
      <c r="F5583" s="64"/>
      <c r="G5583" s="6"/>
      <c r="H5583" s="6"/>
      <c r="I5583" s="10" t="s">
        <v>110</v>
      </c>
      <c r="J5583" s="11" t="s">
        <v>4293</v>
      </c>
      <c r="K5583" s="194" t="s">
        <v>511</v>
      </c>
      <c r="L5583" s="176"/>
      <c r="M5583" s="176">
        <v>1000</v>
      </c>
      <c r="N5583" s="80" t="s">
        <v>6858</v>
      </c>
      <c r="O5583" s="162"/>
      <c r="P5583" s="80" t="s">
        <v>6030</v>
      </c>
      <c r="Q5583" s="80"/>
      <c r="R5583" s="80"/>
      <c r="S5583" s="163"/>
      <c r="T5583" s="213"/>
      <c r="U5583" s="162"/>
      <c r="V5583" s="164"/>
      <c r="W5583" s="12" t="str">
        <f t="shared" si="1003"/>
        <v>Mqtt1</v>
      </c>
      <c r="X5583" s="196" t="s">
        <v>10765</v>
      </c>
      <c r="Y5583" s="6" t="str">
        <f t="shared" si="1007"/>
        <v>marpower/power-tag/lighting-aft-ship</v>
      </c>
      <c r="Z5583" s="103" t="str" cm="1">
        <f t="array" ref="Z5583">IF(COUNTIF(N5583,"spare"),"","$."&amp;_xlfn.REGEXEXTRACT(J5583,"^PT\d+[FQ]\d+_(.*)", 2))</f>
        <v>$.RMS_Current_Phase_B</v>
      </c>
      <c r="AA5583" s="12">
        <f t="shared" si="1002"/>
        <v>30</v>
      </c>
      <c r="AB5583" s="6" t="s">
        <v>195</v>
      </c>
      <c r="AC5583" s="103">
        <v>3002</v>
      </c>
      <c r="AJ5583" s="80"/>
      <c r="AK5583" s="113" t="s">
        <v>1423</v>
      </c>
      <c r="AN5583" s="80"/>
      <c r="AO5583" s="80"/>
      <c r="AP5583" s="80"/>
      <c r="AQ5583" s="80"/>
      <c r="AR5583" s="127"/>
      <c r="AS5583" s="80"/>
      <c r="AT5583" s="7"/>
      <c r="AU5583" s="7"/>
      <c r="AV5583" s="165"/>
      <c r="AW5583" s="166"/>
      <c r="AX5583" s="137"/>
      <c r="AY5583" s="147"/>
      <c r="AZ5583" s="167"/>
      <c r="BA5583" s="167"/>
      <c r="BB5583" s="147" t="str">
        <f t="shared" si="1008"/>
        <v/>
      </c>
      <c r="BC5583" s="168"/>
      <c r="BD5583" s="165"/>
      <c r="BE5583" s="165"/>
      <c r="BF5583" s="165"/>
      <c r="BG5583" s="165"/>
      <c r="BH5583" s="165"/>
      <c r="BI5583" s="165"/>
      <c r="BJ5583" s="165"/>
      <c r="BK5583" s="165"/>
      <c r="BL5583" s="165"/>
      <c r="BM5583" s="165"/>
      <c r="BN5583" s="165"/>
      <c r="BO5583" s="165"/>
      <c r="BP5583" s="165"/>
      <c r="BQ5583" s="165"/>
      <c r="BS5583" s="6"/>
      <c r="BT5583" s="11"/>
      <c r="BU5583" s="6"/>
      <c r="BV5583" s="6"/>
    </row>
    <row r="5584" spans="1:74" ht="15.75" x14ac:dyDescent="0.25">
      <c r="A5584" s="52" t="s">
        <v>1422</v>
      </c>
      <c r="B5584" s="56"/>
      <c r="C5584" s="7" t="s">
        <v>118</v>
      </c>
      <c r="D5584" s="7" t="s">
        <v>6562</v>
      </c>
      <c r="E5584" s="7"/>
      <c r="F5584" s="64"/>
      <c r="G5584" s="6"/>
      <c r="H5584" s="6"/>
      <c r="I5584" s="10" t="s">
        <v>110</v>
      </c>
      <c r="J5584" s="11" t="s">
        <v>4294</v>
      </c>
      <c r="K5584" s="194" t="s">
        <v>511</v>
      </c>
      <c r="L5584" s="176"/>
      <c r="M5584" s="176">
        <v>1000</v>
      </c>
      <c r="N5584" s="80" t="s">
        <v>6858</v>
      </c>
      <c r="O5584" s="162"/>
      <c r="P5584" s="80" t="s">
        <v>6031</v>
      </c>
      <c r="Q5584" s="80"/>
      <c r="R5584" s="80"/>
      <c r="S5584" s="163"/>
      <c r="T5584" s="213"/>
      <c r="U5584" s="162"/>
      <c r="V5584" s="164"/>
      <c r="W5584" s="12" t="str">
        <f t="shared" si="1003"/>
        <v>Mqtt1</v>
      </c>
      <c r="X5584" s="196" t="s">
        <v>10765</v>
      </c>
      <c r="Y5584" s="6" t="str">
        <f t="shared" si="1007"/>
        <v>marpower/power-tag/lighting-aft-ship</v>
      </c>
      <c r="Z5584" s="103" t="str" cm="1">
        <f t="array" ref="Z5584">IF(COUNTIF(N5584,"spare"),"","$."&amp;_xlfn.REGEXEXTRACT(J5584,"^PT\d+[FQ]\d+_(.*)", 2))</f>
        <v>$.RMS_Current_Phase_C</v>
      </c>
      <c r="AA5584" s="12">
        <f t="shared" si="1002"/>
        <v>30</v>
      </c>
      <c r="AB5584" s="6" t="s">
        <v>195</v>
      </c>
      <c r="AC5584" s="103">
        <v>3004</v>
      </c>
      <c r="AJ5584" s="80"/>
      <c r="AK5584" s="113" t="s">
        <v>1423</v>
      </c>
      <c r="AN5584" s="80"/>
      <c r="AO5584" s="80"/>
      <c r="AP5584" s="80"/>
      <c r="AQ5584" s="80"/>
      <c r="AR5584" s="127"/>
      <c r="AS5584" s="80"/>
      <c r="AT5584" s="7"/>
      <c r="AU5584" s="7"/>
      <c r="AV5584" s="165"/>
      <c r="AW5584" s="166"/>
      <c r="AX5584" s="137"/>
      <c r="AY5584" s="147"/>
      <c r="AZ5584" s="167"/>
      <c r="BA5584" s="167"/>
      <c r="BB5584" s="147" t="str">
        <f t="shared" si="1008"/>
        <v/>
      </c>
      <c r="BC5584" s="168"/>
      <c r="BD5584" s="165"/>
      <c r="BE5584" s="165"/>
      <c r="BF5584" s="165"/>
      <c r="BG5584" s="165"/>
      <c r="BH5584" s="165"/>
      <c r="BI5584" s="165"/>
      <c r="BJ5584" s="165"/>
      <c r="BK5584" s="165"/>
      <c r="BL5584" s="165"/>
      <c r="BM5584" s="165"/>
      <c r="BN5584" s="165"/>
      <c r="BO5584" s="165"/>
      <c r="BP5584" s="165"/>
      <c r="BQ5584" s="165"/>
      <c r="BS5584" s="6"/>
      <c r="BT5584" s="11"/>
      <c r="BU5584" s="6"/>
      <c r="BV5584" s="6"/>
    </row>
    <row r="5585" spans="1:74" ht="15.75" x14ac:dyDescent="0.25">
      <c r="A5585" s="52" t="s">
        <v>1422</v>
      </c>
      <c r="B5585" s="56"/>
      <c r="C5585" s="7" t="s">
        <v>118</v>
      </c>
      <c r="D5585" s="7" t="s">
        <v>6562</v>
      </c>
      <c r="E5585" s="7"/>
      <c r="F5585" s="64"/>
      <c r="G5585" s="6"/>
      <c r="H5585" s="6"/>
      <c r="I5585" s="10" t="s">
        <v>110</v>
      </c>
      <c r="J5585" s="11" t="s">
        <v>4295</v>
      </c>
      <c r="K5585" s="194" t="s">
        <v>511</v>
      </c>
      <c r="L5585" s="176"/>
      <c r="M5585" s="176">
        <v>1000</v>
      </c>
      <c r="N5585" s="80" t="s">
        <v>6858</v>
      </c>
      <c r="O5585" s="162"/>
      <c r="P5585" s="80" t="s">
        <v>6032</v>
      </c>
      <c r="Q5585" s="80"/>
      <c r="R5585" s="80"/>
      <c r="S5585" s="163"/>
      <c r="T5585" s="213"/>
      <c r="U5585" s="162"/>
      <c r="V5585" s="164"/>
      <c r="W5585" s="12" t="str">
        <f t="shared" si="1003"/>
        <v>Mqtt1</v>
      </c>
      <c r="X5585" s="196" t="s">
        <v>10765</v>
      </c>
      <c r="Y5585" s="6" t="str">
        <f t="shared" si="1007"/>
        <v>marpower/power-tag/lighting-aft-ship</v>
      </c>
      <c r="Z5585" s="103" t="str" cm="1">
        <f t="array" ref="Z5585">IF(COUNTIF(N5585,"spare"),"","$."&amp;_xlfn.REGEXEXTRACT(J5585,"^PT\d+[FQ]\d+_(.*)", 2))</f>
        <v>$.RMS_Current_Phase_Neut</v>
      </c>
      <c r="AA5585" s="12">
        <f t="shared" si="1002"/>
        <v>30</v>
      </c>
      <c r="AB5585" s="6" t="s">
        <v>195</v>
      </c>
      <c r="AC5585" s="103">
        <v>3006</v>
      </c>
      <c r="AJ5585" s="80"/>
      <c r="AK5585" s="113" t="s">
        <v>1423</v>
      </c>
      <c r="AN5585" s="80"/>
      <c r="AO5585" s="80"/>
      <c r="AP5585" s="80"/>
      <c r="AQ5585" s="80"/>
      <c r="AR5585" s="127"/>
      <c r="AS5585" s="80"/>
      <c r="AT5585" s="7"/>
      <c r="AU5585" s="7"/>
      <c r="AV5585" s="165"/>
      <c r="AW5585" s="166"/>
      <c r="AX5585" s="137"/>
      <c r="AY5585" s="147"/>
      <c r="AZ5585" s="167"/>
      <c r="BA5585" s="167"/>
      <c r="BB5585" s="147" t="str">
        <f t="shared" si="1008"/>
        <v/>
      </c>
      <c r="BC5585" s="168"/>
      <c r="BD5585" s="165"/>
      <c r="BE5585" s="165"/>
      <c r="BF5585" s="165"/>
      <c r="BG5585" s="165"/>
      <c r="BH5585" s="165"/>
      <c r="BI5585" s="165"/>
      <c r="BJ5585" s="165"/>
      <c r="BK5585" s="165"/>
      <c r="BL5585" s="165"/>
      <c r="BM5585" s="165"/>
      <c r="BN5585" s="165"/>
      <c r="BO5585" s="165"/>
      <c r="BP5585" s="165"/>
      <c r="BQ5585" s="165"/>
      <c r="BS5585" s="6"/>
      <c r="BT5585" s="11"/>
      <c r="BU5585" s="6"/>
      <c r="BV5585" s="6"/>
    </row>
    <row r="5586" spans="1:74" ht="15.75" x14ac:dyDescent="0.25">
      <c r="A5586" s="52" t="s">
        <v>1422</v>
      </c>
      <c r="B5586" s="56"/>
      <c r="C5586" s="7" t="s">
        <v>118</v>
      </c>
      <c r="D5586" s="7" t="s">
        <v>6562</v>
      </c>
      <c r="E5586" s="7"/>
      <c r="F5586" s="64"/>
      <c r="G5586" s="6"/>
      <c r="H5586" s="6"/>
      <c r="I5586" s="10" t="s">
        <v>110</v>
      </c>
      <c r="J5586" s="11" t="s">
        <v>8399</v>
      </c>
      <c r="K5586" s="194" t="s">
        <v>511</v>
      </c>
      <c r="L5586" s="176"/>
      <c r="M5586" s="176">
        <v>1000</v>
      </c>
      <c r="N5586" s="80" t="s">
        <v>6858</v>
      </c>
      <c r="O5586" s="162"/>
      <c r="P5586" s="80" t="s">
        <v>6033</v>
      </c>
      <c r="Q5586" s="80"/>
      <c r="R5586" s="80"/>
      <c r="S5586" s="163"/>
      <c r="T5586" s="213"/>
      <c r="U5586" s="162"/>
      <c r="V5586" s="164"/>
      <c r="W5586" s="12" t="str">
        <f t="shared" si="1003"/>
        <v>Mqtt1</v>
      </c>
      <c r="X5586" s="196" t="s">
        <v>10765</v>
      </c>
      <c r="Y5586" s="6" t="str">
        <f t="shared" si="1007"/>
        <v>marpower/power-tag/lighting-aft-ship</v>
      </c>
      <c r="Z5586" s="103" t="str" cm="1">
        <f t="array" ref="Z5586">IF(COUNTIF(N5586,"spare"),"","$."&amp;_xlfn.REGEXEXTRACT(J5586,"^PT\d+[FQ]\d+_(.*)", 2))</f>
        <v>$.RMS_Voltage_A_N</v>
      </c>
      <c r="AA5586" s="12">
        <f t="shared" si="1002"/>
        <v>30</v>
      </c>
      <c r="AB5586" s="6" t="s">
        <v>195</v>
      </c>
      <c r="AC5586" s="103">
        <v>3028</v>
      </c>
      <c r="AJ5586" s="80"/>
      <c r="AK5586" s="113" t="s">
        <v>1424</v>
      </c>
      <c r="AN5586" s="80"/>
      <c r="AO5586" s="80"/>
      <c r="AP5586" s="80"/>
      <c r="AQ5586" s="80"/>
      <c r="AR5586" s="127"/>
      <c r="AS5586" s="80"/>
      <c r="AT5586" s="7"/>
      <c r="AU5586" s="7"/>
      <c r="AV5586" s="165"/>
      <c r="AW5586" s="166"/>
      <c r="AX5586" s="137"/>
      <c r="AY5586" s="147"/>
      <c r="AZ5586" s="167"/>
      <c r="BA5586" s="167"/>
      <c r="BB5586" s="147" t="str">
        <f t="shared" si="1008"/>
        <v/>
      </c>
      <c r="BC5586" s="168"/>
      <c r="BD5586" s="165"/>
      <c r="BE5586" s="165"/>
      <c r="BF5586" s="165"/>
      <c r="BG5586" s="165"/>
      <c r="BH5586" s="165"/>
      <c r="BI5586" s="165"/>
      <c r="BJ5586" s="165"/>
      <c r="BK5586" s="165"/>
      <c r="BL5586" s="165"/>
      <c r="BM5586" s="165"/>
      <c r="BN5586" s="165"/>
      <c r="BO5586" s="165"/>
      <c r="BP5586" s="165"/>
      <c r="BQ5586" s="165"/>
      <c r="BS5586" s="6"/>
      <c r="BT5586" s="11"/>
      <c r="BU5586" s="6"/>
      <c r="BV5586" s="6"/>
    </row>
    <row r="5587" spans="1:74" ht="15.75" x14ac:dyDescent="0.25">
      <c r="A5587" s="52" t="s">
        <v>1422</v>
      </c>
      <c r="B5587" s="56"/>
      <c r="C5587" s="7" t="s">
        <v>118</v>
      </c>
      <c r="D5587" s="7" t="s">
        <v>6562</v>
      </c>
      <c r="E5587" s="7"/>
      <c r="F5587" s="64"/>
      <c r="G5587" s="6"/>
      <c r="H5587" s="6"/>
      <c r="I5587" s="10" t="s">
        <v>110</v>
      </c>
      <c r="J5587" s="11" t="s">
        <v>8576</v>
      </c>
      <c r="K5587" s="194" t="s">
        <v>511</v>
      </c>
      <c r="L5587" s="176"/>
      <c r="M5587" s="176">
        <v>1000</v>
      </c>
      <c r="N5587" s="80" t="s">
        <v>6858</v>
      </c>
      <c r="O5587" s="162"/>
      <c r="P5587" s="80" t="s">
        <v>6034</v>
      </c>
      <c r="Q5587" s="80"/>
      <c r="R5587" s="80"/>
      <c r="S5587" s="163"/>
      <c r="T5587" s="213"/>
      <c r="U5587" s="162"/>
      <c r="V5587" s="164"/>
      <c r="W5587" s="12" t="str">
        <f t="shared" si="1003"/>
        <v>Mqtt1</v>
      </c>
      <c r="X5587" s="196" t="s">
        <v>10765</v>
      </c>
      <c r="Y5587" s="6" t="str">
        <f t="shared" si="1007"/>
        <v>marpower/power-tag/lighting-aft-ship</v>
      </c>
      <c r="Z5587" s="103" t="str" cm="1">
        <f t="array" ref="Z5587">IF(COUNTIF(N5587,"spare"),"","$."&amp;_xlfn.REGEXEXTRACT(J5587,"^PT\d+[FQ]\d+_(.*)", 2))</f>
        <v>$.RMS_Voltage_B_N</v>
      </c>
      <c r="AA5587" s="12">
        <f t="shared" ref="AA5587:AA5596" si="1009">AA5572+1</f>
        <v>30</v>
      </c>
      <c r="AB5587" s="6" t="s">
        <v>195</v>
      </c>
      <c r="AC5587" s="103">
        <v>3030</v>
      </c>
      <c r="AJ5587" s="80"/>
      <c r="AK5587" s="113" t="s">
        <v>1424</v>
      </c>
      <c r="AN5587" s="80"/>
      <c r="AO5587" s="80"/>
      <c r="AP5587" s="80"/>
      <c r="AQ5587" s="80"/>
      <c r="AR5587" s="127"/>
      <c r="AS5587" s="80"/>
      <c r="AT5587" s="7"/>
      <c r="AU5587" s="7"/>
      <c r="AV5587" s="165"/>
      <c r="AW5587" s="166"/>
      <c r="AX5587" s="137"/>
      <c r="AY5587" s="147"/>
      <c r="AZ5587" s="167"/>
      <c r="BA5587" s="167"/>
      <c r="BB5587" s="147" t="str">
        <f t="shared" si="1008"/>
        <v/>
      </c>
      <c r="BC5587" s="168"/>
      <c r="BD5587" s="165"/>
      <c r="BE5587" s="165"/>
      <c r="BF5587" s="165"/>
      <c r="BG5587" s="165"/>
      <c r="BH5587" s="165"/>
      <c r="BI5587" s="165"/>
      <c r="BJ5587" s="165"/>
      <c r="BK5587" s="165"/>
      <c r="BL5587" s="165"/>
      <c r="BM5587" s="165"/>
      <c r="BN5587" s="165"/>
      <c r="BO5587" s="165"/>
      <c r="BP5587" s="165"/>
      <c r="BQ5587" s="165"/>
      <c r="BS5587" s="6"/>
      <c r="BT5587" s="11"/>
      <c r="BU5587" s="6"/>
      <c r="BV5587" s="6"/>
    </row>
    <row r="5588" spans="1:74" ht="15.75" x14ac:dyDescent="0.25">
      <c r="A5588" s="52" t="s">
        <v>1422</v>
      </c>
      <c r="B5588" s="56"/>
      <c r="C5588" s="7" t="s">
        <v>118</v>
      </c>
      <c r="D5588" s="7" t="s">
        <v>6562</v>
      </c>
      <c r="E5588" s="7"/>
      <c r="F5588" s="64"/>
      <c r="G5588" s="6"/>
      <c r="H5588" s="6"/>
      <c r="I5588" s="10" t="s">
        <v>110</v>
      </c>
      <c r="J5588" s="11" t="s">
        <v>8753</v>
      </c>
      <c r="K5588" s="194" t="s">
        <v>511</v>
      </c>
      <c r="L5588" s="176"/>
      <c r="M5588" s="176">
        <v>1000</v>
      </c>
      <c r="N5588" s="80" t="s">
        <v>6858</v>
      </c>
      <c r="O5588" s="162"/>
      <c r="P5588" s="80" t="s">
        <v>6035</v>
      </c>
      <c r="Q5588" s="80"/>
      <c r="R5588" s="80"/>
      <c r="S5588" s="163"/>
      <c r="T5588" s="213"/>
      <c r="U5588" s="162"/>
      <c r="V5588" s="164"/>
      <c r="W5588" s="12" t="str">
        <f t="shared" si="1003"/>
        <v>Mqtt1</v>
      </c>
      <c r="X5588" s="196" t="s">
        <v>10765</v>
      </c>
      <c r="Y5588" s="6" t="str">
        <f t="shared" si="1007"/>
        <v>marpower/power-tag/lighting-aft-ship</v>
      </c>
      <c r="Z5588" s="103" t="str" cm="1">
        <f t="array" ref="Z5588">IF(COUNTIF(N5588,"spare"),"","$."&amp;_xlfn.REGEXEXTRACT(J5588,"^PT\d+[FQ]\d+_(.*)", 2))</f>
        <v>$.RMS_Voltage_C_N</v>
      </c>
      <c r="AA5588" s="12">
        <f t="shared" si="1009"/>
        <v>30</v>
      </c>
      <c r="AB5588" s="6" t="s">
        <v>195</v>
      </c>
      <c r="AC5588" s="103">
        <v>3032</v>
      </c>
      <c r="AJ5588" s="80"/>
      <c r="AK5588" s="113" t="s">
        <v>1424</v>
      </c>
      <c r="AN5588" s="80"/>
      <c r="AO5588" s="80"/>
      <c r="AP5588" s="80"/>
      <c r="AQ5588" s="80"/>
      <c r="AR5588" s="127"/>
      <c r="AS5588" s="80"/>
      <c r="AT5588" s="7"/>
      <c r="AU5588" s="7"/>
      <c r="AV5588" s="165"/>
      <c r="AW5588" s="166"/>
      <c r="AX5588" s="137"/>
      <c r="AY5588" s="147"/>
      <c r="AZ5588" s="167"/>
      <c r="BA5588" s="167"/>
      <c r="BB5588" s="147" t="str">
        <f t="shared" si="1008"/>
        <v/>
      </c>
      <c r="BC5588" s="168"/>
      <c r="BD5588" s="165"/>
      <c r="BE5588" s="165"/>
      <c r="BF5588" s="165"/>
      <c r="BG5588" s="165"/>
      <c r="BH5588" s="165"/>
      <c r="BI5588" s="165"/>
      <c r="BJ5588" s="165"/>
      <c r="BK5588" s="165"/>
      <c r="BL5588" s="165"/>
      <c r="BM5588" s="165"/>
      <c r="BN5588" s="165"/>
      <c r="BO5588" s="165"/>
      <c r="BP5588" s="165"/>
      <c r="BQ5588" s="165"/>
      <c r="BS5588" s="6"/>
      <c r="BT5588" s="11"/>
      <c r="BU5588" s="6"/>
      <c r="BV5588" s="6"/>
    </row>
    <row r="5589" spans="1:74" ht="15.75" x14ac:dyDescent="0.25">
      <c r="A5589" s="52" t="s">
        <v>1422</v>
      </c>
      <c r="B5589" s="56"/>
      <c r="C5589" s="7" t="s">
        <v>118</v>
      </c>
      <c r="D5589" s="7" t="s">
        <v>6562</v>
      </c>
      <c r="E5589" s="7"/>
      <c r="F5589" s="64"/>
      <c r="G5589" s="6"/>
      <c r="H5589" s="6"/>
      <c r="I5589" s="10" t="s">
        <v>110</v>
      </c>
      <c r="J5589" s="11" t="s">
        <v>4296</v>
      </c>
      <c r="K5589" s="194" t="s">
        <v>511</v>
      </c>
      <c r="L5589" s="176"/>
      <c r="M5589" s="176">
        <v>1000</v>
      </c>
      <c r="N5589" s="80" t="s">
        <v>6858</v>
      </c>
      <c r="O5589" s="162"/>
      <c r="P5589" s="80" t="s">
        <v>6036</v>
      </c>
      <c r="Q5589" s="80"/>
      <c r="R5589" s="80"/>
      <c r="S5589" s="163"/>
      <c r="T5589" s="213"/>
      <c r="U5589" s="162"/>
      <c r="V5589" s="164"/>
      <c r="W5589" s="12" t="str">
        <f t="shared" si="1003"/>
        <v>Mqtt1</v>
      </c>
      <c r="X5589" s="196" t="s">
        <v>10765</v>
      </c>
      <c r="Y5589" s="6" t="str">
        <f t="shared" si="1007"/>
        <v>marpower/power-tag/lighting-aft-ship</v>
      </c>
      <c r="Z5589" s="103" t="str" cm="1">
        <f t="array" ref="Z5589">IF(COUNTIF(N5589,"spare"),"","$."&amp;_xlfn.REGEXEXTRACT(J5589,"^PT\d+[FQ]\d+_(.*)", 2))</f>
        <v>$.Active_Power_Phase_A</v>
      </c>
      <c r="AA5589" s="12">
        <f t="shared" si="1009"/>
        <v>30</v>
      </c>
      <c r="AB5589" s="6" t="s">
        <v>195</v>
      </c>
      <c r="AC5589" s="103">
        <v>3054</v>
      </c>
      <c r="AJ5589" s="80"/>
      <c r="AK5589" s="113" t="s">
        <v>1425</v>
      </c>
      <c r="AN5589" s="80"/>
      <c r="AO5589" s="80"/>
      <c r="AP5589" s="80"/>
      <c r="AQ5589" s="80"/>
      <c r="AR5589" s="127"/>
      <c r="AS5589" s="80"/>
      <c r="AT5589" s="7"/>
      <c r="AU5589" s="7"/>
      <c r="AV5589" s="165"/>
      <c r="AW5589" s="166"/>
      <c r="AX5589" s="137"/>
      <c r="AY5589" s="147"/>
      <c r="AZ5589" s="167"/>
      <c r="BA5589" s="167"/>
      <c r="BB5589" s="147" t="str">
        <f t="shared" si="1008"/>
        <v/>
      </c>
      <c r="BC5589" s="168"/>
      <c r="BD5589" s="165"/>
      <c r="BE5589" s="165"/>
      <c r="BF5589" s="165"/>
      <c r="BG5589" s="165"/>
      <c r="BH5589" s="165"/>
      <c r="BI5589" s="165"/>
      <c r="BJ5589" s="165"/>
      <c r="BK5589" s="165"/>
      <c r="BL5589" s="165"/>
      <c r="BM5589" s="165"/>
      <c r="BN5589" s="165"/>
      <c r="BO5589" s="165"/>
      <c r="BP5589" s="165"/>
      <c r="BQ5589" s="165"/>
      <c r="BS5589" s="6"/>
      <c r="BT5589" s="11"/>
      <c r="BU5589" s="6"/>
      <c r="BV5589" s="6"/>
    </row>
    <row r="5590" spans="1:74" ht="15.75" x14ac:dyDescent="0.25">
      <c r="A5590" s="52" t="s">
        <v>1422</v>
      </c>
      <c r="B5590" s="56"/>
      <c r="C5590" s="7" t="s">
        <v>118</v>
      </c>
      <c r="D5590" s="7" t="s">
        <v>6562</v>
      </c>
      <c r="E5590" s="7"/>
      <c r="F5590" s="64"/>
      <c r="G5590" s="6"/>
      <c r="H5590" s="6"/>
      <c r="I5590" s="10" t="s">
        <v>110</v>
      </c>
      <c r="J5590" s="11" t="s">
        <v>4297</v>
      </c>
      <c r="K5590" s="194" t="s">
        <v>511</v>
      </c>
      <c r="L5590" s="176"/>
      <c r="M5590" s="176">
        <v>1000</v>
      </c>
      <c r="N5590" s="80" t="s">
        <v>6858</v>
      </c>
      <c r="O5590" s="162"/>
      <c r="P5590" s="80" t="s">
        <v>6037</v>
      </c>
      <c r="Q5590" s="80"/>
      <c r="R5590" s="80"/>
      <c r="S5590" s="163"/>
      <c r="T5590" s="213"/>
      <c r="U5590" s="162"/>
      <c r="V5590" s="164"/>
      <c r="W5590" s="12" t="str">
        <f t="shared" si="1003"/>
        <v>Mqtt1</v>
      </c>
      <c r="X5590" s="196" t="s">
        <v>10765</v>
      </c>
      <c r="Y5590" s="6" t="str">
        <f t="shared" si="1007"/>
        <v>marpower/power-tag/lighting-aft-ship</v>
      </c>
      <c r="Z5590" s="103" t="str" cm="1">
        <f t="array" ref="Z5590">IF(COUNTIF(N5590,"spare"),"","$."&amp;_xlfn.REGEXEXTRACT(J5590,"^PT\d+[FQ]\d+_(.*)", 2))</f>
        <v>$.Active_Power_Phase_B</v>
      </c>
      <c r="AA5590" s="12">
        <f t="shared" si="1009"/>
        <v>30</v>
      </c>
      <c r="AB5590" s="6" t="s">
        <v>195</v>
      </c>
      <c r="AC5590" s="103">
        <v>3056</v>
      </c>
      <c r="AJ5590" s="80"/>
      <c r="AK5590" s="113" t="s">
        <v>1425</v>
      </c>
      <c r="AN5590" s="80"/>
      <c r="AO5590" s="80"/>
      <c r="AP5590" s="80"/>
      <c r="AQ5590" s="80"/>
      <c r="AR5590" s="127"/>
      <c r="AS5590" s="80"/>
      <c r="AT5590" s="7"/>
      <c r="AU5590" s="7"/>
      <c r="AV5590" s="165"/>
      <c r="AW5590" s="166"/>
      <c r="AX5590" s="137"/>
      <c r="AY5590" s="147"/>
      <c r="AZ5590" s="167"/>
      <c r="BA5590" s="167"/>
      <c r="BB5590" s="147" t="str">
        <f t="shared" si="1008"/>
        <v/>
      </c>
      <c r="BC5590" s="168"/>
      <c r="BD5590" s="165"/>
      <c r="BE5590" s="165"/>
      <c r="BF5590" s="165"/>
      <c r="BG5590" s="165"/>
      <c r="BH5590" s="165"/>
      <c r="BI5590" s="165"/>
      <c r="BJ5590" s="165"/>
      <c r="BK5590" s="165"/>
      <c r="BL5590" s="165"/>
      <c r="BM5590" s="165"/>
      <c r="BN5590" s="165"/>
      <c r="BO5590" s="165"/>
      <c r="BP5590" s="165"/>
      <c r="BQ5590" s="165"/>
      <c r="BS5590" s="6"/>
      <c r="BT5590" s="11"/>
      <c r="BU5590" s="6"/>
      <c r="BV5590" s="6"/>
    </row>
    <row r="5591" spans="1:74" ht="15.75" x14ac:dyDescent="0.25">
      <c r="A5591" s="52" t="s">
        <v>1422</v>
      </c>
      <c r="B5591" s="56"/>
      <c r="C5591" s="7" t="s">
        <v>118</v>
      </c>
      <c r="D5591" s="7" t="s">
        <v>6562</v>
      </c>
      <c r="E5591" s="7"/>
      <c r="F5591" s="64"/>
      <c r="G5591" s="6"/>
      <c r="H5591" s="6"/>
      <c r="I5591" s="10" t="s">
        <v>110</v>
      </c>
      <c r="J5591" s="11" t="s">
        <v>4298</v>
      </c>
      <c r="K5591" s="194" t="s">
        <v>511</v>
      </c>
      <c r="L5591" s="176"/>
      <c r="M5591" s="176">
        <v>1000</v>
      </c>
      <c r="N5591" s="80" t="s">
        <v>6858</v>
      </c>
      <c r="O5591" s="162"/>
      <c r="P5591" s="80" t="s">
        <v>6038</v>
      </c>
      <c r="Q5591" s="80"/>
      <c r="R5591" s="80"/>
      <c r="S5591" s="163"/>
      <c r="T5591" s="213"/>
      <c r="U5591" s="162"/>
      <c r="V5591" s="164"/>
      <c r="W5591" s="12" t="str">
        <f t="shared" si="1003"/>
        <v>Mqtt1</v>
      </c>
      <c r="X5591" s="196" t="s">
        <v>10765</v>
      </c>
      <c r="Y5591" s="6" t="str">
        <f t="shared" si="1007"/>
        <v>marpower/power-tag/lighting-aft-ship</v>
      </c>
      <c r="Z5591" s="103" t="str" cm="1">
        <f t="array" ref="Z5591">IF(COUNTIF(N5591,"spare"),"","$."&amp;_xlfn.REGEXEXTRACT(J5591,"^PT\d+[FQ]\d+_(.*)", 2))</f>
        <v>$.Active_Power_Phase_C</v>
      </c>
      <c r="AA5591" s="12">
        <f t="shared" si="1009"/>
        <v>30</v>
      </c>
      <c r="AB5591" s="6" t="s">
        <v>195</v>
      </c>
      <c r="AC5591" s="103">
        <v>3058</v>
      </c>
      <c r="AJ5591" s="80"/>
      <c r="AK5591" s="113" t="s">
        <v>1425</v>
      </c>
      <c r="AN5591" s="80"/>
      <c r="AO5591" s="80"/>
      <c r="AP5591" s="80"/>
      <c r="AQ5591" s="80"/>
      <c r="AR5591" s="127"/>
      <c r="AS5591" s="80"/>
      <c r="AT5591" s="7"/>
      <c r="AU5591" s="7"/>
      <c r="AV5591" s="165"/>
      <c r="AW5591" s="166"/>
      <c r="AX5591" s="137"/>
      <c r="AY5591" s="147"/>
      <c r="AZ5591" s="167"/>
      <c r="BA5591" s="167"/>
      <c r="BB5591" s="147" t="str">
        <f t="shared" si="1008"/>
        <v/>
      </c>
      <c r="BC5591" s="168"/>
      <c r="BD5591" s="165"/>
      <c r="BE5591" s="165"/>
      <c r="BF5591" s="165"/>
      <c r="BG5591" s="165"/>
      <c r="BH5591" s="165"/>
      <c r="BI5591" s="165"/>
      <c r="BJ5591" s="165"/>
      <c r="BK5591" s="165"/>
      <c r="BL5591" s="165"/>
      <c r="BM5591" s="165"/>
      <c r="BN5591" s="165"/>
      <c r="BO5591" s="165"/>
      <c r="BP5591" s="165"/>
      <c r="BQ5591" s="165"/>
      <c r="BS5591" s="6"/>
      <c r="BT5591" s="11"/>
      <c r="BU5591" s="6"/>
      <c r="BV5591" s="6"/>
    </row>
    <row r="5592" spans="1:74" ht="15.75" x14ac:dyDescent="0.25">
      <c r="A5592" s="52" t="s">
        <v>1422</v>
      </c>
      <c r="B5592" s="56"/>
      <c r="C5592" s="7" t="s">
        <v>118</v>
      </c>
      <c r="D5592" s="7" t="s">
        <v>6562</v>
      </c>
      <c r="E5592" s="7"/>
      <c r="F5592" s="64"/>
      <c r="G5592" s="6"/>
      <c r="H5592" s="6"/>
      <c r="I5592" s="10" t="s">
        <v>110</v>
      </c>
      <c r="J5592" s="11" t="s">
        <v>4299</v>
      </c>
      <c r="K5592" s="194" t="s">
        <v>511</v>
      </c>
      <c r="L5592" s="176"/>
      <c r="M5592" s="176">
        <v>1000</v>
      </c>
      <c r="N5592" s="80" t="s">
        <v>6858</v>
      </c>
      <c r="O5592" s="162"/>
      <c r="P5592" s="80" t="s">
        <v>6039</v>
      </c>
      <c r="Q5592" s="80"/>
      <c r="R5592" s="80"/>
      <c r="S5592" s="163"/>
      <c r="T5592" s="213"/>
      <c r="U5592" s="162"/>
      <c r="V5592" s="164"/>
      <c r="W5592" s="12" t="str">
        <f t="shared" si="1003"/>
        <v>Mqtt1</v>
      </c>
      <c r="X5592" s="196" t="s">
        <v>10765</v>
      </c>
      <c r="Y5592" s="6" t="str">
        <f t="shared" si="1007"/>
        <v>marpower/power-tag/lighting-aft-ship</v>
      </c>
      <c r="Z5592" s="103" t="str" cm="1">
        <f t="array" ref="Z5592">IF(COUNTIF(N5592,"spare"),"","$."&amp;_xlfn.REGEXEXTRACT(J5592,"^PT\d+[FQ]\d+_(.*)", 2))</f>
        <v>$.Total_Active_Power</v>
      </c>
      <c r="AA5592" s="12">
        <f t="shared" si="1009"/>
        <v>30</v>
      </c>
      <c r="AB5592" s="6" t="s">
        <v>195</v>
      </c>
      <c r="AC5592" s="103">
        <v>3060</v>
      </c>
      <c r="AJ5592" s="80"/>
      <c r="AK5592" s="113" t="s">
        <v>1425</v>
      </c>
      <c r="AN5592" s="80"/>
      <c r="AO5592" s="80"/>
      <c r="AP5592" s="80"/>
      <c r="AQ5592" s="80"/>
      <c r="AR5592" s="127"/>
      <c r="AS5592" s="80"/>
      <c r="AT5592" s="7"/>
      <c r="AU5592" s="7"/>
      <c r="AV5592" s="165"/>
      <c r="AW5592" s="166"/>
      <c r="AX5592" s="137"/>
      <c r="AY5592" s="147"/>
      <c r="AZ5592" s="167"/>
      <c r="BA5592" s="167"/>
      <c r="BB5592" s="147" t="str">
        <f t="shared" si="1008"/>
        <v/>
      </c>
      <c r="BC5592" s="168"/>
      <c r="BD5592" s="165"/>
      <c r="BE5592" s="165"/>
      <c r="BF5592" s="165"/>
      <c r="BG5592" s="165"/>
      <c r="BH5592" s="165"/>
      <c r="BI5592" s="165"/>
      <c r="BJ5592" s="165"/>
      <c r="BK5592" s="165"/>
      <c r="BL5592" s="165"/>
      <c r="BM5592" s="165"/>
      <c r="BN5592" s="165"/>
      <c r="BO5592" s="165"/>
      <c r="BP5592" s="165"/>
      <c r="BQ5592" s="165"/>
      <c r="BS5592" s="6"/>
      <c r="BT5592" s="11"/>
      <c r="BU5592" s="6"/>
      <c r="BV5592" s="6"/>
    </row>
    <row r="5593" spans="1:74" ht="15.75" x14ac:dyDescent="0.25">
      <c r="A5593" s="52" t="s">
        <v>1422</v>
      </c>
      <c r="B5593" s="56"/>
      <c r="C5593" s="7" t="s">
        <v>118</v>
      </c>
      <c r="D5593" s="7" t="s">
        <v>6562</v>
      </c>
      <c r="E5593" s="7"/>
      <c r="F5593" s="64"/>
      <c r="G5593" s="6"/>
      <c r="H5593" s="6"/>
      <c r="I5593" s="10" t="s">
        <v>110</v>
      </c>
      <c r="J5593" s="11" t="s">
        <v>4300</v>
      </c>
      <c r="K5593" s="194" t="s">
        <v>511</v>
      </c>
      <c r="L5593" s="176"/>
      <c r="M5593" s="176">
        <v>1000</v>
      </c>
      <c r="N5593" s="80" t="s">
        <v>6858</v>
      </c>
      <c r="O5593" s="162"/>
      <c r="P5593" s="80" t="s">
        <v>6040</v>
      </c>
      <c r="Q5593" s="80"/>
      <c r="R5593" s="80"/>
      <c r="S5593" s="163"/>
      <c r="T5593" s="213"/>
      <c r="U5593" s="162"/>
      <c r="V5593" s="164"/>
      <c r="W5593" s="12" t="str">
        <f t="shared" si="1003"/>
        <v>Mqtt1</v>
      </c>
      <c r="X5593" s="196" t="s">
        <v>10765</v>
      </c>
      <c r="Y5593" s="6" t="str">
        <f t="shared" si="1007"/>
        <v>marpower/power-tag/lighting-aft-ship</v>
      </c>
      <c r="Z5593" s="103" t="str" cm="1">
        <f t="array" ref="Z5593">IF(COUNTIF(N5593,"spare"),"","$."&amp;_xlfn.REGEXEXTRACT(J5593,"^PT\d+[FQ]\d+_(.*)", 2))</f>
        <v>$.Power_Factor_Phase_A</v>
      </c>
      <c r="AA5593" s="12">
        <f t="shared" si="1009"/>
        <v>30</v>
      </c>
      <c r="AB5593" s="6" t="s">
        <v>195</v>
      </c>
      <c r="AC5593" s="103">
        <v>3078</v>
      </c>
      <c r="AJ5593" s="80"/>
      <c r="AK5593" s="113" t="s">
        <v>1426</v>
      </c>
      <c r="AN5593" s="80"/>
      <c r="AO5593" s="80"/>
      <c r="AP5593" s="80"/>
      <c r="AQ5593" s="80"/>
      <c r="AR5593" s="127"/>
      <c r="AS5593" s="80"/>
      <c r="AT5593" s="7"/>
      <c r="AU5593" s="7"/>
      <c r="AV5593" s="165"/>
      <c r="AW5593" s="166"/>
      <c r="AX5593" s="137"/>
      <c r="AY5593" s="147"/>
      <c r="AZ5593" s="167"/>
      <c r="BA5593" s="167"/>
      <c r="BB5593" s="147" t="str">
        <f t="shared" si="1008"/>
        <v/>
      </c>
      <c r="BC5593" s="168"/>
      <c r="BD5593" s="165"/>
      <c r="BE5593" s="165"/>
      <c r="BF5593" s="165"/>
      <c r="BG5593" s="165"/>
      <c r="BH5593" s="165"/>
      <c r="BI5593" s="165"/>
      <c r="BJ5593" s="165"/>
      <c r="BK5593" s="165"/>
      <c r="BL5593" s="165"/>
      <c r="BM5593" s="165"/>
      <c r="BN5593" s="165"/>
      <c r="BO5593" s="165"/>
      <c r="BP5593" s="165"/>
      <c r="BQ5593" s="165"/>
      <c r="BS5593" s="6"/>
      <c r="BT5593" s="11"/>
      <c r="BU5593" s="6"/>
      <c r="BV5593" s="6"/>
    </row>
    <row r="5594" spans="1:74" ht="15.75" x14ac:dyDescent="0.25">
      <c r="A5594" s="52" t="s">
        <v>1422</v>
      </c>
      <c r="B5594" s="56"/>
      <c r="C5594" s="7" t="s">
        <v>118</v>
      </c>
      <c r="D5594" s="7" t="s">
        <v>6562</v>
      </c>
      <c r="E5594" s="7"/>
      <c r="F5594" s="64"/>
      <c r="G5594" s="6"/>
      <c r="H5594" s="6"/>
      <c r="I5594" s="10" t="s">
        <v>110</v>
      </c>
      <c r="J5594" s="11" t="s">
        <v>4301</v>
      </c>
      <c r="K5594" s="194" t="s">
        <v>511</v>
      </c>
      <c r="L5594" s="176"/>
      <c r="M5594" s="176">
        <v>1000</v>
      </c>
      <c r="N5594" s="80" t="s">
        <v>6858</v>
      </c>
      <c r="O5594" s="162"/>
      <c r="P5594" s="80" t="s">
        <v>6041</v>
      </c>
      <c r="Q5594" s="80"/>
      <c r="R5594" s="80"/>
      <c r="S5594" s="163"/>
      <c r="T5594" s="213"/>
      <c r="U5594" s="162"/>
      <c r="V5594" s="164"/>
      <c r="W5594" s="12" t="str">
        <f t="shared" si="1003"/>
        <v>Mqtt1</v>
      </c>
      <c r="X5594" s="196" t="s">
        <v>10765</v>
      </c>
      <c r="Y5594" s="6" t="str">
        <f t="shared" si="1007"/>
        <v>marpower/power-tag/lighting-aft-ship</v>
      </c>
      <c r="Z5594" s="103" t="str" cm="1">
        <f t="array" ref="Z5594">IF(COUNTIF(N5594,"spare"),"","$."&amp;_xlfn.REGEXEXTRACT(J5594,"^PT\d+[FQ]\d+_(.*)", 2))</f>
        <v>$.Power_Factor_Phase_B</v>
      </c>
      <c r="AA5594" s="12">
        <f t="shared" si="1009"/>
        <v>30</v>
      </c>
      <c r="AB5594" s="6" t="s">
        <v>195</v>
      </c>
      <c r="AC5594" s="103">
        <v>3080</v>
      </c>
      <c r="AJ5594" s="80"/>
      <c r="AK5594" s="113" t="s">
        <v>1426</v>
      </c>
      <c r="AN5594" s="80"/>
      <c r="AO5594" s="80"/>
      <c r="AP5594" s="80"/>
      <c r="AQ5594" s="80"/>
      <c r="AR5594" s="127"/>
      <c r="AS5594" s="80"/>
      <c r="AT5594" s="7"/>
      <c r="AU5594" s="7"/>
      <c r="AV5594" s="165"/>
      <c r="AW5594" s="166"/>
      <c r="AX5594" s="137"/>
      <c r="AY5594" s="147"/>
      <c r="AZ5594" s="167"/>
      <c r="BA5594" s="167"/>
      <c r="BB5594" s="147" t="str">
        <f t="shared" si="1008"/>
        <v/>
      </c>
      <c r="BC5594" s="168"/>
      <c r="BD5594" s="165"/>
      <c r="BE5594" s="165"/>
      <c r="BF5594" s="165"/>
      <c r="BG5594" s="165"/>
      <c r="BH5594" s="165"/>
      <c r="BI5594" s="165"/>
      <c r="BJ5594" s="165"/>
      <c r="BK5594" s="165"/>
      <c r="BL5594" s="165"/>
      <c r="BM5594" s="165"/>
      <c r="BN5594" s="165"/>
      <c r="BO5594" s="165"/>
      <c r="BP5594" s="165"/>
      <c r="BQ5594" s="165"/>
      <c r="BS5594" s="6"/>
      <c r="BT5594" s="11"/>
      <c r="BU5594" s="6"/>
      <c r="BV5594" s="6"/>
    </row>
    <row r="5595" spans="1:74" ht="15.75" x14ac:dyDescent="0.25">
      <c r="A5595" s="52" t="s">
        <v>1422</v>
      </c>
      <c r="B5595" s="56"/>
      <c r="C5595" s="7" t="s">
        <v>118</v>
      </c>
      <c r="D5595" s="7" t="s">
        <v>6562</v>
      </c>
      <c r="E5595" s="7"/>
      <c r="F5595" s="64"/>
      <c r="G5595" s="6"/>
      <c r="H5595" s="6"/>
      <c r="I5595" s="10" t="s">
        <v>110</v>
      </c>
      <c r="J5595" s="11" t="s">
        <v>4302</v>
      </c>
      <c r="K5595" s="194" t="s">
        <v>511</v>
      </c>
      <c r="L5595" s="176"/>
      <c r="M5595" s="176">
        <v>1000</v>
      </c>
      <c r="N5595" s="80" t="s">
        <v>6858</v>
      </c>
      <c r="O5595" s="162"/>
      <c r="P5595" s="80" t="s">
        <v>6042</v>
      </c>
      <c r="Q5595" s="80"/>
      <c r="R5595" s="80"/>
      <c r="S5595" s="163"/>
      <c r="T5595" s="213"/>
      <c r="U5595" s="162"/>
      <c r="V5595" s="164"/>
      <c r="W5595" s="12" t="str">
        <f t="shared" ref="W5595:W5658" si="1010">IF(COUNTIF(N5595,"spare"),"","Mqtt1")</f>
        <v>Mqtt1</v>
      </c>
      <c r="X5595" s="196" t="s">
        <v>10765</v>
      </c>
      <c r="Y5595" s="6" t="str">
        <f t="shared" si="1007"/>
        <v>marpower/power-tag/lighting-aft-ship</v>
      </c>
      <c r="Z5595" s="103" t="str" cm="1">
        <f t="array" ref="Z5595">IF(COUNTIF(N5595,"spare"),"","$."&amp;_xlfn.REGEXEXTRACT(J5595,"^PT\d+[FQ]\d+_(.*)", 2))</f>
        <v>$.Power_Factor_Phase_C</v>
      </c>
      <c r="AA5595" s="12">
        <f t="shared" si="1009"/>
        <v>30</v>
      </c>
      <c r="AB5595" s="6" t="s">
        <v>195</v>
      </c>
      <c r="AC5595" s="103">
        <v>3082</v>
      </c>
      <c r="AJ5595" s="80"/>
      <c r="AK5595" s="113" t="s">
        <v>1426</v>
      </c>
      <c r="AN5595" s="80"/>
      <c r="AO5595" s="80"/>
      <c r="AP5595" s="80"/>
      <c r="AQ5595" s="80"/>
      <c r="AR5595" s="127"/>
      <c r="AS5595" s="80"/>
      <c r="AT5595" s="7"/>
      <c r="AU5595" s="7"/>
      <c r="AV5595" s="165"/>
      <c r="AW5595" s="166"/>
      <c r="AX5595" s="137"/>
      <c r="AY5595" s="147"/>
      <c r="AZ5595" s="167"/>
      <c r="BA5595" s="167"/>
      <c r="BB5595" s="147" t="str">
        <f t="shared" si="1008"/>
        <v/>
      </c>
      <c r="BC5595" s="168"/>
      <c r="BD5595" s="165"/>
      <c r="BE5595" s="165"/>
      <c r="BF5595" s="165"/>
      <c r="BG5595" s="165"/>
      <c r="BH5595" s="165"/>
      <c r="BI5595" s="165"/>
      <c r="BJ5595" s="165"/>
      <c r="BK5595" s="165"/>
      <c r="BL5595" s="165"/>
      <c r="BM5595" s="165"/>
      <c r="BN5595" s="165"/>
      <c r="BO5595" s="165"/>
      <c r="BP5595" s="165"/>
      <c r="BQ5595" s="165"/>
      <c r="BS5595" s="6"/>
      <c r="BT5595" s="11"/>
      <c r="BU5595" s="6"/>
      <c r="BV5595" s="6"/>
    </row>
    <row r="5596" spans="1:74" ht="15.75" x14ac:dyDescent="0.25">
      <c r="A5596" s="52" t="s">
        <v>1422</v>
      </c>
      <c r="B5596" s="56"/>
      <c r="C5596" s="7" t="s">
        <v>118</v>
      </c>
      <c r="D5596" s="7" t="s">
        <v>6562</v>
      </c>
      <c r="E5596" s="7"/>
      <c r="F5596" s="64"/>
      <c r="G5596" s="6"/>
      <c r="H5596" s="6"/>
      <c r="I5596" s="10" t="s">
        <v>110</v>
      </c>
      <c r="J5596" s="11" t="s">
        <v>4303</v>
      </c>
      <c r="K5596" s="194" t="s">
        <v>511</v>
      </c>
      <c r="L5596" s="176"/>
      <c r="M5596" s="176">
        <v>1000</v>
      </c>
      <c r="N5596" s="80" t="s">
        <v>6858</v>
      </c>
      <c r="O5596" s="162"/>
      <c r="P5596" s="80" t="s">
        <v>6043</v>
      </c>
      <c r="Q5596" s="80"/>
      <c r="R5596" s="80"/>
      <c r="S5596" s="163"/>
      <c r="T5596" s="213"/>
      <c r="U5596" s="162"/>
      <c r="V5596" s="164"/>
      <c r="W5596" s="12" t="str">
        <f t="shared" si="1010"/>
        <v>Mqtt1</v>
      </c>
      <c r="X5596" s="196" t="s">
        <v>10765</v>
      </c>
      <c r="Y5596" s="6" t="str">
        <f t="shared" si="1007"/>
        <v>marpower/power-tag/lighting-aft-ship</v>
      </c>
      <c r="Z5596" s="103" t="str" cm="1">
        <f t="array" ref="Z5596">IF(COUNTIF(N5596,"spare"),"","$."&amp;_xlfn.REGEXEXTRACT(J5596,"^PT\d+[FQ]\d+_(.*)", 2))</f>
        <v>$.Total_Power_Factor</v>
      </c>
      <c r="AA5596" s="12">
        <f t="shared" si="1009"/>
        <v>30</v>
      </c>
      <c r="AB5596" s="6" t="s">
        <v>195</v>
      </c>
      <c r="AC5596" s="103">
        <v>3084</v>
      </c>
      <c r="AJ5596" s="80"/>
      <c r="AK5596" s="113" t="s">
        <v>1426</v>
      </c>
      <c r="AN5596" s="80"/>
      <c r="AO5596" s="80"/>
      <c r="AP5596" s="80"/>
      <c r="AQ5596" s="80"/>
      <c r="AR5596" s="127"/>
      <c r="AS5596" s="80"/>
      <c r="AT5596" s="7"/>
      <c r="AU5596" s="7"/>
      <c r="AV5596" s="165"/>
      <c r="AW5596" s="166"/>
      <c r="AX5596" s="137"/>
      <c r="AY5596" s="147"/>
      <c r="AZ5596" s="167"/>
      <c r="BA5596" s="167"/>
      <c r="BB5596" s="147" t="str">
        <f t="shared" si="1008"/>
        <v/>
      </c>
      <c r="BC5596" s="168"/>
      <c r="BD5596" s="165"/>
      <c r="BE5596" s="165"/>
      <c r="BF5596" s="165"/>
      <c r="BG5596" s="165"/>
      <c r="BH5596" s="165"/>
      <c r="BI5596" s="165"/>
      <c r="BJ5596" s="165"/>
      <c r="BK5596" s="165"/>
      <c r="BL5596" s="165"/>
      <c r="BM5596" s="165"/>
      <c r="BN5596" s="165"/>
      <c r="BO5596" s="165"/>
      <c r="BP5596" s="165"/>
      <c r="BQ5596" s="165"/>
      <c r="BS5596" s="6"/>
      <c r="BT5596" s="11"/>
      <c r="BU5596" s="6"/>
      <c r="BV5596" s="6"/>
    </row>
    <row r="5597" spans="1:74" ht="15.75" x14ac:dyDescent="0.25">
      <c r="A5597" s="52" t="s">
        <v>1422</v>
      </c>
      <c r="B5597" s="56"/>
      <c r="C5597" s="7" t="s">
        <v>118</v>
      </c>
      <c r="D5597" s="7" t="s">
        <v>6562</v>
      </c>
      <c r="E5597" s="7"/>
      <c r="F5597" s="64"/>
      <c r="G5597" s="6"/>
      <c r="H5597" s="6"/>
      <c r="I5597" s="10" t="s">
        <v>110</v>
      </c>
      <c r="J5597" s="11" t="s">
        <v>4304</v>
      </c>
      <c r="K5597" s="194" t="s">
        <v>511</v>
      </c>
      <c r="L5597" s="176"/>
      <c r="M5597" s="176">
        <v>1000</v>
      </c>
      <c r="N5597" s="80" t="s">
        <v>6858</v>
      </c>
      <c r="O5597" s="162"/>
      <c r="P5597" s="80" t="s">
        <v>6044</v>
      </c>
      <c r="Q5597" s="80"/>
      <c r="R5597" s="80"/>
      <c r="S5597" s="163"/>
      <c r="T5597" s="213"/>
      <c r="U5597" s="162"/>
      <c r="V5597" s="164"/>
      <c r="W5597" s="12" t="str">
        <f t="shared" si="1010"/>
        <v>Mqtt1</v>
      </c>
      <c r="X5597" s="196" t="s">
        <v>10766</v>
      </c>
      <c r="Y5597" s="6" t="str">
        <f t="shared" si="1007"/>
        <v>marpower/power-tag/lighting-fore-ship-section-5</v>
      </c>
      <c r="Z5597" s="103" t="str" cm="1">
        <f t="array" ref="Z5597">IF(COUNTIF(N5597,"spare"),"","$."&amp;_xlfn.REGEXEXTRACT(J5597,"^PT\d+[FQ]\d+_(.*)", 2))</f>
        <v>$.RMS_Current_Phase_A</v>
      </c>
      <c r="AA5597" s="12">
        <f>AA5582+1</f>
        <v>31</v>
      </c>
      <c r="AB5597" s="6" t="s">
        <v>195</v>
      </c>
      <c r="AC5597" s="103">
        <v>3000</v>
      </c>
      <c r="AJ5597" s="80"/>
      <c r="AK5597" s="113" t="s">
        <v>1423</v>
      </c>
      <c r="AN5597" s="80"/>
      <c r="AO5597" s="80"/>
      <c r="AP5597" s="80"/>
      <c r="AQ5597" s="80"/>
      <c r="AR5597" s="127"/>
      <c r="AS5597" s="80"/>
      <c r="AT5597" s="7"/>
      <c r="AU5597" s="7"/>
      <c r="AV5597" s="165"/>
      <c r="AW5597" s="166"/>
      <c r="AX5597" s="137"/>
      <c r="AY5597" s="147"/>
      <c r="AZ5597" s="167"/>
      <c r="BA5597" s="167"/>
      <c r="BB5597" s="147" t="str">
        <f t="shared" ref="BB5597:BB5611" si="1011">IF(ISNUMBER(AM5597),"1","")</f>
        <v/>
      </c>
      <c r="BC5597" s="168"/>
      <c r="BD5597" s="165"/>
      <c r="BE5597" s="165"/>
      <c r="BF5597" s="165"/>
      <c r="BG5597" s="165"/>
      <c r="BH5597" s="165"/>
      <c r="BI5597" s="165"/>
      <c r="BJ5597" s="165"/>
      <c r="BK5597" s="165"/>
      <c r="BL5597" s="165"/>
      <c r="BM5597" s="165"/>
      <c r="BN5597" s="165"/>
      <c r="BO5597" s="165"/>
      <c r="BP5597" s="165"/>
      <c r="BQ5597" s="165"/>
      <c r="BS5597" s="6"/>
      <c r="BT5597" s="11"/>
      <c r="BU5597" s="6"/>
      <c r="BV5597" s="6"/>
    </row>
    <row r="5598" spans="1:74" ht="15.75" x14ac:dyDescent="0.25">
      <c r="A5598" s="52" t="s">
        <v>1422</v>
      </c>
      <c r="B5598" s="56"/>
      <c r="C5598" s="7" t="s">
        <v>118</v>
      </c>
      <c r="D5598" s="7" t="s">
        <v>6562</v>
      </c>
      <c r="E5598" s="7"/>
      <c r="F5598" s="64"/>
      <c r="G5598" s="6"/>
      <c r="H5598" s="6"/>
      <c r="I5598" s="10" t="s">
        <v>110</v>
      </c>
      <c r="J5598" s="11" t="s">
        <v>4305</v>
      </c>
      <c r="K5598" s="194" t="s">
        <v>511</v>
      </c>
      <c r="L5598" s="176"/>
      <c r="M5598" s="176">
        <v>1000</v>
      </c>
      <c r="N5598" s="80" t="s">
        <v>6858</v>
      </c>
      <c r="O5598" s="162"/>
      <c r="P5598" s="80" t="s">
        <v>6045</v>
      </c>
      <c r="Q5598" s="80"/>
      <c r="R5598" s="80"/>
      <c r="S5598" s="163"/>
      <c r="T5598" s="213"/>
      <c r="U5598" s="162"/>
      <c r="V5598" s="164"/>
      <c r="W5598" s="12" t="str">
        <f t="shared" si="1010"/>
        <v>Mqtt1</v>
      </c>
      <c r="X5598" s="196" t="s">
        <v>10766</v>
      </c>
      <c r="Y5598" s="6" t="str">
        <f t="shared" si="1007"/>
        <v>marpower/power-tag/lighting-fore-ship-section-5</v>
      </c>
      <c r="Z5598" s="103" t="str" cm="1">
        <f t="array" ref="Z5598">IF(COUNTIF(N5598,"spare"),"","$."&amp;_xlfn.REGEXEXTRACT(J5598,"^PT\d+[FQ]\d+_(.*)", 2))</f>
        <v>$.RMS_Current_Phase_B</v>
      </c>
      <c r="AA5598" s="12">
        <f t="shared" ref="AA5598:AA5661" si="1012">AA5583+1</f>
        <v>31</v>
      </c>
      <c r="AB5598" s="6" t="s">
        <v>195</v>
      </c>
      <c r="AC5598" s="103">
        <v>3002</v>
      </c>
      <c r="AJ5598" s="80"/>
      <c r="AK5598" s="113" t="s">
        <v>1423</v>
      </c>
      <c r="AN5598" s="80"/>
      <c r="AO5598" s="80"/>
      <c r="AP5598" s="80"/>
      <c r="AQ5598" s="80"/>
      <c r="AR5598" s="127"/>
      <c r="AS5598" s="80"/>
      <c r="AT5598" s="7"/>
      <c r="AU5598" s="7"/>
      <c r="AV5598" s="165"/>
      <c r="AW5598" s="166"/>
      <c r="AX5598" s="137"/>
      <c r="AY5598" s="147"/>
      <c r="AZ5598" s="167"/>
      <c r="BA5598" s="167"/>
      <c r="BB5598" s="147" t="str">
        <f t="shared" si="1011"/>
        <v/>
      </c>
      <c r="BC5598" s="168"/>
      <c r="BD5598" s="165"/>
      <c r="BE5598" s="165"/>
      <c r="BF5598" s="165"/>
      <c r="BG5598" s="165"/>
      <c r="BH5598" s="165"/>
      <c r="BI5598" s="165"/>
      <c r="BJ5598" s="165"/>
      <c r="BK5598" s="165"/>
      <c r="BL5598" s="165"/>
      <c r="BM5598" s="165"/>
      <c r="BN5598" s="165"/>
      <c r="BO5598" s="165"/>
      <c r="BP5598" s="165"/>
      <c r="BQ5598" s="165"/>
      <c r="BS5598" s="6"/>
      <c r="BT5598" s="11"/>
      <c r="BU5598" s="6"/>
      <c r="BV5598" s="6"/>
    </row>
    <row r="5599" spans="1:74" ht="15.75" x14ac:dyDescent="0.25">
      <c r="A5599" s="52" t="s">
        <v>1422</v>
      </c>
      <c r="B5599" s="56"/>
      <c r="C5599" s="7" t="s">
        <v>118</v>
      </c>
      <c r="D5599" s="7" t="s">
        <v>6562</v>
      </c>
      <c r="E5599" s="7"/>
      <c r="F5599" s="64"/>
      <c r="G5599" s="6"/>
      <c r="H5599" s="6"/>
      <c r="I5599" s="10" t="s">
        <v>110</v>
      </c>
      <c r="J5599" s="11" t="s">
        <v>4306</v>
      </c>
      <c r="K5599" s="194" t="s">
        <v>511</v>
      </c>
      <c r="L5599" s="176"/>
      <c r="M5599" s="176">
        <v>1000</v>
      </c>
      <c r="N5599" s="80" t="s">
        <v>6858</v>
      </c>
      <c r="O5599" s="162"/>
      <c r="P5599" s="80" t="s">
        <v>6046</v>
      </c>
      <c r="Q5599" s="80"/>
      <c r="R5599" s="80"/>
      <c r="S5599" s="163"/>
      <c r="T5599" s="213"/>
      <c r="U5599" s="162"/>
      <c r="V5599" s="164"/>
      <c r="W5599" s="12" t="str">
        <f t="shared" si="1010"/>
        <v>Mqtt1</v>
      </c>
      <c r="X5599" s="196" t="s">
        <v>10766</v>
      </c>
      <c r="Y5599" s="6" t="str">
        <f t="shared" si="1007"/>
        <v>marpower/power-tag/lighting-fore-ship-section-5</v>
      </c>
      <c r="Z5599" s="103" t="str" cm="1">
        <f t="array" ref="Z5599">IF(COUNTIF(N5599,"spare"),"","$."&amp;_xlfn.REGEXEXTRACT(J5599,"^PT\d+[FQ]\d+_(.*)", 2))</f>
        <v>$.RMS_Current_Phase_C</v>
      </c>
      <c r="AA5599" s="12">
        <f t="shared" si="1012"/>
        <v>31</v>
      </c>
      <c r="AB5599" s="6" t="s">
        <v>195</v>
      </c>
      <c r="AC5599" s="103">
        <v>3004</v>
      </c>
      <c r="AJ5599" s="80"/>
      <c r="AK5599" s="113" t="s">
        <v>1423</v>
      </c>
      <c r="AN5599" s="80"/>
      <c r="AO5599" s="80"/>
      <c r="AP5599" s="80"/>
      <c r="AQ5599" s="80"/>
      <c r="AR5599" s="127"/>
      <c r="AS5599" s="80"/>
      <c r="AT5599" s="7"/>
      <c r="AU5599" s="7"/>
      <c r="AV5599" s="165"/>
      <c r="AW5599" s="166"/>
      <c r="AX5599" s="137"/>
      <c r="AY5599" s="147"/>
      <c r="AZ5599" s="167"/>
      <c r="BA5599" s="167"/>
      <c r="BB5599" s="147" t="str">
        <f t="shared" si="1011"/>
        <v/>
      </c>
      <c r="BC5599" s="168"/>
      <c r="BD5599" s="165"/>
      <c r="BE5599" s="165"/>
      <c r="BF5599" s="165"/>
      <c r="BG5599" s="165"/>
      <c r="BH5599" s="165"/>
      <c r="BI5599" s="165"/>
      <c r="BJ5599" s="165"/>
      <c r="BK5599" s="165"/>
      <c r="BL5599" s="165"/>
      <c r="BM5599" s="165"/>
      <c r="BN5599" s="165"/>
      <c r="BO5599" s="165"/>
      <c r="BP5599" s="165"/>
      <c r="BQ5599" s="165"/>
      <c r="BS5599" s="6"/>
      <c r="BT5599" s="11"/>
      <c r="BU5599" s="6"/>
      <c r="BV5599" s="6"/>
    </row>
    <row r="5600" spans="1:74" ht="15.75" x14ac:dyDescent="0.25">
      <c r="A5600" s="52" t="s">
        <v>1422</v>
      </c>
      <c r="B5600" s="56"/>
      <c r="C5600" s="7" t="s">
        <v>118</v>
      </c>
      <c r="D5600" s="7" t="s">
        <v>6562</v>
      </c>
      <c r="E5600" s="7"/>
      <c r="F5600" s="64"/>
      <c r="G5600" s="6"/>
      <c r="H5600" s="6"/>
      <c r="I5600" s="10" t="s">
        <v>110</v>
      </c>
      <c r="J5600" s="11" t="s">
        <v>4307</v>
      </c>
      <c r="K5600" s="194" t="s">
        <v>511</v>
      </c>
      <c r="L5600" s="176"/>
      <c r="M5600" s="176">
        <v>1000</v>
      </c>
      <c r="N5600" s="80" t="s">
        <v>6858</v>
      </c>
      <c r="O5600" s="162"/>
      <c r="P5600" s="80" t="s">
        <v>6047</v>
      </c>
      <c r="Q5600" s="80"/>
      <c r="R5600" s="80"/>
      <c r="S5600" s="163"/>
      <c r="T5600" s="213"/>
      <c r="U5600" s="162"/>
      <c r="V5600" s="164"/>
      <c r="W5600" s="12" t="str">
        <f t="shared" si="1010"/>
        <v>Mqtt1</v>
      </c>
      <c r="X5600" s="196" t="s">
        <v>10766</v>
      </c>
      <c r="Y5600" s="6" t="str">
        <f t="shared" si="1007"/>
        <v>marpower/power-tag/lighting-fore-ship-section-5</v>
      </c>
      <c r="Z5600" s="103" t="str" cm="1">
        <f t="array" ref="Z5600">IF(COUNTIF(N5600,"spare"),"","$."&amp;_xlfn.REGEXEXTRACT(J5600,"^PT\d+[FQ]\d+_(.*)", 2))</f>
        <v>$.RMS_Current_Phase_Neut</v>
      </c>
      <c r="AA5600" s="12">
        <f t="shared" si="1012"/>
        <v>31</v>
      </c>
      <c r="AB5600" s="6" t="s">
        <v>195</v>
      </c>
      <c r="AC5600" s="103">
        <v>3006</v>
      </c>
      <c r="AJ5600" s="80"/>
      <c r="AK5600" s="113" t="s">
        <v>1423</v>
      </c>
      <c r="AN5600" s="80"/>
      <c r="AO5600" s="80"/>
      <c r="AP5600" s="80"/>
      <c r="AQ5600" s="80"/>
      <c r="AR5600" s="127"/>
      <c r="AS5600" s="80"/>
      <c r="AT5600" s="7"/>
      <c r="AU5600" s="7"/>
      <c r="AV5600" s="165"/>
      <c r="AW5600" s="166"/>
      <c r="AX5600" s="137"/>
      <c r="AY5600" s="147"/>
      <c r="AZ5600" s="167"/>
      <c r="BA5600" s="167"/>
      <c r="BB5600" s="147" t="str">
        <f t="shared" si="1011"/>
        <v/>
      </c>
      <c r="BC5600" s="168"/>
      <c r="BD5600" s="165"/>
      <c r="BE5600" s="165"/>
      <c r="BF5600" s="165"/>
      <c r="BG5600" s="165"/>
      <c r="BH5600" s="165"/>
      <c r="BI5600" s="165"/>
      <c r="BJ5600" s="165"/>
      <c r="BK5600" s="165"/>
      <c r="BL5600" s="165"/>
      <c r="BM5600" s="165"/>
      <c r="BN5600" s="165"/>
      <c r="BO5600" s="165"/>
      <c r="BP5600" s="165"/>
      <c r="BQ5600" s="165"/>
      <c r="BS5600" s="6"/>
      <c r="BT5600" s="11"/>
      <c r="BU5600" s="6"/>
      <c r="BV5600" s="6"/>
    </row>
    <row r="5601" spans="1:74" ht="15.75" x14ac:dyDescent="0.25">
      <c r="A5601" s="52" t="s">
        <v>1422</v>
      </c>
      <c r="B5601" s="56"/>
      <c r="C5601" s="7" t="s">
        <v>118</v>
      </c>
      <c r="D5601" s="7" t="s">
        <v>6562</v>
      </c>
      <c r="E5601" s="7"/>
      <c r="F5601" s="64"/>
      <c r="G5601" s="6"/>
      <c r="H5601" s="6"/>
      <c r="I5601" s="10" t="s">
        <v>110</v>
      </c>
      <c r="J5601" s="11" t="s">
        <v>8400</v>
      </c>
      <c r="K5601" s="194" t="s">
        <v>511</v>
      </c>
      <c r="L5601" s="176"/>
      <c r="M5601" s="176">
        <v>1000</v>
      </c>
      <c r="N5601" s="80" t="s">
        <v>6858</v>
      </c>
      <c r="O5601" s="162"/>
      <c r="P5601" s="80" t="s">
        <v>6048</v>
      </c>
      <c r="Q5601" s="80"/>
      <c r="R5601" s="80"/>
      <c r="S5601" s="163"/>
      <c r="T5601" s="213"/>
      <c r="U5601" s="162"/>
      <c r="V5601" s="164"/>
      <c r="W5601" s="12" t="str">
        <f t="shared" si="1010"/>
        <v>Mqtt1</v>
      </c>
      <c r="X5601" s="196" t="s">
        <v>10766</v>
      </c>
      <c r="Y5601" s="6" t="str">
        <f t="shared" si="1007"/>
        <v>marpower/power-tag/lighting-fore-ship-section-5</v>
      </c>
      <c r="Z5601" s="103" t="str" cm="1">
        <f t="array" ref="Z5601">IF(COUNTIF(N5601,"spare"),"","$."&amp;_xlfn.REGEXEXTRACT(J5601,"^PT\d+[FQ]\d+_(.*)", 2))</f>
        <v>$.RMS_Voltage_A_N</v>
      </c>
      <c r="AA5601" s="12">
        <f t="shared" si="1012"/>
        <v>31</v>
      </c>
      <c r="AB5601" s="6" t="s">
        <v>195</v>
      </c>
      <c r="AC5601" s="103">
        <v>3028</v>
      </c>
      <c r="AJ5601" s="80"/>
      <c r="AK5601" s="113" t="s">
        <v>1424</v>
      </c>
      <c r="AN5601" s="80"/>
      <c r="AO5601" s="80"/>
      <c r="AP5601" s="80"/>
      <c r="AQ5601" s="80"/>
      <c r="AR5601" s="127"/>
      <c r="AS5601" s="80"/>
      <c r="AT5601" s="7"/>
      <c r="AU5601" s="7"/>
      <c r="AV5601" s="165"/>
      <c r="AW5601" s="166"/>
      <c r="AX5601" s="137"/>
      <c r="AY5601" s="147"/>
      <c r="AZ5601" s="167"/>
      <c r="BA5601" s="167"/>
      <c r="BB5601" s="147" t="str">
        <f t="shared" si="1011"/>
        <v/>
      </c>
      <c r="BC5601" s="168"/>
      <c r="BD5601" s="165"/>
      <c r="BE5601" s="165"/>
      <c r="BF5601" s="165"/>
      <c r="BG5601" s="165"/>
      <c r="BH5601" s="165"/>
      <c r="BI5601" s="165"/>
      <c r="BJ5601" s="165"/>
      <c r="BK5601" s="165"/>
      <c r="BL5601" s="165"/>
      <c r="BM5601" s="165"/>
      <c r="BN5601" s="165"/>
      <c r="BO5601" s="165"/>
      <c r="BP5601" s="165"/>
      <c r="BQ5601" s="165"/>
      <c r="BS5601" s="6"/>
      <c r="BT5601" s="11"/>
      <c r="BU5601" s="6"/>
      <c r="BV5601" s="6"/>
    </row>
    <row r="5602" spans="1:74" ht="15.75" x14ac:dyDescent="0.25">
      <c r="A5602" s="52" t="s">
        <v>1422</v>
      </c>
      <c r="B5602" s="56"/>
      <c r="C5602" s="7" t="s">
        <v>118</v>
      </c>
      <c r="D5602" s="7" t="s">
        <v>6562</v>
      </c>
      <c r="E5602" s="7"/>
      <c r="F5602" s="64"/>
      <c r="G5602" s="6"/>
      <c r="H5602" s="6"/>
      <c r="I5602" s="10" t="s">
        <v>110</v>
      </c>
      <c r="J5602" s="11" t="s">
        <v>8577</v>
      </c>
      <c r="K5602" s="194" t="s">
        <v>511</v>
      </c>
      <c r="L5602" s="176"/>
      <c r="M5602" s="176">
        <v>1000</v>
      </c>
      <c r="N5602" s="80" t="s">
        <v>6858</v>
      </c>
      <c r="O5602" s="162"/>
      <c r="P5602" s="80" t="s">
        <v>6049</v>
      </c>
      <c r="Q5602" s="80"/>
      <c r="R5602" s="80"/>
      <c r="S5602" s="163"/>
      <c r="T5602" s="213"/>
      <c r="U5602" s="162"/>
      <c r="V5602" s="164"/>
      <c r="W5602" s="12" t="str">
        <f t="shared" si="1010"/>
        <v>Mqtt1</v>
      </c>
      <c r="X5602" s="196" t="s">
        <v>10766</v>
      </c>
      <c r="Y5602" s="6" t="str">
        <f t="shared" si="1007"/>
        <v>marpower/power-tag/lighting-fore-ship-section-5</v>
      </c>
      <c r="Z5602" s="103" t="str" cm="1">
        <f t="array" ref="Z5602">IF(COUNTIF(N5602,"spare"),"","$."&amp;_xlfn.REGEXEXTRACT(J5602,"^PT\d+[FQ]\d+_(.*)", 2))</f>
        <v>$.RMS_Voltage_B_N</v>
      </c>
      <c r="AA5602" s="12">
        <f t="shared" si="1012"/>
        <v>31</v>
      </c>
      <c r="AB5602" s="6" t="s">
        <v>195</v>
      </c>
      <c r="AC5602" s="103">
        <v>3030</v>
      </c>
      <c r="AJ5602" s="80"/>
      <c r="AK5602" s="113" t="s">
        <v>1424</v>
      </c>
      <c r="AN5602" s="80"/>
      <c r="AO5602" s="80"/>
      <c r="AP5602" s="80"/>
      <c r="AQ5602" s="80"/>
      <c r="AR5602" s="127"/>
      <c r="AS5602" s="80"/>
      <c r="AT5602" s="7"/>
      <c r="AU5602" s="7"/>
      <c r="AV5602" s="165"/>
      <c r="AW5602" s="166"/>
      <c r="AX5602" s="137"/>
      <c r="AY5602" s="147"/>
      <c r="AZ5602" s="167"/>
      <c r="BA5602" s="167"/>
      <c r="BB5602" s="147" t="str">
        <f t="shared" si="1011"/>
        <v/>
      </c>
      <c r="BC5602" s="168"/>
      <c r="BD5602" s="165"/>
      <c r="BE5602" s="165"/>
      <c r="BF5602" s="165"/>
      <c r="BG5602" s="165"/>
      <c r="BH5602" s="165"/>
      <c r="BI5602" s="165"/>
      <c r="BJ5602" s="165"/>
      <c r="BK5602" s="165"/>
      <c r="BL5602" s="165"/>
      <c r="BM5602" s="165"/>
      <c r="BN5602" s="165"/>
      <c r="BO5602" s="165"/>
      <c r="BP5602" s="165"/>
      <c r="BQ5602" s="165"/>
      <c r="BS5602" s="6"/>
      <c r="BT5602" s="11"/>
      <c r="BU5602" s="6"/>
      <c r="BV5602" s="6"/>
    </row>
    <row r="5603" spans="1:74" ht="15.75" x14ac:dyDescent="0.25">
      <c r="A5603" s="52" t="s">
        <v>1422</v>
      </c>
      <c r="B5603" s="56"/>
      <c r="C5603" s="7" t="s">
        <v>118</v>
      </c>
      <c r="D5603" s="7" t="s">
        <v>6562</v>
      </c>
      <c r="E5603" s="7"/>
      <c r="F5603" s="64"/>
      <c r="G5603" s="6"/>
      <c r="H5603" s="6"/>
      <c r="I5603" s="10" t="s">
        <v>110</v>
      </c>
      <c r="J5603" s="11" t="s">
        <v>8754</v>
      </c>
      <c r="K5603" s="194" t="s">
        <v>511</v>
      </c>
      <c r="L5603" s="176"/>
      <c r="M5603" s="176">
        <v>1000</v>
      </c>
      <c r="N5603" s="80" t="s">
        <v>6858</v>
      </c>
      <c r="O5603" s="162"/>
      <c r="P5603" s="80" t="s">
        <v>6050</v>
      </c>
      <c r="Q5603" s="80"/>
      <c r="R5603" s="80"/>
      <c r="S5603" s="163"/>
      <c r="T5603" s="213"/>
      <c r="U5603" s="162"/>
      <c r="V5603" s="164"/>
      <c r="W5603" s="12" t="str">
        <f t="shared" si="1010"/>
        <v>Mqtt1</v>
      </c>
      <c r="X5603" s="196" t="s">
        <v>10766</v>
      </c>
      <c r="Y5603" s="6" t="str">
        <f t="shared" si="1007"/>
        <v>marpower/power-tag/lighting-fore-ship-section-5</v>
      </c>
      <c r="Z5603" s="103" t="str" cm="1">
        <f t="array" ref="Z5603">IF(COUNTIF(N5603,"spare"),"","$."&amp;_xlfn.REGEXEXTRACT(J5603,"^PT\d+[FQ]\d+_(.*)", 2))</f>
        <v>$.RMS_Voltage_C_N</v>
      </c>
      <c r="AA5603" s="12">
        <f t="shared" si="1012"/>
        <v>31</v>
      </c>
      <c r="AB5603" s="6" t="s">
        <v>195</v>
      </c>
      <c r="AC5603" s="103">
        <v>3032</v>
      </c>
      <c r="AJ5603" s="80"/>
      <c r="AK5603" s="113" t="s">
        <v>1424</v>
      </c>
      <c r="AN5603" s="80"/>
      <c r="AO5603" s="80"/>
      <c r="AP5603" s="80"/>
      <c r="AQ5603" s="80"/>
      <c r="AR5603" s="127"/>
      <c r="AS5603" s="80"/>
      <c r="AT5603" s="7"/>
      <c r="AU5603" s="7"/>
      <c r="AV5603" s="165"/>
      <c r="AW5603" s="166"/>
      <c r="AX5603" s="137"/>
      <c r="AY5603" s="147"/>
      <c r="AZ5603" s="167"/>
      <c r="BA5603" s="167"/>
      <c r="BB5603" s="147" t="str">
        <f t="shared" si="1011"/>
        <v/>
      </c>
      <c r="BC5603" s="168"/>
      <c r="BD5603" s="165"/>
      <c r="BE5603" s="165"/>
      <c r="BF5603" s="165"/>
      <c r="BG5603" s="165"/>
      <c r="BH5603" s="165"/>
      <c r="BI5603" s="165"/>
      <c r="BJ5603" s="165"/>
      <c r="BK5603" s="165"/>
      <c r="BL5603" s="165"/>
      <c r="BM5603" s="165"/>
      <c r="BN5603" s="165"/>
      <c r="BO5603" s="165"/>
      <c r="BP5603" s="165"/>
      <c r="BQ5603" s="165"/>
      <c r="BS5603" s="6"/>
      <c r="BT5603" s="11"/>
      <c r="BU5603" s="6"/>
      <c r="BV5603" s="6"/>
    </row>
    <row r="5604" spans="1:74" ht="15.75" x14ac:dyDescent="0.25">
      <c r="A5604" s="52" t="s">
        <v>1422</v>
      </c>
      <c r="B5604" s="56"/>
      <c r="C5604" s="7" t="s">
        <v>118</v>
      </c>
      <c r="D5604" s="7" t="s">
        <v>6562</v>
      </c>
      <c r="E5604" s="7"/>
      <c r="F5604" s="64"/>
      <c r="G5604" s="6"/>
      <c r="H5604" s="6"/>
      <c r="I5604" s="10" t="s">
        <v>110</v>
      </c>
      <c r="J5604" s="11" t="s">
        <v>4308</v>
      </c>
      <c r="K5604" s="194" t="s">
        <v>511</v>
      </c>
      <c r="L5604" s="176"/>
      <c r="M5604" s="176">
        <v>1000</v>
      </c>
      <c r="N5604" s="80" t="s">
        <v>6858</v>
      </c>
      <c r="O5604" s="162"/>
      <c r="P5604" s="80" t="s">
        <v>6051</v>
      </c>
      <c r="Q5604" s="80"/>
      <c r="R5604" s="80"/>
      <c r="S5604" s="163"/>
      <c r="T5604" s="213"/>
      <c r="U5604" s="162"/>
      <c r="V5604" s="164"/>
      <c r="W5604" s="12" t="str">
        <f t="shared" si="1010"/>
        <v>Mqtt1</v>
      </c>
      <c r="X5604" s="196" t="s">
        <v>10766</v>
      </c>
      <c r="Y5604" s="6" t="str">
        <f t="shared" si="1007"/>
        <v>marpower/power-tag/lighting-fore-ship-section-5</v>
      </c>
      <c r="Z5604" s="103" t="str" cm="1">
        <f t="array" ref="Z5604">IF(COUNTIF(N5604,"spare"),"","$."&amp;_xlfn.REGEXEXTRACT(J5604,"^PT\d+[FQ]\d+_(.*)", 2))</f>
        <v>$.Active_Power_Phase_A</v>
      </c>
      <c r="AA5604" s="12">
        <f t="shared" si="1012"/>
        <v>31</v>
      </c>
      <c r="AB5604" s="6" t="s">
        <v>195</v>
      </c>
      <c r="AC5604" s="103">
        <v>3054</v>
      </c>
      <c r="AJ5604" s="80"/>
      <c r="AK5604" s="113" t="s">
        <v>1425</v>
      </c>
      <c r="AN5604" s="80"/>
      <c r="AO5604" s="80"/>
      <c r="AP5604" s="80"/>
      <c r="AQ5604" s="80"/>
      <c r="AR5604" s="127"/>
      <c r="AS5604" s="80"/>
      <c r="AT5604" s="7"/>
      <c r="AU5604" s="7"/>
      <c r="AV5604" s="165"/>
      <c r="AW5604" s="166"/>
      <c r="AX5604" s="137"/>
      <c r="AY5604" s="147"/>
      <c r="AZ5604" s="167"/>
      <c r="BA5604" s="167"/>
      <c r="BB5604" s="147" t="str">
        <f t="shared" si="1011"/>
        <v/>
      </c>
      <c r="BC5604" s="168"/>
      <c r="BD5604" s="165"/>
      <c r="BE5604" s="165"/>
      <c r="BF5604" s="165"/>
      <c r="BG5604" s="165"/>
      <c r="BH5604" s="165"/>
      <c r="BI5604" s="165"/>
      <c r="BJ5604" s="165"/>
      <c r="BK5604" s="165"/>
      <c r="BL5604" s="165"/>
      <c r="BM5604" s="165"/>
      <c r="BN5604" s="165"/>
      <c r="BO5604" s="165"/>
      <c r="BP5604" s="165"/>
      <c r="BQ5604" s="165"/>
      <c r="BS5604" s="6"/>
      <c r="BT5604" s="11"/>
      <c r="BU5604" s="6"/>
      <c r="BV5604" s="6"/>
    </row>
    <row r="5605" spans="1:74" ht="15.75" x14ac:dyDescent="0.25">
      <c r="A5605" s="52" t="s">
        <v>1422</v>
      </c>
      <c r="B5605" s="56"/>
      <c r="C5605" s="7" t="s">
        <v>118</v>
      </c>
      <c r="D5605" s="7" t="s">
        <v>6562</v>
      </c>
      <c r="E5605" s="7"/>
      <c r="F5605" s="64"/>
      <c r="G5605" s="6"/>
      <c r="H5605" s="6"/>
      <c r="I5605" s="10" t="s">
        <v>110</v>
      </c>
      <c r="J5605" s="11" t="s">
        <v>4309</v>
      </c>
      <c r="K5605" s="194" t="s">
        <v>511</v>
      </c>
      <c r="L5605" s="176"/>
      <c r="M5605" s="176">
        <v>1000</v>
      </c>
      <c r="N5605" s="80" t="s">
        <v>6858</v>
      </c>
      <c r="O5605" s="162"/>
      <c r="P5605" s="80" t="s">
        <v>6052</v>
      </c>
      <c r="Q5605" s="80"/>
      <c r="R5605" s="80"/>
      <c r="S5605" s="163"/>
      <c r="T5605" s="213"/>
      <c r="U5605" s="162"/>
      <c r="V5605" s="164"/>
      <c r="W5605" s="12" t="str">
        <f t="shared" si="1010"/>
        <v>Mqtt1</v>
      </c>
      <c r="X5605" s="196" t="s">
        <v>10766</v>
      </c>
      <c r="Y5605" s="6" t="str">
        <f t="shared" si="1007"/>
        <v>marpower/power-tag/lighting-fore-ship-section-5</v>
      </c>
      <c r="Z5605" s="103" t="str" cm="1">
        <f t="array" ref="Z5605">IF(COUNTIF(N5605,"spare"),"","$."&amp;_xlfn.REGEXEXTRACT(J5605,"^PT\d+[FQ]\d+_(.*)", 2))</f>
        <v>$.Active_Power_Phase_B</v>
      </c>
      <c r="AA5605" s="12">
        <f t="shared" si="1012"/>
        <v>31</v>
      </c>
      <c r="AB5605" s="6" t="s">
        <v>195</v>
      </c>
      <c r="AC5605" s="103">
        <v>3056</v>
      </c>
      <c r="AJ5605" s="80"/>
      <c r="AK5605" s="113" t="s">
        <v>1425</v>
      </c>
      <c r="AN5605" s="80"/>
      <c r="AO5605" s="80"/>
      <c r="AP5605" s="80"/>
      <c r="AQ5605" s="80"/>
      <c r="AR5605" s="127"/>
      <c r="AS5605" s="80"/>
      <c r="AT5605" s="7"/>
      <c r="AU5605" s="7"/>
      <c r="AV5605" s="165"/>
      <c r="AW5605" s="166"/>
      <c r="AX5605" s="137"/>
      <c r="AY5605" s="147"/>
      <c r="AZ5605" s="167"/>
      <c r="BA5605" s="167"/>
      <c r="BB5605" s="147" t="str">
        <f t="shared" si="1011"/>
        <v/>
      </c>
      <c r="BC5605" s="168"/>
      <c r="BD5605" s="165"/>
      <c r="BE5605" s="165"/>
      <c r="BF5605" s="165"/>
      <c r="BG5605" s="165"/>
      <c r="BH5605" s="165"/>
      <c r="BI5605" s="165"/>
      <c r="BJ5605" s="165"/>
      <c r="BK5605" s="165"/>
      <c r="BL5605" s="165"/>
      <c r="BM5605" s="165"/>
      <c r="BN5605" s="165"/>
      <c r="BO5605" s="165"/>
      <c r="BP5605" s="165"/>
      <c r="BQ5605" s="165"/>
      <c r="BS5605" s="6"/>
      <c r="BT5605" s="11"/>
      <c r="BU5605" s="6"/>
      <c r="BV5605" s="6"/>
    </row>
    <row r="5606" spans="1:74" ht="15.75" x14ac:dyDescent="0.25">
      <c r="A5606" s="52" t="s">
        <v>1422</v>
      </c>
      <c r="B5606" s="56"/>
      <c r="C5606" s="7" t="s">
        <v>118</v>
      </c>
      <c r="D5606" s="7" t="s">
        <v>6562</v>
      </c>
      <c r="E5606" s="7"/>
      <c r="F5606" s="64"/>
      <c r="G5606" s="6"/>
      <c r="H5606" s="6"/>
      <c r="I5606" s="10" t="s">
        <v>110</v>
      </c>
      <c r="J5606" s="11" t="s">
        <v>4310</v>
      </c>
      <c r="K5606" s="194" t="s">
        <v>511</v>
      </c>
      <c r="L5606" s="176"/>
      <c r="M5606" s="176">
        <v>1000</v>
      </c>
      <c r="N5606" s="80" t="s">
        <v>6858</v>
      </c>
      <c r="O5606" s="162"/>
      <c r="P5606" s="80" t="s">
        <v>6053</v>
      </c>
      <c r="Q5606" s="80"/>
      <c r="R5606" s="80"/>
      <c r="S5606" s="163"/>
      <c r="T5606" s="213"/>
      <c r="U5606" s="162"/>
      <c r="V5606" s="164"/>
      <c r="W5606" s="12" t="str">
        <f t="shared" si="1010"/>
        <v>Mqtt1</v>
      </c>
      <c r="X5606" s="196" t="s">
        <v>10766</v>
      </c>
      <c r="Y5606" s="6" t="str">
        <f t="shared" si="1007"/>
        <v>marpower/power-tag/lighting-fore-ship-section-5</v>
      </c>
      <c r="Z5606" s="103" t="str" cm="1">
        <f t="array" ref="Z5606">IF(COUNTIF(N5606,"spare"),"","$."&amp;_xlfn.REGEXEXTRACT(J5606,"^PT\d+[FQ]\d+_(.*)", 2))</f>
        <v>$.Active_Power_Phase_C</v>
      </c>
      <c r="AA5606" s="12">
        <f t="shared" si="1012"/>
        <v>31</v>
      </c>
      <c r="AB5606" s="6" t="s">
        <v>195</v>
      </c>
      <c r="AC5606" s="103">
        <v>3058</v>
      </c>
      <c r="AJ5606" s="80"/>
      <c r="AK5606" s="113" t="s">
        <v>1425</v>
      </c>
      <c r="AN5606" s="80"/>
      <c r="AO5606" s="80"/>
      <c r="AP5606" s="80"/>
      <c r="AQ5606" s="80"/>
      <c r="AR5606" s="127"/>
      <c r="AS5606" s="80"/>
      <c r="AT5606" s="7"/>
      <c r="AU5606" s="7"/>
      <c r="AV5606" s="165"/>
      <c r="AW5606" s="166"/>
      <c r="AX5606" s="137"/>
      <c r="AY5606" s="147"/>
      <c r="AZ5606" s="167"/>
      <c r="BA5606" s="167"/>
      <c r="BB5606" s="147" t="str">
        <f t="shared" si="1011"/>
        <v/>
      </c>
      <c r="BC5606" s="168"/>
      <c r="BD5606" s="165"/>
      <c r="BE5606" s="165"/>
      <c r="BF5606" s="165"/>
      <c r="BG5606" s="165"/>
      <c r="BH5606" s="165"/>
      <c r="BI5606" s="165"/>
      <c r="BJ5606" s="165"/>
      <c r="BK5606" s="165"/>
      <c r="BL5606" s="165"/>
      <c r="BM5606" s="165"/>
      <c r="BN5606" s="165"/>
      <c r="BO5606" s="165"/>
      <c r="BP5606" s="165"/>
      <c r="BQ5606" s="165"/>
      <c r="BS5606" s="6"/>
      <c r="BT5606" s="11"/>
      <c r="BU5606" s="6"/>
      <c r="BV5606" s="6"/>
    </row>
    <row r="5607" spans="1:74" ht="15.75" x14ac:dyDescent="0.25">
      <c r="A5607" s="52" t="s">
        <v>1422</v>
      </c>
      <c r="B5607" s="56"/>
      <c r="C5607" s="7" t="s">
        <v>118</v>
      </c>
      <c r="D5607" s="7" t="s">
        <v>6562</v>
      </c>
      <c r="E5607" s="7"/>
      <c r="F5607" s="64"/>
      <c r="G5607" s="6"/>
      <c r="H5607" s="6"/>
      <c r="I5607" s="10" t="s">
        <v>110</v>
      </c>
      <c r="J5607" s="11" t="s">
        <v>4311</v>
      </c>
      <c r="K5607" s="194" t="s">
        <v>511</v>
      </c>
      <c r="L5607" s="176"/>
      <c r="M5607" s="176">
        <v>1000</v>
      </c>
      <c r="N5607" s="80" t="s">
        <v>6858</v>
      </c>
      <c r="O5607" s="162"/>
      <c r="P5607" s="80" t="s">
        <v>6054</v>
      </c>
      <c r="Q5607" s="80"/>
      <c r="R5607" s="80"/>
      <c r="S5607" s="163"/>
      <c r="T5607" s="213"/>
      <c r="U5607" s="162"/>
      <c r="V5607" s="164"/>
      <c r="W5607" s="12" t="str">
        <f t="shared" si="1010"/>
        <v>Mqtt1</v>
      </c>
      <c r="X5607" s="196" t="s">
        <v>10766</v>
      </c>
      <c r="Y5607" s="6" t="str">
        <f t="shared" si="1007"/>
        <v>marpower/power-tag/lighting-fore-ship-section-5</v>
      </c>
      <c r="Z5607" s="103" t="str" cm="1">
        <f t="array" ref="Z5607">IF(COUNTIF(N5607,"spare"),"","$."&amp;_xlfn.REGEXEXTRACT(J5607,"^PT\d+[FQ]\d+_(.*)", 2))</f>
        <v>$.Total_Active_Power</v>
      </c>
      <c r="AA5607" s="12">
        <f t="shared" si="1012"/>
        <v>31</v>
      </c>
      <c r="AB5607" s="6" t="s">
        <v>195</v>
      </c>
      <c r="AC5607" s="103">
        <v>3060</v>
      </c>
      <c r="AJ5607" s="80"/>
      <c r="AK5607" s="113" t="s">
        <v>1425</v>
      </c>
      <c r="AN5607" s="80"/>
      <c r="AO5607" s="80"/>
      <c r="AP5607" s="80"/>
      <c r="AQ5607" s="80"/>
      <c r="AR5607" s="127"/>
      <c r="AS5607" s="80"/>
      <c r="AT5607" s="7"/>
      <c r="AU5607" s="7"/>
      <c r="AV5607" s="165"/>
      <c r="AW5607" s="166"/>
      <c r="AX5607" s="137"/>
      <c r="AY5607" s="147"/>
      <c r="AZ5607" s="167"/>
      <c r="BA5607" s="167"/>
      <c r="BB5607" s="147" t="str">
        <f t="shared" si="1011"/>
        <v/>
      </c>
      <c r="BC5607" s="168"/>
      <c r="BD5607" s="165"/>
      <c r="BE5607" s="165"/>
      <c r="BF5607" s="165"/>
      <c r="BG5607" s="165"/>
      <c r="BH5607" s="165"/>
      <c r="BI5607" s="165"/>
      <c r="BJ5607" s="165"/>
      <c r="BK5607" s="165"/>
      <c r="BL5607" s="165"/>
      <c r="BM5607" s="165"/>
      <c r="BN5607" s="165"/>
      <c r="BO5607" s="165"/>
      <c r="BP5607" s="165"/>
      <c r="BQ5607" s="165"/>
      <c r="BS5607" s="6"/>
      <c r="BT5607" s="11"/>
      <c r="BU5607" s="6"/>
      <c r="BV5607" s="6"/>
    </row>
    <row r="5608" spans="1:74" ht="15.75" x14ac:dyDescent="0.25">
      <c r="A5608" s="52" t="s">
        <v>1422</v>
      </c>
      <c r="B5608" s="56"/>
      <c r="C5608" s="7" t="s">
        <v>118</v>
      </c>
      <c r="D5608" s="7" t="s">
        <v>6562</v>
      </c>
      <c r="E5608" s="7"/>
      <c r="F5608" s="64"/>
      <c r="G5608" s="6"/>
      <c r="H5608" s="6"/>
      <c r="I5608" s="10" t="s">
        <v>110</v>
      </c>
      <c r="J5608" s="11" t="s">
        <v>4312</v>
      </c>
      <c r="K5608" s="194" t="s">
        <v>511</v>
      </c>
      <c r="L5608" s="176"/>
      <c r="M5608" s="176">
        <v>1000</v>
      </c>
      <c r="N5608" s="80" t="s">
        <v>6858</v>
      </c>
      <c r="O5608" s="162"/>
      <c r="P5608" s="80" t="s">
        <v>6055</v>
      </c>
      <c r="Q5608" s="80"/>
      <c r="R5608" s="80"/>
      <c r="S5608" s="163"/>
      <c r="T5608" s="213"/>
      <c r="U5608" s="162"/>
      <c r="V5608" s="164"/>
      <c r="W5608" s="12" t="str">
        <f t="shared" si="1010"/>
        <v>Mqtt1</v>
      </c>
      <c r="X5608" s="196" t="s">
        <v>10766</v>
      </c>
      <c r="Y5608" s="6" t="str">
        <f t="shared" si="1007"/>
        <v>marpower/power-tag/lighting-fore-ship-section-5</v>
      </c>
      <c r="Z5608" s="103" t="str" cm="1">
        <f t="array" ref="Z5608">IF(COUNTIF(N5608,"spare"),"","$."&amp;_xlfn.REGEXEXTRACT(J5608,"^PT\d+[FQ]\d+_(.*)", 2))</f>
        <v>$.Power_Factor_Phase_A</v>
      </c>
      <c r="AA5608" s="12">
        <f t="shared" si="1012"/>
        <v>31</v>
      </c>
      <c r="AB5608" s="6" t="s">
        <v>195</v>
      </c>
      <c r="AC5608" s="103">
        <v>3078</v>
      </c>
      <c r="AJ5608" s="80"/>
      <c r="AK5608" s="113" t="s">
        <v>1426</v>
      </c>
      <c r="AN5608" s="80"/>
      <c r="AO5608" s="80"/>
      <c r="AP5608" s="80"/>
      <c r="AQ5608" s="80"/>
      <c r="AR5608" s="127"/>
      <c r="AS5608" s="80"/>
      <c r="AT5608" s="7"/>
      <c r="AU5608" s="7"/>
      <c r="AV5608" s="165"/>
      <c r="AW5608" s="166"/>
      <c r="AX5608" s="137"/>
      <c r="AY5608" s="147"/>
      <c r="AZ5608" s="167"/>
      <c r="BA5608" s="167"/>
      <c r="BB5608" s="147" t="str">
        <f t="shared" si="1011"/>
        <v/>
      </c>
      <c r="BC5608" s="168"/>
      <c r="BD5608" s="165"/>
      <c r="BE5608" s="165"/>
      <c r="BF5608" s="165"/>
      <c r="BG5608" s="165"/>
      <c r="BH5608" s="165"/>
      <c r="BI5608" s="165"/>
      <c r="BJ5608" s="165"/>
      <c r="BK5608" s="165"/>
      <c r="BL5608" s="165"/>
      <c r="BM5608" s="165"/>
      <c r="BN5608" s="165"/>
      <c r="BO5608" s="165"/>
      <c r="BP5608" s="165"/>
      <c r="BQ5608" s="165"/>
      <c r="BS5608" s="6"/>
      <c r="BT5608" s="11"/>
      <c r="BU5608" s="6"/>
      <c r="BV5608" s="6"/>
    </row>
    <row r="5609" spans="1:74" ht="15.75" x14ac:dyDescent="0.25">
      <c r="A5609" s="52" t="s">
        <v>1422</v>
      </c>
      <c r="B5609" s="56"/>
      <c r="C5609" s="7" t="s">
        <v>118</v>
      </c>
      <c r="D5609" s="7" t="s">
        <v>6562</v>
      </c>
      <c r="E5609" s="7"/>
      <c r="F5609" s="64"/>
      <c r="G5609" s="6"/>
      <c r="H5609" s="6"/>
      <c r="I5609" s="10" t="s">
        <v>110</v>
      </c>
      <c r="J5609" s="11" t="s">
        <v>4313</v>
      </c>
      <c r="K5609" s="194" t="s">
        <v>511</v>
      </c>
      <c r="L5609" s="176"/>
      <c r="M5609" s="176">
        <v>1000</v>
      </c>
      <c r="N5609" s="80" t="s">
        <v>6858</v>
      </c>
      <c r="O5609" s="162"/>
      <c r="P5609" s="80" t="s">
        <v>6056</v>
      </c>
      <c r="Q5609" s="80"/>
      <c r="R5609" s="80"/>
      <c r="S5609" s="163"/>
      <c r="T5609" s="213"/>
      <c r="U5609" s="162"/>
      <c r="V5609" s="164"/>
      <c r="W5609" s="12" t="str">
        <f t="shared" si="1010"/>
        <v>Mqtt1</v>
      </c>
      <c r="X5609" s="196" t="s">
        <v>10766</v>
      </c>
      <c r="Y5609" s="6" t="str">
        <f t="shared" si="1007"/>
        <v>marpower/power-tag/lighting-fore-ship-section-5</v>
      </c>
      <c r="Z5609" s="103" t="str" cm="1">
        <f t="array" ref="Z5609">IF(COUNTIF(N5609,"spare"),"","$."&amp;_xlfn.REGEXEXTRACT(J5609,"^PT\d+[FQ]\d+_(.*)", 2))</f>
        <v>$.Power_Factor_Phase_B</v>
      </c>
      <c r="AA5609" s="12">
        <f t="shared" si="1012"/>
        <v>31</v>
      </c>
      <c r="AB5609" s="6" t="s">
        <v>195</v>
      </c>
      <c r="AC5609" s="103">
        <v>3080</v>
      </c>
      <c r="AJ5609" s="80"/>
      <c r="AK5609" s="113" t="s">
        <v>1426</v>
      </c>
      <c r="AN5609" s="80"/>
      <c r="AO5609" s="80"/>
      <c r="AP5609" s="80"/>
      <c r="AQ5609" s="80"/>
      <c r="AR5609" s="127"/>
      <c r="AS5609" s="80"/>
      <c r="AT5609" s="7"/>
      <c r="AU5609" s="7"/>
      <c r="AV5609" s="165"/>
      <c r="AW5609" s="166"/>
      <c r="AX5609" s="137"/>
      <c r="AY5609" s="147"/>
      <c r="AZ5609" s="167"/>
      <c r="BA5609" s="167"/>
      <c r="BB5609" s="147" t="str">
        <f t="shared" si="1011"/>
        <v/>
      </c>
      <c r="BC5609" s="168"/>
      <c r="BD5609" s="165"/>
      <c r="BE5609" s="165"/>
      <c r="BF5609" s="165"/>
      <c r="BG5609" s="165"/>
      <c r="BH5609" s="165"/>
      <c r="BI5609" s="165"/>
      <c r="BJ5609" s="165"/>
      <c r="BK5609" s="165"/>
      <c r="BL5609" s="165"/>
      <c r="BM5609" s="165"/>
      <c r="BN5609" s="165"/>
      <c r="BO5609" s="165"/>
      <c r="BP5609" s="165"/>
      <c r="BQ5609" s="165"/>
      <c r="BS5609" s="6"/>
      <c r="BT5609" s="11"/>
      <c r="BU5609" s="6"/>
      <c r="BV5609" s="6"/>
    </row>
    <row r="5610" spans="1:74" ht="15.75" x14ac:dyDescent="0.25">
      <c r="A5610" s="52" t="s">
        <v>1422</v>
      </c>
      <c r="B5610" s="56"/>
      <c r="C5610" s="7" t="s">
        <v>118</v>
      </c>
      <c r="D5610" s="7" t="s">
        <v>6562</v>
      </c>
      <c r="E5610" s="7"/>
      <c r="F5610" s="64"/>
      <c r="G5610" s="6"/>
      <c r="H5610" s="6"/>
      <c r="I5610" s="10" t="s">
        <v>110</v>
      </c>
      <c r="J5610" s="11" t="s">
        <v>4314</v>
      </c>
      <c r="K5610" s="194" t="s">
        <v>511</v>
      </c>
      <c r="L5610" s="176"/>
      <c r="M5610" s="176">
        <v>1000</v>
      </c>
      <c r="N5610" s="80" t="s">
        <v>6858</v>
      </c>
      <c r="O5610" s="162"/>
      <c r="P5610" s="80" t="s">
        <v>6057</v>
      </c>
      <c r="Q5610" s="80"/>
      <c r="R5610" s="80"/>
      <c r="S5610" s="163"/>
      <c r="T5610" s="213"/>
      <c r="U5610" s="162"/>
      <c r="V5610" s="164"/>
      <c r="W5610" s="12" t="str">
        <f t="shared" si="1010"/>
        <v>Mqtt1</v>
      </c>
      <c r="X5610" s="196" t="s">
        <v>10766</v>
      </c>
      <c r="Y5610" s="6" t="str">
        <f t="shared" si="1007"/>
        <v>marpower/power-tag/lighting-fore-ship-section-5</v>
      </c>
      <c r="Z5610" s="103" t="str" cm="1">
        <f t="array" ref="Z5610">IF(COUNTIF(N5610,"spare"),"","$."&amp;_xlfn.REGEXEXTRACT(J5610,"^PT\d+[FQ]\d+_(.*)", 2))</f>
        <v>$.Power_Factor_Phase_C</v>
      </c>
      <c r="AA5610" s="12">
        <f t="shared" si="1012"/>
        <v>31</v>
      </c>
      <c r="AB5610" s="6" t="s">
        <v>195</v>
      </c>
      <c r="AC5610" s="103">
        <v>3082</v>
      </c>
      <c r="AJ5610" s="80"/>
      <c r="AK5610" s="113" t="s">
        <v>1426</v>
      </c>
      <c r="AN5610" s="80"/>
      <c r="AO5610" s="80"/>
      <c r="AP5610" s="80"/>
      <c r="AQ5610" s="80"/>
      <c r="AR5610" s="127"/>
      <c r="AS5610" s="80"/>
      <c r="AT5610" s="7"/>
      <c r="AU5610" s="7"/>
      <c r="AV5610" s="165"/>
      <c r="AW5610" s="166"/>
      <c r="AX5610" s="137"/>
      <c r="AY5610" s="147"/>
      <c r="AZ5610" s="167"/>
      <c r="BA5610" s="167"/>
      <c r="BB5610" s="147" t="str">
        <f t="shared" si="1011"/>
        <v/>
      </c>
      <c r="BC5610" s="168"/>
      <c r="BD5610" s="165"/>
      <c r="BE5610" s="165"/>
      <c r="BF5610" s="165"/>
      <c r="BG5610" s="165"/>
      <c r="BH5610" s="165"/>
      <c r="BI5610" s="165"/>
      <c r="BJ5610" s="165"/>
      <c r="BK5610" s="165"/>
      <c r="BL5610" s="165"/>
      <c r="BM5610" s="165"/>
      <c r="BN5610" s="165"/>
      <c r="BO5610" s="165"/>
      <c r="BP5610" s="165"/>
      <c r="BQ5610" s="165"/>
      <c r="BS5610" s="6"/>
      <c r="BT5610" s="11"/>
      <c r="BU5610" s="6"/>
      <c r="BV5610" s="6"/>
    </row>
    <row r="5611" spans="1:74" ht="15.75" x14ac:dyDescent="0.25">
      <c r="A5611" s="52" t="s">
        <v>1422</v>
      </c>
      <c r="B5611" s="56"/>
      <c r="C5611" s="7" t="s">
        <v>118</v>
      </c>
      <c r="D5611" s="7" t="s">
        <v>6562</v>
      </c>
      <c r="E5611" s="7"/>
      <c r="F5611" s="64"/>
      <c r="G5611" s="6"/>
      <c r="H5611" s="6"/>
      <c r="I5611" s="10" t="s">
        <v>110</v>
      </c>
      <c r="J5611" s="11" t="s">
        <v>4315</v>
      </c>
      <c r="K5611" s="194" t="s">
        <v>511</v>
      </c>
      <c r="L5611" s="176"/>
      <c r="M5611" s="176">
        <v>1000</v>
      </c>
      <c r="N5611" s="80" t="s">
        <v>6858</v>
      </c>
      <c r="O5611" s="162"/>
      <c r="P5611" s="80" t="s">
        <v>6058</v>
      </c>
      <c r="Q5611" s="80"/>
      <c r="R5611" s="80"/>
      <c r="S5611" s="163"/>
      <c r="T5611" s="213"/>
      <c r="U5611" s="162"/>
      <c r="V5611" s="164"/>
      <c r="W5611" s="12" t="str">
        <f t="shared" si="1010"/>
        <v>Mqtt1</v>
      </c>
      <c r="X5611" s="196" t="s">
        <v>10766</v>
      </c>
      <c r="Y5611" s="6" t="str">
        <f t="shared" si="1007"/>
        <v>marpower/power-tag/lighting-fore-ship-section-5</v>
      </c>
      <c r="Z5611" s="103" t="str" cm="1">
        <f t="array" ref="Z5611">IF(COUNTIF(N5611,"spare"),"","$."&amp;_xlfn.REGEXEXTRACT(J5611,"^PT\d+[FQ]\d+_(.*)", 2))</f>
        <v>$.Total_Power_Factor</v>
      </c>
      <c r="AA5611" s="12">
        <f t="shared" si="1012"/>
        <v>31</v>
      </c>
      <c r="AB5611" s="6" t="s">
        <v>195</v>
      </c>
      <c r="AC5611" s="103">
        <v>3084</v>
      </c>
      <c r="AJ5611" s="80"/>
      <c r="AK5611" s="113" t="s">
        <v>1426</v>
      </c>
      <c r="AN5611" s="80"/>
      <c r="AO5611" s="80"/>
      <c r="AP5611" s="80"/>
      <c r="AQ5611" s="80"/>
      <c r="AR5611" s="127"/>
      <c r="AS5611" s="80"/>
      <c r="AT5611" s="7"/>
      <c r="AU5611" s="7"/>
      <c r="AV5611" s="165"/>
      <c r="AW5611" s="166"/>
      <c r="AX5611" s="137"/>
      <c r="AY5611" s="147"/>
      <c r="AZ5611" s="167"/>
      <c r="BA5611" s="167"/>
      <c r="BB5611" s="147" t="str">
        <f t="shared" si="1011"/>
        <v/>
      </c>
      <c r="BC5611" s="168"/>
      <c r="BD5611" s="165"/>
      <c r="BE5611" s="165"/>
      <c r="BF5611" s="165"/>
      <c r="BG5611" s="165"/>
      <c r="BH5611" s="165"/>
      <c r="BI5611" s="165"/>
      <c r="BJ5611" s="165"/>
      <c r="BK5611" s="165"/>
      <c r="BL5611" s="165"/>
      <c r="BM5611" s="165"/>
      <c r="BN5611" s="165"/>
      <c r="BO5611" s="165"/>
      <c r="BP5611" s="165"/>
      <c r="BQ5611" s="165"/>
      <c r="BS5611" s="6"/>
      <c r="BT5611" s="11"/>
      <c r="BU5611" s="6"/>
      <c r="BV5611" s="6"/>
    </row>
    <row r="5612" spans="1:74" ht="15.75" x14ac:dyDescent="0.25">
      <c r="A5612" s="52" t="s">
        <v>1422</v>
      </c>
      <c r="B5612" s="56"/>
      <c r="C5612" s="7" t="s">
        <v>118</v>
      </c>
      <c r="D5612" s="7" t="s">
        <v>6562</v>
      </c>
      <c r="E5612" s="7"/>
      <c r="F5612" s="64"/>
      <c r="G5612" s="6"/>
      <c r="H5612" s="6"/>
      <c r="I5612" s="10" t="s">
        <v>110</v>
      </c>
      <c r="J5612" s="11" t="s">
        <v>4316</v>
      </c>
      <c r="K5612" s="194" t="s">
        <v>511</v>
      </c>
      <c r="L5612" s="176"/>
      <c r="M5612" s="176">
        <v>1000</v>
      </c>
      <c r="N5612" s="80" t="s">
        <v>6858</v>
      </c>
      <c r="O5612" s="162"/>
      <c r="P5612" s="80" t="s">
        <v>6059</v>
      </c>
      <c r="Q5612" s="80"/>
      <c r="R5612" s="80"/>
      <c r="S5612" s="163"/>
      <c r="T5612" s="213"/>
      <c r="U5612" s="162"/>
      <c r="V5612" s="164"/>
      <c r="W5612" s="12" t="str">
        <f t="shared" si="1010"/>
        <v>Mqtt1</v>
      </c>
      <c r="X5612" s="196" t="s">
        <v>10767</v>
      </c>
      <c r="Y5612" s="6" t="str">
        <f t="shared" si="1007"/>
        <v>marpower/power-tag/lighting-fore-ship-section-4</v>
      </c>
      <c r="Z5612" s="103" t="str" cm="1">
        <f t="array" ref="Z5612">IF(COUNTIF(N5612,"spare"),"","$."&amp;_xlfn.REGEXEXTRACT(J5612,"^PT\d+[FQ]\d+_(.*)", 2))</f>
        <v>$.RMS_Current_Phase_A</v>
      </c>
      <c r="AA5612" s="12">
        <f>AA5597+1</f>
        <v>32</v>
      </c>
      <c r="AB5612" s="6" t="s">
        <v>195</v>
      </c>
      <c r="AC5612" s="103">
        <v>3000</v>
      </c>
      <c r="AJ5612" s="80"/>
      <c r="AK5612" s="113" t="s">
        <v>1423</v>
      </c>
      <c r="AN5612" s="80"/>
      <c r="AO5612" s="80"/>
      <c r="AP5612" s="80"/>
      <c r="AQ5612" s="80"/>
      <c r="AR5612" s="127"/>
      <c r="AS5612" s="80"/>
      <c r="AT5612" s="7"/>
      <c r="AU5612" s="7"/>
      <c r="AV5612" s="165"/>
      <c r="AW5612" s="166"/>
      <c r="AX5612" s="137"/>
      <c r="AY5612" s="147"/>
      <c r="AZ5612" s="167"/>
      <c r="BA5612" s="167"/>
      <c r="BB5612" s="147" t="str">
        <f t="shared" ref="BB5612:BB5626" si="1013">IF(ISNUMBER(AM5612),"1","")</f>
        <v/>
      </c>
      <c r="BC5612" s="168"/>
      <c r="BD5612" s="165"/>
      <c r="BE5612" s="165"/>
      <c r="BF5612" s="165"/>
      <c r="BG5612" s="165"/>
      <c r="BH5612" s="165"/>
      <c r="BI5612" s="165"/>
      <c r="BJ5612" s="165"/>
      <c r="BK5612" s="165"/>
      <c r="BL5612" s="165"/>
      <c r="BM5612" s="165"/>
      <c r="BN5612" s="165"/>
      <c r="BO5612" s="165"/>
      <c r="BP5612" s="165"/>
      <c r="BQ5612" s="165"/>
      <c r="BS5612" s="6"/>
      <c r="BT5612" s="11"/>
      <c r="BU5612" s="6"/>
      <c r="BV5612" s="6"/>
    </row>
    <row r="5613" spans="1:74" ht="15.75" x14ac:dyDescent="0.25">
      <c r="A5613" s="52" t="s">
        <v>1422</v>
      </c>
      <c r="B5613" s="56"/>
      <c r="C5613" s="7" t="s">
        <v>118</v>
      </c>
      <c r="D5613" s="7" t="s">
        <v>6562</v>
      </c>
      <c r="E5613" s="7"/>
      <c r="F5613" s="64"/>
      <c r="G5613" s="6"/>
      <c r="H5613" s="6"/>
      <c r="I5613" s="10" t="s">
        <v>110</v>
      </c>
      <c r="J5613" s="11" t="s">
        <v>4317</v>
      </c>
      <c r="K5613" s="194" t="s">
        <v>511</v>
      </c>
      <c r="L5613" s="176"/>
      <c r="M5613" s="176">
        <v>1000</v>
      </c>
      <c r="N5613" s="80" t="s">
        <v>6858</v>
      </c>
      <c r="O5613" s="162"/>
      <c r="P5613" s="80" t="s">
        <v>6060</v>
      </c>
      <c r="Q5613" s="80"/>
      <c r="R5613" s="80"/>
      <c r="S5613" s="163"/>
      <c r="T5613" s="213"/>
      <c r="U5613" s="162"/>
      <c r="V5613" s="164"/>
      <c r="W5613" s="12" t="str">
        <f t="shared" si="1010"/>
        <v>Mqtt1</v>
      </c>
      <c r="X5613" s="196" t="s">
        <v>10767</v>
      </c>
      <c r="Y5613" s="6" t="str">
        <f t="shared" si="1007"/>
        <v>marpower/power-tag/lighting-fore-ship-section-4</v>
      </c>
      <c r="Z5613" s="103" t="str" cm="1">
        <f t="array" ref="Z5613">IF(COUNTIF(N5613,"spare"),"","$."&amp;_xlfn.REGEXEXTRACT(J5613,"^PT\d+[FQ]\d+_(.*)", 2))</f>
        <v>$.RMS_Current_Phase_B</v>
      </c>
      <c r="AA5613" s="12">
        <f t="shared" si="1012"/>
        <v>32</v>
      </c>
      <c r="AB5613" s="6" t="s">
        <v>195</v>
      </c>
      <c r="AC5613" s="103">
        <v>3002</v>
      </c>
      <c r="AJ5613" s="80"/>
      <c r="AK5613" s="113" t="s">
        <v>1423</v>
      </c>
      <c r="AN5613" s="80"/>
      <c r="AO5613" s="80"/>
      <c r="AP5613" s="80"/>
      <c r="AQ5613" s="80"/>
      <c r="AR5613" s="127"/>
      <c r="AS5613" s="80"/>
      <c r="AT5613" s="7"/>
      <c r="AU5613" s="7"/>
      <c r="AV5613" s="165"/>
      <c r="AW5613" s="166"/>
      <c r="AX5613" s="137"/>
      <c r="AY5613" s="147"/>
      <c r="AZ5613" s="167"/>
      <c r="BA5613" s="167"/>
      <c r="BB5613" s="147" t="str">
        <f t="shared" si="1013"/>
        <v/>
      </c>
      <c r="BC5613" s="168"/>
      <c r="BD5613" s="165"/>
      <c r="BE5613" s="165"/>
      <c r="BF5613" s="165"/>
      <c r="BG5613" s="165"/>
      <c r="BH5613" s="165"/>
      <c r="BI5613" s="165"/>
      <c r="BJ5613" s="165"/>
      <c r="BK5613" s="165"/>
      <c r="BL5613" s="165"/>
      <c r="BM5613" s="165"/>
      <c r="BN5613" s="165"/>
      <c r="BO5613" s="165"/>
      <c r="BP5613" s="165"/>
      <c r="BQ5613" s="165"/>
      <c r="BS5613" s="6"/>
      <c r="BT5613" s="11"/>
      <c r="BU5613" s="6"/>
      <c r="BV5613" s="6"/>
    </row>
    <row r="5614" spans="1:74" ht="15.75" x14ac:dyDescent="0.25">
      <c r="A5614" s="52" t="s">
        <v>1422</v>
      </c>
      <c r="B5614" s="56"/>
      <c r="C5614" s="7" t="s">
        <v>118</v>
      </c>
      <c r="D5614" s="7" t="s">
        <v>6562</v>
      </c>
      <c r="E5614" s="7"/>
      <c r="F5614" s="64"/>
      <c r="G5614" s="6"/>
      <c r="H5614" s="6"/>
      <c r="I5614" s="10" t="s">
        <v>110</v>
      </c>
      <c r="J5614" s="11" t="s">
        <v>4318</v>
      </c>
      <c r="K5614" s="194" t="s">
        <v>511</v>
      </c>
      <c r="L5614" s="176"/>
      <c r="M5614" s="176">
        <v>1000</v>
      </c>
      <c r="N5614" s="80" t="s">
        <v>6858</v>
      </c>
      <c r="O5614" s="162"/>
      <c r="P5614" s="80" t="s">
        <v>6061</v>
      </c>
      <c r="Q5614" s="80"/>
      <c r="R5614" s="80"/>
      <c r="S5614" s="163"/>
      <c r="T5614" s="213"/>
      <c r="U5614" s="162"/>
      <c r="V5614" s="164"/>
      <c r="W5614" s="12" t="str">
        <f t="shared" si="1010"/>
        <v>Mqtt1</v>
      </c>
      <c r="X5614" s="196" t="s">
        <v>10767</v>
      </c>
      <c r="Y5614" s="6" t="str">
        <f t="shared" si="1007"/>
        <v>marpower/power-tag/lighting-fore-ship-section-4</v>
      </c>
      <c r="Z5614" s="103" t="str" cm="1">
        <f t="array" ref="Z5614">IF(COUNTIF(N5614,"spare"),"","$."&amp;_xlfn.REGEXEXTRACT(J5614,"^PT\d+[FQ]\d+_(.*)", 2))</f>
        <v>$.RMS_Current_Phase_C</v>
      </c>
      <c r="AA5614" s="12">
        <f t="shared" si="1012"/>
        <v>32</v>
      </c>
      <c r="AB5614" s="6" t="s">
        <v>195</v>
      </c>
      <c r="AC5614" s="103">
        <v>3004</v>
      </c>
      <c r="AJ5614" s="80"/>
      <c r="AK5614" s="113" t="s">
        <v>1423</v>
      </c>
      <c r="AN5614" s="80"/>
      <c r="AO5614" s="80"/>
      <c r="AP5614" s="80"/>
      <c r="AQ5614" s="80"/>
      <c r="AR5614" s="127"/>
      <c r="AS5614" s="80"/>
      <c r="AT5614" s="7"/>
      <c r="AU5614" s="7"/>
      <c r="AV5614" s="165"/>
      <c r="AW5614" s="166"/>
      <c r="AX5614" s="137"/>
      <c r="AY5614" s="147"/>
      <c r="AZ5614" s="167"/>
      <c r="BA5614" s="167"/>
      <c r="BB5614" s="147" t="str">
        <f t="shared" si="1013"/>
        <v/>
      </c>
      <c r="BC5614" s="168"/>
      <c r="BD5614" s="165"/>
      <c r="BE5614" s="165"/>
      <c r="BF5614" s="165"/>
      <c r="BG5614" s="165"/>
      <c r="BH5614" s="165"/>
      <c r="BI5614" s="165"/>
      <c r="BJ5614" s="165"/>
      <c r="BK5614" s="165"/>
      <c r="BL5614" s="165"/>
      <c r="BM5614" s="165"/>
      <c r="BN5614" s="165"/>
      <c r="BO5614" s="165"/>
      <c r="BP5614" s="165"/>
      <c r="BQ5614" s="165"/>
      <c r="BS5614" s="6"/>
      <c r="BT5614" s="11"/>
      <c r="BU5614" s="6"/>
      <c r="BV5614" s="6"/>
    </row>
    <row r="5615" spans="1:74" ht="15.75" x14ac:dyDescent="0.25">
      <c r="A5615" s="52" t="s">
        <v>1422</v>
      </c>
      <c r="B5615" s="56"/>
      <c r="C5615" s="7" t="s">
        <v>118</v>
      </c>
      <c r="D5615" s="7" t="s">
        <v>6562</v>
      </c>
      <c r="E5615" s="7"/>
      <c r="F5615" s="64"/>
      <c r="G5615" s="6"/>
      <c r="H5615" s="6"/>
      <c r="I5615" s="10" t="s">
        <v>110</v>
      </c>
      <c r="J5615" s="11" t="s">
        <v>4319</v>
      </c>
      <c r="K5615" s="194" t="s">
        <v>511</v>
      </c>
      <c r="L5615" s="176"/>
      <c r="M5615" s="176">
        <v>1000</v>
      </c>
      <c r="N5615" s="80" t="s">
        <v>6858</v>
      </c>
      <c r="O5615" s="162"/>
      <c r="P5615" s="80" t="s">
        <v>6062</v>
      </c>
      <c r="Q5615" s="80"/>
      <c r="R5615" s="80"/>
      <c r="S5615" s="163"/>
      <c r="T5615" s="213"/>
      <c r="U5615" s="162"/>
      <c r="V5615" s="164"/>
      <c r="W5615" s="12" t="str">
        <f t="shared" si="1010"/>
        <v>Mqtt1</v>
      </c>
      <c r="X5615" s="196" t="s">
        <v>10767</v>
      </c>
      <c r="Y5615" s="6" t="str">
        <f t="shared" si="1007"/>
        <v>marpower/power-tag/lighting-fore-ship-section-4</v>
      </c>
      <c r="Z5615" s="103" t="str" cm="1">
        <f t="array" ref="Z5615">IF(COUNTIF(N5615,"spare"),"","$."&amp;_xlfn.REGEXEXTRACT(J5615,"^PT\d+[FQ]\d+_(.*)", 2))</f>
        <v>$.RMS_Current_Phase_Neut</v>
      </c>
      <c r="AA5615" s="12">
        <f t="shared" si="1012"/>
        <v>32</v>
      </c>
      <c r="AB5615" s="6" t="s">
        <v>195</v>
      </c>
      <c r="AC5615" s="103">
        <v>3006</v>
      </c>
      <c r="AJ5615" s="80"/>
      <c r="AK5615" s="113" t="s">
        <v>1423</v>
      </c>
      <c r="AN5615" s="80"/>
      <c r="AO5615" s="80"/>
      <c r="AP5615" s="80"/>
      <c r="AQ5615" s="80"/>
      <c r="AR5615" s="127"/>
      <c r="AS5615" s="80"/>
      <c r="AT5615" s="7"/>
      <c r="AU5615" s="7"/>
      <c r="AV5615" s="165"/>
      <c r="AW5615" s="166"/>
      <c r="AX5615" s="137"/>
      <c r="AY5615" s="147"/>
      <c r="AZ5615" s="167"/>
      <c r="BA5615" s="167"/>
      <c r="BB5615" s="147" t="str">
        <f t="shared" si="1013"/>
        <v/>
      </c>
      <c r="BC5615" s="168"/>
      <c r="BD5615" s="165"/>
      <c r="BE5615" s="165"/>
      <c r="BF5615" s="165"/>
      <c r="BG5615" s="165"/>
      <c r="BH5615" s="165"/>
      <c r="BI5615" s="165"/>
      <c r="BJ5615" s="165"/>
      <c r="BK5615" s="165"/>
      <c r="BL5615" s="165"/>
      <c r="BM5615" s="165"/>
      <c r="BN5615" s="165"/>
      <c r="BO5615" s="165"/>
      <c r="BP5615" s="165"/>
      <c r="BQ5615" s="165"/>
      <c r="BS5615" s="6"/>
      <c r="BT5615" s="11"/>
      <c r="BU5615" s="6"/>
      <c r="BV5615" s="6"/>
    </row>
    <row r="5616" spans="1:74" ht="15.75" x14ac:dyDescent="0.25">
      <c r="A5616" s="52" t="s">
        <v>1422</v>
      </c>
      <c r="B5616" s="56"/>
      <c r="C5616" s="7" t="s">
        <v>118</v>
      </c>
      <c r="D5616" s="7" t="s">
        <v>6562</v>
      </c>
      <c r="E5616" s="7"/>
      <c r="F5616" s="64"/>
      <c r="G5616" s="6"/>
      <c r="H5616" s="6"/>
      <c r="I5616" s="10" t="s">
        <v>110</v>
      </c>
      <c r="J5616" s="11" t="s">
        <v>8401</v>
      </c>
      <c r="K5616" s="194" t="s">
        <v>511</v>
      </c>
      <c r="L5616" s="176"/>
      <c r="M5616" s="176">
        <v>1000</v>
      </c>
      <c r="N5616" s="80" t="s">
        <v>6858</v>
      </c>
      <c r="O5616" s="162"/>
      <c r="P5616" s="80" t="s">
        <v>6063</v>
      </c>
      <c r="Q5616" s="80"/>
      <c r="R5616" s="80"/>
      <c r="S5616" s="163"/>
      <c r="T5616" s="213"/>
      <c r="U5616" s="162"/>
      <c r="V5616" s="164"/>
      <c r="W5616" s="12" t="str">
        <f t="shared" si="1010"/>
        <v>Mqtt1</v>
      </c>
      <c r="X5616" s="196" t="s">
        <v>10767</v>
      </c>
      <c r="Y5616" s="6" t="str">
        <f t="shared" si="1007"/>
        <v>marpower/power-tag/lighting-fore-ship-section-4</v>
      </c>
      <c r="Z5616" s="103" t="str" cm="1">
        <f t="array" ref="Z5616">IF(COUNTIF(N5616,"spare"),"","$."&amp;_xlfn.REGEXEXTRACT(J5616,"^PT\d+[FQ]\d+_(.*)", 2))</f>
        <v>$.RMS_Voltage_A_N</v>
      </c>
      <c r="AA5616" s="12">
        <f t="shared" si="1012"/>
        <v>32</v>
      </c>
      <c r="AB5616" s="6" t="s">
        <v>195</v>
      </c>
      <c r="AC5616" s="103">
        <v>3028</v>
      </c>
      <c r="AJ5616" s="80"/>
      <c r="AK5616" s="113" t="s">
        <v>1424</v>
      </c>
      <c r="AN5616" s="80"/>
      <c r="AO5616" s="80"/>
      <c r="AP5616" s="80"/>
      <c r="AQ5616" s="80"/>
      <c r="AR5616" s="127"/>
      <c r="AS5616" s="80"/>
      <c r="AT5616" s="7"/>
      <c r="AU5616" s="7"/>
      <c r="AV5616" s="165"/>
      <c r="AW5616" s="166"/>
      <c r="AX5616" s="137"/>
      <c r="AY5616" s="147"/>
      <c r="AZ5616" s="167"/>
      <c r="BA5616" s="167"/>
      <c r="BB5616" s="147" t="str">
        <f t="shared" si="1013"/>
        <v/>
      </c>
      <c r="BC5616" s="168"/>
      <c r="BD5616" s="165"/>
      <c r="BE5616" s="165"/>
      <c r="BF5616" s="165"/>
      <c r="BG5616" s="165"/>
      <c r="BH5616" s="165"/>
      <c r="BI5616" s="165"/>
      <c r="BJ5616" s="165"/>
      <c r="BK5616" s="165"/>
      <c r="BL5616" s="165"/>
      <c r="BM5616" s="165"/>
      <c r="BN5616" s="165"/>
      <c r="BO5616" s="165"/>
      <c r="BP5616" s="165"/>
      <c r="BQ5616" s="165"/>
      <c r="BS5616" s="6"/>
      <c r="BT5616" s="11"/>
      <c r="BU5616" s="6"/>
      <c r="BV5616" s="6"/>
    </row>
    <row r="5617" spans="1:74" ht="15.75" x14ac:dyDescent="0.25">
      <c r="A5617" s="52" t="s">
        <v>1422</v>
      </c>
      <c r="B5617" s="56"/>
      <c r="C5617" s="7" t="s">
        <v>118</v>
      </c>
      <c r="D5617" s="7" t="s">
        <v>6562</v>
      </c>
      <c r="E5617" s="7"/>
      <c r="F5617" s="64"/>
      <c r="G5617" s="6"/>
      <c r="H5617" s="6"/>
      <c r="I5617" s="10" t="s">
        <v>110</v>
      </c>
      <c r="J5617" s="11" t="s">
        <v>8578</v>
      </c>
      <c r="K5617" s="194" t="s">
        <v>511</v>
      </c>
      <c r="L5617" s="176"/>
      <c r="M5617" s="176">
        <v>1000</v>
      </c>
      <c r="N5617" s="80" t="s">
        <v>6858</v>
      </c>
      <c r="O5617" s="162"/>
      <c r="P5617" s="80" t="s">
        <v>6064</v>
      </c>
      <c r="Q5617" s="80"/>
      <c r="R5617" s="80"/>
      <c r="S5617" s="163"/>
      <c r="T5617" s="213"/>
      <c r="U5617" s="162"/>
      <c r="V5617" s="164"/>
      <c r="W5617" s="12" t="str">
        <f t="shared" si="1010"/>
        <v>Mqtt1</v>
      </c>
      <c r="X5617" s="196" t="s">
        <v>10767</v>
      </c>
      <c r="Y5617" s="6" t="str">
        <f t="shared" si="1007"/>
        <v>marpower/power-tag/lighting-fore-ship-section-4</v>
      </c>
      <c r="Z5617" s="103" t="str" cm="1">
        <f t="array" ref="Z5617">IF(COUNTIF(N5617,"spare"),"","$."&amp;_xlfn.REGEXEXTRACT(J5617,"^PT\d+[FQ]\d+_(.*)", 2))</f>
        <v>$.RMS_Voltage_B_N</v>
      </c>
      <c r="AA5617" s="12">
        <f t="shared" si="1012"/>
        <v>32</v>
      </c>
      <c r="AB5617" s="6" t="s">
        <v>195</v>
      </c>
      <c r="AC5617" s="103">
        <v>3030</v>
      </c>
      <c r="AJ5617" s="80"/>
      <c r="AK5617" s="113" t="s">
        <v>1424</v>
      </c>
      <c r="AN5617" s="80"/>
      <c r="AO5617" s="80"/>
      <c r="AP5617" s="80"/>
      <c r="AQ5617" s="80"/>
      <c r="AR5617" s="127"/>
      <c r="AS5617" s="80"/>
      <c r="AT5617" s="7"/>
      <c r="AU5617" s="7"/>
      <c r="AV5617" s="165"/>
      <c r="AW5617" s="166"/>
      <c r="AX5617" s="137"/>
      <c r="AY5617" s="147"/>
      <c r="AZ5617" s="167"/>
      <c r="BA5617" s="167"/>
      <c r="BB5617" s="147" t="str">
        <f t="shared" si="1013"/>
        <v/>
      </c>
      <c r="BC5617" s="168"/>
      <c r="BD5617" s="165"/>
      <c r="BE5617" s="165"/>
      <c r="BF5617" s="165"/>
      <c r="BG5617" s="165"/>
      <c r="BH5617" s="165"/>
      <c r="BI5617" s="165"/>
      <c r="BJ5617" s="165"/>
      <c r="BK5617" s="165"/>
      <c r="BL5617" s="165"/>
      <c r="BM5617" s="165"/>
      <c r="BN5617" s="165"/>
      <c r="BO5617" s="165"/>
      <c r="BP5617" s="165"/>
      <c r="BQ5617" s="165"/>
      <c r="BS5617" s="6"/>
      <c r="BT5617" s="11"/>
      <c r="BU5617" s="6"/>
      <c r="BV5617" s="6"/>
    </row>
    <row r="5618" spans="1:74" ht="15.75" x14ac:dyDescent="0.25">
      <c r="A5618" s="52" t="s">
        <v>1422</v>
      </c>
      <c r="B5618" s="56"/>
      <c r="C5618" s="7" t="s">
        <v>118</v>
      </c>
      <c r="D5618" s="7" t="s">
        <v>6562</v>
      </c>
      <c r="E5618" s="7"/>
      <c r="F5618" s="64"/>
      <c r="G5618" s="6"/>
      <c r="H5618" s="6"/>
      <c r="I5618" s="10" t="s">
        <v>110</v>
      </c>
      <c r="J5618" s="11" t="s">
        <v>8755</v>
      </c>
      <c r="K5618" s="194" t="s">
        <v>511</v>
      </c>
      <c r="L5618" s="176"/>
      <c r="M5618" s="176">
        <v>1000</v>
      </c>
      <c r="N5618" s="80" t="s">
        <v>6858</v>
      </c>
      <c r="O5618" s="162"/>
      <c r="P5618" s="80" t="s">
        <v>6065</v>
      </c>
      <c r="Q5618" s="80"/>
      <c r="R5618" s="80"/>
      <c r="S5618" s="163"/>
      <c r="T5618" s="213"/>
      <c r="U5618" s="162"/>
      <c r="V5618" s="164"/>
      <c r="W5618" s="12" t="str">
        <f t="shared" si="1010"/>
        <v>Mqtt1</v>
      </c>
      <c r="X5618" s="196" t="s">
        <v>10767</v>
      </c>
      <c r="Y5618" s="6" t="str">
        <f t="shared" si="1007"/>
        <v>marpower/power-tag/lighting-fore-ship-section-4</v>
      </c>
      <c r="Z5618" s="103" t="str" cm="1">
        <f t="array" ref="Z5618">IF(COUNTIF(N5618,"spare"),"","$."&amp;_xlfn.REGEXEXTRACT(J5618,"^PT\d+[FQ]\d+_(.*)", 2))</f>
        <v>$.RMS_Voltage_C_N</v>
      </c>
      <c r="AA5618" s="12">
        <f t="shared" si="1012"/>
        <v>32</v>
      </c>
      <c r="AB5618" s="6" t="s">
        <v>195</v>
      </c>
      <c r="AC5618" s="103">
        <v>3032</v>
      </c>
      <c r="AJ5618" s="80"/>
      <c r="AK5618" s="113" t="s">
        <v>1424</v>
      </c>
      <c r="AN5618" s="80"/>
      <c r="AO5618" s="80"/>
      <c r="AP5618" s="80"/>
      <c r="AQ5618" s="80"/>
      <c r="AR5618" s="127"/>
      <c r="AS5618" s="80"/>
      <c r="AT5618" s="7"/>
      <c r="AU5618" s="7"/>
      <c r="AV5618" s="165"/>
      <c r="AW5618" s="166"/>
      <c r="AX5618" s="137"/>
      <c r="AY5618" s="147"/>
      <c r="AZ5618" s="167"/>
      <c r="BA5618" s="167"/>
      <c r="BB5618" s="147" t="str">
        <f t="shared" si="1013"/>
        <v/>
      </c>
      <c r="BC5618" s="168"/>
      <c r="BD5618" s="165"/>
      <c r="BE5618" s="165"/>
      <c r="BF5618" s="165"/>
      <c r="BG5618" s="165"/>
      <c r="BH5618" s="165"/>
      <c r="BI5618" s="165"/>
      <c r="BJ5618" s="165"/>
      <c r="BK5618" s="165"/>
      <c r="BL5618" s="165"/>
      <c r="BM5618" s="165"/>
      <c r="BN5618" s="165"/>
      <c r="BO5618" s="165"/>
      <c r="BP5618" s="165"/>
      <c r="BQ5618" s="165"/>
      <c r="BS5618" s="6"/>
      <c r="BT5618" s="11"/>
      <c r="BU5618" s="6"/>
      <c r="BV5618" s="6"/>
    </row>
    <row r="5619" spans="1:74" ht="15.75" x14ac:dyDescent="0.25">
      <c r="A5619" s="52" t="s">
        <v>1422</v>
      </c>
      <c r="B5619" s="56"/>
      <c r="C5619" s="7" t="s">
        <v>118</v>
      </c>
      <c r="D5619" s="7" t="s">
        <v>6562</v>
      </c>
      <c r="E5619" s="7"/>
      <c r="F5619" s="64"/>
      <c r="G5619" s="6"/>
      <c r="H5619" s="6"/>
      <c r="I5619" s="10" t="s">
        <v>110</v>
      </c>
      <c r="J5619" s="11" t="s">
        <v>4320</v>
      </c>
      <c r="K5619" s="194" t="s">
        <v>511</v>
      </c>
      <c r="L5619" s="176"/>
      <c r="M5619" s="176">
        <v>1000</v>
      </c>
      <c r="N5619" s="80" t="s">
        <v>6858</v>
      </c>
      <c r="O5619" s="162"/>
      <c r="P5619" s="80" t="s">
        <v>6066</v>
      </c>
      <c r="Q5619" s="80"/>
      <c r="R5619" s="80"/>
      <c r="S5619" s="163"/>
      <c r="T5619" s="213"/>
      <c r="U5619" s="162"/>
      <c r="V5619" s="164"/>
      <c r="W5619" s="12" t="str">
        <f t="shared" si="1010"/>
        <v>Mqtt1</v>
      </c>
      <c r="X5619" s="196" t="s">
        <v>10767</v>
      </c>
      <c r="Y5619" s="6" t="str">
        <f t="shared" si="1007"/>
        <v>marpower/power-tag/lighting-fore-ship-section-4</v>
      </c>
      <c r="Z5619" s="103" t="str" cm="1">
        <f t="array" ref="Z5619">IF(COUNTIF(N5619,"spare"),"","$."&amp;_xlfn.REGEXEXTRACT(J5619,"^PT\d+[FQ]\d+_(.*)", 2))</f>
        <v>$.Active_Power_Phase_A</v>
      </c>
      <c r="AA5619" s="12">
        <f t="shared" si="1012"/>
        <v>32</v>
      </c>
      <c r="AB5619" s="6" t="s">
        <v>195</v>
      </c>
      <c r="AC5619" s="103">
        <v>3054</v>
      </c>
      <c r="AJ5619" s="80"/>
      <c r="AK5619" s="113" t="s">
        <v>1425</v>
      </c>
      <c r="AN5619" s="80"/>
      <c r="AO5619" s="80"/>
      <c r="AP5619" s="80"/>
      <c r="AQ5619" s="80"/>
      <c r="AR5619" s="127"/>
      <c r="AS5619" s="80"/>
      <c r="AT5619" s="7"/>
      <c r="AU5619" s="7"/>
      <c r="AV5619" s="165"/>
      <c r="AW5619" s="166"/>
      <c r="AX5619" s="137"/>
      <c r="AY5619" s="147"/>
      <c r="AZ5619" s="167"/>
      <c r="BA5619" s="167"/>
      <c r="BB5619" s="147" t="str">
        <f t="shared" si="1013"/>
        <v/>
      </c>
      <c r="BC5619" s="168"/>
      <c r="BD5619" s="165"/>
      <c r="BE5619" s="165"/>
      <c r="BF5619" s="165"/>
      <c r="BG5619" s="165"/>
      <c r="BH5619" s="165"/>
      <c r="BI5619" s="165"/>
      <c r="BJ5619" s="165"/>
      <c r="BK5619" s="165"/>
      <c r="BL5619" s="165"/>
      <c r="BM5619" s="165"/>
      <c r="BN5619" s="165"/>
      <c r="BO5619" s="165"/>
      <c r="BP5619" s="165"/>
      <c r="BQ5619" s="165"/>
      <c r="BS5619" s="6"/>
      <c r="BT5619" s="11"/>
      <c r="BU5619" s="6"/>
      <c r="BV5619" s="6"/>
    </row>
    <row r="5620" spans="1:74" ht="15.75" x14ac:dyDescent="0.25">
      <c r="A5620" s="52" t="s">
        <v>1422</v>
      </c>
      <c r="B5620" s="56"/>
      <c r="C5620" s="7" t="s">
        <v>118</v>
      </c>
      <c r="D5620" s="7" t="s">
        <v>6562</v>
      </c>
      <c r="E5620" s="7"/>
      <c r="F5620" s="64"/>
      <c r="G5620" s="6"/>
      <c r="H5620" s="6"/>
      <c r="I5620" s="10" t="s">
        <v>110</v>
      </c>
      <c r="J5620" s="11" t="s">
        <v>4321</v>
      </c>
      <c r="K5620" s="194" t="s">
        <v>511</v>
      </c>
      <c r="L5620" s="176"/>
      <c r="M5620" s="176">
        <v>1000</v>
      </c>
      <c r="N5620" s="80" t="s">
        <v>6858</v>
      </c>
      <c r="O5620" s="162"/>
      <c r="P5620" s="80" t="s">
        <v>6067</v>
      </c>
      <c r="Q5620" s="80"/>
      <c r="R5620" s="80"/>
      <c r="S5620" s="163"/>
      <c r="T5620" s="213"/>
      <c r="U5620" s="162"/>
      <c r="V5620" s="164"/>
      <c r="W5620" s="12" t="str">
        <f t="shared" si="1010"/>
        <v>Mqtt1</v>
      </c>
      <c r="X5620" s="196" t="s">
        <v>10767</v>
      </c>
      <c r="Y5620" s="6" t="str">
        <f t="shared" si="1007"/>
        <v>marpower/power-tag/lighting-fore-ship-section-4</v>
      </c>
      <c r="Z5620" s="103" t="str" cm="1">
        <f t="array" ref="Z5620">IF(COUNTIF(N5620,"spare"),"","$."&amp;_xlfn.REGEXEXTRACT(J5620,"^PT\d+[FQ]\d+_(.*)", 2))</f>
        <v>$.Active_Power_Phase_B</v>
      </c>
      <c r="AA5620" s="12">
        <f t="shared" si="1012"/>
        <v>32</v>
      </c>
      <c r="AB5620" s="6" t="s">
        <v>195</v>
      </c>
      <c r="AC5620" s="103">
        <v>3056</v>
      </c>
      <c r="AJ5620" s="80"/>
      <c r="AK5620" s="113" t="s">
        <v>1425</v>
      </c>
      <c r="AN5620" s="80"/>
      <c r="AO5620" s="80"/>
      <c r="AP5620" s="80"/>
      <c r="AQ5620" s="80"/>
      <c r="AR5620" s="127"/>
      <c r="AS5620" s="80"/>
      <c r="AT5620" s="7"/>
      <c r="AU5620" s="7"/>
      <c r="AV5620" s="165"/>
      <c r="AW5620" s="166"/>
      <c r="AX5620" s="137"/>
      <c r="AY5620" s="147"/>
      <c r="AZ5620" s="167"/>
      <c r="BA5620" s="167"/>
      <c r="BB5620" s="147" t="str">
        <f t="shared" si="1013"/>
        <v/>
      </c>
      <c r="BC5620" s="168"/>
      <c r="BD5620" s="165"/>
      <c r="BE5620" s="165"/>
      <c r="BF5620" s="165"/>
      <c r="BG5620" s="165"/>
      <c r="BH5620" s="165"/>
      <c r="BI5620" s="165"/>
      <c r="BJ5620" s="165"/>
      <c r="BK5620" s="165"/>
      <c r="BL5620" s="165"/>
      <c r="BM5620" s="165"/>
      <c r="BN5620" s="165"/>
      <c r="BO5620" s="165"/>
      <c r="BP5620" s="165"/>
      <c r="BQ5620" s="165"/>
      <c r="BS5620" s="6"/>
      <c r="BT5620" s="11"/>
      <c r="BU5620" s="6"/>
      <c r="BV5620" s="6"/>
    </row>
    <row r="5621" spans="1:74" ht="15.75" x14ac:dyDescent="0.25">
      <c r="A5621" s="52" t="s">
        <v>1422</v>
      </c>
      <c r="B5621" s="56"/>
      <c r="C5621" s="7" t="s">
        <v>118</v>
      </c>
      <c r="D5621" s="7" t="s">
        <v>6562</v>
      </c>
      <c r="E5621" s="7"/>
      <c r="F5621" s="64"/>
      <c r="G5621" s="6"/>
      <c r="H5621" s="6"/>
      <c r="I5621" s="10" t="s">
        <v>110</v>
      </c>
      <c r="J5621" s="11" t="s">
        <v>4322</v>
      </c>
      <c r="K5621" s="194" t="s">
        <v>511</v>
      </c>
      <c r="L5621" s="176"/>
      <c r="M5621" s="176">
        <v>1000</v>
      </c>
      <c r="N5621" s="80" t="s">
        <v>6858</v>
      </c>
      <c r="O5621" s="162"/>
      <c r="P5621" s="80" t="s">
        <v>6068</v>
      </c>
      <c r="Q5621" s="80"/>
      <c r="R5621" s="80"/>
      <c r="S5621" s="163"/>
      <c r="T5621" s="213"/>
      <c r="U5621" s="162"/>
      <c r="V5621" s="164"/>
      <c r="W5621" s="12" t="str">
        <f t="shared" si="1010"/>
        <v>Mqtt1</v>
      </c>
      <c r="X5621" s="196" t="s">
        <v>10767</v>
      </c>
      <c r="Y5621" s="6" t="str">
        <f t="shared" si="1007"/>
        <v>marpower/power-tag/lighting-fore-ship-section-4</v>
      </c>
      <c r="Z5621" s="103" t="str" cm="1">
        <f t="array" ref="Z5621">IF(COUNTIF(N5621,"spare"),"","$."&amp;_xlfn.REGEXEXTRACT(J5621,"^PT\d+[FQ]\d+_(.*)", 2))</f>
        <v>$.Active_Power_Phase_C</v>
      </c>
      <c r="AA5621" s="12">
        <f t="shared" si="1012"/>
        <v>32</v>
      </c>
      <c r="AB5621" s="6" t="s">
        <v>195</v>
      </c>
      <c r="AC5621" s="103">
        <v>3058</v>
      </c>
      <c r="AJ5621" s="80"/>
      <c r="AK5621" s="113" t="s">
        <v>1425</v>
      </c>
      <c r="AN5621" s="80"/>
      <c r="AO5621" s="80"/>
      <c r="AP5621" s="80"/>
      <c r="AQ5621" s="80"/>
      <c r="AR5621" s="127"/>
      <c r="AS5621" s="80"/>
      <c r="AT5621" s="7"/>
      <c r="AU5621" s="7"/>
      <c r="AV5621" s="165"/>
      <c r="AW5621" s="166"/>
      <c r="AX5621" s="137"/>
      <c r="AY5621" s="147"/>
      <c r="AZ5621" s="167"/>
      <c r="BA5621" s="167"/>
      <c r="BB5621" s="147" t="str">
        <f t="shared" si="1013"/>
        <v/>
      </c>
      <c r="BC5621" s="168"/>
      <c r="BD5621" s="165"/>
      <c r="BE5621" s="165"/>
      <c r="BF5621" s="165"/>
      <c r="BG5621" s="165"/>
      <c r="BH5621" s="165"/>
      <c r="BI5621" s="165"/>
      <c r="BJ5621" s="165"/>
      <c r="BK5621" s="165"/>
      <c r="BL5621" s="165"/>
      <c r="BM5621" s="165"/>
      <c r="BN5621" s="165"/>
      <c r="BO5621" s="165"/>
      <c r="BP5621" s="165"/>
      <c r="BQ5621" s="165"/>
      <c r="BS5621" s="6"/>
      <c r="BT5621" s="11"/>
      <c r="BU5621" s="6"/>
      <c r="BV5621" s="6"/>
    </row>
    <row r="5622" spans="1:74" ht="15.75" x14ac:dyDescent="0.25">
      <c r="A5622" s="52" t="s">
        <v>1422</v>
      </c>
      <c r="B5622" s="56"/>
      <c r="C5622" s="7" t="s">
        <v>118</v>
      </c>
      <c r="D5622" s="7" t="s">
        <v>6562</v>
      </c>
      <c r="E5622" s="7"/>
      <c r="F5622" s="64"/>
      <c r="G5622" s="6"/>
      <c r="H5622" s="6"/>
      <c r="I5622" s="10" t="s">
        <v>110</v>
      </c>
      <c r="J5622" s="11" t="s">
        <v>4323</v>
      </c>
      <c r="K5622" s="194" t="s">
        <v>511</v>
      </c>
      <c r="L5622" s="176"/>
      <c r="M5622" s="176">
        <v>1000</v>
      </c>
      <c r="N5622" s="80" t="s">
        <v>6858</v>
      </c>
      <c r="O5622" s="162"/>
      <c r="P5622" s="80" t="s">
        <v>6069</v>
      </c>
      <c r="Q5622" s="80"/>
      <c r="R5622" s="80"/>
      <c r="S5622" s="163"/>
      <c r="T5622" s="213"/>
      <c r="U5622" s="162"/>
      <c r="V5622" s="164"/>
      <c r="W5622" s="12" t="str">
        <f t="shared" si="1010"/>
        <v>Mqtt1</v>
      </c>
      <c r="X5622" s="196" t="s">
        <v>10767</v>
      </c>
      <c r="Y5622" s="6" t="str">
        <f t="shared" si="1007"/>
        <v>marpower/power-tag/lighting-fore-ship-section-4</v>
      </c>
      <c r="Z5622" s="103" t="str" cm="1">
        <f t="array" ref="Z5622">IF(COUNTIF(N5622,"spare"),"","$."&amp;_xlfn.REGEXEXTRACT(J5622,"^PT\d+[FQ]\d+_(.*)", 2))</f>
        <v>$.Total_Active_Power</v>
      </c>
      <c r="AA5622" s="12">
        <f t="shared" si="1012"/>
        <v>32</v>
      </c>
      <c r="AB5622" s="6" t="s">
        <v>195</v>
      </c>
      <c r="AC5622" s="103">
        <v>3060</v>
      </c>
      <c r="AJ5622" s="80"/>
      <c r="AK5622" s="113" t="s">
        <v>1425</v>
      </c>
      <c r="AN5622" s="80"/>
      <c r="AO5622" s="80"/>
      <c r="AP5622" s="80"/>
      <c r="AQ5622" s="80"/>
      <c r="AR5622" s="127"/>
      <c r="AS5622" s="80"/>
      <c r="AT5622" s="7"/>
      <c r="AU5622" s="7"/>
      <c r="AV5622" s="165"/>
      <c r="AW5622" s="166"/>
      <c r="AX5622" s="137"/>
      <c r="AY5622" s="147"/>
      <c r="AZ5622" s="167"/>
      <c r="BA5622" s="167"/>
      <c r="BB5622" s="147" t="str">
        <f t="shared" si="1013"/>
        <v/>
      </c>
      <c r="BC5622" s="168"/>
      <c r="BD5622" s="165"/>
      <c r="BE5622" s="165"/>
      <c r="BF5622" s="165"/>
      <c r="BG5622" s="165"/>
      <c r="BH5622" s="165"/>
      <c r="BI5622" s="165"/>
      <c r="BJ5622" s="165"/>
      <c r="BK5622" s="165"/>
      <c r="BL5622" s="165"/>
      <c r="BM5622" s="165"/>
      <c r="BN5622" s="165"/>
      <c r="BO5622" s="165"/>
      <c r="BP5622" s="165"/>
      <c r="BQ5622" s="165"/>
      <c r="BS5622" s="6"/>
      <c r="BT5622" s="11"/>
      <c r="BU5622" s="6"/>
      <c r="BV5622" s="6"/>
    </row>
    <row r="5623" spans="1:74" ht="15.75" x14ac:dyDescent="0.25">
      <c r="A5623" s="52" t="s">
        <v>1422</v>
      </c>
      <c r="B5623" s="56"/>
      <c r="C5623" s="7" t="s">
        <v>118</v>
      </c>
      <c r="D5623" s="7" t="s">
        <v>6562</v>
      </c>
      <c r="E5623" s="7"/>
      <c r="F5623" s="64"/>
      <c r="G5623" s="6"/>
      <c r="H5623" s="6"/>
      <c r="I5623" s="10" t="s">
        <v>110</v>
      </c>
      <c r="J5623" s="11" t="s">
        <v>4324</v>
      </c>
      <c r="K5623" s="194" t="s">
        <v>511</v>
      </c>
      <c r="L5623" s="176"/>
      <c r="M5623" s="176">
        <v>1000</v>
      </c>
      <c r="N5623" s="80" t="s">
        <v>6858</v>
      </c>
      <c r="O5623" s="162"/>
      <c r="P5623" s="80" t="s">
        <v>6070</v>
      </c>
      <c r="Q5623" s="80"/>
      <c r="R5623" s="80"/>
      <c r="S5623" s="163"/>
      <c r="T5623" s="213"/>
      <c r="U5623" s="162"/>
      <c r="V5623" s="164"/>
      <c r="W5623" s="12" t="str">
        <f t="shared" si="1010"/>
        <v>Mqtt1</v>
      </c>
      <c r="X5623" s="196" t="s">
        <v>10767</v>
      </c>
      <c r="Y5623" s="6" t="str">
        <f t="shared" si="1007"/>
        <v>marpower/power-tag/lighting-fore-ship-section-4</v>
      </c>
      <c r="Z5623" s="103" t="str" cm="1">
        <f t="array" ref="Z5623">IF(COUNTIF(N5623,"spare"),"","$."&amp;_xlfn.REGEXEXTRACT(J5623,"^PT\d+[FQ]\d+_(.*)", 2))</f>
        <v>$.Power_Factor_Phase_A</v>
      </c>
      <c r="AA5623" s="12">
        <f t="shared" si="1012"/>
        <v>32</v>
      </c>
      <c r="AB5623" s="6" t="s">
        <v>195</v>
      </c>
      <c r="AC5623" s="103">
        <v>3078</v>
      </c>
      <c r="AJ5623" s="80"/>
      <c r="AK5623" s="113" t="s">
        <v>1426</v>
      </c>
      <c r="AN5623" s="80"/>
      <c r="AO5623" s="80"/>
      <c r="AP5623" s="80"/>
      <c r="AQ5623" s="80"/>
      <c r="AR5623" s="127"/>
      <c r="AS5623" s="80"/>
      <c r="AT5623" s="7"/>
      <c r="AU5623" s="7"/>
      <c r="AV5623" s="165"/>
      <c r="AW5623" s="166"/>
      <c r="AX5623" s="137"/>
      <c r="AY5623" s="147"/>
      <c r="AZ5623" s="167"/>
      <c r="BA5623" s="167"/>
      <c r="BB5623" s="147" t="str">
        <f t="shared" si="1013"/>
        <v/>
      </c>
      <c r="BC5623" s="168"/>
      <c r="BD5623" s="165"/>
      <c r="BE5623" s="165"/>
      <c r="BF5623" s="165"/>
      <c r="BG5623" s="165"/>
      <c r="BH5623" s="165"/>
      <c r="BI5623" s="165"/>
      <c r="BJ5623" s="165"/>
      <c r="BK5623" s="165"/>
      <c r="BL5623" s="165"/>
      <c r="BM5623" s="165"/>
      <c r="BN5623" s="165"/>
      <c r="BO5623" s="165"/>
      <c r="BP5623" s="165"/>
      <c r="BQ5623" s="165"/>
      <c r="BS5623" s="6"/>
      <c r="BT5623" s="11"/>
      <c r="BU5623" s="6"/>
      <c r="BV5623" s="6"/>
    </row>
    <row r="5624" spans="1:74" ht="15.75" x14ac:dyDescent="0.25">
      <c r="A5624" s="52" t="s">
        <v>1422</v>
      </c>
      <c r="B5624" s="56"/>
      <c r="C5624" s="7" t="s">
        <v>118</v>
      </c>
      <c r="D5624" s="7" t="s">
        <v>6562</v>
      </c>
      <c r="E5624" s="7"/>
      <c r="F5624" s="64"/>
      <c r="G5624" s="6"/>
      <c r="H5624" s="6"/>
      <c r="I5624" s="10" t="s">
        <v>110</v>
      </c>
      <c r="J5624" s="11" t="s">
        <v>4325</v>
      </c>
      <c r="K5624" s="194" t="s">
        <v>511</v>
      </c>
      <c r="L5624" s="176"/>
      <c r="M5624" s="176">
        <v>1000</v>
      </c>
      <c r="N5624" s="80" t="s">
        <v>6858</v>
      </c>
      <c r="O5624" s="162"/>
      <c r="P5624" s="80" t="s">
        <v>6071</v>
      </c>
      <c r="Q5624" s="80"/>
      <c r="R5624" s="80"/>
      <c r="S5624" s="163"/>
      <c r="T5624" s="213"/>
      <c r="U5624" s="162"/>
      <c r="V5624" s="164"/>
      <c r="W5624" s="12" t="str">
        <f t="shared" si="1010"/>
        <v>Mqtt1</v>
      </c>
      <c r="X5624" s="196" t="s">
        <v>10767</v>
      </c>
      <c r="Y5624" s="6" t="str">
        <f t="shared" si="1007"/>
        <v>marpower/power-tag/lighting-fore-ship-section-4</v>
      </c>
      <c r="Z5624" s="103" t="str" cm="1">
        <f t="array" ref="Z5624">IF(COUNTIF(N5624,"spare"),"","$."&amp;_xlfn.REGEXEXTRACT(J5624,"^PT\d+[FQ]\d+_(.*)", 2))</f>
        <v>$.Power_Factor_Phase_B</v>
      </c>
      <c r="AA5624" s="12">
        <f t="shared" si="1012"/>
        <v>32</v>
      </c>
      <c r="AB5624" s="6" t="s">
        <v>195</v>
      </c>
      <c r="AC5624" s="103">
        <v>3080</v>
      </c>
      <c r="AJ5624" s="80"/>
      <c r="AK5624" s="113" t="s">
        <v>1426</v>
      </c>
      <c r="AN5624" s="80"/>
      <c r="AO5624" s="80"/>
      <c r="AP5624" s="80"/>
      <c r="AQ5624" s="80"/>
      <c r="AR5624" s="127"/>
      <c r="AS5624" s="80"/>
      <c r="AT5624" s="7"/>
      <c r="AU5624" s="7"/>
      <c r="AV5624" s="165"/>
      <c r="AW5624" s="166"/>
      <c r="AX5624" s="137"/>
      <c r="AY5624" s="147"/>
      <c r="AZ5624" s="167"/>
      <c r="BA5624" s="167"/>
      <c r="BB5624" s="147" t="str">
        <f t="shared" si="1013"/>
        <v/>
      </c>
      <c r="BC5624" s="168"/>
      <c r="BD5624" s="165"/>
      <c r="BE5624" s="165"/>
      <c r="BF5624" s="165"/>
      <c r="BG5624" s="165"/>
      <c r="BH5624" s="165"/>
      <c r="BI5624" s="165"/>
      <c r="BJ5624" s="165"/>
      <c r="BK5624" s="165"/>
      <c r="BL5624" s="165"/>
      <c r="BM5624" s="165"/>
      <c r="BN5624" s="165"/>
      <c r="BO5624" s="165"/>
      <c r="BP5624" s="165"/>
      <c r="BQ5624" s="165"/>
      <c r="BS5624" s="6"/>
      <c r="BT5624" s="11"/>
      <c r="BU5624" s="6"/>
      <c r="BV5624" s="6"/>
    </row>
    <row r="5625" spans="1:74" ht="15.75" x14ac:dyDescent="0.25">
      <c r="A5625" s="52" t="s">
        <v>1422</v>
      </c>
      <c r="B5625" s="56"/>
      <c r="C5625" s="7" t="s">
        <v>118</v>
      </c>
      <c r="D5625" s="7" t="s">
        <v>6562</v>
      </c>
      <c r="E5625" s="7"/>
      <c r="F5625" s="64"/>
      <c r="G5625" s="6"/>
      <c r="H5625" s="6"/>
      <c r="I5625" s="10" t="s">
        <v>110</v>
      </c>
      <c r="J5625" s="11" t="s">
        <v>4326</v>
      </c>
      <c r="K5625" s="194" t="s">
        <v>511</v>
      </c>
      <c r="L5625" s="176"/>
      <c r="M5625" s="176">
        <v>1000</v>
      </c>
      <c r="N5625" s="80" t="s">
        <v>6858</v>
      </c>
      <c r="O5625" s="162"/>
      <c r="P5625" s="80" t="s">
        <v>6072</v>
      </c>
      <c r="Q5625" s="80"/>
      <c r="R5625" s="80"/>
      <c r="S5625" s="163"/>
      <c r="T5625" s="213"/>
      <c r="U5625" s="162"/>
      <c r="V5625" s="164"/>
      <c r="W5625" s="12" t="str">
        <f t="shared" si="1010"/>
        <v>Mqtt1</v>
      </c>
      <c r="X5625" s="196" t="s">
        <v>10767</v>
      </c>
      <c r="Y5625" s="6" t="str">
        <f t="shared" si="1007"/>
        <v>marpower/power-tag/lighting-fore-ship-section-4</v>
      </c>
      <c r="Z5625" s="103" t="str" cm="1">
        <f t="array" ref="Z5625">IF(COUNTIF(N5625,"spare"),"","$."&amp;_xlfn.REGEXEXTRACT(J5625,"^PT\d+[FQ]\d+_(.*)", 2))</f>
        <v>$.Power_Factor_Phase_C</v>
      </c>
      <c r="AA5625" s="12">
        <f t="shared" si="1012"/>
        <v>32</v>
      </c>
      <c r="AB5625" s="6" t="s">
        <v>195</v>
      </c>
      <c r="AC5625" s="103">
        <v>3082</v>
      </c>
      <c r="AJ5625" s="80"/>
      <c r="AK5625" s="113" t="s">
        <v>1426</v>
      </c>
      <c r="AN5625" s="80"/>
      <c r="AO5625" s="80"/>
      <c r="AP5625" s="80"/>
      <c r="AQ5625" s="80"/>
      <c r="AR5625" s="127"/>
      <c r="AS5625" s="80"/>
      <c r="AT5625" s="7"/>
      <c r="AU5625" s="7"/>
      <c r="AV5625" s="165"/>
      <c r="AW5625" s="166"/>
      <c r="AX5625" s="137"/>
      <c r="AY5625" s="147"/>
      <c r="AZ5625" s="167"/>
      <c r="BA5625" s="167"/>
      <c r="BB5625" s="147" t="str">
        <f t="shared" si="1013"/>
        <v/>
      </c>
      <c r="BC5625" s="168"/>
      <c r="BD5625" s="165"/>
      <c r="BE5625" s="165"/>
      <c r="BF5625" s="165"/>
      <c r="BG5625" s="165"/>
      <c r="BH5625" s="165"/>
      <c r="BI5625" s="165"/>
      <c r="BJ5625" s="165"/>
      <c r="BK5625" s="165"/>
      <c r="BL5625" s="165"/>
      <c r="BM5625" s="165"/>
      <c r="BN5625" s="165"/>
      <c r="BO5625" s="165"/>
      <c r="BP5625" s="165"/>
      <c r="BQ5625" s="165"/>
      <c r="BS5625" s="6"/>
      <c r="BT5625" s="11"/>
      <c r="BU5625" s="6"/>
      <c r="BV5625" s="6"/>
    </row>
    <row r="5626" spans="1:74" ht="15.75" x14ac:dyDescent="0.25">
      <c r="A5626" s="52" t="s">
        <v>1422</v>
      </c>
      <c r="B5626" s="56"/>
      <c r="C5626" s="7" t="s">
        <v>118</v>
      </c>
      <c r="D5626" s="7" t="s">
        <v>6562</v>
      </c>
      <c r="E5626" s="7"/>
      <c r="F5626" s="64"/>
      <c r="G5626" s="6"/>
      <c r="H5626" s="6"/>
      <c r="I5626" s="10" t="s">
        <v>110</v>
      </c>
      <c r="J5626" s="11" t="s">
        <v>4327</v>
      </c>
      <c r="K5626" s="194" t="s">
        <v>511</v>
      </c>
      <c r="L5626" s="176"/>
      <c r="M5626" s="176">
        <v>1000</v>
      </c>
      <c r="N5626" s="80" t="s">
        <v>6858</v>
      </c>
      <c r="O5626" s="162"/>
      <c r="P5626" s="80" t="s">
        <v>6073</v>
      </c>
      <c r="Q5626" s="80"/>
      <c r="R5626" s="80"/>
      <c r="S5626" s="163"/>
      <c r="T5626" s="213"/>
      <c r="U5626" s="162"/>
      <c r="V5626" s="164"/>
      <c r="W5626" s="12" t="str">
        <f t="shared" si="1010"/>
        <v>Mqtt1</v>
      </c>
      <c r="X5626" s="196" t="s">
        <v>10767</v>
      </c>
      <c r="Y5626" s="6" t="str">
        <f t="shared" si="1007"/>
        <v>marpower/power-tag/lighting-fore-ship-section-4</v>
      </c>
      <c r="Z5626" s="103" t="str" cm="1">
        <f t="array" ref="Z5626">IF(COUNTIF(N5626,"spare"),"","$."&amp;_xlfn.REGEXEXTRACT(J5626,"^PT\d+[FQ]\d+_(.*)", 2))</f>
        <v>$.Total_Power_Factor</v>
      </c>
      <c r="AA5626" s="12">
        <f t="shared" si="1012"/>
        <v>32</v>
      </c>
      <c r="AB5626" s="6" t="s">
        <v>195</v>
      </c>
      <c r="AC5626" s="103">
        <v>3084</v>
      </c>
      <c r="AJ5626" s="80"/>
      <c r="AK5626" s="113" t="s">
        <v>1426</v>
      </c>
      <c r="AN5626" s="80"/>
      <c r="AO5626" s="80"/>
      <c r="AP5626" s="80"/>
      <c r="AQ5626" s="80"/>
      <c r="AR5626" s="127"/>
      <c r="AS5626" s="80"/>
      <c r="AT5626" s="7"/>
      <c r="AU5626" s="7"/>
      <c r="AV5626" s="165"/>
      <c r="AW5626" s="166"/>
      <c r="AX5626" s="137"/>
      <c r="AY5626" s="147"/>
      <c r="AZ5626" s="167"/>
      <c r="BA5626" s="167"/>
      <c r="BB5626" s="147" t="str">
        <f t="shared" si="1013"/>
        <v/>
      </c>
      <c r="BC5626" s="168"/>
      <c r="BD5626" s="165"/>
      <c r="BE5626" s="165"/>
      <c r="BF5626" s="165"/>
      <c r="BG5626" s="165"/>
      <c r="BH5626" s="165"/>
      <c r="BI5626" s="165"/>
      <c r="BJ5626" s="165"/>
      <c r="BK5626" s="165"/>
      <c r="BL5626" s="165"/>
      <c r="BM5626" s="165"/>
      <c r="BN5626" s="165"/>
      <c r="BO5626" s="165"/>
      <c r="BP5626" s="165"/>
      <c r="BQ5626" s="165"/>
      <c r="BS5626" s="6"/>
      <c r="BT5626" s="11"/>
      <c r="BU5626" s="6"/>
      <c r="BV5626" s="6"/>
    </row>
    <row r="5627" spans="1:74" ht="15.75" x14ac:dyDescent="0.25">
      <c r="A5627" s="52" t="s">
        <v>1422</v>
      </c>
      <c r="B5627" s="56"/>
      <c r="C5627" s="7" t="s">
        <v>118</v>
      </c>
      <c r="D5627" s="7" t="s">
        <v>6562</v>
      </c>
      <c r="E5627" s="7"/>
      <c r="F5627" s="64"/>
      <c r="G5627" s="6"/>
      <c r="H5627" s="6"/>
      <c r="I5627" s="10" t="s">
        <v>110</v>
      </c>
      <c r="J5627" s="11" t="s">
        <v>5234</v>
      </c>
      <c r="K5627" s="194" t="s">
        <v>511</v>
      </c>
      <c r="L5627" s="176"/>
      <c r="M5627" s="176">
        <v>1000</v>
      </c>
      <c r="N5627" s="80" t="s">
        <v>6858</v>
      </c>
      <c r="O5627" s="162"/>
      <c r="P5627" s="80" t="s">
        <v>6074</v>
      </c>
      <c r="Q5627" s="80"/>
      <c r="R5627" s="80"/>
      <c r="S5627" s="163"/>
      <c r="T5627" s="213"/>
      <c r="U5627" s="162"/>
      <c r="V5627" s="164"/>
      <c r="W5627" s="12" t="str">
        <f t="shared" si="1010"/>
        <v>Mqtt1</v>
      </c>
      <c r="X5627" s="196" t="s">
        <v>10768</v>
      </c>
      <c r="Y5627" s="6" t="str">
        <f t="shared" si="1007"/>
        <v>marpower/power-tag/spare-lighting</v>
      </c>
      <c r="Z5627" s="103" t="str" cm="1">
        <f t="array" ref="Z5627">IF(COUNTIF(N5627,"spare"),"","$."&amp;_xlfn.REGEXEXTRACT(J5627,"^PT\d+[FQ]\d+_(.*)", 2))</f>
        <v>$.RMS_Current_Phase_A</v>
      </c>
      <c r="AA5627" s="12">
        <f>AA5612+1</f>
        <v>33</v>
      </c>
      <c r="AB5627" s="6" t="s">
        <v>195</v>
      </c>
      <c r="AC5627" s="103">
        <v>3000</v>
      </c>
      <c r="AJ5627" s="80"/>
      <c r="AK5627" s="113" t="s">
        <v>1423</v>
      </c>
      <c r="AN5627" s="80"/>
      <c r="AO5627" s="80"/>
      <c r="AP5627" s="80"/>
      <c r="AQ5627" s="80"/>
      <c r="AR5627" s="127"/>
      <c r="AS5627" s="80"/>
      <c r="AT5627" s="7"/>
      <c r="AU5627" s="7"/>
      <c r="AV5627" s="165"/>
      <c r="AW5627" s="166"/>
      <c r="AX5627" s="137"/>
      <c r="AY5627" s="147"/>
      <c r="AZ5627" s="167"/>
      <c r="BA5627" s="167"/>
      <c r="BB5627" s="147" t="str">
        <f t="shared" ref="BB5627:BB5641" si="1014">IF(ISNUMBER(AM5627),"1","")</f>
        <v/>
      </c>
      <c r="BC5627" s="168"/>
      <c r="BD5627" s="165"/>
      <c r="BE5627" s="165"/>
      <c r="BF5627" s="165"/>
      <c r="BG5627" s="165"/>
      <c r="BH5627" s="165"/>
      <c r="BI5627" s="165"/>
      <c r="BJ5627" s="165"/>
      <c r="BK5627" s="165"/>
      <c r="BL5627" s="165"/>
      <c r="BM5627" s="165"/>
      <c r="BN5627" s="165"/>
      <c r="BO5627" s="165"/>
      <c r="BP5627" s="165"/>
      <c r="BQ5627" s="165"/>
      <c r="BS5627" s="6"/>
      <c r="BT5627" s="11"/>
      <c r="BU5627" s="6"/>
      <c r="BV5627" s="6"/>
    </row>
    <row r="5628" spans="1:74" ht="15.75" x14ac:dyDescent="0.25">
      <c r="A5628" s="52" t="s">
        <v>1422</v>
      </c>
      <c r="B5628" s="56"/>
      <c r="C5628" s="7" t="s">
        <v>118</v>
      </c>
      <c r="D5628" s="7" t="s">
        <v>6562</v>
      </c>
      <c r="E5628" s="7"/>
      <c r="F5628" s="64"/>
      <c r="G5628" s="6"/>
      <c r="H5628" s="6"/>
      <c r="I5628" s="10" t="s">
        <v>110</v>
      </c>
      <c r="J5628" s="11" t="s">
        <v>5235</v>
      </c>
      <c r="K5628" s="194" t="s">
        <v>511</v>
      </c>
      <c r="L5628" s="176"/>
      <c r="M5628" s="176">
        <v>1000</v>
      </c>
      <c r="N5628" s="80" t="s">
        <v>6858</v>
      </c>
      <c r="O5628" s="162"/>
      <c r="P5628" s="80" t="s">
        <v>6075</v>
      </c>
      <c r="Q5628" s="80"/>
      <c r="R5628" s="80"/>
      <c r="S5628" s="163"/>
      <c r="T5628" s="213"/>
      <c r="U5628" s="162"/>
      <c r="V5628" s="164"/>
      <c r="W5628" s="12" t="str">
        <f t="shared" si="1010"/>
        <v>Mqtt1</v>
      </c>
      <c r="X5628" s="196" t="s">
        <v>10768</v>
      </c>
      <c r="Y5628" s="6" t="str">
        <f t="shared" si="1007"/>
        <v>marpower/power-tag/spare-lighting</v>
      </c>
      <c r="Z5628" s="103" t="str" cm="1">
        <f t="array" ref="Z5628">IF(COUNTIF(N5628,"spare"),"","$."&amp;_xlfn.REGEXEXTRACT(J5628,"^PT\d+[FQ]\d+_(.*)", 2))</f>
        <v>$.RMS_Current_Phase_B</v>
      </c>
      <c r="AA5628" s="12">
        <f t="shared" si="1012"/>
        <v>33</v>
      </c>
      <c r="AB5628" s="6" t="s">
        <v>195</v>
      </c>
      <c r="AC5628" s="103">
        <v>3002</v>
      </c>
      <c r="AJ5628" s="80"/>
      <c r="AK5628" s="113" t="s">
        <v>1423</v>
      </c>
      <c r="AN5628" s="80"/>
      <c r="AO5628" s="80"/>
      <c r="AP5628" s="80"/>
      <c r="AQ5628" s="80"/>
      <c r="AR5628" s="127"/>
      <c r="AS5628" s="80"/>
      <c r="AT5628" s="7"/>
      <c r="AU5628" s="7"/>
      <c r="AV5628" s="165"/>
      <c r="AW5628" s="166"/>
      <c r="AX5628" s="137"/>
      <c r="AY5628" s="147"/>
      <c r="AZ5628" s="167"/>
      <c r="BA5628" s="167"/>
      <c r="BB5628" s="147" t="str">
        <f t="shared" si="1014"/>
        <v/>
      </c>
      <c r="BC5628" s="168"/>
      <c r="BD5628" s="165"/>
      <c r="BE5628" s="165"/>
      <c r="BF5628" s="165"/>
      <c r="BG5628" s="165"/>
      <c r="BH5628" s="165"/>
      <c r="BI5628" s="165"/>
      <c r="BJ5628" s="165"/>
      <c r="BK5628" s="165"/>
      <c r="BL5628" s="165"/>
      <c r="BM5628" s="165"/>
      <c r="BN5628" s="165"/>
      <c r="BO5628" s="165"/>
      <c r="BP5628" s="165"/>
      <c r="BQ5628" s="165"/>
      <c r="BS5628" s="6"/>
      <c r="BT5628" s="11"/>
      <c r="BU5628" s="6"/>
      <c r="BV5628" s="6"/>
    </row>
    <row r="5629" spans="1:74" ht="15.75" x14ac:dyDescent="0.25">
      <c r="A5629" s="52" t="s">
        <v>1422</v>
      </c>
      <c r="B5629" s="56"/>
      <c r="C5629" s="7" t="s">
        <v>118</v>
      </c>
      <c r="D5629" s="7" t="s">
        <v>6562</v>
      </c>
      <c r="E5629" s="7"/>
      <c r="F5629" s="64"/>
      <c r="G5629" s="6"/>
      <c r="H5629" s="6"/>
      <c r="I5629" s="10" t="s">
        <v>110</v>
      </c>
      <c r="J5629" s="11" t="s">
        <v>5236</v>
      </c>
      <c r="K5629" s="194" t="s">
        <v>511</v>
      </c>
      <c r="L5629" s="176"/>
      <c r="M5629" s="176">
        <v>1000</v>
      </c>
      <c r="N5629" s="80" t="s">
        <v>6858</v>
      </c>
      <c r="O5629" s="162"/>
      <c r="P5629" s="80" t="s">
        <v>6076</v>
      </c>
      <c r="Q5629" s="80"/>
      <c r="R5629" s="80"/>
      <c r="S5629" s="163"/>
      <c r="T5629" s="213"/>
      <c r="U5629" s="162"/>
      <c r="V5629" s="164"/>
      <c r="W5629" s="12" t="str">
        <f t="shared" si="1010"/>
        <v>Mqtt1</v>
      </c>
      <c r="X5629" s="196" t="s">
        <v>10768</v>
      </c>
      <c r="Y5629" s="6" t="str">
        <f t="shared" si="1007"/>
        <v>marpower/power-tag/spare-lighting</v>
      </c>
      <c r="Z5629" s="103" t="str" cm="1">
        <f t="array" ref="Z5629">IF(COUNTIF(N5629,"spare"),"","$."&amp;_xlfn.REGEXEXTRACT(J5629,"^PT\d+[FQ]\d+_(.*)", 2))</f>
        <v>$.RMS_Current_Phase_C</v>
      </c>
      <c r="AA5629" s="12">
        <f t="shared" si="1012"/>
        <v>33</v>
      </c>
      <c r="AB5629" s="6" t="s">
        <v>195</v>
      </c>
      <c r="AC5629" s="103">
        <v>3004</v>
      </c>
      <c r="AJ5629" s="80"/>
      <c r="AK5629" s="113" t="s">
        <v>1423</v>
      </c>
      <c r="AN5629" s="80"/>
      <c r="AO5629" s="80"/>
      <c r="AP5629" s="80"/>
      <c r="AQ5629" s="80"/>
      <c r="AR5629" s="127"/>
      <c r="AS5629" s="80"/>
      <c r="AT5629" s="7"/>
      <c r="AU5629" s="7"/>
      <c r="AV5629" s="165"/>
      <c r="AW5629" s="166"/>
      <c r="AX5629" s="137"/>
      <c r="AY5629" s="147"/>
      <c r="AZ5629" s="167"/>
      <c r="BA5629" s="167"/>
      <c r="BB5629" s="147" t="str">
        <f t="shared" si="1014"/>
        <v/>
      </c>
      <c r="BC5629" s="168"/>
      <c r="BD5629" s="165"/>
      <c r="BE5629" s="165"/>
      <c r="BF5629" s="165"/>
      <c r="BG5629" s="165"/>
      <c r="BH5629" s="165"/>
      <c r="BI5629" s="165"/>
      <c r="BJ5629" s="165"/>
      <c r="BK5629" s="165"/>
      <c r="BL5629" s="165"/>
      <c r="BM5629" s="165"/>
      <c r="BN5629" s="165"/>
      <c r="BO5629" s="165"/>
      <c r="BP5629" s="165"/>
      <c r="BQ5629" s="165"/>
      <c r="BS5629" s="6"/>
      <c r="BT5629" s="11"/>
      <c r="BU5629" s="6"/>
      <c r="BV5629" s="6"/>
    </row>
    <row r="5630" spans="1:74" ht="15.75" x14ac:dyDescent="0.25">
      <c r="A5630" s="52" t="s">
        <v>1422</v>
      </c>
      <c r="B5630" s="56"/>
      <c r="C5630" s="7" t="s">
        <v>118</v>
      </c>
      <c r="D5630" s="7" t="s">
        <v>6562</v>
      </c>
      <c r="E5630" s="7"/>
      <c r="F5630" s="64"/>
      <c r="G5630" s="6"/>
      <c r="H5630" s="6"/>
      <c r="I5630" s="10" t="s">
        <v>110</v>
      </c>
      <c r="J5630" s="11" t="s">
        <v>5237</v>
      </c>
      <c r="K5630" s="194" t="s">
        <v>511</v>
      </c>
      <c r="L5630" s="176"/>
      <c r="M5630" s="176">
        <v>1000</v>
      </c>
      <c r="N5630" s="80" t="s">
        <v>6858</v>
      </c>
      <c r="O5630" s="162"/>
      <c r="P5630" s="80" t="s">
        <v>6077</v>
      </c>
      <c r="Q5630" s="80"/>
      <c r="R5630" s="80"/>
      <c r="S5630" s="163"/>
      <c r="T5630" s="213"/>
      <c r="U5630" s="162"/>
      <c r="V5630" s="164"/>
      <c r="W5630" s="12" t="str">
        <f t="shared" si="1010"/>
        <v>Mqtt1</v>
      </c>
      <c r="X5630" s="196" t="s">
        <v>10768</v>
      </c>
      <c r="Y5630" s="6" t="str">
        <f t="shared" si="1007"/>
        <v>marpower/power-tag/spare-lighting</v>
      </c>
      <c r="Z5630" s="103" t="str" cm="1">
        <f t="array" ref="Z5630">IF(COUNTIF(N5630,"spare"),"","$."&amp;_xlfn.REGEXEXTRACT(J5630,"^PT\d+[FQ]\d+_(.*)", 2))</f>
        <v>$.RMS_Current_Phase_Neut</v>
      </c>
      <c r="AA5630" s="12">
        <f t="shared" si="1012"/>
        <v>33</v>
      </c>
      <c r="AB5630" s="6" t="s">
        <v>195</v>
      </c>
      <c r="AC5630" s="103">
        <v>3006</v>
      </c>
      <c r="AJ5630" s="80"/>
      <c r="AK5630" s="113" t="s">
        <v>1423</v>
      </c>
      <c r="AN5630" s="80"/>
      <c r="AO5630" s="80"/>
      <c r="AP5630" s="80"/>
      <c r="AQ5630" s="80"/>
      <c r="AR5630" s="127"/>
      <c r="AS5630" s="80"/>
      <c r="AT5630" s="7"/>
      <c r="AU5630" s="7"/>
      <c r="AV5630" s="165"/>
      <c r="AW5630" s="166"/>
      <c r="AX5630" s="137"/>
      <c r="AY5630" s="147"/>
      <c r="AZ5630" s="167"/>
      <c r="BA5630" s="167"/>
      <c r="BB5630" s="147" t="str">
        <f t="shared" si="1014"/>
        <v/>
      </c>
      <c r="BC5630" s="168"/>
      <c r="BD5630" s="165"/>
      <c r="BE5630" s="165"/>
      <c r="BF5630" s="165"/>
      <c r="BG5630" s="165"/>
      <c r="BH5630" s="165"/>
      <c r="BI5630" s="165"/>
      <c r="BJ5630" s="165"/>
      <c r="BK5630" s="165"/>
      <c r="BL5630" s="165"/>
      <c r="BM5630" s="165"/>
      <c r="BN5630" s="165"/>
      <c r="BO5630" s="165"/>
      <c r="BP5630" s="165"/>
      <c r="BQ5630" s="165"/>
      <c r="BS5630" s="6"/>
      <c r="BT5630" s="11"/>
      <c r="BU5630" s="6"/>
      <c r="BV5630" s="6"/>
    </row>
    <row r="5631" spans="1:74" ht="15.75" x14ac:dyDescent="0.25">
      <c r="A5631" s="52" t="s">
        <v>1422</v>
      </c>
      <c r="B5631" s="56"/>
      <c r="C5631" s="7" t="s">
        <v>118</v>
      </c>
      <c r="D5631" s="7" t="s">
        <v>6562</v>
      </c>
      <c r="E5631" s="7"/>
      <c r="F5631" s="64"/>
      <c r="G5631" s="6"/>
      <c r="H5631" s="6"/>
      <c r="I5631" s="10" t="s">
        <v>110</v>
      </c>
      <c r="J5631" s="11" t="s">
        <v>8417</v>
      </c>
      <c r="K5631" s="194" t="s">
        <v>511</v>
      </c>
      <c r="L5631" s="176"/>
      <c r="M5631" s="176">
        <v>1000</v>
      </c>
      <c r="N5631" s="80" t="s">
        <v>6858</v>
      </c>
      <c r="O5631" s="162"/>
      <c r="P5631" s="80" t="s">
        <v>6078</v>
      </c>
      <c r="Q5631" s="80"/>
      <c r="R5631" s="80"/>
      <c r="S5631" s="163"/>
      <c r="T5631" s="213"/>
      <c r="U5631" s="162"/>
      <c r="V5631" s="164"/>
      <c r="W5631" s="12" t="str">
        <f t="shared" si="1010"/>
        <v>Mqtt1</v>
      </c>
      <c r="X5631" s="196" t="s">
        <v>10768</v>
      </c>
      <c r="Y5631" s="6" t="str">
        <f t="shared" si="1007"/>
        <v>marpower/power-tag/spare-lighting</v>
      </c>
      <c r="Z5631" s="103" t="str" cm="1">
        <f t="array" ref="Z5631">IF(COUNTIF(N5631,"spare"),"","$."&amp;_xlfn.REGEXEXTRACT(J5631,"^PT\d+[FQ]\d+_(.*)", 2))</f>
        <v>$.RMS_Voltage_A_N</v>
      </c>
      <c r="AA5631" s="12">
        <f t="shared" si="1012"/>
        <v>33</v>
      </c>
      <c r="AB5631" s="6" t="s">
        <v>195</v>
      </c>
      <c r="AC5631" s="103">
        <v>3028</v>
      </c>
      <c r="AJ5631" s="80"/>
      <c r="AK5631" s="113" t="s">
        <v>1424</v>
      </c>
      <c r="AN5631" s="80"/>
      <c r="AO5631" s="80"/>
      <c r="AP5631" s="80"/>
      <c r="AQ5631" s="80"/>
      <c r="AR5631" s="127"/>
      <c r="AS5631" s="80"/>
      <c r="AT5631" s="7"/>
      <c r="AU5631" s="7"/>
      <c r="AV5631" s="165"/>
      <c r="AW5631" s="166"/>
      <c r="AX5631" s="137"/>
      <c r="AY5631" s="147"/>
      <c r="AZ5631" s="167"/>
      <c r="BA5631" s="167"/>
      <c r="BB5631" s="147" t="str">
        <f t="shared" si="1014"/>
        <v/>
      </c>
      <c r="BC5631" s="168"/>
      <c r="BD5631" s="165"/>
      <c r="BE5631" s="165"/>
      <c r="BF5631" s="165"/>
      <c r="BG5631" s="165"/>
      <c r="BH5631" s="165"/>
      <c r="BI5631" s="165"/>
      <c r="BJ5631" s="165"/>
      <c r="BK5631" s="165"/>
      <c r="BL5631" s="165"/>
      <c r="BM5631" s="165"/>
      <c r="BN5631" s="165"/>
      <c r="BO5631" s="165"/>
      <c r="BP5631" s="165"/>
      <c r="BQ5631" s="165"/>
      <c r="BS5631" s="6"/>
      <c r="BT5631" s="11"/>
      <c r="BU5631" s="6"/>
      <c r="BV5631" s="6"/>
    </row>
    <row r="5632" spans="1:74" ht="15.75" x14ac:dyDescent="0.25">
      <c r="A5632" s="52" t="s">
        <v>1422</v>
      </c>
      <c r="B5632" s="56"/>
      <c r="C5632" s="7" t="s">
        <v>118</v>
      </c>
      <c r="D5632" s="7" t="s">
        <v>6562</v>
      </c>
      <c r="E5632" s="7"/>
      <c r="F5632" s="64"/>
      <c r="G5632" s="6"/>
      <c r="H5632" s="6"/>
      <c r="I5632" s="10" t="s">
        <v>110</v>
      </c>
      <c r="J5632" s="11" t="s">
        <v>8594</v>
      </c>
      <c r="K5632" s="194" t="s">
        <v>511</v>
      </c>
      <c r="L5632" s="176"/>
      <c r="M5632" s="176">
        <v>1000</v>
      </c>
      <c r="N5632" s="80" t="s">
        <v>6858</v>
      </c>
      <c r="O5632" s="162"/>
      <c r="P5632" s="80" t="s">
        <v>6079</v>
      </c>
      <c r="Q5632" s="80"/>
      <c r="R5632" s="80"/>
      <c r="S5632" s="163"/>
      <c r="T5632" s="213"/>
      <c r="U5632" s="162"/>
      <c r="V5632" s="164"/>
      <c r="W5632" s="12" t="str">
        <f t="shared" si="1010"/>
        <v>Mqtt1</v>
      </c>
      <c r="X5632" s="196" t="s">
        <v>10768</v>
      </c>
      <c r="Y5632" s="6" t="str">
        <f t="shared" si="1007"/>
        <v>marpower/power-tag/spare-lighting</v>
      </c>
      <c r="Z5632" s="103" t="str" cm="1">
        <f t="array" ref="Z5632">IF(COUNTIF(N5632,"spare"),"","$."&amp;_xlfn.REGEXEXTRACT(J5632,"^PT\d+[FQ]\d+_(.*)", 2))</f>
        <v>$.RMS_Voltage_B_N</v>
      </c>
      <c r="AA5632" s="12">
        <f t="shared" si="1012"/>
        <v>33</v>
      </c>
      <c r="AB5632" s="6" t="s">
        <v>195</v>
      </c>
      <c r="AC5632" s="103">
        <v>3030</v>
      </c>
      <c r="AJ5632" s="80"/>
      <c r="AK5632" s="113" t="s">
        <v>1424</v>
      </c>
      <c r="AN5632" s="80"/>
      <c r="AO5632" s="80"/>
      <c r="AP5632" s="80"/>
      <c r="AQ5632" s="80"/>
      <c r="AR5632" s="127"/>
      <c r="AS5632" s="80"/>
      <c r="AT5632" s="7"/>
      <c r="AU5632" s="7"/>
      <c r="AV5632" s="165"/>
      <c r="AW5632" s="166"/>
      <c r="AX5632" s="137"/>
      <c r="AY5632" s="147"/>
      <c r="AZ5632" s="167"/>
      <c r="BA5632" s="167"/>
      <c r="BB5632" s="147" t="str">
        <f t="shared" si="1014"/>
        <v/>
      </c>
      <c r="BC5632" s="168"/>
      <c r="BD5632" s="165"/>
      <c r="BE5632" s="165"/>
      <c r="BF5632" s="165"/>
      <c r="BG5632" s="165"/>
      <c r="BH5632" s="165"/>
      <c r="BI5632" s="165"/>
      <c r="BJ5632" s="165"/>
      <c r="BK5632" s="165"/>
      <c r="BL5632" s="165"/>
      <c r="BM5632" s="165"/>
      <c r="BN5632" s="165"/>
      <c r="BO5632" s="165"/>
      <c r="BP5632" s="165"/>
      <c r="BQ5632" s="165"/>
      <c r="BS5632" s="6"/>
      <c r="BT5632" s="11"/>
      <c r="BU5632" s="6"/>
      <c r="BV5632" s="6"/>
    </row>
    <row r="5633" spans="1:74" ht="15.75" x14ac:dyDescent="0.25">
      <c r="A5633" s="52" t="s">
        <v>1422</v>
      </c>
      <c r="B5633" s="56"/>
      <c r="C5633" s="7" t="s">
        <v>118</v>
      </c>
      <c r="D5633" s="7" t="s">
        <v>6562</v>
      </c>
      <c r="E5633" s="7"/>
      <c r="F5633" s="64"/>
      <c r="G5633" s="6"/>
      <c r="H5633" s="6"/>
      <c r="I5633" s="10" t="s">
        <v>110</v>
      </c>
      <c r="J5633" s="11" t="s">
        <v>8771</v>
      </c>
      <c r="K5633" s="194" t="s">
        <v>511</v>
      </c>
      <c r="L5633" s="176"/>
      <c r="M5633" s="176">
        <v>1000</v>
      </c>
      <c r="N5633" s="80" t="s">
        <v>6858</v>
      </c>
      <c r="O5633" s="162"/>
      <c r="P5633" s="80" t="s">
        <v>6080</v>
      </c>
      <c r="Q5633" s="80"/>
      <c r="R5633" s="80"/>
      <c r="S5633" s="163"/>
      <c r="T5633" s="213"/>
      <c r="U5633" s="162"/>
      <c r="V5633" s="164"/>
      <c r="W5633" s="12" t="str">
        <f t="shared" si="1010"/>
        <v>Mqtt1</v>
      </c>
      <c r="X5633" s="196" t="s">
        <v>10768</v>
      </c>
      <c r="Y5633" s="6" t="str">
        <f t="shared" si="1007"/>
        <v>marpower/power-tag/spare-lighting</v>
      </c>
      <c r="Z5633" s="103" t="str" cm="1">
        <f t="array" ref="Z5633">IF(COUNTIF(N5633,"spare"),"","$."&amp;_xlfn.REGEXEXTRACT(J5633,"^PT\d+[FQ]\d+_(.*)", 2))</f>
        <v>$.RMS_Voltage_C_N</v>
      </c>
      <c r="AA5633" s="12">
        <f t="shared" si="1012"/>
        <v>33</v>
      </c>
      <c r="AB5633" s="6" t="s">
        <v>195</v>
      </c>
      <c r="AC5633" s="103">
        <v>3032</v>
      </c>
      <c r="AJ5633" s="80"/>
      <c r="AK5633" s="113" t="s">
        <v>1424</v>
      </c>
      <c r="AN5633" s="80"/>
      <c r="AO5633" s="80"/>
      <c r="AP5633" s="80"/>
      <c r="AQ5633" s="80"/>
      <c r="AR5633" s="127"/>
      <c r="AS5633" s="80"/>
      <c r="AT5633" s="7"/>
      <c r="AU5633" s="7"/>
      <c r="AV5633" s="165"/>
      <c r="AW5633" s="166"/>
      <c r="AX5633" s="137"/>
      <c r="AY5633" s="147"/>
      <c r="AZ5633" s="167"/>
      <c r="BA5633" s="167"/>
      <c r="BB5633" s="147" t="str">
        <f t="shared" si="1014"/>
        <v/>
      </c>
      <c r="BC5633" s="168"/>
      <c r="BD5633" s="165"/>
      <c r="BE5633" s="165"/>
      <c r="BF5633" s="165"/>
      <c r="BG5633" s="165"/>
      <c r="BH5633" s="165"/>
      <c r="BI5633" s="165"/>
      <c r="BJ5633" s="165"/>
      <c r="BK5633" s="165"/>
      <c r="BL5633" s="165"/>
      <c r="BM5633" s="165"/>
      <c r="BN5633" s="165"/>
      <c r="BO5633" s="165"/>
      <c r="BP5633" s="165"/>
      <c r="BQ5633" s="165"/>
      <c r="BS5633" s="6"/>
      <c r="BT5633" s="11"/>
      <c r="BU5633" s="6"/>
      <c r="BV5633" s="6"/>
    </row>
    <row r="5634" spans="1:74" ht="15.75" x14ac:dyDescent="0.25">
      <c r="A5634" s="52" t="s">
        <v>1422</v>
      </c>
      <c r="B5634" s="56"/>
      <c r="C5634" s="7" t="s">
        <v>118</v>
      </c>
      <c r="D5634" s="7" t="s">
        <v>6562</v>
      </c>
      <c r="E5634" s="7"/>
      <c r="F5634" s="64"/>
      <c r="G5634" s="6"/>
      <c r="H5634" s="6"/>
      <c r="I5634" s="10" t="s">
        <v>110</v>
      </c>
      <c r="J5634" s="11" t="s">
        <v>5238</v>
      </c>
      <c r="K5634" s="194" t="s">
        <v>511</v>
      </c>
      <c r="L5634" s="176"/>
      <c r="M5634" s="176">
        <v>1000</v>
      </c>
      <c r="N5634" s="80" t="s">
        <v>6858</v>
      </c>
      <c r="O5634" s="162"/>
      <c r="P5634" s="80" t="s">
        <v>6081</v>
      </c>
      <c r="Q5634" s="80"/>
      <c r="R5634" s="80"/>
      <c r="S5634" s="163"/>
      <c r="T5634" s="213"/>
      <c r="U5634" s="162"/>
      <c r="V5634" s="164"/>
      <c r="W5634" s="12" t="str">
        <f t="shared" si="1010"/>
        <v>Mqtt1</v>
      </c>
      <c r="X5634" s="196" t="s">
        <v>10768</v>
      </c>
      <c r="Y5634" s="6" t="str">
        <f t="shared" si="1007"/>
        <v>marpower/power-tag/spare-lighting</v>
      </c>
      <c r="Z5634" s="103" t="str" cm="1">
        <f t="array" ref="Z5634">IF(COUNTIF(N5634,"spare"),"","$."&amp;_xlfn.REGEXEXTRACT(J5634,"^PT\d+[FQ]\d+_(.*)", 2))</f>
        <v>$.Active_Power_Phase_A</v>
      </c>
      <c r="AA5634" s="12">
        <f t="shared" si="1012"/>
        <v>33</v>
      </c>
      <c r="AB5634" s="6" t="s">
        <v>195</v>
      </c>
      <c r="AC5634" s="103">
        <v>3054</v>
      </c>
      <c r="AJ5634" s="80"/>
      <c r="AK5634" s="113" t="s">
        <v>1425</v>
      </c>
      <c r="AN5634" s="80"/>
      <c r="AO5634" s="80"/>
      <c r="AP5634" s="80"/>
      <c r="AQ5634" s="80"/>
      <c r="AR5634" s="127"/>
      <c r="AS5634" s="80"/>
      <c r="AT5634" s="7"/>
      <c r="AU5634" s="7"/>
      <c r="AV5634" s="165"/>
      <c r="AW5634" s="166"/>
      <c r="AX5634" s="137"/>
      <c r="AY5634" s="147"/>
      <c r="AZ5634" s="167"/>
      <c r="BA5634" s="167"/>
      <c r="BB5634" s="147" t="str">
        <f t="shared" si="1014"/>
        <v/>
      </c>
      <c r="BC5634" s="168"/>
      <c r="BD5634" s="165"/>
      <c r="BE5634" s="165"/>
      <c r="BF5634" s="165"/>
      <c r="BG5634" s="165"/>
      <c r="BH5634" s="165"/>
      <c r="BI5634" s="165"/>
      <c r="BJ5634" s="165"/>
      <c r="BK5634" s="165"/>
      <c r="BL5634" s="165"/>
      <c r="BM5634" s="165"/>
      <c r="BN5634" s="165"/>
      <c r="BO5634" s="165"/>
      <c r="BP5634" s="165"/>
      <c r="BQ5634" s="165"/>
      <c r="BS5634" s="6"/>
      <c r="BT5634" s="11"/>
      <c r="BU5634" s="6"/>
      <c r="BV5634" s="6"/>
    </row>
    <row r="5635" spans="1:74" ht="15.75" x14ac:dyDescent="0.25">
      <c r="A5635" s="52" t="s">
        <v>1422</v>
      </c>
      <c r="B5635" s="56"/>
      <c r="C5635" s="7" t="s">
        <v>118</v>
      </c>
      <c r="D5635" s="7" t="s">
        <v>6562</v>
      </c>
      <c r="E5635" s="7"/>
      <c r="F5635" s="64"/>
      <c r="G5635" s="6"/>
      <c r="H5635" s="6"/>
      <c r="I5635" s="10" t="s">
        <v>110</v>
      </c>
      <c r="J5635" s="11" t="s">
        <v>5239</v>
      </c>
      <c r="K5635" s="194" t="s">
        <v>511</v>
      </c>
      <c r="L5635" s="176"/>
      <c r="M5635" s="176">
        <v>1000</v>
      </c>
      <c r="N5635" s="80" t="s">
        <v>6858</v>
      </c>
      <c r="O5635" s="162"/>
      <c r="P5635" s="80" t="s">
        <v>6082</v>
      </c>
      <c r="Q5635" s="80"/>
      <c r="R5635" s="80"/>
      <c r="S5635" s="163"/>
      <c r="T5635" s="213"/>
      <c r="U5635" s="162"/>
      <c r="V5635" s="164"/>
      <c r="W5635" s="12" t="str">
        <f t="shared" si="1010"/>
        <v>Mqtt1</v>
      </c>
      <c r="X5635" s="196" t="s">
        <v>10768</v>
      </c>
      <c r="Y5635" s="6" t="str">
        <f t="shared" si="1007"/>
        <v>marpower/power-tag/spare-lighting</v>
      </c>
      <c r="Z5635" s="103" t="str" cm="1">
        <f t="array" ref="Z5635">IF(COUNTIF(N5635,"spare"),"","$."&amp;_xlfn.REGEXEXTRACT(J5635,"^PT\d+[FQ]\d+_(.*)", 2))</f>
        <v>$.Active_Power_Phase_B</v>
      </c>
      <c r="AA5635" s="12">
        <f t="shared" si="1012"/>
        <v>33</v>
      </c>
      <c r="AB5635" s="6" t="s">
        <v>195</v>
      </c>
      <c r="AC5635" s="103">
        <v>3056</v>
      </c>
      <c r="AJ5635" s="80"/>
      <c r="AK5635" s="113" t="s">
        <v>1425</v>
      </c>
      <c r="AN5635" s="80"/>
      <c r="AO5635" s="80"/>
      <c r="AP5635" s="80"/>
      <c r="AQ5635" s="80"/>
      <c r="AR5635" s="127"/>
      <c r="AS5635" s="80"/>
      <c r="AT5635" s="7"/>
      <c r="AU5635" s="7"/>
      <c r="AV5635" s="165"/>
      <c r="AW5635" s="166"/>
      <c r="AX5635" s="137"/>
      <c r="AY5635" s="147"/>
      <c r="AZ5635" s="167"/>
      <c r="BA5635" s="167"/>
      <c r="BB5635" s="147" t="str">
        <f t="shared" si="1014"/>
        <v/>
      </c>
      <c r="BC5635" s="168"/>
      <c r="BD5635" s="165"/>
      <c r="BE5635" s="165"/>
      <c r="BF5635" s="165"/>
      <c r="BG5635" s="165"/>
      <c r="BH5635" s="165"/>
      <c r="BI5635" s="165"/>
      <c r="BJ5635" s="165"/>
      <c r="BK5635" s="165"/>
      <c r="BL5635" s="165"/>
      <c r="BM5635" s="165"/>
      <c r="BN5635" s="165"/>
      <c r="BO5635" s="165"/>
      <c r="BP5635" s="165"/>
      <c r="BQ5635" s="165"/>
      <c r="BS5635" s="6"/>
      <c r="BT5635" s="11"/>
      <c r="BU5635" s="6"/>
      <c r="BV5635" s="6"/>
    </row>
    <row r="5636" spans="1:74" ht="15.75" x14ac:dyDescent="0.25">
      <c r="A5636" s="52" t="s">
        <v>1422</v>
      </c>
      <c r="B5636" s="56"/>
      <c r="C5636" s="7" t="s">
        <v>118</v>
      </c>
      <c r="D5636" s="7" t="s">
        <v>6562</v>
      </c>
      <c r="E5636" s="7"/>
      <c r="F5636" s="64"/>
      <c r="G5636" s="6"/>
      <c r="H5636" s="6"/>
      <c r="I5636" s="10" t="s">
        <v>110</v>
      </c>
      <c r="J5636" s="11" t="s">
        <v>5240</v>
      </c>
      <c r="K5636" s="194" t="s">
        <v>511</v>
      </c>
      <c r="L5636" s="176"/>
      <c r="M5636" s="176">
        <v>1000</v>
      </c>
      <c r="N5636" s="80" t="s">
        <v>6858</v>
      </c>
      <c r="O5636" s="162"/>
      <c r="P5636" s="80" t="s">
        <v>6083</v>
      </c>
      <c r="Q5636" s="80"/>
      <c r="R5636" s="80"/>
      <c r="S5636" s="163"/>
      <c r="T5636" s="213"/>
      <c r="U5636" s="162"/>
      <c r="V5636" s="164"/>
      <c r="W5636" s="12" t="str">
        <f t="shared" si="1010"/>
        <v>Mqtt1</v>
      </c>
      <c r="X5636" s="196" t="s">
        <v>10768</v>
      </c>
      <c r="Y5636" s="6" t="str">
        <f t="shared" si="1007"/>
        <v>marpower/power-tag/spare-lighting</v>
      </c>
      <c r="Z5636" s="103" t="str" cm="1">
        <f t="array" ref="Z5636">IF(COUNTIF(N5636,"spare"),"","$."&amp;_xlfn.REGEXEXTRACT(J5636,"^PT\d+[FQ]\d+_(.*)", 2))</f>
        <v>$.Active_Power_Phase_C</v>
      </c>
      <c r="AA5636" s="12">
        <f t="shared" si="1012"/>
        <v>33</v>
      </c>
      <c r="AB5636" s="6" t="s">
        <v>195</v>
      </c>
      <c r="AC5636" s="103">
        <v>3058</v>
      </c>
      <c r="AJ5636" s="80"/>
      <c r="AK5636" s="113" t="s">
        <v>1425</v>
      </c>
      <c r="AN5636" s="80"/>
      <c r="AO5636" s="80"/>
      <c r="AP5636" s="80"/>
      <c r="AQ5636" s="80"/>
      <c r="AR5636" s="127"/>
      <c r="AS5636" s="80"/>
      <c r="AT5636" s="7"/>
      <c r="AU5636" s="7"/>
      <c r="AV5636" s="165"/>
      <c r="AW5636" s="166"/>
      <c r="AX5636" s="137"/>
      <c r="AY5636" s="147"/>
      <c r="AZ5636" s="167"/>
      <c r="BA5636" s="167"/>
      <c r="BB5636" s="147" t="str">
        <f t="shared" si="1014"/>
        <v/>
      </c>
      <c r="BC5636" s="168"/>
      <c r="BD5636" s="165"/>
      <c r="BE5636" s="165"/>
      <c r="BF5636" s="165"/>
      <c r="BG5636" s="165"/>
      <c r="BH5636" s="165"/>
      <c r="BI5636" s="165"/>
      <c r="BJ5636" s="165"/>
      <c r="BK5636" s="165"/>
      <c r="BL5636" s="165"/>
      <c r="BM5636" s="165"/>
      <c r="BN5636" s="165"/>
      <c r="BO5636" s="165"/>
      <c r="BP5636" s="165"/>
      <c r="BQ5636" s="165"/>
      <c r="BS5636" s="6"/>
      <c r="BT5636" s="11"/>
      <c r="BU5636" s="6"/>
      <c r="BV5636" s="6"/>
    </row>
    <row r="5637" spans="1:74" ht="15.75" x14ac:dyDescent="0.25">
      <c r="A5637" s="52" t="s">
        <v>1422</v>
      </c>
      <c r="B5637" s="56"/>
      <c r="C5637" s="7" t="s">
        <v>118</v>
      </c>
      <c r="D5637" s="7" t="s">
        <v>6562</v>
      </c>
      <c r="E5637" s="7"/>
      <c r="F5637" s="64"/>
      <c r="G5637" s="6"/>
      <c r="H5637" s="6"/>
      <c r="I5637" s="10" t="s">
        <v>110</v>
      </c>
      <c r="J5637" s="11" t="s">
        <v>5241</v>
      </c>
      <c r="K5637" s="194" t="s">
        <v>511</v>
      </c>
      <c r="L5637" s="176"/>
      <c r="M5637" s="176">
        <v>1000</v>
      </c>
      <c r="N5637" s="80" t="s">
        <v>6858</v>
      </c>
      <c r="O5637" s="162"/>
      <c r="P5637" s="80" t="s">
        <v>6084</v>
      </c>
      <c r="Q5637" s="80"/>
      <c r="R5637" s="80"/>
      <c r="S5637" s="163"/>
      <c r="T5637" s="213"/>
      <c r="U5637" s="162"/>
      <c r="V5637" s="164"/>
      <c r="W5637" s="12" t="str">
        <f t="shared" si="1010"/>
        <v>Mqtt1</v>
      </c>
      <c r="X5637" s="196" t="s">
        <v>10768</v>
      </c>
      <c r="Y5637" s="6" t="str">
        <f t="shared" si="1007"/>
        <v>marpower/power-tag/spare-lighting</v>
      </c>
      <c r="Z5637" s="103" t="str" cm="1">
        <f t="array" ref="Z5637">IF(COUNTIF(N5637,"spare"),"","$."&amp;_xlfn.REGEXEXTRACT(J5637,"^PT\d+[FQ]\d+_(.*)", 2))</f>
        <v>$.Total_Active_Power</v>
      </c>
      <c r="AA5637" s="12">
        <f t="shared" si="1012"/>
        <v>33</v>
      </c>
      <c r="AB5637" s="6" t="s">
        <v>195</v>
      </c>
      <c r="AC5637" s="103">
        <v>3060</v>
      </c>
      <c r="AJ5637" s="80"/>
      <c r="AK5637" s="113" t="s">
        <v>1425</v>
      </c>
      <c r="AN5637" s="80"/>
      <c r="AO5637" s="80"/>
      <c r="AP5637" s="80"/>
      <c r="AQ5637" s="80"/>
      <c r="AR5637" s="127"/>
      <c r="AS5637" s="80"/>
      <c r="AT5637" s="7"/>
      <c r="AU5637" s="7"/>
      <c r="AV5637" s="165"/>
      <c r="AW5637" s="166"/>
      <c r="AX5637" s="137"/>
      <c r="AY5637" s="147"/>
      <c r="AZ5637" s="167"/>
      <c r="BA5637" s="167"/>
      <c r="BB5637" s="147" t="str">
        <f t="shared" si="1014"/>
        <v/>
      </c>
      <c r="BC5637" s="168"/>
      <c r="BD5637" s="165"/>
      <c r="BE5637" s="165"/>
      <c r="BF5637" s="165"/>
      <c r="BG5637" s="165"/>
      <c r="BH5637" s="165"/>
      <c r="BI5637" s="165"/>
      <c r="BJ5637" s="165"/>
      <c r="BK5637" s="165"/>
      <c r="BL5637" s="165"/>
      <c r="BM5637" s="165"/>
      <c r="BN5637" s="165"/>
      <c r="BO5637" s="165"/>
      <c r="BP5637" s="165"/>
      <c r="BQ5637" s="165"/>
      <c r="BS5637" s="6"/>
      <c r="BT5637" s="11"/>
      <c r="BU5637" s="6"/>
      <c r="BV5637" s="6"/>
    </row>
    <row r="5638" spans="1:74" ht="15.75" x14ac:dyDescent="0.25">
      <c r="A5638" s="52" t="s">
        <v>1422</v>
      </c>
      <c r="B5638" s="56"/>
      <c r="C5638" s="7" t="s">
        <v>118</v>
      </c>
      <c r="D5638" s="7" t="s">
        <v>6562</v>
      </c>
      <c r="E5638" s="7"/>
      <c r="F5638" s="64"/>
      <c r="G5638" s="6"/>
      <c r="H5638" s="6"/>
      <c r="I5638" s="10" t="s">
        <v>110</v>
      </c>
      <c r="J5638" s="11" t="s">
        <v>5242</v>
      </c>
      <c r="K5638" s="194" t="s">
        <v>511</v>
      </c>
      <c r="L5638" s="176"/>
      <c r="M5638" s="176">
        <v>1000</v>
      </c>
      <c r="N5638" s="80" t="s">
        <v>6858</v>
      </c>
      <c r="O5638" s="162"/>
      <c r="P5638" s="80" t="s">
        <v>6085</v>
      </c>
      <c r="Q5638" s="80"/>
      <c r="R5638" s="80"/>
      <c r="S5638" s="163"/>
      <c r="T5638" s="213"/>
      <c r="U5638" s="162"/>
      <c r="V5638" s="164"/>
      <c r="W5638" s="12" t="str">
        <f t="shared" si="1010"/>
        <v>Mqtt1</v>
      </c>
      <c r="X5638" s="196" t="s">
        <v>10768</v>
      </c>
      <c r="Y5638" s="6" t="str">
        <f t="shared" si="1007"/>
        <v>marpower/power-tag/spare-lighting</v>
      </c>
      <c r="Z5638" s="103" t="str" cm="1">
        <f t="array" ref="Z5638">IF(COUNTIF(N5638,"spare"),"","$."&amp;_xlfn.REGEXEXTRACT(J5638,"^PT\d+[FQ]\d+_(.*)", 2))</f>
        <v>$.Power_Factor_Phase_A</v>
      </c>
      <c r="AA5638" s="12">
        <f t="shared" si="1012"/>
        <v>33</v>
      </c>
      <c r="AB5638" s="6" t="s">
        <v>195</v>
      </c>
      <c r="AC5638" s="103">
        <v>3078</v>
      </c>
      <c r="AJ5638" s="80"/>
      <c r="AK5638" s="113" t="s">
        <v>1426</v>
      </c>
      <c r="AN5638" s="80"/>
      <c r="AO5638" s="80"/>
      <c r="AP5638" s="80"/>
      <c r="AQ5638" s="80"/>
      <c r="AR5638" s="127"/>
      <c r="AS5638" s="80"/>
      <c r="AT5638" s="7"/>
      <c r="AU5638" s="7"/>
      <c r="AV5638" s="165"/>
      <c r="AW5638" s="166"/>
      <c r="AX5638" s="137"/>
      <c r="AY5638" s="147"/>
      <c r="AZ5638" s="167"/>
      <c r="BA5638" s="167"/>
      <c r="BB5638" s="147" t="str">
        <f t="shared" si="1014"/>
        <v/>
      </c>
      <c r="BC5638" s="168"/>
      <c r="BD5638" s="165"/>
      <c r="BE5638" s="165"/>
      <c r="BF5638" s="165"/>
      <c r="BG5638" s="165"/>
      <c r="BH5638" s="165"/>
      <c r="BI5638" s="165"/>
      <c r="BJ5638" s="165"/>
      <c r="BK5638" s="165"/>
      <c r="BL5638" s="165"/>
      <c r="BM5638" s="165"/>
      <c r="BN5638" s="165"/>
      <c r="BO5638" s="165"/>
      <c r="BP5638" s="165"/>
      <c r="BQ5638" s="165"/>
      <c r="BS5638" s="6"/>
      <c r="BT5638" s="11"/>
      <c r="BU5638" s="6"/>
      <c r="BV5638" s="6"/>
    </row>
    <row r="5639" spans="1:74" ht="15.75" x14ac:dyDescent="0.25">
      <c r="A5639" s="52" t="s">
        <v>1422</v>
      </c>
      <c r="B5639" s="56"/>
      <c r="C5639" s="7" t="s">
        <v>118</v>
      </c>
      <c r="D5639" s="7" t="s">
        <v>6562</v>
      </c>
      <c r="E5639" s="7"/>
      <c r="F5639" s="64"/>
      <c r="G5639" s="6"/>
      <c r="H5639" s="6"/>
      <c r="I5639" s="10" t="s">
        <v>110</v>
      </c>
      <c r="J5639" s="11" t="s">
        <v>5243</v>
      </c>
      <c r="K5639" s="194" t="s">
        <v>511</v>
      </c>
      <c r="L5639" s="176"/>
      <c r="M5639" s="176">
        <v>1000</v>
      </c>
      <c r="N5639" s="80" t="s">
        <v>6858</v>
      </c>
      <c r="O5639" s="162"/>
      <c r="P5639" s="80" t="s">
        <v>6086</v>
      </c>
      <c r="Q5639" s="80"/>
      <c r="R5639" s="80"/>
      <c r="S5639" s="163"/>
      <c r="T5639" s="213"/>
      <c r="U5639" s="162"/>
      <c r="V5639" s="164"/>
      <c r="W5639" s="12" t="str">
        <f t="shared" si="1010"/>
        <v>Mqtt1</v>
      </c>
      <c r="X5639" s="196" t="s">
        <v>10768</v>
      </c>
      <c r="Y5639" s="6" t="str">
        <f t="shared" si="1007"/>
        <v>marpower/power-tag/spare-lighting</v>
      </c>
      <c r="Z5639" s="103" t="str" cm="1">
        <f t="array" ref="Z5639">IF(COUNTIF(N5639,"spare"),"","$."&amp;_xlfn.REGEXEXTRACT(J5639,"^PT\d+[FQ]\d+_(.*)", 2))</f>
        <v>$.Power_Factor_Phase_B</v>
      </c>
      <c r="AA5639" s="12">
        <f t="shared" si="1012"/>
        <v>33</v>
      </c>
      <c r="AB5639" s="6" t="s">
        <v>195</v>
      </c>
      <c r="AC5639" s="103">
        <v>3080</v>
      </c>
      <c r="AJ5639" s="80"/>
      <c r="AK5639" s="113" t="s">
        <v>1426</v>
      </c>
      <c r="AN5639" s="80"/>
      <c r="AO5639" s="80"/>
      <c r="AP5639" s="80"/>
      <c r="AQ5639" s="80"/>
      <c r="AR5639" s="127"/>
      <c r="AS5639" s="80"/>
      <c r="AT5639" s="7"/>
      <c r="AU5639" s="7"/>
      <c r="AV5639" s="165"/>
      <c r="AW5639" s="166"/>
      <c r="AX5639" s="137"/>
      <c r="AY5639" s="147"/>
      <c r="AZ5639" s="167"/>
      <c r="BA5639" s="167"/>
      <c r="BB5639" s="147" t="str">
        <f t="shared" si="1014"/>
        <v/>
      </c>
      <c r="BC5639" s="168"/>
      <c r="BD5639" s="165"/>
      <c r="BE5639" s="165"/>
      <c r="BF5639" s="165"/>
      <c r="BG5639" s="165"/>
      <c r="BH5639" s="165"/>
      <c r="BI5639" s="165"/>
      <c r="BJ5639" s="165"/>
      <c r="BK5639" s="165"/>
      <c r="BL5639" s="165"/>
      <c r="BM5639" s="165"/>
      <c r="BN5639" s="165"/>
      <c r="BO5639" s="165"/>
      <c r="BP5639" s="165"/>
      <c r="BQ5639" s="165"/>
      <c r="BS5639" s="6"/>
      <c r="BT5639" s="11"/>
      <c r="BU5639" s="6"/>
      <c r="BV5639" s="6"/>
    </row>
    <row r="5640" spans="1:74" ht="15.75" x14ac:dyDescent="0.25">
      <c r="A5640" s="52" t="s">
        <v>1422</v>
      </c>
      <c r="B5640" s="56"/>
      <c r="C5640" s="7" t="s">
        <v>118</v>
      </c>
      <c r="D5640" s="7" t="s">
        <v>6562</v>
      </c>
      <c r="E5640" s="7"/>
      <c r="F5640" s="64"/>
      <c r="G5640" s="6"/>
      <c r="H5640" s="6"/>
      <c r="I5640" s="10" t="s">
        <v>110</v>
      </c>
      <c r="J5640" s="11" t="s">
        <v>5244</v>
      </c>
      <c r="K5640" s="194" t="s">
        <v>511</v>
      </c>
      <c r="L5640" s="176"/>
      <c r="M5640" s="176">
        <v>1000</v>
      </c>
      <c r="N5640" s="80" t="s">
        <v>6858</v>
      </c>
      <c r="O5640" s="162"/>
      <c r="P5640" s="80" t="s">
        <v>6087</v>
      </c>
      <c r="Q5640" s="80"/>
      <c r="R5640" s="80"/>
      <c r="S5640" s="163"/>
      <c r="T5640" s="213"/>
      <c r="U5640" s="162"/>
      <c r="V5640" s="164"/>
      <c r="W5640" s="12" t="str">
        <f t="shared" si="1010"/>
        <v>Mqtt1</v>
      </c>
      <c r="X5640" s="196" t="s">
        <v>10768</v>
      </c>
      <c r="Y5640" s="6" t="str">
        <f t="shared" si="1007"/>
        <v>marpower/power-tag/spare-lighting</v>
      </c>
      <c r="Z5640" s="103" t="str" cm="1">
        <f t="array" ref="Z5640">IF(COUNTIF(N5640,"spare"),"","$."&amp;_xlfn.REGEXEXTRACT(J5640,"^PT\d+[FQ]\d+_(.*)", 2))</f>
        <v>$.Power_Factor_Phase_C</v>
      </c>
      <c r="AA5640" s="12">
        <f t="shared" si="1012"/>
        <v>33</v>
      </c>
      <c r="AB5640" s="6" t="s">
        <v>195</v>
      </c>
      <c r="AC5640" s="103">
        <v>3082</v>
      </c>
      <c r="AJ5640" s="80"/>
      <c r="AK5640" s="113" t="s">
        <v>1426</v>
      </c>
      <c r="AN5640" s="80"/>
      <c r="AO5640" s="80"/>
      <c r="AP5640" s="80"/>
      <c r="AQ5640" s="80"/>
      <c r="AR5640" s="127"/>
      <c r="AS5640" s="80"/>
      <c r="AT5640" s="7"/>
      <c r="AU5640" s="7"/>
      <c r="AV5640" s="165"/>
      <c r="AW5640" s="166"/>
      <c r="AX5640" s="137"/>
      <c r="AY5640" s="147"/>
      <c r="AZ5640" s="167"/>
      <c r="BA5640" s="167"/>
      <c r="BB5640" s="147" t="str">
        <f t="shared" si="1014"/>
        <v/>
      </c>
      <c r="BC5640" s="168"/>
      <c r="BD5640" s="165"/>
      <c r="BE5640" s="165"/>
      <c r="BF5640" s="165"/>
      <c r="BG5640" s="165"/>
      <c r="BH5640" s="165"/>
      <c r="BI5640" s="165"/>
      <c r="BJ5640" s="165"/>
      <c r="BK5640" s="165"/>
      <c r="BL5640" s="165"/>
      <c r="BM5640" s="165"/>
      <c r="BN5640" s="165"/>
      <c r="BO5640" s="165"/>
      <c r="BP5640" s="165"/>
      <c r="BQ5640" s="165"/>
      <c r="BS5640" s="6"/>
      <c r="BT5640" s="11"/>
      <c r="BU5640" s="6"/>
      <c r="BV5640" s="6"/>
    </row>
    <row r="5641" spans="1:74" ht="15.75" x14ac:dyDescent="0.25">
      <c r="A5641" s="52" t="s">
        <v>1422</v>
      </c>
      <c r="B5641" s="56"/>
      <c r="C5641" s="7" t="s">
        <v>118</v>
      </c>
      <c r="D5641" s="7" t="s">
        <v>6562</v>
      </c>
      <c r="E5641" s="7"/>
      <c r="F5641" s="64"/>
      <c r="G5641" s="6"/>
      <c r="H5641" s="6"/>
      <c r="I5641" s="10" t="s">
        <v>110</v>
      </c>
      <c r="J5641" s="11" t="s">
        <v>5245</v>
      </c>
      <c r="K5641" s="194" t="s">
        <v>511</v>
      </c>
      <c r="L5641" s="176"/>
      <c r="M5641" s="176">
        <v>1000</v>
      </c>
      <c r="N5641" s="80" t="s">
        <v>6858</v>
      </c>
      <c r="O5641" s="162"/>
      <c r="P5641" s="80" t="s">
        <v>6088</v>
      </c>
      <c r="Q5641" s="80"/>
      <c r="R5641" s="80"/>
      <c r="S5641" s="163"/>
      <c r="T5641" s="213"/>
      <c r="U5641" s="162"/>
      <c r="V5641" s="164"/>
      <c r="W5641" s="12" t="str">
        <f t="shared" si="1010"/>
        <v>Mqtt1</v>
      </c>
      <c r="X5641" s="196" t="s">
        <v>10768</v>
      </c>
      <c r="Y5641" s="6" t="str">
        <f t="shared" si="1007"/>
        <v>marpower/power-tag/spare-lighting</v>
      </c>
      <c r="Z5641" s="103" t="str" cm="1">
        <f t="array" ref="Z5641">IF(COUNTIF(N5641,"spare"),"","$."&amp;_xlfn.REGEXEXTRACT(J5641,"^PT\d+[FQ]\d+_(.*)", 2))</f>
        <v>$.Total_Power_Factor</v>
      </c>
      <c r="AA5641" s="12">
        <f t="shared" si="1012"/>
        <v>33</v>
      </c>
      <c r="AB5641" s="6" t="s">
        <v>195</v>
      </c>
      <c r="AC5641" s="103">
        <v>3084</v>
      </c>
      <c r="AJ5641" s="80"/>
      <c r="AK5641" s="113" t="s">
        <v>1426</v>
      </c>
      <c r="AN5641" s="80"/>
      <c r="AO5641" s="80"/>
      <c r="AP5641" s="80"/>
      <c r="AQ5641" s="80"/>
      <c r="AR5641" s="127"/>
      <c r="AS5641" s="80"/>
      <c r="AT5641" s="7"/>
      <c r="AU5641" s="7"/>
      <c r="AV5641" s="165"/>
      <c r="AW5641" s="166"/>
      <c r="AX5641" s="137"/>
      <c r="AY5641" s="147"/>
      <c r="AZ5641" s="167"/>
      <c r="BA5641" s="167"/>
      <c r="BB5641" s="147" t="str">
        <f t="shared" si="1014"/>
        <v/>
      </c>
      <c r="BC5641" s="168"/>
      <c r="BD5641" s="165"/>
      <c r="BE5641" s="165"/>
      <c r="BF5641" s="165"/>
      <c r="BG5641" s="165"/>
      <c r="BH5641" s="165"/>
      <c r="BI5641" s="165"/>
      <c r="BJ5641" s="165"/>
      <c r="BK5641" s="165"/>
      <c r="BL5641" s="165"/>
      <c r="BM5641" s="165"/>
      <c r="BN5641" s="165"/>
      <c r="BO5641" s="165"/>
      <c r="BP5641" s="165"/>
      <c r="BQ5641" s="165"/>
      <c r="BS5641" s="6"/>
      <c r="BT5641" s="11"/>
      <c r="BU5641" s="6"/>
      <c r="BV5641" s="6"/>
    </row>
    <row r="5642" spans="1:74" ht="15.75" x14ac:dyDescent="0.25">
      <c r="A5642" s="52" t="s">
        <v>1422</v>
      </c>
      <c r="B5642" s="56"/>
      <c r="C5642" s="7" t="s">
        <v>118</v>
      </c>
      <c r="D5642" s="7" t="s">
        <v>6562</v>
      </c>
      <c r="E5642" s="7"/>
      <c r="F5642" s="64"/>
      <c r="G5642" s="6"/>
      <c r="H5642" s="6"/>
      <c r="I5642" s="10" t="s">
        <v>110</v>
      </c>
      <c r="J5642" s="11" t="s">
        <v>5246</v>
      </c>
      <c r="K5642" s="194" t="s">
        <v>511</v>
      </c>
      <c r="L5642" s="176"/>
      <c r="M5642" s="176">
        <v>1000</v>
      </c>
      <c r="N5642" s="80" t="s">
        <v>6858</v>
      </c>
      <c r="O5642" s="162"/>
      <c r="P5642" s="80" t="s">
        <v>6089</v>
      </c>
      <c r="Q5642" s="80"/>
      <c r="R5642" s="80"/>
      <c r="S5642" s="163"/>
      <c r="T5642" s="213"/>
      <c r="U5642" s="162"/>
      <c r="V5642" s="164"/>
      <c r="W5642" s="12" t="str">
        <f t="shared" si="1010"/>
        <v>Mqtt1</v>
      </c>
      <c r="X5642" s="196" t="s">
        <v>10769</v>
      </c>
      <c r="Y5642" s="6" t="str">
        <f t="shared" si="1007"/>
        <v>marpower/power-tag/ventilator-fore-peak</v>
      </c>
      <c r="Z5642" s="103" t="str" cm="1">
        <f t="array" ref="Z5642">IF(COUNTIF(N5642,"spare"),"","$."&amp;_xlfn.REGEXEXTRACT(J5642,"^PT\d+[FQ]\d+_(.*)", 2))</f>
        <v>$.RMS_Current_Phase_A</v>
      </c>
      <c r="AA5642" s="12">
        <f>AA5627+1</f>
        <v>34</v>
      </c>
      <c r="AB5642" s="6" t="s">
        <v>195</v>
      </c>
      <c r="AC5642" s="103">
        <v>3000</v>
      </c>
      <c r="AJ5642" s="80"/>
      <c r="AK5642" s="113" t="s">
        <v>1423</v>
      </c>
      <c r="AN5642" s="80"/>
      <c r="AO5642" s="80"/>
      <c r="AP5642" s="80"/>
      <c r="AQ5642" s="80"/>
      <c r="AR5642" s="127"/>
      <c r="AS5642" s="80"/>
      <c r="AT5642" s="7"/>
      <c r="AU5642" s="7"/>
      <c r="AV5642" s="165"/>
      <c r="AW5642" s="166"/>
      <c r="AX5642" s="137"/>
      <c r="AY5642" s="147"/>
      <c r="AZ5642" s="167"/>
      <c r="BA5642" s="167"/>
      <c r="BB5642" s="147" t="str">
        <f t="shared" ref="BB5642:BB5656" si="1015">IF(ISNUMBER(AM5642),"1","")</f>
        <v/>
      </c>
      <c r="BC5642" s="168"/>
      <c r="BD5642" s="165"/>
      <c r="BE5642" s="165"/>
      <c r="BF5642" s="165"/>
      <c r="BG5642" s="165"/>
      <c r="BH5642" s="165"/>
      <c r="BI5642" s="165"/>
      <c r="BJ5642" s="165"/>
      <c r="BK5642" s="165"/>
      <c r="BL5642" s="165"/>
      <c r="BM5642" s="165"/>
      <c r="BN5642" s="165"/>
      <c r="BO5642" s="165"/>
      <c r="BP5642" s="165"/>
      <c r="BQ5642" s="165"/>
      <c r="BS5642" s="6"/>
      <c r="BT5642" s="11"/>
      <c r="BU5642" s="6"/>
      <c r="BV5642" s="6"/>
    </row>
    <row r="5643" spans="1:74" ht="15.75" x14ac:dyDescent="0.25">
      <c r="A5643" s="52" t="s">
        <v>1422</v>
      </c>
      <c r="B5643" s="56"/>
      <c r="C5643" s="7" t="s">
        <v>118</v>
      </c>
      <c r="D5643" s="7" t="s">
        <v>6562</v>
      </c>
      <c r="E5643" s="7"/>
      <c r="F5643" s="64"/>
      <c r="G5643" s="6"/>
      <c r="H5643" s="6"/>
      <c r="I5643" s="10" t="s">
        <v>110</v>
      </c>
      <c r="J5643" s="11" t="s">
        <v>5247</v>
      </c>
      <c r="K5643" s="194" t="s">
        <v>511</v>
      </c>
      <c r="L5643" s="176"/>
      <c r="M5643" s="176">
        <v>1000</v>
      </c>
      <c r="N5643" s="80" t="s">
        <v>6858</v>
      </c>
      <c r="O5643" s="162"/>
      <c r="P5643" s="80" t="s">
        <v>6090</v>
      </c>
      <c r="Q5643" s="80"/>
      <c r="R5643" s="80"/>
      <c r="S5643" s="163"/>
      <c r="T5643" s="213"/>
      <c r="U5643" s="162"/>
      <c r="V5643" s="164"/>
      <c r="W5643" s="12" t="str">
        <f t="shared" si="1010"/>
        <v>Mqtt1</v>
      </c>
      <c r="X5643" s="196" t="s">
        <v>10769</v>
      </c>
      <c r="Y5643" s="6" t="str">
        <f t="shared" ref="Y5643:Y5706" si="1016">LOWER(_xlfn.CONCAT("marpower/",SUBSTITUTE(SUBSTITUTE("power-tag/" &amp; X5643," ","-"),"_","-")))</f>
        <v>marpower/power-tag/ventilator-fore-peak</v>
      </c>
      <c r="Z5643" s="103" t="str" cm="1">
        <f t="array" ref="Z5643">IF(COUNTIF(N5643,"spare"),"","$."&amp;_xlfn.REGEXEXTRACT(J5643,"^PT\d+[FQ]\d+_(.*)", 2))</f>
        <v>$.RMS_Current_Phase_B</v>
      </c>
      <c r="AA5643" s="12">
        <f t="shared" si="1012"/>
        <v>34</v>
      </c>
      <c r="AB5643" s="6" t="s">
        <v>195</v>
      </c>
      <c r="AC5643" s="103">
        <v>3002</v>
      </c>
      <c r="AJ5643" s="80"/>
      <c r="AK5643" s="113" t="s">
        <v>1423</v>
      </c>
      <c r="AN5643" s="80"/>
      <c r="AO5643" s="80"/>
      <c r="AP5643" s="80"/>
      <c r="AQ5643" s="80"/>
      <c r="AR5643" s="127"/>
      <c r="AS5643" s="80"/>
      <c r="AT5643" s="7"/>
      <c r="AU5643" s="7"/>
      <c r="AV5643" s="165"/>
      <c r="AW5643" s="166"/>
      <c r="AX5643" s="137"/>
      <c r="AY5643" s="147"/>
      <c r="AZ5643" s="167"/>
      <c r="BA5643" s="167"/>
      <c r="BB5643" s="147" t="str">
        <f t="shared" si="1015"/>
        <v/>
      </c>
      <c r="BC5643" s="168"/>
      <c r="BD5643" s="165"/>
      <c r="BE5643" s="165"/>
      <c r="BF5643" s="165"/>
      <c r="BG5643" s="165"/>
      <c r="BH5643" s="165"/>
      <c r="BI5643" s="165"/>
      <c r="BJ5643" s="165"/>
      <c r="BK5643" s="165"/>
      <c r="BL5643" s="165"/>
      <c r="BM5643" s="165"/>
      <c r="BN5643" s="165"/>
      <c r="BO5643" s="165"/>
      <c r="BP5643" s="165"/>
      <c r="BQ5643" s="165"/>
      <c r="BS5643" s="6"/>
      <c r="BT5643" s="11"/>
      <c r="BU5643" s="6"/>
      <c r="BV5643" s="6"/>
    </row>
    <row r="5644" spans="1:74" ht="15.75" x14ac:dyDescent="0.25">
      <c r="A5644" s="52" t="s">
        <v>1422</v>
      </c>
      <c r="B5644" s="56"/>
      <c r="C5644" s="7" t="s">
        <v>118</v>
      </c>
      <c r="D5644" s="7" t="s">
        <v>6562</v>
      </c>
      <c r="E5644" s="7"/>
      <c r="F5644" s="64"/>
      <c r="G5644" s="6"/>
      <c r="H5644" s="6"/>
      <c r="I5644" s="10" t="s">
        <v>110</v>
      </c>
      <c r="J5644" s="11" t="s">
        <v>5248</v>
      </c>
      <c r="K5644" s="194" t="s">
        <v>511</v>
      </c>
      <c r="L5644" s="176"/>
      <c r="M5644" s="176">
        <v>1000</v>
      </c>
      <c r="N5644" s="80" t="s">
        <v>6858</v>
      </c>
      <c r="O5644" s="162"/>
      <c r="P5644" s="80" t="s">
        <v>6091</v>
      </c>
      <c r="Q5644" s="80"/>
      <c r="R5644" s="80"/>
      <c r="S5644" s="163"/>
      <c r="T5644" s="213"/>
      <c r="U5644" s="162"/>
      <c r="V5644" s="164"/>
      <c r="W5644" s="12" t="str">
        <f t="shared" si="1010"/>
        <v>Mqtt1</v>
      </c>
      <c r="X5644" s="196" t="s">
        <v>10769</v>
      </c>
      <c r="Y5644" s="6" t="str">
        <f t="shared" si="1016"/>
        <v>marpower/power-tag/ventilator-fore-peak</v>
      </c>
      <c r="Z5644" s="103" t="str" cm="1">
        <f t="array" ref="Z5644">IF(COUNTIF(N5644,"spare"),"","$."&amp;_xlfn.REGEXEXTRACT(J5644,"^PT\d+[FQ]\d+_(.*)", 2))</f>
        <v>$.RMS_Current_Phase_C</v>
      </c>
      <c r="AA5644" s="12">
        <f t="shared" si="1012"/>
        <v>34</v>
      </c>
      <c r="AB5644" s="6" t="s">
        <v>195</v>
      </c>
      <c r="AC5644" s="103">
        <v>3004</v>
      </c>
      <c r="AJ5644" s="80"/>
      <c r="AK5644" s="113" t="s">
        <v>1423</v>
      </c>
      <c r="AN5644" s="80"/>
      <c r="AO5644" s="80"/>
      <c r="AP5644" s="80"/>
      <c r="AQ5644" s="80"/>
      <c r="AR5644" s="127"/>
      <c r="AS5644" s="80"/>
      <c r="AT5644" s="7"/>
      <c r="AU5644" s="7"/>
      <c r="AV5644" s="165"/>
      <c r="AW5644" s="166"/>
      <c r="AX5644" s="137"/>
      <c r="AY5644" s="147"/>
      <c r="AZ5644" s="167"/>
      <c r="BA5644" s="167"/>
      <c r="BB5644" s="147" t="str">
        <f t="shared" si="1015"/>
        <v/>
      </c>
      <c r="BC5644" s="168"/>
      <c r="BD5644" s="165"/>
      <c r="BE5644" s="165"/>
      <c r="BF5644" s="165"/>
      <c r="BG5644" s="165"/>
      <c r="BH5644" s="165"/>
      <c r="BI5644" s="165"/>
      <c r="BJ5644" s="165"/>
      <c r="BK5644" s="165"/>
      <c r="BL5644" s="165"/>
      <c r="BM5644" s="165"/>
      <c r="BN5644" s="165"/>
      <c r="BO5644" s="165"/>
      <c r="BP5644" s="165"/>
      <c r="BQ5644" s="165"/>
      <c r="BS5644" s="6"/>
      <c r="BT5644" s="11"/>
      <c r="BU5644" s="6"/>
      <c r="BV5644" s="6"/>
    </row>
    <row r="5645" spans="1:74" ht="15.75" x14ac:dyDescent="0.25">
      <c r="A5645" s="52" t="s">
        <v>1422</v>
      </c>
      <c r="B5645" s="56"/>
      <c r="C5645" s="7" t="s">
        <v>118</v>
      </c>
      <c r="D5645" s="7" t="s">
        <v>6562</v>
      </c>
      <c r="E5645" s="7"/>
      <c r="F5645" s="64"/>
      <c r="G5645" s="6"/>
      <c r="H5645" s="6"/>
      <c r="I5645" s="10" t="s">
        <v>110</v>
      </c>
      <c r="J5645" s="11" t="s">
        <v>5249</v>
      </c>
      <c r="K5645" s="194" t="s">
        <v>511</v>
      </c>
      <c r="L5645" s="176"/>
      <c r="M5645" s="176">
        <v>1000</v>
      </c>
      <c r="N5645" s="80" t="s">
        <v>6858</v>
      </c>
      <c r="O5645" s="162"/>
      <c r="P5645" s="80" t="s">
        <v>6092</v>
      </c>
      <c r="Q5645" s="80"/>
      <c r="R5645" s="80"/>
      <c r="S5645" s="163"/>
      <c r="T5645" s="213"/>
      <c r="U5645" s="162"/>
      <c r="V5645" s="164"/>
      <c r="W5645" s="12" t="str">
        <f t="shared" si="1010"/>
        <v>Mqtt1</v>
      </c>
      <c r="X5645" s="196" t="s">
        <v>10769</v>
      </c>
      <c r="Y5645" s="6" t="str">
        <f t="shared" si="1016"/>
        <v>marpower/power-tag/ventilator-fore-peak</v>
      </c>
      <c r="Z5645" s="103" t="str" cm="1">
        <f t="array" ref="Z5645">IF(COUNTIF(N5645,"spare"),"","$."&amp;_xlfn.REGEXEXTRACT(J5645,"^PT\d+[FQ]\d+_(.*)", 2))</f>
        <v>$.RMS_Current_Phase_Neut</v>
      </c>
      <c r="AA5645" s="12">
        <f t="shared" si="1012"/>
        <v>34</v>
      </c>
      <c r="AB5645" s="6" t="s">
        <v>195</v>
      </c>
      <c r="AC5645" s="103">
        <v>3006</v>
      </c>
      <c r="AJ5645" s="80"/>
      <c r="AK5645" s="113" t="s">
        <v>1423</v>
      </c>
      <c r="AN5645" s="80"/>
      <c r="AO5645" s="80"/>
      <c r="AP5645" s="80"/>
      <c r="AQ5645" s="80"/>
      <c r="AR5645" s="127"/>
      <c r="AS5645" s="80"/>
      <c r="AT5645" s="7"/>
      <c r="AU5645" s="7"/>
      <c r="AV5645" s="165"/>
      <c r="AW5645" s="166"/>
      <c r="AX5645" s="137"/>
      <c r="AY5645" s="147"/>
      <c r="AZ5645" s="167"/>
      <c r="BA5645" s="167"/>
      <c r="BB5645" s="147" t="str">
        <f t="shared" si="1015"/>
        <v/>
      </c>
      <c r="BC5645" s="168"/>
      <c r="BD5645" s="165"/>
      <c r="BE5645" s="165"/>
      <c r="BF5645" s="165"/>
      <c r="BG5645" s="165"/>
      <c r="BH5645" s="165"/>
      <c r="BI5645" s="165"/>
      <c r="BJ5645" s="165"/>
      <c r="BK5645" s="165"/>
      <c r="BL5645" s="165"/>
      <c r="BM5645" s="165"/>
      <c r="BN5645" s="165"/>
      <c r="BO5645" s="165"/>
      <c r="BP5645" s="165"/>
      <c r="BQ5645" s="165"/>
      <c r="BS5645" s="6"/>
      <c r="BT5645" s="11"/>
      <c r="BU5645" s="6"/>
      <c r="BV5645" s="6"/>
    </row>
    <row r="5646" spans="1:74" ht="15.75" x14ac:dyDescent="0.25">
      <c r="A5646" s="52" t="s">
        <v>1422</v>
      </c>
      <c r="B5646" s="56"/>
      <c r="C5646" s="7" t="s">
        <v>118</v>
      </c>
      <c r="D5646" s="7" t="s">
        <v>6562</v>
      </c>
      <c r="E5646" s="7"/>
      <c r="F5646" s="64"/>
      <c r="G5646" s="6"/>
      <c r="H5646" s="6"/>
      <c r="I5646" s="10" t="s">
        <v>110</v>
      </c>
      <c r="J5646" s="11" t="s">
        <v>8418</v>
      </c>
      <c r="K5646" s="194" t="s">
        <v>511</v>
      </c>
      <c r="L5646" s="176"/>
      <c r="M5646" s="176">
        <v>1000</v>
      </c>
      <c r="N5646" s="80" t="s">
        <v>6858</v>
      </c>
      <c r="O5646" s="162"/>
      <c r="P5646" s="80" t="s">
        <v>6093</v>
      </c>
      <c r="Q5646" s="80"/>
      <c r="R5646" s="80"/>
      <c r="S5646" s="163"/>
      <c r="T5646" s="213"/>
      <c r="U5646" s="162"/>
      <c r="V5646" s="164"/>
      <c r="W5646" s="12" t="str">
        <f t="shared" si="1010"/>
        <v>Mqtt1</v>
      </c>
      <c r="X5646" s="196" t="s">
        <v>10769</v>
      </c>
      <c r="Y5646" s="6" t="str">
        <f t="shared" si="1016"/>
        <v>marpower/power-tag/ventilator-fore-peak</v>
      </c>
      <c r="Z5646" s="103" t="str" cm="1">
        <f t="array" ref="Z5646">IF(COUNTIF(N5646,"spare"),"","$."&amp;_xlfn.REGEXEXTRACT(J5646,"^PT\d+[FQ]\d+_(.*)", 2))</f>
        <v>$.RMS_Voltage_A_N</v>
      </c>
      <c r="AA5646" s="12">
        <f t="shared" si="1012"/>
        <v>34</v>
      </c>
      <c r="AB5646" s="6" t="s">
        <v>195</v>
      </c>
      <c r="AC5646" s="103">
        <v>3028</v>
      </c>
      <c r="AJ5646" s="80"/>
      <c r="AK5646" s="113" t="s">
        <v>1424</v>
      </c>
      <c r="AN5646" s="80"/>
      <c r="AO5646" s="80"/>
      <c r="AP5646" s="80"/>
      <c r="AQ5646" s="80"/>
      <c r="AR5646" s="127"/>
      <c r="AS5646" s="80"/>
      <c r="AT5646" s="7"/>
      <c r="AU5646" s="7"/>
      <c r="AV5646" s="165"/>
      <c r="AW5646" s="166"/>
      <c r="AX5646" s="137"/>
      <c r="AY5646" s="147"/>
      <c r="AZ5646" s="167"/>
      <c r="BA5646" s="167"/>
      <c r="BB5646" s="147" t="str">
        <f t="shared" si="1015"/>
        <v/>
      </c>
      <c r="BC5646" s="168"/>
      <c r="BD5646" s="165"/>
      <c r="BE5646" s="165"/>
      <c r="BF5646" s="165"/>
      <c r="BG5646" s="165"/>
      <c r="BH5646" s="165"/>
      <c r="BI5646" s="165"/>
      <c r="BJ5646" s="165"/>
      <c r="BK5646" s="165"/>
      <c r="BL5646" s="165"/>
      <c r="BM5646" s="165"/>
      <c r="BN5646" s="165"/>
      <c r="BO5646" s="165"/>
      <c r="BP5646" s="165"/>
      <c r="BQ5646" s="165"/>
      <c r="BS5646" s="6"/>
      <c r="BT5646" s="11"/>
      <c r="BU5646" s="6"/>
      <c r="BV5646" s="6"/>
    </row>
    <row r="5647" spans="1:74" ht="15.75" x14ac:dyDescent="0.25">
      <c r="A5647" s="52" t="s">
        <v>1422</v>
      </c>
      <c r="B5647" s="56"/>
      <c r="C5647" s="7" t="s">
        <v>118</v>
      </c>
      <c r="D5647" s="7" t="s">
        <v>6562</v>
      </c>
      <c r="E5647" s="7"/>
      <c r="F5647" s="64"/>
      <c r="G5647" s="6"/>
      <c r="H5647" s="6"/>
      <c r="I5647" s="10" t="s">
        <v>110</v>
      </c>
      <c r="J5647" s="11" t="s">
        <v>8595</v>
      </c>
      <c r="K5647" s="194" t="s">
        <v>511</v>
      </c>
      <c r="L5647" s="176"/>
      <c r="M5647" s="176">
        <v>1000</v>
      </c>
      <c r="N5647" s="80" t="s">
        <v>6858</v>
      </c>
      <c r="O5647" s="162"/>
      <c r="P5647" s="80" t="s">
        <v>6094</v>
      </c>
      <c r="Q5647" s="80"/>
      <c r="R5647" s="80"/>
      <c r="S5647" s="163"/>
      <c r="T5647" s="213"/>
      <c r="U5647" s="162"/>
      <c r="V5647" s="164"/>
      <c r="W5647" s="12" t="str">
        <f t="shared" si="1010"/>
        <v>Mqtt1</v>
      </c>
      <c r="X5647" s="196" t="s">
        <v>10769</v>
      </c>
      <c r="Y5647" s="6" t="str">
        <f t="shared" si="1016"/>
        <v>marpower/power-tag/ventilator-fore-peak</v>
      </c>
      <c r="Z5647" s="103" t="str" cm="1">
        <f t="array" ref="Z5647">IF(COUNTIF(N5647,"spare"),"","$."&amp;_xlfn.REGEXEXTRACT(J5647,"^PT\d+[FQ]\d+_(.*)", 2))</f>
        <v>$.RMS_Voltage_B_N</v>
      </c>
      <c r="AA5647" s="12">
        <f t="shared" si="1012"/>
        <v>34</v>
      </c>
      <c r="AB5647" s="6" t="s">
        <v>195</v>
      </c>
      <c r="AC5647" s="103">
        <v>3030</v>
      </c>
      <c r="AJ5647" s="80"/>
      <c r="AK5647" s="113" t="s">
        <v>1424</v>
      </c>
      <c r="AN5647" s="80"/>
      <c r="AO5647" s="80"/>
      <c r="AP5647" s="80"/>
      <c r="AQ5647" s="80"/>
      <c r="AR5647" s="127"/>
      <c r="AS5647" s="80"/>
      <c r="AT5647" s="7"/>
      <c r="AU5647" s="7"/>
      <c r="AV5647" s="165"/>
      <c r="AW5647" s="166"/>
      <c r="AX5647" s="137"/>
      <c r="AY5647" s="147"/>
      <c r="AZ5647" s="167"/>
      <c r="BA5647" s="167"/>
      <c r="BB5647" s="147" t="str">
        <f t="shared" si="1015"/>
        <v/>
      </c>
      <c r="BC5647" s="168"/>
      <c r="BD5647" s="165"/>
      <c r="BE5647" s="165"/>
      <c r="BF5647" s="165"/>
      <c r="BG5647" s="165"/>
      <c r="BH5647" s="165"/>
      <c r="BI5647" s="165"/>
      <c r="BJ5647" s="165"/>
      <c r="BK5647" s="165"/>
      <c r="BL5647" s="165"/>
      <c r="BM5647" s="165"/>
      <c r="BN5647" s="165"/>
      <c r="BO5647" s="165"/>
      <c r="BP5647" s="165"/>
      <c r="BQ5647" s="165"/>
      <c r="BS5647" s="6"/>
      <c r="BT5647" s="11"/>
      <c r="BU5647" s="6"/>
      <c r="BV5647" s="6"/>
    </row>
    <row r="5648" spans="1:74" ht="15.75" x14ac:dyDescent="0.25">
      <c r="A5648" s="52" t="s">
        <v>1422</v>
      </c>
      <c r="B5648" s="56"/>
      <c r="C5648" s="7" t="s">
        <v>118</v>
      </c>
      <c r="D5648" s="7" t="s">
        <v>6562</v>
      </c>
      <c r="E5648" s="7"/>
      <c r="F5648" s="64"/>
      <c r="G5648" s="6"/>
      <c r="H5648" s="6"/>
      <c r="I5648" s="10" t="s">
        <v>110</v>
      </c>
      <c r="J5648" s="11" t="s">
        <v>8772</v>
      </c>
      <c r="K5648" s="194" t="s">
        <v>511</v>
      </c>
      <c r="L5648" s="176"/>
      <c r="M5648" s="176">
        <v>1000</v>
      </c>
      <c r="N5648" s="80" t="s">
        <v>6858</v>
      </c>
      <c r="O5648" s="162"/>
      <c r="P5648" s="80" t="s">
        <v>6095</v>
      </c>
      <c r="Q5648" s="80"/>
      <c r="R5648" s="80"/>
      <c r="S5648" s="163"/>
      <c r="T5648" s="213"/>
      <c r="U5648" s="162"/>
      <c r="V5648" s="164"/>
      <c r="W5648" s="12" t="str">
        <f t="shared" si="1010"/>
        <v>Mqtt1</v>
      </c>
      <c r="X5648" s="196" t="s">
        <v>10769</v>
      </c>
      <c r="Y5648" s="6" t="str">
        <f t="shared" si="1016"/>
        <v>marpower/power-tag/ventilator-fore-peak</v>
      </c>
      <c r="Z5648" s="103" t="str" cm="1">
        <f t="array" ref="Z5648">IF(COUNTIF(N5648,"spare"),"","$."&amp;_xlfn.REGEXEXTRACT(J5648,"^PT\d+[FQ]\d+_(.*)", 2))</f>
        <v>$.RMS_Voltage_C_N</v>
      </c>
      <c r="AA5648" s="12">
        <f t="shared" si="1012"/>
        <v>34</v>
      </c>
      <c r="AB5648" s="6" t="s">
        <v>195</v>
      </c>
      <c r="AC5648" s="103">
        <v>3032</v>
      </c>
      <c r="AJ5648" s="80"/>
      <c r="AK5648" s="113" t="s">
        <v>1424</v>
      </c>
      <c r="AN5648" s="80"/>
      <c r="AO5648" s="80"/>
      <c r="AP5648" s="80"/>
      <c r="AQ5648" s="80"/>
      <c r="AR5648" s="127"/>
      <c r="AS5648" s="80"/>
      <c r="AT5648" s="7"/>
      <c r="AU5648" s="7"/>
      <c r="AV5648" s="165"/>
      <c r="AW5648" s="166"/>
      <c r="AX5648" s="137"/>
      <c r="AY5648" s="147"/>
      <c r="AZ5648" s="167"/>
      <c r="BA5648" s="167"/>
      <c r="BB5648" s="147" t="str">
        <f t="shared" si="1015"/>
        <v/>
      </c>
      <c r="BC5648" s="168"/>
      <c r="BD5648" s="165"/>
      <c r="BE5648" s="165"/>
      <c r="BF5648" s="165"/>
      <c r="BG5648" s="165"/>
      <c r="BH5648" s="165"/>
      <c r="BI5648" s="165"/>
      <c r="BJ5648" s="165"/>
      <c r="BK5648" s="165"/>
      <c r="BL5648" s="165"/>
      <c r="BM5648" s="165"/>
      <c r="BN5648" s="165"/>
      <c r="BO5648" s="165"/>
      <c r="BP5648" s="165"/>
      <c r="BQ5648" s="165"/>
      <c r="BS5648" s="6"/>
      <c r="BT5648" s="11"/>
      <c r="BU5648" s="6"/>
      <c r="BV5648" s="6"/>
    </row>
    <row r="5649" spans="1:74" ht="15.75" x14ac:dyDescent="0.25">
      <c r="A5649" s="52" t="s">
        <v>1422</v>
      </c>
      <c r="B5649" s="56"/>
      <c r="C5649" s="7" t="s">
        <v>118</v>
      </c>
      <c r="D5649" s="7" t="s">
        <v>6562</v>
      </c>
      <c r="E5649" s="7"/>
      <c r="F5649" s="64"/>
      <c r="G5649" s="6"/>
      <c r="H5649" s="6"/>
      <c r="I5649" s="10" t="s">
        <v>110</v>
      </c>
      <c r="J5649" s="11" t="s">
        <v>5250</v>
      </c>
      <c r="K5649" s="194" t="s">
        <v>511</v>
      </c>
      <c r="L5649" s="176"/>
      <c r="M5649" s="176">
        <v>1000</v>
      </c>
      <c r="N5649" s="80" t="s">
        <v>6858</v>
      </c>
      <c r="O5649" s="162"/>
      <c r="P5649" s="80" t="s">
        <v>6096</v>
      </c>
      <c r="Q5649" s="80"/>
      <c r="R5649" s="80"/>
      <c r="S5649" s="163"/>
      <c r="T5649" s="213"/>
      <c r="U5649" s="162"/>
      <c r="V5649" s="164"/>
      <c r="W5649" s="12" t="str">
        <f t="shared" si="1010"/>
        <v>Mqtt1</v>
      </c>
      <c r="X5649" s="196" t="s">
        <v>10769</v>
      </c>
      <c r="Y5649" s="6" t="str">
        <f t="shared" si="1016"/>
        <v>marpower/power-tag/ventilator-fore-peak</v>
      </c>
      <c r="Z5649" s="103" t="str" cm="1">
        <f t="array" ref="Z5649">IF(COUNTIF(N5649,"spare"),"","$."&amp;_xlfn.REGEXEXTRACT(J5649,"^PT\d+[FQ]\d+_(.*)", 2))</f>
        <v>$.Active_Power_Phase_A</v>
      </c>
      <c r="AA5649" s="12">
        <f t="shared" si="1012"/>
        <v>34</v>
      </c>
      <c r="AB5649" s="6" t="s">
        <v>195</v>
      </c>
      <c r="AC5649" s="103">
        <v>3054</v>
      </c>
      <c r="AJ5649" s="80"/>
      <c r="AK5649" s="113" t="s">
        <v>1425</v>
      </c>
      <c r="AN5649" s="80"/>
      <c r="AO5649" s="80"/>
      <c r="AP5649" s="80"/>
      <c r="AQ5649" s="80"/>
      <c r="AR5649" s="127"/>
      <c r="AS5649" s="80"/>
      <c r="AT5649" s="7"/>
      <c r="AU5649" s="7"/>
      <c r="AV5649" s="165"/>
      <c r="AW5649" s="166"/>
      <c r="AX5649" s="137"/>
      <c r="AY5649" s="147"/>
      <c r="AZ5649" s="167"/>
      <c r="BA5649" s="167"/>
      <c r="BB5649" s="147" t="str">
        <f t="shared" si="1015"/>
        <v/>
      </c>
      <c r="BC5649" s="168"/>
      <c r="BD5649" s="165"/>
      <c r="BE5649" s="165"/>
      <c r="BF5649" s="165"/>
      <c r="BG5649" s="165"/>
      <c r="BH5649" s="165"/>
      <c r="BI5649" s="165"/>
      <c r="BJ5649" s="165"/>
      <c r="BK5649" s="165"/>
      <c r="BL5649" s="165"/>
      <c r="BM5649" s="165"/>
      <c r="BN5649" s="165"/>
      <c r="BO5649" s="165"/>
      <c r="BP5649" s="165"/>
      <c r="BQ5649" s="165"/>
      <c r="BS5649" s="6"/>
      <c r="BT5649" s="11"/>
      <c r="BU5649" s="6"/>
      <c r="BV5649" s="6"/>
    </row>
    <row r="5650" spans="1:74" ht="15.75" x14ac:dyDescent="0.25">
      <c r="A5650" s="52" t="s">
        <v>1422</v>
      </c>
      <c r="B5650" s="56"/>
      <c r="C5650" s="7" t="s">
        <v>118</v>
      </c>
      <c r="D5650" s="7" t="s">
        <v>6562</v>
      </c>
      <c r="E5650" s="7"/>
      <c r="F5650" s="64"/>
      <c r="G5650" s="6"/>
      <c r="H5650" s="6"/>
      <c r="I5650" s="10" t="s">
        <v>110</v>
      </c>
      <c r="J5650" s="11" t="s">
        <v>5251</v>
      </c>
      <c r="K5650" s="194" t="s">
        <v>511</v>
      </c>
      <c r="L5650" s="176"/>
      <c r="M5650" s="176">
        <v>1000</v>
      </c>
      <c r="N5650" s="80" t="s">
        <v>6858</v>
      </c>
      <c r="O5650" s="162"/>
      <c r="P5650" s="80" t="s">
        <v>6097</v>
      </c>
      <c r="Q5650" s="80"/>
      <c r="R5650" s="80"/>
      <c r="S5650" s="163"/>
      <c r="T5650" s="213"/>
      <c r="U5650" s="162"/>
      <c r="V5650" s="164"/>
      <c r="W5650" s="12" t="str">
        <f t="shared" si="1010"/>
        <v>Mqtt1</v>
      </c>
      <c r="X5650" s="196" t="s">
        <v>10769</v>
      </c>
      <c r="Y5650" s="6" t="str">
        <f t="shared" si="1016"/>
        <v>marpower/power-tag/ventilator-fore-peak</v>
      </c>
      <c r="Z5650" s="103" t="str" cm="1">
        <f t="array" ref="Z5650">IF(COUNTIF(N5650,"spare"),"","$."&amp;_xlfn.REGEXEXTRACT(J5650,"^PT\d+[FQ]\d+_(.*)", 2))</f>
        <v>$.Active_Power_Phase_B</v>
      </c>
      <c r="AA5650" s="12">
        <f t="shared" si="1012"/>
        <v>34</v>
      </c>
      <c r="AB5650" s="6" t="s">
        <v>195</v>
      </c>
      <c r="AC5650" s="103">
        <v>3056</v>
      </c>
      <c r="AJ5650" s="80"/>
      <c r="AK5650" s="113" t="s">
        <v>1425</v>
      </c>
      <c r="AN5650" s="80"/>
      <c r="AO5650" s="80"/>
      <c r="AP5650" s="80"/>
      <c r="AQ5650" s="80"/>
      <c r="AR5650" s="127"/>
      <c r="AS5650" s="80"/>
      <c r="AT5650" s="7"/>
      <c r="AU5650" s="7"/>
      <c r="AV5650" s="165"/>
      <c r="AW5650" s="166"/>
      <c r="AX5650" s="137"/>
      <c r="AY5650" s="147"/>
      <c r="AZ5650" s="167"/>
      <c r="BA5650" s="167"/>
      <c r="BB5650" s="147" t="str">
        <f t="shared" si="1015"/>
        <v/>
      </c>
      <c r="BC5650" s="168"/>
      <c r="BD5650" s="165"/>
      <c r="BE5650" s="165"/>
      <c r="BF5650" s="165"/>
      <c r="BG5650" s="165"/>
      <c r="BH5650" s="165"/>
      <c r="BI5650" s="165"/>
      <c r="BJ5650" s="165"/>
      <c r="BK5650" s="165"/>
      <c r="BL5650" s="165"/>
      <c r="BM5650" s="165"/>
      <c r="BN5650" s="165"/>
      <c r="BO5650" s="165"/>
      <c r="BP5650" s="165"/>
      <c r="BQ5650" s="165"/>
      <c r="BS5650" s="6"/>
      <c r="BT5650" s="11"/>
      <c r="BU5650" s="6"/>
      <c r="BV5650" s="6"/>
    </row>
    <row r="5651" spans="1:74" ht="15.75" x14ac:dyDescent="0.25">
      <c r="A5651" s="52" t="s">
        <v>1422</v>
      </c>
      <c r="B5651" s="56"/>
      <c r="C5651" s="7" t="s">
        <v>118</v>
      </c>
      <c r="D5651" s="7" t="s">
        <v>6562</v>
      </c>
      <c r="E5651" s="7"/>
      <c r="F5651" s="64"/>
      <c r="G5651" s="6"/>
      <c r="H5651" s="6"/>
      <c r="I5651" s="10" t="s">
        <v>110</v>
      </c>
      <c r="J5651" s="11" t="s">
        <v>5252</v>
      </c>
      <c r="K5651" s="194" t="s">
        <v>511</v>
      </c>
      <c r="L5651" s="176"/>
      <c r="M5651" s="176">
        <v>1000</v>
      </c>
      <c r="N5651" s="80" t="s">
        <v>6858</v>
      </c>
      <c r="O5651" s="162"/>
      <c r="P5651" s="80" t="s">
        <v>6098</v>
      </c>
      <c r="Q5651" s="80"/>
      <c r="R5651" s="80"/>
      <c r="S5651" s="163"/>
      <c r="T5651" s="213"/>
      <c r="U5651" s="162"/>
      <c r="V5651" s="164"/>
      <c r="W5651" s="12" t="str">
        <f t="shared" si="1010"/>
        <v>Mqtt1</v>
      </c>
      <c r="X5651" s="196" t="s">
        <v>10769</v>
      </c>
      <c r="Y5651" s="6" t="str">
        <f t="shared" si="1016"/>
        <v>marpower/power-tag/ventilator-fore-peak</v>
      </c>
      <c r="Z5651" s="103" t="str" cm="1">
        <f t="array" ref="Z5651">IF(COUNTIF(N5651,"spare"),"","$."&amp;_xlfn.REGEXEXTRACT(J5651,"^PT\d+[FQ]\d+_(.*)", 2))</f>
        <v>$.Active_Power_Phase_C</v>
      </c>
      <c r="AA5651" s="12">
        <f t="shared" si="1012"/>
        <v>34</v>
      </c>
      <c r="AB5651" s="6" t="s">
        <v>195</v>
      </c>
      <c r="AC5651" s="103">
        <v>3058</v>
      </c>
      <c r="AJ5651" s="80"/>
      <c r="AK5651" s="113" t="s">
        <v>1425</v>
      </c>
      <c r="AN5651" s="80"/>
      <c r="AO5651" s="80"/>
      <c r="AP5651" s="80"/>
      <c r="AQ5651" s="80"/>
      <c r="AR5651" s="127"/>
      <c r="AS5651" s="80"/>
      <c r="AT5651" s="7"/>
      <c r="AU5651" s="7"/>
      <c r="AV5651" s="165"/>
      <c r="AW5651" s="166"/>
      <c r="AX5651" s="137"/>
      <c r="AY5651" s="147"/>
      <c r="AZ5651" s="167"/>
      <c r="BA5651" s="167"/>
      <c r="BB5651" s="147" t="str">
        <f t="shared" si="1015"/>
        <v/>
      </c>
      <c r="BC5651" s="168"/>
      <c r="BD5651" s="165"/>
      <c r="BE5651" s="165"/>
      <c r="BF5651" s="165"/>
      <c r="BG5651" s="165"/>
      <c r="BH5651" s="165"/>
      <c r="BI5651" s="165"/>
      <c r="BJ5651" s="165"/>
      <c r="BK5651" s="165"/>
      <c r="BL5651" s="165"/>
      <c r="BM5651" s="165"/>
      <c r="BN5651" s="165"/>
      <c r="BO5651" s="165"/>
      <c r="BP5651" s="165"/>
      <c r="BQ5651" s="165"/>
      <c r="BS5651" s="6"/>
      <c r="BT5651" s="11"/>
      <c r="BU5651" s="6"/>
      <c r="BV5651" s="6"/>
    </row>
    <row r="5652" spans="1:74" ht="15.75" x14ac:dyDescent="0.25">
      <c r="A5652" s="52" t="s">
        <v>1422</v>
      </c>
      <c r="B5652" s="56"/>
      <c r="C5652" s="7" t="s">
        <v>118</v>
      </c>
      <c r="D5652" s="7" t="s">
        <v>6562</v>
      </c>
      <c r="E5652" s="7"/>
      <c r="F5652" s="64"/>
      <c r="G5652" s="6"/>
      <c r="H5652" s="6"/>
      <c r="I5652" s="10" t="s">
        <v>110</v>
      </c>
      <c r="J5652" s="11" t="s">
        <v>5253</v>
      </c>
      <c r="K5652" s="194" t="s">
        <v>511</v>
      </c>
      <c r="L5652" s="176"/>
      <c r="M5652" s="176">
        <v>1000</v>
      </c>
      <c r="N5652" s="80" t="s">
        <v>6858</v>
      </c>
      <c r="O5652" s="162"/>
      <c r="P5652" s="80" t="s">
        <v>6099</v>
      </c>
      <c r="Q5652" s="80"/>
      <c r="R5652" s="80"/>
      <c r="S5652" s="163"/>
      <c r="T5652" s="213"/>
      <c r="U5652" s="162"/>
      <c r="V5652" s="164"/>
      <c r="W5652" s="12" t="str">
        <f t="shared" si="1010"/>
        <v>Mqtt1</v>
      </c>
      <c r="X5652" s="196" t="s">
        <v>10769</v>
      </c>
      <c r="Y5652" s="6" t="str">
        <f t="shared" si="1016"/>
        <v>marpower/power-tag/ventilator-fore-peak</v>
      </c>
      <c r="Z5652" s="103" t="str" cm="1">
        <f t="array" ref="Z5652">IF(COUNTIF(N5652,"spare"),"","$."&amp;_xlfn.REGEXEXTRACT(J5652,"^PT\d+[FQ]\d+_(.*)", 2))</f>
        <v>$.Total_Active_Power</v>
      </c>
      <c r="AA5652" s="12">
        <f t="shared" si="1012"/>
        <v>34</v>
      </c>
      <c r="AB5652" s="6" t="s">
        <v>195</v>
      </c>
      <c r="AC5652" s="103">
        <v>3060</v>
      </c>
      <c r="AJ5652" s="80"/>
      <c r="AK5652" s="113" t="s">
        <v>1425</v>
      </c>
      <c r="AN5652" s="80"/>
      <c r="AO5652" s="80"/>
      <c r="AP5652" s="80"/>
      <c r="AQ5652" s="80"/>
      <c r="AR5652" s="127"/>
      <c r="AS5652" s="80"/>
      <c r="AT5652" s="7"/>
      <c r="AU5652" s="7"/>
      <c r="AV5652" s="165"/>
      <c r="AW5652" s="166"/>
      <c r="AX5652" s="137"/>
      <c r="AY5652" s="147"/>
      <c r="AZ5652" s="167"/>
      <c r="BA5652" s="167"/>
      <c r="BB5652" s="147" t="str">
        <f t="shared" si="1015"/>
        <v/>
      </c>
      <c r="BC5652" s="168"/>
      <c r="BD5652" s="165"/>
      <c r="BE5652" s="165"/>
      <c r="BF5652" s="165"/>
      <c r="BG5652" s="165"/>
      <c r="BH5652" s="165"/>
      <c r="BI5652" s="165"/>
      <c r="BJ5652" s="165"/>
      <c r="BK5652" s="165"/>
      <c r="BL5652" s="165"/>
      <c r="BM5652" s="165"/>
      <c r="BN5652" s="165"/>
      <c r="BO5652" s="165"/>
      <c r="BP5652" s="165"/>
      <c r="BQ5652" s="165"/>
      <c r="BS5652" s="6"/>
      <c r="BT5652" s="11"/>
      <c r="BU5652" s="6"/>
      <c r="BV5652" s="6"/>
    </row>
    <row r="5653" spans="1:74" ht="15.75" x14ac:dyDescent="0.25">
      <c r="A5653" s="52" t="s">
        <v>1422</v>
      </c>
      <c r="B5653" s="56"/>
      <c r="C5653" s="7" t="s">
        <v>118</v>
      </c>
      <c r="D5653" s="7" t="s">
        <v>6562</v>
      </c>
      <c r="E5653" s="7"/>
      <c r="F5653" s="64"/>
      <c r="G5653" s="6"/>
      <c r="H5653" s="6"/>
      <c r="I5653" s="10" t="s">
        <v>110</v>
      </c>
      <c r="J5653" s="11" t="s">
        <v>5254</v>
      </c>
      <c r="K5653" s="194" t="s">
        <v>511</v>
      </c>
      <c r="L5653" s="176"/>
      <c r="M5653" s="176">
        <v>1000</v>
      </c>
      <c r="N5653" s="80" t="s">
        <v>6858</v>
      </c>
      <c r="O5653" s="162"/>
      <c r="P5653" s="80" t="s">
        <v>6100</v>
      </c>
      <c r="Q5653" s="80"/>
      <c r="R5653" s="80"/>
      <c r="S5653" s="163"/>
      <c r="T5653" s="213"/>
      <c r="U5653" s="162"/>
      <c r="V5653" s="164"/>
      <c r="W5653" s="12" t="str">
        <f t="shared" si="1010"/>
        <v>Mqtt1</v>
      </c>
      <c r="X5653" s="196" t="s">
        <v>10769</v>
      </c>
      <c r="Y5653" s="6" t="str">
        <f t="shared" si="1016"/>
        <v>marpower/power-tag/ventilator-fore-peak</v>
      </c>
      <c r="Z5653" s="103" t="str" cm="1">
        <f t="array" ref="Z5653">IF(COUNTIF(N5653,"spare"),"","$."&amp;_xlfn.REGEXEXTRACT(J5653,"^PT\d+[FQ]\d+_(.*)", 2))</f>
        <v>$.Power_Factor_Phase_A</v>
      </c>
      <c r="AA5653" s="12">
        <f t="shared" si="1012"/>
        <v>34</v>
      </c>
      <c r="AB5653" s="6" t="s">
        <v>195</v>
      </c>
      <c r="AC5653" s="103">
        <v>3078</v>
      </c>
      <c r="AJ5653" s="80"/>
      <c r="AK5653" s="113" t="s">
        <v>1426</v>
      </c>
      <c r="AN5653" s="80"/>
      <c r="AO5653" s="80"/>
      <c r="AP5653" s="80"/>
      <c r="AQ5653" s="80"/>
      <c r="AR5653" s="127"/>
      <c r="AS5653" s="80"/>
      <c r="AT5653" s="7"/>
      <c r="AU5653" s="7"/>
      <c r="AV5653" s="165"/>
      <c r="AW5653" s="166"/>
      <c r="AX5653" s="137"/>
      <c r="AY5653" s="147"/>
      <c r="AZ5653" s="167"/>
      <c r="BA5653" s="167"/>
      <c r="BB5653" s="147" t="str">
        <f t="shared" si="1015"/>
        <v/>
      </c>
      <c r="BC5653" s="168"/>
      <c r="BD5653" s="165"/>
      <c r="BE5653" s="165"/>
      <c r="BF5653" s="165"/>
      <c r="BG5653" s="165"/>
      <c r="BH5653" s="165"/>
      <c r="BI5653" s="165"/>
      <c r="BJ5653" s="165"/>
      <c r="BK5653" s="165"/>
      <c r="BL5653" s="165"/>
      <c r="BM5653" s="165"/>
      <c r="BN5653" s="165"/>
      <c r="BO5653" s="165"/>
      <c r="BP5653" s="165"/>
      <c r="BQ5653" s="165"/>
      <c r="BS5653" s="6"/>
      <c r="BT5653" s="11"/>
      <c r="BU5653" s="6"/>
      <c r="BV5653" s="6"/>
    </row>
    <row r="5654" spans="1:74" ht="15.75" x14ac:dyDescent="0.25">
      <c r="A5654" s="52" t="s">
        <v>1422</v>
      </c>
      <c r="B5654" s="56"/>
      <c r="C5654" s="7" t="s">
        <v>118</v>
      </c>
      <c r="D5654" s="7" t="s">
        <v>6562</v>
      </c>
      <c r="E5654" s="7"/>
      <c r="F5654" s="64"/>
      <c r="G5654" s="6"/>
      <c r="H5654" s="6"/>
      <c r="I5654" s="10" t="s">
        <v>110</v>
      </c>
      <c r="J5654" s="11" t="s">
        <v>5255</v>
      </c>
      <c r="K5654" s="194" t="s">
        <v>511</v>
      </c>
      <c r="L5654" s="176"/>
      <c r="M5654" s="176">
        <v>1000</v>
      </c>
      <c r="N5654" s="80" t="s">
        <v>6858</v>
      </c>
      <c r="O5654" s="162"/>
      <c r="P5654" s="80" t="s">
        <v>6101</v>
      </c>
      <c r="Q5654" s="80"/>
      <c r="R5654" s="80"/>
      <c r="S5654" s="163"/>
      <c r="T5654" s="213"/>
      <c r="U5654" s="162"/>
      <c r="V5654" s="164"/>
      <c r="W5654" s="12" t="str">
        <f t="shared" si="1010"/>
        <v>Mqtt1</v>
      </c>
      <c r="X5654" s="196" t="s">
        <v>10769</v>
      </c>
      <c r="Y5654" s="6" t="str">
        <f t="shared" si="1016"/>
        <v>marpower/power-tag/ventilator-fore-peak</v>
      </c>
      <c r="Z5654" s="103" t="str" cm="1">
        <f t="array" ref="Z5654">IF(COUNTIF(N5654,"spare"),"","$."&amp;_xlfn.REGEXEXTRACT(J5654,"^PT\d+[FQ]\d+_(.*)", 2))</f>
        <v>$.Power_Factor_Phase_B</v>
      </c>
      <c r="AA5654" s="12">
        <f t="shared" si="1012"/>
        <v>34</v>
      </c>
      <c r="AB5654" s="6" t="s">
        <v>195</v>
      </c>
      <c r="AC5654" s="103">
        <v>3080</v>
      </c>
      <c r="AJ5654" s="80"/>
      <c r="AK5654" s="113" t="s">
        <v>1426</v>
      </c>
      <c r="AN5654" s="80"/>
      <c r="AO5654" s="80"/>
      <c r="AP5654" s="80"/>
      <c r="AQ5654" s="80"/>
      <c r="AR5654" s="127"/>
      <c r="AS5654" s="80"/>
      <c r="AT5654" s="7"/>
      <c r="AU5654" s="7"/>
      <c r="AV5654" s="165"/>
      <c r="AW5654" s="166"/>
      <c r="AX5654" s="137"/>
      <c r="AY5654" s="147"/>
      <c r="AZ5654" s="167"/>
      <c r="BA5654" s="167"/>
      <c r="BB5654" s="147" t="str">
        <f t="shared" si="1015"/>
        <v/>
      </c>
      <c r="BC5654" s="168"/>
      <c r="BD5654" s="165"/>
      <c r="BE5654" s="165"/>
      <c r="BF5654" s="165"/>
      <c r="BG5654" s="165"/>
      <c r="BH5654" s="165"/>
      <c r="BI5654" s="165"/>
      <c r="BJ5654" s="165"/>
      <c r="BK5654" s="165"/>
      <c r="BL5654" s="165"/>
      <c r="BM5654" s="165"/>
      <c r="BN5654" s="165"/>
      <c r="BO5654" s="165"/>
      <c r="BP5654" s="165"/>
      <c r="BQ5654" s="165"/>
      <c r="BS5654" s="6"/>
      <c r="BT5654" s="11"/>
      <c r="BU5654" s="6"/>
      <c r="BV5654" s="6"/>
    </row>
    <row r="5655" spans="1:74" ht="15.75" x14ac:dyDescent="0.25">
      <c r="A5655" s="52" t="s">
        <v>1422</v>
      </c>
      <c r="B5655" s="56"/>
      <c r="C5655" s="7" t="s">
        <v>118</v>
      </c>
      <c r="D5655" s="7" t="s">
        <v>6562</v>
      </c>
      <c r="E5655" s="7"/>
      <c r="F5655" s="64"/>
      <c r="G5655" s="6"/>
      <c r="H5655" s="6"/>
      <c r="I5655" s="10" t="s">
        <v>110</v>
      </c>
      <c r="J5655" s="11" t="s">
        <v>5256</v>
      </c>
      <c r="K5655" s="194" t="s">
        <v>511</v>
      </c>
      <c r="L5655" s="176"/>
      <c r="M5655" s="176">
        <v>1000</v>
      </c>
      <c r="N5655" s="80" t="s">
        <v>6858</v>
      </c>
      <c r="O5655" s="162"/>
      <c r="P5655" s="80" t="s">
        <v>6102</v>
      </c>
      <c r="Q5655" s="80"/>
      <c r="R5655" s="80"/>
      <c r="S5655" s="163"/>
      <c r="T5655" s="213"/>
      <c r="U5655" s="162"/>
      <c r="V5655" s="164"/>
      <c r="W5655" s="12" t="str">
        <f t="shared" si="1010"/>
        <v>Mqtt1</v>
      </c>
      <c r="X5655" s="196" t="s">
        <v>10769</v>
      </c>
      <c r="Y5655" s="6" t="str">
        <f t="shared" si="1016"/>
        <v>marpower/power-tag/ventilator-fore-peak</v>
      </c>
      <c r="Z5655" s="103" t="str" cm="1">
        <f t="array" ref="Z5655">IF(COUNTIF(N5655,"spare"),"","$."&amp;_xlfn.REGEXEXTRACT(J5655,"^PT\d+[FQ]\d+_(.*)", 2))</f>
        <v>$.Power_Factor_Phase_C</v>
      </c>
      <c r="AA5655" s="12">
        <f t="shared" si="1012"/>
        <v>34</v>
      </c>
      <c r="AB5655" s="6" t="s">
        <v>195</v>
      </c>
      <c r="AC5655" s="103">
        <v>3082</v>
      </c>
      <c r="AJ5655" s="80"/>
      <c r="AK5655" s="113" t="s">
        <v>1426</v>
      </c>
      <c r="AN5655" s="80"/>
      <c r="AO5655" s="80"/>
      <c r="AP5655" s="80"/>
      <c r="AQ5655" s="80"/>
      <c r="AR5655" s="127"/>
      <c r="AS5655" s="80"/>
      <c r="AT5655" s="7"/>
      <c r="AU5655" s="7"/>
      <c r="AV5655" s="165"/>
      <c r="AW5655" s="166"/>
      <c r="AX5655" s="137"/>
      <c r="AY5655" s="147"/>
      <c r="AZ5655" s="167"/>
      <c r="BA5655" s="167"/>
      <c r="BB5655" s="147" t="str">
        <f t="shared" si="1015"/>
        <v/>
      </c>
      <c r="BC5655" s="168"/>
      <c r="BD5655" s="165"/>
      <c r="BE5655" s="165"/>
      <c r="BF5655" s="165"/>
      <c r="BG5655" s="165"/>
      <c r="BH5655" s="165"/>
      <c r="BI5655" s="165"/>
      <c r="BJ5655" s="165"/>
      <c r="BK5655" s="165"/>
      <c r="BL5655" s="165"/>
      <c r="BM5655" s="165"/>
      <c r="BN5655" s="165"/>
      <c r="BO5655" s="165"/>
      <c r="BP5655" s="165"/>
      <c r="BQ5655" s="165"/>
      <c r="BS5655" s="6"/>
      <c r="BT5655" s="11"/>
      <c r="BU5655" s="6"/>
      <c r="BV5655" s="6"/>
    </row>
    <row r="5656" spans="1:74" ht="15.75" x14ac:dyDescent="0.25">
      <c r="A5656" s="52" t="s">
        <v>1422</v>
      </c>
      <c r="B5656" s="56"/>
      <c r="C5656" s="7" t="s">
        <v>118</v>
      </c>
      <c r="D5656" s="7" t="s">
        <v>6562</v>
      </c>
      <c r="E5656" s="7"/>
      <c r="F5656" s="64"/>
      <c r="G5656" s="6"/>
      <c r="H5656" s="6"/>
      <c r="I5656" s="10" t="s">
        <v>110</v>
      </c>
      <c r="J5656" s="11" t="s">
        <v>5257</v>
      </c>
      <c r="K5656" s="194" t="s">
        <v>511</v>
      </c>
      <c r="L5656" s="176"/>
      <c r="M5656" s="176">
        <v>1000</v>
      </c>
      <c r="N5656" s="80" t="s">
        <v>6858</v>
      </c>
      <c r="O5656" s="162"/>
      <c r="P5656" s="80" t="s">
        <v>6103</v>
      </c>
      <c r="Q5656" s="80"/>
      <c r="R5656" s="80"/>
      <c r="S5656" s="163"/>
      <c r="T5656" s="213"/>
      <c r="U5656" s="162"/>
      <c r="V5656" s="164"/>
      <c r="W5656" s="12" t="str">
        <f t="shared" si="1010"/>
        <v>Mqtt1</v>
      </c>
      <c r="X5656" s="196" t="s">
        <v>10769</v>
      </c>
      <c r="Y5656" s="6" t="str">
        <f t="shared" si="1016"/>
        <v>marpower/power-tag/ventilator-fore-peak</v>
      </c>
      <c r="Z5656" s="103" t="str" cm="1">
        <f t="array" ref="Z5656">IF(COUNTIF(N5656,"spare"),"","$."&amp;_xlfn.REGEXEXTRACT(J5656,"^PT\d+[FQ]\d+_(.*)", 2))</f>
        <v>$.Total_Power_Factor</v>
      </c>
      <c r="AA5656" s="12">
        <f t="shared" si="1012"/>
        <v>34</v>
      </c>
      <c r="AB5656" s="6" t="s">
        <v>195</v>
      </c>
      <c r="AC5656" s="103">
        <v>3084</v>
      </c>
      <c r="AJ5656" s="80"/>
      <c r="AK5656" s="113" t="s">
        <v>1426</v>
      </c>
      <c r="AN5656" s="80"/>
      <c r="AO5656" s="80"/>
      <c r="AP5656" s="80"/>
      <c r="AQ5656" s="80"/>
      <c r="AR5656" s="127"/>
      <c r="AS5656" s="80"/>
      <c r="AT5656" s="7"/>
      <c r="AU5656" s="7"/>
      <c r="AV5656" s="165"/>
      <c r="AW5656" s="166"/>
      <c r="AX5656" s="137"/>
      <c r="AY5656" s="147"/>
      <c r="AZ5656" s="167"/>
      <c r="BA5656" s="167"/>
      <c r="BB5656" s="147" t="str">
        <f t="shared" si="1015"/>
        <v/>
      </c>
      <c r="BC5656" s="168"/>
      <c r="BD5656" s="165"/>
      <c r="BE5656" s="165"/>
      <c r="BF5656" s="165"/>
      <c r="BG5656" s="165"/>
      <c r="BH5656" s="165"/>
      <c r="BI5656" s="165"/>
      <c r="BJ5656" s="165"/>
      <c r="BK5656" s="165"/>
      <c r="BL5656" s="165"/>
      <c r="BM5656" s="165"/>
      <c r="BN5656" s="165"/>
      <c r="BO5656" s="165"/>
      <c r="BP5656" s="165"/>
      <c r="BQ5656" s="165"/>
      <c r="BS5656" s="6"/>
      <c r="BT5656" s="11"/>
      <c r="BU5656" s="6"/>
      <c r="BV5656" s="6"/>
    </row>
    <row r="5657" spans="1:74" ht="15.75" x14ac:dyDescent="0.25">
      <c r="A5657" s="52" t="s">
        <v>1422</v>
      </c>
      <c r="B5657" s="56"/>
      <c r="C5657" s="7" t="s">
        <v>118</v>
      </c>
      <c r="D5657" s="7" t="s">
        <v>6562</v>
      </c>
      <c r="E5657" s="7"/>
      <c r="F5657" s="64"/>
      <c r="G5657" s="6"/>
      <c r="H5657" s="6"/>
      <c r="I5657" s="10" t="s">
        <v>110</v>
      </c>
      <c r="J5657" s="11" t="s">
        <v>5258</v>
      </c>
      <c r="K5657" s="194" t="s">
        <v>511</v>
      </c>
      <c r="L5657" s="176"/>
      <c r="M5657" s="176">
        <v>1000</v>
      </c>
      <c r="N5657" s="80" t="s">
        <v>6858</v>
      </c>
      <c r="O5657" s="162"/>
      <c r="P5657" s="80" t="s">
        <v>6104</v>
      </c>
      <c r="Q5657" s="80"/>
      <c r="R5657" s="80"/>
      <c r="S5657" s="163"/>
      <c r="T5657" s="213"/>
      <c r="U5657" s="162"/>
      <c r="V5657" s="164"/>
      <c r="W5657" s="12" t="str">
        <f t="shared" si="1010"/>
        <v>Mqtt1</v>
      </c>
      <c r="X5657" s="196" t="s">
        <v>10770</v>
      </c>
      <c r="Y5657" s="6" t="str">
        <f t="shared" si="1016"/>
        <v>marpower/power-tag/ventilator-bilge-fore-ship</v>
      </c>
      <c r="Z5657" s="103" t="str" cm="1">
        <f t="array" ref="Z5657">IF(COUNTIF(N5657,"spare"),"","$."&amp;_xlfn.REGEXEXTRACT(J5657,"^PT\d+[FQ]\d+_(.*)", 2))</f>
        <v>$.RMS_Current_Phase_A</v>
      </c>
      <c r="AA5657" s="12">
        <f>AA5642+1</f>
        <v>35</v>
      </c>
      <c r="AB5657" s="6" t="s">
        <v>195</v>
      </c>
      <c r="AC5657" s="103">
        <v>3000</v>
      </c>
      <c r="AJ5657" s="80"/>
      <c r="AK5657" s="113" t="s">
        <v>1423</v>
      </c>
      <c r="AN5657" s="80"/>
      <c r="AO5657" s="80"/>
      <c r="AP5657" s="80"/>
      <c r="AQ5657" s="80"/>
      <c r="AR5657" s="127"/>
      <c r="AS5657" s="80"/>
      <c r="AT5657" s="7"/>
      <c r="AU5657" s="7"/>
      <c r="AV5657" s="165"/>
      <c r="AW5657" s="166"/>
      <c r="AX5657" s="137"/>
      <c r="AY5657" s="147"/>
      <c r="AZ5657" s="167"/>
      <c r="BA5657" s="167"/>
      <c r="BB5657" s="147" t="str">
        <f t="shared" ref="BB5657:BB5671" si="1017">IF(ISNUMBER(AM5657),"1","")</f>
        <v/>
      </c>
      <c r="BC5657" s="168"/>
      <c r="BD5657" s="165"/>
      <c r="BE5657" s="165"/>
      <c r="BF5657" s="165"/>
      <c r="BG5657" s="165"/>
      <c r="BH5657" s="165"/>
      <c r="BI5657" s="165"/>
      <c r="BJ5657" s="165"/>
      <c r="BK5657" s="165"/>
      <c r="BL5657" s="165"/>
      <c r="BM5657" s="165"/>
      <c r="BN5657" s="165"/>
      <c r="BO5657" s="165"/>
      <c r="BP5657" s="165"/>
      <c r="BQ5657" s="165"/>
      <c r="BS5657" s="6"/>
      <c r="BT5657" s="11"/>
      <c r="BU5657" s="6"/>
      <c r="BV5657" s="6"/>
    </row>
    <row r="5658" spans="1:74" ht="15.75" x14ac:dyDescent="0.25">
      <c r="A5658" s="52" t="s">
        <v>1422</v>
      </c>
      <c r="B5658" s="56"/>
      <c r="C5658" s="7" t="s">
        <v>118</v>
      </c>
      <c r="D5658" s="7" t="s">
        <v>6562</v>
      </c>
      <c r="E5658" s="7"/>
      <c r="F5658" s="64"/>
      <c r="G5658" s="6"/>
      <c r="H5658" s="6"/>
      <c r="I5658" s="10" t="s">
        <v>110</v>
      </c>
      <c r="J5658" s="11" t="s">
        <v>5259</v>
      </c>
      <c r="K5658" s="194" t="s">
        <v>511</v>
      </c>
      <c r="L5658" s="176"/>
      <c r="M5658" s="176">
        <v>1000</v>
      </c>
      <c r="N5658" s="80" t="s">
        <v>6858</v>
      </c>
      <c r="O5658" s="162"/>
      <c r="P5658" s="80" t="s">
        <v>6105</v>
      </c>
      <c r="Q5658" s="80"/>
      <c r="R5658" s="80"/>
      <c r="S5658" s="163"/>
      <c r="T5658" s="213"/>
      <c r="U5658" s="162"/>
      <c r="V5658" s="164"/>
      <c r="W5658" s="12" t="str">
        <f t="shared" si="1010"/>
        <v>Mqtt1</v>
      </c>
      <c r="X5658" s="196" t="s">
        <v>10770</v>
      </c>
      <c r="Y5658" s="6" t="str">
        <f t="shared" si="1016"/>
        <v>marpower/power-tag/ventilator-bilge-fore-ship</v>
      </c>
      <c r="Z5658" s="103" t="str" cm="1">
        <f t="array" ref="Z5658">IF(COUNTIF(N5658,"spare"),"","$."&amp;_xlfn.REGEXEXTRACT(J5658,"^PT\d+[FQ]\d+_(.*)", 2))</f>
        <v>$.RMS_Current_Phase_B</v>
      </c>
      <c r="AA5658" s="12">
        <f t="shared" si="1012"/>
        <v>35</v>
      </c>
      <c r="AB5658" s="6" t="s">
        <v>195</v>
      </c>
      <c r="AC5658" s="103">
        <v>3002</v>
      </c>
      <c r="AJ5658" s="80"/>
      <c r="AK5658" s="113" t="s">
        <v>1423</v>
      </c>
      <c r="AN5658" s="80"/>
      <c r="AO5658" s="80"/>
      <c r="AP5658" s="80"/>
      <c r="AQ5658" s="80"/>
      <c r="AR5658" s="127"/>
      <c r="AS5658" s="80"/>
      <c r="AT5658" s="7"/>
      <c r="AU5658" s="7"/>
      <c r="AV5658" s="165"/>
      <c r="AW5658" s="166"/>
      <c r="AX5658" s="137"/>
      <c r="AY5658" s="147"/>
      <c r="AZ5658" s="167"/>
      <c r="BA5658" s="167"/>
      <c r="BB5658" s="147" t="str">
        <f t="shared" si="1017"/>
        <v/>
      </c>
      <c r="BC5658" s="168"/>
      <c r="BD5658" s="165"/>
      <c r="BE5658" s="165"/>
      <c r="BF5658" s="165"/>
      <c r="BG5658" s="165"/>
      <c r="BH5658" s="165"/>
      <c r="BI5658" s="165"/>
      <c r="BJ5658" s="165"/>
      <c r="BK5658" s="165"/>
      <c r="BL5658" s="165"/>
      <c r="BM5658" s="165"/>
      <c r="BN5658" s="165"/>
      <c r="BO5658" s="165"/>
      <c r="BP5658" s="165"/>
      <c r="BQ5658" s="165"/>
      <c r="BS5658" s="6"/>
      <c r="BT5658" s="11"/>
      <c r="BU5658" s="6"/>
      <c r="BV5658" s="6"/>
    </row>
    <row r="5659" spans="1:74" ht="15.75" x14ac:dyDescent="0.25">
      <c r="A5659" s="52" t="s">
        <v>1422</v>
      </c>
      <c r="B5659" s="56"/>
      <c r="C5659" s="7" t="s">
        <v>118</v>
      </c>
      <c r="D5659" s="7" t="s">
        <v>6562</v>
      </c>
      <c r="E5659" s="7"/>
      <c r="F5659" s="64"/>
      <c r="G5659" s="6"/>
      <c r="H5659" s="6"/>
      <c r="I5659" s="10" t="s">
        <v>110</v>
      </c>
      <c r="J5659" s="11" t="s">
        <v>5260</v>
      </c>
      <c r="K5659" s="194" t="s">
        <v>511</v>
      </c>
      <c r="L5659" s="176"/>
      <c r="M5659" s="176">
        <v>1000</v>
      </c>
      <c r="N5659" s="80" t="s">
        <v>6858</v>
      </c>
      <c r="O5659" s="162"/>
      <c r="P5659" s="80" t="s">
        <v>6106</v>
      </c>
      <c r="Q5659" s="80"/>
      <c r="R5659" s="80"/>
      <c r="S5659" s="163"/>
      <c r="T5659" s="213"/>
      <c r="U5659" s="162"/>
      <c r="V5659" s="164"/>
      <c r="W5659" s="12" t="str">
        <f t="shared" ref="W5659:W5722" si="1018">IF(COUNTIF(N5659,"spare"),"","Mqtt1")</f>
        <v>Mqtt1</v>
      </c>
      <c r="X5659" s="196" t="s">
        <v>10770</v>
      </c>
      <c r="Y5659" s="6" t="str">
        <f t="shared" si="1016"/>
        <v>marpower/power-tag/ventilator-bilge-fore-ship</v>
      </c>
      <c r="Z5659" s="103" t="str" cm="1">
        <f t="array" ref="Z5659">IF(COUNTIF(N5659,"spare"),"","$."&amp;_xlfn.REGEXEXTRACT(J5659,"^PT\d+[FQ]\d+_(.*)", 2))</f>
        <v>$.RMS_Current_Phase_C</v>
      </c>
      <c r="AA5659" s="12">
        <f t="shared" si="1012"/>
        <v>35</v>
      </c>
      <c r="AB5659" s="6" t="s">
        <v>195</v>
      </c>
      <c r="AC5659" s="103">
        <v>3004</v>
      </c>
      <c r="AJ5659" s="80"/>
      <c r="AK5659" s="113" t="s">
        <v>1423</v>
      </c>
      <c r="AN5659" s="80"/>
      <c r="AO5659" s="80"/>
      <c r="AP5659" s="80"/>
      <c r="AQ5659" s="80"/>
      <c r="AR5659" s="127"/>
      <c r="AS5659" s="80"/>
      <c r="AT5659" s="7"/>
      <c r="AU5659" s="7"/>
      <c r="AV5659" s="165"/>
      <c r="AW5659" s="166"/>
      <c r="AX5659" s="137"/>
      <c r="AY5659" s="147"/>
      <c r="AZ5659" s="167"/>
      <c r="BA5659" s="167"/>
      <c r="BB5659" s="147" t="str">
        <f t="shared" si="1017"/>
        <v/>
      </c>
      <c r="BC5659" s="168"/>
      <c r="BD5659" s="165"/>
      <c r="BE5659" s="165"/>
      <c r="BF5659" s="165"/>
      <c r="BG5659" s="165"/>
      <c r="BH5659" s="165"/>
      <c r="BI5659" s="165"/>
      <c r="BJ5659" s="165"/>
      <c r="BK5659" s="165"/>
      <c r="BL5659" s="165"/>
      <c r="BM5659" s="165"/>
      <c r="BN5659" s="165"/>
      <c r="BO5659" s="165"/>
      <c r="BP5659" s="165"/>
      <c r="BQ5659" s="165"/>
      <c r="BS5659" s="6"/>
      <c r="BT5659" s="11"/>
      <c r="BU5659" s="6"/>
      <c r="BV5659" s="6"/>
    </row>
    <row r="5660" spans="1:74" ht="15.75" x14ac:dyDescent="0.25">
      <c r="A5660" s="52" t="s">
        <v>1422</v>
      </c>
      <c r="B5660" s="56"/>
      <c r="C5660" s="7" t="s">
        <v>118</v>
      </c>
      <c r="D5660" s="7" t="s">
        <v>6562</v>
      </c>
      <c r="E5660" s="7"/>
      <c r="F5660" s="64"/>
      <c r="G5660" s="6"/>
      <c r="H5660" s="6"/>
      <c r="I5660" s="10" t="s">
        <v>110</v>
      </c>
      <c r="J5660" s="11" t="s">
        <v>5261</v>
      </c>
      <c r="K5660" s="194" t="s">
        <v>511</v>
      </c>
      <c r="L5660" s="176"/>
      <c r="M5660" s="176">
        <v>1000</v>
      </c>
      <c r="N5660" s="80" t="s">
        <v>6858</v>
      </c>
      <c r="O5660" s="162"/>
      <c r="P5660" s="80" t="s">
        <v>6107</v>
      </c>
      <c r="Q5660" s="80"/>
      <c r="R5660" s="80"/>
      <c r="S5660" s="163"/>
      <c r="T5660" s="213"/>
      <c r="U5660" s="162"/>
      <c r="V5660" s="164"/>
      <c r="W5660" s="12" t="str">
        <f t="shared" si="1018"/>
        <v>Mqtt1</v>
      </c>
      <c r="X5660" s="196" t="s">
        <v>10770</v>
      </c>
      <c r="Y5660" s="6" t="str">
        <f t="shared" si="1016"/>
        <v>marpower/power-tag/ventilator-bilge-fore-ship</v>
      </c>
      <c r="Z5660" s="103" t="str" cm="1">
        <f t="array" ref="Z5660">IF(COUNTIF(N5660,"spare"),"","$."&amp;_xlfn.REGEXEXTRACT(J5660,"^PT\d+[FQ]\d+_(.*)", 2))</f>
        <v>$.RMS_Current_Phase_Neut</v>
      </c>
      <c r="AA5660" s="12">
        <f t="shared" si="1012"/>
        <v>35</v>
      </c>
      <c r="AB5660" s="6" t="s">
        <v>195</v>
      </c>
      <c r="AC5660" s="103">
        <v>3006</v>
      </c>
      <c r="AJ5660" s="80"/>
      <c r="AK5660" s="113" t="s">
        <v>1423</v>
      </c>
      <c r="AN5660" s="80"/>
      <c r="AO5660" s="80"/>
      <c r="AP5660" s="80"/>
      <c r="AQ5660" s="80"/>
      <c r="AR5660" s="127"/>
      <c r="AS5660" s="80"/>
      <c r="AT5660" s="7"/>
      <c r="AU5660" s="7"/>
      <c r="AV5660" s="165"/>
      <c r="AW5660" s="166"/>
      <c r="AX5660" s="137"/>
      <c r="AY5660" s="147"/>
      <c r="AZ5660" s="167"/>
      <c r="BA5660" s="167"/>
      <c r="BB5660" s="147" t="str">
        <f t="shared" si="1017"/>
        <v/>
      </c>
      <c r="BC5660" s="168"/>
      <c r="BD5660" s="165"/>
      <c r="BE5660" s="165"/>
      <c r="BF5660" s="165"/>
      <c r="BG5660" s="165"/>
      <c r="BH5660" s="165"/>
      <c r="BI5660" s="165"/>
      <c r="BJ5660" s="165"/>
      <c r="BK5660" s="165"/>
      <c r="BL5660" s="165"/>
      <c r="BM5660" s="165"/>
      <c r="BN5660" s="165"/>
      <c r="BO5660" s="165"/>
      <c r="BP5660" s="165"/>
      <c r="BQ5660" s="165"/>
      <c r="BS5660" s="6"/>
      <c r="BT5660" s="11"/>
      <c r="BU5660" s="6"/>
      <c r="BV5660" s="6"/>
    </row>
    <row r="5661" spans="1:74" ht="15.75" x14ac:dyDescent="0.25">
      <c r="A5661" s="52" t="s">
        <v>1422</v>
      </c>
      <c r="B5661" s="56"/>
      <c r="C5661" s="7" t="s">
        <v>118</v>
      </c>
      <c r="D5661" s="7" t="s">
        <v>6562</v>
      </c>
      <c r="E5661" s="7"/>
      <c r="F5661" s="64"/>
      <c r="G5661" s="6"/>
      <c r="H5661" s="6"/>
      <c r="I5661" s="10" t="s">
        <v>110</v>
      </c>
      <c r="J5661" s="11" t="s">
        <v>8419</v>
      </c>
      <c r="K5661" s="194" t="s">
        <v>511</v>
      </c>
      <c r="L5661" s="176"/>
      <c r="M5661" s="176">
        <v>1000</v>
      </c>
      <c r="N5661" s="80" t="s">
        <v>6858</v>
      </c>
      <c r="O5661" s="162"/>
      <c r="P5661" s="80" t="s">
        <v>6108</v>
      </c>
      <c r="Q5661" s="80"/>
      <c r="R5661" s="80"/>
      <c r="S5661" s="163"/>
      <c r="T5661" s="213"/>
      <c r="U5661" s="162"/>
      <c r="V5661" s="164"/>
      <c r="W5661" s="12" t="str">
        <f t="shared" si="1018"/>
        <v>Mqtt1</v>
      </c>
      <c r="X5661" s="196" t="s">
        <v>10770</v>
      </c>
      <c r="Y5661" s="6" t="str">
        <f t="shared" si="1016"/>
        <v>marpower/power-tag/ventilator-bilge-fore-ship</v>
      </c>
      <c r="Z5661" s="103" t="str" cm="1">
        <f t="array" ref="Z5661">IF(COUNTIF(N5661,"spare"),"","$."&amp;_xlfn.REGEXEXTRACT(J5661,"^PT\d+[FQ]\d+_(.*)", 2))</f>
        <v>$.RMS_Voltage_A_N</v>
      </c>
      <c r="AA5661" s="12">
        <f t="shared" si="1012"/>
        <v>35</v>
      </c>
      <c r="AB5661" s="6" t="s">
        <v>195</v>
      </c>
      <c r="AC5661" s="103">
        <v>3028</v>
      </c>
      <c r="AJ5661" s="80"/>
      <c r="AK5661" s="113" t="s">
        <v>1424</v>
      </c>
      <c r="AN5661" s="80"/>
      <c r="AO5661" s="80"/>
      <c r="AP5661" s="80"/>
      <c r="AQ5661" s="80"/>
      <c r="AR5661" s="127"/>
      <c r="AS5661" s="80"/>
      <c r="AT5661" s="7"/>
      <c r="AU5661" s="7"/>
      <c r="AV5661" s="165"/>
      <c r="AW5661" s="166"/>
      <c r="AX5661" s="137"/>
      <c r="AY5661" s="147"/>
      <c r="AZ5661" s="167"/>
      <c r="BA5661" s="167"/>
      <c r="BB5661" s="147" t="str">
        <f t="shared" si="1017"/>
        <v/>
      </c>
      <c r="BC5661" s="168"/>
      <c r="BD5661" s="165"/>
      <c r="BE5661" s="165"/>
      <c r="BF5661" s="165"/>
      <c r="BG5661" s="165"/>
      <c r="BH5661" s="165"/>
      <c r="BI5661" s="165"/>
      <c r="BJ5661" s="165"/>
      <c r="BK5661" s="165"/>
      <c r="BL5661" s="165"/>
      <c r="BM5661" s="165"/>
      <c r="BN5661" s="165"/>
      <c r="BO5661" s="165"/>
      <c r="BP5661" s="165"/>
      <c r="BQ5661" s="165"/>
      <c r="BS5661" s="6"/>
      <c r="BT5661" s="11"/>
      <c r="BU5661" s="6"/>
      <c r="BV5661" s="6"/>
    </row>
    <row r="5662" spans="1:74" ht="15.75" x14ac:dyDescent="0.25">
      <c r="A5662" s="52" t="s">
        <v>1422</v>
      </c>
      <c r="B5662" s="56"/>
      <c r="C5662" s="7" t="s">
        <v>118</v>
      </c>
      <c r="D5662" s="7" t="s">
        <v>6562</v>
      </c>
      <c r="E5662" s="7"/>
      <c r="F5662" s="64"/>
      <c r="G5662" s="6"/>
      <c r="H5662" s="6"/>
      <c r="I5662" s="10" t="s">
        <v>110</v>
      </c>
      <c r="J5662" s="11" t="s">
        <v>8596</v>
      </c>
      <c r="K5662" s="194" t="s">
        <v>511</v>
      </c>
      <c r="L5662" s="176"/>
      <c r="M5662" s="176">
        <v>1000</v>
      </c>
      <c r="N5662" s="80" t="s">
        <v>6858</v>
      </c>
      <c r="O5662" s="162"/>
      <c r="P5662" s="80" t="s">
        <v>6109</v>
      </c>
      <c r="Q5662" s="80"/>
      <c r="R5662" s="80"/>
      <c r="S5662" s="163"/>
      <c r="T5662" s="213"/>
      <c r="U5662" s="162"/>
      <c r="V5662" s="164"/>
      <c r="W5662" s="12" t="str">
        <f t="shared" si="1018"/>
        <v>Mqtt1</v>
      </c>
      <c r="X5662" s="196" t="s">
        <v>10770</v>
      </c>
      <c r="Y5662" s="6" t="str">
        <f t="shared" si="1016"/>
        <v>marpower/power-tag/ventilator-bilge-fore-ship</v>
      </c>
      <c r="Z5662" s="103" t="str" cm="1">
        <f t="array" ref="Z5662">IF(COUNTIF(N5662,"spare"),"","$."&amp;_xlfn.REGEXEXTRACT(J5662,"^PT\d+[FQ]\d+_(.*)", 2))</f>
        <v>$.RMS_Voltage_B_N</v>
      </c>
      <c r="AA5662" s="12">
        <f t="shared" ref="AA5662:AA5671" si="1019">AA5647+1</f>
        <v>35</v>
      </c>
      <c r="AB5662" s="6" t="s">
        <v>195</v>
      </c>
      <c r="AC5662" s="103">
        <v>3030</v>
      </c>
      <c r="AJ5662" s="80"/>
      <c r="AK5662" s="113" t="s">
        <v>1424</v>
      </c>
      <c r="AN5662" s="80"/>
      <c r="AO5662" s="80"/>
      <c r="AP5662" s="80"/>
      <c r="AQ5662" s="80"/>
      <c r="AR5662" s="127"/>
      <c r="AS5662" s="80"/>
      <c r="AT5662" s="7"/>
      <c r="AU5662" s="7"/>
      <c r="AV5662" s="165"/>
      <c r="AW5662" s="166"/>
      <c r="AX5662" s="137"/>
      <c r="AY5662" s="147"/>
      <c r="AZ5662" s="167"/>
      <c r="BA5662" s="167"/>
      <c r="BB5662" s="147" t="str">
        <f t="shared" si="1017"/>
        <v/>
      </c>
      <c r="BC5662" s="168"/>
      <c r="BD5662" s="165"/>
      <c r="BE5662" s="165"/>
      <c r="BF5662" s="165"/>
      <c r="BG5662" s="165"/>
      <c r="BH5662" s="165"/>
      <c r="BI5662" s="165"/>
      <c r="BJ5662" s="165"/>
      <c r="BK5662" s="165"/>
      <c r="BL5662" s="165"/>
      <c r="BM5662" s="165"/>
      <c r="BN5662" s="165"/>
      <c r="BO5662" s="165"/>
      <c r="BP5662" s="165"/>
      <c r="BQ5662" s="165"/>
      <c r="BS5662" s="6"/>
      <c r="BT5662" s="11"/>
      <c r="BU5662" s="6"/>
      <c r="BV5662" s="6"/>
    </row>
    <row r="5663" spans="1:74" ht="15.75" x14ac:dyDescent="0.25">
      <c r="A5663" s="52" t="s">
        <v>1422</v>
      </c>
      <c r="B5663" s="56"/>
      <c r="C5663" s="7" t="s">
        <v>118</v>
      </c>
      <c r="D5663" s="7" t="s">
        <v>6562</v>
      </c>
      <c r="E5663" s="7"/>
      <c r="F5663" s="64"/>
      <c r="G5663" s="6"/>
      <c r="H5663" s="6"/>
      <c r="I5663" s="10" t="s">
        <v>110</v>
      </c>
      <c r="J5663" s="11" t="s">
        <v>8773</v>
      </c>
      <c r="K5663" s="194" t="s">
        <v>511</v>
      </c>
      <c r="L5663" s="176"/>
      <c r="M5663" s="176">
        <v>1000</v>
      </c>
      <c r="N5663" s="80" t="s">
        <v>6858</v>
      </c>
      <c r="O5663" s="162"/>
      <c r="P5663" s="80" t="s">
        <v>6110</v>
      </c>
      <c r="Q5663" s="80"/>
      <c r="R5663" s="80"/>
      <c r="S5663" s="163"/>
      <c r="T5663" s="213"/>
      <c r="U5663" s="162"/>
      <c r="V5663" s="164"/>
      <c r="W5663" s="12" t="str">
        <f t="shared" si="1018"/>
        <v>Mqtt1</v>
      </c>
      <c r="X5663" s="196" t="s">
        <v>10770</v>
      </c>
      <c r="Y5663" s="6" t="str">
        <f t="shared" si="1016"/>
        <v>marpower/power-tag/ventilator-bilge-fore-ship</v>
      </c>
      <c r="Z5663" s="103" t="str" cm="1">
        <f t="array" ref="Z5663">IF(COUNTIF(N5663,"spare"),"","$."&amp;_xlfn.REGEXEXTRACT(J5663,"^PT\d+[FQ]\d+_(.*)", 2))</f>
        <v>$.RMS_Voltage_C_N</v>
      </c>
      <c r="AA5663" s="12">
        <f t="shared" si="1019"/>
        <v>35</v>
      </c>
      <c r="AB5663" s="6" t="s">
        <v>195</v>
      </c>
      <c r="AC5663" s="103">
        <v>3032</v>
      </c>
      <c r="AJ5663" s="80"/>
      <c r="AK5663" s="113" t="s">
        <v>1424</v>
      </c>
      <c r="AN5663" s="80"/>
      <c r="AO5663" s="80"/>
      <c r="AP5663" s="80"/>
      <c r="AQ5663" s="80"/>
      <c r="AR5663" s="127"/>
      <c r="AS5663" s="80"/>
      <c r="AT5663" s="7"/>
      <c r="AU5663" s="7"/>
      <c r="AV5663" s="165"/>
      <c r="AW5663" s="166"/>
      <c r="AX5663" s="137"/>
      <c r="AY5663" s="147"/>
      <c r="AZ5663" s="167"/>
      <c r="BA5663" s="167"/>
      <c r="BB5663" s="147" t="str">
        <f t="shared" si="1017"/>
        <v/>
      </c>
      <c r="BC5663" s="168"/>
      <c r="BD5663" s="165"/>
      <c r="BE5663" s="165"/>
      <c r="BF5663" s="165"/>
      <c r="BG5663" s="165"/>
      <c r="BH5663" s="165"/>
      <c r="BI5663" s="165"/>
      <c r="BJ5663" s="165"/>
      <c r="BK5663" s="165"/>
      <c r="BL5663" s="165"/>
      <c r="BM5663" s="165"/>
      <c r="BN5663" s="165"/>
      <c r="BO5663" s="165"/>
      <c r="BP5663" s="165"/>
      <c r="BQ5663" s="165"/>
      <c r="BS5663" s="6"/>
      <c r="BT5663" s="11"/>
      <c r="BU5663" s="6"/>
      <c r="BV5663" s="6"/>
    </row>
    <row r="5664" spans="1:74" ht="15.75" x14ac:dyDescent="0.25">
      <c r="A5664" s="52" t="s">
        <v>1422</v>
      </c>
      <c r="B5664" s="56"/>
      <c r="C5664" s="7" t="s">
        <v>118</v>
      </c>
      <c r="D5664" s="7" t="s">
        <v>6562</v>
      </c>
      <c r="E5664" s="7"/>
      <c r="F5664" s="64"/>
      <c r="G5664" s="6"/>
      <c r="H5664" s="6"/>
      <c r="I5664" s="10" t="s">
        <v>110</v>
      </c>
      <c r="J5664" s="11" t="s">
        <v>5262</v>
      </c>
      <c r="K5664" s="194" t="s">
        <v>511</v>
      </c>
      <c r="L5664" s="176"/>
      <c r="M5664" s="176">
        <v>1000</v>
      </c>
      <c r="N5664" s="80" t="s">
        <v>6858</v>
      </c>
      <c r="O5664" s="162"/>
      <c r="P5664" s="80" t="s">
        <v>6111</v>
      </c>
      <c r="Q5664" s="80"/>
      <c r="R5664" s="80"/>
      <c r="S5664" s="163"/>
      <c r="T5664" s="213"/>
      <c r="U5664" s="162"/>
      <c r="V5664" s="164"/>
      <c r="W5664" s="12" t="str">
        <f t="shared" si="1018"/>
        <v>Mqtt1</v>
      </c>
      <c r="X5664" s="196" t="s">
        <v>10770</v>
      </c>
      <c r="Y5664" s="6" t="str">
        <f t="shared" si="1016"/>
        <v>marpower/power-tag/ventilator-bilge-fore-ship</v>
      </c>
      <c r="Z5664" s="103" t="str" cm="1">
        <f t="array" ref="Z5664">IF(COUNTIF(N5664,"spare"),"","$."&amp;_xlfn.REGEXEXTRACT(J5664,"^PT\d+[FQ]\d+_(.*)", 2))</f>
        <v>$.Active_Power_Phase_A</v>
      </c>
      <c r="AA5664" s="12">
        <f t="shared" si="1019"/>
        <v>35</v>
      </c>
      <c r="AB5664" s="6" t="s">
        <v>195</v>
      </c>
      <c r="AC5664" s="103">
        <v>3054</v>
      </c>
      <c r="AJ5664" s="80"/>
      <c r="AK5664" s="113" t="s">
        <v>1425</v>
      </c>
      <c r="AN5664" s="80"/>
      <c r="AO5664" s="80"/>
      <c r="AP5664" s="80"/>
      <c r="AQ5664" s="80"/>
      <c r="AR5664" s="127"/>
      <c r="AS5664" s="80"/>
      <c r="AT5664" s="7"/>
      <c r="AU5664" s="7"/>
      <c r="AV5664" s="165"/>
      <c r="AW5664" s="166"/>
      <c r="AX5664" s="137"/>
      <c r="AY5664" s="147"/>
      <c r="AZ5664" s="167"/>
      <c r="BA5664" s="167"/>
      <c r="BB5664" s="147" t="str">
        <f t="shared" si="1017"/>
        <v/>
      </c>
      <c r="BC5664" s="168"/>
      <c r="BD5664" s="165"/>
      <c r="BE5664" s="165"/>
      <c r="BF5664" s="165"/>
      <c r="BG5664" s="165"/>
      <c r="BH5664" s="165"/>
      <c r="BI5664" s="165"/>
      <c r="BJ5664" s="165"/>
      <c r="BK5664" s="165"/>
      <c r="BL5664" s="165"/>
      <c r="BM5664" s="165"/>
      <c r="BN5664" s="165"/>
      <c r="BO5664" s="165"/>
      <c r="BP5664" s="165"/>
      <c r="BQ5664" s="165"/>
      <c r="BS5664" s="6"/>
      <c r="BT5664" s="11"/>
      <c r="BU5664" s="6"/>
      <c r="BV5664" s="6"/>
    </row>
    <row r="5665" spans="1:74" ht="15.75" x14ac:dyDescent="0.25">
      <c r="A5665" s="52" t="s">
        <v>1422</v>
      </c>
      <c r="B5665" s="56"/>
      <c r="C5665" s="7" t="s">
        <v>118</v>
      </c>
      <c r="D5665" s="7" t="s">
        <v>6562</v>
      </c>
      <c r="E5665" s="7"/>
      <c r="F5665" s="64"/>
      <c r="G5665" s="6"/>
      <c r="H5665" s="6"/>
      <c r="I5665" s="10" t="s">
        <v>110</v>
      </c>
      <c r="J5665" s="11" t="s">
        <v>5263</v>
      </c>
      <c r="K5665" s="194" t="s">
        <v>511</v>
      </c>
      <c r="L5665" s="176"/>
      <c r="M5665" s="176">
        <v>1000</v>
      </c>
      <c r="N5665" s="80" t="s">
        <v>6858</v>
      </c>
      <c r="O5665" s="162"/>
      <c r="P5665" s="80" t="s">
        <v>6112</v>
      </c>
      <c r="Q5665" s="80"/>
      <c r="R5665" s="80"/>
      <c r="S5665" s="163"/>
      <c r="T5665" s="213"/>
      <c r="U5665" s="162"/>
      <c r="V5665" s="164"/>
      <c r="W5665" s="12" t="str">
        <f t="shared" si="1018"/>
        <v>Mqtt1</v>
      </c>
      <c r="X5665" s="196" t="s">
        <v>10770</v>
      </c>
      <c r="Y5665" s="6" t="str">
        <f t="shared" si="1016"/>
        <v>marpower/power-tag/ventilator-bilge-fore-ship</v>
      </c>
      <c r="Z5665" s="103" t="str" cm="1">
        <f t="array" ref="Z5665">IF(COUNTIF(N5665,"spare"),"","$."&amp;_xlfn.REGEXEXTRACT(J5665,"^PT\d+[FQ]\d+_(.*)", 2))</f>
        <v>$.Active_Power_Phase_B</v>
      </c>
      <c r="AA5665" s="12">
        <f t="shared" si="1019"/>
        <v>35</v>
      </c>
      <c r="AB5665" s="6" t="s">
        <v>195</v>
      </c>
      <c r="AC5665" s="103">
        <v>3056</v>
      </c>
      <c r="AJ5665" s="80"/>
      <c r="AK5665" s="113" t="s">
        <v>1425</v>
      </c>
      <c r="AN5665" s="80"/>
      <c r="AO5665" s="80"/>
      <c r="AP5665" s="80"/>
      <c r="AQ5665" s="80"/>
      <c r="AR5665" s="127"/>
      <c r="AS5665" s="80"/>
      <c r="AT5665" s="7"/>
      <c r="AU5665" s="7"/>
      <c r="AV5665" s="165"/>
      <c r="AW5665" s="166"/>
      <c r="AX5665" s="137"/>
      <c r="AY5665" s="147"/>
      <c r="AZ5665" s="167"/>
      <c r="BA5665" s="167"/>
      <c r="BB5665" s="147" t="str">
        <f t="shared" si="1017"/>
        <v/>
      </c>
      <c r="BC5665" s="168"/>
      <c r="BD5665" s="165"/>
      <c r="BE5665" s="165"/>
      <c r="BF5665" s="165"/>
      <c r="BG5665" s="165"/>
      <c r="BH5665" s="165"/>
      <c r="BI5665" s="165"/>
      <c r="BJ5665" s="165"/>
      <c r="BK5665" s="165"/>
      <c r="BL5665" s="165"/>
      <c r="BM5665" s="165"/>
      <c r="BN5665" s="165"/>
      <c r="BO5665" s="165"/>
      <c r="BP5665" s="165"/>
      <c r="BQ5665" s="165"/>
      <c r="BS5665" s="6"/>
      <c r="BT5665" s="11"/>
      <c r="BU5665" s="6"/>
      <c r="BV5665" s="6"/>
    </row>
    <row r="5666" spans="1:74" ht="15.75" x14ac:dyDescent="0.25">
      <c r="A5666" s="52" t="s">
        <v>1422</v>
      </c>
      <c r="B5666" s="56"/>
      <c r="C5666" s="7" t="s">
        <v>118</v>
      </c>
      <c r="D5666" s="7" t="s">
        <v>6562</v>
      </c>
      <c r="E5666" s="7"/>
      <c r="F5666" s="64"/>
      <c r="G5666" s="6"/>
      <c r="H5666" s="6"/>
      <c r="I5666" s="10" t="s">
        <v>110</v>
      </c>
      <c r="J5666" s="11" t="s">
        <v>5264</v>
      </c>
      <c r="K5666" s="194" t="s">
        <v>511</v>
      </c>
      <c r="L5666" s="176"/>
      <c r="M5666" s="176">
        <v>1000</v>
      </c>
      <c r="N5666" s="80" t="s">
        <v>6858</v>
      </c>
      <c r="O5666" s="162"/>
      <c r="P5666" s="80" t="s">
        <v>6113</v>
      </c>
      <c r="Q5666" s="80"/>
      <c r="R5666" s="80"/>
      <c r="S5666" s="163"/>
      <c r="T5666" s="213"/>
      <c r="U5666" s="162"/>
      <c r="V5666" s="164"/>
      <c r="W5666" s="12" t="str">
        <f t="shared" si="1018"/>
        <v>Mqtt1</v>
      </c>
      <c r="X5666" s="196" t="s">
        <v>10770</v>
      </c>
      <c r="Y5666" s="6" t="str">
        <f t="shared" si="1016"/>
        <v>marpower/power-tag/ventilator-bilge-fore-ship</v>
      </c>
      <c r="Z5666" s="103" t="str" cm="1">
        <f t="array" ref="Z5666">IF(COUNTIF(N5666,"spare"),"","$."&amp;_xlfn.REGEXEXTRACT(J5666,"^PT\d+[FQ]\d+_(.*)", 2))</f>
        <v>$.Active_Power_Phase_C</v>
      </c>
      <c r="AA5666" s="12">
        <f t="shared" si="1019"/>
        <v>35</v>
      </c>
      <c r="AB5666" s="6" t="s">
        <v>195</v>
      </c>
      <c r="AC5666" s="103">
        <v>3058</v>
      </c>
      <c r="AJ5666" s="80"/>
      <c r="AK5666" s="113" t="s">
        <v>1425</v>
      </c>
      <c r="AN5666" s="80"/>
      <c r="AO5666" s="80"/>
      <c r="AP5666" s="80"/>
      <c r="AQ5666" s="80"/>
      <c r="AR5666" s="127"/>
      <c r="AS5666" s="80"/>
      <c r="AT5666" s="7"/>
      <c r="AU5666" s="7"/>
      <c r="AV5666" s="165"/>
      <c r="AW5666" s="166"/>
      <c r="AX5666" s="137"/>
      <c r="AY5666" s="147"/>
      <c r="AZ5666" s="167"/>
      <c r="BA5666" s="167"/>
      <c r="BB5666" s="147" t="str">
        <f t="shared" si="1017"/>
        <v/>
      </c>
      <c r="BC5666" s="168"/>
      <c r="BD5666" s="165"/>
      <c r="BE5666" s="165"/>
      <c r="BF5666" s="165"/>
      <c r="BG5666" s="165"/>
      <c r="BH5666" s="165"/>
      <c r="BI5666" s="165"/>
      <c r="BJ5666" s="165"/>
      <c r="BK5666" s="165"/>
      <c r="BL5666" s="165"/>
      <c r="BM5666" s="165"/>
      <c r="BN5666" s="165"/>
      <c r="BO5666" s="165"/>
      <c r="BP5666" s="165"/>
      <c r="BQ5666" s="165"/>
      <c r="BS5666" s="6"/>
      <c r="BT5666" s="11"/>
      <c r="BU5666" s="6"/>
      <c r="BV5666" s="6"/>
    </row>
    <row r="5667" spans="1:74" ht="15.75" x14ac:dyDescent="0.25">
      <c r="A5667" s="52" t="s">
        <v>1422</v>
      </c>
      <c r="B5667" s="56"/>
      <c r="C5667" s="7" t="s">
        <v>118</v>
      </c>
      <c r="D5667" s="7" t="s">
        <v>6562</v>
      </c>
      <c r="E5667" s="7"/>
      <c r="F5667" s="64"/>
      <c r="G5667" s="6"/>
      <c r="H5667" s="6"/>
      <c r="I5667" s="10" t="s">
        <v>110</v>
      </c>
      <c r="J5667" s="11" t="s">
        <v>5265</v>
      </c>
      <c r="K5667" s="194" t="s">
        <v>511</v>
      </c>
      <c r="L5667" s="176"/>
      <c r="M5667" s="176">
        <v>1000</v>
      </c>
      <c r="N5667" s="80" t="s">
        <v>6858</v>
      </c>
      <c r="O5667" s="162"/>
      <c r="P5667" s="80" t="s">
        <v>6114</v>
      </c>
      <c r="Q5667" s="80"/>
      <c r="R5667" s="80"/>
      <c r="S5667" s="163"/>
      <c r="T5667" s="213"/>
      <c r="U5667" s="162"/>
      <c r="V5667" s="164"/>
      <c r="W5667" s="12" t="str">
        <f t="shared" si="1018"/>
        <v>Mqtt1</v>
      </c>
      <c r="X5667" s="196" t="s">
        <v>10770</v>
      </c>
      <c r="Y5667" s="6" t="str">
        <f t="shared" si="1016"/>
        <v>marpower/power-tag/ventilator-bilge-fore-ship</v>
      </c>
      <c r="Z5667" s="103" t="str" cm="1">
        <f t="array" ref="Z5667">IF(COUNTIF(N5667,"spare"),"","$."&amp;_xlfn.REGEXEXTRACT(J5667,"^PT\d+[FQ]\d+_(.*)", 2))</f>
        <v>$.Total_Active_Power</v>
      </c>
      <c r="AA5667" s="12">
        <f t="shared" si="1019"/>
        <v>35</v>
      </c>
      <c r="AB5667" s="6" t="s">
        <v>195</v>
      </c>
      <c r="AC5667" s="103">
        <v>3060</v>
      </c>
      <c r="AJ5667" s="80"/>
      <c r="AK5667" s="113" t="s">
        <v>1425</v>
      </c>
      <c r="AN5667" s="80"/>
      <c r="AO5667" s="80"/>
      <c r="AP5667" s="80"/>
      <c r="AQ5667" s="80"/>
      <c r="AR5667" s="127"/>
      <c r="AS5667" s="80"/>
      <c r="AT5667" s="7"/>
      <c r="AU5667" s="7"/>
      <c r="AV5667" s="165"/>
      <c r="AW5667" s="166"/>
      <c r="AX5667" s="137"/>
      <c r="AY5667" s="147"/>
      <c r="AZ5667" s="167"/>
      <c r="BA5667" s="167"/>
      <c r="BB5667" s="147" t="str">
        <f t="shared" si="1017"/>
        <v/>
      </c>
      <c r="BC5667" s="168"/>
      <c r="BD5667" s="165"/>
      <c r="BE5667" s="165"/>
      <c r="BF5667" s="165"/>
      <c r="BG5667" s="165"/>
      <c r="BH5667" s="165"/>
      <c r="BI5667" s="165"/>
      <c r="BJ5667" s="165"/>
      <c r="BK5667" s="165"/>
      <c r="BL5667" s="165"/>
      <c r="BM5667" s="165"/>
      <c r="BN5667" s="165"/>
      <c r="BO5667" s="165"/>
      <c r="BP5667" s="165"/>
      <c r="BQ5667" s="165"/>
      <c r="BS5667" s="6"/>
      <c r="BT5667" s="11"/>
      <c r="BU5667" s="6"/>
      <c r="BV5667" s="6"/>
    </row>
    <row r="5668" spans="1:74" ht="15.75" x14ac:dyDescent="0.25">
      <c r="A5668" s="52" t="s">
        <v>1422</v>
      </c>
      <c r="B5668" s="56"/>
      <c r="C5668" s="7" t="s">
        <v>118</v>
      </c>
      <c r="D5668" s="7" t="s">
        <v>6562</v>
      </c>
      <c r="E5668" s="7"/>
      <c r="F5668" s="64"/>
      <c r="G5668" s="6"/>
      <c r="H5668" s="6"/>
      <c r="I5668" s="10" t="s">
        <v>110</v>
      </c>
      <c r="J5668" s="11" t="s">
        <v>5266</v>
      </c>
      <c r="K5668" s="194" t="s">
        <v>511</v>
      </c>
      <c r="L5668" s="176"/>
      <c r="M5668" s="176">
        <v>1000</v>
      </c>
      <c r="N5668" s="80" t="s">
        <v>6858</v>
      </c>
      <c r="O5668" s="162"/>
      <c r="P5668" s="80" t="s">
        <v>6115</v>
      </c>
      <c r="Q5668" s="80"/>
      <c r="R5668" s="80"/>
      <c r="S5668" s="163"/>
      <c r="T5668" s="213"/>
      <c r="U5668" s="162"/>
      <c r="V5668" s="164"/>
      <c r="W5668" s="12" t="str">
        <f t="shared" si="1018"/>
        <v>Mqtt1</v>
      </c>
      <c r="X5668" s="196" t="s">
        <v>10770</v>
      </c>
      <c r="Y5668" s="6" t="str">
        <f t="shared" si="1016"/>
        <v>marpower/power-tag/ventilator-bilge-fore-ship</v>
      </c>
      <c r="Z5668" s="103" t="str" cm="1">
        <f t="array" ref="Z5668">IF(COUNTIF(N5668,"spare"),"","$."&amp;_xlfn.REGEXEXTRACT(J5668,"^PT\d+[FQ]\d+_(.*)", 2))</f>
        <v>$.Power_Factor_Phase_A</v>
      </c>
      <c r="AA5668" s="12">
        <f t="shared" si="1019"/>
        <v>35</v>
      </c>
      <c r="AB5668" s="6" t="s">
        <v>195</v>
      </c>
      <c r="AC5668" s="103">
        <v>3078</v>
      </c>
      <c r="AJ5668" s="80"/>
      <c r="AK5668" s="113" t="s">
        <v>1426</v>
      </c>
      <c r="AN5668" s="80"/>
      <c r="AO5668" s="80"/>
      <c r="AP5668" s="80"/>
      <c r="AQ5668" s="80"/>
      <c r="AR5668" s="127"/>
      <c r="AS5668" s="80"/>
      <c r="AT5668" s="7"/>
      <c r="AU5668" s="7"/>
      <c r="AV5668" s="165"/>
      <c r="AW5668" s="166"/>
      <c r="AX5668" s="137"/>
      <c r="AY5668" s="147"/>
      <c r="AZ5668" s="167"/>
      <c r="BA5668" s="167"/>
      <c r="BB5668" s="147" t="str">
        <f t="shared" si="1017"/>
        <v/>
      </c>
      <c r="BC5668" s="168"/>
      <c r="BD5668" s="165"/>
      <c r="BE5668" s="165"/>
      <c r="BF5668" s="165"/>
      <c r="BG5668" s="165"/>
      <c r="BH5668" s="165"/>
      <c r="BI5668" s="165"/>
      <c r="BJ5668" s="165"/>
      <c r="BK5668" s="165"/>
      <c r="BL5668" s="165"/>
      <c r="BM5668" s="165"/>
      <c r="BN5668" s="165"/>
      <c r="BO5668" s="165"/>
      <c r="BP5668" s="165"/>
      <c r="BQ5668" s="165"/>
      <c r="BS5668" s="6"/>
      <c r="BT5668" s="11"/>
      <c r="BU5668" s="6"/>
      <c r="BV5668" s="6"/>
    </row>
    <row r="5669" spans="1:74" ht="15.75" x14ac:dyDescent="0.25">
      <c r="A5669" s="52" t="s">
        <v>1422</v>
      </c>
      <c r="B5669" s="56"/>
      <c r="C5669" s="7" t="s">
        <v>118</v>
      </c>
      <c r="D5669" s="7" t="s">
        <v>6562</v>
      </c>
      <c r="E5669" s="7"/>
      <c r="F5669" s="64"/>
      <c r="G5669" s="6"/>
      <c r="H5669" s="6"/>
      <c r="I5669" s="10" t="s">
        <v>110</v>
      </c>
      <c r="J5669" s="11" t="s">
        <v>5267</v>
      </c>
      <c r="K5669" s="194" t="s">
        <v>511</v>
      </c>
      <c r="L5669" s="176"/>
      <c r="M5669" s="176">
        <v>1000</v>
      </c>
      <c r="N5669" s="80" t="s">
        <v>6858</v>
      </c>
      <c r="O5669" s="162"/>
      <c r="P5669" s="80" t="s">
        <v>6116</v>
      </c>
      <c r="Q5669" s="80"/>
      <c r="R5669" s="80"/>
      <c r="S5669" s="163"/>
      <c r="T5669" s="213"/>
      <c r="U5669" s="162"/>
      <c r="V5669" s="164"/>
      <c r="W5669" s="12" t="str">
        <f t="shared" si="1018"/>
        <v>Mqtt1</v>
      </c>
      <c r="X5669" s="196" t="s">
        <v>10770</v>
      </c>
      <c r="Y5669" s="6" t="str">
        <f t="shared" si="1016"/>
        <v>marpower/power-tag/ventilator-bilge-fore-ship</v>
      </c>
      <c r="Z5669" s="103" t="str" cm="1">
        <f t="array" ref="Z5669">IF(COUNTIF(N5669,"spare"),"","$."&amp;_xlfn.REGEXEXTRACT(J5669,"^PT\d+[FQ]\d+_(.*)", 2))</f>
        <v>$.Power_Factor_Phase_B</v>
      </c>
      <c r="AA5669" s="12">
        <f t="shared" si="1019"/>
        <v>35</v>
      </c>
      <c r="AB5669" s="6" t="s">
        <v>195</v>
      </c>
      <c r="AC5669" s="103">
        <v>3080</v>
      </c>
      <c r="AJ5669" s="80"/>
      <c r="AK5669" s="113" t="s">
        <v>1426</v>
      </c>
      <c r="AN5669" s="80"/>
      <c r="AO5669" s="80"/>
      <c r="AP5669" s="80"/>
      <c r="AQ5669" s="80"/>
      <c r="AR5669" s="127"/>
      <c r="AS5669" s="80"/>
      <c r="AT5669" s="7"/>
      <c r="AU5669" s="7"/>
      <c r="AV5669" s="165"/>
      <c r="AW5669" s="166"/>
      <c r="AX5669" s="137"/>
      <c r="AY5669" s="147"/>
      <c r="AZ5669" s="167"/>
      <c r="BA5669" s="167"/>
      <c r="BB5669" s="147" t="str">
        <f t="shared" si="1017"/>
        <v/>
      </c>
      <c r="BC5669" s="168"/>
      <c r="BD5669" s="165"/>
      <c r="BE5669" s="165"/>
      <c r="BF5669" s="165"/>
      <c r="BG5669" s="165"/>
      <c r="BH5669" s="165"/>
      <c r="BI5669" s="165"/>
      <c r="BJ5669" s="165"/>
      <c r="BK5669" s="165"/>
      <c r="BL5669" s="165"/>
      <c r="BM5669" s="165"/>
      <c r="BN5669" s="165"/>
      <c r="BO5669" s="165"/>
      <c r="BP5669" s="165"/>
      <c r="BQ5669" s="165"/>
      <c r="BS5669" s="6"/>
      <c r="BT5669" s="11"/>
      <c r="BU5669" s="6"/>
      <c r="BV5669" s="6"/>
    </row>
    <row r="5670" spans="1:74" ht="15.75" x14ac:dyDescent="0.25">
      <c r="A5670" s="52" t="s">
        <v>1422</v>
      </c>
      <c r="B5670" s="56"/>
      <c r="C5670" s="7" t="s">
        <v>118</v>
      </c>
      <c r="D5670" s="7" t="s">
        <v>6562</v>
      </c>
      <c r="E5670" s="7"/>
      <c r="F5670" s="64"/>
      <c r="G5670" s="6"/>
      <c r="H5670" s="6"/>
      <c r="I5670" s="10" t="s">
        <v>110</v>
      </c>
      <c r="J5670" s="11" t="s">
        <v>5268</v>
      </c>
      <c r="K5670" s="194" t="s">
        <v>511</v>
      </c>
      <c r="L5670" s="176"/>
      <c r="M5670" s="176">
        <v>1000</v>
      </c>
      <c r="N5670" s="80" t="s">
        <v>6858</v>
      </c>
      <c r="O5670" s="162"/>
      <c r="P5670" s="80" t="s">
        <v>6117</v>
      </c>
      <c r="Q5670" s="80"/>
      <c r="R5670" s="80"/>
      <c r="S5670" s="163"/>
      <c r="T5670" s="213"/>
      <c r="U5670" s="162"/>
      <c r="V5670" s="164"/>
      <c r="W5670" s="12" t="str">
        <f t="shared" si="1018"/>
        <v>Mqtt1</v>
      </c>
      <c r="X5670" s="196" t="s">
        <v>10770</v>
      </c>
      <c r="Y5670" s="6" t="str">
        <f t="shared" si="1016"/>
        <v>marpower/power-tag/ventilator-bilge-fore-ship</v>
      </c>
      <c r="Z5670" s="103" t="str" cm="1">
        <f t="array" ref="Z5670">IF(COUNTIF(N5670,"spare"),"","$."&amp;_xlfn.REGEXEXTRACT(J5670,"^PT\d+[FQ]\d+_(.*)", 2))</f>
        <v>$.Power_Factor_Phase_C</v>
      </c>
      <c r="AA5670" s="12">
        <f t="shared" si="1019"/>
        <v>35</v>
      </c>
      <c r="AB5670" s="6" t="s">
        <v>195</v>
      </c>
      <c r="AC5670" s="103">
        <v>3082</v>
      </c>
      <c r="AJ5670" s="80"/>
      <c r="AK5670" s="113" t="s">
        <v>1426</v>
      </c>
      <c r="AN5670" s="80"/>
      <c r="AO5670" s="80"/>
      <c r="AP5670" s="80"/>
      <c r="AQ5670" s="80"/>
      <c r="AR5670" s="127"/>
      <c r="AS5670" s="80"/>
      <c r="AT5670" s="7"/>
      <c r="AU5670" s="7"/>
      <c r="AV5670" s="165"/>
      <c r="AW5670" s="166"/>
      <c r="AX5670" s="137"/>
      <c r="AY5670" s="147"/>
      <c r="AZ5670" s="167"/>
      <c r="BA5670" s="167"/>
      <c r="BB5670" s="147" t="str">
        <f t="shared" si="1017"/>
        <v/>
      </c>
      <c r="BC5670" s="168"/>
      <c r="BD5670" s="165"/>
      <c r="BE5670" s="165"/>
      <c r="BF5670" s="165"/>
      <c r="BG5670" s="165"/>
      <c r="BH5670" s="165"/>
      <c r="BI5670" s="165"/>
      <c r="BJ5670" s="165"/>
      <c r="BK5670" s="165"/>
      <c r="BL5670" s="165"/>
      <c r="BM5670" s="165"/>
      <c r="BN5670" s="165"/>
      <c r="BO5670" s="165"/>
      <c r="BP5670" s="165"/>
      <c r="BQ5670" s="165"/>
      <c r="BS5670" s="6"/>
      <c r="BT5670" s="11"/>
      <c r="BU5670" s="6"/>
      <c r="BV5670" s="6"/>
    </row>
    <row r="5671" spans="1:74" ht="15.75" x14ac:dyDescent="0.25">
      <c r="A5671" s="52" t="s">
        <v>1422</v>
      </c>
      <c r="B5671" s="56"/>
      <c r="C5671" s="7" t="s">
        <v>118</v>
      </c>
      <c r="D5671" s="7" t="s">
        <v>6562</v>
      </c>
      <c r="E5671" s="7"/>
      <c r="F5671" s="64"/>
      <c r="G5671" s="6"/>
      <c r="H5671" s="6"/>
      <c r="I5671" s="10" t="s">
        <v>110</v>
      </c>
      <c r="J5671" s="11" t="s">
        <v>5269</v>
      </c>
      <c r="K5671" s="194" t="s">
        <v>511</v>
      </c>
      <c r="L5671" s="176"/>
      <c r="M5671" s="176">
        <v>1000</v>
      </c>
      <c r="N5671" s="80" t="s">
        <v>6858</v>
      </c>
      <c r="O5671" s="162"/>
      <c r="P5671" s="80" t="s">
        <v>6118</v>
      </c>
      <c r="Q5671" s="80"/>
      <c r="R5671" s="80"/>
      <c r="S5671" s="163"/>
      <c r="T5671" s="213"/>
      <c r="U5671" s="162"/>
      <c r="V5671" s="164"/>
      <c r="W5671" s="12" t="str">
        <f t="shared" si="1018"/>
        <v>Mqtt1</v>
      </c>
      <c r="X5671" s="196" t="s">
        <v>10770</v>
      </c>
      <c r="Y5671" s="6" t="str">
        <f t="shared" si="1016"/>
        <v>marpower/power-tag/ventilator-bilge-fore-ship</v>
      </c>
      <c r="Z5671" s="103" t="str" cm="1">
        <f t="array" ref="Z5671">IF(COUNTIF(N5671,"spare"),"","$."&amp;_xlfn.REGEXEXTRACT(J5671,"^PT\d+[FQ]\d+_(.*)", 2))</f>
        <v>$.Total_Power_Factor</v>
      </c>
      <c r="AA5671" s="12">
        <f t="shared" si="1019"/>
        <v>35</v>
      </c>
      <c r="AB5671" s="6" t="s">
        <v>195</v>
      </c>
      <c r="AC5671" s="103">
        <v>3084</v>
      </c>
      <c r="AJ5671" s="80"/>
      <c r="AK5671" s="113" t="s">
        <v>1426</v>
      </c>
      <c r="AN5671" s="80"/>
      <c r="AO5671" s="80"/>
      <c r="AP5671" s="80"/>
      <c r="AQ5671" s="80"/>
      <c r="AR5671" s="127"/>
      <c r="AS5671" s="80"/>
      <c r="AT5671" s="7"/>
      <c r="AU5671" s="7"/>
      <c r="AV5671" s="165"/>
      <c r="AW5671" s="166"/>
      <c r="AX5671" s="137"/>
      <c r="AY5671" s="147"/>
      <c r="AZ5671" s="167"/>
      <c r="BA5671" s="167"/>
      <c r="BB5671" s="147" t="str">
        <f t="shared" si="1017"/>
        <v/>
      </c>
      <c r="BC5671" s="168"/>
      <c r="BD5671" s="165"/>
      <c r="BE5671" s="165"/>
      <c r="BF5671" s="165"/>
      <c r="BG5671" s="165"/>
      <c r="BH5671" s="165"/>
      <c r="BI5671" s="165"/>
      <c r="BJ5671" s="165"/>
      <c r="BK5671" s="165"/>
      <c r="BL5671" s="165"/>
      <c r="BM5671" s="165"/>
      <c r="BN5671" s="165"/>
      <c r="BO5671" s="165"/>
      <c r="BP5671" s="165"/>
      <c r="BQ5671" s="165"/>
      <c r="BS5671" s="6"/>
      <c r="BT5671" s="11"/>
      <c r="BU5671" s="6"/>
      <c r="BV5671" s="6"/>
    </row>
    <row r="5672" spans="1:74" ht="15.75" x14ac:dyDescent="0.25">
      <c r="A5672" s="52" t="s">
        <v>1422</v>
      </c>
      <c r="B5672" s="56"/>
      <c r="C5672" s="7" t="s">
        <v>118</v>
      </c>
      <c r="D5672" s="7" t="s">
        <v>6562</v>
      </c>
      <c r="E5672" s="7"/>
      <c r="F5672" s="64"/>
      <c r="G5672" s="6"/>
      <c r="H5672" s="6"/>
      <c r="I5672" s="10" t="s">
        <v>110</v>
      </c>
      <c r="J5672" s="11" t="s">
        <v>5191</v>
      </c>
      <c r="K5672" s="194" t="s">
        <v>511</v>
      </c>
      <c r="L5672" s="176"/>
      <c r="M5672" s="176">
        <v>1000</v>
      </c>
      <c r="N5672" s="80" t="s">
        <v>6858</v>
      </c>
      <c r="O5672" s="162"/>
      <c r="P5672" s="80" t="s">
        <v>6134</v>
      </c>
      <c r="Q5672" s="80"/>
      <c r="R5672" s="80"/>
      <c r="S5672" s="163"/>
      <c r="T5672" s="213"/>
      <c r="U5672" s="162"/>
      <c r="V5672" s="164"/>
      <c r="W5672" s="12" t="str">
        <f t="shared" si="1018"/>
        <v>Mqtt1</v>
      </c>
      <c r="X5672" s="196" t="s">
        <v>10771</v>
      </c>
      <c r="Y5672" s="6" t="str">
        <f t="shared" si="1016"/>
        <v>marpower/power-tag/fcu-guest-fwd-cabin-ps</v>
      </c>
      <c r="Z5672" s="103" t="str" cm="1">
        <f t="array" ref="Z5672">IF(COUNTIF(N5672,"spare"),"","$."&amp;_xlfn.REGEXEXTRACT(J5672,"^PT\d+[FQ]\d+_(.*)", 2))</f>
        <v>$.RMS_Current_Phase_A</v>
      </c>
      <c r="AA5672" s="12">
        <f>AA5657+1</f>
        <v>36</v>
      </c>
      <c r="AB5672" s="6" t="s">
        <v>195</v>
      </c>
      <c r="AC5672" s="103">
        <v>3000</v>
      </c>
      <c r="AJ5672" s="80"/>
      <c r="AK5672" s="113" t="s">
        <v>1423</v>
      </c>
      <c r="AN5672" s="80"/>
      <c r="AO5672" s="80"/>
      <c r="AP5672" s="80"/>
      <c r="AQ5672" s="80"/>
      <c r="AR5672" s="127"/>
      <c r="AS5672" s="80"/>
      <c r="AT5672" s="7"/>
      <c r="AU5672" s="7"/>
      <c r="AV5672" s="165"/>
      <c r="AW5672" s="166"/>
      <c r="AX5672" s="137"/>
      <c r="AY5672" s="147"/>
      <c r="AZ5672" s="167"/>
      <c r="BA5672" s="167"/>
      <c r="BB5672" s="147" t="str">
        <f t="shared" ref="BB5672:BB5686" si="1020">IF(ISNUMBER(AM5672),"1","")</f>
        <v/>
      </c>
      <c r="BC5672" s="168"/>
      <c r="BD5672" s="165"/>
      <c r="BE5672" s="165"/>
      <c r="BF5672" s="165"/>
      <c r="BG5672" s="165"/>
      <c r="BH5672" s="165"/>
      <c r="BI5672" s="165"/>
      <c r="BJ5672" s="165"/>
      <c r="BK5672" s="165"/>
      <c r="BL5672" s="165"/>
      <c r="BM5672" s="165"/>
      <c r="BN5672" s="165"/>
      <c r="BO5672" s="165"/>
      <c r="BP5672" s="165"/>
      <c r="BQ5672" s="165"/>
      <c r="BS5672" s="6"/>
      <c r="BT5672" s="11"/>
      <c r="BU5672" s="6"/>
      <c r="BV5672" s="6"/>
    </row>
    <row r="5673" spans="1:74" ht="15.75" x14ac:dyDescent="0.25">
      <c r="A5673" s="52" t="s">
        <v>1422</v>
      </c>
      <c r="B5673" s="56"/>
      <c r="C5673" s="7" t="s">
        <v>118</v>
      </c>
      <c r="D5673" s="7" t="s">
        <v>6562</v>
      </c>
      <c r="E5673" s="7"/>
      <c r="F5673" s="64"/>
      <c r="G5673" s="6"/>
      <c r="H5673" s="6"/>
      <c r="I5673" s="10" t="s">
        <v>110</v>
      </c>
      <c r="J5673" s="11" t="s">
        <v>5192</v>
      </c>
      <c r="K5673" s="194" t="s">
        <v>511</v>
      </c>
      <c r="L5673" s="176"/>
      <c r="M5673" s="176">
        <v>1000</v>
      </c>
      <c r="N5673" s="80" t="s">
        <v>6858</v>
      </c>
      <c r="O5673" s="162"/>
      <c r="P5673" s="80" t="s">
        <v>6135</v>
      </c>
      <c r="Q5673" s="80"/>
      <c r="R5673" s="80"/>
      <c r="S5673" s="163"/>
      <c r="T5673" s="213"/>
      <c r="U5673" s="162"/>
      <c r="V5673" s="164"/>
      <c r="W5673" s="12" t="str">
        <f t="shared" si="1018"/>
        <v>Mqtt1</v>
      </c>
      <c r="X5673" s="196" t="s">
        <v>10771</v>
      </c>
      <c r="Y5673" s="6" t="str">
        <f t="shared" si="1016"/>
        <v>marpower/power-tag/fcu-guest-fwd-cabin-ps</v>
      </c>
      <c r="Z5673" s="103" t="str" cm="1">
        <f t="array" ref="Z5673">IF(COUNTIF(N5673,"spare"),"","$."&amp;_xlfn.REGEXEXTRACT(J5673,"^PT\d+[FQ]\d+_(.*)", 2))</f>
        <v>$.RMS_Current_Phase_B</v>
      </c>
      <c r="AA5673" s="12">
        <f t="shared" ref="AA5673:AA5736" si="1021">AA5658+1</f>
        <v>36</v>
      </c>
      <c r="AB5673" s="6" t="s">
        <v>195</v>
      </c>
      <c r="AC5673" s="103">
        <v>3002</v>
      </c>
      <c r="AJ5673" s="80"/>
      <c r="AK5673" s="113" t="s">
        <v>1423</v>
      </c>
      <c r="AN5673" s="80"/>
      <c r="AO5673" s="80"/>
      <c r="AP5673" s="80"/>
      <c r="AQ5673" s="80"/>
      <c r="AR5673" s="127"/>
      <c r="AS5673" s="80"/>
      <c r="AT5673" s="7"/>
      <c r="AU5673" s="7"/>
      <c r="AV5673" s="165"/>
      <c r="AW5673" s="166"/>
      <c r="AX5673" s="137"/>
      <c r="AY5673" s="147"/>
      <c r="AZ5673" s="167"/>
      <c r="BA5673" s="167"/>
      <c r="BB5673" s="147" t="str">
        <f t="shared" si="1020"/>
        <v/>
      </c>
      <c r="BC5673" s="168"/>
      <c r="BD5673" s="165"/>
      <c r="BE5673" s="165"/>
      <c r="BF5673" s="165"/>
      <c r="BG5673" s="165"/>
      <c r="BH5673" s="165"/>
      <c r="BI5673" s="165"/>
      <c r="BJ5673" s="165"/>
      <c r="BK5673" s="165"/>
      <c r="BL5673" s="165"/>
      <c r="BM5673" s="165"/>
      <c r="BN5673" s="165"/>
      <c r="BO5673" s="165"/>
      <c r="BP5673" s="165"/>
      <c r="BQ5673" s="165"/>
      <c r="BS5673" s="6"/>
      <c r="BT5673" s="11"/>
      <c r="BU5673" s="6"/>
      <c r="BV5673" s="6"/>
    </row>
    <row r="5674" spans="1:74" ht="15.75" x14ac:dyDescent="0.25">
      <c r="A5674" s="52" t="s">
        <v>1422</v>
      </c>
      <c r="B5674" s="56"/>
      <c r="C5674" s="7" t="s">
        <v>118</v>
      </c>
      <c r="D5674" s="7" t="s">
        <v>6562</v>
      </c>
      <c r="E5674" s="7"/>
      <c r="F5674" s="64"/>
      <c r="G5674" s="6"/>
      <c r="H5674" s="6"/>
      <c r="I5674" s="10" t="s">
        <v>110</v>
      </c>
      <c r="J5674" s="11" t="s">
        <v>5193</v>
      </c>
      <c r="K5674" s="194" t="s">
        <v>511</v>
      </c>
      <c r="L5674" s="176"/>
      <c r="M5674" s="176">
        <v>1000</v>
      </c>
      <c r="N5674" s="80" t="s">
        <v>6858</v>
      </c>
      <c r="O5674" s="162"/>
      <c r="P5674" s="80" t="s">
        <v>6136</v>
      </c>
      <c r="Q5674" s="80"/>
      <c r="R5674" s="80"/>
      <c r="S5674" s="163"/>
      <c r="T5674" s="213"/>
      <c r="U5674" s="162"/>
      <c r="V5674" s="164"/>
      <c r="W5674" s="12" t="str">
        <f t="shared" si="1018"/>
        <v>Mqtt1</v>
      </c>
      <c r="X5674" s="196" t="s">
        <v>10771</v>
      </c>
      <c r="Y5674" s="6" t="str">
        <f t="shared" si="1016"/>
        <v>marpower/power-tag/fcu-guest-fwd-cabin-ps</v>
      </c>
      <c r="Z5674" s="103" t="str" cm="1">
        <f t="array" ref="Z5674">IF(COUNTIF(N5674,"spare"),"","$."&amp;_xlfn.REGEXEXTRACT(J5674,"^PT\d+[FQ]\d+_(.*)", 2))</f>
        <v>$.RMS_Current_Phase_C</v>
      </c>
      <c r="AA5674" s="12">
        <f t="shared" si="1021"/>
        <v>36</v>
      </c>
      <c r="AB5674" s="6" t="s">
        <v>195</v>
      </c>
      <c r="AC5674" s="103">
        <v>3004</v>
      </c>
      <c r="AJ5674" s="80"/>
      <c r="AK5674" s="113" t="s">
        <v>1423</v>
      </c>
      <c r="AN5674" s="80"/>
      <c r="AO5674" s="80"/>
      <c r="AP5674" s="80"/>
      <c r="AQ5674" s="80"/>
      <c r="AR5674" s="127"/>
      <c r="AS5674" s="80"/>
      <c r="AT5674" s="7"/>
      <c r="AU5674" s="7"/>
      <c r="AV5674" s="165"/>
      <c r="AW5674" s="166"/>
      <c r="AX5674" s="137"/>
      <c r="AY5674" s="147"/>
      <c r="AZ5674" s="167"/>
      <c r="BA5674" s="167"/>
      <c r="BB5674" s="147" t="str">
        <f t="shared" si="1020"/>
        <v/>
      </c>
      <c r="BC5674" s="168"/>
      <c r="BD5674" s="165"/>
      <c r="BE5674" s="165"/>
      <c r="BF5674" s="165"/>
      <c r="BG5674" s="165"/>
      <c r="BH5674" s="165"/>
      <c r="BI5674" s="165"/>
      <c r="BJ5674" s="165"/>
      <c r="BK5674" s="165"/>
      <c r="BL5674" s="165"/>
      <c r="BM5674" s="165"/>
      <c r="BN5674" s="165"/>
      <c r="BO5674" s="165"/>
      <c r="BP5674" s="165"/>
      <c r="BQ5674" s="165"/>
      <c r="BS5674" s="6"/>
      <c r="BT5674" s="11"/>
      <c r="BU5674" s="6"/>
      <c r="BV5674" s="6"/>
    </row>
    <row r="5675" spans="1:74" ht="15.75" x14ac:dyDescent="0.25">
      <c r="A5675" s="52" t="s">
        <v>1422</v>
      </c>
      <c r="B5675" s="56"/>
      <c r="C5675" s="7" t="s">
        <v>118</v>
      </c>
      <c r="D5675" s="7" t="s">
        <v>6562</v>
      </c>
      <c r="E5675" s="7"/>
      <c r="F5675" s="64"/>
      <c r="G5675" s="6"/>
      <c r="H5675" s="6"/>
      <c r="I5675" s="10" t="s">
        <v>110</v>
      </c>
      <c r="J5675" s="11" t="s">
        <v>5194</v>
      </c>
      <c r="K5675" s="194" t="s">
        <v>511</v>
      </c>
      <c r="L5675" s="176"/>
      <c r="M5675" s="176">
        <v>1000</v>
      </c>
      <c r="N5675" s="80" t="s">
        <v>6858</v>
      </c>
      <c r="O5675" s="162"/>
      <c r="P5675" s="80" t="s">
        <v>6137</v>
      </c>
      <c r="Q5675" s="80"/>
      <c r="R5675" s="80"/>
      <c r="S5675" s="163"/>
      <c r="T5675" s="213"/>
      <c r="U5675" s="162"/>
      <c r="V5675" s="164"/>
      <c r="W5675" s="12" t="str">
        <f t="shared" si="1018"/>
        <v>Mqtt1</v>
      </c>
      <c r="X5675" s="196" t="s">
        <v>10771</v>
      </c>
      <c r="Y5675" s="6" t="str">
        <f t="shared" si="1016"/>
        <v>marpower/power-tag/fcu-guest-fwd-cabin-ps</v>
      </c>
      <c r="Z5675" s="103" t="str" cm="1">
        <f t="array" ref="Z5675">IF(COUNTIF(N5675,"spare"),"","$."&amp;_xlfn.REGEXEXTRACT(J5675,"^PT\d+[FQ]\d+_(.*)", 2))</f>
        <v>$.RMS_Current_Phase_Neut</v>
      </c>
      <c r="AA5675" s="12">
        <f t="shared" si="1021"/>
        <v>36</v>
      </c>
      <c r="AB5675" s="6" t="s">
        <v>195</v>
      </c>
      <c r="AC5675" s="103">
        <v>3006</v>
      </c>
      <c r="AJ5675" s="80"/>
      <c r="AK5675" s="113" t="s">
        <v>1423</v>
      </c>
      <c r="AN5675" s="80"/>
      <c r="AO5675" s="80"/>
      <c r="AP5675" s="80"/>
      <c r="AQ5675" s="80"/>
      <c r="AR5675" s="127"/>
      <c r="AS5675" s="80"/>
      <c r="AT5675" s="7"/>
      <c r="AU5675" s="7"/>
      <c r="AV5675" s="165"/>
      <c r="AW5675" s="166"/>
      <c r="AX5675" s="137"/>
      <c r="AY5675" s="147"/>
      <c r="AZ5675" s="167"/>
      <c r="BA5675" s="167"/>
      <c r="BB5675" s="147" t="str">
        <f t="shared" si="1020"/>
        <v/>
      </c>
      <c r="BC5675" s="168"/>
      <c r="BD5675" s="165"/>
      <c r="BE5675" s="165"/>
      <c r="BF5675" s="165"/>
      <c r="BG5675" s="165"/>
      <c r="BH5675" s="165"/>
      <c r="BI5675" s="165"/>
      <c r="BJ5675" s="165"/>
      <c r="BK5675" s="165"/>
      <c r="BL5675" s="165"/>
      <c r="BM5675" s="165"/>
      <c r="BN5675" s="165"/>
      <c r="BO5675" s="165"/>
      <c r="BP5675" s="165"/>
      <c r="BQ5675" s="165"/>
      <c r="BS5675" s="6"/>
      <c r="BT5675" s="11"/>
      <c r="BU5675" s="6"/>
      <c r="BV5675" s="6"/>
    </row>
    <row r="5676" spans="1:74" ht="15.75" x14ac:dyDescent="0.25">
      <c r="A5676" s="52" t="s">
        <v>1422</v>
      </c>
      <c r="B5676" s="56"/>
      <c r="C5676" s="7" t="s">
        <v>118</v>
      </c>
      <c r="D5676" s="7" t="s">
        <v>6562</v>
      </c>
      <c r="E5676" s="7"/>
      <c r="F5676" s="64"/>
      <c r="G5676" s="6"/>
      <c r="H5676" s="6"/>
      <c r="I5676" s="10" t="s">
        <v>110</v>
      </c>
      <c r="J5676" s="11" t="s">
        <v>8416</v>
      </c>
      <c r="K5676" s="194" t="s">
        <v>511</v>
      </c>
      <c r="L5676" s="176"/>
      <c r="M5676" s="176">
        <v>1000</v>
      </c>
      <c r="N5676" s="80" t="s">
        <v>6858</v>
      </c>
      <c r="O5676" s="162"/>
      <c r="P5676" s="80" t="s">
        <v>6138</v>
      </c>
      <c r="Q5676" s="80"/>
      <c r="R5676" s="80"/>
      <c r="S5676" s="163"/>
      <c r="T5676" s="213"/>
      <c r="U5676" s="162"/>
      <c r="V5676" s="164"/>
      <c r="W5676" s="12" t="str">
        <f t="shared" si="1018"/>
        <v>Mqtt1</v>
      </c>
      <c r="X5676" s="196" t="s">
        <v>10771</v>
      </c>
      <c r="Y5676" s="6" t="str">
        <f t="shared" si="1016"/>
        <v>marpower/power-tag/fcu-guest-fwd-cabin-ps</v>
      </c>
      <c r="Z5676" s="103" t="str" cm="1">
        <f t="array" ref="Z5676">IF(COUNTIF(N5676,"spare"),"","$."&amp;_xlfn.REGEXEXTRACT(J5676,"^PT\d+[FQ]\d+_(.*)", 2))</f>
        <v>$.RMS_Voltage_A_N</v>
      </c>
      <c r="AA5676" s="12">
        <f t="shared" si="1021"/>
        <v>36</v>
      </c>
      <c r="AB5676" s="6" t="s">
        <v>195</v>
      </c>
      <c r="AC5676" s="103">
        <v>3028</v>
      </c>
      <c r="AJ5676" s="80"/>
      <c r="AK5676" s="113" t="s">
        <v>1424</v>
      </c>
      <c r="AN5676" s="80"/>
      <c r="AO5676" s="80"/>
      <c r="AP5676" s="80"/>
      <c r="AQ5676" s="80"/>
      <c r="AR5676" s="127"/>
      <c r="AS5676" s="80"/>
      <c r="AT5676" s="7"/>
      <c r="AU5676" s="7"/>
      <c r="AV5676" s="165"/>
      <c r="AW5676" s="166"/>
      <c r="AX5676" s="137"/>
      <c r="AY5676" s="147"/>
      <c r="AZ5676" s="167"/>
      <c r="BA5676" s="167"/>
      <c r="BB5676" s="147" t="str">
        <f t="shared" si="1020"/>
        <v/>
      </c>
      <c r="BC5676" s="168"/>
      <c r="BD5676" s="165"/>
      <c r="BE5676" s="165"/>
      <c r="BF5676" s="165"/>
      <c r="BG5676" s="165"/>
      <c r="BH5676" s="165"/>
      <c r="BI5676" s="165"/>
      <c r="BJ5676" s="165"/>
      <c r="BK5676" s="165"/>
      <c r="BL5676" s="165"/>
      <c r="BM5676" s="165"/>
      <c r="BN5676" s="165"/>
      <c r="BO5676" s="165"/>
      <c r="BP5676" s="165"/>
      <c r="BQ5676" s="165"/>
      <c r="BS5676" s="6"/>
      <c r="BT5676" s="11"/>
      <c r="BU5676" s="6"/>
      <c r="BV5676" s="6"/>
    </row>
    <row r="5677" spans="1:74" ht="15.75" x14ac:dyDescent="0.25">
      <c r="A5677" s="52" t="s">
        <v>1422</v>
      </c>
      <c r="B5677" s="56"/>
      <c r="C5677" s="7" t="s">
        <v>118</v>
      </c>
      <c r="D5677" s="7" t="s">
        <v>6562</v>
      </c>
      <c r="E5677" s="7"/>
      <c r="F5677" s="64"/>
      <c r="G5677" s="6"/>
      <c r="H5677" s="6"/>
      <c r="I5677" s="10" t="s">
        <v>110</v>
      </c>
      <c r="J5677" s="11" t="s">
        <v>8593</v>
      </c>
      <c r="K5677" s="194" t="s">
        <v>511</v>
      </c>
      <c r="L5677" s="176"/>
      <c r="M5677" s="176">
        <v>1000</v>
      </c>
      <c r="N5677" s="80" t="s">
        <v>6858</v>
      </c>
      <c r="O5677" s="162"/>
      <c r="P5677" s="80" t="s">
        <v>6139</v>
      </c>
      <c r="Q5677" s="80"/>
      <c r="R5677" s="80"/>
      <c r="S5677" s="163"/>
      <c r="T5677" s="213"/>
      <c r="U5677" s="162"/>
      <c r="V5677" s="164"/>
      <c r="W5677" s="12" t="str">
        <f t="shared" si="1018"/>
        <v>Mqtt1</v>
      </c>
      <c r="X5677" s="196" t="s">
        <v>10771</v>
      </c>
      <c r="Y5677" s="6" t="str">
        <f t="shared" si="1016"/>
        <v>marpower/power-tag/fcu-guest-fwd-cabin-ps</v>
      </c>
      <c r="Z5677" s="103" t="str" cm="1">
        <f t="array" ref="Z5677">IF(COUNTIF(N5677,"spare"),"","$."&amp;_xlfn.REGEXEXTRACT(J5677,"^PT\d+[FQ]\d+_(.*)", 2))</f>
        <v>$.RMS_Voltage_B_N</v>
      </c>
      <c r="AA5677" s="12">
        <f t="shared" si="1021"/>
        <v>36</v>
      </c>
      <c r="AB5677" s="6" t="s">
        <v>195</v>
      </c>
      <c r="AC5677" s="103">
        <v>3030</v>
      </c>
      <c r="AJ5677" s="80"/>
      <c r="AK5677" s="113" t="s">
        <v>1424</v>
      </c>
      <c r="AN5677" s="80"/>
      <c r="AO5677" s="80"/>
      <c r="AP5677" s="80"/>
      <c r="AQ5677" s="80"/>
      <c r="AR5677" s="127"/>
      <c r="AS5677" s="80"/>
      <c r="AT5677" s="7"/>
      <c r="AU5677" s="7"/>
      <c r="AV5677" s="165"/>
      <c r="AW5677" s="166"/>
      <c r="AX5677" s="137"/>
      <c r="AY5677" s="147"/>
      <c r="AZ5677" s="167"/>
      <c r="BA5677" s="167"/>
      <c r="BB5677" s="147" t="str">
        <f t="shared" si="1020"/>
        <v/>
      </c>
      <c r="BC5677" s="168"/>
      <c r="BD5677" s="165"/>
      <c r="BE5677" s="165"/>
      <c r="BF5677" s="165"/>
      <c r="BG5677" s="165"/>
      <c r="BH5677" s="165"/>
      <c r="BI5677" s="165"/>
      <c r="BJ5677" s="165"/>
      <c r="BK5677" s="165"/>
      <c r="BL5677" s="165"/>
      <c r="BM5677" s="165"/>
      <c r="BN5677" s="165"/>
      <c r="BO5677" s="165"/>
      <c r="BP5677" s="165"/>
      <c r="BQ5677" s="165"/>
      <c r="BS5677" s="6"/>
      <c r="BT5677" s="11"/>
      <c r="BU5677" s="6"/>
      <c r="BV5677" s="6"/>
    </row>
    <row r="5678" spans="1:74" ht="15.75" x14ac:dyDescent="0.25">
      <c r="A5678" s="52" t="s">
        <v>1422</v>
      </c>
      <c r="B5678" s="56"/>
      <c r="C5678" s="7" t="s">
        <v>118</v>
      </c>
      <c r="D5678" s="7" t="s">
        <v>6562</v>
      </c>
      <c r="E5678" s="7"/>
      <c r="F5678" s="64"/>
      <c r="G5678" s="6"/>
      <c r="H5678" s="6"/>
      <c r="I5678" s="10" t="s">
        <v>110</v>
      </c>
      <c r="J5678" s="11" t="s">
        <v>8770</v>
      </c>
      <c r="K5678" s="194" t="s">
        <v>511</v>
      </c>
      <c r="L5678" s="176"/>
      <c r="M5678" s="176">
        <v>1000</v>
      </c>
      <c r="N5678" s="80" t="s">
        <v>6858</v>
      </c>
      <c r="O5678" s="162"/>
      <c r="P5678" s="80" t="s">
        <v>6140</v>
      </c>
      <c r="Q5678" s="80"/>
      <c r="R5678" s="80"/>
      <c r="S5678" s="163"/>
      <c r="T5678" s="213"/>
      <c r="U5678" s="162"/>
      <c r="V5678" s="164"/>
      <c r="W5678" s="12" t="str">
        <f t="shared" si="1018"/>
        <v>Mqtt1</v>
      </c>
      <c r="X5678" s="196" t="s">
        <v>10771</v>
      </c>
      <c r="Y5678" s="6" t="str">
        <f t="shared" si="1016"/>
        <v>marpower/power-tag/fcu-guest-fwd-cabin-ps</v>
      </c>
      <c r="Z5678" s="103" t="str" cm="1">
        <f t="array" ref="Z5678">IF(COUNTIF(N5678,"spare"),"","$."&amp;_xlfn.REGEXEXTRACT(J5678,"^PT\d+[FQ]\d+_(.*)", 2))</f>
        <v>$.RMS_Voltage_C_N</v>
      </c>
      <c r="AA5678" s="12">
        <f t="shared" si="1021"/>
        <v>36</v>
      </c>
      <c r="AB5678" s="6" t="s">
        <v>195</v>
      </c>
      <c r="AC5678" s="103">
        <v>3032</v>
      </c>
      <c r="AJ5678" s="80"/>
      <c r="AK5678" s="113" t="s">
        <v>1424</v>
      </c>
      <c r="AN5678" s="80"/>
      <c r="AO5678" s="80"/>
      <c r="AP5678" s="80"/>
      <c r="AQ5678" s="80"/>
      <c r="AR5678" s="127"/>
      <c r="AS5678" s="80"/>
      <c r="AT5678" s="7"/>
      <c r="AU5678" s="7"/>
      <c r="AV5678" s="165"/>
      <c r="AW5678" s="166"/>
      <c r="AX5678" s="137"/>
      <c r="AY5678" s="147"/>
      <c r="AZ5678" s="167"/>
      <c r="BA5678" s="167"/>
      <c r="BB5678" s="147" t="str">
        <f t="shared" si="1020"/>
        <v/>
      </c>
      <c r="BC5678" s="168"/>
      <c r="BD5678" s="165"/>
      <c r="BE5678" s="165"/>
      <c r="BF5678" s="165"/>
      <c r="BG5678" s="165"/>
      <c r="BH5678" s="165"/>
      <c r="BI5678" s="165"/>
      <c r="BJ5678" s="165"/>
      <c r="BK5678" s="165"/>
      <c r="BL5678" s="165"/>
      <c r="BM5678" s="165"/>
      <c r="BN5678" s="165"/>
      <c r="BO5678" s="165"/>
      <c r="BP5678" s="165"/>
      <c r="BQ5678" s="165"/>
      <c r="BS5678" s="6"/>
      <c r="BT5678" s="11"/>
      <c r="BU5678" s="6"/>
      <c r="BV5678" s="6"/>
    </row>
    <row r="5679" spans="1:74" ht="15.75" x14ac:dyDescent="0.25">
      <c r="A5679" s="52" t="s">
        <v>1422</v>
      </c>
      <c r="B5679" s="56"/>
      <c r="C5679" s="7" t="s">
        <v>118</v>
      </c>
      <c r="D5679" s="7" t="s">
        <v>6562</v>
      </c>
      <c r="E5679" s="7"/>
      <c r="F5679" s="64"/>
      <c r="G5679" s="6"/>
      <c r="H5679" s="6"/>
      <c r="I5679" s="10" t="s">
        <v>110</v>
      </c>
      <c r="J5679" s="11" t="s">
        <v>5195</v>
      </c>
      <c r="K5679" s="194" t="s">
        <v>511</v>
      </c>
      <c r="L5679" s="176"/>
      <c r="M5679" s="176">
        <v>1000</v>
      </c>
      <c r="N5679" s="80" t="s">
        <v>6858</v>
      </c>
      <c r="O5679" s="162"/>
      <c r="P5679" s="80" t="s">
        <v>6141</v>
      </c>
      <c r="Q5679" s="80"/>
      <c r="R5679" s="80"/>
      <c r="S5679" s="163"/>
      <c r="T5679" s="213"/>
      <c r="U5679" s="162"/>
      <c r="V5679" s="164"/>
      <c r="W5679" s="12" t="str">
        <f t="shared" si="1018"/>
        <v>Mqtt1</v>
      </c>
      <c r="X5679" s="196" t="s">
        <v>10771</v>
      </c>
      <c r="Y5679" s="6" t="str">
        <f t="shared" si="1016"/>
        <v>marpower/power-tag/fcu-guest-fwd-cabin-ps</v>
      </c>
      <c r="Z5679" s="103" t="str" cm="1">
        <f t="array" ref="Z5679">IF(COUNTIF(N5679,"spare"),"","$."&amp;_xlfn.REGEXEXTRACT(J5679,"^PT\d+[FQ]\d+_(.*)", 2))</f>
        <v>$.Active_Power_Phase_A</v>
      </c>
      <c r="AA5679" s="12">
        <f t="shared" si="1021"/>
        <v>36</v>
      </c>
      <c r="AB5679" s="6" t="s">
        <v>195</v>
      </c>
      <c r="AC5679" s="103">
        <v>3054</v>
      </c>
      <c r="AJ5679" s="80"/>
      <c r="AK5679" s="113" t="s">
        <v>1425</v>
      </c>
      <c r="AN5679" s="80"/>
      <c r="AO5679" s="80"/>
      <c r="AP5679" s="80"/>
      <c r="AQ5679" s="80"/>
      <c r="AR5679" s="127"/>
      <c r="AS5679" s="80"/>
      <c r="AT5679" s="7"/>
      <c r="AU5679" s="7"/>
      <c r="AV5679" s="165"/>
      <c r="AW5679" s="166"/>
      <c r="AX5679" s="137"/>
      <c r="AY5679" s="147"/>
      <c r="AZ5679" s="167"/>
      <c r="BA5679" s="167"/>
      <c r="BB5679" s="147" t="str">
        <f t="shared" si="1020"/>
        <v/>
      </c>
      <c r="BC5679" s="168"/>
      <c r="BD5679" s="165"/>
      <c r="BE5679" s="165"/>
      <c r="BF5679" s="165"/>
      <c r="BG5679" s="165"/>
      <c r="BH5679" s="165"/>
      <c r="BI5679" s="165"/>
      <c r="BJ5679" s="165"/>
      <c r="BK5679" s="165"/>
      <c r="BL5679" s="165"/>
      <c r="BM5679" s="165"/>
      <c r="BN5679" s="165"/>
      <c r="BO5679" s="165"/>
      <c r="BP5679" s="165"/>
      <c r="BQ5679" s="165"/>
      <c r="BS5679" s="6"/>
      <c r="BT5679" s="11"/>
      <c r="BU5679" s="6"/>
      <c r="BV5679" s="6"/>
    </row>
    <row r="5680" spans="1:74" ht="15.75" x14ac:dyDescent="0.25">
      <c r="A5680" s="52" t="s">
        <v>1422</v>
      </c>
      <c r="B5680" s="56"/>
      <c r="C5680" s="7" t="s">
        <v>118</v>
      </c>
      <c r="D5680" s="7" t="s">
        <v>6562</v>
      </c>
      <c r="E5680" s="7"/>
      <c r="F5680" s="64"/>
      <c r="G5680" s="6"/>
      <c r="H5680" s="6"/>
      <c r="I5680" s="10" t="s">
        <v>110</v>
      </c>
      <c r="J5680" s="11" t="s">
        <v>5196</v>
      </c>
      <c r="K5680" s="194" t="s">
        <v>511</v>
      </c>
      <c r="L5680" s="176"/>
      <c r="M5680" s="176">
        <v>1000</v>
      </c>
      <c r="N5680" s="80" t="s">
        <v>6858</v>
      </c>
      <c r="O5680" s="162"/>
      <c r="P5680" s="80" t="s">
        <v>6142</v>
      </c>
      <c r="Q5680" s="80"/>
      <c r="R5680" s="80"/>
      <c r="S5680" s="163"/>
      <c r="T5680" s="213"/>
      <c r="U5680" s="162"/>
      <c r="V5680" s="164"/>
      <c r="W5680" s="12" t="str">
        <f t="shared" si="1018"/>
        <v>Mqtt1</v>
      </c>
      <c r="X5680" s="196" t="s">
        <v>10771</v>
      </c>
      <c r="Y5680" s="6" t="str">
        <f t="shared" si="1016"/>
        <v>marpower/power-tag/fcu-guest-fwd-cabin-ps</v>
      </c>
      <c r="Z5680" s="103" t="str" cm="1">
        <f t="array" ref="Z5680">IF(COUNTIF(N5680,"spare"),"","$."&amp;_xlfn.REGEXEXTRACT(J5680,"^PT\d+[FQ]\d+_(.*)", 2))</f>
        <v>$.Active_Power_Phase_B</v>
      </c>
      <c r="AA5680" s="12">
        <f t="shared" si="1021"/>
        <v>36</v>
      </c>
      <c r="AB5680" s="6" t="s">
        <v>195</v>
      </c>
      <c r="AC5680" s="103">
        <v>3056</v>
      </c>
      <c r="AJ5680" s="80"/>
      <c r="AK5680" s="113" t="s">
        <v>1425</v>
      </c>
      <c r="AN5680" s="80"/>
      <c r="AO5680" s="80"/>
      <c r="AP5680" s="80"/>
      <c r="AQ5680" s="80"/>
      <c r="AR5680" s="127"/>
      <c r="AS5680" s="80"/>
      <c r="AT5680" s="7"/>
      <c r="AU5680" s="7"/>
      <c r="AV5680" s="165"/>
      <c r="AW5680" s="166"/>
      <c r="AX5680" s="137"/>
      <c r="AY5680" s="147"/>
      <c r="AZ5680" s="167"/>
      <c r="BA5680" s="167"/>
      <c r="BB5680" s="147" t="str">
        <f t="shared" si="1020"/>
        <v/>
      </c>
      <c r="BC5680" s="168"/>
      <c r="BD5680" s="165"/>
      <c r="BE5680" s="165"/>
      <c r="BF5680" s="165"/>
      <c r="BG5680" s="165"/>
      <c r="BH5680" s="165"/>
      <c r="BI5680" s="165"/>
      <c r="BJ5680" s="165"/>
      <c r="BK5680" s="165"/>
      <c r="BL5680" s="165"/>
      <c r="BM5680" s="165"/>
      <c r="BN5680" s="165"/>
      <c r="BO5680" s="165"/>
      <c r="BP5680" s="165"/>
      <c r="BQ5680" s="165"/>
      <c r="BS5680" s="6"/>
      <c r="BT5680" s="11"/>
      <c r="BU5680" s="6"/>
      <c r="BV5680" s="6"/>
    </row>
    <row r="5681" spans="1:74" ht="15.75" x14ac:dyDescent="0.25">
      <c r="A5681" s="52" t="s">
        <v>1422</v>
      </c>
      <c r="B5681" s="56"/>
      <c r="C5681" s="7" t="s">
        <v>118</v>
      </c>
      <c r="D5681" s="7" t="s">
        <v>6562</v>
      </c>
      <c r="E5681" s="7"/>
      <c r="F5681" s="64"/>
      <c r="G5681" s="6"/>
      <c r="H5681" s="6"/>
      <c r="I5681" s="10" t="s">
        <v>110</v>
      </c>
      <c r="J5681" s="11" t="s">
        <v>5197</v>
      </c>
      <c r="K5681" s="194" t="s">
        <v>511</v>
      </c>
      <c r="L5681" s="176"/>
      <c r="M5681" s="176">
        <v>1000</v>
      </c>
      <c r="N5681" s="80" t="s">
        <v>6858</v>
      </c>
      <c r="O5681" s="162"/>
      <c r="P5681" s="80" t="s">
        <v>6143</v>
      </c>
      <c r="Q5681" s="80"/>
      <c r="R5681" s="80"/>
      <c r="S5681" s="163"/>
      <c r="T5681" s="213"/>
      <c r="U5681" s="162"/>
      <c r="V5681" s="164"/>
      <c r="W5681" s="12" t="str">
        <f t="shared" si="1018"/>
        <v>Mqtt1</v>
      </c>
      <c r="X5681" s="196" t="s">
        <v>10771</v>
      </c>
      <c r="Y5681" s="6" t="str">
        <f t="shared" si="1016"/>
        <v>marpower/power-tag/fcu-guest-fwd-cabin-ps</v>
      </c>
      <c r="Z5681" s="103" t="str" cm="1">
        <f t="array" ref="Z5681">IF(COUNTIF(N5681,"spare"),"","$."&amp;_xlfn.REGEXEXTRACT(J5681,"^PT\d+[FQ]\d+_(.*)", 2))</f>
        <v>$.Active_Power_Phase_C</v>
      </c>
      <c r="AA5681" s="12">
        <f t="shared" si="1021"/>
        <v>36</v>
      </c>
      <c r="AB5681" s="6" t="s">
        <v>195</v>
      </c>
      <c r="AC5681" s="103">
        <v>3058</v>
      </c>
      <c r="AJ5681" s="80"/>
      <c r="AK5681" s="113" t="s">
        <v>1425</v>
      </c>
      <c r="AN5681" s="80"/>
      <c r="AO5681" s="80"/>
      <c r="AP5681" s="80"/>
      <c r="AQ5681" s="80"/>
      <c r="AR5681" s="127"/>
      <c r="AS5681" s="80"/>
      <c r="AT5681" s="7"/>
      <c r="AU5681" s="7"/>
      <c r="AV5681" s="165"/>
      <c r="AW5681" s="166"/>
      <c r="AX5681" s="137"/>
      <c r="AY5681" s="147"/>
      <c r="AZ5681" s="167"/>
      <c r="BA5681" s="167"/>
      <c r="BB5681" s="147" t="str">
        <f t="shared" si="1020"/>
        <v/>
      </c>
      <c r="BC5681" s="168"/>
      <c r="BD5681" s="165"/>
      <c r="BE5681" s="165"/>
      <c r="BF5681" s="165"/>
      <c r="BG5681" s="165"/>
      <c r="BH5681" s="165"/>
      <c r="BI5681" s="165"/>
      <c r="BJ5681" s="165"/>
      <c r="BK5681" s="165"/>
      <c r="BL5681" s="165"/>
      <c r="BM5681" s="165"/>
      <c r="BN5681" s="165"/>
      <c r="BO5681" s="165"/>
      <c r="BP5681" s="165"/>
      <c r="BQ5681" s="165"/>
      <c r="BS5681" s="6"/>
      <c r="BT5681" s="11"/>
      <c r="BU5681" s="6"/>
      <c r="BV5681" s="6"/>
    </row>
    <row r="5682" spans="1:74" ht="15.75" x14ac:dyDescent="0.25">
      <c r="A5682" s="52" t="s">
        <v>1422</v>
      </c>
      <c r="B5682" s="56"/>
      <c r="C5682" s="7" t="s">
        <v>118</v>
      </c>
      <c r="D5682" s="7" t="s">
        <v>6562</v>
      </c>
      <c r="E5682" s="7"/>
      <c r="F5682" s="64"/>
      <c r="G5682" s="6"/>
      <c r="H5682" s="6"/>
      <c r="I5682" s="10" t="s">
        <v>110</v>
      </c>
      <c r="J5682" s="11" t="s">
        <v>5198</v>
      </c>
      <c r="K5682" s="194" t="s">
        <v>511</v>
      </c>
      <c r="L5682" s="176"/>
      <c r="M5682" s="176">
        <v>1000</v>
      </c>
      <c r="N5682" s="80" t="s">
        <v>6858</v>
      </c>
      <c r="O5682" s="162"/>
      <c r="P5682" s="80" t="s">
        <v>6144</v>
      </c>
      <c r="Q5682" s="80"/>
      <c r="R5682" s="80"/>
      <c r="S5682" s="163"/>
      <c r="T5682" s="213"/>
      <c r="U5682" s="162"/>
      <c r="V5682" s="164"/>
      <c r="W5682" s="12" t="str">
        <f t="shared" si="1018"/>
        <v>Mqtt1</v>
      </c>
      <c r="X5682" s="196" t="s">
        <v>10771</v>
      </c>
      <c r="Y5682" s="6" t="str">
        <f t="shared" si="1016"/>
        <v>marpower/power-tag/fcu-guest-fwd-cabin-ps</v>
      </c>
      <c r="Z5682" s="103" t="str" cm="1">
        <f t="array" ref="Z5682">IF(COUNTIF(N5682,"spare"),"","$."&amp;_xlfn.REGEXEXTRACT(J5682,"^PT\d+[FQ]\d+_(.*)", 2))</f>
        <v>$.Total_Active_Power</v>
      </c>
      <c r="AA5682" s="12">
        <f t="shared" si="1021"/>
        <v>36</v>
      </c>
      <c r="AB5682" s="6" t="s">
        <v>195</v>
      </c>
      <c r="AC5682" s="103">
        <v>3060</v>
      </c>
      <c r="AJ5682" s="80"/>
      <c r="AK5682" s="113" t="s">
        <v>1425</v>
      </c>
      <c r="AN5682" s="80"/>
      <c r="AO5682" s="80"/>
      <c r="AP5682" s="80"/>
      <c r="AQ5682" s="80"/>
      <c r="AR5682" s="127"/>
      <c r="AS5682" s="80"/>
      <c r="AT5682" s="7"/>
      <c r="AU5682" s="7"/>
      <c r="AV5682" s="165"/>
      <c r="AW5682" s="166"/>
      <c r="AX5682" s="137"/>
      <c r="AY5682" s="147"/>
      <c r="AZ5682" s="167"/>
      <c r="BA5682" s="167"/>
      <c r="BB5682" s="147" t="str">
        <f t="shared" si="1020"/>
        <v/>
      </c>
      <c r="BC5682" s="168"/>
      <c r="BD5682" s="165"/>
      <c r="BE5682" s="165"/>
      <c r="BF5682" s="165"/>
      <c r="BG5682" s="165"/>
      <c r="BH5682" s="165"/>
      <c r="BI5682" s="165"/>
      <c r="BJ5682" s="165"/>
      <c r="BK5682" s="165"/>
      <c r="BL5682" s="165"/>
      <c r="BM5682" s="165"/>
      <c r="BN5682" s="165"/>
      <c r="BO5682" s="165"/>
      <c r="BP5682" s="165"/>
      <c r="BQ5682" s="165"/>
      <c r="BS5682" s="6"/>
      <c r="BT5682" s="11"/>
      <c r="BU5682" s="6"/>
      <c r="BV5682" s="6"/>
    </row>
    <row r="5683" spans="1:74" ht="15.75" x14ac:dyDescent="0.25">
      <c r="A5683" s="52" t="s">
        <v>1422</v>
      </c>
      <c r="B5683" s="56"/>
      <c r="C5683" s="7" t="s">
        <v>118</v>
      </c>
      <c r="D5683" s="7" t="s">
        <v>6562</v>
      </c>
      <c r="E5683" s="7"/>
      <c r="F5683" s="64"/>
      <c r="G5683" s="6"/>
      <c r="H5683" s="6"/>
      <c r="I5683" s="10" t="s">
        <v>110</v>
      </c>
      <c r="J5683" s="11" t="s">
        <v>5199</v>
      </c>
      <c r="K5683" s="194" t="s">
        <v>511</v>
      </c>
      <c r="L5683" s="176"/>
      <c r="M5683" s="176">
        <v>1000</v>
      </c>
      <c r="N5683" s="80" t="s">
        <v>6858</v>
      </c>
      <c r="O5683" s="162"/>
      <c r="P5683" s="80" t="s">
        <v>6145</v>
      </c>
      <c r="Q5683" s="80"/>
      <c r="R5683" s="80"/>
      <c r="S5683" s="163"/>
      <c r="T5683" s="213"/>
      <c r="U5683" s="162"/>
      <c r="V5683" s="164"/>
      <c r="W5683" s="12" t="str">
        <f t="shared" si="1018"/>
        <v>Mqtt1</v>
      </c>
      <c r="X5683" s="196" t="s">
        <v>10771</v>
      </c>
      <c r="Y5683" s="6" t="str">
        <f t="shared" si="1016"/>
        <v>marpower/power-tag/fcu-guest-fwd-cabin-ps</v>
      </c>
      <c r="Z5683" s="103" t="str" cm="1">
        <f t="array" ref="Z5683">IF(COUNTIF(N5683,"spare"),"","$."&amp;_xlfn.REGEXEXTRACT(J5683,"^PT\d+[FQ]\d+_(.*)", 2))</f>
        <v>$.Power_Factor_Phase_A</v>
      </c>
      <c r="AA5683" s="12">
        <f t="shared" si="1021"/>
        <v>36</v>
      </c>
      <c r="AB5683" s="6" t="s">
        <v>195</v>
      </c>
      <c r="AC5683" s="103">
        <v>3078</v>
      </c>
      <c r="AJ5683" s="80"/>
      <c r="AK5683" s="113" t="s">
        <v>1426</v>
      </c>
      <c r="AN5683" s="80"/>
      <c r="AO5683" s="80"/>
      <c r="AP5683" s="80"/>
      <c r="AQ5683" s="80"/>
      <c r="AR5683" s="127"/>
      <c r="AS5683" s="80"/>
      <c r="AT5683" s="7"/>
      <c r="AU5683" s="7"/>
      <c r="AV5683" s="165"/>
      <c r="AW5683" s="166"/>
      <c r="AX5683" s="137"/>
      <c r="AY5683" s="147"/>
      <c r="AZ5683" s="167"/>
      <c r="BA5683" s="167"/>
      <c r="BB5683" s="147" t="str">
        <f t="shared" si="1020"/>
        <v/>
      </c>
      <c r="BC5683" s="168"/>
      <c r="BD5683" s="165"/>
      <c r="BE5683" s="165"/>
      <c r="BF5683" s="165"/>
      <c r="BG5683" s="165"/>
      <c r="BH5683" s="165"/>
      <c r="BI5683" s="165"/>
      <c r="BJ5683" s="165"/>
      <c r="BK5683" s="165"/>
      <c r="BL5683" s="165"/>
      <c r="BM5683" s="165"/>
      <c r="BN5683" s="165"/>
      <c r="BO5683" s="165"/>
      <c r="BP5683" s="165"/>
      <c r="BQ5683" s="165"/>
      <c r="BS5683" s="6"/>
      <c r="BT5683" s="11"/>
      <c r="BU5683" s="6"/>
      <c r="BV5683" s="6"/>
    </row>
    <row r="5684" spans="1:74" ht="15.75" x14ac:dyDescent="0.25">
      <c r="A5684" s="52" t="s">
        <v>1422</v>
      </c>
      <c r="B5684" s="56"/>
      <c r="C5684" s="7" t="s">
        <v>118</v>
      </c>
      <c r="D5684" s="7" t="s">
        <v>6562</v>
      </c>
      <c r="E5684" s="7"/>
      <c r="F5684" s="64"/>
      <c r="G5684" s="6"/>
      <c r="H5684" s="6"/>
      <c r="I5684" s="10" t="s">
        <v>110</v>
      </c>
      <c r="J5684" s="11" t="s">
        <v>5200</v>
      </c>
      <c r="K5684" s="194" t="s">
        <v>511</v>
      </c>
      <c r="L5684" s="176"/>
      <c r="M5684" s="176">
        <v>1000</v>
      </c>
      <c r="N5684" s="80" t="s">
        <v>6858</v>
      </c>
      <c r="O5684" s="162"/>
      <c r="P5684" s="80" t="s">
        <v>6146</v>
      </c>
      <c r="Q5684" s="80"/>
      <c r="R5684" s="80"/>
      <c r="S5684" s="163"/>
      <c r="T5684" s="213"/>
      <c r="U5684" s="162"/>
      <c r="V5684" s="164"/>
      <c r="W5684" s="12" t="str">
        <f t="shared" si="1018"/>
        <v>Mqtt1</v>
      </c>
      <c r="X5684" s="196" t="s">
        <v>10771</v>
      </c>
      <c r="Y5684" s="6" t="str">
        <f t="shared" si="1016"/>
        <v>marpower/power-tag/fcu-guest-fwd-cabin-ps</v>
      </c>
      <c r="Z5684" s="103" t="str" cm="1">
        <f t="array" ref="Z5684">IF(COUNTIF(N5684,"spare"),"","$."&amp;_xlfn.REGEXEXTRACT(J5684,"^PT\d+[FQ]\d+_(.*)", 2))</f>
        <v>$.Power_Factor_Phase_B</v>
      </c>
      <c r="AA5684" s="12">
        <f t="shared" si="1021"/>
        <v>36</v>
      </c>
      <c r="AB5684" s="6" t="s">
        <v>195</v>
      </c>
      <c r="AC5684" s="103">
        <v>3080</v>
      </c>
      <c r="AJ5684" s="80"/>
      <c r="AK5684" s="113" t="s">
        <v>1426</v>
      </c>
      <c r="AN5684" s="80"/>
      <c r="AO5684" s="80"/>
      <c r="AP5684" s="80"/>
      <c r="AQ5684" s="80"/>
      <c r="AR5684" s="127"/>
      <c r="AS5684" s="80"/>
      <c r="AT5684" s="7"/>
      <c r="AU5684" s="7"/>
      <c r="AV5684" s="165"/>
      <c r="AW5684" s="166"/>
      <c r="AX5684" s="137"/>
      <c r="AY5684" s="147"/>
      <c r="AZ5684" s="167"/>
      <c r="BA5684" s="167"/>
      <c r="BB5684" s="147" t="str">
        <f t="shared" si="1020"/>
        <v/>
      </c>
      <c r="BC5684" s="168"/>
      <c r="BD5684" s="165"/>
      <c r="BE5684" s="165"/>
      <c r="BF5684" s="165"/>
      <c r="BG5684" s="165"/>
      <c r="BH5684" s="165"/>
      <c r="BI5684" s="165"/>
      <c r="BJ5684" s="165"/>
      <c r="BK5684" s="165"/>
      <c r="BL5684" s="165"/>
      <c r="BM5684" s="165"/>
      <c r="BN5684" s="165"/>
      <c r="BO5684" s="165"/>
      <c r="BP5684" s="165"/>
      <c r="BQ5684" s="165"/>
      <c r="BS5684" s="6"/>
      <c r="BT5684" s="11"/>
      <c r="BU5684" s="6"/>
      <c r="BV5684" s="6"/>
    </row>
    <row r="5685" spans="1:74" ht="15.75" x14ac:dyDescent="0.25">
      <c r="A5685" s="52" t="s">
        <v>1422</v>
      </c>
      <c r="B5685" s="56"/>
      <c r="C5685" s="7" t="s">
        <v>118</v>
      </c>
      <c r="D5685" s="7" t="s">
        <v>6562</v>
      </c>
      <c r="E5685" s="7"/>
      <c r="F5685" s="64"/>
      <c r="G5685" s="6"/>
      <c r="H5685" s="6"/>
      <c r="I5685" s="10" t="s">
        <v>110</v>
      </c>
      <c r="J5685" s="11" t="s">
        <v>5201</v>
      </c>
      <c r="K5685" s="194" t="s">
        <v>511</v>
      </c>
      <c r="L5685" s="176"/>
      <c r="M5685" s="176">
        <v>1000</v>
      </c>
      <c r="N5685" s="80" t="s">
        <v>6858</v>
      </c>
      <c r="O5685" s="162"/>
      <c r="P5685" s="80" t="s">
        <v>6147</v>
      </c>
      <c r="Q5685" s="80"/>
      <c r="R5685" s="80"/>
      <c r="S5685" s="163"/>
      <c r="T5685" s="213"/>
      <c r="U5685" s="162"/>
      <c r="V5685" s="164"/>
      <c r="W5685" s="12" t="str">
        <f t="shared" si="1018"/>
        <v>Mqtt1</v>
      </c>
      <c r="X5685" s="196" t="s">
        <v>10771</v>
      </c>
      <c r="Y5685" s="6" t="str">
        <f t="shared" si="1016"/>
        <v>marpower/power-tag/fcu-guest-fwd-cabin-ps</v>
      </c>
      <c r="Z5685" s="103" t="str" cm="1">
        <f t="array" ref="Z5685">IF(COUNTIF(N5685,"spare"),"","$."&amp;_xlfn.REGEXEXTRACT(J5685,"^PT\d+[FQ]\d+_(.*)", 2))</f>
        <v>$.Power_Factor_Phase_C</v>
      </c>
      <c r="AA5685" s="12">
        <f t="shared" si="1021"/>
        <v>36</v>
      </c>
      <c r="AB5685" s="6" t="s">
        <v>195</v>
      </c>
      <c r="AC5685" s="103">
        <v>3082</v>
      </c>
      <c r="AJ5685" s="80"/>
      <c r="AK5685" s="113" t="s">
        <v>1426</v>
      </c>
      <c r="AN5685" s="80"/>
      <c r="AO5685" s="80"/>
      <c r="AP5685" s="80"/>
      <c r="AQ5685" s="80"/>
      <c r="AR5685" s="127"/>
      <c r="AS5685" s="80"/>
      <c r="AT5685" s="7"/>
      <c r="AU5685" s="7"/>
      <c r="AV5685" s="165"/>
      <c r="AW5685" s="166"/>
      <c r="AX5685" s="137"/>
      <c r="AY5685" s="147"/>
      <c r="AZ5685" s="167"/>
      <c r="BA5685" s="167"/>
      <c r="BB5685" s="147" t="str">
        <f t="shared" si="1020"/>
        <v/>
      </c>
      <c r="BC5685" s="168"/>
      <c r="BD5685" s="165"/>
      <c r="BE5685" s="165"/>
      <c r="BF5685" s="165"/>
      <c r="BG5685" s="165"/>
      <c r="BH5685" s="165"/>
      <c r="BI5685" s="165"/>
      <c r="BJ5685" s="165"/>
      <c r="BK5685" s="165"/>
      <c r="BL5685" s="165"/>
      <c r="BM5685" s="165"/>
      <c r="BN5685" s="165"/>
      <c r="BO5685" s="165"/>
      <c r="BP5685" s="165"/>
      <c r="BQ5685" s="165"/>
      <c r="BS5685" s="6"/>
      <c r="BT5685" s="11"/>
      <c r="BU5685" s="6"/>
      <c r="BV5685" s="6"/>
    </row>
    <row r="5686" spans="1:74" ht="15.75" x14ac:dyDescent="0.25">
      <c r="A5686" s="52" t="s">
        <v>1422</v>
      </c>
      <c r="B5686" s="56"/>
      <c r="C5686" s="7" t="s">
        <v>118</v>
      </c>
      <c r="D5686" s="7" t="s">
        <v>6562</v>
      </c>
      <c r="E5686" s="7"/>
      <c r="F5686" s="64"/>
      <c r="G5686" s="6"/>
      <c r="H5686" s="6"/>
      <c r="I5686" s="10" t="s">
        <v>110</v>
      </c>
      <c r="J5686" s="11" t="s">
        <v>5202</v>
      </c>
      <c r="K5686" s="194" t="s">
        <v>511</v>
      </c>
      <c r="L5686" s="176"/>
      <c r="M5686" s="176">
        <v>1000</v>
      </c>
      <c r="N5686" s="80" t="s">
        <v>6858</v>
      </c>
      <c r="O5686" s="162"/>
      <c r="P5686" s="80" t="s">
        <v>6148</v>
      </c>
      <c r="Q5686" s="80"/>
      <c r="R5686" s="80"/>
      <c r="S5686" s="163"/>
      <c r="T5686" s="213"/>
      <c r="U5686" s="162"/>
      <c r="V5686" s="164"/>
      <c r="W5686" s="12" t="str">
        <f t="shared" si="1018"/>
        <v>Mqtt1</v>
      </c>
      <c r="X5686" s="196" t="s">
        <v>10771</v>
      </c>
      <c r="Y5686" s="6" t="str">
        <f t="shared" si="1016"/>
        <v>marpower/power-tag/fcu-guest-fwd-cabin-ps</v>
      </c>
      <c r="Z5686" s="103" t="str" cm="1">
        <f t="array" ref="Z5686">IF(COUNTIF(N5686,"spare"),"","$."&amp;_xlfn.REGEXEXTRACT(J5686,"^PT\d+[FQ]\d+_(.*)", 2))</f>
        <v>$.Total_Power_Factor</v>
      </c>
      <c r="AA5686" s="12">
        <f t="shared" si="1021"/>
        <v>36</v>
      </c>
      <c r="AB5686" s="6" t="s">
        <v>195</v>
      </c>
      <c r="AC5686" s="103">
        <v>3084</v>
      </c>
      <c r="AJ5686" s="80"/>
      <c r="AK5686" s="113" t="s">
        <v>1426</v>
      </c>
      <c r="AN5686" s="80"/>
      <c r="AO5686" s="80"/>
      <c r="AP5686" s="80"/>
      <c r="AQ5686" s="80"/>
      <c r="AR5686" s="127"/>
      <c r="AS5686" s="80"/>
      <c r="AT5686" s="7"/>
      <c r="AU5686" s="7"/>
      <c r="AV5686" s="165"/>
      <c r="AW5686" s="166"/>
      <c r="AX5686" s="137"/>
      <c r="AY5686" s="147"/>
      <c r="AZ5686" s="167"/>
      <c r="BA5686" s="167"/>
      <c r="BB5686" s="147" t="str">
        <f t="shared" si="1020"/>
        <v/>
      </c>
      <c r="BC5686" s="168"/>
      <c r="BD5686" s="165"/>
      <c r="BE5686" s="165"/>
      <c r="BF5686" s="165"/>
      <c r="BG5686" s="165"/>
      <c r="BH5686" s="165"/>
      <c r="BI5686" s="165"/>
      <c r="BJ5686" s="165"/>
      <c r="BK5686" s="165"/>
      <c r="BL5686" s="165"/>
      <c r="BM5686" s="165"/>
      <c r="BN5686" s="165"/>
      <c r="BO5686" s="165"/>
      <c r="BP5686" s="165"/>
      <c r="BQ5686" s="165"/>
      <c r="BS5686" s="6"/>
      <c r="BT5686" s="11"/>
      <c r="BU5686" s="6"/>
      <c r="BV5686" s="6"/>
    </row>
    <row r="5687" spans="1:74" ht="15.75" x14ac:dyDescent="0.25">
      <c r="A5687" s="52" t="s">
        <v>1422</v>
      </c>
      <c r="B5687" s="56"/>
      <c r="C5687" s="7" t="s">
        <v>118</v>
      </c>
      <c r="D5687" s="7" t="s">
        <v>6562</v>
      </c>
      <c r="E5687" s="7"/>
      <c r="F5687" s="64"/>
      <c r="G5687" s="6"/>
      <c r="H5687" s="6"/>
      <c r="I5687" s="10" t="s">
        <v>110</v>
      </c>
      <c r="J5687" s="11" t="s">
        <v>5270</v>
      </c>
      <c r="K5687" s="194" t="s">
        <v>511</v>
      </c>
      <c r="L5687" s="176"/>
      <c r="M5687" s="176">
        <v>1000</v>
      </c>
      <c r="N5687" s="80" t="s">
        <v>6858</v>
      </c>
      <c r="O5687" s="162"/>
      <c r="P5687" s="80" t="s">
        <v>6119</v>
      </c>
      <c r="Q5687" s="80"/>
      <c r="R5687" s="80"/>
      <c r="S5687" s="163"/>
      <c r="T5687" s="213"/>
      <c r="U5687" s="162"/>
      <c r="V5687" s="164"/>
      <c r="W5687" s="12" t="str">
        <f t="shared" si="1018"/>
        <v>Mqtt1</v>
      </c>
      <c r="X5687" s="196" t="s">
        <v>10772</v>
      </c>
      <c r="Y5687" s="6" t="str">
        <f t="shared" si="1016"/>
        <v>marpower/power-tag/fcu-overflow-bathroom</v>
      </c>
      <c r="Z5687" s="103" t="str" cm="1">
        <f t="array" ref="Z5687">IF(COUNTIF(N5687,"spare"),"","$."&amp;_xlfn.REGEXEXTRACT(J5687,"^PT\d+[FQ]\d+_(.*)", 2))</f>
        <v>$.RMS_Current_Phase_A</v>
      </c>
      <c r="AA5687" s="12">
        <f>AA5672+1</f>
        <v>37</v>
      </c>
      <c r="AB5687" s="6" t="s">
        <v>195</v>
      </c>
      <c r="AC5687" s="103">
        <v>3000</v>
      </c>
      <c r="AJ5687" s="80"/>
      <c r="AK5687" s="113" t="s">
        <v>1423</v>
      </c>
      <c r="AN5687" s="80"/>
      <c r="AO5687" s="80"/>
      <c r="AP5687" s="80"/>
      <c r="AQ5687" s="80"/>
      <c r="AR5687" s="127"/>
      <c r="AS5687" s="80"/>
      <c r="AT5687" s="7"/>
      <c r="AU5687" s="7"/>
      <c r="AV5687" s="165"/>
      <c r="AW5687" s="166"/>
      <c r="AX5687" s="137"/>
      <c r="AY5687" s="147"/>
      <c r="AZ5687" s="167"/>
      <c r="BA5687" s="167"/>
      <c r="BB5687" s="147" t="str">
        <f t="shared" ref="BB5687:BB5701" si="1022">IF(ISNUMBER(AM5687),"1","")</f>
        <v/>
      </c>
      <c r="BC5687" s="168"/>
      <c r="BD5687" s="165"/>
      <c r="BE5687" s="165"/>
      <c r="BF5687" s="165"/>
      <c r="BG5687" s="165"/>
      <c r="BH5687" s="165"/>
      <c r="BI5687" s="165"/>
      <c r="BJ5687" s="165"/>
      <c r="BK5687" s="165"/>
      <c r="BL5687" s="165"/>
      <c r="BM5687" s="165"/>
      <c r="BN5687" s="165"/>
      <c r="BO5687" s="165"/>
      <c r="BP5687" s="165"/>
      <c r="BQ5687" s="165"/>
      <c r="BS5687" s="6"/>
      <c r="BT5687" s="11"/>
      <c r="BU5687" s="6"/>
      <c r="BV5687" s="6"/>
    </row>
    <row r="5688" spans="1:74" ht="15.75" x14ac:dyDescent="0.25">
      <c r="A5688" s="52" t="s">
        <v>1422</v>
      </c>
      <c r="B5688" s="56"/>
      <c r="C5688" s="7" t="s">
        <v>118</v>
      </c>
      <c r="D5688" s="7" t="s">
        <v>6562</v>
      </c>
      <c r="E5688" s="7"/>
      <c r="F5688" s="64"/>
      <c r="G5688" s="6"/>
      <c r="H5688" s="6"/>
      <c r="I5688" s="10" t="s">
        <v>110</v>
      </c>
      <c r="J5688" s="11" t="s">
        <v>5271</v>
      </c>
      <c r="K5688" s="194" t="s">
        <v>511</v>
      </c>
      <c r="L5688" s="176"/>
      <c r="M5688" s="176">
        <v>1000</v>
      </c>
      <c r="N5688" s="80" t="s">
        <v>6858</v>
      </c>
      <c r="O5688" s="162"/>
      <c r="P5688" s="80" t="s">
        <v>6120</v>
      </c>
      <c r="Q5688" s="80"/>
      <c r="R5688" s="80"/>
      <c r="S5688" s="163"/>
      <c r="T5688" s="213"/>
      <c r="U5688" s="162"/>
      <c r="V5688" s="164"/>
      <c r="W5688" s="12" t="str">
        <f t="shared" si="1018"/>
        <v>Mqtt1</v>
      </c>
      <c r="X5688" s="196" t="s">
        <v>10772</v>
      </c>
      <c r="Y5688" s="6" t="str">
        <f t="shared" si="1016"/>
        <v>marpower/power-tag/fcu-overflow-bathroom</v>
      </c>
      <c r="Z5688" s="103" t="str" cm="1">
        <f t="array" ref="Z5688">IF(COUNTIF(N5688,"spare"),"","$."&amp;_xlfn.REGEXEXTRACT(J5688,"^PT\d+[FQ]\d+_(.*)", 2))</f>
        <v>$.RMS_Current_Phase_B</v>
      </c>
      <c r="AA5688" s="12">
        <f t="shared" si="1021"/>
        <v>37</v>
      </c>
      <c r="AB5688" s="6" t="s">
        <v>195</v>
      </c>
      <c r="AC5688" s="103">
        <v>3002</v>
      </c>
      <c r="AJ5688" s="80"/>
      <c r="AK5688" s="113" t="s">
        <v>1423</v>
      </c>
      <c r="AN5688" s="80"/>
      <c r="AO5688" s="80"/>
      <c r="AP5688" s="80"/>
      <c r="AQ5688" s="80"/>
      <c r="AR5688" s="127"/>
      <c r="AS5688" s="80"/>
      <c r="AT5688" s="7"/>
      <c r="AU5688" s="7"/>
      <c r="AV5688" s="165"/>
      <c r="AW5688" s="166"/>
      <c r="AX5688" s="137"/>
      <c r="AY5688" s="147"/>
      <c r="AZ5688" s="167"/>
      <c r="BA5688" s="167"/>
      <c r="BB5688" s="147" t="str">
        <f t="shared" si="1022"/>
        <v/>
      </c>
      <c r="BC5688" s="168"/>
      <c r="BD5688" s="165"/>
      <c r="BE5688" s="165"/>
      <c r="BF5688" s="165"/>
      <c r="BG5688" s="165"/>
      <c r="BH5688" s="165"/>
      <c r="BI5688" s="165"/>
      <c r="BJ5688" s="165"/>
      <c r="BK5688" s="165"/>
      <c r="BL5688" s="165"/>
      <c r="BM5688" s="165"/>
      <c r="BN5688" s="165"/>
      <c r="BO5688" s="165"/>
      <c r="BP5688" s="165"/>
      <c r="BQ5688" s="165"/>
      <c r="BS5688" s="6"/>
      <c r="BT5688" s="11"/>
      <c r="BU5688" s="6"/>
      <c r="BV5688" s="6"/>
    </row>
    <row r="5689" spans="1:74" ht="15.75" x14ac:dyDescent="0.25">
      <c r="A5689" s="52" t="s">
        <v>1422</v>
      </c>
      <c r="B5689" s="56"/>
      <c r="C5689" s="7" t="s">
        <v>118</v>
      </c>
      <c r="D5689" s="7" t="s">
        <v>6562</v>
      </c>
      <c r="E5689" s="7"/>
      <c r="F5689" s="64"/>
      <c r="G5689" s="6"/>
      <c r="H5689" s="6"/>
      <c r="I5689" s="10" t="s">
        <v>110</v>
      </c>
      <c r="J5689" s="11" t="s">
        <v>5272</v>
      </c>
      <c r="K5689" s="194" t="s">
        <v>511</v>
      </c>
      <c r="L5689" s="176"/>
      <c r="M5689" s="176">
        <v>1000</v>
      </c>
      <c r="N5689" s="80" t="s">
        <v>6858</v>
      </c>
      <c r="O5689" s="162"/>
      <c r="P5689" s="80" t="s">
        <v>6121</v>
      </c>
      <c r="Q5689" s="80"/>
      <c r="R5689" s="80"/>
      <c r="S5689" s="163"/>
      <c r="T5689" s="213"/>
      <c r="U5689" s="162"/>
      <c r="V5689" s="164"/>
      <c r="W5689" s="12" t="str">
        <f t="shared" si="1018"/>
        <v>Mqtt1</v>
      </c>
      <c r="X5689" s="196" t="s">
        <v>10772</v>
      </c>
      <c r="Y5689" s="6" t="str">
        <f t="shared" si="1016"/>
        <v>marpower/power-tag/fcu-overflow-bathroom</v>
      </c>
      <c r="Z5689" s="103" t="str" cm="1">
        <f t="array" ref="Z5689">IF(COUNTIF(N5689,"spare"),"","$."&amp;_xlfn.REGEXEXTRACT(J5689,"^PT\d+[FQ]\d+_(.*)", 2))</f>
        <v>$.RMS_Current_Phase_C</v>
      </c>
      <c r="AA5689" s="12">
        <f t="shared" si="1021"/>
        <v>37</v>
      </c>
      <c r="AB5689" s="6" t="s">
        <v>195</v>
      </c>
      <c r="AC5689" s="103">
        <v>3004</v>
      </c>
      <c r="AJ5689" s="80"/>
      <c r="AK5689" s="113" t="s">
        <v>1423</v>
      </c>
      <c r="AN5689" s="80"/>
      <c r="AO5689" s="80"/>
      <c r="AP5689" s="80"/>
      <c r="AQ5689" s="80"/>
      <c r="AR5689" s="127"/>
      <c r="AS5689" s="80"/>
      <c r="AT5689" s="7"/>
      <c r="AU5689" s="7"/>
      <c r="AV5689" s="165"/>
      <c r="AW5689" s="166"/>
      <c r="AX5689" s="137"/>
      <c r="AY5689" s="147"/>
      <c r="AZ5689" s="167"/>
      <c r="BA5689" s="167"/>
      <c r="BB5689" s="147" t="str">
        <f t="shared" si="1022"/>
        <v/>
      </c>
      <c r="BC5689" s="168"/>
      <c r="BD5689" s="165"/>
      <c r="BE5689" s="165"/>
      <c r="BF5689" s="165"/>
      <c r="BG5689" s="165"/>
      <c r="BH5689" s="165"/>
      <c r="BI5689" s="165"/>
      <c r="BJ5689" s="165"/>
      <c r="BK5689" s="165"/>
      <c r="BL5689" s="165"/>
      <c r="BM5689" s="165"/>
      <c r="BN5689" s="165"/>
      <c r="BO5689" s="165"/>
      <c r="BP5689" s="165"/>
      <c r="BQ5689" s="165"/>
      <c r="BS5689" s="6"/>
      <c r="BT5689" s="11"/>
      <c r="BU5689" s="6"/>
      <c r="BV5689" s="6"/>
    </row>
    <row r="5690" spans="1:74" ht="15.75" x14ac:dyDescent="0.25">
      <c r="A5690" s="52" t="s">
        <v>1422</v>
      </c>
      <c r="B5690" s="56"/>
      <c r="C5690" s="7" t="s">
        <v>118</v>
      </c>
      <c r="D5690" s="7" t="s">
        <v>6562</v>
      </c>
      <c r="E5690" s="7"/>
      <c r="F5690" s="64"/>
      <c r="G5690" s="6"/>
      <c r="H5690" s="6"/>
      <c r="I5690" s="10" t="s">
        <v>110</v>
      </c>
      <c r="J5690" s="11" t="s">
        <v>5273</v>
      </c>
      <c r="K5690" s="194" t="s">
        <v>511</v>
      </c>
      <c r="L5690" s="176"/>
      <c r="M5690" s="176">
        <v>1000</v>
      </c>
      <c r="N5690" s="80" t="s">
        <v>6858</v>
      </c>
      <c r="O5690" s="162"/>
      <c r="P5690" s="80" t="s">
        <v>6122</v>
      </c>
      <c r="Q5690" s="80"/>
      <c r="R5690" s="80"/>
      <c r="S5690" s="163"/>
      <c r="T5690" s="213"/>
      <c r="U5690" s="162"/>
      <c r="V5690" s="164"/>
      <c r="W5690" s="12" t="str">
        <f t="shared" si="1018"/>
        <v>Mqtt1</v>
      </c>
      <c r="X5690" s="196" t="s">
        <v>10772</v>
      </c>
      <c r="Y5690" s="6" t="str">
        <f t="shared" si="1016"/>
        <v>marpower/power-tag/fcu-overflow-bathroom</v>
      </c>
      <c r="Z5690" s="103" t="str" cm="1">
        <f t="array" ref="Z5690">IF(COUNTIF(N5690,"spare"),"","$."&amp;_xlfn.REGEXEXTRACT(J5690,"^PT\d+[FQ]\d+_(.*)", 2))</f>
        <v>$.RMS_Current_Phase_Neut</v>
      </c>
      <c r="AA5690" s="12">
        <f t="shared" si="1021"/>
        <v>37</v>
      </c>
      <c r="AB5690" s="6" t="s">
        <v>195</v>
      </c>
      <c r="AC5690" s="103">
        <v>3006</v>
      </c>
      <c r="AJ5690" s="80"/>
      <c r="AK5690" s="113" t="s">
        <v>1423</v>
      </c>
      <c r="AN5690" s="80"/>
      <c r="AO5690" s="80"/>
      <c r="AP5690" s="80"/>
      <c r="AQ5690" s="80"/>
      <c r="AR5690" s="127"/>
      <c r="AS5690" s="80"/>
      <c r="AT5690" s="7"/>
      <c r="AU5690" s="7"/>
      <c r="AV5690" s="165"/>
      <c r="AW5690" s="166"/>
      <c r="AX5690" s="137"/>
      <c r="AY5690" s="147"/>
      <c r="AZ5690" s="167"/>
      <c r="BA5690" s="167"/>
      <c r="BB5690" s="147" t="str">
        <f t="shared" si="1022"/>
        <v/>
      </c>
      <c r="BC5690" s="168"/>
      <c r="BD5690" s="165"/>
      <c r="BE5690" s="165"/>
      <c r="BF5690" s="165"/>
      <c r="BG5690" s="165"/>
      <c r="BH5690" s="165"/>
      <c r="BI5690" s="165"/>
      <c r="BJ5690" s="165"/>
      <c r="BK5690" s="165"/>
      <c r="BL5690" s="165"/>
      <c r="BM5690" s="165"/>
      <c r="BN5690" s="165"/>
      <c r="BO5690" s="165"/>
      <c r="BP5690" s="165"/>
      <c r="BQ5690" s="165"/>
      <c r="BS5690" s="6"/>
      <c r="BT5690" s="11"/>
      <c r="BU5690" s="6"/>
      <c r="BV5690" s="6"/>
    </row>
    <row r="5691" spans="1:74" ht="15.75" x14ac:dyDescent="0.25">
      <c r="A5691" s="52" t="s">
        <v>1422</v>
      </c>
      <c r="B5691" s="56"/>
      <c r="C5691" s="7" t="s">
        <v>118</v>
      </c>
      <c r="D5691" s="7" t="s">
        <v>6562</v>
      </c>
      <c r="E5691" s="7"/>
      <c r="F5691" s="64"/>
      <c r="G5691" s="6"/>
      <c r="H5691" s="6"/>
      <c r="I5691" s="10" t="s">
        <v>110</v>
      </c>
      <c r="J5691" s="11" t="s">
        <v>8420</v>
      </c>
      <c r="K5691" s="194" t="s">
        <v>511</v>
      </c>
      <c r="L5691" s="176"/>
      <c r="M5691" s="176">
        <v>1000</v>
      </c>
      <c r="N5691" s="80" t="s">
        <v>6858</v>
      </c>
      <c r="O5691" s="162"/>
      <c r="P5691" s="80" t="s">
        <v>6123</v>
      </c>
      <c r="Q5691" s="80"/>
      <c r="R5691" s="80"/>
      <c r="S5691" s="163"/>
      <c r="T5691" s="213"/>
      <c r="U5691" s="162"/>
      <c r="V5691" s="164"/>
      <c r="W5691" s="12" t="str">
        <f t="shared" si="1018"/>
        <v>Mqtt1</v>
      </c>
      <c r="X5691" s="196" t="s">
        <v>10772</v>
      </c>
      <c r="Y5691" s="6" t="str">
        <f t="shared" si="1016"/>
        <v>marpower/power-tag/fcu-overflow-bathroom</v>
      </c>
      <c r="Z5691" s="103" t="str" cm="1">
        <f t="array" ref="Z5691">IF(COUNTIF(N5691,"spare"),"","$."&amp;_xlfn.REGEXEXTRACT(J5691,"^PT\d+[FQ]\d+_(.*)", 2))</f>
        <v>$.RMS_Voltage_A_N</v>
      </c>
      <c r="AA5691" s="12">
        <f t="shared" si="1021"/>
        <v>37</v>
      </c>
      <c r="AB5691" s="6" t="s">
        <v>195</v>
      </c>
      <c r="AC5691" s="103">
        <v>3028</v>
      </c>
      <c r="AJ5691" s="80"/>
      <c r="AK5691" s="113" t="s">
        <v>1424</v>
      </c>
      <c r="AN5691" s="80"/>
      <c r="AO5691" s="80"/>
      <c r="AP5691" s="80"/>
      <c r="AQ5691" s="80"/>
      <c r="AR5691" s="127"/>
      <c r="AS5691" s="80"/>
      <c r="AT5691" s="7"/>
      <c r="AU5691" s="7"/>
      <c r="AV5691" s="165"/>
      <c r="AW5691" s="166"/>
      <c r="AX5691" s="137"/>
      <c r="AY5691" s="147"/>
      <c r="AZ5691" s="167"/>
      <c r="BA5691" s="167"/>
      <c r="BB5691" s="147" t="str">
        <f t="shared" si="1022"/>
        <v/>
      </c>
      <c r="BC5691" s="168"/>
      <c r="BD5691" s="165"/>
      <c r="BE5691" s="165"/>
      <c r="BF5691" s="165"/>
      <c r="BG5691" s="165"/>
      <c r="BH5691" s="165"/>
      <c r="BI5691" s="165"/>
      <c r="BJ5691" s="165"/>
      <c r="BK5691" s="165"/>
      <c r="BL5691" s="165"/>
      <c r="BM5691" s="165"/>
      <c r="BN5691" s="165"/>
      <c r="BO5691" s="165"/>
      <c r="BP5691" s="165"/>
      <c r="BQ5691" s="165"/>
      <c r="BS5691" s="6"/>
      <c r="BT5691" s="11"/>
      <c r="BU5691" s="6"/>
      <c r="BV5691" s="6"/>
    </row>
    <row r="5692" spans="1:74" ht="15.75" x14ac:dyDescent="0.25">
      <c r="A5692" s="52" t="s">
        <v>1422</v>
      </c>
      <c r="B5692" s="56"/>
      <c r="C5692" s="7" t="s">
        <v>118</v>
      </c>
      <c r="D5692" s="7" t="s">
        <v>6562</v>
      </c>
      <c r="E5692" s="7"/>
      <c r="F5692" s="64"/>
      <c r="G5692" s="6"/>
      <c r="H5692" s="6"/>
      <c r="I5692" s="10" t="s">
        <v>110</v>
      </c>
      <c r="J5692" s="11" t="s">
        <v>8597</v>
      </c>
      <c r="K5692" s="194" t="s">
        <v>511</v>
      </c>
      <c r="L5692" s="176"/>
      <c r="M5692" s="176">
        <v>1000</v>
      </c>
      <c r="N5692" s="80" t="s">
        <v>6858</v>
      </c>
      <c r="O5692" s="162"/>
      <c r="P5692" s="80" t="s">
        <v>6124</v>
      </c>
      <c r="Q5692" s="80"/>
      <c r="R5692" s="80"/>
      <c r="S5692" s="163"/>
      <c r="T5692" s="213"/>
      <c r="U5692" s="162"/>
      <c r="V5692" s="164"/>
      <c r="W5692" s="12" t="str">
        <f t="shared" si="1018"/>
        <v>Mqtt1</v>
      </c>
      <c r="X5692" s="196" t="s">
        <v>10772</v>
      </c>
      <c r="Y5692" s="6" t="str">
        <f t="shared" si="1016"/>
        <v>marpower/power-tag/fcu-overflow-bathroom</v>
      </c>
      <c r="Z5692" s="103" t="str" cm="1">
        <f t="array" ref="Z5692">IF(COUNTIF(N5692,"spare"),"","$."&amp;_xlfn.REGEXEXTRACT(J5692,"^PT\d+[FQ]\d+_(.*)", 2))</f>
        <v>$.RMS_Voltage_B_N</v>
      </c>
      <c r="AA5692" s="12">
        <f t="shared" si="1021"/>
        <v>37</v>
      </c>
      <c r="AB5692" s="6" t="s">
        <v>195</v>
      </c>
      <c r="AC5692" s="103">
        <v>3030</v>
      </c>
      <c r="AJ5692" s="80"/>
      <c r="AK5692" s="113" t="s">
        <v>1424</v>
      </c>
      <c r="AN5692" s="80"/>
      <c r="AO5692" s="80"/>
      <c r="AP5692" s="80"/>
      <c r="AQ5692" s="80"/>
      <c r="AR5692" s="127"/>
      <c r="AS5692" s="80"/>
      <c r="AT5692" s="7"/>
      <c r="AU5692" s="7"/>
      <c r="AV5692" s="165"/>
      <c r="AW5692" s="166"/>
      <c r="AX5692" s="137"/>
      <c r="AY5692" s="147"/>
      <c r="AZ5692" s="167"/>
      <c r="BA5692" s="167"/>
      <c r="BB5692" s="147" t="str">
        <f t="shared" si="1022"/>
        <v/>
      </c>
      <c r="BC5692" s="168"/>
      <c r="BD5692" s="165"/>
      <c r="BE5692" s="165"/>
      <c r="BF5692" s="165"/>
      <c r="BG5692" s="165"/>
      <c r="BH5692" s="165"/>
      <c r="BI5692" s="165"/>
      <c r="BJ5692" s="165"/>
      <c r="BK5692" s="165"/>
      <c r="BL5692" s="165"/>
      <c r="BM5692" s="165"/>
      <c r="BN5692" s="165"/>
      <c r="BO5692" s="165"/>
      <c r="BP5692" s="165"/>
      <c r="BQ5692" s="165"/>
      <c r="BS5692" s="6"/>
      <c r="BT5692" s="11"/>
      <c r="BU5692" s="6"/>
      <c r="BV5692" s="6"/>
    </row>
    <row r="5693" spans="1:74" ht="15.75" x14ac:dyDescent="0.25">
      <c r="A5693" s="52" t="s">
        <v>1422</v>
      </c>
      <c r="B5693" s="56"/>
      <c r="C5693" s="7" t="s">
        <v>118</v>
      </c>
      <c r="D5693" s="7" t="s">
        <v>6562</v>
      </c>
      <c r="E5693" s="7"/>
      <c r="F5693" s="64"/>
      <c r="G5693" s="6"/>
      <c r="H5693" s="6"/>
      <c r="I5693" s="10" t="s">
        <v>110</v>
      </c>
      <c r="J5693" s="11" t="s">
        <v>8774</v>
      </c>
      <c r="K5693" s="194" t="s">
        <v>511</v>
      </c>
      <c r="L5693" s="176"/>
      <c r="M5693" s="176">
        <v>1000</v>
      </c>
      <c r="N5693" s="80" t="s">
        <v>6858</v>
      </c>
      <c r="O5693" s="162"/>
      <c r="P5693" s="80" t="s">
        <v>6125</v>
      </c>
      <c r="Q5693" s="80"/>
      <c r="R5693" s="80"/>
      <c r="S5693" s="163"/>
      <c r="T5693" s="213"/>
      <c r="U5693" s="162"/>
      <c r="V5693" s="164"/>
      <c r="W5693" s="12" t="str">
        <f t="shared" si="1018"/>
        <v>Mqtt1</v>
      </c>
      <c r="X5693" s="196" t="s">
        <v>10772</v>
      </c>
      <c r="Y5693" s="6" t="str">
        <f t="shared" si="1016"/>
        <v>marpower/power-tag/fcu-overflow-bathroom</v>
      </c>
      <c r="Z5693" s="103" t="str" cm="1">
        <f t="array" ref="Z5693">IF(COUNTIF(N5693,"spare"),"","$."&amp;_xlfn.REGEXEXTRACT(J5693,"^PT\d+[FQ]\d+_(.*)", 2))</f>
        <v>$.RMS_Voltage_C_N</v>
      </c>
      <c r="AA5693" s="12">
        <f t="shared" si="1021"/>
        <v>37</v>
      </c>
      <c r="AB5693" s="6" t="s">
        <v>195</v>
      </c>
      <c r="AC5693" s="103">
        <v>3032</v>
      </c>
      <c r="AJ5693" s="80"/>
      <c r="AK5693" s="113" t="s">
        <v>1424</v>
      </c>
      <c r="AN5693" s="80"/>
      <c r="AO5693" s="80"/>
      <c r="AP5693" s="80"/>
      <c r="AQ5693" s="80"/>
      <c r="AR5693" s="127"/>
      <c r="AS5693" s="80"/>
      <c r="AT5693" s="7"/>
      <c r="AU5693" s="7"/>
      <c r="AV5693" s="165"/>
      <c r="AW5693" s="166"/>
      <c r="AX5693" s="137"/>
      <c r="AY5693" s="147"/>
      <c r="AZ5693" s="167"/>
      <c r="BA5693" s="167"/>
      <c r="BB5693" s="147" t="str">
        <f t="shared" si="1022"/>
        <v/>
      </c>
      <c r="BC5693" s="168"/>
      <c r="BD5693" s="165"/>
      <c r="BE5693" s="165"/>
      <c r="BF5693" s="165"/>
      <c r="BG5693" s="165"/>
      <c r="BH5693" s="165"/>
      <c r="BI5693" s="165"/>
      <c r="BJ5693" s="165"/>
      <c r="BK5693" s="165"/>
      <c r="BL5693" s="165"/>
      <c r="BM5693" s="165"/>
      <c r="BN5693" s="165"/>
      <c r="BO5693" s="165"/>
      <c r="BP5693" s="165"/>
      <c r="BQ5693" s="165"/>
      <c r="BS5693" s="6"/>
      <c r="BT5693" s="11"/>
      <c r="BU5693" s="6"/>
      <c r="BV5693" s="6"/>
    </row>
    <row r="5694" spans="1:74" ht="15.75" x14ac:dyDescent="0.25">
      <c r="A5694" s="52" t="s">
        <v>1422</v>
      </c>
      <c r="B5694" s="56"/>
      <c r="C5694" s="7" t="s">
        <v>118</v>
      </c>
      <c r="D5694" s="7" t="s">
        <v>6562</v>
      </c>
      <c r="E5694" s="7"/>
      <c r="F5694" s="64"/>
      <c r="G5694" s="6"/>
      <c r="H5694" s="6"/>
      <c r="I5694" s="10" t="s">
        <v>110</v>
      </c>
      <c r="J5694" s="11" t="s">
        <v>5274</v>
      </c>
      <c r="K5694" s="194" t="s">
        <v>511</v>
      </c>
      <c r="L5694" s="176"/>
      <c r="M5694" s="176">
        <v>1000</v>
      </c>
      <c r="N5694" s="80" t="s">
        <v>6858</v>
      </c>
      <c r="O5694" s="162"/>
      <c r="P5694" s="80" t="s">
        <v>6126</v>
      </c>
      <c r="Q5694" s="80"/>
      <c r="R5694" s="80"/>
      <c r="S5694" s="163"/>
      <c r="T5694" s="213"/>
      <c r="U5694" s="162"/>
      <c r="V5694" s="164"/>
      <c r="W5694" s="12" t="str">
        <f t="shared" si="1018"/>
        <v>Mqtt1</v>
      </c>
      <c r="X5694" s="196" t="s">
        <v>10772</v>
      </c>
      <c r="Y5694" s="6" t="str">
        <f t="shared" si="1016"/>
        <v>marpower/power-tag/fcu-overflow-bathroom</v>
      </c>
      <c r="Z5694" s="103" t="str" cm="1">
        <f t="array" ref="Z5694">IF(COUNTIF(N5694,"spare"),"","$."&amp;_xlfn.REGEXEXTRACT(J5694,"^PT\d+[FQ]\d+_(.*)", 2))</f>
        <v>$.Active_Power_Phase_A</v>
      </c>
      <c r="AA5694" s="12">
        <f t="shared" si="1021"/>
        <v>37</v>
      </c>
      <c r="AB5694" s="6" t="s">
        <v>195</v>
      </c>
      <c r="AC5694" s="103">
        <v>3054</v>
      </c>
      <c r="AJ5694" s="80"/>
      <c r="AK5694" s="113" t="s">
        <v>1425</v>
      </c>
      <c r="AN5694" s="80"/>
      <c r="AO5694" s="80"/>
      <c r="AP5694" s="80"/>
      <c r="AQ5694" s="80"/>
      <c r="AR5694" s="127"/>
      <c r="AS5694" s="80"/>
      <c r="AT5694" s="7"/>
      <c r="AU5694" s="7"/>
      <c r="AV5694" s="165"/>
      <c r="AW5694" s="166"/>
      <c r="AX5694" s="137"/>
      <c r="AY5694" s="147"/>
      <c r="AZ5694" s="167"/>
      <c r="BA5694" s="167"/>
      <c r="BB5694" s="147" t="str">
        <f t="shared" si="1022"/>
        <v/>
      </c>
      <c r="BC5694" s="168"/>
      <c r="BD5694" s="165"/>
      <c r="BE5694" s="165"/>
      <c r="BF5694" s="165"/>
      <c r="BG5694" s="165"/>
      <c r="BH5694" s="165"/>
      <c r="BI5694" s="165"/>
      <c r="BJ5694" s="165"/>
      <c r="BK5694" s="165"/>
      <c r="BL5694" s="165"/>
      <c r="BM5694" s="165"/>
      <c r="BN5694" s="165"/>
      <c r="BO5694" s="165"/>
      <c r="BP5694" s="165"/>
      <c r="BQ5694" s="165"/>
      <c r="BS5694" s="6"/>
      <c r="BT5694" s="11"/>
      <c r="BU5694" s="6"/>
      <c r="BV5694" s="6"/>
    </row>
    <row r="5695" spans="1:74" ht="15.75" x14ac:dyDescent="0.25">
      <c r="A5695" s="52" t="s">
        <v>1422</v>
      </c>
      <c r="B5695" s="56"/>
      <c r="C5695" s="7" t="s">
        <v>118</v>
      </c>
      <c r="D5695" s="7" t="s">
        <v>6562</v>
      </c>
      <c r="E5695" s="7"/>
      <c r="F5695" s="64"/>
      <c r="G5695" s="6"/>
      <c r="H5695" s="6"/>
      <c r="I5695" s="10" t="s">
        <v>110</v>
      </c>
      <c r="J5695" s="11" t="s">
        <v>5275</v>
      </c>
      <c r="K5695" s="194" t="s">
        <v>511</v>
      </c>
      <c r="L5695" s="176"/>
      <c r="M5695" s="176">
        <v>1000</v>
      </c>
      <c r="N5695" s="80" t="s">
        <v>6858</v>
      </c>
      <c r="O5695" s="162"/>
      <c r="P5695" s="80" t="s">
        <v>6127</v>
      </c>
      <c r="Q5695" s="80"/>
      <c r="R5695" s="80"/>
      <c r="S5695" s="163"/>
      <c r="T5695" s="213"/>
      <c r="U5695" s="162"/>
      <c r="V5695" s="164"/>
      <c r="W5695" s="12" t="str">
        <f t="shared" si="1018"/>
        <v>Mqtt1</v>
      </c>
      <c r="X5695" s="196" t="s">
        <v>10772</v>
      </c>
      <c r="Y5695" s="6" t="str">
        <f t="shared" si="1016"/>
        <v>marpower/power-tag/fcu-overflow-bathroom</v>
      </c>
      <c r="Z5695" s="103" t="str" cm="1">
        <f t="array" ref="Z5695">IF(COUNTIF(N5695,"spare"),"","$."&amp;_xlfn.REGEXEXTRACT(J5695,"^PT\d+[FQ]\d+_(.*)", 2))</f>
        <v>$.Active_Power_Phase_B</v>
      </c>
      <c r="AA5695" s="12">
        <f t="shared" si="1021"/>
        <v>37</v>
      </c>
      <c r="AB5695" s="6" t="s">
        <v>195</v>
      </c>
      <c r="AC5695" s="103">
        <v>3056</v>
      </c>
      <c r="AJ5695" s="80"/>
      <c r="AK5695" s="113" t="s">
        <v>1425</v>
      </c>
      <c r="AN5695" s="80"/>
      <c r="AO5695" s="80"/>
      <c r="AP5695" s="80"/>
      <c r="AQ5695" s="80"/>
      <c r="AR5695" s="127"/>
      <c r="AS5695" s="80"/>
      <c r="AT5695" s="7"/>
      <c r="AU5695" s="7"/>
      <c r="AV5695" s="165"/>
      <c r="AW5695" s="166"/>
      <c r="AX5695" s="137"/>
      <c r="AY5695" s="147"/>
      <c r="AZ5695" s="167"/>
      <c r="BA5695" s="167"/>
      <c r="BB5695" s="147" t="str">
        <f t="shared" si="1022"/>
        <v/>
      </c>
      <c r="BC5695" s="168"/>
      <c r="BD5695" s="165"/>
      <c r="BE5695" s="165"/>
      <c r="BF5695" s="165"/>
      <c r="BG5695" s="165"/>
      <c r="BH5695" s="165"/>
      <c r="BI5695" s="165"/>
      <c r="BJ5695" s="165"/>
      <c r="BK5695" s="165"/>
      <c r="BL5695" s="165"/>
      <c r="BM5695" s="165"/>
      <c r="BN5695" s="165"/>
      <c r="BO5695" s="165"/>
      <c r="BP5695" s="165"/>
      <c r="BQ5695" s="165"/>
      <c r="BS5695" s="6"/>
      <c r="BT5695" s="11"/>
      <c r="BU5695" s="6"/>
      <c r="BV5695" s="6"/>
    </row>
    <row r="5696" spans="1:74" ht="15.75" x14ac:dyDescent="0.25">
      <c r="A5696" s="52" t="s">
        <v>1422</v>
      </c>
      <c r="B5696" s="56"/>
      <c r="C5696" s="7" t="s">
        <v>118</v>
      </c>
      <c r="D5696" s="7" t="s">
        <v>6562</v>
      </c>
      <c r="E5696" s="7"/>
      <c r="F5696" s="64"/>
      <c r="G5696" s="6"/>
      <c r="H5696" s="6"/>
      <c r="I5696" s="10" t="s">
        <v>110</v>
      </c>
      <c r="J5696" s="11" t="s">
        <v>5276</v>
      </c>
      <c r="K5696" s="194" t="s">
        <v>511</v>
      </c>
      <c r="L5696" s="176"/>
      <c r="M5696" s="176">
        <v>1000</v>
      </c>
      <c r="N5696" s="80" t="s">
        <v>6858</v>
      </c>
      <c r="O5696" s="162"/>
      <c r="P5696" s="80" t="s">
        <v>6128</v>
      </c>
      <c r="Q5696" s="80"/>
      <c r="R5696" s="80"/>
      <c r="S5696" s="163"/>
      <c r="T5696" s="213"/>
      <c r="U5696" s="162"/>
      <c r="V5696" s="164"/>
      <c r="W5696" s="12" t="str">
        <f t="shared" si="1018"/>
        <v>Mqtt1</v>
      </c>
      <c r="X5696" s="196" t="s">
        <v>10772</v>
      </c>
      <c r="Y5696" s="6" t="str">
        <f t="shared" si="1016"/>
        <v>marpower/power-tag/fcu-overflow-bathroom</v>
      </c>
      <c r="Z5696" s="103" t="str" cm="1">
        <f t="array" ref="Z5696">IF(COUNTIF(N5696,"spare"),"","$."&amp;_xlfn.REGEXEXTRACT(J5696,"^PT\d+[FQ]\d+_(.*)", 2))</f>
        <v>$.Active_Power_Phase_C</v>
      </c>
      <c r="AA5696" s="12">
        <f t="shared" si="1021"/>
        <v>37</v>
      </c>
      <c r="AB5696" s="6" t="s">
        <v>195</v>
      </c>
      <c r="AC5696" s="103">
        <v>3058</v>
      </c>
      <c r="AJ5696" s="80"/>
      <c r="AK5696" s="113" t="s">
        <v>1425</v>
      </c>
      <c r="AN5696" s="80"/>
      <c r="AO5696" s="80"/>
      <c r="AP5696" s="80"/>
      <c r="AQ5696" s="80"/>
      <c r="AR5696" s="127"/>
      <c r="AS5696" s="80"/>
      <c r="AT5696" s="7"/>
      <c r="AU5696" s="7"/>
      <c r="AV5696" s="165"/>
      <c r="AW5696" s="166"/>
      <c r="AX5696" s="137"/>
      <c r="AY5696" s="147"/>
      <c r="AZ5696" s="167"/>
      <c r="BA5696" s="167"/>
      <c r="BB5696" s="147" t="str">
        <f t="shared" si="1022"/>
        <v/>
      </c>
      <c r="BC5696" s="168"/>
      <c r="BD5696" s="165"/>
      <c r="BE5696" s="165"/>
      <c r="BF5696" s="165"/>
      <c r="BG5696" s="165"/>
      <c r="BH5696" s="165"/>
      <c r="BI5696" s="165"/>
      <c r="BJ5696" s="165"/>
      <c r="BK5696" s="165"/>
      <c r="BL5696" s="165"/>
      <c r="BM5696" s="165"/>
      <c r="BN5696" s="165"/>
      <c r="BO5696" s="165"/>
      <c r="BP5696" s="165"/>
      <c r="BQ5696" s="165"/>
      <c r="BS5696" s="6"/>
      <c r="BT5696" s="11"/>
      <c r="BU5696" s="6"/>
      <c r="BV5696" s="6"/>
    </row>
    <row r="5697" spans="1:74" ht="15.75" x14ac:dyDescent="0.25">
      <c r="A5697" s="52" t="s">
        <v>1422</v>
      </c>
      <c r="B5697" s="56"/>
      <c r="C5697" s="7" t="s">
        <v>118</v>
      </c>
      <c r="D5697" s="7" t="s">
        <v>6562</v>
      </c>
      <c r="E5697" s="7"/>
      <c r="F5697" s="64"/>
      <c r="G5697" s="6"/>
      <c r="H5697" s="6"/>
      <c r="I5697" s="10" t="s">
        <v>110</v>
      </c>
      <c r="J5697" s="11" t="s">
        <v>5277</v>
      </c>
      <c r="K5697" s="194" t="s">
        <v>511</v>
      </c>
      <c r="L5697" s="176"/>
      <c r="M5697" s="176">
        <v>1000</v>
      </c>
      <c r="N5697" s="80" t="s">
        <v>6858</v>
      </c>
      <c r="O5697" s="162"/>
      <c r="P5697" s="80" t="s">
        <v>6129</v>
      </c>
      <c r="Q5697" s="80"/>
      <c r="R5697" s="80"/>
      <c r="S5697" s="163"/>
      <c r="T5697" s="213"/>
      <c r="U5697" s="162"/>
      <c r="V5697" s="164"/>
      <c r="W5697" s="12" t="str">
        <f t="shared" si="1018"/>
        <v>Mqtt1</v>
      </c>
      <c r="X5697" s="196" t="s">
        <v>10772</v>
      </c>
      <c r="Y5697" s="6" t="str">
        <f t="shared" si="1016"/>
        <v>marpower/power-tag/fcu-overflow-bathroom</v>
      </c>
      <c r="Z5697" s="103" t="str" cm="1">
        <f t="array" ref="Z5697">IF(COUNTIF(N5697,"spare"),"","$."&amp;_xlfn.REGEXEXTRACT(J5697,"^PT\d+[FQ]\d+_(.*)", 2))</f>
        <v>$.Total_Active_Power</v>
      </c>
      <c r="AA5697" s="12">
        <f t="shared" si="1021"/>
        <v>37</v>
      </c>
      <c r="AB5697" s="6" t="s">
        <v>195</v>
      </c>
      <c r="AC5697" s="103">
        <v>3060</v>
      </c>
      <c r="AJ5697" s="80"/>
      <c r="AK5697" s="113" t="s">
        <v>1425</v>
      </c>
      <c r="AN5697" s="80"/>
      <c r="AO5697" s="80"/>
      <c r="AP5697" s="80"/>
      <c r="AQ5697" s="80"/>
      <c r="AR5697" s="127"/>
      <c r="AS5697" s="80"/>
      <c r="AT5697" s="7"/>
      <c r="AU5697" s="7"/>
      <c r="AV5697" s="165"/>
      <c r="AW5697" s="166"/>
      <c r="AX5697" s="137"/>
      <c r="AY5697" s="147"/>
      <c r="AZ5697" s="167"/>
      <c r="BA5697" s="167"/>
      <c r="BB5697" s="147" t="str">
        <f t="shared" si="1022"/>
        <v/>
      </c>
      <c r="BC5697" s="168"/>
      <c r="BD5697" s="165"/>
      <c r="BE5697" s="165"/>
      <c r="BF5697" s="165"/>
      <c r="BG5697" s="165"/>
      <c r="BH5697" s="165"/>
      <c r="BI5697" s="165"/>
      <c r="BJ5697" s="165"/>
      <c r="BK5697" s="165"/>
      <c r="BL5697" s="165"/>
      <c r="BM5697" s="165"/>
      <c r="BN5697" s="165"/>
      <c r="BO5697" s="165"/>
      <c r="BP5697" s="165"/>
      <c r="BQ5697" s="165"/>
      <c r="BS5697" s="6"/>
      <c r="BT5697" s="11"/>
      <c r="BU5697" s="6"/>
      <c r="BV5697" s="6"/>
    </row>
    <row r="5698" spans="1:74" ht="15.75" x14ac:dyDescent="0.25">
      <c r="A5698" s="52" t="s">
        <v>1422</v>
      </c>
      <c r="B5698" s="56"/>
      <c r="C5698" s="7" t="s">
        <v>118</v>
      </c>
      <c r="D5698" s="7" t="s">
        <v>6562</v>
      </c>
      <c r="E5698" s="7"/>
      <c r="F5698" s="64"/>
      <c r="G5698" s="6"/>
      <c r="H5698" s="6"/>
      <c r="I5698" s="10" t="s">
        <v>110</v>
      </c>
      <c r="J5698" s="11" t="s">
        <v>5278</v>
      </c>
      <c r="K5698" s="194" t="s">
        <v>511</v>
      </c>
      <c r="L5698" s="176"/>
      <c r="M5698" s="176">
        <v>1000</v>
      </c>
      <c r="N5698" s="80" t="s">
        <v>6858</v>
      </c>
      <c r="O5698" s="162"/>
      <c r="P5698" s="80" t="s">
        <v>6130</v>
      </c>
      <c r="Q5698" s="80"/>
      <c r="R5698" s="80"/>
      <c r="S5698" s="163"/>
      <c r="T5698" s="213"/>
      <c r="U5698" s="162"/>
      <c r="V5698" s="164"/>
      <c r="W5698" s="12" t="str">
        <f t="shared" si="1018"/>
        <v>Mqtt1</v>
      </c>
      <c r="X5698" s="196" t="s">
        <v>10772</v>
      </c>
      <c r="Y5698" s="6" t="str">
        <f t="shared" si="1016"/>
        <v>marpower/power-tag/fcu-overflow-bathroom</v>
      </c>
      <c r="Z5698" s="103" t="str" cm="1">
        <f t="array" ref="Z5698">IF(COUNTIF(N5698,"spare"),"","$."&amp;_xlfn.REGEXEXTRACT(J5698,"^PT\d+[FQ]\d+_(.*)", 2))</f>
        <v>$.Power_Factor_Phase_A</v>
      </c>
      <c r="AA5698" s="12">
        <f t="shared" si="1021"/>
        <v>37</v>
      </c>
      <c r="AB5698" s="6" t="s">
        <v>195</v>
      </c>
      <c r="AC5698" s="103">
        <v>3078</v>
      </c>
      <c r="AJ5698" s="80"/>
      <c r="AK5698" s="113" t="s">
        <v>1426</v>
      </c>
      <c r="AN5698" s="80"/>
      <c r="AO5698" s="80"/>
      <c r="AP5698" s="80"/>
      <c r="AQ5698" s="80"/>
      <c r="AR5698" s="127"/>
      <c r="AS5698" s="80"/>
      <c r="AT5698" s="7"/>
      <c r="AU5698" s="7"/>
      <c r="AV5698" s="165"/>
      <c r="AW5698" s="166"/>
      <c r="AX5698" s="137"/>
      <c r="AY5698" s="147"/>
      <c r="AZ5698" s="167"/>
      <c r="BA5698" s="167"/>
      <c r="BB5698" s="147" t="str">
        <f t="shared" si="1022"/>
        <v/>
      </c>
      <c r="BC5698" s="168"/>
      <c r="BD5698" s="165"/>
      <c r="BE5698" s="165"/>
      <c r="BF5698" s="165"/>
      <c r="BG5698" s="165"/>
      <c r="BH5698" s="165"/>
      <c r="BI5698" s="165"/>
      <c r="BJ5698" s="165"/>
      <c r="BK5698" s="165"/>
      <c r="BL5698" s="165"/>
      <c r="BM5698" s="165"/>
      <c r="BN5698" s="165"/>
      <c r="BO5698" s="165"/>
      <c r="BP5698" s="165"/>
      <c r="BQ5698" s="165"/>
      <c r="BS5698" s="6"/>
      <c r="BT5698" s="11"/>
      <c r="BU5698" s="6"/>
      <c r="BV5698" s="6"/>
    </row>
    <row r="5699" spans="1:74" ht="15.75" x14ac:dyDescent="0.25">
      <c r="A5699" s="52" t="s">
        <v>1422</v>
      </c>
      <c r="B5699" s="56"/>
      <c r="C5699" s="7" t="s">
        <v>118</v>
      </c>
      <c r="D5699" s="7" t="s">
        <v>6562</v>
      </c>
      <c r="E5699" s="7"/>
      <c r="F5699" s="64"/>
      <c r="G5699" s="6"/>
      <c r="H5699" s="6"/>
      <c r="I5699" s="10" t="s">
        <v>110</v>
      </c>
      <c r="J5699" s="11" t="s">
        <v>5279</v>
      </c>
      <c r="K5699" s="194" t="s">
        <v>511</v>
      </c>
      <c r="L5699" s="176"/>
      <c r="M5699" s="176">
        <v>1000</v>
      </c>
      <c r="N5699" s="80" t="s">
        <v>6858</v>
      </c>
      <c r="O5699" s="162"/>
      <c r="P5699" s="80" t="s">
        <v>6131</v>
      </c>
      <c r="Q5699" s="80"/>
      <c r="R5699" s="80"/>
      <c r="S5699" s="163"/>
      <c r="T5699" s="213"/>
      <c r="U5699" s="162"/>
      <c r="V5699" s="164"/>
      <c r="W5699" s="12" t="str">
        <f t="shared" si="1018"/>
        <v>Mqtt1</v>
      </c>
      <c r="X5699" s="196" t="s">
        <v>10772</v>
      </c>
      <c r="Y5699" s="6" t="str">
        <f t="shared" si="1016"/>
        <v>marpower/power-tag/fcu-overflow-bathroom</v>
      </c>
      <c r="Z5699" s="103" t="str" cm="1">
        <f t="array" ref="Z5699">IF(COUNTIF(N5699,"spare"),"","$."&amp;_xlfn.REGEXEXTRACT(J5699,"^PT\d+[FQ]\d+_(.*)", 2))</f>
        <v>$.Power_Factor_Phase_B</v>
      </c>
      <c r="AA5699" s="12">
        <f t="shared" si="1021"/>
        <v>37</v>
      </c>
      <c r="AB5699" s="6" t="s">
        <v>195</v>
      </c>
      <c r="AC5699" s="103">
        <v>3080</v>
      </c>
      <c r="AJ5699" s="80"/>
      <c r="AK5699" s="113" t="s">
        <v>1426</v>
      </c>
      <c r="AN5699" s="80"/>
      <c r="AO5699" s="80"/>
      <c r="AP5699" s="80"/>
      <c r="AQ5699" s="80"/>
      <c r="AR5699" s="127"/>
      <c r="AS5699" s="80"/>
      <c r="AT5699" s="7"/>
      <c r="AU5699" s="7"/>
      <c r="AV5699" s="165"/>
      <c r="AW5699" s="166"/>
      <c r="AX5699" s="137"/>
      <c r="AY5699" s="147"/>
      <c r="AZ5699" s="167"/>
      <c r="BA5699" s="167"/>
      <c r="BB5699" s="147" t="str">
        <f t="shared" si="1022"/>
        <v/>
      </c>
      <c r="BC5699" s="168"/>
      <c r="BD5699" s="165"/>
      <c r="BE5699" s="165"/>
      <c r="BF5699" s="165"/>
      <c r="BG5699" s="165"/>
      <c r="BH5699" s="165"/>
      <c r="BI5699" s="165"/>
      <c r="BJ5699" s="165"/>
      <c r="BK5699" s="165"/>
      <c r="BL5699" s="165"/>
      <c r="BM5699" s="165"/>
      <c r="BN5699" s="165"/>
      <c r="BO5699" s="165"/>
      <c r="BP5699" s="165"/>
      <c r="BQ5699" s="165"/>
      <c r="BS5699" s="6"/>
      <c r="BT5699" s="11"/>
      <c r="BU5699" s="6"/>
      <c r="BV5699" s="6"/>
    </row>
    <row r="5700" spans="1:74" ht="15.75" x14ac:dyDescent="0.25">
      <c r="A5700" s="52" t="s">
        <v>1422</v>
      </c>
      <c r="B5700" s="56"/>
      <c r="C5700" s="7" t="s">
        <v>118</v>
      </c>
      <c r="D5700" s="7" t="s">
        <v>6562</v>
      </c>
      <c r="E5700" s="7"/>
      <c r="F5700" s="64"/>
      <c r="G5700" s="6"/>
      <c r="H5700" s="6"/>
      <c r="I5700" s="10" t="s">
        <v>110</v>
      </c>
      <c r="J5700" s="11" t="s">
        <v>5280</v>
      </c>
      <c r="K5700" s="194" t="s">
        <v>511</v>
      </c>
      <c r="L5700" s="176"/>
      <c r="M5700" s="176">
        <v>1000</v>
      </c>
      <c r="N5700" s="80" t="s">
        <v>6858</v>
      </c>
      <c r="O5700" s="162"/>
      <c r="P5700" s="80" t="s">
        <v>6132</v>
      </c>
      <c r="Q5700" s="80"/>
      <c r="R5700" s="80"/>
      <c r="S5700" s="163"/>
      <c r="T5700" s="213"/>
      <c r="U5700" s="162"/>
      <c r="V5700" s="164"/>
      <c r="W5700" s="12" t="str">
        <f t="shared" si="1018"/>
        <v>Mqtt1</v>
      </c>
      <c r="X5700" s="196" t="s">
        <v>10772</v>
      </c>
      <c r="Y5700" s="6" t="str">
        <f t="shared" si="1016"/>
        <v>marpower/power-tag/fcu-overflow-bathroom</v>
      </c>
      <c r="Z5700" s="103" t="str" cm="1">
        <f t="array" ref="Z5700">IF(COUNTIF(N5700,"spare"),"","$."&amp;_xlfn.REGEXEXTRACT(J5700,"^PT\d+[FQ]\d+_(.*)", 2))</f>
        <v>$.Power_Factor_Phase_C</v>
      </c>
      <c r="AA5700" s="12">
        <f t="shared" si="1021"/>
        <v>37</v>
      </c>
      <c r="AB5700" s="6" t="s">
        <v>195</v>
      </c>
      <c r="AC5700" s="103">
        <v>3082</v>
      </c>
      <c r="AJ5700" s="80"/>
      <c r="AK5700" s="113" t="s">
        <v>1426</v>
      </c>
      <c r="AN5700" s="80"/>
      <c r="AO5700" s="80"/>
      <c r="AP5700" s="80"/>
      <c r="AQ5700" s="80"/>
      <c r="AR5700" s="127"/>
      <c r="AS5700" s="80"/>
      <c r="AT5700" s="7"/>
      <c r="AU5700" s="7"/>
      <c r="AV5700" s="165"/>
      <c r="AW5700" s="166"/>
      <c r="AX5700" s="137"/>
      <c r="AY5700" s="147"/>
      <c r="AZ5700" s="167"/>
      <c r="BA5700" s="167"/>
      <c r="BB5700" s="147" t="str">
        <f t="shared" si="1022"/>
        <v/>
      </c>
      <c r="BC5700" s="168"/>
      <c r="BD5700" s="165"/>
      <c r="BE5700" s="165"/>
      <c r="BF5700" s="165"/>
      <c r="BG5700" s="165"/>
      <c r="BH5700" s="165"/>
      <c r="BI5700" s="165"/>
      <c r="BJ5700" s="165"/>
      <c r="BK5700" s="165"/>
      <c r="BL5700" s="165"/>
      <c r="BM5700" s="165"/>
      <c r="BN5700" s="165"/>
      <c r="BO5700" s="165"/>
      <c r="BP5700" s="165"/>
      <c r="BQ5700" s="165"/>
      <c r="BS5700" s="6"/>
      <c r="BT5700" s="11"/>
      <c r="BU5700" s="6"/>
      <c r="BV5700" s="6"/>
    </row>
    <row r="5701" spans="1:74" ht="15.75" x14ac:dyDescent="0.25">
      <c r="A5701" s="52" t="s">
        <v>1422</v>
      </c>
      <c r="B5701" s="56"/>
      <c r="C5701" s="7" t="s">
        <v>118</v>
      </c>
      <c r="D5701" s="7" t="s">
        <v>6562</v>
      </c>
      <c r="E5701" s="7"/>
      <c r="F5701" s="64"/>
      <c r="G5701" s="6"/>
      <c r="H5701" s="6"/>
      <c r="I5701" s="10" t="s">
        <v>110</v>
      </c>
      <c r="J5701" s="11" t="s">
        <v>5281</v>
      </c>
      <c r="K5701" s="194" t="s">
        <v>511</v>
      </c>
      <c r="L5701" s="176"/>
      <c r="M5701" s="176">
        <v>1000</v>
      </c>
      <c r="N5701" s="80" t="s">
        <v>6858</v>
      </c>
      <c r="O5701" s="162"/>
      <c r="P5701" s="80" t="s">
        <v>6133</v>
      </c>
      <c r="Q5701" s="80"/>
      <c r="R5701" s="80"/>
      <c r="S5701" s="163"/>
      <c r="T5701" s="213"/>
      <c r="U5701" s="162"/>
      <c r="V5701" s="164"/>
      <c r="W5701" s="12" t="str">
        <f t="shared" si="1018"/>
        <v>Mqtt1</v>
      </c>
      <c r="X5701" s="196" t="s">
        <v>10772</v>
      </c>
      <c r="Y5701" s="6" t="str">
        <f t="shared" si="1016"/>
        <v>marpower/power-tag/fcu-overflow-bathroom</v>
      </c>
      <c r="Z5701" s="103" t="str" cm="1">
        <f t="array" ref="Z5701">IF(COUNTIF(N5701,"spare"),"","$."&amp;_xlfn.REGEXEXTRACT(J5701,"^PT\d+[FQ]\d+_(.*)", 2))</f>
        <v>$.Total_Power_Factor</v>
      </c>
      <c r="AA5701" s="12">
        <f t="shared" si="1021"/>
        <v>37</v>
      </c>
      <c r="AB5701" s="6" t="s">
        <v>195</v>
      </c>
      <c r="AC5701" s="103">
        <v>3084</v>
      </c>
      <c r="AJ5701" s="80"/>
      <c r="AK5701" s="113" t="s">
        <v>1426</v>
      </c>
      <c r="AN5701" s="80"/>
      <c r="AO5701" s="80"/>
      <c r="AP5701" s="80"/>
      <c r="AQ5701" s="80"/>
      <c r="AR5701" s="127"/>
      <c r="AS5701" s="80"/>
      <c r="AT5701" s="7"/>
      <c r="AU5701" s="7"/>
      <c r="AV5701" s="165"/>
      <c r="AW5701" s="166"/>
      <c r="AX5701" s="137"/>
      <c r="AY5701" s="147"/>
      <c r="AZ5701" s="167"/>
      <c r="BA5701" s="167"/>
      <c r="BB5701" s="147" t="str">
        <f t="shared" si="1022"/>
        <v/>
      </c>
      <c r="BC5701" s="168"/>
      <c r="BD5701" s="165"/>
      <c r="BE5701" s="165"/>
      <c r="BF5701" s="165"/>
      <c r="BG5701" s="165"/>
      <c r="BH5701" s="165"/>
      <c r="BI5701" s="165"/>
      <c r="BJ5701" s="165"/>
      <c r="BK5701" s="165"/>
      <c r="BL5701" s="165"/>
      <c r="BM5701" s="165"/>
      <c r="BN5701" s="165"/>
      <c r="BO5701" s="165"/>
      <c r="BP5701" s="165"/>
      <c r="BQ5701" s="165"/>
      <c r="BS5701" s="6"/>
      <c r="BT5701" s="11"/>
      <c r="BU5701" s="6"/>
      <c r="BV5701" s="6"/>
    </row>
    <row r="5702" spans="1:74" ht="15.75" x14ac:dyDescent="0.25">
      <c r="A5702" s="52" t="s">
        <v>1422</v>
      </c>
      <c r="B5702" s="56"/>
      <c r="C5702" s="7" t="s">
        <v>118</v>
      </c>
      <c r="D5702" s="7" t="s">
        <v>6562</v>
      </c>
      <c r="E5702" s="7"/>
      <c r="F5702" s="64"/>
      <c r="G5702" s="6"/>
      <c r="H5702" s="6"/>
      <c r="I5702" s="10" t="s">
        <v>110</v>
      </c>
      <c r="J5702" s="11" t="s">
        <v>5282</v>
      </c>
      <c r="K5702" s="194" t="s">
        <v>511</v>
      </c>
      <c r="L5702" s="176"/>
      <c r="M5702" s="176">
        <v>1000</v>
      </c>
      <c r="N5702" s="80" t="s">
        <v>6858</v>
      </c>
      <c r="O5702" s="162"/>
      <c r="P5702" s="80" t="s">
        <v>6149</v>
      </c>
      <c r="Q5702" s="80"/>
      <c r="R5702" s="80"/>
      <c r="S5702" s="163"/>
      <c r="T5702" s="213"/>
      <c r="U5702" s="162"/>
      <c r="V5702" s="164"/>
      <c r="W5702" s="12" t="str">
        <f t="shared" si="1018"/>
        <v>Mqtt1</v>
      </c>
      <c r="X5702" s="196" t="s">
        <v>10773</v>
      </c>
      <c r="Y5702" s="6" t="str">
        <f t="shared" si="1016"/>
        <v>marpower/power-tag/fcu-laundry-captain-cabin-crew-cabin-mid-ps</v>
      </c>
      <c r="Z5702" s="103" t="str" cm="1">
        <f t="array" ref="Z5702">IF(COUNTIF(N5702,"spare"),"","$."&amp;_xlfn.REGEXEXTRACT(J5702,"^PT\d+[FQ]\d+_(.*)", 2))</f>
        <v>$.RMS_Current_Phase_A</v>
      </c>
      <c r="AA5702" s="12">
        <f>AA5687+1</f>
        <v>38</v>
      </c>
      <c r="AB5702" s="6" t="s">
        <v>195</v>
      </c>
      <c r="AC5702" s="103">
        <v>3000</v>
      </c>
      <c r="AJ5702" s="80"/>
      <c r="AK5702" s="113" t="s">
        <v>1423</v>
      </c>
      <c r="AN5702" s="80"/>
      <c r="AO5702" s="80"/>
      <c r="AP5702" s="80"/>
      <c r="AQ5702" s="80"/>
      <c r="AR5702" s="127"/>
      <c r="AS5702" s="80"/>
      <c r="AT5702" s="7"/>
      <c r="AU5702" s="7"/>
      <c r="AV5702" s="165"/>
      <c r="AW5702" s="166"/>
      <c r="AX5702" s="137"/>
      <c r="AY5702" s="147"/>
      <c r="AZ5702" s="167"/>
      <c r="BA5702" s="167"/>
      <c r="BB5702" s="147" t="str">
        <f t="shared" ref="BB5702:BB5716" si="1023">IF(ISNUMBER(AM5702),"1","")</f>
        <v/>
      </c>
      <c r="BC5702" s="168"/>
      <c r="BD5702" s="165"/>
      <c r="BE5702" s="165"/>
      <c r="BF5702" s="165"/>
      <c r="BG5702" s="165"/>
      <c r="BH5702" s="165"/>
      <c r="BI5702" s="165"/>
      <c r="BJ5702" s="165"/>
      <c r="BK5702" s="165"/>
      <c r="BL5702" s="165"/>
      <c r="BM5702" s="165"/>
      <c r="BN5702" s="165"/>
      <c r="BO5702" s="165"/>
      <c r="BP5702" s="165"/>
      <c r="BQ5702" s="165"/>
      <c r="BS5702" s="6"/>
      <c r="BT5702" s="11"/>
      <c r="BU5702" s="6"/>
      <c r="BV5702" s="6"/>
    </row>
    <row r="5703" spans="1:74" ht="15.75" x14ac:dyDescent="0.25">
      <c r="A5703" s="52" t="s">
        <v>1422</v>
      </c>
      <c r="B5703" s="56"/>
      <c r="C5703" s="7" t="s">
        <v>118</v>
      </c>
      <c r="D5703" s="7" t="s">
        <v>6562</v>
      </c>
      <c r="E5703" s="7"/>
      <c r="F5703" s="64"/>
      <c r="G5703" s="6"/>
      <c r="H5703" s="6"/>
      <c r="I5703" s="10" t="s">
        <v>110</v>
      </c>
      <c r="J5703" s="11" t="s">
        <v>5283</v>
      </c>
      <c r="K5703" s="194" t="s">
        <v>511</v>
      </c>
      <c r="L5703" s="176"/>
      <c r="M5703" s="176">
        <v>1000</v>
      </c>
      <c r="N5703" s="80" t="s">
        <v>6858</v>
      </c>
      <c r="O5703" s="162"/>
      <c r="P5703" s="80" t="s">
        <v>6150</v>
      </c>
      <c r="Q5703" s="80"/>
      <c r="R5703" s="80"/>
      <c r="S5703" s="163"/>
      <c r="T5703" s="213"/>
      <c r="U5703" s="162"/>
      <c r="V5703" s="164"/>
      <c r="W5703" s="12" t="str">
        <f t="shared" si="1018"/>
        <v>Mqtt1</v>
      </c>
      <c r="X5703" s="196" t="s">
        <v>10773</v>
      </c>
      <c r="Y5703" s="6" t="str">
        <f t="shared" si="1016"/>
        <v>marpower/power-tag/fcu-laundry-captain-cabin-crew-cabin-mid-ps</v>
      </c>
      <c r="Z5703" s="103" t="str" cm="1">
        <f t="array" ref="Z5703">IF(COUNTIF(N5703,"spare"),"","$."&amp;_xlfn.REGEXEXTRACT(J5703,"^PT\d+[FQ]\d+_(.*)", 2))</f>
        <v>$.RMS_Current_Phase_B</v>
      </c>
      <c r="AA5703" s="12">
        <f t="shared" si="1021"/>
        <v>38</v>
      </c>
      <c r="AB5703" s="6" t="s">
        <v>195</v>
      </c>
      <c r="AC5703" s="103">
        <v>3002</v>
      </c>
      <c r="AJ5703" s="80"/>
      <c r="AK5703" s="113" t="s">
        <v>1423</v>
      </c>
      <c r="AN5703" s="80"/>
      <c r="AO5703" s="80"/>
      <c r="AP5703" s="80"/>
      <c r="AQ5703" s="80"/>
      <c r="AR5703" s="127"/>
      <c r="AS5703" s="80"/>
      <c r="AT5703" s="7"/>
      <c r="AU5703" s="7"/>
      <c r="AV5703" s="165"/>
      <c r="AW5703" s="166"/>
      <c r="AX5703" s="137"/>
      <c r="AY5703" s="147"/>
      <c r="AZ5703" s="167"/>
      <c r="BA5703" s="167"/>
      <c r="BB5703" s="147" t="str">
        <f t="shared" si="1023"/>
        <v/>
      </c>
      <c r="BC5703" s="168"/>
      <c r="BD5703" s="165"/>
      <c r="BE5703" s="165"/>
      <c r="BF5703" s="165"/>
      <c r="BG5703" s="165"/>
      <c r="BH5703" s="165"/>
      <c r="BI5703" s="165"/>
      <c r="BJ5703" s="165"/>
      <c r="BK5703" s="165"/>
      <c r="BL5703" s="165"/>
      <c r="BM5703" s="165"/>
      <c r="BN5703" s="165"/>
      <c r="BO5703" s="165"/>
      <c r="BP5703" s="165"/>
      <c r="BQ5703" s="165"/>
      <c r="BS5703" s="6"/>
      <c r="BT5703" s="11"/>
      <c r="BU5703" s="6"/>
      <c r="BV5703" s="6"/>
    </row>
    <row r="5704" spans="1:74" ht="15.75" x14ac:dyDescent="0.25">
      <c r="A5704" s="52" t="s">
        <v>1422</v>
      </c>
      <c r="B5704" s="56"/>
      <c r="C5704" s="7" t="s">
        <v>118</v>
      </c>
      <c r="D5704" s="7" t="s">
        <v>6562</v>
      </c>
      <c r="E5704" s="7"/>
      <c r="F5704" s="64"/>
      <c r="G5704" s="6"/>
      <c r="H5704" s="6"/>
      <c r="I5704" s="10" t="s">
        <v>110</v>
      </c>
      <c r="J5704" s="11" t="s">
        <v>5284</v>
      </c>
      <c r="K5704" s="194" t="s">
        <v>511</v>
      </c>
      <c r="L5704" s="176"/>
      <c r="M5704" s="176">
        <v>1000</v>
      </c>
      <c r="N5704" s="80" t="s">
        <v>6858</v>
      </c>
      <c r="O5704" s="162"/>
      <c r="P5704" s="80" t="s">
        <v>6151</v>
      </c>
      <c r="Q5704" s="80"/>
      <c r="R5704" s="80"/>
      <c r="S5704" s="163"/>
      <c r="T5704" s="213"/>
      <c r="U5704" s="162"/>
      <c r="V5704" s="164"/>
      <c r="W5704" s="12" t="str">
        <f t="shared" si="1018"/>
        <v>Mqtt1</v>
      </c>
      <c r="X5704" s="196" t="s">
        <v>10773</v>
      </c>
      <c r="Y5704" s="6" t="str">
        <f t="shared" si="1016"/>
        <v>marpower/power-tag/fcu-laundry-captain-cabin-crew-cabin-mid-ps</v>
      </c>
      <c r="Z5704" s="103" t="str" cm="1">
        <f t="array" ref="Z5704">IF(COUNTIF(N5704,"spare"),"","$."&amp;_xlfn.REGEXEXTRACT(J5704,"^PT\d+[FQ]\d+_(.*)", 2))</f>
        <v>$.RMS_Current_Phase_C</v>
      </c>
      <c r="AA5704" s="12">
        <f t="shared" si="1021"/>
        <v>38</v>
      </c>
      <c r="AB5704" s="6" t="s">
        <v>195</v>
      </c>
      <c r="AC5704" s="103">
        <v>3004</v>
      </c>
      <c r="AJ5704" s="80"/>
      <c r="AK5704" s="113" t="s">
        <v>1423</v>
      </c>
      <c r="AN5704" s="80"/>
      <c r="AO5704" s="80"/>
      <c r="AP5704" s="80"/>
      <c r="AQ5704" s="80"/>
      <c r="AR5704" s="127"/>
      <c r="AS5704" s="80"/>
      <c r="AT5704" s="7"/>
      <c r="AU5704" s="7"/>
      <c r="AV5704" s="165"/>
      <c r="AW5704" s="166"/>
      <c r="AX5704" s="137"/>
      <c r="AY5704" s="147"/>
      <c r="AZ5704" s="167"/>
      <c r="BA5704" s="167"/>
      <c r="BB5704" s="147" t="str">
        <f t="shared" si="1023"/>
        <v/>
      </c>
      <c r="BC5704" s="168"/>
      <c r="BD5704" s="165"/>
      <c r="BE5704" s="165"/>
      <c r="BF5704" s="165"/>
      <c r="BG5704" s="165"/>
      <c r="BH5704" s="165"/>
      <c r="BI5704" s="165"/>
      <c r="BJ5704" s="165"/>
      <c r="BK5704" s="165"/>
      <c r="BL5704" s="165"/>
      <c r="BM5704" s="165"/>
      <c r="BN5704" s="165"/>
      <c r="BO5704" s="165"/>
      <c r="BP5704" s="165"/>
      <c r="BQ5704" s="165"/>
      <c r="BS5704" s="6"/>
      <c r="BT5704" s="11"/>
      <c r="BU5704" s="6"/>
      <c r="BV5704" s="6"/>
    </row>
    <row r="5705" spans="1:74" ht="15.75" x14ac:dyDescent="0.25">
      <c r="A5705" s="52" t="s">
        <v>1422</v>
      </c>
      <c r="B5705" s="56"/>
      <c r="C5705" s="7" t="s">
        <v>118</v>
      </c>
      <c r="D5705" s="7" t="s">
        <v>6562</v>
      </c>
      <c r="E5705" s="7"/>
      <c r="F5705" s="64"/>
      <c r="G5705" s="6"/>
      <c r="H5705" s="6"/>
      <c r="I5705" s="10" t="s">
        <v>110</v>
      </c>
      <c r="J5705" s="11" t="s">
        <v>5285</v>
      </c>
      <c r="K5705" s="194" t="s">
        <v>511</v>
      </c>
      <c r="L5705" s="176"/>
      <c r="M5705" s="176">
        <v>1000</v>
      </c>
      <c r="N5705" s="80" t="s">
        <v>6858</v>
      </c>
      <c r="O5705" s="162"/>
      <c r="P5705" s="80" t="s">
        <v>6152</v>
      </c>
      <c r="Q5705" s="80"/>
      <c r="R5705" s="80"/>
      <c r="S5705" s="163"/>
      <c r="T5705" s="213"/>
      <c r="U5705" s="162"/>
      <c r="V5705" s="164"/>
      <c r="W5705" s="12" t="str">
        <f t="shared" si="1018"/>
        <v>Mqtt1</v>
      </c>
      <c r="X5705" s="196" t="s">
        <v>10773</v>
      </c>
      <c r="Y5705" s="6" t="str">
        <f t="shared" si="1016"/>
        <v>marpower/power-tag/fcu-laundry-captain-cabin-crew-cabin-mid-ps</v>
      </c>
      <c r="Z5705" s="103" t="str" cm="1">
        <f t="array" ref="Z5705">IF(COUNTIF(N5705,"spare"),"","$."&amp;_xlfn.REGEXEXTRACT(J5705,"^PT\d+[FQ]\d+_(.*)", 2))</f>
        <v>$.RMS_Current_Phase_Neut</v>
      </c>
      <c r="AA5705" s="12">
        <f t="shared" si="1021"/>
        <v>38</v>
      </c>
      <c r="AB5705" s="6" t="s">
        <v>195</v>
      </c>
      <c r="AC5705" s="103">
        <v>3006</v>
      </c>
      <c r="AJ5705" s="80"/>
      <c r="AK5705" s="113" t="s">
        <v>1423</v>
      </c>
      <c r="AN5705" s="80"/>
      <c r="AO5705" s="80"/>
      <c r="AP5705" s="80"/>
      <c r="AQ5705" s="80"/>
      <c r="AR5705" s="127"/>
      <c r="AS5705" s="80"/>
      <c r="AT5705" s="7"/>
      <c r="AU5705" s="7"/>
      <c r="AV5705" s="165"/>
      <c r="AW5705" s="166"/>
      <c r="AX5705" s="137"/>
      <c r="AY5705" s="147"/>
      <c r="AZ5705" s="167"/>
      <c r="BA5705" s="167"/>
      <c r="BB5705" s="147" t="str">
        <f t="shared" si="1023"/>
        <v/>
      </c>
      <c r="BC5705" s="168"/>
      <c r="BD5705" s="165"/>
      <c r="BE5705" s="165"/>
      <c r="BF5705" s="165"/>
      <c r="BG5705" s="165"/>
      <c r="BH5705" s="165"/>
      <c r="BI5705" s="165"/>
      <c r="BJ5705" s="165"/>
      <c r="BK5705" s="165"/>
      <c r="BL5705" s="165"/>
      <c r="BM5705" s="165"/>
      <c r="BN5705" s="165"/>
      <c r="BO5705" s="165"/>
      <c r="BP5705" s="165"/>
      <c r="BQ5705" s="165"/>
      <c r="BS5705" s="6"/>
      <c r="BT5705" s="11"/>
      <c r="BU5705" s="6"/>
      <c r="BV5705" s="6"/>
    </row>
    <row r="5706" spans="1:74" ht="15.75" x14ac:dyDescent="0.25">
      <c r="A5706" s="52" t="s">
        <v>1422</v>
      </c>
      <c r="B5706" s="56"/>
      <c r="C5706" s="7" t="s">
        <v>118</v>
      </c>
      <c r="D5706" s="7" t="s">
        <v>6562</v>
      </c>
      <c r="E5706" s="7"/>
      <c r="F5706" s="64"/>
      <c r="G5706" s="6"/>
      <c r="H5706" s="6"/>
      <c r="I5706" s="10" t="s">
        <v>110</v>
      </c>
      <c r="J5706" s="11" t="s">
        <v>8421</v>
      </c>
      <c r="K5706" s="194" t="s">
        <v>511</v>
      </c>
      <c r="L5706" s="176"/>
      <c r="M5706" s="176">
        <v>1000</v>
      </c>
      <c r="N5706" s="80" t="s">
        <v>6858</v>
      </c>
      <c r="O5706" s="162"/>
      <c r="P5706" s="80" t="s">
        <v>6153</v>
      </c>
      <c r="Q5706" s="80"/>
      <c r="R5706" s="80"/>
      <c r="S5706" s="163"/>
      <c r="T5706" s="213"/>
      <c r="U5706" s="162"/>
      <c r="V5706" s="164"/>
      <c r="W5706" s="12" t="str">
        <f t="shared" si="1018"/>
        <v>Mqtt1</v>
      </c>
      <c r="X5706" s="196" t="s">
        <v>10773</v>
      </c>
      <c r="Y5706" s="6" t="str">
        <f t="shared" si="1016"/>
        <v>marpower/power-tag/fcu-laundry-captain-cabin-crew-cabin-mid-ps</v>
      </c>
      <c r="Z5706" s="103" t="str" cm="1">
        <f t="array" ref="Z5706">IF(COUNTIF(N5706,"spare"),"","$."&amp;_xlfn.REGEXEXTRACT(J5706,"^PT\d+[FQ]\d+_(.*)", 2))</f>
        <v>$.RMS_Voltage_A_N</v>
      </c>
      <c r="AA5706" s="12">
        <f t="shared" si="1021"/>
        <v>38</v>
      </c>
      <c r="AB5706" s="6" t="s">
        <v>195</v>
      </c>
      <c r="AC5706" s="103">
        <v>3028</v>
      </c>
      <c r="AJ5706" s="80"/>
      <c r="AK5706" s="113" t="s">
        <v>1424</v>
      </c>
      <c r="AN5706" s="80"/>
      <c r="AO5706" s="80"/>
      <c r="AP5706" s="80"/>
      <c r="AQ5706" s="80"/>
      <c r="AR5706" s="127"/>
      <c r="AS5706" s="80"/>
      <c r="AT5706" s="7"/>
      <c r="AU5706" s="7"/>
      <c r="AV5706" s="165"/>
      <c r="AW5706" s="166"/>
      <c r="AX5706" s="137"/>
      <c r="AY5706" s="147"/>
      <c r="AZ5706" s="167"/>
      <c r="BA5706" s="167"/>
      <c r="BB5706" s="147" t="str">
        <f t="shared" si="1023"/>
        <v/>
      </c>
      <c r="BC5706" s="168"/>
      <c r="BD5706" s="165"/>
      <c r="BE5706" s="165"/>
      <c r="BF5706" s="165"/>
      <c r="BG5706" s="165"/>
      <c r="BH5706" s="165"/>
      <c r="BI5706" s="165"/>
      <c r="BJ5706" s="165"/>
      <c r="BK5706" s="165"/>
      <c r="BL5706" s="165"/>
      <c r="BM5706" s="165"/>
      <c r="BN5706" s="165"/>
      <c r="BO5706" s="165"/>
      <c r="BP5706" s="165"/>
      <c r="BQ5706" s="165"/>
      <c r="BS5706" s="6"/>
      <c r="BT5706" s="11"/>
      <c r="BU5706" s="6"/>
      <c r="BV5706" s="6"/>
    </row>
    <row r="5707" spans="1:74" ht="15.75" x14ac:dyDescent="0.25">
      <c r="A5707" s="52" t="s">
        <v>1422</v>
      </c>
      <c r="B5707" s="56"/>
      <c r="C5707" s="7" t="s">
        <v>118</v>
      </c>
      <c r="D5707" s="7" t="s">
        <v>6562</v>
      </c>
      <c r="E5707" s="7"/>
      <c r="F5707" s="64"/>
      <c r="G5707" s="6"/>
      <c r="H5707" s="6"/>
      <c r="I5707" s="10" t="s">
        <v>110</v>
      </c>
      <c r="J5707" s="11" t="s">
        <v>8598</v>
      </c>
      <c r="K5707" s="194" t="s">
        <v>511</v>
      </c>
      <c r="L5707" s="176"/>
      <c r="M5707" s="176">
        <v>1000</v>
      </c>
      <c r="N5707" s="80" t="s">
        <v>6858</v>
      </c>
      <c r="O5707" s="162"/>
      <c r="P5707" s="80" t="s">
        <v>6154</v>
      </c>
      <c r="Q5707" s="80"/>
      <c r="R5707" s="80"/>
      <c r="S5707" s="163"/>
      <c r="T5707" s="213"/>
      <c r="U5707" s="162"/>
      <c r="V5707" s="164"/>
      <c r="W5707" s="12" t="str">
        <f t="shared" si="1018"/>
        <v>Mqtt1</v>
      </c>
      <c r="X5707" s="196" t="s">
        <v>10773</v>
      </c>
      <c r="Y5707" s="6" t="str">
        <f t="shared" ref="Y5707:Y5770" si="1024">LOWER(_xlfn.CONCAT("marpower/",SUBSTITUTE(SUBSTITUTE("power-tag/" &amp; X5707," ","-"),"_","-")))</f>
        <v>marpower/power-tag/fcu-laundry-captain-cabin-crew-cabin-mid-ps</v>
      </c>
      <c r="Z5707" s="103" t="str" cm="1">
        <f t="array" ref="Z5707">IF(COUNTIF(N5707,"spare"),"","$."&amp;_xlfn.REGEXEXTRACT(J5707,"^PT\d+[FQ]\d+_(.*)", 2))</f>
        <v>$.RMS_Voltage_B_N</v>
      </c>
      <c r="AA5707" s="12">
        <f t="shared" si="1021"/>
        <v>38</v>
      </c>
      <c r="AB5707" s="6" t="s">
        <v>195</v>
      </c>
      <c r="AC5707" s="103">
        <v>3030</v>
      </c>
      <c r="AJ5707" s="80"/>
      <c r="AK5707" s="113" t="s">
        <v>1424</v>
      </c>
      <c r="AN5707" s="80"/>
      <c r="AO5707" s="80"/>
      <c r="AP5707" s="80"/>
      <c r="AQ5707" s="80"/>
      <c r="AR5707" s="127"/>
      <c r="AS5707" s="80"/>
      <c r="AT5707" s="7"/>
      <c r="AU5707" s="7"/>
      <c r="AV5707" s="165"/>
      <c r="AW5707" s="166"/>
      <c r="AX5707" s="137"/>
      <c r="AY5707" s="147"/>
      <c r="AZ5707" s="167"/>
      <c r="BA5707" s="167"/>
      <c r="BB5707" s="147" t="str">
        <f t="shared" si="1023"/>
        <v/>
      </c>
      <c r="BC5707" s="168"/>
      <c r="BD5707" s="165"/>
      <c r="BE5707" s="165"/>
      <c r="BF5707" s="165"/>
      <c r="BG5707" s="165"/>
      <c r="BH5707" s="165"/>
      <c r="BI5707" s="165"/>
      <c r="BJ5707" s="165"/>
      <c r="BK5707" s="165"/>
      <c r="BL5707" s="165"/>
      <c r="BM5707" s="165"/>
      <c r="BN5707" s="165"/>
      <c r="BO5707" s="165"/>
      <c r="BP5707" s="165"/>
      <c r="BQ5707" s="165"/>
      <c r="BS5707" s="6"/>
      <c r="BT5707" s="11"/>
      <c r="BU5707" s="6"/>
      <c r="BV5707" s="6"/>
    </row>
    <row r="5708" spans="1:74" ht="15.75" x14ac:dyDescent="0.25">
      <c r="A5708" s="52" t="s">
        <v>1422</v>
      </c>
      <c r="B5708" s="56"/>
      <c r="C5708" s="7" t="s">
        <v>118</v>
      </c>
      <c r="D5708" s="7" t="s">
        <v>6562</v>
      </c>
      <c r="E5708" s="7"/>
      <c r="F5708" s="64"/>
      <c r="G5708" s="6"/>
      <c r="H5708" s="6"/>
      <c r="I5708" s="10" t="s">
        <v>110</v>
      </c>
      <c r="J5708" s="11" t="s">
        <v>8775</v>
      </c>
      <c r="K5708" s="194" t="s">
        <v>511</v>
      </c>
      <c r="L5708" s="176"/>
      <c r="M5708" s="176">
        <v>1000</v>
      </c>
      <c r="N5708" s="80" t="s">
        <v>6858</v>
      </c>
      <c r="O5708" s="162"/>
      <c r="P5708" s="80" t="s">
        <v>6155</v>
      </c>
      <c r="Q5708" s="80"/>
      <c r="R5708" s="80"/>
      <c r="S5708" s="163"/>
      <c r="T5708" s="213"/>
      <c r="U5708" s="162"/>
      <c r="V5708" s="164"/>
      <c r="W5708" s="12" t="str">
        <f t="shared" si="1018"/>
        <v>Mqtt1</v>
      </c>
      <c r="X5708" s="196" t="s">
        <v>10773</v>
      </c>
      <c r="Y5708" s="6" t="str">
        <f t="shared" si="1024"/>
        <v>marpower/power-tag/fcu-laundry-captain-cabin-crew-cabin-mid-ps</v>
      </c>
      <c r="Z5708" s="103" t="str" cm="1">
        <f t="array" ref="Z5708">IF(COUNTIF(N5708,"spare"),"","$."&amp;_xlfn.REGEXEXTRACT(J5708,"^PT\d+[FQ]\d+_(.*)", 2))</f>
        <v>$.RMS_Voltage_C_N</v>
      </c>
      <c r="AA5708" s="12">
        <f t="shared" si="1021"/>
        <v>38</v>
      </c>
      <c r="AB5708" s="6" t="s">
        <v>195</v>
      </c>
      <c r="AC5708" s="103">
        <v>3032</v>
      </c>
      <c r="AJ5708" s="80"/>
      <c r="AK5708" s="113" t="s">
        <v>1424</v>
      </c>
      <c r="AN5708" s="80"/>
      <c r="AO5708" s="80"/>
      <c r="AP5708" s="80"/>
      <c r="AQ5708" s="80"/>
      <c r="AR5708" s="127"/>
      <c r="AS5708" s="80"/>
      <c r="AT5708" s="7"/>
      <c r="AU5708" s="7"/>
      <c r="AV5708" s="165"/>
      <c r="AW5708" s="166"/>
      <c r="AX5708" s="137"/>
      <c r="AY5708" s="147"/>
      <c r="AZ5708" s="167"/>
      <c r="BA5708" s="167"/>
      <c r="BB5708" s="147" t="str">
        <f t="shared" si="1023"/>
        <v/>
      </c>
      <c r="BC5708" s="168"/>
      <c r="BD5708" s="165"/>
      <c r="BE5708" s="165"/>
      <c r="BF5708" s="165"/>
      <c r="BG5708" s="165"/>
      <c r="BH5708" s="165"/>
      <c r="BI5708" s="165"/>
      <c r="BJ5708" s="165"/>
      <c r="BK5708" s="165"/>
      <c r="BL5708" s="165"/>
      <c r="BM5708" s="165"/>
      <c r="BN5708" s="165"/>
      <c r="BO5708" s="165"/>
      <c r="BP5708" s="165"/>
      <c r="BQ5708" s="165"/>
      <c r="BS5708" s="6"/>
      <c r="BT5708" s="11"/>
      <c r="BU5708" s="6"/>
      <c r="BV5708" s="6"/>
    </row>
    <row r="5709" spans="1:74" ht="15.75" x14ac:dyDescent="0.25">
      <c r="A5709" s="52" t="s">
        <v>1422</v>
      </c>
      <c r="B5709" s="56"/>
      <c r="C5709" s="7" t="s">
        <v>118</v>
      </c>
      <c r="D5709" s="7" t="s">
        <v>6562</v>
      </c>
      <c r="E5709" s="7"/>
      <c r="F5709" s="64"/>
      <c r="G5709" s="6"/>
      <c r="H5709" s="6"/>
      <c r="I5709" s="10" t="s">
        <v>110</v>
      </c>
      <c r="J5709" s="11" t="s">
        <v>5286</v>
      </c>
      <c r="K5709" s="194" t="s">
        <v>511</v>
      </c>
      <c r="L5709" s="176"/>
      <c r="M5709" s="176">
        <v>1000</v>
      </c>
      <c r="N5709" s="80" t="s">
        <v>6858</v>
      </c>
      <c r="O5709" s="162"/>
      <c r="P5709" s="80" t="s">
        <v>6156</v>
      </c>
      <c r="Q5709" s="80"/>
      <c r="R5709" s="80"/>
      <c r="S5709" s="163"/>
      <c r="T5709" s="213"/>
      <c r="U5709" s="162"/>
      <c r="V5709" s="164"/>
      <c r="W5709" s="12" t="str">
        <f t="shared" si="1018"/>
        <v>Mqtt1</v>
      </c>
      <c r="X5709" s="196" t="s">
        <v>10773</v>
      </c>
      <c r="Y5709" s="6" t="str">
        <f t="shared" si="1024"/>
        <v>marpower/power-tag/fcu-laundry-captain-cabin-crew-cabin-mid-ps</v>
      </c>
      <c r="Z5709" s="103" t="str" cm="1">
        <f t="array" ref="Z5709">IF(COUNTIF(N5709,"spare"),"","$."&amp;_xlfn.REGEXEXTRACT(J5709,"^PT\d+[FQ]\d+_(.*)", 2))</f>
        <v>$.Active_Power_Phase_A</v>
      </c>
      <c r="AA5709" s="12">
        <f t="shared" si="1021"/>
        <v>38</v>
      </c>
      <c r="AB5709" s="6" t="s">
        <v>195</v>
      </c>
      <c r="AC5709" s="103">
        <v>3054</v>
      </c>
      <c r="AJ5709" s="80"/>
      <c r="AK5709" s="113" t="s">
        <v>1425</v>
      </c>
      <c r="AN5709" s="80"/>
      <c r="AO5709" s="80"/>
      <c r="AP5709" s="80"/>
      <c r="AQ5709" s="80"/>
      <c r="AR5709" s="127"/>
      <c r="AS5709" s="80"/>
      <c r="AT5709" s="7"/>
      <c r="AU5709" s="7"/>
      <c r="AV5709" s="165"/>
      <c r="AW5709" s="166"/>
      <c r="AX5709" s="137"/>
      <c r="AY5709" s="147"/>
      <c r="AZ5709" s="167"/>
      <c r="BA5709" s="167"/>
      <c r="BB5709" s="147" t="str">
        <f t="shared" si="1023"/>
        <v/>
      </c>
      <c r="BC5709" s="168"/>
      <c r="BD5709" s="165"/>
      <c r="BE5709" s="165"/>
      <c r="BF5709" s="165"/>
      <c r="BG5709" s="165"/>
      <c r="BH5709" s="165"/>
      <c r="BI5709" s="165"/>
      <c r="BJ5709" s="165"/>
      <c r="BK5709" s="165"/>
      <c r="BL5709" s="165"/>
      <c r="BM5709" s="165"/>
      <c r="BN5709" s="165"/>
      <c r="BO5709" s="165"/>
      <c r="BP5709" s="165"/>
      <c r="BQ5709" s="165"/>
      <c r="BS5709" s="6"/>
      <c r="BT5709" s="11"/>
      <c r="BU5709" s="6"/>
      <c r="BV5709" s="6"/>
    </row>
    <row r="5710" spans="1:74" ht="15.75" x14ac:dyDescent="0.25">
      <c r="A5710" s="52" t="s">
        <v>1422</v>
      </c>
      <c r="B5710" s="56"/>
      <c r="C5710" s="7" t="s">
        <v>118</v>
      </c>
      <c r="D5710" s="7" t="s">
        <v>6562</v>
      </c>
      <c r="E5710" s="7"/>
      <c r="F5710" s="64"/>
      <c r="G5710" s="6"/>
      <c r="H5710" s="6"/>
      <c r="I5710" s="10" t="s">
        <v>110</v>
      </c>
      <c r="J5710" s="11" t="s">
        <v>5287</v>
      </c>
      <c r="K5710" s="194" t="s">
        <v>511</v>
      </c>
      <c r="L5710" s="176"/>
      <c r="M5710" s="176">
        <v>1000</v>
      </c>
      <c r="N5710" s="80" t="s">
        <v>6858</v>
      </c>
      <c r="O5710" s="162"/>
      <c r="P5710" s="80" t="s">
        <v>6157</v>
      </c>
      <c r="Q5710" s="80"/>
      <c r="R5710" s="80"/>
      <c r="S5710" s="163"/>
      <c r="T5710" s="213"/>
      <c r="U5710" s="162"/>
      <c r="V5710" s="164"/>
      <c r="W5710" s="12" t="str">
        <f t="shared" si="1018"/>
        <v>Mqtt1</v>
      </c>
      <c r="X5710" s="196" t="s">
        <v>10773</v>
      </c>
      <c r="Y5710" s="6" t="str">
        <f t="shared" si="1024"/>
        <v>marpower/power-tag/fcu-laundry-captain-cabin-crew-cabin-mid-ps</v>
      </c>
      <c r="Z5710" s="103" t="str" cm="1">
        <f t="array" ref="Z5710">IF(COUNTIF(N5710,"spare"),"","$."&amp;_xlfn.REGEXEXTRACT(J5710,"^PT\d+[FQ]\d+_(.*)", 2))</f>
        <v>$.Active_Power_Phase_B</v>
      </c>
      <c r="AA5710" s="12">
        <f t="shared" si="1021"/>
        <v>38</v>
      </c>
      <c r="AB5710" s="6" t="s">
        <v>195</v>
      </c>
      <c r="AC5710" s="103">
        <v>3056</v>
      </c>
      <c r="AJ5710" s="80"/>
      <c r="AK5710" s="113" t="s">
        <v>1425</v>
      </c>
      <c r="AN5710" s="80"/>
      <c r="AO5710" s="80"/>
      <c r="AP5710" s="80"/>
      <c r="AQ5710" s="80"/>
      <c r="AR5710" s="127"/>
      <c r="AS5710" s="80"/>
      <c r="AT5710" s="7"/>
      <c r="AU5710" s="7"/>
      <c r="AV5710" s="165"/>
      <c r="AW5710" s="166"/>
      <c r="AX5710" s="137"/>
      <c r="AY5710" s="147"/>
      <c r="AZ5710" s="167"/>
      <c r="BA5710" s="167"/>
      <c r="BB5710" s="147" t="str">
        <f t="shared" si="1023"/>
        <v/>
      </c>
      <c r="BC5710" s="168"/>
      <c r="BD5710" s="165"/>
      <c r="BE5710" s="165"/>
      <c r="BF5710" s="165"/>
      <c r="BG5710" s="165"/>
      <c r="BH5710" s="165"/>
      <c r="BI5710" s="165"/>
      <c r="BJ5710" s="165"/>
      <c r="BK5710" s="165"/>
      <c r="BL5710" s="165"/>
      <c r="BM5710" s="165"/>
      <c r="BN5710" s="165"/>
      <c r="BO5710" s="165"/>
      <c r="BP5710" s="165"/>
      <c r="BQ5710" s="165"/>
      <c r="BS5710" s="6"/>
      <c r="BT5710" s="11"/>
      <c r="BU5710" s="6"/>
      <c r="BV5710" s="6"/>
    </row>
    <row r="5711" spans="1:74" ht="15.75" x14ac:dyDescent="0.25">
      <c r="A5711" s="52" t="s">
        <v>1422</v>
      </c>
      <c r="B5711" s="56"/>
      <c r="C5711" s="7" t="s">
        <v>118</v>
      </c>
      <c r="D5711" s="7" t="s">
        <v>6562</v>
      </c>
      <c r="E5711" s="7"/>
      <c r="F5711" s="64"/>
      <c r="G5711" s="6"/>
      <c r="H5711" s="6"/>
      <c r="I5711" s="10" t="s">
        <v>110</v>
      </c>
      <c r="J5711" s="11" t="s">
        <v>5288</v>
      </c>
      <c r="K5711" s="194" t="s">
        <v>511</v>
      </c>
      <c r="L5711" s="176"/>
      <c r="M5711" s="176">
        <v>1000</v>
      </c>
      <c r="N5711" s="80" t="s">
        <v>6858</v>
      </c>
      <c r="O5711" s="162"/>
      <c r="P5711" s="80" t="s">
        <v>6158</v>
      </c>
      <c r="Q5711" s="80"/>
      <c r="R5711" s="80"/>
      <c r="S5711" s="163"/>
      <c r="T5711" s="213"/>
      <c r="U5711" s="162"/>
      <c r="V5711" s="164"/>
      <c r="W5711" s="12" t="str">
        <f t="shared" si="1018"/>
        <v>Mqtt1</v>
      </c>
      <c r="X5711" s="196" t="s">
        <v>10773</v>
      </c>
      <c r="Y5711" s="6" t="str">
        <f t="shared" si="1024"/>
        <v>marpower/power-tag/fcu-laundry-captain-cabin-crew-cabin-mid-ps</v>
      </c>
      <c r="Z5711" s="103" t="str" cm="1">
        <f t="array" ref="Z5711">IF(COUNTIF(N5711,"spare"),"","$."&amp;_xlfn.REGEXEXTRACT(J5711,"^PT\d+[FQ]\d+_(.*)", 2))</f>
        <v>$.Active_Power_Phase_C</v>
      </c>
      <c r="AA5711" s="12">
        <f t="shared" si="1021"/>
        <v>38</v>
      </c>
      <c r="AB5711" s="6" t="s">
        <v>195</v>
      </c>
      <c r="AC5711" s="103">
        <v>3058</v>
      </c>
      <c r="AJ5711" s="80"/>
      <c r="AK5711" s="113" t="s">
        <v>1425</v>
      </c>
      <c r="AN5711" s="80"/>
      <c r="AO5711" s="80"/>
      <c r="AP5711" s="80"/>
      <c r="AQ5711" s="80"/>
      <c r="AR5711" s="127"/>
      <c r="AS5711" s="80"/>
      <c r="AT5711" s="7"/>
      <c r="AU5711" s="7"/>
      <c r="AV5711" s="165"/>
      <c r="AW5711" s="166"/>
      <c r="AX5711" s="137"/>
      <c r="AY5711" s="147"/>
      <c r="AZ5711" s="167"/>
      <c r="BA5711" s="167"/>
      <c r="BB5711" s="147" t="str">
        <f t="shared" si="1023"/>
        <v/>
      </c>
      <c r="BC5711" s="168"/>
      <c r="BD5711" s="165"/>
      <c r="BE5711" s="165"/>
      <c r="BF5711" s="165"/>
      <c r="BG5711" s="165"/>
      <c r="BH5711" s="165"/>
      <c r="BI5711" s="165"/>
      <c r="BJ5711" s="165"/>
      <c r="BK5711" s="165"/>
      <c r="BL5711" s="165"/>
      <c r="BM5711" s="165"/>
      <c r="BN5711" s="165"/>
      <c r="BO5711" s="165"/>
      <c r="BP5711" s="165"/>
      <c r="BQ5711" s="165"/>
      <c r="BS5711" s="6"/>
      <c r="BT5711" s="11"/>
      <c r="BU5711" s="6"/>
      <c r="BV5711" s="6"/>
    </row>
    <row r="5712" spans="1:74" ht="15.75" x14ac:dyDescent="0.25">
      <c r="A5712" s="52" t="s">
        <v>1422</v>
      </c>
      <c r="B5712" s="56"/>
      <c r="C5712" s="7" t="s">
        <v>118</v>
      </c>
      <c r="D5712" s="7" t="s">
        <v>6562</v>
      </c>
      <c r="E5712" s="7"/>
      <c r="F5712" s="64"/>
      <c r="G5712" s="6"/>
      <c r="H5712" s="6"/>
      <c r="I5712" s="10" t="s">
        <v>110</v>
      </c>
      <c r="J5712" s="11" t="s">
        <v>5289</v>
      </c>
      <c r="K5712" s="194" t="s">
        <v>511</v>
      </c>
      <c r="L5712" s="176"/>
      <c r="M5712" s="176">
        <v>1000</v>
      </c>
      <c r="N5712" s="80" t="s">
        <v>6858</v>
      </c>
      <c r="O5712" s="162"/>
      <c r="P5712" s="80" t="s">
        <v>6159</v>
      </c>
      <c r="Q5712" s="80"/>
      <c r="R5712" s="80"/>
      <c r="S5712" s="163"/>
      <c r="T5712" s="213"/>
      <c r="U5712" s="162"/>
      <c r="V5712" s="164"/>
      <c r="W5712" s="12" t="str">
        <f t="shared" si="1018"/>
        <v>Mqtt1</v>
      </c>
      <c r="X5712" s="196" t="s">
        <v>10773</v>
      </c>
      <c r="Y5712" s="6" t="str">
        <f t="shared" si="1024"/>
        <v>marpower/power-tag/fcu-laundry-captain-cabin-crew-cabin-mid-ps</v>
      </c>
      <c r="Z5712" s="103" t="str" cm="1">
        <f t="array" ref="Z5712">IF(COUNTIF(N5712,"spare"),"","$."&amp;_xlfn.REGEXEXTRACT(J5712,"^PT\d+[FQ]\d+_(.*)", 2))</f>
        <v>$.Total_Active_Power</v>
      </c>
      <c r="AA5712" s="12">
        <f t="shared" si="1021"/>
        <v>38</v>
      </c>
      <c r="AB5712" s="6" t="s">
        <v>195</v>
      </c>
      <c r="AC5712" s="103">
        <v>3060</v>
      </c>
      <c r="AJ5712" s="80"/>
      <c r="AK5712" s="113" t="s">
        <v>1425</v>
      </c>
      <c r="AN5712" s="80"/>
      <c r="AO5712" s="80"/>
      <c r="AP5712" s="80"/>
      <c r="AQ5712" s="80"/>
      <c r="AR5712" s="127"/>
      <c r="AS5712" s="80"/>
      <c r="AT5712" s="7"/>
      <c r="AU5712" s="7"/>
      <c r="AV5712" s="165"/>
      <c r="AW5712" s="166"/>
      <c r="AX5712" s="137"/>
      <c r="AY5712" s="147"/>
      <c r="AZ5712" s="167"/>
      <c r="BA5712" s="167"/>
      <c r="BB5712" s="147" t="str">
        <f t="shared" si="1023"/>
        <v/>
      </c>
      <c r="BC5712" s="168"/>
      <c r="BD5712" s="165"/>
      <c r="BE5712" s="165"/>
      <c r="BF5712" s="165"/>
      <c r="BG5712" s="165"/>
      <c r="BH5712" s="165"/>
      <c r="BI5712" s="165"/>
      <c r="BJ5712" s="165"/>
      <c r="BK5712" s="165"/>
      <c r="BL5712" s="165"/>
      <c r="BM5712" s="165"/>
      <c r="BN5712" s="165"/>
      <c r="BO5712" s="165"/>
      <c r="BP5712" s="165"/>
      <c r="BQ5712" s="165"/>
      <c r="BS5712" s="6"/>
      <c r="BT5712" s="11"/>
      <c r="BU5712" s="6"/>
      <c r="BV5712" s="6"/>
    </row>
    <row r="5713" spans="1:74" ht="15.75" x14ac:dyDescent="0.25">
      <c r="A5713" s="52" t="s">
        <v>1422</v>
      </c>
      <c r="B5713" s="56"/>
      <c r="C5713" s="7" t="s">
        <v>118</v>
      </c>
      <c r="D5713" s="7" t="s">
        <v>6562</v>
      </c>
      <c r="E5713" s="7"/>
      <c r="F5713" s="64"/>
      <c r="G5713" s="6"/>
      <c r="H5713" s="6"/>
      <c r="I5713" s="10" t="s">
        <v>110</v>
      </c>
      <c r="J5713" s="11" t="s">
        <v>5290</v>
      </c>
      <c r="K5713" s="194" t="s">
        <v>511</v>
      </c>
      <c r="L5713" s="176"/>
      <c r="M5713" s="176">
        <v>1000</v>
      </c>
      <c r="N5713" s="80" t="s">
        <v>6858</v>
      </c>
      <c r="O5713" s="162"/>
      <c r="P5713" s="80" t="s">
        <v>6160</v>
      </c>
      <c r="Q5713" s="80"/>
      <c r="R5713" s="80"/>
      <c r="S5713" s="163"/>
      <c r="T5713" s="213"/>
      <c r="U5713" s="162"/>
      <c r="V5713" s="164"/>
      <c r="W5713" s="12" t="str">
        <f t="shared" si="1018"/>
        <v>Mqtt1</v>
      </c>
      <c r="X5713" s="196" t="s">
        <v>10773</v>
      </c>
      <c r="Y5713" s="6" t="str">
        <f t="shared" si="1024"/>
        <v>marpower/power-tag/fcu-laundry-captain-cabin-crew-cabin-mid-ps</v>
      </c>
      <c r="Z5713" s="103" t="str" cm="1">
        <f t="array" ref="Z5713">IF(COUNTIF(N5713,"spare"),"","$."&amp;_xlfn.REGEXEXTRACT(J5713,"^PT\d+[FQ]\d+_(.*)", 2))</f>
        <v>$.Power_Factor_Phase_A</v>
      </c>
      <c r="AA5713" s="12">
        <f t="shared" si="1021"/>
        <v>38</v>
      </c>
      <c r="AB5713" s="6" t="s">
        <v>195</v>
      </c>
      <c r="AC5713" s="103">
        <v>3078</v>
      </c>
      <c r="AJ5713" s="80"/>
      <c r="AK5713" s="113" t="s">
        <v>1426</v>
      </c>
      <c r="AN5713" s="80"/>
      <c r="AO5713" s="80"/>
      <c r="AP5713" s="80"/>
      <c r="AQ5713" s="80"/>
      <c r="AR5713" s="127"/>
      <c r="AS5713" s="80"/>
      <c r="AT5713" s="7"/>
      <c r="AU5713" s="7"/>
      <c r="AV5713" s="165"/>
      <c r="AW5713" s="166"/>
      <c r="AX5713" s="137"/>
      <c r="AY5713" s="147"/>
      <c r="AZ5713" s="167"/>
      <c r="BA5713" s="167"/>
      <c r="BB5713" s="147" t="str">
        <f t="shared" si="1023"/>
        <v/>
      </c>
      <c r="BC5713" s="168"/>
      <c r="BD5713" s="165"/>
      <c r="BE5713" s="165"/>
      <c r="BF5713" s="165"/>
      <c r="BG5713" s="165"/>
      <c r="BH5713" s="165"/>
      <c r="BI5713" s="165"/>
      <c r="BJ5713" s="165"/>
      <c r="BK5713" s="165"/>
      <c r="BL5713" s="165"/>
      <c r="BM5713" s="165"/>
      <c r="BN5713" s="165"/>
      <c r="BO5713" s="165"/>
      <c r="BP5713" s="165"/>
      <c r="BQ5713" s="165"/>
      <c r="BS5713" s="6"/>
      <c r="BT5713" s="11"/>
      <c r="BU5713" s="6"/>
      <c r="BV5713" s="6"/>
    </row>
    <row r="5714" spans="1:74" ht="15.75" x14ac:dyDescent="0.25">
      <c r="A5714" s="52" t="s">
        <v>1422</v>
      </c>
      <c r="B5714" s="56"/>
      <c r="C5714" s="7" t="s">
        <v>118</v>
      </c>
      <c r="D5714" s="7" t="s">
        <v>6562</v>
      </c>
      <c r="E5714" s="7"/>
      <c r="F5714" s="64"/>
      <c r="G5714" s="6"/>
      <c r="H5714" s="6"/>
      <c r="I5714" s="10" t="s">
        <v>110</v>
      </c>
      <c r="J5714" s="11" t="s">
        <v>5291</v>
      </c>
      <c r="K5714" s="194" t="s">
        <v>511</v>
      </c>
      <c r="L5714" s="176"/>
      <c r="M5714" s="176">
        <v>1000</v>
      </c>
      <c r="N5714" s="80" t="s">
        <v>6858</v>
      </c>
      <c r="O5714" s="162"/>
      <c r="P5714" s="80" t="s">
        <v>6161</v>
      </c>
      <c r="Q5714" s="80"/>
      <c r="R5714" s="80"/>
      <c r="S5714" s="163"/>
      <c r="T5714" s="213"/>
      <c r="U5714" s="162"/>
      <c r="V5714" s="164"/>
      <c r="W5714" s="12" t="str">
        <f t="shared" si="1018"/>
        <v>Mqtt1</v>
      </c>
      <c r="X5714" s="196" t="s">
        <v>10773</v>
      </c>
      <c r="Y5714" s="6" t="str">
        <f t="shared" si="1024"/>
        <v>marpower/power-tag/fcu-laundry-captain-cabin-crew-cabin-mid-ps</v>
      </c>
      <c r="Z5714" s="103" t="str" cm="1">
        <f t="array" ref="Z5714">IF(COUNTIF(N5714,"spare"),"","$."&amp;_xlfn.REGEXEXTRACT(J5714,"^PT\d+[FQ]\d+_(.*)", 2))</f>
        <v>$.Power_Factor_Phase_B</v>
      </c>
      <c r="AA5714" s="12">
        <f t="shared" si="1021"/>
        <v>38</v>
      </c>
      <c r="AB5714" s="6" t="s">
        <v>195</v>
      </c>
      <c r="AC5714" s="103">
        <v>3080</v>
      </c>
      <c r="AJ5714" s="80"/>
      <c r="AK5714" s="113" t="s">
        <v>1426</v>
      </c>
      <c r="AN5714" s="80"/>
      <c r="AO5714" s="80"/>
      <c r="AP5714" s="80"/>
      <c r="AQ5714" s="80"/>
      <c r="AR5714" s="127"/>
      <c r="AS5714" s="80"/>
      <c r="AT5714" s="7"/>
      <c r="AU5714" s="7"/>
      <c r="AV5714" s="165"/>
      <c r="AW5714" s="166"/>
      <c r="AX5714" s="137"/>
      <c r="AY5714" s="147"/>
      <c r="AZ5714" s="167"/>
      <c r="BA5714" s="167"/>
      <c r="BB5714" s="147" t="str">
        <f t="shared" si="1023"/>
        <v/>
      </c>
      <c r="BC5714" s="168"/>
      <c r="BD5714" s="165"/>
      <c r="BE5714" s="165"/>
      <c r="BF5714" s="165"/>
      <c r="BG5714" s="165"/>
      <c r="BH5714" s="165"/>
      <c r="BI5714" s="165"/>
      <c r="BJ5714" s="165"/>
      <c r="BK5714" s="165"/>
      <c r="BL5714" s="165"/>
      <c r="BM5714" s="165"/>
      <c r="BN5714" s="165"/>
      <c r="BO5714" s="165"/>
      <c r="BP5714" s="165"/>
      <c r="BQ5714" s="165"/>
      <c r="BS5714" s="6"/>
      <c r="BT5714" s="11"/>
      <c r="BU5714" s="6"/>
      <c r="BV5714" s="6"/>
    </row>
    <row r="5715" spans="1:74" ht="15.75" x14ac:dyDescent="0.25">
      <c r="A5715" s="52" t="s">
        <v>1422</v>
      </c>
      <c r="B5715" s="56"/>
      <c r="C5715" s="7" t="s">
        <v>118</v>
      </c>
      <c r="D5715" s="7" t="s">
        <v>6562</v>
      </c>
      <c r="E5715" s="7"/>
      <c r="F5715" s="64"/>
      <c r="G5715" s="6"/>
      <c r="H5715" s="6"/>
      <c r="I5715" s="10" t="s">
        <v>110</v>
      </c>
      <c r="J5715" s="11" t="s">
        <v>5292</v>
      </c>
      <c r="K5715" s="194" t="s">
        <v>511</v>
      </c>
      <c r="L5715" s="176"/>
      <c r="M5715" s="176">
        <v>1000</v>
      </c>
      <c r="N5715" s="80" t="s">
        <v>6858</v>
      </c>
      <c r="O5715" s="162"/>
      <c r="P5715" s="80" t="s">
        <v>6162</v>
      </c>
      <c r="Q5715" s="80"/>
      <c r="R5715" s="80"/>
      <c r="S5715" s="163"/>
      <c r="T5715" s="213"/>
      <c r="U5715" s="162"/>
      <c r="V5715" s="164"/>
      <c r="W5715" s="12" t="str">
        <f t="shared" si="1018"/>
        <v>Mqtt1</v>
      </c>
      <c r="X5715" s="196" t="s">
        <v>10773</v>
      </c>
      <c r="Y5715" s="6" t="str">
        <f t="shared" si="1024"/>
        <v>marpower/power-tag/fcu-laundry-captain-cabin-crew-cabin-mid-ps</v>
      </c>
      <c r="Z5715" s="103" t="str" cm="1">
        <f t="array" ref="Z5715">IF(COUNTIF(N5715,"spare"),"","$."&amp;_xlfn.REGEXEXTRACT(J5715,"^PT\d+[FQ]\d+_(.*)", 2))</f>
        <v>$.Power_Factor_Phase_C</v>
      </c>
      <c r="AA5715" s="12">
        <f t="shared" si="1021"/>
        <v>38</v>
      </c>
      <c r="AB5715" s="6" t="s">
        <v>195</v>
      </c>
      <c r="AC5715" s="103">
        <v>3082</v>
      </c>
      <c r="AJ5715" s="80"/>
      <c r="AK5715" s="113" t="s">
        <v>1426</v>
      </c>
      <c r="AN5715" s="80"/>
      <c r="AO5715" s="80"/>
      <c r="AP5715" s="80"/>
      <c r="AQ5715" s="80"/>
      <c r="AR5715" s="127"/>
      <c r="AS5715" s="80"/>
      <c r="AT5715" s="7"/>
      <c r="AU5715" s="7"/>
      <c r="AV5715" s="165"/>
      <c r="AW5715" s="166"/>
      <c r="AX5715" s="137"/>
      <c r="AY5715" s="147"/>
      <c r="AZ5715" s="167"/>
      <c r="BA5715" s="167"/>
      <c r="BB5715" s="147" t="str">
        <f t="shared" si="1023"/>
        <v/>
      </c>
      <c r="BC5715" s="168"/>
      <c r="BD5715" s="165"/>
      <c r="BE5715" s="165"/>
      <c r="BF5715" s="165"/>
      <c r="BG5715" s="165"/>
      <c r="BH5715" s="165"/>
      <c r="BI5715" s="165"/>
      <c r="BJ5715" s="165"/>
      <c r="BK5715" s="165"/>
      <c r="BL5715" s="165"/>
      <c r="BM5715" s="165"/>
      <c r="BN5715" s="165"/>
      <c r="BO5715" s="165"/>
      <c r="BP5715" s="165"/>
      <c r="BQ5715" s="165"/>
      <c r="BS5715" s="6"/>
      <c r="BT5715" s="11"/>
      <c r="BU5715" s="6"/>
      <c r="BV5715" s="6"/>
    </row>
    <row r="5716" spans="1:74" ht="15.75" x14ac:dyDescent="0.25">
      <c r="A5716" s="52" t="s">
        <v>1422</v>
      </c>
      <c r="B5716" s="56"/>
      <c r="C5716" s="7" t="s">
        <v>118</v>
      </c>
      <c r="D5716" s="7" t="s">
        <v>6562</v>
      </c>
      <c r="E5716" s="7"/>
      <c r="F5716" s="64"/>
      <c r="G5716" s="6"/>
      <c r="H5716" s="6"/>
      <c r="I5716" s="10" t="s">
        <v>110</v>
      </c>
      <c r="J5716" s="11" t="s">
        <v>5293</v>
      </c>
      <c r="K5716" s="194" t="s">
        <v>511</v>
      </c>
      <c r="L5716" s="176"/>
      <c r="M5716" s="176">
        <v>1000</v>
      </c>
      <c r="N5716" s="80" t="s">
        <v>6858</v>
      </c>
      <c r="O5716" s="162"/>
      <c r="P5716" s="80" t="s">
        <v>6163</v>
      </c>
      <c r="Q5716" s="80"/>
      <c r="R5716" s="80"/>
      <c r="S5716" s="163"/>
      <c r="T5716" s="213"/>
      <c r="U5716" s="162"/>
      <c r="V5716" s="164"/>
      <c r="W5716" s="12" t="str">
        <f t="shared" si="1018"/>
        <v>Mqtt1</v>
      </c>
      <c r="X5716" s="196" t="s">
        <v>10773</v>
      </c>
      <c r="Y5716" s="6" t="str">
        <f t="shared" si="1024"/>
        <v>marpower/power-tag/fcu-laundry-captain-cabin-crew-cabin-mid-ps</v>
      </c>
      <c r="Z5716" s="103" t="str" cm="1">
        <f t="array" ref="Z5716">IF(COUNTIF(N5716,"spare"),"","$."&amp;_xlfn.REGEXEXTRACT(J5716,"^PT\d+[FQ]\d+_(.*)", 2))</f>
        <v>$.Total_Power_Factor</v>
      </c>
      <c r="AA5716" s="12">
        <f t="shared" si="1021"/>
        <v>38</v>
      </c>
      <c r="AB5716" s="6" t="s">
        <v>195</v>
      </c>
      <c r="AC5716" s="103">
        <v>3084</v>
      </c>
      <c r="AJ5716" s="80"/>
      <c r="AK5716" s="113" t="s">
        <v>1426</v>
      </c>
      <c r="AN5716" s="80"/>
      <c r="AO5716" s="80"/>
      <c r="AP5716" s="80"/>
      <c r="AQ5716" s="80"/>
      <c r="AR5716" s="127"/>
      <c r="AS5716" s="80"/>
      <c r="AT5716" s="7"/>
      <c r="AU5716" s="7"/>
      <c r="AV5716" s="165"/>
      <c r="AW5716" s="166"/>
      <c r="AX5716" s="137"/>
      <c r="AY5716" s="147"/>
      <c r="AZ5716" s="167"/>
      <c r="BA5716" s="167"/>
      <c r="BB5716" s="147" t="str">
        <f t="shared" si="1023"/>
        <v/>
      </c>
      <c r="BC5716" s="168"/>
      <c r="BD5716" s="165"/>
      <c r="BE5716" s="165"/>
      <c r="BF5716" s="165"/>
      <c r="BG5716" s="165"/>
      <c r="BH5716" s="165"/>
      <c r="BI5716" s="165"/>
      <c r="BJ5716" s="165"/>
      <c r="BK5716" s="165"/>
      <c r="BL5716" s="165"/>
      <c r="BM5716" s="165"/>
      <c r="BN5716" s="165"/>
      <c r="BO5716" s="165"/>
      <c r="BP5716" s="165"/>
      <c r="BQ5716" s="165"/>
      <c r="BS5716" s="6"/>
      <c r="BT5716" s="11"/>
      <c r="BU5716" s="6"/>
      <c r="BV5716" s="6"/>
    </row>
    <row r="5717" spans="1:74" ht="15.75" x14ac:dyDescent="0.25">
      <c r="A5717" s="52" t="s">
        <v>1422</v>
      </c>
      <c r="B5717" s="56"/>
      <c r="C5717" s="7" t="s">
        <v>118</v>
      </c>
      <c r="D5717" s="7" t="s">
        <v>6562</v>
      </c>
      <c r="E5717" s="7"/>
      <c r="F5717" s="64"/>
      <c r="G5717" s="6"/>
      <c r="H5717" s="6"/>
      <c r="I5717" s="10" t="s">
        <v>110</v>
      </c>
      <c r="J5717" s="11" t="s">
        <v>5294</v>
      </c>
      <c r="K5717" s="194" t="s">
        <v>511</v>
      </c>
      <c r="L5717" s="176"/>
      <c r="M5717" s="176">
        <v>1000</v>
      </c>
      <c r="N5717" s="80" t="s">
        <v>6858</v>
      </c>
      <c r="O5717" s="162"/>
      <c r="P5717" s="80" t="s">
        <v>6164</v>
      </c>
      <c r="Q5717" s="80"/>
      <c r="R5717" s="80"/>
      <c r="S5717" s="163"/>
      <c r="T5717" s="213"/>
      <c r="U5717" s="162"/>
      <c r="V5717" s="164"/>
      <c r="W5717" s="12" t="str">
        <f t="shared" si="1018"/>
        <v>Mqtt1</v>
      </c>
      <c r="X5717" s="196" t="s">
        <v>10774</v>
      </c>
      <c r="Y5717" s="6" t="str">
        <f t="shared" si="1024"/>
        <v>marpower/power-tag/fcu-crew-mess-crew-cabin-aft-sb-crew-cabin-mid-sb</v>
      </c>
      <c r="Z5717" s="103" t="str" cm="1">
        <f t="array" ref="Z5717">IF(COUNTIF(N5717,"spare"),"","$."&amp;_xlfn.REGEXEXTRACT(J5717,"^PT\d+[FQ]\d+_(.*)", 2))</f>
        <v>$.RMS_Current_Phase_A</v>
      </c>
      <c r="AA5717" s="12">
        <f>AA5702+1</f>
        <v>39</v>
      </c>
      <c r="AB5717" s="6" t="s">
        <v>195</v>
      </c>
      <c r="AC5717" s="103">
        <v>3000</v>
      </c>
      <c r="AJ5717" s="80"/>
      <c r="AK5717" s="113" t="s">
        <v>1423</v>
      </c>
      <c r="AN5717" s="80"/>
      <c r="AO5717" s="80"/>
      <c r="AP5717" s="80"/>
      <c r="AQ5717" s="80"/>
      <c r="AR5717" s="127"/>
      <c r="AS5717" s="80"/>
      <c r="AT5717" s="7"/>
      <c r="AU5717" s="7"/>
      <c r="AV5717" s="165"/>
      <c r="AW5717" s="166"/>
      <c r="AX5717" s="137"/>
      <c r="AY5717" s="147"/>
      <c r="AZ5717" s="167"/>
      <c r="BA5717" s="167"/>
      <c r="BB5717" s="147" t="str">
        <f t="shared" ref="BB5717:BB5731" si="1025">IF(ISNUMBER(AM5717),"1","")</f>
        <v/>
      </c>
      <c r="BC5717" s="168"/>
      <c r="BD5717" s="165"/>
      <c r="BE5717" s="165"/>
      <c r="BF5717" s="165"/>
      <c r="BG5717" s="165"/>
      <c r="BH5717" s="165"/>
      <c r="BI5717" s="165"/>
      <c r="BJ5717" s="165"/>
      <c r="BK5717" s="165"/>
      <c r="BL5717" s="165"/>
      <c r="BM5717" s="165"/>
      <c r="BN5717" s="165"/>
      <c r="BO5717" s="165"/>
      <c r="BP5717" s="165"/>
      <c r="BQ5717" s="165"/>
      <c r="BS5717" s="6"/>
      <c r="BT5717" s="11"/>
      <c r="BU5717" s="6"/>
      <c r="BV5717" s="6"/>
    </row>
    <row r="5718" spans="1:74" ht="15.75" x14ac:dyDescent="0.25">
      <c r="A5718" s="52" t="s">
        <v>1422</v>
      </c>
      <c r="B5718" s="56"/>
      <c r="C5718" s="7" t="s">
        <v>118</v>
      </c>
      <c r="D5718" s="7" t="s">
        <v>6562</v>
      </c>
      <c r="E5718" s="7"/>
      <c r="F5718" s="64"/>
      <c r="G5718" s="6"/>
      <c r="H5718" s="6"/>
      <c r="I5718" s="10" t="s">
        <v>110</v>
      </c>
      <c r="J5718" s="11" t="s">
        <v>5295</v>
      </c>
      <c r="K5718" s="194" t="s">
        <v>511</v>
      </c>
      <c r="L5718" s="176"/>
      <c r="M5718" s="176">
        <v>1000</v>
      </c>
      <c r="N5718" s="80" t="s">
        <v>6858</v>
      </c>
      <c r="O5718" s="162"/>
      <c r="P5718" s="80" t="s">
        <v>6165</v>
      </c>
      <c r="Q5718" s="80"/>
      <c r="R5718" s="80"/>
      <c r="S5718" s="163"/>
      <c r="T5718" s="213"/>
      <c r="U5718" s="162"/>
      <c r="V5718" s="164"/>
      <c r="W5718" s="12" t="str">
        <f t="shared" si="1018"/>
        <v>Mqtt1</v>
      </c>
      <c r="X5718" s="196" t="s">
        <v>10774</v>
      </c>
      <c r="Y5718" s="6" t="str">
        <f t="shared" si="1024"/>
        <v>marpower/power-tag/fcu-crew-mess-crew-cabin-aft-sb-crew-cabin-mid-sb</v>
      </c>
      <c r="Z5718" s="103" t="str" cm="1">
        <f t="array" ref="Z5718">IF(COUNTIF(N5718,"spare"),"","$."&amp;_xlfn.REGEXEXTRACT(J5718,"^PT\d+[FQ]\d+_(.*)", 2))</f>
        <v>$.RMS_Current_Phase_B</v>
      </c>
      <c r="AA5718" s="12">
        <f t="shared" si="1021"/>
        <v>39</v>
      </c>
      <c r="AB5718" s="6" t="s">
        <v>195</v>
      </c>
      <c r="AC5718" s="103">
        <v>3002</v>
      </c>
      <c r="AJ5718" s="80"/>
      <c r="AK5718" s="113" t="s">
        <v>1423</v>
      </c>
      <c r="AN5718" s="80"/>
      <c r="AO5718" s="80"/>
      <c r="AP5718" s="80"/>
      <c r="AQ5718" s="80"/>
      <c r="AR5718" s="127"/>
      <c r="AS5718" s="80"/>
      <c r="AT5718" s="7"/>
      <c r="AU5718" s="7"/>
      <c r="AV5718" s="165"/>
      <c r="AW5718" s="166"/>
      <c r="AX5718" s="137"/>
      <c r="AY5718" s="147"/>
      <c r="AZ5718" s="167"/>
      <c r="BA5718" s="167"/>
      <c r="BB5718" s="147" t="str">
        <f t="shared" si="1025"/>
        <v/>
      </c>
      <c r="BC5718" s="168"/>
      <c r="BD5718" s="165"/>
      <c r="BE5718" s="165"/>
      <c r="BF5718" s="165"/>
      <c r="BG5718" s="165"/>
      <c r="BH5718" s="165"/>
      <c r="BI5718" s="165"/>
      <c r="BJ5718" s="165"/>
      <c r="BK5718" s="165"/>
      <c r="BL5718" s="165"/>
      <c r="BM5718" s="165"/>
      <c r="BN5718" s="165"/>
      <c r="BO5718" s="165"/>
      <c r="BP5718" s="165"/>
      <c r="BQ5718" s="165"/>
      <c r="BS5718" s="6"/>
      <c r="BT5718" s="11"/>
      <c r="BU5718" s="6"/>
      <c r="BV5718" s="6"/>
    </row>
    <row r="5719" spans="1:74" ht="15.75" x14ac:dyDescent="0.25">
      <c r="A5719" s="52" t="s">
        <v>1422</v>
      </c>
      <c r="B5719" s="56"/>
      <c r="C5719" s="7" t="s">
        <v>118</v>
      </c>
      <c r="D5719" s="7" t="s">
        <v>6562</v>
      </c>
      <c r="E5719" s="7"/>
      <c r="F5719" s="64"/>
      <c r="G5719" s="6"/>
      <c r="H5719" s="6"/>
      <c r="I5719" s="10" t="s">
        <v>110</v>
      </c>
      <c r="J5719" s="11" t="s">
        <v>5296</v>
      </c>
      <c r="K5719" s="194" t="s">
        <v>511</v>
      </c>
      <c r="L5719" s="176"/>
      <c r="M5719" s="176">
        <v>1000</v>
      </c>
      <c r="N5719" s="80" t="s">
        <v>6858</v>
      </c>
      <c r="O5719" s="162"/>
      <c r="P5719" s="80" t="s">
        <v>6166</v>
      </c>
      <c r="Q5719" s="80"/>
      <c r="R5719" s="80"/>
      <c r="S5719" s="163"/>
      <c r="T5719" s="213"/>
      <c r="U5719" s="162"/>
      <c r="V5719" s="164"/>
      <c r="W5719" s="12" t="str">
        <f t="shared" si="1018"/>
        <v>Mqtt1</v>
      </c>
      <c r="X5719" s="196" t="s">
        <v>10774</v>
      </c>
      <c r="Y5719" s="6" t="str">
        <f t="shared" si="1024"/>
        <v>marpower/power-tag/fcu-crew-mess-crew-cabin-aft-sb-crew-cabin-mid-sb</v>
      </c>
      <c r="Z5719" s="103" t="str" cm="1">
        <f t="array" ref="Z5719">IF(COUNTIF(N5719,"spare"),"","$."&amp;_xlfn.REGEXEXTRACT(J5719,"^PT\d+[FQ]\d+_(.*)", 2))</f>
        <v>$.RMS_Current_Phase_C</v>
      </c>
      <c r="AA5719" s="12">
        <f t="shared" si="1021"/>
        <v>39</v>
      </c>
      <c r="AB5719" s="6" t="s">
        <v>195</v>
      </c>
      <c r="AC5719" s="103">
        <v>3004</v>
      </c>
      <c r="AJ5719" s="80"/>
      <c r="AK5719" s="113" t="s">
        <v>1423</v>
      </c>
      <c r="AN5719" s="80"/>
      <c r="AO5719" s="80"/>
      <c r="AP5719" s="80"/>
      <c r="AQ5719" s="80"/>
      <c r="AR5719" s="127"/>
      <c r="AS5719" s="80"/>
      <c r="AT5719" s="7"/>
      <c r="AU5719" s="7"/>
      <c r="AV5719" s="165"/>
      <c r="AW5719" s="166"/>
      <c r="AX5719" s="137"/>
      <c r="AY5719" s="147"/>
      <c r="AZ5719" s="167"/>
      <c r="BA5719" s="167"/>
      <c r="BB5719" s="147" t="str">
        <f t="shared" si="1025"/>
        <v/>
      </c>
      <c r="BC5719" s="168"/>
      <c r="BD5719" s="165"/>
      <c r="BE5719" s="165"/>
      <c r="BF5719" s="165"/>
      <c r="BG5719" s="165"/>
      <c r="BH5719" s="165"/>
      <c r="BI5719" s="165"/>
      <c r="BJ5719" s="165"/>
      <c r="BK5719" s="165"/>
      <c r="BL5719" s="165"/>
      <c r="BM5719" s="165"/>
      <c r="BN5719" s="165"/>
      <c r="BO5719" s="165"/>
      <c r="BP5719" s="165"/>
      <c r="BQ5719" s="165"/>
      <c r="BS5719" s="6"/>
      <c r="BT5719" s="11"/>
      <c r="BU5719" s="6"/>
      <c r="BV5719" s="6"/>
    </row>
    <row r="5720" spans="1:74" ht="15.75" x14ac:dyDescent="0.25">
      <c r="A5720" s="52" t="s">
        <v>1422</v>
      </c>
      <c r="B5720" s="56"/>
      <c r="C5720" s="7" t="s">
        <v>118</v>
      </c>
      <c r="D5720" s="7" t="s">
        <v>6562</v>
      </c>
      <c r="E5720" s="7"/>
      <c r="F5720" s="64"/>
      <c r="G5720" s="6"/>
      <c r="H5720" s="6"/>
      <c r="I5720" s="10" t="s">
        <v>110</v>
      </c>
      <c r="J5720" s="11" t="s">
        <v>5297</v>
      </c>
      <c r="K5720" s="194" t="s">
        <v>511</v>
      </c>
      <c r="L5720" s="176"/>
      <c r="M5720" s="176">
        <v>1000</v>
      </c>
      <c r="N5720" s="80" t="s">
        <v>6858</v>
      </c>
      <c r="O5720" s="162"/>
      <c r="P5720" s="80" t="s">
        <v>6167</v>
      </c>
      <c r="Q5720" s="80"/>
      <c r="R5720" s="80"/>
      <c r="S5720" s="163"/>
      <c r="T5720" s="213"/>
      <c r="U5720" s="162"/>
      <c r="V5720" s="164"/>
      <c r="W5720" s="12" t="str">
        <f t="shared" si="1018"/>
        <v>Mqtt1</v>
      </c>
      <c r="X5720" s="196" t="s">
        <v>10774</v>
      </c>
      <c r="Y5720" s="6" t="str">
        <f t="shared" si="1024"/>
        <v>marpower/power-tag/fcu-crew-mess-crew-cabin-aft-sb-crew-cabin-mid-sb</v>
      </c>
      <c r="Z5720" s="103" t="str" cm="1">
        <f t="array" ref="Z5720">IF(COUNTIF(N5720,"spare"),"","$."&amp;_xlfn.REGEXEXTRACT(J5720,"^PT\d+[FQ]\d+_(.*)", 2))</f>
        <v>$.RMS_Current_Phase_Neut</v>
      </c>
      <c r="AA5720" s="12">
        <f t="shared" si="1021"/>
        <v>39</v>
      </c>
      <c r="AB5720" s="6" t="s">
        <v>195</v>
      </c>
      <c r="AC5720" s="103">
        <v>3006</v>
      </c>
      <c r="AJ5720" s="80"/>
      <c r="AK5720" s="113" t="s">
        <v>1423</v>
      </c>
      <c r="AN5720" s="80"/>
      <c r="AO5720" s="80"/>
      <c r="AP5720" s="80"/>
      <c r="AQ5720" s="80"/>
      <c r="AR5720" s="127"/>
      <c r="AS5720" s="80"/>
      <c r="AT5720" s="7"/>
      <c r="AU5720" s="7"/>
      <c r="AV5720" s="165"/>
      <c r="AW5720" s="166"/>
      <c r="AX5720" s="137"/>
      <c r="AY5720" s="147"/>
      <c r="AZ5720" s="167"/>
      <c r="BA5720" s="167"/>
      <c r="BB5720" s="147" t="str">
        <f t="shared" si="1025"/>
        <v/>
      </c>
      <c r="BC5720" s="168"/>
      <c r="BD5720" s="165"/>
      <c r="BE5720" s="165"/>
      <c r="BF5720" s="165"/>
      <c r="BG5720" s="165"/>
      <c r="BH5720" s="165"/>
      <c r="BI5720" s="165"/>
      <c r="BJ5720" s="165"/>
      <c r="BK5720" s="165"/>
      <c r="BL5720" s="165"/>
      <c r="BM5720" s="165"/>
      <c r="BN5720" s="165"/>
      <c r="BO5720" s="165"/>
      <c r="BP5720" s="165"/>
      <c r="BQ5720" s="165"/>
      <c r="BS5720" s="6"/>
      <c r="BT5720" s="11"/>
      <c r="BU5720" s="6"/>
      <c r="BV5720" s="6"/>
    </row>
    <row r="5721" spans="1:74" ht="15.75" x14ac:dyDescent="0.25">
      <c r="A5721" s="52" t="s">
        <v>1422</v>
      </c>
      <c r="B5721" s="56"/>
      <c r="C5721" s="7" t="s">
        <v>118</v>
      </c>
      <c r="D5721" s="7" t="s">
        <v>6562</v>
      </c>
      <c r="E5721" s="7"/>
      <c r="F5721" s="64"/>
      <c r="G5721" s="6"/>
      <c r="H5721" s="6"/>
      <c r="I5721" s="10" t="s">
        <v>110</v>
      </c>
      <c r="J5721" s="11" t="s">
        <v>8422</v>
      </c>
      <c r="K5721" s="194" t="s">
        <v>511</v>
      </c>
      <c r="L5721" s="176"/>
      <c r="M5721" s="176">
        <v>1000</v>
      </c>
      <c r="N5721" s="80" t="s">
        <v>6858</v>
      </c>
      <c r="O5721" s="162"/>
      <c r="P5721" s="80" t="s">
        <v>6168</v>
      </c>
      <c r="Q5721" s="80"/>
      <c r="R5721" s="80"/>
      <c r="S5721" s="163"/>
      <c r="T5721" s="213"/>
      <c r="U5721" s="162"/>
      <c r="V5721" s="164"/>
      <c r="W5721" s="12" t="str">
        <f t="shared" si="1018"/>
        <v>Mqtt1</v>
      </c>
      <c r="X5721" s="196" t="s">
        <v>10774</v>
      </c>
      <c r="Y5721" s="6" t="str">
        <f t="shared" si="1024"/>
        <v>marpower/power-tag/fcu-crew-mess-crew-cabin-aft-sb-crew-cabin-mid-sb</v>
      </c>
      <c r="Z5721" s="103" t="str" cm="1">
        <f t="array" ref="Z5721">IF(COUNTIF(N5721,"spare"),"","$."&amp;_xlfn.REGEXEXTRACT(J5721,"^PT\d+[FQ]\d+_(.*)", 2))</f>
        <v>$.RMS_Voltage_A_N</v>
      </c>
      <c r="AA5721" s="12">
        <f t="shared" si="1021"/>
        <v>39</v>
      </c>
      <c r="AB5721" s="6" t="s">
        <v>195</v>
      </c>
      <c r="AC5721" s="103">
        <v>3028</v>
      </c>
      <c r="AJ5721" s="80"/>
      <c r="AK5721" s="113" t="s">
        <v>1424</v>
      </c>
      <c r="AN5721" s="80"/>
      <c r="AO5721" s="80"/>
      <c r="AP5721" s="80"/>
      <c r="AQ5721" s="80"/>
      <c r="AR5721" s="127"/>
      <c r="AS5721" s="80"/>
      <c r="AT5721" s="7"/>
      <c r="AU5721" s="7"/>
      <c r="AV5721" s="165"/>
      <c r="AW5721" s="166"/>
      <c r="AX5721" s="137"/>
      <c r="AY5721" s="147"/>
      <c r="AZ5721" s="167"/>
      <c r="BA5721" s="167"/>
      <c r="BB5721" s="147" t="str">
        <f t="shared" si="1025"/>
        <v/>
      </c>
      <c r="BC5721" s="168"/>
      <c r="BD5721" s="165"/>
      <c r="BE5721" s="165"/>
      <c r="BF5721" s="165"/>
      <c r="BG5721" s="165"/>
      <c r="BH5721" s="165"/>
      <c r="BI5721" s="165"/>
      <c r="BJ5721" s="165"/>
      <c r="BK5721" s="165"/>
      <c r="BL5721" s="165"/>
      <c r="BM5721" s="165"/>
      <c r="BN5721" s="165"/>
      <c r="BO5721" s="165"/>
      <c r="BP5721" s="165"/>
      <c r="BQ5721" s="165"/>
      <c r="BS5721" s="6"/>
      <c r="BT5721" s="11"/>
      <c r="BU5721" s="6"/>
      <c r="BV5721" s="6"/>
    </row>
    <row r="5722" spans="1:74" ht="15.75" x14ac:dyDescent="0.25">
      <c r="A5722" s="52" t="s">
        <v>1422</v>
      </c>
      <c r="B5722" s="56"/>
      <c r="C5722" s="7" t="s">
        <v>118</v>
      </c>
      <c r="D5722" s="7" t="s">
        <v>6562</v>
      </c>
      <c r="E5722" s="7"/>
      <c r="F5722" s="64"/>
      <c r="G5722" s="6"/>
      <c r="H5722" s="6"/>
      <c r="I5722" s="10" t="s">
        <v>110</v>
      </c>
      <c r="J5722" s="11" t="s">
        <v>8599</v>
      </c>
      <c r="K5722" s="194" t="s">
        <v>511</v>
      </c>
      <c r="L5722" s="176"/>
      <c r="M5722" s="176">
        <v>1000</v>
      </c>
      <c r="N5722" s="80" t="s">
        <v>6858</v>
      </c>
      <c r="O5722" s="162"/>
      <c r="P5722" s="80" t="s">
        <v>6169</v>
      </c>
      <c r="Q5722" s="80"/>
      <c r="R5722" s="80"/>
      <c r="S5722" s="163"/>
      <c r="T5722" s="213"/>
      <c r="U5722" s="162"/>
      <c r="V5722" s="164"/>
      <c r="W5722" s="12" t="str">
        <f t="shared" si="1018"/>
        <v>Mqtt1</v>
      </c>
      <c r="X5722" s="196" t="s">
        <v>10774</v>
      </c>
      <c r="Y5722" s="6" t="str">
        <f t="shared" si="1024"/>
        <v>marpower/power-tag/fcu-crew-mess-crew-cabin-aft-sb-crew-cabin-mid-sb</v>
      </c>
      <c r="Z5722" s="103" t="str" cm="1">
        <f t="array" ref="Z5722">IF(COUNTIF(N5722,"spare"),"","$."&amp;_xlfn.REGEXEXTRACT(J5722,"^PT\d+[FQ]\d+_(.*)", 2))</f>
        <v>$.RMS_Voltage_B_N</v>
      </c>
      <c r="AA5722" s="12">
        <f t="shared" si="1021"/>
        <v>39</v>
      </c>
      <c r="AB5722" s="6" t="s">
        <v>195</v>
      </c>
      <c r="AC5722" s="103">
        <v>3030</v>
      </c>
      <c r="AJ5722" s="80"/>
      <c r="AK5722" s="113" t="s">
        <v>1424</v>
      </c>
      <c r="AN5722" s="80"/>
      <c r="AO5722" s="80"/>
      <c r="AP5722" s="80"/>
      <c r="AQ5722" s="80"/>
      <c r="AR5722" s="127"/>
      <c r="AS5722" s="80"/>
      <c r="AT5722" s="7"/>
      <c r="AU5722" s="7"/>
      <c r="AV5722" s="165"/>
      <c r="AW5722" s="166"/>
      <c r="AX5722" s="137"/>
      <c r="AY5722" s="147"/>
      <c r="AZ5722" s="167"/>
      <c r="BA5722" s="167"/>
      <c r="BB5722" s="147" t="str">
        <f t="shared" si="1025"/>
        <v/>
      </c>
      <c r="BC5722" s="168"/>
      <c r="BD5722" s="165"/>
      <c r="BE5722" s="165"/>
      <c r="BF5722" s="165"/>
      <c r="BG5722" s="165"/>
      <c r="BH5722" s="165"/>
      <c r="BI5722" s="165"/>
      <c r="BJ5722" s="165"/>
      <c r="BK5722" s="165"/>
      <c r="BL5722" s="165"/>
      <c r="BM5722" s="165"/>
      <c r="BN5722" s="165"/>
      <c r="BO5722" s="165"/>
      <c r="BP5722" s="165"/>
      <c r="BQ5722" s="165"/>
      <c r="BS5722" s="6"/>
      <c r="BT5722" s="11"/>
      <c r="BU5722" s="6"/>
      <c r="BV5722" s="6"/>
    </row>
    <row r="5723" spans="1:74" ht="15.75" x14ac:dyDescent="0.25">
      <c r="A5723" s="52" t="s">
        <v>1422</v>
      </c>
      <c r="B5723" s="56"/>
      <c r="C5723" s="7" t="s">
        <v>118</v>
      </c>
      <c r="D5723" s="7" t="s">
        <v>6562</v>
      </c>
      <c r="E5723" s="7"/>
      <c r="F5723" s="64"/>
      <c r="G5723" s="6"/>
      <c r="H5723" s="6"/>
      <c r="I5723" s="10" t="s">
        <v>110</v>
      </c>
      <c r="J5723" s="11" t="s">
        <v>8776</v>
      </c>
      <c r="K5723" s="194" t="s">
        <v>511</v>
      </c>
      <c r="L5723" s="176"/>
      <c r="M5723" s="176">
        <v>1000</v>
      </c>
      <c r="N5723" s="80" t="s">
        <v>6858</v>
      </c>
      <c r="O5723" s="162"/>
      <c r="P5723" s="80" t="s">
        <v>6170</v>
      </c>
      <c r="Q5723" s="80"/>
      <c r="R5723" s="80"/>
      <c r="S5723" s="163"/>
      <c r="T5723" s="213"/>
      <c r="U5723" s="162"/>
      <c r="V5723" s="164"/>
      <c r="W5723" s="12" t="str">
        <f t="shared" ref="W5723:W5786" si="1026">IF(COUNTIF(N5723,"spare"),"","Mqtt1")</f>
        <v>Mqtt1</v>
      </c>
      <c r="X5723" s="196" t="s">
        <v>10774</v>
      </c>
      <c r="Y5723" s="6" t="str">
        <f t="shared" si="1024"/>
        <v>marpower/power-tag/fcu-crew-mess-crew-cabin-aft-sb-crew-cabin-mid-sb</v>
      </c>
      <c r="Z5723" s="103" t="str" cm="1">
        <f t="array" ref="Z5723">IF(COUNTIF(N5723,"spare"),"","$."&amp;_xlfn.REGEXEXTRACT(J5723,"^PT\d+[FQ]\d+_(.*)", 2))</f>
        <v>$.RMS_Voltage_C_N</v>
      </c>
      <c r="AA5723" s="12">
        <f t="shared" si="1021"/>
        <v>39</v>
      </c>
      <c r="AB5723" s="6" t="s">
        <v>195</v>
      </c>
      <c r="AC5723" s="103">
        <v>3032</v>
      </c>
      <c r="AJ5723" s="80"/>
      <c r="AK5723" s="113" t="s">
        <v>1424</v>
      </c>
      <c r="AN5723" s="80"/>
      <c r="AO5723" s="80"/>
      <c r="AP5723" s="80"/>
      <c r="AQ5723" s="80"/>
      <c r="AR5723" s="127"/>
      <c r="AS5723" s="80"/>
      <c r="AT5723" s="7"/>
      <c r="AU5723" s="7"/>
      <c r="AV5723" s="165"/>
      <c r="AW5723" s="166"/>
      <c r="AX5723" s="137"/>
      <c r="AY5723" s="147"/>
      <c r="AZ5723" s="167"/>
      <c r="BA5723" s="167"/>
      <c r="BB5723" s="147" t="str">
        <f t="shared" si="1025"/>
        <v/>
      </c>
      <c r="BC5723" s="168"/>
      <c r="BD5723" s="165"/>
      <c r="BE5723" s="165"/>
      <c r="BF5723" s="165"/>
      <c r="BG5723" s="165"/>
      <c r="BH5723" s="165"/>
      <c r="BI5723" s="165"/>
      <c r="BJ5723" s="165"/>
      <c r="BK5723" s="165"/>
      <c r="BL5723" s="165"/>
      <c r="BM5723" s="165"/>
      <c r="BN5723" s="165"/>
      <c r="BO5723" s="165"/>
      <c r="BP5723" s="165"/>
      <c r="BQ5723" s="165"/>
      <c r="BS5723" s="6"/>
      <c r="BT5723" s="11"/>
      <c r="BU5723" s="6"/>
      <c r="BV5723" s="6"/>
    </row>
    <row r="5724" spans="1:74" ht="15.75" x14ac:dyDescent="0.25">
      <c r="A5724" s="52" t="s">
        <v>1422</v>
      </c>
      <c r="B5724" s="56"/>
      <c r="C5724" s="7" t="s">
        <v>118</v>
      </c>
      <c r="D5724" s="7" t="s">
        <v>6562</v>
      </c>
      <c r="E5724" s="7"/>
      <c r="F5724" s="64"/>
      <c r="G5724" s="6"/>
      <c r="H5724" s="6"/>
      <c r="I5724" s="10" t="s">
        <v>110</v>
      </c>
      <c r="J5724" s="11" t="s">
        <v>5298</v>
      </c>
      <c r="K5724" s="194" t="s">
        <v>511</v>
      </c>
      <c r="L5724" s="176"/>
      <c r="M5724" s="176">
        <v>1000</v>
      </c>
      <c r="N5724" s="80" t="s">
        <v>6858</v>
      </c>
      <c r="O5724" s="162"/>
      <c r="P5724" s="80" t="s">
        <v>6171</v>
      </c>
      <c r="Q5724" s="80"/>
      <c r="R5724" s="80"/>
      <c r="S5724" s="163"/>
      <c r="T5724" s="213"/>
      <c r="U5724" s="162"/>
      <c r="V5724" s="164"/>
      <c r="W5724" s="12" t="str">
        <f t="shared" si="1026"/>
        <v>Mqtt1</v>
      </c>
      <c r="X5724" s="196" t="s">
        <v>10774</v>
      </c>
      <c r="Y5724" s="6" t="str">
        <f t="shared" si="1024"/>
        <v>marpower/power-tag/fcu-crew-mess-crew-cabin-aft-sb-crew-cabin-mid-sb</v>
      </c>
      <c r="Z5724" s="103" t="str" cm="1">
        <f t="array" ref="Z5724">IF(COUNTIF(N5724,"spare"),"","$."&amp;_xlfn.REGEXEXTRACT(J5724,"^PT\d+[FQ]\d+_(.*)", 2))</f>
        <v>$.Active_Power_Phase_A</v>
      </c>
      <c r="AA5724" s="12">
        <f t="shared" si="1021"/>
        <v>39</v>
      </c>
      <c r="AB5724" s="6" t="s">
        <v>195</v>
      </c>
      <c r="AC5724" s="103">
        <v>3054</v>
      </c>
      <c r="AJ5724" s="80"/>
      <c r="AK5724" s="113" t="s">
        <v>1425</v>
      </c>
      <c r="AN5724" s="80"/>
      <c r="AO5724" s="80"/>
      <c r="AP5724" s="80"/>
      <c r="AQ5724" s="80"/>
      <c r="AR5724" s="127"/>
      <c r="AS5724" s="80"/>
      <c r="AT5724" s="7"/>
      <c r="AU5724" s="7"/>
      <c r="AV5724" s="165"/>
      <c r="AW5724" s="166"/>
      <c r="AX5724" s="137"/>
      <c r="AY5724" s="147"/>
      <c r="AZ5724" s="167"/>
      <c r="BA5724" s="167"/>
      <c r="BB5724" s="147" t="str">
        <f t="shared" si="1025"/>
        <v/>
      </c>
      <c r="BC5724" s="168"/>
      <c r="BD5724" s="165"/>
      <c r="BE5724" s="165"/>
      <c r="BF5724" s="165"/>
      <c r="BG5724" s="165"/>
      <c r="BH5724" s="165"/>
      <c r="BI5724" s="165"/>
      <c r="BJ5724" s="165"/>
      <c r="BK5724" s="165"/>
      <c r="BL5724" s="165"/>
      <c r="BM5724" s="165"/>
      <c r="BN5724" s="165"/>
      <c r="BO5724" s="165"/>
      <c r="BP5724" s="165"/>
      <c r="BQ5724" s="165"/>
      <c r="BS5724" s="6"/>
      <c r="BT5724" s="11"/>
      <c r="BU5724" s="6"/>
      <c r="BV5724" s="6"/>
    </row>
    <row r="5725" spans="1:74" ht="15.75" x14ac:dyDescent="0.25">
      <c r="A5725" s="52" t="s">
        <v>1422</v>
      </c>
      <c r="B5725" s="56"/>
      <c r="C5725" s="7" t="s">
        <v>118</v>
      </c>
      <c r="D5725" s="7" t="s">
        <v>6562</v>
      </c>
      <c r="E5725" s="7"/>
      <c r="F5725" s="64"/>
      <c r="G5725" s="6"/>
      <c r="H5725" s="6"/>
      <c r="I5725" s="10" t="s">
        <v>110</v>
      </c>
      <c r="J5725" s="11" t="s">
        <v>5299</v>
      </c>
      <c r="K5725" s="194" t="s">
        <v>511</v>
      </c>
      <c r="L5725" s="176"/>
      <c r="M5725" s="176">
        <v>1000</v>
      </c>
      <c r="N5725" s="80" t="s">
        <v>6858</v>
      </c>
      <c r="O5725" s="162"/>
      <c r="P5725" s="80" t="s">
        <v>6172</v>
      </c>
      <c r="Q5725" s="80"/>
      <c r="R5725" s="80"/>
      <c r="S5725" s="163"/>
      <c r="T5725" s="213"/>
      <c r="U5725" s="162"/>
      <c r="V5725" s="164"/>
      <c r="W5725" s="12" t="str">
        <f t="shared" si="1026"/>
        <v>Mqtt1</v>
      </c>
      <c r="X5725" s="196" t="s">
        <v>10774</v>
      </c>
      <c r="Y5725" s="6" t="str">
        <f t="shared" si="1024"/>
        <v>marpower/power-tag/fcu-crew-mess-crew-cabin-aft-sb-crew-cabin-mid-sb</v>
      </c>
      <c r="Z5725" s="103" t="str" cm="1">
        <f t="array" ref="Z5725">IF(COUNTIF(N5725,"spare"),"","$."&amp;_xlfn.REGEXEXTRACT(J5725,"^PT\d+[FQ]\d+_(.*)", 2))</f>
        <v>$.Active_Power_Phase_B</v>
      </c>
      <c r="AA5725" s="12">
        <f t="shared" si="1021"/>
        <v>39</v>
      </c>
      <c r="AB5725" s="6" t="s">
        <v>195</v>
      </c>
      <c r="AC5725" s="103">
        <v>3056</v>
      </c>
      <c r="AJ5725" s="80"/>
      <c r="AK5725" s="113" t="s">
        <v>1425</v>
      </c>
      <c r="AN5725" s="80"/>
      <c r="AO5725" s="80"/>
      <c r="AP5725" s="80"/>
      <c r="AQ5725" s="80"/>
      <c r="AR5725" s="127"/>
      <c r="AS5725" s="80"/>
      <c r="AT5725" s="7"/>
      <c r="AU5725" s="7"/>
      <c r="AV5725" s="165"/>
      <c r="AW5725" s="166"/>
      <c r="AX5725" s="137"/>
      <c r="AY5725" s="147"/>
      <c r="AZ5725" s="167"/>
      <c r="BA5725" s="167"/>
      <c r="BB5725" s="147" t="str">
        <f t="shared" si="1025"/>
        <v/>
      </c>
      <c r="BC5725" s="168"/>
      <c r="BD5725" s="165"/>
      <c r="BE5725" s="165"/>
      <c r="BF5725" s="165"/>
      <c r="BG5725" s="165"/>
      <c r="BH5725" s="165"/>
      <c r="BI5725" s="165"/>
      <c r="BJ5725" s="165"/>
      <c r="BK5725" s="165"/>
      <c r="BL5725" s="165"/>
      <c r="BM5725" s="165"/>
      <c r="BN5725" s="165"/>
      <c r="BO5725" s="165"/>
      <c r="BP5725" s="165"/>
      <c r="BQ5725" s="165"/>
      <c r="BS5725" s="6"/>
      <c r="BT5725" s="11"/>
      <c r="BU5725" s="6"/>
      <c r="BV5725" s="6"/>
    </row>
    <row r="5726" spans="1:74" ht="15.75" x14ac:dyDescent="0.25">
      <c r="A5726" s="52" t="s">
        <v>1422</v>
      </c>
      <c r="B5726" s="56"/>
      <c r="C5726" s="7" t="s">
        <v>118</v>
      </c>
      <c r="D5726" s="7" t="s">
        <v>6562</v>
      </c>
      <c r="E5726" s="7"/>
      <c r="F5726" s="64"/>
      <c r="G5726" s="6"/>
      <c r="H5726" s="6"/>
      <c r="I5726" s="10" t="s">
        <v>110</v>
      </c>
      <c r="J5726" s="11" t="s">
        <v>5300</v>
      </c>
      <c r="K5726" s="194" t="s">
        <v>511</v>
      </c>
      <c r="L5726" s="176"/>
      <c r="M5726" s="176">
        <v>1000</v>
      </c>
      <c r="N5726" s="80" t="s">
        <v>6858</v>
      </c>
      <c r="O5726" s="162"/>
      <c r="P5726" s="80" t="s">
        <v>6173</v>
      </c>
      <c r="Q5726" s="80"/>
      <c r="R5726" s="80"/>
      <c r="S5726" s="163"/>
      <c r="T5726" s="213"/>
      <c r="U5726" s="162"/>
      <c r="V5726" s="164"/>
      <c r="W5726" s="12" t="str">
        <f t="shared" si="1026"/>
        <v>Mqtt1</v>
      </c>
      <c r="X5726" s="196" t="s">
        <v>10774</v>
      </c>
      <c r="Y5726" s="6" t="str">
        <f t="shared" si="1024"/>
        <v>marpower/power-tag/fcu-crew-mess-crew-cabin-aft-sb-crew-cabin-mid-sb</v>
      </c>
      <c r="Z5726" s="103" t="str" cm="1">
        <f t="array" ref="Z5726">IF(COUNTIF(N5726,"spare"),"","$."&amp;_xlfn.REGEXEXTRACT(J5726,"^PT\d+[FQ]\d+_(.*)", 2))</f>
        <v>$.Active_Power_Phase_C</v>
      </c>
      <c r="AA5726" s="12">
        <f t="shared" si="1021"/>
        <v>39</v>
      </c>
      <c r="AB5726" s="6" t="s">
        <v>195</v>
      </c>
      <c r="AC5726" s="103">
        <v>3058</v>
      </c>
      <c r="AJ5726" s="80"/>
      <c r="AK5726" s="113" t="s">
        <v>1425</v>
      </c>
      <c r="AN5726" s="80"/>
      <c r="AO5726" s="80"/>
      <c r="AP5726" s="80"/>
      <c r="AQ5726" s="80"/>
      <c r="AR5726" s="127"/>
      <c r="AS5726" s="80"/>
      <c r="AT5726" s="7"/>
      <c r="AU5726" s="7"/>
      <c r="AV5726" s="165"/>
      <c r="AW5726" s="166"/>
      <c r="AX5726" s="137"/>
      <c r="AY5726" s="147"/>
      <c r="AZ5726" s="167"/>
      <c r="BA5726" s="167"/>
      <c r="BB5726" s="147" t="str">
        <f t="shared" si="1025"/>
        <v/>
      </c>
      <c r="BC5726" s="168"/>
      <c r="BD5726" s="165"/>
      <c r="BE5726" s="165"/>
      <c r="BF5726" s="165"/>
      <c r="BG5726" s="165"/>
      <c r="BH5726" s="165"/>
      <c r="BI5726" s="165"/>
      <c r="BJ5726" s="165"/>
      <c r="BK5726" s="165"/>
      <c r="BL5726" s="165"/>
      <c r="BM5726" s="165"/>
      <c r="BN5726" s="165"/>
      <c r="BO5726" s="165"/>
      <c r="BP5726" s="165"/>
      <c r="BQ5726" s="165"/>
      <c r="BS5726" s="6"/>
      <c r="BT5726" s="11"/>
      <c r="BU5726" s="6"/>
      <c r="BV5726" s="6"/>
    </row>
    <row r="5727" spans="1:74" ht="15.75" x14ac:dyDescent="0.25">
      <c r="A5727" s="52" t="s">
        <v>1422</v>
      </c>
      <c r="B5727" s="56"/>
      <c r="C5727" s="7" t="s">
        <v>118</v>
      </c>
      <c r="D5727" s="7" t="s">
        <v>6562</v>
      </c>
      <c r="E5727" s="7"/>
      <c r="F5727" s="64"/>
      <c r="G5727" s="6"/>
      <c r="H5727" s="6"/>
      <c r="I5727" s="10" t="s">
        <v>110</v>
      </c>
      <c r="J5727" s="11" t="s">
        <v>5301</v>
      </c>
      <c r="K5727" s="194" t="s">
        <v>511</v>
      </c>
      <c r="L5727" s="176"/>
      <c r="M5727" s="176">
        <v>1000</v>
      </c>
      <c r="N5727" s="80" t="s">
        <v>6858</v>
      </c>
      <c r="O5727" s="162"/>
      <c r="P5727" s="80" t="s">
        <v>6174</v>
      </c>
      <c r="Q5727" s="80"/>
      <c r="R5727" s="80"/>
      <c r="S5727" s="163"/>
      <c r="T5727" s="213"/>
      <c r="U5727" s="162"/>
      <c r="V5727" s="164"/>
      <c r="W5727" s="12" t="str">
        <f t="shared" si="1026"/>
        <v>Mqtt1</v>
      </c>
      <c r="X5727" s="196" t="s">
        <v>10774</v>
      </c>
      <c r="Y5727" s="6" t="str">
        <f t="shared" si="1024"/>
        <v>marpower/power-tag/fcu-crew-mess-crew-cabin-aft-sb-crew-cabin-mid-sb</v>
      </c>
      <c r="Z5727" s="103" t="str" cm="1">
        <f t="array" ref="Z5727">IF(COUNTIF(N5727,"spare"),"","$."&amp;_xlfn.REGEXEXTRACT(J5727,"^PT\d+[FQ]\d+_(.*)", 2))</f>
        <v>$.Total_Active_Power</v>
      </c>
      <c r="AA5727" s="12">
        <f t="shared" si="1021"/>
        <v>39</v>
      </c>
      <c r="AB5727" s="6" t="s">
        <v>195</v>
      </c>
      <c r="AC5727" s="103">
        <v>3060</v>
      </c>
      <c r="AJ5727" s="80"/>
      <c r="AK5727" s="113" t="s">
        <v>1425</v>
      </c>
      <c r="AN5727" s="80"/>
      <c r="AO5727" s="80"/>
      <c r="AP5727" s="80"/>
      <c r="AQ5727" s="80"/>
      <c r="AR5727" s="127"/>
      <c r="AS5727" s="80"/>
      <c r="AT5727" s="7"/>
      <c r="AU5727" s="7"/>
      <c r="AV5727" s="165"/>
      <c r="AW5727" s="166"/>
      <c r="AX5727" s="137"/>
      <c r="AY5727" s="147"/>
      <c r="AZ5727" s="167"/>
      <c r="BA5727" s="167"/>
      <c r="BB5727" s="147" t="str">
        <f t="shared" si="1025"/>
        <v/>
      </c>
      <c r="BC5727" s="168"/>
      <c r="BD5727" s="165"/>
      <c r="BE5727" s="165"/>
      <c r="BF5727" s="165"/>
      <c r="BG5727" s="165"/>
      <c r="BH5727" s="165"/>
      <c r="BI5727" s="165"/>
      <c r="BJ5727" s="165"/>
      <c r="BK5727" s="165"/>
      <c r="BL5727" s="165"/>
      <c r="BM5727" s="165"/>
      <c r="BN5727" s="165"/>
      <c r="BO5727" s="165"/>
      <c r="BP5727" s="165"/>
      <c r="BQ5727" s="165"/>
      <c r="BS5727" s="6"/>
      <c r="BT5727" s="11"/>
      <c r="BU5727" s="6"/>
      <c r="BV5727" s="6"/>
    </row>
    <row r="5728" spans="1:74" ht="15.75" x14ac:dyDescent="0.25">
      <c r="A5728" s="52" t="s">
        <v>1422</v>
      </c>
      <c r="B5728" s="56"/>
      <c r="C5728" s="7" t="s">
        <v>118</v>
      </c>
      <c r="D5728" s="7" t="s">
        <v>6562</v>
      </c>
      <c r="E5728" s="7"/>
      <c r="F5728" s="64"/>
      <c r="G5728" s="6"/>
      <c r="H5728" s="6"/>
      <c r="I5728" s="10" t="s">
        <v>110</v>
      </c>
      <c r="J5728" s="11" t="s">
        <v>5302</v>
      </c>
      <c r="K5728" s="194" t="s">
        <v>511</v>
      </c>
      <c r="L5728" s="176"/>
      <c r="M5728" s="176">
        <v>1000</v>
      </c>
      <c r="N5728" s="80" t="s">
        <v>6858</v>
      </c>
      <c r="O5728" s="162"/>
      <c r="P5728" s="80" t="s">
        <v>6175</v>
      </c>
      <c r="Q5728" s="80"/>
      <c r="R5728" s="80"/>
      <c r="S5728" s="163"/>
      <c r="T5728" s="213"/>
      <c r="U5728" s="162"/>
      <c r="V5728" s="164"/>
      <c r="W5728" s="12" t="str">
        <f t="shared" si="1026"/>
        <v>Mqtt1</v>
      </c>
      <c r="X5728" s="196" t="s">
        <v>10774</v>
      </c>
      <c r="Y5728" s="6" t="str">
        <f t="shared" si="1024"/>
        <v>marpower/power-tag/fcu-crew-mess-crew-cabin-aft-sb-crew-cabin-mid-sb</v>
      </c>
      <c r="Z5728" s="103" t="str" cm="1">
        <f t="array" ref="Z5728">IF(COUNTIF(N5728,"spare"),"","$."&amp;_xlfn.REGEXEXTRACT(J5728,"^PT\d+[FQ]\d+_(.*)", 2))</f>
        <v>$.Power_Factor_Phase_A</v>
      </c>
      <c r="AA5728" s="12">
        <f t="shared" si="1021"/>
        <v>39</v>
      </c>
      <c r="AB5728" s="6" t="s">
        <v>195</v>
      </c>
      <c r="AC5728" s="103">
        <v>3078</v>
      </c>
      <c r="AJ5728" s="80"/>
      <c r="AK5728" s="113" t="s">
        <v>1426</v>
      </c>
      <c r="AN5728" s="80"/>
      <c r="AO5728" s="80"/>
      <c r="AP5728" s="80"/>
      <c r="AQ5728" s="80"/>
      <c r="AR5728" s="127"/>
      <c r="AS5728" s="80"/>
      <c r="AT5728" s="7"/>
      <c r="AU5728" s="7"/>
      <c r="AV5728" s="165"/>
      <c r="AW5728" s="166"/>
      <c r="AX5728" s="137"/>
      <c r="AY5728" s="147"/>
      <c r="AZ5728" s="167"/>
      <c r="BA5728" s="167"/>
      <c r="BB5728" s="147" t="str">
        <f t="shared" si="1025"/>
        <v/>
      </c>
      <c r="BC5728" s="168"/>
      <c r="BD5728" s="165"/>
      <c r="BE5728" s="165"/>
      <c r="BF5728" s="165"/>
      <c r="BG5728" s="165"/>
      <c r="BH5728" s="165"/>
      <c r="BI5728" s="165"/>
      <c r="BJ5728" s="165"/>
      <c r="BK5728" s="165"/>
      <c r="BL5728" s="165"/>
      <c r="BM5728" s="165"/>
      <c r="BN5728" s="165"/>
      <c r="BO5728" s="165"/>
      <c r="BP5728" s="165"/>
      <c r="BQ5728" s="165"/>
      <c r="BS5728" s="6"/>
      <c r="BT5728" s="11"/>
      <c r="BU5728" s="6"/>
      <c r="BV5728" s="6"/>
    </row>
    <row r="5729" spans="1:74" ht="15.75" x14ac:dyDescent="0.25">
      <c r="A5729" s="52" t="s">
        <v>1422</v>
      </c>
      <c r="B5729" s="56"/>
      <c r="C5729" s="7" t="s">
        <v>118</v>
      </c>
      <c r="D5729" s="7" t="s">
        <v>6562</v>
      </c>
      <c r="E5729" s="7"/>
      <c r="F5729" s="64"/>
      <c r="G5729" s="6"/>
      <c r="H5729" s="6"/>
      <c r="I5729" s="10" t="s">
        <v>110</v>
      </c>
      <c r="J5729" s="11" t="s">
        <v>5303</v>
      </c>
      <c r="K5729" s="194" t="s">
        <v>511</v>
      </c>
      <c r="L5729" s="176"/>
      <c r="M5729" s="176">
        <v>1000</v>
      </c>
      <c r="N5729" s="80" t="s">
        <v>6858</v>
      </c>
      <c r="O5729" s="162"/>
      <c r="P5729" s="80" t="s">
        <v>6176</v>
      </c>
      <c r="Q5729" s="80"/>
      <c r="R5729" s="80"/>
      <c r="S5729" s="163"/>
      <c r="T5729" s="213"/>
      <c r="U5729" s="162"/>
      <c r="V5729" s="164"/>
      <c r="W5729" s="12" t="str">
        <f t="shared" si="1026"/>
        <v>Mqtt1</v>
      </c>
      <c r="X5729" s="196" t="s">
        <v>10774</v>
      </c>
      <c r="Y5729" s="6" t="str">
        <f t="shared" si="1024"/>
        <v>marpower/power-tag/fcu-crew-mess-crew-cabin-aft-sb-crew-cabin-mid-sb</v>
      </c>
      <c r="Z5729" s="103" t="str" cm="1">
        <f t="array" ref="Z5729">IF(COUNTIF(N5729,"spare"),"","$."&amp;_xlfn.REGEXEXTRACT(J5729,"^PT\d+[FQ]\d+_(.*)", 2))</f>
        <v>$.Power_Factor_Phase_B</v>
      </c>
      <c r="AA5729" s="12">
        <f t="shared" si="1021"/>
        <v>39</v>
      </c>
      <c r="AB5729" s="6" t="s">
        <v>195</v>
      </c>
      <c r="AC5729" s="103">
        <v>3080</v>
      </c>
      <c r="AJ5729" s="80"/>
      <c r="AK5729" s="113" t="s">
        <v>1426</v>
      </c>
      <c r="AN5729" s="80"/>
      <c r="AO5729" s="80"/>
      <c r="AP5729" s="80"/>
      <c r="AQ5729" s="80"/>
      <c r="AR5729" s="127"/>
      <c r="AS5729" s="80"/>
      <c r="AT5729" s="7"/>
      <c r="AU5729" s="7"/>
      <c r="AV5729" s="165"/>
      <c r="AW5729" s="166"/>
      <c r="AX5729" s="137"/>
      <c r="AY5729" s="147"/>
      <c r="AZ5729" s="167"/>
      <c r="BA5729" s="167"/>
      <c r="BB5729" s="147" t="str">
        <f t="shared" si="1025"/>
        <v/>
      </c>
      <c r="BC5729" s="168"/>
      <c r="BD5729" s="165"/>
      <c r="BE5729" s="165"/>
      <c r="BF5729" s="165"/>
      <c r="BG5729" s="165"/>
      <c r="BH5729" s="165"/>
      <c r="BI5729" s="165"/>
      <c r="BJ5729" s="165"/>
      <c r="BK5729" s="165"/>
      <c r="BL5729" s="165"/>
      <c r="BM5729" s="165"/>
      <c r="BN5729" s="165"/>
      <c r="BO5729" s="165"/>
      <c r="BP5729" s="165"/>
      <c r="BQ5729" s="165"/>
      <c r="BS5729" s="6"/>
      <c r="BT5729" s="11"/>
      <c r="BU5729" s="6"/>
      <c r="BV5729" s="6"/>
    </row>
    <row r="5730" spans="1:74" ht="15.75" x14ac:dyDescent="0.25">
      <c r="A5730" s="52" t="s">
        <v>1422</v>
      </c>
      <c r="B5730" s="56"/>
      <c r="C5730" s="7" t="s">
        <v>118</v>
      </c>
      <c r="D5730" s="7" t="s">
        <v>6562</v>
      </c>
      <c r="E5730" s="7"/>
      <c r="F5730" s="64"/>
      <c r="G5730" s="6"/>
      <c r="H5730" s="6"/>
      <c r="I5730" s="10" t="s">
        <v>110</v>
      </c>
      <c r="J5730" s="11" t="s">
        <v>5304</v>
      </c>
      <c r="K5730" s="194" t="s">
        <v>511</v>
      </c>
      <c r="L5730" s="176"/>
      <c r="M5730" s="176">
        <v>1000</v>
      </c>
      <c r="N5730" s="80" t="s">
        <v>6858</v>
      </c>
      <c r="O5730" s="162"/>
      <c r="P5730" s="80" t="s">
        <v>6177</v>
      </c>
      <c r="Q5730" s="80"/>
      <c r="R5730" s="80"/>
      <c r="S5730" s="163"/>
      <c r="T5730" s="213"/>
      <c r="U5730" s="162"/>
      <c r="V5730" s="164"/>
      <c r="W5730" s="12" t="str">
        <f t="shared" si="1026"/>
        <v>Mqtt1</v>
      </c>
      <c r="X5730" s="196" t="s">
        <v>10774</v>
      </c>
      <c r="Y5730" s="6" t="str">
        <f t="shared" si="1024"/>
        <v>marpower/power-tag/fcu-crew-mess-crew-cabin-aft-sb-crew-cabin-mid-sb</v>
      </c>
      <c r="Z5730" s="103" t="str" cm="1">
        <f t="array" ref="Z5730">IF(COUNTIF(N5730,"spare"),"","$."&amp;_xlfn.REGEXEXTRACT(J5730,"^PT\d+[FQ]\d+_(.*)", 2))</f>
        <v>$.Power_Factor_Phase_C</v>
      </c>
      <c r="AA5730" s="12">
        <f t="shared" si="1021"/>
        <v>39</v>
      </c>
      <c r="AB5730" s="6" t="s">
        <v>195</v>
      </c>
      <c r="AC5730" s="103">
        <v>3082</v>
      </c>
      <c r="AJ5730" s="80"/>
      <c r="AK5730" s="113" t="s">
        <v>1426</v>
      </c>
      <c r="AN5730" s="80"/>
      <c r="AO5730" s="80"/>
      <c r="AP5730" s="80"/>
      <c r="AQ5730" s="80"/>
      <c r="AR5730" s="127"/>
      <c r="AS5730" s="80"/>
      <c r="AT5730" s="7"/>
      <c r="AU5730" s="7"/>
      <c r="AV5730" s="165"/>
      <c r="AW5730" s="166"/>
      <c r="AX5730" s="137"/>
      <c r="AY5730" s="147"/>
      <c r="AZ5730" s="167"/>
      <c r="BA5730" s="167"/>
      <c r="BB5730" s="147" t="str">
        <f t="shared" si="1025"/>
        <v/>
      </c>
      <c r="BC5730" s="168"/>
      <c r="BD5730" s="165"/>
      <c r="BE5730" s="165"/>
      <c r="BF5730" s="165"/>
      <c r="BG5730" s="165"/>
      <c r="BH5730" s="165"/>
      <c r="BI5730" s="165"/>
      <c r="BJ5730" s="165"/>
      <c r="BK5730" s="165"/>
      <c r="BL5730" s="165"/>
      <c r="BM5730" s="165"/>
      <c r="BN5730" s="165"/>
      <c r="BO5730" s="165"/>
      <c r="BP5730" s="165"/>
      <c r="BQ5730" s="165"/>
      <c r="BS5730" s="6"/>
      <c r="BT5730" s="11"/>
      <c r="BU5730" s="6"/>
      <c r="BV5730" s="6"/>
    </row>
    <row r="5731" spans="1:74" ht="15.75" x14ac:dyDescent="0.25">
      <c r="A5731" s="52" t="s">
        <v>1422</v>
      </c>
      <c r="B5731" s="56"/>
      <c r="C5731" s="7" t="s">
        <v>118</v>
      </c>
      <c r="D5731" s="7" t="s">
        <v>6562</v>
      </c>
      <c r="E5731" s="7"/>
      <c r="F5731" s="64"/>
      <c r="G5731" s="6"/>
      <c r="H5731" s="6"/>
      <c r="I5731" s="10" t="s">
        <v>110</v>
      </c>
      <c r="J5731" s="11" t="s">
        <v>5305</v>
      </c>
      <c r="K5731" s="194" t="s">
        <v>511</v>
      </c>
      <c r="L5731" s="176"/>
      <c r="M5731" s="176">
        <v>1000</v>
      </c>
      <c r="N5731" s="80" t="s">
        <v>6858</v>
      </c>
      <c r="O5731" s="162"/>
      <c r="P5731" s="80" t="s">
        <v>6178</v>
      </c>
      <c r="Q5731" s="80"/>
      <c r="R5731" s="80"/>
      <c r="S5731" s="163"/>
      <c r="T5731" s="213"/>
      <c r="U5731" s="162"/>
      <c r="V5731" s="164"/>
      <c r="W5731" s="12" t="str">
        <f t="shared" si="1026"/>
        <v>Mqtt1</v>
      </c>
      <c r="X5731" s="196" t="s">
        <v>10774</v>
      </c>
      <c r="Y5731" s="6" t="str">
        <f t="shared" si="1024"/>
        <v>marpower/power-tag/fcu-crew-mess-crew-cabin-aft-sb-crew-cabin-mid-sb</v>
      </c>
      <c r="Z5731" s="103" t="str" cm="1">
        <f t="array" ref="Z5731">IF(COUNTIF(N5731,"spare"),"","$."&amp;_xlfn.REGEXEXTRACT(J5731,"^PT\d+[FQ]\d+_(.*)", 2))</f>
        <v>$.Total_Power_Factor</v>
      </c>
      <c r="AA5731" s="12">
        <f t="shared" si="1021"/>
        <v>39</v>
      </c>
      <c r="AB5731" s="6" t="s">
        <v>195</v>
      </c>
      <c r="AC5731" s="103">
        <v>3084</v>
      </c>
      <c r="AJ5731" s="80"/>
      <c r="AK5731" s="113" t="s">
        <v>1426</v>
      </c>
      <c r="AN5731" s="80"/>
      <c r="AO5731" s="80"/>
      <c r="AP5731" s="80"/>
      <c r="AQ5731" s="80"/>
      <c r="AR5731" s="127"/>
      <c r="AS5731" s="80"/>
      <c r="AT5731" s="7"/>
      <c r="AU5731" s="7"/>
      <c r="AV5731" s="165"/>
      <c r="AW5731" s="166"/>
      <c r="AX5731" s="137"/>
      <c r="AY5731" s="147"/>
      <c r="AZ5731" s="167"/>
      <c r="BA5731" s="167"/>
      <c r="BB5731" s="147" t="str">
        <f t="shared" si="1025"/>
        <v/>
      </c>
      <c r="BC5731" s="168"/>
      <c r="BD5731" s="165"/>
      <c r="BE5731" s="165"/>
      <c r="BF5731" s="165"/>
      <c r="BG5731" s="165"/>
      <c r="BH5731" s="165"/>
      <c r="BI5731" s="165"/>
      <c r="BJ5731" s="165"/>
      <c r="BK5731" s="165"/>
      <c r="BL5731" s="165"/>
      <c r="BM5731" s="165"/>
      <c r="BN5731" s="165"/>
      <c r="BO5731" s="165"/>
      <c r="BP5731" s="165"/>
      <c r="BQ5731" s="165"/>
      <c r="BS5731" s="6"/>
      <c r="BT5731" s="11"/>
      <c r="BU5731" s="6"/>
      <c r="BV5731" s="6"/>
    </row>
    <row r="5732" spans="1:74" ht="15.75" x14ac:dyDescent="0.25">
      <c r="A5732" s="52" t="s">
        <v>1422</v>
      </c>
      <c r="B5732" s="56"/>
      <c r="C5732" s="7" t="s">
        <v>118</v>
      </c>
      <c r="D5732" s="7" t="s">
        <v>6562</v>
      </c>
      <c r="E5732" s="7"/>
      <c r="F5732" s="64"/>
      <c r="G5732" s="6"/>
      <c r="H5732" s="6"/>
      <c r="I5732" s="10" t="s">
        <v>110</v>
      </c>
      <c r="J5732" s="11" t="s">
        <v>5306</v>
      </c>
      <c r="K5732" s="194" t="s">
        <v>511</v>
      </c>
      <c r="L5732" s="176"/>
      <c r="M5732" s="176">
        <v>1000</v>
      </c>
      <c r="N5732" s="80" t="s">
        <v>6858</v>
      </c>
      <c r="O5732" s="162"/>
      <c r="P5732" s="80" t="s">
        <v>6179</v>
      </c>
      <c r="Q5732" s="80"/>
      <c r="R5732" s="80"/>
      <c r="S5732" s="163"/>
      <c r="T5732" s="213"/>
      <c r="U5732" s="162"/>
      <c r="V5732" s="164"/>
      <c r="W5732" s="12" t="str">
        <f t="shared" si="1026"/>
        <v>Mqtt1</v>
      </c>
      <c r="X5732" s="196" t="s">
        <v>10775</v>
      </c>
      <c r="Y5732" s="6" t="str">
        <f t="shared" si="1024"/>
        <v>marpower/power-tag/fcu-crew-cabin-fwd-ps-crew-cabin-fwd-sb</v>
      </c>
      <c r="Z5732" s="103" t="str" cm="1">
        <f t="array" ref="Z5732">IF(COUNTIF(N5732,"spare"),"","$."&amp;_xlfn.REGEXEXTRACT(J5732,"^PT\d+[FQ]\d+_(.*)", 2))</f>
        <v>$.RMS_Current_Phase_A</v>
      </c>
      <c r="AA5732" s="12">
        <f>AA5717+1</f>
        <v>40</v>
      </c>
      <c r="AB5732" s="6" t="s">
        <v>195</v>
      </c>
      <c r="AC5732" s="103">
        <v>3000</v>
      </c>
      <c r="AJ5732" s="80"/>
      <c r="AK5732" s="113" t="s">
        <v>1423</v>
      </c>
      <c r="AN5732" s="80"/>
      <c r="AO5732" s="80"/>
      <c r="AP5732" s="80"/>
      <c r="AQ5732" s="80"/>
      <c r="AR5732" s="127"/>
      <c r="AS5732" s="80"/>
      <c r="AT5732" s="7"/>
      <c r="AU5732" s="7"/>
      <c r="AV5732" s="165"/>
      <c r="AW5732" s="166"/>
      <c r="AX5732" s="137"/>
      <c r="AY5732" s="147"/>
      <c r="AZ5732" s="167"/>
      <c r="BA5732" s="167"/>
      <c r="BB5732" s="147" t="str">
        <f t="shared" ref="BB5732:BB5746" si="1027">IF(ISNUMBER(AM5732),"1","")</f>
        <v/>
      </c>
      <c r="BC5732" s="168"/>
      <c r="BD5732" s="165"/>
      <c r="BE5732" s="165"/>
      <c r="BF5732" s="165"/>
      <c r="BG5732" s="165"/>
      <c r="BH5732" s="165"/>
      <c r="BI5732" s="165"/>
      <c r="BJ5732" s="165"/>
      <c r="BK5732" s="165"/>
      <c r="BL5732" s="165"/>
      <c r="BM5732" s="165"/>
      <c r="BN5732" s="165"/>
      <c r="BO5732" s="165"/>
      <c r="BP5732" s="165"/>
      <c r="BQ5732" s="165"/>
      <c r="BS5732" s="6"/>
      <c r="BT5732" s="11"/>
      <c r="BU5732" s="6"/>
      <c r="BV5732" s="6"/>
    </row>
    <row r="5733" spans="1:74" ht="15.75" x14ac:dyDescent="0.25">
      <c r="A5733" s="52" t="s">
        <v>1422</v>
      </c>
      <c r="B5733" s="56"/>
      <c r="C5733" s="7" t="s">
        <v>118</v>
      </c>
      <c r="D5733" s="7" t="s">
        <v>6562</v>
      </c>
      <c r="E5733" s="7"/>
      <c r="F5733" s="64"/>
      <c r="G5733" s="6"/>
      <c r="H5733" s="6"/>
      <c r="I5733" s="10" t="s">
        <v>110</v>
      </c>
      <c r="J5733" s="11" t="s">
        <v>5307</v>
      </c>
      <c r="K5733" s="194" t="s">
        <v>511</v>
      </c>
      <c r="L5733" s="176"/>
      <c r="M5733" s="176">
        <v>1000</v>
      </c>
      <c r="N5733" s="80" t="s">
        <v>6858</v>
      </c>
      <c r="O5733" s="162"/>
      <c r="P5733" s="80" t="s">
        <v>6180</v>
      </c>
      <c r="Q5733" s="80"/>
      <c r="R5733" s="80"/>
      <c r="S5733" s="163"/>
      <c r="T5733" s="213"/>
      <c r="U5733" s="162"/>
      <c r="V5733" s="164"/>
      <c r="W5733" s="12" t="str">
        <f t="shared" si="1026"/>
        <v>Mqtt1</v>
      </c>
      <c r="X5733" s="196" t="s">
        <v>10775</v>
      </c>
      <c r="Y5733" s="6" t="str">
        <f t="shared" si="1024"/>
        <v>marpower/power-tag/fcu-crew-cabin-fwd-ps-crew-cabin-fwd-sb</v>
      </c>
      <c r="Z5733" s="103" t="str" cm="1">
        <f t="array" ref="Z5733">IF(COUNTIF(N5733,"spare"),"","$."&amp;_xlfn.REGEXEXTRACT(J5733,"^PT\d+[FQ]\d+_(.*)", 2))</f>
        <v>$.RMS_Current_Phase_B</v>
      </c>
      <c r="AA5733" s="12">
        <f t="shared" si="1021"/>
        <v>40</v>
      </c>
      <c r="AB5733" s="6" t="s">
        <v>195</v>
      </c>
      <c r="AC5733" s="103">
        <v>3002</v>
      </c>
      <c r="AJ5733" s="80"/>
      <c r="AK5733" s="113" t="s">
        <v>1423</v>
      </c>
      <c r="AN5733" s="80"/>
      <c r="AO5733" s="80"/>
      <c r="AP5733" s="80"/>
      <c r="AQ5733" s="80"/>
      <c r="AR5733" s="127"/>
      <c r="AS5733" s="80"/>
      <c r="AT5733" s="7"/>
      <c r="AU5733" s="7"/>
      <c r="AV5733" s="165"/>
      <c r="AW5733" s="166"/>
      <c r="AX5733" s="137"/>
      <c r="AY5733" s="147"/>
      <c r="AZ5733" s="167"/>
      <c r="BA5733" s="167"/>
      <c r="BB5733" s="147" t="str">
        <f t="shared" si="1027"/>
        <v/>
      </c>
      <c r="BC5733" s="168"/>
      <c r="BD5733" s="165"/>
      <c r="BE5733" s="165"/>
      <c r="BF5733" s="165"/>
      <c r="BG5733" s="165"/>
      <c r="BH5733" s="165"/>
      <c r="BI5733" s="165"/>
      <c r="BJ5733" s="165"/>
      <c r="BK5733" s="165"/>
      <c r="BL5733" s="165"/>
      <c r="BM5733" s="165"/>
      <c r="BN5733" s="165"/>
      <c r="BO5733" s="165"/>
      <c r="BP5733" s="165"/>
      <c r="BQ5733" s="165"/>
      <c r="BS5733" s="6"/>
      <c r="BT5733" s="11"/>
      <c r="BU5733" s="6"/>
      <c r="BV5733" s="6"/>
    </row>
    <row r="5734" spans="1:74" ht="15.75" x14ac:dyDescent="0.25">
      <c r="A5734" s="52" t="s">
        <v>1422</v>
      </c>
      <c r="B5734" s="56"/>
      <c r="C5734" s="7" t="s">
        <v>118</v>
      </c>
      <c r="D5734" s="7" t="s">
        <v>6562</v>
      </c>
      <c r="E5734" s="7"/>
      <c r="F5734" s="64"/>
      <c r="G5734" s="6"/>
      <c r="H5734" s="6"/>
      <c r="I5734" s="10" t="s">
        <v>110</v>
      </c>
      <c r="J5734" s="11" t="s">
        <v>5308</v>
      </c>
      <c r="K5734" s="194" t="s">
        <v>511</v>
      </c>
      <c r="L5734" s="176"/>
      <c r="M5734" s="176">
        <v>1000</v>
      </c>
      <c r="N5734" s="80" t="s">
        <v>6858</v>
      </c>
      <c r="O5734" s="162"/>
      <c r="P5734" s="80" t="s">
        <v>6181</v>
      </c>
      <c r="Q5734" s="80"/>
      <c r="R5734" s="80"/>
      <c r="S5734" s="163"/>
      <c r="T5734" s="213"/>
      <c r="U5734" s="162"/>
      <c r="V5734" s="164"/>
      <c r="W5734" s="12" t="str">
        <f t="shared" si="1026"/>
        <v>Mqtt1</v>
      </c>
      <c r="X5734" s="196" t="s">
        <v>10775</v>
      </c>
      <c r="Y5734" s="6" t="str">
        <f t="shared" si="1024"/>
        <v>marpower/power-tag/fcu-crew-cabin-fwd-ps-crew-cabin-fwd-sb</v>
      </c>
      <c r="Z5734" s="103" t="str" cm="1">
        <f t="array" ref="Z5734">IF(COUNTIF(N5734,"spare"),"","$."&amp;_xlfn.REGEXEXTRACT(J5734,"^PT\d+[FQ]\d+_(.*)", 2))</f>
        <v>$.RMS_Current_Phase_C</v>
      </c>
      <c r="AA5734" s="12">
        <f t="shared" si="1021"/>
        <v>40</v>
      </c>
      <c r="AB5734" s="6" t="s">
        <v>195</v>
      </c>
      <c r="AC5734" s="103">
        <v>3004</v>
      </c>
      <c r="AJ5734" s="80"/>
      <c r="AK5734" s="113" t="s">
        <v>1423</v>
      </c>
      <c r="AN5734" s="80"/>
      <c r="AO5734" s="80"/>
      <c r="AP5734" s="80"/>
      <c r="AQ5734" s="80"/>
      <c r="AR5734" s="127"/>
      <c r="AS5734" s="80"/>
      <c r="AT5734" s="7"/>
      <c r="AU5734" s="7"/>
      <c r="AV5734" s="165"/>
      <c r="AW5734" s="166"/>
      <c r="AX5734" s="137"/>
      <c r="AY5734" s="147"/>
      <c r="AZ5734" s="167"/>
      <c r="BA5734" s="167"/>
      <c r="BB5734" s="147" t="str">
        <f t="shared" si="1027"/>
        <v/>
      </c>
      <c r="BC5734" s="168"/>
      <c r="BD5734" s="165"/>
      <c r="BE5734" s="165"/>
      <c r="BF5734" s="165"/>
      <c r="BG5734" s="165"/>
      <c r="BH5734" s="165"/>
      <c r="BI5734" s="165"/>
      <c r="BJ5734" s="165"/>
      <c r="BK5734" s="165"/>
      <c r="BL5734" s="165"/>
      <c r="BM5734" s="165"/>
      <c r="BN5734" s="165"/>
      <c r="BO5734" s="165"/>
      <c r="BP5734" s="165"/>
      <c r="BQ5734" s="165"/>
      <c r="BS5734" s="6"/>
      <c r="BT5734" s="11"/>
      <c r="BU5734" s="6"/>
      <c r="BV5734" s="6"/>
    </row>
    <row r="5735" spans="1:74" ht="15.75" x14ac:dyDescent="0.25">
      <c r="A5735" s="52" t="s">
        <v>1422</v>
      </c>
      <c r="B5735" s="56"/>
      <c r="C5735" s="7" t="s">
        <v>118</v>
      </c>
      <c r="D5735" s="7" t="s">
        <v>6562</v>
      </c>
      <c r="E5735" s="7"/>
      <c r="F5735" s="64"/>
      <c r="G5735" s="6"/>
      <c r="H5735" s="6"/>
      <c r="I5735" s="10" t="s">
        <v>110</v>
      </c>
      <c r="J5735" s="11" t="s">
        <v>5309</v>
      </c>
      <c r="K5735" s="194" t="s">
        <v>511</v>
      </c>
      <c r="L5735" s="176"/>
      <c r="M5735" s="176">
        <v>1000</v>
      </c>
      <c r="N5735" s="80" t="s">
        <v>6858</v>
      </c>
      <c r="O5735" s="162"/>
      <c r="P5735" s="80" t="s">
        <v>6182</v>
      </c>
      <c r="Q5735" s="80"/>
      <c r="R5735" s="80"/>
      <c r="S5735" s="163"/>
      <c r="T5735" s="213"/>
      <c r="U5735" s="162"/>
      <c r="V5735" s="164"/>
      <c r="W5735" s="12" t="str">
        <f t="shared" si="1026"/>
        <v>Mqtt1</v>
      </c>
      <c r="X5735" s="196" t="s">
        <v>10775</v>
      </c>
      <c r="Y5735" s="6" t="str">
        <f t="shared" si="1024"/>
        <v>marpower/power-tag/fcu-crew-cabin-fwd-ps-crew-cabin-fwd-sb</v>
      </c>
      <c r="Z5735" s="103" t="str" cm="1">
        <f t="array" ref="Z5735">IF(COUNTIF(N5735,"spare"),"","$."&amp;_xlfn.REGEXEXTRACT(J5735,"^PT\d+[FQ]\d+_(.*)", 2))</f>
        <v>$.RMS_Current_Phase_Neut</v>
      </c>
      <c r="AA5735" s="12">
        <f t="shared" si="1021"/>
        <v>40</v>
      </c>
      <c r="AB5735" s="6" t="s">
        <v>195</v>
      </c>
      <c r="AC5735" s="103">
        <v>3006</v>
      </c>
      <c r="AJ5735" s="80"/>
      <c r="AK5735" s="113" t="s">
        <v>1423</v>
      </c>
      <c r="AN5735" s="80"/>
      <c r="AO5735" s="80"/>
      <c r="AP5735" s="80"/>
      <c r="AQ5735" s="80"/>
      <c r="AR5735" s="127"/>
      <c r="AS5735" s="80"/>
      <c r="AT5735" s="7"/>
      <c r="AU5735" s="7"/>
      <c r="AV5735" s="165"/>
      <c r="AW5735" s="166"/>
      <c r="AX5735" s="137"/>
      <c r="AY5735" s="147"/>
      <c r="AZ5735" s="167"/>
      <c r="BA5735" s="167"/>
      <c r="BB5735" s="147" t="str">
        <f t="shared" si="1027"/>
        <v/>
      </c>
      <c r="BC5735" s="168"/>
      <c r="BD5735" s="165"/>
      <c r="BE5735" s="165"/>
      <c r="BF5735" s="165"/>
      <c r="BG5735" s="165"/>
      <c r="BH5735" s="165"/>
      <c r="BI5735" s="165"/>
      <c r="BJ5735" s="165"/>
      <c r="BK5735" s="165"/>
      <c r="BL5735" s="165"/>
      <c r="BM5735" s="165"/>
      <c r="BN5735" s="165"/>
      <c r="BO5735" s="165"/>
      <c r="BP5735" s="165"/>
      <c r="BQ5735" s="165"/>
      <c r="BS5735" s="6"/>
      <c r="BT5735" s="11"/>
      <c r="BU5735" s="6"/>
      <c r="BV5735" s="6"/>
    </row>
    <row r="5736" spans="1:74" ht="15.75" x14ac:dyDescent="0.25">
      <c r="A5736" s="52" t="s">
        <v>1422</v>
      </c>
      <c r="B5736" s="56"/>
      <c r="C5736" s="7" t="s">
        <v>118</v>
      </c>
      <c r="D5736" s="7" t="s">
        <v>6562</v>
      </c>
      <c r="E5736" s="7"/>
      <c r="F5736" s="64"/>
      <c r="G5736" s="6"/>
      <c r="H5736" s="6"/>
      <c r="I5736" s="10" t="s">
        <v>110</v>
      </c>
      <c r="J5736" s="11" t="s">
        <v>8423</v>
      </c>
      <c r="K5736" s="194" t="s">
        <v>511</v>
      </c>
      <c r="L5736" s="176"/>
      <c r="M5736" s="176">
        <v>1000</v>
      </c>
      <c r="N5736" s="80" t="s">
        <v>6858</v>
      </c>
      <c r="O5736" s="162"/>
      <c r="P5736" s="80" t="s">
        <v>6183</v>
      </c>
      <c r="Q5736" s="80"/>
      <c r="R5736" s="80"/>
      <c r="S5736" s="163"/>
      <c r="T5736" s="213"/>
      <c r="U5736" s="162"/>
      <c r="V5736" s="164"/>
      <c r="W5736" s="12" t="str">
        <f t="shared" si="1026"/>
        <v>Mqtt1</v>
      </c>
      <c r="X5736" s="196" t="s">
        <v>10775</v>
      </c>
      <c r="Y5736" s="6" t="str">
        <f t="shared" si="1024"/>
        <v>marpower/power-tag/fcu-crew-cabin-fwd-ps-crew-cabin-fwd-sb</v>
      </c>
      <c r="Z5736" s="103" t="str" cm="1">
        <f t="array" ref="Z5736">IF(COUNTIF(N5736,"spare"),"","$."&amp;_xlfn.REGEXEXTRACT(J5736,"^PT\d+[FQ]\d+_(.*)", 2))</f>
        <v>$.RMS_Voltage_A_N</v>
      </c>
      <c r="AA5736" s="12">
        <f t="shared" si="1021"/>
        <v>40</v>
      </c>
      <c r="AB5736" s="6" t="s">
        <v>195</v>
      </c>
      <c r="AC5736" s="103">
        <v>3028</v>
      </c>
      <c r="AJ5736" s="80"/>
      <c r="AK5736" s="113" t="s">
        <v>1424</v>
      </c>
      <c r="AN5736" s="80"/>
      <c r="AO5736" s="80"/>
      <c r="AP5736" s="80"/>
      <c r="AQ5736" s="80"/>
      <c r="AR5736" s="127"/>
      <c r="AS5736" s="80"/>
      <c r="AT5736" s="7"/>
      <c r="AU5736" s="7"/>
      <c r="AV5736" s="165"/>
      <c r="AW5736" s="166"/>
      <c r="AX5736" s="137"/>
      <c r="AY5736" s="147"/>
      <c r="AZ5736" s="167"/>
      <c r="BA5736" s="167"/>
      <c r="BB5736" s="147" t="str">
        <f t="shared" si="1027"/>
        <v/>
      </c>
      <c r="BC5736" s="168"/>
      <c r="BD5736" s="165"/>
      <c r="BE5736" s="165"/>
      <c r="BF5736" s="165"/>
      <c r="BG5736" s="165"/>
      <c r="BH5736" s="165"/>
      <c r="BI5736" s="165"/>
      <c r="BJ5736" s="165"/>
      <c r="BK5736" s="165"/>
      <c r="BL5736" s="165"/>
      <c r="BM5736" s="165"/>
      <c r="BN5736" s="165"/>
      <c r="BO5736" s="165"/>
      <c r="BP5736" s="165"/>
      <c r="BQ5736" s="165"/>
      <c r="BS5736" s="6"/>
      <c r="BT5736" s="11"/>
      <c r="BU5736" s="6"/>
      <c r="BV5736" s="6"/>
    </row>
    <row r="5737" spans="1:74" ht="15.75" x14ac:dyDescent="0.25">
      <c r="A5737" s="52" t="s">
        <v>1422</v>
      </c>
      <c r="B5737" s="56"/>
      <c r="C5737" s="7" t="s">
        <v>118</v>
      </c>
      <c r="D5737" s="7" t="s">
        <v>6562</v>
      </c>
      <c r="E5737" s="7"/>
      <c r="F5737" s="64"/>
      <c r="G5737" s="6"/>
      <c r="H5737" s="6"/>
      <c r="I5737" s="10" t="s">
        <v>110</v>
      </c>
      <c r="J5737" s="11" t="s">
        <v>8600</v>
      </c>
      <c r="K5737" s="194" t="s">
        <v>511</v>
      </c>
      <c r="L5737" s="176"/>
      <c r="M5737" s="176">
        <v>1000</v>
      </c>
      <c r="N5737" s="80" t="s">
        <v>6858</v>
      </c>
      <c r="O5737" s="162"/>
      <c r="P5737" s="80" t="s">
        <v>6184</v>
      </c>
      <c r="Q5737" s="80"/>
      <c r="R5737" s="80"/>
      <c r="S5737" s="163"/>
      <c r="T5737" s="213"/>
      <c r="U5737" s="162"/>
      <c r="V5737" s="164"/>
      <c r="W5737" s="12" t="str">
        <f t="shared" si="1026"/>
        <v>Mqtt1</v>
      </c>
      <c r="X5737" s="196" t="s">
        <v>10775</v>
      </c>
      <c r="Y5737" s="6" t="str">
        <f t="shared" si="1024"/>
        <v>marpower/power-tag/fcu-crew-cabin-fwd-ps-crew-cabin-fwd-sb</v>
      </c>
      <c r="Z5737" s="103" t="str" cm="1">
        <f t="array" ref="Z5737">IF(COUNTIF(N5737,"spare"),"","$."&amp;_xlfn.REGEXEXTRACT(J5737,"^PT\d+[FQ]\d+_(.*)", 2))</f>
        <v>$.RMS_Voltage_B_N</v>
      </c>
      <c r="AA5737" s="12">
        <f t="shared" ref="AA5737:AA5746" si="1028">AA5722+1</f>
        <v>40</v>
      </c>
      <c r="AB5737" s="6" t="s">
        <v>195</v>
      </c>
      <c r="AC5737" s="103">
        <v>3030</v>
      </c>
      <c r="AJ5737" s="80"/>
      <c r="AK5737" s="113" t="s">
        <v>1424</v>
      </c>
      <c r="AN5737" s="80"/>
      <c r="AO5737" s="80"/>
      <c r="AP5737" s="80"/>
      <c r="AQ5737" s="80"/>
      <c r="AR5737" s="127"/>
      <c r="AS5737" s="80"/>
      <c r="AT5737" s="7"/>
      <c r="AU5737" s="7"/>
      <c r="AV5737" s="165"/>
      <c r="AW5737" s="166"/>
      <c r="AX5737" s="137"/>
      <c r="AY5737" s="147"/>
      <c r="AZ5737" s="167"/>
      <c r="BA5737" s="167"/>
      <c r="BB5737" s="147" t="str">
        <f t="shared" si="1027"/>
        <v/>
      </c>
      <c r="BC5737" s="168"/>
      <c r="BD5737" s="165"/>
      <c r="BE5737" s="165"/>
      <c r="BF5737" s="165"/>
      <c r="BG5737" s="165"/>
      <c r="BH5737" s="165"/>
      <c r="BI5737" s="165"/>
      <c r="BJ5737" s="165"/>
      <c r="BK5737" s="165"/>
      <c r="BL5737" s="165"/>
      <c r="BM5737" s="165"/>
      <c r="BN5737" s="165"/>
      <c r="BO5737" s="165"/>
      <c r="BP5737" s="165"/>
      <c r="BQ5737" s="165"/>
      <c r="BS5737" s="6"/>
      <c r="BT5737" s="11"/>
      <c r="BU5737" s="6"/>
      <c r="BV5737" s="6"/>
    </row>
    <row r="5738" spans="1:74" ht="15.75" x14ac:dyDescent="0.25">
      <c r="A5738" s="52" t="s">
        <v>1422</v>
      </c>
      <c r="B5738" s="56"/>
      <c r="C5738" s="7" t="s">
        <v>118</v>
      </c>
      <c r="D5738" s="7" t="s">
        <v>6562</v>
      </c>
      <c r="E5738" s="7"/>
      <c r="F5738" s="64"/>
      <c r="G5738" s="6"/>
      <c r="H5738" s="6"/>
      <c r="I5738" s="10" t="s">
        <v>110</v>
      </c>
      <c r="J5738" s="11" t="s">
        <v>8777</v>
      </c>
      <c r="K5738" s="194" t="s">
        <v>511</v>
      </c>
      <c r="L5738" s="176"/>
      <c r="M5738" s="176">
        <v>1000</v>
      </c>
      <c r="N5738" s="80" t="s">
        <v>6858</v>
      </c>
      <c r="O5738" s="162"/>
      <c r="P5738" s="80" t="s">
        <v>6185</v>
      </c>
      <c r="Q5738" s="80"/>
      <c r="R5738" s="80"/>
      <c r="S5738" s="163"/>
      <c r="T5738" s="213"/>
      <c r="U5738" s="162"/>
      <c r="V5738" s="164"/>
      <c r="W5738" s="12" t="str">
        <f t="shared" si="1026"/>
        <v>Mqtt1</v>
      </c>
      <c r="X5738" s="196" t="s">
        <v>10775</v>
      </c>
      <c r="Y5738" s="6" t="str">
        <f t="shared" si="1024"/>
        <v>marpower/power-tag/fcu-crew-cabin-fwd-ps-crew-cabin-fwd-sb</v>
      </c>
      <c r="Z5738" s="103" t="str" cm="1">
        <f t="array" ref="Z5738">IF(COUNTIF(N5738,"spare"),"","$."&amp;_xlfn.REGEXEXTRACT(J5738,"^PT\d+[FQ]\d+_(.*)", 2))</f>
        <v>$.RMS_Voltage_C_N</v>
      </c>
      <c r="AA5738" s="12">
        <f t="shared" si="1028"/>
        <v>40</v>
      </c>
      <c r="AB5738" s="6" t="s">
        <v>195</v>
      </c>
      <c r="AC5738" s="103">
        <v>3032</v>
      </c>
      <c r="AJ5738" s="80"/>
      <c r="AK5738" s="113" t="s">
        <v>1424</v>
      </c>
      <c r="AN5738" s="80"/>
      <c r="AO5738" s="80"/>
      <c r="AP5738" s="80"/>
      <c r="AQ5738" s="80"/>
      <c r="AR5738" s="127"/>
      <c r="AS5738" s="80"/>
      <c r="AT5738" s="7"/>
      <c r="AU5738" s="7"/>
      <c r="AV5738" s="165"/>
      <c r="AW5738" s="166"/>
      <c r="AX5738" s="137"/>
      <c r="AY5738" s="147"/>
      <c r="AZ5738" s="167"/>
      <c r="BA5738" s="167"/>
      <c r="BB5738" s="147" t="str">
        <f t="shared" si="1027"/>
        <v/>
      </c>
      <c r="BC5738" s="168"/>
      <c r="BD5738" s="165"/>
      <c r="BE5738" s="165"/>
      <c r="BF5738" s="165"/>
      <c r="BG5738" s="165"/>
      <c r="BH5738" s="165"/>
      <c r="BI5738" s="165"/>
      <c r="BJ5738" s="165"/>
      <c r="BK5738" s="165"/>
      <c r="BL5738" s="165"/>
      <c r="BM5738" s="165"/>
      <c r="BN5738" s="165"/>
      <c r="BO5738" s="165"/>
      <c r="BP5738" s="165"/>
      <c r="BQ5738" s="165"/>
      <c r="BS5738" s="6"/>
      <c r="BT5738" s="11"/>
      <c r="BU5738" s="6"/>
      <c r="BV5738" s="6"/>
    </row>
    <row r="5739" spans="1:74" ht="15.75" x14ac:dyDescent="0.25">
      <c r="A5739" s="52" t="s">
        <v>1422</v>
      </c>
      <c r="B5739" s="56"/>
      <c r="C5739" s="7" t="s">
        <v>118</v>
      </c>
      <c r="D5739" s="7" t="s">
        <v>6562</v>
      </c>
      <c r="E5739" s="7"/>
      <c r="F5739" s="64"/>
      <c r="G5739" s="6"/>
      <c r="H5739" s="6"/>
      <c r="I5739" s="10" t="s">
        <v>110</v>
      </c>
      <c r="J5739" s="11" t="s">
        <v>5310</v>
      </c>
      <c r="K5739" s="194" t="s">
        <v>511</v>
      </c>
      <c r="L5739" s="176"/>
      <c r="M5739" s="176">
        <v>1000</v>
      </c>
      <c r="N5739" s="80" t="s">
        <v>6858</v>
      </c>
      <c r="O5739" s="162"/>
      <c r="P5739" s="80" t="s">
        <v>6186</v>
      </c>
      <c r="Q5739" s="80"/>
      <c r="R5739" s="80"/>
      <c r="S5739" s="163"/>
      <c r="T5739" s="213"/>
      <c r="U5739" s="162"/>
      <c r="V5739" s="164"/>
      <c r="W5739" s="12" t="str">
        <f t="shared" si="1026"/>
        <v>Mqtt1</v>
      </c>
      <c r="X5739" s="196" t="s">
        <v>10775</v>
      </c>
      <c r="Y5739" s="6" t="str">
        <f t="shared" si="1024"/>
        <v>marpower/power-tag/fcu-crew-cabin-fwd-ps-crew-cabin-fwd-sb</v>
      </c>
      <c r="Z5739" s="103" t="str" cm="1">
        <f t="array" ref="Z5739">IF(COUNTIF(N5739,"spare"),"","$."&amp;_xlfn.REGEXEXTRACT(J5739,"^PT\d+[FQ]\d+_(.*)", 2))</f>
        <v>$.Active_Power_Phase_A</v>
      </c>
      <c r="AA5739" s="12">
        <f t="shared" si="1028"/>
        <v>40</v>
      </c>
      <c r="AB5739" s="6" t="s">
        <v>195</v>
      </c>
      <c r="AC5739" s="103">
        <v>3054</v>
      </c>
      <c r="AJ5739" s="80"/>
      <c r="AK5739" s="113" t="s">
        <v>1425</v>
      </c>
      <c r="AN5739" s="80"/>
      <c r="AO5739" s="80"/>
      <c r="AP5739" s="80"/>
      <c r="AQ5739" s="80"/>
      <c r="AR5739" s="127"/>
      <c r="AS5739" s="80"/>
      <c r="AT5739" s="7"/>
      <c r="AU5739" s="7"/>
      <c r="AV5739" s="165"/>
      <c r="AW5739" s="166"/>
      <c r="AX5739" s="137"/>
      <c r="AY5739" s="147"/>
      <c r="AZ5739" s="167"/>
      <c r="BA5739" s="167"/>
      <c r="BB5739" s="147" t="str">
        <f t="shared" si="1027"/>
        <v/>
      </c>
      <c r="BC5739" s="168"/>
      <c r="BD5739" s="165"/>
      <c r="BE5739" s="165"/>
      <c r="BF5739" s="165"/>
      <c r="BG5739" s="165"/>
      <c r="BH5739" s="165"/>
      <c r="BI5739" s="165"/>
      <c r="BJ5739" s="165"/>
      <c r="BK5739" s="165"/>
      <c r="BL5739" s="165"/>
      <c r="BM5739" s="165"/>
      <c r="BN5739" s="165"/>
      <c r="BO5739" s="165"/>
      <c r="BP5739" s="165"/>
      <c r="BQ5739" s="165"/>
      <c r="BS5739" s="6"/>
      <c r="BT5739" s="11"/>
      <c r="BU5739" s="6"/>
      <c r="BV5739" s="6"/>
    </row>
    <row r="5740" spans="1:74" ht="15.75" x14ac:dyDescent="0.25">
      <c r="A5740" s="52" t="s">
        <v>1422</v>
      </c>
      <c r="B5740" s="56"/>
      <c r="C5740" s="7" t="s">
        <v>118</v>
      </c>
      <c r="D5740" s="7" t="s">
        <v>6562</v>
      </c>
      <c r="E5740" s="7"/>
      <c r="F5740" s="64"/>
      <c r="G5740" s="6"/>
      <c r="H5740" s="6"/>
      <c r="I5740" s="10" t="s">
        <v>110</v>
      </c>
      <c r="J5740" s="11" t="s">
        <v>5311</v>
      </c>
      <c r="K5740" s="194" t="s">
        <v>511</v>
      </c>
      <c r="L5740" s="176"/>
      <c r="M5740" s="176">
        <v>1000</v>
      </c>
      <c r="N5740" s="80" t="s">
        <v>6858</v>
      </c>
      <c r="O5740" s="162"/>
      <c r="P5740" s="80" t="s">
        <v>6187</v>
      </c>
      <c r="Q5740" s="80"/>
      <c r="R5740" s="80"/>
      <c r="S5740" s="163"/>
      <c r="T5740" s="213"/>
      <c r="U5740" s="162"/>
      <c r="V5740" s="164"/>
      <c r="W5740" s="12" t="str">
        <f t="shared" si="1026"/>
        <v>Mqtt1</v>
      </c>
      <c r="X5740" s="196" t="s">
        <v>10775</v>
      </c>
      <c r="Y5740" s="6" t="str">
        <f t="shared" si="1024"/>
        <v>marpower/power-tag/fcu-crew-cabin-fwd-ps-crew-cabin-fwd-sb</v>
      </c>
      <c r="Z5740" s="103" t="str" cm="1">
        <f t="array" ref="Z5740">IF(COUNTIF(N5740,"spare"),"","$."&amp;_xlfn.REGEXEXTRACT(J5740,"^PT\d+[FQ]\d+_(.*)", 2))</f>
        <v>$.Active_Power_Phase_B</v>
      </c>
      <c r="AA5740" s="12">
        <f t="shared" si="1028"/>
        <v>40</v>
      </c>
      <c r="AB5740" s="6" t="s">
        <v>195</v>
      </c>
      <c r="AC5740" s="103">
        <v>3056</v>
      </c>
      <c r="AJ5740" s="80"/>
      <c r="AK5740" s="113" t="s">
        <v>1425</v>
      </c>
      <c r="AN5740" s="80"/>
      <c r="AO5740" s="80"/>
      <c r="AP5740" s="80"/>
      <c r="AQ5740" s="80"/>
      <c r="AR5740" s="127"/>
      <c r="AS5740" s="80"/>
      <c r="AT5740" s="7"/>
      <c r="AU5740" s="7"/>
      <c r="AV5740" s="165"/>
      <c r="AW5740" s="166"/>
      <c r="AX5740" s="137"/>
      <c r="AY5740" s="147"/>
      <c r="AZ5740" s="167"/>
      <c r="BA5740" s="167"/>
      <c r="BB5740" s="147" t="str">
        <f t="shared" si="1027"/>
        <v/>
      </c>
      <c r="BC5740" s="168"/>
      <c r="BD5740" s="165"/>
      <c r="BE5740" s="165"/>
      <c r="BF5740" s="165"/>
      <c r="BG5740" s="165"/>
      <c r="BH5740" s="165"/>
      <c r="BI5740" s="165"/>
      <c r="BJ5740" s="165"/>
      <c r="BK5740" s="165"/>
      <c r="BL5740" s="165"/>
      <c r="BM5740" s="165"/>
      <c r="BN5740" s="165"/>
      <c r="BO5740" s="165"/>
      <c r="BP5740" s="165"/>
      <c r="BQ5740" s="165"/>
      <c r="BS5740" s="6"/>
      <c r="BT5740" s="11"/>
      <c r="BU5740" s="6"/>
      <c r="BV5740" s="6"/>
    </row>
    <row r="5741" spans="1:74" ht="15.75" x14ac:dyDescent="0.25">
      <c r="A5741" s="52" t="s">
        <v>1422</v>
      </c>
      <c r="B5741" s="56"/>
      <c r="C5741" s="7" t="s">
        <v>118</v>
      </c>
      <c r="D5741" s="7" t="s">
        <v>6562</v>
      </c>
      <c r="E5741" s="7"/>
      <c r="F5741" s="64"/>
      <c r="G5741" s="6"/>
      <c r="H5741" s="6"/>
      <c r="I5741" s="10" t="s">
        <v>110</v>
      </c>
      <c r="J5741" s="11" t="s">
        <v>5312</v>
      </c>
      <c r="K5741" s="194" t="s">
        <v>511</v>
      </c>
      <c r="L5741" s="176"/>
      <c r="M5741" s="176">
        <v>1000</v>
      </c>
      <c r="N5741" s="80" t="s">
        <v>6858</v>
      </c>
      <c r="O5741" s="162"/>
      <c r="P5741" s="80" t="s">
        <v>6188</v>
      </c>
      <c r="Q5741" s="80"/>
      <c r="R5741" s="80"/>
      <c r="S5741" s="163"/>
      <c r="T5741" s="213"/>
      <c r="U5741" s="162"/>
      <c r="V5741" s="164"/>
      <c r="W5741" s="12" t="str">
        <f t="shared" si="1026"/>
        <v>Mqtt1</v>
      </c>
      <c r="X5741" s="196" t="s">
        <v>10775</v>
      </c>
      <c r="Y5741" s="6" t="str">
        <f t="shared" si="1024"/>
        <v>marpower/power-tag/fcu-crew-cabin-fwd-ps-crew-cabin-fwd-sb</v>
      </c>
      <c r="Z5741" s="103" t="str" cm="1">
        <f t="array" ref="Z5741">IF(COUNTIF(N5741,"spare"),"","$."&amp;_xlfn.REGEXEXTRACT(J5741,"^PT\d+[FQ]\d+_(.*)", 2))</f>
        <v>$.Active_Power_Phase_C</v>
      </c>
      <c r="AA5741" s="12">
        <f t="shared" si="1028"/>
        <v>40</v>
      </c>
      <c r="AB5741" s="6" t="s">
        <v>195</v>
      </c>
      <c r="AC5741" s="103">
        <v>3058</v>
      </c>
      <c r="AJ5741" s="80"/>
      <c r="AK5741" s="113" t="s">
        <v>1425</v>
      </c>
      <c r="AN5741" s="80"/>
      <c r="AO5741" s="80"/>
      <c r="AP5741" s="80"/>
      <c r="AQ5741" s="80"/>
      <c r="AR5741" s="127"/>
      <c r="AS5741" s="80"/>
      <c r="AT5741" s="7"/>
      <c r="AU5741" s="7"/>
      <c r="AV5741" s="165"/>
      <c r="AW5741" s="166"/>
      <c r="AX5741" s="137"/>
      <c r="AY5741" s="147"/>
      <c r="AZ5741" s="167"/>
      <c r="BA5741" s="167"/>
      <c r="BB5741" s="147" t="str">
        <f t="shared" si="1027"/>
        <v/>
      </c>
      <c r="BC5741" s="168"/>
      <c r="BD5741" s="165"/>
      <c r="BE5741" s="165"/>
      <c r="BF5741" s="165"/>
      <c r="BG5741" s="165"/>
      <c r="BH5741" s="165"/>
      <c r="BI5741" s="165"/>
      <c r="BJ5741" s="165"/>
      <c r="BK5741" s="165"/>
      <c r="BL5741" s="165"/>
      <c r="BM5741" s="165"/>
      <c r="BN5741" s="165"/>
      <c r="BO5741" s="165"/>
      <c r="BP5741" s="165"/>
      <c r="BQ5741" s="165"/>
      <c r="BS5741" s="6"/>
      <c r="BT5741" s="11"/>
      <c r="BU5741" s="6"/>
      <c r="BV5741" s="6"/>
    </row>
    <row r="5742" spans="1:74" ht="15.75" x14ac:dyDescent="0.25">
      <c r="A5742" s="52" t="s">
        <v>1422</v>
      </c>
      <c r="B5742" s="56"/>
      <c r="C5742" s="7" t="s">
        <v>118</v>
      </c>
      <c r="D5742" s="7" t="s">
        <v>6562</v>
      </c>
      <c r="E5742" s="7"/>
      <c r="F5742" s="64"/>
      <c r="G5742" s="6"/>
      <c r="H5742" s="6"/>
      <c r="I5742" s="10" t="s">
        <v>110</v>
      </c>
      <c r="J5742" s="11" t="s">
        <v>5313</v>
      </c>
      <c r="K5742" s="194" t="s">
        <v>511</v>
      </c>
      <c r="L5742" s="176"/>
      <c r="M5742" s="176">
        <v>1000</v>
      </c>
      <c r="N5742" s="80" t="s">
        <v>6858</v>
      </c>
      <c r="O5742" s="162"/>
      <c r="P5742" s="80" t="s">
        <v>6189</v>
      </c>
      <c r="Q5742" s="80"/>
      <c r="R5742" s="80"/>
      <c r="S5742" s="163"/>
      <c r="T5742" s="213"/>
      <c r="U5742" s="162"/>
      <c r="V5742" s="164"/>
      <c r="W5742" s="12" t="str">
        <f t="shared" si="1026"/>
        <v>Mqtt1</v>
      </c>
      <c r="X5742" s="196" t="s">
        <v>10775</v>
      </c>
      <c r="Y5742" s="6" t="str">
        <f t="shared" si="1024"/>
        <v>marpower/power-tag/fcu-crew-cabin-fwd-ps-crew-cabin-fwd-sb</v>
      </c>
      <c r="Z5742" s="103" t="str" cm="1">
        <f t="array" ref="Z5742">IF(COUNTIF(N5742,"spare"),"","$."&amp;_xlfn.REGEXEXTRACT(J5742,"^PT\d+[FQ]\d+_(.*)", 2))</f>
        <v>$.Total_Active_Power</v>
      </c>
      <c r="AA5742" s="12">
        <f t="shared" si="1028"/>
        <v>40</v>
      </c>
      <c r="AB5742" s="6" t="s">
        <v>195</v>
      </c>
      <c r="AC5742" s="103">
        <v>3060</v>
      </c>
      <c r="AJ5742" s="80"/>
      <c r="AK5742" s="113" t="s">
        <v>1425</v>
      </c>
      <c r="AN5742" s="80"/>
      <c r="AO5742" s="80"/>
      <c r="AP5742" s="80"/>
      <c r="AQ5742" s="80"/>
      <c r="AR5742" s="127"/>
      <c r="AS5742" s="80"/>
      <c r="AT5742" s="7"/>
      <c r="AU5742" s="7"/>
      <c r="AV5742" s="165"/>
      <c r="AW5742" s="166"/>
      <c r="AX5742" s="137"/>
      <c r="AY5742" s="147"/>
      <c r="AZ5742" s="167"/>
      <c r="BA5742" s="167"/>
      <c r="BB5742" s="147" t="str">
        <f t="shared" si="1027"/>
        <v/>
      </c>
      <c r="BC5742" s="168"/>
      <c r="BD5742" s="165"/>
      <c r="BE5742" s="165"/>
      <c r="BF5742" s="165"/>
      <c r="BG5742" s="165"/>
      <c r="BH5742" s="165"/>
      <c r="BI5742" s="165"/>
      <c r="BJ5742" s="165"/>
      <c r="BK5742" s="165"/>
      <c r="BL5742" s="165"/>
      <c r="BM5742" s="165"/>
      <c r="BN5742" s="165"/>
      <c r="BO5742" s="165"/>
      <c r="BP5742" s="165"/>
      <c r="BQ5742" s="165"/>
      <c r="BS5742" s="6"/>
      <c r="BT5742" s="11"/>
      <c r="BU5742" s="6"/>
      <c r="BV5742" s="6"/>
    </row>
    <row r="5743" spans="1:74" ht="15.75" x14ac:dyDescent="0.25">
      <c r="A5743" s="52" t="s">
        <v>1422</v>
      </c>
      <c r="B5743" s="56"/>
      <c r="C5743" s="7" t="s">
        <v>118</v>
      </c>
      <c r="D5743" s="7" t="s">
        <v>6562</v>
      </c>
      <c r="E5743" s="7"/>
      <c r="F5743" s="64"/>
      <c r="G5743" s="6"/>
      <c r="H5743" s="6"/>
      <c r="I5743" s="10" t="s">
        <v>110</v>
      </c>
      <c r="J5743" s="11" t="s">
        <v>5314</v>
      </c>
      <c r="K5743" s="194" t="s">
        <v>511</v>
      </c>
      <c r="L5743" s="176"/>
      <c r="M5743" s="176">
        <v>1000</v>
      </c>
      <c r="N5743" s="80" t="s">
        <v>6858</v>
      </c>
      <c r="O5743" s="162"/>
      <c r="P5743" s="80" t="s">
        <v>6190</v>
      </c>
      <c r="Q5743" s="80"/>
      <c r="R5743" s="80"/>
      <c r="S5743" s="163"/>
      <c r="T5743" s="213"/>
      <c r="U5743" s="162"/>
      <c r="V5743" s="164"/>
      <c r="W5743" s="12" t="str">
        <f t="shared" si="1026"/>
        <v>Mqtt1</v>
      </c>
      <c r="X5743" s="196" t="s">
        <v>10775</v>
      </c>
      <c r="Y5743" s="6" t="str">
        <f t="shared" si="1024"/>
        <v>marpower/power-tag/fcu-crew-cabin-fwd-ps-crew-cabin-fwd-sb</v>
      </c>
      <c r="Z5743" s="103" t="str" cm="1">
        <f t="array" ref="Z5743">IF(COUNTIF(N5743,"spare"),"","$."&amp;_xlfn.REGEXEXTRACT(J5743,"^PT\d+[FQ]\d+_(.*)", 2))</f>
        <v>$.Power_Factor_Phase_A</v>
      </c>
      <c r="AA5743" s="12">
        <f t="shared" si="1028"/>
        <v>40</v>
      </c>
      <c r="AB5743" s="6" t="s">
        <v>195</v>
      </c>
      <c r="AC5743" s="103">
        <v>3078</v>
      </c>
      <c r="AJ5743" s="80"/>
      <c r="AK5743" s="113" t="s">
        <v>1426</v>
      </c>
      <c r="AN5743" s="80"/>
      <c r="AO5743" s="80"/>
      <c r="AP5743" s="80"/>
      <c r="AQ5743" s="80"/>
      <c r="AR5743" s="127"/>
      <c r="AS5743" s="80"/>
      <c r="AT5743" s="7"/>
      <c r="AU5743" s="7"/>
      <c r="AV5743" s="165"/>
      <c r="AW5743" s="166"/>
      <c r="AX5743" s="137"/>
      <c r="AY5743" s="147"/>
      <c r="AZ5743" s="167"/>
      <c r="BA5743" s="167"/>
      <c r="BB5743" s="147" t="str">
        <f t="shared" si="1027"/>
        <v/>
      </c>
      <c r="BC5743" s="168"/>
      <c r="BD5743" s="165"/>
      <c r="BE5743" s="165"/>
      <c r="BF5743" s="165"/>
      <c r="BG5743" s="165"/>
      <c r="BH5743" s="165"/>
      <c r="BI5743" s="165"/>
      <c r="BJ5743" s="165"/>
      <c r="BK5743" s="165"/>
      <c r="BL5743" s="165"/>
      <c r="BM5743" s="165"/>
      <c r="BN5743" s="165"/>
      <c r="BO5743" s="165"/>
      <c r="BP5743" s="165"/>
      <c r="BQ5743" s="165"/>
      <c r="BS5743" s="6"/>
      <c r="BT5743" s="11"/>
      <c r="BU5743" s="6"/>
      <c r="BV5743" s="6"/>
    </row>
    <row r="5744" spans="1:74" ht="15.75" x14ac:dyDescent="0.25">
      <c r="A5744" s="52" t="s">
        <v>1422</v>
      </c>
      <c r="B5744" s="56"/>
      <c r="C5744" s="7" t="s">
        <v>118</v>
      </c>
      <c r="D5744" s="7" t="s">
        <v>6562</v>
      </c>
      <c r="E5744" s="7"/>
      <c r="F5744" s="64"/>
      <c r="G5744" s="6"/>
      <c r="H5744" s="6"/>
      <c r="I5744" s="10" t="s">
        <v>110</v>
      </c>
      <c r="J5744" s="11" t="s">
        <v>5315</v>
      </c>
      <c r="K5744" s="194" t="s">
        <v>511</v>
      </c>
      <c r="L5744" s="176"/>
      <c r="M5744" s="176">
        <v>1000</v>
      </c>
      <c r="N5744" s="80" t="s">
        <v>6858</v>
      </c>
      <c r="O5744" s="162"/>
      <c r="P5744" s="80" t="s">
        <v>6191</v>
      </c>
      <c r="Q5744" s="80"/>
      <c r="R5744" s="80"/>
      <c r="S5744" s="163"/>
      <c r="T5744" s="213"/>
      <c r="U5744" s="162"/>
      <c r="V5744" s="164"/>
      <c r="W5744" s="12" t="str">
        <f t="shared" si="1026"/>
        <v>Mqtt1</v>
      </c>
      <c r="X5744" s="196" t="s">
        <v>10775</v>
      </c>
      <c r="Y5744" s="6" t="str">
        <f t="shared" si="1024"/>
        <v>marpower/power-tag/fcu-crew-cabin-fwd-ps-crew-cabin-fwd-sb</v>
      </c>
      <c r="Z5744" s="103" t="str" cm="1">
        <f t="array" ref="Z5744">IF(COUNTIF(N5744,"spare"),"","$."&amp;_xlfn.REGEXEXTRACT(J5744,"^PT\d+[FQ]\d+_(.*)", 2))</f>
        <v>$.Power_Factor_Phase_B</v>
      </c>
      <c r="AA5744" s="12">
        <f t="shared" si="1028"/>
        <v>40</v>
      </c>
      <c r="AB5744" s="6" t="s">
        <v>195</v>
      </c>
      <c r="AC5744" s="103">
        <v>3080</v>
      </c>
      <c r="AJ5744" s="80"/>
      <c r="AK5744" s="113" t="s">
        <v>1426</v>
      </c>
      <c r="AN5744" s="80"/>
      <c r="AO5744" s="80"/>
      <c r="AP5744" s="80"/>
      <c r="AQ5744" s="80"/>
      <c r="AR5744" s="127"/>
      <c r="AS5744" s="80"/>
      <c r="AT5744" s="7"/>
      <c r="AU5744" s="7"/>
      <c r="AV5744" s="165"/>
      <c r="AW5744" s="166"/>
      <c r="AX5744" s="137"/>
      <c r="AY5744" s="147"/>
      <c r="AZ5744" s="167"/>
      <c r="BA5744" s="167"/>
      <c r="BB5744" s="147" t="str">
        <f t="shared" si="1027"/>
        <v/>
      </c>
      <c r="BC5744" s="168"/>
      <c r="BD5744" s="165"/>
      <c r="BE5744" s="165"/>
      <c r="BF5744" s="165"/>
      <c r="BG5744" s="165"/>
      <c r="BH5744" s="165"/>
      <c r="BI5744" s="165"/>
      <c r="BJ5744" s="165"/>
      <c r="BK5744" s="165"/>
      <c r="BL5744" s="165"/>
      <c r="BM5744" s="165"/>
      <c r="BN5744" s="165"/>
      <c r="BO5744" s="165"/>
      <c r="BP5744" s="165"/>
      <c r="BQ5744" s="165"/>
      <c r="BS5744" s="6"/>
      <c r="BT5744" s="11"/>
      <c r="BU5744" s="6"/>
      <c r="BV5744" s="6"/>
    </row>
    <row r="5745" spans="1:74" ht="15.75" x14ac:dyDescent="0.25">
      <c r="A5745" s="52" t="s">
        <v>1422</v>
      </c>
      <c r="B5745" s="56"/>
      <c r="C5745" s="7" t="s">
        <v>118</v>
      </c>
      <c r="D5745" s="7" t="s">
        <v>6562</v>
      </c>
      <c r="E5745" s="7"/>
      <c r="F5745" s="64"/>
      <c r="G5745" s="6"/>
      <c r="H5745" s="6"/>
      <c r="I5745" s="10" t="s">
        <v>110</v>
      </c>
      <c r="J5745" s="11" t="s">
        <v>5316</v>
      </c>
      <c r="K5745" s="194" t="s">
        <v>511</v>
      </c>
      <c r="L5745" s="176"/>
      <c r="M5745" s="176">
        <v>1000</v>
      </c>
      <c r="N5745" s="80" t="s">
        <v>6858</v>
      </c>
      <c r="O5745" s="162"/>
      <c r="P5745" s="80" t="s">
        <v>6192</v>
      </c>
      <c r="Q5745" s="80"/>
      <c r="R5745" s="80"/>
      <c r="S5745" s="163"/>
      <c r="T5745" s="213"/>
      <c r="U5745" s="162"/>
      <c r="V5745" s="164"/>
      <c r="W5745" s="12" t="str">
        <f t="shared" si="1026"/>
        <v>Mqtt1</v>
      </c>
      <c r="X5745" s="196" t="s">
        <v>10775</v>
      </c>
      <c r="Y5745" s="6" t="str">
        <f t="shared" si="1024"/>
        <v>marpower/power-tag/fcu-crew-cabin-fwd-ps-crew-cabin-fwd-sb</v>
      </c>
      <c r="Z5745" s="103" t="str" cm="1">
        <f t="array" ref="Z5745">IF(COUNTIF(N5745,"spare"),"","$."&amp;_xlfn.REGEXEXTRACT(J5745,"^PT\d+[FQ]\d+_(.*)", 2))</f>
        <v>$.Power_Factor_Phase_C</v>
      </c>
      <c r="AA5745" s="12">
        <f t="shared" si="1028"/>
        <v>40</v>
      </c>
      <c r="AB5745" s="6" t="s">
        <v>195</v>
      </c>
      <c r="AC5745" s="103">
        <v>3082</v>
      </c>
      <c r="AJ5745" s="80"/>
      <c r="AK5745" s="113" t="s">
        <v>1426</v>
      </c>
      <c r="AN5745" s="80"/>
      <c r="AO5745" s="80"/>
      <c r="AP5745" s="80"/>
      <c r="AQ5745" s="80"/>
      <c r="AR5745" s="127"/>
      <c r="AS5745" s="80"/>
      <c r="AT5745" s="7"/>
      <c r="AU5745" s="7"/>
      <c r="AV5745" s="165"/>
      <c r="AW5745" s="166"/>
      <c r="AX5745" s="137"/>
      <c r="AY5745" s="147"/>
      <c r="AZ5745" s="167"/>
      <c r="BA5745" s="167"/>
      <c r="BB5745" s="147" t="str">
        <f t="shared" si="1027"/>
        <v/>
      </c>
      <c r="BC5745" s="168"/>
      <c r="BD5745" s="165"/>
      <c r="BE5745" s="165"/>
      <c r="BF5745" s="165"/>
      <c r="BG5745" s="165"/>
      <c r="BH5745" s="165"/>
      <c r="BI5745" s="165"/>
      <c r="BJ5745" s="165"/>
      <c r="BK5745" s="165"/>
      <c r="BL5745" s="165"/>
      <c r="BM5745" s="165"/>
      <c r="BN5745" s="165"/>
      <c r="BO5745" s="165"/>
      <c r="BP5745" s="165"/>
      <c r="BQ5745" s="165"/>
      <c r="BS5745" s="6"/>
      <c r="BT5745" s="11"/>
      <c r="BU5745" s="6"/>
      <c r="BV5745" s="6"/>
    </row>
    <row r="5746" spans="1:74" ht="15.75" x14ac:dyDescent="0.25">
      <c r="A5746" s="52" t="s">
        <v>1422</v>
      </c>
      <c r="B5746" s="56"/>
      <c r="C5746" s="7" t="s">
        <v>118</v>
      </c>
      <c r="D5746" s="7" t="s">
        <v>6562</v>
      </c>
      <c r="E5746" s="7"/>
      <c r="F5746" s="64"/>
      <c r="G5746" s="6"/>
      <c r="H5746" s="6"/>
      <c r="I5746" s="10" t="s">
        <v>110</v>
      </c>
      <c r="J5746" s="11" t="s">
        <v>5317</v>
      </c>
      <c r="K5746" s="194" t="s">
        <v>511</v>
      </c>
      <c r="L5746" s="176"/>
      <c r="M5746" s="176">
        <v>1000</v>
      </c>
      <c r="N5746" s="80" t="s">
        <v>6858</v>
      </c>
      <c r="O5746" s="162"/>
      <c r="P5746" s="80" t="s">
        <v>6193</v>
      </c>
      <c r="Q5746" s="80"/>
      <c r="R5746" s="80"/>
      <c r="S5746" s="163"/>
      <c r="T5746" s="213"/>
      <c r="U5746" s="162"/>
      <c r="V5746" s="164"/>
      <c r="W5746" s="12" t="str">
        <f t="shared" si="1026"/>
        <v>Mqtt1</v>
      </c>
      <c r="X5746" s="196" t="s">
        <v>10775</v>
      </c>
      <c r="Y5746" s="6" t="str">
        <f t="shared" si="1024"/>
        <v>marpower/power-tag/fcu-crew-cabin-fwd-ps-crew-cabin-fwd-sb</v>
      </c>
      <c r="Z5746" s="103" t="str" cm="1">
        <f t="array" ref="Z5746">IF(COUNTIF(N5746,"spare"),"","$."&amp;_xlfn.REGEXEXTRACT(J5746,"^PT\d+[FQ]\d+_(.*)", 2))</f>
        <v>$.Total_Power_Factor</v>
      </c>
      <c r="AA5746" s="12">
        <f t="shared" si="1028"/>
        <v>40</v>
      </c>
      <c r="AB5746" s="6" t="s">
        <v>195</v>
      </c>
      <c r="AC5746" s="103">
        <v>3084</v>
      </c>
      <c r="AJ5746" s="80"/>
      <c r="AK5746" s="113" t="s">
        <v>1426</v>
      </c>
      <c r="AN5746" s="80"/>
      <c r="AO5746" s="80"/>
      <c r="AP5746" s="80"/>
      <c r="AQ5746" s="80"/>
      <c r="AR5746" s="127"/>
      <c r="AS5746" s="80"/>
      <c r="AT5746" s="7"/>
      <c r="AU5746" s="7"/>
      <c r="AV5746" s="165"/>
      <c r="AW5746" s="166"/>
      <c r="AX5746" s="137"/>
      <c r="AY5746" s="147"/>
      <c r="AZ5746" s="167"/>
      <c r="BA5746" s="167"/>
      <c r="BB5746" s="147" t="str">
        <f t="shared" si="1027"/>
        <v/>
      </c>
      <c r="BC5746" s="168"/>
      <c r="BD5746" s="165"/>
      <c r="BE5746" s="165"/>
      <c r="BF5746" s="165"/>
      <c r="BG5746" s="165"/>
      <c r="BH5746" s="165"/>
      <c r="BI5746" s="165"/>
      <c r="BJ5746" s="165"/>
      <c r="BK5746" s="165"/>
      <c r="BL5746" s="165"/>
      <c r="BM5746" s="165"/>
      <c r="BN5746" s="165"/>
      <c r="BO5746" s="165"/>
      <c r="BP5746" s="165"/>
      <c r="BQ5746" s="165"/>
      <c r="BS5746" s="6"/>
      <c r="BT5746" s="11"/>
      <c r="BU5746" s="6"/>
      <c r="BV5746" s="6"/>
    </row>
    <row r="5747" spans="1:74" ht="15.75" x14ac:dyDescent="0.25">
      <c r="A5747" s="52" t="s">
        <v>1422</v>
      </c>
      <c r="B5747" s="56"/>
      <c r="C5747" s="7" t="s">
        <v>118</v>
      </c>
      <c r="D5747" s="7" t="s">
        <v>6562</v>
      </c>
      <c r="E5747" s="7"/>
      <c r="F5747" s="64"/>
      <c r="G5747" s="6"/>
      <c r="H5747" s="6"/>
      <c r="I5747" s="10" t="s">
        <v>110</v>
      </c>
      <c r="J5747" s="11" t="s">
        <v>5318</v>
      </c>
      <c r="K5747" s="194" t="s">
        <v>511</v>
      </c>
      <c r="L5747" s="176"/>
      <c r="M5747" s="176">
        <v>1000</v>
      </c>
      <c r="N5747" s="80" t="s">
        <v>6858</v>
      </c>
      <c r="O5747" s="162"/>
      <c r="P5747" s="80" t="s">
        <v>6194</v>
      </c>
      <c r="Q5747" s="80"/>
      <c r="R5747" s="80"/>
      <c r="S5747" s="163"/>
      <c r="T5747" s="213"/>
      <c r="U5747" s="162"/>
      <c r="V5747" s="164"/>
      <c r="W5747" s="12" t="str">
        <f t="shared" si="1026"/>
        <v>Mqtt1</v>
      </c>
      <c r="X5747" s="196" t="s">
        <v>10776</v>
      </c>
      <c r="Y5747" s="6" t="str">
        <f t="shared" si="1024"/>
        <v>marpower/power-tag/fcu-main-salon-bar</v>
      </c>
      <c r="Z5747" s="103" t="str" cm="1">
        <f t="array" ref="Z5747">IF(COUNTIF(N5747,"spare"),"","$."&amp;_xlfn.REGEXEXTRACT(J5747,"^PT\d+[FQ]\d+_(.*)", 2))</f>
        <v>$.RMS_Current_Phase_A</v>
      </c>
      <c r="AA5747" s="12">
        <f>AA5732+1</f>
        <v>41</v>
      </c>
      <c r="AB5747" s="6" t="s">
        <v>195</v>
      </c>
      <c r="AC5747" s="103">
        <v>3000</v>
      </c>
      <c r="AJ5747" s="80"/>
      <c r="AK5747" s="113" t="s">
        <v>1423</v>
      </c>
      <c r="AN5747" s="80"/>
      <c r="AO5747" s="80"/>
      <c r="AP5747" s="80"/>
      <c r="AQ5747" s="80"/>
      <c r="AR5747" s="127"/>
      <c r="AS5747" s="80"/>
      <c r="AT5747" s="7"/>
      <c r="AU5747" s="7"/>
      <c r="AV5747" s="165"/>
      <c r="AW5747" s="166"/>
      <c r="AX5747" s="137"/>
      <c r="AY5747" s="147"/>
      <c r="AZ5747" s="167"/>
      <c r="BA5747" s="167"/>
      <c r="BB5747" s="147" t="str">
        <f t="shared" ref="BB5747:BB5761" si="1029">IF(ISNUMBER(AM5747),"1","")</f>
        <v/>
      </c>
      <c r="BC5747" s="168"/>
      <c r="BD5747" s="165"/>
      <c r="BE5747" s="165"/>
      <c r="BF5747" s="165"/>
      <c r="BG5747" s="165"/>
      <c r="BH5747" s="165"/>
      <c r="BI5747" s="165"/>
      <c r="BJ5747" s="165"/>
      <c r="BK5747" s="165"/>
      <c r="BL5747" s="165"/>
      <c r="BM5747" s="165"/>
      <c r="BN5747" s="165"/>
      <c r="BO5747" s="165"/>
      <c r="BP5747" s="165"/>
      <c r="BQ5747" s="165"/>
      <c r="BS5747" s="6"/>
      <c r="BT5747" s="11"/>
      <c r="BU5747" s="6"/>
      <c r="BV5747" s="6"/>
    </row>
    <row r="5748" spans="1:74" ht="15.75" x14ac:dyDescent="0.25">
      <c r="A5748" s="52" t="s">
        <v>1422</v>
      </c>
      <c r="B5748" s="56"/>
      <c r="C5748" s="7" t="s">
        <v>118</v>
      </c>
      <c r="D5748" s="7" t="s">
        <v>6562</v>
      </c>
      <c r="E5748" s="7"/>
      <c r="F5748" s="64"/>
      <c r="G5748" s="6"/>
      <c r="H5748" s="6"/>
      <c r="I5748" s="10" t="s">
        <v>110</v>
      </c>
      <c r="J5748" s="11" t="s">
        <v>5319</v>
      </c>
      <c r="K5748" s="194" t="s">
        <v>511</v>
      </c>
      <c r="L5748" s="176"/>
      <c r="M5748" s="176">
        <v>1000</v>
      </c>
      <c r="N5748" s="80" t="s">
        <v>6858</v>
      </c>
      <c r="O5748" s="162"/>
      <c r="P5748" s="80" t="s">
        <v>6195</v>
      </c>
      <c r="Q5748" s="80"/>
      <c r="R5748" s="80"/>
      <c r="S5748" s="163"/>
      <c r="T5748" s="213"/>
      <c r="U5748" s="162"/>
      <c r="V5748" s="164"/>
      <c r="W5748" s="12" t="str">
        <f t="shared" si="1026"/>
        <v>Mqtt1</v>
      </c>
      <c r="X5748" s="196" t="s">
        <v>10776</v>
      </c>
      <c r="Y5748" s="6" t="str">
        <f t="shared" si="1024"/>
        <v>marpower/power-tag/fcu-main-salon-bar</v>
      </c>
      <c r="Z5748" s="103" t="str" cm="1">
        <f t="array" ref="Z5748">IF(COUNTIF(N5748,"spare"),"","$."&amp;_xlfn.REGEXEXTRACT(J5748,"^PT\d+[FQ]\d+_(.*)", 2))</f>
        <v>$.RMS_Current_Phase_B</v>
      </c>
      <c r="AA5748" s="12">
        <f t="shared" ref="AA5748:AA5811" si="1030">AA5733+1</f>
        <v>41</v>
      </c>
      <c r="AB5748" s="6" t="s">
        <v>195</v>
      </c>
      <c r="AC5748" s="103">
        <v>3002</v>
      </c>
      <c r="AJ5748" s="80"/>
      <c r="AK5748" s="113" t="s">
        <v>1423</v>
      </c>
      <c r="AN5748" s="80"/>
      <c r="AO5748" s="80"/>
      <c r="AP5748" s="80"/>
      <c r="AQ5748" s="80"/>
      <c r="AR5748" s="127"/>
      <c r="AS5748" s="80"/>
      <c r="AT5748" s="7"/>
      <c r="AU5748" s="7"/>
      <c r="AV5748" s="165"/>
      <c r="AW5748" s="166"/>
      <c r="AX5748" s="137"/>
      <c r="AY5748" s="147"/>
      <c r="AZ5748" s="167"/>
      <c r="BA5748" s="167"/>
      <c r="BB5748" s="147" t="str">
        <f t="shared" si="1029"/>
        <v/>
      </c>
      <c r="BC5748" s="168"/>
      <c r="BD5748" s="165"/>
      <c r="BE5748" s="165"/>
      <c r="BF5748" s="165"/>
      <c r="BG5748" s="165"/>
      <c r="BH5748" s="165"/>
      <c r="BI5748" s="165"/>
      <c r="BJ5748" s="165"/>
      <c r="BK5748" s="165"/>
      <c r="BL5748" s="165"/>
      <c r="BM5748" s="165"/>
      <c r="BN5748" s="165"/>
      <c r="BO5748" s="165"/>
      <c r="BP5748" s="165"/>
      <c r="BQ5748" s="165"/>
      <c r="BS5748" s="6"/>
      <c r="BT5748" s="11"/>
      <c r="BU5748" s="6"/>
      <c r="BV5748" s="6"/>
    </row>
    <row r="5749" spans="1:74" ht="15.75" x14ac:dyDescent="0.25">
      <c r="A5749" s="52" t="s">
        <v>1422</v>
      </c>
      <c r="B5749" s="56"/>
      <c r="C5749" s="7" t="s">
        <v>118</v>
      </c>
      <c r="D5749" s="7" t="s">
        <v>6562</v>
      </c>
      <c r="E5749" s="7"/>
      <c r="F5749" s="64"/>
      <c r="G5749" s="6"/>
      <c r="H5749" s="6"/>
      <c r="I5749" s="10" t="s">
        <v>110</v>
      </c>
      <c r="J5749" s="11" t="s">
        <v>5320</v>
      </c>
      <c r="K5749" s="194" t="s">
        <v>511</v>
      </c>
      <c r="L5749" s="176"/>
      <c r="M5749" s="176">
        <v>1000</v>
      </c>
      <c r="N5749" s="80" t="s">
        <v>6858</v>
      </c>
      <c r="O5749" s="162"/>
      <c r="P5749" s="80" t="s">
        <v>6196</v>
      </c>
      <c r="Q5749" s="80"/>
      <c r="R5749" s="80"/>
      <c r="S5749" s="163"/>
      <c r="T5749" s="213"/>
      <c r="U5749" s="162"/>
      <c r="V5749" s="164"/>
      <c r="W5749" s="12" t="str">
        <f t="shared" si="1026"/>
        <v>Mqtt1</v>
      </c>
      <c r="X5749" s="196" t="s">
        <v>10776</v>
      </c>
      <c r="Y5749" s="6" t="str">
        <f t="shared" si="1024"/>
        <v>marpower/power-tag/fcu-main-salon-bar</v>
      </c>
      <c r="Z5749" s="103" t="str" cm="1">
        <f t="array" ref="Z5749">IF(COUNTIF(N5749,"spare"),"","$."&amp;_xlfn.REGEXEXTRACT(J5749,"^PT\d+[FQ]\d+_(.*)", 2))</f>
        <v>$.RMS_Current_Phase_C</v>
      </c>
      <c r="AA5749" s="12">
        <f t="shared" si="1030"/>
        <v>41</v>
      </c>
      <c r="AB5749" s="6" t="s">
        <v>195</v>
      </c>
      <c r="AC5749" s="103">
        <v>3004</v>
      </c>
      <c r="AJ5749" s="80"/>
      <c r="AK5749" s="113" t="s">
        <v>1423</v>
      </c>
      <c r="AN5749" s="80"/>
      <c r="AO5749" s="80"/>
      <c r="AP5749" s="80"/>
      <c r="AQ5749" s="80"/>
      <c r="AR5749" s="127"/>
      <c r="AS5749" s="80"/>
      <c r="AT5749" s="7"/>
      <c r="AU5749" s="7"/>
      <c r="AV5749" s="165"/>
      <c r="AW5749" s="166"/>
      <c r="AX5749" s="137"/>
      <c r="AY5749" s="147"/>
      <c r="AZ5749" s="167"/>
      <c r="BA5749" s="167"/>
      <c r="BB5749" s="147" t="str">
        <f t="shared" si="1029"/>
        <v/>
      </c>
      <c r="BC5749" s="168"/>
      <c r="BD5749" s="165"/>
      <c r="BE5749" s="165"/>
      <c r="BF5749" s="165"/>
      <c r="BG5749" s="165"/>
      <c r="BH5749" s="165"/>
      <c r="BI5749" s="165"/>
      <c r="BJ5749" s="165"/>
      <c r="BK5749" s="165"/>
      <c r="BL5749" s="165"/>
      <c r="BM5749" s="165"/>
      <c r="BN5749" s="165"/>
      <c r="BO5749" s="165"/>
      <c r="BP5749" s="165"/>
      <c r="BQ5749" s="165"/>
      <c r="BS5749" s="6"/>
      <c r="BT5749" s="11"/>
      <c r="BU5749" s="6"/>
      <c r="BV5749" s="6"/>
    </row>
    <row r="5750" spans="1:74" ht="15.75" x14ac:dyDescent="0.25">
      <c r="A5750" s="52" t="s">
        <v>1422</v>
      </c>
      <c r="B5750" s="56"/>
      <c r="C5750" s="7" t="s">
        <v>118</v>
      </c>
      <c r="D5750" s="7" t="s">
        <v>6562</v>
      </c>
      <c r="E5750" s="7"/>
      <c r="F5750" s="64"/>
      <c r="G5750" s="6"/>
      <c r="H5750" s="6"/>
      <c r="I5750" s="10" t="s">
        <v>110</v>
      </c>
      <c r="J5750" s="11" t="s">
        <v>5321</v>
      </c>
      <c r="K5750" s="194" t="s">
        <v>511</v>
      </c>
      <c r="L5750" s="176"/>
      <c r="M5750" s="176">
        <v>1000</v>
      </c>
      <c r="N5750" s="80" t="s">
        <v>6858</v>
      </c>
      <c r="O5750" s="162"/>
      <c r="P5750" s="80" t="s">
        <v>6197</v>
      </c>
      <c r="Q5750" s="80"/>
      <c r="R5750" s="80"/>
      <c r="S5750" s="163"/>
      <c r="T5750" s="213"/>
      <c r="U5750" s="162"/>
      <c r="V5750" s="164"/>
      <c r="W5750" s="12" t="str">
        <f t="shared" si="1026"/>
        <v>Mqtt1</v>
      </c>
      <c r="X5750" s="196" t="s">
        <v>10776</v>
      </c>
      <c r="Y5750" s="6" t="str">
        <f t="shared" si="1024"/>
        <v>marpower/power-tag/fcu-main-salon-bar</v>
      </c>
      <c r="Z5750" s="103" t="str" cm="1">
        <f t="array" ref="Z5750">IF(COUNTIF(N5750,"spare"),"","$."&amp;_xlfn.REGEXEXTRACT(J5750,"^PT\d+[FQ]\d+_(.*)", 2))</f>
        <v>$.RMS_Current_Phase_Neut</v>
      </c>
      <c r="AA5750" s="12">
        <f t="shared" si="1030"/>
        <v>41</v>
      </c>
      <c r="AB5750" s="6" t="s">
        <v>195</v>
      </c>
      <c r="AC5750" s="103">
        <v>3006</v>
      </c>
      <c r="AJ5750" s="80"/>
      <c r="AK5750" s="113" t="s">
        <v>1423</v>
      </c>
      <c r="AN5750" s="80"/>
      <c r="AO5750" s="80"/>
      <c r="AP5750" s="80"/>
      <c r="AQ5750" s="80"/>
      <c r="AR5750" s="127"/>
      <c r="AS5750" s="80"/>
      <c r="AT5750" s="7"/>
      <c r="AU5750" s="7"/>
      <c r="AV5750" s="165"/>
      <c r="AW5750" s="166"/>
      <c r="AX5750" s="137"/>
      <c r="AY5750" s="147"/>
      <c r="AZ5750" s="167"/>
      <c r="BA5750" s="167"/>
      <c r="BB5750" s="147" t="str">
        <f t="shared" si="1029"/>
        <v/>
      </c>
      <c r="BC5750" s="168"/>
      <c r="BD5750" s="165"/>
      <c r="BE5750" s="165"/>
      <c r="BF5750" s="165"/>
      <c r="BG5750" s="165"/>
      <c r="BH5750" s="165"/>
      <c r="BI5750" s="165"/>
      <c r="BJ5750" s="165"/>
      <c r="BK5750" s="165"/>
      <c r="BL5750" s="165"/>
      <c r="BM5750" s="165"/>
      <c r="BN5750" s="165"/>
      <c r="BO5750" s="165"/>
      <c r="BP5750" s="165"/>
      <c r="BQ5750" s="165"/>
      <c r="BS5750" s="6"/>
      <c r="BT5750" s="11"/>
      <c r="BU5750" s="6"/>
      <c r="BV5750" s="6"/>
    </row>
    <row r="5751" spans="1:74" ht="15.75" x14ac:dyDescent="0.25">
      <c r="A5751" s="52" t="s">
        <v>1422</v>
      </c>
      <c r="B5751" s="56"/>
      <c r="C5751" s="7" t="s">
        <v>118</v>
      </c>
      <c r="D5751" s="7" t="s">
        <v>6562</v>
      </c>
      <c r="E5751" s="7"/>
      <c r="F5751" s="64"/>
      <c r="G5751" s="6"/>
      <c r="H5751" s="6"/>
      <c r="I5751" s="10" t="s">
        <v>110</v>
      </c>
      <c r="J5751" s="11" t="s">
        <v>8424</v>
      </c>
      <c r="K5751" s="194" t="s">
        <v>511</v>
      </c>
      <c r="L5751" s="176"/>
      <c r="M5751" s="176">
        <v>1000</v>
      </c>
      <c r="N5751" s="80" t="s">
        <v>6858</v>
      </c>
      <c r="O5751" s="162"/>
      <c r="P5751" s="80" t="s">
        <v>6198</v>
      </c>
      <c r="Q5751" s="80"/>
      <c r="R5751" s="80"/>
      <c r="S5751" s="163"/>
      <c r="T5751" s="213"/>
      <c r="U5751" s="162"/>
      <c r="V5751" s="164"/>
      <c r="W5751" s="12" t="str">
        <f t="shared" si="1026"/>
        <v>Mqtt1</v>
      </c>
      <c r="X5751" s="196" t="s">
        <v>10776</v>
      </c>
      <c r="Y5751" s="6" t="str">
        <f t="shared" si="1024"/>
        <v>marpower/power-tag/fcu-main-salon-bar</v>
      </c>
      <c r="Z5751" s="103" t="str" cm="1">
        <f t="array" ref="Z5751">IF(COUNTIF(N5751,"spare"),"","$."&amp;_xlfn.REGEXEXTRACT(J5751,"^PT\d+[FQ]\d+_(.*)", 2))</f>
        <v>$.RMS_Voltage_A_N</v>
      </c>
      <c r="AA5751" s="12">
        <f t="shared" si="1030"/>
        <v>41</v>
      </c>
      <c r="AB5751" s="6" t="s">
        <v>195</v>
      </c>
      <c r="AC5751" s="103">
        <v>3028</v>
      </c>
      <c r="AJ5751" s="80"/>
      <c r="AK5751" s="113" t="s">
        <v>1424</v>
      </c>
      <c r="AN5751" s="80"/>
      <c r="AO5751" s="80"/>
      <c r="AP5751" s="80"/>
      <c r="AQ5751" s="80"/>
      <c r="AR5751" s="127"/>
      <c r="AS5751" s="80"/>
      <c r="AT5751" s="7"/>
      <c r="AU5751" s="7"/>
      <c r="AV5751" s="165"/>
      <c r="AW5751" s="166"/>
      <c r="AX5751" s="137"/>
      <c r="AY5751" s="147"/>
      <c r="AZ5751" s="167"/>
      <c r="BA5751" s="167"/>
      <c r="BB5751" s="147" t="str">
        <f t="shared" si="1029"/>
        <v/>
      </c>
      <c r="BC5751" s="168"/>
      <c r="BD5751" s="165"/>
      <c r="BE5751" s="165"/>
      <c r="BF5751" s="165"/>
      <c r="BG5751" s="165"/>
      <c r="BH5751" s="165"/>
      <c r="BI5751" s="165"/>
      <c r="BJ5751" s="165"/>
      <c r="BK5751" s="165"/>
      <c r="BL5751" s="165"/>
      <c r="BM5751" s="165"/>
      <c r="BN5751" s="165"/>
      <c r="BO5751" s="165"/>
      <c r="BP5751" s="165"/>
      <c r="BQ5751" s="165"/>
      <c r="BS5751" s="6"/>
      <c r="BT5751" s="11"/>
      <c r="BU5751" s="6"/>
      <c r="BV5751" s="6"/>
    </row>
    <row r="5752" spans="1:74" ht="15.75" x14ac:dyDescent="0.25">
      <c r="A5752" s="52" t="s">
        <v>1422</v>
      </c>
      <c r="B5752" s="56"/>
      <c r="C5752" s="7" t="s">
        <v>118</v>
      </c>
      <c r="D5752" s="7" t="s">
        <v>6562</v>
      </c>
      <c r="E5752" s="7"/>
      <c r="F5752" s="64"/>
      <c r="G5752" s="6"/>
      <c r="H5752" s="6"/>
      <c r="I5752" s="10" t="s">
        <v>110</v>
      </c>
      <c r="J5752" s="11" t="s">
        <v>8601</v>
      </c>
      <c r="K5752" s="194" t="s">
        <v>511</v>
      </c>
      <c r="L5752" s="176"/>
      <c r="M5752" s="176">
        <v>1000</v>
      </c>
      <c r="N5752" s="80" t="s">
        <v>6858</v>
      </c>
      <c r="O5752" s="162"/>
      <c r="P5752" s="80" t="s">
        <v>6199</v>
      </c>
      <c r="Q5752" s="80"/>
      <c r="R5752" s="80"/>
      <c r="S5752" s="163"/>
      <c r="T5752" s="213"/>
      <c r="U5752" s="162"/>
      <c r="V5752" s="164"/>
      <c r="W5752" s="12" t="str">
        <f t="shared" si="1026"/>
        <v>Mqtt1</v>
      </c>
      <c r="X5752" s="196" t="s">
        <v>10776</v>
      </c>
      <c r="Y5752" s="6" t="str">
        <f t="shared" si="1024"/>
        <v>marpower/power-tag/fcu-main-salon-bar</v>
      </c>
      <c r="Z5752" s="103" t="str" cm="1">
        <f t="array" ref="Z5752">IF(COUNTIF(N5752,"spare"),"","$."&amp;_xlfn.REGEXEXTRACT(J5752,"^PT\d+[FQ]\d+_(.*)", 2))</f>
        <v>$.RMS_Voltage_B_N</v>
      </c>
      <c r="AA5752" s="12">
        <f t="shared" si="1030"/>
        <v>41</v>
      </c>
      <c r="AB5752" s="6" t="s">
        <v>195</v>
      </c>
      <c r="AC5752" s="103">
        <v>3030</v>
      </c>
      <c r="AJ5752" s="80"/>
      <c r="AK5752" s="113" t="s">
        <v>1424</v>
      </c>
      <c r="AN5752" s="80"/>
      <c r="AO5752" s="80"/>
      <c r="AP5752" s="80"/>
      <c r="AQ5752" s="80"/>
      <c r="AR5752" s="127"/>
      <c r="AS5752" s="80"/>
      <c r="AT5752" s="7"/>
      <c r="AU5752" s="7"/>
      <c r="AV5752" s="165"/>
      <c r="AW5752" s="166"/>
      <c r="AX5752" s="137"/>
      <c r="AY5752" s="147"/>
      <c r="AZ5752" s="167"/>
      <c r="BA5752" s="167"/>
      <c r="BB5752" s="147" t="str">
        <f t="shared" si="1029"/>
        <v/>
      </c>
      <c r="BC5752" s="168"/>
      <c r="BD5752" s="165"/>
      <c r="BE5752" s="165"/>
      <c r="BF5752" s="165"/>
      <c r="BG5752" s="165"/>
      <c r="BH5752" s="165"/>
      <c r="BI5752" s="165"/>
      <c r="BJ5752" s="165"/>
      <c r="BK5752" s="165"/>
      <c r="BL5752" s="165"/>
      <c r="BM5752" s="165"/>
      <c r="BN5752" s="165"/>
      <c r="BO5752" s="165"/>
      <c r="BP5752" s="165"/>
      <c r="BQ5752" s="165"/>
      <c r="BS5752" s="6"/>
      <c r="BT5752" s="11"/>
      <c r="BU5752" s="6"/>
      <c r="BV5752" s="6"/>
    </row>
    <row r="5753" spans="1:74" ht="15.75" x14ac:dyDescent="0.25">
      <c r="A5753" s="52" t="s">
        <v>1422</v>
      </c>
      <c r="B5753" s="56"/>
      <c r="C5753" s="7" t="s">
        <v>118</v>
      </c>
      <c r="D5753" s="7" t="s">
        <v>6562</v>
      </c>
      <c r="E5753" s="7"/>
      <c r="F5753" s="64"/>
      <c r="G5753" s="6"/>
      <c r="H5753" s="6"/>
      <c r="I5753" s="10" t="s">
        <v>110</v>
      </c>
      <c r="J5753" s="11" t="s">
        <v>8778</v>
      </c>
      <c r="K5753" s="194" t="s">
        <v>511</v>
      </c>
      <c r="L5753" s="176"/>
      <c r="M5753" s="176">
        <v>1000</v>
      </c>
      <c r="N5753" s="80" t="s">
        <v>6858</v>
      </c>
      <c r="O5753" s="162"/>
      <c r="P5753" s="80" t="s">
        <v>6200</v>
      </c>
      <c r="Q5753" s="80"/>
      <c r="R5753" s="80"/>
      <c r="S5753" s="163"/>
      <c r="T5753" s="213"/>
      <c r="U5753" s="162"/>
      <c r="V5753" s="164"/>
      <c r="W5753" s="12" t="str">
        <f t="shared" si="1026"/>
        <v>Mqtt1</v>
      </c>
      <c r="X5753" s="196" t="s">
        <v>10776</v>
      </c>
      <c r="Y5753" s="6" t="str">
        <f t="shared" si="1024"/>
        <v>marpower/power-tag/fcu-main-salon-bar</v>
      </c>
      <c r="Z5753" s="103" t="str" cm="1">
        <f t="array" ref="Z5753">IF(COUNTIF(N5753,"spare"),"","$."&amp;_xlfn.REGEXEXTRACT(J5753,"^PT\d+[FQ]\d+_(.*)", 2))</f>
        <v>$.RMS_Voltage_C_N</v>
      </c>
      <c r="AA5753" s="12">
        <f t="shared" si="1030"/>
        <v>41</v>
      </c>
      <c r="AB5753" s="6" t="s">
        <v>195</v>
      </c>
      <c r="AC5753" s="103">
        <v>3032</v>
      </c>
      <c r="AJ5753" s="80"/>
      <c r="AK5753" s="113" t="s">
        <v>1424</v>
      </c>
      <c r="AN5753" s="80"/>
      <c r="AO5753" s="80"/>
      <c r="AP5753" s="80"/>
      <c r="AQ5753" s="80"/>
      <c r="AR5753" s="127"/>
      <c r="AS5753" s="80"/>
      <c r="AT5753" s="7"/>
      <c r="AU5753" s="7"/>
      <c r="AV5753" s="165"/>
      <c r="AW5753" s="166"/>
      <c r="AX5753" s="137"/>
      <c r="AY5753" s="147"/>
      <c r="AZ5753" s="167"/>
      <c r="BA5753" s="167"/>
      <c r="BB5753" s="147" t="str">
        <f t="shared" si="1029"/>
        <v/>
      </c>
      <c r="BC5753" s="168"/>
      <c r="BD5753" s="165"/>
      <c r="BE5753" s="165"/>
      <c r="BF5753" s="165"/>
      <c r="BG5753" s="165"/>
      <c r="BH5753" s="165"/>
      <c r="BI5753" s="165"/>
      <c r="BJ5753" s="165"/>
      <c r="BK5753" s="165"/>
      <c r="BL5753" s="165"/>
      <c r="BM5753" s="165"/>
      <c r="BN5753" s="165"/>
      <c r="BO5753" s="165"/>
      <c r="BP5753" s="165"/>
      <c r="BQ5753" s="165"/>
      <c r="BS5753" s="6"/>
      <c r="BT5753" s="11"/>
      <c r="BU5753" s="6"/>
      <c r="BV5753" s="6"/>
    </row>
    <row r="5754" spans="1:74" ht="15.75" x14ac:dyDescent="0.25">
      <c r="A5754" s="52" t="s">
        <v>1422</v>
      </c>
      <c r="B5754" s="56"/>
      <c r="C5754" s="7" t="s">
        <v>118</v>
      </c>
      <c r="D5754" s="7" t="s">
        <v>6562</v>
      </c>
      <c r="E5754" s="7"/>
      <c r="F5754" s="64"/>
      <c r="G5754" s="6"/>
      <c r="H5754" s="6"/>
      <c r="I5754" s="10" t="s">
        <v>110</v>
      </c>
      <c r="J5754" s="11" t="s">
        <v>5322</v>
      </c>
      <c r="K5754" s="194" t="s">
        <v>511</v>
      </c>
      <c r="L5754" s="176"/>
      <c r="M5754" s="176">
        <v>1000</v>
      </c>
      <c r="N5754" s="80" t="s">
        <v>6858</v>
      </c>
      <c r="O5754" s="162"/>
      <c r="P5754" s="80" t="s">
        <v>6201</v>
      </c>
      <c r="Q5754" s="80"/>
      <c r="R5754" s="80"/>
      <c r="S5754" s="163"/>
      <c r="T5754" s="213"/>
      <c r="U5754" s="162"/>
      <c r="V5754" s="164"/>
      <c r="W5754" s="12" t="str">
        <f t="shared" si="1026"/>
        <v>Mqtt1</v>
      </c>
      <c r="X5754" s="196" t="s">
        <v>10776</v>
      </c>
      <c r="Y5754" s="6" t="str">
        <f t="shared" si="1024"/>
        <v>marpower/power-tag/fcu-main-salon-bar</v>
      </c>
      <c r="Z5754" s="103" t="str" cm="1">
        <f t="array" ref="Z5754">IF(COUNTIF(N5754,"spare"),"","$."&amp;_xlfn.REGEXEXTRACT(J5754,"^PT\d+[FQ]\d+_(.*)", 2))</f>
        <v>$.Active_Power_Phase_A</v>
      </c>
      <c r="AA5754" s="12">
        <f t="shared" si="1030"/>
        <v>41</v>
      </c>
      <c r="AB5754" s="6" t="s">
        <v>195</v>
      </c>
      <c r="AC5754" s="103">
        <v>3054</v>
      </c>
      <c r="AJ5754" s="80"/>
      <c r="AK5754" s="113" t="s">
        <v>1425</v>
      </c>
      <c r="AN5754" s="80"/>
      <c r="AO5754" s="80"/>
      <c r="AP5754" s="80"/>
      <c r="AQ5754" s="80"/>
      <c r="AR5754" s="127"/>
      <c r="AS5754" s="80"/>
      <c r="AT5754" s="7"/>
      <c r="AU5754" s="7"/>
      <c r="AV5754" s="165"/>
      <c r="AW5754" s="166"/>
      <c r="AX5754" s="137"/>
      <c r="AY5754" s="147"/>
      <c r="AZ5754" s="167"/>
      <c r="BA5754" s="167"/>
      <c r="BB5754" s="147" t="str">
        <f t="shared" si="1029"/>
        <v/>
      </c>
      <c r="BC5754" s="168"/>
      <c r="BD5754" s="165"/>
      <c r="BE5754" s="165"/>
      <c r="BF5754" s="165"/>
      <c r="BG5754" s="165"/>
      <c r="BH5754" s="165"/>
      <c r="BI5754" s="165"/>
      <c r="BJ5754" s="165"/>
      <c r="BK5754" s="165"/>
      <c r="BL5754" s="165"/>
      <c r="BM5754" s="165"/>
      <c r="BN5754" s="165"/>
      <c r="BO5754" s="165"/>
      <c r="BP5754" s="165"/>
      <c r="BQ5754" s="165"/>
      <c r="BS5754" s="6"/>
      <c r="BT5754" s="11"/>
      <c r="BU5754" s="6"/>
      <c r="BV5754" s="6"/>
    </row>
    <row r="5755" spans="1:74" ht="15.75" x14ac:dyDescent="0.25">
      <c r="A5755" s="52" t="s">
        <v>1422</v>
      </c>
      <c r="B5755" s="56"/>
      <c r="C5755" s="7" t="s">
        <v>118</v>
      </c>
      <c r="D5755" s="7" t="s">
        <v>6562</v>
      </c>
      <c r="E5755" s="7"/>
      <c r="F5755" s="64"/>
      <c r="G5755" s="6"/>
      <c r="H5755" s="6"/>
      <c r="I5755" s="10" t="s">
        <v>110</v>
      </c>
      <c r="J5755" s="11" t="s">
        <v>5323</v>
      </c>
      <c r="K5755" s="194" t="s">
        <v>511</v>
      </c>
      <c r="L5755" s="176"/>
      <c r="M5755" s="176">
        <v>1000</v>
      </c>
      <c r="N5755" s="80" t="s">
        <v>6858</v>
      </c>
      <c r="O5755" s="162"/>
      <c r="P5755" s="80" t="s">
        <v>6202</v>
      </c>
      <c r="Q5755" s="80"/>
      <c r="R5755" s="80"/>
      <c r="S5755" s="163"/>
      <c r="T5755" s="213"/>
      <c r="U5755" s="162"/>
      <c r="V5755" s="164"/>
      <c r="W5755" s="12" t="str">
        <f t="shared" si="1026"/>
        <v>Mqtt1</v>
      </c>
      <c r="X5755" s="196" t="s">
        <v>10776</v>
      </c>
      <c r="Y5755" s="6" t="str">
        <f t="shared" si="1024"/>
        <v>marpower/power-tag/fcu-main-salon-bar</v>
      </c>
      <c r="Z5755" s="103" t="str" cm="1">
        <f t="array" ref="Z5755">IF(COUNTIF(N5755,"spare"),"","$."&amp;_xlfn.REGEXEXTRACT(J5755,"^PT\d+[FQ]\d+_(.*)", 2))</f>
        <v>$.Active_Power_Phase_B</v>
      </c>
      <c r="AA5755" s="12">
        <f t="shared" si="1030"/>
        <v>41</v>
      </c>
      <c r="AB5755" s="6" t="s">
        <v>195</v>
      </c>
      <c r="AC5755" s="103">
        <v>3056</v>
      </c>
      <c r="AJ5755" s="80"/>
      <c r="AK5755" s="113" t="s">
        <v>1425</v>
      </c>
      <c r="AN5755" s="80"/>
      <c r="AO5755" s="80"/>
      <c r="AP5755" s="80"/>
      <c r="AQ5755" s="80"/>
      <c r="AR5755" s="127"/>
      <c r="AS5755" s="80"/>
      <c r="AT5755" s="7"/>
      <c r="AU5755" s="7"/>
      <c r="AV5755" s="165"/>
      <c r="AW5755" s="166"/>
      <c r="AX5755" s="137"/>
      <c r="AY5755" s="147"/>
      <c r="AZ5755" s="167"/>
      <c r="BA5755" s="167"/>
      <c r="BB5755" s="147" t="str">
        <f t="shared" si="1029"/>
        <v/>
      </c>
      <c r="BC5755" s="168"/>
      <c r="BD5755" s="165"/>
      <c r="BE5755" s="165"/>
      <c r="BF5755" s="165"/>
      <c r="BG5755" s="165"/>
      <c r="BH5755" s="165"/>
      <c r="BI5755" s="165"/>
      <c r="BJ5755" s="165"/>
      <c r="BK5755" s="165"/>
      <c r="BL5755" s="165"/>
      <c r="BM5755" s="165"/>
      <c r="BN5755" s="165"/>
      <c r="BO5755" s="165"/>
      <c r="BP5755" s="165"/>
      <c r="BQ5755" s="165"/>
      <c r="BS5755" s="6"/>
      <c r="BT5755" s="11"/>
      <c r="BU5755" s="6"/>
      <c r="BV5755" s="6"/>
    </row>
    <row r="5756" spans="1:74" ht="15.75" x14ac:dyDescent="0.25">
      <c r="A5756" s="52" t="s">
        <v>1422</v>
      </c>
      <c r="B5756" s="56"/>
      <c r="C5756" s="7" t="s">
        <v>118</v>
      </c>
      <c r="D5756" s="7" t="s">
        <v>6562</v>
      </c>
      <c r="E5756" s="7"/>
      <c r="F5756" s="64"/>
      <c r="G5756" s="6"/>
      <c r="H5756" s="6"/>
      <c r="I5756" s="10" t="s">
        <v>110</v>
      </c>
      <c r="J5756" s="11" t="s">
        <v>5324</v>
      </c>
      <c r="K5756" s="194" t="s">
        <v>511</v>
      </c>
      <c r="L5756" s="176"/>
      <c r="M5756" s="176">
        <v>1000</v>
      </c>
      <c r="N5756" s="80" t="s">
        <v>6858</v>
      </c>
      <c r="O5756" s="162"/>
      <c r="P5756" s="80" t="s">
        <v>6203</v>
      </c>
      <c r="Q5756" s="80"/>
      <c r="R5756" s="80"/>
      <c r="S5756" s="163"/>
      <c r="T5756" s="213"/>
      <c r="U5756" s="162"/>
      <c r="V5756" s="164"/>
      <c r="W5756" s="12" t="str">
        <f t="shared" si="1026"/>
        <v>Mqtt1</v>
      </c>
      <c r="X5756" s="196" t="s">
        <v>10776</v>
      </c>
      <c r="Y5756" s="6" t="str">
        <f t="shared" si="1024"/>
        <v>marpower/power-tag/fcu-main-salon-bar</v>
      </c>
      <c r="Z5756" s="103" t="str" cm="1">
        <f t="array" ref="Z5756">IF(COUNTIF(N5756,"spare"),"","$."&amp;_xlfn.REGEXEXTRACT(J5756,"^PT\d+[FQ]\d+_(.*)", 2))</f>
        <v>$.Active_Power_Phase_C</v>
      </c>
      <c r="AA5756" s="12">
        <f t="shared" si="1030"/>
        <v>41</v>
      </c>
      <c r="AB5756" s="6" t="s">
        <v>195</v>
      </c>
      <c r="AC5756" s="103">
        <v>3058</v>
      </c>
      <c r="AJ5756" s="80"/>
      <c r="AK5756" s="113" t="s">
        <v>1425</v>
      </c>
      <c r="AN5756" s="80"/>
      <c r="AO5756" s="80"/>
      <c r="AP5756" s="80"/>
      <c r="AQ5756" s="80"/>
      <c r="AR5756" s="127"/>
      <c r="AS5756" s="80"/>
      <c r="AT5756" s="7"/>
      <c r="AU5756" s="7"/>
      <c r="AV5756" s="165"/>
      <c r="AW5756" s="166"/>
      <c r="AX5756" s="137"/>
      <c r="AY5756" s="147"/>
      <c r="AZ5756" s="167"/>
      <c r="BA5756" s="167"/>
      <c r="BB5756" s="147" t="str">
        <f t="shared" si="1029"/>
        <v/>
      </c>
      <c r="BC5756" s="168"/>
      <c r="BD5756" s="165"/>
      <c r="BE5756" s="165"/>
      <c r="BF5756" s="165"/>
      <c r="BG5756" s="165"/>
      <c r="BH5756" s="165"/>
      <c r="BI5756" s="165"/>
      <c r="BJ5756" s="165"/>
      <c r="BK5756" s="165"/>
      <c r="BL5756" s="165"/>
      <c r="BM5756" s="165"/>
      <c r="BN5756" s="165"/>
      <c r="BO5756" s="165"/>
      <c r="BP5756" s="165"/>
      <c r="BQ5756" s="165"/>
      <c r="BS5756" s="6"/>
      <c r="BT5756" s="11"/>
      <c r="BU5756" s="6"/>
      <c r="BV5756" s="6"/>
    </row>
    <row r="5757" spans="1:74" ht="15.75" x14ac:dyDescent="0.25">
      <c r="A5757" s="52" t="s">
        <v>1422</v>
      </c>
      <c r="B5757" s="56"/>
      <c r="C5757" s="7" t="s">
        <v>118</v>
      </c>
      <c r="D5757" s="7" t="s">
        <v>6562</v>
      </c>
      <c r="E5757" s="7"/>
      <c r="F5757" s="64"/>
      <c r="G5757" s="6"/>
      <c r="H5757" s="6"/>
      <c r="I5757" s="10" t="s">
        <v>110</v>
      </c>
      <c r="J5757" s="11" t="s">
        <v>5325</v>
      </c>
      <c r="K5757" s="194" t="s">
        <v>511</v>
      </c>
      <c r="L5757" s="176"/>
      <c r="M5757" s="176">
        <v>1000</v>
      </c>
      <c r="N5757" s="80" t="s">
        <v>6858</v>
      </c>
      <c r="O5757" s="162"/>
      <c r="P5757" s="80" t="s">
        <v>6204</v>
      </c>
      <c r="Q5757" s="80"/>
      <c r="R5757" s="80"/>
      <c r="S5757" s="163"/>
      <c r="T5757" s="213"/>
      <c r="U5757" s="162"/>
      <c r="V5757" s="164"/>
      <c r="W5757" s="12" t="str">
        <f t="shared" si="1026"/>
        <v>Mqtt1</v>
      </c>
      <c r="X5757" s="196" t="s">
        <v>10776</v>
      </c>
      <c r="Y5757" s="6" t="str">
        <f t="shared" si="1024"/>
        <v>marpower/power-tag/fcu-main-salon-bar</v>
      </c>
      <c r="Z5757" s="103" t="str" cm="1">
        <f t="array" ref="Z5757">IF(COUNTIF(N5757,"spare"),"","$."&amp;_xlfn.REGEXEXTRACT(J5757,"^PT\d+[FQ]\d+_(.*)", 2))</f>
        <v>$.Total_Active_Power</v>
      </c>
      <c r="AA5757" s="12">
        <f t="shared" si="1030"/>
        <v>41</v>
      </c>
      <c r="AB5757" s="6" t="s">
        <v>195</v>
      </c>
      <c r="AC5757" s="103">
        <v>3060</v>
      </c>
      <c r="AJ5757" s="80"/>
      <c r="AK5757" s="113" t="s">
        <v>1425</v>
      </c>
      <c r="AN5757" s="80"/>
      <c r="AO5757" s="80"/>
      <c r="AP5757" s="80"/>
      <c r="AQ5757" s="80"/>
      <c r="AR5757" s="127"/>
      <c r="AS5757" s="80"/>
      <c r="AT5757" s="7"/>
      <c r="AU5757" s="7"/>
      <c r="AV5757" s="165"/>
      <c r="AW5757" s="166"/>
      <c r="AX5757" s="137"/>
      <c r="AY5757" s="147"/>
      <c r="AZ5757" s="167"/>
      <c r="BA5757" s="167"/>
      <c r="BB5757" s="147" t="str">
        <f t="shared" si="1029"/>
        <v/>
      </c>
      <c r="BC5757" s="168"/>
      <c r="BD5757" s="165"/>
      <c r="BE5757" s="165"/>
      <c r="BF5757" s="165"/>
      <c r="BG5757" s="165"/>
      <c r="BH5757" s="165"/>
      <c r="BI5757" s="165"/>
      <c r="BJ5757" s="165"/>
      <c r="BK5757" s="165"/>
      <c r="BL5757" s="165"/>
      <c r="BM5757" s="165"/>
      <c r="BN5757" s="165"/>
      <c r="BO5757" s="165"/>
      <c r="BP5757" s="165"/>
      <c r="BQ5757" s="165"/>
      <c r="BS5757" s="6"/>
      <c r="BT5757" s="11"/>
      <c r="BU5757" s="6"/>
      <c r="BV5757" s="6"/>
    </row>
    <row r="5758" spans="1:74" ht="15.75" x14ac:dyDescent="0.25">
      <c r="A5758" s="52" t="s">
        <v>1422</v>
      </c>
      <c r="B5758" s="56"/>
      <c r="C5758" s="7" t="s">
        <v>118</v>
      </c>
      <c r="D5758" s="7" t="s">
        <v>6562</v>
      </c>
      <c r="E5758" s="7"/>
      <c r="F5758" s="64"/>
      <c r="G5758" s="6"/>
      <c r="H5758" s="6"/>
      <c r="I5758" s="10" t="s">
        <v>110</v>
      </c>
      <c r="J5758" s="11" t="s">
        <v>5326</v>
      </c>
      <c r="K5758" s="194" t="s">
        <v>511</v>
      </c>
      <c r="L5758" s="176"/>
      <c r="M5758" s="176">
        <v>1000</v>
      </c>
      <c r="N5758" s="80" t="s">
        <v>6858</v>
      </c>
      <c r="O5758" s="162"/>
      <c r="P5758" s="80" t="s">
        <v>6205</v>
      </c>
      <c r="Q5758" s="80"/>
      <c r="R5758" s="80"/>
      <c r="S5758" s="163"/>
      <c r="T5758" s="213"/>
      <c r="U5758" s="162"/>
      <c r="V5758" s="164"/>
      <c r="W5758" s="12" t="str">
        <f t="shared" si="1026"/>
        <v>Mqtt1</v>
      </c>
      <c r="X5758" s="196" t="s">
        <v>10776</v>
      </c>
      <c r="Y5758" s="6" t="str">
        <f t="shared" si="1024"/>
        <v>marpower/power-tag/fcu-main-salon-bar</v>
      </c>
      <c r="Z5758" s="103" t="str" cm="1">
        <f t="array" ref="Z5758">IF(COUNTIF(N5758,"spare"),"","$."&amp;_xlfn.REGEXEXTRACT(J5758,"^PT\d+[FQ]\d+_(.*)", 2))</f>
        <v>$.Power_Factor_Phase_A</v>
      </c>
      <c r="AA5758" s="12">
        <f t="shared" si="1030"/>
        <v>41</v>
      </c>
      <c r="AB5758" s="6" t="s">
        <v>195</v>
      </c>
      <c r="AC5758" s="103">
        <v>3078</v>
      </c>
      <c r="AJ5758" s="80"/>
      <c r="AK5758" s="113" t="s">
        <v>1426</v>
      </c>
      <c r="AN5758" s="80"/>
      <c r="AO5758" s="80"/>
      <c r="AP5758" s="80"/>
      <c r="AQ5758" s="80"/>
      <c r="AR5758" s="127"/>
      <c r="AS5758" s="80"/>
      <c r="AT5758" s="7"/>
      <c r="AU5758" s="7"/>
      <c r="AV5758" s="165"/>
      <c r="AW5758" s="166"/>
      <c r="AX5758" s="137"/>
      <c r="AY5758" s="147"/>
      <c r="AZ5758" s="167"/>
      <c r="BA5758" s="167"/>
      <c r="BB5758" s="147" t="str">
        <f t="shared" si="1029"/>
        <v/>
      </c>
      <c r="BC5758" s="168"/>
      <c r="BD5758" s="165"/>
      <c r="BE5758" s="165"/>
      <c r="BF5758" s="165"/>
      <c r="BG5758" s="165"/>
      <c r="BH5758" s="165"/>
      <c r="BI5758" s="165"/>
      <c r="BJ5758" s="165"/>
      <c r="BK5758" s="165"/>
      <c r="BL5758" s="165"/>
      <c r="BM5758" s="165"/>
      <c r="BN5758" s="165"/>
      <c r="BO5758" s="165"/>
      <c r="BP5758" s="165"/>
      <c r="BQ5758" s="165"/>
      <c r="BS5758" s="6"/>
      <c r="BT5758" s="11"/>
      <c r="BU5758" s="6"/>
      <c r="BV5758" s="6"/>
    </row>
    <row r="5759" spans="1:74" ht="15.75" x14ac:dyDescent="0.25">
      <c r="A5759" s="52" t="s">
        <v>1422</v>
      </c>
      <c r="B5759" s="56"/>
      <c r="C5759" s="7" t="s">
        <v>118</v>
      </c>
      <c r="D5759" s="7" t="s">
        <v>6562</v>
      </c>
      <c r="E5759" s="7"/>
      <c r="F5759" s="64"/>
      <c r="G5759" s="6"/>
      <c r="H5759" s="6"/>
      <c r="I5759" s="10" t="s">
        <v>110</v>
      </c>
      <c r="J5759" s="11" t="s">
        <v>5327</v>
      </c>
      <c r="K5759" s="194" t="s">
        <v>511</v>
      </c>
      <c r="L5759" s="176"/>
      <c r="M5759" s="176">
        <v>1000</v>
      </c>
      <c r="N5759" s="80" t="s">
        <v>6858</v>
      </c>
      <c r="O5759" s="162"/>
      <c r="P5759" s="80" t="s">
        <v>6206</v>
      </c>
      <c r="Q5759" s="80"/>
      <c r="R5759" s="80"/>
      <c r="S5759" s="163"/>
      <c r="T5759" s="213"/>
      <c r="U5759" s="162"/>
      <c r="V5759" s="164"/>
      <c r="W5759" s="12" t="str">
        <f t="shared" si="1026"/>
        <v>Mqtt1</v>
      </c>
      <c r="X5759" s="196" t="s">
        <v>10776</v>
      </c>
      <c r="Y5759" s="6" t="str">
        <f t="shared" si="1024"/>
        <v>marpower/power-tag/fcu-main-salon-bar</v>
      </c>
      <c r="Z5759" s="103" t="str" cm="1">
        <f t="array" ref="Z5759">IF(COUNTIF(N5759,"spare"),"","$."&amp;_xlfn.REGEXEXTRACT(J5759,"^PT\d+[FQ]\d+_(.*)", 2))</f>
        <v>$.Power_Factor_Phase_B</v>
      </c>
      <c r="AA5759" s="12">
        <f t="shared" si="1030"/>
        <v>41</v>
      </c>
      <c r="AB5759" s="6" t="s">
        <v>195</v>
      </c>
      <c r="AC5759" s="103">
        <v>3080</v>
      </c>
      <c r="AJ5759" s="80"/>
      <c r="AK5759" s="113" t="s">
        <v>1426</v>
      </c>
      <c r="AN5759" s="80"/>
      <c r="AO5759" s="80"/>
      <c r="AP5759" s="80"/>
      <c r="AQ5759" s="80"/>
      <c r="AR5759" s="127"/>
      <c r="AS5759" s="80"/>
      <c r="AT5759" s="7"/>
      <c r="AU5759" s="7"/>
      <c r="AV5759" s="165"/>
      <c r="AW5759" s="166"/>
      <c r="AX5759" s="137"/>
      <c r="AY5759" s="147"/>
      <c r="AZ5759" s="167"/>
      <c r="BA5759" s="167"/>
      <c r="BB5759" s="147" t="str">
        <f t="shared" si="1029"/>
        <v/>
      </c>
      <c r="BC5759" s="168"/>
      <c r="BD5759" s="165"/>
      <c r="BE5759" s="165"/>
      <c r="BF5759" s="165"/>
      <c r="BG5759" s="165"/>
      <c r="BH5759" s="165"/>
      <c r="BI5759" s="165"/>
      <c r="BJ5759" s="165"/>
      <c r="BK5759" s="165"/>
      <c r="BL5759" s="165"/>
      <c r="BM5759" s="165"/>
      <c r="BN5759" s="165"/>
      <c r="BO5759" s="165"/>
      <c r="BP5759" s="165"/>
      <c r="BQ5759" s="165"/>
      <c r="BS5759" s="6"/>
      <c r="BT5759" s="11"/>
      <c r="BU5759" s="6"/>
      <c r="BV5759" s="6"/>
    </row>
    <row r="5760" spans="1:74" ht="15.75" x14ac:dyDescent="0.25">
      <c r="A5760" s="52" t="s">
        <v>1422</v>
      </c>
      <c r="B5760" s="56"/>
      <c r="C5760" s="7" t="s">
        <v>118</v>
      </c>
      <c r="D5760" s="7" t="s">
        <v>6562</v>
      </c>
      <c r="E5760" s="7"/>
      <c r="F5760" s="64"/>
      <c r="G5760" s="6"/>
      <c r="H5760" s="6"/>
      <c r="I5760" s="10" t="s">
        <v>110</v>
      </c>
      <c r="J5760" s="11" t="s">
        <v>5328</v>
      </c>
      <c r="K5760" s="194" t="s">
        <v>511</v>
      </c>
      <c r="L5760" s="176"/>
      <c r="M5760" s="176">
        <v>1000</v>
      </c>
      <c r="N5760" s="80" t="s">
        <v>6858</v>
      </c>
      <c r="O5760" s="162"/>
      <c r="P5760" s="80" t="s">
        <v>6207</v>
      </c>
      <c r="Q5760" s="80"/>
      <c r="R5760" s="80"/>
      <c r="S5760" s="163"/>
      <c r="T5760" s="213"/>
      <c r="U5760" s="162"/>
      <c r="V5760" s="164"/>
      <c r="W5760" s="12" t="str">
        <f t="shared" si="1026"/>
        <v>Mqtt1</v>
      </c>
      <c r="X5760" s="196" t="s">
        <v>10776</v>
      </c>
      <c r="Y5760" s="6" t="str">
        <f t="shared" si="1024"/>
        <v>marpower/power-tag/fcu-main-salon-bar</v>
      </c>
      <c r="Z5760" s="103" t="str" cm="1">
        <f t="array" ref="Z5760">IF(COUNTIF(N5760,"spare"),"","$."&amp;_xlfn.REGEXEXTRACT(J5760,"^PT\d+[FQ]\d+_(.*)", 2))</f>
        <v>$.Power_Factor_Phase_C</v>
      </c>
      <c r="AA5760" s="12">
        <f t="shared" si="1030"/>
        <v>41</v>
      </c>
      <c r="AB5760" s="6" t="s">
        <v>195</v>
      </c>
      <c r="AC5760" s="103">
        <v>3082</v>
      </c>
      <c r="AJ5760" s="80"/>
      <c r="AK5760" s="113" t="s">
        <v>1426</v>
      </c>
      <c r="AN5760" s="80"/>
      <c r="AO5760" s="80"/>
      <c r="AP5760" s="80"/>
      <c r="AQ5760" s="80"/>
      <c r="AR5760" s="127"/>
      <c r="AS5760" s="80"/>
      <c r="AT5760" s="7"/>
      <c r="AU5760" s="7"/>
      <c r="AV5760" s="165"/>
      <c r="AW5760" s="166"/>
      <c r="AX5760" s="137"/>
      <c r="AY5760" s="147"/>
      <c r="AZ5760" s="167"/>
      <c r="BA5760" s="167"/>
      <c r="BB5760" s="147" t="str">
        <f t="shared" si="1029"/>
        <v/>
      </c>
      <c r="BC5760" s="168"/>
      <c r="BD5760" s="165"/>
      <c r="BE5760" s="165"/>
      <c r="BF5760" s="165"/>
      <c r="BG5760" s="165"/>
      <c r="BH5760" s="165"/>
      <c r="BI5760" s="165"/>
      <c r="BJ5760" s="165"/>
      <c r="BK5760" s="165"/>
      <c r="BL5760" s="165"/>
      <c r="BM5760" s="165"/>
      <c r="BN5760" s="165"/>
      <c r="BO5760" s="165"/>
      <c r="BP5760" s="165"/>
      <c r="BQ5760" s="165"/>
      <c r="BS5760" s="6"/>
      <c r="BT5760" s="11"/>
      <c r="BU5760" s="6"/>
      <c r="BV5760" s="6"/>
    </row>
    <row r="5761" spans="1:74" ht="15.75" x14ac:dyDescent="0.25">
      <c r="A5761" s="52" t="s">
        <v>1422</v>
      </c>
      <c r="B5761" s="56"/>
      <c r="C5761" s="7" t="s">
        <v>118</v>
      </c>
      <c r="D5761" s="7" t="s">
        <v>6562</v>
      </c>
      <c r="E5761" s="7"/>
      <c r="F5761" s="64"/>
      <c r="G5761" s="6"/>
      <c r="H5761" s="6"/>
      <c r="I5761" s="10" t="s">
        <v>110</v>
      </c>
      <c r="J5761" s="11" t="s">
        <v>5329</v>
      </c>
      <c r="K5761" s="194" t="s">
        <v>511</v>
      </c>
      <c r="L5761" s="176"/>
      <c r="M5761" s="176">
        <v>1000</v>
      </c>
      <c r="N5761" s="80" t="s">
        <v>6858</v>
      </c>
      <c r="O5761" s="162"/>
      <c r="P5761" s="80" t="s">
        <v>6208</v>
      </c>
      <c r="Q5761" s="80"/>
      <c r="R5761" s="80"/>
      <c r="S5761" s="163"/>
      <c r="T5761" s="213"/>
      <c r="U5761" s="162"/>
      <c r="V5761" s="164"/>
      <c r="W5761" s="12" t="str">
        <f t="shared" si="1026"/>
        <v>Mqtt1</v>
      </c>
      <c r="X5761" s="196" t="s">
        <v>10776</v>
      </c>
      <c r="Y5761" s="6" t="str">
        <f t="shared" si="1024"/>
        <v>marpower/power-tag/fcu-main-salon-bar</v>
      </c>
      <c r="Z5761" s="103" t="str" cm="1">
        <f t="array" ref="Z5761">IF(COUNTIF(N5761,"spare"),"","$."&amp;_xlfn.REGEXEXTRACT(J5761,"^PT\d+[FQ]\d+_(.*)", 2))</f>
        <v>$.Total_Power_Factor</v>
      </c>
      <c r="AA5761" s="12">
        <f t="shared" si="1030"/>
        <v>41</v>
      </c>
      <c r="AB5761" s="6" t="s">
        <v>195</v>
      </c>
      <c r="AC5761" s="103">
        <v>3084</v>
      </c>
      <c r="AJ5761" s="80"/>
      <c r="AK5761" s="113" t="s">
        <v>1426</v>
      </c>
      <c r="AN5761" s="80"/>
      <c r="AO5761" s="80"/>
      <c r="AP5761" s="80"/>
      <c r="AQ5761" s="80"/>
      <c r="AR5761" s="127"/>
      <c r="AS5761" s="80"/>
      <c r="AT5761" s="7"/>
      <c r="AU5761" s="7"/>
      <c r="AV5761" s="165"/>
      <c r="AW5761" s="166"/>
      <c r="AX5761" s="137"/>
      <c r="AY5761" s="147"/>
      <c r="AZ5761" s="167"/>
      <c r="BA5761" s="167"/>
      <c r="BB5761" s="147" t="str">
        <f t="shared" si="1029"/>
        <v/>
      </c>
      <c r="BC5761" s="168"/>
      <c r="BD5761" s="165"/>
      <c r="BE5761" s="165"/>
      <c r="BF5761" s="165"/>
      <c r="BG5761" s="165"/>
      <c r="BH5761" s="165"/>
      <c r="BI5761" s="165"/>
      <c r="BJ5761" s="165"/>
      <c r="BK5761" s="165"/>
      <c r="BL5761" s="165"/>
      <c r="BM5761" s="165"/>
      <c r="BN5761" s="165"/>
      <c r="BO5761" s="165"/>
      <c r="BP5761" s="165"/>
      <c r="BQ5761" s="165"/>
      <c r="BS5761" s="6"/>
      <c r="BT5761" s="11"/>
      <c r="BU5761" s="6"/>
      <c r="BV5761" s="6"/>
    </row>
    <row r="5762" spans="1:74" ht="15.75" x14ac:dyDescent="0.25">
      <c r="A5762" s="52" t="s">
        <v>1422</v>
      </c>
      <c r="B5762" s="56"/>
      <c r="C5762" s="7" t="s">
        <v>118</v>
      </c>
      <c r="D5762" s="7" t="s">
        <v>6562</v>
      </c>
      <c r="E5762" s="7"/>
      <c r="F5762" s="64"/>
      <c r="G5762" s="6"/>
      <c r="H5762" s="6"/>
      <c r="I5762" s="10" t="s">
        <v>110</v>
      </c>
      <c r="J5762" s="11" t="s">
        <v>5330</v>
      </c>
      <c r="K5762" s="194" t="s">
        <v>511</v>
      </c>
      <c r="L5762" s="176"/>
      <c r="M5762" s="176">
        <v>1000</v>
      </c>
      <c r="N5762" s="80" t="s">
        <v>6858</v>
      </c>
      <c r="O5762" s="162"/>
      <c r="P5762" s="80" t="s">
        <v>6209</v>
      </c>
      <c r="Q5762" s="80"/>
      <c r="R5762" s="80"/>
      <c r="S5762" s="163"/>
      <c r="T5762" s="213"/>
      <c r="U5762" s="162"/>
      <c r="V5762" s="164"/>
      <c r="W5762" s="12" t="str">
        <f t="shared" si="1026"/>
        <v>Mqtt1</v>
      </c>
      <c r="X5762" s="196" t="s">
        <v>10777</v>
      </c>
      <c r="Y5762" s="6" t="str">
        <f t="shared" si="1024"/>
        <v>marpower/power-tag/discharge-pumps-8-9-10</v>
      </c>
      <c r="Z5762" s="103" t="str" cm="1">
        <f t="array" ref="Z5762">IF(COUNTIF(N5762,"spare"),"","$."&amp;_xlfn.REGEXEXTRACT(J5762,"^PT\d+[FQ]\d+_(.*)", 2))</f>
        <v>$.RMS_Current_Phase_A</v>
      </c>
      <c r="AA5762" s="12">
        <f>AA5747+1</f>
        <v>42</v>
      </c>
      <c r="AB5762" s="6" t="s">
        <v>195</v>
      </c>
      <c r="AC5762" s="103">
        <v>3000</v>
      </c>
      <c r="AJ5762" s="80"/>
      <c r="AK5762" s="113" t="s">
        <v>1423</v>
      </c>
      <c r="AN5762" s="80"/>
      <c r="AO5762" s="80"/>
      <c r="AP5762" s="80"/>
      <c r="AQ5762" s="80"/>
      <c r="AR5762" s="127"/>
      <c r="AS5762" s="80"/>
      <c r="AT5762" s="7"/>
      <c r="AU5762" s="7"/>
      <c r="AV5762" s="165"/>
      <c r="AW5762" s="166"/>
      <c r="AX5762" s="137"/>
      <c r="AY5762" s="147"/>
      <c r="AZ5762" s="167"/>
      <c r="BA5762" s="167"/>
      <c r="BB5762" s="147" t="str">
        <f t="shared" ref="BB5762:BB5791" si="1031">IF(ISNUMBER(AM5762),"1","")</f>
        <v/>
      </c>
      <c r="BC5762" s="168"/>
      <c r="BD5762" s="165"/>
      <c r="BE5762" s="165"/>
      <c r="BF5762" s="165"/>
      <c r="BG5762" s="165"/>
      <c r="BH5762" s="165"/>
      <c r="BI5762" s="165"/>
      <c r="BJ5762" s="165"/>
      <c r="BK5762" s="165"/>
      <c r="BL5762" s="165"/>
      <c r="BM5762" s="165"/>
      <c r="BN5762" s="165"/>
      <c r="BO5762" s="165"/>
      <c r="BP5762" s="165"/>
      <c r="BQ5762" s="165"/>
      <c r="BS5762" s="6"/>
      <c r="BT5762" s="11"/>
      <c r="BU5762" s="6"/>
      <c r="BV5762" s="6"/>
    </row>
    <row r="5763" spans="1:74" ht="15.75" x14ac:dyDescent="0.25">
      <c r="A5763" s="52" t="s">
        <v>1422</v>
      </c>
      <c r="B5763" s="56"/>
      <c r="C5763" s="7" t="s">
        <v>118</v>
      </c>
      <c r="D5763" s="7" t="s">
        <v>6562</v>
      </c>
      <c r="E5763" s="7"/>
      <c r="F5763" s="64"/>
      <c r="G5763" s="6"/>
      <c r="H5763" s="6"/>
      <c r="I5763" s="10" t="s">
        <v>110</v>
      </c>
      <c r="J5763" s="11" t="s">
        <v>5331</v>
      </c>
      <c r="K5763" s="194" t="s">
        <v>511</v>
      </c>
      <c r="L5763" s="176"/>
      <c r="M5763" s="176">
        <v>1000</v>
      </c>
      <c r="N5763" s="80" t="s">
        <v>6858</v>
      </c>
      <c r="O5763" s="162"/>
      <c r="P5763" s="80" t="s">
        <v>6210</v>
      </c>
      <c r="Q5763" s="80"/>
      <c r="R5763" s="80"/>
      <c r="S5763" s="163"/>
      <c r="T5763" s="213"/>
      <c r="U5763" s="162"/>
      <c r="V5763" s="164"/>
      <c r="W5763" s="12" t="str">
        <f t="shared" si="1026"/>
        <v>Mqtt1</v>
      </c>
      <c r="X5763" s="196" t="s">
        <v>10777</v>
      </c>
      <c r="Y5763" s="6" t="str">
        <f t="shared" si="1024"/>
        <v>marpower/power-tag/discharge-pumps-8-9-10</v>
      </c>
      <c r="Z5763" s="103" t="str" cm="1">
        <f t="array" ref="Z5763">IF(COUNTIF(N5763,"spare"),"","$."&amp;_xlfn.REGEXEXTRACT(J5763,"^PT\d+[FQ]\d+_(.*)", 2))</f>
        <v>$.RMS_Current_Phase_B</v>
      </c>
      <c r="AA5763" s="12">
        <f t="shared" si="1030"/>
        <v>42</v>
      </c>
      <c r="AB5763" s="6" t="s">
        <v>195</v>
      </c>
      <c r="AC5763" s="103">
        <v>3002</v>
      </c>
      <c r="AJ5763" s="80"/>
      <c r="AK5763" s="113" t="s">
        <v>1423</v>
      </c>
      <c r="AN5763" s="80"/>
      <c r="AO5763" s="80"/>
      <c r="AP5763" s="80"/>
      <c r="AQ5763" s="80"/>
      <c r="AR5763" s="127"/>
      <c r="AS5763" s="80"/>
      <c r="AT5763" s="7"/>
      <c r="AU5763" s="7"/>
      <c r="AV5763" s="165"/>
      <c r="AW5763" s="166"/>
      <c r="AX5763" s="137"/>
      <c r="AY5763" s="147"/>
      <c r="AZ5763" s="167"/>
      <c r="BA5763" s="167"/>
      <c r="BB5763" s="147" t="str">
        <f t="shared" si="1031"/>
        <v/>
      </c>
      <c r="BC5763" s="168"/>
      <c r="BD5763" s="165"/>
      <c r="BE5763" s="165"/>
      <c r="BF5763" s="165"/>
      <c r="BG5763" s="165"/>
      <c r="BH5763" s="165"/>
      <c r="BI5763" s="165"/>
      <c r="BJ5763" s="165"/>
      <c r="BK5763" s="165"/>
      <c r="BL5763" s="165"/>
      <c r="BM5763" s="165"/>
      <c r="BN5763" s="165"/>
      <c r="BO5763" s="165"/>
      <c r="BP5763" s="165"/>
      <c r="BQ5763" s="165"/>
      <c r="BS5763" s="6"/>
      <c r="BT5763" s="11"/>
      <c r="BU5763" s="6"/>
      <c r="BV5763" s="6"/>
    </row>
    <row r="5764" spans="1:74" ht="15.75" x14ac:dyDescent="0.25">
      <c r="A5764" s="52" t="s">
        <v>1422</v>
      </c>
      <c r="B5764" s="56"/>
      <c r="C5764" s="7" t="s">
        <v>118</v>
      </c>
      <c r="D5764" s="7" t="s">
        <v>6562</v>
      </c>
      <c r="E5764" s="7"/>
      <c r="F5764" s="64"/>
      <c r="G5764" s="6"/>
      <c r="H5764" s="6"/>
      <c r="I5764" s="10" t="s">
        <v>110</v>
      </c>
      <c r="J5764" s="11" t="s">
        <v>5332</v>
      </c>
      <c r="K5764" s="194" t="s">
        <v>511</v>
      </c>
      <c r="L5764" s="176"/>
      <c r="M5764" s="176">
        <v>1000</v>
      </c>
      <c r="N5764" s="80" t="s">
        <v>6858</v>
      </c>
      <c r="O5764" s="162"/>
      <c r="P5764" s="80" t="s">
        <v>6211</v>
      </c>
      <c r="Q5764" s="80"/>
      <c r="R5764" s="80"/>
      <c r="S5764" s="163"/>
      <c r="T5764" s="213"/>
      <c r="U5764" s="162"/>
      <c r="V5764" s="164"/>
      <c r="W5764" s="12" t="str">
        <f t="shared" si="1026"/>
        <v>Mqtt1</v>
      </c>
      <c r="X5764" s="196" t="s">
        <v>10777</v>
      </c>
      <c r="Y5764" s="6" t="str">
        <f t="shared" si="1024"/>
        <v>marpower/power-tag/discharge-pumps-8-9-10</v>
      </c>
      <c r="Z5764" s="103" t="str" cm="1">
        <f t="array" ref="Z5764">IF(COUNTIF(N5764,"spare"),"","$."&amp;_xlfn.REGEXEXTRACT(J5764,"^PT\d+[FQ]\d+_(.*)", 2))</f>
        <v>$.RMS_Current_Phase_C</v>
      </c>
      <c r="AA5764" s="12">
        <f t="shared" si="1030"/>
        <v>42</v>
      </c>
      <c r="AB5764" s="6" t="s">
        <v>195</v>
      </c>
      <c r="AC5764" s="103">
        <v>3004</v>
      </c>
      <c r="AJ5764" s="80"/>
      <c r="AK5764" s="113" t="s">
        <v>1423</v>
      </c>
      <c r="AN5764" s="80"/>
      <c r="AO5764" s="80"/>
      <c r="AP5764" s="80"/>
      <c r="AQ5764" s="80"/>
      <c r="AR5764" s="127"/>
      <c r="AS5764" s="80"/>
      <c r="AT5764" s="7"/>
      <c r="AU5764" s="7"/>
      <c r="AV5764" s="165"/>
      <c r="AW5764" s="166"/>
      <c r="AX5764" s="137"/>
      <c r="AY5764" s="147"/>
      <c r="AZ5764" s="167"/>
      <c r="BA5764" s="167"/>
      <c r="BB5764" s="147" t="str">
        <f t="shared" si="1031"/>
        <v/>
      </c>
      <c r="BC5764" s="168"/>
      <c r="BD5764" s="165"/>
      <c r="BE5764" s="165"/>
      <c r="BF5764" s="165"/>
      <c r="BG5764" s="165"/>
      <c r="BH5764" s="165"/>
      <c r="BI5764" s="165"/>
      <c r="BJ5764" s="165"/>
      <c r="BK5764" s="165"/>
      <c r="BL5764" s="165"/>
      <c r="BM5764" s="165"/>
      <c r="BN5764" s="165"/>
      <c r="BO5764" s="165"/>
      <c r="BP5764" s="165"/>
      <c r="BQ5764" s="165"/>
      <c r="BS5764" s="6"/>
      <c r="BT5764" s="11"/>
      <c r="BU5764" s="6"/>
      <c r="BV5764" s="6"/>
    </row>
    <row r="5765" spans="1:74" ht="15.75" x14ac:dyDescent="0.25">
      <c r="A5765" s="52" t="s">
        <v>1422</v>
      </c>
      <c r="B5765" s="56"/>
      <c r="C5765" s="7" t="s">
        <v>118</v>
      </c>
      <c r="D5765" s="7" t="s">
        <v>6562</v>
      </c>
      <c r="E5765" s="7"/>
      <c r="F5765" s="64"/>
      <c r="G5765" s="6"/>
      <c r="H5765" s="6"/>
      <c r="I5765" s="10" t="s">
        <v>110</v>
      </c>
      <c r="J5765" s="11" t="s">
        <v>5333</v>
      </c>
      <c r="K5765" s="194" t="s">
        <v>511</v>
      </c>
      <c r="L5765" s="176"/>
      <c r="M5765" s="176">
        <v>1000</v>
      </c>
      <c r="N5765" s="80" t="s">
        <v>6858</v>
      </c>
      <c r="O5765" s="162"/>
      <c r="P5765" s="80" t="s">
        <v>6212</v>
      </c>
      <c r="Q5765" s="80"/>
      <c r="R5765" s="80"/>
      <c r="S5765" s="163"/>
      <c r="T5765" s="213"/>
      <c r="U5765" s="162"/>
      <c r="V5765" s="164"/>
      <c r="W5765" s="12" t="str">
        <f t="shared" si="1026"/>
        <v>Mqtt1</v>
      </c>
      <c r="X5765" s="196" t="s">
        <v>10777</v>
      </c>
      <c r="Y5765" s="6" t="str">
        <f t="shared" si="1024"/>
        <v>marpower/power-tag/discharge-pumps-8-9-10</v>
      </c>
      <c r="Z5765" s="103" t="str" cm="1">
        <f t="array" ref="Z5765">IF(COUNTIF(N5765,"spare"),"","$."&amp;_xlfn.REGEXEXTRACT(J5765,"^PT\d+[FQ]\d+_(.*)", 2))</f>
        <v>$.RMS_Current_Phase_Neut</v>
      </c>
      <c r="AA5765" s="12">
        <f t="shared" si="1030"/>
        <v>42</v>
      </c>
      <c r="AB5765" s="6" t="s">
        <v>195</v>
      </c>
      <c r="AC5765" s="103">
        <v>3006</v>
      </c>
      <c r="AJ5765" s="80"/>
      <c r="AK5765" s="113" t="s">
        <v>1423</v>
      </c>
      <c r="AN5765" s="80"/>
      <c r="AO5765" s="80"/>
      <c r="AP5765" s="80"/>
      <c r="AQ5765" s="80"/>
      <c r="AR5765" s="127"/>
      <c r="AS5765" s="80"/>
      <c r="AT5765" s="7"/>
      <c r="AU5765" s="7"/>
      <c r="AV5765" s="165"/>
      <c r="AW5765" s="166"/>
      <c r="AX5765" s="137"/>
      <c r="AY5765" s="147"/>
      <c r="AZ5765" s="167"/>
      <c r="BA5765" s="167"/>
      <c r="BB5765" s="147" t="str">
        <f t="shared" si="1031"/>
        <v/>
      </c>
      <c r="BC5765" s="168"/>
      <c r="BD5765" s="165"/>
      <c r="BE5765" s="165"/>
      <c r="BF5765" s="165"/>
      <c r="BG5765" s="165"/>
      <c r="BH5765" s="165"/>
      <c r="BI5765" s="165"/>
      <c r="BJ5765" s="165"/>
      <c r="BK5765" s="165"/>
      <c r="BL5765" s="165"/>
      <c r="BM5765" s="165"/>
      <c r="BN5765" s="165"/>
      <c r="BO5765" s="165"/>
      <c r="BP5765" s="165"/>
      <c r="BQ5765" s="165"/>
      <c r="BS5765" s="6"/>
      <c r="BT5765" s="11"/>
      <c r="BU5765" s="6"/>
      <c r="BV5765" s="6"/>
    </row>
    <row r="5766" spans="1:74" ht="15.75" x14ac:dyDescent="0.25">
      <c r="A5766" s="52" t="s">
        <v>1422</v>
      </c>
      <c r="B5766" s="56"/>
      <c r="C5766" s="7" t="s">
        <v>118</v>
      </c>
      <c r="D5766" s="7" t="s">
        <v>6562</v>
      </c>
      <c r="E5766" s="7"/>
      <c r="F5766" s="64"/>
      <c r="G5766" s="6"/>
      <c r="H5766" s="6"/>
      <c r="I5766" s="10" t="s">
        <v>110</v>
      </c>
      <c r="J5766" s="11" t="s">
        <v>8425</v>
      </c>
      <c r="K5766" s="194" t="s">
        <v>511</v>
      </c>
      <c r="L5766" s="176"/>
      <c r="M5766" s="176">
        <v>1000</v>
      </c>
      <c r="N5766" s="80" t="s">
        <v>6858</v>
      </c>
      <c r="O5766" s="162"/>
      <c r="P5766" s="80" t="s">
        <v>6213</v>
      </c>
      <c r="Q5766" s="80"/>
      <c r="R5766" s="80"/>
      <c r="S5766" s="163"/>
      <c r="T5766" s="213"/>
      <c r="U5766" s="162"/>
      <c r="V5766" s="164"/>
      <c r="W5766" s="12" t="str">
        <f t="shared" si="1026"/>
        <v>Mqtt1</v>
      </c>
      <c r="X5766" s="196" t="s">
        <v>10777</v>
      </c>
      <c r="Y5766" s="6" t="str">
        <f t="shared" si="1024"/>
        <v>marpower/power-tag/discharge-pumps-8-9-10</v>
      </c>
      <c r="Z5766" s="103" t="str" cm="1">
        <f t="array" ref="Z5766">IF(COUNTIF(N5766,"spare"),"","$."&amp;_xlfn.REGEXEXTRACT(J5766,"^PT\d+[FQ]\d+_(.*)", 2))</f>
        <v>$.RMS_Voltage_A_N</v>
      </c>
      <c r="AA5766" s="12">
        <f t="shared" si="1030"/>
        <v>42</v>
      </c>
      <c r="AB5766" s="6" t="s">
        <v>195</v>
      </c>
      <c r="AC5766" s="103">
        <v>3028</v>
      </c>
      <c r="AJ5766" s="80"/>
      <c r="AK5766" s="113" t="s">
        <v>1424</v>
      </c>
      <c r="AN5766" s="80"/>
      <c r="AO5766" s="80"/>
      <c r="AP5766" s="80"/>
      <c r="AQ5766" s="80"/>
      <c r="AR5766" s="127"/>
      <c r="AS5766" s="80"/>
      <c r="AT5766" s="7"/>
      <c r="AU5766" s="7"/>
      <c r="AV5766" s="165"/>
      <c r="AW5766" s="166"/>
      <c r="AX5766" s="137"/>
      <c r="AY5766" s="147"/>
      <c r="AZ5766" s="167"/>
      <c r="BA5766" s="167"/>
      <c r="BB5766" s="147" t="str">
        <f t="shared" si="1031"/>
        <v/>
      </c>
      <c r="BC5766" s="168"/>
      <c r="BD5766" s="165"/>
      <c r="BE5766" s="165"/>
      <c r="BF5766" s="165"/>
      <c r="BG5766" s="165"/>
      <c r="BH5766" s="165"/>
      <c r="BI5766" s="165"/>
      <c r="BJ5766" s="165"/>
      <c r="BK5766" s="165"/>
      <c r="BL5766" s="165"/>
      <c r="BM5766" s="165"/>
      <c r="BN5766" s="165"/>
      <c r="BO5766" s="165"/>
      <c r="BP5766" s="165"/>
      <c r="BQ5766" s="165"/>
      <c r="BS5766" s="6"/>
      <c r="BT5766" s="11"/>
      <c r="BU5766" s="6"/>
      <c r="BV5766" s="6"/>
    </row>
    <row r="5767" spans="1:74" ht="15.75" x14ac:dyDescent="0.25">
      <c r="A5767" s="52" t="s">
        <v>1422</v>
      </c>
      <c r="B5767" s="56"/>
      <c r="C5767" s="7" t="s">
        <v>118</v>
      </c>
      <c r="D5767" s="7" t="s">
        <v>6562</v>
      </c>
      <c r="E5767" s="7"/>
      <c r="F5767" s="64"/>
      <c r="G5767" s="6"/>
      <c r="H5767" s="6"/>
      <c r="I5767" s="10" t="s">
        <v>110</v>
      </c>
      <c r="J5767" s="11" t="s">
        <v>8602</v>
      </c>
      <c r="K5767" s="194" t="s">
        <v>511</v>
      </c>
      <c r="L5767" s="176"/>
      <c r="M5767" s="176">
        <v>1000</v>
      </c>
      <c r="N5767" s="80" t="s">
        <v>6858</v>
      </c>
      <c r="O5767" s="162"/>
      <c r="P5767" s="80" t="s">
        <v>6214</v>
      </c>
      <c r="Q5767" s="80"/>
      <c r="R5767" s="80"/>
      <c r="S5767" s="163"/>
      <c r="T5767" s="213"/>
      <c r="U5767" s="162"/>
      <c r="V5767" s="164"/>
      <c r="W5767" s="12" t="str">
        <f t="shared" si="1026"/>
        <v>Mqtt1</v>
      </c>
      <c r="X5767" s="196" t="s">
        <v>10777</v>
      </c>
      <c r="Y5767" s="6" t="str">
        <f t="shared" si="1024"/>
        <v>marpower/power-tag/discharge-pumps-8-9-10</v>
      </c>
      <c r="Z5767" s="103" t="str" cm="1">
        <f t="array" ref="Z5767">IF(COUNTIF(N5767,"spare"),"","$."&amp;_xlfn.REGEXEXTRACT(J5767,"^PT\d+[FQ]\d+_(.*)", 2))</f>
        <v>$.RMS_Voltage_B_N</v>
      </c>
      <c r="AA5767" s="12">
        <f t="shared" si="1030"/>
        <v>42</v>
      </c>
      <c r="AB5767" s="6" t="s">
        <v>195</v>
      </c>
      <c r="AC5767" s="103">
        <v>3030</v>
      </c>
      <c r="AJ5767" s="80"/>
      <c r="AK5767" s="113" t="s">
        <v>1424</v>
      </c>
      <c r="AN5767" s="80"/>
      <c r="AO5767" s="80"/>
      <c r="AP5767" s="80"/>
      <c r="AQ5767" s="80"/>
      <c r="AR5767" s="127"/>
      <c r="AS5767" s="80"/>
      <c r="AT5767" s="7"/>
      <c r="AU5767" s="7"/>
      <c r="AV5767" s="165"/>
      <c r="AW5767" s="166"/>
      <c r="AX5767" s="137"/>
      <c r="AY5767" s="147"/>
      <c r="AZ5767" s="167"/>
      <c r="BA5767" s="167"/>
      <c r="BB5767" s="147" t="str">
        <f t="shared" si="1031"/>
        <v/>
      </c>
      <c r="BC5767" s="168"/>
      <c r="BD5767" s="165"/>
      <c r="BE5767" s="165"/>
      <c r="BF5767" s="165"/>
      <c r="BG5767" s="165"/>
      <c r="BH5767" s="165"/>
      <c r="BI5767" s="165"/>
      <c r="BJ5767" s="165"/>
      <c r="BK5767" s="165"/>
      <c r="BL5767" s="165"/>
      <c r="BM5767" s="165"/>
      <c r="BN5767" s="165"/>
      <c r="BO5767" s="165"/>
      <c r="BP5767" s="165"/>
      <c r="BQ5767" s="165"/>
      <c r="BS5767" s="6"/>
      <c r="BT5767" s="11"/>
      <c r="BU5767" s="6"/>
      <c r="BV5767" s="6"/>
    </row>
    <row r="5768" spans="1:74" ht="15.75" x14ac:dyDescent="0.25">
      <c r="A5768" s="52" t="s">
        <v>1422</v>
      </c>
      <c r="B5768" s="56"/>
      <c r="C5768" s="7" t="s">
        <v>118</v>
      </c>
      <c r="D5768" s="7" t="s">
        <v>6562</v>
      </c>
      <c r="E5768" s="7"/>
      <c r="F5768" s="64"/>
      <c r="G5768" s="6"/>
      <c r="H5768" s="6"/>
      <c r="I5768" s="10" t="s">
        <v>110</v>
      </c>
      <c r="J5768" s="11" t="s">
        <v>8779</v>
      </c>
      <c r="K5768" s="194" t="s">
        <v>511</v>
      </c>
      <c r="L5768" s="176"/>
      <c r="M5768" s="176">
        <v>1000</v>
      </c>
      <c r="N5768" s="80" t="s">
        <v>6858</v>
      </c>
      <c r="O5768" s="162"/>
      <c r="P5768" s="80" t="s">
        <v>6215</v>
      </c>
      <c r="Q5768" s="80"/>
      <c r="R5768" s="80"/>
      <c r="S5768" s="163"/>
      <c r="T5768" s="213"/>
      <c r="U5768" s="162"/>
      <c r="V5768" s="164"/>
      <c r="W5768" s="12" t="str">
        <f t="shared" si="1026"/>
        <v>Mqtt1</v>
      </c>
      <c r="X5768" s="196" t="s">
        <v>10777</v>
      </c>
      <c r="Y5768" s="6" t="str">
        <f t="shared" si="1024"/>
        <v>marpower/power-tag/discharge-pumps-8-9-10</v>
      </c>
      <c r="Z5768" s="103" t="str" cm="1">
        <f t="array" ref="Z5768">IF(COUNTIF(N5768,"spare"),"","$."&amp;_xlfn.REGEXEXTRACT(J5768,"^PT\d+[FQ]\d+_(.*)", 2))</f>
        <v>$.RMS_Voltage_C_N</v>
      </c>
      <c r="AA5768" s="12">
        <f t="shared" si="1030"/>
        <v>42</v>
      </c>
      <c r="AB5768" s="6" t="s">
        <v>195</v>
      </c>
      <c r="AC5768" s="103">
        <v>3032</v>
      </c>
      <c r="AJ5768" s="80"/>
      <c r="AK5768" s="113" t="s">
        <v>1424</v>
      </c>
      <c r="AN5768" s="80"/>
      <c r="AO5768" s="80"/>
      <c r="AP5768" s="80"/>
      <c r="AQ5768" s="80"/>
      <c r="AR5768" s="127"/>
      <c r="AS5768" s="80"/>
      <c r="AT5768" s="7"/>
      <c r="AU5768" s="7"/>
      <c r="AV5768" s="165"/>
      <c r="AW5768" s="166"/>
      <c r="AX5768" s="137"/>
      <c r="AY5768" s="147"/>
      <c r="AZ5768" s="167"/>
      <c r="BA5768" s="167"/>
      <c r="BB5768" s="147" t="str">
        <f t="shared" si="1031"/>
        <v/>
      </c>
      <c r="BC5768" s="168"/>
      <c r="BD5768" s="165"/>
      <c r="BE5768" s="165"/>
      <c r="BF5768" s="165"/>
      <c r="BG5768" s="165"/>
      <c r="BH5768" s="165"/>
      <c r="BI5768" s="165"/>
      <c r="BJ5768" s="165"/>
      <c r="BK5768" s="165"/>
      <c r="BL5768" s="165"/>
      <c r="BM5768" s="165"/>
      <c r="BN5768" s="165"/>
      <c r="BO5768" s="165"/>
      <c r="BP5768" s="165"/>
      <c r="BQ5768" s="165"/>
      <c r="BS5768" s="6"/>
      <c r="BT5768" s="11"/>
      <c r="BU5768" s="6"/>
      <c r="BV5768" s="6"/>
    </row>
    <row r="5769" spans="1:74" ht="15.75" x14ac:dyDescent="0.25">
      <c r="A5769" s="52" t="s">
        <v>1422</v>
      </c>
      <c r="B5769" s="56"/>
      <c r="C5769" s="7" t="s">
        <v>118</v>
      </c>
      <c r="D5769" s="7" t="s">
        <v>6562</v>
      </c>
      <c r="E5769" s="7"/>
      <c r="F5769" s="64"/>
      <c r="G5769" s="6"/>
      <c r="H5769" s="6"/>
      <c r="I5769" s="10" t="s">
        <v>110</v>
      </c>
      <c r="J5769" s="11" t="s">
        <v>5334</v>
      </c>
      <c r="K5769" s="194" t="s">
        <v>511</v>
      </c>
      <c r="L5769" s="176"/>
      <c r="M5769" s="176">
        <v>1000</v>
      </c>
      <c r="N5769" s="80" t="s">
        <v>6858</v>
      </c>
      <c r="O5769" s="162"/>
      <c r="P5769" s="80" t="s">
        <v>6216</v>
      </c>
      <c r="Q5769" s="80"/>
      <c r="R5769" s="80"/>
      <c r="S5769" s="163"/>
      <c r="T5769" s="213"/>
      <c r="U5769" s="162"/>
      <c r="V5769" s="164"/>
      <c r="W5769" s="12" t="str">
        <f t="shared" si="1026"/>
        <v>Mqtt1</v>
      </c>
      <c r="X5769" s="196" t="s">
        <v>10777</v>
      </c>
      <c r="Y5769" s="6" t="str">
        <f t="shared" si="1024"/>
        <v>marpower/power-tag/discharge-pumps-8-9-10</v>
      </c>
      <c r="Z5769" s="103" t="str" cm="1">
        <f t="array" ref="Z5769">IF(COUNTIF(N5769,"spare"),"","$."&amp;_xlfn.REGEXEXTRACT(J5769,"^PT\d+[FQ]\d+_(.*)", 2))</f>
        <v>$.Active_Power_Phase_A</v>
      </c>
      <c r="AA5769" s="12">
        <f t="shared" si="1030"/>
        <v>42</v>
      </c>
      <c r="AB5769" s="6" t="s">
        <v>195</v>
      </c>
      <c r="AC5769" s="103">
        <v>3054</v>
      </c>
      <c r="AJ5769" s="80"/>
      <c r="AK5769" s="113" t="s">
        <v>1425</v>
      </c>
      <c r="AN5769" s="80"/>
      <c r="AO5769" s="80"/>
      <c r="AP5769" s="80"/>
      <c r="AQ5769" s="80"/>
      <c r="AR5769" s="127"/>
      <c r="AS5769" s="80"/>
      <c r="AT5769" s="7"/>
      <c r="AU5769" s="7"/>
      <c r="AV5769" s="165"/>
      <c r="AW5769" s="166"/>
      <c r="AX5769" s="137"/>
      <c r="AY5769" s="147"/>
      <c r="AZ5769" s="167"/>
      <c r="BA5769" s="167"/>
      <c r="BB5769" s="147" t="str">
        <f t="shared" si="1031"/>
        <v/>
      </c>
      <c r="BC5769" s="168"/>
      <c r="BD5769" s="165"/>
      <c r="BE5769" s="165"/>
      <c r="BF5769" s="165"/>
      <c r="BG5769" s="165"/>
      <c r="BH5769" s="165"/>
      <c r="BI5769" s="165"/>
      <c r="BJ5769" s="165"/>
      <c r="BK5769" s="165"/>
      <c r="BL5769" s="165"/>
      <c r="BM5769" s="165"/>
      <c r="BN5769" s="165"/>
      <c r="BO5769" s="165"/>
      <c r="BP5769" s="165"/>
      <c r="BQ5769" s="165"/>
      <c r="BS5769" s="6"/>
      <c r="BT5769" s="11"/>
      <c r="BU5769" s="6"/>
      <c r="BV5769" s="6"/>
    </row>
    <row r="5770" spans="1:74" ht="15.75" x14ac:dyDescent="0.25">
      <c r="A5770" s="52" t="s">
        <v>1422</v>
      </c>
      <c r="B5770" s="56"/>
      <c r="C5770" s="7" t="s">
        <v>118</v>
      </c>
      <c r="D5770" s="7" t="s">
        <v>6562</v>
      </c>
      <c r="E5770" s="7"/>
      <c r="F5770" s="64"/>
      <c r="G5770" s="6"/>
      <c r="H5770" s="6"/>
      <c r="I5770" s="10" t="s">
        <v>110</v>
      </c>
      <c r="J5770" s="11" t="s">
        <v>5335</v>
      </c>
      <c r="K5770" s="194" t="s">
        <v>511</v>
      </c>
      <c r="L5770" s="176"/>
      <c r="M5770" s="176">
        <v>1000</v>
      </c>
      <c r="N5770" s="80" t="s">
        <v>6858</v>
      </c>
      <c r="O5770" s="162"/>
      <c r="P5770" s="80" t="s">
        <v>6217</v>
      </c>
      <c r="Q5770" s="80"/>
      <c r="R5770" s="80"/>
      <c r="S5770" s="163"/>
      <c r="T5770" s="213"/>
      <c r="U5770" s="162"/>
      <c r="V5770" s="164"/>
      <c r="W5770" s="12" t="str">
        <f t="shared" si="1026"/>
        <v>Mqtt1</v>
      </c>
      <c r="X5770" s="196" t="s">
        <v>10777</v>
      </c>
      <c r="Y5770" s="6" t="str">
        <f t="shared" si="1024"/>
        <v>marpower/power-tag/discharge-pumps-8-9-10</v>
      </c>
      <c r="Z5770" s="103" t="str" cm="1">
        <f t="array" ref="Z5770">IF(COUNTIF(N5770,"spare"),"","$."&amp;_xlfn.REGEXEXTRACT(J5770,"^PT\d+[FQ]\d+_(.*)", 2))</f>
        <v>$.Active_Power_Phase_B</v>
      </c>
      <c r="AA5770" s="12">
        <f t="shared" si="1030"/>
        <v>42</v>
      </c>
      <c r="AB5770" s="6" t="s">
        <v>195</v>
      </c>
      <c r="AC5770" s="103">
        <v>3056</v>
      </c>
      <c r="AJ5770" s="80"/>
      <c r="AK5770" s="113" t="s">
        <v>1425</v>
      </c>
      <c r="AN5770" s="80"/>
      <c r="AO5770" s="80"/>
      <c r="AP5770" s="80"/>
      <c r="AQ5770" s="80"/>
      <c r="AR5770" s="127"/>
      <c r="AS5770" s="80"/>
      <c r="AT5770" s="7"/>
      <c r="AU5770" s="7"/>
      <c r="AV5770" s="165"/>
      <c r="AW5770" s="166"/>
      <c r="AX5770" s="137"/>
      <c r="AY5770" s="147"/>
      <c r="AZ5770" s="167"/>
      <c r="BA5770" s="167"/>
      <c r="BB5770" s="147" t="str">
        <f t="shared" si="1031"/>
        <v/>
      </c>
      <c r="BC5770" s="168"/>
      <c r="BD5770" s="165"/>
      <c r="BE5770" s="165"/>
      <c r="BF5770" s="165"/>
      <c r="BG5770" s="165"/>
      <c r="BH5770" s="165"/>
      <c r="BI5770" s="165"/>
      <c r="BJ5770" s="165"/>
      <c r="BK5770" s="165"/>
      <c r="BL5770" s="165"/>
      <c r="BM5770" s="165"/>
      <c r="BN5770" s="165"/>
      <c r="BO5770" s="165"/>
      <c r="BP5770" s="165"/>
      <c r="BQ5770" s="165"/>
      <c r="BS5770" s="6"/>
      <c r="BT5770" s="11"/>
      <c r="BU5770" s="6"/>
      <c r="BV5770" s="6"/>
    </row>
    <row r="5771" spans="1:74" ht="15.75" x14ac:dyDescent="0.25">
      <c r="A5771" s="52" t="s">
        <v>1422</v>
      </c>
      <c r="B5771" s="56"/>
      <c r="C5771" s="7" t="s">
        <v>118</v>
      </c>
      <c r="D5771" s="7" t="s">
        <v>6562</v>
      </c>
      <c r="E5771" s="7"/>
      <c r="F5771" s="64"/>
      <c r="G5771" s="6"/>
      <c r="H5771" s="6"/>
      <c r="I5771" s="10" t="s">
        <v>110</v>
      </c>
      <c r="J5771" s="11" t="s">
        <v>5336</v>
      </c>
      <c r="K5771" s="194" t="s">
        <v>511</v>
      </c>
      <c r="L5771" s="176"/>
      <c r="M5771" s="176">
        <v>1000</v>
      </c>
      <c r="N5771" s="80" t="s">
        <v>6858</v>
      </c>
      <c r="O5771" s="162"/>
      <c r="P5771" s="80" t="s">
        <v>6218</v>
      </c>
      <c r="Q5771" s="80"/>
      <c r="R5771" s="80"/>
      <c r="S5771" s="163"/>
      <c r="T5771" s="213"/>
      <c r="U5771" s="162"/>
      <c r="V5771" s="164"/>
      <c r="W5771" s="12" t="str">
        <f t="shared" si="1026"/>
        <v>Mqtt1</v>
      </c>
      <c r="X5771" s="196" t="s">
        <v>10777</v>
      </c>
      <c r="Y5771" s="6" t="str">
        <f t="shared" ref="Y5771:Y5834" si="1032">LOWER(_xlfn.CONCAT("marpower/",SUBSTITUTE(SUBSTITUTE("power-tag/" &amp; X5771," ","-"),"_","-")))</f>
        <v>marpower/power-tag/discharge-pumps-8-9-10</v>
      </c>
      <c r="Z5771" s="103" t="str" cm="1">
        <f t="array" ref="Z5771">IF(COUNTIF(N5771,"spare"),"","$."&amp;_xlfn.REGEXEXTRACT(J5771,"^PT\d+[FQ]\d+_(.*)", 2))</f>
        <v>$.Active_Power_Phase_C</v>
      </c>
      <c r="AA5771" s="12">
        <f t="shared" si="1030"/>
        <v>42</v>
      </c>
      <c r="AB5771" s="6" t="s">
        <v>195</v>
      </c>
      <c r="AC5771" s="103">
        <v>3058</v>
      </c>
      <c r="AJ5771" s="80"/>
      <c r="AK5771" s="113" t="s">
        <v>1425</v>
      </c>
      <c r="AN5771" s="80"/>
      <c r="AO5771" s="80"/>
      <c r="AP5771" s="80"/>
      <c r="AQ5771" s="80"/>
      <c r="AR5771" s="127"/>
      <c r="AS5771" s="80"/>
      <c r="AT5771" s="7"/>
      <c r="AU5771" s="7"/>
      <c r="AV5771" s="165"/>
      <c r="AW5771" s="166"/>
      <c r="AX5771" s="137"/>
      <c r="AY5771" s="147"/>
      <c r="AZ5771" s="167"/>
      <c r="BA5771" s="167"/>
      <c r="BB5771" s="147" t="str">
        <f t="shared" si="1031"/>
        <v/>
      </c>
      <c r="BC5771" s="168"/>
      <c r="BD5771" s="165"/>
      <c r="BE5771" s="165"/>
      <c r="BF5771" s="165"/>
      <c r="BG5771" s="165"/>
      <c r="BH5771" s="165"/>
      <c r="BI5771" s="165"/>
      <c r="BJ5771" s="165"/>
      <c r="BK5771" s="165"/>
      <c r="BL5771" s="165"/>
      <c r="BM5771" s="165"/>
      <c r="BN5771" s="165"/>
      <c r="BO5771" s="165"/>
      <c r="BP5771" s="165"/>
      <c r="BQ5771" s="165"/>
      <c r="BS5771" s="6"/>
      <c r="BT5771" s="11"/>
      <c r="BU5771" s="6"/>
      <c r="BV5771" s="6"/>
    </row>
    <row r="5772" spans="1:74" ht="15.75" x14ac:dyDescent="0.25">
      <c r="A5772" s="52" t="s">
        <v>1422</v>
      </c>
      <c r="B5772" s="56"/>
      <c r="C5772" s="7" t="s">
        <v>118</v>
      </c>
      <c r="D5772" s="7" t="s">
        <v>6562</v>
      </c>
      <c r="E5772" s="7"/>
      <c r="F5772" s="64"/>
      <c r="G5772" s="6"/>
      <c r="H5772" s="6"/>
      <c r="I5772" s="10" t="s">
        <v>110</v>
      </c>
      <c r="J5772" s="11" t="s">
        <v>5337</v>
      </c>
      <c r="K5772" s="194" t="s">
        <v>511</v>
      </c>
      <c r="L5772" s="176"/>
      <c r="M5772" s="176">
        <v>1000</v>
      </c>
      <c r="N5772" s="80" t="s">
        <v>6858</v>
      </c>
      <c r="O5772" s="162"/>
      <c r="P5772" s="80" t="s">
        <v>6219</v>
      </c>
      <c r="Q5772" s="80"/>
      <c r="R5772" s="80"/>
      <c r="S5772" s="163"/>
      <c r="T5772" s="213"/>
      <c r="U5772" s="162"/>
      <c r="V5772" s="164"/>
      <c r="W5772" s="12" t="str">
        <f t="shared" si="1026"/>
        <v>Mqtt1</v>
      </c>
      <c r="X5772" s="196" t="s">
        <v>10777</v>
      </c>
      <c r="Y5772" s="6" t="str">
        <f t="shared" si="1032"/>
        <v>marpower/power-tag/discharge-pumps-8-9-10</v>
      </c>
      <c r="Z5772" s="103" t="str" cm="1">
        <f t="array" ref="Z5772">IF(COUNTIF(N5772,"spare"),"","$."&amp;_xlfn.REGEXEXTRACT(J5772,"^PT\d+[FQ]\d+_(.*)", 2))</f>
        <v>$.Total_Active_Power</v>
      </c>
      <c r="AA5772" s="12">
        <f t="shared" si="1030"/>
        <v>42</v>
      </c>
      <c r="AB5772" s="6" t="s">
        <v>195</v>
      </c>
      <c r="AC5772" s="103">
        <v>3060</v>
      </c>
      <c r="AJ5772" s="80"/>
      <c r="AK5772" s="113" t="s">
        <v>1425</v>
      </c>
      <c r="AN5772" s="80"/>
      <c r="AO5772" s="80"/>
      <c r="AP5772" s="80"/>
      <c r="AQ5772" s="80"/>
      <c r="AR5772" s="127"/>
      <c r="AS5772" s="80"/>
      <c r="AT5772" s="7"/>
      <c r="AU5772" s="7"/>
      <c r="AV5772" s="165"/>
      <c r="AW5772" s="166"/>
      <c r="AX5772" s="137"/>
      <c r="AY5772" s="147"/>
      <c r="AZ5772" s="167"/>
      <c r="BA5772" s="167"/>
      <c r="BB5772" s="147" t="str">
        <f t="shared" si="1031"/>
        <v/>
      </c>
      <c r="BC5772" s="168"/>
      <c r="BD5772" s="165"/>
      <c r="BE5772" s="165"/>
      <c r="BF5772" s="165"/>
      <c r="BG5772" s="165"/>
      <c r="BH5772" s="165"/>
      <c r="BI5772" s="165"/>
      <c r="BJ5772" s="165"/>
      <c r="BK5772" s="165"/>
      <c r="BL5772" s="165"/>
      <c r="BM5772" s="165"/>
      <c r="BN5772" s="165"/>
      <c r="BO5772" s="165"/>
      <c r="BP5772" s="165"/>
      <c r="BQ5772" s="165"/>
      <c r="BS5772" s="6"/>
      <c r="BT5772" s="11"/>
      <c r="BU5772" s="6"/>
      <c r="BV5772" s="6"/>
    </row>
    <row r="5773" spans="1:74" ht="15.75" x14ac:dyDescent="0.25">
      <c r="A5773" s="52" t="s">
        <v>1422</v>
      </c>
      <c r="B5773" s="56"/>
      <c r="C5773" s="7" t="s">
        <v>118</v>
      </c>
      <c r="D5773" s="7" t="s">
        <v>6562</v>
      </c>
      <c r="E5773" s="7"/>
      <c r="F5773" s="64"/>
      <c r="G5773" s="6"/>
      <c r="H5773" s="6"/>
      <c r="I5773" s="10" t="s">
        <v>110</v>
      </c>
      <c r="J5773" s="11" t="s">
        <v>5338</v>
      </c>
      <c r="K5773" s="194" t="s">
        <v>511</v>
      </c>
      <c r="L5773" s="176"/>
      <c r="M5773" s="176">
        <v>1000</v>
      </c>
      <c r="N5773" s="80" t="s">
        <v>6858</v>
      </c>
      <c r="O5773" s="162"/>
      <c r="P5773" s="80" t="s">
        <v>6220</v>
      </c>
      <c r="Q5773" s="80"/>
      <c r="R5773" s="80"/>
      <c r="S5773" s="163"/>
      <c r="T5773" s="213"/>
      <c r="U5773" s="162"/>
      <c r="V5773" s="164"/>
      <c r="W5773" s="12" t="str">
        <f t="shared" si="1026"/>
        <v>Mqtt1</v>
      </c>
      <c r="X5773" s="196" t="s">
        <v>10777</v>
      </c>
      <c r="Y5773" s="6" t="str">
        <f t="shared" si="1032"/>
        <v>marpower/power-tag/discharge-pumps-8-9-10</v>
      </c>
      <c r="Z5773" s="103" t="str" cm="1">
        <f t="array" ref="Z5773">IF(COUNTIF(N5773,"spare"),"","$."&amp;_xlfn.REGEXEXTRACT(J5773,"^PT\d+[FQ]\d+_(.*)", 2))</f>
        <v>$.Power_Factor_Phase_A</v>
      </c>
      <c r="AA5773" s="12">
        <f t="shared" si="1030"/>
        <v>42</v>
      </c>
      <c r="AB5773" s="6" t="s">
        <v>195</v>
      </c>
      <c r="AC5773" s="103">
        <v>3078</v>
      </c>
      <c r="AJ5773" s="80"/>
      <c r="AK5773" s="113" t="s">
        <v>1426</v>
      </c>
      <c r="AN5773" s="80"/>
      <c r="AO5773" s="80"/>
      <c r="AP5773" s="80"/>
      <c r="AQ5773" s="80"/>
      <c r="AR5773" s="127"/>
      <c r="AS5773" s="80"/>
      <c r="AT5773" s="7"/>
      <c r="AU5773" s="7"/>
      <c r="AV5773" s="165"/>
      <c r="AW5773" s="166"/>
      <c r="AX5773" s="137"/>
      <c r="AY5773" s="147"/>
      <c r="AZ5773" s="167"/>
      <c r="BA5773" s="167"/>
      <c r="BB5773" s="147" t="str">
        <f t="shared" si="1031"/>
        <v/>
      </c>
      <c r="BC5773" s="168"/>
      <c r="BD5773" s="165"/>
      <c r="BE5773" s="165"/>
      <c r="BF5773" s="165"/>
      <c r="BG5773" s="165"/>
      <c r="BH5773" s="165"/>
      <c r="BI5773" s="165"/>
      <c r="BJ5773" s="165"/>
      <c r="BK5773" s="165"/>
      <c r="BL5773" s="165"/>
      <c r="BM5773" s="165"/>
      <c r="BN5773" s="165"/>
      <c r="BO5773" s="165"/>
      <c r="BP5773" s="165"/>
      <c r="BQ5773" s="165"/>
      <c r="BS5773" s="6"/>
      <c r="BT5773" s="11"/>
      <c r="BU5773" s="6"/>
      <c r="BV5773" s="6"/>
    </row>
    <row r="5774" spans="1:74" ht="15.75" x14ac:dyDescent="0.25">
      <c r="A5774" s="52" t="s">
        <v>1422</v>
      </c>
      <c r="B5774" s="56"/>
      <c r="C5774" s="7" t="s">
        <v>118</v>
      </c>
      <c r="D5774" s="7" t="s">
        <v>6562</v>
      </c>
      <c r="E5774" s="7"/>
      <c r="F5774" s="64"/>
      <c r="G5774" s="6"/>
      <c r="H5774" s="6"/>
      <c r="I5774" s="10" t="s">
        <v>110</v>
      </c>
      <c r="J5774" s="11" t="s">
        <v>5339</v>
      </c>
      <c r="K5774" s="194" t="s">
        <v>511</v>
      </c>
      <c r="L5774" s="176"/>
      <c r="M5774" s="176">
        <v>1000</v>
      </c>
      <c r="N5774" s="80" t="s">
        <v>6858</v>
      </c>
      <c r="O5774" s="162"/>
      <c r="P5774" s="80" t="s">
        <v>6221</v>
      </c>
      <c r="Q5774" s="80"/>
      <c r="R5774" s="80"/>
      <c r="S5774" s="163"/>
      <c r="T5774" s="213"/>
      <c r="U5774" s="162"/>
      <c r="V5774" s="164"/>
      <c r="W5774" s="12" t="str">
        <f t="shared" si="1026"/>
        <v>Mqtt1</v>
      </c>
      <c r="X5774" s="196" t="s">
        <v>10777</v>
      </c>
      <c r="Y5774" s="6" t="str">
        <f t="shared" si="1032"/>
        <v>marpower/power-tag/discharge-pumps-8-9-10</v>
      </c>
      <c r="Z5774" s="103" t="str" cm="1">
        <f t="array" ref="Z5774">IF(COUNTIF(N5774,"spare"),"","$."&amp;_xlfn.REGEXEXTRACT(J5774,"^PT\d+[FQ]\d+_(.*)", 2))</f>
        <v>$.Power_Factor_Phase_B</v>
      </c>
      <c r="AA5774" s="12">
        <f t="shared" si="1030"/>
        <v>42</v>
      </c>
      <c r="AB5774" s="6" t="s">
        <v>195</v>
      </c>
      <c r="AC5774" s="103">
        <v>3080</v>
      </c>
      <c r="AJ5774" s="80"/>
      <c r="AK5774" s="113" t="s">
        <v>1426</v>
      </c>
      <c r="AN5774" s="80"/>
      <c r="AO5774" s="80"/>
      <c r="AP5774" s="80"/>
      <c r="AQ5774" s="80"/>
      <c r="AR5774" s="127"/>
      <c r="AS5774" s="80"/>
      <c r="AT5774" s="7"/>
      <c r="AU5774" s="7"/>
      <c r="AV5774" s="165"/>
      <c r="AW5774" s="166"/>
      <c r="AX5774" s="137"/>
      <c r="AY5774" s="147"/>
      <c r="AZ5774" s="167"/>
      <c r="BA5774" s="167"/>
      <c r="BB5774" s="147" t="str">
        <f t="shared" si="1031"/>
        <v/>
      </c>
      <c r="BC5774" s="168"/>
      <c r="BD5774" s="165"/>
      <c r="BE5774" s="165"/>
      <c r="BF5774" s="165"/>
      <c r="BG5774" s="165"/>
      <c r="BH5774" s="165"/>
      <c r="BI5774" s="165"/>
      <c r="BJ5774" s="165"/>
      <c r="BK5774" s="165"/>
      <c r="BL5774" s="165"/>
      <c r="BM5774" s="165"/>
      <c r="BN5774" s="165"/>
      <c r="BO5774" s="165"/>
      <c r="BP5774" s="165"/>
      <c r="BQ5774" s="165"/>
      <c r="BS5774" s="6"/>
      <c r="BT5774" s="11"/>
      <c r="BU5774" s="6"/>
      <c r="BV5774" s="6"/>
    </row>
    <row r="5775" spans="1:74" ht="15.75" x14ac:dyDescent="0.25">
      <c r="A5775" s="52" t="s">
        <v>1422</v>
      </c>
      <c r="B5775" s="56"/>
      <c r="C5775" s="7" t="s">
        <v>118</v>
      </c>
      <c r="D5775" s="7" t="s">
        <v>6562</v>
      </c>
      <c r="E5775" s="7"/>
      <c r="F5775" s="64"/>
      <c r="G5775" s="6"/>
      <c r="H5775" s="6"/>
      <c r="I5775" s="10" t="s">
        <v>110</v>
      </c>
      <c r="J5775" s="11" t="s">
        <v>5340</v>
      </c>
      <c r="K5775" s="194" t="s">
        <v>511</v>
      </c>
      <c r="L5775" s="176"/>
      <c r="M5775" s="176">
        <v>1000</v>
      </c>
      <c r="N5775" s="80" t="s">
        <v>6858</v>
      </c>
      <c r="O5775" s="162"/>
      <c r="P5775" s="80" t="s">
        <v>6222</v>
      </c>
      <c r="Q5775" s="80"/>
      <c r="R5775" s="80"/>
      <c r="S5775" s="163"/>
      <c r="T5775" s="213"/>
      <c r="U5775" s="162"/>
      <c r="V5775" s="164"/>
      <c r="W5775" s="12" t="str">
        <f t="shared" si="1026"/>
        <v>Mqtt1</v>
      </c>
      <c r="X5775" s="196" t="s">
        <v>10777</v>
      </c>
      <c r="Y5775" s="6" t="str">
        <f t="shared" si="1032"/>
        <v>marpower/power-tag/discharge-pumps-8-9-10</v>
      </c>
      <c r="Z5775" s="103" t="str" cm="1">
        <f t="array" ref="Z5775">IF(COUNTIF(N5775,"spare"),"","$."&amp;_xlfn.REGEXEXTRACT(J5775,"^PT\d+[FQ]\d+_(.*)", 2))</f>
        <v>$.Power_Factor_Phase_C</v>
      </c>
      <c r="AA5775" s="12">
        <f t="shared" si="1030"/>
        <v>42</v>
      </c>
      <c r="AB5775" s="6" t="s">
        <v>195</v>
      </c>
      <c r="AC5775" s="103">
        <v>3082</v>
      </c>
      <c r="AJ5775" s="80"/>
      <c r="AK5775" s="113" t="s">
        <v>1426</v>
      </c>
      <c r="AN5775" s="80"/>
      <c r="AO5775" s="80"/>
      <c r="AP5775" s="80"/>
      <c r="AQ5775" s="80"/>
      <c r="AR5775" s="127"/>
      <c r="AS5775" s="80"/>
      <c r="AT5775" s="7"/>
      <c r="AU5775" s="7"/>
      <c r="AV5775" s="165"/>
      <c r="AW5775" s="166"/>
      <c r="AX5775" s="137"/>
      <c r="AY5775" s="147"/>
      <c r="AZ5775" s="167"/>
      <c r="BA5775" s="167"/>
      <c r="BB5775" s="147" t="str">
        <f t="shared" si="1031"/>
        <v/>
      </c>
      <c r="BC5775" s="168"/>
      <c r="BD5775" s="165"/>
      <c r="BE5775" s="165"/>
      <c r="BF5775" s="165"/>
      <c r="BG5775" s="165"/>
      <c r="BH5775" s="165"/>
      <c r="BI5775" s="165"/>
      <c r="BJ5775" s="165"/>
      <c r="BK5775" s="165"/>
      <c r="BL5775" s="165"/>
      <c r="BM5775" s="165"/>
      <c r="BN5775" s="165"/>
      <c r="BO5775" s="165"/>
      <c r="BP5775" s="165"/>
      <c r="BQ5775" s="165"/>
      <c r="BS5775" s="6"/>
      <c r="BT5775" s="11"/>
      <c r="BU5775" s="6"/>
      <c r="BV5775" s="6"/>
    </row>
    <row r="5776" spans="1:74" ht="15.75" x14ac:dyDescent="0.25">
      <c r="A5776" s="52" t="s">
        <v>1422</v>
      </c>
      <c r="B5776" s="56"/>
      <c r="C5776" s="7" t="s">
        <v>118</v>
      </c>
      <c r="D5776" s="7" t="s">
        <v>6562</v>
      </c>
      <c r="E5776" s="7"/>
      <c r="F5776" s="64"/>
      <c r="G5776" s="6"/>
      <c r="H5776" s="6"/>
      <c r="I5776" s="10" t="s">
        <v>110</v>
      </c>
      <c r="J5776" s="11" t="s">
        <v>5341</v>
      </c>
      <c r="K5776" s="194" t="s">
        <v>511</v>
      </c>
      <c r="L5776" s="176"/>
      <c r="M5776" s="176">
        <v>1000</v>
      </c>
      <c r="N5776" s="80" t="s">
        <v>6858</v>
      </c>
      <c r="O5776" s="162"/>
      <c r="P5776" s="80" t="s">
        <v>6223</v>
      </c>
      <c r="Q5776" s="80"/>
      <c r="R5776" s="80"/>
      <c r="S5776" s="163"/>
      <c r="T5776" s="213"/>
      <c r="U5776" s="162"/>
      <c r="V5776" s="164"/>
      <c r="W5776" s="12" t="str">
        <f t="shared" si="1026"/>
        <v>Mqtt1</v>
      </c>
      <c r="X5776" s="196" t="s">
        <v>10777</v>
      </c>
      <c r="Y5776" s="6" t="str">
        <f t="shared" si="1032"/>
        <v>marpower/power-tag/discharge-pumps-8-9-10</v>
      </c>
      <c r="Z5776" s="103" t="str" cm="1">
        <f t="array" ref="Z5776">IF(COUNTIF(N5776,"spare"),"","$."&amp;_xlfn.REGEXEXTRACT(J5776,"^PT\d+[FQ]\d+_(.*)", 2))</f>
        <v>$.Total_Power_Factor</v>
      </c>
      <c r="AA5776" s="12">
        <f t="shared" si="1030"/>
        <v>42</v>
      </c>
      <c r="AB5776" s="6" t="s">
        <v>195</v>
      </c>
      <c r="AC5776" s="103">
        <v>3084</v>
      </c>
      <c r="AJ5776" s="80"/>
      <c r="AK5776" s="113" t="s">
        <v>1426</v>
      </c>
      <c r="AN5776" s="80"/>
      <c r="AO5776" s="80"/>
      <c r="AP5776" s="80"/>
      <c r="AQ5776" s="80"/>
      <c r="AR5776" s="127"/>
      <c r="AS5776" s="80"/>
      <c r="AT5776" s="7"/>
      <c r="AU5776" s="7"/>
      <c r="AV5776" s="165"/>
      <c r="AW5776" s="166"/>
      <c r="AX5776" s="137"/>
      <c r="AY5776" s="147"/>
      <c r="AZ5776" s="167"/>
      <c r="BA5776" s="167"/>
      <c r="BB5776" s="147" t="str">
        <f t="shared" si="1031"/>
        <v/>
      </c>
      <c r="BC5776" s="168"/>
      <c r="BD5776" s="165"/>
      <c r="BE5776" s="165"/>
      <c r="BF5776" s="165"/>
      <c r="BG5776" s="165"/>
      <c r="BH5776" s="165"/>
      <c r="BI5776" s="165"/>
      <c r="BJ5776" s="165"/>
      <c r="BK5776" s="165"/>
      <c r="BL5776" s="165"/>
      <c r="BM5776" s="165"/>
      <c r="BN5776" s="165"/>
      <c r="BO5776" s="165"/>
      <c r="BP5776" s="165"/>
      <c r="BQ5776" s="165"/>
      <c r="BS5776" s="6"/>
      <c r="BT5776" s="11"/>
      <c r="BU5776" s="6"/>
      <c r="BV5776" s="6"/>
    </row>
    <row r="5777" spans="1:74" ht="15.75" x14ac:dyDescent="0.25">
      <c r="A5777" s="52" t="s">
        <v>1422</v>
      </c>
      <c r="B5777" s="56"/>
      <c r="C5777" s="7" t="s">
        <v>118</v>
      </c>
      <c r="D5777" s="7" t="s">
        <v>6562</v>
      </c>
      <c r="E5777" s="7"/>
      <c r="F5777" s="64"/>
      <c r="G5777" s="6"/>
      <c r="H5777" s="6"/>
      <c r="I5777" s="10" t="s">
        <v>110</v>
      </c>
      <c r="J5777" s="11" t="s">
        <v>5342</v>
      </c>
      <c r="K5777" s="194" t="s">
        <v>511</v>
      </c>
      <c r="L5777" s="176"/>
      <c r="M5777" s="176">
        <v>1000</v>
      </c>
      <c r="N5777" s="80" t="s">
        <v>6858</v>
      </c>
      <c r="O5777" s="162"/>
      <c r="P5777" s="80" t="s">
        <v>6224</v>
      </c>
      <c r="Q5777" s="80"/>
      <c r="R5777" s="80"/>
      <c r="S5777" s="163"/>
      <c r="T5777" s="213"/>
      <c r="U5777" s="162"/>
      <c r="V5777" s="164"/>
      <c r="W5777" s="12" t="str">
        <f t="shared" si="1026"/>
        <v>Mqtt1</v>
      </c>
      <c r="X5777" s="196" t="s">
        <v>10778</v>
      </c>
      <c r="Y5777" s="6" t="str">
        <f t="shared" si="1032"/>
        <v>marpower/power-tag/lights-technical-areas-901jb003</v>
      </c>
      <c r="Z5777" s="103" t="str" cm="1">
        <f t="array" ref="Z5777">IF(COUNTIF(N5777,"spare"),"","$."&amp;_xlfn.REGEXEXTRACT(J5777,"^PT\d+[FQ]\d+_(.*)", 2))</f>
        <v>$.RMS_Current_Phase_A</v>
      </c>
      <c r="AA5777" s="12">
        <f>AA5762+1</f>
        <v>43</v>
      </c>
      <c r="AB5777" s="6" t="s">
        <v>195</v>
      </c>
      <c r="AC5777" s="103">
        <v>3000</v>
      </c>
      <c r="AJ5777" s="80"/>
      <c r="AK5777" s="113" t="s">
        <v>1423</v>
      </c>
      <c r="AN5777" s="80"/>
      <c r="AO5777" s="80"/>
      <c r="AP5777" s="80"/>
      <c r="AQ5777" s="80"/>
      <c r="AR5777" s="127"/>
      <c r="AS5777" s="80"/>
      <c r="AT5777" s="7"/>
      <c r="AU5777" s="7"/>
      <c r="AV5777" s="165"/>
      <c r="AW5777" s="166"/>
      <c r="AX5777" s="137"/>
      <c r="AY5777" s="147"/>
      <c r="AZ5777" s="167"/>
      <c r="BA5777" s="167"/>
      <c r="BB5777" s="147" t="str">
        <f t="shared" si="1031"/>
        <v/>
      </c>
      <c r="BC5777" s="168"/>
      <c r="BD5777" s="165"/>
      <c r="BE5777" s="165"/>
      <c r="BF5777" s="165"/>
      <c r="BG5777" s="165"/>
      <c r="BH5777" s="165"/>
      <c r="BI5777" s="165"/>
      <c r="BJ5777" s="165"/>
      <c r="BK5777" s="165"/>
      <c r="BL5777" s="165"/>
      <c r="BM5777" s="165"/>
      <c r="BN5777" s="165"/>
      <c r="BO5777" s="165"/>
      <c r="BP5777" s="165"/>
      <c r="BQ5777" s="165"/>
      <c r="BS5777" s="6"/>
      <c r="BT5777" s="11"/>
      <c r="BU5777" s="6"/>
      <c r="BV5777" s="6"/>
    </row>
    <row r="5778" spans="1:74" ht="15.75" x14ac:dyDescent="0.25">
      <c r="A5778" s="52" t="s">
        <v>1422</v>
      </c>
      <c r="B5778" s="56"/>
      <c r="C5778" s="7" t="s">
        <v>118</v>
      </c>
      <c r="D5778" s="7" t="s">
        <v>6562</v>
      </c>
      <c r="E5778" s="7"/>
      <c r="F5778" s="64"/>
      <c r="G5778" s="6"/>
      <c r="H5778" s="6"/>
      <c r="I5778" s="10" t="s">
        <v>110</v>
      </c>
      <c r="J5778" s="11" t="s">
        <v>5343</v>
      </c>
      <c r="K5778" s="194" t="s">
        <v>511</v>
      </c>
      <c r="L5778" s="176"/>
      <c r="M5778" s="176">
        <v>1000</v>
      </c>
      <c r="N5778" s="80" t="s">
        <v>6858</v>
      </c>
      <c r="O5778" s="162"/>
      <c r="P5778" s="80" t="s">
        <v>6225</v>
      </c>
      <c r="Q5778" s="80"/>
      <c r="R5778" s="80"/>
      <c r="S5778" s="163"/>
      <c r="T5778" s="213"/>
      <c r="U5778" s="162"/>
      <c r="V5778" s="164"/>
      <c r="W5778" s="12" t="str">
        <f t="shared" si="1026"/>
        <v>Mqtt1</v>
      </c>
      <c r="X5778" s="196" t="s">
        <v>10778</v>
      </c>
      <c r="Y5778" s="6" t="str">
        <f t="shared" si="1032"/>
        <v>marpower/power-tag/lights-technical-areas-901jb003</v>
      </c>
      <c r="Z5778" s="103" t="str" cm="1">
        <f t="array" ref="Z5778">IF(COUNTIF(N5778,"spare"),"","$."&amp;_xlfn.REGEXEXTRACT(J5778,"^PT\d+[FQ]\d+_(.*)", 2))</f>
        <v>$.RMS_Current_Phase_B</v>
      </c>
      <c r="AA5778" s="12">
        <f t="shared" si="1030"/>
        <v>43</v>
      </c>
      <c r="AB5778" s="6" t="s">
        <v>195</v>
      </c>
      <c r="AC5778" s="103">
        <v>3002</v>
      </c>
      <c r="AJ5778" s="80"/>
      <c r="AK5778" s="113" t="s">
        <v>1423</v>
      </c>
      <c r="AN5778" s="80"/>
      <c r="AO5778" s="80"/>
      <c r="AP5778" s="80"/>
      <c r="AQ5778" s="80"/>
      <c r="AR5778" s="127"/>
      <c r="AS5778" s="80"/>
      <c r="AT5778" s="7"/>
      <c r="AU5778" s="7"/>
      <c r="AV5778" s="165"/>
      <c r="AW5778" s="166"/>
      <c r="AX5778" s="137"/>
      <c r="AY5778" s="147"/>
      <c r="AZ5778" s="167"/>
      <c r="BA5778" s="167"/>
      <c r="BB5778" s="147" t="str">
        <f t="shared" si="1031"/>
        <v/>
      </c>
      <c r="BC5778" s="168"/>
      <c r="BD5778" s="165"/>
      <c r="BE5778" s="165"/>
      <c r="BF5778" s="165"/>
      <c r="BG5778" s="165"/>
      <c r="BH5778" s="165"/>
      <c r="BI5778" s="165"/>
      <c r="BJ5778" s="165"/>
      <c r="BK5778" s="165"/>
      <c r="BL5778" s="165"/>
      <c r="BM5778" s="165"/>
      <c r="BN5778" s="165"/>
      <c r="BO5778" s="165"/>
      <c r="BP5778" s="165"/>
      <c r="BQ5778" s="165"/>
      <c r="BS5778" s="6"/>
      <c r="BT5778" s="11"/>
      <c r="BU5778" s="6"/>
      <c r="BV5778" s="6"/>
    </row>
    <row r="5779" spans="1:74" ht="15.75" x14ac:dyDescent="0.25">
      <c r="A5779" s="52" t="s">
        <v>1422</v>
      </c>
      <c r="B5779" s="56"/>
      <c r="C5779" s="7" t="s">
        <v>118</v>
      </c>
      <c r="D5779" s="7" t="s">
        <v>6562</v>
      </c>
      <c r="E5779" s="7"/>
      <c r="F5779" s="64"/>
      <c r="G5779" s="6"/>
      <c r="H5779" s="6"/>
      <c r="I5779" s="10" t="s">
        <v>110</v>
      </c>
      <c r="J5779" s="11" t="s">
        <v>5344</v>
      </c>
      <c r="K5779" s="194" t="s">
        <v>511</v>
      </c>
      <c r="L5779" s="176"/>
      <c r="M5779" s="176">
        <v>1000</v>
      </c>
      <c r="N5779" s="80" t="s">
        <v>6858</v>
      </c>
      <c r="O5779" s="162"/>
      <c r="P5779" s="80" t="s">
        <v>6226</v>
      </c>
      <c r="Q5779" s="80"/>
      <c r="R5779" s="80"/>
      <c r="S5779" s="163"/>
      <c r="T5779" s="213"/>
      <c r="U5779" s="162"/>
      <c r="V5779" s="164"/>
      <c r="W5779" s="12" t="str">
        <f t="shared" si="1026"/>
        <v>Mqtt1</v>
      </c>
      <c r="X5779" s="196" t="s">
        <v>10778</v>
      </c>
      <c r="Y5779" s="6" t="str">
        <f t="shared" si="1032"/>
        <v>marpower/power-tag/lights-technical-areas-901jb003</v>
      </c>
      <c r="Z5779" s="103" t="str" cm="1">
        <f t="array" ref="Z5779">IF(COUNTIF(N5779,"spare"),"","$."&amp;_xlfn.REGEXEXTRACT(J5779,"^PT\d+[FQ]\d+_(.*)", 2))</f>
        <v>$.RMS_Current_Phase_C</v>
      </c>
      <c r="AA5779" s="12">
        <f t="shared" si="1030"/>
        <v>43</v>
      </c>
      <c r="AB5779" s="6" t="s">
        <v>195</v>
      </c>
      <c r="AC5779" s="103">
        <v>3004</v>
      </c>
      <c r="AJ5779" s="80"/>
      <c r="AK5779" s="113" t="s">
        <v>1423</v>
      </c>
      <c r="AN5779" s="80"/>
      <c r="AO5779" s="80"/>
      <c r="AP5779" s="80"/>
      <c r="AQ5779" s="80"/>
      <c r="AR5779" s="127"/>
      <c r="AS5779" s="80"/>
      <c r="AT5779" s="7"/>
      <c r="AU5779" s="7"/>
      <c r="AV5779" s="165"/>
      <c r="AW5779" s="166"/>
      <c r="AX5779" s="137"/>
      <c r="AY5779" s="147"/>
      <c r="AZ5779" s="167"/>
      <c r="BA5779" s="167"/>
      <c r="BB5779" s="147" t="str">
        <f t="shared" si="1031"/>
        <v/>
      </c>
      <c r="BC5779" s="168"/>
      <c r="BD5779" s="165"/>
      <c r="BE5779" s="165"/>
      <c r="BF5779" s="165"/>
      <c r="BG5779" s="165"/>
      <c r="BH5779" s="165"/>
      <c r="BI5779" s="165"/>
      <c r="BJ5779" s="165"/>
      <c r="BK5779" s="165"/>
      <c r="BL5779" s="165"/>
      <c r="BM5779" s="165"/>
      <c r="BN5779" s="165"/>
      <c r="BO5779" s="165"/>
      <c r="BP5779" s="165"/>
      <c r="BQ5779" s="165"/>
      <c r="BS5779" s="6"/>
      <c r="BT5779" s="11"/>
      <c r="BU5779" s="6"/>
      <c r="BV5779" s="6"/>
    </row>
    <row r="5780" spans="1:74" ht="15.75" x14ac:dyDescent="0.25">
      <c r="A5780" s="52" t="s">
        <v>1422</v>
      </c>
      <c r="B5780" s="56"/>
      <c r="C5780" s="7" t="s">
        <v>118</v>
      </c>
      <c r="D5780" s="7" t="s">
        <v>6562</v>
      </c>
      <c r="E5780" s="7"/>
      <c r="F5780" s="64"/>
      <c r="G5780" s="6"/>
      <c r="H5780" s="6"/>
      <c r="I5780" s="10" t="s">
        <v>110</v>
      </c>
      <c r="J5780" s="11" t="s">
        <v>5345</v>
      </c>
      <c r="K5780" s="194" t="s">
        <v>511</v>
      </c>
      <c r="L5780" s="176"/>
      <c r="M5780" s="176">
        <v>1000</v>
      </c>
      <c r="N5780" s="80" t="s">
        <v>6858</v>
      </c>
      <c r="O5780" s="162"/>
      <c r="P5780" s="80" t="s">
        <v>6227</v>
      </c>
      <c r="Q5780" s="80"/>
      <c r="R5780" s="80"/>
      <c r="S5780" s="163"/>
      <c r="T5780" s="213"/>
      <c r="U5780" s="162"/>
      <c r="V5780" s="164"/>
      <c r="W5780" s="12" t="str">
        <f t="shared" si="1026"/>
        <v>Mqtt1</v>
      </c>
      <c r="X5780" s="196" t="s">
        <v>10778</v>
      </c>
      <c r="Y5780" s="6" t="str">
        <f t="shared" si="1032"/>
        <v>marpower/power-tag/lights-technical-areas-901jb003</v>
      </c>
      <c r="Z5780" s="103" t="str" cm="1">
        <f t="array" ref="Z5780">IF(COUNTIF(N5780,"spare"),"","$."&amp;_xlfn.REGEXEXTRACT(J5780,"^PT\d+[FQ]\d+_(.*)", 2))</f>
        <v>$.RMS_Current_Phase_Neut</v>
      </c>
      <c r="AA5780" s="12">
        <f t="shared" si="1030"/>
        <v>43</v>
      </c>
      <c r="AB5780" s="6" t="s">
        <v>195</v>
      </c>
      <c r="AC5780" s="103">
        <v>3006</v>
      </c>
      <c r="AJ5780" s="80"/>
      <c r="AK5780" s="113" t="s">
        <v>1423</v>
      </c>
      <c r="AN5780" s="80"/>
      <c r="AO5780" s="80"/>
      <c r="AP5780" s="80"/>
      <c r="AQ5780" s="80"/>
      <c r="AR5780" s="127"/>
      <c r="AS5780" s="80"/>
      <c r="AT5780" s="7"/>
      <c r="AU5780" s="7"/>
      <c r="AV5780" s="165"/>
      <c r="AW5780" s="166"/>
      <c r="AX5780" s="137"/>
      <c r="AY5780" s="147"/>
      <c r="AZ5780" s="167"/>
      <c r="BA5780" s="167"/>
      <c r="BB5780" s="147" t="str">
        <f t="shared" si="1031"/>
        <v/>
      </c>
      <c r="BC5780" s="168"/>
      <c r="BD5780" s="165"/>
      <c r="BE5780" s="165"/>
      <c r="BF5780" s="165"/>
      <c r="BG5780" s="165"/>
      <c r="BH5780" s="165"/>
      <c r="BI5780" s="165"/>
      <c r="BJ5780" s="165"/>
      <c r="BK5780" s="165"/>
      <c r="BL5780" s="165"/>
      <c r="BM5780" s="165"/>
      <c r="BN5780" s="165"/>
      <c r="BO5780" s="165"/>
      <c r="BP5780" s="165"/>
      <c r="BQ5780" s="165"/>
      <c r="BS5780" s="6"/>
      <c r="BT5780" s="11"/>
      <c r="BU5780" s="6"/>
      <c r="BV5780" s="6"/>
    </row>
    <row r="5781" spans="1:74" ht="15.75" x14ac:dyDescent="0.25">
      <c r="A5781" s="52" t="s">
        <v>1422</v>
      </c>
      <c r="B5781" s="56"/>
      <c r="C5781" s="7" t="s">
        <v>118</v>
      </c>
      <c r="D5781" s="7" t="s">
        <v>6562</v>
      </c>
      <c r="E5781" s="7"/>
      <c r="F5781" s="64"/>
      <c r="G5781" s="6"/>
      <c r="H5781" s="6"/>
      <c r="I5781" s="10" t="s">
        <v>110</v>
      </c>
      <c r="J5781" s="11" t="s">
        <v>8426</v>
      </c>
      <c r="K5781" s="194" t="s">
        <v>511</v>
      </c>
      <c r="L5781" s="176"/>
      <c r="M5781" s="176">
        <v>1000</v>
      </c>
      <c r="N5781" s="80" t="s">
        <v>6858</v>
      </c>
      <c r="O5781" s="162"/>
      <c r="P5781" s="80" t="s">
        <v>6228</v>
      </c>
      <c r="Q5781" s="80"/>
      <c r="R5781" s="80"/>
      <c r="S5781" s="163"/>
      <c r="T5781" s="213"/>
      <c r="U5781" s="162"/>
      <c r="V5781" s="164"/>
      <c r="W5781" s="12" t="str">
        <f t="shared" si="1026"/>
        <v>Mqtt1</v>
      </c>
      <c r="X5781" s="196" t="s">
        <v>10778</v>
      </c>
      <c r="Y5781" s="6" t="str">
        <f t="shared" si="1032"/>
        <v>marpower/power-tag/lights-technical-areas-901jb003</v>
      </c>
      <c r="Z5781" s="103" t="str" cm="1">
        <f t="array" ref="Z5781">IF(COUNTIF(N5781,"spare"),"","$."&amp;_xlfn.REGEXEXTRACT(J5781,"^PT\d+[FQ]\d+_(.*)", 2))</f>
        <v>$.RMS_Voltage_A_N</v>
      </c>
      <c r="AA5781" s="12">
        <f t="shared" si="1030"/>
        <v>43</v>
      </c>
      <c r="AB5781" s="6" t="s">
        <v>195</v>
      </c>
      <c r="AC5781" s="103">
        <v>3028</v>
      </c>
      <c r="AJ5781" s="80"/>
      <c r="AK5781" s="113" t="s">
        <v>1424</v>
      </c>
      <c r="AN5781" s="80"/>
      <c r="AO5781" s="80"/>
      <c r="AP5781" s="80"/>
      <c r="AQ5781" s="80"/>
      <c r="AR5781" s="127"/>
      <c r="AS5781" s="80"/>
      <c r="AT5781" s="7"/>
      <c r="AU5781" s="7"/>
      <c r="AV5781" s="165"/>
      <c r="AW5781" s="166"/>
      <c r="AX5781" s="137"/>
      <c r="AY5781" s="147"/>
      <c r="AZ5781" s="167"/>
      <c r="BA5781" s="167"/>
      <c r="BB5781" s="147" t="str">
        <f t="shared" si="1031"/>
        <v/>
      </c>
      <c r="BC5781" s="168"/>
      <c r="BD5781" s="165"/>
      <c r="BE5781" s="165"/>
      <c r="BF5781" s="165"/>
      <c r="BG5781" s="165"/>
      <c r="BH5781" s="165"/>
      <c r="BI5781" s="165"/>
      <c r="BJ5781" s="165"/>
      <c r="BK5781" s="165"/>
      <c r="BL5781" s="165"/>
      <c r="BM5781" s="165"/>
      <c r="BN5781" s="165"/>
      <c r="BO5781" s="165"/>
      <c r="BP5781" s="165"/>
      <c r="BQ5781" s="165"/>
      <c r="BS5781" s="6"/>
      <c r="BT5781" s="11"/>
      <c r="BU5781" s="6"/>
      <c r="BV5781" s="6"/>
    </row>
    <row r="5782" spans="1:74" ht="15.75" x14ac:dyDescent="0.25">
      <c r="A5782" s="52" t="s">
        <v>1422</v>
      </c>
      <c r="B5782" s="56"/>
      <c r="C5782" s="7" t="s">
        <v>118</v>
      </c>
      <c r="D5782" s="7" t="s">
        <v>6562</v>
      </c>
      <c r="E5782" s="7"/>
      <c r="F5782" s="64"/>
      <c r="G5782" s="6"/>
      <c r="H5782" s="6"/>
      <c r="I5782" s="10" t="s">
        <v>110</v>
      </c>
      <c r="J5782" s="11" t="s">
        <v>8603</v>
      </c>
      <c r="K5782" s="194" t="s">
        <v>511</v>
      </c>
      <c r="L5782" s="176"/>
      <c r="M5782" s="176">
        <v>1000</v>
      </c>
      <c r="N5782" s="80" t="s">
        <v>6858</v>
      </c>
      <c r="O5782" s="162"/>
      <c r="P5782" s="80" t="s">
        <v>6229</v>
      </c>
      <c r="Q5782" s="80"/>
      <c r="R5782" s="80"/>
      <c r="S5782" s="163"/>
      <c r="T5782" s="213"/>
      <c r="U5782" s="162"/>
      <c r="V5782" s="164"/>
      <c r="W5782" s="12" t="str">
        <f t="shared" si="1026"/>
        <v>Mqtt1</v>
      </c>
      <c r="X5782" s="196" t="s">
        <v>10778</v>
      </c>
      <c r="Y5782" s="6" t="str">
        <f t="shared" si="1032"/>
        <v>marpower/power-tag/lights-technical-areas-901jb003</v>
      </c>
      <c r="Z5782" s="103" t="str" cm="1">
        <f t="array" ref="Z5782">IF(COUNTIF(N5782,"spare"),"","$."&amp;_xlfn.REGEXEXTRACT(J5782,"^PT\d+[FQ]\d+_(.*)", 2))</f>
        <v>$.RMS_Voltage_B_N</v>
      </c>
      <c r="AA5782" s="12">
        <f t="shared" si="1030"/>
        <v>43</v>
      </c>
      <c r="AB5782" s="6" t="s">
        <v>195</v>
      </c>
      <c r="AC5782" s="103">
        <v>3030</v>
      </c>
      <c r="AJ5782" s="80"/>
      <c r="AK5782" s="113" t="s">
        <v>1424</v>
      </c>
      <c r="AN5782" s="80"/>
      <c r="AO5782" s="80"/>
      <c r="AP5782" s="80"/>
      <c r="AQ5782" s="80"/>
      <c r="AR5782" s="127"/>
      <c r="AS5782" s="80"/>
      <c r="AT5782" s="7"/>
      <c r="AU5782" s="7"/>
      <c r="AV5782" s="165"/>
      <c r="AW5782" s="166"/>
      <c r="AX5782" s="137"/>
      <c r="AY5782" s="147"/>
      <c r="AZ5782" s="167"/>
      <c r="BA5782" s="167"/>
      <c r="BB5782" s="147" t="str">
        <f t="shared" si="1031"/>
        <v/>
      </c>
      <c r="BC5782" s="168"/>
      <c r="BD5782" s="165"/>
      <c r="BE5782" s="165"/>
      <c r="BF5782" s="165"/>
      <c r="BG5782" s="165"/>
      <c r="BH5782" s="165"/>
      <c r="BI5782" s="165"/>
      <c r="BJ5782" s="165"/>
      <c r="BK5782" s="165"/>
      <c r="BL5782" s="165"/>
      <c r="BM5782" s="165"/>
      <c r="BN5782" s="165"/>
      <c r="BO5782" s="165"/>
      <c r="BP5782" s="165"/>
      <c r="BQ5782" s="165"/>
      <c r="BS5782" s="6"/>
      <c r="BT5782" s="11"/>
      <c r="BU5782" s="6"/>
      <c r="BV5782" s="6"/>
    </row>
    <row r="5783" spans="1:74" ht="15.75" x14ac:dyDescent="0.25">
      <c r="A5783" s="52" t="s">
        <v>1422</v>
      </c>
      <c r="B5783" s="56"/>
      <c r="C5783" s="7" t="s">
        <v>118</v>
      </c>
      <c r="D5783" s="7" t="s">
        <v>6562</v>
      </c>
      <c r="E5783" s="7"/>
      <c r="F5783" s="64"/>
      <c r="G5783" s="6"/>
      <c r="H5783" s="6"/>
      <c r="I5783" s="10" t="s">
        <v>110</v>
      </c>
      <c r="J5783" s="11" t="s">
        <v>8780</v>
      </c>
      <c r="K5783" s="194" t="s">
        <v>511</v>
      </c>
      <c r="L5783" s="176"/>
      <c r="M5783" s="176">
        <v>1000</v>
      </c>
      <c r="N5783" s="80" t="s">
        <v>6858</v>
      </c>
      <c r="O5783" s="162"/>
      <c r="P5783" s="80" t="s">
        <v>6230</v>
      </c>
      <c r="Q5783" s="80"/>
      <c r="R5783" s="80"/>
      <c r="S5783" s="163"/>
      <c r="T5783" s="213"/>
      <c r="U5783" s="162"/>
      <c r="V5783" s="164"/>
      <c r="W5783" s="12" t="str">
        <f t="shared" si="1026"/>
        <v>Mqtt1</v>
      </c>
      <c r="X5783" s="196" t="s">
        <v>10778</v>
      </c>
      <c r="Y5783" s="6" t="str">
        <f t="shared" si="1032"/>
        <v>marpower/power-tag/lights-technical-areas-901jb003</v>
      </c>
      <c r="Z5783" s="103" t="str" cm="1">
        <f t="array" ref="Z5783">IF(COUNTIF(N5783,"spare"),"","$."&amp;_xlfn.REGEXEXTRACT(J5783,"^PT\d+[FQ]\d+_(.*)", 2))</f>
        <v>$.RMS_Voltage_C_N</v>
      </c>
      <c r="AA5783" s="12">
        <f t="shared" si="1030"/>
        <v>43</v>
      </c>
      <c r="AB5783" s="6" t="s">
        <v>195</v>
      </c>
      <c r="AC5783" s="103">
        <v>3032</v>
      </c>
      <c r="AJ5783" s="80"/>
      <c r="AK5783" s="113" t="s">
        <v>1424</v>
      </c>
      <c r="AN5783" s="80"/>
      <c r="AO5783" s="80"/>
      <c r="AP5783" s="80"/>
      <c r="AQ5783" s="80"/>
      <c r="AR5783" s="127"/>
      <c r="AS5783" s="80"/>
      <c r="AT5783" s="7"/>
      <c r="AU5783" s="7"/>
      <c r="AV5783" s="165"/>
      <c r="AW5783" s="166"/>
      <c r="AX5783" s="137"/>
      <c r="AY5783" s="147"/>
      <c r="AZ5783" s="167"/>
      <c r="BA5783" s="167"/>
      <c r="BB5783" s="147" t="str">
        <f t="shared" si="1031"/>
        <v/>
      </c>
      <c r="BC5783" s="168"/>
      <c r="BD5783" s="165"/>
      <c r="BE5783" s="165"/>
      <c r="BF5783" s="165"/>
      <c r="BG5783" s="165"/>
      <c r="BH5783" s="165"/>
      <c r="BI5783" s="165"/>
      <c r="BJ5783" s="165"/>
      <c r="BK5783" s="165"/>
      <c r="BL5783" s="165"/>
      <c r="BM5783" s="165"/>
      <c r="BN5783" s="165"/>
      <c r="BO5783" s="165"/>
      <c r="BP5783" s="165"/>
      <c r="BQ5783" s="165"/>
      <c r="BS5783" s="6"/>
      <c r="BT5783" s="11"/>
      <c r="BU5783" s="6"/>
      <c r="BV5783" s="6"/>
    </row>
    <row r="5784" spans="1:74" ht="15.75" x14ac:dyDescent="0.25">
      <c r="A5784" s="52" t="s">
        <v>1422</v>
      </c>
      <c r="B5784" s="56"/>
      <c r="C5784" s="7" t="s">
        <v>118</v>
      </c>
      <c r="D5784" s="7" t="s">
        <v>6562</v>
      </c>
      <c r="E5784" s="7"/>
      <c r="F5784" s="64"/>
      <c r="G5784" s="6"/>
      <c r="H5784" s="6"/>
      <c r="I5784" s="10" t="s">
        <v>110</v>
      </c>
      <c r="J5784" s="11" t="s">
        <v>5346</v>
      </c>
      <c r="K5784" s="194" t="s">
        <v>511</v>
      </c>
      <c r="L5784" s="176"/>
      <c r="M5784" s="176">
        <v>1000</v>
      </c>
      <c r="N5784" s="80" t="s">
        <v>6858</v>
      </c>
      <c r="O5784" s="162"/>
      <c r="P5784" s="80" t="s">
        <v>6231</v>
      </c>
      <c r="Q5784" s="80"/>
      <c r="R5784" s="80"/>
      <c r="S5784" s="163"/>
      <c r="T5784" s="213"/>
      <c r="U5784" s="162"/>
      <c r="V5784" s="164"/>
      <c r="W5784" s="12" t="str">
        <f t="shared" si="1026"/>
        <v>Mqtt1</v>
      </c>
      <c r="X5784" s="196" t="s">
        <v>10778</v>
      </c>
      <c r="Y5784" s="6" t="str">
        <f t="shared" si="1032"/>
        <v>marpower/power-tag/lights-technical-areas-901jb003</v>
      </c>
      <c r="Z5784" s="103" t="str" cm="1">
        <f t="array" ref="Z5784">IF(COUNTIF(N5784,"spare"),"","$."&amp;_xlfn.REGEXEXTRACT(J5784,"^PT\d+[FQ]\d+_(.*)", 2))</f>
        <v>$.Active_Power_Phase_A</v>
      </c>
      <c r="AA5784" s="12">
        <f t="shared" si="1030"/>
        <v>43</v>
      </c>
      <c r="AB5784" s="6" t="s">
        <v>195</v>
      </c>
      <c r="AC5784" s="103">
        <v>3054</v>
      </c>
      <c r="AJ5784" s="80"/>
      <c r="AK5784" s="113" t="s">
        <v>1425</v>
      </c>
      <c r="AN5784" s="80"/>
      <c r="AO5784" s="80"/>
      <c r="AP5784" s="80"/>
      <c r="AQ5784" s="80"/>
      <c r="AR5784" s="127"/>
      <c r="AS5784" s="80"/>
      <c r="AT5784" s="7"/>
      <c r="AU5784" s="7"/>
      <c r="AV5784" s="165"/>
      <c r="AW5784" s="166"/>
      <c r="AX5784" s="137"/>
      <c r="AY5784" s="147"/>
      <c r="AZ5784" s="167"/>
      <c r="BA5784" s="167"/>
      <c r="BB5784" s="147" t="str">
        <f t="shared" si="1031"/>
        <v/>
      </c>
      <c r="BC5784" s="168"/>
      <c r="BD5784" s="165"/>
      <c r="BE5784" s="165"/>
      <c r="BF5784" s="165"/>
      <c r="BG5784" s="165"/>
      <c r="BH5784" s="165"/>
      <c r="BI5784" s="165"/>
      <c r="BJ5784" s="165"/>
      <c r="BK5784" s="165"/>
      <c r="BL5784" s="165"/>
      <c r="BM5784" s="165"/>
      <c r="BN5784" s="165"/>
      <c r="BO5784" s="165"/>
      <c r="BP5784" s="165"/>
      <c r="BQ5784" s="165"/>
      <c r="BS5784" s="6"/>
      <c r="BT5784" s="11"/>
      <c r="BU5784" s="6"/>
      <c r="BV5784" s="6"/>
    </row>
    <row r="5785" spans="1:74" ht="15.75" x14ac:dyDescent="0.25">
      <c r="A5785" s="52" t="s">
        <v>1422</v>
      </c>
      <c r="B5785" s="56"/>
      <c r="C5785" s="7" t="s">
        <v>118</v>
      </c>
      <c r="D5785" s="7" t="s">
        <v>6562</v>
      </c>
      <c r="E5785" s="7"/>
      <c r="F5785" s="64"/>
      <c r="G5785" s="6"/>
      <c r="H5785" s="6"/>
      <c r="I5785" s="10" t="s">
        <v>110</v>
      </c>
      <c r="J5785" s="11" t="s">
        <v>5347</v>
      </c>
      <c r="K5785" s="194" t="s">
        <v>511</v>
      </c>
      <c r="L5785" s="176"/>
      <c r="M5785" s="176">
        <v>1000</v>
      </c>
      <c r="N5785" s="80" t="s">
        <v>6858</v>
      </c>
      <c r="O5785" s="162"/>
      <c r="P5785" s="80" t="s">
        <v>6232</v>
      </c>
      <c r="Q5785" s="80"/>
      <c r="R5785" s="80"/>
      <c r="S5785" s="163"/>
      <c r="T5785" s="213"/>
      <c r="U5785" s="162"/>
      <c r="V5785" s="164"/>
      <c r="W5785" s="12" t="str">
        <f t="shared" si="1026"/>
        <v>Mqtt1</v>
      </c>
      <c r="X5785" s="196" t="s">
        <v>10778</v>
      </c>
      <c r="Y5785" s="6" t="str">
        <f t="shared" si="1032"/>
        <v>marpower/power-tag/lights-technical-areas-901jb003</v>
      </c>
      <c r="Z5785" s="103" t="str" cm="1">
        <f t="array" ref="Z5785">IF(COUNTIF(N5785,"spare"),"","$."&amp;_xlfn.REGEXEXTRACT(J5785,"^PT\d+[FQ]\d+_(.*)", 2))</f>
        <v>$.Active_Power_Phase_B</v>
      </c>
      <c r="AA5785" s="12">
        <f t="shared" si="1030"/>
        <v>43</v>
      </c>
      <c r="AB5785" s="6" t="s">
        <v>195</v>
      </c>
      <c r="AC5785" s="103">
        <v>3056</v>
      </c>
      <c r="AJ5785" s="80"/>
      <c r="AK5785" s="113" t="s">
        <v>1425</v>
      </c>
      <c r="AN5785" s="80"/>
      <c r="AO5785" s="80"/>
      <c r="AP5785" s="80"/>
      <c r="AQ5785" s="80"/>
      <c r="AR5785" s="127"/>
      <c r="AS5785" s="80"/>
      <c r="AT5785" s="7"/>
      <c r="AU5785" s="7"/>
      <c r="AV5785" s="165"/>
      <c r="AW5785" s="166"/>
      <c r="AX5785" s="137"/>
      <c r="AY5785" s="147"/>
      <c r="AZ5785" s="167"/>
      <c r="BA5785" s="167"/>
      <c r="BB5785" s="147" t="str">
        <f t="shared" si="1031"/>
        <v/>
      </c>
      <c r="BC5785" s="168"/>
      <c r="BD5785" s="165"/>
      <c r="BE5785" s="165"/>
      <c r="BF5785" s="165"/>
      <c r="BG5785" s="165"/>
      <c r="BH5785" s="165"/>
      <c r="BI5785" s="165"/>
      <c r="BJ5785" s="165"/>
      <c r="BK5785" s="165"/>
      <c r="BL5785" s="165"/>
      <c r="BM5785" s="165"/>
      <c r="BN5785" s="165"/>
      <c r="BO5785" s="165"/>
      <c r="BP5785" s="165"/>
      <c r="BQ5785" s="165"/>
      <c r="BS5785" s="6"/>
      <c r="BT5785" s="11"/>
      <c r="BU5785" s="6"/>
      <c r="BV5785" s="6"/>
    </row>
    <row r="5786" spans="1:74" ht="15.75" x14ac:dyDescent="0.25">
      <c r="A5786" s="52" t="s">
        <v>1422</v>
      </c>
      <c r="B5786" s="56"/>
      <c r="C5786" s="7" t="s">
        <v>118</v>
      </c>
      <c r="D5786" s="7" t="s">
        <v>6562</v>
      </c>
      <c r="E5786" s="7"/>
      <c r="F5786" s="64"/>
      <c r="G5786" s="6"/>
      <c r="H5786" s="6"/>
      <c r="I5786" s="10" t="s">
        <v>110</v>
      </c>
      <c r="J5786" s="11" t="s">
        <v>5348</v>
      </c>
      <c r="K5786" s="194" t="s">
        <v>511</v>
      </c>
      <c r="L5786" s="176"/>
      <c r="M5786" s="176">
        <v>1000</v>
      </c>
      <c r="N5786" s="80" t="s">
        <v>6858</v>
      </c>
      <c r="O5786" s="162"/>
      <c r="P5786" s="80" t="s">
        <v>6233</v>
      </c>
      <c r="Q5786" s="80"/>
      <c r="R5786" s="80"/>
      <c r="S5786" s="163"/>
      <c r="T5786" s="213"/>
      <c r="U5786" s="162"/>
      <c r="V5786" s="164"/>
      <c r="W5786" s="12" t="str">
        <f t="shared" si="1026"/>
        <v>Mqtt1</v>
      </c>
      <c r="X5786" s="196" t="s">
        <v>10778</v>
      </c>
      <c r="Y5786" s="6" t="str">
        <f t="shared" si="1032"/>
        <v>marpower/power-tag/lights-technical-areas-901jb003</v>
      </c>
      <c r="Z5786" s="103" t="str" cm="1">
        <f t="array" ref="Z5786">IF(COUNTIF(N5786,"spare"),"","$."&amp;_xlfn.REGEXEXTRACT(J5786,"^PT\d+[FQ]\d+_(.*)", 2))</f>
        <v>$.Active_Power_Phase_C</v>
      </c>
      <c r="AA5786" s="12">
        <f t="shared" si="1030"/>
        <v>43</v>
      </c>
      <c r="AB5786" s="6" t="s">
        <v>195</v>
      </c>
      <c r="AC5786" s="103">
        <v>3058</v>
      </c>
      <c r="AJ5786" s="80"/>
      <c r="AK5786" s="113" t="s">
        <v>1425</v>
      </c>
      <c r="AN5786" s="80"/>
      <c r="AO5786" s="80"/>
      <c r="AP5786" s="80"/>
      <c r="AQ5786" s="80"/>
      <c r="AR5786" s="127"/>
      <c r="AS5786" s="80"/>
      <c r="AT5786" s="7"/>
      <c r="AU5786" s="7"/>
      <c r="AV5786" s="165"/>
      <c r="AW5786" s="166"/>
      <c r="AX5786" s="137"/>
      <c r="AY5786" s="147"/>
      <c r="AZ5786" s="167"/>
      <c r="BA5786" s="167"/>
      <c r="BB5786" s="147" t="str">
        <f t="shared" si="1031"/>
        <v/>
      </c>
      <c r="BC5786" s="168"/>
      <c r="BD5786" s="165"/>
      <c r="BE5786" s="165"/>
      <c r="BF5786" s="165"/>
      <c r="BG5786" s="165"/>
      <c r="BH5786" s="165"/>
      <c r="BI5786" s="165"/>
      <c r="BJ5786" s="165"/>
      <c r="BK5786" s="165"/>
      <c r="BL5786" s="165"/>
      <c r="BM5786" s="165"/>
      <c r="BN5786" s="165"/>
      <c r="BO5786" s="165"/>
      <c r="BP5786" s="165"/>
      <c r="BQ5786" s="165"/>
      <c r="BS5786" s="6"/>
      <c r="BT5786" s="11"/>
      <c r="BU5786" s="6"/>
      <c r="BV5786" s="6"/>
    </row>
    <row r="5787" spans="1:74" ht="15.75" x14ac:dyDescent="0.25">
      <c r="A5787" s="52" t="s">
        <v>1422</v>
      </c>
      <c r="B5787" s="56"/>
      <c r="C5787" s="7" t="s">
        <v>118</v>
      </c>
      <c r="D5787" s="7" t="s">
        <v>6562</v>
      </c>
      <c r="E5787" s="7"/>
      <c r="F5787" s="64"/>
      <c r="G5787" s="6"/>
      <c r="H5787" s="6"/>
      <c r="I5787" s="10" t="s">
        <v>110</v>
      </c>
      <c r="J5787" s="11" t="s">
        <v>5349</v>
      </c>
      <c r="K5787" s="194" t="s">
        <v>511</v>
      </c>
      <c r="L5787" s="176"/>
      <c r="M5787" s="176">
        <v>1000</v>
      </c>
      <c r="N5787" s="80" t="s">
        <v>6858</v>
      </c>
      <c r="O5787" s="162"/>
      <c r="P5787" s="80" t="s">
        <v>6234</v>
      </c>
      <c r="Q5787" s="80"/>
      <c r="R5787" s="80"/>
      <c r="S5787" s="163"/>
      <c r="T5787" s="213"/>
      <c r="U5787" s="162"/>
      <c r="V5787" s="164"/>
      <c r="W5787" s="12" t="str">
        <f t="shared" ref="W5787:W5850" si="1033">IF(COUNTIF(N5787,"spare"),"","Mqtt1")</f>
        <v>Mqtt1</v>
      </c>
      <c r="X5787" s="196" t="s">
        <v>10778</v>
      </c>
      <c r="Y5787" s="6" t="str">
        <f t="shared" si="1032"/>
        <v>marpower/power-tag/lights-technical-areas-901jb003</v>
      </c>
      <c r="Z5787" s="103" t="str" cm="1">
        <f t="array" ref="Z5787">IF(COUNTIF(N5787,"spare"),"","$."&amp;_xlfn.REGEXEXTRACT(J5787,"^PT\d+[FQ]\d+_(.*)", 2))</f>
        <v>$.Total_Active_Power</v>
      </c>
      <c r="AA5787" s="12">
        <f t="shared" si="1030"/>
        <v>43</v>
      </c>
      <c r="AB5787" s="6" t="s">
        <v>195</v>
      </c>
      <c r="AC5787" s="103">
        <v>3060</v>
      </c>
      <c r="AJ5787" s="80"/>
      <c r="AK5787" s="113" t="s">
        <v>1425</v>
      </c>
      <c r="AN5787" s="80"/>
      <c r="AO5787" s="80"/>
      <c r="AP5787" s="80"/>
      <c r="AQ5787" s="80"/>
      <c r="AR5787" s="127"/>
      <c r="AS5787" s="80"/>
      <c r="AT5787" s="7"/>
      <c r="AU5787" s="7"/>
      <c r="AV5787" s="165"/>
      <c r="AW5787" s="166"/>
      <c r="AX5787" s="137"/>
      <c r="AY5787" s="147"/>
      <c r="AZ5787" s="167"/>
      <c r="BA5787" s="167"/>
      <c r="BB5787" s="147" t="str">
        <f t="shared" si="1031"/>
        <v/>
      </c>
      <c r="BC5787" s="168"/>
      <c r="BD5787" s="165"/>
      <c r="BE5787" s="165"/>
      <c r="BF5787" s="165"/>
      <c r="BG5787" s="165"/>
      <c r="BH5787" s="165"/>
      <c r="BI5787" s="165"/>
      <c r="BJ5787" s="165"/>
      <c r="BK5787" s="165"/>
      <c r="BL5787" s="165"/>
      <c r="BM5787" s="165"/>
      <c r="BN5787" s="165"/>
      <c r="BO5787" s="165"/>
      <c r="BP5787" s="165"/>
      <c r="BQ5787" s="165"/>
      <c r="BS5787" s="6"/>
      <c r="BT5787" s="11"/>
      <c r="BU5787" s="6"/>
      <c r="BV5787" s="6"/>
    </row>
    <row r="5788" spans="1:74" ht="15.75" x14ac:dyDescent="0.25">
      <c r="A5788" s="52" t="s">
        <v>1422</v>
      </c>
      <c r="B5788" s="56"/>
      <c r="C5788" s="7" t="s">
        <v>118</v>
      </c>
      <c r="D5788" s="7" t="s">
        <v>6562</v>
      </c>
      <c r="E5788" s="7"/>
      <c r="F5788" s="64"/>
      <c r="G5788" s="6"/>
      <c r="H5788" s="6"/>
      <c r="I5788" s="10" t="s">
        <v>110</v>
      </c>
      <c r="J5788" s="11" t="s">
        <v>5350</v>
      </c>
      <c r="K5788" s="194" t="s">
        <v>511</v>
      </c>
      <c r="L5788" s="176"/>
      <c r="M5788" s="176">
        <v>1000</v>
      </c>
      <c r="N5788" s="80" t="s">
        <v>6858</v>
      </c>
      <c r="O5788" s="162"/>
      <c r="P5788" s="80" t="s">
        <v>6235</v>
      </c>
      <c r="Q5788" s="80"/>
      <c r="R5788" s="80"/>
      <c r="S5788" s="163"/>
      <c r="T5788" s="213"/>
      <c r="U5788" s="162"/>
      <c r="V5788" s="164"/>
      <c r="W5788" s="12" t="str">
        <f t="shared" si="1033"/>
        <v>Mqtt1</v>
      </c>
      <c r="X5788" s="196" t="s">
        <v>10778</v>
      </c>
      <c r="Y5788" s="6" t="str">
        <f t="shared" si="1032"/>
        <v>marpower/power-tag/lights-technical-areas-901jb003</v>
      </c>
      <c r="Z5788" s="103" t="str" cm="1">
        <f t="array" ref="Z5788">IF(COUNTIF(N5788,"spare"),"","$."&amp;_xlfn.REGEXEXTRACT(J5788,"^PT\d+[FQ]\d+_(.*)", 2))</f>
        <v>$.Power_Factor_Phase_A</v>
      </c>
      <c r="AA5788" s="12">
        <f t="shared" si="1030"/>
        <v>43</v>
      </c>
      <c r="AB5788" s="6" t="s">
        <v>195</v>
      </c>
      <c r="AC5788" s="103">
        <v>3078</v>
      </c>
      <c r="AJ5788" s="80"/>
      <c r="AK5788" s="113" t="s">
        <v>1426</v>
      </c>
      <c r="AN5788" s="80"/>
      <c r="AO5788" s="80"/>
      <c r="AP5788" s="80"/>
      <c r="AQ5788" s="80"/>
      <c r="AR5788" s="127"/>
      <c r="AS5788" s="80"/>
      <c r="AT5788" s="7"/>
      <c r="AU5788" s="7"/>
      <c r="AV5788" s="165"/>
      <c r="AW5788" s="166"/>
      <c r="AX5788" s="137"/>
      <c r="AY5788" s="147"/>
      <c r="AZ5788" s="167"/>
      <c r="BA5788" s="167"/>
      <c r="BB5788" s="147" t="str">
        <f t="shared" si="1031"/>
        <v/>
      </c>
      <c r="BC5788" s="168"/>
      <c r="BD5788" s="165"/>
      <c r="BE5788" s="165"/>
      <c r="BF5788" s="165"/>
      <c r="BG5788" s="165"/>
      <c r="BH5788" s="165"/>
      <c r="BI5788" s="165"/>
      <c r="BJ5788" s="165"/>
      <c r="BK5788" s="165"/>
      <c r="BL5788" s="165"/>
      <c r="BM5788" s="165"/>
      <c r="BN5788" s="165"/>
      <c r="BO5788" s="165"/>
      <c r="BP5788" s="165"/>
      <c r="BQ5788" s="165"/>
      <c r="BS5788" s="6"/>
      <c r="BT5788" s="11"/>
      <c r="BU5788" s="6"/>
      <c r="BV5788" s="6"/>
    </row>
    <row r="5789" spans="1:74" ht="15.75" x14ac:dyDescent="0.25">
      <c r="A5789" s="52" t="s">
        <v>1422</v>
      </c>
      <c r="B5789" s="56"/>
      <c r="C5789" s="7" t="s">
        <v>118</v>
      </c>
      <c r="D5789" s="7" t="s">
        <v>6562</v>
      </c>
      <c r="E5789" s="7"/>
      <c r="F5789" s="64"/>
      <c r="G5789" s="6"/>
      <c r="H5789" s="6"/>
      <c r="I5789" s="10" t="s">
        <v>110</v>
      </c>
      <c r="J5789" s="11" t="s">
        <v>5351</v>
      </c>
      <c r="K5789" s="194" t="s">
        <v>511</v>
      </c>
      <c r="L5789" s="176"/>
      <c r="M5789" s="176">
        <v>1000</v>
      </c>
      <c r="N5789" s="80" t="s">
        <v>6858</v>
      </c>
      <c r="O5789" s="162"/>
      <c r="P5789" s="80" t="s">
        <v>6236</v>
      </c>
      <c r="Q5789" s="80"/>
      <c r="R5789" s="80"/>
      <c r="S5789" s="163"/>
      <c r="T5789" s="213"/>
      <c r="U5789" s="162"/>
      <c r="V5789" s="164"/>
      <c r="W5789" s="12" t="str">
        <f t="shared" si="1033"/>
        <v>Mqtt1</v>
      </c>
      <c r="X5789" s="196" t="s">
        <v>10778</v>
      </c>
      <c r="Y5789" s="6" t="str">
        <f t="shared" si="1032"/>
        <v>marpower/power-tag/lights-technical-areas-901jb003</v>
      </c>
      <c r="Z5789" s="103" t="str" cm="1">
        <f t="array" ref="Z5789">IF(COUNTIF(N5789,"spare"),"","$."&amp;_xlfn.REGEXEXTRACT(J5789,"^PT\d+[FQ]\d+_(.*)", 2))</f>
        <v>$.Power_Factor_Phase_B</v>
      </c>
      <c r="AA5789" s="12">
        <f t="shared" si="1030"/>
        <v>43</v>
      </c>
      <c r="AB5789" s="6" t="s">
        <v>195</v>
      </c>
      <c r="AC5789" s="103">
        <v>3080</v>
      </c>
      <c r="AJ5789" s="80"/>
      <c r="AK5789" s="113" t="s">
        <v>1426</v>
      </c>
      <c r="AN5789" s="80"/>
      <c r="AO5789" s="80"/>
      <c r="AP5789" s="80"/>
      <c r="AQ5789" s="80"/>
      <c r="AR5789" s="127"/>
      <c r="AS5789" s="80"/>
      <c r="AT5789" s="7"/>
      <c r="AU5789" s="7"/>
      <c r="AV5789" s="165"/>
      <c r="AW5789" s="166"/>
      <c r="AX5789" s="137"/>
      <c r="AY5789" s="147"/>
      <c r="AZ5789" s="167"/>
      <c r="BA5789" s="167"/>
      <c r="BB5789" s="147" t="str">
        <f t="shared" si="1031"/>
        <v/>
      </c>
      <c r="BC5789" s="168"/>
      <c r="BD5789" s="165"/>
      <c r="BE5789" s="165"/>
      <c r="BF5789" s="165"/>
      <c r="BG5789" s="165"/>
      <c r="BH5789" s="165"/>
      <c r="BI5789" s="165"/>
      <c r="BJ5789" s="165"/>
      <c r="BK5789" s="165"/>
      <c r="BL5789" s="165"/>
      <c r="BM5789" s="165"/>
      <c r="BN5789" s="165"/>
      <c r="BO5789" s="165"/>
      <c r="BP5789" s="165"/>
      <c r="BQ5789" s="165"/>
      <c r="BS5789" s="6"/>
      <c r="BT5789" s="11"/>
      <c r="BU5789" s="6"/>
      <c r="BV5789" s="6"/>
    </row>
    <row r="5790" spans="1:74" ht="15.75" x14ac:dyDescent="0.25">
      <c r="A5790" s="52" t="s">
        <v>1422</v>
      </c>
      <c r="B5790" s="56"/>
      <c r="C5790" s="7" t="s">
        <v>118</v>
      </c>
      <c r="D5790" s="7" t="s">
        <v>6562</v>
      </c>
      <c r="E5790" s="7"/>
      <c r="F5790" s="64"/>
      <c r="G5790" s="6"/>
      <c r="H5790" s="6"/>
      <c r="I5790" s="10" t="s">
        <v>110</v>
      </c>
      <c r="J5790" s="11" t="s">
        <v>5352</v>
      </c>
      <c r="K5790" s="194" t="s">
        <v>511</v>
      </c>
      <c r="L5790" s="176"/>
      <c r="M5790" s="176">
        <v>1000</v>
      </c>
      <c r="N5790" s="80" t="s">
        <v>6858</v>
      </c>
      <c r="O5790" s="162"/>
      <c r="P5790" s="80" t="s">
        <v>6237</v>
      </c>
      <c r="Q5790" s="80"/>
      <c r="R5790" s="80"/>
      <c r="S5790" s="163"/>
      <c r="T5790" s="213"/>
      <c r="U5790" s="162"/>
      <c r="V5790" s="164"/>
      <c r="W5790" s="12" t="str">
        <f t="shared" si="1033"/>
        <v>Mqtt1</v>
      </c>
      <c r="X5790" s="196" t="s">
        <v>10778</v>
      </c>
      <c r="Y5790" s="6" t="str">
        <f t="shared" si="1032"/>
        <v>marpower/power-tag/lights-technical-areas-901jb003</v>
      </c>
      <c r="Z5790" s="103" t="str" cm="1">
        <f t="array" ref="Z5790">IF(COUNTIF(N5790,"spare"),"","$."&amp;_xlfn.REGEXEXTRACT(J5790,"^PT\d+[FQ]\d+_(.*)", 2))</f>
        <v>$.Power_Factor_Phase_C</v>
      </c>
      <c r="AA5790" s="12">
        <f t="shared" si="1030"/>
        <v>43</v>
      </c>
      <c r="AB5790" s="6" t="s">
        <v>195</v>
      </c>
      <c r="AC5790" s="103">
        <v>3082</v>
      </c>
      <c r="AJ5790" s="80"/>
      <c r="AK5790" s="113" t="s">
        <v>1426</v>
      </c>
      <c r="AN5790" s="80"/>
      <c r="AO5790" s="80"/>
      <c r="AP5790" s="80"/>
      <c r="AQ5790" s="80"/>
      <c r="AR5790" s="127"/>
      <c r="AS5790" s="80"/>
      <c r="AT5790" s="7"/>
      <c r="AU5790" s="7"/>
      <c r="AV5790" s="165"/>
      <c r="AW5790" s="166"/>
      <c r="AX5790" s="137"/>
      <c r="AY5790" s="147"/>
      <c r="AZ5790" s="167"/>
      <c r="BA5790" s="167"/>
      <c r="BB5790" s="147" t="str">
        <f t="shared" si="1031"/>
        <v/>
      </c>
      <c r="BC5790" s="168"/>
      <c r="BD5790" s="165"/>
      <c r="BE5790" s="165"/>
      <c r="BF5790" s="165"/>
      <c r="BG5790" s="165"/>
      <c r="BH5790" s="165"/>
      <c r="BI5790" s="165"/>
      <c r="BJ5790" s="165"/>
      <c r="BK5790" s="165"/>
      <c r="BL5790" s="165"/>
      <c r="BM5790" s="165"/>
      <c r="BN5790" s="165"/>
      <c r="BO5790" s="165"/>
      <c r="BP5790" s="165"/>
      <c r="BQ5790" s="165"/>
      <c r="BS5790" s="6"/>
      <c r="BT5790" s="11"/>
      <c r="BU5790" s="6"/>
      <c r="BV5790" s="6"/>
    </row>
    <row r="5791" spans="1:74" ht="15.75" x14ac:dyDescent="0.25">
      <c r="A5791" s="52" t="s">
        <v>1422</v>
      </c>
      <c r="B5791" s="56"/>
      <c r="C5791" s="7" t="s">
        <v>118</v>
      </c>
      <c r="D5791" s="7" t="s">
        <v>6562</v>
      </c>
      <c r="E5791" s="7"/>
      <c r="F5791" s="64"/>
      <c r="G5791" s="6"/>
      <c r="H5791" s="6"/>
      <c r="I5791" s="10" t="s">
        <v>110</v>
      </c>
      <c r="J5791" s="11" t="s">
        <v>5353</v>
      </c>
      <c r="K5791" s="194" t="s">
        <v>511</v>
      </c>
      <c r="L5791" s="176"/>
      <c r="M5791" s="176">
        <v>1000</v>
      </c>
      <c r="N5791" s="80" t="s">
        <v>6858</v>
      </c>
      <c r="O5791" s="162"/>
      <c r="P5791" s="80" t="s">
        <v>6238</v>
      </c>
      <c r="Q5791" s="80"/>
      <c r="R5791" s="80"/>
      <c r="S5791" s="163"/>
      <c r="T5791" s="213"/>
      <c r="U5791" s="162"/>
      <c r="V5791" s="164"/>
      <c r="W5791" s="12" t="str">
        <f t="shared" si="1033"/>
        <v>Mqtt1</v>
      </c>
      <c r="X5791" s="196" t="s">
        <v>10778</v>
      </c>
      <c r="Y5791" s="6" t="str">
        <f t="shared" si="1032"/>
        <v>marpower/power-tag/lights-technical-areas-901jb003</v>
      </c>
      <c r="Z5791" s="103" t="str" cm="1">
        <f t="array" ref="Z5791">IF(COUNTIF(N5791,"spare"),"","$."&amp;_xlfn.REGEXEXTRACT(J5791,"^PT\d+[FQ]\d+_(.*)", 2))</f>
        <v>$.Total_Power_Factor</v>
      </c>
      <c r="AA5791" s="12">
        <f t="shared" si="1030"/>
        <v>43</v>
      </c>
      <c r="AB5791" s="6" t="s">
        <v>195</v>
      </c>
      <c r="AC5791" s="103">
        <v>3084</v>
      </c>
      <c r="AJ5791" s="80"/>
      <c r="AK5791" s="113" t="s">
        <v>1426</v>
      </c>
      <c r="AN5791" s="80"/>
      <c r="AO5791" s="80"/>
      <c r="AP5791" s="80"/>
      <c r="AQ5791" s="80"/>
      <c r="AR5791" s="127"/>
      <c r="AS5791" s="80"/>
      <c r="AT5791" s="7"/>
      <c r="AU5791" s="7"/>
      <c r="AV5791" s="165"/>
      <c r="AW5791" s="166"/>
      <c r="AX5791" s="137"/>
      <c r="AY5791" s="147"/>
      <c r="AZ5791" s="167"/>
      <c r="BA5791" s="167"/>
      <c r="BB5791" s="147" t="str">
        <f t="shared" si="1031"/>
        <v/>
      </c>
      <c r="BC5791" s="168"/>
      <c r="BD5791" s="165"/>
      <c r="BE5791" s="165"/>
      <c r="BF5791" s="165"/>
      <c r="BG5791" s="165"/>
      <c r="BH5791" s="165"/>
      <c r="BI5791" s="165"/>
      <c r="BJ5791" s="165"/>
      <c r="BK5791" s="165"/>
      <c r="BL5791" s="165"/>
      <c r="BM5791" s="165"/>
      <c r="BN5791" s="165"/>
      <c r="BO5791" s="165"/>
      <c r="BP5791" s="165"/>
      <c r="BQ5791" s="165"/>
      <c r="BS5791" s="6"/>
      <c r="BT5791" s="11"/>
      <c r="BU5791" s="6"/>
      <c r="BV5791" s="6"/>
    </row>
    <row r="5792" spans="1:74" ht="15.75" x14ac:dyDescent="0.25">
      <c r="A5792" s="52" t="s">
        <v>1422</v>
      </c>
      <c r="B5792" s="56"/>
      <c r="C5792" s="7" t="s">
        <v>118</v>
      </c>
      <c r="D5792" s="7" t="s">
        <v>6562</v>
      </c>
      <c r="E5792" s="7"/>
      <c r="F5792" s="64"/>
      <c r="G5792" s="6"/>
      <c r="H5792" s="6"/>
      <c r="I5792" s="10" t="s">
        <v>110</v>
      </c>
      <c r="J5792" s="11" t="s">
        <v>5354</v>
      </c>
      <c r="K5792" s="194" t="s">
        <v>511</v>
      </c>
      <c r="L5792" s="176"/>
      <c r="M5792" s="176">
        <v>1000</v>
      </c>
      <c r="N5792" s="80" t="s">
        <v>6858</v>
      </c>
      <c r="O5792" s="162"/>
      <c r="P5792" s="80" t="s">
        <v>6239</v>
      </c>
      <c r="Q5792" s="80"/>
      <c r="R5792" s="80"/>
      <c r="S5792" s="163"/>
      <c r="T5792" s="213"/>
      <c r="U5792" s="162"/>
      <c r="V5792" s="164"/>
      <c r="W5792" s="12" t="str">
        <f t="shared" si="1033"/>
        <v>Mqtt1</v>
      </c>
      <c r="X5792" s="196" t="s">
        <v>10779</v>
      </c>
      <c r="Y5792" s="6" t="str">
        <f t="shared" si="1032"/>
        <v>marpower/power-tag/lights-technical-areas-emp109</v>
      </c>
      <c r="Z5792" s="103" t="str" cm="1">
        <f t="array" ref="Z5792">IF(COUNTIF(N5792,"spare"),"","$."&amp;_xlfn.REGEXEXTRACT(J5792,"^PT\d+[FQ]\d+_(.*)", 2))</f>
        <v>$.RMS_Current_Phase_A</v>
      </c>
      <c r="AA5792" s="12">
        <f>AA5777+1</f>
        <v>44</v>
      </c>
      <c r="AB5792" s="6" t="s">
        <v>195</v>
      </c>
      <c r="AC5792" s="103">
        <v>3000</v>
      </c>
      <c r="AJ5792" s="80"/>
      <c r="AK5792" s="113" t="s">
        <v>1423</v>
      </c>
      <c r="AN5792" s="80"/>
      <c r="AO5792" s="80"/>
      <c r="AP5792" s="80"/>
      <c r="AQ5792" s="80"/>
      <c r="AR5792" s="127"/>
      <c r="AS5792" s="80"/>
      <c r="AT5792" s="7"/>
      <c r="AU5792" s="7"/>
      <c r="AV5792" s="165"/>
      <c r="AW5792" s="166"/>
      <c r="AX5792" s="137"/>
      <c r="AY5792" s="147"/>
      <c r="AZ5792" s="167"/>
      <c r="BA5792" s="167"/>
      <c r="BB5792" s="147" t="str">
        <f t="shared" ref="BB5792:BB5806" si="1034">IF(ISNUMBER(AM5792),"1","")</f>
        <v/>
      </c>
      <c r="BC5792" s="168"/>
      <c r="BD5792" s="165"/>
      <c r="BE5792" s="165"/>
      <c r="BF5792" s="165"/>
      <c r="BG5792" s="165"/>
      <c r="BH5792" s="165"/>
      <c r="BI5792" s="165"/>
      <c r="BJ5792" s="165"/>
      <c r="BK5792" s="165"/>
      <c r="BL5792" s="165"/>
      <c r="BM5792" s="165"/>
      <c r="BN5792" s="165"/>
      <c r="BO5792" s="165"/>
      <c r="BP5792" s="165"/>
      <c r="BQ5792" s="165"/>
      <c r="BS5792" s="6"/>
      <c r="BT5792" s="11"/>
      <c r="BU5792" s="6"/>
      <c r="BV5792" s="6"/>
    </row>
    <row r="5793" spans="1:74" ht="15.75" x14ac:dyDescent="0.25">
      <c r="A5793" s="52" t="s">
        <v>1422</v>
      </c>
      <c r="B5793" s="56"/>
      <c r="C5793" s="7" t="s">
        <v>118</v>
      </c>
      <c r="D5793" s="7" t="s">
        <v>6562</v>
      </c>
      <c r="E5793" s="7"/>
      <c r="F5793" s="64"/>
      <c r="G5793" s="6"/>
      <c r="H5793" s="6"/>
      <c r="I5793" s="10" t="s">
        <v>110</v>
      </c>
      <c r="J5793" s="11" t="s">
        <v>5355</v>
      </c>
      <c r="K5793" s="194" t="s">
        <v>511</v>
      </c>
      <c r="L5793" s="176"/>
      <c r="M5793" s="176">
        <v>1000</v>
      </c>
      <c r="N5793" s="80" t="s">
        <v>6858</v>
      </c>
      <c r="O5793" s="162"/>
      <c r="P5793" s="80" t="s">
        <v>6240</v>
      </c>
      <c r="Q5793" s="80"/>
      <c r="R5793" s="80"/>
      <c r="S5793" s="163"/>
      <c r="T5793" s="213"/>
      <c r="U5793" s="162"/>
      <c r="V5793" s="164"/>
      <c r="W5793" s="12" t="str">
        <f t="shared" si="1033"/>
        <v>Mqtt1</v>
      </c>
      <c r="X5793" s="196" t="s">
        <v>10779</v>
      </c>
      <c r="Y5793" s="6" t="str">
        <f t="shared" si="1032"/>
        <v>marpower/power-tag/lights-technical-areas-emp109</v>
      </c>
      <c r="Z5793" s="103" t="str" cm="1">
        <f t="array" ref="Z5793">IF(COUNTIF(N5793,"spare"),"","$."&amp;_xlfn.REGEXEXTRACT(J5793,"^PT\d+[FQ]\d+_(.*)", 2))</f>
        <v>$.RMS_Current_Phase_B</v>
      </c>
      <c r="AA5793" s="12">
        <f t="shared" si="1030"/>
        <v>44</v>
      </c>
      <c r="AB5793" s="6" t="s">
        <v>195</v>
      </c>
      <c r="AC5793" s="103">
        <v>3002</v>
      </c>
      <c r="AJ5793" s="80"/>
      <c r="AK5793" s="113" t="s">
        <v>1423</v>
      </c>
      <c r="AN5793" s="80"/>
      <c r="AO5793" s="80"/>
      <c r="AP5793" s="80"/>
      <c r="AQ5793" s="80"/>
      <c r="AR5793" s="127"/>
      <c r="AS5793" s="80"/>
      <c r="AT5793" s="7"/>
      <c r="AU5793" s="7"/>
      <c r="AV5793" s="165"/>
      <c r="AW5793" s="166"/>
      <c r="AX5793" s="137"/>
      <c r="AY5793" s="147"/>
      <c r="AZ5793" s="167"/>
      <c r="BA5793" s="167"/>
      <c r="BB5793" s="147" t="str">
        <f t="shared" si="1034"/>
        <v/>
      </c>
      <c r="BC5793" s="168"/>
      <c r="BD5793" s="165"/>
      <c r="BE5793" s="165"/>
      <c r="BF5793" s="165"/>
      <c r="BG5793" s="165"/>
      <c r="BH5793" s="165"/>
      <c r="BI5793" s="165"/>
      <c r="BJ5793" s="165"/>
      <c r="BK5793" s="165"/>
      <c r="BL5793" s="165"/>
      <c r="BM5793" s="165"/>
      <c r="BN5793" s="165"/>
      <c r="BO5793" s="165"/>
      <c r="BP5793" s="165"/>
      <c r="BQ5793" s="165"/>
      <c r="BS5793" s="6"/>
      <c r="BT5793" s="11"/>
      <c r="BU5793" s="6"/>
      <c r="BV5793" s="6"/>
    </row>
    <row r="5794" spans="1:74" ht="15.75" x14ac:dyDescent="0.25">
      <c r="A5794" s="52" t="s">
        <v>1422</v>
      </c>
      <c r="B5794" s="56"/>
      <c r="C5794" s="7" t="s">
        <v>118</v>
      </c>
      <c r="D5794" s="7" t="s">
        <v>6562</v>
      </c>
      <c r="E5794" s="7"/>
      <c r="F5794" s="64"/>
      <c r="G5794" s="6"/>
      <c r="H5794" s="6"/>
      <c r="I5794" s="10" t="s">
        <v>110</v>
      </c>
      <c r="J5794" s="11" t="s">
        <v>5356</v>
      </c>
      <c r="K5794" s="194" t="s">
        <v>511</v>
      </c>
      <c r="L5794" s="176"/>
      <c r="M5794" s="176">
        <v>1000</v>
      </c>
      <c r="N5794" s="80" t="s">
        <v>6858</v>
      </c>
      <c r="O5794" s="162"/>
      <c r="P5794" s="80" t="s">
        <v>6241</v>
      </c>
      <c r="Q5794" s="80"/>
      <c r="R5794" s="80"/>
      <c r="S5794" s="163"/>
      <c r="T5794" s="213"/>
      <c r="U5794" s="162"/>
      <c r="V5794" s="164"/>
      <c r="W5794" s="12" t="str">
        <f t="shared" si="1033"/>
        <v>Mqtt1</v>
      </c>
      <c r="X5794" s="196" t="s">
        <v>10779</v>
      </c>
      <c r="Y5794" s="6" t="str">
        <f t="shared" si="1032"/>
        <v>marpower/power-tag/lights-technical-areas-emp109</v>
      </c>
      <c r="Z5794" s="103" t="str" cm="1">
        <f t="array" ref="Z5794">IF(COUNTIF(N5794,"spare"),"","$."&amp;_xlfn.REGEXEXTRACT(J5794,"^PT\d+[FQ]\d+_(.*)", 2))</f>
        <v>$.RMS_Current_Phase_C</v>
      </c>
      <c r="AA5794" s="12">
        <f t="shared" si="1030"/>
        <v>44</v>
      </c>
      <c r="AB5794" s="6" t="s">
        <v>195</v>
      </c>
      <c r="AC5794" s="103">
        <v>3004</v>
      </c>
      <c r="AJ5794" s="80"/>
      <c r="AK5794" s="113" t="s">
        <v>1423</v>
      </c>
      <c r="AN5794" s="80"/>
      <c r="AO5794" s="80"/>
      <c r="AP5794" s="80"/>
      <c r="AQ5794" s="80"/>
      <c r="AR5794" s="127"/>
      <c r="AS5794" s="80"/>
      <c r="AT5794" s="7"/>
      <c r="AU5794" s="7"/>
      <c r="AV5794" s="165"/>
      <c r="AW5794" s="166"/>
      <c r="AX5794" s="137"/>
      <c r="AY5794" s="147"/>
      <c r="AZ5794" s="167"/>
      <c r="BA5794" s="167"/>
      <c r="BB5794" s="147" t="str">
        <f t="shared" si="1034"/>
        <v/>
      </c>
      <c r="BC5794" s="168"/>
      <c r="BD5794" s="165"/>
      <c r="BE5794" s="165"/>
      <c r="BF5794" s="165"/>
      <c r="BG5794" s="165"/>
      <c r="BH5794" s="165"/>
      <c r="BI5794" s="165"/>
      <c r="BJ5794" s="165"/>
      <c r="BK5794" s="165"/>
      <c r="BL5794" s="165"/>
      <c r="BM5794" s="165"/>
      <c r="BN5794" s="165"/>
      <c r="BO5794" s="165"/>
      <c r="BP5794" s="165"/>
      <c r="BQ5794" s="165"/>
      <c r="BS5794" s="6"/>
      <c r="BT5794" s="11"/>
      <c r="BU5794" s="6"/>
      <c r="BV5794" s="6"/>
    </row>
    <row r="5795" spans="1:74" ht="15.75" x14ac:dyDescent="0.25">
      <c r="A5795" s="52" t="s">
        <v>1422</v>
      </c>
      <c r="B5795" s="56"/>
      <c r="C5795" s="7" t="s">
        <v>118</v>
      </c>
      <c r="D5795" s="7" t="s">
        <v>6562</v>
      </c>
      <c r="E5795" s="7"/>
      <c r="F5795" s="64"/>
      <c r="G5795" s="6"/>
      <c r="H5795" s="6"/>
      <c r="I5795" s="10" t="s">
        <v>110</v>
      </c>
      <c r="J5795" s="11" t="s">
        <v>5357</v>
      </c>
      <c r="K5795" s="194" t="s">
        <v>511</v>
      </c>
      <c r="L5795" s="176"/>
      <c r="M5795" s="176">
        <v>1000</v>
      </c>
      <c r="N5795" s="80" t="s">
        <v>6858</v>
      </c>
      <c r="O5795" s="162"/>
      <c r="P5795" s="80" t="s">
        <v>6242</v>
      </c>
      <c r="Q5795" s="80"/>
      <c r="R5795" s="80"/>
      <c r="S5795" s="163"/>
      <c r="T5795" s="213"/>
      <c r="U5795" s="162"/>
      <c r="V5795" s="164"/>
      <c r="W5795" s="12" t="str">
        <f t="shared" si="1033"/>
        <v>Mqtt1</v>
      </c>
      <c r="X5795" s="196" t="s">
        <v>10779</v>
      </c>
      <c r="Y5795" s="6" t="str">
        <f t="shared" si="1032"/>
        <v>marpower/power-tag/lights-technical-areas-emp109</v>
      </c>
      <c r="Z5795" s="103" t="str" cm="1">
        <f t="array" ref="Z5795">IF(COUNTIF(N5795,"spare"),"","$."&amp;_xlfn.REGEXEXTRACT(J5795,"^PT\d+[FQ]\d+_(.*)", 2))</f>
        <v>$.RMS_Current_Phase_Neut</v>
      </c>
      <c r="AA5795" s="12">
        <f t="shared" si="1030"/>
        <v>44</v>
      </c>
      <c r="AB5795" s="6" t="s">
        <v>195</v>
      </c>
      <c r="AC5795" s="103">
        <v>3006</v>
      </c>
      <c r="AJ5795" s="80"/>
      <c r="AK5795" s="113" t="s">
        <v>1423</v>
      </c>
      <c r="AN5795" s="80"/>
      <c r="AO5795" s="80"/>
      <c r="AP5795" s="80"/>
      <c r="AQ5795" s="80"/>
      <c r="AR5795" s="127"/>
      <c r="AS5795" s="80"/>
      <c r="AT5795" s="7"/>
      <c r="AU5795" s="7"/>
      <c r="AV5795" s="165"/>
      <c r="AW5795" s="166"/>
      <c r="AX5795" s="137"/>
      <c r="AY5795" s="147"/>
      <c r="AZ5795" s="167"/>
      <c r="BA5795" s="167"/>
      <c r="BB5795" s="147" t="str">
        <f t="shared" si="1034"/>
        <v/>
      </c>
      <c r="BC5795" s="168"/>
      <c r="BD5795" s="165"/>
      <c r="BE5795" s="165"/>
      <c r="BF5795" s="165"/>
      <c r="BG5795" s="165"/>
      <c r="BH5795" s="165"/>
      <c r="BI5795" s="165"/>
      <c r="BJ5795" s="165"/>
      <c r="BK5795" s="165"/>
      <c r="BL5795" s="165"/>
      <c r="BM5795" s="165"/>
      <c r="BN5795" s="165"/>
      <c r="BO5795" s="165"/>
      <c r="BP5795" s="165"/>
      <c r="BQ5795" s="165"/>
      <c r="BS5795" s="6"/>
      <c r="BT5795" s="11"/>
      <c r="BU5795" s="6"/>
      <c r="BV5795" s="6"/>
    </row>
    <row r="5796" spans="1:74" ht="15.75" x14ac:dyDescent="0.25">
      <c r="A5796" s="52" t="s">
        <v>1422</v>
      </c>
      <c r="B5796" s="56"/>
      <c r="C5796" s="7" t="s">
        <v>118</v>
      </c>
      <c r="D5796" s="7" t="s">
        <v>6562</v>
      </c>
      <c r="E5796" s="7"/>
      <c r="F5796" s="64"/>
      <c r="G5796" s="6"/>
      <c r="H5796" s="6"/>
      <c r="I5796" s="10" t="s">
        <v>110</v>
      </c>
      <c r="J5796" s="11" t="s">
        <v>8427</v>
      </c>
      <c r="K5796" s="194" t="s">
        <v>511</v>
      </c>
      <c r="L5796" s="176"/>
      <c r="M5796" s="176">
        <v>1000</v>
      </c>
      <c r="N5796" s="80" t="s">
        <v>6858</v>
      </c>
      <c r="O5796" s="162"/>
      <c r="P5796" s="80" t="s">
        <v>6243</v>
      </c>
      <c r="Q5796" s="80"/>
      <c r="R5796" s="80"/>
      <c r="S5796" s="163"/>
      <c r="T5796" s="213"/>
      <c r="U5796" s="162"/>
      <c r="V5796" s="164"/>
      <c r="W5796" s="12" t="str">
        <f t="shared" si="1033"/>
        <v>Mqtt1</v>
      </c>
      <c r="X5796" s="196" t="s">
        <v>10779</v>
      </c>
      <c r="Y5796" s="6" t="str">
        <f t="shared" si="1032"/>
        <v>marpower/power-tag/lights-technical-areas-emp109</v>
      </c>
      <c r="Z5796" s="103" t="str" cm="1">
        <f t="array" ref="Z5796">IF(COUNTIF(N5796,"spare"),"","$."&amp;_xlfn.REGEXEXTRACT(J5796,"^PT\d+[FQ]\d+_(.*)", 2))</f>
        <v>$.RMS_Voltage_A_N</v>
      </c>
      <c r="AA5796" s="12">
        <f t="shared" si="1030"/>
        <v>44</v>
      </c>
      <c r="AB5796" s="6" t="s">
        <v>195</v>
      </c>
      <c r="AC5796" s="103">
        <v>3028</v>
      </c>
      <c r="AJ5796" s="80"/>
      <c r="AK5796" s="113" t="s">
        <v>1424</v>
      </c>
      <c r="AN5796" s="80"/>
      <c r="AO5796" s="80"/>
      <c r="AP5796" s="80"/>
      <c r="AQ5796" s="80"/>
      <c r="AR5796" s="127"/>
      <c r="AS5796" s="80"/>
      <c r="AT5796" s="7"/>
      <c r="AU5796" s="7"/>
      <c r="AV5796" s="165"/>
      <c r="AW5796" s="166"/>
      <c r="AX5796" s="137"/>
      <c r="AY5796" s="147"/>
      <c r="AZ5796" s="167"/>
      <c r="BA5796" s="167"/>
      <c r="BB5796" s="147" t="str">
        <f t="shared" si="1034"/>
        <v/>
      </c>
      <c r="BC5796" s="168"/>
      <c r="BD5796" s="165"/>
      <c r="BE5796" s="165"/>
      <c r="BF5796" s="165"/>
      <c r="BG5796" s="165"/>
      <c r="BH5796" s="165"/>
      <c r="BI5796" s="165"/>
      <c r="BJ5796" s="165"/>
      <c r="BK5796" s="165"/>
      <c r="BL5796" s="165"/>
      <c r="BM5796" s="165"/>
      <c r="BN5796" s="165"/>
      <c r="BO5796" s="165"/>
      <c r="BP5796" s="165"/>
      <c r="BQ5796" s="165"/>
      <c r="BS5796" s="6"/>
      <c r="BT5796" s="11"/>
      <c r="BU5796" s="6"/>
      <c r="BV5796" s="6"/>
    </row>
    <row r="5797" spans="1:74" ht="15.75" x14ac:dyDescent="0.25">
      <c r="A5797" s="52" t="s">
        <v>1422</v>
      </c>
      <c r="B5797" s="56"/>
      <c r="C5797" s="7" t="s">
        <v>118</v>
      </c>
      <c r="D5797" s="7" t="s">
        <v>6562</v>
      </c>
      <c r="E5797" s="7"/>
      <c r="F5797" s="64"/>
      <c r="G5797" s="6"/>
      <c r="H5797" s="6"/>
      <c r="I5797" s="10" t="s">
        <v>110</v>
      </c>
      <c r="J5797" s="11" t="s">
        <v>8604</v>
      </c>
      <c r="K5797" s="194" t="s">
        <v>511</v>
      </c>
      <c r="L5797" s="176"/>
      <c r="M5797" s="176">
        <v>1000</v>
      </c>
      <c r="N5797" s="80" t="s">
        <v>6858</v>
      </c>
      <c r="O5797" s="162"/>
      <c r="P5797" s="80" t="s">
        <v>6244</v>
      </c>
      <c r="Q5797" s="80"/>
      <c r="R5797" s="80"/>
      <c r="S5797" s="163"/>
      <c r="T5797" s="213"/>
      <c r="U5797" s="162"/>
      <c r="V5797" s="164"/>
      <c r="W5797" s="12" t="str">
        <f t="shared" si="1033"/>
        <v>Mqtt1</v>
      </c>
      <c r="X5797" s="196" t="s">
        <v>10779</v>
      </c>
      <c r="Y5797" s="6" t="str">
        <f t="shared" si="1032"/>
        <v>marpower/power-tag/lights-technical-areas-emp109</v>
      </c>
      <c r="Z5797" s="103" t="str" cm="1">
        <f t="array" ref="Z5797">IF(COUNTIF(N5797,"spare"),"","$."&amp;_xlfn.REGEXEXTRACT(J5797,"^PT\d+[FQ]\d+_(.*)", 2))</f>
        <v>$.RMS_Voltage_B_N</v>
      </c>
      <c r="AA5797" s="12">
        <f t="shared" si="1030"/>
        <v>44</v>
      </c>
      <c r="AB5797" s="6" t="s">
        <v>195</v>
      </c>
      <c r="AC5797" s="103">
        <v>3030</v>
      </c>
      <c r="AJ5797" s="80"/>
      <c r="AK5797" s="113" t="s">
        <v>1424</v>
      </c>
      <c r="AN5797" s="80"/>
      <c r="AO5797" s="80"/>
      <c r="AP5797" s="80"/>
      <c r="AQ5797" s="80"/>
      <c r="AR5797" s="127"/>
      <c r="AS5797" s="80"/>
      <c r="AT5797" s="7"/>
      <c r="AU5797" s="7"/>
      <c r="AV5797" s="165"/>
      <c r="AW5797" s="166"/>
      <c r="AX5797" s="137"/>
      <c r="AY5797" s="147"/>
      <c r="AZ5797" s="167"/>
      <c r="BA5797" s="167"/>
      <c r="BB5797" s="147" t="str">
        <f t="shared" si="1034"/>
        <v/>
      </c>
      <c r="BC5797" s="168"/>
      <c r="BD5797" s="165"/>
      <c r="BE5797" s="165"/>
      <c r="BF5797" s="165"/>
      <c r="BG5797" s="165"/>
      <c r="BH5797" s="165"/>
      <c r="BI5797" s="165"/>
      <c r="BJ5797" s="165"/>
      <c r="BK5797" s="165"/>
      <c r="BL5797" s="165"/>
      <c r="BM5797" s="165"/>
      <c r="BN5797" s="165"/>
      <c r="BO5797" s="165"/>
      <c r="BP5797" s="165"/>
      <c r="BQ5797" s="165"/>
      <c r="BS5797" s="6"/>
      <c r="BT5797" s="11"/>
      <c r="BU5797" s="6"/>
      <c r="BV5797" s="6"/>
    </row>
    <row r="5798" spans="1:74" ht="15.75" x14ac:dyDescent="0.25">
      <c r="A5798" s="52" t="s">
        <v>1422</v>
      </c>
      <c r="B5798" s="56"/>
      <c r="C5798" s="7" t="s">
        <v>118</v>
      </c>
      <c r="D5798" s="7" t="s">
        <v>6562</v>
      </c>
      <c r="E5798" s="7"/>
      <c r="F5798" s="64"/>
      <c r="G5798" s="6"/>
      <c r="H5798" s="6"/>
      <c r="I5798" s="10" t="s">
        <v>110</v>
      </c>
      <c r="J5798" s="11" t="s">
        <v>8781</v>
      </c>
      <c r="K5798" s="194" t="s">
        <v>511</v>
      </c>
      <c r="L5798" s="176"/>
      <c r="M5798" s="176">
        <v>1000</v>
      </c>
      <c r="N5798" s="80" t="s">
        <v>6858</v>
      </c>
      <c r="O5798" s="162"/>
      <c r="P5798" s="80" t="s">
        <v>6245</v>
      </c>
      <c r="Q5798" s="80"/>
      <c r="R5798" s="80"/>
      <c r="S5798" s="163"/>
      <c r="T5798" s="213"/>
      <c r="U5798" s="162"/>
      <c r="V5798" s="164"/>
      <c r="W5798" s="12" t="str">
        <f t="shared" si="1033"/>
        <v>Mqtt1</v>
      </c>
      <c r="X5798" s="196" t="s">
        <v>10779</v>
      </c>
      <c r="Y5798" s="6" t="str">
        <f t="shared" si="1032"/>
        <v>marpower/power-tag/lights-technical-areas-emp109</v>
      </c>
      <c r="Z5798" s="103" t="str" cm="1">
        <f t="array" ref="Z5798">IF(COUNTIF(N5798,"spare"),"","$."&amp;_xlfn.REGEXEXTRACT(J5798,"^PT\d+[FQ]\d+_(.*)", 2))</f>
        <v>$.RMS_Voltage_C_N</v>
      </c>
      <c r="AA5798" s="12">
        <f t="shared" si="1030"/>
        <v>44</v>
      </c>
      <c r="AB5798" s="6" t="s">
        <v>195</v>
      </c>
      <c r="AC5798" s="103">
        <v>3032</v>
      </c>
      <c r="AJ5798" s="80"/>
      <c r="AK5798" s="113" t="s">
        <v>1424</v>
      </c>
      <c r="AN5798" s="80"/>
      <c r="AO5798" s="80"/>
      <c r="AP5798" s="80"/>
      <c r="AQ5798" s="80"/>
      <c r="AR5798" s="127"/>
      <c r="AS5798" s="80"/>
      <c r="AT5798" s="7"/>
      <c r="AU5798" s="7"/>
      <c r="AV5798" s="165"/>
      <c r="AW5798" s="166"/>
      <c r="AX5798" s="137"/>
      <c r="AY5798" s="147"/>
      <c r="AZ5798" s="167"/>
      <c r="BA5798" s="167"/>
      <c r="BB5798" s="147" t="str">
        <f t="shared" si="1034"/>
        <v/>
      </c>
      <c r="BC5798" s="168"/>
      <c r="BD5798" s="165"/>
      <c r="BE5798" s="165"/>
      <c r="BF5798" s="165"/>
      <c r="BG5798" s="165"/>
      <c r="BH5798" s="165"/>
      <c r="BI5798" s="165"/>
      <c r="BJ5798" s="165"/>
      <c r="BK5798" s="165"/>
      <c r="BL5798" s="165"/>
      <c r="BM5798" s="165"/>
      <c r="BN5798" s="165"/>
      <c r="BO5798" s="165"/>
      <c r="BP5798" s="165"/>
      <c r="BQ5798" s="165"/>
      <c r="BS5798" s="6"/>
      <c r="BT5798" s="11"/>
      <c r="BU5798" s="6"/>
      <c r="BV5798" s="6"/>
    </row>
    <row r="5799" spans="1:74" ht="15.75" x14ac:dyDescent="0.25">
      <c r="A5799" s="52" t="s">
        <v>1422</v>
      </c>
      <c r="B5799" s="56"/>
      <c r="C5799" s="7" t="s">
        <v>118</v>
      </c>
      <c r="D5799" s="7" t="s">
        <v>6562</v>
      </c>
      <c r="E5799" s="7"/>
      <c r="F5799" s="64"/>
      <c r="G5799" s="6"/>
      <c r="H5799" s="6"/>
      <c r="I5799" s="10" t="s">
        <v>110</v>
      </c>
      <c r="J5799" s="11" t="s">
        <v>5358</v>
      </c>
      <c r="K5799" s="194" t="s">
        <v>511</v>
      </c>
      <c r="L5799" s="176"/>
      <c r="M5799" s="176">
        <v>1000</v>
      </c>
      <c r="N5799" s="80" t="s">
        <v>6858</v>
      </c>
      <c r="O5799" s="162"/>
      <c r="P5799" s="80" t="s">
        <v>6246</v>
      </c>
      <c r="Q5799" s="80"/>
      <c r="R5799" s="80"/>
      <c r="S5799" s="163"/>
      <c r="T5799" s="213"/>
      <c r="U5799" s="162"/>
      <c r="V5799" s="164"/>
      <c r="W5799" s="12" t="str">
        <f t="shared" si="1033"/>
        <v>Mqtt1</v>
      </c>
      <c r="X5799" s="196" t="s">
        <v>10779</v>
      </c>
      <c r="Y5799" s="6" t="str">
        <f t="shared" si="1032"/>
        <v>marpower/power-tag/lights-technical-areas-emp109</v>
      </c>
      <c r="Z5799" s="103" t="str" cm="1">
        <f t="array" ref="Z5799">IF(COUNTIF(N5799,"spare"),"","$."&amp;_xlfn.REGEXEXTRACT(J5799,"^PT\d+[FQ]\d+_(.*)", 2))</f>
        <v>$.Active_Power_Phase_A</v>
      </c>
      <c r="AA5799" s="12">
        <f t="shared" si="1030"/>
        <v>44</v>
      </c>
      <c r="AB5799" s="6" t="s">
        <v>195</v>
      </c>
      <c r="AC5799" s="103">
        <v>3054</v>
      </c>
      <c r="AJ5799" s="80"/>
      <c r="AK5799" s="113" t="s">
        <v>1425</v>
      </c>
      <c r="AN5799" s="80"/>
      <c r="AO5799" s="80"/>
      <c r="AP5799" s="80"/>
      <c r="AQ5799" s="80"/>
      <c r="AR5799" s="127"/>
      <c r="AS5799" s="80"/>
      <c r="AT5799" s="7"/>
      <c r="AU5799" s="7"/>
      <c r="AV5799" s="165"/>
      <c r="AW5799" s="166"/>
      <c r="AX5799" s="137"/>
      <c r="AY5799" s="147"/>
      <c r="AZ5799" s="167"/>
      <c r="BA5799" s="167"/>
      <c r="BB5799" s="147" t="str">
        <f t="shared" si="1034"/>
        <v/>
      </c>
      <c r="BC5799" s="168"/>
      <c r="BD5799" s="165"/>
      <c r="BE5799" s="165"/>
      <c r="BF5799" s="165"/>
      <c r="BG5799" s="165"/>
      <c r="BH5799" s="165"/>
      <c r="BI5799" s="165"/>
      <c r="BJ5799" s="165"/>
      <c r="BK5799" s="165"/>
      <c r="BL5799" s="165"/>
      <c r="BM5799" s="165"/>
      <c r="BN5799" s="165"/>
      <c r="BO5799" s="165"/>
      <c r="BP5799" s="165"/>
      <c r="BQ5799" s="165"/>
      <c r="BS5799" s="6"/>
      <c r="BT5799" s="11"/>
      <c r="BU5799" s="6"/>
      <c r="BV5799" s="6"/>
    </row>
    <row r="5800" spans="1:74" ht="15.75" x14ac:dyDescent="0.25">
      <c r="A5800" s="52" t="s">
        <v>1422</v>
      </c>
      <c r="B5800" s="56"/>
      <c r="C5800" s="7" t="s">
        <v>118</v>
      </c>
      <c r="D5800" s="7" t="s">
        <v>6562</v>
      </c>
      <c r="E5800" s="7"/>
      <c r="F5800" s="64"/>
      <c r="G5800" s="6"/>
      <c r="H5800" s="6"/>
      <c r="I5800" s="10" t="s">
        <v>110</v>
      </c>
      <c r="J5800" s="11" t="s">
        <v>5359</v>
      </c>
      <c r="K5800" s="194" t="s">
        <v>511</v>
      </c>
      <c r="L5800" s="176"/>
      <c r="M5800" s="176">
        <v>1000</v>
      </c>
      <c r="N5800" s="80" t="s">
        <v>6858</v>
      </c>
      <c r="O5800" s="162"/>
      <c r="P5800" s="80" t="s">
        <v>6247</v>
      </c>
      <c r="Q5800" s="80"/>
      <c r="R5800" s="80"/>
      <c r="S5800" s="163"/>
      <c r="T5800" s="213"/>
      <c r="U5800" s="162"/>
      <c r="V5800" s="164"/>
      <c r="W5800" s="12" t="str">
        <f t="shared" si="1033"/>
        <v>Mqtt1</v>
      </c>
      <c r="X5800" s="196" t="s">
        <v>10779</v>
      </c>
      <c r="Y5800" s="6" t="str">
        <f t="shared" si="1032"/>
        <v>marpower/power-tag/lights-technical-areas-emp109</v>
      </c>
      <c r="Z5800" s="103" t="str" cm="1">
        <f t="array" ref="Z5800">IF(COUNTIF(N5800,"spare"),"","$."&amp;_xlfn.REGEXEXTRACT(J5800,"^PT\d+[FQ]\d+_(.*)", 2))</f>
        <v>$.Active_Power_Phase_B</v>
      </c>
      <c r="AA5800" s="12">
        <f t="shared" si="1030"/>
        <v>44</v>
      </c>
      <c r="AB5800" s="6" t="s">
        <v>195</v>
      </c>
      <c r="AC5800" s="103">
        <v>3056</v>
      </c>
      <c r="AJ5800" s="80"/>
      <c r="AK5800" s="113" t="s">
        <v>1425</v>
      </c>
      <c r="AN5800" s="80"/>
      <c r="AO5800" s="80"/>
      <c r="AP5800" s="80"/>
      <c r="AQ5800" s="80"/>
      <c r="AR5800" s="127"/>
      <c r="AS5800" s="80"/>
      <c r="AT5800" s="7"/>
      <c r="AU5800" s="7"/>
      <c r="AV5800" s="165"/>
      <c r="AW5800" s="166"/>
      <c r="AX5800" s="137"/>
      <c r="AY5800" s="147"/>
      <c r="AZ5800" s="167"/>
      <c r="BA5800" s="167"/>
      <c r="BB5800" s="147" t="str">
        <f t="shared" si="1034"/>
        <v/>
      </c>
      <c r="BC5800" s="168"/>
      <c r="BD5800" s="165"/>
      <c r="BE5800" s="165"/>
      <c r="BF5800" s="165"/>
      <c r="BG5800" s="165"/>
      <c r="BH5800" s="165"/>
      <c r="BI5800" s="165"/>
      <c r="BJ5800" s="165"/>
      <c r="BK5800" s="165"/>
      <c r="BL5800" s="165"/>
      <c r="BM5800" s="165"/>
      <c r="BN5800" s="165"/>
      <c r="BO5800" s="165"/>
      <c r="BP5800" s="165"/>
      <c r="BQ5800" s="165"/>
      <c r="BS5800" s="6"/>
      <c r="BT5800" s="11"/>
      <c r="BU5800" s="6"/>
      <c r="BV5800" s="6"/>
    </row>
    <row r="5801" spans="1:74" ht="15.75" x14ac:dyDescent="0.25">
      <c r="A5801" s="52" t="s">
        <v>1422</v>
      </c>
      <c r="B5801" s="56"/>
      <c r="C5801" s="7" t="s">
        <v>118</v>
      </c>
      <c r="D5801" s="7" t="s">
        <v>6562</v>
      </c>
      <c r="E5801" s="7"/>
      <c r="F5801" s="64"/>
      <c r="G5801" s="6"/>
      <c r="H5801" s="6"/>
      <c r="I5801" s="10" t="s">
        <v>110</v>
      </c>
      <c r="J5801" s="11" t="s">
        <v>5360</v>
      </c>
      <c r="K5801" s="194" t="s">
        <v>511</v>
      </c>
      <c r="L5801" s="176"/>
      <c r="M5801" s="176">
        <v>1000</v>
      </c>
      <c r="N5801" s="80" t="s">
        <v>6858</v>
      </c>
      <c r="O5801" s="162"/>
      <c r="P5801" s="80" t="s">
        <v>6248</v>
      </c>
      <c r="Q5801" s="80"/>
      <c r="R5801" s="80"/>
      <c r="S5801" s="163"/>
      <c r="T5801" s="213"/>
      <c r="U5801" s="162"/>
      <c r="V5801" s="164"/>
      <c r="W5801" s="12" t="str">
        <f t="shared" si="1033"/>
        <v>Mqtt1</v>
      </c>
      <c r="X5801" s="196" t="s">
        <v>10779</v>
      </c>
      <c r="Y5801" s="6" t="str">
        <f t="shared" si="1032"/>
        <v>marpower/power-tag/lights-technical-areas-emp109</v>
      </c>
      <c r="Z5801" s="103" t="str" cm="1">
        <f t="array" ref="Z5801">IF(COUNTIF(N5801,"spare"),"","$."&amp;_xlfn.REGEXEXTRACT(J5801,"^PT\d+[FQ]\d+_(.*)", 2))</f>
        <v>$.Active_Power_Phase_C</v>
      </c>
      <c r="AA5801" s="12">
        <f t="shared" si="1030"/>
        <v>44</v>
      </c>
      <c r="AB5801" s="6" t="s">
        <v>195</v>
      </c>
      <c r="AC5801" s="103">
        <v>3058</v>
      </c>
      <c r="AJ5801" s="80"/>
      <c r="AK5801" s="113" t="s">
        <v>1425</v>
      </c>
      <c r="AN5801" s="80"/>
      <c r="AO5801" s="80"/>
      <c r="AP5801" s="80"/>
      <c r="AQ5801" s="80"/>
      <c r="AR5801" s="127"/>
      <c r="AS5801" s="80"/>
      <c r="AT5801" s="7"/>
      <c r="AU5801" s="7"/>
      <c r="AV5801" s="165"/>
      <c r="AW5801" s="166"/>
      <c r="AX5801" s="137"/>
      <c r="AY5801" s="147"/>
      <c r="AZ5801" s="167"/>
      <c r="BA5801" s="167"/>
      <c r="BB5801" s="147" t="str">
        <f t="shared" si="1034"/>
        <v/>
      </c>
      <c r="BC5801" s="168"/>
      <c r="BD5801" s="165"/>
      <c r="BE5801" s="165"/>
      <c r="BF5801" s="165"/>
      <c r="BG5801" s="165"/>
      <c r="BH5801" s="165"/>
      <c r="BI5801" s="165"/>
      <c r="BJ5801" s="165"/>
      <c r="BK5801" s="165"/>
      <c r="BL5801" s="165"/>
      <c r="BM5801" s="165"/>
      <c r="BN5801" s="165"/>
      <c r="BO5801" s="165"/>
      <c r="BP5801" s="165"/>
      <c r="BQ5801" s="165"/>
      <c r="BS5801" s="6"/>
      <c r="BT5801" s="11"/>
      <c r="BU5801" s="6"/>
      <c r="BV5801" s="6"/>
    </row>
    <row r="5802" spans="1:74" ht="15.75" x14ac:dyDescent="0.25">
      <c r="A5802" s="52" t="s">
        <v>1422</v>
      </c>
      <c r="B5802" s="56"/>
      <c r="C5802" s="7" t="s">
        <v>118</v>
      </c>
      <c r="D5802" s="7" t="s">
        <v>6562</v>
      </c>
      <c r="E5802" s="7"/>
      <c r="F5802" s="64"/>
      <c r="G5802" s="6"/>
      <c r="H5802" s="6"/>
      <c r="I5802" s="10" t="s">
        <v>110</v>
      </c>
      <c r="J5802" s="11" t="s">
        <v>5361</v>
      </c>
      <c r="K5802" s="194" t="s">
        <v>511</v>
      </c>
      <c r="L5802" s="176"/>
      <c r="M5802" s="176">
        <v>1000</v>
      </c>
      <c r="N5802" s="80" t="s">
        <v>6858</v>
      </c>
      <c r="O5802" s="162"/>
      <c r="P5802" s="80" t="s">
        <v>6249</v>
      </c>
      <c r="Q5802" s="80"/>
      <c r="R5802" s="80"/>
      <c r="S5802" s="163"/>
      <c r="T5802" s="213"/>
      <c r="U5802" s="162"/>
      <c r="V5802" s="164"/>
      <c r="W5802" s="12" t="str">
        <f t="shared" si="1033"/>
        <v>Mqtt1</v>
      </c>
      <c r="X5802" s="196" t="s">
        <v>10779</v>
      </c>
      <c r="Y5802" s="6" t="str">
        <f t="shared" si="1032"/>
        <v>marpower/power-tag/lights-technical-areas-emp109</v>
      </c>
      <c r="Z5802" s="103" t="str" cm="1">
        <f t="array" ref="Z5802">IF(COUNTIF(N5802,"spare"),"","$."&amp;_xlfn.REGEXEXTRACT(J5802,"^PT\d+[FQ]\d+_(.*)", 2))</f>
        <v>$.Total_Active_Power</v>
      </c>
      <c r="AA5802" s="12">
        <f t="shared" si="1030"/>
        <v>44</v>
      </c>
      <c r="AB5802" s="6" t="s">
        <v>195</v>
      </c>
      <c r="AC5802" s="103">
        <v>3060</v>
      </c>
      <c r="AJ5802" s="80"/>
      <c r="AK5802" s="113" t="s">
        <v>1425</v>
      </c>
      <c r="AN5802" s="80"/>
      <c r="AO5802" s="80"/>
      <c r="AP5802" s="80"/>
      <c r="AQ5802" s="80"/>
      <c r="AR5802" s="127"/>
      <c r="AS5802" s="80"/>
      <c r="AT5802" s="7"/>
      <c r="AU5802" s="7"/>
      <c r="AV5802" s="165"/>
      <c r="AW5802" s="166"/>
      <c r="AX5802" s="137"/>
      <c r="AY5802" s="147"/>
      <c r="AZ5802" s="167"/>
      <c r="BA5802" s="167"/>
      <c r="BB5802" s="147" t="str">
        <f t="shared" si="1034"/>
        <v/>
      </c>
      <c r="BC5802" s="168"/>
      <c r="BD5802" s="165"/>
      <c r="BE5802" s="165"/>
      <c r="BF5802" s="165"/>
      <c r="BG5802" s="165"/>
      <c r="BH5802" s="165"/>
      <c r="BI5802" s="165"/>
      <c r="BJ5802" s="165"/>
      <c r="BK5802" s="165"/>
      <c r="BL5802" s="165"/>
      <c r="BM5802" s="165"/>
      <c r="BN5802" s="165"/>
      <c r="BO5802" s="165"/>
      <c r="BP5802" s="165"/>
      <c r="BQ5802" s="165"/>
      <c r="BS5802" s="6"/>
      <c r="BT5802" s="11"/>
      <c r="BU5802" s="6"/>
      <c r="BV5802" s="6"/>
    </row>
    <row r="5803" spans="1:74" ht="15.75" x14ac:dyDescent="0.25">
      <c r="A5803" s="52" t="s">
        <v>1422</v>
      </c>
      <c r="B5803" s="56"/>
      <c r="C5803" s="7" t="s">
        <v>118</v>
      </c>
      <c r="D5803" s="7" t="s">
        <v>6562</v>
      </c>
      <c r="E5803" s="7"/>
      <c r="F5803" s="64"/>
      <c r="G5803" s="6"/>
      <c r="H5803" s="6"/>
      <c r="I5803" s="10" t="s">
        <v>110</v>
      </c>
      <c r="J5803" s="11" t="s">
        <v>5362</v>
      </c>
      <c r="K5803" s="194" t="s">
        <v>511</v>
      </c>
      <c r="L5803" s="176"/>
      <c r="M5803" s="176">
        <v>1000</v>
      </c>
      <c r="N5803" s="80" t="s">
        <v>6858</v>
      </c>
      <c r="O5803" s="162"/>
      <c r="P5803" s="80" t="s">
        <v>6250</v>
      </c>
      <c r="Q5803" s="80"/>
      <c r="R5803" s="80"/>
      <c r="S5803" s="163"/>
      <c r="T5803" s="213"/>
      <c r="U5803" s="162"/>
      <c r="V5803" s="164"/>
      <c r="W5803" s="12" t="str">
        <f t="shared" si="1033"/>
        <v>Mqtt1</v>
      </c>
      <c r="X5803" s="196" t="s">
        <v>10779</v>
      </c>
      <c r="Y5803" s="6" t="str">
        <f t="shared" si="1032"/>
        <v>marpower/power-tag/lights-technical-areas-emp109</v>
      </c>
      <c r="Z5803" s="103" t="str" cm="1">
        <f t="array" ref="Z5803">IF(COUNTIF(N5803,"spare"),"","$."&amp;_xlfn.REGEXEXTRACT(J5803,"^PT\d+[FQ]\d+_(.*)", 2))</f>
        <v>$.Power_Factor_Phase_A</v>
      </c>
      <c r="AA5803" s="12">
        <f t="shared" si="1030"/>
        <v>44</v>
      </c>
      <c r="AB5803" s="6" t="s">
        <v>195</v>
      </c>
      <c r="AC5803" s="103">
        <v>3078</v>
      </c>
      <c r="AJ5803" s="80"/>
      <c r="AK5803" s="113" t="s">
        <v>1426</v>
      </c>
      <c r="AN5803" s="80"/>
      <c r="AO5803" s="80"/>
      <c r="AP5803" s="80"/>
      <c r="AQ5803" s="80"/>
      <c r="AR5803" s="127"/>
      <c r="AS5803" s="80"/>
      <c r="AT5803" s="7"/>
      <c r="AU5803" s="7"/>
      <c r="AV5803" s="165"/>
      <c r="AW5803" s="166"/>
      <c r="AX5803" s="137"/>
      <c r="AY5803" s="147"/>
      <c r="AZ5803" s="167"/>
      <c r="BA5803" s="167"/>
      <c r="BB5803" s="147" t="str">
        <f t="shared" si="1034"/>
        <v/>
      </c>
      <c r="BC5803" s="168"/>
      <c r="BD5803" s="165"/>
      <c r="BE5803" s="165"/>
      <c r="BF5803" s="165"/>
      <c r="BG5803" s="165"/>
      <c r="BH5803" s="165"/>
      <c r="BI5803" s="165"/>
      <c r="BJ5803" s="165"/>
      <c r="BK5803" s="165"/>
      <c r="BL5803" s="165"/>
      <c r="BM5803" s="165"/>
      <c r="BN5803" s="165"/>
      <c r="BO5803" s="165"/>
      <c r="BP5803" s="165"/>
      <c r="BQ5803" s="165"/>
      <c r="BS5803" s="6"/>
      <c r="BT5803" s="11"/>
      <c r="BU5803" s="6"/>
      <c r="BV5803" s="6"/>
    </row>
    <row r="5804" spans="1:74" ht="15.75" x14ac:dyDescent="0.25">
      <c r="A5804" s="52" t="s">
        <v>1422</v>
      </c>
      <c r="B5804" s="56"/>
      <c r="C5804" s="7" t="s">
        <v>118</v>
      </c>
      <c r="D5804" s="7" t="s">
        <v>6562</v>
      </c>
      <c r="E5804" s="7"/>
      <c r="F5804" s="64"/>
      <c r="G5804" s="6"/>
      <c r="H5804" s="6"/>
      <c r="I5804" s="10" t="s">
        <v>110</v>
      </c>
      <c r="J5804" s="11" t="s">
        <v>5363</v>
      </c>
      <c r="K5804" s="194" t="s">
        <v>511</v>
      </c>
      <c r="L5804" s="176"/>
      <c r="M5804" s="176">
        <v>1000</v>
      </c>
      <c r="N5804" s="80" t="s">
        <v>6858</v>
      </c>
      <c r="O5804" s="162"/>
      <c r="P5804" s="80" t="s">
        <v>6251</v>
      </c>
      <c r="Q5804" s="80"/>
      <c r="R5804" s="80"/>
      <c r="S5804" s="163"/>
      <c r="T5804" s="213"/>
      <c r="U5804" s="162"/>
      <c r="V5804" s="164"/>
      <c r="W5804" s="12" t="str">
        <f t="shared" si="1033"/>
        <v>Mqtt1</v>
      </c>
      <c r="X5804" s="196" t="s">
        <v>10779</v>
      </c>
      <c r="Y5804" s="6" t="str">
        <f t="shared" si="1032"/>
        <v>marpower/power-tag/lights-technical-areas-emp109</v>
      </c>
      <c r="Z5804" s="103" t="str" cm="1">
        <f t="array" ref="Z5804">IF(COUNTIF(N5804,"spare"),"","$."&amp;_xlfn.REGEXEXTRACT(J5804,"^PT\d+[FQ]\d+_(.*)", 2))</f>
        <v>$.Power_Factor_Phase_B</v>
      </c>
      <c r="AA5804" s="12">
        <f t="shared" si="1030"/>
        <v>44</v>
      </c>
      <c r="AB5804" s="6" t="s">
        <v>195</v>
      </c>
      <c r="AC5804" s="103">
        <v>3080</v>
      </c>
      <c r="AJ5804" s="80"/>
      <c r="AK5804" s="113" t="s">
        <v>1426</v>
      </c>
      <c r="AN5804" s="80"/>
      <c r="AO5804" s="80"/>
      <c r="AP5804" s="80"/>
      <c r="AQ5804" s="80"/>
      <c r="AR5804" s="127"/>
      <c r="AS5804" s="80"/>
      <c r="AT5804" s="7"/>
      <c r="AU5804" s="7"/>
      <c r="AV5804" s="165"/>
      <c r="AW5804" s="166"/>
      <c r="AX5804" s="137"/>
      <c r="AY5804" s="147"/>
      <c r="AZ5804" s="167"/>
      <c r="BA5804" s="167"/>
      <c r="BB5804" s="147" t="str">
        <f t="shared" si="1034"/>
        <v/>
      </c>
      <c r="BC5804" s="168"/>
      <c r="BD5804" s="165"/>
      <c r="BE5804" s="165"/>
      <c r="BF5804" s="165"/>
      <c r="BG5804" s="165"/>
      <c r="BH5804" s="165"/>
      <c r="BI5804" s="165"/>
      <c r="BJ5804" s="165"/>
      <c r="BK5804" s="165"/>
      <c r="BL5804" s="165"/>
      <c r="BM5804" s="165"/>
      <c r="BN5804" s="165"/>
      <c r="BO5804" s="165"/>
      <c r="BP5804" s="165"/>
      <c r="BQ5804" s="165"/>
      <c r="BS5804" s="6"/>
      <c r="BT5804" s="11"/>
      <c r="BU5804" s="6"/>
      <c r="BV5804" s="6"/>
    </row>
    <row r="5805" spans="1:74" ht="15.75" x14ac:dyDescent="0.25">
      <c r="A5805" s="52" t="s">
        <v>1422</v>
      </c>
      <c r="B5805" s="56"/>
      <c r="C5805" s="7" t="s">
        <v>118</v>
      </c>
      <c r="D5805" s="7" t="s">
        <v>6562</v>
      </c>
      <c r="E5805" s="7"/>
      <c r="F5805" s="64"/>
      <c r="G5805" s="6"/>
      <c r="H5805" s="6"/>
      <c r="I5805" s="10" t="s">
        <v>110</v>
      </c>
      <c r="J5805" s="11" t="s">
        <v>5364</v>
      </c>
      <c r="K5805" s="194" t="s">
        <v>511</v>
      </c>
      <c r="L5805" s="176"/>
      <c r="M5805" s="176">
        <v>1000</v>
      </c>
      <c r="N5805" s="80" t="s">
        <v>6858</v>
      </c>
      <c r="O5805" s="162"/>
      <c r="P5805" s="80" t="s">
        <v>6252</v>
      </c>
      <c r="Q5805" s="80"/>
      <c r="R5805" s="80"/>
      <c r="S5805" s="163"/>
      <c r="T5805" s="213"/>
      <c r="U5805" s="162"/>
      <c r="V5805" s="164"/>
      <c r="W5805" s="12" t="str">
        <f t="shared" si="1033"/>
        <v>Mqtt1</v>
      </c>
      <c r="X5805" s="196" t="s">
        <v>10779</v>
      </c>
      <c r="Y5805" s="6" t="str">
        <f t="shared" si="1032"/>
        <v>marpower/power-tag/lights-technical-areas-emp109</v>
      </c>
      <c r="Z5805" s="103" t="str" cm="1">
        <f t="array" ref="Z5805">IF(COUNTIF(N5805,"spare"),"","$."&amp;_xlfn.REGEXEXTRACT(J5805,"^PT\d+[FQ]\d+_(.*)", 2))</f>
        <v>$.Power_Factor_Phase_C</v>
      </c>
      <c r="AA5805" s="12">
        <f t="shared" si="1030"/>
        <v>44</v>
      </c>
      <c r="AB5805" s="6" t="s">
        <v>195</v>
      </c>
      <c r="AC5805" s="103">
        <v>3082</v>
      </c>
      <c r="AJ5805" s="80"/>
      <c r="AK5805" s="113" t="s">
        <v>1426</v>
      </c>
      <c r="AN5805" s="80"/>
      <c r="AO5805" s="80"/>
      <c r="AP5805" s="80"/>
      <c r="AQ5805" s="80"/>
      <c r="AR5805" s="127"/>
      <c r="AS5805" s="80"/>
      <c r="AT5805" s="7"/>
      <c r="AU5805" s="7"/>
      <c r="AV5805" s="165"/>
      <c r="AW5805" s="166"/>
      <c r="AX5805" s="137"/>
      <c r="AY5805" s="147"/>
      <c r="AZ5805" s="167"/>
      <c r="BA5805" s="167"/>
      <c r="BB5805" s="147" t="str">
        <f t="shared" si="1034"/>
        <v/>
      </c>
      <c r="BC5805" s="168"/>
      <c r="BD5805" s="165"/>
      <c r="BE5805" s="165"/>
      <c r="BF5805" s="165"/>
      <c r="BG5805" s="165"/>
      <c r="BH5805" s="165"/>
      <c r="BI5805" s="165"/>
      <c r="BJ5805" s="165"/>
      <c r="BK5805" s="165"/>
      <c r="BL5805" s="165"/>
      <c r="BM5805" s="165"/>
      <c r="BN5805" s="165"/>
      <c r="BO5805" s="165"/>
      <c r="BP5805" s="165"/>
      <c r="BQ5805" s="165"/>
      <c r="BS5805" s="6"/>
      <c r="BT5805" s="11"/>
      <c r="BU5805" s="6"/>
      <c r="BV5805" s="6"/>
    </row>
    <row r="5806" spans="1:74" ht="15.75" x14ac:dyDescent="0.25">
      <c r="A5806" s="52" t="s">
        <v>1422</v>
      </c>
      <c r="B5806" s="56"/>
      <c r="C5806" s="7" t="s">
        <v>118</v>
      </c>
      <c r="D5806" s="7" t="s">
        <v>6562</v>
      </c>
      <c r="E5806" s="7"/>
      <c r="F5806" s="64"/>
      <c r="G5806" s="6"/>
      <c r="H5806" s="6"/>
      <c r="I5806" s="10" t="s">
        <v>110</v>
      </c>
      <c r="J5806" s="11" t="s">
        <v>5365</v>
      </c>
      <c r="K5806" s="194" t="s">
        <v>511</v>
      </c>
      <c r="L5806" s="176"/>
      <c r="M5806" s="176">
        <v>1000</v>
      </c>
      <c r="N5806" s="80" t="s">
        <v>6858</v>
      </c>
      <c r="O5806" s="162"/>
      <c r="P5806" s="80" t="s">
        <v>6253</v>
      </c>
      <c r="Q5806" s="80"/>
      <c r="R5806" s="80"/>
      <c r="S5806" s="163"/>
      <c r="T5806" s="213"/>
      <c r="U5806" s="162"/>
      <c r="V5806" s="164"/>
      <c r="W5806" s="12" t="str">
        <f t="shared" si="1033"/>
        <v>Mqtt1</v>
      </c>
      <c r="X5806" s="196" t="s">
        <v>10779</v>
      </c>
      <c r="Y5806" s="6" t="str">
        <f t="shared" si="1032"/>
        <v>marpower/power-tag/lights-technical-areas-emp109</v>
      </c>
      <c r="Z5806" s="103" t="str" cm="1">
        <f t="array" ref="Z5806">IF(COUNTIF(N5806,"spare"),"","$."&amp;_xlfn.REGEXEXTRACT(J5806,"^PT\d+[FQ]\d+_(.*)", 2))</f>
        <v>$.Total_Power_Factor</v>
      </c>
      <c r="AA5806" s="12">
        <f t="shared" si="1030"/>
        <v>44</v>
      </c>
      <c r="AB5806" s="6" t="s">
        <v>195</v>
      </c>
      <c r="AC5806" s="103">
        <v>3084</v>
      </c>
      <c r="AJ5806" s="80"/>
      <c r="AK5806" s="113" t="s">
        <v>1426</v>
      </c>
      <c r="AN5806" s="80"/>
      <c r="AO5806" s="80"/>
      <c r="AP5806" s="80"/>
      <c r="AQ5806" s="80"/>
      <c r="AR5806" s="127"/>
      <c r="AS5806" s="80"/>
      <c r="AT5806" s="7"/>
      <c r="AU5806" s="7"/>
      <c r="AV5806" s="165"/>
      <c r="AW5806" s="166"/>
      <c r="AX5806" s="137"/>
      <c r="AY5806" s="147"/>
      <c r="AZ5806" s="167"/>
      <c r="BA5806" s="167"/>
      <c r="BB5806" s="147" t="str">
        <f t="shared" si="1034"/>
        <v/>
      </c>
      <c r="BC5806" s="168"/>
      <c r="BD5806" s="165"/>
      <c r="BE5806" s="165"/>
      <c r="BF5806" s="165"/>
      <c r="BG5806" s="165"/>
      <c r="BH5806" s="165"/>
      <c r="BI5806" s="165"/>
      <c r="BJ5806" s="165"/>
      <c r="BK5806" s="165"/>
      <c r="BL5806" s="165"/>
      <c r="BM5806" s="165"/>
      <c r="BN5806" s="165"/>
      <c r="BO5806" s="165"/>
      <c r="BP5806" s="165"/>
      <c r="BQ5806" s="165"/>
      <c r="BS5806" s="6"/>
      <c r="BT5806" s="11"/>
      <c r="BU5806" s="6"/>
      <c r="BV5806" s="6"/>
    </row>
    <row r="5807" spans="1:74" ht="15.75" x14ac:dyDescent="0.25">
      <c r="A5807" s="52" t="s">
        <v>1422</v>
      </c>
      <c r="B5807" s="56"/>
      <c r="C5807" s="7" t="s">
        <v>118</v>
      </c>
      <c r="D5807" s="7" t="s">
        <v>6562</v>
      </c>
      <c r="E5807" s="7"/>
      <c r="F5807" s="64"/>
      <c r="G5807" s="6"/>
      <c r="H5807" s="6"/>
      <c r="I5807" s="10" t="s">
        <v>110</v>
      </c>
      <c r="J5807" s="11" t="s">
        <v>5366</v>
      </c>
      <c r="K5807" s="194" t="s">
        <v>511</v>
      </c>
      <c r="L5807" s="176"/>
      <c r="M5807" s="176">
        <v>1000</v>
      </c>
      <c r="N5807" s="80" t="s">
        <v>6858</v>
      </c>
      <c r="O5807" s="162"/>
      <c r="P5807" s="80" t="s">
        <v>6254</v>
      </c>
      <c r="Q5807" s="80"/>
      <c r="R5807" s="80"/>
      <c r="S5807" s="163"/>
      <c r="T5807" s="213"/>
      <c r="U5807" s="162"/>
      <c r="V5807" s="164"/>
      <c r="W5807" s="12" t="str">
        <f t="shared" si="1033"/>
        <v>Mqtt1</v>
      </c>
      <c r="X5807" s="196" t="s">
        <v>10780</v>
      </c>
      <c r="Y5807" s="6" t="str">
        <f t="shared" si="1032"/>
        <v>marpower/power-tag/outlets-crew-cabin-1-emp101</v>
      </c>
      <c r="Z5807" s="103" t="str" cm="1">
        <f t="array" ref="Z5807">IF(COUNTIF(N5807,"spare"),"","$."&amp;_xlfn.REGEXEXTRACT(J5807,"^PT\d+[FQ]\d+_(.*)", 2))</f>
        <v>$.RMS_Current_Phase_A</v>
      </c>
      <c r="AA5807" s="12">
        <f>AA5792+1</f>
        <v>45</v>
      </c>
      <c r="AB5807" s="6" t="s">
        <v>195</v>
      </c>
      <c r="AC5807" s="103">
        <v>3000</v>
      </c>
      <c r="AJ5807" s="80"/>
      <c r="AK5807" s="113" t="s">
        <v>1423</v>
      </c>
      <c r="AN5807" s="80"/>
      <c r="AO5807" s="80"/>
      <c r="AP5807" s="80"/>
      <c r="AQ5807" s="80"/>
      <c r="AR5807" s="127"/>
      <c r="AS5807" s="80"/>
      <c r="AT5807" s="7"/>
      <c r="AU5807" s="7"/>
      <c r="AV5807" s="165"/>
      <c r="AW5807" s="166"/>
      <c r="AX5807" s="137"/>
      <c r="AY5807" s="147"/>
      <c r="AZ5807" s="167"/>
      <c r="BA5807" s="167"/>
      <c r="BB5807" s="147" t="str">
        <f t="shared" ref="BB5807:BB5821" si="1035">IF(ISNUMBER(AM5807),"1","")</f>
        <v/>
      </c>
      <c r="BC5807" s="168"/>
      <c r="BD5807" s="165"/>
      <c r="BE5807" s="165"/>
      <c r="BF5807" s="165"/>
      <c r="BG5807" s="165"/>
      <c r="BH5807" s="165"/>
      <c r="BI5807" s="165"/>
      <c r="BJ5807" s="165"/>
      <c r="BK5807" s="165"/>
      <c r="BL5807" s="165"/>
      <c r="BM5807" s="165"/>
      <c r="BN5807" s="165"/>
      <c r="BO5807" s="165"/>
      <c r="BP5807" s="165"/>
      <c r="BQ5807" s="165"/>
      <c r="BS5807" s="6"/>
      <c r="BT5807" s="11"/>
      <c r="BU5807" s="6"/>
      <c r="BV5807" s="6"/>
    </row>
    <row r="5808" spans="1:74" ht="15.75" x14ac:dyDescent="0.25">
      <c r="A5808" s="52" t="s">
        <v>1422</v>
      </c>
      <c r="B5808" s="56"/>
      <c r="C5808" s="7" t="s">
        <v>118</v>
      </c>
      <c r="D5808" s="7" t="s">
        <v>6562</v>
      </c>
      <c r="E5808" s="7"/>
      <c r="F5808" s="64"/>
      <c r="G5808" s="6"/>
      <c r="H5808" s="6"/>
      <c r="I5808" s="10" t="s">
        <v>110</v>
      </c>
      <c r="J5808" s="11" t="s">
        <v>5367</v>
      </c>
      <c r="K5808" s="194" t="s">
        <v>511</v>
      </c>
      <c r="L5808" s="176"/>
      <c r="M5808" s="176">
        <v>1000</v>
      </c>
      <c r="N5808" s="80" t="s">
        <v>6858</v>
      </c>
      <c r="O5808" s="162"/>
      <c r="P5808" s="80" t="s">
        <v>6255</v>
      </c>
      <c r="Q5808" s="80"/>
      <c r="R5808" s="80"/>
      <c r="S5808" s="163"/>
      <c r="T5808" s="213"/>
      <c r="U5808" s="162"/>
      <c r="V5808" s="164"/>
      <c r="W5808" s="12" t="str">
        <f t="shared" si="1033"/>
        <v>Mqtt1</v>
      </c>
      <c r="X5808" s="196" t="s">
        <v>10780</v>
      </c>
      <c r="Y5808" s="6" t="str">
        <f t="shared" si="1032"/>
        <v>marpower/power-tag/outlets-crew-cabin-1-emp101</v>
      </c>
      <c r="Z5808" s="103" t="str" cm="1">
        <f t="array" ref="Z5808">IF(COUNTIF(N5808,"spare"),"","$."&amp;_xlfn.REGEXEXTRACT(J5808,"^PT\d+[FQ]\d+_(.*)", 2))</f>
        <v>$.RMS_Current_Phase_B</v>
      </c>
      <c r="AA5808" s="12">
        <f t="shared" si="1030"/>
        <v>45</v>
      </c>
      <c r="AB5808" s="6" t="s">
        <v>195</v>
      </c>
      <c r="AC5808" s="103">
        <v>3002</v>
      </c>
      <c r="AJ5808" s="80"/>
      <c r="AK5808" s="113" t="s">
        <v>1423</v>
      </c>
      <c r="AN5808" s="80"/>
      <c r="AO5808" s="80"/>
      <c r="AP5808" s="80"/>
      <c r="AQ5808" s="80"/>
      <c r="AR5808" s="127"/>
      <c r="AS5808" s="80"/>
      <c r="AT5808" s="7"/>
      <c r="AU5808" s="7"/>
      <c r="AV5808" s="165"/>
      <c r="AW5808" s="166"/>
      <c r="AX5808" s="137"/>
      <c r="AY5808" s="147"/>
      <c r="AZ5808" s="167"/>
      <c r="BA5808" s="167"/>
      <c r="BB5808" s="147" t="str">
        <f t="shared" si="1035"/>
        <v/>
      </c>
      <c r="BC5808" s="168"/>
      <c r="BD5808" s="165"/>
      <c r="BE5808" s="165"/>
      <c r="BF5808" s="165"/>
      <c r="BG5808" s="165"/>
      <c r="BH5808" s="165"/>
      <c r="BI5808" s="165"/>
      <c r="BJ5808" s="165"/>
      <c r="BK5808" s="165"/>
      <c r="BL5808" s="165"/>
      <c r="BM5808" s="165"/>
      <c r="BN5808" s="165"/>
      <c r="BO5808" s="165"/>
      <c r="BP5808" s="165"/>
      <c r="BQ5808" s="165"/>
      <c r="BS5808" s="6"/>
      <c r="BT5808" s="11"/>
      <c r="BU5808" s="6"/>
      <c r="BV5808" s="6"/>
    </row>
    <row r="5809" spans="1:74" ht="15.75" x14ac:dyDescent="0.25">
      <c r="A5809" s="52" t="s">
        <v>1422</v>
      </c>
      <c r="B5809" s="56"/>
      <c r="C5809" s="7" t="s">
        <v>118</v>
      </c>
      <c r="D5809" s="7" t="s">
        <v>6562</v>
      </c>
      <c r="E5809" s="7"/>
      <c r="F5809" s="64"/>
      <c r="G5809" s="6"/>
      <c r="H5809" s="6"/>
      <c r="I5809" s="10" t="s">
        <v>110</v>
      </c>
      <c r="J5809" s="11" t="s">
        <v>5368</v>
      </c>
      <c r="K5809" s="194" t="s">
        <v>511</v>
      </c>
      <c r="L5809" s="176"/>
      <c r="M5809" s="176">
        <v>1000</v>
      </c>
      <c r="N5809" s="80" t="s">
        <v>6858</v>
      </c>
      <c r="O5809" s="162"/>
      <c r="P5809" s="80" t="s">
        <v>6256</v>
      </c>
      <c r="Q5809" s="80"/>
      <c r="R5809" s="80"/>
      <c r="S5809" s="163"/>
      <c r="T5809" s="213"/>
      <c r="U5809" s="162"/>
      <c r="V5809" s="164"/>
      <c r="W5809" s="12" t="str">
        <f t="shared" si="1033"/>
        <v>Mqtt1</v>
      </c>
      <c r="X5809" s="196" t="s">
        <v>10780</v>
      </c>
      <c r="Y5809" s="6" t="str">
        <f t="shared" si="1032"/>
        <v>marpower/power-tag/outlets-crew-cabin-1-emp101</v>
      </c>
      <c r="Z5809" s="103" t="str" cm="1">
        <f t="array" ref="Z5809">IF(COUNTIF(N5809,"spare"),"","$."&amp;_xlfn.REGEXEXTRACT(J5809,"^PT\d+[FQ]\d+_(.*)", 2))</f>
        <v>$.RMS_Current_Phase_C</v>
      </c>
      <c r="AA5809" s="12">
        <f t="shared" si="1030"/>
        <v>45</v>
      </c>
      <c r="AB5809" s="6" t="s">
        <v>195</v>
      </c>
      <c r="AC5809" s="103">
        <v>3004</v>
      </c>
      <c r="AJ5809" s="80"/>
      <c r="AK5809" s="113" t="s">
        <v>1423</v>
      </c>
      <c r="AN5809" s="80"/>
      <c r="AO5809" s="80"/>
      <c r="AP5809" s="80"/>
      <c r="AQ5809" s="80"/>
      <c r="AR5809" s="127"/>
      <c r="AS5809" s="80"/>
      <c r="AT5809" s="7"/>
      <c r="AU5809" s="7"/>
      <c r="AV5809" s="165"/>
      <c r="AW5809" s="166"/>
      <c r="AX5809" s="137"/>
      <c r="AY5809" s="147"/>
      <c r="AZ5809" s="167"/>
      <c r="BA5809" s="167"/>
      <c r="BB5809" s="147" t="str">
        <f t="shared" si="1035"/>
        <v/>
      </c>
      <c r="BC5809" s="168"/>
      <c r="BD5809" s="165"/>
      <c r="BE5809" s="165"/>
      <c r="BF5809" s="165"/>
      <c r="BG5809" s="165"/>
      <c r="BH5809" s="165"/>
      <c r="BI5809" s="165"/>
      <c r="BJ5809" s="165"/>
      <c r="BK5809" s="165"/>
      <c r="BL5809" s="165"/>
      <c r="BM5809" s="165"/>
      <c r="BN5809" s="165"/>
      <c r="BO5809" s="165"/>
      <c r="BP5809" s="165"/>
      <c r="BQ5809" s="165"/>
      <c r="BS5809" s="6"/>
      <c r="BT5809" s="11"/>
      <c r="BU5809" s="6"/>
      <c r="BV5809" s="6"/>
    </row>
    <row r="5810" spans="1:74" ht="15.75" x14ac:dyDescent="0.25">
      <c r="A5810" s="52" t="s">
        <v>1422</v>
      </c>
      <c r="B5810" s="56"/>
      <c r="C5810" s="7" t="s">
        <v>118</v>
      </c>
      <c r="D5810" s="7" t="s">
        <v>6562</v>
      </c>
      <c r="E5810" s="7"/>
      <c r="F5810" s="64"/>
      <c r="G5810" s="6"/>
      <c r="H5810" s="6"/>
      <c r="I5810" s="10" t="s">
        <v>110</v>
      </c>
      <c r="J5810" s="11" t="s">
        <v>5369</v>
      </c>
      <c r="K5810" s="194" t="s">
        <v>511</v>
      </c>
      <c r="L5810" s="176"/>
      <c r="M5810" s="176">
        <v>1000</v>
      </c>
      <c r="N5810" s="80" t="s">
        <v>6858</v>
      </c>
      <c r="O5810" s="162"/>
      <c r="P5810" s="80" t="s">
        <v>6257</v>
      </c>
      <c r="Q5810" s="80"/>
      <c r="R5810" s="80"/>
      <c r="S5810" s="163"/>
      <c r="T5810" s="213"/>
      <c r="U5810" s="162"/>
      <c r="V5810" s="164"/>
      <c r="W5810" s="12" t="str">
        <f t="shared" si="1033"/>
        <v>Mqtt1</v>
      </c>
      <c r="X5810" s="196" t="s">
        <v>10780</v>
      </c>
      <c r="Y5810" s="6" t="str">
        <f t="shared" si="1032"/>
        <v>marpower/power-tag/outlets-crew-cabin-1-emp101</v>
      </c>
      <c r="Z5810" s="103" t="str" cm="1">
        <f t="array" ref="Z5810">IF(COUNTIF(N5810,"spare"),"","$."&amp;_xlfn.REGEXEXTRACT(J5810,"^PT\d+[FQ]\d+_(.*)", 2))</f>
        <v>$.RMS_Current_Phase_Neut</v>
      </c>
      <c r="AA5810" s="12">
        <f t="shared" si="1030"/>
        <v>45</v>
      </c>
      <c r="AB5810" s="6" t="s">
        <v>195</v>
      </c>
      <c r="AC5810" s="103">
        <v>3006</v>
      </c>
      <c r="AJ5810" s="80"/>
      <c r="AK5810" s="113" t="s">
        <v>1423</v>
      </c>
      <c r="AN5810" s="80"/>
      <c r="AO5810" s="80"/>
      <c r="AP5810" s="80"/>
      <c r="AQ5810" s="80"/>
      <c r="AR5810" s="127"/>
      <c r="AS5810" s="80"/>
      <c r="AT5810" s="7"/>
      <c r="AU5810" s="7"/>
      <c r="AV5810" s="165"/>
      <c r="AW5810" s="166"/>
      <c r="AX5810" s="137"/>
      <c r="AY5810" s="147"/>
      <c r="AZ5810" s="167"/>
      <c r="BA5810" s="167"/>
      <c r="BB5810" s="147" t="str">
        <f t="shared" si="1035"/>
        <v/>
      </c>
      <c r="BC5810" s="168"/>
      <c r="BD5810" s="165"/>
      <c r="BE5810" s="165"/>
      <c r="BF5810" s="165"/>
      <c r="BG5810" s="165"/>
      <c r="BH5810" s="165"/>
      <c r="BI5810" s="165"/>
      <c r="BJ5810" s="165"/>
      <c r="BK5810" s="165"/>
      <c r="BL5810" s="165"/>
      <c r="BM5810" s="165"/>
      <c r="BN5810" s="165"/>
      <c r="BO5810" s="165"/>
      <c r="BP5810" s="165"/>
      <c r="BQ5810" s="165"/>
      <c r="BS5810" s="6"/>
      <c r="BT5810" s="11"/>
      <c r="BU5810" s="6"/>
      <c r="BV5810" s="6"/>
    </row>
    <row r="5811" spans="1:74" ht="15.75" x14ac:dyDescent="0.25">
      <c r="A5811" s="52" t="s">
        <v>1422</v>
      </c>
      <c r="B5811" s="56"/>
      <c r="C5811" s="7" t="s">
        <v>118</v>
      </c>
      <c r="D5811" s="7" t="s">
        <v>6562</v>
      </c>
      <c r="E5811" s="7"/>
      <c r="F5811" s="64"/>
      <c r="G5811" s="6"/>
      <c r="H5811" s="6"/>
      <c r="I5811" s="10" t="s">
        <v>110</v>
      </c>
      <c r="J5811" s="11" t="s">
        <v>8428</v>
      </c>
      <c r="K5811" s="194" t="s">
        <v>511</v>
      </c>
      <c r="L5811" s="176"/>
      <c r="M5811" s="176">
        <v>1000</v>
      </c>
      <c r="N5811" s="80" t="s">
        <v>6858</v>
      </c>
      <c r="O5811" s="162"/>
      <c r="P5811" s="80" t="s">
        <v>6258</v>
      </c>
      <c r="Q5811" s="80"/>
      <c r="R5811" s="80"/>
      <c r="S5811" s="163"/>
      <c r="T5811" s="213"/>
      <c r="U5811" s="162"/>
      <c r="V5811" s="164"/>
      <c r="W5811" s="12" t="str">
        <f t="shared" si="1033"/>
        <v>Mqtt1</v>
      </c>
      <c r="X5811" s="196" t="s">
        <v>10780</v>
      </c>
      <c r="Y5811" s="6" t="str">
        <f t="shared" si="1032"/>
        <v>marpower/power-tag/outlets-crew-cabin-1-emp101</v>
      </c>
      <c r="Z5811" s="103" t="str" cm="1">
        <f t="array" ref="Z5811">IF(COUNTIF(N5811,"spare"),"","$."&amp;_xlfn.REGEXEXTRACT(J5811,"^PT\d+[FQ]\d+_(.*)", 2))</f>
        <v>$.RMS_Voltage_A_N</v>
      </c>
      <c r="AA5811" s="12">
        <f t="shared" si="1030"/>
        <v>45</v>
      </c>
      <c r="AB5811" s="6" t="s">
        <v>195</v>
      </c>
      <c r="AC5811" s="103">
        <v>3028</v>
      </c>
      <c r="AJ5811" s="80"/>
      <c r="AK5811" s="113" t="s">
        <v>1424</v>
      </c>
      <c r="AN5811" s="80"/>
      <c r="AO5811" s="80"/>
      <c r="AP5811" s="80"/>
      <c r="AQ5811" s="80"/>
      <c r="AR5811" s="127"/>
      <c r="AS5811" s="80"/>
      <c r="AT5811" s="7"/>
      <c r="AU5811" s="7"/>
      <c r="AV5811" s="165"/>
      <c r="AW5811" s="166"/>
      <c r="AX5811" s="137"/>
      <c r="AY5811" s="147"/>
      <c r="AZ5811" s="167"/>
      <c r="BA5811" s="167"/>
      <c r="BB5811" s="147" t="str">
        <f t="shared" si="1035"/>
        <v/>
      </c>
      <c r="BC5811" s="168"/>
      <c r="BD5811" s="165"/>
      <c r="BE5811" s="165"/>
      <c r="BF5811" s="165"/>
      <c r="BG5811" s="165"/>
      <c r="BH5811" s="165"/>
      <c r="BI5811" s="165"/>
      <c r="BJ5811" s="165"/>
      <c r="BK5811" s="165"/>
      <c r="BL5811" s="165"/>
      <c r="BM5811" s="165"/>
      <c r="BN5811" s="165"/>
      <c r="BO5811" s="165"/>
      <c r="BP5811" s="165"/>
      <c r="BQ5811" s="165"/>
      <c r="BS5811" s="6"/>
      <c r="BT5811" s="11"/>
      <c r="BU5811" s="6"/>
      <c r="BV5811" s="6"/>
    </row>
    <row r="5812" spans="1:74" ht="15.75" x14ac:dyDescent="0.25">
      <c r="A5812" s="52" t="s">
        <v>1422</v>
      </c>
      <c r="B5812" s="56"/>
      <c r="C5812" s="7" t="s">
        <v>118</v>
      </c>
      <c r="D5812" s="7" t="s">
        <v>6562</v>
      </c>
      <c r="E5812" s="7"/>
      <c r="F5812" s="64"/>
      <c r="G5812" s="6"/>
      <c r="H5812" s="6"/>
      <c r="I5812" s="10" t="s">
        <v>110</v>
      </c>
      <c r="J5812" s="11" t="s">
        <v>8605</v>
      </c>
      <c r="K5812" s="194" t="s">
        <v>511</v>
      </c>
      <c r="L5812" s="176"/>
      <c r="M5812" s="176">
        <v>1000</v>
      </c>
      <c r="N5812" s="80" t="s">
        <v>6858</v>
      </c>
      <c r="O5812" s="162"/>
      <c r="P5812" s="80" t="s">
        <v>6259</v>
      </c>
      <c r="Q5812" s="80"/>
      <c r="R5812" s="80"/>
      <c r="S5812" s="163"/>
      <c r="T5812" s="213"/>
      <c r="U5812" s="162"/>
      <c r="V5812" s="164"/>
      <c r="W5812" s="12" t="str">
        <f t="shared" si="1033"/>
        <v>Mqtt1</v>
      </c>
      <c r="X5812" s="196" t="s">
        <v>10780</v>
      </c>
      <c r="Y5812" s="6" t="str">
        <f t="shared" si="1032"/>
        <v>marpower/power-tag/outlets-crew-cabin-1-emp101</v>
      </c>
      <c r="Z5812" s="103" t="str" cm="1">
        <f t="array" ref="Z5812">IF(COUNTIF(N5812,"spare"),"","$."&amp;_xlfn.REGEXEXTRACT(J5812,"^PT\d+[FQ]\d+_(.*)", 2))</f>
        <v>$.RMS_Voltage_B_N</v>
      </c>
      <c r="AA5812" s="12">
        <f t="shared" ref="AA5812:AA5821" si="1036">AA5797+1</f>
        <v>45</v>
      </c>
      <c r="AB5812" s="6" t="s">
        <v>195</v>
      </c>
      <c r="AC5812" s="103">
        <v>3030</v>
      </c>
      <c r="AJ5812" s="80"/>
      <c r="AK5812" s="113" t="s">
        <v>1424</v>
      </c>
      <c r="AN5812" s="80"/>
      <c r="AO5812" s="80"/>
      <c r="AP5812" s="80"/>
      <c r="AQ5812" s="80"/>
      <c r="AR5812" s="127"/>
      <c r="AS5812" s="80"/>
      <c r="AT5812" s="7"/>
      <c r="AU5812" s="7"/>
      <c r="AV5812" s="165"/>
      <c r="AW5812" s="166"/>
      <c r="AX5812" s="137"/>
      <c r="AY5812" s="147"/>
      <c r="AZ5812" s="167"/>
      <c r="BA5812" s="167"/>
      <c r="BB5812" s="147" t="str">
        <f t="shared" si="1035"/>
        <v/>
      </c>
      <c r="BC5812" s="168"/>
      <c r="BD5812" s="165"/>
      <c r="BE5812" s="165"/>
      <c r="BF5812" s="165"/>
      <c r="BG5812" s="165"/>
      <c r="BH5812" s="165"/>
      <c r="BI5812" s="165"/>
      <c r="BJ5812" s="165"/>
      <c r="BK5812" s="165"/>
      <c r="BL5812" s="165"/>
      <c r="BM5812" s="165"/>
      <c r="BN5812" s="165"/>
      <c r="BO5812" s="165"/>
      <c r="BP5812" s="165"/>
      <c r="BQ5812" s="165"/>
      <c r="BS5812" s="6"/>
      <c r="BT5812" s="11"/>
      <c r="BU5812" s="6"/>
      <c r="BV5812" s="6"/>
    </row>
    <row r="5813" spans="1:74" ht="15.75" x14ac:dyDescent="0.25">
      <c r="A5813" s="52" t="s">
        <v>1422</v>
      </c>
      <c r="B5813" s="56"/>
      <c r="C5813" s="7" t="s">
        <v>118</v>
      </c>
      <c r="D5813" s="7" t="s">
        <v>6562</v>
      </c>
      <c r="E5813" s="7"/>
      <c r="F5813" s="64"/>
      <c r="G5813" s="6"/>
      <c r="H5813" s="6"/>
      <c r="I5813" s="10" t="s">
        <v>110</v>
      </c>
      <c r="J5813" s="11" t="s">
        <v>8782</v>
      </c>
      <c r="K5813" s="194" t="s">
        <v>511</v>
      </c>
      <c r="L5813" s="176"/>
      <c r="M5813" s="176">
        <v>1000</v>
      </c>
      <c r="N5813" s="80" t="s">
        <v>6858</v>
      </c>
      <c r="O5813" s="162"/>
      <c r="P5813" s="80" t="s">
        <v>6260</v>
      </c>
      <c r="Q5813" s="80"/>
      <c r="R5813" s="80"/>
      <c r="S5813" s="163"/>
      <c r="T5813" s="213"/>
      <c r="U5813" s="162"/>
      <c r="V5813" s="164"/>
      <c r="W5813" s="12" t="str">
        <f t="shared" si="1033"/>
        <v>Mqtt1</v>
      </c>
      <c r="X5813" s="196" t="s">
        <v>10780</v>
      </c>
      <c r="Y5813" s="6" t="str">
        <f t="shared" si="1032"/>
        <v>marpower/power-tag/outlets-crew-cabin-1-emp101</v>
      </c>
      <c r="Z5813" s="103" t="str" cm="1">
        <f t="array" ref="Z5813">IF(COUNTIF(N5813,"spare"),"","$."&amp;_xlfn.REGEXEXTRACT(J5813,"^PT\d+[FQ]\d+_(.*)", 2))</f>
        <v>$.RMS_Voltage_C_N</v>
      </c>
      <c r="AA5813" s="12">
        <f t="shared" si="1036"/>
        <v>45</v>
      </c>
      <c r="AB5813" s="6" t="s">
        <v>195</v>
      </c>
      <c r="AC5813" s="103">
        <v>3032</v>
      </c>
      <c r="AJ5813" s="80"/>
      <c r="AK5813" s="113" t="s">
        <v>1424</v>
      </c>
      <c r="AN5813" s="80"/>
      <c r="AO5813" s="80"/>
      <c r="AP5813" s="80"/>
      <c r="AQ5813" s="80"/>
      <c r="AR5813" s="127"/>
      <c r="AS5813" s="80"/>
      <c r="AT5813" s="7"/>
      <c r="AU5813" s="7"/>
      <c r="AV5813" s="165"/>
      <c r="AW5813" s="166"/>
      <c r="AX5813" s="137"/>
      <c r="AY5813" s="147"/>
      <c r="AZ5813" s="167"/>
      <c r="BA5813" s="167"/>
      <c r="BB5813" s="147" t="str">
        <f t="shared" si="1035"/>
        <v/>
      </c>
      <c r="BC5813" s="168"/>
      <c r="BD5813" s="165"/>
      <c r="BE5813" s="165"/>
      <c r="BF5813" s="165"/>
      <c r="BG5813" s="165"/>
      <c r="BH5813" s="165"/>
      <c r="BI5813" s="165"/>
      <c r="BJ5813" s="165"/>
      <c r="BK5813" s="165"/>
      <c r="BL5813" s="165"/>
      <c r="BM5813" s="165"/>
      <c r="BN5813" s="165"/>
      <c r="BO5813" s="165"/>
      <c r="BP5813" s="165"/>
      <c r="BQ5813" s="165"/>
      <c r="BS5813" s="6"/>
      <c r="BT5813" s="11"/>
      <c r="BU5813" s="6"/>
      <c r="BV5813" s="6"/>
    </row>
    <row r="5814" spans="1:74" ht="15.75" x14ac:dyDescent="0.25">
      <c r="A5814" s="52" t="s">
        <v>1422</v>
      </c>
      <c r="B5814" s="56"/>
      <c r="C5814" s="7" t="s">
        <v>118</v>
      </c>
      <c r="D5814" s="7" t="s">
        <v>6562</v>
      </c>
      <c r="E5814" s="7"/>
      <c r="F5814" s="64"/>
      <c r="G5814" s="6"/>
      <c r="H5814" s="6"/>
      <c r="I5814" s="10" t="s">
        <v>110</v>
      </c>
      <c r="J5814" s="11" t="s">
        <v>5370</v>
      </c>
      <c r="K5814" s="194" t="s">
        <v>511</v>
      </c>
      <c r="L5814" s="176"/>
      <c r="M5814" s="176">
        <v>1000</v>
      </c>
      <c r="N5814" s="80" t="s">
        <v>6858</v>
      </c>
      <c r="O5814" s="162"/>
      <c r="P5814" s="80" t="s">
        <v>6261</v>
      </c>
      <c r="Q5814" s="80"/>
      <c r="R5814" s="80"/>
      <c r="S5814" s="163"/>
      <c r="T5814" s="213"/>
      <c r="U5814" s="162"/>
      <c r="V5814" s="164"/>
      <c r="W5814" s="12" t="str">
        <f t="shared" si="1033"/>
        <v>Mqtt1</v>
      </c>
      <c r="X5814" s="196" t="s">
        <v>10780</v>
      </c>
      <c r="Y5814" s="6" t="str">
        <f t="shared" si="1032"/>
        <v>marpower/power-tag/outlets-crew-cabin-1-emp101</v>
      </c>
      <c r="Z5814" s="103" t="str" cm="1">
        <f t="array" ref="Z5814">IF(COUNTIF(N5814,"spare"),"","$."&amp;_xlfn.REGEXEXTRACT(J5814,"^PT\d+[FQ]\d+_(.*)", 2))</f>
        <v>$.Active_Power_Phase_A</v>
      </c>
      <c r="AA5814" s="12">
        <f t="shared" si="1036"/>
        <v>45</v>
      </c>
      <c r="AB5814" s="6" t="s">
        <v>195</v>
      </c>
      <c r="AC5814" s="103">
        <v>3054</v>
      </c>
      <c r="AJ5814" s="80"/>
      <c r="AK5814" s="113" t="s">
        <v>1425</v>
      </c>
      <c r="AN5814" s="80"/>
      <c r="AO5814" s="80"/>
      <c r="AP5814" s="80"/>
      <c r="AQ5814" s="80"/>
      <c r="AR5814" s="127"/>
      <c r="AS5814" s="80"/>
      <c r="AT5814" s="7"/>
      <c r="AU5814" s="7"/>
      <c r="AV5814" s="165"/>
      <c r="AW5814" s="166"/>
      <c r="AX5814" s="137"/>
      <c r="AY5814" s="147"/>
      <c r="AZ5814" s="167"/>
      <c r="BA5814" s="167"/>
      <c r="BB5814" s="147" t="str">
        <f t="shared" si="1035"/>
        <v/>
      </c>
      <c r="BC5814" s="168"/>
      <c r="BD5814" s="165"/>
      <c r="BE5814" s="165"/>
      <c r="BF5814" s="165"/>
      <c r="BG5814" s="165"/>
      <c r="BH5814" s="165"/>
      <c r="BI5814" s="165"/>
      <c r="BJ5814" s="165"/>
      <c r="BK5814" s="165"/>
      <c r="BL5814" s="165"/>
      <c r="BM5814" s="165"/>
      <c r="BN5814" s="165"/>
      <c r="BO5814" s="165"/>
      <c r="BP5814" s="165"/>
      <c r="BQ5814" s="165"/>
      <c r="BS5814" s="6"/>
      <c r="BT5814" s="11"/>
      <c r="BU5814" s="6"/>
      <c r="BV5814" s="6"/>
    </row>
    <row r="5815" spans="1:74" ht="15.75" x14ac:dyDescent="0.25">
      <c r="A5815" s="52" t="s">
        <v>1422</v>
      </c>
      <c r="B5815" s="56"/>
      <c r="C5815" s="7" t="s">
        <v>118</v>
      </c>
      <c r="D5815" s="7" t="s">
        <v>6562</v>
      </c>
      <c r="E5815" s="7"/>
      <c r="F5815" s="64"/>
      <c r="G5815" s="6"/>
      <c r="H5815" s="6"/>
      <c r="I5815" s="10" t="s">
        <v>110</v>
      </c>
      <c r="J5815" s="11" t="s">
        <v>5371</v>
      </c>
      <c r="K5815" s="194" t="s">
        <v>511</v>
      </c>
      <c r="L5815" s="176"/>
      <c r="M5815" s="176">
        <v>1000</v>
      </c>
      <c r="N5815" s="80" t="s">
        <v>6858</v>
      </c>
      <c r="O5815" s="162"/>
      <c r="P5815" s="80" t="s">
        <v>6262</v>
      </c>
      <c r="Q5815" s="80"/>
      <c r="R5815" s="80"/>
      <c r="S5815" s="163"/>
      <c r="T5815" s="213"/>
      <c r="U5815" s="162"/>
      <c r="V5815" s="164"/>
      <c r="W5815" s="12" t="str">
        <f t="shared" si="1033"/>
        <v>Mqtt1</v>
      </c>
      <c r="X5815" s="196" t="s">
        <v>10780</v>
      </c>
      <c r="Y5815" s="6" t="str">
        <f t="shared" si="1032"/>
        <v>marpower/power-tag/outlets-crew-cabin-1-emp101</v>
      </c>
      <c r="Z5815" s="103" t="str" cm="1">
        <f t="array" ref="Z5815">IF(COUNTIF(N5815,"spare"),"","$."&amp;_xlfn.REGEXEXTRACT(J5815,"^PT\d+[FQ]\d+_(.*)", 2))</f>
        <v>$.Active_Power_Phase_B</v>
      </c>
      <c r="AA5815" s="12">
        <f t="shared" si="1036"/>
        <v>45</v>
      </c>
      <c r="AB5815" s="6" t="s">
        <v>195</v>
      </c>
      <c r="AC5815" s="103">
        <v>3056</v>
      </c>
      <c r="AJ5815" s="80"/>
      <c r="AK5815" s="113" t="s">
        <v>1425</v>
      </c>
      <c r="AN5815" s="80"/>
      <c r="AO5815" s="80"/>
      <c r="AP5815" s="80"/>
      <c r="AQ5815" s="80"/>
      <c r="AR5815" s="127"/>
      <c r="AS5815" s="80"/>
      <c r="AT5815" s="7"/>
      <c r="AU5815" s="7"/>
      <c r="AV5815" s="165"/>
      <c r="AW5815" s="166"/>
      <c r="AX5815" s="137"/>
      <c r="AY5815" s="147"/>
      <c r="AZ5815" s="167"/>
      <c r="BA5815" s="167"/>
      <c r="BB5815" s="147" t="str">
        <f t="shared" si="1035"/>
        <v/>
      </c>
      <c r="BC5815" s="168"/>
      <c r="BD5815" s="165"/>
      <c r="BE5815" s="165"/>
      <c r="BF5815" s="165"/>
      <c r="BG5815" s="165"/>
      <c r="BH5815" s="165"/>
      <c r="BI5815" s="165"/>
      <c r="BJ5815" s="165"/>
      <c r="BK5815" s="165"/>
      <c r="BL5815" s="165"/>
      <c r="BM5815" s="165"/>
      <c r="BN5815" s="165"/>
      <c r="BO5815" s="165"/>
      <c r="BP5815" s="165"/>
      <c r="BQ5815" s="165"/>
      <c r="BS5815" s="6"/>
      <c r="BT5815" s="11"/>
      <c r="BU5815" s="6"/>
      <c r="BV5815" s="6"/>
    </row>
    <row r="5816" spans="1:74" ht="15.75" x14ac:dyDescent="0.25">
      <c r="A5816" s="52" t="s">
        <v>1422</v>
      </c>
      <c r="B5816" s="56"/>
      <c r="C5816" s="7" t="s">
        <v>118</v>
      </c>
      <c r="D5816" s="7" t="s">
        <v>6562</v>
      </c>
      <c r="E5816" s="7"/>
      <c r="F5816" s="64"/>
      <c r="G5816" s="6"/>
      <c r="H5816" s="6"/>
      <c r="I5816" s="10" t="s">
        <v>110</v>
      </c>
      <c r="J5816" s="11" t="s">
        <v>5372</v>
      </c>
      <c r="K5816" s="194" t="s">
        <v>511</v>
      </c>
      <c r="L5816" s="176"/>
      <c r="M5816" s="176">
        <v>1000</v>
      </c>
      <c r="N5816" s="80" t="s">
        <v>6858</v>
      </c>
      <c r="O5816" s="162"/>
      <c r="P5816" s="80" t="s">
        <v>6263</v>
      </c>
      <c r="Q5816" s="80"/>
      <c r="R5816" s="80"/>
      <c r="S5816" s="163"/>
      <c r="T5816" s="213"/>
      <c r="U5816" s="162"/>
      <c r="V5816" s="164"/>
      <c r="W5816" s="12" t="str">
        <f t="shared" si="1033"/>
        <v>Mqtt1</v>
      </c>
      <c r="X5816" s="196" t="s">
        <v>10780</v>
      </c>
      <c r="Y5816" s="6" t="str">
        <f t="shared" si="1032"/>
        <v>marpower/power-tag/outlets-crew-cabin-1-emp101</v>
      </c>
      <c r="Z5816" s="103" t="str" cm="1">
        <f t="array" ref="Z5816">IF(COUNTIF(N5816,"spare"),"","$."&amp;_xlfn.REGEXEXTRACT(J5816,"^PT\d+[FQ]\d+_(.*)", 2))</f>
        <v>$.Active_Power_Phase_C</v>
      </c>
      <c r="AA5816" s="12">
        <f t="shared" si="1036"/>
        <v>45</v>
      </c>
      <c r="AB5816" s="6" t="s">
        <v>195</v>
      </c>
      <c r="AC5816" s="103">
        <v>3058</v>
      </c>
      <c r="AJ5816" s="80"/>
      <c r="AK5816" s="113" t="s">
        <v>1425</v>
      </c>
      <c r="AN5816" s="80"/>
      <c r="AO5816" s="80"/>
      <c r="AP5816" s="80"/>
      <c r="AQ5816" s="80"/>
      <c r="AR5816" s="127"/>
      <c r="AS5816" s="80"/>
      <c r="AT5816" s="7"/>
      <c r="AU5816" s="7"/>
      <c r="AV5816" s="165"/>
      <c r="AW5816" s="166"/>
      <c r="AX5816" s="137"/>
      <c r="AY5816" s="147"/>
      <c r="AZ5816" s="167"/>
      <c r="BA5816" s="167"/>
      <c r="BB5816" s="147" t="str">
        <f t="shared" si="1035"/>
        <v/>
      </c>
      <c r="BC5816" s="168"/>
      <c r="BD5816" s="165"/>
      <c r="BE5816" s="165"/>
      <c r="BF5816" s="165"/>
      <c r="BG5816" s="165"/>
      <c r="BH5816" s="165"/>
      <c r="BI5816" s="165"/>
      <c r="BJ5816" s="165"/>
      <c r="BK5816" s="165"/>
      <c r="BL5816" s="165"/>
      <c r="BM5816" s="165"/>
      <c r="BN5816" s="165"/>
      <c r="BO5816" s="165"/>
      <c r="BP5816" s="165"/>
      <c r="BQ5816" s="165"/>
      <c r="BS5816" s="6"/>
      <c r="BT5816" s="11"/>
      <c r="BU5816" s="6"/>
      <c r="BV5816" s="6"/>
    </row>
    <row r="5817" spans="1:74" ht="15.75" x14ac:dyDescent="0.25">
      <c r="A5817" s="52" t="s">
        <v>1422</v>
      </c>
      <c r="B5817" s="56"/>
      <c r="C5817" s="7" t="s">
        <v>118</v>
      </c>
      <c r="D5817" s="7" t="s">
        <v>6562</v>
      </c>
      <c r="E5817" s="7"/>
      <c r="F5817" s="64"/>
      <c r="G5817" s="6"/>
      <c r="H5817" s="6"/>
      <c r="I5817" s="10" t="s">
        <v>110</v>
      </c>
      <c r="J5817" s="11" t="s">
        <v>5373</v>
      </c>
      <c r="K5817" s="194" t="s">
        <v>511</v>
      </c>
      <c r="L5817" s="176"/>
      <c r="M5817" s="176">
        <v>1000</v>
      </c>
      <c r="N5817" s="80" t="s">
        <v>6858</v>
      </c>
      <c r="O5817" s="162"/>
      <c r="P5817" s="80" t="s">
        <v>6264</v>
      </c>
      <c r="Q5817" s="80"/>
      <c r="R5817" s="80"/>
      <c r="S5817" s="163"/>
      <c r="T5817" s="213"/>
      <c r="U5817" s="162"/>
      <c r="V5817" s="164"/>
      <c r="W5817" s="12" t="str">
        <f t="shared" si="1033"/>
        <v>Mqtt1</v>
      </c>
      <c r="X5817" s="196" t="s">
        <v>10780</v>
      </c>
      <c r="Y5817" s="6" t="str">
        <f t="shared" si="1032"/>
        <v>marpower/power-tag/outlets-crew-cabin-1-emp101</v>
      </c>
      <c r="Z5817" s="103" t="str" cm="1">
        <f t="array" ref="Z5817">IF(COUNTIF(N5817,"spare"),"","$."&amp;_xlfn.REGEXEXTRACT(J5817,"^PT\d+[FQ]\d+_(.*)", 2))</f>
        <v>$.Total_Active_Power</v>
      </c>
      <c r="AA5817" s="12">
        <f t="shared" si="1036"/>
        <v>45</v>
      </c>
      <c r="AB5817" s="6" t="s">
        <v>195</v>
      </c>
      <c r="AC5817" s="103">
        <v>3060</v>
      </c>
      <c r="AJ5817" s="80"/>
      <c r="AK5817" s="113" t="s">
        <v>1425</v>
      </c>
      <c r="AN5817" s="80"/>
      <c r="AO5817" s="80"/>
      <c r="AP5817" s="80"/>
      <c r="AQ5817" s="80"/>
      <c r="AR5817" s="127"/>
      <c r="AS5817" s="80"/>
      <c r="AT5817" s="7"/>
      <c r="AU5817" s="7"/>
      <c r="AV5817" s="165"/>
      <c r="AW5817" s="166"/>
      <c r="AX5817" s="137"/>
      <c r="AY5817" s="147"/>
      <c r="AZ5817" s="167"/>
      <c r="BA5817" s="167"/>
      <c r="BB5817" s="147" t="str">
        <f t="shared" si="1035"/>
        <v/>
      </c>
      <c r="BC5817" s="168"/>
      <c r="BD5817" s="165"/>
      <c r="BE5817" s="165"/>
      <c r="BF5817" s="165"/>
      <c r="BG5817" s="165"/>
      <c r="BH5817" s="165"/>
      <c r="BI5817" s="165"/>
      <c r="BJ5817" s="165"/>
      <c r="BK5817" s="165"/>
      <c r="BL5817" s="165"/>
      <c r="BM5817" s="165"/>
      <c r="BN5817" s="165"/>
      <c r="BO5817" s="165"/>
      <c r="BP5817" s="165"/>
      <c r="BQ5817" s="165"/>
      <c r="BS5817" s="6"/>
      <c r="BT5817" s="11"/>
      <c r="BU5817" s="6"/>
      <c r="BV5817" s="6"/>
    </row>
    <row r="5818" spans="1:74" ht="15.75" x14ac:dyDescent="0.25">
      <c r="A5818" s="52" t="s">
        <v>1422</v>
      </c>
      <c r="B5818" s="56"/>
      <c r="C5818" s="7" t="s">
        <v>118</v>
      </c>
      <c r="D5818" s="7" t="s">
        <v>6562</v>
      </c>
      <c r="E5818" s="7"/>
      <c r="F5818" s="64"/>
      <c r="G5818" s="6"/>
      <c r="H5818" s="6"/>
      <c r="I5818" s="10" t="s">
        <v>110</v>
      </c>
      <c r="J5818" s="11" t="s">
        <v>5374</v>
      </c>
      <c r="K5818" s="194" t="s">
        <v>511</v>
      </c>
      <c r="L5818" s="176"/>
      <c r="M5818" s="176">
        <v>1000</v>
      </c>
      <c r="N5818" s="80" t="s">
        <v>6858</v>
      </c>
      <c r="O5818" s="162"/>
      <c r="P5818" s="80" t="s">
        <v>6265</v>
      </c>
      <c r="Q5818" s="80"/>
      <c r="R5818" s="80"/>
      <c r="S5818" s="163"/>
      <c r="T5818" s="213"/>
      <c r="U5818" s="162"/>
      <c r="V5818" s="164"/>
      <c r="W5818" s="12" t="str">
        <f t="shared" si="1033"/>
        <v>Mqtt1</v>
      </c>
      <c r="X5818" s="196" t="s">
        <v>10780</v>
      </c>
      <c r="Y5818" s="6" t="str">
        <f t="shared" si="1032"/>
        <v>marpower/power-tag/outlets-crew-cabin-1-emp101</v>
      </c>
      <c r="Z5818" s="103" t="str" cm="1">
        <f t="array" ref="Z5818">IF(COUNTIF(N5818,"spare"),"","$."&amp;_xlfn.REGEXEXTRACT(J5818,"^PT\d+[FQ]\d+_(.*)", 2))</f>
        <v>$.Power_Factor_Phase_A</v>
      </c>
      <c r="AA5818" s="12">
        <f t="shared" si="1036"/>
        <v>45</v>
      </c>
      <c r="AB5818" s="6" t="s">
        <v>195</v>
      </c>
      <c r="AC5818" s="103">
        <v>3078</v>
      </c>
      <c r="AJ5818" s="80"/>
      <c r="AK5818" s="113" t="s">
        <v>1426</v>
      </c>
      <c r="AN5818" s="80"/>
      <c r="AO5818" s="80"/>
      <c r="AP5818" s="80"/>
      <c r="AQ5818" s="80"/>
      <c r="AR5818" s="127"/>
      <c r="AS5818" s="80"/>
      <c r="AT5818" s="7"/>
      <c r="AU5818" s="7"/>
      <c r="AV5818" s="165"/>
      <c r="AW5818" s="166"/>
      <c r="AX5818" s="137"/>
      <c r="AY5818" s="147"/>
      <c r="AZ5818" s="167"/>
      <c r="BA5818" s="167"/>
      <c r="BB5818" s="147" t="str">
        <f t="shared" si="1035"/>
        <v/>
      </c>
      <c r="BC5818" s="168"/>
      <c r="BD5818" s="165"/>
      <c r="BE5818" s="165"/>
      <c r="BF5818" s="165"/>
      <c r="BG5818" s="165"/>
      <c r="BH5818" s="165"/>
      <c r="BI5818" s="165"/>
      <c r="BJ5818" s="165"/>
      <c r="BK5818" s="165"/>
      <c r="BL5818" s="165"/>
      <c r="BM5818" s="165"/>
      <c r="BN5818" s="165"/>
      <c r="BO5818" s="165"/>
      <c r="BP5818" s="165"/>
      <c r="BQ5818" s="165"/>
      <c r="BS5818" s="6"/>
      <c r="BT5818" s="11"/>
      <c r="BU5818" s="6"/>
      <c r="BV5818" s="6"/>
    </row>
    <row r="5819" spans="1:74" ht="15.75" x14ac:dyDescent="0.25">
      <c r="A5819" s="52" t="s">
        <v>1422</v>
      </c>
      <c r="B5819" s="56"/>
      <c r="C5819" s="7" t="s">
        <v>118</v>
      </c>
      <c r="D5819" s="7" t="s">
        <v>6562</v>
      </c>
      <c r="E5819" s="7"/>
      <c r="F5819" s="64"/>
      <c r="G5819" s="6"/>
      <c r="H5819" s="6"/>
      <c r="I5819" s="10" t="s">
        <v>110</v>
      </c>
      <c r="J5819" s="11" t="s">
        <v>5375</v>
      </c>
      <c r="K5819" s="194" t="s">
        <v>511</v>
      </c>
      <c r="L5819" s="176"/>
      <c r="M5819" s="176">
        <v>1000</v>
      </c>
      <c r="N5819" s="80" t="s">
        <v>6858</v>
      </c>
      <c r="O5819" s="162"/>
      <c r="P5819" s="80" t="s">
        <v>6266</v>
      </c>
      <c r="Q5819" s="80"/>
      <c r="R5819" s="80"/>
      <c r="S5819" s="163"/>
      <c r="T5819" s="213"/>
      <c r="U5819" s="162"/>
      <c r="V5819" s="164"/>
      <c r="W5819" s="12" t="str">
        <f t="shared" si="1033"/>
        <v>Mqtt1</v>
      </c>
      <c r="X5819" s="196" t="s">
        <v>10780</v>
      </c>
      <c r="Y5819" s="6" t="str">
        <f t="shared" si="1032"/>
        <v>marpower/power-tag/outlets-crew-cabin-1-emp101</v>
      </c>
      <c r="Z5819" s="103" t="str" cm="1">
        <f t="array" ref="Z5819">IF(COUNTIF(N5819,"spare"),"","$."&amp;_xlfn.REGEXEXTRACT(J5819,"^PT\d+[FQ]\d+_(.*)", 2))</f>
        <v>$.Power_Factor_Phase_B</v>
      </c>
      <c r="AA5819" s="12">
        <f t="shared" si="1036"/>
        <v>45</v>
      </c>
      <c r="AB5819" s="6" t="s">
        <v>195</v>
      </c>
      <c r="AC5819" s="103">
        <v>3080</v>
      </c>
      <c r="AJ5819" s="80"/>
      <c r="AK5819" s="113" t="s">
        <v>1426</v>
      </c>
      <c r="AN5819" s="80"/>
      <c r="AO5819" s="80"/>
      <c r="AP5819" s="80"/>
      <c r="AQ5819" s="80"/>
      <c r="AR5819" s="127"/>
      <c r="AS5819" s="80"/>
      <c r="AT5819" s="7"/>
      <c r="AU5819" s="7"/>
      <c r="AV5819" s="165"/>
      <c r="AW5819" s="166"/>
      <c r="AX5819" s="137"/>
      <c r="AY5819" s="147"/>
      <c r="AZ5819" s="167"/>
      <c r="BA5819" s="167"/>
      <c r="BB5819" s="147" t="str">
        <f t="shared" si="1035"/>
        <v/>
      </c>
      <c r="BC5819" s="168"/>
      <c r="BD5819" s="165"/>
      <c r="BE5819" s="165"/>
      <c r="BF5819" s="165"/>
      <c r="BG5819" s="165"/>
      <c r="BH5819" s="165"/>
      <c r="BI5819" s="165"/>
      <c r="BJ5819" s="165"/>
      <c r="BK5819" s="165"/>
      <c r="BL5819" s="165"/>
      <c r="BM5819" s="165"/>
      <c r="BN5819" s="165"/>
      <c r="BO5819" s="165"/>
      <c r="BP5819" s="165"/>
      <c r="BQ5819" s="165"/>
      <c r="BS5819" s="6"/>
      <c r="BT5819" s="11"/>
      <c r="BU5819" s="6"/>
      <c r="BV5819" s="6"/>
    </row>
    <row r="5820" spans="1:74" ht="15.75" x14ac:dyDescent="0.25">
      <c r="A5820" s="52" t="s">
        <v>1422</v>
      </c>
      <c r="B5820" s="56"/>
      <c r="C5820" s="7" t="s">
        <v>118</v>
      </c>
      <c r="D5820" s="7" t="s">
        <v>6562</v>
      </c>
      <c r="E5820" s="7"/>
      <c r="F5820" s="64"/>
      <c r="G5820" s="6"/>
      <c r="H5820" s="6"/>
      <c r="I5820" s="10" t="s">
        <v>110</v>
      </c>
      <c r="J5820" s="11" t="s">
        <v>5376</v>
      </c>
      <c r="K5820" s="194" t="s">
        <v>511</v>
      </c>
      <c r="L5820" s="176"/>
      <c r="M5820" s="176">
        <v>1000</v>
      </c>
      <c r="N5820" s="80" t="s">
        <v>6858</v>
      </c>
      <c r="O5820" s="162"/>
      <c r="P5820" s="80" t="s">
        <v>6267</v>
      </c>
      <c r="Q5820" s="80"/>
      <c r="R5820" s="80"/>
      <c r="S5820" s="163"/>
      <c r="T5820" s="213"/>
      <c r="U5820" s="162"/>
      <c r="V5820" s="164"/>
      <c r="W5820" s="12" t="str">
        <f t="shared" si="1033"/>
        <v>Mqtt1</v>
      </c>
      <c r="X5820" s="196" t="s">
        <v>10780</v>
      </c>
      <c r="Y5820" s="6" t="str">
        <f t="shared" si="1032"/>
        <v>marpower/power-tag/outlets-crew-cabin-1-emp101</v>
      </c>
      <c r="Z5820" s="103" t="str" cm="1">
        <f t="array" ref="Z5820">IF(COUNTIF(N5820,"spare"),"","$."&amp;_xlfn.REGEXEXTRACT(J5820,"^PT\d+[FQ]\d+_(.*)", 2))</f>
        <v>$.Power_Factor_Phase_C</v>
      </c>
      <c r="AA5820" s="12">
        <f t="shared" si="1036"/>
        <v>45</v>
      </c>
      <c r="AB5820" s="6" t="s">
        <v>195</v>
      </c>
      <c r="AC5820" s="103">
        <v>3082</v>
      </c>
      <c r="AJ5820" s="80"/>
      <c r="AK5820" s="113" t="s">
        <v>1426</v>
      </c>
      <c r="AN5820" s="80"/>
      <c r="AO5820" s="80"/>
      <c r="AP5820" s="80"/>
      <c r="AQ5820" s="80"/>
      <c r="AR5820" s="127"/>
      <c r="AS5820" s="80"/>
      <c r="AT5820" s="7"/>
      <c r="AU5820" s="7"/>
      <c r="AV5820" s="165"/>
      <c r="AW5820" s="166"/>
      <c r="AX5820" s="137"/>
      <c r="AY5820" s="147"/>
      <c r="AZ5820" s="167"/>
      <c r="BA5820" s="167"/>
      <c r="BB5820" s="147" t="str">
        <f t="shared" si="1035"/>
        <v/>
      </c>
      <c r="BC5820" s="168"/>
      <c r="BD5820" s="165"/>
      <c r="BE5820" s="165"/>
      <c r="BF5820" s="165"/>
      <c r="BG5820" s="165"/>
      <c r="BH5820" s="165"/>
      <c r="BI5820" s="165"/>
      <c r="BJ5820" s="165"/>
      <c r="BK5820" s="165"/>
      <c r="BL5820" s="165"/>
      <c r="BM5820" s="165"/>
      <c r="BN5820" s="165"/>
      <c r="BO5820" s="165"/>
      <c r="BP5820" s="165"/>
      <c r="BQ5820" s="165"/>
      <c r="BS5820" s="6"/>
      <c r="BT5820" s="11"/>
      <c r="BU5820" s="6"/>
      <c r="BV5820" s="6"/>
    </row>
    <row r="5821" spans="1:74" ht="15.75" x14ac:dyDescent="0.25">
      <c r="A5821" s="52" t="s">
        <v>1422</v>
      </c>
      <c r="B5821" s="56"/>
      <c r="C5821" s="7" t="s">
        <v>118</v>
      </c>
      <c r="D5821" s="7" t="s">
        <v>6562</v>
      </c>
      <c r="E5821" s="7"/>
      <c r="F5821" s="64"/>
      <c r="G5821" s="6"/>
      <c r="H5821" s="6"/>
      <c r="I5821" s="10" t="s">
        <v>110</v>
      </c>
      <c r="J5821" s="11" t="s">
        <v>5377</v>
      </c>
      <c r="K5821" s="194" t="s">
        <v>511</v>
      </c>
      <c r="L5821" s="176"/>
      <c r="M5821" s="176">
        <v>1000</v>
      </c>
      <c r="N5821" s="80" t="s">
        <v>6858</v>
      </c>
      <c r="O5821" s="162"/>
      <c r="P5821" s="80" t="s">
        <v>6268</v>
      </c>
      <c r="Q5821" s="80"/>
      <c r="R5821" s="80"/>
      <c r="S5821" s="163"/>
      <c r="T5821" s="213"/>
      <c r="U5821" s="162"/>
      <c r="V5821" s="164"/>
      <c r="W5821" s="12" t="str">
        <f t="shared" si="1033"/>
        <v>Mqtt1</v>
      </c>
      <c r="X5821" s="196" t="s">
        <v>10780</v>
      </c>
      <c r="Y5821" s="6" t="str">
        <f t="shared" si="1032"/>
        <v>marpower/power-tag/outlets-crew-cabin-1-emp101</v>
      </c>
      <c r="Z5821" s="103" t="str" cm="1">
        <f t="array" ref="Z5821">IF(COUNTIF(N5821,"spare"),"","$."&amp;_xlfn.REGEXEXTRACT(J5821,"^PT\d+[FQ]\d+_(.*)", 2))</f>
        <v>$.Total_Power_Factor</v>
      </c>
      <c r="AA5821" s="12">
        <f t="shared" si="1036"/>
        <v>45</v>
      </c>
      <c r="AB5821" s="6" t="s">
        <v>195</v>
      </c>
      <c r="AC5821" s="103">
        <v>3084</v>
      </c>
      <c r="AJ5821" s="80"/>
      <c r="AK5821" s="113" t="s">
        <v>1426</v>
      </c>
      <c r="AN5821" s="80"/>
      <c r="AO5821" s="80"/>
      <c r="AP5821" s="80"/>
      <c r="AQ5821" s="80"/>
      <c r="AR5821" s="127"/>
      <c r="AS5821" s="80"/>
      <c r="AT5821" s="7"/>
      <c r="AU5821" s="7"/>
      <c r="AV5821" s="165"/>
      <c r="AW5821" s="166"/>
      <c r="AX5821" s="137"/>
      <c r="AY5821" s="147"/>
      <c r="AZ5821" s="167"/>
      <c r="BA5821" s="167"/>
      <c r="BB5821" s="147" t="str">
        <f t="shared" si="1035"/>
        <v/>
      </c>
      <c r="BC5821" s="168"/>
      <c r="BD5821" s="165"/>
      <c r="BE5821" s="165"/>
      <c r="BF5821" s="165"/>
      <c r="BG5821" s="165"/>
      <c r="BH5821" s="165"/>
      <c r="BI5821" s="165"/>
      <c r="BJ5821" s="165"/>
      <c r="BK5821" s="165"/>
      <c r="BL5821" s="165"/>
      <c r="BM5821" s="165"/>
      <c r="BN5821" s="165"/>
      <c r="BO5821" s="165"/>
      <c r="BP5821" s="165"/>
      <c r="BQ5821" s="165"/>
      <c r="BS5821" s="6"/>
      <c r="BT5821" s="11"/>
      <c r="BU5821" s="6"/>
      <c r="BV5821" s="6"/>
    </row>
    <row r="5822" spans="1:74" ht="15.75" x14ac:dyDescent="0.25">
      <c r="A5822" s="52" t="s">
        <v>1422</v>
      </c>
      <c r="B5822" s="56"/>
      <c r="C5822" s="7" t="s">
        <v>118</v>
      </c>
      <c r="D5822" s="7" t="s">
        <v>6562</v>
      </c>
      <c r="E5822" s="7"/>
      <c r="F5822" s="64"/>
      <c r="G5822" s="6"/>
      <c r="H5822" s="6"/>
      <c r="I5822" s="10" t="s">
        <v>110</v>
      </c>
      <c r="J5822" s="11" t="s">
        <v>5378</v>
      </c>
      <c r="K5822" s="194" t="s">
        <v>511</v>
      </c>
      <c r="L5822" s="176"/>
      <c r="M5822" s="176">
        <v>1000</v>
      </c>
      <c r="N5822" s="80" t="s">
        <v>6858</v>
      </c>
      <c r="O5822" s="162"/>
      <c r="P5822" s="80" t="s">
        <v>6269</v>
      </c>
      <c r="Q5822" s="80"/>
      <c r="R5822" s="80"/>
      <c r="S5822" s="163"/>
      <c r="T5822" s="213"/>
      <c r="U5822" s="162"/>
      <c r="V5822" s="164"/>
      <c r="W5822" s="12" t="str">
        <f t="shared" si="1033"/>
        <v>Mqtt1</v>
      </c>
      <c r="X5822" s="196" t="s">
        <v>10781</v>
      </c>
      <c r="Y5822" s="6" t="str">
        <f t="shared" si="1032"/>
        <v>marpower/power-tag/outlets-crew-cabin-2-emp102</v>
      </c>
      <c r="Z5822" s="103" t="str" cm="1">
        <f t="array" ref="Z5822">IF(COUNTIF(N5822,"spare"),"","$."&amp;_xlfn.REGEXEXTRACT(J5822,"^PT\d+[FQ]\d+_(.*)", 2))</f>
        <v>$.RMS_Current_Phase_A</v>
      </c>
      <c r="AA5822" s="12">
        <f>AA5807+1</f>
        <v>46</v>
      </c>
      <c r="AB5822" s="6" t="s">
        <v>195</v>
      </c>
      <c r="AC5822" s="103">
        <v>3000</v>
      </c>
      <c r="AJ5822" s="80"/>
      <c r="AK5822" s="113" t="s">
        <v>1423</v>
      </c>
      <c r="AN5822" s="80"/>
      <c r="AO5822" s="80"/>
      <c r="AP5822" s="80"/>
      <c r="AQ5822" s="80"/>
      <c r="AR5822" s="127"/>
      <c r="AS5822" s="80"/>
      <c r="AT5822" s="7"/>
      <c r="AU5822" s="7"/>
      <c r="AV5822" s="165"/>
      <c r="AW5822" s="166"/>
      <c r="AX5822" s="137"/>
      <c r="AY5822" s="147"/>
      <c r="AZ5822" s="167"/>
      <c r="BA5822" s="167"/>
      <c r="BB5822" s="147" t="str">
        <f t="shared" ref="BB5822:BB5836" si="1037">IF(ISNUMBER(AM5822),"1","")</f>
        <v/>
      </c>
      <c r="BC5822" s="168"/>
      <c r="BD5822" s="165"/>
      <c r="BE5822" s="165"/>
      <c r="BF5822" s="165"/>
      <c r="BG5822" s="165"/>
      <c r="BH5822" s="165"/>
      <c r="BI5822" s="165"/>
      <c r="BJ5822" s="165"/>
      <c r="BK5822" s="165"/>
      <c r="BL5822" s="165"/>
      <c r="BM5822" s="165"/>
      <c r="BN5822" s="165"/>
      <c r="BO5822" s="165"/>
      <c r="BP5822" s="165"/>
      <c r="BQ5822" s="165"/>
      <c r="BS5822" s="6"/>
      <c r="BT5822" s="11"/>
      <c r="BU5822" s="6"/>
      <c r="BV5822" s="6"/>
    </row>
    <row r="5823" spans="1:74" ht="15.75" x14ac:dyDescent="0.25">
      <c r="A5823" s="52" t="s">
        <v>1422</v>
      </c>
      <c r="B5823" s="56"/>
      <c r="C5823" s="7" t="s">
        <v>118</v>
      </c>
      <c r="D5823" s="7" t="s">
        <v>6562</v>
      </c>
      <c r="E5823" s="7"/>
      <c r="F5823" s="64"/>
      <c r="G5823" s="6"/>
      <c r="H5823" s="6"/>
      <c r="I5823" s="10" t="s">
        <v>110</v>
      </c>
      <c r="J5823" s="11" t="s">
        <v>5379</v>
      </c>
      <c r="K5823" s="194" t="s">
        <v>511</v>
      </c>
      <c r="L5823" s="176"/>
      <c r="M5823" s="176">
        <v>1000</v>
      </c>
      <c r="N5823" s="80" t="s">
        <v>6858</v>
      </c>
      <c r="O5823" s="162"/>
      <c r="P5823" s="80" t="s">
        <v>6270</v>
      </c>
      <c r="Q5823" s="80"/>
      <c r="R5823" s="80"/>
      <c r="S5823" s="163"/>
      <c r="T5823" s="213"/>
      <c r="U5823" s="162"/>
      <c r="V5823" s="164"/>
      <c r="W5823" s="12" t="str">
        <f t="shared" si="1033"/>
        <v>Mqtt1</v>
      </c>
      <c r="X5823" s="196" t="s">
        <v>10781</v>
      </c>
      <c r="Y5823" s="6" t="str">
        <f t="shared" si="1032"/>
        <v>marpower/power-tag/outlets-crew-cabin-2-emp102</v>
      </c>
      <c r="Z5823" s="103" t="str" cm="1">
        <f t="array" ref="Z5823">IF(COUNTIF(N5823,"spare"),"","$."&amp;_xlfn.REGEXEXTRACT(J5823,"^PT\d+[FQ]\d+_(.*)", 2))</f>
        <v>$.RMS_Current_Phase_B</v>
      </c>
      <c r="AA5823" s="12">
        <f t="shared" ref="AA5823:AA5836" si="1038">AA5808+1</f>
        <v>46</v>
      </c>
      <c r="AB5823" s="6" t="s">
        <v>195</v>
      </c>
      <c r="AC5823" s="103">
        <v>3002</v>
      </c>
      <c r="AJ5823" s="80"/>
      <c r="AK5823" s="113" t="s">
        <v>1423</v>
      </c>
      <c r="AN5823" s="80"/>
      <c r="AO5823" s="80"/>
      <c r="AP5823" s="80"/>
      <c r="AQ5823" s="80"/>
      <c r="AR5823" s="127"/>
      <c r="AS5823" s="80"/>
      <c r="AT5823" s="7"/>
      <c r="AU5823" s="7"/>
      <c r="AV5823" s="165"/>
      <c r="AW5823" s="166"/>
      <c r="AX5823" s="137"/>
      <c r="AY5823" s="147"/>
      <c r="AZ5823" s="167"/>
      <c r="BA5823" s="167"/>
      <c r="BB5823" s="147" t="str">
        <f t="shared" si="1037"/>
        <v/>
      </c>
      <c r="BC5823" s="168"/>
      <c r="BD5823" s="165"/>
      <c r="BE5823" s="165"/>
      <c r="BF5823" s="165"/>
      <c r="BG5823" s="165"/>
      <c r="BH5823" s="165"/>
      <c r="BI5823" s="165"/>
      <c r="BJ5823" s="165"/>
      <c r="BK5823" s="165"/>
      <c r="BL5823" s="165"/>
      <c r="BM5823" s="165"/>
      <c r="BN5823" s="165"/>
      <c r="BO5823" s="165"/>
      <c r="BP5823" s="165"/>
      <c r="BQ5823" s="165"/>
      <c r="BS5823" s="6"/>
      <c r="BT5823" s="11"/>
      <c r="BU5823" s="6"/>
      <c r="BV5823" s="6"/>
    </row>
    <row r="5824" spans="1:74" ht="15.75" x14ac:dyDescent="0.25">
      <c r="A5824" s="52" t="s">
        <v>1422</v>
      </c>
      <c r="B5824" s="56"/>
      <c r="C5824" s="7" t="s">
        <v>118</v>
      </c>
      <c r="D5824" s="7" t="s">
        <v>6562</v>
      </c>
      <c r="E5824" s="7"/>
      <c r="F5824" s="64"/>
      <c r="G5824" s="6"/>
      <c r="H5824" s="6"/>
      <c r="I5824" s="10" t="s">
        <v>110</v>
      </c>
      <c r="J5824" s="11" t="s">
        <v>5380</v>
      </c>
      <c r="K5824" s="194" t="s">
        <v>511</v>
      </c>
      <c r="L5824" s="176"/>
      <c r="M5824" s="176">
        <v>1000</v>
      </c>
      <c r="N5824" s="80" t="s">
        <v>6858</v>
      </c>
      <c r="O5824" s="162"/>
      <c r="P5824" s="80" t="s">
        <v>6271</v>
      </c>
      <c r="Q5824" s="80"/>
      <c r="R5824" s="80"/>
      <c r="S5824" s="163"/>
      <c r="T5824" s="213"/>
      <c r="U5824" s="162"/>
      <c r="V5824" s="164"/>
      <c r="W5824" s="12" t="str">
        <f t="shared" si="1033"/>
        <v>Mqtt1</v>
      </c>
      <c r="X5824" s="196" t="s">
        <v>10781</v>
      </c>
      <c r="Y5824" s="6" t="str">
        <f t="shared" si="1032"/>
        <v>marpower/power-tag/outlets-crew-cabin-2-emp102</v>
      </c>
      <c r="Z5824" s="103" t="str" cm="1">
        <f t="array" ref="Z5824">IF(COUNTIF(N5824,"spare"),"","$."&amp;_xlfn.REGEXEXTRACT(J5824,"^PT\d+[FQ]\d+_(.*)", 2))</f>
        <v>$.RMS_Current_Phase_C</v>
      </c>
      <c r="AA5824" s="12">
        <f t="shared" si="1038"/>
        <v>46</v>
      </c>
      <c r="AB5824" s="6" t="s">
        <v>195</v>
      </c>
      <c r="AC5824" s="103">
        <v>3004</v>
      </c>
      <c r="AJ5824" s="80"/>
      <c r="AK5824" s="113" t="s">
        <v>1423</v>
      </c>
      <c r="AN5824" s="80"/>
      <c r="AO5824" s="80"/>
      <c r="AP5824" s="80"/>
      <c r="AQ5824" s="80"/>
      <c r="AR5824" s="127"/>
      <c r="AS5824" s="80"/>
      <c r="AT5824" s="7"/>
      <c r="AU5824" s="7"/>
      <c r="AV5824" s="165"/>
      <c r="AW5824" s="166"/>
      <c r="AX5824" s="137"/>
      <c r="AY5824" s="147"/>
      <c r="AZ5824" s="167"/>
      <c r="BA5824" s="167"/>
      <c r="BB5824" s="147" t="str">
        <f t="shared" si="1037"/>
        <v/>
      </c>
      <c r="BC5824" s="168"/>
      <c r="BD5824" s="165"/>
      <c r="BE5824" s="165"/>
      <c r="BF5824" s="165"/>
      <c r="BG5824" s="165"/>
      <c r="BH5824" s="165"/>
      <c r="BI5824" s="165"/>
      <c r="BJ5824" s="165"/>
      <c r="BK5824" s="165"/>
      <c r="BL5824" s="165"/>
      <c r="BM5824" s="165"/>
      <c r="BN5824" s="165"/>
      <c r="BO5824" s="165"/>
      <c r="BP5824" s="165"/>
      <c r="BQ5824" s="165"/>
      <c r="BS5824" s="6"/>
      <c r="BT5824" s="11"/>
      <c r="BU5824" s="6"/>
      <c r="BV5824" s="6"/>
    </row>
    <row r="5825" spans="1:74" ht="15.75" x14ac:dyDescent="0.25">
      <c r="A5825" s="52" t="s">
        <v>1422</v>
      </c>
      <c r="B5825" s="56"/>
      <c r="C5825" s="7" t="s">
        <v>118</v>
      </c>
      <c r="D5825" s="7" t="s">
        <v>6562</v>
      </c>
      <c r="E5825" s="7"/>
      <c r="F5825" s="64"/>
      <c r="G5825" s="6"/>
      <c r="H5825" s="6"/>
      <c r="I5825" s="10" t="s">
        <v>110</v>
      </c>
      <c r="J5825" s="11" t="s">
        <v>5381</v>
      </c>
      <c r="K5825" s="194" t="s">
        <v>511</v>
      </c>
      <c r="L5825" s="176"/>
      <c r="M5825" s="176">
        <v>1000</v>
      </c>
      <c r="N5825" s="80" t="s">
        <v>6858</v>
      </c>
      <c r="O5825" s="162"/>
      <c r="P5825" s="80" t="s">
        <v>6272</v>
      </c>
      <c r="Q5825" s="80"/>
      <c r="R5825" s="80"/>
      <c r="S5825" s="163"/>
      <c r="T5825" s="213"/>
      <c r="U5825" s="162"/>
      <c r="V5825" s="164"/>
      <c r="W5825" s="12" t="str">
        <f t="shared" si="1033"/>
        <v>Mqtt1</v>
      </c>
      <c r="X5825" s="196" t="s">
        <v>10781</v>
      </c>
      <c r="Y5825" s="6" t="str">
        <f t="shared" si="1032"/>
        <v>marpower/power-tag/outlets-crew-cabin-2-emp102</v>
      </c>
      <c r="Z5825" s="103" t="str" cm="1">
        <f t="array" ref="Z5825">IF(COUNTIF(N5825,"spare"),"","$."&amp;_xlfn.REGEXEXTRACT(J5825,"^PT\d+[FQ]\d+_(.*)", 2))</f>
        <v>$.RMS_Current_Phase_Neut</v>
      </c>
      <c r="AA5825" s="12">
        <f t="shared" si="1038"/>
        <v>46</v>
      </c>
      <c r="AB5825" s="6" t="s">
        <v>195</v>
      </c>
      <c r="AC5825" s="103">
        <v>3006</v>
      </c>
      <c r="AJ5825" s="80"/>
      <c r="AK5825" s="113" t="s">
        <v>1423</v>
      </c>
      <c r="AN5825" s="80"/>
      <c r="AO5825" s="80"/>
      <c r="AP5825" s="80"/>
      <c r="AQ5825" s="80"/>
      <c r="AR5825" s="127"/>
      <c r="AS5825" s="80"/>
      <c r="AT5825" s="7"/>
      <c r="AU5825" s="7"/>
      <c r="AV5825" s="165"/>
      <c r="AW5825" s="166"/>
      <c r="AX5825" s="137"/>
      <c r="AY5825" s="147"/>
      <c r="AZ5825" s="167"/>
      <c r="BA5825" s="167"/>
      <c r="BB5825" s="147" t="str">
        <f t="shared" si="1037"/>
        <v/>
      </c>
      <c r="BC5825" s="168"/>
      <c r="BD5825" s="165"/>
      <c r="BE5825" s="165"/>
      <c r="BF5825" s="165"/>
      <c r="BG5825" s="165"/>
      <c r="BH5825" s="165"/>
      <c r="BI5825" s="165"/>
      <c r="BJ5825" s="165"/>
      <c r="BK5825" s="165"/>
      <c r="BL5825" s="165"/>
      <c r="BM5825" s="165"/>
      <c r="BN5825" s="165"/>
      <c r="BO5825" s="165"/>
      <c r="BP5825" s="165"/>
      <c r="BQ5825" s="165"/>
      <c r="BS5825" s="6"/>
      <c r="BT5825" s="11"/>
      <c r="BU5825" s="6"/>
      <c r="BV5825" s="6"/>
    </row>
    <row r="5826" spans="1:74" ht="15.75" x14ac:dyDescent="0.25">
      <c r="A5826" s="52" t="s">
        <v>1422</v>
      </c>
      <c r="B5826" s="56"/>
      <c r="C5826" s="7" t="s">
        <v>118</v>
      </c>
      <c r="D5826" s="7" t="s">
        <v>6562</v>
      </c>
      <c r="E5826" s="7"/>
      <c r="F5826" s="64"/>
      <c r="G5826" s="6"/>
      <c r="H5826" s="6"/>
      <c r="I5826" s="10" t="s">
        <v>110</v>
      </c>
      <c r="J5826" s="11" t="s">
        <v>8429</v>
      </c>
      <c r="K5826" s="194" t="s">
        <v>511</v>
      </c>
      <c r="L5826" s="176"/>
      <c r="M5826" s="176">
        <v>1000</v>
      </c>
      <c r="N5826" s="80" t="s">
        <v>6858</v>
      </c>
      <c r="O5826" s="162"/>
      <c r="P5826" s="80" t="s">
        <v>6273</v>
      </c>
      <c r="Q5826" s="80"/>
      <c r="R5826" s="80"/>
      <c r="S5826" s="163"/>
      <c r="T5826" s="213"/>
      <c r="U5826" s="162"/>
      <c r="V5826" s="164"/>
      <c r="W5826" s="12" t="str">
        <f t="shared" si="1033"/>
        <v>Mqtt1</v>
      </c>
      <c r="X5826" s="196" t="s">
        <v>10781</v>
      </c>
      <c r="Y5826" s="6" t="str">
        <f t="shared" si="1032"/>
        <v>marpower/power-tag/outlets-crew-cabin-2-emp102</v>
      </c>
      <c r="Z5826" s="103" t="str" cm="1">
        <f t="array" ref="Z5826">IF(COUNTIF(N5826,"spare"),"","$."&amp;_xlfn.REGEXEXTRACT(J5826,"^PT\d+[FQ]\d+_(.*)", 2))</f>
        <v>$.RMS_Voltage_A_N</v>
      </c>
      <c r="AA5826" s="12">
        <f t="shared" si="1038"/>
        <v>46</v>
      </c>
      <c r="AB5826" s="6" t="s">
        <v>195</v>
      </c>
      <c r="AC5826" s="103">
        <v>3028</v>
      </c>
      <c r="AJ5826" s="80"/>
      <c r="AK5826" s="113" t="s">
        <v>1424</v>
      </c>
      <c r="AN5826" s="80"/>
      <c r="AO5826" s="80"/>
      <c r="AP5826" s="80"/>
      <c r="AQ5826" s="80"/>
      <c r="AR5826" s="127"/>
      <c r="AS5826" s="80"/>
      <c r="AT5826" s="7"/>
      <c r="AU5826" s="7"/>
      <c r="AV5826" s="165"/>
      <c r="AW5826" s="166"/>
      <c r="AX5826" s="137"/>
      <c r="AY5826" s="147"/>
      <c r="AZ5826" s="167"/>
      <c r="BA5826" s="167"/>
      <c r="BB5826" s="147" t="str">
        <f t="shared" si="1037"/>
        <v/>
      </c>
      <c r="BC5826" s="168"/>
      <c r="BD5826" s="165"/>
      <c r="BE5826" s="165"/>
      <c r="BF5826" s="165"/>
      <c r="BG5826" s="165"/>
      <c r="BH5826" s="165"/>
      <c r="BI5826" s="165"/>
      <c r="BJ5826" s="165"/>
      <c r="BK5826" s="165"/>
      <c r="BL5826" s="165"/>
      <c r="BM5826" s="165"/>
      <c r="BN5826" s="165"/>
      <c r="BO5826" s="165"/>
      <c r="BP5826" s="165"/>
      <c r="BQ5826" s="165"/>
      <c r="BS5826" s="6"/>
      <c r="BT5826" s="11"/>
      <c r="BU5826" s="6"/>
      <c r="BV5826" s="6"/>
    </row>
    <row r="5827" spans="1:74" ht="15.75" x14ac:dyDescent="0.25">
      <c r="A5827" s="52" t="s">
        <v>1422</v>
      </c>
      <c r="B5827" s="56"/>
      <c r="C5827" s="7" t="s">
        <v>118</v>
      </c>
      <c r="D5827" s="7" t="s">
        <v>6562</v>
      </c>
      <c r="E5827" s="7"/>
      <c r="F5827" s="64"/>
      <c r="G5827" s="6"/>
      <c r="H5827" s="6"/>
      <c r="I5827" s="10" t="s">
        <v>110</v>
      </c>
      <c r="J5827" s="11" t="s">
        <v>8606</v>
      </c>
      <c r="K5827" s="194" t="s">
        <v>511</v>
      </c>
      <c r="L5827" s="176"/>
      <c r="M5827" s="176">
        <v>1000</v>
      </c>
      <c r="N5827" s="80" t="s">
        <v>6858</v>
      </c>
      <c r="O5827" s="162"/>
      <c r="P5827" s="80" t="s">
        <v>6274</v>
      </c>
      <c r="Q5827" s="80"/>
      <c r="R5827" s="80"/>
      <c r="S5827" s="163"/>
      <c r="T5827" s="213"/>
      <c r="U5827" s="162"/>
      <c r="V5827" s="164"/>
      <c r="W5827" s="12" t="str">
        <f t="shared" si="1033"/>
        <v>Mqtt1</v>
      </c>
      <c r="X5827" s="196" t="s">
        <v>10781</v>
      </c>
      <c r="Y5827" s="6" t="str">
        <f t="shared" si="1032"/>
        <v>marpower/power-tag/outlets-crew-cabin-2-emp102</v>
      </c>
      <c r="Z5827" s="103" t="str" cm="1">
        <f t="array" ref="Z5827">IF(COUNTIF(N5827,"spare"),"","$."&amp;_xlfn.REGEXEXTRACT(J5827,"^PT\d+[FQ]\d+_(.*)", 2))</f>
        <v>$.RMS_Voltage_B_N</v>
      </c>
      <c r="AA5827" s="12">
        <f t="shared" si="1038"/>
        <v>46</v>
      </c>
      <c r="AB5827" s="6" t="s">
        <v>195</v>
      </c>
      <c r="AC5827" s="103">
        <v>3030</v>
      </c>
      <c r="AJ5827" s="80"/>
      <c r="AK5827" s="113" t="s">
        <v>1424</v>
      </c>
      <c r="AN5827" s="80"/>
      <c r="AO5827" s="80"/>
      <c r="AP5827" s="80"/>
      <c r="AQ5827" s="80"/>
      <c r="AR5827" s="127"/>
      <c r="AS5827" s="80"/>
      <c r="AT5827" s="7"/>
      <c r="AU5827" s="7"/>
      <c r="AV5827" s="165"/>
      <c r="AW5827" s="166"/>
      <c r="AX5827" s="137"/>
      <c r="AY5827" s="147"/>
      <c r="AZ5827" s="167"/>
      <c r="BA5827" s="167"/>
      <c r="BB5827" s="147" t="str">
        <f t="shared" si="1037"/>
        <v/>
      </c>
      <c r="BC5827" s="168"/>
      <c r="BD5827" s="165"/>
      <c r="BE5827" s="165"/>
      <c r="BF5827" s="165"/>
      <c r="BG5827" s="165"/>
      <c r="BH5827" s="165"/>
      <c r="BI5827" s="165"/>
      <c r="BJ5827" s="165"/>
      <c r="BK5827" s="165"/>
      <c r="BL5827" s="165"/>
      <c r="BM5827" s="165"/>
      <c r="BN5827" s="165"/>
      <c r="BO5827" s="165"/>
      <c r="BP5827" s="165"/>
      <c r="BQ5827" s="165"/>
      <c r="BS5827" s="6"/>
      <c r="BT5827" s="11"/>
      <c r="BU5827" s="6"/>
      <c r="BV5827" s="6"/>
    </row>
    <row r="5828" spans="1:74" ht="15.75" x14ac:dyDescent="0.25">
      <c r="A5828" s="52" t="s">
        <v>1422</v>
      </c>
      <c r="B5828" s="56"/>
      <c r="C5828" s="7" t="s">
        <v>118</v>
      </c>
      <c r="D5828" s="7" t="s">
        <v>6562</v>
      </c>
      <c r="E5828" s="7"/>
      <c r="F5828" s="64"/>
      <c r="G5828" s="6"/>
      <c r="H5828" s="6"/>
      <c r="I5828" s="10" t="s">
        <v>110</v>
      </c>
      <c r="J5828" s="11" t="s">
        <v>8783</v>
      </c>
      <c r="K5828" s="194" t="s">
        <v>511</v>
      </c>
      <c r="L5828" s="176"/>
      <c r="M5828" s="176">
        <v>1000</v>
      </c>
      <c r="N5828" s="80" t="s">
        <v>6858</v>
      </c>
      <c r="O5828" s="162"/>
      <c r="P5828" s="80" t="s">
        <v>6275</v>
      </c>
      <c r="Q5828" s="80"/>
      <c r="R5828" s="80"/>
      <c r="S5828" s="163"/>
      <c r="T5828" s="213"/>
      <c r="U5828" s="162"/>
      <c r="V5828" s="164"/>
      <c r="W5828" s="12" t="str">
        <f t="shared" si="1033"/>
        <v>Mqtt1</v>
      </c>
      <c r="X5828" s="196" t="s">
        <v>10781</v>
      </c>
      <c r="Y5828" s="6" t="str">
        <f t="shared" si="1032"/>
        <v>marpower/power-tag/outlets-crew-cabin-2-emp102</v>
      </c>
      <c r="Z5828" s="103" t="str" cm="1">
        <f t="array" ref="Z5828">IF(COUNTIF(N5828,"spare"),"","$."&amp;_xlfn.REGEXEXTRACT(J5828,"^PT\d+[FQ]\d+_(.*)", 2))</f>
        <v>$.RMS_Voltage_C_N</v>
      </c>
      <c r="AA5828" s="12">
        <f t="shared" si="1038"/>
        <v>46</v>
      </c>
      <c r="AB5828" s="6" t="s">
        <v>195</v>
      </c>
      <c r="AC5828" s="103">
        <v>3032</v>
      </c>
      <c r="AJ5828" s="80"/>
      <c r="AK5828" s="113" t="s">
        <v>1424</v>
      </c>
      <c r="AN5828" s="80"/>
      <c r="AO5828" s="80"/>
      <c r="AP5828" s="80"/>
      <c r="AQ5828" s="80"/>
      <c r="AR5828" s="127"/>
      <c r="AS5828" s="80"/>
      <c r="AT5828" s="7"/>
      <c r="AU5828" s="7"/>
      <c r="AV5828" s="165"/>
      <c r="AW5828" s="166"/>
      <c r="AX5828" s="137"/>
      <c r="AY5828" s="147"/>
      <c r="AZ5828" s="167"/>
      <c r="BA5828" s="167"/>
      <c r="BB5828" s="147" t="str">
        <f t="shared" si="1037"/>
        <v/>
      </c>
      <c r="BC5828" s="168"/>
      <c r="BD5828" s="165"/>
      <c r="BE5828" s="165"/>
      <c r="BF5828" s="165"/>
      <c r="BG5828" s="165"/>
      <c r="BH5828" s="165"/>
      <c r="BI5828" s="165"/>
      <c r="BJ5828" s="165"/>
      <c r="BK5828" s="165"/>
      <c r="BL5828" s="165"/>
      <c r="BM5828" s="165"/>
      <c r="BN5828" s="165"/>
      <c r="BO5828" s="165"/>
      <c r="BP5828" s="165"/>
      <c r="BQ5828" s="165"/>
      <c r="BS5828" s="6"/>
      <c r="BT5828" s="11"/>
      <c r="BU5828" s="6"/>
      <c r="BV5828" s="6"/>
    </row>
    <row r="5829" spans="1:74" ht="15.75" x14ac:dyDescent="0.25">
      <c r="A5829" s="52" t="s">
        <v>1422</v>
      </c>
      <c r="B5829" s="56"/>
      <c r="C5829" s="7" t="s">
        <v>118</v>
      </c>
      <c r="D5829" s="7" t="s">
        <v>6562</v>
      </c>
      <c r="E5829" s="7"/>
      <c r="F5829" s="64"/>
      <c r="G5829" s="6"/>
      <c r="H5829" s="6"/>
      <c r="I5829" s="10" t="s">
        <v>110</v>
      </c>
      <c r="J5829" s="11" t="s">
        <v>5382</v>
      </c>
      <c r="K5829" s="194" t="s">
        <v>511</v>
      </c>
      <c r="L5829" s="176"/>
      <c r="M5829" s="176">
        <v>1000</v>
      </c>
      <c r="N5829" s="80" t="s">
        <v>6858</v>
      </c>
      <c r="O5829" s="162"/>
      <c r="P5829" s="80" t="s">
        <v>6276</v>
      </c>
      <c r="Q5829" s="80"/>
      <c r="R5829" s="80"/>
      <c r="S5829" s="163"/>
      <c r="T5829" s="213"/>
      <c r="U5829" s="162"/>
      <c r="V5829" s="164"/>
      <c r="W5829" s="12" t="str">
        <f t="shared" si="1033"/>
        <v>Mqtt1</v>
      </c>
      <c r="X5829" s="196" t="s">
        <v>10781</v>
      </c>
      <c r="Y5829" s="6" t="str">
        <f t="shared" si="1032"/>
        <v>marpower/power-tag/outlets-crew-cabin-2-emp102</v>
      </c>
      <c r="Z5829" s="103" t="str" cm="1">
        <f t="array" ref="Z5829">IF(COUNTIF(N5829,"spare"),"","$."&amp;_xlfn.REGEXEXTRACT(J5829,"^PT\d+[FQ]\d+_(.*)", 2))</f>
        <v>$.Active_Power_Phase_A</v>
      </c>
      <c r="AA5829" s="12">
        <f t="shared" si="1038"/>
        <v>46</v>
      </c>
      <c r="AB5829" s="6" t="s">
        <v>195</v>
      </c>
      <c r="AC5829" s="103">
        <v>3054</v>
      </c>
      <c r="AJ5829" s="80"/>
      <c r="AK5829" s="113" t="s">
        <v>1425</v>
      </c>
      <c r="AN5829" s="80"/>
      <c r="AO5829" s="80"/>
      <c r="AP5829" s="80"/>
      <c r="AQ5829" s="80"/>
      <c r="AR5829" s="127"/>
      <c r="AS5829" s="80"/>
      <c r="AT5829" s="7"/>
      <c r="AU5829" s="7"/>
      <c r="AV5829" s="165"/>
      <c r="AW5829" s="166"/>
      <c r="AX5829" s="137"/>
      <c r="AY5829" s="147"/>
      <c r="AZ5829" s="167"/>
      <c r="BA5829" s="167"/>
      <c r="BB5829" s="147" t="str">
        <f t="shared" si="1037"/>
        <v/>
      </c>
      <c r="BC5829" s="168"/>
      <c r="BD5829" s="165"/>
      <c r="BE5829" s="165"/>
      <c r="BF5829" s="165"/>
      <c r="BG5829" s="165"/>
      <c r="BH5829" s="165"/>
      <c r="BI5829" s="165"/>
      <c r="BJ5829" s="165"/>
      <c r="BK5829" s="165"/>
      <c r="BL5829" s="165"/>
      <c r="BM5829" s="165"/>
      <c r="BN5829" s="165"/>
      <c r="BO5829" s="165"/>
      <c r="BP5829" s="165"/>
      <c r="BQ5829" s="165"/>
      <c r="BS5829" s="6"/>
      <c r="BT5829" s="11"/>
      <c r="BU5829" s="6"/>
      <c r="BV5829" s="6"/>
    </row>
    <row r="5830" spans="1:74" ht="15.75" x14ac:dyDescent="0.25">
      <c r="A5830" s="52" t="s">
        <v>1422</v>
      </c>
      <c r="B5830" s="56"/>
      <c r="C5830" s="7" t="s">
        <v>118</v>
      </c>
      <c r="D5830" s="7" t="s">
        <v>6562</v>
      </c>
      <c r="E5830" s="7"/>
      <c r="F5830" s="64"/>
      <c r="G5830" s="6"/>
      <c r="H5830" s="6"/>
      <c r="I5830" s="10" t="s">
        <v>110</v>
      </c>
      <c r="J5830" s="11" t="s">
        <v>5383</v>
      </c>
      <c r="K5830" s="194" t="s">
        <v>511</v>
      </c>
      <c r="L5830" s="176"/>
      <c r="M5830" s="176">
        <v>1000</v>
      </c>
      <c r="N5830" s="80" t="s">
        <v>6858</v>
      </c>
      <c r="O5830" s="162"/>
      <c r="P5830" s="80" t="s">
        <v>6277</v>
      </c>
      <c r="Q5830" s="80"/>
      <c r="R5830" s="80"/>
      <c r="S5830" s="163"/>
      <c r="T5830" s="213"/>
      <c r="U5830" s="162"/>
      <c r="V5830" s="164"/>
      <c r="W5830" s="12" t="str">
        <f t="shared" si="1033"/>
        <v>Mqtt1</v>
      </c>
      <c r="X5830" s="196" t="s">
        <v>10781</v>
      </c>
      <c r="Y5830" s="6" t="str">
        <f t="shared" si="1032"/>
        <v>marpower/power-tag/outlets-crew-cabin-2-emp102</v>
      </c>
      <c r="Z5830" s="103" t="str" cm="1">
        <f t="array" ref="Z5830">IF(COUNTIF(N5830,"spare"),"","$."&amp;_xlfn.REGEXEXTRACT(J5830,"^PT\d+[FQ]\d+_(.*)", 2))</f>
        <v>$.Active_Power_Phase_B</v>
      </c>
      <c r="AA5830" s="12">
        <f t="shared" si="1038"/>
        <v>46</v>
      </c>
      <c r="AB5830" s="6" t="s">
        <v>195</v>
      </c>
      <c r="AC5830" s="103">
        <v>3056</v>
      </c>
      <c r="AJ5830" s="80"/>
      <c r="AK5830" s="113" t="s">
        <v>1425</v>
      </c>
      <c r="AN5830" s="80"/>
      <c r="AO5830" s="80"/>
      <c r="AP5830" s="80"/>
      <c r="AQ5830" s="80"/>
      <c r="AR5830" s="127"/>
      <c r="AS5830" s="80"/>
      <c r="AT5830" s="7"/>
      <c r="AU5830" s="7"/>
      <c r="AV5830" s="165"/>
      <c r="AW5830" s="166"/>
      <c r="AX5830" s="137"/>
      <c r="AY5830" s="147"/>
      <c r="AZ5830" s="167"/>
      <c r="BA5830" s="167"/>
      <c r="BB5830" s="147" t="str">
        <f t="shared" si="1037"/>
        <v/>
      </c>
      <c r="BC5830" s="168"/>
      <c r="BD5830" s="165"/>
      <c r="BE5830" s="165"/>
      <c r="BF5830" s="165"/>
      <c r="BG5830" s="165"/>
      <c r="BH5830" s="165"/>
      <c r="BI5830" s="165"/>
      <c r="BJ5830" s="165"/>
      <c r="BK5830" s="165"/>
      <c r="BL5830" s="165"/>
      <c r="BM5830" s="165"/>
      <c r="BN5830" s="165"/>
      <c r="BO5830" s="165"/>
      <c r="BP5830" s="165"/>
      <c r="BQ5830" s="165"/>
      <c r="BS5830" s="6"/>
      <c r="BT5830" s="11"/>
      <c r="BU5830" s="6"/>
      <c r="BV5830" s="6"/>
    </row>
    <row r="5831" spans="1:74" ht="15.75" x14ac:dyDescent="0.25">
      <c r="A5831" s="52" t="s">
        <v>1422</v>
      </c>
      <c r="B5831" s="56"/>
      <c r="C5831" s="7" t="s">
        <v>118</v>
      </c>
      <c r="D5831" s="7" t="s">
        <v>6562</v>
      </c>
      <c r="E5831" s="7"/>
      <c r="F5831" s="64"/>
      <c r="G5831" s="6"/>
      <c r="H5831" s="6"/>
      <c r="I5831" s="10" t="s">
        <v>110</v>
      </c>
      <c r="J5831" s="11" t="s">
        <v>5384</v>
      </c>
      <c r="K5831" s="194" t="s">
        <v>511</v>
      </c>
      <c r="L5831" s="176"/>
      <c r="M5831" s="176">
        <v>1000</v>
      </c>
      <c r="N5831" s="80" t="s">
        <v>6858</v>
      </c>
      <c r="O5831" s="162"/>
      <c r="P5831" s="80" t="s">
        <v>6278</v>
      </c>
      <c r="Q5831" s="80"/>
      <c r="R5831" s="80"/>
      <c r="S5831" s="163"/>
      <c r="T5831" s="213"/>
      <c r="U5831" s="162"/>
      <c r="V5831" s="164"/>
      <c r="W5831" s="12" t="str">
        <f t="shared" si="1033"/>
        <v>Mqtt1</v>
      </c>
      <c r="X5831" s="196" t="s">
        <v>10781</v>
      </c>
      <c r="Y5831" s="6" t="str">
        <f t="shared" si="1032"/>
        <v>marpower/power-tag/outlets-crew-cabin-2-emp102</v>
      </c>
      <c r="Z5831" s="103" t="str" cm="1">
        <f t="array" ref="Z5831">IF(COUNTIF(N5831,"spare"),"","$."&amp;_xlfn.REGEXEXTRACT(J5831,"^PT\d+[FQ]\d+_(.*)", 2))</f>
        <v>$.Active_Power_Phase_C</v>
      </c>
      <c r="AA5831" s="12">
        <f t="shared" si="1038"/>
        <v>46</v>
      </c>
      <c r="AB5831" s="6" t="s">
        <v>195</v>
      </c>
      <c r="AC5831" s="103">
        <v>3058</v>
      </c>
      <c r="AJ5831" s="80"/>
      <c r="AK5831" s="113" t="s">
        <v>1425</v>
      </c>
      <c r="AN5831" s="80"/>
      <c r="AO5831" s="80"/>
      <c r="AP5831" s="80"/>
      <c r="AQ5831" s="80"/>
      <c r="AR5831" s="127"/>
      <c r="AS5831" s="80"/>
      <c r="AT5831" s="7"/>
      <c r="AU5831" s="7"/>
      <c r="AV5831" s="165"/>
      <c r="AW5831" s="166"/>
      <c r="AX5831" s="137"/>
      <c r="AY5831" s="147"/>
      <c r="AZ5831" s="167"/>
      <c r="BA5831" s="167"/>
      <c r="BB5831" s="147" t="str">
        <f t="shared" si="1037"/>
        <v/>
      </c>
      <c r="BC5831" s="168"/>
      <c r="BD5831" s="165"/>
      <c r="BE5831" s="165"/>
      <c r="BF5831" s="165"/>
      <c r="BG5831" s="165"/>
      <c r="BH5831" s="165"/>
      <c r="BI5831" s="165"/>
      <c r="BJ5831" s="165"/>
      <c r="BK5831" s="165"/>
      <c r="BL5831" s="165"/>
      <c r="BM5831" s="165"/>
      <c r="BN5831" s="165"/>
      <c r="BO5831" s="165"/>
      <c r="BP5831" s="165"/>
      <c r="BQ5831" s="165"/>
      <c r="BS5831" s="6"/>
      <c r="BT5831" s="11"/>
      <c r="BU5831" s="6"/>
      <c r="BV5831" s="6"/>
    </row>
    <row r="5832" spans="1:74" ht="15.75" x14ac:dyDescent="0.25">
      <c r="A5832" s="52" t="s">
        <v>1422</v>
      </c>
      <c r="B5832" s="56"/>
      <c r="C5832" s="7" t="s">
        <v>118</v>
      </c>
      <c r="D5832" s="7" t="s">
        <v>6562</v>
      </c>
      <c r="E5832" s="7"/>
      <c r="F5832" s="64"/>
      <c r="G5832" s="6"/>
      <c r="H5832" s="6"/>
      <c r="I5832" s="10" t="s">
        <v>110</v>
      </c>
      <c r="J5832" s="11" t="s">
        <v>5385</v>
      </c>
      <c r="K5832" s="194" t="s">
        <v>511</v>
      </c>
      <c r="L5832" s="176"/>
      <c r="M5832" s="176">
        <v>1000</v>
      </c>
      <c r="N5832" s="80" t="s">
        <v>6858</v>
      </c>
      <c r="O5832" s="162"/>
      <c r="P5832" s="80" t="s">
        <v>6279</v>
      </c>
      <c r="Q5832" s="80"/>
      <c r="R5832" s="80"/>
      <c r="S5832" s="163"/>
      <c r="T5832" s="213"/>
      <c r="U5832" s="162"/>
      <c r="V5832" s="164"/>
      <c r="W5832" s="12" t="str">
        <f t="shared" si="1033"/>
        <v>Mqtt1</v>
      </c>
      <c r="X5832" s="196" t="s">
        <v>10781</v>
      </c>
      <c r="Y5832" s="6" t="str">
        <f t="shared" si="1032"/>
        <v>marpower/power-tag/outlets-crew-cabin-2-emp102</v>
      </c>
      <c r="Z5832" s="103" t="str" cm="1">
        <f t="array" ref="Z5832">IF(COUNTIF(N5832,"spare"),"","$."&amp;_xlfn.REGEXEXTRACT(J5832,"^PT\d+[FQ]\d+_(.*)", 2))</f>
        <v>$.Total_Active_Power</v>
      </c>
      <c r="AA5832" s="12">
        <f t="shared" si="1038"/>
        <v>46</v>
      </c>
      <c r="AB5832" s="6" t="s">
        <v>195</v>
      </c>
      <c r="AC5832" s="103">
        <v>3060</v>
      </c>
      <c r="AJ5832" s="80"/>
      <c r="AK5832" s="113" t="s">
        <v>1425</v>
      </c>
      <c r="AN5832" s="80"/>
      <c r="AO5832" s="80"/>
      <c r="AP5832" s="80"/>
      <c r="AQ5832" s="80"/>
      <c r="AR5832" s="127"/>
      <c r="AS5832" s="80"/>
      <c r="AT5832" s="7"/>
      <c r="AU5832" s="7"/>
      <c r="AV5832" s="165"/>
      <c r="AW5832" s="166"/>
      <c r="AX5832" s="137"/>
      <c r="AY5832" s="147"/>
      <c r="AZ5832" s="167"/>
      <c r="BA5832" s="167"/>
      <c r="BB5832" s="147" t="str">
        <f t="shared" si="1037"/>
        <v/>
      </c>
      <c r="BC5832" s="168"/>
      <c r="BD5832" s="165"/>
      <c r="BE5832" s="165"/>
      <c r="BF5832" s="165"/>
      <c r="BG5832" s="165"/>
      <c r="BH5832" s="165"/>
      <c r="BI5832" s="165"/>
      <c r="BJ5832" s="165"/>
      <c r="BK5832" s="165"/>
      <c r="BL5832" s="165"/>
      <c r="BM5832" s="165"/>
      <c r="BN5832" s="165"/>
      <c r="BO5832" s="165"/>
      <c r="BP5832" s="165"/>
      <c r="BQ5832" s="165"/>
      <c r="BS5832" s="6"/>
      <c r="BT5832" s="11"/>
      <c r="BU5832" s="6"/>
      <c r="BV5832" s="6"/>
    </row>
    <row r="5833" spans="1:74" ht="15.75" x14ac:dyDescent="0.25">
      <c r="A5833" s="52" t="s">
        <v>1422</v>
      </c>
      <c r="B5833" s="56"/>
      <c r="C5833" s="7" t="s">
        <v>118</v>
      </c>
      <c r="D5833" s="7" t="s">
        <v>6562</v>
      </c>
      <c r="E5833" s="7"/>
      <c r="F5833" s="64"/>
      <c r="G5833" s="6"/>
      <c r="H5833" s="6"/>
      <c r="I5833" s="10" t="s">
        <v>110</v>
      </c>
      <c r="J5833" s="11" t="s">
        <v>5386</v>
      </c>
      <c r="K5833" s="194" t="s">
        <v>511</v>
      </c>
      <c r="L5833" s="176"/>
      <c r="M5833" s="176">
        <v>1000</v>
      </c>
      <c r="N5833" s="80" t="s">
        <v>6858</v>
      </c>
      <c r="O5833" s="162"/>
      <c r="P5833" s="80" t="s">
        <v>6280</v>
      </c>
      <c r="Q5833" s="80"/>
      <c r="R5833" s="80"/>
      <c r="S5833" s="163"/>
      <c r="T5833" s="213"/>
      <c r="U5833" s="162"/>
      <c r="V5833" s="164"/>
      <c r="W5833" s="12" t="str">
        <f t="shared" si="1033"/>
        <v>Mqtt1</v>
      </c>
      <c r="X5833" s="196" t="s">
        <v>10781</v>
      </c>
      <c r="Y5833" s="6" t="str">
        <f t="shared" si="1032"/>
        <v>marpower/power-tag/outlets-crew-cabin-2-emp102</v>
      </c>
      <c r="Z5833" s="103" t="str" cm="1">
        <f t="array" ref="Z5833">IF(COUNTIF(N5833,"spare"),"","$."&amp;_xlfn.REGEXEXTRACT(J5833,"^PT\d+[FQ]\d+_(.*)", 2))</f>
        <v>$.Power_Factor_Phase_A</v>
      </c>
      <c r="AA5833" s="12">
        <f t="shared" si="1038"/>
        <v>46</v>
      </c>
      <c r="AB5833" s="6" t="s">
        <v>195</v>
      </c>
      <c r="AC5833" s="103">
        <v>3078</v>
      </c>
      <c r="AJ5833" s="80"/>
      <c r="AK5833" s="113" t="s">
        <v>1426</v>
      </c>
      <c r="AN5833" s="80"/>
      <c r="AO5833" s="80"/>
      <c r="AP5833" s="80"/>
      <c r="AQ5833" s="80"/>
      <c r="AR5833" s="127"/>
      <c r="AS5833" s="80"/>
      <c r="AT5833" s="7"/>
      <c r="AU5833" s="7"/>
      <c r="AV5833" s="165"/>
      <c r="AW5833" s="166"/>
      <c r="AX5833" s="137"/>
      <c r="AY5833" s="147"/>
      <c r="AZ5833" s="167"/>
      <c r="BA5833" s="167"/>
      <c r="BB5833" s="147" t="str">
        <f t="shared" si="1037"/>
        <v/>
      </c>
      <c r="BC5833" s="168"/>
      <c r="BD5833" s="165"/>
      <c r="BE5833" s="165"/>
      <c r="BF5833" s="165"/>
      <c r="BG5833" s="165"/>
      <c r="BH5833" s="165"/>
      <c r="BI5833" s="165"/>
      <c r="BJ5833" s="165"/>
      <c r="BK5833" s="165"/>
      <c r="BL5833" s="165"/>
      <c r="BM5833" s="165"/>
      <c r="BN5833" s="165"/>
      <c r="BO5833" s="165"/>
      <c r="BP5833" s="165"/>
      <c r="BQ5833" s="165"/>
      <c r="BS5833" s="6"/>
      <c r="BT5833" s="11"/>
      <c r="BU5833" s="6"/>
      <c r="BV5833" s="6"/>
    </row>
    <row r="5834" spans="1:74" ht="15.75" x14ac:dyDescent="0.25">
      <c r="A5834" s="52" t="s">
        <v>1422</v>
      </c>
      <c r="B5834" s="56"/>
      <c r="C5834" s="7" t="s">
        <v>118</v>
      </c>
      <c r="D5834" s="7" t="s">
        <v>6562</v>
      </c>
      <c r="E5834" s="7"/>
      <c r="F5834" s="64"/>
      <c r="G5834" s="6"/>
      <c r="H5834" s="6"/>
      <c r="I5834" s="10" t="s">
        <v>110</v>
      </c>
      <c r="J5834" s="11" t="s">
        <v>5387</v>
      </c>
      <c r="K5834" s="194" t="s">
        <v>511</v>
      </c>
      <c r="L5834" s="176"/>
      <c r="M5834" s="176">
        <v>1000</v>
      </c>
      <c r="N5834" s="80" t="s">
        <v>6858</v>
      </c>
      <c r="O5834" s="162"/>
      <c r="P5834" s="80" t="s">
        <v>6281</v>
      </c>
      <c r="Q5834" s="80"/>
      <c r="R5834" s="80"/>
      <c r="S5834" s="163"/>
      <c r="T5834" s="213"/>
      <c r="U5834" s="162"/>
      <c r="V5834" s="164"/>
      <c r="W5834" s="12" t="str">
        <f t="shared" si="1033"/>
        <v>Mqtt1</v>
      </c>
      <c r="X5834" s="196" t="s">
        <v>10781</v>
      </c>
      <c r="Y5834" s="6" t="str">
        <f t="shared" si="1032"/>
        <v>marpower/power-tag/outlets-crew-cabin-2-emp102</v>
      </c>
      <c r="Z5834" s="103" t="str" cm="1">
        <f t="array" ref="Z5834">IF(COUNTIF(N5834,"spare"),"","$."&amp;_xlfn.REGEXEXTRACT(J5834,"^PT\d+[FQ]\d+_(.*)", 2))</f>
        <v>$.Power_Factor_Phase_B</v>
      </c>
      <c r="AA5834" s="12">
        <f t="shared" si="1038"/>
        <v>46</v>
      </c>
      <c r="AB5834" s="6" t="s">
        <v>195</v>
      </c>
      <c r="AC5834" s="103">
        <v>3080</v>
      </c>
      <c r="AJ5834" s="80"/>
      <c r="AK5834" s="113" t="s">
        <v>1426</v>
      </c>
      <c r="AN5834" s="80"/>
      <c r="AO5834" s="80"/>
      <c r="AP5834" s="80"/>
      <c r="AQ5834" s="80"/>
      <c r="AR5834" s="127"/>
      <c r="AS5834" s="80"/>
      <c r="AT5834" s="7"/>
      <c r="AU5834" s="7"/>
      <c r="AV5834" s="165"/>
      <c r="AW5834" s="166"/>
      <c r="AX5834" s="137"/>
      <c r="AY5834" s="147"/>
      <c r="AZ5834" s="167"/>
      <c r="BA5834" s="167"/>
      <c r="BB5834" s="147" t="str">
        <f t="shared" si="1037"/>
        <v/>
      </c>
      <c r="BC5834" s="168"/>
      <c r="BD5834" s="165"/>
      <c r="BE5834" s="165"/>
      <c r="BF5834" s="165"/>
      <c r="BG5834" s="165"/>
      <c r="BH5834" s="165"/>
      <c r="BI5834" s="165"/>
      <c r="BJ5834" s="165"/>
      <c r="BK5834" s="165"/>
      <c r="BL5834" s="165"/>
      <c r="BM5834" s="165"/>
      <c r="BN5834" s="165"/>
      <c r="BO5834" s="165"/>
      <c r="BP5834" s="165"/>
      <c r="BQ5834" s="165"/>
      <c r="BS5834" s="6"/>
      <c r="BT5834" s="11"/>
      <c r="BU5834" s="6"/>
      <c r="BV5834" s="6"/>
    </row>
    <row r="5835" spans="1:74" ht="15.75" x14ac:dyDescent="0.25">
      <c r="A5835" s="52" t="s">
        <v>1422</v>
      </c>
      <c r="B5835" s="56"/>
      <c r="C5835" s="7" t="s">
        <v>118</v>
      </c>
      <c r="D5835" s="7" t="s">
        <v>6562</v>
      </c>
      <c r="E5835" s="7"/>
      <c r="F5835" s="64"/>
      <c r="G5835" s="6"/>
      <c r="H5835" s="6"/>
      <c r="I5835" s="10" t="s">
        <v>110</v>
      </c>
      <c r="J5835" s="11" t="s">
        <v>5388</v>
      </c>
      <c r="K5835" s="194" t="s">
        <v>511</v>
      </c>
      <c r="L5835" s="176"/>
      <c r="M5835" s="176">
        <v>1000</v>
      </c>
      <c r="N5835" s="80" t="s">
        <v>6858</v>
      </c>
      <c r="O5835" s="162"/>
      <c r="P5835" s="80" t="s">
        <v>6282</v>
      </c>
      <c r="Q5835" s="80"/>
      <c r="R5835" s="80"/>
      <c r="S5835" s="163"/>
      <c r="T5835" s="213"/>
      <c r="U5835" s="162"/>
      <c r="V5835" s="164"/>
      <c r="W5835" s="12" t="str">
        <f t="shared" si="1033"/>
        <v>Mqtt1</v>
      </c>
      <c r="X5835" s="196" t="s">
        <v>10781</v>
      </c>
      <c r="Y5835" s="6" t="str">
        <f t="shared" ref="Y5835:Y5898" si="1039">LOWER(_xlfn.CONCAT("marpower/",SUBSTITUTE(SUBSTITUTE("power-tag/" &amp; X5835," ","-"),"_","-")))</f>
        <v>marpower/power-tag/outlets-crew-cabin-2-emp102</v>
      </c>
      <c r="Z5835" s="103" t="str" cm="1">
        <f t="array" ref="Z5835">IF(COUNTIF(N5835,"spare"),"","$."&amp;_xlfn.REGEXEXTRACT(J5835,"^PT\d+[FQ]\d+_(.*)", 2))</f>
        <v>$.Power_Factor_Phase_C</v>
      </c>
      <c r="AA5835" s="12">
        <f t="shared" si="1038"/>
        <v>46</v>
      </c>
      <c r="AB5835" s="6" t="s">
        <v>195</v>
      </c>
      <c r="AC5835" s="103">
        <v>3082</v>
      </c>
      <c r="AJ5835" s="80"/>
      <c r="AK5835" s="113" t="s">
        <v>1426</v>
      </c>
      <c r="AN5835" s="80"/>
      <c r="AO5835" s="80"/>
      <c r="AP5835" s="80"/>
      <c r="AQ5835" s="80"/>
      <c r="AR5835" s="127"/>
      <c r="AS5835" s="80"/>
      <c r="AT5835" s="7"/>
      <c r="AU5835" s="7"/>
      <c r="AV5835" s="165"/>
      <c r="AW5835" s="166"/>
      <c r="AX5835" s="137"/>
      <c r="AY5835" s="147"/>
      <c r="AZ5835" s="167"/>
      <c r="BA5835" s="167"/>
      <c r="BB5835" s="147" t="str">
        <f t="shared" si="1037"/>
        <v/>
      </c>
      <c r="BC5835" s="168"/>
      <c r="BD5835" s="165"/>
      <c r="BE5835" s="165"/>
      <c r="BF5835" s="165"/>
      <c r="BG5835" s="165"/>
      <c r="BH5835" s="165"/>
      <c r="BI5835" s="165"/>
      <c r="BJ5835" s="165"/>
      <c r="BK5835" s="165"/>
      <c r="BL5835" s="165"/>
      <c r="BM5835" s="165"/>
      <c r="BN5835" s="165"/>
      <c r="BO5835" s="165"/>
      <c r="BP5835" s="165"/>
      <c r="BQ5835" s="165"/>
      <c r="BS5835" s="6"/>
      <c r="BT5835" s="11"/>
      <c r="BU5835" s="6"/>
      <c r="BV5835" s="6"/>
    </row>
    <row r="5836" spans="1:74" ht="15.75" x14ac:dyDescent="0.25">
      <c r="A5836" s="52" t="s">
        <v>1422</v>
      </c>
      <c r="B5836" s="56"/>
      <c r="C5836" s="7" t="s">
        <v>118</v>
      </c>
      <c r="D5836" s="7" t="s">
        <v>6562</v>
      </c>
      <c r="E5836" s="7"/>
      <c r="F5836" s="64"/>
      <c r="G5836" s="6"/>
      <c r="H5836" s="6"/>
      <c r="I5836" s="10" t="s">
        <v>110</v>
      </c>
      <c r="J5836" s="11" t="s">
        <v>5389</v>
      </c>
      <c r="K5836" s="194" t="s">
        <v>511</v>
      </c>
      <c r="L5836" s="176"/>
      <c r="M5836" s="176">
        <v>1000</v>
      </c>
      <c r="N5836" s="80" t="s">
        <v>6858</v>
      </c>
      <c r="O5836" s="162"/>
      <c r="P5836" s="80" t="s">
        <v>6283</v>
      </c>
      <c r="Q5836" s="80"/>
      <c r="R5836" s="80"/>
      <c r="S5836" s="163"/>
      <c r="T5836" s="213"/>
      <c r="U5836" s="162"/>
      <c r="V5836" s="164"/>
      <c r="W5836" s="12" t="str">
        <f t="shared" si="1033"/>
        <v>Mqtt1</v>
      </c>
      <c r="X5836" s="196" t="s">
        <v>10781</v>
      </c>
      <c r="Y5836" s="6" t="str">
        <f t="shared" si="1039"/>
        <v>marpower/power-tag/outlets-crew-cabin-2-emp102</v>
      </c>
      <c r="Z5836" s="103" t="str" cm="1">
        <f t="array" ref="Z5836">IF(COUNTIF(N5836,"spare"),"","$."&amp;_xlfn.REGEXEXTRACT(J5836,"^PT\d+[FQ]\d+_(.*)", 2))</f>
        <v>$.Total_Power_Factor</v>
      </c>
      <c r="AA5836" s="12">
        <f t="shared" si="1038"/>
        <v>46</v>
      </c>
      <c r="AB5836" s="6" t="s">
        <v>195</v>
      </c>
      <c r="AC5836" s="103">
        <v>3084</v>
      </c>
      <c r="AJ5836" s="80"/>
      <c r="AK5836" s="113" t="s">
        <v>1426</v>
      </c>
      <c r="AN5836" s="80"/>
      <c r="AO5836" s="80"/>
      <c r="AP5836" s="80"/>
      <c r="AQ5836" s="80"/>
      <c r="AR5836" s="127"/>
      <c r="AS5836" s="80"/>
      <c r="AT5836" s="7"/>
      <c r="AU5836" s="7"/>
      <c r="AV5836" s="165"/>
      <c r="AW5836" s="166"/>
      <c r="AX5836" s="137"/>
      <c r="AY5836" s="147"/>
      <c r="AZ5836" s="167"/>
      <c r="BA5836" s="167"/>
      <c r="BB5836" s="147" t="str">
        <f t="shared" si="1037"/>
        <v/>
      </c>
      <c r="BC5836" s="168"/>
      <c r="BD5836" s="165"/>
      <c r="BE5836" s="165"/>
      <c r="BF5836" s="165"/>
      <c r="BG5836" s="165"/>
      <c r="BH5836" s="165"/>
      <c r="BI5836" s="165"/>
      <c r="BJ5836" s="165"/>
      <c r="BK5836" s="165"/>
      <c r="BL5836" s="165"/>
      <c r="BM5836" s="165"/>
      <c r="BN5836" s="165"/>
      <c r="BO5836" s="165"/>
      <c r="BP5836" s="165"/>
      <c r="BQ5836" s="165"/>
      <c r="BS5836" s="6"/>
      <c r="BT5836" s="11"/>
      <c r="BU5836" s="6"/>
      <c r="BV5836" s="6"/>
    </row>
    <row r="5837" spans="1:74" ht="15.75" x14ac:dyDescent="0.25">
      <c r="A5837" s="52" t="s">
        <v>1422</v>
      </c>
      <c r="B5837" s="56"/>
      <c r="C5837" s="7" t="s">
        <v>118</v>
      </c>
      <c r="D5837" s="7" t="s">
        <v>6562</v>
      </c>
      <c r="E5837" s="7"/>
      <c r="F5837" s="64"/>
      <c r="G5837" s="6"/>
      <c r="H5837" s="6"/>
      <c r="I5837" s="10" t="s">
        <v>110</v>
      </c>
      <c r="J5837" s="11" t="s">
        <v>5390</v>
      </c>
      <c r="K5837" s="194" t="s">
        <v>511</v>
      </c>
      <c r="L5837" s="176"/>
      <c r="M5837" s="176">
        <v>1000</v>
      </c>
      <c r="N5837" s="80" t="s">
        <v>6858</v>
      </c>
      <c r="O5837" s="162"/>
      <c r="P5837" s="80" t="s">
        <v>6284</v>
      </c>
      <c r="Q5837" s="80"/>
      <c r="R5837" s="80"/>
      <c r="S5837" s="163"/>
      <c r="T5837" s="213"/>
      <c r="U5837" s="162"/>
      <c r="V5837" s="164"/>
      <c r="W5837" s="12" t="str">
        <f t="shared" si="1033"/>
        <v>Mqtt1</v>
      </c>
      <c r="X5837" s="196" t="s">
        <v>10782</v>
      </c>
      <c r="Y5837" s="6" t="str">
        <f t="shared" si="1039"/>
        <v>marpower/power-tag/outlets-crew-cabin-3-emp103</v>
      </c>
      <c r="Z5837" s="103" t="str" cm="1">
        <f t="array" ref="Z5837">IF(COUNTIF(N5837,"spare"),"","$."&amp;_xlfn.REGEXEXTRACT(J5837,"^PT\d+[FQ]\d+_(.*)", 2))</f>
        <v>$.RMS_Current_Phase_A</v>
      </c>
      <c r="AA5837" s="12">
        <f>AA5822+1</f>
        <v>47</v>
      </c>
      <c r="AB5837" s="6" t="s">
        <v>195</v>
      </c>
      <c r="AC5837" s="103">
        <v>3000</v>
      </c>
      <c r="AJ5837" s="80"/>
      <c r="AK5837" s="113" t="s">
        <v>1423</v>
      </c>
      <c r="AN5837" s="80"/>
      <c r="AO5837" s="80"/>
      <c r="AP5837" s="80"/>
      <c r="AQ5837" s="80"/>
      <c r="AR5837" s="127"/>
      <c r="AS5837" s="80"/>
      <c r="AT5837" s="7"/>
      <c r="AU5837" s="7"/>
      <c r="AV5837" s="165"/>
      <c r="AW5837" s="166"/>
      <c r="AX5837" s="137"/>
      <c r="AY5837" s="147"/>
      <c r="AZ5837" s="167"/>
      <c r="BA5837" s="167"/>
      <c r="BB5837" s="147" t="str">
        <f t="shared" ref="BB5837:BB5851" si="1040">IF(ISNUMBER(AM5837),"1","")</f>
        <v/>
      </c>
      <c r="BC5837" s="168"/>
      <c r="BD5837" s="165"/>
      <c r="BE5837" s="165"/>
      <c r="BF5837" s="165"/>
      <c r="BG5837" s="165"/>
      <c r="BH5837" s="165"/>
      <c r="BI5837" s="165"/>
      <c r="BJ5837" s="165"/>
      <c r="BK5837" s="165"/>
      <c r="BL5837" s="165"/>
      <c r="BM5837" s="165"/>
      <c r="BN5837" s="165"/>
      <c r="BO5837" s="165"/>
      <c r="BP5837" s="165"/>
      <c r="BQ5837" s="165"/>
      <c r="BS5837" s="6"/>
      <c r="BT5837" s="11"/>
      <c r="BU5837" s="6"/>
      <c r="BV5837" s="6"/>
    </row>
    <row r="5838" spans="1:74" ht="15.75" x14ac:dyDescent="0.25">
      <c r="A5838" s="52" t="s">
        <v>1422</v>
      </c>
      <c r="B5838" s="56"/>
      <c r="C5838" s="7" t="s">
        <v>118</v>
      </c>
      <c r="D5838" s="7" t="s">
        <v>6562</v>
      </c>
      <c r="E5838" s="7"/>
      <c r="F5838" s="64"/>
      <c r="G5838" s="6"/>
      <c r="H5838" s="6"/>
      <c r="I5838" s="10" t="s">
        <v>110</v>
      </c>
      <c r="J5838" s="11" t="s">
        <v>5391</v>
      </c>
      <c r="K5838" s="194" t="s">
        <v>511</v>
      </c>
      <c r="L5838" s="176"/>
      <c r="M5838" s="176">
        <v>1000</v>
      </c>
      <c r="N5838" s="80" t="s">
        <v>6858</v>
      </c>
      <c r="O5838" s="162"/>
      <c r="P5838" s="80" t="s">
        <v>6285</v>
      </c>
      <c r="Q5838" s="80"/>
      <c r="R5838" s="80"/>
      <c r="S5838" s="163"/>
      <c r="T5838" s="213"/>
      <c r="U5838" s="162"/>
      <c r="V5838" s="164"/>
      <c r="W5838" s="12" t="str">
        <f t="shared" si="1033"/>
        <v>Mqtt1</v>
      </c>
      <c r="X5838" s="196" t="s">
        <v>10782</v>
      </c>
      <c r="Y5838" s="6" t="str">
        <f t="shared" si="1039"/>
        <v>marpower/power-tag/outlets-crew-cabin-3-emp103</v>
      </c>
      <c r="Z5838" s="103" t="str" cm="1">
        <f t="array" ref="Z5838">IF(COUNTIF(N5838,"spare"),"","$."&amp;_xlfn.REGEXEXTRACT(J5838,"^PT\d+[FQ]\d+_(.*)", 2))</f>
        <v>$.RMS_Current_Phase_B</v>
      </c>
      <c r="AA5838" s="12">
        <f t="shared" ref="AA5838:AA5851" si="1041">AA5823+1</f>
        <v>47</v>
      </c>
      <c r="AB5838" s="6" t="s">
        <v>195</v>
      </c>
      <c r="AC5838" s="103">
        <v>3002</v>
      </c>
      <c r="AJ5838" s="80"/>
      <c r="AK5838" s="113" t="s">
        <v>1423</v>
      </c>
      <c r="AN5838" s="80"/>
      <c r="AO5838" s="80"/>
      <c r="AP5838" s="80"/>
      <c r="AQ5838" s="80"/>
      <c r="AR5838" s="127"/>
      <c r="AS5838" s="80"/>
      <c r="AT5838" s="7"/>
      <c r="AU5838" s="7"/>
      <c r="AV5838" s="165"/>
      <c r="AW5838" s="166"/>
      <c r="AX5838" s="137"/>
      <c r="AY5838" s="147"/>
      <c r="AZ5838" s="167"/>
      <c r="BA5838" s="167"/>
      <c r="BB5838" s="147" t="str">
        <f t="shared" si="1040"/>
        <v/>
      </c>
      <c r="BC5838" s="168"/>
      <c r="BD5838" s="165"/>
      <c r="BE5838" s="165"/>
      <c r="BF5838" s="165"/>
      <c r="BG5838" s="165"/>
      <c r="BH5838" s="165"/>
      <c r="BI5838" s="165"/>
      <c r="BJ5838" s="165"/>
      <c r="BK5838" s="165"/>
      <c r="BL5838" s="165"/>
      <c r="BM5838" s="165"/>
      <c r="BN5838" s="165"/>
      <c r="BO5838" s="165"/>
      <c r="BP5838" s="165"/>
      <c r="BQ5838" s="165"/>
      <c r="BS5838" s="6"/>
      <c r="BT5838" s="11"/>
      <c r="BU5838" s="6"/>
      <c r="BV5838" s="6"/>
    </row>
    <row r="5839" spans="1:74" ht="15.75" x14ac:dyDescent="0.25">
      <c r="A5839" s="52" t="s">
        <v>1422</v>
      </c>
      <c r="B5839" s="56"/>
      <c r="C5839" s="7" t="s">
        <v>118</v>
      </c>
      <c r="D5839" s="7" t="s">
        <v>6562</v>
      </c>
      <c r="E5839" s="7"/>
      <c r="F5839" s="64"/>
      <c r="G5839" s="6"/>
      <c r="H5839" s="6"/>
      <c r="I5839" s="10" t="s">
        <v>110</v>
      </c>
      <c r="J5839" s="11" t="s">
        <v>5392</v>
      </c>
      <c r="K5839" s="194" t="s">
        <v>511</v>
      </c>
      <c r="L5839" s="176"/>
      <c r="M5839" s="176">
        <v>1000</v>
      </c>
      <c r="N5839" s="80" t="s">
        <v>6858</v>
      </c>
      <c r="O5839" s="162"/>
      <c r="P5839" s="80" t="s">
        <v>6286</v>
      </c>
      <c r="Q5839" s="80"/>
      <c r="R5839" s="80"/>
      <c r="S5839" s="163"/>
      <c r="T5839" s="213"/>
      <c r="U5839" s="162"/>
      <c r="V5839" s="164"/>
      <c r="W5839" s="12" t="str">
        <f t="shared" si="1033"/>
        <v>Mqtt1</v>
      </c>
      <c r="X5839" s="196" t="s">
        <v>10782</v>
      </c>
      <c r="Y5839" s="6" t="str">
        <f t="shared" si="1039"/>
        <v>marpower/power-tag/outlets-crew-cabin-3-emp103</v>
      </c>
      <c r="Z5839" s="103" t="str" cm="1">
        <f t="array" ref="Z5839">IF(COUNTIF(N5839,"spare"),"","$."&amp;_xlfn.REGEXEXTRACT(J5839,"^PT\d+[FQ]\d+_(.*)", 2))</f>
        <v>$.RMS_Current_Phase_C</v>
      </c>
      <c r="AA5839" s="12">
        <f t="shared" si="1041"/>
        <v>47</v>
      </c>
      <c r="AB5839" s="6" t="s">
        <v>195</v>
      </c>
      <c r="AC5839" s="103">
        <v>3004</v>
      </c>
      <c r="AJ5839" s="80"/>
      <c r="AK5839" s="113" t="s">
        <v>1423</v>
      </c>
      <c r="AN5839" s="80"/>
      <c r="AO5839" s="80"/>
      <c r="AP5839" s="80"/>
      <c r="AQ5839" s="80"/>
      <c r="AR5839" s="127"/>
      <c r="AS5839" s="80"/>
      <c r="AT5839" s="7"/>
      <c r="AU5839" s="7"/>
      <c r="AV5839" s="165"/>
      <c r="AW5839" s="166"/>
      <c r="AX5839" s="137"/>
      <c r="AY5839" s="147"/>
      <c r="AZ5839" s="167"/>
      <c r="BA5839" s="167"/>
      <c r="BB5839" s="147" t="str">
        <f t="shared" si="1040"/>
        <v/>
      </c>
      <c r="BC5839" s="168"/>
      <c r="BD5839" s="165"/>
      <c r="BE5839" s="165"/>
      <c r="BF5839" s="165"/>
      <c r="BG5839" s="165"/>
      <c r="BH5839" s="165"/>
      <c r="BI5839" s="165"/>
      <c r="BJ5839" s="165"/>
      <c r="BK5839" s="165"/>
      <c r="BL5839" s="165"/>
      <c r="BM5839" s="165"/>
      <c r="BN5839" s="165"/>
      <c r="BO5839" s="165"/>
      <c r="BP5839" s="165"/>
      <c r="BQ5839" s="165"/>
      <c r="BS5839" s="6"/>
      <c r="BT5839" s="11"/>
      <c r="BU5839" s="6"/>
      <c r="BV5839" s="6"/>
    </row>
    <row r="5840" spans="1:74" ht="15.75" x14ac:dyDescent="0.25">
      <c r="A5840" s="52" t="s">
        <v>1422</v>
      </c>
      <c r="B5840" s="56"/>
      <c r="C5840" s="7" t="s">
        <v>118</v>
      </c>
      <c r="D5840" s="7" t="s">
        <v>6562</v>
      </c>
      <c r="E5840" s="7"/>
      <c r="F5840" s="64"/>
      <c r="G5840" s="6"/>
      <c r="H5840" s="6"/>
      <c r="I5840" s="10" t="s">
        <v>110</v>
      </c>
      <c r="J5840" s="11" t="s">
        <v>5393</v>
      </c>
      <c r="K5840" s="194" t="s">
        <v>511</v>
      </c>
      <c r="L5840" s="176"/>
      <c r="M5840" s="176">
        <v>1000</v>
      </c>
      <c r="N5840" s="80" t="s">
        <v>6858</v>
      </c>
      <c r="O5840" s="162"/>
      <c r="P5840" s="80" t="s">
        <v>6287</v>
      </c>
      <c r="Q5840" s="80"/>
      <c r="R5840" s="80"/>
      <c r="S5840" s="163"/>
      <c r="T5840" s="213"/>
      <c r="U5840" s="162"/>
      <c r="V5840" s="164"/>
      <c r="W5840" s="12" t="str">
        <f t="shared" si="1033"/>
        <v>Mqtt1</v>
      </c>
      <c r="X5840" s="196" t="s">
        <v>10782</v>
      </c>
      <c r="Y5840" s="6" t="str">
        <f t="shared" si="1039"/>
        <v>marpower/power-tag/outlets-crew-cabin-3-emp103</v>
      </c>
      <c r="Z5840" s="103" t="str" cm="1">
        <f t="array" ref="Z5840">IF(COUNTIF(N5840,"spare"),"","$."&amp;_xlfn.REGEXEXTRACT(J5840,"^PT\d+[FQ]\d+_(.*)", 2))</f>
        <v>$.RMS_Current_Phase_Neut</v>
      </c>
      <c r="AA5840" s="12">
        <f t="shared" si="1041"/>
        <v>47</v>
      </c>
      <c r="AB5840" s="6" t="s">
        <v>195</v>
      </c>
      <c r="AC5840" s="103">
        <v>3006</v>
      </c>
      <c r="AJ5840" s="80"/>
      <c r="AK5840" s="113" t="s">
        <v>1423</v>
      </c>
      <c r="AN5840" s="80"/>
      <c r="AO5840" s="80"/>
      <c r="AP5840" s="80"/>
      <c r="AQ5840" s="80"/>
      <c r="AR5840" s="127"/>
      <c r="AS5840" s="80"/>
      <c r="AT5840" s="7"/>
      <c r="AU5840" s="7"/>
      <c r="AV5840" s="165"/>
      <c r="AW5840" s="166"/>
      <c r="AX5840" s="137"/>
      <c r="AY5840" s="147"/>
      <c r="AZ5840" s="167"/>
      <c r="BA5840" s="167"/>
      <c r="BB5840" s="147" t="str">
        <f t="shared" si="1040"/>
        <v/>
      </c>
      <c r="BC5840" s="168"/>
      <c r="BD5840" s="165"/>
      <c r="BE5840" s="165"/>
      <c r="BF5840" s="165"/>
      <c r="BG5840" s="165"/>
      <c r="BH5840" s="165"/>
      <c r="BI5840" s="165"/>
      <c r="BJ5840" s="165"/>
      <c r="BK5840" s="165"/>
      <c r="BL5840" s="165"/>
      <c r="BM5840" s="165"/>
      <c r="BN5840" s="165"/>
      <c r="BO5840" s="165"/>
      <c r="BP5840" s="165"/>
      <c r="BQ5840" s="165"/>
      <c r="BS5840" s="6"/>
      <c r="BT5840" s="11"/>
      <c r="BU5840" s="6"/>
      <c r="BV5840" s="6"/>
    </row>
    <row r="5841" spans="1:74" ht="15.75" x14ac:dyDescent="0.25">
      <c r="A5841" s="52" t="s">
        <v>1422</v>
      </c>
      <c r="B5841" s="56"/>
      <c r="C5841" s="7" t="s">
        <v>118</v>
      </c>
      <c r="D5841" s="7" t="s">
        <v>6562</v>
      </c>
      <c r="E5841" s="7"/>
      <c r="F5841" s="64"/>
      <c r="G5841" s="6"/>
      <c r="H5841" s="6"/>
      <c r="I5841" s="10" t="s">
        <v>110</v>
      </c>
      <c r="J5841" s="11" t="s">
        <v>8430</v>
      </c>
      <c r="K5841" s="194" t="s">
        <v>511</v>
      </c>
      <c r="L5841" s="176"/>
      <c r="M5841" s="176">
        <v>1000</v>
      </c>
      <c r="N5841" s="80" t="s">
        <v>6858</v>
      </c>
      <c r="O5841" s="162"/>
      <c r="P5841" s="80" t="s">
        <v>6288</v>
      </c>
      <c r="Q5841" s="80"/>
      <c r="R5841" s="80"/>
      <c r="S5841" s="163"/>
      <c r="T5841" s="213"/>
      <c r="U5841" s="162"/>
      <c r="V5841" s="164"/>
      <c r="W5841" s="12" t="str">
        <f t="shared" si="1033"/>
        <v>Mqtt1</v>
      </c>
      <c r="X5841" s="196" t="s">
        <v>10782</v>
      </c>
      <c r="Y5841" s="6" t="str">
        <f t="shared" si="1039"/>
        <v>marpower/power-tag/outlets-crew-cabin-3-emp103</v>
      </c>
      <c r="Z5841" s="103" t="str" cm="1">
        <f t="array" ref="Z5841">IF(COUNTIF(N5841,"spare"),"","$."&amp;_xlfn.REGEXEXTRACT(J5841,"^PT\d+[FQ]\d+_(.*)", 2))</f>
        <v>$.RMS_Voltage_A_N</v>
      </c>
      <c r="AA5841" s="12">
        <f t="shared" si="1041"/>
        <v>47</v>
      </c>
      <c r="AB5841" s="6" t="s">
        <v>195</v>
      </c>
      <c r="AC5841" s="103">
        <v>3028</v>
      </c>
      <c r="AJ5841" s="80"/>
      <c r="AK5841" s="113" t="s">
        <v>1424</v>
      </c>
      <c r="AN5841" s="80"/>
      <c r="AO5841" s="80"/>
      <c r="AP5841" s="80"/>
      <c r="AQ5841" s="80"/>
      <c r="AR5841" s="127"/>
      <c r="AS5841" s="80"/>
      <c r="AT5841" s="7"/>
      <c r="AU5841" s="7"/>
      <c r="AV5841" s="165"/>
      <c r="AW5841" s="166"/>
      <c r="AX5841" s="137"/>
      <c r="AY5841" s="147"/>
      <c r="AZ5841" s="167"/>
      <c r="BA5841" s="167"/>
      <c r="BB5841" s="147" t="str">
        <f t="shared" si="1040"/>
        <v/>
      </c>
      <c r="BC5841" s="168"/>
      <c r="BD5841" s="165"/>
      <c r="BE5841" s="165"/>
      <c r="BF5841" s="165"/>
      <c r="BG5841" s="165"/>
      <c r="BH5841" s="165"/>
      <c r="BI5841" s="165"/>
      <c r="BJ5841" s="165"/>
      <c r="BK5841" s="165"/>
      <c r="BL5841" s="165"/>
      <c r="BM5841" s="165"/>
      <c r="BN5841" s="165"/>
      <c r="BO5841" s="165"/>
      <c r="BP5841" s="165"/>
      <c r="BQ5841" s="165"/>
      <c r="BS5841" s="6"/>
      <c r="BT5841" s="11"/>
      <c r="BU5841" s="6"/>
      <c r="BV5841" s="6"/>
    </row>
    <row r="5842" spans="1:74" ht="15.75" x14ac:dyDescent="0.25">
      <c r="A5842" s="52" t="s">
        <v>1422</v>
      </c>
      <c r="B5842" s="56"/>
      <c r="C5842" s="7" t="s">
        <v>118</v>
      </c>
      <c r="D5842" s="7" t="s">
        <v>6562</v>
      </c>
      <c r="E5842" s="7"/>
      <c r="F5842" s="64"/>
      <c r="G5842" s="6"/>
      <c r="H5842" s="6"/>
      <c r="I5842" s="10" t="s">
        <v>110</v>
      </c>
      <c r="J5842" s="11" t="s">
        <v>8607</v>
      </c>
      <c r="K5842" s="194" t="s">
        <v>511</v>
      </c>
      <c r="L5842" s="176"/>
      <c r="M5842" s="176">
        <v>1000</v>
      </c>
      <c r="N5842" s="80" t="s">
        <v>6858</v>
      </c>
      <c r="O5842" s="162"/>
      <c r="P5842" s="80" t="s">
        <v>6289</v>
      </c>
      <c r="Q5842" s="80"/>
      <c r="R5842" s="80"/>
      <c r="S5842" s="163"/>
      <c r="T5842" s="213"/>
      <c r="U5842" s="162"/>
      <c r="V5842" s="164"/>
      <c r="W5842" s="12" t="str">
        <f t="shared" si="1033"/>
        <v>Mqtt1</v>
      </c>
      <c r="X5842" s="196" t="s">
        <v>10782</v>
      </c>
      <c r="Y5842" s="6" t="str">
        <f t="shared" si="1039"/>
        <v>marpower/power-tag/outlets-crew-cabin-3-emp103</v>
      </c>
      <c r="Z5842" s="103" t="str" cm="1">
        <f t="array" ref="Z5842">IF(COUNTIF(N5842,"spare"),"","$."&amp;_xlfn.REGEXEXTRACT(J5842,"^PT\d+[FQ]\d+_(.*)", 2))</f>
        <v>$.RMS_Voltage_B_N</v>
      </c>
      <c r="AA5842" s="12">
        <f t="shared" si="1041"/>
        <v>47</v>
      </c>
      <c r="AB5842" s="6" t="s">
        <v>195</v>
      </c>
      <c r="AC5842" s="103">
        <v>3030</v>
      </c>
      <c r="AJ5842" s="80"/>
      <c r="AK5842" s="113" t="s">
        <v>1424</v>
      </c>
      <c r="AN5842" s="80"/>
      <c r="AO5842" s="80"/>
      <c r="AP5842" s="80"/>
      <c r="AQ5842" s="80"/>
      <c r="AR5842" s="127"/>
      <c r="AS5842" s="80"/>
      <c r="AT5842" s="7"/>
      <c r="AU5842" s="7"/>
      <c r="AV5842" s="165"/>
      <c r="AW5842" s="166"/>
      <c r="AX5842" s="137"/>
      <c r="AY5842" s="147"/>
      <c r="AZ5842" s="167"/>
      <c r="BA5842" s="167"/>
      <c r="BB5842" s="147" t="str">
        <f t="shared" si="1040"/>
        <v/>
      </c>
      <c r="BC5842" s="168"/>
      <c r="BD5842" s="165"/>
      <c r="BE5842" s="165"/>
      <c r="BF5842" s="165"/>
      <c r="BG5842" s="165"/>
      <c r="BH5842" s="165"/>
      <c r="BI5842" s="165"/>
      <c r="BJ5842" s="165"/>
      <c r="BK5842" s="165"/>
      <c r="BL5842" s="165"/>
      <c r="BM5842" s="165"/>
      <c r="BN5842" s="165"/>
      <c r="BO5842" s="165"/>
      <c r="BP5842" s="165"/>
      <c r="BQ5842" s="165"/>
      <c r="BS5842" s="6"/>
      <c r="BT5842" s="11"/>
      <c r="BU5842" s="6"/>
      <c r="BV5842" s="6"/>
    </row>
    <row r="5843" spans="1:74" ht="15.75" x14ac:dyDescent="0.25">
      <c r="A5843" s="52" t="s">
        <v>1422</v>
      </c>
      <c r="B5843" s="56"/>
      <c r="C5843" s="7" t="s">
        <v>118</v>
      </c>
      <c r="D5843" s="7" t="s">
        <v>6562</v>
      </c>
      <c r="E5843" s="7"/>
      <c r="F5843" s="64"/>
      <c r="G5843" s="6"/>
      <c r="H5843" s="6"/>
      <c r="I5843" s="10" t="s">
        <v>110</v>
      </c>
      <c r="J5843" s="11" t="s">
        <v>8784</v>
      </c>
      <c r="K5843" s="194" t="s">
        <v>511</v>
      </c>
      <c r="L5843" s="176"/>
      <c r="M5843" s="176">
        <v>1000</v>
      </c>
      <c r="N5843" s="80" t="s">
        <v>6858</v>
      </c>
      <c r="O5843" s="162"/>
      <c r="P5843" s="80" t="s">
        <v>6290</v>
      </c>
      <c r="Q5843" s="80"/>
      <c r="R5843" s="80"/>
      <c r="S5843" s="163"/>
      <c r="T5843" s="213"/>
      <c r="U5843" s="162"/>
      <c r="V5843" s="164"/>
      <c r="W5843" s="12" t="str">
        <f t="shared" si="1033"/>
        <v>Mqtt1</v>
      </c>
      <c r="X5843" s="196" t="s">
        <v>10782</v>
      </c>
      <c r="Y5843" s="6" t="str">
        <f t="shared" si="1039"/>
        <v>marpower/power-tag/outlets-crew-cabin-3-emp103</v>
      </c>
      <c r="Z5843" s="103" t="str" cm="1">
        <f t="array" ref="Z5843">IF(COUNTIF(N5843,"spare"),"","$."&amp;_xlfn.REGEXEXTRACT(J5843,"^PT\d+[FQ]\d+_(.*)", 2))</f>
        <v>$.RMS_Voltage_C_N</v>
      </c>
      <c r="AA5843" s="12">
        <f t="shared" si="1041"/>
        <v>47</v>
      </c>
      <c r="AB5843" s="6" t="s">
        <v>195</v>
      </c>
      <c r="AC5843" s="103">
        <v>3032</v>
      </c>
      <c r="AJ5843" s="80"/>
      <c r="AK5843" s="113" t="s">
        <v>1424</v>
      </c>
      <c r="AN5843" s="80"/>
      <c r="AO5843" s="80"/>
      <c r="AP5843" s="80"/>
      <c r="AQ5843" s="80"/>
      <c r="AR5843" s="127"/>
      <c r="AS5843" s="80"/>
      <c r="AT5843" s="7"/>
      <c r="AU5843" s="7"/>
      <c r="AV5843" s="165"/>
      <c r="AW5843" s="166"/>
      <c r="AX5843" s="137"/>
      <c r="AY5843" s="147"/>
      <c r="AZ5843" s="167"/>
      <c r="BA5843" s="167"/>
      <c r="BB5843" s="147" t="str">
        <f t="shared" si="1040"/>
        <v/>
      </c>
      <c r="BC5843" s="168"/>
      <c r="BD5843" s="165"/>
      <c r="BE5843" s="165"/>
      <c r="BF5843" s="165"/>
      <c r="BG5843" s="165"/>
      <c r="BH5843" s="165"/>
      <c r="BI5843" s="165"/>
      <c r="BJ5843" s="165"/>
      <c r="BK5843" s="165"/>
      <c r="BL5843" s="165"/>
      <c r="BM5843" s="165"/>
      <c r="BN5843" s="165"/>
      <c r="BO5843" s="165"/>
      <c r="BP5843" s="165"/>
      <c r="BQ5843" s="165"/>
      <c r="BS5843" s="6"/>
      <c r="BT5843" s="11"/>
      <c r="BU5843" s="6"/>
      <c r="BV5843" s="6"/>
    </row>
    <row r="5844" spans="1:74" ht="15.75" x14ac:dyDescent="0.25">
      <c r="A5844" s="52" t="s">
        <v>1422</v>
      </c>
      <c r="B5844" s="56"/>
      <c r="C5844" s="7" t="s">
        <v>118</v>
      </c>
      <c r="D5844" s="7" t="s">
        <v>6562</v>
      </c>
      <c r="E5844" s="7"/>
      <c r="F5844" s="64"/>
      <c r="G5844" s="6"/>
      <c r="H5844" s="6"/>
      <c r="I5844" s="10" t="s">
        <v>110</v>
      </c>
      <c r="J5844" s="11" t="s">
        <v>5394</v>
      </c>
      <c r="K5844" s="194" t="s">
        <v>511</v>
      </c>
      <c r="L5844" s="176"/>
      <c r="M5844" s="176">
        <v>1000</v>
      </c>
      <c r="N5844" s="80" t="s">
        <v>6858</v>
      </c>
      <c r="O5844" s="162"/>
      <c r="P5844" s="80" t="s">
        <v>6291</v>
      </c>
      <c r="Q5844" s="80"/>
      <c r="R5844" s="80"/>
      <c r="S5844" s="163"/>
      <c r="T5844" s="213"/>
      <c r="U5844" s="162"/>
      <c r="V5844" s="164"/>
      <c r="W5844" s="12" t="str">
        <f t="shared" si="1033"/>
        <v>Mqtt1</v>
      </c>
      <c r="X5844" s="196" t="s">
        <v>10782</v>
      </c>
      <c r="Y5844" s="6" t="str">
        <f t="shared" si="1039"/>
        <v>marpower/power-tag/outlets-crew-cabin-3-emp103</v>
      </c>
      <c r="Z5844" s="103" t="str" cm="1">
        <f t="array" ref="Z5844">IF(COUNTIF(N5844,"spare"),"","$."&amp;_xlfn.REGEXEXTRACT(J5844,"^PT\d+[FQ]\d+_(.*)", 2))</f>
        <v>$.Active_Power_Phase_A</v>
      </c>
      <c r="AA5844" s="12">
        <f t="shared" si="1041"/>
        <v>47</v>
      </c>
      <c r="AB5844" s="6" t="s">
        <v>195</v>
      </c>
      <c r="AC5844" s="103">
        <v>3054</v>
      </c>
      <c r="AJ5844" s="80"/>
      <c r="AK5844" s="113" t="s">
        <v>1425</v>
      </c>
      <c r="AN5844" s="80"/>
      <c r="AO5844" s="80"/>
      <c r="AP5844" s="80"/>
      <c r="AQ5844" s="80"/>
      <c r="AR5844" s="127"/>
      <c r="AS5844" s="80"/>
      <c r="AT5844" s="7"/>
      <c r="AU5844" s="7"/>
      <c r="AV5844" s="165"/>
      <c r="AW5844" s="166"/>
      <c r="AX5844" s="137"/>
      <c r="AY5844" s="147"/>
      <c r="AZ5844" s="167"/>
      <c r="BA5844" s="167"/>
      <c r="BB5844" s="147" t="str">
        <f t="shared" si="1040"/>
        <v/>
      </c>
      <c r="BC5844" s="168"/>
      <c r="BD5844" s="165"/>
      <c r="BE5844" s="165"/>
      <c r="BF5844" s="165"/>
      <c r="BG5844" s="165"/>
      <c r="BH5844" s="165"/>
      <c r="BI5844" s="165"/>
      <c r="BJ5844" s="165"/>
      <c r="BK5844" s="165"/>
      <c r="BL5844" s="165"/>
      <c r="BM5844" s="165"/>
      <c r="BN5844" s="165"/>
      <c r="BO5844" s="165"/>
      <c r="BP5844" s="165"/>
      <c r="BQ5844" s="165"/>
      <c r="BS5844" s="6"/>
      <c r="BT5844" s="11"/>
      <c r="BU5844" s="6"/>
      <c r="BV5844" s="6"/>
    </row>
    <row r="5845" spans="1:74" ht="15.75" x14ac:dyDescent="0.25">
      <c r="A5845" s="52" t="s">
        <v>1422</v>
      </c>
      <c r="B5845" s="56"/>
      <c r="C5845" s="7" t="s">
        <v>118</v>
      </c>
      <c r="D5845" s="7" t="s">
        <v>6562</v>
      </c>
      <c r="E5845" s="7"/>
      <c r="F5845" s="64"/>
      <c r="G5845" s="6"/>
      <c r="H5845" s="6"/>
      <c r="I5845" s="10" t="s">
        <v>110</v>
      </c>
      <c r="J5845" s="11" t="s">
        <v>5395</v>
      </c>
      <c r="K5845" s="194" t="s">
        <v>511</v>
      </c>
      <c r="L5845" s="176"/>
      <c r="M5845" s="176">
        <v>1000</v>
      </c>
      <c r="N5845" s="80" t="s">
        <v>6858</v>
      </c>
      <c r="O5845" s="162"/>
      <c r="P5845" s="80" t="s">
        <v>6292</v>
      </c>
      <c r="Q5845" s="80"/>
      <c r="R5845" s="80"/>
      <c r="S5845" s="163"/>
      <c r="T5845" s="213"/>
      <c r="U5845" s="162"/>
      <c r="V5845" s="164"/>
      <c r="W5845" s="12" t="str">
        <f t="shared" si="1033"/>
        <v>Mqtt1</v>
      </c>
      <c r="X5845" s="196" t="s">
        <v>10782</v>
      </c>
      <c r="Y5845" s="6" t="str">
        <f t="shared" si="1039"/>
        <v>marpower/power-tag/outlets-crew-cabin-3-emp103</v>
      </c>
      <c r="Z5845" s="103" t="str" cm="1">
        <f t="array" ref="Z5845">IF(COUNTIF(N5845,"spare"),"","$."&amp;_xlfn.REGEXEXTRACT(J5845,"^PT\d+[FQ]\d+_(.*)", 2))</f>
        <v>$.Active_Power_Phase_B</v>
      </c>
      <c r="AA5845" s="12">
        <f t="shared" si="1041"/>
        <v>47</v>
      </c>
      <c r="AB5845" s="6" t="s">
        <v>195</v>
      </c>
      <c r="AC5845" s="103">
        <v>3056</v>
      </c>
      <c r="AJ5845" s="80"/>
      <c r="AK5845" s="113" t="s">
        <v>1425</v>
      </c>
      <c r="AN5845" s="80"/>
      <c r="AO5845" s="80"/>
      <c r="AP5845" s="80"/>
      <c r="AQ5845" s="80"/>
      <c r="AR5845" s="127"/>
      <c r="AS5845" s="80"/>
      <c r="AT5845" s="7"/>
      <c r="AU5845" s="7"/>
      <c r="AV5845" s="165"/>
      <c r="AW5845" s="166"/>
      <c r="AX5845" s="137"/>
      <c r="AY5845" s="147"/>
      <c r="AZ5845" s="167"/>
      <c r="BA5845" s="167"/>
      <c r="BB5845" s="147" t="str">
        <f t="shared" si="1040"/>
        <v/>
      </c>
      <c r="BC5845" s="168"/>
      <c r="BD5845" s="165"/>
      <c r="BE5845" s="165"/>
      <c r="BF5845" s="165"/>
      <c r="BG5845" s="165"/>
      <c r="BH5845" s="165"/>
      <c r="BI5845" s="165"/>
      <c r="BJ5845" s="165"/>
      <c r="BK5845" s="165"/>
      <c r="BL5845" s="165"/>
      <c r="BM5845" s="165"/>
      <c r="BN5845" s="165"/>
      <c r="BO5845" s="165"/>
      <c r="BP5845" s="165"/>
      <c r="BQ5845" s="165"/>
      <c r="BS5845" s="6"/>
      <c r="BT5845" s="11"/>
      <c r="BU5845" s="6"/>
      <c r="BV5845" s="6"/>
    </row>
    <row r="5846" spans="1:74" ht="15.75" x14ac:dyDescent="0.25">
      <c r="A5846" s="52" t="s">
        <v>1422</v>
      </c>
      <c r="B5846" s="56"/>
      <c r="C5846" s="7" t="s">
        <v>118</v>
      </c>
      <c r="D5846" s="7" t="s">
        <v>6562</v>
      </c>
      <c r="E5846" s="7"/>
      <c r="F5846" s="64"/>
      <c r="G5846" s="6"/>
      <c r="H5846" s="6"/>
      <c r="I5846" s="10" t="s">
        <v>110</v>
      </c>
      <c r="J5846" s="11" t="s">
        <v>5396</v>
      </c>
      <c r="K5846" s="194" t="s">
        <v>511</v>
      </c>
      <c r="L5846" s="176"/>
      <c r="M5846" s="176">
        <v>1000</v>
      </c>
      <c r="N5846" s="80" t="s">
        <v>6858</v>
      </c>
      <c r="O5846" s="162"/>
      <c r="P5846" s="80" t="s">
        <v>6293</v>
      </c>
      <c r="Q5846" s="80"/>
      <c r="R5846" s="80"/>
      <c r="S5846" s="163"/>
      <c r="T5846" s="213"/>
      <c r="U5846" s="162"/>
      <c r="V5846" s="164"/>
      <c r="W5846" s="12" t="str">
        <f t="shared" si="1033"/>
        <v>Mqtt1</v>
      </c>
      <c r="X5846" s="196" t="s">
        <v>10782</v>
      </c>
      <c r="Y5846" s="6" t="str">
        <f t="shared" si="1039"/>
        <v>marpower/power-tag/outlets-crew-cabin-3-emp103</v>
      </c>
      <c r="Z5846" s="103" t="str" cm="1">
        <f t="array" ref="Z5846">IF(COUNTIF(N5846,"spare"),"","$."&amp;_xlfn.REGEXEXTRACT(J5846,"^PT\d+[FQ]\d+_(.*)", 2))</f>
        <v>$.Active_Power_Phase_C</v>
      </c>
      <c r="AA5846" s="12">
        <f t="shared" si="1041"/>
        <v>47</v>
      </c>
      <c r="AB5846" s="6" t="s">
        <v>195</v>
      </c>
      <c r="AC5846" s="103">
        <v>3058</v>
      </c>
      <c r="AJ5846" s="80"/>
      <c r="AK5846" s="113" t="s">
        <v>1425</v>
      </c>
      <c r="AN5846" s="80"/>
      <c r="AO5846" s="80"/>
      <c r="AP5846" s="80"/>
      <c r="AQ5846" s="80"/>
      <c r="AR5846" s="127"/>
      <c r="AS5846" s="80"/>
      <c r="AT5846" s="7"/>
      <c r="AU5846" s="7"/>
      <c r="AV5846" s="165"/>
      <c r="AW5846" s="166"/>
      <c r="AX5846" s="137"/>
      <c r="AY5846" s="147"/>
      <c r="AZ5846" s="167"/>
      <c r="BA5846" s="167"/>
      <c r="BB5846" s="147" t="str">
        <f t="shared" si="1040"/>
        <v/>
      </c>
      <c r="BC5846" s="168"/>
      <c r="BD5846" s="165"/>
      <c r="BE5846" s="165"/>
      <c r="BF5846" s="165"/>
      <c r="BG5846" s="165"/>
      <c r="BH5846" s="165"/>
      <c r="BI5846" s="165"/>
      <c r="BJ5846" s="165"/>
      <c r="BK5846" s="165"/>
      <c r="BL5846" s="165"/>
      <c r="BM5846" s="165"/>
      <c r="BN5846" s="165"/>
      <c r="BO5846" s="165"/>
      <c r="BP5846" s="165"/>
      <c r="BQ5846" s="165"/>
      <c r="BS5846" s="6"/>
      <c r="BT5846" s="11"/>
      <c r="BU5846" s="6"/>
      <c r="BV5846" s="6"/>
    </row>
    <row r="5847" spans="1:74" ht="15.75" x14ac:dyDescent="0.25">
      <c r="A5847" s="52" t="s">
        <v>1422</v>
      </c>
      <c r="B5847" s="56"/>
      <c r="C5847" s="7" t="s">
        <v>118</v>
      </c>
      <c r="D5847" s="7" t="s">
        <v>6562</v>
      </c>
      <c r="E5847" s="7"/>
      <c r="F5847" s="64"/>
      <c r="G5847" s="6"/>
      <c r="H5847" s="6"/>
      <c r="I5847" s="10" t="s">
        <v>110</v>
      </c>
      <c r="J5847" s="11" t="s">
        <v>5397</v>
      </c>
      <c r="K5847" s="194" t="s">
        <v>511</v>
      </c>
      <c r="L5847" s="176"/>
      <c r="M5847" s="176">
        <v>1000</v>
      </c>
      <c r="N5847" s="80" t="s">
        <v>6858</v>
      </c>
      <c r="O5847" s="162"/>
      <c r="P5847" s="80" t="s">
        <v>6294</v>
      </c>
      <c r="Q5847" s="80"/>
      <c r="R5847" s="80"/>
      <c r="S5847" s="163"/>
      <c r="T5847" s="213"/>
      <c r="U5847" s="162"/>
      <c r="V5847" s="164"/>
      <c r="W5847" s="12" t="str">
        <f t="shared" si="1033"/>
        <v>Mqtt1</v>
      </c>
      <c r="X5847" s="196" t="s">
        <v>10782</v>
      </c>
      <c r="Y5847" s="6" t="str">
        <f t="shared" si="1039"/>
        <v>marpower/power-tag/outlets-crew-cabin-3-emp103</v>
      </c>
      <c r="Z5847" s="103" t="str" cm="1">
        <f t="array" ref="Z5847">IF(COUNTIF(N5847,"spare"),"","$."&amp;_xlfn.REGEXEXTRACT(J5847,"^PT\d+[FQ]\d+_(.*)", 2))</f>
        <v>$.Total_Active_Power</v>
      </c>
      <c r="AA5847" s="12">
        <f t="shared" si="1041"/>
        <v>47</v>
      </c>
      <c r="AB5847" s="6" t="s">
        <v>195</v>
      </c>
      <c r="AC5847" s="103">
        <v>3060</v>
      </c>
      <c r="AJ5847" s="80"/>
      <c r="AK5847" s="113" t="s">
        <v>1425</v>
      </c>
      <c r="AN5847" s="80"/>
      <c r="AO5847" s="80"/>
      <c r="AP5847" s="80"/>
      <c r="AQ5847" s="80"/>
      <c r="AR5847" s="127"/>
      <c r="AS5847" s="80"/>
      <c r="AT5847" s="7"/>
      <c r="AU5847" s="7"/>
      <c r="AV5847" s="165"/>
      <c r="AW5847" s="166"/>
      <c r="AX5847" s="137"/>
      <c r="AY5847" s="147"/>
      <c r="AZ5847" s="167"/>
      <c r="BA5847" s="167"/>
      <c r="BB5847" s="147" t="str">
        <f t="shared" si="1040"/>
        <v/>
      </c>
      <c r="BC5847" s="168"/>
      <c r="BD5847" s="165"/>
      <c r="BE5847" s="165"/>
      <c r="BF5847" s="165"/>
      <c r="BG5847" s="165"/>
      <c r="BH5847" s="165"/>
      <c r="BI5847" s="165"/>
      <c r="BJ5847" s="165"/>
      <c r="BK5847" s="165"/>
      <c r="BL5847" s="165"/>
      <c r="BM5847" s="165"/>
      <c r="BN5847" s="165"/>
      <c r="BO5847" s="165"/>
      <c r="BP5847" s="165"/>
      <c r="BQ5847" s="165"/>
      <c r="BS5847" s="6"/>
      <c r="BT5847" s="11"/>
      <c r="BU5847" s="6"/>
      <c r="BV5847" s="6"/>
    </row>
    <row r="5848" spans="1:74" ht="15.75" x14ac:dyDescent="0.25">
      <c r="A5848" s="52" t="s">
        <v>1422</v>
      </c>
      <c r="B5848" s="56"/>
      <c r="C5848" s="7" t="s">
        <v>118</v>
      </c>
      <c r="D5848" s="7" t="s">
        <v>6562</v>
      </c>
      <c r="E5848" s="7"/>
      <c r="F5848" s="64"/>
      <c r="G5848" s="6"/>
      <c r="H5848" s="6"/>
      <c r="I5848" s="10" t="s">
        <v>110</v>
      </c>
      <c r="J5848" s="11" t="s">
        <v>5398</v>
      </c>
      <c r="K5848" s="194" t="s">
        <v>511</v>
      </c>
      <c r="L5848" s="176"/>
      <c r="M5848" s="176">
        <v>1000</v>
      </c>
      <c r="N5848" s="80" t="s">
        <v>6858</v>
      </c>
      <c r="O5848" s="162"/>
      <c r="P5848" s="80" t="s">
        <v>6295</v>
      </c>
      <c r="Q5848" s="80"/>
      <c r="R5848" s="80"/>
      <c r="S5848" s="163"/>
      <c r="T5848" s="213"/>
      <c r="U5848" s="162"/>
      <c r="V5848" s="164"/>
      <c r="W5848" s="12" t="str">
        <f t="shared" si="1033"/>
        <v>Mqtt1</v>
      </c>
      <c r="X5848" s="196" t="s">
        <v>10782</v>
      </c>
      <c r="Y5848" s="6" t="str">
        <f t="shared" si="1039"/>
        <v>marpower/power-tag/outlets-crew-cabin-3-emp103</v>
      </c>
      <c r="Z5848" s="103" t="str" cm="1">
        <f t="array" ref="Z5848">IF(COUNTIF(N5848,"spare"),"","$."&amp;_xlfn.REGEXEXTRACT(J5848,"^PT\d+[FQ]\d+_(.*)", 2))</f>
        <v>$.Power_Factor_Phase_A</v>
      </c>
      <c r="AA5848" s="12">
        <f t="shared" si="1041"/>
        <v>47</v>
      </c>
      <c r="AB5848" s="6" t="s">
        <v>195</v>
      </c>
      <c r="AC5848" s="103">
        <v>3078</v>
      </c>
      <c r="AJ5848" s="80"/>
      <c r="AK5848" s="113" t="s">
        <v>1426</v>
      </c>
      <c r="AN5848" s="80"/>
      <c r="AO5848" s="80"/>
      <c r="AP5848" s="80"/>
      <c r="AQ5848" s="80"/>
      <c r="AR5848" s="127"/>
      <c r="AS5848" s="80"/>
      <c r="AT5848" s="7"/>
      <c r="AU5848" s="7"/>
      <c r="AV5848" s="165"/>
      <c r="AW5848" s="166"/>
      <c r="AX5848" s="137"/>
      <c r="AY5848" s="147"/>
      <c r="AZ5848" s="167"/>
      <c r="BA5848" s="167"/>
      <c r="BB5848" s="147" t="str">
        <f t="shared" si="1040"/>
        <v/>
      </c>
      <c r="BC5848" s="168"/>
      <c r="BD5848" s="165"/>
      <c r="BE5848" s="165"/>
      <c r="BF5848" s="165"/>
      <c r="BG5848" s="165"/>
      <c r="BH5848" s="165"/>
      <c r="BI5848" s="165"/>
      <c r="BJ5848" s="165"/>
      <c r="BK5848" s="165"/>
      <c r="BL5848" s="165"/>
      <c r="BM5848" s="165"/>
      <c r="BN5848" s="165"/>
      <c r="BO5848" s="165"/>
      <c r="BP5848" s="165"/>
      <c r="BQ5848" s="165"/>
      <c r="BS5848" s="6"/>
      <c r="BT5848" s="11"/>
      <c r="BU5848" s="6"/>
      <c r="BV5848" s="6"/>
    </row>
    <row r="5849" spans="1:74" ht="15.75" x14ac:dyDescent="0.25">
      <c r="A5849" s="52" t="s">
        <v>1422</v>
      </c>
      <c r="B5849" s="56"/>
      <c r="C5849" s="7" t="s">
        <v>118</v>
      </c>
      <c r="D5849" s="7" t="s">
        <v>6562</v>
      </c>
      <c r="E5849" s="7"/>
      <c r="F5849" s="64"/>
      <c r="G5849" s="6"/>
      <c r="H5849" s="6"/>
      <c r="I5849" s="10" t="s">
        <v>110</v>
      </c>
      <c r="J5849" s="11" t="s">
        <v>5399</v>
      </c>
      <c r="K5849" s="194" t="s">
        <v>511</v>
      </c>
      <c r="L5849" s="176"/>
      <c r="M5849" s="176">
        <v>1000</v>
      </c>
      <c r="N5849" s="80" t="s">
        <v>6858</v>
      </c>
      <c r="O5849" s="162"/>
      <c r="P5849" s="80" t="s">
        <v>6296</v>
      </c>
      <c r="Q5849" s="80"/>
      <c r="R5849" s="80"/>
      <c r="S5849" s="163"/>
      <c r="T5849" s="213"/>
      <c r="U5849" s="162"/>
      <c r="V5849" s="164"/>
      <c r="W5849" s="12" t="str">
        <f t="shared" si="1033"/>
        <v>Mqtt1</v>
      </c>
      <c r="X5849" s="196" t="s">
        <v>10782</v>
      </c>
      <c r="Y5849" s="6" t="str">
        <f t="shared" si="1039"/>
        <v>marpower/power-tag/outlets-crew-cabin-3-emp103</v>
      </c>
      <c r="Z5849" s="103" t="str" cm="1">
        <f t="array" ref="Z5849">IF(COUNTIF(N5849,"spare"),"","$."&amp;_xlfn.REGEXEXTRACT(J5849,"^PT\d+[FQ]\d+_(.*)", 2))</f>
        <v>$.Power_Factor_Phase_B</v>
      </c>
      <c r="AA5849" s="12">
        <f t="shared" si="1041"/>
        <v>47</v>
      </c>
      <c r="AB5849" s="6" t="s">
        <v>195</v>
      </c>
      <c r="AC5849" s="103">
        <v>3080</v>
      </c>
      <c r="AJ5849" s="80"/>
      <c r="AK5849" s="113" t="s">
        <v>1426</v>
      </c>
      <c r="AN5849" s="80"/>
      <c r="AO5849" s="80"/>
      <c r="AP5849" s="80"/>
      <c r="AQ5849" s="80"/>
      <c r="AR5849" s="127"/>
      <c r="AS5849" s="80"/>
      <c r="AT5849" s="7"/>
      <c r="AU5849" s="7"/>
      <c r="AV5849" s="165"/>
      <c r="AW5849" s="166"/>
      <c r="AX5849" s="137"/>
      <c r="AY5849" s="147"/>
      <c r="AZ5849" s="167"/>
      <c r="BA5849" s="167"/>
      <c r="BB5849" s="147" t="str">
        <f t="shared" si="1040"/>
        <v/>
      </c>
      <c r="BC5849" s="168"/>
      <c r="BD5849" s="165"/>
      <c r="BE5849" s="165"/>
      <c r="BF5849" s="165"/>
      <c r="BG5849" s="165"/>
      <c r="BH5849" s="165"/>
      <c r="BI5849" s="165"/>
      <c r="BJ5849" s="165"/>
      <c r="BK5849" s="165"/>
      <c r="BL5849" s="165"/>
      <c r="BM5849" s="165"/>
      <c r="BN5849" s="165"/>
      <c r="BO5849" s="165"/>
      <c r="BP5849" s="165"/>
      <c r="BQ5849" s="165"/>
      <c r="BS5849" s="6"/>
      <c r="BT5849" s="11"/>
      <c r="BU5849" s="6"/>
      <c r="BV5849" s="6"/>
    </row>
    <row r="5850" spans="1:74" ht="15.75" x14ac:dyDescent="0.25">
      <c r="A5850" s="52" t="s">
        <v>1422</v>
      </c>
      <c r="B5850" s="56"/>
      <c r="C5850" s="7" t="s">
        <v>118</v>
      </c>
      <c r="D5850" s="7" t="s">
        <v>6562</v>
      </c>
      <c r="E5850" s="7"/>
      <c r="F5850" s="64"/>
      <c r="G5850" s="6"/>
      <c r="H5850" s="6"/>
      <c r="I5850" s="10" t="s">
        <v>110</v>
      </c>
      <c r="J5850" s="11" t="s">
        <v>5400</v>
      </c>
      <c r="K5850" s="194" t="s">
        <v>511</v>
      </c>
      <c r="L5850" s="176"/>
      <c r="M5850" s="176">
        <v>1000</v>
      </c>
      <c r="N5850" s="80" t="s">
        <v>6858</v>
      </c>
      <c r="O5850" s="162"/>
      <c r="P5850" s="80" t="s">
        <v>6297</v>
      </c>
      <c r="Q5850" s="80"/>
      <c r="R5850" s="80"/>
      <c r="S5850" s="163"/>
      <c r="T5850" s="213"/>
      <c r="U5850" s="162"/>
      <c r="V5850" s="164"/>
      <c r="W5850" s="12" t="str">
        <f t="shared" si="1033"/>
        <v>Mqtt1</v>
      </c>
      <c r="X5850" s="196" t="s">
        <v>10782</v>
      </c>
      <c r="Y5850" s="6" t="str">
        <f t="shared" si="1039"/>
        <v>marpower/power-tag/outlets-crew-cabin-3-emp103</v>
      </c>
      <c r="Z5850" s="103" t="str" cm="1">
        <f t="array" ref="Z5850">IF(COUNTIF(N5850,"spare"),"","$."&amp;_xlfn.REGEXEXTRACT(J5850,"^PT\d+[FQ]\d+_(.*)", 2))</f>
        <v>$.Power_Factor_Phase_C</v>
      </c>
      <c r="AA5850" s="12">
        <f t="shared" si="1041"/>
        <v>47</v>
      </c>
      <c r="AB5850" s="6" t="s">
        <v>195</v>
      </c>
      <c r="AC5850" s="103">
        <v>3082</v>
      </c>
      <c r="AJ5850" s="80"/>
      <c r="AK5850" s="113" t="s">
        <v>1426</v>
      </c>
      <c r="AN5850" s="80"/>
      <c r="AO5850" s="80"/>
      <c r="AP5850" s="80"/>
      <c r="AQ5850" s="80"/>
      <c r="AR5850" s="127"/>
      <c r="AS5850" s="80"/>
      <c r="AT5850" s="7"/>
      <c r="AU5850" s="7"/>
      <c r="AV5850" s="165"/>
      <c r="AW5850" s="166"/>
      <c r="AX5850" s="137"/>
      <c r="AY5850" s="147"/>
      <c r="AZ5850" s="167"/>
      <c r="BA5850" s="167"/>
      <c r="BB5850" s="147" t="str">
        <f t="shared" si="1040"/>
        <v/>
      </c>
      <c r="BC5850" s="168"/>
      <c r="BD5850" s="165"/>
      <c r="BE5850" s="165"/>
      <c r="BF5850" s="165"/>
      <c r="BG5850" s="165"/>
      <c r="BH5850" s="165"/>
      <c r="BI5850" s="165"/>
      <c r="BJ5850" s="165"/>
      <c r="BK5850" s="165"/>
      <c r="BL5850" s="165"/>
      <c r="BM5850" s="165"/>
      <c r="BN5850" s="165"/>
      <c r="BO5850" s="165"/>
      <c r="BP5850" s="165"/>
      <c r="BQ5850" s="165"/>
      <c r="BS5850" s="6"/>
      <c r="BT5850" s="11"/>
      <c r="BU5850" s="6"/>
      <c r="BV5850" s="6"/>
    </row>
    <row r="5851" spans="1:74" ht="15.75" x14ac:dyDescent="0.25">
      <c r="A5851" s="52" t="s">
        <v>1422</v>
      </c>
      <c r="B5851" s="56"/>
      <c r="C5851" s="7" t="s">
        <v>118</v>
      </c>
      <c r="D5851" s="7" t="s">
        <v>6562</v>
      </c>
      <c r="E5851" s="7"/>
      <c r="F5851" s="64"/>
      <c r="G5851" s="6"/>
      <c r="H5851" s="6"/>
      <c r="I5851" s="10" t="s">
        <v>110</v>
      </c>
      <c r="J5851" s="11" t="s">
        <v>5401</v>
      </c>
      <c r="K5851" s="194" t="s">
        <v>511</v>
      </c>
      <c r="L5851" s="176"/>
      <c r="M5851" s="176">
        <v>1000</v>
      </c>
      <c r="N5851" s="80" t="s">
        <v>6858</v>
      </c>
      <c r="O5851" s="162"/>
      <c r="P5851" s="80" t="s">
        <v>6298</v>
      </c>
      <c r="Q5851" s="80"/>
      <c r="R5851" s="80"/>
      <c r="S5851" s="163"/>
      <c r="T5851" s="213"/>
      <c r="U5851" s="162"/>
      <c r="V5851" s="164"/>
      <c r="W5851" s="12" t="str">
        <f t="shared" ref="W5851:W5914" si="1042">IF(COUNTIF(N5851,"spare"),"","Mqtt1")</f>
        <v>Mqtt1</v>
      </c>
      <c r="X5851" s="196" t="s">
        <v>10782</v>
      </c>
      <c r="Y5851" s="6" t="str">
        <f t="shared" si="1039"/>
        <v>marpower/power-tag/outlets-crew-cabin-3-emp103</v>
      </c>
      <c r="Z5851" s="103" t="str" cm="1">
        <f t="array" ref="Z5851">IF(COUNTIF(N5851,"spare"),"","$."&amp;_xlfn.REGEXEXTRACT(J5851,"^PT\d+[FQ]\d+_(.*)", 2))</f>
        <v>$.Total_Power_Factor</v>
      </c>
      <c r="AA5851" s="12">
        <f t="shared" si="1041"/>
        <v>47</v>
      </c>
      <c r="AB5851" s="6" t="s">
        <v>195</v>
      </c>
      <c r="AC5851" s="103">
        <v>3084</v>
      </c>
      <c r="AJ5851" s="80"/>
      <c r="AK5851" s="113" t="s">
        <v>1426</v>
      </c>
      <c r="AN5851" s="80"/>
      <c r="AO5851" s="80"/>
      <c r="AP5851" s="80"/>
      <c r="AQ5851" s="80"/>
      <c r="AR5851" s="127"/>
      <c r="AS5851" s="80"/>
      <c r="AT5851" s="7"/>
      <c r="AU5851" s="7"/>
      <c r="AV5851" s="165"/>
      <c r="AW5851" s="166"/>
      <c r="AX5851" s="137"/>
      <c r="AY5851" s="147"/>
      <c r="AZ5851" s="167"/>
      <c r="BA5851" s="167"/>
      <c r="BB5851" s="147" t="str">
        <f t="shared" si="1040"/>
        <v/>
      </c>
      <c r="BC5851" s="168"/>
      <c r="BD5851" s="165"/>
      <c r="BE5851" s="165"/>
      <c r="BF5851" s="165"/>
      <c r="BG5851" s="165"/>
      <c r="BH5851" s="165"/>
      <c r="BI5851" s="165"/>
      <c r="BJ5851" s="165"/>
      <c r="BK5851" s="165"/>
      <c r="BL5851" s="165"/>
      <c r="BM5851" s="165"/>
      <c r="BN5851" s="165"/>
      <c r="BO5851" s="165"/>
      <c r="BP5851" s="165"/>
      <c r="BQ5851" s="165"/>
      <c r="BS5851" s="6"/>
      <c r="BT5851" s="11"/>
      <c r="BU5851" s="6"/>
      <c r="BV5851" s="6"/>
    </row>
    <row r="5852" spans="1:74" ht="15.75" x14ac:dyDescent="0.25">
      <c r="A5852" s="52" t="s">
        <v>1422</v>
      </c>
      <c r="B5852" s="56"/>
      <c r="C5852" s="7" t="s">
        <v>118</v>
      </c>
      <c r="D5852" s="7" t="s">
        <v>6562</v>
      </c>
      <c r="E5852" s="7"/>
      <c r="F5852" s="64"/>
      <c r="G5852" s="6"/>
      <c r="H5852" s="6"/>
      <c r="I5852" s="10" t="s">
        <v>110</v>
      </c>
      <c r="J5852" s="11" t="s">
        <v>5402</v>
      </c>
      <c r="K5852" s="194" t="s">
        <v>511</v>
      </c>
      <c r="L5852" s="176"/>
      <c r="M5852" s="176">
        <v>1000</v>
      </c>
      <c r="N5852" s="80" t="s">
        <v>6858</v>
      </c>
      <c r="O5852" s="162"/>
      <c r="P5852" s="80" t="s">
        <v>6299</v>
      </c>
      <c r="Q5852" s="80"/>
      <c r="R5852" s="80"/>
      <c r="S5852" s="163"/>
      <c r="T5852" s="213"/>
      <c r="U5852" s="162"/>
      <c r="V5852" s="164"/>
      <c r="W5852" s="12" t="str">
        <f t="shared" si="1042"/>
        <v>Mqtt1</v>
      </c>
      <c r="X5852" s="196" t="s">
        <v>10783</v>
      </c>
      <c r="Y5852" s="6" t="str">
        <f t="shared" si="1039"/>
        <v>marpower/power-tag/outlets-crew-cabin-4-emp104</v>
      </c>
      <c r="Z5852" s="103" t="str" cm="1">
        <f t="array" ref="Z5852">IF(COUNTIF(N5852,"spare"),"","$."&amp;_xlfn.REGEXEXTRACT(J5852,"^PT\d+[FQ]\d+_(.*)", 2))</f>
        <v>$.RMS_Current_Phase_A</v>
      </c>
      <c r="AA5852" s="12">
        <f>AA5837+1</f>
        <v>48</v>
      </c>
      <c r="AB5852" s="6" t="s">
        <v>195</v>
      </c>
      <c r="AC5852" s="103">
        <v>3000</v>
      </c>
      <c r="AJ5852" s="80"/>
      <c r="AK5852" s="113" t="s">
        <v>1423</v>
      </c>
      <c r="AN5852" s="80"/>
      <c r="AO5852" s="80"/>
      <c r="AP5852" s="80"/>
      <c r="AQ5852" s="80"/>
      <c r="AR5852" s="127"/>
      <c r="AS5852" s="80"/>
      <c r="AT5852" s="7"/>
      <c r="AU5852" s="7"/>
      <c r="AV5852" s="165"/>
      <c r="AW5852" s="166"/>
      <c r="AX5852" s="137"/>
      <c r="AY5852" s="147"/>
      <c r="AZ5852" s="167"/>
      <c r="BA5852" s="167"/>
      <c r="BB5852" s="147" t="str">
        <f t="shared" ref="BB5852:BB5866" si="1043">IF(ISNUMBER(AM5852),"1","")</f>
        <v/>
      </c>
      <c r="BC5852" s="168"/>
      <c r="BD5852" s="165"/>
      <c r="BE5852" s="165"/>
      <c r="BF5852" s="165"/>
      <c r="BG5852" s="165"/>
      <c r="BH5852" s="165"/>
      <c r="BI5852" s="165"/>
      <c r="BJ5852" s="165"/>
      <c r="BK5852" s="165"/>
      <c r="BL5852" s="165"/>
      <c r="BM5852" s="165"/>
      <c r="BN5852" s="165"/>
      <c r="BO5852" s="165"/>
      <c r="BP5852" s="165"/>
      <c r="BQ5852" s="165"/>
      <c r="BS5852" s="6"/>
      <c r="BT5852" s="11"/>
      <c r="BU5852" s="6"/>
      <c r="BV5852" s="6"/>
    </row>
    <row r="5853" spans="1:74" ht="15.75" x14ac:dyDescent="0.25">
      <c r="A5853" s="52" t="s">
        <v>1422</v>
      </c>
      <c r="B5853" s="56"/>
      <c r="C5853" s="7" t="s">
        <v>118</v>
      </c>
      <c r="D5853" s="7" t="s">
        <v>6562</v>
      </c>
      <c r="E5853" s="7"/>
      <c r="F5853" s="64"/>
      <c r="G5853" s="6"/>
      <c r="H5853" s="6"/>
      <c r="I5853" s="10" t="s">
        <v>110</v>
      </c>
      <c r="J5853" s="11" t="s">
        <v>5403</v>
      </c>
      <c r="K5853" s="194" t="s">
        <v>511</v>
      </c>
      <c r="L5853" s="176"/>
      <c r="M5853" s="176">
        <v>1000</v>
      </c>
      <c r="N5853" s="80" t="s">
        <v>6858</v>
      </c>
      <c r="O5853" s="162"/>
      <c r="P5853" s="80" t="s">
        <v>6300</v>
      </c>
      <c r="Q5853" s="80"/>
      <c r="R5853" s="80"/>
      <c r="S5853" s="163"/>
      <c r="T5853" s="213"/>
      <c r="U5853" s="162"/>
      <c r="V5853" s="164"/>
      <c r="W5853" s="12" t="str">
        <f t="shared" si="1042"/>
        <v>Mqtt1</v>
      </c>
      <c r="X5853" s="196" t="s">
        <v>10783</v>
      </c>
      <c r="Y5853" s="6" t="str">
        <f t="shared" si="1039"/>
        <v>marpower/power-tag/outlets-crew-cabin-4-emp104</v>
      </c>
      <c r="Z5853" s="103" t="str" cm="1">
        <f t="array" ref="Z5853">IF(COUNTIF(N5853,"spare"),"","$."&amp;_xlfn.REGEXEXTRACT(J5853,"^PT\d+[FQ]\d+_(.*)", 2))</f>
        <v>$.RMS_Current_Phase_B</v>
      </c>
      <c r="AA5853" s="12">
        <f t="shared" ref="AA5853:AA5866" si="1044">AA5838+1</f>
        <v>48</v>
      </c>
      <c r="AB5853" s="6" t="s">
        <v>195</v>
      </c>
      <c r="AC5853" s="103">
        <v>3002</v>
      </c>
      <c r="AJ5853" s="80"/>
      <c r="AK5853" s="113" t="s">
        <v>1423</v>
      </c>
      <c r="AN5853" s="80"/>
      <c r="AO5853" s="80"/>
      <c r="AP5853" s="80"/>
      <c r="AQ5853" s="80"/>
      <c r="AR5853" s="127"/>
      <c r="AS5853" s="80"/>
      <c r="AT5853" s="7"/>
      <c r="AU5853" s="7"/>
      <c r="AV5853" s="165"/>
      <c r="AW5853" s="166"/>
      <c r="AX5853" s="137"/>
      <c r="AY5853" s="147"/>
      <c r="AZ5853" s="167"/>
      <c r="BA5853" s="167"/>
      <c r="BB5853" s="147" t="str">
        <f t="shared" si="1043"/>
        <v/>
      </c>
      <c r="BC5853" s="168"/>
      <c r="BD5853" s="165"/>
      <c r="BE5853" s="165"/>
      <c r="BF5853" s="165"/>
      <c r="BG5853" s="165"/>
      <c r="BH5853" s="165"/>
      <c r="BI5853" s="165"/>
      <c r="BJ5853" s="165"/>
      <c r="BK5853" s="165"/>
      <c r="BL5853" s="165"/>
      <c r="BM5853" s="165"/>
      <c r="BN5853" s="165"/>
      <c r="BO5853" s="165"/>
      <c r="BP5853" s="165"/>
      <c r="BQ5853" s="165"/>
      <c r="BS5853" s="6"/>
      <c r="BT5853" s="11"/>
      <c r="BU5853" s="6"/>
      <c r="BV5853" s="6"/>
    </row>
    <row r="5854" spans="1:74" ht="15.75" x14ac:dyDescent="0.25">
      <c r="A5854" s="52" t="s">
        <v>1422</v>
      </c>
      <c r="B5854" s="56"/>
      <c r="C5854" s="7" t="s">
        <v>118</v>
      </c>
      <c r="D5854" s="7" t="s">
        <v>6562</v>
      </c>
      <c r="E5854" s="7"/>
      <c r="F5854" s="64"/>
      <c r="G5854" s="6"/>
      <c r="H5854" s="6"/>
      <c r="I5854" s="10" t="s">
        <v>110</v>
      </c>
      <c r="J5854" s="11" t="s">
        <v>5404</v>
      </c>
      <c r="K5854" s="194" t="s">
        <v>511</v>
      </c>
      <c r="L5854" s="176"/>
      <c r="M5854" s="176">
        <v>1000</v>
      </c>
      <c r="N5854" s="80" t="s">
        <v>6858</v>
      </c>
      <c r="O5854" s="162"/>
      <c r="P5854" s="80" t="s">
        <v>6301</v>
      </c>
      <c r="Q5854" s="80"/>
      <c r="R5854" s="80"/>
      <c r="S5854" s="163"/>
      <c r="T5854" s="213"/>
      <c r="U5854" s="162"/>
      <c r="V5854" s="164"/>
      <c r="W5854" s="12" t="str">
        <f t="shared" si="1042"/>
        <v>Mqtt1</v>
      </c>
      <c r="X5854" s="196" t="s">
        <v>10783</v>
      </c>
      <c r="Y5854" s="6" t="str">
        <f t="shared" si="1039"/>
        <v>marpower/power-tag/outlets-crew-cabin-4-emp104</v>
      </c>
      <c r="Z5854" s="103" t="str" cm="1">
        <f t="array" ref="Z5854">IF(COUNTIF(N5854,"spare"),"","$."&amp;_xlfn.REGEXEXTRACT(J5854,"^PT\d+[FQ]\d+_(.*)", 2))</f>
        <v>$.RMS_Current_Phase_C</v>
      </c>
      <c r="AA5854" s="12">
        <f t="shared" si="1044"/>
        <v>48</v>
      </c>
      <c r="AB5854" s="6" t="s">
        <v>195</v>
      </c>
      <c r="AC5854" s="103">
        <v>3004</v>
      </c>
      <c r="AJ5854" s="80"/>
      <c r="AK5854" s="113" t="s">
        <v>1423</v>
      </c>
      <c r="AN5854" s="80"/>
      <c r="AO5854" s="80"/>
      <c r="AP5854" s="80"/>
      <c r="AQ5854" s="80"/>
      <c r="AR5854" s="127"/>
      <c r="AS5854" s="80"/>
      <c r="AT5854" s="7"/>
      <c r="AU5854" s="7"/>
      <c r="AV5854" s="165"/>
      <c r="AW5854" s="166"/>
      <c r="AX5854" s="137"/>
      <c r="AY5854" s="147"/>
      <c r="AZ5854" s="167"/>
      <c r="BA5854" s="167"/>
      <c r="BB5854" s="147" t="str">
        <f t="shared" si="1043"/>
        <v/>
      </c>
      <c r="BC5854" s="168"/>
      <c r="BD5854" s="165"/>
      <c r="BE5854" s="165"/>
      <c r="BF5854" s="165"/>
      <c r="BG5854" s="165"/>
      <c r="BH5854" s="165"/>
      <c r="BI5854" s="165"/>
      <c r="BJ5854" s="165"/>
      <c r="BK5854" s="165"/>
      <c r="BL5854" s="165"/>
      <c r="BM5854" s="165"/>
      <c r="BN5854" s="165"/>
      <c r="BO5854" s="165"/>
      <c r="BP5854" s="165"/>
      <c r="BQ5854" s="165"/>
      <c r="BS5854" s="6"/>
      <c r="BT5854" s="11"/>
      <c r="BU5854" s="6"/>
      <c r="BV5854" s="6"/>
    </row>
    <row r="5855" spans="1:74" ht="15.75" x14ac:dyDescent="0.25">
      <c r="A5855" s="52" t="s">
        <v>1422</v>
      </c>
      <c r="B5855" s="56"/>
      <c r="C5855" s="7" t="s">
        <v>118</v>
      </c>
      <c r="D5855" s="7" t="s">
        <v>6562</v>
      </c>
      <c r="E5855" s="7"/>
      <c r="F5855" s="64"/>
      <c r="G5855" s="6"/>
      <c r="H5855" s="6"/>
      <c r="I5855" s="10" t="s">
        <v>110</v>
      </c>
      <c r="J5855" s="11" t="s">
        <v>5405</v>
      </c>
      <c r="K5855" s="194" t="s">
        <v>511</v>
      </c>
      <c r="L5855" s="176"/>
      <c r="M5855" s="176">
        <v>1000</v>
      </c>
      <c r="N5855" s="80" t="s">
        <v>6858</v>
      </c>
      <c r="O5855" s="162"/>
      <c r="P5855" s="80" t="s">
        <v>6302</v>
      </c>
      <c r="Q5855" s="80"/>
      <c r="R5855" s="80"/>
      <c r="S5855" s="163"/>
      <c r="T5855" s="213"/>
      <c r="U5855" s="162"/>
      <c r="V5855" s="164"/>
      <c r="W5855" s="12" t="str">
        <f t="shared" si="1042"/>
        <v>Mqtt1</v>
      </c>
      <c r="X5855" s="196" t="s">
        <v>10783</v>
      </c>
      <c r="Y5855" s="6" t="str">
        <f t="shared" si="1039"/>
        <v>marpower/power-tag/outlets-crew-cabin-4-emp104</v>
      </c>
      <c r="Z5855" s="103" t="str" cm="1">
        <f t="array" ref="Z5855">IF(COUNTIF(N5855,"spare"),"","$."&amp;_xlfn.REGEXEXTRACT(J5855,"^PT\d+[FQ]\d+_(.*)", 2))</f>
        <v>$.RMS_Current_Phase_Neut</v>
      </c>
      <c r="AA5855" s="12">
        <f t="shared" si="1044"/>
        <v>48</v>
      </c>
      <c r="AB5855" s="6" t="s">
        <v>195</v>
      </c>
      <c r="AC5855" s="103">
        <v>3006</v>
      </c>
      <c r="AJ5855" s="80"/>
      <c r="AK5855" s="113" t="s">
        <v>1423</v>
      </c>
      <c r="AN5855" s="80"/>
      <c r="AO5855" s="80"/>
      <c r="AP5855" s="80"/>
      <c r="AQ5855" s="80"/>
      <c r="AR5855" s="127"/>
      <c r="AS5855" s="80"/>
      <c r="AT5855" s="7"/>
      <c r="AU5855" s="7"/>
      <c r="AV5855" s="165"/>
      <c r="AW5855" s="166"/>
      <c r="AX5855" s="137"/>
      <c r="AY5855" s="147"/>
      <c r="AZ5855" s="167"/>
      <c r="BA5855" s="167"/>
      <c r="BB5855" s="147" t="str">
        <f t="shared" si="1043"/>
        <v/>
      </c>
      <c r="BC5855" s="168"/>
      <c r="BD5855" s="165"/>
      <c r="BE5855" s="165"/>
      <c r="BF5855" s="165"/>
      <c r="BG5855" s="165"/>
      <c r="BH5855" s="165"/>
      <c r="BI5855" s="165"/>
      <c r="BJ5855" s="165"/>
      <c r="BK5855" s="165"/>
      <c r="BL5855" s="165"/>
      <c r="BM5855" s="165"/>
      <c r="BN5855" s="165"/>
      <c r="BO5855" s="165"/>
      <c r="BP5855" s="165"/>
      <c r="BQ5855" s="165"/>
      <c r="BS5855" s="6"/>
      <c r="BT5855" s="11"/>
      <c r="BU5855" s="6"/>
      <c r="BV5855" s="6"/>
    </row>
    <row r="5856" spans="1:74" ht="15.75" x14ac:dyDescent="0.25">
      <c r="A5856" s="52" t="s">
        <v>1422</v>
      </c>
      <c r="B5856" s="56"/>
      <c r="C5856" s="7" t="s">
        <v>118</v>
      </c>
      <c r="D5856" s="7" t="s">
        <v>6562</v>
      </c>
      <c r="E5856" s="7"/>
      <c r="F5856" s="64"/>
      <c r="G5856" s="6"/>
      <c r="H5856" s="6"/>
      <c r="I5856" s="10" t="s">
        <v>110</v>
      </c>
      <c r="J5856" s="11" t="s">
        <v>8431</v>
      </c>
      <c r="K5856" s="194" t="s">
        <v>511</v>
      </c>
      <c r="L5856" s="176"/>
      <c r="M5856" s="176">
        <v>1000</v>
      </c>
      <c r="N5856" s="80" t="s">
        <v>6858</v>
      </c>
      <c r="O5856" s="162"/>
      <c r="P5856" s="80" t="s">
        <v>6303</v>
      </c>
      <c r="Q5856" s="80"/>
      <c r="R5856" s="80"/>
      <c r="S5856" s="163"/>
      <c r="T5856" s="213"/>
      <c r="U5856" s="162"/>
      <c r="V5856" s="164"/>
      <c r="W5856" s="12" t="str">
        <f t="shared" si="1042"/>
        <v>Mqtt1</v>
      </c>
      <c r="X5856" s="196" t="s">
        <v>10783</v>
      </c>
      <c r="Y5856" s="6" t="str">
        <f t="shared" si="1039"/>
        <v>marpower/power-tag/outlets-crew-cabin-4-emp104</v>
      </c>
      <c r="Z5856" s="103" t="str" cm="1">
        <f t="array" ref="Z5856">IF(COUNTIF(N5856,"spare"),"","$."&amp;_xlfn.REGEXEXTRACT(J5856,"^PT\d+[FQ]\d+_(.*)", 2))</f>
        <v>$.RMS_Voltage_A_N</v>
      </c>
      <c r="AA5856" s="12">
        <f t="shared" si="1044"/>
        <v>48</v>
      </c>
      <c r="AB5856" s="6" t="s">
        <v>195</v>
      </c>
      <c r="AC5856" s="103">
        <v>3028</v>
      </c>
      <c r="AJ5856" s="80"/>
      <c r="AK5856" s="113" t="s">
        <v>1424</v>
      </c>
      <c r="AN5856" s="80"/>
      <c r="AO5856" s="80"/>
      <c r="AP5856" s="80"/>
      <c r="AQ5856" s="80"/>
      <c r="AR5856" s="127"/>
      <c r="AS5856" s="80"/>
      <c r="AT5856" s="7"/>
      <c r="AU5856" s="7"/>
      <c r="AV5856" s="165"/>
      <c r="AW5856" s="166"/>
      <c r="AX5856" s="137"/>
      <c r="AY5856" s="147"/>
      <c r="AZ5856" s="167"/>
      <c r="BA5856" s="167"/>
      <c r="BB5856" s="147" t="str">
        <f t="shared" si="1043"/>
        <v/>
      </c>
      <c r="BC5856" s="168"/>
      <c r="BD5856" s="165"/>
      <c r="BE5856" s="165"/>
      <c r="BF5856" s="165"/>
      <c r="BG5856" s="165"/>
      <c r="BH5856" s="165"/>
      <c r="BI5856" s="165"/>
      <c r="BJ5856" s="165"/>
      <c r="BK5856" s="165"/>
      <c r="BL5856" s="165"/>
      <c r="BM5856" s="165"/>
      <c r="BN5856" s="165"/>
      <c r="BO5856" s="165"/>
      <c r="BP5856" s="165"/>
      <c r="BQ5856" s="165"/>
      <c r="BS5856" s="6"/>
      <c r="BT5856" s="11"/>
      <c r="BU5856" s="6"/>
      <c r="BV5856" s="6"/>
    </row>
    <row r="5857" spans="1:74" ht="15.75" x14ac:dyDescent="0.25">
      <c r="A5857" s="52" t="s">
        <v>1422</v>
      </c>
      <c r="B5857" s="56"/>
      <c r="C5857" s="7" t="s">
        <v>118</v>
      </c>
      <c r="D5857" s="7" t="s">
        <v>6562</v>
      </c>
      <c r="E5857" s="7"/>
      <c r="F5857" s="64"/>
      <c r="G5857" s="6"/>
      <c r="H5857" s="6"/>
      <c r="I5857" s="10" t="s">
        <v>110</v>
      </c>
      <c r="J5857" s="11" t="s">
        <v>8608</v>
      </c>
      <c r="K5857" s="194" t="s">
        <v>511</v>
      </c>
      <c r="L5857" s="176"/>
      <c r="M5857" s="176">
        <v>1000</v>
      </c>
      <c r="N5857" s="80" t="s">
        <v>6858</v>
      </c>
      <c r="O5857" s="162"/>
      <c r="P5857" s="80" t="s">
        <v>6304</v>
      </c>
      <c r="Q5857" s="80"/>
      <c r="R5857" s="80"/>
      <c r="S5857" s="163"/>
      <c r="T5857" s="213"/>
      <c r="U5857" s="162"/>
      <c r="V5857" s="164"/>
      <c r="W5857" s="12" t="str">
        <f t="shared" si="1042"/>
        <v>Mqtt1</v>
      </c>
      <c r="X5857" s="196" t="s">
        <v>10783</v>
      </c>
      <c r="Y5857" s="6" t="str">
        <f t="shared" si="1039"/>
        <v>marpower/power-tag/outlets-crew-cabin-4-emp104</v>
      </c>
      <c r="Z5857" s="103" t="str" cm="1">
        <f t="array" ref="Z5857">IF(COUNTIF(N5857,"spare"),"","$."&amp;_xlfn.REGEXEXTRACT(J5857,"^PT\d+[FQ]\d+_(.*)", 2))</f>
        <v>$.RMS_Voltage_B_N</v>
      </c>
      <c r="AA5857" s="12">
        <f t="shared" si="1044"/>
        <v>48</v>
      </c>
      <c r="AB5857" s="6" t="s">
        <v>195</v>
      </c>
      <c r="AC5857" s="103">
        <v>3030</v>
      </c>
      <c r="AJ5857" s="80"/>
      <c r="AK5857" s="113" t="s">
        <v>1424</v>
      </c>
      <c r="AN5857" s="80"/>
      <c r="AO5857" s="80"/>
      <c r="AP5857" s="80"/>
      <c r="AQ5857" s="80"/>
      <c r="AR5857" s="127"/>
      <c r="AS5857" s="80"/>
      <c r="AT5857" s="7"/>
      <c r="AU5857" s="7"/>
      <c r="AV5857" s="165"/>
      <c r="AW5857" s="166"/>
      <c r="AX5857" s="137"/>
      <c r="AY5857" s="147"/>
      <c r="AZ5857" s="167"/>
      <c r="BA5857" s="167"/>
      <c r="BB5857" s="147" t="str">
        <f t="shared" si="1043"/>
        <v/>
      </c>
      <c r="BC5857" s="168"/>
      <c r="BD5857" s="165"/>
      <c r="BE5857" s="165"/>
      <c r="BF5857" s="165"/>
      <c r="BG5857" s="165"/>
      <c r="BH5857" s="165"/>
      <c r="BI5857" s="165"/>
      <c r="BJ5857" s="165"/>
      <c r="BK5857" s="165"/>
      <c r="BL5857" s="165"/>
      <c r="BM5857" s="165"/>
      <c r="BN5857" s="165"/>
      <c r="BO5857" s="165"/>
      <c r="BP5857" s="165"/>
      <c r="BQ5857" s="165"/>
      <c r="BS5857" s="6"/>
      <c r="BT5857" s="11"/>
      <c r="BU5857" s="6"/>
      <c r="BV5857" s="6"/>
    </row>
    <row r="5858" spans="1:74" ht="15.75" x14ac:dyDescent="0.25">
      <c r="A5858" s="52" t="s">
        <v>1422</v>
      </c>
      <c r="B5858" s="56"/>
      <c r="C5858" s="7" t="s">
        <v>118</v>
      </c>
      <c r="D5858" s="7" t="s">
        <v>6562</v>
      </c>
      <c r="E5858" s="7"/>
      <c r="F5858" s="64"/>
      <c r="G5858" s="6"/>
      <c r="H5858" s="6"/>
      <c r="I5858" s="10" t="s">
        <v>110</v>
      </c>
      <c r="J5858" s="11" t="s">
        <v>8785</v>
      </c>
      <c r="K5858" s="194" t="s">
        <v>511</v>
      </c>
      <c r="L5858" s="176"/>
      <c r="M5858" s="176">
        <v>1000</v>
      </c>
      <c r="N5858" s="80" t="s">
        <v>6858</v>
      </c>
      <c r="O5858" s="162"/>
      <c r="P5858" s="80" t="s">
        <v>6305</v>
      </c>
      <c r="Q5858" s="80"/>
      <c r="R5858" s="80"/>
      <c r="S5858" s="163"/>
      <c r="T5858" s="213"/>
      <c r="U5858" s="162"/>
      <c r="V5858" s="164"/>
      <c r="W5858" s="12" t="str">
        <f t="shared" si="1042"/>
        <v>Mqtt1</v>
      </c>
      <c r="X5858" s="196" t="s">
        <v>10783</v>
      </c>
      <c r="Y5858" s="6" t="str">
        <f t="shared" si="1039"/>
        <v>marpower/power-tag/outlets-crew-cabin-4-emp104</v>
      </c>
      <c r="Z5858" s="103" t="str" cm="1">
        <f t="array" ref="Z5858">IF(COUNTIF(N5858,"spare"),"","$."&amp;_xlfn.REGEXEXTRACT(J5858,"^PT\d+[FQ]\d+_(.*)", 2))</f>
        <v>$.RMS_Voltage_C_N</v>
      </c>
      <c r="AA5858" s="12">
        <f t="shared" si="1044"/>
        <v>48</v>
      </c>
      <c r="AB5858" s="6" t="s">
        <v>195</v>
      </c>
      <c r="AC5858" s="103">
        <v>3032</v>
      </c>
      <c r="AJ5858" s="80"/>
      <c r="AK5858" s="113" t="s">
        <v>1424</v>
      </c>
      <c r="AN5858" s="80"/>
      <c r="AO5858" s="80"/>
      <c r="AP5858" s="80"/>
      <c r="AQ5858" s="80"/>
      <c r="AR5858" s="127"/>
      <c r="AS5858" s="80"/>
      <c r="AT5858" s="7"/>
      <c r="AU5858" s="7"/>
      <c r="AV5858" s="165"/>
      <c r="AW5858" s="166"/>
      <c r="AX5858" s="137"/>
      <c r="AY5858" s="147"/>
      <c r="AZ5858" s="167"/>
      <c r="BA5858" s="167"/>
      <c r="BB5858" s="147" t="str">
        <f t="shared" si="1043"/>
        <v/>
      </c>
      <c r="BC5858" s="168"/>
      <c r="BD5858" s="165"/>
      <c r="BE5858" s="165"/>
      <c r="BF5858" s="165"/>
      <c r="BG5858" s="165"/>
      <c r="BH5858" s="165"/>
      <c r="BI5858" s="165"/>
      <c r="BJ5858" s="165"/>
      <c r="BK5858" s="165"/>
      <c r="BL5858" s="165"/>
      <c r="BM5858" s="165"/>
      <c r="BN5858" s="165"/>
      <c r="BO5858" s="165"/>
      <c r="BP5858" s="165"/>
      <c r="BQ5858" s="165"/>
      <c r="BS5858" s="6"/>
      <c r="BT5858" s="11"/>
      <c r="BU5858" s="6"/>
      <c r="BV5858" s="6"/>
    </row>
    <row r="5859" spans="1:74" ht="15.75" x14ac:dyDescent="0.25">
      <c r="A5859" s="52" t="s">
        <v>1422</v>
      </c>
      <c r="B5859" s="56"/>
      <c r="C5859" s="7" t="s">
        <v>118</v>
      </c>
      <c r="D5859" s="7" t="s">
        <v>6562</v>
      </c>
      <c r="E5859" s="7"/>
      <c r="F5859" s="64"/>
      <c r="G5859" s="6"/>
      <c r="H5859" s="6"/>
      <c r="I5859" s="10" t="s">
        <v>110</v>
      </c>
      <c r="J5859" s="11" t="s">
        <v>5406</v>
      </c>
      <c r="K5859" s="194" t="s">
        <v>511</v>
      </c>
      <c r="L5859" s="176"/>
      <c r="M5859" s="176">
        <v>1000</v>
      </c>
      <c r="N5859" s="80" t="s">
        <v>6858</v>
      </c>
      <c r="O5859" s="162"/>
      <c r="P5859" s="80" t="s">
        <v>6306</v>
      </c>
      <c r="Q5859" s="80"/>
      <c r="R5859" s="80"/>
      <c r="S5859" s="163"/>
      <c r="T5859" s="213"/>
      <c r="U5859" s="162"/>
      <c r="V5859" s="164"/>
      <c r="W5859" s="12" t="str">
        <f t="shared" si="1042"/>
        <v>Mqtt1</v>
      </c>
      <c r="X5859" s="196" t="s">
        <v>10783</v>
      </c>
      <c r="Y5859" s="6" t="str">
        <f t="shared" si="1039"/>
        <v>marpower/power-tag/outlets-crew-cabin-4-emp104</v>
      </c>
      <c r="Z5859" s="103" t="str" cm="1">
        <f t="array" ref="Z5859">IF(COUNTIF(N5859,"spare"),"","$."&amp;_xlfn.REGEXEXTRACT(J5859,"^PT\d+[FQ]\d+_(.*)", 2))</f>
        <v>$.Active_Power_Phase_A</v>
      </c>
      <c r="AA5859" s="12">
        <f t="shared" si="1044"/>
        <v>48</v>
      </c>
      <c r="AB5859" s="6" t="s">
        <v>195</v>
      </c>
      <c r="AC5859" s="103">
        <v>3054</v>
      </c>
      <c r="AJ5859" s="80"/>
      <c r="AK5859" s="113" t="s">
        <v>1425</v>
      </c>
      <c r="AN5859" s="80"/>
      <c r="AO5859" s="80"/>
      <c r="AP5859" s="80"/>
      <c r="AQ5859" s="80"/>
      <c r="AR5859" s="127"/>
      <c r="AS5859" s="80"/>
      <c r="AT5859" s="7"/>
      <c r="AU5859" s="7"/>
      <c r="AV5859" s="165"/>
      <c r="AW5859" s="166"/>
      <c r="AX5859" s="137"/>
      <c r="AY5859" s="147"/>
      <c r="AZ5859" s="167"/>
      <c r="BA5859" s="167"/>
      <c r="BB5859" s="147" t="str">
        <f t="shared" si="1043"/>
        <v/>
      </c>
      <c r="BC5859" s="168"/>
      <c r="BD5859" s="165"/>
      <c r="BE5859" s="165"/>
      <c r="BF5859" s="165"/>
      <c r="BG5859" s="165"/>
      <c r="BH5859" s="165"/>
      <c r="BI5859" s="165"/>
      <c r="BJ5859" s="165"/>
      <c r="BK5859" s="165"/>
      <c r="BL5859" s="165"/>
      <c r="BM5859" s="165"/>
      <c r="BN5859" s="165"/>
      <c r="BO5859" s="165"/>
      <c r="BP5859" s="165"/>
      <c r="BQ5859" s="165"/>
      <c r="BS5859" s="6"/>
      <c r="BT5859" s="11"/>
      <c r="BU5859" s="6"/>
      <c r="BV5859" s="6"/>
    </row>
    <row r="5860" spans="1:74" ht="15.75" x14ac:dyDescent="0.25">
      <c r="A5860" s="52" t="s">
        <v>1422</v>
      </c>
      <c r="B5860" s="56"/>
      <c r="C5860" s="7" t="s">
        <v>118</v>
      </c>
      <c r="D5860" s="7" t="s">
        <v>6562</v>
      </c>
      <c r="E5860" s="7"/>
      <c r="F5860" s="64"/>
      <c r="G5860" s="6"/>
      <c r="H5860" s="6"/>
      <c r="I5860" s="10" t="s">
        <v>110</v>
      </c>
      <c r="J5860" s="11" t="s">
        <v>5407</v>
      </c>
      <c r="K5860" s="194" t="s">
        <v>511</v>
      </c>
      <c r="L5860" s="176"/>
      <c r="M5860" s="176">
        <v>1000</v>
      </c>
      <c r="N5860" s="80" t="s">
        <v>6858</v>
      </c>
      <c r="O5860" s="162"/>
      <c r="P5860" s="80" t="s">
        <v>6307</v>
      </c>
      <c r="Q5860" s="80"/>
      <c r="R5860" s="80"/>
      <c r="S5860" s="163"/>
      <c r="T5860" s="213"/>
      <c r="U5860" s="162"/>
      <c r="V5860" s="164"/>
      <c r="W5860" s="12" t="str">
        <f t="shared" si="1042"/>
        <v>Mqtt1</v>
      </c>
      <c r="X5860" s="196" t="s">
        <v>10783</v>
      </c>
      <c r="Y5860" s="6" t="str">
        <f t="shared" si="1039"/>
        <v>marpower/power-tag/outlets-crew-cabin-4-emp104</v>
      </c>
      <c r="Z5860" s="103" t="str" cm="1">
        <f t="array" ref="Z5860">IF(COUNTIF(N5860,"spare"),"","$."&amp;_xlfn.REGEXEXTRACT(J5860,"^PT\d+[FQ]\d+_(.*)", 2))</f>
        <v>$.Active_Power_Phase_B</v>
      </c>
      <c r="AA5860" s="12">
        <f t="shared" si="1044"/>
        <v>48</v>
      </c>
      <c r="AB5860" s="6" t="s">
        <v>195</v>
      </c>
      <c r="AC5860" s="103">
        <v>3056</v>
      </c>
      <c r="AJ5860" s="80"/>
      <c r="AK5860" s="113" t="s">
        <v>1425</v>
      </c>
      <c r="AN5860" s="80"/>
      <c r="AO5860" s="80"/>
      <c r="AP5860" s="80"/>
      <c r="AQ5860" s="80"/>
      <c r="AR5860" s="127"/>
      <c r="AS5860" s="80"/>
      <c r="AT5860" s="7"/>
      <c r="AU5860" s="7"/>
      <c r="AV5860" s="165"/>
      <c r="AW5860" s="166"/>
      <c r="AX5860" s="137"/>
      <c r="AY5860" s="147"/>
      <c r="AZ5860" s="167"/>
      <c r="BA5860" s="167"/>
      <c r="BB5860" s="147" t="str">
        <f t="shared" si="1043"/>
        <v/>
      </c>
      <c r="BC5860" s="168"/>
      <c r="BD5860" s="165"/>
      <c r="BE5860" s="165"/>
      <c r="BF5860" s="165"/>
      <c r="BG5860" s="165"/>
      <c r="BH5860" s="165"/>
      <c r="BI5860" s="165"/>
      <c r="BJ5860" s="165"/>
      <c r="BK5860" s="165"/>
      <c r="BL5860" s="165"/>
      <c r="BM5860" s="165"/>
      <c r="BN5860" s="165"/>
      <c r="BO5860" s="165"/>
      <c r="BP5860" s="165"/>
      <c r="BQ5860" s="165"/>
      <c r="BS5860" s="6"/>
      <c r="BT5860" s="11"/>
      <c r="BU5860" s="6"/>
      <c r="BV5860" s="6"/>
    </row>
    <row r="5861" spans="1:74" ht="15.75" x14ac:dyDescent="0.25">
      <c r="A5861" s="52" t="s">
        <v>1422</v>
      </c>
      <c r="B5861" s="56"/>
      <c r="C5861" s="7" t="s">
        <v>118</v>
      </c>
      <c r="D5861" s="7" t="s">
        <v>6562</v>
      </c>
      <c r="E5861" s="7"/>
      <c r="F5861" s="64"/>
      <c r="G5861" s="6"/>
      <c r="H5861" s="6"/>
      <c r="I5861" s="10" t="s">
        <v>110</v>
      </c>
      <c r="J5861" s="11" t="s">
        <v>5408</v>
      </c>
      <c r="K5861" s="194" t="s">
        <v>511</v>
      </c>
      <c r="L5861" s="176"/>
      <c r="M5861" s="176">
        <v>1000</v>
      </c>
      <c r="N5861" s="80" t="s">
        <v>6858</v>
      </c>
      <c r="O5861" s="162"/>
      <c r="P5861" s="80" t="s">
        <v>6308</v>
      </c>
      <c r="Q5861" s="80"/>
      <c r="R5861" s="80"/>
      <c r="S5861" s="163"/>
      <c r="T5861" s="213"/>
      <c r="U5861" s="162"/>
      <c r="V5861" s="164"/>
      <c r="W5861" s="12" t="str">
        <f t="shared" si="1042"/>
        <v>Mqtt1</v>
      </c>
      <c r="X5861" s="196" t="s">
        <v>10783</v>
      </c>
      <c r="Y5861" s="6" t="str">
        <f t="shared" si="1039"/>
        <v>marpower/power-tag/outlets-crew-cabin-4-emp104</v>
      </c>
      <c r="Z5861" s="103" t="str" cm="1">
        <f t="array" ref="Z5861">IF(COUNTIF(N5861,"spare"),"","$."&amp;_xlfn.REGEXEXTRACT(J5861,"^PT\d+[FQ]\d+_(.*)", 2))</f>
        <v>$.Active_Power_Phase_C</v>
      </c>
      <c r="AA5861" s="12">
        <f t="shared" si="1044"/>
        <v>48</v>
      </c>
      <c r="AB5861" s="6" t="s">
        <v>195</v>
      </c>
      <c r="AC5861" s="103">
        <v>3058</v>
      </c>
      <c r="AJ5861" s="80"/>
      <c r="AK5861" s="113" t="s">
        <v>1425</v>
      </c>
      <c r="AN5861" s="80"/>
      <c r="AO5861" s="80"/>
      <c r="AP5861" s="80"/>
      <c r="AQ5861" s="80"/>
      <c r="AR5861" s="127"/>
      <c r="AS5861" s="80"/>
      <c r="AT5861" s="7"/>
      <c r="AU5861" s="7"/>
      <c r="AV5861" s="165"/>
      <c r="AW5861" s="166"/>
      <c r="AX5861" s="137"/>
      <c r="AY5861" s="147"/>
      <c r="AZ5861" s="167"/>
      <c r="BA5861" s="167"/>
      <c r="BB5861" s="147" t="str">
        <f t="shared" si="1043"/>
        <v/>
      </c>
      <c r="BC5861" s="168"/>
      <c r="BD5861" s="165"/>
      <c r="BE5861" s="165"/>
      <c r="BF5861" s="165"/>
      <c r="BG5861" s="165"/>
      <c r="BH5861" s="165"/>
      <c r="BI5861" s="165"/>
      <c r="BJ5861" s="165"/>
      <c r="BK5861" s="165"/>
      <c r="BL5861" s="165"/>
      <c r="BM5861" s="165"/>
      <c r="BN5861" s="165"/>
      <c r="BO5861" s="165"/>
      <c r="BP5861" s="165"/>
      <c r="BQ5861" s="165"/>
      <c r="BS5861" s="6"/>
      <c r="BT5861" s="11"/>
      <c r="BU5861" s="6"/>
      <c r="BV5861" s="6"/>
    </row>
    <row r="5862" spans="1:74" ht="15.75" x14ac:dyDescent="0.25">
      <c r="A5862" s="52" t="s">
        <v>1422</v>
      </c>
      <c r="B5862" s="56"/>
      <c r="C5862" s="7" t="s">
        <v>118</v>
      </c>
      <c r="D5862" s="7" t="s">
        <v>6562</v>
      </c>
      <c r="E5862" s="7"/>
      <c r="F5862" s="64"/>
      <c r="G5862" s="6"/>
      <c r="H5862" s="6"/>
      <c r="I5862" s="10" t="s">
        <v>110</v>
      </c>
      <c r="J5862" s="11" t="s">
        <v>5409</v>
      </c>
      <c r="K5862" s="194" t="s">
        <v>511</v>
      </c>
      <c r="L5862" s="176"/>
      <c r="M5862" s="176">
        <v>1000</v>
      </c>
      <c r="N5862" s="80" t="s">
        <v>6858</v>
      </c>
      <c r="O5862" s="162"/>
      <c r="P5862" s="80" t="s">
        <v>6309</v>
      </c>
      <c r="Q5862" s="80"/>
      <c r="R5862" s="80"/>
      <c r="S5862" s="163"/>
      <c r="T5862" s="213"/>
      <c r="U5862" s="162"/>
      <c r="V5862" s="164"/>
      <c r="W5862" s="12" t="str">
        <f t="shared" si="1042"/>
        <v>Mqtt1</v>
      </c>
      <c r="X5862" s="196" t="s">
        <v>10783</v>
      </c>
      <c r="Y5862" s="6" t="str">
        <f t="shared" si="1039"/>
        <v>marpower/power-tag/outlets-crew-cabin-4-emp104</v>
      </c>
      <c r="Z5862" s="103" t="str" cm="1">
        <f t="array" ref="Z5862">IF(COUNTIF(N5862,"spare"),"","$."&amp;_xlfn.REGEXEXTRACT(J5862,"^PT\d+[FQ]\d+_(.*)", 2))</f>
        <v>$.Total_Active_Power</v>
      </c>
      <c r="AA5862" s="12">
        <f t="shared" si="1044"/>
        <v>48</v>
      </c>
      <c r="AB5862" s="6" t="s">
        <v>195</v>
      </c>
      <c r="AC5862" s="103">
        <v>3060</v>
      </c>
      <c r="AJ5862" s="80"/>
      <c r="AK5862" s="113" t="s">
        <v>1425</v>
      </c>
      <c r="AN5862" s="80"/>
      <c r="AO5862" s="80"/>
      <c r="AP5862" s="80"/>
      <c r="AQ5862" s="80"/>
      <c r="AR5862" s="127"/>
      <c r="AS5862" s="80"/>
      <c r="AT5862" s="7"/>
      <c r="AU5862" s="7"/>
      <c r="AV5862" s="165"/>
      <c r="AW5862" s="166"/>
      <c r="AX5862" s="137"/>
      <c r="AY5862" s="147"/>
      <c r="AZ5862" s="167"/>
      <c r="BA5862" s="167"/>
      <c r="BB5862" s="147" t="str">
        <f t="shared" si="1043"/>
        <v/>
      </c>
      <c r="BC5862" s="168"/>
      <c r="BD5862" s="165"/>
      <c r="BE5862" s="165"/>
      <c r="BF5862" s="165"/>
      <c r="BG5862" s="165"/>
      <c r="BH5862" s="165"/>
      <c r="BI5862" s="165"/>
      <c r="BJ5862" s="165"/>
      <c r="BK5862" s="165"/>
      <c r="BL5862" s="165"/>
      <c r="BM5862" s="165"/>
      <c r="BN5862" s="165"/>
      <c r="BO5862" s="165"/>
      <c r="BP5862" s="165"/>
      <c r="BQ5862" s="165"/>
      <c r="BS5862" s="6"/>
      <c r="BT5862" s="11"/>
      <c r="BU5862" s="6"/>
      <c r="BV5862" s="6"/>
    </row>
    <row r="5863" spans="1:74" ht="15.75" x14ac:dyDescent="0.25">
      <c r="A5863" s="52" t="s">
        <v>1422</v>
      </c>
      <c r="B5863" s="56"/>
      <c r="C5863" s="7" t="s">
        <v>118</v>
      </c>
      <c r="D5863" s="7" t="s">
        <v>6562</v>
      </c>
      <c r="E5863" s="7"/>
      <c r="F5863" s="64"/>
      <c r="G5863" s="6"/>
      <c r="H5863" s="6"/>
      <c r="I5863" s="10" t="s">
        <v>110</v>
      </c>
      <c r="J5863" s="11" t="s">
        <v>5410</v>
      </c>
      <c r="K5863" s="194" t="s">
        <v>511</v>
      </c>
      <c r="L5863" s="176"/>
      <c r="M5863" s="176">
        <v>1000</v>
      </c>
      <c r="N5863" s="80" t="s">
        <v>6858</v>
      </c>
      <c r="O5863" s="162"/>
      <c r="P5863" s="80" t="s">
        <v>6310</v>
      </c>
      <c r="Q5863" s="80"/>
      <c r="R5863" s="80"/>
      <c r="S5863" s="163"/>
      <c r="T5863" s="213"/>
      <c r="U5863" s="162"/>
      <c r="V5863" s="164"/>
      <c r="W5863" s="12" t="str">
        <f t="shared" si="1042"/>
        <v>Mqtt1</v>
      </c>
      <c r="X5863" s="196" t="s">
        <v>10783</v>
      </c>
      <c r="Y5863" s="6" t="str">
        <f t="shared" si="1039"/>
        <v>marpower/power-tag/outlets-crew-cabin-4-emp104</v>
      </c>
      <c r="Z5863" s="103" t="str" cm="1">
        <f t="array" ref="Z5863">IF(COUNTIF(N5863,"spare"),"","$."&amp;_xlfn.REGEXEXTRACT(J5863,"^PT\d+[FQ]\d+_(.*)", 2))</f>
        <v>$.Power_Factor_Phase_A</v>
      </c>
      <c r="AA5863" s="12">
        <f t="shared" si="1044"/>
        <v>48</v>
      </c>
      <c r="AB5863" s="6" t="s">
        <v>195</v>
      </c>
      <c r="AC5863" s="103">
        <v>3078</v>
      </c>
      <c r="AJ5863" s="80"/>
      <c r="AK5863" s="113" t="s">
        <v>1426</v>
      </c>
      <c r="AN5863" s="80"/>
      <c r="AO5863" s="80"/>
      <c r="AP5863" s="80"/>
      <c r="AQ5863" s="80"/>
      <c r="AR5863" s="127"/>
      <c r="AS5863" s="80"/>
      <c r="AT5863" s="7"/>
      <c r="AU5863" s="7"/>
      <c r="AV5863" s="165"/>
      <c r="AW5863" s="166"/>
      <c r="AX5863" s="137"/>
      <c r="AY5863" s="147"/>
      <c r="AZ5863" s="167"/>
      <c r="BA5863" s="167"/>
      <c r="BB5863" s="147" t="str">
        <f t="shared" si="1043"/>
        <v/>
      </c>
      <c r="BC5863" s="168"/>
      <c r="BD5863" s="165"/>
      <c r="BE5863" s="165"/>
      <c r="BF5863" s="165"/>
      <c r="BG5863" s="165"/>
      <c r="BH5863" s="165"/>
      <c r="BI5863" s="165"/>
      <c r="BJ5863" s="165"/>
      <c r="BK5863" s="165"/>
      <c r="BL5863" s="165"/>
      <c r="BM5863" s="165"/>
      <c r="BN5863" s="165"/>
      <c r="BO5863" s="165"/>
      <c r="BP5863" s="165"/>
      <c r="BQ5863" s="165"/>
      <c r="BS5863" s="6"/>
      <c r="BT5863" s="11"/>
      <c r="BU5863" s="6"/>
      <c r="BV5863" s="6"/>
    </row>
    <row r="5864" spans="1:74" ht="15.75" x14ac:dyDescent="0.25">
      <c r="A5864" s="52" t="s">
        <v>1422</v>
      </c>
      <c r="B5864" s="56"/>
      <c r="C5864" s="7" t="s">
        <v>118</v>
      </c>
      <c r="D5864" s="7" t="s">
        <v>6562</v>
      </c>
      <c r="E5864" s="7"/>
      <c r="F5864" s="64"/>
      <c r="G5864" s="6"/>
      <c r="H5864" s="6"/>
      <c r="I5864" s="10" t="s">
        <v>110</v>
      </c>
      <c r="J5864" s="11" t="s">
        <v>5411</v>
      </c>
      <c r="K5864" s="194" t="s">
        <v>511</v>
      </c>
      <c r="L5864" s="176"/>
      <c r="M5864" s="176">
        <v>1000</v>
      </c>
      <c r="N5864" s="80" t="s">
        <v>6858</v>
      </c>
      <c r="O5864" s="162"/>
      <c r="P5864" s="80" t="s">
        <v>6311</v>
      </c>
      <c r="Q5864" s="80"/>
      <c r="R5864" s="80"/>
      <c r="S5864" s="163"/>
      <c r="T5864" s="213"/>
      <c r="U5864" s="162"/>
      <c r="V5864" s="164"/>
      <c r="W5864" s="12" t="str">
        <f t="shared" si="1042"/>
        <v>Mqtt1</v>
      </c>
      <c r="X5864" s="196" t="s">
        <v>10783</v>
      </c>
      <c r="Y5864" s="6" t="str">
        <f t="shared" si="1039"/>
        <v>marpower/power-tag/outlets-crew-cabin-4-emp104</v>
      </c>
      <c r="Z5864" s="103" t="str" cm="1">
        <f t="array" ref="Z5864">IF(COUNTIF(N5864,"spare"),"","$."&amp;_xlfn.REGEXEXTRACT(J5864,"^PT\d+[FQ]\d+_(.*)", 2))</f>
        <v>$.Power_Factor_Phase_B</v>
      </c>
      <c r="AA5864" s="12">
        <f t="shared" si="1044"/>
        <v>48</v>
      </c>
      <c r="AB5864" s="6" t="s">
        <v>195</v>
      </c>
      <c r="AC5864" s="103">
        <v>3080</v>
      </c>
      <c r="AJ5864" s="80"/>
      <c r="AK5864" s="113" t="s">
        <v>1426</v>
      </c>
      <c r="AN5864" s="80"/>
      <c r="AO5864" s="80"/>
      <c r="AP5864" s="80"/>
      <c r="AQ5864" s="80"/>
      <c r="AR5864" s="127"/>
      <c r="AS5864" s="80"/>
      <c r="AT5864" s="7"/>
      <c r="AU5864" s="7"/>
      <c r="AV5864" s="165"/>
      <c r="AW5864" s="166"/>
      <c r="AX5864" s="137"/>
      <c r="AY5864" s="147"/>
      <c r="AZ5864" s="167"/>
      <c r="BA5864" s="167"/>
      <c r="BB5864" s="147" t="str">
        <f t="shared" si="1043"/>
        <v/>
      </c>
      <c r="BC5864" s="168"/>
      <c r="BD5864" s="165"/>
      <c r="BE5864" s="165"/>
      <c r="BF5864" s="165"/>
      <c r="BG5864" s="165"/>
      <c r="BH5864" s="165"/>
      <c r="BI5864" s="165"/>
      <c r="BJ5864" s="165"/>
      <c r="BK5864" s="165"/>
      <c r="BL5864" s="165"/>
      <c r="BM5864" s="165"/>
      <c r="BN5864" s="165"/>
      <c r="BO5864" s="165"/>
      <c r="BP5864" s="165"/>
      <c r="BQ5864" s="165"/>
      <c r="BS5864" s="6"/>
      <c r="BT5864" s="11"/>
      <c r="BU5864" s="6"/>
      <c r="BV5864" s="6"/>
    </row>
    <row r="5865" spans="1:74" ht="15.75" x14ac:dyDescent="0.25">
      <c r="A5865" s="52" t="s">
        <v>1422</v>
      </c>
      <c r="B5865" s="56"/>
      <c r="C5865" s="7" t="s">
        <v>118</v>
      </c>
      <c r="D5865" s="7" t="s">
        <v>6562</v>
      </c>
      <c r="E5865" s="7"/>
      <c r="F5865" s="64"/>
      <c r="G5865" s="6"/>
      <c r="H5865" s="6"/>
      <c r="I5865" s="10" t="s">
        <v>110</v>
      </c>
      <c r="J5865" s="11" t="s">
        <v>5412</v>
      </c>
      <c r="K5865" s="194" t="s">
        <v>511</v>
      </c>
      <c r="L5865" s="176"/>
      <c r="M5865" s="176">
        <v>1000</v>
      </c>
      <c r="N5865" s="80" t="s">
        <v>6858</v>
      </c>
      <c r="O5865" s="162"/>
      <c r="P5865" s="80" t="s">
        <v>6312</v>
      </c>
      <c r="Q5865" s="80"/>
      <c r="R5865" s="80"/>
      <c r="S5865" s="163"/>
      <c r="T5865" s="213"/>
      <c r="U5865" s="162"/>
      <c r="V5865" s="164"/>
      <c r="W5865" s="12" t="str">
        <f t="shared" si="1042"/>
        <v>Mqtt1</v>
      </c>
      <c r="X5865" s="196" t="s">
        <v>10783</v>
      </c>
      <c r="Y5865" s="6" t="str">
        <f t="shared" si="1039"/>
        <v>marpower/power-tag/outlets-crew-cabin-4-emp104</v>
      </c>
      <c r="Z5865" s="103" t="str" cm="1">
        <f t="array" ref="Z5865">IF(COUNTIF(N5865,"spare"),"","$."&amp;_xlfn.REGEXEXTRACT(J5865,"^PT\d+[FQ]\d+_(.*)", 2))</f>
        <v>$.Power_Factor_Phase_C</v>
      </c>
      <c r="AA5865" s="12">
        <f t="shared" si="1044"/>
        <v>48</v>
      </c>
      <c r="AB5865" s="6" t="s">
        <v>195</v>
      </c>
      <c r="AC5865" s="103">
        <v>3082</v>
      </c>
      <c r="AJ5865" s="80"/>
      <c r="AK5865" s="113" t="s">
        <v>1426</v>
      </c>
      <c r="AN5865" s="80"/>
      <c r="AO5865" s="80"/>
      <c r="AP5865" s="80"/>
      <c r="AQ5865" s="80"/>
      <c r="AR5865" s="127"/>
      <c r="AS5865" s="80"/>
      <c r="AT5865" s="7"/>
      <c r="AU5865" s="7"/>
      <c r="AV5865" s="165"/>
      <c r="AW5865" s="166"/>
      <c r="AX5865" s="137"/>
      <c r="AY5865" s="147"/>
      <c r="AZ5865" s="167"/>
      <c r="BA5865" s="167"/>
      <c r="BB5865" s="147" t="str">
        <f t="shared" si="1043"/>
        <v/>
      </c>
      <c r="BC5865" s="168"/>
      <c r="BD5865" s="165"/>
      <c r="BE5865" s="165"/>
      <c r="BF5865" s="165"/>
      <c r="BG5865" s="165"/>
      <c r="BH5865" s="165"/>
      <c r="BI5865" s="165"/>
      <c r="BJ5865" s="165"/>
      <c r="BK5865" s="165"/>
      <c r="BL5865" s="165"/>
      <c r="BM5865" s="165"/>
      <c r="BN5865" s="165"/>
      <c r="BO5865" s="165"/>
      <c r="BP5865" s="165"/>
      <c r="BQ5865" s="165"/>
      <c r="BS5865" s="6"/>
      <c r="BT5865" s="11"/>
      <c r="BU5865" s="6"/>
      <c r="BV5865" s="6"/>
    </row>
    <row r="5866" spans="1:74" ht="15.75" x14ac:dyDescent="0.25">
      <c r="A5866" s="52" t="s">
        <v>1422</v>
      </c>
      <c r="B5866" s="56"/>
      <c r="C5866" s="7" t="s">
        <v>118</v>
      </c>
      <c r="D5866" s="7" t="s">
        <v>6562</v>
      </c>
      <c r="E5866" s="7"/>
      <c r="F5866" s="64"/>
      <c r="G5866" s="6"/>
      <c r="H5866" s="6"/>
      <c r="I5866" s="10" t="s">
        <v>110</v>
      </c>
      <c r="J5866" s="11" t="s">
        <v>5413</v>
      </c>
      <c r="K5866" s="194" t="s">
        <v>511</v>
      </c>
      <c r="L5866" s="176"/>
      <c r="M5866" s="176">
        <v>1000</v>
      </c>
      <c r="N5866" s="80" t="s">
        <v>6858</v>
      </c>
      <c r="O5866" s="162"/>
      <c r="P5866" s="80" t="s">
        <v>6313</v>
      </c>
      <c r="Q5866" s="80"/>
      <c r="R5866" s="80"/>
      <c r="S5866" s="163"/>
      <c r="T5866" s="213"/>
      <c r="U5866" s="162"/>
      <c r="V5866" s="164"/>
      <c r="W5866" s="12" t="str">
        <f t="shared" si="1042"/>
        <v>Mqtt1</v>
      </c>
      <c r="X5866" s="196" t="s">
        <v>10783</v>
      </c>
      <c r="Y5866" s="6" t="str">
        <f t="shared" si="1039"/>
        <v>marpower/power-tag/outlets-crew-cabin-4-emp104</v>
      </c>
      <c r="Z5866" s="103" t="str" cm="1">
        <f t="array" ref="Z5866">IF(COUNTIF(N5866,"spare"),"","$."&amp;_xlfn.REGEXEXTRACT(J5866,"^PT\d+[FQ]\d+_(.*)", 2))</f>
        <v>$.Total_Power_Factor</v>
      </c>
      <c r="AA5866" s="12">
        <f t="shared" si="1044"/>
        <v>48</v>
      </c>
      <c r="AB5866" s="6" t="s">
        <v>195</v>
      </c>
      <c r="AC5866" s="103">
        <v>3084</v>
      </c>
      <c r="AJ5866" s="80"/>
      <c r="AK5866" s="113" t="s">
        <v>1426</v>
      </c>
      <c r="AN5866" s="80"/>
      <c r="AO5866" s="80"/>
      <c r="AP5866" s="80"/>
      <c r="AQ5866" s="80"/>
      <c r="AR5866" s="127"/>
      <c r="AS5866" s="80"/>
      <c r="AT5866" s="7"/>
      <c r="AU5866" s="7"/>
      <c r="AV5866" s="165"/>
      <c r="AW5866" s="166"/>
      <c r="AX5866" s="137"/>
      <c r="AY5866" s="147"/>
      <c r="AZ5866" s="167"/>
      <c r="BA5866" s="167"/>
      <c r="BB5866" s="147" t="str">
        <f t="shared" si="1043"/>
        <v/>
      </c>
      <c r="BC5866" s="168"/>
      <c r="BD5866" s="165"/>
      <c r="BE5866" s="165"/>
      <c r="BF5866" s="165"/>
      <c r="BG5866" s="165"/>
      <c r="BH5866" s="165"/>
      <c r="BI5866" s="165"/>
      <c r="BJ5866" s="165"/>
      <c r="BK5866" s="165"/>
      <c r="BL5866" s="165"/>
      <c r="BM5866" s="165"/>
      <c r="BN5866" s="165"/>
      <c r="BO5866" s="165"/>
      <c r="BP5866" s="165"/>
      <c r="BQ5866" s="165"/>
      <c r="BS5866" s="6"/>
      <c r="BT5866" s="11"/>
      <c r="BU5866" s="6"/>
      <c r="BV5866" s="6"/>
    </row>
    <row r="5867" spans="1:74" ht="15.75" x14ac:dyDescent="0.25">
      <c r="A5867" s="52" t="s">
        <v>1422</v>
      </c>
      <c r="B5867" s="56"/>
      <c r="C5867" s="7" t="s">
        <v>118</v>
      </c>
      <c r="D5867" s="7" t="s">
        <v>6562</v>
      </c>
      <c r="E5867" s="7"/>
      <c r="F5867" s="64"/>
      <c r="G5867" s="6"/>
      <c r="H5867" s="6"/>
      <c r="I5867" s="10" t="s">
        <v>110</v>
      </c>
      <c r="J5867" s="11" t="s">
        <v>5414</v>
      </c>
      <c r="K5867" s="194" t="s">
        <v>511</v>
      </c>
      <c r="L5867" s="176"/>
      <c r="M5867" s="176">
        <v>1000</v>
      </c>
      <c r="N5867" s="80" t="s">
        <v>6858</v>
      </c>
      <c r="O5867" s="162"/>
      <c r="P5867" s="80" t="s">
        <v>6314</v>
      </c>
      <c r="Q5867" s="80"/>
      <c r="R5867" s="80"/>
      <c r="S5867" s="163"/>
      <c r="T5867" s="213"/>
      <c r="U5867" s="162"/>
      <c r="V5867" s="164"/>
      <c r="W5867" s="12" t="str">
        <f t="shared" si="1042"/>
        <v>Mqtt1</v>
      </c>
      <c r="X5867" s="196" t="s">
        <v>10784</v>
      </c>
      <c r="Y5867" s="6" t="str">
        <f t="shared" si="1039"/>
        <v>marpower/power-tag/outlets-captains-cabin-emp105</v>
      </c>
      <c r="Z5867" s="103" t="str" cm="1">
        <f t="array" ref="Z5867">IF(COUNTIF(N5867,"spare"),"","$."&amp;_xlfn.REGEXEXTRACT(J5867,"^PT\d+[FQ]\d+_(.*)", 2))</f>
        <v>$.RMS_Current_Phase_A</v>
      </c>
      <c r="AA5867" s="12">
        <f>AA5852+1</f>
        <v>49</v>
      </c>
      <c r="AB5867" s="6" t="s">
        <v>195</v>
      </c>
      <c r="AC5867" s="103">
        <v>3000</v>
      </c>
      <c r="AJ5867" s="80"/>
      <c r="AK5867" s="113" t="s">
        <v>1423</v>
      </c>
      <c r="AN5867" s="80"/>
      <c r="AO5867" s="80"/>
      <c r="AP5867" s="80"/>
      <c r="AQ5867" s="80"/>
      <c r="AR5867" s="127"/>
      <c r="AS5867" s="80"/>
      <c r="AT5867" s="7"/>
      <c r="AU5867" s="7"/>
      <c r="AV5867" s="165"/>
      <c r="AW5867" s="166"/>
      <c r="AX5867" s="137"/>
      <c r="AY5867" s="147"/>
      <c r="AZ5867" s="167"/>
      <c r="BA5867" s="167"/>
      <c r="BB5867" s="147" t="str">
        <f t="shared" ref="BB5867:BB5881" si="1045">IF(ISNUMBER(AM5867),"1","")</f>
        <v/>
      </c>
      <c r="BC5867" s="168"/>
      <c r="BD5867" s="165"/>
      <c r="BE5867" s="165"/>
      <c r="BF5867" s="165"/>
      <c r="BG5867" s="165"/>
      <c r="BH5867" s="165"/>
      <c r="BI5867" s="165"/>
      <c r="BJ5867" s="165"/>
      <c r="BK5867" s="165"/>
      <c r="BL5867" s="165"/>
      <c r="BM5867" s="165"/>
      <c r="BN5867" s="165"/>
      <c r="BO5867" s="165"/>
      <c r="BP5867" s="165"/>
      <c r="BQ5867" s="165"/>
      <c r="BS5867" s="6"/>
      <c r="BT5867" s="11"/>
      <c r="BU5867" s="6"/>
      <c r="BV5867" s="6"/>
    </row>
    <row r="5868" spans="1:74" ht="15.75" x14ac:dyDescent="0.25">
      <c r="A5868" s="52" t="s">
        <v>1422</v>
      </c>
      <c r="B5868" s="56"/>
      <c r="C5868" s="7" t="s">
        <v>118</v>
      </c>
      <c r="D5868" s="7" t="s">
        <v>6562</v>
      </c>
      <c r="E5868" s="7"/>
      <c r="F5868" s="64"/>
      <c r="G5868" s="6"/>
      <c r="H5868" s="6"/>
      <c r="I5868" s="10" t="s">
        <v>110</v>
      </c>
      <c r="J5868" s="11" t="s">
        <v>5415</v>
      </c>
      <c r="K5868" s="194" t="s">
        <v>511</v>
      </c>
      <c r="L5868" s="176"/>
      <c r="M5868" s="176">
        <v>1000</v>
      </c>
      <c r="N5868" s="80" t="s">
        <v>6858</v>
      </c>
      <c r="O5868" s="162"/>
      <c r="P5868" s="80" t="s">
        <v>6315</v>
      </c>
      <c r="Q5868" s="80"/>
      <c r="R5868" s="80"/>
      <c r="S5868" s="163"/>
      <c r="T5868" s="213"/>
      <c r="U5868" s="162"/>
      <c r="V5868" s="164"/>
      <c r="W5868" s="12" t="str">
        <f t="shared" si="1042"/>
        <v>Mqtt1</v>
      </c>
      <c r="X5868" s="196" t="s">
        <v>10784</v>
      </c>
      <c r="Y5868" s="6" t="str">
        <f t="shared" si="1039"/>
        <v>marpower/power-tag/outlets-captains-cabin-emp105</v>
      </c>
      <c r="Z5868" s="103" t="str" cm="1">
        <f t="array" ref="Z5868">IF(COUNTIF(N5868,"spare"),"","$."&amp;_xlfn.REGEXEXTRACT(J5868,"^PT\d+[FQ]\d+_(.*)", 2))</f>
        <v>$.RMS_Current_Phase_B</v>
      </c>
      <c r="AA5868" s="12">
        <f t="shared" ref="AA5868:AA5881" si="1046">AA5853+1</f>
        <v>49</v>
      </c>
      <c r="AB5868" s="6" t="s">
        <v>195</v>
      </c>
      <c r="AC5868" s="103">
        <v>3002</v>
      </c>
      <c r="AJ5868" s="80"/>
      <c r="AK5868" s="113" t="s">
        <v>1423</v>
      </c>
      <c r="AN5868" s="80"/>
      <c r="AO5868" s="80"/>
      <c r="AP5868" s="80"/>
      <c r="AQ5868" s="80"/>
      <c r="AR5868" s="127"/>
      <c r="AS5868" s="80"/>
      <c r="AT5868" s="7"/>
      <c r="AU5868" s="7"/>
      <c r="AV5868" s="165"/>
      <c r="AW5868" s="166"/>
      <c r="AX5868" s="137"/>
      <c r="AY5868" s="147"/>
      <c r="AZ5868" s="167"/>
      <c r="BA5868" s="167"/>
      <c r="BB5868" s="147" t="str">
        <f t="shared" si="1045"/>
        <v/>
      </c>
      <c r="BC5868" s="168"/>
      <c r="BD5868" s="165"/>
      <c r="BE5868" s="165"/>
      <c r="BF5868" s="165"/>
      <c r="BG5868" s="165"/>
      <c r="BH5868" s="165"/>
      <c r="BI5868" s="165"/>
      <c r="BJ5868" s="165"/>
      <c r="BK5868" s="165"/>
      <c r="BL5868" s="165"/>
      <c r="BM5868" s="165"/>
      <c r="BN5868" s="165"/>
      <c r="BO5868" s="165"/>
      <c r="BP5868" s="165"/>
      <c r="BQ5868" s="165"/>
      <c r="BS5868" s="6"/>
      <c r="BT5868" s="11"/>
      <c r="BU5868" s="6"/>
      <c r="BV5868" s="6"/>
    </row>
    <row r="5869" spans="1:74" ht="15.75" x14ac:dyDescent="0.25">
      <c r="A5869" s="52" t="s">
        <v>1422</v>
      </c>
      <c r="B5869" s="56"/>
      <c r="C5869" s="7" t="s">
        <v>118</v>
      </c>
      <c r="D5869" s="7" t="s">
        <v>6562</v>
      </c>
      <c r="E5869" s="7"/>
      <c r="F5869" s="64"/>
      <c r="G5869" s="6"/>
      <c r="H5869" s="6"/>
      <c r="I5869" s="10" t="s">
        <v>110</v>
      </c>
      <c r="J5869" s="11" t="s">
        <v>5416</v>
      </c>
      <c r="K5869" s="194" t="s">
        <v>511</v>
      </c>
      <c r="L5869" s="176"/>
      <c r="M5869" s="176">
        <v>1000</v>
      </c>
      <c r="N5869" s="80" t="s">
        <v>6858</v>
      </c>
      <c r="O5869" s="162"/>
      <c r="P5869" s="80" t="s">
        <v>6316</v>
      </c>
      <c r="Q5869" s="80"/>
      <c r="R5869" s="80"/>
      <c r="S5869" s="163"/>
      <c r="T5869" s="213"/>
      <c r="U5869" s="162"/>
      <c r="V5869" s="164"/>
      <c r="W5869" s="12" t="str">
        <f t="shared" si="1042"/>
        <v>Mqtt1</v>
      </c>
      <c r="X5869" s="196" t="s">
        <v>10784</v>
      </c>
      <c r="Y5869" s="6" t="str">
        <f t="shared" si="1039"/>
        <v>marpower/power-tag/outlets-captains-cabin-emp105</v>
      </c>
      <c r="Z5869" s="103" t="str" cm="1">
        <f t="array" ref="Z5869">IF(COUNTIF(N5869,"spare"),"","$."&amp;_xlfn.REGEXEXTRACT(J5869,"^PT\d+[FQ]\d+_(.*)", 2))</f>
        <v>$.RMS_Current_Phase_C</v>
      </c>
      <c r="AA5869" s="12">
        <f t="shared" si="1046"/>
        <v>49</v>
      </c>
      <c r="AB5869" s="6" t="s">
        <v>195</v>
      </c>
      <c r="AC5869" s="103">
        <v>3004</v>
      </c>
      <c r="AJ5869" s="80"/>
      <c r="AK5869" s="113" t="s">
        <v>1423</v>
      </c>
      <c r="AN5869" s="80"/>
      <c r="AO5869" s="80"/>
      <c r="AP5869" s="80"/>
      <c r="AQ5869" s="80"/>
      <c r="AR5869" s="127"/>
      <c r="AS5869" s="80"/>
      <c r="AT5869" s="7"/>
      <c r="AU5869" s="7"/>
      <c r="AV5869" s="165"/>
      <c r="AW5869" s="166"/>
      <c r="AX5869" s="137"/>
      <c r="AY5869" s="147"/>
      <c r="AZ5869" s="167"/>
      <c r="BA5869" s="167"/>
      <c r="BB5869" s="147" t="str">
        <f t="shared" si="1045"/>
        <v/>
      </c>
      <c r="BC5869" s="168"/>
      <c r="BD5869" s="165"/>
      <c r="BE5869" s="165"/>
      <c r="BF5869" s="165"/>
      <c r="BG5869" s="165"/>
      <c r="BH5869" s="165"/>
      <c r="BI5869" s="165"/>
      <c r="BJ5869" s="165"/>
      <c r="BK5869" s="165"/>
      <c r="BL5869" s="165"/>
      <c r="BM5869" s="165"/>
      <c r="BN5869" s="165"/>
      <c r="BO5869" s="165"/>
      <c r="BP5869" s="165"/>
      <c r="BQ5869" s="165"/>
      <c r="BS5869" s="6"/>
      <c r="BT5869" s="11"/>
      <c r="BU5869" s="6"/>
      <c r="BV5869" s="6"/>
    </row>
    <row r="5870" spans="1:74" ht="15.75" x14ac:dyDescent="0.25">
      <c r="A5870" s="52" t="s">
        <v>1422</v>
      </c>
      <c r="B5870" s="56"/>
      <c r="C5870" s="7" t="s">
        <v>118</v>
      </c>
      <c r="D5870" s="7" t="s">
        <v>6562</v>
      </c>
      <c r="E5870" s="7"/>
      <c r="F5870" s="64"/>
      <c r="G5870" s="6"/>
      <c r="H5870" s="6"/>
      <c r="I5870" s="10" t="s">
        <v>110</v>
      </c>
      <c r="J5870" s="11" t="s">
        <v>5417</v>
      </c>
      <c r="K5870" s="194" t="s">
        <v>511</v>
      </c>
      <c r="L5870" s="176"/>
      <c r="M5870" s="176">
        <v>1000</v>
      </c>
      <c r="N5870" s="80" t="s">
        <v>6858</v>
      </c>
      <c r="O5870" s="162"/>
      <c r="P5870" s="80" t="s">
        <v>6317</v>
      </c>
      <c r="Q5870" s="80"/>
      <c r="R5870" s="80"/>
      <c r="S5870" s="163"/>
      <c r="T5870" s="213"/>
      <c r="U5870" s="162"/>
      <c r="V5870" s="164"/>
      <c r="W5870" s="12" t="str">
        <f t="shared" si="1042"/>
        <v>Mqtt1</v>
      </c>
      <c r="X5870" s="196" t="s">
        <v>10784</v>
      </c>
      <c r="Y5870" s="6" t="str">
        <f t="shared" si="1039"/>
        <v>marpower/power-tag/outlets-captains-cabin-emp105</v>
      </c>
      <c r="Z5870" s="103" t="str" cm="1">
        <f t="array" ref="Z5870">IF(COUNTIF(N5870,"spare"),"","$."&amp;_xlfn.REGEXEXTRACT(J5870,"^PT\d+[FQ]\d+_(.*)", 2))</f>
        <v>$.RMS_Current_Phase_Neut</v>
      </c>
      <c r="AA5870" s="12">
        <f t="shared" si="1046"/>
        <v>49</v>
      </c>
      <c r="AB5870" s="6" t="s">
        <v>195</v>
      </c>
      <c r="AC5870" s="103">
        <v>3006</v>
      </c>
      <c r="AJ5870" s="80"/>
      <c r="AK5870" s="113" t="s">
        <v>1423</v>
      </c>
      <c r="AN5870" s="80"/>
      <c r="AO5870" s="80"/>
      <c r="AP5870" s="80"/>
      <c r="AQ5870" s="80"/>
      <c r="AR5870" s="127"/>
      <c r="AS5870" s="80"/>
      <c r="AT5870" s="7"/>
      <c r="AU5870" s="7"/>
      <c r="AV5870" s="165"/>
      <c r="AW5870" s="166"/>
      <c r="AX5870" s="137"/>
      <c r="AY5870" s="147"/>
      <c r="AZ5870" s="167"/>
      <c r="BA5870" s="167"/>
      <c r="BB5870" s="147" t="str">
        <f t="shared" si="1045"/>
        <v/>
      </c>
      <c r="BC5870" s="168"/>
      <c r="BD5870" s="165"/>
      <c r="BE5870" s="165"/>
      <c r="BF5870" s="165"/>
      <c r="BG5870" s="165"/>
      <c r="BH5870" s="165"/>
      <c r="BI5870" s="165"/>
      <c r="BJ5870" s="165"/>
      <c r="BK5870" s="165"/>
      <c r="BL5870" s="165"/>
      <c r="BM5870" s="165"/>
      <c r="BN5870" s="165"/>
      <c r="BO5870" s="165"/>
      <c r="BP5870" s="165"/>
      <c r="BQ5870" s="165"/>
      <c r="BS5870" s="6"/>
      <c r="BT5870" s="11"/>
      <c r="BU5870" s="6"/>
      <c r="BV5870" s="6"/>
    </row>
    <row r="5871" spans="1:74" ht="15.75" x14ac:dyDescent="0.25">
      <c r="A5871" s="52" t="s">
        <v>1422</v>
      </c>
      <c r="B5871" s="56"/>
      <c r="C5871" s="7" t="s">
        <v>118</v>
      </c>
      <c r="D5871" s="7" t="s">
        <v>6562</v>
      </c>
      <c r="E5871" s="7"/>
      <c r="F5871" s="64"/>
      <c r="G5871" s="6"/>
      <c r="H5871" s="6"/>
      <c r="I5871" s="10" t="s">
        <v>110</v>
      </c>
      <c r="J5871" s="11" t="s">
        <v>8432</v>
      </c>
      <c r="K5871" s="194" t="s">
        <v>511</v>
      </c>
      <c r="L5871" s="176"/>
      <c r="M5871" s="176">
        <v>1000</v>
      </c>
      <c r="N5871" s="80" t="s">
        <v>6858</v>
      </c>
      <c r="O5871" s="162"/>
      <c r="P5871" s="80" t="s">
        <v>6318</v>
      </c>
      <c r="Q5871" s="80"/>
      <c r="R5871" s="80"/>
      <c r="S5871" s="163"/>
      <c r="T5871" s="213"/>
      <c r="U5871" s="162"/>
      <c r="V5871" s="164"/>
      <c r="W5871" s="12" t="str">
        <f t="shared" si="1042"/>
        <v>Mqtt1</v>
      </c>
      <c r="X5871" s="196" t="s">
        <v>10784</v>
      </c>
      <c r="Y5871" s="6" t="str">
        <f t="shared" si="1039"/>
        <v>marpower/power-tag/outlets-captains-cabin-emp105</v>
      </c>
      <c r="Z5871" s="103" t="str" cm="1">
        <f t="array" ref="Z5871">IF(COUNTIF(N5871,"spare"),"","$."&amp;_xlfn.REGEXEXTRACT(J5871,"^PT\d+[FQ]\d+_(.*)", 2))</f>
        <v>$.RMS_Voltage_A_N</v>
      </c>
      <c r="AA5871" s="12">
        <f t="shared" si="1046"/>
        <v>49</v>
      </c>
      <c r="AB5871" s="6" t="s">
        <v>195</v>
      </c>
      <c r="AC5871" s="103">
        <v>3028</v>
      </c>
      <c r="AJ5871" s="80"/>
      <c r="AK5871" s="113" t="s">
        <v>1424</v>
      </c>
      <c r="AN5871" s="80"/>
      <c r="AO5871" s="80"/>
      <c r="AP5871" s="80"/>
      <c r="AQ5871" s="80"/>
      <c r="AR5871" s="127"/>
      <c r="AS5871" s="80"/>
      <c r="AT5871" s="7"/>
      <c r="AU5871" s="7"/>
      <c r="AV5871" s="165"/>
      <c r="AW5871" s="166"/>
      <c r="AX5871" s="137"/>
      <c r="AY5871" s="147"/>
      <c r="AZ5871" s="167"/>
      <c r="BA5871" s="167"/>
      <c r="BB5871" s="147" t="str">
        <f t="shared" si="1045"/>
        <v/>
      </c>
      <c r="BC5871" s="168"/>
      <c r="BD5871" s="165"/>
      <c r="BE5871" s="165"/>
      <c r="BF5871" s="165"/>
      <c r="BG5871" s="165"/>
      <c r="BH5871" s="165"/>
      <c r="BI5871" s="165"/>
      <c r="BJ5871" s="165"/>
      <c r="BK5871" s="165"/>
      <c r="BL5871" s="165"/>
      <c r="BM5871" s="165"/>
      <c r="BN5871" s="165"/>
      <c r="BO5871" s="165"/>
      <c r="BP5871" s="165"/>
      <c r="BQ5871" s="165"/>
      <c r="BS5871" s="6"/>
      <c r="BT5871" s="11"/>
      <c r="BU5871" s="6"/>
      <c r="BV5871" s="6"/>
    </row>
    <row r="5872" spans="1:74" ht="15.75" x14ac:dyDescent="0.25">
      <c r="A5872" s="52" t="s">
        <v>1422</v>
      </c>
      <c r="B5872" s="56"/>
      <c r="C5872" s="7" t="s">
        <v>118</v>
      </c>
      <c r="D5872" s="7" t="s">
        <v>6562</v>
      </c>
      <c r="E5872" s="7"/>
      <c r="F5872" s="64"/>
      <c r="G5872" s="6"/>
      <c r="H5872" s="6"/>
      <c r="I5872" s="10" t="s">
        <v>110</v>
      </c>
      <c r="J5872" s="11" t="s">
        <v>8609</v>
      </c>
      <c r="K5872" s="194" t="s">
        <v>511</v>
      </c>
      <c r="L5872" s="176"/>
      <c r="M5872" s="176">
        <v>1000</v>
      </c>
      <c r="N5872" s="80" t="s">
        <v>6858</v>
      </c>
      <c r="O5872" s="162"/>
      <c r="P5872" s="80" t="s">
        <v>6319</v>
      </c>
      <c r="Q5872" s="80"/>
      <c r="R5872" s="80"/>
      <c r="S5872" s="163"/>
      <c r="T5872" s="213"/>
      <c r="U5872" s="162"/>
      <c r="V5872" s="164"/>
      <c r="W5872" s="12" t="str">
        <f t="shared" si="1042"/>
        <v>Mqtt1</v>
      </c>
      <c r="X5872" s="196" t="s">
        <v>10784</v>
      </c>
      <c r="Y5872" s="6" t="str">
        <f t="shared" si="1039"/>
        <v>marpower/power-tag/outlets-captains-cabin-emp105</v>
      </c>
      <c r="Z5872" s="103" t="str" cm="1">
        <f t="array" ref="Z5872">IF(COUNTIF(N5872,"spare"),"","$."&amp;_xlfn.REGEXEXTRACT(J5872,"^PT\d+[FQ]\d+_(.*)", 2))</f>
        <v>$.RMS_Voltage_B_N</v>
      </c>
      <c r="AA5872" s="12">
        <f t="shared" si="1046"/>
        <v>49</v>
      </c>
      <c r="AB5872" s="6" t="s">
        <v>195</v>
      </c>
      <c r="AC5872" s="103">
        <v>3030</v>
      </c>
      <c r="AJ5872" s="80"/>
      <c r="AK5872" s="113" t="s">
        <v>1424</v>
      </c>
      <c r="AN5872" s="80"/>
      <c r="AO5872" s="80"/>
      <c r="AP5872" s="80"/>
      <c r="AQ5872" s="80"/>
      <c r="AR5872" s="127"/>
      <c r="AS5872" s="80"/>
      <c r="AT5872" s="7"/>
      <c r="AU5872" s="7"/>
      <c r="AV5872" s="165"/>
      <c r="AW5872" s="166"/>
      <c r="AX5872" s="137"/>
      <c r="AY5872" s="147"/>
      <c r="AZ5872" s="167"/>
      <c r="BA5872" s="167"/>
      <c r="BB5872" s="147" t="str">
        <f t="shared" si="1045"/>
        <v/>
      </c>
      <c r="BC5872" s="168"/>
      <c r="BD5872" s="165"/>
      <c r="BE5872" s="165"/>
      <c r="BF5872" s="165"/>
      <c r="BG5872" s="165"/>
      <c r="BH5872" s="165"/>
      <c r="BI5872" s="165"/>
      <c r="BJ5872" s="165"/>
      <c r="BK5872" s="165"/>
      <c r="BL5872" s="165"/>
      <c r="BM5872" s="165"/>
      <c r="BN5872" s="165"/>
      <c r="BO5872" s="165"/>
      <c r="BP5872" s="165"/>
      <c r="BQ5872" s="165"/>
      <c r="BS5872" s="6"/>
      <c r="BT5872" s="11"/>
      <c r="BU5872" s="6"/>
      <c r="BV5872" s="6"/>
    </row>
    <row r="5873" spans="1:74" ht="15.75" x14ac:dyDescent="0.25">
      <c r="A5873" s="52" t="s">
        <v>1422</v>
      </c>
      <c r="B5873" s="56"/>
      <c r="C5873" s="7" t="s">
        <v>118</v>
      </c>
      <c r="D5873" s="7" t="s">
        <v>6562</v>
      </c>
      <c r="E5873" s="7"/>
      <c r="F5873" s="64"/>
      <c r="G5873" s="6"/>
      <c r="H5873" s="6"/>
      <c r="I5873" s="10" t="s">
        <v>110</v>
      </c>
      <c r="J5873" s="11" t="s">
        <v>8786</v>
      </c>
      <c r="K5873" s="194" t="s">
        <v>511</v>
      </c>
      <c r="L5873" s="176"/>
      <c r="M5873" s="176">
        <v>1000</v>
      </c>
      <c r="N5873" s="80" t="s">
        <v>6858</v>
      </c>
      <c r="O5873" s="162"/>
      <c r="P5873" s="80" t="s">
        <v>6320</v>
      </c>
      <c r="Q5873" s="80"/>
      <c r="R5873" s="80"/>
      <c r="S5873" s="163"/>
      <c r="T5873" s="213"/>
      <c r="U5873" s="162"/>
      <c r="V5873" s="164"/>
      <c r="W5873" s="12" t="str">
        <f t="shared" si="1042"/>
        <v>Mqtt1</v>
      </c>
      <c r="X5873" s="196" t="s">
        <v>10784</v>
      </c>
      <c r="Y5873" s="6" t="str">
        <f t="shared" si="1039"/>
        <v>marpower/power-tag/outlets-captains-cabin-emp105</v>
      </c>
      <c r="Z5873" s="103" t="str" cm="1">
        <f t="array" ref="Z5873">IF(COUNTIF(N5873,"spare"),"","$."&amp;_xlfn.REGEXEXTRACT(J5873,"^PT\d+[FQ]\d+_(.*)", 2))</f>
        <v>$.RMS_Voltage_C_N</v>
      </c>
      <c r="AA5873" s="12">
        <f t="shared" si="1046"/>
        <v>49</v>
      </c>
      <c r="AB5873" s="6" t="s">
        <v>195</v>
      </c>
      <c r="AC5873" s="103">
        <v>3032</v>
      </c>
      <c r="AJ5873" s="80"/>
      <c r="AK5873" s="113" t="s">
        <v>1424</v>
      </c>
      <c r="AN5873" s="80"/>
      <c r="AO5873" s="80"/>
      <c r="AP5873" s="80"/>
      <c r="AQ5873" s="80"/>
      <c r="AR5873" s="127"/>
      <c r="AS5873" s="80"/>
      <c r="AT5873" s="7"/>
      <c r="AU5873" s="7"/>
      <c r="AV5873" s="165"/>
      <c r="AW5873" s="166"/>
      <c r="AX5873" s="137"/>
      <c r="AY5873" s="147"/>
      <c r="AZ5873" s="167"/>
      <c r="BA5873" s="167"/>
      <c r="BB5873" s="147" t="str">
        <f t="shared" si="1045"/>
        <v/>
      </c>
      <c r="BC5873" s="168"/>
      <c r="BD5873" s="165"/>
      <c r="BE5873" s="165"/>
      <c r="BF5873" s="165"/>
      <c r="BG5873" s="165"/>
      <c r="BH5873" s="165"/>
      <c r="BI5873" s="165"/>
      <c r="BJ5873" s="165"/>
      <c r="BK5873" s="165"/>
      <c r="BL5873" s="165"/>
      <c r="BM5873" s="165"/>
      <c r="BN5873" s="165"/>
      <c r="BO5873" s="165"/>
      <c r="BP5873" s="165"/>
      <c r="BQ5873" s="165"/>
      <c r="BS5873" s="6"/>
      <c r="BT5873" s="11"/>
      <c r="BU5873" s="6"/>
      <c r="BV5873" s="6"/>
    </row>
    <row r="5874" spans="1:74" ht="15.75" x14ac:dyDescent="0.25">
      <c r="A5874" s="52" t="s">
        <v>1422</v>
      </c>
      <c r="B5874" s="56"/>
      <c r="C5874" s="7" t="s">
        <v>118</v>
      </c>
      <c r="D5874" s="7" t="s">
        <v>6562</v>
      </c>
      <c r="E5874" s="7"/>
      <c r="F5874" s="64"/>
      <c r="G5874" s="6"/>
      <c r="H5874" s="6"/>
      <c r="I5874" s="10" t="s">
        <v>110</v>
      </c>
      <c r="J5874" s="11" t="s">
        <v>5418</v>
      </c>
      <c r="K5874" s="194" t="s">
        <v>511</v>
      </c>
      <c r="L5874" s="176"/>
      <c r="M5874" s="176">
        <v>1000</v>
      </c>
      <c r="N5874" s="80" t="s">
        <v>6858</v>
      </c>
      <c r="O5874" s="162"/>
      <c r="P5874" s="80" t="s">
        <v>6321</v>
      </c>
      <c r="Q5874" s="80"/>
      <c r="R5874" s="80"/>
      <c r="S5874" s="163"/>
      <c r="T5874" s="213"/>
      <c r="U5874" s="162"/>
      <c r="V5874" s="164"/>
      <c r="W5874" s="12" t="str">
        <f t="shared" si="1042"/>
        <v>Mqtt1</v>
      </c>
      <c r="X5874" s="196" t="s">
        <v>10784</v>
      </c>
      <c r="Y5874" s="6" t="str">
        <f t="shared" si="1039"/>
        <v>marpower/power-tag/outlets-captains-cabin-emp105</v>
      </c>
      <c r="Z5874" s="103" t="str" cm="1">
        <f t="array" ref="Z5874">IF(COUNTIF(N5874,"spare"),"","$."&amp;_xlfn.REGEXEXTRACT(J5874,"^PT\d+[FQ]\d+_(.*)", 2))</f>
        <v>$.Active_Power_Phase_A</v>
      </c>
      <c r="AA5874" s="12">
        <f t="shared" si="1046"/>
        <v>49</v>
      </c>
      <c r="AB5874" s="6" t="s">
        <v>195</v>
      </c>
      <c r="AC5874" s="103">
        <v>3054</v>
      </c>
      <c r="AJ5874" s="80"/>
      <c r="AK5874" s="113" t="s">
        <v>1425</v>
      </c>
      <c r="AN5874" s="80"/>
      <c r="AO5874" s="80"/>
      <c r="AP5874" s="80"/>
      <c r="AQ5874" s="80"/>
      <c r="AR5874" s="127"/>
      <c r="AS5874" s="80"/>
      <c r="AT5874" s="7"/>
      <c r="AU5874" s="7"/>
      <c r="AV5874" s="165"/>
      <c r="AW5874" s="166"/>
      <c r="AX5874" s="137"/>
      <c r="AY5874" s="147"/>
      <c r="AZ5874" s="167"/>
      <c r="BA5874" s="167"/>
      <c r="BB5874" s="147" t="str">
        <f t="shared" si="1045"/>
        <v/>
      </c>
      <c r="BC5874" s="168"/>
      <c r="BD5874" s="165"/>
      <c r="BE5874" s="165"/>
      <c r="BF5874" s="165"/>
      <c r="BG5874" s="165"/>
      <c r="BH5874" s="165"/>
      <c r="BI5874" s="165"/>
      <c r="BJ5874" s="165"/>
      <c r="BK5874" s="165"/>
      <c r="BL5874" s="165"/>
      <c r="BM5874" s="165"/>
      <c r="BN5874" s="165"/>
      <c r="BO5874" s="165"/>
      <c r="BP5874" s="165"/>
      <c r="BQ5874" s="165"/>
      <c r="BS5874" s="6"/>
      <c r="BT5874" s="11"/>
      <c r="BU5874" s="6"/>
      <c r="BV5874" s="6"/>
    </row>
    <row r="5875" spans="1:74" ht="15.75" x14ac:dyDescent="0.25">
      <c r="A5875" s="52" t="s">
        <v>1422</v>
      </c>
      <c r="B5875" s="56"/>
      <c r="C5875" s="7" t="s">
        <v>118</v>
      </c>
      <c r="D5875" s="7" t="s">
        <v>6562</v>
      </c>
      <c r="E5875" s="7"/>
      <c r="F5875" s="64"/>
      <c r="G5875" s="6"/>
      <c r="H5875" s="6"/>
      <c r="I5875" s="10" t="s">
        <v>110</v>
      </c>
      <c r="J5875" s="11" t="s">
        <v>5419</v>
      </c>
      <c r="K5875" s="194" t="s">
        <v>511</v>
      </c>
      <c r="L5875" s="176"/>
      <c r="M5875" s="176">
        <v>1000</v>
      </c>
      <c r="N5875" s="80" t="s">
        <v>6858</v>
      </c>
      <c r="O5875" s="162"/>
      <c r="P5875" s="80" t="s">
        <v>6322</v>
      </c>
      <c r="Q5875" s="80"/>
      <c r="R5875" s="80"/>
      <c r="S5875" s="163"/>
      <c r="T5875" s="213"/>
      <c r="U5875" s="162"/>
      <c r="V5875" s="164"/>
      <c r="W5875" s="12" t="str">
        <f t="shared" si="1042"/>
        <v>Mqtt1</v>
      </c>
      <c r="X5875" s="196" t="s">
        <v>10784</v>
      </c>
      <c r="Y5875" s="6" t="str">
        <f t="shared" si="1039"/>
        <v>marpower/power-tag/outlets-captains-cabin-emp105</v>
      </c>
      <c r="Z5875" s="103" t="str" cm="1">
        <f t="array" ref="Z5875">IF(COUNTIF(N5875,"spare"),"","$."&amp;_xlfn.REGEXEXTRACT(J5875,"^PT\d+[FQ]\d+_(.*)", 2))</f>
        <v>$.Active_Power_Phase_B</v>
      </c>
      <c r="AA5875" s="12">
        <f t="shared" si="1046"/>
        <v>49</v>
      </c>
      <c r="AB5875" s="6" t="s">
        <v>195</v>
      </c>
      <c r="AC5875" s="103">
        <v>3056</v>
      </c>
      <c r="AJ5875" s="80"/>
      <c r="AK5875" s="113" t="s">
        <v>1425</v>
      </c>
      <c r="AN5875" s="80"/>
      <c r="AO5875" s="80"/>
      <c r="AP5875" s="80"/>
      <c r="AQ5875" s="80"/>
      <c r="AR5875" s="127"/>
      <c r="AS5875" s="80"/>
      <c r="AT5875" s="7"/>
      <c r="AU5875" s="7"/>
      <c r="AV5875" s="165"/>
      <c r="AW5875" s="166"/>
      <c r="AX5875" s="137"/>
      <c r="AY5875" s="147"/>
      <c r="AZ5875" s="167"/>
      <c r="BA5875" s="167"/>
      <c r="BB5875" s="147" t="str">
        <f t="shared" si="1045"/>
        <v/>
      </c>
      <c r="BC5875" s="168"/>
      <c r="BD5875" s="165"/>
      <c r="BE5875" s="165"/>
      <c r="BF5875" s="165"/>
      <c r="BG5875" s="165"/>
      <c r="BH5875" s="165"/>
      <c r="BI5875" s="165"/>
      <c r="BJ5875" s="165"/>
      <c r="BK5875" s="165"/>
      <c r="BL5875" s="165"/>
      <c r="BM5875" s="165"/>
      <c r="BN5875" s="165"/>
      <c r="BO5875" s="165"/>
      <c r="BP5875" s="165"/>
      <c r="BQ5875" s="165"/>
      <c r="BS5875" s="6"/>
      <c r="BT5875" s="11"/>
      <c r="BU5875" s="6"/>
      <c r="BV5875" s="6"/>
    </row>
    <row r="5876" spans="1:74" ht="15.75" x14ac:dyDescent="0.25">
      <c r="A5876" s="52" t="s">
        <v>1422</v>
      </c>
      <c r="B5876" s="56"/>
      <c r="C5876" s="7" t="s">
        <v>118</v>
      </c>
      <c r="D5876" s="7" t="s">
        <v>6562</v>
      </c>
      <c r="E5876" s="7"/>
      <c r="F5876" s="64"/>
      <c r="G5876" s="6"/>
      <c r="H5876" s="6"/>
      <c r="I5876" s="10" t="s">
        <v>110</v>
      </c>
      <c r="J5876" s="11" t="s">
        <v>5420</v>
      </c>
      <c r="K5876" s="194" t="s">
        <v>511</v>
      </c>
      <c r="L5876" s="176"/>
      <c r="M5876" s="176">
        <v>1000</v>
      </c>
      <c r="N5876" s="80" t="s">
        <v>6858</v>
      </c>
      <c r="O5876" s="162"/>
      <c r="P5876" s="80" t="s">
        <v>6323</v>
      </c>
      <c r="Q5876" s="80"/>
      <c r="R5876" s="80"/>
      <c r="S5876" s="163"/>
      <c r="T5876" s="213"/>
      <c r="U5876" s="162"/>
      <c r="V5876" s="164"/>
      <c r="W5876" s="12" t="str">
        <f t="shared" si="1042"/>
        <v>Mqtt1</v>
      </c>
      <c r="X5876" s="196" t="s">
        <v>10784</v>
      </c>
      <c r="Y5876" s="6" t="str">
        <f t="shared" si="1039"/>
        <v>marpower/power-tag/outlets-captains-cabin-emp105</v>
      </c>
      <c r="Z5876" s="103" t="str" cm="1">
        <f t="array" ref="Z5876">IF(COUNTIF(N5876,"spare"),"","$."&amp;_xlfn.REGEXEXTRACT(J5876,"^PT\d+[FQ]\d+_(.*)", 2))</f>
        <v>$.Active_Power_Phase_C</v>
      </c>
      <c r="AA5876" s="12">
        <f t="shared" si="1046"/>
        <v>49</v>
      </c>
      <c r="AB5876" s="6" t="s">
        <v>195</v>
      </c>
      <c r="AC5876" s="103">
        <v>3058</v>
      </c>
      <c r="AJ5876" s="80"/>
      <c r="AK5876" s="113" t="s">
        <v>1425</v>
      </c>
      <c r="AN5876" s="80"/>
      <c r="AO5876" s="80"/>
      <c r="AP5876" s="80"/>
      <c r="AQ5876" s="80"/>
      <c r="AR5876" s="127"/>
      <c r="AS5876" s="80"/>
      <c r="AT5876" s="7"/>
      <c r="AU5876" s="7"/>
      <c r="AV5876" s="165"/>
      <c r="AW5876" s="166"/>
      <c r="AX5876" s="137"/>
      <c r="AY5876" s="147"/>
      <c r="AZ5876" s="167"/>
      <c r="BA5876" s="167"/>
      <c r="BB5876" s="147" t="str">
        <f t="shared" si="1045"/>
        <v/>
      </c>
      <c r="BC5876" s="168"/>
      <c r="BD5876" s="165"/>
      <c r="BE5876" s="165"/>
      <c r="BF5876" s="165"/>
      <c r="BG5876" s="165"/>
      <c r="BH5876" s="165"/>
      <c r="BI5876" s="165"/>
      <c r="BJ5876" s="165"/>
      <c r="BK5876" s="165"/>
      <c r="BL5876" s="165"/>
      <c r="BM5876" s="165"/>
      <c r="BN5876" s="165"/>
      <c r="BO5876" s="165"/>
      <c r="BP5876" s="165"/>
      <c r="BQ5876" s="165"/>
      <c r="BS5876" s="6"/>
      <c r="BT5876" s="11"/>
      <c r="BU5876" s="6"/>
      <c r="BV5876" s="6"/>
    </row>
    <row r="5877" spans="1:74" ht="15.75" x14ac:dyDescent="0.25">
      <c r="A5877" s="52" t="s">
        <v>1422</v>
      </c>
      <c r="B5877" s="56"/>
      <c r="C5877" s="7" t="s">
        <v>118</v>
      </c>
      <c r="D5877" s="7" t="s">
        <v>6562</v>
      </c>
      <c r="E5877" s="7"/>
      <c r="F5877" s="64"/>
      <c r="G5877" s="6"/>
      <c r="H5877" s="6"/>
      <c r="I5877" s="10" t="s">
        <v>110</v>
      </c>
      <c r="J5877" s="11" t="s">
        <v>5421</v>
      </c>
      <c r="K5877" s="194" t="s">
        <v>511</v>
      </c>
      <c r="L5877" s="176"/>
      <c r="M5877" s="176">
        <v>1000</v>
      </c>
      <c r="N5877" s="80" t="s">
        <v>6858</v>
      </c>
      <c r="O5877" s="162"/>
      <c r="P5877" s="80" t="s">
        <v>6324</v>
      </c>
      <c r="Q5877" s="80"/>
      <c r="R5877" s="80"/>
      <c r="S5877" s="163"/>
      <c r="T5877" s="213"/>
      <c r="U5877" s="162"/>
      <c r="V5877" s="164"/>
      <c r="W5877" s="12" t="str">
        <f t="shared" si="1042"/>
        <v>Mqtt1</v>
      </c>
      <c r="X5877" s="196" t="s">
        <v>10784</v>
      </c>
      <c r="Y5877" s="6" t="str">
        <f t="shared" si="1039"/>
        <v>marpower/power-tag/outlets-captains-cabin-emp105</v>
      </c>
      <c r="Z5877" s="103" t="str" cm="1">
        <f t="array" ref="Z5877">IF(COUNTIF(N5877,"spare"),"","$."&amp;_xlfn.REGEXEXTRACT(J5877,"^PT\d+[FQ]\d+_(.*)", 2))</f>
        <v>$.Total_Active_Power</v>
      </c>
      <c r="AA5877" s="12">
        <f t="shared" si="1046"/>
        <v>49</v>
      </c>
      <c r="AB5877" s="6" t="s">
        <v>195</v>
      </c>
      <c r="AC5877" s="103">
        <v>3060</v>
      </c>
      <c r="AJ5877" s="80"/>
      <c r="AK5877" s="113" t="s">
        <v>1425</v>
      </c>
      <c r="AN5877" s="80"/>
      <c r="AO5877" s="80"/>
      <c r="AP5877" s="80"/>
      <c r="AQ5877" s="80"/>
      <c r="AR5877" s="127"/>
      <c r="AS5877" s="80"/>
      <c r="AT5877" s="7"/>
      <c r="AU5877" s="7"/>
      <c r="AV5877" s="165"/>
      <c r="AW5877" s="166"/>
      <c r="AX5877" s="137"/>
      <c r="AY5877" s="147"/>
      <c r="AZ5877" s="167"/>
      <c r="BA5877" s="167"/>
      <c r="BB5877" s="147" t="str">
        <f t="shared" si="1045"/>
        <v/>
      </c>
      <c r="BC5877" s="168"/>
      <c r="BD5877" s="165"/>
      <c r="BE5877" s="165"/>
      <c r="BF5877" s="165"/>
      <c r="BG5877" s="165"/>
      <c r="BH5877" s="165"/>
      <c r="BI5877" s="165"/>
      <c r="BJ5877" s="165"/>
      <c r="BK5877" s="165"/>
      <c r="BL5877" s="165"/>
      <c r="BM5877" s="165"/>
      <c r="BN5877" s="165"/>
      <c r="BO5877" s="165"/>
      <c r="BP5877" s="165"/>
      <c r="BQ5877" s="165"/>
      <c r="BS5877" s="6"/>
      <c r="BT5877" s="11"/>
      <c r="BU5877" s="6"/>
      <c r="BV5877" s="6"/>
    </row>
    <row r="5878" spans="1:74" ht="15.75" x14ac:dyDescent="0.25">
      <c r="A5878" s="52" t="s">
        <v>1422</v>
      </c>
      <c r="B5878" s="56"/>
      <c r="C5878" s="7" t="s">
        <v>118</v>
      </c>
      <c r="D5878" s="7" t="s">
        <v>6562</v>
      </c>
      <c r="E5878" s="7"/>
      <c r="F5878" s="64"/>
      <c r="G5878" s="6"/>
      <c r="H5878" s="6"/>
      <c r="I5878" s="10" t="s">
        <v>110</v>
      </c>
      <c r="J5878" s="11" t="s">
        <v>5422</v>
      </c>
      <c r="K5878" s="194" t="s">
        <v>511</v>
      </c>
      <c r="L5878" s="176"/>
      <c r="M5878" s="176">
        <v>1000</v>
      </c>
      <c r="N5878" s="80" t="s">
        <v>6858</v>
      </c>
      <c r="O5878" s="162"/>
      <c r="P5878" s="80" t="s">
        <v>6325</v>
      </c>
      <c r="Q5878" s="80"/>
      <c r="R5878" s="80"/>
      <c r="S5878" s="163"/>
      <c r="T5878" s="213"/>
      <c r="U5878" s="162"/>
      <c r="V5878" s="164"/>
      <c r="W5878" s="12" t="str">
        <f t="shared" si="1042"/>
        <v>Mqtt1</v>
      </c>
      <c r="X5878" s="196" t="s">
        <v>10784</v>
      </c>
      <c r="Y5878" s="6" t="str">
        <f t="shared" si="1039"/>
        <v>marpower/power-tag/outlets-captains-cabin-emp105</v>
      </c>
      <c r="Z5878" s="103" t="str" cm="1">
        <f t="array" ref="Z5878">IF(COUNTIF(N5878,"spare"),"","$."&amp;_xlfn.REGEXEXTRACT(J5878,"^PT\d+[FQ]\d+_(.*)", 2))</f>
        <v>$.Power_Factor_Phase_A</v>
      </c>
      <c r="AA5878" s="12">
        <f t="shared" si="1046"/>
        <v>49</v>
      </c>
      <c r="AB5878" s="6" t="s">
        <v>195</v>
      </c>
      <c r="AC5878" s="103">
        <v>3078</v>
      </c>
      <c r="AJ5878" s="80"/>
      <c r="AK5878" s="113" t="s">
        <v>1426</v>
      </c>
      <c r="AN5878" s="80"/>
      <c r="AO5878" s="80"/>
      <c r="AP5878" s="80"/>
      <c r="AQ5878" s="80"/>
      <c r="AR5878" s="127"/>
      <c r="AS5878" s="80"/>
      <c r="AT5878" s="7"/>
      <c r="AU5878" s="7"/>
      <c r="AV5878" s="165"/>
      <c r="AW5878" s="166"/>
      <c r="AX5878" s="137"/>
      <c r="AY5878" s="147"/>
      <c r="AZ5878" s="167"/>
      <c r="BA5878" s="167"/>
      <c r="BB5878" s="147" t="str">
        <f t="shared" si="1045"/>
        <v/>
      </c>
      <c r="BC5878" s="168"/>
      <c r="BD5878" s="165"/>
      <c r="BE5878" s="165"/>
      <c r="BF5878" s="165"/>
      <c r="BG5878" s="165"/>
      <c r="BH5878" s="165"/>
      <c r="BI5878" s="165"/>
      <c r="BJ5878" s="165"/>
      <c r="BK5878" s="165"/>
      <c r="BL5878" s="165"/>
      <c r="BM5878" s="165"/>
      <c r="BN5878" s="165"/>
      <c r="BO5878" s="165"/>
      <c r="BP5878" s="165"/>
      <c r="BQ5878" s="165"/>
      <c r="BS5878" s="6"/>
      <c r="BT5878" s="11"/>
      <c r="BU5878" s="6"/>
      <c r="BV5878" s="6"/>
    </row>
    <row r="5879" spans="1:74" ht="15.75" x14ac:dyDescent="0.25">
      <c r="A5879" s="52" t="s">
        <v>1422</v>
      </c>
      <c r="B5879" s="56"/>
      <c r="C5879" s="7" t="s">
        <v>118</v>
      </c>
      <c r="D5879" s="7" t="s">
        <v>6562</v>
      </c>
      <c r="E5879" s="7"/>
      <c r="F5879" s="64"/>
      <c r="G5879" s="6"/>
      <c r="H5879" s="6"/>
      <c r="I5879" s="10" t="s">
        <v>110</v>
      </c>
      <c r="J5879" s="11" t="s">
        <v>5423</v>
      </c>
      <c r="K5879" s="194" t="s">
        <v>511</v>
      </c>
      <c r="L5879" s="176"/>
      <c r="M5879" s="176">
        <v>1000</v>
      </c>
      <c r="N5879" s="80" t="s">
        <v>6858</v>
      </c>
      <c r="O5879" s="162"/>
      <c r="P5879" s="80" t="s">
        <v>6326</v>
      </c>
      <c r="Q5879" s="80"/>
      <c r="R5879" s="80"/>
      <c r="S5879" s="163"/>
      <c r="T5879" s="213"/>
      <c r="U5879" s="162"/>
      <c r="V5879" s="164"/>
      <c r="W5879" s="12" t="str">
        <f t="shared" si="1042"/>
        <v>Mqtt1</v>
      </c>
      <c r="X5879" s="196" t="s">
        <v>10784</v>
      </c>
      <c r="Y5879" s="6" t="str">
        <f t="shared" si="1039"/>
        <v>marpower/power-tag/outlets-captains-cabin-emp105</v>
      </c>
      <c r="Z5879" s="103" t="str" cm="1">
        <f t="array" ref="Z5879">IF(COUNTIF(N5879,"spare"),"","$."&amp;_xlfn.REGEXEXTRACT(J5879,"^PT\d+[FQ]\d+_(.*)", 2))</f>
        <v>$.Power_Factor_Phase_B</v>
      </c>
      <c r="AA5879" s="12">
        <f t="shared" si="1046"/>
        <v>49</v>
      </c>
      <c r="AB5879" s="6" t="s">
        <v>195</v>
      </c>
      <c r="AC5879" s="103">
        <v>3080</v>
      </c>
      <c r="AJ5879" s="80"/>
      <c r="AK5879" s="113" t="s">
        <v>1426</v>
      </c>
      <c r="AN5879" s="80"/>
      <c r="AO5879" s="80"/>
      <c r="AP5879" s="80"/>
      <c r="AQ5879" s="80"/>
      <c r="AR5879" s="127"/>
      <c r="AS5879" s="80"/>
      <c r="AT5879" s="7"/>
      <c r="AU5879" s="7"/>
      <c r="AV5879" s="165"/>
      <c r="AW5879" s="166"/>
      <c r="AX5879" s="137"/>
      <c r="AY5879" s="147"/>
      <c r="AZ5879" s="167"/>
      <c r="BA5879" s="167"/>
      <c r="BB5879" s="147" t="str">
        <f t="shared" si="1045"/>
        <v/>
      </c>
      <c r="BC5879" s="168"/>
      <c r="BD5879" s="165"/>
      <c r="BE5879" s="165"/>
      <c r="BF5879" s="165"/>
      <c r="BG5879" s="165"/>
      <c r="BH5879" s="165"/>
      <c r="BI5879" s="165"/>
      <c r="BJ5879" s="165"/>
      <c r="BK5879" s="165"/>
      <c r="BL5879" s="165"/>
      <c r="BM5879" s="165"/>
      <c r="BN5879" s="165"/>
      <c r="BO5879" s="165"/>
      <c r="BP5879" s="165"/>
      <c r="BQ5879" s="165"/>
      <c r="BS5879" s="6"/>
      <c r="BT5879" s="11"/>
      <c r="BU5879" s="6"/>
      <c r="BV5879" s="6"/>
    </row>
    <row r="5880" spans="1:74" ht="15.75" x14ac:dyDescent="0.25">
      <c r="A5880" s="52" t="s">
        <v>1422</v>
      </c>
      <c r="B5880" s="56"/>
      <c r="C5880" s="7" t="s">
        <v>118</v>
      </c>
      <c r="D5880" s="7" t="s">
        <v>6562</v>
      </c>
      <c r="E5880" s="7"/>
      <c r="F5880" s="64"/>
      <c r="G5880" s="6"/>
      <c r="H5880" s="6"/>
      <c r="I5880" s="10" t="s">
        <v>110</v>
      </c>
      <c r="J5880" s="11" t="s">
        <v>5424</v>
      </c>
      <c r="K5880" s="194" t="s">
        <v>511</v>
      </c>
      <c r="L5880" s="176"/>
      <c r="M5880" s="176">
        <v>1000</v>
      </c>
      <c r="N5880" s="80" t="s">
        <v>6858</v>
      </c>
      <c r="O5880" s="162"/>
      <c r="P5880" s="80" t="s">
        <v>6327</v>
      </c>
      <c r="Q5880" s="80"/>
      <c r="R5880" s="80"/>
      <c r="S5880" s="163"/>
      <c r="T5880" s="213"/>
      <c r="U5880" s="162"/>
      <c r="V5880" s="164"/>
      <c r="W5880" s="12" t="str">
        <f t="shared" si="1042"/>
        <v>Mqtt1</v>
      </c>
      <c r="X5880" s="196" t="s">
        <v>10784</v>
      </c>
      <c r="Y5880" s="6" t="str">
        <f t="shared" si="1039"/>
        <v>marpower/power-tag/outlets-captains-cabin-emp105</v>
      </c>
      <c r="Z5880" s="103" t="str" cm="1">
        <f t="array" ref="Z5880">IF(COUNTIF(N5880,"spare"),"","$."&amp;_xlfn.REGEXEXTRACT(J5880,"^PT\d+[FQ]\d+_(.*)", 2))</f>
        <v>$.Power_Factor_Phase_C</v>
      </c>
      <c r="AA5880" s="12">
        <f t="shared" si="1046"/>
        <v>49</v>
      </c>
      <c r="AB5880" s="6" t="s">
        <v>195</v>
      </c>
      <c r="AC5880" s="103">
        <v>3082</v>
      </c>
      <c r="AJ5880" s="80"/>
      <c r="AK5880" s="113" t="s">
        <v>1426</v>
      </c>
      <c r="AN5880" s="80"/>
      <c r="AO5880" s="80"/>
      <c r="AP5880" s="80"/>
      <c r="AQ5880" s="80"/>
      <c r="AR5880" s="127"/>
      <c r="AS5880" s="80"/>
      <c r="AT5880" s="7"/>
      <c r="AU5880" s="7"/>
      <c r="AV5880" s="165"/>
      <c r="AW5880" s="166"/>
      <c r="AX5880" s="137"/>
      <c r="AY5880" s="147"/>
      <c r="AZ5880" s="167"/>
      <c r="BA5880" s="167"/>
      <c r="BB5880" s="147" t="str">
        <f t="shared" si="1045"/>
        <v/>
      </c>
      <c r="BC5880" s="168"/>
      <c r="BD5880" s="165"/>
      <c r="BE5880" s="165"/>
      <c r="BF5880" s="165"/>
      <c r="BG5880" s="165"/>
      <c r="BH5880" s="165"/>
      <c r="BI5880" s="165"/>
      <c r="BJ5880" s="165"/>
      <c r="BK5880" s="165"/>
      <c r="BL5880" s="165"/>
      <c r="BM5880" s="165"/>
      <c r="BN5880" s="165"/>
      <c r="BO5880" s="165"/>
      <c r="BP5880" s="165"/>
      <c r="BQ5880" s="165"/>
      <c r="BS5880" s="6"/>
      <c r="BT5880" s="11"/>
      <c r="BU5880" s="6"/>
      <c r="BV5880" s="6"/>
    </row>
    <row r="5881" spans="1:74" ht="15.75" x14ac:dyDescent="0.25">
      <c r="A5881" s="52" t="s">
        <v>1422</v>
      </c>
      <c r="B5881" s="56"/>
      <c r="C5881" s="7" t="s">
        <v>118</v>
      </c>
      <c r="D5881" s="7" t="s">
        <v>6562</v>
      </c>
      <c r="E5881" s="7"/>
      <c r="F5881" s="64"/>
      <c r="G5881" s="6"/>
      <c r="H5881" s="6"/>
      <c r="I5881" s="10" t="s">
        <v>110</v>
      </c>
      <c r="J5881" s="11" t="s">
        <v>5425</v>
      </c>
      <c r="K5881" s="194" t="s">
        <v>511</v>
      </c>
      <c r="L5881" s="176"/>
      <c r="M5881" s="176">
        <v>1000</v>
      </c>
      <c r="N5881" s="80" t="s">
        <v>6858</v>
      </c>
      <c r="O5881" s="162"/>
      <c r="P5881" s="80" t="s">
        <v>6328</v>
      </c>
      <c r="Q5881" s="80"/>
      <c r="R5881" s="80"/>
      <c r="S5881" s="163"/>
      <c r="T5881" s="213"/>
      <c r="U5881" s="162"/>
      <c r="V5881" s="164"/>
      <c r="W5881" s="12" t="str">
        <f t="shared" si="1042"/>
        <v>Mqtt1</v>
      </c>
      <c r="X5881" s="196" t="s">
        <v>10784</v>
      </c>
      <c r="Y5881" s="6" t="str">
        <f t="shared" si="1039"/>
        <v>marpower/power-tag/outlets-captains-cabin-emp105</v>
      </c>
      <c r="Z5881" s="103" t="str" cm="1">
        <f t="array" ref="Z5881">IF(COUNTIF(N5881,"spare"),"","$."&amp;_xlfn.REGEXEXTRACT(J5881,"^PT\d+[FQ]\d+_(.*)", 2))</f>
        <v>$.Total_Power_Factor</v>
      </c>
      <c r="AA5881" s="12">
        <f t="shared" si="1046"/>
        <v>49</v>
      </c>
      <c r="AB5881" s="6" t="s">
        <v>195</v>
      </c>
      <c r="AC5881" s="103">
        <v>3084</v>
      </c>
      <c r="AJ5881" s="80"/>
      <c r="AK5881" s="113" t="s">
        <v>1426</v>
      </c>
      <c r="AN5881" s="80"/>
      <c r="AO5881" s="80"/>
      <c r="AP5881" s="80"/>
      <c r="AQ5881" s="80"/>
      <c r="AR5881" s="127"/>
      <c r="AS5881" s="80"/>
      <c r="AT5881" s="7"/>
      <c r="AU5881" s="7"/>
      <c r="AV5881" s="165"/>
      <c r="AW5881" s="166"/>
      <c r="AX5881" s="137"/>
      <c r="AY5881" s="147"/>
      <c r="AZ5881" s="167"/>
      <c r="BA5881" s="167"/>
      <c r="BB5881" s="147" t="str">
        <f t="shared" si="1045"/>
        <v/>
      </c>
      <c r="BC5881" s="168"/>
      <c r="BD5881" s="165"/>
      <c r="BE5881" s="165"/>
      <c r="BF5881" s="165"/>
      <c r="BG5881" s="165"/>
      <c r="BH5881" s="165"/>
      <c r="BI5881" s="165"/>
      <c r="BJ5881" s="165"/>
      <c r="BK5881" s="165"/>
      <c r="BL5881" s="165"/>
      <c r="BM5881" s="165"/>
      <c r="BN5881" s="165"/>
      <c r="BO5881" s="165"/>
      <c r="BP5881" s="165"/>
      <c r="BQ5881" s="165"/>
      <c r="BS5881" s="6"/>
      <c r="BT5881" s="11"/>
      <c r="BU5881" s="6"/>
      <c r="BV5881" s="6"/>
    </row>
    <row r="5882" spans="1:74" ht="15.75" x14ac:dyDescent="0.25">
      <c r="A5882" s="52" t="s">
        <v>1422</v>
      </c>
      <c r="B5882" s="56"/>
      <c r="C5882" s="7" t="s">
        <v>118</v>
      </c>
      <c r="D5882" s="7" t="s">
        <v>6562</v>
      </c>
      <c r="E5882" s="7"/>
      <c r="F5882" s="64"/>
      <c r="G5882" s="6"/>
      <c r="H5882" s="6"/>
      <c r="I5882" s="10" t="s">
        <v>110</v>
      </c>
      <c r="J5882" s="11" t="s">
        <v>5426</v>
      </c>
      <c r="K5882" s="194" t="s">
        <v>511</v>
      </c>
      <c r="L5882" s="176"/>
      <c r="M5882" s="176">
        <v>1000</v>
      </c>
      <c r="N5882" s="80" t="s">
        <v>6858</v>
      </c>
      <c r="O5882" s="162"/>
      <c r="P5882" s="80" t="s">
        <v>6329</v>
      </c>
      <c r="Q5882" s="80"/>
      <c r="R5882" s="80"/>
      <c r="S5882" s="163"/>
      <c r="T5882" s="213"/>
      <c r="U5882" s="162"/>
      <c r="V5882" s="164"/>
      <c r="W5882" s="12" t="str">
        <f t="shared" si="1042"/>
        <v>Mqtt1</v>
      </c>
      <c r="X5882" s="196" t="s">
        <v>10785</v>
      </c>
      <c r="Y5882" s="6" t="str">
        <f t="shared" si="1039"/>
        <v>marpower/power-tag/outlets-crew-cabin-5-emp106</v>
      </c>
      <c r="Z5882" s="103" t="str" cm="1">
        <f t="array" ref="Z5882">IF(COUNTIF(N5882,"spare"),"","$."&amp;_xlfn.REGEXEXTRACT(J5882,"^PT\d+[FQ]\d+_(.*)", 2))</f>
        <v>$.RMS_Current_Phase_A</v>
      </c>
      <c r="AA5882" s="12">
        <f>AA5867+1</f>
        <v>50</v>
      </c>
      <c r="AB5882" s="6" t="s">
        <v>195</v>
      </c>
      <c r="AC5882" s="103">
        <v>3000</v>
      </c>
      <c r="AJ5882" s="80"/>
      <c r="AK5882" s="113" t="s">
        <v>1423</v>
      </c>
      <c r="AN5882" s="80"/>
      <c r="AO5882" s="80"/>
      <c r="AP5882" s="80"/>
      <c r="AQ5882" s="80"/>
      <c r="AR5882" s="127"/>
      <c r="AS5882" s="80"/>
      <c r="AT5882" s="7"/>
      <c r="AU5882" s="7"/>
      <c r="AV5882" s="165"/>
      <c r="AW5882" s="166"/>
      <c r="AX5882" s="137"/>
      <c r="AY5882" s="147"/>
      <c r="AZ5882" s="167"/>
      <c r="BA5882" s="167"/>
      <c r="BB5882" s="147" t="str">
        <f t="shared" ref="BB5882:BB5896" si="1047">IF(ISNUMBER(AM5882),"1","")</f>
        <v/>
      </c>
      <c r="BC5882" s="168"/>
      <c r="BD5882" s="165"/>
      <c r="BE5882" s="165"/>
      <c r="BF5882" s="165"/>
      <c r="BG5882" s="165"/>
      <c r="BH5882" s="165"/>
      <c r="BI5882" s="165"/>
      <c r="BJ5882" s="165"/>
      <c r="BK5882" s="165"/>
      <c r="BL5882" s="165"/>
      <c r="BM5882" s="165"/>
      <c r="BN5882" s="165"/>
      <c r="BO5882" s="165"/>
      <c r="BP5882" s="165"/>
      <c r="BQ5882" s="165"/>
      <c r="BS5882" s="6"/>
      <c r="BT5882" s="11"/>
      <c r="BU5882" s="6"/>
      <c r="BV5882" s="6"/>
    </row>
    <row r="5883" spans="1:74" ht="15.75" x14ac:dyDescent="0.25">
      <c r="A5883" s="52" t="s">
        <v>1422</v>
      </c>
      <c r="B5883" s="56"/>
      <c r="C5883" s="7" t="s">
        <v>118</v>
      </c>
      <c r="D5883" s="7" t="s">
        <v>6562</v>
      </c>
      <c r="E5883" s="7"/>
      <c r="F5883" s="64"/>
      <c r="G5883" s="6"/>
      <c r="H5883" s="6"/>
      <c r="I5883" s="10" t="s">
        <v>110</v>
      </c>
      <c r="J5883" s="11" t="s">
        <v>5427</v>
      </c>
      <c r="K5883" s="194" t="s">
        <v>511</v>
      </c>
      <c r="L5883" s="176"/>
      <c r="M5883" s="176">
        <v>1000</v>
      </c>
      <c r="N5883" s="80" t="s">
        <v>6858</v>
      </c>
      <c r="O5883" s="162"/>
      <c r="P5883" s="80" t="s">
        <v>6330</v>
      </c>
      <c r="Q5883" s="80"/>
      <c r="R5883" s="80"/>
      <c r="S5883" s="163"/>
      <c r="T5883" s="213"/>
      <c r="U5883" s="162"/>
      <c r="V5883" s="164"/>
      <c r="W5883" s="12" t="str">
        <f t="shared" si="1042"/>
        <v>Mqtt1</v>
      </c>
      <c r="X5883" s="196" t="s">
        <v>10785</v>
      </c>
      <c r="Y5883" s="6" t="str">
        <f t="shared" si="1039"/>
        <v>marpower/power-tag/outlets-crew-cabin-5-emp106</v>
      </c>
      <c r="Z5883" s="103" t="str" cm="1">
        <f t="array" ref="Z5883">IF(COUNTIF(N5883,"spare"),"","$."&amp;_xlfn.REGEXEXTRACT(J5883,"^PT\d+[FQ]\d+_(.*)", 2))</f>
        <v>$.RMS_Current_Phase_B</v>
      </c>
      <c r="AA5883" s="12">
        <f t="shared" ref="AA5883:AA5896" si="1048">AA5868+1</f>
        <v>50</v>
      </c>
      <c r="AB5883" s="6" t="s">
        <v>195</v>
      </c>
      <c r="AC5883" s="103">
        <v>3002</v>
      </c>
      <c r="AJ5883" s="80"/>
      <c r="AK5883" s="113" t="s">
        <v>1423</v>
      </c>
      <c r="AN5883" s="80"/>
      <c r="AO5883" s="80"/>
      <c r="AP5883" s="80"/>
      <c r="AQ5883" s="80"/>
      <c r="AR5883" s="127"/>
      <c r="AS5883" s="80"/>
      <c r="AT5883" s="7"/>
      <c r="AU5883" s="7"/>
      <c r="AV5883" s="165"/>
      <c r="AW5883" s="166"/>
      <c r="AX5883" s="137"/>
      <c r="AY5883" s="147"/>
      <c r="AZ5883" s="167"/>
      <c r="BA5883" s="167"/>
      <c r="BB5883" s="147" t="str">
        <f t="shared" si="1047"/>
        <v/>
      </c>
      <c r="BC5883" s="168"/>
      <c r="BD5883" s="165"/>
      <c r="BE5883" s="165"/>
      <c r="BF5883" s="165"/>
      <c r="BG5883" s="165"/>
      <c r="BH5883" s="165"/>
      <c r="BI5883" s="165"/>
      <c r="BJ5883" s="165"/>
      <c r="BK5883" s="165"/>
      <c r="BL5883" s="165"/>
      <c r="BM5883" s="165"/>
      <c r="BN5883" s="165"/>
      <c r="BO5883" s="165"/>
      <c r="BP5883" s="165"/>
      <c r="BQ5883" s="165"/>
      <c r="BS5883" s="6"/>
      <c r="BT5883" s="11"/>
      <c r="BU5883" s="6"/>
      <c r="BV5883" s="6"/>
    </row>
    <row r="5884" spans="1:74" ht="15.75" x14ac:dyDescent="0.25">
      <c r="A5884" s="52" t="s">
        <v>1422</v>
      </c>
      <c r="B5884" s="56"/>
      <c r="C5884" s="7" t="s">
        <v>118</v>
      </c>
      <c r="D5884" s="7" t="s">
        <v>6562</v>
      </c>
      <c r="E5884" s="7"/>
      <c r="F5884" s="64"/>
      <c r="G5884" s="6"/>
      <c r="H5884" s="6"/>
      <c r="I5884" s="10" t="s">
        <v>110</v>
      </c>
      <c r="J5884" s="11" t="s">
        <v>5428</v>
      </c>
      <c r="K5884" s="194" t="s">
        <v>511</v>
      </c>
      <c r="L5884" s="176"/>
      <c r="M5884" s="176">
        <v>1000</v>
      </c>
      <c r="N5884" s="80" t="s">
        <v>6858</v>
      </c>
      <c r="O5884" s="162"/>
      <c r="P5884" s="80" t="s">
        <v>6331</v>
      </c>
      <c r="Q5884" s="80"/>
      <c r="R5884" s="80"/>
      <c r="S5884" s="163"/>
      <c r="T5884" s="213"/>
      <c r="U5884" s="162"/>
      <c r="V5884" s="164"/>
      <c r="W5884" s="12" t="str">
        <f t="shared" si="1042"/>
        <v>Mqtt1</v>
      </c>
      <c r="X5884" s="196" t="s">
        <v>10785</v>
      </c>
      <c r="Y5884" s="6" t="str">
        <f t="shared" si="1039"/>
        <v>marpower/power-tag/outlets-crew-cabin-5-emp106</v>
      </c>
      <c r="Z5884" s="103" t="str" cm="1">
        <f t="array" ref="Z5884">IF(COUNTIF(N5884,"spare"),"","$."&amp;_xlfn.REGEXEXTRACT(J5884,"^PT\d+[FQ]\d+_(.*)", 2))</f>
        <v>$.RMS_Current_Phase_C</v>
      </c>
      <c r="AA5884" s="12">
        <f t="shared" si="1048"/>
        <v>50</v>
      </c>
      <c r="AB5884" s="6" t="s">
        <v>195</v>
      </c>
      <c r="AC5884" s="103">
        <v>3004</v>
      </c>
      <c r="AJ5884" s="80"/>
      <c r="AK5884" s="113" t="s">
        <v>1423</v>
      </c>
      <c r="AN5884" s="80"/>
      <c r="AO5884" s="80"/>
      <c r="AP5884" s="80"/>
      <c r="AQ5884" s="80"/>
      <c r="AR5884" s="127"/>
      <c r="AS5884" s="80"/>
      <c r="AT5884" s="7"/>
      <c r="AU5884" s="7"/>
      <c r="AV5884" s="165"/>
      <c r="AW5884" s="166"/>
      <c r="AX5884" s="137"/>
      <c r="AY5884" s="147"/>
      <c r="AZ5884" s="167"/>
      <c r="BA5884" s="167"/>
      <c r="BB5884" s="147" t="str">
        <f t="shared" si="1047"/>
        <v/>
      </c>
      <c r="BC5884" s="168"/>
      <c r="BD5884" s="165"/>
      <c r="BE5884" s="165"/>
      <c r="BF5884" s="165"/>
      <c r="BG5884" s="165"/>
      <c r="BH5884" s="165"/>
      <c r="BI5884" s="165"/>
      <c r="BJ5884" s="165"/>
      <c r="BK5884" s="165"/>
      <c r="BL5884" s="165"/>
      <c r="BM5884" s="165"/>
      <c r="BN5884" s="165"/>
      <c r="BO5884" s="165"/>
      <c r="BP5884" s="165"/>
      <c r="BQ5884" s="165"/>
      <c r="BS5884" s="6"/>
      <c r="BT5884" s="11"/>
      <c r="BU5884" s="6"/>
      <c r="BV5884" s="6"/>
    </row>
    <row r="5885" spans="1:74" ht="15.75" x14ac:dyDescent="0.25">
      <c r="A5885" s="52" t="s">
        <v>1422</v>
      </c>
      <c r="B5885" s="56"/>
      <c r="C5885" s="7" t="s">
        <v>118</v>
      </c>
      <c r="D5885" s="7" t="s">
        <v>6562</v>
      </c>
      <c r="E5885" s="7"/>
      <c r="F5885" s="64"/>
      <c r="G5885" s="6"/>
      <c r="H5885" s="6"/>
      <c r="I5885" s="10" t="s">
        <v>110</v>
      </c>
      <c r="J5885" s="11" t="s">
        <v>5429</v>
      </c>
      <c r="K5885" s="194" t="s">
        <v>511</v>
      </c>
      <c r="L5885" s="176"/>
      <c r="M5885" s="176">
        <v>1000</v>
      </c>
      <c r="N5885" s="80" t="s">
        <v>6858</v>
      </c>
      <c r="O5885" s="162"/>
      <c r="P5885" s="80" t="s">
        <v>6332</v>
      </c>
      <c r="Q5885" s="80"/>
      <c r="R5885" s="80"/>
      <c r="S5885" s="163"/>
      <c r="T5885" s="213"/>
      <c r="U5885" s="162"/>
      <c r="V5885" s="164"/>
      <c r="W5885" s="12" t="str">
        <f t="shared" si="1042"/>
        <v>Mqtt1</v>
      </c>
      <c r="X5885" s="196" t="s">
        <v>10785</v>
      </c>
      <c r="Y5885" s="6" t="str">
        <f t="shared" si="1039"/>
        <v>marpower/power-tag/outlets-crew-cabin-5-emp106</v>
      </c>
      <c r="Z5885" s="103" t="str" cm="1">
        <f t="array" ref="Z5885">IF(COUNTIF(N5885,"spare"),"","$."&amp;_xlfn.REGEXEXTRACT(J5885,"^PT\d+[FQ]\d+_(.*)", 2))</f>
        <v>$.RMS_Current_Phase_Neut</v>
      </c>
      <c r="AA5885" s="12">
        <f t="shared" si="1048"/>
        <v>50</v>
      </c>
      <c r="AB5885" s="6" t="s">
        <v>195</v>
      </c>
      <c r="AC5885" s="103">
        <v>3006</v>
      </c>
      <c r="AJ5885" s="80"/>
      <c r="AK5885" s="113" t="s">
        <v>1423</v>
      </c>
      <c r="AN5885" s="80"/>
      <c r="AO5885" s="80"/>
      <c r="AP5885" s="80"/>
      <c r="AQ5885" s="80"/>
      <c r="AR5885" s="127"/>
      <c r="AS5885" s="80"/>
      <c r="AT5885" s="7"/>
      <c r="AU5885" s="7"/>
      <c r="AV5885" s="165"/>
      <c r="AW5885" s="166"/>
      <c r="AX5885" s="137"/>
      <c r="AY5885" s="147"/>
      <c r="AZ5885" s="167"/>
      <c r="BA5885" s="167"/>
      <c r="BB5885" s="147" t="str">
        <f t="shared" si="1047"/>
        <v/>
      </c>
      <c r="BC5885" s="168"/>
      <c r="BD5885" s="165"/>
      <c r="BE5885" s="165"/>
      <c r="BF5885" s="165"/>
      <c r="BG5885" s="165"/>
      <c r="BH5885" s="165"/>
      <c r="BI5885" s="165"/>
      <c r="BJ5885" s="165"/>
      <c r="BK5885" s="165"/>
      <c r="BL5885" s="165"/>
      <c r="BM5885" s="165"/>
      <c r="BN5885" s="165"/>
      <c r="BO5885" s="165"/>
      <c r="BP5885" s="165"/>
      <c r="BQ5885" s="165"/>
      <c r="BS5885" s="6"/>
      <c r="BT5885" s="11"/>
      <c r="BU5885" s="6"/>
      <c r="BV5885" s="6"/>
    </row>
    <row r="5886" spans="1:74" ht="15.75" x14ac:dyDescent="0.25">
      <c r="A5886" s="52" t="s">
        <v>1422</v>
      </c>
      <c r="B5886" s="56"/>
      <c r="C5886" s="7" t="s">
        <v>118</v>
      </c>
      <c r="D5886" s="7" t="s">
        <v>6562</v>
      </c>
      <c r="E5886" s="7"/>
      <c r="F5886" s="64"/>
      <c r="G5886" s="6"/>
      <c r="H5886" s="6"/>
      <c r="I5886" s="10" t="s">
        <v>110</v>
      </c>
      <c r="J5886" s="11" t="s">
        <v>8433</v>
      </c>
      <c r="K5886" s="194" t="s">
        <v>511</v>
      </c>
      <c r="L5886" s="176"/>
      <c r="M5886" s="176">
        <v>1000</v>
      </c>
      <c r="N5886" s="80" t="s">
        <v>6858</v>
      </c>
      <c r="O5886" s="162"/>
      <c r="P5886" s="80" t="s">
        <v>6333</v>
      </c>
      <c r="Q5886" s="80"/>
      <c r="R5886" s="80"/>
      <c r="S5886" s="163"/>
      <c r="T5886" s="213"/>
      <c r="U5886" s="162"/>
      <c r="V5886" s="164"/>
      <c r="W5886" s="12" t="str">
        <f t="shared" si="1042"/>
        <v>Mqtt1</v>
      </c>
      <c r="X5886" s="196" t="s">
        <v>10785</v>
      </c>
      <c r="Y5886" s="6" t="str">
        <f t="shared" si="1039"/>
        <v>marpower/power-tag/outlets-crew-cabin-5-emp106</v>
      </c>
      <c r="Z5886" s="103" t="str" cm="1">
        <f t="array" ref="Z5886">IF(COUNTIF(N5886,"spare"),"","$."&amp;_xlfn.REGEXEXTRACT(J5886,"^PT\d+[FQ]\d+_(.*)", 2))</f>
        <v>$.RMS_Voltage_A_N</v>
      </c>
      <c r="AA5886" s="12">
        <f t="shared" si="1048"/>
        <v>50</v>
      </c>
      <c r="AB5886" s="6" t="s">
        <v>195</v>
      </c>
      <c r="AC5886" s="103">
        <v>3028</v>
      </c>
      <c r="AJ5886" s="80"/>
      <c r="AK5886" s="113" t="s">
        <v>1424</v>
      </c>
      <c r="AN5886" s="80"/>
      <c r="AO5886" s="80"/>
      <c r="AP5886" s="80"/>
      <c r="AQ5886" s="80"/>
      <c r="AR5886" s="127"/>
      <c r="AS5886" s="80"/>
      <c r="AT5886" s="7"/>
      <c r="AU5886" s="7"/>
      <c r="AV5886" s="165"/>
      <c r="AW5886" s="166"/>
      <c r="AX5886" s="137"/>
      <c r="AY5886" s="147"/>
      <c r="AZ5886" s="167"/>
      <c r="BA5886" s="167"/>
      <c r="BB5886" s="147" t="str">
        <f t="shared" si="1047"/>
        <v/>
      </c>
      <c r="BC5886" s="168"/>
      <c r="BD5886" s="165"/>
      <c r="BE5886" s="165"/>
      <c r="BF5886" s="165"/>
      <c r="BG5886" s="165"/>
      <c r="BH5886" s="165"/>
      <c r="BI5886" s="165"/>
      <c r="BJ5886" s="165"/>
      <c r="BK5886" s="165"/>
      <c r="BL5886" s="165"/>
      <c r="BM5886" s="165"/>
      <c r="BN5886" s="165"/>
      <c r="BO5886" s="165"/>
      <c r="BP5886" s="165"/>
      <c r="BQ5886" s="165"/>
      <c r="BS5886" s="6"/>
      <c r="BT5886" s="11"/>
      <c r="BU5886" s="6"/>
      <c r="BV5886" s="6"/>
    </row>
    <row r="5887" spans="1:74" ht="15.75" x14ac:dyDescent="0.25">
      <c r="A5887" s="52" t="s">
        <v>1422</v>
      </c>
      <c r="B5887" s="56"/>
      <c r="C5887" s="7" t="s">
        <v>118</v>
      </c>
      <c r="D5887" s="7" t="s">
        <v>6562</v>
      </c>
      <c r="E5887" s="7"/>
      <c r="F5887" s="64"/>
      <c r="G5887" s="6"/>
      <c r="H5887" s="6"/>
      <c r="I5887" s="10" t="s">
        <v>110</v>
      </c>
      <c r="J5887" s="11" t="s">
        <v>8610</v>
      </c>
      <c r="K5887" s="194" t="s">
        <v>511</v>
      </c>
      <c r="L5887" s="176"/>
      <c r="M5887" s="176">
        <v>1000</v>
      </c>
      <c r="N5887" s="80" t="s">
        <v>6858</v>
      </c>
      <c r="O5887" s="162"/>
      <c r="P5887" s="80" t="s">
        <v>6334</v>
      </c>
      <c r="Q5887" s="80"/>
      <c r="R5887" s="80"/>
      <c r="S5887" s="163"/>
      <c r="T5887" s="213"/>
      <c r="U5887" s="162"/>
      <c r="V5887" s="164"/>
      <c r="W5887" s="12" t="str">
        <f t="shared" si="1042"/>
        <v>Mqtt1</v>
      </c>
      <c r="X5887" s="196" t="s">
        <v>10785</v>
      </c>
      <c r="Y5887" s="6" t="str">
        <f t="shared" si="1039"/>
        <v>marpower/power-tag/outlets-crew-cabin-5-emp106</v>
      </c>
      <c r="Z5887" s="103" t="str" cm="1">
        <f t="array" ref="Z5887">IF(COUNTIF(N5887,"spare"),"","$."&amp;_xlfn.REGEXEXTRACT(J5887,"^PT\d+[FQ]\d+_(.*)", 2))</f>
        <v>$.RMS_Voltage_B_N</v>
      </c>
      <c r="AA5887" s="12">
        <f t="shared" si="1048"/>
        <v>50</v>
      </c>
      <c r="AB5887" s="6" t="s">
        <v>195</v>
      </c>
      <c r="AC5887" s="103">
        <v>3030</v>
      </c>
      <c r="AJ5887" s="80"/>
      <c r="AK5887" s="113" t="s">
        <v>1424</v>
      </c>
      <c r="AN5887" s="80"/>
      <c r="AO5887" s="80"/>
      <c r="AP5887" s="80"/>
      <c r="AQ5887" s="80"/>
      <c r="AR5887" s="127"/>
      <c r="AS5887" s="80"/>
      <c r="AT5887" s="7"/>
      <c r="AU5887" s="7"/>
      <c r="AV5887" s="165"/>
      <c r="AW5887" s="166"/>
      <c r="AX5887" s="137"/>
      <c r="AY5887" s="147"/>
      <c r="AZ5887" s="167"/>
      <c r="BA5887" s="167"/>
      <c r="BB5887" s="147" t="str">
        <f t="shared" si="1047"/>
        <v/>
      </c>
      <c r="BC5887" s="168"/>
      <c r="BD5887" s="165"/>
      <c r="BE5887" s="165"/>
      <c r="BF5887" s="165"/>
      <c r="BG5887" s="165"/>
      <c r="BH5887" s="165"/>
      <c r="BI5887" s="165"/>
      <c r="BJ5887" s="165"/>
      <c r="BK5887" s="165"/>
      <c r="BL5887" s="165"/>
      <c r="BM5887" s="165"/>
      <c r="BN5887" s="165"/>
      <c r="BO5887" s="165"/>
      <c r="BP5887" s="165"/>
      <c r="BQ5887" s="165"/>
      <c r="BS5887" s="6"/>
      <c r="BT5887" s="11"/>
      <c r="BU5887" s="6"/>
      <c r="BV5887" s="6"/>
    </row>
    <row r="5888" spans="1:74" ht="15.75" x14ac:dyDescent="0.25">
      <c r="A5888" s="52" t="s">
        <v>1422</v>
      </c>
      <c r="B5888" s="56"/>
      <c r="C5888" s="7" t="s">
        <v>118</v>
      </c>
      <c r="D5888" s="7" t="s">
        <v>6562</v>
      </c>
      <c r="E5888" s="7"/>
      <c r="F5888" s="64"/>
      <c r="G5888" s="6"/>
      <c r="H5888" s="6"/>
      <c r="I5888" s="10" t="s">
        <v>110</v>
      </c>
      <c r="J5888" s="11" t="s">
        <v>8787</v>
      </c>
      <c r="K5888" s="194" t="s">
        <v>511</v>
      </c>
      <c r="L5888" s="176"/>
      <c r="M5888" s="176">
        <v>1000</v>
      </c>
      <c r="N5888" s="80" t="s">
        <v>6858</v>
      </c>
      <c r="O5888" s="162"/>
      <c r="P5888" s="80" t="s">
        <v>6335</v>
      </c>
      <c r="Q5888" s="80"/>
      <c r="R5888" s="80"/>
      <c r="S5888" s="163"/>
      <c r="T5888" s="213"/>
      <c r="U5888" s="162"/>
      <c r="V5888" s="164"/>
      <c r="W5888" s="12" t="str">
        <f t="shared" si="1042"/>
        <v>Mqtt1</v>
      </c>
      <c r="X5888" s="196" t="s">
        <v>10785</v>
      </c>
      <c r="Y5888" s="6" t="str">
        <f t="shared" si="1039"/>
        <v>marpower/power-tag/outlets-crew-cabin-5-emp106</v>
      </c>
      <c r="Z5888" s="103" t="str" cm="1">
        <f t="array" ref="Z5888">IF(COUNTIF(N5888,"spare"),"","$."&amp;_xlfn.REGEXEXTRACT(J5888,"^PT\d+[FQ]\d+_(.*)", 2))</f>
        <v>$.RMS_Voltage_C_N</v>
      </c>
      <c r="AA5888" s="12">
        <f t="shared" si="1048"/>
        <v>50</v>
      </c>
      <c r="AB5888" s="6" t="s">
        <v>195</v>
      </c>
      <c r="AC5888" s="103">
        <v>3032</v>
      </c>
      <c r="AJ5888" s="80"/>
      <c r="AK5888" s="113" t="s">
        <v>1424</v>
      </c>
      <c r="AN5888" s="80"/>
      <c r="AO5888" s="80"/>
      <c r="AP5888" s="80"/>
      <c r="AQ5888" s="80"/>
      <c r="AR5888" s="127"/>
      <c r="AS5888" s="80"/>
      <c r="AT5888" s="7"/>
      <c r="AU5888" s="7"/>
      <c r="AV5888" s="165"/>
      <c r="AW5888" s="166"/>
      <c r="AX5888" s="137"/>
      <c r="AY5888" s="147"/>
      <c r="AZ5888" s="167"/>
      <c r="BA5888" s="167"/>
      <c r="BB5888" s="147" t="str">
        <f t="shared" si="1047"/>
        <v/>
      </c>
      <c r="BC5888" s="168"/>
      <c r="BD5888" s="165"/>
      <c r="BE5888" s="165"/>
      <c r="BF5888" s="165"/>
      <c r="BG5888" s="165"/>
      <c r="BH5888" s="165"/>
      <c r="BI5888" s="165"/>
      <c r="BJ5888" s="165"/>
      <c r="BK5888" s="165"/>
      <c r="BL5888" s="165"/>
      <c r="BM5888" s="165"/>
      <c r="BN5888" s="165"/>
      <c r="BO5888" s="165"/>
      <c r="BP5888" s="165"/>
      <c r="BQ5888" s="165"/>
      <c r="BS5888" s="6"/>
      <c r="BT5888" s="11"/>
      <c r="BU5888" s="6"/>
      <c r="BV5888" s="6"/>
    </row>
    <row r="5889" spans="1:74" ht="15.75" x14ac:dyDescent="0.25">
      <c r="A5889" s="52" t="s">
        <v>1422</v>
      </c>
      <c r="B5889" s="56"/>
      <c r="C5889" s="7" t="s">
        <v>118</v>
      </c>
      <c r="D5889" s="7" t="s">
        <v>6562</v>
      </c>
      <c r="E5889" s="7"/>
      <c r="F5889" s="64"/>
      <c r="G5889" s="6"/>
      <c r="H5889" s="6"/>
      <c r="I5889" s="10" t="s">
        <v>110</v>
      </c>
      <c r="J5889" s="11" t="s">
        <v>5430</v>
      </c>
      <c r="K5889" s="194" t="s">
        <v>511</v>
      </c>
      <c r="L5889" s="176"/>
      <c r="M5889" s="176">
        <v>1000</v>
      </c>
      <c r="N5889" s="80" t="s">
        <v>6858</v>
      </c>
      <c r="O5889" s="162"/>
      <c r="P5889" s="80" t="s">
        <v>6336</v>
      </c>
      <c r="Q5889" s="80"/>
      <c r="R5889" s="80"/>
      <c r="S5889" s="163"/>
      <c r="T5889" s="213"/>
      <c r="U5889" s="162"/>
      <c r="V5889" s="164"/>
      <c r="W5889" s="12" t="str">
        <f t="shared" si="1042"/>
        <v>Mqtt1</v>
      </c>
      <c r="X5889" s="196" t="s">
        <v>10785</v>
      </c>
      <c r="Y5889" s="6" t="str">
        <f t="shared" si="1039"/>
        <v>marpower/power-tag/outlets-crew-cabin-5-emp106</v>
      </c>
      <c r="Z5889" s="103" t="str" cm="1">
        <f t="array" ref="Z5889">IF(COUNTIF(N5889,"spare"),"","$."&amp;_xlfn.REGEXEXTRACT(J5889,"^PT\d+[FQ]\d+_(.*)", 2))</f>
        <v>$.Active_Power_Phase_A</v>
      </c>
      <c r="AA5889" s="12">
        <f t="shared" si="1048"/>
        <v>50</v>
      </c>
      <c r="AB5889" s="6" t="s">
        <v>195</v>
      </c>
      <c r="AC5889" s="103">
        <v>3054</v>
      </c>
      <c r="AJ5889" s="80"/>
      <c r="AK5889" s="113" t="s">
        <v>1425</v>
      </c>
      <c r="AN5889" s="80"/>
      <c r="AO5889" s="80"/>
      <c r="AP5889" s="80"/>
      <c r="AQ5889" s="80"/>
      <c r="AR5889" s="127"/>
      <c r="AS5889" s="80"/>
      <c r="AT5889" s="7"/>
      <c r="AU5889" s="7"/>
      <c r="AV5889" s="165"/>
      <c r="AW5889" s="166"/>
      <c r="AX5889" s="137"/>
      <c r="AY5889" s="147"/>
      <c r="AZ5889" s="167"/>
      <c r="BA5889" s="167"/>
      <c r="BB5889" s="147" t="str">
        <f t="shared" si="1047"/>
        <v/>
      </c>
      <c r="BC5889" s="168"/>
      <c r="BD5889" s="165"/>
      <c r="BE5889" s="165"/>
      <c r="BF5889" s="165"/>
      <c r="BG5889" s="165"/>
      <c r="BH5889" s="165"/>
      <c r="BI5889" s="165"/>
      <c r="BJ5889" s="165"/>
      <c r="BK5889" s="165"/>
      <c r="BL5889" s="165"/>
      <c r="BM5889" s="165"/>
      <c r="BN5889" s="165"/>
      <c r="BO5889" s="165"/>
      <c r="BP5889" s="165"/>
      <c r="BQ5889" s="165"/>
      <c r="BS5889" s="6"/>
      <c r="BT5889" s="11"/>
      <c r="BU5889" s="6"/>
      <c r="BV5889" s="6"/>
    </row>
    <row r="5890" spans="1:74" ht="15.75" x14ac:dyDescent="0.25">
      <c r="A5890" s="52" t="s">
        <v>1422</v>
      </c>
      <c r="B5890" s="56"/>
      <c r="C5890" s="7" t="s">
        <v>118</v>
      </c>
      <c r="D5890" s="7" t="s">
        <v>6562</v>
      </c>
      <c r="E5890" s="7"/>
      <c r="F5890" s="64"/>
      <c r="G5890" s="6"/>
      <c r="H5890" s="6"/>
      <c r="I5890" s="10" t="s">
        <v>110</v>
      </c>
      <c r="J5890" s="11" t="s">
        <v>5431</v>
      </c>
      <c r="K5890" s="194" t="s">
        <v>511</v>
      </c>
      <c r="L5890" s="176"/>
      <c r="M5890" s="176">
        <v>1000</v>
      </c>
      <c r="N5890" s="80" t="s">
        <v>6858</v>
      </c>
      <c r="O5890" s="162"/>
      <c r="P5890" s="80" t="s">
        <v>6337</v>
      </c>
      <c r="Q5890" s="80"/>
      <c r="R5890" s="80"/>
      <c r="S5890" s="163"/>
      <c r="T5890" s="213"/>
      <c r="U5890" s="162"/>
      <c r="V5890" s="164"/>
      <c r="W5890" s="12" t="str">
        <f t="shared" si="1042"/>
        <v>Mqtt1</v>
      </c>
      <c r="X5890" s="196" t="s">
        <v>10785</v>
      </c>
      <c r="Y5890" s="6" t="str">
        <f t="shared" si="1039"/>
        <v>marpower/power-tag/outlets-crew-cabin-5-emp106</v>
      </c>
      <c r="Z5890" s="103" t="str" cm="1">
        <f t="array" ref="Z5890">IF(COUNTIF(N5890,"spare"),"","$."&amp;_xlfn.REGEXEXTRACT(J5890,"^PT\d+[FQ]\d+_(.*)", 2))</f>
        <v>$.Active_Power_Phase_B</v>
      </c>
      <c r="AA5890" s="12">
        <f t="shared" si="1048"/>
        <v>50</v>
      </c>
      <c r="AB5890" s="6" t="s">
        <v>195</v>
      </c>
      <c r="AC5890" s="103">
        <v>3056</v>
      </c>
      <c r="AJ5890" s="80"/>
      <c r="AK5890" s="113" t="s">
        <v>1425</v>
      </c>
      <c r="AN5890" s="80"/>
      <c r="AO5890" s="80"/>
      <c r="AP5890" s="80"/>
      <c r="AQ5890" s="80"/>
      <c r="AR5890" s="127"/>
      <c r="AS5890" s="80"/>
      <c r="AT5890" s="7"/>
      <c r="AU5890" s="7"/>
      <c r="AV5890" s="165"/>
      <c r="AW5890" s="166"/>
      <c r="AX5890" s="137"/>
      <c r="AY5890" s="147"/>
      <c r="AZ5890" s="167"/>
      <c r="BA5890" s="167"/>
      <c r="BB5890" s="147" t="str">
        <f t="shared" si="1047"/>
        <v/>
      </c>
      <c r="BC5890" s="168"/>
      <c r="BD5890" s="165"/>
      <c r="BE5890" s="165"/>
      <c r="BF5890" s="165"/>
      <c r="BG5890" s="165"/>
      <c r="BH5890" s="165"/>
      <c r="BI5890" s="165"/>
      <c r="BJ5890" s="165"/>
      <c r="BK5890" s="165"/>
      <c r="BL5890" s="165"/>
      <c r="BM5890" s="165"/>
      <c r="BN5890" s="165"/>
      <c r="BO5890" s="165"/>
      <c r="BP5890" s="165"/>
      <c r="BQ5890" s="165"/>
      <c r="BS5890" s="6"/>
      <c r="BT5890" s="11"/>
      <c r="BU5890" s="6"/>
      <c r="BV5890" s="6"/>
    </row>
    <row r="5891" spans="1:74" ht="15.75" x14ac:dyDescent="0.25">
      <c r="A5891" s="52" t="s">
        <v>1422</v>
      </c>
      <c r="B5891" s="56"/>
      <c r="C5891" s="7" t="s">
        <v>118</v>
      </c>
      <c r="D5891" s="7" t="s">
        <v>6562</v>
      </c>
      <c r="E5891" s="7"/>
      <c r="F5891" s="64"/>
      <c r="G5891" s="6"/>
      <c r="H5891" s="6"/>
      <c r="I5891" s="10" t="s">
        <v>110</v>
      </c>
      <c r="J5891" s="11" t="s">
        <v>5432</v>
      </c>
      <c r="K5891" s="194" t="s">
        <v>511</v>
      </c>
      <c r="L5891" s="176"/>
      <c r="M5891" s="176">
        <v>1000</v>
      </c>
      <c r="N5891" s="80" t="s">
        <v>6858</v>
      </c>
      <c r="O5891" s="162"/>
      <c r="P5891" s="80" t="s">
        <v>6338</v>
      </c>
      <c r="Q5891" s="80"/>
      <c r="R5891" s="80"/>
      <c r="S5891" s="163"/>
      <c r="T5891" s="213"/>
      <c r="U5891" s="162"/>
      <c r="V5891" s="164"/>
      <c r="W5891" s="12" t="str">
        <f t="shared" si="1042"/>
        <v>Mqtt1</v>
      </c>
      <c r="X5891" s="196" t="s">
        <v>10785</v>
      </c>
      <c r="Y5891" s="6" t="str">
        <f t="shared" si="1039"/>
        <v>marpower/power-tag/outlets-crew-cabin-5-emp106</v>
      </c>
      <c r="Z5891" s="103" t="str" cm="1">
        <f t="array" ref="Z5891">IF(COUNTIF(N5891,"spare"),"","$."&amp;_xlfn.REGEXEXTRACT(J5891,"^PT\d+[FQ]\d+_(.*)", 2))</f>
        <v>$.Active_Power_Phase_C</v>
      </c>
      <c r="AA5891" s="12">
        <f t="shared" si="1048"/>
        <v>50</v>
      </c>
      <c r="AB5891" s="6" t="s">
        <v>195</v>
      </c>
      <c r="AC5891" s="103">
        <v>3058</v>
      </c>
      <c r="AJ5891" s="80"/>
      <c r="AK5891" s="113" t="s">
        <v>1425</v>
      </c>
      <c r="AN5891" s="80"/>
      <c r="AO5891" s="80"/>
      <c r="AP5891" s="80"/>
      <c r="AQ5891" s="80"/>
      <c r="AR5891" s="127"/>
      <c r="AS5891" s="80"/>
      <c r="AT5891" s="7"/>
      <c r="AU5891" s="7"/>
      <c r="AV5891" s="165"/>
      <c r="AW5891" s="166"/>
      <c r="AX5891" s="137"/>
      <c r="AY5891" s="147"/>
      <c r="AZ5891" s="167"/>
      <c r="BA5891" s="167"/>
      <c r="BB5891" s="147" t="str">
        <f t="shared" si="1047"/>
        <v/>
      </c>
      <c r="BC5891" s="168"/>
      <c r="BD5891" s="165"/>
      <c r="BE5891" s="165"/>
      <c r="BF5891" s="165"/>
      <c r="BG5891" s="165"/>
      <c r="BH5891" s="165"/>
      <c r="BI5891" s="165"/>
      <c r="BJ5891" s="165"/>
      <c r="BK5891" s="165"/>
      <c r="BL5891" s="165"/>
      <c r="BM5891" s="165"/>
      <c r="BN5891" s="165"/>
      <c r="BO5891" s="165"/>
      <c r="BP5891" s="165"/>
      <c r="BQ5891" s="165"/>
      <c r="BS5891" s="6"/>
      <c r="BT5891" s="11"/>
      <c r="BU5891" s="6"/>
      <c r="BV5891" s="6"/>
    </row>
    <row r="5892" spans="1:74" ht="15.75" x14ac:dyDescent="0.25">
      <c r="A5892" s="52" t="s">
        <v>1422</v>
      </c>
      <c r="B5892" s="56"/>
      <c r="C5892" s="7" t="s">
        <v>118</v>
      </c>
      <c r="D5892" s="7" t="s">
        <v>6562</v>
      </c>
      <c r="E5892" s="7"/>
      <c r="F5892" s="64"/>
      <c r="G5892" s="6"/>
      <c r="H5892" s="6"/>
      <c r="I5892" s="10" t="s">
        <v>110</v>
      </c>
      <c r="J5892" s="11" t="s">
        <v>5433</v>
      </c>
      <c r="K5892" s="194" t="s">
        <v>511</v>
      </c>
      <c r="L5892" s="176"/>
      <c r="M5892" s="176">
        <v>1000</v>
      </c>
      <c r="N5892" s="80" t="s">
        <v>6858</v>
      </c>
      <c r="O5892" s="162"/>
      <c r="P5892" s="80" t="s">
        <v>6339</v>
      </c>
      <c r="Q5892" s="80"/>
      <c r="R5892" s="80"/>
      <c r="S5892" s="163"/>
      <c r="T5892" s="213"/>
      <c r="U5892" s="162"/>
      <c r="V5892" s="164"/>
      <c r="W5892" s="12" t="str">
        <f t="shared" si="1042"/>
        <v>Mqtt1</v>
      </c>
      <c r="X5892" s="196" t="s">
        <v>10785</v>
      </c>
      <c r="Y5892" s="6" t="str">
        <f t="shared" si="1039"/>
        <v>marpower/power-tag/outlets-crew-cabin-5-emp106</v>
      </c>
      <c r="Z5892" s="103" t="str" cm="1">
        <f t="array" ref="Z5892">IF(COUNTIF(N5892,"spare"),"","$."&amp;_xlfn.REGEXEXTRACT(J5892,"^PT\d+[FQ]\d+_(.*)", 2))</f>
        <v>$.Total_Active_Power</v>
      </c>
      <c r="AA5892" s="12">
        <f t="shared" si="1048"/>
        <v>50</v>
      </c>
      <c r="AB5892" s="6" t="s">
        <v>195</v>
      </c>
      <c r="AC5892" s="103">
        <v>3060</v>
      </c>
      <c r="AJ5892" s="80"/>
      <c r="AK5892" s="113" t="s">
        <v>1425</v>
      </c>
      <c r="AN5892" s="80"/>
      <c r="AO5892" s="80"/>
      <c r="AP5892" s="80"/>
      <c r="AQ5892" s="80"/>
      <c r="AR5892" s="127"/>
      <c r="AS5892" s="80"/>
      <c r="AT5892" s="7"/>
      <c r="AU5892" s="7"/>
      <c r="AV5892" s="165"/>
      <c r="AW5892" s="166"/>
      <c r="AX5892" s="137"/>
      <c r="AY5892" s="147"/>
      <c r="AZ5892" s="167"/>
      <c r="BA5892" s="167"/>
      <c r="BB5892" s="147" t="str">
        <f t="shared" si="1047"/>
        <v/>
      </c>
      <c r="BC5892" s="168"/>
      <c r="BD5892" s="165"/>
      <c r="BE5892" s="165"/>
      <c r="BF5892" s="165"/>
      <c r="BG5892" s="165"/>
      <c r="BH5892" s="165"/>
      <c r="BI5892" s="165"/>
      <c r="BJ5892" s="165"/>
      <c r="BK5892" s="165"/>
      <c r="BL5892" s="165"/>
      <c r="BM5892" s="165"/>
      <c r="BN5892" s="165"/>
      <c r="BO5892" s="165"/>
      <c r="BP5892" s="165"/>
      <c r="BQ5892" s="165"/>
      <c r="BS5892" s="6"/>
      <c r="BT5892" s="11"/>
      <c r="BU5892" s="6"/>
      <c r="BV5892" s="6"/>
    </row>
    <row r="5893" spans="1:74" ht="15.75" x14ac:dyDescent="0.25">
      <c r="A5893" s="52" t="s">
        <v>1422</v>
      </c>
      <c r="B5893" s="56"/>
      <c r="C5893" s="7" t="s">
        <v>118</v>
      </c>
      <c r="D5893" s="7" t="s">
        <v>6562</v>
      </c>
      <c r="E5893" s="7"/>
      <c r="F5893" s="64"/>
      <c r="G5893" s="6"/>
      <c r="H5893" s="6"/>
      <c r="I5893" s="10" t="s">
        <v>110</v>
      </c>
      <c r="J5893" s="11" t="s">
        <v>5434</v>
      </c>
      <c r="K5893" s="194" t="s">
        <v>511</v>
      </c>
      <c r="L5893" s="176"/>
      <c r="M5893" s="176">
        <v>1000</v>
      </c>
      <c r="N5893" s="80" t="s">
        <v>6858</v>
      </c>
      <c r="O5893" s="162"/>
      <c r="P5893" s="80" t="s">
        <v>6340</v>
      </c>
      <c r="Q5893" s="80"/>
      <c r="R5893" s="80"/>
      <c r="S5893" s="163"/>
      <c r="T5893" s="213"/>
      <c r="U5893" s="162"/>
      <c r="V5893" s="164"/>
      <c r="W5893" s="12" t="str">
        <f t="shared" si="1042"/>
        <v>Mqtt1</v>
      </c>
      <c r="X5893" s="196" t="s">
        <v>10785</v>
      </c>
      <c r="Y5893" s="6" t="str">
        <f t="shared" si="1039"/>
        <v>marpower/power-tag/outlets-crew-cabin-5-emp106</v>
      </c>
      <c r="Z5893" s="103" t="str" cm="1">
        <f t="array" ref="Z5893">IF(COUNTIF(N5893,"spare"),"","$."&amp;_xlfn.REGEXEXTRACT(J5893,"^PT\d+[FQ]\d+_(.*)", 2))</f>
        <v>$.Power_Factor_Phase_A</v>
      </c>
      <c r="AA5893" s="12">
        <f t="shared" si="1048"/>
        <v>50</v>
      </c>
      <c r="AB5893" s="6" t="s">
        <v>195</v>
      </c>
      <c r="AC5893" s="103">
        <v>3078</v>
      </c>
      <c r="AJ5893" s="80"/>
      <c r="AK5893" s="113" t="s">
        <v>1426</v>
      </c>
      <c r="AN5893" s="80"/>
      <c r="AO5893" s="80"/>
      <c r="AP5893" s="80"/>
      <c r="AQ5893" s="80"/>
      <c r="AR5893" s="127"/>
      <c r="AS5893" s="80"/>
      <c r="AT5893" s="7"/>
      <c r="AU5893" s="7"/>
      <c r="AV5893" s="165"/>
      <c r="AW5893" s="166"/>
      <c r="AX5893" s="137"/>
      <c r="AY5893" s="147"/>
      <c r="AZ5893" s="167"/>
      <c r="BA5893" s="167"/>
      <c r="BB5893" s="147" t="str">
        <f t="shared" si="1047"/>
        <v/>
      </c>
      <c r="BC5893" s="168"/>
      <c r="BD5893" s="165"/>
      <c r="BE5893" s="165"/>
      <c r="BF5893" s="165"/>
      <c r="BG5893" s="165"/>
      <c r="BH5893" s="165"/>
      <c r="BI5893" s="165"/>
      <c r="BJ5893" s="165"/>
      <c r="BK5893" s="165"/>
      <c r="BL5893" s="165"/>
      <c r="BM5893" s="165"/>
      <c r="BN5893" s="165"/>
      <c r="BO5893" s="165"/>
      <c r="BP5893" s="165"/>
      <c r="BQ5893" s="165"/>
      <c r="BS5893" s="6"/>
      <c r="BT5893" s="11"/>
      <c r="BU5893" s="6"/>
      <c r="BV5893" s="6"/>
    </row>
    <row r="5894" spans="1:74" ht="15.75" x14ac:dyDescent="0.25">
      <c r="A5894" s="52" t="s">
        <v>1422</v>
      </c>
      <c r="B5894" s="56"/>
      <c r="C5894" s="7" t="s">
        <v>118</v>
      </c>
      <c r="D5894" s="7" t="s">
        <v>6562</v>
      </c>
      <c r="E5894" s="7"/>
      <c r="F5894" s="64"/>
      <c r="G5894" s="6"/>
      <c r="H5894" s="6"/>
      <c r="I5894" s="10" t="s">
        <v>110</v>
      </c>
      <c r="J5894" s="11" t="s">
        <v>5435</v>
      </c>
      <c r="K5894" s="194" t="s">
        <v>511</v>
      </c>
      <c r="L5894" s="176"/>
      <c r="M5894" s="176">
        <v>1000</v>
      </c>
      <c r="N5894" s="80" t="s">
        <v>6858</v>
      </c>
      <c r="O5894" s="162"/>
      <c r="P5894" s="80" t="s">
        <v>6341</v>
      </c>
      <c r="Q5894" s="80"/>
      <c r="R5894" s="80"/>
      <c r="S5894" s="163"/>
      <c r="T5894" s="213"/>
      <c r="U5894" s="162"/>
      <c r="V5894" s="164"/>
      <c r="W5894" s="12" t="str">
        <f t="shared" si="1042"/>
        <v>Mqtt1</v>
      </c>
      <c r="X5894" s="196" t="s">
        <v>10785</v>
      </c>
      <c r="Y5894" s="6" t="str">
        <f t="shared" si="1039"/>
        <v>marpower/power-tag/outlets-crew-cabin-5-emp106</v>
      </c>
      <c r="Z5894" s="103" t="str" cm="1">
        <f t="array" ref="Z5894">IF(COUNTIF(N5894,"spare"),"","$."&amp;_xlfn.REGEXEXTRACT(J5894,"^PT\d+[FQ]\d+_(.*)", 2))</f>
        <v>$.Power_Factor_Phase_B</v>
      </c>
      <c r="AA5894" s="12">
        <f t="shared" si="1048"/>
        <v>50</v>
      </c>
      <c r="AB5894" s="6" t="s">
        <v>195</v>
      </c>
      <c r="AC5894" s="103">
        <v>3080</v>
      </c>
      <c r="AJ5894" s="80"/>
      <c r="AK5894" s="113" t="s">
        <v>1426</v>
      </c>
      <c r="AN5894" s="80"/>
      <c r="AO5894" s="80"/>
      <c r="AP5894" s="80"/>
      <c r="AQ5894" s="80"/>
      <c r="AR5894" s="127"/>
      <c r="AS5894" s="80"/>
      <c r="AT5894" s="7"/>
      <c r="AU5894" s="7"/>
      <c r="AV5894" s="165"/>
      <c r="AW5894" s="166"/>
      <c r="AX5894" s="137"/>
      <c r="AY5894" s="147"/>
      <c r="AZ5894" s="167"/>
      <c r="BA5894" s="167"/>
      <c r="BB5894" s="147" t="str">
        <f t="shared" si="1047"/>
        <v/>
      </c>
      <c r="BC5894" s="168"/>
      <c r="BD5894" s="165"/>
      <c r="BE5894" s="165"/>
      <c r="BF5894" s="165"/>
      <c r="BG5894" s="165"/>
      <c r="BH5894" s="165"/>
      <c r="BI5894" s="165"/>
      <c r="BJ5894" s="165"/>
      <c r="BK5894" s="165"/>
      <c r="BL5894" s="165"/>
      <c r="BM5894" s="165"/>
      <c r="BN5894" s="165"/>
      <c r="BO5894" s="165"/>
      <c r="BP5894" s="165"/>
      <c r="BQ5894" s="165"/>
      <c r="BS5894" s="6"/>
      <c r="BT5894" s="11"/>
      <c r="BU5894" s="6"/>
      <c r="BV5894" s="6"/>
    </row>
    <row r="5895" spans="1:74" ht="15.75" x14ac:dyDescent="0.25">
      <c r="A5895" s="52" t="s">
        <v>1422</v>
      </c>
      <c r="B5895" s="56"/>
      <c r="C5895" s="7" t="s">
        <v>118</v>
      </c>
      <c r="D5895" s="7" t="s">
        <v>6562</v>
      </c>
      <c r="E5895" s="7"/>
      <c r="F5895" s="64"/>
      <c r="G5895" s="6"/>
      <c r="H5895" s="6"/>
      <c r="I5895" s="10" t="s">
        <v>110</v>
      </c>
      <c r="J5895" s="11" t="s">
        <v>5436</v>
      </c>
      <c r="K5895" s="194" t="s">
        <v>511</v>
      </c>
      <c r="L5895" s="176"/>
      <c r="M5895" s="176">
        <v>1000</v>
      </c>
      <c r="N5895" s="80" t="s">
        <v>6858</v>
      </c>
      <c r="O5895" s="162"/>
      <c r="P5895" s="80" t="s">
        <v>6342</v>
      </c>
      <c r="Q5895" s="80"/>
      <c r="R5895" s="80"/>
      <c r="S5895" s="163"/>
      <c r="T5895" s="213"/>
      <c r="U5895" s="162"/>
      <c r="V5895" s="164"/>
      <c r="W5895" s="12" t="str">
        <f t="shared" si="1042"/>
        <v>Mqtt1</v>
      </c>
      <c r="X5895" s="196" t="s">
        <v>10785</v>
      </c>
      <c r="Y5895" s="6" t="str">
        <f t="shared" si="1039"/>
        <v>marpower/power-tag/outlets-crew-cabin-5-emp106</v>
      </c>
      <c r="Z5895" s="103" t="str" cm="1">
        <f t="array" ref="Z5895">IF(COUNTIF(N5895,"spare"),"","$."&amp;_xlfn.REGEXEXTRACT(J5895,"^PT\d+[FQ]\d+_(.*)", 2))</f>
        <v>$.Power_Factor_Phase_C</v>
      </c>
      <c r="AA5895" s="12">
        <f t="shared" si="1048"/>
        <v>50</v>
      </c>
      <c r="AB5895" s="6" t="s">
        <v>195</v>
      </c>
      <c r="AC5895" s="103">
        <v>3082</v>
      </c>
      <c r="AJ5895" s="80"/>
      <c r="AK5895" s="113" t="s">
        <v>1426</v>
      </c>
      <c r="AN5895" s="80"/>
      <c r="AO5895" s="80"/>
      <c r="AP5895" s="80"/>
      <c r="AQ5895" s="80"/>
      <c r="AR5895" s="127"/>
      <c r="AS5895" s="80"/>
      <c r="AT5895" s="7"/>
      <c r="AU5895" s="7"/>
      <c r="AV5895" s="165"/>
      <c r="AW5895" s="166"/>
      <c r="AX5895" s="137"/>
      <c r="AY5895" s="147"/>
      <c r="AZ5895" s="167"/>
      <c r="BA5895" s="167"/>
      <c r="BB5895" s="147" t="str">
        <f t="shared" si="1047"/>
        <v/>
      </c>
      <c r="BC5895" s="168"/>
      <c r="BD5895" s="165"/>
      <c r="BE5895" s="165"/>
      <c r="BF5895" s="165"/>
      <c r="BG5895" s="165"/>
      <c r="BH5895" s="165"/>
      <c r="BI5895" s="165"/>
      <c r="BJ5895" s="165"/>
      <c r="BK5895" s="165"/>
      <c r="BL5895" s="165"/>
      <c r="BM5895" s="165"/>
      <c r="BN5895" s="165"/>
      <c r="BO5895" s="165"/>
      <c r="BP5895" s="165"/>
      <c r="BQ5895" s="165"/>
      <c r="BS5895" s="6"/>
      <c r="BT5895" s="11"/>
      <c r="BU5895" s="6"/>
      <c r="BV5895" s="6"/>
    </row>
    <row r="5896" spans="1:74" ht="15.75" x14ac:dyDescent="0.25">
      <c r="A5896" s="52" t="s">
        <v>1422</v>
      </c>
      <c r="B5896" s="56"/>
      <c r="C5896" s="7" t="s">
        <v>118</v>
      </c>
      <c r="D5896" s="7" t="s">
        <v>6562</v>
      </c>
      <c r="E5896" s="7"/>
      <c r="F5896" s="64"/>
      <c r="G5896" s="6"/>
      <c r="H5896" s="6"/>
      <c r="I5896" s="10" t="s">
        <v>110</v>
      </c>
      <c r="J5896" s="11" t="s">
        <v>5437</v>
      </c>
      <c r="K5896" s="194" t="s">
        <v>511</v>
      </c>
      <c r="L5896" s="176"/>
      <c r="M5896" s="176">
        <v>1000</v>
      </c>
      <c r="N5896" s="80" t="s">
        <v>6858</v>
      </c>
      <c r="O5896" s="162"/>
      <c r="P5896" s="80" t="s">
        <v>6343</v>
      </c>
      <c r="Q5896" s="80"/>
      <c r="R5896" s="80"/>
      <c r="S5896" s="163"/>
      <c r="T5896" s="213"/>
      <c r="U5896" s="162"/>
      <c r="V5896" s="164"/>
      <c r="W5896" s="12" t="str">
        <f t="shared" si="1042"/>
        <v>Mqtt1</v>
      </c>
      <c r="X5896" s="196" t="s">
        <v>10785</v>
      </c>
      <c r="Y5896" s="6" t="str">
        <f t="shared" si="1039"/>
        <v>marpower/power-tag/outlets-crew-cabin-5-emp106</v>
      </c>
      <c r="Z5896" s="103" t="str" cm="1">
        <f t="array" ref="Z5896">IF(COUNTIF(N5896,"spare"),"","$."&amp;_xlfn.REGEXEXTRACT(J5896,"^PT\d+[FQ]\d+_(.*)", 2))</f>
        <v>$.Total_Power_Factor</v>
      </c>
      <c r="AA5896" s="12">
        <f t="shared" si="1048"/>
        <v>50</v>
      </c>
      <c r="AB5896" s="6" t="s">
        <v>195</v>
      </c>
      <c r="AC5896" s="103">
        <v>3084</v>
      </c>
      <c r="AJ5896" s="80"/>
      <c r="AK5896" s="113" t="s">
        <v>1426</v>
      </c>
      <c r="AN5896" s="80"/>
      <c r="AO5896" s="80"/>
      <c r="AP5896" s="80"/>
      <c r="AQ5896" s="80"/>
      <c r="AR5896" s="127"/>
      <c r="AS5896" s="80"/>
      <c r="AT5896" s="7"/>
      <c r="AU5896" s="7"/>
      <c r="AV5896" s="165"/>
      <c r="AW5896" s="166"/>
      <c r="AX5896" s="137"/>
      <c r="AY5896" s="147"/>
      <c r="AZ5896" s="167"/>
      <c r="BA5896" s="167"/>
      <c r="BB5896" s="147" t="str">
        <f t="shared" si="1047"/>
        <v/>
      </c>
      <c r="BC5896" s="168"/>
      <c r="BD5896" s="165"/>
      <c r="BE5896" s="165"/>
      <c r="BF5896" s="165"/>
      <c r="BG5896" s="165"/>
      <c r="BH5896" s="165"/>
      <c r="BI5896" s="165"/>
      <c r="BJ5896" s="165"/>
      <c r="BK5896" s="165"/>
      <c r="BL5896" s="165"/>
      <c r="BM5896" s="165"/>
      <c r="BN5896" s="165"/>
      <c r="BO5896" s="165"/>
      <c r="BP5896" s="165"/>
      <c r="BQ5896" s="165"/>
      <c r="BS5896" s="6"/>
      <c r="BT5896" s="11"/>
      <c r="BU5896" s="6"/>
      <c r="BV5896" s="6"/>
    </row>
    <row r="5897" spans="1:74" ht="15.75" x14ac:dyDescent="0.25">
      <c r="A5897" s="52" t="s">
        <v>1422</v>
      </c>
      <c r="B5897" s="56"/>
      <c r="C5897" s="7" t="s">
        <v>118</v>
      </c>
      <c r="D5897" s="7" t="s">
        <v>6562</v>
      </c>
      <c r="E5897" s="7"/>
      <c r="F5897" s="64"/>
      <c r="G5897" s="6"/>
      <c r="H5897" s="6"/>
      <c r="I5897" s="10" t="s">
        <v>110</v>
      </c>
      <c r="J5897" s="11" t="s">
        <v>5438</v>
      </c>
      <c r="K5897" s="194" t="s">
        <v>511</v>
      </c>
      <c r="L5897" s="176"/>
      <c r="M5897" s="176">
        <v>1000</v>
      </c>
      <c r="N5897" s="80" t="s">
        <v>6858</v>
      </c>
      <c r="O5897" s="162"/>
      <c r="P5897" s="80" t="s">
        <v>6344</v>
      </c>
      <c r="Q5897" s="80"/>
      <c r="R5897" s="80"/>
      <c r="S5897" s="163"/>
      <c r="T5897" s="213"/>
      <c r="U5897" s="162"/>
      <c r="V5897" s="164"/>
      <c r="W5897" s="12" t="str">
        <f t="shared" si="1042"/>
        <v>Mqtt1</v>
      </c>
      <c r="X5897" s="196" t="s">
        <v>10786</v>
      </c>
      <c r="Y5897" s="6" t="str">
        <f t="shared" si="1039"/>
        <v>marpower/power-tag/outlets-laundry-emp108</v>
      </c>
      <c r="Z5897" s="103" t="str" cm="1">
        <f t="array" ref="Z5897">IF(COUNTIF(N5897,"spare"),"","$."&amp;_xlfn.REGEXEXTRACT(J5897,"^PT\d+[FQ]\d+_(.*)", 2))</f>
        <v>$.RMS_Current_Phase_A</v>
      </c>
      <c r="AA5897" s="12">
        <f>AA5882+1</f>
        <v>51</v>
      </c>
      <c r="AB5897" s="6" t="s">
        <v>195</v>
      </c>
      <c r="AC5897" s="103">
        <v>3000</v>
      </c>
      <c r="AJ5897" s="80"/>
      <c r="AK5897" s="113" t="s">
        <v>1423</v>
      </c>
      <c r="AN5897" s="80"/>
      <c r="AO5897" s="80"/>
      <c r="AP5897" s="80"/>
      <c r="AQ5897" s="80"/>
      <c r="AR5897" s="127"/>
      <c r="AS5897" s="80"/>
      <c r="AT5897" s="7"/>
      <c r="AU5897" s="7"/>
      <c r="AV5897" s="165"/>
      <c r="AW5897" s="166"/>
      <c r="AX5897" s="137"/>
      <c r="AY5897" s="147"/>
      <c r="AZ5897" s="167"/>
      <c r="BA5897" s="167"/>
      <c r="BB5897" s="147" t="str">
        <f t="shared" ref="BB5897:BB5911" si="1049">IF(ISNUMBER(AM5897),"1","")</f>
        <v/>
      </c>
      <c r="BC5897" s="168"/>
      <c r="BD5897" s="165"/>
      <c r="BE5897" s="165"/>
      <c r="BF5897" s="165"/>
      <c r="BG5897" s="165"/>
      <c r="BH5897" s="165"/>
      <c r="BI5897" s="165"/>
      <c r="BJ5897" s="165"/>
      <c r="BK5897" s="165"/>
      <c r="BL5897" s="165"/>
      <c r="BM5897" s="165"/>
      <c r="BN5897" s="165"/>
      <c r="BO5897" s="165"/>
      <c r="BP5897" s="165"/>
      <c r="BQ5897" s="165"/>
      <c r="BS5897" s="6"/>
      <c r="BT5897" s="11"/>
      <c r="BU5897" s="6"/>
      <c r="BV5897" s="6"/>
    </row>
    <row r="5898" spans="1:74" ht="15.75" x14ac:dyDescent="0.25">
      <c r="A5898" s="52" t="s">
        <v>1422</v>
      </c>
      <c r="B5898" s="56"/>
      <c r="C5898" s="7" t="s">
        <v>118</v>
      </c>
      <c r="D5898" s="7" t="s">
        <v>6562</v>
      </c>
      <c r="E5898" s="7"/>
      <c r="F5898" s="64"/>
      <c r="G5898" s="6"/>
      <c r="H5898" s="6"/>
      <c r="I5898" s="10" t="s">
        <v>110</v>
      </c>
      <c r="J5898" s="11" t="s">
        <v>5439</v>
      </c>
      <c r="K5898" s="194" t="s">
        <v>511</v>
      </c>
      <c r="L5898" s="176"/>
      <c r="M5898" s="176">
        <v>1000</v>
      </c>
      <c r="N5898" s="80" t="s">
        <v>6858</v>
      </c>
      <c r="O5898" s="162"/>
      <c r="P5898" s="80" t="s">
        <v>6345</v>
      </c>
      <c r="Q5898" s="80"/>
      <c r="R5898" s="80"/>
      <c r="S5898" s="163"/>
      <c r="T5898" s="213"/>
      <c r="U5898" s="162"/>
      <c r="V5898" s="164"/>
      <c r="W5898" s="12" t="str">
        <f t="shared" si="1042"/>
        <v>Mqtt1</v>
      </c>
      <c r="X5898" s="196" t="s">
        <v>10786</v>
      </c>
      <c r="Y5898" s="6" t="str">
        <f t="shared" si="1039"/>
        <v>marpower/power-tag/outlets-laundry-emp108</v>
      </c>
      <c r="Z5898" s="103" t="str" cm="1">
        <f t="array" ref="Z5898">IF(COUNTIF(N5898,"spare"),"","$."&amp;_xlfn.REGEXEXTRACT(J5898,"^PT\d+[FQ]\d+_(.*)", 2))</f>
        <v>$.RMS_Current_Phase_B</v>
      </c>
      <c r="AA5898" s="12">
        <f t="shared" ref="AA5898:AA5911" si="1050">AA5883+1</f>
        <v>51</v>
      </c>
      <c r="AB5898" s="6" t="s">
        <v>195</v>
      </c>
      <c r="AC5898" s="103">
        <v>3002</v>
      </c>
      <c r="AJ5898" s="80"/>
      <c r="AK5898" s="113" t="s">
        <v>1423</v>
      </c>
      <c r="AN5898" s="80"/>
      <c r="AO5898" s="80"/>
      <c r="AP5898" s="80"/>
      <c r="AQ5898" s="80"/>
      <c r="AR5898" s="127"/>
      <c r="AS5898" s="80"/>
      <c r="AT5898" s="7"/>
      <c r="AU5898" s="7"/>
      <c r="AV5898" s="165"/>
      <c r="AW5898" s="166"/>
      <c r="AX5898" s="137"/>
      <c r="AY5898" s="147"/>
      <c r="AZ5898" s="167"/>
      <c r="BA5898" s="167"/>
      <c r="BB5898" s="147" t="str">
        <f t="shared" si="1049"/>
        <v/>
      </c>
      <c r="BC5898" s="168"/>
      <c r="BD5898" s="165"/>
      <c r="BE5898" s="165"/>
      <c r="BF5898" s="165"/>
      <c r="BG5898" s="165"/>
      <c r="BH5898" s="165"/>
      <c r="BI5898" s="165"/>
      <c r="BJ5898" s="165"/>
      <c r="BK5898" s="165"/>
      <c r="BL5898" s="165"/>
      <c r="BM5898" s="165"/>
      <c r="BN5898" s="165"/>
      <c r="BO5898" s="165"/>
      <c r="BP5898" s="165"/>
      <c r="BQ5898" s="165"/>
      <c r="BS5898" s="6"/>
      <c r="BT5898" s="11"/>
      <c r="BU5898" s="6"/>
      <c r="BV5898" s="6"/>
    </row>
    <row r="5899" spans="1:74" ht="15.75" x14ac:dyDescent="0.25">
      <c r="A5899" s="52" t="s">
        <v>1422</v>
      </c>
      <c r="B5899" s="56"/>
      <c r="C5899" s="7" t="s">
        <v>118</v>
      </c>
      <c r="D5899" s="7" t="s">
        <v>6562</v>
      </c>
      <c r="E5899" s="7"/>
      <c r="F5899" s="64"/>
      <c r="G5899" s="6"/>
      <c r="H5899" s="6"/>
      <c r="I5899" s="10" t="s">
        <v>110</v>
      </c>
      <c r="J5899" s="11" t="s">
        <v>5440</v>
      </c>
      <c r="K5899" s="194" t="s">
        <v>511</v>
      </c>
      <c r="L5899" s="176"/>
      <c r="M5899" s="176">
        <v>1000</v>
      </c>
      <c r="N5899" s="80" t="s">
        <v>6858</v>
      </c>
      <c r="O5899" s="162"/>
      <c r="P5899" s="80" t="s">
        <v>6346</v>
      </c>
      <c r="Q5899" s="80"/>
      <c r="R5899" s="80"/>
      <c r="S5899" s="163"/>
      <c r="T5899" s="213"/>
      <c r="U5899" s="162"/>
      <c r="V5899" s="164"/>
      <c r="W5899" s="12" t="str">
        <f t="shared" si="1042"/>
        <v>Mqtt1</v>
      </c>
      <c r="X5899" s="196" t="s">
        <v>10786</v>
      </c>
      <c r="Y5899" s="6" t="str">
        <f t="shared" ref="Y5899:Y5962" si="1051">LOWER(_xlfn.CONCAT("marpower/",SUBSTITUTE(SUBSTITUTE("power-tag/" &amp; X5899," ","-"),"_","-")))</f>
        <v>marpower/power-tag/outlets-laundry-emp108</v>
      </c>
      <c r="Z5899" s="103" t="str" cm="1">
        <f t="array" ref="Z5899">IF(COUNTIF(N5899,"spare"),"","$."&amp;_xlfn.REGEXEXTRACT(J5899,"^PT\d+[FQ]\d+_(.*)", 2))</f>
        <v>$.RMS_Current_Phase_C</v>
      </c>
      <c r="AA5899" s="12">
        <f t="shared" si="1050"/>
        <v>51</v>
      </c>
      <c r="AB5899" s="6" t="s">
        <v>195</v>
      </c>
      <c r="AC5899" s="103">
        <v>3004</v>
      </c>
      <c r="AJ5899" s="80"/>
      <c r="AK5899" s="113" t="s">
        <v>1423</v>
      </c>
      <c r="AN5899" s="80"/>
      <c r="AO5899" s="80"/>
      <c r="AP5899" s="80"/>
      <c r="AQ5899" s="80"/>
      <c r="AR5899" s="127"/>
      <c r="AS5899" s="80"/>
      <c r="AT5899" s="7"/>
      <c r="AU5899" s="7"/>
      <c r="AV5899" s="165"/>
      <c r="AW5899" s="166"/>
      <c r="AX5899" s="137"/>
      <c r="AY5899" s="147"/>
      <c r="AZ5899" s="167"/>
      <c r="BA5899" s="167"/>
      <c r="BB5899" s="147" t="str">
        <f t="shared" si="1049"/>
        <v/>
      </c>
      <c r="BC5899" s="168"/>
      <c r="BD5899" s="165"/>
      <c r="BE5899" s="165"/>
      <c r="BF5899" s="165"/>
      <c r="BG5899" s="165"/>
      <c r="BH5899" s="165"/>
      <c r="BI5899" s="165"/>
      <c r="BJ5899" s="165"/>
      <c r="BK5899" s="165"/>
      <c r="BL5899" s="165"/>
      <c r="BM5899" s="165"/>
      <c r="BN5899" s="165"/>
      <c r="BO5899" s="165"/>
      <c r="BP5899" s="165"/>
      <c r="BQ5899" s="165"/>
      <c r="BS5899" s="6"/>
      <c r="BT5899" s="11"/>
      <c r="BU5899" s="6"/>
      <c r="BV5899" s="6"/>
    </row>
    <row r="5900" spans="1:74" ht="15.75" x14ac:dyDescent="0.25">
      <c r="A5900" s="52" t="s">
        <v>1422</v>
      </c>
      <c r="B5900" s="56"/>
      <c r="C5900" s="7" t="s">
        <v>118</v>
      </c>
      <c r="D5900" s="7" t="s">
        <v>6562</v>
      </c>
      <c r="E5900" s="7"/>
      <c r="F5900" s="64"/>
      <c r="G5900" s="6"/>
      <c r="H5900" s="6"/>
      <c r="I5900" s="10" t="s">
        <v>110</v>
      </c>
      <c r="J5900" s="11" t="s">
        <v>5441</v>
      </c>
      <c r="K5900" s="194" t="s">
        <v>511</v>
      </c>
      <c r="L5900" s="176"/>
      <c r="M5900" s="176">
        <v>1000</v>
      </c>
      <c r="N5900" s="80" t="s">
        <v>6858</v>
      </c>
      <c r="O5900" s="162"/>
      <c r="P5900" s="80" t="s">
        <v>6347</v>
      </c>
      <c r="Q5900" s="80"/>
      <c r="R5900" s="80"/>
      <c r="S5900" s="163"/>
      <c r="T5900" s="213"/>
      <c r="U5900" s="162"/>
      <c r="V5900" s="164"/>
      <c r="W5900" s="12" t="str">
        <f t="shared" si="1042"/>
        <v>Mqtt1</v>
      </c>
      <c r="X5900" s="196" t="s">
        <v>10786</v>
      </c>
      <c r="Y5900" s="6" t="str">
        <f t="shared" si="1051"/>
        <v>marpower/power-tag/outlets-laundry-emp108</v>
      </c>
      <c r="Z5900" s="103" t="str" cm="1">
        <f t="array" ref="Z5900">IF(COUNTIF(N5900,"spare"),"","$."&amp;_xlfn.REGEXEXTRACT(J5900,"^PT\d+[FQ]\d+_(.*)", 2))</f>
        <v>$.RMS_Current_Phase_Neut</v>
      </c>
      <c r="AA5900" s="12">
        <f t="shared" si="1050"/>
        <v>51</v>
      </c>
      <c r="AB5900" s="6" t="s">
        <v>195</v>
      </c>
      <c r="AC5900" s="103">
        <v>3006</v>
      </c>
      <c r="AJ5900" s="80"/>
      <c r="AK5900" s="113" t="s">
        <v>1423</v>
      </c>
      <c r="AN5900" s="80"/>
      <c r="AO5900" s="80"/>
      <c r="AP5900" s="80"/>
      <c r="AQ5900" s="80"/>
      <c r="AR5900" s="127"/>
      <c r="AS5900" s="80"/>
      <c r="AT5900" s="7"/>
      <c r="AU5900" s="7"/>
      <c r="AV5900" s="165"/>
      <c r="AW5900" s="166"/>
      <c r="AX5900" s="137"/>
      <c r="AY5900" s="147"/>
      <c r="AZ5900" s="167"/>
      <c r="BA5900" s="167"/>
      <c r="BB5900" s="147" t="str">
        <f t="shared" si="1049"/>
        <v/>
      </c>
      <c r="BC5900" s="168"/>
      <c r="BD5900" s="165"/>
      <c r="BE5900" s="165"/>
      <c r="BF5900" s="165"/>
      <c r="BG5900" s="165"/>
      <c r="BH5900" s="165"/>
      <c r="BI5900" s="165"/>
      <c r="BJ5900" s="165"/>
      <c r="BK5900" s="165"/>
      <c r="BL5900" s="165"/>
      <c r="BM5900" s="165"/>
      <c r="BN5900" s="165"/>
      <c r="BO5900" s="165"/>
      <c r="BP5900" s="165"/>
      <c r="BQ5900" s="165"/>
      <c r="BS5900" s="6"/>
      <c r="BT5900" s="11"/>
      <c r="BU5900" s="6"/>
      <c r="BV5900" s="6"/>
    </row>
    <row r="5901" spans="1:74" ht="15.75" x14ac:dyDescent="0.25">
      <c r="A5901" s="52" t="s">
        <v>1422</v>
      </c>
      <c r="B5901" s="56"/>
      <c r="C5901" s="7" t="s">
        <v>118</v>
      </c>
      <c r="D5901" s="7" t="s">
        <v>6562</v>
      </c>
      <c r="E5901" s="7"/>
      <c r="F5901" s="64"/>
      <c r="G5901" s="6"/>
      <c r="H5901" s="6"/>
      <c r="I5901" s="10" t="s">
        <v>110</v>
      </c>
      <c r="J5901" s="11" t="s">
        <v>8434</v>
      </c>
      <c r="K5901" s="194" t="s">
        <v>511</v>
      </c>
      <c r="L5901" s="176"/>
      <c r="M5901" s="176">
        <v>1000</v>
      </c>
      <c r="N5901" s="80" t="s">
        <v>6858</v>
      </c>
      <c r="O5901" s="162"/>
      <c r="P5901" s="80" t="s">
        <v>6348</v>
      </c>
      <c r="Q5901" s="80"/>
      <c r="R5901" s="80"/>
      <c r="S5901" s="163"/>
      <c r="T5901" s="213"/>
      <c r="U5901" s="162"/>
      <c r="V5901" s="164"/>
      <c r="W5901" s="12" t="str">
        <f t="shared" si="1042"/>
        <v>Mqtt1</v>
      </c>
      <c r="X5901" s="196" t="s">
        <v>10786</v>
      </c>
      <c r="Y5901" s="6" t="str">
        <f t="shared" si="1051"/>
        <v>marpower/power-tag/outlets-laundry-emp108</v>
      </c>
      <c r="Z5901" s="103" t="str" cm="1">
        <f t="array" ref="Z5901">IF(COUNTIF(N5901,"spare"),"","$."&amp;_xlfn.REGEXEXTRACT(J5901,"^PT\d+[FQ]\d+_(.*)", 2))</f>
        <v>$.RMS_Voltage_A_N</v>
      </c>
      <c r="AA5901" s="12">
        <f t="shared" si="1050"/>
        <v>51</v>
      </c>
      <c r="AB5901" s="6" t="s">
        <v>195</v>
      </c>
      <c r="AC5901" s="103">
        <v>3028</v>
      </c>
      <c r="AJ5901" s="80"/>
      <c r="AK5901" s="113" t="s">
        <v>1424</v>
      </c>
      <c r="AN5901" s="80"/>
      <c r="AO5901" s="80"/>
      <c r="AP5901" s="80"/>
      <c r="AQ5901" s="80"/>
      <c r="AR5901" s="127"/>
      <c r="AS5901" s="80"/>
      <c r="AT5901" s="7"/>
      <c r="AU5901" s="7"/>
      <c r="AV5901" s="165"/>
      <c r="AW5901" s="166"/>
      <c r="AX5901" s="137"/>
      <c r="AY5901" s="147"/>
      <c r="AZ5901" s="167"/>
      <c r="BA5901" s="167"/>
      <c r="BB5901" s="147" t="str">
        <f t="shared" si="1049"/>
        <v/>
      </c>
      <c r="BC5901" s="168"/>
      <c r="BD5901" s="165"/>
      <c r="BE5901" s="165"/>
      <c r="BF5901" s="165"/>
      <c r="BG5901" s="165"/>
      <c r="BH5901" s="165"/>
      <c r="BI5901" s="165"/>
      <c r="BJ5901" s="165"/>
      <c r="BK5901" s="165"/>
      <c r="BL5901" s="165"/>
      <c r="BM5901" s="165"/>
      <c r="BN5901" s="165"/>
      <c r="BO5901" s="165"/>
      <c r="BP5901" s="165"/>
      <c r="BQ5901" s="165"/>
      <c r="BS5901" s="6"/>
      <c r="BT5901" s="11"/>
      <c r="BU5901" s="6"/>
      <c r="BV5901" s="6"/>
    </row>
    <row r="5902" spans="1:74" ht="15.75" x14ac:dyDescent="0.25">
      <c r="A5902" s="52" t="s">
        <v>1422</v>
      </c>
      <c r="B5902" s="56"/>
      <c r="C5902" s="7" t="s">
        <v>118</v>
      </c>
      <c r="D5902" s="7" t="s">
        <v>6562</v>
      </c>
      <c r="E5902" s="7"/>
      <c r="F5902" s="64"/>
      <c r="G5902" s="6"/>
      <c r="H5902" s="6"/>
      <c r="I5902" s="10" t="s">
        <v>110</v>
      </c>
      <c r="J5902" s="11" t="s">
        <v>8611</v>
      </c>
      <c r="K5902" s="194" t="s">
        <v>511</v>
      </c>
      <c r="L5902" s="176"/>
      <c r="M5902" s="176">
        <v>1000</v>
      </c>
      <c r="N5902" s="80" t="s">
        <v>6858</v>
      </c>
      <c r="O5902" s="162"/>
      <c r="P5902" s="80" t="s">
        <v>6349</v>
      </c>
      <c r="Q5902" s="80"/>
      <c r="R5902" s="80"/>
      <c r="S5902" s="163"/>
      <c r="T5902" s="213"/>
      <c r="U5902" s="162"/>
      <c r="V5902" s="164"/>
      <c r="W5902" s="12" t="str">
        <f t="shared" si="1042"/>
        <v>Mqtt1</v>
      </c>
      <c r="X5902" s="196" t="s">
        <v>10786</v>
      </c>
      <c r="Y5902" s="6" t="str">
        <f t="shared" si="1051"/>
        <v>marpower/power-tag/outlets-laundry-emp108</v>
      </c>
      <c r="Z5902" s="103" t="str" cm="1">
        <f t="array" ref="Z5902">IF(COUNTIF(N5902,"spare"),"","$."&amp;_xlfn.REGEXEXTRACT(J5902,"^PT\d+[FQ]\d+_(.*)", 2))</f>
        <v>$.RMS_Voltage_B_N</v>
      </c>
      <c r="AA5902" s="12">
        <f t="shared" si="1050"/>
        <v>51</v>
      </c>
      <c r="AB5902" s="6" t="s">
        <v>195</v>
      </c>
      <c r="AC5902" s="103">
        <v>3030</v>
      </c>
      <c r="AJ5902" s="80"/>
      <c r="AK5902" s="113" t="s">
        <v>1424</v>
      </c>
      <c r="AN5902" s="80"/>
      <c r="AO5902" s="80"/>
      <c r="AP5902" s="80"/>
      <c r="AQ5902" s="80"/>
      <c r="AR5902" s="127"/>
      <c r="AS5902" s="80"/>
      <c r="AT5902" s="7"/>
      <c r="AU5902" s="7"/>
      <c r="AV5902" s="165"/>
      <c r="AW5902" s="166"/>
      <c r="AX5902" s="137"/>
      <c r="AY5902" s="147"/>
      <c r="AZ5902" s="167"/>
      <c r="BA5902" s="167"/>
      <c r="BB5902" s="147" t="str">
        <f t="shared" si="1049"/>
        <v/>
      </c>
      <c r="BC5902" s="168"/>
      <c r="BD5902" s="165"/>
      <c r="BE5902" s="165"/>
      <c r="BF5902" s="165"/>
      <c r="BG5902" s="165"/>
      <c r="BH5902" s="165"/>
      <c r="BI5902" s="165"/>
      <c r="BJ5902" s="165"/>
      <c r="BK5902" s="165"/>
      <c r="BL5902" s="165"/>
      <c r="BM5902" s="165"/>
      <c r="BN5902" s="165"/>
      <c r="BO5902" s="165"/>
      <c r="BP5902" s="165"/>
      <c r="BQ5902" s="165"/>
      <c r="BS5902" s="6"/>
      <c r="BT5902" s="11"/>
      <c r="BU5902" s="6"/>
      <c r="BV5902" s="6"/>
    </row>
    <row r="5903" spans="1:74" ht="15.75" x14ac:dyDescent="0.25">
      <c r="A5903" s="52" t="s">
        <v>1422</v>
      </c>
      <c r="B5903" s="56"/>
      <c r="C5903" s="7" t="s">
        <v>118</v>
      </c>
      <c r="D5903" s="7" t="s">
        <v>6562</v>
      </c>
      <c r="E5903" s="7"/>
      <c r="F5903" s="64"/>
      <c r="G5903" s="6"/>
      <c r="H5903" s="6"/>
      <c r="I5903" s="10" t="s">
        <v>110</v>
      </c>
      <c r="J5903" s="11" t="s">
        <v>8788</v>
      </c>
      <c r="K5903" s="194" t="s">
        <v>511</v>
      </c>
      <c r="L5903" s="176"/>
      <c r="M5903" s="176">
        <v>1000</v>
      </c>
      <c r="N5903" s="80" t="s">
        <v>6858</v>
      </c>
      <c r="O5903" s="162"/>
      <c r="P5903" s="80" t="s">
        <v>6350</v>
      </c>
      <c r="Q5903" s="80"/>
      <c r="R5903" s="80"/>
      <c r="S5903" s="163"/>
      <c r="T5903" s="213"/>
      <c r="U5903" s="162"/>
      <c r="V5903" s="164"/>
      <c r="W5903" s="12" t="str">
        <f t="shared" si="1042"/>
        <v>Mqtt1</v>
      </c>
      <c r="X5903" s="196" t="s">
        <v>10786</v>
      </c>
      <c r="Y5903" s="6" t="str">
        <f t="shared" si="1051"/>
        <v>marpower/power-tag/outlets-laundry-emp108</v>
      </c>
      <c r="Z5903" s="103" t="str" cm="1">
        <f t="array" ref="Z5903">IF(COUNTIF(N5903,"spare"),"","$."&amp;_xlfn.REGEXEXTRACT(J5903,"^PT\d+[FQ]\d+_(.*)", 2))</f>
        <v>$.RMS_Voltage_C_N</v>
      </c>
      <c r="AA5903" s="12">
        <f t="shared" si="1050"/>
        <v>51</v>
      </c>
      <c r="AB5903" s="6" t="s">
        <v>195</v>
      </c>
      <c r="AC5903" s="103">
        <v>3032</v>
      </c>
      <c r="AJ5903" s="80"/>
      <c r="AK5903" s="113" t="s">
        <v>1424</v>
      </c>
      <c r="AN5903" s="80"/>
      <c r="AO5903" s="80"/>
      <c r="AP5903" s="80"/>
      <c r="AQ5903" s="80"/>
      <c r="AR5903" s="127"/>
      <c r="AS5903" s="80"/>
      <c r="AT5903" s="7"/>
      <c r="AU5903" s="7"/>
      <c r="AV5903" s="165"/>
      <c r="AW5903" s="166"/>
      <c r="AX5903" s="137"/>
      <c r="AY5903" s="147"/>
      <c r="AZ5903" s="167"/>
      <c r="BA5903" s="167"/>
      <c r="BB5903" s="147" t="str">
        <f t="shared" si="1049"/>
        <v/>
      </c>
      <c r="BC5903" s="168"/>
      <c r="BD5903" s="165"/>
      <c r="BE5903" s="165"/>
      <c r="BF5903" s="165"/>
      <c r="BG5903" s="165"/>
      <c r="BH5903" s="165"/>
      <c r="BI5903" s="165"/>
      <c r="BJ5903" s="165"/>
      <c r="BK5903" s="165"/>
      <c r="BL5903" s="165"/>
      <c r="BM5903" s="165"/>
      <c r="BN5903" s="165"/>
      <c r="BO5903" s="165"/>
      <c r="BP5903" s="165"/>
      <c r="BQ5903" s="165"/>
      <c r="BS5903" s="6"/>
      <c r="BT5903" s="11"/>
      <c r="BU5903" s="6"/>
      <c r="BV5903" s="6"/>
    </row>
    <row r="5904" spans="1:74" ht="15.75" x14ac:dyDescent="0.25">
      <c r="A5904" s="52" t="s">
        <v>1422</v>
      </c>
      <c r="B5904" s="56"/>
      <c r="C5904" s="7" t="s">
        <v>118</v>
      </c>
      <c r="D5904" s="7" t="s">
        <v>6562</v>
      </c>
      <c r="E5904" s="7"/>
      <c r="F5904" s="64"/>
      <c r="G5904" s="6"/>
      <c r="H5904" s="6"/>
      <c r="I5904" s="10" t="s">
        <v>110</v>
      </c>
      <c r="J5904" s="11" t="s">
        <v>5442</v>
      </c>
      <c r="K5904" s="194" t="s">
        <v>511</v>
      </c>
      <c r="L5904" s="176"/>
      <c r="M5904" s="176">
        <v>1000</v>
      </c>
      <c r="N5904" s="80" t="s">
        <v>6858</v>
      </c>
      <c r="O5904" s="162"/>
      <c r="P5904" s="80" t="s">
        <v>6351</v>
      </c>
      <c r="Q5904" s="80"/>
      <c r="R5904" s="80"/>
      <c r="S5904" s="163"/>
      <c r="T5904" s="213"/>
      <c r="U5904" s="162"/>
      <c r="V5904" s="164"/>
      <c r="W5904" s="12" t="str">
        <f t="shared" si="1042"/>
        <v>Mqtt1</v>
      </c>
      <c r="X5904" s="196" t="s">
        <v>10786</v>
      </c>
      <c r="Y5904" s="6" t="str">
        <f t="shared" si="1051"/>
        <v>marpower/power-tag/outlets-laundry-emp108</v>
      </c>
      <c r="Z5904" s="103" t="str" cm="1">
        <f t="array" ref="Z5904">IF(COUNTIF(N5904,"spare"),"","$."&amp;_xlfn.REGEXEXTRACT(J5904,"^PT\d+[FQ]\d+_(.*)", 2))</f>
        <v>$.Active_Power_Phase_A</v>
      </c>
      <c r="AA5904" s="12">
        <f t="shared" si="1050"/>
        <v>51</v>
      </c>
      <c r="AB5904" s="6" t="s">
        <v>195</v>
      </c>
      <c r="AC5904" s="103">
        <v>3054</v>
      </c>
      <c r="AJ5904" s="80"/>
      <c r="AK5904" s="113" t="s">
        <v>1425</v>
      </c>
      <c r="AN5904" s="80"/>
      <c r="AO5904" s="80"/>
      <c r="AP5904" s="80"/>
      <c r="AQ5904" s="80"/>
      <c r="AR5904" s="127"/>
      <c r="AS5904" s="80"/>
      <c r="AT5904" s="7"/>
      <c r="AU5904" s="7"/>
      <c r="AV5904" s="165"/>
      <c r="AW5904" s="166"/>
      <c r="AX5904" s="137"/>
      <c r="AY5904" s="147"/>
      <c r="AZ5904" s="167"/>
      <c r="BA5904" s="167"/>
      <c r="BB5904" s="147" t="str">
        <f t="shared" si="1049"/>
        <v/>
      </c>
      <c r="BC5904" s="168"/>
      <c r="BD5904" s="165"/>
      <c r="BE5904" s="165"/>
      <c r="BF5904" s="165"/>
      <c r="BG5904" s="165"/>
      <c r="BH5904" s="165"/>
      <c r="BI5904" s="165"/>
      <c r="BJ5904" s="165"/>
      <c r="BK5904" s="165"/>
      <c r="BL5904" s="165"/>
      <c r="BM5904" s="165"/>
      <c r="BN5904" s="165"/>
      <c r="BO5904" s="165"/>
      <c r="BP5904" s="165"/>
      <c r="BQ5904" s="165"/>
      <c r="BS5904" s="6"/>
      <c r="BT5904" s="11"/>
      <c r="BU5904" s="6"/>
      <c r="BV5904" s="6"/>
    </row>
    <row r="5905" spans="1:74" ht="15.75" x14ac:dyDescent="0.25">
      <c r="A5905" s="52" t="s">
        <v>1422</v>
      </c>
      <c r="B5905" s="56"/>
      <c r="C5905" s="7" t="s">
        <v>118</v>
      </c>
      <c r="D5905" s="7" t="s">
        <v>6562</v>
      </c>
      <c r="E5905" s="7"/>
      <c r="F5905" s="64"/>
      <c r="G5905" s="6"/>
      <c r="H5905" s="6"/>
      <c r="I5905" s="10" t="s">
        <v>110</v>
      </c>
      <c r="J5905" s="11" t="s">
        <v>5443</v>
      </c>
      <c r="K5905" s="194" t="s">
        <v>511</v>
      </c>
      <c r="L5905" s="176"/>
      <c r="M5905" s="176">
        <v>1000</v>
      </c>
      <c r="N5905" s="80" t="s">
        <v>6858</v>
      </c>
      <c r="O5905" s="162"/>
      <c r="P5905" s="80" t="s">
        <v>6352</v>
      </c>
      <c r="Q5905" s="80"/>
      <c r="R5905" s="80"/>
      <c r="S5905" s="163"/>
      <c r="T5905" s="213"/>
      <c r="U5905" s="162"/>
      <c r="V5905" s="164"/>
      <c r="W5905" s="12" t="str">
        <f t="shared" si="1042"/>
        <v>Mqtt1</v>
      </c>
      <c r="X5905" s="196" t="s">
        <v>10786</v>
      </c>
      <c r="Y5905" s="6" t="str">
        <f t="shared" si="1051"/>
        <v>marpower/power-tag/outlets-laundry-emp108</v>
      </c>
      <c r="Z5905" s="103" t="str" cm="1">
        <f t="array" ref="Z5905">IF(COUNTIF(N5905,"spare"),"","$."&amp;_xlfn.REGEXEXTRACT(J5905,"^PT\d+[FQ]\d+_(.*)", 2))</f>
        <v>$.Active_Power_Phase_B</v>
      </c>
      <c r="AA5905" s="12">
        <f t="shared" si="1050"/>
        <v>51</v>
      </c>
      <c r="AB5905" s="6" t="s">
        <v>195</v>
      </c>
      <c r="AC5905" s="103">
        <v>3056</v>
      </c>
      <c r="AJ5905" s="80"/>
      <c r="AK5905" s="113" t="s">
        <v>1425</v>
      </c>
      <c r="AN5905" s="80"/>
      <c r="AO5905" s="80"/>
      <c r="AP5905" s="80"/>
      <c r="AQ5905" s="80"/>
      <c r="AR5905" s="127"/>
      <c r="AS5905" s="80"/>
      <c r="AT5905" s="7"/>
      <c r="AU5905" s="7"/>
      <c r="AV5905" s="165"/>
      <c r="AW5905" s="166"/>
      <c r="AX5905" s="137"/>
      <c r="AY5905" s="147"/>
      <c r="AZ5905" s="167"/>
      <c r="BA5905" s="167"/>
      <c r="BB5905" s="147" t="str">
        <f t="shared" si="1049"/>
        <v/>
      </c>
      <c r="BC5905" s="168"/>
      <c r="BD5905" s="165"/>
      <c r="BE5905" s="165"/>
      <c r="BF5905" s="165"/>
      <c r="BG5905" s="165"/>
      <c r="BH5905" s="165"/>
      <c r="BI5905" s="165"/>
      <c r="BJ5905" s="165"/>
      <c r="BK5905" s="165"/>
      <c r="BL5905" s="165"/>
      <c r="BM5905" s="165"/>
      <c r="BN5905" s="165"/>
      <c r="BO5905" s="165"/>
      <c r="BP5905" s="165"/>
      <c r="BQ5905" s="165"/>
      <c r="BS5905" s="6"/>
      <c r="BT5905" s="11"/>
      <c r="BU5905" s="6"/>
      <c r="BV5905" s="6"/>
    </row>
    <row r="5906" spans="1:74" ht="15.75" x14ac:dyDescent="0.25">
      <c r="A5906" s="52" t="s">
        <v>1422</v>
      </c>
      <c r="B5906" s="56"/>
      <c r="C5906" s="7" t="s">
        <v>118</v>
      </c>
      <c r="D5906" s="7" t="s">
        <v>6562</v>
      </c>
      <c r="E5906" s="7"/>
      <c r="F5906" s="64"/>
      <c r="G5906" s="6"/>
      <c r="H5906" s="6"/>
      <c r="I5906" s="10" t="s">
        <v>110</v>
      </c>
      <c r="J5906" s="11" t="s">
        <v>5444</v>
      </c>
      <c r="K5906" s="194" t="s">
        <v>511</v>
      </c>
      <c r="L5906" s="176"/>
      <c r="M5906" s="176">
        <v>1000</v>
      </c>
      <c r="N5906" s="80" t="s">
        <v>6858</v>
      </c>
      <c r="O5906" s="162"/>
      <c r="P5906" s="80" t="s">
        <v>6353</v>
      </c>
      <c r="Q5906" s="80"/>
      <c r="R5906" s="80"/>
      <c r="S5906" s="163"/>
      <c r="T5906" s="213"/>
      <c r="U5906" s="162"/>
      <c r="V5906" s="164"/>
      <c r="W5906" s="12" t="str">
        <f t="shared" si="1042"/>
        <v>Mqtt1</v>
      </c>
      <c r="X5906" s="196" t="s">
        <v>10786</v>
      </c>
      <c r="Y5906" s="6" t="str">
        <f t="shared" si="1051"/>
        <v>marpower/power-tag/outlets-laundry-emp108</v>
      </c>
      <c r="Z5906" s="103" t="str" cm="1">
        <f t="array" ref="Z5906">IF(COUNTIF(N5906,"spare"),"","$."&amp;_xlfn.REGEXEXTRACT(J5906,"^PT\d+[FQ]\d+_(.*)", 2))</f>
        <v>$.Active_Power_Phase_C</v>
      </c>
      <c r="AA5906" s="12">
        <f t="shared" si="1050"/>
        <v>51</v>
      </c>
      <c r="AB5906" s="6" t="s">
        <v>195</v>
      </c>
      <c r="AC5906" s="103">
        <v>3058</v>
      </c>
      <c r="AJ5906" s="80"/>
      <c r="AK5906" s="113" t="s">
        <v>1425</v>
      </c>
      <c r="AN5906" s="80"/>
      <c r="AO5906" s="80"/>
      <c r="AP5906" s="80"/>
      <c r="AQ5906" s="80"/>
      <c r="AR5906" s="127"/>
      <c r="AS5906" s="80"/>
      <c r="AT5906" s="7"/>
      <c r="AU5906" s="7"/>
      <c r="AV5906" s="165"/>
      <c r="AW5906" s="166"/>
      <c r="AX5906" s="137"/>
      <c r="AY5906" s="147"/>
      <c r="AZ5906" s="167"/>
      <c r="BA5906" s="167"/>
      <c r="BB5906" s="147" t="str">
        <f t="shared" si="1049"/>
        <v/>
      </c>
      <c r="BC5906" s="168"/>
      <c r="BD5906" s="165"/>
      <c r="BE5906" s="165"/>
      <c r="BF5906" s="165"/>
      <c r="BG5906" s="165"/>
      <c r="BH5906" s="165"/>
      <c r="BI5906" s="165"/>
      <c r="BJ5906" s="165"/>
      <c r="BK5906" s="165"/>
      <c r="BL5906" s="165"/>
      <c r="BM5906" s="165"/>
      <c r="BN5906" s="165"/>
      <c r="BO5906" s="165"/>
      <c r="BP5906" s="165"/>
      <c r="BQ5906" s="165"/>
      <c r="BS5906" s="6"/>
      <c r="BT5906" s="11"/>
      <c r="BU5906" s="6"/>
      <c r="BV5906" s="6"/>
    </row>
    <row r="5907" spans="1:74" ht="15.75" x14ac:dyDescent="0.25">
      <c r="A5907" s="52" t="s">
        <v>1422</v>
      </c>
      <c r="B5907" s="56"/>
      <c r="C5907" s="7" t="s">
        <v>118</v>
      </c>
      <c r="D5907" s="7" t="s">
        <v>6562</v>
      </c>
      <c r="E5907" s="7"/>
      <c r="F5907" s="64"/>
      <c r="G5907" s="6"/>
      <c r="H5907" s="6"/>
      <c r="I5907" s="10" t="s">
        <v>110</v>
      </c>
      <c r="J5907" s="11" t="s">
        <v>5445</v>
      </c>
      <c r="K5907" s="194" t="s">
        <v>511</v>
      </c>
      <c r="L5907" s="176"/>
      <c r="M5907" s="176">
        <v>1000</v>
      </c>
      <c r="N5907" s="80" t="s">
        <v>6858</v>
      </c>
      <c r="O5907" s="162"/>
      <c r="P5907" s="80" t="s">
        <v>6354</v>
      </c>
      <c r="Q5907" s="80"/>
      <c r="R5907" s="80"/>
      <c r="S5907" s="163"/>
      <c r="T5907" s="213"/>
      <c r="U5907" s="162"/>
      <c r="V5907" s="164"/>
      <c r="W5907" s="12" t="str">
        <f t="shared" si="1042"/>
        <v>Mqtt1</v>
      </c>
      <c r="X5907" s="196" t="s">
        <v>10786</v>
      </c>
      <c r="Y5907" s="6" t="str">
        <f t="shared" si="1051"/>
        <v>marpower/power-tag/outlets-laundry-emp108</v>
      </c>
      <c r="Z5907" s="103" t="str" cm="1">
        <f t="array" ref="Z5907">IF(COUNTIF(N5907,"spare"),"","$."&amp;_xlfn.REGEXEXTRACT(J5907,"^PT\d+[FQ]\d+_(.*)", 2))</f>
        <v>$.Total_Active_Power</v>
      </c>
      <c r="AA5907" s="12">
        <f t="shared" si="1050"/>
        <v>51</v>
      </c>
      <c r="AB5907" s="6" t="s">
        <v>195</v>
      </c>
      <c r="AC5907" s="103">
        <v>3060</v>
      </c>
      <c r="AJ5907" s="80"/>
      <c r="AK5907" s="113" t="s">
        <v>1425</v>
      </c>
      <c r="AN5907" s="80"/>
      <c r="AO5907" s="80"/>
      <c r="AP5907" s="80"/>
      <c r="AQ5907" s="80"/>
      <c r="AR5907" s="127"/>
      <c r="AS5907" s="80"/>
      <c r="AT5907" s="7"/>
      <c r="AU5907" s="7"/>
      <c r="AV5907" s="165"/>
      <c r="AW5907" s="166"/>
      <c r="AX5907" s="137"/>
      <c r="AY5907" s="147"/>
      <c r="AZ5907" s="167"/>
      <c r="BA5907" s="167"/>
      <c r="BB5907" s="147" t="str">
        <f t="shared" si="1049"/>
        <v/>
      </c>
      <c r="BC5907" s="168"/>
      <c r="BD5907" s="165"/>
      <c r="BE5907" s="165"/>
      <c r="BF5907" s="165"/>
      <c r="BG5907" s="165"/>
      <c r="BH5907" s="165"/>
      <c r="BI5907" s="165"/>
      <c r="BJ5907" s="165"/>
      <c r="BK5907" s="165"/>
      <c r="BL5907" s="165"/>
      <c r="BM5907" s="165"/>
      <c r="BN5907" s="165"/>
      <c r="BO5907" s="165"/>
      <c r="BP5907" s="165"/>
      <c r="BQ5907" s="165"/>
      <c r="BS5907" s="6"/>
      <c r="BT5907" s="11"/>
      <c r="BU5907" s="6"/>
      <c r="BV5907" s="6"/>
    </row>
    <row r="5908" spans="1:74" ht="15.75" x14ac:dyDescent="0.25">
      <c r="A5908" s="52" t="s">
        <v>1422</v>
      </c>
      <c r="B5908" s="56"/>
      <c r="C5908" s="7" t="s">
        <v>118</v>
      </c>
      <c r="D5908" s="7" t="s">
        <v>6562</v>
      </c>
      <c r="E5908" s="7"/>
      <c r="F5908" s="64"/>
      <c r="G5908" s="6"/>
      <c r="H5908" s="6"/>
      <c r="I5908" s="10" t="s">
        <v>110</v>
      </c>
      <c r="J5908" s="11" t="s">
        <v>5446</v>
      </c>
      <c r="K5908" s="194" t="s">
        <v>511</v>
      </c>
      <c r="L5908" s="176"/>
      <c r="M5908" s="176">
        <v>1000</v>
      </c>
      <c r="N5908" s="80" t="s">
        <v>6858</v>
      </c>
      <c r="O5908" s="162"/>
      <c r="P5908" s="80" t="s">
        <v>6355</v>
      </c>
      <c r="Q5908" s="80"/>
      <c r="R5908" s="80"/>
      <c r="S5908" s="163"/>
      <c r="T5908" s="213"/>
      <c r="U5908" s="162"/>
      <c r="V5908" s="164"/>
      <c r="W5908" s="12" t="str">
        <f t="shared" si="1042"/>
        <v>Mqtt1</v>
      </c>
      <c r="X5908" s="196" t="s">
        <v>10786</v>
      </c>
      <c r="Y5908" s="6" t="str">
        <f t="shared" si="1051"/>
        <v>marpower/power-tag/outlets-laundry-emp108</v>
      </c>
      <c r="Z5908" s="103" t="str" cm="1">
        <f t="array" ref="Z5908">IF(COUNTIF(N5908,"spare"),"","$."&amp;_xlfn.REGEXEXTRACT(J5908,"^PT\d+[FQ]\d+_(.*)", 2))</f>
        <v>$.Power_Factor_Phase_A</v>
      </c>
      <c r="AA5908" s="12">
        <f t="shared" si="1050"/>
        <v>51</v>
      </c>
      <c r="AB5908" s="6" t="s">
        <v>195</v>
      </c>
      <c r="AC5908" s="103">
        <v>3078</v>
      </c>
      <c r="AJ5908" s="80"/>
      <c r="AK5908" s="113" t="s">
        <v>1426</v>
      </c>
      <c r="AN5908" s="80"/>
      <c r="AO5908" s="80"/>
      <c r="AP5908" s="80"/>
      <c r="AQ5908" s="80"/>
      <c r="AR5908" s="127"/>
      <c r="AS5908" s="80"/>
      <c r="AT5908" s="7"/>
      <c r="AU5908" s="7"/>
      <c r="AV5908" s="165"/>
      <c r="AW5908" s="166"/>
      <c r="AX5908" s="137"/>
      <c r="AY5908" s="147"/>
      <c r="AZ5908" s="167"/>
      <c r="BA5908" s="167"/>
      <c r="BB5908" s="147" t="str">
        <f t="shared" si="1049"/>
        <v/>
      </c>
      <c r="BC5908" s="168"/>
      <c r="BD5908" s="165"/>
      <c r="BE5908" s="165"/>
      <c r="BF5908" s="165"/>
      <c r="BG5908" s="165"/>
      <c r="BH5908" s="165"/>
      <c r="BI5908" s="165"/>
      <c r="BJ5908" s="165"/>
      <c r="BK5908" s="165"/>
      <c r="BL5908" s="165"/>
      <c r="BM5908" s="165"/>
      <c r="BN5908" s="165"/>
      <c r="BO5908" s="165"/>
      <c r="BP5908" s="165"/>
      <c r="BQ5908" s="165"/>
      <c r="BS5908" s="6"/>
      <c r="BT5908" s="11"/>
      <c r="BU5908" s="6"/>
      <c r="BV5908" s="6"/>
    </row>
    <row r="5909" spans="1:74" ht="15.75" x14ac:dyDescent="0.25">
      <c r="A5909" s="52" t="s">
        <v>1422</v>
      </c>
      <c r="B5909" s="56"/>
      <c r="C5909" s="7" t="s">
        <v>118</v>
      </c>
      <c r="D5909" s="7" t="s">
        <v>6562</v>
      </c>
      <c r="E5909" s="7"/>
      <c r="F5909" s="64"/>
      <c r="G5909" s="6"/>
      <c r="H5909" s="6"/>
      <c r="I5909" s="10" t="s">
        <v>110</v>
      </c>
      <c r="J5909" s="11" t="s">
        <v>5447</v>
      </c>
      <c r="K5909" s="194" t="s">
        <v>511</v>
      </c>
      <c r="L5909" s="176"/>
      <c r="M5909" s="176">
        <v>1000</v>
      </c>
      <c r="N5909" s="80" t="s">
        <v>6858</v>
      </c>
      <c r="O5909" s="162"/>
      <c r="P5909" s="80" t="s">
        <v>6356</v>
      </c>
      <c r="Q5909" s="80"/>
      <c r="R5909" s="80"/>
      <c r="S5909" s="163"/>
      <c r="T5909" s="213"/>
      <c r="U5909" s="162"/>
      <c r="V5909" s="164"/>
      <c r="W5909" s="12" t="str">
        <f t="shared" si="1042"/>
        <v>Mqtt1</v>
      </c>
      <c r="X5909" s="196" t="s">
        <v>10786</v>
      </c>
      <c r="Y5909" s="6" t="str">
        <f t="shared" si="1051"/>
        <v>marpower/power-tag/outlets-laundry-emp108</v>
      </c>
      <c r="Z5909" s="103" t="str" cm="1">
        <f t="array" ref="Z5909">IF(COUNTIF(N5909,"spare"),"","$."&amp;_xlfn.REGEXEXTRACT(J5909,"^PT\d+[FQ]\d+_(.*)", 2))</f>
        <v>$.Power_Factor_Phase_B</v>
      </c>
      <c r="AA5909" s="12">
        <f t="shared" si="1050"/>
        <v>51</v>
      </c>
      <c r="AB5909" s="6" t="s">
        <v>195</v>
      </c>
      <c r="AC5909" s="103">
        <v>3080</v>
      </c>
      <c r="AJ5909" s="80"/>
      <c r="AK5909" s="113" t="s">
        <v>1426</v>
      </c>
      <c r="AN5909" s="80"/>
      <c r="AO5909" s="80"/>
      <c r="AP5909" s="80"/>
      <c r="AQ5909" s="80"/>
      <c r="AR5909" s="127"/>
      <c r="AS5909" s="80"/>
      <c r="AT5909" s="7"/>
      <c r="AU5909" s="7"/>
      <c r="AV5909" s="165"/>
      <c r="AW5909" s="166"/>
      <c r="AX5909" s="137"/>
      <c r="AY5909" s="147"/>
      <c r="AZ5909" s="167"/>
      <c r="BA5909" s="167"/>
      <c r="BB5909" s="147" t="str">
        <f t="shared" si="1049"/>
        <v/>
      </c>
      <c r="BC5909" s="168"/>
      <c r="BD5909" s="165"/>
      <c r="BE5909" s="165"/>
      <c r="BF5909" s="165"/>
      <c r="BG5909" s="165"/>
      <c r="BH5909" s="165"/>
      <c r="BI5909" s="165"/>
      <c r="BJ5909" s="165"/>
      <c r="BK5909" s="165"/>
      <c r="BL5909" s="165"/>
      <c r="BM5909" s="165"/>
      <c r="BN5909" s="165"/>
      <c r="BO5909" s="165"/>
      <c r="BP5909" s="165"/>
      <c r="BQ5909" s="165"/>
      <c r="BS5909" s="6"/>
      <c r="BT5909" s="11"/>
      <c r="BU5909" s="6"/>
      <c r="BV5909" s="6"/>
    </row>
    <row r="5910" spans="1:74" ht="15.75" x14ac:dyDescent="0.25">
      <c r="A5910" s="52" t="s">
        <v>1422</v>
      </c>
      <c r="B5910" s="56"/>
      <c r="C5910" s="7" t="s">
        <v>118</v>
      </c>
      <c r="D5910" s="7" t="s">
        <v>6562</v>
      </c>
      <c r="E5910" s="7"/>
      <c r="F5910" s="64"/>
      <c r="G5910" s="6"/>
      <c r="H5910" s="6"/>
      <c r="I5910" s="10" t="s">
        <v>110</v>
      </c>
      <c r="J5910" s="11" t="s">
        <v>5448</v>
      </c>
      <c r="K5910" s="194" t="s">
        <v>511</v>
      </c>
      <c r="L5910" s="176"/>
      <c r="M5910" s="176">
        <v>1000</v>
      </c>
      <c r="N5910" s="80" t="s">
        <v>6858</v>
      </c>
      <c r="O5910" s="162"/>
      <c r="P5910" s="80" t="s">
        <v>6357</v>
      </c>
      <c r="Q5910" s="80"/>
      <c r="R5910" s="80"/>
      <c r="S5910" s="163"/>
      <c r="T5910" s="213"/>
      <c r="U5910" s="162"/>
      <c r="V5910" s="164"/>
      <c r="W5910" s="12" t="str">
        <f t="shared" si="1042"/>
        <v>Mqtt1</v>
      </c>
      <c r="X5910" s="196" t="s">
        <v>10786</v>
      </c>
      <c r="Y5910" s="6" t="str">
        <f t="shared" si="1051"/>
        <v>marpower/power-tag/outlets-laundry-emp108</v>
      </c>
      <c r="Z5910" s="103" t="str" cm="1">
        <f t="array" ref="Z5910">IF(COUNTIF(N5910,"spare"),"","$."&amp;_xlfn.REGEXEXTRACT(J5910,"^PT\d+[FQ]\d+_(.*)", 2))</f>
        <v>$.Power_Factor_Phase_C</v>
      </c>
      <c r="AA5910" s="12">
        <f t="shared" si="1050"/>
        <v>51</v>
      </c>
      <c r="AB5910" s="6" t="s">
        <v>195</v>
      </c>
      <c r="AC5910" s="103">
        <v>3082</v>
      </c>
      <c r="AJ5910" s="80"/>
      <c r="AK5910" s="113" t="s">
        <v>1426</v>
      </c>
      <c r="AN5910" s="80"/>
      <c r="AO5910" s="80"/>
      <c r="AP5910" s="80"/>
      <c r="AQ5910" s="80"/>
      <c r="AR5910" s="127"/>
      <c r="AS5910" s="80"/>
      <c r="AT5910" s="7"/>
      <c r="AU5910" s="7"/>
      <c r="AV5910" s="165"/>
      <c r="AW5910" s="166"/>
      <c r="AX5910" s="137"/>
      <c r="AY5910" s="147"/>
      <c r="AZ5910" s="167"/>
      <c r="BA5910" s="167"/>
      <c r="BB5910" s="147" t="str">
        <f t="shared" si="1049"/>
        <v/>
      </c>
      <c r="BC5910" s="168"/>
      <c r="BD5910" s="165"/>
      <c r="BE5910" s="165"/>
      <c r="BF5910" s="165"/>
      <c r="BG5910" s="165"/>
      <c r="BH5910" s="165"/>
      <c r="BI5910" s="165"/>
      <c r="BJ5910" s="165"/>
      <c r="BK5910" s="165"/>
      <c r="BL5910" s="165"/>
      <c r="BM5910" s="165"/>
      <c r="BN5910" s="165"/>
      <c r="BO5910" s="165"/>
      <c r="BP5910" s="165"/>
      <c r="BQ5910" s="165"/>
      <c r="BS5910" s="6"/>
      <c r="BT5910" s="11"/>
      <c r="BU5910" s="6"/>
      <c r="BV5910" s="6"/>
    </row>
    <row r="5911" spans="1:74" ht="15.75" x14ac:dyDescent="0.25">
      <c r="A5911" s="52" t="s">
        <v>1422</v>
      </c>
      <c r="B5911" s="56"/>
      <c r="C5911" s="7" t="s">
        <v>118</v>
      </c>
      <c r="D5911" s="7" t="s">
        <v>6562</v>
      </c>
      <c r="E5911" s="7"/>
      <c r="F5911" s="64"/>
      <c r="G5911" s="6"/>
      <c r="H5911" s="6"/>
      <c r="I5911" s="10" t="s">
        <v>110</v>
      </c>
      <c r="J5911" s="11" t="s">
        <v>5449</v>
      </c>
      <c r="K5911" s="194" t="s">
        <v>511</v>
      </c>
      <c r="L5911" s="176"/>
      <c r="M5911" s="176">
        <v>1000</v>
      </c>
      <c r="N5911" s="80" t="s">
        <v>6858</v>
      </c>
      <c r="O5911" s="162"/>
      <c r="P5911" s="80" t="s">
        <v>6358</v>
      </c>
      <c r="Q5911" s="80"/>
      <c r="R5911" s="80"/>
      <c r="S5911" s="163"/>
      <c r="T5911" s="213"/>
      <c r="U5911" s="162"/>
      <c r="V5911" s="164"/>
      <c r="W5911" s="12" t="str">
        <f t="shared" si="1042"/>
        <v>Mqtt1</v>
      </c>
      <c r="X5911" s="196" t="s">
        <v>10786</v>
      </c>
      <c r="Y5911" s="6" t="str">
        <f t="shared" si="1051"/>
        <v>marpower/power-tag/outlets-laundry-emp108</v>
      </c>
      <c r="Z5911" s="103" t="str" cm="1">
        <f t="array" ref="Z5911">IF(COUNTIF(N5911,"spare"),"","$."&amp;_xlfn.REGEXEXTRACT(J5911,"^PT\d+[FQ]\d+_(.*)", 2))</f>
        <v>$.Total_Power_Factor</v>
      </c>
      <c r="AA5911" s="12">
        <f t="shared" si="1050"/>
        <v>51</v>
      </c>
      <c r="AB5911" s="6" t="s">
        <v>195</v>
      </c>
      <c r="AC5911" s="103">
        <v>3084</v>
      </c>
      <c r="AJ5911" s="80"/>
      <c r="AK5911" s="113" t="s">
        <v>1426</v>
      </c>
      <c r="AN5911" s="80"/>
      <c r="AO5911" s="80"/>
      <c r="AP5911" s="80"/>
      <c r="AQ5911" s="80"/>
      <c r="AR5911" s="127"/>
      <c r="AS5911" s="80"/>
      <c r="AT5911" s="7"/>
      <c r="AU5911" s="7"/>
      <c r="AV5911" s="165"/>
      <c r="AW5911" s="166"/>
      <c r="AX5911" s="137"/>
      <c r="AY5911" s="147"/>
      <c r="AZ5911" s="167"/>
      <c r="BA5911" s="167"/>
      <c r="BB5911" s="147" t="str">
        <f t="shared" si="1049"/>
        <v/>
      </c>
      <c r="BC5911" s="168"/>
      <c r="BD5911" s="165"/>
      <c r="BE5911" s="165"/>
      <c r="BF5911" s="165"/>
      <c r="BG5911" s="165"/>
      <c r="BH5911" s="165"/>
      <c r="BI5911" s="165"/>
      <c r="BJ5911" s="165"/>
      <c r="BK5911" s="165"/>
      <c r="BL5911" s="165"/>
      <c r="BM5911" s="165"/>
      <c r="BN5911" s="165"/>
      <c r="BO5911" s="165"/>
      <c r="BP5911" s="165"/>
      <c r="BQ5911" s="165"/>
      <c r="BS5911" s="6"/>
      <c r="BT5911" s="11"/>
      <c r="BU5911" s="6"/>
      <c r="BV5911" s="6"/>
    </row>
    <row r="5912" spans="1:74" ht="15.75" x14ac:dyDescent="0.25">
      <c r="A5912" s="52" t="s">
        <v>1422</v>
      </c>
      <c r="B5912" s="56"/>
      <c r="C5912" s="7" t="s">
        <v>118</v>
      </c>
      <c r="D5912" s="7" t="s">
        <v>6562</v>
      </c>
      <c r="E5912" s="7"/>
      <c r="F5912" s="64"/>
      <c r="G5912" s="6"/>
      <c r="H5912" s="6"/>
      <c r="I5912" s="10" t="s">
        <v>110</v>
      </c>
      <c r="J5912" s="11" t="s">
        <v>5450</v>
      </c>
      <c r="K5912" s="194" t="s">
        <v>511</v>
      </c>
      <c r="L5912" s="176"/>
      <c r="M5912" s="176">
        <v>1000</v>
      </c>
      <c r="N5912" s="80" t="s">
        <v>6858</v>
      </c>
      <c r="O5912" s="162"/>
      <c r="P5912" s="80" t="s">
        <v>6359</v>
      </c>
      <c r="Q5912" s="80"/>
      <c r="R5912" s="80"/>
      <c r="S5912" s="163"/>
      <c r="T5912" s="213"/>
      <c r="U5912" s="162"/>
      <c r="V5912" s="164"/>
      <c r="W5912" s="12" t="str">
        <f t="shared" si="1042"/>
        <v>Mqtt1</v>
      </c>
      <c r="X5912" s="196" t="s">
        <v>10787</v>
      </c>
      <c r="Y5912" s="6" t="str">
        <f t="shared" si="1051"/>
        <v>marpower/power-tag/outlets-crew-lounge-emp108</v>
      </c>
      <c r="Z5912" s="103" t="str" cm="1">
        <f t="array" ref="Z5912">IF(COUNTIF(N5912,"spare"),"","$."&amp;_xlfn.REGEXEXTRACT(J5912,"^PT\d+[FQ]\d+_(.*)", 2))</f>
        <v>$.RMS_Current_Phase_A</v>
      </c>
      <c r="AA5912" s="12">
        <f>AA5897+1</f>
        <v>52</v>
      </c>
      <c r="AB5912" s="6" t="s">
        <v>195</v>
      </c>
      <c r="AC5912" s="103">
        <v>3000</v>
      </c>
      <c r="AJ5912" s="80"/>
      <c r="AK5912" s="113" t="s">
        <v>1423</v>
      </c>
      <c r="AN5912" s="80"/>
      <c r="AO5912" s="80"/>
      <c r="AP5912" s="80"/>
      <c r="AQ5912" s="80"/>
      <c r="AR5912" s="127"/>
      <c r="AS5912" s="80"/>
      <c r="AT5912" s="7"/>
      <c r="AU5912" s="7"/>
      <c r="AV5912" s="165"/>
      <c r="AW5912" s="166"/>
      <c r="AX5912" s="137"/>
      <c r="AY5912" s="147"/>
      <c r="AZ5912" s="167"/>
      <c r="BA5912" s="167"/>
      <c r="BB5912" s="147" t="str">
        <f t="shared" ref="BB5912:BB5926" si="1052">IF(ISNUMBER(AM5912),"1","")</f>
        <v/>
      </c>
      <c r="BC5912" s="168"/>
      <c r="BD5912" s="165"/>
      <c r="BE5912" s="165"/>
      <c r="BF5912" s="165"/>
      <c r="BG5912" s="165"/>
      <c r="BH5912" s="165"/>
      <c r="BI5912" s="165"/>
      <c r="BJ5912" s="165"/>
      <c r="BK5912" s="165"/>
      <c r="BL5912" s="165"/>
      <c r="BM5912" s="165"/>
      <c r="BN5912" s="165"/>
      <c r="BO5912" s="165"/>
      <c r="BP5912" s="165"/>
      <c r="BQ5912" s="165"/>
      <c r="BS5912" s="6"/>
      <c r="BT5912" s="11"/>
      <c r="BU5912" s="6"/>
      <c r="BV5912" s="6"/>
    </row>
    <row r="5913" spans="1:74" ht="15.75" x14ac:dyDescent="0.25">
      <c r="A5913" s="52" t="s">
        <v>1422</v>
      </c>
      <c r="B5913" s="56"/>
      <c r="C5913" s="7" t="s">
        <v>118</v>
      </c>
      <c r="D5913" s="7" t="s">
        <v>6562</v>
      </c>
      <c r="E5913" s="7"/>
      <c r="F5913" s="64"/>
      <c r="G5913" s="6"/>
      <c r="H5913" s="6"/>
      <c r="I5913" s="10" t="s">
        <v>110</v>
      </c>
      <c r="J5913" s="11" t="s">
        <v>5451</v>
      </c>
      <c r="K5913" s="194" t="s">
        <v>511</v>
      </c>
      <c r="L5913" s="176"/>
      <c r="M5913" s="176">
        <v>1000</v>
      </c>
      <c r="N5913" s="80" t="s">
        <v>6858</v>
      </c>
      <c r="O5913" s="162"/>
      <c r="P5913" s="80" t="s">
        <v>6360</v>
      </c>
      <c r="Q5913" s="80"/>
      <c r="R5913" s="80"/>
      <c r="S5913" s="163"/>
      <c r="T5913" s="213"/>
      <c r="U5913" s="162"/>
      <c r="V5913" s="164"/>
      <c r="W5913" s="12" t="str">
        <f t="shared" si="1042"/>
        <v>Mqtt1</v>
      </c>
      <c r="X5913" s="196" t="s">
        <v>10787</v>
      </c>
      <c r="Y5913" s="6" t="str">
        <f t="shared" si="1051"/>
        <v>marpower/power-tag/outlets-crew-lounge-emp108</v>
      </c>
      <c r="Z5913" s="103" t="str" cm="1">
        <f t="array" ref="Z5913">IF(COUNTIF(N5913,"spare"),"","$."&amp;_xlfn.REGEXEXTRACT(J5913,"^PT\d+[FQ]\d+_(.*)", 2))</f>
        <v>$.RMS_Current_Phase_B</v>
      </c>
      <c r="AA5913" s="12">
        <f t="shared" ref="AA5913:AA5926" si="1053">AA5898+1</f>
        <v>52</v>
      </c>
      <c r="AB5913" s="6" t="s">
        <v>195</v>
      </c>
      <c r="AC5913" s="103">
        <v>3002</v>
      </c>
      <c r="AJ5913" s="80"/>
      <c r="AK5913" s="113" t="s">
        <v>1423</v>
      </c>
      <c r="AN5913" s="80"/>
      <c r="AO5913" s="80"/>
      <c r="AP5913" s="80"/>
      <c r="AQ5913" s="80"/>
      <c r="AR5913" s="127"/>
      <c r="AS5913" s="80"/>
      <c r="AT5913" s="7"/>
      <c r="AU5913" s="7"/>
      <c r="AV5913" s="165"/>
      <c r="AW5913" s="166"/>
      <c r="AX5913" s="137"/>
      <c r="AY5913" s="147"/>
      <c r="AZ5913" s="167"/>
      <c r="BA5913" s="167"/>
      <c r="BB5913" s="147" t="str">
        <f t="shared" si="1052"/>
        <v/>
      </c>
      <c r="BC5913" s="168"/>
      <c r="BD5913" s="165"/>
      <c r="BE5913" s="165"/>
      <c r="BF5913" s="165"/>
      <c r="BG5913" s="165"/>
      <c r="BH5913" s="165"/>
      <c r="BI5913" s="165"/>
      <c r="BJ5913" s="165"/>
      <c r="BK5913" s="165"/>
      <c r="BL5913" s="165"/>
      <c r="BM5913" s="165"/>
      <c r="BN5913" s="165"/>
      <c r="BO5913" s="165"/>
      <c r="BP5913" s="165"/>
      <c r="BQ5913" s="165"/>
      <c r="BS5913" s="6"/>
      <c r="BT5913" s="11"/>
      <c r="BU5913" s="6"/>
      <c r="BV5913" s="6"/>
    </row>
    <row r="5914" spans="1:74" ht="15.75" x14ac:dyDescent="0.25">
      <c r="A5914" s="52" t="s">
        <v>1422</v>
      </c>
      <c r="B5914" s="56"/>
      <c r="C5914" s="7" t="s">
        <v>118</v>
      </c>
      <c r="D5914" s="7" t="s">
        <v>6562</v>
      </c>
      <c r="E5914" s="7"/>
      <c r="F5914" s="64"/>
      <c r="G5914" s="6"/>
      <c r="H5914" s="6"/>
      <c r="I5914" s="10" t="s">
        <v>110</v>
      </c>
      <c r="J5914" s="11" t="s">
        <v>5452</v>
      </c>
      <c r="K5914" s="194" t="s">
        <v>511</v>
      </c>
      <c r="L5914" s="176"/>
      <c r="M5914" s="176">
        <v>1000</v>
      </c>
      <c r="N5914" s="80" t="s">
        <v>6858</v>
      </c>
      <c r="O5914" s="162"/>
      <c r="P5914" s="80" t="s">
        <v>6361</v>
      </c>
      <c r="Q5914" s="80"/>
      <c r="R5914" s="80"/>
      <c r="S5914" s="163"/>
      <c r="T5914" s="213"/>
      <c r="U5914" s="162"/>
      <c r="V5914" s="164"/>
      <c r="W5914" s="12" t="str">
        <f t="shared" si="1042"/>
        <v>Mqtt1</v>
      </c>
      <c r="X5914" s="196" t="s">
        <v>10787</v>
      </c>
      <c r="Y5914" s="6" t="str">
        <f t="shared" si="1051"/>
        <v>marpower/power-tag/outlets-crew-lounge-emp108</v>
      </c>
      <c r="Z5914" s="103" t="str" cm="1">
        <f t="array" ref="Z5914">IF(COUNTIF(N5914,"spare"),"","$."&amp;_xlfn.REGEXEXTRACT(J5914,"^PT\d+[FQ]\d+_(.*)", 2))</f>
        <v>$.RMS_Current_Phase_C</v>
      </c>
      <c r="AA5914" s="12">
        <f t="shared" si="1053"/>
        <v>52</v>
      </c>
      <c r="AB5914" s="6" t="s">
        <v>195</v>
      </c>
      <c r="AC5914" s="103">
        <v>3004</v>
      </c>
      <c r="AJ5914" s="80"/>
      <c r="AK5914" s="113" t="s">
        <v>1423</v>
      </c>
      <c r="AN5914" s="80"/>
      <c r="AO5914" s="80"/>
      <c r="AP5914" s="80"/>
      <c r="AQ5914" s="80"/>
      <c r="AR5914" s="127"/>
      <c r="AS5914" s="80"/>
      <c r="AT5914" s="7"/>
      <c r="AU5914" s="7"/>
      <c r="AV5914" s="165"/>
      <c r="AW5914" s="166"/>
      <c r="AX5914" s="137"/>
      <c r="AY5914" s="147"/>
      <c r="AZ5914" s="167"/>
      <c r="BA5914" s="167"/>
      <c r="BB5914" s="147" t="str">
        <f t="shared" si="1052"/>
        <v/>
      </c>
      <c r="BC5914" s="168"/>
      <c r="BD5914" s="165"/>
      <c r="BE5914" s="165"/>
      <c r="BF5914" s="165"/>
      <c r="BG5914" s="165"/>
      <c r="BH5914" s="165"/>
      <c r="BI5914" s="165"/>
      <c r="BJ5914" s="165"/>
      <c r="BK5914" s="165"/>
      <c r="BL5914" s="165"/>
      <c r="BM5914" s="165"/>
      <c r="BN5914" s="165"/>
      <c r="BO5914" s="165"/>
      <c r="BP5914" s="165"/>
      <c r="BQ5914" s="165"/>
      <c r="BS5914" s="6"/>
      <c r="BT5914" s="11"/>
      <c r="BU5914" s="6"/>
      <c r="BV5914" s="6"/>
    </row>
    <row r="5915" spans="1:74" ht="15.75" x14ac:dyDescent="0.25">
      <c r="A5915" s="52" t="s">
        <v>1422</v>
      </c>
      <c r="B5915" s="56"/>
      <c r="C5915" s="7" t="s">
        <v>118</v>
      </c>
      <c r="D5915" s="7" t="s">
        <v>6562</v>
      </c>
      <c r="E5915" s="7"/>
      <c r="F5915" s="64"/>
      <c r="G5915" s="6"/>
      <c r="H5915" s="6"/>
      <c r="I5915" s="10" t="s">
        <v>110</v>
      </c>
      <c r="J5915" s="11" t="s">
        <v>5453</v>
      </c>
      <c r="K5915" s="194" t="s">
        <v>511</v>
      </c>
      <c r="L5915" s="176"/>
      <c r="M5915" s="176">
        <v>1000</v>
      </c>
      <c r="N5915" s="80" t="s">
        <v>6858</v>
      </c>
      <c r="O5915" s="162"/>
      <c r="P5915" s="80" t="s">
        <v>6362</v>
      </c>
      <c r="Q5915" s="80"/>
      <c r="R5915" s="80"/>
      <c r="S5915" s="163"/>
      <c r="T5915" s="213"/>
      <c r="U5915" s="162"/>
      <c r="V5915" s="164"/>
      <c r="W5915" s="12" t="str">
        <f t="shared" ref="W5915:W5978" si="1054">IF(COUNTIF(N5915,"spare"),"","Mqtt1")</f>
        <v>Mqtt1</v>
      </c>
      <c r="X5915" s="196" t="s">
        <v>10787</v>
      </c>
      <c r="Y5915" s="6" t="str">
        <f t="shared" si="1051"/>
        <v>marpower/power-tag/outlets-crew-lounge-emp108</v>
      </c>
      <c r="Z5915" s="103" t="str" cm="1">
        <f t="array" ref="Z5915">IF(COUNTIF(N5915,"spare"),"","$."&amp;_xlfn.REGEXEXTRACT(J5915,"^PT\d+[FQ]\d+_(.*)", 2))</f>
        <v>$.RMS_Current_Phase_Neut</v>
      </c>
      <c r="AA5915" s="12">
        <f t="shared" si="1053"/>
        <v>52</v>
      </c>
      <c r="AB5915" s="6" t="s">
        <v>195</v>
      </c>
      <c r="AC5915" s="103">
        <v>3006</v>
      </c>
      <c r="AJ5915" s="80"/>
      <c r="AK5915" s="113" t="s">
        <v>1423</v>
      </c>
      <c r="AN5915" s="80"/>
      <c r="AO5915" s="80"/>
      <c r="AP5915" s="80"/>
      <c r="AQ5915" s="80"/>
      <c r="AR5915" s="127"/>
      <c r="AS5915" s="80"/>
      <c r="AT5915" s="7"/>
      <c r="AU5915" s="7"/>
      <c r="AV5915" s="165"/>
      <c r="AW5915" s="166"/>
      <c r="AX5915" s="137"/>
      <c r="AY5915" s="147"/>
      <c r="AZ5915" s="167"/>
      <c r="BA5915" s="167"/>
      <c r="BB5915" s="147" t="str">
        <f t="shared" si="1052"/>
        <v/>
      </c>
      <c r="BC5915" s="168"/>
      <c r="BD5915" s="165"/>
      <c r="BE5915" s="165"/>
      <c r="BF5915" s="165"/>
      <c r="BG5915" s="165"/>
      <c r="BH5915" s="165"/>
      <c r="BI5915" s="165"/>
      <c r="BJ5915" s="165"/>
      <c r="BK5915" s="165"/>
      <c r="BL5915" s="165"/>
      <c r="BM5915" s="165"/>
      <c r="BN5915" s="165"/>
      <c r="BO5915" s="165"/>
      <c r="BP5915" s="165"/>
      <c r="BQ5915" s="165"/>
      <c r="BS5915" s="6"/>
      <c r="BT5915" s="11"/>
      <c r="BU5915" s="6"/>
      <c r="BV5915" s="6"/>
    </row>
    <row r="5916" spans="1:74" ht="15.75" x14ac:dyDescent="0.25">
      <c r="A5916" s="52" t="s">
        <v>1422</v>
      </c>
      <c r="B5916" s="56"/>
      <c r="C5916" s="7" t="s">
        <v>118</v>
      </c>
      <c r="D5916" s="7" t="s">
        <v>6562</v>
      </c>
      <c r="E5916" s="7"/>
      <c r="F5916" s="64"/>
      <c r="G5916" s="6"/>
      <c r="H5916" s="6"/>
      <c r="I5916" s="10" t="s">
        <v>110</v>
      </c>
      <c r="J5916" s="11" t="s">
        <v>8435</v>
      </c>
      <c r="K5916" s="194" t="s">
        <v>511</v>
      </c>
      <c r="L5916" s="176"/>
      <c r="M5916" s="176">
        <v>1000</v>
      </c>
      <c r="N5916" s="80" t="s">
        <v>6858</v>
      </c>
      <c r="O5916" s="162"/>
      <c r="P5916" s="80" t="s">
        <v>6363</v>
      </c>
      <c r="Q5916" s="80"/>
      <c r="R5916" s="80"/>
      <c r="S5916" s="163"/>
      <c r="T5916" s="213"/>
      <c r="U5916" s="162"/>
      <c r="V5916" s="164"/>
      <c r="W5916" s="12" t="str">
        <f t="shared" si="1054"/>
        <v>Mqtt1</v>
      </c>
      <c r="X5916" s="196" t="s">
        <v>10787</v>
      </c>
      <c r="Y5916" s="6" t="str">
        <f t="shared" si="1051"/>
        <v>marpower/power-tag/outlets-crew-lounge-emp108</v>
      </c>
      <c r="Z5916" s="103" t="str" cm="1">
        <f t="array" ref="Z5916">IF(COUNTIF(N5916,"spare"),"","$."&amp;_xlfn.REGEXEXTRACT(J5916,"^PT\d+[FQ]\d+_(.*)", 2))</f>
        <v>$.RMS_Voltage_A_N</v>
      </c>
      <c r="AA5916" s="12">
        <f t="shared" si="1053"/>
        <v>52</v>
      </c>
      <c r="AB5916" s="6" t="s">
        <v>195</v>
      </c>
      <c r="AC5916" s="103">
        <v>3028</v>
      </c>
      <c r="AJ5916" s="80"/>
      <c r="AK5916" s="113" t="s">
        <v>1424</v>
      </c>
      <c r="AN5916" s="80"/>
      <c r="AO5916" s="80"/>
      <c r="AP5916" s="80"/>
      <c r="AQ5916" s="80"/>
      <c r="AR5916" s="127"/>
      <c r="AS5916" s="80"/>
      <c r="AT5916" s="7"/>
      <c r="AU5916" s="7"/>
      <c r="AV5916" s="165"/>
      <c r="AW5916" s="166"/>
      <c r="AX5916" s="137"/>
      <c r="AY5916" s="147"/>
      <c r="AZ5916" s="167"/>
      <c r="BA5916" s="167"/>
      <c r="BB5916" s="147" t="str">
        <f t="shared" si="1052"/>
        <v/>
      </c>
      <c r="BC5916" s="168"/>
      <c r="BD5916" s="165"/>
      <c r="BE5916" s="165"/>
      <c r="BF5916" s="165"/>
      <c r="BG5916" s="165"/>
      <c r="BH5916" s="165"/>
      <c r="BI5916" s="165"/>
      <c r="BJ5916" s="165"/>
      <c r="BK5916" s="165"/>
      <c r="BL5916" s="165"/>
      <c r="BM5916" s="165"/>
      <c r="BN5916" s="165"/>
      <c r="BO5916" s="165"/>
      <c r="BP5916" s="165"/>
      <c r="BQ5916" s="165"/>
      <c r="BS5916" s="6"/>
      <c r="BT5916" s="11"/>
      <c r="BU5916" s="6"/>
      <c r="BV5916" s="6"/>
    </row>
    <row r="5917" spans="1:74" ht="15.75" x14ac:dyDescent="0.25">
      <c r="A5917" s="52" t="s">
        <v>1422</v>
      </c>
      <c r="B5917" s="56"/>
      <c r="C5917" s="7" t="s">
        <v>118</v>
      </c>
      <c r="D5917" s="7" t="s">
        <v>6562</v>
      </c>
      <c r="E5917" s="7"/>
      <c r="F5917" s="64"/>
      <c r="G5917" s="6"/>
      <c r="H5917" s="6"/>
      <c r="I5917" s="10" t="s">
        <v>110</v>
      </c>
      <c r="J5917" s="11" t="s">
        <v>8612</v>
      </c>
      <c r="K5917" s="194" t="s">
        <v>511</v>
      </c>
      <c r="L5917" s="176"/>
      <c r="M5917" s="176">
        <v>1000</v>
      </c>
      <c r="N5917" s="80" t="s">
        <v>6858</v>
      </c>
      <c r="O5917" s="162"/>
      <c r="P5917" s="80" t="s">
        <v>6364</v>
      </c>
      <c r="Q5917" s="80"/>
      <c r="R5917" s="80"/>
      <c r="S5917" s="163"/>
      <c r="T5917" s="213"/>
      <c r="U5917" s="162"/>
      <c r="V5917" s="164"/>
      <c r="W5917" s="12" t="str">
        <f t="shared" si="1054"/>
        <v>Mqtt1</v>
      </c>
      <c r="X5917" s="196" t="s">
        <v>10787</v>
      </c>
      <c r="Y5917" s="6" t="str">
        <f t="shared" si="1051"/>
        <v>marpower/power-tag/outlets-crew-lounge-emp108</v>
      </c>
      <c r="Z5917" s="103" t="str" cm="1">
        <f t="array" ref="Z5917">IF(COUNTIF(N5917,"spare"),"","$."&amp;_xlfn.REGEXEXTRACT(J5917,"^PT\d+[FQ]\d+_(.*)", 2))</f>
        <v>$.RMS_Voltage_B_N</v>
      </c>
      <c r="AA5917" s="12">
        <f t="shared" si="1053"/>
        <v>52</v>
      </c>
      <c r="AB5917" s="6" t="s">
        <v>195</v>
      </c>
      <c r="AC5917" s="103">
        <v>3030</v>
      </c>
      <c r="AJ5917" s="80"/>
      <c r="AK5917" s="113" t="s">
        <v>1424</v>
      </c>
      <c r="AN5917" s="80"/>
      <c r="AO5917" s="80"/>
      <c r="AP5917" s="80"/>
      <c r="AQ5917" s="80"/>
      <c r="AR5917" s="127"/>
      <c r="AS5917" s="80"/>
      <c r="AT5917" s="7"/>
      <c r="AU5917" s="7"/>
      <c r="AV5917" s="165"/>
      <c r="AW5917" s="166"/>
      <c r="AX5917" s="137"/>
      <c r="AY5917" s="147"/>
      <c r="AZ5917" s="167"/>
      <c r="BA5917" s="167"/>
      <c r="BB5917" s="147" t="str">
        <f t="shared" si="1052"/>
        <v/>
      </c>
      <c r="BC5917" s="168"/>
      <c r="BD5917" s="165"/>
      <c r="BE5917" s="165"/>
      <c r="BF5917" s="165"/>
      <c r="BG5917" s="165"/>
      <c r="BH5917" s="165"/>
      <c r="BI5917" s="165"/>
      <c r="BJ5917" s="165"/>
      <c r="BK5917" s="165"/>
      <c r="BL5917" s="165"/>
      <c r="BM5917" s="165"/>
      <c r="BN5917" s="165"/>
      <c r="BO5917" s="165"/>
      <c r="BP5917" s="165"/>
      <c r="BQ5917" s="165"/>
      <c r="BS5917" s="6"/>
      <c r="BT5917" s="11"/>
      <c r="BU5917" s="6"/>
      <c r="BV5917" s="6"/>
    </row>
    <row r="5918" spans="1:74" ht="15.75" x14ac:dyDescent="0.25">
      <c r="A5918" s="52" t="s">
        <v>1422</v>
      </c>
      <c r="B5918" s="56"/>
      <c r="C5918" s="7" t="s">
        <v>118</v>
      </c>
      <c r="D5918" s="7" t="s">
        <v>6562</v>
      </c>
      <c r="E5918" s="7"/>
      <c r="F5918" s="64"/>
      <c r="G5918" s="6"/>
      <c r="H5918" s="6"/>
      <c r="I5918" s="10" t="s">
        <v>110</v>
      </c>
      <c r="J5918" s="11" t="s">
        <v>8789</v>
      </c>
      <c r="K5918" s="194" t="s">
        <v>511</v>
      </c>
      <c r="L5918" s="176"/>
      <c r="M5918" s="176">
        <v>1000</v>
      </c>
      <c r="N5918" s="80" t="s">
        <v>6858</v>
      </c>
      <c r="O5918" s="162"/>
      <c r="P5918" s="80" t="s">
        <v>6365</v>
      </c>
      <c r="Q5918" s="80"/>
      <c r="R5918" s="80"/>
      <c r="S5918" s="163"/>
      <c r="T5918" s="213"/>
      <c r="U5918" s="162"/>
      <c r="V5918" s="164"/>
      <c r="W5918" s="12" t="str">
        <f t="shared" si="1054"/>
        <v>Mqtt1</v>
      </c>
      <c r="X5918" s="196" t="s">
        <v>10787</v>
      </c>
      <c r="Y5918" s="6" t="str">
        <f t="shared" si="1051"/>
        <v>marpower/power-tag/outlets-crew-lounge-emp108</v>
      </c>
      <c r="Z5918" s="103" t="str" cm="1">
        <f t="array" ref="Z5918">IF(COUNTIF(N5918,"spare"),"","$."&amp;_xlfn.REGEXEXTRACT(J5918,"^PT\d+[FQ]\d+_(.*)", 2))</f>
        <v>$.RMS_Voltage_C_N</v>
      </c>
      <c r="AA5918" s="12">
        <f t="shared" si="1053"/>
        <v>52</v>
      </c>
      <c r="AB5918" s="6" t="s">
        <v>195</v>
      </c>
      <c r="AC5918" s="103">
        <v>3032</v>
      </c>
      <c r="AJ5918" s="80"/>
      <c r="AK5918" s="113" t="s">
        <v>1424</v>
      </c>
      <c r="AN5918" s="80"/>
      <c r="AO5918" s="80"/>
      <c r="AP5918" s="80"/>
      <c r="AQ5918" s="80"/>
      <c r="AR5918" s="127"/>
      <c r="AS5918" s="80"/>
      <c r="AT5918" s="7"/>
      <c r="AU5918" s="7"/>
      <c r="AV5918" s="165"/>
      <c r="AW5918" s="166"/>
      <c r="AX5918" s="137"/>
      <c r="AY5918" s="147"/>
      <c r="AZ5918" s="167"/>
      <c r="BA5918" s="167"/>
      <c r="BB5918" s="147" t="str">
        <f t="shared" si="1052"/>
        <v/>
      </c>
      <c r="BC5918" s="168"/>
      <c r="BD5918" s="165"/>
      <c r="BE5918" s="165"/>
      <c r="BF5918" s="165"/>
      <c r="BG5918" s="165"/>
      <c r="BH5918" s="165"/>
      <c r="BI5918" s="165"/>
      <c r="BJ5918" s="165"/>
      <c r="BK5918" s="165"/>
      <c r="BL5918" s="165"/>
      <c r="BM5918" s="165"/>
      <c r="BN5918" s="165"/>
      <c r="BO5918" s="165"/>
      <c r="BP5918" s="165"/>
      <c r="BQ5918" s="165"/>
      <c r="BS5918" s="6"/>
      <c r="BT5918" s="11"/>
      <c r="BU5918" s="6"/>
      <c r="BV5918" s="6"/>
    </row>
    <row r="5919" spans="1:74" ht="15.75" x14ac:dyDescent="0.25">
      <c r="A5919" s="52" t="s">
        <v>1422</v>
      </c>
      <c r="B5919" s="56"/>
      <c r="C5919" s="7" t="s">
        <v>118</v>
      </c>
      <c r="D5919" s="7" t="s">
        <v>6562</v>
      </c>
      <c r="E5919" s="7"/>
      <c r="F5919" s="64"/>
      <c r="G5919" s="6"/>
      <c r="H5919" s="6"/>
      <c r="I5919" s="10" t="s">
        <v>110</v>
      </c>
      <c r="J5919" s="11" t="s">
        <v>5454</v>
      </c>
      <c r="K5919" s="194" t="s">
        <v>511</v>
      </c>
      <c r="L5919" s="176"/>
      <c r="M5919" s="176">
        <v>1000</v>
      </c>
      <c r="N5919" s="80" t="s">
        <v>6858</v>
      </c>
      <c r="O5919" s="162"/>
      <c r="P5919" s="80" t="s">
        <v>6366</v>
      </c>
      <c r="Q5919" s="80"/>
      <c r="R5919" s="80"/>
      <c r="S5919" s="163"/>
      <c r="T5919" s="213"/>
      <c r="U5919" s="162"/>
      <c r="V5919" s="164"/>
      <c r="W5919" s="12" t="str">
        <f t="shared" si="1054"/>
        <v>Mqtt1</v>
      </c>
      <c r="X5919" s="196" t="s">
        <v>10787</v>
      </c>
      <c r="Y5919" s="6" t="str">
        <f t="shared" si="1051"/>
        <v>marpower/power-tag/outlets-crew-lounge-emp108</v>
      </c>
      <c r="Z5919" s="103" t="str" cm="1">
        <f t="array" ref="Z5919">IF(COUNTIF(N5919,"spare"),"","$."&amp;_xlfn.REGEXEXTRACT(J5919,"^PT\d+[FQ]\d+_(.*)", 2))</f>
        <v>$.Active_Power_Phase_A</v>
      </c>
      <c r="AA5919" s="12">
        <f t="shared" si="1053"/>
        <v>52</v>
      </c>
      <c r="AB5919" s="6" t="s">
        <v>195</v>
      </c>
      <c r="AC5919" s="103">
        <v>3054</v>
      </c>
      <c r="AJ5919" s="80"/>
      <c r="AK5919" s="113" t="s">
        <v>1425</v>
      </c>
      <c r="AN5919" s="80"/>
      <c r="AO5919" s="80"/>
      <c r="AP5919" s="80"/>
      <c r="AQ5919" s="80"/>
      <c r="AR5919" s="127"/>
      <c r="AS5919" s="80"/>
      <c r="AT5919" s="7"/>
      <c r="AU5919" s="7"/>
      <c r="AV5919" s="165"/>
      <c r="AW5919" s="166"/>
      <c r="AX5919" s="137"/>
      <c r="AY5919" s="147"/>
      <c r="AZ5919" s="167"/>
      <c r="BA5919" s="167"/>
      <c r="BB5919" s="147" t="str">
        <f t="shared" si="1052"/>
        <v/>
      </c>
      <c r="BC5919" s="168"/>
      <c r="BD5919" s="165"/>
      <c r="BE5919" s="165"/>
      <c r="BF5919" s="165"/>
      <c r="BG5919" s="165"/>
      <c r="BH5919" s="165"/>
      <c r="BI5919" s="165"/>
      <c r="BJ5919" s="165"/>
      <c r="BK5919" s="165"/>
      <c r="BL5919" s="165"/>
      <c r="BM5919" s="165"/>
      <c r="BN5919" s="165"/>
      <c r="BO5919" s="165"/>
      <c r="BP5919" s="165"/>
      <c r="BQ5919" s="165"/>
      <c r="BS5919" s="6"/>
      <c r="BT5919" s="11"/>
      <c r="BU5919" s="6"/>
      <c r="BV5919" s="6"/>
    </row>
    <row r="5920" spans="1:74" ht="15.75" x14ac:dyDescent="0.25">
      <c r="A5920" s="52" t="s">
        <v>1422</v>
      </c>
      <c r="B5920" s="56"/>
      <c r="C5920" s="7" t="s">
        <v>118</v>
      </c>
      <c r="D5920" s="7" t="s">
        <v>6562</v>
      </c>
      <c r="E5920" s="7"/>
      <c r="F5920" s="64"/>
      <c r="G5920" s="6"/>
      <c r="H5920" s="6"/>
      <c r="I5920" s="10" t="s">
        <v>110</v>
      </c>
      <c r="J5920" s="11" t="s">
        <v>5455</v>
      </c>
      <c r="K5920" s="194" t="s">
        <v>511</v>
      </c>
      <c r="L5920" s="176"/>
      <c r="M5920" s="176">
        <v>1000</v>
      </c>
      <c r="N5920" s="80" t="s">
        <v>6858</v>
      </c>
      <c r="O5920" s="162"/>
      <c r="P5920" s="80" t="s">
        <v>6367</v>
      </c>
      <c r="Q5920" s="80"/>
      <c r="R5920" s="80"/>
      <c r="S5920" s="163"/>
      <c r="T5920" s="213"/>
      <c r="U5920" s="162"/>
      <c r="V5920" s="164"/>
      <c r="W5920" s="12" t="str">
        <f t="shared" si="1054"/>
        <v>Mqtt1</v>
      </c>
      <c r="X5920" s="196" t="s">
        <v>10787</v>
      </c>
      <c r="Y5920" s="6" t="str">
        <f t="shared" si="1051"/>
        <v>marpower/power-tag/outlets-crew-lounge-emp108</v>
      </c>
      <c r="Z5920" s="103" t="str" cm="1">
        <f t="array" ref="Z5920">IF(COUNTIF(N5920,"spare"),"","$."&amp;_xlfn.REGEXEXTRACT(J5920,"^PT\d+[FQ]\d+_(.*)", 2))</f>
        <v>$.Active_Power_Phase_B</v>
      </c>
      <c r="AA5920" s="12">
        <f t="shared" si="1053"/>
        <v>52</v>
      </c>
      <c r="AB5920" s="6" t="s">
        <v>195</v>
      </c>
      <c r="AC5920" s="103">
        <v>3056</v>
      </c>
      <c r="AJ5920" s="80"/>
      <c r="AK5920" s="113" t="s">
        <v>1425</v>
      </c>
      <c r="AN5920" s="80"/>
      <c r="AO5920" s="80"/>
      <c r="AP5920" s="80"/>
      <c r="AQ5920" s="80"/>
      <c r="AR5920" s="127"/>
      <c r="AS5920" s="80"/>
      <c r="AT5920" s="7"/>
      <c r="AU5920" s="7"/>
      <c r="AV5920" s="165"/>
      <c r="AW5920" s="166"/>
      <c r="AX5920" s="137"/>
      <c r="AY5920" s="147"/>
      <c r="AZ5920" s="167"/>
      <c r="BA5920" s="167"/>
      <c r="BB5920" s="147" t="str">
        <f t="shared" si="1052"/>
        <v/>
      </c>
      <c r="BC5920" s="168"/>
      <c r="BD5920" s="165"/>
      <c r="BE5920" s="165"/>
      <c r="BF5920" s="165"/>
      <c r="BG5920" s="165"/>
      <c r="BH5920" s="165"/>
      <c r="BI5920" s="165"/>
      <c r="BJ5920" s="165"/>
      <c r="BK5920" s="165"/>
      <c r="BL5920" s="165"/>
      <c r="BM5920" s="165"/>
      <c r="BN5920" s="165"/>
      <c r="BO5920" s="165"/>
      <c r="BP5920" s="165"/>
      <c r="BQ5920" s="165"/>
      <c r="BS5920" s="6"/>
      <c r="BT5920" s="11"/>
      <c r="BU5920" s="6"/>
      <c r="BV5920" s="6"/>
    </row>
    <row r="5921" spans="1:74" ht="15.75" x14ac:dyDescent="0.25">
      <c r="A5921" s="52" t="s">
        <v>1422</v>
      </c>
      <c r="B5921" s="56"/>
      <c r="C5921" s="7" t="s">
        <v>118</v>
      </c>
      <c r="D5921" s="7" t="s">
        <v>6562</v>
      </c>
      <c r="E5921" s="7"/>
      <c r="F5921" s="64"/>
      <c r="G5921" s="6"/>
      <c r="H5921" s="6"/>
      <c r="I5921" s="10" t="s">
        <v>110</v>
      </c>
      <c r="J5921" s="11" t="s">
        <v>5456</v>
      </c>
      <c r="K5921" s="194" t="s">
        <v>511</v>
      </c>
      <c r="L5921" s="176"/>
      <c r="M5921" s="176">
        <v>1000</v>
      </c>
      <c r="N5921" s="80" t="s">
        <v>6858</v>
      </c>
      <c r="O5921" s="162"/>
      <c r="P5921" s="80" t="s">
        <v>6368</v>
      </c>
      <c r="Q5921" s="80"/>
      <c r="R5921" s="80"/>
      <c r="S5921" s="163"/>
      <c r="T5921" s="213"/>
      <c r="U5921" s="162"/>
      <c r="V5921" s="164"/>
      <c r="W5921" s="12" t="str">
        <f t="shared" si="1054"/>
        <v>Mqtt1</v>
      </c>
      <c r="X5921" s="196" t="s">
        <v>10787</v>
      </c>
      <c r="Y5921" s="6" t="str">
        <f t="shared" si="1051"/>
        <v>marpower/power-tag/outlets-crew-lounge-emp108</v>
      </c>
      <c r="Z5921" s="103" t="str" cm="1">
        <f t="array" ref="Z5921">IF(COUNTIF(N5921,"spare"),"","$."&amp;_xlfn.REGEXEXTRACT(J5921,"^PT\d+[FQ]\d+_(.*)", 2))</f>
        <v>$.Active_Power_Phase_C</v>
      </c>
      <c r="AA5921" s="12">
        <f t="shared" si="1053"/>
        <v>52</v>
      </c>
      <c r="AB5921" s="6" t="s">
        <v>195</v>
      </c>
      <c r="AC5921" s="103">
        <v>3058</v>
      </c>
      <c r="AJ5921" s="80"/>
      <c r="AK5921" s="113" t="s">
        <v>1425</v>
      </c>
      <c r="AN5921" s="80"/>
      <c r="AO5921" s="80"/>
      <c r="AP5921" s="80"/>
      <c r="AQ5921" s="80"/>
      <c r="AR5921" s="127"/>
      <c r="AS5921" s="80"/>
      <c r="AT5921" s="7"/>
      <c r="AU5921" s="7"/>
      <c r="AV5921" s="165"/>
      <c r="AW5921" s="166"/>
      <c r="AX5921" s="137"/>
      <c r="AY5921" s="147"/>
      <c r="AZ5921" s="167"/>
      <c r="BA5921" s="167"/>
      <c r="BB5921" s="147" t="str">
        <f t="shared" si="1052"/>
        <v/>
      </c>
      <c r="BC5921" s="168"/>
      <c r="BD5921" s="165"/>
      <c r="BE5921" s="165"/>
      <c r="BF5921" s="165"/>
      <c r="BG5921" s="165"/>
      <c r="BH5921" s="165"/>
      <c r="BI5921" s="165"/>
      <c r="BJ5921" s="165"/>
      <c r="BK5921" s="165"/>
      <c r="BL5921" s="165"/>
      <c r="BM5921" s="165"/>
      <c r="BN5921" s="165"/>
      <c r="BO5921" s="165"/>
      <c r="BP5921" s="165"/>
      <c r="BQ5921" s="165"/>
      <c r="BS5921" s="6"/>
      <c r="BT5921" s="11"/>
      <c r="BU5921" s="6"/>
      <c r="BV5921" s="6"/>
    </row>
    <row r="5922" spans="1:74" ht="15.75" x14ac:dyDescent="0.25">
      <c r="A5922" s="52" t="s">
        <v>1422</v>
      </c>
      <c r="B5922" s="56"/>
      <c r="C5922" s="7" t="s">
        <v>118</v>
      </c>
      <c r="D5922" s="7" t="s">
        <v>6562</v>
      </c>
      <c r="E5922" s="7"/>
      <c r="F5922" s="64"/>
      <c r="G5922" s="6"/>
      <c r="H5922" s="6"/>
      <c r="I5922" s="10" t="s">
        <v>110</v>
      </c>
      <c r="J5922" s="11" t="s">
        <v>5457</v>
      </c>
      <c r="K5922" s="194" t="s">
        <v>511</v>
      </c>
      <c r="L5922" s="176"/>
      <c r="M5922" s="176">
        <v>1000</v>
      </c>
      <c r="N5922" s="80" t="s">
        <v>6858</v>
      </c>
      <c r="O5922" s="162"/>
      <c r="P5922" s="80" t="s">
        <v>6369</v>
      </c>
      <c r="Q5922" s="80"/>
      <c r="R5922" s="80"/>
      <c r="S5922" s="163"/>
      <c r="T5922" s="213"/>
      <c r="U5922" s="162"/>
      <c r="V5922" s="164"/>
      <c r="W5922" s="12" t="str">
        <f t="shared" si="1054"/>
        <v>Mqtt1</v>
      </c>
      <c r="X5922" s="196" t="s">
        <v>10787</v>
      </c>
      <c r="Y5922" s="6" t="str">
        <f t="shared" si="1051"/>
        <v>marpower/power-tag/outlets-crew-lounge-emp108</v>
      </c>
      <c r="Z5922" s="103" t="str" cm="1">
        <f t="array" ref="Z5922">IF(COUNTIF(N5922,"spare"),"","$."&amp;_xlfn.REGEXEXTRACT(J5922,"^PT\d+[FQ]\d+_(.*)", 2))</f>
        <v>$.Total_Active_Power</v>
      </c>
      <c r="AA5922" s="12">
        <f t="shared" si="1053"/>
        <v>52</v>
      </c>
      <c r="AB5922" s="6" t="s">
        <v>195</v>
      </c>
      <c r="AC5922" s="103">
        <v>3060</v>
      </c>
      <c r="AJ5922" s="80"/>
      <c r="AK5922" s="113" t="s">
        <v>1425</v>
      </c>
      <c r="AN5922" s="80"/>
      <c r="AO5922" s="80"/>
      <c r="AP5922" s="80"/>
      <c r="AQ5922" s="80"/>
      <c r="AR5922" s="127"/>
      <c r="AS5922" s="80"/>
      <c r="AT5922" s="7"/>
      <c r="AU5922" s="7"/>
      <c r="AV5922" s="165"/>
      <c r="AW5922" s="166"/>
      <c r="AX5922" s="137"/>
      <c r="AY5922" s="147"/>
      <c r="AZ5922" s="167"/>
      <c r="BA5922" s="167"/>
      <c r="BB5922" s="147" t="str">
        <f t="shared" si="1052"/>
        <v/>
      </c>
      <c r="BC5922" s="168"/>
      <c r="BD5922" s="165"/>
      <c r="BE5922" s="165"/>
      <c r="BF5922" s="165"/>
      <c r="BG5922" s="165"/>
      <c r="BH5922" s="165"/>
      <c r="BI5922" s="165"/>
      <c r="BJ5922" s="165"/>
      <c r="BK5922" s="165"/>
      <c r="BL5922" s="165"/>
      <c r="BM5922" s="165"/>
      <c r="BN5922" s="165"/>
      <c r="BO5922" s="165"/>
      <c r="BP5922" s="165"/>
      <c r="BQ5922" s="165"/>
      <c r="BS5922" s="6"/>
      <c r="BT5922" s="11"/>
      <c r="BU5922" s="6"/>
      <c r="BV5922" s="6"/>
    </row>
    <row r="5923" spans="1:74" ht="15.75" x14ac:dyDescent="0.25">
      <c r="A5923" s="52" t="s">
        <v>1422</v>
      </c>
      <c r="B5923" s="56"/>
      <c r="C5923" s="7" t="s">
        <v>118</v>
      </c>
      <c r="D5923" s="7" t="s">
        <v>6562</v>
      </c>
      <c r="E5923" s="7"/>
      <c r="F5923" s="64"/>
      <c r="G5923" s="6"/>
      <c r="H5923" s="6"/>
      <c r="I5923" s="10" t="s">
        <v>110</v>
      </c>
      <c r="J5923" s="11" t="s">
        <v>5458</v>
      </c>
      <c r="K5923" s="194" t="s">
        <v>511</v>
      </c>
      <c r="L5923" s="176"/>
      <c r="M5923" s="176">
        <v>1000</v>
      </c>
      <c r="N5923" s="80" t="s">
        <v>6858</v>
      </c>
      <c r="O5923" s="162"/>
      <c r="P5923" s="80" t="s">
        <v>6370</v>
      </c>
      <c r="Q5923" s="80"/>
      <c r="R5923" s="80"/>
      <c r="S5923" s="163"/>
      <c r="T5923" s="213"/>
      <c r="U5923" s="162"/>
      <c r="V5923" s="164"/>
      <c r="W5923" s="12" t="str">
        <f t="shared" si="1054"/>
        <v>Mqtt1</v>
      </c>
      <c r="X5923" s="196" t="s">
        <v>10787</v>
      </c>
      <c r="Y5923" s="6" t="str">
        <f t="shared" si="1051"/>
        <v>marpower/power-tag/outlets-crew-lounge-emp108</v>
      </c>
      <c r="Z5923" s="103" t="str" cm="1">
        <f t="array" ref="Z5923">IF(COUNTIF(N5923,"spare"),"","$."&amp;_xlfn.REGEXEXTRACT(J5923,"^PT\d+[FQ]\d+_(.*)", 2))</f>
        <v>$.Power_Factor_Phase_A</v>
      </c>
      <c r="AA5923" s="12">
        <f t="shared" si="1053"/>
        <v>52</v>
      </c>
      <c r="AB5923" s="6" t="s">
        <v>195</v>
      </c>
      <c r="AC5923" s="103">
        <v>3078</v>
      </c>
      <c r="AJ5923" s="80"/>
      <c r="AK5923" s="113" t="s">
        <v>1426</v>
      </c>
      <c r="AN5923" s="80"/>
      <c r="AO5923" s="80"/>
      <c r="AP5923" s="80"/>
      <c r="AQ5923" s="80"/>
      <c r="AR5923" s="127"/>
      <c r="AS5923" s="80"/>
      <c r="AT5923" s="7"/>
      <c r="AU5923" s="7"/>
      <c r="AV5923" s="165"/>
      <c r="AW5923" s="166"/>
      <c r="AX5923" s="137"/>
      <c r="AY5923" s="147"/>
      <c r="AZ5923" s="167"/>
      <c r="BA5923" s="167"/>
      <c r="BB5923" s="147" t="str">
        <f t="shared" si="1052"/>
        <v/>
      </c>
      <c r="BC5923" s="168"/>
      <c r="BD5923" s="165"/>
      <c r="BE5923" s="165"/>
      <c r="BF5923" s="165"/>
      <c r="BG5923" s="165"/>
      <c r="BH5923" s="165"/>
      <c r="BI5923" s="165"/>
      <c r="BJ5923" s="165"/>
      <c r="BK5923" s="165"/>
      <c r="BL5923" s="165"/>
      <c r="BM5923" s="165"/>
      <c r="BN5923" s="165"/>
      <c r="BO5923" s="165"/>
      <c r="BP5923" s="165"/>
      <c r="BQ5923" s="165"/>
      <c r="BS5923" s="6"/>
      <c r="BT5923" s="11"/>
      <c r="BU5923" s="6"/>
      <c r="BV5923" s="6"/>
    </row>
    <row r="5924" spans="1:74" ht="15.75" x14ac:dyDescent="0.25">
      <c r="A5924" s="52" t="s">
        <v>1422</v>
      </c>
      <c r="B5924" s="56"/>
      <c r="C5924" s="7" t="s">
        <v>118</v>
      </c>
      <c r="D5924" s="7" t="s">
        <v>6562</v>
      </c>
      <c r="E5924" s="7"/>
      <c r="F5924" s="64"/>
      <c r="G5924" s="6"/>
      <c r="H5924" s="6"/>
      <c r="I5924" s="10" t="s">
        <v>110</v>
      </c>
      <c r="J5924" s="11" t="s">
        <v>5459</v>
      </c>
      <c r="K5924" s="194" t="s">
        <v>511</v>
      </c>
      <c r="L5924" s="176"/>
      <c r="M5924" s="176">
        <v>1000</v>
      </c>
      <c r="N5924" s="80" t="s">
        <v>6858</v>
      </c>
      <c r="O5924" s="162"/>
      <c r="P5924" s="80" t="s">
        <v>6371</v>
      </c>
      <c r="Q5924" s="80"/>
      <c r="R5924" s="80"/>
      <c r="S5924" s="163"/>
      <c r="T5924" s="213"/>
      <c r="U5924" s="162"/>
      <c r="V5924" s="164"/>
      <c r="W5924" s="12" t="str">
        <f t="shared" si="1054"/>
        <v>Mqtt1</v>
      </c>
      <c r="X5924" s="196" t="s">
        <v>10787</v>
      </c>
      <c r="Y5924" s="6" t="str">
        <f t="shared" si="1051"/>
        <v>marpower/power-tag/outlets-crew-lounge-emp108</v>
      </c>
      <c r="Z5924" s="103" t="str" cm="1">
        <f t="array" ref="Z5924">IF(COUNTIF(N5924,"spare"),"","$."&amp;_xlfn.REGEXEXTRACT(J5924,"^PT\d+[FQ]\d+_(.*)", 2))</f>
        <v>$.Power_Factor_Phase_B</v>
      </c>
      <c r="AA5924" s="12">
        <f t="shared" si="1053"/>
        <v>52</v>
      </c>
      <c r="AB5924" s="6" t="s">
        <v>195</v>
      </c>
      <c r="AC5924" s="103">
        <v>3080</v>
      </c>
      <c r="AJ5924" s="80"/>
      <c r="AK5924" s="113" t="s">
        <v>1426</v>
      </c>
      <c r="AN5924" s="80"/>
      <c r="AO5924" s="80"/>
      <c r="AP5924" s="80"/>
      <c r="AQ5924" s="80"/>
      <c r="AR5924" s="127"/>
      <c r="AS5924" s="80"/>
      <c r="AT5924" s="7"/>
      <c r="AU5924" s="7"/>
      <c r="AV5924" s="165"/>
      <c r="AW5924" s="166"/>
      <c r="AX5924" s="137"/>
      <c r="AY5924" s="147"/>
      <c r="AZ5924" s="167"/>
      <c r="BA5924" s="167"/>
      <c r="BB5924" s="147" t="str">
        <f t="shared" si="1052"/>
        <v/>
      </c>
      <c r="BC5924" s="168"/>
      <c r="BD5924" s="165"/>
      <c r="BE5924" s="165"/>
      <c r="BF5924" s="165"/>
      <c r="BG5924" s="165"/>
      <c r="BH5924" s="165"/>
      <c r="BI5924" s="165"/>
      <c r="BJ5924" s="165"/>
      <c r="BK5924" s="165"/>
      <c r="BL5924" s="165"/>
      <c r="BM5924" s="165"/>
      <c r="BN5924" s="165"/>
      <c r="BO5924" s="165"/>
      <c r="BP5924" s="165"/>
      <c r="BQ5924" s="165"/>
      <c r="BS5924" s="6"/>
      <c r="BT5924" s="11"/>
      <c r="BU5924" s="6"/>
      <c r="BV5924" s="6"/>
    </row>
    <row r="5925" spans="1:74" ht="15.75" x14ac:dyDescent="0.25">
      <c r="A5925" s="52" t="s">
        <v>1422</v>
      </c>
      <c r="B5925" s="56"/>
      <c r="C5925" s="7" t="s">
        <v>118</v>
      </c>
      <c r="D5925" s="7" t="s">
        <v>6562</v>
      </c>
      <c r="E5925" s="7"/>
      <c r="F5925" s="64"/>
      <c r="G5925" s="6"/>
      <c r="H5925" s="6"/>
      <c r="I5925" s="10" t="s">
        <v>110</v>
      </c>
      <c r="J5925" s="11" t="s">
        <v>5460</v>
      </c>
      <c r="K5925" s="194" t="s">
        <v>511</v>
      </c>
      <c r="L5925" s="176"/>
      <c r="M5925" s="176">
        <v>1000</v>
      </c>
      <c r="N5925" s="80" t="s">
        <v>6858</v>
      </c>
      <c r="O5925" s="162"/>
      <c r="P5925" s="80" t="s">
        <v>6372</v>
      </c>
      <c r="Q5925" s="80"/>
      <c r="R5925" s="80"/>
      <c r="S5925" s="163"/>
      <c r="T5925" s="213"/>
      <c r="U5925" s="162"/>
      <c r="V5925" s="164"/>
      <c r="W5925" s="12" t="str">
        <f t="shared" si="1054"/>
        <v>Mqtt1</v>
      </c>
      <c r="X5925" s="196" t="s">
        <v>10787</v>
      </c>
      <c r="Y5925" s="6" t="str">
        <f t="shared" si="1051"/>
        <v>marpower/power-tag/outlets-crew-lounge-emp108</v>
      </c>
      <c r="Z5925" s="103" t="str" cm="1">
        <f t="array" ref="Z5925">IF(COUNTIF(N5925,"spare"),"","$."&amp;_xlfn.REGEXEXTRACT(J5925,"^PT\d+[FQ]\d+_(.*)", 2))</f>
        <v>$.Power_Factor_Phase_C</v>
      </c>
      <c r="AA5925" s="12">
        <f t="shared" si="1053"/>
        <v>52</v>
      </c>
      <c r="AB5925" s="6" t="s">
        <v>195</v>
      </c>
      <c r="AC5925" s="103">
        <v>3082</v>
      </c>
      <c r="AJ5925" s="80"/>
      <c r="AK5925" s="113" t="s">
        <v>1426</v>
      </c>
      <c r="AN5925" s="80"/>
      <c r="AO5925" s="80"/>
      <c r="AP5925" s="80"/>
      <c r="AQ5925" s="80"/>
      <c r="AR5925" s="127"/>
      <c r="AS5925" s="80"/>
      <c r="AT5925" s="7"/>
      <c r="AU5925" s="7"/>
      <c r="AV5925" s="165"/>
      <c r="AW5925" s="166"/>
      <c r="AX5925" s="137"/>
      <c r="AY5925" s="147"/>
      <c r="AZ5925" s="167"/>
      <c r="BA5925" s="167"/>
      <c r="BB5925" s="147" t="str">
        <f t="shared" si="1052"/>
        <v/>
      </c>
      <c r="BC5925" s="168"/>
      <c r="BD5925" s="165"/>
      <c r="BE5925" s="165"/>
      <c r="BF5925" s="165"/>
      <c r="BG5925" s="165"/>
      <c r="BH5925" s="165"/>
      <c r="BI5925" s="165"/>
      <c r="BJ5925" s="165"/>
      <c r="BK5925" s="165"/>
      <c r="BL5925" s="165"/>
      <c r="BM5925" s="165"/>
      <c r="BN5925" s="165"/>
      <c r="BO5925" s="165"/>
      <c r="BP5925" s="165"/>
      <c r="BQ5925" s="165"/>
      <c r="BS5925" s="6"/>
      <c r="BT5925" s="11"/>
      <c r="BU5925" s="6"/>
      <c r="BV5925" s="6"/>
    </row>
    <row r="5926" spans="1:74" ht="15.75" x14ac:dyDescent="0.25">
      <c r="A5926" s="52" t="s">
        <v>1422</v>
      </c>
      <c r="B5926" s="56"/>
      <c r="C5926" s="7" t="s">
        <v>118</v>
      </c>
      <c r="D5926" s="7" t="s">
        <v>6562</v>
      </c>
      <c r="E5926" s="7"/>
      <c r="F5926" s="64"/>
      <c r="G5926" s="6"/>
      <c r="H5926" s="6"/>
      <c r="I5926" s="10" t="s">
        <v>110</v>
      </c>
      <c r="J5926" s="11" t="s">
        <v>5461</v>
      </c>
      <c r="K5926" s="194" t="s">
        <v>511</v>
      </c>
      <c r="L5926" s="176"/>
      <c r="M5926" s="176">
        <v>1000</v>
      </c>
      <c r="N5926" s="80" t="s">
        <v>6858</v>
      </c>
      <c r="O5926" s="162"/>
      <c r="P5926" s="80" t="s">
        <v>6373</v>
      </c>
      <c r="Q5926" s="80"/>
      <c r="R5926" s="80"/>
      <c r="S5926" s="163"/>
      <c r="T5926" s="213"/>
      <c r="U5926" s="162"/>
      <c r="V5926" s="164"/>
      <c r="W5926" s="12" t="str">
        <f t="shared" si="1054"/>
        <v>Mqtt1</v>
      </c>
      <c r="X5926" s="196" t="s">
        <v>10787</v>
      </c>
      <c r="Y5926" s="6" t="str">
        <f t="shared" si="1051"/>
        <v>marpower/power-tag/outlets-crew-lounge-emp108</v>
      </c>
      <c r="Z5926" s="103" t="str" cm="1">
        <f t="array" ref="Z5926">IF(COUNTIF(N5926,"spare"),"","$."&amp;_xlfn.REGEXEXTRACT(J5926,"^PT\d+[FQ]\d+_(.*)", 2))</f>
        <v>$.Total_Power_Factor</v>
      </c>
      <c r="AA5926" s="12">
        <f t="shared" si="1053"/>
        <v>52</v>
      </c>
      <c r="AB5926" s="6" t="s">
        <v>195</v>
      </c>
      <c r="AC5926" s="103">
        <v>3084</v>
      </c>
      <c r="AJ5926" s="80"/>
      <c r="AK5926" s="113" t="s">
        <v>1426</v>
      </c>
      <c r="AN5926" s="80"/>
      <c r="AO5926" s="80"/>
      <c r="AP5926" s="80"/>
      <c r="AQ5926" s="80"/>
      <c r="AR5926" s="127"/>
      <c r="AS5926" s="80"/>
      <c r="AT5926" s="7"/>
      <c r="AU5926" s="7"/>
      <c r="AV5926" s="165"/>
      <c r="AW5926" s="166"/>
      <c r="AX5926" s="137"/>
      <c r="AY5926" s="147"/>
      <c r="AZ5926" s="167"/>
      <c r="BA5926" s="167"/>
      <c r="BB5926" s="147" t="str">
        <f t="shared" si="1052"/>
        <v/>
      </c>
      <c r="BC5926" s="168"/>
      <c r="BD5926" s="165"/>
      <c r="BE5926" s="165"/>
      <c r="BF5926" s="165"/>
      <c r="BG5926" s="165"/>
      <c r="BH5926" s="165"/>
      <c r="BI5926" s="165"/>
      <c r="BJ5926" s="165"/>
      <c r="BK5926" s="165"/>
      <c r="BL5926" s="165"/>
      <c r="BM5926" s="165"/>
      <c r="BN5926" s="165"/>
      <c r="BO5926" s="165"/>
      <c r="BP5926" s="165"/>
      <c r="BQ5926" s="165"/>
      <c r="BS5926" s="6"/>
      <c r="BT5926" s="11"/>
      <c r="BU5926" s="6"/>
      <c r="BV5926" s="6"/>
    </row>
    <row r="5927" spans="1:74" ht="15.75" x14ac:dyDescent="0.25">
      <c r="A5927" s="52" t="s">
        <v>1422</v>
      </c>
      <c r="B5927" s="56"/>
      <c r="C5927" s="7" t="s">
        <v>118</v>
      </c>
      <c r="D5927" s="7" t="s">
        <v>6562</v>
      </c>
      <c r="E5927" s="7"/>
      <c r="F5927" s="64"/>
      <c r="G5927" s="6"/>
      <c r="H5927" s="6"/>
      <c r="I5927" s="10" t="s">
        <v>110</v>
      </c>
      <c r="J5927" s="11" t="s">
        <v>5462</v>
      </c>
      <c r="K5927" s="194" t="s">
        <v>511</v>
      </c>
      <c r="L5927" s="176"/>
      <c r="M5927" s="176">
        <v>1000</v>
      </c>
      <c r="N5927" s="80" t="s">
        <v>6858</v>
      </c>
      <c r="O5927" s="162"/>
      <c r="P5927" s="80" t="s">
        <v>6374</v>
      </c>
      <c r="Q5927" s="80"/>
      <c r="R5927" s="80"/>
      <c r="S5927" s="163"/>
      <c r="T5927" s="213"/>
      <c r="U5927" s="162"/>
      <c r="V5927" s="164"/>
      <c r="W5927" s="12" t="str">
        <f t="shared" si="1054"/>
        <v>Mqtt1</v>
      </c>
      <c r="X5927" s="196" t="s">
        <v>10788</v>
      </c>
      <c r="Y5927" s="6" t="str">
        <f t="shared" si="1051"/>
        <v>marpower/power-tag/outlets-crew-mess-emp109</v>
      </c>
      <c r="Z5927" s="103" t="str" cm="1">
        <f t="array" ref="Z5927">IF(COUNTIF(N5927,"spare"),"","$."&amp;_xlfn.REGEXEXTRACT(J5927,"^PT\d+[FQ]\d+_(.*)", 2))</f>
        <v>$.RMS_Current_Phase_A</v>
      </c>
      <c r="AA5927" s="12">
        <f>AA5912+1</f>
        <v>53</v>
      </c>
      <c r="AB5927" s="6" t="s">
        <v>195</v>
      </c>
      <c r="AC5927" s="103">
        <v>3000</v>
      </c>
      <c r="AJ5927" s="80"/>
      <c r="AK5927" s="113" t="s">
        <v>1423</v>
      </c>
      <c r="AN5927" s="80"/>
      <c r="AO5927" s="80"/>
      <c r="AP5927" s="80"/>
      <c r="AQ5927" s="80"/>
      <c r="AR5927" s="127"/>
      <c r="AS5927" s="80"/>
      <c r="AT5927" s="7"/>
      <c r="AU5927" s="7"/>
      <c r="AV5927" s="165"/>
      <c r="AW5927" s="166"/>
      <c r="AX5927" s="137"/>
      <c r="AY5927" s="147"/>
      <c r="AZ5927" s="167"/>
      <c r="BA5927" s="167"/>
      <c r="BB5927" s="147" t="str">
        <f t="shared" ref="BB5927:BB5941" si="1055">IF(ISNUMBER(AM5927),"1","")</f>
        <v/>
      </c>
      <c r="BC5927" s="168"/>
      <c r="BD5927" s="165"/>
      <c r="BE5927" s="165"/>
      <c r="BF5927" s="165"/>
      <c r="BG5927" s="165"/>
      <c r="BH5927" s="165"/>
      <c r="BI5927" s="165"/>
      <c r="BJ5927" s="165"/>
      <c r="BK5927" s="165"/>
      <c r="BL5927" s="165"/>
      <c r="BM5927" s="165"/>
      <c r="BN5927" s="165"/>
      <c r="BO5927" s="165"/>
      <c r="BP5927" s="165"/>
      <c r="BQ5927" s="165"/>
      <c r="BS5927" s="6"/>
      <c r="BT5927" s="11"/>
      <c r="BU5927" s="6"/>
      <c r="BV5927" s="6"/>
    </row>
    <row r="5928" spans="1:74" ht="15.75" x14ac:dyDescent="0.25">
      <c r="A5928" s="52" t="s">
        <v>1422</v>
      </c>
      <c r="B5928" s="56"/>
      <c r="C5928" s="7" t="s">
        <v>118</v>
      </c>
      <c r="D5928" s="7" t="s">
        <v>6562</v>
      </c>
      <c r="E5928" s="7"/>
      <c r="F5928" s="64"/>
      <c r="G5928" s="6"/>
      <c r="H5928" s="6"/>
      <c r="I5928" s="10" t="s">
        <v>110</v>
      </c>
      <c r="J5928" s="11" t="s">
        <v>5463</v>
      </c>
      <c r="K5928" s="194" t="s">
        <v>511</v>
      </c>
      <c r="L5928" s="176"/>
      <c r="M5928" s="176">
        <v>1000</v>
      </c>
      <c r="N5928" s="80" t="s">
        <v>6858</v>
      </c>
      <c r="O5928" s="162"/>
      <c r="P5928" s="80" t="s">
        <v>6375</v>
      </c>
      <c r="Q5928" s="80"/>
      <c r="R5928" s="80"/>
      <c r="S5928" s="163"/>
      <c r="T5928" s="213"/>
      <c r="U5928" s="162"/>
      <c r="V5928" s="164"/>
      <c r="W5928" s="12" t="str">
        <f t="shared" si="1054"/>
        <v>Mqtt1</v>
      </c>
      <c r="X5928" s="196" t="s">
        <v>10788</v>
      </c>
      <c r="Y5928" s="6" t="str">
        <f t="shared" si="1051"/>
        <v>marpower/power-tag/outlets-crew-mess-emp109</v>
      </c>
      <c r="Z5928" s="103" t="str" cm="1">
        <f t="array" ref="Z5928">IF(COUNTIF(N5928,"spare"),"","$."&amp;_xlfn.REGEXEXTRACT(J5928,"^PT\d+[FQ]\d+_(.*)", 2))</f>
        <v>$.RMS_Current_Phase_B</v>
      </c>
      <c r="AA5928" s="12">
        <f t="shared" ref="AA5928:AA5941" si="1056">AA5913+1</f>
        <v>53</v>
      </c>
      <c r="AB5928" s="6" t="s">
        <v>195</v>
      </c>
      <c r="AC5928" s="103">
        <v>3002</v>
      </c>
      <c r="AJ5928" s="80"/>
      <c r="AK5928" s="113" t="s">
        <v>1423</v>
      </c>
      <c r="AN5928" s="80"/>
      <c r="AO5928" s="80"/>
      <c r="AP5928" s="80"/>
      <c r="AQ5928" s="80"/>
      <c r="AR5928" s="127"/>
      <c r="AS5928" s="80"/>
      <c r="AT5928" s="7"/>
      <c r="AU5928" s="7"/>
      <c r="AV5928" s="165"/>
      <c r="AW5928" s="166"/>
      <c r="AX5928" s="137"/>
      <c r="AY5928" s="147"/>
      <c r="AZ5928" s="167"/>
      <c r="BA5928" s="167"/>
      <c r="BB5928" s="147" t="str">
        <f t="shared" si="1055"/>
        <v/>
      </c>
      <c r="BC5928" s="168"/>
      <c r="BD5928" s="165"/>
      <c r="BE5928" s="165"/>
      <c r="BF5928" s="165"/>
      <c r="BG5928" s="165"/>
      <c r="BH5928" s="165"/>
      <c r="BI5928" s="165"/>
      <c r="BJ5928" s="165"/>
      <c r="BK5928" s="165"/>
      <c r="BL5928" s="165"/>
      <c r="BM5928" s="165"/>
      <c r="BN5928" s="165"/>
      <c r="BO5928" s="165"/>
      <c r="BP5928" s="165"/>
      <c r="BQ5928" s="165"/>
      <c r="BS5928" s="6"/>
      <c r="BT5928" s="11"/>
      <c r="BU5928" s="6"/>
      <c r="BV5928" s="6"/>
    </row>
    <row r="5929" spans="1:74" ht="15.75" x14ac:dyDescent="0.25">
      <c r="A5929" s="52" t="s">
        <v>1422</v>
      </c>
      <c r="B5929" s="56"/>
      <c r="C5929" s="7" t="s">
        <v>118</v>
      </c>
      <c r="D5929" s="7" t="s">
        <v>6562</v>
      </c>
      <c r="E5929" s="7"/>
      <c r="F5929" s="64"/>
      <c r="G5929" s="6"/>
      <c r="H5929" s="6"/>
      <c r="I5929" s="10" t="s">
        <v>110</v>
      </c>
      <c r="J5929" s="11" t="s">
        <v>5464</v>
      </c>
      <c r="K5929" s="194" t="s">
        <v>511</v>
      </c>
      <c r="L5929" s="176"/>
      <c r="M5929" s="176">
        <v>1000</v>
      </c>
      <c r="N5929" s="80" t="s">
        <v>6858</v>
      </c>
      <c r="O5929" s="162"/>
      <c r="P5929" s="80" t="s">
        <v>6376</v>
      </c>
      <c r="Q5929" s="80"/>
      <c r="R5929" s="80"/>
      <c r="S5929" s="163"/>
      <c r="T5929" s="213"/>
      <c r="U5929" s="162"/>
      <c r="V5929" s="164"/>
      <c r="W5929" s="12" t="str">
        <f t="shared" si="1054"/>
        <v>Mqtt1</v>
      </c>
      <c r="X5929" s="196" t="s">
        <v>10788</v>
      </c>
      <c r="Y5929" s="6" t="str">
        <f t="shared" si="1051"/>
        <v>marpower/power-tag/outlets-crew-mess-emp109</v>
      </c>
      <c r="Z5929" s="103" t="str" cm="1">
        <f t="array" ref="Z5929">IF(COUNTIF(N5929,"spare"),"","$."&amp;_xlfn.REGEXEXTRACT(J5929,"^PT\d+[FQ]\d+_(.*)", 2))</f>
        <v>$.RMS_Current_Phase_C</v>
      </c>
      <c r="AA5929" s="12">
        <f t="shared" si="1056"/>
        <v>53</v>
      </c>
      <c r="AB5929" s="6" t="s">
        <v>195</v>
      </c>
      <c r="AC5929" s="103">
        <v>3004</v>
      </c>
      <c r="AJ5929" s="80"/>
      <c r="AK5929" s="113" t="s">
        <v>1423</v>
      </c>
      <c r="AN5929" s="80"/>
      <c r="AO5929" s="80"/>
      <c r="AP5929" s="80"/>
      <c r="AQ5929" s="80"/>
      <c r="AR5929" s="127"/>
      <c r="AS5929" s="80"/>
      <c r="AT5929" s="7"/>
      <c r="AU5929" s="7"/>
      <c r="AV5929" s="165"/>
      <c r="AW5929" s="166"/>
      <c r="AX5929" s="137"/>
      <c r="AY5929" s="147"/>
      <c r="AZ5929" s="167"/>
      <c r="BA5929" s="167"/>
      <c r="BB5929" s="147" t="str">
        <f t="shared" si="1055"/>
        <v/>
      </c>
      <c r="BC5929" s="168"/>
      <c r="BD5929" s="165"/>
      <c r="BE5929" s="165"/>
      <c r="BF5929" s="165"/>
      <c r="BG5929" s="165"/>
      <c r="BH5929" s="165"/>
      <c r="BI5929" s="165"/>
      <c r="BJ5929" s="165"/>
      <c r="BK5929" s="165"/>
      <c r="BL5929" s="165"/>
      <c r="BM5929" s="165"/>
      <c r="BN5929" s="165"/>
      <c r="BO5929" s="165"/>
      <c r="BP5929" s="165"/>
      <c r="BQ5929" s="165"/>
      <c r="BS5929" s="6"/>
      <c r="BT5929" s="11"/>
      <c r="BU5929" s="6"/>
      <c r="BV5929" s="6"/>
    </row>
    <row r="5930" spans="1:74" ht="15.75" x14ac:dyDescent="0.25">
      <c r="A5930" s="52" t="s">
        <v>1422</v>
      </c>
      <c r="B5930" s="56"/>
      <c r="C5930" s="7" t="s">
        <v>118</v>
      </c>
      <c r="D5930" s="7" t="s">
        <v>6562</v>
      </c>
      <c r="E5930" s="7"/>
      <c r="F5930" s="64"/>
      <c r="G5930" s="6"/>
      <c r="H5930" s="6"/>
      <c r="I5930" s="10" t="s">
        <v>110</v>
      </c>
      <c r="J5930" s="11" t="s">
        <v>5465</v>
      </c>
      <c r="K5930" s="194" t="s">
        <v>511</v>
      </c>
      <c r="L5930" s="176"/>
      <c r="M5930" s="176">
        <v>1000</v>
      </c>
      <c r="N5930" s="80" t="s">
        <v>6858</v>
      </c>
      <c r="O5930" s="162"/>
      <c r="P5930" s="80" t="s">
        <v>6377</v>
      </c>
      <c r="Q5930" s="80"/>
      <c r="R5930" s="80"/>
      <c r="S5930" s="163"/>
      <c r="T5930" s="213"/>
      <c r="U5930" s="162"/>
      <c r="V5930" s="164"/>
      <c r="W5930" s="12" t="str">
        <f t="shared" si="1054"/>
        <v>Mqtt1</v>
      </c>
      <c r="X5930" s="196" t="s">
        <v>10788</v>
      </c>
      <c r="Y5930" s="6" t="str">
        <f t="shared" si="1051"/>
        <v>marpower/power-tag/outlets-crew-mess-emp109</v>
      </c>
      <c r="Z5930" s="103" t="str" cm="1">
        <f t="array" ref="Z5930">IF(COUNTIF(N5930,"spare"),"","$."&amp;_xlfn.REGEXEXTRACT(J5930,"^PT\d+[FQ]\d+_(.*)", 2))</f>
        <v>$.RMS_Current_Phase_Neut</v>
      </c>
      <c r="AA5930" s="12">
        <f t="shared" si="1056"/>
        <v>53</v>
      </c>
      <c r="AB5930" s="6" t="s">
        <v>195</v>
      </c>
      <c r="AC5930" s="103">
        <v>3006</v>
      </c>
      <c r="AJ5930" s="80"/>
      <c r="AK5930" s="113" t="s">
        <v>1423</v>
      </c>
      <c r="AN5930" s="80"/>
      <c r="AO5930" s="80"/>
      <c r="AP5930" s="80"/>
      <c r="AQ5930" s="80"/>
      <c r="AR5930" s="127"/>
      <c r="AS5930" s="80"/>
      <c r="AT5930" s="7"/>
      <c r="AU5930" s="7"/>
      <c r="AV5930" s="165"/>
      <c r="AW5930" s="166"/>
      <c r="AX5930" s="137"/>
      <c r="AY5930" s="147"/>
      <c r="AZ5930" s="167"/>
      <c r="BA5930" s="167"/>
      <c r="BB5930" s="147" t="str">
        <f t="shared" si="1055"/>
        <v/>
      </c>
      <c r="BC5930" s="168"/>
      <c r="BD5930" s="165"/>
      <c r="BE5930" s="165"/>
      <c r="BF5930" s="165"/>
      <c r="BG5930" s="165"/>
      <c r="BH5930" s="165"/>
      <c r="BI5930" s="165"/>
      <c r="BJ5930" s="165"/>
      <c r="BK5930" s="165"/>
      <c r="BL5930" s="165"/>
      <c r="BM5930" s="165"/>
      <c r="BN5930" s="165"/>
      <c r="BO5930" s="165"/>
      <c r="BP5930" s="165"/>
      <c r="BQ5930" s="165"/>
      <c r="BS5930" s="6"/>
      <c r="BT5930" s="11"/>
      <c r="BU5930" s="6"/>
      <c r="BV5930" s="6"/>
    </row>
    <row r="5931" spans="1:74" ht="15.75" x14ac:dyDescent="0.25">
      <c r="A5931" s="52" t="s">
        <v>1422</v>
      </c>
      <c r="B5931" s="56"/>
      <c r="C5931" s="7" t="s">
        <v>118</v>
      </c>
      <c r="D5931" s="7" t="s">
        <v>6562</v>
      </c>
      <c r="E5931" s="7"/>
      <c r="F5931" s="64"/>
      <c r="G5931" s="6"/>
      <c r="H5931" s="6"/>
      <c r="I5931" s="10" t="s">
        <v>110</v>
      </c>
      <c r="J5931" s="11" t="s">
        <v>8436</v>
      </c>
      <c r="K5931" s="194" t="s">
        <v>511</v>
      </c>
      <c r="L5931" s="176"/>
      <c r="M5931" s="176">
        <v>1000</v>
      </c>
      <c r="N5931" s="80" t="s">
        <v>6858</v>
      </c>
      <c r="O5931" s="162"/>
      <c r="P5931" s="80" t="s">
        <v>6378</v>
      </c>
      <c r="Q5931" s="80"/>
      <c r="R5931" s="80"/>
      <c r="S5931" s="163"/>
      <c r="T5931" s="213"/>
      <c r="U5931" s="162"/>
      <c r="V5931" s="164"/>
      <c r="W5931" s="12" t="str">
        <f t="shared" si="1054"/>
        <v>Mqtt1</v>
      </c>
      <c r="X5931" s="196" t="s">
        <v>10788</v>
      </c>
      <c r="Y5931" s="6" t="str">
        <f t="shared" si="1051"/>
        <v>marpower/power-tag/outlets-crew-mess-emp109</v>
      </c>
      <c r="Z5931" s="103" t="str" cm="1">
        <f t="array" ref="Z5931">IF(COUNTIF(N5931,"spare"),"","$."&amp;_xlfn.REGEXEXTRACT(J5931,"^PT\d+[FQ]\d+_(.*)", 2))</f>
        <v>$.RMS_Voltage_A_N</v>
      </c>
      <c r="AA5931" s="12">
        <f t="shared" si="1056"/>
        <v>53</v>
      </c>
      <c r="AB5931" s="6" t="s">
        <v>195</v>
      </c>
      <c r="AC5931" s="103">
        <v>3028</v>
      </c>
      <c r="AJ5931" s="80"/>
      <c r="AK5931" s="113" t="s">
        <v>1424</v>
      </c>
      <c r="AN5931" s="80"/>
      <c r="AO5931" s="80"/>
      <c r="AP5931" s="80"/>
      <c r="AQ5931" s="80"/>
      <c r="AR5931" s="127"/>
      <c r="AS5931" s="80"/>
      <c r="AT5931" s="7"/>
      <c r="AU5931" s="7"/>
      <c r="AV5931" s="165"/>
      <c r="AW5931" s="166"/>
      <c r="AX5931" s="137"/>
      <c r="AY5931" s="147"/>
      <c r="AZ5931" s="167"/>
      <c r="BA5931" s="167"/>
      <c r="BB5931" s="147" t="str">
        <f t="shared" si="1055"/>
        <v/>
      </c>
      <c r="BC5931" s="168"/>
      <c r="BD5931" s="165"/>
      <c r="BE5931" s="165"/>
      <c r="BF5931" s="165"/>
      <c r="BG5931" s="165"/>
      <c r="BH5931" s="165"/>
      <c r="BI5931" s="165"/>
      <c r="BJ5931" s="165"/>
      <c r="BK5931" s="165"/>
      <c r="BL5931" s="165"/>
      <c r="BM5931" s="165"/>
      <c r="BN5931" s="165"/>
      <c r="BO5931" s="165"/>
      <c r="BP5931" s="165"/>
      <c r="BQ5931" s="165"/>
      <c r="BS5931" s="6"/>
      <c r="BT5931" s="11"/>
      <c r="BU5931" s="6"/>
      <c r="BV5931" s="6"/>
    </row>
    <row r="5932" spans="1:74" ht="15.75" x14ac:dyDescent="0.25">
      <c r="A5932" s="52" t="s">
        <v>1422</v>
      </c>
      <c r="B5932" s="56"/>
      <c r="C5932" s="7" t="s">
        <v>118</v>
      </c>
      <c r="D5932" s="7" t="s">
        <v>6562</v>
      </c>
      <c r="E5932" s="7"/>
      <c r="F5932" s="64"/>
      <c r="G5932" s="6"/>
      <c r="H5932" s="6"/>
      <c r="I5932" s="10" t="s">
        <v>110</v>
      </c>
      <c r="J5932" s="11" t="s">
        <v>8613</v>
      </c>
      <c r="K5932" s="194" t="s">
        <v>511</v>
      </c>
      <c r="L5932" s="176"/>
      <c r="M5932" s="176">
        <v>1000</v>
      </c>
      <c r="N5932" s="80" t="s">
        <v>6858</v>
      </c>
      <c r="O5932" s="162"/>
      <c r="P5932" s="80" t="s">
        <v>6379</v>
      </c>
      <c r="Q5932" s="80"/>
      <c r="R5932" s="80"/>
      <c r="S5932" s="163"/>
      <c r="T5932" s="213"/>
      <c r="U5932" s="162"/>
      <c r="V5932" s="164"/>
      <c r="W5932" s="12" t="str">
        <f t="shared" si="1054"/>
        <v>Mqtt1</v>
      </c>
      <c r="X5932" s="196" t="s">
        <v>10788</v>
      </c>
      <c r="Y5932" s="6" t="str">
        <f t="shared" si="1051"/>
        <v>marpower/power-tag/outlets-crew-mess-emp109</v>
      </c>
      <c r="Z5932" s="103" t="str" cm="1">
        <f t="array" ref="Z5932">IF(COUNTIF(N5932,"spare"),"","$."&amp;_xlfn.REGEXEXTRACT(J5932,"^PT\d+[FQ]\d+_(.*)", 2))</f>
        <v>$.RMS_Voltage_B_N</v>
      </c>
      <c r="AA5932" s="12">
        <f t="shared" si="1056"/>
        <v>53</v>
      </c>
      <c r="AB5932" s="6" t="s">
        <v>195</v>
      </c>
      <c r="AC5932" s="103">
        <v>3030</v>
      </c>
      <c r="AJ5932" s="80"/>
      <c r="AK5932" s="113" t="s">
        <v>1424</v>
      </c>
      <c r="AN5932" s="80"/>
      <c r="AO5932" s="80"/>
      <c r="AP5932" s="80"/>
      <c r="AQ5932" s="80"/>
      <c r="AR5932" s="127"/>
      <c r="AS5932" s="80"/>
      <c r="AT5932" s="7"/>
      <c r="AU5932" s="7"/>
      <c r="AV5932" s="165"/>
      <c r="AW5932" s="166"/>
      <c r="AX5932" s="137"/>
      <c r="AY5932" s="147"/>
      <c r="AZ5932" s="167"/>
      <c r="BA5932" s="167"/>
      <c r="BB5932" s="147" t="str">
        <f t="shared" si="1055"/>
        <v/>
      </c>
      <c r="BC5932" s="168"/>
      <c r="BD5932" s="165"/>
      <c r="BE5932" s="165"/>
      <c r="BF5932" s="165"/>
      <c r="BG5932" s="165"/>
      <c r="BH5932" s="165"/>
      <c r="BI5932" s="165"/>
      <c r="BJ5932" s="165"/>
      <c r="BK5932" s="165"/>
      <c r="BL5932" s="165"/>
      <c r="BM5932" s="165"/>
      <c r="BN5932" s="165"/>
      <c r="BO5932" s="165"/>
      <c r="BP5932" s="165"/>
      <c r="BQ5932" s="165"/>
      <c r="BS5932" s="6"/>
      <c r="BT5932" s="11"/>
      <c r="BU5932" s="6"/>
      <c r="BV5932" s="6"/>
    </row>
    <row r="5933" spans="1:74" ht="15.75" x14ac:dyDescent="0.25">
      <c r="A5933" s="52" t="s">
        <v>1422</v>
      </c>
      <c r="B5933" s="56"/>
      <c r="C5933" s="7" t="s">
        <v>118</v>
      </c>
      <c r="D5933" s="7" t="s">
        <v>6562</v>
      </c>
      <c r="E5933" s="7"/>
      <c r="F5933" s="64"/>
      <c r="G5933" s="6"/>
      <c r="H5933" s="6"/>
      <c r="I5933" s="10" t="s">
        <v>110</v>
      </c>
      <c r="J5933" s="11" t="s">
        <v>8790</v>
      </c>
      <c r="K5933" s="194" t="s">
        <v>511</v>
      </c>
      <c r="L5933" s="176"/>
      <c r="M5933" s="176">
        <v>1000</v>
      </c>
      <c r="N5933" s="80" t="s">
        <v>6858</v>
      </c>
      <c r="O5933" s="162"/>
      <c r="P5933" s="80" t="s">
        <v>6380</v>
      </c>
      <c r="Q5933" s="80"/>
      <c r="R5933" s="80"/>
      <c r="S5933" s="163"/>
      <c r="T5933" s="213"/>
      <c r="U5933" s="162"/>
      <c r="V5933" s="164"/>
      <c r="W5933" s="12" t="str">
        <f t="shared" si="1054"/>
        <v>Mqtt1</v>
      </c>
      <c r="X5933" s="196" t="s">
        <v>10788</v>
      </c>
      <c r="Y5933" s="6" t="str">
        <f t="shared" si="1051"/>
        <v>marpower/power-tag/outlets-crew-mess-emp109</v>
      </c>
      <c r="Z5933" s="103" t="str" cm="1">
        <f t="array" ref="Z5933">IF(COUNTIF(N5933,"spare"),"","$."&amp;_xlfn.REGEXEXTRACT(J5933,"^PT\d+[FQ]\d+_(.*)", 2))</f>
        <v>$.RMS_Voltage_C_N</v>
      </c>
      <c r="AA5933" s="12">
        <f t="shared" si="1056"/>
        <v>53</v>
      </c>
      <c r="AB5933" s="6" t="s">
        <v>195</v>
      </c>
      <c r="AC5933" s="103">
        <v>3032</v>
      </c>
      <c r="AJ5933" s="80"/>
      <c r="AK5933" s="113" t="s">
        <v>1424</v>
      </c>
      <c r="AN5933" s="80"/>
      <c r="AO5933" s="80"/>
      <c r="AP5933" s="80"/>
      <c r="AQ5933" s="80"/>
      <c r="AR5933" s="127"/>
      <c r="AS5933" s="80"/>
      <c r="AT5933" s="7"/>
      <c r="AU5933" s="7"/>
      <c r="AV5933" s="165"/>
      <c r="AW5933" s="166"/>
      <c r="AX5933" s="137"/>
      <c r="AY5933" s="147"/>
      <c r="AZ5933" s="167"/>
      <c r="BA5933" s="167"/>
      <c r="BB5933" s="147" t="str">
        <f t="shared" si="1055"/>
        <v/>
      </c>
      <c r="BC5933" s="168"/>
      <c r="BD5933" s="165"/>
      <c r="BE5933" s="165"/>
      <c r="BF5933" s="165"/>
      <c r="BG5933" s="165"/>
      <c r="BH5933" s="165"/>
      <c r="BI5933" s="165"/>
      <c r="BJ5933" s="165"/>
      <c r="BK5933" s="165"/>
      <c r="BL5933" s="165"/>
      <c r="BM5933" s="165"/>
      <c r="BN5933" s="165"/>
      <c r="BO5933" s="165"/>
      <c r="BP5933" s="165"/>
      <c r="BQ5933" s="165"/>
      <c r="BS5933" s="6"/>
      <c r="BT5933" s="11"/>
      <c r="BU5933" s="6"/>
      <c r="BV5933" s="6"/>
    </row>
    <row r="5934" spans="1:74" ht="15.75" x14ac:dyDescent="0.25">
      <c r="A5934" s="52" t="s">
        <v>1422</v>
      </c>
      <c r="B5934" s="56"/>
      <c r="C5934" s="7" t="s">
        <v>118</v>
      </c>
      <c r="D5934" s="7" t="s">
        <v>6562</v>
      </c>
      <c r="E5934" s="7"/>
      <c r="F5934" s="64"/>
      <c r="G5934" s="6"/>
      <c r="H5934" s="6"/>
      <c r="I5934" s="10" t="s">
        <v>110</v>
      </c>
      <c r="J5934" s="11" t="s">
        <v>5466</v>
      </c>
      <c r="K5934" s="194" t="s">
        <v>511</v>
      </c>
      <c r="L5934" s="176"/>
      <c r="M5934" s="176">
        <v>1000</v>
      </c>
      <c r="N5934" s="80" t="s">
        <v>6858</v>
      </c>
      <c r="O5934" s="162"/>
      <c r="P5934" s="80" t="s">
        <v>6381</v>
      </c>
      <c r="Q5934" s="80"/>
      <c r="R5934" s="80"/>
      <c r="S5934" s="163"/>
      <c r="T5934" s="213"/>
      <c r="U5934" s="162"/>
      <c r="V5934" s="164"/>
      <c r="W5934" s="12" t="str">
        <f t="shared" si="1054"/>
        <v>Mqtt1</v>
      </c>
      <c r="X5934" s="196" t="s">
        <v>10788</v>
      </c>
      <c r="Y5934" s="6" t="str">
        <f t="shared" si="1051"/>
        <v>marpower/power-tag/outlets-crew-mess-emp109</v>
      </c>
      <c r="Z5934" s="103" t="str" cm="1">
        <f t="array" ref="Z5934">IF(COUNTIF(N5934,"spare"),"","$."&amp;_xlfn.REGEXEXTRACT(J5934,"^PT\d+[FQ]\d+_(.*)", 2))</f>
        <v>$.Active_Power_Phase_A</v>
      </c>
      <c r="AA5934" s="12">
        <f t="shared" si="1056"/>
        <v>53</v>
      </c>
      <c r="AB5934" s="6" t="s">
        <v>195</v>
      </c>
      <c r="AC5934" s="103">
        <v>3054</v>
      </c>
      <c r="AJ5934" s="80"/>
      <c r="AK5934" s="113" t="s">
        <v>1425</v>
      </c>
      <c r="AN5934" s="80"/>
      <c r="AO5934" s="80"/>
      <c r="AP5934" s="80"/>
      <c r="AQ5934" s="80"/>
      <c r="AR5934" s="127"/>
      <c r="AS5934" s="80"/>
      <c r="AT5934" s="7"/>
      <c r="AU5934" s="7"/>
      <c r="AV5934" s="165"/>
      <c r="AW5934" s="166"/>
      <c r="AX5934" s="137"/>
      <c r="AY5934" s="147"/>
      <c r="AZ5934" s="167"/>
      <c r="BA5934" s="167"/>
      <c r="BB5934" s="147" t="str">
        <f t="shared" si="1055"/>
        <v/>
      </c>
      <c r="BC5934" s="168"/>
      <c r="BD5934" s="165"/>
      <c r="BE5934" s="165"/>
      <c r="BF5934" s="165"/>
      <c r="BG5934" s="165"/>
      <c r="BH5934" s="165"/>
      <c r="BI5934" s="165"/>
      <c r="BJ5934" s="165"/>
      <c r="BK5934" s="165"/>
      <c r="BL5934" s="165"/>
      <c r="BM5934" s="165"/>
      <c r="BN5934" s="165"/>
      <c r="BO5934" s="165"/>
      <c r="BP5934" s="165"/>
      <c r="BQ5934" s="165"/>
      <c r="BS5934" s="6"/>
      <c r="BT5934" s="11"/>
      <c r="BU5934" s="6"/>
      <c r="BV5934" s="6"/>
    </row>
    <row r="5935" spans="1:74" ht="15.75" x14ac:dyDescent="0.25">
      <c r="A5935" s="52" t="s">
        <v>1422</v>
      </c>
      <c r="B5935" s="56"/>
      <c r="C5935" s="7" t="s">
        <v>118</v>
      </c>
      <c r="D5935" s="7" t="s">
        <v>6562</v>
      </c>
      <c r="E5935" s="7"/>
      <c r="F5935" s="64"/>
      <c r="G5935" s="6"/>
      <c r="H5935" s="6"/>
      <c r="I5935" s="10" t="s">
        <v>110</v>
      </c>
      <c r="J5935" s="11" t="s">
        <v>5467</v>
      </c>
      <c r="K5935" s="194" t="s">
        <v>511</v>
      </c>
      <c r="L5935" s="176"/>
      <c r="M5935" s="176">
        <v>1000</v>
      </c>
      <c r="N5935" s="80" t="s">
        <v>6858</v>
      </c>
      <c r="O5935" s="162"/>
      <c r="P5935" s="80" t="s">
        <v>6382</v>
      </c>
      <c r="Q5935" s="80"/>
      <c r="R5935" s="80"/>
      <c r="S5935" s="163"/>
      <c r="T5935" s="213"/>
      <c r="U5935" s="162"/>
      <c r="V5935" s="164"/>
      <c r="W5935" s="12" t="str">
        <f t="shared" si="1054"/>
        <v>Mqtt1</v>
      </c>
      <c r="X5935" s="196" t="s">
        <v>10788</v>
      </c>
      <c r="Y5935" s="6" t="str">
        <f t="shared" si="1051"/>
        <v>marpower/power-tag/outlets-crew-mess-emp109</v>
      </c>
      <c r="Z5935" s="103" t="str" cm="1">
        <f t="array" ref="Z5935">IF(COUNTIF(N5935,"spare"),"","$."&amp;_xlfn.REGEXEXTRACT(J5935,"^PT\d+[FQ]\d+_(.*)", 2))</f>
        <v>$.Active_Power_Phase_B</v>
      </c>
      <c r="AA5935" s="12">
        <f t="shared" si="1056"/>
        <v>53</v>
      </c>
      <c r="AB5935" s="6" t="s">
        <v>195</v>
      </c>
      <c r="AC5935" s="103">
        <v>3056</v>
      </c>
      <c r="AJ5935" s="80"/>
      <c r="AK5935" s="113" t="s">
        <v>1425</v>
      </c>
      <c r="AN5935" s="80"/>
      <c r="AO5935" s="80"/>
      <c r="AP5935" s="80"/>
      <c r="AQ5935" s="80"/>
      <c r="AR5935" s="127"/>
      <c r="AS5935" s="80"/>
      <c r="AT5935" s="7"/>
      <c r="AU5935" s="7"/>
      <c r="AV5935" s="165"/>
      <c r="AW5935" s="166"/>
      <c r="AX5935" s="137"/>
      <c r="AY5935" s="147"/>
      <c r="AZ5935" s="167"/>
      <c r="BA5935" s="167"/>
      <c r="BB5935" s="147" t="str">
        <f t="shared" si="1055"/>
        <v/>
      </c>
      <c r="BC5935" s="168"/>
      <c r="BD5935" s="165"/>
      <c r="BE5935" s="165"/>
      <c r="BF5935" s="165"/>
      <c r="BG5935" s="165"/>
      <c r="BH5935" s="165"/>
      <c r="BI5935" s="165"/>
      <c r="BJ5935" s="165"/>
      <c r="BK5935" s="165"/>
      <c r="BL5935" s="165"/>
      <c r="BM5935" s="165"/>
      <c r="BN5935" s="165"/>
      <c r="BO5935" s="165"/>
      <c r="BP5935" s="165"/>
      <c r="BQ5935" s="165"/>
      <c r="BS5935" s="6"/>
      <c r="BT5935" s="11"/>
      <c r="BU5935" s="6"/>
      <c r="BV5935" s="6"/>
    </row>
    <row r="5936" spans="1:74" ht="15.75" x14ac:dyDescent="0.25">
      <c r="A5936" s="52" t="s">
        <v>1422</v>
      </c>
      <c r="B5936" s="56"/>
      <c r="C5936" s="7" t="s">
        <v>118</v>
      </c>
      <c r="D5936" s="7" t="s">
        <v>6562</v>
      </c>
      <c r="E5936" s="7"/>
      <c r="F5936" s="64"/>
      <c r="G5936" s="6"/>
      <c r="H5936" s="6"/>
      <c r="I5936" s="10" t="s">
        <v>110</v>
      </c>
      <c r="J5936" s="11" t="s">
        <v>5468</v>
      </c>
      <c r="K5936" s="194" t="s">
        <v>511</v>
      </c>
      <c r="L5936" s="176"/>
      <c r="M5936" s="176">
        <v>1000</v>
      </c>
      <c r="N5936" s="80" t="s">
        <v>6858</v>
      </c>
      <c r="O5936" s="162"/>
      <c r="P5936" s="80" t="s">
        <v>6383</v>
      </c>
      <c r="Q5936" s="80"/>
      <c r="R5936" s="80"/>
      <c r="S5936" s="163"/>
      <c r="T5936" s="213"/>
      <c r="U5936" s="162"/>
      <c r="V5936" s="164"/>
      <c r="W5936" s="12" t="str">
        <f t="shared" si="1054"/>
        <v>Mqtt1</v>
      </c>
      <c r="X5936" s="196" t="s">
        <v>10788</v>
      </c>
      <c r="Y5936" s="6" t="str">
        <f t="shared" si="1051"/>
        <v>marpower/power-tag/outlets-crew-mess-emp109</v>
      </c>
      <c r="Z5936" s="103" t="str" cm="1">
        <f t="array" ref="Z5936">IF(COUNTIF(N5936,"spare"),"","$."&amp;_xlfn.REGEXEXTRACT(J5936,"^PT\d+[FQ]\d+_(.*)", 2))</f>
        <v>$.Active_Power_Phase_C</v>
      </c>
      <c r="AA5936" s="12">
        <f t="shared" si="1056"/>
        <v>53</v>
      </c>
      <c r="AB5936" s="6" t="s">
        <v>195</v>
      </c>
      <c r="AC5936" s="103">
        <v>3058</v>
      </c>
      <c r="AJ5936" s="80"/>
      <c r="AK5936" s="113" t="s">
        <v>1425</v>
      </c>
      <c r="AN5936" s="80"/>
      <c r="AO5936" s="80"/>
      <c r="AP5936" s="80"/>
      <c r="AQ5936" s="80"/>
      <c r="AR5936" s="127"/>
      <c r="AS5936" s="80"/>
      <c r="AT5936" s="7"/>
      <c r="AU5936" s="7"/>
      <c r="AV5936" s="165"/>
      <c r="AW5936" s="166"/>
      <c r="AX5936" s="137"/>
      <c r="AY5936" s="147"/>
      <c r="AZ5936" s="167"/>
      <c r="BA5936" s="167"/>
      <c r="BB5936" s="147" t="str">
        <f t="shared" si="1055"/>
        <v/>
      </c>
      <c r="BC5936" s="168"/>
      <c r="BD5936" s="165"/>
      <c r="BE5936" s="165"/>
      <c r="BF5936" s="165"/>
      <c r="BG5936" s="165"/>
      <c r="BH5936" s="165"/>
      <c r="BI5936" s="165"/>
      <c r="BJ5936" s="165"/>
      <c r="BK5936" s="165"/>
      <c r="BL5936" s="165"/>
      <c r="BM5936" s="165"/>
      <c r="BN5936" s="165"/>
      <c r="BO5936" s="165"/>
      <c r="BP5936" s="165"/>
      <c r="BQ5936" s="165"/>
      <c r="BS5936" s="6"/>
      <c r="BT5936" s="11"/>
      <c r="BU5936" s="6"/>
      <c r="BV5936" s="6"/>
    </row>
    <row r="5937" spans="1:74" ht="15.75" x14ac:dyDescent="0.25">
      <c r="A5937" s="52" t="s">
        <v>1422</v>
      </c>
      <c r="B5937" s="56"/>
      <c r="C5937" s="7" t="s">
        <v>118</v>
      </c>
      <c r="D5937" s="7" t="s">
        <v>6562</v>
      </c>
      <c r="E5937" s="7"/>
      <c r="F5937" s="64"/>
      <c r="G5937" s="6"/>
      <c r="H5937" s="6"/>
      <c r="I5937" s="10" t="s">
        <v>110</v>
      </c>
      <c r="J5937" s="11" t="s">
        <v>5469</v>
      </c>
      <c r="K5937" s="194" t="s">
        <v>511</v>
      </c>
      <c r="L5937" s="176"/>
      <c r="M5937" s="176">
        <v>1000</v>
      </c>
      <c r="N5937" s="80" t="s">
        <v>6858</v>
      </c>
      <c r="O5937" s="162"/>
      <c r="P5937" s="80" t="s">
        <v>6384</v>
      </c>
      <c r="Q5937" s="80"/>
      <c r="R5937" s="80"/>
      <c r="S5937" s="163"/>
      <c r="T5937" s="213"/>
      <c r="U5937" s="162"/>
      <c r="V5937" s="164"/>
      <c r="W5937" s="12" t="str">
        <f t="shared" si="1054"/>
        <v>Mqtt1</v>
      </c>
      <c r="X5937" s="196" t="s">
        <v>10788</v>
      </c>
      <c r="Y5937" s="6" t="str">
        <f t="shared" si="1051"/>
        <v>marpower/power-tag/outlets-crew-mess-emp109</v>
      </c>
      <c r="Z5937" s="103" t="str" cm="1">
        <f t="array" ref="Z5937">IF(COUNTIF(N5937,"spare"),"","$."&amp;_xlfn.REGEXEXTRACT(J5937,"^PT\d+[FQ]\d+_(.*)", 2))</f>
        <v>$.Total_Active_Power</v>
      </c>
      <c r="AA5937" s="12">
        <f t="shared" si="1056"/>
        <v>53</v>
      </c>
      <c r="AB5937" s="6" t="s">
        <v>195</v>
      </c>
      <c r="AC5937" s="103">
        <v>3060</v>
      </c>
      <c r="AJ5937" s="80"/>
      <c r="AK5937" s="113" t="s">
        <v>1425</v>
      </c>
      <c r="AN5937" s="80"/>
      <c r="AO5937" s="80"/>
      <c r="AP5937" s="80"/>
      <c r="AQ5937" s="80"/>
      <c r="AR5937" s="127"/>
      <c r="AS5937" s="80"/>
      <c r="AT5937" s="7"/>
      <c r="AU5937" s="7"/>
      <c r="AV5937" s="165"/>
      <c r="AW5937" s="166"/>
      <c r="AX5937" s="137"/>
      <c r="AY5937" s="147"/>
      <c r="AZ5937" s="167"/>
      <c r="BA5937" s="167"/>
      <c r="BB5937" s="147" t="str">
        <f t="shared" si="1055"/>
        <v/>
      </c>
      <c r="BC5937" s="168"/>
      <c r="BD5937" s="165"/>
      <c r="BE5937" s="165"/>
      <c r="BF5937" s="165"/>
      <c r="BG5937" s="165"/>
      <c r="BH5937" s="165"/>
      <c r="BI5937" s="165"/>
      <c r="BJ5937" s="165"/>
      <c r="BK5937" s="165"/>
      <c r="BL5937" s="165"/>
      <c r="BM5937" s="165"/>
      <c r="BN5937" s="165"/>
      <c r="BO5937" s="165"/>
      <c r="BP5937" s="165"/>
      <c r="BQ5937" s="165"/>
      <c r="BS5937" s="6"/>
      <c r="BT5937" s="11"/>
      <c r="BU5937" s="6"/>
      <c r="BV5937" s="6"/>
    </row>
    <row r="5938" spans="1:74" ht="15.75" x14ac:dyDescent="0.25">
      <c r="A5938" s="52" t="s">
        <v>1422</v>
      </c>
      <c r="B5938" s="56"/>
      <c r="C5938" s="7" t="s">
        <v>118</v>
      </c>
      <c r="D5938" s="7" t="s">
        <v>6562</v>
      </c>
      <c r="E5938" s="7"/>
      <c r="F5938" s="64"/>
      <c r="G5938" s="6"/>
      <c r="H5938" s="6"/>
      <c r="I5938" s="10" t="s">
        <v>110</v>
      </c>
      <c r="J5938" s="11" t="s">
        <v>5470</v>
      </c>
      <c r="K5938" s="194" t="s">
        <v>511</v>
      </c>
      <c r="L5938" s="176"/>
      <c r="M5938" s="176">
        <v>1000</v>
      </c>
      <c r="N5938" s="80" t="s">
        <v>6858</v>
      </c>
      <c r="O5938" s="162"/>
      <c r="P5938" s="80" t="s">
        <v>6385</v>
      </c>
      <c r="Q5938" s="80"/>
      <c r="R5938" s="80"/>
      <c r="S5938" s="163"/>
      <c r="T5938" s="213"/>
      <c r="U5938" s="162"/>
      <c r="V5938" s="164"/>
      <c r="W5938" s="12" t="str">
        <f t="shared" si="1054"/>
        <v>Mqtt1</v>
      </c>
      <c r="X5938" s="196" t="s">
        <v>10788</v>
      </c>
      <c r="Y5938" s="6" t="str">
        <f t="shared" si="1051"/>
        <v>marpower/power-tag/outlets-crew-mess-emp109</v>
      </c>
      <c r="Z5938" s="103" t="str" cm="1">
        <f t="array" ref="Z5938">IF(COUNTIF(N5938,"spare"),"","$."&amp;_xlfn.REGEXEXTRACT(J5938,"^PT\d+[FQ]\d+_(.*)", 2))</f>
        <v>$.Power_Factor_Phase_A</v>
      </c>
      <c r="AA5938" s="12">
        <f t="shared" si="1056"/>
        <v>53</v>
      </c>
      <c r="AB5938" s="6" t="s">
        <v>195</v>
      </c>
      <c r="AC5938" s="103">
        <v>3078</v>
      </c>
      <c r="AJ5938" s="80"/>
      <c r="AK5938" s="113" t="s">
        <v>1426</v>
      </c>
      <c r="AN5938" s="80"/>
      <c r="AO5938" s="80"/>
      <c r="AP5938" s="80"/>
      <c r="AQ5938" s="80"/>
      <c r="AR5938" s="127"/>
      <c r="AS5938" s="80"/>
      <c r="AT5938" s="7"/>
      <c r="AU5938" s="7"/>
      <c r="AV5938" s="165"/>
      <c r="AW5938" s="166"/>
      <c r="AX5938" s="137"/>
      <c r="AY5938" s="147"/>
      <c r="AZ5938" s="167"/>
      <c r="BA5938" s="167"/>
      <c r="BB5938" s="147" t="str">
        <f t="shared" si="1055"/>
        <v/>
      </c>
      <c r="BC5938" s="168"/>
      <c r="BD5938" s="165"/>
      <c r="BE5938" s="165"/>
      <c r="BF5938" s="165"/>
      <c r="BG5938" s="165"/>
      <c r="BH5938" s="165"/>
      <c r="BI5938" s="165"/>
      <c r="BJ5938" s="165"/>
      <c r="BK5938" s="165"/>
      <c r="BL5938" s="165"/>
      <c r="BM5938" s="165"/>
      <c r="BN5938" s="165"/>
      <c r="BO5938" s="165"/>
      <c r="BP5938" s="165"/>
      <c r="BQ5938" s="165"/>
      <c r="BS5938" s="6"/>
      <c r="BT5938" s="11"/>
      <c r="BU5938" s="6"/>
      <c r="BV5938" s="6"/>
    </row>
    <row r="5939" spans="1:74" ht="15.75" x14ac:dyDescent="0.25">
      <c r="A5939" s="52" t="s">
        <v>1422</v>
      </c>
      <c r="B5939" s="56"/>
      <c r="C5939" s="7" t="s">
        <v>118</v>
      </c>
      <c r="D5939" s="7" t="s">
        <v>6562</v>
      </c>
      <c r="E5939" s="7"/>
      <c r="F5939" s="64"/>
      <c r="G5939" s="6"/>
      <c r="H5939" s="6"/>
      <c r="I5939" s="10" t="s">
        <v>110</v>
      </c>
      <c r="J5939" s="11" t="s">
        <v>5471</v>
      </c>
      <c r="K5939" s="194" t="s">
        <v>511</v>
      </c>
      <c r="L5939" s="176"/>
      <c r="M5939" s="176">
        <v>1000</v>
      </c>
      <c r="N5939" s="80" t="s">
        <v>6858</v>
      </c>
      <c r="O5939" s="162"/>
      <c r="P5939" s="80" t="s">
        <v>6386</v>
      </c>
      <c r="Q5939" s="80"/>
      <c r="R5939" s="80"/>
      <c r="S5939" s="163"/>
      <c r="T5939" s="213"/>
      <c r="U5939" s="162"/>
      <c r="V5939" s="164"/>
      <c r="W5939" s="12" t="str">
        <f t="shared" si="1054"/>
        <v>Mqtt1</v>
      </c>
      <c r="X5939" s="196" t="s">
        <v>10788</v>
      </c>
      <c r="Y5939" s="6" t="str">
        <f t="shared" si="1051"/>
        <v>marpower/power-tag/outlets-crew-mess-emp109</v>
      </c>
      <c r="Z5939" s="103" t="str" cm="1">
        <f t="array" ref="Z5939">IF(COUNTIF(N5939,"spare"),"","$."&amp;_xlfn.REGEXEXTRACT(J5939,"^PT\d+[FQ]\d+_(.*)", 2))</f>
        <v>$.Power_Factor_Phase_B</v>
      </c>
      <c r="AA5939" s="12">
        <f t="shared" si="1056"/>
        <v>53</v>
      </c>
      <c r="AB5939" s="6" t="s">
        <v>195</v>
      </c>
      <c r="AC5939" s="103">
        <v>3080</v>
      </c>
      <c r="AJ5939" s="80"/>
      <c r="AK5939" s="113" t="s">
        <v>1426</v>
      </c>
      <c r="AN5939" s="80"/>
      <c r="AO5939" s="80"/>
      <c r="AP5939" s="80"/>
      <c r="AQ5939" s="80"/>
      <c r="AR5939" s="127"/>
      <c r="AS5939" s="80"/>
      <c r="AT5939" s="7"/>
      <c r="AU5939" s="7"/>
      <c r="AV5939" s="165"/>
      <c r="AW5939" s="166"/>
      <c r="AX5939" s="137"/>
      <c r="AY5939" s="147"/>
      <c r="AZ5939" s="167"/>
      <c r="BA5939" s="167"/>
      <c r="BB5939" s="147" t="str">
        <f t="shared" si="1055"/>
        <v/>
      </c>
      <c r="BC5939" s="168"/>
      <c r="BD5939" s="165"/>
      <c r="BE5939" s="165"/>
      <c r="BF5939" s="165"/>
      <c r="BG5939" s="165"/>
      <c r="BH5939" s="165"/>
      <c r="BI5939" s="165"/>
      <c r="BJ5939" s="165"/>
      <c r="BK5939" s="165"/>
      <c r="BL5939" s="165"/>
      <c r="BM5939" s="165"/>
      <c r="BN5939" s="165"/>
      <c r="BO5939" s="165"/>
      <c r="BP5939" s="165"/>
      <c r="BQ5939" s="165"/>
      <c r="BS5939" s="6"/>
      <c r="BT5939" s="11"/>
      <c r="BU5939" s="6"/>
      <c r="BV5939" s="6"/>
    </row>
    <row r="5940" spans="1:74" ht="15.75" x14ac:dyDescent="0.25">
      <c r="A5940" s="52" t="s">
        <v>1422</v>
      </c>
      <c r="B5940" s="56"/>
      <c r="C5940" s="7" t="s">
        <v>118</v>
      </c>
      <c r="D5940" s="7" t="s">
        <v>6562</v>
      </c>
      <c r="E5940" s="7"/>
      <c r="F5940" s="64"/>
      <c r="G5940" s="6"/>
      <c r="H5940" s="6"/>
      <c r="I5940" s="10" t="s">
        <v>110</v>
      </c>
      <c r="J5940" s="11" t="s">
        <v>5472</v>
      </c>
      <c r="K5940" s="194" t="s">
        <v>511</v>
      </c>
      <c r="L5940" s="176"/>
      <c r="M5940" s="176">
        <v>1000</v>
      </c>
      <c r="N5940" s="80" t="s">
        <v>6858</v>
      </c>
      <c r="O5940" s="162"/>
      <c r="P5940" s="80" t="s">
        <v>6387</v>
      </c>
      <c r="Q5940" s="80"/>
      <c r="R5940" s="80"/>
      <c r="S5940" s="163"/>
      <c r="T5940" s="213"/>
      <c r="U5940" s="162"/>
      <c r="V5940" s="164"/>
      <c r="W5940" s="12" t="str">
        <f t="shared" si="1054"/>
        <v>Mqtt1</v>
      </c>
      <c r="X5940" s="196" t="s">
        <v>10788</v>
      </c>
      <c r="Y5940" s="6" t="str">
        <f t="shared" si="1051"/>
        <v>marpower/power-tag/outlets-crew-mess-emp109</v>
      </c>
      <c r="Z5940" s="103" t="str" cm="1">
        <f t="array" ref="Z5940">IF(COUNTIF(N5940,"spare"),"","$."&amp;_xlfn.REGEXEXTRACT(J5940,"^PT\d+[FQ]\d+_(.*)", 2))</f>
        <v>$.Power_Factor_Phase_C</v>
      </c>
      <c r="AA5940" s="12">
        <f t="shared" si="1056"/>
        <v>53</v>
      </c>
      <c r="AB5940" s="6" t="s">
        <v>195</v>
      </c>
      <c r="AC5940" s="103">
        <v>3082</v>
      </c>
      <c r="AJ5940" s="80"/>
      <c r="AK5940" s="113" t="s">
        <v>1426</v>
      </c>
      <c r="AN5940" s="80"/>
      <c r="AO5940" s="80"/>
      <c r="AP5940" s="80"/>
      <c r="AQ5940" s="80"/>
      <c r="AR5940" s="127"/>
      <c r="AS5940" s="80"/>
      <c r="AT5940" s="7"/>
      <c r="AU5940" s="7"/>
      <c r="AV5940" s="165"/>
      <c r="AW5940" s="166"/>
      <c r="AX5940" s="137"/>
      <c r="AY5940" s="147"/>
      <c r="AZ5940" s="167"/>
      <c r="BA5940" s="167"/>
      <c r="BB5940" s="147" t="str">
        <f t="shared" si="1055"/>
        <v/>
      </c>
      <c r="BC5940" s="168"/>
      <c r="BD5940" s="165"/>
      <c r="BE5940" s="165"/>
      <c r="BF5940" s="165"/>
      <c r="BG5940" s="165"/>
      <c r="BH5940" s="165"/>
      <c r="BI5940" s="165"/>
      <c r="BJ5940" s="165"/>
      <c r="BK5940" s="165"/>
      <c r="BL5940" s="165"/>
      <c r="BM5940" s="165"/>
      <c r="BN5940" s="165"/>
      <c r="BO5940" s="165"/>
      <c r="BP5940" s="165"/>
      <c r="BQ5940" s="165"/>
      <c r="BS5940" s="6"/>
      <c r="BT5940" s="11"/>
      <c r="BU5940" s="6"/>
      <c r="BV5940" s="6"/>
    </row>
    <row r="5941" spans="1:74" ht="15.75" x14ac:dyDescent="0.25">
      <c r="A5941" s="52" t="s">
        <v>1422</v>
      </c>
      <c r="B5941" s="56"/>
      <c r="C5941" s="7" t="s">
        <v>118</v>
      </c>
      <c r="D5941" s="7" t="s">
        <v>6562</v>
      </c>
      <c r="E5941" s="7"/>
      <c r="F5941" s="64"/>
      <c r="G5941" s="6"/>
      <c r="H5941" s="6"/>
      <c r="I5941" s="10" t="s">
        <v>110</v>
      </c>
      <c r="J5941" s="11" t="s">
        <v>5473</v>
      </c>
      <c r="K5941" s="194" t="s">
        <v>511</v>
      </c>
      <c r="L5941" s="176"/>
      <c r="M5941" s="176">
        <v>1000</v>
      </c>
      <c r="N5941" s="80" t="s">
        <v>6858</v>
      </c>
      <c r="O5941" s="162"/>
      <c r="P5941" s="80" t="s">
        <v>6388</v>
      </c>
      <c r="Q5941" s="80"/>
      <c r="R5941" s="80"/>
      <c r="S5941" s="163"/>
      <c r="T5941" s="213"/>
      <c r="U5941" s="162"/>
      <c r="V5941" s="164"/>
      <c r="W5941" s="12" t="str">
        <f t="shared" si="1054"/>
        <v>Mqtt1</v>
      </c>
      <c r="X5941" s="196" t="s">
        <v>10788</v>
      </c>
      <c r="Y5941" s="6" t="str">
        <f t="shared" si="1051"/>
        <v>marpower/power-tag/outlets-crew-mess-emp109</v>
      </c>
      <c r="Z5941" s="103" t="str" cm="1">
        <f t="array" ref="Z5941">IF(COUNTIF(N5941,"spare"),"","$."&amp;_xlfn.REGEXEXTRACT(J5941,"^PT\d+[FQ]\d+_(.*)", 2))</f>
        <v>$.Total_Power_Factor</v>
      </c>
      <c r="AA5941" s="12">
        <f t="shared" si="1056"/>
        <v>53</v>
      </c>
      <c r="AB5941" s="6" t="s">
        <v>195</v>
      </c>
      <c r="AC5941" s="103">
        <v>3084</v>
      </c>
      <c r="AJ5941" s="80"/>
      <c r="AK5941" s="113" t="s">
        <v>1426</v>
      </c>
      <c r="AN5941" s="80"/>
      <c r="AO5941" s="80"/>
      <c r="AP5941" s="80"/>
      <c r="AQ5941" s="80"/>
      <c r="AR5941" s="127"/>
      <c r="AS5941" s="80"/>
      <c r="AT5941" s="7"/>
      <c r="AU5941" s="7"/>
      <c r="AV5941" s="165"/>
      <c r="AW5941" s="166"/>
      <c r="AX5941" s="137"/>
      <c r="AY5941" s="147"/>
      <c r="AZ5941" s="167"/>
      <c r="BA5941" s="167"/>
      <c r="BB5941" s="147" t="str">
        <f t="shared" si="1055"/>
        <v/>
      </c>
      <c r="BC5941" s="168"/>
      <c r="BD5941" s="165"/>
      <c r="BE5941" s="165"/>
      <c r="BF5941" s="165"/>
      <c r="BG5941" s="165"/>
      <c r="BH5941" s="165"/>
      <c r="BI5941" s="165"/>
      <c r="BJ5941" s="165"/>
      <c r="BK5941" s="165"/>
      <c r="BL5941" s="165"/>
      <c r="BM5941" s="165"/>
      <c r="BN5941" s="165"/>
      <c r="BO5941" s="165"/>
      <c r="BP5941" s="165"/>
      <c r="BQ5941" s="165"/>
      <c r="BS5941" s="6"/>
      <c r="BT5941" s="11"/>
      <c r="BU5941" s="6"/>
      <c r="BV5941" s="6"/>
    </row>
    <row r="5942" spans="1:74" ht="15.75" x14ac:dyDescent="0.25">
      <c r="A5942" s="52" t="s">
        <v>1422</v>
      </c>
      <c r="B5942" s="56"/>
      <c r="C5942" s="7" t="s">
        <v>118</v>
      </c>
      <c r="D5942" s="7" t="s">
        <v>6562</v>
      </c>
      <c r="E5942" s="7"/>
      <c r="F5942" s="64"/>
      <c r="G5942" s="6"/>
      <c r="H5942" s="6"/>
      <c r="I5942" s="10" t="s">
        <v>110</v>
      </c>
      <c r="J5942" s="11" t="s">
        <v>5474</v>
      </c>
      <c r="K5942" s="194" t="s">
        <v>511</v>
      </c>
      <c r="L5942" s="176"/>
      <c r="M5942" s="176">
        <v>1000</v>
      </c>
      <c r="N5942" s="80" t="s">
        <v>6858</v>
      </c>
      <c r="O5942" s="162"/>
      <c r="P5942" s="80" t="s">
        <v>6389</v>
      </c>
      <c r="Q5942" s="80"/>
      <c r="R5942" s="80"/>
      <c r="S5942" s="163"/>
      <c r="T5942" s="213"/>
      <c r="U5942" s="162"/>
      <c r="V5942" s="164"/>
      <c r="W5942" s="12" t="str">
        <f t="shared" si="1054"/>
        <v>Mqtt1</v>
      </c>
      <c r="X5942" s="196" t="s">
        <v>10789</v>
      </c>
      <c r="Y5942" s="6" t="str">
        <f t="shared" si="1051"/>
        <v>marpower/power-tag/outlets-guest-cabin-1-emp112</v>
      </c>
      <c r="Z5942" s="103" t="str" cm="1">
        <f t="array" ref="Z5942">IF(COUNTIF(N5942,"spare"),"","$."&amp;_xlfn.REGEXEXTRACT(J5942,"^PT\d+[FQ]\d+_(.*)", 2))</f>
        <v>$.RMS_Current_Phase_A</v>
      </c>
      <c r="AA5942" s="12">
        <f>AA5927+1</f>
        <v>54</v>
      </c>
      <c r="AB5942" s="6" t="s">
        <v>195</v>
      </c>
      <c r="AC5942" s="103">
        <v>3000</v>
      </c>
      <c r="AJ5942" s="80"/>
      <c r="AK5942" s="113" t="s">
        <v>1423</v>
      </c>
      <c r="AN5942" s="80"/>
      <c r="AO5942" s="80"/>
      <c r="AP5942" s="80"/>
      <c r="AQ5942" s="80"/>
      <c r="AR5942" s="127"/>
      <c r="AS5942" s="80"/>
      <c r="AT5942" s="7"/>
      <c r="AU5942" s="7"/>
      <c r="AV5942" s="165"/>
      <c r="AW5942" s="166"/>
      <c r="AX5942" s="137"/>
      <c r="AY5942" s="147"/>
      <c r="AZ5942" s="167"/>
      <c r="BA5942" s="167"/>
      <c r="BB5942" s="147" t="str">
        <f t="shared" ref="BB5942:BB5956" si="1057">IF(ISNUMBER(AM5942),"1","")</f>
        <v/>
      </c>
      <c r="BC5942" s="168"/>
      <c r="BD5942" s="165"/>
      <c r="BE5942" s="165"/>
      <c r="BF5942" s="165"/>
      <c r="BG5942" s="165"/>
      <c r="BH5942" s="165"/>
      <c r="BI5942" s="165"/>
      <c r="BJ5942" s="165"/>
      <c r="BK5942" s="165"/>
      <c r="BL5942" s="165"/>
      <c r="BM5942" s="165"/>
      <c r="BN5942" s="165"/>
      <c r="BO5942" s="165"/>
      <c r="BP5942" s="165"/>
      <c r="BQ5942" s="165"/>
      <c r="BS5942" s="6"/>
      <c r="BT5942" s="11"/>
      <c r="BU5942" s="6"/>
      <c r="BV5942" s="6"/>
    </row>
    <row r="5943" spans="1:74" ht="15.75" x14ac:dyDescent="0.25">
      <c r="A5943" s="52" t="s">
        <v>1422</v>
      </c>
      <c r="B5943" s="56"/>
      <c r="C5943" s="7" t="s">
        <v>118</v>
      </c>
      <c r="D5943" s="7" t="s">
        <v>6562</v>
      </c>
      <c r="E5943" s="7"/>
      <c r="F5943" s="64"/>
      <c r="G5943" s="6"/>
      <c r="H5943" s="6"/>
      <c r="I5943" s="10" t="s">
        <v>110</v>
      </c>
      <c r="J5943" s="11" t="s">
        <v>5475</v>
      </c>
      <c r="K5943" s="194" t="s">
        <v>511</v>
      </c>
      <c r="L5943" s="176"/>
      <c r="M5943" s="176">
        <v>1000</v>
      </c>
      <c r="N5943" s="80" t="s">
        <v>6858</v>
      </c>
      <c r="O5943" s="162"/>
      <c r="P5943" s="80" t="s">
        <v>6390</v>
      </c>
      <c r="Q5943" s="80"/>
      <c r="R5943" s="80"/>
      <c r="S5943" s="163"/>
      <c r="T5943" s="213"/>
      <c r="U5943" s="162"/>
      <c r="V5943" s="164"/>
      <c r="W5943" s="12" t="str">
        <f t="shared" si="1054"/>
        <v>Mqtt1</v>
      </c>
      <c r="X5943" s="196" t="s">
        <v>10789</v>
      </c>
      <c r="Y5943" s="6" t="str">
        <f t="shared" si="1051"/>
        <v>marpower/power-tag/outlets-guest-cabin-1-emp112</v>
      </c>
      <c r="Z5943" s="103" t="str" cm="1">
        <f t="array" ref="Z5943">IF(COUNTIF(N5943,"spare"),"","$."&amp;_xlfn.REGEXEXTRACT(J5943,"^PT\d+[FQ]\d+_(.*)", 2))</f>
        <v>$.RMS_Current_Phase_B</v>
      </c>
      <c r="AA5943" s="12">
        <f t="shared" ref="AA5943:AA5956" si="1058">AA5928+1</f>
        <v>54</v>
      </c>
      <c r="AB5943" s="6" t="s">
        <v>195</v>
      </c>
      <c r="AC5943" s="103">
        <v>3002</v>
      </c>
      <c r="AJ5943" s="80"/>
      <c r="AK5943" s="113" t="s">
        <v>1423</v>
      </c>
      <c r="AN5943" s="80"/>
      <c r="AO5943" s="80"/>
      <c r="AP5943" s="80"/>
      <c r="AQ5943" s="80"/>
      <c r="AR5943" s="127"/>
      <c r="AS5943" s="80"/>
      <c r="AT5943" s="7"/>
      <c r="AU5943" s="7"/>
      <c r="AV5943" s="165"/>
      <c r="AW5943" s="166"/>
      <c r="AX5943" s="137"/>
      <c r="AY5943" s="147"/>
      <c r="AZ5943" s="167"/>
      <c r="BA5943" s="167"/>
      <c r="BB5943" s="147" t="str">
        <f t="shared" si="1057"/>
        <v/>
      </c>
      <c r="BC5943" s="168"/>
      <c r="BD5943" s="165"/>
      <c r="BE5943" s="165"/>
      <c r="BF5943" s="165"/>
      <c r="BG5943" s="165"/>
      <c r="BH5943" s="165"/>
      <c r="BI5943" s="165"/>
      <c r="BJ5943" s="165"/>
      <c r="BK5943" s="165"/>
      <c r="BL5943" s="165"/>
      <c r="BM5943" s="165"/>
      <c r="BN5943" s="165"/>
      <c r="BO5943" s="165"/>
      <c r="BP5943" s="165"/>
      <c r="BQ5943" s="165"/>
      <c r="BS5943" s="6"/>
      <c r="BT5943" s="11"/>
      <c r="BU5943" s="6"/>
      <c r="BV5943" s="6"/>
    </row>
    <row r="5944" spans="1:74" ht="15.75" x14ac:dyDescent="0.25">
      <c r="A5944" s="52" t="s">
        <v>1422</v>
      </c>
      <c r="B5944" s="56"/>
      <c r="C5944" s="7" t="s">
        <v>118</v>
      </c>
      <c r="D5944" s="7" t="s">
        <v>6562</v>
      </c>
      <c r="E5944" s="7"/>
      <c r="F5944" s="64"/>
      <c r="G5944" s="6"/>
      <c r="H5944" s="6"/>
      <c r="I5944" s="10" t="s">
        <v>110</v>
      </c>
      <c r="J5944" s="11" t="s">
        <v>5476</v>
      </c>
      <c r="K5944" s="194" t="s">
        <v>511</v>
      </c>
      <c r="L5944" s="176"/>
      <c r="M5944" s="176">
        <v>1000</v>
      </c>
      <c r="N5944" s="80" t="s">
        <v>6858</v>
      </c>
      <c r="O5944" s="162"/>
      <c r="P5944" s="80" t="s">
        <v>6391</v>
      </c>
      <c r="Q5944" s="80"/>
      <c r="R5944" s="80"/>
      <c r="S5944" s="163"/>
      <c r="T5944" s="213"/>
      <c r="U5944" s="162"/>
      <c r="V5944" s="164"/>
      <c r="W5944" s="12" t="str">
        <f t="shared" si="1054"/>
        <v>Mqtt1</v>
      </c>
      <c r="X5944" s="196" t="s">
        <v>10789</v>
      </c>
      <c r="Y5944" s="6" t="str">
        <f t="shared" si="1051"/>
        <v>marpower/power-tag/outlets-guest-cabin-1-emp112</v>
      </c>
      <c r="Z5944" s="103" t="str" cm="1">
        <f t="array" ref="Z5944">IF(COUNTIF(N5944,"spare"),"","$."&amp;_xlfn.REGEXEXTRACT(J5944,"^PT\d+[FQ]\d+_(.*)", 2))</f>
        <v>$.RMS_Current_Phase_C</v>
      </c>
      <c r="AA5944" s="12">
        <f t="shared" si="1058"/>
        <v>54</v>
      </c>
      <c r="AB5944" s="6" t="s">
        <v>195</v>
      </c>
      <c r="AC5944" s="103">
        <v>3004</v>
      </c>
      <c r="AJ5944" s="80"/>
      <c r="AK5944" s="113" t="s">
        <v>1423</v>
      </c>
      <c r="AN5944" s="80"/>
      <c r="AO5944" s="80"/>
      <c r="AP5944" s="80"/>
      <c r="AQ5944" s="80"/>
      <c r="AR5944" s="127"/>
      <c r="AS5944" s="80"/>
      <c r="AT5944" s="7"/>
      <c r="AU5944" s="7"/>
      <c r="AV5944" s="165"/>
      <c r="AW5944" s="166"/>
      <c r="AX5944" s="137"/>
      <c r="AY5944" s="147"/>
      <c r="AZ5944" s="167"/>
      <c r="BA5944" s="167"/>
      <c r="BB5944" s="147" t="str">
        <f t="shared" si="1057"/>
        <v/>
      </c>
      <c r="BC5944" s="168"/>
      <c r="BD5944" s="165"/>
      <c r="BE5944" s="165"/>
      <c r="BF5944" s="165"/>
      <c r="BG5944" s="165"/>
      <c r="BH5944" s="165"/>
      <c r="BI5944" s="165"/>
      <c r="BJ5944" s="165"/>
      <c r="BK5944" s="165"/>
      <c r="BL5944" s="165"/>
      <c r="BM5944" s="165"/>
      <c r="BN5944" s="165"/>
      <c r="BO5944" s="165"/>
      <c r="BP5944" s="165"/>
      <c r="BQ5944" s="165"/>
      <c r="BS5944" s="6"/>
      <c r="BT5944" s="11"/>
      <c r="BU5944" s="6"/>
      <c r="BV5944" s="6"/>
    </row>
    <row r="5945" spans="1:74" ht="15.75" x14ac:dyDescent="0.25">
      <c r="A5945" s="52" t="s">
        <v>1422</v>
      </c>
      <c r="B5945" s="56"/>
      <c r="C5945" s="7" t="s">
        <v>118</v>
      </c>
      <c r="D5945" s="7" t="s">
        <v>6562</v>
      </c>
      <c r="E5945" s="7"/>
      <c r="F5945" s="64"/>
      <c r="G5945" s="6"/>
      <c r="H5945" s="6"/>
      <c r="I5945" s="10" t="s">
        <v>110</v>
      </c>
      <c r="J5945" s="11" t="s">
        <v>5477</v>
      </c>
      <c r="K5945" s="194" t="s">
        <v>511</v>
      </c>
      <c r="L5945" s="176"/>
      <c r="M5945" s="176">
        <v>1000</v>
      </c>
      <c r="N5945" s="80" t="s">
        <v>6858</v>
      </c>
      <c r="O5945" s="162"/>
      <c r="P5945" s="80" t="s">
        <v>6392</v>
      </c>
      <c r="Q5945" s="80"/>
      <c r="R5945" s="80"/>
      <c r="S5945" s="163"/>
      <c r="T5945" s="213"/>
      <c r="U5945" s="162"/>
      <c r="V5945" s="164"/>
      <c r="W5945" s="12" t="str">
        <f t="shared" si="1054"/>
        <v>Mqtt1</v>
      </c>
      <c r="X5945" s="196" t="s">
        <v>10789</v>
      </c>
      <c r="Y5945" s="6" t="str">
        <f t="shared" si="1051"/>
        <v>marpower/power-tag/outlets-guest-cabin-1-emp112</v>
      </c>
      <c r="Z5945" s="103" t="str" cm="1">
        <f t="array" ref="Z5945">IF(COUNTIF(N5945,"spare"),"","$."&amp;_xlfn.REGEXEXTRACT(J5945,"^PT\d+[FQ]\d+_(.*)", 2))</f>
        <v>$.RMS_Current_Phase_Neut</v>
      </c>
      <c r="AA5945" s="12">
        <f t="shared" si="1058"/>
        <v>54</v>
      </c>
      <c r="AB5945" s="6" t="s">
        <v>195</v>
      </c>
      <c r="AC5945" s="103">
        <v>3006</v>
      </c>
      <c r="AJ5945" s="80"/>
      <c r="AK5945" s="113" t="s">
        <v>1423</v>
      </c>
      <c r="AN5945" s="80"/>
      <c r="AO5945" s="80"/>
      <c r="AP5945" s="80"/>
      <c r="AQ5945" s="80"/>
      <c r="AR5945" s="127"/>
      <c r="AS5945" s="80"/>
      <c r="AT5945" s="7"/>
      <c r="AU5945" s="7"/>
      <c r="AV5945" s="165"/>
      <c r="AW5945" s="166"/>
      <c r="AX5945" s="137"/>
      <c r="AY5945" s="147"/>
      <c r="AZ5945" s="167"/>
      <c r="BA5945" s="167"/>
      <c r="BB5945" s="147" t="str">
        <f t="shared" si="1057"/>
        <v/>
      </c>
      <c r="BC5945" s="168"/>
      <c r="BD5945" s="165"/>
      <c r="BE5945" s="165"/>
      <c r="BF5945" s="165"/>
      <c r="BG5945" s="165"/>
      <c r="BH5945" s="165"/>
      <c r="BI5945" s="165"/>
      <c r="BJ5945" s="165"/>
      <c r="BK5945" s="165"/>
      <c r="BL5945" s="165"/>
      <c r="BM5945" s="165"/>
      <c r="BN5945" s="165"/>
      <c r="BO5945" s="165"/>
      <c r="BP5945" s="165"/>
      <c r="BQ5945" s="165"/>
      <c r="BS5945" s="6"/>
      <c r="BT5945" s="11"/>
      <c r="BU5945" s="6"/>
      <c r="BV5945" s="6"/>
    </row>
    <row r="5946" spans="1:74" ht="15.75" x14ac:dyDescent="0.25">
      <c r="A5946" s="52" t="s">
        <v>1422</v>
      </c>
      <c r="B5946" s="56"/>
      <c r="C5946" s="7" t="s">
        <v>118</v>
      </c>
      <c r="D5946" s="7" t="s">
        <v>6562</v>
      </c>
      <c r="E5946" s="7"/>
      <c r="F5946" s="64"/>
      <c r="G5946" s="6"/>
      <c r="H5946" s="6"/>
      <c r="I5946" s="10" t="s">
        <v>110</v>
      </c>
      <c r="J5946" s="11" t="s">
        <v>8437</v>
      </c>
      <c r="K5946" s="194" t="s">
        <v>511</v>
      </c>
      <c r="L5946" s="176"/>
      <c r="M5946" s="176">
        <v>1000</v>
      </c>
      <c r="N5946" s="80" t="s">
        <v>6858</v>
      </c>
      <c r="O5946" s="162"/>
      <c r="P5946" s="80" t="s">
        <v>6393</v>
      </c>
      <c r="Q5946" s="80"/>
      <c r="R5946" s="80"/>
      <c r="S5946" s="163"/>
      <c r="T5946" s="213"/>
      <c r="U5946" s="162"/>
      <c r="V5946" s="164"/>
      <c r="W5946" s="12" t="str">
        <f t="shared" si="1054"/>
        <v>Mqtt1</v>
      </c>
      <c r="X5946" s="196" t="s">
        <v>10789</v>
      </c>
      <c r="Y5946" s="6" t="str">
        <f t="shared" si="1051"/>
        <v>marpower/power-tag/outlets-guest-cabin-1-emp112</v>
      </c>
      <c r="Z5946" s="103" t="str" cm="1">
        <f t="array" ref="Z5946">IF(COUNTIF(N5946,"spare"),"","$."&amp;_xlfn.REGEXEXTRACT(J5946,"^PT\d+[FQ]\d+_(.*)", 2))</f>
        <v>$.RMS_Voltage_A_N</v>
      </c>
      <c r="AA5946" s="12">
        <f t="shared" si="1058"/>
        <v>54</v>
      </c>
      <c r="AB5946" s="6" t="s">
        <v>195</v>
      </c>
      <c r="AC5946" s="103">
        <v>3028</v>
      </c>
      <c r="AJ5946" s="80"/>
      <c r="AK5946" s="113" t="s">
        <v>1424</v>
      </c>
      <c r="AN5946" s="80"/>
      <c r="AO5946" s="80"/>
      <c r="AP5946" s="80"/>
      <c r="AQ5946" s="80"/>
      <c r="AR5946" s="127"/>
      <c r="AS5946" s="80"/>
      <c r="AT5946" s="7"/>
      <c r="AU5946" s="7"/>
      <c r="AV5946" s="165"/>
      <c r="AW5946" s="166"/>
      <c r="AX5946" s="137"/>
      <c r="AY5946" s="147"/>
      <c r="AZ5946" s="167"/>
      <c r="BA5946" s="167"/>
      <c r="BB5946" s="147" t="str">
        <f t="shared" si="1057"/>
        <v/>
      </c>
      <c r="BC5946" s="168"/>
      <c r="BD5946" s="165"/>
      <c r="BE5946" s="165"/>
      <c r="BF5946" s="165"/>
      <c r="BG5946" s="165"/>
      <c r="BH5946" s="165"/>
      <c r="BI5946" s="165"/>
      <c r="BJ5946" s="165"/>
      <c r="BK5946" s="165"/>
      <c r="BL5946" s="165"/>
      <c r="BM5946" s="165"/>
      <c r="BN5946" s="165"/>
      <c r="BO5946" s="165"/>
      <c r="BP5946" s="165"/>
      <c r="BQ5946" s="165"/>
      <c r="BS5946" s="6"/>
      <c r="BT5946" s="11"/>
      <c r="BU5946" s="6"/>
      <c r="BV5946" s="6"/>
    </row>
    <row r="5947" spans="1:74" ht="15.75" x14ac:dyDescent="0.25">
      <c r="A5947" s="52" t="s">
        <v>1422</v>
      </c>
      <c r="B5947" s="56"/>
      <c r="C5947" s="7" t="s">
        <v>118</v>
      </c>
      <c r="D5947" s="7" t="s">
        <v>6562</v>
      </c>
      <c r="E5947" s="7"/>
      <c r="F5947" s="64"/>
      <c r="G5947" s="6"/>
      <c r="H5947" s="6"/>
      <c r="I5947" s="10" t="s">
        <v>110</v>
      </c>
      <c r="J5947" s="11" t="s">
        <v>8614</v>
      </c>
      <c r="K5947" s="194" t="s">
        <v>511</v>
      </c>
      <c r="L5947" s="176"/>
      <c r="M5947" s="176">
        <v>1000</v>
      </c>
      <c r="N5947" s="80" t="s">
        <v>6858</v>
      </c>
      <c r="O5947" s="162"/>
      <c r="P5947" s="80" t="s">
        <v>6394</v>
      </c>
      <c r="Q5947" s="80"/>
      <c r="R5947" s="80"/>
      <c r="S5947" s="163"/>
      <c r="T5947" s="213"/>
      <c r="U5947" s="162"/>
      <c r="V5947" s="164"/>
      <c r="W5947" s="12" t="str">
        <f t="shared" si="1054"/>
        <v>Mqtt1</v>
      </c>
      <c r="X5947" s="196" t="s">
        <v>10789</v>
      </c>
      <c r="Y5947" s="6" t="str">
        <f t="shared" si="1051"/>
        <v>marpower/power-tag/outlets-guest-cabin-1-emp112</v>
      </c>
      <c r="Z5947" s="103" t="str" cm="1">
        <f t="array" ref="Z5947">IF(COUNTIF(N5947,"spare"),"","$."&amp;_xlfn.REGEXEXTRACT(J5947,"^PT\d+[FQ]\d+_(.*)", 2))</f>
        <v>$.RMS_Voltage_B_N</v>
      </c>
      <c r="AA5947" s="12">
        <f t="shared" si="1058"/>
        <v>54</v>
      </c>
      <c r="AB5947" s="6" t="s">
        <v>195</v>
      </c>
      <c r="AC5947" s="103">
        <v>3030</v>
      </c>
      <c r="AJ5947" s="80"/>
      <c r="AK5947" s="113" t="s">
        <v>1424</v>
      </c>
      <c r="AN5947" s="80"/>
      <c r="AO5947" s="80"/>
      <c r="AP5947" s="80"/>
      <c r="AQ5947" s="80"/>
      <c r="AR5947" s="127"/>
      <c r="AS5947" s="80"/>
      <c r="AT5947" s="7"/>
      <c r="AU5947" s="7"/>
      <c r="AV5947" s="165"/>
      <c r="AW5947" s="166"/>
      <c r="AX5947" s="137"/>
      <c r="AY5947" s="147"/>
      <c r="AZ5947" s="167"/>
      <c r="BA5947" s="167"/>
      <c r="BB5947" s="147" t="str">
        <f t="shared" si="1057"/>
        <v/>
      </c>
      <c r="BC5947" s="168"/>
      <c r="BD5947" s="165"/>
      <c r="BE5947" s="165"/>
      <c r="BF5947" s="165"/>
      <c r="BG5947" s="165"/>
      <c r="BH5947" s="165"/>
      <c r="BI5947" s="165"/>
      <c r="BJ5947" s="165"/>
      <c r="BK5947" s="165"/>
      <c r="BL5947" s="165"/>
      <c r="BM5947" s="165"/>
      <c r="BN5947" s="165"/>
      <c r="BO5947" s="165"/>
      <c r="BP5947" s="165"/>
      <c r="BQ5947" s="165"/>
      <c r="BS5947" s="6"/>
      <c r="BT5947" s="11"/>
      <c r="BU5947" s="6"/>
      <c r="BV5947" s="6"/>
    </row>
    <row r="5948" spans="1:74" ht="15.75" x14ac:dyDescent="0.25">
      <c r="A5948" s="52" t="s">
        <v>1422</v>
      </c>
      <c r="B5948" s="56"/>
      <c r="C5948" s="7" t="s">
        <v>118</v>
      </c>
      <c r="D5948" s="7" t="s">
        <v>6562</v>
      </c>
      <c r="E5948" s="7"/>
      <c r="F5948" s="64"/>
      <c r="G5948" s="6"/>
      <c r="H5948" s="6"/>
      <c r="I5948" s="10" t="s">
        <v>110</v>
      </c>
      <c r="J5948" s="11" t="s">
        <v>8791</v>
      </c>
      <c r="K5948" s="194" t="s">
        <v>511</v>
      </c>
      <c r="L5948" s="176"/>
      <c r="M5948" s="176">
        <v>1000</v>
      </c>
      <c r="N5948" s="80" t="s">
        <v>6858</v>
      </c>
      <c r="O5948" s="162"/>
      <c r="P5948" s="80" t="s">
        <v>6395</v>
      </c>
      <c r="Q5948" s="80"/>
      <c r="R5948" s="80"/>
      <c r="S5948" s="163"/>
      <c r="T5948" s="213"/>
      <c r="U5948" s="162"/>
      <c r="V5948" s="164"/>
      <c r="W5948" s="12" t="str">
        <f t="shared" si="1054"/>
        <v>Mqtt1</v>
      </c>
      <c r="X5948" s="196" t="s">
        <v>10789</v>
      </c>
      <c r="Y5948" s="6" t="str">
        <f t="shared" si="1051"/>
        <v>marpower/power-tag/outlets-guest-cabin-1-emp112</v>
      </c>
      <c r="Z5948" s="103" t="str" cm="1">
        <f t="array" ref="Z5948">IF(COUNTIF(N5948,"spare"),"","$."&amp;_xlfn.REGEXEXTRACT(J5948,"^PT\d+[FQ]\d+_(.*)", 2))</f>
        <v>$.RMS_Voltage_C_N</v>
      </c>
      <c r="AA5948" s="12">
        <f t="shared" si="1058"/>
        <v>54</v>
      </c>
      <c r="AB5948" s="6" t="s">
        <v>195</v>
      </c>
      <c r="AC5948" s="103">
        <v>3032</v>
      </c>
      <c r="AJ5948" s="80"/>
      <c r="AK5948" s="113" t="s">
        <v>1424</v>
      </c>
      <c r="AN5948" s="80"/>
      <c r="AO5948" s="80"/>
      <c r="AP5948" s="80"/>
      <c r="AQ5948" s="80"/>
      <c r="AR5948" s="127"/>
      <c r="AS5948" s="80"/>
      <c r="AT5948" s="7"/>
      <c r="AU5948" s="7"/>
      <c r="AV5948" s="165"/>
      <c r="AW5948" s="166"/>
      <c r="AX5948" s="137"/>
      <c r="AY5948" s="147"/>
      <c r="AZ5948" s="167"/>
      <c r="BA5948" s="167"/>
      <c r="BB5948" s="147" t="str">
        <f t="shared" si="1057"/>
        <v/>
      </c>
      <c r="BC5948" s="168"/>
      <c r="BD5948" s="165"/>
      <c r="BE5948" s="165"/>
      <c r="BF5948" s="165"/>
      <c r="BG5948" s="165"/>
      <c r="BH5948" s="165"/>
      <c r="BI5948" s="165"/>
      <c r="BJ5948" s="165"/>
      <c r="BK5948" s="165"/>
      <c r="BL5948" s="165"/>
      <c r="BM5948" s="165"/>
      <c r="BN5948" s="165"/>
      <c r="BO5948" s="165"/>
      <c r="BP5948" s="165"/>
      <c r="BQ5948" s="165"/>
      <c r="BS5948" s="6"/>
      <c r="BT5948" s="11"/>
      <c r="BU5948" s="6"/>
      <c r="BV5948" s="6"/>
    </row>
    <row r="5949" spans="1:74" ht="15.75" x14ac:dyDescent="0.25">
      <c r="A5949" s="52" t="s">
        <v>1422</v>
      </c>
      <c r="B5949" s="56"/>
      <c r="C5949" s="7" t="s">
        <v>118</v>
      </c>
      <c r="D5949" s="7" t="s">
        <v>6562</v>
      </c>
      <c r="E5949" s="7"/>
      <c r="F5949" s="64"/>
      <c r="G5949" s="6"/>
      <c r="H5949" s="6"/>
      <c r="I5949" s="10" t="s">
        <v>110</v>
      </c>
      <c r="J5949" s="11" t="s">
        <v>5478</v>
      </c>
      <c r="K5949" s="194" t="s">
        <v>511</v>
      </c>
      <c r="L5949" s="176"/>
      <c r="M5949" s="176">
        <v>1000</v>
      </c>
      <c r="N5949" s="80" t="s">
        <v>6858</v>
      </c>
      <c r="O5949" s="162"/>
      <c r="P5949" s="80" t="s">
        <v>6396</v>
      </c>
      <c r="Q5949" s="80"/>
      <c r="R5949" s="80"/>
      <c r="S5949" s="163"/>
      <c r="T5949" s="213"/>
      <c r="U5949" s="162"/>
      <c r="V5949" s="164"/>
      <c r="W5949" s="12" t="str">
        <f t="shared" si="1054"/>
        <v>Mqtt1</v>
      </c>
      <c r="X5949" s="196" t="s">
        <v>10789</v>
      </c>
      <c r="Y5949" s="6" t="str">
        <f t="shared" si="1051"/>
        <v>marpower/power-tag/outlets-guest-cabin-1-emp112</v>
      </c>
      <c r="Z5949" s="103" t="str" cm="1">
        <f t="array" ref="Z5949">IF(COUNTIF(N5949,"spare"),"","$."&amp;_xlfn.REGEXEXTRACT(J5949,"^PT\d+[FQ]\d+_(.*)", 2))</f>
        <v>$.Active_Power_Phase_A</v>
      </c>
      <c r="AA5949" s="12">
        <f t="shared" si="1058"/>
        <v>54</v>
      </c>
      <c r="AB5949" s="6" t="s">
        <v>195</v>
      </c>
      <c r="AC5949" s="103">
        <v>3054</v>
      </c>
      <c r="AJ5949" s="80"/>
      <c r="AK5949" s="113" t="s">
        <v>1425</v>
      </c>
      <c r="AN5949" s="80"/>
      <c r="AO5949" s="80"/>
      <c r="AP5949" s="80"/>
      <c r="AQ5949" s="80"/>
      <c r="AR5949" s="127"/>
      <c r="AS5949" s="80"/>
      <c r="AT5949" s="7"/>
      <c r="AU5949" s="7"/>
      <c r="AV5949" s="165"/>
      <c r="AW5949" s="166"/>
      <c r="AX5949" s="137"/>
      <c r="AY5949" s="147"/>
      <c r="AZ5949" s="167"/>
      <c r="BA5949" s="167"/>
      <c r="BB5949" s="147" t="str">
        <f t="shared" si="1057"/>
        <v/>
      </c>
      <c r="BC5949" s="168"/>
      <c r="BD5949" s="165"/>
      <c r="BE5949" s="165"/>
      <c r="BF5949" s="165"/>
      <c r="BG5949" s="165"/>
      <c r="BH5949" s="165"/>
      <c r="BI5949" s="165"/>
      <c r="BJ5949" s="165"/>
      <c r="BK5949" s="165"/>
      <c r="BL5949" s="165"/>
      <c r="BM5949" s="165"/>
      <c r="BN5949" s="165"/>
      <c r="BO5949" s="165"/>
      <c r="BP5949" s="165"/>
      <c r="BQ5949" s="165"/>
      <c r="BS5949" s="6"/>
      <c r="BT5949" s="11"/>
      <c r="BU5949" s="6"/>
      <c r="BV5949" s="6"/>
    </row>
    <row r="5950" spans="1:74" ht="15.75" x14ac:dyDescent="0.25">
      <c r="A5950" s="52" t="s">
        <v>1422</v>
      </c>
      <c r="B5950" s="56"/>
      <c r="C5950" s="7" t="s">
        <v>118</v>
      </c>
      <c r="D5950" s="7" t="s">
        <v>6562</v>
      </c>
      <c r="E5950" s="7"/>
      <c r="F5950" s="64"/>
      <c r="G5950" s="6"/>
      <c r="H5950" s="6"/>
      <c r="I5950" s="10" t="s">
        <v>110</v>
      </c>
      <c r="J5950" s="11" t="s">
        <v>5479</v>
      </c>
      <c r="K5950" s="194" t="s">
        <v>511</v>
      </c>
      <c r="L5950" s="176"/>
      <c r="M5950" s="176">
        <v>1000</v>
      </c>
      <c r="N5950" s="80" t="s">
        <v>6858</v>
      </c>
      <c r="O5950" s="162"/>
      <c r="P5950" s="80" t="s">
        <v>6397</v>
      </c>
      <c r="Q5950" s="80"/>
      <c r="R5950" s="80"/>
      <c r="S5950" s="163"/>
      <c r="T5950" s="213"/>
      <c r="U5950" s="162"/>
      <c r="V5950" s="164"/>
      <c r="W5950" s="12" t="str">
        <f t="shared" si="1054"/>
        <v>Mqtt1</v>
      </c>
      <c r="X5950" s="196" t="s">
        <v>10789</v>
      </c>
      <c r="Y5950" s="6" t="str">
        <f t="shared" si="1051"/>
        <v>marpower/power-tag/outlets-guest-cabin-1-emp112</v>
      </c>
      <c r="Z5950" s="103" t="str" cm="1">
        <f t="array" ref="Z5950">IF(COUNTIF(N5950,"spare"),"","$."&amp;_xlfn.REGEXEXTRACT(J5950,"^PT\d+[FQ]\d+_(.*)", 2))</f>
        <v>$.Active_Power_Phase_B</v>
      </c>
      <c r="AA5950" s="12">
        <f t="shared" si="1058"/>
        <v>54</v>
      </c>
      <c r="AB5950" s="6" t="s">
        <v>195</v>
      </c>
      <c r="AC5950" s="103">
        <v>3056</v>
      </c>
      <c r="AJ5950" s="80"/>
      <c r="AK5950" s="113" t="s">
        <v>1425</v>
      </c>
      <c r="AN5950" s="80"/>
      <c r="AO5950" s="80"/>
      <c r="AP5950" s="80"/>
      <c r="AQ5950" s="80"/>
      <c r="AR5950" s="127"/>
      <c r="AS5950" s="80"/>
      <c r="AT5950" s="7"/>
      <c r="AU5950" s="7"/>
      <c r="AV5950" s="165"/>
      <c r="AW5950" s="166"/>
      <c r="AX5950" s="137"/>
      <c r="AY5950" s="147"/>
      <c r="AZ5950" s="167"/>
      <c r="BA5950" s="167"/>
      <c r="BB5950" s="147" t="str">
        <f t="shared" si="1057"/>
        <v/>
      </c>
      <c r="BC5950" s="168"/>
      <c r="BD5950" s="165"/>
      <c r="BE5950" s="165"/>
      <c r="BF5950" s="165"/>
      <c r="BG5950" s="165"/>
      <c r="BH5950" s="165"/>
      <c r="BI5950" s="165"/>
      <c r="BJ5950" s="165"/>
      <c r="BK5950" s="165"/>
      <c r="BL5950" s="165"/>
      <c r="BM5950" s="165"/>
      <c r="BN5950" s="165"/>
      <c r="BO5950" s="165"/>
      <c r="BP5950" s="165"/>
      <c r="BQ5950" s="165"/>
      <c r="BS5950" s="6"/>
      <c r="BT5950" s="11"/>
      <c r="BU5950" s="6"/>
      <c r="BV5950" s="6"/>
    </row>
    <row r="5951" spans="1:74" ht="15.75" x14ac:dyDescent="0.25">
      <c r="A5951" s="52" t="s">
        <v>1422</v>
      </c>
      <c r="B5951" s="56"/>
      <c r="C5951" s="7" t="s">
        <v>118</v>
      </c>
      <c r="D5951" s="7" t="s">
        <v>6562</v>
      </c>
      <c r="E5951" s="7"/>
      <c r="F5951" s="64"/>
      <c r="G5951" s="6"/>
      <c r="H5951" s="6"/>
      <c r="I5951" s="10" t="s">
        <v>110</v>
      </c>
      <c r="J5951" s="11" t="s">
        <v>5480</v>
      </c>
      <c r="K5951" s="194" t="s">
        <v>511</v>
      </c>
      <c r="L5951" s="176"/>
      <c r="M5951" s="176">
        <v>1000</v>
      </c>
      <c r="N5951" s="80" t="s">
        <v>6858</v>
      </c>
      <c r="O5951" s="162"/>
      <c r="P5951" s="80" t="s">
        <v>6398</v>
      </c>
      <c r="Q5951" s="80"/>
      <c r="R5951" s="80"/>
      <c r="S5951" s="163"/>
      <c r="T5951" s="213"/>
      <c r="U5951" s="162"/>
      <c r="V5951" s="164"/>
      <c r="W5951" s="12" t="str">
        <f t="shared" si="1054"/>
        <v>Mqtt1</v>
      </c>
      <c r="X5951" s="196" t="s">
        <v>10789</v>
      </c>
      <c r="Y5951" s="6" t="str">
        <f t="shared" si="1051"/>
        <v>marpower/power-tag/outlets-guest-cabin-1-emp112</v>
      </c>
      <c r="Z5951" s="103" t="str" cm="1">
        <f t="array" ref="Z5951">IF(COUNTIF(N5951,"spare"),"","$."&amp;_xlfn.REGEXEXTRACT(J5951,"^PT\d+[FQ]\d+_(.*)", 2))</f>
        <v>$.Active_Power_Phase_C</v>
      </c>
      <c r="AA5951" s="12">
        <f t="shared" si="1058"/>
        <v>54</v>
      </c>
      <c r="AB5951" s="6" t="s">
        <v>195</v>
      </c>
      <c r="AC5951" s="103">
        <v>3058</v>
      </c>
      <c r="AJ5951" s="80"/>
      <c r="AK5951" s="113" t="s">
        <v>1425</v>
      </c>
      <c r="AN5951" s="80"/>
      <c r="AO5951" s="80"/>
      <c r="AP5951" s="80"/>
      <c r="AQ5951" s="80"/>
      <c r="AR5951" s="127"/>
      <c r="AS5951" s="80"/>
      <c r="AT5951" s="7"/>
      <c r="AU5951" s="7"/>
      <c r="AV5951" s="165"/>
      <c r="AW5951" s="166"/>
      <c r="AX5951" s="137"/>
      <c r="AY5951" s="147"/>
      <c r="AZ5951" s="167"/>
      <c r="BA5951" s="167"/>
      <c r="BB5951" s="147" t="str">
        <f t="shared" si="1057"/>
        <v/>
      </c>
      <c r="BC5951" s="168"/>
      <c r="BD5951" s="165"/>
      <c r="BE5951" s="165"/>
      <c r="BF5951" s="165"/>
      <c r="BG5951" s="165"/>
      <c r="BH5951" s="165"/>
      <c r="BI5951" s="165"/>
      <c r="BJ5951" s="165"/>
      <c r="BK5951" s="165"/>
      <c r="BL5951" s="165"/>
      <c r="BM5951" s="165"/>
      <c r="BN5951" s="165"/>
      <c r="BO5951" s="165"/>
      <c r="BP5951" s="165"/>
      <c r="BQ5951" s="165"/>
      <c r="BS5951" s="6"/>
      <c r="BT5951" s="11"/>
      <c r="BU5951" s="6"/>
      <c r="BV5951" s="6"/>
    </row>
    <row r="5952" spans="1:74" ht="15.75" x14ac:dyDescent="0.25">
      <c r="A5952" s="52" t="s">
        <v>1422</v>
      </c>
      <c r="B5952" s="56"/>
      <c r="C5952" s="7" t="s">
        <v>118</v>
      </c>
      <c r="D5952" s="7" t="s">
        <v>6562</v>
      </c>
      <c r="E5952" s="7"/>
      <c r="F5952" s="64"/>
      <c r="G5952" s="6"/>
      <c r="H5952" s="6"/>
      <c r="I5952" s="10" t="s">
        <v>110</v>
      </c>
      <c r="J5952" s="11" t="s">
        <v>5481</v>
      </c>
      <c r="K5952" s="194" t="s">
        <v>511</v>
      </c>
      <c r="L5952" s="176"/>
      <c r="M5952" s="176">
        <v>1000</v>
      </c>
      <c r="N5952" s="80" t="s">
        <v>6858</v>
      </c>
      <c r="O5952" s="162"/>
      <c r="P5952" s="80" t="s">
        <v>6399</v>
      </c>
      <c r="Q5952" s="80"/>
      <c r="R5952" s="80"/>
      <c r="S5952" s="163"/>
      <c r="T5952" s="213"/>
      <c r="U5952" s="162"/>
      <c r="V5952" s="164"/>
      <c r="W5952" s="12" t="str">
        <f t="shared" si="1054"/>
        <v>Mqtt1</v>
      </c>
      <c r="X5952" s="196" t="s">
        <v>10789</v>
      </c>
      <c r="Y5952" s="6" t="str">
        <f t="shared" si="1051"/>
        <v>marpower/power-tag/outlets-guest-cabin-1-emp112</v>
      </c>
      <c r="Z5952" s="103" t="str" cm="1">
        <f t="array" ref="Z5952">IF(COUNTIF(N5952,"spare"),"","$."&amp;_xlfn.REGEXEXTRACT(J5952,"^PT\d+[FQ]\d+_(.*)", 2))</f>
        <v>$.Total_Active_Power</v>
      </c>
      <c r="AA5952" s="12">
        <f t="shared" si="1058"/>
        <v>54</v>
      </c>
      <c r="AB5952" s="6" t="s">
        <v>195</v>
      </c>
      <c r="AC5952" s="103">
        <v>3060</v>
      </c>
      <c r="AJ5952" s="80"/>
      <c r="AK5952" s="113" t="s">
        <v>1425</v>
      </c>
      <c r="AN5952" s="80"/>
      <c r="AO5952" s="80"/>
      <c r="AP5952" s="80"/>
      <c r="AQ5952" s="80"/>
      <c r="AR5952" s="127"/>
      <c r="AS5952" s="80"/>
      <c r="AT5952" s="7"/>
      <c r="AU5952" s="7"/>
      <c r="AV5952" s="165"/>
      <c r="AW5952" s="166"/>
      <c r="AX5952" s="137"/>
      <c r="AY5952" s="147"/>
      <c r="AZ5952" s="167"/>
      <c r="BA5952" s="167"/>
      <c r="BB5952" s="147" t="str">
        <f t="shared" si="1057"/>
        <v/>
      </c>
      <c r="BC5952" s="168"/>
      <c r="BD5952" s="165"/>
      <c r="BE5952" s="165"/>
      <c r="BF5952" s="165"/>
      <c r="BG5952" s="165"/>
      <c r="BH5952" s="165"/>
      <c r="BI5952" s="165"/>
      <c r="BJ5952" s="165"/>
      <c r="BK5952" s="165"/>
      <c r="BL5952" s="165"/>
      <c r="BM5952" s="165"/>
      <c r="BN5952" s="165"/>
      <c r="BO5952" s="165"/>
      <c r="BP5952" s="165"/>
      <c r="BQ5952" s="165"/>
      <c r="BS5952" s="6"/>
      <c r="BT5952" s="11"/>
      <c r="BU5952" s="6"/>
      <c r="BV5952" s="6"/>
    </row>
    <row r="5953" spans="1:74" ht="15.75" x14ac:dyDescent="0.25">
      <c r="A5953" s="52" t="s">
        <v>1422</v>
      </c>
      <c r="B5953" s="56"/>
      <c r="C5953" s="7" t="s">
        <v>118</v>
      </c>
      <c r="D5953" s="7" t="s">
        <v>6562</v>
      </c>
      <c r="E5953" s="7"/>
      <c r="F5953" s="64"/>
      <c r="G5953" s="6"/>
      <c r="H5953" s="6"/>
      <c r="I5953" s="10" t="s">
        <v>110</v>
      </c>
      <c r="J5953" s="11" t="s">
        <v>5482</v>
      </c>
      <c r="K5953" s="194" t="s">
        <v>511</v>
      </c>
      <c r="L5953" s="176"/>
      <c r="M5953" s="176">
        <v>1000</v>
      </c>
      <c r="N5953" s="80" t="s">
        <v>6858</v>
      </c>
      <c r="O5953" s="162"/>
      <c r="P5953" s="80" t="s">
        <v>6400</v>
      </c>
      <c r="Q5953" s="80"/>
      <c r="R5953" s="80"/>
      <c r="S5953" s="163"/>
      <c r="T5953" s="213"/>
      <c r="U5953" s="162"/>
      <c r="V5953" s="164"/>
      <c r="W5953" s="12" t="str">
        <f t="shared" si="1054"/>
        <v>Mqtt1</v>
      </c>
      <c r="X5953" s="196" t="s">
        <v>10789</v>
      </c>
      <c r="Y5953" s="6" t="str">
        <f t="shared" si="1051"/>
        <v>marpower/power-tag/outlets-guest-cabin-1-emp112</v>
      </c>
      <c r="Z5953" s="103" t="str" cm="1">
        <f t="array" ref="Z5953">IF(COUNTIF(N5953,"spare"),"","$."&amp;_xlfn.REGEXEXTRACT(J5953,"^PT\d+[FQ]\d+_(.*)", 2))</f>
        <v>$.Power_Factor_Phase_A</v>
      </c>
      <c r="AA5953" s="12">
        <f t="shared" si="1058"/>
        <v>54</v>
      </c>
      <c r="AB5953" s="6" t="s">
        <v>195</v>
      </c>
      <c r="AC5953" s="103">
        <v>3078</v>
      </c>
      <c r="AJ5953" s="80"/>
      <c r="AK5953" s="113" t="s">
        <v>1426</v>
      </c>
      <c r="AN5953" s="80"/>
      <c r="AO5953" s="80"/>
      <c r="AP5953" s="80"/>
      <c r="AQ5953" s="80"/>
      <c r="AR5953" s="127"/>
      <c r="AS5953" s="80"/>
      <c r="AT5953" s="7"/>
      <c r="AU5953" s="7"/>
      <c r="AV5953" s="165"/>
      <c r="AW5953" s="166"/>
      <c r="AX5953" s="137"/>
      <c r="AY5953" s="147"/>
      <c r="AZ5953" s="167"/>
      <c r="BA5953" s="167"/>
      <c r="BB5953" s="147" t="str">
        <f t="shared" si="1057"/>
        <v/>
      </c>
      <c r="BC5953" s="168"/>
      <c r="BD5953" s="165"/>
      <c r="BE5953" s="165"/>
      <c r="BF5953" s="165"/>
      <c r="BG5953" s="165"/>
      <c r="BH5953" s="165"/>
      <c r="BI5953" s="165"/>
      <c r="BJ5953" s="165"/>
      <c r="BK5953" s="165"/>
      <c r="BL5953" s="165"/>
      <c r="BM5953" s="165"/>
      <c r="BN5953" s="165"/>
      <c r="BO5953" s="165"/>
      <c r="BP5953" s="165"/>
      <c r="BQ5953" s="165"/>
      <c r="BS5953" s="6"/>
      <c r="BT5953" s="11"/>
      <c r="BU5953" s="6"/>
      <c r="BV5953" s="6"/>
    </row>
    <row r="5954" spans="1:74" ht="15.75" x14ac:dyDescent="0.25">
      <c r="A5954" s="52" t="s">
        <v>1422</v>
      </c>
      <c r="B5954" s="56"/>
      <c r="C5954" s="7" t="s">
        <v>118</v>
      </c>
      <c r="D5954" s="7" t="s">
        <v>6562</v>
      </c>
      <c r="E5954" s="7"/>
      <c r="F5954" s="64"/>
      <c r="G5954" s="6"/>
      <c r="H5954" s="6"/>
      <c r="I5954" s="10" t="s">
        <v>110</v>
      </c>
      <c r="J5954" s="11" t="s">
        <v>5483</v>
      </c>
      <c r="K5954" s="194" t="s">
        <v>511</v>
      </c>
      <c r="L5954" s="176"/>
      <c r="M5954" s="176">
        <v>1000</v>
      </c>
      <c r="N5954" s="80" t="s">
        <v>6858</v>
      </c>
      <c r="O5954" s="162"/>
      <c r="P5954" s="80" t="s">
        <v>6401</v>
      </c>
      <c r="Q5954" s="80"/>
      <c r="R5954" s="80"/>
      <c r="S5954" s="163"/>
      <c r="T5954" s="213"/>
      <c r="U5954" s="162"/>
      <c r="V5954" s="164"/>
      <c r="W5954" s="12" t="str">
        <f t="shared" si="1054"/>
        <v>Mqtt1</v>
      </c>
      <c r="X5954" s="196" t="s">
        <v>10789</v>
      </c>
      <c r="Y5954" s="6" t="str">
        <f t="shared" si="1051"/>
        <v>marpower/power-tag/outlets-guest-cabin-1-emp112</v>
      </c>
      <c r="Z5954" s="103" t="str" cm="1">
        <f t="array" ref="Z5954">IF(COUNTIF(N5954,"spare"),"","$."&amp;_xlfn.REGEXEXTRACT(J5954,"^PT\d+[FQ]\d+_(.*)", 2))</f>
        <v>$.Power_Factor_Phase_B</v>
      </c>
      <c r="AA5954" s="12">
        <f t="shared" si="1058"/>
        <v>54</v>
      </c>
      <c r="AB5954" s="6" t="s">
        <v>195</v>
      </c>
      <c r="AC5954" s="103">
        <v>3080</v>
      </c>
      <c r="AJ5954" s="80"/>
      <c r="AK5954" s="113" t="s">
        <v>1426</v>
      </c>
      <c r="AN5954" s="80"/>
      <c r="AO5954" s="80"/>
      <c r="AP5954" s="80"/>
      <c r="AQ5954" s="80"/>
      <c r="AR5954" s="127"/>
      <c r="AS5954" s="80"/>
      <c r="AT5954" s="7"/>
      <c r="AU5954" s="7"/>
      <c r="AV5954" s="165"/>
      <c r="AW5954" s="166"/>
      <c r="AX5954" s="137"/>
      <c r="AY5954" s="147"/>
      <c r="AZ5954" s="167"/>
      <c r="BA5954" s="167"/>
      <c r="BB5954" s="147" t="str">
        <f t="shared" si="1057"/>
        <v/>
      </c>
      <c r="BC5954" s="168"/>
      <c r="BD5954" s="165"/>
      <c r="BE5954" s="165"/>
      <c r="BF5954" s="165"/>
      <c r="BG5954" s="165"/>
      <c r="BH5954" s="165"/>
      <c r="BI5954" s="165"/>
      <c r="BJ5954" s="165"/>
      <c r="BK5954" s="165"/>
      <c r="BL5954" s="165"/>
      <c r="BM5954" s="165"/>
      <c r="BN5954" s="165"/>
      <c r="BO5954" s="165"/>
      <c r="BP5954" s="165"/>
      <c r="BQ5954" s="165"/>
      <c r="BS5954" s="6"/>
      <c r="BT5954" s="11"/>
      <c r="BU5954" s="6"/>
      <c r="BV5954" s="6"/>
    </row>
    <row r="5955" spans="1:74" ht="15.75" x14ac:dyDescent="0.25">
      <c r="A5955" s="52" t="s">
        <v>1422</v>
      </c>
      <c r="B5955" s="56"/>
      <c r="C5955" s="7" t="s">
        <v>118</v>
      </c>
      <c r="D5955" s="7" t="s">
        <v>6562</v>
      </c>
      <c r="E5955" s="7"/>
      <c r="F5955" s="64"/>
      <c r="G5955" s="6"/>
      <c r="H5955" s="6"/>
      <c r="I5955" s="10" t="s">
        <v>110</v>
      </c>
      <c r="J5955" s="11" t="s">
        <v>5484</v>
      </c>
      <c r="K5955" s="194" t="s">
        <v>511</v>
      </c>
      <c r="L5955" s="176"/>
      <c r="M5955" s="176">
        <v>1000</v>
      </c>
      <c r="N5955" s="80" t="s">
        <v>6858</v>
      </c>
      <c r="O5955" s="162"/>
      <c r="P5955" s="80" t="s">
        <v>6402</v>
      </c>
      <c r="Q5955" s="80"/>
      <c r="R5955" s="80"/>
      <c r="S5955" s="163"/>
      <c r="T5955" s="213"/>
      <c r="U5955" s="162"/>
      <c r="V5955" s="164"/>
      <c r="W5955" s="12" t="str">
        <f t="shared" si="1054"/>
        <v>Mqtt1</v>
      </c>
      <c r="X5955" s="196" t="s">
        <v>10789</v>
      </c>
      <c r="Y5955" s="6" t="str">
        <f t="shared" si="1051"/>
        <v>marpower/power-tag/outlets-guest-cabin-1-emp112</v>
      </c>
      <c r="Z5955" s="103" t="str" cm="1">
        <f t="array" ref="Z5955">IF(COUNTIF(N5955,"spare"),"","$."&amp;_xlfn.REGEXEXTRACT(J5955,"^PT\d+[FQ]\d+_(.*)", 2))</f>
        <v>$.Power_Factor_Phase_C</v>
      </c>
      <c r="AA5955" s="12">
        <f t="shared" si="1058"/>
        <v>54</v>
      </c>
      <c r="AB5955" s="6" t="s">
        <v>195</v>
      </c>
      <c r="AC5955" s="103">
        <v>3082</v>
      </c>
      <c r="AJ5955" s="80"/>
      <c r="AK5955" s="113" t="s">
        <v>1426</v>
      </c>
      <c r="AN5955" s="80"/>
      <c r="AO5955" s="80"/>
      <c r="AP5955" s="80"/>
      <c r="AQ5955" s="80"/>
      <c r="AR5955" s="127"/>
      <c r="AS5955" s="80"/>
      <c r="AT5955" s="7"/>
      <c r="AU5955" s="7"/>
      <c r="AV5955" s="165"/>
      <c r="AW5955" s="166"/>
      <c r="AX5955" s="137"/>
      <c r="AY5955" s="147"/>
      <c r="AZ5955" s="167"/>
      <c r="BA5955" s="167"/>
      <c r="BB5955" s="147" t="str">
        <f t="shared" si="1057"/>
        <v/>
      </c>
      <c r="BC5955" s="168"/>
      <c r="BD5955" s="165"/>
      <c r="BE5955" s="165"/>
      <c r="BF5955" s="165"/>
      <c r="BG5955" s="165"/>
      <c r="BH5955" s="165"/>
      <c r="BI5955" s="165"/>
      <c r="BJ5955" s="165"/>
      <c r="BK5955" s="165"/>
      <c r="BL5955" s="165"/>
      <c r="BM5955" s="165"/>
      <c r="BN5955" s="165"/>
      <c r="BO5955" s="165"/>
      <c r="BP5955" s="165"/>
      <c r="BQ5955" s="165"/>
      <c r="BS5955" s="6"/>
      <c r="BT5955" s="11"/>
      <c r="BU5955" s="6"/>
      <c r="BV5955" s="6"/>
    </row>
    <row r="5956" spans="1:74" ht="15.75" x14ac:dyDescent="0.25">
      <c r="A5956" s="52" t="s">
        <v>1422</v>
      </c>
      <c r="B5956" s="56"/>
      <c r="C5956" s="7" t="s">
        <v>118</v>
      </c>
      <c r="D5956" s="7" t="s">
        <v>6562</v>
      </c>
      <c r="E5956" s="7"/>
      <c r="F5956" s="64"/>
      <c r="G5956" s="6"/>
      <c r="H5956" s="6"/>
      <c r="I5956" s="10" t="s">
        <v>110</v>
      </c>
      <c r="J5956" s="11" t="s">
        <v>5485</v>
      </c>
      <c r="K5956" s="194" t="s">
        <v>511</v>
      </c>
      <c r="L5956" s="176"/>
      <c r="M5956" s="176">
        <v>1000</v>
      </c>
      <c r="N5956" s="80" t="s">
        <v>6858</v>
      </c>
      <c r="O5956" s="162"/>
      <c r="P5956" s="80" t="s">
        <v>6403</v>
      </c>
      <c r="Q5956" s="80"/>
      <c r="R5956" s="80"/>
      <c r="S5956" s="163"/>
      <c r="T5956" s="213"/>
      <c r="U5956" s="162"/>
      <c r="V5956" s="164"/>
      <c r="W5956" s="12" t="str">
        <f t="shared" si="1054"/>
        <v>Mqtt1</v>
      </c>
      <c r="X5956" s="196" t="s">
        <v>10789</v>
      </c>
      <c r="Y5956" s="6" t="str">
        <f t="shared" si="1051"/>
        <v>marpower/power-tag/outlets-guest-cabin-1-emp112</v>
      </c>
      <c r="Z5956" s="103" t="str" cm="1">
        <f t="array" ref="Z5956">IF(COUNTIF(N5956,"spare"),"","$."&amp;_xlfn.REGEXEXTRACT(J5956,"^PT\d+[FQ]\d+_(.*)", 2))</f>
        <v>$.Total_Power_Factor</v>
      </c>
      <c r="AA5956" s="12">
        <f t="shared" si="1058"/>
        <v>54</v>
      </c>
      <c r="AB5956" s="6" t="s">
        <v>195</v>
      </c>
      <c r="AC5956" s="103">
        <v>3084</v>
      </c>
      <c r="AJ5956" s="80"/>
      <c r="AK5956" s="113" t="s">
        <v>1426</v>
      </c>
      <c r="AN5956" s="80"/>
      <c r="AO5956" s="80"/>
      <c r="AP5956" s="80"/>
      <c r="AQ5956" s="80"/>
      <c r="AR5956" s="127"/>
      <c r="AS5956" s="80"/>
      <c r="AT5956" s="7"/>
      <c r="AU5956" s="7"/>
      <c r="AV5956" s="165"/>
      <c r="AW5956" s="166"/>
      <c r="AX5956" s="137"/>
      <c r="AY5956" s="147"/>
      <c r="AZ5956" s="167"/>
      <c r="BA5956" s="167"/>
      <c r="BB5956" s="147" t="str">
        <f t="shared" si="1057"/>
        <v/>
      </c>
      <c r="BC5956" s="168"/>
      <c r="BD5956" s="165"/>
      <c r="BE5956" s="165"/>
      <c r="BF5956" s="165"/>
      <c r="BG5956" s="165"/>
      <c r="BH5956" s="165"/>
      <c r="BI5956" s="165"/>
      <c r="BJ5956" s="165"/>
      <c r="BK5956" s="165"/>
      <c r="BL5956" s="165"/>
      <c r="BM5956" s="165"/>
      <c r="BN5956" s="165"/>
      <c r="BO5956" s="165"/>
      <c r="BP5956" s="165"/>
      <c r="BQ5956" s="165"/>
      <c r="BS5956" s="6"/>
      <c r="BT5956" s="11"/>
      <c r="BU5956" s="6"/>
      <c r="BV5956" s="6"/>
    </row>
    <row r="5957" spans="1:74" ht="15.75" x14ac:dyDescent="0.25">
      <c r="A5957" s="52" t="s">
        <v>1422</v>
      </c>
      <c r="B5957" s="56"/>
      <c r="C5957" s="7" t="s">
        <v>118</v>
      </c>
      <c r="D5957" s="7" t="s">
        <v>6562</v>
      </c>
      <c r="E5957" s="7"/>
      <c r="F5957" s="64"/>
      <c r="G5957" s="6"/>
      <c r="H5957" s="6"/>
      <c r="I5957" s="10" t="s">
        <v>110</v>
      </c>
      <c r="J5957" s="11" t="s">
        <v>5486</v>
      </c>
      <c r="K5957" s="194" t="s">
        <v>511</v>
      </c>
      <c r="L5957" s="176"/>
      <c r="M5957" s="176">
        <v>1000</v>
      </c>
      <c r="N5957" s="80" t="s">
        <v>6858</v>
      </c>
      <c r="O5957" s="162"/>
      <c r="P5957" s="80" t="s">
        <v>6404</v>
      </c>
      <c r="Q5957" s="80"/>
      <c r="R5957" s="80"/>
      <c r="S5957" s="163"/>
      <c r="T5957" s="213"/>
      <c r="U5957" s="162"/>
      <c r="V5957" s="164"/>
      <c r="W5957" s="12" t="str">
        <f t="shared" si="1054"/>
        <v>Mqtt1</v>
      </c>
      <c r="X5957" s="196" t="s">
        <v>10790</v>
      </c>
      <c r="Y5957" s="6" t="str">
        <f t="shared" si="1051"/>
        <v>marpower/power-tag/outlets-dining-emp202</v>
      </c>
      <c r="Z5957" s="103" t="str" cm="1">
        <f t="array" ref="Z5957">IF(COUNTIF(N5957,"spare"),"","$."&amp;_xlfn.REGEXEXTRACT(J5957,"^PT\d+[FQ]\d+_(.*)", 2))</f>
        <v>$.RMS_Current_Phase_A</v>
      </c>
      <c r="AA5957" s="12">
        <f>AA5942+1</f>
        <v>55</v>
      </c>
      <c r="AB5957" s="6" t="s">
        <v>195</v>
      </c>
      <c r="AC5957" s="103">
        <v>3000</v>
      </c>
      <c r="AJ5957" s="80"/>
      <c r="AK5957" s="113" t="s">
        <v>1423</v>
      </c>
      <c r="AN5957" s="80"/>
      <c r="AO5957" s="80"/>
      <c r="AP5957" s="80"/>
      <c r="AQ5957" s="80"/>
      <c r="AR5957" s="127"/>
      <c r="AS5957" s="80"/>
      <c r="AT5957" s="7"/>
      <c r="AU5957" s="7"/>
      <c r="AV5957" s="165"/>
      <c r="AW5957" s="166"/>
      <c r="AX5957" s="137"/>
      <c r="AY5957" s="147"/>
      <c r="AZ5957" s="167"/>
      <c r="BA5957" s="167"/>
      <c r="BB5957" s="147" t="str">
        <f t="shared" ref="BB5957:BB5971" si="1059">IF(ISNUMBER(AM5957),"1","")</f>
        <v/>
      </c>
      <c r="BC5957" s="168"/>
      <c r="BD5957" s="165"/>
      <c r="BE5957" s="165"/>
      <c r="BF5957" s="165"/>
      <c r="BG5957" s="165"/>
      <c r="BH5957" s="165"/>
      <c r="BI5957" s="165"/>
      <c r="BJ5957" s="165"/>
      <c r="BK5957" s="165"/>
      <c r="BL5957" s="165"/>
      <c r="BM5957" s="165"/>
      <c r="BN5957" s="165"/>
      <c r="BO5957" s="165"/>
      <c r="BP5957" s="165"/>
      <c r="BQ5957" s="165"/>
      <c r="BS5957" s="6"/>
      <c r="BT5957" s="11"/>
      <c r="BU5957" s="6"/>
      <c r="BV5957" s="6"/>
    </row>
    <row r="5958" spans="1:74" ht="15.75" x14ac:dyDescent="0.25">
      <c r="A5958" s="52" t="s">
        <v>1422</v>
      </c>
      <c r="B5958" s="56"/>
      <c r="C5958" s="7" t="s">
        <v>118</v>
      </c>
      <c r="D5958" s="7" t="s">
        <v>6562</v>
      </c>
      <c r="E5958" s="7"/>
      <c r="F5958" s="64"/>
      <c r="G5958" s="6"/>
      <c r="H5958" s="6"/>
      <c r="I5958" s="10" t="s">
        <v>110</v>
      </c>
      <c r="J5958" s="11" t="s">
        <v>5487</v>
      </c>
      <c r="K5958" s="194" t="s">
        <v>511</v>
      </c>
      <c r="L5958" s="176"/>
      <c r="M5958" s="176">
        <v>1000</v>
      </c>
      <c r="N5958" s="80" t="s">
        <v>6858</v>
      </c>
      <c r="O5958" s="162"/>
      <c r="P5958" s="80" t="s">
        <v>6405</v>
      </c>
      <c r="Q5958" s="80"/>
      <c r="R5958" s="80"/>
      <c r="S5958" s="163"/>
      <c r="T5958" s="213"/>
      <c r="U5958" s="162"/>
      <c r="V5958" s="164"/>
      <c r="W5958" s="12" t="str">
        <f t="shared" si="1054"/>
        <v>Mqtt1</v>
      </c>
      <c r="X5958" s="196" t="s">
        <v>10790</v>
      </c>
      <c r="Y5958" s="6" t="str">
        <f t="shared" si="1051"/>
        <v>marpower/power-tag/outlets-dining-emp202</v>
      </c>
      <c r="Z5958" s="103" t="str" cm="1">
        <f t="array" ref="Z5958">IF(COUNTIF(N5958,"spare"),"","$."&amp;_xlfn.REGEXEXTRACT(J5958,"^PT\d+[FQ]\d+_(.*)", 2))</f>
        <v>$.RMS_Current_Phase_B</v>
      </c>
      <c r="AA5958" s="12">
        <f t="shared" ref="AA5958:AA5971" si="1060">AA5943+1</f>
        <v>55</v>
      </c>
      <c r="AB5958" s="6" t="s">
        <v>195</v>
      </c>
      <c r="AC5958" s="103">
        <v>3002</v>
      </c>
      <c r="AJ5958" s="80"/>
      <c r="AK5958" s="113" t="s">
        <v>1423</v>
      </c>
      <c r="AN5958" s="80"/>
      <c r="AO5958" s="80"/>
      <c r="AP5958" s="80"/>
      <c r="AQ5958" s="80"/>
      <c r="AR5958" s="127"/>
      <c r="AS5958" s="80"/>
      <c r="AT5958" s="7"/>
      <c r="AU5958" s="7"/>
      <c r="AV5958" s="165"/>
      <c r="AW5958" s="166"/>
      <c r="AX5958" s="137"/>
      <c r="AY5958" s="147"/>
      <c r="AZ5958" s="167"/>
      <c r="BA5958" s="167"/>
      <c r="BB5958" s="147" t="str">
        <f t="shared" si="1059"/>
        <v/>
      </c>
      <c r="BC5958" s="168"/>
      <c r="BD5958" s="165"/>
      <c r="BE5958" s="165"/>
      <c r="BF5958" s="165"/>
      <c r="BG5958" s="165"/>
      <c r="BH5958" s="165"/>
      <c r="BI5958" s="165"/>
      <c r="BJ5958" s="165"/>
      <c r="BK5958" s="165"/>
      <c r="BL5958" s="165"/>
      <c r="BM5958" s="165"/>
      <c r="BN5958" s="165"/>
      <c r="BO5958" s="165"/>
      <c r="BP5958" s="165"/>
      <c r="BQ5958" s="165"/>
      <c r="BS5958" s="6"/>
      <c r="BT5958" s="11"/>
      <c r="BU5958" s="6"/>
      <c r="BV5958" s="6"/>
    </row>
    <row r="5959" spans="1:74" ht="15.75" x14ac:dyDescent="0.25">
      <c r="A5959" s="52" t="s">
        <v>1422</v>
      </c>
      <c r="B5959" s="56"/>
      <c r="C5959" s="7" t="s">
        <v>118</v>
      </c>
      <c r="D5959" s="7" t="s">
        <v>6562</v>
      </c>
      <c r="E5959" s="7"/>
      <c r="F5959" s="64"/>
      <c r="G5959" s="6"/>
      <c r="H5959" s="6"/>
      <c r="I5959" s="10" t="s">
        <v>110</v>
      </c>
      <c r="J5959" s="11" t="s">
        <v>5488</v>
      </c>
      <c r="K5959" s="194" t="s">
        <v>511</v>
      </c>
      <c r="L5959" s="176"/>
      <c r="M5959" s="176">
        <v>1000</v>
      </c>
      <c r="N5959" s="80" t="s">
        <v>6858</v>
      </c>
      <c r="O5959" s="162"/>
      <c r="P5959" s="80" t="s">
        <v>6406</v>
      </c>
      <c r="Q5959" s="80"/>
      <c r="R5959" s="80"/>
      <c r="S5959" s="163"/>
      <c r="T5959" s="213"/>
      <c r="U5959" s="162"/>
      <c r="V5959" s="164"/>
      <c r="W5959" s="12" t="str">
        <f t="shared" si="1054"/>
        <v>Mqtt1</v>
      </c>
      <c r="X5959" s="196" t="s">
        <v>10790</v>
      </c>
      <c r="Y5959" s="6" t="str">
        <f t="shared" si="1051"/>
        <v>marpower/power-tag/outlets-dining-emp202</v>
      </c>
      <c r="Z5959" s="103" t="str" cm="1">
        <f t="array" ref="Z5959">IF(COUNTIF(N5959,"spare"),"","$."&amp;_xlfn.REGEXEXTRACT(J5959,"^PT\d+[FQ]\d+_(.*)", 2))</f>
        <v>$.RMS_Current_Phase_C</v>
      </c>
      <c r="AA5959" s="12">
        <f t="shared" si="1060"/>
        <v>55</v>
      </c>
      <c r="AB5959" s="6" t="s">
        <v>195</v>
      </c>
      <c r="AC5959" s="103">
        <v>3004</v>
      </c>
      <c r="AJ5959" s="80"/>
      <c r="AK5959" s="113" t="s">
        <v>1423</v>
      </c>
      <c r="AN5959" s="80"/>
      <c r="AO5959" s="80"/>
      <c r="AP5959" s="80"/>
      <c r="AQ5959" s="80"/>
      <c r="AR5959" s="127"/>
      <c r="AS5959" s="80"/>
      <c r="AT5959" s="7"/>
      <c r="AU5959" s="7"/>
      <c r="AV5959" s="165"/>
      <c r="AW5959" s="166"/>
      <c r="AX5959" s="137"/>
      <c r="AY5959" s="147"/>
      <c r="AZ5959" s="167"/>
      <c r="BA5959" s="167"/>
      <c r="BB5959" s="147" t="str">
        <f t="shared" si="1059"/>
        <v/>
      </c>
      <c r="BC5959" s="168"/>
      <c r="BD5959" s="165"/>
      <c r="BE5959" s="165"/>
      <c r="BF5959" s="165"/>
      <c r="BG5959" s="165"/>
      <c r="BH5959" s="165"/>
      <c r="BI5959" s="165"/>
      <c r="BJ5959" s="165"/>
      <c r="BK5959" s="165"/>
      <c r="BL5959" s="165"/>
      <c r="BM5959" s="165"/>
      <c r="BN5959" s="165"/>
      <c r="BO5959" s="165"/>
      <c r="BP5959" s="165"/>
      <c r="BQ5959" s="165"/>
      <c r="BS5959" s="6"/>
      <c r="BT5959" s="11"/>
      <c r="BU5959" s="6"/>
      <c r="BV5959" s="6"/>
    </row>
    <row r="5960" spans="1:74" ht="15.75" x14ac:dyDescent="0.25">
      <c r="A5960" s="52" t="s">
        <v>1422</v>
      </c>
      <c r="B5960" s="56"/>
      <c r="C5960" s="7" t="s">
        <v>118</v>
      </c>
      <c r="D5960" s="7" t="s">
        <v>6562</v>
      </c>
      <c r="E5960" s="7"/>
      <c r="F5960" s="64"/>
      <c r="G5960" s="6"/>
      <c r="H5960" s="6"/>
      <c r="I5960" s="10" t="s">
        <v>110</v>
      </c>
      <c r="J5960" s="11" t="s">
        <v>5489</v>
      </c>
      <c r="K5960" s="194" t="s">
        <v>511</v>
      </c>
      <c r="L5960" s="176"/>
      <c r="M5960" s="176">
        <v>1000</v>
      </c>
      <c r="N5960" s="80" t="s">
        <v>6858</v>
      </c>
      <c r="O5960" s="162"/>
      <c r="P5960" s="80" t="s">
        <v>6407</v>
      </c>
      <c r="Q5960" s="80"/>
      <c r="R5960" s="80"/>
      <c r="S5960" s="163"/>
      <c r="T5960" s="213"/>
      <c r="U5960" s="162"/>
      <c r="V5960" s="164"/>
      <c r="W5960" s="12" t="str">
        <f t="shared" si="1054"/>
        <v>Mqtt1</v>
      </c>
      <c r="X5960" s="196" t="s">
        <v>10790</v>
      </c>
      <c r="Y5960" s="6" t="str">
        <f t="shared" si="1051"/>
        <v>marpower/power-tag/outlets-dining-emp202</v>
      </c>
      <c r="Z5960" s="103" t="str" cm="1">
        <f t="array" ref="Z5960">IF(COUNTIF(N5960,"spare"),"","$."&amp;_xlfn.REGEXEXTRACT(J5960,"^PT\d+[FQ]\d+_(.*)", 2))</f>
        <v>$.RMS_Current_Phase_Neut</v>
      </c>
      <c r="AA5960" s="12">
        <f t="shared" si="1060"/>
        <v>55</v>
      </c>
      <c r="AB5960" s="6" t="s">
        <v>195</v>
      </c>
      <c r="AC5960" s="103">
        <v>3006</v>
      </c>
      <c r="AJ5960" s="80"/>
      <c r="AK5960" s="113" t="s">
        <v>1423</v>
      </c>
      <c r="AN5960" s="80"/>
      <c r="AO5960" s="80"/>
      <c r="AP5960" s="80"/>
      <c r="AQ5960" s="80"/>
      <c r="AR5960" s="127"/>
      <c r="AS5960" s="80"/>
      <c r="AT5960" s="7"/>
      <c r="AU5960" s="7"/>
      <c r="AV5960" s="165"/>
      <c r="AW5960" s="166"/>
      <c r="AX5960" s="137"/>
      <c r="AY5960" s="147"/>
      <c r="AZ5960" s="167"/>
      <c r="BA5960" s="167"/>
      <c r="BB5960" s="147" t="str">
        <f t="shared" si="1059"/>
        <v/>
      </c>
      <c r="BC5960" s="168"/>
      <c r="BD5960" s="165"/>
      <c r="BE5960" s="165"/>
      <c r="BF5960" s="165"/>
      <c r="BG5960" s="165"/>
      <c r="BH5960" s="165"/>
      <c r="BI5960" s="165"/>
      <c r="BJ5960" s="165"/>
      <c r="BK5960" s="165"/>
      <c r="BL5960" s="165"/>
      <c r="BM5960" s="165"/>
      <c r="BN5960" s="165"/>
      <c r="BO5960" s="165"/>
      <c r="BP5960" s="165"/>
      <c r="BQ5960" s="165"/>
      <c r="BS5960" s="6"/>
      <c r="BT5960" s="11"/>
      <c r="BU5960" s="6"/>
      <c r="BV5960" s="6"/>
    </row>
    <row r="5961" spans="1:74" ht="15.75" x14ac:dyDescent="0.25">
      <c r="A5961" s="52" t="s">
        <v>1422</v>
      </c>
      <c r="B5961" s="56"/>
      <c r="C5961" s="7" t="s">
        <v>118</v>
      </c>
      <c r="D5961" s="7" t="s">
        <v>6562</v>
      </c>
      <c r="E5961" s="7"/>
      <c r="F5961" s="64"/>
      <c r="G5961" s="6"/>
      <c r="H5961" s="6"/>
      <c r="I5961" s="10" t="s">
        <v>110</v>
      </c>
      <c r="J5961" s="11" t="s">
        <v>8438</v>
      </c>
      <c r="K5961" s="194" t="s">
        <v>511</v>
      </c>
      <c r="L5961" s="176"/>
      <c r="M5961" s="176">
        <v>1000</v>
      </c>
      <c r="N5961" s="80" t="s">
        <v>6858</v>
      </c>
      <c r="O5961" s="162"/>
      <c r="P5961" s="80" t="s">
        <v>6408</v>
      </c>
      <c r="Q5961" s="80"/>
      <c r="R5961" s="80"/>
      <c r="S5961" s="163"/>
      <c r="T5961" s="213"/>
      <c r="U5961" s="162"/>
      <c r="V5961" s="164"/>
      <c r="W5961" s="12" t="str">
        <f t="shared" si="1054"/>
        <v>Mqtt1</v>
      </c>
      <c r="X5961" s="196" t="s">
        <v>10790</v>
      </c>
      <c r="Y5961" s="6" t="str">
        <f t="shared" si="1051"/>
        <v>marpower/power-tag/outlets-dining-emp202</v>
      </c>
      <c r="Z5961" s="103" t="str" cm="1">
        <f t="array" ref="Z5961">IF(COUNTIF(N5961,"spare"),"","$."&amp;_xlfn.REGEXEXTRACT(J5961,"^PT\d+[FQ]\d+_(.*)", 2))</f>
        <v>$.RMS_Voltage_A_N</v>
      </c>
      <c r="AA5961" s="12">
        <f t="shared" si="1060"/>
        <v>55</v>
      </c>
      <c r="AB5961" s="6" t="s">
        <v>195</v>
      </c>
      <c r="AC5961" s="103">
        <v>3028</v>
      </c>
      <c r="AJ5961" s="80"/>
      <c r="AK5961" s="113" t="s">
        <v>1424</v>
      </c>
      <c r="AN5961" s="80"/>
      <c r="AO5961" s="80"/>
      <c r="AP5961" s="80"/>
      <c r="AQ5961" s="80"/>
      <c r="AR5961" s="127"/>
      <c r="AS5961" s="80"/>
      <c r="AT5961" s="7"/>
      <c r="AU5961" s="7"/>
      <c r="AV5961" s="165"/>
      <c r="AW5961" s="166"/>
      <c r="AX5961" s="137"/>
      <c r="AY5961" s="147"/>
      <c r="AZ5961" s="167"/>
      <c r="BA5961" s="167"/>
      <c r="BB5961" s="147" t="str">
        <f t="shared" si="1059"/>
        <v/>
      </c>
      <c r="BC5961" s="168"/>
      <c r="BD5961" s="165"/>
      <c r="BE5961" s="165"/>
      <c r="BF5961" s="165"/>
      <c r="BG5961" s="165"/>
      <c r="BH5961" s="165"/>
      <c r="BI5961" s="165"/>
      <c r="BJ5961" s="165"/>
      <c r="BK5961" s="165"/>
      <c r="BL5961" s="165"/>
      <c r="BM5961" s="165"/>
      <c r="BN5961" s="165"/>
      <c r="BO5961" s="165"/>
      <c r="BP5961" s="165"/>
      <c r="BQ5961" s="165"/>
      <c r="BS5961" s="6"/>
      <c r="BT5961" s="11"/>
      <c r="BU5961" s="6"/>
      <c r="BV5961" s="6"/>
    </row>
    <row r="5962" spans="1:74" ht="15.75" x14ac:dyDescent="0.25">
      <c r="A5962" s="52" t="s">
        <v>1422</v>
      </c>
      <c r="B5962" s="56"/>
      <c r="C5962" s="7" t="s">
        <v>118</v>
      </c>
      <c r="D5962" s="7" t="s">
        <v>6562</v>
      </c>
      <c r="E5962" s="7"/>
      <c r="F5962" s="64"/>
      <c r="G5962" s="6"/>
      <c r="H5962" s="6"/>
      <c r="I5962" s="10" t="s">
        <v>110</v>
      </c>
      <c r="J5962" s="11" t="s">
        <v>8615</v>
      </c>
      <c r="K5962" s="194" t="s">
        <v>511</v>
      </c>
      <c r="L5962" s="176"/>
      <c r="M5962" s="176">
        <v>1000</v>
      </c>
      <c r="N5962" s="80" t="s">
        <v>6858</v>
      </c>
      <c r="O5962" s="162"/>
      <c r="P5962" s="80" t="s">
        <v>6409</v>
      </c>
      <c r="Q5962" s="80"/>
      <c r="R5962" s="80"/>
      <c r="S5962" s="163"/>
      <c r="T5962" s="213"/>
      <c r="U5962" s="162"/>
      <c r="V5962" s="164"/>
      <c r="W5962" s="12" t="str">
        <f t="shared" si="1054"/>
        <v>Mqtt1</v>
      </c>
      <c r="X5962" s="196" t="s">
        <v>10790</v>
      </c>
      <c r="Y5962" s="6" t="str">
        <f t="shared" si="1051"/>
        <v>marpower/power-tag/outlets-dining-emp202</v>
      </c>
      <c r="Z5962" s="103" t="str" cm="1">
        <f t="array" ref="Z5962">IF(COUNTIF(N5962,"spare"),"","$."&amp;_xlfn.REGEXEXTRACT(J5962,"^PT\d+[FQ]\d+_(.*)", 2))</f>
        <v>$.RMS_Voltage_B_N</v>
      </c>
      <c r="AA5962" s="12">
        <f t="shared" si="1060"/>
        <v>55</v>
      </c>
      <c r="AB5962" s="6" t="s">
        <v>195</v>
      </c>
      <c r="AC5962" s="103">
        <v>3030</v>
      </c>
      <c r="AJ5962" s="80"/>
      <c r="AK5962" s="113" t="s">
        <v>1424</v>
      </c>
      <c r="AN5962" s="80"/>
      <c r="AO5962" s="80"/>
      <c r="AP5962" s="80"/>
      <c r="AQ5962" s="80"/>
      <c r="AR5962" s="127"/>
      <c r="AS5962" s="80"/>
      <c r="AT5962" s="7"/>
      <c r="AU5962" s="7"/>
      <c r="AV5962" s="165"/>
      <c r="AW5962" s="166"/>
      <c r="AX5962" s="137"/>
      <c r="AY5962" s="147"/>
      <c r="AZ5962" s="167"/>
      <c r="BA5962" s="167"/>
      <c r="BB5962" s="147" t="str">
        <f t="shared" si="1059"/>
        <v/>
      </c>
      <c r="BC5962" s="168"/>
      <c r="BD5962" s="165"/>
      <c r="BE5962" s="165"/>
      <c r="BF5962" s="165"/>
      <c r="BG5962" s="165"/>
      <c r="BH5962" s="165"/>
      <c r="BI5962" s="165"/>
      <c r="BJ5962" s="165"/>
      <c r="BK5962" s="165"/>
      <c r="BL5962" s="165"/>
      <c r="BM5962" s="165"/>
      <c r="BN5962" s="165"/>
      <c r="BO5962" s="165"/>
      <c r="BP5962" s="165"/>
      <c r="BQ5962" s="165"/>
      <c r="BS5962" s="6"/>
      <c r="BT5962" s="11"/>
      <c r="BU5962" s="6"/>
      <c r="BV5962" s="6"/>
    </row>
    <row r="5963" spans="1:74" ht="15.75" x14ac:dyDescent="0.25">
      <c r="A5963" s="52" t="s">
        <v>1422</v>
      </c>
      <c r="B5963" s="56"/>
      <c r="C5963" s="7" t="s">
        <v>118</v>
      </c>
      <c r="D5963" s="7" t="s">
        <v>6562</v>
      </c>
      <c r="E5963" s="7"/>
      <c r="F5963" s="64"/>
      <c r="G5963" s="6"/>
      <c r="H5963" s="6"/>
      <c r="I5963" s="10" t="s">
        <v>110</v>
      </c>
      <c r="J5963" s="11" t="s">
        <v>8792</v>
      </c>
      <c r="K5963" s="194" t="s">
        <v>511</v>
      </c>
      <c r="L5963" s="176"/>
      <c r="M5963" s="176">
        <v>1000</v>
      </c>
      <c r="N5963" s="80" t="s">
        <v>6858</v>
      </c>
      <c r="O5963" s="162"/>
      <c r="P5963" s="80" t="s">
        <v>6410</v>
      </c>
      <c r="Q5963" s="80"/>
      <c r="R5963" s="80"/>
      <c r="S5963" s="163"/>
      <c r="T5963" s="213"/>
      <c r="U5963" s="162"/>
      <c r="V5963" s="164"/>
      <c r="W5963" s="12" t="str">
        <f t="shared" si="1054"/>
        <v>Mqtt1</v>
      </c>
      <c r="X5963" s="196" t="s">
        <v>10790</v>
      </c>
      <c r="Y5963" s="6" t="str">
        <f t="shared" ref="Y5963:Y6026" si="1061">LOWER(_xlfn.CONCAT("marpower/",SUBSTITUTE(SUBSTITUTE("power-tag/" &amp; X5963," ","-"),"_","-")))</f>
        <v>marpower/power-tag/outlets-dining-emp202</v>
      </c>
      <c r="Z5963" s="103" t="str" cm="1">
        <f t="array" ref="Z5963">IF(COUNTIF(N5963,"spare"),"","$."&amp;_xlfn.REGEXEXTRACT(J5963,"^PT\d+[FQ]\d+_(.*)", 2))</f>
        <v>$.RMS_Voltage_C_N</v>
      </c>
      <c r="AA5963" s="12">
        <f t="shared" si="1060"/>
        <v>55</v>
      </c>
      <c r="AB5963" s="6" t="s">
        <v>195</v>
      </c>
      <c r="AC5963" s="103">
        <v>3032</v>
      </c>
      <c r="AJ5963" s="80"/>
      <c r="AK5963" s="113" t="s">
        <v>1424</v>
      </c>
      <c r="AN5963" s="80"/>
      <c r="AO5963" s="80"/>
      <c r="AP5963" s="80"/>
      <c r="AQ5963" s="80"/>
      <c r="AR5963" s="127"/>
      <c r="AS5963" s="80"/>
      <c r="AT5963" s="7"/>
      <c r="AU5963" s="7"/>
      <c r="AV5963" s="165"/>
      <c r="AW5963" s="166"/>
      <c r="AX5963" s="137"/>
      <c r="AY5963" s="147"/>
      <c r="AZ5963" s="167"/>
      <c r="BA5963" s="167"/>
      <c r="BB5963" s="147" t="str">
        <f t="shared" si="1059"/>
        <v/>
      </c>
      <c r="BC5963" s="168"/>
      <c r="BD5963" s="165"/>
      <c r="BE5963" s="165"/>
      <c r="BF5963" s="165"/>
      <c r="BG5963" s="165"/>
      <c r="BH5963" s="165"/>
      <c r="BI5963" s="165"/>
      <c r="BJ5963" s="165"/>
      <c r="BK5963" s="165"/>
      <c r="BL5963" s="165"/>
      <c r="BM5963" s="165"/>
      <c r="BN5963" s="165"/>
      <c r="BO5963" s="165"/>
      <c r="BP5963" s="165"/>
      <c r="BQ5963" s="165"/>
      <c r="BS5963" s="6"/>
      <c r="BT5963" s="11"/>
      <c r="BU5963" s="6"/>
      <c r="BV5963" s="6"/>
    </row>
    <row r="5964" spans="1:74" ht="15.75" x14ac:dyDescent="0.25">
      <c r="A5964" s="52" t="s">
        <v>1422</v>
      </c>
      <c r="B5964" s="56"/>
      <c r="C5964" s="7" t="s">
        <v>118</v>
      </c>
      <c r="D5964" s="7" t="s">
        <v>6562</v>
      </c>
      <c r="E5964" s="7"/>
      <c r="F5964" s="64"/>
      <c r="G5964" s="6"/>
      <c r="H5964" s="6"/>
      <c r="I5964" s="10" t="s">
        <v>110</v>
      </c>
      <c r="J5964" s="11" t="s">
        <v>5490</v>
      </c>
      <c r="K5964" s="194" t="s">
        <v>511</v>
      </c>
      <c r="L5964" s="176"/>
      <c r="M5964" s="176">
        <v>1000</v>
      </c>
      <c r="N5964" s="80" t="s">
        <v>6858</v>
      </c>
      <c r="O5964" s="162"/>
      <c r="P5964" s="80" t="s">
        <v>6411</v>
      </c>
      <c r="Q5964" s="80"/>
      <c r="R5964" s="80"/>
      <c r="S5964" s="163"/>
      <c r="T5964" s="213"/>
      <c r="U5964" s="162"/>
      <c r="V5964" s="164"/>
      <c r="W5964" s="12" t="str">
        <f t="shared" si="1054"/>
        <v>Mqtt1</v>
      </c>
      <c r="X5964" s="196" t="s">
        <v>10790</v>
      </c>
      <c r="Y5964" s="6" t="str">
        <f t="shared" si="1061"/>
        <v>marpower/power-tag/outlets-dining-emp202</v>
      </c>
      <c r="Z5964" s="103" t="str" cm="1">
        <f t="array" ref="Z5964">IF(COUNTIF(N5964,"spare"),"","$."&amp;_xlfn.REGEXEXTRACT(J5964,"^PT\d+[FQ]\d+_(.*)", 2))</f>
        <v>$.Active_Power_Phase_A</v>
      </c>
      <c r="AA5964" s="12">
        <f t="shared" si="1060"/>
        <v>55</v>
      </c>
      <c r="AB5964" s="6" t="s">
        <v>195</v>
      </c>
      <c r="AC5964" s="103">
        <v>3054</v>
      </c>
      <c r="AJ5964" s="80"/>
      <c r="AK5964" s="113" t="s">
        <v>1425</v>
      </c>
      <c r="AN5964" s="80"/>
      <c r="AO5964" s="80"/>
      <c r="AP5964" s="80"/>
      <c r="AQ5964" s="80"/>
      <c r="AR5964" s="127"/>
      <c r="AS5964" s="80"/>
      <c r="AT5964" s="7"/>
      <c r="AU5964" s="7"/>
      <c r="AV5964" s="165"/>
      <c r="AW5964" s="166"/>
      <c r="AX5964" s="137"/>
      <c r="AY5964" s="147"/>
      <c r="AZ5964" s="167"/>
      <c r="BA5964" s="167"/>
      <c r="BB5964" s="147" t="str">
        <f t="shared" si="1059"/>
        <v/>
      </c>
      <c r="BC5964" s="168"/>
      <c r="BD5964" s="165"/>
      <c r="BE5964" s="165"/>
      <c r="BF5964" s="165"/>
      <c r="BG5964" s="165"/>
      <c r="BH5964" s="165"/>
      <c r="BI5964" s="165"/>
      <c r="BJ5964" s="165"/>
      <c r="BK5964" s="165"/>
      <c r="BL5964" s="165"/>
      <c r="BM5964" s="165"/>
      <c r="BN5964" s="165"/>
      <c r="BO5964" s="165"/>
      <c r="BP5964" s="165"/>
      <c r="BQ5964" s="165"/>
      <c r="BS5964" s="6"/>
      <c r="BT5964" s="11"/>
      <c r="BU5964" s="6"/>
      <c r="BV5964" s="6"/>
    </row>
    <row r="5965" spans="1:74" ht="15.75" x14ac:dyDescent="0.25">
      <c r="A5965" s="52" t="s">
        <v>1422</v>
      </c>
      <c r="B5965" s="56"/>
      <c r="C5965" s="7" t="s">
        <v>118</v>
      </c>
      <c r="D5965" s="7" t="s">
        <v>6562</v>
      </c>
      <c r="E5965" s="7"/>
      <c r="F5965" s="64"/>
      <c r="G5965" s="6"/>
      <c r="H5965" s="6"/>
      <c r="I5965" s="10" t="s">
        <v>110</v>
      </c>
      <c r="J5965" s="11" t="s">
        <v>5491</v>
      </c>
      <c r="K5965" s="194" t="s">
        <v>511</v>
      </c>
      <c r="L5965" s="176"/>
      <c r="M5965" s="176">
        <v>1000</v>
      </c>
      <c r="N5965" s="80" t="s">
        <v>6858</v>
      </c>
      <c r="O5965" s="162"/>
      <c r="P5965" s="80" t="s">
        <v>6412</v>
      </c>
      <c r="Q5965" s="80"/>
      <c r="R5965" s="80"/>
      <c r="S5965" s="163"/>
      <c r="T5965" s="213"/>
      <c r="U5965" s="162"/>
      <c r="V5965" s="164"/>
      <c r="W5965" s="12" t="str">
        <f t="shared" si="1054"/>
        <v>Mqtt1</v>
      </c>
      <c r="X5965" s="196" t="s">
        <v>10790</v>
      </c>
      <c r="Y5965" s="6" t="str">
        <f t="shared" si="1061"/>
        <v>marpower/power-tag/outlets-dining-emp202</v>
      </c>
      <c r="Z5965" s="103" t="str" cm="1">
        <f t="array" ref="Z5965">IF(COUNTIF(N5965,"spare"),"","$."&amp;_xlfn.REGEXEXTRACT(J5965,"^PT\d+[FQ]\d+_(.*)", 2))</f>
        <v>$.Active_Power_Phase_B</v>
      </c>
      <c r="AA5965" s="12">
        <f t="shared" si="1060"/>
        <v>55</v>
      </c>
      <c r="AB5965" s="6" t="s">
        <v>195</v>
      </c>
      <c r="AC5965" s="103">
        <v>3056</v>
      </c>
      <c r="AJ5965" s="80"/>
      <c r="AK5965" s="113" t="s">
        <v>1425</v>
      </c>
      <c r="AN5965" s="80"/>
      <c r="AO5965" s="80"/>
      <c r="AP5965" s="80"/>
      <c r="AQ5965" s="80"/>
      <c r="AR5965" s="127"/>
      <c r="AS5965" s="80"/>
      <c r="AT5965" s="7"/>
      <c r="AU5965" s="7"/>
      <c r="AV5965" s="165"/>
      <c r="AW5965" s="166"/>
      <c r="AX5965" s="137"/>
      <c r="AY5965" s="147"/>
      <c r="AZ5965" s="167"/>
      <c r="BA5965" s="167"/>
      <c r="BB5965" s="147" t="str">
        <f t="shared" si="1059"/>
        <v/>
      </c>
      <c r="BC5965" s="168"/>
      <c r="BD5965" s="165"/>
      <c r="BE5965" s="165"/>
      <c r="BF5965" s="165"/>
      <c r="BG5965" s="165"/>
      <c r="BH5965" s="165"/>
      <c r="BI5965" s="165"/>
      <c r="BJ5965" s="165"/>
      <c r="BK5965" s="165"/>
      <c r="BL5965" s="165"/>
      <c r="BM5965" s="165"/>
      <c r="BN5965" s="165"/>
      <c r="BO5965" s="165"/>
      <c r="BP5965" s="165"/>
      <c r="BQ5965" s="165"/>
      <c r="BS5965" s="6"/>
      <c r="BT5965" s="11"/>
      <c r="BU5965" s="6"/>
      <c r="BV5965" s="6"/>
    </row>
    <row r="5966" spans="1:74" ht="15.75" x14ac:dyDescent="0.25">
      <c r="A5966" s="52" t="s">
        <v>1422</v>
      </c>
      <c r="B5966" s="56"/>
      <c r="C5966" s="7" t="s">
        <v>118</v>
      </c>
      <c r="D5966" s="7" t="s">
        <v>6562</v>
      </c>
      <c r="E5966" s="7"/>
      <c r="F5966" s="64"/>
      <c r="G5966" s="6"/>
      <c r="H5966" s="6"/>
      <c r="I5966" s="10" t="s">
        <v>110</v>
      </c>
      <c r="J5966" s="11" t="s">
        <v>5492</v>
      </c>
      <c r="K5966" s="194" t="s">
        <v>511</v>
      </c>
      <c r="L5966" s="176"/>
      <c r="M5966" s="176">
        <v>1000</v>
      </c>
      <c r="N5966" s="80" t="s">
        <v>6858</v>
      </c>
      <c r="O5966" s="162"/>
      <c r="P5966" s="80" t="s">
        <v>6413</v>
      </c>
      <c r="Q5966" s="80"/>
      <c r="R5966" s="80"/>
      <c r="S5966" s="163"/>
      <c r="T5966" s="213"/>
      <c r="U5966" s="162"/>
      <c r="V5966" s="164"/>
      <c r="W5966" s="12" t="str">
        <f t="shared" si="1054"/>
        <v>Mqtt1</v>
      </c>
      <c r="X5966" s="196" t="s">
        <v>10790</v>
      </c>
      <c r="Y5966" s="6" t="str">
        <f t="shared" si="1061"/>
        <v>marpower/power-tag/outlets-dining-emp202</v>
      </c>
      <c r="Z5966" s="103" t="str" cm="1">
        <f t="array" ref="Z5966">IF(COUNTIF(N5966,"spare"),"","$."&amp;_xlfn.REGEXEXTRACT(J5966,"^PT\d+[FQ]\d+_(.*)", 2))</f>
        <v>$.Active_Power_Phase_C</v>
      </c>
      <c r="AA5966" s="12">
        <f t="shared" si="1060"/>
        <v>55</v>
      </c>
      <c r="AB5966" s="6" t="s">
        <v>195</v>
      </c>
      <c r="AC5966" s="103">
        <v>3058</v>
      </c>
      <c r="AJ5966" s="80"/>
      <c r="AK5966" s="113" t="s">
        <v>1425</v>
      </c>
      <c r="AN5966" s="80"/>
      <c r="AO5966" s="80"/>
      <c r="AP5966" s="80"/>
      <c r="AQ5966" s="80"/>
      <c r="AR5966" s="127"/>
      <c r="AS5966" s="80"/>
      <c r="AT5966" s="7"/>
      <c r="AU5966" s="7"/>
      <c r="AV5966" s="165"/>
      <c r="AW5966" s="166"/>
      <c r="AX5966" s="137"/>
      <c r="AY5966" s="147"/>
      <c r="AZ5966" s="167"/>
      <c r="BA5966" s="167"/>
      <c r="BB5966" s="147" t="str">
        <f t="shared" si="1059"/>
        <v/>
      </c>
      <c r="BC5966" s="168"/>
      <c r="BD5966" s="165"/>
      <c r="BE5966" s="165"/>
      <c r="BF5966" s="165"/>
      <c r="BG5966" s="165"/>
      <c r="BH5966" s="165"/>
      <c r="BI5966" s="165"/>
      <c r="BJ5966" s="165"/>
      <c r="BK5966" s="165"/>
      <c r="BL5966" s="165"/>
      <c r="BM5966" s="165"/>
      <c r="BN5966" s="165"/>
      <c r="BO5966" s="165"/>
      <c r="BP5966" s="165"/>
      <c r="BQ5966" s="165"/>
      <c r="BS5966" s="6"/>
      <c r="BT5966" s="11"/>
      <c r="BU5966" s="6"/>
      <c r="BV5966" s="6"/>
    </row>
    <row r="5967" spans="1:74" ht="15.75" x14ac:dyDescent="0.25">
      <c r="A5967" s="52" t="s">
        <v>1422</v>
      </c>
      <c r="B5967" s="56"/>
      <c r="C5967" s="7" t="s">
        <v>118</v>
      </c>
      <c r="D5967" s="7" t="s">
        <v>6562</v>
      </c>
      <c r="E5967" s="7"/>
      <c r="F5967" s="64"/>
      <c r="G5967" s="6"/>
      <c r="H5967" s="6"/>
      <c r="I5967" s="10" t="s">
        <v>110</v>
      </c>
      <c r="J5967" s="11" t="s">
        <v>5493</v>
      </c>
      <c r="K5967" s="194" t="s">
        <v>511</v>
      </c>
      <c r="L5967" s="176"/>
      <c r="M5967" s="176">
        <v>1000</v>
      </c>
      <c r="N5967" s="80" t="s">
        <v>6858</v>
      </c>
      <c r="O5967" s="162"/>
      <c r="P5967" s="80" t="s">
        <v>6414</v>
      </c>
      <c r="Q5967" s="80"/>
      <c r="R5967" s="80"/>
      <c r="S5967" s="163"/>
      <c r="T5967" s="213"/>
      <c r="U5967" s="162"/>
      <c r="V5967" s="164"/>
      <c r="W5967" s="12" t="str">
        <f t="shared" si="1054"/>
        <v>Mqtt1</v>
      </c>
      <c r="X5967" s="196" t="s">
        <v>10790</v>
      </c>
      <c r="Y5967" s="6" t="str">
        <f t="shared" si="1061"/>
        <v>marpower/power-tag/outlets-dining-emp202</v>
      </c>
      <c r="Z5967" s="103" t="str" cm="1">
        <f t="array" ref="Z5967">IF(COUNTIF(N5967,"spare"),"","$."&amp;_xlfn.REGEXEXTRACT(J5967,"^PT\d+[FQ]\d+_(.*)", 2))</f>
        <v>$.Total_Active_Power</v>
      </c>
      <c r="AA5967" s="12">
        <f t="shared" si="1060"/>
        <v>55</v>
      </c>
      <c r="AB5967" s="6" t="s">
        <v>195</v>
      </c>
      <c r="AC5967" s="103">
        <v>3060</v>
      </c>
      <c r="AJ5967" s="80"/>
      <c r="AK5967" s="113" t="s">
        <v>1425</v>
      </c>
      <c r="AN5967" s="80"/>
      <c r="AO5967" s="80"/>
      <c r="AP5967" s="80"/>
      <c r="AQ5967" s="80"/>
      <c r="AR5967" s="127"/>
      <c r="AS5967" s="80"/>
      <c r="AT5967" s="7"/>
      <c r="AU5967" s="7"/>
      <c r="AV5967" s="165"/>
      <c r="AW5967" s="166"/>
      <c r="AX5967" s="137"/>
      <c r="AY5967" s="147"/>
      <c r="AZ5967" s="167"/>
      <c r="BA5967" s="167"/>
      <c r="BB5967" s="147" t="str">
        <f t="shared" si="1059"/>
        <v/>
      </c>
      <c r="BC5967" s="168"/>
      <c r="BD5967" s="165"/>
      <c r="BE5967" s="165"/>
      <c r="BF5967" s="165"/>
      <c r="BG5967" s="165"/>
      <c r="BH5967" s="165"/>
      <c r="BI5967" s="165"/>
      <c r="BJ5967" s="165"/>
      <c r="BK5967" s="165"/>
      <c r="BL5967" s="165"/>
      <c r="BM5967" s="165"/>
      <c r="BN5967" s="165"/>
      <c r="BO5967" s="165"/>
      <c r="BP5967" s="165"/>
      <c r="BQ5967" s="165"/>
      <c r="BS5967" s="6"/>
      <c r="BT5967" s="11"/>
      <c r="BU5967" s="6"/>
      <c r="BV5967" s="6"/>
    </row>
    <row r="5968" spans="1:74" ht="15.75" x14ac:dyDescent="0.25">
      <c r="A5968" s="52" t="s">
        <v>1422</v>
      </c>
      <c r="B5968" s="56"/>
      <c r="C5968" s="7" t="s">
        <v>118</v>
      </c>
      <c r="D5968" s="7" t="s">
        <v>6562</v>
      </c>
      <c r="E5968" s="7"/>
      <c r="F5968" s="64"/>
      <c r="G5968" s="6"/>
      <c r="H5968" s="6"/>
      <c r="I5968" s="10" t="s">
        <v>110</v>
      </c>
      <c r="J5968" s="11" t="s">
        <v>5494</v>
      </c>
      <c r="K5968" s="194" t="s">
        <v>511</v>
      </c>
      <c r="L5968" s="176"/>
      <c r="M5968" s="176">
        <v>1000</v>
      </c>
      <c r="N5968" s="80" t="s">
        <v>6858</v>
      </c>
      <c r="O5968" s="162"/>
      <c r="P5968" s="80" t="s">
        <v>6415</v>
      </c>
      <c r="Q5968" s="80"/>
      <c r="R5968" s="80"/>
      <c r="S5968" s="163"/>
      <c r="T5968" s="213"/>
      <c r="U5968" s="162"/>
      <c r="V5968" s="164"/>
      <c r="W5968" s="12" t="str">
        <f t="shared" si="1054"/>
        <v>Mqtt1</v>
      </c>
      <c r="X5968" s="196" t="s">
        <v>10790</v>
      </c>
      <c r="Y5968" s="6" t="str">
        <f t="shared" si="1061"/>
        <v>marpower/power-tag/outlets-dining-emp202</v>
      </c>
      <c r="Z5968" s="103" t="str" cm="1">
        <f t="array" ref="Z5968">IF(COUNTIF(N5968,"spare"),"","$."&amp;_xlfn.REGEXEXTRACT(J5968,"^PT\d+[FQ]\d+_(.*)", 2))</f>
        <v>$.Power_Factor_Phase_A</v>
      </c>
      <c r="AA5968" s="12">
        <f t="shared" si="1060"/>
        <v>55</v>
      </c>
      <c r="AB5968" s="6" t="s">
        <v>195</v>
      </c>
      <c r="AC5968" s="103">
        <v>3078</v>
      </c>
      <c r="AJ5968" s="80"/>
      <c r="AK5968" s="113" t="s">
        <v>1426</v>
      </c>
      <c r="AN5968" s="80"/>
      <c r="AO5968" s="80"/>
      <c r="AP5968" s="80"/>
      <c r="AQ5968" s="80"/>
      <c r="AR5968" s="127"/>
      <c r="AS5968" s="80"/>
      <c r="AT5968" s="7"/>
      <c r="AU5968" s="7"/>
      <c r="AV5968" s="165"/>
      <c r="AW5968" s="166"/>
      <c r="AX5968" s="137"/>
      <c r="AY5968" s="147"/>
      <c r="AZ5968" s="167"/>
      <c r="BA5968" s="167"/>
      <c r="BB5968" s="147" t="str">
        <f t="shared" si="1059"/>
        <v/>
      </c>
      <c r="BC5968" s="168"/>
      <c r="BD5968" s="165"/>
      <c r="BE5968" s="165"/>
      <c r="BF5968" s="165"/>
      <c r="BG5968" s="165"/>
      <c r="BH5968" s="165"/>
      <c r="BI5968" s="165"/>
      <c r="BJ5968" s="165"/>
      <c r="BK5968" s="165"/>
      <c r="BL5968" s="165"/>
      <c r="BM5968" s="165"/>
      <c r="BN5968" s="165"/>
      <c r="BO5968" s="165"/>
      <c r="BP5968" s="165"/>
      <c r="BQ5968" s="165"/>
      <c r="BS5968" s="6"/>
      <c r="BT5968" s="11"/>
      <c r="BU5968" s="6"/>
      <c r="BV5968" s="6"/>
    </row>
    <row r="5969" spans="1:74" ht="15.75" x14ac:dyDescent="0.25">
      <c r="A5969" s="52" t="s">
        <v>1422</v>
      </c>
      <c r="B5969" s="56"/>
      <c r="C5969" s="7" t="s">
        <v>118</v>
      </c>
      <c r="D5969" s="7" t="s">
        <v>6562</v>
      </c>
      <c r="E5969" s="7"/>
      <c r="F5969" s="64"/>
      <c r="G5969" s="6"/>
      <c r="H5969" s="6"/>
      <c r="I5969" s="10" t="s">
        <v>110</v>
      </c>
      <c r="J5969" s="11" t="s">
        <v>5495</v>
      </c>
      <c r="K5969" s="194" t="s">
        <v>511</v>
      </c>
      <c r="L5969" s="176"/>
      <c r="M5969" s="176">
        <v>1000</v>
      </c>
      <c r="N5969" s="80" t="s">
        <v>6858</v>
      </c>
      <c r="O5969" s="162"/>
      <c r="P5969" s="80" t="s">
        <v>6416</v>
      </c>
      <c r="Q5969" s="80"/>
      <c r="R5969" s="80"/>
      <c r="S5969" s="163"/>
      <c r="T5969" s="213"/>
      <c r="U5969" s="162"/>
      <c r="V5969" s="164"/>
      <c r="W5969" s="12" t="str">
        <f t="shared" si="1054"/>
        <v>Mqtt1</v>
      </c>
      <c r="X5969" s="196" t="s">
        <v>10790</v>
      </c>
      <c r="Y5969" s="6" t="str">
        <f t="shared" si="1061"/>
        <v>marpower/power-tag/outlets-dining-emp202</v>
      </c>
      <c r="Z5969" s="103" t="str" cm="1">
        <f t="array" ref="Z5969">IF(COUNTIF(N5969,"spare"),"","$."&amp;_xlfn.REGEXEXTRACT(J5969,"^PT\d+[FQ]\d+_(.*)", 2))</f>
        <v>$.Power_Factor_Phase_B</v>
      </c>
      <c r="AA5969" s="12">
        <f t="shared" si="1060"/>
        <v>55</v>
      </c>
      <c r="AB5969" s="6" t="s">
        <v>195</v>
      </c>
      <c r="AC5969" s="103">
        <v>3080</v>
      </c>
      <c r="AJ5969" s="80"/>
      <c r="AK5969" s="113" t="s">
        <v>1426</v>
      </c>
      <c r="AN5969" s="80"/>
      <c r="AO5969" s="80"/>
      <c r="AP5969" s="80"/>
      <c r="AQ5969" s="80"/>
      <c r="AR5969" s="127"/>
      <c r="AS5969" s="80"/>
      <c r="AT5969" s="7"/>
      <c r="AU5969" s="7"/>
      <c r="AV5969" s="165"/>
      <c r="AW5969" s="166"/>
      <c r="AX5969" s="137"/>
      <c r="AY5969" s="147"/>
      <c r="AZ5969" s="167"/>
      <c r="BA5969" s="167"/>
      <c r="BB5969" s="147" t="str">
        <f t="shared" si="1059"/>
        <v/>
      </c>
      <c r="BC5969" s="168"/>
      <c r="BD5969" s="165"/>
      <c r="BE5969" s="165"/>
      <c r="BF5969" s="165"/>
      <c r="BG5969" s="165"/>
      <c r="BH5969" s="165"/>
      <c r="BI5969" s="165"/>
      <c r="BJ5969" s="165"/>
      <c r="BK5969" s="165"/>
      <c r="BL5969" s="165"/>
      <c r="BM5969" s="165"/>
      <c r="BN5969" s="165"/>
      <c r="BO5969" s="165"/>
      <c r="BP5969" s="165"/>
      <c r="BQ5969" s="165"/>
      <c r="BS5969" s="6"/>
      <c r="BT5969" s="11"/>
      <c r="BU5969" s="6"/>
      <c r="BV5969" s="6"/>
    </row>
    <row r="5970" spans="1:74" ht="15.75" x14ac:dyDescent="0.25">
      <c r="A5970" s="52" t="s">
        <v>1422</v>
      </c>
      <c r="B5970" s="56"/>
      <c r="C5970" s="7" t="s">
        <v>118</v>
      </c>
      <c r="D5970" s="7" t="s">
        <v>6562</v>
      </c>
      <c r="E5970" s="7"/>
      <c r="F5970" s="64"/>
      <c r="G5970" s="6"/>
      <c r="H5970" s="6"/>
      <c r="I5970" s="10" t="s">
        <v>110</v>
      </c>
      <c r="J5970" s="11" t="s">
        <v>5496</v>
      </c>
      <c r="K5970" s="194" t="s">
        <v>511</v>
      </c>
      <c r="L5970" s="176"/>
      <c r="M5970" s="176">
        <v>1000</v>
      </c>
      <c r="N5970" s="80" t="s">
        <v>6858</v>
      </c>
      <c r="O5970" s="162"/>
      <c r="P5970" s="80" t="s">
        <v>6417</v>
      </c>
      <c r="Q5970" s="80"/>
      <c r="R5970" s="80"/>
      <c r="S5970" s="163"/>
      <c r="T5970" s="213"/>
      <c r="U5970" s="162"/>
      <c r="V5970" s="164"/>
      <c r="W5970" s="12" t="str">
        <f t="shared" si="1054"/>
        <v>Mqtt1</v>
      </c>
      <c r="X5970" s="196" t="s">
        <v>10790</v>
      </c>
      <c r="Y5970" s="6" t="str">
        <f t="shared" si="1061"/>
        <v>marpower/power-tag/outlets-dining-emp202</v>
      </c>
      <c r="Z5970" s="103" t="str" cm="1">
        <f t="array" ref="Z5970">IF(COUNTIF(N5970,"spare"),"","$."&amp;_xlfn.REGEXEXTRACT(J5970,"^PT\d+[FQ]\d+_(.*)", 2))</f>
        <v>$.Power_Factor_Phase_C</v>
      </c>
      <c r="AA5970" s="12">
        <f t="shared" si="1060"/>
        <v>55</v>
      </c>
      <c r="AB5970" s="6" t="s">
        <v>195</v>
      </c>
      <c r="AC5970" s="103">
        <v>3082</v>
      </c>
      <c r="AJ5970" s="80"/>
      <c r="AK5970" s="113" t="s">
        <v>1426</v>
      </c>
      <c r="AN5970" s="80"/>
      <c r="AO5970" s="80"/>
      <c r="AP5970" s="80"/>
      <c r="AQ5970" s="80"/>
      <c r="AR5970" s="127"/>
      <c r="AS5970" s="80"/>
      <c r="AT5970" s="7"/>
      <c r="AU5970" s="7"/>
      <c r="AV5970" s="165"/>
      <c r="AW5970" s="166"/>
      <c r="AX5970" s="137"/>
      <c r="AY5970" s="147"/>
      <c r="AZ5970" s="167"/>
      <c r="BA5970" s="167"/>
      <c r="BB5970" s="147" t="str">
        <f t="shared" si="1059"/>
        <v/>
      </c>
      <c r="BC5970" s="168"/>
      <c r="BD5970" s="165"/>
      <c r="BE5970" s="165"/>
      <c r="BF5970" s="165"/>
      <c r="BG5970" s="165"/>
      <c r="BH5970" s="165"/>
      <c r="BI5970" s="165"/>
      <c r="BJ5970" s="165"/>
      <c r="BK5970" s="165"/>
      <c r="BL5970" s="165"/>
      <c r="BM5970" s="165"/>
      <c r="BN5970" s="165"/>
      <c r="BO5970" s="165"/>
      <c r="BP5970" s="165"/>
      <c r="BQ5970" s="165"/>
      <c r="BS5970" s="6"/>
      <c r="BT5970" s="11"/>
      <c r="BU5970" s="6"/>
      <c r="BV5970" s="6"/>
    </row>
    <row r="5971" spans="1:74" ht="15.75" x14ac:dyDescent="0.25">
      <c r="A5971" s="52" t="s">
        <v>1422</v>
      </c>
      <c r="B5971" s="56"/>
      <c r="C5971" s="7" t="s">
        <v>118</v>
      </c>
      <c r="D5971" s="7" t="s">
        <v>6562</v>
      </c>
      <c r="E5971" s="7"/>
      <c r="F5971" s="64"/>
      <c r="G5971" s="6"/>
      <c r="H5971" s="6"/>
      <c r="I5971" s="10" t="s">
        <v>110</v>
      </c>
      <c r="J5971" s="11" t="s">
        <v>5497</v>
      </c>
      <c r="K5971" s="194" t="s">
        <v>511</v>
      </c>
      <c r="L5971" s="176"/>
      <c r="M5971" s="176">
        <v>1000</v>
      </c>
      <c r="N5971" s="80" t="s">
        <v>6858</v>
      </c>
      <c r="O5971" s="162"/>
      <c r="P5971" s="80" t="s">
        <v>6418</v>
      </c>
      <c r="Q5971" s="80"/>
      <c r="R5971" s="80"/>
      <c r="S5971" s="163"/>
      <c r="T5971" s="213"/>
      <c r="U5971" s="162"/>
      <c r="V5971" s="164"/>
      <c r="W5971" s="12" t="str">
        <f t="shared" si="1054"/>
        <v>Mqtt1</v>
      </c>
      <c r="X5971" s="196" t="s">
        <v>10790</v>
      </c>
      <c r="Y5971" s="6" t="str">
        <f t="shared" si="1061"/>
        <v>marpower/power-tag/outlets-dining-emp202</v>
      </c>
      <c r="Z5971" s="103" t="str" cm="1">
        <f t="array" ref="Z5971">IF(COUNTIF(N5971,"spare"),"","$."&amp;_xlfn.REGEXEXTRACT(J5971,"^PT\d+[FQ]\d+_(.*)", 2))</f>
        <v>$.Total_Power_Factor</v>
      </c>
      <c r="AA5971" s="12">
        <f t="shared" si="1060"/>
        <v>55</v>
      </c>
      <c r="AB5971" s="6" t="s">
        <v>195</v>
      </c>
      <c r="AC5971" s="103">
        <v>3084</v>
      </c>
      <c r="AJ5971" s="80"/>
      <c r="AK5971" s="113" t="s">
        <v>1426</v>
      </c>
      <c r="AN5971" s="80"/>
      <c r="AO5971" s="80"/>
      <c r="AP5971" s="80"/>
      <c r="AQ5971" s="80"/>
      <c r="AR5971" s="127"/>
      <c r="AS5971" s="80"/>
      <c r="AT5971" s="7"/>
      <c r="AU5971" s="7"/>
      <c r="AV5971" s="165"/>
      <c r="AW5971" s="166"/>
      <c r="AX5971" s="137"/>
      <c r="AY5971" s="147"/>
      <c r="AZ5971" s="167"/>
      <c r="BA5971" s="167"/>
      <c r="BB5971" s="147" t="str">
        <f t="shared" si="1059"/>
        <v/>
      </c>
      <c r="BC5971" s="168"/>
      <c r="BD5971" s="165"/>
      <c r="BE5971" s="165"/>
      <c r="BF5971" s="165"/>
      <c r="BG5971" s="165"/>
      <c r="BH5971" s="165"/>
      <c r="BI5971" s="165"/>
      <c r="BJ5971" s="165"/>
      <c r="BK5971" s="165"/>
      <c r="BL5971" s="165"/>
      <c r="BM5971" s="165"/>
      <c r="BN5971" s="165"/>
      <c r="BO5971" s="165"/>
      <c r="BP5971" s="165"/>
      <c r="BQ5971" s="165"/>
      <c r="BS5971" s="6"/>
      <c r="BT5971" s="11"/>
      <c r="BU5971" s="6"/>
      <c r="BV5971" s="6"/>
    </row>
    <row r="5972" spans="1:74" ht="15.75" x14ac:dyDescent="0.25">
      <c r="A5972" s="52" t="s">
        <v>1422</v>
      </c>
      <c r="B5972" s="56"/>
      <c r="C5972" s="7" t="s">
        <v>118</v>
      </c>
      <c r="D5972" s="7" t="s">
        <v>6562</v>
      </c>
      <c r="E5972" s="7"/>
      <c r="F5972" s="64"/>
      <c r="G5972" s="6"/>
      <c r="H5972" s="6"/>
      <c r="I5972" s="10" t="s">
        <v>110</v>
      </c>
      <c r="J5972" s="11" t="s">
        <v>5498</v>
      </c>
      <c r="K5972" s="194" t="s">
        <v>511</v>
      </c>
      <c r="L5972" s="176"/>
      <c r="M5972" s="176">
        <v>1000</v>
      </c>
      <c r="N5972" s="80" t="s">
        <v>6858</v>
      </c>
      <c r="O5972" s="162"/>
      <c r="P5972" s="80" t="s">
        <v>6419</v>
      </c>
      <c r="Q5972" s="80"/>
      <c r="R5972" s="80"/>
      <c r="S5972" s="163"/>
      <c r="T5972" s="213"/>
      <c r="U5972" s="162"/>
      <c r="V5972" s="164"/>
      <c r="W5972" s="12" t="str">
        <f t="shared" si="1054"/>
        <v>Mqtt1</v>
      </c>
      <c r="X5972" s="196" t="s">
        <v>10791</v>
      </c>
      <c r="Y5972" s="6" t="str">
        <f t="shared" si="1061"/>
        <v>marpower/power-tag/outlets-salon-emp201</v>
      </c>
      <c r="Z5972" s="103" t="str" cm="1">
        <f t="array" ref="Z5972">IF(COUNTIF(N5972,"spare"),"","$."&amp;_xlfn.REGEXEXTRACT(J5972,"^PT\d+[FQ]\d+_(.*)", 2))</f>
        <v>$.RMS_Current_Phase_A</v>
      </c>
      <c r="AA5972" s="12">
        <f>AA5957+1</f>
        <v>56</v>
      </c>
      <c r="AB5972" s="6" t="s">
        <v>195</v>
      </c>
      <c r="AC5972" s="103">
        <v>3000</v>
      </c>
      <c r="AJ5972" s="80"/>
      <c r="AK5972" s="113" t="s">
        <v>1423</v>
      </c>
      <c r="AN5972" s="80"/>
      <c r="AO5972" s="80"/>
      <c r="AP5972" s="80"/>
      <c r="AQ5972" s="80"/>
      <c r="AR5972" s="127"/>
      <c r="AS5972" s="80"/>
      <c r="AT5972" s="7"/>
      <c r="AU5972" s="7"/>
      <c r="AV5972" s="165"/>
      <c r="AW5972" s="166"/>
      <c r="AX5972" s="137"/>
      <c r="AY5972" s="147"/>
      <c r="AZ5972" s="167"/>
      <c r="BA5972" s="167"/>
      <c r="BB5972" s="147" t="str">
        <f t="shared" ref="BB5972:BB5986" si="1062">IF(ISNUMBER(AM5972),"1","")</f>
        <v/>
      </c>
      <c r="BC5972" s="168"/>
      <c r="BD5972" s="165"/>
      <c r="BE5972" s="165"/>
      <c r="BF5972" s="165"/>
      <c r="BG5972" s="165"/>
      <c r="BH5972" s="165"/>
      <c r="BI5972" s="165"/>
      <c r="BJ5972" s="165"/>
      <c r="BK5972" s="165"/>
      <c r="BL5972" s="165"/>
      <c r="BM5972" s="165"/>
      <c r="BN5972" s="165"/>
      <c r="BO5972" s="165"/>
      <c r="BP5972" s="165"/>
      <c r="BQ5972" s="165"/>
      <c r="BS5972" s="6"/>
      <c r="BT5972" s="11"/>
      <c r="BU5972" s="6"/>
      <c r="BV5972" s="6"/>
    </row>
    <row r="5973" spans="1:74" ht="15.75" x14ac:dyDescent="0.25">
      <c r="A5973" s="52" t="s">
        <v>1422</v>
      </c>
      <c r="B5973" s="56"/>
      <c r="C5973" s="7" t="s">
        <v>118</v>
      </c>
      <c r="D5973" s="7" t="s">
        <v>6562</v>
      </c>
      <c r="E5973" s="7"/>
      <c r="F5973" s="64"/>
      <c r="G5973" s="6"/>
      <c r="H5973" s="6"/>
      <c r="I5973" s="10" t="s">
        <v>110</v>
      </c>
      <c r="J5973" s="11" t="s">
        <v>5499</v>
      </c>
      <c r="K5973" s="194" t="s">
        <v>511</v>
      </c>
      <c r="L5973" s="176"/>
      <c r="M5973" s="176">
        <v>1000</v>
      </c>
      <c r="N5973" s="80" t="s">
        <v>6858</v>
      </c>
      <c r="O5973" s="162"/>
      <c r="P5973" s="80" t="s">
        <v>6420</v>
      </c>
      <c r="Q5973" s="80"/>
      <c r="R5973" s="80"/>
      <c r="S5973" s="163"/>
      <c r="T5973" s="213"/>
      <c r="U5973" s="162"/>
      <c r="V5973" s="164"/>
      <c r="W5973" s="12" t="str">
        <f t="shared" si="1054"/>
        <v>Mqtt1</v>
      </c>
      <c r="X5973" s="196" t="s">
        <v>10791</v>
      </c>
      <c r="Y5973" s="6" t="str">
        <f t="shared" si="1061"/>
        <v>marpower/power-tag/outlets-salon-emp201</v>
      </c>
      <c r="Z5973" s="103" t="str" cm="1">
        <f t="array" ref="Z5973">IF(COUNTIF(N5973,"spare"),"","$."&amp;_xlfn.REGEXEXTRACT(J5973,"^PT\d+[FQ]\d+_(.*)", 2))</f>
        <v>$.RMS_Current_Phase_B</v>
      </c>
      <c r="AA5973" s="12">
        <f t="shared" ref="AA5973:AA5986" si="1063">AA5958+1</f>
        <v>56</v>
      </c>
      <c r="AB5973" s="6" t="s">
        <v>195</v>
      </c>
      <c r="AC5973" s="103">
        <v>3002</v>
      </c>
      <c r="AJ5973" s="80"/>
      <c r="AK5973" s="113" t="s">
        <v>1423</v>
      </c>
      <c r="AN5973" s="80"/>
      <c r="AO5973" s="80"/>
      <c r="AP5973" s="80"/>
      <c r="AQ5973" s="80"/>
      <c r="AR5973" s="127"/>
      <c r="AS5973" s="80"/>
      <c r="AT5973" s="7"/>
      <c r="AU5973" s="7"/>
      <c r="AV5973" s="165"/>
      <c r="AW5973" s="166"/>
      <c r="AX5973" s="137"/>
      <c r="AY5973" s="147"/>
      <c r="AZ5973" s="167"/>
      <c r="BA5973" s="167"/>
      <c r="BB5973" s="147" t="str">
        <f t="shared" si="1062"/>
        <v/>
      </c>
      <c r="BC5973" s="168"/>
      <c r="BD5973" s="165"/>
      <c r="BE5973" s="165"/>
      <c r="BF5973" s="165"/>
      <c r="BG5973" s="165"/>
      <c r="BH5973" s="165"/>
      <c r="BI5973" s="165"/>
      <c r="BJ5973" s="165"/>
      <c r="BK5973" s="165"/>
      <c r="BL5973" s="165"/>
      <c r="BM5973" s="165"/>
      <c r="BN5973" s="165"/>
      <c r="BO5973" s="165"/>
      <c r="BP5973" s="165"/>
      <c r="BQ5973" s="165"/>
      <c r="BS5973" s="6"/>
      <c r="BT5973" s="11"/>
      <c r="BU5973" s="6"/>
      <c r="BV5973" s="6"/>
    </row>
    <row r="5974" spans="1:74" ht="15.75" x14ac:dyDescent="0.25">
      <c r="A5974" s="52" t="s">
        <v>1422</v>
      </c>
      <c r="B5974" s="56"/>
      <c r="C5974" s="7" t="s">
        <v>118</v>
      </c>
      <c r="D5974" s="7" t="s">
        <v>6562</v>
      </c>
      <c r="E5974" s="7"/>
      <c r="F5974" s="64"/>
      <c r="G5974" s="6"/>
      <c r="H5974" s="6"/>
      <c r="I5974" s="10" t="s">
        <v>110</v>
      </c>
      <c r="J5974" s="11" t="s">
        <v>5500</v>
      </c>
      <c r="K5974" s="194" t="s">
        <v>511</v>
      </c>
      <c r="L5974" s="176"/>
      <c r="M5974" s="176">
        <v>1000</v>
      </c>
      <c r="N5974" s="80" t="s">
        <v>6858</v>
      </c>
      <c r="O5974" s="162"/>
      <c r="P5974" s="80" t="s">
        <v>6421</v>
      </c>
      <c r="Q5974" s="80"/>
      <c r="R5974" s="80"/>
      <c r="S5974" s="163"/>
      <c r="T5974" s="213"/>
      <c r="U5974" s="162"/>
      <c r="V5974" s="164"/>
      <c r="W5974" s="12" t="str">
        <f t="shared" si="1054"/>
        <v>Mqtt1</v>
      </c>
      <c r="X5974" s="196" t="s">
        <v>10791</v>
      </c>
      <c r="Y5974" s="6" t="str">
        <f t="shared" si="1061"/>
        <v>marpower/power-tag/outlets-salon-emp201</v>
      </c>
      <c r="Z5974" s="103" t="str" cm="1">
        <f t="array" ref="Z5974">IF(COUNTIF(N5974,"spare"),"","$."&amp;_xlfn.REGEXEXTRACT(J5974,"^PT\d+[FQ]\d+_(.*)", 2))</f>
        <v>$.RMS_Current_Phase_C</v>
      </c>
      <c r="AA5974" s="12">
        <f t="shared" si="1063"/>
        <v>56</v>
      </c>
      <c r="AB5974" s="6" t="s">
        <v>195</v>
      </c>
      <c r="AC5974" s="103">
        <v>3004</v>
      </c>
      <c r="AJ5974" s="80"/>
      <c r="AK5974" s="113" t="s">
        <v>1423</v>
      </c>
      <c r="AN5974" s="80"/>
      <c r="AO5974" s="80"/>
      <c r="AP5974" s="80"/>
      <c r="AQ5974" s="80"/>
      <c r="AR5974" s="127"/>
      <c r="AS5974" s="80"/>
      <c r="AT5974" s="7"/>
      <c r="AU5974" s="7"/>
      <c r="AV5974" s="165"/>
      <c r="AW5974" s="166"/>
      <c r="AX5974" s="137"/>
      <c r="AY5974" s="147"/>
      <c r="AZ5974" s="167"/>
      <c r="BA5974" s="167"/>
      <c r="BB5974" s="147" t="str">
        <f t="shared" si="1062"/>
        <v/>
      </c>
      <c r="BC5974" s="168"/>
      <c r="BD5974" s="165"/>
      <c r="BE5974" s="165"/>
      <c r="BF5974" s="165"/>
      <c r="BG5974" s="165"/>
      <c r="BH5974" s="165"/>
      <c r="BI5974" s="165"/>
      <c r="BJ5974" s="165"/>
      <c r="BK5974" s="165"/>
      <c r="BL5974" s="165"/>
      <c r="BM5974" s="165"/>
      <c r="BN5974" s="165"/>
      <c r="BO5974" s="165"/>
      <c r="BP5974" s="165"/>
      <c r="BQ5974" s="165"/>
      <c r="BS5974" s="6"/>
      <c r="BT5974" s="11"/>
      <c r="BU5974" s="6"/>
      <c r="BV5974" s="6"/>
    </row>
    <row r="5975" spans="1:74" ht="15.75" x14ac:dyDescent="0.25">
      <c r="A5975" s="52" t="s">
        <v>1422</v>
      </c>
      <c r="B5975" s="56"/>
      <c r="C5975" s="7" t="s">
        <v>118</v>
      </c>
      <c r="D5975" s="7" t="s">
        <v>6562</v>
      </c>
      <c r="E5975" s="7"/>
      <c r="F5975" s="64"/>
      <c r="G5975" s="6"/>
      <c r="H5975" s="6"/>
      <c r="I5975" s="10" t="s">
        <v>110</v>
      </c>
      <c r="J5975" s="11" t="s">
        <v>5501</v>
      </c>
      <c r="K5975" s="194" t="s">
        <v>511</v>
      </c>
      <c r="L5975" s="176"/>
      <c r="M5975" s="176">
        <v>1000</v>
      </c>
      <c r="N5975" s="80" t="s">
        <v>6858</v>
      </c>
      <c r="O5975" s="162"/>
      <c r="P5975" s="80" t="s">
        <v>6422</v>
      </c>
      <c r="Q5975" s="80"/>
      <c r="R5975" s="80"/>
      <c r="S5975" s="163"/>
      <c r="T5975" s="213"/>
      <c r="U5975" s="162"/>
      <c r="V5975" s="164"/>
      <c r="W5975" s="12" t="str">
        <f t="shared" si="1054"/>
        <v>Mqtt1</v>
      </c>
      <c r="X5975" s="196" t="s">
        <v>10791</v>
      </c>
      <c r="Y5975" s="6" t="str">
        <f t="shared" si="1061"/>
        <v>marpower/power-tag/outlets-salon-emp201</v>
      </c>
      <c r="Z5975" s="103" t="str" cm="1">
        <f t="array" ref="Z5975">IF(COUNTIF(N5975,"spare"),"","$."&amp;_xlfn.REGEXEXTRACT(J5975,"^PT\d+[FQ]\d+_(.*)", 2))</f>
        <v>$.RMS_Current_Phase_Neut</v>
      </c>
      <c r="AA5975" s="12">
        <f t="shared" si="1063"/>
        <v>56</v>
      </c>
      <c r="AB5975" s="6" t="s">
        <v>195</v>
      </c>
      <c r="AC5975" s="103">
        <v>3006</v>
      </c>
      <c r="AJ5975" s="80"/>
      <c r="AK5975" s="113" t="s">
        <v>1423</v>
      </c>
      <c r="AN5975" s="80"/>
      <c r="AO5975" s="80"/>
      <c r="AP5975" s="80"/>
      <c r="AQ5975" s="80"/>
      <c r="AR5975" s="127"/>
      <c r="AS5975" s="80"/>
      <c r="AT5975" s="7"/>
      <c r="AU5975" s="7"/>
      <c r="AV5975" s="165"/>
      <c r="AW5975" s="166"/>
      <c r="AX5975" s="137"/>
      <c r="AY5975" s="147"/>
      <c r="AZ5975" s="167"/>
      <c r="BA5975" s="167"/>
      <c r="BB5975" s="147" t="str">
        <f t="shared" si="1062"/>
        <v/>
      </c>
      <c r="BC5975" s="168"/>
      <c r="BD5975" s="165"/>
      <c r="BE5975" s="165"/>
      <c r="BF5975" s="165"/>
      <c r="BG5975" s="165"/>
      <c r="BH5975" s="165"/>
      <c r="BI5975" s="165"/>
      <c r="BJ5975" s="165"/>
      <c r="BK5975" s="165"/>
      <c r="BL5975" s="165"/>
      <c r="BM5975" s="165"/>
      <c r="BN5975" s="165"/>
      <c r="BO5975" s="165"/>
      <c r="BP5975" s="165"/>
      <c r="BQ5975" s="165"/>
      <c r="BS5975" s="6"/>
      <c r="BT5975" s="11"/>
      <c r="BU5975" s="6"/>
      <c r="BV5975" s="6"/>
    </row>
    <row r="5976" spans="1:74" ht="15.75" x14ac:dyDescent="0.25">
      <c r="A5976" s="52" t="s">
        <v>1422</v>
      </c>
      <c r="B5976" s="56"/>
      <c r="C5976" s="7" t="s">
        <v>118</v>
      </c>
      <c r="D5976" s="7" t="s">
        <v>6562</v>
      </c>
      <c r="E5976" s="7"/>
      <c r="F5976" s="64"/>
      <c r="G5976" s="6"/>
      <c r="H5976" s="6"/>
      <c r="I5976" s="10" t="s">
        <v>110</v>
      </c>
      <c r="J5976" s="11" t="s">
        <v>8439</v>
      </c>
      <c r="K5976" s="194" t="s">
        <v>511</v>
      </c>
      <c r="L5976" s="176"/>
      <c r="M5976" s="176">
        <v>1000</v>
      </c>
      <c r="N5976" s="80" t="s">
        <v>6858</v>
      </c>
      <c r="O5976" s="162"/>
      <c r="P5976" s="80" t="s">
        <v>6423</v>
      </c>
      <c r="Q5976" s="80"/>
      <c r="R5976" s="80"/>
      <c r="S5976" s="163"/>
      <c r="T5976" s="213"/>
      <c r="U5976" s="162"/>
      <c r="V5976" s="164"/>
      <c r="W5976" s="12" t="str">
        <f t="shared" si="1054"/>
        <v>Mqtt1</v>
      </c>
      <c r="X5976" s="196" t="s">
        <v>10791</v>
      </c>
      <c r="Y5976" s="6" t="str">
        <f t="shared" si="1061"/>
        <v>marpower/power-tag/outlets-salon-emp201</v>
      </c>
      <c r="Z5976" s="103" t="str" cm="1">
        <f t="array" ref="Z5976">IF(COUNTIF(N5976,"spare"),"","$."&amp;_xlfn.REGEXEXTRACT(J5976,"^PT\d+[FQ]\d+_(.*)", 2))</f>
        <v>$.RMS_Voltage_A_N</v>
      </c>
      <c r="AA5976" s="12">
        <f t="shared" si="1063"/>
        <v>56</v>
      </c>
      <c r="AB5976" s="6" t="s">
        <v>195</v>
      </c>
      <c r="AC5976" s="103">
        <v>3028</v>
      </c>
      <c r="AJ5976" s="80"/>
      <c r="AK5976" s="113" t="s">
        <v>1424</v>
      </c>
      <c r="AN5976" s="80"/>
      <c r="AO5976" s="80"/>
      <c r="AP5976" s="80"/>
      <c r="AQ5976" s="80"/>
      <c r="AR5976" s="127"/>
      <c r="AS5976" s="80"/>
      <c r="AT5976" s="7"/>
      <c r="AU5976" s="7"/>
      <c r="AV5976" s="165"/>
      <c r="AW5976" s="166"/>
      <c r="AX5976" s="137"/>
      <c r="AY5976" s="147"/>
      <c r="AZ5976" s="167"/>
      <c r="BA5976" s="167"/>
      <c r="BB5976" s="147" t="str">
        <f t="shared" si="1062"/>
        <v/>
      </c>
      <c r="BC5976" s="168"/>
      <c r="BD5976" s="165"/>
      <c r="BE5976" s="165"/>
      <c r="BF5976" s="165"/>
      <c r="BG5976" s="165"/>
      <c r="BH5976" s="165"/>
      <c r="BI5976" s="165"/>
      <c r="BJ5976" s="165"/>
      <c r="BK5976" s="165"/>
      <c r="BL5976" s="165"/>
      <c r="BM5976" s="165"/>
      <c r="BN5976" s="165"/>
      <c r="BO5976" s="165"/>
      <c r="BP5976" s="165"/>
      <c r="BQ5976" s="165"/>
      <c r="BS5976" s="6"/>
      <c r="BT5976" s="11"/>
      <c r="BU5976" s="6"/>
      <c r="BV5976" s="6"/>
    </row>
    <row r="5977" spans="1:74" ht="15.75" x14ac:dyDescent="0.25">
      <c r="A5977" s="52" t="s">
        <v>1422</v>
      </c>
      <c r="B5977" s="56"/>
      <c r="C5977" s="7" t="s">
        <v>118</v>
      </c>
      <c r="D5977" s="7" t="s">
        <v>6562</v>
      </c>
      <c r="E5977" s="7"/>
      <c r="F5977" s="64"/>
      <c r="G5977" s="6"/>
      <c r="H5977" s="6"/>
      <c r="I5977" s="10" t="s">
        <v>110</v>
      </c>
      <c r="J5977" s="11" t="s">
        <v>8616</v>
      </c>
      <c r="K5977" s="194" t="s">
        <v>511</v>
      </c>
      <c r="L5977" s="176"/>
      <c r="M5977" s="176">
        <v>1000</v>
      </c>
      <c r="N5977" s="80" t="s">
        <v>6858</v>
      </c>
      <c r="O5977" s="162"/>
      <c r="P5977" s="80" t="s">
        <v>6424</v>
      </c>
      <c r="Q5977" s="80"/>
      <c r="R5977" s="80"/>
      <c r="S5977" s="163"/>
      <c r="T5977" s="213"/>
      <c r="U5977" s="162"/>
      <c r="V5977" s="164"/>
      <c r="W5977" s="12" t="str">
        <f t="shared" si="1054"/>
        <v>Mqtt1</v>
      </c>
      <c r="X5977" s="196" t="s">
        <v>10791</v>
      </c>
      <c r="Y5977" s="6" t="str">
        <f t="shared" si="1061"/>
        <v>marpower/power-tag/outlets-salon-emp201</v>
      </c>
      <c r="Z5977" s="103" t="str" cm="1">
        <f t="array" ref="Z5977">IF(COUNTIF(N5977,"spare"),"","$."&amp;_xlfn.REGEXEXTRACT(J5977,"^PT\d+[FQ]\d+_(.*)", 2))</f>
        <v>$.RMS_Voltage_B_N</v>
      </c>
      <c r="AA5977" s="12">
        <f t="shared" si="1063"/>
        <v>56</v>
      </c>
      <c r="AB5977" s="6" t="s">
        <v>195</v>
      </c>
      <c r="AC5977" s="103">
        <v>3030</v>
      </c>
      <c r="AJ5977" s="80"/>
      <c r="AK5977" s="113" t="s">
        <v>1424</v>
      </c>
      <c r="AN5977" s="80"/>
      <c r="AO5977" s="80"/>
      <c r="AP5977" s="80"/>
      <c r="AQ5977" s="80"/>
      <c r="AR5977" s="127"/>
      <c r="AS5977" s="80"/>
      <c r="AT5977" s="7"/>
      <c r="AU5977" s="7"/>
      <c r="AV5977" s="165"/>
      <c r="AW5977" s="166"/>
      <c r="AX5977" s="137"/>
      <c r="AY5977" s="147"/>
      <c r="AZ5977" s="167"/>
      <c r="BA5977" s="167"/>
      <c r="BB5977" s="147" t="str">
        <f t="shared" si="1062"/>
        <v/>
      </c>
      <c r="BC5977" s="168"/>
      <c r="BD5977" s="165"/>
      <c r="BE5977" s="165"/>
      <c r="BF5977" s="165"/>
      <c r="BG5977" s="165"/>
      <c r="BH5977" s="165"/>
      <c r="BI5977" s="165"/>
      <c r="BJ5977" s="165"/>
      <c r="BK5977" s="165"/>
      <c r="BL5977" s="165"/>
      <c r="BM5977" s="165"/>
      <c r="BN5977" s="165"/>
      <c r="BO5977" s="165"/>
      <c r="BP5977" s="165"/>
      <c r="BQ5977" s="165"/>
      <c r="BS5977" s="6"/>
      <c r="BT5977" s="11"/>
      <c r="BU5977" s="6"/>
      <c r="BV5977" s="6"/>
    </row>
    <row r="5978" spans="1:74" ht="15.75" x14ac:dyDescent="0.25">
      <c r="A5978" s="52" t="s">
        <v>1422</v>
      </c>
      <c r="B5978" s="56"/>
      <c r="C5978" s="7" t="s">
        <v>118</v>
      </c>
      <c r="D5978" s="7" t="s">
        <v>6562</v>
      </c>
      <c r="E5978" s="7"/>
      <c r="F5978" s="64"/>
      <c r="G5978" s="6"/>
      <c r="H5978" s="6"/>
      <c r="I5978" s="10" t="s">
        <v>110</v>
      </c>
      <c r="J5978" s="11" t="s">
        <v>8793</v>
      </c>
      <c r="K5978" s="194" t="s">
        <v>511</v>
      </c>
      <c r="L5978" s="176"/>
      <c r="M5978" s="176">
        <v>1000</v>
      </c>
      <c r="N5978" s="80" t="s">
        <v>6858</v>
      </c>
      <c r="O5978" s="162"/>
      <c r="P5978" s="80" t="s">
        <v>6425</v>
      </c>
      <c r="Q5978" s="80"/>
      <c r="R5978" s="80"/>
      <c r="S5978" s="163"/>
      <c r="T5978" s="213"/>
      <c r="U5978" s="162"/>
      <c r="V5978" s="164"/>
      <c r="W5978" s="12" t="str">
        <f t="shared" si="1054"/>
        <v>Mqtt1</v>
      </c>
      <c r="X5978" s="196" t="s">
        <v>10791</v>
      </c>
      <c r="Y5978" s="6" t="str">
        <f t="shared" si="1061"/>
        <v>marpower/power-tag/outlets-salon-emp201</v>
      </c>
      <c r="Z5978" s="103" t="str" cm="1">
        <f t="array" ref="Z5978">IF(COUNTIF(N5978,"spare"),"","$."&amp;_xlfn.REGEXEXTRACT(J5978,"^PT\d+[FQ]\d+_(.*)", 2))</f>
        <v>$.RMS_Voltage_C_N</v>
      </c>
      <c r="AA5978" s="12">
        <f t="shared" si="1063"/>
        <v>56</v>
      </c>
      <c r="AB5978" s="6" t="s">
        <v>195</v>
      </c>
      <c r="AC5978" s="103">
        <v>3032</v>
      </c>
      <c r="AJ5978" s="80"/>
      <c r="AK5978" s="113" t="s">
        <v>1424</v>
      </c>
      <c r="AN5978" s="80"/>
      <c r="AO5978" s="80"/>
      <c r="AP5978" s="80"/>
      <c r="AQ5978" s="80"/>
      <c r="AR5978" s="127"/>
      <c r="AS5978" s="80"/>
      <c r="AT5978" s="7"/>
      <c r="AU5978" s="7"/>
      <c r="AV5978" s="165"/>
      <c r="AW5978" s="166"/>
      <c r="AX5978" s="137"/>
      <c r="AY5978" s="147"/>
      <c r="AZ5978" s="167"/>
      <c r="BA5978" s="167"/>
      <c r="BB5978" s="147" t="str">
        <f t="shared" si="1062"/>
        <v/>
      </c>
      <c r="BC5978" s="168"/>
      <c r="BD5978" s="165"/>
      <c r="BE5978" s="165"/>
      <c r="BF5978" s="165"/>
      <c r="BG5978" s="165"/>
      <c r="BH5978" s="165"/>
      <c r="BI5978" s="165"/>
      <c r="BJ5978" s="165"/>
      <c r="BK5978" s="165"/>
      <c r="BL5978" s="165"/>
      <c r="BM5978" s="165"/>
      <c r="BN5978" s="165"/>
      <c r="BO5978" s="165"/>
      <c r="BP5978" s="165"/>
      <c r="BQ5978" s="165"/>
      <c r="BS5978" s="6"/>
      <c r="BT5978" s="11"/>
      <c r="BU5978" s="6"/>
      <c r="BV5978" s="6"/>
    </row>
    <row r="5979" spans="1:74" ht="15.75" x14ac:dyDescent="0.25">
      <c r="A5979" s="52" t="s">
        <v>1422</v>
      </c>
      <c r="B5979" s="56"/>
      <c r="C5979" s="7" t="s">
        <v>118</v>
      </c>
      <c r="D5979" s="7" t="s">
        <v>6562</v>
      </c>
      <c r="E5979" s="7"/>
      <c r="F5979" s="64"/>
      <c r="G5979" s="6"/>
      <c r="H5979" s="6"/>
      <c r="I5979" s="10" t="s">
        <v>110</v>
      </c>
      <c r="J5979" s="11" t="s">
        <v>5502</v>
      </c>
      <c r="K5979" s="194" t="s">
        <v>511</v>
      </c>
      <c r="L5979" s="176"/>
      <c r="M5979" s="176">
        <v>1000</v>
      </c>
      <c r="N5979" s="80" t="s">
        <v>6858</v>
      </c>
      <c r="O5979" s="162"/>
      <c r="P5979" s="80" t="s">
        <v>6426</v>
      </c>
      <c r="Q5979" s="80"/>
      <c r="R5979" s="80"/>
      <c r="S5979" s="163"/>
      <c r="T5979" s="213"/>
      <c r="U5979" s="162"/>
      <c r="V5979" s="164"/>
      <c r="W5979" s="12" t="str">
        <f t="shared" ref="W5979:W6042" si="1064">IF(COUNTIF(N5979,"spare"),"","Mqtt1")</f>
        <v>Mqtt1</v>
      </c>
      <c r="X5979" s="196" t="s">
        <v>10791</v>
      </c>
      <c r="Y5979" s="6" t="str">
        <f t="shared" si="1061"/>
        <v>marpower/power-tag/outlets-salon-emp201</v>
      </c>
      <c r="Z5979" s="103" t="str" cm="1">
        <f t="array" ref="Z5979">IF(COUNTIF(N5979,"spare"),"","$."&amp;_xlfn.REGEXEXTRACT(J5979,"^PT\d+[FQ]\d+_(.*)", 2))</f>
        <v>$.Active_Power_Phase_A</v>
      </c>
      <c r="AA5979" s="12">
        <f t="shared" si="1063"/>
        <v>56</v>
      </c>
      <c r="AB5979" s="6" t="s">
        <v>195</v>
      </c>
      <c r="AC5979" s="103">
        <v>3054</v>
      </c>
      <c r="AJ5979" s="80"/>
      <c r="AK5979" s="113" t="s">
        <v>1425</v>
      </c>
      <c r="AN5979" s="80"/>
      <c r="AO5979" s="80"/>
      <c r="AP5979" s="80"/>
      <c r="AQ5979" s="80"/>
      <c r="AR5979" s="127"/>
      <c r="AS5979" s="80"/>
      <c r="AT5979" s="7"/>
      <c r="AU5979" s="7"/>
      <c r="AV5979" s="165"/>
      <c r="AW5979" s="166"/>
      <c r="AX5979" s="137"/>
      <c r="AY5979" s="147"/>
      <c r="AZ5979" s="167"/>
      <c r="BA5979" s="167"/>
      <c r="BB5979" s="147" t="str">
        <f t="shared" si="1062"/>
        <v/>
      </c>
      <c r="BC5979" s="168"/>
      <c r="BD5979" s="165"/>
      <c r="BE5979" s="165"/>
      <c r="BF5979" s="165"/>
      <c r="BG5979" s="165"/>
      <c r="BH5979" s="165"/>
      <c r="BI5979" s="165"/>
      <c r="BJ5979" s="165"/>
      <c r="BK5979" s="165"/>
      <c r="BL5979" s="165"/>
      <c r="BM5979" s="165"/>
      <c r="BN5979" s="165"/>
      <c r="BO5979" s="165"/>
      <c r="BP5979" s="165"/>
      <c r="BQ5979" s="165"/>
      <c r="BS5979" s="6"/>
      <c r="BT5979" s="11"/>
      <c r="BU5979" s="6"/>
      <c r="BV5979" s="6"/>
    </row>
    <row r="5980" spans="1:74" ht="15.75" x14ac:dyDescent="0.25">
      <c r="A5980" s="52" t="s">
        <v>1422</v>
      </c>
      <c r="B5980" s="56"/>
      <c r="C5980" s="7" t="s">
        <v>118</v>
      </c>
      <c r="D5980" s="7" t="s">
        <v>6562</v>
      </c>
      <c r="E5980" s="7"/>
      <c r="F5980" s="64"/>
      <c r="G5980" s="6"/>
      <c r="H5980" s="6"/>
      <c r="I5980" s="10" t="s">
        <v>110</v>
      </c>
      <c r="J5980" s="11" t="s">
        <v>5503</v>
      </c>
      <c r="K5980" s="194" t="s">
        <v>511</v>
      </c>
      <c r="L5980" s="176"/>
      <c r="M5980" s="176">
        <v>1000</v>
      </c>
      <c r="N5980" s="80" t="s">
        <v>6858</v>
      </c>
      <c r="O5980" s="162"/>
      <c r="P5980" s="80" t="s">
        <v>6427</v>
      </c>
      <c r="Q5980" s="80"/>
      <c r="R5980" s="80"/>
      <c r="S5980" s="163"/>
      <c r="T5980" s="213"/>
      <c r="U5980" s="162"/>
      <c r="V5980" s="164"/>
      <c r="W5980" s="12" t="str">
        <f t="shared" si="1064"/>
        <v>Mqtt1</v>
      </c>
      <c r="X5980" s="196" t="s">
        <v>10791</v>
      </c>
      <c r="Y5980" s="6" t="str">
        <f t="shared" si="1061"/>
        <v>marpower/power-tag/outlets-salon-emp201</v>
      </c>
      <c r="Z5980" s="103" t="str" cm="1">
        <f t="array" ref="Z5980">IF(COUNTIF(N5980,"spare"),"","$."&amp;_xlfn.REGEXEXTRACT(J5980,"^PT\d+[FQ]\d+_(.*)", 2))</f>
        <v>$.Active_Power_Phase_B</v>
      </c>
      <c r="AA5980" s="12">
        <f t="shared" si="1063"/>
        <v>56</v>
      </c>
      <c r="AB5980" s="6" t="s">
        <v>195</v>
      </c>
      <c r="AC5980" s="103">
        <v>3056</v>
      </c>
      <c r="AJ5980" s="80"/>
      <c r="AK5980" s="113" t="s">
        <v>1425</v>
      </c>
      <c r="AN5980" s="80"/>
      <c r="AO5980" s="80"/>
      <c r="AP5980" s="80"/>
      <c r="AQ5980" s="80"/>
      <c r="AR5980" s="127"/>
      <c r="AS5980" s="80"/>
      <c r="AT5980" s="7"/>
      <c r="AU5980" s="7"/>
      <c r="AV5980" s="165"/>
      <c r="AW5980" s="166"/>
      <c r="AX5980" s="137"/>
      <c r="AY5980" s="147"/>
      <c r="AZ5980" s="167"/>
      <c r="BA5980" s="167"/>
      <c r="BB5980" s="147" t="str">
        <f t="shared" si="1062"/>
        <v/>
      </c>
      <c r="BC5980" s="168"/>
      <c r="BD5980" s="165"/>
      <c r="BE5980" s="165"/>
      <c r="BF5980" s="165"/>
      <c r="BG5980" s="165"/>
      <c r="BH5980" s="165"/>
      <c r="BI5980" s="165"/>
      <c r="BJ5980" s="165"/>
      <c r="BK5980" s="165"/>
      <c r="BL5980" s="165"/>
      <c r="BM5980" s="165"/>
      <c r="BN5980" s="165"/>
      <c r="BO5980" s="165"/>
      <c r="BP5980" s="165"/>
      <c r="BQ5980" s="165"/>
      <c r="BS5980" s="6"/>
      <c r="BT5980" s="11"/>
      <c r="BU5980" s="6"/>
      <c r="BV5980" s="6"/>
    </row>
    <row r="5981" spans="1:74" ht="15.75" x14ac:dyDescent="0.25">
      <c r="A5981" s="52" t="s">
        <v>1422</v>
      </c>
      <c r="B5981" s="56"/>
      <c r="C5981" s="7" t="s">
        <v>118</v>
      </c>
      <c r="D5981" s="7" t="s">
        <v>6562</v>
      </c>
      <c r="E5981" s="7"/>
      <c r="F5981" s="64"/>
      <c r="G5981" s="6"/>
      <c r="H5981" s="6"/>
      <c r="I5981" s="10" t="s">
        <v>110</v>
      </c>
      <c r="J5981" s="11" t="s">
        <v>5504</v>
      </c>
      <c r="K5981" s="194" t="s">
        <v>511</v>
      </c>
      <c r="L5981" s="176"/>
      <c r="M5981" s="176">
        <v>1000</v>
      </c>
      <c r="N5981" s="80" t="s">
        <v>6858</v>
      </c>
      <c r="O5981" s="162"/>
      <c r="P5981" s="80" t="s">
        <v>6428</v>
      </c>
      <c r="Q5981" s="80"/>
      <c r="R5981" s="80"/>
      <c r="S5981" s="163"/>
      <c r="T5981" s="213"/>
      <c r="U5981" s="162"/>
      <c r="V5981" s="164"/>
      <c r="W5981" s="12" t="str">
        <f t="shared" si="1064"/>
        <v>Mqtt1</v>
      </c>
      <c r="X5981" s="196" t="s">
        <v>10791</v>
      </c>
      <c r="Y5981" s="6" t="str">
        <f t="shared" si="1061"/>
        <v>marpower/power-tag/outlets-salon-emp201</v>
      </c>
      <c r="Z5981" s="103" t="str" cm="1">
        <f t="array" ref="Z5981">IF(COUNTIF(N5981,"spare"),"","$."&amp;_xlfn.REGEXEXTRACT(J5981,"^PT\d+[FQ]\d+_(.*)", 2))</f>
        <v>$.Active_Power_Phase_C</v>
      </c>
      <c r="AA5981" s="12">
        <f t="shared" si="1063"/>
        <v>56</v>
      </c>
      <c r="AB5981" s="6" t="s">
        <v>195</v>
      </c>
      <c r="AC5981" s="103">
        <v>3058</v>
      </c>
      <c r="AJ5981" s="80"/>
      <c r="AK5981" s="113" t="s">
        <v>1425</v>
      </c>
      <c r="AN5981" s="80"/>
      <c r="AO5981" s="80"/>
      <c r="AP5981" s="80"/>
      <c r="AQ5981" s="80"/>
      <c r="AR5981" s="127"/>
      <c r="AS5981" s="80"/>
      <c r="AT5981" s="7"/>
      <c r="AU5981" s="7"/>
      <c r="AV5981" s="165"/>
      <c r="AW5981" s="166"/>
      <c r="AX5981" s="137"/>
      <c r="AY5981" s="147"/>
      <c r="AZ5981" s="167"/>
      <c r="BA5981" s="167"/>
      <c r="BB5981" s="147" t="str">
        <f t="shared" si="1062"/>
        <v/>
      </c>
      <c r="BC5981" s="168"/>
      <c r="BD5981" s="165"/>
      <c r="BE5981" s="165"/>
      <c r="BF5981" s="165"/>
      <c r="BG5981" s="165"/>
      <c r="BH5981" s="165"/>
      <c r="BI5981" s="165"/>
      <c r="BJ5981" s="165"/>
      <c r="BK5981" s="165"/>
      <c r="BL5981" s="165"/>
      <c r="BM5981" s="165"/>
      <c r="BN5981" s="165"/>
      <c r="BO5981" s="165"/>
      <c r="BP5981" s="165"/>
      <c r="BQ5981" s="165"/>
      <c r="BS5981" s="6"/>
      <c r="BT5981" s="11"/>
      <c r="BU5981" s="6"/>
      <c r="BV5981" s="6"/>
    </row>
    <row r="5982" spans="1:74" ht="15.75" x14ac:dyDescent="0.25">
      <c r="A5982" s="52" t="s">
        <v>1422</v>
      </c>
      <c r="B5982" s="56"/>
      <c r="C5982" s="7" t="s">
        <v>118</v>
      </c>
      <c r="D5982" s="7" t="s">
        <v>6562</v>
      </c>
      <c r="E5982" s="7"/>
      <c r="F5982" s="64"/>
      <c r="G5982" s="6"/>
      <c r="H5982" s="6"/>
      <c r="I5982" s="10" t="s">
        <v>110</v>
      </c>
      <c r="J5982" s="11" t="s">
        <v>5505</v>
      </c>
      <c r="K5982" s="194" t="s">
        <v>511</v>
      </c>
      <c r="L5982" s="176"/>
      <c r="M5982" s="176">
        <v>1000</v>
      </c>
      <c r="N5982" s="80" t="s">
        <v>6858</v>
      </c>
      <c r="O5982" s="162"/>
      <c r="P5982" s="80" t="s">
        <v>6429</v>
      </c>
      <c r="Q5982" s="80"/>
      <c r="R5982" s="80"/>
      <c r="S5982" s="163"/>
      <c r="T5982" s="213"/>
      <c r="U5982" s="162"/>
      <c r="V5982" s="164"/>
      <c r="W5982" s="12" t="str">
        <f t="shared" si="1064"/>
        <v>Mqtt1</v>
      </c>
      <c r="X5982" s="196" t="s">
        <v>10791</v>
      </c>
      <c r="Y5982" s="6" t="str">
        <f t="shared" si="1061"/>
        <v>marpower/power-tag/outlets-salon-emp201</v>
      </c>
      <c r="Z5982" s="103" t="str" cm="1">
        <f t="array" ref="Z5982">IF(COUNTIF(N5982,"spare"),"","$."&amp;_xlfn.REGEXEXTRACT(J5982,"^PT\d+[FQ]\d+_(.*)", 2))</f>
        <v>$.Total_Active_Power</v>
      </c>
      <c r="AA5982" s="12">
        <f t="shared" si="1063"/>
        <v>56</v>
      </c>
      <c r="AB5982" s="6" t="s">
        <v>195</v>
      </c>
      <c r="AC5982" s="103">
        <v>3060</v>
      </c>
      <c r="AJ5982" s="80"/>
      <c r="AK5982" s="113" t="s">
        <v>1425</v>
      </c>
      <c r="AN5982" s="80"/>
      <c r="AO5982" s="80"/>
      <c r="AP5982" s="80"/>
      <c r="AQ5982" s="80"/>
      <c r="AR5982" s="127"/>
      <c r="AS5982" s="80"/>
      <c r="AT5982" s="7"/>
      <c r="AU5982" s="7"/>
      <c r="AV5982" s="165"/>
      <c r="AW5982" s="166"/>
      <c r="AX5982" s="137"/>
      <c r="AY5982" s="147"/>
      <c r="AZ5982" s="167"/>
      <c r="BA5982" s="167"/>
      <c r="BB5982" s="147" t="str">
        <f t="shared" si="1062"/>
        <v/>
      </c>
      <c r="BC5982" s="168"/>
      <c r="BD5982" s="165"/>
      <c r="BE5982" s="165"/>
      <c r="BF5982" s="165"/>
      <c r="BG5982" s="165"/>
      <c r="BH5982" s="165"/>
      <c r="BI5982" s="165"/>
      <c r="BJ5982" s="165"/>
      <c r="BK5982" s="165"/>
      <c r="BL5982" s="165"/>
      <c r="BM5982" s="165"/>
      <c r="BN5982" s="165"/>
      <c r="BO5982" s="165"/>
      <c r="BP5982" s="165"/>
      <c r="BQ5982" s="165"/>
      <c r="BS5982" s="6"/>
      <c r="BT5982" s="11"/>
      <c r="BU5982" s="6"/>
      <c r="BV5982" s="6"/>
    </row>
    <row r="5983" spans="1:74" ht="15.75" x14ac:dyDescent="0.25">
      <c r="A5983" s="52" t="s">
        <v>1422</v>
      </c>
      <c r="B5983" s="56"/>
      <c r="C5983" s="7" t="s">
        <v>118</v>
      </c>
      <c r="D5983" s="7" t="s">
        <v>6562</v>
      </c>
      <c r="E5983" s="7"/>
      <c r="F5983" s="64"/>
      <c r="G5983" s="6"/>
      <c r="H5983" s="6"/>
      <c r="I5983" s="10" t="s">
        <v>110</v>
      </c>
      <c r="J5983" s="11" t="s">
        <v>5506</v>
      </c>
      <c r="K5983" s="194" t="s">
        <v>511</v>
      </c>
      <c r="L5983" s="176"/>
      <c r="M5983" s="176">
        <v>1000</v>
      </c>
      <c r="N5983" s="80" t="s">
        <v>6858</v>
      </c>
      <c r="O5983" s="162"/>
      <c r="P5983" s="80" t="s">
        <v>6430</v>
      </c>
      <c r="Q5983" s="80"/>
      <c r="R5983" s="80"/>
      <c r="S5983" s="163"/>
      <c r="T5983" s="213"/>
      <c r="U5983" s="162"/>
      <c r="V5983" s="164"/>
      <c r="W5983" s="12" t="str">
        <f t="shared" si="1064"/>
        <v>Mqtt1</v>
      </c>
      <c r="X5983" s="196" t="s">
        <v>10791</v>
      </c>
      <c r="Y5983" s="6" t="str">
        <f t="shared" si="1061"/>
        <v>marpower/power-tag/outlets-salon-emp201</v>
      </c>
      <c r="Z5983" s="103" t="str" cm="1">
        <f t="array" ref="Z5983">IF(COUNTIF(N5983,"spare"),"","$."&amp;_xlfn.REGEXEXTRACT(J5983,"^PT\d+[FQ]\d+_(.*)", 2))</f>
        <v>$.Power_Factor_Phase_A</v>
      </c>
      <c r="AA5983" s="12">
        <f t="shared" si="1063"/>
        <v>56</v>
      </c>
      <c r="AB5983" s="6" t="s">
        <v>195</v>
      </c>
      <c r="AC5983" s="103">
        <v>3078</v>
      </c>
      <c r="AJ5983" s="80"/>
      <c r="AK5983" s="113" t="s">
        <v>1426</v>
      </c>
      <c r="AN5983" s="80"/>
      <c r="AO5983" s="80"/>
      <c r="AP5983" s="80"/>
      <c r="AQ5983" s="80"/>
      <c r="AR5983" s="127"/>
      <c r="AS5983" s="80"/>
      <c r="AT5983" s="7"/>
      <c r="AU5983" s="7"/>
      <c r="AV5983" s="165"/>
      <c r="AW5983" s="166"/>
      <c r="AX5983" s="137"/>
      <c r="AY5983" s="147"/>
      <c r="AZ5983" s="167"/>
      <c r="BA5983" s="167"/>
      <c r="BB5983" s="147" t="str">
        <f t="shared" si="1062"/>
        <v/>
      </c>
      <c r="BC5983" s="168"/>
      <c r="BD5983" s="165"/>
      <c r="BE5983" s="165"/>
      <c r="BF5983" s="165"/>
      <c r="BG5983" s="165"/>
      <c r="BH5983" s="165"/>
      <c r="BI5983" s="165"/>
      <c r="BJ5983" s="165"/>
      <c r="BK5983" s="165"/>
      <c r="BL5983" s="165"/>
      <c r="BM5983" s="165"/>
      <c r="BN5983" s="165"/>
      <c r="BO5983" s="165"/>
      <c r="BP5983" s="165"/>
      <c r="BQ5983" s="165"/>
      <c r="BS5983" s="6"/>
      <c r="BT5983" s="11"/>
      <c r="BU5983" s="6"/>
      <c r="BV5983" s="6"/>
    </row>
    <row r="5984" spans="1:74" ht="15.75" x14ac:dyDescent="0.25">
      <c r="A5984" s="52" t="s">
        <v>1422</v>
      </c>
      <c r="B5984" s="56"/>
      <c r="C5984" s="7" t="s">
        <v>118</v>
      </c>
      <c r="D5984" s="7" t="s">
        <v>6562</v>
      </c>
      <c r="E5984" s="7"/>
      <c r="F5984" s="64"/>
      <c r="G5984" s="6"/>
      <c r="H5984" s="6"/>
      <c r="I5984" s="10" t="s">
        <v>110</v>
      </c>
      <c r="J5984" s="11" t="s">
        <v>5507</v>
      </c>
      <c r="K5984" s="194" t="s">
        <v>511</v>
      </c>
      <c r="L5984" s="176"/>
      <c r="M5984" s="176">
        <v>1000</v>
      </c>
      <c r="N5984" s="80" t="s">
        <v>6858</v>
      </c>
      <c r="O5984" s="162"/>
      <c r="P5984" s="80" t="s">
        <v>6431</v>
      </c>
      <c r="Q5984" s="80"/>
      <c r="R5984" s="80"/>
      <c r="S5984" s="163"/>
      <c r="T5984" s="213"/>
      <c r="U5984" s="162"/>
      <c r="V5984" s="164"/>
      <c r="W5984" s="12" t="str">
        <f t="shared" si="1064"/>
        <v>Mqtt1</v>
      </c>
      <c r="X5984" s="196" t="s">
        <v>10791</v>
      </c>
      <c r="Y5984" s="6" t="str">
        <f t="shared" si="1061"/>
        <v>marpower/power-tag/outlets-salon-emp201</v>
      </c>
      <c r="Z5984" s="103" t="str" cm="1">
        <f t="array" ref="Z5984">IF(COUNTIF(N5984,"spare"),"","$."&amp;_xlfn.REGEXEXTRACT(J5984,"^PT\d+[FQ]\d+_(.*)", 2))</f>
        <v>$.Power_Factor_Phase_B</v>
      </c>
      <c r="AA5984" s="12">
        <f t="shared" si="1063"/>
        <v>56</v>
      </c>
      <c r="AB5984" s="6" t="s">
        <v>195</v>
      </c>
      <c r="AC5984" s="103">
        <v>3080</v>
      </c>
      <c r="AJ5984" s="80"/>
      <c r="AK5984" s="113" t="s">
        <v>1426</v>
      </c>
      <c r="AN5984" s="80"/>
      <c r="AO5984" s="80"/>
      <c r="AP5984" s="80"/>
      <c r="AQ5984" s="80"/>
      <c r="AR5984" s="127"/>
      <c r="AS5984" s="80"/>
      <c r="AT5984" s="7"/>
      <c r="AU5984" s="7"/>
      <c r="AV5984" s="165"/>
      <c r="AW5984" s="166"/>
      <c r="AX5984" s="137"/>
      <c r="AY5984" s="147"/>
      <c r="AZ5984" s="167"/>
      <c r="BA5984" s="167"/>
      <c r="BB5984" s="147" t="str">
        <f t="shared" si="1062"/>
        <v/>
      </c>
      <c r="BC5984" s="168"/>
      <c r="BD5984" s="165"/>
      <c r="BE5984" s="165"/>
      <c r="BF5984" s="165"/>
      <c r="BG5984" s="165"/>
      <c r="BH5984" s="165"/>
      <c r="BI5984" s="165"/>
      <c r="BJ5984" s="165"/>
      <c r="BK5984" s="165"/>
      <c r="BL5984" s="165"/>
      <c r="BM5984" s="165"/>
      <c r="BN5984" s="165"/>
      <c r="BO5984" s="165"/>
      <c r="BP5984" s="165"/>
      <c r="BQ5984" s="165"/>
      <c r="BS5984" s="6"/>
      <c r="BT5984" s="11"/>
      <c r="BU5984" s="6"/>
      <c r="BV5984" s="6"/>
    </row>
    <row r="5985" spans="1:74" ht="15.75" x14ac:dyDescent="0.25">
      <c r="A5985" s="52" t="s">
        <v>1422</v>
      </c>
      <c r="B5985" s="56"/>
      <c r="C5985" s="7" t="s">
        <v>118</v>
      </c>
      <c r="D5985" s="7" t="s">
        <v>6562</v>
      </c>
      <c r="E5985" s="7"/>
      <c r="F5985" s="64"/>
      <c r="G5985" s="6"/>
      <c r="H5985" s="6"/>
      <c r="I5985" s="10" t="s">
        <v>110</v>
      </c>
      <c r="J5985" s="11" t="s">
        <v>5508</v>
      </c>
      <c r="K5985" s="194" t="s">
        <v>511</v>
      </c>
      <c r="L5985" s="176"/>
      <c r="M5985" s="176">
        <v>1000</v>
      </c>
      <c r="N5985" s="80" t="s">
        <v>6858</v>
      </c>
      <c r="O5985" s="162"/>
      <c r="P5985" s="80" t="s">
        <v>6432</v>
      </c>
      <c r="Q5985" s="80"/>
      <c r="R5985" s="80"/>
      <c r="S5985" s="163"/>
      <c r="T5985" s="213"/>
      <c r="U5985" s="162"/>
      <c r="V5985" s="164"/>
      <c r="W5985" s="12" t="str">
        <f t="shared" si="1064"/>
        <v>Mqtt1</v>
      </c>
      <c r="X5985" s="196" t="s">
        <v>10791</v>
      </c>
      <c r="Y5985" s="6" t="str">
        <f t="shared" si="1061"/>
        <v>marpower/power-tag/outlets-salon-emp201</v>
      </c>
      <c r="Z5985" s="103" t="str" cm="1">
        <f t="array" ref="Z5985">IF(COUNTIF(N5985,"spare"),"","$."&amp;_xlfn.REGEXEXTRACT(J5985,"^PT\d+[FQ]\d+_(.*)", 2))</f>
        <v>$.Power_Factor_Phase_C</v>
      </c>
      <c r="AA5985" s="12">
        <f t="shared" si="1063"/>
        <v>56</v>
      </c>
      <c r="AB5985" s="6" t="s">
        <v>195</v>
      </c>
      <c r="AC5985" s="103">
        <v>3082</v>
      </c>
      <c r="AJ5985" s="80"/>
      <c r="AK5985" s="113" t="s">
        <v>1426</v>
      </c>
      <c r="AN5985" s="80"/>
      <c r="AO5985" s="80"/>
      <c r="AP5985" s="80"/>
      <c r="AQ5985" s="80"/>
      <c r="AR5985" s="127"/>
      <c r="AS5985" s="80"/>
      <c r="AT5985" s="7"/>
      <c r="AU5985" s="7"/>
      <c r="AV5985" s="165"/>
      <c r="AW5985" s="166"/>
      <c r="AX5985" s="137"/>
      <c r="AY5985" s="147"/>
      <c r="AZ5985" s="167"/>
      <c r="BA5985" s="167"/>
      <c r="BB5985" s="147" t="str">
        <f t="shared" si="1062"/>
        <v/>
      </c>
      <c r="BC5985" s="168"/>
      <c r="BD5985" s="165"/>
      <c r="BE5985" s="165"/>
      <c r="BF5985" s="165"/>
      <c r="BG5985" s="165"/>
      <c r="BH5985" s="165"/>
      <c r="BI5985" s="165"/>
      <c r="BJ5985" s="165"/>
      <c r="BK5985" s="165"/>
      <c r="BL5985" s="165"/>
      <c r="BM5985" s="165"/>
      <c r="BN5985" s="165"/>
      <c r="BO5985" s="165"/>
      <c r="BP5985" s="165"/>
      <c r="BQ5985" s="165"/>
      <c r="BS5985" s="6"/>
      <c r="BT5985" s="11"/>
      <c r="BU5985" s="6"/>
      <c r="BV5985" s="6"/>
    </row>
    <row r="5986" spans="1:74" ht="15.75" x14ac:dyDescent="0.25">
      <c r="A5986" s="52" t="s">
        <v>1422</v>
      </c>
      <c r="B5986" s="56"/>
      <c r="C5986" s="7" t="s">
        <v>118</v>
      </c>
      <c r="D5986" s="7" t="s">
        <v>6562</v>
      </c>
      <c r="E5986" s="7"/>
      <c r="F5986" s="64"/>
      <c r="G5986" s="6"/>
      <c r="H5986" s="6"/>
      <c r="I5986" s="10" t="s">
        <v>110</v>
      </c>
      <c r="J5986" s="11" t="s">
        <v>5509</v>
      </c>
      <c r="K5986" s="194" t="s">
        <v>511</v>
      </c>
      <c r="L5986" s="176"/>
      <c r="M5986" s="176">
        <v>1000</v>
      </c>
      <c r="N5986" s="80" t="s">
        <v>6858</v>
      </c>
      <c r="O5986" s="162"/>
      <c r="P5986" s="80" t="s">
        <v>6433</v>
      </c>
      <c r="Q5986" s="80"/>
      <c r="R5986" s="80"/>
      <c r="S5986" s="163"/>
      <c r="T5986" s="213"/>
      <c r="U5986" s="162"/>
      <c r="V5986" s="164"/>
      <c r="W5986" s="12" t="str">
        <f t="shared" si="1064"/>
        <v>Mqtt1</v>
      </c>
      <c r="X5986" s="196" t="s">
        <v>10791</v>
      </c>
      <c r="Y5986" s="6" t="str">
        <f t="shared" si="1061"/>
        <v>marpower/power-tag/outlets-salon-emp201</v>
      </c>
      <c r="Z5986" s="103" t="str" cm="1">
        <f t="array" ref="Z5986">IF(COUNTIF(N5986,"spare"),"","$."&amp;_xlfn.REGEXEXTRACT(J5986,"^PT\d+[FQ]\d+_(.*)", 2))</f>
        <v>$.Total_Power_Factor</v>
      </c>
      <c r="AA5986" s="12">
        <f t="shared" si="1063"/>
        <v>56</v>
      </c>
      <c r="AB5986" s="6" t="s">
        <v>195</v>
      </c>
      <c r="AC5986" s="103">
        <v>3084</v>
      </c>
      <c r="AJ5986" s="80"/>
      <c r="AK5986" s="113" t="s">
        <v>1426</v>
      </c>
      <c r="AN5986" s="80"/>
      <c r="AO5986" s="80"/>
      <c r="AP5986" s="80"/>
      <c r="AQ5986" s="80"/>
      <c r="AR5986" s="127"/>
      <c r="AS5986" s="80"/>
      <c r="AT5986" s="7"/>
      <c r="AU5986" s="7"/>
      <c r="AV5986" s="165"/>
      <c r="AW5986" s="166"/>
      <c r="AX5986" s="137"/>
      <c r="AY5986" s="147"/>
      <c r="AZ5986" s="167"/>
      <c r="BA5986" s="167"/>
      <c r="BB5986" s="147" t="str">
        <f t="shared" si="1062"/>
        <v/>
      </c>
      <c r="BC5986" s="168"/>
      <c r="BD5986" s="165"/>
      <c r="BE5986" s="165"/>
      <c r="BF5986" s="165"/>
      <c r="BG5986" s="165"/>
      <c r="BH5986" s="165"/>
      <c r="BI5986" s="165"/>
      <c r="BJ5986" s="165"/>
      <c r="BK5986" s="165"/>
      <c r="BL5986" s="165"/>
      <c r="BM5986" s="165"/>
      <c r="BN5986" s="165"/>
      <c r="BO5986" s="165"/>
      <c r="BP5986" s="165"/>
      <c r="BQ5986" s="165"/>
      <c r="BS5986" s="6"/>
      <c r="BT5986" s="11"/>
      <c r="BU5986" s="6"/>
      <c r="BV5986" s="6"/>
    </row>
    <row r="5987" spans="1:74" ht="15.75" x14ac:dyDescent="0.25">
      <c r="A5987" s="52" t="s">
        <v>1422</v>
      </c>
      <c r="B5987" s="56"/>
      <c r="C5987" s="7" t="s">
        <v>118</v>
      </c>
      <c r="D5987" s="7" t="s">
        <v>6562</v>
      </c>
      <c r="E5987" s="7"/>
      <c r="F5987" s="64"/>
      <c r="G5987" s="6"/>
      <c r="H5987" s="6"/>
      <c r="I5987" s="10" t="s">
        <v>110</v>
      </c>
      <c r="J5987" s="11" t="s">
        <v>5510</v>
      </c>
      <c r="K5987" s="194" t="s">
        <v>511</v>
      </c>
      <c r="L5987" s="176"/>
      <c r="M5987" s="176">
        <v>1000</v>
      </c>
      <c r="N5987" s="80" t="s">
        <v>6858</v>
      </c>
      <c r="O5987" s="162"/>
      <c r="P5987" s="80" t="s">
        <v>6434</v>
      </c>
      <c r="Q5987" s="80"/>
      <c r="R5987" s="80"/>
      <c r="S5987" s="163"/>
      <c r="T5987" s="213"/>
      <c r="U5987" s="162"/>
      <c r="V5987" s="164"/>
      <c r="W5987" s="12" t="str">
        <f t="shared" si="1064"/>
        <v>Mqtt1</v>
      </c>
      <c r="X5987" s="196" t="s">
        <v>10792</v>
      </c>
      <c r="Y5987" s="6" t="str">
        <f t="shared" si="1061"/>
        <v>marpower/power-tag/emp110</v>
      </c>
      <c r="Z5987" s="103" t="str" cm="1">
        <f t="array" ref="Z5987">IF(COUNTIF(N5987,"spare"),"","$."&amp;_xlfn.REGEXEXTRACT(J5987,"^PT\d+[FQ]\d+_(.*)", 2))</f>
        <v>$.RMS_Current_Phase_A</v>
      </c>
      <c r="AA5987" s="12">
        <f>AA5972+1</f>
        <v>57</v>
      </c>
      <c r="AB5987" s="6" t="s">
        <v>195</v>
      </c>
      <c r="AC5987" s="103">
        <v>3000</v>
      </c>
      <c r="AJ5987" s="80"/>
      <c r="AK5987" s="113" t="s">
        <v>1423</v>
      </c>
      <c r="AN5987" s="80"/>
      <c r="AO5987" s="80"/>
      <c r="AP5987" s="80"/>
      <c r="AQ5987" s="80"/>
      <c r="AR5987" s="127"/>
      <c r="AS5987" s="80"/>
      <c r="AT5987" s="7"/>
      <c r="AU5987" s="7"/>
      <c r="AV5987" s="165"/>
      <c r="AW5987" s="166"/>
      <c r="AX5987" s="137"/>
      <c r="AY5987" s="147"/>
      <c r="AZ5987" s="167"/>
      <c r="BA5987" s="167"/>
      <c r="BB5987" s="147" t="str">
        <f t="shared" ref="BB5987:BB6001" si="1065">IF(ISNUMBER(AM5987),"1","")</f>
        <v/>
      </c>
      <c r="BC5987" s="168"/>
      <c r="BD5987" s="165"/>
      <c r="BE5987" s="165"/>
      <c r="BF5987" s="165"/>
      <c r="BG5987" s="165"/>
      <c r="BH5987" s="165"/>
      <c r="BI5987" s="165"/>
      <c r="BJ5987" s="165"/>
      <c r="BK5987" s="165"/>
      <c r="BL5987" s="165"/>
      <c r="BM5987" s="165"/>
      <c r="BN5987" s="165"/>
      <c r="BO5987" s="165"/>
      <c r="BP5987" s="165"/>
      <c r="BQ5987" s="165"/>
      <c r="BS5987" s="6"/>
      <c r="BT5987" s="11"/>
      <c r="BU5987" s="6"/>
      <c r="BV5987" s="6"/>
    </row>
    <row r="5988" spans="1:74" ht="15.75" x14ac:dyDescent="0.25">
      <c r="A5988" s="52" t="s">
        <v>1422</v>
      </c>
      <c r="B5988" s="56"/>
      <c r="C5988" s="7" t="s">
        <v>118</v>
      </c>
      <c r="D5988" s="7" t="s">
        <v>6562</v>
      </c>
      <c r="E5988" s="7"/>
      <c r="F5988" s="64"/>
      <c r="G5988" s="6"/>
      <c r="H5988" s="6"/>
      <c r="I5988" s="10" t="s">
        <v>110</v>
      </c>
      <c r="J5988" s="11" t="s">
        <v>5511</v>
      </c>
      <c r="K5988" s="194" t="s">
        <v>511</v>
      </c>
      <c r="L5988" s="176"/>
      <c r="M5988" s="176">
        <v>1000</v>
      </c>
      <c r="N5988" s="80" t="s">
        <v>6858</v>
      </c>
      <c r="O5988" s="162"/>
      <c r="P5988" s="80" t="s">
        <v>6435</v>
      </c>
      <c r="Q5988" s="80"/>
      <c r="R5988" s="80"/>
      <c r="S5988" s="163"/>
      <c r="T5988" s="213"/>
      <c r="U5988" s="162"/>
      <c r="V5988" s="164"/>
      <c r="W5988" s="12" t="str">
        <f t="shared" si="1064"/>
        <v>Mqtt1</v>
      </c>
      <c r="X5988" s="196" t="s">
        <v>10792</v>
      </c>
      <c r="Y5988" s="6" t="str">
        <f t="shared" si="1061"/>
        <v>marpower/power-tag/emp110</v>
      </c>
      <c r="Z5988" s="103" t="str" cm="1">
        <f t="array" ref="Z5988">IF(COUNTIF(N5988,"spare"),"","$."&amp;_xlfn.REGEXEXTRACT(J5988,"^PT\d+[FQ]\d+_(.*)", 2))</f>
        <v>$.RMS_Current_Phase_B</v>
      </c>
      <c r="AA5988" s="12">
        <f t="shared" ref="AA5988:AA6001" si="1066">AA5973+1</f>
        <v>57</v>
      </c>
      <c r="AB5988" s="6" t="s">
        <v>195</v>
      </c>
      <c r="AC5988" s="103">
        <v>3002</v>
      </c>
      <c r="AJ5988" s="80"/>
      <c r="AK5988" s="113" t="s">
        <v>1423</v>
      </c>
      <c r="AN5988" s="80"/>
      <c r="AO5988" s="80"/>
      <c r="AP5988" s="80"/>
      <c r="AQ5988" s="80"/>
      <c r="AR5988" s="127"/>
      <c r="AS5988" s="80"/>
      <c r="AT5988" s="7"/>
      <c r="AU5988" s="7"/>
      <c r="AV5988" s="165"/>
      <c r="AW5988" s="166"/>
      <c r="AX5988" s="137"/>
      <c r="AY5988" s="147"/>
      <c r="AZ5988" s="167"/>
      <c r="BA5988" s="167"/>
      <c r="BB5988" s="147" t="str">
        <f t="shared" si="1065"/>
        <v/>
      </c>
      <c r="BC5988" s="168"/>
      <c r="BD5988" s="165"/>
      <c r="BE5988" s="165"/>
      <c r="BF5988" s="165"/>
      <c r="BG5988" s="165"/>
      <c r="BH5988" s="165"/>
      <c r="BI5988" s="165"/>
      <c r="BJ5988" s="165"/>
      <c r="BK5988" s="165"/>
      <c r="BL5988" s="165"/>
      <c r="BM5988" s="165"/>
      <c r="BN5988" s="165"/>
      <c r="BO5988" s="165"/>
      <c r="BP5988" s="165"/>
      <c r="BQ5988" s="165"/>
      <c r="BS5988" s="6"/>
      <c r="BT5988" s="11"/>
      <c r="BU5988" s="6"/>
      <c r="BV5988" s="6"/>
    </row>
    <row r="5989" spans="1:74" ht="15.75" x14ac:dyDescent="0.25">
      <c r="A5989" s="52" t="s">
        <v>1422</v>
      </c>
      <c r="B5989" s="56"/>
      <c r="C5989" s="7" t="s">
        <v>118</v>
      </c>
      <c r="D5989" s="7" t="s">
        <v>6562</v>
      </c>
      <c r="E5989" s="7"/>
      <c r="F5989" s="64"/>
      <c r="G5989" s="6"/>
      <c r="H5989" s="6"/>
      <c r="I5989" s="10" t="s">
        <v>110</v>
      </c>
      <c r="J5989" s="11" t="s">
        <v>5512</v>
      </c>
      <c r="K5989" s="194" t="s">
        <v>511</v>
      </c>
      <c r="L5989" s="176"/>
      <c r="M5989" s="176">
        <v>1000</v>
      </c>
      <c r="N5989" s="80" t="s">
        <v>6858</v>
      </c>
      <c r="O5989" s="162"/>
      <c r="P5989" s="80" t="s">
        <v>6436</v>
      </c>
      <c r="Q5989" s="80"/>
      <c r="R5989" s="80"/>
      <c r="S5989" s="163"/>
      <c r="T5989" s="213"/>
      <c r="U5989" s="162"/>
      <c r="V5989" s="164"/>
      <c r="W5989" s="12" t="str">
        <f t="shared" si="1064"/>
        <v>Mqtt1</v>
      </c>
      <c r="X5989" s="196" t="s">
        <v>10792</v>
      </c>
      <c r="Y5989" s="6" t="str">
        <f t="shared" si="1061"/>
        <v>marpower/power-tag/emp110</v>
      </c>
      <c r="Z5989" s="103" t="str" cm="1">
        <f t="array" ref="Z5989">IF(COUNTIF(N5989,"spare"),"","$."&amp;_xlfn.REGEXEXTRACT(J5989,"^PT\d+[FQ]\d+_(.*)", 2))</f>
        <v>$.RMS_Current_Phase_C</v>
      </c>
      <c r="AA5989" s="12">
        <f t="shared" si="1066"/>
        <v>57</v>
      </c>
      <c r="AB5989" s="6" t="s">
        <v>195</v>
      </c>
      <c r="AC5989" s="103">
        <v>3004</v>
      </c>
      <c r="AJ5989" s="80"/>
      <c r="AK5989" s="113" t="s">
        <v>1423</v>
      </c>
      <c r="AN5989" s="80"/>
      <c r="AO5989" s="80"/>
      <c r="AP5989" s="80"/>
      <c r="AQ5989" s="80"/>
      <c r="AR5989" s="127"/>
      <c r="AS5989" s="80"/>
      <c r="AT5989" s="7"/>
      <c r="AU5989" s="7"/>
      <c r="AV5989" s="165"/>
      <c r="AW5989" s="166"/>
      <c r="AX5989" s="137"/>
      <c r="AY5989" s="147"/>
      <c r="AZ5989" s="167"/>
      <c r="BA5989" s="167"/>
      <c r="BB5989" s="147" t="str">
        <f t="shared" si="1065"/>
        <v/>
      </c>
      <c r="BC5989" s="168"/>
      <c r="BD5989" s="165"/>
      <c r="BE5989" s="165"/>
      <c r="BF5989" s="165"/>
      <c r="BG5989" s="165"/>
      <c r="BH5989" s="165"/>
      <c r="BI5989" s="165"/>
      <c r="BJ5989" s="165"/>
      <c r="BK5989" s="165"/>
      <c r="BL5989" s="165"/>
      <c r="BM5989" s="165"/>
      <c r="BN5989" s="165"/>
      <c r="BO5989" s="165"/>
      <c r="BP5989" s="165"/>
      <c r="BQ5989" s="165"/>
      <c r="BS5989" s="6"/>
      <c r="BT5989" s="11"/>
      <c r="BU5989" s="6"/>
      <c r="BV5989" s="6"/>
    </row>
    <row r="5990" spans="1:74" ht="15.75" x14ac:dyDescent="0.25">
      <c r="A5990" s="52" t="s">
        <v>1422</v>
      </c>
      <c r="B5990" s="56"/>
      <c r="C5990" s="7" t="s">
        <v>118</v>
      </c>
      <c r="D5990" s="7" t="s">
        <v>6562</v>
      </c>
      <c r="E5990" s="7"/>
      <c r="F5990" s="64"/>
      <c r="G5990" s="6"/>
      <c r="H5990" s="6"/>
      <c r="I5990" s="10" t="s">
        <v>110</v>
      </c>
      <c r="J5990" s="11" t="s">
        <v>5513</v>
      </c>
      <c r="K5990" s="194" t="s">
        <v>511</v>
      </c>
      <c r="L5990" s="176"/>
      <c r="M5990" s="176">
        <v>1000</v>
      </c>
      <c r="N5990" s="80" t="s">
        <v>6858</v>
      </c>
      <c r="O5990" s="162"/>
      <c r="P5990" s="80" t="s">
        <v>6437</v>
      </c>
      <c r="Q5990" s="80"/>
      <c r="R5990" s="80"/>
      <c r="S5990" s="163"/>
      <c r="T5990" s="213"/>
      <c r="U5990" s="162"/>
      <c r="V5990" s="164"/>
      <c r="W5990" s="12" t="str">
        <f t="shared" si="1064"/>
        <v>Mqtt1</v>
      </c>
      <c r="X5990" s="196" t="s">
        <v>10792</v>
      </c>
      <c r="Y5990" s="6" t="str">
        <f t="shared" si="1061"/>
        <v>marpower/power-tag/emp110</v>
      </c>
      <c r="Z5990" s="103" t="str" cm="1">
        <f t="array" ref="Z5990">IF(COUNTIF(N5990,"spare"),"","$."&amp;_xlfn.REGEXEXTRACT(J5990,"^PT\d+[FQ]\d+_(.*)", 2))</f>
        <v>$.RMS_Current_Phase_Neut</v>
      </c>
      <c r="AA5990" s="12">
        <f t="shared" si="1066"/>
        <v>57</v>
      </c>
      <c r="AB5990" s="6" t="s">
        <v>195</v>
      </c>
      <c r="AC5990" s="103">
        <v>3006</v>
      </c>
      <c r="AJ5990" s="80"/>
      <c r="AK5990" s="113" t="s">
        <v>1423</v>
      </c>
      <c r="AN5990" s="80"/>
      <c r="AO5990" s="80"/>
      <c r="AP5990" s="80"/>
      <c r="AQ5990" s="80"/>
      <c r="AR5990" s="127"/>
      <c r="AS5990" s="80"/>
      <c r="AT5990" s="7"/>
      <c r="AU5990" s="7"/>
      <c r="AV5990" s="165"/>
      <c r="AW5990" s="166"/>
      <c r="AX5990" s="137"/>
      <c r="AY5990" s="147"/>
      <c r="AZ5990" s="167"/>
      <c r="BA5990" s="167"/>
      <c r="BB5990" s="147" t="str">
        <f t="shared" si="1065"/>
        <v/>
      </c>
      <c r="BC5990" s="168"/>
      <c r="BD5990" s="165"/>
      <c r="BE5990" s="165"/>
      <c r="BF5990" s="165"/>
      <c r="BG5990" s="165"/>
      <c r="BH5990" s="165"/>
      <c r="BI5990" s="165"/>
      <c r="BJ5990" s="165"/>
      <c r="BK5990" s="165"/>
      <c r="BL5990" s="165"/>
      <c r="BM5990" s="165"/>
      <c r="BN5990" s="165"/>
      <c r="BO5990" s="165"/>
      <c r="BP5990" s="165"/>
      <c r="BQ5990" s="165"/>
      <c r="BS5990" s="6"/>
      <c r="BT5990" s="11"/>
      <c r="BU5990" s="6"/>
      <c r="BV5990" s="6"/>
    </row>
    <row r="5991" spans="1:74" ht="15.75" x14ac:dyDescent="0.25">
      <c r="A5991" s="52" t="s">
        <v>1422</v>
      </c>
      <c r="B5991" s="56"/>
      <c r="C5991" s="7" t="s">
        <v>118</v>
      </c>
      <c r="D5991" s="7" t="s">
        <v>6562</v>
      </c>
      <c r="E5991" s="7"/>
      <c r="F5991" s="64"/>
      <c r="G5991" s="6"/>
      <c r="H5991" s="6"/>
      <c r="I5991" s="10" t="s">
        <v>110</v>
      </c>
      <c r="J5991" s="11" t="s">
        <v>8440</v>
      </c>
      <c r="K5991" s="194" t="s">
        <v>511</v>
      </c>
      <c r="L5991" s="176"/>
      <c r="M5991" s="176">
        <v>1000</v>
      </c>
      <c r="N5991" s="80" t="s">
        <v>6858</v>
      </c>
      <c r="O5991" s="162"/>
      <c r="P5991" s="80" t="s">
        <v>6438</v>
      </c>
      <c r="Q5991" s="80"/>
      <c r="R5991" s="80"/>
      <c r="S5991" s="163"/>
      <c r="T5991" s="213"/>
      <c r="U5991" s="162"/>
      <c r="V5991" s="164"/>
      <c r="W5991" s="12" t="str">
        <f t="shared" si="1064"/>
        <v>Mqtt1</v>
      </c>
      <c r="X5991" s="196" t="s">
        <v>10792</v>
      </c>
      <c r="Y5991" s="6" t="str">
        <f t="shared" si="1061"/>
        <v>marpower/power-tag/emp110</v>
      </c>
      <c r="Z5991" s="103" t="str" cm="1">
        <f t="array" ref="Z5991">IF(COUNTIF(N5991,"spare"),"","$."&amp;_xlfn.REGEXEXTRACT(J5991,"^PT\d+[FQ]\d+_(.*)", 2))</f>
        <v>$.RMS_Voltage_A_N</v>
      </c>
      <c r="AA5991" s="12">
        <f t="shared" si="1066"/>
        <v>57</v>
      </c>
      <c r="AB5991" s="6" t="s">
        <v>195</v>
      </c>
      <c r="AC5991" s="103">
        <v>3028</v>
      </c>
      <c r="AJ5991" s="80"/>
      <c r="AK5991" s="113" t="s">
        <v>1424</v>
      </c>
      <c r="AN5991" s="80"/>
      <c r="AO5991" s="80"/>
      <c r="AP5991" s="80"/>
      <c r="AQ5991" s="80"/>
      <c r="AR5991" s="127"/>
      <c r="AS5991" s="80"/>
      <c r="AT5991" s="7"/>
      <c r="AU5991" s="7"/>
      <c r="AV5991" s="165"/>
      <c r="AW5991" s="166"/>
      <c r="AX5991" s="137"/>
      <c r="AY5991" s="147"/>
      <c r="AZ5991" s="167"/>
      <c r="BA5991" s="167"/>
      <c r="BB5991" s="147" t="str">
        <f t="shared" si="1065"/>
        <v/>
      </c>
      <c r="BC5991" s="168"/>
      <c r="BD5991" s="165"/>
      <c r="BE5991" s="165"/>
      <c r="BF5991" s="165"/>
      <c r="BG5991" s="165"/>
      <c r="BH5991" s="165"/>
      <c r="BI5991" s="165"/>
      <c r="BJ5991" s="165"/>
      <c r="BK5991" s="165"/>
      <c r="BL5991" s="165"/>
      <c r="BM5991" s="165"/>
      <c r="BN5991" s="165"/>
      <c r="BO5991" s="165"/>
      <c r="BP5991" s="165"/>
      <c r="BQ5991" s="165"/>
      <c r="BS5991" s="6"/>
      <c r="BT5991" s="11"/>
      <c r="BU5991" s="6"/>
      <c r="BV5991" s="6"/>
    </row>
    <row r="5992" spans="1:74" ht="15.75" x14ac:dyDescent="0.25">
      <c r="A5992" s="52" t="s">
        <v>1422</v>
      </c>
      <c r="B5992" s="56"/>
      <c r="C5992" s="7" t="s">
        <v>118</v>
      </c>
      <c r="D5992" s="7" t="s">
        <v>6562</v>
      </c>
      <c r="E5992" s="7"/>
      <c r="F5992" s="64"/>
      <c r="G5992" s="6"/>
      <c r="H5992" s="6"/>
      <c r="I5992" s="10" t="s">
        <v>110</v>
      </c>
      <c r="J5992" s="11" t="s">
        <v>8617</v>
      </c>
      <c r="K5992" s="194" t="s">
        <v>511</v>
      </c>
      <c r="L5992" s="176"/>
      <c r="M5992" s="176">
        <v>1000</v>
      </c>
      <c r="N5992" s="80" t="s">
        <v>6858</v>
      </c>
      <c r="O5992" s="162"/>
      <c r="P5992" s="80" t="s">
        <v>6439</v>
      </c>
      <c r="Q5992" s="80"/>
      <c r="R5992" s="80"/>
      <c r="S5992" s="163"/>
      <c r="T5992" s="213"/>
      <c r="U5992" s="162"/>
      <c r="V5992" s="164"/>
      <c r="W5992" s="12" t="str">
        <f t="shared" si="1064"/>
        <v>Mqtt1</v>
      </c>
      <c r="X5992" s="196" t="s">
        <v>10792</v>
      </c>
      <c r="Y5992" s="6" t="str">
        <f t="shared" si="1061"/>
        <v>marpower/power-tag/emp110</v>
      </c>
      <c r="Z5992" s="103" t="str" cm="1">
        <f t="array" ref="Z5992">IF(COUNTIF(N5992,"spare"),"","$."&amp;_xlfn.REGEXEXTRACT(J5992,"^PT\d+[FQ]\d+_(.*)", 2))</f>
        <v>$.RMS_Voltage_B_N</v>
      </c>
      <c r="AA5992" s="12">
        <f t="shared" si="1066"/>
        <v>57</v>
      </c>
      <c r="AB5992" s="6" t="s">
        <v>195</v>
      </c>
      <c r="AC5992" s="103">
        <v>3030</v>
      </c>
      <c r="AJ5992" s="80"/>
      <c r="AK5992" s="113" t="s">
        <v>1424</v>
      </c>
      <c r="AN5992" s="80"/>
      <c r="AO5992" s="80"/>
      <c r="AP5992" s="80"/>
      <c r="AQ5992" s="80"/>
      <c r="AR5992" s="127"/>
      <c r="AS5992" s="80"/>
      <c r="AT5992" s="7"/>
      <c r="AU5992" s="7"/>
      <c r="AV5992" s="165"/>
      <c r="AW5992" s="166"/>
      <c r="AX5992" s="137"/>
      <c r="AY5992" s="147"/>
      <c r="AZ5992" s="167"/>
      <c r="BA5992" s="167"/>
      <c r="BB5992" s="147" t="str">
        <f t="shared" si="1065"/>
        <v/>
      </c>
      <c r="BC5992" s="168"/>
      <c r="BD5992" s="165"/>
      <c r="BE5992" s="165"/>
      <c r="BF5992" s="165"/>
      <c r="BG5992" s="165"/>
      <c r="BH5992" s="165"/>
      <c r="BI5992" s="165"/>
      <c r="BJ5992" s="165"/>
      <c r="BK5992" s="165"/>
      <c r="BL5992" s="165"/>
      <c r="BM5992" s="165"/>
      <c r="BN5992" s="165"/>
      <c r="BO5992" s="165"/>
      <c r="BP5992" s="165"/>
      <c r="BQ5992" s="165"/>
      <c r="BS5992" s="6"/>
      <c r="BT5992" s="11"/>
      <c r="BU5992" s="6"/>
      <c r="BV5992" s="6"/>
    </row>
    <row r="5993" spans="1:74" ht="15.75" x14ac:dyDescent="0.25">
      <c r="A5993" s="52" t="s">
        <v>1422</v>
      </c>
      <c r="B5993" s="56"/>
      <c r="C5993" s="7" t="s">
        <v>118</v>
      </c>
      <c r="D5993" s="7" t="s">
        <v>6562</v>
      </c>
      <c r="E5993" s="7"/>
      <c r="F5993" s="64"/>
      <c r="G5993" s="6"/>
      <c r="H5993" s="6"/>
      <c r="I5993" s="10" t="s">
        <v>110</v>
      </c>
      <c r="J5993" s="11" t="s">
        <v>8794</v>
      </c>
      <c r="K5993" s="194" t="s">
        <v>511</v>
      </c>
      <c r="L5993" s="176"/>
      <c r="M5993" s="176">
        <v>1000</v>
      </c>
      <c r="N5993" s="80" t="s">
        <v>6858</v>
      </c>
      <c r="O5993" s="162"/>
      <c r="P5993" s="80" t="s">
        <v>6440</v>
      </c>
      <c r="Q5993" s="80"/>
      <c r="R5993" s="80"/>
      <c r="S5993" s="163"/>
      <c r="T5993" s="213"/>
      <c r="U5993" s="162"/>
      <c r="V5993" s="164"/>
      <c r="W5993" s="12" t="str">
        <f t="shared" si="1064"/>
        <v>Mqtt1</v>
      </c>
      <c r="X5993" s="196" t="s">
        <v>10792</v>
      </c>
      <c r="Y5993" s="6" t="str">
        <f t="shared" si="1061"/>
        <v>marpower/power-tag/emp110</v>
      </c>
      <c r="Z5993" s="103" t="str" cm="1">
        <f t="array" ref="Z5993">IF(COUNTIF(N5993,"spare"),"","$."&amp;_xlfn.REGEXEXTRACT(J5993,"^PT\d+[FQ]\d+_(.*)", 2))</f>
        <v>$.RMS_Voltage_C_N</v>
      </c>
      <c r="AA5993" s="12">
        <f t="shared" si="1066"/>
        <v>57</v>
      </c>
      <c r="AB5993" s="6" t="s">
        <v>195</v>
      </c>
      <c r="AC5993" s="103">
        <v>3032</v>
      </c>
      <c r="AJ5993" s="80"/>
      <c r="AK5993" s="113" t="s">
        <v>1424</v>
      </c>
      <c r="AN5993" s="80"/>
      <c r="AO5993" s="80"/>
      <c r="AP5993" s="80"/>
      <c r="AQ5993" s="80"/>
      <c r="AR5993" s="127"/>
      <c r="AS5993" s="80"/>
      <c r="AT5993" s="7"/>
      <c r="AU5993" s="7"/>
      <c r="AV5993" s="165"/>
      <c r="AW5993" s="166"/>
      <c r="AX5993" s="137"/>
      <c r="AY5993" s="147"/>
      <c r="AZ5993" s="167"/>
      <c r="BA5993" s="167"/>
      <c r="BB5993" s="147" t="str">
        <f t="shared" si="1065"/>
        <v/>
      </c>
      <c r="BC5993" s="168"/>
      <c r="BD5993" s="165"/>
      <c r="BE5993" s="165"/>
      <c r="BF5993" s="165"/>
      <c r="BG5993" s="165"/>
      <c r="BH5993" s="165"/>
      <c r="BI5993" s="165"/>
      <c r="BJ5993" s="165"/>
      <c r="BK5993" s="165"/>
      <c r="BL5993" s="165"/>
      <c r="BM5993" s="165"/>
      <c r="BN5993" s="165"/>
      <c r="BO5993" s="165"/>
      <c r="BP5993" s="165"/>
      <c r="BQ5993" s="165"/>
      <c r="BS5993" s="6"/>
      <c r="BT5993" s="11"/>
      <c r="BU5993" s="6"/>
      <c r="BV5993" s="6"/>
    </row>
    <row r="5994" spans="1:74" ht="15.75" x14ac:dyDescent="0.25">
      <c r="A5994" s="52" t="s">
        <v>1422</v>
      </c>
      <c r="B5994" s="56"/>
      <c r="C5994" s="7" t="s">
        <v>118</v>
      </c>
      <c r="D5994" s="7" t="s">
        <v>6562</v>
      </c>
      <c r="E5994" s="7"/>
      <c r="F5994" s="64"/>
      <c r="G5994" s="6"/>
      <c r="H5994" s="6"/>
      <c r="I5994" s="10" t="s">
        <v>110</v>
      </c>
      <c r="J5994" s="11" t="s">
        <v>5514</v>
      </c>
      <c r="K5994" s="194" t="s">
        <v>511</v>
      </c>
      <c r="L5994" s="176"/>
      <c r="M5994" s="176">
        <v>1000</v>
      </c>
      <c r="N5994" s="80" t="s">
        <v>6858</v>
      </c>
      <c r="O5994" s="162"/>
      <c r="P5994" s="80" t="s">
        <v>6441</v>
      </c>
      <c r="Q5994" s="80"/>
      <c r="R5994" s="80"/>
      <c r="S5994" s="163"/>
      <c r="T5994" s="213"/>
      <c r="U5994" s="162"/>
      <c r="V5994" s="164"/>
      <c r="W5994" s="12" t="str">
        <f t="shared" si="1064"/>
        <v>Mqtt1</v>
      </c>
      <c r="X5994" s="196" t="s">
        <v>10792</v>
      </c>
      <c r="Y5994" s="6" t="str">
        <f t="shared" si="1061"/>
        <v>marpower/power-tag/emp110</v>
      </c>
      <c r="Z5994" s="103" t="str" cm="1">
        <f t="array" ref="Z5994">IF(COUNTIF(N5994,"spare"),"","$."&amp;_xlfn.REGEXEXTRACT(J5994,"^PT\d+[FQ]\d+_(.*)", 2))</f>
        <v>$.Active_Power_Phase_A</v>
      </c>
      <c r="AA5994" s="12">
        <f t="shared" si="1066"/>
        <v>57</v>
      </c>
      <c r="AB5994" s="6" t="s">
        <v>195</v>
      </c>
      <c r="AC5994" s="103">
        <v>3054</v>
      </c>
      <c r="AJ5994" s="80"/>
      <c r="AK5994" s="113" t="s">
        <v>1425</v>
      </c>
      <c r="AN5994" s="80"/>
      <c r="AO5994" s="80"/>
      <c r="AP5994" s="80"/>
      <c r="AQ5994" s="80"/>
      <c r="AR5994" s="127"/>
      <c r="AS5994" s="80"/>
      <c r="AT5994" s="7"/>
      <c r="AU5994" s="7"/>
      <c r="AV5994" s="165"/>
      <c r="AW5994" s="166"/>
      <c r="AX5994" s="137"/>
      <c r="AY5994" s="147"/>
      <c r="AZ5994" s="167"/>
      <c r="BA5994" s="167"/>
      <c r="BB5994" s="147" t="str">
        <f t="shared" si="1065"/>
        <v/>
      </c>
      <c r="BC5994" s="168"/>
      <c r="BD5994" s="165"/>
      <c r="BE5994" s="165"/>
      <c r="BF5994" s="165"/>
      <c r="BG5994" s="165"/>
      <c r="BH5994" s="165"/>
      <c r="BI5994" s="165"/>
      <c r="BJ5994" s="165"/>
      <c r="BK5994" s="165"/>
      <c r="BL5994" s="165"/>
      <c r="BM5994" s="165"/>
      <c r="BN5994" s="165"/>
      <c r="BO5994" s="165"/>
      <c r="BP5994" s="165"/>
      <c r="BQ5994" s="165"/>
      <c r="BS5994" s="6"/>
      <c r="BT5994" s="11"/>
      <c r="BU5994" s="6"/>
      <c r="BV5994" s="6"/>
    </row>
    <row r="5995" spans="1:74" ht="15.75" x14ac:dyDescent="0.25">
      <c r="A5995" s="52" t="s">
        <v>1422</v>
      </c>
      <c r="B5995" s="56"/>
      <c r="C5995" s="7" t="s">
        <v>118</v>
      </c>
      <c r="D5995" s="7" t="s">
        <v>6562</v>
      </c>
      <c r="E5995" s="7"/>
      <c r="F5995" s="64"/>
      <c r="G5995" s="6"/>
      <c r="H5995" s="6"/>
      <c r="I5995" s="10" t="s">
        <v>110</v>
      </c>
      <c r="J5995" s="11" t="s">
        <v>5515</v>
      </c>
      <c r="K5995" s="194" t="s">
        <v>511</v>
      </c>
      <c r="L5995" s="176"/>
      <c r="M5995" s="176">
        <v>1000</v>
      </c>
      <c r="N5995" s="80" t="s">
        <v>6858</v>
      </c>
      <c r="O5995" s="162"/>
      <c r="P5995" s="80" t="s">
        <v>6442</v>
      </c>
      <c r="Q5995" s="80"/>
      <c r="R5995" s="80"/>
      <c r="S5995" s="163"/>
      <c r="T5995" s="213"/>
      <c r="U5995" s="162"/>
      <c r="V5995" s="164"/>
      <c r="W5995" s="12" t="str">
        <f t="shared" si="1064"/>
        <v>Mqtt1</v>
      </c>
      <c r="X5995" s="196" t="s">
        <v>10792</v>
      </c>
      <c r="Y5995" s="6" t="str">
        <f t="shared" si="1061"/>
        <v>marpower/power-tag/emp110</v>
      </c>
      <c r="Z5995" s="103" t="str" cm="1">
        <f t="array" ref="Z5995">IF(COUNTIF(N5995,"spare"),"","$."&amp;_xlfn.REGEXEXTRACT(J5995,"^PT\d+[FQ]\d+_(.*)", 2))</f>
        <v>$.Active_Power_Phase_B</v>
      </c>
      <c r="AA5995" s="12">
        <f t="shared" si="1066"/>
        <v>57</v>
      </c>
      <c r="AB5995" s="6" t="s">
        <v>195</v>
      </c>
      <c r="AC5995" s="103">
        <v>3056</v>
      </c>
      <c r="AJ5995" s="80"/>
      <c r="AK5995" s="113" t="s">
        <v>1425</v>
      </c>
      <c r="AN5995" s="80"/>
      <c r="AO5995" s="80"/>
      <c r="AP5995" s="80"/>
      <c r="AQ5995" s="80"/>
      <c r="AR5995" s="127"/>
      <c r="AS5995" s="80"/>
      <c r="AT5995" s="7"/>
      <c r="AU5995" s="7"/>
      <c r="AV5995" s="165"/>
      <c r="AW5995" s="166"/>
      <c r="AX5995" s="137"/>
      <c r="AY5995" s="147"/>
      <c r="AZ5995" s="167"/>
      <c r="BA5995" s="167"/>
      <c r="BB5995" s="147" t="str">
        <f t="shared" si="1065"/>
        <v/>
      </c>
      <c r="BC5995" s="168"/>
      <c r="BD5995" s="165"/>
      <c r="BE5995" s="165"/>
      <c r="BF5995" s="165"/>
      <c r="BG5995" s="165"/>
      <c r="BH5995" s="165"/>
      <c r="BI5995" s="165"/>
      <c r="BJ5995" s="165"/>
      <c r="BK5995" s="165"/>
      <c r="BL5995" s="165"/>
      <c r="BM5995" s="165"/>
      <c r="BN5995" s="165"/>
      <c r="BO5995" s="165"/>
      <c r="BP5995" s="165"/>
      <c r="BQ5995" s="165"/>
      <c r="BS5995" s="6"/>
      <c r="BT5995" s="11"/>
      <c r="BU5995" s="6"/>
      <c r="BV5995" s="6"/>
    </row>
    <row r="5996" spans="1:74" ht="15.75" x14ac:dyDescent="0.25">
      <c r="A5996" s="52" t="s">
        <v>1422</v>
      </c>
      <c r="B5996" s="56"/>
      <c r="C5996" s="7" t="s">
        <v>118</v>
      </c>
      <c r="D5996" s="7" t="s">
        <v>6562</v>
      </c>
      <c r="E5996" s="7"/>
      <c r="F5996" s="64"/>
      <c r="G5996" s="6"/>
      <c r="H5996" s="6"/>
      <c r="I5996" s="10" t="s">
        <v>110</v>
      </c>
      <c r="J5996" s="11" t="s">
        <v>5516</v>
      </c>
      <c r="K5996" s="194" t="s">
        <v>511</v>
      </c>
      <c r="L5996" s="176"/>
      <c r="M5996" s="176">
        <v>1000</v>
      </c>
      <c r="N5996" s="80" t="s">
        <v>6858</v>
      </c>
      <c r="O5996" s="162"/>
      <c r="P5996" s="80" t="s">
        <v>6443</v>
      </c>
      <c r="Q5996" s="80"/>
      <c r="R5996" s="80"/>
      <c r="S5996" s="163"/>
      <c r="T5996" s="213"/>
      <c r="U5996" s="162"/>
      <c r="V5996" s="164"/>
      <c r="W5996" s="12" t="str">
        <f t="shared" si="1064"/>
        <v>Mqtt1</v>
      </c>
      <c r="X5996" s="196" t="s">
        <v>10792</v>
      </c>
      <c r="Y5996" s="6" t="str">
        <f t="shared" si="1061"/>
        <v>marpower/power-tag/emp110</v>
      </c>
      <c r="Z5996" s="103" t="str" cm="1">
        <f t="array" ref="Z5996">IF(COUNTIF(N5996,"spare"),"","$."&amp;_xlfn.REGEXEXTRACT(J5996,"^PT\d+[FQ]\d+_(.*)", 2))</f>
        <v>$.Active_Power_Phase_C</v>
      </c>
      <c r="AA5996" s="12">
        <f t="shared" si="1066"/>
        <v>57</v>
      </c>
      <c r="AB5996" s="6" t="s">
        <v>195</v>
      </c>
      <c r="AC5996" s="103">
        <v>3058</v>
      </c>
      <c r="AJ5996" s="80"/>
      <c r="AK5996" s="113" t="s">
        <v>1425</v>
      </c>
      <c r="AN5996" s="80"/>
      <c r="AO5996" s="80"/>
      <c r="AP5996" s="80"/>
      <c r="AQ5996" s="80"/>
      <c r="AR5996" s="127"/>
      <c r="AS5996" s="80"/>
      <c r="AT5996" s="7"/>
      <c r="AU5996" s="7"/>
      <c r="AV5996" s="165"/>
      <c r="AW5996" s="166"/>
      <c r="AX5996" s="137"/>
      <c r="AY5996" s="147"/>
      <c r="AZ5996" s="167"/>
      <c r="BA5996" s="167"/>
      <c r="BB5996" s="147" t="str">
        <f t="shared" si="1065"/>
        <v/>
      </c>
      <c r="BC5996" s="168"/>
      <c r="BD5996" s="165"/>
      <c r="BE5996" s="165"/>
      <c r="BF5996" s="165"/>
      <c r="BG5996" s="165"/>
      <c r="BH5996" s="165"/>
      <c r="BI5996" s="165"/>
      <c r="BJ5996" s="165"/>
      <c r="BK5996" s="165"/>
      <c r="BL5996" s="165"/>
      <c r="BM5996" s="165"/>
      <c r="BN5996" s="165"/>
      <c r="BO5996" s="165"/>
      <c r="BP5996" s="165"/>
      <c r="BQ5996" s="165"/>
      <c r="BS5996" s="6"/>
      <c r="BT5996" s="11"/>
      <c r="BU5996" s="6"/>
      <c r="BV5996" s="6"/>
    </row>
    <row r="5997" spans="1:74" ht="15.75" x14ac:dyDescent="0.25">
      <c r="A5997" s="52" t="s">
        <v>1422</v>
      </c>
      <c r="B5997" s="56"/>
      <c r="C5997" s="7" t="s">
        <v>118</v>
      </c>
      <c r="D5997" s="7" t="s">
        <v>6562</v>
      </c>
      <c r="E5997" s="7"/>
      <c r="F5997" s="64"/>
      <c r="G5997" s="6"/>
      <c r="H5997" s="6"/>
      <c r="I5997" s="10" t="s">
        <v>110</v>
      </c>
      <c r="J5997" s="11" t="s">
        <v>5517</v>
      </c>
      <c r="K5997" s="194" t="s">
        <v>511</v>
      </c>
      <c r="L5997" s="176"/>
      <c r="M5997" s="176">
        <v>1000</v>
      </c>
      <c r="N5997" s="80" t="s">
        <v>6858</v>
      </c>
      <c r="O5997" s="162"/>
      <c r="P5997" s="80" t="s">
        <v>6444</v>
      </c>
      <c r="Q5997" s="80"/>
      <c r="R5997" s="80"/>
      <c r="S5997" s="163"/>
      <c r="T5997" s="213"/>
      <c r="U5997" s="162"/>
      <c r="V5997" s="164"/>
      <c r="W5997" s="12" t="str">
        <f t="shared" si="1064"/>
        <v>Mqtt1</v>
      </c>
      <c r="X5997" s="196" t="s">
        <v>10792</v>
      </c>
      <c r="Y5997" s="6" t="str">
        <f t="shared" si="1061"/>
        <v>marpower/power-tag/emp110</v>
      </c>
      <c r="Z5997" s="103" t="str" cm="1">
        <f t="array" ref="Z5997">IF(COUNTIF(N5997,"spare"),"","$."&amp;_xlfn.REGEXEXTRACT(J5997,"^PT\d+[FQ]\d+_(.*)", 2))</f>
        <v>$.Total_Active_Power</v>
      </c>
      <c r="AA5997" s="12">
        <f t="shared" si="1066"/>
        <v>57</v>
      </c>
      <c r="AB5997" s="6" t="s">
        <v>195</v>
      </c>
      <c r="AC5997" s="103">
        <v>3060</v>
      </c>
      <c r="AJ5997" s="80"/>
      <c r="AK5997" s="113" t="s">
        <v>1425</v>
      </c>
      <c r="AN5997" s="80"/>
      <c r="AO5997" s="80"/>
      <c r="AP5997" s="80"/>
      <c r="AQ5997" s="80"/>
      <c r="AR5997" s="127"/>
      <c r="AS5997" s="80"/>
      <c r="AT5997" s="7"/>
      <c r="AU5997" s="7"/>
      <c r="AV5997" s="165"/>
      <c r="AW5997" s="166"/>
      <c r="AX5997" s="137"/>
      <c r="AY5997" s="147"/>
      <c r="AZ5997" s="167"/>
      <c r="BA5997" s="167"/>
      <c r="BB5997" s="147" t="str">
        <f t="shared" si="1065"/>
        <v/>
      </c>
      <c r="BC5997" s="168"/>
      <c r="BD5997" s="165"/>
      <c r="BE5997" s="165"/>
      <c r="BF5997" s="165"/>
      <c r="BG5997" s="165"/>
      <c r="BH5997" s="165"/>
      <c r="BI5997" s="165"/>
      <c r="BJ5997" s="165"/>
      <c r="BK5997" s="165"/>
      <c r="BL5997" s="165"/>
      <c r="BM5997" s="165"/>
      <c r="BN5997" s="165"/>
      <c r="BO5997" s="165"/>
      <c r="BP5997" s="165"/>
      <c r="BQ5997" s="165"/>
      <c r="BS5997" s="6"/>
      <c r="BT5997" s="11"/>
      <c r="BU5997" s="6"/>
      <c r="BV5997" s="6"/>
    </row>
    <row r="5998" spans="1:74" ht="15.75" x14ac:dyDescent="0.25">
      <c r="A5998" s="52" t="s">
        <v>1422</v>
      </c>
      <c r="B5998" s="56"/>
      <c r="C5998" s="7" t="s">
        <v>118</v>
      </c>
      <c r="D5998" s="7" t="s">
        <v>6562</v>
      </c>
      <c r="E5998" s="7"/>
      <c r="F5998" s="64"/>
      <c r="G5998" s="6"/>
      <c r="H5998" s="6"/>
      <c r="I5998" s="10" t="s">
        <v>110</v>
      </c>
      <c r="J5998" s="11" t="s">
        <v>5518</v>
      </c>
      <c r="K5998" s="194" t="s">
        <v>511</v>
      </c>
      <c r="L5998" s="176"/>
      <c r="M5998" s="176">
        <v>1000</v>
      </c>
      <c r="N5998" s="80" t="s">
        <v>6858</v>
      </c>
      <c r="O5998" s="162"/>
      <c r="P5998" s="80" t="s">
        <v>6445</v>
      </c>
      <c r="Q5998" s="80"/>
      <c r="R5998" s="80"/>
      <c r="S5998" s="163"/>
      <c r="T5998" s="213"/>
      <c r="U5998" s="162"/>
      <c r="V5998" s="164"/>
      <c r="W5998" s="12" t="str">
        <f t="shared" si="1064"/>
        <v>Mqtt1</v>
      </c>
      <c r="X5998" s="196" t="s">
        <v>10792</v>
      </c>
      <c r="Y5998" s="6" t="str">
        <f t="shared" si="1061"/>
        <v>marpower/power-tag/emp110</v>
      </c>
      <c r="Z5998" s="103" t="str" cm="1">
        <f t="array" ref="Z5998">IF(COUNTIF(N5998,"spare"),"","$."&amp;_xlfn.REGEXEXTRACT(J5998,"^PT\d+[FQ]\d+_(.*)", 2))</f>
        <v>$.Power_Factor_Phase_A</v>
      </c>
      <c r="AA5998" s="12">
        <f t="shared" si="1066"/>
        <v>57</v>
      </c>
      <c r="AB5998" s="6" t="s">
        <v>195</v>
      </c>
      <c r="AC5998" s="103">
        <v>3078</v>
      </c>
      <c r="AJ5998" s="80"/>
      <c r="AK5998" s="113" t="s">
        <v>1426</v>
      </c>
      <c r="AN5998" s="80"/>
      <c r="AO5998" s="80"/>
      <c r="AP5998" s="80"/>
      <c r="AQ5998" s="80"/>
      <c r="AR5998" s="127"/>
      <c r="AS5998" s="80"/>
      <c r="AT5998" s="7"/>
      <c r="AU5998" s="7"/>
      <c r="AV5998" s="165"/>
      <c r="AW5998" s="166"/>
      <c r="AX5998" s="137"/>
      <c r="AY5998" s="147"/>
      <c r="AZ5998" s="167"/>
      <c r="BA5998" s="167"/>
      <c r="BB5998" s="147" t="str">
        <f t="shared" si="1065"/>
        <v/>
      </c>
      <c r="BC5998" s="168"/>
      <c r="BD5998" s="165"/>
      <c r="BE5998" s="165"/>
      <c r="BF5998" s="165"/>
      <c r="BG5998" s="165"/>
      <c r="BH5998" s="165"/>
      <c r="BI5998" s="165"/>
      <c r="BJ5998" s="165"/>
      <c r="BK5998" s="165"/>
      <c r="BL5998" s="165"/>
      <c r="BM5998" s="165"/>
      <c r="BN5998" s="165"/>
      <c r="BO5998" s="165"/>
      <c r="BP5998" s="165"/>
      <c r="BQ5998" s="165"/>
      <c r="BS5998" s="6"/>
      <c r="BT5998" s="11"/>
      <c r="BU5998" s="6"/>
      <c r="BV5998" s="6"/>
    </row>
    <row r="5999" spans="1:74" ht="15.75" x14ac:dyDescent="0.25">
      <c r="A5999" s="52" t="s">
        <v>1422</v>
      </c>
      <c r="B5999" s="56"/>
      <c r="C5999" s="7" t="s">
        <v>118</v>
      </c>
      <c r="D5999" s="7" t="s">
        <v>6562</v>
      </c>
      <c r="E5999" s="7"/>
      <c r="F5999" s="64"/>
      <c r="G5999" s="6"/>
      <c r="H5999" s="6"/>
      <c r="I5999" s="10" t="s">
        <v>110</v>
      </c>
      <c r="J5999" s="11" t="s">
        <v>5519</v>
      </c>
      <c r="K5999" s="194" t="s">
        <v>511</v>
      </c>
      <c r="L5999" s="176"/>
      <c r="M5999" s="176">
        <v>1000</v>
      </c>
      <c r="N5999" s="80" t="s">
        <v>6858</v>
      </c>
      <c r="O5999" s="162"/>
      <c r="P5999" s="80" t="s">
        <v>6446</v>
      </c>
      <c r="Q5999" s="80"/>
      <c r="R5999" s="80"/>
      <c r="S5999" s="163"/>
      <c r="T5999" s="213"/>
      <c r="U5999" s="162"/>
      <c r="V5999" s="164"/>
      <c r="W5999" s="12" t="str">
        <f t="shared" si="1064"/>
        <v>Mqtt1</v>
      </c>
      <c r="X5999" s="196" t="s">
        <v>10792</v>
      </c>
      <c r="Y5999" s="6" t="str">
        <f t="shared" si="1061"/>
        <v>marpower/power-tag/emp110</v>
      </c>
      <c r="Z5999" s="103" t="str" cm="1">
        <f t="array" ref="Z5999">IF(COUNTIF(N5999,"spare"),"","$."&amp;_xlfn.REGEXEXTRACT(J5999,"^PT\d+[FQ]\d+_(.*)", 2))</f>
        <v>$.Power_Factor_Phase_B</v>
      </c>
      <c r="AA5999" s="12">
        <f t="shared" si="1066"/>
        <v>57</v>
      </c>
      <c r="AB5999" s="6" t="s">
        <v>195</v>
      </c>
      <c r="AC5999" s="103">
        <v>3080</v>
      </c>
      <c r="AJ5999" s="80"/>
      <c r="AK5999" s="113" t="s">
        <v>1426</v>
      </c>
      <c r="AN5999" s="80"/>
      <c r="AO5999" s="80"/>
      <c r="AP5999" s="80"/>
      <c r="AQ5999" s="80"/>
      <c r="AR5999" s="127"/>
      <c r="AS5999" s="80"/>
      <c r="AT5999" s="7"/>
      <c r="AU5999" s="7"/>
      <c r="AV5999" s="165"/>
      <c r="AW5999" s="166"/>
      <c r="AX5999" s="137"/>
      <c r="AY5999" s="147"/>
      <c r="AZ5999" s="167"/>
      <c r="BA5999" s="167"/>
      <c r="BB5999" s="147" t="str">
        <f t="shared" si="1065"/>
        <v/>
      </c>
      <c r="BC5999" s="168"/>
      <c r="BD5999" s="165"/>
      <c r="BE5999" s="165"/>
      <c r="BF5999" s="165"/>
      <c r="BG5999" s="165"/>
      <c r="BH5999" s="165"/>
      <c r="BI5999" s="165"/>
      <c r="BJ5999" s="165"/>
      <c r="BK5999" s="165"/>
      <c r="BL5999" s="165"/>
      <c r="BM5999" s="165"/>
      <c r="BN5999" s="165"/>
      <c r="BO5999" s="165"/>
      <c r="BP5999" s="165"/>
      <c r="BQ5999" s="165"/>
      <c r="BS5999" s="6"/>
      <c r="BT5999" s="11"/>
      <c r="BU5999" s="6"/>
      <c r="BV5999" s="6"/>
    </row>
    <row r="6000" spans="1:74" ht="15.75" x14ac:dyDescent="0.25">
      <c r="A6000" s="52" t="s">
        <v>1422</v>
      </c>
      <c r="B6000" s="56"/>
      <c r="C6000" s="7" t="s">
        <v>118</v>
      </c>
      <c r="D6000" s="7" t="s">
        <v>6562</v>
      </c>
      <c r="E6000" s="7"/>
      <c r="F6000" s="64"/>
      <c r="G6000" s="6"/>
      <c r="H6000" s="6"/>
      <c r="I6000" s="10" t="s">
        <v>110</v>
      </c>
      <c r="J6000" s="11" t="s">
        <v>5520</v>
      </c>
      <c r="K6000" s="194" t="s">
        <v>511</v>
      </c>
      <c r="L6000" s="176"/>
      <c r="M6000" s="176">
        <v>1000</v>
      </c>
      <c r="N6000" s="80" t="s">
        <v>6858</v>
      </c>
      <c r="O6000" s="162"/>
      <c r="P6000" s="80" t="s">
        <v>6447</v>
      </c>
      <c r="Q6000" s="80"/>
      <c r="R6000" s="80"/>
      <c r="S6000" s="163"/>
      <c r="T6000" s="213"/>
      <c r="U6000" s="162"/>
      <c r="V6000" s="164"/>
      <c r="W6000" s="12" t="str">
        <f t="shared" si="1064"/>
        <v>Mqtt1</v>
      </c>
      <c r="X6000" s="196" t="s">
        <v>10792</v>
      </c>
      <c r="Y6000" s="6" t="str">
        <f t="shared" si="1061"/>
        <v>marpower/power-tag/emp110</v>
      </c>
      <c r="Z6000" s="103" t="str" cm="1">
        <f t="array" ref="Z6000">IF(COUNTIF(N6000,"spare"),"","$."&amp;_xlfn.REGEXEXTRACT(J6000,"^PT\d+[FQ]\d+_(.*)", 2))</f>
        <v>$.Power_Factor_Phase_C</v>
      </c>
      <c r="AA6000" s="12">
        <f t="shared" si="1066"/>
        <v>57</v>
      </c>
      <c r="AB6000" s="6" t="s">
        <v>195</v>
      </c>
      <c r="AC6000" s="103">
        <v>3082</v>
      </c>
      <c r="AJ6000" s="80"/>
      <c r="AK6000" s="113" t="s">
        <v>1426</v>
      </c>
      <c r="AN6000" s="80"/>
      <c r="AO6000" s="80"/>
      <c r="AP6000" s="80"/>
      <c r="AQ6000" s="80"/>
      <c r="AR6000" s="127"/>
      <c r="AS6000" s="80"/>
      <c r="AT6000" s="7"/>
      <c r="AU6000" s="7"/>
      <c r="AV6000" s="165"/>
      <c r="AW6000" s="166"/>
      <c r="AX6000" s="137"/>
      <c r="AY6000" s="147"/>
      <c r="AZ6000" s="167"/>
      <c r="BA6000" s="167"/>
      <c r="BB6000" s="147" t="str">
        <f t="shared" si="1065"/>
        <v/>
      </c>
      <c r="BC6000" s="168"/>
      <c r="BD6000" s="165"/>
      <c r="BE6000" s="165"/>
      <c r="BF6000" s="165"/>
      <c r="BG6000" s="165"/>
      <c r="BH6000" s="165"/>
      <c r="BI6000" s="165"/>
      <c r="BJ6000" s="165"/>
      <c r="BK6000" s="165"/>
      <c r="BL6000" s="165"/>
      <c r="BM6000" s="165"/>
      <c r="BN6000" s="165"/>
      <c r="BO6000" s="165"/>
      <c r="BP6000" s="165"/>
      <c r="BQ6000" s="165"/>
      <c r="BS6000" s="6"/>
      <c r="BT6000" s="11"/>
      <c r="BU6000" s="6"/>
      <c r="BV6000" s="6"/>
    </row>
    <row r="6001" spans="1:74" ht="15.75" x14ac:dyDescent="0.25">
      <c r="A6001" s="52" t="s">
        <v>1422</v>
      </c>
      <c r="B6001" s="56"/>
      <c r="C6001" s="7" t="s">
        <v>118</v>
      </c>
      <c r="D6001" s="7" t="s">
        <v>6562</v>
      </c>
      <c r="E6001" s="7"/>
      <c r="F6001" s="64"/>
      <c r="G6001" s="6"/>
      <c r="H6001" s="6"/>
      <c r="I6001" s="10" t="s">
        <v>110</v>
      </c>
      <c r="J6001" s="11" t="s">
        <v>5521</v>
      </c>
      <c r="K6001" s="194" t="s">
        <v>511</v>
      </c>
      <c r="L6001" s="176"/>
      <c r="M6001" s="176">
        <v>1000</v>
      </c>
      <c r="N6001" s="80" t="s">
        <v>6858</v>
      </c>
      <c r="O6001" s="162"/>
      <c r="P6001" s="80" t="s">
        <v>6448</v>
      </c>
      <c r="Q6001" s="80"/>
      <c r="R6001" s="80"/>
      <c r="S6001" s="163"/>
      <c r="T6001" s="213"/>
      <c r="U6001" s="162"/>
      <c r="V6001" s="164"/>
      <c r="W6001" s="12" t="str">
        <f t="shared" si="1064"/>
        <v>Mqtt1</v>
      </c>
      <c r="X6001" s="196" t="s">
        <v>10792</v>
      </c>
      <c r="Y6001" s="6" t="str">
        <f t="shared" si="1061"/>
        <v>marpower/power-tag/emp110</v>
      </c>
      <c r="Z6001" s="103" t="str" cm="1">
        <f t="array" ref="Z6001">IF(COUNTIF(N6001,"spare"),"","$."&amp;_xlfn.REGEXEXTRACT(J6001,"^PT\d+[FQ]\d+_(.*)", 2))</f>
        <v>$.Total_Power_Factor</v>
      </c>
      <c r="AA6001" s="12">
        <f t="shared" si="1066"/>
        <v>57</v>
      </c>
      <c r="AB6001" s="6" t="s">
        <v>195</v>
      </c>
      <c r="AC6001" s="103">
        <v>3084</v>
      </c>
      <c r="AJ6001" s="80"/>
      <c r="AK6001" s="113" t="s">
        <v>1426</v>
      </c>
      <c r="AN6001" s="80"/>
      <c r="AO6001" s="80"/>
      <c r="AP6001" s="80"/>
      <c r="AQ6001" s="80"/>
      <c r="AR6001" s="127"/>
      <c r="AS6001" s="80"/>
      <c r="AT6001" s="7"/>
      <c r="AU6001" s="7"/>
      <c r="AV6001" s="165"/>
      <c r="AW6001" s="166"/>
      <c r="AX6001" s="137"/>
      <c r="AY6001" s="147"/>
      <c r="AZ6001" s="167"/>
      <c r="BA6001" s="167"/>
      <c r="BB6001" s="147" t="str">
        <f t="shared" si="1065"/>
        <v/>
      </c>
      <c r="BC6001" s="168"/>
      <c r="BD6001" s="165"/>
      <c r="BE6001" s="165"/>
      <c r="BF6001" s="165"/>
      <c r="BG6001" s="165"/>
      <c r="BH6001" s="165"/>
      <c r="BI6001" s="165"/>
      <c r="BJ6001" s="165"/>
      <c r="BK6001" s="165"/>
      <c r="BL6001" s="165"/>
      <c r="BM6001" s="165"/>
      <c r="BN6001" s="165"/>
      <c r="BO6001" s="165"/>
      <c r="BP6001" s="165"/>
      <c r="BQ6001" s="165"/>
      <c r="BS6001" s="6"/>
      <c r="BT6001" s="11"/>
      <c r="BU6001" s="6"/>
      <c r="BV6001" s="6"/>
    </row>
    <row r="6002" spans="1:74" ht="15.75" x14ac:dyDescent="0.25">
      <c r="A6002" s="52" t="s">
        <v>1422</v>
      </c>
      <c r="B6002" s="56"/>
      <c r="C6002" s="7" t="s">
        <v>118</v>
      </c>
      <c r="D6002" s="7" t="s">
        <v>6562</v>
      </c>
      <c r="E6002" s="7"/>
      <c r="F6002" s="64"/>
      <c r="G6002" s="6"/>
      <c r="H6002" s="6"/>
      <c r="I6002" s="10" t="s">
        <v>110</v>
      </c>
      <c r="J6002" s="11" t="s">
        <v>5522</v>
      </c>
      <c r="K6002" s="194" t="s">
        <v>511</v>
      </c>
      <c r="L6002" s="176"/>
      <c r="M6002" s="176">
        <v>1000</v>
      </c>
      <c r="N6002" s="80" t="s">
        <v>6858</v>
      </c>
      <c r="O6002" s="162"/>
      <c r="P6002" s="80" t="s">
        <v>6449</v>
      </c>
      <c r="Q6002" s="80"/>
      <c r="R6002" s="80"/>
      <c r="S6002" s="163"/>
      <c r="T6002" s="213"/>
      <c r="U6002" s="162"/>
      <c r="V6002" s="164"/>
      <c r="W6002" s="12" t="str">
        <f t="shared" si="1064"/>
        <v>Mqtt1</v>
      </c>
      <c r="X6002" s="196" t="s">
        <v>10793</v>
      </c>
      <c r="Y6002" s="6" t="str">
        <f t="shared" si="1061"/>
        <v>marpower/power-tag/emp113</v>
      </c>
      <c r="Z6002" s="103" t="str" cm="1">
        <f t="array" ref="Z6002">IF(COUNTIF(N6002,"spare"),"","$."&amp;_xlfn.REGEXEXTRACT(J6002,"^PT\d+[FQ]\d+_(.*)", 2))</f>
        <v>$.RMS_Current_Phase_A</v>
      </c>
      <c r="AA6002" s="12">
        <f>AA5987+1</f>
        <v>58</v>
      </c>
      <c r="AB6002" s="6" t="s">
        <v>195</v>
      </c>
      <c r="AC6002" s="103">
        <v>3000</v>
      </c>
      <c r="AJ6002" s="80"/>
      <c r="AK6002" s="113" t="s">
        <v>1423</v>
      </c>
      <c r="AN6002" s="80"/>
      <c r="AO6002" s="80"/>
      <c r="AP6002" s="80"/>
      <c r="AQ6002" s="80"/>
      <c r="AR6002" s="127"/>
      <c r="AS6002" s="80"/>
      <c r="AT6002" s="7"/>
      <c r="AU6002" s="7"/>
      <c r="AV6002" s="165"/>
      <c r="AW6002" s="166"/>
      <c r="AX6002" s="137"/>
      <c r="AY6002" s="147"/>
      <c r="AZ6002" s="167"/>
      <c r="BA6002" s="167"/>
      <c r="BB6002" s="147" t="str">
        <f t="shared" ref="BB6002:BB6016" si="1067">IF(ISNUMBER(AM6002),"1","")</f>
        <v/>
      </c>
      <c r="BC6002" s="168"/>
      <c r="BD6002" s="165"/>
      <c r="BE6002" s="165"/>
      <c r="BF6002" s="165"/>
      <c r="BG6002" s="165"/>
      <c r="BH6002" s="165"/>
      <c r="BI6002" s="165"/>
      <c r="BJ6002" s="165"/>
      <c r="BK6002" s="165"/>
      <c r="BL6002" s="165"/>
      <c r="BM6002" s="165"/>
      <c r="BN6002" s="165"/>
      <c r="BO6002" s="165"/>
      <c r="BP6002" s="165"/>
      <c r="BQ6002" s="165"/>
      <c r="BS6002" s="6"/>
      <c r="BT6002" s="11"/>
      <c r="BU6002" s="6"/>
      <c r="BV6002" s="6"/>
    </row>
    <row r="6003" spans="1:74" ht="15.75" x14ac:dyDescent="0.25">
      <c r="A6003" s="52" t="s">
        <v>1422</v>
      </c>
      <c r="B6003" s="56"/>
      <c r="C6003" s="7" t="s">
        <v>118</v>
      </c>
      <c r="D6003" s="7" t="s">
        <v>6562</v>
      </c>
      <c r="E6003" s="7"/>
      <c r="F6003" s="64"/>
      <c r="G6003" s="6"/>
      <c r="H6003" s="6"/>
      <c r="I6003" s="10" t="s">
        <v>110</v>
      </c>
      <c r="J6003" s="11" t="s">
        <v>5523</v>
      </c>
      <c r="K6003" s="194" t="s">
        <v>511</v>
      </c>
      <c r="L6003" s="176"/>
      <c r="M6003" s="176">
        <v>1000</v>
      </c>
      <c r="N6003" s="80" t="s">
        <v>6858</v>
      </c>
      <c r="O6003" s="162"/>
      <c r="P6003" s="80" t="s">
        <v>6450</v>
      </c>
      <c r="Q6003" s="80"/>
      <c r="R6003" s="80"/>
      <c r="S6003" s="163"/>
      <c r="T6003" s="213"/>
      <c r="U6003" s="162"/>
      <c r="V6003" s="164"/>
      <c r="W6003" s="12" t="str">
        <f t="shared" si="1064"/>
        <v>Mqtt1</v>
      </c>
      <c r="X6003" s="196" t="s">
        <v>10793</v>
      </c>
      <c r="Y6003" s="6" t="str">
        <f t="shared" si="1061"/>
        <v>marpower/power-tag/emp113</v>
      </c>
      <c r="Z6003" s="103" t="str" cm="1">
        <f t="array" ref="Z6003">IF(COUNTIF(N6003,"spare"),"","$."&amp;_xlfn.REGEXEXTRACT(J6003,"^PT\d+[FQ]\d+_(.*)", 2))</f>
        <v>$.RMS_Current_Phase_B</v>
      </c>
      <c r="AA6003" s="12">
        <f t="shared" ref="AA6003:AA6016" si="1068">AA5988+1</f>
        <v>58</v>
      </c>
      <c r="AB6003" s="6" t="s">
        <v>195</v>
      </c>
      <c r="AC6003" s="103">
        <v>3002</v>
      </c>
      <c r="AJ6003" s="80"/>
      <c r="AK6003" s="113" t="s">
        <v>1423</v>
      </c>
      <c r="AN6003" s="80"/>
      <c r="AO6003" s="80"/>
      <c r="AP6003" s="80"/>
      <c r="AQ6003" s="80"/>
      <c r="AR6003" s="127"/>
      <c r="AS6003" s="80"/>
      <c r="AT6003" s="7"/>
      <c r="AU6003" s="7"/>
      <c r="AV6003" s="165"/>
      <c r="AW6003" s="166"/>
      <c r="AX6003" s="137"/>
      <c r="AY6003" s="147"/>
      <c r="AZ6003" s="167"/>
      <c r="BA6003" s="167"/>
      <c r="BB6003" s="147" t="str">
        <f t="shared" si="1067"/>
        <v/>
      </c>
      <c r="BC6003" s="168"/>
      <c r="BD6003" s="165"/>
      <c r="BE6003" s="165"/>
      <c r="BF6003" s="165"/>
      <c r="BG6003" s="165"/>
      <c r="BH6003" s="165"/>
      <c r="BI6003" s="165"/>
      <c r="BJ6003" s="165"/>
      <c r="BK6003" s="165"/>
      <c r="BL6003" s="165"/>
      <c r="BM6003" s="165"/>
      <c r="BN6003" s="165"/>
      <c r="BO6003" s="165"/>
      <c r="BP6003" s="165"/>
      <c r="BQ6003" s="165"/>
      <c r="BS6003" s="6"/>
      <c r="BT6003" s="11"/>
      <c r="BU6003" s="6"/>
      <c r="BV6003" s="6"/>
    </row>
    <row r="6004" spans="1:74" ht="15.75" x14ac:dyDescent="0.25">
      <c r="A6004" s="52" t="s">
        <v>1422</v>
      </c>
      <c r="B6004" s="56"/>
      <c r="C6004" s="7" t="s">
        <v>118</v>
      </c>
      <c r="D6004" s="7" t="s">
        <v>6562</v>
      </c>
      <c r="E6004" s="7"/>
      <c r="F6004" s="64"/>
      <c r="G6004" s="6"/>
      <c r="H6004" s="6"/>
      <c r="I6004" s="10" t="s">
        <v>110</v>
      </c>
      <c r="J6004" s="11" t="s">
        <v>5524</v>
      </c>
      <c r="K6004" s="194" t="s">
        <v>511</v>
      </c>
      <c r="L6004" s="176"/>
      <c r="M6004" s="176">
        <v>1000</v>
      </c>
      <c r="N6004" s="80" t="s">
        <v>6858</v>
      </c>
      <c r="O6004" s="162"/>
      <c r="P6004" s="80" t="s">
        <v>6451</v>
      </c>
      <c r="Q6004" s="80"/>
      <c r="R6004" s="80"/>
      <c r="S6004" s="163"/>
      <c r="T6004" s="213"/>
      <c r="U6004" s="162"/>
      <c r="V6004" s="164"/>
      <c r="W6004" s="12" t="str">
        <f t="shared" si="1064"/>
        <v>Mqtt1</v>
      </c>
      <c r="X6004" s="196" t="s">
        <v>10793</v>
      </c>
      <c r="Y6004" s="6" t="str">
        <f t="shared" si="1061"/>
        <v>marpower/power-tag/emp113</v>
      </c>
      <c r="Z6004" s="103" t="str" cm="1">
        <f t="array" ref="Z6004">IF(COUNTIF(N6004,"spare"),"","$."&amp;_xlfn.REGEXEXTRACT(J6004,"^PT\d+[FQ]\d+_(.*)", 2))</f>
        <v>$.RMS_Current_Phase_C</v>
      </c>
      <c r="AA6004" s="12">
        <f t="shared" si="1068"/>
        <v>58</v>
      </c>
      <c r="AB6004" s="6" t="s">
        <v>195</v>
      </c>
      <c r="AC6004" s="103">
        <v>3004</v>
      </c>
      <c r="AJ6004" s="80"/>
      <c r="AK6004" s="113" t="s">
        <v>1423</v>
      </c>
      <c r="AN6004" s="80"/>
      <c r="AO6004" s="80"/>
      <c r="AP6004" s="80"/>
      <c r="AQ6004" s="80"/>
      <c r="AR6004" s="127"/>
      <c r="AS6004" s="80"/>
      <c r="AT6004" s="7"/>
      <c r="AU6004" s="7"/>
      <c r="AV6004" s="165"/>
      <c r="AW6004" s="166"/>
      <c r="AX6004" s="137"/>
      <c r="AY6004" s="147"/>
      <c r="AZ6004" s="167"/>
      <c r="BA6004" s="167"/>
      <c r="BB6004" s="147" t="str">
        <f t="shared" si="1067"/>
        <v/>
      </c>
      <c r="BC6004" s="168"/>
      <c r="BD6004" s="165"/>
      <c r="BE6004" s="165"/>
      <c r="BF6004" s="165"/>
      <c r="BG6004" s="165"/>
      <c r="BH6004" s="165"/>
      <c r="BI6004" s="165"/>
      <c r="BJ6004" s="165"/>
      <c r="BK6004" s="165"/>
      <c r="BL6004" s="165"/>
      <c r="BM6004" s="165"/>
      <c r="BN6004" s="165"/>
      <c r="BO6004" s="165"/>
      <c r="BP6004" s="165"/>
      <c r="BQ6004" s="165"/>
      <c r="BS6004" s="6"/>
      <c r="BT6004" s="11"/>
      <c r="BU6004" s="6"/>
      <c r="BV6004" s="6"/>
    </row>
    <row r="6005" spans="1:74" ht="15.75" x14ac:dyDescent="0.25">
      <c r="A6005" s="52" t="s">
        <v>1422</v>
      </c>
      <c r="B6005" s="56"/>
      <c r="C6005" s="7" t="s">
        <v>118</v>
      </c>
      <c r="D6005" s="7" t="s">
        <v>6562</v>
      </c>
      <c r="E6005" s="7"/>
      <c r="F6005" s="64"/>
      <c r="G6005" s="6"/>
      <c r="H6005" s="6"/>
      <c r="I6005" s="10" t="s">
        <v>110</v>
      </c>
      <c r="J6005" s="11" t="s">
        <v>5525</v>
      </c>
      <c r="K6005" s="194" t="s">
        <v>511</v>
      </c>
      <c r="L6005" s="176"/>
      <c r="M6005" s="176">
        <v>1000</v>
      </c>
      <c r="N6005" s="80" t="s">
        <v>6858</v>
      </c>
      <c r="O6005" s="162"/>
      <c r="P6005" s="80" t="s">
        <v>6452</v>
      </c>
      <c r="Q6005" s="80"/>
      <c r="R6005" s="80"/>
      <c r="S6005" s="163"/>
      <c r="T6005" s="213"/>
      <c r="U6005" s="162"/>
      <c r="V6005" s="164"/>
      <c r="W6005" s="12" t="str">
        <f t="shared" si="1064"/>
        <v>Mqtt1</v>
      </c>
      <c r="X6005" s="196" t="s">
        <v>10793</v>
      </c>
      <c r="Y6005" s="6" t="str">
        <f t="shared" si="1061"/>
        <v>marpower/power-tag/emp113</v>
      </c>
      <c r="Z6005" s="103" t="str" cm="1">
        <f t="array" ref="Z6005">IF(COUNTIF(N6005,"spare"),"","$."&amp;_xlfn.REGEXEXTRACT(J6005,"^PT\d+[FQ]\d+_(.*)", 2))</f>
        <v>$.RMS_Current_Phase_Neut</v>
      </c>
      <c r="AA6005" s="12">
        <f t="shared" si="1068"/>
        <v>58</v>
      </c>
      <c r="AB6005" s="6" t="s">
        <v>195</v>
      </c>
      <c r="AC6005" s="103">
        <v>3006</v>
      </c>
      <c r="AJ6005" s="80"/>
      <c r="AK6005" s="113" t="s">
        <v>1423</v>
      </c>
      <c r="AN6005" s="80"/>
      <c r="AO6005" s="80"/>
      <c r="AP6005" s="80"/>
      <c r="AQ6005" s="80"/>
      <c r="AR6005" s="127"/>
      <c r="AS6005" s="80"/>
      <c r="AT6005" s="7"/>
      <c r="AU6005" s="7"/>
      <c r="AV6005" s="165"/>
      <c r="AW6005" s="166"/>
      <c r="AX6005" s="137"/>
      <c r="AY6005" s="147"/>
      <c r="AZ6005" s="167"/>
      <c r="BA6005" s="167"/>
      <c r="BB6005" s="147" t="str">
        <f t="shared" si="1067"/>
        <v/>
      </c>
      <c r="BC6005" s="168"/>
      <c r="BD6005" s="165"/>
      <c r="BE6005" s="165"/>
      <c r="BF6005" s="165"/>
      <c r="BG6005" s="165"/>
      <c r="BH6005" s="165"/>
      <c r="BI6005" s="165"/>
      <c r="BJ6005" s="165"/>
      <c r="BK6005" s="165"/>
      <c r="BL6005" s="165"/>
      <c r="BM6005" s="165"/>
      <c r="BN6005" s="165"/>
      <c r="BO6005" s="165"/>
      <c r="BP6005" s="165"/>
      <c r="BQ6005" s="165"/>
      <c r="BS6005" s="6"/>
      <c r="BT6005" s="11"/>
      <c r="BU6005" s="6"/>
      <c r="BV6005" s="6"/>
    </row>
    <row r="6006" spans="1:74" ht="15.75" x14ac:dyDescent="0.25">
      <c r="A6006" s="52" t="s">
        <v>1422</v>
      </c>
      <c r="B6006" s="56"/>
      <c r="C6006" s="7" t="s">
        <v>118</v>
      </c>
      <c r="D6006" s="7" t="s">
        <v>6562</v>
      </c>
      <c r="E6006" s="7"/>
      <c r="F6006" s="64"/>
      <c r="G6006" s="6"/>
      <c r="H6006" s="6"/>
      <c r="I6006" s="10" t="s">
        <v>110</v>
      </c>
      <c r="J6006" s="11" t="s">
        <v>8441</v>
      </c>
      <c r="K6006" s="194" t="s">
        <v>511</v>
      </c>
      <c r="L6006" s="176"/>
      <c r="M6006" s="176">
        <v>1000</v>
      </c>
      <c r="N6006" s="80" t="s">
        <v>6858</v>
      </c>
      <c r="O6006" s="162"/>
      <c r="P6006" s="80" t="s">
        <v>6453</v>
      </c>
      <c r="Q6006" s="80"/>
      <c r="R6006" s="80"/>
      <c r="S6006" s="163"/>
      <c r="T6006" s="213"/>
      <c r="U6006" s="162"/>
      <c r="V6006" s="164"/>
      <c r="W6006" s="12" t="str">
        <f t="shared" si="1064"/>
        <v>Mqtt1</v>
      </c>
      <c r="X6006" s="196" t="s">
        <v>10793</v>
      </c>
      <c r="Y6006" s="6" t="str">
        <f t="shared" si="1061"/>
        <v>marpower/power-tag/emp113</v>
      </c>
      <c r="Z6006" s="103" t="str" cm="1">
        <f t="array" ref="Z6006">IF(COUNTIF(N6006,"spare"),"","$."&amp;_xlfn.REGEXEXTRACT(J6006,"^PT\d+[FQ]\d+_(.*)", 2))</f>
        <v>$.RMS_Voltage_A_N</v>
      </c>
      <c r="AA6006" s="12">
        <f t="shared" si="1068"/>
        <v>58</v>
      </c>
      <c r="AB6006" s="6" t="s">
        <v>195</v>
      </c>
      <c r="AC6006" s="103">
        <v>3028</v>
      </c>
      <c r="AJ6006" s="80"/>
      <c r="AK6006" s="113" t="s">
        <v>1424</v>
      </c>
      <c r="AN6006" s="80"/>
      <c r="AO6006" s="80"/>
      <c r="AP6006" s="80"/>
      <c r="AQ6006" s="80"/>
      <c r="AR6006" s="127"/>
      <c r="AS6006" s="80"/>
      <c r="AT6006" s="7"/>
      <c r="AU6006" s="7"/>
      <c r="AV6006" s="165"/>
      <c r="AW6006" s="166"/>
      <c r="AX6006" s="137"/>
      <c r="AY6006" s="147"/>
      <c r="AZ6006" s="167"/>
      <c r="BA6006" s="167"/>
      <c r="BB6006" s="147" t="str">
        <f t="shared" si="1067"/>
        <v/>
      </c>
      <c r="BC6006" s="168"/>
      <c r="BD6006" s="165"/>
      <c r="BE6006" s="165"/>
      <c r="BF6006" s="165"/>
      <c r="BG6006" s="165"/>
      <c r="BH6006" s="165"/>
      <c r="BI6006" s="165"/>
      <c r="BJ6006" s="165"/>
      <c r="BK6006" s="165"/>
      <c r="BL6006" s="165"/>
      <c r="BM6006" s="165"/>
      <c r="BN6006" s="165"/>
      <c r="BO6006" s="165"/>
      <c r="BP6006" s="165"/>
      <c r="BQ6006" s="165"/>
      <c r="BS6006" s="6"/>
      <c r="BT6006" s="11"/>
      <c r="BU6006" s="6"/>
      <c r="BV6006" s="6"/>
    </row>
    <row r="6007" spans="1:74" ht="15.75" x14ac:dyDescent="0.25">
      <c r="A6007" s="52" t="s">
        <v>1422</v>
      </c>
      <c r="B6007" s="56"/>
      <c r="C6007" s="7" t="s">
        <v>118</v>
      </c>
      <c r="D6007" s="7" t="s">
        <v>6562</v>
      </c>
      <c r="E6007" s="7"/>
      <c r="F6007" s="64"/>
      <c r="G6007" s="6"/>
      <c r="H6007" s="6"/>
      <c r="I6007" s="10" t="s">
        <v>110</v>
      </c>
      <c r="J6007" s="11" t="s">
        <v>8618</v>
      </c>
      <c r="K6007" s="194" t="s">
        <v>511</v>
      </c>
      <c r="L6007" s="176"/>
      <c r="M6007" s="176">
        <v>1000</v>
      </c>
      <c r="N6007" s="80" t="s">
        <v>6858</v>
      </c>
      <c r="O6007" s="162"/>
      <c r="P6007" s="80" t="s">
        <v>6454</v>
      </c>
      <c r="Q6007" s="80"/>
      <c r="R6007" s="80"/>
      <c r="S6007" s="163"/>
      <c r="T6007" s="213"/>
      <c r="U6007" s="162"/>
      <c r="V6007" s="164"/>
      <c r="W6007" s="12" t="str">
        <f t="shared" si="1064"/>
        <v>Mqtt1</v>
      </c>
      <c r="X6007" s="196" t="s">
        <v>10793</v>
      </c>
      <c r="Y6007" s="6" t="str">
        <f t="shared" si="1061"/>
        <v>marpower/power-tag/emp113</v>
      </c>
      <c r="Z6007" s="103" t="str" cm="1">
        <f t="array" ref="Z6007">IF(COUNTIF(N6007,"spare"),"","$."&amp;_xlfn.REGEXEXTRACT(J6007,"^PT\d+[FQ]\d+_(.*)", 2))</f>
        <v>$.RMS_Voltage_B_N</v>
      </c>
      <c r="AA6007" s="12">
        <f t="shared" si="1068"/>
        <v>58</v>
      </c>
      <c r="AB6007" s="6" t="s">
        <v>195</v>
      </c>
      <c r="AC6007" s="103">
        <v>3030</v>
      </c>
      <c r="AJ6007" s="80"/>
      <c r="AK6007" s="113" t="s">
        <v>1424</v>
      </c>
      <c r="AN6007" s="80"/>
      <c r="AO6007" s="80"/>
      <c r="AP6007" s="80"/>
      <c r="AQ6007" s="80"/>
      <c r="AR6007" s="127"/>
      <c r="AS6007" s="80"/>
      <c r="AT6007" s="7"/>
      <c r="AU6007" s="7"/>
      <c r="AV6007" s="165"/>
      <c r="AW6007" s="166"/>
      <c r="AX6007" s="137"/>
      <c r="AY6007" s="147"/>
      <c r="AZ6007" s="167"/>
      <c r="BA6007" s="167"/>
      <c r="BB6007" s="147" t="str">
        <f t="shared" si="1067"/>
        <v/>
      </c>
      <c r="BC6007" s="168"/>
      <c r="BD6007" s="165"/>
      <c r="BE6007" s="165"/>
      <c r="BF6007" s="165"/>
      <c r="BG6007" s="165"/>
      <c r="BH6007" s="165"/>
      <c r="BI6007" s="165"/>
      <c r="BJ6007" s="165"/>
      <c r="BK6007" s="165"/>
      <c r="BL6007" s="165"/>
      <c r="BM6007" s="165"/>
      <c r="BN6007" s="165"/>
      <c r="BO6007" s="165"/>
      <c r="BP6007" s="165"/>
      <c r="BQ6007" s="165"/>
      <c r="BS6007" s="6"/>
      <c r="BT6007" s="11"/>
      <c r="BU6007" s="6"/>
      <c r="BV6007" s="6"/>
    </row>
    <row r="6008" spans="1:74" ht="15.75" x14ac:dyDescent="0.25">
      <c r="A6008" s="52" t="s">
        <v>1422</v>
      </c>
      <c r="B6008" s="56"/>
      <c r="C6008" s="7" t="s">
        <v>118</v>
      </c>
      <c r="D6008" s="7" t="s">
        <v>6562</v>
      </c>
      <c r="E6008" s="7"/>
      <c r="F6008" s="64"/>
      <c r="G6008" s="6"/>
      <c r="H6008" s="6"/>
      <c r="I6008" s="10" t="s">
        <v>110</v>
      </c>
      <c r="J6008" s="11" t="s">
        <v>8795</v>
      </c>
      <c r="K6008" s="194" t="s">
        <v>511</v>
      </c>
      <c r="L6008" s="176"/>
      <c r="M6008" s="176">
        <v>1000</v>
      </c>
      <c r="N6008" s="80" t="s">
        <v>6858</v>
      </c>
      <c r="O6008" s="162"/>
      <c r="P6008" s="80" t="s">
        <v>6455</v>
      </c>
      <c r="Q6008" s="80"/>
      <c r="R6008" s="80"/>
      <c r="S6008" s="163"/>
      <c r="T6008" s="213"/>
      <c r="U6008" s="162"/>
      <c r="V6008" s="164"/>
      <c r="W6008" s="12" t="str">
        <f t="shared" si="1064"/>
        <v>Mqtt1</v>
      </c>
      <c r="X6008" s="196" t="s">
        <v>10793</v>
      </c>
      <c r="Y6008" s="6" t="str">
        <f t="shared" si="1061"/>
        <v>marpower/power-tag/emp113</v>
      </c>
      <c r="Z6008" s="103" t="str" cm="1">
        <f t="array" ref="Z6008">IF(COUNTIF(N6008,"spare"),"","$."&amp;_xlfn.REGEXEXTRACT(J6008,"^PT\d+[FQ]\d+_(.*)", 2))</f>
        <v>$.RMS_Voltage_C_N</v>
      </c>
      <c r="AA6008" s="12">
        <f t="shared" si="1068"/>
        <v>58</v>
      </c>
      <c r="AB6008" s="6" t="s">
        <v>195</v>
      </c>
      <c r="AC6008" s="103">
        <v>3032</v>
      </c>
      <c r="AJ6008" s="80"/>
      <c r="AK6008" s="113" t="s">
        <v>1424</v>
      </c>
      <c r="AN6008" s="80"/>
      <c r="AO6008" s="80"/>
      <c r="AP6008" s="80"/>
      <c r="AQ6008" s="80"/>
      <c r="AR6008" s="127"/>
      <c r="AS6008" s="80"/>
      <c r="AT6008" s="7"/>
      <c r="AU6008" s="7"/>
      <c r="AV6008" s="165"/>
      <c r="AW6008" s="166"/>
      <c r="AX6008" s="137"/>
      <c r="AY6008" s="147"/>
      <c r="AZ6008" s="167"/>
      <c r="BA6008" s="167"/>
      <c r="BB6008" s="147" t="str">
        <f t="shared" si="1067"/>
        <v/>
      </c>
      <c r="BC6008" s="168"/>
      <c r="BD6008" s="165"/>
      <c r="BE6008" s="165"/>
      <c r="BF6008" s="165"/>
      <c r="BG6008" s="165"/>
      <c r="BH6008" s="165"/>
      <c r="BI6008" s="165"/>
      <c r="BJ6008" s="165"/>
      <c r="BK6008" s="165"/>
      <c r="BL6008" s="165"/>
      <c r="BM6008" s="165"/>
      <c r="BN6008" s="165"/>
      <c r="BO6008" s="165"/>
      <c r="BP6008" s="165"/>
      <c r="BQ6008" s="165"/>
      <c r="BS6008" s="6"/>
      <c r="BT6008" s="11"/>
      <c r="BU6008" s="6"/>
      <c r="BV6008" s="6"/>
    </row>
    <row r="6009" spans="1:74" ht="15.75" x14ac:dyDescent="0.25">
      <c r="A6009" s="52" t="s">
        <v>1422</v>
      </c>
      <c r="B6009" s="56"/>
      <c r="C6009" s="7" t="s">
        <v>118</v>
      </c>
      <c r="D6009" s="7" t="s">
        <v>6562</v>
      </c>
      <c r="E6009" s="7"/>
      <c r="F6009" s="64"/>
      <c r="G6009" s="6"/>
      <c r="H6009" s="6"/>
      <c r="I6009" s="10" t="s">
        <v>110</v>
      </c>
      <c r="J6009" s="11" t="s">
        <v>5526</v>
      </c>
      <c r="K6009" s="194" t="s">
        <v>511</v>
      </c>
      <c r="L6009" s="176"/>
      <c r="M6009" s="176">
        <v>1000</v>
      </c>
      <c r="N6009" s="80" t="s">
        <v>6858</v>
      </c>
      <c r="O6009" s="162"/>
      <c r="P6009" s="80" t="s">
        <v>6456</v>
      </c>
      <c r="Q6009" s="80"/>
      <c r="R6009" s="80"/>
      <c r="S6009" s="163"/>
      <c r="T6009" s="213"/>
      <c r="U6009" s="162"/>
      <c r="V6009" s="164"/>
      <c r="W6009" s="12" t="str">
        <f t="shared" si="1064"/>
        <v>Mqtt1</v>
      </c>
      <c r="X6009" s="196" t="s">
        <v>10793</v>
      </c>
      <c r="Y6009" s="6" t="str">
        <f t="shared" si="1061"/>
        <v>marpower/power-tag/emp113</v>
      </c>
      <c r="Z6009" s="103" t="str" cm="1">
        <f t="array" ref="Z6009">IF(COUNTIF(N6009,"spare"),"","$."&amp;_xlfn.REGEXEXTRACT(J6009,"^PT\d+[FQ]\d+_(.*)", 2))</f>
        <v>$.Active_Power_Phase_A</v>
      </c>
      <c r="AA6009" s="12">
        <f t="shared" si="1068"/>
        <v>58</v>
      </c>
      <c r="AB6009" s="6" t="s">
        <v>195</v>
      </c>
      <c r="AC6009" s="103">
        <v>3054</v>
      </c>
      <c r="AJ6009" s="80"/>
      <c r="AK6009" s="113" t="s">
        <v>1425</v>
      </c>
      <c r="AN6009" s="80"/>
      <c r="AO6009" s="80"/>
      <c r="AP6009" s="80"/>
      <c r="AQ6009" s="80"/>
      <c r="AR6009" s="127"/>
      <c r="AS6009" s="80"/>
      <c r="AT6009" s="7"/>
      <c r="AU6009" s="7"/>
      <c r="AV6009" s="165"/>
      <c r="AW6009" s="166"/>
      <c r="AX6009" s="137"/>
      <c r="AY6009" s="147"/>
      <c r="AZ6009" s="167"/>
      <c r="BA6009" s="167"/>
      <c r="BB6009" s="147" t="str">
        <f t="shared" si="1067"/>
        <v/>
      </c>
      <c r="BC6009" s="168"/>
      <c r="BD6009" s="165"/>
      <c r="BE6009" s="165"/>
      <c r="BF6009" s="165"/>
      <c r="BG6009" s="165"/>
      <c r="BH6009" s="165"/>
      <c r="BI6009" s="165"/>
      <c r="BJ6009" s="165"/>
      <c r="BK6009" s="165"/>
      <c r="BL6009" s="165"/>
      <c r="BM6009" s="165"/>
      <c r="BN6009" s="165"/>
      <c r="BO6009" s="165"/>
      <c r="BP6009" s="165"/>
      <c r="BQ6009" s="165"/>
      <c r="BS6009" s="6"/>
      <c r="BT6009" s="11"/>
      <c r="BU6009" s="6"/>
      <c r="BV6009" s="6"/>
    </row>
    <row r="6010" spans="1:74" ht="15.75" x14ac:dyDescent="0.25">
      <c r="A6010" s="52" t="s">
        <v>1422</v>
      </c>
      <c r="B6010" s="56"/>
      <c r="C6010" s="7" t="s">
        <v>118</v>
      </c>
      <c r="D6010" s="7" t="s">
        <v>6562</v>
      </c>
      <c r="E6010" s="7"/>
      <c r="F6010" s="64"/>
      <c r="G6010" s="6"/>
      <c r="H6010" s="6"/>
      <c r="I6010" s="10" t="s">
        <v>110</v>
      </c>
      <c r="J6010" s="11" t="s">
        <v>5527</v>
      </c>
      <c r="K6010" s="194" t="s">
        <v>511</v>
      </c>
      <c r="L6010" s="176"/>
      <c r="M6010" s="176">
        <v>1000</v>
      </c>
      <c r="N6010" s="80" t="s">
        <v>6858</v>
      </c>
      <c r="O6010" s="162"/>
      <c r="P6010" s="80" t="s">
        <v>6457</v>
      </c>
      <c r="Q6010" s="80"/>
      <c r="R6010" s="80"/>
      <c r="S6010" s="163"/>
      <c r="T6010" s="213"/>
      <c r="U6010" s="162"/>
      <c r="V6010" s="164"/>
      <c r="W6010" s="12" t="str">
        <f t="shared" si="1064"/>
        <v>Mqtt1</v>
      </c>
      <c r="X6010" s="196" t="s">
        <v>10793</v>
      </c>
      <c r="Y6010" s="6" t="str">
        <f t="shared" si="1061"/>
        <v>marpower/power-tag/emp113</v>
      </c>
      <c r="Z6010" s="103" t="str" cm="1">
        <f t="array" ref="Z6010">IF(COUNTIF(N6010,"spare"),"","$."&amp;_xlfn.REGEXEXTRACT(J6010,"^PT\d+[FQ]\d+_(.*)", 2))</f>
        <v>$.Active_Power_Phase_B</v>
      </c>
      <c r="AA6010" s="12">
        <f t="shared" si="1068"/>
        <v>58</v>
      </c>
      <c r="AB6010" s="6" t="s">
        <v>195</v>
      </c>
      <c r="AC6010" s="103">
        <v>3056</v>
      </c>
      <c r="AJ6010" s="80"/>
      <c r="AK6010" s="113" t="s">
        <v>1425</v>
      </c>
      <c r="AN6010" s="80"/>
      <c r="AO6010" s="80"/>
      <c r="AP6010" s="80"/>
      <c r="AQ6010" s="80"/>
      <c r="AR6010" s="127"/>
      <c r="AS6010" s="80"/>
      <c r="AT6010" s="7"/>
      <c r="AU6010" s="7"/>
      <c r="AV6010" s="165"/>
      <c r="AW6010" s="166"/>
      <c r="AX6010" s="137"/>
      <c r="AY6010" s="147"/>
      <c r="AZ6010" s="167"/>
      <c r="BA6010" s="167"/>
      <c r="BB6010" s="147" t="str">
        <f t="shared" si="1067"/>
        <v/>
      </c>
      <c r="BC6010" s="168"/>
      <c r="BD6010" s="165"/>
      <c r="BE6010" s="165"/>
      <c r="BF6010" s="165"/>
      <c r="BG6010" s="165"/>
      <c r="BH6010" s="165"/>
      <c r="BI6010" s="165"/>
      <c r="BJ6010" s="165"/>
      <c r="BK6010" s="165"/>
      <c r="BL6010" s="165"/>
      <c r="BM6010" s="165"/>
      <c r="BN6010" s="165"/>
      <c r="BO6010" s="165"/>
      <c r="BP6010" s="165"/>
      <c r="BQ6010" s="165"/>
      <c r="BS6010" s="6"/>
      <c r="BT6010" s="11"/>
      <c r="BU6010" s="6"/>
      <c r="BV6010" s="6"/>
    </row>
    <row r="6011" spans="1:74" ht="15.75" x14ac:dyDescent="0.25">
      <c r="A6011" s="52" t="s">
        <v>1422</v>
      </c>
      <c r="B6011" s="56"/>
      <c r="C6011" s="7" t="s">
        <v>118</v>
      </c>
      <c r="D6011" s="7" t="s">
        <v>6562</v>
      </c>
      <c r="E6011" s="7"/>
      <c r="F6011" s="64"/>
      <c r="G6011" s="6"/>
      <c r="H6011" s="6"/>
      <c r="I6011" s="10" t="s">
        <v>110</v>
      </c>
      <c r="J6011" s="11" t="s">
        <v>5528</v>
      </c>
      <c r="K6011" s="194" t="s">
        <v>511</v>
      </c>
      <c r="L6011" s="176"/>
      <c r="M6011" s="176">
        <v>1000</v>
      </c>
      <c r="N6011" s="80" t="s">
        <v>6858</v>
      </c>
      <c r="O6011" s="162"/>
      <c r="P6011" s="80" t="s">
        <v>6458</v>
      </c>
      <c r="Q6011" s="80"/>
      <c r="R6011" s="80"/>
      <c r="S6011" s="163"/>
      <c r="T6011" s="213"/>
      <c r="U6011" s="162"/>
      <c r="V6011" s="164"/>
      <c r="W6011" s="12" t="str">
        <f t="shared" si="1064"/>
        <v>Mqtt1</v>
      </c>
      <c r="X6011" s="196" t="s">
        <v>10793</v>
      </c>
      <c r="Y6011" s="6" t="str">
        <f t="shared" si="1061"/>
        <v>marpower/power-tag/emp113</v>
      </c>
      <c r="Z6011" s="103" t="str" cm="1">
        <f t="array" ref="Z6011">IF(COUNTIF(N6011,"spare"),"","$."&amp;_xlfn.REGEXEXTRACT(J6011,"^PT\d+[FQ]\d+_(.*)", 2))</f>
        <v>$.Active_Power_Phase_C</v>
      </c>
      <c r="AA6011" s="12">
        <f t="shared" si="1068"/>
        <v>58</v>
      </c>
      <c r="AB6011" s="6" t="s">
        <v>195</v>
      </c>
      <c r="AC6011" s="103">
        <v>3058</v>
      </c>
      <c r="AJ6011" s="80"/>
      <c r="AK6011" s="113" t="s">
        <v>1425</v>
      </c>
      <c r="AN6011" s="80"/>
      <c r="AO6011" s="80"/>
      <c r="AP6011" s="80"/>
      <c r="AQ6011" s="80"/>
      <c r="AR6011" s="127"/>
      <c r="AS6011" s="80"/>
      <c r="AT6011" s="7"/>
      <c r="AU6011" s="7"/>
      <c r="AV6011" s="165"/>
      <c r="AW6011" s="166"/>
      <c r="AX6011" s="137"/>
      <c r="AY6011" s="147"/>
      <c r="AZ6011" s="167"/>
      <c r="BA6011" s="167"/>
      <c r="BB6011" s="147" t="str">
        <f t="shared" si="1067"/>
        <v/>
      </c>
      <c r="BC6011" s="168"/>
      <c r="BD6011" s="165"/>
      <c r="BE6011" s="165"/>
      <c r="BF6011" s="165"/>
      <c r="BG6011" s="165"/>
      <c r="BH6011" s="165"/>
      <c r="BI6011" s="165"/>
      <c r="BJ6011" s="165"/>
      <c r="BK6011" s="165"/>
      <c r="BL6011" s="165"/>
      <c r="BM6011" s="165"/>
      <c r="BN6011" s="165"/>
      <c r="BO6011" s="165"/>
      <c r="BP6011" s="165"/>
      <c r="BQ6011" s="165"/>
      <c r="BS6011" s="6"/>
      <c r="BT6011" s="11"/>
      <c r="BU6011" s="6"/>
      <c r="BV6011" s="6"/>
    </row>
    <row r="6012" spans="1:74" ht="15.75" x14ac:dyDescent="0.25">
      <c r="A6012" s="52" t="s">
        <v>1422</v>
      </c>
      <c r="B6012" s="56"/>
      <c r="C6012" s="7" t="s">
        <v>118</v>
      </c>
      <c r="D6012" s="7" t="s">
        <v>6562</v>
      </c>
      <c r="E6012" s="7"/>
      <c r="F6012" s="64"/>
      <c r="G6012" s="6"/>
      <c r="H6012" s="6"/>
      <c r="I6012" s="10" t="s">
        <v>110</v>
      </c>
      <c r="J6012" s="11" t="s">
        <v>5529</v>
      </c>
      <c r="K6012" s="194" t="s">
        <v>511</v>
      </c>
      <c r="L6012" s="176"/>
      <c r="M6012" s="176">
        <v>1000</v>
      </c>
      <c r="N6012" s="80" t="s">
        <v>6858</v>
      </c>
      <c r="O6012" s="162"/>
      <c r="P6012" s="80" t="s">
        <v>6459</v>
      </c>
      <c r="Q6012" s="80"/>
      <c r="R6012" s="80"/>
      <c r="S6012" s="163"/>
      <c r="T6012" s="213"/>
      <c r="U6012" s="162"/>
      <c r="V6012" s="164"/>
      <c r="W6012" s="12" t="str">
        <f t="shared" si="1064"/>
        <v>Mqtt1</v>
      </c>
      <c r="X6012" s="196" t="s">
        <v>10793</v>
      </c>
      <c r="Y6012" s="6" t="str">
        <f t="shared" si="1061"/>
        <v>marpower/power-tag/emp113</v>
      </c>
      <c r="Z6012" s="103" t="str" cm="1">
        <f t="array" ref="Z6012">IF(COUNTIF(N6012,"spare"),"","$."&amp;_xlfn.REGEXEXTRACT(J6012,"^PT\d+[FQ]\d+_(.*)", 2))</f>
        <v>$.Total_Active_Power</v>
      </c>
      <c r="AA6012" s="12">
        <f t="shared" si="1068"/>
        <v>58</v>
      </c>
      <c r="AB6012" s="6" t="s">
        <v>195</v>
      </c>
      <c r="AC6012" s="103">
        <v>3060</v>
      </c>
      <c r="AJ6012" s="80"/>
      <c r="AK6012" s="113" t="s">
        <v>1425</v>
      </c>
      <c r="AN6012" s="80"/>
      <c r="AO6012" s="80"/>
      <c r="AP6012" s="80"/>
      <c r="AQ6012" s="80"/>
      <c r="AR6012" s="127"/>
      <c r="AS6012" s="80"/>
      <c r="AT6012" s="7"/>
      <c r="AU6012" s="7"/>
      <c r="AV6012" s="165"/>
      <c r="AW6012" s="166"/>
      <c r="AX6012" s="137"/>
      <c r="AY6012" s="147"/>
      <c r="AZ6012" s="167"/>
      <c r="BA6012" s="167"/>
      <c r="BB6012" s="147" t="str">
        <f t="shared" si="1067"/>
        <v/>
      </c>
      <c r="BC6012" s="168"/>
      <c r="BD6012" s="165"/>
      <c r="BE6012" s="165"/>
      <c r="BF6012" s="165"/>
      <c r="BG6012" s="165"/>
      <c r="BH6012" s="165"/>
      <c r="BI6012" s="165"/>
      <c r="BJ6012" s="165"/>
      <c r="BK6012" s="165"/>
      <c r="BL6012" s="165"/>
      <c r="BM6012" s="165"/>
      <c r="BN6012" s="165"/>
      <c r="BO6012" s="165"/>
      <c r="BP6012" s="165"/>
      <c r="BQ6012" s="165"/>
      <c r="BS6012" s="6"/>
      <c r="BT6012" s="11"/>
      <c r="BU6012" s="6"/>
      <c r="BV6012" s="6"/>
    </row>
    <row r="6013" spans="1:74" ht="15.75" x14ac:dyDescent="0.25">
      <c r="A6013" s="52" t="s">
        <v>1422</v>
      </c>
      <c r="B6013" s="56"/>
      <c r="C6013" s="7" t="s">
        <v>118</v>
      </c>
      <c r="D6013" s="7" t="s">
        <v>6562</v>
      </c>
      <c r="E6013" s="7"/>
      <c r="F6013" s="64"/>
      <c r="G6013" s="6"/>
      <c r="H6013" s="6"/>
      <c r="I6013" s="10" t="s">
        <v>110</v>
      </c>
      <c r="J6013" s="11" t="s">
        <v>5530</v>
      </c>
      <c r="K6013" s="194" t="s">
        <v>511</v>
      </c>
      <c r="L6013" s="176"/>
      <c r="M6013" s="176">
        <v>1000</v>
      </c>
      <c r="N6013" s="80" t="s">
        <v>6858</v>
      </c>
      <c r="O6013" s="162"/>
      <c r="P6013" s="80" t="s">
        <v>6460</v>
      </c>
      <c r="Q6013" s="80"/>
      <c r="R6013" s="80"/>
      <c r="S6013" s="163"/>
      <c r="T6013" s="213"/>
      <c r="U6013" s="162"/>
      <c r="V6013" s="164"/>
      <c r="W6013" s="12" t="str">
        <f t="shared" si="1064"/>
        <v>Mqtt1</v>
      </c>
      <c r="X6013" s="196" t="s">
        <v>10793</v>
      </c>
      <c r="Y6013" s="6" t="str">
        <f t="shared" si="1061"/>
        <v>marpower/power-tag/emp113</v>
      </c>
      <c r="Z6013" s="103" t="str" cm="1">
        <f t="array" ref="Z6013">IF(COUNTIF(N6013,"spare"),"","$."&amp;_xlfn.REGEXEXTRACT(J6013,"^PT\d+[FQ]\d+_(.*)", 2))</f>
        <v>$.Power_Factor_Phase_A</v>
      </c>
      <c r="AA6013" s="12">
        <f t="shared" si="1068"/>
        <v>58</v>
      </c>
      <c r="AB6013" s="6" t="s">
        <v>195</v>
      </c>
      <c r="AC6013" s="103">
        <v>3078</v>
      </c>
      <c r="AJ6013" s="80"/>
      <c r="AK6013" s="113" t="s">
        <v>1426</v>
      </c>
      <c r="AN6013" s="80"/>
      <c r="AO6013" s="80"/>
      <c r="AP6013" s="80"/>
      <c r="AQ6013" s="80"/>
      <c r="AR6013" s="127"/>
      <c r="AS6013" s="80"/>
      <c r="AT6013" s="7"/>
      <c r="AU6013" s="7"/>
      <c r="AV6013" s="165"/>
      <c r="AW6013" s="166"/>
      <c r="AX6013" s="137"/>
      <c r="AY6013" s="147"/>
      <c r="AZ6013" s="167"/>
      <c r="BA6013" s="167"/>
      <c r="BB6013" s="147" t="str">
        <f t="shared" si="1067"/>
        <v/>
      </c>
      <c r="BC6013" s="168"/>
      <c r="BD6013" s="165"/>
      <c r="BE6013" s="165"/>
      <c r="BF6013" s="165"/>
      <c r="BG6013" s="165"/>
      <c r="BH6013" s="165"/>
      <c r="BI6013" s="165"/>
      <c r="BJ6013" s="165"/>
      <c r="BK6013" s="165"/>
      <c r="BL6013" s="165"/>
      <c r="BM6013" s="165"/>
      <c r="BN6013" s="165"/>
      <c r="BO6013" s="165"/>
      <c r="BP6013" s="165"/>
      <c r="BQ6013" s="165"/>
      <c r="BS6013" s="6"/>
      <c r="BT6013" s="11"/>
      <c r="BU6013" s="6"/>
      <c r="BV6013" s="6"/>
    </row>
    <row r="6014" spans="1:74" ht="15.75" x14ac:dyDescent="0.25">
      <c r="A6014" s="52" t="s">
        <v>1422</v>
      </c>
      <c r="B6014" s="56"/>
      <c r="C6014" s="7" t="s">
        <v>118</v>
      </c>
      <c r="D6014" s="7" t="s">
        <v>6562</v>
      </c>
      <c r="E6014" s="7"/>
      <c r="F6014" s="64"/>
      <c r="G6014" s="6"/>
      <c r="H6014" s="6"/>
      <c r="I6014" s="10" t="s">
        <v>110</v>
      </c>
      <c r="J6014" s="11" t="s">
        <v>5531</v>
      </c>
      <c r="K6014" s="194" t="s">
        <v>511</v>
      </c>
      <c r="L6014" s="176"/>
      <c r="M6014" s="176">
        <v>1000</v>
      </c>
      <c r="N6014" s="80" t="s">
        <v>6858</v>
      </c>
      <c r="O6014" s="162"/>
      <c r="P6014" s="80" t="s">
        <v>6461</v>
      </c>
      <c r="Q6014" s="80"/>
      <c r="R6014" s="80"/>
      <c r="S6014" s="163"/>
      <c r="T6014" s="213"/>
      <c r="U6014" s="162"/>
      <c r="V6014" s="164"/>
      <c r="W6014" s="12" t="str">
        <f t="shared" si="1064"/>
        <v>Mqtt1</v>
      </c>
      <c r="X6014" s="196" t="s">
        <v>10793</v>
      </c>
      <c r="Y6014" s="6" t="str">
        <f t="shared" si="1061"/>
        <v>marpower/power-tag/emp113</v>
      </c>
      <c r="Z6014" s="103" t="str" cm="1">
        <f t="array" ref="Z6014">IF(COUNTIF(N6014,"spare"),"","$."&amp;_xlfn.REGEXEXTRACT(J6014,"^PT\d+[FQ]\d+_(.*)", 2))</f>
        <v>$.Power_Factor_Phase_B</v>
      </c>
      <c r="AA6014" s="12">
        <f t="shared" si="1068"/>
        <v>58</v>
      </c>
      <c r="AB6014" s="6" t="s">
        <v>195</v>
      </c>
      <c r="AC6014" s="103">
        <v>3080</v>
      </c>
      <c r="AJ6014" s="80"/>
      <c r="AK6014" s="113" t="s">
        <v>1426</v>
      </c>
      <c r="AN6014" s="80"/>
      <c r="AO6014" s="80"/>
      <c r="AP6014" s="80"/>
      <c r="AQ6014" s="80"/>
      <c r="AR6014" s="127"/>
      <c r="AS6014" s="80"/>
      <c r="AT6014" s="7"/>
      <c r="AU6014" s="7"/>
      <c r="AV6014" s="165"/>
      <c r="AW6014" s="166"/>
      <c r="AX6014" s="137"/>
      <c r="AY6014" s="147"/>
      <c r="AZ6014" s="167"/>
      <c r="BA6014" s="167"/>
      <c r="BB6014" s="147" t="str">
        <f t="shared" si="1067"/>
        <v/>
      </c>
      <c r="BC6014" s="168"/>
      <c r="BD6014" s="165"/>
      <c r="BE6014" s="165"/>
      <c r="BF6014" s="165"/>
      <c r="BG6014" s="165"/>
      <c r="BH6014" s="165"/>
      <c r="BI6014" s="165"/>
      <c r="BJ6014" s="165"/>
      <c r="BK6014" s="165"/>
      <c r="BL6014" s="165"/>
      <c r="BM6014" s="165"/>
      <c r="BN6014" s="165"/>
      <c r="BO6014" s="165"/>
      <c r="BP6014" s="165"/>
      <c r="BQ6014" s="165"/>
      <c r="BS6014" s="6"/>
      <c r="BT6014" s="11"/>
      <c r="BU6014" s="6"/>
      <c r="BV6014" s="6"/>
    </row>
    <row r="6015" spans="1:74" ht="15.75" x14ac:dyDescent="0.25">
      <c r="A6015" s="52" t="s">
        <v>1422</v>
      </c>
      <c r="B6015" s="56"/>
      <c r="C6015" s="7" t="s">
        <v>118</v>
      </c>
      <c r="D6015" s="7" t="s">
        <v>6562</v>
      </c>
      <c r="E6015" s="7"/>
      <c r="F6015" s="64"/>
      <c r="G6015" s="6"/>
      <c r="H6015" s="6"/>
      <c r="I6015" s="10" t="s">
        <v>110</v>
      </c>
      <c r="J6015" s="11" t="s">
        <v>5532</v>
      </c>
      <c r="K6015" s="194" t="s">
        <v>511</v>
      </c>
      <c r="L6015" s="176"/>
      <c r="M6015" s="176">
        <v>1000</v>
      </c>
      <c r="N6015" s="80" t="s">
        <v>6858</v>
      </c>
      <c r="O6015" s="162"/>
      <c r="P6015" s="80" t="s">
        <v>6462</v>
      </c>
      <c r="Q6015" s="80"/>
      <c r="R6015" s="80"/>
      <c r="S6015" s="163"/>
      <c r="T6015" s="213"/>
      <c r="U6015" s="162"/>
      <c r="V6015" s="164"/>
      <c r="W6015" s="12" t="str">
        <f t="shared" si="1064"/>
        <v>Mqtt1</v>
      </c>
      <c r="X6015" s="196" t="s">
        <v>10793</v>
      </c>
      <c r="Y6015" s="6" t="str">
        <f t="shared" si="1061"/>
        <v>marpower/power-tag/emp113</v>
      </c>
      <c r="Z6015" s="103" t="str" cm="1">
        <f t="array" ref="Z6015">IF(COUNTIF(N6015,"spare"),"","$."&amp;_xlfn.REGEXEXTRACT(J6015,"^PT\d+[FQ]\d+_(.*)", 2))</f>
        <v>$.Power_Factor_Phase_C</v>
      </c>
      <c r="AA6015" s="12">
        <f t="shared" si="1068"/>
        <v>58</v>
      </c>
      <c r="AB6015" s="6" t="s">
        <v>195</v>
      </c>
      <c r="AC6015" s="103">
        <v>3082</v>
      </c>
      <c r="AJ6015" s="80"/>
      <c r="AK6015" s="113" t="s">
        <v>1426</v>
      </c>
      <c r="AN6015" s="80"/>
      <c r="AO6015" s="80"/>
      <c r="AP6015" s="80"/>
      <c r="AQ6015" s="80"/>
      <c r="AR6015" s="127"/>
      <c r="AS6015" s="80"/>
      <c r="AT6015" s="7"/>
      <c r="AU6015" s="7"/>
      <c r="AV6015" s="165"/>
      <c r="AW6015" s="166"/>
      <c r="AX6015" s="137"/>
      <c r="AY6015" s="147"/>
      <c r="AZ6015" s="167"/>
      <c r="BA6015" s="167"/>
      <c r="BB6015" s="147" t="str">
        <f t="shared" si="1067"/>
        <v/>
      </c>
      <c r="BC6015" s="168"/>
      <c r="BD6015" s="165"/>
      <c r="BE6015" s="165"/>
      <c r="BF6015" s="165"/>
      <c r="BG6015" s="165"/>
      <c r="BH6015" s="165"/>
      <c r="BI6015" s="165"/>
      <c r="BJ6015" s="165"/>
      <c r="BK6015" s="165"/>
      <c r="BL6015" s="165"/>
      <c r="BM6015" s="165"/>
      <c r="BN6015" s="165"/>
      <c r="BO6015" s="165"/>
      <c r="BP6015" s="165"/>
      <c r="BQ6015" s="165"/>
      <c r="BS6015" s="6"/>
      <c r="BT6015" s="11"/>
      <c r="BU6015" s="6"/>
      <c r="BV6015" s="6"/>
    </row>
    <row r="6016" spans="1:74" ht="15.75" x14ac:dyDescent="0.25">
      <c r="A6016" s="52" t="s">
        <v>1422</v>
      </c>
      <c r="B6016" s="56"/>
      <c r="C6016" s="7" t="s">
        <v>118</v>
      </c>
      <c r="D6016" s="7" t="s">
        <v>6562</v>
      </c>
      <c r="E6016" s="7"/>
      <c r="F6016" s="64"/>
      <c r="G6016" s="6"/>
      <c r="H6016" s="6"/>
      <c r="I6016" s="10" t="s">
        <v>110</v>
      </c>
      <c r="J6016" s="11" t="s">
        <v>5533</v>
      </c>
      <c r="K6016" s="194" t="s">
        <v>511</v>
      </c>
      <c r="L6016" s="176"/>
      <c r="M6016" s="176">
        <v>1000</v>
      </c>
      <c r="N6016" s="80" t="s">
        <v>6858</v>
      </c>
      <c r="O6016" s="162"/>
      <c r="P6016" s="80" t="s">
        <v>6463</v>
      </c>
      <c r="Q6016" s="80"/>
      <c r="R6016" s="80"/>
      <c r="S6016" s="163"/>
      <c r="T6016" s="213"/>
      <c r="U6016" s="162"/>
      <c r="V6016" s="164"/>
      <c r="W6016" s="12" t="str">
        <f t="shared" si="1064"/>
        <v>Mqtt1</v>
      </c>
      <c r="X6016" s="196" t="s">
        <v>10793</v>
      </c>
      <c r="Y6016" s="6" t="str">
        <f t="shared" si="1061"/>
        <v>marpower/power-tag/emp113</v>
      </c>
      <c r="Z6016" s="103" t="str" cm="1">
        <f t="array" ref="Z6016">IF(COUNTIF(N6016,"spare"),"","$."&amp;_xlfn.REGEXEXTRACT(J6016,"^PT\d+[FQ]\d+_(.*)", 2))</f>
        <v>$.Total_Power_Factor</v>
      </c>
      <c r="AA6016" s="12">
        <f t="shared" si="1068"/>
        <v>58</v>
      </c>
      <c r="AB6016" s="6" t="s">
        <v>195</v>
      </c>
      <c r="AC6016" s="103">
        <v>3084</v>
      </c>
      <c r="AJ6016" s="80"/>
      <c r="AK6016" s="113" t="s">
        <v>1426</v>
      </c>
      <c r="AN6016" s="80"/>
      <c r="AO6016" s="80"/>
      <c r="AP6016" s="80"/>
      <c r="AQ6016" s="80"/>
      <c r="AR6016" s="127"/>
      <c r="AS6016" s="80"/>
      <c r="AT6016" s="7"/>
      <c r="AU6016" s="7"/>
      <c r="AV6016" s="165"/>
      <c r="AW6016" s="166"/>
      <c r="AX6016" s="137"/>
      <c r="AY6016" s="147"/>
      <c r="AZ6016" s="167"/>
      <c r="BA6016" s="167"/>
      <c r="BB6016" s="147" t="str">
        <f t="shared" si="1067"/>
        <v/>
      </c>
      <c r="BC6016" s="168"/>
      <c r="BD6016" s="165"/>
      <c r="BE6016" s="165"/>
      <c r="BF6016" s="165"/>
      <c r="BG6016" s="165"/>
      <c r="BH6016" s="165"/>
      <c r="BI6016" s="165"/>
      <c r="BJ6016" s="165"/>
      <c r="BK6016" s="165"/>
      <c r="BL6016" s="165"/>
      <c r="BM6016" s="165"/>
      <c r="BN6016" s="165"/>
      <c r="BO6016" s="165"/>
      <c r="BP6016" s="165"/>
      <c r="BQ6016" s="165"/>
      <c r="BS6016" s="6"/>
      <c r="BT6016" s="11"/>
      <c r="BU6016" s="6"/>
      <c r="BV6016" s="6"/>
    </row>
    <row r="6017" spans="1:74" ht="15.75" x14ac:dyDescent="0.25">
      <c r="A6017" s="52" t="s">
        <v>1422</v>
      </c>
      <c r="B6017" s="56"/>
      <c r="C6017" s="7" t="s">
        <v>118</v>
      </c>
      <c r="D6017" s="7" t="s">
        <v>6562</v>
      </c>
      <c r="E6017" s="7"/>
      <c r="F6017" s="64"/>
      <c r="G6017" s="6"/>
      <c r="H6017" s="6"/>
      <c r="I6017" s="10" t="s">
        <v>110</v>
      </c>
      <c r="J6017" s="11" t="s">
        <v>5534</v>
      </c>
      <c r="K6017" s="194" t="s">
        <v>511</v>
      </c>
      <c r="L6017" s="176"/>
      <c r="M6017" s="176">
        <v>1000</v>
      </c>
      <c r="N6017" s="80" t="s">
        <v>6858</v>
      </c>
      <c r="O6017" s="162"/>
      <c r="P6017" s="80" t="s">
        <v>3512</v>
      </c>
      <c r="Q6017" s="80"/>
      <c r="R6017" s="80"/>
      <c r="S6017" s="163"/>
      <c r="T6017" s="213"/>
      <c r="U6017" s="162"/>
      <c r="V6017" s="164"/>
      <c r="W6017" s="12" t="str">
        <f t="shared" si="1064"/>
        <v>Mqtt1</v>
      </c>
      <c r="X6017" s="196" t="s">
        <v>10794</v>
      </c>
      <c r="Y6017" s="6" t="str">
        <f t="shared" si="1061"/>
        <v>marpower/power-tag/spare-pt97f01</v>
      </c>
      <c r="Z6017" s="103" t="str" cm="1">
        <f t="array" ref="Z6017">IF(COUNTIF(N6017,"spare"),"","$."&amp;_xlfn.REGEXEXTRACT(J6017,"^PT\d+[FQ]\d+_(.*)", 2))</f>
        <v>$.RMS_Current_Phase_A</v>
      </c>
      <c r="AA6017" s="12">
        <f>AA6002+1</f>
        <v>59</v>
      </c>
      <c r="AB6017" s="6" t="s">
        <v>195</v>
      </c>
      <c r="AC6017" s="103">
        <v>3000</v>
      </c>
      <c r="AJ6017" s="80"/>
      <c r="AK6017" s="113" t="s">
        <v>1423</v>
      </c>
      <c r="AN6017" s="80"/>
      <c r="AO6017" s="80"/>
      <c r="AP6017" s="80"/>
      <c r="AQ6017" s="80"/>
      <c r="AR6017" s="127"/>
      <c r="AS6017" s="80"/>
      <c r="AT6017" s="7"/>
      <c r="AU6017" s="7"/>
      <c r="AV6017" s="165"/>
      <c r="AW6017" s="166"/>
      <c r="AX6017" s="137"/>
      <c r="AY6017" s="147"/>
      <c r="AZ6017" s="167"/>
      <c r="BA6017" s="167"/>
      <c r="BB6017" s="147" t="str">
        <f t="shared" ref="BB6017:BB6031" si="1069">IF(ISNUMBER(AM6017),"1","")</f>
        <v/>
      </c>
      <c r="BC6017" s="168"/>
      <c r="BD6017" s="165"/>
      <c r="BE6017" s="165"/>
      <c r="BF6017" s="165"/>
      <c r="BG6017" s="165"/>
      <c r="BH6017" s="165"/>
      <c r="BI6017" s="165"/>
      <c r="BJ6017" s="165"/>
      <c r="BK6017" s="165"/>
      <c r="BL6017" s="165"/>
      <c r="BM6017" s="165"/>
      <c r="BN6017" s="165"/>
      <c r="BO6017" s="165"/>
      <c r="BP6017" s="165"/>
      <c r="BQ6017" s="165"/>
      <c r="BS6017" s="6"/>
      <c r="BT6017" s="11"/>
      <c r="BU6017" s="6"/>
      <c r="BV6017" s="6"/>
    </row>
    <row r="6018" spans="1:74" ht="15.75" x14ac:dyDescent="0.25">
      <c r="A6018" s="52" t="s">
        <v>1422</v>
      </c>
      <c r="B6018" s="56"/>
      <c r="C6018" s="7" t="s">
        <v>118</v>
      </c>
      <c r="D6018" s="7" t="s">
        <v>6562</v>
      </c>
      <c r="E6018" s="7"/>
      <c r="F6018" s="64"/>
      <c r="G6018" s="6"/>
      <c r="H6018" s="6"/>
      <c r="I6018" s="10" t="s">
        <v>110</v>
      </c>
      <c r="J6018" s="11" t="s">
        <v>5535</v>
      </c>
      <c r="K6018" s="194" t="s">
        <v>511</v>
      </c>
      <c r="L6018" s="176"/>
      <c r="M6018" s="176">
        <v>1000</v>
      </c>
      <c r="N6018" s="80" t="s">
        <v>6858</v>
      </c>
      <c r="O6018" s="162"/>
      <c r="P6018" s="80" t="s">
        <v>3513</v>
      </c>
      <c r="Q6018" s="80"/>
      <c r="R6018" s="80"/>
      <c r="S6018" s="163"/>
      <c r="T6018" s="213"/>
      <c r="U6018" s="162"/>
      <c r="V6018" s="164"/>
      <c r="W6018" s="12" t="str">
        <f t="shared" si="1064"/>
        <v>Mqtt1</v>
      </c>
      <c r="X6018" s="196" t="s">
        <v>10794</v>
      </c>
      <c r="Y6018" s="6" t="str">
        <f t="shared" si="1061"/>
        <v>marpower/power-tag/spare-pt97f01</v>
      </c>
      <c r="Z6018" s="103" t="str" cm="1">
        <f t="array" ref="Z6018">IF(COUNTIF(N6018,"spare"),"","$."&amp;_xlfn.REGEXEXTRACT(J6018,"^PT\d+[FQ]\d+_(.*)", 2))</f>
        <v>$.RMS_Current_Phase_B</v>
      </c>
      <c r="AA6018" s="12">
        <f t="shared" ref="AA6018:AA6031" si="1070">AA6003+1</f>
        <v>59</v>
      </c>
      <c r="AB6018" s="6" t="s">
        <v>195</v>
      </c>
      <c r="AC6018" s="103">
        <v>3002</v>
      </c>
      <c r="AJ6018" s="80"/>
      <c r="AK6018" s="113" t="s">
        <v>1423</v>
      </c>
      <c r="AN6018" s="80"/>
      <c r="AO6018" s="80"/>
      <c r="AP6018" s="80"/>
      <c r="AQ6018" s="80"/>
      <c r="AR6018" s="127"/>
      <c r="AS6018" s="80"/>
      <c r="AT6018" s="7"/>
      <c r="AU6018" s="7"/>
      <c r="AV6018" s="165"/>
      <c r="AW6018" s="166"/>
      <c r="AX6018" s="137"/>
      <c r="AY6018" s="147"/>
      <c r="AZ6018" s="167"/>
      <c r="BA6018" s="167"/>
      <c r="BB6018" s="147" t="str">
        <f t="shared" si="1069"/>
        <v/>
      </c>
      <c r="BC6018" s="168"/>
      <c r="BD6018" s="165"/>
      <c r="BE6018" s="165"/>
      <c r="BF6018" s="165"/>
      <c r="BG6018" s="165"/>
      <c r="BH6018" s="165"/>
      <c r="BI6018" s="165"/>
      <c r="BJ6018" s="165"/>
      <c r="BK6018" s="165"/>
      <c r="BL6018" s="165"/>
      <c r="BM6018" s="165"/>
      <c r="BN6018" s="165"/>
      <c r="BO6018" s="165"/>
      <c r="BP6018" s="165"/>
      <c r="BQ6018" s="165"/>
      <c r="BS6018" s="6"/>
      <c r="BT6018" s="11"/>
      <c r="BU6018" s="6"/>
      <c r="BV6018" s="6"/>
    </row>
    <row r="6019" spans="1:74" ht="15.75" x14ac:dyDescent="0.25">
      <c r="A6019" s="52" t="s">
        <v>1422</v>
      </c>
      <c r="B6019" s="56"/>
      <c r="C6019" s="7" t="s">
        <v>118</v>
      </c>
      <c r="D6019" s="7" t="s">
        <v>6562</v>
      </c>
      <c r="E6019" s="7"/>
      <c r="F6019" s="64"/>
      <c r="G6019" s="6"/>
      <c r="H6019" s="6"/>
      <c r="I6019" s="10" t="s">
        <v>110</v>
      </c>
      <c r="J6019" s="11" t="s">
        <v>5536</v>
      </c>
      <c r="K6019" s="194" t="s">
        <v>511</v>
      </c>
      <c r="L6019" s="176"/>
      <c r="M6019" s="176">
        <v>1000</v>
      </c>
      <c r="N6019" s="80" t="s">
        <v>6858</v>
      </c>
      <c r="O6019" s="162"/>
      <c r="P6019" s="80" t="s">
        <v>3514</v>
      </c>
      <c r="Q6019" s="80"/>
      <c r="R6019" s="80"/>
      <c r="S6019" s="163"/>
      <c r="T6019" s="213"/>
      <c r="U6019" s="162"/>
      <c r="V6019" s="164"/>
      <c r="W6019" s="12" t="str">
        <f t="shared" si="1064"/>
        <v>Mqtt1</v>
      </c>
      <c r="X6019" s="196" t="s">
        <v>10794</v>
      </c>
      <c r="Y6019" s="6" t="str">
        <f t="shared" si="1061"/>
        <v>marpower/power-tag/spare-pt97f01</v>
      </c>
      <c r="Z6019" s="103" t="str" cm="1">
        <f t="array" ref="Z6019">IF(COUNTIF(N6019,"spare"),"","$."&amp;_xlfn.REGEXEXTRACT(J6019,"^PT\d+[FQ]\d+_(.*)", 2))</f>
        <v>$.RMS_Current_Phase_C</v>
      </c>
      <c r="AA6019" s="12">
        <f t="shared" si="1070"/>
        <v>59</v>
      </c>
      <c r="AB6019" s="6" t="s">
        <v>195</v>
      </c>
      <c r="AC6019" s="103">
        <v>3004</v>
      </c>
      <c r="AJ6019" s="80"/>
      <c r="AK6019" s="113" t="s">
        <v>1423</v>
      </c>
      <c r="AN6019" s="80"/>
      <c r="AO6019" s="80"/>
      <c r="AP6019" s="80"/>
      <c r="AQ6019" s="80"/>
      <c r="AR6019" s="127"/>
      <c r="AS6019" s="80"/>
      <c r="AT6019" s="7"/>
      <c r="AU6019" s="7"/>
      <c r="AV6019" s="165"/>
      <c r="AW6019" s="166"/>
      <c r="AX6019" s="137"/>
      <c r="AY6019" s="147"/>
      <c r="AZ6019" s="167"/>
      <c r="BA6019" s="167"/>
      <c r="BB6019" s="147" t="str">
        <f t="shared" si="1069"/>
        <v/>
      </c>
      <c r="BC6019" s="168"/>
      <c r="BD6019" s="165"/>
      <c r="BE6019" s="165"/>
      <c r="BF6019" s="165"/>
      <c r="BG6019" s="165"/>
      <c r="BH6019" s="165"/>
      <c r="BI6019" s="165"/>
      <c r="BJ6019" s="165"/>
      <c r="BK6019" s="165"/>
      <c r="BL6019" s="165"/>
      <c r="BM6019" s="165"/>
      <c r="BN6019" s="165"/>
      <c r="BO6019" s="165"/>
      <c r="BP6019" s="165"/>
      <c r="BQ6019" s="165"/>
      <c r="BS6019" s="6"/>
      <c r="BT6019" s="11"/>
      <c r="BU6019" s="6"/>
      <c r="BV6019" s="6"/>
    </row>
    <row r="6020" spans="1:74" ht="15.75" x14ac:dyDescent="0.25">
      <c r="A6020" s="52" t="s">
        <v>1422</v>
      </c>
      <c r="B6020" s="56"/>
      <c r="C6020" s="7" t="s">
        <v>118</v>
      </c>
      <c r="D6020" s="7" t="s">
        <v>6562</v>
      </c>
      <c r="E6020" s="7"/>
      <c r="F6020" s="64"/>
      <c r="G6020" s="6"/>
      <c r="H6020" s="6"/>
      <c r="I6020" s="10" t="s">
        <v>110</v>
      </c>
      <c r="J6020" s="11" t="s">
        <v>5537</v>
      </c>
      <c r="K6020" s="194" t="s">
        <v>511</v>
      </c>
      <c r="L6020" s="176"/>
      <c r="M6020" s="176">
        <v>1000</v>
      </c>
      <c r="N6020" s="80" t="s">
        <v>6858</v>
      </c>
      <c r="O6020" s="162"/>
      <c r="P6020" s="80" t="s">
        <v>3515</v>
      </c>
      <c r="Q6020" s="80"/>
      <c r="R6020" s="80"/>
      <c r="S6020" s="163"/>
      <c r="T6020" s="213"/>
      <c r="U6020" s="162"/>
      <c r="V6020" s="164"/>
      <c r="W6020" s="12" t="str">
        <f t="shared" si="1064"/>
        <v>Mqtt1</v>
      </c>
      <c r="X6020" s="196" t="s">
        <v>10794</v>
      </c>
      <c r="Y6020" s="6" t="str">
        <f t="shared" si="1061"/>
        <v>marpower/power-tag/spare-pt97f01</v>
      </c>
      <c r="Z6020" s="103" t="str" cm="1">
        <f t="array" ref="Z6020">IF(COUNTIF(N6020,"spare"),"","$."&amp;_xlfn.REGEXEXTRACT(J6020,"^PT\d+[FQ]\d+_(.*)", 2))</f>
        <v>$.RMS_Current_Phase_Neut</v>
      </c>
      <c r="AA6020" s="12">
        <f t="shared" si="1070"/>
        <v>59</v>
      </c>
      <c r="AB6020" s="6" t="s">
        <v>195</v>
      </c>
      <c r="AC6020" s="103">
        <v>3006</v>
      </c>
      <c r="AJ6020" s="80"/>
      <c r="AK6020" s="113" t="s">
        <v>1423</v>
      </c>
      <c r="AN6020" s="80"/>
      <c r="AO6020" s="80"/>
      <c r="AP6020" s="80"/>
      <c r="AQ6020" s="80"/>
      <c r="AR6020" s="127"/>
      <c r="AS6020" s="80"/>
      <c r="AT6020" s="7"/>
      <c r="AU6020" s="7"/>
      <c r="AV6020" s="165"/>
      <c r="AW6020" s="166"/>
      <c r="AX6020" s="137"/>
      <c r="AY6020" s="147"/>
      <c r="AZ6020" s="167"/>
      <c r="BA6020" s="167"/>
      <c r="BB6020" s="147" t="str">
        <f t="shared" si="1069"/>
        <v/>
      </c>
      <c r="BC6020" s="168"/>
      <c r="BD6020" s="165"/>
      <c r="BE6020" s="165"/>
      <c r="BF6020" s="165"/>
      <c r="BG6020" s="165"/>
      <c r="BH6020" s="165"/>
      <c r="BI6020" s="165"/>
      <c r="BJ6020" s="165"/>
      <c r="BK6020" s="165"/>
      <c r="BL6020" s="165"/>
      <c r="BM6020" s="165"/>
      <c r="BN6020" s="165"/>
      <c r="BO6020" s="165"/>
      <c r="BP6020" s="165"/>
      <c r="BQ6020" s="165"/>
      <c r="BS6020" s="6"/>
      <c r="BT6020" s="11"/>
      <c r="BU6020" s="6"/>
      <c r="BV6020" s="6"/>
    </row>
    <row r="6021" spans="1:74" ht="15.75" x14ac:dyDescent="0.25">
      <c r="A6021" s="52" t="s">
        <v>1422</v>
      </c>
      <c r="B6021" s="56"/>
      <c r="C6021" s="7" t="s">
        <v>118</v>
      </c>
      <c r="D6021" s="7" t="s">
        <v>6562</v>
      </c>
      <c r="E6021" s="7"/>
      <c r="F6021" s="64"/>
      <c r="G6021" s="6"/>
      <c r="H6021" s="6"/>
      <c r="I6021" s="10" t="s">
        <v>110</v>
      </c>
      <c r="J6021" s="11" t="s">
        <v>8442</v>
      </c>
      <c r="K6021" s="194" t="s">
        <v>511</v>
      </c>
      <c r="L6021" s="176"/>
      <c r="M6021" s="176">
        <v>1000</v>
      </c>
      <c r="N6021" s="80" t="s">
        <v>6858</v>
      </c>
      <c r="O6021" s="162"/>
      <c r="P6021" s="80" t="s">
        <v>3516</v>
      </c>
      <c r="Q6021" s="80"/>
      <c r="R6021" s="80"/>
      <c r="S6021" s="163"/>
      <c r="T6021" s="213"/>
      <c r="U6021" s="162"/>
      <c r="V6021" s="164"/>
      <c r="W6021" s="12" t="str">
        <f t="shared" si="1064"/>
        <v>Mqtt1</v>
      </c>
      <c r="X6021" s="196" t="s">
        <v>10794</v>
      </c>
      <c r="Y6021" s="6" t="str">
        <f t="shared" si="1061"/>
        <v>marpower/power-tag/spare-pt97f01</v>
      </c>
      <c r="Z6021" s="103" t="str" cm="1">
        <f t="array" ref="Z6021">IF(COUNTIF(N6021,"spare"),"","$."&amp;_xlfn.REGEXEXTRACT(J6021,"^PT\d+[FQ]\d+_(.*)", 2))</f>
        <v>$.RMS_Voltage_A_N</v>
      </c>
      <c r="AA6021" s="12">
        <f t="shared" si="1070"/>
        <v>59</v>
      </c>
      <c r="AB6021" s="6" t="s">
        <v>195</v>
      </c>
      <c r="AC6021" s="103">
        <v>3028</v>
      </c>
      <c r="AJ6021" s="80"/>
      <c r="AK6021" s="113" t="s">
        <v>1424</v>
      </c>
      <c r="AN6021" s="80"/>
      <c r="AO6021" s="80"/>
      <c r="AP6021" s="80"/>
      <c r="AQ6021" s="80"/>
      <c r="AR6021" s="127"/>
      <c r="AS6021" s="80"/>
      <c r="AT6021" s="7"/>
      <c r="AU6021" s="7"/>
      <c r="AV6021" s="165"/>
      <c r="AW6021" s="166"/>
      <c r="AX6021" s="137"/>
      <c r="AY6021" s="147"/>
      <c r="AZ6021" s="167"/>
      <c r="BA6021" s="167"/>
      <c r="BB6021" s="147" t="str">
        <f t="shared" si="1069"/>
        <v/>
      </c>
      <c r="BC6021" s="168"/>
      <c r="BD6021" s="165"/>
      <c r="BE6021" s="165"/>
      <c r="BF6021" s="165"/>
      <c r="BG6021" s="165"/>
      <c r="BH6021" s="165"/>
      <c r="BI6021" s="165"/>
      <c r="BJ6021" s="165"/>
      <c r="BK6021" s="165"/>
      <c r="BL6021" s="165"/>
      <c r="BM6021" s="165"/>
      <c r="BN6021" s="165"/>
      <c r="BO6021" s="165"/>
      <c r="BP6021" s="165"/>
      <c r="BQ6021" s="165"/>
      <c r="BS6021" s="6"/>
      <c r="BT6021" s="11"/>
      <c r="BU6021" s="6"/>
      <c r="BV6021" s="6"/>
    </row>
    <row r="6022" spans="1:74" ht="15.75" x14ac:dyDescent="0.25">
      <c r="A6022" s="52" t="s">
        <v>1422</v>
      </c>
      <c r="B6022" s="56"/>
      <c r="C6022" s="7" t="s">
        <v>118</v>
      </c>
      <c r="D6022" s="7" t="s">
        <v>6562</v>
      </c>
      <c r="E6022" s="7"/>
      <c r="F6022" s="64"/>
      <c r="G6022" s="6"/>
      <c r="H6022" s="6"/>
      <c r="I6022" s="10" t="s">
        <v>110</v>
      </c>
      <c r="J6022" s="11" t="s">
        <v>8619</v>
      </c>
      <c r="K6022" s="194" t="s">
        <v>511</v>
      </c>
      <c r="L6022" s="176"/>
      <c r="M6022" s="176">
        <v>1000</v>
      </c>
      <c r="N6022" s="80" t="s">
        <v>6858</v>
      </c>
      <c r="O6022" s="162"/>
      <c r="P6022" s="80" t="s">
        <v>3517</v>
      </c>
      <c r="Q6022" s="80"/>
      <c r="R6022" s="80"/>
      <c r="S6022" s="163"/>
      <c r="T6022" s="213"/>
      <c r="U6022" s="162"/>
      <c r="V6022" s="164"/>
      <c r="W6022" s="12" t="str">
        <f t="shared" si="1064"/>
        <v>Mqtt1</v>
      </c>
      <c r="X6022" s="196" t="s">
        <v>10794</v>
      </c>
      <c r="Y6022" s="6" t="str">
        <f t="shared" si="1061"/>
        <v>marpower/power-tag/spare-pt97f01</v>
      </c>
      <c r="Z6022" s="103" t="str" cm="1">
        <f t="array" ref="Z6022">IF(COUNTIF(N6022,"spare"),"","$."&amp;_xlfn.REGEXEXTRACT(J6022,"^PT\d+[FQ]\d+_(.*)", 2))</f>
        <v>$.RMS_Voltage_B_N</v>
      </c>
      <c r="AA6022" s="12">
        <f t="shared" si="1070"/>
        <v>59</v>
      </c>
      <c r="AB6022" s="6" t="s">
        <v>195</v>
      </c>
      <c r="AC6022" s="103">
        <v>3030</v>
      </c>
      <c r="AJ6022" s="80"/>
      <c r="AK6022" s="113" t="s">
        <v>1424</v>
      </c>
      <c r="AN6022" s="80"/>
      <c r="AO6022" s="80"/>
      <c r="AP6022" s="80"/>
      <c r="AQ6022" s="80"/>
      <c r="AR6022" s="127"/>
      <c r="AS6022" s="80"/>
      <c r="AT6022" s="7"/>
      <c r="AU6022" s="7"/>
      <c r="AV6022" s="165"/>
      <c r="AW6022" s="166"/>
      <c r="AX6022" s="137"/>
      <c r="AY6022" s="147"/>
      <c r="AZ6022" s="167"/>
      <c r="BA6022" s="167"/>
      <c r="BB6022" s="147" t="str">
        <f t="shared" si="1069"/>
        <v/>
      </c>
      <c r="BC6022" s="168"/>
      <c r="BD6022" s="165"/>
      <c r="BE6022" s="165"/>
      <c r="BF6022" s="165"/>
      <c r="BG6022" s="165"/>
      <c r="BH6022" s="165"/>
      <c r="BI6022" s="165"/>
      <c r="BJ6022" s="165"/>
      <c r="BK6022" s="165"/>
      <c r="BL6022" s="165"/>
      <c r="BM6022" s="165"/>
      <c r="BN6022" s="165"/>
      <c r="BO6022" s="165"/>
      <c r="BP6022" s="165"/>
      <c r="BQ6022" s="165"/>
      <c r="BS6022" s="6"/>
      <c r="BT6022" s="11"/>
      <c r="BU6022" s="6"/>
      <c r="BV6022" s="6"/>
    </row>
    <row r="6023" spans="1:74" ht="15.75" x14ac:dyDescent="0.25">
      <c r="A6023" s="52" t="s">
        <v>1422</v>
      </c>
      <c r="B6023" s="56"/>
      <c r="C6023" s="7" t="s">
        <v>118</v>
      </c>
      <c r="D6023" s="7" t="s">
        <v>6562</v>
      </c>
      <c r="E6023" s="7"/>
      <c r="F6023" s="64"/>
      <c r="G6023" s="6"/>
      <c r="H6023" s="6"/>
      <c r="I6023" s="10" t="s">
        <v>110</v>
      </c>
      <c r="J6023" s="11" t="s">
        <v>8796</v>
      </c>
      <c r="K6023" s="194" t="s">
        <v>511</v>
      </c>
      <c r="L6023" s="176"/>
      <c r="M6023" s="176">
        <v>1000</v>
      </c>
      <c r="N6023" s="80" t="s">
        <v>6858</v>
      </c>
      <c r="O6023" s="162"/>
      <c r="P6023" s="80" t="s">
        <v>3518</v>
      </c>
      <c r="Q6023" s="80"/>
      <c r="R6023" s="80"/>
      <c r="S6023" s="163"/>
      <c r="T6023" s="213"/>
      <c r="U6023" s="162"/>
      <c r="V6023" s="164"/>
      <c r="W6023" s="12" t="str">
        <f t="shared" si="1064"/>
        <v>Mqtt1</v>
      </c>
      <c r="X6023" s="196" t="s">
        <v>10794</v>
      </c>
      <c r="Y6023" s="6" t="str">
        <f t="shared" si="1061"/>
        <v>marpower/power-tag/spare-pt97f01</v>
      </c>
      <c r="Z6023" s="103" t="str" cm="1">
        <f t="array" ref="Z6023">IF(COUNTIF(N6023,"spare"),"","$."&amp;_xlfn.REGEXEXTRACT(J6023,"^PT\d+[FQ]\d+_(.*)", 2))</f>
        <v>$.RMS_Voltage_C_N</v>
      </c>
      <c r="AA6023" s="12">
        <f t="shared" si="1070"/>
        <v>59</v>
      </c>
      <c r="AB6023" s="6" t="s">
        <v>195</v>
      </c>
      <c r="AC6023" s="103">
        <v>3032</v>
      </c>
      <c r="AJ6023" s="80"/>
      <c r="AK6023" s="113" t="s">
        <v>1424</v>
      </c>
      <c r="AN6023" s="80"/>
      <c r="AO6023" s="80"/>
      <c r="AP6023" s="80"/>
      <c r="AQ6023" s="80"/>
      <c r="AR6023" s="127"/>
      <c r="AS6023" s="80"/>
      <c r="AT6023" s="7"/>
      <c r="AU6023" s="7"/>
      <c r="AV6023" s="165"/>
      <c r="AW6023" s="166"/>
      <c r="AX6023" s="137"/>
      <c r="AY6023" s="147"/>
      <c r="AZ6023" s="167"/>
      <c r="BA6023" s="167"/>
      <c r="BB6023" s="147" t="str">
        <f t="shared" si="1069"/>
        <v/>
      </c>
      <c r="BC6023" s="168"/>
      <c r="BD6023" s="165"/>
      <c r="BE6023" s="165"/>
      <c r="BF6023" s="165"/>
      <c r="BG6023" s="165"/>
      <c r="BH6023" s="165"/>
      <c r="BI6023" s="165"/>
      <c r="BJ6023" s="165"/>
      <c r="BK6023" s="165"/>
      <c r="BL6023" s="165"/>
      <c r="BM6023" s="165"/>
      <c r="BN6023" s="165"/>
      <c r="BO6023" s="165"/>
      <c r="BP6023" s="165"/>
      <c r="BQ6023" s="165"/>
      <c r="BS6023" s="6"/>
      <c r="BT6023" s="11"/>
      <c r="BU6023" s="6"/>
      <c r="BV6023" s="6"/>
    </row>
    <row r="6024" spans="1:74" ht="15.75" x14ac:dyDescent="0.25">
      <c r="A6024" s="52" t="s">
        <v>1422</v>
      </c>
      <c r="B6024" s="56"/>
      <c r="C6024" s="7" t="s">
        <v>118</v>
      </c>
      <c r="D6024" s="7" t="s">
        <v>6562</v>
      </c>
      <c r="E6024" s="7"/>
      <c r="F6024" s="64"/>
      <c r="G6024" s="6"/>
      <c r="H6024" s="6"/>
      <c r="I6024" s="10" t="s">
        <v>110</v>
      </c>
      <c r="J6024" s="11" t="s">
        <v>5538</v>
      </c>
      <c r="K6024" s="194" t="s">
        <v>511</v>
      </c>
      <c r="L6024" s="176"/>
      <c r="M6024" s="176">
        <v>1000</v>
      </c>
      <c r="N6024" s="80" t="s">
        <v>6858</v>
      </c>
      <c r="O6024" s="162"/>
      <c r="P6024" s="80" t="s">
        <v>3519</v>
      </c>
      <c r="Q6024" s="80"/>
      <c r="R6024" s="80"/>
      <c r="S6024" s="163"/>
      <c r="T6024" s="213"/>
      <c r="U6024" s="162"/>
      <c r="V6024" s="164"/>
      <c r="W6024" s="12" t="str">
        <f t="shared" si="1064"/>
        <v>Mqtt1</v>
      </c>
      <c r="X6024" s="196" t="s">
        <v>10794</v>
      </c>
      <c r="Y6024" s="6" t="str">
        <f t="shared" si="1061"/>
        <v>marpower/power-tag/spare-pt97f01</v>
      </c>
      <c r="Z6024" s="103" t="str" cm="1">
        <f t="array" ref="Z6024">IF(COUNTIF(N6024,"spare"),"","$."&amp;_xlfn.REGEXEXTRACT(J6024,"^PT\d+[FQ]\d+_(.*)", 2))</f>
        <v>$.Active_Power_Phase_A</v>
      </c>
      <c r="AA6024" s="12">
        <f t="shared" si="1070"/>
        <v>59</v>
      </c>
      <c r="AB6024" s="6" t="s">
        <v>195</v>
      </c>
      <c r="AC6024" s="103">
        <v>3054</v>
      </c>
      <c r="AJ6024" s="80"/>
      <c r="AK6024" s="113" t="s">
        <v>1425</v>
      </c>
      <c r="AN6024" s="80"/>
      <c r="AO6024" s="80"/>
      <c r="AP6024" s="80"/>
      <c r="AQ6024" s="80"/>
      <c r="AR6024" s="127"/>
      <c r="AS6024" s="80"/>
      <c r="AT6024" s="7"/>
      <c r="AU6024" s="7"/>
      <c r="AV6024" s="165"/>
      <c r="AW6024" s="166"/>
      <c r="AX6024" s="137"/>
      <c r="AY6024" s="147"/>
      <c r="AZ6024" s="167"/>
      <c r="BA6024" s="167"/>
      <c r="BB6024" s="147" t="str">
        <f t="shared" si="1069"/>
        <v/>
      </c>
      <c r="BC6024" s="168"/>
      <c r="BD6024" s="165"/>
      <c r="BE6024" s="165"/>
      <c r="BF6024" s="165"/>
      <c r="BG6024" s="165"/>
      <c r="BH6024" s="165"/>
      <c r="BI6024" s="165"/>
      <c r="BJ6024" s="165"/>
      <c r="BK6024" s="165"/>
      <c r="BL6024" s="165"/>
      <c r="BM6024" s="165"/>
      <c r="BN6024" s="165"/>
      <c r="BO6024" s="165"/>
      <c r="BP6024" s="165"/>
      <c r="BQ6024" s="165"/>
      <c r="BS6024" s="6"/>
      <c r="BT6024" s="11"/>
      <c r="BU6024" s="6"/>
      <c r="BV6024" s="6"/>
    </row>
    <row r="6025" spans="1:74" ht="15.75" x14ac:dyDescent="0.25">
      <c r="A6025" s="52" t="s">
        <v>1422</v>
      </c>
      <c r="B6025" s="56"/>
      <c r="C6025" s="7" t="s">
        <v>118</v>
      </c>
      <c r="D6025" s="7" t="s">
        <v>6562</v>
      </c>
      <c r="E6025" s="7"/>
      <c r="F6025" s="64"/>
      <c r="G6025" s="6"/>
      <c r="H6025" s="6"/>
      <c r="I6025" s="10" t="s">
        <v>110</v>
      </c>
      <c r="J6025" s="11" t="s">
        <v>5539</v>
      </c>
      <c r="K6025" s="194" t="s">
        <v>511</v>
      </c>
      <c r="L6025" s="176"/>
      <c r="M6025" s="176">
        <v>1000</v>
      </c>
      <c r="N6025" s="80" t="s">
        <v>6858</v>
      </c>
      <c r="O6025" s="162"/>
      <c r="P6025" s="80" t="s">
        <v>3520</v>
      </c>
      <c r="Q6025" s="80"/>
      <c r="R6025" s="80"/>
      <c r="S6025" s="163"/>
      <c r="T6025" s="213"/>
      <c r="U6025" s="162"/>
      <c r="V6025" s="164"/>
      <c r="W6025" s="12" t="str">
        <f t="shared" si="1064"/>
        <v>Mqtt1</v>
      </c>
      <c r="X6025" s="196" t="s">
        <v>10794</v>
      </c>
      <c r="Y6025" s="6" t="str">
        <f t="shared" si="1061"/>
        <v>marpower/power-tag/spare-pt97f01</v>
      </c>
      <c r="Z6025" s="103" t="str" cm="1">
        <f t="array" ref="Z6025">IF(COUNTIF(N6025,"spare"),"","$."&amp;_xlfn.REGEXEXTRACT(J6025,"^PT\d+[FQ]\d+_(.*)", 2))</f>
        <v>$.Active_Power_Phase_B</v>
      </c>
      <c r="AA6025" s="12">
        <f t="shared" si="1070"/>
        <v>59</v>
      </c>
      <c r="AB6025" s="6" t="s">
        <v>195</v>
      </c>
      <c r="AC6025" s="103">
        <v>3056</v>
      </c>
      <c r="AJ6025" s="80"/>
      <c r="AK6025" s="113" t="s">
        <v>1425</v>
      </c>
      <c r="AN6025" s="80"/>
      <c r="AO6025" s="80"/>
      <c r="AP6025" s="80"/>
      <c r="AQ6025" s="80"/>
      <c r="AR6025" s="127"/>
      <c r="AS6025" s="80"/>
      <c r="AT6025" s="7"/>
      <c r="AU6025" s="7"/>
      <c r="AV6025" s="165"/>
      <c r="AW6025" s="166"/>
      <c r="AX6025" s="137"/>
      <c r="AY6025" s="147"/>
      <c r="AZ6025" s="167"/>
      <c r="BA6025" s="167"/>
      <c r="BB6025" s="147" t="str">
        <f t="shared" si="1069"/>
        <v/>
      </c>
      <c r="BC6025" s="168"/>
      <c r="BD6025" s="165"/>
      <c r="BE6025" s="165"/>
      <c r="BF6025" s="165"/>
      <c r="BG6025" s="165"/>
      <c r="BH6025" s="165"/>
      <c r="BI6025" s="165"/>
      <c r="BJ6025" s="165"/>
      <c r="BK6025" s="165"/>
      <c r="BL6025" s="165"/>
      <c r="BM6025" s="165"/>
      <c r="BN6025" s="165"/>
      <c r="BO6025" s="165"/>
      <c r="BP6025" s="165"/>
      <c r="BQ6025" s="165"/>
      <c r="BS6025" s="6"/>
      <c r="BT6025" s="11"/>
      <c r="BU6025" s="6"/>
      <c r="BV6025" s="6"/>
    </row>
    <row r="6026" spans="1:74" ht="15.75" x14ac:dyDescent="0.25">
      <c r="A6026" s="52" t="s">
        <v>1422</v>
      </c>
      <c r="B6026" s="56"/>
      <c r="C6026" s="7" t="s">
        <v>118</v>
      </c>
      <c r="D6026" s="7" t="s">
        <v>6562</v>
      </c>
      <c r="E6026" s="7"/>
      <c r="F6026" s="64"/>
      <c r="G6026" s="6"/>
      <c r="H6026" s="6"/>
      <c r="I6026" s="10" t="s">
        <v>110</v>
      </c>
      <c r="J6026" s="11" t="s">
        <v>5540</v>
      </c>
      <c r="K6026" s="194" t="s">
        <v>511</v>
      </c>
      <c r="L6026" s="176"/>
      <c r="M6026" s="176">
        <v>1000</v>
      </c>
      <c r="N6026" s="80" t="s">
        <v>6858</v>
      </c>
      <c r="O6026" s="162"/>
      <c r="P6026" s="80" t="s">
        <v>3521</v>
      </c>
      <c r="Q6026" s="80"/>
      <c r="R6026" s="80"/>
      <c r="S6026" s="163"/>
      <c r="T6026" s="213"/>
      <c r="U6026" s="162"/>
      <c r="V6026" s="164"/>
      <c r="W6026" s="12" t="str">
        <f t="shared" si="1064"/>
        <v>Mqtt1</v>
      </c>
      <c r="X6026" s="196" t="s">
        <v>10794</v>
      </c>
      <c r="Y6026" s="6" t="str">
        <f t="shared" si="1061"/>
        <v>marpower/power-tag/spare-pt97f01</v>
      </c>
      <c r="Z6026" s="103" t="str" cm="1">
        <f t="array" ref="Z6026">IF(COUNTIF(N6026,"spare"),"","$."&amp;_xlfn.REGEXEXTRACT(J6026,"^PT\d+[FQ]\d+_(.*)", 2))</f>
        <v>$.Active_Power_Phase_C</v>
      </c>
      <c r="AA6026" s="12">
        <f t="shared" si="1070"/>
        <v>59</v>
      </c>
      <c r="AB6026" s="6" t="s">
        <v>195</v>
      </c>
      <c r="AC6026" s="103">
        <v>3058</v>
      </c>
      <c r="AJ6026" s="80"/>
      <c r="AK6026" s="113" t="s">
        <v>1425</v>
      </c>
      <c r="AN6026" s="80"/>
      <c r="AO6026" s="80"/>
      <c r="AP6026" s="80"/>
      <c r="AQ6026" s="80"/>
      <c r="AR6026" s="127"/>
      <c r="AS6026" s="80"/>
      <c r="AT6026" s="7"/>
      <c r="AU6026" s="7"/>
      <c r="AV6026" s="165"/>
      <c r="AW6026" s="166"/>
      <c r="AX6026" s="137"/>
      <c r="AY6026" s="147"/>
      <c r="AZ6026" s="167"/>
      <c r="BA6026" s="167"/>
      <c r="BB6026" s="147" t="str">
        <f t="shared" si="1069"/>
        <v/>
      </c>
      <c r="BC6026" s="168"/>
      <c r="BD6026" s="165"/>
      <c r="BE6026" s="165"/>
      <c r="BF6026" s="165"/>
      <c r="BG6026" s="165"/>
      <c r="BH6026" s="165"/>
      <c r="BI6026" s="165"/>
      <c r="BJ6026" s="165"/>
      <c r="BK6026" s="165"/>
      <c r="BL6026" s="165"/>
      <c r="BM6026" s="165"/>
      <c r="BN6026" s="165"/>
      <c r="BO6026" s="165"/>
      <c r="BP6026" s="165"/>
      <c r="BQ6026" s="165"/>
      <c r="BS6026" s="6"/>
      <c r="BT6026" s="11"/>
      <c r="BU6026" s="6"/>
      <c r="BV6026" s="6"/>
    </row>
    <row r="6027" spans="1:74" ht="15.75" x14ac:dyDescent="0.25">
      <c r="A6027" s="52" t="s">
        <v>1422</v>
      </c>
      <c r="B6027" s="56"/>
      <c r="C6027" s="7" t="s">
        <v>118</v>
      </c>
      <c r="D6027" s="7" t="s">
        <v>6562</v>
      </c>
      <c r="E6027" s="7"/>
      <c r="F6027" s="64"/>
      <c r="G6027" s="6"/>
      <c r="H6027" s="6"/>
      <c r="I6027" s="10" t="s">
        <v>110</v>
      </c>
      <c r="J6027" s="11" t="s">
        <v>5541</v>
      </c>
      <c r="K6027" s="194" t="s">
        <v>511</v>
      </c>
      <c r="L6027" s="176"/>
      <c r="M6027" s="176">
        <v>1000</v>
      </c>
      <c r="N6027" s="80" t="s">
        <v>6858</v>
      </c>
      <c r="O6027" s="162"/>
      <c r="P6027" s="80" t="s">
        <v>3522</v>
      </c>
      <c r="Q6027" s="80"/>
      <c r="R6027" s="80"/>
      <c r="S6027" s="163"/>
      <c r="T6027" s="213"/>
      <c r="U6027" s="162"/>
      <c r="V6027" s="164"/>
      <c r="W6027" s="12" t="str">
        <f t="shared" si="1064"/>
        <v>Mqtt1</v>
      </c>
      <c r="X6027" s="196" t="s">
        <v>10794</v>
      </c>
      <c r="Y6027" s="6" t="str">
        <f t="shared" ref="Y6027:Y6090" si="1071">LOWER(_xlfn.CONCAT("marpower/",SUBSTITUTE(SUBSTITUTE("power-tag/" &amp; X6027," ","-"),"_","-")))</f>
        <v>marpower/power-tag/spare-pt97f01</v>
      </c>
      <c r="Z6027" s="103" t="str" cm="1">
        <f t="array" ref="Z6027">IF(COUNTIF(N6027,"spare"),"","$."&amp;_xlfn.REGEXEXTRACT(J6027,"^PT\d+[FQ]\d+_(.*)", 2))</f>
        <v>$.Total_Active_Power</v>
      </c>
      <c r="AA6027" s="12">
        <f t="shared" si="1070"/>
        <v>59</v>
      </c>
      <c r="AB6027" s="6" t="s">
        <v>195</v>
      </c>
      <c r="AC6027" s="103">
        <v>3060</v>
      </c>
      <c r="AJ6027" s="80"/>
      <c r="AK6027" s="113" t="s">
        <v>1425</v>
      </c>
      <c r="AN6027" s="80"/>
      <c r="AO6027" s="80"/>
      <c r="AP6027" s="80"/>
      <c r="AQ6027" s="80"/>
      <c r="AR6027" s="127"/>
      <c r="AS6027" s="80"/>
      <c r="AT6027" s="7"/>
      <c r="AU6027" s="7"/>
      <c r="AV6027" s="165"/>
      <c r="AW6027" s="166"/>
      <c r="AX6027" s="137"/>
      <c r="AY6027" s="147"/>
      <c r="AZ6027" s="167"/>
      <c r="BA6027" s="167"/>
      <c r="BB6027" s="147" t="str">
        <f t="shared" si="1069"/>
        <v/>
      </c>
      <c r="BC6027" s="168"/>
      <c r="BD6027" s="165"/>
      <c r="BE6027" s="165"/>
      <c r="BF6027" s="165"/>
      <c r="BG6027" s="165"/>
      <c r="BH6027" s="165"/>
      <c r="BI6027" s="165"/>
      <c r="BJ6027" s="165"/>
      <c r="BK6027" s="165"/>
      <c r="BL6027" s="165"/>
      <c r="BM6027" s="165"/>
      <c r="BN6027" s="165"/>
      <c r="BO6027" s="165"/>
      <c r="BP6027" s="165"/>
      <c r="BQ6027" s="165"/>
      <c r="BS6027" s="6"/>
      <c r="BT6027" s="11"/>
      <c r="BU6027" s="6"/>
      <c r="BV6027" s="6"/>
    </row>
    <row r="6028" spans="1:74" ht="15.75" x14ac:dyDescent="0.25">
      <c r="A6028" s="52" t="s">
        <v>1422</v>
      </c>
      <c r="B6028" s="56"/>
      <c r="C6028" s="7" t="s">
        <v>118</v>
      </c>
      <c r="D6028" s="7" t="s">
        <v>6562</v>
      </c>
      <c r="E6028" s="7"/>
      <c r="F6028" s="64"/>
      <c r="G6028" s="6"/>
      <c r="H6028" s="6"/>
      <c r="I6028" s="10" t="s">
        <v>110</v>
      </c>
      <c r="J6028" s="11" t="s">
        <v>5542</v>
      </c>
      <c r="K6028" s="194" t="s">
        <v>511</v>
      </c>
      <c r="L6028" s="176"/>
      <c r="M6028" s="176">
        <v>1000</v>
      </c>
      <c r="N6028" s="80" t="s">
        <v>6858</v>
      </c>
      <c r="O6028" s="162"/>
      <c r="P6028" s="80" t="s">
        <v>3523</v>
      </c>
      <c r="Q6028" s="80"/>
      <c r="R6028" s="80"/>
      <c r="S6028" s="163"/>
      <c r="T6028" s="213"/>
      <c r="U6028" s="162"/>
      <c r="V6028" s="164"/>
      <c r="W6028" s="12" t="str">
        <f t="shared" si="1064"/>
        <v>Mqtt1</v>
      </c>
      <c r="X6028" s="196" t="s">
        <v>10794</v>
      </c>
      <c r="Y6028" s="6" t="str">
        <f t="shared" si="1071"/>
        <v>marpower/power-tag/spare-pt97f01</v>
      </c>
      <c r="Z6028" s="103" t="str" cm="1">
        <f t="array" ref="Z6028">IF(COUNTIF(N6028,"spare"),"","$."&amp;_xlfn.REGEXEXTRACT(J6028,"^PT\d+[FQ]\d+_(.*)", 2))</f>
        <v>$.Power_Factor_Phase_A</v>
      </c>
      <c r="AA6028" s="12">
        <f t="shared" si="1070"/>
        <v>59</v>
      </c>
      <c r="AB6028" s="6" t="s">
        <v>195</v>
      </c>
      <c r="AC6028" s="103">
        <v>3078</v>
      </c>
      <c r="AJ6028" s="80"/>
      <c r="AK6028" s="113" t="s">
        <v>1426</v>
      </c>
      <c r="AN6028" s="80"/>
      <c r="AO6028" s="80"/>
      <c r="AP6028" s="80"/>
      <c r="AQ6028" s="80"/>
      <c r="AR6028" s="127"/>
      <c r="AS6028" s="80"/>
      <c r="AT6028" s="7"/>
      <c r="AU6028" s="7"/>
      <c r="AV6028" s="165"/>
      <c r="AW6028" s="166"/>
      <c r="AX6028" s="137"/>
      <c r="AY6028" s="147"/>
      <c r="AZ6028" s="167"/>
      <c r="BA6028" s="167"/>
      <c r="BB6028" s="147" t="str">
        <f t="shared" si="1069"/>
        <v/>
      </c>
      <c r="BC6028" s="168"/>
      <c r="BD6028" s="165"/>
      <c r="BE6028" s="165"/>
      <c r="BF6028" s="165"/>
      <c r="BG6028" s="165"/>
      <c r="BH6028" s="165"/>
      <c r="BI6028" s="165"/>
      <c r="BJ6028" s="165"/>
      <c r="BK6028" s="165"/>
      <c r="BL6028" s="165"/>
      <c r="BM6028" s="165"/>
      <c r="BN6028" s="165"/>
      <c r="BO6028" s="165"/>
      <c r="BP6028" s="165"/>
      <c r="BQ6028" s="165"/>
      <c r="BS6028" s="6"/>
      <c r="BT6028" s="11"/>
      <c r="BU6028" s="6"/>
      <c r="BV6028" s="6"/>
    </row>
    <row r="6029" spans="1:74" ht="15.75" x14ac:dyDescent="0.25">
      <c r="A6029" s="52" t="s">
        <v>1422</v>
      </c>
      <c r="B6029" s="56"/>
      <c r="C6029" s="7" t="s">
        <v>118</v>
      </c>
      <c r="D6029" s="7" t="s">
        <v>6562</v>
      </c>
      <c r="E6029" s="7"/>
      <c r="F6029" s="64"/>
      <c r="G6029" s="6"/>
      <c r="H6029" s="6"/>
      <c r="I6029" s="10" t="s">
        <v>110</v>
      </c>
      <c r="J6029" s="11" t="s">
        <v>5543</v>
      </c>
      <c r="K6029" s="194" t="s">
        <v>511</v>
      </c>
      <c r="L6029" s="176"/>
      <c r="M6029" s="176">
        <v>1000</v>
      </c>
      <c r="N6029" s="80" t="s">
        <v>6858</v>
      </c>
      <c r="O6029" s="162"/>
      <c r="P6029" s="80" t="s">
        <v>3524</v>
      </c>
      <c r="Q6029" s="80"/>
      <c r="R6029" s="80"/>
      <c r="S6029" s="163"/>
      <c r="T6029" s="213"/>
      <c r="U6029" s="162"/>
      <c r="V6029" s="164"/>
      <c r="W6029" s="12" t="str">
        <f t="shared" si="1064"/>
        <v>Mqtt1</v>
      </c>
      <c r="X6029" s="196" t="s">
        <v>10794</v>
      </c>
      <c r="Y6029" s="6" t="str">
        <f t="shared" si="1071"/>
        <v>marpower/power-tag/spare-pt97f01</v>
      </c>
      <c r="Z6029" s="103" t="str" cm="1">
        <f t="array" ref="Z6029">IF(COUNTIF(N6029,"spare"),"","$."&amp;_xlfn.REGEXEXTRACT(J6029,"^PT\d+[FQ]\d+_(.*)", 2))</f>
        <v>$.Power_Factor_Phase_B</v>
      </c>
      <c r="AA6029" s="12">
        <f t="shared" si="1070"/>
        <v>59</v>
      </c>
      <c r="AB6029" s="6" t="s">
        <v>195</v>
      </c>
      <c r="AC6029" s="103">
        <v>3080</v>
      </c>
      <c r="AJ6029" s="80"/>
      <c r="AK6029" s="113" t="s">
        <v>1426</v>
      </c>
      <c r="AN6029" s="80"/>
      <c r="AO6029" s="80"/>
      <c r="AP6029" s="80"/>
      <c r="AQ6029" s="80"/>
      <c r="AR6029" s="127"/>
      <c r="AS6029" s="80"/>
      <c r="AT6029" s="7"/>
      <c r="AU6029" s="7"/>
      <c r="AV6029" s="165"/>
      <c r="AW6029" s="166"/>
      <c r="AX6029" s="137"/>
      <c r="AY6029" s="147"/>
      <c r="AZ6029" s="167"/>
      <c r="BA6029" s="167"/>
      <c r="BB6029" s="147" t="str">
        <f t="shared" si="1069"/>
        <v/>
      </c>
      <c r="BC6029" s="168"/>
      <c r="BD6029" s="165"/>
      <c r="BE6029" s="165"/>
      <c r="BF6029" s="165"/>
      <c r="BG6029" s="165"/>
      <c r="BH6029" s="165"/>
      <c r="BI6029" s="165"/>
      <c r="BJ6029" s="165"/>
      <c r="BK6029" s="165"/>
      <c r="BL6029" s="165"/>
      <c r="BM6029" s="165"/>
      <c r="BN6029" s="165"/>
      <c r="BO6029" s="165"/>
      <c r="BP6029" s="165"/>
      <c r="BQ6029" s="165"/>
      <c r="BS6029" s="6"/>
      <c r="BT6029" s="11"/>
      <c r="BU6029" s="6"/>
      <c r="BV6029" s="6"/>
    </row>
    <row r="6030" spans="1:74" ht="15.75" x14ac:dyDescent="0.25">
      <c r="A6030" s="52" t="s">
        <v>1422</v>
      </c>
      <c r="B6030" s="56"/>
      <c r="C6030" s="7" t="s">
        <v>118</v>
      </c>
      <c r="D6030" s="7" t="s">
        <v>6562</v>
      </c>
      <c r="E6030" s="7"/>
      <c r="F6030" s="64"/>
      <c r="G6030" s="6"/>
      <c r="H6030" s="6"/>
      <c r="I6030" s="10" t="s">
        <v>110</v>
      </c>
      <c r="J6030" s="11" t="s">
        <v>5544</v>
      </c>
      <c r="K6030" s="194" t="s">
        <v>511</v>
      </c>
      <c r="L6030" s="176"/>
      <c r="M6030" s="176">
        <v>1000</v>
      </c>
      <c r="N6030" s="80" t="s">
        <v>6858</v>
      </c>
      <c r="O6030" s="162"/>
      <c r="P6030" s="80" t="s">
        <v>3525</v>
      </c>
      <c r="Q6030" s="80"/>
      <c r="R6030" s="80"/>
      <c r="S6030" s="163"/>
      <c r="T6030" s="213"/>
      <c r="U6030" s="162"/>
      <c r="V6030" s="164"/>
      <c r="W6030" s="12" t="str">
        <f t="shared" si="1064"/>
        <v>Mqtt1</v>
      </c>
      <c r="X6030" s="196" t="s">
        <v>10794</v>
      </c>
      <c r="Y6030" s="6" t="str">
        <f t="shared" si="1071"/>
        <v>marpower/power-tag/spare-pt97f01</v>
      </c>
      <c r="Z6030" s="103" t="str" cm="1">
        <f t="array" ref="Z6030">IF(COUNTIF(N6030,"spare"),"","$."&amp;_xlfn.REGEXEXTRACT(J6030,"^PT\d+[FQ]\d+_(.*)", 2))</f>
        <v>$.Power_Factor_Phase_C</v>
      </c>
      <c r="AA6030" s="12">
        <f t="shared" si="1070"/>
        <v>59</v>
      </c>
      <c r="AB6030" s="6" t="s">
        <v>195</v>
      </c>
      <c r="AC6030" s="103">
        <v>3082</v>
      </c>
      <c r="AJ6030" s="80"/>
      <c r="AK6030" s="113" t="s">
        <v>1426</v>
      </c>
      <c r="AN6030" s="80"/>
      <c r="AO6030" s="80"/>
      <c r="AP6030" s="80"/>
      <c r="AQ6030" s="80"/>
      <c r="AR6030" s="127"/>
      <c r="AS6030" s="80"/>
      <c r="AT6030" s="7"/>
      <c r="AU6030" s="7"/>
      <c r="AV6030" s="165"/>
      <c r="AW6030" s="166"/>
      <c r="AX6030" s="137"/>
      <c r="AY6030" s="147"/>
      <c r="AZ6030" s="167"/>
      <c r="BA6030" s="167"/>
      <c r="BB6030" s="147" t="str">
        <f t="shared" si="1069"/>
        <v/>
      </c>
      <c r="BC6030" s="168"/>
      <c r="BD6030" s="165"/>
      <c r="BE6030" s="165"/>
      <c r="BF6030" s="165"/>
      <c r="BG6030" s="165"/>
      <c r="BH6030" s="165"/>
      <c r="BI6030" s="165"/>
      <c r="BJ6030" s="165"/>
      <c r="BK6030" s="165"/>
      <c r="BL6030" s="165"/>
      <c r="BM6030" s="165"/>
      <c r="BN6030" s="165"/>
      <c r="BO6030" s="165"/>
      <c r="BP6030" s="165"/>
      <c r="BQ6030" s="165"/>
      <c r="BS6030" s="6"/>
      <c r="BT6030" s="11"/>
      <c r="BU6030" s="6"/>
      <c r="BV6030" s="6"/>
    </row>
    <row r="6031" spans="1:74" ht="15.75" x14ac:dyDescent="0.25">
      <c r="A6031" s="52" t="s">
        <v>1422</v>
      </c>
      <c r="B6031" s="56"/>
      <c r="C6031" s="7" t="s">
        <v>118</v>
      </c>
      <c r="D6031" s="7" t="s">
        <v>6562</v>
      </c>
      <c r="E6031" s="7"/>
      <c r="F6031" s="64"/>
      <c r="G6031" s="6"/>
      <c r="H6031" s="6"/>
      <c r="I6031" s="10" t="s">
        <v>110</v>
      </c>
      <c r="J6031" s="11" t="s">
        <v>5545</v>
      </c>
      <c r="K6031" s="194" t="s">
        <v>511</v>
      </c>
      <c r="L6031" s="176"/>
      <c r="M6031" s="176">
        <v>1000</v>
      </c>
      <c r="N6031" s="80" t="s">
        <v>6858</v>
      </c>
      <c r="O6031" s="162"/>
      <c r="P6031" s="80" t="s">
        <v>3526</v>
      </c>
      <c r="Q6031" s="80"/>
      <c r="R6031" s="80"/>
      <c r="S6031" s="163"/>
      <c r="T6031" s="213"/>
      <c r="U6031" s="162"/>
      <c r="V6031" s="164"/>
      <c r="W6031" s="12" t="str">
        <f t="shared" si="1064"/>
        <v>Mqtt1</v>
      </c>
      <c r="X6031" s="196" t="s">
        <v>10794</v>
      </c>
      <c r="Y6031" s="6" t="str">
        <f t="shared" si="1071"/>
        <v>marpower/power-tag/spare-pt97f01</v>
      </c>
      <c r="Z6031" s="103" t="str" cm="1">
        <f t="array" ref="Z6031">IF(COUNTIF(N6031,"spare"),"","$."&amp;_xlfn.REGEXEXTRACT(J6031,"^PT\d+[FQ]\d+_(.*)", 2))</f>
        <v>$.Total_Power_Factor</v>
      </c>
      <c r="AA6031" s="12">
        <f t="shared" si="1070"/>
        <v>59</v>
      </c>
      <c r="AB6031" s="6" t="s">
        <v>195</v>
      </c>
      <c r="AC6031" s="103">
        <v>3084</v>
      </c>
      <c r="AJ6031" s="80"/>
      <c r="AK6031" s="113" t="s">
        <v>1426</v>
      </c>
      <c r="AN6031" s="80"/>
      <c r="AO6031" s="80"/>
      <c r="AP6031" s="80"/>
      <c r="AQ6031" s="80"/>
      <c r="AR6031" s="127"/>
      <c r="AS6031" s="80"/>
      <c r="AT6031" s="7"/>
      <c r="AU6031" s="7"/>
      <c r="AV6031" s="165"/>
      <c r="AW6031" s="166"/>
      <c r="AX6031" s="137"/>
      <c r="AY6031" s="147"/>
      <c r="AZ6031" s="167"/>
      <c r="BA6031" s="167"/>
      <c r="BB6031" s="147" t="str">
        <f t="shared" si="1069"/>
        <v/>
      </c>
      <c r="BC6031" s="168"/>
      <c r="BD6031" s="165"/>
      <c r="BE6031" s="165"/>
      <c r="BF6031" s="165"/>
      <c r="BG6031" s="165"/>
      <c r="BH6031" s="165"/>
      <c r="BI6031" s="165"/>
      <c r="BJ6031" s="165"/>
      <c r="BK6031" s="165"/>
      <c r="BL6031" s="165"/>
      <c r="BM6031" s="165"/>
      <c r="BN6031" s="165"/>
      <c r="BO6031" s="165"/>
      <c r="BP6031" s="165"/>
      <c r="BQ6031" s="165"/>
      <c r="BS6031" s="6"/>
      <c r="BT6031" s="11"/>
      <c r="BU6031" s="6"/>
      <c r="BV6031" s="6"/>
    </row>
    <row r="6032" spans="1:74" ht="15.75" x14ac:dyDescent="0.25">
      <c r="A6032" s="52" t="s">
        <v>1422</v>
      </c>
      <c r="B6032" s="56"/>
      <c r="C6032" s="7" t="s">
        <v>118</v>
      </c>
      <c r="D6032" s="7" t="s">
        <v>6562</v>
      </c>
      <c r="E6032" s="7"/>
      <c r="F6032" s="64"/>
      <c r="G6032" s="6"/>
      <c r="H6032" s="6"/>
      <c r="I6032" s="10" t="s">
        <v>110</v>
      </c>
      <c r="J6032" s="11" t="s">
        <v>5546</v>
      </c>
      <c r="K6032" s="194" t="s">
        <v>511</v>
      </c>
      <c r="L6032" s="176"/>
      <c r="M6032" s="176">
        <v>1000</v>
      </c>
      <c r="N6032" s="80" t="s">
        <v>6858</v>
      </c>
      <c r="O6032" s="162"/>
      <c r="P6032" s="80" t="s">
        <v>6464</v>
      </c>
      <c r="Q6032" s="80"/>
      <c r="R6032" s="80"/>
      <c r="S6032" s="163"/>
      <c r="T6032" s="213"/>
      <c r="U6032" s="162"/>
      <c r="V6032" s="164"/>
      <c r="W6032" s="12" t="str">
        <f t="shared" si="1064"/>
        <v>Mqtt1</v>
      </c>
      <c r="X6032" s="196" t="s">
        <v>10795</v>
      </c>
      <c r="Y6032" s="6" t="str">
        <f t="shared" si="1071"/>
        <v>marpower/power-tag/knx-supply</v>
      </c>
      <c r="Z6032" s="103" t="str" cm="1">
        <f t="array" ref="Z6032">IF(COUNTIF(N6032,"spare"),"","$."&amp;_xlfn.REGEXEXTRACT(J6032,"^PT\d+[FQ]\d+_(.*)", 2))</f>
        <v>$.RMS_Current_Phase_A</v>
      </c>
      <c r="AA6032" s="12">
        <f>AA6017+1</f>
        <v>60</v>
      </c>
      <c r="AB6032" s="6" t="s">
        <v>195</v>
      </c>
      <c r="AC6032" s="103">
        <v>3000</v>
      </c>
      <c r="AJ6032" s="80"/>
      <c r="AK6032" s="113" t="s">
        <v>1423</v>
      </c>
      <c r="AN6032" s="80"/>
      <c r="AO6032" s="80"/>
      <c r="AP6032" s="80"/>
      <c r="AQ6032" s="80"/>
      <c r="AR6032" s="127"/>
      <c r="AS6032" s="80"/>
      <c r="AT6032" s="7"/>
      <c r="AU6032" s="7"/>
      <c r="AV6032" s="165"/>
      <c r="AW6032" s="166"/>
      <c r="AX6032" s="137"/>
      <c r="AY6032" s="147"/>
      <c r="AZ6032" s="167"/>
      <c r="BA6032" s="167"/>
      <c r="BB6032" s="147" t="str">
        <f t="shared" ref="BB6032:BB6046" si="1072">IF(ISNUMBER(AM6032),"1","")</f>
        <v/>
      </c>
      <c r="BC6032" s="168"/>
      <c r="BD6032" s="165"/>
      <c r="BE6032" s="165"/>
      <c r="BF6032" s="165"/>
      <c r="BG6032" s="165"/>
      <c r="BH6032" s="165"/>
      <c r="BI6032" s="165"/>
      <c r="BJ6032" s="165"/>
      <c r="BK6032" s="165"/>
      <c r="BL6032" s="165"/>
      <c r="BM6032" s="165"/>
      <c r="BN6032" s="165"/>
      <c r="BO6032" s="165"/>
      <c r="BP6032" s="165"/>
      <c r="BQ6032" s="165"/>
      <c r="BS6032" s="6"/>
      <c r="BT6032" s="11"/>
      <c r="BU6032" s="6"/>
      <c r="BV6032" s="6"/>
    </row>
    <row r="6033" spans="1:74" ht="15.75" x14ac:dyDescent="0.25">
      <c r="A6033" s="52" t="s">
        <v>1422</v>
      </c>
      <c r="B6033" s="56"/>
      <c r="C6033" s="7" t="s">
        <v>118</v>
      </c>
      <c r="D6033" s="7" t="s">
        <v>6562</v>
      </c>
      <c r="E6033" s="7"/>
      <c r="F6033" s="64"/>
      <c r="G6033" s="6"/>
      <c r="H6033" s="6"/>
      <c r="I6033" s="10" t="s">
        <v>110</v>
      </c>
      <c r="J6033" s="11" t="s">
        <v>5547</v>
      </c>
      <c r="K6033" s="194" t="s">
        <v>511</v>
      </c>
      <c r="L6033" s="176"/>
      <c r="M6033" s="176">
        <v>1000</v>
      </c>
      <c r="N6033" s="80" t="s">
        <v>6858</v>
      </c>
      <c r="O6033" s="162"/>
      <c r="P6033" s="80" t="s">
        <v>6465</v>
      </c>
      <c r="Q6033" s="80"/>
      <c r="R6033" s="80"/>
      <c r="S6033" s="163"/>
      <c r="T6033" s="213"/>
      <c r="U6033" s="162"/>
      <c r="V6033" s="164"/>
      <c r="W6033" s="12" t="str">
        <f t="shared" si="1064"/>
        <v>Mqtt1</v>
      </c>
      <c r="X6033" s="196" t="s">
        <v>10795</v>
      </c>
      <c r="Y6033" s="6" t="str">
        <f t="shared" si="1071"/>
        <v>marpower/power-tag/knx-supply</v>
      </c>
      <c r="Z6033" s="103" t="str" cm="1">
        <f t="array" ref="Z6033">IF(COUNTIF(N6033,"spare"),"","$."&amp;_xlfn.REGEXEXTRACT(J6033,"^PT\d+[FQ]\d+_(.*)", 2))</f>
        <v>$.RMS_Current_Phase_B</v>
      </c>
      <c r="AA6033" s="12">
        <f t="shared" ref="AA6033:AA6046" si="1073">AA6018+1</f>
        <v>60</v>
      </c>
      <c r="AB6033" s="6" t="s">
        <v>195</v>
      </c>
      <c r="AC6033" s="103">
        <v>3002</v>
      </c>
      <c r="AJ6033" s="80"/>
      <c r="AK6033" s="113" t="s">
        <v>1423</v>
      </c>
      <c r="AN6033" s="80"/>
      <c r="AO6033" s="80"/>
      <c r="AP6033" s="80"/>
      <c r="AQ6033" s="80"/>
      <c r="AR6033" s="127"/>
      <c r="AS6033" s="80"/>
      <c r="AT6033" s="7"/>
      <c r="AU6033" s="7"/>
      <c r="AV6033" s="165"/>
      <c r="AW6033" s="166"/>
      <c r="AX6033" s="137"/>
      <c r="AY6033" s="147"/>
      <c r="AZ6033" s="167"/>
      <c r="BA6033" s="167"/>
      <c r="BB6033" s="147" t="str">
        <f t="shared" si="1072"/>
        <v/>
      </c>
      <c r="BC6033" s="168"/>
      <c r="BD6033" s="165"/>
      <c r="BE6033" s="165"/>
      <c r="BF6033" s="165"/>
      <c r="BG6033" s="165"/>
      <c r="BH6033" s="165"/>
      <c r="BI6033" s="165"/>
      <c r="BJ6033" s="165"/>
      <c r="BK6033" s="165"/>
      <c r="BL6033" s="165"/>
      <c r="BM6033" s="165"/>
      <c r="BN6033" s="165"/>
      <c r="BO6033" s="165"/>
      <c r="BP6033" s="165"/>
      <c r="BQ6033" s="165"/>
      <c r="BS6033" s="6"/>
      <c r="BT6033" s="11"/>
      <c r="BU6033" s="6"/>
      <c r="BV6033" s="6"/>
    </row>
    <row r="6034" spans="1:74" ht="15.75" x14ac:dyDescent="0.25">
      <c r="A6034" s="52" t="s">
        <v>1422</v>
      </c>
      <c r="B6034" s="56"/>
      <c r="C6034" s="7" t="s">
        <v>118</v>
      </c>
      <c r="D6034" s="7" t="s">
        <v>6562</v>
      </c>
      <c r="E6034" s="7"/>
      <c r="F6034" s="64"/>
      <c r="G6034" s="6"/>
      <c r="H6034" s="6"/>
      <c r="I6034" s="10" t="s">
        <v>110</v>
      </c>
      <c r="J6034" s="11" t="s">
        <v>5548</v>
      </c>
      <c r="K6034" s="194" t="s">
        <v>511</v>
      </c>
      <c r="L6034" s="176"/>
      <c r="M6034" s="176">
        <v>1000</v>
      </c>
      <c r="N6034" s="80" t="s">
        <v>6858</v>
      </c>
      <c r="O6034" s="162"/>
      <c r="P6034" s="80" t="s">
        <v>6466</v>
      </c>
      <c r="Q6034" s="80"/>
      <c r="R6034" s="80"/>
      <c r="S6034" s="163"/>
      <c r="T6034" s="213"/>
      <c r="U6034" s="162"/>
      <c r="V6034" s="164"/>
      <c r="W6034" s="12" t="str">
        <f t="shared" si="1064"/>
        <v>Mqtt1</v>
      </c>
      <c r="X6034" s="196" t="s">
        <v>10795</v>
      </c>
      <c r="Y6034" s="6" t="str">
        <f t="shared" si="1071"/>
        <v>marpower/power-tag/knx-supply</v>
      </c>
      <c r="Z6034" s="103" t="str" cm="1">
        <f t="array" ref="Z6034">IF(COUNTIF(N6034,"spare"),"","$."&amp;_xlfn.REGEXEXTRACT(J6034,"^PT\d+[FQ]\d+_(.*)", 2))</f>
        <v>$.RMS_Current_Phase_C</v>
      </c>
      <c r="AA6034" s="12">
        <f t="shared" si="1073"/>
        <v>60</v>
      </c>
      <c r="AB6034" s="6" t="s">
        <v>195</v>
      </c>
      <c r="AC6034" s="103">
        <v>3004</v>
      </c>
      <c r="AJ6034" s="80"/>
      <c r="AK6034" s="113" t="s">
        <v>1423</v>
      </c>
      <c r="AN6034" s="80"/>
      <c r="AO6034" s="80"/>
      <c r="AP6034" s="80"/>
      <c r="AQ6034" s="80"/>
      <c r="AR6034" s="127"/>
      <c r="AS6034" s="80"/>
      <c r="AT6034" s="7"/>
      <c r="AU6034" s="7"/>
      <c r="AV6034" s="165"/>
      <c r="AW6034" s="166"/>
      <c r="AX6034" s="137"/>
      <c r="AY6034" s="147"/>
      <c r="AZ6034" s="167"/>
      <c r="BA6034" s="167"/>
      <c r="BB6034" s="147" t="str">
        <f t="shared" si="1072"/>
        <v/>
      </c>
      <c r="BC6034" s="168"/>
      <c r="BD6034" s="165"/>
      <c r="BE6034" s="165"/>
      <c r="BF6034" s="165"/>
      <c r="BG6034" s="165"/>
      <c r="BH6034" s="165"/>
      <c r="BI6034" s="165"/>
      <c r="BJ6034" s="165"/>
      <c r="BK6034" s="165"/>
      <c r="BL6034" s="165"/>
      <c r="BM6034" s="165"/>
      <c r="BN6034" s="165"/>
      <c r="BO6034" s="165"/>
      <c r="BP6034" s="165"/>
      <c r="BQ6034" s="165"/>
      <c r="BS6034" s="6"/>
      <c r="BT6034" s="11"/>
      <c r="BU6034" s="6"/>
      <c r="BV6034" s="6"/>
    </row>
    <row r="6035" spans="1:74" ht="15.75" x14ac:dyDescent="0.25">
      <c r="A6035" s="52" t="s">
        <v>1422</v>
      </c>
      <c r="B6035" s="56"/>
      <c r="C6035" s="7" t="s">
        <v>118</v>
      </c>
      <c r="D6035" s="7" t="s">
        <v>6562</v>
      </c>
      <c r="E6035" s="7"/>
      <c r="F6035" s="64"/>
      <c r="G6035" s="6"/>
      <c r="H6035" s="6"/>
      <c r="I6035" s="10" t="s">
        <v>110</v>
      </c>
      <c r="J6035" s="11" t="s">
        <v>5549</v>
      </c>
      <c r="K6035" s="194" t="s">
        <v>511</v>
      </c>
      <c r="L6035" s="176"/>
      <c r="M6035" s="176">
        <v>1000</v>
      </c>
      <c r="N6035" s="80" t="s">
        <v>6858</v>
      </c>
      <c r="O6035" s="162"/>
      <c r="P6035" s="80" t="s">
        <v>6467</v>
      </c>
      <c r="Q6035" s="80"/>
      <c r="R6035" s="80"/>
      <c r="S6035" s="163"/>
      <c r="T6035" s="213"/>
      <c r="U6035" s="162"/>
      <c r="V6035" s="164"/>
      <c r="W6035" s="12" t="str">
        <f t="shared" si="1064"/>
        <v>Mqtt1</v>
      </c>
      <c r="X6035" s="196" t="s">
        <v>10795</v>
      </c>
      <c r="Y6035" s="6" t="str">
        <f t="shared" si="1071"/>
        <v>marpower/power-tag/knx-supply</v>
      </c>
      <c r="Z6035" s="103" t="str" cm="1">
        <f t="array" ref="Z6035">IF(COUNTIF(N6035,"spare"),"","$."&amp;_xlfn.REGEXEXTRACT(J6035,"^PT\d+[FQ]\d+_(.*)", 2))</f>
        <v>$.RMS_Current_Phase_Neut</v>
      </c>
      <c r="AA6035" s="12">
        <f t="shared" si="1073"/>
        <v>60</v>
      </c>
      <c r="AB6035" s="6" t="s">
        <v>195</v>
      </c>
      <c r="AC6035" s="103">
        <v>3006</v>
      </c>
      <c r="AJ6035" s="80"/>
      <c r="AK6035" s="113" t="s">
        <v>1423</v>
      </c>
      <c r="AN6035" s="80"/>
      <c r="AO6035" s="80"/>
      <c r="AP6035" s="80"/>
      <c r="AQ6035" s="80"/>
      <c r="AR6035" s="127"/>
      <c r="AS6035" s="80"/>
      <c r="AT6035" s="7"/>
      <c r="AU6035" s="7"/>
      <c r="AV6035" s="165"/>
      <c r="AW6035" s="166"/>
      <c r="AX6035" s="137"/>
      <c r="AY6035" s="147"/>
      <c r="AZ6035" s="167"/>
      <c r="BA6035" s="167"/>
      <c r="BB6035" s="147" t="str">
        <f t="shared" si="1072"/>
        <v/>
      </c>
      <c r="BC6035" s="168"/>
      <c r="BD6035" s="165"/>
      <c r="BE6035" s="165"/>
      <c r="BF6035" s="165"/>
      <c r="BG6035" s="165"/>
      <c r="BH6035" s="165"/>
      <c r="BI6035" s="165"/>
      <c r="BJ6035" s="165"/>
      <c r="BK6035" s="165"/>
      <c r="BL6035" s="165"/>
      <c r="BM6035" s="165"/>
      <c r="BN6035" s="165"/>
      <c r="BO6035" s="165"/>
      <c r="BP6035" s="165"/>
      <c r="BQ6035" s="165"/>
      <c r="BS6035" s="6"/>
      <c r="BT6035" s="11"/>
      <c r="BU6035" s="6"/>
      <c r="BV6035" s="6"/>
    </row>
    <row r="6036" spans="1:74" ht="15.75" x14ac:dyDescent="0.25">
      <c r="A6036" s="52" t="s">
        <v>1422</v>
      </c>
      <c r="B6036" s="56"/>
      <c r="C6036" s="7" t="s">
        <v>118</v>
      </c>
      <c r="D6036" s="7" t="s">
        <v>6562</v>
      </c>
      <c r="E6036" s="7"/>
      <c r="F6036" s="64"/>
      <c r="G6036" s="6"/>
      <c r="H6036" s="6"/>
      <c r="I6036" s="10" t="s">
        <v>110</v>
      </c>
      <c r="J6036" s="11" t="s">
        <v>8443</v>
      </c>
      <c r="K6036" s="194" t="s">
        <v>511</v>
      </c>
      <c r="L6036" s="176"/>
      <c r="M6036" s="176">
        <v>1000</v>
      </c>
      <c r="N6036" s="80" t="s">
        <v>6858</v>
      </c>
      <c r="O6036" s="162"/>
      <c r="P6036" s="80" t="s">
        <v>6468</v>
      </c>
      <c r="Q6036" s="80"/>
      <c r="R6036" s="80"/>
      <c r="S6036" s="163"/>
      <c r="T6036" s="213"/>
      <c r="U6036" s="162"/>
      <c r="V6036" s="164"/>
      <c r="W6036" s="12" t="str">
        <f t="shared" si="1064"/>
        <v>Mqtt1</v>
      </c>
      <c r="X6036" s="196" t="s">
        <v>10795</v>
      </c>
      <c r="Y6036" s="6" t="str">
        <f t="shared" si="1071"/>
        <v>marpower/power-tag/knx-supply</v>
      </c>
      <c r="Z6036" s="103" t="str" cm="1">
        <f t="array" ref="Z6036">IF(COUNTIF(N6036,"spare"),"","$."&amp;_xlfn.REGEXEXTRACT(J6036,"^PT\d+[FQ]\d+_(.*)", 2))</f>
        <v>$.RMS_Voltage_A_N</v>
      </c>
      <c r="AA6036" s="12">
        <f t="shared" si="1073"/>
        <v>60</v>
      </c>
      <c r="AB6036" s="6" t="s">
        <v>195</v>
      </c>
      <c r="AC6036" s="103">
        <v>3028</v>
      </c>
      <c r="AJ6036" s="80"/>
      <c r="AK6036" s="113" t="s">
        <v>1424</v>
      </c>
      <c r="AN6036" s="80"/>
      <c r="AO6036" s="80"/>
      <c r="AP6036" s="80"/>
      <c r="AQ6036" s="80"/>
      <c r="AR6036" s="127"/>
      <c r="AS6036" s="80"/>
      <c r="AT6036" s="7"/>
      <c r="AU6036" s="7"/>
      <c r="AV6036" s="165"/>
      <c r="AW6036" s="166"/>
      <c r="AX6036" s="137"/>
      <c r="AY6036" s="147"/>
      <c r="AZ6036" s="167"/>
      <c r="BA6036" s="167"/>
      <c r="BB6036" s="147" t="str">
        <f t="shared" si="1072"/>
        <v/>
      </c>
      <c r="BC6036" s="168"/>
      <c r="BD6036" s="165"/>
      <c r="BE6036" s="165"/>
      <c r="BF6036" s="165"/>
      <c r="BG6036" s="165"/>
      <c r="BH6036" s="165"/>
      <c r="BI6036" s="165"/>
      <c r="BJ6036" s="165"/>
      <c r="BK6036" s="165"/>
      <c r="BL6036" s="165"/>
      <c r="BM6036" s="165"/>
      <c r="BN6036" s="165"/>
      <c r="BO6036" s="165"/>
      <c r="BP6036" s="165"/>
      <c r="BQ6036" s="165"/>
      <c r="BS6036" s="6"/>
      <c r="BT6036" s="11"/>
      <c r="BU6036" s="6"/>
      <c r="BV6036" s="6"/>
    </row>
    <row r="6037" spans="1:74" ht="15.75" x14ac:dyDescent="0.25">
      <c r="A6037" s="52" t="s">
        <v>1422</v>
      </c>
      <c r="B6037" s="56"/>
      <c r="C6037" s="7" t="s">
        <v>118</v>
      </c>
      <c r="D6037" s="7" t="s">
        <v>6562</v>
      </c>
      <c r="E6037" s="7"/>
      <c r="F6037" s="64"/>
      <c r="G6037" s="6"/>
      <c r="H6037" s="6"/>
      <c r="I6037" s="10" t="s">
        <v>110</v>
      </c>
      <c r="J6037" s="11" t="s">
        <v>8620</v>
      </c>
      <c r="K6037" s="194" t="s">
        <v>511</v>
      </c>
      <c r="L6037" s="176"/>
      <c r="M6037" s="176">
        <v>1000</v>
      </c>
      <c r="N6037" s="80" t="s">
        <v>6858</v>
      </c>
      <c r="O6037" s="162"/>
      <c r="P6037" s="80" t="s">
        <v>6469</v>
      </c>
      <c r="Q6037" s="80"/>
      <c r="R6037" s="80"/>
      <c r="S6037" s="163"/>
      <c r="T6037" s="213"/>
      <c r="U6037" s="162"/>
      <c r="V6037" s="164"/>
      <c r="W6037" s="12" t="str">
        <f t="shared" si="1064"/>
        <v>Mqtt1</v>
      </c>
      <c r="X6037" s="196" t="s">
        <v>10795</v>
      </c>
      <c r="Y6037" s="6" t="str">
        <f t="shared" si="1071"/>
        <v>marpower/power-tag/knx-supply</v>
      </c>
      <c r="Z6037" s="103" t="str" cm="1">
        <f t="array" ref="Z6037">IF(COUNTIF(N6037,"spare"),"","$."&amp;_xlfn.REGEXEXTRACT(J6037,"^PT\d+[FQ]\d+_(.*)", 2))</f>
        <v>$.RMS_Voltage_B_N</v>
      </c>
      <c r="AA6037" s="12">
        <f t="shared" si="1073"/>
        <v>60</v>
      </c>
      <c r="AB6037" s="6" t="s">
        <v>195</v>
      </c>
      <c r="AC6037" s="103">
        <v>3030</v>
      </c>
      <c r="AJ6037" s="80"/>
      <c r="AK6037" s="113" t="s">
        <v>1424</v>
      </c>
      <c r="AN6037" s="80"/>
      <c r="AO6037" s="80"/>
      <c r="AP6037" s="80"/>
      <c r="AQ6037" s="80"/>
      <c r="AR6037" s="127"/>
      <c r="AS6037" s="80"/>
      <c r="AT6037" s="7"/>
      <c r="AU6037" s="7"/>
      <c r="AV6037" s="165"/>
      <c r="AW6037" s="166"/>
      <c r="AX6037" s="137"/>
      <c r="AY6037" s="147"/>
      <c r="AZ6037" s="167"/>
      <c r="BA6037" s="167"/>
      <c r="BB6037" s="147" t="str">
        <f t="shared" si="1072"/>
        <v/>
      </c>
      <c r="BC6037" s="168"/>
      <c r="BD6037" s="165"/>
      <c r="BE6037" s="165"/>
      <c r="BF6037" s="165"/>
      <c r="BG6037" s="165"/>
      <c r="BH6037" s="165"/>
      <c r="BI6037" s="165"/>
      <c r="BJ6037" s="165"/>
      <c r="BK6037" s="165"/>
      <c r="BL6037" s="165"/>
      <c r="BM6037" s="165"/>
      <c r="BN6037" s="165"/>
      <c r="BO6037" s="165"/>
      <c r="BP6037" s="165"/>
      <c r="BQ6037" s="165"/>
      <c r="BS6037" s="6"/>
      <c r="BT6037" s="11"/>
      <c r="BU6037" s="6"/>
      <c r="BV6037" s="6"/>
    </row>
    <row r="6038" spans="1:74" ht="15.75" x14ac:dyDescent="0.25">
      <c r="A6038" s="52" t="s">
        <v>1422</v>
      </c>
      <c r="B6038" s="56"/>
      <c r="C6038" s="7" t="s">
        <v>118</v>
      </c>
      <c r="D6038" s="7" t="s">
        <v>6562</v>
      </c>
      <c r="E6038" s="7"/>
      <c r="F6038" s="64"/>
      <c r="G6038" s="6"/>
      <c r="H6038" s="6"/>
      <c r="I6038" s="10" t="s">
        <v>110</v>
      </c>
      <c r="J6038" s="11" t="s">
        <v>8797</v>
      </c>
      <c r="K6038" s="194" t="s">
        <v>511</v>
      </c>
      <c r="L6038" s="176"/>
      <c r="M6038" s="176">
        <v>1000</v>
      </c>
      <c r="N6038" s="80" t="s">
        <v>6858</v>
      </c>
      <c r="O6038" s="162"/>
      <c r="P6038" s="80" t="s">
        <v>6470</v>
      </c>
      <c r="Q6038" s="80"/>
      <c r="R6038" s="80"/>
      <c r="S6038" s="163"/>
      <c r="T6038" s="213"/>
      <c r="U6038" s="162"/>
      <c r="V6038" s="164"/>
      <c r="W6038" s="12" t="str">
        <f t="shared" si="1064"/>
        <v>Mqtt1</v>
      </c>
      <c r="X6038" s="196" t="s">
        <v>10795</v>
      </c>
      <c r="Y6038" s="6" t="str">
        <f t="shared" si="1071"/>
        <v>marpower/power-tag/knx-supply</v>
      </c>
      <c r="Z6038" s="103" t="str" cm="1">
        <f t="array" ref="Z6038">IF(COUNTIF(N6038,"spare"),"","$."&amp;_xlfn.REGEXEXTRACT(J6038,"^PT\d+[FQ]\d+_(.*)", 2))</f>
        <v>$.RMS_Voltage_C_N</v>
      </c>
      <c r="AA6038" s="12">
        <f t="shared" si="1073"/>
        <v>60</v>
      </c>
      <c r="AB6038" s="6" t="s">
        <v>195</v>
      </c>
      <c r="AC6038" s="103">
        <v>3032</v>
      </c>
      <c r="AJ6038" s="80"/>
      <c r="AK6038" s="113" t="s">
        <v>1424</v>
      </c>
      <c r="AN6038" s="80"/>
      <c r="AO6038" s="80"/>
      <c r="AP6038" s="80"/>
      <c r="AQ6038" s="80"/>
      <c r="AR6038" s="127"/>
      <c r="AS6038" s="80"/>
      <c r="AT6038" s="7"/>
      <c r="AU6038" s="7"/>
      <c r="AV6038" s="165"/>
      <c r="AW6038" s="166"/>
      <c r="AX6038" s="137"/>
      <c r="AY6038" s="147"/>
      <c r="AZ6038" s="167"/>
      <c r="BA6038" s="167"/>
      <c r="BB6038" s="147" t="str">
        <f t="shared" si="1072"/>
        <v/>
      </c>
      <c r="BC6038" s="168"/>
      <c r="BD6038" s="165"/>
      <c r="BE6038" s="165"/>
      <c r="BF6038" s="165"/>
      <c r="BG6038" s="165"/>
      <c r="BH6038" s="165"/>
      <c r="BI6038" s="165"/>
      <c r="BJ6038" s="165"/>
      <c r="BK6038" s="165"/>
      <c r="BL6038" s="165"/>
      <c r="BM6038" s="165"/>
      <c r="BN6038" s="165"/>
      <c r="BO6038" s="165"/>
      <c r="BP6038" s="165"/>
      <c r="BQ6038" s="165"/>
      <c r="BS6038" s="6"/>
      <c r="BT6038" s="11"/>
      <c r="BU6038" s="6"/>
      <c r="BV6038" s="6"/>
    </row>
    <row r="6039" spans="1:74" ht="15.75" x14ac:dyDescent="0.25">
      <c r="A6039" s="52" t="s">
        <v>1422</v>
      </c>
      <c r="B6039" s="56"/>
      <c r="C6039" s="7" t="s">
        <v>118</v>
      </c>
      <c r="D6039" s="7" t="s">
        <v>6562</v>
      </c>
      <c r="E6039" s="7"/>
      <c r="F6039" s="64"/>
      <c r="G6039" s="6"/>
      <c r="H6039" s="6"/>
      <c r="I6039" s="10" t="s">
        <v>110</v>
      </c>
      <c r="J6039" s="11" t="s">
        <v>5550</v>
      </c>
      <c r="K6039" s="194" t="s">
        <v>511</v>
      </c>
      <c r="L6039" s="176"/>
      <c r="M6039" s="176">
        <v>1000</v>
      </c>
      <c r="N6039" s="80" t="s">
        <v>6858</v>
      </c>
      <c r="O6039" s="162"/>
      <c r="P6039" s="80" t="s">
        <v>6471</v>
      </c>
      <c r="Q6039" s="80"/>
      <c r="R6039" s="80"/>
      <c r="S6039" s="163"/>
      <c r="T6039" s="213"/>
      <c r="U6039" s="162"/>
      <c r="V6039" s="164"/>
      <c r="W6039" s="12" t="str">
        <f t="shared" si="1064"/>
        <v>Mqtt1</v>
      </c>
      <c r="X6039" s="196" t="s">
        <v>10795</v>
      </c>
      <c r="Y6039" s="6" t="str">
        <f t="shared" si="1071"/>
        <v>marpower/power-tag/knx-supply</v>
      </c>
      <c r="Z6039" s="103" t="str" cm="1">
        <f t="array" ref="Z6039">IF(COUNTIF(N6039,"spare"),"","$."&amp;_xlfn.REGEXEXTRACT(J6039,"^PT\d+[FQ]\d+_(.*)", 2))</f>
        <v>$.Active_Power_Phase_A</v>
      </c>
      <c r="AA6039" s="12">
        <f t="shared" si="1073"/>
        <v>60</v>
      </c>
      <c r="AB6039" s="6" t="s">
        <v>195</v>
      </c>
      <c r="AC6039" s="103">
        <v>3054</v>
      </c>
      <c r="AJ6039" s="80"/>
      <c r="AK6039" s="113" t="s">
        <v>1425</v>
      </c>
      <c r="AN6039" s="80"/>
      <c r="AO6039" s="80"/>
      <c r="AP6039" s="80"/>
      <c r="AQ6039" s="80"/>
      <c r="AR6039" s="127"/>
      <c r="AS6039" s="80"/>
      <c r="AT6039" s="7"/>
      <c r="AU6039" s="7"/>
      <c r="AV6039" s="165"/>
      <c r="AW6039" s="166"/>
      <c r="AX6039" s="137"/>
      <c r="AY6039" s="147"/>
      <c r="AZ6039" s="167"/>
      <c r="BA6039" s="167"/>
      <c r="BB6039" s="147" t="str">
        <f t="shared" si="1072"/>
        <v/>
      </c>
      <c r="BC6039" s="168"/>
      <c r="BD6039" s="165"/>
      <c r="BE6039" s="165"/>
      <c r="BF6039" s="165"/>
      <c r="BG6039" s="165"/>
      <c r="BH6039" s="165"/>
      <c r="BI6039" s="165"/>
      <c r="BJ6039" s="165"/>
      <c r="BK6039" s="165"/>
      <c r="BL6039" s="165"/>
      <c r="BM6039" s="165"/>
      <c r="BN6039" s="165"/>
      <c r="BO6039" s="165"/>
      <c r="BP6039" s="165"/>
      <c r="BQ6039" s="165"/>
      <c r="BS6039" s="6"/>
      <c r="BT6039" s="11"/>
      <c r="BU6039" s="6"/>
      <c r="BV6039" s="6"/>
    </row>
    <row r="6040" spans="1:74" ht="15.75" x14ac:dyDescent="0.25">
      <c r="A6040" s="52" t="s">
        <v>1422</v>
      </c>
      <c r="B6040" s="56"/>
      <c r="C6040" s="7" t="s">
        <v>118</v>
      </c>
      <c r="D6040" s="7" t="s">
        <v>6562</v>
      </c>
      <c r="E6040" s="7"/>
      <c r="F6040" s="64"/>
      <c r="G6040" s="6"/>
      <c r="H6040" s="6"/>
      <c r="I6040" s="10" t="s">
        <v>110</v>
      </c>
      <c r="J6040" s="11" t="s">
        <v>5551</v>
      </c>
      <c r="K6040" s="194" t="s">
        <v>511</v>
      </c>
      <c r="L6040" s="176"/>
      <c r="M6040" s="176">
        <v>1000</v>
      </c>
      <c r="N6040" s="80" t="s">
        <v>6858</v>
      </c>
      <c r="O6040" s="162"/>
      <c r="P6040" s="80" t="s">
        <v>6472</v>
      </c>
      <c r="Q6040" s="80"/>
      <c r="R6040" s="80"/>
      <c r="S6040" s="163"/>
      <c r="T6040" s="213"/>
      <c r="U6040" s="162"/>
      <c r="V6040" s="164"/>
      <c r="W6040" s="12" t="str">
        <f t="shared" si="1064"/>
        <v>Mqtt1</v>
      </c>
      <c r="X6040" s="196" t="s">
        <v>10795</v>
      </c>
      <c r="Y6040" s="6" t="str">
        <f t="shared" si="1071"/>
        <v>marpower/power-tag/knx-supply</v>
      </c>
      <c r="Z6040" s="103" t="str" cm="1">
        <f t="array" ref="Z6040">IF(COUNTIF(N6040,"spare"),"","$."&amp;_xlfn.REGEXEXTRACT(J6040,"^PT\d+[FQ]\d+_(.*)", 2))</f>
        <v>$.Active_Power_Phase_B</v>
      </c>
      <c r="AA6040" s="12">
        <f t="shared" si="1073"/>
        <v>60</v>
      </c>
      <c r="AB6040" s="6" t="s">
        <v>195</v>
      </c>
      <c r="AC6040" s="103">
        <v>3056</v>
      </c>
      <c r="AJ6040" s="80"/>
      <c r="AK6040" s="113" t="s">
        <v>1425</v>
      </c>
      <c r="AN6040" s="80"/>
      <c r="AO6040" s="80"/>
      <c r="AP6040" s="80"/>
      <c r="AQ6040" s="80"/>
      <c r="AR6040" s="127"/>
      <c r="AS6040" s="80"/>
      <c r="AT6040" s="7"/>
      <c r="AU6040" s="7"/>
      <c r="AV6040" s="165"/>
      <c r="AW6040" s="166"/>
      <c r="AX6040" s="137"/>
      <c r="AY6040" s="147"/>
      <c r="AZ6040" s="167"/>
      <c r="BA6040" s="167"/>
      <c r="BB6040" s="147" t="str">
        <f t="shared" si="1072"/>
        <v/>
      </c>
      <c r="BC6040" s="168"/>
      <c r="BD6040" s="165"/>
      <c r="BE6040" s="165"/>
      <c r="BF6040" s="165"/>
      <c r="BG6040" s="165"/>
      <c r="BH6040" s="165"/>
      <c r="BI6040" s="165"/>
      <c r="BJ6040" s="165"/>
      <c r="BK6040" s="165"/>
      <c r="BL6040" s="165"/>
      <c r="BM6040" s="165"/>
      <c r="BN6040" s="165"/>
      <c r="BO6040" s="165"/>
      <c r="BP6040" s="165"/>
      <c r="BQ6040" s="165"/>
      <c r="BS6040" s="6"/>
      <c r="BT6040" s="11"/>
      <c r="BU6040" s="6"/>
      <c r="BV6040" s="6"/>
    </row>
    <row r="6041" spans="1:74" ht="15.75" x14ac:dyDescent="0.25">
      <c r="A6041" s="52" t="s">
        <v>1422</v>
      </c>
      <c r="B6041" s="56"/>
      <c r="C6041" s="7" t="s">
        <v>118</v>
      </c>
      <c r="D6041" s="7" t="s">
        <v>6562</v>
      </c>
      <c r="E6041" s="7"/>
      <c r="F6041" s="64"/>
      <c r="G6041" s="6"/>
      <c r="H6041" s="6"/>
      <c r="I6041" s="10" t="s">
        <v>110</v>
      </c>
      <c r="J6041" s="11" t="s">
        <v>5552</v>
      </c>
      <c r="K6041" s="194" t="s">
        <v>511</v>
      </c>
      <c r="L6041" s="176"/>
      <c r="M6041" s="176">
        <v>1000</v>
      </c>
      <c r="N6041" s="80" t="s">
        <v>6858</v>
      </c>
      <c r="O6041" s="162"/>
      <c r="P6041" s="80" t="s">
        <v>6473</v>
      </c>
      <c r="Q6041" s="80"/>
      <c r="R6041" s="80"/>
      <c r="S6041" s="163"/>
      <c r="T6041" s="213"/>
      <c r="U6041" s="162"/>
      <c r="V6041" s="164"/>
      <c r="W6041" s="12" t="str">
        <f t="shared" si="1064"/>
        <v>Mqtt1</v>
      </c>
      <c r="X6041" s="196" t="s">
        <v>10795</v>
      </c>
      <c r="Y6041" s="6" t="str">
        <f t="shared" si="1071"/>
        <v>marpower/power-tag/knx-supply</v>
      </c>
      <c r="Z6041" s="103" t="str" cm="1">
        <f t="array" ref="Z6041">IF(COUNTIF(N6041,"spare"),"","$."&amp;_xlfn.REGEXEXTRACT(J6041,"^PT\d+[FQ]\d+_(.*)", 2))</f>
        <v>$.Active_Power_Phase_C</v>
      </c>
      <c r="AA6041" s="12">
        <f t="shared" si="1073"/>
        <v>60</v>
      </c>
      <c r="AB6041" s="6" t="s">
        <v>195</v>
      </c>
      <c r="AC6041" s="103">
        <v>3058</v>
      </c>
      <c r="AJ6041" s="80"/>
      <c r="AK6041" s="113" t="s">
        <v>1425</v>
      </c>
      <c r="AN6041" s="80"/>
      <c r="AO6041" s="80"/>
      <c r="AP6041" s="80"/>
      <c r="AQ6041" s="80"/>
      <c r="AR6041" s="127"/>
      <c r="AS6041" s="80"/>
      <c r="AT6041" s="7"/>
      <c r="AU6041" s="7"/>
      <c r="AV6041" s="165"/>
      <c r="AW6041" s="166"/>
      <c r="AX6041" s="137"/>
      <c r="AY6041" s="147"/>
      <c r="AZ6041" s="167"/>
      <c r="BA6041" s="167"/>
      <c r="BB6041" s="147" t="str">
        <f t="shared" si="1072"/>
        <v/>
      </c>
      <c r="BC6041" s="168"/>
      <c r="BD6041" s="165"/>
      <c r="BE6041" s="165"/>
      <c r="BF6041" s="165"/>
      <c r="BG6041" s="165"/>
      <c r="BH6041" s="165"/>
      <c r="BI6041" s="165"/>
      <c r="BJ6041" s="165"/>
      <c r="BK6041" s="165"/>
      <c r="BL6041" s="165"/>
      <c r="BM6041" s="165"/>
      <c r="BN6041" s="165"/>
      <c r="BO6041" s="165"/>
      <c r="BP6041" s="165"/>
      <c r="BQ6041" s="165"/>
      <c r="BS6041" s="6"/>
      <c r="BT6041" s="11"/>
      <c r="BU6041" s="6"/>
      <c r="BV6041" s="6"/>
    </row>
    <row r="6042" spans="1:74" ht="15.75" x14ac:dyDescent="0.25">
      <c r="A6042" s="52" t="s">
        <v>1422</v>
      </c>
      <c r="B6042" s="56"/>
      <c r="C6042" s="7" t="s">
        <v>118</v>
      </c>
      <c r="D6042" s="7" t="s">
        <v>6562</v>
      </c>
      <c r="E6042" s="7"/>
      <c r="F6042" s="64"/>
      <c r="G6042" s="6"/>
      <c r="H6042" s="6"/>
      <c r="I6042" s="10" t="s">
        <v>110</v>
      </c>
      <c r="J6042" s="11" t="s">
        <v>5553</v>
      </c>
      <c r="K6042" s="194" t="s">
        <v>511</v>
      </c>
      <c r="L6042" s="176"/>
      <c r="M6042" s="176">
        <v>1000</v>
      </c>
      <c r="N6042" s="80" t="s">
        <v>6858</v>
      </c>
      <c r="O6042" s="162"/>
      <c r="P6042" s="80" t="s">
        <v>6474</v>
      </c>
      <c r="Q6042" s="80"/>
      <c r="R6042" s="80"/>
      <c r="S6042" s="163"/>
      <c r="T6042" s="213"/>
      <c r="U6042" s="162"/>
      <c r="V6042" s="164"/>
      <c r="W6042" s="12" t="str">
        <f t="shared" si="1064"/>
        <v>Mqtt1</v>
      </c>
      <c r="X6042" s="196" t="s">
        <v>10795</v>
      </c>
      <c r="Y6042" s="6" t="str">
        <f t="shared" si="1071"/>
        <v>marpower/power-tag/knx-supply</v>
      </c>
      <c r="Z6042" s="103" t="str" cm="1">
        <f t="array" ref="Z6042">IF(COUNTIF(N6042,"spare"),"","$."&amp;_xlfn.REGEXEXTRACT(J6042,"^PT\d+[FQ]\d+_(.*)", 2))</f>
        <v>$.Total_Active_Power</v>
      </c>
      <c r="AA6042" s="12">
        <f t="shared" si="1073"/>
        <v>60</v>
      </c>
      <c r="AB6042" s="6" t="s">
        <v>195</v>
      </c>
      <c r="AC6042" s="103">
        <v>3060</v>
      </c>
      <c r="AJ6042" s="80"/>
      <c r="AK6042" s="113" t="s">
        <v>1425</v>
      </c>
      <c r="AN6042" s="80"/>
      <c r="AO6042" s="80"/>
      <c r="AP6042" s="80"/>
      <c r="AQ6042" s="80"/>
      <c r="AR6042" s="127"/>
      <c r="AS6042" s="80"/>
      <c r="AT6042" s="7"/>
      <c r="AU6042" s="7"/>
      <c r="AV6042" s="165"/>
      <c r="AW6042" s="166"/>
      <c r="AX6042" s="137"/>
      <c r="AY6042" s="147"/>
      <c r="AZ6042" s="167"/>
      <c r="BA6042" s="167"/>
      <c r="BB6042" s="147" t="str">
        <f t="shared" si="1072"/>
        <v/>
      </c>
      <c r="BC6042" s="168"/>
      <c r="BD6042" s="165"/>
      <c r="BE6042" s="165"/>
      <c r="BF6042" s="165"/>
      <c r="BG6042" s="165"/>
      <c r="BH6042" s="165"/>
      <c r="BI6042" s="165"/>
      <c r="BJ6042" s="165"/>
      <c r="BK6042" s="165"/>
      <c r="BL6042" s="165"/>
      <c r="BM6042" s="165"/>
      <c r="BN6042" s="165"/>
      <c r="BO6042" s="165"/>
      <c r="BP6042" s="165"/>
      <c r="BQ6042" s="165"/>
      <c r="BS6042" s="6"/>
      <c r="BT6042" s="11"/>
      <c r="BU6042" s="6"/>
      <c r="BV6042" s="6"/>
    </row>
    <row r="6043" spans="1:74" ht="15.75" x14ac:dyDescent="0.25">
      <c r="A6043" s="52" t="s">
        <v>1422</v>
      </c>
      <c r="B6043" s="56"/>
      <c r="C6043" s="7" t="s">
        <v>118</v>
      </c>
      <c r="D6043" s="7" t="s">
        <v>6562</v>
      </c>
      <c r="E6043" s="7"/>
      <c r="F6043" s="64"/>
      <c r="G6043" s="6"/>
      <c r="H6043" s="6"/>
      <c r="I6043" s="10" t="s">
        <v>110</v>
      </c>
      <c r="J6043" s="11" t="s">
        <v>5554</v>
      </c>
      <c r="K6043" s="194" t="s">
        <v>511</v>
      </c>
      <c r="L6043" s="176"/>
      <c r="M6043" s="176">
        <v>1000</v>
      </c>
      <c r="N6043" s="80" t="s">
        <v>6858</v>
      </c>
      <c r="O6043" s="162"/>
      <c r="P6043" s="80" t="s">
        <v>6475</v>
      </c>
      <c r="Q6043" s="80"/>
      <c r="R6043" s="80"/>
      <c r="S6043" s="163"/>
      <c r="T6043" s="213"/>
      <c r="U6043" s="162"/>
      <c r="V6043" s="164"/>
      <c r="W6043" s="12" t="str">
        <f t="shared" ref="W6043:W6091" si="1074">IF(COUNTIF(N6043,"spare"),"","Mqtt1")</f>
        <v>Mqtt1</v>
      </c>
      <c r="X6043" s="196" t="s">
        <v>10795</v>
      </c>
      <c r="Y6043" s="6" t="str">
        <f t="shared" si="1071"/>
        <v>marpower/power-tag/knx-supply</v>
      </c>
      <c r="Z6043" s="103" t="str" cm="1">
        <f t="array" ref="Z6043">IF(COUNTIF(N6043,"spare"),"","$."&amp;_xlfn.REGEXEXTRACT(J6043,"^PT\d+[FQ]\d+_(.*)", 2))</f>
        <v>$.Power_Factor_Phase_A</v>
      </c>
      <c r="AA6043" s="12">
        <f t="shared" si="1073"/>
        <v>60</v>
      </c>
      <c r="AB6043" s="6" t="s">
        <v>195</v>
      </c>
      <c r="AC6043" s="103">
        <v>3078</v>
      </c>
      <c r="AJ6043" s="80"/>
      <c r="AK6043" s="113" t="s">
        <v>1426</v>
      </c>
      <c r="AN6043" s="80"/>
      <c r="AO6043" s="80"/>
      <c r="AP6043" s="80"/>
      <c r="AQ6043" s="80"/>
      <c r="AR6043" s="127"/>
      <c r="AS6043" s="80"/>
      <c r="AT6043" s="7"/>
      <c r="AU6043" s="7"/>
      <c r="AV6043" s="165"/>
      <c r="AW6043" s="166"/>
      <c r="AX6043" s="137"/>
      <c r="AY6043" s="147"/>
      <c r="AZ6043" s="167"/>
      <c r="BA6043" s="167"/>
      <c r="BB6043" s="147" t="str">
        <f t="shared" si="1072"/>
        <v/>
      </c>
      <c r="BC6043" s="168"/>
      <c r="BD6043" s="165"/>
      <c r="BE6043" s="165"/>
      <c r="BF6043" s="165"/>
      <c r="BG6043" s="165"/>
      <c r="BH6043" s="165"/>
      <c r="BI6043" s="165"/>
      <c r="BJ6043" s="165"/>
      <c r="BK6043" s="165"/>
      <c r="BL6043" s="165"/>
      <c r="BM6043" s="165"/>
      <c r="BN6043" s="165"/>
      <c r="BO6043" s="165"/>
      <c r="BP6043" s="165"/>
      <c r="BQ6043" s="165"/>
      <c r="BS6043" s="6"/>
      <c r="BT6043" s="11"/>
      <c r="BU6043" s="6"/>
      <c r="BV6043" s="6"/>
    </row>
    <row r="6044" spans="1:74" ht="15.75" x14ac:dyDescent="0.25">
      <c r="A6044" s="52" t="s">
        <v>1422</v>
      </c>
      <c r="B6044" s="56"/>
      <c r="C6044" s="7" t="s">
        <v>118</v>
      </c>
      <c r="D6044" s="7" t="s">
        <v>6562</v>
      </c>
      <c r="E6044" s="7"/>
      <c r="F6044" s="64"/>
      <c r="G6044" s="6"/>
      <c r="H6044" s="6"/>
      <c r="I6044" s="10" t="s">
        <v>110</v>
      </c>
      <c r="J6044" s="11" t="s">
        <v>5555</v>
      </c>
      <c r="K6044" s="194" t="s">
        <v>511</v>
      </c>
      <c r="L6044" s="176"/>
      <c r="M6044" s="176">
        <v>1000</v>
      </c>
      <c r="N6044" s="80" t="s">
        <v>6858</v>
      </c>
      <c r="O6044" s="162"/>
      <c r="P6044" s="80" t="s">
        <v>6476</v>
      </c>
      <c r="Q6044" s="80"/>
      <c r="R6044" s="80"/>
      <c r="S6044" s="163"/>
      <c r="T6044" s="213"/>
      <c r="U6044" s="162"/>
      <c r="V6044" s="164"/>
      <c r="W6044" s="12" t="str">
        <f t="shared" si="1074"/>
        <v>Mqtt1</v>
      </c>
      <c r="X6044" s="196" t="s">
        <v>10795</v>
      </c>
      <c r="Y6044" s="6" t="str">
        <f t="shared" si="1071"/>
        <v>marpower/power-tag/knx-supply</v>
      </c>
      <c r="Z6044" s="103" t="str" cm="1">
        <f t="array" ref="Z6044">IF(COUNTIF(N6044,"spare"),"","$."&amp;_xlfn.REGEXEXTRACT(J6044,"^PT\d+[FQ]\d+_(.*)", 2))</f>
        <v>$.Power_Factor_Phase_B</v>
      </c>
      <c r="AA6044" s="12">
        <f t="shared" si="1073"/>
        <v>60</v>
      </c>
      <c r="AB6044" s="6" t="s">
        <v>195</v>
      </c>
      <c r="AC6044" s="103">
        <v>3080</v>
      </c>
      <c r="AJ6044" s="80"/>
      <c r="AK6044" s="113" t="s">
        <v>1426</v>
      </c>
      <c r="AN6044" s="80"/>
      <c r="AO6044" s="80"/>
      <c r="AP6044" s="80"/>
      <c r="AQ6044" s="80"/>
      <c r="AR6044" s="127"/>
      <c r="AS6044" s="80"/>
      <c r="AT6044" s="7"/>
      <c r="AU6044" s="7"/>
      <c r="AV6044" s="165"/>
      <c r="AW6044" s="166"/>
      <c r="AX6044" s="137"/>
      <c r="AY6044" s="147"/>
      <c r="AZ6044" s="167"/>
      <c r="BA6044" s="167"/>
      <c r="BB6044" s="147" t="str">
        <f t="shared" si="1072"/>
        <v/>
      </c>
      <c r="BC6044" s="168"/>
      <c r="BD6044" s="165"/>
      <c r="BE6044" s="165"/>
      <c r="BF6044" s="165"/>
      <c r="BG6044" s="165"/>
      <c r="BH6044" s="165"/>
      <c r="BI6044" s="165"/>
      <c r="BJ6044" s="165"/>
      <c r="BK6044" s="165"/>
      <c r="BL6044" s="165"/>
      <c r="BM6044" s="165"/>
      <c r="BN6044" s="165"/>
      <c r="BO6044" s="165"/>
      <c r="BP6044" s="165"/>
      <c r="BQ6044" s="165"/>
      <c r="BS6044" s="6"/>
      <c r="BT6044" s="11"/>
      <c r="BU6044" s="6"/>
      <c r="BV6044" s="6"/>
    </row>
    <row r="6045" spans="1:74" ht="15.75" x14ac:dyDescent="0.25">
      <c r="A6045" s="52" t="s">
        <v>1422</v>
      </c>
      <c r="B6045" s="56"/>
      <c r="C6045" s="7" t="s">
        <v>118</v>
      </c>
      <c r="D6045" s="7" t="s">
        <v>6562</v>
      </c>
      <c r="E6045" s="7"/>
      <c r="F6045" s="64"/>
      <c r="G6045" s="6"/>
      <c r="H6045" s="6"/>
      <c r="I6045" s="10" t="s">
        <v>110</v>
      </c>
      <c r="J6045" s="11" t="s">
        <v>5556</v>
      </c>
      <c r="K6045" s="194" t="s">
        <v>511</v>
      </c>
      <c r="L6045" s="176"/>
      <c r="M6045" s="176">
        <v>1000</v>
      </c>
      <c r="N6045" s="80" t="s">
        <v>6858</v>
      </c>
      <c r="O6045" s="162"/>
      <c r="P6045" s="80" t="s">
        <v>6477</v>
      </c>
      <c r="Q6045" s="80"/>
      <c r="R6045" s="80"/>
      <c r="S6045" s="163"/>
      <c r="T6045" s="213"/>
      <c r="U6045" s="162"/>
      <c r="V6045" s="164"/>
      <c r="W6045" s="12" t="str">
        <f t="shared" si="1074"/>
        <v>Mqtt1</v>
      </c>
      <c r="X6045" s="196" t="s">
        <v>10795</v>
      </c>
      <c r="Y6045" s="6" t="str">
        <f t="shared" si="1071"/>
        <v>marpower/power-tag/knx-supply</v>
      </c>
      <c r="Z6045" s="103" t="str" cm="1">
        <f t="array" ref="Z6045">IF(COUNTIF(N6045,"spare"),"","$."&amp;_xlfn.REGEXEXTRACT(J6045,"^PT\d+[FQ]\d+_(.*)", 2))</f>
        <v>$.Power_Factor_Phase_C</v>
      </c>
      <c r="AA6045" s="12">
        <f t="shared" si="1073"/>
        <v>60</v>
      </c>
      <c r="AB6045" s="6" t="s">
        <v>195</v>
      </c>
      <c r="AC6045" s="103">
        <v>3082</v>
      </c>
      <c r="AJ6045" s="80"/>
      <c r="AK6045" s="113" t="s">
        <v>1426</v>
      </c>
      <c r="AN6045" s="80"/>
      <c r="AO6045" s="80"/>
      <c r="AP6045" s="80"/>
      <c r="AQ6045" s="80"/>
      <c r="AR6045" s="127"/>
      <c r="AS6045" s="80"/>
      <c r="AT6045" s="7"/>
      <c r="AU6045" s="7"/>
      <c r="AV6045" s="165"/>
      <c r="AW6045" s="166"/>
      <c r="AX6045" s="137"/>
      <c r="AY6045" s="147"/>
      <c r="AZ6045" s="167"/>
      <c r="BA6045" s="167"/>
      <c r="BB6045" s="147" t="str">
        <f t="shared" si="1072"/>
        <v/>
      </c>
      <c r="BC6045" s="168"/>
      <c r="BD6045" s="165"/>
      <c r="BE6045" s="165"/>
      <c r="BF6045" s="165"/>
      <c r="BG6045" s="165"/>
      <c r="BH6045" s="165"/>
      <c r="BI6045" s="165"/>
      <c r="BJ6045" s="165"/>
      <c r="BK6045" s="165"/>
      <c r="BL6045" s="165"/>
      <c r="BM6045" s="165"/>
      <c r="BN6045" s="165"/>
      <c r="BO6045" s="165"/>
      <c r="BP6045" s="165"/>
      <c r="BQ6045" s="165"/>
      <c r="BS6045" s="6"/>
      <c r="BT6045" s="11"/>
      <c r="BU6045" s="6"/>
      <c r="BV6045" s="6"/>
    </row>
    <row r="6046" spans="1:74" ht="15.75" x14ac:dyDescent="0.25">
      <c r="A6046" s="52" t="s">
        <v>1422</v>
      </c>
      <c r="B6046" s="56"/>
      <c r="C6046" s="7" t="s">
        <v>118</v>
      </c>
      <c r="D6046" s="7" t="s">
        <v>6562</v>
      </c>
      <c r="E6046" s="7"/>
      <c r="F6046" s="64"/>
      <c r="G6046" s="6"/>
      <c r="H6046" s="6"/>
      <c r="I6046" s="10" t="s">
        <v>110</v>
      </c>
      <c r="J6046" s="11" t="s">
        <v>5557</v>
      </c>
      <c r="K6046" s="194" t="s">
        <v>511</v>
      </c>
      <c r="L6046" s="176"/>
      <c r="M6046" s="176">
        <v>1000</v>
      </c>
      <c r="N6046" s="80" t="s">
        <v>6858</v>
      </c>
      <c r="O6046" s="162"/>
      <c r="P6046" s="80" t="s">
        <v>6478</v>
      </c>
      <c r="Q6046" s="80"/>
      <c r="R6046" s="80"/>
      <c r="S6046" s="163"/>
      <c r="T6046" s="213"/>
      <c r="U6046" s="162"/>
      <c r="V6046" s="164"/>
      <c r="W6046" s="12" t="str">
        <f t="shared" si="1074"/>
        <v>Mqtt1</v>
      </c>
      <c r="X6046" s="196" t="s">
        <v>10795</v>
      </c>
      <c r="Y6046" s="6" t="str">
        <f t="shared" si="1071"/>
        <v>marpower/power-tag/knx-supply</v>
      </c>
      <c r="Z6046" s="103" t="str" cm="1">
        <f t="array" ref="Z6046">IF(COUNTIF(N6046,"spare"),"","$."&amp;_xlfn.REGEXEXTRACT(J6046,"^PT\d+[FQ]\d+_(.*)", 2))</f>
        <v>$.Total_Power_Factor</v>
      </c>
      <c r="AA6046" s="12">
        <f t="shared" si="1073"/>
        <v>60</v>
      </c>
      <c r="AB6046" s="6" t="s">
        <v>195</v>
      </c>
      <c r="AC6046" s="103">
        <v>3084</v>
      </c>
      <c r="AJ6046" s="80"/>
      <c r="AK6046" s="113" t="s">
        <v>1426</v>
      </c>
      <c r="AN6046" s="80"/>
      <c r="AO6046" s="80"/>
      <c r="AP6046" s="80"/>
      <c r="AQ6046" s="80"/>
      <c r="AR6046" s="127"/>
      <c r="AS6046" s="80"/>
      <c r="AT6046" s="7"/>
      <c r="AU6046" s="7"/>
      <c r="AV6046" s="165"/>
      <c r="AW6046" s="166"/>
      <c r="AX6046" s="137"/>
      <c r="AY6046" s="147"/>
      <c r="AZ6046" s="167"/>
      <c r="BA6046" s="167"/>
      <c r="BB6046" s="147" t="str">
        <f t="shared" si="1072"/>
        <v/>
      </c>
      <c r="BC6046" s="168"/>
      <c r="BD6046" s="165"/>
      <c r="BE6046" s="165"/>
      <c r="BF6046" s="165"/>
      <c r="BG6046" s="165"/>
      <c r="BH6046" s="165"/>
      <c r="BI6046" s="165"/>
      <c r="BJ6046" s="165"/>
      <c r="BK6046" s="165"/>
      <c r="BL6046" s="165"/>
      <c r="BM6046" s="165"/>
      <c r="BN6046" s="165"/>
      <c r="BO6046" s="165"/>
      <c r="BP6046" s="165"/>
      <c r="BQ6046" s="165"/>
      <c r="BS6046" s="6"/>
      <c r="BT6046" s="11"/>
      <c r="BU6046" s="6"/>
      <c r="BV6046" s="6"/>
    </row>
    <row r="6047" spans="1:74" ht="15.75" x14ac:dyDescent="0.25">
      <c r="A6047" s="52" t="s">
        <v>1422</v>
      </c>
      <c r="B6047" s="56"/>
      <c r="C6047" s="7" t="s">
        <v>118</v>
      </c>
      <c r="D6047" s="7" t="s">
        <v>6562</v>
      </c>
      <c r="E6047" s="7"/>
      <c r="F6047" s="64"/>
      <c r="G6047" s="6"/>
      <c r="H6047" s="6"/>
      <c r="I6047" s="10" t="s">
        <v>110</v>
      </c>
      <c r="J6047" s="11" t="s">
        <v>5558</v>
      </c>
      <c r="K6047" s="194" t="s">
        <v>511</v>
      </c>
      <c r="L6047" s="176"/>
      <c r="M6047" s="176">
        <v>1000</v>
      </c>
      <c r="N6047" s="80" t="s">
        <v>6858</v>
      </c>
      <c r="O6047" s="162"/>
      <c r="P6047" s="80" t="s">
        <v>6479</v>
      </c>
      <c r="Q6047" s="80"/>
      <c r="R6047" s="80"/>
      <c r="S6047" s="163"/>
      <c r="T6047" s="213"/>
      <c r="U6047" s="162"/>
      <c r="V6047" s="164"/>
      <c r="W6047" s="12" t="str">
        <f t="shared" si="1074"/>
        <v>Mqtt1</v>
      </c>
      <c r="X6047" s="196" t="s">
        <v>10796</v>
      </c>
      <c r="Y6047" s="6" t="str">
        <f t="shared" si="1071"/>
        <v>marpower/power-tag/av-system-supply-2</v>
      </c>
      <c r="Z6047" s="103" t="str" cm="1">
        <f t="array" ref="Z6047">IF(COUNTIF(N6047,"spare"),"","$."&amp;_xlfn.REGEXEXTRACT(J6047,"^PT\d+[FQ]\d+_(.*)", 2))</f>
        <v>$.RMS_Current_Phase_A</v>
      </c>
      <c r="AA6047" s="12">
        <f>AA6032+1</f>
        <v>61</v>
      </c>
      <c r="AB6047" s="6" t="s">
        <v>195</v>
      </c>
      <c r="AC6047" s="103">
        <v>3000</v>
      </c>
      <c r="AJ6047" s="80"/>
      <c r="AK6047" s="113" t="s">
        <v>1423</v>
      </c>
      <c r="AN6047" s="80"/>
      <c r="AO6047" s="80"/>
      <c r="AP6047" s="80"/>
      <c r="AQ6047" s="80"/>
      <c r="AR6047" s="127"/>
      <c r="AS6047" s="80"/>
      <c r="AT6047" s="7"/>
      <c r="AU6047" s="7"/>
      <c r="AV6047" s="165"/>
      <c r="AW6047" s="166"/>
      <c r="AX6047" s="137"/>
      <c r="AY6047" s="147"/>
      <c r="AZ6047" s="167"/>
      <c r="BA6047" s="167"/>
      <c r="BB6047" s="147" t="str">
        <f t="shared" ref="BB6047:BB6061" si="1075">IF(ISNUMBER(AM6047),"1","")</f>
        <v/>
      </c>
      <c r="BC6047" s="168"/>
      <c r="BD6047" s="165"/>
      <c r="BE6047" s="165"/>
      <c r="BF6047" s="165"/>
      <c r="BG6047" s="165"/>
      <c r="BH6047" s="165"/>
      <c r="BI6047" s="165"/>
      <c r="BJ6047" s="165"/>
      <c r="BK6047" s="165"/>
      <c r="BL6047" s="165"/>
      <c r="BM6047" s="165"/>
      <c r="BN6047" s="165"/>
      <c r="BO6047" s="165"/>
      <c r="BP6047" s="165"/>
      <c r="BQ6047" s="165"/>
      <c r="BS6047" s="6"/>
      <c r="BT6047" s="11"/>
      <c r="BU6047" s="6"/>
      <c r="BV6047" s="6"/>
    </row>
    <row r="6048" spans="1:74" ht="15.75" x14ac:dyDescent="0.25">
      <c r="A6048" s="52" t="s">
        <v>1422</v>
      </c>
      <c r="B6048" s="56"/>
      <c r="C6048" s="7" t="s">
        <v>118</v>
      </c>
      <c r="D6048" s="7" t="s">
        <v>6562</v>
      </c>
      <c r="E6048" s="7"/>
      <c r="F6048" s="64"/>
      <c r="G6048" s="6"/>
      <c r="H6048" s="6"/>
      <c r="I6048" s="10" t="s">
        <v>110</v>
      </c>
      <c r="J6048" s="11" t="s">
        <v>5559</v>
      </c>
      <c r="K6048" s="194" t="s">
        <v>511</v>
      </c>
      <c r="L6048" s="176"/>
      <c r="M6048" s="176">
        <v>1000</v>
      </c>
      <c r="N6048" s="80" t="s">
        <v>6858</v>
      </c>
      <c r="O6048" s="162"/>
      <c r="P6048" s="80" t="s">
        <v>6480</v>
      </c>
      <c r="Q6048" s="80"/>
      <c r="R6048" s="80"/>
      <c r="S6048" s="163"/>
      <c r="T6048" s="213"/>
      <c r="U6048" s="162"/>
      <c r="V6048" s="164"/>
      <c r="W6048" s="12" t="str">
        <f t="shared" si="1074"/>
        <v>Mqtt1</v>
      </c>
      <c r="X6048" s="196" t="s">
        <v>10796</v>
      </c>
      <c r="Y6048" s="6" t="str">
        <f t="shared" si="1071"/>
        <v>marpower/power-tag/av-system-supply-2</v>
      </c>
      <c r="Z6048" s="103" t="str" cm="1">
        <f t="array" ref="Z6048">IF(COUNTIF(N6048,"spare"),"","$."&amp;_xlfn.REGEXEXTRACT(J6048,"^PT\d+[FQ]\d+_(.*)", 2))</f>
        <v>$.RMS_Current_Phase_B</v>
      </c>
      <c r="AA6048" s="12">
        <f t="shared" ref="AA6048:AA6061" si="1076">AA6033+1</f>
        <v>61</v>
      </c>
      <c r="AB6048" s="6" t="s">
        <v>195</v>
      </c>
      <c r="AC6048" s="103">
        <v>3002</v>
      </c>
      <c r="AJ6048" s="80"/>
      <c r="AK6048" s="113" t="s">
        <v>1423</v>
      </c>
      <c r="AN6048" s="80"/>
      <c r="AO6048" s="80"/>
      <c r="AP6048" s="80"/>
      <c r="AQ6048" s="80"/>
      <c r="AR6048" s="127"/>
      <c r="AS6048" s="80"/>
      <c r="AT6048" s="7"/>
      <c r="AU6048" s="7"/>
      <c r="AV6048" s="165"/>
      <c r="AW6048" s="166"/>
      <c r="AX6048" s="137"/>
      <c r="AY6048" s="147"/>
      <c r="AZ6048" s="167"/>
      <c r="BA6048" s="167"/>
      <c r="BB6048" s="147" t="str">
        <f t="shared" si="1075"/>
        <v/>
      </c>
      <c r="BC6048" s="168"/>
      <c r="BD6048" s="165"/>
      <c r="BE6048" s="165"/>
      <c r="BF6048" s="165"/>
      <c r="BG6048" s="165"/>
      <c r="BH6048" s="165"/>
      <c r="BI6048" s="165"/>
      <c r="BJ6048" s="165"/>
      <c r="BK6048" s="165"/>
      <c r="BL6048" s="165"/>
      <c r="BM6048" s="165"/>
      <c r="BN6048" s="165"/>
      <c r="BO6048" s="165"/>
      <c r="BP6048" s="165"/>
      <c r="BQ6048" s="165"/>
      <c r="BS6048" s="6"/>
      <c r="BT6048" s="11"/>
      <c r="BU6048" s="6"/>
      <c r="BV6048" s="6"/>
    </row>
    <row r="6049" spans="1:74" ht="15.75" x14ac:dyDescent="0.25">
      <c r="A6049" s="52" t="s">
        <v>1422</v>
      </c>
      <c r="B6049" s="56"/>
      <c r="C6049" s="7" t="s">
        <v>118</v>
      </c>
      <c r="D6049" s="7" t="s">
        <v>6562</v>
      </c>
      <c r="E6049" s="7"/>
      <c r="F6049" s="64"/>
      <c r="G6049" s="6"/>
      <c r="H6049" s="6"/>
      <c r="I6049" s="10" t="s">
        <v>110</v>
      </c>
      <c r="J6049" s="11" t="s">
        <v>5560</v>
      </c>
      <c r="K6049" s="194" t="s">
        <v>511</v>
      </c>
      <c r="L6049" s="176"/>
      <c r="M6049" s="176">
        <v>1000</v>
      </c>
      <c r="N6049" s="80" t="s">
        <v>6858</v>
      </c>
      <c r="O6049" s="162"/>
      <c r="P6049" s="80" t="s">
        <v>6481</v>
      </c>
      <c r="Q6049" s="80"/>
      <c r="R6049" s="80"/>
      <c r="S6049" s="163"/>
      <c r="T6049" s="213"/>
      <c r="U6049" s="162"/>
      <c r="V6049" s="164"/>
      <c r="W6049" s="12" t="str">
        <f t="shared" si="1074"/>
        <v>Mqtt1</v>
      </c>
      <c r="X6049" s="196" t="s">
        <v>10796</v>
      </c>
      <c r="Y6049" s="6" t="str">
        <f t="shared" si="1071"/>
        <v>marpower/power-tag/av-system-supply-2</v>
      </c>
      <c r="Z6049" s="103" t="str" cm="1">
        <f t="array" ref="Z6049">IF(COUNTIF(N6049,"spare"),"","$."&amp;_xlfn.REGEXEXTRACT(J6049,"^PT\d+[FQ]\d+_(.*)", 2))</f>
        <v>$.RMS_Current_Phase_C</v>
      </c>
      <c r="AA6049" s="12">
        <f t="shared" si="1076"/>
        <v>61</v>
      </c>
      <c r="AB6049" s="6" t="s">
        <v>195</v>
      </c>
      <c r="AC6049" s="103">
        <v>3004</v>
      </c>
      <c r="AJ6049" s="80"/>
      <c r="AK6049" s="113" t="s">
        <v>1423</v>
      </c>
      <c r="AN6049" s="80"/>
      <c r="AO6049" s="80"/>
      <c r="AP6049" s="80"/>
      <c r="AQ6049" s="80"/>
      <c r="AR6049" s="127"/>
      <c r="AS6049" s="80"/>
      <c r="AT6049" s="7"/>
      <c r="AU6049" s="7"/>
      <c r="AV6049" s="165"/>
      <c r="AW6049" s="166"/>
      <c r="AX6049" s="137"/>
      <c r="AY6049" s="147"/>
      <c r="AZ6049" s="167"/>
      <c r="BA6049" s="167"/>
      <c r="BB6049" s="147" t="str">
        <f t="shared" si="1075"/>
        <v/>
      </c>
      <c r="BC6049" s="168"/>
      <c r="BD6049" s="165"/>
      <c r="BE6049" s="165"/>
      <c r="BF6049" s="165"/>
      <c r="BG6049" s="165"/>
      <c r="BH6049" s="165"/>
      <c r="BI6049" s="165"/>
      <c r="BJ6049" s="165"/>
      <c r="BK6049" s="165"/>
      <c r="BL6049" s="165"/>
      <c r="BM6049" s="165"/>
      <c r="BN6049" s="165"/>
      <c r="BO6049" s="165"/>
      <c r="BP6049" s="165"/>
      <c r="BQ6049" s="165"/>
      <c r="BS6049" s="6"/>
      <c r="BT6049" s="11"/>
      <c r="BU6049" s="6"/>
      <c r="BV6049" s="6"/>
    </row>
    <row r="6050" spans="1:74" ht="15.75" x14ac:dyDescent="0.25">
      <c r="A6050" s="52" t="s">
        <v>1422</v>
      </c>
      <c r="B6050" s="56"/>
      <c r="C6050" s="7" t="s">
        <v>118</v>
      </c>
      <c r="D6050" s="7" t="s">
        <v>6562</v>
      </c>
      <c r="E6050" s="7"/>
      <c r="F6050" s="64"/>
      <c r="G6050" s="6"/>
      <c r="H6050" s="6"/>
      <c r="I6050" s="10" t="s">
        <v>110</v>
      </c>
      <c r="J6050" s="11" t="s">
        <v>5561</v>
      </c>
      <c r="K6050" s="194" t="s">
        <v>511</v>
      </c>
      <c r="L6050" s="176"/>
      <c r="M6050" s="176">
        <v>1000</v>
      </c>
      <c r="N6050" s="80" t="s">
        <v>6858</v>
      </c>
      <c r="O6050" s="162"/>
      <c r="P6050" s="80" t="s">
        <v>6482</v>
      </c>
      <c r="Q6050" s="80"/>
      <c r="R6050" s="80"/>
      <c r="S6050" s="163"/>
      <c r="T6050" s="213"/>
      <c r="U6050" s="162"/>
      <c r="V6050" s="164"/>
      <c r="W6050" s="12" t="str">
        <f t="shared" si="1074"/>
        <v>Mqtt1</v>
      </c>
      <c r="X6050" s="196" t="s">
        <v>10796</v>
      </c>
      <c r="Y6050" s="6" t="str">
        <f t="shared" si="1071"/>
        <v>marpower/power-tag/av-system-supply-2</v>
      </c>
      <c r="Z6050" s="103" t="str" cm="1">
        <f t="array" ref="Z6050">IF(COUNTIF(N6050,"spare"),"","$."&amp;_xlfn.REGEXEXTRACT(J6050,"^PT\d+[FQ]\d+_(.*)", 2))</f>
        <v>$.RMS_Current_Phase_Neut</v>
      </c>
      <c r="AA6050" s="12">
        <f t="shared" si="1076"/>
        <v>61</v>
      </c>
      <c r="AB6050" s="6" t="s">
        <v>195</v>
      </c>
      <c r="AC6050" s="103">
        <v>3006</v>
      </c>
      <c r="AJ6050" s="80"/>
      <c r="AK6050" s="113" t="s">
        <v>1423</v>
      </c>
      <c r="AN6050" s="80"/>
      <c r="AO6050" s="80"/>
      <c r="AP6050" s="80"/>
      <c r="AQ6050" s="80"/>
      <c r="AR6050" s="127"/>
      <c r="AS6050" s="80"/>
      <c r="AT6050" s="7"/>
      <c r="AU6050" s="7"/>
      <c r="AV6050" s="165"/>
      <c r="AW6050" s="166"/>
      <c r="AX6050" s="137"/>
      <c r="AY6050" s="147"/>
      <c r="AZ6050" s="167"/>
      <c r="BA6050" s="167"/>
      <c r="BB6050" s="147" t="str">
        <f t="shared" si="1075"/>
        <v/>
      </c>
      <c r="BC6050" s="168"/>
      <c r="BD6050" s="165"/>
      <c r="BE6050" s="165"/>
      <c r="BF6050" s="165"/>
      <c r="BG6050" s="165"/>
      <c r="BH6050" s="165"/>
      <c r="BI6050" s="165"/>
      <c r="BJ6050" s="165"/>
      <c r="BK6050" s="165"/>
      <c r="BL6050" s="165"/>
      <c r="BM6050" s="165"/>
      <c r="BN6050" s="165"/>
      <c r="BO6050" s="165"/>
      <c r="BP6050" s="165"/>
      <c r="BQ6050" s="165"/>
      <c r="BS6050" s="6"/>
      <c r="BT6050" s="11"/>
      <c r="BU6050" s="6"/>
      <c r="BV6050" s="6"/>
    </row>
    <row r="6051" spans="1:74" ht="15.75" x14ac:dyDescent="0.25">
      <c r="A6051" s="52" t="s">
        <v>1422</v>
      </c>
      <c r="B6051" s="56"/>
      <c r="C6051" s="7" t="s">
        <v>118</v>
      </c>
      <c r="D6051" s="7" t="s">
        <v>6562</v>
      </c>
      <c r="E6051" s="7"/>
      <c r="F6051" s="64"/>
      <c r="G6051" s="6"/>
      <c r="H6051" s="6"/>
      <c r="I6051" s="10" t="s">
        <v>110</v>
      </c>
      <c r="J6051" s="11" t="s">
        <v>8444</v>
      </c>
      <c r="K6051" s="194" t="s">
        <v>511</v>
      </c>
      <c r="L6051" s="176"/>
      <c r="M6051" s="176">
        <v>1000</v>
      </c>
      <c r="N6051" s="80" t="s">
        <v>6858</v>
      </c>
      <c r="O6051" s="162"/>
      <c r="P6051" s="80" t="s">
        <v>6483</v>
      </c>
      <c r="Q6051" s="80"/>
      <c r="R6051" s="80"/>
      <c r="S6051" s="163"/>
      <c r="T6051" s="213"/>
      <c r="U6051" s="162"/>
      <c r="V6051" s="164"/>
      <c r="W6051" s="12" t="str">
        <f t="shared" si="1074"/>
        <v>Mqtt1</v>
      </c>
      <c r="X6051" s="196" t="s">
        <v>10796</v>
      </c>
      <c r="Y6051" s="6" t="str">
        <f t="shared" si="1071"/>
        <v>marpower/power-tag/av-system-supply-2</v>
      </c>
      <c r="Z6051" s="103" t="str" cm="1">
        <f t="array" ref="Z6051">IF(COUNTIF(N6051,"spare"),"","$."&amp;_xlfn.REGEXEXTRACT(J6051,"^PT\d+[FQ]\d+_(.*)", 2))</f>
        <v>$.RMS_Voltage_A_N</v>
      </c>
      <c r="AA6051" s="12">
        <f t="shared" si="1076"/>
        <v>61</v>
      </c>
      <c r="AB6051" s="6" t="s">
        <v>195</v>
      </c>
      <c r="AC6051" s="103">
        <v>3028</v>
      </c>
      <c r="AJ6051" s="80"/>
      <c r="AK6051" s="113" t="s">
        <v>1424</v>
      </c>
      <c r="AN6051" s="80"/>
      <c r="AO6051" s="80"/>
      <c r="AP6051" s="80"/>
      <c r="AQ6051" s="80"/>
      <c r="AR6051" s="127"/>
      <c r="AS6051" s="80"/>
      <c r="AT6051" s="7"/>
      <c r="AU6051" s="7"/>
      <c r="AV6051" s="165"/>
      <c r="AW6051" s="166"/>
      <c r="AX6051" s="137"/>
      <c r="AY6051" s="147"/>
      <c r="AZ6051" s="167"/>
      <c r="BA6051" s="167"/>
      <c r="BB6051" s="147" t="str">
        <f t="shared" si="1075"/>
        <v/>
      </c>
      <c r="BC6051" s="168"/>
      <c r="BD6051" s="165"/>
      <c r="BE6051" s="165"/>
      <c r="BF6051" s="165"/>
      <c r="BG6051" s="165"/>
      <c r="BH6051" s="165"/>
      <c r="BI6051" s="165"/>
      <c r="BJ6051" s="165"/>
      <c r="BK6051" s="165"/>
      <c r="BL6051" s="165"/>
      <c r="BM6051" s="165"/>
      <c r="BN6051" s="165"/>
      <c r="BO6051" s="165"/>
      <c r="BP6051" s="165"/>
      <c r="BQ6051" s="165"/>
      <c r="BS6051" s="6"/>
      <c r="BT6051" s="11"/>
      <c r="BU6051" s="6"/>
      <c r="BV6051" s="6"/>
    </row>
    <row r="6052" spans="1:74" ht="15.75" x14ac:dyDescent="0.25">
      <c r="A6052" s="52" t="s">
        <v>1422</v>
      </c>
      <c r="B6052" s="56"/>
      <c r="C6052" s="7" t="s">
        <v>118</v>
      </c>
      <c r="D6052" s="7" t="s">
        <v>6562</v>
      </c>
      <c r="E6052" s="7"/>
      <c r="F6052" s="64"/>
      <c r="G6052" s="6"/>
      <c r="H6052" s="6"/>
      <c r="I6052" s="10" t="s">
        <v>110</v>
      </c>
      <c r="J6052" s="11" t="s">
        <v>8621</v>
      </c>
      <c r="K6052" s="194" t="s">
        <v>511</v>
      </c>
      <c r="L6052" s="176"/>
      <c r="M6052" s="176">
        <v>1000</v>
      </c>
      <c r="N6052" s="80" t="s">
        <v>6858</v>
      </c>
      <c r="O6052" s="162"/>
      <c r="P6052" s="80" t="s">
        <v>6484</v>
      </c>
      <c r="Q6052" s="80"/>
      <c r="R6052" s="80"/>
      <c r="S6052" s="163"/>
      <c r="T6052" s="213"/>
      <c r="U6052" s="162"/>
      <c r="V6052" s="164"/>
      <c r="W6052" s="12" t="str">
        <f t="shared" si="1074"/>
        <v>Mqtt1</v>
      </c>
      <c r="X6052" s="196" t="s">
        <v>10796</v>
      </c>
      <c r="Y6052" s="6" t="str">
        <f t="shared" si="1071"/>
        <v>marpower/power-tag/av-system-supply-2</v>
      </c>
      <c r="Z6052" s="103" t="str" cm="1">
        <f t="array" ref="Z6052">IF(COUNTIF(N6052,"spare"),"","$."&amp;_xlfn.REGEXEXTRACT(J6052,"^PT\d+[FQ]\d+_(.*)", 2))</f>
        <v>$.RMS_Voltage_B_N</v>
      </c>
      <c r="AA6052" s="12">
        <f t="shared" si="1076"/>
        <v>61</v>
      </c>
      <c r="AB6052" s="6" t="s">
        <v>195</v>
      </c>
      <c r="AC6052" s="103">
        <v>3030</v>
      </c>
      <c r="AJ6052" s="80"/>
      <c r="AK6052" s="113" t="s">
        <v>1424</v>
      </c>
      <c r="AN6052" s="80"/>
      <c r="AO6052" s="80"/>
      <c r="AP6052" s="80"/>
      <c r="AQ6052" s="80"/>
      <c r="AR6052" s="127"/>
      <c r="AS6052" s="80"/>
      <c r="AT6052" s="7"/>
      <c r="AU6052" s="7"/>
      <c r="AV6052" s="165"/>
      <c r="AW6052" s="166"/>
      <c r="AX6052" s="137"/>
      <c r="AY6052" s="147"/>
      <c r="AZ6052" s="167"/>
      <c r="BA6052" s="167"/>
      <c r="BB6052" s="147" t="str">
        <f t="shared" si="1075"/>
        <v/>
      </c>
      <c r="BC6052" s="168"/>
      <c r="BD6052" s="165"/>
      <c r="BE6052" s="165"/>
      <c r="BF6052" s="165"/>
      <c r="BG6052" s="165"/>
      <c r="BH6052" s="165"/>
      <c r="BI6052" s="165"/>
      <c r="BJ6052" s="165"/>
      <c r="BK6052" s="165"/>
      <c r="BL6052" s="165"/>
      <c r="BM6052" s="165"/>
      <c r="BN6052" s="165"/>
      <c r="BO6052" s="165"/>
      <c r="BP6052" s="165"/>
      <c r="BQ6052" s="165"/>
      <c r="BS6052" s="6"/>
      <c r="BT6052" s="11"/>
      <c r="BU6052" s="6"/>
      <c r="BV6052" s="6"/>
    </row>
    <row r="6053" spans="1:74" ht="15.75" x14ac:dyDescent="0.25">
      <c r="A6053" s="52" t="s">
        <v>1422</v>
      </c>
      <c r="B6053" s="56"/>
      <c r="C6053" s="7" t="s">
        <v>118</v>
      </c>
      <c r="D6053" s="7" t="s">
        <v>6562</v>
      </c>
      <c r="E6053" s="7"/>
      <c r="F6053" s="64"/>
      <c r="G6053" s="6"/>
      <c r="H6053" s="6"/>
      <c r="I6053" s="10" t="s">
        <v>110</v>
      </c>
      <c r="J6053" s="11" t="s">
        <v>8798</v>
      </c>
      <c r="K6053" s="194" t="s">
        <v>511</v>
      </c>
      <c r="L6053" s="176"/>
      <c r="M6053" s="176">
        <v>1000</v>
      </c>
      <c r="N6053" s="80" t="s">
        <v>6858</v>
      </c>
      <c r="O6053" s="162"/>
      <c r="P6053" s="80" t="s">
        <v>6485</v>
      </c>
      <c r="Q6053" s="80"/>
      <c r="R6053" s="80"/>
      <c r="S6053" s="163"/>
      <c r="T6053" s="213"/>
      <c r="U6053" s="162"/>
      <c r="V6053" s="164"/>
      <c r="W6053" s="12" t="str">
        <f t="shared" si="1074"/>
        <v>Mqtt1</v>
      </c>
      <c r="X6053" s="196" t="s">
        <v>10796</v>
      </c>
      <c r="Y6053" s="6" t="str">
        <f t="shared" si="1071"/>
        <v>marpower/power-tag/av-system-supply-2</v>
      </c>
      <c r="Z6053" s="103" t="str" cm="1">
        <f t="array" ref="Z6053">IF(COUNTIF(N6053,"spare"),"","$."&amp;_xlfn.REGEXEXTRACT(J6053,"^PT\d+[FQ]\d+_(.*)", 2))</f>
        <v>$.RMS_Voltage_C_N</v>
      </c>
      <c r="AA6053" s="12">
        <f t="shared" si="1076"/>
        <v>61</v>
      </c>
      <c r="AB6053" s="6" t="s">
        <v>195</v>
      </c>
      <c r="AC6053" s="103">
        <v>3032</v>
      </c>
      <c r="AJ6053" s="80"/>
      <c r="AK6053" s="113" t="s">
        <v>1424</v>
      </c>
      <c r="AN6053" s="80"/>
      <c r="AO6053" s="80"/>
      <c r="AP6053" s="80"/>
      <c r="AQ6053" s="80"/>
      <c r="AR6053" s="127"/>
      <c r="AS6053" s="80"/>
      <c r="AT6053" s="7"/>
      <c r="AU6053" s="7"/>
      <c r="AV6053" s="165"/>
      <c r="AW6053" s="166"/>
      <c r="AX6053" s="137"/>
      <c r="AY6053" s="147"/>
      <c r="AZ6053" s="167"/>
      <c r="BA6053" s="167"/>
      <c r="BB6053" s="147" t="str">
        <f t="shared" si="1075"/>
        <v/>
      </c>
      <c r="BC6053" s="168"/>
      <c r="BD6053" s="165"/>
      <c r="BE6053" s="165"/>
      <c r="BF6053" s="165"/>
      <c r="BG6053" s="165"/>
      <c r="BH6053" s="165"/>
      <c r="BI6053" s="165"/>
      <c r="BJ6053" s="165"/>
      <c r="BK6053" s="165"/>
      <c r="BL6053" s="165"/>
      <c r="BM6053" s="165"/>
      <c r="BN6053" s="165"/>
      <c r="BO6053" s="165"/>
      <c r="BP6053" s="165"/>
      <c r="BQ6053" s="165"/>
      <c r="BS6053" s="6"/>
      <c r="BT6053" s="11"/>
      <c r="BU6053" s="6"/>
      <c r="BV6053" s="6"/>
    </row>
    <row r="6054" spans="1:74" ht="15.75" x14ac:dyDescent="0.25">
      <c r="A6054" s="52" t="s">
        <v>1422</v>
      </c>
      <c r="B6054" s="56"/>
      <c r="C6054" s="7" t="s">
        <v>118</v>
      </c>
      <c r="D6054" s="7" t="s">
        <v>6562</v>
      </c>
      <c r="E6054" s="7"/>
      <c r="F6054" s="64"/>
      <c r="G6054" s="6"/>
      <c r="H6054" s="6"/>
      <c r="I6054" s="10" t="s">
        <v>110</v>
      </c>
      <c r="J6054" s="11" t="s">
        <v>5562</v>
      </c>
      <c r="K6054" s="194" t="s">
        <v>511</v>
      </c>
      <c r="L6054" s="176"/>
      <c r="M6054" s="176">
        <v>1000</v>
      </c>
      <c r="N6054" s="80" t="s">
        <v>6858</v>
      </c>
      <c r="O6054" s="162"/>
      <c r="P6054" s="80" t="s">
        <v>6486</v>
      </c>
      <c r="Q6054" s="80"/>
      <c r="R6054" s="80"/>
      <c r="S6054" s="163"/>
      <c r="T6054" s="213"/>
      <c r="U6054" s="162"/>
      <c r="V6054" s="164"/>
      <c r="W6054" s="12" t="str">
        <f t="shared" si="1074"/>
        <v>Mqtt1</v>
      </c>
      <c r="X6054" s="196" t="s">
        <v>10796</v>
      </c>
      <c r="Y6054" s="6" t="str">
        <f t="shared" si="1071"/>
        <v>marpower/power-tag/av-system-supply-2</v>
      </c>
      <c r="Z6054" s="103" t="str" cm="1">
        <f t="array" ref="Z6054">IF(COUNTIF(N6054,"spare"),"","$."&amp;_xlfn.REGEXEXTRACT(J6054,"^PT\d+[FQ]\d+_(.*)", 2))</f>
        <v>$.Active_Power_Phase_A</v>
      </c>
      <c r="AA6054" s="12">
        <f t="shared" si="1076"/>
        <v>61</v>
      </c>
      <c r="AB6054" s="6" t="s">
        <v>195</v>
      </c>
      <c r="AC6054" s="103">
        <v>3054</v>
      </c>
      <c r="AJ6054" s="80"/>
      <c r="AK6054" s="113" t="s">
        <v>1425</v>
      </c>
      <c r="AN6054" s="80"/>
      <c r="AO6054" s="80"/>
      <c r="AP6054" s="80"/>
      <c r="AQ6054" s="80"/>
      <c r="AR6054" s="127"/>
      <c r="AS6054" s="80"/>
      <c r="AT6054" s="7"/>
      <c r="AU6054" s="7"/>
      <c r="AV6054" s="165"/>
      <c r="AW6054" s="166"/>
      <c r="AX6054" s="137"/>
      <c r="AY6054" s="147"/>
      <c r="AZ6054" s="167"/>
      <c r="BA6054" s="167"/>
      <c r="BB6054" s="147" t="str">
        <f t="shared" si="1075"/>
        <v/>
      </c>
      <c r="BC6054" s="168"/>
      <c r="BD6054" s="165"/>
      <c r="BE6054" s="165"/>
      <c r="BF6054" s="165"/>
      <c r="BG6054" s="165"/>
      <c r="BH6054" s="165"/>
      <c r="BI6054" s="165"/>
      <c r="BJ6054" s="165"/>
      <c r="BK6054" s="165"/>
      <c r="BL6054" s="165"/>
      <c r="BM6054" s="165"/>
      <c r="BN6054" s="165"/>
      <c r="BO6054" s="165"/>
      <c r="BP6054" s="165"/>
      <c r="BQ6054" s="165"/>
      <c r="BS6054" s="6"/>
      <c r="BT6054" s="11"/>
      <c r="BU6054" s="6"/>
      <c r="BV6054" s="6"/>
    </row>
    <row r="6055" spans="1:74" ht="15.75" x14ac:dyDescent="0.25">
      <c r="A6055" s="52" t="s">
        <v>1422</v>
      </c>
      <c r="B6055" s="56"/>
      <c r="C6055" s="7" t="s">
        <v>118</v>
      </c>
      <c r="D6055" s="7" t="s">
        <v>6562</v>
      </c>
      <c r="E6055" s="7"/>
      <c r="F6055" s="64"/>
      <c r="G6055" s="6"/>
      <c r="H6055" s="6"/>
      <c r="I6055" s="10" t="s">
        <v>110</v>
      </c>
      <c r="J6055" s="11" t="s">
        <v>5563</v>
      </c>
      <c r="K6055" s="194" t="s">
        <v>511</v>
      </c>
      <c r="L6055" s="176"/>
      <c r="M6055" s="176">
        <v>1000</v>
      </c>
      <c r="N6055" s="80" t="s">
        <v>6858</v>
      </c>
      <c r="O6055" s="162"/>
      <c r="P6055" s="80" t="s">
        <v>6487</v>
      </c>
      <c r="Q6055" s="80"/>
      <c r="R6055" s="80"/>
      <c r="S6055" s="163"/>
      <c r="T6055" s="213"/>
      <c r="U6055" s="162"/>
      <c r="V6055" s="164"/>
      <c r="W6055" s="12" t="str">
        <f t="shared" si="1074"/>
        <v>Mqtt1</v>
      </c>
      <c r="X6055" s="196" t="s">
        <v>10796</v>
      </c>
      <c r="Y6055" s="6" t="str">
        <f t="shared" si="1071"/>
        <v>marpower/power-tag/av-system-supply-2</v>
      </c>
      <c r="Z6055" s="103" t="str" cm="1">
        <f t="array" ref="Z6055">IF(COUNTIF(N6055,"spare"),"","$."&amp;_xlfn.REGEXEXTRACT(J6055,"^PT\d+[FQ]\d+_(.*)", 2))</f>
        <v>$.Active_Power_Phase_B</v>
      </c>
      <c r="AA6055" s="12">
        <f t="shared" si="1076"/>
        <v>61</v>
      </c>
      <c r="AB6055" s="6" t="s">
        <v>195</v>
      </c>
      <c r="AC6055" s="103">
        <v>3056</v>
      </c>
      <c r="AJ6055" s="80"/>
      <c r="AK6055" s="113" t="s">
        <v>1425</v>
      </c>
      <c r="AN6055" s="80"/>
      <c r="AO6055" s="80"/>
      <c r="AP6055" s="80"/>
      <c r="AQ6055" s="80"/>
      <c r="AR6055" s="127"/>
      <c r="AS6055" s="80"/>
      <c r="AT6055" s="7"/>
      <c r="AU6055" s="7"/>
      <c r="AV6055" s="165"/>
      <c r="AW6055" s="166"/>
      <c r="AX6055" s="137"/>
      <c r="AY6055" s="147"/>
      <c r="AZ6055" s="167"/>
      <c r="BA6055" s="167"/>
      <c r="BB6055" s="147" t="str">
        <f t="shared" si="1075"/>
        <v/>
      </c>
      <c r="BC6055" s="168"/>
      <c r="BD6055" s="165"/>
      <c r="BE6055" s="165"/>
      <c r="BF6055" s="165"/>
      <c r="BG6055" s="165"/>
      <c r="BH6055" s="165"/>
      <c r="BI6055" s="165"/>
      <c r="BJ6055" s="165"/>
      <c r="BK6055" s="165"/>
      <c r="BL6055" s="165"/>
      <c r="BM6055" s="165"/>
      <c r="BN6055" s="165"/>
      <c r="BO6055" s="165"/>
      <c r="BP6055" s="165"/>
      <c r="BQ6055" s="165"/>
      <c r="BS6055" s="6"/>
      <c r="BT6055" s="11"/>
      <c r="BU6055" s="6"/>
      <c r="BV6055" s="6"/>
    </row>
    <row r="6056" spans="1:74" ht="15.75" x14ac:dyDescent="0.25">
      <c r="A6056" s="52" t="s">
        <v>1422</v>
      </c>
      <c r="B6056" s="56"/>
      <c r="C6056" s="7" t="s">
        <v>118</v>
      </c>
      <c r="D6056" s="7" t="s">
        <v>6562</v>
      </c>
      <c r="E6056" s="7"/>
      <c r="F6056" s="64"/>
      <c r="G6056" s="6"/>
      <c r="H6056" s="6"/>
      <c r="I6056" s="10" t="s">
        <v>110</v>
      </c>
      <c r="J6056" s="11" t="s">
        <v>5564</v>
      </c>
      <c r="K6056" s="194" t="s">
        <v>511</v>
      </c>
      <c r="L6056" s="176"/>
      <c r="M6056" s="176">
        <v>1000</v>
      </c>
      <c r="N6056" s="80" t="s">
        <v>6858</v>
      </c>
      <c r="O6056" s="162"/>
      <c r="P6056" s="80" t="s">
        <v>6488</v>
      </c>
      <c r="Q6056" s="80"/>
      <c r="R6056" s="80"/>
      <c r="S6056" s="163"/>
      <c r="T6056" s="213"/>
      <c r="U6056" s="162"/>
      <c r="V6056" s="164"/>
      <c r="W6056" s="12" t="str">
        <f t="shared" si="1074"/>
        <v>Mqtt1</v>
      </c>
      <c r="X6056" s="196" t="s">
        <v>10796</v>
      </c>
      <c r="Y6056" s="6" t="str">
        <f t="shared" si="1071"/>
        <v>marpower/power-tag/av-system-supply-2</v>
      </c>
      <c r="Z6056" s="103" t="str" cm="1">
        <f t="array" ref="Z6056">IF(COUNTIF(N6056,"spare"),"","$."&amp;_xlfn.REGEXEXTRACT(J6056,"^PT\d+[FQ]\d+_(.*)", 2))</f>
        <v>$.Active_Power_Phase_C</v>
      </c>
      <c r="AA6056" s="12">
        <f t="shared" si="1076"/>
        <v>61</v>
      </c>
      <c r="AB6056" s="6" t="s">
        <v>195</v>
      </c>
      <c r="AC6056" s="103">
        <v>3058</v>
      </c>
      <c r="AJ6056" s="80"/>
      <c r="AK6056" s="113" t="s">
        <v>1425</v>
      </c>
      <c r="AN6056" s="80"/>
      <c r="AO6056" s="80"/>
      <c r="AP6056" s="80"/>
      <c r="AQ6056" s="80"/>
      <c r="AR6056" s="127"/>
      <c r="AS6056" s="80"/>
      <c r="AT6056" s="7"/>
      <c r="AU6056" s="7"/>
      <c r="AV6056" s="165"/>
      <c r="AW6056" s="166"/>
      <c r="AX6056" s="137"/>
      <c r="AY6056" s="147"/>
      <c r="AZ6056" s="167"/>
      <c r="BA6056" s="167"/>
      <c r="BB6056" s="147" t="str">
        <f t="shared" si="1075"/>
        <v/>
      </c>
      <c r="BC6056" s="168"/>
      <c r="BD6056" s="165"/>
      <c r="BE6056" s="165"/>
      <c r="BF6056" s="165"/>
      <c r="BG6056" s="165"/>
      <c r="BH6056" s="165"/>
      <c r="BI6056" s="165"/>
      <c r="BJ6056" s="165"/>
      <c r="BK6056" s="165"/>
      <c r="BL6056" s="165"/>
      <c r="BM6056" s="165"/>
      <c r="BN6056" s="165"/>
      <c r="BO6056" s="165"/>
      <c r="BP6056" s="165"/>
      <c r="BQ6056" s="165"/>
      <c r="BS6056" s="6"/>
      <c r="BT6056" s="11"/>
      <c r="BU6056" s="6"/>
      <c r="BV6056" s="6"/>
    </row>
    <row r="6057" spans="1:74" ht="15.75" x14ac:dyDescent="0.25">
      <c r="A6057" s="52" t="s">
        <v>1422</v>
      </c>
      <c r="B6057" s="56"/>
      <c r="C6057" s="7" t="s">
        <v>118</v>
      </c>
      <c r="D6057" s="7" t="s">
        <v>6562</v>
      </c>
      <c r="E6057" s="7"/>
      <c r="F6057" s="64"/>
      <c r="G6057" s="6"/>
      <c r="H6057" s="6"/>
      <c r="I6057" s="10" t="s">
        <v>110</v>
      </c>
      <c r="J6057" s="11" t="s">
        <v>5565</v>
      </c>
      <c r="K6057" s="194" t="s">
        <v>511</v>
      </c>
      <c r="L6057" s="176"/>
      <c r="M6057" s="176">
        <v>1000</v>
      </c>
      <c r="N6057" s="80" t="s">
        <v>6858</v>
      </c>
      <c r="O6057" s="162"/>
      <c r="P6057" s="80" t="s">
        <v>6489</v>
      </c>
      <c r="Q6057" s="80"/>
      <c r="R6057" s="80"/>
      <c r="S6057" s="163"/>
      <c r="T6057" s="213"/>
      <c r="U6057" s="162"/>
      <c r="V6057" s="164"/>
      <c r="W6057" s="12" t="str">
        <f t="shared" si="1074"/>
        <v>Mqtt1</v>
      </c>
      <c r="X6057" s="196" t="s">
        <v>10796</v>
      </c>
      <c r="Y6057" s="6" t="str">
        <f t="shared" si="1071"/>
        <v>marpower/power-tag/av-system-supply-2</v>
      </c>
      <c r="Z6057" s="103" t="str" cm="1">
        <f t="array" ref="Z6057">IF(COUNTIF(N6057,"spare"),"","$."&amp;_xlfn.REGEXEXTRACT(J6057,"^PT\d+[FQ]\d+_(.*)", 2))</f>
        <v>$.Total_Active_Power</v>
      </c>
      <c r="AA6057" s="12">
        <f t="shared" si="1076"/>
        <v>61</v>
      </c>
      <c r="AB6057" s="6" t="s">
        <v>195</v>
      </c>
      <c r="AC6057" s="103">
        <v>3060</v>
      </c>
      <c r="AJ6057" s="80"/>
      <c r="AK6057" s="113" t="s">
        <v>1425</v>
      </c>
      <c r="AN6057" s="80"/>
      <c r="AO6057" s="80"/>
      <c r="AP6057" s="80"/>
      <c r="AQ6057" s="80"/>
      <c r="AR6057" s="127"/>
      <c r="AS6057" s="80"/>
      <c r="AT6057" s="7"/>
      <c r="AU6057" s="7"/>
      <c r="AV6057" s="165"/>
      <c r="AW6057" s="166"/>
      <c r="AX6057" s="137"/>
      <c r="AY6057" s="147"/>
      <c r="AZ6057" s="167"/>
      <c r="BA6057" s="167"/>
      <c r="BB6057" s="147" t="str">
        <f t="shared" si="1075"/>
        <v/>
      </c>
      <c r="BC6057" s="168"/>
      <c r="BD6057" s="165"/>
      <c r="BE6057" s="165"/>
      <c r="BF6057" s="165"/>
      <c r="BG6057" s="165"/>
      <c r="BH6057" s="165"/>
      <c r="BI6057" s="165"/>
      <c r="BJ6057" s="165"/>
      <c r="BK6057" s="165"/>
      <c r="BL6057" s="165"/>
      <c r="BM6057" s="165"/>
      <c r="BN6057" s="165"/>
      <c r="BO6057" s="165"/>
      <c r="BP6057" s="165"/>
      <c r="BQ6057" s="165"/>
      <c r="BS6057" s="6"/>
      <c r="BT6057" s="11"/>
      <c r="BU6057" s="6"/>
      <c r="BV6057" s="6"/>
    </row>
    <row r="6058" spans="1:74" ht="15.75" x14ac:dyDescent="0.25">
      <c r="A6058" s="52" t="s">
        <v>1422</v>
      </c>
      <c r="B6058" s="56"/>
      <c r="C6058" s="7" t="s">
        <v>118</v>
      </c>
      <c r="D6058" s="7" t="s">
        <v>6562</v>
      </c>
      <c r="E6058" s="7"/>
      <c r="F6058" s="64"/>
      <c r="G6058" s="6"/>
      <c r="H6058" s="6"/>
      <c r="I6058" s="10" t="s">
        <v>110</v>
      </c>
      <c r="J6058" s="11" t="s">
        <v>5566</v>
      </c>
      <c r="K6058" s="194" t="s">
        <v>511</v>
      </c>
      <c r="L6058" s="176"/>
      <c r="M6058" s="176">
        <v>1000</v>
      </c>
      <c r="N6058" s="80" t="s">
        <v>6858</v>
      </c>
      <c r="O6058" s="162"/>
      <c r="P6058" s="80" t="s">
        <v>6490</v>
      </c>
      <c r="Q6058" s="80"/>
      <c r="R6058" s="80"/>
      <c r="S6058" s="163"/>
      <c r="T6058" s="213"/>
      <c r="U6058" s="162"/>
      <c r="V6058" s="164"/>
      <c r="W6058" s="12" t="str">
        <f t="shared" si="1074"/>
        <v>Mqtt1</v>
      </c>
      <c r="X6058" s="196" t="s">
        <v>10796</v>
      </c>
      <c r="Y6058" s="6" t="str">
        <f t="shared" si="1071"/>
        <v>marpower/power-tag/av-system-supply-2</v>
      </c>
      <c r="Z6058" s="103" t="str" cm="1">
        <f t="array" ref="Z6058">IF(COUNTIF(N6058,"spare"),"","$."&amp;_xlfn.REGEXEXTRACT(J6058,"^PT\d+[FQ]\d+_(.*)", 2))</f>
        <v>$.Power_Factor_Phase_A</v>
      </c>
      <c r="AA6058" s="12">
        <f t="shared" si="1076"/>
        <v>61</v>
      </c>
      <c r="AB6058" s="6" t="s">
        <v>195</v>
      </c>
      <c r="AC6058" s="103">
        <v>3078</v>
      </c>
      <c r="AJ6058" s="80"/>
      <c r="AK6058" s="113" t="s">
        <v>1426</v>
      </c>
      <c r="AN6058" s="80"/>
      <c r="AO6058" s="80"/>
      <c r="AP6058" s="80"/>
      <c r="AQ6058" s="80"/>
      <c r="AR6058" s="127"/>
      <c r="AS6058" s="80"/>
      <c r="AT6058" s="7"/>
      <c r="AU6058" s="7"/>
      <c r="AV6058" s="165"/>
      <c r="AW6058" s="166"/>
      <c r="AX6058" s="137"/>
      <c r="AY6058" s="147"/>
      <c r="AZ6058" s="167"/>
      <c r="BA6058" s="167"/>
      <c r="BB6058" s="147" t="str">
        <f t="shared" si="1075"/>
        <v/>
      </c>
      <c r="BC6058" s="168"/>
      <c r="BD6058" s="165"/>
      <c r="BE6058" s="165"/>
      <c r="BF6058" s="165"/>
      <c r="BG6058" s="165"/>
      <c r="BH6058" s="165"/>
      <c r="BI6058" s="165"/>
      <c r="BJ6058" s="165"/>
      <c r="BK6058" s="165"/>
      <c r="BL6058" s="165"/>
      <c r="BM6058" s="165"/>
      <c r="BN6058" s="165"/>
      <c r="BO6058" s="165"/>
      <c r="BP6058" s="165"/>
      <c r="BQ6058" s="165"/>
      <c r="BS6058" s="6"/>
      <c r="BT6058" s="11"/>
      <c r="BU6058" s="6"/>
      <c r="BV6058" s="6"/>
    </row>
    <row r="6059" spans="1:74" ht="15.75" x14ac:dyDescent="0.25">
      <c r="A6059" s="52" t="s">
        <v>1422</v>
      </c>
      <c r="B6059" s="56"/>
      <c r="C6059" s="7" t="s">
        <v>118</v>
      </c>
      <c r="D6059" s="7" t="s">
        <v>6562</v>
      </c>
      <c r="E6059" s="7"/>
      <c r="F6059" s="64"/>
      <c r="G6059" s="6"/>
      <c r="H6059" s="6"/>
      <c r="I6059" s="10" t="s">
        <v>110</v>
      </c>
      <c r="J6059" s="11" t="s">
        <v>5567</v>
      </c>
      <c r="K6059" s="194" t="s">
        <v>511</v>
      </c>
      <c r="L6059" s="176"/>
      <c r="M6059" s="176">
        <v>1000</v>
      </c>
      <c r="N6059" s="80" t="s">
        <v>6858</v>
      </c>
      <c r="O6059" s="162"/>
      <c r="P6059" s="80" t="s">
        <v>6491</v>
      </c>
      <c r="Q6059" s="80"/>
      <c r="R6059" s="80"/>
      <c r="S6059" s="163"/>
      <c r="T6059" s="213"/>
      <c r="U6059" s="162"/>
      <c r="V6059" s="164"/>
      <c r="W6059" s="12" t="str">
        <f t="shared" si="1074"/>
        <v>Mqtt1</v>
      </c>
      <c r="X6059" s="196" t="s">
        <v>10796</v>
      </c>
      <c r="Y6059" s="6" t="str">
        <f t="shared" si="1071"/>
        <v>marpower/power-tag/av-system-supply-2</v>
      </c>
      <c r="Z6059" s="103" t="str" cm="1">
        <f t="array" ref="Z6059">IF(COUNTIF(N6059,"spare"),"","$."&amp;_xlfn.REGEXEXTRACT(J6059,"^PT\d+[FQ]\d+_(.*)", 2))</f>
        <v>$.Power_Factor_Phase_B</v>
      </c>
      <c r="AA6059" s="12">
        <f t="shared" si="1076"/>
        <v>61</v>
      </c>
      <c r="AB6059" s="6" t="s">
        <v>195</v>
      </c>
      <c r="AC6059" s="103">
        <v>3080</v>
      </c>
      <c r="AJ6059" s="80"/>
      <c r="AK6059" s="113" t="s">
        <v>1426</v>
      </c>
      <c r="AN6059" s="80"/>
      <c r="AO6059" s="80"/>
      <c r="AP6059" s="80"/>
      <c r="AQ6059" s="80"/>
      <c r="AR6059" s="127"/>
      <c r="AS6059" s="80"/>
      <c r="AT6059" s="7"/>
      <c r="AU6059" s="7"/>
      <c r="AV6059" s="165"/>
      <c r="AW6059" s="166"/>
      <c r="AX6059" s="137"/>
      <c r="AY6059" s="147"/>
      <c r="AZ6059" s="167"/>
      <c r="BA6059" s="167"/>
      <c r="BB6059" s="147" t="str">
        <f t="shared" si="1075"/>
        <v/>
      </c>
      <c r="BC6059" s="168"/>
      <c r="BD6059" s="165"/>
      <c r="BE6059" s="165"/>
      <c r="BF6059" s="165"/>
      <c r="BG6059" s="165"/>
      <c r="BH6059" s="165"/>
      <c r="BI6059" s="165"/>
      <c r="BJ6059" s="165"/>
      <c r="BK6059" s="165"/>
      <c r="BL6059" s="165"/>
      <c r="BM6059" s="165"/>
      <c r="BN6059" s="165"/>
      <c r="BO6059" s="165"/>
      <c r="BP6059" s="165"/>
      <c r="BQ6059" s="165"/>
      <c r="BS6059" s="6"/>
      <c r="BT6059" s="11"/>
      <c r="BU6059" s="6"/>
      <c r="BV6059" s="6"/>
    </row>
    <row r="6060" spans="1:74" ht="15.75" x14ac:dyDescent="0.25">
      <c r="A6060" s="52" t="s">
        <v>1422</v>
      </c>
      <c r="B6060" s="56"/>
      <c r="C6060" s="7" t="s">
        <v>118</v>
      </c>
      <c r="D6060" s="7" t="s">
        <v>6562</v>
      </c>
      <c r="E6060" s="7"/>
      <c r="F6060" s="64"/>
      <c r="G6060" s="6"/>
      <c r="H6060" s="6"/>
      <c r="I6060" s="10" t="s">
        <v>110</v>
      </c>
      <c r="J6060" s="11" t="s">
        <v>5568</v>
      </c>
      <c r="K6060" s="194" t="s">
        <v>511</v>
      </c>
      <c r="L6060" s="176"/>
      <c r="M6060" s="176">
        <v>1000</v>
      </c>
      <c r="N6060" s="80" t="s">
        <v>6858</v>
      </c>
      <c r="O6060" s="162"/>
      <c r="P6060" s="80" t="s">
        <v>6492</v>
      </c>
      <c r="Q6060" s="80"/>
      <c r="R6060" s="80"/>
      <c r="S6060" s="163"/>
      <c r="T6060" s="213"/>
      <c r="U6060" s="162"/>
      <c r="V6060" s="164"/>
      <c r="W6060" s="12" t="str">
        <f t="shared" si="1074"/>
        <v>Mqtt1</v>
      </c>
      <c r="X6060" s="196" t="s">
        <v>10796</v>
      </c>
      <c r="Y6060" s="6" t="str">
        <f t="shared" si="1071"/>
        <v>marpower/power-tag/av-system-supply-2</v>
      </c>
      <c r="Z6060" s="103" t="str" cm="1">
        <f t="array" ref="Z6060">IF(COUNTIF(N6060,"spare"),"","$."&amp;_xlfn.REGEXEXTRACT(J6060,"^PT\d+[FQ]\d+_(.*)", 2))</f>
        <v>$.Power_Factor_Phase_C</v>
      </c>
      <c r="AA6060" s="12">
        <f t="shared" si="1076"/>
        <v>61</v>
      </c>
      <c r="AB6060" s="6" t="s">
        <v>195</v>
      </c>
      <c r="AC6060" s="103">
        <v>3082</v>
      </c>
      <c r="AJ6060" s="80"/>
      <c r="AK6060" s="113" t="s">
        <v>1426</v>
      </c>
      <c r="AN6060" s="80"/>
      <c r="AO6060" s="80"/>
      <c r="AP6060" s="80"/>
      <c r="AQ6060" s="80"/>
      <c r="AR6060" s="127"/>
      <c r="AS6060" s="80"/>
      <c r="AT6060" s="7"/>
      <c r="AU6060" s="7"/>
      <c r="AV6060" s="165"/>
      <c r="AW6060" s="166"/>
      <c r="AX6060" s="137"/>
      <c r="AY6060" s="147"/>
      <c r="AZ6060" s="167"/>
      <c r="BA6060" s="167"/>
      <c r="BB6060" s="147" t="str">
        <f t="shared" si="1075"/>
        <v/>
      </c>
      <c r="BC6060" s="168"/>
      <c r="BD6060" s="165"/>
      <c r="BE6060" s="165"/>
      <c r="BF6060" s="165"/>
      <c r="BG6060" s="165"/>
      <c r="BH6060" s="165"/>
      <c r="BI6060" s="165"/>
      <c r="BJ6060" s="165"/>
      <c r="BK6060" s="165"/>
      <c r="BL6060" s="165"/>
      <c r="BM6060" s="165"/>
      <c r="BN6060" s="165"/>
      <c r="BO6060" s="165"/>
      <c r="BP6060" s="165"/>
      <c r="BQ6060" s="165"/>
      <c r="BS6060" s="6"/>
      <c r="BT6060" s="11"/>
      <c r="BU6060" s="6"/>
      <c r="BV6060" s="6"/>
    </row>
    <row r="6061" spans="1:74" ht="15.75" x14ac:dyDescent="0.25">
      <c r="A6061" s="52" t="s">
        <v>1422</v>
      </c>
      <c r="B6061" s="56"/>
      <c r="C6061" s="7" t="s">
        <v>118</v>
      </c>
      <c r="D6061" s="7" t="s">
        <v>6562</v>
      </c>
      <c r="E6061" s="7"/>
      <c r="F6061" s="64"/>
      <c r="G6061" s="6"/>
      <c r="H6061" s="6"/>
      <c r="I6061" s="10" t="s">
        <v>110</v>
      </c>
      <c r="J6061" s="11" t="s">
        <v>5569</v>
      </c>
      <c r="K6061" s="194" t="s">
        <v>511</v>
      </c>
      <c r="L6061" s="176"/>
      <c r="M6061" s="176">
        <v>1000</v>
      </c>
      <c r="N6061" s="80" t="s">
        <v>6858</v>
      </c>
      <c r="O6061" s="162"/>
      <c r="P6061" s="80" t="s">
        <v>6493</v>
      </c>
      <c r="Q6061" s="80"/>
      <c r="R6061" s="80"/>
      <c r="S6061" s="163"/>
      <c r="T6061" s="213"/>
      <c r="U6061" s="162"/>
      <c r="V6061" s="164"/>
      <c r="W6061" s="12" t="str">
        <f t="shared" si="1074"/>
        <v>Mqtt1</v>
      </c>
      <c r="X6061" s="196" t="s">
        <v>10796</v>
      </c>
      <c r="Y6061" s="6" t="str">
        <f t="shared" si="1071"/>
        <v>marpower/power-tag/av-system-supply-2</v>
      </c>
      <c r="Z6061" s="103" t="str" cm="1">
        <f t="array" ref="Z6061">IF(COUNTIF(N6061,"spare"),"","$."&amp;_xlfn.REGEXEXTRACT(J6061,"^PT\d+[FQ]\d+_(.*)", 2))</f>
        <v>$.Total_Power_Factor</v>
      </c>
      <c r="AA6061" s="12">
        <f t="shared" si="1076"/>
        <v>61</v>
      </c>
      <c r="AB6061" s="6" t="s">
        <v>195</v>
      </c>
      <c r="AC6061" s="103">
        <v>3084</v>
      </c>
      <c r="AJ6061" s="80"/>
      <c r="AK6061" s="113" t="s">
        <v>1426</v>
      </c>
      <c r="AN6061" s="80"/>
      <c r="AO6061" s="80"/>
      <c r="AP6061" s="80"/>
      <c r="AQ6061" s="80"/>
      <c r="AR6061" s="127"/>
      <c r="AS6061" s="80"/>
      <c r="AT6061" s="7"/>
      <c r="AU6061" s="7"/>
      <c r="AV6061" s="165"/>
      <c r="AW6061" s="166"/>
      <c r="AX6061" s="137"/>
      <c r="AY6061" s="147"/>
      <c r="AZ6061" s="167"/>
      <c r="BA6061" s="167"/>
      <c r="BB6061" s="147" t="str">
        <f t="shared" si="1075"/>
        <v/>
      </c>
      <c r="BC6061" s="168"/>
      <c r="BD6061" s="165"/>
      <c r="BE6061" s="165"/>
      <c r="BF6061" s="165"/>
      <c r="BG6061" s="165"/>
      <c r="BH6061" s="165"/>
      <c r="BI6061" s="165"/>
      <c r="BJ6061" s="165"/>
      <c r="BK6061" s="165"/>
      <c r="BL6061" s="165"/>
      <c r="BM6061" s="165"/>
      <c r="BN6061" s="165"/>
      <c r="BO6061" s="165"/>
      <c r="BP6061" s="165"/>
      <c r="BQ6061" s="165"/>
      <c r="BS6061" s="6"/>
      <c r="BT6061" s="11"/>
      <c r="BU6061" s="6"/>
      <c r="BV6061" s="6"/>
    </row>
    <row r="6062" spans="1:74" ht="15.75" x14ac:dyDescent="0.25">
      <c r="A6062" s="52" t="s">
        <v>1422</v>
      </c>
      <c r="B6062" s="56"/>
      <c r="C6062" s="7" t="s">
        <v>118</v>
      </c>
      <c r="D6062" s="7" t="s">
        <v>6562</v>
      </c>
      <c r="E6062" s="7"/>
      <c r="F6062" s="64"/>
      <c r="G6062" s="6"/>
      <c r="H6062" s="6"/>
      <c r="I6062" s="10" t="s">
        <v>110</v>
      </c>
      <c r="J6062" s="11" t="s">
        <v>5570</v>
      </c>
      <c r="K6062" s="194" t="s">
        <v>511</v>
      </c>
      <c r="L6062" s="176"/>
      <c r="M6062" s="176">
        <v>1000</v>
      </c>
      <c r="N6062" s="80" t="s">
        <v>6858</v>
      </c>
      <c r="O6062" s="162"/>
      <c r="P6062" s="80" t="s">
        <v>6494</v>
      </c>
      <c r="Q6062" s="80"/>
      <c r="R6062" s="80"/>
      <c r="S6062" s="163"/>
      <c r="T6062" s="213"/>
      <c r="U6062" s="162"/>
      <c r="V6062" s="164"/>
      <c r="W6062" s="12" t="str">
        <f t="shared" si="1074"/>
        <v>Mqtt1</v>
      </c>
      <c r="X6062" s="196" t="s">
        <v>10797</v>
      </c>
      <c r="Y6062" s="6" t="str">
        <f t="shared" si="1071"/>
        <v>marpower/power-tag/discharge-pump-captain-laundry</v>
      </c>
      <c r="Z6062" s="103" t="str" cm="1">
        <f t="array" ref="Z6062">IF(COUNTIF(N6062,"spare"),"","$."&amp;_xlfn.REGEXEXTRACT(J6062,"^PT\d+[FQ]\d+_(.*)", 2))</f>
        <v>$.RMS_Current_Phase_A</v>
      </c>
      <c r="AA6062" s="12">
        <f>AA6047+1</f>
        <v>62</v>
      </c>
      <c r="AB6062" s="6" t="s">
        <v>195</v>
      </c>
      <c r="AC6062" s="103">
        <v>3000</v>
      </c>
      <c r="AJ6062" s="80"/>
      <c r="AK6062" s="113" t="s">
        <v>1423</v>
      </c>
      <c r="AN6062" s="80"/>
      <c r="AO6062" s="80"/>
      <c r="AP6062" s="80"/>
      <c r="AQ6062" s="80"/>
      <c r="AR6062" s="127"/>
      <c r="AS6062" s="80"/>
      <c r="AT6062" s="7"/>
      <c r="AU6062" s="7"/>
      <c r="AV6062" s="165"/>
      <c r="AW6062" s="166"/>
      <c r="AX6062" s="137"/>
      <c r="AY6062" s="147"/>
      <c r="AZ6062" s="167"/>
      <c r="BA6062" s="167"/>
      <c r="BB6062" s="147" t="str">
        <f t="shared" ref="BB6062:BB6076" si="1077">IF(ISNUMBER(AM6062),"1","")</f>
        <v/>
      </c>
      <c r="BC6062" s="168"/>
      <c r="BD6062" s="165"/>
      <c r="BE6062" s="165"/>
      <c r="BF6062" s="165"/>
      <c r="BG6062" s="165"/>
      <c r="BH6062" s="165"/>
      <c r="BI6062" s="165"/>
      <c r="BJ6062" s="165"/>
      <c r="BK6062" s="165"/>
      <c r="BL6062" s="165"/>
      <c r="BM6062" s="165"/>
      <c r="BN6062" s="165"/>
      <c r="BO6062" s="165"/>
      <c r="BP6062" s="165"/>
      <c r="BQ6062" s="165"/>
      <c r="BS6062" s="6"/>
      <c r="BT6062" s="11"/>
      <c r="BU6062" s="6"/>
      <c r="BV6062" s="6"/>
    </row>
    <row r="6063" spans="1:74" ht="15.75" x14ac:dyDescent="0.25">
      <c r="A6063" s="52" t="s">
        <v>1422</v>
      </c>
      <c r="B6063" s="56"/>
      <c r="C6063" s="7" t="s">
        <v>118</v>
      </c>
      <c r="D6063" s="7" t="s">
        <v>6562</v>
      </c>
      <c r="E6063" s="7"/>
      <c r="F6063" s="64"/>
      <c r="G6063" s="6"/>
      <c r="H6063" s="6"/>
      <c r="I6063" s="10" t="s">
        <v>110</v>
      </c>
      <c r="J6063" s="11" t="s">
        <v>5571</v>
      </c>
      <c r="K6063" s="194" t="s">
        <v>511</v>
      </c>
      <c r="L6063" s="176"/>
      <c r="M6063" s="176">
        <v>1000</v>
      </c>
      <c r="N6063" s="80" t="s">
        <v>6858</v>
      </c>
      <c r="O6063" s="162"/>
      <c r="P6063" s="80" t="s">
        <v>6495</v>
      </c>
      <c r="Q6063" s="80"/>
      <c r="R6063" s="80"/>
      <c r="S6063" s="163"/>
      <c r="T6063" s="213"/>
      <c r="U6063" s="162"/>
      <c r="V6063" s="164"/>
      <c r="W6063" s="12" t="str">
        <f t="shared" si="1074"/>
        <v>Mqtt1</v>
      </c>
      <c r="X6063" s="196" t="s">
        <v>10797</v>
      </c>
      <c r="Y6063" s="6" t="str">
        <f t="shared" si="1071"/>
        <v>marpower/power-tag/discharge-pump-captain-laundry</v>
      </c>
      <c r="Z6063" s="103" t="str" cm="1">
        <f t="array" ref="Z6063">IF(COUNTIF(N6063,"spare"),"","$."&amp;_xlfn.REGEXEXTRACT(J6063,"^PT\d+[FQ]\d+_(.*)", 2))</f>
        <v>$.RMS_Current_Phase_B</v>
      </c>
      <c r="AA6063" s="12">
        <f t="shared" ref="AA6063:AA6076" si="1078">AA6048+1</f>
        <v>62</v>
      </c>
      <c r="AB6063" s="6" t="s">
        <v>195</v>
      </c>
      <c r="AC6063" s="103">
        <v>3002</v>
      </c>
      <c r="AJ6063" s="80"/>
      <c r="AK6063" s="113" t="s">
        <v>1423</v>
      </c>
      <c r="AN6063" s="80"/>
      <c r="AO6063" s="80"/>
      <c r="AP6063" s="80"/>
      <c r="AQ6063" s="80"/>
      <c r="AR6063" s="127"/>
      <c r="AS6063" s="80"/>
      <c r="AT6063" s="7"/>
      <c r="AU6063" s="7"/>
      <c r="AV6063" s="165"/>
      <c r="AW6063" s="166"/>
      <c r="AX6063" s="137"/>
      <c r="AY6063" s="147"/>
      <c r="AZ6063" s="167"/>
      <c r="BA6063" s="167"/>
      <c r="BB6063" s="147" t="str">
        <f t="shared" si="1077"/>
        <v/>
      </c>
      <c r="BC6063" s="168"/>
      <c r="BD6063" s="165"/>
      <c r="BE6063" s="165"/>
      <c r="BF6063" s="165"/>
      <c r="BG6063" s="165"/>
      <c r="BH6063" s="165"/>
      <c r="BI6063" s="165"/>
      <c r="BJ6063" s="165"/>
      <c r="BK6063" s="165"/>
      <c r="BL6063" s="165"/>
      <c r="BM6063" s="165"/>
      <c r="BN6063" s="165"/>
      <c r="BO6063" s="165"/>
      <c r="BP6063" s="165"/>
      <c r="BQ6063" s="165"/>
      <c r="BS6063" s="6"/>
      <c r="BT6063" s="11"/>
      <c r="BU6063" s="6"/>
      <c r="BV6063" s="6"/>
    </row>
    <row r="6064" spans="1:74" ht="15.75" x14ac:dyDescent="0.25">
      <c r="A6064" s="52" t="s">
        <v>1422</v>
      </c>
      <c r="B6064" s="56"/>
      <c r="C6064" s="7" t="s">
        <v>118</v>
      </c>
      <c r="D6064" s="7" t="s">
        <v>6562</v>
      </c>
      <c r="E6064" s="7"/>
      <c r="F6064" s="64"/>
      <c r="G6064" s="6"/>
      <c r="H6064" s="6"/>
      <c r="I6064" s="10" t="s">
        <v>110</v>
      </c>
      <c r="J6064" s="11" t="s">
        <v>5572</v>
      </c>
      <c r="K6064" s="194" t="s">
        <v>511</v>
      </c>
      <c r="L6064" s="176"/>
      <c r="M6064" s="176">
        <v>1000</v>
      </c>
      <c r="N6064" s="80" t="s">
        <v>6858</v>
      </c>
      <c r="O6064" s="162"/>
      <c r="P6064" s="80" t="s">
        <v>6496</v>
      </c>
      <c r="Q6064" s="80"/>
      <c r="R6064" s="80"/>
      <c r="S6064" s="163"/>
      <c r="T6064" s="213"/>
      <c r="U6064" s="162"/>
      <c r="V6064" s="164"/>
      <c r="W6064" s="12" t="str">
        <f t="shared" si="1074"/>
        <v>Mqtt1</v>
      </c>
      <c r="X6064" s="196" t="s">
        <v>10797</v>
      </c>
      <c r="Y6064" s="6" t="str">
        <f t="shared" si="1071"/>
        <v>marpower/power-tag/discharge-pump-captain-laundry</v>
      </c>
      <c r="Z6064" s="103" t="str" cm="1">
        <f t="array" ref="Z6064">IF(COUNTIF(N6064,"spare"),"","$."&amp;_xlfn.REGEXEXTRACT(J6064,"^PT\d+[FQ]\d+_(.*)", 2))</f>
        <v>$.RMS_Current_Phase_C</v>
      </c>
      <c r="AA6064" s="12">
        <f t="shared" si="1078"/>
        <v>62</v>
      </c>
      <c r="AB6064" s="6" t="s">
        <v>195</v>
      </c>
      <c r="AC6064" s="103">
        <v>3004</v>
      </c>
      <c r="AJ6064" s="80"/>
      <c r="AK6064" s="113" t="s">
        <v>1423</v>
      </c>
      <c r="AN6064" s="80"/>
      <c r="AO6064" s="80"/>
      <c r="AP6064" s="80"/>
      <c r="AQ6064" s="80"/>
      <c r="AR6064" s="127"/>
      <c r="AS6064" s="80"/>
      <c r="AT6064" s="7"/>
      <c r="AU6064" s="7"/>
      <c r="AV6064" s="165"/>
      <c r="AW6064" s="166"/>
      <c r="AX6064" s="137"/>
      <c r="AY6064" s="147"/>
      <c r="AZ6064" s="167"/>
      <c r="BA6064" s="167"/>
      <c r="BB6064" s="147" t="str">
        <f t="shared" si="1077"/>
        <v/>
      </c>
      <c r="BC6064" s="168"/>
      <c r="BD6064" s="165"/>
      <c r="BE6064" s="165"/>
      <c r="BF6064" s="165"/>
      <c r="BG6064" s="165"/>
      <c r="BH6064" s="165"/>
      <c r="BI6064" s="165"/>
      <c r="BJ6064" s="165"/>
      <c r="BK6064" s="165"/>
      <c r="BL6064" s="165"/>
      <c r="BM6064" s="165"/>
      <c r="BN6064" s="165"/>
      <c r="BO6064" s="165"/>
      <c r="BP6064" s="165"/>
      <c r="BQ6064" s="165"/>
      <c r="BS6064" s="6"/>
      <c r="BT6064" s="11"/>
      <c r="BU6064" s="6"/>
      <c r="BV6064" s="6"/>
    </row>
    <row r="6065" spans="1:74" ht="15.75" x14ac:dyDescent="0.25">
      <c r="A6065" s="52" t="s">
        <v>1422</v>
      </c>
      <c r="B6065" s="56"/>
      <c r="C6065" s="7" t="s">
        <v>118</v>
      </c>
      <c r="D6065" s="7" t="s">
        <v>6562</v>
      </c>
      <c r="E6065" s="7"/>
      <c r="F6065" s="64"/>
      <c r="G6065" s="6"/>
      <c r="H6065" s="6"/>
      <c r="I6065" s="10" t="s">
        <v>110</v>
      </c>
      <c r="J6065" s="11" t="s">
        <v>5573</v>
      </c>
      <c r="K6065" s="194" t="s">
        <v>511</v>
      </c>
      <c r="L6065" s="176"/>
      <c r="M6065" s="176">
        <v>1000</v>
      </c>
      <c r="N6065" s="80" t="s">
        <v>6858</v>
      </c>
      <c r="O6065" s="162"/>
      <c r="P6065" s="80" t="s">
        <v>6497</v>
      </c>
      <c r="Q6065" s="80"/>
      <c r="R6065" s="80"/>
      <c r="S6065" s="163"/>
      <c r="T6065" s="213"/>
      <c r="U6065" s="162"/>
      <c r="V6065" s="164"/>
      <c r="W6065" s="12" t="str">
        <f t="shared" si="1074"/>
        <v>Mqtt1</v>
      </c>
      <c r="X6065" s="196" t="s">
        <v>10797</v>
      </c>
      <c r="Y6065" s="6" t="str">
        <f t="shared" si="1071"/>
        <v>marpower/power-tag/discharge-pump-captain-laundry</v>
      </c>
      <c r="Z6065" s="103" t="str" cm="1">
        <f t="array" ref="Z6065">IF(COUNTIF(N6065,"spare"),"","$."&amp;_xlfn.REGEXEXTRACT(J6065,"^PT\d+[FQ]\d+_(.*)", 2))</f>
        <v>$.RMS_Current_Phase_Neut</v>
      </c>
      <c r="AA6065" s="12">
        <f t="shared" si="1078"/>
        <v>62</v>
      </c>
      <c r="AB6065" s="6" t="s">
        <v>195</v>
      </c>
      <c r="AC6065" s="103">
        <v>3006</v>
      </c>
      <c r="AJ6065" s="80"/>
      <c r="AK6065" s="113" t="s">
        <v>1423</v>
      </c>
      <c r="AN6065" s="80"/>
      <c r="AO6065" s="80"/>
      <c r="AP6065" s="80"/>
      <c r="AQ6065" s="80"/>
      <c r="AR6065" s="127"/>
      <c r="AS6065" s="80"/>
      <c r="AT6065" s="7"/>
      <c r="AU6065" s="7"/>
      <c r="AV6065" s="165"/>
      <c r="AW6065" s="166"/>
      <c r="AX6065" s="137"/>
      <c r="AY6065" s="147"/>
      <c r="AZ6065" s="167"/>
      <c r="BA6065" s="167"/>
      <c r="BB6065" s="147" t="str">
        <f t="shared" si="1077"/>
        <v/>
      </c>
      <c r="BC6065" s="168"/>
      <c r="BD6065" s="165"/>
      <c r="BE6065" s="165"/>
      <c r="BF6065" s="165"/>
      <c r="BG6065" s="165"/>
      <c r="BH6065" s="165"/>
      <c r="BI6065" s="165"/>
      <c r="BJ6065" s="165"/>
      <c r="BK6065" s="165"/>
      <c r="BL6065" s="165"/>
      <c r="BM6065" s="165"/>
      <c r="BN6065" s="165"/>
      <c r="BO6065" s="165"/>
      <c r="BP6065" s="165"/>
      <c r="BQ6065" s="165"/>
      <c r="BS6065" s="6"/>
      <c r="BT6065" s="11"/>
      <c r="BU6065" s="6"/>
      <c r="BV6065" s="6"/>
    </row>
    <row r="6066" spans="1:74" ht="15.75" x14ac:dyDescent="0.25">
      <c r="A6066" s="52" t="s">
        <v>1422</v>
      </c>
      <c r="B6066" s="56"/>
      <c r="C6066" s="7" t="s">
        <v>118</v>
      </c>
      <c r="D6066" s="7" t="s">
        <v>6562</v>
      </c>
      <c r="E6066" s="7"/>
      <c r="F6066" s="64"/>
      <c r="G6066" s="6"/>
      <c r="H6066" s="6"/>
      <c r="I6066" s="10" t="s">
        <v>110</v>
      </c>
      <c r="J6066" s="11" t="s">
        <v>8445</v>
      </c>
      <c r="K6066" s="194" t="s">
        <v>511</v>
      </c>
      <c r="L6066" s="176"/>
      <c r="M6066" s="176">
        <v>1000</v>
      </c>
      <c r="N6066" s="80" t="s">
        <v>6858</v>
      </c>
      <c r="O6066" s="162"/>
      <c r="P6066" s="80" t="s">
        <v>6498</v>
      </c>
      <c r="Q6066" s="80"/>
      <c r="R6066" s="80"/>
      <c r="S6066" s="163"/>
      <c r="T6066" s="213"/>
      <c r="U6066" s="162"/>
      <c r="V6066" s="164"/>
      <c r="W6066" s="12" t="str">
        <f t="shared" si="1074"/>
        <v>Mqtt1</v>
      </c>
      <c r="X6066" s="196" t="s">
        <v>10797</v>
      </c>
      <c r="Y6066" s="6" t="str">
        <f t="shared" si="1071"/>
        <v>marpower/power-tag/discharge-pump-captain-laundry</v>
      </c>
      <c r="Z6066" s="103" t="str" cm="1">
        <f t="array" ref="Z6066">IF(COUNTIF(N6066,"spare"),"","$."&amp;_xlfn.REGEXEXTRACT(J6066,"^PT\d+[FQ]\d+_(.*)", 2))</f>
        <v>$.RMS_Voltage_A_N</v>
      </c>
      <c r="AA6066" s="12">
        <f t="shared" si="1078"/>
        <v>62</v>
      </c>
      <c r="AB6066" s="6" t="s">
        <v>195</v>
      </c>
      <c r="AC6066" s="103">
        <v>3028</v>
      </c>
      <c r="AJ6066" s="80"/>
      <c r="AK6066" s="113" t="s">
        <v>1424</v>
      </c>
      <c r="AN6066" s="80"/>
      <c r="AO6066" s="80"/>
      <c r="AP6066" s="80"/>
      <c r="AQ6066" s="80"/>
      <c r="AR6066" s="127"/>
      <c r="AS6066" s="80"/>
      <c r="AT6066" s="7"/>
      <c r="AU6066" s="7"/>
      <c r="AV6066" s="165"/>
      <c r="AW6066" s="166"/>
      <c r="AX6066" s="137"/>
      <c r="AY6066" s="147"/>
      <c r="AZ6066" s="167"/>
      <c r="BA6066" s="167"/>
      <c r="BB6066" s="147" t="str">
        <f t="shared" si="1077"/>
        <v/>
      </c>
      <c r="BC6066" s="168"/>
      <c r="BD6066" s="165"/>
      <c r="BE6066" s="165"/>
      <c r="BF6066" s="165"/>
      <c r="BG6066" s="165"/>
      <c r="BH6066" s="165"/>
      <c r="BI6066" s="165"/>
      <c r="BJ6066" s="165"/>
      <c r="BK6066" s="165"/>
      <c r="BL6066" s="165"/>
      <c r="BM6066" s="165"/>
      <c r="BN6066" s="165"/>
      <c r="BO6066" s="165"/>
      <c r="BP6066" s="165"/>
      <c r="BQ6066" s="165"/>
      <c r="BS6066" s="6"/>
      <c r="BT6066" s="11"/>
      <c r="BU6066" s="6"/>
      <c r="BV6066" s="6"/>
    </row>
    <row r="6067" spans="1:74" ht="15.75" x14ac:dyDescent="0.25">
      <c r="A6067" s="52" t="s">
        <v>1422</v>
      </c>
      <c r="B6067" s="56"/>
      <c r="C6067" s="7" t="s">
        <v>118</v>
      </c>
      <c r="D6067" s="7" t="s">
        <v>6562</v>
      </c>
      <c r="E6067" s="7"/>
      <c r="F6067" s="64"/>
      <c r="G6067" s="6"/>
      <c r="H6067" s="6"/>
      <c r="I6067" s="10" t="s">
        <v>110</v>
      </c>
      <c r="J6067" s="11" t="s">
        <v>8622</v>
      </c>
      <c r="K6067" s="194" t="s">
        <v>511</v>
      </c>
      <c r="L6067" s="176"/>
      <c r="M6067" s="176">
        <v>1000</v>
      </c>
      <c r="N6067" s="80" t="s">
        <v>6858</v>
      </c>
      <c r="O6067" s="162"/>
      <c r="P6067" s="80" t="s">
        <v>6499</v>
      </c>
      <c r="Q6067" s="80"/>
      <c r="R6067" s="80"/>
      <c r="S6067" s="163"/>
      <c r="T6067" s="213"/>
      <c r="U6067" s="162"/>
      <c r="V6067" s="164"/>
      <c r="W6067" s="12" t="str">
        <f t="shared" si="1074"/>
        <v>Mqtt1</v>
      </c>
      <c r="X6067" s="196" t="s">
        <v>10797</v>
      </c>
      <c r="Y6067" s="6" t="str">
        <f t="shared" si="1071"/>
        <v>marpower/power-tag/discharge-pump-captain-laundry</v>
      </c>
      <c r="Z6067" s="103" t="str" cm="1">
        <f t="array" ref="Z6067">IF(COUNTIF(N6067,"spare"),"","$."&amp;_xlfn.REGEXEXTRACT(J6067,"^PT\d+[FQ]\d+_(.*)", 2))</f>
        <v>$.RMS_Voltage_B_N</v>
      </c>
      <c r="AA6067" s="12">
        <f t="shared" si="1078"/>
        <v>62</v>
      </c>
      <c r="AB6067" s="6" t="s">
        <v>195</v>
      </c>
      <c r="AC6067" s="103">
        <v>3030</v>
      </c>
      <c r="AJ6067" s="80"/>
      <c r="AK6067" s="113" t="s">
        <v>1424</v>
      </c>
      <c r="AN6067" s="80"/>
      <c r="AO6067" s="80"/>
      <c r="AP6067" s="80"/>
      <c r="AQ6067" s="80"/>
      <c r="AR6067" s="127"/>
      <c r="AS6067" s="80"/>
      <c r="AT6067" s="7"/>
      <c r="AU6067" s="7"/>
      <c r="AV6067" s="165"/>
      <c r="AW6067" s="166"/>
      <c r="AX6067" s="137"/>
      <c r="AY6067" s="147"/>
      <c r="AZ6067" s="167"/>
      <c r="BA6067" s="167"/>
      <c r="BB6067" s="147" t="str">
        <f t="shared" si="1077"/>
        <v/>
      </c>
      <c r="BC6067" s="168"/>
      <c r="BD6067" s="165"/>
      <c r="BE6067" s="165"/>
      <c r="BF6067" s="165"/>
      <c r="BG6067" s="165"/>
      <c r="BH6067" s="165"/>
      <c r="BI6067" s="165"/>
      <c r="BJ6067" s="165"/>
      <c r="BK6067" s="165"/>
      <c r="BL6067" s="165"/>
      <c r="BM6067" s="165"/>
      <c r="BN6067" s="165"/>
      <c r="BO6067" s="165"/>
      <c r="BP6067" s="165"/>
      <c r="BQ6067" s="165"/>
      <c r="BS6067" s="6"/>
      <c r="BT6067" s="11"/>
      <c r="BU6067" s="6"/>
      <c r="BV6067" s="6"/>
    </row>
    <row r="6068" spans="1:74" ht="15.75" x14ac:dyDescent="0.25">
      <c r="A6068" s="52" t="s">
        <v>1422</v>
      </c>
      <c r="B6068" s="56"/>
      <c r="C6068" s="7" t="s">
        <v>118</v>
      </c>
      <c r="D6068" s="7" t="s">
        <v>6562</v>
      </c>
      <c r="E6068" s="7"/>
      <c r="F6068" s="64"/>
      <c r="G6068" s="6"/>
      <c r="H6068" s="6"/>
      <c r="I6068" s="10" t="s">
        <v>110</v>
      </c>
      <c r="J6068" s="11" t="s">
        <v>8799</v>
      </c>
      <c r="K6068" s="194" t="s">
        <v>511</v>
      </c>
      <c r="L6068" s="176"/>
      <c r="M6068" s="176">
        <v>1000</v>
      </c>
      <c r="N6068" s="80" t="s">
        <v>6858</v>
      </c>
      <c r="O6068" s="162"/>
      <c r="P6068" s="80" t="s">
        <v>6500</v>
      </c>
      <c r="Q6068" s="80"/>
      <c r="R6068" s="80"/>
      <c r="S6068" s="163"/>
      <c r="T6068" s="213"/>
      <c r="U6068" s="162"/>
      <c r="V6068" s="164"/>
      <c r="W6068" s="12" t="str">
        <f t="shared" si="1074"/>
        <v>Mqtt1</v>
      </c>
      <c r="X6068" s="196" t="s">
        <v>10797</v>
      </c>
      <c r="Y6068" s="6" t="str">
        <f t="shared" si="1071"/>
        <v>marpower/power-tag/discharge-pump-captain-laundry</v>
      </c>
      <c r="Z6068" s="103" t="str" cm="1">
        <f t="array" ref="Z6068">IF(COUNTIF(N6068,"spare"),"","$."&amp;_xlfn.REGEXEXTRACT(J6068,"^PT\d+[FQ]\d+_(.*)", 2))</f>
        <v>$.RMS_Voltage_C_N</v>
      </c>
      <c r="AA6068" s="12">
        <f t="shared" si="1078"/>
        <v>62</v>
      </c>
      <c r="AB6068" s="6" t="s">
        <v>195</v>
      </c>
      <c r="AC6068" s="103">
        <v>3032</v>
      </c>
      <c r="AJ6068" s="80"/>
      <c r="AK6068" s="113" t="s">
        <v>1424</v>
      </c>
      <c r="AN6068" s="80"/>
      <c r="AO6068" s="80"/>
      <c r="AP6068" s="80"/>
      <c r="AQ6068" s="80"/>
      <c r="AR6068" s="127"/>
      <c r="AS6068" s="80"/>
      <c r="AT6068" s="7"/>
      <c r="AU6068" s="7"/>
      <c r="AV6068" s="165"/>
      <c r="AW6068" s="166"/>
      <c r="AX6068" s="137"/>
      <c r="AY6068" s="147"/>
      <c r="AZ6068" s="167"/>
      <c r="BA6068" s="167"/>
      <c r="BB6068" s="147" t="str">
        <f t="shared" si="1077"/>
        <v/>
      </c>
      <c r="BC6068" s="168"/>
      <c r="BD6068" s="165"/>
      <c r="BE6068" s="165"/>
      <c r="BF6068" s="165"/>
      <c r="BG6068" s="165"/>
      <c r="BH6068" s="165"/>
      <c r="BI6068" s="165"/>
      <c r="BJ6068" s="165"/>
      <c r="BK6068" s="165"/>
      <c r="BL6068" s="165"/>
      <c r="BM6068" s="165"/>
      <c r="BN6068" s="165"/>
      <c r="BO6068" s="165"/>
      <c r="BP6068" s="165"/>
      <c r="BQ6068" s="165"/>
      <c r="BS6068" s="6"/>
      <c r="BT6068" s="11"/>
      <c r="BU6068" s="6"/>
      <c r="BV6068" s="6"/>
    </row>
    <row r="6069" spans="1:74" ht="15.75" x14ac:dyDescent="0.25">
      <c r="A6069" s="52" t="s">
        <v>1422</v>
      </c>
      <c r="B6069" s="56"/>
      <c r="C6069" s="7" t="s">
        <v>118</v>
      </c>
      <c r="D6069" s="7" t="s">
        <v>6562</v>
      </c>
      <c r="E6069" s="7"/>
      <c r="F6069" s="64"/>
      <c r="G6069" s="6"/>
      <c r="H6069" s="6"/>
      <c r="I6069" s="10" t="s">
        <v>110</v>
      </c>
      <c r="J6069" s="11" t="s">
        <v>5574</v>
      </c>
      <c r="K6069" s="194" t="s">
        <v>511</v>
      </c>
      <c r="L6069" s="176"/>
      <c r="M6069" s="176">
        <v>1000</v>
      </c>
      <c r="N6069" s="80" t="s">
        <v>6858</v>
      </c>
      <c r="O6069" s="162"/>
      <c r="P6069" s="80" t="s">
        <v>6501</v>
      </c>
      <c r="Q6069" s="80"/>
      <c r="R6069" s="80"/>
      <c r="S6069" s="163"/>
      <c r="T6069" s="213"/>
      <c r="U6069" s="162"/>
      <c r="V6069" s="164"/>
      <c r="W6069" s="12" t="str">
        <f t="shared" si="1074"/>
        <v>Mqtt1</v>
      </c>
      <c r="X6069" s="196" t="s">
        <v>10797</v>
      </c>
      <c r="Y6069" s="6" t="str">
        <f t="shared" si="1071"/>
        <v>marpower/power-tag/discharge-pump-captain-laundry</v>
      </c>
      <c r="Z6069" s="103" t="str" cm="1">
        <f t="array" ref="Z6069">IF(COUNTIF(N6069,"spare"),"","$."&amp;_xlfn.REGEXEXTRACT(J6069,"^PT\d+[FQ]\d+_(.*)", 2))</f>
        <v>$.Active_Power_Phase_A</v>
      </c>
      <c r="AA6069" s="12">
        <f t="shared" si="1078"/>
        <v>62</v>
      </c>
      <c r="AB6069" s="6" t="s">
        <v>195</v>
      </c>
      <c r="AC6069" s="103">
        <v>3054</v>
      </c>
      <c r="AJ6069" s="80"/>
      <c r="AK6069" s="113" t="s">
        <v>1425</v>
      </c>
      <c r="AN6069" s="80"/>
      <c r="AO6069" s="80"/>
      <c r="AP6069" s="80"/>
      <c r="AQ6069" s="80"/>
      <c r="AR6069" s="127"/>
      <c r="AS6069" s="80"/>
      <c r="AT6069" s="7"/>
      <c r="AU6069" s="7"/>
      <c r="AV6069" s="165"/>
      <c r="AW6069" s="166"/>
      <c r="AX6069" s="137"/>
      <c r="AY6069" s="147"/>
      <c r="AZ6069" s="167"/>
      <c r="BA6069" s="167"/>
      <c r="BB6069" s="147" t="str">
        <f t="shared" si="1077"/>
        <v/>
      </c>
      <c r="BC6069" s="168"/>
      <c r="BD6069" s="165"/>
      <c r="BE6069" s="165"/>
      <c r="BF6069" s="165"/>
      <c r="BG6069" s="165"/>
      <c r="BH6069" s="165"/>
      <c r="BI6069" s="165"/>
      <c r="BJ6069" s="165"/>
      <c r="BK6069" s="165"/>
      <c r="BL6069" s="165"/>
      <c r="BM6069" s="165"/>
      <c r="BN6069" s="165"/>
      <c r="BO6069" s="165"/>
      <c r="BP6069" s="165"/>
      <c r="BQ6069" s="165"/>
      <c r="BS6069" s="6"/>
      <c r="BT6069" s="11"/>
      <c r="BU6069" s="6"/>
      <c r="BV6069" s="6"/>
    </row>
    <row r="6070" spans="1:74" ht="15.75" x14ac:dyDescent="0.25">
      <c r="A6070" s="52" t="s">
        <v>1422</v>
      </c>
      <c r="B6070" s="56"/>
      <c r="C6070" s="7" t="s">
        <v>118</v>
      </c>
      <c r="D6070" s="7" t="s">
        <v>6562</v>
      </c>
      <c r="E6070" s="7"/>
      <c r="F6070" s="64"/>
      <c r="G6070" s="6"/>
      <c r="H6070" s="6"/>
      <c r="I6070" s="10" t="s">
        <v>110</v>
      </c>
      <c r="J6070" s="11" t="s">
        <v>5575</v>
      </c>
      <c r="K6070" s="194" t="s">
        <v>511</v>
      </c>
      <c r="L6070" s="176"/>
      <c r="M6070" s="176">
        <v>1000</v>
      </c>
      <c r="N6070" s="80" t="s">
        <v>6858</v>
      </c>
      <c r="O6070" s="162"/>
      <c r="P6070" s="80" t="s">
        <v>6502</v>
      </c>
      <c r="Q6070" s="80"/>
      <c r="R6070" s="80"/>
      <c r="S6070" s="163"/>
      <c r="T6070" s="213"/>
      <c r="U6070" s="162"/>
      <c r="V6070" s="164"/>
      <c r="W6070" s="12" t="str">
        <f t="shared" si="1074"/>
        <v>Mqtt1</v>
      </c>
      <c r="X6070" s="196" t="s">
        <v>10797</v>
      </c>
      <c r="Y6070" s="6" t="str">
        <f t="shared" si="1071"/>
        <v>marpower/power-tag/discharge-pump-captain-laundry</v>
      </c>
      <c r="Z6070" s="103" t="str" cm="1">
        <f t="array" ref="Z6070">IF(COUNTIF(N6070,"spare"),"","$."&amp;_xlfn.REGEXEXTRACT(J6070,"^PT\d+[FQ]\d+_(.*)", 2))</f>
        <v>$.Active_Power_Phase_B</v>
      </c>
      <c r="AA6070" s="12">
        <f t="shared" si="1078"/>
        <v>62</v>
      </c>
      <c r="AB6070" s="6" t="s">
        <v>195</v>
      </c>
      <c r="AC6070" s="103">
        <v>3056</v>
      </c>
      <c r="AJ6070" s="80"/>
      <c r="AK6070" s="113" t="s">
        <v>1425</v>
      </c>
      <c r="AN6070" s="80"/>
      <c r="AO6070" s="80"/>
      <c r="AP6070" s="80"/>
      <c r="AQ6070" s="80"/>
      <c r="AR6070" s="127"/>
      <c r="AS6070" s="80"/>
      <c r="AT6070" s="7"/>
      <c r="AU6070" s="7"/>
      <c r="AV6070" s="165"/>
      <c r="AW6070" s="166"/>
      <c r="AX6070" s="137"/>
      <c r="AY6070" s="147"/>
      <c r="AZ6070" s="167"/>
      <c r="BA6070" s="167"/>
      <c r="BB6070" s="147" t="str">
        <f t="shared" si="1077"/>
        <v/>
      </c>
      <c r="BC6070" s="168"/>
      <c r="BD6070" s="165"/>
      <c r="BE6070" s="165"/>
      <c r="BF6070" s="165"/>
      <c r="BG6070" s="165"/>
      <c r="BH6070" s="165"/>
      <c r="BI6070" s="165"/>
      <c r="BJ6070" s="165"/>
      <c r="BK6070" s="165"/>
      <c r="BL6070" s="165"/>
      <c r="BM6070" s="165"/>
      <c r="BN6070" s="165"/>
      <c r="BO6070" s="165"/>
      <c r="BP6070" s="165"/>
      <c r="BQ6070" s="165"/>
      <c r="BS6070" s="6"/>
      <c r="BT6070" s="11"/>
      <c r="BU6070" s="6"/>
      <c r="BV6070" s="6"/>
    </row>
    <row r="6071" spans="1:74" ht="15.75" x14ac:dyDescent="0.25">
      <c r="A6071" s="52" t="s">
        <v>1422</v>
      </c>
      <c r="B6071" s="56"/>
      <c r="C6071" s="7" t="s">
        <v>118</v>
      </c>
      <c r="D6071" s="7" t="s">
        <v>6562</v>
      </c>
      <c r="E6071" s="7"/>
      <c r="F6071" s="64"/>
      <c r="G6071" s="6"/>
      <c r="H6071" s="6"/>
      <c r="I6071" s="10" t="s">
        <v>110</v>
      </c>
      <c r="J6071" s="11" t="s">
        <v>5576</v>
      </c>
      <c r="K6071" s="194" t="s">
        <v>511</v>
      </c>
      <c r="L6071" s="176"/>
      <c r="M6071" s="176">
        <v>1000</v>
      </c>
      <c r="N6071" s="80" t="s">
        <v>6858</v>
      </c>
      <c r="O6071" s="162"/>
      <c r="P6071" s="80" t="s">
        <v>6503</v>
      </c>
      <c r="Q6071" s="80"/>
      <c r="R6071" s="80"/>
      <c r="S6071" s="163"/>
      <c r="T6071" s="213"/>
      <c r="U6071" s="162"/>
      <c r="V6071" s="164"/>
      <c r="W6071" s="12" t="str">
        <f t="shared" si="1074"/>
        <v>Mqtt1</v>
      </c>
      <c r="X6071" s="196" t="s">
        <v>10797</v>
      </c>
      <c r="Y6071" s="6" t="str">
        <f t="shared" si="1071"/>
        <v>marpower/power-tag/discharge-pump-captain-laundry</v>
      </c>
      <c r="Z6071" s="103" t="str" cm="1">
        <f t="array" ref="Z6071">IF(COUNTIF(N6071,"spare"),"","$."&amp;_xlfn.REGEXEXTRACT(J6071,"^PT\d+[FQ]\d+_(.*)", 2))</f>
        <v>$.Active_Power_Phase_C</v>
      </c>
      <c r="AA6071" s="12">
        <f t="shared" si="1078"/>
        <v>62</v>
      </c>
      <c r="AB6071" s="6" t="s">
        <v>195</v>
      </c>
      <c r="AC6071" s="103">
        <v>3058</v>
      </c>
      <c r="AJ6071" s="80"/>
      <c r="AK6071" s="113" t="s">
        <v>1425</v>
      </c>
      <c r="AN6071" s="80"/>
      <c r="AO6071" s="80"/>
      <c r="AP6071" s="80"/>
      <c r="AQ6071" s="80"/>
      <c r="AR6071" s="127"/>
      <c r="AS6071" s="80"/>
      <c r="AT6071" s="7"/>
      <c r="AU6071" s="7"/>
      <c r="AV6071" s="165"/>
      <c r="AW6071" s="166"/>
      <c r="AX6071" s="137"/>
      <c r="AY6071" s="147"/>
      <c r="AZ6071" s="167"/>
      <c r="BA6071" s="167"/>
      <c r="BB6071" s="147" t="str">
        <f t="shared" si="1077"/>
        <v/>
      </c>
      <c r="BC6071" s="168"/>
      <c r="BD6071" s="165"/>
      <c r="BE6071" s="165"/>
      <c r="BF6071" s="165"/>
      <c r="BG6071" s="165"/>
      <c r="BH6071" s="165"/>
      <c r="BI6071" s="165"/>
      <c r="BJ6071" s="165"/>
      <c r="BK6071" s="165"/>
      <c r="BL6071" s="165"/>
      <c r="BM6071" s="165"/>
      <c r="BN6071" s="165"/>
      <c r="BO6071" s="165"/>
      <c r="BP6071" s="165"/>
      <c r="BQ6071" s="165"/>
      <c r="BS6071" s="6"/>
      <c r="BT6071" s="11"/>
      <c r="BU6071" s="6"/>
      <c r="BV6071" s="6"/>
    </row>
    <row r="6072" spans="1:74" ht="15.75" x14ac:dyDescent="0.25">
      <c r="A6072" s="52" t="s">
        <v>1422</v>
      </c>
      <c r="B6072" s="56"/>
      <c r="C6072" s="7" t="s">
        <v>118</v>
      </c>
      <c r="D6072" s="7" t="s">
        <v>6562</v>
      </c>
      <c r="E6072" s="7"/>
      <c r="F6072" s="64"/>
      <c r="G6072" s="6"/>
      <c r="H6072" s="6"/>
      <c r="I6072" s="10" t="s">
        <v>110</v>
      </c>
      <c r="J6072" s="11" t="s">
        <v>5577</v>
      </c>
      <c r="K6072" s="194" t="s">
        <v>511</v>
      </c>
      <c r="L6072" s="176"/>
      <c r="M6072" s="176">
        <v>1000</v>
      </c>
      <c r="N6072" s="80" t="s">
        <v>6858</v>
      </c>
      <c r="O6072" s="162"/>
      <c r="P6072" s="80" t="s">
        <v>6504</v>
      </c>
      <c r="Q6072" s="80"/>
      <c r="R6072" s="80"/>
      <c r="S6072" s="163"/>
      <c r="T6072" s="213"/>
      <c r="U6072" s="162"/>
      <c r="V6072" s="164"/>
      <c r="W6072" s="12" t="str">
        <f t="shared" si="1074"/>
        <v>Mqtt1</v>
      </c>
      <c r="X6072" s="196" t="s">
        <v>10797</v>
      </c>
      <c r="Y6072" s="6" t="str">
        <f t="shared" si="1071"/>
        <v>marpower/power-tag/discharge-pump-captain-laundry</v>
      </c>
      <c r="Z6072" s="103" t="str" cm="1">
        <f t="array" ref="Z6072">IF(COUNTIF(N6072,"spare"),"","$."&amp;_xlfn.REGEXEXTRACT(J6072,"^PT\d+[FQ]\d+_(.*)", 2))</f>
        <v>$.Total_Active_Power</v>
      </c>
      <c r="AA6072" s="12">
        <f t="shared" si="1078"/>
        <v>62</v>
      </c>
      <c r="AB6072" s="6" t="s">
        <v>195</v>
      </c>
      <c r="AC6072" s="103">
        <v>3060</v>
      </c>
      <c r="AJ6072" s="80"/>
      <c r="AK6072" s="113" t="s">
        <v>1425</v>
      </c>
      <c r="AN6072" s="80"/>
      <c r="AO6072" s="80"/>
      <c r="AP6072" s="80"/>
      <c r="AQ6072" s="80"/>
      <c r="AR6072" s="127"/>
      <c r="AS6072" s="80"/>
      <c r="AT6072" s="7"/>
      <c r="AU6072" s="7"/>
      <c r="AV6072" s="165"/>
      <c r="AW6072" s="166"/>
      <c r="AX6072" s="137"/>
      <c r="AY6072" s="147"/>
      <c r="AZ6072" s="167"/>
      <c r="BA6072" s="167"/>
      <c r="BB6072" s="147" t="str">
        <f t="shared" si="1077"/>
        <v/>
      </c>
      <c r="BC6072" s="168"/>
      <c r="BD6072" s="165"/>
      <c r="BE6072" s="165"/>
      <c r="BF6072" s="165"/>
      <c r="BG6072" s="165"/>
      <c r="BH6072" s="165"/>
      <c r="BI6072" s="165"/>
      <c r="BJ6072" s="165"/>
      <c r="BK6072" s="165"/>
      <c r="BL6072" s="165"/>
      <c r="BM6072" s="165"/>
      <c r="BN6072" s="165"/>
      <c r="BO6072" s="165"/>
      <c r="BP6072" s="165"/>
      <c r="BQ6072" s="165"/>
      <c r="BS6072" s="6"/>
      <c r="BT6072" s="11"/>
      <c r="BU6072" s="6"/>
      <c r="BV6072" s="6"/>
    </row>
    <row r="6073" spans="1:74" ht="15.75" x14ac:dyDescent="0.25">
      <c r="A6073" s="52" t="s">
        <v>1422</v>
      </c>
      <c r="B6073" s="56"/>
      <c r="C6073" s="7" t="s">
        <v>118</v>
      </c>
      <c r="D6073" s="7" t="s">
        <v>6562</v>
      </c>
      <c r="E6073" s="7"/>
      <c r="F6073" s="64"/>
      <c r="G6073" s="6"/>
      <c r="H6073" s="6"/>
      <c r="I6073" s="10" t="s">
        <v>110</v>
      </c>
      <c r="J6073" s="11" t="s">
        <v>5578</v>
      </c>
      <c r="K6073" s="194" t="s">
        <v>511</v>
      </c>
      <c r="L6073" s="176"/>
      <c r="M6073" s="176">
        <v>1000</v>
      </c>
      <c r="N6073" s="80" t="s">
        <v>6858</v>
      </c>
      <c r="O6073" s="162"/>
      <c r="P6073" s="80" t="s">
        <v>6505</v>
      </c>
      <c r="Q6073" s="80"/>
      <c r="R6073" s="80"/>
      <c r="S6073" s="163"/>
      <c r="T6073" s="213"/>
      <c r="U6073" s="162"/>
      <c r="V6073" s="164"/>
      <c r="W6073" s="12" t="str">
        <f t="shared" si="1074"/>
        <v>Mqtt1</v>
      </c>
      <c r="X6073" s="196" t="s">
        <v>10797</v>
      </c>
      <c r="Y6073" s="6" t="str">
        <f t="shared" si="1071"/>
        <v>marpower/power-tag/discharge-pump-captain-laundry</v>
      </c>
      <c r="Z6073" s="103" t="str" cm="1">
        <f t="array" ref="Z6073">IF(COUNTIF(N6073,"spare"),"","$."&amp;_xlfn.REGEXEXTRACT(J6073,"^PT\d+[FQ]\d+_(.*)", 2))</f>
        <v>$.Power_Factor_Phase_A</v>
      </c>
      <c r="AA6073" s="12">
        <f t="shared" si="1078"/>
        <v>62</v>
      </c>
      <c r="AB6073" s="6" t="s">
        <v>195</v>
      </c>
      <c r="AC6073" s="103">
        <v>3078</v>
      </c>
      <c r="AJ6073" s="80"/>
      <c r="AK6073" s="113" t="s">
        <v>1426</v>
      </c>
      <c r="AN6073" s="80"/>
      <c r="AO6073" s="80"/>
      <c r="AP6073" s="80"/>
      <c r="AQ6073" s="80"/>
      <c r="AR6073" s="127"/>
      <c r="AS6073" s="80"/>
      <c r="AT6073" s="7"/>
      <c r="AU6073" s="7"/>
      <c r="AV6073" s="165"/>
      <c r="AW6073" s="166"/>
      <c r="AX6073" s="137"/>
      <c r="AY6073" s="147"/>
      <c r="AZ6073" s="167"/>
      <c r="BA6073" s="167"/>
      <c r="BB6073" s="147" t="str">
        <f t="shared" si="1077"/>
        <v/>
      </c>
      <c r="BC6073" s="168"/>
      <c r="BD6073" s="165"/>
      <c r="BE6073" s="165"/>
      <c r="BF6073" s="165"/>
      <c r="BG6073" s="165"/>
      <c r="BH6073" s="165"/>
      <c r="BI6073" s="165"/>
      <c r="BJ6073" s="165"/>
      <c r="BK6073" s="165"/>
      <c r="BL6073" s="165"/>
      <c r="BM6073" s="165"/>
      <c r="BN6073" s="165"/>
      <c r="BO6073" s="165"/>
      <c r="BP6073" s="165"/>
      <c r="BQ6073" s="165"/>
      <c r="BS6073" s="6"/>
      <c r="BT6073" s="11"/>
      <c r="BU6073" s="6"/>
      <c r="BV6073" s="6"/>
    </row>
    <row r="6074" spans="1:74" ht="15.75" x14ac:dyDescent="0.25">
      <c r="A6074" s="52" t="s">
        <v>1422</v>
      </c>
      <c r="B6074" s="56"/>
      <c r="C6074" s="7" t="s">
        <v>118</v>
      </c>
      <c r="D6074" s="7" t="s">
        <v>6562</v>
      </c>
      <c r="E6074" s="7"/>
      <c r="F6074" s="64"/>
      <c r="G6074" s="6"/>
      <c r="H6074" s="6"/>
      <c r="I6074" s="10" t="s">
        <v>110</v>
      </c>
      <c r="J6074" s="11" t="s">
        <v>5579</v>
      </c>
      <c r="K6074" s="194" t="s">
        <v>511</v>
      </c>
      <c r="L6074" s="176"/>
      <c r="M6074" s="176">
        <v>1000</v>
      </c>
      <c r="N6074" s="80" t="s">
        <v>6858</v>
      </c>
      <c r="O6074" s="162"/>
      <c r="P6074" s="80" t="s">
        <v>6506</v>
      </c>
      <c r="Q6074" s="80"/>
      <c r="R6074" s="80"/>
      <c r="S6074" s="163"/>
      <c r="T6074" s="213"/>
      <c r="U6074" s="162"/>
      <c r="V6074" s="164"/>
      <c r="W6074" s="12" t="str">
        <f t="shared" si="1074"/>
        <v>Mqtt1</v>
      </c>
      <c r="X6074" s="196" t="s">
        <v>10797</v>
      </c>
      <c r="Y6074" s="6" t="str">
        <f t="shared" si="1071"/>
        <v>marpower/power-tag/discharge-pump-captain-laundry</v>
      </c>
      <c r="Z6074" s="103" t="str" cm="1">
        <f t="array" ref="Z6074">IF(COUNTIF(N6074,"spare"),"","$."&amp;_xlfn.REGEXEXTRACT(J6074,"^PT\d+[FQ]\d+_(.*)", 2))</f>
        <v>$.Power_Factor_Phase_B</v>
      </c>
      <c r="AA6074" s="12">
        <f t="shared" si="1078"/>
        <v>62</v>
      </c>
      <c r="AB6074" s="6" t="s">
        <v>195</v>
      </c>
      <c r="AC6074" s="103">
        <v>3080</v>
      </c>
      <c r="AJ6074" s="80"/>
      <c r="AK6074" s="113" t="s">
        <v>1426</v>
      </c>
      <c r="AN6074" s="80"/>
      <c r="AO6074" s="80"/>
      <c r="AP6074" s="80"/>
      <c r="AQ6074" s="80"/>
      <c r="AR6074" s="127"/>
      <c r="AS6074" s="80"/>
      <c r="AT6074" s="7"/>
      <c r="AU6074" s="7"/>
      <c r="AV6074" s="165"/>
      <c r="AW6074" s="166"/>
      <c r="AX6074" s="137"/>
      <c r="AY6074" s="147"/>
      <c r="AZ6074" s="167"/>
      <c r="BA6074" s="167"/>
      <c r="BB6074" s="147" t="str">
        <f t="shared" si="1077"/>
        <v/>
      </c>
      <c r="BC6074" s="168"/>
      <c r="BD6074" s="165"/>
      <c r="BE6074" s="165"/>
      <c r="BF6074" s="165"/>
      <c r="BG6074" s="165"/>
      <c r="BH6074" s="165"/>
      <c r="BI6074" s="165"/>
      <c r="BJ6074" s="165"/>
      <c r="BK6074" s="165"/>
      <c r="BL6074" s="165"/>
      <c r="BM6074" s="165"/>
      <c r="BN6074" s="165"/>
      <c r="BO6074" s="165"/>
      <c r="BP6074" s="165"/>
      <c r="BQ6074" s="165"/>
      <c r="BS6074" s="6"/>
      <c r="BT6074" s="11"/>
      <c r="BU6074" s="6"/>
      <c r="BV6074" s="6"/>
    </row>
    <row r="6075" spans="1:74" ht="15.75" x14ac:dyDescent="0.25">
      <c r="A6075" s="52" t="s">
        <v>1422</v>
      </c>
      <c r="B6075" s="56"/>
      <c r="C6075" s="7" t="s">
        <v>118</v>
      </c>
      <c r="D6075" s="7" t="s">
        <v>6562</v>
      </c>
      <c r="E6075" s="7"/>
      <c r="F6075" s="64"/>
      <c r="G6075" s="6"/>
      <c r="H6075" s="6"/>
      <c r="I6075" s="10" t="s">
        <v>110</v>
      </c>
      <c r="J6075" s="11" t="s">
        <v>5580</v>
      </c>
      <c r="K6075" s="194" t="s">
        <v>511</v>
      </c>
      <c r="L6075" s="176"/>
      <c r="M6075" s="176">
        <v>1000</v>
      </c>
      <c r="N6075" s="80" t="s">
        <v>6858</v>
      </c>
      <c r="O6075" s="162"/>
      <c r="P6075" s="80" t="s">
        <v>6507</v>
      </c>
      <c r="Q6075" s="80"/>
      <c r="R6075" s="80"/>
      <c r="S6075" s="163"/>
      <c r="T6075" s="213"/>
      <c r="U6075" s="162"/>
      <c r="V6075" s="164"/>
      <c r="W6075" s="12" t="str">
        <f t="shared" si="1074"/>
        <v>Mqtt1</v>
      </c>
      <c r="X6075" s="196" t="s">
        <v>10797</v>
      </c>
      <c r="Y6075" s="6" t="str">
        <f t="shared" si="1071"/>
        <v>marpower/power-tag/discharge-pump-captain-laundry</v>
      </c>
      <c r="Z6075" s="103" t="str" cm="1">
        <f t="array" ref="Z6075">IF(COUNTIF(N6075,"spare"),"","$."&amp;_xlfn.REGEXEXTRACT(J6075,"^PT\d+[FQ]\d+_(.*)", 2))</f>
        <v>$.Power_Factor_Phase_C</v>
      </c>
      <c r="AA6075" s="12">
        <f t="shared" si="1078"/>
        <v>62</v>
      </c>
      <c r="AB6075" s="6" t="s">
        <v>195</v>
      </c>
      <c r="AC6075" s="103">
        <v>3082</v>
      </c>
      <c r="AJ6075" s="80"/>
      <c r="AK6075" s="113" t="s">
        <v>1426</v>
      </c>
      <c r="AN6075" s="80"/>
      <c r="AO6075" s="80"/>
      <c r="AP6075" s="80"/>
      <c r="AQ6075" s="80"/>
      <c r="AR6075" s="127"/>
      <c r="AS6075" s="80"/>
      <c r="AT6075" s="7"/>
      <c r="AU6075" s="7"/>
      <c r="AV6075" s="165"/>
      <c r="AW6075" s="166"/>
      <c r="AX6075" s="137"/>
      <c r="AY6075" s="147"/>
      <c r="AZ6075" s="167"/>
      <c r="BA6075" s="167"/>
      <c r="BB6075" s="147" t="str">
        <f t="shared" si="1077"/>
        <v/>
      </c>
      <c r="BC6075" s="168"/>
      <c r="BD6075" s="165"/>
      <c r="BE6075" s="165"/>
      <c r="BF6075" s="165"/>
      <c r="BG6075" s="165"/>
      <c r="BH6075" s="165"/>
      <c r="BI6075" s="165"/>
      <c r="BJ6075" s="165"/>
      <c r="BK6075" s="165"/>
      <c r="BL6075" s="165"/>
      <c r="BM6075" s="165"/>
      <c r="BN6075" s="165"/>
      <c r="BO6075" s="165"/>
      <c r="BP6075" s="165"/>
      <c r="BQ6075" s="165"/>
      <c r="BS6075" s="6"/>
      <c r="BT6075" s="11"/>
      <c r="BU6075" s="6"/>
      <c r="BV6075" s="6"/>
    </row>
    <row r="6076" spans="1:74" ht="15.75" x14ac:dyDescent="0.25">
      <c r="A6076" s="52" t="s">
        <v>1422</v>
      </c>
      <c r="B6076" s="56"/>
      <c r="C6076" s="7" t="s">
        <v>118</v>
      </c>
      <c r="D6076" s="7" t="s">
        <v>6562</v>
      </c>
      <c r="E6076" s="7"/>
      <c r="F6076" s="64"/>
      <c r="G6076" s="6"/>
      <c r="H6076" s="6"/>
      <c r="I6076" s="10" t="s">
        <v>110</v>
      </c>
      <c r="J6076" s="11" t="s">
        <v>5581</v>
      </c>
      <c r="K6076" s="194" t="s">
        <v>511</v>
      </c>
      <c r="L6076" s="176"/>
      <c r="M6076" s="176">
        <v>1000</v>
      </c>
      <c r="N6076" s="80" t="s">
        <v>6858</v>
      </c>
      <c r="O6076" s="162"/>
      <c r="P6076" s="80" t="s">
        <v>6508</v>
      </c>
      <c r="Q6076" s="80"/>
      <c r="R6076" s="80"/>
      <c r="S6076" s="163"/>
      <c r="T6076" s="213"/>
      <c r="U6076" s="162"/>
      <c r="V6076" s="164"/>
      <c r="W6076" s="12" t="str">
        <f t="shared" si="1074"/>
        <v>Mqtt1</v>
      </c>
      <c r="X6076" s="196" t="s">
        <v>10797</v>
      </c>
      <c r="Y6076" s="6" t="str">
        <f t="shared" si="1071"/>
        <v>marpower/power-tag/discharge-pump-captain-laundry</v>
      </c>
      <c r="Z6076" s="103" t="str" cm="1">
        <f t="array" ref="Z6076">IF(COUNTIF(N6076,"spare"),"","$."&amp;_xlfn.REGEXEXTRACT(J6076,"^PT\d+[FQ]\d+_(.*)", 2))</f>
        <v>$.Total_Power_Factor</v>
      </c>
      <c r="AA6076" s="12">
        <f t="shared" si="1078"/>
        <v>62</v>
      </c>
      <c r="AB6076" s="6" t="s">
        <v>195</v>
      </c>
      <c r="AC6076" s="103">
        <v>3084</v>
      </c>
      <c r="AJ6076" s="80"/>
      <c r="AK6076" s="113" t="s">
        <v>1426</v>
      </c>
      <c r="AN6076" s="80"/>
      <c r="AO6076" s="80"/>
      <c r="AP6076" s="80"/>
      <c r="AQ6076" s="80"/>
      <c r="AR6076" s="127"/>
      <c r="AS6076" s="80"/>
      <c r="AT6076" s="7"/>
      <c r="AU6076" s="7"/>
      <c r="AV6076" s="165"/>
      <c r="AW6076" s="166"/>
      <c r="AX6076" s="137"/>
      <c r="AY6076" s="147"/>
      <c r="AZ6076" s="167"/>
      <c r="BA6076" s="167"/>
      <c r="BB6076" s="147" t="str">
        <f t="shared" si="1077"/>
        <v/>
      </c>
      <c r="BC6076" s="168"/>
      <c r="BD6076" s="165"/>
      <c r="BE6076" s="165"/>
      <c r="BF6076" s="165"/>
      <c r="BG6076" s="165"/>
      <c r="BH6076" s="165"/>
      <c r="BI6076" s="165"/>
      <c r="BJ6076" s="165"/>
      <c r="BK6076" s="165"/>
      <c r="BL6076" s="165"/>
      <c r="BM6076" s="165"/>
      <c r="BN6076" s="165"/>
      <c r="BO6076" s="165"/>
      <c r="BP6076" s="165"/>
      <c r="BQ6076" s="165"/>
      <c r="BS6076" s="6"/>
      <c r="BT6076" s="11"/>
      <c r="BU6076" s="6"/>
      <c r="BV6076" s="6"/>
    </row>
    <row r="6077" spans="1:74" ht="15.75" x14ac:dyDescent="0.25">
      <c r="A6077" s="52" t="s">
        <v>1422</v>
      </c>
      <c r="B6077" s="56"/>
      <c r="C6077" s="7" t="s">
        <v>118</v>
      </c>
      <c r="D6077" s="7" t="s">
        <v>6562</v>
      </c>
      <c r="E6077" s="7"/>
      <c r="F6077" s="64"/>
      <c r="G6077" s="6"/>
      <c r="H6077" s="6"/>
      <c r="I6077" s="10" t="s">
        <v>110</v>
      </c>
      <c r="J6077" s="11" t="s">
        <v>5582</v>
      </c>
      <c r="K6077" s="194" t="s">
        <v>511</v>
      </c>
      <c r="L6077" s="176"/>
      <c r="M6077" s="176">
        <v>1000</v>
      </c>
      <c r="N6077" s="80" t="s">
        <v>6858</v>
      </c>
      <c r="O6077" s="162"/>
      <c r="P6077" s="80" t="s">
        <v>6509</v>
      </c>
      <c r="Q6077" s="80"/>
      <c r="R6077" s="80"/>
      <c r="S6077" s="163"/>
      <c r="T6077" s="213"/>
      <c r="U6077" s="162"/>
      <c r="V6077" s="164"/>
      <c r="W6077" s="12" t="str">
        <f t="shared" si="1074"/>
        <v>Mqtt1</v>
      </c>
      <c r="X6077" s="196" t="s">
        <v>10798</v>
      </c>
      <c r="Y6077" s="6" t="str">
        <f t="shared" si="1071"/>
        <v>marpower/power-tag/ahu2000t-crew-messroom</v>
      </c>
      <c r="Z6077" s="103" t="str" cm="1">
        <f t="array" ref="Z6077">IF(COUNTIF(N6077,"spare"),"","$."&amp;_xlfn.REGEXEXTRACT(J6077,"^PT\d+[FQ]\d+_(.*)", 2))</f>
        <v>$.RMS_Current_Phase_A</v>
      </c>
      <c r="AA6077" s="12">
        <f>AA6062+1</f>
        <v>63</v>
      </c>
      <c r="AB6077" s="6" t="s">
        <v>195</v>
      </c>
      <c r="AC6077" s="103">
        <v>3000</v>
      </c>
      <c r="AJ6077" s="80"/>
      <c r="AK6077" s="113" t="s">
        <v>1423</v>
      </c>
      <c r="AN6077" s="80"/>
      <c r="AO6077" s="80"/>
      <c r="AP6077" s="80"/>
      <c r="AQ6077" s="80"/>
      <c r="AR6077" s="127"/>
      <c r="AS6077" s="80"/>
      <c r="AT6077" s="7"/>
      <c r="AU6077" s="7"/>
      <c r="AV6077" s="165"/>
      <c r="AW6077" s="166"/>
      <c r="AX6077" s="137"/>
      <c r="AY6077" s="147"/>
      <c r="AZ6077" s="167"/>
      <c r="BA6077" s="167"/>
      <c r="BB6077" s="147" t="str">
        <f t="shared" ref="BB6077:BB6091" si="1079">IF(ISNUMBER(AM6077),"1","")</f>
        <v/>
      </c>
      <c r="BC6077" s="168"/>
      <c r="BD6077" s="165"/>
      <c r="BE6077" s="165"/>
      <c r="BF6077" s="165"/>
      <c r="BG6077" s="165"/>
      <c r="BH6077" s="165"/>
      <c r="BI6077" s="165"/>
      <c r="BJ6077" s="165"/>
      <c r="BK6077" s="165"/>
      <c r="BL6077" s="165"/>
      <c r="BM6077" s="165"/>
      <c r="BN6077" s="165"/>
      <c r="BO6077" s="165"/>
      <c r="BP6077" s="165"/>
      <c r="BQ6077" s="165"/>
      <c r="BS6077" s="6"/>
      <c r="BT6077" s="11"/>
      <c r="BU6077" s="6"/>
      <c r="BV6077" s="6"/>
    </row>
    <row r="6078" spans="1:74" ht="15.75" x14ac:dyDescent="0.25">
      <c r="A6078" s="52" t="s">
        <v>1422</v>
      </c>
      <c r="B6078" s="56"/>
      <c r="C6078" s="7" t="s">
        <v>118</v>
      </c>
      <c r="D6078" s="7" t="s">
        <v>6562</v>
      </c>
      <c r="E6078" s="7"/>
      <c r="F6078" s="64"/>
      <c r="G6078" s="6"/>
      <c r="H6078" s="6"/>
      <c r="I6078" s="10" t="s">
        <v>110</v>
      </c>
      <c r="J6078" s="11" t="s">
        <v>5583</v>
      </c>
      <c r="K6078" s="194" t="s">
        <v>511</v>
      </c>
      <c r="L6078" s="176"/>
      <c r="M6078" s="176">
        <v>1000</v>
      </c>
      <c r="N6078" s="80" t="s">
        <v>6858</v>
      </c>
      <c r="O6078" s="162"/>
      <c r="P6078" s="80" t="s">
        <v>6510</v>
      </c>
      <c r="Q6078" s="80"/>
      <c r="R6078" s="80"/>
      <c r="S6078" s="163"/>
      <c r="T6078" s="213"/>
      <c r="U6078" s="162"/>
      <c r="V6078" s="164"/>
      <c r="W6078" s="12" t="str">
        <f t="shared" si="1074"/>
        <v>Mqtt1</v>
      </c>
      <c r="X6078" s="196" t="s">
        <v>10798</v>
      </c>
      <c r="Y6078" s="6" t="str">
        <f t="shared" si="1071"/>
        <v>marpower/power-tag/ahu2000t-crew-messroom</v>
      </c>
      <c r="Z6078" s="103" t="str" cm="1">
        <f t="array" ref="Z6078">IF(COUNTIF(N6078,"spare"),"","$."&amp;_xlfn.REGEXEXTRACT(J6078,"^PT\d+[FQ]\d+_(.*)", 2))</f>
        <v>$.RMS_Current_Phase_B</v>
      </c>
      <c r="AA6078" s="12">
        <f t="shared" ref="AA6078:AA6091" si="1080">AA6063+1</f>
        <v>63</v>
      </c>
      <c r="AB6078" s="6" t="s">
        <v>195</v>
      </c>
      <c r="AC6078" s="103">
        <v>3002</v>
      </c>
      <c r="AJ6078" s="80"/>
      <c r="AK6078" s="113" t="s">
        <v>1423</v>
      </c>
      <c r="AN6078" s="80"/>
      <c r="AO6078" s="80"/>
      <c r="AP6078" s="80"/>
      <c r="AQ6078" s="80"/>
      <c r="AR6078" s="127"/>
      <c r="AS6078" s="80"/>
      <c r="AT6078" s="7"/>
      <c r="AU6078" s="7"/>
      <c r="AV6078" s="165"/>
      <c r="AW6078" s="166"/>
      <c r="AX6078" s="137"/>
      <c r="AY6078" s="147"/>
      <c r="AZ6078" s="167"/>
      <c r="BA6078" s="167"/>
      <c r="BB6078" s="147" t="str">
        <f t="shared" si="1079"/>
        <v/>
      </c>
      <c r="BC6078" s="168"/>
      <c r="BD6078" s="165"/>
      <c r="BE6078" s="165"/>
      <c r="BF6078" s="165"/>
      <c r="BG6078" s="165"/>
      <c r="BH6078" s="165"/>
      <c r="BI6078" s="165"/>
      <c r="BJ6078" s="165"/>
      <c r="BK6078" s="165"/>
      <c r="BL6078" s="165"/>
      <c r="BM6078" s="165"/>
      <c r="BN6078" s="165"/>
      <c r="BO6078" s="165"/>
      <c r="BP6078" s="165"/>
      <c r="BQ6078" s="165"/>
      <c r="BS6078" s="6"/>
      <c r="BT6078" s="11"/>
      <c r="BU6078" s="6"/>
      <c r="BV6078" s="6"/>
    </row>
    <row r="6079" spans="1:74" ht="15.75" x14ac:dyDescent="0.25">
      <c r="A6079" s="52" t="s">
        <v>1422</v>
      </c>
      <c r="B6079" s="56"/>
      <c r="C6079" s="7" t="s">
        <v>118</v>
      </c>
      <c r="D6079" s="7" t="s">
        <v>6562</v>
      </c>
      <c r="E6079" s="7"/>
      <c r="F6079" s="64"/>
      <c r="G6079" s="6"/>
      <c r="H6079" s="6"/>
      <c r="I6079" s="10" t="s">
        <v>110</v>
      </c>
      <c r="J6079" s="11" t="s">
        <v>5584</v>
      </c>
      <c r="K6079" s="194" t="s">
        <v>511</v>
      </c>
      <c r="L6079" s="176"/>
      <c r="M6079" s="176">
        <v>1000</v>
      </c>
      <c r="N6079" s="80" t="s">
        <v>6858</v>
      </c>
      <c r="O6079" s="162"/>
      <c r="P6079" s="80" t="s">
        <v>6511</v>
      </c>
      <c r="Q6079" s="80"/>
      <c r="R6079" s="80"/>
      <c r="S6079" s="163"/>
      <c r="T6079" s="213"/>
      <c r="U6079" s="162"/>
      <c r="V6079" s="164"/>
      <c r="W6079" s="12" t="str">
        <f t="shared" si="1074"/>
        <v>Mqtt1</v>
      </c>
      <c r="X6079" s="196" t="s">
        <v>10798</v>
      </c>
      <c r="Y6079" s="6" t="str">
        <f t="shared" si="1071"/>
        <v>marpower/power-tag/ahu2000t-crew-messroom</v>
      </c>
      <c r="Z6079" s="103" t="str" cm="1">
        <f t="array" ref="Z6079">IF(COUNTIF(N6079,"spare"),"","$."&amp;_xlfn.REGEXEXTRACT(J6079,"^PT\d+[FQ]\d+_(.*)", 2))</f>
        <v>$.RMS_Current_Phase_C</v>
      </c>
      <c r="AA6079" s="12">
        <f t="shared" si="1080"/>
        <v>63</v>
      </c>
      <c r="AB6079" s="6" t="s">
        <v>195</v>
      </c>
      <c r="AC6079" s="103">
        <v>3004</v>
      </c>
      <c r="AJ6079" s="80"/>
      <c r="AK6079" s="113" t="s">
        <v>1423</v>
      </c>
      <c r="AN6079" s="80"/>
      <c r="AO6079" s="80"/>
      <c r="AP6079" s="80"/>
      <c r="AQ6079" s="80"/>
      <c r="AR6079" s="127"/>
      <c r="AS6079" s="80"/>
      <c r="AT6079" s="7"/>
      <c r="AU6079" s="7"/>
      <c r="AV6079" s="165"/>
      <c r="AW6079" s="166"/>
      <c r="AX6079" s="137"/>
      <c r="AY6079" s="147"/>
      <c r="AZ6079" s="167"/>
      <c r="BA6079" s="167"/>
      <c r="BB6079" s="147" t="str">
        <f t="shared" si="1079"/>
        <v/>
      </c>
      <c r="BC6079" s="168"/>
      <c r="BD6079" s="165"/>
      <c r="BE6079" s="165"/>
      <c r="BF6079" s="165"/>
      <c r="BG6079" s="165"/>
      <c r="BH6079" s="165"/>
      <c r="BI6079" s="165"/>
      <c r="BJ6079" s="165"/>
      <c r="BK6079" s="165"/>
      <c r="BL6079" s="165"/>
      <c r="BM6079" s="165"/>
      <c r="BN6079" s="165"/>
      <c r="BO6079" s="165"/>
      <c r="BP6079" s="165"/>
      <c r="BQ6079" s="165"/>
      <c r="BS6079" s="6"/>
      <c r="BT6079" s="11"/>
      <c r="BU6079" s="6"/>
      <c r="BV6079" s="6"/>
    </row>
    <row r="6080" spans="1:74" ht="15.75" x14ac:dyDescent="0.25">
      <c r="A6080" s="52" t="s">
        <v>1422</v>
      </c>
      <c r="B6080" s="56"/>
      <c r="C6080" s="7" t="s">
        <v>118</v>
      </c>
      <c r="D6080" s="7" t="s">
        <v>6562</v>
      </c>
      <c r="E6080" s="7"/>
      <c r="F6080" s="64"/>
      <c r="G6080" s="6"/>
      <c r="H6080" s="6"/>
      <c r="I6080" s="10" t="s">
        <v>110</v>
      </c>
      <c r="J6080" s="11" t="s">
        <v>5585</v>
      </c>
      <c r="K6080" s="194" t="s">
        <v>511</v>
      </c>
      <c r="L6080" s="176"/>
      <c r="M6080" s="176">
        <v>1000</v>
      </c>
      <c r="N6080" s="80" t="s">
        <v>6858</v>
      </c>
      <c r="O6080" s="162"/>
      <c r="P6080" s="80" t="s">
        <v>6512</v>
      </c>
      <c r="Q6080" s="80"/>
      <c r="R6080" s="80"/>
      <c r="S6080" s="163"/>
      <c r="T6080" s="213"/>
      <c r="U6080" s="162"/>
      <c r="V6080" s="164"/>
      <c r="W6080" s="12" t="str">
        <f t="shared" si="1074"/>
        <v>Mqtt1</v>
      </c>
      <c r="X6080" s="196" t="s">
        <v>10798</v>
      </c>
      <c r="Y6080" s="6" t="str">
        <f t="shared" si="1071"/>
        <v>marpower/power-tag/ahu2000t-crew-messroom</v>
      </c>
      <c r="Z6080" s="103" t="str" cm="1">
        <f t="array" ref="Z6080">IF(COUNTIF(N6080,"spare"),"","$."&amp;_xlfn.REGEXEXTRACT(J6080,"^PT\d+[FQ]\d+_(.*)", 2))</f>
        <v>$.RMS_Current_Phase_Neut</v>
      </c>
      <c r="AA6080" s="12">
        <f t="shared" si="1080"/>
        <v>63</v>
      </c>
      <c r="AB6080" s="6" t="s">
        <v>195</v>
      </c>
      <c r="AC6080" s="103">
        <v>3006</v>
      </c>
      <c r="AJ6080" s="80"/>
      <c r="AK6080" s="113" t="s">
        <v>1423</v>
      </c>
      <c r="AN6080" s="80"/>
      <c r="AO6080" s="80"/>
      <c r="AP6080" s="80"/>
      <c r="AQ6080" s="80"/>
      <c r="AR6080" s="127"/>
      <c r="AS6080" s="80"/>
      <c r="AT6080" s="7"/>
      <c r="AU6080" s="7"/>
      <c r="AV6080" s="165"/>
      <c r="AW6080" s="166"/>
      <c r="AX6080" s="137"/>
      <c r="AY6080" s="147"/>
      <c r="AZ6080" s="167"/>
      <c r="BA6080" s="167"/>
      <c r="BB6080" s="147" t="str">
        <f t="shared" si="1079"/>
        <v/>
      </c>
      <c r="BC6080" s="168"/>
      <c r="BD6080" s="165"/>
      <c r="BE6080" s="165"/>
      <c r="BF6080" s="165"/>
      <c r="BG6080" s="165"/>
      <c r="BH6080" s="165"/>
      <c r="BI6080" s="165"/>
      <c r="BJ6080" s="165"/>
      <c r="BK6080" s="165"/>
      <c r="BL6080" s="165"/>
      <c r="BM6080" s="165"/>
      <c r="BN6080" s="165"/>
      <c r="BO6080" s="165"/>
      <c r="BP6080" s="165"/>
      <c r="BQ6080" s="165"/>
      <c r="BS6080" s="6"/>
      <c r="BT6080" s="11"/>
      <c r="BU6080" s="6"/>
      <c r="BV6080" s="6"/>
    </row>
    <row r="6081" spans="1:74" ht="15.75" x14ac:dyDescent="0.25">
      <c r="A6081" s="52" t="s">
        <v>1422</v>
      </c>
      <c r="B6081" s="56"/>
      <c r="C6081" s="7" t="s">
        <v>118</v>
      </c>
      <c r="D6081" s="7" t="s">
        <v>6562</v>
      </c>
      <c r="E6081" s="7"/>
      <c r="F6081" s="64"/>
      <c r="G6081" s="6"/>
      <c r="H6081" s="6"/>
      <c r="I6081" s="10" t="s">
        <v>110</v>
      </c>
      <c r="J6081" s="11" t="s">
        <v>8446</v>
      </c>
      <c r="K6081" s="194" t="s">
        <v>511</v>
      </c>
      <c r="L6081" s="176"/>
      <c r="M6081" s="176">
        <v>1000</v>
      </c>
      <c r="N6081" s="80" t="s">
        <v>6858</v>
      </c>
      <c r="O6081" s="162"/>
      <c r="P6081" s="80" t="s">
        <v>6513</v>
      </c>
      <c r="Q6081" s="80"/>
      <c r="R6081" s="80"/>
      <c r="S6081" s="163"/>
      <c r="T6081" s="213"/>
      <c r="U6081" s="162"/>
      <c r="V6081" s="164"/>
      <c r="W6081" s="12" t="str">
        <f t="shared" si="1074"/>
        <v>Mqtt1</v>
      </c>
      <c r="X6081" s="196" t="s">
        <v>10798</v>
      </c>
      <c r="Y6081" s="6" t="str">
        <f t="shared" si="1071"/>
        <v>marpower/power-tag/ahu2000t-crew-messroom</v>
      </c>
      <c r="Z6081" s="103" t="str" cm="1">
        <f t="array" ref="Z6081">IF(COUNTIF(N6081,"spare"),"","$."&amp;_xlfn.REGEXEXTRACT(J6081,"^PT\d+[FQ]\d+_(.*)", 2))</f>
        <v>$.RMS_Voltage_A_N</v>
      </c>
      <c r="AA6081" s="12">
        <f t="shared" si="1080"/>
        <v>63</v>
      </c>
      <c r="AB6081" s="6" t="s">
        <v>195</v>
      </c>
      <c r="AC6081" s="103">
        <v>3028</v>
      </c>
      <c r="AJ6081" s="80"/>
      <c r="AK6081" s="113" t="s">
        <v>1424</v>
      </c>
      <c r="AN6081" s="80"/>
      <c r="AO6081" s="80"/>
      <c r="AP6081" s="80"/>
      <c r="AQ6081" s="80"/>
      <c r="AR6081" s="127"/>
      <c r="AS6081" s="80"/>
      <c r="AT6081" s="7"/>
      <c r="AU6081" s="7"/>
      <c r="AV6081" s="165"/>
      <c r="AW6081" s="166"/>
      <c r="AX6081" s="137"/>
      <c r="AY6081" s="147"/>
      <c r="AZ6081" s="167"/>
      <c r="BA6081" s="167"/>
      <c r="BB6081" s="147" t="str">
        <f t="shared" si="1079"/>
        <v/>
      </c>
      <c r="BC6081" s="168"/>
      <c r="BD6081" s="165"/>
      <c r="BE6081" s="165"/>
      <c r="BF6081" s="165"/>
      <c r="BG6081" s="165"/>
      <c r="BH6081" s="165"/>
      <c r="BI6081" s="165"/>
      <c r="BJ6081" s="165"/>
      <c r="BK6081" s="165"/>
      <c r="BL6081" s="165"/>
      <c r="BM6081" s="165"/>
      <c r="BN6081" s="165"/>
      <c r="BO6081" s="165"/>
      <c r="BP6081" s="165"/>
      <c r="BQ6081" s="165"/>
      <c r="BS6081" s="6"/>
      <c r="BT6081" s="11"/>
      <c r="BU6081" s="6"/>
      <c r="BV6081" s="6"/>
    </row>
    <row r="6082" spans="1:74" ht="15.75" x14ac:dyDescent="0.25">
      <c r="A6082" s="52" t="s">
        <v>1422</v>
      </c>
      <c r="B6082" s="56"/>
      <c r="C6082" s="7" t="s">
        <v>118</v>
      </c>
      <c r="D6082" s="7" t="s">
        <v>6562</v>
      </c>
      <c r="E6082" s="7"/>
      <c r="F6082" s="64"/>
      <c r="G6082" s="6"/>
      <c r="H6082" s="6"/>
      <c r="I6082" s="10" t="s">
        <v>110</v>
      </c>
      <c r="J6082" s="11" t="s">
        <v>8623</v>
      </c>
      <c r="K6082" s="194" t="s">
        <v>511</v>
      </c>
      <c r="L6082" s="176"/>
      <c r="M6082" s="176">
        <v>1000</v>
      </c>
      <c r="N6082" s="80" t="s">
        <v>6858</v>
      </c>
      <c r="O6082" s="162"/>
      <c r="P6082" s="80" t="s">
        <v>6514</v>
      </c>
      <c r="Q6082" s="80"/>
      <c r="R6082" s="80"/>
      <c r="S6082" s="163"/>
      <c r="T6082" s="213"/>
      <c r="U6082" s="162"/>
      <c r="V6082" s="164"/>
      <c r="W6082" s="12" t="str">
        <f t="shared" si="1074"/>
        <v>Mqtt1</v>
      </c>
      <c r="X6082" s="196" t="s">
        <v>10798</v>
      </c>
      <c r="Y6082" s="6" t="str">
        <f t="shared" si="1071"/>
        <v>marpower/power-tag/ahu2000t-crew-messroom</v>
      </c>
      <c r="Z6082" s="103" t="str" cm="1">
        <f t="array" ref="Z6082">IF(COUNTIF(N6082,"spare"),"","$."&amp;_xlfn.REGEXEXTRACT(J6082,"^PT\d+[FQ]\d+_(.*)", 2))</f>
        <v>$.RMS_Voltage_B_N</v>
      </c>
      <c r="AA6082" s="12">
        <f t="shared" si="1080"/>
        <v>63</v>
      </c>
      <c r="AB6082" s="6" t="s">
        <v>195</v>
      </c>
      <c r="AC6082" s="103">
        <v>3030</v>
      </c>
      <c r="AJ6082" s="80"/>
      <c r="AK6082" s="113" t="s">
        <v>1424</v>
      </c>
      <c r="AN6082" s="80"/>
      <c r="AO6082" s="80"/>
      <c r="AP6082" s="80"/>
      <c r="AQ6082" s="80"/>
      <c r="AR6082" s="127"/>
      <c r="AS6082" s="80"/>
      <c r="AT6082" s="7"/>
      <c r="AU6082" s="7"/>
      <c r="AV6082" s="165"/>
      <c r="AW6082" s="166"/>
      <c r="AX6082" s="137"/>
      <c r="AY6082" s="147"/>
      <c r="AZ6082" s="167"/>
      <c r="BA6082" s="167"/>
      <c r="BB6082" s="147" t="str">
        <f t="shared" si="1079"/>
        <v/>
      </c>
      <c r="BC6082" s="168"/>
      <c r="BD6082" s="165"/>
      <c r="BE6082" s="165"/>
      <c r="BF6082" s="165"/>
      <c r="BG6082" s="165"/>
      <c r="BH6082" s="165"/>
      <c r="BI6082" s="165"/>
      <c r="BJ6082" s="165"/>
      <c r="BK6082" s="165"/>
      <c r="BL6082" s="165"/>
      <c r="BM6082" s="165"/>
      <c r="BN6082" s="165"/>
      <c r="BO6082" s="165"/>
      <c r="BP6082" s="165"/>
      <c r="BQ6082" s="165"/>
      <c r="BS6082" s="6"/>
      <c r="BT6082" s="11"/>
      <c r="BU6082" s="6"/>
      <c r="BV6082" s="6"/>
    </row>
    <row r="6083" spans="1:74" ht="15.75" x14ac:dyDescent="0.25">
      <c r="A6083" s="52" t="s">
        <v>1422</v>
      </c>
      <c r="B6083" s="56"/>
      <c r="C6083" s="7" t="s">
        <v>118</v>
      </c>
      <c r="D6083" s="7" t="s">
        <v>6562</v>
      </c>
      <c r="E6083" s="7"/>
      <c r="F6083" s="64"/>
      <c r="G6083" s="6"/>
      <c r="H6083" s="6"/>
      <c r="I6083" s="10" t="s">
        <v>110</v>
      </c>
      <c r="J6083" s="11" t="s">
        <v>8800</v>
      </c>
      <c r="K6083" s="194" t="s">
        <v>511</v>
      </c>
      <c r="L6083" s="176"/>
      <c r="M6083" s="176">
        <v>1000</v>
      </c>
      <c r="N6083" s="80" t="s">
        <v>6858</v>
      </c>
      <c r="O6083" s="162"/>
      <c r="P6083" s="80" t="s">
        <v>6515</v>
      </c>
      <c r="Q6083" s="80"/>
      <c r="R6083" s="80"/>
      <c r="S6083" s="163"/>
      <c r="T6083" s="213"/>
      <c r="U6083" s="162"/>
      <c r="V6083" s="164"/>
      <c r="W6083" s="12" t="str">
        <f t="shared" si="1074"/>
        <v>Mqtt1</v>
      </c>
      <c r="X6083" s="196" t="s">
        <v>10798</v>
      </c>
      <c r="Y6083" s="6" t="str">
        <f t="shared" si="1071"/>
        <v>marpower/power-tag/ahu2000t-crew-messroom</v>
      </c>
      <c r="Z6083" s="103" t="str" cm="1">
        <f t="array" ref="Z6083">IF(COUNTIF(N6083,"spare"),"","$."&amp;_xlfn.REGEXEXTRACT(J6083,"^PT\d+[FQ]\d+_(.*)", 2))</f>
        <v>$.RMS_Voltage_C_N</v>
      </c>
      <c r="AA6083" s="12">
        <f t="shared" si="1080"/>
        <v>63</v>
      </c>
      <c r="AB6083" s="6" t="s">
        <v>195</v>
      </c>
      <c r="AC6083" s="103">
        <v>3032</v>
      </c>
      <c r="AJ6083" s="80"/>
      <c r="AK6083" s="113" t="s">
        <v>1424</v>
      </c>
      <c r="AN6083" s="80"/>
      <c r="AO6083" s="80"/>
      <c r="AP6083" s="80"/>
      <c r="AQ6083" s="80"/>
      <c r="AR6083" s="127"/>
      <c r="AS6083" s="80"/>
      <c r="AT6083" s="7"/>
      <c r="AU6083" s="7"/>
      <c r="AV6083" s="165"/>
      <c r="AW6083" s="166"/>
      <c r="AX6083" s="137"/>
      <c r="AY6083" s="147"/>
      <c r="AZ6083" s="167"/>
      <c r="BA6083" s="167"/>
      <c r="BB6083" s="147" t="str">
        <f t="shared" si="1079"/>
        <v/>
      </c>
      <c r="BC6083" s="168"/>
      <c r="BD6083" s="165"/>
      <c r="BE6083" s="165"/>
      <c r="BF6083" s="165"/>
      <c r="BG6083" s="165"/>
      <c r="BH6083" s="165"/>
      <c r="BI6083" s="165"/>
      <c r="BJ6083" s="165"/>
      <c r="BK6083" s="165"/>
      <c r="BL6083" s="165"/>
      <c r="BM6083" s="165"/>
      <c r="BN6083" s="165"/>
      <c r="BO6083" s="165"/>
      <c r="BP6083" s="165"/>
      <c r="BQ6083" s="165"/>
      <c r="BS6083" s="6"/>
      <c r="BT6083" s="11"/>
      <c r="BU6083" s="6"/>
      <c r="BV6083" s="6"/>
    </row>
    <row r="6084" spans="1:74" ht="15.75" x14ac:dyDescent="0.25">
      <c r="A6084" s="52" t="s">
        <v>1422</v>
      </c>
      <c r="B6084" s="56"/>
      <c r="C6084" s="7" t="s">
        <v>118</v>
      </c>
      <c r="D6084" s="7" t="s">
        <v>6562</v>
      </c>
      <c r="E6084" s="7"/>
      <c r="F6084" s="64"/>
      <c r="G6084" s="6"/>
      <c r="H6084" s="6"/>
      <c r="I6084" s="10" t="s">
        <v>110</v>
      </c>
      <c r="J6084" s="11" t="s">
        <v>5586</v>
      </c>
      <c r="K6084" s="194" t="s">
        <v>511</v>
      </c>
      <c r="L6084" s="176"/>
      <c r="M6084" s="176">
        <v>1000</v>
      </c>
      <c r="N6084" s="80" t="s">
        <v>6858</v>
      </c>
      <c r="O6084" s="162"/>
      <c r="P6084" s="80" t="s">
        <v>6516</v>
      </c>
      <c r="Q6084" s="80"/>
      <c r="R6084" s="80"/>
      <c r="S6084" s="163"/>
      <c r="T6084" s="213"/>
      <c r="U6084" s="162"/>
      <c r="V6084" s="164"/>
      <c r="W6084" s="12" t="str">
        <f t="shared" si="1074"/>
        <v>Mqtt1</v>
      </c>
      <c r="X6084" s="196" t="s">
        <v>10798</v>
      </c>
      <c r="Y6084" s="6" t="str">
        <f t="shared" si="1071"/>
        <v>marpower/power-tag/ahu2000t-crew-messroom</v>
      </c>
      <c r="Z6084" s="103" t="str" cm="1">
        <f t="array" ref="Z6084">IF(COUNTIF(N6084,"spare"),"","$."&amp;_xlfn.REGEXEXTRACT(J6084,"^PT\d+[FQ]\d+_(.*)", 2))</f>
        <v>$.Active_Power_Phase_A</v>
      </c>
      <c r="AA6084" s="12">
        <f t="shared" si="1080"/>
        <v>63</v>
      </c>
      <c r="AB6084" s="6" t="s">
        <v>195</v>
      </c>
      <c r="AC6084" s="103">
        <v>3054</v>
      </c>
      <c r="AJ6084" s="80"/>
      <c r="AK6084" s="113" t="s">
        <v>1425</v>
      </c>
      <c r="AN6084" s="80"/>
      <c r="AO6084" s="80"/>
      <c r="AP6084" s="80"/>
      <c r="AQ6084" s="80"/>
      <c r="AR6084" s="127"/>
      <c r="AS6084" s="80"/>
      <c r="AT6084" s="7"/>
      <c r="AU6084" s="7"/>
      <c r="AV6084" s="165"/>
      <c r="AW6084" s="166"/>
      <c r="AX6084" s="137"/>
      <c r="AY6084" s="147"/>
      <c r="AZ6084" s="167"/>
      <c r="BA6084" s="167"/>
      <c r="BB6084" s="147" t="str">
        <f t="shared" si="1079"/>
        <v/>
      </c>
      <c r="BC6084" s="168"/>
      <c r="BD6084" s="165"/>
      <c r="BE6084" s="165"/>
      <c r="BF6084" s="165"/>
      <c r="BG6084" s="165"/>
      <c r="BH6084" s="165"/>
      <c r="BI6084" s="165"/>
      <c r="BJ6084" s="165"/>
      <c r="BK6084" s="165"/>
      <c r="BL6084" s="165"/>
      <c r="BM6084" s="165"/>
      <c r="BN6084" s="165"/>
      <c r="BO6084" s="165"/>
      <c r="BP6084" s="165"/>
      <c r="BQ6084" s="165"/>
      <c r="BS6084" s="6"/>
      <c r="BT6084" s="11"/>
      <c r="BU6084" s="6"/>
      <c r="BV6084" s="6"/>
    </row>
    <row r="6085" spans="1:74" ht="15.75" x14ac:dyDescent="0.25">
      <c r="A6085" s="52" t="s">
        <v>1422</v>
      </c>
      <c r="B6085" s="56"/>
      <c r="C6085" s="7" t="s">
        <v>118</v>
      </c>
      <c r="D6085" s="7" t="s">
        <v>6562</v>
      </c>
      <c r="E6085" s="7"/>
      <c r="F6085" s="64"/>
      <c r="G6085" s="6"/>
      <c r="H6085" s="6"/>
      <c r="I6085" s="10" t="s">
        <v>110</v>
      </c>
      <c r="J6085" s="11" t="s">
        <v>5587</v>
      </c>
      <c r="K6085" s="194" t="s">
        <v>511</v>
      </c>
      <c r="L6085" s="176"/>
      <c r="M6085" s="176">
        <v>1000</v>
      </c>
      <c r="N6085" s="80" t="s">
        <v>6858</v>
      </c>
      <c r="O6085" s="162"/>
      <c r="P6085" s="80" t="s">
        <v>6517</v>
      </c>
      <c r="Q6085" s="80"/>
      <c r="R6085" s="80"/>
      <c r="S6085" s="163"/>
      <c r="T6085" s="213"/>
      <c r="U6085" s="162"/>
      <c r="V6085" s="164"/>
      <c r="W6085" s="12" t="str">
        <f t="shared" si="1074"/>
        <v>Mqtt1</v>
      </c>
      <c r="X6085" s="196" t="s">
        <v>10798</v>
      </c>
      <c r="Y6085" s="6" t="str">
        <f t="shared" si="1071"/>
        <v>marpower/power-tag/ahu2000t-crew-messroom</v>
      </c>
      <c r="Z6085" s="103" t="str" cm="1">
        <f t="array" ref="Z6085">IF(COUNTIF(N6085,"spare"),"","$."&amp;_xlfn.REGEXEXTRACT(J6085,"^PT\d+[FQ]\d+_(.*)", 2))</f>
        <v>$.Active_Power_Phase_B</v>
      </c>
      <c r="AA6085" s="12">
        <f t="shared" si="1080"/>
        <v>63</v>
      </c>
      <c r="AB6085" s="6" t="s">
        <v>195</v>
      </c>
      <c r="AC6085" s="103">
        <v>3056</v>
      </c>
      <c r="AJ6085" s="80"/>
      <c r="AK6085" s="113" t="s">
        <v>1425</v>
      </c>
      <c r="AN6085" s="80"/>
      <c r="AO6085" s="80"/>
      <c r="AP6085" s="80"/>
      <c r="AQ6085" s="80"/>
      <c r="AR6085" s="127"/>
      <c r="AS6085" s="80"/>
      <c r="AT6085" s="7"/>
      <c r="AU6085" s="7"/>
      <c r="AV6085" s="165"/>
      <c r="AW6085" s="166"/>
      <c r="AX6085" s="137"/>
      <c r="AY6085" s="147"/>
      <c r="AZ6085" s="167"/>
      <c r="BA6085" s="167"/>
      <c r="BB6085" s="147" t="str">
        <f t="shared" si="1079"/>
        <v/>
      </c>
      <c r="BC6085" s="168"/>
      <c r="BD6085" s="165"/>
      <c r="BE6085" s="165"/>
      <c r="BF6085" s="165"/>
      <c r="BG6085" s="165"/>
      <c r="BH6085" s="165"/>
      <c r="BI6085" s="165"/>
      <c r="BJ6085" s="165"/>
      <c r="BK6085" s="165"/>
      <c r="BL6085" s="165"/>
      <c r="BM6085" s="165"/>
      <c r="BN6085" s="165"/>
      <c r="BO6085" s="165"/>
      <c r="BP6085" s="165"/>
      <c r="BQ6085" s="165"/>
      <c r="BS6085" s="6"/>
      <c r="BT6085" s="11"/>
      <c r="BU6085" s="6"/>
      <c r="BV6085" s="6"/>
    </row>
    <row r="6086" spans="1:74" ht="15.75" x14ac:dyDescent="0.25">
      <c r="A6086" s="52" t="s">
        <v>1422</v>
      </c>
      <c r="B6086" s="56"/>
      <c r="C6086" s="7" t="s">
        <v>118</v>
      </c>
      <c r="D6086" s="7" t="s">
        <v>6562</v>
      </c>
      <c r="E6086" s="7"/>
      <c r="F6086" s="64"/>
      <c r="G6086" s="6"/>
      <c r="H6086" s="6"/>
      <c r="I6086" s="10" t="s">
        <v>110</v>
      </c>
      <c r="J6086" s="11" t="s">
        <v>5588</v>
      </c>
      <c r="K6086" s="194" t="s">
        <v>511</v>
      </c>
      <c r="L6086" s="176"/>
      <c r="M6086" s="176">
        <v>1000</v>
      </c>
      <c r="N6086" s="80" t="s">
        <v>6858</v>
      </c>
      <c r="O6086" s="162"/>
      <c r="P6086" s="80" t="s">
        <v>6518</v>
      </c>
      <c r="Q6086" s="80"/>
      <c r="R6086" s="80"/>
      <c r="S6086" s="163"/>
      <c r="T6086" s="213"/>
      <c r="U6086" s="162"/>
      <c r="V6086" s="164"/>
      <c r="W6086" s="12" t="str">
        <f t="shared" si="1074"/>
        <v>Mqtt1</v>
      </c>
      <c r="X6086" s="196" t="s">
        <v>10798</v>
      </c>
      <c r="Y6086" s="6" t="str">
        <f t="shared" si="1071"/>
        <v>marpower/power-tag/ahu2000t-crew-messroom</v>
      </c>
      <c r="Z6086" s="103" t="str" cm="1">
        <f t="array" ref="Z6086">IF(COUNTIF(N6086,"spare"),"","$."&amp;_xlfn.REGEXEXTRACT(J6086,"^PT\d+[FQ]\d+_(.*)", 2))</f>
        <v>$.Active_Power_Phase_C</v>
      </c>
      <c r="AA6086" s="12">
        <f t="shared" si="1080"/>
        <v>63</v>
      </c>
      <c r="AB6086" s="6" t="s">
        <v>195</v>
      </c>
      <c r="AC6086" s="103">
        <v>3058</v>
      </c>
      <c r="AJ6086" s="80"/>
      <c r="AK6086" s="113" t="s">
        <v>1425</v>
      </c>
      <c r="AN6086" s="80"/>
      <c r="AO6086" s="80"/>
      <c r="AP6086" s="80"/>
      <c r="AQ6086" s="80"/>
      <c r="AR6086" s="127"/>
      <c r="AS6086" s="80"/>
      <c r="AT6086" s="7"/>
      <c r="AU6086" s="7"/>
      <c r="AV6086" s="165"/>
      <c r="AW6086" s="166"/>
      <c r="AX6086" s="137"/>
      <c r="AY6086" s="147"/>
      <c r="AZ6086" s="167"/>
      <c r="BA6086" s="167"/>
      <c r="BB6086" s="147" t="str">
        <f t="shared" si="1079"/>
        <v/>
      </c>
      <c r="BC6086" s="168"/>
      <c r="BD6086" s="165"/>
      <c r="BE6086" s="165"/>
      <c r="BF6086" s="165"/>
      <c r="BG6086" s="165"/>
      <c r="BH6086" s="165"/>
      <c r="BI6086" s="165"/>
      <c r="BJ6086" s="165"/>
      <c r="BK6086" s="165"/>
      <c r="BL6086" s="165"/>
      <c r="BM6086" s="165"/>
      <c r="BN6086" s="165"/>
      <c r="BO6086" s="165"/>
      <c r="BP6086" s="165"/>
      <c r="BQ6086" s="165"/>
      <c r="BS6086" s="6"/>
      <c r="BT6086" s="11"/>
      <c r="BU6086" s="6"/>
      <c r="BV6086" s="6"/>
    </row>
    <row r="6087" spans="1:74" ht="15.75" x14ac:dyDescent="0.25">
      <c r="A6087" s="52" t="s">
        <v>1422</v>
      </c>
      <c r="B6087" s="56"/>
      <c r="C6087" s="7" t="s">
        <v>118</v>
      </c>
      <c r="D6087" s="7" t="s">
        <v>6562</v>
      </c>
      <c r="E6087" s="7"/>
      <c r="F6087" s="64"/>
      <c r="G6087" s="6"/>
      <c r="H6087" s="6"/>
      <c r="I6087" s="10" t="s">
        <v>110</v>
      </c>
      <c r="J6087" s="11" t="s">
        <v>5589</v>
      </c>
      <c r="K6087" s="194" t="s">
        <v>511</v>
      </c>
      <c r="L6087" s="176"/>
      <c r="M6087" s="176">
        <v>1000</v>
      </c>
      <c r="N6087" s="80" t="s">
        <v>6858</v>
      </c>
      <c r="O6087" s="162"/>
      <c r="P6087" s="80" t="s">
        <v>6519</v>
      </c>
      <c r="Q6087" s="80"/>
      <c r="R6087" s="80"/>
      <c r="S6087" s="163"/>
      <c r="T6087" s="213"/>
      <c r="U6087" s="162"/>
      <c r="V6087" s="164"/>
      <c r="W6087" s="12" t="str">
        <f t="shared" si="1074"/>
        <v>Mqtt1</v>
      </c>
      <c r="X6087" s="196" t="s">
        <v>10798</v>
      </c>
      <c r="Y6087" s="6" t="str">
        <f t="shared" si="1071"/>
        <v>marpower/power-tag/ahu2000t-crew-messroom</v>
      </c>
      <c r="Z6087" s="103" t="str" cm="1">
        <f t="array" ref="Z6087">IF(COUNTIF(N6087,"spare"),"","$."&amp;_xlfn.REGEXEXTRACT(J6087,"^PT\d+[FQ]\d+_(.*)", 2))</f>
        <v>$.Total_Active_Power</v>
      </c>
      <c r="AA6087" s="12">
        <f t="shared" si="1080"/>
        <v>63</v>
      </c>
      <c r="AB6087" s="6" t="s">
        <v>195</v>
      </c>
      <c r="AC6087" s="103">
        <v>3060</v>
      </c>
      <c r="AJ6087" s="80"/>
      <c r="AK6087" s="113" t="s">
        <v>1425</v>
      </c>
      <c r="AN6087" s="80"/>
      <c r="AO6087" s="80"/>
      <c r="AP6087" s="80"/>
      <c r="AQ6087" s="80"/>
      <c r="AR6087" s="127"/>
      <c r="AS6087" s="80"/>
      <c r="AT6087" s="7"/>
      <c r="AU6087" s="7"/>
      <c r="AV6087" s="165"/>
      <c r="AW6087" s="166"/>
      <c r="AX6087" s="137"/>
      <c r="AY6087" s="147"/>
      <c r="AZ6087" s="167"/>
      <c r="BA6087" s="167"/>
      <c r="BB6087" s="147" t="str">
        <f t="shared" si="1079"/>
        <v/>
      </c>
      <c r="BC6087" s="168"/>
      <c r="BD6087" s="165"/>
      <c r="BE6087" s="165"/>
      <c r="BF6087" s="165"/>
      <c r="BG6087" s="165"/>
      <c r="BH6087" s="165"/>
      <c r="BI6087" s="165"/>
      <c r="BJ6087" s="165"/>
      <c r="BK6087" s="165"/>
      <c r="BL6087" s="165"/>
      <c r="BM6087" s="165"/>
      <c r="BN6087" s="165"/>
      <c r="BO6087" s="165"/>
      <c r="BP6087" s="165"/>
      <c r="BQ6087" s="165"/>
      <c r="BS6087" s="6"/>
      <c r="BT6087" s="11"/>
      <c r="BU6087" s="6"/>
      <c r="BV6087" s="6"/>
    </row>
    <row r="6088" spans="1:74" ht="15.75" x14ac:dyDescent="0.25">
      <c r="A6088" s="52" t="s">
        <v>1422</v>
      </c>
      <c r="B6088" s="56"/>
      <c r="C6088" s="7" t="s">
        <v>118</v>
      </c>
      <c r="D6088" s="7" t="s">
        <v>6562</v>
      </c>
      <c r="E6088" s="7"/>
      <c r="F6088" s="64"/>
      <c r="G6088" s="6"/>
      <c r="H6088" s="6"/>
      <c r="I6088" s="10" t="s">
        <v>110</v>
      </c>
      <c r="J6088" s="11" t="s">
        <v>5590</v>
      </c>
      <c r="K6088" s="194" t="s">
        <v>511</v>
      </c>
      <c r="L6088" s="176"/>
      <c r="M6088" s="176">
        <v>1000</v>
      </c>
      <c r="N6088" s="80" t="s">
        <v>6858</v>
      </c>
      <c r="O6088" s="162"/>
      <c r="P6088" s="80" t="s">
        <v>6520</v>
      </c>
      <c r="Q6088" s="80"/>
      <c r="R6088" s="80"/>
      <c r="S6088" s="163"/>
      <c r="T6088" s="213"/>
      <c r="U6088" s="162"/>
      <c r="V6088" s="164"/>
      <c r="W6088" s="12" t="str">
        <f t="shared" si="1074"/>
        <v>Mqtt1</v>
      </c>
      <c r="X6088" s="196" t="s">
        <v>10798</v>
      </c>
      <c r="Y6088" s="6" t="str">
        <f t="shared" si="1071"/>
        <v>marpower/power-tag/ahu2000t-crew-messroom</v>
      </c>
      <c r="Z6088" s="103" t="str" cm="1">
        <f t="array" ref="Z6088">IF(COUNTIF(N6088,"spare"),"","$."&amp;_xlfn.REGEXEXTRACT(J6088,"^PT\d+[FQ]\d+_(.*)", 2))</f>
        <v>$.Power_Factor_Phase_A</v>
      </c>
      <c r="AA6088" s="12">
        <f t="shared" si="1080"/>
        <v>63</v>
      </c>
      <c r="AB6088" s="6" t="s">
        <v>195</v>
      </c>
      <c r="AC6088" s="103">
        <v>3078</v>
      </c>
      <c r="AJ6088" s="80"/>
      <c r="AK6088" s="113" t="s">
        <v>1426</v>
      </c>
      <c r="AN6088" s="80"/>
      <c r="AO6088" s="80"/>
      <c r="AP6088" s="80"/>
      <c r="AQ6088" s="80"/>
      <c r="AR6088" s="127"/>
      <c r="AS6088" s="80"/>
      <c r="AT6088" s="7"/>
      <c r="AU6088" s="7"/>
      <c r="AV6088" s="165"/>
      <c r="AW6088" s="166"/>
      <c r="AX6088" s="137"/>
      <c r="AY6088" s="147"/>
      <c r="AZ6088" s="167"/>
      <c r="BA6088" s="167"/>
      <c r="BB6088" s="147" t="str">
        <f t="shared" si="1079"/>
        <v/>
      </c>
      <c r="BC6088" s="168"/>
      <c r="BD6088" s="165"/>
      <c r="BE6088" s="165"/>
      <c r="BF6088" s="165"/>
      <c r="BG6088" s="165"/>
      <c r="BH6088" s="165"/>
      <c r="BI6088" s="165"/>
      <c r="BJ6088" s="165"/>
      <c r="BK6088" s="165"/>
      <c r="BL6088" s="165"/>
      <c r="BM6088" s="165"/>
      <c r="BN6088" s="165"/>
      <c r="BO6088" s="165"/>
      <c r="BP6088" s="165"/>
      <c r="BQ6088" s="165"/>
      <c r="BS6088" s="6"/>
      <c r="BT6088" s="11"/>
      <c r="BU6088" s="6"/>
      <c r="BV6088" s="6"/>
    </row>
    <row r="6089" spans="1:74" ht="15.75" x14ac:dyDescent="0.25">
      <c r="A6089" s="52" t="s">
        <v>1422</v>
      </c>
      <c r="B6089" s="56"/>
      <c r="C6089" s="7" t="s">
        <v>118</v>
      </c>
      <c r="D6089" s="7" t="s">
        <v>6562</v>
      </c>
      <c r="E6089" s="7"/>
      <c r="F6089" s="64"/>
      <c r="G6089" s="6"/>
      <c r="H6089" s="6"/>
      <c r="I6089" s="10" t="s">
        <v>110</v>
      </c>
      <c r="J6089" s="11" t="s">
        <v>5591</v>
      </c>
      <c r="K6089" s="194" t="s">
        <v>511</v>
      </c>
      <c r="L6089" s="176"/>
      <c r="M6089" s="176">
        <v>1000</v>
      </c>
      <c r="N6089" s="80" t="s">
        <v>6858</v>
      </c>
      <c r="O6089" s="162"/>
      <c r="P6089" s="80" t="s">
        <v>6521</v>
      </c>
      <c r="Q6089" s="80"/>
      <c r="R6089" s="80"/>
      <c r="S6089" s="163"/>
      <c r="T6089" s="213"/>
      <c r="U6089" s="162"/>
      <c r="V6089" s="164"/>
      <c r="W6089" s="12" t="str">
        <f t="shared" si="1074"/>
        <v>Mqtt1</v>
      </c>
      <c r="X6089" s="196" t="s">
        <v>10798</v>
      </c>
      <c r="Y6089" s="6" t="str">
        <f t="shared" si="1071"/>
        <v>marpower/power-tag/ahu2000t-crew-messroom</v>
      </c>
      <c r="Z6089" s="103" t="str" cm="1">
        <f t="array" ref="Z6089">IF(COUNTIF(N6089,"spare"),"","$."&amp;_xlfn.REGEXEXTRACT(J6089,"^PT\d+[FQ]\d+_(.*)", 2))</f>
        <v>$.Power_Factor_Phase_B</v>
      </c>
      <c r="AA6089" s="12">
        <f t="shared" si="1080"/>
        <v>63</v>
      </c>
      <c r="AB6089" s="6" t="s">
        <v>195</v>
      </c>
      <c r="AC6089" s="103">
        <v>3080</v>
      </c>
      <c r="AJ6089" s="80"/>
      <c r="AK6089" s="113" t="s">
        <v>1426</v>
      </c>
      <c r="AN6089" s="80"/>
      <c r="AO6089" s="80"/>
      <c r="AP6089" s="80"/>
      <c r="AQ6089" s="80"/>
      <c r="AR6089" s="127"/>
      <c r="AS6089" s="80"/>
      <c r="AT6089" s="7"/>
      <c r="AU6089" s="7"/>
      <c r="AV6089" s="165"/>
      <c r="AW6089" s="166"/>
      <c r="AX6089" s="137"/>
      <c r="AY6089" s="147"/>
      <c r="AZ6089" s="167"/>
      <c r="BA6089" s="167"/>
      <c r="BB6089" s="147" t="str">
        <f t="shared" si="1079"/>
        <v/>
      </c>
      <c r="BC6089" s="168"/>
      <c r="BD6089" s="165"/>
      <c r="BE6089" s="165"/>
      <c r="BF6089" s="165"/>
      <c r="BG6089" s="165"/>
      <c r="BH6089" s="165"/>
      <c r="BI6089" s="165"/>
      <c r="BJ6089" s="165"/>
      <c r="BK6089" s="165"/>
      <c r="BL6089" s="165"/>
      <c r="BM6089" s="165"/>
      <c r="BN6089" s="165"/>
      <c r="BO6089" s="165"/>
      <c r="BP6089" s="165"/>
      <c r="BQ6089" s="165"/>
      <c r="BS6089" s="6"/>
      <c r="BT6089" s="11"/>
      <c r="BU6089" s="6"/>
      <c r="BV6089" s="6"/>
    </row>
    <row r="6090" spans="1:74" ht="15.75" x14ac:dyDescent="0.25">
      <c r="A6090" s="52" t="s">
        <v>1422</v>
      </c>
      <c r="B6090" s="56"/>
      <c r="C6090" s="7" t="s">
        <v>118</v>
      </c>
      <c r="D6090" s="7" t="s">
        <v>6562</v>
      </c>
      <c r="E6090" s="7"/>
      <c r="F6090" s="64"/>
      <c r="G6090" s="6"/>
      <c r="H6090" s="6"/>
      <c r="I6090" s="10" t="s">
        <v>110</v>
      </c>
      <c r="J6090" s="11" t="s">
        <v>5592</v>
      </c>
      <c r="K6090" s="194" t="s">
        <v>511</v>
      </c>
      <c r="L6090" s="176"/>
      <c r="M6090" s="176">
        <v>1000</v>
      </c>
      <c r="N6090" s="80" t="s">
        <v>6858</v>
      </c>
      <c r="O6090" s="162"/>
      <c r="P6090" s="80" t="s">
        <v>6522</v>
      </c>
      <c r="Q6090" s="80"/>
      <c r="R6090" s="80"/>
      <c r="S6090" s="163"/>
      <c r="T6090" s="213"/>
      <c r="U6090" s="162"/>
      <c r="V6090" s="164"/>
      <c r="W6090" s="12" t="str">
        <f t="shared" si="1074"/>
        <v>Mqtt1</v>
      </c>
      <c r="X6090" s="196" t="s">
        <v>10798</v>
      </c>
      <c r="Y6090" s="6" t="str">
        <f t="shared" si="1071"/>
        <v>marpower/power-tag/ahu2000t-crew-messroom</v>
      </c>
      <c r="Z6090" s="103" t="str" cm="1">
        <f t="array" ref="Z6090">IF(COUNTIF(N6090,"spare"),"","$."&amp;_xlfn.REGEXEXTRACT(J6090,"^PT\d+[FQ]\d+_(.*)", 2))</f>
        <v>$.Power_Factor_Phase_C</v>
      </c>
      <c r="AA6090" s="12">
        <f t="shared" si="1080"/>
        <v>63</v>
      </c>
      <c r="AB6090" s="6" t="s">
        <v>195</v>
      </c>
      <c r="AC6090" s="103">
        <v>3082</v>
      </c>
      <c r="AJ6090" s="80"/>
      <c r="AK6090" s="113" t="s">
        <v>1426</v>
      </c>
      <c r="AN6090" s="80"/>
      <c r="AO6090" s="80"/>
      <c r="AP6090" s="80"/>
      <c r="AQ6090" s="80"/>
      <c r="AR6090" s="127"/>
      <c r="AS6090" s="80"/>
      <c r="AT6090" s="7"/>
      <c r="AU6090" s="7"/>
      <c r="AV6090" s="165"/>
      <c r="AW6090" s="166"/>
      <c r="AX6090" s="137"/>
      <c r="AY6090" s="147"/>
      <c r="AZ6090" s="167"/>
      <c r="BA6090" s="167"/>
      <c r="BB6090" s="147" t="str">
        <f t="shared" si="1079"/>
        <v/>
      </c>
      <c r="BC6090" s="168"/>
      <c r="BD6090" s="165"/>
      <c r="BE6090" s="165"/>
      <c r="BF6090" s="165"/>
      <c r="BG6090" s="165"/>
      <c r="BH6090" s="165"/>
      <c r="BI6090" s="165"/>
      <c r="BJ6090" s="165"/>
      <c r="BK6090" s="165"/>
      <c r="BL6090" s="165"/>
      <c r="BM6090" s="165"/>
      <c r="BN6090" s="165"/>
      <c r="BO6090" s="165"/>
      <c r="BP6090" s="165"/>
      <c r="BQ6090" s="165"/>
      <c r="BS6090" s="6"/>
      <c r="BT6090" s="11"/>
      <c r="BU6090" s="6"/>
      <c r="BV6090" s="6"/>
    </row>
    <row r="6091" spans="1:74" ht="15.75" x14ac:dyDescent="0.25">
      <c r="A6091" s="52" t="s">
        <v>1422</v>
      </c>
      <c r="B6091" s="56"/>
      <c r="C6091" s="7" t="s">
        <v>118</v>
      </c>
      <c r="D6091" s="7" t="s">
        <v>6562</v>
      </c>
      <c r="E6091" s="7"/>
      <c r="F6091" s="64"/>
      <c r="G6091" s="6"/>
      <c r="H6091" s="6"/>
      <c r="I6091" s="10" t="s">
        <v>110</v>
      </c>
      <c r="J6091" s="11" t="s">
        <v>5593</v>
      </c>
      <c r="K6091" s="194" t="s">
        <v>511</v>
      </c>
      <c r="L6091" s="176"/>
      <c r="M6091" s="176">
        <v>1000</v>
      </c>
      <c r="N6091" s="80" t="s">
        <v>6858</v>
      </c>
      <c r="O6091" s="162"/>
      <c r="P6091" s="80" t="s">
        <v>6523</v>
      </c>
      <c r="Q6091" s="80"/>
      <c r="R6091" s="80"/>
      <c r="S6091" s="163"/>
      <c r="T6091" s="213"/>
      <c r="U6091" s="162"/>
      <c r="V6091" s="164"/>
      <c r="W6091" s="12" t="str">
        <f t="shared" si="1074"/>
        <v>Mqtt1</v>
      </c>
      <c r="X6091" s="196" t="s">
        <v>10798</v>
      </c>
      <c r="Y6091" s="6" t="str">
        <f t="shared" ref="Y6091" si="1081">LOWER(_xlfn.CONCAT("marpower/",SUBSTITUTE(SUBSTITUTE("power-tag/" &amp; X6091," ","-"),"_","-")))</f>
        <v>marpower/power-tag/ahu2000t-crew-messroom</v>
      </c>
      <c r="Z6091" s="103" t="str" cm="1">
        <f t="array" ref="Z6091">IF(COUNTIF(N6091,"spare"),"","$."&amp;_xlfn.REGEXEXTRACT(J6091,"^PT\d+[FQ]\d+_(.*)", 2))</f>
        <v>$.Total_Power_Factor</v>
      </c>
      <c r="AA6091" s="12">
        <f t="shared" si="1080"/>
        <v>63</v>
      </c>
      <c r="AB6091" s="6" t="s">
        <v>195</v>
      </c>
      <c r="AC6091" s="103">
        <v>3084</v>
      </c>
      <c r="AJ6091" s="80"/>
      <c r="AK6091" s="113" t="s">
        <v>1426</v>
      </c>
      <c r="AN6091" s="80"/>
      <c r="AO6091" s="80"/>
      <c r="AP6091" s="80"/>
      <c r="AQ6091" s="80"/>
      <c r="AR6091" s="127"/>
      <c r="AS6091" s="80"/>
      <c r="AT6091" s="7"/>
      <c r="AU6091" s="7"/>
      <c r="AV6091" s="165"/>
      <c r="AW6091" s="166"/>
      <c r="AX6091" s="137"/>
      <c r="AY6091" s="147"/>
      <c r="AZ6091" s="167"/>
      <c r="BA6091" s="167"/>
      <c r="BB6091" s="147" t="str">
        <f t="shared" si="1079"/>
        <v/>
      </c>
      <c r="BC6091" s="168"/>
      <c r="BD6091" s="165"/>
      <c r="BE6091" s="165"/>
      <c r="BF6091" s="165"/>
      <c r="BG6091" s="165"/>
      <c r="BH6091" s="165"/>
      <c r="BI6091" s="165"/>
      <c r="BJ6091" s="165"/>
      <c r="BK6091" s="165"/>
      <c r="BL6091" s="165"/>
      <c r="BM6091" s="165"/>
      <c r="BN6091" s="165"/>
      <c r="BO6091" s="165"/>
      <c r="BP6091" s="165"/>
      <c r="BQ6091" s="165"/>
      <c r="BS6091" s="6"/>
      <c r="BT6091" s="11"/>
      <c r="BU6091" s="6"/>
      <c r="BV6091" s="6"/>
    </row>
    <row r="6092" spans="1:74" x14ac:dyDescent="0.25">
      <c r="A6092" s="50"/>
      <c r="B6092" s="54" t="s">
        <v>110</v>
      </c>
      <c r="C6092" s="59"/>
      <c r="D6092" s="59"/>
      <c r="E6092" s="59"/>
      <c r="F6092" s="59"/>
      <c r="G6092" s="59"/>
      <c r="H6092" s="59"/>
      <c r="I6092" s="59"/>
      <c r="J6092" s="68"/>
      <c r="K6092" s="50"/>
      <c r="L6092" s="54"/>
      <c r="M6092" s="54"/>
      <c r="N6092" s="54"/>
      <c r="O6092" s="81"/>
      <c r="P6092" s="54" t="s">
        <v>6564</v>
      </c>
      <c r="Q6092" s="54"/>
      <c r="R6092" s="54"/>
      <c r="S6092" s="54"/>
      <c r="T6092" s="151"/>
      <c r="U6092" s="81"/>
      <c r="V6092" s="68"/>
      <c r="W6092" s="50"/>
      <c r="X6092" s="198"/>
      <c r="Y6092" s="54"/>
      <c r="Z6092" s="100"/>
      <c r="AA6092" s="50"/>
      <c r="AB6092" s="54"/>
      <c r="AC6092" s="100"/>
      <c r="AD6092" s="100"/>
      <c r="AE6092" s="68"/>
      <c r="AF6092" s="68"/>
      <c r="AG6092" s="68"/>
      <c r="AH6092" s="68"/>
      <c r="AI6092" s="54"/>
      <c r="AJ6092" s="54"/>
      <c r="AK6092" s="110"/>
      <c r="AL6092" s="110"/>
      <c r="AM6092" s="54"/>
      <c r="AN6092" s="54"/>
      <c r="AO6092" s="54"/>
      <c r="AP6092" s="54"/>
      <c r="AQ6092" s="54"/>
      <c r="AR6092" s="54"/>
      <c r="AS6092" s="54"/>
      <c r="AT6092" s="81"/>
      <c r="AU6092" s="81"/>
      <c r="AV6092" s="81"/>
      <c r="AW6092" s="81"/>
      <c r="AX6092" s="81"/>
      <c r="AY6092" s="81"/>
      <c r="AZ6092" s="81"/>
      <c r="BA6092" s="81"/>
      <c r="BB6092" s="81"/>
      <c r="BC6092" s="81"/>
      <c r="BD6092" s="81"/>
      <c r="BE6092" s="81"/>
      <c r="BF6092" s="150"/>
      <c r="BG6092" s="81"/>
      <c r="BH6092" s="81"/>
      <c r="BI6092" s="81"/>
      <c r="BJ6092" s="150"/>
      <c r="BK6092" s="81"/>
      <c r="BL6092" s="81"/>
      <c r="BM6092" s="81"/>
      <c r="BN6092" s="150"/>
      <c r="BO6092" s="81"/>
      <c r="BP6092" s="81"/>
      <c r="BQ6092" s="81"/>
      <c r="BR6092" s="151"/>
      <c r="BS6092" s="81"/>
      <c r="BT6092" s="150"/>
      <c r="BU6092" s="81"/>
      <c r="BV6092" s="81"/>
    </row>
    <row r="6093" spans="1:74" ht="15.75" x14ac:dyDescent="0.25">
      <c r="A6093" s="52" t="s">
        <v>6563</v>
      </c>
      <c r="B6093" s="56"/>
      <c r="C6093" s="7" t="s">
        <v>114</v>
      </c>
      <c r="D6093" s="7" t="s">
        <v>22</v>
      </c>
      <c r="E6093" s="7"/>
      <c r="F6093" s="64" t="s">
        <v>181</v>
      </c>
      <c r="G6093" s="6"/>
      <c r="H6093" s="6"/>
      <c r="I6093" s="10" t="s">
        <v>110</v>
      </c>
      <c r="J6093" s="11" t="s">
        <v>9155</v>
      </c>
      <c r="K6093" s="194" t="s">
        <v>510</v>
      </c>
      <c r="L6093" s="176"/>
      <c r="M6093" s="176">
        <v>1000</v>
      </c>
      <c r="N6093" s="80" t="s">
        <v>6566</v>
      </c>
      <c r="O6093" s="162"/>
      <c r="P6093" s="80" t="s">
        <v>6567</v>
      </c>
      <c r="Q6093" s="80"/>
      <c r="R6093" s="80"/>
      <c r="S6093" s="163"/>
      <c r="T6093" s="213"/>
      <c r="U6093" s="162"/>
      <c r="V6093" s="164"/>
      <c r="W6093" s="12" t="str">
        <f t="shared" ref="W6093:W6156" si="1082">IF(COUNTIF(N6093,"spare"),"","Mqtt1")</f>
        <v>Mqtt1</v>
      </c>
      <c r="X6093" s="196" t="str">
        <f t="shared" ref="X6093:X6156" si="1083">MID(J6093,1,FIND("_",J6093,6)-1)</f>
        <v>PsFR69aft</v>
      </c>
      <c r="Y6093" s="6" t="str">
        <f>LOWER(SUBSTITUTE(SUBSTITUTE(IF(COUNTIF(N6093,"spare"),"",_xlfn.CONCAT("marpower/",IF(X6093&lt;&gt;"",N6093&amp;"/"&amp;X6093,N6093)))," ","-"),"_","-"))</f>
        <v>marpower/450000-underwlights/psfr69aft</v>
      </c>
      <c r="Z6093" s="103" t="str">
        <f>IF(COUNTIF(N6093,"spare"),"","$."&amp;_xlfn.REGEXREPLACE(IF(X6093="",J6093,_xlfn.REGEXREPLACE(J6093,".*_","")),"\.","_"))</f>
        <v>$.PresetSelection</v>
      </c>
      <c r="AA6093" s="12">
        <v>4</v>
      </c>
      <c r="AB6093" s="6"/>
      <c r="AJ6093" s="80"/>
      <c r="AK6093" s="113" t="s">
        <v>6565</v>
      </c>
      <c r="AN6093" s="80"/>
      <c r="AO6093" s="80"/>
      <c r="AP6093" s="80"/>
      <c r="AQ6093" s="80"/>
      <c r="AR6093" s="127"/>
      <c r="AS6093" s="80"/>
      <c r="AT6093" s="7"/>
      <c r="AU6093" s="7"/>
      <c r="AV6093" s="165"/>
      <c r="AW6093" s="166"/>
      <c r="AX6093" s="137"/>
      <c r="AY6093" s="147"/>
      <c r="AZ6093" s="167"/>
      <c r="BA6093" s="167"/>
      <c r="BB6093" s="147" t="str">
        <f t="shared" ref="BB6093:BB6094" si="1084">IF(ISNUMBER(AM6093),"1","")</f>
        <v/>
      </c>
      <c r="BC6093" s="168"/>
      <c r="BD6093" s="165"/>
      <c r="BE6093" s="165"/>
      <c r="BF6093" s="165"/>
      <c r="BG6093" s="165"/>
      <c r="BH6093" s="165"/>
      <c r="BI6093" s="165"/>
      <c r="BJ6093" s="165"/>
      <c r="BK6093" s="165"/>
      <c r="BL6093" s="165"/>
      <c r="BM6093" s="165"/>
      <c r="BN6093" s="165"/>
      <c r="BO6093" s="165"/>
      <c r="BP6093" s="165"/>
      <c r="BQ6093" s="165"/>
      <c r="BS6093" s="6"/>
      <c r="BT6093" s="11"/>
      <c r="BU6093" s="6"/>
      <c r="BV6093" s="6"/>
    </row>
    <row r="6094" spans="1:74" ht="15.75" x14ac:dyDescent="0.25">
      <c r="A6094" s="52" t="s">
        <v>6563</v>
      </c>
      <c r="B6094" s="56"/>
      <c r="C6094" s="7" t="s">
        <v>114</v>
      </c>
      <c r="D6094" s="7" t="s">
        <v>22</v>
      </c>
      <c r="E6094" s="7"/>
      <c r="F6094" s="64" t="s">
        <v>181</v>
      </c>
      <c r="G6094" s="6"/>
      <c r="H6094" s="6"/>
      <c r="I6094" s="10" t="s">
        <v>110</v>
      </c>
      <c r="J6094" s="11" t="s">
        <v>9171</v>
      </c>
      <c r="K6094" s="194" t="s">
        <v>510</v>
      </c>
      <c r="L6094" s="176"/>
      <c r="M6094" s="176">
        <v>1000</v>
      </c>
      <c r="N6094" s="80" t="s">
        <v>6566</v>
      </c>
      <c r="O6094" s="162"/>
      <c r="P6094" s="80" t="s">
        <v>6568</v>
      </c>
      <c r="Q6094" s="80"/>
      <c r="R6094" s="80"/>
      <c r="S6094" s="163"/>
      <c r="T6094" s="213"/>
      <c r="U6094" s="162"/>
      <c r="V6094" s="164"/>
      <c r="W6094" s="12" t="str">
        <f t="shared" si="1082"/>
        <v>Mqtt1</v>
      </c>
      <c r="X6094" s="196" t="str">
        <f t="shared" si="1083"/>
        <v>PsFR69aft</v>
      </c>
      <c r="Y6094" s="6" t="str">
        <f t="shared" ref="Y6094:Y6157" si="1085">LOWER(SUBSTITUTE(SUBSTITUTE(IF(COUNTIF(N6094,"spare"),"",_xlfn.CONCAT("marpower/",IF(X6094&lt;&gt;"",N6094&amp;"/"&amp;X6094,N6094)))," ","-"),"_","-"))</f>
        <v>marpower/450000-underwlights/psfr69aft</v>
      </c>
      <c r="Z6094" s="103" t="str">
        <f t="shared" ref="Z6094:Z6157" si="1086">IF(COUNTIF(N6094,"spare"),"","$."&amp;_xlfn.REGEXREPLACE(IF(X6094="",J6094,_xlfn.REGEXREPLACE(J6094,".*_","")),"\.","_"))</f>
        <v>$.SliderRed</v>
      </c>
      <c r="AA6094" s="12">
        <v>4</v>
      </c>
      <c r="AB6094" s="6"/>
      <c r="AJ6094" s="80"/>
      <c r="AK6094" s="113" t="s">
        <v>6565</v>
      </c>
      <c r="AN6094" s="80"/>
      <c r="AO6094" s="80"/>
      <c r="AP6094" s="80"/>
      <c r="AQ6094" s="80"/>
      <c r="AR6094" s="127"/>
      <c r="AS6094" s="80"/>
      <c r="AT6094" s="7"/>
      <c r="AU6094" s="7"/>
      <c r="AV6094" s="165"/>
      <c r="AW6094" s="166"/>
      <c r="AX6094" s="137"/>
      <c r="AY6094" s="147"/>
      <c r="AZ6094" s="167"/>
      <c r="BA6094" s="167"/>
      <c r="BB6094" s="147" t="str">
        <f t="shared" si="1084"/>
        <v/>
      </c>
      <c r="BC6094" s="168"/>
      <c r="BD6094" s="165"/>
      <c r="BE6094" s="165"/>
      <c r="BF6094" s="165"/>
      <c r="BG6094" s="165"/>
      <c r="BH6094" s="165"/>
      <c r="BI6094" s="165"/>
      <c r="BJ6094" s="165"/>
      <c r="BK6094" s="165"/>
      <c r="BL6094" s="165"/>
      <c r="BM6094" s="165"/>
      <c r="BN6094" s="165"/>
      <c r="BO6094" s="165"/>
      <c r="BP6094" s="165"/>
      <c r="BQ6094" s="165"/>
      <c r="BS6094" s="6"/>
      <c r="BT6094" s="11"/>
      <c r="BU6094" s="6"/>
      <c r="BV6094" s="6"/>
    </row>
    <row r="6095" spans="1:74" ht="15.75" x14ac:dyDescent="0.25">
      <c r="A6095" s="52" t="s">
        <v>6563</v>
      </c>
      <c r="B6095" s="56"/>
      <c r="C6095" s="7" t="s">
        <v>114</v>
      </c>
      <c r="D6095" s="7" t="s">
        <v>22</v>
      </c>
      <c r="E6095" s="7"/>
      <c r="F6095" s="64" t="s">
        <v>181</v>
      </c>
      <c r="G6095" s="6"/>
      <c r="H6095" s="6"/>
      <c r="I6095" s="10" t="s">
        <v>110</v>
      </c>
      <c r="J6095" s="11" t="s">
        <v>9189</v>
      </c>
      <c r="K6095" s="194" t="s">
        <v>510</v>
      </c>
      <c r="L6095" s="176"/>
      <c r="M6095" s="176">
        <v>1000</v>
      </c>
      <c r="N6095" s="80" t="s">
        <v>6566</v>
      </c>
      <c r="O6095" s="162"/>
      <c r="P6095" s="80" t="s">
        <v>6569</v>
      </c>
      <c r="Q6095" s="80"/>
      <c r="R6095" s="80"/>
      <c r="S6095" s="163"/>
      <c r="T6095" s="213"/>
      <c r="U6095" s="162"/>
      <c r="V6095" s="164"/>
      <c r="W6095" s="12" t="str">
        <f t="shared" si="1082"/>
        <v>Mqtt1</v>
      </c>
      <c r="X6095" s="196" t="str">
        <f t="shared" si="1083"/>
        <v>PsFR69aft</v>
      </c>
      <c r="Y6095" s="6" t="str">
        <f t="shared" si="1085"/>
        <v>marpower/450000-underwlights/psfr69aft</v>
      </c>
      <c r="Z6095" s="103" t="str">
        <f t="shared" si="1086"/>
        <v>$.SliderGreen</v>
      </c>
      <c r="AA6095" s="12">
        <v>4</v>
      </c>
      <c r="AB6095" s="6"/>
      <c r="AJ6095" s="80"/>
      <c r="AK6095" s="113" t="s">
        <v>6565</v>
      </c>
      <c r="AN6095" s="80"/>
      <c r="AO6095" s="80"/>
      <c r="AP6095" s="80"/>
      <c r="AQ6095" s="80"/>
      <c r="AR6095" s="127"/>
      <c r="AS6095" s="80"/>
      <c r="AT6095" s="7"/>
      <c r="AU6095" s="7"/>
      <c r="AV6095" s="165"/>
      <c r="AW6095" s="166"/>
      <c r="AX6095" s="137"/>
      <c r="AY6095" s="147"/>
      <c r="AZ6095" s="167"/>
      <c r="BA6095" s="167"/>
      <c r="BB6095" s="147" t="str">
        <f t="shared" ref="BB6095:BB6096" si="1087">IF(ISNUMBER(AM6095),"1","")</f>
        <v/>
      </c>
      <c r="BC6095" s="168"/>
      <c r="BD6095" s="165"/>
      <c r="BE6095" s="165"/>
      <c r="BF6095" s="165"/>
      <c r="BG6095" s="165"/>
      <c r="BH6095" s="165"/>
      <c r="BI6095" s="165"/>
      <c r="BJ6095" s="165"/>
      <c r="BK6095" s="165"/>
      <c r="BL6095" s="165"/>
      <c r="BM6095" s="165"/>
      <c r="BN6095" s="165"/>
      <c r="BO6095" s="165"/>
      <c r="BP6095" s="165"/>
      <c r="BQ6095" s="165"/>
      <c r="BS6095" s="6"/>
      <c r="BT6095" s="11"/>
      <c r="BU6095" s="6"/>
      <c r="BV6095" s="6"/>
    </row>
    <row r="6096" spans="1:74" ht="15.75" x14ac:dyDescent="0.25">
      <c r="A6096" s="52" t="s">
        <v>6563</v>
      </c>
      <c r="B6096" s="56"/>
      <c r="C6096" s="7" t="s">
        <v>114</v>
      </c>
      <c r="D6096" s="7" t="s">
        <v>22</v>
      </c>
      <c r="E6096" s="7"/>
      <c r="F6096" s="64" t="s">
        <v>181</v>
      </c>
      <c r="G6096" s="6"/>
      <c r="H6096" s="6"/>
      <c r="I6096" s="10" t="s">
        <v>110</v>
      </c>
      <c r="J6096" s="11" t="s">
        <v>9207</v>
      </c>
      <c r="K6096" s="194" t="s">
        <v>510</v>
      </c>
      <c r="L6096" s="176"/>
      <c r="M6096" s="176">
        <v>1000</v>
      </c>
      <c r="N6096" s="80" t="s">
        <v>6566</v>
      </c>
      <c r="O6096" s="162"/>
      <c r="P6096" s="80" t="s">
        <v>6570</v>
      </c>
      <c r="Q6096" s="80"/>
      <c r="R6096" s="80"/>
      <c r="S6096" s="163"/>
      <c r="T6096" s="213"/>
      <c r="U6096" s="162"/>
      <c r="V6096" s="164"/>
      <c r="W6096" s="12" t="str">
        <f t="shared" si="1082"/>
        <v>Mqtt1</v>
      </c>
      <c r="X6096" s="196" t="str">
        <f t="shared" si="1083"/>
        <v>PsFR69aft</v>
      </c>
      <c r="Y6096" s="6" t="str">
        <f t="shared" si="1085"/>
        <v>marpower/450000-underwlights/psfr69aft</v>
      </c>
      <c r="Z6096" s="103" t="str">
        <f t="shared" si="1086"/>
        <v>$.SliderBlue</v>
      </c>
      <c r="AA6096" s="12">
        <v>4</v>
      </c>
      <c r="AB6096" s="6"/>
      <c r="AJ6096" s="80"/>
      <c r="AK6096" s="113" t="s">
        <v>6565</v>
      </c>
      <c r="AN6096" s="80"/>
      <c r="AO6096" s="80"/>
      <c r="AP6096" s="80"/>
      <c r="AQ6096" s="80"/>
      <c r="AR6096" s="127"/>
      <c r="AS6096" s="80"/>
      <c r="AT6096" s="7"/>
      <c r="AU6096" s="7"/>
      <c r="AV6096" s="165"/>
      <c r="AW6096" s="166"/>
      <c r="AX6096" s="137"/>
      <c r="AY6096" s="147"/>
      <c r="AZ6096" s="167"/>
      <c r="BA6096" s="167"/>
      <c r="BB6096" s="147" t="str">
        <f t="shared" si="1087"/>
        <v/>
      </c>
      <c r="BC6096" s="168"/>
      <c r="BD6096" s="165"/>
      <c r="BE6096" s="165"/>
      <c r="BF6096" s="165"/>
      <c r="BG6096" s="165"/>
      <c r="BH6096" s="165"/>
      <c r="BI6096" s="165"/>
      <c r="BJ6096" s="165"/>
      <c r="BK6096" s="165"/>
      <c r="BL6096" s="165"/>
      <c r="BM6096" s="165"/>
      <c r="BN6096" s="165"/>
      <c r="BO6096" s="165"/>
      <c r="BP6096" s="165"/>
      <c r="BQ6096" s="165"/>
      <c r="BS6096" s="6"/>
      <c r="BT6096" s="11"/>
      <c r="BU6096" s="6"/>
      <c r="BV6096" s="6"/>
    </row>
    <row r="6097" spans="1:74" ht="15.75" x14ac:dyDescent="0.25">
      <c r="A6097" s="52" t="s">
        <v>6563</v>
      </c>
      <c r="B6097" s="56"/>
      <c r="C6097" s="7" t="s">
        <v>114</v>
      </c>
      <c r="D6097" s="7" t="s">
        <v>22</v>
      </c>
      <c r="E6097" s="7"/>
      <c r="F6097" s="64" t="s">
        <v>181</v>
      </c>
      <c r="G6097" s="6"/>
      <c r="H6097" s="6"/>
      <c r="I6097" s="10" t="s">
        <v>110</v>
      </c>
      <c r="J6097" s="11" t="s">
        <v>9225</v>
      </c>
      <c r="K6097" s="194" t="s">
        <v>510</v>
      </c>
      <c r="L6097" s="176"/>
      <c r="M6097" s="176">
        <v>1000</v>
      </c>
      <c r="N6097" s="80" t="s">
        <v>6566</v>
      </c>
      <c r="O6097" s="162"/>
      <c r="P6097" s="80" t="s">
        <v>6571</v>
      </c>
      <c r="Q6097" s="80"/>
      <c r="R6097" s="80"/>
      <c r="S6097" s="163"/>
      <c r="T6097" s="213"/>
      <c r="U6097" s="162"/>
      <c r="V6097" s="164"/>
      <c r="W6097" s="12" t="str">
        <f t="shared" si="1082"/>
        <v>Mqtt1</v>
      </c>
      <c r="X6097" s="196" t="str">
        <f t="shared" si="1083"/>
        <v>PsFR69aft</v>
      </c>
      <c r="Y6097" s="6" t="str">
        <f t="shared" si="1085"/>
        <v>marpower/450000-underwlights/psfr69aft</v>
      </c>
      <c r="Z6097" s="103" t="str">
        <f t="shared" si="1086"/>
        <v>$.SliderWhite</v>
      </c>
      <c r="AA6097" s="12">
        <v>4</v>
      </c>
      <c r="AB6097" s="6"/>
      <c r="AJ6097" s="80"/>
      <c r="AK6097" s="113" t="s">
        <v>6565</v>
      </c>
      <c r="AN6097" s="80"/>
      <c r="AO6097" s="80"/>
      <c r="AP6097" s="80"/>
      <c r="AQ6097" s="80"/>
      <c r="AR6097" s="127"/>
      <c r="AS6097" s="80"/>
      <c r="AT6097" s="7"/>
      <c r="AU6097" s="7"/>
      <c r="AV6097" s="165"/>
      <c r="AW6097" s="166"/>
      <c r="AX6097" s="137"/>
      <c r="AY6097" s="147"/>
      <c r="AZ6097" s="167"/>
      <c r="BA6097" s="167"/>
      <c r="BB6097" s="147" t="str">
        <f t="shared" ref="BB6097:BB6100" si="1088">IF(ISNUMBER(AM6097),"1","")</f>
        <v/>
      </c>
      <c r="BC6097" s="168"/>
      <c r="BD6097" s="165"/>
      <c r="BE6097" s="165"/>
      <c r="BF6097" s="165"/>
      <c r="BG6097" s="165"/>
      <c r="BH6097" s="165"/>
      <c r="BI6097" s="165"/>
      <c r="BJ6097" s="165"/>
      <c r="BK6097" s="165"/>
      <c r="BL6097" s="165"/>
      <c r="BM6097" s="165"/>
      <c r="BN6097" s="165"/>
      <c r="BO6097" s="165"/>
      <c r="BP6097" s="165"/>
      <c r="BQ6097" s="165"/>
      <c r="BS6097" s="6"/>
      <c r="BT6097" s="11"/>
      <c r="BU6097" s="6"/>
      <c r="BV6097" s="6"/>
    </row>
    <row r="6098" spans="1:74" ht="15.75" x14ac:dyDescent="0.25">
      <c r="A6098" s="52" t="s">
        <v>6563</v>
      </c>
      <c r="B6098" s="56"/>
      <c r="C6098" s="7" t="s">
        <v>111</v>
      </c>
      <c r="D6098" s="7" t="s">
        <v>22</v>
      </c>
      <c r="E6098" s="7"/>
      <c r="F6098" s="64" t="s">
        <v>181</v>
      </c>
      <c r="G6098" s="6"/>
      <c r="H6098" s="6"/>
      <c r="I6098" s="10" t="s">
        <v>110</v>
      </c>
      <c r="J6098" s="11" t="s">
        <v>9243</v>
      </c>
      <c r="K6098" s="194" t="s">
        <v>510</v>
      </c>
      <c r="L6098" s="176"/>
      <c r="M6098" s="176">
        <v>1000</v>
      </c>
      <c r="N6098" s="80" t="s">
        <v>6566</v>
      </c>
      <c r="O6098" s="162"/>
      <c r="P6098" s="80" t="s">
        <v>6572</v>
      </c>
      <c r="Q6098" s="80"/>
      <c r="R6098" s="80"/>
      <c r="S6098" s="163"/>
      <c r="T6098" s="213"/>
      <c r="U6098" s="162"/>
      <c r="V6098" s="164"/>
      <c r="W6098" s="12" t="str">
        <f t="shared" si="1082"/>
        <v>Mqtt1</v>
      </c>
      <c r="X6098" s="196" t="str">
        <f t="shared" si="1083"/>
        <v>PsFR69aft</v>
      </c>
      <c r="Y6098" s="6" t="str">
        <f t="shared" si="1085"/>
        <v>marpower/450000-underwlights/psfr69aft</v>
      </c>
      <c r="Z6098" s="103" t="str">
        <f t="shared" si="1086"/>
        <v>$.PresetReset</v>
      </c>
      <c r="AA6098" s="12">
        <v>4</v>
      </c>
      <c r="AB6098" s="6"/>
      <c r="AJ6098" s="80"/>
      <c r="AK6098" s="113" t="s">
        <v>6565</v>
      </c>
      <c r="AN6098" s="80"/>
      <c r="AO6098" s="80"/>
      <c r="AP6098" s="80"/>
      <c r="AQ6098" s="80"/>
      <c r="AR6098" s="127"/>
      <c r="AS6098" s="80"/>
      <c r="AT6098" s="7"/>
      <c r="AU6098" s="7"/>
      <c r="AV6098" s="165"/>
      <c r="AW6098" s="166"/>
      <c r="AX6098" s="137"/>
      <c r="AY6098" s="147"/>
      <c r="AZ6098" s="167"/>
      <c r="BA6098" s="167"/>
      <c r="BB6098" s="147" t="str">
        <f t="shared" si="1088"/>
        <v/>
      </c>
      <c r="BC6098" s="168"/>
      <c r="BD6098" s="165"/>
      <c r="BE6098" s="165"/>
      <c r="BF6098" s="165"/>
      <c r="BG6098" s="165"/>
      <c r="BH6098" s="165"/>
      <c r="BI6098" s="165"/>
      <c r="BJ6098" s="165"/>
      <c r="BK6098" s="165"/>
      <c r="BL6098" s="165"/>
      <c r="BM6098" s="165"/>
      <c r="BN6098" s="165"/>
      <c r="BO6098" s="165"/>
      <c r="BP6098" s="165"/>
      <c r="BQ6098" s="165"/>
      <c r="BS6098" s="6"/>
      <c r="BT6098" s="11"/>
      <c r="BU6098" s="6"/>
      <c r="BV6098" s="6"/>
    </row>
    <row r="6099" spans="1:74" ht="15.75" x14ac:dyDescent="0.25">
      <c r="A6099" s="52" t="s">
        <v>6563</v>
      </c>
      <c r="B6099" s="56"/>
      <c r="C6099" s="7" t="s">
        <v>111</v>
      </c>
      <c r="D6099" s="7" t="s">
        <v>22</v>
      </c>
      <c r="E6099" s="7"/>
      <c r="F6099" s="64" t="s">
        <v>181</v>
      </c>
      <c r="G6099" s="6"/>
      <c r="H6099" s="6"/>
      <c r="I6099" s="10" t="s">
        <v>110</v>
      </c>
      <c r="J6099" s="11" t="s">
        <v>9261</v>
      </c>
      <c r="K6099" s="194" t="s">
        <v>510</v>
      </c>
      <c r="L6099" s="176"/>
      <c r="M6099" s="176">
        <v>1000</v>
      </c>
      <c r="N6099" s="80" t="s">
        <v>6566</v>
      </c>
      <c r="O6099" s="162"/>
      <c r="P6099" s="80" t="s">
        <v>6573</v>
      </c>
      <c r="Q6099" s="80"/>
      <c r="R6099" s="80"/>
      <c r="S6099" s="163"/>
      <c r="T6099" s="213"/>
      <c r="U6099" s="162"/>
      <c r="V6099" s="164"/>
      <c r="W6099" s="12" t="str">
        <f t="shared" si="1082"/>
        <v>Mqtt1</v>
      </c>
      <c r="X6099" s="196" t="str">
        <f t="shared" si="1083"/>
        <v>PsFR69aft</v>
      </c>
      <c r="Y6099" s="6" t="str">
        <f t="shared" si="1085"/>
        <v>marpower/450000-underwlights/psfr69aft</v>
      </c>
      <c r="Z6099" s="103" t="str">
        <f t="shared" si="1086"/>
        <v>$.PresetSet</v>
      </c>
      <c r="AA6099" s="12">
        <v>4</v>
      </c>
      <c r="AB6099" s="6"/>
      <c r="AJ6099" s="80"/>
      <c r="AK6099" s="113" t="s">
        <v>6565</v>
      </c>
      <c r="AN6099" s="80"/>
      <c r="AO6099" s="80"/>
      <c r="AP6099" s="80"/>
      <c r="AQ6099" s="80"/>
      <c r="AR6099" s="127"/>
      <c r="AS6099" s="80"/>
      <c r="AT6099" s="7"/>
      <c r="AU6099" s="7"/>
      <c r="AV6099" s="165"/>
      <c r="AW6099" s="166"/>
      <c r="AX6099" s="137"/>
      <c r="AY6099" s="147"/>
      <c r="AZ6099" s="167"/>
      <c r="BA6099" s="167"/>
      <c r="BB6099" s="147" t="str">
        <f t="shared" si="1088"/>
        <v/>
      </c>
      <c r="BC6099" s="168"/>
      <c r="BD6099" s="165"/>
      <c r="BE6099" s="165"/>
      <c r="BF6099" s="165"/>
      <c r="BG6099" s="165"/>
      <c r="BH6099" s="165"/>
      <c r="BI6099" s="165"/>
      <c r="BJ6099" s="165"/>
      <c r="BK6099" s="165"/>
      <c r="BL6099" s="165"/>
      <c r="BM6099" s="165"/>
      <c r="BN6099" s="165"/>
      <c r="BO6099" s="165"/>
      <c r="BP6099" s="165"/>
      <c r="BQ6099" s="165"/>
      <c r="BS6099" s="6"/>
      <c r="BT6099" s="11"/>
      <c r="BU6099" s="6"/>
      <c r="BV6099" s="6"/>
    </row>
    <row r="6100" spans="1:74" ht="15.75" x14ac:dyDescent="0.25">
      <c r="A6100" s="52" t="s">
        <v>6563</v>
      </c>
      <c r="B6100" s="56"/>
      <c r="C6100" s="7" t="s">
        <v>111</v>
      </c>
      <c r="D6100" s="7" t="s">
        <v>22</v>
      </c>
      <c r="E6100" s="7"/>
      <c r="F6100" s="64" t="s">
        <v>181</v>
      </c>
      <c r="G6100" s="6"/>
      <c r="H6100" s="6"/>
      <c r="I6100" s="10" t="s">
        <v>110</v>
      </c>
      <c r="J6100" s="11" t="s">
        <v>9279</v>
      </c>
      <c r="K6100" s="194" t="s">
        <v>510</v>
      </c>
      <c r="L6100" s="176"/>
      <c r="M6100" s="176">
        <v>1000</v>
      </c>
      <c r="N6100" s="80" t="s">
        <v>6566</v>
      </c>
      <c r="O6100" s="162"/>
      <c r="P6100" s="80" t="s">
        <v>6574</v>
      </c>
      <c r="Q6100" s="80"/>
      <c r="R6100" s="80"/>
      <c r="S6100" s="163"/>
      <c r="T6100" s="213"/>
      <c r="U6100" s="162"/>
      <c r="V6100" s="164"/>
      <c r="W6100" s="12" t="str">
        <f t="shared" si="1082"/>
        <v>Mqtt1</v>
      </c>
      <c r="X6100" s="196" t="str">
        <f t="shared" si="1083"/>
        <v>PsFR69aft</v>
      </c>
      <c r="Y6100" s="6" t="str">
        <f t="shared" si="1085"/>
        <v>marpower/450000-underwlights/psfr69aft</v>
      </c>
      <c r="Z6100" s="103" t="str">
        <f t="shared" si="1086"/>
        <v>$.SliderOnOff</v>
      </c>
      <c r="AA6100" s="12">
        <v>4</v>
      </c>
      <c r="AB6100" s="6"/>
      <c r="AJ6100" s="80"/>
      <c r="AK6100" s="113" t="s">
        <v>6565</v>
      </c>
      <c r="AN6100" s="80"/>
      <c r="AO6100" s="80"/>
      <c r="AP6100" s="80"/>
      <c r="AQ6100" s="80"/>
      <c r="AR6100" s="127"/>
      <c r="AS6100" s="80"/>
      <c r="AT6100" s="7"/>
      <c r="AU6100" s="7"/>
      <c r="AV6100" s="165"/>
      <c r="AW6100" s="166"/>
      <c r="AX6100" s="137"/>
      <c r="AY6100" s="147"/>
      <c r="AZ6100" s="167"/>
      <c r="BA6100" s="167"/>
      <c r="BB6100" s="147" t="str">
        <f t="shared" si="1088"/>
        <v/>
      </c>
      <c r="BC6100" s="168"/>
      <c r="BD6100" s="165"/>
      <c r="BE6100" s="165"/>
      <c r="BF6100" s="165"/>
      <c r="BG6100" s="165"/>
      <c r="BH6100" s="165"/>
      <c r="BI6100" s="165"/>
      <c r="BJ6100" s="165"/>
      <c r="BK6100" s="165"/>
      <c r="BL6100" s="165"/>
      <c r="BM6100" s="165"/>
      <c r="BN6100" s="165"/>
      <c r="BO6100" s="165"/>
      <c r="BP6100" s="165"/>
      <c r="BQ6100" s="165"/>
      <c r="BS6100" s="6"/>
      <c r="BT6100" s="11"/>
      <c r="BU6100" s="6"/>
      <c r="BV6100" s="6"/>
    </row>
    <row r="6101" spans="1:74" ht="15.75" x14ac:dyDescent="0.25">
      <c r="A6101" s="52" t="s">
        <v>6563</v>
      </c>
      <c r="B6101" s="56"/>
      <c r="C6101" s="7" t="s">
        <v>111</v>
      </c>
      <c r="D6101" s="7" t="s">
        <v>22</v>
      </c>
      <c r="E6101" s="7"/>
      <c r="F6101" s="64" t="s">
        <v>181</v>
      </c>
      <c r="G6101" s="6"/>
      <c r="H6101" s="6"/>
      <c r="I6101" s="10" t="s">
        <v>110</v>
      </c>
      <c r="J6101" s="11" t="s">
        <v>9297</v>
      </c>
      <c r="K6101" s="194" t="s">
        <v>510</v>
      </c>
      <c r="L6101" s="176"/>
      <c r="M6101" s="176">
        <v>1000</v>
      </c>
      <c r="N6101" s="80" t="s">
        <v>6566</v>
      </c>
      <c r="O6101" s="162"/>
      <c r="P6101" s="80" t="s">
        <v>6575</v>
      </c>
      <c r="Q6101" s="80"/>
      <c r="R6101" s="80"/>
      <c r="S6101" s="163"/>
      <c r="T6101" s="213"/>
      <c r="U6101" s="162"/>
      <c r="V6101" s="164"/>
      <c r="W6101" s="12" t="str">
        <f t="shared" si="1082"/>
        <v>Mqtt1</v>
      </c>
      <c r="X6101" s="196" t="str">
        <f t="shared" si="1083"/>
        <v>PsFR69aft</v>
      </c>
      <c r="Y6101" s="6" t="str">
        <f t="shared" si="1085"/>
        <v>marpower/450000-underwlights/psfr69aft</v>
      </c>
      <c r="Z6101" s="103" t="str">
        <f t="shared" si="1086"/>
        <v>$.ActiveChanges</v>
      </c>
      <c r="AA6101" s="12">
        <v>4</v>
      </c>
      <c r="AB6101" s="6"/>
      <c r="AJ6101" s="80"/>
      <c r="AK6101" s="113" t="s">
        <v>6565</v>
      </c>
      <c r="AN6101" s="80"/>
      <c r="AO6101" s="80"/>
      <c r="AP6101" s="80"/>
      <c r="AQ6101" s="80"/>
      <c r="AR6101" s="127"/>
      <c r="AS6101" s="80"/>
      <c r="AT6101" s="7"/>
      <c r="AU6101" s="7"/>
      <c r="AV6101" s="165"/>
      <c r="AW6101" s="166"/>
      <c r="AX6101" s="137"/>
      <c r="AY6101" s="147"/>
      <c r="AZ6101" s="167"/>
      <c r="BA6101" s="167"/>
      <c r="BB6101" s="147" t="str">
        <f t="shared" ref="BB6101:BB6107" si="1089">IF(ISNUMBER(AM6101),"1","")</f>
        <v/>
      </c>
      <c r="BC6101" s="168"/>
      <c r="BD6101" s="165"/>
      <c r="BE6101" s="165"/>
      <c r="BF6101" s="165"/>
      <c r="BG6101" s="165"/>
      <c r="BH6101" s="165"/>
      <c r="BI6101" s="165"/>
      <c r="BJ6101" s="165"/>
      <c r="BK6101" s="165"/>
      <c r="BL6101" s="165"/>
      <c r="BM6101" s="165"/>
      <c r="BN6101" s="165"/>
      <c r="BO6101" s="165"/>
      <c r="BP6101" s="165"/>
      <c r="BQ6101" s="165"/>
      <c r="BS6101" s="6"/>
      <c r="BT6101" s="11"/>
      <c r="BU6101" s="6"/>
      <c r="BV6101" s="6"/>
    </row>
    <row r="6102" spans="1:74" ht="15.75" x14ac:dyDescent="0.25">
      <c r="A6102" s="52" t="s">
        <v>6563</v>
      </c>
      <c r="B6102" s="56"/>
      <c r="C6102" s="7" t="s">
        <v>128</v>
      </c>
      <c r="D6102" s="7" t="s">
        <v>22</v>
      </c>
      <c r="E6102" s="7"/>
      <c r="F6102" s="64" t="s">
        <v>181</v>
      </c>
      <c r="G6102" s="6"/>
      <c r="H6102" s="6"/>
      <c r="I6102" s="10" t="s">
        <v>110</v>
      </c>
      <c r="J6102" s="11" t="s">
        <v>9315</v>
      </c>
      <c r="K6102" s="194" t="s">
        <v>510</v>
      </c>
      <c r="L6102" s="176"/>
      <c r="M6102" s="176">
        <v>1000</v>
      </c>
      <c r="N6102" s="80" t="s">
        <v>6566</v>
      </c>
      <c r="O6102" s="162"/>
      <c r="P6102" s="80" t="s">
        <v>6576</v>
      </c>
      <c r="Q6102" s="80"/>
      <c r="R6102" s="80"/>
      <c r="S6102" s="163"/>
      <c r="T6102" s="213"/>
      <c r="U6102" s="162"/>
      <c r="V6102" s="164"/>
      <c r="W6102" s="12" t="str">
        <f t="shared" si="1082"/>
        <v>Mqtt1</v>
      </c>
      <c r="X6102" s="196" t="str">
        <f t="shared" si="1083"/>
        <v>PsFR69aft</v>
      </c>
      <c r="Y6102" s="6" t="str">
        <f t="shared" si="1085"/>
        <v>marpower/450000-underwlights/psfr69aft</v>
      </c>
      <c r="Z6102" s="103" t="str">
        <f t="shared" si="1086"/>
        <v>$.Preset1HmiColor</v>
      </c>
      <c r="AA6102" s="12">
        <v>4</v>
      </c>
      <c r="AB6102" s="6"/>
      <c r="AE6102" s="11">
        <v>9</v>
      </c>
      <c r="AJ6102" s="80"/>
      <c r="AN6102" s="80"/>
      <c r="AO6102" s="80"/>
      <c r="AP6102" s="80"/>
      <c r="AQ6102" s="80"/>
      <c r="AR6102" s="127"/>
      <c r="AS6102" s="80"/>
      <c r="AT6102" s="7"/>
      <c r="AU6102" s="7"/>
      <c r="AV6102" s="165"/>
      <c r="AW6102" s="166"/>
      <c r="AX6102" s="137"/>
      <c r="AY6102" s="147"/>
      <c r="AZ6102" s="167"/>
      <c r="BA6102" s="167"/>
      <c r="BB6102" s="147" t="str">
        <f t="shared" si="1089"/>
        <v/>
      </c>
      <c r="BC6102" s="168"/>
      <c r="BD6102" s="165"/>
      <c r="BE6102" s="165"/>
      <c r="BF6102" s="165"/>
      <c r="BG6102" s="165"/>
      <c r="BH6102" s="165"/>
      <c r="BI6102" s="165"/>
      <c r="BJ6102" s="165"/>
      <c r="BK6102" s="165"/>
      <c r="BL6102" s="165"/>
      <c r="BM6102" s="165"/>
      <c r="BN6102" s="165"/>
      <c r="BO6102" s="165"/>
      <c r="BP6102" s="165"/>
      <c r="BQ6102" s="165"/>
      <c r="BS6102" s="6"/>
      <c r="BT6102" s="11"/>
      <c r="BU6102" s="6"/>
      <c r="BV6102" s="6"/>
    </row>
    <row r="6103" spans="1:74" ht="15.75" x14ac:dyDescent="0.25">
      <c r="A6103" s="52" t="s">
        <v>6563</v>
      </c>
      <c r="B6103" s="56"/>
      <c r="C6103" s="7" t="s">
        <v>128</v>
      </c>
      <c r="D6103" s="7" t="s">
        <v>22</v>
      </c>
      <c r="E6103" s="7"/>
      <c r="F6103" s="64" t="s">
        <v>181</v>
      </c>
      <c r="G6103" s="6"/>
      <c r="H6103" s="6"/>
      <c r="I6103" s="10" t="s">
        <v>110</v>
      </c>
      <c r="J6103" s="11" t="s">
        <v>9333</v>
      </c>
      <c r="K6103" s="194" t="s">
        <v>510</v>
      </c>
      <c r="L6103" s="176"/>
      <c r="M6103" s="176">
        <v>1000</v>
      </c>
      <c r="N6103" s="80" t="s">
        <v>6566</v>
      </c>
      <c r="O6103" s="162"/>
      <c r="P6103" s="80" t="s">
        <v>6577</v>
      </c>
      <c r="Q6103" s="80"/>
      <c r="R6103" s="80"/>
      <c r="S6103" s="163"/>
      <c r="T6103" s="213"/>
      <c r="U6103" s="162"/>
      <c r="V6103" s="164"/>
      <c r="W6103" s="12" t="str">
        <f t="shared" si="1082"/>
        <v>Mqtt1</v>
      </c>
      <c r="X6103" s="196" t="str">
        <f t="shared" si="1083"/>
        <v>PsFR69aft</v>
      </c>
      <c r="Y6103" s="6" t="str">
        <f t="shared" si="1085"/>
        <v>marpower/450000-underwlights/psfr69aft</v>
      </c>
      <c r="Z6103" s="103" t="str">
        <f t="shared" si="1086"/>
        <v>$.Preset2HmiColor</v>
      </c>
      <c r="AA6103" s="12">
        <v>4</v>
      </c>
      <c r="AB6103" s="6"/>
      <c r="AE6103" s="11">
        <v>9</v>
      </c>
      <c r="AJ6103" s="80"/>
      <c r="AN6103" s="80"/>
      <c r="AO6103" s="80"/>
      <c r="AP6103" s="80"/>
      <c r="AQ6103" s="80"/>
      <c r="AR6103" s="127"/>
      <c r="AS6103" s="80"/>
      <c r="AT6103" s="7"/>
      <c r="AU6103" s="7"/>
      <c r="AV6103" s="165"/>
      <c r="AW6103" s="166"/>
      <c r="AX6103" s="137"/>
      <c r="AY6103" s="147"/>
      <c r="AZ6103" s="167"/>
      <c r="BA6103" s="167"/>
      <c r="BB6103" s="147" t="str">
        <f t="shared" si="1089"/>
        <v/>
      </c>
      <c r="BC6103" s="168"/>
      <c r="BD6103" s="165"/>
      <c r="BE6103" s="165"/>
      <c r="BF6103" s="165"/>
      <c r="BG6103" s="165"/>
      <c r="BH6103" s="165"/>
      <c r="BI6103" s="165"/>
      <c r="BJ6103" s="165"/>
      <c r="BK6103" s="165"/>
      <c r="BL6103" s="165"/>
      <c r="BM6103" s="165"/>
      <c r="BN6103" s="165"/>
      <c r="BO6103" s="165"/>
      <c r="BP6103" s="165"/>
      <c r="BQ6103" s="165"/>
      <c r="BS6103" s="6"/>
      <c r="BT6103" s="11"/>
      <c r="BU6103" s="6"/>
      <c r="BV6103" s="6"/>
    </row>
    <row r="6104" spans="1:74" ht="15.75" x14ac:dyDescent="0.25">
      <c r="A6104" s="52" t="s">
        <v>6563</v>
      </c>
      <c r="B6104" s="56"/>
      <c r="C6104" s="7" t="s">
        <v>128</v>
      </c>
      <c r="D6104" s="7" t="s">
        <v>22</v>
      </c>
      <c r="E6104" s="7"/>
      <c r="F6104" s="64" t="s">
        <v>181</v>
      </c>
      <c r="G6104" s="6"/>
      <c r="H6104" s="6"/>
      <c r="I6104" s="10" t="s">
        <v>110</v>
      </c>
      <c r="J6104" s="11" t="s">
        <v>9351</v>
      </c>
      <c r="K6104" s="194" t="s">
        <v>510</v>
      </c>
      <c r="L6104" s="176"/>
      <c r="M6104" s="176">
        <v>1000</v>
      </c>
      <c r="N6104" s="80" t="s">
        <v>6566</v>
      </c>
      <c r="O6104" s="162"/>
      <c r="P6104" s="80" t="s">
        <v>6578</v>
      </c>
      <c r="Q6104" s="80"/>
      <c r="R6104" s="80"/>
      <c r="S6104" s="163"/>
      <c r="T6104" s="213"/>
      <c r="U6104" s="162"/>
      <c r="V6104" s="164"/>
      <c r="W6104" s="12" t="str">
        <f t="shared" si="1082"/>
        <v>Mqtt1</v>
      </c>
      <c r="X6104" s="196" t="str">
        <f t="shared" si="1083"/>
        <v>PsFR69aft</v>
      </c>
      <c r="Y6104" s="6" t="str">
        <f t="shared" si="1085"/>
        <v>marpower/450000-underwlights/psfr69aft</v>
      </c>
      <c r="Z6104" s="103" t="str">
        <f t="shared" si="1086"/>
        <v>$.Preset3HmiColor</v>
      </c>
      <c r="AA6104" s="12">
        <v>4</v>
      </c>
      <c r="AB6104" s="6"/>
      <c r="AE6104" s="11">
        <v>9</v>
      </c>
      <c r="AJ6104" s="80"/>
      <c r="AN6104" s="80"/>
      <c r="AO6104" s="80"/>
      <c r="AP6104" s="80"/>
      <c r="AQ6104" s="80"/>
      <c r="AR6104" s="127"/>
      <c r="AS6104" s="80"/>
      <c r="AT6104" s="7"/>
      <c r="AU6104" s="7"/>
      <c r="AV6104" s="165"/>
      <c r="AW6104" s="166"/>
      <c r="AX6104" s="137"/>
      <c r="AY6104" s="147"/>
      <c r="AZ6104" s="167"/>
      <c r="BA6104" s="167"/>
      <c r="BB6104" s="147" t="str">
        <f t="shared" si="1089"/>
        <v/>
      </c>
      <c r="BC6104" s="168"/>
      <c r="BD6104" s="165"/>
      <c r="BE6104" s="165"/>
      <c r="BF6104" s="165"/>
      <c r="BG6104" s="165"/>
      <c r="BH6104" s="165"/>
      <c r="BI6104" s="165"/>
      <c r="BJ6104" s="165"/>
      <c r="BK6104" s="165"/>
      <c r="BL6104" s="165"/>
      <c r="BM6104" s="165"/>
      <c r="BN6104" s="165"/>
      <c r="BO6104" s="165"/>
      <c r="BP6104" s="165"/>
      <c r="BQ6104" s="165"/>
      <c r="BS6104" s="6"/>
      <c r="BT6104" s="11"/>
      <c r="BU6104" s="6"/>
      <c r="BV6104" s="6"/>
    </row>
    <row r="6105" spans="1:74" ht="15.75" x14ac:dyDescent="0.25">
      <c r="A6105" s="52" t="s">
        <v>6563</v>
      </c>
      <c r="B6105" s="56"/>
      <c r="C6105" s="7" t="s">
        <v>128</v>
      </c>
      <c r="D6105" s="7" t="s">
        <v>22</v>
      </c>
      <c r="E6105" s="7"/>
      <c r="F6105" s="64" t="s">
        <v>181</v>
      </c>
      <c r="G6105" s="6"/>
      <c r="H6105" s="6"/>
      <c r="I6105" s="10" t="s">
        <v>110</v>
      </c>
      <c r="J6105" s="11" t="s">
        <v>9369</v>
      </c>
      <c r="K6105" s="194" t="s">
        <v>510</v>
      </c>
      <c r="L6105" s="176"/>
      <c r="M6105" s="176">
        <v>1000</v>
      </c>
      <c r="N6105" s="80" t="s">
        <v>6566</v>
      </c>
      <c r="O6105" s="162"/>
      <c r="P6105" s="80" t="s">
        <v>6579</v>
      </c>
      <c r="Q6105" s="80"/>
      <c r="R6105" s="80"/>
      <c r="S6105" s="163"/>
      <c r="T6105" s="213"/>
      <c r="U6105" s="162"/>
      <c r="V6105" s="164"/>
      <c r="W6105" s="12" t="str">
        <f t="shared" si="1082"/>
        <v>Mqtt1</v>
      </c>
      <c r="X6105" s="196" t="str">
        <f t="shared" si="1083"/>
        <v>PsFR69aft</v>
      </c>
      <c r="Y6105" s="6" t="str">
        <f t="shared" si="1085"/>
        <v>marpower/450000-underwlights/psfr69aft</v>
      </c>
      <c r="Z6105" s="103" t="str">
        <f t="shared" si="1086"/>
        <v>$.Preset4HmiColor</v>
      </c>
      <c r="AA6105" s="12">
        <v>4</v>
      </c>
      <c r="AB6105" s="6"/>
      <c r="AE6105" s="11">
        <v>9</v>
      </c>
      <c r="AJ6105" s="80"/>
      <c r="AN6105" s="80"/>
      <c r="AO6105" s="80"/>
      <c r="AP6105" s="80"/>
      <c r="AQ6105" s="80"/>
      <c r="AR6105" s="127"/>
      <c r="AS6105" s="80"/>
      <c r="AT6105" s="7"/>
      <c r="AU6105" s="7"/>
      <c r="AV6105" s="165"/>
      <c r="AW6105" s="166"/>
      <c r="AX6105" s="137"/>
      <c r="AY6105" s="147"/>
      <c r="AZ6105" s="167"/>
      <c r="BA6105" s="167"/>
      <c r="BB6105" s="147" t="str">
        <f t="shared" si="1089"/>
        <v/>
      </c>
      <c r="BC6105" s="168"/>
      <c r="BD6105" s="165"/>
      <c r="BE6105" s="165"/>
      <c r="BF6105" s="165"/>
      <c r="BG6105" s="165"/>
      <c r="BH6105" s="165"/>
      <c r="BI6105" s="165"/>
      <c r="BJ6105" s="165"/>
      <c r="BK6105" s="165"/>
      <c r="BL6105" s="165"/>
      <c r="BM6105" s="165"/>
      <c r="BN6105" s="165"/>
      <c r="BO6105" s="165"/>
      <c r="BP6105" s="165"/>
      <c r="BQ6105" s="165"/>
      <c r="BS6105" s="6"/>
      <c r="BT6105" s="11"/>
      <c r="BU6105" s="6"/>
      <c r="BV6105" s="6"/>
    </row>
    <row r="6106" spans="1:74" ht="15.75" x14ac:dyDescent="0.25">
      <c r="A6106" s="52" t="s">
        <v>6563</v>
      </c>
      <c r="B6106" s="56"/>
      <c r="C6106" s="7" t="s">
        <v>128</v>
      </c>
      <c r="D6106" s="7" t="s">
        <v>22</v>
      </c>
      <c r="E6106" s="7"/>
      <c r="F6106" s="64" t="s">
        <v>181</v>
      </c>
      <c r="G6106" s="6"/>
      <c r="H6106" s="6"/>
      <c r="I6106" s="10" t="s">
        <v>110</v>
      </c>
      <c r="J6106" s="11" t="s">
        <v>9387</v>
      </c>
      <c r="K6106" s="194" t="s">
        <v>510</v>
      </c>
      <c r="L6106" s="176"/>
      <c r="M6106" s="176">
        <v>1000</v>
      </c>
      <c r="N6106" s="80" t="s">
        <v>6566</v>
      </c>
      <c r="O6106" s="162"/>
      <c r="P6106" s="80" t="s">
        <v>6580</v>
      </c>
      <c r="Q6106" s="80"/>
      <c r="R6106" s="80"/>
      <c r="S6106" s="163"/>
      <c r="T6106" s="213"/>
      <c r="U6106" s="162"/>
      <c r="V6106" s="164"/>
      <c r="W6106" s="12" t="str">
        <f t="shared" si="1082"/>
        <v>Mqtt1</v>
      </c>
      <c r="X6106" s="196" t="str">
        <f t="shared" si="1083"/>
        <v>PsFR69aft</v>
      </c>
      <c r="Y6106" s="6" t="str">
        <f t="shared" si="1085"/>
        <v>marpower/450000-underwlights/psfr69aft</v>
      </c>
      <c r="Z6106" s="103" t="str">
        <f t="shared" si="1086"/>
        <v>$.Preset5HmiColor</v>
      </c>
      <c r="AA6106" s="12">
        <v>4</v>
      </c>
      <c r="AB6106" s="6"/>
      <c r="AE6106" s="11">
        <v>9</v>
      </c>
      <c r="AJ6106" s="80"/>
      <c r="AN6106" s="80"/>
      <c r="AO6106" s="80"/>
      <c r="AP6106" s="80"/>
      <c r="AQ6106" s="80"/>
      <c r="AR6106" s="127"/>
      <c r="AS6106" s="80"/>
      <c r="AT6106" s="7"/>
      <c r="AU6106" s="7"/>
      <c r="AV6106" s="165"/>
      <c r="AW6106" s="166"/>
      <c r="AX6106" s="137"/>
      <c r="AY6106" s="147"/>
      <c r="AZ6106" s="167"/>
      <c r="BA6106" s="167"/>
      <c r="BB6106" s="147" t="str">
        <f t="shared" si="1089"/>
        <v/>
      </c>
      <c r="BC6106" s="168"/>
      <c r="BD6106" s="165"/>
      <c r="BE6106" s="165"/>
      <c r="BF6106" s="165"/>
      <c r="BG6106" s="165"/>
      <c r="BH6106" s="165"/>
      <c r="BI6106" s="165"/>
      <c r="BJ6106" s="165"/>
      <c r="BK6106" s="165"/>
      <c r="BL6106" s="165"/>
      <c r="BM6106" s="165"/>
      <c r="BN6106" s="165"/>
      <c r="BO6106" s="165"/>
      <c r="BP6106" s="165"/>
      <c r="BQ6106" s="165"/>
      <c r="BS6106" s="6"/>
      <c r="BT6106" s="11"/>
      <c r="BU6106" s="6"/>
      <c r="BV6106" s="6"/>
    </row>
    <row r="6107" spans="1:74" ht="15.75" x14ac:dyDescent="0.25">
      <c r="A6107" s="52" t="s">
        <v>6563</v>
      </c>
      <c r="B6107" s="56"/>
      <c r="C6107" s="7" t="s">
        <v>128</v>
      </c>
      <c r="D6107" s="7" t="s">
        <v>22</v>
      </c>
      <c r="E6107" s="7"/>
      <c r="F6107" s="64" t="s">
        <v>181</v>
      </c>
      <c r="G6107" s="6"/>
      <c r="H6107" s="6"/>
      <c r="I6107" s="10" t="s">
        <v>110</v>
      </c>
      <c r="J6107" s="11" t="s">
        <v>9405</v>
      </c>
      <c r="K6107" s="194" t="s">
        <v>510</v>
      </c>
      <c r="L6107" s="176"/>
      <c r="M6107" s="176">
        <v>1000</v>
      </c>
      <c r="N6107" s="80" t="s">
        <v>6566</v>
      </c>
      <c r="O6107" s="162"/>
      <c r="P6107" s="80" t="s">
        <v>6581</v>
      </c>
      <c r="Q6107" s="80"/>
      <c r="R6107" s="80"/>
      <c r="S6107" s="163"/>
      <c r="T6107" s="213"/>
      <c r="U6107" s="162"/>
      <c r="V6107" s="164"/>
      <c r="W6107" s="12" t="str">
        <f t="shared" si="1082"/>
        <v>Mqtt1</v>
      </c>
      <c r="X6107" s="196" t="str">
        <f t="shared" si="1083"/>
        <v>PsFR69aft</v>
      </c>
      <c r="Y6107" s="6" t="str">
        <f t="shared" si="1085"/>
        <v>marpower/450000-underwlights/psfr69aft</v>
      </c>
      <c r="Z6107" s="103" t="str">
        <f t="shared" si="1086"/>
        <v>$.Preset6HmiColor</v>
      </c>
      <c r="AA6107" s="12">
        <v>4</v>
      </c>
      <c r="AB6107" s="6"/>
      <c r="AE6107" s="11">
        <v>9</v>
      </c>
      <c r="AJ6107" s="80"/>
      <c r="AN6107" s="80"/>
      <c r="AO6107" s="80"/>
      <c r="AP6107" s="80"/>
      <c r="AQ6107" s="80"/>
      <c r="AR6107" s="127"/>
      <c r="AS6107" s="80"/>
      <c r="AT6107" s="7"/>
      <c r="AU6107" s="7"/>
      <c r="AV6107" s="165"/>
      <c r="AW6107" s="166"/>
      <c r="AX6107" s="137"/>
      <c r="AY6107" s="147"/>
      <c r="AZ6107" s="167"/>
      <c r="BA6107" s="167"/>
      <c r="BB6107" s="147" t="str">
        <f t="shared" si="1089"/>
        <v/>
      </c>
      <c r="BC6107" s="168"/>
      <c r="BD6107" s="165"/>
      <c r="BE6107" s="165"/>
      <c r="BF6107" s="165"/>
      <c r="BG6107" s="165"/>
      <c r="BH6107" s="165"/>
      <c r="BI6107" s="165"/>
      <c r="BJ6107" s="165"/>
      <c r="BK6107" s="165"/>
      <c r="BL6107" s="165"/>
      <c r="BM6107" s="165"/>
      <c r="BN6107" s="165"/>
      <c r="BO6107" s="165"/>
      <c r="BP6107" s="165"/>
      <c r="BQ6107" s="165"/>
      <c r="BS6107" s="6"/>
      <c r="BT6107" s="11"/>
      <c r="BU6107" s="6"/>
      <c r="BV6107" s="6"/>
    </row>
    <row r="6108" spans="1:74" ht="15.75" x14ac:dyDescent="0.25">
      <c r="A6108" s="52" t="s">
        <v>6563</v>
      </c>
      <c r="B6108" s="56"/>
      <c r="C6108" s="7" t="s">
        <v>128</v>
      </c>
      <c r="D6108" s="7" t="s">
        <v>22</v>
      </c>
      <c r="E6108" s="7"/>
      <c r="F6108" s="64" t="s">
        <v>181</v>
      </c>
      <c r="G6108" s="6"/>
      <c r="H6108" s="6"/>
      <c r="I6108" s="10" t="s">
        <v>110</v>
      </c>
      <c r="J6108" s="11" t="s">
        <v>9423</v>
      </c>
      <c r="K6108" s="194" t="s">
        <v>510</v>
      </c>
      <c r="L6108" s="176"/>
      <c r="M6108" s="176">
        <v>1000</v>
      </c>
      <c r="N6108" s="80" t="s">
        <v>6566</v>
      </c>
      <c r="O6108" s="162"/>
      <c r="P6108" s="80" t="s">
        <v>6582</v>
      </c>
      <c r="Q6108" s="80"/>
      <c r="R6108" s="80"/>
      <c r="S6108" s="163"/>
      <c r="T6108" s="213"/>
      <c r="U6108" s="162"/>
      <c r="V6108" s="164"/>
      <c r="W6108" s="12" t="str">
        <f t="shared" si="1082"/>
        <v>Mqtt1</v>
      </c>
      <c r="X6108" s="196" t="str">
        <f t="shared" si="1083"/>
        <v>PsFR69aft</v>
      </c>
      <c r="Y6108" s="6" t="str">
        <f t="shared" si="1085"/>
        <v>marpower/450000-underwlights/psfr69aft</v>
      </c>
      <c r="Z6108" s="103" t="str">
        <f t="shared" si="1086"/>
        <v>$.CurrentHmiColor</v>
      </c>
      <c r="AA6108" s="12">
        <v>4</v>
      </c>
      <c r="AB6108" s="6"/>
      <c r="AE6108" s="11">
        <v>9</v>
      </c>
      <c r="AJ6108" s="80"/>
      <c r="AN6108" s="80"/>
      <c r="AO6108" s="80"/>
      <c r="AP6108" s="80"/>
      <c r="AQ6108" s="80"/>
      <c r="AR6108" s="127"/>
      <c r="AS6108" s="80"/>
      <c r="AT6108" s="7"/>
      <c r="AU6108" s="7"/>
      <c r="AV6108" s="165"/>
      <c r="AW6108" s="166"/>
      <c r="AX6108" s="137"/>
      <c r="AY6108" s="147"/>
      <c r="AZ6108" s="167"/>
      <c r="BA6108" s="167"/>
      <c r="BB6108" s="147" t="str">
        <f t="shared" ref="BB6108:BB6123" si="1090">IF(ISNUMBER(AM6108),"1","")</f>
        <v/>
      </c>
      <c r="BC6108" s="168"/>
      <c r="BD6108" s="165"/>
      <c r="BE6108" s="165"/>
      <c r="BF6108" s="165"/>
      <c r="BG6108" s="165"/>
      <c r="BH6108" s="165"/>
      <c r="BI6108" s="165"/>
      <c r="BJ6108" s="165"/>
      <c r="BK6108" s="165"/>
      <c r="BL6108" s="165"/>
      <c r="BM6108" s="165"/>
      <c r="BN6108" s="165"/>
      <c r="BO6108" s="165"/>
      <c r="BP6108" s="165"/>
      <c r="BQ6108" s="165"/>
      <c r="BS6108" s="6"/>
      <c r="BT6108" s="11"/>
      <c r="BU6108" s="6"/>
      <c r="BV6108" s="6"/>
    </row>
    <row r="6109" spans="1:74" ht="15.75" x14ac:dyDescent="0.25">
      <c r="A6109" s="52" t="s">
        <v>6563</v>
      </c>
      <c r="B6109" s="56"/>
      <c r="C6109" s="7" t="s">
        <v>114</v>
      </c>
      <c r="D6109" s="7" t="s">
        <v>22</v>
      </c>
      <c r="E6109" s="7"/>
      <c r="F6109" s="64" t="s">
        <v>181</v>
      </c>
      <c r="G6109" s="6"/>
      <c r="H6109" s="6"/>
      <c r="I6109" s="10" t="s">
        <v>110</v>
      </c>
      <c r="J6109" s="11" t="s">
        <v>9156</v>
      </c>
      <c r="K6109" s="194" t="s">
        <v>510</v>
      </c>
      <c r="L6109" s="176"/>
      <c r="M6109" s="176">
        <v>1000</v>
      </c>
      <c r="N6109" s="80" t="s">
        <v>6566</v>
      </c>
      <c r="O6109" s="162"/>
      <c r="P6109" s="80" t="s">
        <v>6583</v>
      </c>
      <c r="Q6109" s="80"/>
      <c r="R6109" s="80"/>
      <c r="S6109" s="163"/>
      <c r="T6109" s="213"/>
      <c r="U6109" s="162"/>
      <c r="V6109" s="164"/>
      <c r="W6109" s="12" t="str">
        <f t="shared" si="1082"/>
        <v>Mqtt1</v>
      </c>
      <c r="X6109" s="196" t="str">
        <f t="shared" si="1083"/>
        <v>PsFR66aft</v>
      </c>
      <c r="Y6109" s="6" t="str">
        <f t="shared" si="1085"/>
        <v>marpower/450000-underwlights/psfr66aft</v>
      </c>
      <c r="Z6109" s="103" t="str">
        <f t="shared" si="1086"/>
        <v>$.PresetSelection</v>
      </c>
      <c r="AA6109" s="12">
        <v>8</v>
      </c>
      <c r="AB6109" s="6"/>
      <c r="AJ6109" s="80"/>
      <c r="AK6109" s="113" t="s">
        <v>6565</v>
      </c>
      <c r="AN6109" s="80"/>
      <c r="AO6109" s="80"/>
      <c r="AP6109" s="80"/>
      <c r="AQ6109" s="80"/>
      <c r="AR6109" s="127"/>
      <c r="AS6109" s="80"/>
      <c r="AT6109" s="7"/>
      <c r="AU6109" s="7"/>
      <c r="AV6109" s="165"/>
      <c r="AW6109" s="166"/>
      <c r="AX6109" s="137"/>
      <c r="AY6109" s="147"/>
      <c r="AZ6109" s="167"/>
      <c r="BA6109" s="167"/>
      <c r="BB6109" s="147" t="str">
        <f t="shared" si="1090"/>
        <v/>
      </c>
      <c r="BC6109" s="168"/>
      <c r="BD6109" s="165"/>
      <c r="BE6109" s="165"/>
      <c r="BF6109" s="165"/>
      <c r="BG6109" s="165"/>
      <c r="BH6109" s="165"/>
      <c r="BI6109" s="165"/>
      <c r="BJ6109" s="165"/>
      <c r="BK6109" s="165"/>
      <c r="BL6109" s="165"/>
      <c r="BM6109" s="165"/>
      <c r="BN6109" s="165"/>
      <c r="BO6109" s="165"/>
      <c r="BP6109" s="165"/>
      <c r="BQ6109" s="165"/>
      <c r="BS6109" s="6"/>
      <c r="BT6109" s="11"/>
      <c r="BU6109" s="6"/>
      <c r="BV6109" s="6"/>
    </row>
    <row r="6110" spans="1:74" ht="15.75" x14ac:dyDescent="0.25">
      <c r="A6110" s="52" t="s">
        <v>6563</v>
      </c>
      <c r="B6110" s="56"/>
      <c r="C6110" s="7" t="s">
        <v>114</v>
      </c>
      <c r="D6110" s="7" t="s">
        <v>22</v>
      </c>
      <c r="E6110" s="7"/>
      <c r="F6110" s="64" t="s">
        <v>181</v>
      </c>
      <c r="G6110" s="6"/>
      <c r="H6110" s="6"/>
      <c r="I6110" s="10" t="s">
        <v>110</v>
      </c>
      <c r="J6110" s="11" t="s">
        <v>9172</v>
      </c>
      <c r="K6110" s="194" t="s">
        <v>510</v>
      </c>
      <c r="L6110" s="176"/>
      <c r="M6110" s="176">
        <v>1000</v>
      </c>
      <c r="N6110" s="80" t="s">
        <v>6566</v>
      </c>
      <c r="O6110" s="162"/>
      <c r="P6110" s="80" t="s">
        <v>6584</v>
      </c>
      <c r="Q6110" s="80"/>
      <c r="R6110" s="80"/>
      <c r="S6110" s="163"/>
      <c r="T6110" s="213"/>
      <c r="U6110" s="162"/>
      <c r="V6110" s="164"/>
      <c r="W6110" s="12" t="str">
        <f t="shared" si="1082"/>
        <v>Mqtt1</v>
      </c>
      <c r="X6110" s="196" t="str">
        <f t="shared" si="1083"/>
        <v>PsFR66aft</v>
      </c>
      <c r="Y6110" s="6" t="str">
        <f t="shared" si="1085"/>
        <v>marpower/450000-underwlights/psfr66aft</v>
      </c>
      <c r="Z6110" s="103" t="str">
        <f t="shared" si="1086"/>
        <v>$.SliderRed</v>
      </c>
      <c r="AA6110" s="12">
        <v>8</v>
      </c>
      <c r="AB6110" s="6"/>
      <c r="AJ6110" s="80"/>
      <c r="AK6110" s="113" t="s">
        <v>6565</v>
      </c>
      <c r="AN6110" s="80"/>
      <c r="AO6110" s="80"/>
      <c r="AP6110" s="80"/>
      <c r="AQ6110" s="80"/>
      <c r="AR6110" s="127"/>
      <c r="AS6110" s="80"/>
      <c r="AT6110" s="7"/>
      <c r="AU6110" s="7"/>
      <c r="AV6110" s="165"/>
      <c r="AW6110" s="166"/>
      <c r="AX6110" s="137"/>
      <c r="AY6110" s="147"/>
      <c r="AZ6110" s="167"/>
      <c r="BA6110" s="167"/>
      <c r="BB6110" s="147" t="str">
        <f t="shared" si="1090"/>
        <v/>
      </c>
      <c r="BC6110" s="168"/>
      <c r="BD6110" s="165"/>
      <c r="BE6110" s="165"/>
      <c r="BF6110" s="165"/>
      <c r="BG6110" s="165"/>
      <c r="BH6110" s="165"/>
      <c r="BI6110" s="165"/>
      <c r="BJ6110" s="165"/>
      <c r="BK6110" s="165"/>
      <c r="BL6110" s="165"/>
      <c r="BM6110" s="165"/>
      <c r="BN6110" s="165"/>
      <c r="BO6110" s="165"/>
      <c r="BP6110" s="165"/>
      <c r="BQ6110" s="165"/>
      <c r="BS6110" s="6"/>
      <c r="BT6110" s="11"/>
      <c r="BU6110" s="6"/>
      <c r="BV6110" s="6"/>
    </row>
    <row r="6111" spans="1:74" ht="15.75" x14ac:dyDescent="0.25">
      <c r="A6111" s="52" t="s">
        <v>6563</v>
      </c>
      <c r="B6111" s="56"/>
      <c r="C6111" s="7" t="s">
        <v>114</v>
      </c>
      <c r="D6111" s="7" t="s">
        <v>22</v>
      </c>
      <c r="E6111" s="7"/>
      <c r="F6111" s="64" t="s">
        <v>181</v>
      </c>
      <c r="G6111" s="6"/>
      <c r="H6111" s="6"/>
      <c r="I6111" s="10" t="s">
        <v>110</v>
      </c>
      <c r="J6111" s="11" t="s">
        <v>9190</v>
      </c>
      <c r="K6111" s="194" t="s">
        <v>510</v>
      </c>
      <c r="L6111" s="176"/>
      <c r="M6111" s="176">
        <v>1000</v>
      </c>
      <c r="N6111" s="80" t="s">
        <v>6566</v>
      </c>
      <c r="O6111" s="162"/>
      <c r="P6111" s="80" t="s">
        <v>6585</v>
      </c>
      <c r="Q6111" s="80"/>
      <c r="R6111" s="80"/>
      <c r="S6111" s="163"/>
      <c r="T6111" s="213"/>
      <c r="U6111" s="162"/>
      <c r="V6111" s="164"/>
      <c r="W6111" s="12" t="str">
        <f t="shared" si="1082"/>
        <v>Mqtt1</v>
      </c>
      <c r="X6111" s="196" t="str">
        <f t="shared" si="1083"/>
        <v>PsFR66aft</v>
      </c>
      <c r="Y6111" s="6" t="str">
        <f t="shared" si="1085"/>
        <v>marpower/450000-underwlights/psfr66aft</v>
      </c>
      <c r="Z6111" s="103" t="str">
        <f t="shared" si="1086"/>
        <v>$.SliderGreen</v>
      </c>
      <c r="AA6111" s="12">
        <v>8</v>
      </c>
      <c r="AB6111" s="6"/>
      <c r="AJ6111" s="80"/>
      <c r="AK6111" s="113" t="s">
        <v>6565</v>
      </c>
      <c r="AN6111" s="80"/>
      <c r="AO6111" s="80"/>
      <c r="AP6111" s="80"/>
      <c r="AQ6111" s="80"/>
      <c r="AR6111" s="127"/>
      <c r="AS6111" s="80"/>
      <c r="AT6111" s="7"/>
      <c r="AU6111" s="7"/>
      <c r="AV6111" s="165"/>
      <c r="AW6111" s="166"/>
      <c r="AX6111" s="137"/>
      <c r="AY6111" s="147"/>
      <c r="AZ6111" s="167"/>
      <c r="BA6111" s="167"/>
      <c r="BB6111" s="147" t="str">
        <f t="shared" si="1090"/>
        <v/>
      </c>
      <c r="BC6111" s="168"/>
      <c r="BD6111" s="165"/>
      <c r="BE6111" s="165"/>
      <c r="BF6111" s="165"/>
      <c r="BG6111" s="165"/>
      <c r="BH6111" s="165"/>
      <c r="BI6111" s="165"/>
      <c r="BJ6111" s="165"/>
      <c r="BK6111" s="165"/>
      <c r="BL6111" s="165"/>
      <c r="BM6111" s="165"/>
      <c r="BN6111" s="165"/>
      <c r="BO6111" s="165"/>
      <c r="BP6111" s="165"/>
      <c r="BQ6111" s="165"/>
      <c r="BS6111" s="6"/>
      <c r="BT6111" s="11"/>
      <c r="BU6111" s="6"/>
      <c r="BV6111" s="6"/>
    </row>
    <row r="6112" spans="1:74" ht="15.75" x14ac:dyDescent="0.25">
      <c r="A6112" s="52" t="s">
        <v>6563</v>
      </c>
      <c r="B6112" s="56"/>
      <c r="C6112" s="7" t="s">
        <v>114</v>
      </c>
      <c r="D6112" s="7" t="s">
        <v>22</v>
      </c>
      <c r="E6112" s="7"/>
      <c r="F6112" s="64" t="s">
        <v>181</v>
      </c>
      <c r="G6112" s="6"/>
      <c r="H6112" s="6"/>
      <c r="I6112" s="10" t="s">
        <v>110</v>
      </c>
      <c r="J6112" s="11" t="s">
        <v>9208</v>
      </c>
      <c r="K6112" s="194" t="s">
        <v>510</v>
      </c>
      <c r="L6112" s="176"/>
      <c r="M6112" s="176">
        <v>1000</v>
      </c>
      <c r="N6112" s="80" t="s">
        <v>6566</v>
      </c>
      <c r="O6112" s="162"/>
      <c r="P6112" s="80" t="s">
        <v>6586</v>
      </c>
      <c r="Q6112" s="80"/>
      <c r="R6112" s="80"/>
      <c r="S6112" s="163"/>
      <c r="T6112" s="213"/>
      <c r="U6112" s="162"/>
      <c r="V6112" s="164"/>
      <c r="W6112" s="12" t="str">
        <f t="shared" si="1082"/>
        <v>Mqtt1</v>
      </c>
      <c r="X6112" s="196" t="str">
        <f t="shared" si="1083"/>
        <v>PsFR66aft</v>
      </c>
      <c r="Y6112" s="6" t="str">
        <f t="shared" si="1085"/>
        <v>marpower/450000-underwlights/psfr66aft</v>
      </c>
      <c r="Z6112" s="103" t="str">
        <f t="shared" si="1086"/>
        <v>$.SliderBlue</v>
      </c>
      <c r="AA6112" s="12">
        <v>8</v>
      </c>
      <c r="AB6112" s="6"/>
      <c r="AJ6112" s="80"/>
      <c r="AK6112" s="113" t="s">
        <v>6565</v>
      </c>
      <c r="AN6112" s="80"/>
      <c r="AO6112" s="80"/>
      <c r="AP6112" s="80"/>
      <c r="AQ6112" s="80"/>
      <c r="AR6112" s="127"/>
      <c r="AS6112" s="80"/>
      <c r="AT6112" s="7"/>
      <c r="AU6112" s="7"/>
      <c r="AV6112" s="165"/>
      <c r="AW6112" s="166"/>
      <c r="AX6112" s="137"/>
      <c r="AY6112" s="147"/>
      <c r="AZ6112" s="167"/>
      <c r="BA6112" s="167"/>
      <c r="BB6112" s="147" t="str">
        <f t="shared" si="1090"/>
        <v/>
      </c>
      <c r="BC6112" s="168"/>
      <c r="BD6112" s="165"/>
      <c r="BE6112" s="165"/>
      <c r="BF6112" s="165"/>
      <c r="BG6112" s="165"/>
      <c r="BH6112" s="165"/>
      <c r="BI6112" s="165"/>
      <c r="BJ6112" s="165"/>
      <c r="BK6112" s="165"/>
      <c r="BL6112" s="165"/>
      <c r="BM6112" s="165"/>
      <c r="BN6112" s="165"/>
      <c r="BO6112" s="165"/>
      <c r="BP6112" s="165"/>
      <c r="BQ6112" s="165"/>
      <c r="BS6112" s="6"/>
      <c r="BT6112" s="11"/>
      <c r="BU6112" s="6"/>
      <c r="BV6112" s="6"/>
    </row>
    <row r="6113" spans="1:74" ht="15.75" x14ac:dyDescent="0.25">
      <c r="A6113" s="52" t="s">
        <v>6563</v>
      </c>
      <c r="B6113" s="56"/>
      <c r="C6113" s="7" t="s">
        <v>114</v>
      </c>
      <c r="D6113" s="7" t="s">
        <v>22</v>
      </c>
      <c r="E6113" s="7"/>
      <c r="F6113" s="64" t="s">
        <v>181</v>
      </c>
      <c r="G6113" s="6"/>
      <c r="H6113" s="6"/>
      <c r="I6113" s="10" t="s">
        <v>110</v>
      </c>
      <c r="J6113" s="11" t="s">
        <v>9226</v>
      </c>
      <c r="K6113" s="194" t="s">
        <v>510</v>
      </c>
      <c r="L6113" s="176"/>
      <c r="M6113" s="176">
        <v>1000</v>
      </c>
      <c r="N6113" s="80" t="s">
        <v>6566</v>
      </c>
      <c r="O6113" s="162"/>
      <c r="P6113" s="80" t="s">
        <v>6587</v>
      </c>
      <c r="Q6113" s="80"/>
      <c r="R6113" s="80"/>
      <c r="S6113" s="163"/>
      <c r="T6113" s="213"/>
      <c r="U6113" s="162"/>
      <c r="V6113" s="164"/>
      <c r="W6113" s="12" t="str">
        <f t="shared" si="1082"/>
        <v>Mqtt1</v>
      </c>
      <c r="X6113" s="196" t="str">
        <f t="shared" si="1083"/>
        <v>PsFR66aft</v>
      </c>
      <c r="Y6113" s="6" t="str">
        <f t="shared" si="1085"/>
        <v>marpower/450000-underwlights/psfr66aft</v>
      </c>
      <c r="Z6113" s="103" t="str">
        <f t="shared" si="1086"/>
        <v>$.SliderWhite</v>
      </c>
      <c r="AA6113" s="12">
        <v>8</v>
      </c>
      <c r="AB6113" s="6"/>
      <c r="AJ6113" s="80"/>
      <c r="AK6113" s="113" t="s">
        <v>6565</v>
      </c>
      <c r="AN6113" s="80"/>
      <c r="AO6113" s="80"/>
      <c r="AP6113" s="80"/>
      <c r="AQ6113" s="80"/>
      <c r="AR6113" s="127"/>
      <c r="AS6113" s="80"/>
      <c r="AT6113" s="7"/>
      <c r="AU6113" s="7"/>
      <c r="AV6113" s="165"/>
      <c r="AW6113" s="166"/>
      <c r="AX6113" s="137"/>
      <c r="AY6113" s="147"/>
      <c r="AZ6113" s="167"/>
      <c r="BA6113" s="167"/>
      <c r="BB6113" s="147" t="str">
        <f t="shared" si="1090"/>
        <v/>
      </c>
      <c r="BC6113" s="168"/>
      <c r="BD6113" s="165"/>
      <c r="BE6113" s="165"/>
      <c r="BF6113" s="165"/>
      <c r="BG6113" s="165"/>
      <c r="BH6113" s="165"/>
      <c r="BI6113" s="165"/>
      <c r="BJ6113" s="165"/>
      <c r="BK6113" s="165"/>
      <c r="BL6113" s="165"/>
      <c r="BM6113" s="165"/>
      <c r="BN6113" s="165"/>
      <c r="BO6113" s="165"/>
      <c r="BP6113" s="165"/>
      <c r="BQ6113" s="165"/>
      <c r="BS6113" s="6"/>
      <c r="BT6113" s="11"/>
      <c r="BU6113" s="6"/>
      <c r="BV6113" s="6"/>
    </row>
    <row r="6114" spans="1:74" ht="15.75" x14ac:dyDescent="0.25">
      <c r="A6114" s="52" t="s">
        <v>6563</v>
      </c>
      <c r="B6114" s="56"/>
      <c r="C6114" s="7" t="s">
        <v>111</v>
      </c>
      <c r="D6114" s="7" t="s">
        <v>22</v>
      </c>
      <c r="E6114" s="7"/>
      <c r="F6114" s="64" t="s">
        <v>181</v>
      </c>
      <c r="G6114" s="6"/>
      <c r="H6114" s="6"/>
      <c r="I6114" s="10" t="s">
        <v>110</v>
      </c>
      <c r="J6114" s="11" t="s">
        <v>9244</v>
      </c>
      <c r="K6114" s="194" t="s">
        <v>510</v>
      </c>
      <c r="L6114" s="176"/>
      <c r="M6114" s="176">
        <v>1000</v>
      </c>
      <c r="N6114" s="80" t="s">
        <v>6566</v>
      </c>
      <c r="O6114" s="162"/>
      <c r="P6114" s="80" t="s">
        <v>6588</v>
      </c>
      <c r="Q6114" s="80"/>
      <c r="R6114" s="80"/>
      <c r="S6114" s="163"/>
      <c r="T6114" s="213"/>
      <c r="U6114" s="162"/>
      <c r="V6114" s="164"/>
      <c r="W6114" s="12" t="str">
        <f t="shared" si="1082"/>
        <v>Mqtt1</v>
      </c>
      <c r="X6114" s="196" t="str">
        <f t="shared" si="1083"/>
        <v>PsFR66aft</v>
      </c>
      <c r="Y6114" s="6" t="str">
        <f t="shared" si="1085"/>
        <v>marpower/450000-underwlights/psfr66aft</v>
      </c>
      <c r="Z6114" s="103" t="str">
        <f t="shared" si="1086"/>
        <v>$.PresetReset</v>
      </c>
      <c r="AA6114" s="12">
        <v>8</v>
      </c>
      <c r="AB6114" s="6"/>
      <c r="AJ6114" s="80"/>
      <c r="AK6114" s="113" t="s">
        <v>6565</v>
      </c>
      <c r="AN6114" s="80"/>
      <c r="AO6114" s="80"/>
      <c r="AP6114" s="80"/>
      <c r="AQ6114" s="80"/>
      <c r="AR6114" s="127"/>
      <c r="AS6114" s="80"/>
      <c r="AT6114" s="7"/>
      <c r="AU6114" s="7"/>
      <c r="AV6114" s="165"/>
      <c r="AW6114" s="166"/>
      <c r="AX6114" s="137"/>
      <c r="AY6114" s="147"/>
      <c r="AZ6114" s="167"/>
      <c r="BA6114" s="167"/>
      <c r="BB6114" s="147" t="str">
        <f t="shared" si="1090"/>
        <v/>
      </c>
      <c r="BC6114" s="168"/>
      <c r="BD6114" s="165"/>
      <c r="BE6114" s="165"/>
      <c r="BF6114" s="165"/>
      <c r="BG6114" s="165"/>
      <c r="BH6114" s="165"/>
      <c r="BI6114" s="165"/>
      <c r="BJ6114" s="165"/>
      <c r="BK6114" s="165"/>
      <c r="BL6114" s="165"/>
      <c r="BM6114" s="165"/>
      <c r="BN6114" s="165"/>
      <c r="BO6114" s="165"/>
      <c r="BP6114" s="165"/>
      <c r="BQ6114" s="165"/>
      <c r="BS6114" s="6"/>
      <c r="BT6114" s="11"/>
      <c r="BU6114" s="6"/>
      <c r="BV6114" s="6"/>
    </row>
    <row r="6115" spans="1:74" ht="15.75" x14ac:dyDescent="0.25">
      <c r="A6115" s="52" t="s">
        <v>6563</v>
      </c>
      <c r="B6115" s="56"/>
      <c r="C6115" s="7" t="s">
        <v>111</v>
      </c>
      <c r="D6115" s="7" t="s">
        <v>22</v>
      </c>
      <c r="E6115" s="7"/>
      <c r="F6115" s="64" t="s">
        <v>181</v>
      </c>
      <c r="G6115" s="6"/>
      <c r="H6115" s="6"/>
      <c r="I6115" s="10" t="s">
        <v>110</v>
      </c>
      <c r="J6115" s="11" t="s">
        <v>9262</v>
      </c>
      <c r="K6115" s="194" t="s">
        <v>510</v>
      </c>
      <c r="L6115" s="176"/>
      <c r="M6115" s="176">
        <v>1000</v>
      </c>
      <c r="N6115" s="80" t="s">
        <v>6566</v>
      </c>
      <c r="O6115" s="162"/>
      <c r="P6115" s="80" t="s">
        <v>6589</v>
      </c>
      <c r="Q6115" s="80"/>
      <c r="R6115" s="80"/>
      <c r="S6115" s="163"/>
      <c r="T6115" s="213"/>
      <c r="U6115" s="162"/>
      <c r="V6115" s="164"/>
      <c r="W6115" s="12" t="str">
        <f t="shared" si="1082"/>
        <v>Mqtt1</v>
      </c>
      <c r="X6115" s="196" t="str">
        <f t="shared" si="1083"/>
        <v>PsFR66aft</v>
      </c>
      <c r="Y6115" s="6" t="str">
        <f t="shared" si="1085"/>
        <v>marpower/450000-underwlights/psfr66aft</v>
      </c>
      <c r="Z6115" s="103" t="str">
        <f t="shared" si="1086"/>
        <v>$.PresetSet</v>
      </c>
      <c r="AA6115" s="12">
        <v>8</v>
      </c>
      <c r="AB6115" s="6"/>
      <c r="AJ6115" s="80"/>
      <c r="AK6115" s="113" t="s">
        <v>6565</v>
      </c>
      <c r="AN6115" s="80"/>
      <c r="AO6115" s="80"/>
      <c r="AP6115" s="80"/>
      <c r="AQ6115" s="80"/>
      <c r="AR6115" s="127"/>
      <c r="AS6115" s="80"/>
      <c r="AT6115" s="7"/>
      <c r="AU6115" s="7"/>
      <c r="AV6115" s="165"/>
      <c r="AW6115" s="166"/>
      <c r="AX6115" s="137"/>
      <c r="AY6115" s="147"/>
      <c r="AZ6115" s="167"/>
      <c r="BA6115" s="167"/>
      <c r="BB6115" s="147" t="str">
        <f t="shared" si="1090"/>
        <v/>
      </c>
      <c r="BC6115" s="168"/>
      <c r="BD6115" s="165"/>
      <c r="BE6115" s="165"/>
      <c r="BF6115" s="165"/>
      <c r="BG6115" s="165"/>
      <c r="BH6115" s="165"/>
      <c r="BI6115" s="165"/>
      <c r="BJ6115" s="165"/>
      <c r="BK6115" s="165"/>
      <c r="BL6115" s="165"/>
      <c r="BM6115" s="165"/>
      <c r="BN6115" s="165"/>
      <c r="BO6115" s="165"/>
      <c r="BP6115" s="165"/>
      <c r="BQ6115" s="165"/>
      <c r="BS6115" s="6"/>
      <c r="BT6115" s="11"/>
      <c r="BU6115" s="6"/>
      <c r="BV6115" s="6"/>
    </row>
    <row r="6116" spans="1:74" ht="15.75" x14ac:dyDescent="0.25">
      <c r="A6116" s="52" t="s">
        <v>6563</v>
      </c>
      <c r="B6116" s="56"/>
      <c r="C6116" s="7" t="s">
        <v>111</v>
      </c>
      <c r="D6116" s="7" t="s">
        <v>22</v>
      </c>
      <c r="E6116" s="7"/>
      <c r="F6116" s="64" t="s">
        <v>181</v>
      </c>
      <c r="G6116" s="6"/>
      <c r="H6116" s="6"/>
      <c r="I6116" s="10" t="s">
        <v>110</v>
      </c>
      <c r="J6116" s="11" t="s">
        <v>9280</v>
      </c>
      <c r="K6116" s="194" t="s">
        <v>510</v>
      </c>
      <c r="L6116" s="176"/>
      <c r="M6116" s="176">
        <v>1000</v>
      </c>
      <c r="N6116" s="80" t="s">
        <v>6566</v>
      </c>
      <c r="O6116" s="162"/>
      <c r="P6116" s="80" t="s">
        <v>6590</v>
      </c>
      <c r="Q6116" s="80"/>
      <c r="R6116" s="80"/>
      <c r="S6116" s="163"/>
      <c r="T6116" s="213"/>
      <c r="U6116" s="162"/>
      <c r="V6116" s="164"/>
      <c r="W6116" s="12" t="str">
        <f t="shared" si="1082"/>
        <v>Mqtt1</v>
      </c>
      <c r="X6116" s="196" t="str">
        <f t="shared" si="1083"/>
        <v>PsFR66aft</v>
      </c>
      <c r="Y6116" s="6" t="str">
        <f t="shared" si="1085"/>
        <v>marpower/450000-underwlights/psfr66aft</v>
      </c>
      <c r="Z6116" s="103" t="str">
        <f t="shared" si="1086"/>
        <v>$.SliderOnOff</v>
      </c>
      <c r="AA6116" s="12">
        <v>8</v>
      </c>
      <c r="AB6116" s="6"/>
      <c r="AJ6116" s="80"/>
      <c r="AK6116" s="113" t="s">
        <v>6565</v>
      </c>
      <c r="AN6116" s="80"/>
      <c r="AO6116" s="80"/>
      <c r="AP6116" s="80"/>
      <c r="AQ6116" s="80"/>
      <c r="AR6116" s="127"/>
      <c r="AS6116" s="80"/>
      <c r="AT6116" s="7"/>
      <c r="AU6116" s="7"/>
      <c r="AV6116" s="165"/>
      <c r="AW6116" s="166"/>
      <c r="AX6116" s="137"/>
      <c r="AY6116" s="147"/>
      <c r="AZ6116" s="167"/>
      <c r="BA6116" s="167"/>
      <c r="BB6116" s="147" t="str">
        <f t="shared" si="1090"/>
        <v/>
      </c>
      <c r="BC6116" s="168"/>
      <c r="BD6116" s="165"/>
      <c r="BE6116" s="165"/>
      <c r="BF6116" s="165"/>
      <c r="BG6116" s="165"/>
      <c r="BH6116" s="165"/>
      <c r="BI6116" s="165"/>
      <c r="BJ6116" s="165"/>
      <c r="BK6116" s="165"/>
      <c r="BL6116" s="165"/>
      <c r="BM6116" s="165"/>
      <c r="BN6116" s="165"/>
      <c r="BO6116" s="165"/>
      <c r="BP6116" s="165"/>
      <c r="BQ6116" s="165"/>
      <c r="BS6116" s="6"/>
      <c r="BT6116" s="11"/>
      <c r="BU6116" s="6"/>
      <c r="BV6116" s="6"/>
    </row>
    <row r="6117" spans="1:74" ht="15.75" x14ac:dyDescent="0.25">
      <c r="A6117" s="52" t="s">
        <v>6563</v>
      </c>
      <c r="B6117" s="56"/>
      <c r="C6117" s="7" t="s">
        <v>111</v>
      </c>
      <c r="D6117" s="7" t="s">
        <v>22</v>
      </c>
      <c r="E6117" s="7"/>
      <c r="F6117" s="64" t="s">
        <v>181</v>
      </c>
      <c r="G6117" s="6"/>
      <c r="H6117" s="6"/>
      <c r="I6117" s="10" t="s">
        <v>110</v>
      </c>
      <c r="J6117" s="11" t="s">
        <v>9298</v>
      </c>
      <c r="K6117" s="194" t="s">
        <v>510</v>
      </c>
      <c r="L6117" s="176"/>
      <c r="M6117" s="176">
        <v>1000</v>
      </c>
      <c r="N6117" s="80" t="s">
        <v>6566</v>
      </c>
      <c r="O6117" s="162"/>
      <c r="P6117" s="80" t="s">
        <v>6591</v>
      </c>
      <c r="Q6117" s="80"/>
      <c r="R6117" s="80"/>
      <c r="S6117" s="163"/>
      <c r="T6117" s="213"/>
      <c r="U6117" s="162"/>
      <c r="V6117" s="164"/>
      <c r="W6117" s="12" t="str">
        <f t="shared" si="1082"/>
        <v>Mqtt1</v>
      </c>
      <c r="X6117" s="196" t="str">
        <f t="shared" si="1083"/>
        <v>PsFR66aft</v>
      </c>
      <c r="Y6117" s="6" t="str">
        <f t="shared" si="1085"/>
        <v>marpower/450000-underwlights/psfr66aft</v>
      </c>
      <c r="Z6117" s="103" t="str">
        <f t="shared" si="1086"/>
        <v>$.ActiveChanges</v>
      </c>
      <c r="AA6117" s="12">
        <v>8</v>
      </c>
      <c r="AB6117" s="6"/>
      <c r="AJ6117" s="80"/>
      <c r="AK6117" s="113" t="s">
        <v>6565</v>
      </c>
      <c r="AN6117" s="80"/>
      <c r="AO6117" s="80"/>
      <c r="AP6117" s="80"/>
      <c r="AQ6117" s="80"/>
      <c r="AR6117" s="127"/>
      <c r="AS6117" s="80"/>
      <c r="AT6117" s="7"/>
      <c r="AU6117" s="7"/>
      <c r="AV6117" s="165"/>
      <c r="AW6117" s="166"/>
      <c r="AX6117" s="137"/>
      <c r="AY6117" s="147"/>
      <c r="AZ6117" s="167"/>
      <c r="BA6117" s="167"/>
      <c r="BB6117" s="147" t="str">
        <f t="shared" si="1090"/>
        <v/>
      </c>
      <c r="BC6117" s="168"/>
      <c r="BD6117" s="165"/>
      <c r="BE6117" s="165"/>
      <c r="BF6117" s="165"/>
      <c r="BG6117" s="165"/>
      <c r="BH6117" s="165"/>
      <c r="BI6117" s="165"/>
      <c r="BJ6117" s="165"/>
      <c r="BK6117" s="165"/>
      <c r="BL6117" s="165"/>
      <c r="BM6117" s="165"/>
      <c r="BN6117" s="165"/>
      <c r="BO6117" s="165"/>
      <c r="BP6117" s="165"/>
      <c r="BQ6117" s="165"/>
      <c r="BS6117" s="6"/>
      <c r="BT6117" s="11"/>
      <c r="BU6117" s="6"/>
      <c r="BV6117" s="6"/>
    </row>
    <row r="6118" spans="1:74" ht="15.75" x14ac:dyDescent="0.25">
      <c r="A6118" s="52" t="s">
        <v>6563</v>
      </c>
      <c r="B6118" s="56"/>
      <c r="C6118" s="7" t="s">
        <v>128</v>
      </c>
      <c r="D6118" s="7" t="s">
        <v>22</v>
      </c>
      <c r="E6118" s="7"/>
      <c r="F6118" s="64" t="s">
        <v>181</v>
      </c>
      <c r="G6118" s="6"/>
      <c r="H6118" s="6"/>
      <c r="I6118" s="10" t="s">
        <v>110</v>
      </c>
      <c r="J6118" s="11" t="s">
        <v>9316</v>
      </c>
      <c r="K6118" s="194" t="s">
        <v>510</v>
      </c>
      <c r="L6118" s="176"/>
      <c r="M6118" s="176">
        <v>1000</v>
      </c>
      <c r="N6118" s="80" t="s">
        <v>6566</v>
      </c>
      <c r="O6118" s="162"/>
      <c r="P6118" s="80" t="s">
        <v>6592</v>
      </c>
      <c r="Q6118" s="80"/>
      <c r="R6118" s="80"/>
      <c r="S6118" s="163"/>
      <c r="T6118" s="213"/>
      <c r="U6118" s="162"/>
      <c r="V6118" s="164"/>
      <c r="W6118" s="12" t="str">
        <f t="shared" si="1082"/>
        <v>Mqtt1</v>
      </c>
      <c r="X6118" s="196" t="str">
        <f t="shared" si="1083"/>
        <v>PsFR66aft</v>
      </c>
      <c r="Y6118" s="6" t="str">
        <f t="shared" si="1085"/>
        <v>marpower/450000-underwlights/psfr66aft</v>
      </c>
      <c r="Z6118" s="103" t="str">
        <f t="shared" si="1086"/>
        <v>$.Preset1HmiColor</v>
      </c>
      <c r="AA6118" s="12">
        <v>8</v>
      </c>
      <c r="AB6118" s="6"/>
      <c r="AE6118" s="11">
        <v>9</v>
      </c>
      <c r="AJ6118" s="80"/>
      <c r="AN6118" s="80"/>
      <c r="AO6118" s="80"/>
      <c r="AP6118" s="80"/>
      <c r="AQ6118" s="80"/>
      <c r="AR6118" s="127"/>
      <c r="AS6118" s="80"/>
      <c r="AT6118" s="7"/>
      <c r="AU6118" s="7"/>
      <c r="AV6118" s="165"/>
      <c r="AW6118" s="166"/>
      <c r="AX6118" s="137"/>
      <c r="AY6118" s="147"/>
      <c r="AZ6118" s="167"/>
      <c r="BA6118" s="167"/>
      <c r="BB6118" s="147" t="str">
        <f t="shared" si="1090"/>
        <v/>
      </c>
      <c r="BC6118" s="168"/>
      <c r="BD6118" s="165"/>
      <c r="BE6118" s="165"/>
      <c r="BF6118" s="165"/>
      <c r="BG6118" s="165"/>
      <c r="BH6118" s="165"/>
      <c r="BI6118" s="165"/>
      <c r="BJ6118" s="165"/>
      <c r="BK6118" s="165"/>
      <c r="BL6118" s="165"/>
      <c r="BM6118" s="165"/>
      <c r="BN6118" s="165"/>
      <c r="BO6118" s="165"/>
      <c r="BP6118" s="165"/>
      <c r="BQ6118" s="165"/>
      <c r="BS6118" s="6"/>
      <c r="BT6118" s="11"/>
      <c r="BU6118" s="6"/>
      <c r="BV6118" s="6"/>
    </row>
    <row r="6119" spans="1:74" ht="15.75" x14ac:dyDescent="0.25">
      <c r="A6119" s="52" t="s">
        <v>6563</v>
      </c>
      <c r="B6119" s="56"/>
      <c r="C6119" s="7" t="s">
        <v>128</v>
      </c>
      <c r="D6119" s="7" t="s">
        <v>22</v>
      </c>
      <c r="E6119" s="7"/>
      <c r="F6119" s="64" t="s">
        <v>181</v>
      </c>
      <c r="G6119" s="6"/>
      <c r="H6119" s="6"/>
      <c r="I6119" s="10" t="s">
        <v>110</v>
      </c>
      <c r="J6119" s="11" t="s">
        <v>9334</v>
      </c>
      <c r="K6119" s="194" t="s">
        <v>510</v>
      </c>
      <c r="L6119" s="176"/>
      <c r="M6119" s="176">
        <v>1000</v>
      </c>
      <c r="N6119" s="80" t="s">
        <v>6566</v>
      </c>
      <c r="O6119" s="162"/>
      <c r="P6119" s="80" t="s">
        <v>6593</v>
      </c>
      <c r="Q6119" s="80"/>
      <c r="R6119" s="80"/>
      <c r="S6119" s="163"/>
      <c r="T6119" s="213"/>
      <c r="U6119" s="162"/>
      <c r="V6119" s="164"/>
      <c r="W6119" s="12" t="str">
        <f t="shared" si="1082"/>
        <v>Mqtt1</v>
      </c>
      <c r="X6119" s="196" t="str">
        <f t="shared" si="1083"/>
        <v>PsFR66aft</v>
      </c>
      <c r="Y6119" s="6" t="str">
        <f t="shared" si="1085"/>
        <v>marpower/450000-underwlights/psfr66aft</v>
      </c>
      <c r="Z6119" s="103" t="str">
        <f t="shared" si="1086"/>
        <v>$.Preset2HmiColor</v>
      </c>
      <c r="AA6119" s="12">
        <v>8</v>
      </c>
      <c r="AB6119" s="6"/>
      <c r="AE6119" s="11">
        <v>9</v>
      </c>
      <c r="AJ6119" s="80"/>
      <c r="AN6119" s="80"/>
      <c r="AO6119" s="80"/>
      <c r="AP6119" s="80"/>
      <c r="AQ6119" s="80"/>
      <c r="AR6119" s="127"/>
      <c r="AS6119" s="80"/>
      <c r="AT6119" s="7"/>
      <c r="AU6119" s="7"/>
      <c r="AV6119" s="165"/>
      <c r="AW6119" s="166"/>
      <c r="AX6119" s="137"/>
      <c r="AY6119" s="147"/>
      <c r="AZ6119" s="167"/>
      <c r="BA6119" s="167"/>
      <c r="BB6119" s="147" t="str">
        <f t="shared" si="1090"/>
        <v/>
      </c>
      <c r="BC6119" s="168"/>
      <c r="BD6119" s="165"/>
      <c r="BE6119" s="165"/>
      <c r="BF6119" s="165"/>
      <c r="BG6119" s="165"/>
      <c r="BH6119" s="165"/>
      <c r="BI6119" s="165"/>
      <c r="BJ6119" s="165"/>
      <c r="BK6119" s="165"/>
      <c r="BL6119" s="165"/>
      <c r="BM6119" s="165"/>
      <c r="BN6119" s="165"/>
      <c r="BO6119" s="165"/>
      <c r="BP6119" s="165"/>
      <c r="BQ6119" s="165"/>
      <c r="BS6119" s="6"/>
      <c r="BT6119" s="11"/>
      <c r="BU6119" s="6"/>
      <c r="BV6119" s="6"/>
    </row>
    <row r="6120" spans="1:74" ht="15.75" x14ac:dyDescent="0.25">
      <c r="A6120" s="52" t="s">
        <v>6563</v>
      </c>
      <c r="B6120" s="56"/>
      <c r="C6120" s="7" t="s">
        <v>128</v>
      </c>
      <c r="D6120" s="7" t="s">
        <v>22</v>
      </c>
      <c r="E6120" s="7"/>
      <c r="F6120" s="64" t="s">
        <v>181</v>
      </c>
      <c r="G6120" s="6"/>
      <c r="H6120" s="6"/>
      <c r="I6120" s="10" t="s">
        <v>110</v>
      </c>
      <c r="J6120" s="11" t="s">
        <v>9352</v>
      </c>
      <c r="K6120" s="194" t="s">
        <v>510</v>
      </c>
      <c r="L6120" s="176"/>
      <c r="M6120" s="176">
        <v>1000</v>
      </c>
      <c r="N6120" s="80" t="s">
        <v>6566</v>
      </c>
      <c r="O6120" s="162"/>
      <c r="P6120" s="80" t="s">
        <v>6594</v>
      </c>
      <c r="Q6120" s="80"/>
      <c r="R6120" s="80"/>
      <c r="S6120" s="163"/>
      <c r="T6120" s="213"/>
      <c r="U6120" s="162"/>
      <c r="V6120" s="164"/>
      <c r="W6120" s="12" t="str">
        <f t="shared" si="1082"/>
        <v>Mqtt1</v>
      </c>
      <c r="X6120" s="196" t="str">
        <f t="shared" si="1083"/>
        <v>PsFR66aft</v>
      </c>
      <c r="Y6120" s="6" t="str">
        <f t="shared" si="1085"/>
        <v>marpower/450000-underwlights/psfr66aft</v>
      </c>
      <c r="Z6120" s="103" t="str">
        <f t="shared" si="1086"/>
        <v>$.Preset3HmiColor</v>
      </c>
      <c r="AA6120" s="12">
        <v>8</v>
      </c>
      <c r="AB6120" s="6"/>
      <c r="AE6120" s="11">
        <v>9</v>
      </c>
      <c r="AJ6120" s="80"/>
      <c r="AN6120" s="80"/>
      <c r="AO6120" s="80"/>
      <c r="AP6120" s="80"/>
      <c r="AQ6120" s="80"/>
      <c r="AR6120" s="127"/>
      <c r="AS6120" s="80"/>
      <c r="AT6120" s="7"/>
      <c r="AU6120" s="7"/>
      <c r="AV6120" s="165"/>
      <c r="AW6120" s="166"/>
      <c r="AX6120" s="137"/>
      <c r="AY6120" s="147"/>
      <c r="AZ6120" s="167"/>
      <c r="BA6120" s="167"/>
      <c r="BB6120" s="147" t="str">
        <f t="shared" si="1090"/>
        <v/>
      </c>
      <c r="BC6120" s="168"/>
      <c r="BD6120" s="165"/>
      <c r="BE6120" s="165"/>
      <c r="BF6120" s="165"/>
      <c r="BG6120" s="165"/>
      <c r="BH6120" s="165"/>
      <c r="BI6120" s="165"/>
      <c r="BJ6120" s="165"/>
      <c r="BK6120" s="165"/>
      <c r="BL6120" s="165"/>
      <c r="BM6120" s="165"/>
      <c r="BN6120" s="165"/>
      <c r="BO6120" s="165"/>
      <c r="BP6120" s="165"/>
      <c r="BQ6120" s="165"/>
      <c r="BS6120" s="6"/>
      <c r="BT6120" s="11"/>
      <c r="BU6120" s="6"/>
      <c r="BV6120" s="6"/>
    </row>
    <row r="6121" spans="1:74" ht="15.75" x14ac:dyDescent="0.25">
      <c r="A6121" s="52" t="s">
        <v>6563</v>
      </c>
      <c r="B6121" s="56"/>
      <c r="C6121" s="7" t="s">
        <v>128</v>
      </c>
      <c r="D6121" s="7" t="s">
        <v>22</v>
      </c>
      <c r="E6121" s="7"/>
      <c r="F6121" s="64" t="s">
        <v>181</v>
      </c>
      <c r="G6121" s="6"/>
      <c r="H6121" s="6"/>
      <c r="I6121" s="10" t="s">
        <v>110</v>
      </c>
      <c r="J6121" s="11" t="s">
        <v>9370</v>
      </c>
      <c r="K6121" s="194" t="s">
        <v>510</v>
      </c>
      <c r="L6121" s="176"/>
      <c r="M6121" s="176">
        <v>1000</v>
      </c>
      <c r="N6121" s="80" t="s">
        <v>6566</v>
      </c>
      <c r="O6121" s="162"/>
      <c r="P6121" s="80" t="s">
        <v>6595</v>
      </c>
      <c r="Q6121" s="80"/>
      <c r="R6121" s="80"/>
      <c r="S6121" s="163"/>
      <c r="T6121" s="213"/>
      <c r="U6121" s="162"/>
      <c r="V6121" s="164"/>
      <c r="W6121" s="12" t="str">
        <f t="shared" si="1082"/>
        <v>Mqtt1</v>
      </c>
      <c r="X6121" s="196" t="str">
        <f t="shared" si="1083"/>
        <v>PsFR66aft</v>
      </c>
      <c r="Y6121" s="6" t="str">
        <f t="shared" si="1085"/>
        <v>marpower/450000-underwlights/psfr66aft</v>
      </c>
      <c r="Z6121" s="103" t="str">
        <f t="shared" si="1086"/>
        <v>$.Preset4HmiColor</v>
      </c>
      <c r="AA6121" s="12">
        <v>8</v>
      </c>
      <c r="AB6121" s="6"/>
      <c r="AE6121" s="11">
        <v>9</v>
      </c>
      <c r="AJ6121" s="80"/>
      <c r="AN6121" s="80"/>
      <c r="AO6121" s="80"/>
      <c r="AP6121" s="80"/>
      <c r="AQ6121" s="80"/>
      <c r="AR6121" s="127"/>
      <c r="AS6121" s="80"/>
      <c r="AT6121" s="7"/>
      <c r="AU6121" s="7"/>
      <c r="AV6121" s="165"/>
      <c r="AW6121" s="166"/>
      <c r="AX6121" s="137"/>
      <c r="AY6121" s="147"/>
      <c r="AZ6121" s="167"/>
      <c r="BA6121" s="167"/>
      <c r="BB6121" s="147" t="str">
        <f t="shared" si="1090"/>
        <v/>
      </c>
      <c r="BC6121" s="168"/>
      <c r="BD6121" s="165"/>
      <c r="BE6121" s="165"/>
      <c r="BF6121" s="165"/>
      <c r="BG6121" s="165"/>
      <c r="BH6121" s="165"/>
      <c r="BI6121" s="165"/>
      <c r="BJ6121" s="165"/>
      <c r="BK6121" s="165"/>
      <c r="BL6121" s="165"/>
      <c r="BM6121" s="165"/>
      <c r="BN6121" s="165"/>
      <c r="BO6121" s="165"/>
      <c r="BP6121" s="165"/>
      <c r="BQ6121" s="165"/>
      <c r="BS6121" s="6"/>
      <c r="BT6121" s="11"/>
      <c r="BU6121" s="6"/>
      <c r="BV6121" s="6"/>
    </row>
    <row r="6122" spans="1:74" ht="15.75" x14ac:dyDescent="0.25">
      <c r="A6122" s="52" t="s">
        <v>6563</v>
      </c>
      <c r="B6122" s="56"/>
      <c r="C6122" s="7" t="s">
        <v>128</v>
      </c>
      <c r="D6122" s="7" t="s">
        <v>22</v>
      </c>
      <c r="E6122" s="7"/>
      <c r="F6122" s="64" t="s">
        <v>181</v>
      </c>
      <c r="G6122" s="6"/>
      <c r="H6122" s="6"/>
      <c r="I6122" s="10" t="s">
        <v>110</v>
      </c>
      <c r="J6122" s="11" t="s">
        <v>9388</v>
      </c>
      <c r="K6122" s="194" t="s">
        <v>510</v>
      </c>
      <c r="L6122" s="176"/>
      <c r="M6122" s="176">
        <v>1000</v>
      </c>
      <c r="N6122" s="80" t="s">
        <v>6566</v>
      </c>
      <c r="O6122" s="162"/>
      <c r="P6122" s="80" t="s">
        <v>6596</v>
      </c>
      <c r="Q6122" s="80"/>
      <c r="R6122" s="80"/>
      <c r="S6122" s="163"/>
      <c r="T6122" s="213"/>
      <c r="U6122" s="162"/>
      <c r="V6122" s="164"/>
      <c r="W6122" s="12" t="str">
        <f t="shared" si="1082"/>
        <v>Mqtt1</v>
      </c>
      <c r="X6122" s="196" t="str">
        <f t="shared" si="1083"/>
        <v>PsFR66aft</v>
      </c>
      <c r="Y6122" s="6" t="str">
        <f t="shared" si="1085"/>
        <v>marpower/450000-underwlights/psfr66aft</v>
      </c>
      <c r="Z6122" s="103" t="str">
        <f t="shared" si="1086"/>
        <v>$.Preset5HmiColor</v>
      </c>
      <c r="AA6122" s="12">
        <v>8</v>
      </c>
      <c r="AB6122" s="6"/>
      <c r="AE6122" s="11">
        <v>9</v>
      </c>
      <c r="AJ6122" s="80"/>
      <c r="AN6122" s="80"/>
      <c r="AO6122" s="80"/>
      <c r="AP6122" s="80"/>
      <c r="AQ6122" s="80"/>
      <c r="AR6122" s="127"/>
      <c r="AS6122" s="80"/>
      <c r="AT6122" s="7"/>
      <c r="AU6122" s="7"/>
      <c r="AV6122" s="165"/>
      <c r="AW6122" s="166"/>
      <c r="AX6122" s="137"/>
      <c r="AY6122" s="147"/>
      <c r="AZ6122" s="167"/>
      <c r="BA6122" s="167"/>
      <c r="BB6122" s="147" t="str">
        <f t="shared" si="1090"/>
        <v/>
      </c>
      <c r="BC6122" s="168"/>
      <c r="BD6122" s="165"/>
      <c r="BE6122" s="165"/>
      <c r="BF6122" s="165"/>
      <c r="BG6122" s="165"/>
      <c r="BH6122" s="165"/>
      <c r="BI6122" s="165"/>
      <c r="BJ6122" s="165"/>
      <c r="BK6122" s="165"/>
      <c r="BL6122" s="165"/>
      <c r="BM6122" s="165"/>
      <c r="BN6122" s="165"/>
      <c r="BO6122" s="165"/>
      <c r="BP6122" s="165"/>
      <c r="BQ6122" s="165"/>
      <c r="BS6122" s="6"/>
      <c r="BT6122" s="11"/>
      <c r="BU6122" s="6"/>
      <c r="BV6122" s="6"/>
    </row>
    <row r="6123" spans="1:74" ht="15.75" x14ac:dyDescent="0.25">
      <c r="A6123" s="52" t="s">
        <v>6563</v>
      </c>
      <c r="B6123" s="56"/>
      <c r="C6123" s="7" t="s">
        <v>128</v>
      </c>
      <c r="D6123" s="7" t="s">
        <v>22</v>
      </c>
      <c r="E6123" s="7"/>
      <c r="F6123" s="64" t="s">
        <v>181</v>
      </c>
      <c r="G6123" s="6"/>
      <c r="H6123" s="6"/>
      <c r="I6123" s="10" t="s">
        <v>110</v>
      </c>
      <c r="J6123" s="11" t="s">
        <v>9406</v>
      </c>
      <c r="K6123" s="194" t="s">
        <v>510</v>
      </c>
      <c r="L6123" s="176"/>
      <c r="M6123" s="176">
        <v>1000</v>
      </c>
      <c r="N6123" s="80" t="s">
        <v>6566</v>
      </c>
      <c r="O6123" s="162"/>
      <c r="P6123" s="80" t="s">
        <v>6597</v>
      </c>
      <c r="Q6123" s="80"/>
      <c r="R6123" s="80"/>
      <c r="S6123" s="163"/>
      <c r="T6123" s="213"/>
      <c r="U6123" s="162"/>
      <c r="V6123" s="164"/>
      <c r="W6123" s="12" t="str">
        <f t="shared" si="1082"/>
        <v>Mqtt1</v>
      </c>
      <c r="X6123" s="196" t="str">
        <f t="shared" si="1083"/>
        <v>PsFR66aft</v>
      </c>
      <c r="Y6123" s="6" t="str">
        <f t="shared" si="1085"/>
        <v>marpower/450000-underwlights/psfr66aft</v>
      </c>
      <c r="Z6123" s="103" t="str">
        <f t="shared" si="1086"/>
        <v>$.Preset6HmiColor</v>
      </c>
      <c r="AA6123" s="12">
        <v>8</v>
      </c>
      <c r="AB6123" s="6"/>
      <c r="AE6123" s="11">
        <v>9</v>
      </c>
      <c r="AJ6123" s="80"/>
      <c r="AN6123" s="80"/>
      <c r="AO6123" s="80"/>
      <c r="AP6123" s="80"/>
      <c r="AQ6123" s="80"/>
      <c r="AR6123" s="127"/>
      <c r="AS6123" s="80"/>
      <c r="AT6123" s="7"/>
      <c r="AU6123" s="7"/>
      <c r="AV6123" s="165"/>
      <c r="AW6123" s="166"/>
      <c r="AX6123" s="137"/>
      <c r="AY6123" s="147"/>
      <c r="AZ6123" s="167"/>
      <c r="BA6123" s="167"/>
      <c r="BB6123" s="147" t="str">
        <f t="shared" si="1090"/>
        <v/>
      </c>
      <c r="BC6123" s="168"/>
      <c r="BD6123" s="165"/>
      <c r="BE6123" s="165"/>
      <c r="BF6123" s="165"/>
      <c r="BG6123" s="165"/>
      <c r="BH6123" s="165"/>
      <c r="BI6123" s="165"/>
      <c r="BJ6123" s="165"/>
      <c r="BK6123" s="165"/>
      <c r="BL6123" s="165"/>
      <c r="BM6123" s="165"/>
      <c r="BN6123" s="165"/>
      <c r="BO6123" s="165"/>
      <c r="BP6123" s="165"/>
      <c r="BQ6123" s="165"/>
      <c r="BS6123" s="6"/>
      <c r="BT6123" s="11"/>
      <c r="BU6123" s="6"/>
      <c r="BV6123" s="6"/>
    </row>
    <row r="6124" spans="1:74" ht="15.75" x14ac:dyDescent="0.25">
      <c r="A6124" s="52" t="s">
        <v>6563</v>
      </c>
      <c r="B6124" s="56"/>
      <c r="C6124" s="7" t="s">
        <v>128</v>
      </c>
      <c r="D6124" s="7" t="s">
        <v>22</v>
      </c>
      <c r="E6124" s="7"/>
      <c r="F6124" s="64" t="s">
        <v>181</v>
      </c>
      <c r="G6124" s="6"/>
      <c r="H6124" s="6"/>
      <c r="I6124" s="10" t="s">
        <v>110</v>
      </c>
      <c r="J6124" s="11" t="s">
        <v>9424</v>
      </c>
      <c r="K6124" s="194" t="s">
        <v>510</v>
      </c>
      <c r="L6124" s="176"/>
      <c r="M6124" s="176">
        <v>1000</v>
      </c>
      <c r="N6124" s="80" t="s">
        <v>6566</v>
      </c>
      <c r="O6124" s="162"/>
      <c r="P6124" s="80" t="s">
        <v>6598</v>
      </c>
      <c r="Q6124" s="80"/>
      <c r="R6124" s="80"/>
      <c r="S6124" s="163"/>
      <c r="T6124" s="213"/>
      <c r="U6124" s="162"/>
      <c r="V6124" s="164"/>
      <c r="W6124" s="12" t="str">
        <f t="shared" si="1082"/>
        <v>Mqtt1</v>
      </c>
      <c r="X6124" s="196" t="str">
        <f t="shared" si="1083"/>
        <v>PsFR66aft</v>
      </c>
      <c r="Y6124" s="6" t="str">
        <f t="shared" si="1085"/>
        <v>marpower/450000-underwlights/psfr66aft</v>
      </c>
      <c r="Z6124" s="103" t="str">
        <f t="shared" si="1086"/>
        <v>$.CurrentHmiColor</v>
      </c>
      <c r="AA6124" s="12">
        <v>8</v>
      </c>
      <c r="AB6124" s="6"/>
      <c r="AE6124" s="11">
        <v>9</v>
      </c>
      <c r="AJ6124" s="80"/>
      <c r="AN6124" s="80"/>
      <c r="AO6124" s="80"/>
      <c r="AP6124" s="80"/>
      <c r="AQ6124" s="80"/>
      <c r="AR6124" s="127"/>
      <c r="AS6124" s="80"/>
      <c r="AT6124" s="7"/>
      <c r="AU6124" s="7"/>
      <c r="AV6124" s="165"/>
      <c r="AW6124" s="166"/>
      <c r="AX6124" s="137"/>
      <c r="AY6124" s="147"/>
      <c r="AZ6124" s="167"/>
      <c r="BA6124" s="167"/>
      <c r="BB6124" s="147" t="str">
        <f t="shared" ref="BB6124:BB6139" si="1091">IF(ISNUMBER(AM6124),"1","")</f>
        <v/>
      </c>
      <c r="BC6124" s="168"/>
      <c r="BD6124" s="165"/>
      <c r="BE6124" s="165"/>
      <c r="BF6124" s="165"/>
      <c r="BG6124" s="165"/>
      <c r="BH6124" s="165"/>
      <c r="BI6124" s="165"/>
      <c r="BJ6124" s="165"/>
      <c r="BK6124" s="165"/>
      <c r="BL6124" s="165"/>
      <c r="BM6124" s="165"/>
      <c r="BN6124" s="165"/>
      <c r="BO6124" s="165"/>
      <c r="BP6124" s="165"/>
      <c r="BQ6124" s="165"/>
      <c r="BS6124" s="6"/>
      <c r="BT6124" s="11"/>
      <c r="BU6124" s="6"/>
      <c r="BV6124" s="6"/>
    </row>
    <row r="6125" spans="1:74" ht="15.75" x14ac:dyDescent="0.25">
      <c r="A6125" s="52" t="s">
        <v>6563</v>
      </c>
      <c r="B6125" s="56"/>
      <c r="C6125" s="7" t="s">
        <v>114</v>
      </c>
      <c r="D6125" s="7" t="s">
        <v>22</v>
      </c>
      <c r="E6125" s="7"/>
      <c r="F6125" s="64" t="s">
        <v>181</v>
      </c>
      <c r="G6125" s="6"/>
      <c r="H6125" s="6"/>
      <c r="I6125" s="10" t="s">
        <v>110</v>
      </c>
      <c r="J6125" s="11" t="s">
        <v>9157</v>
      </c>
      <c r="K6125" s="194" t="s">
        <v>510</v>
      </c>
      <c r="L6125" s="176"/>
      <c r="M6125" s="176">
        <v>1000</v>
      </c>
      <c r="N6125" s="80" t="s">
        <v>6566</v>
      </c>
      <c r="O6125" s="162"/>
      <c r="P6125" s="80" t="s">
        <v>6599</v>
      </c>
      <c r="Q6125" s="80"/>
      <c r="R6125" s="80"/>
      <c r="S6125" s="163"/>
      <c r="T6125" s="213"/>
      <c r="U6125" s="162"/>
      <c r="V6125" s="164"/>
      <c r="W6125" s="12" t="str">
        <f t="shared" si="1082"/>
        <v>Mqtt1</v>
      </c>
      <c r="X6125" s="196" t="str">
        <f t="shared" si="1083"/>
        <v>PsFR57aft</v>
      </c>
      <c r="Y6125" s="6" t="str">
        <f t="shared" si="1085"/>
        <v>marpower/450000-underwlights/psfr57aft</v>
      </c>
      <c r="Z6125" s="103" t="str">
        <f t="shared" si="1086"/>
        <v>$.PresetSelection</v>
      </c>
      <c r="AA6125" s="12">
        <v>12</v>
      </c>
      <c r="AB6125" s="6"/>
      <c r="AJ6125" s="80"/>
      <c r="AK6125" s="113" t="s">
        <v>6565</v>
      </c>
      <c r="AN6125" s="80"/>
      <c r="AO6125" s="80"/>
      <c r="AP6125" s="80"/>
      <c r="AQ6125" s="80"/>
      <c r="AR6125" s="127"/>
      <c r="AS6125" s="80"/>
      <c r="AT6125" s="7"/>
      <c r="AU6125" s="7"/>
      <c r="AV6125" s="165"/>
      <c r="AW6125" s="166"/>
      <c r="AX6125" s="137"/>
      <c r="AY6125" s="147"/>
      <c r="AZ6125" s="167"/>
      <c r="BA6125" s="167"/>
      <c r="BB6125" s="147" t="str">
        <f t="shared" si="1091"/>
        <v/>
      </c>
      <c r="BC6125" s="168"/>
      <c r="BD6125" s="165"/>
      <c r="BE6125" s="165"/>
      <c r="BF6125" s="165"/>
      <c r="BG6125" s="165"/>
      <c r="BH6125" s="165"/>
      <c r="BI6125" s="165"/>
      <c r="BJ6125" s="165"/>
      <c r="BK6125" s="165"/>
      <c r="BL6125" s="165"/>
      <c r="BM6125" s="165"/>
      <c r="BN6125" s="165"/>
      <c r="BO6125" s="165"/>
      <c r="BP6125" s="165"/>
      <c r="BQ6125" s="165"/>
      <c r="BS6125" s="6"/>
      <c r="BT6125" s="11"/>
      <c r="BU6125" s="6"/>
      <c r="BV6125" s="6"/>
    </row>
    <row r="6126" spans="1:74" ht="15.75" x14ac:dyDescent="0.25">
      <c r="A6126" s="52" t="s">
        <v>6563</v>
      </c>
      <c r="B6126" s="56"/>
      <c r="C6126" s="7" t="s">
        <v>114</v>
      </c>
      <c r="D6126" s="7" t="s">
        <v>22</v>
      </c>
      <c r="E6126" s="7"/>
      <c r="F6126" s="64" t="s">
        <v>181</v>
      </c>
      <c r="G6126" s="6"/>
      <c r="H6126" s="6"/>
      <c r="I6126" s="10" t="s">
        <v>110</v>
      </c>
      <c r="J6126" s="11" t="s">
        <v>9173</v>
      </c>
      <c r="K6126" s="194" t="s">
        <v>510</v>
      </c>
      <c r="L6126" s="176"/>
      <c r="M6126" s="176">
        <v>1000</v>
      </c>
      <c r="N6126" s="80" t="s">
        <v>6566</v>
      </c>
      <c r="O6126" s="162"/>
      <c r="P6126" s="80" t="s">
        <v>6600</v>
      </c>
      <c r="Q6126" s="80"/>
      <c r="R6126" s="80"/>
      <c r="S6126" s="163"/>
      <c r="T6126" s="213"/>
      <c r="U6126" s="162"/>
      <c r="V6126" s="164"/>
      <c r="W6126" s="12" t="str">
        <f t="shared" si="1082"/>
        <v>Mqtt1</v>
      </c>
      <c r="X6126" s="196" t="str">
        <f t="shared" si="1083"/>
        <v>PsFR57aft</v>
      </c>
      <c r="Y6126" s="6" t="str">
        <f t="shared" si="1085"/>
        <v>marpower/450000-underwlights/psfr57aft</v>
      </c>
      <c r="Z6126" s="103" t="str">
        <f t="shared" si="1086"/>
        <v>$.SliderRed</v>
      </c>
      <c r="AA6126" s="12">
        <v>12</v>
      </c>
      <c r="AB6126" s="6"/>
      <c r="AJ6126" s="80"/>
      <c r="AK6126" s="113" t="s">
        <v>6565</v>
      </c>
      <c r="AN6126" s="80"/>
      <c r="AO6126" s="80"/>
      <c r="AP6126" s="80"/>
      <c r="AQ6126" s="80"/>
      <c r="AR6126" s="127"/>
      <c r="AS6126" s="80"/>
      <c r="AT6126" s="7"/>
      <c r="AU6126" s="7"/>
      <c r="AV6126" s="165"/>
      <c r="AW6126" s="166"/>
      <c r="AX6126" s="137"/>
      <c r="AY6126" s="147"/>
      <c r="AZ6126" s="167"/>
      <c r="BA6126" s="167"/>
      <c r="BB6126" s="147" t="str">
        <f t="shared" si="1091"/>
        <v/>
      </c>
      <c r="BC6126" s="168"/>
      <c r="BD6126" s="165"/>
      <c r="BE6126" s="165"/>
      <c r="BF6126" s="165"/>
      <c r="BG6126" s="165"/>
      <c r="BH6126" s="165"/>
      <c r="BI6126" s="165"/>
      <c r="BJ6126" s="165"/>
      <c r="BK6126" s="165"/>
      <c r="BL6126" s="165"/>
      <c r="BM6126" s="165"/>
      <c r="BN6126" s="165"/>
      <c r="BO6126" s="165"/>
      <c r="BP6126" s="165"/>
      <c r="BQ6126" s="165"/>
      <c r="BS6126" s="6"/>
      <c r="BT6126" s="11"/>
      <c r="BU6126" s="6"/>
      <c r="BV6126" s="6"/>
    </row>
    <row r="6127" spans="1:74" ht="15.75" x14ac:dyDescent="0.25">
      <c r="A6127" s="52" t="s">
        <v>6563</v>
      </c>
      <c r="B6127" s="56"/>
      <c r="C6127" s="7" t="s">
        <v>114</v>
      </c>
      <c r="D6127" s="7" t="s">
        <v>22</v>
      </c>
      <c r="E6127" s="7"/>
      <c r="F6127" s="64" t="s">
        <v>181</v>
      </c>
      <c r="G6127" s="6"/>
      <c r="H6127" s="6"/>
      <c r="I6127" s="10" t="s">
        <v>110</v>
      </c>
      <c r="J6127" s="11" t="s">
        <v>9191</v>
      </c>
      <c r="K6127" s="194" t="s">
        <v>510</v>
      </c>
      <c r="L6127" s="176"/>
      <c r="M6127" s="176">
        <v>1000</v>
      </c>
      <c r="N6127" s="80" t="s">
        <v>6566</v>
      </c>
      <c r="O6127" s="162"/>
      <c r="P6127" s="80" t="s">
        <v>6601</v>
      </c>
      <c r="Q6127" s="80"/>
      <c r="R6127" s="80"/>
      <c r="S6127" s="163"/>
      <c r="T6127" s="213"/>
      <c r="U6127" s="162"/>
      <c r="V6127" s="164"/>
      <c r="W6127" s="12" t="str">
        <f t="shared" si="1082"/>
        <v>Mqtt1</v>
      </c>
      <c r="X6127" s="196" t="str">
        <f t="shared" si="1083"/>
        <v>PsFR57aft</v>
      </c>
      <c r="Y6127" s="6" t="str">
        <f t="shared" si="1085"/>
        <v>marpower/450000-underwlights/psfr57aft</v>
      </c>
      <c r="Z6127" s="103" t="str">
        <f t="shared" si="1086"/>
        <v>$.SliderGreen</v>
      </c>
      <c r="AA6127" s="12">
        <v>12</v>
      </c>
      <c r="AB6127" s="6"/>
      <c r="AJ6127" s="80"/>
      <c r="AK6127" s="113" t="s">
        <v>6565</v>
      </c>
      <c r="AN6127" s="80"/>
      <c r="AO6127" s="80"/>
      <c r="AP6127" s="80"/>
      <c r="AQ6127" s="80"/>
      <c r="AR6127" s="127"/>
      <c r="AS6127" s="80"/>
      <c r="AT6127" s="7"/>
      <c r="AU6127" s="7"/>
      <c r="AV6127" s="165"/>
      <c r="AW6127" s="166"/>
      <c r="AX6127" s="137"/>
      <c r="AY6127" s="147"/>
      <c r="AZ6127" s="167"/>
      <c r="BA6127" s="167"/>
      <c r="BB6127" s="147" t="str">
        <f t="shared" si="1091"/>
        <v/>
      </c>
      <c r="BC6127" s="168"/>
      <c r="BD6127" s="165"/>
      <c r="BE6127" s="165"/>
      <c r="BF6127" s="165"/>
      <c r="BG6127" s="165"/>
      <c r="BH6127" s="165"/>
      <c r="BI6127" s="165"/>
      <c r="BJ6127" s="165"/>
      <c r="BK6127" s="165"/>
      <c r="BL6127" s="165"/>
      <c r="BM6127" s="165"/>
      <c r="BN6127" s="165"/>
      <c r="BO6127" s="165"/>
      <c r="BP6127" s="165"/>
      <c r="BQ6127" s="165"/>
      <c r="BS6127" s="6"/>
      <c r="BT6127" s="11"/>
      <c r="BU6127" s="6"/>
      <c r="BV6127" s="6"/>
    </row>
    <row r="6128" spans="1:74" ht="15.75" x14ac:dyDescent="0.25">
      <c r="A6128" s="52" t="s">
        <v>6563</v>
      </c>
      <c r="B6128" s="56"/>
      <c r="C6128" s="7" t="s">
        <v>114</v>
      </c>
      <c r="D6128" s="7" t="s">
        <v>22</v>
      </c>
      <c r="E6128" s="7"/>
      <c r="F6128" s="64" t="s">
        <v>181</v>
      </c>
      <c r="G6128" s="6"/>
      <c r="H6128" s="6"/>
      <c r="I6128" s="10" t="s">
        <v>110</v>
      </c>
      <c r="J6128" s="11" t="s">
        <v>9209</v>
      </c>
      <c r="K6128" s="194" t="s">
        <v>510</v>
      </c>
      <c r="L6128" s="176"/>
      <c r="M6128" s="176">
        <v>1000</v>
      </c>
      <c r="N6128" s="80" t="s">
        <v>6566</v>
      </c>
      <c r="O6128" s="162"/>
      <c r="P6128" s="80" t="s">
        <v>6602</v>
      </c>
      <c r="Q6128" s="80"/>
      <c r="R6128" s="80"/>
      <c r="S6128" s="163"/>
      <c r="T6128" s="213"/>
      <c r="U6128" s="162"/>
      <c r="V6128" s="164"/>
      <c r="W6128" s="12" t="str">
        <f t="shared" si="1082"/>
        <v>Mqtt1</v>
      </c>
      <c r="X6128" s="196" t="str">
        <f t="shared" si="1083"/>
        <v>PsFR57aft</v>
      </c>
      <c r="Y6128" s="6" t="str">
        <f t="shared" si="1085"/>
        <v>marpower/450000-underwlights/psfr57aft</v>
      </c>
      <c r="Z6128" s="103" t="str">
        <f t="shared" si="1086"/>
        <v>$.SliderBlue</v>
      </c>
      <c r="AA6128" s="12">
        <v>12</v>
      </c>
      <c r="AB6128" s="6"/>
      <c r="AJ6128" s="80"/>
      <c r="AK6128" s="113" t="s">
        <v>6565</v>
      </c>
      <c r="AN6128" s="80"/>
      <c r="AO6128" s="80"/>
      <c r="AP6128" s="80"/>
      <c r="AQ6128" s="80"/>
      <c r="AR6128" s="127"/>
      <c r="AS6128" s="80"/>
      <c r="AT6128" s="7"/>
      <c r="AU6128" s="7"/>
      <c r="AV6128" s="165"/>
      <c r="AW6128" s="166"/>
      <c r="AX6128" s="137"/>
      <c r="AY6128" s="147"/>
      <c r="AZ6128" s="167"/>
      <c r="BA6128" s="167"/>
      <c r="BB6128" s="147" t="str">
        <f t="shared" si="1091"/>
        <v/>
      </c>
      <c r="BC6128" s="168"/>
      <c r="BD6128" s="165"/>
      <c r="BE6128" s="165"/>
      <c r="BF6128" s="165"/>
      <c r="BG6128" s="165"/>
      <c r="BH6128" s="165"/>
      <c r="BI6128" s="165"/>
      <c r="BJ6128" s="165"/>
      <c r="BK6128" s="165"/>
      <c r="BL6128" s="165"/>
      <c r="BM6128" s="165"/>
      <c r="BN6128" s="165"/>
      <c r="BO6128" s="165"/>
      <c r="BP6128" s="165"/>
      <c r="BQ6128" s="165"/>
      <c r="BS6128" s="6"/>
      <c r="BT6128" s="11"/>
      <c r="BU6128" s="6"/>
      <c r="BV6128" s="6"/>
    </row>
    <row r="6129" spans="1:74" ht="15.75" x14ac:dyDescent="0.25">
      <c r="A6129" s="52" t="s">
        <v>6563</v>
      </c>
      <c r="B6129" s="56"/>
      <c r="C6129" s="7" t="s">
        <v>114</v>
      </c>
      <c r="D6129" s="7" t="s">
        <v>22</v>
      </c>
      <c r="E6129" s="7"/>
      <c r="F6129" s="64" t="s">
        <v>181</v>
      </c>
      <c r="G6129" s="6"/>
      <c r="H6129" s="6"/>
      <c r="I6129" s="10" t="s">
        <v>110</v>
      </c>
      <c r="J6129" s="11" t="s">
        <v>9227</v>
      </c>
      <c r="K6129" s="194" t="s">
        <v>510</v>
      </c>
      <c r="L6129" s="176"/>
      <c r="M6129" s="176">
        <v>1000</v>
      </c>
      <c r="N6129" s="80" t="s">
        <v>6566</v>
      </c>
      <c r="O6129" s="162"/>
      <c r="P6129" s="80" t="s">
        <v>6603</v>
      </c>
      <c r="Q6129" s="80"/>
      <c r="R6129" s="80"/>
      <c r="S6129" s="163"/>
      <c r="T6129" s="213"/>
      <c r="U6129" s="162"/>
      <c r="V6129" s="164"/>
      <c r="W6129" s="12" t="str">
        <f t="shared" si="1082"/>
        <v>Mqtt1</v>
      </c>
      <c r="X6129" s="196" t="str">
        <f t="shared" si="1083"/>
        <v>PsFR57aft</v>
      </c>
      <c r="Y6129" s="6" t="str">
        <f t="shared" si="1085"/>
        <v>marpower/450000-underwlights/psfr57aft</v>
      </c>
      <c r="Z6129" s="103" t="str">
        <f t="shared" si="1086"/>
        <v>$.SliderWhite</v>
      </c>
      <c r="AA6129" s="12">
        <v>12</v>
      </c>
      <c r="AB6129" s="6"/>
      <c r="AJ6129" s="80"/>
      <c r="AK6129" s="113" t="s">
        <v>6565</v>
      </c>
      <c r="AN6129" s="80"/>
      <c r="AO6129" s="80"/>
      <c r="AP6129" s="80"/>
      <c r="AQ6129" s="80"/>
      <c r="AR6129" s="127"/>
      <c r="AS6129" s="80"/>
      <c r="AT6129" s="7"/>
      <c r="AU6129" s="7"/>
      <c r="AV6129" s="165"/>
      <c r="AW6129" s="166"/>
      <c r="AX6129" s="137"/>
      <c r="AY6129" s="147"/>
      <c r="AZ6129" s="167"/>
      <c r="BA6129" s="167"/>
      <c r="BB6129" s="147" t="str">
        <f t="shared" si="1091"/>
        <v/>
      </c>
      <c r="BC6129" s="168"/>
      <c r="BD6129" s="165"/>
      <c r="BE6129" s="165"/>
      <c r="BF6129" s="165"/>
      <c r="BG6129" s="165"/>
      <c r="BH6129" s="165"/>
      <c r="BI6129" s="165"/>
      <c r="BJ6129" s="165"/>
      <c r="BK6129" s="165"/>
      <c r="BL6129" s="165"/>
      <c r="BM6129" s="165"/>
      <c r="BN6129" s="165"/>
      <c r="BO6129" s="165"/>
      <c r="BP6129" s="165"/>
      <c r="BQ6129" s="165"/>
      <c r="BS6129" s="6"/>
      <c r="BT6129" s="11"/>
      <c r="BU6129" s="6"/>
      <c r="BV6129" s="6"/>
    </row>
    <row r="6130" spans="1:74" ht="15.75" x14ac:dyDescent="0.25">
      <c r="A6130" s="52" t="s">
        <v>6563</v>
      </c>
      <c r="B6130" s="56"/>
      <c r="C6130" s="7" t="s">
        <v>111</v>
      </c>
      <c r="D6130" s="7" t="s">
        <v>22</v>
      </c>
      <c r="E6130" s="7"/>
      <c r="F6130" s="64" t="s">
        <v>181</v>
      </c>
      <c r="G6130" s="6"/>
      <c r="H6130" s="6"/>
      <c r="I6130" s="10" t="s">
        <v>110</v>
      </c>
      <c r="J6130" s="11" t="s">
        <v>9245</v>
      </c>
      <c r="K6130" s="194" t="s">
        <v>510</v>
      </c>
      <c r="L6130" s="176"/>
      <c r="M6130" s="176">
        <v>1000</v>
      </c>
      <c r="N6130" s="80" t="s">
        <v>6566</v>
      </c>
      <c r="O6130" s="162"/>
      <c r="P6130" s="80" t="s">
        <v>6604</v>
      </c>
      <c r="Q6130" s="80"/>
      <c r="R6130" s="80"/>
      <c r="S6130" s="163"/>
      <c r="T6130" s="213"/>
      <c r="U6130" s="162"/>
      <c r="V6130" s="164"/>
      <c r="W6130" s="12" t="str">
        <f t="shared" si="1082"/>
        <v>Mqtt1</v>
      </c>
      <c r="X6130" s="196" t="str">
        <f t="shared" si="1083"/>
        <v>PsFR57aft</v>
      </c>
      <c r="Y6130" s="6" t="str">
        <f t="shared" si="1085"/>
        <v>marpower/450000-underwlights/psfr57aft</v>
      </c>
      <c r="Z6130" s="103" t="str">
        <f t="shared" si="1086"/>
        <v>$.PresetReset</v>
      </c>
      <c r="AA6130" s="12">
        <v>12</v>
      </c>
      <c r="AB6130" s="6"/>
      <c r="AJ6130" s="80"/>
      <c r="AK6130" s="113" t="s">
        <v>6565</v>
      </c>
      <c r="AN6130" s="80"/>
      <c r="AO6130" s="80"/>
      <c r="AP6130" s="80"/>
      <c r="AQ6130" s="80"/>
      <c r="AR6130" s="127"/>
      <c r="AS6130" s="80"/>
      <c r="AT6130" s="7"/>
      <c r="AU6130" s="7"/>
      <c r="AV6130" s="165"/>
      <c r="AW6130" s="166"/>
      <c r="AX6130" s="137"/>
      <c r="AY6130" s="147"/>
      <c r="AZ6130" s="167"/>
      <c r="BA6130" s="167"/>
      <c r="BB6130" s="147" t="str">
        <f t="shared" si="1091"/>
        <v/>
      </c>
      <c r="BC6130" s="168"/>
      <c r="BD6130" s="165"/>
      <c r="BE6130" s="165"/>
      <c r="BF6130" s="165"/>
      <c r="BG6130" s="165"/>
      <c r="BH6130" s="165"/>
      <c r="BI6130" s="165"/>
      <c r="BJ6130" s="165"/>
      <c r="BK6130" s="165"/>
      <c r="BL6130" s="165"/>
      <c r="BM6130" s="165"/>
      <c r="BN6130" s="165"/>
      <c r="BO6130" s="165"/>
      <c r="BP6130" s="165"/>
      <c r="BQ6130" s="165"/>
      <c r="BS6130" s="6"/>
      <c r="BT6130" s="11"/>
      <c r="BU6130" s="6"/>
      <c r="BV6130" s="6"/>
    </row>
    <row r="6131" spans="1:74" ht="15.75" x14ac:dyDescent="0.25">
      <c r="A6131" s="52" t="s">
        <v>6563</v>
      </c>
      <c r="B6131" s="56"/>
      <c r="C6131" s="7" t="s">
        <v>111</v>
      </c>
      <c r="D6131" s="7" t="s">
        <v>22</v>
      </c>
      <c r="E6131" s="7"/>
      <c r="F6131" s="64" t="s">
        <v>181</v>
      </c>
      <c r="G6131" s="6"/>
      <c r="H6131" s="6"/>
      <c r="I6131" s="10" t="s">
        <v>110</v>
      </c>
      <c r="J6131" s="11" t="s">
        <v>9263</v>
      </c>
      <c r="K6131" s="194" t="s">
        <v>510</v>
      </c>
      <c r="L6131" s="176"/>
      <c r="M6131" s="176">
        <v>1000</v>
      </c>
      <c r="N6131" s="80" t="s">
        <v>6566</v>
      </c>
      <c r="O6131" s="162"/>
      <c r="P6131" s="80" t="s">
        <v>6605</v>
      </c>
      <c r="Q6131" s="80"/>
      <c r="R6131" s="80"/>
      <c r="S6131" s="163"/>
      <c r="T6131" s="213"/>
      <c r="U6131" s="162"/>
      <c r="V6131" s="164"/>
      <c r="W6131" s="12" t="str">
        <f t="shared" si="1082"/>
        <v>Mqtt1</v>
      </c>
      <c r="X6131" s="196" t="str">
        <f t="shared" si="1083"/>
        <v>PsFR57aft</v>
      </c>
      <c r="Y6131" s="6" t="str">
        <f t="shared" si="1085"/>
        <v>marpower/450000-underwlights/psfr57aft</v>
      </c>
      <c r="Z6131" s="103" t="str">
        <f t="shared" si="1086"/>
        <v>$.PresetSet</v>
      </c>
      <c r="AA6131" s="12">
        <v>12</v>
      </c>
      <c r="AB6131" s="6"/>
      <c r="AJ6131" s="80"/>
      <c r="AK6131" s="113" t="s">
        <v>6565</v>
      </c>
      <c r="AN6131" s="80"/>
      <c r="AO6131" s="80"/>
      <c r="AP6131" s="80"/>
      <c r="AQ6131" s="80"/>
      <c r="AR6131" s="127"/>
      <c r="AS6131" s="80"/>
      <c r="AT6131" s="7"/>
      <c r="AU6131" s="7"/>
      <c r="AV6131" s="165"/>
      <c r="AW6131" s="166"/>
      <c r="AX6131" s="137"/>
      <c r="AY6131" s="147"/>
      <c r="AZ6131" s="167"/>
      <c r="BA6131" s="167"/>
      <c r="BB6131" s="147" t="str">
        <f t="shared" si="1091"/>
        <v/>
      </c>
      <c r="BC6131" s="168"/>
      <c r="BD6131" s="165"/>
      <c r="BE6131" s="165"/>
      <c r="BF6131" s="165"/>
      <c r="BG6131" s="165"/>
      <c r="BH6131" s="165"/>
      <c r="BI6131" s="165"/>
      <c r="BJ6131" s="165"/>
      <c r="BK6131" s="165"/>
      <c r="BL6131" s="165"/>
      <c r="BM6131" s="165"/>
      <c r="BN6131" s="165"/>
      <c r="BO6131" s="165"/>
      <c r="BP6131" s="165"/>
      <c r="BQ6131" s="165"/>
      <c r="BS6131" s="6"/>
      <c r="BT6131" s="11"/>
      <c r="BU6131" s="6"/>
      <c r="BV6131" s="6"/>
    </row>
    <row r="6132" spans="1:74" ht="15.75" x14ac:dyDescent="0.25">
      <c r="A6132" s="52" t="s">
        <v>6563</v>
      </c>
      <c r="B6132" s="56"/>
      <c r="C6132" s="7" t="s">
        <v>111</v>
      </c>
      <c r="D6132" s="7" t="s">
        <v>22</v>
      </c>
      <c r="E6132" s="7"/>
      <c r="F6132" s="64" t="s">
        <v>181</v>
      </c>
      <c r="G6132" s="6"/>
      <c r="H6132" s="6"/>
      <c r="I6132" s="10" t="s">
        <v>110</v>
      </c>
      <c r="J6132" s="11" t="s">
        <v>9281</v>
      </c>
      <c r="K6132" s="194" t="s">
        <v>510</v>
      </c>
      <c r="L6132" s="176"/>
      <c r="M6132" s="176">
        <v>1000</v>
      </c>
      <c r="N6132" s="80" t="s">
        <v>6566</v>
      </c>
      <c r="O6132" s="162"/>
      <c r="P6132" s="80" t="s">
        <v>6606</v>
      </c>
      <c r="Q6132" s="80"/>
      <c r="R6132" s="80"/>
      <c r="S6132" s="163"/>
      <c r="T6132" s="213"/>
      <c r="U6132" s="162"/>
      <c r="V6132" s="164"/>
      <c r="W6132" s="12" t="str">
        <f t="shared" si="1082"/>
        <v>Mqtt1</v>
      </c>
      <c r="X6132" s="196" t="str">
        <f t="shared" si="1083"/>
        <v>PsFR57aft</v>
      </c>
      <c r="Y6132" s="6" t="str">
        <f t="shared" si="1085"/>
        <v>marpower/450000-underwlights/psfr57aft</v>
      </c>
      <c r="Z6132" s="103" t="str">
        <f t="shared" si="1086"/>
        <v>$.SliderOnOff</v>
      </c>
      <c r="AA6132" s="12">
        <v>12</v>
      </c>
      <c r="AB6132" s="6"/>
      <c r="AJ6132" s="80"/>
      <c r="AK6132" s="113" t="s">
        <v>6565</v>
      </c>
      <c r="AN6132" s="80"/>
      <c r="AO6132" s="80"/>
      <c r="AP6132" s="80"/>
      <c r="AQ6132" s="80"/>
      <c r="AR6132" s="127"/>
      <c r="AS6132" s="80"/>
      <c r="AT6132" s="7"/>
      <c r="AU6132" s="7"/>
      <c r="AV6132" s="165"/>
      <c r="AW6132" s="166"/>
      <c r="AX6132" s="137"/>
      <c r="AY6132" s="147"/>
      <c r="AZ6132" s="167"/>
      <c r="BA6132" s="167"/>
      <c r="BB6132" s="147" t="str">
        <f t="shared" si="1091"/>
        <v/>
      </c>
      <c r="BC6132" s="168"/>
      <c r="BD6132" s="165"/>
      <c r="BE6132" s="165"/>
      <c r="BF6132" s="165"/>
      <c r="BG6132" s="165"/>
      <c r="BH6132" s="165"/>
      <c r="BI6132" s="165"/>
      <c r="BJ6132" s="165"/>
      <c r="BK6132" s="165"/>
      <c r="BL6132" s="165"/>
      <c r="BM6132" s="165"/>
      <c r="BN6132" s="165"/>
      <c r="BO6132" s="165"/>
      <c r="BP6132" s="165"/>
      <c r="BQ6132" s="165"/>
      <c r="BS6132" s="6"/>
      <c r="BT6132" s="11"/>
      <c r="BU6132" s="6"/>
      <c r="BV6132" s="6"/>
    </row>
    <row r="6133" spans="1:74" ht="15.75" x14ac:dyDescent="0.25">
      <c r="A6133" s="52" t="s">
        <v>6563</v>
      </c>
      <c r="B6133" s="56"/>
      <c r="C6133" s="7" t="s">
        <v>111</v>
      </c>
      <c r="D6133" s="7" t="s">
        <v>22</v>
      </c>
      <c r="E6133" s="7"/>
      <c r="F6133" s="64" t="s">
        <v>181</v>
      </c>
      <c r="G6133" s="6"/>
      <c r="H6133" s="6"/>
      <c r="I6133" s="10" t="s">
        <v>110</v>
      </c>
      <c r="J6133" s="11" t="s">
        <v>9299</v>
      </c>
      <c r="K6133" s="194" t="s">
        <v>510</v>
      </c>
      <c r="L6133" s="176"/>
      <c r="M6133" s="176">
        <v>1000</v>
      </c>
      <c r="N6133" s="80" t="s">
        <v>6566</v>
      </c>
      <c r="O6133" s="162"/>
      <c r="P6133" s="80" t="s">
        <v>6607</v>
      </c>
      <c r="Q6133" s="80"/>
      <c r="R6133" s="80"/>
      <c r="S6133" s="163"/>
      <c r="T6133" s="213"/>
      <c r="U6133" s="162"/>
      <c r="V6133" s="164"/>
      <c r="W6133" s="12" t="str">
        <f t="shared" si="1082"/>
        <v>Mqtt1</v>
      </c>
      <c r="X6133" s="196" t="str">
        <f t="shared" si="1083"/>
        <v>PsFR57aft</v>
      </c>
      <c r="Y6133" s="6" t="str">
        <f t="shared" si="1085"/>
        <v>marpower/450000-underwlights/psfr57aft</v>
      </c>
      <c r="Z6133" s="103" t="str">
        <f t="shared" si="1086"/>
        <v>$.ActiveChanges</v>
      </c>
      <c r="AA6133" s="12">
        <v>12</v>
      </c>
      <c r="AB6133" s="6"/>
      <c r="AJ6133" s="80"/>
      <c r="AK6133" s="113" t="s">
        <v>6565</v>
      </c>
      <c r="AN6133" s="80"/>
      <c r="AO6133" s="80"/>
      <c r="AP6133" s="80"/>
      <c r="AQ6133" s="80"/>
      <c r="AR6133" s="127"/>
      <c r="AS6133" s="80"/>
      <c r="AT6133" s="7"/>
      <c r="AU6133" s="7"/>
      <c r="AV6133" s="165"/>
      <c r="AW6133" s="166"/>
      <c r="AX6133" s="137"/>
      <c r="AY6133" s="147"/>
      <c r="AZ6133" s="167"/>
      <c r="BA6133" s="167"/>
      <c r="BB6133" s="147" t="str">
        <f t="shared" si="1091"/>
        <v/>
      </c>
      <c r="BC6133" s="168"/>
      <c r="BD6133" s="165"/>
      <c r="BE6133" s="165"/>
      <c r="BF6133" s="165"/>
      <c r="BG6133" s="165"/>
      <c r="BH6133" s="165"/>
      <c r="BI6133" s="165"/>
      <c r="BJ6133" s="165"/>
      <c r="BK6133" s="165"/>
      <c r="BL6133" s="165"/>
      <c r="BM6133" s="165"/>
      <c r="BN6133" s="165"/>
      <c r="BO6133" s="165"/>
      <c r="BP6133" s="165"/>
      <c r="BQ6133" s="165"/>
      <c r="BS6133" s="6"/>
      <c r="BT6133" s="11"/>
      <c r="BU6133" s="6"/>
      <c r="BV6133" s="6"/>
    </row>
    <row r="6134" spans="1:74" ht="15.75" x14ac:dyDescent="0.25">
      <c r="A6134" s="52" t="s">
        <v>6563</v>
      </c>
      <c r="B6134" s="56"/>
      <c r="C6134" s="7" t="s">
        <v>128</v>
      </c>
      <c r="D6134" s="7" t="s">
        <v>22</v>
      </c>
      <c r="E6134" s="7"/>
      <c r="F6134" s="64" t="s">
        <v>181</v>
      </c>
      <c r="G6134" s="6"/>
      <c r="H6134" s="6"/>
      <c r="I6134" s="10" t="s">
        <v>110</v>
      </c>
      <c r="J6134" s="11" t="s">
        <v>9317</v>
      </c>
      <c r="K6134" s="194" t="s">
        <v>510</v>
      </c>
      <c r="L6134" s="176"/>
      <c r="M6134" s="176">
        <v>1000</v>
      </c>
      <c r="N6134" s="80" t="s">
        <v>6566</v>
      </c>
      <c r="O6134" s="162"/>
      <c r="P6134" s="80" t="s">
        <v>6608</v>
      </c>
      <c r="Q6134" s="80"/>
      <c r="R6134" s="80"/>
      <c r="S6134" s="163"/>
      <c r="T6134" s="213"/>
      <c r="U6134" s="162"/>
      <c r="V6134" s="164"/>
      <c r="W6134" s="12" t="str">
        <f t="shared" si="1082"/>
        <v>Mqtt1</v>
      </c>
      <c r="X6134" s="196" t="str">
        <f t="shared" si="1083"/>
        <v>PsFR57aft</v>
      </c>
      <c r="Y6134" s="6" t="str">
        <f t="shared" si="1085"/>
        <v>marpower/450000-underwlights/psfr57aft</v>
      </c>
      <c r="Z6134" s="103" t="str">
        <f t="shared" si="1086"/>
        <v>$.Preset1HmiColor</v>
      </c>
      <c r="AA6134" s="12">
        <v>12</v>
      </c>
      <c r="AB6134" s="6"/>
      <c r="AE6134" s="11">
        <v>9</v>
      </c>
      <c r="AJ6134" s="80"/>
      <c r="AN6134" s="80"/>
      <c r="AO6134" s="80"/>
      <c r="AP6134" s="80"/>
      <c r="AQ6134" s="80"/>
      <c r="AR6134" s="127"/>
      <c r="AS6134" s="80"/>
      <c r="AT6134" s="7"/>
      <c r="AU6134" s="7"/>
      <c r="AV6134" s="165"/>
      <c r="AW6134" s="166"/>
      <c r="AX6134" s="137"/>
      <c r="AY6134" s="147"/>
      <c r="AZ6134" s="167"/>
      <c r="BA6134" s="167"/>
      <c r="BB6134" s="147" t="str">
        <f t="shared" si="1091"/>
        <v/>
      </c>
      <c r="BC6134" s="168"/>
      <c r="BD6134" s="165"/>
      <c r="BE6134" s="165"/>
      <c r="BF6134" s="165"/>
      <c r="BG6134" s="165"/>
      <c r="BH6134" s="165"/>
      <c r="BI6134" s="165"/>
      <c r="BJ6134" s="165"/>
      <c r="BK6134" s="165"/>
      <c r="BL6134" s="165"/>
      <c r="BM6134" s="165"/>
      <c r="BN6134" s="165"/>
      <c r="BO6134" s="165"/>
      <c r="BP6134" s="165"/>
      <c r="BQ6134" s="165"/>
      <c r="BS6134" s="6"/>
      <c r="BT6134" s="11"/>
      <c r="BU6134" s="6"/>
      <c r="BV6134" s="6"/>
    </row>
    <row r="6135" spans="1:74" ht="15.75" x14ac:dyDescent="0.25">
      <c r="A6135" s="52" t="s">
        <v>6563</v>
      </c>
      <c r="B6135" s="56"/>
      <c r="C6135" s="7" t="s">
        <v>128</v>
      </c>
      <c r="D6135" s="7" t="s">
        <v>22</v>
      </c>
      <c r="E6135" s="7"/>
      <c r="F6135" s="64" t="s">
        <v>181</v>
      </c>
      <c r="G6135" s="6"/>
      <c r="H6135" s="6"/>
      <c r="I6135" s="10" t="s">
        <v>110</v>
      </c>
      <c r="J6135" s="11" t="s">
        <v>9335</v>
      </c>
      <c r="K6135" s="194" t="s">
        <v>510</v>
      </c>
      <c r="L6135" s="176"/>
      <c r="M6135" s="176">
        <v>1000</v>
      </c>
      <c r="N6135" s="80" t="s">
        <v>6566</v>
      </c>
      <c r="O6135" s="162"/>
      <c r="P6135" s="80" t="s">
        <v>6609</v>
      </c>
      <c r="Q6135" s="80"/>
      <c r="R6135" s="80"/>
      <c r="S6135" s="163"/>
      <c r="T6135" s="213"/>
      <c r="U6135" s="162"/>
      <c r="V6135" s="164"/>
      <c r="W6135" s="12" t="str">
        <f t="shared" si="1082"/>
        <v>Mqtt1</v>
      </c>
      <c r="X6135" s="196" t="str">
        <f t="shared" si="1083"/>
        <v>PsFR57aft</v>
      </c>
      <c r="Y6135" s="6" t="str">
        <f t="shared" si="1085"/>
        <v>marpower/450000-underwlights/psfr57aft</v>
      </c>
      <c r="Z6135" s="103" t="str">
        <f t="shared" si="1086"/>
        <v>$.Preset2HmiColor</v>
      </c>
      <c r="AA6135" s="12">
        <v>12</v>
      </c>
      <c r="AB6135" s="6"/>
      <c r="AE6135" s="11">
        <v>9</v>
      </c>
      <c r="AJ6135" s="80"/>
      <c r="AN6135" s="80"/>
      <c r="AO6135" s="80"/>
      <c r="AP6135" s="80"/>
      <c r="AQ6135" s="80"/>
      <c r="AR6135" s="127"/>
      <c r="AS6135" s="80"/>
      <c r="AT6135" s="7"/>
      <c r="AU6135" s="7"/>
      <c r="AV6135" s="165"/>
      <c r="AW6135" s="166"/>
      <c r="AX6135" s="137"/>
      <c r="AY6135" s="147"/>
      <c r="AZ6135" s="167"/>
      <c r="BA6135" s="167"/>
      <c r="BB6135" s="147" t="str">
        <f t="shared" si="1091"/>
        <v/>
      </c>
      <c r="BC6135" s="168"/>
      <c r="BD6135" s="165"/>
      <c r="BE6135" s="165"/>
      <c r="BF6135" s="165"/>
      <c r="BG6135" s="165"/>
      <c r="BH6135" s="165"/>
      <c r="BI6135" s="165"/>
      <c r="BJ6135" s="165"/>
      <c r="BK6135" s="165"/>
      <c r="BL6135" s="165"/>
      <c r="BM6135" s="165"/>
      <c r="BN6135" s="165"/>
      <c r="BO6135" s="165"/>
      <c r="BP6135" s="165"/>
      <c r="BQ6135" s="165"/>
      <c r="BS6135" s="6"/>
      <c r="BT6135" s="11"/>
      <c r="BU6135" s="6"/>
      <c r="BV6135" s="6"/>
    </row>
    <row r="6136" spans="1:74" ht="15.75" x14ac:dyDescent="0.25">
      <c r="A6136" s="52" t="s">
        <v>6563</v>
      </c>
      <c r="B6136" s="56"/>
      <c r="C6136" s="7" t="s">
        <v>128</v>
      </c>
      <c r="D6136" s="7" t="s">
        <v>22</v>
      </c>
      <c r="E6136" s="7"/>
      <c r="F6136" s="64" t="s">
        <v>181</v>
      </c>
      <c r="G6136" s="6"/>
      <c r="H6136" s="6"/>
      <c r="I6136" s="10" t="s">
        <v>110</v>
      </c>
      <c r="J6136" s="11" t="s">
        <v>9353</v>
      </c>
      <c r="K6136" s="194" t="s">
        <v>510</v>
      </c>
      <c r="L6136" s="176"/>
      <c r="M6136" s="176">
        <v>1000</v>
      </c>
      <c r="N6136" s="80" t="s">
        <v>6566</v>
      </c>
      <c r="O6136" s="162"/>
      <c r="P6136" s="80" t="s">
        <v>6610</v>
      </c>
      <c r="Q6136" s="80"/>
      <c r="R6136" s="80"/>
      <c r="S6136" s="163"/>
      <c r="T6136" s="213"/>
      <c r="U6136" s="162"/>
      <c r="V6136" s="164"/>
      <c r="W6136" s="12" t="str">
        <f t="shared" si="1082"/>
        <v>Mqtt1</v>
      </c>
      <c r="X6136" s="196" t="str">
        <f t="shared" si="1083"/>
        <v>PsFR57aft</v>
      </c>
      <c r="Y6136" s="6" t="str">
        <f t="shared" si="1085"/>
        <v>marpower/450000-underwlights/psfr57aft</v>
      </c>
      <c r="Z6136" s="103" t="str">
        <f t="shared" si="1086"/>
        <v>$.Preset3HmiColor</v>
      </c>
      <c r="AA6136" s="12">
        <v>12</v>
      </c>
      <c r="AB6136" s="6"/>
      <c r="AE6136" s="11">
        <v>9</v>
      </c>
      <c r="AJ6136" s="80"/>
      <c r="AN6136" s="80"/>
      <c r="AO6136" s="80"/>
      <c r="AP6136" s="80"/>
      <c r="AQ6136" s="80"/>
      <c r="AR6136" s="127"/>
      <c r="AS6136" s="80"/>
      <c r="AT6136" s="7"/>
      <c r="AU6136" s="7"/>
      <c r="AV6136" s="165"/>
      <c r="AW6136" s="166"/>
      <c r="AX6136" s="137"/>
      <c r="AY6136" s="147"/>
      <c r="AZ6136" s="167"/>
      <c r="BA6136" s="167"/>
      <c r="BB6136" s="147" t="str">
        <f t="shared" si="1091"/>
        <v/>
      </c>
      <c r="BC6136" s="168"/>
      <c r="BD6136" s="165"/>
      <c r="BE6136" s="165"/>
      <c r="BF6136" s="165"/>
      <c r="BG6136" s="165"/>
      <c r="BH6136" s="165"/>
      <c r="BI6136" s="165"/>
      <c r="BJ6136" s="165"/>
      <c r="BK6136" s="165"/>
      <c r="BL6136" s="165"/>
      <c r="BM6136" s="165"/>
      <c r="BN6136" s="165"/>
      <c r="BO6136" s="165"/>
      <c r="BP6136" s="165"/>
      <c r="BQ6136" s="165"/>
      <c r="BS6136" s="6"/>
      <c r="BT6136" s="11"/>
      <c r="BU6136" s="6"/>
      <c r="BV6136" s="6"/>
    </row>
    <row r="6137" spans="1:74" ht="15.75" x14ac:dyDescent="0.25">
      <c r="A6137" s="52" t="s">
        <v>6563</v>
      </c>
      <c r="B6137" s="56"/>
      <c r="C6137" s="7" t="s">
        <v>128</v>
      </c>
      <c r="D6137" s="7" t="s">
        <v>22</v>
      </c>
      <c r="E6137" s="7"/>
      <c r="F6137" s="64" t="s">
        <v>181</v>
      </c>
      <c r="G6137" s="6"/>
      <c r="H6137" s="6"/>
      <c r="I6137" s="10" t="s">
        <v>110</v>
      </c>
      <c r="J6137" s="11" t="s">
        <v>9371</v>
      </c>
      <c r="K6137" s="194" t="s">
        <v>510</v>
      </c>
      <c r="L6137" s="176"/>
      <c r="M6137" s="176">
        <v>1000</v>
      </c>
      <c r="N6137" s="80" t="s">
        <v>6566</v>
      </c>
      <c r="O6137" s="162"/>
      <c r="P6137" s="80" t="s">
        <v>6611</v>
      </c>
      <c r="Q6137" s="80"/>
      <c r="R6137" s="80"/>
      <c r="S6137" s="163"/>
      <c r="T6137" s="213"/>
      <c r="U6137" s="162"/>
      <c r="V6137" s="164"/>
      <c r="W6137" s="12" t="str">
        <f t="shared" si="1082"/>
        <v>Mqtt1</v>
      </c>
      <c r="X6137" s="196" t="str">
        <f t="shared" si="1083"/>
        <v>PsFR57aft</v>
      </c>
      <c r="Y6137" s="6" t="str">
        <f t="shared" si="1085"/>
        <v>marpower/450000-underwlights/psfr57aft</v>
      </c>
      <c r="Z6137" s="103" t="str">
        <f t="shared" si="1086"/>
        <v>$.Preset4HmiColor</v>
      </c>
      <c r="AA6137" s="12">
        <v>12</v>
      </c>
      <c r="AB6137" s="6"/>
      <c r="AE6137" s="11">
        <v>9</v>
      </c>
      <c r="AJ6137" s="80"/>
      <c r="AN6137" s="80"/>
      <c r="AO6137" s="80"/>
      <c r="AP6137" s="80"/>
      <c r="AQ6137" s="80"/>
      <c r="AR6137" s="127"/>
      <c r="AS6137" s="80"/>
      <c r="AT6137" s="7"/>
      <c r="AU6137" s="7"/>
      <c r="AV6137" s="165"/>
      <c r="AW6137" s="166"/>
      <c r="AX6137" s="137"/>
      <c r="AY6137" s="147"/>
      <c r="AZ6137" s="167"/>
      <c r="BA6137" s="167"/>
      <c r="BB6137" s="147" t="str">
        <f t="shared" si="1091"/>
        <v/>
      </c>
      <c r="BC6137" s="168"/>
      <c r="BD6137" s="165"/>
      <c r="BE6137" s="165"/>
      <c r="BF6137" s="165"/>
      <c r="BG6137" s="165"/>
      <c r="BH6137" s="165"/>
      <c r="BI6137" s="165"/>
      <c r="BJ6137" s="165"/>
      <c r="BK6137" s="165"/>
      <c r="BL6137" s="165"/>
      <c r="BM6137" s="165"/>
      <c r="BN6137" s="165"/>
      <c r="BO6137" s="165"/>
      <c r="BP6137" s="165"/>
      <c r="BQ6137" s="165"/>
      <c r="BS6137" s="6"/>
      <c r="BT6137" s="11"/>
      <c r="BU6137" s="6"/>
      <c r="BV6137" s="6"/>
    </row>
    <row r="6138" spans="1:74" ht="15.75" x14ac:dyDescent="0.25">
      <c r="A6138" s="52" t="s">
        <v>6563</v>
      </c>
      <c r="B6138" s="56"/>
      <c r="C6138" s="7" t="s">
        <v>128</v>
      </c>
      <c r="D6138" s="7" t="s">
        <v>22</v>
      </c>
      <c r="E6138" s="7"/>
      <c r="F6138" s="64" t="s">
        <v>181</v>
      </c>
      <c r="G6138" s="6"/>
      <c r="H6138" s="6"/>
      <c r="I6138" s="10" t="s">
        <v>110</v>
      </c>
      <c r="J6138" s="11" t="s">
        <v>9389</v>
      </c>
      <c r="K6138" s="194" t="s">
        <v>510</v>
      </c>
      <c r="L6138" s="176"/>
      <c r="M6138" s="176">
        <v>1000</v>
      </c>
      <c r="N6138" s="80" t="s">
        <v>6566</v>
      </c>
      <c r="O6138" s="162"/>
      <c r="P6138" s="80" t="s">
        <v>6612</v>
      </c>
      <c r="Q6138" s="80"/>
      <c r="R6138" s="80"/>
      <c r="S6138" s="163"/>
      <c r="T6138" s="213"/>
      <c r="U6138" s="162"/>
      <c r="V6138" s="164"/>
      <c r="W6138" s="12" t="str">
        <f t="shared" si="1082"/>
        <v>Mqtt1</v>
      </c>
      <c r="X6138" s="196" t="str">
        <f t="shared" si="1083"/>
        <v>PsFR57aft</v>
      </c>
      <c r="Y6138" s="6" t="str">
        <f t="shared" si="1085"/>
        <v>marpower/450000-underwlights/psfr57aft</v>
      </c>
      <c r="Z6138" s="103" t="str">
        <f t="shared" si="1086"/>
        <v>$.Preset5HmiColor</v>
      </c>
      <c r="AA6138" s="12">
        <v>12</v>
      </c>
      <c r="AB6138" s="6"/>
      <c r="AE6138" s="11">
        <v>9</v>
      </c>
      <c r="AJ6138" s="80"/>
      <c r="AN6138" s="80"/>
      <c r="AO6138" s="80"/>
      <c r="AP6138" s="80"/>
      <c r="AQ6138" s="80"/>
      <c r="AR6138" s="127"/>
      <c r="AS6138" s="80"/>
      <c r="AT6138" s="7"/>
      <c r="AU6138" s="7"/>
      <c r="AV6138" s="165"/>
      <c r="AW6138" s="166"/>
      <c r="AX6138" s="137"/>
      <c r="AY6138" s="147"/>
      <c r="AZ6138" s="167"/>
      <c r="BA6138" s="167"/>
      <c r="BB6138" s="147" t="str">
        <f t="shared" si="1091"/>
        <v/>
      </c>
      <c r="BC6138" s="168"/>
      <c r="BD6138" s="165"/>
      <c r="BE6138" s="165"/>
      <c r="BF6138" s="165"/>
      <c r="BG6138" s="165"/>
      <c r="BH6138" s="165"/>
      <c r="BI6138" s="165"/>
      <c r="BJ6138" s="165"/>
      <c r="BK6138" s="165"/>
      <c r="BL6138" s="165"/>
      <c r="BM6138" s="165"/>
      <c r="BN6138" s="165"/>
      <c r="BO6138" s="165"/>
      <c r="BP6138" s="165"/>
      <c r="BQ6138" s="165"/>
      <c r="BS6138" s="6"/>
      <c r="BT6138" s="11"/>
      <c r="BU6138" s="6"/>
      <c r="BV6138" s="6"/>
    </row>
    <row r="6139" spans="1:74" ht="15.75" x14ac:dyDescent="0.25">
      <c r="A6139" s="52" t="s">
        <v>6563</v>
      </c>
      <c r="B6139" s="56"/>
      <c r="C6139" s="7" t="s">
        <v>128</v>
      </c>
      <c r="D6139" s="7" t="s">
        <v>22</v>
      </c>
      <c r="E6139" s="7"/>
      <c r="F6139" s="64" t="s">
        <v>181</v>
      </c>
      <c r="G6139" s="6"/>
      <c r="H6139" s="6"/>
      <c r="I6139" s="10" t="s">
        <v>110</v>
      </c>
      <c r="J6139" s="11" t="s">
        <v>9407</v>
      </c>
      <c r="K6139" s="194" t="s">
        <v>510</v>
      </c>
      <c r="L6139" s="176"/>
      <c r="M6139" s="176">
        <v>1000</v>
      </c>
      <c r="N6139" s="80" t="s">
        <v>6566</v>
      </c>
      <c r="O6139" s="162"/>
      <c r="P6139" s="80" t="s">
        <v>6613</v>
      </c>
      <c r="Q6139" s="80"/>
      <c r="R6139" s="80"/>
      <c r="S6139" s="163"/>
      <c r="T6139" s="213"/>
      <c r="U6139" s="162"/>
      <c r="V6139" s="164"/>
      <c r="W6139" s="12" t="str">
        <f t="shared" si="1082"/>
        <v>Mqtt1</v>
      </c>
      <c r="X6139" s="196" t="str">
        <f t="shared" si="1083"/>
        <v>PsFR57aft</v>
      </c>
      <c r="Y6139" s="6" t="str">
        <f t="shared" si="1085"/>
        <v>marpower/450000-underwlights/psfr57aft</v>
      </c>
      <c r="Z6139" s="103" t="str">
        <f t="shared" si="1086"/>
        <v>$.Preset6HmiColor</v>
      </c>
      <c r="AA6139" s="12">
        <v>12</v>
      </c>
      <c r="AB6139" s="6"/>
      <c r="AE6139" s="11">
        <v>9</v>
      </c>
      <c r="AJ6139" s="80"/>
      <c r="AN6139" s="80"/>
      <c r="AO6139" s="80"/>
      <c r="AP6139" s="80"/>
      <c r="AQ6139" s="80"/>
      <c r="AR6139" s="127"/>
      <c r="AS6139" s="80"/>
      <c r="AT6139" s="7"/>
      <c r="AU6139" s="7"/>
      <c r="AV6139" s="165"/>
      <c r="AW6139" s="166"/>
      <c r="AX6139" s="137"/>
      <c r="AY6139" s="147"/>
      <c r="AZ6139" s="167"/>
      <c r="BA6139" s="167"/>
      <c r="BB6139" s="147" t="str">
        <f t="shared" si="1091"/>
        <v/>
      </c>
      <c r="BC6139" s="168"/>
      <c r="BD6139" s="165"/>
      <c r="BE6139" s="165"/>
      <c r="BF6139" s="165"/>
      <c r="BG6139" s="165"/>
      <c r="BH6139" s="165"/>
      <c r="BI6139" s="165"/>
      <c r="BJ6139" s="165"/>
      <c r="BK6139" s="165"/>
      <c r="BL6139" s="165"/>
      <c r="BM6139" s="165"/>
      <c r="BN6139" s="165"/>
      <c r="BO6139" s="165"/>
      <c r="BP6139" s="165"/>
      <c r="BQ6139" s="165"/>
      <c r="BS6139" s="6"/>
      <c r="BT6139" s="11"/>
      <c r="BU6139" s="6"/>
      <c r="BV6139" s="6"/>
    </row>
    <row r="6140" spans="1:74" ht="15.75" x14ac:dyDescent="0.25">
      <c r="A6140" s="52" t="s">
        <v>6563</v>
      </c>
      <c r="B6140" s="56"/>
      <c r="C6140" s="7" t="s">
        <v>128</v>
      </c>
      <c r="D6140" s="7" t="s">
        <v>22</v>
      </c>
      <c r="E6140" s="7"/>
      <c r="F6140" s="64" t="s">
        <v>181</v>
      </c>
      <c r="G6140" s="6"/>
      <c r="H6140" s="6"/>
      <c r="I6140" s="10" t="s">
        <v>110</v>
      </c>
      <c r="J6140" s="11" t="s">
        <v>9425</v>
      </c>
      <c r="K6140" s="194" t="s">
        <v>510</v>
      </c>
      <c r="L6140" s="176"/>
      <c r="M6140" s="176">
        <v>1000</v>
      </c>
      <c r="N6140" s="80" t="s">
        <v>6566</v>
      </c>
      <c r="O6140" s="162"/>
      <c r="P6140" s="80" t="s">
        <v>6614</v>
      </c>
      <c r="Q6140" s="80"/>
      <c r="R6140" s="80"/>
      <c r="S6140" s="163"/>
      <c r="T6140" s="213"/>
      <c r="U6140" s="162"/>
      <c r="V6140" s="164"/>
      <c r="W6140" s="12" t="str">
        <f t="shared" si="1082"/>
        <v>Mqtt1</v>
      </c>
      <c r="X6140" s="196" t="str">
        <f t="shared" si="1083"/>
        <v>PsFR57aft</v>
      </c>
      <c r="Y6140" s="6" t="str">
        <f t="shared" si="1085"/>
        <v>marpower/450000-underwlights/psfr57aft</v>
      </c>
      <c r="Z6140" s="103" t="str">
        <f t="shared" si="1086"/>
        <v>$.CurrentHmiColor</v>
      </c>
      <c r="AA6140" s="12">
        <v>12</v>
      </c>
      <c r="AB6140" s="6"/>
      <c r="AE6140" s="11">
        <v>9</v>
      </c>
      <c r="AJ6140" s="80"/>
      <c r="AN6140" s="80"/>
      <c r="AO6140" s="80"/>
      <c r="AP6140" s="80"/>
      <c r="AQ6140" s="80"/>
      <c r="AR6140" s="127"/>
      <c r="AS6140" s="80"/>
      <c r="AT6140" s="7"/>
      <c r="AU6140" s="7"/>
      <c r="AV6140" s="165"/>
      <c r="AW6140" s="166"/>
      <c r="AX6140" s="137"/>
      <c r="AY6140" s="147"/>
      <c r="AZ6140" s="167"/>
      <c r="BA6140" s="167"/>
      <c r="BB6140" s="147" t="str">
        <f t="shared" ref="BB6140:BB6171" si="1092">IF(ISNUMBER(AM6140),"1","")</f>
        <v/>
      </c>
      <c r="BC6140" s="168"/>
      <c r="BD6140" s="165"/>
      <c r="BE6140" s="165"/>
      <c r="BF6140" s="165"/>
      <c r="BG6140" s="165"/>
      <c r="BH6140" s="165"/>
      <c r="BI6140" s="165"/>
      <c r="BJ6140" s="165"/>
      <c r="BK6140" s="165"/>
      <c r="BL6140" s="165"/>
      <c r="BM6140" s="165"/>
      <c r="BN6140" s="165"/>
      <c r="BO6140" s="165"/>
      <c r="BP6140" s="165"/>
      <c r="BQ6140" s="165"/>
      <c r="BS6140" s="6"/>
      <c r="BT6140" s="11"/>
      <c r="BU6140" s="6"/>
      <c r="BV6140" s="6"/>
    </row>
    <row r="6141" spans="1:74" ht="15.75" x14ac:dyDescent="0.25">
      <c r="A6141" s="52" t="s">
        <v>6563</v>
      </c>
      <c r="B6141" s="56"/>
      <c r="C6141" s="7" t="s">
        <v>114</v>
      </c>
      <c r="D6141" s="7" t="s">
        <v>22</v>
      </c>
      <c r="E6141" s="7"/>
      <c r="F6141" s="64" t="s">
        <v>181</v>
      </c>
      <c r="G6141" s="6"/>
      <c r="H6141" s="6"/>
      <c r="I6141" s="10" t="s">
        <v>110</v>
      </c>
      <c r="J6141" s="11" t="s">
        <v>9158</v>
      </c>
      <c r="K6141" s="194" t="s">
        <v>510</v>
      </c>
      <c r="L6141" s="176"/>
      <c r="M6141" s="176">
        <v>1000</v>
      </c>
      <c r="N6141" s="80" t="s">
        <v>6566</v>
      </c>
      <c r="O6141" s="162"/>
      <c r="P6141" s="80" t="s">
        <v>6615</v>
      </c>
      <c r="Q6141" s="80"/>
      <c r="R6141" s="80"/>
      <c r="S6141" s="163"/>
      <c r="T6141" s="213"/>
      <c r="U6141" s="162"/>
      <c r="V6141" s="164"/>
      <c r="W6141" s="12" t="str">
        <f t="shared" si="1082"/>
        <v>Mqtt1</v>
      </c>
      <c r="X6141" s="196" t="str">
        <f t="shared" si="1083"/>
        <v>PsFR48Midaft</v>
      </c>
      <c r="Y6141" s="6" t="str">
        <f t="shared" si="1085"/>
        <v>marpower/450000-underwlights/psfr48midaft</v>
      </c>
      <c r="Z6141" s="103" t="str">
        <f t="shared" si="1086"/>
        <v>$.PresetSelection</v>
      </c>
      <c r="AA6141" s="12">
        <v>16</v>
      </c>
      <c r="AB6141" s="6"/>
      <c r="AJ6141" s="80"/>
      <c r="AK6141" s="113" t="s">
        <v>6565</v>
      </c>
      <c r="AN6141" s="80"/>
      <c r="AO6141" s="80"/>
      <c r="AP6141" s="80"/>
      <c r="AQ6141" s="80"/>
      <c r="AR6141" s="127"/>
      <c r="AS6141" s="80"/>
      <c r="AT6141" s="7"/>
      <c r="AU6141" s="7"/>
      <c r="AV6141" s="165"/>
      <c r="AW6141" s="166"/>
      <c r="AX6141" s="137"/>
      <c r="AY6141" s="147"/>
      <c r="AZ6141" s="167"/>
      <c r="BA6141" s="167"/>
      <c r="BB6141" s="147" t="str">
        <f t="shared" ref="BB6141:BB6156" si="1093">IF(ISNUMBER(AM6141),"1","")</f>
        <v/>
      </c>
      <c r="BC6141" s="168"/>
      <c r="BD6141" s="165"/>
      <c r="BE6141" s="165"/>
      <c r="BF6141" s="165"/>
      <c r="BG6141" s="165"/>
      <c r="BH6141" s="165"/>
      <c r="BI6141" s="165"/>
      <c r="BJ6141" s="165"/>
      <c r="BK6141" s="165"/>
      <c r="BL6141" s="165"/>
      <c r="BM6141" s="165"/>
      <c r="BN6141" s="165"/>
      <c r="BO6141" s="165"/>
      <c r="BP6141" s="165"/>
      <c r="BQ6141" s="165"/>
      <c r="BS6141" s="6"/>
      <c r="BT6141" s="11"/>
      <c r="BU6141" s="6"/>
      <c r="BV6141" s="6"/>
    </row>
    <row r="6142" spans="1:74" ht="15.75" x14ac:dyDescent="0.25">
      <c r="A6142" s="52" t="s">
        <v>6563</v>
      </c>
      <c r="B6142" s="56"/>
      <c r="C6142" s="7" t="s">
        <v>114</v>
      </c>
      <c r="D6142" s="7" t="s">
        <v>22</v>
      </c>
      <c r="E6142" s="7"/>
      <c r="F6142" s="64" t="s">
        <v>181</v>
      </c>
      <c r="G6142" s="6"/>
      <c r="H6142" s="6"/>
      <c r="I6142" s="10" t="s">
        <v>110</v>
      </c>
      <c r="J6142" s="11" t="s">
        <v>9174</v>
      </c>
      <c r="K6142" s="194" t="s">
        <v>510</v>
      </c>
      <c r="L6142" s="176"/>
      <c r="M6142" s="176">
        <v>1000</v>
      </c>
      <c r="N6142" s="80" t="s">
        <v>6566</v>
      </c>
      <c r="O6142" s="162"/>
      <c r="P6142" s="80" t="s">
        <v>6616</v>
      </c>
      <c r="Q6142" s="80"/>
      <c r="R6142" s="80"/>
      <c r="S6142" s="163"/>
      <c r="T6142" s="213"/>
      <c r="U6142" s="162"/>
      <c r="V6142" s="164"/>
      <c r="W6142" s="12" t="str">
        <f t="shared" si="1082"/>
        <v>Mqtt1</v>
      </c>
      <c r="X6142" s="196" t="str">
        <f t="shared" si="1083"/>
        <v>PsFR48Midaft</v>
      </c>
      <c r="Y6142" s="6" t="str">
        <f t="shared" si="1085"/>
        <v>marpower/450000-underwlights/psfr48midaft</v>
      </c>
      <c r="Z6142" s="103" t="str">
        <f t="shared" si="1086"/>
        <v>$.SliderRed</v>
      </c>
      <c r="AA6142" s="12">
        <v>16</v>
      </c>
      <c r="AB6142" s="6"/>
      <c r="AJ6142" s="80"/>
      <c r="AK6142" s="113" t="s">
        <v>6565</v>
      </c>
      <c r="AN6142" s="80"/>
      <c r="AO6142" s="80"/>
      <c r="AP6142" s="80"/>
      <c r="AQ6142" s="80"/>
      <c r="AR6142" s="127"/>
      <c r="AS6142" s="80"/>
      <c r="AT6142" s="7"/>
      <c r="AU6142" s="7"/>
      <c r="AV6142" s="165"/>
      <c r="AW6142" s="166"/>
      <c r="AX6142" s="137"/>
      <c r="AY6142" s="147"/>
      <c r="AZ6142" s="167"/>
      <c r="BA6142" s="167"/>
      <c r="BB6142" s="147" t="str">
        <f t="shared" si="1093"/>
        <v/>
      </c>
      <c r="BC6142" s="168"/>
      <c r="BD6142" s="165"/>
      <c r="BE6142" s="165"/>
      <c r="BF6142" s="165"/>
      <c r="BG6142" s="165"/>
      <c r="BH6142" s="165"/>
      <c r="BI6142" s="165"/>
      <c r="BJ6142" s="165"/>
      <c r="BK6142" s="165"/>
      <c r="BL6142" s="165"/>
      <c r="BM6142" s="165"/>
      <c r="BN6142" s="165"/>
      <c r="BO6142" s="165"/>
      <c r="BP6142" s="165"/>
      <c r="BQ6142" s="165"/>
      <c r="BS6142" s="6"/>
      <c r="BT6142" s="11"/>
      <c r="BU6142" s="6"/>
      <c r="BV6142" s="6"/>
    </row>
    <row r="6143" spans="1:74" ht="15.75" x14ac:dyDescent="0.25">
      <c r="A6143" s="52" t="s">
        <v>6563</v>
      </c>
      <c r="B6143" s="56"/>
      <c r="C6143" s="7" t="s">
        <v>114</v>
      </c>
      <c r="D6143" s="7" t="s">
        <v>22</v>
      </c>
      <c r="E6143" s="7"/>
      <c r="F6143" s="64" t="s">
        <v>181</v>
      </c>
      <c r="G6143" s="6"/>
      <c r="H6143" s="6"/>
      <c r="I6143" s="10" t="s">
        <v>110</v>
      </c>
      <c r="J6143" s="11" t="s">
        <v>9192</v>
      </c>
      <c r="K6143" s="194" t="s">
        <v>510</v>
      </c>
      <c r="L6143" s="176"/>
      <c r="M6143" s="176">
        <v>1000</v>
      </c>
      <c r="N6143" s="80" t="s">
        <v>6566</v>
      </c>
      <c r="O6143" s="162"/>
      <c r="P6143" s="80" t="s">
        <v>6617</v>
      </c>
      <c r="Q6143" s="80"/>
      <c r="R6143" s="80"/>
      <c r="S6143" s="163"/>
      <c r="T6143" s="213"/>
      <c r="U6143" s="162"/>
      <c r="V6143" s="164"/>
      <c r="W6143" s="12" t="str">
        <f t="shared" si="1082"/>
        <v>Mqtt1</v>
      </c>
      <c r="X6143" s="196" t="str">
        <f t="shared" si="1083"/>
        <v>PsFR48Midaft</v>
      </c>
      <c r="Y6143" s="6" t="str">
        <f t="shared" si="1085"/>
        <v>marpower/450000-underwlights/psfr48midaft</v>
      </c>
      <c r="Z6143" s="103" t="str">
        <f t="shared" si="1086"/>
        <v>$.SliderGreen</v>
      </c>
      <c r="AA6143" s="12">
        <v>16</v>
      </c>
      <c r="AB6143" s="6"/>
      <c r="AJ6143" s="80"/>
      <c r="AK6143" s="113" t="s">
        <v>6565</v>
      </c>
      <c r="AN6143" s="80"/>
      <c r="AO6143" s="80"/>
      <c r="AP6143" s="80"/>
      <c r="AQ6143" s="80"/>
      <c r="AR6143" s="127"/>
      <c r="AS6143" s="80"/>
      <c r="AT6143" s="7"/>
      <c r="AU6143" s="7"/>
      <c r="AV6143" s="165"/>
      <c r="AW6143" s="166"/>
      <c r="AX6143" s="137"/>
      <c r="AY6143" s="147"/>
      <c r="AZ6143" s="167"/>
      <c r="BA6143" s="167"/>
      <c r="BB6143" s="147" t="str">
        <f t="shared" si="1093"/>
        <v/>
      </c>
      <c r="BC6143" s="168"/>
      <c r="BD6143" s="165"/>
      <c r="BE6143" s="165"/>
      <c r="BF6143" s="165"/>
      <c r="BG6143" s="165"/>
      <c r="BH6143" s="165"/>
      <c r="BI6143" s="165"/>
      <c r="BJ6143" s="165"/>
      <c r="BK6143" s="165"/>
      <c r="BL6143" s="165"/>
      <c r="BM6143" s="165"/>
      <c r="BN6143" s="165"/>
      <c r="BO6143" s="165"/>
      <c r="BP6143" s="165"/>
      <c r="BQ6143" s="165"/>
      <c r="BS6143" s="6"/>
      <c r="BT6143" s="11"/>
      <c r="BU6143" s="6"/>
      <c r="BV6143" s="6"/>
    </row>
    <row r="6144" spans="1:74" ht="15.75" x14ac:dyDescent="0.25">
      <c r="A6144" s="52" t="s">
        <v>6563</v>
      </c>
      <c r="B6144" s="56"/>
      <c r="C6144" s="7" t="s">
        <v>114</v>
      </c>
      <c r="D6144" s="7" t="s">
        <v>22</v>
      </c>
      <c r="E6144" s="7"/>
      <c r="F6144" s="64" t="s">
        <v>181</v>
      </c>
      <c r="G6144" s="6"/>
      <c r="H6144" s="6"/>
      <c r="I6144" s="10" t="s">
        <v>110</v>
      </c>
      <c r="J6144" s="11" t="s">
        <v>9210</v>
      </c>
      <c r="K6144" s="194" t="s">
        <v>510</v>
      </c>
      <c r="L6144" s="176"/>
      <c r="M6144" s="176">
        <v>1000</v>
      </c>
      <c r="N6144" s="80" t="s">
        <v>6566</v>
      </c>
      <c r="O6144" s="162"/>
      <c r="P6144" s="80" t="s">
        <v>6618</v>
      </c>
      <c r="Q6144" s="80"/>
      <c r="R6144" s="80"/>
      <c r="S6144" s="163"/>
      <c r="T6144" s="213"/>
      <c r="U6144" s="162"/>
      <c r="V6144" s="164"/>
      <c r="W6144" s="12" t="str">
        <f t="shared" si="1082"/>
        <v>Mqtt1</v>
      </c>
      <c r="X6144" s="196" t="str">
        <f t="shared" si="1083"/>
        <v>PsFR48Midaft</v>
      </c>
      <c r="Y6144" s="6" t="str">
        <f t="shared" si="1085"/>
        <v>marpower/450000-underwlights/psfr48midaft</v>
      </c>
      <c r="Z6144" s="103" t="str">
        <f t="shared" si="1086"/>
        <v>$.SliderBlue</v>
      </c>
      <c r="AA6144" s="12">
        <v>16</v>
      </c>
      <c r="AB6144" s="6"/>
      <c r="AJ6144" s="80"/>
      <c r="AK6144" s="113" t="s">
        <v>6565</v>
      </c>
      <c r="AN6144" s="80"/>
      <c r="AO6144" s="80"/>
      <c r="AP6144" s="80"/>
      <c r="AQ6144" s="80"/>
      <c r="AR6144" s="127"/>
      <c r="AS6144" s="80"/>
      <c r="AT6144" s="7"/>
      <c r="AU6144" s="7"/>
      <c r="AV6144" s="165"/>
      <c r="AW6144" s="166"/>
      <c r="AX6144" s="137"/>
      <c r="AY6144" s="147"/>
      <c r="AZ6144" s="167"/>
      <c r="BA6144" s="167"/>
      <c r="BB6144" s="147" t="str">
        <f t="shared" si="1093"/>
        <v/>
      </c>
      <c r="BC6144" s="168"/>
      <c r="BD6144" s="165"/>
      <c r="BE6144" s="165"/>
      <c r="BF6144" s="165"/>
      <c r="BG6144" s="165"/>
      <c r="BH6144" s="165"/>
      <c r="BI6144" s="165"/>
      <c r="BJ6144" s="165"/>
      <c r="BK6144" s="165"/>
      <c r="BL6144" s="165"/>
      <c r="BM6144" s="165"/>
      <c r="BN6144" s="165"/>
      <c r="BO6144" s="165"/>
      <c r="BP6144" s="165"/>
      <c r="BQ6144" s="165"/>
      <c r="BS6144" s="6"/>
      <c r="BT6144" s="11"/>
      <c r="BU6144" s="6"/>
      <c r="BV6144" s="6"/>
    </row>
    <row r="6145" spans="1:74" ht="15.75" x14ac:dyDescent="0.25">
      <c r="A6145" s="52" t="s">
        <v>6563</v>
      </c>
      <c r="B6145" s="56"/>
      <c r="C6145" s="7" t="s">
        <v>114</v>
      </c>
      <c r="D6145" s="7" t="s">
        <v>22</v>
      </c>
      <c r="E6145" s="7"/>
      <c r="F6145" s="64" t="s">
        <v>181</v>
      </c>
      <c r="G6145" s="6"/>
      <c r="H6145" s="6"/>
      <c r="I6145" s="10" t="s">
        <v>110</v>
      </c>
      <c r="J6145" s="11" t="s">
        <v>9228</v>
      </c>
      <c r="K6145" s="194" t="s">
        <v>510</v>
      </c>
      <c r="L6145" s="176"/>
      <c r="M6145" s="176">
        <v>1000</v>
      </c>
      <c r="N6145" s="80" t="s">
        <v>6566</v>
      </c>
      <c r="O6145" s="162"/>
      <c r="P6145" s="80" t="s">
        <v>6619</v>
      </c>
      <c r="Q6145" s="80"/>
      <c r="R6145" s="80"/>
      <c r="S6145" s="163"/>
      <c r="T6145" s="213"/>
      <c r="U6145" s="162"/>
      <c r="V6145" s="164"/>
      <c r="W6145" s="12" t="str">
        <f t="shared" si="1082"/>
        <v>Mqtt1</v>
      </c>
      <c r="X6145" s="196" t="str">
        <f t="shared" si="1083"/>
        <v>PsFR48Midaft</v>
      </c>
      <c r="Y6145" s="6" t="str">
        <f t="shared" si="1085"/>
        <v>marpower/450000-underwlights/psfr48midaft</v>
      </c>
      <c r="Z6145" s="103" t="str">
        <f t="shared" si="1086"/>
        <v>$.SliderWhite</v>
      </c>
      <c r="AA6145" s="12">
        <v>16</v>
      </c>
      <c r="AB6145" s="6"/>
      <c r="AJ6145" s="80"/>
      <c r="AK6145" s="113" t="s">
        <v>6565</v>
      </c>
      <c r="AN6145" s="80"/>
      <c r="AO6145" s="80"/>
      <c r="AP6145" s="80"/>
      <c r="AQ6145" s="80"/>
      <c r="AR6145" s="127"/>
      <c r="AS6145" s="80"/>
      <c r="AT6145" s="7"/>
      <c r="AU6145" s="7"/>
      <c r="AV6145" s="165"/>
      <c r="AW6145" s="166"/>
      <c r="AX6145" s="137"/>
      <c r="AY6145" s="147"/>
      <c r="AZ6145" s="167"/>
      <c r="BA6145" s="167"/>
      <c r="BB6145" s="147" t="str">
        <f t="shared" si="1093"/>
        <v/>
      </c>
      <c r="BC6145" s="168"/>
      <c r="BD6145" s="165"/>
      <c r="BE6145" s="165"/>
      <c r="BF6145" s="165"/>
      <c r="BG6145" s="165"/>
      <c r="BH6145" s="165"/>
      <c r="BI6145" s="165"/>
      <c r="BJ6145" s="165"/>
      <c r="BK6145" s="165"/>
      <c r="BL6145" s="165"/>
      <c r="BM6145" s="165"/>
      <c r="BN6145" s="165"/>
      <c r="BO6145" s="165"/>
      <c r="BP6145" s="165"/>
      <c r="BQ6145" s="165"/>
      <c r="BS6145" s="6"/>
      <c r="BT6145" s="11"/>
      <c r="BU6145" s="6"/>
      <c r="BV6145" s="6"/>
    </row>
    <row r="6146" spans="1:74" ht="15.75" x14ac:dyDescent="0.25">
      <c r="A6146" s="52" t="s">
        <v>6563</v>
      </c>
      <c r="B6146" s="56"/>
      <c r="C6146" s="7" t="s">
        <v>111</v>
      </c>
      <c r="D6146" s="7" t="s">
        <v>22</v>
      </c>
      <c r="E6146" s="7"/>
      <c r="F6146" s="64" t="s">
        <v>181</v>
      </c>
      <c r="G6146" s="6"/>
      <c r="H6146" s="6"/>
      <c r="I6146" s="10" t="s">
        <v>110</v>
      </c>
      <c r="J6146" s="11" t="s">
        <v>9246</v>
      </c>
      <c r="K6146" s="194" t="s">
        <v>510</v>
      </c>
      <c r="L6146" s="176"/>
      <c r="M6146" s="176">
        <v>1000</v>
      </c>
      <c r="N6146" s="80" t="s">
        <v>6566</v>
      </c>
      <c r="O6146" s="162"/>
      <c r="P6146" s="80" t="s">
        <v>6620</v>
      </c>
      <c r="Q6146" s="80"/>
      <c r="R6146" s="80"/>
      <c r="S6146" s="163"/>
      <c r="T6146" s="213"/>
      <c r="U6146" s="162"/>
      <c r="V6146" s="164"/>
      <c r="W6146" s="12" t="str">
        <f t="shared" si="1082"/>
        <v>Mqtt1</v>
      </c>
      <c r="X6146" s="196" t="str">
        <f t="shared" si="1083"/>
        <v>PsFR48Midaft</v>
      </c>
      <c r="Y6146" s="6" t="str">
        <f t="shared" si="1085"/>
        <v>marpower/450000-underwlights/psfr48midaft</v>
      </c>
      <c r="Z6146" s="103" t="str">
        <f t="shared" si="1086"/>
        <v>$.PresetReset</v>
      </c>
      <c r="AA6146" s="12">
        <v>16</v>
      </c>
      <c r="AB6146" s="6"/>
      <c r="AJ6146" s="80"/>
      <c r="AK6146" s="113" t="s">
        <v>6565</v>
      </c>
      <c r="AN6146" s="80"/>
      <c r="AO6146" s="80"/>
      <c r="AP6146" s="80"/>
      <c r="AQ6146" s="80"/>
      <c r="AR6146" s="127"/>
      <c r="AS6146" s="80"/>
      <c r="AT6146" s="7"/>
      <c r="AU6146" s="7"/>
      <c r="AV6146" s="165"/>
      <c r="AW6146" s="166"/>
      <c r="AX6146" s="137"/>
      <c r="AY6146" s="147"/>
      <c r="AZ6146" s="167"/>
      <c r="BA6146" s="167"/>
      <c r="BB6146" s="147" t="str">
        <f t="shared" si="1093"/>
        <v/>
      </c>
      <c r="BC6146" s="168"/>
      <c r="BD6146" s="165"/>
      <c r="BE6146" s="165"/>
      <c r="BF6146" s="165"/>
      <c r="BG6146" s="165"/>
      <c r="BH6146" s="165"/>
      <c r="BI6146" s="165"/>
      <c r="BJ6146" s="165"/>
      <c r="BK6146" s="165"/>
      <c r="BL6146" s="165"/>
      <c r="BM6146" s="165"/>
      <c r="BN6146" s="165"/>
      <c r="BO6146" s="165"/>
      <c r="BP6146" s="165"/>
      <c r="BQ6146" s="165"/>
      <c r="BS6146" s="6"/>
      <c r="BT6146" s="11"/>
      <c r="BU6146" s="6"/>
      <c r="BV6146" s="6"/>
    </row>
    <row r="6147" spans="1:74" ht="15.75" x14ac:dyDescent="0.25">
      <c r="A6147" s="52" t="s">
        <v>6563</v>
      </c>
      <c r="B6147" s="56"/>
      <c r="C6147" s="7" t="s">
        <v>111</v>
      </c>
      <c r="D6147" s="7" t="s">
        <v>22</v>
      </c>
      <c r="E6147" s="7"/>
      <c r="F6147" s="64" t="s">
        <v>181</v>
      </c>
      <c r="G6147" s="6"/>
      <c r="H6147" s="6"/>
      <c r="I6147" s="10" t="s">
        <v>110</v>
      </c>
      <c r="J6147" s="11" t="s">
        <v>9264</v>
      </c>
      <c r="K6147" s="194" t="s">
        <v>510</v>
      </c>
      <c r="L6147" s="176"/>
      <c r="M6147" s="176">
        <v>1000</v>
      </c>
      <c r="N6147" s="80" t="s">
        <v>6566</v>
      </c>
      <c r="O6147" s="162"/>
      <c r="P6147" s="80" t="s">
        <v>6621</v>
      </c>
      <c r="Q6147" s="80"/>
      <c r="R6147" s="80"/>
      <c r="S6147" s="163"/>
      <c r="T6147" s="213"/>
      <c r="U6147" s="162"/>
      <c r="V6147" s="164"/>
      <c r="W6147" s="12" t="str">
        <f t="shared" si="1082"/>
        <v>Mqtt1</v>
      </c>
      <c r="X6147" s="196" t="str">
        <f t="shared" si="1083"/>
        <v>PsFR48Midaft</v>
      </c>
      <c r="Y6147" s="6" t="str">
        <f t="shared" si="1085"/>
        <v>marpower/450000-underwlights/psfr48midaft</v>
      </c>
      <c r="Z6147" s="103" t="str">
        <f t="shared" si="1086"/>
        <v>$.PresetSet</v>
      </c>
      <c r="AA6147" s="12">
        <v>16</v>
      </c>
      <c r="AB6147" s="6"/>
      <c r="AJ6147" s="80"/>
      <c r="AK6147" s="113" t="s">
        <v>6565</v>
      </c>
      <c r="AN6147" s="80"/>
      <c r="AO6147" s="80"/>
      <c r="AP6147" s="80"/>
      <c r="AQ6147" s="80"/>
      <c r="AR6147" s="127"/>
      <c r="AS6147" s="80"/>
      <c r="AT6147" s="7"/>
      <c r="AU6147" s="7"/>
      <c r="AV6147" s="165"/>
      <c r="AW6147" s="166"/>
      <c r="AX6147" s="137"/>
      <c r="AY6147" s="147"/>
      <c r="AZ6147" s="167"/>
      <c r="BA6147" s="167"/>
      <c r="BB6147" s="147" t="str">
        <f t="shared" si="1093"/>
        <v/>
      </c>
      <c r="BC6147" s="168"/>
      <c r="BD6147" s="165"/>
      <c r="BE6147" s="165"/>
      <c r="BF6147" s="165"/>
      <c r="BG6147" s="165"/>
      <c r="BH6147" s="165"/>
      <c r="BI6147" s="165"/>
      <c r="BJ6147" s="165"/>
      <c r="BK6147" s="165"/>
      <c r="BL6147" s="165"/>
      <c r="BM6147" s="165"/>
      <c r="BN6147" s="165"/>
      <c r="BO6147" s="165"/>
      <c r="BP6147" s="165"/>
      <c r="BQ6147" s="165"/>
      <c r="BS6147" s="6"/>
      <c r="BT6147" s="11"/>
      <c r="BU6147" s="6"/>
      <c r="BV6147" s="6"/>
    </row>
    <row r="6148" spans="1:74" ht="15.75" x14ac:dyDescent="0.25">
      <c r="A6148" s="52" t="s">
        <v>6563</v>
      </c>
      <c r="B6148" s="56"/>
      <c r="C6148" s="7" t="s">
        <v>111</v>
      </c>
      <c r="D6148" s="7" t="s">
        <v>22</v>
      </c>
      <c r="E6148" s="7"/>
      <c r="F6148" s="64" t="s">
        <v>181</v>
      </c>
      <c r="G6148" s="6"/>
      <c r="H6148" s="6"/>
      <c r="I6148" s="10" t="s">
        <v>110</v>
      </c>
      <c r="J6148" s="11" t="s">
        <v>9282</v>
      </c>
      <c r="K6148" s="194" t="s">
        <v>510</v>
      </c>
      <c r="L6148" s="176"/>
      <c r="M6148" s="176">
        <v>1000</v>
      </c>
      <c r="N6148" s="80" t="s">
        <v>6566</v>
      </c>
      <c r="O6148" s="162"/>
      <c r="P6148" s="80" t="s">
        <v>6622</v>
      </c>
      <c r="Q6148" s="80"/>
      <c r="R6148" s="80"/>
      <c r="S6148" s="163"/>
      <c r="T6148" s="213"/>
      <c r="U6148" s="162"/>
      <c r="V6148" s="164"/>
      <c r="W6148" s="12" t="str">
        <f t="shared" si="1082"/>
        <v>Mqtt1</v>
      </c>
      <c r="X6148" s="196" t="str">
        <f t="shared" si="1083"/>
        <v>PsFR48Midaft</v>
      </c>
      <c r="Y6148" s="6" t="str">
        <f t="shared" si="1085"/>
        <v>marpower/450000-underwlights/psfr48midaft</v>
      </c>
      <c r="Z6148" s="103" t="str">
        <f t="shared" si="1086"/>
        <v>$.SliderOnOff</v>
      </c>
      <c r="AA6148" s="12">
        <v>16</v>
      </c>
      <c r="AB6148" s="6"/>
      <c r="AJ6148" s="80"/>
      <c r="AK6148" s="113" t="s">
        <v>6565</v>
      </c>
      <c r="AN6148" s="80"/>
      <c r="AO6148" s="80"/>
      <c r="AP6148" s="80"/>
      <c r="AQ6148" s="80"/>
      <c r="AR6148" s="127"/>
      <c r="AS6148" s="80"/>
      <c r="AT6148" s="7"/>
      <c r="AU6148" s="7"/>
      <c r="AV6148" s="165"/>
      <c r="AW6148" s="166"/>
      <c r="AX6148" s="137"/>
      <c r="AY6148" s="147"/>
      <c r="AZ6148" s="167"/>
      <c r="BA6148" s="167"/>
      <c r="BB6148" s="147" t="str">
        <f t="shared" si="1093"/>
        <v/>
      </c>
      <c r="BC6148" s="168"/>
      <c r="BD6148" s="165"/>
      <c r="BE6148" s="165"/>
      <c r="BF6148" s="165"/>
      <c r="BG6148" s="165"/>
      <c r="BH6148" s="165"/>
      <c r="BI6148" s="165"/>
      <c r="BJ6148" s="165"/>
      <c r="BK6148" s="165"/>
      <c r="BL6148" s="165"/>
      <c r="BM6148" s="165"/>
      <c r="BN6148" s="165"/>
      <c r="BO6148" s="165"/>
      <c r="BP6148" s="165"/>
      <c r="BQ6148" s="165"/>
      <c r="BS6148" s="6"/>
      <c r="BT6148" s="11"/>
      <c r="BU6148" s="6"/>
      <c r="BV6148" s="6"/>
    </row>
    <row r="6149" spans="1:74" ht="15.75" x14ac:dyDescent="0.25">
      <c r="A6149" s="52" t="s">
        <v>6563</v>
      </c>
      <c r="B6149" s="56"/>
      <c r="C6149" s="7" t="s">
        <v>111</v>
      </c>
      <c r="D6149" s="7" t="s">
        <v>22</v>
      </c>
      <c r="E6149" s="7"/>
      <c r="F6149" s="64" t="s">
        <v>181</v>
      </c>
      <c r="G6149" s="6"/>
      <c r="H6149" s="6"/>
      <c r="I6149" s="10" t="s">
        <v>110</v>
      </c>
      <c r="J6149" s="11" t="s">
        <v>9300</v>
      </c>
      <c r="K6149" s="194" t="s">
        <v>510</v>
      </c>
      <c r="L6149" s="176"/>
      <c r="M6149" s="176">
        <v>1000</v>
      </c>
      <c r="N6149" s="80" t="s">
        <v>6566</v>
      </c>
      <c r="O6149" s="162"/>
      <c r="P6149" s="80" t="s">
        <v>6623</v>
      </c>
      <c r="Q6149" s="80"/>
      <c r="R6149" s="80"/>
      <c r="S6149" s="163"/>
      <c r="T6149" s="213"/>
      <c r="U6149" s="162"/>
      <c r="V6149" s="164"/>
      <c r="W6149" s="12" t="str">
        <f t="shared" si="1082"/>
        <v>Mqtt1</v>
      </c>
      <c r="X6149" s="196" t="str">
        <f t="shared" si="1083"/>
        <v>PsFR48Midaft</v>
      </c>
      <c r="Y6149" s="6" t="str">
        <f t="shared" si="1085"/>
        <v>marpower/450000-underwlights/psfr48midaft</v>
      </c>
      <c r="Z6149" s="103" t="str">
        <f t="shared" si="1086"/>
        <v>$.ActiveChanges</v>
      </c>
      <c r="AA6149" s="12">
        <v>16</v>
      </c>
      <c r="AB6149" s="6"/>
      <c r="AJ6149" s="80"/>
      <c r="AK6149" s="113" t="s">
        <v>6565</v>
      </c>
      <c r="AN6149" s="80"/>
      <c r="AO6149" s="80"/>
      <c r="AP6149" s="80"/>
      <c r="AQ6149" s="80"/>
      <c r="AR6149" s="127"/>
      <c r="AS6149" s="80"/>
      <c r="AT6149" s="7"/>
      <c r="AU6149" s="7"/>
      <c r="AV6149" s="165"/>
      <c r="AW6149" s="166"/>
      <c r="AX6149" s="137"/>
      <c r="AY6149" s="147"/>
      <c r="AZ6149" s="167"/>
      <c r="BA6149" s="167"/>
      <c r="BB6149" s="147" t="str">
        <f t="shared" si="1093"/>
        <v/>
      </c>
      <c r="BC6149" s="168"/>
      <c r="BD6149" s="165"/>
      <c r="BE6149" s="165"/>
      <c r="BF6149" s="165"/>
      <c r="BG6149" s="165"/>
      <c r="BH6149" s="165"/>
      <c r="BI6149" s="165"/>
      <c r="BJ6149" s="165"/>
      <c r="BK6149" s="165"/>
      <c r="BL6149" s="165"/>
      <c r="BM6149" s="165"/>
      <c r="BN6149" s="165"/>
      <c r="BO6149" s="165"/>
      <c r="BP6149" s="165"/>
      <c r="BQ6149" s="165"/>
      <c r="BS6149" s="6"/>
      <c r="BT6149" s="11"/>
      <c r="BU6149" s="6"/>
      <c r="BV6149" s="6"/>
    </row>
    <row r="6150" spans="1:74" ht="15.75" x14ac:dyDescent="0.25">
      <c r="A6150" s="52" t="s">
        <v>6563</v>
      </c>
      <c r="B6150" s="56"/>
      <c r="C6150" s="7" t="s">
        <v>128</v>
      </c>
      <c r="D6150" s="7" t="s">
        <v>22</v>
      </c>
      <c r="E6150" s="7"/>
      <c r="F6150" s="64" t="s">
        <v>181</v>
      </c>
      <c r="G6150" s="6"/>
      <c r="H6150" s="6"/>
      <c r="I6150" s="10" t="s">
        <v>110</v>
      </c>
      <c r="J6150" s="11" t="s">
        <v>9318</v>
      </c>
      <c r="K6150" s="194" t="s">
        <v>510</v>
      </c>
      <c r="L6150" s="176"/>
      <c r="M6150" s="176">
        <v>1000</v>
      </c>
      <c r="N6150" s="80" t="s">
        <v>6566</v>
      </c>
      <c r="O6150" s="162"/>
      <c r="P6150" s="80" t="s">
        <v>6624</v>
      </c>
      <c r="Q6150" s="80"/>
      <c r="R6150" s="80"/>
      <c r="S6150" s="163"/>
      <c r="T6150" s="213"/>
      <c r="U6150" s="162"/>
      <c r="V6150" s="164"/>
      <c r="W6150" s="12" t="str">
        <f t="shared" si="1082"/>
        <v>Mqtt1</v>
      </c>
      <c r="X6150" s="196" t="str">
        <f t="shared" si="1083"/>
        <v>PsFR48Midaft</v>
      </c>
      <c r="Y6150" s="6" t="str">
        <f t="shared" si="1085"/>
        <v>marpower/450000-underwlights/psfr48midaft</v>
      </c>
      <c r="Z6150" s="103" t="str">
        <f t="shared" si="1086"/>
        <v>$.Preset1HmiColor</v>
      </c>
      <c r="AA6150" s="12">
        <v>16</v>
      </c>
      <c r="AB6150" s="6"/>
      <c r="AE6150" s="11">
        <v>9</v>
      </c>
      <c r="AJ6150" s="80"/>
      <c r="AN6150" s="80"/>
      <c r="AO6150" s="80"/>
      <c r="AP6150" s="80"/>
      <c r="AQ6150" s="80"/>
      <c r="AR6150" s="127"/>
      <c r="AS6150" s="80"/>
      <c r="AT6150" s="7"/>
      <c r="AU6150" s="7"/>
      <c r="AV6150" s="165"/>
      <c r="AW6150" s="166"/>
      <c r="AX6150" s="137"/>
      <c r="AY6150" s="147"/>
      <c r="AZ6150" s="167"/>
      <c r="BA6150" s="167"/>
      <c r="BB6150" s="147" t="str">
        <f t="shared" si="1093"/>
        <v/>
      </c>
      <c r="BC6150" s="168"/>
      <c r="BD6150" s="165"/>
      <c r="BE6150" s="165"/>
      <c r="BF6150" s="165"/>
      <c r="BG6150" s="165"/>
      <c r="BH6150" s="165"/>
      <c r="BI6150" s="165"/>
      <c r="BJ6150" s="165"/>
      <c r="BK6150" s="165"/>
      <c r="BL6150" s="165"/>
      <c r="BM6150" s="165"/>
      <c r="BN6150" s="165"/>
      <c r="BO6150" s="165"/>
      <c r="BP6150" s="165"/>
      <c r="BQ6150" s="165"/>
      <c r="BS6150" s="6"/>
      <c r="BT6150" s="11"/>
      <c r="BU6150" s="6"/>
      <c r="BV6150" s="6"/>
    </row>
    <row r="6151" spans="1:74" ht="15.75" x14ac:dyDescent="0.25">
      <c r="A6151" s="52" t="s">
        <v>6563</v>
      </c>
      <c r="B6151" s="56"/>
      <c r="C6151" s="7" t="s">
        <v>128</v>
      </c>
      <c r="D6151" s="7" t="s">
        <v>22</v>
      </c>
      <c r="E6151" s="7"/>
      <c r="F6151" s="64" t="s">
        <v>181</v>
      </c>
      <c r="G6151" s="6"/>
      <c r="H6151" s="6"/>
      <c r="I6151" s="10" t="s">
        <v>110</v>
      </c>
      <c r="J6151" s="11" t="s">
        <v>9336</v>
      </c>
      <c r="K6151" s="194" t="s">
        <v>510</v>
      </c>
      <c r="L6151" s="176"/>
      <c r="M6151" s="176">
        <v>1000</v>
      </c>
      <c r="N6151" s="80" t="s">
        <v>6566</v>
      </c>
      <c r="O6151" s="162"/>
      <c r="P6151" s="80" t="s">
        <v>6625</v>
      </c>
      <c r="Q6151" s="80"/>
      <c r="R6151" s="80"/>
      <c r="S6151" s="163"/>
      <c r="T6151" s="213"/>
      <c r="U6151" s="162"/>
      <c r="V6151" s="164"/>
      <c r="W6151" s="12" t="str">
        <f t="shared" si="1082"/>
        <v>Mqtt1</v>
      </c>
      <c r="X6151" s="196" t="str">
        <f t="shared" si="1083"/>
        <v>PsFR48Midaft</v>
      </c>
      <c r="Y6151" s="6" t="str">
        <f t="shared" si="1085"/>
        <v>marpower/450000-underwlights/psfr48midaft</v>
      </c>
      <c r="Z6151" s="103" t="str">
        <f t="shared" si="1086"/>
        <v>$.Preset2HmiColor</v>
      </c>
      <c r="AA6151" s="12">
        <v>16</v>
      </c>
      <c r="AB6151" s="6"/>
      <c r="AE6151" s="11">
        <v>9</v>
      </c>
      <c r="AJ6151" s="80"/>
      <c r="AN6151" s="80"/>
      <c r="AO6151" s="80"/>
      <c r="AP6151" s="80"/>
      <c r="AQ6151" s="80"/>
      <c r="AR6151" s="127"/>
      <c r="AS6151" s="80"/>
      <c r="AT6151" s="7"/>
      <c r="AU6151" s="7"/>
      <c r="AV6151" s="165"/>
      <c r="AW6151" s="166"/>
      <c r="AX6151" s="137"/>
      <c r="AY6151" s="147"/>
      <c r="AZ6151" s="167"/>
      <c r="BA6151" s="167"/>
      <c r="BB6151" s="147" t="str">
        <f t="shared" si="1093"/>
        <v/>
      </c>
      <c r="BC6151" s="168"/>
      <c r="BD6151" s="165"/>
      <c r="BE6151" s="165"/>
      <c r="BF6151" s="165"/>
      <c r="BG6151" s="165"/>
      <c r="BH6151" s="165"/>
      <c r="BI6151" s="165"/>
      <c r="BJ6151" s="165"/>
      <c r="BK6151" s="165"/>
      <c r="BL6151" s="165"/>
      <c r="BM6151" s="165"/>
      <c r="BN6151" s="165"/>
      <c r="BO6151" s="165"/>
      <c r="BP6151" s="165"/>
      <c r="BQ6151" s="165"/>
      <c r="BS6151" s="6"/>
      <c r="BT6151" s="11"/>
      <c r="BU6151" s="6"/>
      <c r="BV6151" s="6"/>
    </row>
    <row r="6152" spans="1:74" ht="15.75" x14ac:dyDescent="0.25">
      <c r="A6152" s="52" t="s">
        <v>6563</v>
      </c>
      <c r="B6152" s="56"/>
      <c r="C6152" s="7" t="s">
        <v>128</v>
      </c>
      <c r="D6152" s="7" t="s">
        <v>22</v>
      </c>
      <c r="E6152" s="7"/>
      <c r="F6152" s="64" t="s">
        <v>181</v>
      </c>
      <c r="G6152" s="6"/>
      <c r="H6152" s="6"/>
      <c r="I6152" s="10" t="s">
        <v>110</v>
      </c>
      <c r="J6152" s="11" t="s">
        <v>9354</v>
      </c>
      <c r="K6152" s="194" t="s">
        <v>510</v>
      </c>
      <c r="L6152" s="176"/>
      <c r="M6152" s="176">
        <v>1000</v>
      </c>
      <c r="N6152" s="80" t="s">
        <v>6566</v>
      </c>
      <c r="O6152" s="162"/>
      <c r="P6152" s="80" t="s">
        <v>6626</v>
      </c>
      <c r="Q6152" s="80"/>
      <c r="R6152" s="80"/>
      <c r="S6152" s="163"/>
      <c r="T6152" s="213"/>
      <c r="U6152" s="162"/>
      <c r="V6152" s="164"/>
      <c r="W6152" s="12" t="str">
        <f t="shared" si="1082"/>
        <v>Mqtt1</v>
      </c>
      <c r="X6152" s="196" t="str">
        <f t="shared" si="1083"/>
        <v>PsFR48Midaft</v>
      </c>
      <c r="Y6152" s="6" t="str">
        <f t="shared" si="1085"/>
        <v>marpower/450000-underwlights/psfr48midaft</v>
      </c>
      <c r="Z6152" s="103" t="str">
        <f t="shared" si="1086"/>
        <v>$.Preset3HmiColor</v>
      </c>
      <c r="AA6152" s="12">
        <v>16</v>
      </c>
      <c r="AB6152" s="6"/>
      <c r="AE6152" s="11">
        <v>9</v>
      </c>
      <c r="AJ6152" s="80"/>
      <c r="AN6152" s="80"/>
      <c r="AO6152" s="80"/>
      <c r="AP6152" s="80"/>
      <c r="AQ6152" s="80"/>
      <c r="AR6152" s="127"/>
      <c r="AS6152" s="80"/>
      <c r="AT6152" s="7"/>
      <c r="AU6152" s="7"/>
      <c r="AV6152" s="165"/>
      <c r="AW6152" s="166"/>
      <c r="AX6152" s="137"/>
      <c r="AY6152" s="147"/>
      <c r="AZ6152" s="167"/>
      <c r="BA6152" s="167"/>
      <c r="BB6152" s="147" t="str">
        <f t="shared" si="1093"/>
        <v/>
      </c>
      <c r="BC6152" s="168"/>
      <c r="BD6152" s="165"/>
      <c r="BE6152" s="165"/>
      <c r="BF6152" s="165"/>
      <c r="BG6152" s="165"/>
      <c r="BH6152" s="165"/>
      <c r="BI6152" s="165"/>
      <c r="BJ6152" s="165"/>
      <c r="BK6152" s="165"/>
      <c r="BL6152" s="165"/>
      <c r="BM6152" s="165"/>
      <c r="BN6152" s="165"/>
      <c r="BO6152" s="165"/>
      <c r="BP6152" s="165"/>
      <c r="BQ6152" s="165"/>
      <c r="BS6152" s="6"/>
      <c r="BT6152" s="11"/>
      <c r="BU6152" s="6"/>
      <c r="BV6152" s="6"/>
    </row>
    <row r="6153" spans="1:74" ht="15.75" x14ac:dyDescent="0.25">
      <c r="A6153" s="52" t="s">
        <v>6563</v>
      </c>
      <c r="B6153" s="56"/>
      <c r="C6153" s="7" t="s">
        <v>128</v>
      </c>
      <c r="D6153" s="7" t="s">
        <v>22</v>
      </c>
      <c r="E6153" s="7"/>
      <c r="F6153" s="64" t="s">
        <v>181</v>
      </c>
      <c r="G6153" s="6"/>
      <c r="H6153" s="6"/>
      <c r="I6153" s="10" t="s">
        <v>110</v>
      </c>
      <c r="J6153" s="11" t="s">
        <v>9372</v>
      </c>
      <c r="K6153" s="194" t="s">
        <v>510</v>
      </c>
      <c r="L6153" s="176"/>
      <c r="M6153" s="176">
        <v>1000</v>
      </c>
      <c r="N6153" s="80" t="s">
        <v>6566</v>
      </c>
      <c r="O6153" s="162"/>
      <c r="P6153" s="80" t="s">
        <v>6627</v>
      </c>
      <c r="Q6153" s="80"/>
      <c r="R6153" s="80"/>
      <c r="S6153" s="163"/>
      <c r="T6153" s="213"/>
      <c r="U6153" s="162"/>
      <c r="V6153" s="164"/>
      <c r="W6153" s="12" t="str">
        <f t="shared" si="1082"/>
        <v>Mqtt1</v>
      </c>
      <c r="X6153" s="196" t="str">
        <f t="shared" si="1083"/>
        <v>PsFR48Midaft</v>
      </c>
      <c r="Y6153" s="6" t="str">
        <f t="shared" si="1085"/>
        <v>marpower/450000-underwlights/psfr48midaft</v>
      </c>
      <c r="Z6153" s="103" t="str">
        <f t="shared" si="1086"/>
        <v>$.Preset4HmiColor</v>
      </c>
      <c r="AA6153" s="12">
        <v>16</v>
      </c>
      <c r="AB6153" s="6"/>
      <c r="AE6153" s="11">
        <v>9</v>
      </c>
      <c r="AJ6153" s="80"/>
      <c r="AN6153" s="80"/>
      <c r="AO6153" s="80"/>
      <c r="AP6153" s="80"/>
      <c r="AQ6153" s="80"/>
      <c r="AR6153" s="127"/>
      <c r="AS6153" s="80"/>
      <c r="AT6153" s="7"/>
      <c r="AU6153" s="7"/>
      <c r="AV6153" s="165"/>
      <c r="AW6153" s="166"/>
      <c r="AX6153" s="137"/>
      <c r="AY6153" s="147"/>
      <c r="AZ6153" s="167"/>
      <c r="BA6153" s="167"/>
      <c r="BB6153" s="147" t="str">
        <f t="shared" si="1093"/>
        <v/>
      </c>
      <c r="BC6153" s="168"/>
      <c r="BD6153" s="165"/>
      <c r="BE6153" s="165"/>
      <c r="BF6153" s="165"/>
      <c r="BG6153" s="165"/>
      <c r="BH6153" s="165"/>
      <c r="BI6153" s="165"/>
      <c r="BJ6153" s="165"/>
      <c r="BK6153" s="165"/>
      <c r="BL6153" s="165"/>
      <c r="BM6153" s="165"/>
      <c r="BN6153" s="165"/>
      <c r="BO6153" s="165"/>
      <c r="BP6153" s="165"/>
      <c r="BQ6153" s="165"/>
      <c r="BS6153" s="6"/>
      <c r="BT6153" s="11"/>
      <c r="BU6153" s="6"/>
      <c r="BV6153" s="6"/>
    </row>
    <row r="6154" spans="1:74" ht="15.75" x14ac:dyDescent="0.25">
      <c r="A6154" s="52" t="s">
        <v>6563</v>
      </c>
      <c r="B6154" s="56"/>
      <c r="C6154" s="7" t="s">
        <v>128</v>
      </c>
      <c r="D6154" s="7" t="s">
        <v>22</v>
      </c>
      <c r="E6154" s="7"/>
      <c r="F6154" s="64" t="s">
        <v>181</v>
      </c>
      <c r="G6154" s="6"/>
      <c r="H6154" s="6"/>
      <c r="I6154" s="10" t="s">
        <v>110</v>
      </c>
      <c r="J6154" s="11" t="s">
        <v>9390</v>
      </c>
      <c r="K6154" s="194" t="s">
        <v>510</v>
      </c>
      <c r="L6154" s="176"/>
      <c r="M6154" s="176">
        <v>1000</v>
      </c>
      <c r="N6154" s="80" t="s">
        <v>6566</v>
      </c>
      <c r="O6154" s="162"/>
      <c r="P6154" s="80" t="s">
        <v>6628</v>
      </c>
      <c r="Q6154" s="80"/>
      <c r="R6154" s="80"/>
      <c r="S6154" s="163"/>
      <c r="T6154" s="213"/>
      <c r="U6154" s="162"/>
      <c r="V6154" s="164"/>
      <c r="W6154" s="12" t="str">
        <f t="shared" si="1082"/>
        <v>Mqtt1</v>
      </c>
      <c r="X6154" s="196" t="str">
        <f t="shared" si="1083"/>
        <v>PsFR48Midaft</v>
      </c>
      <c r="Y6154" s="6" t="str">
        <f t="shared" si="1085"/>
        <v>marpower/450000-underwlights/psfr48midaft</v>
      </c>
      <c r="Z6154" s="103" t="str">
        <f t="shared" si="1086"/>
        <v>$.Preset5HmiColor</v>
      </c>
      <c r="AA6154" s="12">
        <v>16</v>
      </c>
      <c r="AB6154" s="6"/>
      <c r="AE6154" s="11">
        <v>9</v>
      </c>
      <c r="AJ6154" s="80"/>
      <c r="AN6154" s="80"/>
      <c r="AO6154" s="80"/>
      <c r="AP6154" s="80"/>
      <c r="AQ6154" s="80"/>
      <c r="AR6154" s="127"/>
      <c r="AS6154" s="80"/>
      <c r="AT6154" s="7"/>
      <c r="AU6154" s="7"/>
      <c r="AV6154" s="165"/>
      <c r="AW6154" s="166"/>
      <c r="AX6154" s="137"/>
      <c r="AY6154" s="147"/>
      <c r="AZ6154" s="167"/>
      <c r="BA6154" s="167"/>
      <c r="BB6154" s="147" t="str">
        <f t="shared" si="1093"/>
        <v/>
      </c>
      <c r="BC6154" s="168"/>
      <c r="BD6154" s="165"/>
      <c r="BE6154" s="165"/>
      <c r="BF6154" s="165"/>
      <c r="BG6154" s="165"/>
      <c r="BH6154" s="165"/>
      <c r="BI6154" s="165"/>
      <c r="BJ6154" s="165"/>
      <c r="BK6154" s="165"/>
      <c r="BL6154" s="165"/>
      <c r="BM6154" s="165"/>
      <c r="BN6154" s="165"/>
      <c r="BO6154" s="165"/>
      <c r="BP6154" s="165"/>
      <c r="BQ6154" s="165"/>
      <c r="BS6154" s="6"/>
      <c r="BT6154" s="11"/>
      <c r="BU6154" s="6"/>
      <c r="BV6154" s="6"/>
    </row>
    <row r="6155" spans="1:74" ht="15.75" x14ac:dyDescent="0.25">
      <c r="A6155" s="52" t="s">
        <v>6563</v>
      </c>
      <c r="B6155" s="56"/>
      <c r="C6155" s="7" t="s">
        <v>128</v>
      </c>
      <c r="D6155" s="7" t="s">
        <v>22</v>
      </c>
      <c r="E6155" s="7"/>
      <c r="F6155" s="64" t="s">
        <v>181</v>
      </c>
      <c r="G6155" s="6"/>
      <c r="H6155" s="6"/>
      <c r="I6155" s="10" t="s">
        <v>110</v>
      </c>
      <c r="J6155" s="11" t="s">
        <v>9408</v>
      </c>
      <c r="K6155" s="194" t="s">
        <v>510</v>
      </c>
      <c r="L6155" s="176"/>
      <c r="M6155" s="176">
        <v>1000</v>
      </c>
      <c r="N6155" s="80" t="s">
        <v>6566</v>
      </c>
      <c r="O6155" s="162"/>
      <c r="P6155" s="80" t="s">
        <v>6629</v>
      </c>
      <c r="Q6155" s="80"/>
      <c r="R6155" s="80"/>
      <c r="S6155" s="163"/>
      <c r="T6155" s="213"/>
      <c r="U6155" s="162"/>
      <c r="V6155" s="164"/>
      <c r="W6155" s="12" t="str">
        <f t="shared" si="1082"/>
        <v>Mqtt1</v>
      </c>
      <c r="X6155" s="196" t="str">
        <f t="shared" si="1083"/>
        <v>PsFR48Midaft</v>
      </c>
      <c r="Y6155" s="6" t="str">
        <f t="shared" si="1085"/>
        <v>marpower/450000-underwlights/psfr48midaft</v>
      </c>
      <c r="Z6155" s="103" t="str">
        <f t="shared" si="1086"/>
        <v>$.Preset6HmiColor</v>
      </c>
      <c r="AA6155" s="12">
        <v>16</v>
      </c>
      <c r="AB6155" s="6"/>
      <c r="AE6155" s="11">
        <v>9</v>
      </c>
      <c r="AJ6155" s="80"/>
      <c r="AN6155" s="80"/>
      <c r="AO6155" s="80"/>
      <c r="AP6155" s="80"/>
      <c r="AQ6155" s="80"/>
      <c r="AR6155" s="127"/>
      <c r="AS6155" s="80"/>
      <c r="AT6155" s="7"/>
      <c r="AU6155" s="7"/>
      <c r="AV6155" s="165"/>
      <c r="AW6155" s="166"/>
      <c r="AX6155" s="137"/>
      <c r="AY6155" s="147"/>
      <c r="AZ6155" s="167"/>
      <c r="BA6155" s="167"/>
      <c r="BB6155" s="147" t="str">
        <f t="shared" si="1093"/>
        <v/>
      </c>
      <c r="BC6155" s="168"/>
      <c r="BD6155" s="165"/>
      <c r="BE6155" s="165"/>
      <c r="BF6155" s="165"/>
      <c r="BG6155" s="165"/>
      <c r="BH6155" s="165"/>
      <c r="BI6155" s="165"/>
      <c r="BJ6155" s="165"/>
      <c r="BK6155" s="165"/>
      <c r="BL6155" s="165"/>
      <c r="BM6155" s="165"/>
      <c r="BN6155" s="165"/>
      <c r="BO6155" s="165"/>
      <c r="BP6155" s="165"/>
      <c r="BQ6155" s="165"/>
      <c r="BS6155" s="6"/>
      <c r="BT6155" s="11"/>
      <c r="BU6155" s="6"/>
      <c r="BV6155" s="6"/>
    </row>
    <row r="6156" spans="1:74" ht="15.75" x14ac:dyDescent="0.25">
      <c r="A6156" s="52" t="s">
        <v>6563</v>
      </c>
      <c r="B6156" s="56"/>
      <c r="C6156" s="7" t="s">
        <v>128</v>
      </c>
      <c r="D6156" s="7" t="s">
        <v>22</v>
      </c>
      <c r="E6156" s="7"/>
      <c r="F6156" s="64" t="s">
        <v>181</v>
      </c>
      <c r="G6156" s="6"/>
      <c r="H6156" s="6"/>
      <c r="I6156" s="10" t="s">
        <v>110</v>
      </c>
      <c r="J6156" s="11" t="s">
        <v>9426</v>
      </c>
      <c r="K6156" s="194" t="s">
        <v>510</v>
      </c>
      <c r="L6156" s="176"/>
      <c r="M6156" s="176">
        <v>1000</v>
      </c>
      <c r="N6156" s="80" t="s">
        <v>6566</v>
      </c>
      <c r="O6156" s="162"/>
      <c r="P6156" s="80" t="s">
        <v>6630</v>
      </c>
      <c r="Q6156" s="80"/>
      <c r="R6156" s="80"/>
      <c r="S6156" s="163"/>
      <c r="T6156" s="213"/>
      <c r="U6156" s="162"/>
      <c r="V6156" s="164"/>
      <c r="W6156" s="12" t="str">
        <f t="shared" si="1082"/>
        <v>Mqtt1</v>
      </c>
      <c r="X6156" s="196" t="str">
        <f t="shared" si="1083"/>
        <v>PsFR48Midaft</v>
      </c>
      <c r="Y6156" s="6" t="str">
        <f t="shared" si="1085"/>
        <v>marpower/450000-underwlights/psfr48midaft</v>
      </c>
      <c r="Z6156" s="103" t="str">
        <f t="shared" si="1086"/>
        <v>$.CurrentHmiColor</v>
      </c>
      <c r="AA6156" s="12">
        <v>16</v>
      </c>
      <c r="AB6156" s="6"/>
      <c r="AE6156" s="11">
        <v>9</v>
      </c>
      <c r="AJ6156" s="80"/>
      <c r="AN6156" s="80"/>
      <c r="AO6156" s="80"/>
      <c r="AP6156" s="80"/>
      <c r="AQ6156" s="80"/>
      <c r="AR6156" s="127"/>
      <c r="AS6156" s="80"/>
      <c r="AT6156" s="7"/>
      <c r="AU6156" s="7"/>
      <c r="AV6156" s="165"/>
      <c r="AW6156" s="166"/>
      <c r="AX6156" s="137"/>
      <c r="AY6156" s="147"/>
      <c r="AZ6156" s="167"/>
      <c r="BA6156" s="167"/>
      <c r="BB6156" s="147" t="str">
        <f t="shared" si="1093"/>
        <v/>
      </c>
      <c r="BC6156" s="168"/>
      <c r="BD6156" s="165"/>
      <c r="BE6156" s="165"/>
      <c r="BF6156" s="165"/>
      <c r="BG6156" s="165"/>
      <c r="BH6156" s="165"/>
      <c r="BI6156" s="165"/>
      <c r="BJ6156" s="165"/>
      <c r="BK6156" s="165"/>
      <c r="BL6156" s="165"/>
      <c r="BM6156" s="165"/>
      <c r="BN6156" s="165"/>
      <c r="BO6156" s="165"/>
      <c r="BP6156" s="165"/>
      <c r="BQ6156" s="165"/>
      <c r="BS6156" s="6"/>
      <c r="BT6156" s="11"/>
      <c r="BU6156" s="6"/>
      <c r="BV6156" s="6"/>
    </row>
    <row r="6157" spans="1:74" ht="15.75" x14ac:dyDescent="0.25">
      <c r="A6157" s="52" t="s">
        <v>6563</v>
      </c>
      <c r="B6157" s="56"/>
      <c r="C6157" s="7" t="s">
        <v>114</v>
      </c>
      <c r="D6157" s="7" t="s">
        <v>22</v>
      </c>
      <c r="E6157" s="7"/>
      <c r="F6157" s="64" t="s">
        <v>181</v>
      </c>
      <c r="G6157" s="6"/>
      <c r="H6157" s="6"/>
      <c r="I6157" s="10" t="s">
        <v>110</v>
      </c>
      <c r="J6157" s="11" t="s">
        <v>9159</v>
      </c>
      <c r="K6157" s="194" t="s">
        <v>510</v>
      </c>
      <c r="L6157" s="176"/>
      <c r="M6157" s="176">
        <v>1000</v>
      </c>
      <c r="N6157" s="80" t="s">
        <v>6566</v>
      </c>
      <c r="O6157" s="162"/>
      <c r="P6157" s="80" t="s">
        <v>6631</v>
      </c>
      <c r="Q6157" s="80"/>
      <c r="R6157" s="80"/>
      <c r="S6157" s="163"/>
      <c r="T6157" s="213"/>
      <c r="U6157" s="162"/>
      <c r="V6157" s="164"/>
      <c r="W6157" s="12" t="str">
        <f t="shared" ref="W6157:W6220" si="1094">IF(COUNTIF(N6157,"spare"),"","Mqtt1")</f>
        <v>Mqtt1</v>
      </c>
      <c r="X6157" s="196" t="str">
        <f t="shared" ref="X6157:X6220" si="1095">MID(J6157,1,FIND("_",J6157,6)-1)</f>
        <v>PsFR37MidFwd</v>
      </c>
      <c r="Y6157" s="6" t="str">
        <f t="shared" si="1085"/>
        <v>marpower/450000-underwlights/psfr37midfwd</v>
      </c>
      <c r="Z6157" s="103" t="str">
        <f t="shared" si="1086"/>
        <v>$.PresetSelection</v>
      </c>
      <c r="AA6157" s="12">
        <v>20</v>
      </c>
      <c r="AB6157" s="6"/>
      <c r="AJ6157" s="80"/>
      <c r="AK6157" s="113" t="s">
        <v>6565</v>
      </c>
      <c r="AN6157" s="80"/>
      <c r="AO6157" s="80"/>
      <c r="AP6157" s="80"/>
      <c r="AQ6157" s="80"/>
      <c r="AR6157" s="127"/>
      <c r="AS6157" s="80"/>
      <c r="AT6157" s="7"/>
      <c r="AU6157" s="7"/>
      <c r="AV6157" s="165"/>
      <c r="AW6157" s="166"/>
      <c r="AX6157" s="137"/>
      <c r="AY6157" s="147"/>
      <c r="AZ6157" s="167"/>
      <c r="BA6157" s="167"/>
      <c r="BB6157" s="147" t="str">
        <f t="shared" si="1092"/>
        <v/>
      </c>
      <c r="BC6157" s="168"/>
      <c r="BD6157" s="165"/>
      <c r="BE6157" s="165"/>
      <c r="BF6157" s="165"/>
      <c r="BG6157" s="165"/>
      <c r="BH6157" s="165"/>
      <c r="BI6157" s="165"/>
      <c r="BJ6157" s="165"/>
      <c r="BK6157" s="165"/>
      <c r="BL6157" s="165"/>
      <c r="BM6157" s="165"/>
      <c r="BN6157" s="165"/>
      <c r="BO6157" s="165"/>
      <c r="BP6157" s="165"/>
      <c r="BQ6157" s="165"/>
      <c r="BS6157" s="6"/>
      <c r="BT6157" s="11"/>
      <c r="BU6157" s="6"/>
      <c r="BV6157" s="6"/>
    </row>
    <row r="6158" spans="1:74" ht="15.75" x14ac:dyDescent="0.25">
      <c r="A6158" s="52" t="s">
        <v>6563</v>
      </c>
      <c r="B6158" s="56"/>
      <c r="C6158" s="7" t="s">
        <v>114</v>
      </c>
      <c r="D6158" s="7" t="s">
        <v>22</v>
      </c>
      <c r="E6158" s="7"/>
      <c r="F6158" s="64" t="s">
        <v>181</v>
      </c>
      <c r="G6158" s="6"/>
      <c r="H6158" s="6"/>
      <c r="I6158" s="10" t="s">
        <v>110</v>
      </c>
      <c r="J6158" s="11" t="s">
        <v>9175</v>
      </c>
      <c r="K6158" s="194" t="s">
        <v>510</v>
      </c>
      <c r="L6158" s="176"/>
      <c r="M6158" s="176">
        <v>1000</v>
      </c>
      <c r="N6158" s="80" t="s">
        <v>6566</v>
      </c>
      <c r="O6158" s="162"/>
      <c r="P6158" s="80" t="s">
        <v>6632</v>
      </c>
      <c r="Q6158" s="80"/>
      <c r="R6158" s="80"/>
      <c r="S6158" s="163"/>
      <c r="T6158" s="213"/>
      <c r="U6158" s="162"/>
      <c r="V6158" s="164"/>
      <c r="W6158" s="12" t="str">
        <f t="shared" si="1094"/>
        <v>Mqtt1</v>
      </c>
      <c r="X6158" s="196" t="str">
        <f t="shared" si="1095"/>
        <v>PsFR37MidFwd</v>
      </c>
      <c r="Y6158" s="6" t="str">
        <f t="shared" ref="Y6158:Y6221" si="1096">LOWER(SUBSTITUTE(SUBSTITUTE(IF(COUNTIF(N6158,"spare"),"",_xlfn.CONCAT("marpower/",IF(X6158&lt;&gt;"",N6158&amp;"/"&amp;X6158,N6158)))," ","-"),"_","-"))</f>
        <v>marpower/450000-underwlights/psfr37midfwd</v>
      </c>
      <c r="Z6158" s="103" t="str">
        <f t="shared" ref="Z6158:Z6221" si="1097">IF(COUNTIF(N6158,"spare"),"","$."&amp;_xlfn.REGEXREPLACE(IF(X6158="",J6158,_xlfn.REGEXREPLACE(J6158,".*_","")),"\.","_"))</f>
        <v>$.SliderRed</v>
      </c>
      <c r="AA6158" s="12">
        <v>20</v>
      </c>
      <c r="AB6158" s="6"/>
      <c r="AJ6158" s="80"/>
      <c r="AK6158" s="113" t="s">
        <v>6565</v>
      </c>
      <c r="AN6158" s="80"/>
      <c r="AO6158" s="80"/>
      <c r="AP6158" s="80"/>
      <c r="AQ6158" s="80"/>
      <c r="AR6158" s="127"/>
      <c r="AS6158" s="80"/>
      <c r="AT6158" s="7"/>
      <c r="AU6158" s="7"/>
      <c r="AV6158" s="165"/>
      <c r="AW6158" s="166"/>
      <c r="AX6158" s="137"/>
      <c r="AY6158" s="147"/>
      <c r="AZ6158" s="167"/>
      <c r="BA6158" s="167"/>
      <c r="BB6158" s="147" t="str">
        <f t="shared" si="1092"/>
        <v/>
      </c>
      <c r="BC6158" s="168"/>
      <c r="BD6158" s="165"/>
      <c r="BE6158" s="165"/>
      <c r="BF6158" s="165"/>
      <c r="BG6158" s="165"/>
      <c r="BH6158" s="165"/>
      <c r="BI6158" s="165"/>
      <c r="BJ6158" s="165"/>
      <c r="BK6158" s="165"/>
      <c r="BL6158" s="165"/>
      <c r="BM6158" s="165"/>
      <c r="BN6158" s="165"/>
      <c r="BO6158" s="165"/>
      <c r="BP6158" s="165"/>
      <c r="BQ6158" s="165"/>
      <c r="BS6158" s="6"/>
      <c r="BT6158" s="11"/>
      <c r="BU6158" s="6"/>
      <c r="BV6158" s="6"/>
    </row>
    <row r="6159" spans="1:74" ht="15.75" x14ac:dyDescent="0.25">
      <c r="A6159" s="52" t="s">
        <v>6563</v>
      </c>
      <c r="B6159" s="56"/>
      <c r="C6159" s="7" t="s">
        <v>114</v>
      </c>
      <c r="D6159" s="7" t="s">
        <v>22</v>
      </c>
      <c r="E6159" s="7"/>
      <c r="F6159" s="64" t="s">
        <v>181</v>
      </c>
      <c r="G6159" s="6"/>
      <c r="H6159" s="6"/>
      <c r="I6159" s="10" t="s">
        <v>110</v>
      </c>
      <c r="J6159" s="11" t="s">
        <v>9193</v>
      </c>
      <c r="K6159" s="194" t="s">
        <v>510</v>
      </c>
      <c r="L6159" s="176"/>
      <c r="M6159" s="176">
        <v>1000</v>
      </c>
      <c r="N6159" s="80" t="s">
        <v>6566</v>
      </c>
      <c r="O6159" s="162"/>
      <c r="P6159" s="80" t="s">
        <v>6633</v>
      </c>
      <c r="Q6159" s="80"/>
      <c r="R6159" s="80"/>
      <c r="S6159" s="163"/>
      <c r="T6159" s="213"/>
      <c r="U6159" s="162"/>
      <c r="V6159" s="164"/>
      <c r="W6159" s="12" t="str">
        <f t="shared" si="1094"/>
        <v>Mqtt1</v>
      </c>
      <c r="X6159" s="196" t="str">
        <f t="shared" si="1095"/>
        <v>PsFR37MidFwd</v>
      </c>
      <c r="Y6159" s="6" t="str">
        <f t="shared" si="1096"/>
        <v>marpower/450000-underwlights/psfr37midfwd</v>
      </c>
      <c r="Z6159" s="103" t="str">
        <f t="shared" si="1097"/>
        <v>$.SliderGreen</v>
      </c>
      <c r="AA6159" s="12">
        <v>20</v>
      </c>
      <c r="AB6159" s="6"/>
      <c r="AJ6159" s="80"/>
      <c r="AK6159" s="113" t="s">
        <v>6565</v>
      </c>
      <c r="AN6159" s="80"/>
      <c r="AO6159" s="80"/>
      <c r="AP6159" s="80"/>
      <c r="AQ6159" s="80"/>
      <c r="AR6159" s="127"/>
      <c r="AS6159" s="80"/>
      <c r="AT6159" s="7"/>
      <c r="AU6159" s="7"/>
      <c r="AV6159" s="165"/>
      <c r="AW6159" s="166"/>
      <c r="AX6159" s="137"/>
      <c r="AY6159" s="147"/>
      <c r="AZ6159" s="167"/>
      <c r="BA6159" s="167"/>
      <c r="BB6159" s="147" t="str">
        <f t="shared" si="1092"/>
        <v/>
      </c>
      <c r="BC6159" s="168"/>
      <c r="BD6159" s="165"/>
      <c r="BE6159" s="165"/>
      <c r="BF6159" s="165"/>
      <c r="BG6159" s="165"/>
      <c r="BH6159" s="165"/>
      <c r="BI6159" s="165"/>
      <c r="BJ6159" s="165"/>
      <c r="BK6159" s="165"/>
      <c r="BL6159" s="165"/>
      <c r="BM6159" s="165"/>
      <c r="BN6159" s="165"/>
      <c r="BO6159" s="165"/>
      <c r="BP6159" s="165"/>
      <c r="BQ6159" s="165"/>
      <c r="BS6159" s="6"/>
      <c r="BT6159" s="11"/>
      <c r="BU6159" s="6"/>
      <c r="BV6159" s="6"/>
    </row>
    <row r="6160" spans="1:74" ht="15.75" x14ac:dyDescent="0.25">
      <c r="A6160" s="52" t="s">
        <v>6563</v>
      </c>
      <c r="B6160" s="56"/>
      <c r="C6160" s="7" t="s">
        <v>114</v>
      </c>
      <c r="D6160" s="7" t="s">
        <v>22</v>
      </c>
      <c r="E6160" s="7"/>
      <c r="F6160" s="64" t="s">
        <v>181</v>
      </c>
      <c r="G6160" s="6"/>
      <c r="H6160" s="6"/>
      <c r="I6160" s="10" t="s">
        <v>110</v>
      </c>
      <c r="J6160" s="11" t="s">
        <v>9211</v>
      </c>
      <c r="K6160" s="194" t="s">
        <v>510</v>
      </c>
      <c r="L6160" s="176"/>
      <c r="M6160" s="176">
        <v>1000</v>
      </c>
      <c r="N6160" s="80" t="s">
        <v>6566</v>
      </c>
      <c r="O6160" s="162"/>
      <c r="P6160" s="80" t="s">
        <v>6634</v>
      </c>
      <c r="Q6160" s="80"/>
      <c r="R6160" s="80"/>
      <c r="S6160" s="163"/>
      <c r="T6160" s="213"/>
      <c r="U6160" s="162"/>
      <c r="V6160" s="164"/>
      <c r="W6160" s="12" t="str">
        <f t="shared" si="1094"/>
        <v>Mqtt1</v>
      </c>
      <c r="X6160" s="196" t="str">
        <f t="shared" si="1095"/>
        <v>PsFR37MidFwd</v>
      </c>
      <c r="Y6160" s="6" t="str">
        <f t="shared" si="1096"/>
        <v>marpower/450000-underwlights/psfr37midfwd</v>
      </c>
      <c r="Z6160" s="103" t="str">
        <f t="shared" si="1097"/>
        <v>$.SliderBlue</v>
      </c>
      <c r="AA6160" s="12">
        <v>20</v>
      </c>
      <c r="AB6160" s="6"/>
      <c r="AJ6160" s="80"/>
      <c r="AK6160" s="113" t="s">
        <v>6565</v>
      </c>
      <c r="AN6160" s="80"/>
      <c r="AO6160" s="80"/>
      <c r="AP6160" s="80"/>
      <c r="AQ6160" s="80"/>
      <c r="AR6160" s="127"/>
      <c r="AS6160" s="80"/>
      <c r="AT6160" s="7"/>
      <c r="AU6160" s="7"/>
      <c r="AV6160" s="165"/>
      <c r="AW6160" s="166"/>
      <c r="AX6160" s="137"/>
      <c r="AY6160" s="147"/>
      <c r="AZ6160" s="167"/>
      <c r="BA6160" s="167"/>
      <c r="BB6160" s="147" t="str">
        <f t="shared" si="1092"/>
        <v/>
      </c>
      <c r="BC6160" s="168"/>
      <c r="BD6160" s="165"/>
      <c r="BE6160" s="165"/>
      <c r="BF6160" s="165"/>
      <c r="BG6160" s="165"/>
      <c r="BH6160" s="165"/>
      <c r="BI6160" s="165"/>
      <c r="BJ6160" s="165"/>
      <c r="BK6160" s="165"/>
      <c r="BL6160" s="165"/>
      <c r="BM6160" s="165"/>
      <c r="BN6160" s="165"/>
      <c r="BO6160" s="165"/>
      <c r="BP6160" s="165"/>
      <c r="BQ6160" s="165"/>
      <c r="BS6160" s="6"/>
      <c r="BT6160" s="11"/>
      <c r="BU6160" s="6"/>
      <c r="BV6160" s="6"/>
    </row>
    <row r="6161" spans="1:74" ht="15.75" x14ac:dyDescent="0.25">
      <c r="A6161" s="52" t="s">
        <v>6563</v>
      </c>
      <c r="B6161" s="56"/>
      <c r="C6161" s="7" t="s">
        <v>114</v>
      </c>
      <c r="D6161" s="7" t="s">
        <v>22</v>
      </c>
      <c r="E6161" s="7"/>
      <c r="F6161" s="64" t="s">
        <v>181</v>
      </c>
      <c r="G6161" s="6"/>
      <c r="H6161" s="6"/>
      <c r="I6161" s="10" t="s">
        <v>110</v>
      </c>
      <c r="J6161" s="11" t="s">
        <v>9229</v>
      </c>
      <c r="K6161" s="194" t="s">
        <v>510</v>
      </c>
      <c r="L6161" s="176"/>
      <c r="M6161" s="176">
        <v>1000</v>
      </c>
      <c r="N6161" s="80" t="s">
        <v>6566</v>
      </c>
      <c r="O6161" s="162"/>
      <c r="P6161" s="80" t="s">
        <v>6635</v>
      </c>
      <c r="Q6161" s="80"/>
      <c r="R6161" s="80"/>
      <c r="S6161" s="163"/>
      <c r="T6161" s="213"/>
      <c r="U6161" s="162"/>
      <c r="V6161" s="164"/>
      <c r="W6161" s="12" t="str">
        <f t="shared" si="1094"/>
        <v>Mqtt1</v>
      </c>
      <c r="X6161" s="196" t="str">
        <f t="shared" si="1095"/>
        <v>PsFR37MidFwd</v>
      </c>
      <c r="Y6161" s="6" t="str">
        <f t="shared" si="1096"/>
        <v>marpower/450000-underwlights/psfr37midfwd</v>
      </c>
      <c r="Z6161" s="103" t="str">
        <f t="shared" si="1097"/>
        <v>$.SliderWhite</v>
      </c>
      <c r="AA6161" s="12">
        <v>20</v>
      </c>
      <c r="AB6161" s="6"/>
      <c r="AJ6161" s="80"/>
      <c r="AK6161" s="113" t="s">
        <v>6565</v>
      </c>
      <c r="AN6161" s="80"/>
      <c r="AO6161" s="80"/>
      <c r="AP6161" s="80"/>
      <c r="AQ6161" s="80"/>
      <c r="AR6161" s="127"/>
      <c r="AS6161" s="80"/>
      <c r="AT6161" s="7"/>
      <c r="AU6161" s="7"/>
      <c r="AV6161" s="165"/>
      <c r="AW6161" s="166"/>
      <c r="AX6161" s="137"/>
      <c r="AY6161" s="147"/>
      <c r="AZ6161" s="167"/>
      <c r="BA6161" s="167"/>
      <c r="BB6161" s="147" t="str">
        <f t="shared" si="1092"/>
        <v/>
      </c>
      <c r="BC6161" s="168"/>
      <c r="BD6161" s="165"/>
      <c r="BE6161" s="165"/>
      <c r="BF6161" s="165"/>
      <c r="BG6161" s="165"/>
      <c r="BH6161" s="165"/>
      <c r="BI6161" s="165"/>
      <c r="BJ6161" s="165"/>
      <c r="BK6161" s="165"/>
      <c r="BL6161" s="165"/>
      <c r="BM6161" s="165"/>
      <c r="BN6161" s="165"/>
      <c r="BO6161" s="165"/>
      <c r="BP6161" s="165"/>
      <c r="BQ6161" s="165"/>
      <c r="BS6161" s="6"/>
      <c r="BT6161" s="11"/>
      <c r="BU6161" s="6"/>
      <c r="BV6161" s="6"/>
    </row>
    <row r="6162" spans="1:74" ht="15.75" x14ac:dyDescent="0.25">
      <c r="A6162" s="52" t="s">
        <v>6563</v>
      </c>
      <c r="B6162" s="56"/>
      <c r="C6162" s="7" t="s">
        <v>111</v>
      </c>
      <c r="D6162" s="7" t="s">
        <v>22</v>
      </c>
      <c r="E6162" s="7"/>
      <c r="F6162" s="64" t="s">
        <v>181</v>
      </c>
      <c r="G6162" s="6"/>
      <c r="H6162" s="6"/>
      <c r="I6162" s="10" t="s">
        <v>110</v>
      </c>
      <c r="J6162" s="11" t="s">
        <v>9247</v>
      </c>
      <c r="K6162" s="194" t="s">
        <v>510</v>
      </c>
      <c r="L6162" s="176"/>
      <c r="M6162" s="176">
        <v>1000</v>
      </c>
      <c r="N6162" s="80" t="s">
        <v>6566</v>
      </c>
      <c r="O6162" s="162"/>
      <c r="P6162" s="80" t="s">
        <v>6636</v>
      </c>
      <c r="Q6162" s="80"/>
      <c r="R6162" s="80"/>
      <c r="S6162" s="163"/>
      <c r="T6162" s="213"/>
      <c r="U6162" s="162"/>
      <c r="V6162" s="164"/>
      <c r="W6162" s="12" t="str">
        <f t="shared" si="1094"/>
        <v>Mqtt1</v>
      </c>
      <c r="X6162" s="196" t="str">
        <f t="shared" si="1095"/>
        <v>PsFR37MidFwd</v>
      </c>
      <c r="Y6162" s="6" t="str">
        <f t="shared" si="1096"/>
        <v>marpower/450000-underwlights/psfr37midfwd</v>
      </c>
      <c r="Z6162" s="103" t="str">
        <f t="shared" si="1097"/>
        <v>$.PresetReset</v>
      </c>
      <c r="AA6162" s="12">
        <v>20</v>
      </c>
      <c r="AB6162" s="6"/>
      <c r="AJ6162" s="80"/>
      <c r="AK6162" s="113" t="s">
        <v>6565</v>
      </c>
      <c r="AN6162" s="80"/>
      <c r="AO6162" s="80"/>
      <c r="AP6162" s="80"/>
      <c r="AQ6162" s="80"/>
      <c r="AR6162" s="127"/>
      <c r="AS6162" s="80"/>
      <c r="AT6162" s="7"/>
      <c r="AU6162" s="7"/>
      <c r="AV6162" s="165"/>
      <c r="AW6162" s="166"/>
      <c r="AX6162" s="137"/>
      <c r="AY6162" s="147"/>
      <c r="AZ6162" s="167"/>
      <c r="BA6162" s="167"/>
      <c r="BB6162" s="147" t="str">
        <f t="shared" si="1092"/>
        <v/>
      </c>
      <c r="BC6162" s="168"/>
      <c r="BD6162" s="165"/>
      <c r="BE6162" s="165"/>
      <c r="BF6162" s="165"/>
      <c r="BG6162" s="165"/>
      <c r="BH6162" s="165"/>
      <c r="BI6162" s="165"/>
      <c r="BJ6162" s="165"/>
      <c r="BK6162" s="165"/>
      <c r="BL6162" s="165"/>
      <c r="BM6162" s="165"/>
      <c r="BN6162" s="165"/>
      <c r="BO6162" s="165"/>
      <c r="BP6162" s="165"/>
      <c r="BQ6162" s="165"/>
      <c r="BS6162" s="6"/>
      <c r="BT6162" s="11"/>
      <c r="BU6162" s="6"/>
      <c r="BV6162" s="6"/>
    </row>
    <row r="6163" spans="1:74" ht="15.75" x14ac:dyDescent="0.25">
      <c r="A6163" s="52" t="s">
        <v>6563</v>
      </c>
      <c r="B6163" s="56"/>
      <c r="C6163" s="7" t="s">
        <v>111</v>
      </c>
      <c r="D6163" s="7" t="s">
        <v>22</v>
      </c>
      <c r="E6163" s="7"/>
      <c r="F6163" s="64" t="s">
        <v>181</v>
      </c>
      <c r="G6163" s="6"/>
      <c r="H6163" s="6"/>
      <c r="I6163" s="10" t="s">
        <v>110</v>
      </c>
      <c r="J6163" s="11" t="s">
        <v>9265</v>
      </c>
      <c r="K6163" s="194" t="s">
        <v>510</v>
      </c>
      <c r="L6163" s="176"/>
      <c r="M6163" s="176">
        <v>1000</v>
      </c>
      <c r="N6163" s="80" t="s">
        <v>6566</v>
      </c>
      <c r="O6163" s="162"/>
      <c r="P6163" s="80" t="s">
        <v>6637</v>
      </c>
      <c r="Q6163" s="80"/>
      <c r="R6163" s="80"/>
      <c r="S6163" s="163"/>
      <c r="T6163" s="213"/>
      <c r="U6163" s="162"/>
      <c r="V6163" s="164"/>
      <c r="W6163" s="12" t="str">
        <f t="shared" si="1094"/>
        <v>Mqtt1</v>
      </c>
      <c r="X6163" s="196" t="str">
        <f t="shared" si="1095"/>
        <v>PsFR37MidFwd</v>
      </c>
      <c r="Y6163" s="6" t="str">
        <f t="shared" si="1096"/>
        <v>marpower/450000-underwlights/psfr37midfwd</v>
      </c>
      <c r="Z6163" s="103" t="str">
        <f t="shared" si="1097"/>
        <v>$.PresetSet</v>
      </c>
      <c r="AA6163" s="12">
        <v>20</v>
      </c>
      <c r="AB6163" s="6"/>
      <c r="AJ6163" s="80"/>
      <c r="AK6163" s="113" t="s">
        <v>6565</v>
      </c>
      <c r="AN6163" s="80"/>
      <c r="AO6163" s="80"/>
      <c r="AP6163" s="80"/>
      <c r="AQ6163" s="80"/>
      <c r="AR6163" s="127"/>
      <c r="AS6163" s="80"/>
      <c r="AT6163" s="7"/>
      <c r="AU6163" s="7"/>
      <c r="AV6163" s="165"/>
      <c r="AW6163" s="166"/>
      <c r="AX6163" s="137"/>
      <c r="AY6163" s="147"/>
      <c r="AZ6163" s="167"/>
      <c r="BA6163" s="167"/>
      <c r="BB6163" s="147" t="str">
        <f t="shared" si="1092"/>
        <v/>
      </c>
      <c r="BC6163" s="168"/>
      <c r="BD6163" s="165"/>
      <c r="BE6163" s="165"/>
      <c r="BF6163" s="165"/>
      <c r="BG6163" s="165"/>
      <c r="BH6163" s="165"/>
      <c r="BI6163" s="165"/>
      <c r="BJ6163" s="165"/>
      <c r="BK6163" s="165"/>
      <c r="BL6163" s="165"/>
      <c r="BM6163" s="165"/>
      <c r="BN6163" s="165"/>
      <c r="BO6163" s="165"/>
      <c r="BP6163" s="165"/>
      <c r="BQ6163" s="165"/>
      <c r="BS6163" s="6"/>
      <c r="BT6163" s="11"/>
      <c r="BU6163" s="6"/>
      <c r="BV6163" s="6"/>
    </row>
    <row r="6164" spans="1:74" ht="15.75" x14ac:dyDescent="0.25">
      <c r="A6164" s="52" t="s">
        <v>6563</v>
      </c>
      <c r="B6164" s="56"/>
      <c r="C6164" s="7" t="s">
        <v>111</v>
      </c>
      <c r="D6164" s="7" t="s">
        <v>22</v>
      </c>
      <c r="E6164" s="7"/>
      <c r="F6164" s="64" t="s">
        <v>181</v>
      </c>
      <c r="G6164" s="6"/>
      <c r="H6164" s="6"/>
      <c r="I6164" s="10" t="s">
        <v>110</v>
      </c>
      <c r="J6164" s="11" t="s">
        <v>9283</v>
      </c>
      <c r="K6164" s="194" t="s">
        <v>510</v>
      </c>
      <c r="L6164" s="176"/>
      <c r="M6164" s="176">
        <v>1000</v>
      </c>
      <c r="N6164" s="80" t="s">
        <v>6566</v>
      </c>
      <c r="O6164" s="162"/>
      <c r="P6164" s="80" t="s">
        <v>6638</v>
      </c>
      <c r="Q6164" s="80"/>
      <c r="R6164" s="80"/>
      <c r="S6164" s="163"/>
      <c r="T6164" s="213"/>
      <c r="U6164" s="162"/>
      <c r="V6164" s="164"/>
      <c r="W6164" s="12" t="str">
        <f t="shared" si="1094"/>
        <v>Mqtt1</v>
      </c>
      <c r="X6164" s="196" t="str">
        <f t="shared" si="1095"/>
        <v>PsFR37MidFwd</v>
      </c>
      <c r="Y6164" s="6" t="str">
        <f t="shared" si="1096"/>
        <v>marpower/450000-underwlights/psfr37midfwd</v>
      </c>
      <c r="Z6164" s="103" t="str">
        <f t="shared" si="1097"/>
        <v>$.SliderOnOff</v>
      </c>
      <c r="AA6164" s="12">
        <v>20</v>
      </c>
      <c r="AB6164" s="6"/>
      <c r="AJ6164" s="80"/>
      <c r="AK6164" s="113" t="s">
        <v>6565</v>
      </c>
      <c r="AN6164" s="80"/>
      <c r="AO6164" s="80"/>
      <c r="AP6164" s="80"/>
      <c r="AQ6164" s="80"/>
      <c r="AR6164" s="127"/>
      <c r="AS6164" s="80"/>
      <c r="AT6164" s="7"/>
      <c r="AU6164" s="7"/>
      <c r="AV6164" s="165"/>
      <c r="AW6164" s="166"/>
      <c r="AX6164" s="137"/>
      <c r="AY6164" s="147"/>
      <c r="AZ6164" s="167"/>
      <c r="BA6164" s="167"/>
      <c r="BB6164" s="147" t="str">
        <f t="shared" si="1092"/>
        <v/>
      </c>
      <c r="BC6164" s="168"/>
      <c r="BD6164" s="165"/>
      <c r="BE6164" s="165"/>
      <c r="BF6164" s="165"/>
      <c r="BG6164" s="165"/>
      <c r="BH6164" s="165"/>
      <c r="BI6164" s="165"/>
      <c r="BJ6164" s="165"/>
      <c r="BK6164" s="165"/>
      <c r="BL6164" s="165"/>
      <c r="BM6164" s="165"/>
      <c r="BN6164" s="165"/>
      <c r="BO6164" s="165"/>
      <c r="BP6164" s="165"/>
      <c r="BQ6164" s="165"/>
      <c r="BS6164" s="6"/>
      <c r="BT6164" s="11"/>
      <c r="BU6164" s="6"/>
      <c r="BV6164" s="6"/>
    </row>
    <row r="6165" spans="1:74" ht="15.75" x14ac:dyDescent="0.25">
      <c r="A6165" s="52" t="s">
        <v>6563</v>
      </c>
      <c r="B6165" s="56"/>
      <c r="C6165" s="7" t="s">
        <v>111</v>
      </c>
      <c r="D6165" s="7" t="s">
        <v>22</v>
      </c>
      <c r="E6165" s="7"/>
      <c r="F6165" s="64" t="s">
        <v>181</v>
      </c>
      <c r="G6165" s="6"/>
      <c r="H6165" s="6"/>
      <c r="I6165" s="10" t="s">
        <v>110</v>
      </c>
      <c r="J6165" s="11" t="s">
        <v>9301</v>
      </c>
      <c r="K6165" s="194" t="s">
        <v>510</v>
      </c>
      <c r="L6165" s="176"/>
      <c r="M6165" s="176">
        <v>1000</v>
      </c>
      <c r="N6165" s="80" t="s">
        <v>6566</v>
      </c>
      <c r="O6165" s="162"/>
      <c r="P6165" s="80" t="s">
        <v>6639</v>
      </c>
      <c r="Q6165" s="80"/>
      <c r="R6165" s="80"/>
      <c r="S6165" s="163"/>
      <c r="T6165" s="213"/>
      <c r="U6165" s="162"/>
      <c r="V6165" s="164"/>
      <c r="W6165" s="12" t="str">
        <f t="shared" si="1094"/>
        <v>Mqtt1</v>
      </c>
      <c r="X6165" s="196" t="str">
        <f t="shared" si="1095"/>
        <v>PsFR37MidFwd</v>
      </c>
      <c r="Y6165" s="6" t="str">
        <f t="shared" si="1096"/>
        <v>marpower/450000-underwlights/psfr37midfwd</v>
      </c>
      <c r="Z6165" s="103" t="str">
        <f t="shared" si="1097"/>
        <v>$.ActiveChanges</v>
      </c>
      <c r="AA6165" s="12">
        <v>20</v>
      </c>
      <c r="AB6165" s="6"/>
      <c r="AJ6165" s="80"/>
      <c r="AK6165" s="113" t="s">
        <v>6565</v>
      </c>
      <c r="AN6165" s="80"/>
      <c r="AO6165" s="80"/>
      <c r="AP6165" s="80"/>
      <c r="AQ6165" s="80"/>
      <c r="AR6165" s="127"/>
      <c r="AS6165" s="80"/>
      <c r="AT6165" s="7"/>
      <c r="AU6165" s="7"/>
      <c r="AV6165" s="165"/>
      <c r="AW6165" s="166"/>
      <c r="AX6165" s="137"/>
      <c r="AY6165" s="147"/>
      <c r="AZ6165" s="167"/>
      <c r="BA6165" s="167"/>
      <c r="BB6165" s="147" t="str">
        <f t="shared" si="1092"/>
        <v/>
      </c>
      <c r="BC6165" s="168"/>
      <c r="BD6165" s="165"/>
      <c r="BE6165" s="165"/>
      <c r="BF6165" s="165"/>
      <c r="BG6165" s="165"/>
      <c r="BH6165" s="165"/>
      <c r="BI6165" s="165"/>
      <c r="BJ6165" s="165"/>
      <c r="BK6165" s="165"/>
      <c r="BL6165" s="165"/>
      <c r="BM6165" s="165"/>
      <c r="BN6165" s="165"/>
      <c r="BO6165" s="165"/>
      <c r="BP6165" s="165"/>
      <c r="BQ6165" s="165"/>
      <c r="BS6165" s="6"/>
      <c r="BT6165" s="11"/>
      <c r="BU6165" s="6"/>
      <c r="BV6165" s="6"/>
    </row>
    <row r="6166" spans="1:74" ht="15.75" x14ac:dyDescent="0.25">
      <c r="A6166" s="52" t="s">
        <v>6563</v>
      </c>
      <c r="B6166" s="56"/>
      <c r="C6166" s="7" t="s">
        <v>128</v>
      </c>
      <c r="D6166" s="7" t="s">
        <v>22</v>
      </c>
      <c r="E6166" s="7"/>
      <c r="F6166" s="64" t="s">
        <v>181</v>
      </c>
      <c r="G6166" s="6"/>
      <c r="H6166" s="6"/>
      <c r="I6166" s="10" t="s">
        <v>110</v>
      </c>
      <c r="J6166" s="11" t="s">
        <v>9319</v>
      </c>
      <c r="K6166" s="194" t="s">
        <v>510</v>
      </c>
      <c r="L6166" s="176"/>
      <c r="M6166" s="176">
        <v>1000</v>
      </c>
      <c r="N6166" s="80" t="s">
        <v>6566</v>
      </c>
      <c r="O6166" s="162"/>
      <c r="P6166" s="80" t="s">
        <v>6640</v>
      </c>
      <c r="Q6166" s="80"/>
      <c r="R6166" s="80"/>
      <c r="S6166" s="163"/>
      <c r="T6166" s="213"/>
      <c r="U6166" s="162"/>
      <c r="V6166" s="164"/>
      <c r="W6166" s="12" t="str">
        <f t="shared" si="1094"/>
        <v>Mqtt1</v>
      </c>
      <c r="X6166" s="196" t="str">
        <f t="shared" si="1095"/>
        <v>PsFR37MidFwd</v>
      </c>
      <c r="Y6166" s="6" t="str">
        <f t="shared" si="1096"/>
        <v>marpower/450000-underwlights/psfr37midfwd</v>
      </c>
      <c r="Z6166" s="103" t="str">
        <f t="shared" si="1097"/>
        <v>$.Preset1HmiColor</v>
      </c>
      <c r="AA6166" s="12">
        <v>20</v>
      </c>
      <c r="AB6166" s="6"/>
      <c r="AE6166" s="11">
        <v>9</v>
      </c>
      <c r="AJ6166" s="80"/>
      <c r="AN6166" s="80"/>
      <c r="AO6166" s="80"/>
      <c r="AP6166" s="80"/>
      <c r="AQ6166" s="80"/>
      <c r="AR6166" s="127"/>
      <c r="AS6166" s="80"/>
      <c r="AT6166" s="7"/>
      <c r="AU6166" s="7"/>
      <c r="AV6166" s="165"/>
      <c r="AW6166" s="166"/>
      <c r="AX6166" s="137"/>
      <c r="AY6166" s="147"/>
      <c r="AZ6166" s="167"/>
      <c r="BA6166" s="167"/>
      <c r="BB6166" s="147" t="str">
        <f t="shared" si="1092"/>
        <v/>
      </c>
      <c r="BC6166" s="168"/>
      <c r="BD6166" s="165"/>
      <c r="BE6166" s="165"/>
      <c r="BF6166" s="165"/>
      <c r="BG6166" s="165"/>
      <c r="BH6166" s="165"/>
      <c r="BI6166" s="165"/>
      <c r="BJ6166" s="165"/>
      <c r="BK6166" s="165"/>
      <c r="BL6166" s="165"/>
      <c r="BM6166" s="165"/>
      <c r="BN6166" s="165"/>
      <c r="BO6166" s="165"/>
      <c r="BP6166" s="165"/>
      <c r="BQ6166" s="165"/>
      <c r="BS6166" s="6"/>
      <c r="BT6166" s="11"/>
      <c r="BU6166" s="6"/>
      <c r="BV6166" s="6"/>
    </row>
    <row r="6167" spans="1:74" ht="15.75" x14ac:dyDescent="0.25">
      <c r="A6167" s="52" t="s">
        <v>6563</v>
      </c>
      <c r="B6167" s="56"/>
      <c r="C6167" s="7" t="s">
        <v>128</v>
      </c>
      <c r="D6167" s="7" t="s">
        <v>22</v>
      </c>
      <c r="E6167" s="7"/>
      <c r="F6167" s="64" t="s">
        <v>181</v>
      </c>
      <c r="G6167" s="6"/>
      <c r="H6167" s="6"/>
      <c r="I6167" s="10" t="s">
        <v>110</v>
      </c>
      <c r="J6167" s="11" t="s">
        <v>9337</v>
      </c>
      <c r="K6167" s="194" t="s">
        <v>510</v>
      </c>
      <c r="L6167" s="176"/>
      <c r="M6167" s="176">
        <v>1000</v>
      </c>
      <c r="N6167" s="80" t="s">
        <v>6566</v>
      </c>
      <c r="O6167" s="162"/>
      <c r="P6167" s="80" t="s">
        <v>6641</v>
      </c>
      <c r="Q6167" s="80"/>
      <c r="R6167" s="80"/>
      <c r="S6167" s="163"/>
      <c r="T6167" s="213"/>
      <c r="U6167" s="162"/>
      <c r="V6167" s="164"/>
      <c r="W6167" s="12" t="str">
        <f t="shared" si="1094"/>
        <v>Mqtt1</v>
      </c>
      <c r="X6167" s="196" t="str">
        <f t="shared" si="1095"/>
        <v>PsFR37MidFwd</v>
      </c>
      <c r="Y6167" s="6" t="str">
        <f t="shared" si="1096"/>
        <v>marpower/450000-underwlights/psfr37midfwd</v>
      </c>
      <c r="Z6167" s="103" t="str">
        <f t="shared" si="1097"/>
        <v>$.Preset2HmiColor</v>
      </c>
      <c r="AA6167" s="12">
        <v>20</v>
      </c>
      <c r="AB6167" s="6"/>
      <c r="AE6167" s="11">
        <v>9</v>
      </c>
      <c r="AJ6167" s="80"/>
      <c r="AN6167" s="80"/>
      <c r="AO6167" s="80"/>
      <c r="AP6167" s="80"/>
      <c r="AQ6167" s="80"/>
      <c r="AR6167" s="127"/>
      <c r="AS6167" s="80"/>
      <c r="AT6167" s="7"/>
      <c r="AU6167" s="7"/>
      <c r="AV6167" s="165"/>
      <c r="AW6167" s="166"/>
      <c r="AX6167" s="137"/>
      <c r="AY6167" s="147"/>
      <c r="AZ6167" s="167"/>
      <c r="BA6167" s="167"/>
      <c r="BB6167" s="147" t="str">
        <f t="shared" si="1092"/>
        <v/>
      </c>
      <c r="BC6167" s="168"/>
      <c r="BD6167" s="165"/>
      <c r="BE6167" s="165"/>
      <c r="BF6167" s="165"/>
      <c r="BG6167" s="165"/>
      <c r="BH6167" s="165"/>
      <c r="BI6167" s="165"/>
      <c r="BJ6167" s="165"/>
      <c r="BK6167" s="165"/>
      <c r="BL6167" s="165"/>
      <c r="BM6167" s="165"/>
      <c r="BN6167" s="165"/>
      <c r="BO6167" s="165"/>
      <c r="BP6167" s="165"/>
      <c r="BQ6167" s="165"/>
      <c r="BS6167" s="6"/>
      <c r="BT6167" s="11"/>
      <c r="BU6167" s="6"/>
      <c r="BV6167" s="6"/>
    </row>
    <row r="6168" spans="1:74" ht="15.75" x14ac:dyDescent="0.25">
      <c r="A6168" s="52" t="s">
        <v>6563</v>
      </c>
      <c r="B6168" s="56"/>
      <c r="C6168" s="7" t="s">
        <v>128</v>
      </c>
      <c r="D6168" s="7" t="s">
        <v>22</v>
      </c>
      <c r="E6168" s="7"/>
      <c r="F6168" s="64" t="s">
        <v>181</v>
      </c>
      <c r="G6168" s="6"/>
      <c r="H6168" s="6"/>
      <c r="I6168" s="10" t="s">
        <v>110</v>
      </c>
      <c r="J6168" s="11" t="s">
        <v>9355</v>
      </c>
      <c r="K6168" s="194" t="s">
        <v>510</v>
      </c>
      <c r="L6168" s="176"/>
      <c r="M6168" s="176">
        <v>1000</v>
      </c>
      <c r="N6168" s="80" t="s">
        <v>6566</v>
      </c>
      <c r="O6168" s="162"/>
      <c r="P6168" s="80" t="s">
        <v>6642</v>
      </c>
      <c r="Q6168" s="80"/>
      <c r="R6168" s="80"/>
      <c r="S6168" s="163"/>
      <c r="T6168" s="213"/>
      <c r="U6168" s="162"/>
      <c r="V6168" s="164"/>
      <c r="W6168" s="12" t="str">
        <f t="shared" si="1094"/>
        <v>Mqtt1</v>
      </c>
      <c r="X6168" s="196" t="str">
        <f t="shared" si="1095"/>
        <v>PsFR37MidFwd</v>
      </c>
      <c r="Y6168" s="6" t="str">
        <f t="shared" si="1096"/>
        <v>marpower/450000-underwlights/psfr37midfwd</v>
      </c>
      <c r="Z6168" s="103" t="str">
        <f t="shared" si="1097"/>
        <v>$.Preset3HmiColor</v>
      </c>
      <c r="AA6168" s="12">
        <v>20</v>
      </c>
      <c r="AB6168" s="6"/>
      <c r="AE6168" s="11">
        <v>9</v>
      </c>
      <c r="AJ6168" s="80"/>
      <c r="AN6168" s="80"/>
      <c r="AO6168" s="80"/>
      <c r="AP6168" s="80"/>
      <c r="AQ6168" s="80"/>
      <c r="AR6168" s="127"/>
      <c r="AS6168" s="80"/>
      <c r="AT6168" s="7"/>
      <c r="AU6168" s="7"/>
      <c r="AV6168" s="165"/>
      <c r="AW6168" s="166"/>
      <c r="AX6168" s="137"/>
      <c r="AY6168" s="147"/>
      <c r="AZ6168" s="167"/>
      <c r="BA6168" s="167"/>
      <c r="BB6168" s="147" t="str">
        <f t="shared" si="1092"/>
        <v/>
      </c>
      <c r="BC6168" s="168"/>
      <c r="BD6168" s="165"/>
      <c r="BE6168" s="165"/>
      <c r="BF6168" s="165"/>
      <c r="BG6168" s="165"/>
      <c r="BH6168" s="165"/>
      <c r="BI6168" s="165"/>
      <c r="BJ6168" s="165"/>
      <c r="BK6168" s="165"/>
      <c r="BL6168" s="165"/>
      <c r="BM6168" s="165"/>
      <c r="BN6168" s="165"/>
      <c r="BO6168" s="165"/>
      <c r="BP6168" s="165"/>
      <c r="BQ6168" s="165"/>
      <c r="BS6168" s="6"/>
      <c r="BT6168" s="11"/>
      <c r="BU6168" s="6"/>
      <c r="BV6168" s="6"/>
    </row>
    <row r="6169" spans="1:74" ht="15.75" x14ac:dyDescent="0.25">
      <c r="A6169" s="52" t="s">
        <v>6563</v>
      </c>
      <c r="B6169" s="56"/>
      <c r="C6169" s="7" t="s">
        <v>128</v>
      </c>
      <c r="D6169" s="7" t="s">
        <v>22</v>
      </c>
      <c r="E6169" s="7"/>
      <c r="F6169" s="64" t="s">
        <v>181</v>
      </c>
      <c r="G6169" s="6"/>
      <c r="H6169" s="6"/>
      <c r="I6169" s="10" t="s">
        <v>110</v>
      </c>
      <c r="J6169" s="11" t="s">
        <v>9373</v>
      </c>
      <c r="K6169" s="194" t="s">
        <v>510</v>
      </c>
      <c r="L6169" s="176"/>
      <c r="M6169" s="176">
        <v>1000</v>
      </c>
      <c r="N6169" s="80" t="s">
        <v>6566</v>
      </c>
      <c r="O6169" s="162"/>
      <c r="P6169" s="80" t="s">
        <v>6643</v>
      </c>
      <c r="Q6169" s="80"/>
      <c r="R6169" s="80"/>
      <c r="S6169" s="163"/>
      <c r="T6169" s="213"/>
      <c r="U6169" s="162"/>
      <c r="V6169" s="164"/>
      <c r="W6169" s="12" t="str">
        <f t="shared" si="1094"/>
        <v>Mqtt1</v>
      </c>
      <c r="X6169" s="196" t="str">
        <f t="shared" si="1095"/>
        <v>PsFR37MidFwd</v>
      </c>
      <c r="Y6169" s="6" t="str">
        <f t="shared" si="1096"/>
        <v>marpower/450000-underwlights/psfr37midfwd</v>
      </c>
      <c r="Z6169" s="103" t="str">
        <f t="shared" si="1097"/>
        <v>$.Preset4HmiColor</v>
      </c>
      <c r="AA6169" s="12">
        <v>20</v>
      </c>
      <c r="AB6169" s="6"/>
      <c r="AE6169" s="11">
        <v>9</v>
      </c>
      <c r="AJ6169" s="80"/>
      <c r="AN6169" s="80"/>
      <c r="AO6169" s="80"/>
      <c r="AP6169" s="80"/>
      <c r="AQ6169" s="80"/>
      <c r="AR6169" s="127"/>
      <c r="AS6169" s="80"/>
      <c r="AT6169" s="7"/>
      <c r="AU6169" s="7"/>
      <c r="AV6169" s="165"/>
      <c r="AW6169" s="166"/>
      <c r="AX6169" s="137"/>
      <c r="AY6169" s="147"/>
      <c r="AZ6169" s="167"/>
      <c r="BA6169" s="167"/>
      <c r="BB6169" s="147" t="str">
        <f t="shared" si="1092"/>
        <v/>
      </c>
      <c r="BC6169" s="168"/>
      <c r="BD6169" s="165"/>
      <c r="BE6169" s="165"/>
      <c r="BF6169" s="165"/>
      <c r="BG6169" s="165"/>
      <c r="BH6169" s="165"/>
      <c r="BI6169" s="165"/>
      <c r="BJ6169" s="165"/>
      <c r="BK6169" s="165"/>
      <c r="BL6169" s="165"/>
      <c r="BM6169" s="165"/>
      <c r="BN6169" s="165"/>
      <c r="BO6169" s="165"/>
      <c r="BP6169" s="165"/>
      <c r="BQ6169" s="165"/>
      <c r="BS6169" s="6"/>
      <c r="BT6169" s="11"/>
      <c r="BU6169" s="6"/>
      <c r="BV6169" s="6"/>
    </row>
    <row r="6170" spans="1:74" ht="15.75" x14ac:dyDescent="0.25">
      <c r="A6170" s="52" t="s">
        <v>6563</v>
      </c>
      <c r="B6170" s="56"/>
      <c r="C6170" s="7" t="s">
        <v>128</v>
      </c>
      <c r="D6170" s="7" t="s">
        <v>22</v>
      </c>
      <c r="E6170" s="7"/>
      <c r="F6170" s="64" t="s">
        <v>181</v>
      </c>
      <c r="G6170" s="6"/>
      <c r="H6170" s="6"/>
      <c r="I6170" s="10" t="s">
        <v>110</v>
      </c>
      <c r="J6170" s="11" t="s">
        <v>9391</v>
      </c>
      <c r="K6170" s="194" t="s">
        <v>510</v>
      </c>
      <c r="L6170" s="176"/>
      <c r="M6170" s="176">
        <v>1000</v>
      </c>
      <c r="N6170" s="80" t="s">
        <v>6566</v>
      </c>
      <c r="O6170" s="162"/>
      <c r="P6170" s="80" t="s">
        <v>6644</v>
      </c>
      <c r="Q6170" s="80"/>
      <c r="R6170" s="80"/>
      <c r="S6170" s="163"/>
      <c r="T6170" s="213"/>
      <c r="U6170" s="162"/>
      <c r="V6170" s="164"/>
      <c r="W6170" s="12" t="str">
        <f t="shared" si="1094"/>
        <v>Mqtt1</v>
      </c>
      <c r="X6170" s="196" t="str">
        <f t="shared" si="1095"/>
        <v>PsFR37MidFwd</v>
      </c>
      <c r="Y6170" s="6" t="str">
        <f t="shared" si="1096"/>
        <v>marpower/450000-underwlights/psfr37midfwd</v>
      </c>
      <c r="Z6170" s="103" t="str">
        <f t="shared" si="1097"/>
        <v>$.Preset5HmiColor</v>
      </c>
      <c r="AA6170" s="12">
        <v>20</v>
      </c>
      <c r="AB6170" s="6"/>
      <c r="AE6170" s="11">
        <v>9</v>
      </c>
      <c r="AJ6170" s="80"/>
      <c r="AN6170" s="80"/>
      <c r="AO6170" s="80"/>
      <c r="AP6170" s="80"/>
      <c r="AQ6170" s="80"/>
      <c r="AR6170" s="127"/>
      <c r="AS6170" s="80"/>
      <c r="AT6170" s="7"/>
      <c r="AU6170" s="7"/>
      <c r="AV6170" s="165"/>
      <c r="AW6170" s="166"/>
      <c r="AX6170" s="137"/>
      <c r="AY6170" s="147"/>
      <c r="AZ6170" s="167"/>
      <c r="BA6170" s="167"/>
      <c r="BB6170" s="147" t="str">
        <f t="shared" si="1092"/>
        <v/>
      </c>
      <c r="BC6170" s="168"/>
      <c r="BD6170" s="165"/>
      <c r="BE6170" s="165"/>
      <c r="BF6170" s="165"/>
      <c r="BG6170" s="165"/>
      <c r="BH6170" s="165"/>
      <c r="BI6170" s="165"/>
      <c r="BJ6170" s="165"/>
      <c r="BK6170" s="165"/>
      <c r="BL6170" s="165"/>
      <c r="BM6170" s="165"/>
      <c r="BN6170" s="165"/>
      <c r="BO6170" s="165"/>
      <c r="BP6170" s="165"/>
      <c r="BQ6170" s="165"/>
      <c r="BS6170" s="6"/>
      <c r="BT6170" s="11"/>
      <c r="BU6170" s="6"/>
      <c r="BV6170" s="6"/>
    </row>
    <row r="6171" spans="1:74" ht="15.75" x14ac:dyDescent="0.25">
      <c r="A6171" s="52" t="s">
        <v>6563</v>
      </c>
      <c r="B6171" s="56"/>
      <c r="C6171" s="7" t="s">
        <v>128</v>
      </c>
      <c r="D6171" s="7" t="s">
        <v>22</v>
      </c>
      <c r="E6171" s="7"/>
      <c r="F6171" s="64" t="s">
        <v>181</v>
      </c>
      <c r="G6171" s="6"/>
      <c r="H6171" s="6"/>
      <c r="I6171" s="10" t="s">
        <v>110</v>
      </c>
      <c r="J6171" s="11" t="s">
        <v>9409</v>
      </c>
      <c r="K6171" s="194" t="s">
        <v>510</v>
      </c>
      <c r="L6171" s="176"/>
      <c r="M6171" s="176">
        <v>1000</v>
      </c>
      <c r="N6171" s="80" t="s">
        <v>6566</v>
      </c>
      <c r="O6171" s="162"/>
      <c r="P6171" s="80" t="s">
        <v>6645</v>
      </c>
      <c r="Q6171" s="80"/>
      <c r="R6171" s="80"/>
      <c r="S6171" s="163"/>
      <c r="T6171" s="213"/>
      <c r="U6171" s="162"/>
      <c r="V6171" s="164"/>
      <c r="W6171" s="12" t="str">
        <f t="shared" si="1094"/>
        <v>Mqtt1</v>
      </c>
      <c r="X6171" s="196" t="str">
        <f t="shared" si="1095"/>
        <v>PsFR37MidFwd</v>
      </c>
      <c r="Y6171" s="6" t="str">
        <f t="shared" si="1096"/>
        <v>marpower/450000-underwlights/psfr37midfwd</v>
      </c>
      <c r="Z6171" s="103" t="str">
        <f t="shared" si="1097"/>
        <v>$.Preset6HmiColor</v>
      </c>
      <c r="AA6171" s="12">
        <v>20</v>
      </c>
      <c r="AB6171" s="6"/>
      <c r="AE6171" s="11">
        <v>9</v>
      </c>
      <c r="AJ6171" s="80"/>
      <c r="AN6171" s="80"/>
      <c r="AO6171" s="80"/>
      <c r="AP6171" s="80"/>
      <c r="AQ6171" s="80"/>
      <c r="AR6171" s="127"/>
      <c r="AS6171" s="80"/>
      <c r="AT6171" s="7"/>
      <c r="AU6171" s="7"/>
      <c r="AV6171" s="165"/>
      <c r="AW6171" s="166"/>
      <c r="AX6171" s="137"/>
      <c r="AY6171" s="147"/>
      <c r="AZ6171" s="167"/>
      <c r="BA6171" s="167"/>
      <c r="BB6171" s="147" t="str">
        <f t="shared" si="1092"/>
        <v/>
      </c>
      <c r="BC6171" s="168"/>
      <c r="BD6171" s="165"/>
      <c r="BE6171" s="165"/>
      <c r="BF6171" s="165"/>
      <c r="BG6171" s="165"/>
      <c r="BH6171" s="165"/>
      <c r="BI6171" s="165"/>
      <c r="BJ6171" s="165"/>
      <c r="BK6171" s="165"/>
      <c r="BL6171" s="165"/>
      <c r="BM6171" s="165"/>
      <c r="BN6171" s="165"/>
      <c r="BO6171" s="165"/>
      <c r="BP6171" s="165"/>
      <c r="BQ6171" s="165"/>
      <c r="BS6171" s="6"/>
      <c r="BT6171" s="11"/>
      <c r="BU6171" s="6"/>
      <c r="BV6171" s="6"/>
    </row>
    <row r="6172" spans="1:74" ht="15.75" x14ac:dyDescent="0.25">
      <c r="A6172" s="52" t="s">
        <v>6563</v>
      </c>
      <c r="B6172" s="56"/>
      <c r="C6172" s="7" t="s">
        <v>128</v>
      </c>
      <c r="D6172" s="7" t="s">
        <v>22</v>
      </c>
      <c r="E6172" s="7"/>
      <c r="F6172" s="64" t="s">
        <v>181</v>
      </c>
      <c r="G6172" s="6"/>
      <c r="H6172" s="6"/>
      <c r="I6172" s="10" t="s">
        <v>110</v>
      </c>
      <c r="J6172" s="11" t="s">
        <v>9427</v>
      </c>
      <c r="K6172" s="194" t="s">
        <v>510</v>
      </c>
      <c r="L6172" s="176"/>
      <c r="M6172" s="176">
        <v>1000</v>
      </c>
      <c r="N6172" s="80" t="s">
        <v>6566</v>
      </c>
      <c r="O6172" s="162"/>
      <c r="P6172" s="80" t="s">
        <v>6646</v>
      </c>
      <c r="Q6172" s="80"/>
      <c r="R6172" s="80"/>
      <c r="S6172" s="163"/>
      <c r="T6172" s="213"/>
      <c r="U6172" s="162"/>
      <c r="V6172" s="164"/>
      <c r="W6172" s="12" t="str">
        <f t="shared" si="1094"/>
        <v>Mqtt1</v>
      </c>
      <c r="X6172" s="196" t="str">
        <f t="shared" si="1095"/>
        <v>PsFR37MidFwd</v>
      </c>
      <c r="Y6172" s="6" t="str">
        <f t="shared" si="1096"/>
        <v>marpower/450000-underwlights/psfr37midfwd</v>
      </c>
      <c r="Z6172" s="103" t="str">
        <f t="shared" si="1097"/>
        <v>$.CurrentHmiColor</v>
      </c>
      <c r="AA6172" s="12">
        <v>20</v>
      </c>
      <c r="AB6172" s="6"/>
      <c r="AE6172" s="11">
        <v>9</v>
      </c>
      <c r="AJ6172" s="80"/>
      <c r="AN6172" s="80"/>
      <c r="AO6172" s="80"/>
      <c r="AP6172" s="80"/>
      <c r="AQ6172" s="80"/>
      <c r="AR6172" s="127"/>
      <c r="AS6172" s="80"/>
      <c r="AT6172" s="7"/>
      <c r="AU6172" s="7"/>
      <c r="AV6172" s="165"/>
      <c r="AW6172" s="166"/>
      <c r="AX6172" s="137"/>
      <c r="AY6172" s="147"/>
      <c r="AZ6172" s="167"/>
      <c r="BA6172" s="167"/>
      <c r="BB6172" s="147" t="str">
        <f t="shared" ref="BB6172:BB6187" si="1098">IF(ISNUMBER(AM6172),"1","")</f>
        <v/>
      </c>
      <c r="BC6172" s="168"/>
      <c r="BD6172" s="165"/>
      <c r="BE6172" s="165"/>
      <c r="BF6172" s="165"/>
      <c r="BG6172" s="165"/>
      <c r="BH6172" s="165"/>
      <c r="BI6172" s="165"/>
      <c r="BJ6172" s="165"/>
      <c r="BK6172" s="165"/>
      <c r="BL6172" s="165"/>
      <c r="BM6172" s="165"/>
      <c r="BN6172" s="165"/>
      <c r="BO6172" s="165"/>
      <c r="BP6172" s="165"/>
      <c r="BQ6172" s="165"/>
      <c r="BS6172" s="6"/>
      <c r="BT6172" s="11"/>
      <c r="BU6172" s="6"/>
      <c r="BV6172" s="6"/>
    </row>
    <row r="6173" spans="1:74" ht="15.75" x14ac:dyDescent="0.25">
      <c r="A6173" s="52" t="s">
        <v>6563</v>
      </c>
      <c r="B6173" s="56"/>
      <c r="C6173" s="7" t="s">
        <v>114</v>
      </c>
      <c r="D6173" s="7" t="s">
        <v>22</v>
      </c>
      <c r="E6173" s="7"/>
      <c r="F6173" s="64" t="s">
        <v>181</v>
      </c>
      <c r="G6173" s="6"/>
      <c r="H6173" s="6"/>
      <c r="I6173" s="10" t="s">
        <v>110</v>
      </c>
      <c r="J6173" s="11" t="s">
        <v>9160</v>
      </c>
      <c r="K6173" s="194" t="s">
        <v>510</v>
      </c>
      <c r="L6173" s="176"/>
      <c r="M6173" s="176">
        <v>1000</v>
      </c>
      <c r="N6173" s="80" t="s">
        <v>6566</v>
      </c>
      <c r="O6173" s="162"/>
      <c r="P6173" s="80" t="s">
        <v>6647</v>
      </c>
      <c r="Q6173" s="80"/>
      <c r="R6173" s="80"/>
      <c r="S6173" s="163"/>
      <c r="T6173" s="213"/>
      <c r="U6173" s="162"/>
      <c r="V6173" s="164"/>
      <c r="W6173" s="12" t="str">
        <f t="shared" si="1094"/>
        <v>Mqtt1</v>
      </c>
      <c r="X6173" s="196" t="str">
        <f t="shared" si="1095"/>
        <v>PsFR26Fwd</v>
      </c>
      <c r="Y6173" s="6" t="str">
        <f t="shared" si="1096"/>
        <v>marpower/450000-underwlights/psfr26fwd</v>
      </c>
      <c r="Z6173" s="103" t="str">
        <f t="shared" si="1097"/>
        <v>$.PresetSelection</v>
      </c>
      <c r="AA6173" s="12">
        <v>24</v>
      </c>
      <c r="AB6173" s="6"/>
      <c r="AJ6173" s="80"/>
      <c r="AK6173" s="113" t="s">
        <v>6565</v>
      </c>
      <c r="AN6173" s="80"/>
      <c r="AO6173" s="80"/>
      <c r="AP6173" s="80"/>
      <c r="AQ6173" s="80"/>
      <c r="AR6173" s="127"/>
      <c r="AS6173" s="80"/>
      <c r="AT6173" s="7"/>
      <c r="AU6173" s="7"/>
      <c r="AV6173" s="165"/>
      <c r="AW6173" s="166"/>
      <c r="AX6173" s="137"/>
      <c r="AY6173" s="147"/>
      <c r="AZ6173" s="167"/>
      <c r="BA6173" s="167"/>
      <c r="BB6173" s="147" t="str">
        <f t="shared" si="1098"/>
        <v/>
      </c>
      <c r="BC6173" s="168"/>
      <c r="BD6173" s="165"/>
      <c r="BE6173" s="165"/>
      <c r="BF6173" s="165"/>
      <c r="BG6173" s="165"/>
      <c r="BH6173" s="165"/>
      <c r="BI6173" s="165"/>
      <c r="BJ6173" s="165"/>
      <c r="BK6173" s="165"/>
      <c r="BL6173" s="165"/>
      <c r="BM6173" s="165"/>
      <c r="BN6173" s="165"/>
      <c r="BO6173" s="165"/>
      <c r="BP6173" s="165"/>
      <c r="BQ6173" s="165"/>
      <c r="BS6173" s="6"/>
      <c r="BT6173" s="11"/>
      <c r="BU6173" s="6"/>
      <c r="BV6173" s="6"/>
    </row>
    <row r="6174" spans="1:74" ht="15.75" x14ac:dyDescent="0.25">
      <c r="A6174" s="52" t="s">
        <v>6563</v>
      </c>
      <c r="B6174" s="56"/>
      <c r="C6174" s="7" t="s">
        <v>114</v>
      </c>
      <c r="D6174" s="7" t="s">
        <v>22</v>
      </c>
      <c r="E6174" s="7"/>
      <c r="F6174" s="64" t="s">
        <v>181</v>
      </c>
      <c r="G6174" s="6"/>
      <c r="H6174" s="6"/>
      <c r="I6174" s="10" t="s">
        <v>110</v>
      </c>
      <c r="J6174" s="11" t="s">
        <v>9176</v>
      </c>
      <c r="K6174" s="194" t="s">
        <v>510</v>
      </c>
      <c r="L6174" s="176"/>
      <c r="M6174" s="176">
        <v>1000</v>
      </c>
      <c r="N6174" s="80" t="s">
        <v>6566</v>
      </c>
      <c r="O6174" s="162"/>
      <c r="P6174" s="80" t="s">
        <v>6648</v>
      </c>
      <c r="Q6174" s="80"/>
      <c r="R6174" s="80"/>
      <c r="S6174" s="163"/>
      <c r="T6174" s="213"/>
      <c r="U6174" s="162"/>
      <c r="V6174" s="164"/>
      <c r="W6174" s="12" t="str">
        <f t="shared" si="1094"/>
        <v>Mqtt1</v>
      </c>
      <c r="X6174" s="196" t="str">
        <f t="shared" si="1095"/>
        <v>PsFR26Fwd</v>
      </c>
      <c r="Y6174" s="6" t="str">
        <f t="shared" si="1096"/>
        <v>marpower/450000-underwlights/psfr26fwd</v>
      </c>
      <c r="Z6174" s="103" t="str">
        <f t="shared" si="1097"/>
        <v>$.SliderRed</v>
      </c>
      <c r="AA6174" s="12">
        <v>24</v>
      </c>
      <c r="AB6174" s="6"/>
      <c r="AJ6174" s="80"/>
      <c r="AK6174" s="113" t="s">
        <v>6565</v>
      </c>
      <c r="AN6174" s="80"/>
      <c r="AO6174" s="80"/>
      <c r="AP6174" s="80"/>
      <c r="AQ6174" s="80"/>
      <c r="AR6174" s="127"/>
      <c r="AS6174" s="80"/>
      <c r="AT6174" s="7"/>
      <c r="AU6174" s="7"/>
      <c r="AV6174" s="165"/>
      <c r="AW6174" s="166"/>
      <c r="AX6174" s="137"/>
      <c r="AY6174" s="147"/>
      <c r="AZ6174" s="167"/>
      <c r="BA6174" s="167"/>
      <c r="BB6174" s="147" t="str">
        <f t="shared" si="1098"/>
        <v/>
      </c>
      <c r="BC6174" s="168"/>
      <c r="BD6174" s="165"/>
      <c r="BE6174" s="165"/>
      <c r="BF6174" s="165"/>
      <c r="BG6174" s="165"/>
      <c r="BH6174" s="165"/>
      <c r="BI6174" s="165"/>
      <c r="BJ6174" s="165"/>
      <c r="BK6174" s="165"/>
      <c r="BL6174" s="165"/>
      <c r="BM6174" s="165"/>
      <c r="BN6174" s="165"/>
      <c r="BO6174" s="165"/>
      <c r="BP6174" s="165"/>
      <c r="BQ6174" s="165"/>
      <c r="BS6174" s="6"/>
      <c r="BT6174" s="11"/>
      <c r="BU6174" s="6"/>
      <c r="BV6174" s="6"/>
    </row>
    <row r="6175" spans="1:74" ht="15.75" x14ac:dyDescent="0.25">
      <c r="A6175" s="52" t="s">
        <v>6563</v>
      </c>
      <c r="B6175" s="56"/>
      <c r="C6175" s="7" t="s">
        <v>114</v>
      </c>
      <c r="D6175" s="7" t="s">
        <v>22</v>
      </c>
      <c r="E6175" s="7"/>
      <c r="F6175" s="64" t="s">
        <v>181</v>
      </c>
      <c r="G6175" s="6"/>
      <c r="H6175" s="6"/>
      <c r="I6175" s="10" t="s">
        <v>110</v>
      </c>
      <c r="J6175" s="11" t="s">
        <v>9194</v>
      </c>
      <c r="K6175" s="194" t="s">
        <v>510</v>
      </c>
      <c r="L6175" s="176"/>
      <c r="M6175" s="176">
        <v>1000</v>
      </c>
      <c r="N6175" s="80" t="s">
        <v>6566</v>
      </c>
      <c r="O6175" s="162"/>
      <c r="P6175" s="80" t="s">
        <v>6649</v>
      </c>
      <c r="Q6175" s="80"/>
      <c r="R6175" s="80"/>
      <c r="S6175" s="163"/>
      <c r="T6175" s="213"/>
      <c r="U6175" s="162"/>
      <c r="V6175" s="164"/>
      <c r="W6175" s="12" t="str">
        <f t="shared" si="1094"/>
        <v>Mqtt1</v>
      </c>
      <c r="X6175" s="196" t="str">
        <f t="shared" si="1095"/>
        <v>PsFR26Fwd</v>
      </c>
      <c r="Y6175" s="6" t="str">
        <f t="shared" si="1096"/>
        <v>marpower/450000-underwlights/psfr26fwd</v>
      </c>
      <c r="Z6175" s="103" t="str">
        <f t="shared" si="1097"/>
        <v>$.SliderGreen</v>
      </c>
      <c r="AA6175" s="12">
        <v>24</v>
      </c>
      <c r="AB6175" s="6"/>
      <c r="AJ6175" s="80"/>
      <c r="AK6175" s="113" t="s">
        <v>6565</v>
      </c>
      <c r="AN6175" s="80"/>
      <c r="AO6175" s="80"/>
      <c r="AP6175" s="80"/>
      <c r="AQ6175" s="80"/>
      <c r="AR6175" s="127"/>
      <c r="AS6175" s="80"/>
      <c r="AT6175" s="7"/>
      <c r="AU6175" s="7"/>
      <c r="AV6175" s="165"/>
      <c r="AW6175" s="166"/>
      <c r="AX6175" s="137"/>
      <c r="AY6175" s="147"/>
      <c r="AZ6175" s="167"/>
      <c r="BA6175" s="167"/>
      <c r="BB6175" s="147" t="str">
        <f t="shared" si="1098"/>
        <v/>
      </c>
      <c r="BC6175" s="168"/>
      <c r="BD6175" s="165"/>
      <c r="BE6175" s="165"/>
      <c r="BF6175" s="165"/>
      <c r="BG6175" s="165"/>
      <c r="BH6175" s="165"/>
      <c r="BI6175" s="165"/>
      <c r="BJ6175" s="165"/>
      <c r="BK6175" s="165"/>
      <c r="BL6175" s="165"/>
      <c r="BM6175" s="165"/>
      <c r="BN6175" s="165"/>
      <c r="BO6175" s="165"/>
      <c r="BP6175" s="165"/>
      <c r="BQ6175" s="165"/>
      <c r="BS6175" s="6"/>
      <c r="BT6175" s="11"/>
      <c r="BU6175" s="6"/>
      <c r="BV6175" s="6"/>
    </row>
    <row r="6176" spans="1:74" ht="15.75" x14ac:dyDescent="0.25">
      <c r="A6176" s="52" t="s">
        <v>6563</v>
      </c>
      <c r="B6176" s="56"/>
      <c r="C6176" s="7" t="s">
        <v>114</v>
      </c>
      <c r="D6176" s="7" t="s">
        <v>22</v>
      </c>
      <c r="E6176" s="7"/>
      <c r="F6176" s="64" t="s">
        <v>181</v>
      </c>
      <c r="G6176" s="6"/>
      <c r="H6176" s="6"/>
      <c r="I6176" s="10" t="s">
        <v>110</v>
      </c>
      <c r="J6176" s="11" t="s">
        <v>9212</v>
      </c>
      <c r="K6176" s="194" t="s">
        <v>510</v>
      </c>
      <c r="L6176" s="176"/>
      <c r="M6176" s="176">
        <v>1000</v>
      </c>
      <c r="N6176" s="80" t="s">
        <v>6566</v>
      </c>
      <c r="O6176" s="162"/>
      <c r="P6176" s="80" t="s">
        <v>6650</v>
      </c>
      <c r="Q6176" s="80"/>
      <c r="R6176" s="80"/>
      <c r="S6176" s="163"/>
      <c r="T6176" s="213"/>
      <c r="U6176" s="162"/>
      <c r="V6176" s="164"/>
      <c r="W6176" s="12" t="str">
        <f t="shared" si="1094"/>
        <v>Mqtt1</v>
      </c>
      <c r="X6176" s="196" t="str">
        <f t="shared" si="1095"/>
        <v>PsFR26Fwd</v>
      </c>
      <c r="Y6176" s="6" t="str">
        <f t="shared" si="1096"/>
        <v>marpower/450000-underwlights/psfr26fwd</v>
      </c>
      <c r="Z6176" s="103" t="str">
        <f t="shared" si="1097"/>
        <v>$.SliderBlue</v>
      </c>
      <c r="AA6176" s="12">
        <v>24</v>
      </c>
      <c r="AB6176" s="6"/>
      <c r="AJ6176" s="80"/>
      <c r="AK6176" s="113" t="s">
        <v>6565</v>
      </c>
      <c r="AN6176" s="80"/>
      <c r="AO6176" s="80"/>
      <c r="AP6176" s="80"/>
      <c r="AQ6176" s="80"/>
      <c r="AR6176" s="127"/>
      <c r="AS6176" s="80"/>
      <c r="AT6176" s="7"/>
      <c r="AU6176" s="7"/>
      <c r="AV6176" s="165"/>
      <c r="AW6176" s="166"/>
      <c r="AX6176" s="137"/>
      <c r="AY6176" s="147"/>
      <c r="AZ6176" s="167"/>
      <c r="BA6176" s="167"/>
      <c r="BB6176" s="147" t="str">
        <f t="shared" si="1098"/>
        <v/>
      </c>
      <c r="BC6176" s="168"/>
      <c r="BD6176" s="165"/>
      <c r="BE6176" s="165"/>
      <c r="BF6176" s="165"/>
      <c r="BG6176" s="165"/>
      <c r="BH6176" s="165"/>
      <c r="BI6176" s="165"/>
      <c r="BJ6176" s="165"/>
      <c r="BK6176" s="165"/>
      <c r="BL6176" s="165"/>
      <c r="BM6176" s="165"/>
      <c r="BN6176" s="165"/>
      <c r="BO6176" s="165"/>
      <c r="BP6176" s="165"/>
      <c r="BQ6176" s="165"/>
      <c r="BS6176" s="6"/>
      <c r="BT6176" s="11"/>
      <c r="BU6176" s="6"/>
      <c r="BV6176" s="6"/>
    </row>
    <row r="6177" spans="1:74" ht="15.75" x14ac:dyDescent="0.25">
      <c r="A6177" s="52" t="s">
        <v>6563</v>
      </c>
      <c r="B6177" s="56"/>
      <c r="C6177" s="7" t="s">
        <v>114</v>
      </c>
      <c r="D6177" s="7" t="s">
        <v>22</v>
      </c>
      <c r="E6177" s="7"/>
      <c r="F6177" s="64" t="s">
        <v>181</v>
      </c>
      <c r="G6177" s="6"/>
      <c r="H6177" s="6"/>
      <c r="I6177" s="10" t="s">
        <v>110</v>
      </c>
      <c r="J6177" s="11" t="s">
        <v>9230</v>
      </c>
      <c r="K6177" s="194" t="s">
        <v>510</v>
      </c>
      <c r="L6177" s="176"/>
      <c r="M6177" s="176">
        <v>1000</v>
      </c>
      <c r="N6177" s="80" t="s">
        <v>6566</v>
      </c>
      <c r="O6177" s="162"/>
      <c r="P6177" s="80" t="s">
        <v>6651</v>
      </c>
      <c r="Q6177" s="80"/>
      <c r="R6177" s="80"/>
      <c r="S6177" s="163"/>
      <c r="T6177" s="213"/>
      <c r="U6177" s="162"/>
      <c r="V6177" s="164"/>
      <c r="W6177" s="12" t="str">
        <f t="shared" si="1094"/>
        <v>Mqtt1</v>
      </c>
      <c r="X6177" s="196" t="str">
        <f t="shared" si="1095"/>
        <v>PsFR26Fwd</v>
      </c>
      <c r="Y6177" s="6" t="str">
        <f t="shared" si="1096"/>
        <v>marpower/450000-underwlights/psfr26fwd</v>
      </c>
      <c r="Z6177" s="103" t="str">
        <f t="shared" si="1097"/>
        <v>$.SliderWhite</v>
      </c>
      <c r="AA6177" s="12">
        <v>24</v>
      </c>
      <c r="AB6177" s="6"/>
      <c r="AJ6177" s="80"/>
      <c r="AK6177" s="113" t="s">
        <v>6565</v>
      </c>
      <c r="AN6177" s="80"/>
      <c r="AO6177" s="80"/>
      <c r="AP6177" s="80"/>
      <c r="AQ6177" s="80"/>
      <c r="AR6177" s="127"/>
      <c r="AS6177" s="80"/>
      <c r="AT6177" s="7"/>
      <c r="AU6177" s="7"/>
      <c r="AV6177" s="165"/>
      <c r="AW6177" s="166"/>
      <c r="AX6177" s="137"/>
      <c r="AY6177" s="147"/>
      <c r="AZ6177" s="167"/>
      <c r="BA6177" s="167"/>
      <c r="BB6177" s="147" t="str">
        <f t="shared" si="1098"/>
        <v/>
      </c>
      <c r="BC6177" s="168"/>
      <c r="BD6177" s="165"/>
      <c r="BE6177" s="165"/>
      <c r="BF6177" s="165"/>
      <c r="BG6177" s="165"/>
      <c r="BH6177" s="165"/>
      <c r="BI6177" s="165"/>
      <c r="BJ6177" s="165"/>
      <c r="BK6177" s="165"/>
      <c r="BL6177" s="165"/>
      <c r="BM6177" s="165"/>
      <c r="BN6177" s="165"/>
      <c r="BO6177" s="165"/>
      <c r="BP6177" s="165"/>
      <c r="BQ6177" s="165"/>
      <c r="BS6177" s="6"/>
      <c r="BT6177" s="11"/>
      <c r="BU6177" s="6"/>
      <c r="BV6177" s="6"/>
    </row>
    <row r="6178" spans="1:74" ht="15.75" x14ac:dyDescent="0.25">
      <c r="A6178" s="52" t="s">
        <v>6563</v>
      </c>
      <c r="B6178" s="56"/>
      <c r="C6178" s="7" t="s">
        <v>111</v>
      </c>
      <c r="D6178" s="7" t="s">
        <v>22</v>
      </c>
      <c r="E6178" s="7"/>
      <c r="F6178" s="64" t="s">
        <v>181</v>
      </c>
      <c r="G6178" s="6"/>
      <c r="H6178" s="6"/>
      <c r="I6178" s="10" t="s">
        <v>110</v>
      </c>
      <c r="J6178" s="11" t="s">
        <v>9248</v>
      </c>
      <c r="K6178" s="194" t="s">
        <v>510</v>
      </c>
      <c r="L6178" s="176"/>
      <c r="M6178" s="176">
        <v>1000</v>
      </c>
      <c r="N6178" s="80" t="s">
        <v>6566</v>
      </c>
      <c r="O6178" s="162"/>
      <c r="P6178" s="80" t="s">
        <v>6652</v>
      </c>
      <c r="Q6178" s="80"/>
      <c r="R6178" s="80"/>
      <c r="S6178" s="163"/>
      <c r="T6178" s="213"/>
      <c r="U6178" s="162"/>
      <c r="V6178" s="164"/>
      <c r="W6178" s="12" t="str">
        <f t="shared" si="1094"/>
        <v>Mqtt1</v>
      </c>
      <c r="X6178" s="196" t="str">
        <f t="shared" si="1095"/>
        <v>PsFR26Fwd</v>
      </c>
      <c r="Y6178" s="6" t="str">
        <f t="shared" si="1096"/>
        <v>marpower/450000-underwlights/psfr26fwd</v>
      </c>
      <c r="Z6178" s="103" t="str">
        <f t="shared" si="1097"/>
        <v>$.PresetReset</v>
      </c>
      <c r="AA6178" s="12">
        <v>24</v>
      </c>
      <c r="AB6178" s="6"/>
      <c r="AJ6178" s="80"/>
      <c r="AK6178" s="113" t="s">
        <v>6565</v>
      </c>
      <c r="AN6178" s="80"/>
      <c r="AO6178" s="80"/>
      <c r="AP6178" s="80"/>
      <c r="AQ6178" s="80"/>
      <c r="AR6178" s="127"/>
      <c r="AS6178" s="80"/>
      <c r="AT6178" s="7"/>
      <c r="AU6178" s="7"/>
      <c r="AV6178" s="165"/>
      <c r="AW6178" s="166"/>
      <c r="AX6178" s="137"/>
      <c r="AY6178" s="147"/>
      <c r="AZ6178" s="167"/>
      <c r="BA6178" s="167"/>
      <c r="BB6178" s="147" t="str">
        <f t="shared" si="1098"/>
        <v/>
      </c>
      <c r="BC6178" s="168"/>
      <c r="BD6178" s="165"/>
      <c r="BE6178" s="165"/>
      <c r="BF6178" s="165"/>
      <c r="BG6178" s="165"/>
      <c r="BH6178" s="165"/>
      <c r="BI6178" s="165"/>
      <c r="BJ6178" s="165"/>
      <c r="BK6178" s="165"/>
      <c r="BL6178" s="165"/>
      <c r="BM6178" s="165"/>
      <c r="BN6178" s="165"/>
      <c r="BO6178" s="165"/>
      <c r="BP6178" s="165"/>
      <c r="BQ6178" s="165"/>
      <c r="BS6178" s="6"/>
      <c r="BT6178" s="11"/>
      <c r="BU6178" s="6"/>
      <c r="BV6178" s="6"/>
    </row>
    <row r="6179" spans="1:74" ht="15.75" x14ac:dyDescent="0.25">
      <c r="A6179" s="52" t="s">
        <v>6563</v>
      </c>
      <c r="B6179" s="56"/>
      <c r="C6179" s="7" t="s">
        <v>111</v>
      </c>
      <c r="D6179" s="7" t="s">
        <v>22</v>
      </c>
      <c r="E6179" s="7"/>
      <c r="F6179" s="64" t="s">
        <v>181</v>
      </c>
      <c r="G6179" s="6"/>
      <c r="H6179" s="6"/>
      <c r="I6179" s="10" t="s">
        <v>110</v>
      </c>
      <c r="J6179" s="11" t="s">
        <v>9266</v>
      </c>
      <c r="K6179" s="194" t="s">
        <v>510</v>
      </c>
      <c r="L6179" s="176"/>
      <c r="M6179" s="176">
        <v>1000</v>
      </c>
      <c r="N6179" s="80" t="s">
        <v>6566</v>
      </c>
      <c r="O6179" s="162"/>
      <c r="P6179" s="80" t="s">
        <v>6653</v>
      </c>
      <c r="Q6179" s="80"/>
      <c r="R6179" s="80"/>
      <c r="S6179" s="163"/>
      <c r="T6179" s="213"/>
      <c r="U6179" s="162"/>
      <c r="V6179" s="164"/>
      <c r="W6179" s="12" t="str">
        <f t="shared" si="1094"/>
        <v>Mqtt1</v>
      </c>
      <c r="X6179" s="196" t="str">
        <f t="shared" si="1095"/>
        <v>PsFR26Fwd</v>
      </c>
      <c r="Y6179" s="6" t="str">
        <f t="shared" si="1096"/>
        <v>marpower/450000-underwlights/psfr26fwd</v>
      </c>
      <c r="Z6179" s="103" t="str">
        <f t="shared" si="1097"/>
        <v>$.PresetSet</v>
      </c>
      <c r="AA6179" s="12">
        <v>24</v>
      </c>
      <c r="AB6179" s="6"/>
      <c r="AJ6179" s="80"/>
      <c r="AK6179" s="113" t="s">
        <v>6565</v>
      </c>
      <c r="AN6179" s="80"/>
      <c r="AO6179" s="80"/>
      <c r="AP6179" s="80"/>
      <c r="AQ6179" s="80"/>
      <c r="AR6179" s="127"/>
      <c r="AS6179" s="80"/>
      <c r="AT6179" s="7"/>
      <c r="AU6179" s="7"/>
      <c r="AV6179" s="165"/>
      <c r="AW6179" s="166"/>
      <c r="AX6179" s="137"/>
      <c r="AY6179" s="147"/>
      <c r="AZ6179" s="167"/>
      <c r="BA6179" s="167"/>
      <c r="BB6179" s="147" t="str">
        <f t="shared" si="1098"/>
        <v/>
      </c>
      <c r="BC6179" s="168"/>
      <c r="BD6179" s="165"/>
      <c r="BE6179" s="165"/>
      <c r="BF6179" s="165"/>
      <c r="BG6179" s="165"/>
      <c r="BH6179" s="165"/>
      <c r="BI6179" s="165"/>
      <c r="BJ6179" s="165"/>
      <c r="BK6179" s="165"/>
      <c r="BL6179" s="165"/>
      <c r="BM6179" s="165"/>
      <c r="BN6179" s="165"/>
      <c r="BO6179" s="165"/>
      <c r="BP6179" s="165"/>
      <c r="BQ6179" s="165"/>
      <c r="BS6179" s="6"/>
      <c r="BT6179" s="11"/>
      <c r="BU6179" s="6"/>
      <c r="BV6179" s="6"/>
    </row>
    <row r="6180" spans="1:74" ht="15.75" x14ac:dyDescent="0.25">
      <c r="A6180" s="52" t="s">
        <v>6563</v>
      </c>
      <c r="B6180" s="56"/>
      <c r="C6180" s="7" t="s">
        <v>111</v>
      </c>
      <c r="D6180" s="7" t="s">
        <v>22</v>
      </c>
      <c r="E6180" s="7"/>
      <c r="F6180" s="64" t="s">
        <v>181</v>
      </c>
      <c r="G6180" s="6"/>
      <c r="H6180" s="6"/>
      <c r="I6180" s="10" t="s">
        <v>110</v>
      </c>
      <c r="J6180" s="11" t="s">
        <v>9284</v>
      </c>
      <c r="K6180" s="194" t="s">
        <v>510</v>
      </c>
      <c r="L6180" s="176"/>
      <c r="M6180" s="176">
        <v>1000</v>
      </c>
      <c r="N6180" s="80" t="s">
        <v>6566</v>
      </c>
      <c r="O6180" s="162"/>
      <c r="P6180" s="80" t="s">
        <v>6654</v>
      </c>
      <c r="Q6180" s="80"/>
      <c r="R6180" s="80"/>
      <c r="S6180" s="163"/>
      <c r="T6180" s="213"/>
      <c r="U6180" s="162"/>
      <c r="V6180" s="164"/>
      <c r="W6180" s="12" t="str">
        <f t="shared" si="1094"/>
        <v>Mqtt1</v>
      </c>
      <c r="X6180" s="196" t="str">
        <f t="shared" si="1095"/>
        <v>PsFR26Fwd</v>
      </c>
      <c r="Y6180" s="6" t="str">
        <f t="shared" si="1096"/>
        <v>marpower/450000-underwlights/psfr26fwd</v>
      </c>
      <c r="Z6180" s="103" t="str">
        <f t="shared" si="1097"/>
        <v>$.SliderOnOff</v>
      </c>
      <c r="AA6180" s="12">
        <v>24</v>
      </c>
      <c r="AB6180" s="6"/>
      <c r="AJ6180" s="80"/>
      <c r="AK6180" s="113" t="s">
        <v>6565</v>
      </c>
      <c r="AN6180" s="80"/>
      <c r="AO6180" s="80"/>
      <c r="AP6180" s="80"/>
      <c r="AQ6180" s="80"/>
      <c r="AR6180" s="127"/>
      <c r="AS6180" s="80"/>
      <c r="AT6180" s="7"/>
      <c r="AU6180" s="7"/>
      <c r="AV6180" s="165"/>
      <c r="AW6180" s="166"/>
      <c r="AX6180" s="137"/>
      <c r="AY6180" s="147"/>
      <c r="AZ6180" s="167"/>
      <c r="BA6180" s="167"/>
      <c r="BB6180" s="147" t="str">
        <f t="shared" si="1098"/>
        <v/>
      </c>
      <c r="BC6180" s="168"/>
      <c r="BD6180" s="165"/>
      <c r="BE6180" s="165"/>
      <c r="BF6180" s="165"/>
      <c r="BG6180" s="165"/>
      <c r="BH6180" s="165"/>
      <c r="BI6180" s="165"/>
      <c r="BJ6180" s="165"/>
      <c r="BK6180" s="165"/>
      <c r="BL6180" s="165"/>
      <c r="BM6180" s="165"/>
      <c r="BN6180" s="165"/>
      <c r="BO6180" s="165"/>
      <c r="BP6180" s="165"/>
      <c r="BQ6180" s="165"/>
      <c r="BS6180" s="6"/>
      <c r="BT6180" s="11"/>
      <c r="BU6180" s="6"/>
      <c r="BV6180" s="6"/>
    </row>
    <row r="6181" spans="1:74" ht="15.75" x14ac:dyDescent="0.25">
      <c r="A6181" s="52" t="s">
        <v>6563</v>
      </c>
      <c r="B6181" s="56"/>
      <c r="C6181" s="7" t="s">
        <v>111</v>
      </c>
      <c r="D6181" s="7" t="s">
        <v>22</v>
      </c>
      <c r="E6181" s="7"/>
      <c r="F6181" s="64" t="s">
        <v>181</v>
      </c>
      <c r="G6181" s="6"/>
      <c r="H6181" s="6"/>
      <c r="I6181" s="10" t="s">
        <v>110</v>
      </c>
      <c r="J6181" s="11" t="s">
        <v>9302</v>
      </c>
      <c r="K6181" s="194" t="s">
        <v>510</v>
      </c>
      <c r="L6181" s="176"/>
      <c r="M6181" s="176">
        <v>1000</v>
      </c>
      <c r="N6181" s="80" t="s">
        <v>6566</v>
      </c>
      <c r="O6181" s="162"/>
      <c r="P6181" s="80" t="s">
        <v>6655</v>
      </c>
      <c r="Q6181" s="80"/>
      <c r="R6181" s="80"/>
      <c r="S6181" s="163"/>
      <c r="T6181" s="213"/>
      <c r="U6181" s="162"/>
      <c r="V6181" s="164"/>
      <c r="W6181" s="12" t="str">
        <f t="shared" si="1094"/>
        <v>Mqtt1</v>
      </c>
      <c r="X6181" s="196" t="str">
        <f t="shared" si="1095"/>
        <v>PsFR26Fwd</v>
      </c>
      <c r="Y6181" s="6" t="str">
        <f t="shared" si="1096"/>
        <v>marpower/450000-underwlights/psfr26fwd</v>
      </c>
      <c r="Z6181" s="103" t="str">
        <f t="shared" si="1097"/>
        <v>$.ActiveChanges</v>
      </c>
      <c r="AA6181" s="12">
        <v>24</v>
      </c>
      <c r="AB6181" s="6"/>
      <c r="AJ6181" s="80"/>
      <c r="AK6181" s="113" t="s">
        <v>6565</v>
      </c>
      <c r="AN6181" s="80"/>
      <c r="AO6181" s="80"/>
      <c r="AP6181" s="80"/>
      <c r="AQ6181" s="80"/>
      <c r="AR6181" s="127"/>
      <c r="AS6181" s="80"/>
      <c r="AT6181" s="7"/>
      <c r="AU6181" s="7"/>
      <c r="AV6181" s="165"/>
      <c r="AW6181" s="166"/>
      <c r="AX6181" s="137"/>
      <c r="AY6181" s="147"/>
      <c r="AZ6181" s="167"/>
      <c r="BA6181" s="167"/>
      <c r="BB6181" s="147" t="str">
        <f t="shared" si="1098"/>
        <v/>
      </c>
      <c r="BC6181" s="168"/>
      <c r="BD6181" s="165"/>
      <c r="BE6181" s="165"/>
      <c r="BF6181" s="165"/>
      <c r="BG6181" s="165"/>
      <c r="BH6181" s="165"/>
      <c r="BI6181" s="165"/>
      <c r="BJ6181" s="165"/>
      <c r="BK6181" s="165"/>
      <c r="BL6181" s="165"/>
      <c r="BM6181" s="165"/>
      <c r="BN6181" s="165"/>
      <c r="BO6181" s="165"/>
      <c r="BP6181" s="165"/>
      <c r="BQ6181" s="165"/>
      <c r="BS6181" s="6"/>
      <c r="BT6181" s="11"/>
      <c r="BU6181" s="6"/>
      <c r="BV6181" s="6"/>
    </row>
    <row r="6182" spans="1:74" ht="15.75" x14ac:dyDescent="0.25">
      <c r="A6182" s="52" t="s">
        <v>6563</v>
      </c>
      <c r="B6182" s="56"/>
      <c r="C6182" s="7" t="s">
        <v>128</v>
      </c>
      <c r="D6182" s="7" t="s">
        <v>22</v>
      </c>
      <c r="E6182" s="7"/>
      <c r="F6182" s="64" t="s">
        <v>181</v>
      </c>
      <c r="G6182" s="6"/>
      <c r="H6182" s="6"/>
      <c r="I6182" s="10" t="s">
        <v>110</v>
      </c>
      <c r="J6182" s="11" t="s">
        <v>9320</v>
      </c>
      <c r="K6182" s="194" t="s">
        <v>510</v>
      </c>
      <c r="L6182" s="176"/>
      <c r="M6182" s="176">
        <v>1000</v>
      </c>
      <c r="N6182" s="80" t="s">
        <v>6566</v>
      </c>
      <c r="O6182" s="162"/>
      <c r="P6182" s="80" t="s">
        <v>6656</v>
      </c>
      <c r="Q6182" s="80"/>
      <c r="R6182" s="80"/>
      <c r="S6182" s="163"/>
      <c r="T6182" s="213"/>
      <c r="U6182" s="162"/>
      <c r="V6182" s="164"/>
      <c r="W6182" s="12" t="str">
        <f t="shared" si="1094"/>
        <v>Mqtt1</v>
      </c>
      <c r="X6182" s="196" t="str">
        <f t="shared" si="1095"/>
        <v>PsFR26Fwd</v>
      </c>
      <c r="Y6182" s="6" t="str">
        <f t="shared" si="1096"/>
        <v>marpower/450000-underwlights/psfr26fwd</v>
      </c>
      <c r="Z6182" s="103" t="str">
        <f t="shared" si="1097"/>
        <v>$.Preset1HmiColor</v>
      </c>
      <c r="AA6182" s="12">
        <v>24</v>
      </c>
      <c r="AB6182" s="6"/>
      <c r="AE6182" s="11">
        <v>9</v>
      </c>
      <c r="AJ6182" s="80"/>
      <c r="AN6182" s="80"/>
      <c r="AO6182" s="80"/>
      <c r="AP6182" s="80"/>
      <c r="AQ6182" s="80"/>
      <c r="AR6182" s="127"/>
      <c r="AS6182" s="80"/>
      <c r="AT6182" s="7"/>
      <c r="AU6182" s="7"/>
      <c r="AV6182" s="165"/>
      <c r="AW6182" s="166"/>
      <c r="AX6182" s="137"/>
      <c r="AY6182" s="147"/>
      <c r="AZ6182" s="167"/>
      <c r="BA6182" s="167"/>
      <c r="BB6182" s="147" t="str">
        <f t="shared" si="1098"/>
        <v/>
      </c>
      <c r="BC6182" s="168"/>
      <c r="BD6182" s="165"/>
      <c r="BE6182" s="165"/>
      <c r="BF6182" s="165"/>
      <c r="BG6182" s="165"/>
      <c r="BH6182" s="165"/>
      <c r="BI6182" s="165"/>
      <c r="BJ6182" s="165"/>
      <c r="BK6182" s="165"/>
      <c r="BL6182" s="165"/>
      <c r="BM6182" s="165"/>
      <c r="BN6182" s="165"/>
      <c r="BO6182" s="165"/>
      <c r="BP6182" s="165"/>
      <c r="BQ6182" s="165"/>
      <c r="BS6182" s="6"/>
      <c r="BT6182" s="11"/>
      <c r="BU6182" s="6"/>
      <c r="BV6182" s="6"/>
    </row>
    <row r="6183" spans="1:74" ht="15.75" x14ac:dyDescent="0.25">
      <c r="A6183" s="52" t="s">
        <v>6563</v>
      </c>
      <c r="B6183" s="56"/>
      <c r="C6183" s="7" t="s">
        <v>128</v>
      </c>
      <c r="D6183" s="7" t="s">
        <v>22</v>
      </c>
      <c r="E6183" s="7"/>
      <c r="F6183" s="64" t="s">
        <v>181</v>
      </c>
      <c r="G6183" s="6"/>
      <c r="H6183" s="6"/>
      <c r="I6183" s="10" t="s">
        <v>110</v>
      </c>
      <c r="J6183" s="11" t="s">
        <v>9338</v>
      </c>
      <c r="K6183" s="194" t="s">
        <v>510</v>
      </c>
      <c r="L6183" s="176"/>
      <c r="M6183" s="176">
        <v>1000</v>
      </c>
      <c r="N6183" s="80" t="s">
        <v>6566</v>
      </c>
      <c r="O6183" s="162"/>
      <c r="P6183" s="80" t="s">
        <v>6657</v>
      </c>
      <c r="Q6183" s="80"/>
      <c r="R6183" s="80"/>
      <c r="S6183" s="163"/>
      <c r="T6183" s="213"/>
      <c r="U6183" s="162"/>
      <c r="V6183" s="164"/>
      <c r="W6183" s="12" t="str">
        <f t="shared" si="1094"/>
        <v>Mqtt1</v>
      </c>
      <c r="X6183" s="196" t="str">
        <f t="shared" si="1095"/>
        <v>PsFR26Fwd</v>
      </c>
      <c r="Y6183" s="6" t="str">
        <f t="shared" si="1096"/>
        <v>marpower/450000-underwlights/psfr26fwd</v>
      </c>
      <c r="Z6183" s="103" t="str">
        <f t="shared" si="1097"/>
        <v>$.Preset2HmiColor</v>
      </c>
      <c r="AA6183" s="12">
        <v>24</v>
      </c>
      <c r="AB6183" s="6"/>
      <c r="AE6183" s="11">
        <v>9</v>
      </c>
      <c r="AJ6183" s="80"/>
      <c r="AN6183" s="80"/>
      <c r="AO6183" s="80"/>
      <c r="AP6183" s="80"/>
      <c r="AQ6183" s="80"/>
      <c r="AR6183" s="127"/>
      <c r="AS6183" s="80"/>
      <c r="AT6183" s="7"/>
      <c r="AU6183" s="7"/>
      <c r="AV6183" s="165"/>
      <c r="AW6183" s="166"/>
      <c r="AX6183" s="137"/>
      <c r="AY6183" s="147"/>
      <c r="AZ6183" s="167"/>
      <c r="BA6183" s="167"/>
      <c r="BB6183" s="147" t="str">
        <f t="shared" si="1098"/>
        <v/>
      </c>
      <c r="BC6183" s="168"/>
      <c r="BD6183" s="165"/>
      <c r="BE6183" s="165"/>
      <c r="BF6183" s="165"/>
      <c r="BG6183" s="165"/>
      <c r="BH6183" s="165"/>
      <c r="BI6183" s="165"/>
      <c r="BJ6183" s="165"/>
      <c r="BK6183" s="165"/>
      <c r="BL6183" s="165"/>
      <c r="BM6183" s="165"/>
      <c r="BN6183" s="165"/>
      <c r="BO6183" s="165"/>
      <c r="BP6183" s="165"/>
      <c r="BQ6183" s="165"/>
      <c r="BS6183" s="6"/>
      <c r="BT6183" s="11"/>
      <c r="BU6183" s="6"/>
      <c r="BV6183" s="6"/>
    </row>
    <row r="6184" spans="1:74" ht="15.75" x14ac:dyDescent="0.25">
      <c r="A6184" s="52" t="s">
        <v>6563</v>
      </c>
      <c r="B6184" s="56"/>
      <c r="C6184" s="7" t="s">
        <v>128</v>
      </c>
      <c r="D6184" s="7" t="s">
        <v>22</v>
      </c>
      <c r="E6184" s="7"/>
      <c r="F6184" s="64" t="s">
        <v>181</v>
      </c>
      <c r="G6184" s="6"/>
      <c r="H6184" s="6"/>
      <c r="I6184" s="10" t="s">
        <v>110</v>
      </c>
      <c r="J6184" s="11" t="s">
        <v>9356</v>
      </c>
      <c r="K6184" s="194" t="s">
        <v>510</v>
      </c>
      <c r="L6184" s="176"/>
      <c r="M6184" s="176">
        <v>1000</v>
      </c>
      <c r="N6184" s="80" t="s">
        <v>6566</v>
      </c>
      <c r="O6184" s="162"/>
      <c r="P6184" s="80" t="s">
        <v>6658</v>
      </c>
      <c r="Q6184" s="80"/>
      <c r="R6184" s="80"/>
      <c r="S6184" s="163"/>
      <c r="T6184" s="213"/>
      <c r="U6184" s="162"/>
      <c r="V6184" s="164"/>
      <c r="W6184" s="12" t="str">
        <f t="shared" si="1094"/>
        <v>Mqtt1</v>
      </c>
      <c r="X6184" s="196" t="str">
        <f t="shared" si="1095"/>
        <v>PsFR26Fwd</v>
      </c>
      <c r="Y6184" s="6" t="str">
        <f t="shared" si="1096"/>
        <v>marpower/450000-underwlights/psfr26fwd</v>
      </c>
      <c r="Z6184" s="103" t="str">
        <f t="shared" si="1097"/>
        <v>$.Preset3HmiColor</v>
      </c>
      <c r="AA6184" s="12">
        <v>24</v>
      </c>
      <c r="AB6184" s="6"/>
      <c r="AE6184" s="11">
        <v>9</v>
      </c>
      <c r="AJ6184" s="80"/>
      <c r="AN6184" s="80"/>
      <c r="AO6184" s="80"/>
      <c r="AP6184" s="80"/>
      <c r="AQ6184" s="80"/>
      <c r="AR6184" s="127"/>
      <c r="AS6184" s="80"/>
      <c r="AT6184" s="7"/>
      <c r="AU6184" s="7"/>
      <c r="AV6184" s="165"/>
      <c r="AW6184" s="166"/>
      <c r="AX6184" s="137"/>
      <c r="AY6184" s="147"/>
      <c r="AZ6184" s="167"/>
      <c r="BA6184" s="167"/>
      <c r="BB6184" s="147" t="str">
        <f t="shared" si="1098"/>
        <v/>
      </c>
      <c r="BC6184" s="168"/>
      <c r="BD6184" s="165"/>
      <c r="BE6184" s="165"/>
      <c r="BF6184" s="165"/>
      <c r="BG6184" s="165"/>
      <c r="BH6184" s="165"/>
      <c r="BI6184" s="165"/>
      <c r="BJ6184" s="165"/>
      <c r="BK6184" s="165"/>
      <c r="BL6184" s="165"/>
      <c r="BM6184" s="165"/>
      <c r="BN6184" s="165"/>
      <c r="BO6184" s="165"/>
      <c r="BP6184" s="165"/>
      <c r="BQ6184" s="165"/>
      <c r="BS6184" s="6"/>
      <c r="BT6184" s="11"/>
      <c r="BU6184" s="6"/>
      <c r="BV6184" s="6"/>
    </row>
    <row r="6185" spans="1:74" ht="15.75" x14ac:dyDescent="0.25">
      <c r="A6185" s="52" t="s">
        <v>6563</v>
      </c>
      <c r="B6185" s="56"/>
      <c r="C6185" s="7" t="s">
        <v>128</v>
      </c>
      <c r="D6185" s="7" t="s">
        <v>22</v>
      </c>
      <c r="E6185" s="7"/>
      <c r="F6185" s="64" t="s">
        <v>181</v>
      </c>
      <c r="G6185" s="6"/>
      <c r="H6185" s="6"/>
      <c r="I6185" s="10" t="s">
        <v>110</v>
      </c>
      <c r="J6185" s="11" t="s">
        <v>9374</v>
      </c>
      <c r="K6185" s="194" t="s">
        <v>510</v>
      </c>
      <c r="L6185" s="176"/>
      <c r="M6185" s="176">
        <v>1000</v>
      </c>
      <c r="N6185" s="80" t="s">
        <v>6566</v>
      </c>
      <c r="O6185" s="162"/>
      <c r="P6185" s="80" t="s">
        <v>6659</v>
      </c>
      <c r="Q6185" s="80"/>
      <c r="R6185" s="80"/>
      <c r="S6185" s="163"/>
      <c r="T6185" s="213"/>
      <c r="U6185" s="162"/>
      <c r="V6185" s="164"/>
      <c r="W6185" s="12" t="str">
        <f t="shared" si="1094"/>
        <v>Mqtt1</v>
      </c>
      <c r="X6185" s="196" t="str">
        <f t="shared" si="1095"/>
        <v>PsFR26Fwd</v>
      </c>
      <c r="Y6185" s="6" t="str">
        <f t="shared" si="1096"/>
        <v>marpower/450000-underwlights/psfr26fwd</v>
      </c>
      <c r="Z6185" s="103" t="str">
        <f t="shared" si="1097"/>
        <v>$.Preset4HmiColor</v>
      </c>
      <c r="AA6185" s="12">
        <v>24</v>
      </c>
      <c r="AB6185" s="6"/>
      <c r="AE6185" s="11">
        <v>9</v>
      </c>
      <c r="AJ6185" s="80"/>
      <c r="AN6185" s="80"/>
      <c r="AO6185" s="80"/>
      <c r="AP6185" s="80"/>
      <c r="AQ6185" s="80"/>
      <c r="AR6185" s="127"/>
      <c r="AS6185" s="80"/>
      <c r="AT6185" s="7"/>
      <c r="AU6185" s="7"/>
      <c r="AV6185" s="165"/>
      <c r="AW6185" s="166"/>
      <c r="AX6185" s="137"/>
      <c r="AY6185" s="147"/>
      <c r="AZ6185" s="167"/>
      <c r="BA6185" s="167"/>
      <c r="BB6185" s="147" t="str">
        <f t="shared" si="1098"/>
        <v/>
      </c>
      <c r="BC6185" s="168"/>
      <c r="BD6185" s="165"/>
      <c r="BE6185" s="165"/>
      <c r="BF6185" s="165"/>
      <c r="BG6185" s="165"/>
      <c r="BH6185" s="165"/>
      <c r="BI6185" s="165"/>
      <c r="BJ6185" s="165"/>
      <c r="BK6185" s="165"/>
      <c r="BL6185" s="165"/>
      <c r="BM6185" s="165"/>
      <c r="BN6185" s="165"/>
      <c r="BO6185" s="165"/>
      <c r="BP6185" s="165"/>
      <c r="BQ6185" s="165"/>
      <c r="BS6185" s="6"/>
      <c r="BT6185" s="11"/>
      <c r="BU6185" s="6"/>
      <c r="BV6185" s="6"/>
    </row>
    <row r="6186" spans="1:74" ht="15.75" x14ac:dyDescent="0.25">
      <c r="A6186" s="52" t="s">
        <v>6563</v>
      </c>
      <c r="B6186" s="56"/>
      <c r="C6186" s="7" t="s">
        <v>128</v>
      </c>
      <c r="D6186" s="7" t="s">
        <v>22</v>
      </c>
      <c r="E6186" s="7"/>
      <c r="F6186" s="64" t="s">
        <v>181</v>
      </c>
      <c r="G6186" s="6"/>
      <c r="H6186" s="6"/>
      <c r="I6186" s="10" t="s">
        <v>110</v>
      </c>
      <c r="J6186" s="11" t="s">
        <v>9392</v>
      </c>
      <c r="K6186" s="194" t="s">
        <v>510</v>
      </c>
      <c r="L6186" s="176"/>
      <c r="M6186" s="176">
        <v>1000</v>
      </c>
      <c r="N6186" s="80" t="s">
        <v>6566</v>
      </c>
      <c r="O6186" s="162"/>
      <c r="P6186" s="80" t="s">
        <v>6660</v>
      </c>
      <c r="Q6186" s="80"/>
      <c r="R6186" s="80"/>
      <c r="S6186" s="163"/>
      <c r="T6186" s="213"/>
      <c r="U6186" s="162"/>
      <c r="V6186" s="164"/>
      <c r="W6186" s="12" t="str">
        <f t="shared" si="1094"/>
        <v>Mqtt1</v>
      </c>
      <c r="X6186" s="196" t="str">
        <f t="shared" si="1095"/>
        <v>PsFR26Fwd</v>
      </c>
      <c r="Y6186" s="6" t="str">
        <f t="shared" si="1096"/>
        <v>marpower/450000-underwlights/psfr26fwd</v>
      </c>
      <c r="Z6186" s="103" t="str">
        <f t="shared" si="1097"/>
        <v>$.Preset5HmiColor</v>
      </c>
      <c r="AA6186" s="12">
        <v>24</v>
      </c>
      <c r="AB6186" s="6"/>
      <c r="AE6186" s="11">
        <v>9</v>
      </c>
      <c r="AJ6186" s="80"/>
      <c r="AN6186" s="80"/>
      <c r="AO6186" s="80"/>
      <c r="AP6186" s="80"/>
      <c r="AQ6186" s="80"/>
      <c r="AR6186" s="127"/>
      <c r="AS6186" s="80"/>
      <c r="AT6186" s="7"/>
      <c r="AU6186" s="7"/>
      <c r="AV6186" s="165"/>
      <c r="AW6186" s="166"/>
      <c r="AX6186" s="137"/>
      <c r="AY6186" s="147"/>
      <c r="AZ6186" s="167"/>
      <c r="BA6186" s="167"/>
      <c r="BB6186" s="147" t="str">
        <f t="shared" si="1098"/>
        <v/>
      </c>
      <c r="BC6186" s="168"/>
      <c r="BD6186" s="165"/>
      <c r="BE6186" s="165"/>
      <c r="BF6186" s="165"/>
      <c r="BG6186" s="165"/>
      <c r="BH6186" s="165"/>
      <c r="BI6186" s="165"/>
      <c r="BJ6186" s="165"/>
      <c r="BK6186" s="165"/>
      <c r="BL6186" s="165"/>
      <c r="BM6186" s="165"/>
      <c r="BN6186" s="165"/>
      <c r="BO6186" s="165"/>
      <c r="BP6186" s="165"/>
      <c r="BQ6186" s="165"/>
      <c r="BS6186" s="6"/>
      <c r="BT6186" s="11"/>
      <c r="BU6186" s="6"/>
      <c r="BV6186" s="6"/>
    </row>
    <row r="6187" spans="1:74" ht="15.75" x14ac:dyDescent="0.25">
      <c r="A6187" s="52" t="s">
        <v>6563</v>
      </c>
      <c r="B6187" s="56"/>
      <c r="C6187" s="7" t="s">
        <v>128</v>
      </c>
      <c r="D6187" s="7" t="s">
        <v>22</v>
      </c>
      <c r="E6187" s="7"/>
      <c r="F6187" s="64" t="s">
        <v>181</v>
      </c>
      <c r="G6187" s="6"/>
      <c r="H6187" s="6"/>
      <c r="I6187" s="10" t="s">
        <v>110</v>
      </c>
      <c r="J6187" s="11" t="s">
        <v>9410</v>
      </c>
      <c r="K6187" s="194" t="s">
        <v>510</v>
      </c>
      <c r="L6187" s="176"/>
      <c r="M6187" s="176">
        <v>1000</v>
      </c>
      <c r="N6187" s="80" t="s">
        <v>6566</v>
      </c>
      <c r="O6187" s="162"/>
      <c r="P6187" s="80" t="s">
        <v>6661</v>
      </c>
      <c r="Q6187" s="80"/>
      <c r="R6187" s="80"/>
      <c r="S6187" s="163"/>
      <c r="T6187" s="213"/>
      <c r="U6187" s="162"/>
      <c r="V6187" s="164"/>
      <c r="W6187" s="12" t="str">
        <f t="shared" si="1094"/>
        <v>Mqtt1</v>
      </c>
      <c r="X6187" s="196" t="str">
        <f t="shared" si="1095"/>
        <v>PsFR26Fwd</v>
      </c>
      <c r="Y6187" s="6" t="str">
        <f t="shared" si="1096"/>
        <v>marpower/450000-underwlights/psfr26fwd</v>
      </c>
      <c r="Z6187" s="103" t="str">
        <f t="shared" si="1097"/>
        <v>$.Preset6HmiColor</v>
      </c>
      <c r="AA6187" s="12">
        <v>24</v>
      </c>
      <c r="AB6187" s="6"/>
      <c r="AE6187" s="11">
        <v>9</v>
      </c>
      <c r="AJ6187" s="80"/>
      <c r="AN6187" s="80"/>
      <c r="AO6187" s="80"/>
      <c r="AP6187" s="80"/>
      <c r="AQ6187" s="80"/>
      <c r="AR6187" s="127"/>
      <c r="AS6187" s="80"/>
      <c r="AT6187" s="7"/>
      <c r="AU6187" s="7"/>
      <c r="AV6187" s="165"/>
      <c r="AW6187" s="166"/>
      <c r="AX6187" s="137"/>
      <c r="AY6187" s="147"/>
      <c r="AZ6187" s="167"/>
      <c r="BA6187" s="167"/>
      <c r="BB6187" s="147" t="str">
        <f t="shared" si="1098"/>
        <v/>
      </c>
      <c r="BC6187" s="168"/>
      <c r="BD6187" s="165"/>
      <c r="BE6187" s="165"/>
      <c r="BF6187" s="165"/>
      <c r="BG6187" s="165"/>
      <c r="BH6187" s="165"/>
      <c r="BI6187" s="165"/>
      <c r="BJ6187" s="165"/>
      <c r="BK6187" s="165"/>
      <c r="BL6187" s="165"/>
      <c r="BM6187" s="165"/>
      <c r="BN6187" s="165"/>
      <c r="BO6187" s="165"/>
      <c r="BP6187" s="165"/>
      <c r="BQ6187" s="165"/>
      <c r="BS6187" s="6"/>
      <c r="BT6187" s="11"/>
      <c r="BU6187" s="6"/>
      <c r="BV6187" s="6"/>
    </row>
    <row r="6188" spans="1:74" ht="15.75" x14ac:dyDescent="0.25">
      <c r="A6188" s="52" t="s">
        <v>6563</v>
      </c>
      <c r="B6188" s="56"/>
      <c r="C6188" s="7" t="s">
        <v>128</v>
      </c>
      <c r="D6188" s="7" t="s">
        <v>22</v>
      </c>
      <c r="E6188" s="7"/>
      <c r="F6188" s="64" t="s">
        <v>181</v>
      </c>
      <c r="G6188" s="6"/>
      <c r="H6188" s="6"/>
      <c r="I6188" s="10" t="s">
        <v>110</v>
      </c>
      <c r="J6188" s="11" t="s">
        <v>9428</v>
      </c>
      <c r="K6188" s="194" t="s">
        <v>510</v>
      </c>
      <c r="L6188" s="176"/>
      <c r="M6188" s="176">
        <v>1000</v>
      </c>
      <c r="N6188" s="80" t="s">
        <v>6566</v>
      </c>
      <c r="O6188" s="162"/>
      <c r="P6188" s="80" t="s">
        <v>6662</v>
      </c>
      <c r="Q6188" s="80"/>
      <c r="R6188" s="80"/>
      <c r="S6188" s="163"/>
      <c r="T6188" s="213"/>
      <c r="U6188" s="162"/>
      <c r="V6188" s="164"/>
      <c r="W6188" s="12" t="str">
        <f t="shared" si="1094"/>
        <v>Mqtt1</v>
      </c>
      <c r="X6188" s="196" t="str">
        <f t="shared" si="1095"/>
        <v>PsFR26Fwd</v>
      </c>
      <c r="Y6188" s="6" t="str">
        <f t="shared" si="1096"/>
        <v>marpower/450000-underwlights/psfr26fwd</v>
      </c>
      <c r="Z6188" s="103" t="str">
        <f t="shared" si="1097"/>
        <v>$.CurrentHmiColor</v>
      </c>
      <c r="AA6188" s="12">
        <v>24</v>
      </c>
      <c r="AB6188" s="6"/>
      <c r="AE6188" s="11">
        <v>9</v>
      </c>
      <c r="AJ6188" s="80"/>
      <c r="AN6188" s="80"/>
      <c r="AO6188" s="80"/>
      <c r="AP6188" s="80"/>
      <c r="AQ6188" s="80"/>
      <c r="AR6188" s="127"/>
      <c r="AS6188" s="80"/>
      <c r="AT6188" s="7"/>
      <c r="AU6188" s="7"/>
      <c r="AV6188" s="165"/>
      <c r="AW6188" s="166"/>
      <c r="AX6188" s="137"/>
      <c r="AY6188" s="147"/>
      <c r="AZ6188" s="167"/>
      <c r="BA6188" s="167"/>
      <c r="BB6188" s="147" t="str">
        <f t="shared" ref="BB6188:BB6203" si="1099">IF(ISNUMBER(AM6188),"1","")</f>
        <v/>
      </c>
      <c r="BC6188" s="168"/>
      <c r="BD6188" s="165"/>
      <c r="BE6188" s="165"/>
      <c r="BF6188" s="165"/>
      <c r="BG6188" s="165"/>
      <c r="BH6188" s="165"/>
      <c r="BI6188" s="165"/>
      <c r="BJ6188" s="165"/>
      <c r="BK6188" s="165"/>
      <c r="BL6188" s="165"/>
      <c r="BM6188" s="165"/>
      <c r="BN6188" s="165"/>
      <c r="BO6188" s="165"/>
      <c r="BP6188" s="165"/>
      <c r="BQ6188" s="165"/>
      <c r="BS6188" s="6"/>
      <c r="BT6188" s="11"/>
      <c r="BU6188" s="6"/>
      <c r="BV6188" s="6"/>
    </row>
    <row r="6189" spans="1:74" ht="15.75" x14ac:dyDescent="0.25">
      <c r="A6189" s="52" t="s">
        <v>6563</v>
      </c>
      <c r="B6189" s="56"/>
      <c r="C6189" s="7" t="s">
        <v>114</v>
      </c>
      <c r="D6189" s="7" t="s">
        <v>22</v>
      </c>
      <c r="E6189" s="7"/>
      <c r="F6189" s="64" t="s">
        <v>181</v>
      </c>
      <c r="G6189" s="6"/>
      <c r="H6189" s="6"/>
      <c r="I6189" s="10" t="s">
        <v>110</v>
      </c>
      <c r="J6189" s="11" t="s">
        <v>9161</v>
      </c>
      <c r="K6189" s="194" t="s">
        <v>510</v>
      </c>
      <c r="L6189" s="176"/>
      <c r="M6189" s="176">
        <v>1000</v>
      </c>
      <c r="N6189" s="80" t="s">
        <v>6566</v>
      </c>
      <c r="O6189" s="162"/>
      <c r="P6189" s="80" t="s">
        <v>6663</v>
      </c>
      <c r="Q6189" s="80"/>
      <c r="R6189" s="80"/>
      <c r="S6189" s="163"/>
      <c r="T6189" s="213"/>
      <c r="U6189" s="162"/>
      <c r="V6189" s="164"/>
      <c r="W6189" s="12" t="str">
        <f t="shared" si="1094"/>
        <v>Mqtt1</v>
      </c>
      <c r="X6189" s="196" t="str">
        <f t="shared" si="1095"/>
        <v>PsFR15Fwd</v>
      </c>
      <c r="Y6189" s="6" t="str">
        <f t="shared" si="1096"/>
        <v>marpower/450000-underwlights/psfr15fwd</v>
      </c>
      <c r="Z6189" s="103" t="str">
        <f t="shared" si="1097"/>
        <v>$.PresetSelection</v>
      </c>
      <c r="AA6189" s="12">
        <v>28</v>
      </c>
      <c r="AB6189" s="6"/>
      <c r="AJ6189" s="80"/>
      <c r="AK6189" s="113" t="s">
        <v>6565</v>
      </c>
      <c r="AN6189" s="80"/>
      <c r="AO6189" s="80"/>
      <c r="AP6189" s="80"/>
      <c r="AQ6189" s="80"/>
      <c r="AR6189" s="127"/>
      <c r="AS6189" s="80"/>
      <c r="AT6189" s="7"/>
      <c r="AU6189" s="7"/>
      <c r="AV6189" s="165"/>
      <c r="AW6189" s="166"/>
      <c r="AX6189" s="137"/>
      <c r="AY6189" s="147"/>
      <c r="AZ6189" s="167"/>
      <c r="BA6189" s="167"/>
      <c r="BB6189" s="147" t="str">
        <f t="shared" si="1099"/>
        <v/>
      </c>
      <c r="BC6189" s="168"/>
      <c r="BD6189" s="165"/>
      <c r="BE6189" s="165"/>
      <c r="BF6189" s="165"/>
      <c r="BG6189" s="165"/>
      <c r="BH6189" s="165"/>
      <c r="BI6189" s="165"/>
      <c r="BJ6189" s="165"/>
      <c r="BK6189" s="165"/>
      <c r="BL6189" s="165"/>
      <c r="BM6189" s="165"/>
      <c r="BN6189" s="165"/>
      <c r="BO6189" s="165"/>
      <c r="BP6189" s="165"/>
      <c r="BQ6189" s="165"/>
      <c r="BS6189" s="6"/>
      <c r="BT6189" s="11"/>
      <c r="BU6189" s="6"/>
      <c r="BV6189" s="6"/>
    </row>
    <row r="6190" spans="1:74" ht="15.75" x14ac:dyDescent="0.25">
      <c r="A6190" s="52" t="s">
        <v>6563</v>
      </c>
      <c r="B6190" s="56"/>
      <c r="C6190" s="7" t="s">
        <v>114</v>
      </c>
      <c r="D6190" s="7" t="s">
        <v>22</v>
      </c>
      <c r="E6190" s="7"/>
      <c r="F6190" s="64" t="s">
        <v>181</v>
      </c>
      <c r="G6190" s="6"/>
      <c r="H6190" s="6"/>
      <c r="I6190" s="10" t="s">
        <v>110</v>
      </c>
      <c r="J6190" s="11" t="s">
        <v>9177</v>
      </c>
      <c r="K6190" s="194" t="s">
        <v>510</v>
      </c>
      <c r="L6190" s="176"/>
      <c r="M6190" s="176">
        <v>1000</v>
      </c>
      <c r="N6190" s="80" t="s">
        <v>6566</v>
      </c>
      <c r="O6190" s="162"/>
      <c r="P6190" s="80" t="s">
        <v>6664</v>
      </c>
      <c r="Q6190" s="80"/>
      <c r="R6190" s="80"/>
      <c r="S6190" s="163"/>
      <c r="T6190" s="213"/>
      <c r="U6190" s="162"/>
      <c r="V6190" s="164"/>
      <c r="W6190" s="12" t="str">
        <f t="shared" si="1094"/>
        <v>Mqtt1</v>
      </c>
      <c r="X6190" s="196" t="str">
        <f t="shared" si="1095"/>
        <v>PsFR15Fwd</v>
      </c>
      <c r="Y6190" s="6" t="str">
        <f t="shared" si="1096"/>
        <v>marpower/450000-underwlights/psfr15fwd</v>
      </c>
      <c r="Z6190" s="103" t="str">
        <f t="shared" si="1097"/>
        <v>$.SliderRed</v>
      </c>
      <c r="AA6190" s="12">
        <v>28</v>
      </c>
      <c r="AB6190" s="6"/>
      <c r="AJ6190" s="80"/>
      <c r="AK6190" s="113" t="s">
        <v>6565</v>
      </c>
      <c r="AN6190" s="80"/>
      <c r="AO6190" s="80"/>
      <c r="AP6190" s="80"/>
      <c r="AQ6190" s="80"/>
      <c r="AR6190" s="127"/>
      <c r="AS6190" s="80"/>
      <c r="AT6190" s="7"/>
      <c r="AU6190" s="7"/>
      <c r="AV6190" s="165"/>
      <c r="AW6190" s="166"/>
      <c r="AX6190" s="137"/>
      <c r="AY6190" s="147"/>
      <c r="AZ6190" s="167"/>
      <c r="BA6190" s="167"/>
      <c r="BB6190" s="147" t="str">
        <f t="shared" si="1099"/>
        <v/>
      </c>
      <c r="BC6190" s="168"/>
      <c r="BD6190" s="165"/>
      <c r="BE6190" s="165"/>
      <c r="BF6190" s="165"/>
      <c r="BG6190" s="165"/>
      <c r="BH6190" s="165"/>
      <c r="BI6190" s="165"/>
      <c r="BJ6190" s="165"/>
      <c r="BK6190" s="165"/>
      <c r="BL6190" s="165"/>
      <c r="BM6190" s="165"/>
      <c r="BN6190" s="165"/>
      <c r="BO6190" s="165"/>
      <c r="BP6190" s="165"/>
      <c r="BQ6190" s="165"/>
      <c r="BS6190" s="6"/>
      <c r="BT6190" s="11"/>
      <c r="BU6190" s="6"/>
      <c r="BV6190" s="6"/>
    </row>
    <row r="6191" spans="1:74" ht="15.75" x14ac:dyDescent="0.25">
      <c r="A6191" s="52" t="s">
        <v>6563</v>
      </c>
      <c r="B6191" s="56"/>
      <c r="C6191" s="7" t="s">
        <v>114</v>
      </c>
      <c r="D6191" s="7" t="s">
        <v>22</v>
      </c>
      <c r="E6191" s="7"/>
      <c r="F6191" s="64" t="s">
        <v>181</v>
      </c>
      <c r="G6191" s="6"/>
      <c r="H6191" s="6"/>
      <c r="I6191" s="10" t="s">
        <v>110</v>
      </c>
      <c r="J6191" s="11" t="s">
        <v>9195</v>
      </c>
      <c r="K6191" s="194" t="s">
        <v>510</v>
      </c>
      <c r="L6191" s="176"/>
      <c r="M6191" s="176">
        <v>1000</v>
      </c>
      <c r="N6191" s="80" t="s">
        <v>6566</v>
      </c>
      <c r="O6191" s="162"/>
      <c r="P6191" s="80" t="s">
        <v>6665</v>
      </c>
      <c r="Q6191" s="80"/>
      <c r="R6191" s="80"/>
      <c r="S6191" s="163"/>
      <c r="T6191" s="213"/>
      <c r="U6191" s="162"/>
      <c r="V6191" s="164"/>
      <c r="W6191" s="12" t="str">
        <f t="shared" si="1094"/>
        <v>Mqtt1</v>
      </c>
      <c r="X6191" s="196" t="str">
        <f t="shared" si="1095"/>
        <v>PsFR15Fwd</v>
      </c>
      <c r="Y6191" s="6" t="str">
        <f t="shared" si="1096"/>
        <v>marpower/450000-underwlights/psfr15fwd</v>
      </c>
      <c r="Z6191" s="103" t="str">
        <f t="shared" si="1097"/>
        <v>$.SliderGreen</v>
      </c>
      <c r="AA6191" s="12">
        <v>28</v>
      </c>
      <c r="AB6191" s="6"/>
      <c r="AJ6191" s="80"/>
      <c r="AK6191" s="113" t="s">
        <v>6565</v>
      </c>
      <c r="AN6191" s="80"/>
      <c r="AO6191" s="80"/>
      <c r="AP6191" s="80"/>
      <c r="AQ6191" s="80"/>
      <c r="AR6191" s="127"/>
      <c r="AS6191" s="80"/>
      <c r="AT6191" s="7"/>
      <c r="AU6191" s="7"/>
      <c r="AV6191" s="165"/>
      <c r="AW6191" s="166"/>
      <c r="AX6191" s="137"/>
      <c r="AY6191" s="147"/>
      <c r="AZ6191" s="167"/>
      <c r="BA6191" s="167"/>
      <c r="BB6191" s="147" t="str">
        <f t="shared" si="1099"/>
        <v/>
      </c>
      <c r="BC6191" s="168"/>
      <c r="BD6191" s="165"/>
      <c r="BE6191" s="165"/>
      <c r="BF6191" s="165"/>
      <c r="BG6191" s="165"/>
      <c r="BH6191" s="165"/>
      <c r="BI6191" s="165"/>
      <c r="BJ6191" s="165"/>
      <c r="BK6191" s="165"/>
      <c r="BL6191" s="165"/>
      <c r="BM6191" s="165"/>
      <c r="BN6191" s="165"/>
      <c r="BO6191" s="165"/>
      <c r="BP6191" s="165"/>
      <c r="BQ6191" s="165"/>
      <c r="BS6191" s="6"/>
      <c r="BT6191" s="11"/>
      <c r="BU6191" s="6"/>
      <c r="BV6191" s="6"/>
    </row>
    <row r="6192" spans="1:74" ht="15.75" x14ac:dyDescent="0.25">
      <c r="A6192" s="52" t="s">
        <v>6563</v>
      </c>
      <c r="B6192" s="56"/>
      <c r="C6192" s="7" t="s">
        <v>114</v>
      </c>
      <c r="D6192" s="7" t="s">
        <v>22</v>
      </c>
      <c r="E6192" s="7"/>
      <c r="F6192" s="64" t="s">
        <v>181</v>
      </c>
      <c r="G6192" s="6"/>
      <c r="H6192" s="6"/>
      <c r="I6192" s="10" t="s">
        <v>110</v>
      </c>
      <c r="J6192" s="11" t="s">
        <v>9213</v>
      </c>
      <c r="K6192" s="194" t="s">
        <v>510</v>
      </c>
      <c r="L6192" s="176"/>
      <c r="M6192" s="176">
        <v>1000</v>
      </c>
      <c r="N6192" s="80" t="s">
        <v>6566</v>
      </c>
      <c r="O6192" s="162"/>
      <c r="P6192" s="80" t="s">
        <v>6666</v>
      </c>
      <c r="Q6192" s="80"/>
      <c r="R6192" s="80"/>
      <c r="S6192" s="163"/>
      <c r="T6192" s="213"/>
      <c r="U6192" s="162"/>
      <c r="V6192" s="164"/>
      <c r="W6192" s="12" t="str">
        <f t="shared" si="1094"/>
        <v>Mqtt1</v>
      </c>
      <c r="X6192" s="196" t="str">
        <f t="shared" si="1095"/>
        <v>PsFR15Fwd</v>
      </c>
      <c r="Y6192" s="6" t="str">
        <f t="shared" si="1096"/>
        <v>marpower/450000-underwlights/psfr15fwd</v>
      </c>
      <c r="Z6192" s="103" t="str">
        <f t="shared" si="1097"/>
        <v>$.SliderBlue</v>
      </c>
      <c r="AA6192" s="12">
        <v>28</v>
      </c>
      <c r="AB6192" s="6"/>
      <c r="AJ6192" s="80"/>
      <c r="AK6192" s="113" t="s">
        <v>6565</v>
      </c>
      <c r="AN6192" s="80"/>
      <c r="AO6192" s="80"/>
      <c r="AP6192" s="80"/>
      <c r="AQ6192" s="80"/>
      <c r="AR6192" s="127"/>
      <c r="AS6192" s="80"/>
      <c r="AT6192" s="7"/>
      <c r="AU6192" s="7"/>
      <c r="AV6192" s="165"/>
      <c r="AW6192" s="166"/>
      <c r="AX6192" s="137"/>
      <c r="AY6192" s="147"/>
      <c r="AZ6192" s="167"/>
      <c r="BA6192" s="167"/>
      <c r="BB6192" s="147" t="str">
        <f t="shared" si="1099"/>
        <v/>
      </c>
      <c r="BC6192" s="168"/>
      <c r="BD6192" s="165"/>
      <c r="BE6192" s="165"/>
      <c r="BF6192" s="165"/>
      <c r="BG6192" s="165"/>
      <c r="BH6192" s="165"/>
      <c r="BI6192" s="165"/>
      <c r="BJ6192" s="165"/>
      <c r="BK6192" s="165"/>
      <c r="BL6192" s="165"/>
      <c r="BM6192" s="165"/>
      <c r="BN6192" s="165"/>
      <c r="BO6192" s="165"/>
      <c r="BP6192" s="165"/>
      <c r="BQ6192" s="165"/>
      <c r="BS6192" s="6"/>
      <c r="BT6192" s="11"/>
      <c r="BU6192" s="6"/>
      <c r="BV6192" s="6"/>
    </row>
    <row r="6193" spans="1:74" ht="15.75" x14ac:dyDescent="0.25">
      <c r="A6193" s="52" t="s">
        <v>6563</v>
      </c>
      <c r="B6193" s="56"/>
      <c r="C6193" s="7" t="s">
        <v>114</v>
      </c>
      <c r="D6193" s="7" t="s">
        <v>22</v>
      </c>
      <c r="E6193" s="7"/>
      <c r="F6193" s="64" t="s">
        <v>181</v>
      </c>
      <c r="G6193" s="6"/>
      <c r="H6193" s="6"/>
      <c r="I6193" s="10" t="s">
        <v>110</v>
      </c>
      <c r="J6193" s="11" t="s">
        <v>9231</v>
      </c>
      <c r="K6193" s="194" t="s">
        <v>510</v>
      </c>
      <c r="L6193" s="176"/>
      <c r="M6193" s="176">
        <v>1000</v>
      </c>
      <c r="N6193" s="80" t="s">
        <v>6566</v>
      </c>
      <c r="O6193" s="162"/>
      <c r="P6193" s="80" t="s">
        <v>6667</v>
      </c>
      <c r="Q6193" s="80"/>
      <c r="R6193" s="80"/>
      <c r="S6193" s="163"/>
      <c r="T6193" s="213"/>
      <c r="U6193" s="162"/>
      <c r="V6193" s="164"/>
      <c r="W6193" s="12" t="str">
        <f t="shared" si="1094"/>
        <v>Mqtt1</v>
      </c>
      <c r="X6193" s="196" t="str">
        <f t="shared" si="1095"/>
        <v>PsFR15Fwd</v>
      </c>
      <c r="Y6193" s="6" t="str">
        <f t="shared" si="1096"/>
        <v>marpower/450000-underwlights/psfr15fwd</v>
      </c>
      <c r="Z6193" s="103" t="str">
        <f t="shared" si="1097"/>
        <v>$.SliderWhite</v>
      </c>
      <c r="AA6193" s="12">
        <v>28</v>
      </c>
      <c r="AB6193" s="6"/>
      <c r="AJ6193" s="80"/>
      <c r="AK6193" s="113" t="s">
        <v>6565</v>
      </c>
      <c r="AN6193" s="80"/>
      <c r="AO6193" s="80"/>
      <c r="AP6193" s="80"/>
      <c r="AQ6193" s="80"/>
      <c r="AR6193" s="127"/>
      <c r="AS6193" s="80"/>
      <c r="AT6193" s="7"/>
      <c r="AU6193" s="7"/>
      <c r="AV6193" s="165"/>
      <c r="AW6193" s="166"/>
      <c r="AX6193" s="137"/>
      <c r="AY6193" s="147"/>
      <c r="AZ6193" s="167"/>
      <c r="BA6193" s="167"/>
      <c r="BB6193" s="147" t="str">
        <f t="shared" si="1099"/>
        <v/>
      </c>
      <c r="BC6193" s="168"/>
      <c r="BD6193" s="165"/>
      <c r="BE6193" s="165"/>
      <c r="BF6193" s="165"/>
      <c r="BG6193" s="165"/>
      <c r="BH6193" s="165"/>
      <c r="BI6193" s="165"/>
      <c r="BJ6193" s="165"/>
      <c r="BK6193" s="165"/>
      <c r="BL6193" s="165"/>
      <c r="BM6193" s="165"/>
      <c r="BN6193" s="165"/>
      <c r="BO6193" s="165"/>
      <c r="BP6193" s="165"/>
      <c r="BQ6193" s="165"/>
      <c r="BS6193" s="6"/>
      <c r="BT6193" s="11"/>
      <c r="BU6193" s="6"/>
      <c r="BV6193" s="6"/>
    </row>
    <row r="6194" spans="1:74" ht="15.75" x14ac:dyDescent="0.25">
      <c r="A6194" s="52" t="s">
        <v>6563</v>
      </c>
      <c r="B6194" s="56"/>
      <c r="C6194" s="7" t="s">
        <v>111</v>
      </c>
      <c r="D6194" s="7" t="s">
        <v>22</v>
      </c>
      <c r="E6194" s="7"/>
      <c r="F6194" s="64" t="s">
        <v>181</v>
      </c>
      <c r="G6194" s="6"/>
      <c r="H6194" s="6"/>
      <c r="I6194" s="10" t="s">
        <v>110</v>
      </c>
      <c r="J6194" s="11" t="s">
        <v>9249</v>
      </c>
      <c r="K6194" s="194" t="s">
        <v>510</v>
      </c>
      <c r="L6194" s="176"/>
      <c r="M6194" s="176">
        <v>1000</v>
      </c>
      <c r="N6194" s="80" t="s">
        <v>6566</v>
      </c>
      <c r="O6194" s="162"/>
      <c r="P6194" s="80" t="s">
        <v>6668</v>
      </c>
      <c r="Q6194" s="80"/>
      <c r="R6194" s="80"/>
      <c r="S6194" s="163"/>
      <c r="T6194" s="213"/>
      <c r="U6194" s="162"/>
      <c r="V6194" s="164"/>
      <c r="W6194" s="12" t="str">
        <f t="shared" si="1094"/>
        <v>Mqtt1</v>
      </c>
      <c r="X6194" s="196" t="str">
        <f t="shared" si="1095"/>
        <v>PsFR15Fwd</v>
      </c>
      <c r="Y6194" s="6" t="str">
        <f t="shared" si="1096"/>
        <v>marpower/450000-underwlights/psfr15fwd</v>
      </c>
      <c r="Z6194" s="103" t="str">
        <f t="shared" si="1097"/>
        <v>$.PresetReset</v>
      </c>
      <c r="AA6194" s="12">
        <v>28</v>
      </c>
      <c r="AB6194" s="6"/>
      <c r="AJ6194" s="80"/>
      <c r="AK6194" s="113" t="s">
        <v>6565</v>
      </c>
      <c r="AN6194" s="80"/>
      <c r="AO6194" s="80"/>
      <c r="AP6194" s="80"/>
      <c r="AQ6194" s="80"/>
      <c r="AR6194" s="127"/>
      <c r="AS6194" s="80"/>
      <c r="AT6194" s="7"/>
      <c r="AU6194" s="7"/>
      <c r="AV6194" s="165"/>
      <c r="AW6194" s="166"/>
      <c r="AX6194" s="137"/>
      <c r="AY6194" s="147"/>
      <c r="AZ6194" s="167"/>
      <c r="BA6194" s="167"/>
      <c r="BB6194" s="147" t="str">
        <f t="shared" si="1099"/>
        <v/>
      </c>
      <c r="BC6194" s="168"/>
      <c r="BD6194" s="165"/>
      <c r="BE6194" s="165"/>
      <c r="BF6194" s="165"/>
      <c r="BG6194" s="165"/>
      <c r="BH6194" s="165"/>
      <c r="BI6194" s="165"/>
      <c r="BJ6194" s="165"/>
      <c r="BK6194" s="165"/>
      <c r="BL6194" s="165"/>
      <c r="BM6194" s="165"/>
      <c r="BN6194" s="165"/>
      <c r="BO6194" s="165"/>
      <c r="BP6194" s="165"/>
      <c r="BQ6194" s="165"/>
      <c r="BS6194" s="6"/>
      <c r="BT6194" s="11"/>
      <c r="BU6194" s="6"/>
      <c r="BV6194" s="6"/>
    </row>
    <row r="6195" spans="1:74" ht="15.75" x14ac:dyDescent="0.25">
      <c r="A6195" s="52" t="s">
        <v>6563</v>
      </c>
      <c r="B6195" s="56"/>
      <c r="C6195" s="7" t="s">
        <v>111</v>
      </c>
      <c r="D6195" s="7" t="s">
        <v>22</v>
      </c>
      <c r="E6195" s="7"/>
      <c r="F6195" s="64" t="s">
        <v>181</v>
      </c>
      <c r="G6195" s="6"/>
      <c r="H6195" s="6"/>
      <c r="I6195" s="10" t="s">
        <v>110</v>
      </c>
      <c r="J6195" s="11" t="s">
        <v>9267</v>
      </c>
      <c r="K6195" s="194" t="s">
        <v>510</v>
      </c>
      <c r="L6195" s="176"/>
      <c r="M6195" s="176">
        <v>1000</v>
      </c>
      <c r="N6195" s="80" t="s">
        <v>6566</v>
      </c>
      <c r="O6195" s="162"/>
      <c r="P6195" s="80" t="s">
        <v>6669</v>
      </c>
      <c r="Q6195" s="80"/>
      <c r="R6195" s="80"/>
      <c r="S6195" s="163"/>
      <c r="T6195" s="213"/>
      <c r="U6195" s="162"/>
      <c r="V6195" s="164"/>
      <c r="W6195" s="12" t="str">
        <f t="shared" si="1094"/>
        <v>Mqtt1</v>
      </c>
      <c r="X6195" s="196" t="str">
        <f t="shared" si="1095"/>
        <v>PsFR15Fwd</v>
      </c>
      <c r="Y6195" s="6" t="str">
        <f t="shared" si="1096"/>
        <v>marpower/450000-underwlights/psfr15fwd</v>
      </c>
      <c r="Z6195" s="103" t="str">
        <f t="shared" si="1097"/>
        <v>$.PresetSet</v>
      </c>
      <c r="AA6195" s="12">
        <v>28</v>
      </c>
      <c r="AB6195" s="6"/>
      <c r="AJ6195" s="80"/>
      <c r="AK6195" s="113" t="s">
        <v>6565</v>
      </c>
      <c r="AN6195" s="80"/>
      <c r="AO6195" s="80"/>
      <c r="AP6195" s="80"/>
      <c r="AQ6195" s="80"/>
      <c r="AR6195" s="127"/>
      <c r="AS6195" s="80"/>
      <c r="AT6195" s="7"/>
      <c r="AU6195" s="7"/>
      <c r="AV6195" s="165"/>
      <c r="AW6195" s="166"/>
      <c r="AX6195" s="137"/>
      <c r="AY6195" s="147"/>
      <c r="AZ6195" s="167"/>
      <c r="BA6195" s="167"/>
      <c r="BB6195" s="147" t="str">
        <f t="shared" si="1099"/>
        <v/>
      </c>
      <c r="BC6195" s="168"/>
      <c r="BD6195" s="165"/>
      <c r="BE6195" s="165"/>
      <c r="BF6195" s="165"/>
      <c r="BG6195" s="165"/>
      <c r="BH6195" s="165"/>
      <c r="BI6195" s="165"/>
      <c r="BJ6195" s="165"/>
      <c r="BK6195" s="165"/>
      <c r="BL6195" s="165"/>
      <c r="BM6195" s="165"/>
      <c r="BN6195" s="165"/>
      <c r="BO6195" s="165"/>
      <c r="BP6195" s="165"/>
      <c r="BQ6195" s="165"/>
      <c r="BS6195" s="6"/>
      <c r="BT6195" s="11"/>
      <c r="BU6195" s="6"/>
      <c r="BV6195" s="6"/>
    </row>
    <row r="6196" spans="1:74" ht="15.75" x14ac:dyDescent="0.25">
      <c r="A6196" s="52" t="s">
        <v>6563</v>
      </c>
      <c r="B6196" s="56"/>
      <c r="C6196" s="7" t="s">
        <v>111</v>
      </c>
      <c r="D6196" s="7" t="s">
        <v>22</v>
      </c>
      <c r="E6196" s="7"/>
      <c r="F6196" s="64" t="s">
        <v>181</v>
      </c>
      <c r="G6196" s="6"/>
      <c r="H6196" s="6"/>
      <c r="I6196" s="10" t="s">
        <v>110</v>
      </c>
      <c r="J6196" s="11" t="s">
        <v>9285</v>
      </c>
      <c r="K6196" s="194" t="s">
        <v>510</v>
      </c>
      <c r="L6196" s="176"/>
      <c r="M6196" s="176">
        <v>1000</v>
      </c>
      <c r="N6196" s="80" t="s">
        <v>6566</v>
      </c>
      <c r="O6196" s="162"/>
      <c r="P6196" s="80" t="s">
        <v>6670</v>
      </c>
      <c r="Q6196" s="80"/>
      <c r="R6196" s="80"/>
      <c r="S6196" s="163"/>
      <c r="T6196" s="213"/>
      <c r="U6196" s="162"/>
      <c r="V6196" s="164"/>
      <c r="W6196" s="12" t="str">
        <f t="shared" si="1094"/>
        <v>Mqtt1</v>
      </c>
      <c r="X6196" s="196" t="str">
        <f t="shared" si="1095"/>
        <v>PsFR15Fwd</v>
      </c>
      <c r="Y6196" s="6" t="str">
        <f t="shared" si="1096"/>
        <v>marpower/450000-underwlights/psfr15fwd</v>
      </c>
      <c r="Z6196" s="103" t="str">
        <f t="shared" si="1097"/>
        <v>$.SliderOnOff</v>
      </c>
      <c r="AA6196" s="12">
        <v>28</v>
      </c>
      <c r="AB6196" s="6"/>
      <c r="AJ6196" s="80"/>
      <c r="AK6196" s="113" t="s">
        <v>6565</v>
      </c>
      <c r="AN6196" s="80"/>
      <c r="AO6196" s="80"/>
      <c r="AP6196" s="80"/>
      <c r="AQ6196" s="80"/>
      <c r="AR6196" s="127"/>
      <c r="AS6196" s="80"/>
      <c r="AT6196" s="7"/>
      <c r="AU6196" s="7"/>
      <c r="AV6196" s="165"/>
      <c r="AW6196" s="166"/>
      <c r="AX6196" s="137"/>
      <c r="AY6196" s="147"/>
      <c r="AZ6196" s="167"/>
      <c r="BA6196" s="167"/>
      <c r="BB6196" s="147" t="str">
        <f t="shared" si="1099"/>
        <v/>
      </c>
      <c r="BC6196" s="168"/>
      <c r="BD6196" s="165"/>
      <c r="BE6196" s="165"/>
      <c r="BF6196" s="165"/>
      <c r="BG6196" s="165"/>
      <c r="BH6196" s="165"/>
      <c r="BI6196" s="165"/>
      <c r="BJ6196" s="165"/>
      <c r="BK6196" s="165"/>
      <c r="BL6196" s="165"/>
      <c r="BM6196" s="165"/>
      <c r="BN6196" s="165"/>
      <c r="BO6196" s="165"/>
      <c r="BP6196" s="165"/>
      <c r="BQ6196" s="165"/>
      <c r="BS6196" s="6"/>
      <c r="BT6196" s="11"/>
      <c r="BU6196" s="6"/>
      <c r="BV6196" s="6"/>
    </row>
    <row r="6197" spans="1:74" ht="15.75" x14ac:dyDescent="0.25">
      <c r="A6197" s="52" t="s">
        <v>6563</v>
      </c>
      <c r="B6197" s="56"/>
      <c r="C6197" s="7" t="s">
        <v>111</v>
      </c>
      <c r="D6197" s="7" t="s">
        <v>22</v>
      </c>
      <c r="E6197" s="7"/>
      <c r="F6197" s="64" t="s">
        <v>181</v>
      </c>
      <c r="G6197" s="6"/>
      <c r="H6197" s="6"/>
      <c r="I6197" s="10" t="s">
        <v>110</v>
      </c>
      <c r="J6197" s="11" t="s">
        <v>9303</v>
      </c>
      <c r="K6197" s="194" t="s">
        <v>510</v>
      </c>
      <c r="L6197" s="176"/>
      <c r="M6197" s="176">
        <v>1000</v>
      </c>
      <c r="N6197" s="80" t="s">
        <v>6566</v>
      </c>
      <c r="O6197" s="162"/>
      <c r="P6197" s="80" t="s">
        <v>6671</v>
      </c>
      <c r="Q6197" s="80"/>
      <c r="R6197" s="80"/>
      <c r="S6197" s="163"/>
      <c r="T6197" s="213"/>
      <c r="U6197" s="162"/>
      <c r="V6197" s="164"/>
      <c r="W6197" s="12" t="str">
        <f t="shared" si="1094"/>
        <v>Mqtt1</v>
      </c>
      <c r="X6197" s="196" t="str">
        <f t="shared" si="1095"/>
        <v>PsFR15Fwd</v>
      </c>
      <c r="Y6197" s="6" t="str">
        <f t="shared" si="1096"/>
        <v>marpower/450000-underwlights/psfr15fwd</v>
      </c>
      <c r="Z6197" s="103" t="str">
        <f t="shared" si="1097"/>
        <v>$.ActiveChanges</v>
      </c>
      <c r="AA6197" s="12">
        <v>28</v>
      </c>
      <c r="AB6197" s="6"/>
      <c r="AJ6197" s="80"/>
      <c r="AK6197" s="113" t="s">
        <v>6565</v>
      </c>
      <c r="AN6197" s="80"/>
      <c r="AO6197" s="80"/>
      <c r="AP6197" s="80"/>
      <c r="AQ6197" s="80"/>
      <c r="AR6197" s="127"/>
      <c r="AS6197" s="80"/>
      <c r="AT6197" s="7"/>
      <c r="AU6197" s="7"/>
      <c r="AV6197" s="165"/>
      <c r="AW6197" s="166"/>
      <c r="AX6197" s="137"/>
      <c r="AY6197" s="147"/>
      <c r="AZ6197" s="167"/>
      <c r="BA6197" s="167"/>
      <c r="BB6197" s="147" t="str">
        <f t="shared" si="1099"/>
        <v/>
      </c>
      <c r="BC6197" s="168"/>
      <c r="BD6197" s="165"/>
      <c r="BE6197" s="165"/>
      <c r="BF6197" s="165"/>
      <c r="BG6197" s="165"/>
      <c r="BH6197" s="165"/>
      <c r="BI6197" s="165"/>
      <c r="BJ6197" s="165"/>
      <c r="BK6197" s="165"/>
      <c r="BL6197" s="165"/>
      <c r="BM6197" s="165"/>
      <c r="BN6197" s="165"/>
      <c r="BO6197" s="165"/>
      <c r="BP6197" s="165"/>
      <c r="BQ6197" s="165"/>
      <c r="BS6197" s="6"/>
      <c r="BT6197" s="11"/>
      <c r="BU6197" s="6"/>
      <c r="BV6197" s="6"/>
    </row>
    <row r="6198" spans="1:74" ht="15.75" x14ac:dyDescent="0.25">
      <c r="A6198" s="52" t="s">
        <v>6563</v>
      </c>
      <c r="B6198" s="56"/>
      <c r="C6198" s="7" t="s">
        <v>128</v>
      </c>
      <c r="D6198" s="7" t="s">
        <v>22</v>
      </c>
      <c r="E6198" s="7"/>
      <c r="F6198" s="64" t="s">
        <v>181</v>
      </c>
      <c r="G6198" s="6"/>
      <c r="H6198" s="6"/>
      <c r="I6198" s="10" t="s">
        <v>110</v>
      </c>
      <c r="J6198" s="11" t="s">
        <v>9321</v>
      </c>
      <c r="K6198" s="194" t="s">
        <v>510</v>
      </c>
      <c r="L6198" s="176"/>
      <c r="M6198" s="176">
        <v>1000</v>
      </c>
      <c r="N6198" s="80" t="s">
        <v>6566</v>
      </c>
      <c r="O6198" s="162"/>
      <c r="P6198" s="80" t="s">
        <v>6672</v>
      </c>
      <c r="Q6198" s="80"/>
      <c r="R6198" s="80"/>
      <c r="S6198" s="163"/>
      <c r="T6198" s="213"/>
      <c r="U6198" s="162"/>
      <c r="V6198" s="164"/>
      <c r="W6198" s="12" t="str">
        <f t="shared" si="1094"/>
        <v>Mqtt1</v>
      </c>
      <c r="X6198" s="196" t="str">
        <f t="shared" si="1095"/>
        <v>PsFR15Fwd</v>
      </c>
      <c r="Y6198" s="6" t="str">
        <f t="shared" si="1096"/>
        <v>marpower/450000-underwlights/psfr15fwd</v>
      </c>
      <c r="Z6198" s="103" t="str">
        <f t="shared" si="1097"/>
        <v>$.Preset1HmiColor</v>
      </c>
      <c r="AA6198" s="12">
        <v>28</v>
      </c>
      <c r="AB6198" s="6"/>
      <c r="AE6198" s="11">
        <v>9</v>
      </c>
      <c r="AJ6198" s="80"/>
      <c r="AN6198" s="80"/>
      <c r="AO6198" s="80"/>
      <c r="AP6198" s="80"/>
      <c r="AQ6198" s="80"/>
      <c r="AR6198" s="127"/>
      <c r="AS6198" s="80"/>
      <c r="AT6198" s="7"/>
      <c r="AU6198" s="7"/>
      <c r="AV6198" s="165"/>
      <c r="AW6198" s="166"/>
      <c r="AX6198" s="137"/>
      <c r="AY6198" s="147"/>
      <c r="AZ6198" s="167"/>
      <c r="BA6198" s="167"/>
      <c r="BB6198" s="147" t="str">
        <f t="shared" si="1099"/>
        <v/>
      </c>
      <c r="BC6198" s="168"/>
      <c r="BD6198" s="165"/>
      <c r="BE6198" s="165"/>
      <c r="BF6198" s="165"/>
      <c r="BG6198" s="165"/>
      <c r="BH6198" s="165"/>
      <c r="BI6198" s="165"/>
      <c r="BJ6198" s="165"/>
      <c r="BK6198" s="165"/>
      <c r="BL6198" s="165"/>
      <c r="BM6198" s="165"/>
      <c r="BN6198" s="165"/>
      <c r="BO6198" s="165"/>
      <c r="BP6198" s="165"/>
      <c r="BQ6198" s="165"/>
      <c r="BS6198" s="6"/>
      <c r="BT6198" s="11"/>
      <c r="BU6198" s="6"/>
      <c r="BV6198" s="6"/>
    </row>
    <row r="6199" spans="1:74" ht="15.75" x14ac:dyDescent="0.25">
      <c r="A6199" s="52" t="s">
        <v>6563</v>
      </c>
      <c r="B6199" s="56"/>
      <c r="C6199" s="7" t="s">
        <v>128</v>
      </c>
      <c r="D6199" s="7" t="s">
        <v>22</v>
      </c>
      <c r="E6199" s="7"/>
      <c r="F6199" s="64" t="s">
        <v>181</v>
      </c>
      <c r="G6199" s="6"/>
      <c r="H6199" s="6"/>
      <c r="I6199" s="10" t="s">
        <v>110</v>
      </c>
      <c r="J6199" s="11" t="s">
        <v>9339</v>
      </c>
      <c r="K6199" s="194" t="s">
        <v>510</v>
      </c>
      <c r="L6199" s="176"/>
      <c r="M6199" s="176">
        <v>1000</v>
      </c>
      <c r="N6199" s="80" t="s">
        <v>6566</v>
      </c>
      <c r="O6199" s="162"/>
      <c r="P6199" s="80" t="s">
        <v>6673</v>
      </c>
      <c r="Q6199" s="80"/>
      <c r="R6199" s="80"/>
      <c r="S6199" s="163"/>
      <c r="T6199" s="213"/>
      <c r="U6199" s="162"/>
      <c r="V6199" s="164"/>
      <c r="W6199" s="12" t="str">
        <f t="shared" si="1094"/>
        <v>Mqtt1</v>
      </c>
      <c r="X6199" s="196" t="str">
        <f t="shared" si="1095"/>
        <v>PsFR15Fwd</v>
      </c>
      <c r="Y6199" s="6" t="str">
        <f t="shared" si="1096"/>
        <v>marpower/450000-underwlights/psfr15fwd</v>
      </c>
      <c r="Z6199" s="103" t="str">
        <f t="shared" si="1097"/>
        <v>$.Preset2HmiColor</v>
      </c>
      <c r="AA6199" s="12">
        <v>28</v>
      </c>
      <c r="AB6199" s="6"/>
      <c r="AE6199" s="11">
        <v>9</v>
      </c>
      <c r="AJ6199" s="80"/>
      <c r="AN6199" s="80"/>
      <c r="AO6199" s="80"/>
      <c r="AP6199" s="80"/>
      <c r="AQ6199" s="80"/>
      <c r="AR6199" s="127"/>
      <c r="AS6199" s="80"/>
      <c r="AT6199" s="7"/>
      <c r="AU6199" s="7"/>
      <c r="AV6199" s="165"/>
      <c r="AW6199" s="166"/>
      <c r="AX6199" s="137"/>
      <c r="AY6199" s="147"/>
      <c r="AZ6199" s="167"/>
      <c r="BA6199" s="167"/>
      <c r="BB6199" s="147" t="str">
        <f t="shared" si="1099"/>
        <v/>
      </c>
      <c r="BC6199" s="168"/>
      <c r="BD6199" s="165"/>
      <c r="BE6199" s="165"/>
      <c r="BF6199" s="165"/>
      <c r="BG6199" s="165"/>
      <c r="BH6199" s="165"/>
      <c r="BI6199" s="165"/>
      <c r="BJ6199" s="165"/>
      <c r="BK6199" s="165"/>
      <c r="BL6199" s="165"/>
      <c r="BM6199" s="165"/>
      <c r="BN6199" s="165"/>
      <c r="BO6199" s="165"/>
      <c r="BP6199" s="165"/>
      <c r="BQ6199" s="165"/>
      <c r="BS6199" s="6"/>
      <c r="BT6199" s="11"/>
      <c r="BU6199" s="6"/>
      <c r="BV6199" s="6"/>
    </row>
    <row r="6200" spans="1:74" ht="15.75" x14ac:dyDescent="0.25">
      <c r="A6200" s="52" t="s">
        <v>6563</v>
      </c>
      <c r="B6200" s="56"/>
      <c r="C6200" s="7" t="s">
        <v>128</v>
      </c>
      <c r="D6200" s="7" t="s">
        <v>22</v>
      </c>
      <c r="E6200" s="7"/>
      <c r="F6200" s="64" t="s">
        <v>181</v>
      </c>
      <c r="G6200" s="6"/>
      <c r="H6200" s="6"/>
      <c r="I6200" s="10" t="s">
        <v>110</v>
      </c>
      <c r="J6200" s="11" t="s">
        <v>9357</v>
      </c>
      <c r="K6200" s="194" t="s">
        <v>510</v>
      </c>
      <c r="L6200" s="176"/>
      <c r="M6200" s="176">
        <v>1000</v>
      </c>
      <c r="N6200" s="80" t="s">
        <v>6566</v>
      </c>
      <c r="O6200" s="162"/>
      <c r="P6200" s="80" t="s">
        <v>6674</v>
      </c>
      <c r="Q6200" s="80"/>
      <c r="R6200" s="80"/>
      <c r="S6200" s="163"/>
      <c r="T6200" s="213"/>
      <c r="U6200" s="162"/>
      <c r="V6200" s="164"/>
      <c r="W6200" s="12" t="str">
        <f t="shared" si="1094"/>
        <v>Mqtt1</v>
      </c>
      <c r="X6200" s="196" t="str">
        <f t="shared" si="1095"/>
        <v>PsFR15Fwd</v>
      </c>
      <c r="Y6200" s="6" t="str">
        <f t="shared" si="1096"/>
        <v>marpower/450000-underwlights/psfr15fwd</v>
      </c>
      <c r="Z6200" s="103" t="str">
        <f t="shared" si="1097"/>
        <v>$.Preset3HmiColor</v>
      </c>
      <c r="AA6200" s="12">
        <v>28</v>
      </c>
      <c r="AB6200" s="6"/>
      <c r="AE6200" s="11">
        <v>9</v>
      </c>
      <c r="AJ6200" s="80"/>
      <c r="AN6200" s="80"/>
      <c r="AO6200" s="80"/>
      <c r="AP6200" s="80"/>
      <c r="AQ6200" s="80"/>
      <c r="AR6200" s="127"/>
      <c r="AS6200" s="80"/>
      <c r="AT6200" s="7"/>
      <c r="AU6200" s="7"/>
      <c r="AV6200" s="165"/>
      <c r="AW6200" s="166"/>
      <c r="AX6200" s="137"/>
      <c r="AY6200" s="147"/>
      <c r="AZ6200" s="167"/>
      <c r="BA6200" s="167"/>
      <c r="BB6200" s="147" t="str">
        <f t="shared" si="1099"/>
        <v/>
      </c>
      <c r="BC6200" s="168"/>
      <c r="BD6200" s="165"/>
      <c r="BE6200" s="165"/>
      <c r="BF6200" s="165"/>
      <c r="BG6200" s="165"/>
      <c r="BH6200" s="165"/>
      <c r="BI6200" s="165"/>
      <c r="BJ6200" s="165"/>
      <c r="BK6200" s="165"/>
      <c r="BL6200" s="165"/>
      <c r="BM6200" s="165"/>
      <c r="BN6200" s="165"/>
      <c r="BO6200" s="165"/>
      <c r="BP6200" s="165"/>
      <c r="BQ6200" s="165"/>
      <c r="BS6200" s="6"/>
      <c r="BT6200" s="11"/>
      <c r="BU6200" s="6"/>
      <c r="BV6200" s="6"/>
    </row>
    <row r="6201" spans="1:74" ht="15.75" x14ac:dyDescent="0.25">
      <c r="A6201" s="52" t="s">
        <v>6563</v>
      </c>
      <c r="B6201" s="56"/>
      <c r="C6201" s="7" t="s">
        <v>128</v>
      </c>
      <c r="D6201" s="7" t="s">
        <v>22</v>
      </c>
      <c r="E6201" s="7"/>
      <c r="F6201" s="64" t="s">
        <v>181</v>
      </c>
      <c r="G6201" s="6"/>
      <c r="H6201" s="6"/>
      <c r="I6201" s="10" t="s">
        <v>110</v>
      </c>
      <c r="J6201" s="11" t="s">
        <v>9375</v>
      </c>
      <c r="K6201" s="194" t="s">
        <v>510</v>
      </c>
      <c r="L6201" s="176"/>
      <c r="M6201" s="176">
        <v>1000</v>
      </c>
      <c r="N6201" s="80" t="s">
        <v>6566</v>
      </c>
      <c r="O6201" s="162"/>
      <c r="P6201" s="80" t="s">
        <v>6675</v>
      </c>
      <c r="Q6201" s="80"/>
      <c r="R6201" s="80"/>
      <c r="S6201" s="163"/>
      <c r="T6201" s="213"/>
      <c r="U6201" s="162"/>
      <c r="V6201" s="164"/>
      <c r="W6201" s="12" t="str">
        <f t="shared" si="1094"/>
        <v>Mqtt1</v>
      </c>
      <c r="X6201" s="196" t="str">
        <f t="shared" si="1095"/>
        <v>PsFR15Fwd</v>
      </c>
      <c r="Y6201" s="6" t="str">
        <f t="shared" si="1096"/>
        <v>marpower/450000-underwlights/psfr15fwd</v>
      </c>
      <c r="Z6201" s="103" t="str">
        <f t="shared" si="1097"/>
        <v>$.Preset4HmiColor</v>
      </c>
      <c r="AA6201" s="12">
        <v>28</v>
      </c>
      <c r="AB6201" s="6"/>
      <c r="AE6201" s="11">
        <v>9</v>
      </c>
      <c r="AJ6201" s="80"/>
      <c r="AN6201" s="80"/>
      <c r="AO6201" s="80"/>
      <c r="AP6201" s="80"/>
      <c r="AQ6201" s="80"/>
      <c r="AR6201" s="127"/>
      <c r="AS6201" s="80"/>
      <c r="AT6201" s="7"/>
      <c r="AU6201" s="7"/>
      <c r="AV6201" s="165"/>
      <c r="AW6201" s="166"/>
      <c r="AX6201" s="137"/>
      <c r="AY6201" s="147"/>
      <c r="AZ6201" s="167"/>
      <c r="BA6201" s="167"/>
      <c r="BB6201" s="147" t="str">
        <f t="shared" si="1099"/>
        <v/>
      </c>
      <c r="BC6201" s="168"/>
      <c r="BD6201" s="165"/>
      <c r="BE6201" s="165"/>
      <c r="BF6201" s="165"/>
      <c r="BG6201" s="165"/>
      <c r="BH6201" s="165"/>
      <c r="BI6201" s="165"/>
      <c r="BJ6201" s="165"/>
      <c r="BK6201" s="165"/>
      <c r="BL6201" s="165"/>
      <c r="BM6201" s="165"/>
      <c r="BN6201" s="165"/>
      <c r="BO6201" s="165"/>
      <c r="BP6201" s="165"/>
      <c r="BQ6201" s="165"/>
      <c r="BS6201" s="6"/>
      <c r="BT6201" s="11"/>
      <c r="BU6201" s="6"/>
      <c r="BV6201" s="6"/>
    </row>
    <row r="6202" spans="1:74" ht="15.75" x14ac:dyDescent="0.25">
      <c r="A6202" s="52" t="s">
        <v>6563</v>
      </c>
      <c r="B6202" s="56"/>
      <c r="C6202" s="7" t="s">
        <v>128</v>
      </c>
      <c r="D6202" s="7" t="s">
        <v>22</v>
      </c>
      <c r="E6202" s="7"/>
      <c r="F6202" s="64" t="s">
        <v>181</v>
      </c>
      <c r="G6202" s="6"/>
      <c r="H6202" s="6"/>
      <c r="I6202" s="10" t="s">
        <v>110</v>
      </c>
      <c r="J6202" s="11" t="s">
        <v>9393</v>
      </c>
      <c r="K6202" s="194" t="s">
        <v>510</v>
      </c>
      <c r="L6202" s="176"/>
      <c r="M6202" s="176">
        <v>1000</v>
      </c>
      <c r="N6202" s="80" t="s">
        <v>6566</v>
      </c>
      <c r="O6202" s="162"/>
      <c r="P6202" s="80" t="s">
        <v>6676</v>
      </c>
      <c r="Q6202" s="80"/>
      <c r="R6202" s="80"/>
      <c r="S6202" s="163"/>
      <c r="T6202" s="213"/>
      <c r="U6202" s="162"/>
      <c r="V6202" s="164"/>
      <c r="W6202" s="12" t="str">
        <f t="shared" si="1094"/>
        <v>Mqtt1</v>
      </c>
      <c r="X6202" s="196" t="str">
        <f t="shared" si="1095"/>
        <v>PsFR15Fwd</v>
      </c>
      <c r="Y6202" s="6" t="str">
        <f t="shared" si="1096"/>
        <v>marpower/450000-underwlights/psfr15fwd</v>
      </c>
      <c r="Z6202" s="103" t="str">
        <f t="shared" si="1097"/>
        <v>$.Preset5HmiColor</v>
      </c>
      <c r="AA6202" s="12">
        <v>28</v>
      </c>
      <c r="AB6202" s="6"/>
      <c r="AE6202" s="11">
        <v>9</v>
      </c>
      <c r="AJ6202" s="80"/>
      <c r="AN6202" s="80"/>
      <c r="AO6202" s="80"/>
      <c r="AP6202" s="80"/>
      <c r="AQ6202" s="80"/>
      <c r="AR6202" s="127"/>
      <c r="AS6202" s="80"/>
      <c r="AT6202" s="7"/>
      <c r="AU6202" s="7"/>
      <c r="AV6202" s="165"/>
      <c r="AW6202" s="166"/>
      <c r="AX6202" s="137"/>
      <c r="AY6202" s="147"/>
      <c r="AZ6202" s="167"/>
      <c r="BA6202" s="167"/>
      <c r="BB6202" s="147" t="str">
        <f t="shared" si="1099"/>
        <v/>
      </c>
      <c r="BC6202" s="168"/>
      <c r="BD6202" s="165"/>
      <c r="BE6202" s="165"/>
      <c r="BF6202" s="165"/>
      <c r="BG6202" s="165"/>
      <c r="BH6202" s="165"/>
      <c r="BI6202" s="165"/>
      <c r="BJ6202" s="165"/>
      <c r="BK6202" s="165"/>
      <c r="BL6202" s="165"/>
      <c r="BM6202" s="165"/>
      <c r="BN6202" s="165"/>
      <c r="BO6202" s="165"/>
      <c r="BP6202" s="165"/>
      <c r="BQ6202" s="165"/>
      <c r="BS6202" s="6"/>
      <c r="BT6202" s="11"/>
      <c r="BU6202" s="6"/>
      <c r="BV6202" s="6"/>
    </row>
    <row r="6203" spans="1:74" ht="15.75" x14ac:dyDescent="0.25">
      <c r="A6203" s="52" t="s">
        <v>6563</v>
      </c>
      <c r="B6203" s="56"/>
      <c r="C6203" s="7" t="s">
        <v>128</v>
      </c>
      <c r="D6203" s="7" t="s">
        <v>22</v>
      </c>
      <c r="E6203" s="7"/>
      <c r="F6203" s="64" t="s">
        <v>181</v>
      </c>
      <c r="G6203" s="6"/>
      <c r="H6203" s="6"/>
      <c r="I6203" s="10" t="s">
        <v>110</v>
      </c>
      <c r="J6203" s="11" t="s">
        <v>9411</v>
      </c>
      <c r="K6203" s="194" t="s">
        <v>510</v>
      </c>
      <c r="L6203" s="176"/>
      <c r="M6203" s="176">
        <v>1000</v>
      </c>
      <c r="N6203" s="80" t="s">
        <v>6566</v>
      </c>
      <c r="O6203" s="162"/>
      <c r="P6203" s="80" t="s">
        <v>6677</v>
      </c>
      <c r="Q6203" s="80"/>
      <c r="R6203" s="80"/>
      <c r="S6203" s="163"/>
      <c r="T6203" s="213"/>
      <c r="U6203" s="162"/>
      <c r="V6203" s="164"/>
      <c r="W6203" s="12" t="str">
        <f t="shared" si="1094"/>
        <v>Mqtt1</v>
      </c>
      <c r="X6203" s="196" t="str">
        <f t="shared" si="1095"/>
        <v>PsFR15Fwd</v>
      </c>
      <c r="Y6203" s="6" t="str">
        <f t="shared" si="1096"/>
        <v>marpower/450000-underwlights/psfr15fwd</v>
      </c>
      <c r="Z6203" s="103" t="str">
        <f t="shared" si="1097"/>
        <v>$.Preset6HmiColor</v>
      </c>
      <c r="AA6203" s="12">
        <v>28</v>
      </c>
      <c r="AB6203" s="6"/>
      <c r="AE6203" s="11">
        <v>9</v>
      </c>
      <c r="AJ6203" s="80"/>
      <c r="AN6203" s="80"/>
      <c r="AO6203" s="80"/>
      <c r="AP6203" s="80"/>
      <c r="AQ6203" s="80"/>
      <c r="AR6203" s="127"/>
      <c r="AS6203" s="80"/>
      <c r="AT6203" s="7"/>
      <c r="AU6203" s="7"/>
      <c r="AV6203" s="165"/>
      <c r="AW6203" s="166"/>
      <c r="AX6203" s="137"/>
      <c r="AY6203" s="147"/>
      <c r="AZ6203" s="167"/>
      <c r="BA6203" s="167"/>
      <c r="BB6203" s="147" t="str">
        <f t="shared" si="1099"/>
        <v/>
      </c>
      <c r="BC6203" s="168"/>
      <c r="BD6203" s="165"/>
      <c r="BE6203" s="165"/>
      <c r="BF6203" s="165"/>
      <c r="BG6203" s="165"/>
      <c r="BH6203" s="165"/>
      <c r="BI6203" s="165"/>
      <c r="BJ6203" s="165"/>
      <c r="BK6203" s="165"/>
      <c r="BL6203" s="165"/>
      <c r="BM6203" s="165"/>
      <c r="BN6203" s="165"/>
      <c r="BO6203" s="165"/>
      <c r="BP6203" s="165"/>
      <c r="BQ6203" s="165"/>
      <c r="BS6203" s="6"/>
      <c r="BT6203" s="11"/>
      <c r="BU6203" s="6"/>
      <c r="BV6203" s="6"/>
    </row>
    <row r="6204" spans="1:74" ht="15.75" x14ac:dyDescent="0.25">
      <c r="A6204" s="52" t="s">
        <v>6563</v>
      </c>
      <c r="B6204" s="56"/>
      <c r="C6204" s="7" t="s">
        <v>128</v>
      </c>
      <c r="D6204" s="7" t="s">
        <v>22</v>
      </c>
      <c r="E6204" s="7"/>
      <c r="F6204" s="64" t="s">
        <v>181</v>
      </c>
      <c r="G6204" s="6"/>
      <c r="H6204" s="6"/>
      <c r="I6204" s="10" t="s">
        <v>110</v>
      </c>
      <c r="J6204" s="11" t="s">
        <v>9429</v>
      </c>
      <c r="K6204" s="194" t="s">
        <v>510</v>
      </c>
      <c r="L6204" s="176"/>
      <c r="M6204" s="176">
        <v>1000</v>
      </c>
      <c r="N6204" s="80" t="s">
        <v>6566</v>
      </c>
      <c r="O6204" s="162"/>
      <c r="P6204" s="80" t="s">
        <v>6678</v>
      </c>
      <c r="Q6204" s="80"/>
      <c r="R6204" s="80"/>
      <c r="S6204" s="163"/>
      <c r="T6204" s="213"/>
      <c r="U6204" s="162"/>
      <c r="V6204" s="164"/>
      <c r="W6204" s="12" t="str">
        <f t="shared" si="1094"/>
        <v>Mqtt1</v>
      </c>
      <c r="X6204" s="196" t="str">
        <f t="shared" si="1095"/>
        <v>PsFR15Fwd</v>
      </c>
      <c r="Y6204" s="6" t="str">
        <f t="shared" si="1096"/>
        <v>marpower/450000-underwlights/psfr15fwd</v>
      </c>
      <c r="Z6204" s="103" t="str">
        <f t="shared" si="1097"/>
        <v>$.CurrentHmiColor</v>
      </c>
      <c r="AA6204" s="12">
        <v>28</v>
      </c>
      <c r="AB6204" s="6"/>
      <c r="AE6204" s="11">
        <v>9</v>
      </c>
      <c r="AJ6204" s="80"/>
      <c r="AN6204" s="80"/>
      <c r="AO6204" s="80"/>
      <c r="AP6204" s="80"/>
      <c r="AQ6204" s="80"/>
      <c r="AR6204" s="127"/>
      <c r="AS6204" s="80"/>
      <c r="AT6204" s="7"/>
      <c r="AU6204" s="7"/>
      <c r="AV6204" s="165"/>
      <c r="AW6204" s="166"/>
      <c r="AX6204" s="137"/>
      <c r="AY6204" s="147"/>
      <c r="AZ6204" s="167"/>
      <c r="BA6204" s="167"/>
      <c r="BB6204" s="147" t="str">
        <f t="shared" ref="BB6204:BB6219" si="1100">IF(ISNUMBER(AM6204),"1","")</f>
        <v/>
      </c>
      <c r="BC6204" s="168"/>
      <c r="BD6204" s="165"/>
      <c r="BE6204" s="165"/>
      <c r="BF6204" s="165"/>
      <c r="BG6204" s="165"/>
      <c r="BH6204" s="165"/>
      <c r="BI6204" s="165"/>
      <c r="BJ6204" s="165"/>
      <c r="BK6204" s="165"/>
      <c r="BL6204" s="165"/>
      <c r="BM6204" s="165"/>
      <c r="BN6204" s="165"/>
      <c r="BO6204" s="165"/>
      <c r="BP6204" s="165"/>
      <c r="BQ6204" s="165"/>
      <c r="BS6204" s="6"/>
      <c r="BT6204" s="11"/>
      <c r="BU6204" s="6"/>
      <c r="BV6204" s="6"/>
    </row>
    <row r="6205" spans="1:74" ht="15.75" x14ac:dyDescent="0.25">
      <c r="A6205" s="52" t="s">
        <v>6563</v>
      </c>
      <c r="B6205" s="56"/>
      <c r="C6205" s="7" t="s">
        <v>114</v>
      </c>
      <c r="D6205" s="7" t="s">
        <v>22</v>
      </c>
      <c r="E6205" s="7"/>
      <c r="F6205" s="64" t="s">
        <v>181</v>
      </c>
      <c r="G6205" s="6"/>
      <c r="H6205" s="6"/>
      <c r="I6205" s="10" t="s">
        <v>110</v>
      </c>
      <c r="J6205" s="11" t="s">
        <v>9162</v>
      </c>
      <c r="K6205" s="194" t="s">
        <v>510</v>
      </c>
      <c r="L6205" s="176"/>
      <c r="M6205" s="176">
        <v>1000</v>
      </c>
      <c r="N6205" s="80" t="s">
        <v>6566</v>
      </c>
      <c r="O6205" s="162"/>
      <c r="P6205" s="80" t="s">
        <v>6679</v>
      </c>
      <c r="Q6205" s="80"/>
      <c r="R6205" s="80"/>
      <c r="S6205" s="163"/>
      <c r="T6205" s="213"/>
      <c r="U6205" s="162"/>
      <c r="V6205" s="164"/>
      <c r="W6205" s="12" t="str">
        <f t="shared" si="1094"/>
        <v>Mqtt1</v>
      </c>
      <c r="X6205" s="196" t="str">
        <f t="shared" si="1095"/>
        <v>SbFR15Fwd</v>
      </c>
      <c r="Y6205" s="6" t="str">
        <f t="shared" si="1096"/>
        <v>marpower/450000-underwlights/sbfr15fwd</v>
      </c>
      <c r="Z6205" s="103" t="str">
        <f t="shared" si="1097"/>
        <v>$.PresetSelection</v>
      </c>
      <c r="AA6205" s="12">
        <v>32</v>
      </c>
      <c r="AB6205" s="6"/>
      <c r="AJ6205" s="80"/>
      <c r="AK6205" s="113" t="s">
        <v>6565</v>
      </c>
      <c r="AN6205" s="80"/>
      <c r="AO6205" s="80"/>
      <c r="AP6205" s="80"/>
      <c r="AQ6205" s="80"/>
      <c r="AR6205" s="127"/>
      <c r="AS6205" s="80"/>
      <c r="AT6205" s="7"/>
      <c r="AU6205" s="7"/>
      <c r="AV6205" s="165"/>
      <c r="AW6205" s="166"/>
      <c r="AX6205" s="137"/>
      <c r="AY6205" s="147"/>
      <c r="AZ6205" s="167"/>
      <c r="BA6205" s="167"/>
      <c r="BB6205" s="147" t="str">
        <f t="shared" si="1100"/>
        <v/>
      </c>
      <c r="BC6205" s="168"/>
      <c r="BD6205" s="165"/>
      <c r="BE6205" s="165"/>
      <c r="BF6205" s="165"/>
      <c r="BG6205" s="165"/>
      <c r="BH6205" s="165"/>
      <c r="BI6205" s="165"/>
      <c r="BJ6205" s="165"/>
      <c r="BK6205" s="165"/>
      <c r="BL6205" s="165"/>
      <c r="BM6205" s="165"/>
      <c r="BN6205" s="165"/>
      <c r="BO6205" s="165"/>
      <c r="BP6205" s="165"/>
      <c r="BQ6205" s="165"/>
      <c r="BS6205" s="6"/>
      <c r="BT6205" s="11"/>
      <c r="BU6205" s="6"/>
      <c r="BV6205" s="6"/>
    </row>
    <row r="6206" spans="1:74" ht="15.75" x14ac:dyDescent="0.25">
      <c r="A6206" s="52" t="s">
        <v>6563</v>
      </c>
      <c r="B6206" s="56"/>
      <c r="C6206" s="7" t="s">
        <v>114</v>
      </c>
      <c r="D6206" s="7" t="s">
        <v>22</v>
      </c>
      <c r="E6206" s="7"/>
      <c r="F6206" s="64" t="s">
        <v>181</v>
      </c>
      <c r="G6206" s="6"/>
      <c r="H6206" s="6"/>
      <c r="I6206" s="10" t="s">
        <v>110</v>
      </c>
      <c r="J6206" s="11" t="s">
        <v>9178</v>
      </c>
      <c r="K6206" s="194" t="s">
        <v>510</v>
      </c>
      <c r="L6206" s="176"/>
      <c r="M6206" s="176">
        <v>1000</v>
      </c>
      <c r="N6206" s="80" t="s">
        <v>6566</v>
      </c>
      <c r="O6206" s="162"/>
      <c r="P6206" s="80" t="s">
        <v>6680</v>
      </c>
      <c r="Q6206" s="80"/>
      <c r="R6206" s="80"/>
      <c r="S6206" s="163"/>
      <c r="T6206" s="213"/>
      <c r="U6206" s="162"/>
      <c r="V6206" s="164"/>
      <c r="W6206" s="12" t="str">
        <f t="shared" si="1094"/>
        <v>Mqtt1</v>
      </c>
      <c r="X6206" s="196" t="str">
        <f t="shared" si="1095"/>
        <v>SbFR15Fwd</v>
      </c>
      <c r="Y6206" s="6" t="str">
        <f t="shared" si="1096"/>
        <v>marpower/450000-underwlights/sbfr15fwd</v>
      </c>
      <c r="Z6206" s="103" t="str">
        <f t="shared" si="1097"/>
        <v>$.SliderRed</v>
      </c>
      <c r="AA6206" s="12">
        <v>32</v>
      </c>
      <c r="AB6206" s="6"/>
      <c r="AJ6206" s="80"/>
      <c r="AK6206" s="113" t="s">
        <v>6565</v>
      </c>
      <c r="AN6206" s="80"/>
      <c r="AO6206" s="80"/>
      <c r="AP6206" s="80"/>
      <c r="AQ6206" s="80"/>
      <c r="AR6206" s="127"/>
      <c r="AS6206" s="80"/>
      <c r="AT6206" s="7"/>
      <c r="AU6206" s="7"/>
      <c r="AV6206" s="165"/>
      <c r="AW6206" s="166"/>
      <c r="AX6206" s="137"/>
      <c r="AY6206" s="147"/>
      <c r="AZ6206" s="167"/>
      <c r="BA6206" s="167"/>
      <c r="BB6206" s="147" t="str">
        <f t="shared" si="1100"/>
        <v/>
      </c>
      <c r="BC6206" s="168"/>
      <c r="BD6206" s="165"/>
      <c r="BE6206" s="165"/>
      <c r="BF6206" s="165"/>
      <c r="BG6206" s="165"/>
      <c r="BH6206" s="165"/>
      <c r="BI6206" s="165"/>
      <c r="BJ6206" s="165"/>
      <c r="BK6206" s="165"/>
      <c r="BL6206" s="165"/>
      <c r="BM6206" s="165"/>
      <c r="BN6206" s="165"/>
      <c r="BO6206" s="165"/>
      <c r="BP6206" s="165"/>
      <c r="BQ6206" s="165"/>
      <c r="BS6206" s="6"/>
      <c r="BT6206" s="11"/>
      <c r="BU6206" s="6"/>
      <c r="BV6206" s="6"/>
    </row>
    <row r="6207" spans="1:74" ht="15.75" x14ac:dyDescent="0.25">
      <c r="A6207" s="52" t="s">
        <v>6563</v>
      </c>
      <c r="B6207" s="56"/>
      <c r="C6207" s="7" t="s">
        <v>114</v>
      </c>
      <c r="D6207" s="7" t="s">
        <v>22</v>
      </c>
      <c r="E6207" s="7"/>
      <c r="F6207" s="64" t="s">
        <v>181</v>
      </c>
      <c r="G6207" s="6"/>
      <c r="H6207" s="6"/>
      <c r="I6207" s="10" t="s">
        <v>110</v>
      </c>
      <c r="J6207" s="11" t="s">
        <v>9196</v>
      </c>
      <c r="K6207" s="194" t="s">
        <v>510</v>
      </c>
      <c r="L6207" s="176"/>
      <c r="M6207" s="176">
        <v>1000</v>
      </c>
      <c r="N6207" s="80" t="s">
        <v>6566</v>
      </c>
      <c r="O6207" s="162"/>
      <c r="P6207" s="80" t="s">
        <v>6681</v>
      </c>
      <c r="Q6207" s="80"/>
      <c r="R6207" s="80"/>
      <c r="S6207" s="163"/>
      <c r="T6207" s="213"/>
      <c r="U6207" s="162"/>
      <c r="V6207" s="164"/>
      <c r="W6207" s="12" t="str">
        <f t="shared" si="1094"/>
        <v>Mqtt1</v>
      </c>
      <c r="X6207" s="196" t="str">
        <f t="shared" si="1095"/>
        <v>SbFR15Fwd</v>
      </c>
      <c r="Y6207" s="6" t="str">
        <f t="shared" si="1096"/>
        <v>marpower/450000-underwlights/sbfr15fwd</v>
      </c>
      <c r="Z6207" s="103" t="str">
        <f t="shared" si="1097"/>
        <v>$.SliderGreen</v>
      </c>
      <c r="AA6207" s="12">
        <v>32</v>
      </c>
      <c r="AB6207" s="6"/>
      <c r="AJ6207" s="80"/>
      <c r="AK6207" s="113" t="s">
        <v>6565</v>
      </c>
      <c r="AN6207" s="80"/>
      <c r="AO6207" s="80"/>
      <c r="AP6207" s="80"/>
      <c r="AQ6207" s="80"/>
      <c r="AR6207" s="127"/>
      <c r="AS6207" s="80"/>
      <c r="AT6207" s="7"/>
      <c r="AU6207" s="7"/>
      <c r="AV6207" s="165"/>
      <c r="AW6207" s="166"/>
      <c r="AX6207" s="137"/>
      <c r="AY6207" s="147"/>
      <c r="AZ6207" s="167"/>
      <c r="BA6207" s="167"/>
      <c r="BB6207" s="147" t="str">
        <f t="shared" si="1100"/>
        <v/>
      </c>
      <c r="BC6207" s="168"/>
      <c r="BD6207" s="165"/>
      <c r="BE6207" s="165"/>
      <c r="BF6207" s="165"/>
      <c r="BG6207" s="165"/>
      <c r="BH6207" s="165"/>
      <c r="BI6207" s="165"/>
      <c r="BJ6207" s="165"/>
      <c r="BK6207" s="165"/>
      <c r="BL6207" s="165"/>
      <c r="BM6207" s="165"/>
      <c r="BN6207" s="165"/>
      <c r="BO6207" s="165"/>
      <c r="BP6207" s="165"/>
      <c r="BQ6207" s="165"/>
      <c r="BS6207" s="6"/>
      <c r="BT6207" s="11"/>
      <c r="BU6207" s="6"/>
      <c r="BV6207" s="6"/>
    </row>
    <row r="6208" spans="1:74" ht="15.75" x14ac:dyDescent="0.25">
      <c r="A6208" s="52" t="s">
        <v>6563</v>
      </c>
      <c r="B6208" s="56"/>
      <c r="C6208" s="7" t="s">
        <v>114</v>
      </c>
      <c r="D6208" s="7" t="s">
        <v>22</v>
      </c>
      <c r="E6208" s="7"/>
      <c r="F6208" s="64" t="s">
        <v>181</v>
      </c>
      <c r="G6208" s="6"/>
      <c r="H6208" s="6"/>
      <c r="I6208" s="10" t="s">
        <v>110</v>
      </c>
      <c r="J6208" s="11" t="s">
        <v>9214</v>
      </c>
      <c r="K6208" s="194" t="s">
        <v>510</v>
      </c>
      <c r="L6208" s="176"/>
      <c r="M6208" s="176">
        <v>1000</v>
      </c>
      <c r="N6208" s="80" t="s">
        <v>6566</v>
      </c>
      <c r="O6208" s="162"/>
      <c r="P6208" s="80" t="s">
        <v>6682</v>
      </c>
      <c r="Q6208" s="80"/>
      <c r="R6208" s="80"/>
      <c r="S6208" s="163"/>
      <c r="T6208" s="213"/>
      <c r="U6208" s="162"/>
      <c r="V6208" s="164"/>
      <c r="W6208" s="12" t="str">
        <f t="shared" si="1094"/>
        <v>Mqtt1</v>
      </c>
      <c r="X6208" s="196" t="str">
        <f t="shared" si="1095"/>
        <v>SbFR15Fwd</v>
      </c>
      <c r="Y6208" s="6" t="str">
        <f t="shared" si="1096"/>
        <v>marpower/450000-underwlights/sbfr15fwd</v>
      </c>
      <c r="Z6208" s="103" t="str">
        <f t="shared" si="1097"/>
        <v>$.SliderBlue</v>
      </c>
      <c r="AA6208" s="12">
        <v>32</v>
      </c>
      <c r="AB6208" s="6"/>
      <c r="AJ6208" s="80"/>
      <c r="AK6208" s="113" t="s">
        <v>6565</v>
      </c>
      <c r="AN6208" s="80"/>
      <c r="AO6208" s="80"/>
      <c r="AP6208" s="80"/>
      <c r="AQ6208" s="80"/>
      <c r="AR6208" s="127"/>
      <c r="AS6208" s="80"/>
      <c r="AT6208" s="7"/>
      <c r="AU6208" s="7"/>
      <c r="AV6208" s="165"/>
      <c r="AW6208" s="166"/>
      <c r="AX6208" s="137"/>
      <c r="AY6208" s="147"/>
      <c r="AZ6208" s="167"/>
      <c r="BA6208" s="167"/>
      <c r="BB6208" s="147" t="str">
        <f t="shared" si="1100"/>
        <v/>
      </c>
      <c r="BC6208" s="168"/>
      <c r="BD6208" s="165"/>
      <c r="BE6208" s="165"/>
      <c r="BF6208" s="165"/>
      <c r="BG6208" s="165"/>
      <c r="BH6208" s="165"/>
      <c r="BI6208" s="165"/>
      <c r="BJ6208" s="165"/>
      <c r="BK6208" s="165"/>
      <c r="BL6208" s="165"/>
      <c r="BM6208" s="165"/>
      <c r="BN6208" s="165"/>
      <c r="BO6208" s="165"/>
      <c r="BP6208" s="165"/>
      <c r="BQ6208" s="165"/>
      <c r="BS6208" s="6"/>
      <c r="BT6208" s="11"/>
      <c r="BU6208" s="6"/>
      <c r="BV6208" s="6"/>
    </row>
    <row r="6209" spans="1:74" ht="15.75" x14ac:dyDescent="0.25">
      <c r="A6209" s="52" t="s">
        <v>6563</v>
      </c>
      <c r="B6209" s="56"/>
      <c r="C6209" s="7" t="s">
        <v>114</v>
      </c>
      <c r="D6209" s="7" t="s">
        <v>22</v>
      </c>
      <c r="E6209" s="7"/>
      <c r="F6209" s="64" t="s">
        <v>181</v>
      </c>
      <c r="G6209" s="6"/>
      <c r="H6209" s="6"/>
      <c r="I6209" s="10" t="s">
        <v>110</v>
      </c>
      <c r="J6209" s="11" t="s">
        <v>9232</v>
      </c>
      <c r="K6209" s="194" t="s">
        <v>510</v>
      </c>
      <c r="L6209" s="176"/>
      <c r="M6209" s="176">
        <v>1000</v>
      </c>
      <c r="N6209" s="80" t="s">
        <v>6566</v>
      </c>
      <c r="O6209" s="162"/>
      <c r="P6209" s="80" t="s">
        <v>6683</v>
      </c>
      <c r="Q6209" s="80"/>
      <c r="R6209" s="80"/>
      <c r="S6209" s="163"/>
      <c r="T6209" s="213"/>
      <c r="U6209" s="162"/>
      <c r="V6209" s="164"/>
      <c r="W6209" s="12" t="str">
        <f t="shared" si="1094"/>
        <v>Mqtt1</v>
      </c>
      <c r="X6209" s="196" t="str">
        <f t="shared" si="1095"/>
        <v>SbFR15Fwd</v>
      </c>
      <c r="Y6209" s="6" t="str">
        <f t="shared" si="1096"/>
        <v>marpower/450000-underwlights/sbfr15fwd</v>
      </c>
      <c r="Z6209" s="103" t="str">
        <f t="shared" si="1097"/>
        <v>$.SliderWhite</v>
      </c>
      <c r="AA6209" s="12">
        <v>32</v>
      </c>
      <c r="AB6209" s="6"/>
      <c r="AJ6209" s="80"/>
      <c r="AK6209" s="113" t="s">
        <v>6565</v>
      </c>
      <c r="AN6209" s="80"/>
      <c r="AO6209" s="80"/>
      <c r="AP6209" s="80"/>
      <c r="AQ6209" s="80"/>
      <c r="AR6209" s="127"/>
      <c r="AS6209" s="80"/>
      <c r="AT6209" s="7"/>
      <c r="AU6209" s="7"/>
      <c r="AV6209" s="165"/>
      <c r="AW6209" s="166"/>
      <c r="AX6209" s="137"/>
      <c r="AY6209" s="147"/>
      <c r="AZ6209" s="167"/>
      <c r="BA6209" s="167"/>
      <c r="BB6209" s="147" t="str">
        <f t="shared" si="1100"/>
        <v/>
      </c>
      <c r="BC6209" s="168"/>
      <c r="BD6209" s="165"/>
      <c r="BE6209" s="165"/>
      <c r="BF6209" s="165"/>
      <c r="BG6209" s="165"/>
      <c r="BH6209" s="165"/>
      <c r="BI6209" s="165"/>
      <c r="BJ6209" s="165"/>
      <c r="BK6209" s="165"/>
      <c r="BL6209" s="165"/>
      <c r="BM6209" s="165"/>
      <c r="BN6209" s="165"/>
      <c r="BO6209" s="165"/>
      <c r="BP6209" s="165"/>
      <c r="BQ6209" s="165"/>
      <c r="BS6209" s="6"/>
      <c r="BT6209" s="11"/>
      <c r="BU6209" s="6"/>
      <c r="BV6209" s="6"/>
    </row>
    <row r="6210" spans="1:74" ht="15.75" x14ac:dyDescent="0.25">
      <c r="A6210" s="52" t="s">
        <v>6563</v>
      </c>
      <c r="B6210" s="56"/>
      <c r="C6210" s="7" t="s">
        <v>111</v>
      </c>
      <c r="D6210" s="7" t="s">
        <v>22</v>
      </c>
      <c r="E6210" s="7"/>
      <c r="F6210" s="64" t="s">
        <v>181</v>
      </c>
      <c r="G6210" s="6"/>
      <c r="H6210" s="6"/>
      <c r="I6210" s="10" t="s">
        <v>110</v>
      </c>
      <c r="J6210" s="11" t="s">
        <v>9250</v>
      </c>
      <c r="K6210" s="194" t="s">
        <v>510</v>
      </c>
      <c r="L6210" s="176"/>
      <c r="M6210" s="176">
        <v>1000</v>
      </c>
      <c r="N6210" s="80" t="s">
        <v>6566</v>
      </c>
      <c r="O6210" s="162"/>
      <c r="P6210" s="80" t="s">
        <v>6684</v>
      </c>
      <c r="Q6210" s="80"/>
      <c r="R6210" s="80"/>
      <c r="S6210" s="163"/>
      <c r="T6210" s="213"/>
      <c r="U6210" s="162"/>
      <c r="V6210" s="164"/>
      <c r="W6210" s="12" t="str">
        <f t="shared" si="1094"/>
        <v>Mqtt1</v>
      </c>
      <c r="X6210" s="196" t="str">
        <f t="shared" si="1095"/>
        <v>SbFR15Fwd</v>
      </c>
      <c r="Y6210" s="6" t="str">
        <f t="shared" si="1096"/>
        <v>marpower/450000-underwlights/sbfr15fwd</v>
      </c>
      <c r="Z6210" s="103" t="str">
        <f t="shared" si="1097"/>
        <v>$.PresetReset</v>
      </c>
      <c r="AA6210" s="12">
        <v>32</v>
      </c>
      <c r="AB6210" s="6"/>
      <c r="AJ6210" s="80"/>
      <c r="AK6210" s="113" t="s">
        <v>6565</v>
      </c>
      <c r="AN6210" s="80"/>
      <c r="AO6210" s="80"/>
      <c r="AP6210" s="80"/>
      <c r="AQ6210" s="80"/>
      <c r="AR6210" s="127"/>
      <c r="AS6210" s="80"/>
      <c r="AT6210" s="7"/>
      <c r="AU6210" s="7"/>
      <c r="AV6210" s="165"/>
      <c r="AW6210" s="166"/>
      <c r="AX6210" s="137"/>
      <c r="AY6210" s="147"/>
      <c r="AZ6210" s="167"/>
      <c r="BA6210" s="167"/>
      <c r="BB6210" s="147" t="str">
        <f t="shared" si="1100"/>
        <v/>
      </c>
      <c r="BC6210" s="168"/>
      <c r="BD6210" s="165"/>
      <c r="BE6210" s="165"/>
      <c r="BF6210" s="165"/>
      <c r="BG6210" s="165"/>
      <c r="BH6210" s="165"/>
      <c r="BI6210" s="165"/>
      <c r="BJ6210" s="165"/>
      <c r="BK6210" s="165"/>
      <c r="BL6210" s="165"/>
      <c r="BM6210" s="165"/>
      <c r="BN6210" s="165"/>
      <c r="BO6210" s="165"/>
      <c r="BP6210" s="165"/>
      <c r="BQ6210" s="165"/>
      <c r="BS6210" s="6"/>
      <c r="BT6210" s="11"/>
      <c r="BU6210" s="6"/>
      <c r="BV6210" s="6"/>
    </row>
    <row r="6211" spans="1:74" ht="15.75" x14ac:dyDescent="0.25">
      <c r="A6211" s="52" t="s">
        <v>6563</v>
      </c>
      <c r="B6211" s="56"/>
      <c r="C6211" s="7" t="s">
        <v>111</v>
      </c>
      <c r="D6211" s="7" t="s">
        <v>22</v>
      </c>
      <c r="E6211" s="7"/>
      <c r="F6211" s="64" t="s">
        <v>181</v>
      </c>
      <c r="G6211" s="6"/>
      <c r="H6211" s="6"/>
      <c r="I6211" s="10" t="s">
        <v>110</v>
      </c>
      <c r="J6211" s="11" t="s">
        <v>9268</v>
      </c>
      <c r="K6211" s="194" t="s">
        <v>510</v>
      </c>
      <c r="L6211" s="176"/>
      <c r="M6211" s="176">
        <v>1000</v>
      </c>
      <c r="N6211" s="80" t="s">
        <v>6566</v>
      </c>
      <c r="O6211" s="162"/>
      <c r="P6211" s="80" t="s">
        <v>6685</v>
      </c>
      <c r="Q6211" s="80"/>
      <c r="R6211" s="80"/>
      <c r="S6211" s="163"/>
      <c r="T6211" s="213"/>
      <c r="U6211" s="162"/>
      <c r="V6211" s="164"/>
      <c r="W6211" s="12" t="str">
        <f t="shared" si="1094"/>
        <v>Mqtt1</v>
      </c>
      <c r="X6211" s="196" t="str">
        <f t="shared" si="1095"/>
        <v>SbFR15Fwd</v>
      </c>
      <c r="Y6211" s="6" t="str">
        <f t="shared" si="1096"/>
        <v>marpower/450000-underwlights/sbfr15fwd</v>
      </c>
      <c r="Z6211" s="103" t="str">
        <f t="shared" si="1097"/>
        <v>$.PresetSet</v>
      </c>
      <c r="AA6211" s="12">
        <v>32</v>
      </c>
      <c r="AB6211" s="6"/>
      <c r="AJ6211" s="80"/>
      <c r="AK6211" s="113" t="s">
        <v>6565</v>
      </c>
      <c r="AN6211" s="80"/>
      <c r="AO6211" s="80"/>
      <c r="AP6211" s="80"/>
      <c r="AQ6211" s="80"/>
      <c r="AR6211" s="127"/>
      <c r="AS6211" s="80"/>
      <c r="AT6211" s="7"/>
      <c r="AU6211" s="7"/>
      <c r="AV6211" s="165"/>
      <c r="AW6211" s="166"/>
      <c r="AX6211" s="137"/>
      <c r="AY6211" s="147"/>
      <c r="AZ6211" s="167"/>
      <c r="BA6211" s="167"/>
      <c r="BB6211" s="147" t="str">
        <f t="shared" si="1100"/>
        <v/>
      </c>
      <c r="BC6211" s="168"/>
      <c r="BD6211" s="165"/>
      <c r="BE6211" s="165"/>
      <c r="BF6211" s="165"/>
      <c r="BG6211" s="165"/>
      <c r="BH6211" s="165"/>
      <c r="BI6211" s="165"/>
      <c r="BJ6211" s="165"/>
      <c r="BK6211" s="165"/>
      <c r="BL6211" s="165"/>
      <c r="BM6211" s="165"/>
      <c r="BN6211" s="165"/>
      <c r="BO6211" s="165"/>
      <c r="BP6211" s="165"/>
      <c r="BQ6211" s="165"/>
      <c r="BS6211" s="6"/>
      <c r="BT6211" s="11"/>
      <c r="BU6211" s="6"/>
      <c r="BV6211" s="6"/>
    </row>
    <row r="6212" spans="1:74" ht="15.75" x14ac:dyDescent="0.25">
      <c r="A6212" s="52" t="s">
        <v>6563</v>
      </c>
      <c r="B6212" s="56"/>
      <c r="C6212" s="7" t="s">
        <v>111</v>
      </c>
      <c r="D6212" s="7" t="s">
        <v>22</v>
      </c>
      <c r="E6212" s="7"/>
      <c r="F6212" s="64" t="s">
        <v>181</v>
      </c>
      <c r="G6212" s="6"/>
      <c r="H6212" s="6"/>
      <c r="I6212" s="10" t="s">
        <v>110</v>
      </c>
      <c r="J6212" s="11" t="s">
        <v>9286</v>
      </c>
      <c r="K6212" s="194" t="s">
        <v>510</v>
      </c>
      <c r="L6212" s="176"/>
      <c r="M6212" s="176">
        <v>1000</v>
      </c>
      <c r="N6212" s="80" t="s">
        <v>6566</v>
      </c>
      <c r="O6212" s="162"/>
      <c r="P6212" s="80" t="s">
        <v>6686</v>
      </c>
      <c r="Q6212" s="80"/>
      <c r="R6212" s="80"/>
      <c r="S6212" s="163"/>
      <c r="T6212" s="213"/>
      <c r="U6212" s="162"/>
      <c r="V6212" s="164"/>
      <c r="W6212" s="12" t="str">
        <f t="shared" si="1094"/>
        <v>Mqtt1</v>
      </c>
      <c r="X6212" s="196" t="str">
        <f t="shared" si="1095"/>
        <v>SbFR15Fwd</v>
      </c>
      <c r="Y6212" s="6" t="str">
        <f t="shared" si="1096"/>
        <v>marpower/450000-underwlights/sbfr15fwd</v>
      </c>
      <c r="Z6212" s="103" t="str">
        <f t="shared" si="1097"/>
        <v>$.SliderOnOff</v>
      </c>
      <c r="AA6212" s="12">
        <v>32</v>
      </c>
      <c r="AB6212" s="6"/>
      <c r="AJ6212" s="80"/>
      <c r="AK6212" s="113" t="s">
        <v>6565</v>
      </c>
      <c r="AN6212" s="80"/>
      <c r="AO6212" s="80"/>
      <c r="AP6212" s="80"/>
      <c r="AQ6212" s="80"/>
      <c r="AR6212" s="127"/>
      <c r="AS6212" s="80"/>
      <c r="AT6212" s="7"/>
      <c r="AU6212" s="7"/>
      <c r="AV6212" s="165"/>
      <c r="AW6212" s="166"/>
      <c r="AX6212" s="137"/>
      <c r="AY6212" s="147"/>
      <c r="AZ6212" s="167"/>
      <c r="BA6212" s="167"/>
      <c r="BB6212" s="147" t="str">
        <f t="shared" si="1100"/>
        <v/>
      </c>
      <c r="BC6212" s="168"/>
      <c r="BD6212" s="165"/>
      <c r="BE6212" s="165"/>
      <c r="BF6212" s="165"/>
      <c r="BG6212" s="165"/>
      <c r="BH6212" s="165"/>
      <c r="BI6212" s="165"/>
      <c r="BJ6212" s="165"/>
      <c r="BK6212" s="165"/>
      <c r="BL6212" s="165"/>
      <c r="BM6212" s="165"/>
      <c r="BN6212" s="165"/>
      <c r="BO6212" s="165"/>
      <c r="BP6212" s="165"/>
      <c r="BQ6212" s="165"/>
      <c r="BS6212" s="6"/>
      <c r="BT6212" s="11"/>
      <c r="BU6212" s="6"/>
      <c r="BV6212" s="6"/>
    </row>
    <row r="6213" spans="1:74" ht="15.75" x14ac:dyDescent="0.25">
      <c r="A6213" s="52" t="s">
        <v>6563</v>
      </c>
      <c r="B6213" s="56"/>
      <c r="C6213" s="7" t="s">
        <v>111</v>
      </c>
      <c r="D6213" s="7" t="s">
        <v>22</v>
      </c>
      <c r="E6213" s="7"/>
      <c r="F6213" s="64" t="s">
        <v>181</v>
      </c>
      <c r="G6213" s="6"/>
      <c r="H6213" s="6"/>
      <c r="I6213" s="10" t="s">
        <v>110</v>
      </c>
      <c r="J6213" s="11" t="s">
        <v>9304</v>
      </c>
      <c r="K6213" s="194" t="s">
        <v>510</v>
      </c>
      <c r="L6213" s="176"/>
      <c r="M6213" s="176">
        <v>1000</v>
      </c>
      <c r="N6213" s="80" t="s">
        <v>6566</v>
      </c>
      <c r="O6213" s="162"/>
      <c r="P6213" s="80" t="s">
        <v>6687</v>
      </c>
      <c r="Q6213" s="80"/>
      <c r="R6213" s="80"/>
      <c r="S6213" s="163"/>
      <c r="T6213" s="213"/>
      <c r="U6213" s="162"/>
      <c r="V6213" s="164"/>
      <c r="W6213" s="12" t="str">
        <f t="shared" si="1094"/>
        <v>Mqtt1</v>
      </c>
      <c r="X6213" s="196" t="str">
        <f t="shared" si="1095"/>
        <v>SbFR15Fwd</v>
      </c>
      <c r="Y6213" s="6" t="str">
        <f t="shared" si="1096"/>
        <v>marpower/450000-underwlights/sbfr15fwd</v>
      </c>
      <c r="Z6213" s="103" t="str">
        <f t="shared" si="1097"/>
        <v>$.ActiveChanges</v>
      </c>
      <c r="AA6213" s="12">
        <v>32</v>
      </c>
      <c r="AB6213" s="6"/>
      <c r="AJ6213" s="80"/>
      <c r="AK6213" s="113" t="s">
        <v>6565</v>
      </c>
      <c r="AN6213" s="80"/>
      <c r="AO6213" s="80"/>
      <c r="AP6213" s="80"/>
      <c r="AQ6213" s="80"/>
      <c r="AR6213" s="127"/>
      <c r="AS6213" s="80"/>
      <c r="AT6213" s="7"/>
      <c r="AU6213" s="7"/>
      <c r="AV6213" s="165"/>
      <c r="AW6213" s="166"/>
      <c r="AX6213" s="137"/>
      <c r="AY6213" s="147"/>
      <c r="AZ6213" s="167"/>
      <c r="BA6213" s="167"/>
      <c r="BB6213" s="147" t="str">
        <f t="shared" si="1100"/>
        <v/>
      </c>
      <c r="BC6213" s="168"/>
      <c r="BD6213" s="165"/>
      <c r="BE6213" s="165"/>
      <c r="BF6213" s="165"/>
      <c r="BG6213" s="165"/>
      <c r="BH6213" s="165"/>
      <c r="BI6213" s="165"/>
      <c r="BJ6213" s="165"/>
      <c r="BK6213" s="165"/>
      <c r="BL6213" s="165"/>
      <c r="BM6213" s="165"/>
      <c r="BN6213" s="165"/>
      <c r="BO6213" s="165"/>
      <c r="BP6213" s="165"/>
      <c r="BQ6213" s="165"/>
      <c r="BS6213" s="6"/>
      <c r="BT6213" s="11"/>
      <c r="BU6213" s="6"/>
      <c r="BV6213" s="6"/>
    </row>
    <row r="6214" spans="1:74" ht="15.75" x14ac:dyDescent="0.25">
      <c r="A6214" s="52" t="s">
        <v>6563</v>
      </c>
      <c r="B6214" s="56"/>
      <c r="C6214" s="7" t="s">
        <v>128</v>
      </c>
      <c r="D6214" s="7" t="s">
        <v>22</v>
      </c>
      <c r="E6214" s="7"/>
      <c r="F6214" s="64" t="s">
        <v>181</v>
      </c>
      <c r="G6214" s="6"/>
      <c r="H6214" s="6"/>
      <c r="I6214" s="10" t="s">
        <v>110</v>
      </c>
      <c r="J6214" s="11" t="s">
        <v>9322</v>
      </c>
      <c r="K6214" s="194" t="s">
        <v>510</v>
      </c>
      <c r="L6214" s="176"/>
      <c r="M6214" s="176">
        <v>1000</v>
      </c>
      <c r="N6214" s="80" t="s">
        <v>6566</v>
      </c>
      <c r="O6214" s="162"/>
      <c r="P6214" s="80" t="s">
        <v>6688</v>
      </c>
      <c r="Q6214" s="80"/>
      <c r="R6214" s="80"/>
      <c r="S6214" s="163"/>
      <c r="T6214" s="213"/>
      <c r="U6214" s="162"/>
      <c r="V6214" s="164"/>
      <c r="W6214" s="12" t="str">
        <f t="shared" si="1094"/>
        <v>Mqtt1</v>
      </c>
      <c r="X6214" s="196" t="str">
        <f t="shared" si="1095"/>
        <v>SbFR15Fwd</v>
      </c>
      <c r="Y6214" s="6" t="str">
        <f t="shared" si="1096"/>
        <v>marpower/450000-underwlights/sbfr15fwd</v>
      </c>
      <c r="Z6214" s="103" t="str">
        <f t="shared" si="1097"/>
        <v>$.Preset1HmiColor</v>
      </c>
      <c r="AA6214" s="12">
        <v>32</v>
      </c>
      <c r="AB6214" s="6"/>
      <c r="AE6214" s="11">
        <v>9</v>
      </c>
      <c r="AJ6214" s="80"/>
      <c r="AN6214" s="80"/>
      <c r="AO6214" s="80"/>
      <c r="AP6214" s="80"/>
      <c r="AQ6214" s="80"/>
      <c r="AR6214" s="127"/>
      <c r="AS6214" s="80"/>
      <c r="AT6214" s="7"/>
      <c r="AU6214" s="7"/>
      <c r="AV6214" s="165"/>
      <c r="AW6214" s="166"/>
      <c r="AX6214" s="137"/>
      <c r="AY6214" s="147"/>
      <c r="AZ6214" s="167"/>
      <c r="BA6214" s="167"/>
      <c r="BB6214" s="147" t="str">
        <f t="shared" si="1100"/>
        <v/>
      </c>
      <c r="BC6214" s="168"/>
      <c r="BD6214" s="165"/>
      <c r="BE6214" s="165"/>
      <c r="BF6214" s="165"/>
      <c r="BG6214" s="165"/>
      <c r="BH6214" s="165"/>
      <c r="BI6214" s="165"/>
      <c r="BJ6214" s="165"/>
      <c r="BK6214" s="165"/>
      <c r="BL6214" s="165"/>
      <c r="BM6214" s="165"/>
      <c r="BN6214" s="165"/>
      <c r="BO6214" s="165"/>
      <c r="BP6214" s="165"/>
      <c r="BQ6214" s="165"/>
      <c r="BS6214" s="6"/>
      <c r="BT6214" s="11"/>
      <c r="BU6214" s="6"/>
      <c r="BV6214" s="6"/>
    </row>
    <row r="6215" spans="1:74" ht="15.75" x14ac:dyDescent="0.25">
      <c r="A6215" s="52" t="s">
        <v>6563</v>
      </c>
      <c r="B6215" s="56"/>
      <c r="C6215" s="7" t="s">
        <v>128</v>
      </c>
      <c r="D6215" s="7" t="s">
        <v>22</v>
      </c>
      <c r="E6215" s="7"/>
      <c r="F6215" s="64" t="s">
        <v>181</v>
      </c>
      <c r="G6215" s="6"/>
      <c r="H6215" s="6"/>
      <c r="I6215" s="10" t="s">
        <v>110</v>
      </c>
      <c r="J6215" s="11" t="s">
        <v>9340</v>
      </c>
      <c r="K6215" s="194" t="s">
        <v>510</v>
      </c>
      <c r="L6215" s="176"/>
      <c r="M6215" s="176">
        <v>1000</v>
      </c>
      <c r="N6215" s="80" t="s">
        <v>6566</v>
      </c>
      <c r="O6215" s="162"/>
      <c r="P6215" s="80" t="s">
        <v>6689</v>
      </c>
      <c r="Q6215" s="80"/>
      <c r="R6215" s="80"/>
      <c r="S6215" s="163"/>
      <c r="T6215" s="213"/>
      <c r="U6215" s="162"/>
      <c r="V6215" s="164"/>
      <c r="W6215" s="12" t="str">
        <f t="shared" si="1094"/>
        <v>Mqtt1</v>
      </c>
      <c r="X6215" s="196" t="str">
        <f t="shared" si="1095"/>
        <v>SbFR15Fwd</v>
      </c>
      <c r="Y6215" s="6" t="str">
        <f t="shared" si="1096"/>
        <v>marpower/450000-underwlights/sbfr15fwd</v>
      </c>
      <c r="Z6215" s="103" t="str">
        <f t="shared" si="1097"/>
        <v>$.Preset2HmiColor</v>
      </c>
      <c r="AA6215" s="12">
        <v>32</v>
      </c>
      <c r="AB6215" s="6"/>
      <c r="AE6215" s="11">
        <v>9</v>
      </c>
      <c r="AJ6215" s="80"/>
      <c r="AN6215" s="80"/>
      <c r="AO6215" s="80"/>
      <c r="AP6215" s="80"/>
      <c r="AQ6215" s="80"/>
      <c r="AR6215" s="127"/>
      <c r="AS6215" s="80"/>
      <c r="AT6215" s="7"/>
      <c r="AU6215" s="7"/>
      <c r="AV6215" s="165"/>
      <c r="AW6215" s="166"/>
      <c r="AX6215" s="137"/>
      <c r="AY6215" s="147"/>
      <c r="AZ6215" s="167"/>
      <c r="BA6215" s="167"/>
      <c r="BB6215" s="147" t="str">
        <f t="shared" si="1100"/>
        <v/>
      </c>
      <c r="BC6215" s="168"/>
      <c r="BD6215" s="165"/>
      <c r="BE6215" s="165"/>
      <c r="BF6215" s="165"/>
      <c r="BG6215" s="165"/>
      <c r="BH6215" s="165"/>
      <c r="BI6215" s="165"/>
      <c r="BJ6215" s="165"/>
      <c r="BK6215" s="165"/>
      <c r="BL6215" s="165"/>
      <c r="BM6215" s="165"/>
      <c r="BN6215" s="165"/>
      <c r="BO6215" s="165"/>
      <c r="BP6215" s="165"/>
      <c r="BQ6215" s="165"/>
      <c r="BS6215" s="6"/>
      <c r="BT6215" s="11"/>
      <c r="BU6215" s="6"/>
      <c r="BV6215" s="6"/>
    </row>
    <row r="6216" spans="1:74" ht="15.75" x14ac:dyDescent="0.25">
      <c r="A6216" s="52" t="s">
        <v>6563</v>
      </c>
      <c r="B6216" s="56"/>
      <c r="C6216" s="7" t="s">
        <v>128</v>
      </c>
      <c r="D6216" s="7" t="s">
        <v>22</v>
      </c>
      <c r="E6216" s="7"/>
      <c r="F6216" s="64" t="s">
        <v>181</v>
      </c>
      <c r="G6216" s="6"/>
      <c r="H6216" s="6"/>
      <c r="I6216" s="10" t="s">
        <v>110</v>
      </c>
      <c r="J6216" s="11" t="s">
        <v>9358</v>
      </c>
      <c r="K6216" s="194" t="s">
        <v>510</v>
      </c>
      <c r="L6216" s="176"/>
      <c r="M6216" s="176">
        <v>1000</v>
      </c>
      <c r="N6216" s="80" t="s">
        <v>6566</v>
      </c>
      <c r="O6216" s="162"/>
      <c r="P6216" s="80" t="s">
        <v>6690</v>
      </c>
      <c r="Q6216" s="80"/>
      <c r="R6216" s="80"/>
      <c r="S6216" s="163"/>
      <c r="T6216" s="213"/>
      <c r="U6216" s="162"/>
      <c r="V6216" s="164"/>
      <c r="W6216" s="12" t="str">
        <f t="shared" si="1094"/>
        <v>Mqtt1</v>
      </c>
      <c r="X6216" s="196" t="str">
        <f t="shared" si="1095"/>
        <v>SbFR15Fwd</v>
      </c>
      <c r="Y6216" s="6" t="str">
        <f t="shared" si="1096"/>
        <v>marpower/450000-underwlights/sbfr15fwd</v>
      </c>
      <c r="Z6216" s="103" t="str">
        <f t="shared" si="1097"/>
        <v>$.Preset3HmiColor</v>
      </c>
      <c r="AA6216" s="12">
        <v>32</v>
      </c>
      <c r="AB6216" s="6"/>
      <c r="AE6216" s="11">
        <v>9</v>
      </c>
      <c r="AJ6216" s="80"/>
      <c r="AN6216" s="80"/>
      <c r="AO6216" s="80"/>
      <c r="AP6216" s="80"/>
      <c r="AQ6216" s="80"/>
      <c r="AR6216" s="127"/>
      <c r="AS6216" s="80"/>
      <c r="AT6216" s="7"/>
      <c r="AU6216" s="7"/>
      <c r="AV6216" s="165"/>
      <c r="AW6216" s="166"/>
      <c r="AX6216" s="137"/>
      <c r="AY6216" s="147"/>
      <c r="AZ6216" s="167"/>
      <c r="BA6216" s="167"/>
      <c r="BB6216" s="147" t="str">
        <f t="shared" si="1100"/>
        <v/>
      </c>
      <c r="BC6216" s="168"/>
      <c r="BD6216" s="165"/>
      <c r="BE6216" s="165"/>
      <c r="BF6216" s="165"/>
      <c r="BG6216" s="165"/>
      <c r="BH6216" s="165"/>
      <c r="BI6216" s="165"/>
      <c r="BJ6216" s="165"/>
      <c r="BK6216" s="165"/>
      <c r="BL6216" s="165"/>
      <c r="BM6216" s="165"/>
      <c r="BN6216" s="165"/>
      <c r="BO6216" s="165"/>
      <c r="BP6216" s="165"/>
      <c r="BQ6216" s="165"/>
      <c r="BS6216" s="6"/>
      <c r="BT6216" s="11"/>
      <c r="BU6216" s="6"/>
      <c r="BV6216" s="6"/>
    </row>
    <row r="6217" spans="1:74" ht="15.75" x14ac:dyDescent="0.25">
      <c r="A6217" s="52" t="s">
        <v>6563</v>
      </c>
      <c r="B6217" s="56"/>
      <c r="C6217" s="7" t="s">
        <v>128</v>
      </c>
      <c r="D6217" s="7" t="s">
        <v>22</v>
      </c>
      <c r="E6217" s="7"/>
      <c r="F6217" s="64" t="s">
        <v>181</v>
      </c>
      <c r="G6217" s="6"/>
      <c r="H6217" s="6"/>
      <c r="I6217" s="10" t="s">
        <v>110</v>
      </c>
      <c r="J6217" s="11" t="s">
        <v>9376</v>
      </c>
      <c r="K6217" s="194" t="s">
        <v>510</v>
      </c>
      <c r="L6217" s="176"/>
      <c r="M6217" s="176">
        <v>1000</v>
      </c>
      <c r="N6217" s="80" t="s">
        <v>6566</v>
      </c>
      <c r="O6217" s="162"/>
      <c r="P6217" s="80" t="s">
        <v>6691</v>
      </c>
      <c r="Q6217" s="80"/>
      <c r="R6217" s="80"/>
      <c r="S6217" s="163"/>
      <c r="T6217" s="213"/>
      <c r="U6217" s="162"/>
      <c r="V6217" s="164"/>
      <c r="W6217" s="12" t="str">
        <f t="shared" si="1094"/>
        <v>Mqtt1</v>
      </c>
      <c r="X6217" s="196" t="str">
        <f t="shared" si="1095"/>
        <v>SbFR15Fwd</v>
      </c>
      <c r="Y6217" s="6" t="str">
        <f t="shared" si="1096"/>
        <v>marpower/450000-underwlights/sbfr15fwd</v>
      </c>
      <c r="Z6217" s="103" t="str">
        <f t="shared" si="1097"/>
        <v>$.Preset4HmiColor</v>
      </c>
      <c r="AA6217" s="12">
        <v>32</v>
      </c>
      <c r="AB6217" s="6"/>
      <c r="AE6217" s="11">
        <v>9</v>
      </c>
      <c r="AJ6217" s="80"/>
      <c r="AN6217" s="80"/>
      <c r="AO6217" s="80"/>
      <c r="AP6217" s="80"/>
      <c r="AQ6217" s="80"/>
      <c r="AR6217" s="127"/>
      <c r="AS6217" s="80"/>
      <c r="AT6217" s="7"/>
      <c r="AU6217" s="7"/>
      <c r="AV6217" s="165"/>
      <c r="AW6217" s="166"/>
      <c r="AX6217" s="137"/>
      <c r="AY6217" s="147"/>
      <c r="AZ6217" s="167"/>
      <c r="BA6217" s="167"/>
      <c r="BB6217" s="147" t="str">
        <f t="shared" si="1100"/>
        <v/>
      </c>
      <c r="BC6217" s="168"/>
      <c r="BD6217" s="165"/>
      <c r="BE6217" s="165"/>
      <c r="BF6217" s="165"/>
      <c r="BG6217" s="165"/>
      <c r="BH6217" s="165"/>
      <c r="BI6217" s="165"/>
      <c r="BJ6217" s="165"/>
      <c r="BK6217" s="165"/>
      <c r="BL6217" s="165"/>
      <c r="BM6217" s="165"/>
      <c r="BN6217" s="165"/>
      <c r="BO6217" s="165"/>
      <c r="BP6217" s="165"/>
      <c r="BQ6217" s="165"/>
      <c r="BS6217" s="6"/>
      <c r="BT6217" s="11"/>
      <c r="BU6217" s="6"/>
      <c r="BV6217" s="6"/>
    </row>
    <row r="6218" spans="1:74" ht="15.75" x14ac:dyDescent="0.25">
      <c r="A6218" s="52" t="s">
        <v>6563</v>
      </c>
      <c r="B6218" s="56"/>
      <c r="C6218" s="7" t="s">
        <v>128</v>
      </c>
      <c r="D6218" s="7" t="s">
        <v>22</v>
      </c>
      <c r="E6218" s="7"/>
      <c r="F6218" s="64" t="s">
        <v>181</v>
      </c>
      <c r="G6218" s="6"/>
      <c r="H6218" s="6"/>
      <c r="I6218" s="10" t="s">
        <v>110</v>
      </c>
      <c r="J6218" s="11" t="s">
        <v>9394</v>
      </c>
      <c r="K6218" s="194" t="s">
        <v>510</v>
      </c>
      <c r="L6218" s="176"/>
      <c r="M6218" s="176">
        <v>1000</v>
      </c>
      <c r="N6218" s="80" t="s">
        <v>6566</v>
      </c>
      <c r="O6218" s="162"/>
      <c r="P6218" s="80" t="s">
        <v>6692</v>
      </c>
      <c r="Q6218" s="80"/>
      <c r="R6218" s="80"/>
      <c r="S6218" s="163"/>
      <c r="T6218" s="213"/>
      <c r="U6218" s="162"/>
      <c r="V6218" s="164"/>
      <c r="W6218" s="12" t="str">
        <f t="shared" si="1094"/>
        <v>Mqtt1</v>
      </c>
      <c r="X6218" s="196" t="str">
        <f t="shared" si="1095"/>
        <v>SbFR15Fwd</v>
      </c>
      <c r="Y6218" s="6" t="str">
        <f t="shared" si="1096"/>
        <v>marpower/450000-underwlights/sbfr15fwd</v>
      </c>
      <c r="Z6218" s="103" t="str">
        <f t="shared" si="1097"/>
        <v>$.Preset5HmiColor</v>
      </c>
      <c r="AA6218" s="12">
        <v>32</v>
      </c>
      <c r="AB6218" s="6"/>
      <c r="AE6218" s="11">
        <v>9</v>
      </c>
      <c r="AJ6218" s="80"/>
      <c r="AN6218" s="80"/>
      <c r="AO6218" s="80"/>
      <c r="AP6218" s="80"/>
      <c r="AQ6218" s="80"/>
      <c r="AR6218" s="127"/>
      <c r="AS6218" s="80"/>
      <c r="AT6218" s="7"/>
      <c r="AU6218" s="7"/>
      <c r="AV6218" s="165"/>
      <c r="AW6218" s="166"/>
      <c r="AX6218" s="137"/>
      <c r="AY6218" s="147"/>
      <c r="AZ6218" s="167"/>
      <c r="BA6218" s="167"/>
      <c r="BB6218" s="147" t="str">
        <f t="shared" si="1100"/>
        <v/>
      </c>
      <c r="BC6218" s="168"/>
      <c r="BD6218" s="165"/>
      <c r="BE6218" s="165"/>
      <c r="BF6218" s="165"/>
      <c r="BG6218" s="165"/>
      <c r="BH6218" s="165"/>
      <c r="BI6218" s="165"/>
      <c r="BJ6218" s="165"/>
      <c r="BK6218" s="165"/>
      <c r="BL6218" s="165"/>
      <c r="BM6218" s="165"/>
      <c r="BN6218" s="165"/>
      <c r="BO6218" s="165"/>
      <c r="BP6218" s="165"/>
      <c r="BQ6218" s="165"/>
      <c r="BS6218" s="6"/>
      <c r="BT6218" s="11"/>
      <c r="BU6218" s="6"/>
      <c r="BV6218" s="6"/>
    </row>
    <row r="6219" spans="1:74" ht="15.75" x14ac:dyDescent="0.25">
      <c r="A6219" s="52" t="s">
        <v>6563</v>
      </c>
      <c r="B6219" s="56"/>
      <c r="C6219" s="7" t="s">
        <v>128</v>
      </c>
      <c r="D6219" s="7" t="s">
        <v>22</v>
      </c>
      <c r="E6219" s="7"/>
      <c r="F6219" s="64" t="s">
        <v>181</v>
      </c>
      <c r="G6219" s="6"/>
      <c r="H6219" s="6"/>
      <c r="I6219" s="10" t="s">
        <v>110</v>
      </c>
      <c r="J6219" s="11" t="s">
        <v>9412</v>
      </c>
      <c r="K6219" s="194" t="s">
        <v>510</v>
      </c>
      <c r="L6219" s="176"/>
      <c r="M6219" s="176">
        <v>1000</v>
      </c>
      <c r="N6219" s="80" t="s">
        <v>6566</v>
      </c>
      <c r="O6219" s="162"/>
      <c r="P6219" s="80" t="s">
        <v>6693</v>
      </c>
      <c r="Q6219" s="80"/>
      <c r="R6219" s="80"/>
      <c r="S6219" s="163"/>
      <c r="T6219" s="213"/>
      <c r="U6219" s="162"/>
      <c r="V6219" s="164"/>
      <c r="W6219" s="12" t="str">
        <f t="shared" si="1094"/>
        <v>Mqtt1</v>
      </c>
      <c r="X6219" s="196" t="str">
        <f t="shared" si="1095"/>
        <v>SbFR15Fwd</v>
      </c>
      <c r="Y6219" s="6" t="str">
        <f t="shared" si="1096"/>
        <v>marpower/450000-underwlights/sbfr15fwd</v>
      </c>
      <c r="Z6219" s="103" t="str">
        <f t="shared" si="1097"/>
        <v>$.Preset6HmiColor</v>
      </c>
      <c r="AA6219" s="12">
        <v>32</v>
      </c>
      <c r="AB6219" s="6"/>
      <c r="AE6219" s="11">
        <v>9</v>
      </c>
      <c r="AJ6219" s="80"/>
      <c r="AN6219" s="80"/>
      <c r="AO6219" s="80"/>
      <c r="AP6219" s="80"/>
      <c r="AQ6219" s="80"/>
      <c r="AR6219" s="127"/>
      <c r="AS6219" s="80"/>
      <c r="AT6219" s="7"/>
      <c r="AU6219" s="7"/>
      <c r="AV6219" s="165"/>
      <c r="AW6219" s="166"/>
      <c r="AX6219" s="137"/>
      <c r="AY6219" s="147"/>
      <c r="AZ6219" s="167"/>
      <c r="BA6219" s="167"/>
      <c r="BB6219" s="147" t="str">
        <f t="shared" si="1100"/>
        <v/>
      </c>
      <c r="BC6219" s="168"/>
      <c r="BD6219" s="165"/>
      <c r="BE6219" s="165"/>
      <c r="BF6219" s="165"/>
      <c r="BG6219" s="165"/>
      <c r="BH6219" s="165"/>
      <c r="BI6219" s="165"/>
      <c r="BJ6219" s="165"/>
      <c r="BK6219" s="165"/>
      <c r="BL6219" s="165"/>
      <c r="BM6219" s="165"/>
      <c r="BN6219" s="165"/>
      <c r="BO6219" s="165"/>
      <c r="BP6219" s="165"/>
      <c r="BQ6219" s="165"/>
      <c r="BS6219" s="6"/>
      <c r="BT6219" s="11"/>
      <c r="BU6219" s="6"/>
      <c r="BV6219" s="6"/>
    </row>
    <row r="6220" spans="1:74" ht="15.75" x14ac:dyDescent="0.25">
      <c r="A6220" s="52" t="s">
        <v>6563</v>
      </c>
      <c r="B6220" s="56"/>
      <c r="C6220" s="7" t="s">
        <v>128</v>
      </c>
      <c r="D6220" s="7" t="s">
        <v>22</v>
      </c>
      <c r="E6220" s="7"/>
      <c r="F6220" s="64" t="s">
        <v>181</v>
      </c>
      <c r="G6220" s="6"/>
      <c r="H6220" s="6"/>
      <c r="I6220" s="10" t="s">
        <v>110</v>
      </c>
      <c r="J6220" s="11" t="s">
        <v>9430</v>
      </c>
      <c r="K6220" s="194" t="s">
        <v>510</v>
      </c>
      <c r="L6220" s="176"/>
      <c r="M6220" s="176">
        <v>1000</v>
      </c>
      <c r="N6220" s="80" t="s">
        <v>6566</v>
      </c>
      <c r="O6220" s="162"/>
      <c r="P6220" s="80" t="s">
        <v>6694</v>
      </c>
      <c r="Q6220" s="80"/>
      <c r="R6220" s="80"/>
      <c r="S6220" s="163"/>
      <c r="T6220" s="213"/>
      <c r="U6220" s="162"/>
      <c r="V6220" s="164"/>
      <c r="W6220" s="12" t="str">
        <f t="shared" si="1094"/>
        <v>Mqtt1</v>
      </c>
      <c r="X6220" s="196" t="str">
        <f t="shared" si="1095"/>
        <v>SbFR15Fwd</v>
      </c>
      <c r="Y6220" s="6" t="str">
        <f t="shared" si="1096"/>
        <v>marpower/450000-underwlights/sbfr15fwd</v>
      </c>
      <c r="Z6220" s="103" t="str">
        <f t="shared" si="1097"/>
        <v>$.CurrentHmiColor</v>
      </c>
      <c r="AA6220" s="12">
        <v>32</v>
      </c>
      <c r="AB6220" s="6"/>
      <c r="AE6220" s="11">
        <v>9</v>
      </c>
      <c r="AJ6220" s="80"/>
      <c r="AN6220" s="80"/>
      <c r="AO6220" s="80"/>
      <c r="AP6220" s="80"/>
      <c r="AQ6220" s="80"/>
      <c r="AR6220" s="127"/>
      <c r="AS6220" s="80"/>
      <c r="AT6220" s="7"/>
      <c r="AU6220" s="7"/>
      <c r="AV6220" s="165"/>
      <c r="AW6220" s="166"/>
      <c r="AX6220" s="137"/>
      <c r="AY6220" s="147"/>
      <c r="AZ6220" s="167"/>
      <c r="BA6220" s="167"/>
      <c r="BB6220" s="147" t="str">
        <f t="shared" ref="BB6220:BB6283" si="1101">IF(ISNUMBER(AM6220),"1","")</f>
        <v/>
      </c>
      <c r="BC6220" s="168"/>
      <c r="BD6220" s="165"/>
      <c r="BE6220" s="165"/>
      <c r="BF6220" s="165"/>
      <c r="BG6220" s="165"/>
      <c r="BH6220" s="165"/>
      <c r="BI6220" s="165"/>
      <c r="BJ6220" s="165"/>
      <c r="BK6220" s="165"/>
      <c r="BL6220" s="165"/>
      <c r="BM6220" s="165"/>
      <c r="BN6220" s="165"/>
      <c r="BO6220" s="165"/>
      <c r="BP6220" s="165"/>
      <c r="BQ6220" s="165"/>
      <c r="BS6220" s="6"/>
      <c r="BT6220" s="11"/>
      <c r="BU6220" s="6"/>
      <c r="BV6220" s="6"/>
    </row>
    <row r="6221" spans="1:74" ht="15.75" x14ac:dyDescent="0.25">
      <c r="A6221" s="52" t="s">
        <v>6563</v>
      </c>
      <c r="B6221" s="56"/>
      <c r="C6221" s="7" t="s">
        <v>114</v>
      </c>
      <c r="D6221" s="7" t="s">
        <v>22</v>
      </c>
      <c r="E6221" s="7"/>
      <c r="F6221" s="64" t="s">
        <v>181</v>
      </c>
      <c r="G6221" s="6"/>
      <c r="H6221" s="6"/>
      <c r="I6221" s="10" t="s">
        <v>110</v>
      </c>
      <c r="J6221" s="11" t="s">
        <v>9163</v>
      </c>
      <c r="K6221" s="194" t="s">
        <v>510</v>
      </c>
      <c r="L6221" s="176"/>
      <c r="M6221" s="176">
        <v>1000</v>
      </c>
      <c r="N6221" s="80" t="s">
        <v>6566</v>
      </c>
      <c r="O6221" s="162"/>
      <c r="P6221" s="80" t="s">
        <v>6695</v>
      </c>
      <c r="Q6221" s="80"/>
      <c r="R6221" s="80"/>
      <c r="S6221" s="163"/>
      <c r="T6221" s="213"/>
      <c r="U6221" s="162"/>
      <c r="V6221" s="164"/>
      <c r="W6221" s="12" t="str">
        <f t="shared" ref="W6221:W6284" si="1102">IF(COUNTIF(N6221,"spare"),"","Mqtt1")</f>
        <v>Mqtt1</v>
      </c>
      <c r="X6221" s="196" t="str">
        <f t="shared" ref="X6221:X6284" si="1103">MID(J6221,1,FIND("_",J6221,6)-1)</f>
        <v>SbFR26Fwd</v>
      </c>
      <c r="Y6221" s="6" t="str">
        <f t="shared" si="1096"/>
        <v>marpower/450000-underwlights/sbfr26fwd</v>
      </c>
      <c r="Z6221" s="103" t="str">
        <f t="shared" si="1097"/>
        <v>$.PresetSelection</v>
      </c>
      <c r="AA6221" s="12">
        <v>36</v>
      </c>
      <c r="AB6221" s="6"/>
      <c r="AJ6221" s="80"/>
      <c r="AK6221" s="113" t="s">
        <v>6565</v>
      </c>
      <c r="AN6221" s="80"/>
      <c r="AO6221" s="80"/>
      <c r="AP6221" s="80"/>
      <c r="AQ6221" s="80"/>
      <c r="AR6221" s="127"/>
      <c r="AS6221" s="80"/>
      <c r="AT6221" s="7"/>
      <c r="AU6221" s="7"/>
      <c r="AV6221" s="165"/>
      <c r="AW6221" s="166"/>
      <c r="AX6221" s="137"/>
      <c r="AY6221" s="147"/>
      <c r="AZ6221" s="167"/>
      <c r="BA6221" s="167"/>
      <c r="BB6221" s="147" t="str">
        <f t="shared" si="1101"/>
        <v/>
      </c>
      <c r="BC6221" s="168"/>
      <c r="BD6221" s="165"/>
      <c r="BE6221" s="165"/>
      <c r="BF6221" s="165"/>
      <c r="BG6221" s="165"/>
      <c r="BH6221" s="165"/>
      <c r="BI6221" s="165"/>
      <c r="BJ6221" s="165"/>
      <c r="BK6221" s="165"/>
      <c r="BL6221" s="165"/>
      <c r="BM6221" s="165"/>
      <c r="BN6221" s="165"/>
      <c r="BO6221" s="165"/>
      <c r="BP6221" s="165"/>
      <c r="BQ6221" s="165"/>
      <c r="BS6221" s="6"/>
      <c r="BT6221" s="11"/>
      <c r="BU6221" s="6"/>
      <c r="BV6221" s="6"/>
    </row>
    <row r="6222" spans="1:74" ht="15.75" x14ac:dyDescent="0.25">
      <c r="A6222" s="52" t="s">
        <v>6563</v>
      </c>
      <c r="B6222" s="56"/>
      <c r="C6222" s="7" t="s">
        <v>114</v>
      </c>
      <c r="D6222" s="7" t="s">
        <v>22</v>
      </c>
      <c r="E6222" s="7"/>
      <c r="F6222" s="64" t="s">
        <v>181</v>
      </c>
      <c r="G6222" s="6"/>
      <c r="H6222" s="6"/>
      <c r="I6222" s="10" t="s">
        <v>110</v>
      </c>
      <c r="J6222" s="11" t="s">
        <v>9179</v>
      </c>
      <c r="K6222" s="194" t="s">
        <v>510</v>
      </c>
      <c r="L6222" s="176"/>
      <c r="M6222" s="176">
        <v>1000</v>
      </c>
      <c r="N6222" s="80" t="s">
        <v>6566</v>
      </c>
      <c r="O6222" s="162"/>
      <c r="P6222" s="80" t="s">
        <v>6696</v>
      </c>
      <c r="Q6222" s="80"/>
      <c r="R6222" s="80"/>
      <c r="S6222" s="163"/>
      <c r="T6222" s="213"/>
      <c r="U6222" s="162"/>
      <c r="V6222" s="164"/>
      <c r="W6222" s="12" t="str">
        <f t="shared" si="1102"/>
        <v>Mqtt1</v>
      </c>
      <c r="X6222" s="196" t="str">
        <f t="shared" si="1103"/>
        <v>SbFR26Fwd</v>
      </c>
      <c r="Y6222" s="6" t="str">
        <f t="shared" ref="Y6222:Y6285" si="1104">LOWER(SUBSTITUTE(SUBSTITUTE(IF(COUNTIF(N6222,"spare"),"",_xlfn.CONCAT("marpower/",IF(X6222&lt;&gt;"",N6222&amp;"/"&amp;X6222,N6222)))," ","-"),"_","-"))</f>
        <v>marpower/450000-underwlights/sbfr26fwd</v>
      </c>
      <c r="Z6222" s="103" t="str">
        <f t="shared" ref="Z6222:Z6285" si="1105">IF(COUNTIF(N6222,"spare"),"","$."&amp;_xlfn.REGEXREPLACE(IF(X6222="",J6222,_xlfn.REGEXREPLACE(J6222,".*_","")),"\.","_"))</f>
        <v>$.SliderRed</v>
      </c>
      <c r="AA6222" s="12">
        <v>36</v>
      </c>
      <c r="AB6222" s="6"/>
      <c r="AJ6222" s="80"/>
      <c r="AK6222" s="113" t="s">
        <v>6565</v>
      </c>
      <c r="AN6222" s="80"/>
      <c r="AO6222" s="80"/>
      <c r="AP6222" s="80"/>
      <c r="AQ6222" s="80"/>
      <c r="AR6222" s="127"/>
      <c r="AS6222" s="80"/>
      <c r="AT6222" s="7"/>
      <c r="AU6222" s="7"/>
      <c r="AV6222" s="165"/>
      <c r="AW6222" s="166"/>
      <c r="AX6222" s="137"/>
      <c r="AY6222" s="147"/>
      <c r="AZ6222" s="167"/>
      <c r="BA6222" s="167"/>
      <c r="BB6222" s="147" t="str">
        <f t="shared" si="1101"/>
        <v/>
      </c>
      <c r="BC6222" s="168"/>
      <c r="BD6222" s="165"/>
      <c r="BE6222" s="165"/>
      <c r="BF6222" s="165"/>
      <c r="BG6222" s="165"/>
      <c r="BH6222" s="165"/>
      <c r="BI6222" s="165"/>
      <c r="BJ6222" s="165"/>
      <c r="BK6222" s="165"/>
      <c r="BL6222" s="165"/>
      <c r="BM6222" s="165"/>
      <c r="BN6222" s="165"/>
      <c r="BO6222" s="165"/>
      <c r="BP6222" s="165"/>
      <c r="BQ6222" s="165"/>
      <c r="BS6222" s="6"/>
      <c r="BT6222" s="11"/>
      <c r="BU6222" s="6"/>
      <c r="BV6222" s="6"/>
    </row>
    <row r="6223" spans="1:74" ht="15.75" x14ac:dyDescent="0.25">
      <c r="A6223" s="52" t="s">
        <v>6563</v>
      </c>
      <c r="B6223" s="56"/>
      <c r="C6223" s="7" t="s">
        <v>114</v>
      </c>
      <c r="D6223" s="7" t="s">
        <v>22</v>
      </c>
      <c r="E6223" s="7"/>
      <c r="F6223" s="64" t="s">
        <v>181</v>
      </c>
      <c r="G6223" s="6"/>
      <c r="H6223" s="6"/>
      <c r="I6223" s="10" t="s">
        <v>110</v>
      </c>
      <c r="J6223" s="11" t="s">
        <v>9197</v>
      </c>
      <c r="K6223" s="194" t="s">
        <v>510</v>
      </c>
      <c r="L6223" s="176"/>
      <c r="M6223" s="176">
        <v>1000</v>
      </c>
      <c r="N6223" s="80" t="s">
        <v>6566</v>
      </c>
      <c r="O6223" s="162"/>
      <c r="P6223" s="80" t="s">
        <v>6697</v>
      </c>
      <c r="Q6223" s="80"/>
      <c r="R6223" s="80"/>
      <c r="S6223" s="163"/>
      <c r="T6223" s="213"/>
      <c r="U6223" s="162"/>
      <c r="V6223" s="164"/>
      <c r="W6223" s="12" t="str">
        <f t="shared" si="1102"/>
        <v>Mqtt1</v>
      </c>
      <c r="X6223" s="196" t="str">
        <f t="shared" si="1103"/>
        <v>SbFR26Fwd</v>
      </c>
      <c r="Y6223" s="6" t="str">
        <f t="shared" si="1104"/>
        <v>marpower/450000-underwlights/sbfr26fwd</v>
      </c>
      <c r="Z6223" s="103" t="str">
        <f t="shared" si="1105"/>
        <v>$.SliderGreen</v>
      </c>
      <c r="AA6223" s="12">
        <v>36</v>
      </c>
      <c r="AB6223" s="6"/>
      <c r="AJ6223" s="80"/>
      <c r="AK6223" s="113" t="s">
        <v>6565</v>
      </c>
      <c r="AN6223" s="80"/>
      <c r="AO6223" s="80"/>
      <c r="AP6223" s="80"/>
      <c r="AQ6223" s="80"/>
      <c r="AR6223" s="127"/>
      <c r="AS6223" s="80"/>
      <c r="AT6223" s="7"/>
      <c r="AU6223" s="7"/>
      <c r="AV6223" s="165"/>
      <c r="AW6223" s="166"/>
      <c r="AX6223" s="137"/>
      <c r="AY6223" s="147"/>
      <c r="AZ6223" s="167"/>
      <c r="BA6223" s="167"/>
      <c r="BB6223" s="147" t="str">
        <f t="shared" si="1101"/>
        <v/>
      </c>
      <c r="BC6223" s="168"/>
      <c r="BD6223" s="165"/>
      <c r="BE6223" s="165"/>
      <c r="BF6223" s="165"/>
      <c r="BG6223" s="165"/>
      <c r="BH6223" s="165"/>
      <c r="BI6223" s="165"/>
      <c r="BJ6223" s="165"/>
      <c r="BK6223" s="165"/>
      <c r="BL6223" s="165"/>
      <c r="BM6223" s="165"/>
      <c r="BN6223" s="165"/>
      <c r="BO6223" s="165"/>
      <c r="BP6223" s="165"/>
      <c r="BQ6223" s="165"/>
      <c r="BS6223" s="6"/>
      <c r="BT6223" s="11"/>
      <c r="BU6223" s="6"/>
      <c r="BV6223" s="6"/>
    </row>
    <row r="6224" spans="1:74" ht="15.75" x14ac:dyDescent="0.25">
      <c r="A6224" s="52" t="s">
        <v>6563</v>
      </c>
      <c r="B6224" s="56"/>
      <c r="C6224" s="7" t="s">
        <v>114</v>
      </c>
      <c r="D6224" s="7" t="s">
        <v>22</v>
      </c>
      <c r="E6224" s="7"/>
      <c r="F6224" s="64" t="s">
        <v>181</v>
      </c>
      <c r="G6224" s="6"/>
      <c r="H6224" s="6"/>
      <c r="I6224" s="10" t="s">
        <v>110</v>
      </c>
      <c r="J6224" s="11" t="s">
        <v>9215</v>
      </c>
      <c r="K6224" s="194" t="s">
        <v>510</v>
      </c>
      <c r="L6224" s="176"/>
      <c r="M6224" s="176">
        <v>1000</v>
      </c>
      <c r="N6224" s="80" t="s">
        <v>6566</v>
      </c>
      <c r="O6224" s="162"/>
      <c r="P6224" s="80" t="s">
        <v>6698</v>
      </c>
      <c r="Q6224" s="80"/>
      <c r="R6224" s="80"/>
      <c r="S6224" s="163"/>
      <c r="T6224" s="213"/>
      <c r="U6224" s="162"/>
      <c r="V6224" s="164"/>
      <c r="W6224" s="12" t="str">
        <f t="shared" si="1102"/>
        <v>Mqtt1</v>
      </c>
      <c r="X6224" s="196" t="str">
        <f t="shared" si="1103"/>
        <v>SbFR26Fwd</v>
      </c>
      <c r="Y6224" s="6" t="str">
        <f t="shared" si="1104"/>
        <v>marpower/450000-underwlights/sbfr26fwd</v>
      </c>
      <c r="Z6224" s="103" t="str">
        <f t="shared" si="1105"/>
        <v>$.SliderBlue</v>
      </c>
      <c r="AA6224" s="12">
        <v>36</v>
      </c>
      <c r="AB6224" s="6"/>
      <c r="AJ6224" s="80"/>
      <c r="AK6224" s="113" t="s">
        <v>6565</v>
      </c>
      <c r="AN6224" s="80"/>
      <c r="AO6224" s="80"/>
      <c r="AP6224" s="80"/>
      <c r="AQ6224" s="80"/>
      <c r="AR6224" s="127"/>
      <c r="AS6224" s="80"/>
      <c r="AT6224" s="7"/>
      <c r="AU6224" s="7"/>
      <c r="AV6224" s="165"/>
      <c r="AW6224" s="166"/>
      <c r="AX6224" s="137"/>
      <c r="AY6224" s="147"/>
      <c r="AZ6224" s="167"/>
      <c r="BA6224" s="167"/>
      <c r="BB6224" s="147" t="str">
        <f t="shared" si="1101"/>
        <v/>
      </c>
      <c r="BC6224" s="168"/>
      <c r="BD6224" s="165"/>
      <c r="BE6224" s="165"/>
      <c r="BF6224" s="165"/>
      <c r="BG6224" s="165"/>
      <c r="BH6224" s="165"/>
      <c r="BI6224" s="165"/>
      <c r="BJ6224" s="165"/>
      <c r="BK6224" s="165"/>
      <c r="BL6224" s="165"/>
      <c r="BM6224" s="165"/>
      <c r="BN6224" s="165"/>
      <c r="BO6224" s="165"/>
      <c r="BP6224" s="165"/>
      <c r="BQ6224" s="165"/>
      <c r="BS6224" s="6"/>
      <c r="BT6224" s="11"/>
      <c r="BU6224" s="6"/>
      <c r="BV6224" s="6"/>
    </row>
    <row r="6225" spans="1:74" ht="15.75" x14ac:dyDescent="0.25">
      <c r="A6225" s="52" t="s">
        <v>6563</v>
      </c>
      <c r="B6225" s="56"/>
      <c r="C6225" s="7" t="s">
        <v>114</v>
      </c>
      <c r="D6225" s="7" t="s">
        <v>22</v>
      </c>
      <c r="E6225" s="7"/>
      <c r="F6225" s="64" t="s">
        <v>181</v>
      </c>
      <c r="G6225" s="6"/>
      <c r="H6225" s="6"/>
      <c r="I6225" s="10" t="s">
        <v>110</v>
      </c>
      <c r="J6225" s="11" t="s">
        <v>9233</v>
      </c>
      <c r="K6225" s="194" t="s">
        <v>510</v>
      </c>
      <c r="L6225" s="176"/>
      <c r="M6225" s="176">
        <v>1000</v>
      </c>
      <c r="N6225" s="80" t="s">
        <v>6566</v>
      </c>
      <c r="O6225" s="162"/>
      <c r="P6225" s="80" t="s">
        <v>6699</v>
      </c>
      <c r="Q6225" s="80"/>
      <c r="R6225" s="80"/>
      <c r="S6225" s="163"/>
      <c r="T6225" s="213"/>
      <c r="U6225" s="162"/>
      <c r="V6225" s="164"/>
      <c r="W6225" s="12" t="str">
        <f t="shared" si="1102"/>
        <v>Mqtt1</v>
      </c>
      <c r="X6225" s="196" t="str">
        <f t="shared" si="1103"/>
        <v>SbFR26Fwd</v>
      </c>
      <c r="Y6225" s="6" t="str">
        <f t="shared" si="1104"/>
        <v>marpower/450000-underwlights/sbfr26fwd</v>
      </c>
      <c r="Z6225" s="103" t="str">
        <f t="shared" si="1105"/>
        <v>$.SliderWhite</v>
      </c>
      <c r="AA6225" s="12">
        <v>36</v>
      </c>
      <c r="AB6225" s="6"/>
      <c r="AJ6225" s="80"/>
      <c r="AK6225" s="113" t="s">
        <v>6565</v>
      </c>
      <c r="AN6225" s="80"/>
      <c r="AO6225" s="80"/>
      <c r="AP6225" s="80"/>
      <c r="AQ6225" s="80"/>
      <c r="AR6225" s="127"/>
      <c r="AS6225" s="80"/>
      <c r="AT6225" s="7"/>
      <c r="AU6225" s="7"/>
      <c r="AV6225" s="165"/>
      <c r="AW6225" s="166"/>
      <c r="AX6225" s="137"/>
      <c r="AY6225" s="147"/>
      <c r="AZ6225" s="167"/>
      <c r="BA6225" s="167"/>
      <c r="BB6225" s="147" t="str">
        <f t="shared" si="1101"/>
        <v/>
      </c>
      <c r="BC6225" s="168"/>
      <c r="BD6225" s="165"/>
      <c r="BE6225" s="165"/>
      <c r="BF6225" s="165"/>
      <c r="BG6225" s="165"/>
      <c r="BH6225" s="165"/>
      <c r="BI6225" s="165"/>
      <c r="BJ6225" s="165"/>
      <c r="BK6225" s="165"/>
      <c r="BL6225" s="165"/>
      <c r="BM6225" s="165"/>
      <c r="BN6225" s="165"/>
      <c r="BO6225" s="165"/>
      <c r="BP6225" s="165"/>
      <c r="BQ6225" s="165"/>
      <c r="BS6225" s="6"/>
      <c r="BT6225" s="11"/>
      <c r="BU6225" s="6"/>
      <c r="BV6225" s="6"/>
    </row>
    <row r="6226" spans="1:74" ht="15.75" x14ac:dyDescent="0.25">
      <c r="A6226" s="52" t="s">
        <v>6563</v>
      </c>
      <c r="B6226" s="56"/>
      <c r="C6226" s="7" t="s">
        <v>111</v>
      </c>
      <c r="D6226" s="7" t="s">
        <v>22</v>
      </c>
      <c r="E6226" s="7"/>
      <c r="F6226" s="64" t="s">
        <v>181</v>
      </c>
      <c r="G6226" s="6"/>
      <c r="H6226" s="6"/>
      <c r="I6226" s="10" t="s">
        <v>110</v>
      </c>
      <c r="J6226" s="11" t="s">
        <v>9251</v>
      </c>
      <c r="K6226" s="194" t="s">
        <v>510</v>
      </c>
      <c r="L6226" s="176"/>
      <c r="M6226" s="176">
        <v>1000</v>
      </c>
      <c r="N6226" s="80" t="s">
        <v>6566</v>
      </c>
      <c r="O6226" s="162"/>
      <c r="P6226" s="80" t="s">
        <v>6700</v>
      </c>
      <c r="Q6226" s="80"/>
      <c r="R6226" s="80"/>
      <c r="S6226" s="163"/>
      <c r="T6226" s="213"/>
      <c r="U6226" s="162"/>
      <c r="V6226" s="164"/>
      <c r="W6226" s="12" t="str">
        <f t="shared" si="1102"/>
        <v>Mqtt1</v>
      </c>
      <c r="X6226" s="196" t="str">
        <f t="shared" si="1103"/>
        <v>SbFR26Fwd</v>
      </c>
      <c r="Y6226" s="6" t="str">
        <f t="shared" si="1104"/>
        <v>marpower/450000-underwlights/sbfr26fwd</v>
      </c>
      <c r="Z6226" s="103" t="str">
        <f t="shared" si="1105"/>
        <v>$.PresetReset</v>
      </c>
      <c r="AA6226" s="12">
        <v>36</v>
      </c>
      <c r="AB6226" s="6"/>
      <c r="AJ6226" s="80"/>
      <c r="AK6226" s="113" t="s">
        <v>6565</v>
      </c>
      <c r="AN6226" s="80"/>
      <c r="AO6226" s="80"/>
      <c r="AP6226" s="80"/>
      <c r="AQ6226" s="80"/>
      <c r="AR6226" s="127"/>
      <c r="AS6226" s="80"/>
      <c r="AT6226" s="7"/>
      <c r="AU6226" s="7"/>
      <c r="AV6226" s="165"/>
      <c r="AW6226" s="166"/>
      <c r="AX6226" s="137"/>
      <c r="AY6226" s="147"/>
      <c r="AZ6226" s="167"/>
      <c r="BA6226" s="167"/>
      <c r="BB6226" s="147" t="str">
        <f t="shared" si="1101"/>
        <v/>
      </c>
      <c r="BC6226" s="168"/>
      <c r="BD6226" s="165"/>
      <c r="BE6226" s="165"/>
      <c r="BF6226" s="165"/>
      <c r="BG6226" s="165"/>
      <c r="BH6226" s="165"/>
      <c r="BI6226" s="165"/>
      <c r="BJ6226" s="165"/>
      <c r="BK6226" s="165"/>
      <c r="BL6226" s="165"/>
      <c r="BM6226" s="165"/>
      <c r="BN6226" s="165"/>
      <c r="BO6226" s="165"/>
      <c r="BP6226" s="165"/>
      <c r="BQ6226" s="165"/>
      <c r="BS6226" s="6"/>
      <c r="BT6226" s="11"/>
      <c r="BU6226" s="6"/>
      <c r="BV6226" s="6"/>
    </row>
    <row r="6227" spans="1:74" ht="15.75" x14ac:dyDescent="0.25">
      <c r="A6227" s="52" t="s">
        <v>6563</v>
      </c>
      <c r="B6227" s="56"/>
      <c r="C6227" s="7" t="s">
        <v>111</v>
      </c>
      <c r="D6227" s="7" t="s">
        <v>22</v>
      </c>
      <c r="E6227" s="7"/>
      <c r="F6227" s="64" t="s">
        <v>181</v>
      </c>
      <c r="G6227" s="6"/>
      <c r="H6227" s="6"/>
      <c r="I6227" s="10" t="s">
        <v>110</v>
      </c>
      <c r="J6227" s="11" t="s">
        <v>9269</v>
      </c>
      <c r="K6227" s="194" t="s">
        <v>510</v>
      </c>
      <c r="L6227" s="176"/>
      <c r="M6227" s="176">
        <v>1000</v>
      </c>
      <c r="N6227" s="80" t="s">
        <v>6566</v>
      </c>
      <c r="O6227" s="162"/>
      <c r="P6227" s="80" t="s">
        <v>6701</v>
      </c>
      <c r="Q6227" s="80"/>
      <c r="R6227" s="80"/>
      <c r="S6227" s="163"/>
      <c r="T6227" s="213"/>
      <c r="U6227" s="162"/>
      <c r="V6227" s="164"/>
      <c r="W6227" s="12" t="str">
        <f t="shared" si="1102"/>
        <v>Mqtt1</v>
      </c>
      <c r="X6227" s="196" t="str">
        <f t="shared" si="1103"/>
        <v>SbFR26Fwd</v>
      </c>
      <c r="Y6227" s="6" t="str">
        <f t="shared" si="1104"/>
        <v>marpower/450000-underwlights/sbfr26fwd</v>
      </c>
      <c r="Z6227" s="103" t="str">
        <f t="shared" si="1105"/>
        <v>$.PresetSet</v>
      </c>
      <c r="AA6227" s="12">
        <v>36</v>
      </c>
      <c r="AB6227" s="6"/>
      <c r="AJ6227" s="80"/>
      <c r="AK6227" s="113" t="s">
        <v>6565</v>
      </c>
      <c r="AN6227" s="80"/>
      <c r="AO6227" s="80"/>
      <c r="AP6227" s="80"/>
      <c r="AQ6227" s="80"/>
      <c r="AR6227" s="127"/>
      <c r="AS6227" s="80"/>
      <c r="AT6227" s="7"/>
      <c r="AU6227" s="7"/>
      <c r="AV6227" s="165"/>
      <c r="AW6227" s="166"/>
      <c r="AX6227" s="137"/>
      <c r="AY6227" s="147"/>
      <c r="AZ6227" s="167"/>
      <c r="BA6227" s="167"/>
      <c r="BB6227" s="147" t="str">
        <f t="shared" si="1101"/>
        <v/>
      </c>
      <c r="BC6227" s="168"/>
      <c r="BD6227" s="165"/>
      <c r="BE6227" s="165"/>
      <c r="BF6227" s="165"/>
      <c r="BG6227" s="165"/>
      <c r="BH6227" s="165"/>
      <c r="BI6227" s="165"/>
      <c r="BJ6227" s="165"/>
      <c r="BK6227" s="165"/>
      <c r="BL6227" s="165"/>
      <c r="BM6227" s="165"/>
      <c r="BN6227" s="165"/>
      <c r="BO6227" s="165"/>
      <c r="BP6227" s="165"/>
      <c r="BQ6227" s="165"/>
      <c r="BS6227" s="6"/>
      <c r="BT6227" s="11"/>
      <c r="BU6227" s="6"/>
      <c r="BV6227" s="6"/>
    </row>
    <row r="6228" spans="1:74" ht="15.75" x14ac:dyDescent="0.25">
      <c r="A6228" s="52" t="s">
        <v>6563</v>
      </c>
      <c r="B6228" s="56"/>
      <c r="C6228" s="7" t="s">
        <v>111</v>
      </c>
      <c r="D6228" s="7" t="s">
        <v>22</v>
      </c>
      <c r="E6228" s="7"/>
      <c r="F6228" s="64" t="s">
        <v>181</v>
      </c>
      <c r="G6228" s="6"/>
      <c r="H6228" s="6"/>
      <c r="I6228" s="10" t="s">
        <v>110</v>
      </c>
      <c r="J6228" s="11" t="s">
        <v>9287</v>
      </c>
      <c r="K6228" s="194" t="s">
        <v>510</v>
      </c>
      <c r="L6228" s="176"/>
      <c r="M6228" s="176">
        <v>1000</v>
      </c>
      <c r="N6228" s="80" t="s">
        <v>6566</v>
      </c>
      <c r="O6228" s="162"/>
      <c r="P6228" s="80" t="s">
        <v>6702</v>
      </c>
      <c r="Q6228" s="80"/>
      <c r="R6228" s="80"/>
      <c r="S6228" s="163"/>
      <c r="T6228" s="213"/>
      <c r="U6228" s="162"/>
      <c r="V6228" s="164"/>
      <c r="W6228" s="12" t="str">
        <f t="shared" si="1102"/>
        <v>Mqtt1</v>
      </c>
      <c r="X6228" s="196" t="str">
        <f t="shared" si="1103"/>
        <v>SbFR26Fwd</v>
      </c>
      <c r="Y6228" s="6" t="str">
        <f t="shared" si="1104"/>
        <v>marpower/450000-underwlights/sbfr26fwd</v>
      </c>
      <c r="Z6228" s="103" t="str">
        <f t="shared" si="1105"/>
        <v>$.SliderOnOff</v>
      </c>
      <c r="AA6228" s="12">
        <v>36</v>
      </c>
      <c r="AB6228" s="6"/>
      <c r="AJ6228" s="80"/>
      <c r="AK6228" s="113" t="s">
        <v>6565</v>
      </c>
      <c r="AN6228" s="80"/>
      <c r="AO6228" s="80"/>
      <c r="AP6228" s="80"/>
      <c r="AQ6228" s="80"/>
      <c r="AR6228" s="127"/>
      <c r="AS6228" s="80"/>
      <c r="AT6228" s="7"/>
      <c r="AU6228" s="7"/>
      <c r="AV6228" s="165"/>
      <c r="AW6228" s="166"/>
      <c r="AX6228" s="137"/>
      <c r="AY6228" s="147"/>
      <c r="AZ6228" s="167"/>
      <c r="BA6228" s="167"/>
      <c r="BB6228" s="147" t="str">
        <f t="shared" si="1101"/>
        <v/>
      </c>
      <c r="BC6228" s="168"/>
      <c r="BD6228" s="165"/>
      <c r="BE6228" s="165"/>
      <c r="BF6228" s="165"/>
      <c r="BG6228" s="165"/>
      <c r="BH6228" s="165"/>
      <c r="BI6228" s="165"/>
      <c r="BJ6228" s="165"/>
      <c r="BK6228" s="165"/>
      <c r="BL6228" s="165"/>
      <c r="BM6228" s="165"/>
      <c r="BN6228" s="165"/>
      <c r="BO6228" s="165"/>
      <c r="BP6228" s="165"/>
      <c r="BQ6228" s="165"/>
      <c r="BS6228" s="6"/>
      <c r="BT6228" s="11"/>
      <c r="BU6228" s="6"/>
      <c r="BV6228" s="6"/>
    </row>
    <row r="6229" spans="1:74" ht="15.75" x14ac:dyDescent="0.25">
      <c r="A6229" s="52" t="s">
        <v>6563</v>
      </c>
      <c r="B6229" s="56"/>
      <c r="C6229" s="7" t="s">
        <v>111</v>
      </c>
      <c r="D6229" s="7" t="s">
        <v>22</v>
      </c>
      <c r="E6229" s="7"/>
      <c r="F6229" s="64" t="s">
        <v>181</v>
      </c>
      <c r="G6229" s="6"/>
      <c r="H6229" s="6"/>
      <c r="I6229" s="10" t="s">
        <v>110</v>
      </c>
      <c r="J6229" s="11" t="s">
        <v>9305</v>
      </c>
      <c r="K6229" s="194" t="s">
        <v>510</v>
      </c>
      <c r="L6229" s="176"/>
      <c r="M6229" s="176">
        <v>1000</v>
      </c>
      <c r="N6229" s="80" t="s">
        <v>6566</v>
      </c>
      <c r="O6229" s="162"/>
      <c r="P6229" s="80" t="s">
        <v>6703</v>
      </c>
      <c r="Q6229" s="80"/>
      <c r="R6229" s="80"/>
      <c r="S6229" s="163"/>
      <c r="T6229" s="213"/>
      <c r="U6229" s="162"/>
      <c r="V6229" s="164"/>
      <c r="W6229" s="12" t="str">
        <f t="shared" si="1102"/>
        <v>Mqtt1</v>
      </c>
      <c r="X6229" s="196" t="str">
        <f t="shared" si="1103"/>
        <v>SbFR26Fwd</v>
      </c>
      <c r="Y6229" s="6" t="str">
        <f t="shared" si="1104"/>
        <v>marpower/450000-underwlights/sbfr26fwd</v>
      </c>
      <c r="Z6229" s="103" t="str">
        <f t="shared" si="1105"/>
        <v>$.ActiveChanges</v>
      </c>
      <c r="AA6229" s="12">
        <v>36</v>
      </c>
      <c r="AB6229" s="6"/>
      <c r="AJ6229" s="80"/>
      <c r="AK6229" s="113" t="s">
        <v>6565</v>
      </c>
      <c r="AN6229" s="80"/>
      <c r="AO6229" s="80"/>
      <c r="AP6229" s="80"/>
      <c r="AQ6229" s="80"/>
      <c r="AR6229" s="127"/>
      <c r="AS6229" s="80"/>
      <c r="AT6229" s="7"/>
      <c r="AU6229" s="7"/>
      <c r="AV6229" s="165"/>
      <c r="AW6229" s="166"/>
      <c r="AX6229" s="137"/>
      <c r="AY6229" s="147"/>
      <c r="AZ6229" s="167"/>
      <c r="BA6229" s="167"/>
      <c r="BB6229" s="147" t="str">
        <f t="shared" si="1101"/>
        <v/>
      </c>
      <c r="BC6229" s="168"/>
      <c r="BD6229" s="165"/>
      <c r="BE6229" s="165"/>
      <c r="BF6229" s="165"/>
      <c r="BG6229" s="165"/>
      <c r="BH6229" s="165"/>
      <c r="BI6229" s="165"/>
      <c r="BJ6229" s="165"/>
      <c r="BK6229" s="165"/>
      <c r="BL6229" s="165"/>
      <c r="BM6229" s="165"/>
      <c r="BN6229" s="165"/>
      <c r="BO6229" s="165"/>
      <c r="BP6229" s="165"/>
      <c r="BQ6229" s="165"/>
      <c r="BS6229" s="6"/>
      <c r="BT6229" s="11"/>
      <c r="BU6229" s="6"/>
      <c r="BV6229" s="6"/>
    </row>
    <row r="6230" spans="1:74" ht="15.75" x14ac:dyDescent="0.25">
      <c r="A6230" s="52" t="s">
        <v>6563</v>
      </c>
      <c r="B6230" s="56"/>
      <c r="C6230" s="7" t="s">
        <v>128</v>
      </c>
      <c r="D6230" s="7" t="s">
        <v>22</v>
      </c>
      <c r="E6230" s="7"/>
      <c r="F6230" s="64" t="s">
        <v>181</v>
      </c>
      <c r="G6230" s="6"/>
      <c r="H6230" s="6"/>
      <c r="I6230" s="10" t="s">
        <v>110</v>
      </c>
      <c r="J6230" s="11" t="s">
        <v>9323</v>
      </c>
      <c r="K6230" s="194" t="s">
        <v>510</v>
      </c>
      <c r="L6230" s="176"/>
      <c r="M6230" s="176">
        <v>1000</v>
      </c>
      <c r="N6230" s="80" t="s">
        <v>6566</v>
      </c>
      <c r="O6230" s="162"/>
      <c r="P6230" s="80" t="s">
        <v>6704</v>
      </c>
      <c r="Q6230" s="80"/>
      <c r="R6230" s="80"/>
      <c r="S6230" s="163"/>
      <c r="T6230" s="213"/>
      <c r="U6230" s="162"/>
      <c r="V6230" s="164"/>
      <c r="W6230" s="12" t="str">
        <f t="shared" si="1102"/>
        <v>Mqtt1</v>
      </c>
      <c r="X6230" s="196" t="str">
        <f t="shared" si="1103"/>
        <v>SbFR26Fwd</v>
      </c>
      <c r="Y6230" s="6" t="str">
        <f t="shared" si="1104"/>
        <v>marpower/450000-underwlights/sbfr26fwd</v>
      </c>
      <c r="Z6230" s="103" t="str">
        <f t="shared" si="1105"/>
        <v>$.Preset1HmiColor</v>
      </c>
      <c r="AA6230" s="12">
        <v>36</v>
      </c>
      <c r="AB6230" s="6"/>
      <c r="AE6230" s="11">
        <v>9</v>
      </c>
      <c r="AJ6230" s="80"/>
      <c r="AN6230" s="80"/>
      <c r="AO6230" s="80"/>
      <c r="AP6230" s="80"/>
      <c r="AQ6230" s="80"/>
      <c r="AR6230" s="127"/>
      <c r="AS6230" s="80"/>
      <c r="AT6230" s="7"/>
      <c r="AU6230" s="7"/>
      <c r="AV6230" s="165"/>
      <c r="AW6230" s="166"/>
      <c r="AX6230" s="137"/>
      <c r="AY6230" s="147"/>
      <c r="AZ6230" s="167"/>
      <c r="BA6230" s="167"/>
      <c r="BB6230" s="147" t="str">
        <f t="shared" si="1101"/>
        <v/>
      </c>
      <c r="BC6230" s="168"/>
      <c r="BD6230" s="165"/>
      <c r="BE6230" s="165"/>
      <c r="BF6230" s="165"/>
      <c r="BG6230" s="165"/>
      <c r="BH6230" s="165"/>
      <c r="BI6230" s="165"/>
      <c r="BJ6230" s="165"/>
      <c r="BK6230" s="165"/>
      <c r="BL6230" s="165"/>
      <c r="BM6230" s="165"/>
      <c r="BN6230" s="165"/>
      <c r="BO6230" s="165"/>
      <c r="BP6230" s="165"/>
      <c r="BQ6230" s="165"/>
      <c r="BS6230" s="6"/>
      <c r="BT6230" s="11"/>
      <c r="BU6230" s="6"/>
      <c r="BV6230" s="6"/>
    </row>
    <row r="6231" spans="1:74" ht="15.75" x14ac:dyDescent="0.25">
      <c r="A6231" s="52" t="s">
        <v>6563</v>
      </c>
      <c r="B6231" s="56"/>
      <c r="C6231" s="7" t="s">
        <v>128</v>
      </c>
      <c r="D6231" s="7" t="s">
        <v>22</v>
      </c>
      <c r="E6231" s="7"/>
      <c r="F6231" s="64" t="s">
        <v>181</v>
      </c>
      <c r="G6231" s="6"/>
      <c r="H6231" s="6"/>
      <c r="I6231" s="10" t="s">
        <v>110</v>
      </c>
      <c r="J6231" s="11" t="s">
        <v>9341</v>
      </c>
      <c r="K6231" s="194" t="s">
        <v>510</v>
      </c>
      <c r="L6231" s="176"/>
      <c r="M6231" s="176">
        <v>1000</v>
      </c>
      <c r="N6231" s="80" t="s">
        <v>6566</v>
      </c>
      <c r="O6231" s="162"/>
      <c r="P6231" s="80" t="s">
        <v>6705</v>
      </c>
      <c r="Q6231" s="80"/>
      <c r="R6231" s="80"/>
      <c r="S6231" s="163"/>
      <c r="T6231" s="213"/>
      <c r="U6231" s="162"/>
      <c r="V6231" s="164"/>
      <c r="W6231" s="12" t="str">
        <f t="shared" si="1102"/>
        <v>Mqtt1</v>
      </c>
      <c r="X6231" s="196" t="str">
        <f t="shared" si="1103"/>
        <v>SbFR26Fwd</v>
      </c>
      <c r="Y6231" s="6" t="str">
        <f t="shared" si="1104"/>
        <v>marpower/450000-underwlights/sbfr26fwd</v>
      </c>
      <c r="Z6231" s="103" t="str">
        <f t="shared" si="1105"/>
        <v>$.Preset2HmiColor</v>
      </c>
      <c r="AA6231" s="12">
        <v>36</v>
      </c>
      <c r="AB6231" s="6"/>
      <c r="AE6231" s="11">
        <v>9</v>
      </c>
      <c r="AJ6231" s="80"/>
      <c r="AN6231" s="80"/>
      <c r="AO6231" s="80"/>
      <c r="AP6231" s="80"/>
      <c r="AQ6231" s="80"/>
      <c r="AR6231" s="127"/>
      <c r="AS6231" s="80"/>
      <c r="AT6231" s="7"/>
      <c r="AU6231" s="7"/>
      <c r="AV6231" s="165"/>
      <c r="AW6231" s="166"/>
      <c r="AX6231" s="137"/>
      <c r="AY6231" s="147"/>
      <c r="AZ6231" s="167"/>
      <c r="BA6231" s="167"/>
      <c r="BB6231" s="147" t="str">
        <f t="shared" si="1101"/>
        <v/>
      </c>
      <c r="BC6231" s="168"/>
      <c r="BD6231" s="165"/>
      <c r="BE6231" s="165"/>
      <c r="BF6231" s="165"/>
      <c r="BG6231" s="165"/>
      <c r="BH6231" s="165"/>
      <c r="BI6231" s="165"/>
      <c r="BJ6231" s="165"/>
      <c r="BK6231" s="165"/>
      <c r="BL6231" s="165"/>
      <c r="BM6231" s="165"/>
      <c r="BN6231" s="165"/>
      <c r="BO6231" s="165"/>
      <c r="BP6231" s="165"/>
      <c r="BQ6231" s="165"/>
      <c r="BS6231" s="6"/>
      <c r="BT6231" s="11"/>
      <c r="BU6231" s="6"/>
      <c r="BV6231" s="6"/>
    </row>
    <row r="6232" spans="1:74" ht="15.75" x14ac:dyDescent="0.25">
      <c r="A6232" s="52" t="s">
        <v>6563</v>
      </c>
      <c r="B6232" s="56"/>
      <c r="C6232" s="7" t="s">
        <v>128</v>
      </c>
      <c r="D6232" s="7" t="s">
        <v>22</v>
      </c>
      <c r="E6232" s="7"/>
      <c r="F6232" s="64" t="s">
        <v>181</v>
      </c>
      <c r="G6232" s="6"/>
      <c r="H6232" s="6"/>
      <c r="I6232" s="10" t="s">
        <v>110</v>
      </c>
      <c r="J6232" s="11" t="s">
        <v>9359</v>
      </c>
      <c r="K6232" s="194" t="s">
        <v>510</v>
      </c>
      <c r="L6232" s="176"/>
      <c r="M6232" s="176">
        <v>1000</v>
      </c>
      <c r="N6232" s="80" t="s">
        <v>6566</v>
      </c>
      <c r="O6232" s="162"/>
      <c r="P6232" s="80" t="s">
        <v>6706</v>
      </c>
      <c r="Q6232" s="80"/>
      <c r="R6232" s="80"/>
      <c r="S6232" s="163"/>
      <c r="T6232" s="213"/>
      <c r="U6232" s="162"/>
      <c r="V6232" s="164"/>
      <c r="W6232" s="12" t="str">
        <f t="shared" si="1102"/>
        <v>Mqtt1</v>
      </c>
      <c r="X6232" s="196" t="str">
        <f t="shared" si="1103"/>
        <v>SbFR26Fwd</v>
      </c>
      <c r="Y6232" s="6" t="str">
        <f t="shared" si="1104"/>
        <v>marpower/450000-underwlights/sbfr26fwd</v>
      </c>
      <c r="Z6232" s="103" t="str">
        <f t="shared" si="1105"/>
        <v>$.Preset3HmiColor</v>
      </c>
      <c r="AA6232" s="12">
        <v>36</v>
      </c>
      <c r="AB6232" s="6"/>
      <c r="AE6232" s="11">
        <v>9</v>
      </c>
      <c r="AJ6232" s="80"/>
      <c r="AN6232" s="80"/>
      <c r="AO6232" s="80"/>
      <c r="AP6232" s="80"/>
      <c r="AQ6232" s="80"/>
      <c r="AR6232" s="127"/>
      <c r="AS6232" s="80"/>
      <c r="AT6232" s="7"/>
      <c r="AU6232" s="7"/>
      <c r="AV6232" s="165"/>
      <c r="AW6232" s="166"/>
      <c r="AX6232" s="137"/>
      <c r="AY6232" s="147"/>
      <c r="AZ6232" s="167"/>
      <c r="BA6232" s="167"/>
      <c r="BB6232" s="147" t="str">
        <f t="shared" si="1101"/>
        <v/>
      </c>
      <c r="BC6232" s="168"/>
      <c r="BD6232" s="165"/>
      <c r="BE6232" s="165"/>
      <c r="BF6232" s="165"/>
      <c r="BG6232" s="165"/>
      <c r="BH6232" s="165"/>
      <c r="BI6232" s="165"/>
      <c r="BJ6232" s="165"/>
      <c r="BK6232" s="165"/>
      <c r="BL6232" s="165"/>
      <c r="BM6232" s="165"/>
      <c r="BN6232" s="165"/>
      <c r="BO6232" s="165"/>
      <c r="BP6232" s="165"/>
      <c r="BQ6232" s="165"/>
      <c r="BS6232" s="6"/>
      <c r="BT6232" s="11"/>
      <c r="BU6232" s="6"/>
      <c r="BV6232" s="6"/>
    </row>
    <row r="6233" spans="1:74" ht="15.75" x14ac:dyDescent="0.25">
      <c r="A6233" s="52" t="s">
        <v>6563</v>
      </c>
      <c r="B6233" s="56"/>
      <c r="C6233" s="7" t="s">
        <v>128</v>
      </c>
      <c r="D6233" s="7" t="s">
        <v>22</v>
      </c>
      <c r="E6233" s="7"/>
      <c r="F6233" s="64" t="s">
        <v>181</v>
      </c>
      <c r="G6233" s="6"/>
      <c r="H6233" s="6"/>
      <c r="I6233" s="10" t="s">
        <v>110</v>
      </c>
      <c r="J6233" s="11" t="s">
        <v>9377</v>
      </c>
      <c r="K6233" s="194" t="s">
        <v>510</v>
      </c>
      <c r="L6233" s="176"/>
      <c r="M6233" s="176">
        <v>1000</v>
      </c>
      <c r="N6233" s="80" t="s">
        <v>6566</v>
      </c>
      <c r="O6233" s="162"/>
      <c r="P6233" s="80" t="s">
        <v>6707</v>
      </c>
      <c r="Q6233" s="80"/>
      <c r="R6233" s="80"/>
      <c r="S6233" s="163"/>
      <c r="T6233" s="213"/>
      <c r="U6233" s="162"/>
      <c r="V6233" s="164"/>
      <c r="W6233" s="12" t="str">
        <f t="shared" si="1102"/>
        <v>Mqtt1</v>
      </c>
      <c r="X6233" s="196" t="str">
        <f t="shared" si="1103"/>
        <v>SbFR26Fwd</v>
      </c>
      <c r="Y6233" s="6" t="str">
        <f t="shared" si="1104"/>
        <v>marpower/450000-underwlights/sbfr26fwd</v>
      </c>
      <c r="Z6233" s="103" t="str">
        <f t="shared" si="1105"/>
        <v>$.Preset4HmiColor</v>
      </c>
      <c r="AA6233" s="12">
        <v>36</v>
      </c>
      <c r="AB6233" s="6"/>
      <c r="AE6233" s="11">
        <v>9</v>
      </c>
      <c r="AJ6233" s="80"/>
      <c r="AN6233" s="80"/>
      <c r="AO6233" s="80"/>
      <c r="AP6233" s="80"/>
      <c r="AQ6233" s="80"/>
      <c r="AR6233" s="127"/>
      <c r="AS6233" s="80"/>
      <c r="AT6233" s="7"/>
      <c r="AU6233" s="7"/>
      <c r="AV6233" s="165"/>
      <c r="AW6233" s="166"/>
      <c r="AX6233" s="137"/>
      <c r="AY6233" s="147"/>
      <c r="AZ6233" s="167"/>
      <c r="BA6233" s="167"/>
      <c r="BB6233" s="147" t="str">
        <f t="shared" si="1101"/>
        <v/>
      </c>
      <c r="BC6233" s="168"/>
      <c r="BD6233" s="165"/>
      <c r="BE6233" s="165"/>
      <c r="BF6233" s="165"/>
      <c r="BG6233" s="165"/>
      <c r="BH6233" s="165"/>
      <c r="BI6233" s="165"/>
      <c r="BJ6233" s="165"/>
      <c r="BK6233" s="165"/>
      <c r="BL6233" s="165"/>
      <c r="BM6233" s="165"/>
      <c r="BN6233" s="165"/>
      <c r="BO6233" s="165"/>
      <c r="BP6233" s="165"/>
      <c r="BQ6233" s="165"/>
      <c r="BS6233" s="6"/>
      <c r="BT6233" s="11"/>
      <c r="BU6233" s="6"/>
      <c r="BV6233" s="6"/>
    </row>
    <row r="6234" spans="1:74" ht="15.75" x14ac:dyDescent="0.25">
      <c r="A6234" s="52" t="s">
        <v>6563</v>
      </c>
      <c r="B6234" s="56"/>
      <c r="C6234" s="7" t="s">
        <v>128</v>
      </c>
      <c r="D6234" s="7" t="s">
        <v>22</v>
      </c>
      <c r="E6234" s="7"/>
      <c r="F6234" s="64" t="s">
        <v>181</v>
      </c>
      <c r="G6234" s="6"/>
      <c r="H6234" s="6"/>
      <c r="I6234" s="10" t="s">
        <v>110</v>
      </c>
      <c r="J6234" s="11" t="s">
        <v>9395</v>
      </c>
      <c r="K6234" s="194" t="s">
        <v>510</v>
      </c>
      <c r="L6234" s="176"/>
      <c r="M6234" s="176">
        <v>1000</v>
      </c>
      <c r="N6234" s="80" t="s">
        <v>6566</v>
      </c>
      <c r="O6234" s="162"/>
      <c r="P6234" s="80" t="s">
        <v>6708</v>
      </c>
      <c r="Q6234" s="80"/>
      <c r="R6234" s="80"/>
      <c r="S6234" s="163"/>
      <c r="T6234" s="213"/>
      <c r="U6234" s="162"/>
      <c r="V6234" s="164"/>
      <c r="W6234" s="12" t="str">
        <f t="shared" si="1102"/>
        <v>Mqtt1</v>
      </c>
      <c r="X6234" s="196" t="str">
        <f t="shared" si="1103"/>
        <v>SbFR26Fwd</v>
      </c>
      <c r="Y6234" s="6" t="str">
        <f t="shared" si="1104"/>
        <v>marpower/450000-underwlights/sbfr26fwd</v>
      </c>
      <c r="Z6234" s="103" t="str">
        <f t="shared" si="1105"/>
        <v>$.Preset5HmiColor</v>
      </c>
      <c r="AA6234" s="12">
        <v>36</v>
      </c>
      <c r="AB6234" s="6"/>
      <c r="AE6234" s="11">
        <v>9</v>
      </c>
      <c r="AJ6234" s="80"/>
      <c r="AN6234" s="80"/>
      <c r="AO6234" s="80"/>
      <c r="AP6234" s="80"/>
      <c r="AQ6234" s="80"/>
      <c r="AR6234" s="127"/>
      <c r="AS6234" s="80"/>
      <c r="AT6234" s="7"/>
      <c r="AU6234" s="7"/>
      <c r="AV6234" s="165"/>
      <c r="AW6234" s="166"/>
      <c r="AX6234" s="137"/>
      <c r="AY6234" s="147"/>
      <c r="AZ6234" s="167"/>
      <c r="BA6234" s="167"/>
      <c r="BB6234" s="147" t="str">
        <f t="shared" si="1101"/>
        <v/>
      </c>
      <c r="BC6234" s="168"/>
      <c r="BD6234" s="165"/>
      <c r="BE6234" s="165"/>
      <c r="BF6234" s="165"/>
      <c r="BG6234" s="165"/>
      <c r="BH6234" s="165"/>
      <c r="BI6234" s="165"/>
      <c r="BJ6234" s="165"/>
      <c r="BK6234" s="165"/>
      <c r="BL6234" s="165"/>
      <c r="BM6234" s="165"/>
      <c r="BN6234" s="165"/>
      <c r="BO6234" s="165"/>
      <c r="BP6234" s="165"/>
      <c r="BQ6234" s="165"/>
      <c r="BS6234" s="6"/>
      <c r="BT6234" s="11"/>
      <c r="BU6234" s="6"/>
      <c r="BV6234" s="6"/>
    </row>
    <row r="6235" spans="1:74" ht="15.75" x14ac:dyDescent="0.25">
      <c r="A6235" s="52" t="s">
        <v>6563</v>
      </c>
      <c r="B6235" s="56"/>
      <c r="C6235" s="7" t="s">
        <v>128</v>
      </c>
      <c r="D6235" s="7" t="s">
        <v>22</v>
      </c>
      <c r="E6235" s="7"/>
      <c r="F6235" s="64" t="s">
        <v>181</v>
      </c>
      <c r="G6235" s="6"/>
      <c r="H6235" s="6"/>
      <c r="I6235" s="10" t="s">
        <v>110</v>
      </c>
      <c r="J6235" s="11" t="s">
        <v>9413</v>
      </c>
      <c r="K6235" s="194" t="s">
        <v>510</v>
      </c>
      <c r="L6235" s="176"/>
      <c r="M6235" s="176">
        <v>1000</v>
      </c>
      <c r="N6235" s="80" t="s">
        <v>6566</v>
      </c>
      <c r="O6235" s="162"/>
      <c r="P6235" s="80" t="s">
        <v>6709</v>
      </c>
      <c r="Q6235" s="80"/>
      <c r="R6235" s="80"/>
      <c r="S6235" s="163"/>
      <c r="T6235" s="213"/>
      <c r="U6235" s="162"/>
      <c r="V6235" s="164"/>
      <c r="W6235" s="12" t="str">
        <f t="shared" si="1102"/>
        <v>Mqtt1</v>
      </c>
      <c r="X6235" s="196" t="str">
        <f t="shared" si="1103"/>
        <v>SbFR26Fwd</v>
      </c>
      <c r="Y6235" s="6" t="str">
        <f t="shared" si="1104"/>
        <v>marpower/450000-underwlights/sbfr26fwd</v>
      </c>
      <c r="Z6235" s="103" t="str">
        <f t="shared" si="1105"/>
        <v>$.Preset6HmiColor</v>
      </c>
      <c r="AA6235" s="12">
        <v>36</v>
      </c>
      <c r="AB6235" s="6"/>
      <c r="AE6235" s="11">
        <v>9</v>
      </c>
      <c r="AJ6235" s="80"/>
      <c r="AN6235" s="80"/>
      <c r="AO6235" s="80"/>
      <c r="AP6235" s="80"/>
      <c r="AQ6235" s="80"/>
      <c r="AR6235" s="127"/>
      <c r="AS6235" s="80"/>
      <c r="AT6235" s="7"/>
      <c r="AU6235" s="7"/>
      <c r="AV6235" s="165"/>
      <c r="AW6235" s="166"/>
      <c r="AX6235" s="137"/>
      <c r="AY6235" s="147"/>
      <c r="AZ6235" s="167"/>
      <c r="BA6235" s="167"/>
      <c r="BB6235" s="147" t="str">
        <f t="shared" si="1101"/>
        <v/>
      </c>
      <c r="BC6235" s="168"/>
      <c r="BD6235" s="165"/>
      <c r="BE6235" s="165"/>
      <c r="BF6235" s="165"/>
      <c r="BG6235" s="165"/>
      <c r="BH6235" s="165"/>
      <c r="BI6235" s="165"/>
      <c r="BJ6235" s="165"/>
      <c r="BK6235" s="165"/>
      <c r="BL6235" s="165"/>
      <c r="BM6235" s="165"/>
      <c r="BN6235" s="165"/>
      <c r="BO6235" s="165"/>
      <c r="BP6235" s="165"/>
      <c r="BQ6235" s="165"/>
      <c r="BS6235" s="6"/>
      <c r="BT6235" s="11"/>
      <c r="BU6235" s="6"/>
      <c r="BV6235" s="6"/>
    </row>
    <row r="6236" spans="1:74" ht="15.75" x14ac:dyDescent="0.25">
      <c r="A6236" s="52" t="s">
        <v>6563</v>
      </c>
      <c r="B6236" s="56"/>
      <c r="C6236" s="7" t="s">
        <v>128</v>
      </c>
      <c r="D6236" s="7" t="s">
        <v>22</v>
      </c>
      <c r="E6236" s="7"/>
      <c r="F6236" s="64" t="s">
        <v>181</v>
      </c>
      <c r="G6236" s="6"/>
      <c r="H6236" s="6"/>
      <c r="I6236" s="10" t="s">
        <v>110</v>
      </c>
      <c r="J6236" s="11" t="s">
        <v>9431</v>
      </c>
      <c r="K6236" s="194" t="s">
        <v>510</v>
      </c>
      <c r="L6236" s="176"/>
      <c r="M6236" s="176">
        <v>1000</v>
      </c>
      <c r="N6236" s="80" t="s">
        <v>6566</v>
      </c>
      <c r="O6236" s="162"/>
      <c r="P6236" s="80" t="s">
        <v>6710</v>
      </c>
      <c r="Q6236" s="80"/>
      <c r="R6236" s="80"/>
      <c r="S6236" s="163"/>
      <c r="T6236" s="213"/>
      <c r="U6236" s="162"/>
      <c r="V6236" s="164"/>
      <c r="W6236" s="12" t="str">
        <f t="shared" si="1102"/>
        <v>Mqtt1</v>
      </c>
      <c r="X6236" s="196" t="str">
        <f t="shared" si="1103"/>
        <v>SbFR26Fwd</v>
      </c>
      <c r="Y6236" s="6" t="str">
        <f t="shared" si="1104"/>
        <v>marpower/450000-underwlights/sbfr26fwd</v>
      </c>
      <c r="Z6236" s="103" t="str">
        <f t="shared" si="1105"/>
        <v>$.CurrentHmiColor</v>
      </c>
      <c r="AA6236" s="12">
        <v>36</v>
      </c>
      <c r="AB6236" s="6"/>
      <c r="AE6236" s="11">
        <v>9</v>
      </c>
      <c r="AJ6236" s="80"/>
      <c r="AN6236" s="80"/>
      <c r="AO6236" s="80"/>
      <c r="AP6236" s="80"/>
      <c r="AQ6236" s="80"/>
      <c r="AR6236" s="127"/>
      <c r="AS6236" s="80"/>
      <c r="AT6236" s="7"/>
      <c r="AU6236" s="7"/>
      <c r="AV6236" s="165"/>
      <c r="AW6236" s="166"/>
      <c r="AX6236" s="137"/>
      <c r="AY6236" s="147"/>
      <c r="AZ6236" s="167"/>
      <c r="BA6236" s="167"/>
      <c r="BB6236" s="147" t="str">
        <f t="shared" si="1101"/>
        <v/>
      </c>
      <c r="BC6236" s="168"/>
      <c r="BD6236" s="165"/>
      <c r="BE6236" s="165"/>
      <c r="BF6236" s="165"/>
      <c r="BG6236" s="165"/>
      <c r="BH6236" s="165"/>
      <c r="BI6236" s="165"/>
      <c r="BJ6236" s="165"/>
      <c r="BK6236" s="165"/>
      <c r="BL6236" s="165"/>
      <c r="BM6236" s="165"/>
      <c r="BN6236" s="165"/>
      <c r="BO6236" s="165"/>
      <c r="BP6236" s="165"/>
      <c r="BQ6236" s="165"/>
      <c r="BS6236" s="6"/>
      <c r="BT6236" s="11"/>
      <c r="BU6236" s="6"/>
      <c r="BV6236" s="6"/>
    </row>
    <row r="6237" spans="1:74" ht="15.75" x14ac:dyDescent="0.25">
      <c r="A6237" s="52" t="s">
        <v>6563</v>
      </c>
      <c r="B6237" s="56"/>
      <c r="C6237" s="7" t="s">
        <v>114</v>
      </c>
      <c r="D6237" s="7" t="s">
        <v>22</v>
      </c>
      <c r="E6237" s="7"/>
      <c r="F6237" s="64" t="s">
        <v>181</v>
      </c>
      <c r="G6237" s="6"/>
      <c r="H6237" s="6"/>
      <c r="I6237" s="10" t="s">
        <v>110</v>
      </c>
      <c r="J6237" s="11" t="s">
        <v>9164</v>
      </c>
      <c r="K6237" s="194" t="s">
        <v>510</v>
      </c>
      <c r="L6237" s="176"/>
      <c r="M6237" s="176">
        <v>1000</v>
      </c>
      <c r="N6237" s="80" t="s">
        <v>6566</v>
      </c>
      <c r="O6237" s="162"/>
      <c r="P6237" s="80" t="s">
        <v>6711</v>
      </c>
      <c r="Q6237" s="80"/>
      <c r="R6237" s="80"/>
      <c r="S6237" s="163"/>
      <c r="T6237" s="213"/>
      <c r="U6237" s="162"/>
      <c r="V6237" s="164"/>
      <c r="W6237" s="12" t="str">
        <f t="shared" si="1102"/>
        <v>Mqtt1</v>
      </c>
      <c r="X6237" s="196" t="str">
        <f t="shared" si="1103"/>
        <v>SbFR37MidFwd</v>
      </c>
      <c r="Y6237" s="6" t="str">
        <f t="shared" si="1104"/>
        <v>marpower/450000-underwlights/sbfr37midfwd</v>
      </c>
      <c r="Z6237" s="103" t="str">
        <f t="shared" si="1105"/>
        <v>$.PresetSelection</v>
      </c>
      <c r="AA6237" s="12">
        <v>40</v>
      </c>
      <c r="AB6237" s="6"/>
      <c r="AJ6237" s="80"/>
      <c r="AK6237" s="113" t="s">
        <v>6565</v>
      </c>
      <c r="AN6237" s="80"/>
      <c r="AO6237" s="80"/>
      <c r="AP6237" s="80"/>
      <c r="AQ6237" s="80"/>
      <c r="AR6237" s="127"/>
      <c r="AS6237" s="80"/>
      <c r="AT6237" s="7"/>
      <c r="AU6237" s="7"/>
      <c r="AV6237" s="165"/>
      <c r="AW6237" s="166"/>
      <c r="AX6237" s="137"/>
      <c r="AY6237" s="147"/>
      <c r="AZ6237" s="167"/>
      <c r="BA6237" s="167"/>
      <c r="BB6237" s="147" t="str">
        <f t="shared" si="1101"/>
        <v/>
      </c>
      <c r="BC6237" s="168"/>
      <c r="BD6237" s="165"/>
      <c r="BE6237" s="165"/>
      <c r="BF6237" s="165"/>
      <c r="BG6237" s="165"/>
      <c r="BH6237" s="165"/>
      <c r="BI6237" s="165"/>
      <c r="BJ6237" s="165"/>
      <c r="BK6237" s="165"/>
      <c r="BL6237" s="165"/>
      <c r="BM6237" s="165"/>
      <c r="BN6237" s="165"/>
      <c r="BO6237" s="165"/>
      <c r="BP6237" s="165"/>
      <c r="BQ6237" s="165"/>
      <c r="BS6237" s="6"/>
      <c r="BT6237" s="11"/>
      <c r="BU6237" s="6"/>
      <c r="BV6237" s="6"/>
    </row>
    <row r="6238" spans="1:74" ht="15.75" x14ac:dyDescent="0.25">
      <c r="A6238" s="52" t="s">
        <v>6563</v>
      </c>
      <c r="B6238" s="56"/>
      <c r="C6238" s="7" t="s">
        <v>114</v>
      </c>
      <c r="D6238" s="7" t="s">
        <v>22</v>
      </c>
      <c r="E6238" s="7"/>
      <c r="F6238" s="64" t="s">
        <v>181</v>
      </c>
      <c r="G6238" s="6"/>
      <c r="H6238" s="6"/>
      <c r="I6238" s="10" t="s">
        <v>110</v>
      </c>
      <c r="J6238" s="11" t="s">
        <v>9180</v>
      </c>
      <c r="K6238" s="194" t="s">
        <v>510</v>
      </c>
      <c r="L6238" s="176"/>
      <c r="M6238" s="176">
        <v>1000</v>
      </c>
      <c r="N6238" s="80" t="s">
        <v>6566</v>
      </c>
      <c r="O6238" s="162"/>
      <c r="P6238" s="80" t="s">
        <v>6712</v>
      </c>
      <c r="Q6238" s="80"/>
      <c r="R6238" s="80"/>
      <c r="S6238" s="163"/>
      <c r="T6238" s="213"/>
      <c r="U6238" s="162"/>
      <c r="V6238" s="164"/>
      <c r="W6238" s="12" t="str">
        <f t="shared" si="1102"/>
        <v>Mqtt1</v>
      </c>
      <c r="X6238" s="196" t="str">
        <f t="shared" si="1103"/>
        <v>SbFR37MidFwd</v>
      </c>
      <c r="Y6238" s="6" t="str">
        <f t="shared" si="1104"/>
        <v>marpower/450000-underwlights/sbfr37midfwd</v>
      </c>
      <c r="Z6238" s="103" t="str">
        <f t="shared" si="1105"/>
        <v>$.SliderRed</v>
      </c>
      <c r="AA6238" s="12">
        <v>40</v>
      </c>
      <c r="AB6238" s="6"/>
      <c r="AJ6238" s="80"/>
      <c r="AK6238" s="113" t="s">
        <v>6565</v>
      </c>
      <c r="AN6238" s="80"/>
      <c r="AO6238" s="80"/>
      <c r="AP6238" s="80"/>
      <c r="AQ6238" s="80"/>
      <c r="AR6238" s="127"/>
      <c r="AS6238" s="80"/>
      <c r="AT6238" s="7"/>
      <c r="AU6238" s="7"/>
      <c r="AV6238" s="165"/>
      <c r="AW6238" s="166"/>
      <c r="AX6238" s="137"/>
      <c r="AY6238" s="147"/>
      <c r="AZ6238" s="167"/>
      <c r="BA6238" s="167"/>
      <c r="BB6238" s="147" t="str">
        <f t="shared" si="1101"/>
        <v/>
      </c>
      <c r="BC6238" s="168"/>
      <c r="BD6238" s="165"/>
      <c r="BE6238" s="165"/>
      <c r="BF6238" s="165"/>
      <c r="BG6238" s="165"/>
      <c r="BH6238" s="165"/>
      <c r="BI6238" s="165"/>
      <c r="BJ6238" s="165"/>
      <c r="BK6238" s="165"/>
      <c r="BL6238" s="165"/>
      <c r="BM6238" s="165"/>
      <c r="BN6238" s="165"/>
      <c r="BO6238" s="165"/>
      <c r="BP6238" s="165"/>
      <c r="BQ6238" s="165"/>
      <c r="BS6238" s="6"/>
      <c r="BT6238" s="11"/>
      <c r="BU6238" s="6"/>
      <c r="BV6238" s="6"/>
    </row>
    <row r="6239" spans="1:74" ht="15.75" x14ac:dyDescent="0.25">
      <c r="A6239" s="52" t="s">
        <v>6563</v>
      </c>
      <c r="B6239" s="56"/>
      <c r="C6239" s="7" t="s">
        <v>114</v>
      </c>
      <c r="D6239" s="7" t="s">
        <v>22</v>
      </c>
      <c r="E6239" s="7"/>
      <c r="F6239" s="64" t="s">
        <v>181</v>
      </c>
      <c r="G6239" s="6"/>
      <c r="H6239" s="6"/>
      <c r="I6239" s="10" t="s">
        <v>110</v>
      </c>
      <c r="J6239" s="11" t="s">
        <v>9198</v>
      </c>
      <c r="K6239" s="194" t="s">
        <v>510</v>
      </c>
      <c r="L6239" s="176"/>
      <c r="M6239" s="176">
        <v>1000</v>
      </c>
      <c r="N6239" s="80" t="s">
        <v>6566</v>
      </c>
      <c r="O6239" s="162"/>
      <c r="P6239" s="80" t="s">
        <v>6713</v>
      </c>
      <c r="Q6239" s="80"/>
      <c r="R6239" s="80"/>
      <c r="S6239" s="163"/>
      <c r="T6239" s="213"/>
      <c r="U6239" s="162"/>
      <c r="V6239" s="164"/>
      <c r="W6239" s="12" t="str">
        <f t="shared" si="1102"/>
        <v>Mqtt1</v>
      </c>
      <c r="X6239" s="196" t="str">
        <f t="shared" si="1103"/>
        <v>SbFR37MidFwd</v>
      </c>
      <c r="Y6239" s="6" t="str">
        <f t="shared" si="1104"/>
        <v>marpower/450000-underwlights/sbfr37midfwd</v>
      </c>
      <c r="Z6239" s="103" t="str">
        <f t="shared" si="1105"/>
        <v>$.SliderGreen</v>
      </c>
      <c r="AA6239" s="12">
        <v>40</v>
      </c>
      <c r="AB6239" s="6"/>
      <c r="AJ6239" s="80"/>
      <c r="AK6239" s="113" t="s">
        <v>6565</v>
      </c>
      <c r="AN6239" s="80"/>
      <c r="AO6239" s="80"/>
      <c r="AP6239" s="80"/>
      <c r="AQ6239" s="80"/>
      <c r="AR6239" s="127"/>
      <c r="AS6239" s="80"/>
      <c r="AT6239" s="7"/>
      <c r="AU6239" s="7"/>
      <c r="AV6239" s="165"/>
      <c r="AW6239" s="166"/>
      <c r="AX6239" s="137"/>
      <c r="AY6239" s="147"/>
      <c r="AZ6239" s="167"/>
      <c r="BA6239" s="167"/>
      <c r="BB6239" s="147" t="str">
        <f t="shared" si="1101"/>
        <v/>
      </c>
      <c r="BC6239" s="168"/>
      <c r="BD6239" s="165"/>
      <c r="BE6239" s="165"/>
      <c r="BF6239" s="165"/>
      <c r="BG6239" s="165"/>
      <c r="BH6239" s="165"/>
      <c r="BI6239" s="165"/>
      <c r="BJ6239" s="165"/>
      <c r="BK6239" s="165"/>
      <c r="BL6239" s="165"/>
      <c r="BM6239" s="165"/>
      <c r="BN6239" s="165"/>
      <c r="BO6239" s="165"/>
      <c r="BP6239" s="165"/>
      <c r="BQ6239" s="165"/>
      <c r="BS6239" s="6"/>
      <c r="BT6239" s="11"/>
      <c r="BU6239" s="6"/>
      <c r="BV6239" s="6"/>
    </row>
    <row r="6240" spans="1:74" ht="15.75" x14ac:dyDescent="0.25">
      <c r="A6240" s="52" t="s">
        <v>6563</v>
      </c>
      <c r="B6240" s="56"/>
      <c r="C6240" s="7" t="s">
        <v>114</v>
      </c>
      <c r="D6240" s="7" t="s">
        <v>22</v>
      </c>
      <c r="E6240" s="7"/>
      <c r="F6240" s="64" t="s">
        <v>181</v>
      </c>
      <c r="G6240" s="6"/>
      <c r="H6240" s="6"/>
      <c r="I6240" s="10" t="s">
        <v>110</v>
      </c>
      <c r="J6240" s="11" t="s">
        <v>9216</v>
      </c>
      <c r="K6240" s="194" t="s">
        <v>510</v>
      </c>
      <c r="L6240" s="176"/>
      <c r="M6240" s="176">
        <v>1000</v>
      </c>
      <c r="N6240" s="80" t="s">
        <v>6566</v>
      </c>
      <c r="O6240" s="162"/>
      <c r="P6240" s="80" t="s">
        <v>6714</v>
      </c>
      <c r="Q6240" s="80"/>
      <c r="R6240" s="80"/>
      <c r="S6240" s="163"/>
      <c r="T6240" s="213"/>
      <c r="U6240" s="162"/>
      <c r="V6240" s="164"/>
      <c r="W6240" s="12" t="str">
        <f t="shared" si="1102"/>
        <v>Mqtt1</v>
      </c>
      <c r="X6240" s="196" t="str">
        <f t="shared" si="1103"/>
        <v>SbFR37MidFwd</v>
      </c>
      <c r="Y6240" s="6" t="str">
        <f t="shared" si="1104"/>
        <v>marpower/450000-underwlights/sbfr37midfwd</v>
      </c>
      <c r="Z6240" s="103" t="str">
        <f t="shared" si="1105"/>
        <v>$.SliderBlue</v>
      </c>
      <c r="AA6240" s="12">
        <v>40</v>
      </c>
      <c r="AB6240" s="6"/>
      <c r="AJ6240" s="80"/>
      <c r="AK6240" s="113" t="s">
        <v>6565</v>
      </c>
      <c r="AN6240" s="80"/>
      <c r="AO6240" s="80"/>
      <c r="AP6240" s="80"/>
      <c r="AQ6240" s="80"/>
      <c r="AR6240" s="127"/>
      <c r="AS6240" s="80"/>
      <c r="AT6240" s="7"/>
      <c r="AU6240" s="7"/>
      <c r="AV6240" s="165"/>
      <c r="AW6240" s="166"/>
      <c r="AX6240" s="137"/>
      <c r="AY6240" s="147"/>
      <c r="AZ6240" s="167"/>
      <c r="BA6240" s="167"/>
      <c r="BB6240" s="147" t="str">
        <f t="shared" si="1101"/>
        <v/>
      </c>
      <c r="BC6240" s="168"/>
      <c r="BD6240" s="165"/>
      <c r="BE6240" s="165"/>
      <c r="BF6240" s="165"/>
      <c r="BG6240" s="165"/>
      <c r="BH6240" s="165"/>
      <c r="BI6240" s="165"/>
      <c r="BJ6240" s="165"/>
      <c r="BK6240" s="165"/>
      <c r="BL6240" s="165"/>
      <c r="BM6240" s="165"/>
      <c r="BN6240" s="165"/>
      <c r="BO6240" s="165"/>
      <c r="BP6240" s="165"/>
      <c r="BQ6240" s="165"/>
      <c r="BS6240" s="6"/>
      <c r="BT6240" s="11"/>
      <c r="BU6240" s="6"/>
      <c r="BV6240" s="6"/>
    </row>
    <row r="6241" spans="1:74" ht="15.75" x14ac:dyDescent="0.25">
      <c r="A6241" s="52" t="s">
        <v>6563</v>
      </c>
      <c r="B6241" s="56"/>
      <c r="C6241" s="7" t="s">
        <v>114</v>
      </c>
      <c r="D6241" s="7" t="s">
        <v>22</v>
      </c>
      <c r="E6241" s="7"/>
      <c r="F6241" s="64" t="s">
        <v>181</v>
      </c>
      <c r="G6241" s="6"/>
      <c r="H6241" s="6"/>
      <c r="I6241" s="10" t="s">
        <v>110</v>
      </c>
      <c r="J6241" s="11" t="s">
        <v>9234</v>
      </c>
      <c r="K6241" s="194" t="s">
        <v>510</v>
      </c>
      <c r="L6241" s="176"/>
      <c r="M6241" s="176">
        <v>1000</v>
      </c>
      <c r="N6241" s="80" t="s">
        <v>6566</v>
      </c>
      <c r="O6241" s="162"/>
      <c r="P6241" s="80" t="s">
        <v>6715</v>
      </c>
      <c r="Q6241" s="80"/>
      <c r="R6241" s="80"/>
      <c r="S6241" s="163"/>
      <c r="T6241" s="213"/>
      <c r="U6241" s="162"/>
      <c r="V6241" s="164"/>
      <c r="W6241" s="12" t="str">
        <f t="shared" si="1102"/>
        <v>Mqtt1</v>
      </c>
      <c r="X6241" s="196" t="str">
        <f t="shared" si="1103"/>
        <v>SbFR37MidFwd</v>
      </c>
      <c r="Y6241" s="6" t="str">
        <f t="shared" si="1104"/>
        <v>marpower/450000-underwlights/sbfr37midfwd</v>
      </c>
      <c r="Z6241" s="103" t="str">
        <f t="shared" si="1105"/>
        <v>$.SliderWhite</v>
      </c>
      <c r="AA6241" s="12">
        <v>40</v>
      </c>
      <c r="AB6241" s="6"/>
      <c r="AJ6241" s="80"/>
      <c r="AK6241" s="113" t="s">
        <v>6565</v>
      </c>
      <c r="AN6241" s="80"/>
      <c r="AO6241" s="80"/>
      <c r="AP6241" s="80"/>
      <c r="AQ6241" s="80"/>
      <c r="AR6241" s="127"/>
      <c r="AS6241" s="80"/>
      <c r="AT6241" s="7"/>
      <c r="AU6241" s="7"/>
      <c r="AV6241" s="165"/>
      <c r="AW6241" s="166"/>
      <c r="AX6241" s="137"/>
      <c r="AY6241" s="147"/>
      <c r="AZ6241" s="167"/>
      <c r="BA6241" s="167"/>
      <c r="BB6241" s="147" t="str">
        <f t="shared" si="1101"/>
        <v/>
      </c>
      <c r="BC6241" s="168"/>
      <c r="BD6241" s="165"/>
      <c r="BE6241" s="165"/>
      <c r="BF6241" s="165"/>
      <c r="BG6241" s="165"/>
      <c r="BH6241" s="165"/>
      <c r="BI6241" s="165"/>
      <c r="BJ6241" s="165"/>
      <c r="BK6241" s="165"/>
      <c r="BL6241" s="165"/>
      <c r="BM6241" s="165"/>
      <c r="BN6241" s="165"/>
      <c r="BO6241" s="165"/>
      <c r="BP6241" s="165"/>
      <c r="BQ6241" s="165"/>
      <c r="BS6241" s="6"/>
      <c r="BT6241" s="11"/>
      <c r="BU6241" s="6"/>
      <c r="BV6241" s="6"/>
    </row>
    <row r="6242" spans="1:74" ht="15.75" x14ac:dyDescent="0.25">
      <c r="A6242" s="52" t="s">
        <v>6563</v>
      </c>
      <c r="B6242" s="56"/>
      <c r="C6242" s="7" t="s">
        <v>111</v>
      </c>
      <c r="D6242" s="7" t="s">
        <v>22</v>
      </c>
      <c r="E6242" s="7"/>
      <c r="F6242" s="64" t="s">
        <v>181</v>
      </c>
      <c r="G6242" s="6"/>
      <c r="H6242" s="6"/>
      <c r="I6242" s="10" t="s">
        <v>110</v>
      </c>
      <c r="J6242" s="11" t="s">
        <v>9252</v>
      </c>
      <c r="K6242" s="194" t="s">
        <v>510</v>
      </c>
      <c r="L6242" s="176"/>
      <c r="M6242" s="176">
        <v>1000</v>
      </c>
      <c r="N6242" s="80" t="s">
        <v>6566</v>
      </c>
      <c r="O6242" s="162"/>
      <c r="P6242" s="80" t="s">
        <v>6716</v>
      </c>
      <c r="Q6242" s="80"/>
      <c r="R6242" s="80"/>
      <c r="S6242" s="163"/>
      <c r="T6242" s="213"/>
      <c r="U6242" s="162"/>
      <c r="V6242" s="164"/>
      <c r="W6242" s="12" t="str">
        <f t="shared" si="1102"/>
        <v>Mqtt1</v>
      </c>
      <c r="X6242" s="196" t="str">
        <f t="shared" si="1103"/>
        <v>SbFR37MidFwd</v>
      </c>
      <c r="Y6242" s="6" t="str">
        <f t="shared" si="1104"/>
        <v>marpower/450000-underwlights/sbfr37midfwd</v>
      </c>
      <c r="Z6242" s="103" t="str">
        <f t="shared" si="1105"/>
        <v>$.PresetReset</v>
      </c>
      <c r="AA6242" s="12">
        <v>40</v>
      </c>
      <c r="AB6242" s="6"/>
      <c r="AJ6242" s="80"/>
      <c r="AK6242" s="113" t="s">
        <v>6565</v>
      </c>
      <c r="AN6242" s="80"/>
      <c r="AO6242" s="80"/>
      <c r="AP6242" s="80"/>
      <c r="AQ6242" s="80"/>
      <c r="AR6242" s="127"/>
      <c r="AS6242" s="80"/>
      <c r="AT6242" s="7"/>
      <c r="AU6242" s="7"/>
      <c r="AV6242" s="165"/>
      <c r="AW6242" s="166"/>
      <c r="AX6242" s="137"/>
      <c r="AY6242" s="147"/>
      <c r="AZ6242" s="167"/>
      <c r="BA6242" s="167"/>
      <c r="BB6242" s="147" t="str">
        <f t="shared" si="1101"/>
        <v/>
      </c>
      <c r="BC6242" s="168"/>
      <c r="BD6242" s="165"/>
      <c r="BE6242" s="165"/>
      <c r="BF6242" s="165"/>
      <c r="BG6242" s="165"/>
      <c r="BH6242" s="165"/>
      <c r="BI6242" s="165"/>
      <c r="BJ6242" s="165"/>
      <c r="BK6242" s="165"/>
      <c r="BL6242" s="165"/>
      <c r="BM6242" s="165"/>
      <c r="BN6242" s="165"/>
      <c r="BO6242" s="165"/>
      <c r="BP6242" s="165"/>
      <c r="BQ6242" s="165"/>
      <c r="BS6242" s="6"/>
      <c r="BT6242" s="11"/>
      <c r="BU6242" s="6"/>
      <c r="BV6242" s="6"/>
    </row>
    <row r="6243" spans="1:74" ht="15.75" x14ac:dyDescent="0.25">
      <c r="A6243" s="52" t="s">
        <v>6563</v>
      </c>
      <c r="B6243" s="56"/>
      <c r="C6243" s="7" t="s">
        <v>111</v>
      </c>
      <c r="D6243" s="7" t="s">
        <v>22</v>
      </c>
      <c r="E6243" s="7"/>
      <c r="F6243" s="64" t="s">
        <v>181</v>
      </c>
      <c r="G6243" s="6"/>
      <c r="H6243" s="6"/>
      <c r="I6243" s="10" t="s">
        <v>110</v>
      </c>
      <c r="J6243" s="11" t="s">
        <v>9270</v>
      </c>
      <c r="K6243" s="194" t="s">
        <v>510</v>
      </c>
      <c r="L6243" s="176"/>
      <c r="M6243" s="176">
        <v>1000</v>
      </c>
      <c r="N6243" s="80" t="s">
        <v>6566</v>
      </c>
      <c r="O6243" s="162"/>
      <c r="P6243" s="80" t="s">
        <v>6717</v>
      </c>
      <c r="Q6243" s="80"/>
      <c r="R6243" s="80"/>
      <c r="S6243" s="163"/>
      <c r="T6243" s="213"/>
      <c r="U6243" s="162"/>
      <c r="V6243" s="164"/>
      <c r="W6243" s="12" t="str">
        <f t="shared" si="1102"/>
        <v>Mqtt1</v>
      </c>
      <c r="X6243" s="196" t="str">
        <f t="shared" si="1103"/>
        <v>SbFR37MidFwd</v>
      </c>
      <c r="Y6243" s="6" t="str">
        <f t="shared" si="1104"/>
        <v>marpower/450000-underwlights/sbfr37midfwd</v>
      </c>
      <c r="Z6243" s="103" t="str">
        <f t="shared" si="1105"/>
        <v>$.PresetSet</v>
      </c>
      <c r="AA6243" s="12">
        <v>40</v>
      </c>
      <c r="AB6243" s="6"/>
      <c r="AJ6243" s="80"/>
      <c r="AK6243" s="113" t="s">
        <v>6565</v>
      </c>
      <c r="AN6243" s="80"/>
      <c r="AO6243" s="80"/>
      <c r="AP6243" s="80"/>
      <c r="AQ6243" s="80"/>
      <c r="AR6243" s="127"/>
      <c r="AS6243" s="80"/>
      <c r="AT6243" s="7"/>
      <c r="AU6243" s="7"/>
      <c r="AV6243" s="165"/>
      <c r="AW6243" s="166"/>
      <c r="AX6243" s="137"/>
      <c r="AY6243" s="147"/>
      <c r="AZ6243" s="167"/>
      <c r="BA6243" s="167"/>
      <c r="BB6243" s="147" t="str">
        <f t="shared" si="1101"/>
        <v/>
      </c>
      <c r="BC6243" s="168"/>
      <c r="BD6243" s="165"/>
      <c r="BE6243" s="165"/>
      <c r="BF6243" s="165"/>
      <c r="BG6243" s="165"/>
      <c r="BH6243" s="165"/>
      <c r="BI6243" s="165"/>
      <c r="BJ6243" s="165"/>
      <c r="BK6243" s="165"/>
      <c r="BL6243" s="165"/>
      <c r="BM6243" s="165"/>
      <c r="BN6243" s="165"/>
      <c r="BO6243" s="165"/>
      <c r="BP6243" s="165"/>
      <c r="BQ6243" s="165"/>
      <c r="BS6243" s="6"/>
      <c r="BT6243" s="11"/>
      <c r="BU6243" s="6"/>
      <c r="BV6243" s="6"/>
    </row>
    <row r="6244" spans="1:74" ht="15.75" x14ac:dyDescent="0.25">
      <c r="A6244" s="52" t="s">
        <v>6563</v>
      </c>
      <c r="B6244" s="56"/>
      <c r="C6244" s="7" t="s">
        <v>111</v>
      </c>
      <c r="D6244" s="7" t="s">
        <v>22</v>
      </c>
      <c r="E6244" s="7"/>
      <c r="F6244" s="64" t="s">
        <v>181</v>
      </c>
      <c r="G6244" s="6"/>
      <c r="H6244" s="6"/>
      <c r="I6244" s="10" t="s">
        <v>110</v>
      </c>
      <c r="J6244" s="11" t="s">
        <v>9288</v>
      </c>
      <c r="K6244" s="194" t="s">
        <v>510</v>
      </c>
      <c r="L6244" s="176"/>
      <c r="M6244" s="176">
        <v>1000</v>
      </c>
      <c r="N6244" s="80" t="s">
        <v>6566</v>
      </c>
      <c r="O6244" s="162"/>
      <c r="P6244" s="80" t="s">
        <v>6718</v>
      </c>
      <c r="Q6244" s="80"/>
      <c r="R6244" s="80"/>
      <c r="S6244" s="163"/>
      <c r="T6244" s="213"/>
      <c r="U6244" s="162"/>
      <c r="V6244" s="164"/>
      <c r="W6244" s="12" t="str">
        <f t="shared" si="1102"/>
        <v>Mqtt1</v>
      </c>
      <c r="X6244" s="196" t="str">
        <f t="shared" si="1103"/>
        <v>SbFR37MidFwd</v>
      </c>
      <c r="Y6244" s="6" t="str">
        <f t="shared" si="1104"/>
        <v>marpower/450000-underwlights/sbfr37midfwd</v>
      </c>
      <c r="Z6244" s="103" t="str">
        <f t="shared" si="1105"/>
        <v>$.SliderOnOff</v>
      </c>
      <c r="AA6244" s="12">
        <v>40</v>
      </c>
      <c r="AB6244" s="6"/>
      <c r="AJ6244" s="80"/>
      <c r="AK6244" s="113" t="s">
        <v>6565</v>
      </c>
      <c r="AN6244" s="80"/>
      <c r="AO6244" s="80"/>
      <c r="AP6244" s="80"/>
      <c r="AQ6244" s="80"/>
      <c r="AR6244" s="127"/>
      <c r="AS6244" s="80"/>
      <c r="AT6244" s="7"/>
      <c r="AU6244" s="7"/>
      <c r="AV6244" s="165"/>
      <c r="AW6244" s="166"/>
      <c r="AX6244" s="137"/>
      <c r="AY6244" s="147"/>
      <c r="AZ6244" s="167"/>
      <c r="BA6244" s="167"/>
      <c r="BB6244" s="147" t="str">
        <f t="shared" si="1101"/>
        <v/>
      </c>
      <c r="BC6244" s="168"/>
      <c r="BD6244" s="165"/>
      <c r="BE6244" s="165"/>
      <c r="BF6244" s="165"/>
      <c r="BG6244" s="165"/>
      <c r="BH6244" s="165"/>
      <c r="BI6244" s="165"/>
      <c r="BJ6244" s="165"/>
      <c r="BK6244" s="165"/>
      <c r="BL6244" s="165"/>
      <c r="BM6244" s="165"/>
      <c r="BN6244" s="165"/>
      <c r="BO6244" s="165"/>
      <c r="BP6244" s="165"/>
      <c r="BQ6244" s="165"/>
      <c r="BS6244" s="6"/>
      <c r="BT6244" s="11"/>
      <c r="BU6244" s="6"/>
      <c r="BV6244" s="6"/>
    </row>
    <row r="6245" spans="1:74" ht="15.75" x14ac:dyDescent="0.25">
      <c r="A6245" s="52" t="s">
        <v>6563</v>
      </c>
      <c r="B6245" s="56"/>
      <c r="C6245" s="7" t="s">
        <v>111</v>
      </c>
      <c r="D6245" s="7" t="s">
        <v>22</v>
      </c>
      <c r="E6245" s="7"/>
      <c r="F6245" s="64" t="s">
        <v>181</v>
      </c>
      <c r="G6245" s="6"/>
      <c r="H6245" s="6"/>
      <c r="I6245" s="10" t="s">
        <v>110</v>
      </c>
      <c r="J6245" s="11" t="s">
        <v>9306</v>
      </c>
      <c r="K6245" s="194" t="s">
        <v>510</v>
      </c>
      <c r="L6245" s="176"/>
      <c r="M6245" s="176">
        <v>1000</v>
      </c>
      <c r="N6245" s="80" t="s">
        <v>6566</v>
      </c>
      <c r="O6245" s="162"/>
      <c r="P6245" s="80" t="s">
        <v>6719</v>
      </c>
      <c r="Q6245" s="80"/>
      <c r="R6245" s="80"/>
      <c r="S6245" s="163"/>
      <c r="T6245" s="213"/>
      <c r="U6245" s="162"/>
      <c r="V6245" s="164"/>
      <c r="W6245" s="12" t="str">
        <f t="shared" si="1102"/>
        <v>Mqtt1</v>
      </c>
      <c r="X6245" s="196" t="str">
        <f t="shared" si="1103"/>
        <v>SbFR37MidFwd</v>
      </c>
      <c r="Y6245" s="6" t="str">
        <f t="shared" si="1104"/>
        <v>marpower/450000-underwlights/sbfr37midfwd</v>
      </c>
      <c r="Z6245" s="103" t="str">
        <f t="shared" si="1105"/>
        <v>$.ActiveChanges</v>
      </c>
      <c r="AA6245" s="12">
        <v>40</v>
      </c>
      <c r="AB6245" s="6"/>
      <c r="AJ6245" s="80"/>
      <c r="AK6245" s="113" t="s">
        <v>6565</v>
      </c>
      <c r="AN6245" s="80"/>
      <c r="AO6245" s="80"/>
      <c r="AP6245" s="80"/>
      <c r="AQ6245" s="80"/>
      <c r="AR6245" s="127"/>
      <c r="AS6245" s="80"/>
      <c r="AT6245" s="7"/>
      <c r="AU6245" s="7"/>
      <c r="AV6245" s="165"/>
      <c r="AW6245" s="166"/>
      <c r="AX6245" s="137"/>
      <c r="AY6245" s="147"/>
      <c r="AZ6245" s="167"/>
      <c r="BA6245" s="167"/>
      <c r="BB6245" s="147" t="str">
        <f t="shared" si="1101"/>
        <v/>
      </c>
      <c r="BC6245" s="168"/>
      <c r="BD6245" s="165"/>
      <c r="BE6245" s="165"/>
      <c r="BF6245" s="165"/>
      <c r="BG6245" s="165"/>
      <c r="BH6245" s="165"/>
      <c r="BI6245" s="165"/>
      <c r="BJ6245" s="165"/>
      <c r="BK6245" s="165"/>
      <c r="BL6245" s="165"/>
      <c r="BM6245" s="165"/>
      <c r="BN6245" s="165"/>
      <c r="BO6245" s="165"/>
      <c r="BP6245" s="165"/>
      <c r="BQ6245" s="165"/>
      <c r="BS6245" s="6"/>
      <c r="BT6245" s="11"/>
      <c r="BU6245" s="6"/>
      <c r="BV6245" s="6"/>
    </row>
    <row r="6246" spans="1:74" ht="15.75" x14ac:dyDescent="0.25">
      <c r="A6246" s="52" t="s">
        <v>6563</v>
      </c>
      <c r="B6246" s="56"/>
      <c r="C6246" s="7" t="s">
        <v>128</v>
      </c>
      <c r="D6246" s="7" t="s">
        <v>22</v>
      </c>
      <c r="E6246" s="7"/>
      <c r="F6246" s="64" t="s">
        <v>181</v>
      </c>
      <c r="G6246" s="6"/>
      <c r="H6246" s="6"/>
      <c r="I6246" s="10" t="s">
        <v>110</v>
      </c>
      <c r="J6246" s="11" t="s">
        <v>9324</v>
      </c>
      <c r="K6246" s="194" t="s">
        <v>510</v>
      </c>
      <c r="L6246" s="176"/>
      <c r="M6246" s="176">
        <v>1000</v>
      </c>
      <c r="N6246" s="80" t="s">
        <v>6566</v>
      </c>
      <c r="O6246" s="162"/>
      <c r="P6246" s="80" t="s">
        <v>6720</v>
      </c>
      <c r="Q6246" s="80"/>
      <c r="R6246" s="80"/>
      <c r="S6246" s="163"/>
      <c r="T6246" s="213"/>
      <c r="U6246" s="162"/>
      <c r="V6246" s="164"/>
      <c r="W6246" s="12" t="str">
        <f t="shared" si="1102"/>
        <v>Mqtt1</v>
      </c>
      <c r="X6246" s="196" t="str">
        <f t="shared" si="1103"/>
        <v>SbFR37MidFwd</v>
      </c>
      <c r="Y6246" s="6" t="str">
        <f t="shared" si="1104"/>
        <v>marpower/450000-underwlights/sbfr37midfwd</v>
      </c>
      <c r="Z6246" s="103" t="str">
        <f t="shared" si="1105"/>
        <v>$.Preset1HmiColor</v>
      </c>
      <c r="AA6246" s="12">
        <v>40</v>
      </c>
      <c r="AB6246" s="6"/>
      <c r="AE6246" s="11">
        <v>9</v>
      </c>
      <c r="AJ6246" s="80"/>
      <c r="AN6246" s="80"/>
      <c r="AO6246" s="80"/>
      <c r="AP6246" s="80"/>
      <c r="AQ6246" s="80"/>
      <c r="AR6246" s="127"/>
      <c r="AS6246" s="80"/>
      <c r="AT6246" s="7"/>
      <c r="AU6246" s="7"/>
      <c r="AV6246" s="165"/>
      <c r="AW6246" s="166"/>
      <c r="AX6246" s="137"/>
      <c r="AY6246" s="147"/>
      <c r="AZ6246" s="167"/>
      <c r="BA6246" s="167"/>
      <c r="BB6246" s="147" t="str">
        <f t="shared" si="1101"/>
        <v/>
      </c>
      <c r="BC6246" s="168"/>
      <c r="BD6246" s="165"/>
      <c r="BE6246" s="165"/>
      <c r="BF6246" s="165"/>
      <c r="BG6246" s="165"/>
      <c r="BH6246" s="165"/>
      <c r="BI6246" s="165"/>
      <c r="BJ6246" s="165"/>
      <c r="BK6246" s="165"/>
      <c r="BL6246" s="165"/>
      <c r="BM6246" s="165"/>
      <c r="BN6246" s="165"/>
      <c r="BO6246" s="165"/>
      <c r="BP6246" s="165"/>
      <c r="BQ6246" s="165"/>
      <c r="BS6246" s="6"/>
      <c r="BT6246" s="11"/>
      <c r="BU6246" s="6"/>
      <c r="BV6246" s="6"/>
    </row>
    <row r="6247" spans="1:74" ht="15.75" x14ac:dyDescent="0.25">
      <c r="A6247" s="52" t="s">
        <v>6563</v>
      </c>
      <c r="B6247" s="56"/>
      <c r="C6247" s="7" t="s">
        <v>128</v>
      </c>
      <c r="D6247" s="7" t="s">
        <v>22</v>
      </c>
      <c r="E6247" s="7"/>
      <c r="F6247" s="64" t="s">
        <v>181</v>
      </c>
      <c r="G6247" s="6"/>
      <c r="H6247" s="6"/>
      <c r="I6247" s="10" t="s">
        <v>110</v>
      </c>
      <c r="J6247" s="11" t="s">
        <v>9342</v>
      </c>
      <c r="K6247" s="194" t="s">
        <v>510</v>
      </c>
      <c r="L6247" s="176"/>
      <c r="M6247" s="176">
        <v>1000</v>
      </c>
      <c r="N6247" s="80" t="s">
        <v>6566</v>
      </c>
      <c r="O6247" s="162"/>
      <c r="P6247" s="80" t="s">
        <v>6721</v>
      </c>
      <c r="Q6247" s="80"/>
      <c r="R6247" s="80"/>
      <c r="S6247" s="163"/>
      <c r="T6247" s="213"/>
      <c r="U6247" s="162"/>
      <c r="V6247" s="164"/>
      <c r="W6247" s="12" t="str">
        <f t="shared" si="1102"/>
        <v>Mqtt1</v>
      </c>
      <c r="X6247" s="196" t="str">
        <f t="shared" si="1103"/>
        <v>SbFR37MidFwd</v>
      </c>
      <c r="Y6247" s="6" t="str">
        <f t="shared" si="1104"/>
        <v>marpower/450000-underwlights/sbfr37midfwd</v>
      </c>
      <c r="Z6247" s="103" t="str">
        <f t="shared" si="1105"/>
        <v>$.Preset2HmiColor</v>
      </c>
      <c r="AA6247" s="12">
        <v>40</v>
      </c>
      <c r="AB6247" s="6"/>
      <c r="AE6247" s="11">
        <v>9</v>
      </c>
      <c r="AJ6247" s="80"/>
      <c r="AN6247" s="80"/>
      <c r="AO6247" s="80"/>
      <c r="AP6247" s="80"/>
      <c r="AQ6247" s="80"/>
      <c r="AR6247" s="127"/>
      <c r="AS6247" s="80"/>
      <c r="AT6247" s="7"/>
      <c r="AU6247" s="7"/>
      <c r="AV6247" s="165"/>
      <c r="AW6247" s="166"/>
      <c r="AX6247" s="137"/>
      <c r="AY6247" s="147"/>
      <c r="AZ6247" s="167"/>
      <c r="BA6247" s="167"/>
      <c r="BB6247" s="147" t="str">
        <f t="shared" si="1101"/>
        <v/>
      </c>
      <c r="BC6247" s="168"/>
      <c r="BD6247" s="165"/>
      <c r="BE6247" s="165"/>
      <c r="BF6247" s="165"/>
      <c r="BG6247" s="165"/>
      <c r="BH6247" s="165"/>
      <c r="BI6247" s="165"/>
      <c r="BJ6247" s="165"/>
      <c r="BK6247" s="165"/>
      <c r="BL6247" s="165"/>
      <c r="BM6247" s="165"/>
      <c r="BN6247" s="165"/>
      <c r="BO6247" s="165"/>
      <c r="BP6247" s="165"/>
      <c r="BQ6247" s="165"/>
      <c r="BS6247" s="6"/>
      <c r="BT6247" s="11"/>
      <c r="BU6247" s="6"/>
      <c r="BV6247" s="6"/>
    </row>
    <row r="6248" spans="1:74" ht="15.75" x14ac:dyDescent="0.25">
      <c r="A6248" s="52" t="s">
        <v>6563</v>
      </c>
      <c r="B6248" s="56"/>
      <c r="C6248" s="7" t="s">
        <v>128</v>
      </c>
      <c r="D6248" s="7" t="s">
        <v>22</v>
      </c>
      <c r="E6248" s="7"/>
      <c r="F6248" s="64" t="s">
        <v>181</v>
      </c>
      <c r="G6248" s="6"/>
      <c r="H6248" s="6"/>
      <c r="I6248" s="10" t="s">
        <v>110</v>
      </c>
      <c r="J6248" s="11" t="s">
        <v>9360</v>
      </c>
      <c r="K6248" s="194" t="s">
        <v>510</v>
      </c>
      <c r="L6248" s="176"/>
      <c r="M6248" s="176">
        <v>1000</v>
      </c>
      <c r="N6248" s="80" t="s">
        <v>6566</v>
      </c>
      <c r="O6248" s="162"/>
      <c r="P6248" s="80" t="s">
        <v>6722</v>
      </c>
      <c r="Q6248" s="80"/>
      <c r="R6248" s="80"/>
      <c r="S6248" s="163"/>
      <c r="T6248" s="213"/>
      <c r="U6248" s="162"/>
      <c r="V6248" s="164"/>
      <c r="W6248" s="12" t="str">
        <f t="shared" si="1102"/>
        <v>Mqtt1</v>
      </c>
      <c r="X6248" s="196" t="str">
        <f t="shared" si="1103"/>
        <v>SbFR37MidFwd</v>
      </c>
      <c r="Y6248" s="6" t="str">
        <f t="shared" si="1104"/>
        <v>marpower/450000-underwlights/sbfr37midfwd</v>
      </c>
      <c r="Z6248" s="103" t="str">
        <f t="shared" si="1105"/>
        <v>$.Preset3HmiColor</v>
      </c>
      <c r="AA6248" s="12">
        <v>40</v>
      </c>
      <c r="AB6248" s="6"/>
      <c r="AE6248" s="11">
        <v>9</v>
      </c>
      <c r="AJ6248" s="80"/>
      <c r="AN6248" s="80"/>
      <c r="AO6248" s="80"/>
      <c r="AP6248" s="80"/>
      <c r="AQ6248" s="80"/>
      <c r="AR6248" s="127"/>
      <c r="AS6248" s="80"/>
      <c r="AT6248" s="7"/>
      <c r="AU6248" s="7"/>
      <c r="AV6248" s="165"/>
      <c r="AW6248" s="166"/>
      <c r="AX6248" s="137"/>
      <c r="AY6248" s="147"/>
      <c r="AZ6248" s="167"/>
      <c r="BA6248" s="167"/>
      <c r="BB6248" s="147" t="str">
        <f t="shared" si="1101"/>
        <v/>
      </c>
      <c r="BC6248" s="168"/>
      <c r="BD6248" s="165"/>
      <c r="BE6248" s="165"/>
      <c r="BF6248" s="165"/>
      <c r="BG6248" s="165"/>
      <c r="BH6248" s="165"/>
      <c r="BI6248" s="165"/>
      <c r="BJ6248" s="165"/>
      <c r="BK6248" s="165"/>
      <c r="BL6248" s="165"/>
      <c r="BM6248" s="165"/>
      <c r="BN6248" s="165"/>
      <c r="BO6248" s="165"/>
      <c r="BP6248" s="165"/>
      <c r="BQ6248" s="165"/>
      <c r="BS6248" s="6"/>
      <c r="BT6248" s="11"/>
      <c r="BU6248" s="6"/>
      <c r="BV6248" s="6"/>
    </row>
    <row r="6249" spans="1:74" ht="15.75" x14ac:dyDescent="0.25">
      <c r="A6249" s="52" t="s">
        <v>6563</v>
      </c>
      <c r="B6249" s="56"/>
      <c r="C6249" s="7" t="s">
        <v>128</v>
      </c>
      <c r="D6249" s="7" t="s">
        <v>22</v>
      </c>
      <c r="E6249" s="7"/>
      <c r="F6249" s="64" t="s">
        <v>181</v>
      </c>
      <c r="G6249" s="6"/>
      <c r="H6249" s="6"/>
      <c r="I6249" s="10" t="s">
        <v>110</v>
      </c>
      <c r="J6249" s="11" t="s">
        <v>9378</v>
      </c>
      <c r="K6249" s="194" t="s">
        <v>510</v>
      </c>
      <c r="L6249" s="176"/>
      <c r="M6249" s="176">
        <v>1000</v>
      </c>
      <c r="N6249" s="80" t="s">
        <v>6566</v>
      </c>
      <c r="O6249" s="162"/>
      <c r="P6249" s="80" t="s">
        <v>6723</v>
      </c>
      <c r="Q6249" s="80"/>
      <c r="R6249" s="80"/>
      <c r="S6249" s="163"/>
      <c r="T6249" s="213"/>
      <c r="U6249" s="162"/>
      <c r="V6249" s="164"/>
      <c r="W6249" s="12" t="str">
        <f t="shared" si="1102"/>
        <v>Mqtt1</v>
      </c>
      <c r="X6249" s="196" t="str">
        <f t="shared" si="1103"/>
        <v>SbFR37MidFwd</v>
      </c>
      <c r="Y6249" s="6" t="str">
        <f t="shared" si="1104"/>
        <v>marpower/450000-underwlights/sbfr37midfwd</v>
      </c>
      <c r="Z6249" s="103" t="str">
        <f t="shared" si="1105"/>
        <v>$.Preset4HmiColor</v>
      </c>
      <c r="AA6249" s="12">
        <v>40</v>
      </c>
      <c r="AB6249" s="6"/>
      <c r="AE6249" s="11">
        <v>9</v>
      </c>
      <c r="AJ6249" s="80"/>
      <c r="AN6249" s="80"/>
      <c r="AO6249" s="80"/>
      <c r="AP6249" s="80"/>
      <c r="AQ6249" s="80"/>
      <c r="AR6249" s="127"/>
      <c r="AS6249" s="80"/>
      <c r="AT6249" s="7"/>
      <c r="AU6249" s="7"/>
      <c r="AV6249" s="165"/>
      <c r="AW6249" s="166"/>
      <c r="AX6249" s="137"/>
      <c r="AY6249" s="147"/>
      <c r="AZ6249" s="167"/>
      <c r="BA6249" s="167"/>
      <c r="BB6249" s="147" t="str">
        <f t="shared" si="1101"/>
        <v/>
      </c>
      <c r="BC6249" s="168"/>
      <c r="BD6249" s="165"/>
      <c r="BE6249" s="165"/>
      <c r="BF6249" s="165"/>
      <c r="BG6249" s="165"/>
      <c r="BH6249" s="165"/>
      <c r="BI6249" s="165"/>
      <c r="BJ6249" s="165"/>
      <c r="BK6249" s="165"/>
      <c r="BL6249" s="165"/>
      <c r="BM6249" s="165"/>
      <c r="BN6249" s="165"/>
      <c r="BO6249" s="165"/>
      <c r="BP6249" s="165"/>
      <c r="BQ6249" s="165"/>
      <c r="BS6249" s="6"/>
      <c r="BT6249" s="11"/>
      <c r="BU6249" s="6"/>
      <c r="BV6249" s="6"/>
    </row>
    <row r="6250" spans="1:74" ht="15.75" x14ac:dyDescent="0.25">
      <c r="A6250" s="52" t="s">
        <v>6563</v>
      </c>
      <c r="B6250" s="56"/>
      <c r="C6250" s="7" t="s">
        <v>128</v>
      </c>
      <c r="D6250" s="7" t="s">
        <v>22</v>
      </c>
      <c r="E6250" s="7"/>
      <c r="F6250" s="64" t="s">
        <v>181</v>
      </c>
      <c r="G6250" s="6"/>
      <c r="H6250" s="6"/>
      <c r="I6250" s="10" t="s">
        <v>110</v>
      </c>
      <c r="J6250" s="11" t="s">
        <v>9396</v>
      </c>
      <c r="K6250" s="194" t="s">
        <v>510</v>
      </c>
      <c r="L6250" s="176"/>
      <c r="M6250" s="176">
        <v>1000</v>
      </c>
      <c r="N6250" s="80" t="s">
        <v>6566</v>
      </c>
      <c r="O6250" s="162"/>
      <c r="P6250" s="80" t="s">
        <v>6724</v>
      </c>
      <c r="Q6250" s="80"/>
      <c r="R6250" s="80"/>
      <c r="S6250" s="163"/>
      <c r="T6250" s="213"/>
      <c r="U6250" s="162"/>
      <c r="V6250" s="164"/>
      <c r="W6250" s="12" t="str">
        <f t="shared" si="1102"/>
        <v>Mqtt1</v>
      </c>
      <c r="X6250" s="196" t="str">
        <f t="shared" si="1103"/>
        <v>SbFR37MidFwd</v>
      </c>
      <c r="Y6250" s="6" t="str">
        <f t="shared" si="1104"/>
        <v>marpower/450000-underwlights/sbfr37midfwd</v>
      </c>
      <c r="Z6250" s="103" t="str">
        <f t="shared" si="1105"/>
        <v>$.Preset5HmiColor</v>
      </c>
      <c r="AA6250" s="12">
        <v>40</v>
      </c>
      <c r="AB6250" s="6"/>
      <c r="AE6250" s="11">
        <v>9</v>
      </c>
      <c r="AJ6250" s="80"/>
      <c r="AN6250" s="80"/>
      <c r="AO6250" s="80"/>
      <c r="AP6250" s="80"/>
      <c r="AQ6250" s="80"/>
      <c r="AR6250" s="127"/>
      <c r="AS6250" s="80"/>
      <c r="AT6250" s="7"/>
      <c r="AU6250" s="7"/>
      <c r="AV6250" s="165"/>
      <c r="AW6250" s="166"/>
      <c r="AX6250" s="137"/>
      <c r="AY6250" s="147"/>
      <c r="AZ6250" s="167"/>
      <c r="BA6250" s="167"/>
      <c r="BB6250" s="147" t="str">
        <f t="shared" si="1101"/>
        <v/>
      </c>
      <c r="BC6250" s="168"/>
      <c r="BD6250" s="165"/>
      <c r="BE6250" s="165"/>
      <c r="BF6250" s="165"/>
      <c r="BG6250" s="165"/>
      <c r="BH6250" s="165"/>
      <c r="BI6250" s="165"/>
      <c r="BJ6250" s="165"/>
      <c r="BK6250" s="165"/>
      <c r="BL6250" s="165"/>
      <c r="BM6250" s="165"/>
      <c r="BN6250" s="165"/>
      <c r="BO6250" s="165"/>
      <c r="BP6250" s="165"/>
      <c r="BQ6250" s="165"/>
      <c r="BS6250" s="6"/>
      <c r="BT6250" s="11"/>
      <c r="BU6250" s="6"/>
      <c r="BV6250" s="6"/>
    </row>
    <row r="6251" spans="1:74" ht="15.75" x14ac:dyDescent="0.25">
      <c r="A6251" s="52" t="s">
        <v>6563</v>
      </c>
      <c r="B6251" s="56"/>
      <c r="C6251" s="7" t="s">
        <v>128</v>
      </c>
      <c r="D6251" s="7" t="s">
        <v>22</v>
      </c>
      <c r="E6251" s="7"/>
      <c r="F6251" s="64" t="s">
        <v>181</v>
      </c>
      <c r="G6251" s="6"/>
      <c r="H6251" s="6"/>
      <c r="I6251" s="10" t="s">
        <v>110</v>
      </c>
      <c r="J6251" s="11" t="s">
        <v>9414</v>
      </c>
      <c r="K6251" s="194" t="s">
        <v>510</v>
      </c>
      <c r="L6251" s="176"/>
      <c r="M6251" s="176">
        <v>1000</v>
      </c>
      <c r="N6251" s="80" t="s">
        <v>6566</v>
      </c>
      <c r="O6251" s="162"/>
      <c r="P6251" s="80" t="s">
        <v>6725</v>
      </c>
      <c r="Q6251" s="80"/>
      <c r="R6251" s="80"/>
      <c r="S6251" s="163"/>
      <c r="T6251" s="213"/>
      <c r="U6251" s="162"/>
      <c r="V6251" s="164"/>
      <c r="W6251" s="12" t="str">
        <f t="shared" si="1102"/>
        <v>Mqtt1</v>
      </c>
      <c r="X6251" s="196" t="str">
        <f t="shared" si="1103"/>
        <v>SbFR37MidFwd</v>
      </c>
      <c r="Y6251" s="6" t="str">
        <f t="shared" si="1104"/>
        <v>marpower/450000-underwlights/sbfr37midfwd</v>
      </c>
      <c r="Z6251" s="103" t="str">
        <f t="shared" si="1105"/>
        <v>$.Preset6HmiColor</v>
      </c>
      <c r="AA6251" s="12">
        <v>40</v>
      </c>
      <c r="AB6251" s="6"/>
      <c r="AE6251" s="11">
        <v>9</v>
      </c>
      <c r="AJ6251" s="80"/>
      <c r="AN6251" s="80"/>
      <c r="AO6251" s="80"/>
      <c r="AP6251" s="80"/>
      <c r="AQ6251" s="80"/>
      <c r="AR6251" s="127"/>
      <c r="AS6251" s="80"/>
      <c r="AT6251" s="7"/>
      <c r="AU6251" s="7"/>
      <c r="AV6251" s="165"/>
      <c r="AW6251" s="166"/>
      <c r="AX6251" s="137"/>
      <c r="AY6251" s="147"/>
      <c r="AZ6251" s="167"/>
      <c r="BA6251" s="167"/>
      <c r="BB6251" s="147" t="str">
        <f t="shared" si="1101"/>
        <v/>
      </c>
      <c r="BC6251" s="168"/>
      <c r="BD6251" s="165"/>
      <c r="BE6251" s="165"/>
      <c r="BF6251" s="165"/>
      <c r="BG6251" s="165"/>
      <c r="BH6251" s="165"/>
      <c r="BI6251" s="165"/>
      <c r="BJ6251" s="165"/>
      <c r="BK6251" s="165"/>
      <c r="BL6251" s="165"/>
      <c r="BM6251" s="165"/>
      <c r="BN6251" s="165"/>
      <c r="BO6251" s="165"/>
      <c r="BP6251" s="165"/>
      <c r="BQ6251" s="165"/>
      <c r="BS6251" s="6"/>
      <c r="BT6251" s="11"/>
      <c r="BU6251" s="6"/>
      <c r="BV6251" s="6"/>
    </row>
    <row r="6252" spans="1:74" ht="15.75" x14ac:dyDescent="0.25">
      <c r="A6252" s="52" t="s">
        <v>6563</v>
      </c>
      <c r="B6252" s="56"/>
      <c r="C6252" s="7" t="s">
        <v>128</v>
      </c>
      <c r="D6252" s="7" t="s">
        <v>22</v>
      </c>
      <c r="E6252" s="7"/>
      <c r="F6252" s="64" t="s">
        <v>181</v>
      </c>
      <c r="G6252" s="6"/>
      <c r="H6252" s="6"/>
      <c r="I6252" s="10" t="s">
        <v>110</v>
      </c>
      <c r="J6252" s="11" t="s">
        <v>9432</v>
      </c>
      <c r="K6252" s="194" t="s">
        <v>510</v>
      </c>
      <c r="L6252" s="176"/>
      <c r="M6252" s="176">
        <v>1000</v>
      </c>
      <c r="N6252" s="80" t="s">
        <v>6566</v>
      </c>
      <c r="O6252" s="162"/>
      <c r="P6252" s="80" t="s">
        <v>6726</v>
      </c>
      <c r="Q6252" s="80"/>
      <c r="R6252" s="80"/>
      <c r="S6252" s="163"/>
      <c r="T6252" s="213"/>
      <c r="U6252" s="162"/>
      <c r="V6252" s="164"/>
      <c r="W6252" s="12" t="str">
        <f t="shared" si="1102"/>
        <v>Mqtt1</v>
      </c>
      <c r="X6252" s="196" t="str">
        <f t="shared" si="1103"/>
        <v>SbFR37MidFwd</v>
      </c>
      <c r="Y6252" s="6" t="str">
        <f t="shared" si="1104"/>
        <v>marpower/450000-underwlights/sbfr37midfwd</v>
      </c>
      <c r="Z6252" s="103" t="str">
        <f t="shared" si="1105"/>
        <v>$.CurrentHmiColor</v>
      </c>
      <c r="AA6252" s="12">
        <v>40</v>
      </c>
      <c r="AB6252" s="6"/>
      <c r="AE6252" s="11">
        <v>9</v>
      </c>
      <c r="AJ6252" s="80"/>
      <c r="AN6252" s="80"/>
      <c r="AO6252" s="80"/>
      <c r="AP6252" s="80"/>
      <c r="AQ6252" s="80"/>
      <c r="AR6252" s="127"/>
      <c r="AS6252" s="80"/>
      <c r="AT6252" s="7"/>
      <c r="AU6252" s="7"/>
      <c r="AV6252" s="165"/>
      <c r="AW6252" s="166"/>
      <c r="AX6252" s="137"/>
      <c r="AY6252" s="147"/>
      <c r="AZ6252" s="167"/>
      <c r="BA6252" s="167"/>
      <c r="BB6252" s="147" t="str">
        <f t="shared" si="1101"/>
        <v/>
      </c>
      <c r="BC6252" s="168"/>
      <c r="BD6252" s="165"/>
      <c r="BE6252" s="165"/>
      <c r="BF6252" s="165"/>
      <c r="BG6252" s="165"/>
      <c r="BH6252" s="165"/>
      <c r="BI6252" s="165"/>
      <c r="BJ6252" s="165"/>
      <c r="BK6252" s="165"/>
      <c r="BL6252" s="165"/>
      <c r="BM6252" s="165"/>
      <c r="BN6252" s="165"/>
      <c r="BO6252" s="165"/>
      <c r="BP6252" s="165"/>
      <c r="BQ6252" s="165"/>
      <c r="BS6252" s="6"/>
      <c r="BT6252" s="11"/>
      <c r="BU6252" s="6"/>
      <c r="BV6252" s="6"/>
    </row>
    <row r="6253" spans="1:74" ht="15.75" x14ac:dyDescent="0.25">
      <c r="A6253" s="52" t="s">
        <v>6563</v>
      </c>
      <c r="B6253" s="56"/>
      <c r="C6253" s="7" t="s">
        <v>114</v>
      </c>
      <c r="D6253" s="7" t="s">
        <v>22</v>
      </c>
      <c r="E6253" s="7"/>
      <c r="F6253" s="64" t="s">
        <v>181</v>
      </c>
      <c r="G6253" s="6"/>
      <c r="H6253" s="6"/>
      <c r="I6253" s="10" t="s">
        <v>110</v>
      </c>
      <c r="J6253" s="11" t="s">
        <v>9165</v>
      </c>
      <c r="K6253" s="194" t="s">
        <v>510</v>
      </c>
      <c r="L6253" s="176"/>
      <c r="M6253" s="176">
        <v>1000</v>
      </c>
      <c r="N6253" s="80" t="s">
        <v>6566</v>
      </c>
      <c r="O6253" s="162"/>
      <c r="P6253" s="80" t="s">
        <v>6727</v>
      </c>
      <c r="Q6253" s="80"/>
      <c r="R6253" s="80"/>
      <c r="S6253" s="163"/>
      <c r="T6253" s="213"/>
      <c r="U6253" s="162"/>
      <c r="V6253" s="164"/>
      <c r="W6253" s="12" t="str">
        <f t="shared" si="1102"/>
        <v>Mqtt1</v>
      </c>
      <c r="X6253" s="196" t="str">
        <f t="shared" si="1103"/>
        <v>SbFR48Midaft</v>
      </c>
      <c r="Y6253" s="6" t="str">
        <f t="shared" si="1104"/>
        <v>marpower/450000-underwlights/sbfr48midaft</v>
      </c>
      <c r="Z6253" s="103" t="str">
        <f t="shared" si="1105"/>
        <v>$.PresetSelection</v>
      </c>
      <c r="AA6253" s="12">
        <v>44</v>
      </c>
      <c r="AB6253" s="6"/>
      <c r="AJ6253" s="80"/>
      <c r="AK6253" s="113" t="s">
        <v>6565</v>
      </c>
      <c r="AN6253" s="80"/>
      <c r="AO6253" s="80"/>
      <c r="AP6253" s="80"/>
      <c r="AQ6253" s="80"/>
      <c r="AR6253" s="127"/>
      <c r="AS6253" s="80"/>
      <c r="AT6253" s="7"/>
      <c r="AU6253" s="7"/>
      <c r="AV6253" s="165"/>
      <c r="AW6253" s="166"/>
      <c r="AX6253" s="137"/>
      <c r="AY6253" s="147"/>
      <c r="AZ6253" s="167"/>
      <c r="BA6253" s="167"/>
      <c r="BB6253" s="147" t="str">
        <f t="shared" si="1101"/>
        <v/>
      </c>
      <c r="BC6253" s="168"/>
      <c r="BD6253" s="165"/>
      <c r="BE6253" s="165"/>
      <c r="BF6253" s="165"/>
      <c r="BG6253" s="165"/>
      <c r="BH6253" s="165"/>
      <c r="BI6253" s="165"/>
      <c r="BJ6253" s="165"/>
      <c r="BK6253" s="165"/>
      <c r="BL6253" s="165"/>
      <c r="BM6253" s="165"/>
      <c r="BN6253" s="165"/>
      <c r="BO6253" s="165"/>
      <c r="BP6253" s="165"/>
      <c r="BQ6253" s="165"/>
      <c r="BS6253" s="6"/>
      <c r="BT6253" s="11"/>
      <c r="BU6253" s="6"/>
      <c r="BV6253" s="6"/>
    </row>
    <row r="6254" spans="1:74" ht="15.75" x14ac:dyDescent="0.25">
      <c r="A6254" s="52" t="s">
        <v>6563</v>
      </c>
      <c r="B6254" s="56"/>
      <c r="C6254" s="7" t="s">
        <v>114</v>
      </c>
      <c r="D6254" s="7" t="s">
        <v>22</v>
      </c>
      <c r="E6254" s="7"/>
      <c r="F6254" s="64" t="s">
        <v>181</v>
      </c>
      <c r="G6254" s="6"/>
      <c r="H6254" s="6"/>
      <c r="I6254" s="10" t="s">
        <v>110</v>
      </c>
      <c r="J6254" s="11" t="s">
        <v>9181</v>
      </c>
      <c r="K6254" s="194" t="s">
        <v>510</v>
      </c>
      <c r="L6254" s="176"/>
      <c r="M6254" s="176">
        <v>1000</v>
      </c>
      <c r="N6254" s="80" t="s">
        <v>6566</v>
      </c>
      <c r="O6254" s="162"/>
      <c r="P6254" s="80" t="s">
        <v>6728</v>
      </c>
      <c r="Q6254" s="80"/>
      <c r="R6254" s="80"/>
      <c r="S6254" s="163"/>
      <c r="T6254" s="213"/>
      <c r="U6254" s="162"/>
      <c r="V6254" s="164"/>
      <c r="W6254" s="12" t="str">
        <f t="shared" si="1102"/>
        <v>Mqtt1</v>
      </c>
      <c r="X6254" s="196" t="str">
        <f t="shared" si="1103"/>
        <v>SbFR48Midaft</v>
      </c>
      <c r="Y6254" s="6" t="str">
        <f t="shared" si="1104"/>
        <v>marpower/450000-underwlights/sbfr48midaft</v>
      </c>
      <c r="Z6254" s="103" t="str">
        <f t="shared" si="1105"/>
        <v>$.SliderRed</v>
      </c>
      <c r="AA6254" s="12">
        <v>44</v>
      </c>
      <c r="AB6254" s="6"/>
      <c r="AJ6254" s="80"/>
      <c r="AK6254" s="113" t="s">
        <v>6565</v>
      </c>
      <c r="AN6254" s="80"/>
      <c r="AO6254" s="80"/>
      <c r="AP6254" s="80"/>
      <c r="AQ6254" s="80"/>
      <c r="AR6254" s="127"/>
      <c r="AS6254" s="80"/>
      <c r="AT6254" s="7"/>
      <c r="AU6254" s="7"/>
      <c r="AV6254" s="165"/>
      <c r="AW6254" s="166"/>
      <c r="AX6254" s="137"/>
      <c r="AY6254" s="147"/>
      <c r="AZ6254" s="167"/>
      <c r="BA6254" s="167"/>
      <c r="BB6254" s="147" t="str">
        <f t="shared" si="1101"/>
        <v/>
      </c>
      <c r="BC6254" s="168"/>
      <c r="BD6254" s="165"/>
      <c r="BE6254" s="165"/>
      <c r="BF6254" s="165"/>
      <c r="BG6254" s="165"/>
      <c r="BH6254" s="165"/>
      <c r="BI6254" s="165"/>
      <c r="BJ6254" s="165"/>
      <c r="BK6254" s="165"/>
      <c r="BL6254" s="165"/>
      <c r="BM6254" s="165"/>
      <c r="BN6254" s="165"/>
      <c r="BO6254" s="165"/>
      <c r="BP6254" s="165"/>
      <c r="BQ6254" s="165"/>
      <c r="BS6254" s="6"/>
      <c r="BT6254" s="11"/>
      <c r="BU6254" s="6"/>
      <c r="BV6254" s="6"/>
    </row>
    <row r="6255" spans="1:74" ht="15.75" x14ac:dyDescent="0.25">
      <c r="A6255" s="52" t="s">
        <v>6563</v>
      </c>
      <c r="B6255" s="56"/>
      <c r="C6255" s="7" t="s">
        <v>114</v>
      </c>
      <c r="D6255" s="7" t="s">
        <v>22</v>
      </c>
      <c r="E6255" s="7"/>
      <c r="F6255" s="64" t="s">
        <v>181</v>
      </c>
      <c r="G6255" s="6"/>
      <c r="H6255" s="6"/>
      <c r="I6255" s="10" t="s">
        <v>110</v>
      </c>
      <c r="J6255" s="11" t="s">
        <v>9199</v>
      </c>
      <c r="K6255" s="194" t="s">
        <v>510</v>
      </c>
      <c r="L6255" s="176"/>
      <c r="M6255" s="176">
        <v>1000</v>
      </c>
      <c r="N6255" s="80" t="s">
        <v>6566</v>
      </c>
      <c r="O6255" s="162"/>
      <c r="P6255" s="80" t="s">
        <v>6729</v>
      </c>
      <c r="Q6255" s="80"/>
      <c r="R6255" s="80"/>
      <c r="S6255" s="163"/>
      <c r="T6255" s="213"/>
      <c r="U6255" s="162"/>
      <c r="V6255" s="164"/>
      <c r="W6255" s="12" t="str">
        <f t="shared" si="1102"/>
        <v>Mqtt1</v>
      </c>
      <c r="X6255" s="196" t="str">
        <f t="shared" si="1103"/>
        <v>SbFR48Midaft</v>
      </c>
      <c r="Y6255" s="6" t="str">
        <f t="shared" si="1104"/>
        <v>marpower/450000-underwlights/sbfr48midaft</v>
      </c>
      <c r="Z6255" s="103" t="str">
        <f t="shared" si="1105"/>
        <v>$.SliderGreen</v>
      </c>
      <c r="AA6255" s="12">
        <v>44</v>
      </c>
      <c r="AB6255" s="6"/>
      <c r="AJ6255" s="80"/>
      <c r="AK6255" s="113" t="s">
        <v>6565</v>
      </c>
      <c r="AN6255" s="80"/>
      <c r="AO6255" s="80"/>
      <c r="AP6255" s="80"/>
      <c r="AQ6255" s="80"/>
      <c r="AR6255" s="127"/>
      <c r="AS6255" s="80"/>
      <c r="AT6255" s="7"/>
      <c r="AU6255" s="7"/>
      <c r="AV6255" s="165"/>
      <c r="AW6255" s="166"/>
      <c r="AX6255" s="137"/>
      <c r="AY6255" s="147"/>
      <c r="AZ6255" s="167"/>
      <c r="BA6255" s="167"/>
      <c r="BB6255" s="147" t="str">
        <f t="shared" si="1101"/>
        <v/>
      </c>
      <c r="BC6255" s="168"/>
      <c r="BD6255" s="165"/>
      <c r="BE6255" s="165"/>
      <c r="BF6255" s="165"/>
      <c r="BG6255" s="165"/>
      <c r="BH6255" s="165"/>
      <c r="BI6255" s="165"/>
      <c r="BJ6255" s="165"/>
      <c r="BK6255" s="165"/>
      <c r="BL6255" s="165"/>
      <c r="BM6255" s="165"/>
      <c r="BN6255" s="165"/>
      <c r="BO6255" s="165"/>
      <c r="BP6255" s="165"/>
      <c r="BQ6255" s="165"/>
      <c r="BS6255" s="6"/>
      <c r="BT6255" s="11"/>
      <c r="BU6255" s="6"/>
      <c r="BV6255" s="6"/>
    </row>
    <row r="6256" spans="1:74" ht="15.75" x14ac:dyDescent="0.25">
      <c r="A6256" s="52" t="s">
        <v>6563</v>
      </c>
      <c r="B6256" s="56"/>
      <c r="C6256" s="7" t="s">
        <v>114</v>
      </c>
      <c r="D6256" s="7" t="s">
        <v>22</v>
      </c>
      <c r="E6256" s="7"/>
      <c r="F6256" s="64" t="s">
        <v>181</v>
      </c>
      <c r="G6256" s="6"/>
      <c r="H6256" s="6"/>
      <c r="I6256" s="10" t="s">
        <v>110</v>
      </c>
      <c r="J6256" s="11" t="s">
        <v>9217</v>
      </c>
      <c r="K6256" s="194" t="s">
        <v>510</v>
      </c>
      <c r="L6256" s="176"/>
      <c r="M6256" s="176">
        <v>1000</v>
      </c>
      <c r="N6256" s="80" t="s">
        <v>6566</v>
      </c>
      <c r="O6256" s="162"/>
      <c r="P6256" s="80" t="s">
        <v>6730</v>
      </c>
      <c r="Q6256" s="80"/>
      <c r="R6256" s="80"/>
      <c r="S6256" s="163"/>
      <c r="T6256" s="213"/>
      <c r="U6256" s="162"/>
      <c r="V6256" s="164"/>
      <c r="W6256" s="12" t="str">
        <f t="shared" si="1102"/>
        <v>Mqtt1</v>
      </c>
      <c r="X6256" s="196" t="str">
        <f t="shared" si="1103"/>
        <v>SbFR48Midaft</v>
      </c>
      <c r="Y6256" s="6" t="str">
        <f t="shared" si="1104"/>
        <v>marpower/450000-underwlights/sbfr48midaft</v>
      </c>
      <c r="Z6256" s="103" t="str">
        <f t="shared" si="1105"/>
        <v>$.SliderBlue</v>
      </c>
      <c r="AA6256" s="12">
        <v>44</v>
      </c>
      <c r="AB6256" s="6"/>
      <c r="AJ6256" s="80"/>
      <c r="AK6256" s="113" t="s">
        <v>6565</v>
      </c>
      <c r="AN6256" s="80"/>
      <c r="AO6256" s="80"/>
      <c r="AP6256" s="80"/>
      <c r="AQ6256" s="80"/>
      <c r="AR6256" s="127"/>
      <c r="AS6256" s="80"/>
      <c r="AT6256" s="7"/>
      <c r="AU6256" s="7"/>
      <c r="AV6256" s="165"/>
      <c r="AW6256" s="166"/>
      <c r="AX6256" s="137"/>
      <c r="AY6256" s="147"/>
      <c r="AZ6256" s="167"/>
      <c r="BA6256" s="167"/>
      <c r="BB6256" s="147" t="str">
        <f t="shared" si="1101"/>
        <v/>
      </c>
      <c r="BC6256" s="168"/>
      <c r="BD6256" s="165"/>
      <c r="BE6256" s="165"/>
      <c r="BF6256" s="165"/>
      <c r="BG6256" s="165"/>
      <c r="BH6256" s="165"/>
      <c r="BI6256" s="165"/>
      <c r="BJ6256" s="165"/>
      <c r="BK6256" s="165"/>
      <c r="BL6256" s="165"/>
      <c r="BM6256" s="165"/>
      <c r="BN6256" s="165"/>
      <c r="BO6256" s="165"/>
      <c r="BP6256" s="165"/>
      <c r="BQ6256" s="165"/>
      <c r="BS6256" s="6"/>
      <c r="BT6256" s="11"/>
      <c r="BU6256" s="6"/>
      <c r="BV6256" s="6"/>
    </row>
    <row r="6257" spans="1:74" ht="15.75" x14ac:dyDescent="0.25">
      <c r="A6257" s="52" t="s">
        <v>6563</v>
      </c>
      <c r="B6257" s="56"/>
      <c r="C6257" s="7" t="s">
        <v>114</v>
      </c>
      <c r="D6257" s="7" t="s">
        <v>22</v>
      </c>
      <c r="E6257" s="7"/>
      <c r="F6257" s="64" t="s">
        <v>181</v>
      </c>
      <c r="G6257" s="6"/>
      <c r="H6257" s="6"/>
      <c r="I6257" s="10" t="s">
        <v>110</v>
      </c>
      <c r="J6257" s="11" t="s">
        <v>9235</v>
      </c>
      <c r="K6257" s="194" t="s">
        <v>510</v>
      </c>
      <c r="L6257" s="176"/>
      <c r="M6257" s="176">
        <v>1000</v>
      </c>
      <c r="N6257" s="80" t="s">
        <v>6566</v>
      </c>
      <c r="O6257" s="162"/>
      <c r="P6257" s="80" t="s">
        <v>6731</v>
      </c>
      <c r="Q6257" s="80"/>
      <c r="R6257" s="80"/>
      <c r="S6257" s="163"/>
      <c r="T6257" s="213"/>
      <c r="U6257" s="162"/>
      <c r="V6257" s="164"/>
      <c r="W6257" s="12" t="str">
        <f t="shared" si="1102"/>
        <v>Mqtt1</v>
      </c>
      <c r="X6257" s="196" t="str">
        <f t="shared" si="1103"/>
        <v>SbFR48Midaft</v>
      </c>
      <c r="Y6257" s="6" t="str">
        <f t="shared" si="1104"/>
        <v>marpower/450000-underwlights/sbfr48midaft</v>
      </c>
      <c r="Z6257" s="103" t="str">
        <f t="shared" si="1105"/>
        <v>$.SliderWhite</v>
      </c>
      <c r="AA6257" s="12">
        <v>44</v>
      </c>
      <c r="AB6257" s="6"/>
      <c r="AJ6257" s="80"/>
      <c r="AK6257" s="113" t="s">
        <v>6565</v>
      </c>
      <c r="AN6257" s="80"/>
      <c r="AO6257" s="80"/>
      <c r="AP6257" s="80"/>
      <c r="AQ6257" s="80"/>
      <c r="AR6257" s="127"/>
      <c r="AS6257" s="80"/>
      <c r="AT6257" s="7"/>
      <c r="AU6257" s="7"/>
      <c r="AV6257" s="165"/>
      <c r="AW6257" s="166"/>
      <c r="AX6257" s="137"/>
      <c r="AY6257" s="147"/>
      <c r="AZ6257" s="167"/>
      <c r="BA6257" s="167"/>
      <c r="BB6257" s="147" t="str">
        <f t="shared" si="1101"/>
        <v/>
      </c>
      <c r="BC6257" s="168"/>
      <c r="BD6257" s="165"/>
      <c r="BE6257" s="165"/>
      <c r="BF6257" s="165"/>
      <c r="BG6257" s="165"/>
      <c r="BH6257" s="165"/>
      <c r="BI6257" s="165"/>
      <c r="BJ6257" s="165"/>
      <c r="BK6257" s="165"/>
      <c r="BL6257" s="165"/>
      <c r="BM6257" s="165"/>
      <c r="BN6257" s="165"/>
      <c r="BO6257" s="165"/>
      <c r="BP6257" s="165"/>
      <c r="BQ6257" s="165"/>
      <c r="BS6257" s="6"/>
      <c r="BT6257" s="11"/>
      <c r="BU6257" s="6"/>
      <c r="BV6257" s="6"/>
    </row>
    <row r="6258" spans="1:74" ht="15.75" x14ac:dyDescent="0.25">
      <c r="A6258" s="52" t="s">
        <v>6563</v>
      </c>
      <c r="B6258" s="56"/>
      <c r="C6258" s="7" t="s">
        <v>111</v>
      </c>
      <c r="D6258" s="7" t="s">
        <v>22</v>
      </c>
      <c r="E6258" s="7"/>
      <c r="F6258" s="64" t="s">
        <v>181</v>
      </c>
      <c r="G6258" s="6"/>
      <c r="H6258" s="6"/>
      <c r="I6258" s="10" t="s">
        <v>110</v>
      </c>
      <c r="J6258" s="11" t="s">
        <v>9253</v>
      </c>
      <c r="K6258" s="194" t="s">
        <v>510</v>
      </c>
      <c r="L6258" s="176"/>
      <c r="M6258" s="176">
        <v>1000</v>
      </c>
      <c r="N6258" s="80" t="s">
        <v>6566</v>
      </c>
      <c r="O6258" s="162"/>
      <c r="P6258" s="80" t="s">
        <v>6732</v>
      </c>
      <c r="Q6258" s="80"/>
      <c r="R6258" s="80"/>
      <c r="S6258" s="163"/>
      <c r="T6258" s="213"/>
      <c r="U6258" s="162"/>
      <c r="V6258" s="164"/>
      <c r="W6258" s="12" t="str">
        <f t="shared" si="1102"/>
        <v>Mqtt1</v>
      </c>
      <c r="X6258" s="196" t="str">
        <f t="shared" si="1103"/>
        <v>SbFR48Midaft</v>
      </c>
      <c r="Y6258" s="6" t="str">
        <f t="shared" si="1104"/>
        <v>marpower/450000-underwlights/sbfr48midaft</v>
      </c>
      <c r="Z6258" s="103" t="str">
        <f t="shared" si="1105"/>
        <v>$.PresetReset</v>
      </c>
      <c r="AA6258" s="12">
        <v>44</v>
      </c>
      <c r="AB6258" s="6"/>
      <c r="AJ6258" s="80"/>
      <c r="AK6258" s="113" t="s">
        <v>6565</v>
      </c>
      <c r="AN6258" s="80"/>
      <c r="AO6258" s="80"/>
      <c r="AP6258" s="80"/>
      <c r="AQ6258" s="80"/>
      <c r="AR6258" s="127"/>
      <c r="AS6258" s="80"/>
      <c r="AT6258" s="7"/>
      <c r="AU6258" s="7"/>
      <c r="AV6258" s="165"/>
      <c r="AW6258" s="166"/>
      <c r="AX6258" s="137"/>
      <c r="AY6258" s="147"/>
      <c r="AZ6258" s="167"/>
      <c r="BA6258" s="167"/>
      <c r="BB6258" s="147" t="str">
        <f t="shared" si="1101"/>
        <v/>
      </c>
      <c r="BC6258" s="168"/>
      <c r="BD6258" s="165"/>
      <c r="BE6258" s="165"/>
      <c r="BF6258" s="165"/>
      <c r="BG6258" s="165"/>
      <c r="BH6258" s="165"/>
      <c r="BI6258" s="165"/>
      <c r="BJ6258" s="165"/>
      <c r="BK6258" s="165"/>
      <c r="BL6258" s="165"/>
      <c r="BM6258" s="165"/>
      <c r="BN6258" s="165"/>
      <c r="BO6258" s="165"/>
      <c r="BP6258" s="165"/>
      <c r="BQ6258" s="165"/>
      <c r="BS6258" s="6"/>
      <c r="BT6258" s="11"/>
      <c r="BU6258" s="6"/>
      <c r="BV6258" s="6"/>
    </row>
    <row r="6259" spans="1:74" ht="15.75" x14ac:dyDescent="0.25">
      <c r="A6259" s="52" t="s">
        <v>6563</v>
      </c>
      <c r="B6259" s="56"/>
      <c r="C6259" s="7" t="s">
        <v>111</v>
      </c>
      <c r="D6259" s="7" t="s">
        <v>22</v>
      </c>
      <c r="E6259" s="7"/>
      <c r="F6259" s="64" t="s">
        <v>181</v>
      </c>
      <c r="G6259" s="6"/>
      <c r="H6259" s="6"/>
      <c r="I6259" s="10" t="s">
        <v>110</v>
      </c>
      <c r="J6259" s="11" t="s">
        <v>9271</v>
      </c>
      <c r="K6259" s="194" t="s">
        <v>510</v>
      </c>
      <c r="L6259" s="176"/>
      <c r="M6259" s="176">
        <v>1000</v>
      </c>
      <c r="N6259" s="80" t="s">
        <v>6566</v>
      </c>
      <c r="O6259" s="162"/>
      <c r="P6259" s="80" t="s">
        <v>6733</v>
      </c>
      <c r="Q6259" s="80"/>
      <c r="R6259" s="80"/>
      <c r="S6259" s="163"/>
      <c r="T6259" s="213"/>
      <c r="U6259" s="162"/>
      <c r="V6259" s="164"/>
      <c r="W6259" s="12" t="str">
        <f t="shared" si="1102"/>
        <v>Mqtt1</v>
      </c>
      <c r="X6259" s="196" t="str">
        <f t="shared" si="1103"/>
        <v>SbFR48Midaft</v>
      </c>
      <c r="Y6259" s="6" t="str">
        <f t="shared" si="1104"/>
        <v>marpower/450000-underwlights/sbfr48midaft</v>
      </c>
      <c r="Z6259" s="103" t="str">
        <f t="shared" si="1105"/>
        <v>$.PresetSet</v>
      </c>
      <c r="AA6259" s="12">
        <v>44</v>
      </c>
      <c r="AB6259" s="6"/>
      <c r="AJ6259" s="80"/>
      <c r="AK6259" s="113" t="s">
        <v>6565</v>
      </c>
      <c r="AN6259" s="80"/>
      <c r="AO6259" s="80"/>
      <c r="AP6259" s="80"/>
      <c r="AQ6259" s="80"/>
      <c r="AR6259" s="127"/>
      <c r="AS6259" s="80"/>
      <c r="AT6259" s="7"/>
      <c r="AU6259" s="7"/>
      <c r="AV6259" s="165"/>
      <c r="AW6259" s="166"/>
      <c r="AX6259" s="137"/>
      <c r="AY6259" s="147"/>
      <c r="AZ6259" s="167"/>
      <c r="BA6259" s="167"/>
      <c r="BB6259" s="147" t="str">
        <f t="shared" si="1101"/>
        <v/>
      </c>
      <c r="BC6259" s="168"/>
      <c r="BD6259" s="165"/>
      <c r="BE6259" s="165"/>
      <c r="BF6259" s="165"/>
      <c r="BG6259" s="165"/>
      <c r="BH6259" s="165"/>
      <c r="BI6259" s="165"/>
      <c r="BJ6259" s="165"/>
      <c r="BK6259" s="165"/>
      <c r="BL6259" s="165"/>
      <c r="BM6259" s="165"/>
      <c r="BN6259" s="165"/>
      <c r="BO6259" s="165"/>
      <c r="BP6259" s="165"/>
      <c r="BQ6259" s="165"/>
      <c r="BS6259" s="6"/>
      <c r="BT6259" s="11"/>
      <c r="BU6259" s="6"/>
      <c r="BV6259" s="6"/>
    </row>
    <row r="6260" spans="1:74" ht="15.75" x14ac:dyDescent="0.25">
      <c r="A6260" s="52" t="s">
        <v>6563</v>
      </c>
      <c r="B6260" s="56"/>
      <c r="C6260" s="7" t="s">
        <v>111</v>
      </c>
      <c r="D6260" s="7" t="s">
        <v>22</v>
      </c>
      <c r="E6260" s="7"/>
      <c r="F6260" s="64" t="s">
        <v>181</v>
      </c>
      <c r="G6260" s="6"/>
      <c r="H6260" s="6"/>
      <c r="I6260" s="10" t="s">
        <v>110</v>
      </c>
      <c r="J6260" s="11" t="s">
        <v>9289</v>
      </c>
      <c r="K6260" s="194" t="s">
        <v>510</v>
      </c>
      <c r="L6260" s="176"/>
      <c r="M6260" s="176">
        <v>1000</v>
      </c>
      <c r="N6260" s="80" t="s">
        <v>6566</v>
      </c>
      <c r="O6260" s="162"/>
      <c r="P6260" s="80" t="s">
        <v>6734</v>
      </c>
      <c r="Q6260" s="80"/>
      <c r="R6260" s="80"/>
      <c r="S6260" s="163"/>
      <c r="T6260" s="213"/>
      <c r="U6260" s="162"/>
      <c r="V6260" s="164"/>
      <c r="W6260" s="12" t="str">
        <f t="shared" si="1102"/>
        <v>Mqtt1</v>
      </c>
      <c r="X6260" s="196" t="str">
        <f t="shared" si="1103"/>
        <v>SbFR48Midaft</v>
      </c>
      <c r="Y6260" s="6" t="str">
        <f t="shared" si="1104"/>
        <v>marpower/450000-underwlights/sbfr48midaft</v>
      </c>
      <c r="Z6260" s="103" t="str">
        <f t="shared" si="1105"/>
        <v>$.SliderOnOff</v>
      </c>
      <c r="AA6260" s="12">
        <v>44</v>
      </c>
      <c r="AB6260" s="6"/>
      <c r="AJ6260" s="80"/>
      <c r="AK6260" s="113" t="s">
        <v>6565</v>
      </c>
      <c r="AN6260" s="80"/>
      <c r="AO6260" s="80"/>
      <c r="AP6260" s="80"/>
      <c r="AQ6260" s="80"/>
      <c r="AR6260" s="127"/>
      <c r="AS6260" s="80"/>
      <c r="AT6260" s="7"/>
      <c r="AU6260" s="7"/>
      <c r="AV6260" s="165"/>
      <c r="AW6260" s="166"/>
      <c r="AX6260" s="137"/>
      <c r="AY6260" s="147"/>
      <c r="AZ6260" s="167"/>
      <c r="BA6260" s="167"/>
      <c r="BB6260" s="147" t="str">
        <f t="shared" si="1101"/>
        <v/>
      </c>
      <c r="BC6260" s="168"/>
      <c r="BD6260" s="165"/>
      <c r="BE6260" s="165"/>
      <c r="BF6260" s="165"/>
      <c r="BG6260" s="165"/>
      <c r="BH6260" s="165"/>
      <c r="BI6260" s="165"/>
      <c r="BJ6260" s="165"/>
      <c r="BK6260" s="165"/>
      <c r="BL6260" s="165"/>
      <c r="BM6260" s="165"/>
      <c r="BN6260" s="165"/>
      <c r="BO6260" s="165"/>
      <c r="BP6260" s="165"/>
      <c r="BQ6260" s="165"/>
      <c r="BS6260" s="6"/>
      <c r="BT6260" s="11"/>
      <c r="BU6260" s="6"/>
      <c r="BV6260" s="6"/>
    </row>
    <row r="6261" spans="1:74" ht="15.75" x14ac:dyDescent="0.25">
      <c r="A6261" s="52" t="s">
        <v>6563</v>
      </c>
      <c r="B6261" s="56"/>
      <c r="C6261" s="7" t="s">
        <v>111</v>
      </c>
      <c r="D6261" s="7" t="s">
        <v>22</v>
      </c>
      <c r="E6261" s="7"/>
      <c r="F6261" s="64" t="s">
        <v>181</v>
      </c>
      <c r="G6261" s="6"/>
      <c r="H6261" s="6"/>
      <c r="I6261" s="10" t="s">
        <v>110</v>
      </c>
      <c r="J6261" s="11" t="s">
        <v>9307</v>
      </c>
      <c r="K6261" s="194" t="s">
        <v>510</v>
      </c>
      <c r="L6261" s="176"/>
      <c r="M6261" s="176">
        <v>1000</v>
      </c>
      <c r="N6261" s="80" t="s">
        <v>6566</v>
      </c>
      <c r="O6261" s="162"/>
      <c r="P6261" s="80" t="s">
        <v>6735</v>
      </c>
      <c r="Q6261" s="80"/>
      <c r="R6261" s="80"/>
      <c r="S6261" s="163"/>
      <c r="T6261" s="213"/>
      <c r="U6261" s="162"/>
      <c r="V6261" s="164"/>
      <c r="W6261" s="12" t="str">
        <f t="shared" si="1102"/>
        <v>Mqtt1</v>
      </c>
      <c r="X6261" s="196" t="str">
        <f t="shared" si="1103"/>
        <v>SbFR48Midaft</v>
      </c>
      <c r="Y6261" s="6" t="str">
        <f t="shared" si="1104"/>
        <v>marpower/450000-underwlights/sbfr48midaft</v>
      </c>
      <c r="Z6261" s="103" t="str">
        <f t="shared" si="1105"/>
        <v>$.ActiveChanges</v>
      </c>
      <c r="AA6261" s="12">
        <v>44</v>
      </c>
      <c r="AB6261" s="6"/>
      <c r="AJ6261" s="80"/>
      <c r="AK6261" s="113" t="s">
        <v>6565</v>
      </c>
      <c r="AN6261" s="80"/>
      <c r="AO6261" s="80"/>
      <c r="AP6261" s="80"/>
      <c r="AQ6261" s="80"/>
      <c r="AR6261" s="127"/>
      <c r="AS6261" s="80"/>
      <c r="AT6261" s="7"/>
      <c r="AU6261" s="7"/>
      <c r="AV6261" s="165"/>
      <c r="AW6261" s="166"/>
      <c r="AX6261" s="137"/>
      <c r="AY6261" s="147"/>
      <c r="AZ6261" s="167"/>
      <c r="BA6261" s="167"/>
      <c r="BB6261" s="147" t="str">
        <f t="shared" si="1101"/>
        <v/>
      </c>
      <c r="BC6261" s="168"/>
      <c r="BD6261" s="165"/>
      <c r="BE6261" s="165"/>
      <c r="BF6261" s="165"/>
      <c r="BG6261" s="165"/>
      <c r="BH6261" s="165"/>
      <c r="BI6261" s="165"/>
      <c r="BJ6261" s="165"/>
      <c r="BK6261" s="165"/>
      <c r="BL6261" s="165"/>
      <c r="BM6261" s="165"/>
      <c r="BN6261" s="165"/>
      <c r="BO6261" s="165"/>
      <c r="BP6261" s="165"/>
      <c r="BQ6261" s="165"/>
      <c r="BS6261" s="6"/>
      <c r="BT6261" s="11"/>
      <c r="BU6261" s="6"/>
      <c r="BV6261" s="6"/>
    </row>
    <row r="6262" spans="1:74" ht="15.75" x14ac:dyDescent="0.25">
      <c r="A6262" s="52" t="s">
        <v>6563</v>
      </c>
      <c r="B6262" s="56"/>
      <c r="C6262" s="7" t="s">
        <v>128</v>
      </c>
      <c r="D6262" s="7" t="s">
        <v>22</v>
      </c>
      <c r="E6262" s="7"/>
      <c r="F6262" s="64" t="s">
        <v>181</v>
      </c>
      <c r="G6262" s="6"/>
      <c r="H6262" s="6"/>
      <c r="I6262" s="10" t="s">
        <v>110</v>
      </c>
      <c r="J6262" s="11" t="s">
        <v>9325</v>
      </c>
      <c r="K6262" s="194" t="s">
        <v>510</v>
      </c>
      <c r="L6262" s="176"/>
      <c r="M6262" s="176">
        <v>1000</v>
      </c>
      <c r="N6262" s="80" t="s">
        <v>6566</v>
      </c>
      <c r="O6262" s="162"/>
      <c r="P6262" s="80" t="s">
        <v>6736</v>
      </c>
      <c r="Q6262" s="80"/>
      <c r="R6262" s="80"/>
      <c r="S6262" s="163"/>
      <c r="T6262" s="213"/>
      <c r="U6262" s="162"/>
      <c r="V6262" s="164"/>
      <c r="W6262" s="12" t="str">
        <f t="shared" si="1102"/>
        <v>Mqtt1</v>
      </c>
      <c r="X6262" s="196" t="str">
        <f t="shared" si="1103"/>
        <v>SbFR48Midaft</v>
      </c>
      <c r="Y6262" s="6" t="str">
        <f t="shared" si="1104"/>
        <v>marpower/450000-underwlights/sbfr48midaft</v>
      </c>
      <c r="Z6262" s="103" t="str">
        <f t="shared" si="1105"/>
        <v>$.Preset1HmiColor</v>
      </c>
      <c r="AA6262" s="12">
        <v>44</v>
      </c>
      <c r="AB6262" s="6"/>
      <c r="AE6262" s="11">
        <v>9</v>
      </c>
      <c r="AJ6262" s="80"/>
      <c r="AN6262" s="80"/>
      <c r="AO6262" s="80"/>
      <c r="AP6262" s="80"/>
      <c r="AQ6262" s="80"/>
      <c r="AR6262" s="127"/>
      <c r="AS6262" s="80"/>
      <c r="AT6262" s="7"/>
      <c r="AU6262" s="7"/>
      <c r="AV6262" s="165"/>
      <c r="AW6262" s="166"/>
      <c r="AX6262" s="137"/>
      <c r="AY6262" s="147"/>
      <c r="AZ6262" s="167"/>
      <c r="BA6262" s="167"/>
      <c r="BB6262" s="147" t="str">
        <f t="shared" si="1101"/>
        <v/>
      </c>
      <c r="BC6262" s="168"/>
      <c r="BD6262" s="165"/>
      <c r="BE6262" s="165"/>
      <c r="BF6262" s="165"/>
      <c r="BG6262" s="165"/>
      <c r="BH6262" s="165"/>
      <c r="BI6262" s="165"/>
      <c r="BJ6262" s="165"/>
      <c r="BK6262" s="165"/>
      <c r="BL6262" s="165"/>
      <c r="BM6262" s="165"/>
      <c r="BN6262" s="165"/>
      <c r="BO6262" s="165"/>
      <c r="BP6262" s="165"/>
      <c r="BQ6262" s="165"/>
      <c r="BS6262" s="6"/>
      <c r="BT6262" s="11"/>
      <c r="BU6262" s="6"/>
      <c r="BV6262" s="6"/>
    </row>
    <row r="6263" spans="1:74" ht="15.75" x14ac:dyDescent="0.25">
      <c r="A6263" s="52" t="s">
        <v>6563</v>
      </c>
      <c r="B6263" s="56"/>
      <c r="C6263" s="7" t="s">
        <v>128</v>
      </c>
      <c r="D6263" s="7" t="s">
        <v>22</v>
      </c>
      <c r="E6263" s="7"/>
      <c r="F6263" s="64" t="s">
        <v>181</v>
      </c>
      <c r="G6263" s="6"/>
      <c r="H6263" s="6"/>
      <c r="I6263" s="10" t="s">
        <v>110</v>
      </c>
      <c r="J6263" s="11" t="s">
        <v>9343</v>
      </c>
      <c r="K6263" s="194" t="s">
        <v>510</v>
      </c>
      <c r="L6263" s="176"/>
      <c r="M6263" s="176">
        <v>1000</v>
      </c>
      <c r="N6263" s="80" t="s">
        <v>6566</v>
      </c>
      <c r="O6263" s="162"/>
      <c r="P6263" s="80" t="s">
        <v>6737</v>
      </c>
      <c r="Q6263" s="80"/>
      <c r="R6263" s="80"/>
      <c r="S6263" s="163"/>
      <c r="T6263" s="213"/>
      <c r="U6263" s="162"/>
      <c r="V6263" s="164"/>
      <c r="W6263" s="12" t="str">
        <f t="shared" si="1102"/>
        <v>Mqtt1</v>
      </c>
      <c r="X6263" s="196" t="str">
        <f t="shared" si="1103"/>
        <v>SbFR48Midaft</v>
      </c>
      <c r="Y6263" s="6" t="str">
        <f t="shared" si="1104"/>
        <v>marpower/450000-underwlights/sbfr48midaft</v>
      </c>
      <c r="Z6263" s="103" t="str">
        <f t="shared" si="1105"/>
        <v>$.Preset2HmiColor</v>
      </c>
      <c r="AA6263" s="12">
        <v>44</v>
      </c>
      <c r="AB6263" s="6"/>
      <c r="AE6263" s="11">
        <v>9</v>
      </c>
      <c r="AJ6263" s="80"/>
      <c r="AN6263" s="80"/>
      <c r="AO6263" s="80"/>
      <c r="AP6263" s="80"/>
      <c r="AQ6263" s="80"/>
      <c r="AR6263" s="127"/>
      <c r="AS6263" s="80"/>
      <c r="AT6263" s="7"/>
      <c r="AU6263" s="7"/>
      <c r="AV6263" s="165"/>
      <c r="AW6263" s="166"/>
      <c r="AX6263" s="137"/>
      <c r="AY6263" s="147"/>
      <c r="AZ6263" s="167"/>
      <c r="BA6263" s="167"/>
      <c r="BB6263" s="147" t="str">
        <f t="shared" si="1101"/>
        <v/>
      </c>
      <c r="BC6263" s="168"/>
      <c r="BD6263" s="165"/>
      <c r="BE6263" s="165"/>
      <c r="BF6263" s="165"/>
      <c r="BG6263" s="165"/>
      <c r="BH6263" s="165"/>
      <c r="BI6263" s="165"/>
      <c r="BJ6263" s="165"/>
      <c r="BK6263" s="165"/>
      <c r="BL6263" s="165"/>
      <c r="BM6263" s="165"/>
      <c r="BN6263" s="165"/>
      <c r="BO6263" s="165"/>
      <c r="BP6263" s="165"/>
      <c r="BQ6263" s="165"/>
      <c r="BS6263" s="6"/>
      <c r="BT6263" s="11"/>
      <c r="BU6263" s="6"/>
      <c r="BV6263" s="6"/>
    </row>
    <row r="6264" spans="1:74" ht="15.75" x14ac:dyDescent="0.25">
      <c r="A6264" s="52" t="s">
        <v>6563</v>
      </c>
      <c r="B6264" s="56"/>
      <c r="C6264" s="7" t="s">
        <v>128</v>
      </c>
      <c r="D6264" s="7" t="s">
        <v>22</v>
      </c>
      <c r="E6264" s="7"/>
      <c r="F6264" s="64" t="s">
        <v>181</v>
      </c>
      <c r="G6264" s="6"/>
      <c r="H6264" s="6"/>
      <c r="I6264" s="10" t="s">
        <v>110</v>
      </c>
      <c r="J6264" s="11" t="s">
        <v>9361</v>
      </c>
      <c r="K6264" s="194" t="s">
        <v>510</v>
      </c>
      <c r="L6264" s="176"/>
      <c r="M6264" s="176">
        <v>1000</v>
      </c>
      <c r="N6264" s="80" t="s">
        <v>6566</v>
      </c>
      <c r="O6264" s="162"/>
      <c r="P6264" s="80" t="s">
        <v>6738</v>
      </c>
      <c r="Q6264" s="80"/>
      <c r="R6264" s="80"/>
      <c r="S6264" s="163"/>
      <c r="T6264" s="213"/>
      <c r="U6264" s="162"/>
      <c r="V6264" s="164"/>
      <c r="W6264" s="12" t="str">
        <f t="shared" si="1102"/>
        <v>Mqtt1</v>
      </c>
      <c r="X6264" s="196" t="str">
        <f t="shared" si="1103"/>
        <v>SbFR48Midaft</v>
      </c>
      <c r="Y6264" s="6" t="str">
        <f t="shared" si="1104"/>
        <v>marpower/450000-underwlights/sbfr48midaft</v>
      </c>
      <c r="Z6264" s="103" t="str">
        <f t="shared" si="1105"/>
        <v>$.Preset3HmiColor</v>
      </c>
      <c r="AA6264" s="12">
        <v>44</v>
      </c>
      <c r="AB6264" s="6"/>
      <c r="AE6264" s="11">
        <v>9</v>
      </c>
      <c r="AJ6264" s="80"/>
      <c r="AN6264" s="80"/>
      <c r="AO6264" s="80"/>
      <c r="AP6264" s="80"/>
      <c r="AQ6264" s="80"/>
      <c r="AR6264" s="127"/>
      <c r="AS6264" s="80"/>
      <c r="AT6264" s="7"/>
      <c r="AU6264" s="7"/>
      <c r="AV6264" s="165"/>
      <c r="AW6264" s="166"/>
      <c r="AX6264" s="137"/>
      <c r="AY6264" s="147"/>
      <c r="AZ6264" s="167"/>
      <c r="BA6264" s="167"/>
      <c r="BB6264" s="147" t="str">
        <f t="shared" si="1101"/>
        <v/>
      </c>
      <c r="BC6264" s="168"/>
      <c r="BD6264" s="165"/>
      <c r="BE6264" s="165"/>
      <c r="BF6264" s="165"/>
      <c r="BG6264" s="165"/>
      <c r="BH6264" s="165"/>
      <c r="BI6264" s="165"/>
      <c r="BJ6264" s="165"/>
      <c r="BK6264" s="165"/>
      <c r="BL6264" s="165"/>
      <c r="BM6264" s="165"/>
      <c r="BN6264" s="165"/>
      <c r="BO6264" s="165"/>
      <c r="BP6264" s="165"/>
      <c r="BQ6264" s="165"/>
      <c r="BS6264" s="6"/>
      <c r="BT6264" s="11"/>
      <c r="BU6264" s="6"/>
      <c r="BV6264" s="6"/>
    </row>
    <row r="6265" spans="1:74" ht="15.75" x14ac:dyDescent="0.25">
      <c r="A6265" s="52" t="s">
        <v>6563</v>
      </c>
      <c r="B6265" s="56"/>
      <c r="C6265" s="7" t="s">
        <v>128</v>
      </c>
      <c r="D6265" s="7" t="s">
        <v>22</v>
      </c>
      <c r="E6265" s="7"/>
      <c r="F6265" s="64" t="s">
        <v>181</v>
      </c>
      <c r="G6265" s="6"/>
      <c r="H6265" s="6"/>
      <c r="I6265" s="10" t="s">
        <v>110</v>
      </c>
      <c r="J6265" s="11" t="s">
        <v>9379</v>
      </c>
      <c r="K6265" s="194" t="s">
        <v>510</v>
      </c>
      <c r="L6265" s="176"/>
      <c r="M6265" s="176">
        <v>1000</v>
      </c>
      <c r="N6265" s="80" t="s">
        <v>6566</v>
      </c>
      <c r="O6265" s="162"/>
      <c r="P6265" s="80" t="s">
        <v>6739</v>
      </c>
      <c r="Q6265" s="80"/>
      <c r="R6265" s="80"/>
      <c r="S6265" s="163"/>
      <c r="T6265" s="213"/>
      <c r="U6265" s="162"/>
      <c r="V6265" s="164"/>
      <c r="W6265" s="12" t="str">
        <f t="shared" si="1102"/>
        <v>Mqtt1</v>
      </c>
      <c r="X6265" s="196" t="str">
        <f t="shared" si="1103"/>
        <v>SbFR48Midaft</v>
      </c>
      <c r="Y6265" s="6" t="str">
        <f t="shared" si="1104"/>
        <v>marpower/450000-underwlights/sbfr48midaft</v>
      </c>
      <c r="Z6265" s="103" t="str">
        <f t="shared" si="1105"/>
        <v>$.Preset4HmiColor</v>
      </c>
      <c r="AA6265" s="12">
        <v>44</v>
      </c>
      <c r="AB6265" s="6"/>
      <c r="AE6265" s="11">
        <v>9</v>
      </c>
      <c r="AJ6265" s="80"/>
      <c r="AN6265" s="80"/>
      <c r="AO6265" s="80"/>
      <c r="AP6265" s="80"/>
      <c r="AQ6265" s="80"/>
      <c r="AR6265" s="127"/>
      <c r="AS6265" s="80"/>
      <c r="AT6265" s="7"/>
      <c r="AU6265" s="7"/>
      <c r="AV6265" s="165"/>
      <c r="AW6265" s="166"/>
      <c r="AX6265" s="137"/>
      <c r="AY6265" s="147"/>
      <c r="AZ6265" s="167"/>
      <c r="BA6265" s="167"/>
      <c r="BB6265" s="147" t="str">
        <f t="shared" si="1101"/>
        <v/>
      </c>
      <c r="BC6265" s="168"/>
      <c r="BD6265" s="165"/>
      <c r="BE6265" s="165"/>
      <c r="BF6265" s="165"/>
      <c r="BG6265" s="165"/>
      <c r="BH6265" s="165"/>
      <c r="BI6265" s="165"/>
      <c r="BJ6265" s="165"/>
      <c r="BK6265" s="165"/>
      <c r="BL6265" s="165"/>
      <c r="BM6265" s="165"/>
      <c r="BN6265" s="165"/>
      <c r="BO6265" s="165"/>
      <c r="BP6265" s="165"/>
      <c r="BQ6265" s="165"/>
      <c r="BS6265" s="6"/>
      <c r="BT6265" s="11"/>
      <c r="BU6265" s="6"/>
      <c r="BV6265" s="6"/>
    </row>
    <row r="6266" spans="1:74" ht="15.75" x14ac:dyDescent="0.25">
      <c r="A6266" s="52" t="s">
        <v>6563</v>
      </c>
      <c r="B6266" s="56"/>
      <c r="C6266" s="7" t="s">
        <v>128</v>
      </c>
      <c r="D6266" s="7" t="s">
        <v>22</v>
      </c>
      <c r="E6266" s="7"/>
      <c r="F6266" s="64" t="s">
        <v>181</v>
      </c>
      <c r="G6266" s="6"/>
      <c r="H6266" s="6"/>
      <c r="I6266" s="10" t="s">
        <v>110</v>
      </c>
      <c r="J6266" s="11" t="s">
        <v>9397</v>
      </c>
      <c r="K6266" s="194" t="s">
        <v>510</v>
      </c>
      <c r="L6266" s="176"/>
      <c r="M6266" s="176">
        <v>1000</v>
      </c>
      <c r="N6266" s="80" t="s">
        <v>6566</v>
      </c>
      <c r="O6266" s="162"/>
      <c r="P6266" s="80" t="s">
        <v>6740</v>
      </c>
      <c r="Q6266" s="80"/>
      <c r="R6266" s="80"/>
      <c r="S6266" s="163"/>
      <c r="T6266" s="213"/>
      <c r="U6266" s="162"/>
      <c r="V6266" s="164"/>
      <c r="W6266" s="12" t="str">
        <f t="shared" si="1102"/>
        <v>Mqtt1</v>
      </c>
      <c r="X6266" s="196" t="str">
        <f t="shared" si="1103"/>
        <v>SbFR48Midaft</v>
      </c>
      <c r="Y6266" s="6" t="str">
        <f t="shared" si="1104"/>
        <v>marpower/450000-underwlights/sbfr48midaft</v>
      </c>
      <c r="Z6266" s="103" t="str">
        <f t="shared" si="1105"/>
        <v>$.Preset5HmiColor</v>
      </c>
      <c r="AA6266" s="12">
        <v>44</v>
      </c>
      <c r="AB6266" s="6"/>
      <c r="AE6266" s="11">
        <v>9</v>
      </c>
      <c r="AJ6266" s="80"/>
      <c r="AN6266" s="80"/>
      <c r="AO6266" s="80"/>
      <c r="AP6266" s="80"/>
      <c r="AQ6266" s="80"/>
      <c r="AR6266" s="127"/>
      <c r="AS6266" s="80"/>
      <c r="AT6266" s="7"/>
      <c r="AU6266" s="7"/>
      <c r="AV6266" s="165"/>
      <c r="AW6266" s="166"/>
      <c r="AX6266" s="137"/>
      <c r="AY6266" s="147"/>
      <c r="AZ6266" s="167"/>
      <c r="BA6266" s="167"/>
      <c r="BB6266" s="147" t="str">
        <f t="shared" si="1101"/>
        <v/>
      </c>
      <c r="BC6266" s="168"/>
      <c r="BD6266" s="165"/>
      <c r="BE6266" s="165"/>
      <c r="BF6266" s="165"/>
      <c r="BG6266" s="165"/>
      <c r="BH6266" s="165"/>
      <c r="BI6266" s="165"/>
      <c r="BJ6266" s="165"/>
      <c r="BK6266" s="165"/>
      <c r="BL6266" s="165"/>
      <c r="BM6266" s="165"/>
      <c r="BN6266" s="165"/>
      <c r="BO6266" s="165"/>
      <c r="BP6266" s="165"/>
      <c r="BQ6266" s="165"/>
      <c r="BS6266" s="6"/>
      <c r="BT6266" s="11"/>
      <c r="BU6266" s="6"/>
      <c r="BV6266" s="6"/>
    </row>
    <row r="6267" spans="1:74" ht="15.75" x14ac:dyDescent="0.25">
      <c r="A6267" s="52" t="s">
        <v>6563</v>
      </c>
      <c r="B6267" s="56"/>
      <c r="C6267" s="7" t="s">
        <v>128</v>
      </c>
      <c r="D6267" s="7" t="s">
        <v>22</v>
      </c>
      <c r="E6267" s="7"/>
      <c r="F6267" s="64" t="s">
        <v>181</v>
      </c>
      <c r="G6267" s="6"/>
      <c r="H6267" s="6"/>
      <c r="I6267" s="10" t="s">
        <v>110</v>
      </c>
      <c r="J6267" s="11" t="s">
        <v>9415</v>
      </c>
      <c r="K6267" s="194" t="s">
        <v>510</v>
      </c>
      <c r="L6267" s="176"/>
      <c r="M6267" s="176">
        <v>1000</v>
      </c>
      <c r="N6267" s="80" t="s">
        <v>6566</v>
      </c>
      <c r="O6267" s="162"/>
      <c r="P6267" s="80" t="s">
        <v>6741</v>
      </c>
      <c r="Q6267" s="80"/>
      <c r="R6267" s="80"/>
      <c r="S6267" s="163"/>
      <c r="T6267" s="213"/>
      <c r="U6267" s="162"/>
      <c r="V6267" s="164"/>
      <c r="W6267" s="12" t="str">
        <f t="shared" si="1102"/>
        <v>Mqtt1</v>
      </c>
      <c r="X6267" s="196" t="str">
        <f t="shared" si="1103"/>
        <v>SbFR48Midaft</v>
      </c>
      <c r="Y6267" s="6" t="str">
        <f t="shared" si="1104"/>
        <v>marpower/450000-underwlights/sbfr48midaft</v>
      </c>
      <c r="Z6267" s="103" t="str">
        <f t="shared" si="1105"/>
        <v>$.Preset6HmiColor</v>
      </c>
      <c r="AA6267" s="12">
        <v>44</v>
      </c>
      <c r="AB6267" s="6"/>
      <c r="AE6267" s="11">
        <v>9</v>
      </c>
      <c r="AJ6267" s="80"/>
      <c r="AN6267" s="80"/>
      <c r="AO6267" s="80"/>
      <c r="AP6267" s="80"/>
      <c r="AQ6267" s="80"/>
      <c r="AR6267" s="127"/>
      <c r="AS6267" s="80"/>
      <c r="AT6267" s="7"/>
      <c r="AU6267" s="7"/>
      <c r="AV6267" s="165"/>
      <c r="AW6267" s="166"/>
      <c r="AX6267" s="137"/>
      <c r="AY6267" s="147"/>
      <c r="AZ6267" s="167"/>
      <c r="BA6267" s="167"/>
      <c r="BB6267" s="147" t="str">
        <f t="shared" si="1101"/>
        <v/>
      </c>
      <c r="BC6267" s="168"/>
      <c r="BD6267" s="165"/>
      <c r="BE6267" s="165"/>
      <c r="BF6267" s="165"/>
      <c r="BG6267" s="165"/>
      <c r="BH6267" s="165"/>
      <c r="BI6267" s="165"/>
      <c r="BJ6267" s="165"/>
      <c r="BK6267" s="165"/>
      <c r="BL6267" s="165"/>
      <c r="BM6267" s="165"/>
      <c r="BN6267" s="165"/>
      <c r="BO6267" s="165"/>
      <c r="BP6267" s="165"/>
      <c r="BQ6267" s="165"/>
      <c r="BS6267" s="6"/>
      <c r="BT6267" s="11"/>
      <c r="BU6267" s="6"/>
      <c r="BV6267" s="6"/>
    </row>
    <row r="6268" spans="1:74" ht="15.75" x14ac:dyDescent="0.25">
      <c r="A6268" s="52" t="s">
        <v>6563</v>
      </c>
      <c r="B6268" s="56"/>
      <c r="C6268" s="7" t="s">
        <v>128</v>
      </c>
      <c r="D6268" s="7" t="s">
        <v>22</v>
      </c>
      <c r="E6268" s="7"/>
      <c r="F6268" s="64" t="s">
        <v>181</v>
      </c>
      <c r="G6268" s="6"/>
      <c r="H6268" s="6"/>
      <c r="I6268" s="10" t="s">
        <v>110</v>
      </c>
      <c r="J6268" s="11" t="s">
        <v>9433</v>
      </c>
      <c r="K6268" s="194" t="s">
        <v>510</v>
      </c>
      <c r="L6268" s="176"/>
      <c r="M6268" s="176">
        <v>1000</v>
      </c>
      <c r="N6268" s="80" t="s">
        <v>6566</v>
      </c>
      <c r="O6268" s="162"/>
      <c r="P6268" s="80" t="s">
        <v>6742</v>
      </c>
      <c r="Q6268" s="80"/>
      <c r="R6268" s="80"/>
      <c r="S6268" s="163"/>
      <c r="T6268" s="213"/>
      <c r="U6268" s="162"/>
      <c r="V6268" s="164"/>
      <c r="W6268" s="12" t="str">
        <f t="shared" si="1102"/>
        <v>Mqtt1</v>
      </c>
      <c r="X6268" s="196" t="str">
        <f t="shared" si="1103"/>
        <v>SbFR48Midaft</v>
      </c>
      <c r="Y6268" s="6" t="str">
        <f t="shared" si="1104"/>
        <v>marpower/450000-underwlights/sbfr48midaft</v>
      </c>
      <c r="Z6268" s="103" t="str">
        <f t="shared" si="1105"/>
        <v>$.CurrentHmiColor</v>
      </c>
      <c r="AA6268" s="12">
        <v>44</v>
      </c>
      <c r="AB6268" s="6"/>
      <c r="AE6268" s="11">
        <v>9</v>
      </c>
      <c r="AJ6268" s="80"/>
      <c r="AN6268" s="80"/>
      <c r="AO6268" s="80"/>
      <c r="AP6268" s="80"/>
      <c r="AQ6268" s="80"/>
      <c r="AR6268" s="127"/>
      <c r="AS6268" s="80"/>
      <c r="AT6268" s="7"/>
      <c r="AU6268" s="7"/>
      <c r="AV6268" s="165"/>
      <c r="AW6268" s="166"/>
      <c r="AX6268" s="137"/>
      <c r="AY6268" s="147"/>
      <c r="AZ6268" s="167"/>
      <c r="BA6268" s="167"/>
      <c r="BB6268" s="147" t="str">
        <f t="shared" si="1101"/>
        <v/>
      </c>
      <c r="BC6268" s="168"/>
      <c r="BD6268" s="165"/>
      <c r="BE6268" s="165"/>
      <c r="BF6268" s="165"/>
      <c r="BG6268" s="165"/>
      <c r="BH6268" s="165"/>
      <c r="BI6268" s="165"/>
      <c r="BJ6268" s="165"/>
      <c r="BK6268" s="165"/>
      <c r="BL6268" s="165"/>
      <c r="BM6268" s="165"/>
      <c r="BN6268" s="165"/>
      <c r="BO6268" s="165"/>
      <c r="BP6268" s="165"/>
      <c r="BQ6268" s="165"/>
      <c r="BS6268" s="6"/>
      <c r="BT6268" s="11"/>
      <c r="BU6268" s="6"/>
      <c r="BV6268" s="6"/>
    </row>
    <row r="6269" spans="1:74" ht="15.75" x14ac:dyDescent="0.25">
      <c r="A6269" s="52" t="s">
        <v>6563</v>
      </c>
      <c r="B6269" s="56"/>
      <c r="C6269" s="7" t="s">
        <v>114</v>
      </c>
      <c r="D6269" s="7" t="s">
        <v>22</v>
      </c>
      <c r="E6269" s="7"/>
      <c r="F6269" s="64" t="s">
        <v>181</v>
      </c>
      <c r="G6269" s="6"/>
      <c r="H6269" s="6"/>
      <c r="I6269" s="10" t="s">
        <v>110</v>
      </c>
      <c r="J6269" s="11" t="s">
        <v>9166</v>
      </c>
      <c r="K6269" s="194" t="s">
        <v>510</v>
      </c>
      <c r="L6269" s="176"/>
      <c r="M6269" s="176">
        <v>1000</v>
      </c>
      <c r="N6269" s="80" t="s">
        <v>6566</v>
      </c>
      <c r="O6269" s="162"/>
      <c r="P6269" s="80" t="s">
        <v>6743</v>
      </c>
      <c r="Q6269" s="80"/>
      <c r="R6269" s="80"/>
      <c r="S6269" s="163"/>
      <c r="T6269" s="213"/>
      <c r="U6269" s="162"/>
      <c r="V6269" s="164"/>
      <c r="W6269" s="12" t="str">
        <f t="shared" si="1102"/>
        <v>Mqtt1</v>
      </c>
      <c r="X6269" s="196" t="str">
        <f t="shared" si="1103"/>
        <v>SbFR57aft</v>
      </c>
      <c r="Y6269" s="6" t="str">
        <f t="shared" si="1104"/>
        <v>marpower/450000-underwlights/sbfr57aft</v>
      </c>
      <c r="Z6269" s="103" t="str">
        <f t="shared" si="1105"/>
        <v>$.PresetSelection</v>
      </c>
      <c r="AA6269" s="12">
        <v>48</v>
      </c>
      <c r="AB6269" s="6"/>
      <c r="AJ6269" s="80"/>
      <c r="AK6269" s="113" t="s">
        <v>6565</v>
      </c>
      <c r="AN6269" s="80"/>
      <c r="AO6269" s="80"/>
      <c r="AP6269" s="80"/>
      <c r="AQ6269" s="80"/>
      <c r="AR6269" s="127"/>
      <c r="AS6269" s="80"/>
      <c r="AT6269" s="7"/>
      <c r="AU6269" s="7"/>
      <c r="AV6269" s="165"/>
      <c r="AW6269" s="166"/>
      <c r="AX6269" s="137"/>
      <c r="AY6269" s="147"/>
      <c r="AZ6269" s="167"/>
      <c r="BA6269" s="167"/>
      <c r="BB6269" s="147" t="str">
        <f t="shared" si="1101"/>
        <v/>
      </c>
      <c r="BC6269" s="168"/>
      <c r="BD6269" s="165"/>
      <c r="BE6269" s="165"/>
      <c r="BF6269" s="165"/>
      <c r="BG6269" s="165"/>
      <c r="BH6269" s="165"/>
      <c r="BI6269" s="165"/>
      <c r="BJ6269" s="165"/>
      <c r="BK6269" s="165"/>
      <c r="BL6269" s="165"/>
      <c r="BM6269" s="165"/>
      <c r="BN6269" s="165"/>
      <c r="BO6269" s="165"/>
      <c r="BP6269" s="165"/>
      <c r="BQ6269" s="165"/>
      <c r="BS6269" s="6"/>
      <c r="BT6269" s="11"/>
      <c r="BU6269" s="6"/>
      <c r="BV6269" s="6"/>
    </row>
    <row r="6270" spans="1:74" ht="15.75" x14ac:dyDescent="0.25">
      <c r="A6270" s="52" t="s">
        <v>6563</v>
      </c>
      <c r="B6270" s="56"/>
      <c r="C6270" s="7" t="s">
        <v>114</v>
      </c>
      <c r="D6270" s="7" t="s">
        <v>22</v>
      </c>
      <c r="E6270" s="7"/>
      <c r="F6270" s="64" t="s">
        <v>181</v>
      </c>
      <c r="G6270" s="6"/>
      <c r="H6270" s="6"/>
      <c r="I6270" s="10" t="s">
        <v>110</v>
      </c>
      <c r="J6270" s="11" t="s">
        <v>9182</v>
      </c>
      <c r="K6270" s="194" t="s">
        <v>510</v>
      </c>
      <c r="L6270" s="176"/>
      <c r="M6270" s="176">
        <v>1000</v>
      </c>
      <c r="N6270" s="80" t="s">
        <v>6566</v>
      </c>
      <c r="O6270" s="162"/>
      <c r="P6270" s="80" t="s">
        <v>6744</v>
      </c>
      <c r="Q6270" s="80"/>
      <c r="R6270" s="80"/>
      <c r="S6270" s="163"/>
      <c r="T6270" s="213"/>
      <c r="U6270" s="162"/>
      <c r="V6270" s="164"/>
      <c r="W6270" s="12" t="str">
        <f t="shared" si="1102"/>
        <v>Mqtt1</v>
      </c>
      <c r="X6270" s="196" t="str">
        <f t="shared" si="1103"/>
        <v>SbFR57aft</v>
      </c>
      <c r="Y6270" s="6" t="str">
        <f t="shared" si="1104"/>
        <v>marpower/450000-underwlights/sbfr57aft</v>
      </c>
      <c r="Z6270" s="103" t="str">
        <f t="shared" si="1105"/>
        <v>$.SliderRed</v>
      </c>
      <c r="AA6270" s="12">
        <v>48</v>
      </c>
      <c r="AB6270" s="6"/>
      <c r="AJ6270" s="80"/>
      <c r="AK6270" s="113" t="s">
        <v>6565</v>
      </c>
      <c r="AN6270" s="80"/>
      <c r="AO6270" s="80"/>
      <c r="AP6270" s="80"/>
      <c r="AQ6270" s="80"/>
      <c r="AR6270" s="127"/>
      <c r="AS6270" s="80"/>
      <c r="AT6270" s="7"/>
      <c r="AU6270" s="7"/>
      <c r="AV6270" s="165"/>
      <c r="AW6270" s="166"/>
      <c r="AX6270" s="137"/>
      <c r="AY6270" s="147"/>
      <c r="AZ6270" s="167"/>
      <c r="BA6270" s="167"/>
      <c r="BB6270" s="147" t="str">
        <f t="shared" si="1101"/>
        <v/>
      </c>
      <c r="BC6270" s="168"/>
      <c r="BD6270" s="165"/>
      <c r="BE6270" s="165"/>
      <c r="BF6270" s="165"/>
      <c r="BG6270" s="165"/>
      <c r="BH6270" s="165"/>
      <c r="BI6270" s="165"/>
      <c r="BJ6270" s="165"/>
      <c r="BK6270" s="165"/>
      <c r="BL6270" s="165"/>
      <c r="BM6270" s="165"/>
      <c r="BN6270" s="165"/>
      <c r="BO6270" s="165"/>
      <c r="BP6270" s="165"/>
      <c r="BQ6270" s="165"/>
      <c r="BS6270" s="6"/>
      <c r="BT6270" s="11"/>
      <c r="BU6270" s="6"/>
      <c r="BV6270" s="6"/>
    </row>
    <row r="6271" spans="1:74" ht="15.75" x14ac:dyDescent="0.25">
      <c r="A6271" s="52" t="s">
        <v>6563</v>
      </c>
      <c r="B6271" s="56"/>
      <c r="C6271" s="7" t="s">
        <v>114</v>
      </c>
      <c r="D6271" s="7" t="s">
        <v>22</v>
      </c>
      <c r="E6271" s="7"/>
      <c r="F6271" s="64" t="s">
        <v>181</v>
      </c>
      <c r="G6271" s="6"/>
      <c r="H6271" s="6"/>
      <c r="I6271" s="10" t="s">
        <v>110</v>
      </c>
      <c r="J6271" s="11" t="s">
        <v>9200</v>
      </c>
      <c r="K6271" s="194" t="s">
        <v>510</v>
      </c>
      <c r="L6271" s="176"/>
      <c r="M6271" s="176">
        <v>1000</v>
      </c>
      <c r="N6271" s="80" t="s">
        <v>6566</v>
      </c>
      <c r="O6271" s="162"/>
      <c r="P6271" s="80" t="s">
        <v>6745</v>
      </c>
      <c r="Q6271" s="80"/>
      <c r="R6271" s="80"/>
      <c r="S6271" s="163"/>
      <c r="T6271" s="213"/>
      <c r="U6271" s="162"/>
      <c r="V6271" s="164"/>
      <c r="W6271" s="12" t="str">
        <f t="shared" si="1102"/>
        <v>Mqtt1</v>
      </c>
      <c r="X6271" s="196" t="str">
        <f t="shared" si="1103"/>
        <v>SbFR57aft</v>
      </c>
      <c r="Y6271" s="6" t="str">
        <f t="shared" si="1104"/>
        <v>marpower/450000-underwlights/sbfr57aft</v>
      </c>
      <c r="Z6271" s="103" t="str">
        <f t="shared" si="1105"/>
        <v>$.SliderGreen</v>
      </c>
      <c r="AA6271" s="12">
        <v>48</v>
      </c>
      <c r="AB6271" s="6"/>
      <c r="AJ6271" s="80"/>
      <c r="AK6271" s="113" t="s">
        <v>6565</v>
      </c>
      <c r="AN6271" s="80"/>
      <c r="AO6271" s="80"/>
      <c r="AP6271" s="80"/>
      <c r="AQ6271" s="80"/>
      <c r="AR6271" s="127"/>
      <c r="AS6271" s="80"/>
      <c r="AT6271" s="7"/>
      <c r="AU6271" s="7"/>
      <c r="AV6271" s="165"/>
      <c r="AW6271" s="166"/>
      <c r="AX6271" s="137"/>
      <c r="AY6271" s="147"/>
      <c r="AZ6271" s="167"/>
      <c r="BA6271" s="167"/>
      <c r="BB6271" s="147" t="str">
        <f t="shared" si="1101"/>
        <v/>
      </c>
      <c r="BC6271" s="168"/>
      <c r="BD6271" s="165"/>
      <c r="BE6271" s="165"/>
      <c r="BF6271" s="165"/>
      <c r="BG6271" s="165"/>
      <c r="BH6271" s="165"/>
      <c r="BI6271" s="165"/>
      <c r="BJ6271" s="165"/>
      <c r="BK6271" s="165"/>
      <c r="BL6271" s="165"/>
      <c r="BM6271" s="165"/>
      <c r="BN6271" s="165"/>
      <c r="BO6271" s="165"/>
      <c r="BP6271" s="165"/>
      <c r="BQ6271" s="165"/>
      <c r="BS6271" s="6"/>
      <c r="BT6271" s="11"/>
      <c r="BU6271" s="6"/>
      <c r="BV6271" s="6"/>
    </row>
    <row r="6272" spans="1:74" ht="15.75" x14ac:dyDescent="0.25">
      <c r="A6272" s="52" t="s">
        <v>6563</v>
      </c>
      <c r="B6272" s="56"/>
      <c r="C6272" s="7" t="s">
        <v>114</v>
      </c>
      <c r="D6272" s="7" t="s">
        <v>22</v>
      </c>
      <c r="E6272" s="7"/>
      <c r="F6272" s="64" t="s">
        <v>181</v>
      </c>
      <c r="G6272" s="6"/>
      <c r="H6272" s="6"/>
      <c r="I6272" s="10" t="s">
        <v>110</v>
      </c>
      <c r="J6272" s="11" t="s">
        <v>9218</v>
      </c>
      <c r="K6272" s="194" t="s">
        <v>510</v>
      </c>
      <c r="L6272" s="176"/>
      <c r="M6272" s="176">
        <v>1000</v>
      </c>
      <c r="N6272" s="80" t="s">
        <v>6566</v>
      </c>
      <c r="O6272" s="162"/>
      <c r="P6272" s="80" t="s">
        <v>6746</v>
      </c>
      <c r="Q6272" s="80"/>
      <c r="R6272" s="80"/>
      <c r="S6272" s="163"/>
      <c r="T6272" s="213"/>
      <c r="U6272" s="162"/>
      <c r="V6272" s="164"/>
      <c r="W6272" s="12" t="str">
        <f t="shared" si="1102"/>
        <v>Mqtt1</v>
      </c>
      <c r="X6272" s="196" t="str">
        <f t="shared" si="1103"/>
        <v>SbFR57aft</v>
      </c>
      <c r="Y6272" s="6" t="str">
        <f t="shared" si="1104"/>
        <v>marpower/450000-underwlights/sbfr57aft</v>
      </c>
      <c r="Z6272" s="103" t="str">
        <f t="shared" si="1105"/>
        <v>$.SliderBlue</v>
      </c>
      <c r="AA6272" s="12">
        <v>48</v>
      </c>
      <c r="AB6272" s="6"/>
      <c r="AJ6272" s="80"/>
      <c r="AK6272" s="113" t="s">
        <v>6565</v>
      </c>
      <c r="AN6272" s="80"/>
      <c r="AO6272" s="80"/>
      <c r="AP6272" s="80"/>
      <c r="AQ6272" s="80"/>
      <c r="AR6272" s="127"/>
      <c r="AS6272" s="80"/>
      <c r="AT6272" s="7"/>
      <c r="AU6272" s="7"/>
      <c r="AV6272" s="165"/>
      <c r="AW6272" s="166"/>
      <c r="AX6272" s="137"/>
      <c r="AY6272" s="147"/>
      <c r="AZ6272" s="167"/>
      <c r="BA6272" s="167"/>
      <c r="BB6272" s="147" t="str">
        <f t="shared" si="1101"/>
        <v/>
      </c>
      <c r="BC6272" s="168"/>
      <c r="BD6272" s="165"/>
      <c r="BE6272" s="165"/>
      <c r="BF6272" s="165"/>
      <c r="BG6272" s="165"/>
      <c r="BH6272" s="165"/>
      <c r="BI6272" s="165"/>
      <c r="BJ6272" s="165"/>
      <c r="BK6272" s="165"/>
      <c r="BL6272" s="165"/>
      <c r="BM6272" s="165"/>
      <c r="BN6272" s="165"/>
      <c r="BO6272" s="165"/>
      <c r="BP6272" s="165"/>
      <c r="BQ6272" s="165"/>
      <c r="BS6272" s="6"/>
      <c r="BT6272" s="11"/>
      <c r="BU6272" s="6"/>
      <c r="BV6272" s="6"/>
    </row>
    <row r="6273" spans="1:74" ht="15.75" x14ac:dyDescent="0.25">
      <c r="A6273" s="52" t="s">
        <v>6563</v>
      </c>
      <c r="B6273" s="56"/>
      <c r="C6273" s="7" t="s">
        <v>114</v>
      </c>
      <c r="D6273" s="7" t="s">
        <v>22</v>
      </c>
      <c r="E6273" s="7"/>
      <c r="F6273" s="64" t="s">
        <v>181</v>
      </c>
      <c r="G6273" s="6"/>
      <c r="H6273" s="6"/>
      <c r="I6273" s="10" t="s">
        <v>110</v>
      </c>
      <c r="J6273" s="11" t="s">
        <v>9236</v>
      </c>
      <c r="K6273" s="194" t="s">
        <v>510</v>
      </c>
      <c r="L6273" s="176"/>
      <c r="M6273" s="176">
        <v>1000</v>
      </c>
      <c r="N6273" s="80" t="s">
        <v>6566</v>
      </c>
      <c r="O6273" s="162"/>
      <c r="P6273" s="80" t="s">
        <v>6747</v>
      </c>
      <c r="Q6273" s="80"/>
      <c r="R6273" s="80"/>
      <c r="S6273" s="163"/>
      <c r="T6273" s="213"/>
      <c r="U6273" s="162"/>
      <c r="V6273" s="164"/>
      <c r="W6273" s="12" t="str">
        <f t="shared" si="1102"/>
        <v>Mqtt1</v>
      </c>
      <c r="X6273" s="196" t="str">
        <f t="shared" si="1103"/>
        <v>SbFR57aft</v>
      </c>
      <c r="Y6273" s="6" t="str">
        <f t="shared" si="1104"/>
        <v>marpower/450000-underwlights/sbfr57aft</v>
      </c>
      <c r="Z6273" s="103" t="str">
        <f t="shared" si="1105"/>
        <v>$.SliderWhite</v>
      </c>
      <c r="AA6273" s="12">
        <v>48</v>
      </c>
      <c r="AB6273" s="6"/>
      <c r="AJ6273" s="80"/>
      <c r="AK6273" s="113" t="s">
        <v>6565</v>
      </c>
      <c r="AN6273" s="80"/>
      <c r="AO6273" s="80"/>
      <c r="AP6273" s="80"/>
      <c r="AQ6273" s="80"/>
      <c r="AR6273" s="127"/>
      <c r="AS6273" s="80"/>
      <c r="AT6273" s="7"/>
      <c r="AU6273" s="7"/>
      <c r="AV6273" s="165"/>
      <c r="AW6273" s="166"/>
      <c r="AX6273" s="137"/>
      <c r="AY6273" s="147"/>
      <c r="AZ6273" s="167"/>
      <c r="BA6273" s="167"/>
      <c r="BB6273" s="147" t="str">
        <f t="shared" si="1101"/>
        <v/>
      </c>
      <c r="BC6273" s="168"/>
      <c r="BD6273" s="165"/>
      <c r="BE6273" s="165"/>
      <c r="BF6273" s="165"/>
      <c r="BG6273" s="165"/>
      <c r="BH6273" s="165"/>
      <c r="BI6273" s="165"/>
      <c r="BJ6273" s="165"/>
      <c r="BK6273" s="165"/>
      <c r="BL6273" s="165"/>
      <c r="BM6273" s="165"/>
      <c r="BN6273" s="165"/>
      <c r="BO6273" s="165"/>
      <c r="BP6273" s="165"/>
      <c r="BQ6273" s="165"/>
      <c r="BS6273" s="6"/>
      <c r="BT6273" s="11"/>
      <c r="BU6273" s="6"/>
      <c r="BV6273" s="6"/>
    </row>
    <row r="6274" spans="1:74" ht="15.75" x14ac:dyDescent="0.25">
      <c r="A6274" s="52" t="s">
        <v>6563</v>
      </c>
      <c r="B6274" s="56"/>
      <c r="C6274" s="7" t="s">
        <v>111</v>
      </c>
      <c r="D6274" s="7" t="s">
        <v>22</v>
      </c>
      <c r="E6274" s="7"/>
      <c r="F6274" s="64" t="s">
        <v>181</v>
      </c>
      <c r="G6274" s="6"/>
      <c r="H6274" s="6"/>
      <c r="I6274" s="10" t="s">
        <v>110</v>
      </c>
      <c r="J6274" s="11" t="s">
        <v>9254</v>
      </c>
      <c r="K6274" s="194" t="s">
        <v>510</v>
      </c>
      <c r="L6274" s="176"/>
      <c r="M6274" s="176">
        <v>1000</v>
      </c>
      <c r="N6274" s="80" t="s">
        <v>6566</v>
      </c>
      <c r="O6274" s="162"/>
      <c r="P6274" s="80" t="s">
        <v>6748</v>
      </c>
      <c r="Q6274" s="80"/>
      <c r="R6274" s="80"/>
      <c r="S6274" s="163"/>
      <c r="T6274" s="213"/>
      <c r="U6274" s="162"/>
      <c r="V6274" s="164"/>
      <c r="W6274" s="12" t="str">
        <f t="shared" si="1102"/>
        <v>Mqtt1</v>
      </c>
      <c r="X6274" s="196" t="str">
        <f t="shared" si="1103"/>
        <v>SbFR57aft</v>
      </c>
      <c r="Y6274" s="6" t="str">
        <f t="shared" si="1104"/>
        <v>marpower/450000-underwlights/sbfr57aft</v>
      </c>
      <c r="Z6274" s="103" t="str">
        <f t="shared" si="1105"/>
        <v>$.PresetReset</v>
      </c>
      <c r="AA6274" s="12">
        <v>48</v>
      </c>
      <c r="AB6274" s="6"/>
      <c r="AJ6274" s="80"/>
      <c r="AK6274" s="113" t="s">
        <v>6565</v>
      </c>
      <c r="AN6274" s="80"/>
      <c r="AO6274" s="80"/>
      <c r="AP6274" s="80"/>
      <c r="AQ6274" s="80"/>
      <c r="AR6274" s="127"/>
      <c r="AS6274" s="80"/>
      <c r="AT6274" s="7"/>
      <c r="AU6274" s="7"/>
      <c r="AV6274" s="165"/>
      <c r="AW6274" s="166"/>
      <c r="AX6274" s="137"/>
      <c r="AY6274" s="147"/>
      <c r="AZ6274" s="167"/>
      <c r="BA6274" s="167"/>
      <c r="BB6274" s="147" t="str">
        <f t="shared" si="1101"/>
        <v/>
      </c>
      <c r="BC6274" s="168"/>
      <c r="BD6274" s="165"/>
      <c r="BE6274" s="165"/>
      <c r="BF6274" s="165"/>
      <c r="BG6274" s="165"/>
      <c r="BH6274" s="165"/>
      <c r="BI6274" s="165"/>
      <c r="BJ6274" s="165"/>
      <c r="BK6274" s="165"/>
      <c r="BL6274" s="165"/>
      <c r="BM6274" s="165"/>
      <c r="BN6274" s="165"/>
      <c r="BO6274" s="165"/>
      <c r="BP6274" s="165"/>
      <c r="BQ6274" s="165"/>
      <c r="BS6274" s="6"/>
      <c r="BT6274" s="11"/>
      <c r="BU6274" s="6"/>
      <c r="BV6274" s="6"/>
    </row>
    <row r="6275" spans="1:74" ht="15.75" x14ac:dyDescent="0.25">
      <c r="A6275" s="52" t="s">
        <v>6563</v>
      </c>
      <c r="B6275" s="56"/>
      <c r="C6275" s="7" t="s">
        <v>111</v>
      </c>
      <c r="D6275" s="7" t="s">
        <v>22</v>
      </c>
      <c r="E6275" s="7"/>
      <c r="F6275" s="64" t="s">
        <v>181</v>
      </c>
      <c r="G6275" s="6"/>
      <c r="H6275" s="6"/>
      <c r="I6275" s="10" t="s">
        <v>110</v>
      </c>
      <c r="J6275" s="11" t="s">
        <v>9272</v>
      </c>
      <c r="K6275" s="194" t="s">
        <v>510</v>
      </c>
      <c r="L6275" s="176"/>
      <c r="M6275" s="176">
        <v>1000</v>
      </c>
      <c r="N6275" s="80" t="s">
        <v>6566</v>
      </c>
      <c r="O6275" s="162"/>
      <c r="P6275" s="80" t="s">
        <v>6749</v>
      </c>
      <c r="Q6275" s="80"/>
      <c r="R6275" s="80"/>
      <c r="S6275" s="163"/>
      <c r="T6275" s="213"/>
      <c r="U6275" s="162"/>
      <c r="V6275" s="164"/>
      <c r="W6275" s="12" t="str">
        <f t="shared" si="1102"/>
        <v>Mqtt1</v>
      </c>
      <c r="X6275" s="196" t="str">
        <f t="shared" si="1103"/>
        <v>SbFR57aft</v>
      </c>
      <c r="Y6275" s="6" t="str">
        <f t="shared" si="1104"/>
        <v>marpower/450000-underwlights/sbfr57aft</v>
      </c>
      <c r="Z6275" s="103" t="str">
        <f t="shared" si="1105"/>
        <v>$.PresetSet</v>
      </c>
      <c r="AA6275" s="12">
        <v>48</v>
      </c>
      <c r="AB6275" s="6"/>
      <c r="AJ6275" s="80"/>
      <c r="AK6275" s="113" t="s">
        <v>6565</v>
      </c>
      <c r="AN6275" s="80"/>
      <c r="AO6275" s="80"/>
      <c r="AP6275" s="80"/>
      <c r="AQ6275" s="80"/>
      <c r="AR6275" s="127"/>
      <c r="AS6275" s="80"/>
      <c r="AT6275" s="7"/>
      <c r="AU6275" s="7"/>
      <c r="AV6275" s="165"/>
      <c r="AW6275" s="166"/>
      <c r="AX6275" s="137"/>
      <c r="AY6275" s="147"/>
      <c r="AZ6275" s="167"/>
      <c r="BA6275" s="167"/>
      <c r="BB6275" s="147" t="str">
        <f t="shared" si="1101"/>
        <v/>
      </c>
      <c r="BC6275" s="168"/>
      <c r="BD6275" s="165"/>
      <c r="BE6275" s="165"/>
      <c r="BF6275" s="165"/>
      <c r="BG6275" s="165"/>
      <c r="BH6275" s="165"/>
      <c r="BI6275" s="165"/>
      <c r="BJ6275" s="165"/>
      <c r="BK6275" s="165"/>
      <c r="BL6275" s="165"/>
      <c r="BM6275" s="165"/>
      <c r="BN6275" s="165"/>
      <c r="BO6275" s="165"/>
      <c r="BP6275" s="165"/>
      <c r="BQ6275" s="165"/>
      <c r="BS6275" s="6"/>
      <c r="BT6275" s="11"/>
      <c r="BU6275" s="6"/>
      <c r="BV6275" s="6"/>
    </row>
    <row r="6276" spans="1:74" ht="15.75" x14ac:dyDescent="0.25">
      <c r="A6276" s="52" t="s">
        <v>6563</v>
      </c>
      <c r="B6276" s="56"/>
      <c r="C6276" s="7" t="s">
        <v>111</v>
      </c>
      <c r="D6276" s="7" t="s">
        <v>22</v>
      </c>
      <c r="E6276" s="7"/>
      <c r="F6276" s="64" t="s">
        <v>181</v>
      </c>
      <c r="G6276" s="6"/>
      <c r="H6276" s="6"/>
      <c r="I6276" s="10" t="s">
        <v>110</v>
      </c>
      <c r="J6276" s="11" t="s">
        <v>9290</v>
      </c>
      <c r="K6276" s="194" t="s">
        <v>510</v>
      </c>
      <c r="L6276" s="176"/>
      <c r="M6276" s="176">
        <v>1000</v>
      </c>
      <c r="N6276" s="80" t="s">
        <v>6566</v>
      </c>
      <c r="O6276" s="162"/>
      <c r="P6276" s="80" t="s">
        <v>6750</v>
      </c>
      <c r="Q6276" s="80"/>
      <c r="R6276" s="80"/>
      <c r="S6276" s="163"/>
      <c r="T6276" s="213"/>
      <c r="U6276" s="162"/>
      <c r="V6276" s="164"/>
      <c r="W6276" s="12" t="str">
        <f t="shared" si="1102"/>
        <v>Mqtt1</v>
      </c>
      <c r="X6276" s="196" t="str">
        <f t="shared" si="1103"/>
        <v>SbFR57aft</v>
      </c>
      <c r="Y6276" s="6" t="str">
        <f t="shared" si="1104"/>
        <v>marpower/450000-underwlights/sbfr57aft</v>
      </c>
      <c r="Z6276" s="103" t="str">
        <f t="shared" si="1105"/>
        <v>$.SliderOnOff</v>
      </c>
      <c r="AA6276" s="12">
        <v>48</v>
      </c>
      <c r="AB6276" s="6"/>
      <c r="AJ6276" s="80"/>
      <c r="AK6276" s="113" t="s">
        <v>6565</v>
      </c>
      <c r="AN6276" s="80"/>
      <c r="AO6276" s="80"/>
      <c r="AP6276" s="80"/>
      <c r="AQ6276" s="80"/>
      <c r="AR6276" s="127"/>
      <c r="AS6276" s="80"/>
      <c r="AT6276" s="7"/>
      <c r="AU6276" s="7"/>
      <c r="AV6276" s="165"/>
      <c r="AW6276" s="166"/>
      <c r="AX6276" s="137"/>
      <c r="AY6276" s="147"/>
      <c r="AZ6276" s="167"/>
      <c r="BA6276" s="167"/>
      <c r="BB6276" s="147" t="str">
        <f t="shared" si="1101"/>
        <v/>
      </c>
      <c r="BC6276" s="168"/>
      <c r="BD6276" s="165"/>
      <c r="BE6276" s="165"/>
      <c r="BF6276" s="165"/>
      <c r="BG6276" s="165"/>
      <c r="BH6276" s="165"/>
      <c r="BI6276" s="165"/>
      <c r="BJ6276" s="165"/>
      <c r="BK6276" s="165"/>
      <c r="BL6276" s="165"/>
      <c r="BM6276" s="165"/>
      <c r="BN6276" s="165"/>
      <c r="BO6276" s="165"/>
      <c r="BP6276" s="165"/>
      <c r="BQ6276" s="165"/>
      <c r="BS6276" s="6"/>
      <c r="BT6276" s="11"/>
      <c r="BU6276" s="6"/>
      <c r="BV6276" s="6"/>
    </row>
    <row r="6277" spans="1:74" ht="15.75" x14ac:dyDescent="0.25">
      <c r="A6277" s="52" t="s">
        <v>6563</v>
      </c>
      <c r="B6277" s="56"/>
      <c r="C6277" s="7" t="s">
        <v>111</v>
      </c>
      <c r="D6277" s="7" t="s">
        <v>22</v>
      </c>
      <c r="E6277" s="7"/>
      <c r="F6277" s="64" t="s">
        <v>181</v>
      </c>
      <c r="G6277" s="6"/>
      <c r="H6277" s="6"/>
      <c r="I6277" s="10" t="s">
        <v>110</v>
      </c>
      <c r="J6277" s="11" t="s">
        <v>9308</v>
      </c>
      <c r="K6277" s="194" t="s">
        <v>510</v>
      </c>
      <c r="L6277" s="176"/>
      <c r="M6277" s="176">
        <v>1000</v>
      </c>
      <c r="N6277" s="80" t="s">
        <v>6566</v>
      </c>
      <c r="O6277" s="162"/>
      <c r="P6277" s="80" t="s">
        <v>6751</v>
      </c>
      <c r="Q6277" s="80"/>
      <c r="R6277" s="80"/>
      <c r="S6277" s="163"/>
      <c r="T6277" s="213"/>
      <c r="U6277" s="162"/>
      <c r="V6277" s="164"/>
      <c r="W6277" s="12" t="str">
        <f t="shared" si="1102"/>
        <v>Mqtt1</v>
      </c>
      <c r="X6277" s="196" t="str">
        <f t="shared" si="1103"/>
        <v>SbFR57aft</v>
      </c>
      <c r="Y6277" s="6" t="str">
        <f t="shared" si="1104"/>
        <v>marpower/450000-underwlights/sbfr57aft</v>
      </c>
      <c r="Z6277" s="103" t="str">
        <f t="shared" si="1105"/>
        <v>$.ActiveChanges</v>
      </c>
      <c r="AA6277" s="12">
        <v>48</v>
      </c>
      <c r="AB6277" s="6"/>
      <c r="AJ6277" s="80"/>
      <c r="AK6277" s="113" t="s">
        <v>6565</v>
      </c>
      <c r="AN6277" s="80"/>
      <c r="AO6277" s="80"/>
      <c r="AP6277" s="80"/>
      <c r="AQ6277" s="80"/>
      <c r="AR6277" s="127"/>
      <c r="AS6277" s="80"/>
      <c r="AT6277" s="7"/>
      <c r="AU6277" s="7"/>
      <c r="AV6277" s="165"/>
      <c r="AW6277" s="166"/>
      <c r="AX6277" s="137"/>
      <c r="AY6277" s="147"/>
      <c r="AZ6277" s="167"/>
      <c r="BA6277" s="167"/>
      <c r="BB6277" s="147" t="str">
        <f t="shared" si="1101"/>
        <v/>
      </c>
      <c r="BC6277" s="168"/>
      <c r="BD6277" s="165"/>
      <c r="BE6277" s="165"/>
      <c r="BF6277" s="165"/>
      <c r="BG6277" s="165"/>
      <c r="BH6277" s="165"/>
      <c r="BI6277" s="165"/>
      <c r="BJ6277" s="165"/>
      <c r="BK6277" s="165"/>
      <c r="BL6277" s="165"/>
      <c r="BM6277" s="165"/>
      <c r="BN6277" s="165"/>
      <c r="BO6277" s="165"/>
      <c r="BP6277" s="165"/>
      <c r="BQ6277" s="165"/>
      <c r="BS6277" s="6"/>
      <c r="BT6277" s="11"/>
      <c r="BU6277" s="6"/>
      <c r="BV6277" s="6"/>
    </row>
    <row r="6278" spans="1:74" ht="15.75" x14ac:dyDescent="0.25">
      <c r="A6278" s="52" t="s">
        <v>6563</v>
      </c>
      <c r="B6278" s="56"/>
      <c r="C6278" s="7" t="s">
        <v>128</v>
      </c>
      <c r="D6278" s="7" t="s">
        <v>22</v>
      </c>
      <c r="E6278" s="7"/>
      <c r="F6278" s="64" t="s">
        <v>181</v>
      </c>
      <c r="G6278" s="6"/>
      <c r="H6278" s="6"/>
      <c r="I6278" s="10" t="s">
        <v>110</v>
      </c>
      <c r="J6278" s="11" t="s">
        <v>9326</v>
      </c>
      <c r="K6278" s="194" t="s">
        <v>510</v>
      </c>
      <c r="L6278" s="176"/>
      <c r="M6278" s="176">
        <v>1000</v>
      </c>
      <c r="N6278" s="80" t="s">
        <v>6566</v>
      </c>
      <c r="O6278" s="162"/>
      <c r="P6278" s="80" t="s">
        <v>6752</v>
      </c>
      <c r="Q6278" s="80"/>
      <c r="R6278" s="80"/>
      <c r="S6278" s="163"/>
      <c r="T6278" s="213"/>
      <c r="U6278" s="162"/>
      <c r="V6278" s="164"/>
      <c r="W6278" s="12" t="str">
        <f t="shared" si="1102"/>
        <v>Mqtt1</v>
      </c>
      <c r="X6278" s="196" t="str">
        <f t="shared" si="1103"/>
        <v>SbFR57aft</v>
      </c>
      <c r="Y6278" s="6" t="str">
        <f t="shared" si="1104"/>
        <v>marpower/450000-underwlights/sbfr57aft</v>
      </c>
      <c r="Z6278" s="103" t="str">
        <f t="shared" si="1105"/>
        <v>$.Preset1HmiColor</v>
      </c>
      <c r="AA6278" s="12">
        <v>48</v>
      </c>
      <c r="AB6278" s="6"/>
      <c r="AE6278" s="11">
        <v>9</v>
      </c>
      <c r="AJ6278" s="80"/>
      <c r="AN6278" s="80"/>
      <c r="AO6278" s="80"/>
      <c r="AP6278" s="80"/>
      <c r="AQ6278" s="80"/>
      <c r="AR6278" s="127"/>
      <c r="AS6278" s="80"/>
      <c r="AT6278" s="7"/>
      <c r="AU6278" s="7"/>
      <c r="AV6278" s="165"/>
      <c r="AW6278" s="166"/>
      <c r="AX6278" s="137"/>
      <c r="AY6278" s="147"/>
      <c r="AZ6278" s="167"/>
      <c r="BA6278" s="167"/>
      <c r="BB6278" s="147" t="str">
        <f t="shared" si="1101"/>
        <v/>
      </c>
      <c r="BC6278" s="168"/>
      <c r="BD6278" s="165"/>
      <c r="BE6278" s="165"/>
      <c r="BF6278" s="165"/>
      <c r="BG6278" s="165"/>
      <c r="BH6278" s="165"/>
      <c r="BI6278" s="165"/>
      <c r="BJ6278" s="165"/>
      <c r="BK6278" s="165"/>
      <c r="BL6278" s="165"/>
      <c r="BM6278" s="165"/>
      <c r="BN6278" s="165"/>
      <c r="BO6278" s="165"/>
      <c r="BP6278" s="165"/>
      <c r="BQ6278" s="165"/>
      <c r="BS6278" s="6"/>
      <c r="BT6278" s="11"/>
      <c r="BU6278" s="6"/>
      <c r="BV6278" s="6"/>
    </row>
    <row r="6279" spans="1:74" ht="15.75" x14ac:dyDescent="0.25">
      <c r="A6279" s="52" t="s">
        <v>6563</v>
      </c>
      <c r="B6279" s="56"/>
      <c r="C6279" s="7" t="s">
        <v>128</v>
      </c>
      <c r="D6279" s="7" t="s">
        <v>22</v>
      </c>
      <c r="E6279" s="7"/>
      <c r="F6279" s="64" t="s">
        <v>181</v>
      </c>
      <c r="G6279" s="6"/>
      <c r="H6279" s="6"/>
      <c r="I6279" s="10" t="s">
        <v>110</v>
      </c>
      <c r="J6279" s="11" t="s">
        <v>9344</v>
      </c>
      <c r="K6279" s="194" t="s">
        <v>510</v>
      </c>
      <c r="L6279" s="176"/>
      <c r="M6279" s="176">
        <v>1000</v>
      </c>
      <c r="N6279" s="80" t="s">
        <v>6566</v>
      </c>
      <c r="O6279" s="162"/>
      <c r="P6279" s="80" t="s">
        <v>6753</v>
      </c>
      <c r="Q6279" s="80"/>
      <c r="R6279" s="80"/>
      <c r="S6279" s="163"/>
      <c r="T6279" s="213"/>
      <c r="U6279" s="162"/>
      <c r="V6279" s="164"/>
      <c r="W6279" s="12" t="str">
        <f t="shared" si="1102"/>
        <v>Mqtt1</v>
      </c>
      <c r="X6279" s="196" t="str">
        <f t="shared" si="1103"/>
        <v>SbFR57aft</v>
      </c>
      <c r="Y6279" s="6" t="str">
        <f t="shared" si="1104"/>
        <v>marpower/450000-underwlights/sbfr57aft</v>
      </c>
      <c r="Z6279" s="103" t="str">
        <f t="shared" si="1105"/>
        <v>$.Preset2HmiColor</v>
      </c>
      <c r="AA6279" s="12">
        <v>48</v>
      </c>
      <c r="AB6279" s="6"/>
      <c r="AE6279" s="11">
        <v>9</v>
      </c>
      <c r="AJ6279" s="80"/>
      <c r="AN6279" s="80"/>
      <c r="AO6279" s="80"/>
      <c r="AP6279" s="80"/>
      <c r="AQ6279" s="80"/>
      <c r="AR6279" s="127"/>
      <c r="AS6279" s="80"/>
      <c r="AT6279" s="7"/>
      <c r="AU6279" s="7"/>
      <c r="AV6279" s="165"/>
      <c r="AW6279" s="166"/>
      <c r="AX6279" s="137"/>
      <c r="AY6279" s="147"/>
      <c r="AZ6279" s="167"/>
      <c r="BA6279" s="167"/>
      <c r="BB6279" s="147" t="str">
        <f t="shared" si="1101"/>
        <v/>
      </c>
      <c r="BC6279" s="168"/>
      <c r="BD6279" s="165"/>
      <c r="BE6279" s="165"/>
      <c r="BF6279" s="165"/>
      <c r="BG6279" s="165"/>
      <c r="BH6279" s="165"/>
      <c r="BI6279" s="165"/>
      <c r="BJ6279" s="165"/>
      <c r="BK6279" s="165"/>
      <c r="BL6279" s="165"/>
      <c r="BM6279" s="165"/>
      <c r="BN6279" s="165"/>
      <c r="BO6279" s="165"/>
      <c r="BP6279" s="165"/>
      <c r="BQ6279" s="165"/>
      <c r="BS6279" s="6"/>
      <c r="BT6279" s="11"/>
      <c r="BU6279" s="6"/>
      <c r="BV6279" s="6"/>
    </row>
    <row r="6280" spans="1:74" ht="15.75" x14ac:dyDescent="0.25">
      <c r="A6280" s="52" t="s">
        <v>6563</v>
      </c>
      <c r="B6280" s="56"/>
      <c r="C6280" s="7" t="s">
        <v>128</v>
      </c>
      <c r="D6280" s="7" t="s">
        <v>22</v>
      </c>
      <c r="E6280" s="7"/>
      <c r="F6280" s="64" t="s">
        <v>181</v>
      </c>
      <c r="G6280" s="6"/>
      <c r="H6280" s="6"/>
      <c r="I6280" s="10" t="s">
        <v>110</v>
      </c>
      <c r="J6280" s="11" t="s">
        <v>9362</v>
      </c>
      <c r="K6280" s="194" t="s">
        <v>510</v>
      </c>
      <c r="L6280" s="176"/>
      <c r="M6280" s="176">
        <v>1000</v>
      </c>
      <c r="N6280" s="80" t="s">
        <v>6566</v>
      </c>
      <c r="O6280" s="162"/>
      <c r="P6280" s="80" t="s">
        <v>6754</v>
      </c>
      <c r="Q6280" s="80"/>
      <c r="R6280" s="80"/>
      <c r="S6280" s="163"/>
      <c r="T6280" s="213"/>
      <c r="U6280" s="162"/>
      <c r="V6280" s="164"/>
      <c r="W6280" s="12" t="str">
        <f t="shared" si="1102"/>
        <v>Mqtt1</v>
      </c>
      <c r="X6280" s="196" t="str">
        <f t="shared" si="1103"/>
        <v>SbFR57aft</v>
      </c>
      <c r="Y6280" s="6" t="str">
        <f t="shared" si="1104"/>
        <v>marpower/450000-underwlights/sbfr57aft</v>
      </c>
      <c r="Z6280" s="103" t="str">
        <f t="shared" si="1105"/>
        <v>$.Preset3HmiColor</v>
      </c>
      <c r="AA6280" s="12">
        <v>48</v>
      </c>
      <c r="AB6280" s="6"/>
      <c r="AE6280" s="11">
        <v>9</v>
      </c>
      <c r="AJ6280" s="80"/>
      <c r="AN6280" s="80"/>
      <c r="AO6280" s="80"/>
      <c r="AP6280" s="80"/>
      <c r="AQ6280" s="80"/>
      <c r="AR6280" s="127"/>
      <c r="AS6280" s="80"/>
      <c r="AT6280" s="7"/>
      <c r="AU6280" s="7"/>
      <c r="AV6280" s="165"/>
      <c r="AW6280" s="166"/>
      <c r="AX6280" s="137"/>
      <c r="AY6280" s="147"/>
      <c r="AZ6280" s="167"/>
      <c r="BA6280" s="167"/>
      <c r="BB6280" s="147" t="str">
        <f t="shared" si="1101"/>
        <v/>
      </c>
      <c r="BC6280" s="168"/>
      <c r="BD6280" s="165"/>
      <c r="BE6280" s="165"/>
      <c r="BF6280" s="165"/>
      <c r="BG6280" s="165"/>
      <c r="BH6280" s="165"/>
      <c r="BI6280" s="165"/>
      <c r="BJ6280" s="165"/>
      <c r="BK6280" s="165"/>
      <c r="BL6280" s="165"/>
      <c r="BM6280" s="165"/>
      <c r="BN6280" s="165"/>
      <c r="BO6280" s="165"/>
      <c r="BP6280" s="165"/>
      <c r="BQ6280" s="165"/>
      <c r="BS6280" s="6"/>
      <c r="BT6280" s="11"/>
      <c r="BU6280" s="6"/>
      <c r="BV6280" s="6"/>
    </row>
    <row r="6281" spans="1:74" ht="15.75" x14ac:dyDescent="0.25">
      <c r="A6281" s="52" t="s">
        <v>6563</v>
      </c>
      <c r="B6281" s="56"/>
      <c r="C6281" s="7" t="s">
        <v>128</v>
      </c>
      <c r="D6281" s="7" t="s">
        <v>22</v>
      </c>
      <c r="E6281" s="7"/>
      <c r="F6281" s="64" t="s">
        <v>181</v>
      </c>
      <c r="G6281" s="6"/>
      <c r="H6281" s="6"/>
      <c r="I6281" s="10" t="s">
        <v>110</v>
      </c>
      <c r="J6281" s="11" t="s">
        <v>9380</v>
      </c>
      <c r="K6281" s="194" t="s">
        <v>510</v>
      </c>
      <c r="L6281" s="176"/>
      <c r="M6281" s="176">
        <v>1000</v>
      </c>
      <c r="N6281" s="80" t="s">
        <v>6566</v>
      </c>
      <c r="O6281" s="162"/>
      <c r="P6281" s="80" t="s">
        <v>6755</v>
      </c>
      <c r="Q6281" s="80"/>
      <c r="R6281" s="80"/>
      <c r="S6281" s="163"/>
      <c r="T6281" s="213"/>
      <c r="U6281" s="162"/>
      <c r="V6281" s="164"/>
      <c r="W6281" s="12" t="str">
        <f t="shared" si="1102"/>
        <v>Mqtt1</v>
      </c>
      <c r="X6281" s="196" t="str">
        <f t="shared" si="1103"/>
        <v>SbFR57aft</v>
      </c>
      <c r="Y6281" s="6" t="str">
        <f t="shared" si="1104"/>
        <v>marpower/450000-underwlights/sbfr57aft</v>
      </c>
      <c r="Z6281" s="103" t="str">
        <f t="shared" si="1105"/>
        <v>$.Preset4HmiColor</v>
      </c>
      <c r="AA6281" s="12">
        <v>48</v>
      </c>
      <c r="AB6281" s="6"/>
      <c r="AE6281" s="11">
        <v>9</v>
      </c>
      <c r="AJ6281" s="80"/>
      <c r="AN6281" s="80"/>
      <c r="AO6281" s="80"/>
      <c r="AP6281" s="80"/>
      <c r="AQ6281" s="80"/>
      <c r="AR6281" s="127"/>
      <c r="AS6281" s="80"/>
      <c r="AT6281" s="7"/>
      <c r="AU6281" s="7"/>
      <c r="AV6281" s="165"/>
      <c r="AW6281" s="166"/>
      <c r="AX6281" s="137"/>
      <c r="AY6281" s="147"/>
      <c r="AZ6281" s="167"/>
      <c r="BA6281" s="167"/>
      <c r="BB6281" s="147" t="str">
        <f t="shared" si="1101"/>
        <v/>
      </c>
      <c r="BC6281" s="168"/>
      <c r="BD6281" s="165"/>
      <c r="BE6281" s="165"/>
      <c r="BF6281" s="165"/>
      <c r="BG6281" s="165"/>
      <c r="BH6281" s="165"/>
      <c r="BI6281" s="165"/>
      <c r="BJ6281" s="165"/>
      <c r="BK6281" s="165"/>
      <c r="BL6281" s="165"/>
      <c r="BM6281" s="165"/>
      <c r="BN6281" s="165"/>
      <c r="BO6281" s="165"/>
      <c r="BP6281" s="165"/>
      <c r="BQ6281" s="165"/>
      <c r="BS6281" s="6"/>
      <c r="BT6281" s="11"/>
      <c r="BU6281" s="6"/>
      <c r="BV6281" s="6"/>
    </row>
    <row r="6282" spans="1:74" ht="15.75" x14ac:dyDescent="0.25">
      <c r="A6282" s="52" t="s">
        <v>6563</v>
      </c>
      <c r="B6282" s="56"/>
      <c r="C6282" s="7" t="s">
        <v>128</v>
      </c>
      <c r="D6282" s="7" t="s">
        <v>22</v>
      </c>
      <c r="E6282" s="7"/>
      <c r="F6282" s="64" t="s">
        <v>181</v>
      </c>
      <c r="G6282" s="6"/>
      <c r="H6282" s="6"/>
      <c r="I6282" s="10" t="s">
        <v>110</v>
      </c>
      <c r="J6282" s="11" t="s">
        <v>9398</v>
      </c>
      <c r="K6282" s="194" t="s">
        <v>510</v>
      </c>
      <c r="L6282" s="176"/>
      <c r="M6282" s="176">
        <v>1000</v>
      </c>
      <c r="N6282" s="80" t="s">
        <v>6566</v>
      </c>
      <c r="O6282" s="162"/>
      <c r="P6282" s="80" t="s">
        <v>6756</v>
      </c>
      <c r="Q6282" s="80"/>
      <c r="R6282" s="80"/>
      <c r="S6282" s="163"/>
      <c r="T6282" s="213"/>
      <c r="U6282" s="162"/>
      <c r="V6282" s="164"/>
      <c r="W6282" s="12" t="str">
        <f t="shared" si="1102"/>
        <v>Mqtt1</v>
      </c>
      <c r="X6282" s="196" t="str">
        <f t="shared" si="1103"/>
        <v>SbFR57aft</v>
      </c>
      <c r="Y6282" s="6" t="str">
        <f t="shared" si="1104"/>
        <v>marpower/450000-underwlights/sbfr57aft</v>
      </c>
      <c r="Z6282" s="103" t="str">
        <f t="shared" si="1105"/>
        <v>$.Preset5HmiColor</v>
      </c>
      <c r="AA6282" s="12">
        <v>48</v>
      </c>
      <c r="AB6282" s="6"/>
      <c r="AE6282" s="11">
        <v>9</v>
      </c>
      <c r="AJ6282" s="80"/>
      <c r="AN6282" s="80"/>
      <c r="AO6282" s="80"/>
      <c r="AP6282" s="80"/>
      <c r="AQ6282" s="80"/>
      <c r="AR6282" s="127"/>
      <c r="AS6282" s="80"/>
      <c r="AT6282" s="7"/>
      <c r="AU6282" s="7"/>
      <c r="AV6282" s="165"/>
      <c r="AW6282" s="166"/>
      <c r="AX6282" s="137"/>
      <c r="AY6282" s="147"/>
      <c r="AZ6282" s="167"/>
      <c r="BA6282" s="167"/>
      <c r="BB6282" s="147" t="str">
        <f t="shared" si="1101"/>
        <v/>
      </c>
      <c r="BC6282" s="168"/>
      <c r="BD6282" s="165"/>
      <c r="BE6282" s="165"/>
      <c r="BF6282" s="165"/>
      <c r="BG6282" s="165"/>
      <c r="BH6282" s="165"/>
      <c r="BI6282" s="165"/>
      <c r="BJ6282" s="165"/>
      <c r="BK6282" s="165"/>
      <c r="BL6282" s="165"/>
      <c r="BM6282" s="165"/>
      <c r="BN6282" s="165"/>
      <c r="BO6282" s="165"/>
      <c r="BP6282" s="165"/>
      <c r="BQ6282" s="165"/>
      <c r="BS6282" s="6"/>
      <c r="BT6282" s="11"/>
      <c r="BU6282" s="6"/>
      <c r="BV6282" s="6"/>
    </row>
    <row r="6283" spans="1:74" ht="15.75" x14ac:dyDescent="0.25">
      <c r="A6283" s="52" t="s">
        <v>6563</v>
      </c>
      <c r="B6283" s="56"/>
      <c r="C6283" s="7" t="s">
        <v>128</v>
      </c>
      <c r="D6283" s="7" t="s">
        <v>22</v>
      </c>
      <c r="E6283" s="7"/>
      <c r="F6283" s="64" t="s">
        <v>181</v>
      </c>
      <c r="G6283" s="6"/>
      <c r="H6283" s="6"/>
      <c r="I6283" s="10" t="s">
        <v>110</v>
      </c>
      <c r="J6283" s="11" t="s">
        <v>9416</v>
      </c>
      <c r="K6283" s="194" t="s">
        <v>510</v>
      </c>
      <c r="L6283" s="176"/>
      <c r="M6283" s="176">
        <v>1000</v>
      </c>
      <c r="N6283" s="80" t="s">
        <v>6566</v>
      </c>
      <c r="O6283" s="162"/>
      <c r="P6283" s="80" t="s">
        <v>6757</v>
      </c>
      <c r="Q6283" s="80"/>
      <c r="R6283" s="80"/>
      <c r="S6283" s="163"/>
      <c r="T6283" s="213"/>
      <c r="U6283" s="162"/>
      <c r="V6283" s="164"/>
      <c r="W6283" s="12" t="str">
        <f t="shared" si="1102"/>
        <v>Mqtt1</v>
      </c>
      <c r="X6283" s="196" t="str">
        <f t="shared" si="1103"/>
        <v>SbFR57aft</v>
      </c>
      <c r="Y6283" s="6" t="str">
        <f t="shared" si="1104"/>
        <v>marpower/450000-underwlights/sbfr57aft</v>
      </c>
      <c r="Z6283" s="103" t="str">
        <f t="shared" si="1105"/>
        <v>$.Preset6HmiColor</v>
      </c>
      <c r="AA6283" s="12">
        <v>48</v>
      </c>
      <c r="AB6283" s="6"/>
      <c r="AE6283" s="11">
        <v>9</v>
      </c>
      <c r="AJ6283" s="80"/>
      <c r="AN6283" s="80"/>
      <c r="AO6283" s="80"/>
      <c r="AP6283" s="80"/>
      <c r="AQ6283" s="80"/>
      <c r="AR6283" s="127"/>
      <c r="AS6283" s="80"/>
      <c r="AT6283" s="7"/>
      <c r="AU6283" s="7"/>
      <c r="AV6283" s="165"/>
      <c r="AW6283" s="166"/>
      <c r="AX6283" s="137"/>
      <c r="AY6283" s="147"/>
      <c r="AZ6283" s="167"/>
      <c r="BA6283" s="167"/>
      <c r="BB6283" s="147" t="str">
        <f t="shared" si="1101"/>
        <v/>
      </c>
      <c r="BC6283" s="168"/>
      <c r="BD6283" s="165"/>
      <c r="BE6283" s="165"/>
      <c r="BF6283" s="165"/>
      <c r="BG6283" s="165"/>
      <c r="BH6283" s="165"/>
      <c r="BI6283" s="165"/>
      <c r="BJ6283" s="165"/>
      <c r="BK6283" s="165"/>
      <c r="BL6283" s="165"/>
      <c r="BM6283" s="165"/>
      <c r="BN6283" s="165"/>
      <c r="BO6283" s="165"/>
      <c r="BP6283" s="165"/>
      <c r="BQ6283" s="165"/>
      <c r="BS6283" s="6"/>
      <c r="BT6283" s="11"/>
      <c r="BU6283" s="6"/>
      <c r="BV6283" s="6"/>
    </row>
    <row r="6284" spans="1:74" ht="15.75" x14ac:dyDescent="0.25">
      <c r="A6284" s="52" t="s">
        <v>6563</v>
      </c>
      <c r="B6284" s="56"/>
      <c r="C6284" s="7" t="s">
        <v>128</v>
      </c>
      <c r="D6284" s="7" t="s">
        <v>22</v>
      </c>
      <c r="E6284" s="7"/>
      <c r="F6284" s="64" t="s">
        <v>181</v>
      </c>
      <c r="G6284" s="6"/>
      <c r="H6284" s="6"/>
      <c r="I6284" s="10" t="s">
        <v>110</v>
      </c>
      <c r="J6284" s="11" t="s">
        <v>9434</v>
      </c>
      <c r="K6284" s="194" t="s">
        <v>510</v>
      </c>
      <c r="L6284" s="176"/>
      <c r="M6284" s="176">
        <v>1000</v>
      </c>
      <c r="N6284" s="80" t="s">
        <v>6566</v>
      </c>
      <c r="O6284" s="162"/>
      <c r="P6284" s="80" t="s">
        <v>6758</v>
      </c>
      <c r="Q6284" s="80"/>
      <c r="R6284" s="80"/>
      <c r="S6284" s="163"/>
      <c r="T6284" s="213"/>
      <c r="U6284" s="162"/>
      <c r="V6284" s="164"/>
      <c r="W6284" s="12" t="str">
        <f t="shared" si="1102"/>
        <v>Mqtt1</v>
      </c>
      <c r="X6284" s="196" t="str">
        <f t="shared" si="1103"/>
        <v>SbFR57aft</v>
      </c>
      <c r="Y6284" s="6" t="str">
        <f t="shared" si="1104"/>
        <v>marpower/450000-underwlights/sbfr57aft</v>
      </c>
      <c r="Z6284" s="103" t="str">
        <f t="shared" si="1105"/>
        <v>$.CurrentHmiColor</v>
      </c>
      <c r="AA6284" s="12">
        <v>48</v>
      </c>
      <c r="AB6284" s="6"/>
      <c r="AE6284" s="11">
        <v>9</v>
      </c>
      <c r="AJ6284" s="80"/>
      <c r="AN6284" s="80"/>
      <c r="AO6284" s="80"/>
      <c r="AP6284" s="80"/>
      <c r="AQ6284" s="80"/>
      <c r="AR6284" s="127"/>
      <c r="AS6284" s="80"/>
      <c r="AT6284" s="7"/>
      <c r="AU6284" s="7"/>
      <c r="AV6284" s="165"/>
      <c r="AW6284" s="166"/>
      <c r="AX6284" s="137"/>
      <c r="AY6284" s="147"/>
      <c r="AZ6284" s="167"/>
      <c r="BA6284" s="167"/>
      <c r="BB6284" s="147" t="str">
        <f t="shared" ref="BB6284:BB6316" si="1106">IF(ISNUMBER(AM6284),"1","")</f>
        <v/>
      </c>
      <c r="BC6284" s="168"/>
      <c r="BD6284" s="165"/>
      <c r="BE6284" s="165"/>
      <c r="BF6284" s="165"/>
      <c r="BG6284" s="165"/>
      <c r="BH6284" s="165"/>
      <c r="BI6284" s="165"/>
      <c r="BJ6284" s="165"/>
      <c r="BK6284" s="165"/>
      <c r="BL6284" s="165"/>
      <c r="BM6284" s="165"/>
      <c r="BN6284" s="165"/>
      <c r="BO6284" s="165"/>
      <c r="BP6284" s="165"/>
      <c r="BQ6284" s="165"/>
      <c r="BS6284" s="6"/>
      <c r="BT6284" s="11"/>
      <c r="BU6284" s="6"/>
      <c r="BV6284" s="6"/>
    </row>
    <row r="6285" spans="1:74" ht="15.75" x14ac:dyDescent="0.25">
      <c r="A6285" s="52" t="s">
        <v>6563</v>
      </c>
      <c r="B6285" s="56"/>
      <c r="C6285" s="7" t="s">
        <v>114</v>
      </c>
      <c r="D6285" s="7" t="s">
        <v>22</v>
      </c>
      <c r="E6285" s="7"/>
      <c r="F6285" s="64" t="s">
        <v>181</v>
      </c>
      <c r="G6285" s="6"/>
      <c r="H6285" s="6"/>
      <c r="I6285" s="10" t="s">
        <v>110</v>
      </c>
      <c r="J6285" s="11" t="s">
        <v>9167</v>
      </c>
      <c r="K6285" s="194" t="s">
        <v>510</v>
      </c>
      <c r="L6285" s="176"/>
      <c r="M6285" s="176">
        <v>1000</v>
      </c>
      <c r="N6285" s="80" t="s">
        <v>6566</v>
      </c>
      <c r="O6285" s="162"/>
      <c r="P6285" s="80" t="s">
        <v>6759</v>
      </c>
      <c r="Q6285" s="80"/>
      <c r="R6285" s="80"/>
      <c r="S6285" s="163"/>
      <c r="T6285" s="213"/>
      <c r="U6285" s="162"/>
      <c r="V6285" s="164"/>
      <c r="W6285" s="12" t="str">
        <f t="shared" ref="W6285:W6349" si="1107">IF(COUNTIF(N6285,"spare"),"","Mqtt1")</f>
        <v>Mqtt1</v>
      </c>
      <c r="X6285" s="196" t="str">
        <f t="shared" ref="X6285:X6349" si="1108">MID(J6285,1,FIND("_",J6285,6)-1)</f>
        <v>SbFR66aft</v>
      </c>
      <c r="Y6285" s="6" t="str">
        <f t="shared" si="1104"/>
        <v>marpower/450000-underwlights/sbfr66aft</v>
      </c>
      <c r="Z6285" s="103" t="str">
        <f t="shared" si="1105"/>
        <v>$.PresetSelection</v>
      </c>
      <c r="AA6285" s="12">
        <v>52</v>
      </c>
      <c r="AB6285" s="6"/>
      <c r="AJ6285" s="80"/>
      <c r="AK6285" s="113" t="s">
        <v>6565</v>
      </c>
      <c r="AN6285" s="80"/>
      <c r="AO6285" s="80"/>
      <c r="AP6285" s="80"/>
      <c r="AQ6285" s="80"/>
      <c r="AR6285" s="127"/>
      <c r="AS6285" s="80"/>
      <c r="AT6285" s="7"/>
      <c r="AU6285" s="7"/>
      <c r="AV6285" s="165"/>
      <c r="AW6285" s="166"/>
      <c r="AX6285" s="137"/>
      <c r="AY6285" s="147"/>
      <c r="AZ6285" s="167"/>
      <c r="BA6285" s="167"/>
      <c r="BB6285" s="147" t="str">
        <f t="shared" si="1106"/>
        <v/>
      </c>
      <c r="BC6285" s="168"/>
      <c r="BD6285" s="165"/>
      <c r="BE6285" s="165"/>
      <c r="BF6285" s="165"/>
      <c r="BG6285" s="165"/>
      <c r="BH6285" s="165"/>
      <c r="BI6285" s="165"/>
      <c r="BJ6285" s="165"/>
      <c r="BK6285" s="165"/>
      <c r="BL6285" s="165"/>
      <c r="BM6285" s="165"/>
      <c r="BN6285" s="165"/>
      <c r="BO6285" s="165"/>
      <c r="BP6285" s="165"/>
      <c r="BQ6285" s="165"/>
      <c r="BS6285" s="6"/>
      <c r="BT6285" s="11"/>
      <c r="BU6285" s="6"/>
      <c r="BV6285" s="6"/>
    </row>
    <row r="6286" spans="1:74" ht="15.75" x14ac:dyDescent="0.25">
      <c r="A6286" s="52" t="s">
        <v>6563</v>
      </c>
      <c r="B6286" s="56"/>
      <c r="C6286" s="7" t="s">
        <v>114</v>
      </c>
      <c r="D6286" s="7" t="s">
        <v>22</v>
      </c>
      <c r="E6286" s="7"/>
      <c r="F6286" s="64" t="s">
        <v>181</v>
      </c>
      <c r="G6286" s="6"/>
      <c r="H6286" s="6"/>
      <c r="I6286" s="10" t="s">
        <v>110</v>
      </c>
      <c r="J6286" s="11" t="s">
        <v>9183</v>
      </c>
      <c r="K6286" s="194" t="s">
        <v>510</v>
      </c>
      <c r="L6286" s="176"/>
      <c r="M6286" s="176">
        <v>1000</v>
      </c>
      <c r="N6286" s="80" t="s">
        <v>6566</v>
      </c>
      <c r="O6286" s="162"/>
      <c r="P6286" s="80" t="s">
        <v>6760</v>
      </c>
      <c r="Q6286" s="80"/>
      <c r="R6286" s="80"/>
      <c r="S6286" s="163"/>
      <c r="T6286" s="213"/>
      <c r="U6286" s="162"/>
      <c r="V6286" s="164"/>
      <c r="W6286" s="12" t="str">
        <f t="shared" si="1107"/>
        <v>Mqtt1</v>
      </c>
      <c r="X6286" s="196" t="str">
        <f t="shared" si="1108"/>
        <v>SbFR66aft</v>
      </c>
      <c r="Y6286" s="6" t="str">
        <f t="shared" ref="Y6286:Y6349" si="1109">LOWER(SUBSTITUTE(SUBSTITUTE(IF(COUNTIF(N6286,"spare"),"",_xlfn.CONCAT("marpower/",IF(X6286&lt;&gt;"",N6286&amp;"/"&amp;X6286,N6286)))," ","-"),"_","-"))</f>
        <v>marpower/450000-underwlights/sbfr66aft</v>
      </c>
      <c r="Z6286" s="103" t="str">
        <f t="shared" ref="Z6286:Z6349" si="1110">IF(COUNTIF(N6286,"spare"),"","$."&amp;_xlfn.REGEXREPLACE(IF(X6286="",J6286,_xlfn.REGEXREPLACE(J6286,".*_","")),"\.","_"))</f>
        <v>$.SliderRed</v>
      </c>
      <c r="AA6286" s="12">
        <v>52</v>
      </c>
      <c r="AB6286" s="6"/>
      <c r="AJ6286" s="80"/>
      <c r="AK6286" s="113" t="s">
        <v>6565</v>
      </c>
      <c r="AN6286" s="80"/>
      <c r="AO6286" s="80"/>
      <c r="AP6286" s="80"/>
      <c r="AQ6286" s="80"/>
      <c r="AR6286" s="127"/>
      <c r="AS6286" s="80"/>
      <c r="AT6286" s="7"/>
      <c r="AU6286" s="7"/>
      <c r="AV6286" s="165"/>
      <c r="AW6286" s="166"/>
      <c r="AX6286" s="137"/>
      <c r="AY6286" s="147"/>
      <c r="AZ6286" s="167"/>
      <c r="BA6286" s="167"/>
      <c r="BB6286" s="147" t="str">
        <f t="shared" si="1106"/>
        <v/>
      </c>
      <c r="BC6286" s="168"/>
      <c r="BD6286" s="165"/>
      <c r="BE6286" s="165"/>
      <c r="BF6286" s="165"/>
      <c r="BG6286" s="165"/>
      <c r="BH6286" s="165"/>
      <c r="BI6286" s="165"/>
      <c r="BJ6286" s="165"/>
      <c r="BK6286" s="165"/>
      <c r="BL6286" s="165"/>
      <c r="BM6286" s="165"/>
      <c r="BN6286" s="165"/>
      <c r="BO6286" s="165"/>
      <c r="BP6286" s="165"/>
      <c r="BQ6286" s="165"/>
      <c r="BS6286" s="6"/>
      <c r="BT6286" s="11"/>
      <c r="BU6286" s="6"/>
      <c r="BV6286" s="6"/>
    </row>
    <row r="6287" spans="1:74" ht="15.75" x14ac:dyDescent="0.25">
      <c r="A6287" s="52" t="s">
        <v>6563</v>
      </c>
      <c r="B6287" s="56"/>
      <c r="C6287" s="7" t="s">
        <v>114</v>
      </c>
      <c r="D6287" s="7" t="s">
        <v>22</v>
      </c>
      <c r="E6287" s="7"/>
      <c r="F6287" s="64" t="s">
        <v>181</v>
      </c>
      <c r="G6287" s="6"/>
      <c r="H6287" s="6"/>
      <c r="I6287" s="10" t="s">
        <v>110</v>
      </c>
      <c r="J6287" s="11" t="s">
        <v>9201</v>
      </c>
      <c r="K6287" s="194" t="s">
        <v>510</v>
      </c>
      <c r="L6287" s="176"/>
      <c r="M6287" s="176">
        <v>1000</v>
      </c>
      <c r="N6287" s="80" t="s">
        <v>6566</v>
      </c>
      <c r="O6287" s="162"/>
      <c r="P6287" s="80" t="s">
        <v>6761</v>
      </c>
      <c r="Q6287" s="80"/>
      <c r="R6287" s="80"/>
      <c r="S6287" s="163"/>
      <c r="T6287" s="213"/>
      <c r="U6287" s="162"/>
      <c r="V6287" s="164"/>
      <c r="W6287" s="12" t="str">
        <f t="shared" si="1107"/>
        <v>Mqtt1</v>
      </c>
      <c r="X6287" s="196" t="str">
        <f t="shared" si="1108"/>
        <v>SbFR66aft</v>
      </c>
      <c r="Y6287" s="6" t="str">
        <f t="shared" si="1109"/>
        <v>marpower/450000-underwlights/sbfr66aft</v>
      </c>
      <c r="Z6287" s="103" t="str">
        <f t="shared" si="1110"/>
        <v>$.SliderGreen</v>
      </c>
      <c r="AA6287" s="12">
        <v>52</v>
      </c>
      <c r="AB6287" s="6"/>
      <c r="AJ6287" s="80"/>
      <c r="AK6287" s="113" t="s">
        <v>6565</v>
      </c>
      <c r="AN6287" s="80"/>
      <c r="AO6287" s="80"/>
      <c r="AP6287" s="80"/>
      <c r="AQ6287" s="80"/>
      <c r="AR6287" s="127"/>
      <c r="AS6287" s="80"/>
      <c r="AT6287" s="7"/>
      <c r="AU6287" s="7"/>
      <c r="AV6287" s="165"/>
      <c r="AW6287" s="166"/>
      <c r="AX6287" s="137"/>
      <c r="AY6287" s="147"/>
      <c r="AZ6287" s="167"/>
      <c r="BA6287" s="167"/>
      <c r="BB6287" s="147" t="str">
        <f t="shared" si="1106"/>
        <v/>
      </c>
      <c r="BC6287" s="168"/>
      <c r="BD6287" s="165"/>
      <c r="BE6287" s="165"/>
      <c r="BF6287" s="165"/>
      <c r="BG6287" s="165"/>
      <c r="BH6287" s="165"/>
      <c r="BI6287" s="165"/>
      <c r="BJ6287" s="165"/>
      <c r="BK6287" s="165"/>
      <c r="BL6287" s="165"/>
      <c r="BM6287" s="165"/>
      <c r="BN6287" s="165"/>
      <c r="BO6287" s="165"/>
      <c r="BP6287" s="165"/>
      <c r="BQ6287" s="165"/>
      <c r="BS6287" s="6"/>
      <c r="BT6287" s="11"/>
      <c r="BU6287" s="6"/>
      <c r="BV6287" s="6"/>
    </row>
    <row r="6288" spans="1:74" ht="15.75" x14ac:dyDescent="0.25">
      <c r="A6288" s="52" t="s">
        <v>6563</v>
      </c>
      <c r="B6288" s="56"/>
      <c r="C6288" s="7" t="s">
        <v>114</v>
      </c>
      <c r="D6288" s="7" t="s">
        <v>22</v>
      </c>
      <c r="E6288" s="7"/>
      <c r="F6288" s="64" t="s">
        <v>181</v>
      </c>
      <c r="G6288" s="6"/>
      <c r="H6288" s="6"/>
      <c r="I6288" s="10" t="s">
        <v>110</v>
      </c>
      <c r="J6288" s="11" t="s">
        <v>9219</v>
      </c>
      <c r="K6288" s="194" t="s">
        <v>510</v>
      </c>
      <c r="L6288" s="176"/>
      <c r="M6288" s="176">
        <v>1000</v>
      </c>
      <c r="N6288" s="80" t="s">
        <v>6566</v>
      </c>
      <c r="O6288" s="162"/>
      <c r="P6288" s="80" t="s">
        <v>6762</v>
      </c>
      <c r="Q6288" s="80"/>
      <c r="R6288" s="80"/>
      <c r="S6288" s="163"/>
      <c r="T6288" s="213"/>
      <c r="U6288" s="162"/>
      <c r="V6288" s="164"/>
      <c r="W6288" s="12" t="str">
        <f t="shared" si="1107"/>
        <v>Mqtt1</v>
      </c>
      <c r="X6288" s="196" t="str">
        <f t="shared" si="1108"/>
        <v>SbFR66aft</v>
      </c>
      <c r="Y6288" s="6" t="str">
        <f t="shared" si="1109"/>
        <v>marpower/450000-underwlights/sbfr66aft</v>
      </c>
      <c r="Z6288" s="103" t="str">
        <f t="shared" si="1110"/>
        <v>$.SliderBlue</v>
      </c>
      <c r="AA6288" s="12">
        <v>52</v>
      </c>
      <c r="AB6288" s="6"/>
      <c r="AJ6288" s="80"/>
      <c r="AK6288" s="113" t="s">
        <v>6565</v>
      </c>
      <c r="AN6288" s="80"/>
      <c r="AO6288" s="80"/>
      <c r="AP6288" s="80"/>
      <c r="AQ6288" s="80"/>
      <c r="AR6288" s="127"/>
      <c r="AS6288" s="80"/>
      <c r="AT6288" s="7"/>
      <c r="AU6288" s="7"/>
      <c r="AV6288" s="165"/>
      <c r="AW6288" s="166"/>
      <c r="AX6288" s="137"/>
      <c r="AY6288" s="147"/>
      <c r="AZ6288" s="167"/>
      <c r="BA6288" s="167"/>
      <c r="BB6288" s="147" t="str">
        <f t="shared" si="1106"/>
        <v/>
      </c>
      <c r="BC6288" s="168"/>
      <c r="BD6288" s="165"/>
      <c r="BE6288" s="165"/>
      <c r="BF6288" s="165"/>
      <c r="BG6288" s="165"/>
      <c r="BH6288" s="165"/>
      <c r="BI6288" s="165"/>
      <c r="BJ6288" s="165"/>
      <c r="BK6288" s="165"/>
      <c r="BL6288" s="165"/>
      <c r="BM6288" s="165"/>
      <c r="BN6288" s="165"/>
      <c r="BO6288" s="165"/>
      <c r="BP6288" s="165"/>
      <c r="BQ6288" s="165"/>
      <c r="BS6288" s="6"/>
      <c r="BT6288" s="11"/>
      <c r="BU6288" s="6"/>
      <c r="BV6288" s="6"/>
    </row>
    <row r="6289" spans="1:74" ht="15.75" x14ac:dyDescent="0.25">
      <c r="A6289" s="52" t="s">
        <v>6563</v>
      </c>
      <c r="B6289" s="56"/>
      <c r="C6289" s="7" t="s">
        <v>114</v>
      </c>
      <c r="D6289" s="7" t="s">
        <v>22</v>
      </c>
      <c r="E6289" s="7"/>
      <c r="F6289" s="64" t="s">
        <v>181</v>
      </c>
      <c r="G6289" s="6"/>
      <c r="H6289" s="6"/>
      <c r="I6289" s="10" t="s">
        <v>110</v>
      </c>
      <c r="J6289" s="11" t="s">
        <v>9237</v>
      </c>
      <c r="K6289" s="194" t="s">
        <v>510</v>
      </c>
      <c r="L6289" s="176"/>
      <c r="M6289" s="176">
        <v>1000</v>
      </c>
      <c r="N6289" s="80" t="s">
        <v>6566</v>
      </c>
      <c r="O6289" s="162"/>
      <c r="P6289" s="80" t="s">
        <v>6763</v>
      </c>
      <c r="Q6289" s="80"/>
      <c r="R6289" s="80"/>
      <c r="S6289" s="163"/>
      <c r="T6289" s="213"/>
      <c r="U6289" s="162"/>
      <c r="V6289" s="164"/>
      <c r="W6289" s="12" t="str">
        <f t="shared" si="1107"/>
        <v>Mqtt1</v>
      </c>
      <c r="X6289" s="196" t="str">
        <f t="shared" si="1108"/>
        <v>SbFR66aft</v>
      </c>
      <c r="Y6289" s="6" t="str">
        <f t="shared" si="1109"/>
        <v>marpower/450000-underwlights/sbfr66aft</v>
      </c>
      <c r="Z6289" s="103" t="str">
        <f t="shared" si="1110"/>
        <v>$.SliderWhite</v>
      </c>
      <c r="AA6289" s="12">
        <v>52</v>
      </c>
      <c r="AB6289" s="6"/>
      <c r="AJ6289" s="80"/>
      <c r="AK6289" s="113" t="s">
        <v>6565</v>
      </c>
      <c r="AN6289" s="80"/>
      <c r="AO6289" s="80"/>
      <c r="AP6289" s="80"/>
      <c r="AQ6289" s="80"/>
      <c r="AR6289" s="127"/>
      <c r="AS6289" s="80"/>
      <c r="AT6289" s="7"/>
      <c r="AU6289" s="7"/>
      <c r="AV6289" s="165"/>
      <c r="AW6289" s="166"/>
      <c r="AX6289" s="137"/>
      <c r="AY6289" s="147"/>
      <c r="AZ6289" s="167"/>
      <c r="BA6289" s="167"/>
      <c r="BB6289" s="147" t="str">
        <f t="shared" si="1106"/>
        <v/>
      </c>
      <c r="BC6289" s="168"/>
      <c r="BD6289" s="165"/>
      <c r="BE6289" s="165"/>
      <c r="BF6289" s="165"/>
      <c r="BG6289" s="165"/>
      <c r="BH6289" s="165"/>
      <c r="BI6289" s="165"/>
      <c r="BJ6289" s="165"/>
      <c r="BK6289" s="165"/>
      <c r="BL6289" s="165"/>
      <c r="BM6289" s="165"/>
      <c r="BN6289" s="165"/>
      <c r="BO6289" s="165"/>
      <c r="BP6289" s="165"/>
      <c r="BQ6289" s="165"/>
      <c r="BS6289" s="6"/>
      <c r="BT6289" s="11"/>
      <c r="BU6289" s="6"/>
      <c r="BV6289" s="6"/>
    </row>
    <row r="6290" spans="1:74" ht="15.75" x14ac:dyDescent="0.25">
      <c r="A6290" s="52" t="s">
        <v>6563</v>
      </c>
      <c r="B6290" s="56"/>
      <c r="C6290" s="7" t="s">
        <v>111</v>
      </c>
      <c r="D6290" s="7" t="s">
        <v>22</v>
      </c>
      <c r="E6290" s="7"/>
      <c r="F6290" s="64" t="s">
        <v>181</v>
      </c>
      <c r="G6290" s="6"/>
      <c r="H6290" s="6"/>
      <c r="I6290" s="10" t="s">
        <v>110</v>
      </c>
      <c r="J6290" s="11" t="s">
        <v>9255</v>
      </c>
      <c r="K6290" s="194" t="s">
        <v>510</v>
      </c>
      <c r="L6290" s="176"/>
      <c r="M6290" s="176">
        <v>1000</v>
      </c>
      <c r="N6290" s="80" t="s">
        <v>6566</v>
      </c>
      <c r="O6290" s="162"/>
      <c r="P6290" s="80" t="s">
        <v>6764</v>
      </c>
      <c r="Q6290" s="80"/>
      <c r="R6290" s="80"/>
      <c r="S6290" s="163"/>
      <c r="T6290" s="213"/>
      <c r="U6290" s="162"/>
      <c r="V6290" s="164"/>
      <c r="W6290" s="12" t="str">
        <f t="shared" si="1107"/>
        <v>Mqtt1</v>
      </c>
      <c r="X6290" s="196" t="str">
        <f t="shared" si="1108"/>
        <v>SbFR66aft</v>
      </c>
      <c r="Y6290" s="6" t="str">
        <f t="shared" si="1109"/>
        <v>marpower/450000-underwlights/sbfr66aft</v>
      </c>
      <c r="Z6290" s="103" t="str">
        <f t="shared" si="1110"/>
        <v>$.PresetReset</v>
      </c>
      <c r="AA6290" s="12">
        <v>52</v>
      </c>
      <c r="AB6290" s="6"/>
      <c r="AJ6290" s="80"/>
      <c r="AK6290" s="113" t="s">
        <v>6565</v>
      </c>
      <c r="AN6290" s="80"/>
      <c r="AO6290" s="80"/>
      <c r="AP6290" s="80"/>
      <c r="AQ6290" s="80"/>
      <c r="AR6290" s="127"/>
      <c r="AS6290" s="80"/>
      <c r="AT6290" s="7"/>
      <c r="AU6290" s="7"/>
      <c r="AV6290" s="165"/>
      <c r="AW6290" s="166"/>
      <c r="AX6290" s="137"/>
      <c r="AY6290" s="147"/>
      <c r="AZ6290" s="167"/>
      <c r="BA6290" s="167"/>
      <c r="BB6290" s="147" t="str">
        <f t="shared" si="1106"/>
        <v/>
      </c>
      <c r="BC6290" s="168"/>
      <c r="BD6290" s="165"/>
      <c r="BE6290" s="165"/>
      <c r="BF6290" s="165"/>
      <c r="BG6290" s="165"/>
      <c r="BH6290" s="165"/>
      <c r="BI6290" s="165"/>
      <c r="BJ6290" s="165"/>
      <c r="BK6290" s="165"/>
      <c r="BL6290" s="165"/>
      <c r="BM6290" s="165"/>
      <c r="BN6290" s="165"/>
      <c r="BO6290" s="165"/>
      <c r="BP6290" s="165"/>
      <c r="BQ6290" s="165"/>
      <c r="BS6290" s="6"/>
      <c r="BT6290" s="11"/>
      <c r="BU6290" s="6"/>
      <c r="BV6290" s="6"/>
    </row>
    <row r="6291" spans="1:74" ht="15.75" x14ac:dyDescent="0.25">
      <c r="A6291" s="52" t="s">
        <v>6563</v>
      </c>
      <c r="B6291" s="56"/>
      <c r="C6291" s="7" t="s">
        <v>111</v>
      </c>
      <c r="D6291" s="7" t="s">
        <v>22</v>
      </c>
      <c r="E6291" s="7"/>
      <c r="F6291" s="64" t="s">
        <v>181</v>
      </c>
      <c r="G6291" s="6"/>
      <c r="H6291" s="6"/>
      <c r="I6291" s="10" t="s">
        <v>110</v>
      </c>
      <c r="J6291" s="11" t="s">
        <v>9273</v>
      </c>
      <c r="K6291" s="194" t="s">
        <v>510</v>
      </c>
      <c r="L6291" s="176"/>
      <c r="M6291" s="176">
        <v>1000</v>
      </c>
      <c r="N6291" s="80" t="s">
        <v>6566</v>
      </c>
      <c r="O6291" s="162"/>
      <c r="P6291" s="80" t="s">
        <v>6765</v>
      </c>
      <c r="Q6291" s="80"/>
      <c r="R6291" s="80"/>
      <c r="S6291" s="163"/>
      <c r="T6291" s="213"/>
      <c r="U6291" s="162"/>
      <c r="V6291" s="164"/>
      <c r="W6291" s="12" t="str">
        <f t="shared" si="1107"/>
        <v>Mqtt1</v>
      </c>
      <c r="X6291" s="196" t="str">
        <f t="shared" si="1108"/>
        <v>SbFR66aft</v>
      </c>
      <c r="Y6291" s="6" t="str">
        <f t="shared" si="1109"/>
        <v>marpower/450000-underwlights/sbfr66aft</v>
      </c>
      <c r="Z6291" s="103" t="str">
        <f t="shared" si="1110"/>
        <v>$.PresetSet</v>
      </c>
      <c r="AA6291" s="12">
        <v>52</v>
      </c>
      <c r="AB6291" s="6"/>
      <c r="AJ6291" s="80"/>
      <c r="AK6291" s="113" t="s">
        <v>6565</v>
      </c>
      <c r="AN6291" s="80"/>
      <c r="AO6291" s="80"/>
      <c r="AP6291" s="80"/>
      <c r="AQ6291" s="80"/>
      <c r="AR6291" s="127"/>
      <c r="AS6291" s="80"/>
      <c r="AT6291" s="7"/>
      <c r="AU6291" s="7"/>
      <c r="AV6291" s="165"/>
      <c r="AW6291" s="166"/>
      <c r="AX6291" s="137"/>
      <c r="AY6291" s="147"/>
      <c r="AZ6291" s="167"/>
      <c r="BA6291" s="167"/>
      <c r="BB6291" s="147" t="str">
        <f t="shared" si="1106"/>
        <v/>
      </c>
      <c r="BC6291" s="168"/>
      <c r="BD6291" s="165"/>
      <c r="BE6291" s="165"/>
      <c r="BF6291" s="165"/>
      <c r="BG6291" s="165"/>
      <c r="BH6291" s="165"/>
      <c r="BI6291" s="165"/>
      <c r="BJ6291" s="165"/>
      <c r="BK6291" s="165"/>
      <c r="BL6291" s="165"/>
      <c r="BM6291" s="165"/>
      <c r="BN6291" s="165"/>
      <c r="BO6291" s="165"/>
      <c r="BP6291" s="165"/>
      <c r="BQ6291" s="165"/>
      <c r="BS6291" s="6"/>
      <c r="BT6291" s="11"/>
      <c r="BU6291" s="6"/>
      <c r="BV6291" s="6"/>
    </row>
    <row r="6292" spans="1:74" ht="15.75" x14ac:dyDescent="0.25">
      <c r="A6292" s="52" t="s">
        <v>6563</v>
      </c>
      <c r="B6292" s="56"/>
      <c r="C6292" s="7" t="s">
        <v>111</v>
      </c>
      <c r="D6292" s="7" t="s">
        <v>22</v>
      </c>
      <c r="E6292" s="7"/>
      <c r="F6292" s="64" t="s">
        <v>181</v>
      </c>
      <c r="G6292" s="6"/>
      <c r="H6292" s="6"/>
      <c r="I6292" s="10" t="s">
        <v>110</v>
      </c>
      <c r="J6292" s="11" t="s">
        <v>9291</v>
      </c>
      <c r="K6292" s="194" t="s">
        <v>510</v>
      </c>
      <c r="L6292" s="176"/>
      <c r="M6292" s="176">
        <v>1000</v>
      </c>
      <c r="N6292" s="80" t="s">
        <v>6566</v>
      </c>
      <c r="O6292" s="162"/>
      <c r="P6292" s="80" t="s">
        <v>6766</v>
      </c>
      <c r="Q6292" s="80"/>
      <c r="R6292" s="80"/>
      <c r="S6292" s="163"/>
      <c r="T6292" s="213"/>
      <c r="U6292" s="162"/>
      <c r="V6292" s="164"/>
      <c r="W6292" s="12" t="str">
        <f t="shared" si="1107"/>
        <v>Mqtt1</v>
      </c>
      <c r="X6292" s="196" t="str">
        <f t="shared" si="1108"/>
        <v>SbFR66aft</v>
      </c>
      <c r="Y6292" s="6" t="str">
        <f t="shared" si="1109"/>
        <v>marpower/450000-underwlights/sbfr66aft</v>
      </c>
      <c r="Z6292" s="103" t="str">
        <f t="shared" si="1110"/>
        <v>$.SliderOnOff</v>
      </c>
      <c r="AA6292" s="12">
        <v>52</v>
      </c>
      <c r="AB6292" s="6"/>
      <c r="AJ6292" s="80"/>
      <c r="AK6292" s="113" t="s">
        <v>6565</v>
      </c>
      <c r="AN6292" s="80"/>
      <c r="AO6292" s="80"/>
      <c r="AP6292" s="80"/>
      <c r="AQ6292" s="80"/>
      <c r="AR6292" s="127"/>
      <c r="AS6292" s="80"/>
      <c r="AT6292" s="7"/>
      <c r="AU6292" s="7"/>
      <c r="AV6292" s="165"/>
      <c r="AW6292" s="166"/>
      <c r="AX6292" s="137"/>
      <c r="AY6292" s="147"/>
      <c r="AZ6292" s="167"/>
      <c r="BA6292" s="167"/>
      <c r="BB6292" s="147" t="str">
        <f t="shared" si="1106"/>
        <v/>
      </c>
      <c r="BC6292" s="168"/>
      <c r="BD6292" s="165"/>
      <c r="BE6292" s="165"/>
      <c r="BF6292" s="165"/>
      <c r="BG6292" s="165"/>
      <c r="BH6292" s="165"/>
      <c r="BI6292" s="165"/>
      <c r="BJ6292" s="165"/>
      <c r="BK6292" s="165"/>
      <c r="BL6292" s="165"/>
      <c r="BM6292" s="165"/>
      <c r="BN6292" s="165"/>
      <c r="BO6292" s="165"/>
      <c r="BP6292" s="165"/>
      <c r="BQ6292" s="165"/>
      <c r="BS6292" s="6"/>
      <c r="BT6292" s="11"/>
      <c r="BU6292" s="6"/>
      <c r="BV6292" s="6"/>
    </row>
    <row r="6293" spans="1:74" ht="15.75" x14ac:dyDescent="0.25">
      <c r="A6293" s="52" t="s">
        <v>6563</v>
      </c>
      <c r="B6293" s="56"/>
      <c r="C6293" s="7" t="s">
        <v>111</v>
      </c>
      <c r="D6293" s="7" t="s">
        <v>22</v>
      </c>
      <c r="E6293" s="7"/>
      <c r="F6293" s="64" t="s">
        <v>181</v>
      </c>
      <c r="G6293" s="6"/>
      <c r="H6293" s="6"/>
      <c r="I6293" s="10" t="s">
        <v>110</v>
      </c>
      <c r="J6293" s="11" t="s">
        <v>9309</v>
      </c>
      <c r="K6293" s="194" t="s">
        <v>510</v>
      </c>
      <c r="L6293" s="176"/>
      <c r="M6293" s="176">
        <v>1000</v>
      </c>
      <c r="N6293" s="80" t="s">
        <v>6566</v>
      </c>
      <c r="O6293" s="162"/>
      <c r="P6293" s="80" t="s">
        <v>6767</v>
      </c>
      <c r="Q6293" s="80"/>
      <c r="R6293" s="80"/>
      <c r="S6293" s="163"/>
      <c r="T6293" s="213"/>
      <c r="U6293" s="162"/>
      <c r="V6293" s="164"/>
      <c r="W6293" s="12" t="str">
        <f t="shared" si="1107"/>
        <v>Mqtt1</v>
      </c>
      <c r="X6293" s="196" t="str">
        <f t="shared" si="1108"/>
        <v>SbFR66aft</v>
      </c>
      <c r="Y6293" s="6" t="str">
        <f t="shared" si="1109"/>
        <v>marpower/450000-underwlights/sbfr66aft</v>
      </c>
      <c r="Z6293" s="103" t="str">
        <f t="shared" si="1110"/>
        <v>$.ActiveChanges</v>
      </c>
      <c r="AA6293" s="12">
        <v>52</v>
      </c>
      <c r="AB6293" s="6"/>
      <c r="AJ6293" s="80"/>
      <c r="AK6293" s="113" t="s">
        <v>6565</v>
      </c>
      <c r="AN6293" s="80"/>
      <c r="AO6293" s="80"/>
      <c r="AP6293" s="80"/>
      <c r="AQ6293" s="80"/>
      <c r="AR6293" s="127"/>
      <c r="AS6293" s="80"/>
      <c r="AT6293" s="7"/>
      <c r="AU6293" s="7"/>
      <c r="AV6293" s="165"/>
      <c r="AW6293" s="166"/>
      <c r="AX6293" s="137"/>
      <c r="AY6293" s="147"/>
      <c r="AZ6293" s="167"/>
      <c r="BA6293" s="167"/>
      <c r="BB6293" s="147" t="str">
        <f t="shared" si="1106"/>
        <v/>
      </c>
      <c r="BC6293" s="168"/>
      <c r="BD6293" s="165"/>
      <c r="BE6293" s="165"/>
      <c r="BF6293" s="165"/>
      <c r="BG6293" s="165"/>
      <c r="BH6293" s="165"/>
      <c r="BI6293" s="165"/>
      <c r="BJ6293" s="165"/>
      <c r="BK6293" s="165"/>
      <c r="BL6293" s="165"/>
      <c r="BM6293" s="165"/>
      <c r="BN6293" s="165"/>
      <c r="BO6293" s="165"/>
      <c r="BP6293" s="165"/>
      <c r="BQ6293" s="165"/>
      <c r="BS6293" s="6"/>
      <c r="BT6293" s="11"/>
      <c r="BU6293" s="6"/>
      <c r="BV6293" s="6"/>
    </row>
    <row r="6294" spans="1:74" ht="15.75" x14ac:dyDescent="0.25">
      <c r="A6294" s="52" t="s">
        <v>6563</v>
      </c>
      <c r="B6294" s="56"/>
      <c r="C6294" s="7" t="s">
        <v>128</v>
      </c>
      <c r="D6294" s="7" t="s">
        <v>22</v>
      </c>
      <c r="E6294" s="7"/>
      <c r="F6294" s="64" t="s">
        <v>181</v>
      </c>
      <c r="G6294" s="6"/>
      <c r="H6294" s="6"/>
      <c r="I6294" s="10" t="s">
        <v>110</v>
      </c>
      <c r="J6294" s="11" t="s">
        <v>9327</v>
      </c>
      <c r="K6294" s="194" t="s">
        <v>510</v>
      </c>
      <c r="L6294" s="176"/>
      <c r="M6294" s="176">
        <v>1000</v>
      </c>
      <c r="N6294" s="80" t="s">
        <v>6566</v>
      </c>
      <c r="O6294" s="162"/>
      <c r="P6294" s="80" t="s">
        <v>6768</v>
      </c>
      <c r="Q6294" s="80"/>
      <c r="R6294" s="80"/>
      <c r="S6294" s="163"/>
      <c r="T6294" s="213"/>
      <c r="U6294" s="162"/>
      <c r="V6294" s="164"/>
      <c r="W6294" s="12" t="str">
        <f t="shared" si="1107"/>
        <v>Mqtt1</v>
      </c>
      <c r="X6294" s="196" t="str">
        <f t="shared" si="1108"/>
        <v>SbFR66aft</v>
      </c>
      <c r="Y6294" s="6" t="str">
        <f t="shared" si="1109"/>
        <v>marpower/450000-underwlights/sbfr66aft</v>
      </c>
      <c r="Z6294" s="103" t="str">
        <f t="shared" si="1110"/>
        <v>$.Preset1HmiColor</v>
      </c>
      <c r="AA6294" s="12">
        <v>52</v>
      </c>
      <c r="AB6294" s="6"/>
      <c r="AE6294" s="11">
        <v>9</v>
      </c>
      <c r="AJ6294" s="80"/>
      <c r="AN6294" s="80"/>
      <c r="AO6294" s="80"/>
      <c r="AP6294" s="80"/>
      <c r="AQ6294" s="80"/>
      <c r="AR6294" s="127"/>
      <c r="AS6294" s="80"/>
      <c r="AT6294" s="7"/>
      <c r="AU6294" s="7"/>
      <c r="AV6294" s="165"/>
      <c r="AW6294" s="166"/>
      <c r="AX6294" s="137"/>
      <c r="AY6294" s="147"/>
      <c r="AZ6294" s="167"/>
      <c r="BA6294" s="167"/>
      <c r="BB6294" s="147" t="str">
        <f t="shared" si="1106"/>
        <v/>
      </c>
      <c r="BC6294" s="168"/>
      <c r="BD6294" s="165"/>
      <c r="BE6294" s="165"/>
      <c r="BF6294" s="165"/>
      <c r="BG6294" s="165"/>
      <c r="BH6294" s="165"/>
      <c r="BI6294" s="165"/>
      <c r="BJ6294" s="165"/>
      <c r="BK6294" s="165"/>
      <c r="BL6294" s="165"/>
      <c r="BM6294" s="165"/>
      <c r="BN6294" s="165"/>
      <c r="BO6294" s="165"/>
      <c r="BP6294" s="165"/>
      <c r="BQ6294" s="165"/>
      <c r="BS6294" s="6"/>
      <c r="BT6294" s="11"/>
      <c r="BU6294" s="6"/>
      <c r="BV6294" s="6"/>
    </row>
    <row r="6295" spans="1:74" ht="15.75" x14ac:dyDescent="0.25">
      <c r="A6295" s="52" t="s">
        <v>6563</v>
      </c>
      <c r="B6295" s="56"/>
      <c r="C6295" s="7" t="s">
        <v>128</v>
      </c>
      <c r="D6295" s="7" t="s">
        <v>22</v>
      </c>
      <c r="E6295" s="7"/>
      <c r="F6295" s="64" t="s">
        <v>181</v>
      </c>
      <c r="G6295" s="6"/>
      <c r="H6295" s="6"/>
      <c r="I6295" s="10" t="s">
        <v>110</v>
      </c>
      <c r="J6295" s="11" t="s">
        <v>9345</v>
      </c>
      <c r="K6295" s="194" t="s">
        <v>510</v>
      </c>
      <c r="L6295" s="176"/>
      <c r="M6295" s="176">
        <v>1000</v>
      </c>
      <c r="N6295" s="80" t="s">
        <v>6566</v>
      </c>
      <c r="O6295" s="162"/>
      <c r="P6295" s="80" t="s">
        <v>6769</v>
      </c>
      <c r="Q6295" s="80"/>
      <c r="R6295" s="80"/>
      <c r="S6295" s="163"/>
      <c r="T6295" s="213"/>
      <c r="U6295" s="162"/>
      <c r="V6295" s="164"/>
      <c r="W6295" s="12" t="str">
        <f t="shared" si="1107"/>
        <v>Mqtt1</v>
      </c>
      <c r="X6295" s="196" t="str">
        <f t="shared" si="1108"/>
        <v>SbFR66aft</v>
      </c>
      <c r="Y6295" s="6" t="str">
        <f t="shared" si="1109"/>
        <v>marpower/450000-underwlights/sbfr66aft</v>
      </c>
      <c r="Z6295" s="103" t="str">
        <f t="shared" si="1110"/>
        <v>$.Preset2HmiColor</v>
      </c>
      <c r="AA6295" s="12">
        <v>52</v>
      </c>
      <c r="AB6295" s="6"/>
      <c r="AE6295" s="11">
        <v>9</v>
      </c>
      <c r="AJ6295" s="80"/>
      <c r="AN6295" s="80"/>
      <c r="AO6295" s="80"/>
      <c r="AP6295" s="80"/>
      <c r="AQ6295" s="80"/>
      <c r="AR6295" s="127"/>
      <c r="AS6295" s="80"/>
      <c r="AT6295" s="7"/>
      <c r="AU6295" s="7"/>
      <c r="AV6295" s="165"/>
      <c r="AW6295" s="166"/>
      <c r="AX6295" s="137"/>
      <c r="AY6295" s="147"/>
      <c r="AZ6295" s="167"/>
      <c r="BA6295" s="167"/>
      <c r="BB6295" s="147" t="str">
        <f t="shared" si="1106"/>
        <v/>
      </c>
      <c r="BC6295" s="168"/>
      <c r="BD6295" s="165"/>
      <c r="BE6295" s="165"/>
      <c r="BF6295" s="165"/>
      <c r="BG6295" s="165"/>
      <c r="BH6295" s="165"/>
      <c r="BI6295" s="165"/>
      <c r="BJ6295" s="165"/>
      <c r="BK6295" s="165"/>
      <c r="BL6295" s="165"/>
      <c r="BM6295" s="165"/>
      <c r="BN6295" s="165"/>
      <c r="BO6295" s="165"/>
      <c r="BP6295" s="165"/>
      <c r="BQ6295" s="165"/>
      <c r="BS6295" s="6"/>
      <c r="BT6295" s="11"/>
      <c r="BU6295" s="6"/>
      <c r="BV6295" s="6"/>
    </row>
    <row r="6296" spans="1:74" ht="15.75" x14ac:dyDescent="0.25">
      <c r="A6296" s="52" t="s">
        <v>6563</v>
      </c>
      <c r="B6296" s="56"/>
      <c r="C6296" s="7" t="s">
        <v>128</v>
      </c>
      <c r="D6296" s="7" t="s">
        <v>22</v>
      </c>
      <c r="E6296" s="7"/>
      <c r="F6296" s="64" t="s">
        <v>181</v>
      </c>
      <c r="G6296" s="6"/>
      <c r="H6296" s="6"/>
      <c r="I6296" s="10" t="s">
        <v>110</v>
      </c>
      <c r="J6296" s="11" t="s">
        <v>9363</v>
      </c>
      <c r="K6296" s="194" t="s">
        <v>510</v>
      </c>
      <c r="L6296" s="176"/>
      <c r="M6296" s="176">
        <v>1000</v>
      </c>
      <c r="N6296" s="80" t="s">
        <v>6566</v>
      </c>
      <c r="O6296" s="162"/>
      <c r="P6296" s="80" t="s">
        <v>6770</v>
      </c>
      <c r="Q6296" s="80"/>
      <c r="R6296" s="80"/>
      <c r="S6296" s="163"/>
      <c r="T6296" s="213"/>
      <c r="U6296" s="162"/>
      <c r="V6296" s="164"/>
      <c r="W6296" s="12" t="str">
        <f t="shared" si="1107"/>
        <v>Mqtt1</v>
      </c>
      <c r="X6296" s="196" t="str">
        <f t="shared" si="1108"/>
        <v>SbFR66aft</v>
      </c>
      <c r="Y6296" s="6" t="str">
        <f t="shared" si="1109"/>
        <v>marpower/450000-underwlights/sbfr66aft</v>
      </c>
      <c r="Z6296" s="103" t="str">
        <f t="shared" si="1110"/>
        <v>$.Preset3HmiColor</v>
      </c>
      <c r="AA6296" s="12">
        <v>52</v>
      </c>
      <c r="AB6296" s="6"/>
      <c r="AE6296" s="11">
        <v>9</v>
      </c>
      <c r="AJ6296" s="80"/>
      <c r="AN6296" s="80"/>
      <c r="AO6296" s="80"/>
      <c r="AP6296" s="80"/>
      <c r="AQ6296" s="80"/>
      <c r="AR6296" s="127"/>
      <c r="AS6296" s="80"/>
      <c r="AT6296" s="7"/>
      <c r="AU6296" s="7"/>
      <c r="AV6296" s="165"/>
      <c r="AW6296" s="166"/>
      <c r="AX6296" s="137"/>
      <c r="AY6296" s="147"/>
      <c r="AZ6296" s="167"/>
      <c r="BA6296" s="167"/>
      <c r="BB6296" s="147" t="str">
        <f t="shared" si="1106"/>
        <v/>
      </c>
      <c r="BC6296" s="168"/>
      <c r="BD6296" s="165"/>
      <c r="BE6296" s="165"/>
      <c r="BF6296" s="165"/>
      <c r="BG6296" s="165"/>
      <c r="BH6296" s="165"/>
      <c r="BI6296" s="165"/>
      <c r="BJ6296" s="165"/>
      <c r="BK6296" s="165"/>
      <c r="BL6296" s="165"/>
      <c r="BM6296" s="165"/>
      <c r="BN6296" s="165"/>
      <c r="BO6296" s="165"/>
      <c r="BP6296" s="165"/>
      <c r="BQ6296" s="165"/>
      <c r="BS6296" s="6"/>
      <c r="BT6296" s="11"/>
      <c r="BU6296" s="6"/>
      <c r="BV6296" s="6"/>
    </row>
    <row r="6297" spans="1:74" ht="15.75" x14ac:dyDescent="0.25">
      <c r="A6297" s="52" t="s">
        <v>6563</v>
      </c>
      <c r="B6297" s="56"/>
      <c r="C6297" s="7" t="s">
        <v>128</v>
      </c>
      <c r="D6297" s="7" t="s">
        <v>22</v>
      </c>
      <c r="E6297" s="7"/>
      <c r="F6297" s="64" t="s">
        <v>181</v>
      </c>
      <c r="G6297" s="6"/>
      <c r="H6297" s="6"/>
      <c r="I6297" s="10" t="s">
        <v>110</v>
      </c>
      <c r="J6297" s="11" t="s">
        <v>9381</v>
      </c>
      <c r="K6297" s="194" t="s">
        <v>510</v>
      </c>
      <c r="L6297" s="176"/>
      <c r="M6297" s="176">
        <v>1000</v>
      </c>
      <c r="N6297" s="80" t="s">
        <v>6566</v>
      </c>
      <c r="O6297" s="162"/>
      <c r="P6297" s="80" t="s">
        <v>6771</v>
      </c>
      <c r="Q6297" s="80"/>
      <c r="R6297" s="80"/>
      <c r="S6297" s="163"/>
      <c r="T6297" s="213"/>
      <c r="U6297" s="162"/>
      <c r="V6297" s="164"/>
      <c r="W6297" s="12" t="str">
        <f t="shared" si="1107"/>
        <v>Mqtt1</v>
      </c>
      <c r="X6297" s="196" t="str">
        <f t="shared" si="1108"/>
        <v>SbFR66aft</v>
      </c>
      <c r="Y6297" s="6" t="str">
        <f t="shared" si="1109"/>
        <v>marpower/450000-underwlights/sbfr66aft</v>
      </c>
      <c r="Z6297" s="103" t="str">
        <f t="shared" si="1110"/>
        <v>$.Preset4HmiColor</v>
      </c>
      <c r="AA6297" s="12">
        <v>52</v>
      </c>
      <c r="AB6297" s="6"/>
      <c r="AE6297" s="11">
        <v>9</v>
      </c>
      <c r="AJ6297" s="80"/>
      <c r="AN6297" s="80"/>
      <c r="AO6297" s="80"/>
      <c r="AP6297" s="80"/>
      <c r="AQ6297" s="80"/>
      <c r="AR6297" s="127"/>
      <c r="AS6297" s="80"/>
      <c r="AT6297" s="7"/>
      <c r="AU6297" s="7"/>
      <c r="AV6297" s="165"/>
      <c r="AW6297" s="166"/>
      <c r="AX6297" s="137"/>
      <c r="AY6297" s="147"/>
      <c r="AZ6297" s="167"/>
      <c r="BA6297" s="167"/>
      <c r="BB6297" s="147" t="str">
        <f t="shared" si="1106"/>
        <v/>
      </c>
      <c r="BC6297" s="168"/>
      <c r="BD6297" s="165"/>
      <c r="BE6297" s="165"/>
      <c r="BF6297" s="165"/>
      <c r="BG6297" s="165"/>
      <c r="BH6297" s="165"/>
      <c r="BI6297" s="165"/>
      <c r="BJ6297" s="165"/>
      <c r="BK6297" s="165"/>
      <c r="BL6297" s="165"/>
      <c r="BM6297" s="165"/>
      <c r="BN6297" s="165"/>
      <c r="BO6297" s="165"/>
      <c r="BP6297" s="165"/>
      <c r="BQ6297" s="165"/>
      <c r="BS6297" s="6"/>
      <c r="BT6297" s="11"/>
      <c r="BU6297" s="6"/>
      <c r="BV6297" s="6"/>
    </row>
    <row r="6298" spans="1:74" ht="15.75" x14ac:dyDescent="0.25">
      <c r="A6298" s="52" t="s">
        <v>6563</v>
      </c>
      <c r="B6298" s="56"/>
      <c r="C6298" s="7" t="s">
        <v>128</v>
      </c>
      <c r="D6298" s="7" t="s">
        <v>22</v>
      </c>
      <c r="E6298" s="7"/>
      <c r="F6298" s="64" t="s">
        <v>181</v>
      </c>
      <c r="G6298" s="6"/>
      <c r="H6298" s="6"/>
      <c r="I6298" s="10" t="s">
        <v>110</v>
      </c>
      <c r="J6298" s="11" t="s">
        <v>9399</v>
      </c>
      <c r="K6298" s="194" t="s">
        <v>510</v>
      </c>
      <c r="L6298" s="176"/>
      <c r="M6298" s="176">
        <v>1000</v>
      </c>
      <c r="N6298" s="80" t="s">
        <v>6566</v>
      </c>
      <c r="O6298" s="162"/>
      <c r="P6298" s="80" t="s">
        <v>6772</v>
      </c>
      <c r="Q6298" s="80"/>
      <c r="R6298" s="80"/>
      <c r="S6298" s="163"/>
      <c r="T6298" s="213"/>
      <c r="U6298" s="162"/>
      <c r="V6298" s="164"/>
      <c r="W6298" s="12" t="str">
        <f t="shared" si="1107"/>
        <v>Mqtt1</v>
      </c>
      <c r="X6298" s="196" t="str">
        <f t="shared" si="1108"/>
        <v>SbFR66aft</v>
      </c>
      <c r="Y6298" s="6" t="str">
        <f t="shared" si="1109"/>
        <v>marpower/450000-underwlights/sbfr66aft</v>
      </c>
      <c r="Z6298" s="103" t="str">
        <f t="shared" si="1110"/>
        <v>$.Preset5HmiColor</v>
      </c>
      <c r="AA6298" s="12">
        <v>52</v>
      </c>
      <c r="AB6298" s="6"/>
      <c r="AE6298" s="11">
        <v>9</v>
      </c>
      <c r="AJ6298" s="80"/>
      <c r="AN6298" s="80"/>
      <c r="AO6298" s="80"/>
      <c r="AP6298" s="80"/>
      <c r="AQ6298" s="80"/>
      <c r="AR6298" s="127"/>
      <c r="AS6298" s="80"/>
      <c r="AT6298" s="7"/>
      <c r="AU6298" s="7"/>
      <c r="AV6298" s="165"/>
      <c r="AW6298" s="166"/>
      <c r="AX6298" s="137"/>
      <c r="AY6298" s="147"/>
      <c r="AZ6298" s="167"/>
      <c r="BA6298" s="167"/>
      <c r="BB6298" s="147" t="str">
        <f t="shared" si="1106"/>
        <v/>
      </c>
      <c r="BC6298" s="168"/>
      <c r="BD6298" s="165"/>
      <c r="BE6298" s="165"/>
      <c r="BF6298" s="165"/>
      <c r="BG6298" s="165"/>
      <c r="BH6298" s="165"/>
      <c r="BI6298" s="165"/>
      <c r="BJ6298" s="165"/>
      <c r="BK6298" s="165"/>
      <c r="BL6298" s="165"/>
      <c r="BM6298" s="165"/>
      <c r="BN6298" s="165"/>
      <c r="BO6298" s="165"/>
      <c r="BP6298" s="165"/>
      <c r="BQ6298" s="165"/>
      <c r="BS6298" s="6"/>
      <c r="BT6298" s="11"/>
      <c r="BU6298" s="6"/>
      <c r="BV6298" s="6"/>
    </row>
    <row r="6299" spans="1:74" ht="15.75" x14ac:dyDescent="0.25">
      <c r="A6299" s="52" t="s">
        <v>6563</v>
      </c>
      <c r="B6299" s="56"/>
      <c r="C6299" s="7" t="s">
        <v>128</v>
      </c>
      <c r="D6299" s="7" t="s">
        <v>22</v>
      </c>
      <c r="E6299" s="7"/>
      <c r="F6299" s="64" t="s">
        <v>181</v>
      </c>
      <c r="G6299" s="6"/>
      <c r="H6299" s="6"/>
      <c r="I6299" s="10" t="s">
        <v>110</v>
      </c>
      <c r="J6299" s="11" t="s">
        <v>9417</v>
      </c>
      <c r="K6299" s="194" t="s">
        <v>510</v>
      </c>
      <c r="L6299" s="176"/>
      <c r="M6299" s="176">
        <v>1000</v>
      </c>
      <c r="N6299" s="80" t="s">
        <v>6566</v>
      </c>
      <c r="O6299" s="162"/>
      <c r="P6299" s="80" t="s">
        <v>6773</v>
      </c>
      <c r="Q6299" s="80"/>
      <c r="R6299" s="80"/>
      <c r="S6299" s="163"/>
      <c r="T6299" s="213"/>
      <c r="U6299" s="162"/>
      <c r="V6299" s="164"/>
      <c r="W6299" s="12" t="str">
        <f t="shared" si="1107"/>
        <v>Mqtt1</v>
      </c>
      <c r="X6299" s="196" t="str">
        <f t="shared" si="1108"/>
        <v>SbFR66aft</v>
      </c>
      <c r="Y6299" s="6" t="str">
        <f t="shared" si="1109"/>
        <v>marpower/450000-underwlights/sbfr66aft</v>
      </c>
      <c r="Z6299" s="103" t="str">
        <f t="shared" si="1110"/>
        <v>$.Preset6HmiColor</v>
      </c>
      <c r="AA6299" s="12">
        <v>52</v>
      </c>
      <c r="AB6299" s="6"/>
      <c r="AE6299" s="11">
        <v>9</v>
      </c>
      <c r="AJ6299" s="80"/>
      <c r="AN6299" s="80"/>
      <c r="AO6299" s="80"/>
      <c r="AP6299" s="80"/>
      <c r="AQ6299" s="80"/>
      <c r="AR6299" s="127"/>
      <c r="AS6299" s="80"/>
      <c r="AT6299" s="7"/>
      <c r="AU6299" s="7"/>
      <c r="AV6299" s="165"/>
      <c r="AW6299" s="166"/>
      <c r="AX6299" s="137"/>
      <c r="AY6299" s="147"/>
      <c r="AZ6299" s="167"/>
      <c r="BA6299" s="167"/>
      <c r="BB6299" s="147" t="str">
        <f t="shared" si="1106"/>
        <v/>
      </c>
      <c r="BC6299" s="168"/>
      <c r="BD6299" s="165"/>
      <c r="BE6299" s="165"/>
      <c r="BF6299" s="165"/>
      <c r="BG6299" s="165"/>
      <c r="BH6299" s="165"/>
      <c r="BI6299" s="165"/>
      <c r="BJ6299" s="165"/>
      <c r="BK6299" s="165"/>
      <c r="BL6299" s="165"/>
      <c r="BM6299" s="165"/>
      <c r="BN6299" s="165"/>
      <c r="BO6299" s="165"/>
      <c r="BP6299" s="165"/>
      <c r="BQ6299" s="165"/>
      <c r="BS6299" s="6"/>
      <c r="BT6299" s="11"/>
      <c r="BU6299" s="6"/>
      <c r="BV6299" s="6"/>
    </row>
    <row r="6300" spans="1:74" ht="15.75" x14ac:dyDescent="0.25">
      <c r="A6300" s="52" t="s">
        <v>6563</v>
      </c>
      <c r="B6300" s="56"/>
      <c r="C6300" s="7" t="s">
        <v>128</v>
      </c>
      <c r="D6300" s="7" t="s">
        <v>22</v>
      </c>
      <c r="E6300" s="7"/>
      <c r="F6300" s="64" t="s">
        <v>181</v>
      </c>
      <c r="G6300" s="6"/>
      <c r="H6300" s="6"/>
      <c r="I6300" s="10" t="s">
        <v>110</v>
      </c>
      <c r="J6300" s="11" t="s">
        <v>9435</v>
      </c>
      <c r="K6300" s="194" t="s">
        <v>510</v>
      </c>
      <c r="L6300" s="176"/>
      <c r="M6300" s="176">
        <v>1000</v>
      </c>
      <c r="N6300" s="80" t="s">
        <v>6566</v>
      </c>
      <c r="O6300" s="162"/>
      <c r="P6300" s="80" t="s">
        <v>6774</v>
      </c>
      <c r="Q6300" s="80"/>
      <c r="R6300" s="80"/>
      <c r="S6300" s="163"/>
      <c r="T6300" s="213"/>
      <c r="U6300" s="162"/>
      <c r="V6300" s="164"/>
      <c r="W6300" s="12" t="str">
        <f t="shared" si="1107"/>
        <v>Mqtt1</v>
      </c>
      <c r="X6300" s="196" t="str">
        <f t="shared" si="1108"/>
        <v>SbFR66aft</v>
      </c>
      <c r="Y6300" s="6" t="str">
        <f t="shared" si="1109"/>
        <v>marpower/450000-underwlights/sbfr66aft</v>
      </c>
      <c r="Z6300" s="103" t="str">
        <f t="shared" si="1110"/>
        <v>$.CurrentHmiColor</v>
      </c>
      <c r="AA6300" s="12">
        <v>52</v>
      </c>
      <c r="AB6300" s="6"/>
      <c r="AE6300" s="11">
        <v>9</v>
      </c>
      <c r="AJ6300" s="80"/>
      <c r="AN6300" s="80"/>
      <c r="AO6300" s="80"/>
      <c r="AP6300" s="80"/>
      <c r="AQ6300" s="80"/>
      <c r="AR6300" s="127"/>
      <c r="AS6300" s="80"/>
      <c r="AT6300" s="7"/>
      <c r="AU6300" s="7"/>
      <c r="AV6300" s="165"/>
      <c r="AW6300" s="166"/>
      <c r="AX6300" s="137"/>
      <c r="AY6300" s="147"/>
      <c r="AZ6300" s="167"/>
      <c r="BA6300" s="167"/>
      <c r="BB6300" s="147" t="str">
        <f t="shared" si="1106"/>
        <v/>
      </c>
      <c r="BC6300" s="168"/>
      <c r="BD6300" s="165"/>
      <c r="BE6300" s="165"/>
      <c r="BF6300" s="165"/>
      <c r="BG6300" s="165"/>
      <c r="BH6300" s="165"/>
      <c r="BI6300" s="165"/>
      <c r="BJ6300" s="165"/>
      <c r="BK6300" s="165"/>
      <c r="BL6300" s="165"/>
      <c r="BM6300" s="165"/>
      <c r="BN6300" s="165"/>
      <c r="BO6300" s="165"/>
      <c r="BP6300" s="165"/>
      <c r="BQ6300" s="165"/>
      <c r="BS6300" s="6"/>
      <c r="BT6300" s="11"/>
      <c r="BU6300" s="6"/>
      <c r="BV6300" s="6"/>
    </row>
    <row r="6301" spans="1:74" ht="15.75" x14ac:dyDescent="0.25">
      <c r="A6301" s="52" t="s">
        <v>6563</v>
      </c>
      <c r="B6301" s="56"/>
      <c r="C6301" s="7" t="s">
        <v>114</v>
      </c>
      <c r="D6301" s="7" t="s">
        <v>22</v>
      </c>
      <c r="E6301" s="7"/>
      <c r="F6301" s="64" t="s">
        <v>181</v>
      </c>
      <c r="G6301" s="6"/>
      <c r="H6301" s="6"/>
      <c r="I6301" s="10" t="s">
        <v>110</v>
      </c>
      <c r="J6301" s="11" t="s">
        <v>9168</v>
      </c>
      <c r="K6301" s="194" t="s">
        <v>510</v>
      </c>
      <c r="L6301" s="176"/>
      <c r="M6301" s="176">
        <v>1000</v>
      </c>
      <c r="N6301" s="80" t="s">
        <v>6566</v>
      </c>
      <c r="O6301" s="162"/>
      <c r="P6301" s="80" t="s">
        <v>6775</v>
      </c>
      <c r="Q6301" s="80"/>
      <c r="R6301" s="80"/>
      <c r="S6301" s="163"/>
      <c r="T6301" s="213"/>
      <c r="U6301" s="162"/>
      <c r="V6301" s="164"/>
      <c r="W6301" s="12" t="str">
        <f t="shared" si="1107"/>
        <v>Mqtt1</v>
      </c>
      <c r="X6301" s="196" t="str">
        <f t="shared" si="1108"/>
        <v>SbFR69aft</v>
      </c>
      <c r="Y6301" s="6" t="str">
        <f t="shared" si="1109"/>
        <v>marpower/450000-underwlights/sbfr69aft</v>
      </c>
      <c r="Z6301" s="103" t="str">
        <f t="shared" si="1110"/>
        <v>$.PresetSelection</v>
      </c>
      <c r="AA6301" s="12">
        <v>56</v>
      </c>
      <c r="AB6301" s="6"/>
      <c r="AJ6301" s="80"/>
      <c r="AK6301" s="113" t="s">
        <v>6565</v>
      </c>
      <c r="AN6301" s="80"/>
      <c r="AO6301" s="80"/>
      <c r="AP6301" s="80"/>
      <c r="AQ6301" s="80"/>
      <c r="AR6301" s="127"/>
      <c r="AS6301" s="80"/>
      <c r="AT6301" s="7"/>
      <c r="AU6301" s="7"/>
      <c r="AV6301" s="165"/>
      <c r="AW6301" s="166"/>
      <c r="AX6301" s="137"/>
      <c r="AY6301" s="147"/>
      <c r="AZ6301" s="167"/>
      <c r="BA6301" s="167"/>
      <c r="BB6301" s="147" t="str">
        <f t="shared" si="1106"/>
        <v/>
      </c>
      <c r="BC6301" s="168"/>
      <c r="BD6301" s="165"/>
      <c r="BE6301" s="165"/>
      <c r="BF6301" s="165"/>
      <c r="BG6301" s="165"/>
      <c r="BH6301" s="165"/>
      <c r="BI6301" s="165"/>
      <c r="BJ6301" s="165"/>
      <c r="BK6301" s="165"/>
      <c r="BL6301" s="165"/>
      <c r="BM6301" s="165"/>
      <c r="BN6301" s="165"/>
      <c r="BO6301" s="165"/>
      <c r="BP6301" s="165"/>
      <c r="BQ6301" s="165"/>
      <c r="BS6301" s="6"/>
      <c r="BT6301" s="11"/>
      <c r="BU6301" s="6"/>
      <c r="BV6301" s="6"/>
    </row>
    <row r="6302" spans="1:74" ht="15.75" x14ac:dyDescent="0.25">
      <c r="A6302" s="52" t="s">
        <v>6563</v>
      </c>
      <c r="B6302" s="56"/>
      <c r="C6302" s="7" t="s">
        <v>114</v>
      </c>
      <c r="D6302" s="7" t="s">
        <v>22</v>
      </c>
      <c r="E6302" s="7"/>
      <c r="F6302" s="64" t="s">
        <v>181</v>
      </c>
      <c r="G6302" s="6"/>
      <c r="H6302" s="6"/>
      <c r="I6302" s="10" t="s">
        <v>110</v>
      </c>
      <c r="J6302" s="11" t="s">
        <v>9184</v>
      </c>
      <c r="K6302" s="194" t="s">
        <v>510</v>
      </c>
      <c r="L6302" s="176"/>
      <c r="M6302" s="176">
        <v>1000</v>
      </c>
      <c r="N6302" s="80" t="s">
        <v>6566</v>
      </c>
      <c r="O6302" s="162"/>
      <c r="P6302" s="80" t="s">
        <v>6776</v>
      </c>
      <c r="Q6302" s="80"/>
      <c r="R6302" s="80"/>
      <c r="S6302" s="163"/>
      <c r="T6302" s="213"/>
      <c r="U6302" s="162"/>
      <c r="V6302" s="164"/>
      <c r="W6302" s="12" t="str">
        <f t="shared" si="1107"/>
        <v>Mqtt1</v>
      </c>
      <c r="X6302" s="196" t="str">
        <f t="shared" si="1108"/>
        <v>SbFR69aft</v>
      </c>
      <c r="Y6302" s="6" t="str">
        <f t="shared" si="1109"/>
        <v>marpower/450000-underwlights/sbfr69aft</v>
      </c>
      <c r="Z6302" s="103" t="str">
        <f t="shared" si="1110"/>
        <v>$.SliderRed</v>
      </c>
      <c r="AA6302" s="12">
        <v>56</v>
      </c>
      <c r="AB6302" s="6"/>
      <c r="AJ6302" s="80"/>
      <c r="AK6302" s="113" t="s">
        <v>6565</v>
      </c>
      <c r="AN6302" s="80"/>
      <c r="AO6302" s="80"/>
      <c r="AP6302" s="80"/>
      <c r="AQ6302" s="80"/>
      <c r="AR6302" s="127"/>
      <c r="AS6302" s="80"/>
      <c r="AT6302" s="7"/>
      <c r="AU6302" s="7"/>
      <c r="AV6302" s="165"/>
      <c r="AW6302" s="166"/>
      <c r="AX6302" s="137"/>
      <c r="AY6302" s="147"/>
      <c r="AZ6302" s="167"/>
      <c r="BA6302" s="167"/>
      <c r="BB6302" s="147" t="str">
        <f t="shared" si="1106"/>
        <v/>
      </c>
      <c r="BC6302" s="168"/>
      <c r="BD6302" s="165"/>
      <c r="BE6302" s="165"/>
      <c r="BF6302" s="165"/>
      <c r="BG6302" s="165"/>
      <c r="BH6302" s="165"/>
      <c r="BI6302" s="165"/>
      <c r="BJ6302" s="165"/>
      <c r="BK6302" s="165"/>
      <c r="BL6302" s="165"/>
      <c r="BM6302" s="165"/>
      <c r="BN6302" s="165"/>
      <c r="BO6302" s="165"/>
      <c r="BP6302" s="165"/>
      <c r="BQ6302" s="165"/>
      <c r="BS6302" s="6"/>
      <c r="BT6302" s="11"/>
      <c r="BU6302" s="6"/>
      <c r="BV6302" s="6"/>
    </row>
    <row r="6303" spans="1:74" ht="15.75" x14ac:dyDescent="0.25">
      <c r="A6303" s="52" t="s">
        <v>6563</v>
      </c>
      <c r="B6303" s="56"/>
      <c r="C6303" s="7" t="s">
        <v>114</v>
      </c>
      <c r="D6303" s="7" t="s">
        <v>22</v>
      </c>
      <c r="E6303" s="7"/>
      <c r="F6303" s="64" t="s">
        <v>181</v>
      </c>
      <c r="G6303" s="6"/>
      <c r="H6303" s="6"/>
      <c r="I6303" s="10" t="s">
        <v>110</v>
      </c>
      <c r="J6303" s="11" t="s">
        <v>9202</v>
      </c>
      <c r="K6303" s="194" t="s">
        <v>510</v>
      </c>
      <c r="L6303" s="176"/>
      <c r="M6303" s="176">
        <v>1000</v>
      </c>
      <c r="N6303" s="80" t="s">
        <v>6566</v>
      </c>
      <c r="O6303" s="162"/>
      <c r="P6303" s="80" t="s">
        <v>6777</v>
      </c>
      <c r="Q6303" s="80"/>
      <c r="R6303" s="80"/>
      <c r="S6303" s="163"/>
      <c r="T6303" s="213"/>
      <c r="U6303" s="162"/>
      <c r="V6303" s="164"/>
      <c r="W6303" s="12" t="str">
        <f t="shared" si="1107"/>
        <v>Mqtt1</v>
      </c>
      <c r="X6303" s="196" t="str">
        <f t="shared" si="1108"/>
        <v>SbFR69aft</v>
      </c>
      <c r="Y6303" s="6" t="str">
        <f t="shared" si="1109"/>
        <v>marpower/450000-underwlights/sbfr69aft</v>
      </c>
      <c r="Z6303" s="103" t="str">
        <f t="shared" si="1110"/>
        <v>$.SliderGreen</v>
      </c>
      <c r="AA6303" s="12">
        <v>56</v>
      </c>
      <c r="AB6303" s="6"/>
      <c r="AJ6303" s="80"/>
      <c r="AK6303" s="113" t="s">
        <v>6565</v>
      </c>
      <c r="AN6303" s="80"/>
      <c r="AO6303" s="80"/>
      <c r="AP6303" s="80"/>
      <c r="AQ6303" s="80"/>
      <c r="AR6303" s="127"/>
      <c r="AS6303" s="80"/>
      <c r="AT6303" s="7"/>
      <c r="AU6303" s="7"/>
      <c r="AV6303" s="165"/>
      <c r="AW6303" s="166"/>
      <c r="AX6303" s="137"/>
      <c r="AY6303" s="147"/>
      <c r="AZ6303" s="167"/>
      <c r="BA6303" s="167"/>
      <c r="BB6303" s="147" t="str">
        <f t="shared" si="1106"/>
        <v/>
      </c>
      <c r="BC6303" s="168"/>
      <c r="BD6303" s="165"/>
      <c r="BE6303" s="165"/>
      <c r="BF6303" s="165"/>
      <c r="BG6303" s="165"/>
      <c r="BH6303" s="165"/>
      <c r="BI6303" s="165"/>
      <c r="BJ6303" s="165"/>
      <c r="BK6303" s="165"/>
      <c r="BL6303" s="165"/>
      <c r="BM6303" s="165"/>
      <c r="BN6303" s="165"/>
      <c r="BO6303" s="165"/>
      <c r="BP6303" s="165"/>
      <c r="BQ6303" s="165"/>
      <c r="BS6303" s="6"/>
      <c r="BT6303" s="11"/>
      <c r="BU6303" s="6"/>
      <c r="BV6303" s="6"/>
    </row>
    <row r="6304" spans="1:74" ht="15.75" x14ac:dyDescent="0.25">
      <c r="A6304" s="52" t="s">
        <v>6563</v>
      </c>
      <c r="B6304" s="56"/>
      <c r="C6304" s="7" t="s">
        <v>114</v>
      </c>
      <c r="D6304" s="7" t="s">
        <v>22</v>
      </c>
      <c r="E6304" s="7"/>
      <c r="F6304" s="64" t="s">
        <v>181</v>
      </c>
      <c r="G6304" s="6"/>
      <c r="H6304" s="6"/>
      <c r="I6304" s="10" t="s">
        <v>110</v>
      </c>
      <c r="J6304" s="11" t="s">
        <v>9220</v>
      </c>
      <c r="K6304" s="194" t="s">
        <v>510</v>
      </c>
      <c r="L6304" s="176"/>
      <c r="M6304" s="176">
        <v>1000</v>
      </c>
      <c r="N6304" s="80" t="s">
        <v>6566</v>
      </c>
      <c r="O6304" s="162"/>
      <c r="P6304" s="80" t="s">
        <v>6778</v>
      </c>
      <c r="Q6304" s="80"/>
      <c r="R6304" s="80"/>
      <c r="S6304" s="163"/>
      <c r="T6304" s="213"/>
      <c r="U6304" s="162"/>
      <c r="V6304" s="164"/>
      <c r="W6304" s="12" t="str">
        <f t="shared" si="1107"/>
        <v>Mqtt1</v>
      </c>
      <c r="X6304" s="196" t="str">
        <f t="shared" si="1108"/>
        <v>SbFR69aft</v>
      </c>
      <c r="Y6304" s="6" t="str">
        <f t="shared" si="1109"/>
        <v>marpower/450000-underwlights/sbfr69aft</v>
      </c>
      <c r="Z6304" s="103" t="str">
        <f t="shared" si="1110"/>
        <v>$.SliderBlue</v>
      </c>
      <c r="AA6304" s="12">
        <v>56</v>
      </c>
      <c r="AB6304" s="6"/>
      <c r="AJ6304" s="80"/>
      <c r="AK6304" s="113" t="s">
        <v>6565</v>
      </c>
      <c r="AN6304" s="80"/>
      <c r="AO6304" s="80"/>
      <c r="AP6304" s="80"/>
      <c r="AQ6304" s="80"/>
      <c r="AR6304" s="127"/>
      <c r="AS6304" s="80"/>
      <c r="AT6304" s="7"/>
      <c r="AU6304" s="7"/>
      <c r="AV6304" s="165"/>
      <c r="AW6304" s="166"/>
      <c r="AX6304" s="137"/>
      <c r="AY6304" s="147"/>
      <c r="AZ6304" s="167"/>
      <c r="BA6304" s="167"/>
      <c r="BB6304" s="147" t="str">
        <f t="shared" si="1106"/>
        <v/>
      </c>
      <c r="BC6304" s="168"/>
      <c r="BD6304" s="165"/>
      <c r="BE6304" s="165"/>
      <c r="BF6304" s="165"/>
      <c r="BG6304" s="165"/>
      <c r="BH6304" s="165"/>
      <c r="BI6304" s="165"/>
      <c r="BJ6304" s="165"/>
      <c r="BK6304" s="165"/>
      <c r="BL6304" s="165"/>
      <c r="BM6304" s="165"/>
      <c r="BN6304" s="165"/>
      <c r="BO6304" s="165"/>
      <c r="BP6304" s="165"/>
      <c r="BQ6304" s="165"/>
      <c r="BS6304" s="6"/>
      <c r="BT6304" s="11"/>
      <c r="BU6304" s="6"/>
      <c r="BV6304" s="6"/>
    </row>
    <row r="6305" spans="1:74" ht="15.75" x14ac:dyDescent="0.25">
      <c r="A6305" s="52" t="s">
        <v>6563</v>
      </c>
      <c r="B6305" s="56"/>
      <c r="C6305" s="7" t="s">
        <v>114</v>
      </c>
      <c r="D6305" s="7" t="s">
        <v>22</v>
      </c>
      <c r="E6305" s="7"/>
      <c r="F6305" s="64" t="s">
        <v>181</v>
      </c>
      <c r="G6305" s="6"/>
      <c r="H6305" s="6"/>
      <c r="I6305" s="10" t="s">
        <v>110</v>
      </c>
      <c r="J6305" s="11" t="s">
        <v>9238</v>
      </c>
      <c r="K6305" s="194" t="s">
        <v>510</v>
      </c>
      <c r="L6305" s="176"/>
      <c r="M6305" s="176">
        <v>1000</v>
      </c>
      <c r="N6305" s="80" t="s">
        <v>6566</v>
      </c>
      <c r="O6305" s="162"/>
      <c r="P6305" s="80" t="s">
        <v>6779</v>
      </c>
      <c r="Q6305" s="80"/>
      <c r="R6305" s="80"/>
      <c r="S6305" s="163"/>
      <c r="T6305" s="213"/>
      <c r="U6305" s="162"/>
      <c r="V6305" s="164"/>
      <c r="W6305" s="12" t="str">
        <f t="shared" si="1107"/>
        <v>Mqtt1</v>
      </c>
      <c r="X6305" s="196" t="str">
        <f t="shared" si="1108"/>
        <v>SbFR69aft</v>
      </c>
      <c r="Y6305" s="6" t="str">
        <f t="shared" si="1109"/>
        <v>marpower/450000-underwlights/sbfr69aft</v>
      </c>
      <c r="Z6305" s="103" t="str">
        <f t="shared" si="1110"/>
        <v>$.SliderWhite</v>
      </c>
      <c r="AA6305" s="12">
        <v>56</v>
      </c>
      <c r="AB6305" s="6"/>
      <c r="AJ6305" s="80"/>
      <c r="AK6305" s="113" t="s">
        <v>6565</v>
      </c>
      <c r="AN6305" s="80"/>
      <c r="AO6305" s="80"/>
      <c r="AP6305" s="80"/>
      <c r="AQ6305" s="80"/>
      <c r="AR6305" s="127"/>
      <c r="AS6305" s="80"/>
      <c r="AT6305" s="7"/>
      <c r="AU6305" s="7"/>
      <c r="AV6305" s="165"/>
      <c r="AW6305" s="166"/>
      <c r="AX6305" s="137"/>
      <c r="AY6305" s="147"/>
      <c r="AZ6305" s="167"/>
      <c r="BA6305" s="167"/>
      <c r="BB6305" s="147" t="str">
        <f t="shared" si="1106"/>
        <v/>
      </c>
      <c r="BC6305" s="168"/>
      <c r="BD6305" s="165"/>
      <c r="BE6305" s="165"/>
      <c r="BF6305" s="165"/>
      <c r="BG6305" s="165"/>
      <c r="BH6305" s="165"/>
      <c r="BI6305" s="165"/>
      <c r="BJ6305" s="165"/>
      <c r="BK6305" s="165"/>
      <c r="BL6305" s="165"/>
      <c r="BM6305" s="165"/>
      <c r="BN6305" s="165"/>
      <c r="BO6305" s="165"/>
      <c r="BP6305" s="165"/>
      <c r="BQ6305" s="165"/>
      <c r="BS6305" s="6"/>
      <c r="BT6305" s="11"/>
      <c r="BU6305" s="6"/>
      <c r="BV6305" s="6"/>
    </row>
    <row r="6306" spans="1:74" ht="15.75" x14ac:dyDescent="0.25">
      <c r="A6306" s="52" t="s">
        <v>6563</v>
      </c>
      <c r="B6306" s="56"/>
      <c r="C6306" s="7" t="s">
        <v>111</v>
      </c>
      <c r="D6306" s="7" t="s">
        <v>22</v>
      </c>
      <c r="E6306" s="7"/>
      <c r="F6306" s="64" t="s">
        <v>181</v>
      </c>
      <c r="G6306" s="6"/>
      <c r="H6306" s="6"/>
      <c r="I6306" s="10" t="s">
        <v>110</v>
      </c>
      <c r="J6306" s="11" t="s">
        <v>9256</v>
      </c>
      <c r="K6306" s="194" t="s">
        <v>510</v>
      </c>
      <c r="L6306" s="176"/>
      <c r="M6306" s="176">
        <v>1000</v>
      </c>
      <c r="N6306" s="80" t="s">
        <v>6566</v>
      </c>
      <c r="O6306" s="162"/>
      <c r="P6306" s="80" t="s">
        <v>6780</v>
      </c>
      <c r="Q6306" s="80"/>
      <c r="R6306" s="80"/>
      <c r="S6306" s="163"/>
      <c r="T6306" s="213"/>
      <c r="U6306" s="162"/>
      <c r="V6306" s="164"/>
      <c r="W6306" s="12" t="str">
        <f t="shared" si="1107"/>
        <v>Mqtt1</v>
      </c>
      <c r="X6306" s="196" t="str">
        <f t="shared" si="1108"/>
        <v>SbFR69aft</v>
      </c>
      <c r="Y6306" s="6" t="str">
        <f t="shared" si="1109"/>
        <v>marpower/450000-underwlights/sbfr69aft</v>
      </c>
      <c r="Z6306" s="103" t="str">
        <f t="shared" si="1110"/>
        <v>$.PresetReset</v>
      </c>
      <c r="AA6306" s="12">
        <v>56</v>
      </c>
      <c r="AB6306" s="6"/>
      <c r="AJ6306" s="80"/>
      <c r="AK6306" s="113" t="s">
        <v>6565</v>
      </c>
      <c r="AN6306" s="80"/>
      <c r="AO6306" s="80"/>
      <c r="AP6306" s="80"/>
      <c r="AQ6306" s="80"/>
      <c r="AR6306" s="127"/>
      <c r="AS6306" s="80"/>
      <c r="AT6306" s="7"/>
      <c r="AU6306" s="7"/>
      <c r="AV6306" s="165"/>
      <c r="AW6306" s="166"/>
      <c r="AX6306" s="137"/>
      <c r="AY6306" s="147"/>
      <c r="AZ6306" s="167"/>
      <c r="BA6306" s="167"/>
      <c r="BB6306" s="147" t="str">
        <f t="shared" si="1106"/>
        <v/>
      </c>
      <c r="BC6306" s="168"/>
      <c r="BD6306" s="165"/>
      <c r="BE6306" s="165"/>
      <c r="BF6306" s="165"/>
      <c r="BG6306" s="165"/>
      <c r="BH6306" s="165"/>
      <c r="BI6306" s="165"/>
      <c r="BJ6306" s="165"/>
      <c r="BK6306" s="165"/>
      <c r="BL6306" s="165"/>
      <c r="BM6306" s="165"/>
      <c r="BN6306" s="165"/>
      <c r="BO6306" s="165"/>
      <c r="BP6306" s="165"/>
      <c r="BQ6306" s="165"/>
      <c r="BS6306" s="6"/>
      <c r="BT6306" s="11"/>
      <c r="BU6306" s="6"/>
      <c r="BV6306" s="6"/>
    </row>
    <row r="6307" spans="1:74" ht="15.75" x14ac:dyDescent="0.25">
      <c r="A6307" s="52" t="s">
        <v>6563</v>
      </c>
      <c r="B6307" s="56"/>
      <c r="C6307" s="7" t="s">
        <v>111</v>
      </c>
      <c r="D6307" s="7" t="s">
        <v>22</v>
      </c>
      <c r="E6307" s="7"/>
      <c r="F6307" s="64" t="s">
        <v>181</v>
      </c>
      <c r="G6307" s="6"/>
      <c r="H6307" s="6"/>
      <c r="I6307" s="10" t="s">
        <v>110</v>
      </c>
      <c r="J6307" s="11" t="s">
        <v>9274</v>
      </c>
      <c r="K6307" s="194" t="s">
        <v>510</v>
      </c>
      <c r="L6307" s="176"/>
      <c r="M6307" s="176">
        <v>1000</v>
      </c>
      <c r="N6307" s="80" t="s">
        <v>6566</v>
      </c>
      <c r="O6307" s="162"/>
      <c r="P6307" s="80" t="s">
        <v>6781</v>
      </c>
      <c r="Q6307" s="80"/>
      <c r="R6307" s="80"/>
      <c r="S6307" s="163"/>
      <c r="T6307" s="213"/>
      <c r="U6307" s="162"/>
      <c r="V6307" s="164"/>
      <c r="W6307" s="12" t="str">
        <f t="shared" si="1107"/>
        <v>Mqtt1</v>
      </c>
      <c r="X6307" s="196" t="str">
        <f t="shared" si="1108"/>
        <v>SbFR69aft</v>
      </c>
      <c r="Y6307" s="6" t="str">
        <f t="shared" si="1109"/>
        <v>marpower/450000-underwlights/sbfr69aft</v>
      </c>
      <c r="Z6307" s="103" t="str">
        <f t="shared" si="1110"/>
        <v>$.PresetSet</v>
      </c>
      <c r="AA6307" s="12">
        <v>56</v>
      </c>
      <c r="AB6307" s="6"/>
      <c r="AJ6307" s="80"/>
      <c r="AK6307" s="113" t="s">
        <v>6565</v>
      </c>
      <c r="AN6307" s="80"/>
      <c r="AO6307" s="80"/>
      <c r="AP6307" s="80"/>
      <c r="AQ6307" s="80"/>
      <c r="AR6307" s="127"/>
      <c r="AS6307" s="80"/>
      <c r="AT6307" s="7"/>
      <c r="AU6307" s="7"/>
      <c r="AV6307" s="165"/>
      <c r="AW6307" s="166"/>
      <c r="AX6307" s="137"/>
      <c r="AY6307" s="147"/>
      <c r="AZ6307" s="167"/>
      <c r="BA6307" s="167"/>
      <c r="BB6307" s="147" t="str">
        <f t="shared" si="1106"/>
        <v/>
      </c>
      <c r="BC6307" s="168"/>
      <c r="BD6307" s="165"/>
      <c r="BE6307" s="165"/>
      <c r="BF6307" s="165"/>
      <c r="BG6307" s="165"/>
      <c r="BH6307" s="165"/>
      <c r="BI6307" s="165"/>
      <c r="BJ6307" s="165"/>
      <c r="BK6307" s="165"/>
      <c r="BL6307" s="165"/>
      <c r="BM6307" s="165"/>
      <c r="BN6307" s="165"/>
      <c r="BO6307" s="165"/>
      <c r="BP6307" s="165"/>
      <c r="BQ6307" s="165"/>
      <c r="BS6307" s="6"/>
      <c r="BT6307" s="11"/>
      <c r="BU6307" s="6"/>
      <c r="BV6307" s="6"/>
    </row>
    <row r="6308" spans="1:74" ht="15.75" x14ac:dyDescent="0.25">
      <c r="A6308" s="52" t="s">
        <v>6563</v>
      </c>
      <c r="B6308" s="56"/>
      <c r="C6308" s="7" t="s">
        <v>111</v>
      </c>
      <c r="D6308" s="7" t="s">
        <v>22</v>
      </c>
      <c r="E6308" s="7"/>
      <c r="F6308" s="64" t="s">
        <v>181</v>
      </c>
      <c r="G6308" s="6"/>
      <c r="H6308" s="6"/>
      <c r="I6308" s="10" t="s">
        <v>110</v>
      </c>
      <c r="J6308" s="11" t="s">
        <v>9292</v>
      </c>
      <c r="K6308" s="194" t="s">
        <v>510</v>
      </c>
      <c r="L6308" s="176"/>
      <c r="M6308" s="176">
        <v>1000</v>
      </c>
      <c r="N6308" s="80" t="s">
        <v>6566</v>
      </c>
      <c r="O6308" s="162"/>
      <c r="P6308" s="80" t="s">
        <v>6782</v>
      </c>
      <c r="Q6308" s="80"/>
      <c r="R6308" s="80"/>
      <c r="S6308" s="163"/>
      <c r="T6308" s="213"/>
      <c r="U6308" s="162"/>
      <c r="V6308" s="164"/>
      <c r="W6308" s="12" t="str">
        <f t="shared" si="1107"/>
        <v>Mqtt1</v>
      </c>
      <c r="X6308" s="196" t="str">
        <f t="shared" si="1108"/>
        <v>SbFR69aft</v>
      </c>
      <c r="Y6308" s="6" t="str">
        <f t="shared" si="1109"/>
        <v>marpower/450000-underwlights/sbfr69aft</v>
      </c>
      <c r="Z6308" s="103" t="str">
        <f t="shared" si="1110"/>
        <v>$.SliderOnOff</v>
      </c>
      <c r="AA6308" s="12">
        <v>56</v>
      </c>
      <c r="AB6308" s="6"/>
      <c r="AJ6308" s="80"/>
      <c r="AK6308" s="113" t="s">
        <v>6565</v>
      </c>
      <c r="AN6308" s="80"/>
      <c r="AO6308" s="80"/>
      <c r="AP6308" s="80"/>
      <c r="AQ6308" s="80"/>
      <c r="AR6308" s="127"/>
      <c r="AS6308" s="80"/>
      <c r="AT6308" s="7"/>
      <c r="AU6308" s="7"/>
      <c r="AV6308" s="165"/>
      <c r="AW6308" s="166"/>
      <c r="AX6308" s="137"/>
      <c r="AY6308" s="147"/>
      <c r="AZ6308" s="167"/>
      <c r="BA6308" s="167"/>
      <c r="BB6308" s="147" t="str">
        <f t="shared" si="1106"/>
        <v/>
      </c>
      <c r="BC6308" s="168"/>
      <c r="BD6308" s="165"/>
      <c r="BE6308" s="165"/>
      <c r="BF6308" s="165"/>
      <c r="BG6308" s="165"/>
      <c r="BH6308" s="165"/>
      <c r="BI6308" s="165"/>
      <c r="BJ6308" s="165"/>
      <c r="BK6308" s="165"/>
      <c r="BL6308" s="165"/>
      <c r="BM6308" s="165"/>
      <c r="BN6308" s="165"/>
      <c r="BO6308" s="165"/>
      <c r="BP6308" s="165"/>
      <c r="BQ6308" s="165"/>
      <c r="BS6308" s="6"/>
      <c r="BT6308" s="11"/>
      <c r="BU6308" s="6"/>
      <c r="BV6308" s="6"/>
    </row>
    <row r="6309" spans="1:74" ht="15.75" x14ac:dyDescent="0.25">
      <c r="A6309" s="52" t="s">
        <v>6563</v>
      </c>
      <c r="B6309" s="56"/>
      <c r="C6309" s="7" t="s">
        <v>111</v>
      </c>
      <c r="D6309" s="7" t="s">
        <v>22</v>
      </c>
      <c r="E6309" s="7"/>
      <c r="F6309" s="64" t="s">
        <v>181</v>
      </c>
      <c r="G6309" s="6"/>
      <c r="H6309" s="6"/>
      <c r="I6309" s="10" t="s">
        <v>110</v>
      </c>
      <c r="J6309" s="11" t="s">
        <v>9310</v>
      </c>
      <c r="K6309" s="194" t="s">
        <v>510</v>
      </c>
      <c r="L6309" s="176"/>
      <c r="M6309" s="176">
        <v>1000</v>
      </c>
      <c r="N6309" s="80" t="s">
        <v>6566</v>
      </c>
      <c r="O6309" s="162"/>
      <c r="P6309" s="80" t="s">
        <v>6783</v>
      </c>
      <c r="Q6309" s="80"/>
      <c r="R6309" s="80"/>
      <c r="S6309" s="163"/>
      <c r="T6309" s="213"/>
      <c r="U6309" s="162"/>
      <c r="V6309" s="164"/>
      <c r="W6309" s="12" t="str">
        <f t="shared" si="1107"/>
        <v>Mqtt1</v>
      </c>
      <c r="X6309" s="196" t="str">
        <f t="shared" si="1108"/>
        <v>SbFR69aft</v>
      </c>
      <c r="Y6309" s="6" t="str">
        <f t="shared" si="1109"/>
        <v>marpower/450000-underwlights/sbfr69aft</v>
      </c>
      <c r="Z6309" s="103" t="str">
        <f t="shared" si="1110"/>
        <v>$.ActiveChanges</v>
      </c>
      <c r="AA6309" s="12">
        <v>56</v>
      </c>
      <c r="AB6309" s="6"/>
      <c r="AJ6309" s="80"/>
      <c r="AK6309" s="113" t="s">
        <v>6565</v>
      </c>
      <c r="AN6309" s="80"/>
      <c r="AO6309" s="80"/>
      <c r="AP6309" s="80"/>
      <c r="AQ6309" s="80"/>
      <c r="AR6309" s="127"/>
      <c r="AS6309" s="80"/>
      <c r="AT6309" s="7"/>
      <c r="AU6309" s="7"/>
      <c r="AV6309" s="165"/>
      <c r="AW6309" s="166"/>
      <c r="AX6309" s="137"/>
      <c r="AY6309" s="147"/>
      <c r="AZ6309" s="167"/>
      <c r="BA6309" s="167"/>
      <c r="BB6309" s="147" t="str">
        <f t="shared" si="1106"/>
        <v/>
      </c>
      <c r="BC6309" s="168"/>
      <c r="BD6309" s="165"/>
      <c r="BE6309" s="165"/>
      <c r="BF6309" s="165"/>
      <c r="BG6309" s="165"/>
      <c r="BH6309" s="165"/>
      <c r="BI6309" s="165"/>
      <c r="BJ6309" s="165"/>
      <c r="BK6309" s="165"/>
      <c r="BL6309" s="165"/>
      <c r="BM6309" s="165"/>
      <c r="BN6309" s="165"/>
      <c r="BO6309" s="165"/>
      <c r="BP6309" s="165"/>
      <c r="BQ6309" s="165"/>
      <c r="BS6309" s="6"/>
      <c r="BT6309" s="11"/>
      <c r="BU6309" s="6"/>
      <c r="BV6309" s="6"/>
    </row>
    <row r="6310" spans="1:74" ht="15.75" x14ac:dyDescent="0.25">
      <c r="A6310" s="52" t="s">
        <v>6563</v>
      </c>
      <c r="B6310" s="56"/>
      <c r="C6310" s="7" t="s">
        <v>128</v>
      </c>
      <c r="D6310" s="7" t="s">
        <v>22</v>
      </c>
      <c r="E6310" s="7"/>
      <c r="F6310" s="64" t="s">
        <v>181</v>
      </c>
      <c r="G6310" s="6"/>
      <c r="H6310" s="6"/>
      <c r="I6310" s="10" t="s">
        <v>110</v>
      </c>
      <c r="J6310" s="11" t="s">
        <v>9328</v>
      </c>
      <c r="K6310" s="194" t="s">
        <v>510</v>
      </c>
      <c r="L6310" s="176"/>
      <c r="M6310" s="176">
        <v>1000</v>
      </c>
      <c r="N6310" s="80" t="s">
        <v>6566</v>
      </c>
      <c r="O6310" s="162"/>
      <c r="P6310" s="80" t="s">
        <v>6784</v>
      </c>
      <c r="Q6310" s="80"/>
      <c r="R6310" s="80"/>
      <c r="S6310" s="163"/>
      <c r="T6310" s="213"/>
      <c r="U6310" s="162"/>
      <c r="V6310" s="164"/>
      <c r="W6310" s="12" t="str">
        <f t="shared" si="1107"/>
        <v>Mqtt1</v>
      </c>
      <c r="X6310" s="196" t="str">
        <f t="shared" si="1108"/>
        <v>SbFR69aft</v>
      </c>
      <c r="Y6310" s="6" t="str">
        <f t="shared" si="1109"/>
        <v>marpower/450000-underwlights/sbfr69aft</v>
      </c>
      <c r="Z6310" s="103" t="str">
        <f t="shared" si="1110"/>
        <v>$.Preset1HmiColor</v>
      </c>
      <c r="AA6310" s="12">
        <v>56</v>
      </c>
      <c r="AB6310" s="6"/>
      <c r="AE6310" s="11">
        <v>9</v>
      </c>
      <c r="AJ6310" s="80"/>
      <c r="AN6310" s="80"/>
      <c r="AO6310" s="80"/>
      <c r="AP6310" s="80"/>
      <c r="AQ6310" s="80"/>
      <c r="AR6310" s="127"/>
      <c r="AS6310" s="80"/>
      <c r="AT6310" s="7"/>
      <c r="AU6310" s="7"/>
      <c r="AV6310" s="165"/>
      <c r="AW6310" s="166"/>
      <c r="AX6310" s="137"/>
      <c r="AY6310" s="147"/>
      <c r="AZ6310" s="167"/>
      <c r="BA6310" s="167"/>
      <c r="BB6310" s="147" t="str">
        <f t="shared" si="1106"/>
        <v/>
      </c>
      <c r="BC6310" s="168"/>
      <c r="BD6310" s="165"/>
      <c r="BE6310" s="165"/>
      <c r="BF6310" s="165"/>
      <c r="BG6310" s="165"/>
      <c r="BH6310" s="165"/>
      <c r="BI6310" s="165"/>
      <c r="BJ6310" s="165"/>
      <c r="BK6310" s="165"/>
      <c r="BL6310" s="165"/>
      <c r="BM6310" s="165"/>
      <c r="BN6310" s="165"/>
      <c r="BO6310" s="165"/>
      <c r="BP6310" s="165"/>
      <c r="BQ6310" s="165"/>
      <c r="BS6310" s="6"/>
      <c r="BT6310" s="11"/>
      <c r="BU6310" s="6"/>
      <c r="BV6310" s="6"/>
    </row>
    <row r="6311" spans="1:74" ht="15.75" x14ac:dyDescent="0.25">
      <c r="A6311" s="52" t="s">
        <v>6563</v>
      </c>
      <c r="B6311" s="56"/>
      <c r="C6311" s="7" t="s">
        <v>128</v>
      </c>
      <c r="D6311" s="7" t="s">
        <v>22</v>
      </c>
      <c r="E6311" s="7"/>
      <c r="F6311" s="64" t="s">
        <v>181</v>
      </c>
      <c r="G6311" s="6"/>
      <c r="H6311" s="6"/>
      <c r="I6311" s="10" t="s">
        <v>110</v>
      </c>
      <c r="J6311" s="11" t="s">
        <v>9346</v>
      </c>
      <c r="K6311" s="194" t="s">
        <v>510</v>
      </c>
      <c r="L6311" s="176"/>
      <c r="M6311" s="176">
        <v>1000</v>
      </c>
      <c r="N6311" s="80" t="s">
        <v>6566</v>
      </c>
      <c r="O6311" s="162"/>
      <c r="P6311" s="80" t="s">
        <v>6785</v>
      </c>
      <c r="Q6311" s="80"/>
      <c r="R6311" s="80"/>
      <c r="S6311" s="163"/>
      <c r="T6311" s="213"/>
      <c r="U6311" s="162"/>
      <c r="V6311" s="164"/>
      <c r="W6311" s="12" t="str">
        <f t="shared" si="1107"/>
        <v>Mqtt1</v>
      </c>
      <c r="X6311" s="196" t="str">
        <f t="shared" si="1108"/>
        <v>SbFR69aft</v>
      </c>
      <c r="Y6311" s="6" t="str">
        <f t="shared" si="1109"/>
        <v>marpower/450000-underwlights/sbfr69aft</v>
      </c>
      <c r="Z6311" s="103" t="str">
        <f t="shared" si="1110"/>
        <v>$.Preset2HmiColor</v>
      </c>
      <c r="AA6311" s="12">
        <v>56</v>
      </c>
      <c r="AB6311" s="6"/>
      <c r="AE6311" s="11">
        <v>9</v>
      </c>
      <c r="AJ6311" s="80"/>
      <c r="AN6311" s="80"/>
      <c r="AO6311" s="80"/>
      <c r="AP6311" s="80"/>
      <c r="AQ6311" s="80"/>
      <c r="AR6311" s="127"/>
      <c r="AS6311" s="80"/>
      <c r="AT6311" s="7"/>
      <c r="AU6311" s="7"/>
      <c r="AV6311" s="165"/>
      <c r="AW6311" s="166"/>
      <c r="AX6311" s="137"/>
      <c r="AY6311" s="147"/>
      <c r="AZ6311" s="167"/>
      <c r="BA6311" s="167"/>
      <c r="BB6311" s="147" t="str">
        <f t="shared" si="1106"/>
        <v/>
      </c>
      <c r="BC6311" s="168"/>
      <c r="BD6311" s="165"/>
      <c r="BE6311" s="165"/>
      <c r="BF6311" s="165"/>
      <c r="BG6311" s="165"/>
      <c r="BH6311" s="165"/>
      <c r="BI6311" s="165"/>
      <c r="BJ6311" s="165"/>
      <c r="BK6311" s="165"/>
      <c r="BL6311" s="165"/>
      <c r="BM6311" s="165"/>
      <c r="BN6311" s="165"/>
      <c r="BO6311" s="165"/>
      <c r="BP6311" s="165"/>
      <c r="BQ6311" s="165"/>
      <c r="BS6311" s="6"/>
      <c r="BT6311" s="11"/>
      <c r="BU6311" s="6"/>
      <c r="BV6311" s="6"/>
    </row>
    <row r="6312" spans="1:74" ht="15.75" x14ac:dyDescent="0.25">
      <c r="A6312" s="52" t="s">
        <v>6563</v>
      </c>
      <c r="B6312" s="56"/>
      <c r="C6312" s="7" t="s">
        <v>128</v>
      </c>
      <c r="D6312" s="7" t="s">
        <v>22</v>
      </c>
      <c r="E6312" s="7"/>
      <c r="F6312" s="64" t="s">
        <v>181</v>
      </c>
      <c r="G6312" s="6"/>
      <c r="H6312" s="6"/>
      <c r="I6312" s="10" t="s">
        <v>110</v>
      </c>
      <c r="J6312" s="11" t="s">
        <v>9364</v>
      </c>
      <c r="K6312" s="194" t="s">
        <v>510</v>
      </c>
      <c r="L6312" s="176"/>
      <c r="M6312" s="176">
        <v>1000</v>
      </c>
      <c r="N6312" s="80" t="s">
        <v>6566</v>
      </c>
      <c r="O6312" s="162"/>
      <c r="P6312" s="80" t="s">
        <v>6786</v>
      </c>
      <c r="Q6312" s="80"/>
      <c r="R6312" s="80"/>
      <c r="S6312" s="163"/>
      <c r="T6312" s="213"/>
      <c r="U6312" s="162"/>
      <c r="V6312" s="164"/>
      <c r="W6312" s="12" t="str">
        <f t="shared" si="1107"/>
        <v>Mqtt1</v>
      </c>
      <c r="X6312" s="196" t="str">
        <f t="shared" si="1108"/>
        <v>SbFR69aft</v>
      </c>
      <c r="Y6312" s="6" t="str">
        <f t="shared" si="1109"/>
        <v>marpower/450000-underwlights/sbfr69aft</v>
      </c>
      <c r="Z6312" s="103" t="str">
        <f t="shared" si="1110"/>
        <v>$.Preset3HmiColor</v>
      </c>
      <c r="AA6312" s="12">
        <v>56</v>
      </c>
      <c r="AB6312" s="6"/>
      <c r="AE6312" s="11">
        <v>9</v>
      </c>
      <c r="AJ6312" s="80"/>
      <c r="AN6312" s="80"/>
      <c r="AO6312" s="80"/>
      <c r="AP6312" s="80"/>
      <c r="AQ6312" s="80"/>
      <c r="AR6312" s="127"/>
      <c r="AS6312" s="80"/>
      <c r="AT6312" s="7"/>
      <c r="AU6312" s="7"/>
      <c r="AV6312" s="165"/>
      <c r="AW6312" s="166"/>
      <c r="AX6312" s="137"/>
      <c r="AY6312" s="147"/>
      <c r="AZ6312" s="167"/>
      <c r="BA6312" s="167"/>
      <c r="BB6312" s="147" t="str">
        <f t="shared" si="1106"/>
        <v/>
      </c>
      <c r="BC6312" s="168"/>
      <c r="BD6312" s="165"/>
      <c r="BE6312" s="165"/>
      <c r="BF6312" s="165"/>
      <c r="BG6312" s="165"/>
      <c r="BH6312" s="165"/>
      <c r="BI6312" s="165"/>
      <c r="BJ6312" s="165"/>
      <c r="BK6312" s="165"/>
      <c r="BL6312" s="165"/>
      <c r="BM6312" s="165"/>
      <c r="BN6312" s="165"/>
      <c r="BO6312" s="165"/>
      <c r="BP6312" s="165"/>
      <c r="BQ6312" s="165"/>
      <c r="BS6312" s="6"/>
      <c r="BT6312" s="11"/>
      <c r="BU6312" s="6"/>
      <c r="BV6312" s="6"/>
    </row>
    <row r="6313" spans="1:74" ht="15.75" x14ac:dyDescent="0.25">
      <c r="A6313" s="52" t="s">
        <v>6563</v>
      </c>
      <c r="B6313" s="56"/>
      <c r="C6313" s="7" t="s">
        <v>128</v>
      </c>
      <c r="D6313" s="7" t="s">
        <v>22</v>
      </c>
      <c r="E6313" s="7"/>
      <c r="F6313" s="64" t="s">
        <v>181</v>
      </c>
      <c r="G6313" s="6"/>
      <c r="H6313" s="6"/>
      <c r="I6313" s="10" t="s">
        <v>110</v>
      </c>
      <c r="J6313" s="11" t="s">
        <v>9382</v>
      </c>
      <c r="K6313" s="194" t="s">
        <v>510</v>
      </c>
      <c r="L6313" s="176"/>
      <c r="M6313" s="176">
        <v>1000</v>
      </c>
      <c r="N6313" s="80" t="s">
        <v>6566</v>
      </c>
      <c r="O6313" s="162"/>
      <c r="P6313" s="80" t="s">
        <v>6787</v>
      </c>
      <c r="Q6313" s="80"/>
      <c r="R6313" s="80"/>
      <c r="S6313" s="163"/>
      <c r="T6313" s="213"/>
      <c r="U6313" s="162"/>
      <c r="V6313" s="164"/>
      <c r="W6313" s="12" t="str">
        <f t="shared" si="1107"/>
        <v>Mqtt1</v>
      </c>
      <c r="X6313" s="196" t="str">
        <f t="shared" si="1108"/>
        <v>SbFR69aft</v>
      </c>
      <c r="Y6313" s="6" t="str">
        <f t="shared" si="1109"/>
        <v>marpower/450000-underwlights/sbfr69aft</v>
      </c>
      <c r="Z6313" s="103" t="str">
        <f t="shared" si="1110"/>
        <v>$.Preset4HmiColor</v>
      </c>
      <c r="AA6313" s="12">
        <v>56</v>
      </c>
      <c r="AB6313" s="6"/>
      <c r="AE6313" s="11">
        <v>9</v>
      </c>
      <c r="AJ6313" s="80"/>
      <c r="AN6313" s="80"/>
      <c r="AO6313" s="80"/>
      <c r="AP6313" s="80"/>
      <c r="AQ6313" s="80"/>
      <c r="AR6313" s="127"/>
      <c r="AS6313" s="80"/>
      <c r="AT6313" s="7"/>
      <c r="AU6313" s="7"/>
      <c r="AV6313" s="165"/>
      <c r="AW6313" s="166"/>
      <c r="AX6313" s="137"/>
      <c r="AY6313" s="147"/>
      <c r="AZ6313" s="167"/>
      <c r="BA6313" s="167"/>
      <c r="BB6313" s="147" t="str">
        <f t="shared" si="1106"/>
        <v/>
      </c>
      <c r="BC6313" s="168"/>
      <c r="BD6313" s="165"/>
      <c r="BE6313" s="165"/>
      <c r="BF6313" s="165"/>
      <c r="BG6313" s="165"/>
      <c r="BH6313" s="165"/>
      <c r="BI6313" s="165"/>
      <c r="BJ6313" s="165"/>
      <c r="BK6313" s="165"/>
      <c r="BL6313" s="165"/>
      <c r="BM6313" s="165"/>
      <c r="BN6313" s="165"/>
      <c r="BO6313" s="165"/>
      <c r="BP6313" s="165"/>
      <c r="BQ6313" s="165"/>
      <c r="BS6313" s="6"/>
      <c r="BT6313" s="11"/>
      <c r="BU6313" s="6"/>
      <c r="BV6313" s="6"/>
    </row>
    <row r="6314" spans="1:74" ht="15.75" x14ac:dyDescent="0.25">
      <c r="A6314" s="52" t="s">
        <v>6563</v>
      </c>
      <c r="B6314" s="56"/>
      <c r="C6314" s="7" t="s">
        <v>128</v>
      </c>
      <c r="D6314" s="7" t="s">
        <v>22</v>
      </c>
      <c r="E6314" s="7"/>
      <c r="F6314" s="64" t="s">
        <v>181</v>
      </c>
      <c r="G6314" s="6"/>
      <c r="H6314" s="6"/>
      <c r="I6314" s="10" t="s">
        <v>110</v>
      </c>
      <c r="J6314" s="11" t="s">
        <v>9400</v>
      </c>
      <c r="K6314" s="194" t="s">
        <v>510</v>
      </c>
      <c r="L6314" s="176"/>
      <c r="M6314" s="176">
        <v>1000</v>
      </c>
      <c r="N6314" s="80" t="s">
        <v>6566</v>
      </c>
      <c r="O6314" s="162"/>
      <c r="P6314" s="80" t="s">
        <v>6788</v>
      </c>
      <c r="Q6314" s="80"/>
      <c r="R6314" s="80"/>
      <c r="S6314" s="163"/>
      <c r="T6314" s="213"/>
      <c r="U6314" s="162"/>
      <c r="V6314" s="164"/>
      <c r="W6314" s="12" t="str">
        <f t="shared" si="1107"/>
        <v>Mqtt1</v>
      </c>
      <c r="X6314" s="196" t="str">
        <f t="shared" si="1108"/>
        <v>SbFR69aft</v>
      </c>
      <c r="Y6314" s="6" t="str">
        <f t="shared" si="1109"/>
        <v>marpower/450000-underwlights/sbfr69aft</v>
      </c>
      <c r="Z6314" s="103" t="str">
        <f t="shared" si="1110"/>
        <v>$.Preset5HmiColor</v>
      </c>
      <c r="AA6314" s="12">
        <v>56</v>
      </c>
      <c r="AB6314" s="6"/>
      <c r="AE6314" s="11">
        <v>9</v>
      </c>
      <c r="AJ6314" s="80"/>
      <c r="AN6314" s="80"/>
      <c r="AO6314" s="80"/>
      <c r="AP6314" s="80"/>
      <c r="AQ6314" s="80"/>
      <c r="AR6314" s="127"/>
      <c r="AS6314" s="80"/>
      <c r="AT6314" s="7"/>
      <c r="AU6314" s="7"/>
      <c r="AV6314" s="165"/>
      <c r="AW6314" s="166"/>
      <c r="AX6314" s="137"/>
      <c r="AY6314" s="147"/>
      <c r="AZ6314" s="167"/>
      <c r="BA6314" s="167"/>
      <c r="BB6314" s="147" t="str">
        <f t="shared" si="1106"/>
        <v/>
      </c>
      <c r="BC6314" s="168"/>
      <c r="BD6314" s="165"/>
      <c r="BE6314" s="165"/>
      <c r="BF6314" s="165"/>
      <c r="BG6314" s="165"/>
      <c r="BH6314" s="165"/>
      <c r="BI6314" s="165"/>
      <c r="BJ6314" s="165"/>
      <c r="BK6314" s="165"/>
      <c r="BL6314" s="165"/>
      <c r="BM6314" s="165"/>
      <c r="BN6314" s="165"/>
      <c r="BO6314" s="165"/>
      <c r="BP6314" s="165"/>
      <c r="BQ6314" s="165"/>
      <c r="BS6314" s="6"/>
      <c r="BT6314" s="11"/>
      <c r="BU6314" s="6"/>
      <c r="BV6314" s="6"/>
    </row>
    <row r="6315" spans="1:74" ht="15.75" x14ac:dyDescent="0.25">
      <c r="A6315" s="52" t="s">
        <v>6563</v>
      </c>
      <c r="B6315" s="56"/>
      <c r="C6315" s="7" t="s">
        <v>128</v>
      </c>
      <c r="D6315" s="7" t="s">
        <v>22</v>
      </c>
      <c r="E6315" s="7"/>
      <c r="F6315" s="64" t="s">
        <v>181</v>
      </c>
      <c r="G6315" s="6"/>
      <c r="H6315" s="6"/>
      <c r="I6315" s="10" t="s">
        <v>110</v>
      </c>
      <c r="J6315" s="11" t="s">
        <v>9418</v>
      </c>
      <c r="K6315" s="194" t="s">
        <v>510</v>
      </c>
      <c r="L6315" s="176"/>
      <c r="M6315" s="176">
        <v>1000</v>
      </c>
      <c r="N6315" s="80" t="s">
        <v>6566</v>
      </c>
      <c r="O6315" s="162"/>
      <c r="P6315" s="80" t="s">
        <v>6789</v>
      </c>
      <c r="Q6315" s="80"/>
      <c r="R6315" s="80"/>
      <c r="S6315" s="163"/>
      <c r="T6315" s="213"/>
      <c r="U6315" s="162"/>
      <c r="V6315" s="164"/>
      <c r="W6315" s="12" t="str">
        <f t="shared" si="1107"/>
        <v>Mqtt1</v>
      </c>
      <c r="X6315" s="196" t="str">
        <f t="shared" si="1108"/>
        <v>SbFR69aft</v>
      </c>
      <c r="Y6315" s="6" t="str">
        <f t="shared" si="1109"/>
        <v>marpower/450000-underwlights/sbfr69aft</v>
      </c>
      <c r="Z6315" s="103" t="str">
        <f t="shared" si="1110"/>
        <v>$.Preset6HmiColor</v>
      </c>
      <c r="AA6315" s="12">
        <v>56</v>
      </c>
      <c r="AB6315" s="6"/>
      <c r="AE6315" s="11">
        <v>9</v>
      </c>
      <c r="AJ6315" s="80"/>
      <c r="AN6315" s="80"/>
      <c r="AO6315" s="80"/>
      <c r="AP6315" s="80"/>
      <c r="AQ6315" s="80"/>
      <c r="AR6315" s="127"/>
      <c r="AS6315" s="80"/>
      <c r="AT6315" s="7"/>
      <c r="AU6315" s="7"/>
      <c r="AV6315" s="165"/>
      <c r="AW6315" s="166"/>
      <c r="AX6315" s="137"/>
      <c r="AY6315" s="147"/>
      <c r="AZ6315" s="167"/>
      <c r="BA6315" s="167"/>
      <c r="BB6315" s="147" t="str">
        <f t="shared" si="1106"/>
        <v/>
      </c>
      <c r="BC6315" s="168"/>
      <c r="BD6315" s="165"/>
      <c r="BE6315" s="165"/>
      <c r="BF6315" s="165"/>
      <c r="BG6315" s="165"/>
      <c r="BH6315" s="165"/>
      <c r="BI6315" s="165"/>
      <c r="BJ6315" s="165"/>
      <c r="BK6315" s="165"/>
      <c r="BL6315" s="165"/>
      <c r="BM6315" s="165"/>
      <c r="BN6315" s="165"/>
      <c r="BO6315" s="165"/>
      <c r="BP6315" s="165"/>
      <c r="BQ6315" s="165"/>
      <c r="BS6315" s="6"/>
      <c r="BT6315" s="11"/>
      <c r="BU6315" s="6"/>
      <c r="BV6315" s="6"/>
    </row>
    <row r="6316" spans="1:74" ht="15.75" x14ac:dyDescent="0.25">
      <c r="A6316" s="52" t="s">
        <v>6563</v>
      </c>
      <c r="B6316" s="56"/>
      <c r="C6316" s="7" t="s">
        <v>128</v>
      </c>
      <c r="D6316" s="7" t="s">
        <v>22</v>
      </c>
      <c r="E6316" s="7"/>
      <c r="F6316" s="64" t="s">
        <v>181</v>
      </c>
      <c r="G6316" s="6"/>
      <c r="H6316" s="6"/>
      <c r="I6316" s="10" t="s">
        <v>110</v>
      </c>
      <c r="J6316" s="11" t="s">
        <v>9436</v>
      </c>
      <c r="K6316" s="194" t="s">
        <v>510</v>
      </c>
      <c r="L6316" s="176"/>
      <c r="M6316" s="176">
        <v>1000</v>
      </c>
      <c r="N6316" s="80" t="s">
        <v>6566</v>
      </c>
      <c r="O6316" s="162"/>
      <c r="P6316" s="80" t="s">
        <v>6790</v>
      </c>
      <c r="Q6316" s="80"/>
      <c r="R6316" s="80"/>
      <c r="S6316" s="163"/>
      <c r="T6316" s="213"/>
      <c r="U6316" s="162"/>
      <c r="V6316" s="164"/>
      <c r="W6316" s="12" t="str">
        <f t="shared" si="1107"/>
        <v>Mqtt1</v>
      </c>
      <c r="X6316" s="196" t="str">
        <f t="shared" si="1108"/>
        <v>SbFR69aft</v>
      </c>
      <c r="Y6316" s="6" t="str">
        <f t="shared" si="1109"/>
        <v>marpower/450000-underwlights/sbfr69aft</v>
      </c>
      <c r="Z6316" s="103" t="str">
        <f t="shared" si="1110"/>
        <v>$.CurrentHmiColor</v>
      </c>
      <c r="AA6316" s="12">
        <v>56</v>
      </c>
      <c r="AB6316" s="6"/>
      <c r="AE6316" s="11">
        <v>9</v>
      </c>
      <c r="AJ6316" s="80"/>
      <c r="AN6316" s="80"/>
      <c r="AO6316" s="80"/>
      <c r="AP6316" s="80"/>
      <c r="AQ6316" s="80"/>
      <c r="AR6316" s="127"/>
      <c r="AS6316" s="80"/>
      <c r="AT6316" s="7"/>
      <c r="AU6316" s="7"/>
      <c r="AV6316" s="165"/>
      <c r="AW6316" s="166"/>
      <c r="AX6316" s="137"/>
      <c r="AY6316" s="147"/>
      <c r="AZ6316" s="167"/>
      <c r="BA6316" s="167"/>
      <c r="BB6316" s="147" t="str">
        <f t="shared" si="1106"/>
        <v/>
      </c>
      <c r="BC6316" s="168"/>
      <c r="BD6316" s="165"/>
      <c r="BE6316" s="165"/>
      <c r="BF6316" s="165"/>
      <c r="BG6316" s="165"/>
      <c r="BH6316" s="165"/>
      <c r="BI6316" s="165"/>
      <c r="BJ6316" s="165"/>
      <c r="BK6316" s="165"/>
      <c r="BL6316" s="165"/>
      <c r="BM6316" s="165"/>
      <c r="BN6316" s="165"/>
      <c r="BO6316" s="165"/>
      <c r="BP6316" s="165"/>
      <c r="BQ6316" s="165"/>
      <c r="BS6316" s="6"/>
      <c r="BT6316" s="11"/>
      <c r="BU6316" s="6"/>
      <c r="BV6316" s="6"/>
    </row>
    <row r="6317" spans="1:74" ht="15.75" x14ac:dyDescent="0.25">
      <c r="A6317" s="52" t="s">
        <v>6563</v>
      </c>
      <c r="B6317" s="56"/>
      <c r="C6317" s="7" t="s">
        <v>114</v>
      </c>
      <c r="D6317" s="7" t="s">
        <v>22</v>
      </c>
      <c r="E6317" s="7"/>
      <c r="F6317" s="64" t="s">
        <v>181</v>
      </c>
      <c r="G6317" s="6"/>
      <c r="H6317" s="6"/>
      <c r="I6317" s="10" t="s">
        <v>110</v>
      </c>
      <c r="J6317" s="11" t="s">
        <v>9169</v>
      </c>
      <c r="K6317" s="194" t="s">
        <v>510</v>
      </c>
      <c r="L6317" s="176"/>
      <c r="M6317" s="176">
        <v>1000</v>
      </c>
      <c r="N6317" s="80" t="s">
        <v>6566</v>
      </c>
      <c r="O6317" s="162"/>
      <c r="P6317" s="80" t="s">
        <v>6791</v>
      </c>
      <c r="Q6317" s="80"/>
      <c r="R6317" s="80"/>
      <c r="S6317" s="163"/>
      <c r="T6317" s="213"/>
      <c r="U6317" s="162"/>
      <c r="V6317" s="164"/>
      <c r="W6317" s="12" t="str">
        <f t="shared" si="1107"/>
        <v>Mqtt1</v>
      </c>
      <c r="X6317" s="196" t="str">
        <f t="shared" si="1108"/>
        <v>CAM3fwd</v>
      </c>
      <c r="Y6317" s="6" t="str">
        <f t="shared" si="1109"/>
        <v>marpower/450000-underwlights/cam3fwd</v>
      </c>
      <c r="Z6317" s="103" t="str">
        <f t="shared" si="1110"/>
        <v>$.PresetSelection</v>
      </c>
      <c r="AA6317" s="12">
        <v>60</v>
      </c>
      <c r="AB6317" s="6"/>
      <c r="AJ6317" s="80"/>
      <c r="AK6317" s="113" t="s">
        <v>6565</v>
      </c>
      <c r="AN6317" s="80"/>
      <c r="AO6317" s="80"/>
      <c r="AP6317" s="80"/>
      <c r="AQ6317" s="80"/>
      <c r="AR6317" s="127"/>
      <c r="AS6317" s="80"/>
      <c r="AT6317" s="7"/>
      <c r="AU6317" s="7"/>
      <c r="AV6317" s="165"/>
      <c r="AW6317" s="166"/>
      <c r="AX6317" s="137"/>
      <c r="AY6317" s="147"/>
      <c r="AZ6317" s="167"/>
      <c r="BA6317" s="167"/>
      <c r="BB6317" s="147" t="str">
        <f t="shared" ref="BB6317:BB6348" si="1111">IF(ISNUMBER(AM6317),"1","")</f>
        <v/>
      </c>
      <c r="BC6317" s="168"/>
      <c r="BD6317" s="165"/>
      <c r="BE6317" s="165"/>
      <c r="BF6317" s="165"/>
      <c r="BG6317" s="165"/>
      <c r="BH6317" s="165"/>
      <c r="BI6317" s="165"/>
      <c r="BJ6317" s="165"/>
      <c r="BK6317" s="165"/>
      <c r="BL6317" s="165"/>
      <c r="BM6317" s="165"/>
      <c r="BN6317" s="165"/>
      <c r="BO6317" s="165"/>
      <c r="BP6317" s="165"/>
      <c r="BQ6317" s="165"/>
      <c r="BS6317" s="6"/>
      <c r="BT6317" s="11"/>
      <c r="BU6317" s="6"/>
      <c r="BV6317" s="6"/>
    </row>
    <row r="6318" spans="1:74" ht="15.75" x14ac:dyDescent="0.25">
      <c r="A6318" s="52" t="s">
        <v>6563</v>
      </c>
      <c r="B6318" s="56"/>
      <c r="C6318" s="7" t="s">
        <v>114</v>
      </c>
      <c r="D6318" s="7" t="s">
        <v>22</v>
      </c>
      <c r="E6318" s="7"/>
      <c r="F6318" s="64" t="s">
        <v>181</v>
      </c>
      <c r="G6318" s="6"/>
      <c r="H6318" s="6"/>
      <c r="I6318" s="10" t="s">
        <v>110</v>
      </c>
      <c r="J6318" s="11" t="s">
        <v>9185</v>
      </c>
      <c r="K6318" s="194" t="s">
        <v>510</v>
      </c>
      <c r="L6318" s="176"/>
      <c r="M6318" s="176">
        <v>1000</v>
      </c>
      <c r="N6318" s="80" t="s">
        <v>6566</v>
      </c>
      <c r="O6318" s="162"/>
      <c r="P6318" s="80" t="s">
        <v>6792</v>
      </c>
      <c r="Q6318" s="80"/>
      <c r="R6318" s="80"/>
      <c r="S6318" s="163"/>
      <c r="T6318" s="213"/>
      <c r="U6318" s="162"/>
      <c r="V6318" s="164"/>
      <c r="W6318" s="12" t="str">
        <f t="shared" si="1107"/>
        <v>Mqtt1</v>
      </c>
      <c r="X6318" s="196" t="str">
        <f t="shared" si="1108"/>
        <v>CAM3fwd</v>
      </c>
      <c r="Y6318" s="6" t="str">
        <f t="shared" si="1109"/>
        <v>marpower/450000-underwlights/cam3fwd</v>
      </c>
      <c r="Z6318" s="103" t="str">
        <f t="shared" si="1110"/>
        <v>$.SliderRed</v>
      </c>
      <c r="AA6318" s="12">
        <v>60</v>
      </c>
      <c r="AB6318" s="6"/>
      <c r="AJ6318" s="80"/>
      <c r="AK6318" s="113" t="s">
        <v>6565</v>
      </c>
      <c r="AN6318" s="80"/>
      <c r="AO6318" s="80"/>
      <c r="AP6318" s="80"/>
      <c r="AQ6318" s="80"/>
      <c r="AR6318" s="127"/>
      <c r="AS6318" s="80"/>
      <c r="AT6318" s="7"/>
      <c r="AU6318" s="7"/>
      <c r="AV6318" s="165"/>
      <c r="AW6318" s="166"/>
      <c r="AX6318" s="137"/>
      <c r="AY6318" s="147"/>
      <c r="AZ6318" s="167"/>
      <c r="BA6318" s="167"/>
      <c r="BB6318" s="147" t="str">
        <f t="shared" ref="BB6318:BB6333" si="1112">IF(ISNUMBER(AM6318),"1","")</f>
        <v/>
      </c>
      <c r="BC6318" s="168"/>
      <c r="BD6318" s="165"/>
      <c r="BE6318" s="165"/>
      <c r="BF6318" s="165"/>
      <c r="BG6318" s="165"/>
      <c r="BH6318" s="165"/>
      <c r="BI6318" s="165"/>
      <c r="BJ6318" s="165"/>
      <c r="BK6318" s="165"/>
      <c r="BL6318" s="165"/>
      <c r="BM6318" s="165"/>
      <c r="BN6318" s="165"/>
      <c r="BO6318" s="165"/>
      <c r="BP6318" s="165"/>
      <c r="BQ6318" s="165"/>
      <c r="BS6318" s="6"/>
      <c r="BT6318" s="11"/>
      <c r="BU6318" s="6"/>
      <c r="BV6318" s="6"/>
    </row>
    <row r="6319" spans="1:74" ht="15.75" x14ac:dyDescent="0.25">
      <c r="A6319" s="52" t="s">
        <v>6563</v>
      </c>
      <c r="B6319" s="56"/>
      <c r="C6319" s="7" t="s">
        <v>114</v>
      </c>
      <c r="D6319" s="7" t="s">
        <v>22</v>
      </c>
      <c r="E6319" s="7"/>
      <c r="F6319" s="64" t="s">
        <v>181</v>
      </c>
      <c r="G6319" s="6"/>
      <c r="H6319" s="6"/>
      <c r="I6319" s="10" t="s">
        <v>110</v>
      </c>
      <c r="J6319" s="11" t="s">
        <v>9203</v>
      </c>
      <c r="K6319" s="194" t="s">
        <v>510</v>
      </c>
      <c r="L6319" s="176"/>
      <c r="M6319" s="176">
        <v>1000</v>
      </c>
      <c r="N6319" s="80" t="s">
        <v>6566</v>
      </c>
      <c r="O6319" s="162"/>
      <c r="P6319" s="80" t="s">
        <v>6793</v>
      </c>
      <c r="Q6319" s="80"/>
      <c r="R6319" s="80"/>
      <c r="S6319" s="163"/>
      <c r="T6319" s="213"/>
      <c r="U6319" s="162"/>
      <c r="V6319" s="164"/>
      <c r="W6319" s="12" t="str">
        <f t="shared" si="1107"/>
        <v>Mqtt1</v>
      </c>
      <c r="X6319" s="196" t="str">
        <f t="shared" si="1108"/>
        <v>CAM3fwd</v>
      </c>
      <c r="Y6319" s="6" t="str">
        <f t="shared" si="1109"/>
        <v>marpower/450000-underwlights/cam3fwd</v>
      </c>
      <c r="Z6319" s="103" t="str">
        <f t="shared" si="1110"/>
        <v>$.SliderGreen</v>
      </c>
      <c r="AA6319" s="12">
        <v>60</v>
      </c>
      <c r="AB6319" s="6"/>
      <c r="AJ6319" s="80"/>
      <c r="AK6319" s="113" t="s">
        <v>6565</v>
      </c>
      <c r="AN6319" s="80"/>
      <c r="AO6319" s="80"/>
      <c r="AP6319" s="80"/>
      <c r="AQ6319" s="80"/>
      <c r="AR6319" s="127"/>
      <c r="AS6319" s="80"/>
      <c r="AT6319" s="7"/>
      <c r="AU6319" s="7"/>
      <c r="AV6319" s="165"/>
      <c r="AW6319" s="166"/>
      <c r="AX6319" s="137"/>
      <c r="AY6319" s="147"/>
      <c r="AZ6319" s="167"/>
      <c r="BA6319" s="167"/>
      <c r="BB6319" s="147" t="str">
        <f t="shared" si="1112"/>
        <v/>
      </c>
      <c r="BC6319" s="168"/>
      <c r="BD6319" s="165"/>
      <c r="BE6319" s="165"/>
      <c r="BF6319" s="165"/>
      <c r="BG6319" s="165"/>
      <c r="BH6319" s="165"/>
      <c r="BI6319" s="165"/>
      <c r="BJ6319" s="165"/>
      <c r="BK6319" s="165"/>
      <c r="BL6319" s="165"/>
      <c r="BM6319" s="165"/>
      <c r="BN6319" s="165"/>
      <c r="BO6319" s="165"/>
      <c r="BP6319" s="165"/>
      <c r="BQ6319" s="165"/>
      <c r="BS6319" s="6"/>
      <c r="BT6319" s="11"/>
      <c r="BU6319" s="6"/>
      <c r="BV6319" s="6"/>
    </row>
    <row r="6320" spans="1:74" ht="15.75" x14ac:dyDescent="0.25">
      <c r="A6320" s="52" t="s">
        <v>6563</v>
      </c>
      <c r="B6320" s="56"/>
      <c r="C6320" s="7" t="s">
        <v>114</v>
      </c>
      <c r="D6320" s="7" t="s">
        <v>22</v>
      </c>
      <c r="E6320" s="7"/>
      <c r="F6320" s="64" t="s">
        <v>181</v>
      </c>
      <c r="G6320" s="6"/>
      <c r="H6320" s="6"/>
      <c r="I6320" s="10" t="s">
        <v>110</v>
      </c>
      <c r="J6320" s="11" t="s">
        <v>9221</v>
      </c>
      <c r="K6320" s="194" t="s">
        <v>510</v>
      </c>
      <c r="L6320" s="176"/>
      <c r="M6320" s="176">
        <v>1000</v>
      </c>
      <c r="N6320" s="80" t="s">
        <v>6566</v>
      </c>
      <c r="O6320" s="162"/>
      <c r="P6320" s="80" t="s">
        <v>6794</v>
      </c>
      <c r="Q6320" s="80"/>
      <c r="R6320" s="80"/>
      <c r="S6320" s="163"/>
      <c r="T6320" s="213"/>
      <c r="U6320" s="162"/>
      <c r="V6320" s="164"/>
      <c r="W6320" s="12" t="str">
        <f t="shared" si="1107"/>
        <v>Mqtt1</v>
      </c>
      <c r="X6320" s="196" t="str">
        <f t="shared" si="1108"/>
        <v>CAM3fwd</v>
      </c>
      <c r="Y6320" s="6" t="str">
        <f t="shared" si="1109"/>
        <v>marpower/450000-underwlights/cam3fwd</v>
      </c>
      <c r="Z6320" s="103" t="str">
        <f t="shared" si="1110"/>
        <v>$.SliderBlue</v>
      </c>
      <c r="AA6320" s="12">
        <v>60</v>
      </c>
      <c r="AB6320" s="6"/>
      <c r="AJ6320" s="80"/>
      <c r="AK6320" s="113" t="s">
        <v>6565</v>
      </c>
      <c r="AN6320" s="80"/>
      <c r="AO6320" s="80"/>
      <c r="AP6320" s="80"/>
      <c r="AQ6320" s="80"/>
      <c r="AR6320" s="127"/>
      <c r="AS6320" s="80"/>
      <c r="AT6320" s="7"/>
      <c r="AU6320" s="7"/>
      <c r="AV6320" s="165"/>
      <c r="AW6320" s="166"/>
      <c r="AX6320" s="137"/>
      <c r="AY6320" s="147"/>
      <c r="AZ6320" s="167"/>
      <c r="BA6320" s="167"/>
      <c r="BB6320" s="147" t="str">
        <f t="shared" si="1112"/>
        <v/>
      </c>
      <c r="BC6320" s="168"/>
      <c r="BD6320" s="165"/>
      <c r="BE6320" s="165"/>
      <c r="BF6320" s="165"/>
      <c r="BG6320" s="165"/>
      <c r="BH6320" s="165"/>
      <c r="BI6320" s="165"/>
      <c r="BJ6320" s="165"/>
      <c r="BK6320" s="165"/>
      <c r="BL6320" s="165"/>
      <c r="BM6320" s="165"/>
      <c r="BN6320" s="165"/>
      <c r="BO6320" s="165"/>
      <c r="BP6320" s="165"/>
      <c r="BQ6320" s="165"/>
      <c r="BS6320" s="6"/>
      <c r="BT6320" s="11"/>
      <c r="BU6320" s="6"/>
      <c r="BV6320" s="6"/>
    </row>
    <row r="6321" spans="1:74" ht="15.75" x14ac:dyDescent="0.25">
      <c r="A6321" s="52" t="s">
        <v>6563</v>
      </c>
      <c r="B6321" s="56"/>
      <c r="C6321" s="7" t="s">
        <v>114</v>
      </c>
      <c r="D6321" s="7" t="s">
        <v>22</v>
      </c>
      <c r="E6321" s="7"/>
      <c r="F6321" s="64" t="s">
        <v>181</v>
      </c>
      <c r="G6321" s="6"/>
      <c r="H6321" s="6"/>
      <c r="I6321" s="10" t="s">
        <v>110</v>
      </c>
      <c r="J6321" s="11" t="s">
        <v>9239</v>
      </c>
      <c r="K6321" s="194" t="s">
        <v>510</v>
      </c>
      <c r="L6321" s="176"/>
      <c r="M6321" s="176">
        <v>1000</v>
      </c>
      <c r="N6321" s="80" t="s">
        <v>6566</v>
      </c>
      <c r="O6321" s="162"/>
      <c r="P6321" s="80" t="s">
        <v>6795</v>
      </c>
      <c r="Q6321" s="80"/>
      <c r="R6321" s="80"/>
      <c r="S6321" s="163"/>
      <c r="T6321" s="213"/>
      <c r="U6321" s="162"/>
      <c r="V6321" s="164"/>
      <c r="W6321" s="12" t="str">
        <f t="shared" si="1107"/>
        <v>Mqtt1</v>
      </c>
      <c r="X6321" s="196" t="str">
        <f t="shared" si="1108"/>
        <v>CAM3fwd</v>
      </c>
      <c r="Y6321" s="6" t="str">
        <f t="shared" si="1109"/>
        <v>marpower/450000-underwlights/cam3fwd</v>
      </c>
      <c r="Z6321" s="103" t="str">
        <f t="shared" si="1110"/>
        <v>$.SliderWhite</v>
      </c>
      <c r="AA6321" s="12">
        <v>60</v>
      </c>
      <c r="AB6321" s="6"/>
      <c r="AJ6321" s="80"/>
      <c r="AK6321" s="113" t="s">
        <v>6565</v>
      </c>
      <c r="AN6321" s="80"/>
      <c r="AO6321" s="80"/>
      <c r="AP6321" s="80"/>
      <c r="AQ6321" s="80"/>
      <c r="AR6321" s="127"/>
      <c r="AS6321" s="80"/>
      <c r="AT6321" s="7"/>
      <c r="AU6321" s="7"/>
      <c r="AV6321" s="165"/>
      <c r="AW6321" s="166"/>
      <c r="AX6321" s="137"/>
      <c r="AY6321" s="147"/>
      <c r="AZ6321" s="167"/>
      <c r="BA6321" s="167"/>
      <c r="BB6321" s="147" t="str">
        <f t="shared" si="1112"/>
        <v/>
      </c>
      <c r="BC6321" s="168"/>
      <c r="BD6321" s="165"/>
      <c r="BE6321" s="165"/>
      <c r="BF6321" s="165"/>
      <c r="BG6321" s="165"/>
      <c r="BH6321" s="165"/>
      <c r="BI6321" s="165"/>
      <c r="BJ6321" s="165"/>
      <c r="BK6321" s="165"/>
      <c r="BL6321" s="165"/>
      <c r="BM6321" s="165"/>
      <c r="BN6321" s="165"/>
      <c r="BO6321" s="165"/>
      <c r="BP6321" s="165"/>
      <c r="BQ6321" s="165"/>
      <c r="BS6321" s="6"/>
      <c r="BT6321" s="11"/>
      <c r="BU6321" s="6"/>
      <c r="BV6321" s="6"/>
    </row>
    <row r="6322" spans="1:74" ht="15.75" x14ac:dyDescent="0.25">
      <c r="A6322" s="52" t="s">
        <v>6563</v>
      </c>
      <c r="B6322" s="56"/>
      <c r="C6322" s="7" t="s">
        <v>111</v>
      </c>
      <c r="D6322" s="7" t="s">
        <v>22</v>
      </c>
      <c r="E6322" s="7"/>
      <c r="F6322" s="64" t="s">
        <v>181</v>
      </c>
      <c r="G6322" s="6"/>
      <c r="H6322" s="6"/>
      <c r="I6322" s="10" t="s">
        <v>110</v>
      </c>
      <c r="J6322" s="11" t="s">
        <v>9257</v>
      </c>
      <c r="K6322" s="194" t="s">
        <v>510</v>
      </c>
      <c r="L6322" s="176"/>
      <c r="M6322" s="176">
        <v>1000</v>
      </c>
      <c r="N6322" s="80" t="s">
        <v>6566</v>
      </c>
      <c r="O6322" s="162"/>
      <c r="P6322" s="80" t="s">
        <v>6796</v>
      </c>
      <c r="Q6322" s="80"/>
      <c r="R6322" s="80"/>
      <c r="S6322" s="163"/>
      <c r="T6322" s="213"/>
      <c r="U6322" s="162"/>
      <c r="V6322" s="164"/>
      <c r="W6322" s="12" t="str">
        <f t="shared" si="1107"/>
        <v>Mqtt1</v>
      </c>
      <c r="X6322" s="196" t="str">
        <f t="shared" si="1108"/>
        <v>CAM3fwd</v>
      </c>
      <c r="Y6322" s="6" t="str">
        <f t="shared" si="1109"/>
        <v>marpower/450000-underwlights/cam3fwd</v>
      </c>
      <c r="Z6322" s="103" t="str">
        <f t="shared" si="1110"/>
        <v>$.PresetReset</v>
      </c>
      <c r="AA6322" s="12">
        <v>60</v>
      </c>
      <c r="AB6322" s="6"/>
      <c r="AJ6322" s="80"/>
      <c r="AK6322" s="113" t="s">
        <v>6565</v>
      </c>
      <c r="AN6322" s="80"/>
      <c r="AO6322" s="80"/>
      <c r="AP6322" s="80"/>
      <c r="AQ6322" s="80"/>
      <c r="AR6322" s="127"/>
      <c r="AS6322" s="80"/>
      <c r="AT6322" s="7"/>
      <c r="AU6322" s="7"/>
      <c r="AV6322" s="165"/>
      <c r="AW6322" s="166"/>
      <c r="AX6322" s="137"/>
      <c r="AY6322" s="147"/>
      <c r="AZ6322" s="167"/>
      <c r="BA6322" s="167"/>
      <c r="BB6322" s="147" t="str">
        <f t="shared" si="1112"/>
        <v/>
      </c>
      <c r="BC6322" s="168"/>
      <c r="BD6322" s="165"/>
      <c r="BE6322" s="165"/>
      <c r="BF6322" s="165"/>
      <c r="BG6322" s="165"/>
      <c r="BH6322" s="165"/>
      <c r="BI6322" s="165"/>
      <c r="BJ6322" s="165"/>
      <c r="BK6322" s="165"/>
      <c r="BL6322" s="165"/>
      <c r="BM6322" s="165"/>
      <c r="BN6322" s="165"/>
      <c r="BO6322" s="165"/>
      <c r="BP6322" s="165"/>
      <c r="BQ6322" s="165"/>
      <c r="BS6322" s="6"/>
      <c r="BT6322" s="11"/>
      <c r="BU6322" s="6"/>
      <c r="BV6322" s="6"/>
    </row>
    <row r="6323" spans="1:74" ht="15.75" x14ac:dyDescent="0.25">
      <c r="A6323" s="52" t="s">
        <v>6563</v>
      </c>
      <c r="B6323" s="56"/>
      <c r="C6323" s="7" t="s">
        <v>111</v>
      </c>
      <c r="D6323" s="7" t="s">
        <v>22</v>
      </c>
      <c r="E6323" s="7"/>
      <c r="F6323" s="64" t="s">
        <v>181</v>
      </c>
      <c r="G6323" s="6"/>
      <c r="H6323" s="6"/>
      <c r="I6323" s="10" t="s">
        <v>110</v>
      </c>
      <c r="J6323" s="11" t="s">
        <v>9275</v>
      </c>
      <c r="K6323" s="194" t="s">
        <v>510</v>
      </c>
      <c r="L6323" s="176"/>
      <c r="M6323" s="176">
        <v>1000</v>
      </c>
      <c r="N6323" s="80" t="s">
        <v>6566</v>
      </c>
      <c r="O6323" s="162"/>
      <c r="P6323" s="80" t="s">
        <v>6797</v>
      </c>
      <c r="Q6323" s="80"/>
      <c r="R6323" s="80"/>
      <c r="S6323" s="163"/>
      <c r="T6323" s="213"/>
      <c r="U6323" s="162"/>
      <c r="V6323" s="164"/>
      <c r="W6323" s="12" t="str">
        <f t="shared" si="1107"/>
        <v>Mqtt1</v>
      </c>
      <c r="X6323" s="196" t="str">
        <f t="shared" si="1108"/>
        <v>CAM3fwd</v>
      </c>
      <c r="Y6323" s="6" t="str">
        <f t="shared" si="1109"/>
        <v>marpower/450000-underwlights/cam3fwd</v>
      </c>
      <c r="Z6323" s="103" t="str">
        <f t="shared" si="1110"/>
        <v>$.PresetSet</v>
      </c>
      <c r="AA6323" s="12">
        <v>60</v>
      </c>
      <c r="AB6323" s="6"/>
      <c r="AJ6323" s="80"/>
      <c r="AK6323" s="113" t="s">
        <v>6565</v>
      </c>
      <c r="AN6323" s="80"/>
      <c r="AO6323" s="80"/>
      <c r="AP6323" s="80"/>
      <c r="AQ6323" s="80"/>
      <c r="AR6323" s="127"/>
      <c r="AS6323" s="80"/>
      <c r="AT6323" s="7"/>
      <c r="AU6323" s="7"/>
      <c r="AV6323" s="165"/>
      <c r="AW6323" s="166"/>
      <c r="AX6323" s="137"/>
      <c r="AY6323" s="147"/>
      <c r="AZ6323" s="167"/>
      <c r="BA6323" s="167"/>
      <c r="BB6323" s="147" t="str">
        <f t="shared" si="1112"/>
        <v/>
      </c>
      <c r="BC6323" s="168"/>
      <c r="BD6323" s="165"/>
      <c r="BE6323" s="165"/>
      <c r="BF6323" s="165"/>
      <c r="BG6323" s="165"/>
      <c r="BH6323" s="165"/>
      <c r="BI6323" s="165"/>
      <c r="BJ6323" s="165"/>
      <c r="BK6323" s="165"/>
      <c r="BL6323" s="165"/>
      <c r="BM6323" s="165"/>
      <c r="BN6323" s="165"/>
      <c r="BO6323" s="165"/>
      <c r="BP6323" s="165"/>
      <c r="BQ6323" s="165"/>
      <c r="BS6323" s="6"/>
      <c r="BT6323" s="11"/>
      <c r="BU6323" s="6"/>
      <c r="BV6323" s="6"/>
    </row>
    <row r="6324" spans="1:74" ht="15.75" x14ac:dyDescent="0.25">
      <c r="A6324" s="52" t="s">
        <v>6563</v>
      </c>
      <c r="B6324" s="56"/>
      <c r="C6324" s="7" t="s">
        <v>111</v>
      </c>
      <c r="D6324" s="7" t="s">
        <v>22</v>
      </c>
      <c r="E6324" s="7"/>
      <c r="F6324" s="64" t="s">
        <v>181</v>
      </c>
      <c r="G6324" s="6"/>
      <c r="H6324" s="6"/>
      <c r="I6324" s="10" t="s">
        <v>110</v>
      </c>
      <c r="J6324" s="11" t="s">
        <v>9293</v>
      </c>
      <c r="K6324" s="194" t="s">
        <v>510</v>
      </c>
      <c r="L6324" s="176"/>
      <c r="M6324" s="176">
        <v>1000</v>
      </c>
      <c r="N6324" s="80" t="s">
        <v>6566</v>
      </c>
      <c r="O6324" s="162"/>
      <c r="P6324" s="80" t="s">
        <v>6798</v>
      </c>
      <c r="Q6324" s="80"/>
      <c r="R6324" s="80"/>
      <c r="S6324" s="163"/>
      <c r="T6324" s="213"/>
      <c r="U6324" s="162"/>
      <c r="V6324" s="164"/>
      <c r="W6324" s="12" t="str">
        <f t="shared" si="1107"/>
        <v>Mqtt1</v>
      </c>
      <c r="X6324" s="196" t="str">
        <f t="shared" si="1108"/>
        <v>CAM3fwd</v>
      </c>
      <c r="Y6324" s="6" t="str">
        <f t="shared" si="1109"/>
        <v>marpower/450000-underwlights/cam3fwd</v>
      </c>
      <c r="Z6324" s="103" t="str">
        <f t="shared" si="1110"/>
        <v>$.SliderOnOff</v>
      </c>
      <c r="AA6324" s="12">
        <v>60</v>
      </c>
      <c r="AB6324" s="6"/>
      <c r="AJ6324" s="80"/>
      <c r="AK6324" s="113" t="s">
        <v>6565</v>
      </c>
      <c r="AN6324" s="80"/>
      <c r="AO6324" s="80"/>
      <c r="AP6324" s="80"/>
      <c r="AQ6324" s="80"/>
      <c r="AR6324" s="127"/>
      <c r="AS6324" s="80"/>
      <c r="AT6324" s="7"/>
      <c r="AU6324" s="7"/>
      <c r="AV6324" s="165"/>
      <c r="AW6324" s="166"/>
      <c r="AX6324" s="137"/>
      <c r="AY6324" s="147"/>
      <c r="AZ6324" s="167"/>
      <c r="BA6324" s="167"/>
      <c r="BB6324" s="147" t="str">
        <f t="shared" si="1112"/>
        <v/>
      </c>
      <c r="BC6324" s="168"/>
      <c r="BD6324" s="165"/>
      <c r="BE6324" s="165"/>
      <c r="BF6324" s="165"/>
      <c r="BG6324" s="165"/>
      <c r="BH6324" s="165"/>
      <c r="BI6324" s="165"/>
      <c r="BJ6324" s="165"/>
      <c r="BK6324" s="165"/>
      <c r="BL6324" s="165"/>
      <c r="BM6324" s="165"/>
      <c r="BN6324" s="165"/>
      <c r="BO6324" s="165"/>
      <c r="BP6324" s="165"/>
      <c r="BQ6324" s="165"/>
      <c r="BS6324" s="6"/>
      <c r="BT6324" s="11"/>
      <c r="BU6324" s="6"/>
      <c r="BV6324" s="6"/>
    </row>
    <row r="6325" spans="1:74" ht="15.75" x14ac:dyDescent="0.25">
      <c r="A6325" s="52" t="s">
        <v>6563</v>
      </c>
      <c r="B6325" s="56"/>
      <c r="C6325" s="7" t="s">
        <v>111</v>
      </c>
      <c r="D6325" s="7" t="s">
        <v>22</v>
      </c>
      <c r="E6325" s="7"/>
      <c r="F6325" s="64" t="s">
        <v>181</v>
      </c>
      <c r="G6325" s="6"/>
      <c r="H6325" s="6"/>
      <c r="I6325" s="10" t="s">
        <v>110</v>
      </c>
      <c r="J6325" s="11" t="s">
        <v>9311</v>
      </c>
      <c r="K6325" s="194" t="s">
        <v>510</v>
      </c>
      <c r="L6325" s="176"/>
      <c r="M6325" s="176">
        <v>1000</v>
      </c>
      <c r="N6325" s="80" t="s">
        <v>6566</v>
      </c>
      <c r="O6325" s="162"/>
      <c r="P6325" s="80" t="s">
        <v>6799</v>
      </c>
      <c r="Q6325" s="80"/>
      <c r="R6325" s="80"/>
      <c r="S6325" s="163"/>
      <c r="T6325" s="213"/>
      <c r="U6325" s="162"/>
      <c r="V6325" s="164"/>
      <c r="W6325" s="12" t="str">
        <f t="shared" si="1107"/>
        <v>Mqtt1</v>
      </c>
      <c r="X6325" s="196" t="str">
        <f t="shared" si="1108"/>
        <v>CAM3fwd</v>
      </c>
      <c r="Y6325" s="6" t="str">
        <f t="shared" si="1109"/>
        <v>marpower/450000-underwlights/cam3fwd</v>
      </c>
      <c r="Z6325" s="103" t="str">
        <f t="shared" si="1110"/>
        <v>$.ActiveChanges</v>
      </c>
      <c r="AA6325" s="12">
        <v>60</v>
      </c>
      <c r="AB6325" s="6"/>
      <c r="AJ6325" s="80"/>
      <c r="AK6325" s="113" t="s">
        <v>6565</v>
      </c>
      <c r="AN6325" s="80"/>
      <c r="AO6325" s="80"/>
      <c r="AP6325" s="80"/>
      <c r="AQ6325" s="80"/>
      <c r="AR6325" s="127"/>
      <c r="AS6325" s="80"/>
      <c r="AT6325" s="7"/>
      <c r="AU6325" s="7"/>
      <c r="AV6325" s="165"/>
      <c r="AW6325" s="166"/>
      <c r="AX6325" s="137"/>
      <c r="AY6325" s="147"/>
      <c r="AZ6325" s="167"/>
      <c r="BA6325" s="167"/>
      <c r="BB6325" s="147" t="str">
        <f t="shared" si="1112"/>
        <v/>
      </c>
      <c r="BC6325" s="168"/>
      <c r="BD6325" s="165"/>
      <c r="BE6325" s="165"/>
      <c r="BF6325" s="165"/>
      <c r="BG6325" s="165"/>
      <c r="BH6325" s="165"/>
      <c r="BI6325" s="165"/>
      <c r="BJ6325" s="165"/>
      <c r="BK6325" s="165"/>
      <c r="BL6325" s="165"/>
      <c r="BM6325" s="165"/>
      <c r="BN6325" s="165"/>
      <c r="BO6325" s="165"/>
      <c r="BP6325" s="165"/>
      <c r="BQ6325" s="165"/>
      <c r="BS6325" s="6"/>
      <c r="BT6325" s="11"/>
      <c r="BU6325" s="6"/>
      <c r="BV6325" s="6"/>
    </row>
    <row r="6326" spans="1:74" ht="15.75" x14ac:dyDescent="0.25">
      <c r="A6326" s="52" t="s">
        <v>6563</v>
      </c>
      <c r="B6326" s="56"/>
      <c r="C6326" s="7" t="s">
        <v>128</v>
      </c>
      <c r="D6326" s="7" t="s">
        <v>22</v>
      </c>
      <c r="E6326" s="7"/>
      <c r="F6326" s="64" t="s">
        <v>181</v>
      </c>
      <c r="G6326" s="6"/>
      <c r="H6326" s="6"/>
      <c r="I6326" s="10" t="s">
        <v>110</v>
      </c>
      <c r="J6326" s="11" t="s">
        <v>9329</v>
      </c>
      <c r="K6326" s="194" t="s">
        <v>510</v>
      </c>
      <c r="L6326" s="176"/>
      <c r="M6326" s="176">
        <v>1000</v>
      </c>
      <c r="N6326" s="80" t="s">
        <v>6566</v>
      </c>
      <c r="O6326" s="162"/>
      <c r="P6326" s="80" t="s">
        <v>6800</v>
      </c>
      <c r="Q6326" s="80"/>
      <c r="R6326" s="80"/>
      <c r="S6326" s="163"/>
      <c r="T6326" s="213"/>
      <c r="U6326" s="162"/>
      <c r="V6326" s="164"/>
      <c r="W6326" s="12" t="str">
        <f t="shared" si="1107"/>
        <v>Mqtt1</v>
      </c>
      <c r="X6326" s="196" t="str">
        <f t="shared" si="1108"/>
        <v>CAM3fwd</v>
      </c>
      <c r="Y6326" s="6" t="str">
        <f t="shared" si="1109"/>
        <v>marpower/450000-underwlights/cam3fwd</v>
      </c>
      <c r="Z6326" s="103" t="str">
        <f t="shared" si="1110"/>
        <v>$.Preset1HmiColor</v>
      </c>
      <c r="AA6326" s="12">
        <v>60</v>
      </c>
      <c r="AB6326" s="6"/>
      <c r="AE6326" s="11">
        <v>9</v>
      </c>
      <c r="AJ6326" s="80"/>
      <c r="AN6326" s="80"/>
      <c r="AO6326" s="80"/>
      <c r="AP6326" s="80"/>
      <c r="AQ6326" s="80"/>
      <c r="AR6326" s="127"/>
      <c r="AS6326" s="80"/>
      <c r="AT6326" s="7"/>
      <c r="AU6326" s="7"/>
      <c r="AV6326" s="165"/>
      <c r="AW6326" s="166"/>
      <c r="AX6326" s="137"/>
      <c r="AY6326" s="147"/>
      <c r="AZ6326" s="167"/>
      <c r="BA6326" s="167"/>
      <c r="BB6326" s="147" t="str">
        <f t="shared" si="1112"/>
        <v/>
      </c>
      <c r="BC6326" s="168"/>
      <c r="BD6326" s="165"/>
      <c r="BE6326" s="165"/>
      <c r="BF6326" s="165"/>
      <c r="BG6326" s="165"/>
      <c r="BH6326" s="165"/>
      <c r="BI6326" s="165"/>
      <c r="BJ6326" s="165"/>
      <c r="BK6326" s="165"/>
      <c r="BL6326" s="165"/>
      <c r="BM6326" s="165"/>
      <c r="BN6326" s="165"/>
      <c r="BO6326" s="165"/>
      <c r="BP6326" s="165"/>
      <c r="BQ6326" s="165"/>
      <c r="BS6326" s="6"/>
      <c r="BT6326" s="11"/>
      <c r="BU6326" s="6"/>
      <c r="BV6326" s="6"/>
    </row>
    <row r="6327" spans="1:74" ht="15.75" x14ac:dyDescent="0.25">
      <c r="A6327" s="52" t="s">
        <v>6563</v>
      </c>
      <c r="B6327" s="56"/>
      <c r="C6327" s="7" t="s">
        <v>128</v>
      </c>
      <c r="D6327" s="7" t="s">
        <v>22</v>
      </c>
      <c r="E6327" s="7"/>
      <c r="F6327" s="64" t="s">
        <v>181</v>
      </c>
      <c r="G6327" s="6"/>
      <c r="H6327" s="6"/>
      <c r="I6327" s="10" t="s">
        <v>110</v>
      </c>
      <c r="J6327" s="11" t="s">
        <v>9347</v>
      </c>
      <c r="K6327" s="194" t="s">
        <v>510</v>
      </c>
      <c r="L6327" s="176"/>
      <c r="M6327" s="176">
        <v>1000</v>
      </c>
      <c r="N6327" s="80" t="s">
        <v>6566</v>
      </c>
      <c r="O6327" s="162"/>
      <c r="P6327" s="80" t="s">
        <v>6801</v>
      </c>
      <c r="Q6327" s="80"/>
      <c r="R6327" s="80"/>
      <c r="S6327" s="163"/>
      <c r="T6327" s="213"/>
      <c r="U6327" s="162"/>
      <c r="V6327" s="164"/>
      <c r="W6327" s="12" t="str">
        <f t="shared" si="1107"/>
        <v>Mqtt1</v>
      </c>
      <c r="X6327" s="196" t="str">
        <f t="shared" si="1108"/>
        <v>CAM3fwd</v>
      </c>
      <c r="Y6327" s="6" t="str">
        <f t="shared" si="1109"/>
        <v>marpower/450000-underwlights/cam3fwd</v>
      </c>
      <c r="Z6327" s="103" t="str">
        <f t="shared" si="1110"/>
        <v>$.Preset2HmiColor</v>
      </c>
      <c r="AA6327" s="12">
        <v>60</v>
      </c>
      <c r="AB6327" s="6"/>
      <c r="AE6327" s="11">
        <v>9</v>
      </c>
      <c r="AJ6327" s="80"/>
      <c r="AN6327" s="80"/>
      <c r="AO6327" s="80"/>
      <c r="AP6327" s="80"/>
      <c r="AQ6327" s="80"/>
      <c r="AR6327" s="127"/>
      <c r="AS6327" s="80"/>
      <c r="AT6327" s="7"/>
      <c r="AU6327" s="7"/>
      <c r="AV6327" s="165"/>
      <c r="AW6327" s="166"/>
      <c r="AX6327" s="137"/>
      <c r="AY6327" s="147"/>
      <c r="AZ6327" s="167"/>
      <c r="BA6327" s="167"/>
      <c r="BB6327" s="147" t="str">
        <f t="shared" si="1112"/>
        <v/>
      </c>
      <c r="BC6327" s="168"/>
      <c r="BD6327" s="165"/>
      <c r="BE6327" s="165"/>
      <c r="BF6327" s="165"/>
      <c r="BG6327" s="165"/>
      <c r="BH6327" s="165"/>
      <c r="BI6327" s="165"/>
      <c r="BJ6327" s="165"/>
      <c r="BK6327" s="165"/>
      <c r="BL6327" s="165"/>
      <c r="BM6327" s="165"/>
      <c r="BN6327" s="165"/>
      <c r="BO6327" s="165"/>
      <c r="BP6327" s="165"/>
      <c r="BQ6327" s="165"/>
      <c r="BS6327" s="6"/>
      <c r="BT6327" s="11"/>
      <c r="BU6327" s="6"/>
      <c r="BV6327" s="6"/>
    </row>
    <row r="6328" spans="1:74" ht="15.75" x14ac:dyDescent="0.25">
      <c r="A6328" s="52" t="s">
        <v>6563</v>
      </c>
      <c r="B6328" s="56"/>
      <c r="C6328" s="7" t="s">
        <v>128</v>
      </c>
      <c r="D6328" s="7" t="s">
        <v>22</v>
      </c>
      <c r="E6328" s="7"/>
      <c r="F6328" s="64" t="s">
        <v>181</v>
      </c>
      <c r="G6328" s="6"/>
      <c r="H6328" s="6"/>
      <c r="I6328" s="10" t="s">
        <v>110</v>
      </c>
      <c r="J6328" s="11" t="s">
        <v>9365</v>
      </c>
      <c r="K6328" s="194" t="s">
        <v>510</v>
      </c>
      <c r="L6328" s="176"/>
      <c r="M6328" s="176">
        <v>1000</v>
      </c>
      <c r="N6328" s="80" t="s">
        <v>6566</v>
      </c>
      <c r="O6328" s="162"/>
      <c r="P6328" s="80" t="s">
        <v>6802</v>
      </c>
      <c r="Q6328" s="80"/>
      <c r="R6328" s="80"/>
      <c r="S6328" s="163"/>
      <c r="T6328" s="213"/>
      <c r="U6328" s="162"/>
      <c r="V6328" s="164"/>
      <c r="W6328" s="12" t="str">
        <f t="shared" si="1107"/>
        <v>Mqtt1</v>
      </c>
      <c r="X6328" s="196" t="str">
        <f t="shared" si="1108"/>
        <v>CAM3fwd</v>
      </c>
      <c r="Y6328" s="6" t="str">
        <f t="shared" si="1109"/>
        <v>marpower/450000-underwlights/cam3fwd</v>
      </c>
      <c r="Z6328" s="103" t="str">
        <f t="shared" si="1110"/>
        <v>$.Preset3HmiColor</v>
      </c>
      <c r="AA6328" s="12">
        <v>60</v>
      </c>
      <c r="AB6328" s="6"/>
      <c r="AE6328" s="11">
        <v>9</v>
      </c>
      <c r="AJ6328" s="80"/>
      <c r="AN6328" s="80"/>
      <c r="AO6328" s="80"/>
      <c r="AP6328" s="80"/>
      <c r="AQ6328" s="80"/>
      <c r="AR6328" s="127"/>
      <c r="AS6328" s="80"/>
      <c r="AT6328" s="7"/>
      <c r="AU6328" s="7"/>
      <c r="AV6328" s="165"/>
      <c r="AW6328" s="166"/>
      <c r="AX6328" s="137"/>
      <c r="AY6328" s="147"/>
      <c r="AZ6328" s="167"/>
      <c r="BA6328" s="167"/>
      <c r="BB6328" s="147" t="str">
        <f t="shared" si="1112"/>
        <v/>
      </c>
      <c r="BC6328" s="168"/>
      <c r="BD6328" s="165"/>
      <c r="BE6328" s="165"/>
      <c r="BF6328" s="165"/>
      <c r="BG6328" s="165"/>
      <c r="BH6328" s="165"/>
      <c r="BI6328" s="165"/>
      <c r="BJ6328" s="165"/>
      <c r="BK6328" s="165"/>
      <c r="BL6328" s="165"/>
      <c r="BM6328" s="165"/>
      <c r="BN6328" s="165"/>
      <c r="BO6328" s="165"/>
      <c r="BP6328" s="165"/>
      <c r="BQ6328" s="165"/>
      <c r="BS6328" s="6"/>
      <c r="BT6328" s="11"/>
      <c r="BU6328" s="6"/>
      <c r="BV6328" s="6"/>
    </row>
    <row r="6329" spans="1:74" ht="15.75" x14ac:dyDescent="0.25">
      <c r="A6329" s="52" t="s">
        <v>6563</v>
      </c>
      <c r="B6329" s="56"/>
      <c r="C6329" s="7" t="s">
        <v>128</v>
      </c>
      <c r="D6329" s="7" t="s">
        <v>22</v>
      </c>
      <c r="E6329" s="7"/>
      <c r="F6329" s="64" t="s">
        <v>181</v>
      </c>
      <c r="G6329" s="6"/>
      <c r="H6329" s="6"/>
      <c r="I6329" s="10" t="s">
        <v>110</v>
      </c>
      <c r="J6329" s="11" t="s">
        <v>9383</v>
      </c>
      <c r="K6329" s="194" t="s">
        <v>510</v>
      </c>
      <c r="L6329" s="176"/>
      <c r="M6329" s="176">
        <v>1000</v>
      </c>
      <c r="N6329" s="80" t="s">
        <v>6566</v>
      </c>
      <c r="O6329" s="162"/>
      <c r="P6329" s="80" t="s">
        <v>6803</v>
      </c>
      <c r="Q6329" s="80"/>
      <c r="R6329" s="80"/>
      <c r="S6329" s="163"/>
      <c r="T6329" s="213"/>
      <c r="U6329" s="162"/>
      <c r="V6329" s="164"/>
      <c r="W6329" s="12" t="str">
        <f t="shared" si="1107"/>
        <v>Mqtt1</v>
      </c>
      <c r="X6329" s="196" t="str">
        <f t="shared" si="1108"/>
        <v>CAM3fwd</v>
      </c>
      <c r="Y6329" s="6" t="str">
        <f t="shared" si="1109"/>
        <v>marpower/450000-underwlights/cam3fwd</v>
      </c>
      <c r="Z6329" s="103" t="str">
        <f t="shared" si="1110"/>
        <v>$.Preset4HmiColor</v>
      </c>
      <c r="AA6329" s="12">
        <v>60</v>
      </c>
      <c r="AB6329" s="6"/>
      <c r="AE6329" s="11">
        <v>9</v>
      </c>
      <c r="AJ6329" s="80"/>
      <c r="AN6329" s="80"/>
      <c r="AO6329" s="80"/>
      <c r="AP6329" s="80"/>
      <c r="AQ6329" s="80"/>
      <c r="AR6329" s="127"/>
      <c r="AS6329" s="80"/>
      <c r="AT6329" s="7"/>
      <c r="AU6329" s="7"/>
      <c r="AV6329" s="165"/>
      <c r="AW6329" s="166"/>
      <c r="AX6329" s="137"/>
      <c r="AY6329" s="147"/>
      <c r="AZ6329" s="167"/>
      <c r="BA6329" s="167"/>
      <c r="BB6329" s="147" t="str">
        <f t="shared" si="1112"/>
        <v/>
      </c>
      <c r="BC6329" s="168"/>
      <c r="BD6329" s="165"/>
      <c r="BE6329" s="165"/>
      <c r="BF6329" s="165"/>
      <c r="BG6329" s="165"/>
      <c r="BH6329" s="165"/>
      <c r="BI6329" s="165"/>
      <c r="BJ6329" s="165"/>
      <c r="BK6329" s="165"/>
      <c r="BL6329" s="165"/>
      <c r="BM6329" s="165"/>
      <c r="BN6329" s="165"/>
      <c r="BO6329" s="165"/>
      <c r="BP6329" s="165"/>
      <c r="BQ6329" s="165"/>
      <c r="BS6329" s="6"/>
      <c r="BT6329" s="11"/>
      <c r="BU6329" s="6"/>
      <c r="BV6329" s="6"/>
    </row>
    <row r="6330" spans="1:74" ht="15.75" x14ac:dyDescent="0.25">
      <c r="A6330" s="52" t="s">
        <v>6563</v>
      </c>
      <c r="B6330" s="56"/>
      <c r="C6330" s="7" t="s">
        <v>128</v>
      </c>
      <c r="D6330" s="7" t="s">
        <v>22</v>
      </c>
      <c r="E6330" s="7"/>
      <c r="F6330" s="64" t="s">
        <v>181</v>
      </c>
      <c r="G6330" s="6"/>
      <c r="H6330" s="6"/>
      <c r="I6330" s="10" t="s">
        <v>110</v>
      </c>
      <c r="J6330" s="11" t="s">
        <v>9401</v>
      </c>
      <c r="K6330" s="194" t="s">
        <v>510</v>
      </c>
      <c r="L6330" s="176"/>
      <c r="M6330" s="176">
        <v>1000</v>
      </c>
      <c r="N6330" s="80" t="s">
        <v>6566</v>
      </c>
      <c r="O6330" s="162"/>
      <c r="P6330" s="80" t="s">
        <v>6804</v>
      </c>
      <c r="Q6330" s="80"/>
      <c r="R6330" s="80"/>
      <c r="S6330" s="163"/>
      <c r="T6330" s="213"/>
      <c r="U6330" s="162"/>
      <c r="V6330" s="164"/>
      <c r="W6330" s="12" t="str">
        <f t="shared" si="1107"/>
        <v>Mqtt1</v>
      </c>
      <c r="X6330" s="196" t="str">
        <f t="shared" si="1108"/>
        <v>CAM3fwd</v>
      </c>
      <c r="Y6330" s="6" t="str">
        <f t="shared" si="1109"/>
        <v>marpower/450000-underwlights/cam3fwd</v>
      </c>
      <c r="Z6330" s="103" t="str">
        <f t="shared" si="1110"/>
        <v>$.Preset5HmiColor</v>
      </c>
      <c r="AA6330" s="12">
        <v>60</v>
      </c>
      <c r="AB6330" s="6"/>
      <c r="AE6330" s="11">
        <v>9</v>
      </c>
      <c r="AJ6330" s="80"/>
      <c r="AN6330" s="80"/>
      <c r="AO6330" s="80"/>
      <c r="AP6330" s="80"/>
      <c r="AQ6330" s="80"/>
      <c r="AR6330" s="127"/>
      <c r="AS6330" s="80"/>
      <c r="AT6330" s="7"/>
      <c r="AU6330" s="7"/>
      <c r="AV6330" s="165"/>
      <c r="AW6330" s="166"/>
      <c r="AX6330" s="137"/>
      <c r="AY6330" s="147"/>
      <c r="AZ6330" s="167"/>
      <c r="BA6330" s="167"/>
      <c r="BB6330" s="147" t="str">
        <f t="shared" si="1112"/>
        <v/>
      </c>
      <c r="BC6330" s="168"/>
      <c r="BD6330" s="165"/>
      <c r="BE6330" s="165"/>
      <c r="BF6330" s="165"/>
      <c r="BG6330" s="165"/>
      <c r="BH6330" s="165"/>
      <c r="BI6330" s="165"/>
      <c r="BJ6330" s="165"/>
      <c r="BK6330" s="165"/>
      <c r="BL6330" s="165"/>
      <c r="BM6330" s="165"/>
      <c r="BN6330" s="165"/>
      <c r="BO6330" s="165"/>
      <c r="BP6330" s="165"/>
      <c r="BQ6330" s="165"/>
      <c r="BS6330" s="6"/>
      <c r="BT6330" s="11"/>
      <c r="BU6330" s="6"/>
      <c r="BV6330" s="6"/>
    </row>
    <row r="6331" spans="1:74" ht="15.75" x14ac:dyDescent="0.25">
      <c r="A6331" s="52" t="s">
        <v>6563</v>
      </c>
      <c r="B6331" s="56"/>
      <c r="C6331" s="7" t="s">
        <v>128</v>
      </c>
      <c r="D6331" s="7" t="s">
        <v>22</v>
      </c>
      <c r="E6331" s="7"/>
      <c r="F6331" s="64" t="s">
        <v>181</v>
      </c>
      <c r="G6331" s="6"/>
      <c r="H6331" s="6"/>
      <c r="I6331" s="10" t="s">
        <v>110</v>
      </c>
      <c r="J6331" s="11" t="s">
        <v>9419</v>
      </c>
      <c r="K6331" s="194" t="s">
        <v>510</v>
      </c>
      <c r="L6331" s="176"/>
      <c r="M6331" s="176">
        <v>1000</v>
      </c>
      <c r="N6331" s="80" t="s">
        <v>6566</v>
      </c>
      <c r="O6331" s="162"/>
      <c r="P6331" s="80" t="s">
        <v>6805</v>
      </c>
      <c r="Q6331" s="80"/>
      <c r="R6331" s="80"/>
      <c r="S6331" s="163"/>
      <c r="T6331" s="213"/>
      <c r="U6331" s="162"/>
      <c r="V6331" s="164"/>
      <c r="W6331" s="12" t="str">
        <f t="shared" si="1107"/>
        <v>Mqtt1</v>
      </c>
      <c r="X6331" s="196" t="str">
        <f t="shared" si="1108"/>
        <v>CAM3fwd</v>
      </c>
      <c r="Y6331" s="6" t="str">
        <f t="shared" si="1109"/>
        <v>marpower/450000-underwlights/cam3fwd</v>
      </c>
      <c r="Z6331" s="103" t="str">
        <f t="shared" si="1110"/>
        <v>$.Preset6HmiColor</v>
      </c>
      <c r="AA6331" s="12">
        <v>60</v>
      </c>
      <c r="AB6331" s="6"/>
      <c r="AE6331" s="11">
        <v>9</v>
      </c>
      <c r="AJ6331" s="80"/>
      <c r="AN6331" s="80"/>
      <c r="AO6331" s="80"/>
      <c r="AP6331" s="80"/>
      <c r="AQ6331" s="80"/>
      <c r="AR6331" s="127"/>
      <c r="AS6331" s="80"/>
      <c r="AT6331" s="7"/>
      <c r="AU6331" s="7"/>
      <c r="AV6331" s="165"/>
      <c r="AW6331" s="166"/>
      <c r="AX6331" s="137"/>
      <c r="AY6331" s="147"/>
      <c r="AZ6331" s="167"/>
      <c r="BA6331" s="167"/>
      <c r="BB6331" s="147" t="str">
        <f t="shared" si="1112"/>
        <v/>
      </c>
      <c r="BC6331" s="168"/>
      <c r="BD6331" s="165"/>
      <c r="BE6331" s="165"/>
      <c r="BF6331" s="165"/>
      <c r="BG6331" s="165"/>
      <c r="BH6331" s="165"/>
      <c r="BI6331" s="165"/>
      <c r="BJ6331" s="165"/>
      <c r="BK6331" s="165"/>
      <c r="BL6331" s="165"/>
      <c r="BM6331" s="165"/>
      <c r="BN6331" s="165"/>
      <c r="BO6331" s="165"/>
      <c r="BP6331" s="165"/>
      <c r="BQ6331" s="165"/>
      <c r="BS6331" s="6"/>
      <c r="BT6331" s="11"/>
      <c r="BU6331" s="6"/>
      <c r="BV6331" s="6"/>
    </row>
    <row r="6332" spans="1:74" ht="15.75" x14ac:dyDescent="0.25">
      <c r="A6332" s="52" t="s">
        <v>6563</v>
      </c>
      <c r="B6332" s="56"/>
      <c r="C6332" s="7" t="s">
        <v>128</v>
      </c>
      <c r="D6332" s="7" t="s">
        <v>22</v>
      </c>
      <c r="E6332" s="7"/>
      <c r="F6332" s="64" t="s">
        <v>181</v>
      </c>
      <c r="G6332" s="6"/>
      <c r="H6332" s="6"/>
      <c r="I6332" s="10" t="s">
        <v>110</v>
      </c>
      <c r="J6332" s="11" t="s">
        <v>9437</v>
      </c>
      <c r="K6332" s="194" t="s">
        <v>510</v>
      </c>
      <c r="L6332" s="176"/>
      <c r="M6332" s="176">
        <v>1000</v>
      </c>
      <c r="N6332" s="80" t="s">
        <v>6566</v>
      </c>
      <c r="O6332" s="162"/>
      <c r="P6332" s="80" t="s">
        <v>6806</v>
      </c>
      <c r="Q6332" s="80"/>
      <c r="R6332" s="80"/>
      <c r="S6332" s="163"/>
      <c r="T6332" s="213"/>
      <c r="U6332" s="162"/>
      <c r="V6332" s="164"/>
      <c r="W6332" s="12" t="str">
        <f t="shared" si="1107"/>
        <v>Mqtt1</v>
      </c>
      <c r="X6332" s="196" t="str">
        <f t="shared" si="1108"/>
        <v>CAM3fwd</v>
      </c>
      <c r="Y6332" s="6" t="str">
        <f t="shared" si="1109"/>
        <v>marpower/450000-underwlights/cam3fwd</v>
      </c>
      <c r="Z6332" s="103" t="str">
        <f t="shared" si="1110"/>
        <v>$.CurrentHmiColor</v>
      </c>
      <c r="AA6332" s="12">
        <v>60</v>
      </c>
      <c r="AB6332" s="6"/>
      <c r="AE6332" s="11">
        <v>9</v>
      </c>
      <c r="AJ6332" s="80"/>
      <c r="AN6332" s="80"/>
      <c r="AO6332" s="80"/>
      <c r="AP6332" s="80"/>
      <c r="AQ6332" s="80"/>
      <c r="AR6332" s="127"/>
      <c r="AS6332" s="80"/>
      <c r="AT6332" s="7"/>
      <c r="AU6332" s="7"/>
      <c r="AV6332" s="165"/>
      <c r="AW6332" s="166"/>
      <c r="AX6332" s="137"/>
      <c r="AY6332" s="147"/>
      <c r="AZ6332" s="167"/>
      <c r="BA6332" s="167"/>
      <c r="BB6332" s="147" t="str">
        <f t="shared" si="1112"/>
        <v/>
      </c>
      <c r="BC6332" s="168"/>
      <c r="BD6332" s="165"/>
      <c r="BE6332" s="165"/>
      <c r="BF6332" s="165"/>
      <c r="BG6332" s="165"/>
      <c r="BH6332" s="165"/>
      <c r="BI6332" s="165"/>
      <c r="BJ6332" s="165"/>
      <c r="BK6332" s="165"/>
      <c r="BL6332" s="165"/>
      <c r="BM6332" s="165"/>
      <c r="BN6332" s="165"/>
      <c r="BO6332" s="165"/>
      <c r="BP6332" s="165"/>
      <c r="BQ6332" s="165"/>
      <c r="BS6332" s="6"/>
      <c r="BT6332" s="11"/>
      <c r="BU6332" s="6"/>
      <c r="BV6332" s="6"/>
    </row>
    <row r="6333" spans="1:74" ht="15.75" x14ac:dyDescent="0.25">
      <c r="A6333" s="52" t="s">
        <v>9441</v>
      </c>
      <c r="B6333" s="56"/>
      <c r="C6333" s="7" t="s">
        <v>114</v>
      </c>
      <c r="D6333" s="7" t="s">
        <v>22</v>
      </c>
      <c r="E6333" s="7"/>
      <c r="F6333" s="64" t="s">
        <v>181</v>
      </c>
      <c r="G6333" s="6"/>
      <c r="H6333" s="6"/>
      <c r="I6333" s="10" t="s">
        <v>110</v>
      </c>
      <c r="J6333" s="11" t="s">
        <v>9442</v>
      </c>
      <c r="K6333" s="194" t="s">
        <v>510</v>
      </c>
      <c r="L6333" s="176"/>
      <c r="M6333" s="176">
        <v>1000</v>
      </c>
      <c r="N6333" s="80" t="s">
        <v>6566</v>
      </c>
      <c r="O6333" s="162"/>
      <c r="P6333" s="80" t="s">
        <v>9443</v>
      </c>
      <c r="Q6333" s="80"/>
      <c r="R6333" s="80"/>
      <c r="S6333" s="163"/>
      <c r="T6333" s="213"/>
      <c r="U6333" s="162"/>
      <c r="V6333" s="164"/>
      <c r="W6333" s="12" t="str">
        <f t="shared" ref="W6333" si="1113">IF(COUNTIF(N6333,"spare"),"","Mqtt1")</f>
        <v>Mqtt1</v>
      </c>
      <c r="X6333" s="196" t="str">
        <f t="shared" si="1108"/>
        <v>CAM4fwd</v>
      </c>
      <c r="Y6333" s="6" t="str">
        <f t="shared" si="1109"/>
        <v>marpower/450000-underwlights/cam4fwd</v>
      </c>
      <c r="Z6333" s="103" t="str">
        <f t="shared" si="1110"/>
        <v>$.PresetSelection</v>
      </c>
      <c r="AA6333" s="12">
        <v>60</v>
      </c>
      <c r="AB6333" s="6"/>
      <c r="AJ6333" s="80"/>
      <c r="AK6333" s="113" t="s">
        <v>6565</v>
      </c>
      <c r="AN6333" s="80"/>
      <c r="AO6333" s="80"/>
      <c r="AP6333" s="80"/>
      <c r="AQ6333" s="80"/>
      <c r="AR6333" s="127"/>
      <c r="AS6333" s="80"/>
      <c r="AT6333" s="7"/>
      <c r="AU6333" s="7"/>
      <c r="AV6333" s="165"/>
      <c r="AW6333" s="166"/>
      <c r="AX6333" s="137"/>
      <c r="AY6333" s="147"/>
      <c r="AZ6333" s="167"/>
      <c r="BA6333" s="167"/>
      <c r="BB6333" s="147" t="str">
        <f t="shared" si="1112"/>
        <v/>
      </c>
      <c r="BC6333" s="168"/>
      <c r="BD6333" s="165"/>
      <c r="BE6333" s="165"/>
      <c r="BF6333" s="165"/>
      <c r="BG6333" s="165"/>
      <c r="BH6333" s="165"/>
      <c r="BI6333" s="165"/>
      <c r="BJ6333" s="165"/>
      <c r="BK6333" s="165"/>
      <c r="BL6333" s="165"/>
      <c r="BM6333" s="165"/>
      <c r="BN6333" s="165"/>
      <c r="BO6333" s="165"/>
      <c r="BP6333" s="165"/>
      <c r="BQ6333" s="165"/>
      <c r="BS6333" s="6"/>
      <c r="BT6333" s="11"/>
      <c r="BU6333" s="6"/>
      <c r="BV6333" s="6"/>
    </row>
    <row r="6334" spans="1:74" ht="15.75" x14ac:dyDescent="0.25">
      <c r="A6334" s="52" t="s">
        <v>6563</v>
      </c>
      <c r="B6334" s="56"/>
      <c r="C6334" s="7" t="s">
        <v>114</v>
      </c>
      <c r="D6334" s="7" t="s">
        <v>22</v>
      </c>
      <c r="E6334" s="7"/>
      <c r="F6334" s="64" t="s">
        <v>181</v>
      </c>
      <c r="G6334" s="6"/>
      <c r="H6334" s="6"/>
      <c r="I6334" s="10" t="s">
        <v>110</v>
      </c>
      <c r="J6334" s="11" t="s">
        <v>9186</v>
      </c>
      <c r="K6334" s="194" t="s">
        <v>510</v>
      </c>
      <c r="L6334" s="176"/>
      <c r="M6334" s="176">
        <v>1000</v>
      </c>
      <c r="N6334" s="80" t="s">
        <v>6566</v>
      </c>
      <c r="O6334" s="162"/>
      <c r="P6334" s="80" t="s">
        <v>6807</v>
      </c>
      <c r="Q6334" s="80"/>
      <c r="R6334" s="80"/>
      <c r="S6334" s="163"/>
      <c r="T6334" s="213"/>
      <c r="U6334" s="162"/>
      <c r="V6334" s="164"/>
      <c r="W6334" s="12" t="str">
        <f t="shared" si="1107"/>
        <v>Mqtt1</v>
      </c>
      <c r="X6334" s="196" t="str">
        <f t="shared" si="1108"/>
        <v>CAM4fwd</v>
      </c>
      <c r="Y6334" s="6" t="str">
        <f t="shared" si="1109"/>
        <v>marpower/450000-underwlights/cam4fwd</v>
      </c>
      <c r="Z6334" s="103" t="str">
        <f t="shared" si="1110"/>
        <v>$.SliderRed</v>
      </c>
      <c r="AA6334" s="12">
        <v>64</v>
      </c>
      <c r="AB6334" s="6"/>
      <c r="AJ6334" s="80"/>
      <c r="AK6334" s="113" t="s">
        <v>6565</v>
      </c>
      <c r="AN6334" s="80"/>
      <c r="AO6334" s="80"/>
      <c r="AP6334" s="80"/>
      <c r="AQ6334" s="80"/>
      <c r="AR6334" s="127"/>
      <c r="AS6334" s="80"/>
      <c r="AT6334" s="7"/>
      <c r="AU6334" s="7"/>
      <c r="AV6334" s="165"/>
      <c r="AW6334" s="166"/>
      <c r="AX6334" s="137"/>
      <c r="AY6334" s="147"/>
      <c r="AZ6334" s="167"/>
      <c r="BA6334" s="167"/>
      <c r="BB6334" s="147" t="str">
        <f t="shared" si="1111"/>
        <v/>
      </c>
      <c r="BC6334" s="168"/>
      <c r="BD6334" s="165"/>
      <c r="BE6334" s="165"/>
      <c r="BF6334" s="165"/>
      <c r="BG6334" s="165"/>
      <c r="BH6334" s="165"/>
      <c r="BI6334" s="165"/>
      <c r="BJ6334" s="165"/>
      <c r="BK6334" s="165"/>
      <c r="BL6334" s="165"/>
      <c r="BM6334" s="165"/>
      <c r="BN6334" s="165"/>
      <c r="BO6334" s="165"/>
      <c r="BP6334" s="165"/>
      <c r="BQ6334" s="165"/>
      <c r="BS6334" s="6"/>
      <c r="BT6334" s="11"/>
      <c r="BU6334" s="6"/>
      <c r="BV6334" s="6"/>
    </row>
    <row r="6335" spans="1:74" ht="15.75" x14ac:dyDescent="0.25">
      <c r="A6335" s="52" t="s">
        <v>6563</v>
      </c>
      <c r="B6335" s="56"/>
      <c r="C6335" s="7" t="s">
        <v>114</v>
      </c>
      <c r="D6335" s="7" t="s">
        <v>22</v>
      </c>
      <c r="E6335" s="7"/>
      <c r="F6335" s="64" t="s">
        <v>181</v>
      </c>
      <c r="G6335" s="6"/>
      <c r="H6335" s="6"/>
      <c r="I6335" s="10" t="s">
        <v>110</v>
      </c>
      <c r="J6335" s="11" t="s">
        <v>9204</v>
      </c>
      <c r="K6335" s="194" t="s">
        <v>510</v>
      </c>
      <c r="L6335" s="176"/>
      <c r="M6335" s="176">
        <v>1000</v>
      </c>
      <c r="N6335" s="80" t="s">
        <v>6566</v>
      </c>
      <c r="O6335" s="162"/>
      <c r="P6335" s="80" t="s">
        <v>6808</v>
      </c>
      <c r="Q6335" s="80"/>
      <c r="R6335" s="80"/>
      <c r="S6335" s="163"/>
      <c r="T6335" s="213"/>
      <c r="U6335" s="162"/>
      <c r="V6335" s="164"/>
      <c r="W6335" s="12" t="str">
        <f t="shared" si="1107"/>
        <v>Mqtt1</v>
      </c>
      <c r="X6335" s="196" t="str">
        <f t="shared" si="1108"/>
        <v>CAM4fwd</v>
      </c>
      <c r="Y6335" s="6" t="str">
        <f t="shared" si="1109"/>
        <v>marpower/450000-underwlights/cam4fwd</v>
      </c>
      <c r="Z6335" s="103" t="str">
        <f t="shared" si="1110"/>
        <v>$.SliderGreen</v>
      </c>
      <c r="AA6335" s="12">
        <v>64</v>
      </c>
      <c r="AB6335" s="6"/>
      <c r="AJ6335" s="80"/>
      <c r="AK6335" s="113" t="s">
        <v>6565</v>
      </c>
      <c r="AN6335" s="80"/>
      <c r="AO6335" s="80"/>
      <c r="AP6335" s="80"/>
      <c r="AQ6335" s="80"/>
      <c r="AR6335" s="127"/>
      <c r="AS6335" s="80"/>
      <c r="AT6335" s="7"/>
      <c r="AU6335" s="7"/>
      <c r="AV6335" s="165"/>
      <c r="AW6335" s="166"/>
      <c r="AX6335" s="137"/>
      <c r="AY6335" s="147"/>
      <c r="AZ6335" s="167"/>
      <c r="BA6335" s="167"/>
      <c r="BB6335" s="147" t="str">
        <f t="shared" si="1111"/>
        <v/>
      </c>
      <c r="BC6335" s="168"/>
      <c r="BD6335" s="165"/>
      <c r="BE6335" s="165"/>
      <c r="BF6335" s="165"/>
      <c r="BG6335" s="165"/>
      <c r="BH6335" s="165"/>
      <c r="BI6335" s="165"/>
      <c r="BJ6335" s="165"/>
      <c r="BK6335" s="165"/>
      <c r="BL6335" s="165"/>
      <c r="BM6335" s="165"/>
      <c r="BN6335" s="165"/>
      <c r="BO6335" s="165"/>
      <c r="BP6335" s="165"/>
      <c r="BQ6335" s="165"/>
      <c r="BS6335" s="6"/>
      <c r="BT6335" s="11"/>
      <c r="BU6335" s="6"/>
      <c r="BV6335" s="6"/>
    </row>
    <row r="6336" spans="1:74" ht="15.75" x14ac:dyDescent="0.25">
      <c r="A6336" s="52" t="s">
        <v>6563</v>
      </c>
      <c r="B6336" s="56"/>
      <c r="C6336" s="7" t="s">
        <v>114</v>
      </c>
      <c r="D6336" s="7" t="s">
        <v>22</v>
      </c>
      <c r="E6336" s="7"/>
      <c r="F6336" s="64" t="s">
        <v>181</v>
      </c>
      <c r="G6336" s="6"/>
      <c r="H6336" s="6"/>
      <c r="I6336" s="10" t="s">
        <v>110</v>
      </c>
      <c r="J6336" s="11" t="s">
        <v>9222</v>
      </c>
      <c r="K6336" s="194" t="s">
        <v>510</v>
      </c>
      <c r="L6336" s="176"/>
      <c r="M6336" s="176">
        <v>1000</v>
      </c>
      <c r="N6336" s="80" t="s">
        <v>6566</v>
      </c>
      <c r="O6336" s="162"/>
      <c r="P6336" s="80" t="s">
        <v>6809</v>
      </c>
      <c r="Q6336" s="80"/>
      <c r="R6336" s="80"/>
      <c r="S6336" s="163"/>
      <c r="T6336" s="213"/>
      <c r="U6336" s="162"/>
      <c r="V6336" s="164"/>
      <c r="W6336" s="12" t="str">
        <f t="shared" si="1107"/>
        <v>Mqtt1</v>
      </c>
      <c r="X6336" s="196" t="str">
        <f t="shared" si="1108"/>
        <v>CAM4fwd</v>
      </c>
      <c r="Y6336" s="6" t="str">
        <f t="shared" si="1109"/>
        <v>marpower/450000-underwlights/cam4fwd</v>
      </c>
      <c r="Z6336" s="103" t="str">
        <f t="shared" si="1110"/>
        <v>$.SliderBlue</v>
      </c>
      <c r="AA6336" s="12">
        <v>64</v>
      </c>
      <c r="AB6336" s="6"/>
      <c r="AJ6336" s="80"/>
      <c r="AK6336" s="113" t="s">
        <v>6565</v>
      </c>
      <c r="AN6336" s="80"/>
      <c r="AO6336" s="80"/>
      <c r="AP6336" s="80"/>
      <c r="AQ6336" s="80"/>
      <c r="AR6336" s="127"/>
      <c r="AS6336" s="80"/>
      <c r="AT6336" s="7"/>
      <c r="AU6336" s="7"/>
      <c r="AV6336" s="165"/>
      <c r="AW6336" s="166"/>
      <c r="AX6336" s="137"/>
      <c r="AY6336" s="147"/>
      <c r="AZ6336" s="167"/>
      <c r="BA6336" s="167"/>
      <c r="BB6336" s="147" t="str">
        <f t="shared" si="1111"/>
        <v/>
      </c>
      <c r="BC6336" s="168"/>
      <c r="BD6336" s="165"/>
      <c r="BE6336" s="165"/>
      <c r="BF6336" s="165"/>
      <c r="BG6336" s="165"/>
      <c r="BH6336" s="165"/>
      <c r="BI6336" s="165"/>
      <c r="BJ6336" s="165"/>
      <c r="BK6336" s="165"/>
      <c r="BL6336" s="165"/>
      <c r="BM6336" s="165"/>
      <c r="BN6336" s="165"/>
      <c r="BO6336" s="165"/>
      <c r="BP6336" s="165"/>
      <c r="BQ6336" s="165"/>
      <c r="BS6336" s="6"/>
      <c r="BT6336" s="11"/>
      <c r="BU6336" s="6"/>
      <c r="BV6336" s="6"/>
    </row>
    <row r="6337" spans="1:74" ht="15.75" x14ac:dyDescent="0.25">
      <c r="A6337" s="52" t="s">
        <v>6563</v>
      </c>
      <c r="B6337" s="56"/>
      <c r="C6337" s="7" t="s">
        <v>114</v>
      </c>
      <c r="D6337" s="7" t="s">
        <v>22</v>
      </c>
      <c r="E6337" s="7"/>
      <c r="F6337" s="64" t="s">
        <v>181</v>
      </c>
      <c r="G6337" s="6"/>
      <c r="H6337" s="6"/>
      <c r="I6337" s="10" t="s">
        <v>110</v>
      </c>
      <c r="J6337" s="11" t="s">
        <v>9240</v>
      </c>
      <c r="K6337" s="194" t="s">
        <v>510</v>
      </c>
      <c r="L6337" s="176"/>
      <c r="M6337" s="176">
        <v>1000</v>
      </c>
      <c r="N6337" s="80" t="s">
        <v>6566</v>
      </c>
      <c r="O6337" s="162"/>
      <c r="P6337" s="80" t="s">
        <v>6810</v>
      </c>
      <c r="Q6337" s="80"/>
      <c r="R6337" s="80"/>
      <c r="S6337" s="163"/>
      <c r="T6337" s="213"/>
      <c r="U6337" s="162"/>
      <c r="V6337" s="164"/>
      <c r="W6337" s="12" t="str">
        <f t="shared" si="1107"/>
        <v>Mqtt1</v>
      </c>
      <c r="X6337" s="196" t="str">
        <f t="shared" si="1108"/>
        <v>CAM4fwd</v>
      </c>
      <c r="Y6337" s="6" t="str">
        <f t="shared" si="1109"/>
        <v>marpower/450000-underwlights/cam4fwd</v>
      </c>
      <c r="Z6337" s="103" t="str">
        <f t="shared" si="1110"/>
        <v>$.SliderWhite</v>
      </c>
      <c r="AA6337" s="12">
        <v>64</v>
      </c>
      <c r="AB6337" s="6"/>
      <c r="AJ6337" s="80"/>
      <c r="AK6337" s="113" t="s">
        <v>6565</v>
      </c>
      <c r="AN6337" s="80"/>
      <c r="AO6337" s="80"/>
      <c r="AP6337" s="80"/>
      <c r="AQ6337" s="80"/>
      <c r="AR6337" s="127"/>
      <c r="AS6337" s="80"/>
      <c r="AT6337" s="7"/>
      <c r="AU6337" s="7"/>
      <c r="AV6337" s="165"/>
      <c r="AW6337" s="166"/>
      <c r="AX6337" s="137"/>
      <c r="AY6337" s="147"/>
      <c r="AZ6337" s="167"/>
      <c r="BA6337" s="167"/>
      <c r="BB6337" s="147" t="str">
        <f t="shared" si="1111"/>
        <v/>
      </c>
      <c r="BC6337" s="168"/>
      <c r="BD6337" s="165"/>
      <c r="BE6337" s="165"/>
      <c r="BF6337" s="165"/>
      <c r="BG6337" s="165"/>
      <c r="BH6337" s="165"/>
      <c r="BI6337" s="165"/>
      <c r="BJ6337" s="165"/>
      <c r="BK6337" s="165"/>
      <c r="BL6337" s="165"/>
      <c r="BM6337" s="165"/>
      <c r="BN6337" s="165"/>
      <c r="BO6337" s="165"/>
      <c r="BP6337" s="165"/>
      <c r="BQ6337" s="165"/>
      <c r="BS6337" s="6"/>
      <c r="BT6337" s="11"/>
      <c r="BU6337" s="6"/>
      <c r="BV6337" s="6"/>
    </row>
    <row r="6338" spans="1:74" ht="15.75" x14ac:dyDescent="0.25">
      <c r="A6338" s="52" t="s">
        <v>6563</v>
      </c>
      <c r="B6338" s="56"/>
      <c r="C6338" s="7" t="s">
        <v>111</v>
      </c>
      <c r="D6338" s="7" t="s">
        <v>22</v>
      </c>
      <c r="E6338" s="7"/>
      <c r="F6338" s="64" t="s">
        <v>181</v>
      </c>
      <c r="G6338" s="6"/>
      <c r="H6338" s="6"/>
      <c r="I6338" s="10" t="s">
        <v>110</v>
      </c>
      <c r="J6338" s="11" t="s">
        <v>9258</v>
      </c>
      <c r="K6338" s="194" t="s">
        <v>510</v>
      </c>
      <c r="L6338" s="176"/>
      <c r="M6338" s="176">
        <v>1000</v>
      </c>
      <c r="N6338" s="80" t="s">
        <v>6566</v>
      </c>
      <c r="O6338" s="162"/>
      <c r="P6338" s="80" t="s">
        <v>6811</v>
      </c>
      <c r="Q6338" s="80"/>
      <c r="R6338" s="80"/>
      <c r="S6338" s="163"/>
      <c r="T6338" s="213"/>
      <c r="U6338" s="162"/>
      <c r="V6338" s="164"/>
      <c r="W6338" s="12" t="str">
        <f t="shared" si="1107"/>
        <v>Mqtt1</v>
      </c>
      <c r="X6338" s="196" t="str">
        <f t="shared" si="1108"/>
        <v>CAM4fwd</v>
      </c>
      <c r="Y6338" s="6" t="str">
        <f t="shared" si="1109"/>
        <v>marpower/450000-underwlights/cam4fwd</v>
      </c>
      <c r="Z6338" s="103" t="str">
        <f t="shared" si="1110"/>
        <v>$.PresetReset</v>
      </c>
      <c r="AA6338" s="12">
        <v>64</v>
      </c>
      <c r="AB6338" s="6"/>
      <c r="AJ6338" s="80"/>
      <c r="AK6338" s="113" t="s">
        <v>6565</v>
      </c>
      <c r="AN6338" s="80"/>
      <c r="AO6338" s="80"/>
      <c r="AP6338" s="80"/>
      <c r="AQ6338" s="80"/>
      <c r="AR6338" s="127"/>
      <c r="AS6338" s="80"/>
      <c r="AT6338" s="7"/>
      <c r="AU6338" s="7"/>
      <c r="AV6338" s="165"/>
      <c r="AW6338" s="166"/>
      <c r="AX6338" s="137"/>
      <c r="AY6338" s="147"/>
      <c r="AZ6338" s="167"/>
      <c r="BA6338" s="167"/>
      <c r="BB6338" s="147" t="str">
        <f t="shared" si="1111"/>
        <v/>
      </c>
      <c r="BC6338" s="168"/>
      <c r="BD6338" s="165"/>
      <c r="BE6338" s="165"/>
      <c r="BF6338" s="165"/>
      <c r="BG6338" s="165"/>
      <c r="BH6338" s="165"/>
      <c r="BI6338" s="165"/>
      <c r="BJ6338" s="165"/>
      <c r="BK6338" s="165"/>
      <c r="BL6338" s="165"/>
      <c r="BM6338" s="165"/>
      <c r="BN6338" s="165"/>
      <c r="BO6338" s="165"/>
      <c r="BP6338" s="165"/>
      <c r="BQ6338" s="165"/>
      <c r="BS6338" s="6"/>
      <c r="BT6338" s="11"/>
      <c r="BU6338" s="6"/>
      <c r="BV6338" s="6"/>
    </row>
    <row r="6339" spans="1:74" ht="15.75" x14ac:dyDescent="0.25">
      <c r="A6339" s="52" t="s">
        <v>6563</v>
      </c>
      <c r="B6339" s="56"/>
      <c r="C6339" s="7" t="s">
        <v>111</v>
      </c>
      <c r="D6339" s="7" t="s">
        <v>22</v>
      </c>
      <c r="E6339" s="7"/>
      <c r="F6339" s="64" t="s">
        <v>181</v>
      </c>
      <c r="G6339" s="6"/>
      <c r="H6339" s="6"/>
      <c r="I6339" s="10" t="s">
        <v>110</v>
      </c>
      <c r="J6339" s="11" t="s">
        <v>9276</v>
      </c>
      <c r="K6339" s="194" t="s">
        <v>510</v>
      </c>
      <c r="L6339" s="176"/>
      <c r="M6339" s="176">
        <v>1000</v>
      </c>
      <c r="N6339" s="80" t="s">
        <v>6566</v>
      </c>
      <c r="O6339" s="162"/>
      <c r="P6339" s="80" t="s">
        <v>6812</v>
      </c>
      <c r="Q6339" s="80"/>
      <c r="R6339" s="80"/>
      <c r="S6339" s="163"/>
      <c r="T6339" s="213"/>
      <c r="U6339" s="162"/>
      <c r="V6339" s="164"/>
      <c r="W6339" s="12" t="str">
        <f t="shared" si="1107"/>
        <v>Mqtt1</v>
      </c>
      <c r="X6339" s="196" t="str">
        <f t="shared" si="1108"/>
        <v>CAM4fwd</v>
      </c>
      <c r="Y6339" s="6" t="str">
        <f t="shared" si="1109"/>
        <v>marpower/450000-underwlights/cam4fwd</v>
      </c>
      <c r="Z6339" s="103" t="str">
        <f t="shared" si="1110"/>
        <v>$.PresetSet</v>
      </c>
      <c r="AA6339" s="12">
        <v>64</v>
      </c>
      <c r="AB6339" s="6"/>
      <c r="AJ6339" s="80"/>
      <c r="AK6339" s="113" t="s">
        <v>6565</v>
      </c>
      <c r="AN6339" s="80"/>
      <c r="AO6339" s="80"/>
      <c r="AP6339" s="80"/>
      <c r="AQ6339" s="80"/>
      <c r="AR6339" s="127"/>
      <c r="AS6339" s="80"/>
      <c r="AT6339" s="7"/>
      <c r="AU6339" s="7"/>
      <c r="AV6339" s="165"/>
      <c r="AW6339" s="166"/>
      <c r="AX6339" s="137"/>
      <c r="AY6339" s="147"/>
      <c r="AZ6339" s="167"/>
      <c r="BA6339" s="167"/>
      <c r="BB6339" s="147" t="str">
        <f t="shared" si="1111"/>
        <v/>
      </c>
      <c r="BC6339" s="168"/>
      <c r="BD6339" s="165"/>
      <c r="BE6339" s="165"/>
      <c r="BF6339" s="165"/>
      <c r="BG6339" s="165"/>
      <c r="BH6339" s="165"/>
      <c r="BI6339" s="165"/>
      <c r="BJ6339" s="165"/>
      <c r="BK6339" s="165"/>
      <c r="BL6339" s="165"/>
      <c r="BM6339" s="165"/>
      <c r="BN6339" s="165"/>
      <c r="BO6339" s="165"/>
      <c r="BP6339" s="165"/>
      <c r="BQ6339" s="165"/>
      <c r="BS6339" s="6"/>
      <c r="BT6339" s="11"/>
      <c r="BU6339" s="6"/>
      <c r="BV6339" s="6"/>
    </row>
    <row r="6340" spans="1:74" ht="15.75" x14ac:dyDescent="0.25">
      <c r="A6340" s="52" t="s">
        <v>6563</v>
      </c>
      <c r="B6340" s="56"/>
      <c r="C6340" s="7" t="s">
        <v>111</v>
      </c>
      <c r="D6340" s="7" t="s">
        <v>22</v>
      </c>
      <c r="E6340" s="7"/>
      <c r="F6340" s="64" t="s">
        <v>181</v>
      </c>
      <c r="G6340" s="6"/>
      <c r="H6340" s="6"/>
      <c r="I6340" s="10" t="s">
        <v>110</v>
      </c>
      <c r="J6340" s="11" t="s">
        <v>9294</v>
      </c>
      <c r="K6340" s="194" t="s">
        <v>510</v>
      </c>
      <c r="L6340" s="176"/>
      <c r="M6340" s="176">
        <v>1000</v>
      </c>
      <c r="N6340" s="80" t="s">
        <v>6566</v>
      </c>
      <c r="O6340" s="162"/>
      <c r="P6340" s="80" t="s">
        <v>6813</v>
      </c>
      <c r="Q6340" s="80"/>
      <c r="R6340" s="80"/>
      <c r="S6340" s="163"/>
      <c r="T6340" s="213"/>
      <c r="U6340" s="162"/>
      <c r="V6340" s="164"/>
      <c r="W6340" s="12" t="str">
        <f t="shared" si="1107"/>
        <v>Mqtt1</v>
      </c>
      <c r="X6340" s="196" t="str">
        <f t="shared" si="1108"/>
        <v>CAM4fwd</v>
      </c>
      <c r="Y6340" s="6" t="str">
        <f t="shared" si="1109"/>
        <v>marpower/450000-underwlights/cam4fwd</v>
      </c>
      <c r="Z6340" s="103" t="str">
        <f t="shared" si="1110"/>
        <v>$.SliderOnOff</v>
      </c>
      <c r="AA6340" s="12">
        <v>64</v>
      </c>
      <c r="AB6340" s="6"/>
      <c r="AJ6340" s="80"/>
      <c r="AK6340" s="113" t="s">
        <v>6565</v>
      </c>
      <c r="AN6340" s="80"/>
      <c r="AO6340" s="80"/>
      <c r="AP6340" s="80"/>
      <c r="AQ6340" s="80"/>
      <c r="AR6340" s="127"/>
      <c r="AS6340" s="80"/>
      <c r="AT6340" s="7"/>
      <c r="AU6340" s="7"/>
      <c r="AV6340" s="165"/>
      <c r="AW6340" s="166"/>
      <c r="AX6340" s="137"/>
      <c r="AY6340" s="147"/>
      <c r="AZ6340" s="167"/>
      <c r="BA6340" s="167"/>
      <c r="BB6340" s="147" t="str">
        <f t="shared" si="1111"/>
        <v/>
      </c>
      <c r="BC6340" s="168"/>
      <c r="BD6340" s="165"/>
      <c r="BE6340" s="165"/>
      <c r="BF6340" s="165"/>
      <c r="BG6340" s="165"/>
      <c r="BH6340" s="165"/>
      <c r="BI6340" s="165"/>
      <c r="BJ6340" s="165"/>
      <c r="BK6340" s="165"/>
      <c r="BL6340" s="165"/>
      <c r="BM6340" s="165"/>
      <c r="BN6340" s="165"/>
      <c r="BO6340" s="165"/>
      <c r="BP6340" s="165"/>
      <c r="BQ6340" s="165"/>
      <c r="BS6340" s="6"/>
      <c r="BT6340" s="11"/>
      <c r="BU6340" s="6"/>
      <c r="BV6340" s="6"/>
    </row>
    <row r="6341" spans="1:74" ht="15.75" x14ac:dyDescent="0.25">
      <c r="A6341" s="52" t="s">
        <v>6563</v>
      </c>
      <c r="B6341" s="56"/>
      <c r="C6341" s="7" t="s">
        <v>111</v>
      </c>
      <c r="D6341" s="7" t="s">
        <v>22</v>
      </c>
      <c r="E6341" s="7"/>
      <c r="F6341" s="64" t="s">
        <v>181</v>
      </c>
      <c r="G6341" s="6"/>
      <c r="H6341" s="6"/>
      <c r="I6341" s="10" t="s">
        <v>110</v>
      </c>
      <c r="J6341" s="11" t="s">
        <v>9312</v>
      </c>
      <c r="K6341" s="194" t="s">
        <v>510</v>
      </c>
      <c r="L6341" s="176"/>
      <c r="M6341" s="176">
        <v>1000</v>
      </c>
      <c r="N6341" s="80" t="s">
        <v>6566</v>
      </c>
      <c r="O6341" s="162"/>
      <c r="P6341" s="80" t="s">
        <v>6814</v>
      </c>
      <c r="Q6341" s="80"/>
      <c r="R6341" s="80"/>
      <c r="S6341" s="163"/>
      <c r="T6341" s="213"/>
      <c r="U6341" s="162"/>
      <c r="V6341" s="164"/>
      <c r="W6341" s="12" t="str">
        <f t="shared" si="1107"/>
        <v>Mqtt1</v>
      </c>
      <c r="X6341" s="196" t="str">
        <f t="shared" si="1108"/>
        <v>CAM4fwd</v>
      </c>
      <c r="Y6341" s="6" t="str">
        <f t="shared" si="1109"/>
        <v>marpower/450000-underwlights/cam4fwd</v>
      </c>
      <c r="Z6341" s="103" t="str">
        <f t="shared" si="1110"/>
        <v>$.ActiveChanges</v>
      </c>
      <c r="AA6341" s="12">
        <v>64</v>
      </c>
      <c r="AB6341" s="6"/>
      <c r="AJ6341" s="80"/>
      <c r="AK6341" s="113" t="s">
        <v>6565</v>
      </c>
      <c r="AN6341" s="80"/>
      <c r="AO6341" s="80"/>
      <c r="AP6341" s="80"/>
      <c r="AQ6341" s="80"/>
      <c r="AR6341" s="127"/>
      <c r="AS6341" s="80"/>
      <c r="AT6341" s="7"/>
      <c r="AU6341" s="7"/>
      <c r="AV6341" s="165"/>
      <c r="AW6341" s="166"/>
      <c r="AX6341" s="137"/>
      <c r="AY6341" s="147"/>
      <c r="AZ6341" s="167"/>
      <c r="BA6341" s="167"/>
      <c r="BB6341" s="147" t="str">
        <f t="shared" si="1111"/>
        <v/>
      </c>
      <c r="BC6341" s="168"/>
      <c r="BD6341" s="165"/>
      <c r="BE6341" s="165"/>
      <c r="BF6341" s="165"/>
      <c r="BG6341" s="165"/>
      <c r="BH6341" s="165"/>
      <c r="BI6341" s="165"/>
      <c r="BJ6341" s="165"/>
      <c r="BK6341" s="165"/>
      <c r="BL6341" s="165"/>
      <c r="BM6341" s="165"/>
      <c r="BN6341" s="165"/>
      <c r="BO6341" s="165"/>
      <c r="BP6341" s="165"/>
      <c r="BQ6341" s="165"/>
      <c r="BS6341" s="6"/>
      <c r="BT6341" s="11"/>
      <c r="BU6341" s="6"/>
      <c r="BV6341" s="6"/>
    </row>
    <row r="6342" spans="1:74" ht="15.75" x14ac:dyDescent="0.25">
      <c r="A6342" s="52" t="s">
        <v>6563</v>
      </c>
      <c r="B6342" s="56"/>
      <c r="C6342" s="7" t="s">
        <v>128</v>
      </c>
      <c r="D6342" s="7" t="s">
        <v>22</v>
      </c>
      <c r="E6342" s="7"/>
      <c r="F6342" s="64" t="s">
        <v>181</v>
      </c>
      <c r="G6342" s="6"/>
      <c r="H6342" s="6"/>
      <c r="I6342" s="10" t="s">
        <v>110</v>
      </c>
      <c r="J6342" s="11" t="s">
        <v>9330</v>
      </c>
      <c r="K6342" s="194" t="s">
        <v>510</v>
      </c>
      <c r="L6342" s="176"/>
      <c r="M6342" s="176">
        <v>1000</v>
      </c>
      <c r="N6342" s="80" t="s">
        <v>6566</v>
      </c>
      <c r="O6342" s="162"/>
      <c r="P6342" s="80" t="s">
        <v>6815</v>
      </c>
      <c r="Q6342" s="80"/>
      <c r="R6342" s="80"/>
      <c r="S6342" s="163"/>
      <c r="T6342" s="213"/>
      <c r="U6342" s="162"/>
      <c r="V6342" s="164"/>
      <c r="W6342" s="12" t="str">
        <f t="shared" si="1107"/>
        <v>Mqtt1</v>
      </c>
      <c r="X6342" s="196" t="str">
        <f t="shared" si="1108"/>
        <v>CAM4fwd</v>
      </c>
      <c r="Y6342" s="6" t="str">
        <f t="shared" si="1109"/>
        <v>marpower/450000-underwlights/cam4fwd</v>
      </c>
      <c r="Z6342" s="103" t="str">
        <f t="shared" si="1110"/>
        <v>$.Preset1HmiColor</v>
      </c>
      <c r="AA6342" s="12">
        <v>64</v>
      </c>
      <c r="AB6342" s="6"/>
      <c r="AE6342" s="11">
        <v>9</v>
      </c>
      <c r="AJ6342" s="80"/>
      <c r="AN6342" s="80"/>
      <c r="AO6342" s="80"/>
      <c r="AP6342" s="80"/>
      <c r="AQ6342" s="80"/>
      <c r="AR6342" s="127"/>
      <c r="AS6342" s="80"/>
      <c r="AT6342" s="7"/>
      <c r="AU6342" s="7"/>
      <c r="AV6342" s="165"/>
      <c r="AW6342" s="166"/>
      <c r="AX6342" s="137"/>
      <c r="AY6342" s="147"/>
      <c r="AZ6342" s="167"/>
      <c r="BA6342" s="167"/>
      <c r="BB6342" s="147" t="str">
        <f t="shared" si="1111"/>
        <v/>
      </c>
      <c r="BC6342" s="168"/>
      <c r="BD6342" s="165"/>
      <c r="BE6342" s="165"/>
      <c r="BF6342" s="165"/>
      <c r="BG6342" s="165"/>
      <c r="BH6342" s="165"/>
      <c r="BI6342" s="165"/>
      <c r="BJ6342" s="165"/>
      <c r="BK6342" s="165"/>
      <c r="BL6342" s="165"/>
      <c r="BM6342" s="165"/>
      <c r="BN6342" s="165"/>
      <c r="BO6342" s="165"/>
      <c r="BP6342" s="165"/>
      <c r="BQ6342" s="165"/>
      <c r="BS6342" s="6"/>
      <c r="BT6342" s="11"/>
      <c r="BU6342" s="6"/>
      <c r="BV6342" s="6"/>
    </row>
    <row r="6343" spans="1:74" ht="15.75" x14ac:dyDescent="0.25">
      <c r="A6343" s="52" t="s">
        <v>6563</v>
      </c>
      <c r="B6343" s="56"/>
      <c r="C6343" s="7" t="s">
        <v>128</v>
      </c>
      <c r="D6343" s="7" t="s">
        <v>22</v>
      </c>
      <c r="E6343" s="7"/>
      <c r="F6343" s="64" t="s">
        <v>181</v>
      </c>
      <c r="G6343" s="6"/>
      <c r="H6343" s="6"/>
      <c r="I6343" s="10" t="s">
        <v>110</v>
      </c>
      <c r="J6343" s="11" t="s">
        <v>9348</v>
      </c>
      <c r="K6343" s="194" t="s">
        <v>510</v>
      </c>
      <c r="L6343" s="176"/>
      <c r="M6343" s="176">
        <v>1000</v>
      </c>
      <c r="N6343" s="80" t="s">
        <v>6566</v>
      </c>
      <c r="O6343" s="162"/>
      <c r="P6343" s="80" t="s">
        <v>6816</v>
      </c>
      <c r="Q6343" s="80"/>
      <c r="R6343" s="80"/>
      <c r="S6343" s="163"/>
      <c r="T6343" s="213"/>
      <c r="U6343" s="162"/>
      <c r="V6343" s="164"/>
      <c r="W6343" s="12" t="str">
        <f t="shared" si="1107"/>
        <v>Mqtt1</v>
      </c>
      <c r="X6343" s="196" t="str">
        <f t="shared" si="1108"/>
        <v>CAM4fwd</v>
      </c>
      <c r="Y6343" s="6" t="str">
        <f t="shared" si="1109"/>
        <v>marpower/450000-underwlights/cam4fwd</v>
      </c>
      <c r="Z6343" s="103" t="str">
        <f t="shared" si="1110"/>
        <v>$.Preset2HmiColor</v>
      </c>
      <c r="AA6343" s="12">
        <v>64</v>
      </c>
      <c r="AB6343" s="6"/>
      <c r="AE6343" s="11">
        <v>9</v>
      </c>
      <c r="AJ6343" s="80"/>
      <c r="AN6343" s="80"/>
      <c r="AO6343" s="80"/>
      <c r="AP6343" s="80"/>
      <c r="AQ6343" s="80"/>
      <c r="AR6343" s="127"/>
      <c r="AS6343" s="80"/>
      <c r="AT6343" s="7"/>
      <c r="AU6343" s="7"/>
      <c r="AV6343" s="165"/>
      <c r="AW6343" s="166"/>
      <c r="AX6343" s="137"/>
      <c r="AY6343" s="147"/>
      <c r="AZ6343" s="167"/>
      <c r="BA6343" s="167"/>
      <c r="BB6343" s="147" t="str">
        <f t="shared" si="1111"/>
        <v/>
      </c>
      <c r="BC6343" s="168"/>
      <c r="BD6343" s="165"/>
      <c r="BE6343" s="165"/>
      <c r="BF6343" s="165"/>
      <c r="BG6343" s="165"/>
      <c r="BH6343" s="165"/>
      <c r="BI6343" s="165"/>
      <c r="BJ6343" s="165"/>
      <c r="BK6343" s="165"/>
      <c r="BL6343" s="165"/>
      <c r="BM6343" s="165"/>
      <c r="BN6343" s="165"/>
      <c r="BO6343" s="165"/>
      <c r="BP6343" s="165"/>
      <c r="BQ6343" s="165"/>
      <c r="BS6343" s="6"/>
      <c r="BT6343" s="11"/>
      <c r="BU6343" s="6"/>
      <c r="BV6343" s="6"/>
    </row>
    <row r="6344" spans="1:74" ht="15.75" x14ac:dyDescent="0.25">
      <c r="A6344" s="52" t="s">
        <v>6563</v>
      </c>
      <c r="B6344" s="56"/>
      <c r="C6344" s="7" t="s">
        <v>128</v>
      </c>
      <c r="D6344" s="7" t="s">
        <v>22</v>
      </c>
      <c r="E6344" s="7"/>
      <c r="F6344" s="64" t="s">
        <v>181</v>
      </c>
      <c r="G6344" s="6"/>
      <c r="H6344" s="6"/>
      <c r="I6344" s="10" t="s">
        <v>110</v>
      </c>
      <c r="J6344" s="11" t="s">
        <v>9366</v>
      </c>
      <c r="K6344" s="194" t="s">
        <v>510</v>
      </c>
      <c r="L6344" s="176"/>
      <c r="M6344" s="176">
        <v>1000</v>
      </c>
      <c r="N6344" s="80" t="s">
        <v>6566</v>
      </c>
      <c r="O6344" s="162"/>
      <c r="P6344" s="80" t="s">
        <v>6817</v>
      </c>
      <c r="Q6344" s="80"/>
      <c r="R6344" s="80"/>
      <c r="S6344" s="163"/>
      <c r="T6344" s="213"/>
      <c r="U6344" s="162"/>
      <c r="V6344" s="164"/>
      <c r="W6344" s="12" t="str">
        <f t="shared" si="1107"/>
        <v>Mqtt1</v>
      </c>
      <c r="X6344" s="196" t="str">
        <f t="shared" si="1108"/>
        <v>CAM4fwd</v>
      </c>
      <c r="Y6344" s="6" t="str">
        <f t="shared" si="1109"/>
        <v>marpower/450000-underwlights/cam4fwd</v>
      </c>
      <c r="Z6344" s="103" t="str">
        <f t="shared" si="1110"/>
        <v>$.Preset3HmiColor</v>
      </c>
      <c r="AA6344" s="12">
        <v>64</v>
      </c>
      <c r="AB6344" s="6"/>
      <c r="AE6344" s="11">
        <v>9</v>
      </c>
      <c r="AJ6344" s="80"/>
      <c r="AN6344" s="80"/>
      <c r="AO6344" s="80"/>
      <c r="AP6344" s="80"/>
      <c r="AQ6344" s="80"/>
      <c r="AR6344" s="127"/>
      <c r="AS6344" s="80"/>
      <c r="AT6344" s="7"/>
      <c r="AU6344" s="7"/>
      <c r="AV6344" s="165"/>
      <c r="AW6344" s="166"/>
      <c r="AX6344" s="137"/>
      <c r="AY6344" s="147"/>
      <c r="AZ6344" s="167"/>
      <c r="BA6344" s="167"/>
      <c r="BB6344" s="147" t="str">
        <f t="shared" si="1111"/>
        <v/>
      </c>
      <c r="BC6344" s="168"/>
      <c r="BD6344" s="165"/>
      <c r="BE6344" s="165"/>
      <c r="BF6344" s="165"/>
      <c r="BG6344" s="165"/>
      <c r="BH6344" s="165"/>
      <c r="BI6344" s="165"/>
      <c r="BJ6344" s="165"/>
      <c r="BK6344" s="165"/>
      <c r="BL6344" s="165"/>
      <c r="BM6344" s="165"/>
      <c r="BN6344" s="165"/>
      <c r="BO6344" s="165"/>
      <c r="BP6344" s="165"/>
      <c r="BQ6344" s="165"/>
      <c r="BS6344" s="6"/>
      <c r="BT6344" s="11"/>
      <c r="BU6344" s="6"/>
      <c r="BV6344" s="6"/>
    </row>
    <row r="6345" spans="1:74" ht="15.75" x14ac:dyDescent="0.25">
      <c r="A6345" s="52" t="s">
        <v>6563</v>
      </c>
      <c r="B6345" s="56"/>
      <c r="C6345" s="7" t="s">
        <v>128</v>
      </c>
      <c r="D6345" s="7" t="s">
        <v>22</v>
      </c>
      <c r="E6345" s="7"/>
      <c r="F6345" s="64" t="s">
        <v>181</v>
      </c>
      <c r="G6345" s="6"/>
      <c r="H6345" s="6"/>
      <c r="I6345" s="10" t="s">
        <v>110</v>
      </c>
      <c r="J6345" s="11" t="s">
        <v>9384</v>
      </c>
      <c r="K6345" s="194" t="s">
        <v>510</v>
      </c>
      <c r="L6345" s="176"/>
      <c r="M6345" s="176">
        <v>1000</v>
      </c>
      <c r="N6345" s="80" t="s">
        <v>6566</v>
      </c>
      <c r="O6345" s="162"/>
      <c r="P6345" s="80" t="s">
        <v>6818</v>
      </c>
      <c r="Q6345" s="80"/>
      <c r="R6345" s="80"/>
      <c r="S6345" s="163"/>
      <c r="T6345" s="213"/>
      <c r="U6345" s="162"/>
      <c r="V6345" s="164"/>
      <c r="W6345" s="12" t="str">
        <f t="shared" si="1107"/>
        <v>Mqtt1</v>
      </c>
      <c r="X6345" s="196" t="str">
        <f t="shared" si="1108"/>
        <v>CAM4fwd</v>
      </c>
      <c r="Y6345" s="6" t="str">
        <f t="shared" si="1109"/>
        <v>marpower/450000-underwlights/cam4fwd</v>
      </c>
      <c r="Z6345" s="103" t="str">
        <f t="shared" si="1110"/>
        <v>$.Preset4HmiColor</v>
      </c>
      <c r="AA6345" s="12">
        <v>64</v>
      </c>
      <c r="AB6345" s="6"/>
      <c r="AE6345" s="11">
        <v>9</v>
      </c>
      <c r="AJ6345" s="80"/>
      <c r="AN6345" s="80"/>
      <c r="AO6345" s="80"/>
      <c r="AP6345" s="80"/>
      <c r="AQ6345" s="80"/>
      <c r="AR6345" s="127"/>
      <c r="AS6345" s="80"/>
      <c r="AT6345" s="7"/>
      <c r="AU6345" s="7"/>
      <c r="AV6345" s="165"/>
      <c r="AW6345" s="166"/>
      <c r="AX6345" s="137"/>
      <c r="AY6345" s="147"/>
      <c r="AZ6345" s="167"/>
      <c r="BA6345" s="167"/>
      <c r="BB6345" s="147" t="str">
        <f t="shared" si="1111"/>
        <v/>
      </c>
      <c r="BC6345" s="168"/>
      <c r="BD6345" s="165"/>
      <c r="BE6345" s="165"/>
      <c r="BF6345" s="165"/>
      <c r="BG6345" s="165"/>
      <c r="BH6345" s="165"/>
      <c r="BI6345" s="165"/>
      <c r="BJ6345" s="165"/>
      <c r="BK6345" s="165"/>
      <c r="BL6345" s="165"/>
      <c r="BM6345" s="165"/>
      <c r="BN6345" s="165"/>
      <c r="BO6345" s="165"/>
      <c r="BP6345" s="165"/>
      <c r="BQ6345" s="165"/>
      <c r="BS6345" s="6"/>
      <c r="BT6345" s="11"/>
      <c r="BU6345" s="6"/>
      <c r="BV6345" s="6"/>
    </row>
    <row r="6346" spans="1:74" ht="15.75" x14ac:dyDescent="0.25">
      <c r="A6346" s="52" t="s">
        <v>6563</v>
      </c>
      <c r="B6346" s="56"/>
      <c r="C6346" s="7" t="s">
        <v>128</v>
      </c>
      <c r="D6346" s="7" t="s">
        <v>22</v>
      </c>
      <c r="E6346" s="7"/>
      <c r="F6346" s="64" t="s">
        <v>181</v>
      </c>
      <c r="G6346" s="6"/>
      <c r="H6346" s="6"/>
      <c r="I6346" s="10" t="s">
        <v>110</v>
      </c>
      <c r="J6346" s="11" t="s">
        <v>9402</v>
      </c>
      <c r="K6346" s="194" t="s">
        <v>510</v>
      </c>
      <c r="L6346" s="176"/>
      <c r="M6346" s="176">
        <v>1000</v>
      </c>
      <c r="N6346" s="80" t="s">
        <v>6566</v>
      </c>
      <c r="O6346" s="162"/>
      <c r="P6346" s="80" t="s">
        <v>6819</v>
      </c>
      <c r="Q6346" s="80"/>
      <c r="R6346" s="80"/>
      <c r="S6346" s="163"/>
      <c r="T6346" s="213"/>
      <c r="U6346" s="162"/>
      <c r="V6346" s="164"/>
      <c r="W6346" s="12" t="str">
        <f t="shared" si="1107"/>
        <v>Mqtt1</v>
      </c>
      <c r="X6346" s="196" t="str">
        <f t="shared" si="1108"/>
        <v>CAM4fwd</v>
      </c>
      <c r="Y6346" s="6" t="str">
        <f t="shared" si="1109"/>
        <v>marpower/450000-underwlights/cam4fwd</v>
      </c>
      <c r="Z6346" s="103" t="str">
        <f t="shared" si="1110"/>
        <v>$.Preset5HmiColor</v>
      </c>
      <c r="AA6346" s="12">
        <v>64</v>
      </c>
      <c r="AB6346" s="6"/>
      <c r="AE6346" s="11">
        <v>9</v>
      </c>
      <c r="AJ6346" s="80"/>
      <c r="AN6346" s="80"/>
      <c r="AO6346" s="80"/>
      <c r="AP6346" s="80"/>
      <c r="AQ6346" s="80"/>
      <c r="AR6346" s="127"/>
      <c r="AS6346" s="80"/>
      <c r="AT6346" s="7"/>
      <c r="AU6346" s="7"/>
      <c r="AV6346" s="165"/>
      <c r="AW6346" s="166"/>
      <c r="AX6346" s="137"/>
      <c r="AY6346" s="147"/>
      <c r="AZ6346" s="167"/>
      <c r="BA6346" s="167"/>
      <c r="BB6346" s="147" t="str">
        <f t="shared" si="1111"/>
        <v/>
      </c>
      <c r="BC6346" s="168"/>
      <c r="BD6346" s="165"/>
      <c r="BE6346" s="165"/>
      <c r="BF6346" s="165"/>
      <c r="BG6346" s="165"/>
      <c r="BH6346" s="165"/>
      <c r="BI6346" s="165"/>
      <c r="BJ6346" s="165"/>
      <c r="BK6346" s="165"/>
      <c r="BL6346" s="165"/>
      <c r="BM6346" s="165"/>
      <c r="BN6346" s="165"/>
      <c r="BO6346" s="165"/>
      <c r="BP6346" s="165"/>
      <c r="BQ6346" s="165"/>
      <c r="BS6346" s="6"/>
      <c r="BT6346" s="11"/>
      <c r="BU6346" s="6"/>
      <c r="BV6346" s="6"/>
    </row>
    <row r="6347" spans="1:74" ht="15.75" x14ac:dyDescent="0.25">
      <c r="A6347" s="52" t="s">
        <v>6563</v>
      </c>
      <c r="B6347" s="56"/>
      <c r="C6347" s="7" t="s">
        <v>128</v>
      </c>
      <c r="D6347" s="7" t="s">
        <v>22</v>
      </c>
      <c r="E6347" s="7"/>
      <c r="F6347" s="64" t="s">
        <v>181</v>
      </c>
      <c r="G6347" s="6"/>
      <c r="H6347" s="6"/>
      <c r="I6347" s="10" t="s">
        <v>110</v>
      </c>
      <c r="J6347" s="11" t="s">
        <v>9420</v>
      </c>
      <c r="K6347" s="194" t="s">
        <v>510</v>
      </c>
      <c r="L6347" s="176"/>
      <c r="M6347" s="176">
        <v>1000</v>
      </c>
      <c r="N6347" s="80" t="s">
        <v>6566</v>
      </c>
      <c r="O6347" s="162"/>
      <c r="P6347" s="80" t="s">
        <v>6820</v>
      </c>
      <c r="Q6347" s="80"/>
      <c r="R6347" s="80"/>
      <c r="S6347" s="163"/>
      <c r="T6347" s="213"/>
      <c r="U6347" s="162"/>
      <c r="V6347" s="164"/>
      <c r="W6347" s="12" t="str">
        <f t="shared" si="1107"/>
        <v>Mqtt1</v>
      </c>
      <c r="X6347" s="196" t="str">
        <f t="shared" si="1108"/>
        <v>CAM4fwd</v>
      </c>
      <c r="Y6347" s="6" t="str">
        <f t="shared" si="1109"/>
        <v>marpower/450000-underwlights/cam4fwd</v>
      </c>
      <c r="Z6347" s="103" t="str">
        <f t="shared" si="1110"/>
        <v>$.Preset6HmiColor</v>
      </c>
      <c r="AA6347" s="12">
        <v>64</v>
      </c>
      <c r="AB6347" s="6"/>
      <c r="AE6347" s="11">
        <v>9</v>
      </c>
      <c r="AJ6347" s="80"/>
      <c r="AN6347" s="80"/>
      <c r="AO6347" s="80"/>
      <c r="AP6347" s="80"/>
      <c r="AQ6347" s="80"/>
      <c r="AR6347" s="127"/>
      <c r="AS6347" s="80"/>
      <c r="AT6347" s="7"/>
      <c r="AU6347" s="7"/>
      <c r="AV6347" s="165"/>
      <c r="AW6347" s="166"/>
      <c r="AX6347" s="137"/>
      <c r="AY6347" s="147"/>
      <c r="AZ6347" s="167"/>
      <c r="BA6347" s="167"/>
      <c r="BB6347" s="147" t="str">
        <f t="shared" si="1111"/>
        <v/>
      </c>
      <c r="BC6347" s="168"/>
      <c r="BD6347" s="165"/>
      <c r="BE6347" s="165"/>
      <c r="BF6347" s="165"/>
      <c r="BG6347" s="165"/>
      <c r="BH6347" s="165"/>
      <c r="BI6347" s="165"/>
      <c r="BJ6347" s="165"/>
      <c r="BK6347" s="165"/>
      <c r="BL6347" s="165"/>
      <c r="BM6347" s="165"/>
      <c r="BN6347" s="165"/>
      <c r="BO6347" s="165"/>
      <c r="BP6347" s="165"/>
      <c r="BQ6347" s="165"/>
      <c r="BS6347" s="6"/>
      <c r="BT6347" s="11"/>
      <c r="BU6347" s="6"/>
      <c r="BV6347" s="6"/>
    </row>
    <row r="6348" spans="1:74" ht="15.75" x14ac:dyDescent="0.25">
      <c r="A6348" s="52" t="s">
        <v>6563</v>
      </c>
      <c r="B6348" s="56"/>
      <c r="C6348" s="7" t="s">
        <v>128</v>
      </c>
      <c r="D6348" s="7" t="s">
        <v>22</v>
      </c>
      <c r="E6348" s="7"/>
      <c r="F6348" s="64" t="s">
        <v>181</v>
      </c>
      <c r="G6348" s="6"/>
      <c r="H6348" s="6"/>
      <c r="I6348" s="10" t="s">
        <v>110</v>
      </c>
      <c r="J6348" s="11" t="s">
        <v>9438</v>
      </c>
      <c r="K6348" s="194" t="s">
        <v>510</v>
      </c>
      <c r="L6348" s="176"/>
      <c r="M6348" s="176">
        <v>1000</v>
      </c>
      <c r="N6348" s="80" t="s">
        <v>6566</v>
      </c>
      <c r="O6348" s="162"/>
      <c r="P6348" s="80" t="s">
        <v>6821</v>
      </c>
      <c r="Q6348" s="80"/>
      <c r="R6348" s="80"/>
      <c r="S6348" s="163"/>
      <c r="T6348" s="213"/>
      <c r="U6348" s="162"/>
      <c r="V6348" s="164"/>
      <c r="W6348" s="12" t="str">
        <f t="shared" si="1107"/>
        <v>Mqtt1</v>
      </c>
      <c r="X6348" s="196" t="str">
        <f t="shared" si="1108"/>
        <v>CAM4fwd</v>
      </c>
      <c r="Y6348" s="6" t="str">
        <f t="shared" si="1109"/>
        <v>marpower/450000-underwlights/cam4fwd</v>
      </c>
      <c r="Z6348" s="103" t="str">
        <f t="shared" si="1110"/>
        <v>$.CurrentHmiColor</v>
      </c>
      <c r="AA6348" s="12">
        <v>64</v>
      </c>
      <c r="AB6348" s="6"/>
      <c r="AE6348" s="11">
        <v>9</v>
      </c>
      <c r="AJ6348" s="80"/>
      <c r="AN6348" s="80"/>
      <c r="AO6348" s="80"/>
      <c r="AP6348" s="80"/>
      <c r="AQ6348" s="80"/>
      <c r="AR6348" s="127"/>
      <c r="AS6348" s="80"/>
      <c r="AT6348" s="7"/>
      <c r="AU6348" s="7"/>
      <c r="AV6348" s="165"/>
      <c r="AW6348" s="166"/>
      <c r="AX6348" s="137"/>
      <c r="AY6348" s="147"/>
      <c r="AZ6348" s="167"/>
      <c r="BA6348" s="167"/>
      <c r="BB6348" s="147" t="str">
        <f t="shared" si="1111"/>
        <v/>
      </c>
      <c r="BC6348" s="168"/>
      <c r="BD6348" s="165"/>
      <c r="BE6348" s="165"/>
      <c r="BF6348" s="165"/>
      <c r="BG6348" s="165"/>
      <c r="BH6348" s="165"/>
      <c r="BI6348" s="165"/>
      <c r="BJ6348" s="165"/>
      <c r="BK6348" s="165"/>
      <c r="BL6348" s="165"/>
      <c r="BM6348" s="165"/>
      <c r="BN6348" s="165"/>
      <c r="BO6348" s="165"/>
      <c r="BP6348" s="165"/>
      <c r="BQ6348" s="165"/>
      <c r="BS6348" s="6"/>
      <c r="BT6348" s="11"/>
      <c r="BU6348" s="6"/>
      <c r="BV6348" s="6"/>
    </row>
    <row r="6349" spans="1:74" ht="15.75" x14ac:dyDescent="0.25">
      <c r="A6349" s="52" t="s">
        <v>6563</v>
      </c>
      <c r="B6349" s="56"/>
      <c r="C6349" s="7" t="s">
        <v>114</v>
      </c>
      <c r="D6349" s="7" t="s">
        <v>22</v>
      </c>
      <c r="E6349" s="7"/>
      <c r="F6349" s="64" t="s">
        <v>181</v>
      </c>
      <c r="G6349" s="6"/>
      <c r="H6349" s="6"/>
      <c r="I6349" s="10" t="s">
        <v>110</v>
      </c>
      <c r="J6349" s="11" t="s">
        <v>9170</v>
      </c>
      <c r="K6349" s="194" t="s">
        <v>510</v>
      </c>
      <c r="L6349" s="176"/>
      <c r="M6349" s="176">
        <v>1000</v>
      </c>
      <c r="N6349" s="80" t="s">
        <v>6566</v>
      </c>
      <c r="O6349" s="162"/>
      <c r="P6349" s="80" t="s">
        <v>6822</v>
      </c>
      <c r="Q6349" s="80"/>
      <c r="R6349" s="80"/>
      <c r="S6349" s="163"/>
      <c r="T6349" s="213"/>
      <c r="U6349" s="162"/>
      <c r="V6349" s="164"/>
      <c r="W6349" s="12" t="str">
        <f t="shared" si="1107"/>
        <v>Mqtt1</v>
      </c>
      <c r="X6349" s="196" t="str">
        <f t="shared" si="1108"/>
        <v>CAM1aft</v>
      </c>
      <c r="Y6349" s="6" t="str">
        <f t="shared" si="1109"/>
        <v>marpower/450000-underwlights/cam1aft</v>
      </c>
      <c r="Z6349" s="103" t="str">
        <f t="shared" si="1110"/>
        <v>$.PresetSelection</v>
      </c>
      <c r="AA6349" s="12">
        <v>68</v>
      </c>
      <c r="AB6349" s="6"/>
      <c r="AJ6349" s="80"/>
      <c r="AK6349" s="113" t="s">
        <v>6565</v>
      </c>
      <c r="AN6349" s="80"/>
      <c r="AO6349" s="80"/>
      <c r="AP6349" s="80"/>
      <c r="AQ6349" s="80"/>
      <c r="AR6349" s="127"/>
      <c r="AS6349" s="80"/>
      <c r="AT6349" s="7"/>
      <c r="AU6349" s="7"/>
      <c r="AV6349" s="165"/>
      <c r="AW6349" s="166"/>
      <c r="AX6349" s="137"/>
      <c r="AY6349" s="147"/>
      <c r="AZ6349" s="167"/>
      <c r="BA6349" s="167"/>
      <c r="BB6349" s="147" t="str">
        <f t="shared" ref="BB6349:BB6380" si="1114">IF(ISNUMBER(AM6349),"1","")</f>
        <v/>
      </c>
      <c r="BC6349" s="168"/>
      <c r="BD6349" s="165"/>
      <c r="BE6349" s="165"/>
      <c r="BF6349" s="165"/>
      <c r="BG6349" s="165"/>
      <c r="BH6349" s="165"/>
      <c r="BI6349" s="165"/>
      <c r="BJ6349" s="165"/>
      <c r="BK6349" s="165"/>
      <c r="BL6349" s="165"/>
      <c r="BM6349" s="165"/>
      <c r="BN6349" s="165"/>
      <c r="BO6349" s="165"/>
      <c r="BP6349" s="165"/>
      <c r="BQ6349" s="165"/>
      <c r="BS6349" s="6"/>
      <c r="BT6349" s="11"/>
      <c r="BU6349" s="6"/>
      <c r="BV6349" s="6"/>
    </row>
    <row r="6350" spans="1:74" ht="15.75" x14ac:dyDescent="0.25">
      <c r="A6350" s="52" t="s">
        <v>6563</v>
      </c>
      <c r="B6350" s="56"/>
      <c r="C6350" s="7" t="s">
        <v>114</v>
      </c>
      <c r="D6350" s="7" t="s">
        <v>22</v>
      </c>
      <c r="E6350" s="7"/>
      <c r="F6350" s="64" t="s">
        <v>181</v>
      </c>
      <c r="G6350" s="6"/>
      <c r="H6350" s="6"/>
      <c r="I6350" s="10" t="s">
        <v>110</v>
      </c>
      <c r="J6350" s="11" t="s">
        <v>9187</v>
      </c>
      <c r="K6350" s="194" t="s">
        <v>510</v>
      </c>
      <c r="L6350" s="176"/>
      <c r="M6350" s="176">
        <v>1000</v>
      </c>
      <c r="N6350" s="80" t="s">
        <v>6566</v>
      </c>
      <c r="O6350" s="162"/>
      <c r="P6350" s="80" t="s">
        <v>6823</v>
      </c>
      <c r="Q6350" s="80"/>
      <c r="R6350" s="80"/>
      <c r="S6350" s="163"/>
      <c r="T6350" s="213"/>
      <c r="U6350" s="162"/>
      <c r="V6350" s="164"/>
      <c r="W6350" s="12" t="str">
        <f t="shared" ref="W6350:W6380" si="1115">IF(COUNTIF(N6350,"spare"),"","Mqtt1")</f>
        <v>Mqtt1</v>
      </c>
      <c r="X6350" s="196" t="str">
        <f t="shared" ref="X6350:X6380" si="1116">MID(J6350,1,FIND("_",J6350,6)-1)</f>
        <v>CAM1aft</v>
      </c>
      <c r="Y6350" s="6" t="str">
        <f t="shared" ref="Y6350:Y6380" si="1117">LOWER(SUBSTITUTE(SUBSTITUTE(IF(COUNTIF(N6350,"spare"),"",_xlfn.CONCAT("marpower/",IF(X6350&lt;&gt;"",N6350&amp;"/"&amp;X6350,N6350)))," ","-"),"_","-"))</f>
        <v>marpower/450000-underwlights/cam1aft</v>
      </c>
      <c r="Z6350" s="103" t="str">
        <f t="shared" ref="Z6350:Z6380" si="1118">IF(COUNTIF(N6350,"spare"),"","$."&amp;_xlfn.REGEXREPLACE(IF(X6350="",J6350,_xlfn.REGEXREPLACE(J6350,".*_","")),"\.","_"))</f>
        <v>$.SliderRed</v>
      </c>
      <c r="AA6350" s="12">
        <v>68</v>
      </c>
      <c r="AB6350" s="6"/>
      <c r="AJ6350" s="80"/>
      <c r="AK6350" s="113" t="s">
        <v>6565</v>
      </c>
      <c r="AN6350" s="80"/>
      <c r="AO6350" s="80"/>
      <c r="AP6350" s="80"/>
      <c r="AQ6350" s="80"/>
      <c r="AR6350" s="127"/>
      <c r="AS6350" s="80"/>
      <c r="AT6350" s="7"/>
      <c r="AU6350" s="7"/>
      <c r="AV6350" s="165"/>
      <c r="AW6350" s="166"/>
      <c r="AX6350" s="137"/>
      <c r="AY6350" s="147"/>
      <c r="AZ6350" s="167"/>
      <c r="BA6350" s="167"/>
      <c r="BB6350" s="147" t="str">
        <f t="shared" si="1114"/>
        <v/>
      </c>
      <c r="BC6350" s="168"/>
      <c r="BD6350" s="165"/>
      <c r="BE6350" s="165"/>
      <c r="BF6350" s="165"/>
      <c r="BG6350" s="165"/>
      <c r="BH6350" s="165"/>
      <c r="BI6350" s="165"/>
      <c r="BJ6350" s="165"/>
      <c r="BK6350" s="165"/>
      <c r="BL6350" s="165"/>
      <c r="BM6350" s="165"/>
      <c r="BN6350" s="165"/>
      <c r="BO6350" s="165"/>
      <c r="BP6350" s="165"/>
      <c r="BQ6350" s="165"/>
      <c r="BS6350" s="6"/>
      <c r="BT6350" s="11"/>
      <c r="BU6350" s="6"/>
      <c r="BV6350" s="6"/>
    </row>
    <row r="6351" spans="1:74" ht="15.75" x14ac:dyDescent="0.25">
      <c r="A6351" s="52" t="s">
        <v>6563</v>
      </c>
      <c r="B6351" s="56"/>
      <c r="C6351" s="7" t="s">
        <v>114</v>
      </c>
      <c r="D6351" s="7" t="s">
        <v>22</v>
      </c>
      <c r="E6351" s="7"/>
      <c r="F6351" s="64" t="s">
        <v>181</v>
      </c>
      <c r="G6351" s="6"/>
      <c r="H6351" s="6"/>
      <c r="I6351" s="10" t="s">
        <v>110</v>
      </c>
      <c r="J6351" s="11" t="s">
        <v>9205</v>
      </c>
      <c r="K6351" s="194" t="s">
        <v>510</v>
      </c>
      <c r="L6351" s="176"/>
      <c r="M6351" s="176">
        <v>1000</v>
      </c>
      <c r="N6351" s="80" t="s">
        <v>6566</v>
      </c>
      <c r="O6351" s="162"/>
      <c r="P6351" s="80" t="s">
        <v>6824</v>
      </c>
      <c r="Q6351" s="80"/>
      <c r="R6351" s="80"/>
      <c r="S6351" s="163"/>
      <c r="T6351" s="213"/>
      <c r="U6351" s="162"/>
      <c r="V6351" s="164"/>
      <c r="W6351" s="12" t="str">
        <f t="shared" si="1115"/>
        <v>Mqtt1</v>
      </c>
      <c r="X6351" s="196" t="str">
        <f t="shared" si="1116"/>
        <v>CAM1aft</v>
      </c>
      <c r="Y6351" s="6" t="str">
        <f t="shared" si="1117"/>
        <v>marpower/450000-underwlights/cam1aft</v>
      </c>
      <c r="Z6351" s="103" t="str">
        <f t="shared" si="1118"/>
        <v>$.SliderGreen</v>
      </c>
      <c r="AA6351" s="12">
        <v>68</v>
      </c>
      <c r="AB6351" s="6"/>
      <c r="AJ6351" s="80"/>
      <c r="AK6351" s="113" t="s">
        <v>6565</v>
      </c>
      <c r="AN6351" s="80"/>
      <c r="AO6351" s="80"/>
      <c r="AP6351" s="80"/>
      <c r="AQ6351" s="80"/>
      <c r="AR6351" s="127"/>
      <c r="AS6351" s="80"/>
      <c r="AT6351" s="7"/>
      <c r="AU6351" s="7"/>
      <c r="AV6351" s="165"/>
      <c r="AW6351" s="166"/>
      <c r="AX6351" s="137"/>
      <c r="AY6351" s="147"/>
      <c r="AZ6351" s="167"/>
      <c r="BA6351" s="167"/>
      <c r="BB6351" s="147" t="str">
        <f t="shared" si="1114"/>
        <v/>
      </c>
      <c r="BC6351" s="168"/>
      <c r="BD6351" s="165"/>
      <c r="BE6351" s="165"/>
      <c r="BF6351" s="165"/>
      <c r="BG6351" s="165"/>
      <c r="BH6351" s="165"/>
      <c r="BI6351" s="165"/>
      <c r="BJ6351" s="165"/>
      <c r="BK6351" s="165"/>
      <c r="BL6351" s="165"/>
      <c r="BM6351" s="165"/>
      <c r="BN6351" s="165"/>
      <c r="BO6351" s="165"/>
      <c r="BP6351" s="165"/>
      <c r="BQ6351" s="165"/>
      <c r="BS6351" s="6"/>
      <c r="BT6351" s="11"/>
      <c r="BU6351" s="6"/>
      <c r="BV6351" s="6"/>
    </row>
    <row r="6352" spans="1:74" ht="15.75" x14ac:dyDescent="0.25">
      <c r="A6352" s="52" t="s">
        <v>6563</v>
      </c>
      <c r="B6352" s="56"/>
      <c r="C6352" s="7" t="s">
        <v>114</v>
      </c>
      <c r="D6352" s="7" t="s">
        <v>22</v>
      </c>
      <c r="E6352" s="7"/>
      <c r="F6352" s="64" t="s">
        <v>181</v>
      </c>
      <c r="G6352" s="6"/>
      <c r="H6352" s="6"/>
      <c r="I6352" s="10" t="s">
        <v>110</v>
      </c>
      <c r="J6352" s="11" t="s">
        <v>9223</v>
      </c>
      <c r="K6352" s="194" t="s">
        <v>510</v>
      </c>
      <c r="L6352" s="176"/>
      <c r="M6352" s="176">
        <v>1000</v>
      </c>
      <c r="N6352" s="80" t="s">
        <v>6566</v>
      </c>
      <c r="O6352" s="162"/>
      <c r="P6352" s="80" t="s">
        <v>6825</v>
      </c>
      <c r="Q6352" s="80"/>
      <c r="R6352" s="80"/>
      <c r="S6352" s="163"/>
      <c r="T6352" s="213"/>
      <c r="U6352" s="162"/>
      <c r="V6352" s="164"/>
      <c r="W6352" s="12" t="str">
        <f t="shared" si="1115"/>
        <v>Mqtt1</v>
      </c>
      <c r="X6352" s="196" t="str">
        <f t="shared" si="1116"/>
        <v>CAM1aft</v>
      </c>
      <c r="Y6352" s="6" t="str">
        <f t="shared" si="1117"/>
        <v>marpower/450000-underwlights/cam1aft</v>
      </c>
      <c r="Z6352" s="103" t="str">
        <f t="shared" si="1118"/>
        <v>$.SliderBlue</v>
      </c>
      <c r="AA6352" s="12">
        <v>68</v>
      </c>
      <c r="AB6352" s="6"/>
      <c r="AJ6352" s="80"/>
      <c r="AK6352" s="113" t="s">
        <v>6565</v>
      </c>
      <c r="AN6352" s="80"/>
      <c r="AO6352" s="80"/>
      <c r="AP6352" s="80"/>
      <c r="AQ6352" s="80"/>
      <c r="AR6352" s="127"/>
      <c r="AS6352" s="80"/>
      <c r="AT6352" s="7"/>
      <c r="AU6352" s="7"/>
      <c r="AV6352" s="165"/>
      <c r="AW6352" s="166"/>
      <c r="AX6352" s="137"/>
      <c r="AY6352" s="147"/>
      <c r="AZ6352" s="167"/>
      <c r="BA6352" s="167"/>
      <c r="BB6352" s="147" t="str">
        <f t="shared" si="1114"/>
        <v/>
      </c>
      <c r="BC6352" s="168"/>
      <c r="BD6352" s="165"/>
      <c r="BE6352" s="165"/>
      <c r="BF6352" s="165"/>
      <c r="BG6352" s="165"/>
      <c r="BH6352" s="165"/>
      <c r="BI6352" s="165"/>
      <c r="BJ6352" s="165"/>
      <c r="BK6352" s="165"/>
      <c r="BL6352" s="165"/>
      <c r="BM6352" s="165"/>
      <c r="BN6352" s="165"/>
      <c r="BO6352" s="165"/>
      <c r="BP6352" s="165"/>
      <c r="BQ6352" s="165"/>
      <c r="BS6352" s="6"/>
      <c r="BT6352" s="11"/>
      <c r="BU6352" s="6"/>
      <c r="BV6352" s="6"/>
    </row>
    <row r="6353" spans="1:74" ht="15.75" x14ac:dyDescent="0.25">
      <c r="A6353" s="52" t="s">
        <v>6563</v>
      </c>
      <c r="B6353" s="56"/>
      <c r="C6353" s="7" t="s">
        <v>114</v>
      </c>
      <c r="D6353" s="7" t="s">
        <v>22</v>
      </c>
      <c r="E6353" s="7"/>
      <c r="F6353" s="64" t="s">
        <v>181</v>
      </c>
      <c r="G6353" s="6"/>
      <c r="H6353" s="6"/>
      <c r="I6353" s="10" t="s">
        <v>110</v>
      </c>
      <c r="J6353" s="11" t="s">
        <v>9241</v>
      </c>
      <c r="K6353" s="194" t="s">
        <v>510</v>
      </c>
      <c r="L6353" s="176"/>
      <c r="M6353" s="176">
        <v>1000</v>
      </c>
      <c r="N6353" s="80" t="s">
        <v>6566</v>
      </c>
      <c r="O6353" s="162"/>
      <c r="P6353" s="80" t="s">
        <v>6826</v>
      </c>
      <c r="Q6353" s="80"/>
      <c r="R6353" s="80"/>
      <c r="S6353" s="163"/>
      <c r="T6353" s="213"/>
      <c r="U6353" s="162"/>
      <c r="V6353" s="164"/>
      <c r="W6353" s="12" t="str">
        <f t="shared" si="1115"/>
        <v>Mqtt1</v>
      </c>
      <c r="X6353" s="196" t="str">
        <f t="shared" si="1116"/>
        <v>CAM1aft</v>
      </c>
      <c r="Y6353" s="6" t="str">
        <f t="shared" si="1117"/>
        <v>marpower/450000-underwlights/cam1aft</v>
      </c>
      <c r="Z6353" s="103" t="str">
        <f t="shared" si="1118"/>
        <v>$.SliderWhite</v>
      </c>
      <c r="AA6353" s="12">
        <v>68</v>
      </c>
      <c r="AB6353" s="6"/>
      <c r="AJ6353" s="80"/>
      <c r="AK6353" s="113" t="s">
        <v>6565</v>
      </c>
      <c r="AN6353" s="80"/>
      <c r="AO6353" s="80"/>
      <c r="AP6353" s="80"/>
      <c r="AQ6353" s="80"/>
      <c r="AR6353" s="127"/>
      <c r="AS6353" s="80"/>
      <c r="AT6353" s="7"/>
      <c r="AU6353" s="7"/>
      <c r="AV6353" s="165"/>
      <c r="AW6353" s="166"/>
      <c r="AX6353" s="137"/>
      <c r="AY6353" s="147"/>
      <c r="AZ6353" s="167"/>
      <c r="BA6353" s="167"/>
      <c r="BB6353" s="147" t="str">
        <f t="shared" si="1114"/>
        <v/>
      </c>
      <c r="BC6353" s="168"/>
      <c r="BD6353" s="165"/>
      <c r="BE6353" s="165"/>
      <c r="BF6353" s="165"/>
      <c r="BG6353" s="165"/>
      <c r="BH6353" s="165"/>
      <c r="BI6353" s="165"/>
      <c r="BJ6353" s="165"/>
      <c r="BK6353" s="165"/>
      <c r="BL6353" s="165"/>
      <c r="BM6353" s="165"/>
      <c r="BN6353" s="165"/>
      <c r="BO6353" s="165"/>
      <c r="BP6353" s="165"/>
      <c r="BQ6353" s="165"/>
      <c r="BS6353" s="6"/>
      <c r="BT6353" s="11"/>
      <c r="BU6353" s="6"/>
      <c r="BV6353" s="6"/>
    </row>
    <row r="6354" spans="1:74" ht="15.75" x14ac:dyDescent="0.25">
      <c r="A6354" s="52" t="s">
        <v>6563</v>
      </c>
      <c r="B6354" s="56"/>
      <c r="C6354" s="7" t="s">
        <v>111</v>
      </c>
      <c r="D6354" s="7" t="s">
        <v>22</v>
      </c>
      <c r="E6354" s="7"/>
      <c r="F6354" s="64" t="s">
        <v>181</v>
      </c>
      <c r="G6354" s="6"/>
      <c r="H6354" s="6"/>
      <c r="I6354" s="10" t="s">
        <v>110</v>
      </c>
      <c r="J6354" s="11" t="s">
        <v>9259</v>
      </c>
      <c r="K6354" s="194" t="s">
        <v>510</v>
      </c>
      <c r="L6354" s="176"/>
      <c r="M6354" s="176">
        <v>1000</v>
      </c>
      <c r="N6354" s="80" t="s">
        <v>6566</v>
      </c>
      <c r="O6354" s="162"/>
      <c r="P6354" s="80" t="s">
        <v>6827</v>
      </c>
      <c r="Q6354" s="80"/>
      <c r="R6354" s="80"/>
      <c r="S6354" s="163"/>
      <c r="T6354" s="213"/>
      <c r="U6354" s="162"/>
      <c r="V6354" s="164"/>
      <c r="W6354" s="12" t="str">
        <f t="shared" si="1115"/>
        <v>Mqtt1</v>
      </c>
      <c r="X6354" s="196" t="str">
        <f t="shared" si="1116"/>
        <v>CAM1aft</v>
      </c>
      <c r="Y6354" s="6" t="str">
        <f t="shared" si="1117"/>
        <v>marpower/450000-underwlights/cam1aft</v>
      </c>
      <c r="Z6354" s="103" t="str">
        <f t="shared" si="1118"/>
        <v>$.PresetReset</v>
      </c>
      <c r="AA6354" s="12">
        <v>68</v>
      </c>
      <c r="AB6354" s="6"/>
      <c r="AJ6354" s="80"/>
      <c r="AK6354" s="113" t="s">
        <v>6565</v>
      </c>
      <c r="AN6354" s="80"/>
      <c r="AO6354" s="80"/>
      <c r="AP6354" s="80"/>
      <c r="AQ6354" s="80"/>
      <c r="AR6354" s="127"/>
      <c r="AS6354" s="80"/>
      <c r="AT6354" s="7"/>
      <c r="AU6354" s="7"/>
      <c r="AV6354" s="165"/>
      <c r="AW6354" s="166"/>
      <c r="AX6354" s="137"/>
      <c r="AY6354" s="147"/>
      <c r="AZ6354" s="167"/>
      <c r="BA6354" s="167"/>
      <c r="BB6354" s="147" t="str">
        <f t="shared" si="1114"/>
        <v/>
      </c>
      <c r="BC6354" s="168"/>
      <c r="BD6354" s="165"/>
      <c r="BE6354" s="165"/>
      <c r="BF6354" s="165"/>
      <c r="BG6354" s="165"/>
      <c r="BH6354" s="165"/>
      <c r="BI6354" s="165"/>
      <c r="BJ6354" s="165"/>
      <c r="BK6354" s="165"/>
      <c r="BL6354" s="165"/>
      <c r="BM6354" s="165"/>
      <c r="BN6354" s="165"/>
      <c r="BO6354" s="165"/>
      <c r="BP6354" s="165"/>
      <c r="BQ6354" s="165"/>
      <c r="BS6354" s="6"/>
      <c r="BT6354" s="11"/>
      <c r="BU6354" s="6"/>
      <c r="BV6354" s="6"/>
    </row>
    <row r="6355" spans="1:74" ht="15.75" x14ac:dyDescent="0.25">
      <c r="A6355" s="52" t="s">
        <v>6563</v>
      </c>
      <c r="B6355" s="56"/>
      <c r="C6355" s="7" t="s">
        <v>111</v>
      </c>
      <c r="D6355" s="7" t="s">
        <v>22</v>
      </c>
      <c r="E6355" s="7"/>
      <c r="F6355" s="64" t="s">
        <v>181</v>
      </c>
      <c r="G6355" s="6"/>
      <c r="H6355" s="6"/>
      <c r="I6355" s="10" t="s">
        <v>110</v>
      </c>
      <c r="J6355" s="11" t="s">
        <v>9277</v>
      </c>
      <c r="K6355" s="194" t="s">
        <v>510</v>
      </c>
      <c r="L6355" s="176"/>
      <c r="M6355" s="176">
        <v>1000</v>
      </c>
      <c r="N6355" s="80" t="s">
        <v>6566</v>
      </c>
      <c r="O6355" s="162"/>
      <c r="P6355" s="80" t="s">
        <v>6828</v>
      </c>
      <c r="Q6355" s="80"/>
      <c r="R6355" s="80"/>
      <c r="S6355" s="163"/>
      <c r="T6355" s="213"/>
      <c r="U6355" s="162"/>
      <c r="V6355" s="164"/>
      <c r="W6355" s="12" t="str">
        <f t="shared" si="1115"/>
        <v>Mqtt1</v>
      </c>
      <c r="X6355" s="196" t="str">
        <f t="shared" si="1116"/>
        <v>CAM1aft</v>
      </c>
      <c r="Y6355" s="6" t="str">
        <f t="shared" si="1117"/>
        <v>marpower/450000-underwlights/cam1aft</v>
      </c>
      <c r="Z6355" s="103" t="str">
        <f t="shared" si="1118"/>
        <v>$.PresetSet</v>
      </c>
      <c r="AA6355" s="12">
        <v>68</v>
      </c>
      <c r="AB6355" s="6"/>
      <c r="AJ6355" s="80"/>
      <c r="AK6355" s="113" t="s">
        <v>6565</v>
      </c>
      <c r="AN6355" s="80"/>
      <c r="AO6355" s="80"/>
      <c r="AP6355" s="80"/>
      <c r="AQ6355" s="80"/>
      <c r="AR6355" s="127"/>
      <c r="AS6355" s="80"/>
      <c r="AT6355" s="7"/>
      <c r="AU6355" s="7"/>
      <c r="AV6355" s="165"/>
      <c r="AW6355" s="166"/>
      <c r="AX6355" s="137"/>
      <c r="AY6355" s="147"/>
      <c r="AZ6355" s="167"/>
      <c r="BA6355" s="167"/>
      <c r="BB6355" s="147" t="str">
        <f t="shared" si="1114"/>
        <v/>
      </c>
      <c r="BC6355" s="168"/>
      <c r="BD6355" s="165"/>
      <c r="BE6355" s="165"/>
      <c r="BF6355" s="165"/>
      <c r="BG6355" s="165"/>
      <c r="BH6355" s="165"/>
      <c r="BI6355" s="165"/>
      <c r="BJ6355" s="165"/>
      <c r="BK6355" s="165"/>
      <c r="BL6355" s="165"/>
      <c r="BM6355" s="165"/>
      <c r="BN6355" s="165"/>
      <c r="BO6355" s="165"/>
      <c r="BP6355" s="165"/>
      <c r="BQ6355" s="165"/>
      <c r="BS6355" s="6"/>
      <c r="BT6355" s="11"/>
      <c r="BU6355" s="6"/>
      <c r="BV6355" s="6"/>
    </row>
    <row r="6356" spans="1:74" ht="15.75" x14ac:dyDescent="0.25">
      <c r="A6356" s="52" t="s">
        <v>6563</v>
      </c>
      <c r="B6356" s="56"/>
      <c r="C6356" s="7" t="s">
        <v>111</v>
      </c>
      <c r="D6356" s="7" t="s">
        <v>22</v>
      </c>
      <c r="E6356" s="7"/>
      <c r="F6356" s="64" t="s">
        <v>181</v>
      </c>
      <c r="G6356" s="6"/>
      <c r="H6356" s="6"/>
      <c r="I6356" s="10" t="s">
        <v>110</v>
      </c>
      <c r="J6356" s="11" t="s">
        <v>9295</v>
      </c>
      <c r="K6356" s="194" t="s">
        <v>510</v>
      </c>
      <c r="L6356" s="176"/>
      <c r="M6356" s="176">
        <v>1000</v>
      </c>
      <c r="N6356" s="80" t="s">
        <v>6566</v>
      </c>
      <c r="O6356" s="162"/>
      <c r="P6356" s="80" t="s">
        <v>6829</v>
      </c>
      <c r="Q6356" s="80"/>
      <c r="R6356" s="80"/>
      <c r="S6356" s="163"/>
      <c r="T6356" s="213"/>
      <c r="U6356" s="162"/>
      <c r="V6356" s="164"/>
      <c r="W6356" s="12" t="str">
        <f t="shared" si="1115"/>
        <v>Mqtt1</v>
      </c>
      <c r="X6356" s="196" t="str">
        <f t="shared" si="1116"/>
        <v>CAM1aft</v>
      </c>
      <c r="Y6356" s="6" t="str">
        <f t="shared" si="1117"/>
        <v>marpower/450000-underwlights/cam1aft</v>
      </c>
      <c r="Z6356" s="103" t="str">
        <f t="shared" si="1118"/>
        <v>$.SliderOnOff</v>
      </c>
      <c r="AA6356" s="12">
        <v>68</v>
      </c>
      <c r="AB6356" s="6"/>
      <c r="AJ6356" s="80"/>
      <c r="AK6356" s="113" t="s">
        <v>6565</v>
      </c>
      <c r="AN6356" s="80"/>
      <c r="AO6356" s="80"/>
      <c r="AP6356" s="80"/>
      <c r="AQ6356" s="80"/>
      <c r="AR6356" s="127"/>
      <c r="AS6356" s="80"/>
      <c r="AT6356" s="7"/>
      <c r="AU6356" s="7"/>
      <c r="AV6356" s="165"/>
      <c r="AW6356" s="166"/>
      <c r="AX6356" s="137"/>
      <c r="AY6356" s="147"/>
      <c r="AZ6356" s="167"/>
      <c r="BA6356" s="167"/>
      <c r="BB6356" s="147" t="str">
        <f t="shared" si="1114"/>
        <v/>
      </c>
      <c r="BC6356" s="168"/>
      <c r="BD6356" s="165"/>
      <c r="BE6356" s="165"/>
      <c r="BF6356" s="165"/>
      <c r="BG6356" s="165"/>
      <c r="BH6356" s="165"/>
      <c r="BI6356" s="165"/>
      <c r="BJ6356" s="165"/>
      <c r="BK6356" s="165"/>
      <c r="BL6356" s="165"/>
      <c r="BM6356" s="165"/>
      <c r="BN6356" s="165"/>
      <c r="BO6356" s="165"/>
      <c r="BP6356" s="165"/>
      <c r="BQ6356" s="165"/>
      <c r="BS6356" s="6"/>
      <c r="BT6356" s="11"/>
      <c r="BU6356" s="6"/>
      <c r="BV6356" s="6"/>
    </row>
    <row r="6357" spans="1:74" ht="15.75" x14ac:dyDescent="0.25">
      <c r="A6357" s="52" t="s">
        <v>6563</v>
      </c>
      <c r="B6357" s="56"/>
      <c r="C6357" s="7" t="s">
        <v>111</v>
      </c>
      <c r="D6357" s="7" t="s">
        <v>22</v>
      </c>
      <c r="E6357" s="7"/>
      <c r="F6357" s="64" t="s">
        <v>181</v>
      </c>
      <c r="G6357" s="6"/>
      <c r="H6357" s="6"/>
      <c r="I6357" s="10" t="s">
        <v>110</v>
      </c>
      <c r="J6357" s="11" t="s">
        <v>9313</v>
      </c>
      <c r="K6357" s="194" t="s">
        <v>510</v>
      </c>
      <c r="L6357" s="176"/>
      <c r="M6357" s="176">
        <v>1000</v>
      </c>
      <c r="N6357" s="80" t="s">
        <v>6566</v>
      </c>
      <c r="O6357" s="162"/>
      <c r="P6357" s="80" t="s">
        <v>6830</v>
      </c>
      <c r="Q6357" s="80"/>
      <c r="R6357" s="80"/>
      <c r="S6357" s="163"/>
      <c r="T6357" s="213"/>
      <c r="U6357" s="162"/>
      <c r="V6357" s="164"/>
      <c r="W6357" s="12" t="str">
        <f t="shared" si="1115"/>
        <v>Mqtt1</v>
      </c>
      <c r="X6357" s="196" t="str">
        <f t="shared" si="1116"/>
        <v>CAM1aft</v>
      </c>
      <c r="Y6357" s="6" t="str">
        <f t="shared" si="1117"/>
        <v>marpower/450000-underwlights/cam1aft</v>
      </c>
      <c r="Z6357" s="103" t="str">
        <f t="shared" si="1118"/>
        <v>$.ActiveChanges</v>
      </c>
      <c r="AA6357" s="12">
        <v>68</v>
      </c>
      <c r="AB6357" s="6"/>
      <c r="AJ6357" s="80"/>
      <c r="AK6357" s="113" t="s">
        <v>6565</v>
      </c>
      <c r="AN6357" s="80"/>
      <c r="AO6357" s="80"/>
      <c r="AP6357" s="80"/>
      <c r="AQ6357" s="80"/>
      <c r="AR6357" s="127"/>
      <c r="AS6357" s="80"/>
      <c r="AT6357" s="7"/>
      <c r="AU6357" s="7"/>
      <c r="AV6357" s="165"/>
      <c r="AW6357" s="166"/>
      <c r="AX6357" s="137"/>
      <c r="AY6357" s="147"/>
      <c r="AZ6357" s="167"/>
      <c r="BA6357" s="167"/>
      <c r="BB6357" s="147" t="str">
        <f t="shared" si="1114"/>
        <v/>
      </c>
      <c r="BC6357" s="168"/>
      <c r="BD6357" s="165"/>
      <c r="BE6357" s="165"/>
      <c r="BF6357" s="165"/>
      <c r="BG6357" s="165"/>
      <c r="BH6357" s="165"/>
      <c r="BI6357" s="165"/>
      <c r="BJ6357" s="165"/>
      <c r="BK6357" s="165"/>
      <c r="BL6357" s="165"/>
      <c r="BM6357" s="165"/>
      <c r="BN6357" s="165"/>
      <c r="BO6357" s="165"/>
      <c r="BP6357" s="165"/>
      <c r="BQ6357" s="165"/>
      <c r="BS6357" s="6"/>
      <c r="BT6357" s="11"/>
      <c r="BU6357" s="6"/>
      <c r="BV6357" s="6"/>
    </row>
    <row r="6358" spans="1:74" ht="15.75" x14ac:dyDescent="0.25">
      <c r="A6358" s="52" t="s">
        <v>6563</v>
      </c>
      <c r="B6358" s="56"/>
      <c r="C6358" s="7" t="s">
        <v>128</v>
      </c>
      <c r="D6358" s="7" t="s">
        <v>22</v>
      </c>
      <c r="E6358" s="7"/>
      <c r="F6358" s="64" t="s">
        <v>181</v>
      </c>
      <c r="G6358" s="6"/>
      <c r="H6358" s="6"/>
      <c r="I6358" s="10" t="s">
        <v>110</v>
      </c>
      <c r="J6358" s="11" t="s">
        <v>9331</v>
      </c>
      <c r="K6358" s="194" t="s">
        <v>510</v>
      </c>
      <c r="L6358" s="176"/>
      <c r="M6358" s="176">
        <v>1000</v>
      </c>
      <c r="N6358" s="80" t="s">
        <v>6566</v>
      </c>
      <c r="O6358" s="162"/>
      <c r="P6358" s="80" t="s">
        <v>6831</v>
      </c>
      <c r="Q6358" s="80"/>
      <c r="R6358" s="80"/>
      <c r="S6358" s="163"/>
      <c r="T6358" s="213"/>
      <c r="U6358" s="162"/>
      <c r="V6358" s="164"/>
      <c r="W6358" s="12" t="str">
        <f t="shared" si="1115"/>
        <v>Mqtt1</v>
      </c>
      <c r="X6358" s="196" t="str">
        <f t="shared" si="1116"/>
        <v>CAM1aft</v>
      </c>
      <c r="Y6358" s="6" t="str">
        <f t="shared" si="1117"/>
        <v>marpower/450000-underwlights/cam1aft</v>
      </c>
      <c r="Z6358" s="103" t="str">
        <f t="shared" si="1118"/>
        <v>$.Preset1HmiColor</v>
      </c>
      <c r="AA6358" s="12">
        <v>68</v>
      </c>
      <c r="AB6358" s="6"/>
      <c r="AE6358" s="11">
        <v>9</v>
      </c>
      <c r="AJ6358" s="80"/>
      <c r="AN6358" s="80"/>
      <c r="AO6358" s="80"/>
      <c r="AP6358" s="80"/>
      <c r="AQ6358" s="80"/>
      <c r="AR6358" s="127"/>
      <c r="AS6358" s="80"/>
      <c r="AT6358" s="7"/>
      <c r="AU6358" s="7"/>
      <c r="AV6358" s="165"/>
      <c r="AW6358" s="166"/>
      <c r="AX6358" s="137"/>
      <c r="AY6358" s="147"/>
      <c r="AZ6358" s="167"/>
      <c r="BA6358" s="167"/>
      <c r="BB6358" s="147" t="str">
        <f t="shared" si="1114"/>
        <v/>
      </c>
      <c r="BC6358" s="168"/>
      <c r="BD6358" s="165"/>
      <c r="BE6358" s="165"/>
      <c r="BF6358" s="165"/>
      <c r="BG6358" s="165"/>
      <c r="BH6358" s="165"/>
      <c r="BI6358" s="165"/>
      <c r="BJ6358" s="165"/>
      <c r="BK6358" s="165"/>
      <c r="BL6358" s="165"/>
      <c r="BM6358" s="165"/>
      <c r="BN6358" s="165"/>
      <c r="BO6358" s="165"/>
      <c r="BP6358" s="165"/>
      <c r="BQ6358" s="165"/>
      <c r="BS6358" s="6"/>
      <c r="BT6358" s="11"/>
      <c r="BU6358" s="6"/>
      <c r="BV6358" s="6"/>
    </row>
    <row r="6359" spans="1:74" ht="15.75" x14ac:dyDescent="0.25">
      <c r="A6359" s="52" t="s">
        <v>6563</v>
      </c>
      <c r="B6359" s="56"/>
      <c r="C6359" s="7" t="s">
        <v>128</v>
      </c>
      <c r="D6359" s="7" t="s">
        <v>22</v>
      </c>
      <c r="E6359" s="7"/>
      <c r="F6359" s="64" t="s">
        <v>181</v>
      </c>
      <c r="G6359" s="6"/>
      <c r="H6359" s="6"/>
      <c r="I6359" s="10" t="s">
        <v>110</v>
      </c>
      <c r="J6359" s="11" t="s">
        <v>9349</v>
      </c>
      <c r="K6359" s="194" t="s">
        <v>510</v>
      </c>
      <c r="L6359" s="176"/>
      <c r="M6359" s="176">
        <v>1000</v>
      </c>
      <c r="N6359" s="80" t="s">
        <v>6566</v>
      </c>
      <c r="O6359" s="162"/>
      <c r="P6359" s="80" t="s">
        <v>6832</v>
      </c>
      <c r="Q6359" s="80"/>
      <c r="R6359" s="80"/>
      <c r="S6359" s="163"/>
      <c r="T6359" s="213"/>
      <c r="U6359" s="162"/>
      <c r="V6359" s="164"/>
      <c r="W6359" s="12" t="str">
        <f t="shared" si="1115"/>
        <v>Mqtt1</v>
      </c>
      <c r="X6359" s="196" t="str">
        <f t="shared" si="1116"/>
        <v>CAM1aft</v>
      </c>
      <c r="Y6359" s="6" t="str">
        <f t="shared" si="1117"/>
        <v>marpower/450000-underwlights/cam1aft</v>
      </c>
      <c r="Z6359" s="103" t="str">
        <f t="shared" si="1118"/>
        <v>$.Preset2HmiColor</v>
      </c>
      <c r="AA6359" s="12">
        <v>68</v>
      </c>
      <c r="AB6359" s="6"/>
      <c r="AE6359" s="11">
        <v>9</v>
      </c>
      <c r="AJ6359" s="80"/>
      <c r="AN6359" s="80"/>
      <c r="AO6359" s="80"/>
      <c r="AP6359" s="80"/>
      <c r="AQ6359" s="80"/>
      <c r="AR6359" s="127"/>
      <c r="AS6359" s="80"/>
      <c r="AT6359" s="7"/>
      <c r="AU6359" s="7"/>
      <c r="AV6359" s="165"/>
      <c r="AW6359" s="166"/>
      <c r="AX6359" s="137"/>
      <c r="AY6359" s="147"/>
      <c r="AZ6359" s="167"/>
      <c r="BA6359" s="167"/>
      <c r="BB6359" s="147" t="str">
        <f t="shared" si="1114"/>
        <v/>
      </c>
      <c r="BC6359" s="168"/>
      <c r="BD6359" s="165"/>
      <c r="BE6359" s="165"/>
      <c r="BF6359" s="165"/>
      <c r="BG6359" s="165"/>
      <c r="BH6359" s="165"/>
      <c r="BI6359" s="165"/>
      <c r="BJ6359" s="165"/>
      <c r="BK6359" s="165"/>
      <c r="BL6359" s="165"/>
      <c r="BM6359" s="165"/>
      <c r="BN6359" s="165"/>
      <c r="BO6359" s="165"/>
      <c r="BP6359" s="165"/>
      <c r="BQ6359" s="165"/>
      <c r="BS6359" s="6"/>
      <c r="BT6359" s="11"/>
      <c r="BU6359" s="6"/>
      <c r="BV6359" s="6"/>
    </row>
    <row r="6360" spans="1:74" ht="15.75" x14ac:dyDescent="0.25">
      <c r="A6360" s="52" t="s">
        <v>6563</v>
      </c>
      <c r="B6360" s="56"/>
      <c r="C6360" s="7" t="s">
        <v>128</v>
      </c>
      <c r="D6360" s="7" t="s">
        <v>22</v>
      </c>
      <c r="E6360" s="7"/>
      <c r="F6360" s="64" t="s">
        <v>181</v>
      </c>
      <c r="G6360" s="6"/>
      <c r="H6360" s="6"/>
      <c r="I6360" s="10" t="s">
        <v>110</v>
      </c>
      <c r="J6360" s="11" t="s">
        <v>9367</v>
      </c>
      <c r="K6360" s="194" t="s">
        <v>510</v>
      </c>
      <c r="L6360" s="176"/>
      <c r="M6360" s="176">
        <v>1000</v>
      </c>
      <c r="N6360" s="80" t="s">
        <v>6566</v>
      </c>
      <c r="O6360" s="162"/>
      <c r="P6360" s="80" t="s">
        <v>6833</v>
      </c>
      <c r="Q6360" s="80"/>
      <c r="R6360" s="80"/>
      <c r="S6360" s="163"/>
      <c r="T6360" s="213"/>
      <c r="U6360" s="162"/>
      <c r="V6360" s="164"/>
      <c r="W6360" s="12" t="str">
        <f t="shared" si="1115"/>
        <v>Mqtt1</v>
      </c>
      <c r="X6360" s="196" t="str">
        <f t="shared" si="1116"/>
        <v>CAM1aft</v>
      </c>
      <c r="Y6360" s="6" t="str">
        <f t="shared" si="1117"/>
        <v>marpower/450000-underwlights/cam1aft</v>
      </c>
      <c r="Z6360" s="103" t="str">
        <f t="shared" si="1118"/>
        <v>$.Preset3HmiColor</v>
      </c>
      <c r="AA6360" s="12">
        <v>68</v>
      </c>
      <c r="AB6360" s="6"/>
      <c r="AE6360" s="11">
        <v>9</v>
      </c>
      <c r="AJ6360" s="80"/>
      <c r="AN6360" s="80"/>
      <c r="AO6360" s="80"/>
      <c r="AP6360" s="80"/>
      <c r="AQ6360" s="80"/>
      <c r="AR6360" s="127"/>
      <c r="AS6360" s="80"/>
      <c r="AT6360" s="7"/>
      <c r="AU6360" s="7"/>
      <c r="AV6360" s="165"/>
      <c r="AW6360" s="166"/>
      <c r="AX6360" s="137"/>
      <c r="AY6360" s="147"/>
      <c r="AZ6360" s="167"/>
      <c r="BA6360" s="167"/>
      <c r="BB6360" s="147" t="str">
        <f t="shared" si="1114"/>
        <v/>
      </c>
      <c r="BC6360" s="168"/>
      <c r="BD6360" s="165"/>
      <c r="BE6360" s="165"/>
      <c r="BF6360" s="165"/>
      <c r="BG6360" s="165"/>
      <c r="BH6360" s="165"/>
      <c r="BI6360" s="165"/>
      <c r="BJ6360" s="165"/>
      <c r="BK6360" s="165"/>
      <c r="BL6360" s="165"/>
      <c r="BM6360" s="165"/>
      <c r="BN6360" s="165"/>
      <c r="BO6360" s="165"/>
      <c r="BP6360" s="165"/>
      <c r="BQ6360" s="165"/>
      <c r="BS6360" s="6"/>
      <c r="BT6360" s="11"/>
      <c r="BU6360" s="6"/>
      <c r="BV6360" s="6"/>
    </row>
    <row r="6361" spans="1:74" ht="15.75" x14ac:dyDescent="0.25">
      <c r="A6361" s="52" t="s">
        <v>6563</v>
      </c>
      <c r="B6361" s="56"/>
      <c r="C6361" s="7" t="s">
        <v>128</v>
      </c>
      <c r="D6361" s="7" t="s">
        <v>22</v>
      </c>
      <c r="E6361" s="7"/>
      <c r="F6361" s="64" t="s">
        <v>181</v>
      </c>
      <c r="G6361" s="6"/>
      <c r="H6361" s="6"/>
      <c r="I6361" s="10" t="s">
        <v>110</v>
      </c>
      <c r="J6361" s="11" t="s">
        <v>9385</v>
      </c>
      <c r="K6361" s="194" t="s">
        <v>510</v>
      </c>
      <c r="L6361" s="176"/>
      <c r="M6361" s="176">
        <v>1000</v>
      </c>
      <c r="N6361" s="80" t="s">
        <v>6566</v>
      </c>
      <c r="O6361" s="162"/>
      <c r="P6361" s="80" t="s">
        <v>6834</v>
      </c>
      <c r="Q6361" s="80"/>
      <c r="R6361" s="80"/>
      <c r="S6361" s="163"/>
      <c r="T6361" s="213"/>
      <c r="U6361" s="162"/>
      <c r="V6361" s="164"/>
      <c r="W6361" s="12" t="str">
        <f t="shared" si="1115"/>
        <v>Mqtt1</v>
      </c>
      <c r="X6361" s="196" t="str">
        <f t="shared" si="1116"/>
        <v>CAM1aft</v>
      </c>
      <c r="Y6361" s="6" t="str">
        <f t="shared" si="1117"/>
        <v>marpower/450000-underwlights/cam1aft</v>
      </c>
      <c r="Z6361" s="103" t="str">
        <f t="shared" si="1118"/>
        <v>$.Preset4HmiColor</v>
      </c>
      <c r="AA6361" s="12">
        <v>68</v>
      </c>
      <c r="AB6361" s="6"/>
      <c r="AE6361" s="11">
        <v>9</v>
      </c>
      <c r="AJ6361" s="80"/>
      <c r="AN6361" s="80"/>
      <c r="AO6361" s="80"/>
      <c r="AP6361" s="80"/>
      <c r="AQ6361" s="80"/>
      <c r="AR6361" s="127"/>
      <c r="AS6361" s="80"/>
      <c r="AT6361" s="7"/>
      <c r="AU6361" s="7"/>
      <c r="AV6361" s="165"/>
      <c r="AW6361" s="166"/>
      <c r="AX6361" s="137"/>
      <c r="AY6361" s="147"/>
      <c r="AZ6361" s="167"/>
      <c r="BA6361" s="167"/>
      <c r="BB6361" s="147" t="str">
        <f t="shared" si="1114"/>
        <v/>
      </c>
      <c r="BC6361" s="168"/>
      <c r="BD6361" s="165"/>
      <c r="BE6361" s="165"/>
      <c r="BF6361" s="165"/>
      <c r="BG6361" s="165"/>
      <c r="BH6361" s="165"/>
      <c r="BI6361" s="165"/>
      <c r="BJ6361" s="165"/>
      <c r="BK6361" s="165"/>
      <c r="BL6361" s="165"/>
      <c r="BM6361" s="165"/>
      <c r="BN6361" s="165"/>
      <c r="BO6361" s="165"/>
      <c r="BP6361" s="165"/>
      <c r="BQ6361" s="165"/>
      <c r="BS6361" s="6"/>
      <c r="BT6361" s="11"/>
      <c r="BU6361" s="6"/>
      <c r="BV6361" s="6"/>
    </row>
    <row r="6362" spans="1:74" ht="15.75" x14ac:dyDescent="0.25">
      <c r="A6362" s="52" t="s">
        <v>6563</v>
      </c>
      <c r="B6362" s="56"/>
      <c r="C6362" s="7" t="s">
        <v>128</v>
      </c>
      <c r="D6362" s="7" t="s">
        <v>22</v>
      </c>
      <c r="E6362" s="7"/>
      <c r="F6362" s="64" t="s">
        <v>181</v>
      </c>
      <c r="G6362" s="6"/>
      <c r="H6362" s="6"/>
      <c r="I6362" s="10" t="s">
        <v>110</v>
      </c>
      <c r="J6362" s="11" t="s">
        <v>9403</v>
      </c>
      <c r="K6362" s="194" t="s">
        <v>510</v>
      </c>
      <c r="L6362" s="176"/>
      <c r="M6362" s="176">
        <v>1000</v>
      </c>
      <c r="N6362" s="80" t="s">
        <v>6566</v>
      </c>
      <c r="O6362" s="162"/>
      <c r="P6362" s="80" t="s">
        <v>6835</v>
      </c>
      <c r="Q6362" s="80"/>
      <c r="R6362" s="80"/>
      <c r="S6362" s="163"/>
      <c r="T6362" s="213"/>
      <c r="U6362" s="162"/>
      <c r="V6362" s="164"/>
      <c r="W6362" s="12" t="str">
        <f t="shared" si="1115"/>
        <v>Mqtt1</v>
      </c>
      <c r="X6362" s="196" t="str">
        <f t="shared" si="1116"/>
        <v>CAM1aft</v>
      </c>
      <c r="Y6362" s="6" t="str">
        <f t="shared" si="1117"/>
        <v>marpower/450000-underwlights/cam1aft</v>
      </c>
      <c r="Z6362" s="103" t="str">
        <f t="shared" si="1118"/>
        <v>$.Preset5HmiColor</v>
      </c>
      <c r="AA6362" s="12">
        <v>68</v>
      </c>
      <c r="AB6362" s="6"/>
      <c r="AE6362" s="11">
        <v>9</v>
      </c>
      <c r="AJ6362" s="80"/>
      <c r="AN6362" s="80"/>
      <c r="AO6362" s="80"/>
      <c r="AP6362" s="80"/>
      <c r="AQ6362" s="80"/>
      <c r="AR6362" s="127"/>
      <c r="AS6362" s="80"/>
      <c r="AT6362" s="7"/>
      <c r="AU6362" s="7"/>
      <c r="AV6362" s="165"/>
      <c r="AW6362" s="166"/>
      <c r="AX6362" s="137"/>
      <c r="AY6362" s="147"/>
      <c r="AZ6362" s="167"/>
      <c r="BA6362" s="167"/>
      <c r="BB6362" s="147" t="str">
        <f t="shared" si="1114"/>
        <v/>
      </c>
      <c r="BC6362" s="168"/>
      <c r="BD6362" s="165"/>
      <c r="BE6362" s="165"/>
      <c r="BF6362" s="165"/>
      <c r="BG6362" s="165"/>
      <c r="BH6362" s="165"/>
      <c r="BI6362" s="165"/>
      <c r="BJ6362" s="165"/>
      <c r="BK6362" s="165"/>
      <c r="BL6362" s="165"/>
      <c r="BM6362" s="165"/>
      <c r="BN6362" s="165"/>
      <c r="BO6362" s="165"/>
      <c r="BP6362" s="165"/>
      <c r="BQ6362" s="165"/>
      <c r="BS6362" s="6"/>
      <c r="BT6362" s="11"/>
      <c r="BU6362" s="6"/>
      <c r="BV6362" s="6"/>
    </row>
    <row r="6363" spans="1:74" ht="15.75" x14ac:dyDescent="0.25">
      <c r="A6363" s="52" t="s">
        <v>6563</v>
      </c>
      <c r="B6363" s="56"/>
      <c r="C6363" s="7" t="s">
        <v>128</v>
      </c>
      <c r="D6363" s="7" t="s">
        <v>22</v>
      </c>
      <c r="E6363" s="7"/>
      <c r="F6363" s="64" t="s">
        <v>181</v>
      </c>
      <c r="G6363" s="6"/>
      <c r="H6363" s="6"/>
      <c r="I6363" s="10" t="s">
        <v>110</v>
      </c>
      <c r="J6363" s="11" t="s">
        <v>9421</v>
      </c>
      <c r="K6363" s="194" t="s">
        <v>510</v>
      </c>
      <c r="L6363" s="176"/>
      <c r="M6363" s="176">
        <v>1000</v>
      </c>
      <c r="N6363" s="80" t="s">
        <v>6566</v>
      </c>
      <c r="O6363" s="162"/>
      <c r="P6363" s="80" t="s">
        <v>6836</v>
      </c>
      <c r="Q6363" s="80"/>
      <c r="R6363" s="80"/>
      <c r="S6363" s="163"/>
      <c r="T6363" s="213"/>
      <c r="U6363" s="162"/>
      <c r="V6363" s="164"/>
      <c r="W6363" s="12" t="str">
        <f t="shared" si="1115"/>
        <v>Mqtt1</v>
      </c>
      <c r="X6363" s="196" t="str">
        <f t="shared" si="1116"/>
        <v>CAM1aft</v>
      </c>
      <c r="Y6363" s="6" t="str">
        <f t="shared" si="1117"/>
        <v>marpower/450000-underwlights/cam1aft</v>
      </c>
      <c r="Z6363" s="103" t="str">
        <f t="shared" si="1118"/>
        <v>$.Preset6HmiColor</v>
      </c>
      <c r="AA6363" s="12">
        <v>68</v>
      </c>
      <c r="AB6363" s="6"/>
      <c r="AE6363" s="11">
        <v>9</v>
      </c>
      <c r="AJ6363" s="80"/>
      <c r="AN6363" s="80"/>
      <c r="AO6363" s="80"/>
      <c r="AP6363" s="80"/>
      <c r="AQ6363" s="80"/>
      <c r="AR6363" s="127"/>
      <c r="AS6363" s="80"/>
      <c r="AT6363" s="7"/>
      <c r="AU6363" s="7"/>
      <c r="AV6363" s="165"/>
      <c r="AW6363" s="166"/>
      <c r="AX6363" s="137"/>
      <c r="AY6363" s="147"/>
      <c r="AZ6363" s="167"/>
      <c r="BA6363" s="167"/>
      <c r="BB6363" s="147" t="str">
        <f t="shared" si="1114"/>
        <v/>
      </c>
      <c r="BC6363" s="168"/>
      <c r="BD6363" s="165"/>
      <c r="BE6363" s="165"/>
      <c r="BF6363" s="165"/>
      <c r="BG6363" s="165"/>
      <c r="BH6363" s="165"/>
      <c r="BI6363" s="165"/>
      <c r="BJ6363" s="165"/>
      <c r="BK6363" s="165"/>
      <c r="BL6363" s="165"/>
      <c r="BM6363" s="165"/>
      <c r="BN6363" s="165"/>
      <c r="BO6363" s="165"/>
      <c r="BP6363" s="165"/>
      <c r="BQ6363" s="165"/>
      <c r="BS6363" s="6"/>
      <c r="BT6363" s="11"/>
      <c r="BU6363" s="6"/>
      <c r="BV6363" s="6"/>
    </row>
    <row r="6364" spans="1:74" ht="15.75" x14ac:dyDescent="0.25">
      <c r="A6364" s="52" t="s">
        <v>6563</v>
      </c>
      <c r="B6364" s="56"/>
      <c r="C6364" s="7" t="s">
        <v>128</v>
      </c>
      <c r="D6364" s="7" t="s">
        <v>22</v>
      </c>
      <c r="E6364" s="7"/>
      <c r="F6364" s="64" t="s">
        <v>181</v>
      </c>
      <c r="G6364" s="6"/>
      <c r="H6364" s="6"/>
      <c r="I6364" s="10" t="s">
        <v>110</v>
      </c>
      <c r="J6364" s="11" t="s">
        <v>9439</v>
      </c>
      <c r="K6364" s="194" t="s">
        <v>510</v>
      </c>
      <c r="L6364" s="176"/>
      <c r="M6364" s="176">
        <v>1000</v>
      </c>
      <c r="N6364" s="80" t="s">
        <v>6566</v>
      </c>
      <c r="O6364" s="162"/>
      <c r="P6364" s="80" t="s">
        <v>6837</v>
      </c>
      <c r="Q6364" s="80"/>
      <c r="R6364" s="80"/>
      <c r="S6364" s="163"/>
      <c r="T6364" s="213"/>
      <c r="U6364" s="162"/>
      <c r="V6364" s="164"/>
      <c r="W6364" s="12" t="str">
        <f t="shared" si="1115"/>
        <v>Mqtt1</v>
      </c>
      <c r="X6364" s="196" t="str">
        <f t="shared" si="1116"/>
        <v>CAM1aft</v>
      </c>
      <c r="Y6364" s="6" t="str">
        <f t="shared" si="1117"/>
        <v>marpower/450000-underwlights/cam1aft</v>
      </c>
      <c r="Z6364" s="103" t="str">
        <f t="shared" si="1118"/>
        <v>$.CurrentHmiColor</v>
      </c>
      <c r="AA6364" s="12">
        <v>68</v>
      </c>
      <c r="AB6364" s="6"/>
      <c r="AE6364" s="11">
        <v>9</v>
      </c>
      <c r="AJ6364" s="80"/>
      <c r="AN6364" s="80"/>
      <c r="AO6364" s="80"/>
      <c r="AP6364" s="80"/>
      <c r="AQ6364" s="80"/>
      <c r="AR6364" s="127"/>
      <c r="AS6364" s="80"/>
      <c r="AT6364" s="7"/>
      <c r="AU6364" s="7"/>
      <c r="AV6364" s="165"/>
      <c r="AW6364" s="166"/>
      <c r="AX6364" s="137"/>
      <c r="AY6364" s="147"/>
      <c r="AZ6364" s="167"/>
      <c r="BA6364" s="167"/>
      <c r="BB6364" s="147" t="str">
        <f t="shared" si="1114"/>
        <v/>
      </c>
      <c r="BC6364" s="168"/>
      <c r="BD6364" s="165"/>
      <c r="BE6364" s="165"/>
      <c r="BF6364" s="165"/>
      <c r="BG6364" s="165"/>
      <c r="BH6364" s="165"/>
      <c r="BI6364" s="165"/>
      <c r="BJ6364" s="165"/>
      <c r="BK6364" s="165"/>
      <c r="BL6364" s="165"/>
      <c r="BM6364" s="165"/>
      <c r="BN6364" s="165"/>
      <c r="BO6364" s="165"/>
      <c r="BP6364" s="165"/>
      <c r="BQ6364" s="165"/>
      <c r="BS6364" s="6"/>
      <c r="BT6364" s="11"/>
      <c r="BU6364" s="6"/>
      <c r="BV6364" s="6"/>
    </row>
    <row r="6365" spans="1:74" ht="15.75" x14ac:dyDescent="0.25">
      <c r="A6365" s="52" t="s">
        <v>9441</v>
      </c>
      <c r="B6365" s="56"/>
      <c r="C6365" s="7" t="s">
        <v>114</v>
      </c>
      <c r="D6365" s="7" t="s">
        <v>22</v>
      </c>
      <c r="E6365" s="7"/>
      <c r="F6365" s="64" t="s">
        <v>181</v>
      </c>
      <c r="G6365" s="6"/>
      <c r="H6365" s="6"/>
      <c r="I6365" s="10" t="s">
        <v>110</v>
      </c>
      <c r="J6365" s="11" t="s">
        <v>9444</v>
      </c>
      <c r="K6365" s="194" t="s">
        <v>510</v>
      </c>
      <c r="L6365" s="176"/>
      <c r="M6365" s="176">
        <v>1000</v>
      </c>
      <c r="N6365" s="80" t="s">
        <v>6566</v>
      </c>
      <c r="O6365" s="162"/>
      <c r="P6365" s="80" t="s">
        <v>6822</v>
      </c>
      <c r="Q6365" s="80"/>
      <c r="R6365" s="80"/>
      <c r="S6365" s="163"/>
      <c r="T6365" s="213"/>
      <c r="U6365" s="162"/>
      <c r="V6365" s="164"/>
      <c r="W6365" s="12" t="str">
        <f t="shared" si="1115"/>
        <v>Mqtt1</v>
      </c>
      <c r="X6365" s="196" t="str">
        <f t="shared" si="1116"/>
        <v>CAM2aft</v>
      </c>
      <c r="Y6365" s="6" t="str">
        <f t="shared" si="1117"/>
        <v>marpower/450000-underwlights/cam2aft</v>
      </c>
      <c r="Z6365" s="103" t="str">
        <f t="shared" si="1118"/>
        <v>$.PresetSelection</v>
      </c>
      <c r="AA6365" s="12">
        <v>68</v>
      </c>
      <c r="AB6365" s="6"/>
      <c r="AJ6365" s="80"/>
      <c r="AK6365" s="113" t="s">
        <v>6565</v>
      </c>
      <c r="AN6365" s="80"/>
      <c r="AO6365" s="80"/>
      <c r="AP6365" s="80"/>
      <c r="AQ6365" s="80"/>
      <c r="AR6365" s="127"/>
      <c r="AS6365" s="80"/>
      <c r="AT6365" s="7"/>
      <c r="AU6365" s="7"/>
      <c r="AV6365" s="165"/>
      <c r="AW6365" s="166"/>
      <c r="AX6365" s="137"/>
      <c r="AY6365" s="147"/>
      <c r="AZ6365" s="167"/>
      <c r="BA6365" s="167"/>
      <c r="BB6365" s="147" t="str">
        <f t="shared" ref="BB6365" si="1119">IF(ISNUMBER(AM6365),"1","")</f>
        <v/>
      </c>
      <c r="BC6365" s="168"/>
      <c r="BD6365" s="165"/>
      <c r="BE6365" s="165"/>
      <c r="BF6365" s="165"/>
      <c r="BG6365" s="165"/>
      <c r="BH6365" s="165"/>
      <c r="BI6365" s="165"/>
      <c r="BJ6365" s="165"/>
      <c r="BK6365" s="165"/>
      <c r="BL6365" s="165"/>
      <c r="BM6365" s="165"/>
      <c r="BN6365" s="165"/>
      <c r="BO6365" s="165"/>
      <c r="BP6365" s="165"/>
      <c r="BQ6365" s="165"/>
      <c r="BS6365" s="6"/>
      <c r="BT6365" s="11"/>
      <c r="BU6365" s="6"/>
      <c r="BV6365" s="6"/>
    </row>
    <row r="6366" spans="1:74" ht="15.75" x14ac:dyDescent="0.25">
      <c r="A6366" s="52" t="s">
        <v>6563</v>
      </c>
      <c r="B6366" s="56"/>
      <c r="C6366" s="7" t="s">
        <v>114</v>
      </c>
      <c r="D6366" s="7" t="s">
        <v>22</v>
      </c>
      <c r="E6366" s="7"/>
      <c r="F6366" s="64" t="s">
        <v>181</v>
      </c>
      <c r="G6366" s="6"/>
      <c r="H6366" s="6"/>
      <c r="I6366" s="10" t="s">
        <v>110</v>
      </c>
      <c r="J6366" s="11" t="s">
        <v>9188</v>
      </c>
      <c r="K6366" s="194" t="s">
        <v>510</v>
      </c>
      <c r="L6366" s="176"/>
      <c r="M6366" s="176">
        <v>1000</v>
      </c>
      <c r="N6366" s="80" t="s">
        <v>6566</v>
      </c>
      <c r="O6366" s="162"/>
      <c r="P6366" s="80" t="s">
        <v>6838</v>
      </c>
      <c r="Q6366" s="80"/>
      <c r="R6366" s="80"/>
      <c r="S6366" s="163"/>
      <c r="T6366" s="213"/>
      <c r="U6366" s="162"/>
      <c r="V6366" s="164"/>
      <c r="W6366" s="12" t="str">
        <f t="shared" si="1115"/>
        <v>Mqtt1</v>
      </c>
      <c r="X6366" s="196" t="str">
        <f t="shared" si="1116"/>
        <v>CAM2aft</v>
      </c>
      <c r="Y6366" s="6" t="str">
        <f t="shared" si="1117"/>
        <v>marpower/450000-underwlights/cam2aft</v>
      </c>
      <c r="Z6366" s="103" t="str">
        <f t="shared" si="1118"/>
        <v>$.SliderRed</v>
      </c>
      <c r="AA6366" s="12">
        <v>72</v>
      </c>
      <c r="AB6366" s="6"/>
      <c r="AJ6366" s="80"/>
      <c r="AK6366" s="113" t="s">
        <v>6565</v>
      </c>
      <c r="AN6366" s="80"/>
      <c r="AO6366" s="80"/>
      <c r="AP6366" s="80"/>
      <c r="AQ6366" s="80"/>
      <c r="AR6366" s="127"/>
      <c r="AS6366" s="80"/>
      <c r="AT6366" s="7"/>
      <c r="AU6366" s="7"/>
      <c r="AV6366" s="165"/>
      <c r="AW6366" s="166"/>
      <c r="AX6366" s="137"/>
      <c r="AY6366" s="147"/>
      <c r="AZ6366" s="167"/>
      <c r="BA6366" s="167"/>
      <c r="BB6366" s="147" t="str">
        <f t="shared" si="1114"/>
        <v/>
      </c>
      <c r="BC6366" s="168"/>
      <c r="BD6366" s="165"/>
      <c r="BE6366" s="165"/>
      <c r="BF6366" s="165"/>
      <c r="BG6366" s="165"/>
      <c r="BH6366" s="165"/>
      <c r="BI6366" s="165"/>
      <c r="BJ6366" s="165"/>
      <c r="BK6366" s="165"/>
      <c r="BL6366" s="165"/>
      <c r="BM6366" s="165"/>
      <c r="BN6366" s="165"/>
      <c r="BO6366" s="165"/>
      <c r="BP6366" s="165"/>
      <c r="BQ6366" s="165"/>
      <c r="BS6366" s="6"/>
      <c r="BT6366" s="11"/>
      <c r="BU6366" s="6"/>
      <c r="BV6366" s="6"/>
    </row>
    <row r="6367" spans="1:74" ht="15.75" x14ac:dyDescent="0.25">
      <c r="A6367" s="52" t="s">
        <v>6563</v>
      </c>
      <c r="B6367" s="56"/>
      <c r="C6367" s="7" t="s">
        <v>114</v>
      </c>
      <c r="D6367" s="7" t="s">
        <v>22</v>
      </c>
      <c r="E6367" s="7"/>
      <c r="F6367" s="64" t="s">
        <v>181</v>
      </c>
      <c r="G6367" s="6"/>
      <c r="H6367" s="6"/>
      <c r="I6367" s="10" t="s">
        <v>110</v>
      </c>
      <c r="J6367" s="11" t="s">
        <v>9206</v>
      </c>
      <c r="K6367" s="194" t="s">
        <v>510</v>
      </c>
      <c r="L6367" s="176"/>
      <c r="M6367" s="176">
        <v>1000</v>
      </c>
      <c r="N6367" s="80" t="s">
        <v>6566</v>
      </c>
      <c r="O6367" s="162"/>
      <c r="P6367" s="80" t="s">
        <v>6839</v>
      </c>
      <c r="Q6367" s="80"/>
      <c r="R6367" s="80"/>
      <c r="S6367" s="163"/>
      <c r="T6367" s="213"/>
      <c r="U6367" s="162"/>
      <c r="V6367" s="164"/>
      <c r="W6367" s="12" t="str">
        <f t="shared" si="1115"/>
        <v>Mqtt1</v>
      </c>
      <c r="X6367" s="196" t="str">
        <f t="shared" si="1116"/>
        <v>CAM2aft</v>
      </c>
      <c r="Y6367" s="6" t="str">
        <f t="shared" si="1117"/>
        <v>marpower/450000-underwlights/cam2aft</v>
      </c>
      <c r="Z6367" s="103" t="str">
        <f t="shared" si="1118"/>
        <v>$.SliderGreen</v>
      </c>
      <c r="AA6367" s="12">
        <v>72</v>
      </c>
      <c r="AB6367" s="6"/>
      <c r="AJ6367" s="80"/>
      <c r="AK6367" s="113" t="s">
        <v>6565</v>
      </c>
      <c r="AN6367" s="80"/>
      <c r="AO6367" s="80"/>
      <c r="AP6367" s="80"/>
      <c r="AQ6367" s="80"/>
      <c r="AR6367" s="127"/>
      <c r="AS6367" s="80"/>
      <c r="AT6367" s="7"/>
      <c r="AU6367" s="7"/>
      <c r="AV6367" s="165"/>
      <c r="AW6367" s="166"/>
      <c r="AX6367" s="137"/>
      <c r="AY6367" s="147"/>
      <c r="AZ6367" s="167"/>
      <c r="BA6367" s="167"/>
      <c r="BB6367" s="147" t="str">
        <f t="shared" si="1114"/>
        <v/>
      </c>
      <c r="BC6367" s="168"/>
      <c r="BD6367" s="165"/>
      <c r="BE6367" s="165"/>
      <c r="BF6367" s="165"/>
      <c r="BG6367" s="165"/>
      <c r="BH6367" s="165"/>
      <c r="BI6367" s="165"/>
      <c r="BJ6367" s="165"/>
      <c r="BK6367" s="165"/>
      <c r="BL6367" s="165"/>
      <c r="BM6367" s="165"/>
      <c r="BN6367" s="165"/>
      <c r="BO6367" s="165"/>
      <c r="BP6367" s="165"/>
      <c r="BQ6367" s="165"/>
      <c r="BS6367" s="6"/>
      <c r="BT6367" s="11"/>
      <c r="BU6367" s="6"/>
      <c r="BV6367" s="6"/>
    </row>
    <row r="6368" spans="1:74" ht="15.75" x14ac:dyDescent="0.25">
      <c r="A6368" s="52" t="s">
        <v>6563</v>
      </c>
      <c r="B6368" s="56"/>
      <c r="C6368" s="7" t="s">
        <v>114</v>
      </c>
      <c r="D6368" s="7" t="s">
        <v>22</v>
      </c>
      <c r="E6368" s="7"/>
      <c r="F6368" s="64" t="s">
        <v>181</v>
      </c>
      <c r="G6368" s="6"/>
      <c r="H6368" s="6"/>
      <c r="I6368" s="10" t="s">
        <v>110</v>
      </c>
      <c r="J6368" s="11" t="s">
        <v>9224</v>
      </c>
      <c r="K6368" s="194" t="s">
        <v>510</v>
      </c>
      <c r="L6368" s="176"/>
      <c r="M6368" s="176">
        <v>1000</v>
      </c>
      <c r="N6368" s="80" t="s">
        <v>6566</v>
      </c>
      <c r="O6368" s="162"/>
      <c r="P6368" s="80" t="s">
        <v>6840</v>
      </c>
      <c r="Q6368" s="80"/>
      <c r="R6368" s="80"/>
      <c r="S6368" s="163"/>
      <c r="T6368" s="213"/>
      <c r="U6368" s="162"/>
      <c r="V6368" s="164"/>
      <c r="W6368" s="12" t="str">
        <f t="shared" si="1115"/>
        <v>Mqtt1</v>
      </c>
      <c r="X6368" s="196" t="str">
        <f t="shared" si="1116"/>
        <v>CAM2aft</v>
      </c>
      <c r="Y6368" s="6" t="str">
        <f t="shared" si="1117"/>
        <v>marpower/450000-underwlights/cam2aft</v>
      </c>
      <c r="Z6368" s="103" t="str">
        <f t="shared" si="1118"/>
        <v>$.SliderBlue</v>
      </c>
      <c r="AA6368" s="12">
        <v>72</v>
      </c>
      <c r="AB6368" s="6"/>
      <c r="AJ6368" s="80"/>
      <c r="AK6368" s="113" t="s">
        <v>6565</v>
      </c>
      <c r="AN6368" s="80"/>
      <c r="AO6368" s="80"/>
      <c r="AP6368" s="80"/>
      <c r="AQ6368" s="80"/>
      <c r="AR6368" s="127"/>
      <c r="AS6368" s="80"/>
      <c r="AT6368" s="7"/>
      <c r="AU6368" s="7"/>
      <c r="AV6368" s="165"/>
      <c r="AW6368" s="166"/>
      <c r="AX6368" s="137"/>
      <c r="AY6368" s="147"/>
      <c r="AZ6368" s="167"/>
      <c r="BA6368" s="167"/>
      <c r="BB6368" s="147" t="str">
        <f t="shared" si="1114"/>
        <v/>
      </c>
      <c r="BC6368" s="168"/>
      <c r="BD6368" s="165"/>
      <c r="BE6368" s="165"/>
      <c r="BF6368" s="165"/>
      <c r="BG6368" s="165"/>
      <c r="BH6368" s="165"/>
      <c r="BI6368" s="165"/>
      <c r="BJ6368" s="165"/>
      <c r="BK6368" s="165"/>
      <c r="BL6368" s="165"/>
      <c r="BM6368" s="165"/>
      <c r="BN6368" s="165"/>
      <c r="BO6368" s="165"/>
      <c r="BP6368" s="165"/>
      <c r="BQ6368" s="165"/>
      <c r="BS6368" s="6"/>
      <c r="BT6368" s="11"/>
      <c r="BU6368" s="6"/>
      <c r="BV6368" s="6"/>
    </row>
    <row r="6369" spans="1:74" ht="15.75" x14ac:dyDescent="0.25">
      <c r="A6369" s="52" t="s">
        <v>6563</v>
      </c>
      <c r="B6369" s="56"/>
      <c r="C6369" s="7" t="s">
        <v>114</v>
      </c>
      <c r="D6369" s="7" t="s">
        <v>22</v>
      </c>
      <c r="E6369" s="7"/>
      <c r="F6369" s="64" t="s">
        <v>181</v>
      </c>
      <c r="G6369" s="6"/>
      <c r="H6369" s="6"/>
      <c r="I6369" s="10" t="s">
        <v>110</v>
      </c>
      <c r="J6369" s="11" t="s">
        <v>9242</v>
      </c>
      <c r="K6369" s="194" t="s">
        <v>510</v>
      </c>
      <c r="L6369" s="176"/>
      <c r="M6369" s="176">
        <v>1000</v>
      </c>
      <c r="N6369" s="80" t="s">
        <v>6566</v>
      </c>
      <c r="O6369" s="162"/>
      <c r="P6369" s="80" t="s">
        <v>6841</v>
      </c>
      <c r="Q6369" s="80"/>
      <c r="R6369" s="80"/>
      <c r="S6369" s="163"/>
      <c r="T6369" s="213"/>
      <c r="U6369" s="162"/>
      <c r="V6369" s="164"/>
      <c r="W6369" s="12" t="str">
        <f t="shared" si="1115"/>
        <v>Mqtt1</v>
      </c>
      <c r="X6369" s="196" t="str">
        <f t="shared" si="1116"/>
        <v>CAM2aft</v>
      </c>
      <c r="Y6369" s="6" t="str">
        <f t="shared" si="1117"/>
        <v>marpower/450000-underwlights/cam2aft</v>
      </c>
      <c r="Z6369" s="103" t="str">
        <f t="shared" si="1118"/>
        <v>$.SliderWhite</v>
      </c>
      <c r="AA6369" s="12">
        <v>72</v>
      </c>
      <c r="AB6369" s="6"/>
      <c r="AJ6369" s="80"/>
      <c r="AK6369" s="113" t="s">
        <v>6565</v>
      </c>
      <c r="AN6369" s="80"/>
      <c r="AO6369" s="80"/>
      <c r="AP6369" s="80"/>
      <c r="AQ6369" s="80"/>
      <c r="AR6369" s="127"/>
      <c r="AS6369" s="80"/>
      <c r="AT6369" s="7"/>
      <c r="AU6369" s="7"/>
      <c r="AV6369" s="165"/>
      <c r="AW6369" s="166"/>
      <c r="AX6369" s="137"/>
      <c r="AY6369" s="147"/>
      <c r="AZ6369" s="167"/>
      <c r="BA6369" s="167"/>
      <c r="BB6369" s="147" t="str">
        <f t="shared" si="1114"/>
        <v/>
      </c>
      <c r="BC6369" s="168"/>
      <c r="BD6369" s="165"/>
      <c r="BE6369" s="165"/>
      <c r="BF6369" s="165"/>
      <c r="BG6369" s="165"/>
      <c r="BH6369" s="165"/>
      <c r="BI6369" s="165"/>
      <c r="BJ6369" s="165"/>
      <c r="BK6369" s="165"/>
      <c r="BL6369" s="165"/>
      <c r="BM6369" s="165"/>
      <c r="BN6369" s="165"/>
      <c r="BO6369" s="165"/>
      <c r="BP6369" s="165"/>
      <c r="BQ6369" s="165"/>
      <c r="BS6369" s="6"/>
      <c r="BT6369" s="11"/>
      <c r="BU6369" s="6"/>
      <c r="BV6369" s="6"/>
    </row>
    <row r="6370" spans="1:74" ht="15.75" x14ac:dyDescent="0.25">
      <c r="A6370" s="52" t="s">
        <v>6563</v>
      </c>
      <c r="B6370" s="56"/>
      <c r="C6370" s="7" t="s">
        <v>111</v>
      </c>
      <c r="D6370" s="7" t="s">
        <v>22</v>
      </c>
      <c r="E6370" s="7"/>
      <c r="F6370" s="64" t="s">
        <v>181</v>
      </c>
      <c r="G6370" s="6"/>
      <c r="H6370" s="6"/>
      <c r="I6370" s="10" t="s">
        <v>110</v>
      </c>
      <c r="J6370" s="11" t="s">
        <v>9260</v>
      </c>
      <c r="K6370" s="194" t="s">
        <v>510</v>
      </c>
      <c r="L6370" s="176"/>
      <c r="M6370" s="176">
        <v>1000</v>
      </c>
      <c r="N6370" s="80" t="s">
        <v>6566</v>
      </c>
      <c r="O6370" s="162"/>
      <c r="P6370" s="80" t="s">
        <v>6842</v>
      </c>
      <c r="Q6370" s="80"/>
      <c r="R6370" s="80"/>
      <c r="S6370" s="163"/>
      <c r="T6370" s="213"/>
      <c r="U6370" s="162"/>
      <c r="V6370" s="164"/>
      <c r="W6370" s="12" t="str">
        <f t="shared" si="1115"/>
        <v>Mqtt1</v>
      </c>
      <c r="X6370" s="196" t="str">
        <f t="shared" si="1116"/>
        <v>CAM2aft</v>
      </c>
      <c r="Y6370" s="6" t="str">
        <f t="shared" si="1117"/>
        <v>marpower/450000-underwlights/cam2aft</v>
      </c>
      <c r="Z6370" s="103" t="str">
        <f t="shared" si="1118"/>
        <v>$.PresetReset</v>
      </c>
      <c r="AA6370" s="12">
        <v>72</v>
      </c>
      <c r="AB6370" s="6"/>
      <c r="AJ6370" s="80"/>
      <c r="AK6370" s="113" t="s">
        <v>6565</v>
      </c>
      <c r="AN6370" s="80"/>
      <c r="AO6370" s="80"/>
      <c r="AP6370" s="80"/>
      <c r="AQ6370" s="80"/>
      <c r="AR6370" s="127"/>
      <c r="AS6370" s="80"/>
      <c r="AT6370" s="7"/>
      <c r="AU6370" s="7"/>
      <c r="AV6370" s="165"/>
      <c r="AW6370" s="166"/>
      <c r="AX6370" s="137"/>
      <c r="AY6370" s="147"/>
      <c r="AZ6370" s="167"/>
      <c r="BA6370" s="167"/>
      <c r="BB6370" s="147" t="str">
        <f t="shared" si="1114"/>
        <v/>
      </c>
      <c r="BC6370" s="168"/>
      <c r="BD6370" s="165"/>
      <c r="BE6370" s="165"/>
      <c r="BF6370" s="165"/>
      <c r="BG6370" s="165"/>
      <c r="BH6370" s="165"/>
      <c r="BI6370" s="165"/>
      <c r="BJ6370" s="165"/>
      <c r="BK6370" s="165"/>
      <c r="BL6370" s="165"/>
      <c r="BM6370" s="165"/>
      <c r="BN6370" s="165"/>
      <c r="BO6370" s="165"/>
      <c r="BP6370" s="165"/>
      <c r="BQ6370" s="165"/>
      <c r="BS6370" s="6"/>
      <c r="BT6370" s="11"/>
      <c r="BU6370" s="6"/>
      <c r="BV6370" s="6"/>
    </row>
    <row r="6371" spans="1:74" ht="15.75" x14ac:dyDescent="0.25">
      <c r="A6371" s="52" t="s">
        <v>6563</v>
      </c>
      <c r="B6371" s="56"/>
      <c r="C6371" s="7" t="s">
        <v>111</v>
      </c>
      <c r="D6371" s="7" t="s">
        <v>22</v>
      </c>
      <c r="E6371" s="7"/>
      <c r="F6371" s="64" t="s">
        <v>181</v>
      </c>
      <c r="G6371" s="6"/>
      <c r="H6371" s="6"/>
      <c r="I6371" s="10" t="s">
        <v>110</v>
      </c>
      <c r="J6371" s="11" t="s">
        <v>9278</v>
      </c>
      <c r="K6371" s="194" t="s">
        <v>510</v>
      </c>
      <c r="L6371" s="176"/>
      <c r="M6371" s="176">
        <v>1000</v>
      </c>
      <c r="N6371" s="80" t="s">
        <v>6566</v>
      </c>
      <c r="O6371" s="162"/>
      <c r="P6371" s="80" t="s">
        <v>6843</v>
      </c>
      <c r="Q6371" s="80"/>
      <c r="R6371" s="80"/>
      <c r="S6371" s="163"/>
      <c r="T6371" s="213"/>
      <c r="U6371" s="162"/>
      <c r="V6371" s="164"/>
      <c r="W6371" s="12" t="str">
        <f t="shared" si="1115"/>
        <v>Mqtt1</v>
      </c>
      <c r="X6371" s="196" t="str">
        <f t="shared" si="1116"/>
        <v>CAM2aft</v>
      </c>
      <c r="Y6371" s="6" t="str">
        <f t="shared" si="1117"/>
        <v>marpower/450000-underwlights/cam2aft</v>
      </c>
      <c r="Z6371" s="103" t="str">
        <f t="shared" si="1118"/>
        <v>$.PresetSet</v>
      </c>
      <c r="AA6371" s="12">
        <v>72</v>
      </c>
      <c r="AB6371" s="6"/>
      <c r="AJ6371" s="80"/>
      <c r="AK6371" s="113" t="s">
        <v>6565</v>
      </c>
      <c r="AN6371" s="80"/>
      <c r="AO6371" s="80"/>
      <c r="AP6371" s="80"/>
      <c r="AQ6371" s="80"/>
      <c r="AR6371" s="127"/>
      <c r="AS6371" s="80"/>
      <c r="AT6371" s="7"/>
      <c r="AU6371" s="7"/>
      <c r="AV6371" s="165"/>
      <c r="AW6371" s="166"/>
      <c r="AX6371" s="137"/>
      <c r="AY6371" s="147"/>
      <c r="AZ6371" s="167"/>
      <c r="BA6371" s="167"/>
      <c r="BB6371" s="147" t="str">
        <f t="shared" si="1114"/>
        <v/>
      </c>
      <c r="BC6371" s="168"/>
      <c r="BD6371" s="165"/>
      <c r="BE6371" s="165"/>
      <c r="BF6371" s="165"/>
      <c r="BG6371" s="165"/>
      <c r="BH6371" s="165"/>
      <c r="BI6371" s="165"/>
      <c r="BJ6371" s="165"/>
      <c r="BK6371" s="165"/>
      <c r="BL6371" s="165"/>
      <c r="BM6371" s="165"/>
      <c r="BN6371" s="165"/>
      <c r="BO6371" s="165"/>
      <c r="BP6371" s="165"/>
      <c r="BQ6371" s="165"/>
      <c r="BS6371" s="6"/>
      <c r="BT6371" s="11"/>
      <c r="BU6371" s="6"/>
      <c r="BV6371" s="6"/>
    </row>
    <row r="6372" spans="1:74" ht="15.75" x14ac:dyDescent="0.25">
      <c r="A6372" s="52" t="s">
        <v>6563</v>
      </c>
      <c r="B6372" s="56"/>
      <c r="C6372" s="7" t="s">
        <v>111</v>
      </c>
      <c r="D6372" s="7" t="s">
        <v>22</v>
      </c>
      <c r="E6372" s="7"/>
      <c r="F6372" s="64" t="s">
        <v>181</v>
      </c>
      <c r="G6372" s="6"/>
      <c r="H6372" s="6"/>
      <c r="I6372" s="10" t="s">
        <v>110</v>
      </c>
      <c r="J6372" s="11" t="s">
        <v>9296</v>
      </c>
      <c r="K6372" s="194" t="s">
        <v>510</v>
      </c>
      <c r="L6372" s="176"/>
      <c r="M6372" s="176">
        <v>1000</v>
      </c>
      <c r="N6372" s="80" t="s">
        <v>6566</v>
      </c>
      <c r="O6372" s="162"/>
      <c r="P6372" s="80" t="s">
        <v>6844</v>
      </c>
      <c r="Q6372" s="80"/>
      <c r="R6372" s="80"/>
      <c r="S6372" s="163"/>
      <c r="T6372" s="213"/>
      <c r="U6372" s="162"/>
      <c r="V6372" s="164"/>
      <c r="W6372" s="12" t="str">
        <f t="shared" si="1115"/>
        <v>Mqtt1</v>
      </c>
      <c r="X6372" s="196" t="str">
        <f t="shared" si="1116"/>
        <v>CAM2aft</v>
      </c>
      <c r="Y6372" s="6" t="str">
        <f t="shared" si="1117"/>
        <v>marpower/450000-underwlights/cam2aft</v>
      </c>
      <c r="Z6372" s="103" t="str">
        <f t="shared" si="1118"/>
        <v>$.SliderOnOff</v>
      </c>
      <c r="AA6372" s="12">
        <v>72</v>
      </c>
      <c r="AB6372" s="6"/>
      <c r="AJ6372" s="80"/>
      <c r="AK6372" s="113" t="s">
        <v>6565</v>
      </c>
      <c r="AN6372" s="80"/>
      <c r="AO6372" s="80"/>
      <c r="AP6372" s="80"/>
      <c r="AQ6372" s="80"/>
      <c r="AR6372" s="127"/>
      <c r="AS6372" s="80"/>
      <c r="AT6372" s="7"/>
      <c r="AU6372" s="7"/>
      <c r="AV6372" s="165"/>
      <c r="AW6372" s="166"/>
      <c r="AX6372" s="137"/>
      <c r="AY6372" s="147"/>
      <c r="AZ6372" s="167"/>
      <c r="BA6372" s="167"/>
      <c r="BB6372" s="147" t="str">
        <f t="shared" si="1114"/>
        <v/>
      </c>
      <c r="BC6372" s="168"/>
      <c r="BD6372" s="165"/>
      <c r="BE6372" s="165"/>
      <c r="BF6372" s="165"/>
      <c r="BG6372" s="165"/>
      <c r="BH6372" s="165"/>
      <c r="BI6372" s="165"/>
      <c r="BJ6372" s="165"/>
      <c r="BK6372" s="165"/>
      <c r="BL6372" s="165"/>
      <c r="BM6372" s="165"/>
      <c r="BN6372" s="165"/>
      <c r="BO6372" s="165"/>
      <c r="BP6372" s="165"/>
      <c r="BQ6372" s="165"/>
      <c r="BS6372" s="6"/>
      <c r="BT6372" s="11"/>
      <c r="BU6372" s="6"/>
      <c r="BV6372" s="6"/>
    </row>
    <row r="6373" spans="1:74" ht="15.75" x14ac:dyDescent="0.25">
      <c r="A6373" s="52" t="s">
        <v>6563</v>
      </c>
      <c r="B6373" s="56"/>
      <c r="C6373" s="7" t="s">
        <v>111</v>
      </c>
      <c r="D6373" s="7" t="s">
        <v>22</v>
      </c>
      <c r="E6373" s="7"/>
      <c r="F6373" s="64" t="s">
        <v>181</v>
      </c>
      <c r="G6373" s="6"/>
      <c r="H6373" s="6"/>
      <c r="I6373" s="10" t="s">
        <v>110</v>
      </c>
      <c r="J6373" s="11" t="s">
        <v>9314</v>
      </c>
      <c r="K6373" s="194" t="s">
        <v>510</v>
      </c>
      <c r="L6373" s="176"/>
      <c r="M6373" s="176">
        <v>1000</v>
      </c>
      <c r="N6373" s="80" t="s">
        <v>6566</v>
      </c>
      <c r="O6373" s="162"/>
      <c r="P6373" s="80" t="s">
        <v>6845</v>
      </c>
      <c r="Q6373" s="80"/>
      <c r="R6373" s="80"/>
      <c r="S6373" s="163"/>
      <c r="T6373" s="213"/>
      <c r="U6373" s="162"/>
      <c r="V6373" s="164"/>
      <c r="W6373" s="12" t="str">
        <f t="shared" si="1115"/>
        <v>Mqtt1</v>
      </c>
      <c r="X6373" s="196" t="str">
        <f t="shared" si="1116"/>
        <v>CAM2aft</v>
      </c>
      <c r="Y6373" s="6" t="str">
        <f t="shared" si="1117"/>
        <v>marpower/450000-underwlights/cam2aft</v>
      </c>
      <c r="Z6373" s="103" t="str">
        <f t="shared" si="1118"/>
        <v>$.ActiveChanges</v>
      </c>
      <c r="AA6373" s="12">
        <v>72</v>
      </c>
      <c r="AB6373" s="6"/>
      <c r="AJ6373" s="80"/>
      <c r="AK6373" s="113" t="s">
        <v>6565</v>
      </c>
      <c r="AN6373" s="80"/>
      <c r="AO6373" s="80"/>
      <c r="AP6373" s="80"/>
      <c r="AQ6373" s="80"/>
      <c r="AR6373" s="127"/>
      <c r="AS6373" s="80"/>
      <c r="AT6373" s="7"/>
      <c r="AU6373" s="7"/>
      <c r="AV6373" s="165"/>
      <c r="AW6373" s="166"/>
      <c r="AX6373" s="137"/>
      <c r="AY6373" s="147"/>
      <c r="AZ6373" s="167"/>
      <c r="BA6373" s="167"/>
      <c r="BB6373" s="147" t="str">
        <f t="shared" si="1114"/>
        <v/>
      </c>
      <c r="BC6373" s="168"/>
      <c r="BD6373" s="165"/>
      <c r="BE6373" s="165"/>
      <c r="BF6373" s="165"/>
      <c r="BG6373" s="165"/>
      <c r="BH6373" s="165"/>
      <c r="BI6373" s="165"/>
      <c r="BJ6373" s="165"/>
      <c r="BK6373" s="165"/>
      <c r="BL6373" s="165"/>
      <c r="BM6373" s="165"/>
      <c r="BN6373" s="165"/>
      <c r="BO6373" s="165"/>
      <c r="BP6373" s="165"/>
      <c r="BQ6373" s="165"/>
      <c r="BS6373" s="6"/>
      <c r="BT6373" s="11"/>
      <c r="BU6373" s="6"/>
      <c r="BV6373" s="6"/>
    </row>
    <row r="6374" spans="1:74" ht="15.75" x14ac:dyDescent="0.25">
      <c r="A6374" s="52" t="s">
        <v>6563</v>
      </c>
      <c r="B6374" s="56"/>
      <c r="C6374" s="7" t="s">
        <v>128</v>
      </c>
      <c r="D6374" s="7" t="s">
        <v>22</v>
      </c>
      <c r="E6374" s="7"/>
      <c r="F6374" s="64" t="s">
        <v>181</v>
      </c>
      <c r="G6374" s="6"/>
      <c r="H6374" s="6"/>
      <c r="I6374" s="10" t="s">
        <v>110</v>
      </c>
      <c r="J6374" s="11" t="s">
        <v>9332</v>
      </c>
      <c r="K6374" s="194" t="s">
        <v>510</v>
      </c>
      <c r="L6374" s="176"/>
      <c r="M6374" s="176">
        <v>1000</v>
      </c>
      <c r="N6374" s="80" t="s">
        <v>6566</v>
      </c>
      <c r="O6374" s="162"/>
      <c r="P6374" s="80" t="s">
        <v>6846</v>
      </c>
      <c r="Q6374" s="80"/>
      <c r="R6374" s="80"/>
      <c r="S6374" s="163"/>
      <c r="T6374" s="213"/>
      <c r="U6374" s="162"/>
      <c r="V6374" s="164"/>
      <c r="W6374" s="12" t="str">
        <f t="shared" si="1115"/>
        <v>Mqtt1</v>
      </c>
      <c r="X6374" s="196" t="str">
        <f t="shared" si="1116"/>
        <v>CAM2aft</v>
      </c>
      <c r="Y6374" s="6" t="str">
        <f t="shared" si="1117"/>
        <v>marpower/450000-underwlights/cam2aft</v>
      </c>
      <c r="Z6374" s="103" t="str">
        <f t="shared" si="1118"/>
        <v>$.Preset1HmiColor</v>
      </c>
      <c r="AA6374" s="12">
        <v>72</v>
      </c>
      <c r="AB6374" s="6"/>
      <c r="AE6374" s="11">
        <v>9</v>
      </c>
      <c r="AJ6374" s="80"/>
      <c r="AN6374" s="80"/>
      <c r="AO6374" s="80"/>
      <c r="AP6374" s="80"/>
      <c r="AQ6374" s="80"/>
      <c r="AR6374" s="127"/>
      <c r="AS6374" s="80"/>
      <c r="AT6374" s="7"/>
      <c r="AU6374" s="7"/>
      <c r="AV6374" s="165"/>
      <c r="AW6374" s="166"/>
      <c r="AX6374" s="137"/>
      <c r="AY6374" s="147"/>
      <c r="AZ6374" s="167"/>
      <c r="BA6374" s="167"/>
      <c r="BB6374" s="147" t="str">
        <f t="shared" si="1114"/>
        <v/>
      </c>
      <c r="BC6374" s="168"/>
      <c r="BD6374" s="165"/>
      <c r="BE6374" s="165"/>
      <c r="BF6374" s="165"/>
      <c r="BG6374" s="165"/>
      <c r="BH6374" s="165"/>
      <c r="BI6374" s="165"/>
      <c r="BJ6374" s="165"/>
      <c r="BK6374" s="165"/>
      <c r="BL6374" s="165"/>
      <c r="BM6374" s="165"/>
      <c r="BN6374" s="165"/>
      <c r="BO6374" s="165"/>
      <c r="BP6374" s="165"/>
      <c r="BQ6374" s="165"/>
      <c r="BS6374" s="6"/>
      <c r="BT6374" s="11"/>
      <c r="BU6374" s="6"/>
      <c r="BV6374" s="6"/>
    </row>
    <row r="6375" spans="1:74" ht="15.75" x14ac:dyDescent="0.25">
      <c r="A6375" s="52" t="s">
        <v>6563</v>
      </c>
      <c r="B6375" s="56"/>
      <c r="C6375" s="7" t="s">
        <v>128</v>
      </c>
      <c r="D6375" s="7" t="s">
        <v>22</v>
      </c>
      <c r="E6375" s="7"/>
      <c r="F6375" s="64" t="s">
        <v>181</v>
      </c>
      <c r="G6375" s="6"/>
      <c r="H6375" s="6"/>
      <c r="I6375" s="10" t="s">
        <v>110</v>
      </c>
      <c r="J6375" s="11" t="s">
        <v>9350</v>
      </c>
      <c r="K6375" s="194" t="s">
        <v>510</v>
      </c>
      <c r="L6375" s="176"/>
      <c r="M6375" s="176">
        <v>1000</v>
      </c>
      <c r="N6375" s="80" t="s">
        <v>6566</v>
      </c>
      <c r="O6375" s="162"/>
      <c r="P6375" s="80" t="s">
        <v>6847</v>
      </c>
      <c r="Q6375" s="80"/>
      <c r="R6375" s="80"/>
      <c r="S6375" s="163"/>
      <c r="T6375" s="213"/>
      <c r="U6375" s="162"/>
      <c r="V6375" s="164"/>
      <c r="W6375" s="12" t="str">
        <f t="shared" si="1115"/>
        <v>Mqtt1</v>
      </c>
      <c r="X6375" s="196" t="str">
        <f t="shared" si="1116"/>
        <v>CAM2aft</v>
      </c>
      <c r="Y6375" s="6" t="str">
        <f t="shared" si="1117"/>
        <v>marpower/450000-underwlights/cam2aft</v>
      </c>
      <c r="Z6375" s="103" t="str">
        <f t="shared" si="1118"/>
        <v>$.Preset2HmiColor</v>
      </c>
      <c r="AA6375" s="12">
        <v>72</v>
      </c>
      <c r="AB6375" s="6"/>
      <c r="AE6375" s="11">
        <v>9</v>
      </c>
      <c r="AJ6375" s="80"/>
      <c r="AN6375" s="80"/>
      <c r="AO6375" s="80"/>
      <c r="AP6375" s="80"/>
      <c r="AQ6375" s="80"/>
      <c r="AR6375" s="127"/>
      <c r="AS6375" s="80"/>
      <c r="AT6375" s="7"/>
      <c r="AU6375" s="7"/>
      <c r="AV6375" s="165"/>
      <c r="AW6375" s="166"/>
      <c r="AX6375" s="137"/>
      <c r="AY6375" s="147"/>
      <c r="AZ6375" s="167"/>
      <c r="BA6375" s="167"/>
      <c r="BB6375" s="147" t="str">
        <f t="shared" si="1114"/>
        <v/>
      </c>
      <c r="BC6375" s="168"/>
      <c r="BD6375" s="165"/>
      <c r="BE6375" s="165"/>
      <c r="BF6375" s="165"/>
      <c r="BG6375" s="165"/>
      <c r="BH6375" s="165"/>
      <c r="BI6375" s="165"/>
      <c r="BJ6375" s="165"/>
      <c r="BK6375" s="165"/>
      <c r="BL6375" s="165"/>
      <c r="BM6375" s="165"/>
      <c r="BN6375" s="165"/>
      <c r="BO6375" s="165"/>
      <c r="BP6375" s="165"/>
      <c r="BQ6375" s="165"/>
      <c r="BS6375" s="6"/>
      <c r="BT6375" s="11"/>
      <c r="BU6375" s="6"/>
      <c r="BV6375" s="6"/>
    </row>
    <row r="6376" spans="1:74" ht="15.75" x14ac:dyDescent="0.25">
      <c r="A6376" s="52" t="s">
        <v>6563</v>
      </c>
      <c r="B6376" s="56"/>
      <c r="C6376" s="7" t="s">
        <v>128</v>
      </c>
      <c r="D6376" s="7" t="s">
        <v>22</v>
      </c>
      <c r="E6376" s="7"/>
      <c r="F6376" s="64" t="s">
        <v>181</v>
      </c>
      <c r="G6376" s="6"/>
      <c r="H6376" s="6"/>
      <c r="I6376" s="10" t="s">
        <v>110</v>
      </c>
      <c r="J6376" s="11" t="s">
        <v>9368</v>
      </c>
      <c r="K6376" s="194" t="s">
        <v>510</v>
      </c>
      <c r="L6376" s="176"/>
      <c r="M6376" s="176">
        <v>1000</v>
      </c>
      <c r="N6376" s="80" t="s">
        <v>6566</v>
      </c>
      <c r="O6376" s="162"/>
      <c r="P6376" s="80" t="s">
        <v>6848</v>
      </c>
      <c r="Q6376" s="80"/>
      <c r="R6376" s="80"/>
      <c r="S6376" s="163"/>
      <c r="T6376" s="213"/>
      <c r="U6376" s="162"/>
      <c r="V6376" s="164"/>
      <c r="W6376" s="12" t="str">
        <f t="shared" si="1115"/>
        <v>Mqtt1</v>
      </c>
      <c r="X6376" s="196" t="str">
        <f t="shared" si="1116"/>
        <v>CAM2aft</v>
      </c>
      <c r="Y6376" s="6" t="str">
        <f t="shared" si="1117"/>
        <v>marpower/450000-underwlights/cam2aft</v>
      </c>
      <c r="Z6376" s="103" t="str">
        <f t="shared" si="1118"/>
        <v>$.Preset3HmiColor</v>
      </c>
      <c r="AA6376" s="12">
        <v>72</v>
      </c>
      <c r="AB6376" s="6"/>
      <c r="AE6376" s="11">
        <v>9</v>
      </c>
      <c r="AJ6376" s="80"/>
      <c r="AN6376" s="80"/>
      <c r="AO6376" s="80"/>
      <c r="AP6376" s="80"/>
      <c r="AQ6376" s="80"/>
      <c r="AR6376" s="127"/>
      <c r="AS6376" s="80"/>
      <c r="AT6376" s="7"/>
      <c r="AU6376" s="7"/>
      <c r="AV6376" s="165"/>
      <c r="AW6376" s="166"/>
      <c r="AX6376" s="137"/>
      <c r="AY6376" s="147"/>
      <c r="AZ6376" s="167"/>
      <c r="BA6376" s="167"/>
      <c r="BB6376" s="147" t="str">
        <f t="shared" si="1114"/>
        <v/>
      </c>
      <c r="BC6376" s="168"/>
      <c r="BD6376" s="165"/>
      <c r="BE6376" s="165"/>
      <c r="BF6376" s="165"/>
      <c r="BG6376" s="165"/>
      <c r="BH6376" s="165"/>
      <c r="BI6376" s="165"/>
      <c r="BJ6376" s="165"/>
      <c r="BK6376" s="165"/>
      <c r="BL6376" s="165"/>
      <c r="BM6376" s="165"/>
      <c r="BN6376" s="165"/>
      <c r="BO6376" s="165"/>
      <c r="BP6376" s="165"/>
      <c r="BQ6376" s="165"/>
      <c r="BS6376" s="6"/>
      <c r="BT6376" s="11"/>
      <c r="BU6376" s="6"/>
      <c r="BV6376" s="6"/>
    </row>
    <row r="6377" spans="1:74" ht="15.75" x14ac:dyDescent="0.25">
      <c r="A6377" s="52" t="s">
        <v>6563</v>
      </c>
      <c r="B6377" s="56"/>
      <c r="C6377" s="7" t="s">
        <v>128</v>
      </c>
      <c r="D6377" s="7" t="s">
        <v>22</v>
      </c>
      <c r="E6377" s="7"/>
      <c r="F6377" s="64" t="s">
        <v>181</v>
      </c>
      <c r="G6377" s="6"/>
      <c r="H6377" s="6"/>
      <c r="I6377" s="10" t="s">
        <v>110</v>
      </c>
      <c r="J6377" s="11" t="s">
        <v>9386</v>
      </c>
      <c r="K6377" s="194" t="s">
        <v>510</v>
      </c>
      <c r="L6377" s="176"/>
      <c r="M6377" s="176">
        <v>1000</v>
      </c>
      <c r="N6377" s="80" t="s">
        <v>6566</v>
      </c>
      <c r="O6377" s="162"/>
      <c r="P6377" s="80" t="s">
        <v>6849</v>
      </c>
      <c r="Q6377" s="80"/>
      <c r="R6377" s="80"/>
      <c r="S6377" s="163"/>
      <c r="T6377" s="213"/>
      <c r="U6377" s="162"/>
      <c r="V6377" s="164"/>
      <c r="W6377" s="12" t="str">
        <f t="shared" si="1115"/>
        <v>Mqtt1</v>
      </c>
      <c r="X6377" s="196" t="str">
        <f t="shared" si="1116"/>
        <v>CAM2aft</v>
      </c>
      <c r="Y6377" s="6" t="str">
        <f t="shared" si="1117"/>
        <v>marpower/450000-underwlights/cam2aft</v>
      </c>
      <c r="Z6377" s="103" t="str">
        <f t="shared" si="1118"/>
        <v>$.Preset4HmiColor</v>
      </c>
      <c r="AA6377" s="12">
        <v>72</v>
      </c>
      <c r="AB6377" s="6"/>
      <c r="AE6377" s="11">
        <v>9</v>
      </c>
      <c r="AJ6377" s="80"/>
      <c r="AN6377" s="80"/>
      <c r="AO6377" s="80"/>
      <c r="AP6377" s="80"/>
      <c r="AQ6377" s="80"/>
      <c r="AR6377" s="127"/>
      <c r="AS6377" s="80"/>
      <c r="AT6377" s="7"/>
      <c r="AU6377" s="7"/>
      <c r="AV6377" s="165"/>
      <c r="AW6377" s="166"/>
      <c r="AX6377" s="137"/>
      <c r="AY6377" s="147"/>
      <c r="AZ6377" s="167"/>
      <c r="BA6377" s="167"/>
      <c r="BB6377" s="147" t="str">
        <f t="shared" si="1114"/>
        <v/>
      </c>
      <c r="BC6377" s="168"/>
      <c r="BD6377" s="165"/>
      <c r="BE6377" s="165"/>
      <c r="BF6377" s="165"/>
      <c r="BG6377" s="165"/>
      <c r="BH6377" s="165"/>
      <c r="BI6377" s="165"/>
      <c r="BJ6377" s="165"/>
      <c r="BK6377" s="165"/>
      <c r="BL6377" s="165"/>
      <c r="BM6377" s="165"/>
      <c r="BN6377" s="165"/>
      <c r="BO6377" s="165"/>
      <c r="BP6377" s="165"/>
      <c r="BQ6377" s="165"/>
      <c r="BS6377" s="6"/>
      <c r="BT6377" s="11"/>
      <c r="BU6377" s="6"/>
      <c r="BV6377" s="6"/>
    </row>
    <row r="6378" spans="1:74" ht="15.75" x14ac:dyDescent="0.25">
      <c r="A6378" s="52" t="s">
        <v>6563</v>
      </c>
      <c r="B6378" s="56"/>
      <c r="C6378" s="7" t="s">
        <v>128</v>
      </c>
      <c r="D6378" s="7" t="s">
        <v>22</v>
      </c>
      <c r="E6378" s="7"/>
      <c r="F6378" s="64" t="s">
        <v>181</v>
      </c>
      <c r="G6378" s="6"/>
      <c r="H6378" s="6"/>
      <c r="I6378" s="10" t="s">
        <v>110</v>
      </c>
      <c r="J6378" s="11" t="s">
        <v>9404</v>
      </c>
      <c r="K6378" s="194" t="s">
        <v>510</v>
      </c>
      <c r="L6378" s="176"/>
      <c r="M6378" s="176">
        <v>1000</v>
      </c>
      <c r="N6378" s="80" t="s">
        <v>6566</v>
      </c>
      <c r="O6378" s="162"/>
      <c r="P6378" s="80" t="s">
        <v>6850</v>
      </c>
      <c r="Q6378" s="80"/>
      <c r="R6378" s="80"/>
      <c r="S6378" s="163"/>
      <c r="T6378" s="213"/>
      <c r="U6378" s="162"/>
      <c r="V6378" s="164"/>
      <c r="W6378" s="12" t="str">
        <f t="shared" si="1115"/>
        <v>Mqtt1</v>
      </c>
      <c r="X6378" s="196" t="str">
        <f t="shared" si="1116"/>
        <v>CAM2aft</v>
      </c>
      <c r="Y6378" s="6" t="str">
        <f t="shared" si="1117"/>
        <v>marpower/450000-underwlights/cam2aft</v>
      </c>
      <c r="Z6378" s="103" t="str">
        <f t="shared" si="1118"/>
        <v>$.Preset5HmiColor</v>
      </c>
      <c r="AA6378" s="12">
        <v>72</v>
      </c>
      <c r="AB6378" s="6"/>
      <c r="AE6378" s="11">
        <v>9</v>
      </c>
      <c r="AJ6378" s="80"/>
      <c r="AN6378" s="80"/>
      <c r="AO6378" s="80"/>
      <c r="AP6378" s="80"/>
      <c r="AQ6378" s="80"/>
      <c r="AR6378" s="127"/>
      <c r="AS6378" s="80"/>
      <c r="AT6378" s="7"/>
      <c r="AU6378" s="7"/>
      <c r="AV6378" s="165"/>
      <c r="AW6378" s="166"/>
      <c r="AX6378" s="137"/>
      <c r="AY6378" s="147"/>
      <c r="AZ6378" s="167"/>
      <c r="BA6378" s="167"/>
      <c r="BB6378" s="147" t="str">
        <f t="shared" si="1114"/>
        <v/>
      </c>
      <c r="BC6378" s="168"/>
      <c r="BD6378" s="165"/>
      <c r="BE6378" s="165"/>
      <c r="BF6378" s="165"/>
      <c r="BG6378" s="165"/>
      <c r="BH6378" s="165"/>
      <c r="BI6378" s="165"/>
      <c r="BJ6378" s="165"/>
      <c r="BK6378" s="165"/>
      <c r="BL6378" s="165"/>
      <c r="BM6378" s="165"/>
      <c r="BN6378" s="165"/>
      <c r="BO6378" s="165"/>
      <c r="BP6378" s="165"/>
      <c r="BQ6378" s="165"/>
      <c r="BS6378" s="6"/>
      <c r="BT6378" s="11"/>
      <c r="BU6378" s="6"/>
      <c r="BV6378" s="6"/>
    </row>
    <row r="6379" spans="1:74" ht="15.75" x14ac:dyDescent="0.25">
      <c r="A6379" s="52" t="s">
        <v>6563</v>
      </c>
      <c r="B6379" s="56"/>
      <c r="C6379" s="7" t="s">
        <v>128</v>
      </c>
      <c r="D6379" s="7" t="s">
        <v>22</v>
      </c>
      <c r="E6379" s="7"/>
      <c r="F6379" s="64" t="s">
        <v>181</v>
      </c>
      <c r="G6379" s="6"/>
      <c r="H6379" s="6"/>
      <c r="I6379" s="10" t="s">
        <v>110</v>
      </c>
      <c r="J6379" s="11" t="s">
        <v>9422</v>
      </c>
      <c r="K6379" s="194" t="s">
        <v>510</v>
      </c>
      <c r="L6379" s="176"/>
      <c r="M6379" s="176">
        <v>1000</v>
      </c>
      <c r="N6379" s="80" t="s">
        <v>6566</v>
      </c>
      <c r="O6379" s="162"/>
      <c r="P6379" s="80" t="s">
        <v>6851</v>
      </c>
      <c r="Q6379" s="80"/>
      <c r="R6379" s="80"/>
      <c r="S6379" s="163"/>
      <c r="T6379" s="213"/>
      <c r="U6379" s="162"/>
      <c r="V6379" s="164"/>
      <c r="W6379" s="12" t="str">
        <f t="shared" si="1115"/>
        <v>Mqtt1</v>
      </c>
      <c r="X6379" s="196" t="str">
        <f t="shared" si="1116"/>
        <v>CAM2aft</v>
      </c>
      <c r="Y6379" s="6" t="str">
        <f t="shared" si="1117"/>
        <v>marpower/450000-underwlights/cam2aft</v>
      </c>
      <c r="Z6379" s="103" t="str">
        <f t="shared" si="1118"/>
        <v>$.Preset6HmiColor</v>
      </c>
      <c r="AA6379" s="12">
        <v>72</v>
      </c>
      <c r="AB6379" s="6"/>
      <c r="AE6379" s="11">
        <v>9</v>
      </c>
      <c r="AJ6379" s="80"/>
      <c r="AN6379" s="80"/>
      <c r="AO6379" s="80"/>
      <c r="AP6379" s="80"/>
      <c r="AQ6379" s="80"/>
      <c r="AR6379" s="127"/>
      <c r="AS6379" s="80"/>
      <c r="AT6379" s="7"/>
      <c r="AU6379" s="7"/>
      <c r="AV6379" s="165"/>
      <c r="AW6379" s="166"/>
      <c r="AX6379" s="137"/>
      <c r="AY6379" s="147"/>
      <c r="AZ6379" s="167"/>
      <c r="BA6379" s="167"/>
      <c r="BB6379" s="147" t="str">
        <f t="shared" si="1114"/>
        <v/>
      </c>
      <c r="BC6379" s="168"/>
      <c r="BD6379" s="165"/>
      <c r="BE6379" s="165"/>
      <c r="BF6379" s="165"/>
      <c r="BG6379" s="165"/>
      <c r="BH6379" s="165"/>
      <c r="BI6379" s="165"/>
      <c r="BJ6379" s="165"/>
      <c r="BK6379" s="165"/>
      <c r="BL6379" s="165"/>
      <c r="BM6379" s="165"/>
      <c r="BN6379" s="165"/>
      <c r="BO6379" s="165"/>
      <c r="BP6379" s="165"/>
      <c r="BQ6379" s="165"/>
      <c r="BS6379" s="6"/>
      <c r="BT6379" s="11"/>
      <c r="BU6379" s="6"/>
      <c r="BV6379" s="6"/>
    </row>
    <row r="6380" spans="1:74" ht="15.75" x14ac:dyDescent="0.25">
      <c r="A6380" s="52" t="s">
        <v>6563</v>
      </c>
      <c r="B6380" s="56"/>
      <c r="C6380" s="7" t="s">
        <v>128</v>
      </c>
      <c r="D6380" s="7" t="s">
        <v>22</v>
      </c>
      <c r="E6380" s="7"/>
      <c r="F6380" s="64" t="s">
        <v>181</v>
      </c>
      <c r="G6380" s="6"/>
      <c r="H6380" s="6"/>
      <c r="I6380" s="10" t="s">
        <v>110</v>
      </c>
      <c r="J6380" s="11" t="s">
        <v>9440</v>
      </c>
      <c r="K6380" s="194" t="s">
        <v>510</v>
      </c>
      <c r="L6380" s="176"/>
      <c r="M6380" s="176">
        <v>1000</v>
      </c>
      <c r="N6380" s="80" t="s">
        <v>6566</v>
      </c>
      <c r="O6380" s="162"/>
      <c r="P6380" s="80" t="s">
        <v>6852</v>
      </c>
      <c r="Q6380" s="80"/>
      <c r="R6380" s="80"/>
      <c r="S6380" s="163"/>
      <c r="T6380" s="213"/>
      <c r="U6380" s="162"/>
      <c r="V6380" s="164"/>
      <c r="W6380" s="12" t="str">
        <f t="shared" si="1115"/>
        <v>Mqtt1</v>
      </c>
      <c r="X6380" s="196" t="str">
        <f t="shared" si="1116"/>
        <v>CAM2aft</v>
      </c>
      <c r="Y6380" s="6" t="str">
        <f t="shared" si="1117"/>
        <v>marpower/450000-underwlights/cam2aft</v>
      </c>
      <c r="Z6380" s="103" t="str">
        <f t="shared" si="1118"/>
        <v>$.CurrentHmiColor</v>
      </c>
      <c r="AA6380" s="12">
        <v>72</v>
      </c>
      <c r="AB6380" s="6"/>
      <c r="AE6380" s="11">
        <v>9</v>
      </c>
      <c r="AJ6380" s="80"/>
      <c r="AN6380" s="80"/>
      <c r="AO6380" s="80"/>
      <c r="AP6380" s="80"/>
      <c r="AQ6380" s="80"/>
      <c r="AR6380" s="127"/>
      <c r="AS6380" s="80"/>
      <c r="AT6380" s="7"/>
      <c r="AU6380" s="7"/>
      <c r="AV6380" s="165"/>
      <c r="AW6380" s="166"/>
      <c r="AX6380" s="137"/>
      <c r="AY6380" s="147"/>
      <c r="AZ6380" s="167"/>
      <c r="BA6380" s="167"/>
      <c r="BB6380" s="147" t="str">
        <f t="shared" si="1114"/>
        <v/>
      </c>
      <c r="BC6380" s="168"/>
      <c r="BD6380" s="165"/>
      <c r="BE6380" s="165"/>
      <c r="BF6380" s="165"/>
      <c r="BG6380" s="165"/>
      <c r="BH6380" s="165"/>
      <c r="BI6380" s="165"/>
      <c r="BJ6380" s="165"/>
      <c r="BK6380" s="165"/>
      <c r="BL6380" s="165"/>
      <c r="BM6380" s="165"/>
      <c r="BN6380" s="165"/>
      <c r="BO6380" s="165"/>
      <c r="BP6380" s="165"/>
      <c r="BQ6380" s="165"/>
      <c r="BS6380" s="6"/>
      <c r="BT6380" s="11"/>
      <c r="BU6380" s="6"/>
      <c r="BV6380" s="6"/>
    </row>
    <row r="6381" spans="1:74" x14ac:dyDescent="0.25">
      <c r="A6381" s="50"/>
      <c r="B6381" s="54" t="s">
        <v>110</v>
      </c>
      <c r="C6381" s="59"/>
      <c r="D6381" s="59"/>
      <c r="E6381" s="59"/>
      <c r="F6381" s="59"/>
      <c r="G6381" s="59"/>
      <c r="H6381" s="59"/>
      <c r="I6381" s="59"/>
      <c r="J6381" s="68"/>
      <c r="K6381" s="50"/>
      <c r="L6381" s="54"/>
      <c r="M6381" s="54"/>
      <c r="N6381" s="54"/>
      <c r="O6381" s="81"/>
      <c r="P6381" s="54" t="s">
        <v>693</v>
      </c>
      <c r="Q6381" s="54"/>
      <c r="R6381" s="54"/>
      <c r="S6381" s="54"/>
      <c r="T6381" s="151"/>
      <c r="U6381" s="81"/>
      <c r="V6381" s="68"/>
      <c r="W6381" s="50"/>
      <c r="X6381" s="198"/>
      <c r="Y6381" s="54"/>
      <c r="Z6381" s="100"/>
      <c r="AA6381" s="50"/>
      <c r="AB6381" s="54"/>
      <c r="AC6381" s="100"/>
      <c r="AD6381" s="100"/>
      <c r="AE6381" s="68"/>
      <c r="AF6381" s="68"/>
      <c r="AG6381" s="68"/>
      <c r="AH6381" s="68"/>
      <c r="AI6381" s="54"/>
      <c r="AJ6381" s="54"/>
      <c r="AK6381" s="110"/>
      <c r="AL6381" s="110"/>
      <c r="AM6381" s="54"/>
      <c r="AN6381" s="54"/>
      <c r="AO6381" s="54"/>
      <c r="AP6381" s="54"/>
      <c r="AQ6381" s="54"/>
      <c r="AR6381" s="54"/>
      <c r="AS6381" s="54"/>
      <c r="AT6381" s="81"/>
      <c r="AU6381" s="81"/>
      <c r="AV6381" s="81"/>
      <c r="AW6381" s="81"/>
      <c r="AX6381" s="81"/>
      <c r="AY6381" s="81"/>
      <c r="AZ6381" s="81"/>
      <c r="BA6381" s="81"/>
      <c r="BB6381" s="81"/>
      <c r="BC6381" s="81"/>
      <c r="BD6381" s="81"/>
      <c r="BE6381" s="81"/>
      <c r="BF6381" s="150"/>
      <c r="BG6381" s="81"/>
      <c r="BH6381" s="81"/>
      <c r="BI6381" s="81"/>
      <c r="BJ6381" s="150"/>
      <c r="BK6381" s="81"/>
      <c r="BL6381" s="81"/>
      <c r="BM6381" s="81"/>
      <c r="BN6381" s="150"/>
      <c r="BO6381" s="81"/>
      <c r="BP6381" s="81"/>
      <c r="BQ6381" s="81"/>
      <c r="BR6381" s="151"/>
      <c r="BS6381" s="81"/>
      <c r="BT6381" s="150"/>
      <c r="BU6381" s="81"/>
      <c r="BV6381" s="81"/>
    </row>
    <row r="6382" spans="1:74" x14ac:dyDescent="0.25">
      <c r="A6382" s="50"/>
      <c r="B6382" s="54" t="s">
        <v>110</v>
      </c>
      <c r="C6382" s="59"/>
      <c r="D6382" s="59"/>
      <c r="E6382" s="59"/>
      <c r="F6382" s="59"/>
      <c r="G6382" s="59"/>
      <c r="H6382" s="59"/>
      <c r="I6382" s="59"/>
      <c r="J6382" s="68"/>
      <c r="K6382" s="50"/>
      <c r="L6382" s="54"/>
      <c r="M6382" s="54"/>
      <c r="N6382" s="54"/>
      <c r="O6382" s="81"/>
      <c r="P6382" s="54" t="s">
        <v>694</v>
      </c>
      <c r="Q6382" s="54"/>
      <c r="R6382" s="54"/>
      <c r="S6382" s="54"/>
      <c r="T6382" s="151"/>
      <c r="U6382" s="81"/>
      <c r="V6382" s="68"/>
      <c r="W6382" s="50"/>
      <c r="X6382" s="198"/>
      <c r="Y6382" s="54"/>
      <c r="Z6382" s="100"/>
      <c r="AA6382" s="50"/>
      <c r="AB6382" s="54"/>
      <c r="AC6382" s="100"/>
      <c r="AD6382" s="100"/>
      <c r="AE6382" s="68"/>
      <c r="AF6382" s="68"/>
      <c r="AG6382" s="68"/>
      <c r="AH6382" s="68"/>
      <c r="AI6382" s="54"/>
      <c r="AJ6382" s="54"/>
      <c r="AK6382" s="110"/>
      <c r="AL6382" s="110"/>
      <c r="AM6382" s="54"/>
      <c r="AN6382" s="54"/>
      <c r="AO6382" s="54"/>
      <c r="AP6382" s="54"/>
      <c r="AQ6382" s="54"/>
      <c r="AR6382" s="54"/>
      <c r="AS6382" s="54"/>
      <c r="AT6382" s="81"/>
      <c r="AU6382" s="81"/>
      <c r="AV6382" s="81"/>
      <c r="AW6382" s="81"/>
      <c r="AX6382" s="81"/>
      <c r="AY6382" s="81"/>
      <c r="AZ6382" s="81"/>
      <c r="BA6382" s="81"/>
      <c r="BB6382" s="81"/>
      <c r="BC6382" s="81"/>
      <c r="BD6382" s="81"/>
      <c r="BE6382" s="81"/>
      <c r="BF6382" s="150"/>
      <c r="BG6382" s="81"/>
      <c r="BH6382" s="81"/>
      <c r="BI6382" s="81"/>
      <c r="BJ6382" s="150"/>
      <c r="BK6382" s="81"/>
      <c r="BL6382" s="81"/>
      <c r="BM6382" s="81"/>
      <c r="BN6382" s="150"/>
      <c r="BO6382" s="81"/>
      <c r="BP6382" s="81"/>
      <c r="BQ6382" s="81"/>
      <c r="BR6382" s="151"/>
      <c r="BS6382" s="81"/>
      <c r="BT6382" s="150"/>
      <c r="BU6382" s="81"/>
      <c r="BV6382" s="81"/>
    </row>
    <row r="6383" spans="1:74" x14ac:dyDescent="0.25">
      <c r="A6383" s="50"/>
      <c r="B6383" s="54" t="s">
        <v>110</v>
      </c>
      <c r="C6383" s="59"/>
      <c r="D6383" s="59"/>
      <c r="E6383" s="59"/>
      <c r="F6383" s="59"/>
      <c r="G6383" s="59"/>
      <c r="H6383" s="59"/>
      <c r="I6383" s="59"/>
      <c r="J6383" s="68"/>
      <c r="K6383" s="50"/>
      <c r="L6383" s="54"/>
      <c r="M6383" s="54"/>
      <c r="N6383" s="54"/>
      <c r="O6383" s="81"/>
      <c r="P6383" s="54" t="s">
        <v>695</v>
      </c>
      <c r="Q6383" s="54"/>
      <c r="R6383" s="54"/>
      <c r="S6383" s="54"/>
      <c r="T6383" s="151"/>
      <c r="U6383" s="81"/>
      <c r="V6383" s="68"/>
      <c r="W6383" s="50"/>
      <c r="X6383" s="198"/>
      <c r="Y6383" s="54"/>
      <c r="Z6383" s="100"/>
      <c r="AA6383" s="50"/>
      <c r="AB6383" s="54"/>
      <c r="AC6383" s="100"/>
      <c r="AD6383" s="100"/>
      <c r="AE6383" s="68"/>
      <c r="AF6383" s="68"/>
      <c r="AG6383" s="68"/>
      <c r="AH6383" s="68"/>
      <c r="AI6383" s="54"/>
      <c r="AJ6383" s="54"/>
      <c r="AK6383" s="110"/>
      <c r="AL6383" s="110"/>
      <c r="AM6383" s="54"/>
      <c r="AN6383" s="54"/>
      <c r="AO6383" s="54"/>
      <c r="AP6383" s="54"/>
      <c r="AQ6383" s="54"/>
      <c r="AR6383" s="54"/>
      <c r="AS6383" s="54"/>
      <c r="AT6383" s="81"/>
      <c r="AU6383" s="81"/>
      <c r="AV6383" s="81"/>
      <c r="AW6383" s="81"/>
      <c r="AX6383" s="81"/>
      <c r="AY6383" s="81"/>
      <c r="AZ6383" s="81"/>
      <c r="BA6383" s="81"/>
      <c r="BB6383" s="81"/>
      <c r="BC6383" s="81"/>
      <c r="BD6383" s="81"/>
      <c r="BE6383" s="81"/>
      <c r="BF6383" s="150"/>
      <c r="BG6383" s="81"/>
      <c r="BH6383" s="81"/>
      <c r="BI6383" s="81"/>
      <c r="BJ6383" s="150"/>
      <c r="BK6383" s="81"/>
      <c r="BL6383" s="81"/>
      <c r="BM6383" s="81"/>
      <c r="BN6383" s="150"/>
      <c r="BO6383" s="81"/>
      <c r="BP6383" s="81"/>
      <c r="BQ6383" s="81"/>
      <c r="BR6383" s="151"/>
      <c r="BS6383" s="81"/>
      <c r="BT6383" s="150"/>
      <c r="BU6383" s="81"/>
      <c r="BV6383" s="81"/>
    </row>
    <row r="6384" spans="1:74" x14ac:dyDescent="0.25">
      <c r="A6384" s="50"/>
      <c r="B6384" s="54" t="s">
        <v>110</v>
      </c>
      <c r="C6384" s="59"/>
      <c r="D6384" s="59"/>
      <c r="E6384" s="59"/>
      <c r="F6384" s="59"/>
      <c r="G6384" s="59"/>
      <c r="H6384" s="59"/>
      <c r="I6384" s="59"/>
      <c r="J6384" s="68"/>
      <c r="K6384" s="50"/>
      <c r="L6384" s="54"/>
      <c r="M6384" s="54"/>
      <c r="N6384" s="54"/>
      <c r="O6384" s="81"/>
      <c r="P6384" s="54" t="s">
        <v>696</v>
      </c>
      <c r="Q6384" s="54"/>
      <c r="R6384" s="54"/>
      <c r="S6384" s="54"/>
      <c r="T6384" s="151"/>
      <c r="U6384" s="81"/>
      <c r="V6384" s="68"/>
      <c r="W6384" s="50"/>
      <c r="X6384" s="198"/>
      <c r="Y6384" s="54"/>
      <c r="Z6384" s="100"/>
      <c r="AA6384" s="50"/>
      <c r="AB6384" s="54"/>
      <c r="AC6384" s="100"/>
      <c r="AD6384" s="100"/>
      <c r="AE6384" s="68"/>
      <c r="AF6384" s="68"/>
      <c r="AG6384" s="68"/>
      <c r="AH6384" s="68"/>
      <c r="AI6384" s="54"/>
      <c r="AJ6384" s="54"/>
      <c r="AK6384" s="110"/>
      <c r="AL6384" s="110"/>
      <c r="AM6384" s="54"/>
      <c r="AN6384" s="54"/>
      <c r="AO6384" s="54"/>
      <c r="AP6384" s="54"/>
      <c r="AQ6384" s="54"/>
      <c r="AR6384" s="54"/>
      <c r="AS6384" s="54"/>
      <c r="AT6384" s="81"/>
      <c r="AU6384" s="81"/>
      <c r="AV6384" s="81"/>
      <c r="AW6384" s="81"/>
      <c r="AX6384" s="81"/>
      <c r="AY6384" s="81"/>
      <c r="AZ6384" s="81"/>
      <c r="BA6384" s="81"/>
      <c r="BB6384" s="81"/>
      <c r="BC6384" s="81"/>
      <c r="BD6384" s="81"/>
      <c r="BE6384" s="81"/>
      <c r="BF6384" s="150"/>
      <c r="BG6384" s="81"/>
      <c r="BH6384" s="81"/>
      <c r="BI6384" s="81"/>
      <c r="BJ6384" s="150"/>
      <c r="BK6384" s="81"/>
      <c r="BL6384" s="81"/>
      <c r="BM6384" s="81"/>
      <c r="BN6384" s="150"/>
      <c r="BO6384" s="81"/>
      <c r="BP6384" s="81"/>
      <c r="BQ6384" s="81"/>
      <c r="BR6384" s="151"/>
      <c r="BS6384" s="81"/>
      <c r="BT6384" s="150"/>
      <c r="BU6384" s="81"/>
      <c r="BV6384" s="81"/>
    </row>
    <row r="6385" spans="1:72" ht="15.75" x14ac:dyDescent="0.25">
      <c r="A6385" s="52"/>
      <c r="B6385" s="56"/>
      <c r="C6385" s="7"/>
      <c r="D6385" s="7"/>
      <c r="E6385" s="7"/>
      <c r="F6385" s="7"/>
      <c r="J6385" s="71"/>
      <c r="K6385" s="74"/>
      <c r="L6385" s="176"/>
      <c r="M6385" s="176"/>
      <c r="N6385" s="78"/>
      <c r="R6385" s="80"/>
      <c r="S6385" s="92"/>
      <c r="W6385" s="104"/>
      <c r="X6385" s="199"/>
      <c r="Y6385" s="62"/>
      <c r="Z6385" s="105"/>
      <c r="AA6385" s="104"/>
      <c r="AC6385" s="105"/>
      <c r="AD6385" s="105"/>
      <c r="AE6385" s="71"/>
      <c r="AF6385" s="71"/>
      <c r="AG6385" s="71"/>
      <c r="AH6385" s="71"/>
      <c r="AI6385" s="117"/>
      <c r="AK6385" s="116"/>
      <c r="AL6385" s="116"/>
      <c r="AR6385" s="127"/>
      <c r="AT6385" s="7"/>
      <c r="AU6385" s="7"/>
      <c r="AV6385" s="133"/>
      <c r="AW6385" s="126"/>
      <c r="AX6385" s="137"/>
      <c r="BQ6385" s="155"/>
      <c r="BS6385" s="6"/>
      <c r="BT6385" s="11"/>
    </row>
    <row r="6386" spans="1:72" ht="15.75" x14ac:dyDescent="0.25">
      <c r="A6386" s="52"/>
      <c r="B6386" s="56"/>
      <c r="C6386" s="7"/>
      <c r="D6386" s="7"/>
      <c r="E6386" s="7"/>
      <c r="F6386" s="7"/>
      <c r="J6386" s="71"/>
      <c r="K6386" s="74"/>
      <c r="L6386" s="176"/>
      <c r="M6386" s="176"/>
      <c r="N6386" s="78"/>
      <c r="R6386" s="80"/>
      <c r="S6386" s="92"/>
      <c r="W6386" s="104"/>
      <c r="X6386" s="199"/>
      <c r="Y6386" s="62"/>
      <c r="Z6386" s="105"/>
      <c r="AA6386" s="104"/>
      <c r="AC6386" s="105"/>
      <c r="AD6386" s="105"/>
      <c r="AE6386" s="71"/>
      <c r="AF6386" s="71"/>
      <c r="AG6386" s="71"/>
      <c r="AH6386" s="71"/>
      <c r="AI6386" s="117"/>
      <c r="AK6386" s="116"/>
      <c r="AL6386" s="116"/>
      <c r="AR6386" s="127"/>
      <c r="AT6386" s="7"/>
      <c r="AU6386" s="7"/>
      <c r="AV6386" s="133"/>
      <c r="AW6386" s="126"/>
      <c r="AX6386" s="137"/>
      <c r="BQ6386" s="155"/>
      <c r="BS6386" s="6"/>
      <c r="BT6386" s="11"/>
    </row>
    <row r="6387" spans="1:72" ht="15.75" x14ac:dyDescent="0.25">
      <c r="A6387" s="52"/>
      <c r="B6387" s="56"/>
      <c r="C6387" s="7"/>
      <c r="D6387" s="7"/>
      <c r="E6387" s="7"/>
      <c r="F6387" s="7"/>
      <c r="J6387" s="71"/>
      <c r="K6387" s="74"/>
      <c r="L6387" s="176"/>
      <c r="M6387" s="176"/>
      <c r="N6387" s="78"/>
      <c r="R6387" s="80"/>
      <c r="S6387" s="92"/>
      <c r="W6387" s="104"/>
      <c r="X6387" s="199"/>
      <c r="Y6387" s="62"/>
      <c r="Z6387" s="105"/>
      <c r="AA6387" s="104"/>
      <c r="AC6387" s="105"/>
      <c r="AD6387" s="105"/>
      <c r="AE6387" s="71"/>
      <c r="AF6387" s="71"/>
      <c r="AG6387" s="71"/>
      <c r="AH6387" s="71"/>
      <c r="AI6387" s="117"/>
      <c r="AK6387" s="116"/>
      <c r="AL6387" s="116"/>
      <c r="AR6387" s="127"/>
      <c r="AT6387" s="7"/>
      <c r="AU6387" s="7"/>
      <c r="AV6387" s="133"/>
      <c r="AW6387" s="126"/>
      <c r="AX6387" s="137"/>
      <c r="BQ6387" s="155"/>
      <c r="BS6387" s="6"/>
      <c r="BT6387" s="11"/>
    </row>
    <row r="6388" spans="1:72" ht="15.75" x14ac:dyDescent="0.25">
      <c r="A6388" s="52"/>
      <c r="B6388" s="56"/>
      <c r="C6388" s="7"/>
      <c r="D6388" s="7"/>
      <c r="E6388" s="7"/>
      <c r="F6388" s="7"/>
      <c r="J6388" s="71"/>
      <c r="K6388" s="74"/>
      <c r="L6388" s="176"/>
      <c r="M6388" s="176"/>
      <c r="N6388" s="78"/>
      <c r="R6388" s="80"/>
      <c r="S6388" s="92"/>
      <c r="W6388" s="104"/>
      <c r="X6388" s="199"/>
      <c r="Y6388" s="62"/>
      <c r="Z6388" s="105"/>
      <c r="AA6388" s="104"/>
      <c r="AC6388" s="105"/>
      <c r="AD6388" s="105"/>
      <c r="AE6388" s="71"/>
      <c r="AF6388" s="71"/>
      <c r="AG6388" s="71"/>
      <c r="AH6388" s="71"/>
      <c r="AI6388" s="117"/>
      <c r="AK6388" s="116"/>
      <c r="AL6388" s="116"/>
      <c r="AR6388" s="127"/>
      <c r="AT6388" s="7"/>
      <c r="AU6388" s="7"/>
      <c r="AV6388" s="133"/>
      <c r="AW6388" s="126"/>
      <c r="AX6388" s="137"/>
      <c r="BQ6388" s="155"/>
      <c r="BS6388" s="6"/>
      <c r="BT6388" s="11"/>
    </row>
    <row r="6389" spans="1:72" ht="15.75" x14ac:dyDescent="0.25">
      <c r="A6389" s="52"/>
      <c r="B6389" s="56"/>
      <c r="C6389" s="7"/>
      <c r="D6389" s="7"/>
      <c r="E6389" s="7"/>
      <c r="F6389" s="7"/>
      <c r="J6389" s="71"/>
      <c r="K6389" s="74"/>
      <c r="L6389" s="176"/>
      <c r="M6389" s="176"/>
      <c r="N6389" s="78"/>
      <c r="R6389" s="80"/>
      <c r="S6389" s="92"/>
      <c r="W6389" s="104"/>
      <c r="X6389" s="199"/>
      <c r="Y6389" s="62"/>
      <c r="Z6389" s="105"/>
      <c r="AA6389" s="104"/>
      <c r="AC6389" s="105"/>
      <c r="AD6389" s="105"/>
      <c r="AE6389" s="71"/>
      <c r="AF6389" s="71"/>
      <c r="AG6389" s="71"/>
      <c r="AH6389" s="71"/>
      <c r="AI6389" s="117"/>
      <c r="AK6389" s="116"/>
      <c r="AL6389" s="116"/>
      <c r="AR6389" s="127"/>
      <c r="AT6389" s="7"/>
      <c r="AU6389" s="7"/>
      <c r="AV6389" s="133"/>
      <c r="AW6389" s="126"/>
      <c r="AX6389" s="137"/>
      <c r="BQ6389" s="155"/>
      <c r="BS6389" s="6"/>
      <c r="BT6389" s="11"/>
    </row>
    <row r="6390" spans="1:72" ht="15.75" x14ac:dyDescent="0.25">
      <c r="A6390" s="52"/>
      <c r="B6390" s="56"/>
      <c r="C6390" s="7"/>
      <c r="D6390" s="7"/>
      <c r="E6390" s="7"/>
      <c r="F6390" s="7"/>
      <c r="J6390" s="71"/>
      <c r="K6390" s="74"/>
      <c r="L6390" s="176"/>
      <c r="M6390" s="176"/>
      <c r="N6390" s="78"/>
      <c r="R6390" s="80"/>
      <c r="S6390" s="92"/>
      <c r="W6390" s="104"/>
      <c r="X6390" s="199"/>
      <c r="Y6390" s="62"/>
      <c r="Z6390" s="105"/>
      <c r="AA6390" s="104"/>
      <c r="AC6390" s="105"/>
      <c r="AD6390" s="105"/>
      <c r="AE6390" s="71"/>
      <c r="AF6390" s="71"/>
      <c r="AG6390" s="71"/>
      <c r="AH6390" s="71"/>
      <c r="AI6390" s="117"/>
      <c r="AK6390" s="116"/>
      <c r="AL6390" s="116"/>
      <c r="AR6390" s="127"/>
      <c r="AT6390" s="7"/>
      <c r="AU6390" s="7"/>
      <c r="AV6390" s="133"/>
      <c r="AW6390" s="126"/>
      <c r="AX6390" s="137"/>
      <c r="BQ6390" s="155"/>
      <c r="BS6390" s="6"/>
      <c r="BT6390" s="11"/>
    </row>
    <row r="6391" spans="1:72" ht="15.75" x14ac:dyDescent="0.25">
      <c r="A6391" s="52"/>
      <c r="B6391" s="56"/>
      <c r="C6391" s="7"/>
      <c r="D6391" s="7"/>
      <c r="E6391" s="7"/>
      <c r="F6391" s="7"/>
      <c r="J6391" s="71"/>
      <c r="K6391" s="74"/>
      <c r="L6391" s="176"/>
      <c r="M6391" s="176"/>
      <c r="N6391" s="78"/>
      <c r="R6391" s="80"/>
      <c r="S6391" s="92"/>
      <c r="W6391" s="104"/>
      <c r="X6391" s="199"/>
      <c r="Y6391" s="62"/>
      <c r="Z6391" s="105"/>
      <c r="AA6391" s="104"/>
      <c r="AC6391" s="105"/>
      <c r="AD6391" s="105"/>
      <c r="AE6391" s="71"/>
      <c r="AF6391" s="71"/>
      <c r="AG6391" s="71"/>
      <c r="AH6391" s="71"/>
      <c r="AI6391" s="117"/>
      <c r="AK6391" s="116"/>
      <c r="AL6391" s="116"/>
      <c r="AR6391" s="127"/>
      <c r="AT6391" s="7"/>
      <c r="AU6391" s="7"/>
      <c r="AV6391" s="133"/>
      <c r="AW6391" s="126"/>
      <c r="AX6391" s="137"/>
      <c r="BQ6391" s="155"/>
      <c r="BS6391" s="6"/>
      <c r="BT6391" s="11"/>
    </row>
    <row r="6392" spans="1:72" ht="15.75" x14ac:dyDescent="0.25">
      <c r="A6392" s="52"/>
      <c r="B6392" s="56"/>
      <c r="C6392" s="7"/>
      <c r="D6392" s="7"/>
      <c r="E6392" s="7"/>
      <c r="F6392" s="7"/>
      <c r="J6392" s="71"/>
      <c r="K6392" s="74"/>
      <c r="L6392" s="176"/>
      <c r="M6392" s="176"/>
      <c r="N6392" s="78"/>
      <c r="R6392" s="80"/>
      <c r="S6392" s="92"/>
      <c r="W6392" s="104"/>
      <c r="X6392" s="199"/>
      <c r="Y6392" s="62"/>
      <c r="Z6392" s="105"/>
      <c r="AA6392" s="104"/>
      <c r="AC6392" s="105"/>
      <c r="AD6392" s="105"/>
      <c r="AE6392" s="71"/>
      <c r="AF6392" s="71"/>
      <c r="AG6392" s="71"/>
      <c r="AH6392" s="71"/>
      <c r="AI6392" s="117"/>
      <c r="AK6392" s="116"/>
      <c r="AL6392" s="116"/>
      <c r="AR6392" s="127"/>
      <c r="AT6392" s="7"/>
      <c r="AU6392" s="7"/>
      <c r="AV6392" s="133"/>
      <c r="AW6392" s="126"/>
      <c r="AX6392" s="137"/>
      <c r="BQ6392" s="155"/>
      <c r="BS6392" s="6"/>
      <c r="BT6392" s="11"/>
    </row>
    <row r="6393" spans="1:72" ht="15.75" x14ac:dyDescent="0.25">
      <c r="A6393" s="52"/>
      <c r="B6393" s="56"/>
      <c r="C6393" s="7"/>
      <c r="D6393" s="7"/>
      <c r="E6393" s="7"/>
      <c r="F6393" s="7"/>
      <c r="J6393" s="71"/>
      <c r="K6393" s="74"/>
      <c r="L6393" s="176"/>
      <c r="M6393" s="176"/>
      <c r="N6393" s="78"/>
      <c r="R6393" s="80"/>
      <c r="S6393" s="92"/>
      <c r="W6393" s="104"/>
      <c r="X6393" s="199"/>
      <c r="Y6393" s="62"/>
      <c r="Z6393" s="105"/>
      <c r="AA6393" s="104"/>
      <c r="AC6393" s="105"/>
      <c r="AD6393" s="105"/>
      <c r="AE6393" s="71"/>
      <c r="AF6393" s="71"/>
      <c r="AG6393" s="71"/>
      <c r="AH6393" s="71"/>
      <c r="AI6393" s="117"/>
      <c r="AK6393" s="116"/>
      <c r="AL6393" s="116"/>
      <c r="AR6393" s="127"/>
      <c r="AT6393" s="7"/>
      <c r="AU6393" s="7"/>
      <c r="AV6393" s="133"/>
      <c r="AW6393" s="126"/>
      <c r="AX6393" s="137"/>
      <c r="BQ6393" s="155"/>
      <c r="BS6393" s="6"/>
      <c r="BT6393" s="11"/>
    </row>
    <row r="6394" spans="1:72" ht="15.75" x14ac:dyDescent="0.25">
      <c r="A6394" s="52"/>
      <c r="B6394" s="56"/>
      <c r="C6394" s="7"/>
      <c r="D6394" s="7"/>
      <c r="E6394" s="7"/>
      <c r="F6394" s="7"/>
      <c r="J6394" s="71"/>
      <c r="K6394" s="74"/>
      <c r="L6394" s="176"/>
      <c r="M6394" s="176"/>
      <c r="N6394" s="78"/>
      <c r="R6394" s="80"/>
      <c r="S6394" s="92"/>
      <c r="W6394" s="104"/>
      <c r="X6394" s="199"/>
      <c r="Y6394" s="62"/>
      <c r="Z6394" s="105"/>
      <c r="AA6394" s="104"/>
      <c r="AC6394" s="105"/>
      <c r="AD6394" s="105"/>
      <c r="AE6394" s="71"/>
      <c r="AF6394" s="71"/>
      <c r="AG6394" s="71"/>
      <c r="AH6394" s="71"/>
      <c r="AI6394" s="117"/>
      <c r="AK6394" s="116"/>
      <c r="AL6394" s="116"/>
      <c r="AR6394" s="127"/>
      <c r="AT6394" s="7"/>
      <c r="AU6394" s="7"/>
      <c r="AV6394" s="133"/>
      <c r="AW6394" s="126"/>
      <c r="AX6394" s="137"/>
      <c r="BQ6394" s="155"/>
      <c r="BS6394" s="6"/>
      <c r="BT6394" s="11"/>
    </row>
    <row r="6395" spans="1:72" ht="15.75" x14ac:dyDescent="0.25">
      <c r="A6395" s="52"/>
      <c r="B6395" s="56"/>
      <c r="C6395" s="7"/>
      <c r="D6395" s="7"/>
      <c r="E6395" s="7"/>
      <c r="F6395" s="7"/>
      <c r="J6395" s="71"/>
      <c r="K6395" s="74"/>
      <c r="L6395" s="176"/>
      <c r="M6395" s="176"/>
      <c r="N6395" s="78"/>
      <c r="R6395" s="80"/>
      <c r="S6395" s="92"/>
      <c r="W6395" s="104"/>
      <c r="X6395" s="199"/>
      <c r="Y6395" s="62"/>
      <c r="Z6395" s="105"/>
      <c r="AA6395" s="104"/>
      <c r="AC6395" s="105"/>
      <c r="AD6395" s="105"/>
      <c r="AE6395" s="71"/>
      <c r="AF6395" s="71"/>
      <c r="AG6395" s="71"/>
      <c r="AH6395" s="71"/>
      <c r="AI6395" s="117"/>
      <c r="AK6395" s="116"/>
      <c r="AL6395" s="116"/>
      <c r="AR6395" s="127"/>
      <c r="AT6395" s="7"/>
      <c r="AU6395" s="7"/>
      <c r="AV6395" s="133"/>
      <c r="AW6395" s="126"/>
      <c r="AX6395" s="137"/>
      <c r="BQ6395" s="155"/>
      <c r="BS6395" s="6"/>
      <c r="BT6395" s="11"/>
    </row>
    <row r="6396" spans="1:72" ht="15.75" x14ac:dyDescent="0.25">
      <c r="A6396" s="52"/>
      <c r="B6396" s="56"/>
      <c r="C6396" s="7"/>
      <c r="D6396" s="7"/>
      <c r="E6396" s="7"/>
      <c r="F6396" s="7"/>
      <c r="J6396" s="71"/>
      <c r="K6396" s="74"/>
      <c r="L6396" s="176"/>
      <c r="M6396" s="176"/>
      <c r="N6396" s="78"/>
      <c r="R6396" s="80"/>
      <c r="S6396" s="92"/>
      <c r="W6396" s="104"/>
      <c r="X6396" s="199"/>
      <c r="Y6396" s="62"/>
      <c r="Z6396" s="105"/>
      <c r="AA6396" s="104"/>
      <c r="AC6396" s="105"/>
      <c r="AD6396" s="105"/>
      <c r="AE6396" s="71"/>
      <c r="AF6396" s="71"/>
      <c r="AG6396" s="71"/>
      <c r="AH6396" s="71"/>
      <c r="AI6396" s="117"/>
      <c r="AK6396" s="116"/>
      <c r="AL6396" s="116"/>
      <c r="AR6396" s="127"/>
      <c r="AT6396" s="7"/>
      <c r="AU6396" s="7"/>
      <c r="AV6396" s="133"/>
      <c r="AW6396" s="126"/>
      <c r="AX6396" s="137"/>
      <c r="BQ6396" s="155"/>
      <c r="BS6396" s="6"/>
      <c r="BT6396" s="11"/>
    </row>
    <row r="6397" spans="1:72" ht="15.75" x14ac:dyDescent="0.25">
      <c r="A6397" s="52"/>
      <c r="B6397" s="56"/>
      <c r="C6397" s="7"/>
      <c r="D6397" s="7"/>
      <c r="E6397" s="7"/>
      <c r="F6397" s="7"/>
      <c r="J6397" s="71"/>
      <c r="K6397" s="74"/>
      <c r="L6397" s="176"/>
      <c r="M6397" s="176"/>
      <c r="N6397" s="78"/>
      <c r="R6397" s="80"/>
      <c r="S6397" s="92"/>
      <c r="W6397" s="104"/>
      <c r="X6397" s="199"/>
      <c r="Y6397" s="62"/>
      <c r="Z6397" s="105"/>
      <c r="AA6397" s="104"/>
      <c r="AC6397" s="105"/>
      <c r="AD6397" s="105"/>
      <c r="AE6397" s="71"/>
      <c r="AF6397" s="71"/>
      <c r="AG6397" s="71"/>
      <c r="AH6397" s="71"/>
      <c r="AI6397" s="117"/>
      <c r="AK6397" s="116"/>
      <c r="AL6397" s="116"/>
      <c r="AR6397" s="127"/>
      <c r="AT6397" s="7"/>
      <c r="AU6397" s="7"/>
      <c r="AV6397" s="133"/>
      <c r="AW6397" s="126"/>
      <c r="AX6397" s="137"/>
      <c r="BQ6397" s="155"/>
      <c r="BS6397" s="6"/>
      <c r="BT6397" s="11"/>
    </row>
    <row r="6398" spans="1:72" ht="15.75" x14ac:dyDescent="0.25">
      <c r="A6398" s="52"/>
      <c r="B6398" s="56"/>
      <c r="C6398" s="7"/>
      <c r="D6398" s="7"/>
      <c r="E6398" s="7"/>
      <c r="F6398" s="7"/>
      <c r="J6398" s="71"/>
      <c r="K6398" s="74"/>
      <c r="L6398" s="176"/>
      <c r="M6398" s="176"/>
      <c r="N6398" s="78"/>
      <c r="R6398" s="80"/>
      <c r="S6398" s="92"/>
      <c r="W6398" s="104"/>
      <c r="X6398" s="199"/>
      <c r="Y6398" s="62"/>
      <c r="Z6398" s="105"/>
      <c r="AA6398" s="104"/>
      <c r="AC6398" s="105"/>
      <c r="AD6398" s="105"/>
      <c r="AE6398" s="71"/>
      <c r="AF6398" s="71"/>
      <c r="AG6398" s="71"/>
      <c r="AH6398" s="71"/>
      <c r="AI6398" s="117"/>
      <c r="AK6398" s="116"/>
      <c r="AL6398" s="116"/>
      <c r="AR6398" s="127"/>
      <c r="AT6398" s="7"/>
      <c r="AU6398" s="7"/>
      <c r="AV6398" s="133"/>
      <c r="AW6398" s="126"/>
      <c r="AX6398" s="137"/>
      <c r="BQ6398" s="155"/>
      <c r="BS6398" s="6"/>
      <c r="BT6398" s="11"/>
    </row>
    <row r="6399" spans="1:72" ht="15.75" x14ac:dyDescent="0.25">
      <c r="A6399" s="52"/>
      <c r="B6399" s="56"/>
      <c r="C6399" s="7"/>
      <c r="D6399" s="7"/>
      <c r="E6399" s="7"/>
      <c r="F6399" s="7"/>
      <c r="J6399" s="71"/>
      <c r="K6399" s="74"/>
      <c r="L6399" s="176"/>
      <c r="M6399" s="176"/>
      <c r="N6399" s="78"/>
      <c r="R6399" s="80"/>
      <c r="S6399" s="92"/>
      <c r="W6399" s="104"/>
      <c r="X6399" s="199"/>
      <c r="Y6399" s="62"/>
      <c r="Z6399" s="105"/>
      <c r="AA6399" s="104"/>
      <c r="AC6399" s="105"/>
      <c r="AD6399" s="105"/>
      <c r="AE6399" s="71"/>
      <c r="AF6399" s="71"/>
      <c r="AG6399" s="71"/>
      <c r="AH6399" s="71"/>
      <c r="AI6399" s="117"/>
      <c r="AK6399" s="116"/>
      <c r="AL6399" s="116"/>
      <c r="AR6399" s="127"/>
      <c r="AT6399" s="7"/>
      <c r="AU6399" s="7"/>
      <c r="AV6399" s="133"/>
      <c r="AW6399" s="126"/>
      <c r="AX6399" s="137"/>
      <c r="BQ6399" s="155"/>
      <c r="BS6399" s="6"/>
      <c r="BT6399" s="11"/>
    </row>
    <row r="6400" spans="1:72" ht="15.75" x14ac:dyDescent="0.25">
      <c r="A6400" s="52"/>
      <c r="B6400" s="56"/>
      <c r="C6400" s="7"/>
      <c r="D6400" s="7"/>
      <c r="E6400" s="7"/>
      <c r="F6400" s="7"/>
      <c r="J6400" s="71"/>
      <c r="K6400" s="74"/>
      <c r="L6400" s="176"/>
      <c r="M6400" s="176"/>
      <c r="N6400" s="78"/>
      <c r="R6400" s="80"/>
      <c r="S6400" s="92"/>
      <c r="W6400" s="104"/>
      <c r="X6400" s="199"/>
      <c r="Y6400" s="62"/>
      <c r="Z6400" s="105"/>
      <c r="AA6400" s="104"/>
      <c r="AC6400" s="105"/>
      <c r="AD6400" s="105"/>
      <c r="AE6400" s="71"/>
      <c r="AF6400" s="71"/>
      <c r="AG6400" s="71"/>
      <c r="AH6400" s="71"/>
      <c r="AI6400" s="117"/>
      <c r="AK6400" s="116"/>
      <c r="AL6400" s="116"/>
      <c r="AR6400" s="127"/>
      <c r="AT6400" s="7"/>
      <c r="AU6400" s="7"/>
      <c r="AV6400" s="133"/>
      <c r="AW6400" s="126"/>
      <c r="AX6400" s="137"/>
      <c r="BQ6400" s="155"/>
      <c r="BS6400" s="6"/>
      <c r="BT6400" s="11"/>
    </row>
    <row r="6401" spans="1:72" ht="15.75" x14ac:dyDescent="0.25">
      <c r="A6401" s="52"/>
      <c r="B6401" s="56"/>
      <c r="C6401" s="7"/>
      <c r="D6401" s="7"/>
      <c r="E6401" s="7"/>
      <c r="F6401" s="7"/>
      <c r="J6401" s="71"/>
      <c r="K6401" s="74"/>
      <c r="L6401" s="176"/>
      <c r="M6401" s="176"/>
      <c r="N6401" s="78"/>
      <c r="R6401" s="80"/>
      <c r="S6401" s="92"/>
      <c r="W6401" s="104"/>
      <c r="X6401" s="199"/>
      <c r="Y6401" s="62"/>
      <c r="Z6401" s="105"/>
      <c r="AA6401" s="104"/>
      <c r="AC6401" s="105"/>
      <c r="AD6401" s="105"/>
      <c r="AE6401" s="71"/>
      <c r="AF6401" s="71"/>
      <c r="AG6401" s="71"/>
      <c r="AH6401" s="71"/>
      <c r="AI6401" s="117"/>
      <c r="AK6401" s="116"/>
      <c r="AL6401" s="116"/>
      <c r="AR6401" s="127"/>
      <c r="AT6401" s="7"/>
      <c r="AU6401" s="7"/>
      <c r="AV6401" s="133"/>
      <c r="AW6401" s="126"/>
      <c r="AX6401" s="137"/>
      <c r="BQ6401" s="155"/>
      <c r="BS6401" s="6"/>
      <c r="BT6401" s="11"/>
    </row>
    <row r="6402" spans="1:72" ht="15.75" x14ac:dyDescent="0.25">
      <c r="A6402" s="52"/>
      <c r="B6402" s="56"/>
      <c r="C6402" s="7"/>
      <c r="D6402" s="7"/>
      <c r="E6402" s="7"/>
      <c r="F6402" s="7"/>
      <c r="J6402" s="71"/>
      <c r="K6402" s="74"/>
      <c r="L6402" s="176"/>
      <c r="M6402" s="176"/>
      <c r="N6402" s="78"/>
      <c r="R6402" s="80"/>
      <c r="S6402" s="92"/>
      <c r="W6402" s="104"/>
      <c r="X6402" s="199"/>
      <c r="Y6402" s="62"/>
      <c r="Z6402" s="105"/>
      <c r="AA6402" s="104"/>
      <c r="AC6402" s="105"/>
      <c r="AD6402" s="105"/>
      <c r="AE6402" s="71"/>
      <c r="AF6402" s="71"/>
      <c r="AG6402" s="71"/>
      <c r="AH6402" s="71"/>
      <c r="AI6402" s="117"/>
      <c r="AK6402" s="116"/>
      <c r="AL6402" s="116"/>
      <c r="AR6402" s="127"/>
      <c r="AT6402" s="7"/>
      <c r="AU6402" s="7"/>
      <c r="AV6402" s="133"/>
      <c r="AW6402" s="126"/>
      <c r="AX6402" s="137"/>
      <c r="BQ6402" s="155"/>
      <c r="BS6402" s="6"/>
      <c r="BT6402" s="11"/>
    </row>
    <row r="6403" spans="1:72" ht="15.75" x14ac:dyDescent="0.25">
      <c r="A6403" s="52"/>
      <c r="B6403" s="56"/>
      <c r="C6403" s="7"/>
      <c r="D6403" s="7"/>
      <c r="E6403" s="7"/>
      <c r="F6403" s="7"/>
      <c r="J6403" s="71"/>
      <c r="K6403" s="74"/>
      <c r="L6403" s="176"/>
      <c r="M6403" s="176"/>
      <c r="N6403" s="78"/>
      <c r="R6403" s="80"/>
      <c r="S6403" s="92"/>
      <c r="W6403" s="104"/>
      <c r="X6403" s="199"/>
      <c r="Y6403" s="62"/>
      <c r="Z6403" s="105"/>
      <c r="AA6403" s="104"/>
      <c r="AC6403" s="105"/>
      <c r="AD6403" s="105"/>
      <c r="AE6403" s="71"/>
      <c r="AF6403" s="71"/>
      <c r="AG6403" s="71"/>
      <c r="AH6403" s="71"/>
      <c r="AI6403" s="117"/>
      <c r="AK6403" s="116"/>
      <c r="AL6403" s="116"/>
      <c r="AR6403" s="127"/>
      <c r="AT6403" s="7"/>
      <c r="AU6403" s="7"/>
      <c r="AV6403" s="133"/>
      <c r="AW6403" s="126"/>
      <c r="AX6403" s="137"/>
      <c r="BQ6403" s="155"/>
      <c r="BS6403" s="6"/>
      <c r="BT6403" s="11"/>
    </row>
    <row r="6404" spans="1:72" ht="15.75" x14ac:dyDescent="0.25">
      <c r="A6404" s="52"/>
      <c r="B6404" s="56"/>
      <c r="C6404" s="7"/>
      <c r="D6404" s="7"/>
      <c r="E6404" s="7"/>
      <c r="F6404" s="7"/>
      <c r="J6404" s="71"/>
      <c r="K6404" s="74"/>
      <c r="L6404" s="176"/>
      <c r="M6404" s="176"/>
      <c r="N6404" s="78"/>
      <c r="R6404" s="80"/>
      <c r="S6404" s="92"/>
      <c r="W6404" s="104"/>
      <c r="X6404" s="199"/>
      <c r="Y6404" s="62"/>
      <c r="Z6404" s="105"/>
      <c r="AA6404" s="104"/>
      <c r="AC6404" s="105"/>
      <c r="AD6404" s="105"/>
      <c r="AE6404" s="71"/>
      <c r="AF6404" s="71"/>
      <c r="AG6404" s="71"/>
      <c r="AH6404" s="71"/>
      <c r="AI6404" s="117"/>
      <c r="AK6404" s="116"/>
      <c r="AL6404" s="116"/>
      <c r="AR6404" s="127"/>
      <c r="AT6404" s="7"/>
      <c r="AU6404" s="7"/>
      <c r="AV6404" s="133"/>
      <c r="AW6404" s="126"/>
      <c r="AX6404" s="137"/>
      <c r="BQ6404" s="155"/>
      <c r="BS6404" s="6"/>
      <c r="BT6404" s="11"/>
    </row>
    <row r="6405" spans="1:72" ht="15.75" x14ac:dyDescent="0.25">
      <c r="A6405" s="52"/>
      <c r="B6405" s="56"/>
      <c r="C6405" s="7"/>
      <c r="D6405" s="7"/>
      <c r="E6405" s="7"/>
      <c r="F6405" s="7"/>
      <c r="J6405" s="71"/>
      <c r="K6405" s="74"/>
      <c r="L6405" s="176"/>
      <c r="M6405" s="176"/>
      <c r="N6405" s="78"/>
      <c r="R6405" s="80"/>
      <c r="S6405" s="92"/>
      <c r="W6405" s="104"/>
      <c r="X6405" s="199"/>
      <c r="Y6405" s="62"/>
      <c r="Z6405" s="105"/>
      <c r="AA6405" s="104"/>
      <c r="AC6405" s="105"/>
      <c r="AD6405" s="105"/>
      <c r="AE6405" s="71"/>
      <c r="AF6405" s="71"/>
      <c r="AG6405" s="71"/>
      <c r="AH6405" s="71"/>
      <c r="AI6405" s="117"/>
      <c r="AK6405" s="116"/>
      <c r="AL6405" s="116"/>
      <c r="AR6405" s="127"/>
      <c r="AT6405" s="7"/>
      <c r="AU6405" s="7"/>
      <c r="AV6405" s="133"/>
      <c r="AW6405" s="126"/>
      <c r="AX6405" s="137"/>
      <c r="BQ6405" s="155"/>
      <c r="BS6405" s="6"/>
      <c r="BT6405" s="11"/>
    </row>
    <row r="6406" spans="1:72" ht="15.75" x14ac:dyDescent="0.25">
      <c r="A6406" s="52"/>
      <c r="B6406" s="56"/>
      <c r="C6406" s="7"/>
      <c r="D6406" s="7"/>
      <c r="E6406" s="7"/>
      <c r="F6406" s="7"/>
      <c r="J6406" s="71"/>
      <c r="K6406" s="74"/>
      <c r="L6406" s="176"/>
      <c r="M6406" s="176"/>
      <c r="N6406" s="78"/>
      <c r="R6406" s="80"/>
      <c r="S6406" s="92"/>
      <c r="W6406" s="104"/>
      <c r="X6406" s="199"/>
      <c r="Y6406" s="62"/>
      <c r="Z6406" s="105"/>
      <c r="AA6406" s="104"/>
      <c r="AC6406" s="105"/>
      <c r="AD6406" s="105"/>
      <c r="AE6406" s="71"/>
      <c r="AF6406" s="71"/>
      <c r="AG6406" s="71"/>
      <c r="AH6406" s="71"/>
      <c r="AI6406" s="117"/>
      <c r="AK6406" s="116"/>
      <c r="AL6406" s="116"/>
      <c r="AR6406" s="127"/>
      <c r="AT6406" s="7"/>
      <c r="AU6406" s="7"/>
      <c r="AV6406" s="133"/>
      <c r="AW6406" s="126"/>
      <c r="AX6406" s="137"/>
      <c r="BQ6406" s="155"/>
      <c r="BS6406" s="6"/>
      <c r="BT6406" s="11"/>
    </row>
    <row r="6407" spans="1:72" ht="15.75" x14ac:dyDescent="0.25">
      <c r="A6407" s="52"/>
      <c r="B6407" s="56"/>
      <c r="C6407" s="7"/>
      <c r="D6407" s="7"/>
      <c r="E6407" s="7"/>
      <c r="F6407" s="7"/>
      <c r="J6407" s="71"/>
      <c r="K6407" s="74"/>
      <c r="L6407" s="176"/>
      <c r="M6407" s="176"/>
      <c r="N6407" s="78"/>
      <c r="R6407" s="80"/>
      <c r="S6407" s="92"/>
      <c r="W6407" s="104"/>
      <c r="X6407" s="199"/>
      <c r="Y6407" s="62"/>
      <c r="Z6407" s="105"/>
      <c r="AA6407" s="104"/>
      <c r="AC6407" s="105"/>
      <c r="AD6407" s="105"/>
      <c r="AE6407" s="71"/>
      <c r="AF6407" s="71"/>
      <c r="AG6407" s="71"/>
      <c r="AH6407" s="71"/>
      <c r="AI6407" s="117"/>
      <c r="AK6407" s="116"/>
      <c r="AL6407" s="116"/>
      <c r="AR6407" s="127"/>
      <c r="AT6407" s="7"/>
      <c r="AU6407" s="7"/>
      <c r="AV6407" s="133"/>
      <c r="AW6407" s="126"/>
      <c r="AX6407" s="137"/>
      <c r="BQ6407" s="155"/>
      <c r="BS6407" s="6"/>
      <c r="BT6407" s="11"/>
    </row>
    <row r="6408" spans="1:72" ht="15.75" x14ac:dyDescent="0.25">
      <c r="A6408" s="52"/>
      <c r="B6408" s="56"/>
      <c r="C6408" s="7"/>
      <c r="D6408" s="7"/>
      <c r="E6408" s="7"/>
      <c r="F6408" s="7"/>
      <c r="J6408" s="71"/>
      <c r="K6408" s="74"/>
      <c r="L6408" s="176"/>
      <c r="M6408" s="176"/>
      <c r="N6408" s="78"/>
      <c r="R6408" s="80"/>
      <c r="S6408" s="92"/>
      <c r="W6408" s="104"/>
      <c r="X6408" s="199"/>
      <c r="Y6408" s="62"/>
      <c r="Z6408" s="105"/>
      <c r="AA6408" s="104"/>
      <c r="AC6408" s="105"/>
      <c r="AD6408" s="105"/>
      <c r="AE6408" s="71"/>
      <c r="AF6408" s="71"/>
      <c r="AG6408" s="71"/>
      <c r="AH6408" s="71"/>
      <c r="AI6408" s="117"/>
      <c r="AK6408" s="116"/>
      <c r="AL6408" s="116"/>
      <c r="AR6408" s="127"/>
      <c r="AT6408" s="7"/>
      <c r="AU6408" s="7"/>
      <c r="AV6408" s="133"/>
      <c r="AW6408" s="126"/>
      <c r="AX6408" s="137"/>
      <c r="BQ6408" s="155"/>
      <c r="BS6408" s="6"/>
      <c r="BT6408" s="11"/>
    </row>
    <row r="6409" spans="1:72" ht="15.75" x14ac:dyDescent="0.25">
      <c r="A6409" s="52"/>
      <c r="B6409" s="56"/>
      <c r="C6409" s="7"/>
      <c r="D6409" s="7"/>
      <c r="E6409" s="7"/>
      <c r="F6409" s="7"/>
      <c r="J6409" s="71"/>
      <c r="K6409" s="74"/>
      <c r="L6409" s="176"/>
      <c r="M6409" s="176"/>
      <c r="N6409" s="78"/>
      <c r="R6409" s="80"/>
      <c r="S6409" s="92"/>
      <c r="W6409" s="104"/>
      <c r="X6409" s="199"/>
      <c r="Y6409" s="62"/>
      <c r="Z6409" s="105"/>
      <c r="AA6409" s="104"/>
      <c r="AC6409" s="105"/>
      <c r="AD6409" s="105"/>
      <c r="AE6409" s="71"/>
      <c r="AF6409" s="71"/>
      <c r="AG6409" s="71"/>
      <c r="AH6409" s="71"/>
      <c r="AI6409" s="117"/>
      <c r="AK6409" s="116"/>
      <c r="AL6409" s="116"/>
      <c r="AR6409" s="127"/>
      <c r="AT6409" s="7"/>
      <c r="AU6409" s="7"/>
      <c r="AV6409" s="133"/>
      <c r="AW6409" s="126"/>
      <c r="AX6409" s="137"/>
      <c r="BQ6409" s="155"/>
      <c r="BS6409" s="6"/>
      <c r="BT6409" s="11"/>
    </row>
    <row r="6410" spans="1:72" ht="15.75" x14ac:dyDescent="0.25">
      <c r="A6410" s="52"/>
      <c r="B6410" s="56"/>
      <c r="C6410" s="7"/>
      <c r="D6410" s="7"/>
      <c r="E6410" s="7"/>
      <c r="F6410" s="7"/>
      <c r="J6410" s="71"/>
      <c r="K6410" s="74"/>
      <c r="L6410" s="176"/>
      <c r="M6410" s="176"/>
      <c r="N6410" s="78"/>
      <c r="R6410" s="80"/>
      <c r="S6410" s="92"/>
      <c r="W6410" s="104"/>
      <c r="X6410" s="199"/>
      <c r="Y6410" s="62"/>
      <c r="Z6410" s="105"/>
      <c r="AA6410" s="104"/>
      <c r="AC6410" s="105"/>
      <c r="AD6410" s="105"/>
      <c r="AE6410" s="71"/>
      <c r="AF6410" s="71"/>
      <c r="AG6410" s="71"/>
      <c r="AH6410" s="71"/>
      <c r="AI6410" s="117"/>
      <c r="AK6410" s="116"/>
      <c r="AL6410" s="116"/>
      <c r="AR6410" s="127"/>
      <c r="AT6410" s="7"/>
      <c r="AU6410" s="7"/>
      <c r="AV6410" s="133"/>
      <c r="AW6410" s="126"/>
      <c r="AX6410" s="137"/>
      <c r="BQ6410" s="155"/>
      <c r="BS6410" s="6"/>
      <c r="BT6410" s="11"/>
    </row>
    <row r="6411" spans="1:72" ht="15.75" x14ac:dyDescent="0.25">
      <c r="A6411" s="52"/>
      <c r="B6411" s="56"/>
      <c r="C6411" s="7"/>
      <c r="D6411" s="7"/>
      <c r="E6411" s="7"/>
      <c r="F6411" s="7"/>
      <c r="J6411" s="71"/>
      <c r="K6411" s="74"/>
      <c r="L6411" s="176"/>
      <c r="M6411" s="176"/>
      <c r="N6411" s="78"/>
      <c r="R6411" s="80"/>
      <c r="S6411" s="92"/>
      <c r="W6411" s="104"/>
      <c r="X6411" s="199"/>
      <c r="Y6411" s="62"/>
      <c r="Z6411" s="105"/>
      <c r="AA6411" s="104"/>
      <c r="AC6411" s="105"/>
      <c r="AD6411" s="105"/>
      <c r="AE6411" s="71"/>
      <c r="AF6411" s="71"/>
      <c r="AG6411" s="71"/>
      <c r="AH6411" s="71"/>
      <c r="AI6411" s="117"/>
      <c r="AK6411" s="116"/>
      <c r="AL6411" s="116"/>
      <c r="AR6411" s="127"/>
      <c r="AT6411" s="7"/>
      <c r="AU6411" s="7"/>
      <c r="AV6411" s="133"/>
      <c r="AW6411" s="126"/>
      <c r="AX6411" s="137"/>
      <c r="BQ6411" s="155"/>
      <c r="BS6411" s="6"/>
      <c r="BT6411" s="11"/>
    </row>
    <row r="6412" spans="1:72" ht="15.75" x14ac:dyDescent="0.25">
      <c r="A6412" s="52"/>
      <c r="B6412" s="56"/>
      <c r="C6412" s="7"/>
      <c r="D6412" s="7"/>
      <c r="E6412" s="7"/>
      <c r="F6412" s="7"/>
      <c r="J6412" s="71"/>
      <c r="K6412" s="74"/>
      <c r="L6412" s="176"/>
      <c r="M6412" s="176"/>
      <c r="N6412" s="78"/>
      <c r="R6412" s="80"/>
      <c r="S6412" s="92"/>
      <c r="W6412" s="104"/>
      <c r="X6412" s="199"/>
      <c r="Y6412" s="62"/>
      <c r="Z6412" s="105"/>
      <c r="AA6412" s="104"/>
      <c r="AC6412" s="105"/>
      <c r="AD6412" s="105"/>
      <c r="AE6412" s="71"/>
      <c r="AF6412" s="71"/>
      <c r="AG6412" s="71"/>
      <c r="AH6412" s="71"/>
      <c r="AI6412" s="117"/>
      <c r="AK6412" s="116"/>
      <c r="AL6412" s="116"/>
      <c r="AR6412" s="127"/>
      <c r="AT6412" s="7"/>
      <c r="AU6412" s="7"/>
      <c r="AV6412" s="133"/>
      <c r="AW6412" s="126"/>
      <c r="AX6412" s="137"/>
      <c r="BQ6412" s="155"/>
      <c r="BS6412" s="6"/>
      <c r="BT6412" s="11"/>
    </row>
    <row r="6413" spans="1:72" ht="15.75" x14ac:dyDescent="0.25">
      <c r="A6413" s="52"/>
      <c r="B6413" s="56"/>
      <c r="C6413" s="7"/>
      <c r="D6413" s="7"/>
      <c r="E6413" s="7"/>
      <c r="F6413" s="7"/>
      <c r="J6413" s="71"/>
      <c r="K6413" s="74"/>
      <c r="L6413" s="176"/>
      <c r="M6413" s="176"/>
      <c r="N6413" s="78"/>
      <c r="R6413" s="80"/>
      <c r="S6413" s="92"/>
      <c r="W6413" s="104"/>
      <c r="X6413" s="199"/>
      <c r="Y6413" s="62"/>
      <c r="Z6413" s="105"/>
      <c r="AA6413" s="104"/>
      <c r="AC6413" s="105"/>
      <c r="AD6413" s="105"/>
      <c r="AE6413" s="71"/>
      <c r="AF6413" s="71"/>
      <c r="AG6413" s="71"/>
      <c r="AH6413" s="71"/>
      <c r="AI6413" s="117"/>
      <c r="AK6413" s="116"/>
      <c r="AL6413" s="116"/>
      <c r="AR6413" s="127"/>
      <c r="AT6413" s="7"/>
      <c r="AU6413" s="7"/>
      <c r="AV6413" s="133"/>
      <c r="AW6413" s="126"/>
      <c r="AX6413" s="137"/>
      <c r="BQ6413" s="155"/>
      <c r="BS6413" s="6"/>
      <c r="BT6413" s="11"/>
    </row>
    <row r="6414" spans="1:72" ht="15.75" x14ac:dyDescent="0.25">
      <c r="A6414" s="52"/>
      <c r="B6414" s="56"/>
      <c r="C6414" s="7"/>
      <c r="D6414" s="7"/>
      <c r="E6414" s="7"/>
      <c r="F6414" s="7"/>
      <c r="J6414" s="71"/>
      <c r="K6414" s="74"/>
      <c r="L6414" s="176"/>
      <c r="M6414" s="176"/>
      <c r="N6414" s="78"/>
      <c r="R6414" s="80"/>
      <c r="S6414" s="92"/>
      <c r="W6414" s="104"/>
      <c r="X6414" s="199"/>
      <c r="Y6414" s="62"/>
      <c r="Z6414" s="105"/>
      <c r="AA6414" s="104"/>
      <c r="AC6414" s="105"/>
      <c r="AD6414" s="105"/>
      <c r="AE6414" s="71"/>
      <c r="AF6414" s="71"/>
      <c r="AG6414" s="71"/>
      <c r="AH6414" s="71"/>
      <c r="AI6414" s="117"/>
      <c r="AK6414" s="116"/>
      <c r="AL6414" s="116"/>
      <c r="AR6414" s="127"/>
      <c r="AT6414" s="7"/>
      <c r="AU6414" s="7"/>
      <c r="AV6414" s="133"/>
      <c r="AW6414" s="126"/>
      <c r="AX6414" s="137"/>
      <c r="BQ6414" s="155"/>
      <c r="BS6414" s="6"/>
      <c r="BT6414" s="11"/>
    </row>
    <row r="6415" spans="1:72" ht="15.75" x14ac:dyDescent="0.25">
      <c r="A6415" s="52"/>
      <c r="B6415" s="56"/>
      <c r="C6415" s="7"/>
      <c r="D6415" s="7"/>
      <c r="E6415" s="7"/>
      <c r="F6415" s="7"/>
      <c r="J6415" s="71"/>
      <c r="K6415" s="74"/>
      <c r="L6415" s="176"/>
      <c r="M6415" s="176"/>
      <c r="N6415" s="78"/>
      <c r="R6415" s="80"/>
      <c r="S6415" s="92"/>
      <c r="W6415" s="104"/>
      <c r="X6415" s="199"/>
      <c r="Y6415" s="62"/>
      <c r="Z6415" s="105"/>
      <c r="AA6415" s="104"/>
      <c r="AC6415" s="105"/>
      <c r="AD6415" s="105"/>
      <c r="AE6415" s="71"/>
      <c r="AF6415" s="71"/>
      <c r="AG6415" s="71"/>
      <c r="AH6415" s="71"/>
      <c r="AI6415" s="117"/>
      <c r="AK6415" s="116"/>
      <c r="AL6415" s="116"/>
      <c r="AR6415" s="127"/>
      <c r="AT6415" s="7"/>
      <c r="AU6415" s="7"/>
      <c r="AV6415" s="133"/>
      <c r="AW6415" s="126"/>
      <c r="AX6415" s="137"/>
      <c r="BQ6415" s="155"/>
      <c r="BS6415" s="6"/>
      <c r="BT6415" s="11"/>
    </row>
    <row r="6416" spans="1:72" ht="15.75" x14ac:dyDescent="0.25">
      <c r="A6416" s="52"/>
      <c r="B6416" s="56"/>
      <c r="C6416" s="7"/>
      <c r="D6416" s="7"/>
      <c r="E6416" s="7"/>
      <c r="F6416" s="7"/>
      <c r="J6416" s="71"/>
      <c r="K6416" s="74"/>
      <c r="L6416" s="176"/>
      <c r="M6416" s="176"/>
      <c r="N6416" s="78"/>
      <c r="R6416" s="80"/>
      <c r="S6416" s="92"/>
      <c r="W6416" s="104"/>
      <c r="X6416" s="199"/>
      <c r="Y6416" s="62"/>
      <c r="Z6416" s="105"/>
      <c r="AA6416" s="104"/>
      <c r="AC6416" s="105"/>
      <c r="AD6416" s="105"/>
      <c r="AE6416" s="71"/>
      <c r="AF6416" s="71"/>
      <c r="AG6416" s="71"/>
      <c r="AH6416" s="71"/>
      <c r="AI6416" s="117"/>
      <c r="AK6416" s="116"/>
      <c r="AL6416" s="116"/>
      <c r="AR6416" s="127"/>
      <c r="AT6416" s="7"/>
      <c r="AU6416" s="7"/>
      <c r="AV6416" s="133"/>
      <c r="AW6416" s="126"/>
      <c r="AX6416" s="137"/>
      <c r="BQ6416" s="155"/>
      <c r="BS6416" s="6"/>
      <c r="BT6416" s="11"/>
    </row>
    <row r="6417" spans="1:72" ht="15.75" x14ac:dyDescent="0.25">
      <c r="A6417" s="52"/>
      <c r="B6417" s="56"/>
      <c r="C6417" s="7"/>
      <c r="D6417" s="7"/>
      <c r="E6417" s="7"/>
      <c r="F6417" s="7"/>
      <c r="J6417" s="71"/>
      <c r="K6417" s="74"/>
      <c r="L6417" s="176"/>
      <c r="M6417" s="176"/>
      <c r="N6417" s="78"/>
      <c r="R6417" s="80"/>
      <c r="S6417" s="92"/>
      <c r="W6417" s="104"/>
      <c r="X6417" s="199"/>
      <c r="Y6417" s="62"/>
      <c r="Z6417" s="105"/>
      <c r="AA6417" s="104"/>
      <c r="AC6417" s="105"/>
      <c r="AD6417" s="105"/>
      <c r="AE6417" s="71"/>
      <c r="AF6417" s="71"/>
      <c r="AG6417" s="71"/>
      <c r="AH6417" s="71"/>
      <c r="AI6417" s="117"/>
      <c r="AK6417" s="116"/>
      <c r="AL6417" s="116"/>
      <c r="AR6417" s="127"/>
      <c r="AT6417" s="7"/>
      <c r="AU6417" s="7"/>
      <c r="AV6417" s="133"/>
      <c r="AW6417" s="126"/>
      <c r="AX6417" s="137"/>
      <c r="BQ6417" s="155"/>
      <c r="BS6417" s="6"/>
      <c r="BT6417" s="11"/>
    </row>
    <row r="6418" spans="1:72" ht="15.75" x14ac:dyDescent="0.25">
      <c r="A6418" s="52"/>
      <c r="B6418" s="56"/>
      <c r="C6418" s="7"/>
      <c r="D6418" s="7"/>
      <c r="E6418" s="7"/>
      <c r="F6418" s="7"/>
      <c r="J6418" s="71"/>
      <c r="K6418" s="74"/>
      <c r="L6418" s="176"/>
      <c r="M6418" s="176"/>
      <c r="N6418" s="78"/>
      <c r="R6418" s="80"/>
      <c r="S6418" s="92"/>
      <c r="W6418" s="104"/>
      <c r="X6418" s="199"/>
      <c r="Y6418" s="62"/>
      <c r="Z6418" s="105"/>
      <c r="AA6418" s="104"/>
      <c r="AC6418" s="105"/>
      <c r="AD6418" s="105"/>
      <c r="AE6418" s="71"/>
      <c r="AF6418" s="71"/>
      <c r="AG6418" s="71"/>
      <c r="AH6418" s="71"/>
      <c r="AI6418" s="117"/>
      <c r="AK6418" s="116"/>
      <c r="AL6418" s="116"/>
      <c r="AR6418" s="127"/>
      <c r="AT6418" s="7"/>
      <c r="AU6418" s="7"/>
      <c r="AV6418" s="133"/>
      <c r="AW6418" s="126"/>
      <c r="AX6418" s="137"/>
      <c r="BQ6418" s="155"/>
      <c r="BS6418" s="6"/>
      <c r="BT6418" s="11"/>
    </row>
    <row r="6419" spans="1:72" ht="15.75" x14ac:dyDescent="0.25">
      <c r="A6419" s="52"/>
      <c r="B6419" s="56"/>
      <c r="C6419" s="7"/>
      <c r="D6419" s="7"/>
      <c r="E6419" s="7"/>
      <c r="F6419" s="7"/>
      <c r="J6419" s="71"/>
      <c r="K6419" s="74"/>
      <c r="L6419" s="176"/>
      <c r="M6419" s="176"/>
      <c r="N6419" s="78"/>
      <c r="R6419" s="80"/>
      <c r="S6419" s="92"/>
      <c r="W6419" s="104"/>
      <c r="X6419" s="199"/>
      <c r="Y6419" s="62"/>
      <c r="Z6419" s="105"/>
      <c r="AA6419" s="104"/>
      <c r="AC6419" s="105"/>
      <c r="AD6419" s="105"/>
      <c r="AE6419" s="71"/>
      <c r="AF6419" s="71"/>
      <c r="AG6419" s="71"/>
      <c r="AH6419" s="71"/>
      <c r="AI6419" s="117"/>
      <c r="AK6419" s="116"/>
      <c r="AL6419" s="116"/>
      <c r="AR6419" s="127"/>
      <c r="AT6419" s="7"/>
      <c r="AU6419" s="7"/>
      <c r="AV6419" s="133"/>
      <c r="AW6419" s="126"/>
      <c r="AX6419" s="137"/>
      <c r="BQ6419" s="155"/>
      <c r="BS6419" s="6"/>
      <c r="BT6419" s="11"/>
    </row>
    <row r="6420" spans="1:72" ht="15.75" x14ac:dyDescent="0.25">
      <c r="A6420" s="52"/>
      <c r="B6420" s="56"/>
      <c r="C6420" s="7"/>
      <c r="D6420" s="7"/>
      <c r="E6420" s="7"/>
      <c r="F6420" s="7"/>
      <c r="J6420" s="71"/>
      <c r="K6420" s="74"/>
      <c r="L6420" s="176"/>
      <c r="M6420" s="176"/>
      <c r="N6420" s="78"/>
      <c r="R6420" s="80"/>
      <c r="S6420" s="92"/>
      <c r="W6420" s="104"/>
      <c r="X6420" s="199"/>
      <c r="Y6420" s="62"/>
      <c r="Z6420" s="105"/>
      <c r="AA6420" s="104"/>
      <c r="AC6420" s="105"/>
      <c r="AD6420" s="105"/>
      <c r="AE6420" s="71"/>
      <c r="AF6420" s="71"/>
      <c r="AG6420" s="71"/>
      <c r="AH6420" s="71"/>
      <c r="AI6420" s="117"/>
      <c r="AK6420" s="116"/>
      <c r="AL6420" s="116"/>
      <c r="AR6420" s="127"/>
      <c r="AT6420" s="7"/>
      <c r="AU6420" s="7"/>
      <c r="AV6420" s="133"/>
      <c r="AW6420" s="126"/>
      <c r="AX6420" s="137"/>
      <c r="BQ6420" s="155"/>
      <c r="BS6420" s="6"/>
      <c r="BT6420" s="11"/>
    </row>
    <row r="6421" spans="1:72" ht="15.75" x14ac:dyDescent="0.25">
      <c r="A6421" s="52"/>
      <c r="B6421" s="56"/>
      <c r="C6421" s="7"/>
      <c r="D6421" s="7"/>
      <c r="E6421" s="7"/>
      <c r="F6421" s="7"/>
      <c r="J6421" s="71"/>
      <c r="K6421" s="74"/>
      <c r="L6421" s="176"/>
      <c r="M6421" s="176"/>
      <c r="N6421" s="78"/>
      <c r="R6421" s="80"/>
      <c r="S6421" s="92"/>
      <c r="W6421" s="104"/>
      <c r="X6421" s="199"/>
      <c r="Y6421" s="62"/>
      <c r="Z6421" s="105"/>
      <c r="AA6421" s="104"/>
      <c r="AC6421" s="105"/>
      <c r="AD6421" s="105"/>
      <c r="AE6421" s="71"/>
      <c r="AF6421" s="71"/>
      <c r="AG6421" s="71"/>
      <c r="AH6421" s="71"/>
      <c r="AI6421" s="117"/>
      <c r="AK6421" s="116"/>
      <c r="AL6421" s="116"/>
      <c r="AR6421" s="127"/>
      <c r="AT6421" s="7"/>
      <c r="AU6421" s="7"/>
      <c r="AV6421" s="133"/>
      <c r="AW6421" s="126"/>
      <c r="AX6421" s="137"/>
      <c r="BQ6421" s="155"/>
      <c r="BS6421" s="6"/>
      <c r="BT6421" s="11"/>
    </row>
    <row r="6422" spans="1:72" ht="15.75" x14ac:dyDescent="0.25">
      <c r="A6422" s="52"/>
      <c r="B6422" s="56"/>
      <c r="C6422" s="7"/>
      <c r="D6422" s="7"/>
      <c r="E6422" s="7"/>
      <c r="F6422" s="7"/>
      <c r="J6422" s="71"/>
      <c r="K6422" s="74"/>
      <c r="L6422" s="176"/>
      <c r="M6422" s="176"/>
      <c r="N6422" s="78"/>
      <c r="R6422" s="80"/>
      <c r="S6422" s="92"/>
      <c r="W6422" s="104"/>
      <c r="X6422" s="199"/>
      <c r="Y6422" s="62"/>
      <c r="Z6422" s="105"/>
      <c r="AA6422" s="104"/>
      <c r="AC6422" s="105"/>
      <c r="AD6422" s="105"/>
      <c r="AE6422" s="71"/>
      <c r="AF6422" s="71"/>
      <c r="AG6422" s="71"/>
      <c r="AH6422" s="71"/>
      <c r="AI6422" s="117"/>
      <c r="AK6422" s="116"/>
      <c r="AL6422" s="116"/>
      <c r="AR6422" s="127"/>
      <c r="AT6422" s="7"/>
      <c r="AU6422" s="7"/>
      <c r="AV6422" s="133"/>
      <c r="AW6422" s="126"/>
      <c r="AX6422" s="137"/>
      <c r="BQ6422" s="155"/>
      <c r="BS6422" s="6"/>
      <c r="BT6422" s="11"/>
    </row>
    <row r="6423" spans="1:72" ht="15.75" x14ac:dyDescent="0.25">
      <c r="A6423" s="52"/>
      <c r="B6423" s="56"/>
      <c r="C6423" s="7"/>
      <c r="D6423" s="7"/>
      <c r="E6423" s="7"/>
      <c r="F6423" s="7"/>
      <c r="J6423" s="71"/>
      <c r="K6423" s="74"/>
      <c r="L6423" s="176"/>
      <c r="M6423" s="176"/>
      <c r="N6423" s="78"/>
      <c r="R6423" s="80"/>
      <c r="S6423" s="92"/>
      <c r="W6423" s="104"/>
      <c r="X6423" s="199"/>
      <c r="Y6423" s="62"/>
      <c r="Z6423" s="105"/>
      <c r="AA6423" s="104"/>
      <c r="AC6423" s="105"/>
      <c r="AD6423" s="105"/>
      <c r="AE6423" s="71"/>
      <c r="AF6423" s="71"/>
      <c r="AG6423" s="71"/>
      <c r="AH6423" s="71"/>
      <c r="AI6423" s="117"/>
      <c r="AK6423" s="116"/>
      <c r="AL6423" s="116"/>
      <c r="AR6423" s="127"/>
      <c r="AT6423" s="7"/>
      <c r="AU6423" s="7"/>
      <c r="AV6423" s="133"/>
      <c r="AW6423" s="126"/>
      <c r="AX6423" s="137"/>
      <c r="BQ6423" s="155"/>
      <c r="BS6423" s="6"/>
      <c r="BT6423" s="11"/>
    </row>
    <row r="6424" spans="1:72" ht="15.75" x14ac:dyDescent="0.25">
      <c r="A6424" s="52"/>
      <c r="B6424" s="56"/>
      <c r="C6424" s="7"/>
      <c r="D6424" s="7"/>
      <c r="E6424" s="7"/>
      <c r="F6424" s="7"/>
      <c r="J6424" s="71"/>
      <c r="K6424" s="74"/>
      <c r="L6424" s="176"/>
      <c r="M6424" s="176"/>
      <c r="N6424" s="78"/>
      <c r="R6424" s="80"/>
      <c r="S6424" s="92"/>
      <c r="W6424" s="104"/>
      <c r="X6424" s="199"/>
      <c r="Y6424" s="62"/>
      <c r="Z6424" s="105"/>
      <c r="AA6424" s="104"/>
      <c r="AC6424" s="105"/>
      <c r="AD6424" s="105"/>
      <c r="AE6424" s="71"/>
      <c r="AF6424" s="71"/>
      <c r="AG6424" s="71"/>
      <c r="AH6424" s="71"/>
      <c r="AI6424" s="117"/>
      <c r="AK6424" s="116"/>
      <c r="AL6424" s="116"/>
      <c r="AR6424" s="127"/>
      <c r="AT6424" s="7"/>
      <c r="AU6424" s="7"/>
      <c r="AV6424" s="133"/>
      <c r="AW6424" s="126"/>
      <c r="AX6424" s="137"/>
      <c r="BQ6424" s="155"/>
      <c r="BS6424" s="6"/>
      <c r="BT6424" s="11"/>
    </row>
    <row r="6425" spans="1:72" ht="15.75" x14ac:dyDescent="0.25">
      <c r="A6425" s="52"/>
      <c r="B6425" s="56"/>
      <c r="C6425" s="7"/>
      <c r="D6425" s="7"/>
      <c r="E6425" s="7"/>
      <c r="F6425" s="7"/>
      <c r="J6425" s="71"/>
      <c r="K6425" s="74"/>
      <c r="L6425" s="176"/>
      <c r="M6425" s="176"/>
      <c r="N6425" s="78"/>
      <c r="R6425" s="80"/>
      <c r="S6425" s="92"/>
      <c r="W6425" s="104"/>
      <c r="X6425" s="199"/>
      <c r="Y6425" s="62"/>
      <c r="Z6425" s="105"/>
      <c r="AA6425" s="104"/>
      <c r="AC6425" s="105"/>
      <c r="AD6425" s="105"/>
      <c r="AE6425" s="71"/>
      <c r="AF6425" s="71"/>
      <c r="AG6425" s="71"/>
      <c r="AH6425" s="71"/>
      <c r="AI6425" s="117"/>
      <c r="AK6425" s="116"/>
      <c r="AL6425" s="116"/>
      <c r="AR6425" s="127"/>
      <c r="AT6425" s="7"/>
      <c r="AU6425" s="7"/>
      <c r="AV6425" s="133"/>
      <c r="AW6425" s="126"/>
      <c r="AX6425" s="137"/>
      <c r="BQ6425" s="155"/>
      <c r="BS6425" s="6"/>
      <c r="BT6425" s="11"/>
    </row>
    <row r="6426" spans="1:72" ht="15.75" x14ac:dyDescent="0.25">
      <c r="A6426" s="52"/>
      <c r="B6426" s="56"/>
      <c r="C6426" s="7"/>
      <c r="D6426" s="7"/>
      <c r="E6426" s="7"/>
      <c r="F6426" s="7"/>
      <c r="J6426" s="71"/>
      <c r="K6426" s="74"/>
      <c r="L6426" s="176"/>
      <c r="M6426" s="176"/>
      <c r="N6426" s="78"/>
      <c r="R6426" s="80"/>
      <c r="S6426" s="92"/>
      <c r="W6426" s="104"/>
      <c r="X6426" s="199"/>
      <c r="Y6426" s="62"/>
      <c r="Z6426" s="105"/>
      <c r="AA6426" s="104"/>
      <c r="AC6426" s="105"/>
      <c r="AD6426" s="105"/>
      <c r="AE6426" s="71"/>
      <c r="AF6426" s="71"/>
      <c r="AG6426" s="71"/>
      <c r="AH6426" s="71"/>
      <c r="AI6426" s="117"/>
      <c r="AK6426" s="116"/>
      <c r="AL6426" s="116"/>
      <c r="AR6426" s="127"/>
      <c r="AT6426" s="7"/>
      <c r="AU6426" s="7"/>
      <c r="AV6426" s="133"/>
      <c r="AW6426" s="126"/>
      <c r="AX6426" s="137"/>
      <c r="BQ6426" s="155"/>
      <c r="BS6426" s="6"/>
      <c r="BT6426" s="11"/>
    </row>
    <row r="6427" spans="1:72" ht="15.75" x14ac:dyDescent="0.25">
      <c r="A6427" s="52"/>
      <c r="B6427" s="56"/>
      <c r="C6427" s="7"/>
      <c r="D6427" s="7"/>
      <c r="E6427" s="7"/>
      <c r="F6427" s="7"/>
      <c r="J6427" s="71"/>
      <c r="K6427" s="74"/>
      <c r="L6427" s="176"/>
      <c r="M6427" s="176"/>
      <c r="N6427" s="78"/>
      <c r="R6427" s="80"/>
      <c r="S6427" s="92"/>
      <c r="W6427" s="104"/>
      <c r="X6427" s="199"/>
      <c r="Y6427" s="62"/>
      <c r="Z6427" s="105"/>
      <c r="AA6427" s="104"/>
      <c r="AC6427" s="105"/>
      <c r="AD6427" s="105"/>
      <c r="AE6427" s="71"/>
      <c r="AF6427" s="71"/>
      <c r="AG6427" s="71"/>
      <c r="AH6427" s="71"/>
      <c r="AI6427" s="117"/>
      <c r="AK6427" s="116"/>
      <c r="AL6427" s="116"/>
      <c r="AR6427" s="127"/>
      <c r="AT6427" s="7"/>
      <c r="AU6427" s="7"/>
      <c r="AV6427" s="133"/>
      <c r="AW6427" s="126"/>
      <c r="AX6427" s="137"/>
      <c r="BQ6427" s="155"/>
      <c r="BS6427" s="6"/>
      <c r="BT6427" s="11"/>
    </row>
    <row r="6428" spans="1:72" ht="15.75" x14ac:dyDescent="0.25">
      <c r="A6428" s="52"/>
      <c r="B6428" s="56"/>
      <c r="C6428" s="7"/>
      <c r="D6428" s="7"/>
      <c r="E6428" s="7"/>
      <c r="F6428" s="7"/>
      <c r="J6428" s="71"/>
      <c r="K6428" s="74"/>
      <c r="L6428" s="176"/>
      <c r="M6428" s="176"/>
      <c r="N6428" s="78"/>
      <c r="R6428" s="80"/>
      <c r="S6428" s="92"/>
      <c r="W6428" s="104"/>
      <c r="X6428" s="199"/>
      <c r="Y6428" s="62"/>
      <c r="Z6428" s="105"/>
      <c r="AA6428" s="104"/>
      <c r="AC6428" s="105"/>
      <c r="AD6428" s="105"/>
      <c r="AE6428" s="71"/>
      <c r="AF6428" s="71"/>
      <c r="AG6428" s="71"/>
      <c r="AH6428" s="71"/>
      <c r="AI6428" s="117"/>
      <c r="AK6428" s="116"/>
      <c r="AL6428" s="116"/>
      <c r="AR6428" s="127"/>
      <c r="AT6428" s="7"/>
      <c r="AU6428" s="7"/>
      <c r="AV6428" s="133"/>
      <c r="AW6428" s="126"/>
      <c r="AX6428" s="137"/>
      <c r="BQ6428" s="155"/>
      <c r="BS6428" s="6"/>
      <c r="BT6428" s="11"/>
    </row>
    <row r="6429" spans="1:72" ht="15.75" x14ac:dyDescent="0.25">
      <c r="A6429" s="52"/>
      <c r="B6429" s="56"/>
      <c r="C6429" s="7"/>
      <c r="D6429" s="7"/>
      <c r="E6429" s="7"/>
      <c r="F6429" s="7"/>
      <c r="J6429" s="71"/>
      <c r="K6429" s="74"/>
      <c r="L6429" s="176"/>
      <c r="M6429" s="176"/>
      <c r="N6429" s="78"/>
      <c r="R6429" s="80"/>
      <c r="S6429" s="92"/>
      <c r="W6429" s="104"/>
      <c r="X6429" s="199"/>
      <c r="Y6429" s="62"/>
      <c r="Z6429" s="105"/>
      <c r="AA6429" s="104"/>
      <c r="AC6429" s="105"/>
      <c r="AD6429" s="105"/>
      <c r="AE6429" s="71"/>
      <c r="AF6429" s="71"/>
      <c r="AG6429" s="71"/>
      <c r="AH6429" s="71"/>
      <c r="AI6429" s="117"/>
      <c r="AK6429" s="116"/>
      <c r="AL6429" s="116"/>
      <c r="AR6429" s="127"/>
      <c r="AT6429" s="7"/>
      <c r="AU6429" s="7"/>
      <c r="AV6429" s="133"/>
      <c r="AW6429" s="126"/>
      <c r="AX6429" s="137"/>
      <c r="BQ6429" s="155"/>
      <c r="BS6429" s="6"/>
      <c r="BT6429" s="11"/>
    </row>
    <row r="6430" spans="1:72" ht="15.75" x14ac:dyDescent="0.25">
      <c r="A6430" s="52"/>
      <c r="B6430" s="56"/>
      <c r="C6430" s="7"/>
      <c r="D6430" s="7"/>
      <c r="E6430" s="7"/>
      <c r="F6430" s="7"/>
      <c r="J6430" s="71"/>
      <c r="K6430" s="74"/>
      <c r="L6430" s="176"/>
      <c r="M6430" s="176"/>
      <c r="N6430" s="78"/>
      <c r="R6430" s="80"/>
      <c r="S6430" s="92"/>
      <c r="W6430" s="104"/>
      <c r="X6430" s="199"/>
      <c r="Y6430" s="62"/>
      <c r="Z6430" s="105"/>
      <c r="AA6430" s="104"/>
      <c r="AC6430" s="105"/>
      <c r="AD6430" s="105"/>
      <c r="AE6430" s="71"/>
      <c r="AF6430" s="71"/>
      <c r="AG6430" s="71"/>
      <c r="AH6430" s="71"/>
      <c r="AI6430" s="117"/>
      <c r="AK6430" s="116"/>
      <c r="AL6430" s="116"/>
      <c r="AR6430" s="127"/>
      <c r="AT6430" s="7"/>
      <c r="AU6430" s="7"/>
      <c r="AV6430" s="133"/>
      <c r="AW6430" s="126"/>
      <c r="AX6430" s="137"/>
      <c r="BQ6430" s="155"/>
      <c r="BS6430" s="6"/>
      <c r="BT6430" s="11"/>
    </row>
    <row r="6431" spans="1:72" ht="15.75" x14ac:dyDescent="0.25">
      <c r="A6431" s="52"/>
      <c r="B6431" s="56"/>
      <c r="C6431" s="7"/>
      <c r="D6431" s="7"/>
      <c r="E6431" s="7"/>
      <c r="F6431" s="7"/>
      <c r="J6431" s="71"/>
      <c r="K6431" s="74"/>
      <c r="L6431" s="176"/>
      <c r="M6431" s="176"/>
      <c r="N6431" s="78"/>
      <c r="R6431" s="80"/>
      <c r="S6431" s="92"/>
      <c r="W6431" s="104"/>
      <c r="X6431" s="199"/>
      <c r="Y6431" s="62"/>
      <c r="Z6431" s="105"/>
      <c r="AA6431" s="104"/>
      <c r="AC6431" s="105"/>
      <c r="AD6431" s="105"/>
      <c r="AE6431" s="71"/>
      <c r="AF6431" s="71"/>
      <c r="AG6431" s="71"/>
      <c r="AH6431" s="71"/>
      <c r="AI6431" s="117"/>
      <c r="AK6431" s="116"/>
      <c r="AL6431" s="116"/>
      <c r="AR6431" s="127"/>
      <c r="AT6431" s="7"/>
      <c r="AU6431" s="7"/>
      <c r="AV6431" s="133"/>
      <c r="AW6431" s="126"/>
      <c r="AX6431" s="137"/>
      <c r="BQ6431" s="155"/>
      <c r="BS6431" s="6"/>
      <c r="BT6431" s="11"/>
    </row>
    <row r="6432" spans="1:72" ht="15.75" x14ac:dyDescent="0.25">
      <c r="A6432" s="52"/>
      <c r="B6432" s="56"/>
      <c r="C6432" s="7"/>
      <c r="D6432" s="7"/>
      <c r="E6432" s="7"/>
      <c r="F6432" s="7"/>
      <c r="J6432" s="71"/>
      <c r="K6432" s="74"/>
      <c r="L6432" s="176"/>
      <c r="M6432" s="176"/>
      <c r="N6432" s="78"/>
      <c r="R6432" s="80"/>
      <c r="S6432" s="92"/>
      <c r="W6432" s="104"/>
      <c r="X6432" s="199"/>
      <c r="Y6432" s="62"/>
      <c r="Z6432" s="105"/>
      <c r="AA6432" s="104"/>
      <c r="AC6432" s="105"/>
      <c r="AD6432" s="105"/>
      <c r="AE6432" s="71"/>
      <c r="AF6432" s="71"/>
      <c r="AG6432" s="71"/>
      <c r="AH6432" s="71"/>
      <c r="AI6432" s="117"/>
      <c r="AK6432" s="116"/>
      <c r="AL6432" s="116"/>
      <c r="AR6432" s="127"/>
      <c r="AT6432" s="7"/>
      <c r="AU6432" s="7"/>
      <c r="AV6432" s="133"/>
      <c r="AW6432" s="126"/>
      <c r="AX6432" s="137"/>
      <c r="BQ6432" s="155"/>
      <c r="BS6432" s="6"/>
      <c r="BT6432" s="11"/>
    </row>
    <row r="6433" spans="1:72" ht="15.75" x14ac:dyDescent="0.25">
      <c r="A6433" s="52"/>
      <c r="B6433" s="56"/>
      <c r="C6433" s="7"/>
      <c r="D6433" s="7"/>
      <c r="E6433" s="7"/>
      <c r="F6433" s="7"/>
      <c r="J6433" s="71"/>
      <c r="K6433" s="74"/>
      <c r="L6433" s="176"/>
      <c r="M6433" s="176"/>
      <c r="N6433" s="78"/>
      <c r="R6433" s="80"/>
      <c r="S6433" s="92"/>
      <c r="W6433" s="104"/>
      <c r="X6433" s="199"/>
      <c r="Y6433" s="62"/>
      <c r="Z6433" s="105"/>
      <c r="AA6433" s="104"/>
      <c r="AC6433" s="105"/>
      <c r="AD6433" s="105"/>
      <c r="AE6433" s="71"/>
      <c r="AF6433" s="71"/>
      <c r="AG6433" s="71"/>
      <c r="AH6433" s="71"/>
      <c r="AI6433" s="117"/>
      <c r="AK6433" s="116"/>
      <c r="AL6433" s="116"/>
      <c r="AR6433" s="127"/>
      <c r="AT6433" s="7"/>
      <c r="AU6433" s="7"/>
      <c r="AV6433" s="133"/>
      <c r="AW6433" s="126"/>
      <c r="AX6433" s="137"/>
      <c r="BQ6433" s="155"/>
      <c r="BS6433" s="6"/>
      <c r="BT6433" s="11"/>
    </row>
    <row r="6434" spans="1:72" ht="15.75" x14ac:dyDescent="0.25">
      <c r="A6434" s="52"/>
      <c r="B6434" s="56"/>
      <c r="C6434" s="7"/>
      <c r="D6434" s="7"/>
      <c r="E6434" s="7"/>
      <c r="F6434" s="7"/>
      <c r="J6434" s="71"/>
      <c r="K6434" s="74"/>
      <c r="L6434" s="176"/>
      <c r="M6434" s="176"/>
      <c r="N6434" s="78"/>
      <c r="R6434" s="80"/>
      <c r="S6434" s="92"/>
      <c r="W6434" s="104"/>
      <c r="X6434" s="199"/>
      <c r="Y6434" s="62"/>
      <c r="Z6434" s="105"/>
      <c r="AA6434" s="104"/>
      <c r="AC6434" s="105"/>
      <c r="AD6434" s="105"/>
      <c r="AE6434" s="71"/>
      <c r="AF6434" s="71"/>
      <c r="AG6434" s="71"/>
      <c r="AH6434" s="71"/>
      <c r="AI6434" s="117"/>
      <c r="AK6434" s="116"/>
      <c r="AL6434" s="116"/>
      <c r="AR6434" s="127"/>
      <c r="AT6434" s="7"/>
      <c r="AU6434" s="7"/>
      <c r="AV6434" s="133"/>
      <c r="AW6434" s="126"/>
      <c r="AX6434" s="137"/>
      <c r="BQ6434" s="155"/>
      <c r="BS6434" s="6"/>
      <c r="BT6434" s="11"/>
    </row>
    <row r="6435" spans="1:72" ht="15.75" x14ac:dyDescent="0.25">
      <c r="A6435" s="52"/>
      <c r="B6435" s="56"/>
      <c r="C6435" s="7"/>
      <c r="D6435" s="7"/>
      <c r="E6435" s="7"/>
      <c r="F6435" s="7"/>
      <c r="J6435" s="71"/>
      <c r="K6435" s="74"/>
      <c r="L6435" s="176"/>
      <c r="M6435" s="176"/>
      <c r="N6435" s="78"/>
      <c r="R6435" s="80"/>
      <c r="S6435" s="92"/>
      <c r="W6435" s="104"/>
      <c r="X6435" s="199"/>
      <c r="Y6435" s="62"/>
      <c r="Z6435" s="105"/>
      <c r="AA6435" s="104"/>
      <c r="AC6435" s="105"/>
      <c r="AD6435" s="105"/>
      <c r="AE6435" s="71"/>
      <c r="AF6435" s="71"/>
      <c r="AG6435" s="71"/>
      <c r="AH6435" s="71"/>
      <c r="AI6435" s="117"/>
      <c r="AK6435" s="116"/>
      <c r="AL6435" s="116"/>
      <c r="AR6435" s="127"/>
      <c r="AT6435" s="7"/>
      <c r="AU6435" s="7"/>
      <c r="AV6435" s="133"/>
      <c r="AW6435" s="126"/>
      <c r="AX6435" s="137"/>
      <c r="BQ6435" s="155"/>
      <c r="BS6435" s="6"/>
      <c r="BT6435" s="11"/>
    </row>
    <row r="6436" spans="1:72" ht="15.75" x14ac:dyDescent="0.25">
      <c r="A6436" s="52"/>
      <c r="B6436" s="56"/>
      <c r="C6436" s="7"/>
      <c r="D6436" s="7"/>
      <c r="E6436" s="7"/>
      <c r="F6436" s="7"/>
      <c r="J6436" s="71"/>
      <c r="K6436" s="74"/>
      <c r="L6436" s="176"/>
      <c r="M6436" s="176"/>
      <c r="N6436" s="78"/>
      <c r="R6436" s="80"/>
      <c r="S6436" s="92"/>
      <c r="W6436" s="104"/>
      <c r="X6436" s="199"/>
      <c r="Y6436" s="62"/>
      <c r="Z6436" s="105"/>
      <c r="AA6436" s="104"/>
      <c r="AC6436" s="105"/>
      <c r="AD6436" s="105"/>
      <c r="AE6436" s="71"/>
      <c r="AF6436" s="71"/>
      <c r="AG6436" s="71"/>
      <c r="AH6436" s="71"/>
      <c r="AI6436" s="117"/>
      <c r="AK6436" s="116"/>
      <c r="AL6436" s="116"/>
      <c r="AR6436" s="127"/>
      <c r="AT6436" s="7"/>
      <c r="AU6436" s="7"/>
      <c r="AV6436" s="133"/>
      <c r="AW6436" s="126"/>
      <c r="AX6436" s="137"/>
      <c r="BQ6436" s="155"/>
      <c r="BS6436" s="6"/>
      <c r="BT6436" s="11"/>
    </row>
    <row r="6437" spans="1:72" ht="15.75" x14ac:dyDescent="0.25">
      <c r="A6437" s="52"/>
      <c r="B6437" s="56"/>
      <c r="C6437" s="7"/>
      <c r="D6437" s="7"/>
      <c r="E6437" s="7"/>
      <c r="F6437" s="7"/>
      <c r="J6437" s="71"/>
      <c r="K6437" s="74"/>
      <c r="L6437" s="176"/>
      <c r="M6437" s="176"/>
      <c r="N6437" s="78"/>
      <c r="R6437" s="80"/>
      <c r="S6437" s="92"/>
      <c r="W6437" s="104"/>
      <c r="X6437" s="199"/>
      <c r="Y6437" s="62"/>
      <c r="Z6437" s="105"/>
      <c r="AA6437" s="104"/>
      <c r="AC6437" s="105"/>
      <c r="AD6437" s="105"/>
      <c r="AE6437" s="71"/>
      <c r="AF6437" s="71"/>
      <c r="AG6437" s="71"/>
      <c r="AH6437" s="71"/>
      <c r="AI6437" s="117"/>
      <c r="AK6437" s="116"/>
      <c r="AL6437" s="116"/>
      <c r="AR6437" s="127"/>
      <c r="AT6437" s="7"/>
      <c r="AU6437" s="7"/>
      <c r="AV6437" s="133"/>
      <c r="AW6437" s="126"/>
      <c r="AX6437" s="137"/>
      <c r="BQ6437" s="155"/>
      <c r="BS6437" s="6"/>
      <c r="BT6437" s="11"/>
    </row>
    <row r="6438" spans="1:72" ht="15.75" x14ac:dyDescent="0.25">
      <c r="A6438" s="52"/>
      <c r="B6438" s="56"/>
      <c r="C6438" s="7"/>
      <c r="D6438" s="7"/>
      <c r="E6438" s="7"/>
      <c r="F6438" s="7"/>
      <c r="J6438" s="71"/>
      <c r="K6438" s="74"/>
      <c r="L6438" s="176"/>
      <c r="M6438" s="176"/>
      <c r="N6438" s="78"/>
      <c r="R6438" s="80"/>
      <c r="S6438" s="92"/>
      <c r="W6438" s="104"/>
      <c r="X6438" s="199"/>
      <c r="Y6438" s="62"/>
      <c r="Z6438" s="105"/>
      <c r="AA6438" s="104"/>
      <c r="AC6438" s="105"/>
      <c r="AD6438" s="105"/>
      <c r="AE6438" s="71"/>
      <c r="AF6438" s="71"/>
      <c r="AG6438" s="71"/>
      <c r="AH6438" s="71"/>
      <c r="AI6438" s="117"/>
      <c r="AK6438" s="116"/>
      <c r="AL6438" s="116"/>
      <c r="AR6438" s="127"/>
      <c r="AT6438" s="7"/>
      <c r="AU6438" s="7"/>
      <c r="AV6438" s="133"/>
      <c r="AW6438" s="126"/>
      <c r="AX6438" s="137"/>
      <c r="BQ6438" s="155"/>
      <c r="BS6438" s="6"/>
      <c r="BT6438" s="11"/>
    </row>
    <row r="6439" spans="1:72" ht="15.75" x14ac:dyDescent="0.25">
      <c r="A6439" s="52"/>
      <c r="B6439" s="56"/>
      <c r="C6439" s="7"/>
      <c r="D6439" s="7"/>
      <c r="E6439" s="7"/>
      <c r="F6439" s="7"/>
      <c r="J6439" s="71"/>
      <c r="K6439" s="74"/>
      <c r="L6439" s="176"/>
      <c r="M6439" s="176"/>
      <c r="N6439" s="78"/>
      <c r="R6439" s="80"/>
      <c r="S6439" s="92"/>
      <c r="W6439" s="104"/>
      <c r="X6439" s="199"/>
      <c r="Y6439" s="62"/>
      <c r="Z6439" s="105"/>
      <c r="AA6439" s="104"/>
      <c r="AC6439" s="105"/>
      <c r="AD6439" s="105"/>
      <c r="AE6439" s="71"/>
      <c r="AF6439" s="71"/>
      <c r="AG6439" s="71"/>
      <c r="AH6439" s="71"/>
      <c r="AI6439" s="117"/>
      <c r="AK6439" s="116"/>
      <c r="AL6439" s="116"/>
      <c r="AR6439" s="127"/>
      <c r="AT6439" s="7"/>
      <c r="AU6439" s="7"/>
      <c r="AV6439" s="133"/>
      <c r="AW6439" s="126"/>
      <c r="AX6439" s="137"/>
      <c r="BQ6439" s="155"/>
      <c r="BS6439" s="6"/>
      <c r="BT6439" s="11"/>
    </row>
    <row r="6440" spans="1:72" ht="15.75" x14ac:dyDescent="0.25">
      <c r="A6440" s="52"/>
      <c r="B6440" s="56"/>
      <c r="C6440" s="7"/>
      <c r="D6440" s="7"/>
      <c r="E6440" s="7"/>
      <c r="F6440" s="7"/>
      <c r="J6440" s="71"/>
      <c r="K6440" s="74"/>
      <c r="L6440" s="176"/>
      <c r="M6440" s="176"/>
      <c r="N6440" s="78"/>
      <c r="R6440" s="80"/>
      <c r="S6440" s="92"/>
      <c r="W6440" s="104"/>
      <c r="X6440" s="199"/>
      <c r="Y6440" s="62"/>
      <c r="Z6440" s="105"/>
      <c r="AA6440" s="104"/>
      <c r="AC6440" s="105"/>
      <c r="AD6440" s="105"/>
      <c r="AE6440" s="71"/>
      <c r="AF6440" s="71"/>
      <c r="AG6440" s="71"/>
      <c r="AH6440" s="71"/>
      <c r="AI6440" s="117"/>
      <c r="AK6440" s="116"/>
      <c r="AL6440" s="116"/>
      <c r="AR6440" s="127"/>
      <c r="AT6440" s="7"/>
      <c r="AU6440" s="7"/>
      <c r="AV6440" s="133"/>
      <c r="AW6440" s="126"/>
      <c r="AX6440" s="137"/>
      <c r="BQ6440" s="155"/>
      <c r="BS6440" s="6"/>
      <c r="BT6440" s="11"/>
    </row>
    <row r="6441" spans="1:72" ht="15.75" x14ac:dyDescent="0.25">
      <c r="A6441" s="52"/>
      <c r="B6441" s="56"/>
      <c r="C6441" s="7"/>
      <c r="D6441" s="7"/>
      <c r="E6441" s="7"/>
      <c r="F6441" s="7"/>
      <c r="J6441" s="71"/>
      <c r="K6441" s="74"/>
      <c r="L6441" s="176"/>
      <c r="M6441" s="176"/>
      <c r="N6441" s="78"/>
      <c r="R6441" s="80"/>
      <c r="S6441" s="92"/>
      <c r="W6441" s="104"/>
      <c r="X6441" s="199"/>
      <c r="Y6441" s="62"/>
      <c r="Z6441" s="105"/>
      <c r="AA6441" s="104"/>
      <c r="AC6441" s="105"/>
      <c r="AD6441" s="105"/>
      <c r="AE6441" s="71"/>
      <c r="AF6441" s="71"/>
      <c r="AG6441" s="71"/>
      <c r="AH6441" s="71"/>
      <c r="AI6441" s="117"/>
      <c r="AK6441" s="116"/>
      <c r="AL6441" s="116"/>
      <c r="AR6441" s="127"/>
      <c r="AT6441" s="7"/>
      <c r="AU6441" s="7"/>
      <c r="AV6441" s="133"/>
      <c r="AW6441" s="126"/>
      <c r="AX6441" s="137"/>
      <c r="BQ6441" s="155"/>
      <c r="BS6441" s="6"/>
      <c r="BT6441" s="11"/>
    </row>
    <row r="6442" spans="1:72" ht="15.75" x14ac:dyDescent="0.25">
      <c r="A6442" s="52"/>
      <c r="B6442" s="56"/>
      <c r="C6442" s="7"/>
      <c r="D6442" s="7"/>
      <c r="E6442" s="7"/>
      <c r="F6442" s="7"/>
      <c r="J6442" s="71"/>
      <c r="K6442" s="74"/>
      <c r="L6442" s="176"/>
      <c r="M6442" s="176"/>
      <c r="N6442" s="78"/>
      <c r="R6442" s="80"/>
      <c r="S6442" s="92"/>
      <c r="W6442" s="104"/>
      <c r="X6442" s="199"/>
      <c r="Y6442" s="62"/>
      <c r="Z6442" s="105"/>
      <c r="AA6442" s="104"/>
      <c r="AC6442" s="105"/>
      <c r="AD6442" s="105"/>
      <c r="AE6442" s="71"/>
      <c r="AF6442" s="71"/>
      <c r="AG6442" s="71"/>
      <c r="AH6442" s="71"/>
      <c r="AI6442" s="117"/>
      <c r="AK6442" s="116"/>
      <c r="AL6442" s="116"/>
      <c r="AR6442" s="127"/>
      <c r="AT6442" s="7"/>
      <c r="AU6442" s="7"/>
      <c r="AV6442" s="133"/>
      <c r="AW6442" s="126"/>
      <c r="AX6442" s="137"/>
      <c r="BQ6442" s="155"/>
      <c r="BS6442" s="6"/>
      <c r="BT6442" s="11"/>
    </row>
    <row r="6443" spans="1:72" ht="15.75" x14ac:dyDescent="0.25">
      <c r="A6443" s="52"/>
      <c r="B6443" s="56"/>
      <c r="C6443" s="7"/>
      <c r="D6443" s="7"/>
      <c r="E6443" s="7"/>
      <c r="F6443" s="7"/>
      <c r="J6443" s="71"/>
      <c r="K6443" s="74"/>
      <c r="L6443" s="176"/>
      <c r="M6443" s="176"/>
      <c r="N6443" s="78"/>
      <c r="R6443" s="80"/>
      <c r="S6443" s="92"/>
      <c r="W6443" s="104"/>
      <c r="X6443" s="199"/>
      <c r="Y6443" s="62"/>
      <c r="Z6443" s="105"/>
      <c r="AA6443" s="104"/>
      <c r="AC6443" s="105"/>
      <c r="AD6443" s="105"/>
      <c r="AE6443" s="71"/>
      <c r="AF6443" s="71"/>
      <c r="AG6443" s="71"/>
      <c r="AH6443" s="71"/>
      <c r="AI6443" s="117"/>
      <c r="AK6443" s="116"/>
      <c r="AL6443" s="116"/>
      <c r="AR6443" s="127"/>
      <c r="AT6443" s="7"/>
      <c r="AU6443" s="7"/>
      <c r="AV6443" s="133"/>
      <c r="AW6443" s="126"/>
      <c r="AX6443" s="137"/>
      <c r="BQ6443" s="155"/>
      <c r="BS6443" s="6"/>
      <c r="BT6443" s="11"/>
    </row>
    <row r="6444" spans="1:72" ht="15.75" x14ac:dyDescent="0.25">
      <c r="A6444" s="52"/>
      <c r="B6444" s="56"/>
      <c r="C6444" s="7"/>
      <c r="D6444" s="7"/>
      <c r="E6444" s="7"/>
      <c r="F6444" s="7"/>
      <c r="J6444" s="71"/>
      <c r="K6444" s="74"/>
      <c r="L6444" s="176"/>
      <c r="M6444" s="176"/>
      <c r="N6444" s="78"/>
      <c r="R6444" s="80"/>
      <c r="S6444" s="92"/>
      <c r="W6444" s="104"/>
      <c r="X6444" s="199"/>
      <c r="Y6444" s="62"/>
      <c r="Z6444" s="105"/>
      <c r="AA6444" s="104"/>
      <c r="AC6444" s="105"/>
      <c r="AD6444" s="105"/>
      <c r="AE6444" s="71"/>
      <c r="AF6444" s="71"/>
      <c r="AG6444" s="71"/>
      <c r="AH6444" s="71"/>
      <c r="AI6444" s="117"/>
      <c r="AK6444" s="116"/>
      <c r="AL6444" s="116"/>
      <c r="AR6444" s="127"/>
      <c r="AT6444" s="7"/>
      <c r="AU6444" s="7"/>
      <c r="AV6444" s="133"/>
      <c r="AW6444" s="126"/>
      <c r="AX6444" s="137"/>
      <c r="BQ6444" s="155"/>
      <c r="BS6444" s="6"/>
      <c r="BT6444" s="11"/>
    </row>
    <row r="6445" spans="1:72" ht="15.75" x14ac:dyDescent="0.25">
      <c r="A6445" s="52"/>
      <c r="B6445" s="56"/>
      <c r="C6445" s="7"/>
      <c r="D6445" s="7"/>
      <c r="E6445" s="7"/>
      <c r="F6445" s="7"/>
      <c r="J6445" s="71"/>
      <c r="K6445" s="74"/>
      <c r="L6445" s="176"/>
      <c r="M6445" s="176"/>
      <c r="N6445" s="78"/>
      <c r="R6445" s="80"/>
      <c r="S6445" s="92"/>
      <c r="W6445" s="104"/>
      <c r="X6445" s="199"/>
      <c r="Y6445" s="62"/>
      <c r="Z6445" s="105"/>
      <c r="AA6445" s="104"/>
      <c r="AC6445" s="105"/>
      <c r="AD6445" s="105"/>
      <c r="AE6445" s="71"/>
      <c r="AF6445" s="71"/>
      <c r="AG6445" s="71"/>
      <c r="AH6445" s="71"/>
      <c r="AI6445" s="117"/>
      <c r="AK6445" s="116"/>
      <c r="AL6445" s="116"/>
      <c r="AR6445" s="127"/>
      <c r="AT6445" s="7"/>
      <c r="AU6445" s="7"/>
      <c r="AV6445" s="133"/>
      <c r="AW6445" s="126"/>
      <c r="AX6445" s="137"/>
      <c r="BQ6445" s="155"/>
      <c r="BS6445" s="6"/>
      <c r="BT6445" s="11"/>
    </row>
    <row r="6446" spans="1:72" ht="15.75" x14ac:dyDescent="0.25">
      <c r="A6446" s="52"/>
      <c r="B6446" s="56"/>
      <c r="C6446" s="7"/>
      <c r="D6446" s="7"/>
      <c r="E6446" s="7"/>
      <c r="F6446" s="7"/>
      <c r="J6446" s="71"/>
      <c r="K6446" s="74"/>
      <c r="L6446" s="176"/>
      <c r="M6446" s="176"/>
      <c r="N6446" s="78"/>
      <c r="R6446" s="80"/>
      <c r="S6446" s="92"/>
      <c r="W6446" s="104"/>
      <c r="X6446" s="199"/>
      <c r="Y6446" s="62"/>
      <c r="Z6446" s="105"/>
      <c r="AA6446" s="104"/>
      <c r="AC6446" s="105"/>
      <c r="AD6446" s="105"/>
      <c r="AE6446" s="71"/>
      <c r="AF6446" s="71"/>
      <c r="AG6446" s="71"/>
      <c r="AH6446" s="71"/>
      <c r="AI6446" s="117"/>
      <c r="AK6446" s="116"/>
      <c r="AL6446" s="116"/>
      <c r="AR6446" s="127"/>
      <c r="AT6446" s="7"/>
      <c r="AU6446" s="7"/>
      <c r="AV6446" s="133"/>
      <c r="AW6446" s="126"/>
      <c r="AX6446" s="137"/>
      <c r="BQ6446" s="155"/>
      <c r="BS6446" s="6"/>
      <c r="BT6446" s="11"/>
    </row>
    <row r="6447" spans="1:72" ht="15.75" x14ac:dyDescent="0.25">
      <c r="A6447" s="52"/>
      <c r="B6447" s="56"/>
      <c r="C6447" s="7"/>
      <c r="D6447" s="7"/>
      <c r="E6447" s="7"/>
      <c r="F6447" s="7"/>
      <c r="J6447" s="71"/>
      <c r="K6447" s="74"/>
      <c r="L6447" s="176"/>
      <c r="M6447" s="176"/>
      <c r="N6447" s="78"/>
      <c r="R6447" s="80"/>
      <c r="S6447" s="92"/>
      <c r="W6447" s="104"/>
      <c r="X6447" s="199"/>
      <c r="Y6447" s="62"/>
      <c r="Z6447" s="105"/>
      <c r="AA6447" s="104"/>
      <c r="AC6447" s="105"/>
      <c r="AD6447" s="105"/>
      <c r="AE6447" s="71"/>
      <c r="AF6447" s="71"/>
      <c r="AG6447" s="71"/>
      <c r="AH6447" s="71"/>
      <c r="AI6447" s="117"/>
      <c r="AK6447" s="116"/>
      <c r="AL6447" s="116"/>
      <c r="AR6447" s="127"/>
      <c r="AT6447" s="7"/>
      <c r="AU6447" s="7"/>
      <c r="AV6447" s="133"/>
      <c r="AW6447" s="126"/>
      <c r="AX6447" s="137"/>
      <c r="BQ6447" s="155"/>
      <c r="BS6447" s="6"/>
      <c r="BT6447" s="11"/>
    </row>
    <row r="6448" spans="1:72" ht="15.75" x14ac:dyDescent="0.25">
      <c r="A6448" s="52"/>
      <c r="B6448" s="56"/>
      <c r="C6448" s="7"/>
      <c r="D6448" s="7"/>
      <c r="E6448" s="7"/>
      <c r="F6448" s="7"/>
      <c r="J6448" s="71"/>
      <c r="K6448" s="74"/>
      <c r="L6448" s="176"/>
      <c r="M6448" s="176"/>
      <c r="N6448" s="78"/>
      <c r="R6448" s="80"/>
      <c r="S6448" s="92"/>
      <c r="W6448" s="104"/>
      <c r="X6448" s="199"/>
      <c r="Y6448" s="62"/>
      <c r="Z6448" s="105"/>
      <c r="AA6448" s="104"/>
      <c r="AC6448" s="105"/>
      <c r="AD6448" s="105"/>
      <c r="AE6448" s="71"/>
      <c r="AF6448" s="71"/>
      <c r="AG6448" s="71"/>
      <c r="AH6448" s="71"/>
      <c r="AI6448" s="117"/>
      <c r="AK6448" s="116"/>
      <c r="AL6448" s="116"/>
      <c r="AR6448" s="127"/>
      <c r="AT6448" s="7"/>
      <c r="AU6448" s="7"/>
      <c r="AV6448" s="133"/>
      <c r="AW6448" s="126"/>
      <c r="AX6448" s="137"/>
      <c r="BQ6448" s="155"/>
      <c r="BS6448" s="6"/>
      <c r="BT6448" s="11"/>
    </row>
    <row r="6449" spans="1:72" ht="15.75" x14ac:dyDescent="0.25">
      <c r="A6449" s="52"/>
      <c r="B6449" s="56"/>
      <c r="C6449" s="7"/>
      <c r="D6449" s="7"/>
      <c r="E6449" s="7"/>
      <c r="F6449" s="7"/>
      <c r="J6449" s="71"/>
      <c r="K6449" s="74"/>
      <c r="L6449" s="176"/>
      <c r="M6449" s="176"/>
      <c r="N6449" s="78"/>
      <c r="R6449" s="80"/>
      <c r="S6449" s="92"/>
      <c r="W6449" s="104"/>
      <c r="X6449" s="199"/>
      <c r="Y6449" s="62"/>
      <c r="Z6449" s="105"/>
      <c r="AA6449" s="104"/>
      <c r="AC6449" s="105"/>
      <c r="AD6449" s="105"/>
      <c r="AE6449" s="71"/>
      <c r="AF6449" s="71"/>
      <c r="AG6449" s="71"/>
      <c r="AH6449" s="71"/>
      <c r="AI6449" s="117"/>
      <c r="AK6449" s="116"/>
      <c r="AL6449" s="116"/>
      <c r="AR6449" s="127"/>
      <c r="AT6449" s="7"/>
      <c r="AU6449" s="7"/>
      <c r="AV6449" s="133"/>
      <c r="AW6449" s="126"/>
      <c r="AX6449" s="137"/>
      <c r="BQ6449" s="155"/>
      <c r="BS6449" s="6"/>
      <c r="BT6449" s="11"/>
    </row>
    <row r="6450" spans="1:72" ht="15.75" x14ac:dyDescent="0.25">
      <c r="A6450" s="52"/>
      <c r="B6450" s="56"/>
      <c r="C6450" s="7"/>
      <c r="D6450" s="7"/>
      <c r="E6450" s="7"/>
      <c r="F6450" s="7"/>
      <c r="J6450" s="71"/>
      <c r="K6450" s="74"/>
      <c r="L6450" s="176"/>
      <c r="M6450" s="176"/>
      <c r="N6450" s="78"/>
      <c r="R6450" s="80"/>
      <c r="S6450" s="92"/>
      <c r="W6450" s="104"/>
      <c r="X6450" s="199"/>
      <c r="Y6450" s="62"/>
      <c r="Z6450" s="105"/>
      <c r="AA6450" s="104"/>
      <c r="AC6450" s="105"/>
      <c r="AD6450" s="105"/>
      <c r="AE6450" s="71"/>
      <c r="AF6450" s="71"/>
      <c r="AG6450" s="71"/>
      <c r="AH6450" s="71"/>
      <c r="AI6450" s="117"/>
      <c r="AK6450" s="116"/>
      <c r="AL6450" s="116"/>
      <c r="AR6450" s="127"/>
      <c r="AT6450" s="7"/>
      <c r="AU6450" s="7"/>
      <c r="AV6450" s="133"/>
      <c r="AW6450" s="126"/>
      <c r="AX6450" s="137"/>
      <c r="BQ6450" s="155"/>
      <c r="BS6450" s="6"/>
      <c r="BT6450" s="11"/>
    </row>
    <row r="6451" spans="1:72" ht="15.75" x14ac:dyDescent="0.25">
      <c r="A6451" s="52"/>
      <c r="B6451" s="56"/>
      <c r="C6451" s="7"/>
      <c r="D6451" s="7"/>
      <c r="E6451" s="7"/>
      <c r="F6451" s="7"/>
      <c r="J6451" s="71"/>
      <c r="K6451" s="74"/>
      <c r="L6451" s="176"/>
      <c r="M6451" s="176"/>
      <c r="N6451" s="78"/>
      <c r="R6451" s="80"/>
      <c r="S6451" s="92"/>
      <c r="W6451" s="104"/>
      <c r="X6451" s="199"/>
      <c r="Y6451" s="62"/>
      <c r="Z6451" s="105"/>
      <c r="AA6451" s="104"/>
      <c r="AC6451" s="105"/>
      <c r="AD6451" s="105"/>
      <c r="AE6451" s="71"/>
      <c r="AF6451" s="71"/>
      <c r="AG6451" s="71"/>
      <c r="AH6451" s="71"/>
      <c r="AI6451" s="117"/>
      <c r="AK6451" s="116"/>
      <c r="AL6451" s="116"/>
      <c r="AR6451" s="127"/>
      <c r="AT6451" s="7"/>
      <c r="AU6451" s="7"/>
      <c r="AV6451" s="133"/>
      <c r="AW6451" s="126"/>
      <c r="AX6451" s="137"/>
      <c r="BQ6451" s="155"/>
      <c r="BS6451" s="6"/>
      <c r="BT6451" s="11"/>
    </row>
    <row r="6452" spans="1:72" ht="15.75" x14ac:dyDescent="0.25">
      <c r="A6452" s="52"/>
      <c r="B6452" s="56"/>
      <c r="C6452" s="7"/>
      <c r="D6452" s="7"/>
      <c r="E6452" s="7"/>
      <c r="F6452" s="7"/>
      <c r="J6452" s="71"/>
      <c r="K6452" s="74"/>
      <c r="L6452" s="176"/>
      <c r="M6452" s="176"/>
      <c r="N6452" s="78"/>
      <c r="R6452" s="80"/>
      <c r="S6452" s="92"/>
      <c r="W6452" s="104"/>
      <c r="X6452" s="199"/>
      <c r="Y6452" s="62"/>
      <c r="Z6452" s="105"/>
      <c r="AA6452" s="104"/>
      <c r="AC6452" s="105"/>
      <c r="AD6452" s="105"/>
      <c r="AE6452" s="71"/>
      <c r="AF6452" s="71"/>
      <c r="AG6452" s="71"/>
      <c r="AH6452" s="71"/>
      <c r="AI6452" s="117"/>
      <c r="AK6452" s="116"/>
      <c r="AL6452" s="116"/>
      <c r="AR6452" s="127"/>
      <c r="AT6452" s="7"/>
      <c r="AU6452" s="7"/>
      <c r="AV6452" s="133"/>
      <c r="AW6452" s="126"/>
      <c r="AX6452" s="137"/>
      <c r="BQ6452" s="155"/>
      <c r="BS6452" s="6"/>
      <c r="BT6452" s="11"/>
    </row>
    <row r="6453" spans="1:72" ht="15.75" x14ac:dyDescent="0.25">
      <c r="A6453" s="52"/>
      <c r="B6453" s="56"/>
      <c r="C6453" s="7"/>
      <c r="D6453" s="7"/>
      <c r="E6453" s="7"/>
      <c r="F6453" s="7"/>
      <c r="J6453" s="71"/>
      <c r="K6453" s="74"/>
      <c r="L6453" s="176"/>
      <c r="M6453" s="176"/>
      <c r="N6453" s="78"/>
      <c r="R6453" s="80"/>
      <c r="S6453" s="92"/>
      <c r="W6453" s="104"/>
      <c r="X6453" s="199"/>
      <c r="Y6453" s="62"/>
      <c r="Z6453" s="105"/>
      <c r="AA6453" s="104"/>
      <c r="AC6453" s="105"/>
      <c r="AD6453" s="105"/>
      <c r="AE6453" s="71"/>
      <c r="AF6453" s="71"/>
      <c r="AG6453" s="71"/>
      <c r="AH6453" s="71"/>
      <c r="AI6453" s="117"/>
      <c r="AK6453" s="116"/>
      <c r="AL6453" s="116"/>
      <c r="AR6453" s="127"/>
      <c r="AT6453" s="7"/>
      <c r="AU6453" s="7"/>
      <c r="AV6453" s="133"/>
      <c r="AW6453" s="126"/>
      <c r="AX6453" s="137"/>
      <c r="BQ6453" s="155"/>
      <c r="BS6453" s="6"/>
      <c r="BT6453" s="11"/>
    </row>
    <row r="6454" spans="1:72" ht="15.75" x14ac:dyDescent="0.25">
      <c r="A6454" s="52"/>
      <c r="B6454" s="56"/>
      <c r="C6454" s="7"/>
      <c r="D6454" s="7"/>
      <c r="E6454" s="7"/>
      <c r="F6454" s="7"/>
      <c r="J6454" s="71"/>
      <c r="K6454" s="74"/>
      <c r="L6454" s="176"/>
      <c r="M6454" s="176"/>
      <c r="N6454" s="78"/>
      <c r="R6454" s="80"/>
      <c r="S6454" s="92"/>
      <c r="W6454" s="104"/>
      <c r="X6454" s="199"/>
      <c r="Y6454" s="62"/>
      <c r="Z6454" s="105"/>
      <c r="AA6454" s="104"/>
      <c r="AC6454" s="105"/>
      <c r="AD6454" s="105"/>
      <c r="AE6454" s="71"/>
      <c r="AF6454" s="71"/>
      <c r="AG6454" s="71"/>
      <c r="AH6454" s="71"/>
      <c r="AI6454" s="117"/>
      <c r="AK6454" s="116"/>
      <c r="AL6454" s="116"/>
      <c r="AR6454" s="127"/>
      <c r="AT6454" s="7"/>
      <c r="AU6454" s="7"/>
      <c r="AV6454" s="133"/>
      <c r="AW6454" s="126"/>
      <c r="AX6454" s="137"/>
      <c r="BQ6454" s="155"/>
      <c r="BS6454" s="6"/>
      <c r="BT6454" s="11"/>
    </row>
    <row r="6455" spans="1:72" ht="15.75" x14ac:dyDescent="0.25">
      <c r="A6455" s="52"/>
      <c r="B6455" s="56"/>
      <c r="C6455" s="7"/>
      <c r="D6455" s="7"/>
      <c r="E6455" s="7"/>
      <c r="F6455" s="7"/>
      <c r="J6455" s="71"/>
      <c r="K6455" s="74"/>
      <c r="L6455" s="176"/>
      <c r="M6455" s="176"/>
      <c r="N6455" s="78"/>
      <c r="R6455" s="80"/>
      <c r="S6455" s="92"/>
      <c r="W6455" s="104"/>
      <c r="X6455" s="199"/>
      <c r="Y6455" s="62"/>
      <c r="Z6455" s="105"/>
      <c r="AA6455" s="104"/>
      <c r="AC6455" s="105"/>
      <c r="AD6455" s="105"/>
      <c r="AE6455" s="71"/>
      <c r="AF6455" s="71"/>
      <c r="AG6455" s="71"/>
      <c r="AH6455" s="71"/>
      <c r="AI6455" s="117"/>
      <c r="AK6455" s="116"/>
      <c r="AL6455" s="116"/>
      <c r="AR6455" s="127"/>
      <c r="AT6455" s="7"/>
      <c r="AU6455" s="7"/>
      <c r="AV6455" s="133"/>
      <c r="AW6455" s="126"/>
      <c r="AX6455" s="137"/>
      <c r="BQ6455" s="155"/>
      <c r="BS6455" s="6"/>
      <c r="BT6455" s="11"/>
    </row>
    <row r="6456" spans="1:72" ht="15.75" x14ac:dyDescent="0.25">
      <c r="A6456" s="52"/>
      <c r="B6456" s="56"/>
      <c r="C6456" s="7"/>
      <c r="D6456" s="7"/>
      <c r="E6456" s="7"/>
      <c r="F6456" s="7"/>
      <c r="J6456" s="71"/>
      <c r="K6456" s="74"/>
      <c r="L6456" s="176"/>
      <c r="M6456" s="176"/>
      <c r="N6456" s="78"/>
      <c r="R6456" s="80"/>
      <c r="S6456" s="92"/>
      <c r="W6456" s="104"/>
      <c r="X6456" s="199"/>
      <c r="Y6456" s="62"/>
      <c r="Z6456" s="105"/>
      <c r="AA6456" s="104"/>
      <c r="AC6456" s="105"/>
      <c r="AD6456" s="105"/>
      <c r="AE6456" s="71"/>
      <c r="AF6456" s="71"/>
      <c r="AG6456" s="71"/>
      <c r="AH6456" s="71"/>
      <c r="AI6456" s="117"/>
      <c r="AK6456" s="116"/>
      <c r="AL6456" s="116"/>
      <c r="AR6456" s="127"/>
      <c r="AT6456" s="7"/>
      <c r="AU6456" s="7"/>
      <c r="AV6456" s="133"/>
      <c r="AW6456" s="126"/>
      <c r="AX6456" s="137"/>
      <c r="BQ6456" s="155"/>
      <c r="BS6456" s="6"/>
      <c r="BT6456" s="11"/>
    </row>
    <row r="6457" spans="1:72" ht="15.75" x14ac:dyDescent="0.25">
      <c r="A6457" s="52"/>
      <c r="B6457" s="56"/>
      <c r="C6457" s="7"/>
      <c r="D6457" s="7"/>
      <c r="E6457" s="7"/>
      <c r="F6457" s="7"/>
      <c r="J6457" s="71"/>
      <c r="K6457" s="74"/>
      <c r="L6457" s="176"/>
      <c r="M6457" s="176"/>
      <c r="N6457" s="78"/>
      <c r="R6457" s="80"/>
      <c r="S6457" s="92"/>
      <c r="W6457" s="104"/>
      <c r="X6457" s="199"/>
      <c r="Y6457" s="62"/>
      <c r="Z6457" s="105"/>
      <c r="AA6457" s="104"/>
      <c r="AC6457" s="105"/>
      <c r="AD6457" s="105"/>
      <c r="AE6457" s="71"/>
      <c r="AF6457" s="71"/>
      <c r="AG6457" s="71"/>
      <c r="AH6457" s="71"/>
      <c r="AI6457" s="117"/>
      <c r="AK6457" s="116"/>
      <c r="AL6457" s="116"/>
      <c r="AR6457" s="127"/>
      <c r="AT6457" s="7"/>
      <c r="AU6457" s="7"/>
      <c r="AV6457" s="133"/>
      <c r="AW6457" s="126"/>
      <c r="AX6457" s="137"/>
      <c r="BQ6457" s="155"/>
      <c r="BS6457" s="6"/>
      <c r="BT6457" s="11"/>
    </row>
    <row r="6458" spans="1:72" ht="15.75" x14ac:dyDescent="0.25">
      <c r="A6458" s="52"/>
      <c r="B6458" s="56"/>
      <c r="C6458" s="7"/>
      <c r="D6458" s="7"/>
      <c r="E6458" s="7"/>
      <c r="F6458" s="7"/>
      <c r="J6458" s="71"/>
      <c r="K6458" s="74"/>
      <c r="L6458" s="176"/>
      <c r="M6458" s="176"/>
      <c r="N6458" s="78"/>
      <c r="R6458" s="80"/>
      <c r="S6458" s="92"/>
      <c r="W6458" s="104"/>
      <c r="X6458" s="199"/>
      <c r="Y6458" s="62"/>
      <c r="Z6458" s="105"/>
      <c r="AA6458" s="104"/>
      <c r="AC6458" s="105"/>
      <c r="AD6458" s="105"/>
      <c r="AE6458" s="71"/>
      <c r="AF6458" s="71"/>
      <c r="AG6458" s="71"/>
      <c r="AH6458" s="71"/>
      <c r="AI6458" s="117"/>
      <c r="AK6458" s="116"/>
      <c r="AL6458" s="116"/>
      <c r="AR6458" s="127"/>
      <c r="AT6458" s="7"/>
      <c r="AU6458" s="7"/>
      <c r="AV6458" s="133"/>
      <c r="AW6458" s="126"/>
      <c r="AX6458" s="137"/>
      <c r="BQ6458" s="155"/>
      <c r="BS6458" s="6"/>
      <c r="BT6458" s="11"/>
    </row>
    <row r="6459" spans="1:72" ht="15.75" x14ac:dyDescent="0.25">
      <c r="A6459" s="52"/>
      <c r="B6459" s="56"/>
      <c r="C6459" s="7"/>
      <c r="D6459" s="7"/>
      <c r="E6459" s="7"/>
      <c r="F6459" s="7"/>
      <c r="J6459" s="71"/>
      <c r="K6459" s="74"/>
      <c r="L6459" s="176"/>
      <c r="M6459" s="176"/>
      <c r="N6459" s="78"/>
      <c r="R6459" s="80"/>
      <c r="S6459" s="92"/>
      <c r="W6459" s="104"/>
      <c r="X6459" s="199"/>
      <c r="Y6459" s="62"/>
      <c r="Z6459" s="105"/>
      <c r="AA6459" s="104"/>
      <c r="AC6459" s="105"/>
      <c r="AD6459" s="105"/>
      <c r="AE6459" s="71"/>
      <c r="AF6459" s="71"/>
      <c r="AG6459" s="71"/>
      <c r="AH6459" s="71"/>
      <c r="AI6459" s="117"/>
      <c r="AK6459" s="116"/>
      <c r="AL6459" s="116"/>
      <c r="AR6459" s="127"/>
      <c r="AT6459" s="7"/>
      <c r="AU6459" s="7"/>
      <c r="AV6459" s="133"/>
      <c r="AW6459" s="126"/>
      <c r="AX6459" s="137"/>
      <c r="BQ6459" s="155"/>
      <c r="BS6459" s="6"/>
      <c r="BT6459" s="11"/>
    </row>
    <row r="6460" spans="1:72" ht="15.75" x14ac:dyDescent="0.25">
      <c r="A6460" s="52"/>
      <c r="B6460" s="56"/>
      <c r="C6460" s="7"/>
      <c r="D6460" s="7"/>
      <c r="E6460" s="7"/>
      <c r="F6460" s="7"/>
      <c r="J6460" s="71"/>
      <c r="K6460" s="74"/>
      <c r="L6460" s="176"/>
      <c r="M6460" s="176"/>
      <c r="N6460" s="78"/>
      <c r="R6460" s="80"/>
      <c r="S6460" s="92"/>
      <c r="W6460" s="104"/>
      <c r="X6460" s="199"/>
      <c r="Y6460" s="62"/>
      <c r="Z6460" s="105"/>
      <c r="AA6460" s="104"/>
      <c r="AC6460" s="105"/>
      <c r="AD6460" s="105"/>
      <c r="AE6460" s="71"/>
      <c r="AF6460" s="71"/>
      <c r="AG6460" s="71"/>
      <c r="AH6460" s="71"/>
      <c r="AI6460" s="117"/>
      <c r="AK6460" s="116"/>
      <c r="AL6460" s="116"/>
      <c r="AR6460" s="127"/>
      <c r="AT6460" s="7"/>
      <c r="AU6460" s="7"/>
      <c r="AV6460" s="133"/>
      <c r="AW6460" s="126"/>
      <c r="AX6460" s="137"/>
      <c r="BQ6460" s="155"/>
      <c r="BS6460" s="6"/>
      <c r="BT6460" s="11"/>
    </row>
    <row r="6461" spans="1:72" ht="15.75" x14ac:dyDescent="0.25">
      <c r="A6461" s="52"/>
      <c r="B6461" s="56"/>
      <c r="C6461" s="7"/>
      <c r="D6461" s="7"/>
      <c r="E6461" s="7"/>
      <c r="F6461" s="7"/>
      <c r="J6461" s="71"/>
      <c r="K6461" s="74"/>
      <c r="L6461" s="176"/>
      <c r="M6461" s="176"/>
      <c r="N6461" s="78"/>
      <c r="R6461" s="80"/>
      <c r="S6461" s="92"/>
      <c r="W6461" s="104"/>
      <c r="X6461" s="199"/>
      <c r="Y6461" s="62"/>
      <c r="Z6461" s="105"/>
      <c r="AA6461" s="104"/>
      <c r="AC6461" s="105"/>
      <c r="AD6461" s="105"/>
      <c r="AE6461" s="71"/>
      <c r="AF6461" s="71"/>
      <c r="AG6461" s="71"/>
      <c r="AH6461" s="71"/>
      <c r="AI6461" s="117"/>
      <c r="AK6461" s="116"/>
      <c r="AL6461" s="116"/>
      <c r="AR6461" s="127"/>
      <c r="AT6461" s="7"/>
      <c r="AU6461" s="7"/>
      <c r="AV6461" s="133"/>
      <c r="AW6461" s="126"/>
      <c r="AX6461" s="137"/>
      <c r="BQ6461" s="155"/>
      <c r="BS6461" s="6"/>
      <c r="BT6461" s="11"/>
    </row>
    <row r="6462" spans="1:72" ht="15.75" x14ac:dyDescent="0.25">
      <c r="A6462" s="52"/>
      <c r="B6462" s="56"/>
      <c r="C6462" s="7"/>
      <c r="D6462" s="7"/>
      <c r="E6462" s="7"/>
      <c r="F6462" s="7"/>
      <c r="J6462" s="71"/>
      <c r="K6462" s="74"/>
      <c r="L6462" s="176"/>
      <c r="M6462" s="176"/>
      <c r="N6462" s="78"/>
      <c r="R6462" s="80"/>
      <c r="S6462" s="92"/>
      <c r="W6462" s="104"/>
      <c r="X6462" s="199"/>
      <c r="Y6462" s="62"/>
      <c r="Z6462" s="105"/>
      <c r="AA6462" s="104"/>
      <c r="AC6462" s="105"/>
      <c r="AD6462" s="105"/>
      <c r="AE6462" s="71"/>
      <c r="AF6462" s="71"/>
      <c r="AG6462" s="71"/>
      <c r="AH6462" s="71"/>
      <c r="AI6462" s="117"/>
      <c r="AK6462" s="116"/>
      <c r="AL6462" s="116"/>
      <c r="AR6462" s="127"/>
      <c r="AT6462" s="7"/>
      <c r="AU6462" s="7"/>
      <c r="AV6462" s="133"/>
      <c r="AW6462" s="126"/>
      <c r="AX6462" s="137"/>
      <c r="BQ6462" s="155"/>
      <c r="BS6462" s="6"/>
      <c r="BT6462" s="11"/>
    </row>
    <row r="6463" spans="1:72" ht="15.75" x14ac:dyDescent="0.25">
      <c r="A6463" s="52"/>
      <c r="B6463" s="56"/>
      <c r="C6463" s="7"/>
      <c r="D6463" s="7"/>
      <c r="E6463" s="7"/>
      <c r="F6463" s="7"/>
      <c r="J6463" s="71"/>
      <c r="K6463" s="74"/>
      <c r="L6463" s="176"/>
      <c r="M6463" s="176"/>
      <c r="N6463" s="78"/>
      <c r="R6463" s="80"/>
      <c r="S6463" s="92"/>
      <c r="W6463" s="104"/>
      <c r="X6463" s="199"/>
      <c r="Y6463" s="62"/>
      <c r="Z6463" s="105"/>
      <c r="AA6463" s="104"/>
      <c r="AC6463" s="105"/>
      <c r="AD6463" s="105"/>
      <c r="AE6463" s="71"/>
      <c r="AF6463" s="71"/>
      <c r="AG6463" s="71"/>
      <c r="AH6463" s="71"/>
      <c r="AI6463" s="117"/>
      <c r="AK6463" s="116"/>
      <c r="AL6463" s="116"/>
      <c r="AR6463" s="127"/>
      <c r="AT6463" s="7"/>
      <c r="AU6463" s="7"/>
      <c r="AV6463" s="133"/>
      <c r="AW6463" s="126"/>
      <c r="AX6463" s="137"/>
      <c r="BQ6463" s="155"/>
      <c r="BS6463" s="6"/>
      <c r="BT6463" s="11"/>
    </row>
    <row r="6464" spans="1:72" ht="15.75" x14ac:dyDescent="0.25">
      <c r="A6464" s="52"/>
      <c r="B6464" s="56"/>
      <c r="C6464" s="7"/>
      <c r="D6464" s="7"/>
      <c r="E6464" s="7"/>
      <c r="F6464" s="7"/>
      <c r="J6464" s="71"/>
      <c r="K6464" s="74"/>
      <c r="L6464" s="176"/>
      <c r="M6464" s="176"/>
      <c r="N6464" s="78"/>
      <c r="R6464" s="80"/>
      <c r="S6464" s="92"/>
      <c r="W6464" s="104"/>
      <c r="X6464" s="199"/>
      <c r="Y6464" s="62"/>
      <c r="Z6464" s="105"/>
      <c r="AA6464" s="104"/>
      <c r="AC6464" s="105"/>
      <c r="AD6464" s="105"/>
      <c r="AE6464" s="71"/>
      <c r="AF6464" s="71"/>
      <c r="AG6464" s="71"/>
      <c r="AH6464" s="71"/>
      <c r="AI6464" s="117"/>
      <c r="AK6464" s="116"/>
      <c r="AL6464" s="116"/>
      <c r="AR6464" s="127"/>
      <c r="AT6464" s="7"/>
      <c r="AU6464" s="7"/>
      <c r="AV6464" s="133"/>
      <c r="AW6464" s="126"/>
      <c r="AX6464" s="137"/>
      <c r="BQ6464" s="155"/>
      <c r="BS6464" s="6"/>
      <c r="BT6464" s="11"/>
    </row>
    <row r="6465" spans="1:72" ht="15.75" x14ac:dyDescent="0.25">
      <c r="A6465" s="52"/>
      <c r="B6465" s="56"/>
      <c r="C6465" s="7"/>
      <c r="D6465" s="7"/>
      <c r="E6465" s="7"/>
      <c r="F6465" s="7"/>
      <c r="J6465" s="71"/>
      <c r="K6465" s="74"/>
      <c r="L6465" s="176"/>
      <c r="M6465" s="176"/>
      <c r="N6465" s="78"/>
      <c r="R6465" s="80"/>
      <c r="S6465" s="92"/>
      <c r="W6465" s="104"/>
      <c r="X6465" s="199"/>
      <c r="Y6465" s="62"/>
      <c r="Z6465" s="105"/>
      <c r="AA6465" s="104"/>
      <c r="AC6465" s="105"/>
      <c r="AD6465" s="105"/>
      <c r="AE6465" s="71"/>
      <c r="AF6465" s="71"/>
      <c r="AG6465" s="71"/>
      <c r="AH6465" s="71"/>
      <c r="AI6465" s="117"/>
      <c r="AK6465" s="116"/>
      <c r="AL6465" s="116"/>
      <c r="AR6465" s="127"/>
      <c r="AT6465" s="7"/>
      <c r="AU6465" s="7"/>
      <c r="AV6465" s="133"/>
      <c r="AW6465" s="126"/>
      <c r="AX6465" s="137"/>
      <c r="BQ6465" s="155"/>
      <c r="BS6465" s="6"/>
      <c r="BT6465" s="11"/>
    </row>
    <row r="6466" spans="1:72" ht="15.75" x14ac:dyDescent="0.25">
      <c r="A6466" s="52"/>
      <c r="B6466" s="56"/>
      <c r="C6466" s="7"/>
      <c r="D6466" s="7"/>
      <c r="E6466" s="7"/>
      <c r="F6466" s="7"/>
      <c r="J6466" s="71"/>
      <c r="K6466" s="74"/>
      <c r="L6466" s="176"/>
      <c r="M6466" s="176"/>
      <c r="N6466" s="78"/>
      <c r="R6466" s="80"/>
      <c r="S6466" s="92"/>
      <c r="W6466" s="104"/>
      <c r="X6466" s="199"/>
      <c r="Y6466" s="62"/>
      <c r="Z6466" s="105"/>
      <c r="AA6466" s="104"/>
      <c r="AC6466" s="105"/>
      <c r="AD6466" s="105"/>
      <c r="AE6466" s="71"/>
      <c r="AF6466" s="71"/>
      <c r="AG6466" s="71"/>
      <c r="AH6466" s="71"/>
      <c r="AI6466" s="117"/>
      <c r="AK6466" s="116"/>
      <c r="AL6466" s="116"/>
      <c r="AR6466" s="127"/>
      <c r="AT6466" s="7"/>
      <c r="AU6466" s="7"/>
      <c r="AV6466" s="133"/>
      <c r="AW6466" s="126"/>
      <c r="AX6466" s="137"/>
      <c r="BQ6466" s="155"/>
      <c r="BS6466" s="6"/>
      <c r="BT6466" s="11"/>
    </row>
    <row r="6467" spans="1:72" ht="15.75" x14ac:dyDescent="0.25">
      <c r="A6467" s="52"/>
      <c r="B6467" s="56"/>
      <c r="C6467" s="7"/>
      <c r="D6467" s="7"/>
      <c r="E6467" s="7"/>
      <c r="F6467" s="7"/>
      <c r="J6467" s="71"/>
      <c r="K6467" s="74"/>
      <c r="L6467" s="176"/>
      <c r="M6467" s="176"/>
      <c r="N6467" s="78"/>
      <c r="R6467" s="80"/>
      <c r="S6467" s="92"/>
      <c r="W6467" s="104"/>
      <c r="X6467" s="199"/>
      <c r="Y6467" s="62"/>
      <c r="Z6467" s="105"/>
      <c r="AA6467" s="104"/>
      <c r="AC6467" s="105"/>
      <c r="AD6467" s="105"/>
      <c r="AE6467" s="71"/>
      <c r="AF6467" s="71"/>
      <c r="AG6467" s="71"/>
      <c r="AH6467" s="71"/>
      <c r="AI6467" s="117"/>
      <c r="AK6467" s="116"/>
      <c r="AL6467" s="116"/>
      <c r="AR6467" s="127"/>
      <c r="AT6467" s="7"/>
      <c r="AU6467" s="7"/>
      <c r="AV6467" s="133"/>
      <c r="AW6467" s="126"/>
      <c r="AX6467" s="137"/>
      <c r="BQ6467" s="155"/>
      <c r="BS6467" s="6"/>
      <c r="BT6467" s="11"/>
    </row>
    <row r="6468" spans="1:72" ht="15.75" x14ac:dyDescent="0.25">
      <c r="A6468" s="52"/>
      <c r="B6468" s="56"/>
      <c r="C6468" s="7"/>
      <c r="D6468" s="7"/>
      <c r="E6468" s="7"/>
      <c r="F6468" s="7"/>
      <c r="J6468" s="71"/>
      <c r="K6468" s="74"/>
      <c r="L6468" s="176"/>
      <c r="M6468" s="176"/>
      <c r="N6468" s="78"/>
      <c r="R6468" s="80"/>
      <c r="S6468" s="92"/>
      <c r="W6468" s="104"/>
      <c r="X6468" s="199"/>
      <c r="Y6468" s="62"/>
      <c r="Z6468" s="105"/>
      <c r="AA6468" s="104"/>
      <c r="AC6468" s="105"/>
      <c r="AD6468" s="105"/>
      <c r="AE6468" s="71"/>
      <c r="AF6468" s="71"/>
      <c r="AG6468" s="71"/>
      <c r="AH6468" s="71"/>
      <c r="AI6468" s="117"/>
      <c r="AK6468" s="116"/>
      <c r="AL6468" s="116"/>
      <c r="AR6468" s="127"/>
      <c r="AT6468" s="7"/>
      <c r="AU6468" s="7"/>
      <c r="AV6468" s="133"/>
      <c r="AW6468" s="126"/>
      <c r="AX6468" s="137"/>
      <c r="BQ6468" s="155"/>
      <c r="BS6468" s="6"/>
      <c r="BT6468" s="11"/>
    </row>
    <row r="6469" spans="1:72" ht="15.75" x14ac:dyDescent="0.25">
      <c r="A6469" s="52"/>
      <c r="B6469" s="56"/>
      <c r="C6469" s="7"/>
      <c r="D6469" s="7"/>
      <c r="E6469" s="7"/>
      <c r="F6469" s="7"/>
      <c r="J6469" s="71"/>
      <c r="K6469" s="74"/>
      <c r="L6469" s="176"/>
      <c r="M6469" s="176"/>
      <c r="N6469" s="78"/>
      <c r="R6469" s="80"/>
      <c r="S6469" s="92"/>
      <c r="W6469" s="104"/>
      <c r="X6469" s="199"/>
      <c r="Y6469" s="62"/>
      <c r="Z6469" s="105"/>
      <c r="AA6469" s="104"/>
      <c r="AC6469" s="105"/>
      <c r="AD6469" s="105"/>
      <c r="AE6469" s="71"/>
      <c r="AF6469" s="71"/>
      <c r="AG6469" s="71"/>
      <c r="AH6469" s="71"/>
      <c r="AI6469" s="117"/>
      <c r="AK6469" s="116"/>
      <c r="AL6469" s="116"/>
      <c r="AR6469" s="127"/>
      <c r="AT6469" s="7"/>
      <c r="AU6469" s="7"/>
      <c r="AV6469" s="133"/>
      <c r="AW6469" s="126"/>
      <c r="AX6469" s="137"/>
      <c r="BQ6469" s="155"/>
      <c r="BS6469" s="6"/>
      <c r="BT6469" s="11"/>
    </row>
    <row r="6470" spans="1:72" ht="15.75" x14ac:dyDescent="0.25">
      <c r="A6470" s="52"/>
      <c r="B6470" s="56"/>
      <c r="C6470" s="7"/>
      <c r="D6470" s="7"/>
      <c r="E6470" s="7"/>
      <c r="F6470" s="7"/>
      <c r="J6470" s="71"/>
      <c r="K6470" s="74"/>
      <c r="L6470" s="176"/>
      <c r="M6470" s="176"/>
      <c r="N6470" s="78"/>
      <c r="R6470" s="80"/>
      <c r="S6470" s="92"/>
      <c r="W6470" s="104"/>
      <c r="X6470" s="199"/>
      <c r="Y6470" s="62"/>
      <c r="Z6470" s="105"/>
      <c r="AA6470" s="104"/>
      <c r="AC6470" s="105"/>
      <c r="AD6470" s="105"/>
      <c r="AE6470" s="71"/>
      <c r="AF6470" s="71"/>
      <c r="AG6470" s="71"/>
      <c r="AH6470" s="71"/>
      <c r="AI6470" s="117"/>
      <c r="AK6470" s="116"/>
      <c r="AL6470" s="116"/>
      <c r="AR6470" s="127"/>
      <c r="AT6470" s="7"/>
      <c r="AU6470" s="7"/>
      <c r="AV6470" s="133"/>
      <c r="AW6470" s="126"/>
      <c r="AX6470" s="137"/>
      <c r="BQ6470" s="155"/>
      <c r="BS6470" s="6"/>
      <c r="BT6470" s="11"/>
    </row>
    <row r="6471" spans="1:72" ht="15.75" x14ac:dyDescent="0.25">
      <c r="A6471" s="52"/>
      <c r="B6471" s="56"/>
      <c r="C6471" s="7"/>
      <c r="D6471" s="7"/>
      <c r="E6471" s="7"/>
      <c r="F6471" s="7"/>
      <c r="J6471" s="71"/>
      <c r="K6471" s="74"/>
      <c r="L6471" s="176"/>
      <c r="M6471" s="176"/>
      <c r="N6471" s="78"/>
      <c r="R6471" s="80"/>
      <c r="S6471" s="92"/>
      <c r="W6471" s="104"/>
      <c r="X6471" s="199"/>
      <c r="Y6471" s="62"/>
      <c r="Z6471" s="105"/>
      <c r="AA6471" s="104"/>
      <c r="AC6471" s="105"/>
      <c r="AD6471" s="105"/>
      <c r="AE6471" s="71"/>
      <c r="AF6471" s="71"/>
      <c r="AG6471" s="71"/>
      <c r="AH6471" s="71"/>
      <c r="AI6471" s="117"/>
      <c r="AK6471" s="116"/>
      <c r="AL6471" s="116"/>
      <c r="AR6471" s="127"/>
      <c r="AT6471" s="7"/>
      <c r="AU6471" s="7"/>
      <c r="AV6471" s="133"/>
      <c r="AW6471" s="126"/>
      <c r="AX6471" s="137"/>
      <c r="BQ6471" s="155"/>
      <c r="BS6471" s="6"/>
      <c r="BT6471" s="11"/>
    </row>
    <row r="6472" spans="1:72" ht="15.75" x14ac:dyDescent="0.25">
      <c r="A6472" s="52"/>
      <c r="B6472" s="56"/>
      <c r="C6472" s="7"/>
      <c r="D6472" s="7"/>
      <c r="E6472" s="7"/>
      <c r="F6472" s="7"/>
      <c r="J6472" s="71"/>
      <c r="K6472" s="74"/>
      <c r="L6472" s="176"/>
      <c r="M6472" s="176"/>
      <c r="N6472" s="78"/>
      <c r="R6472" s="80"/>
      <c r="S6472" s="92"/>
      <c r="W6472" s="104"/>
      <c r="X6472" s="199"/>
      <c r="Y6472" s="62"/>
      <c r="Z6472" s="105"/>
      <c r="AA6472" s="104"/>
      <c r="AC6472" s="105"/>
      <c r="AD6472" s="105"/>
      <c r="AE6472" s="71"/>
      <c r="AF6472" s="71"/>
      <c r="AG6472" s="71"/>
      <c r="AH6472" s="71"/>
      <c r="AI6472" s="117"/>
      <c r="AK6472" s="116"/>
      <c r="AL6472" s="116"/>
      <c r="AR6472" s="127"/>
      <c r="AT6472" s="7"/>
      <c r="AU6472" s="7"/>
      <c r="AV6472" s="133"/>
      <c r="AW6472" s="126"/>
      <c r="AX6472" s="137"/>
      <c r="BQ6472" s="155"/>
      <c r="BS6472" s="6"/>
      <c r="BT6472" s="11"/>
    </row>
    <row r="6473" spans="1:72" ht="15.75" x14ac:dyDescent="0.25">
      <c r="A6473" s="52"/>
      <c r="B6473" s="56"/>
      <c r="C6473" s="7"/>
      <c r="D6473" s="7"/>
      <c r="E6473" s="7"/>
      <c r="F6473" s="7"/>
      <c r="J6473" s="71"/>
      <c r="K6473" s="74"/>
      <c r="L6473" s="176"/>
      <c r="M6473" s="176"/>
      <c r="N6473" s="78"/>
      <c r="R6473" s="80"/>
      <c r="S6473" s="92"/>
      <c r="W6473" s="104"/>
      <c r="X6473" s="199"/>
      <c r="Y6473" s="62"/>
      <c r="Z6473" s="105"/>
      <c r="AA6473" s="104"/>
      <c r="AC6473" s="105"/>
      <c r="AD6473" s="105"/>
      <c r="AE6473" s="71"/>
      <c r="AF6473" s="71"/>
      <c r="AG6473" s="71"/>
      <c r="AH6473" s="71"/>
      <c r="AI6473" s="117"/>
      <c r="AK6473" s="116"/>
      <c r="AL6473" s="116"/>
      <c r="AR6473" s="127"/>
      <c r="AT6473" s="7"/>
      <c r="AU6473" s="7"/>
      <c r="AV6473" s="133"/>
      <c r="AW6473" s="126"/>
      <c r="AX6473" s="137"/>
      <c r="BQ6473" s="155"/>
      <c r="BS6473" s="6"/>
      <c r="BT6473" s="11"/>
    </row>
    <row r="6474" spans="1:72" ht="15.75" x14ac:dyDescent="0.25">
      <c r="A6474" s="52"/>
      <c r="B6474" s="56"/>
      <c r="C6474" s="7"/>
      <c r="D6474" s="7"/>
      <c r="E6474" s="7"/>
      <c r="F6474" s="7"/>
      <c r="J6474" s="71"/>
      <c r="K6474" s="74"/>
      <c r="L6474" s="176"/>
      <c r="M6474" s="176"/>
      <c r="N6474" s="78"/>
      <c r="R6474" s="80"/>
      <c r="S6474" s="92"/>
      <c r="W6474" s="104"/>
      <c r="X6474" s="199"/>
      <c r="Y6474" s="62"/>
      <c r="Z6474" s="105"/>
      <c r="AA6474" s="104"/>
      <c r="AC6474" s="105"/>
      <c r="AD6474" s="105"/>
      <c r="AE6474" s="71"/>
      <c r="AF6474" s="71"/>
      <c r="AG6474" s="71"/>
      <c r="AH6474" s="71"/>
      <c r="AI6474" s="117"/>
      <c r="AK6474" s="116"/>
      <c r="AL6474" s="116"/>
      <c r="AR6474" s="127"/>
      <c r="AT6474" s="7"/>
      <c r="AU6474" s="7"/>
      <c r="AV6474" s="133"/>
      <c r="AW6474" s="126"/>
      <c r="AX6474" s="137"/>
      <c r="BQ6474" s="155"/>
      <c r="BS6474" s="6"/>
      <c r="BT6474" s="11"/>
    </row>
    <row r="6475" spans="1:72" ht="15.75" x14ac:dyDescent="0.25">
      <c r="A6475" s="52"/>
      <c r="B6475" s="56"/>
      <c r="C6475" s="7"/>
      <c r="D6475" s="7"/>
      <c r="E6475" s="7"/>
      <c r="F6475" s="7"/>
      <c r="J6475" s="71"/>
      <c r="K6475" s="74"/>
      <c r="L6475" s="176"/>
      <c r="M6475" s="176"/>
      <c r="N6475" s="78"/>
      <c r="R6475" s="80"/>
      <c r="S6475" s="92"/>
      <c r="W6475" s="104"/>
      <c r="X6475" s="199"/>
      <c r="Y6475" s="62"/>
      <c r="Z6475" s="105"/>
      <c r="AA6475" s="104"/>
      <c r="AC6475" s="105"/>
      <c r="AD6475" s="105"/>
      <c r="AE6475" s="71"/>
      <c r="AF6475" s="71"/>
      <c r="AG6475" s="71"/>
      <c r="AH6475" s="71"/>
      <c r="AI6475" s="117"/>
      <c r="AK6475" s="116"/>
      <c r="AL6475" s="116"/>
      <c r="AR6475" s="127"/>
      <c r="AT6475" s="7"/>
      <c r="AU6475" s="7"/>
      <c r="AV6475" s="133"/>
      <c r="AW6475" s="126"/>
      <c r="AX6475" s="137"/>
      <c r="BQ6475" s="155"/>
      <c r="BS6475" s="6"/>
      <c r="BT6475" s="11"/>
    </row>
    <row r="6476" spans="1:72" ht="15.75" x14ac:dyDescent="0.25">
      <c r="A6476" s="52"/>
      <c r="B6476" s="56"/>
      <c r="C6476" s="7"/>
      <c r="D6476" s="7"/>
      <c r="E6476" s="7"/>
      <c r="F6476" s="7"/>
      <c r="J6476" s="71"/>
      <c r="K6476" s="74"/>
      <c r="L6476" s="176"/>
      <c r="M6476" s="176"/>
      <c r="N6476" s="78"/>
      <c r="R6476" s="80"/>
      <c r="S6476" s="92"/>
      <c r="W6476" s="104"/>
      <c r="X6476" s="199"/>
      <c r="Y6476" s="62"/>
      <c r="Z6476" s="105"/>
      <c r="AA6476" s="104"/>
      <c r="AC6476" s="105"/>
      <c r="AD6476" s="105"/>
      <c r="AE6476" s="71"/>
      <c r="AF6476" s="71"/>
      <c r="AG6476" s="71"/>
      <c r="AH6476" s="71"/>
      <c r="AI6476" s="117"/>
      <c r="AK6476" s="116"/>
      <c r="AL6476" s="116"/>
      <c r="AR6476" s="127"/>
      <c r="AT6476" s="7"/>
      <c r="AU6476" s="7"/>
      <c r="AV6476" s="133"/>
      <c r="AW6476" s="126"/>
      <c r="AX6476" s="137"/>
      <c r="BQ6476" s="155"/>
      <c r="BS6476" s="6"/>
      <c r="BT6476" s="11"/>
    </row>
    <row r="6477" spans="1:72" ht="15.75" x14ac:dyDescent="0.25">
      <c r="A6477" s="52"/>
      <c r="B6477" s="56"/>
      <c r="C6477" s="7"/>
      <c r="D6477" s="7"/>
      <c r="E6477" s="7"/>
      <c r="F6477" s="7"/>
      <c r="J6477" s="71"/>
      <c r="K6477" s="74"/>
      <c r="L6477" s="176"/>
      <c r="M6477" s="176"/>
      <c r="N6477" s="78"/>
      <c r="R6477" s="80"/>
      <c r="S6477" s="92"/>
      <c r="W6477" s="104"/>
      <c r="X6477" s="199"/>
      <c r="Y6477" s="62"/>
      <c r="Z6477" s="105"/>
      <c r="AA6477" s="104"/>
      <c r="AC6477" s="105"/>
      <c r="AD6477" s="105"/>
      <c r="AE6477" s="71"/>
      <c r="AF6477" s="71"/>
      <c r="AG6477" s="71"/>
      <c r="AH6477" s="71"/>
      <c r="AI6477" s="117"/>
      <c r="AK6477" s="116"/>
      <c r="AL6477" s="116"/>
      <c r="AR6477" s="127"/>
      <c r="AT6477" s="7"/>
      <c r="AU6477" s="7"/>
      <c r="AV6477" s="133"/>
      <c r="AW6477" s="126"/>
      <c r="AX6477" s="137"/>
      <c r="BQ6477" s="155"/>
      <c r="BS6477" s="6"/>
      <c r="BT6477" s="11"/>
    </row>
    <row r="6478" spans="1:72" ht="15.75" x14ac:dyDescent="0.25">
      <c r="A6478" s="52"/>
      <c r="B6478" s="56"/>
      <c r="C6478" s="7"/>
      <c r="D6478" s="7"/>
      <c r="E6478" s="7"/>
      <c r="F6478" s="7"/>
      <c r="J6478" s="71"/>
      <c r="K6478" s="74"/>
      <c r="L6478" s="176"/>
      <c r="M6478" s="176"/>
      <c r="N6478" s="78"/>
      <c r="R6478" s="80"/>
      <c r="S6478" s="92"/>
      <c r="W6478" s="104"/>
      <c r="X6478" s="199"/>
      <c r="Y6478" s="62"/>
      <c r="Z6478" s="105"/>
      <c r="AA6478" s="104"/>
      <c r="AC6478" s="105"/>
      <c r="AD6478" s="105"/>
      <c r="AE6478" s="71"/>
      <c r="AF6478" s="71"/>
      <c r="AG6478" s="71"/>
      <c r="AH6478" s="71"/>
      <c r="AI6478" s="117"/>
      <c r="AK6478" s="116"/>
      <c r="AL6478" s="116"/>
      <c r="AR6478" s="127"/>
      <c r="AT6478" s="7"/>
      <c r="AU6478" s="7"/>
      <c r="AV6478" s="133"/>
      <c r="AW6478" s="126"/>
      <c r="AX6478" s="137"/>
      <c r="BQ6478" s="155"/>
      <c r="BS6478" s="6"/>
      <c r="BT6478" s="11"/>
    </row>
    <row r="6479" spans="1:72" ht="15.75" x14ac:dyDescent="0.25">
      <c r="A6479" s="52"/>
      <c r="B6479" s="56"/>
      <c r="C6479" s="7"/>
      <c r="D6479" s="7"/>
      <c r="E6479" s="7"/>
      <c r="F6479" s="7"/>
      <c r="J6479" s="71"/>
      <c r="K6479" s="74"/>
      <c r="L6479" s="176"/>
      <c r="M6479" s="176"/>
      <c r="N6479" s="78"/>
      <c r="R6479" s="80"/>
      <c r="S6479" s="92"/>
      <c r="W6479" s="104"/>
      <c r="X6479" s="199"/>
      <c r="Y6479" s="62"/>
      <c r="Z6479" s="105"/>
      <c r="AA6479" s="104"/>
      <c r="AC6479" s="105"/>
      <c r="AD6479" s="105"/>
      <c r="AE6479" s="71"/>
      <c r="AF6479" s="71"/>
      <c r="AG6479" s="71"/>
      <c r="AH6479" s="71"/>
      <c r="AI6479" s="117"/>
      <c r="AK6479" s="116"/>
      <c r="AL6479" s="116"/>
      <c r="AR6479" s="127"/>
      <c r="AT6479" s="7"/>
      <c r="AU6479" s="7"/>
      <c r="AV6479" s="133"/>
      <c r="AW6479" s="126"/>
      <c r="AX6479" s="137"/>
      <c r="BQ6479" s="155"/>
      <c r="BS6479" s="6"/>
      <c r="BT6479" s="11"/>
    </row>
    <row r="6480" spans="1:72" ht="15.75" x14ac:dyDescent="0.25">
      <c r="A6480" s="52"/>
      <c r="B6480" s="56"/>
      <c r="C6480" s="7"/>
      <c r="D6480" s="7"/>
      <c r="E6480" s="7"/>
      <c r="F6480" s="7"/>
      <c r="J6480" s="71"/>
      <c r="K6480" s="74"/>
      <c r="L6480" s="176"/>
      <c r="M6480" s="176"/>
      <c r="N6480" s="78"/>
      <c r="R6480" s="80"/>
      <c r="S6480" s="92"/>
      <c r="W6480" s="104"/>
      <c r="X6480" s="199"/>
      <c r="Y6480" s="62"/>
      <c r="Z6480" s="105"/>
      <c r="AA6480" s="104"/>
      <c r="AC6480" s="105"/>
      <c r="AD6480" s="105"/>
      <c r="AE6480" s="71"/>
      <c r="AF6480" s="71"/>
      <c r="AG6480" s="71"/>
      <c r="AH6480" s="71"/>
      <c r="AI6480" s="117"/>
      <c r="AK6480" s="116"/>
      <c r="AL6480" s="116"/>
      <c r="AR6480" s="127"/>
      <c r="AT6480" s="7"/>
      <c r="AU6480" s="7"/>
      <c r="AV6480" s="133"/>
      <c r="AW6480" s="126"/>
      <c r="AX6480" s="137"/>
      <c r="BQ6480" s="155"/>
      <c r="BS6480" s="6"/>
      <c r="BT6480" s="11"/>
    </row>
    <row r="6481" spans="1:72" ht="15.75" x14ac:dyDescent="0.25">
      <c r="A6481" s="52"/>
      <c r="B6481" s="56"/>
      <c r="C6481" s="7"/>
      <c r="D6481" s="7"/>
      <c r="E6481" s="7"/>
      <c r="F6481" s="7"/>
      <c r="J6481" s="71"/>
      <c r="K6481" s="74"/>
      <c r="L6481" s="176"/>
      <c r="M6481" s="176"/>
      <c r="N6481" s="78"/>
      <c r="R6481" s="80"/>
      <c r="S6481" s="92"/>
      <c r="W6481" s="104"/>
      <c r="X6481" s="199"/>
      <c r="Y6481" s="62"/>
      <c r="Z6481" s="105"/>
      <c r="AA6481" s="104"/>
      <c r="AC6481" s="105"/>
      <c r="AD6481" s="105"/>
      <c r="AE6481" s="71"/>
      <c r="AF6481" s="71"/>
      <c r="AG6481" s="71"/>
      <c r="AH6481" s="71"/>
      <c r="AI6481" s="117"/>
      <c r="AK6481" s="116"/>
      <c r="AL6481" s="116"/>
      <c r="AR6481" s="127"/>
      <c r="AT6481" s="7"/>
      <c r="AU6481" s="7"/>
      <c r="AV6481" s="133"/>
      <c r="AW6481" s="126"/>
      <c r="AX6481" s="137"/>
      <c r="BQ6481" s="155"/>
      <c r="BS6481" s="6"/>
      <c r="BT6481" s="11"/>
    </row>
    <row r="6482" spans="1:72" ht="15.75" x14ac:dyDescent="0.25">
      <c r="A6482" s="52"/>
      <c r="B6482" s="56"/>
      <c r="C6482" s="7"/>
      <c r="D6482" s="7"/>
      <c r="E6482" s="7"/>
      <c r="F6482" s="7"/>
      <c r="J6482" s="71"/>
      <c r="K6482" s="74"/>
      <c r="L6482" s="176"/>
      <c r="M6482" s="176"/>
      <c r="N6482" s="78"/>
      <c r="R6482" s="80"/>
      <c r="S6482" s="92"/>
      <c r="W6482" s="104"/>
      <c r="X6482" s="199"/>
      <c r="Y6482" s="62"/>
      <c r="Z6482" s="105"/>
      <c r="AA6482" s="104"/>
      <c r="AC6482" s="105"/>
      <c r="AD6482" s="105"/>
      <c r="AE6482" s="71"/>
      <c r="AF6482" s="71"/>
      <c r="AG6482" s="71"/>
      <c r="AH6482" s="71"/>
      <c r="AI6482" s="117"/>
      <c r="AK6482" s="116"/>
      <c r="AL6482" s="116"/>
      <c r="AR6482" s="127"/>
      <c r="AT6482" s="7"/>
      <c r="AU6482" s="7"/>
      <c r="AV6482" s="133"/>
      <c r="AW6482" s="126"/>
      <c r="AX6482" s="137"/>
      <c r="BQ6482" s="155"/>
      <c r="BS6482" s="6"/>
      <c r="BT6482" s="11"/>
    </row>
    <row r="6483" spans="1:72" ht="15.75" x14ac:dyDescent="0.25">
      <c r="A6483" s="52"/>
      <c r="B6483" s="56"/>
      <c r="C6483" s="7"/>
      <c r="D6483" s="7"/>
      <c r="E6483" s="7"/>
      <c r="F6483" s="7"/>
      <c r="J6483" s="71"/>
      <c r="K6483" s="74"/>
      <c r="L6483" s="176"/>
      <c r="M6483" s="176"/>
      <c r="N6483" s="78"/>
      <c r="R6483" s="80"/>
      <c r="S6483" s="92"/>
      <c r="W6483" s="104"/>
      <c r="X6483" s="199"/>
      <c r="Y6483" s="62"/>
      <c r="Z6483" s="105"/>
      <c r="AA6483" s="104"/>
      <c r="AC6483" s="105"/>
      <c r="AD6483" s="105"/>
      <c r="AE6483" s="71"/>
      <c r="AF6483" s="71"/>
      <c r="AG6483" s="71"/>
      <c r="AH6483" s="71"/>
      <c r="AI6483" s="117"/>
      <c r="AK6483" s="116"/>
      <c r="AL6483" s="116"/>
      <c r="AR6483" s="127"/>
      <c r="AT6483" s="7"/>
      <c r="AU6483" s="7"/>
      <c r="AV6483" s="133"/>
      <c r="AW6483" s="126"/>
      <c r="AX6483" s="137"/>
      <c r="BQ6483" s="155"/>
      <c r="BS6483" s="6"/>
      <c r="BT6483" s="11"/>
    </row>
    <row r="6484" spans="1:72" ht="15.75" x14ac:dyDescent="0.25">
      <c r="A6484" s="52"/>
      <c r="B6484" s="56"/>
      <c r="C6484" s="7"/>
      <c r="D6484" s="7"/>
      <c r="E6484" s="7"/>
      <c r="F6484" s="7"/>
      <c r="J6484" s="71"/>
      <c r="K6484" s="74"/>
      <c r="L6484" s="176"/>
      <c r="M6484" s="176"/>
      <c r="N6484" s="78"/>
      <c r="R6484" s="80"/>
      <c r="S6484" s="92"/>
      <c r="W6484" s="104"/>
      <c r="X6484" s="199"/>
      <c r="Y6484" s="62"/>
      <c r="Z6484" s="105"/>
      <c r="AA6484" s="104"/>
      <c r="AC6484" s="105"/>
      <c r="AD6484" s="105"/>
      <c r="AE6484" s="71"/>
      <c r="AF6484" s="71"/>
      <c r="AG6484" s="71"/>
      <c r="AH6484" s="71"/>
      <c r="AI6484" s="117"/>
      <c r="AK6484" s="116"/>
      <c r="AL6484" s="116"/>
      <c r="AR6484" s="127"/>
      <c r="AT6484" s="7"/>
      <c r="AU6484" s="7"/>
      <c r="AV6484" s="133"/>
      <c r="AW6484" s="126"/>
      <c r="AX6484" s="137"/>
      <c r="BQ6484" s="155"/>
      <c r="BS6484" s="6"/>
      <c r="BT6484" s="11"/>
    </row>
    <row r="6485" spans="1:72" ht="15.75" x14ac:dyDescent="0.25">
      <c r="A6485" s="52"/>
      <c r="B6485" s="56"/>
      <c r="C6485" s="7"/>
      <c r="D6485" s="7"/>
      <c r="E6485" s="7"/>
      <c r="F6485" s="7"/>
      <c r="J6485" s="71"/>
      <c r="K6485" s="74"/>
      <c r="L6485" s="176"/>
      <c r="M6485" s="176"/>
      <c r="N6485" s="78"/>
      <c r="R6485" s="80"/>
      <c r="S6485" s="92"/>
      <c r="W6485" s="104"/>
      <c r="X6485" s="199"/>
      <c r="Y6485" s="62"/>
      <c r="Z6485" s="105"/>
      <c r="AA6485" s="104"/>
      <c r="AC6485" s="105"/>
      <c r="AD6485" s="105"/>
      <c r="AE6485" s="71"/>
      <c r="AF6485" s="71"/>
      <c r="AG6485" s="71"/>
      <c r="AH6485" s="71"/>
      <c r="AI6485" s="117"/>
      <c r="AK6485" s="116"/>
      <c r="AL6485" s="116"/>
      <c r="AR6485" s="127"/>
      <c r="AT6485" s="7"/>
      <c r="AU6485" s="7"/>
      <c r="AV6485" s="133"/>
      <c r="AW6485" s="126"/>
      <c r="AX6485" s="137"/>
      <c r="BQ6485" s="155"/>
      <c r="BS6485" s="6"/>
      <c r="BT6485" s="11"/>
    </row>
    <row r="6486" spans="1:72" ht="15.75" x14ac:dyDescent="0.25">
      <c r="A6486" s="52"/>
      <c r="B6486" s="56"/>
      <c r="C6486" s="7"/>
      <c r="D6486" s="7"/>
      <c r="E6486" s="7"/>
      <c r="F6486" s="7"/>
      <c r="J6486" s="71"/>
      <c r="K6486" s="74"/>
      <c r="L6486" s="176"/>
      <c r="M6486" s="176"/>
      <c r="N6486" s="78"/>
      <c r="R6486" s="80"/>
      <c r="S6486" s="92"/>
      <c r="W6486" s="104"/>
      <c r="X6486" s="199"/>
      <c r="Y6486" s="62"/>
      <c r="Z6486" s="105"/>
      <c r="AA6486" s="104"/>
      <c r="AC6486" s="105"/>
      <c r="AD6486" s="105"/>
      <c r="AE6486" s="71"/>
      <c r="AF6486" s="71"/>
      <c r="AG6486" s="71"/>
      <c r="AH6486" s="71"/>
      <c r="AI6486" s="117"/>
      <c r="AK6486" s="116"/>
      <c r="AL6486" s="116"/>
      <c r="AR6486" s="127"/>
      <c r="AT6486" s="7"/>
      <c r="AU6486" s="7"/>
      <c r="AV6486" s="133"/>
      <c r="AW6486" s="126"/>
      <c r="AX6486" s="137"/>
      <c r="BQ6486" s="155"/>
      <c r="BS6486" s="6"/>
      <c r="BT6486" s="11"/>
    </row>
    <row r="6487" spans="1:72" ht="15.75" x14ac:dyDescent="0.25">
      <c r="A6487" s="52"/>
      <c r="B6487" s="56"/>
      <c r="C6487" s="7"/>
      <c r="D6487" s="7"/>
      <c r="E6487" s="7"/>
      <c r="F6487" s="7"/>
      <c r="J6487" s="71"/>
      <c r="K6487" s="74"/>
      <c r="L6487" s="176"/>
      <c r="M6487" s="176"/>
      <c r="N6487" s="78"/>
      <c r="R6487" s="80"/>
      <c r="S6487" s="92"/>
      <c r="W6487" s="104"/>
      <c r="X6487" s="199"/>
      <c r="Y6487" s="62"/>
      <c r="Z6487" s="105"/>
      <c r="AA6487" s="104"/>
      <c r="AC6487" s="105"/>
      <c r="AD6487" s="105"/>
      <c r="AE6487" s="71"/>
      <c r="AF6487" s="71"/>
      <c r="AG6487" s="71"/>
      <c r="AH6487" s="71"/>
      <c r="AI6487" s="117"/>
      <c r="AK6487" s="116"/>
      <c r="AL6487" s="116"/>
      <c r="AR6487" s="127"/>
      <c r="AT6487" s="7"/>
      <c r="AU6487" s="7"/>
      <c r="AV6487" s="133"/>
      <c r="AW6487" s="126"/>
      <c r="AX6487" s="137"/>
      <c r="BQ6487" s="155"/>
      <c r="BS6487" s="6"/>
      <c r="BT6487" s="11"/>
    </row>
    <row r="6488" spans="1:72" ht="15.75" x14ac:dyDescent="0.25">
      <c r="A6488" s="52"/>
      <c r="B6488" s="56"/>
      <c r="C6488" s="7"/>
      <c r="D6488" s="7"/>
      <c r="E6488" s="7"/>
      <c r="F6488" s="7"/>
      <c r="J6488" s="71"/>
      <c r="K6488" s="74"/>
      <c r="L6488" s="176"/>
      <c r="M6488" s="176"/>
      <c r="N6488" s="78"/>
      <c r="R6488" s="80"/>
      <c r="S6488" s="92"/>
      <c r="W6488" s="104"/>
      <c r="X6488" s="199"/>
      <c r="Y6488" s="62"/>
      <c r="Z6488" s="105"/>
      <c r="AA6488" s="104"/>
      <c r="AC6488" s="105"/>
      <c r="AD6488" s="105"/>
      <c r="AE6488" s="71"/>
      <c r="AF6488" s="71"/>
      <c r="AG6488" s="71"/>
      <c r="AH6488" s="71"/>
      <c r="AI6488" s="117"/>
      <c r="AK6488" s="116"/>
      <c r="AL6488" s="116"/>
      <c r="AR6488" s="127"/>
      <c r="AT6488" s="7"/>
      <c r="AU6488" s="7"/>
      <c r="AV6488" s="133"/>
      <c r="AW6488" s="126"/>
      <c r="AX6488" s="137"/>
      <c r="BQ6488" s="155"/>
      <c r="BS6488" s="6"/>
      <c r="BT6488" s="11"/>
    </row>
    <row r="6489" spans="1:72" ht="15.75" x14ac:dyDescent="0.25">
      <c r="A6489" s="52"/>
      <c r="B6489" s="56"/>
      <c r="C6489" s="7"/>
      <c r="D6489" s="7"/>
      <c r="E6489" s="7"/>
      <c r="F6489" s="7"/>
      <c r="J6489" s="71"/>
      <c r="K6489" s="74"/>
      <c r="L6489" s="176"/>
      <c r="M6489" s="176"/>
      <c r="N6489" s="78"/>
      <c r="R6489" s="80"/>
      <c r="S6489" s="92"/>
      <c r="W6489" s="104"/>
      <c r="X6489" s="199"/>
      <c r="Y6489" s="62"/>
      <c r="Z6489" s="105"/>
      <c r="AA6489" s="104"/>
      <c r="AC6489" s="105"/>
      <c r="AD6489" s="105"/>
      <c r="AE6489" s="71"/>
      <c r="AF6489" s="71"/>
      <c r="AG6489" s="71"/>
      <c r="AH6489" s="71"/>
      <c r="AI6489" s="117"/>
      <c r="AK6489" s="116"/>
      <c r="AL6489" s="116"/>
      <c r="AR6489" s="127"/>
      <c r="AT6489" s="7"/>
      <c r="AU6489" s="7"/>
      <c r="AV6489" s="133"/>
      <c r="AW6489" s="126"/>
      <c r="AX6489" s="137"/>
      <c r="BQ6489" s="155"/>
      <c r="BS6489" s="6"/>
      <c r="BT6489" s="11"/>
    </row>
    <row r="6490" spans="1:72" ht="15.75" x14ac:dyDescent="0.25">
      <c r="A6490" s="52"/>
      <c r="B6490" s="56"/>
      <c r="C6490" s="7"/>
      <c r="D6490" s="7"/>
      <c r="E6490" s="7"/>
      <c r="F6490" s="7"/>
      <c r="J6490" s="71"/>
      <c r="K6490" s="74"/>
      <c r="L6490" s="176"/>
      <c r="M6490" s="176"/>
      <c r="N6490" s="78"/>
      <c r="R6490" s="80"/>
      <c r="S6490" s="92"/>
      <c r="W6490" s="104"/>
      <c r="X6490" s="199"/>
      <c r="Y6490" s="62"/>
      <c r="Z6490" s="105"/>
      <c r="AA6490" s="104"/>
      <c r="AC6490" s="105"/>
      <c r="AD6490" s="105"/>
      <c r="AE6490" s="71"/>
      <c r="AF6490" s="71"/>
      <c r="AG6490" s="71"/>
      <c r="AH6490" s="71"/>
      <c r="AI6490" s="117"/>
      <c r="AK6490" s="116"/>
      <c r="AL6490" s="116"/>
      <c r="AR6490" s="127"/>
      <c r="AT6490" s="7"/>
      <c r="AU6490" s="7"/>
      <c r="AV6490" s="133"/>
      <c r="AW6490" s="126"/>
      <c r="AX6490" s="137"/>
      <c r="BQ6490" s="155"/>
      <c r="BS6490" s="6"/>
      <c r="BT6490" s="11"/>
    </row>
    <row r="6491" spans="1:72" ht="15.75" x14ac:dyDescent="0.25">
      <c r="A6491" s="52"/>
      <c r="B6491" s="56"/>
      <c r="C6491" s="7"/>
      <c r="D6491" s="7"/>
      <c r="E6491" s="7"/>
      <c r="F6491" s="7"/>
      <c r="J6491" s="71"/>
      <c r="K6491" s="74"/>
      <c r="L6491" s="176"/>
      <c r="M6491" s="176"/>
      <c r="N6491" s="78"/>
      <c r="R6491" s="80"/>
      <c r="S6491" s="92"/>
      <c r="W6491" s="104"/>
      <c r="X6491" s="199"/>
      <c r="Y6491" s="62"/>
      <c r="Z6491" s="105"/>
      <c r="AA6491" s="104"/>
      <c r="AC6491" s="105"/>
      <c r="AD6491" s="105"/>
      <c r="AE6491" s="71"/>
      <c r="AF6491" s="71"/>
      <c r="AG6491" s="71"/>
      <c r="AH6491" s="71"/>
      <c r="AI6491" s="117"/>
      <c r="AK6491" s="116"/>
      <c r="AL6491" s="116"/>
      <c r="AR6491" s="127"/>
      <c r="AT6491" s="7"/>
      <c r="AU6491" s="7"/>
      <c r="AV6491" s="133"/>
      <c r="AW6491" s="126"/>
      <c r="AX6491" s="137"/>
      <c r="BQ6491" s="155"/>
      <c r="BS6491" s="6"/>
      <c r="BT6491" s="11"/>
    </row>
    <row r="6492" spans="1:72" ht="15.75" x14ac:dyDescent="0.25">
      <c r="A6492" s="52"/>
      <c r="B6492" s="56"/>
      <c r="C6492" s="7"/>
      <c r="D6492" s="7"/>
      <c r="E6492" s="7"/>
      <c r="F6492" s="7"/>
      <c r="J6492" s="71"/>
      <c r="K6492" s="74"/>
      <c r="L6492" s="176"/>
      <c r="M6492" s="176"/>
      <c r="N6492" s="78"/>
      <c r="R6492" s="80"/>
      <c r="S6492" s="92"/>
      <c r="W6492" s="104"/>
      <c r="X6492" s="199"/>
      <c r="Y6492" s="62"/>
      <c r="Z6492" s="105"/>
      <c r="AA6492" s="104"/>
      <c r="AC6492" s="105"/>
      <c r="AD6492" s="105"/>
      <c r="AE6492" s="71"/>
      <c r="AF6492" s="71"/>
      <c r="AG6492" s="71"/>
      <c r="AH6492" s="71"/>
      <c r="AI6492" s="117"/>
      <c r="AK6492" s="116"/>
      <c r="AL6492" s="116"/>
      <c r="AR6492" s="127"/>
      <c r="AT6492" s="7"/>
      <c r="AU6492" s="7"/>
      <c r="AV6492" s="133"/>
      <c r="AW6492" s="126"/>
      <c r="AX6492" s="137"/>
      <c r="BQ6492" s="155"/>
      <c r="BS6492" s="6"/>
      <c r="BT6492" s="11"/>
    </row>
    <row r="6493" spans="1:72" ht="15.75" x14ac:dyDescent="0.25">
      <c r="A6493" s="52"/>
      <c r="B6493" s="56"/>
      <c r="C6493" s="7"/>
      <c r="D6493" s="7"/>
      <c r="E6493" s="7"/>
      <c r="F6493" s="7"/>
      <c r="J6493" s="71"/>
      <c r="K6493" s="74"/>
      <c r="L6493" s="176"/>
      <c r="M6493" s="176"/>
      <c r="N6493" s="78"/>
      <c r="R6493" s="80"/>
      <c r="S6493" s="92"/>
      <c r="W6493" s="104"/>
      <c r="X6493" s="199"/>
      <c r="Y6493" s="62"/>
      <c r="Z6493" s="105"/>
      <c r="AA6493" s="104"/>
      <c r="AC6493" s="105"/>
      <c r="AD6493" s="105"/>
      <c r="AE6493" s="71"/>
      <c r="AF6493" s="71"/>
      <c r="AG6493" s="71"/>
      <c r="AH6493" s="71"/>
      <c r="AI6493" s="117"/>
      <c r="AK6493" s="116"/>
      <c r="AL6493" s="116"/>
      <c r="AR6493" s="127"/>
      <c r="AT6493" s="7"/>
      <c r="AU6493" s="7"/>
      <c r="AV6493" s="133"/>
      <c r="AW6493" s="126"/>
      <c r="AX6493" s="137"/>
      <c r="BQ6493" s="155"/>
      <c r="BS6493" s="6"/>
      <c r="BT6493" s="11"/>
    </row>
    <row r="6494" spans="1:72" ht="15.75" x14ac:dyDescent="0.25">
      <c r="A6494" s="52"/>
      <c r="B6494" s="56"/>
      <c r="C6494" s="7"/>
      <c r="D6494" s="7"/>
      <c r="E6494" s="7"/>
      <c r="F6494" s="7"/>
      <c r="J6494" s="71"/>
      <c r="K6494" s="74"/>
      <c r="L6494" s="176"/>
      <c r="M6494" s="176"/>
      <c r="N6494" s="78"/>
      <c r="R6494" s="80"/>
      <c r="S6494" s="92"/>
      <c r="W6494" s="104"/>
      <c r="X6494" s="199"/>
      <c r="Y6494" s="62"/>
      <c r="Z6494" s="105"/>
      <c r="AA6494" s="104"/>
      <c r="AC6494" s="105"/>
      <c r="AD6494" s="105"/>
      <c r="AE6494" s="71"/>
      <c r="AF6494" s="71"/>
      <c r="AG6494" s="71"/>
      <c r="AH6494" s="71"/>
      <c r="AI6494" s="117"/>
      <c r="AK6494" s="116"/>
      <c r="AL6494" s="116"/>
      <c r="AR6494" s="127"/>
      <c r="AT6494" s="7"/>
      <c r="AU6494" s="7"/>
      <c r="AV6494" s="133"/>
      <c r="AW6494" s="126"/>
      <c r="AX6494" s="137"/>
      <c r="BQ6494" s="155"/>
      <c r="BS6494" s="6"/>
      <c r="BT6494" s="11"/>
    </row>
    <row r="6495" spans="1:72" ht="15.75" x14ac:dyDescent="0.25">
      <c r="A6495" s="52"/>
      <c r="B6495" s="56"/>
      <c r="C6495" s="7"/>
      <c r="D6495" s="7"/>
      <c r="E6495" s="7"/>
      <c r="F6495" s="7"/>
      <c r="J6495" s="71"/>
      <c r="K6495" s="74"/>
      <c r="L6495" s="176"/>
      <c r="M6495" s="176"/>
      <c r="N6495" s="78"/>
      <c r="R6495" s="80"/>
      <c r="S6495" s="92"/>
      <c r="W6495" s="104"/>
      <c r="X6495" s="199"/>
      <c r="Y6495" s="62"/>
      <c r="Z6495" s="105"/>
      <c r="AA6495" s="104"/>
      <c r="AC6495" s="105"/>
      <c r="AD6495" s="105"/>
      <c r="AE6495" s="71"/>
      <c r="AF6495" s="71"/>
      <c r="AG6495" s="71"/>
      <c r="AH6495" s="71"/>
      <c r="AI6495" s="117"/>
      <c r="AK6495" s="116"/>
      <c r="AL6495" s="116"/>
      <c r="AR6495" s="127"/>
      <c r="AT6495" s="7"/>
      <c r="AU6495" s="7"/>
      <c r="AV6495" s="133"/>
      <c r="AW6495" s="126"/>
      <c r="AX6495" s="137"/>
      <c r="BQ6495" s="155"/>
      <c r="BS6495" s="6"/>
      <c r="BT6495" s="11"/>
    </row>
    <row r="6496" spans="1:72" ht="15.75" x14ac:dyDescent="0.25">
      <c r="A6496" s="52"/>
      <c r="B6496" s="56"/>
      <c r="C6496" s="7"/>
      <c r="D6496" s="7"/>
      <c r="E6496" s="7"/>
      <c r="F6496" s="7"/>
      <c r="J6496" s="71"/>
      <c r="K6496" s="74"/>
      <c r="L6496" s="176"/>
      <c r="M6496" s="176"/>
      <c r="N6496" s="78"/>
      <c r="R6496" s="80"/>
      <c r="S6496" s="92"/>
      <c r="W6496" s="104"/>
      <c r="X6496" s="199"/>
      <c r="Y6496" s="62"/>
      <c r="Z6496" s="105"/>
      <c r="AA6496" s="104"/>
      <c r="AC6496" s="105"/>
      <c r="AD6496" s="105"/>
      <c r="AE6496" s="71"/>
      <c r="AF6496" s="71"/>
      <c r="AG6496" s="71"/>
      <c r="AH6496" s="71"/>
      <c r="AI6496" s="117"/>
      <c r="AK6496" s="116"/>
      <c r="AL6496" s="116"/>
      <c r="AR6496" s="127"/>
      <c r="AT6496" s="7"/>
      <c r="AU6496" s="7"/>
      <c r="AV6496" s="133"/>
      <c r="AW6496" s="126"/>
      <c r="AX6496" s="137"/>
      <c r="BQ6496" s="155"/>
      <c r="BS6496" s="6"/>
      <c r="BT6496" s="11"/>
    </row>
    <row r="6497" spans="1:72" ht="15.75" x14ac:dyDescent="0.25">
      <c r="A6497" s="52"/>
      <c r="B6497" s="56"/>
      <c r="C6497" s="7"/>
      <c r="D6497" s="7"/>
      <c r="E6497" s="7"/>
      <c r="F6497" s="7"/>
      <c r="J6497" s="71"/>
      <c r="K6497" s="74"/>
      <c r="L6497" s="176"/>
      <c r="M6497" s="176"/>
      <c r="N6497" s="78"/>
      <c r="R6497" s="80"/>
      <c r="S6497" s="92"/>
      <c r="W6497" s="104"/>
      <c r="X6497" s="199"/>
      <c r="Y6497" s="62"/>
      <c r="Z6497" s="105"/>
      <c r="AA6497" s="104"/>
      <c r="AC6497" s="105"/>
      <c r="AD6497" s="105"/>
      <c r="AE6497" s="71"/>
      <c r="AF6497" s="71"/>
      <c r="AG6497" s="71"/>
      <c r="AH6497" s="71"/>
      <c r="AI6497" s="117"/>
      <c r="AK6497" s="116"/>
      <c r="AL6497" s="116"/>
      <c r="AR6497" s="127"/>
      <c r="AT6497" s="7"/>
      <c r="AU6497" s="7"/>
      <c r="AV6497" s="133"/>
      <c r="AW6497" s="126"/>
      <c r="AX6497" s="137"/>
      <c r="BQ6497" s="155"/>
      <c r="BS6497" s="6"/>
      <c r="BT6497" s="11"/>
    </row>
    <row r="6498" spans="1:72" ht="15.75" x14ac:dyDescent="0.25">
      <c r="A6498" s="52"/>
      <c r="B6498" s="56"/>
      <c r="C6498" s="7"/>
      <c r="D6498" s="7"/>
      <c r="E6498" s="7"/>
      <c r="F6498" s="7"/>
      <c r="J6498" s="71"/>
      <c r="K6498" s="74"/>
      <c r="L6498" s="176"/>
      <c r="M6498" s="176"/>
      <c r="N6498" s="78"/>
      <c r="R6498" s="80"/>
      <c r="S6498" s="92"/>
      <c r="W6498" s="104"/>
      <c r="X6498" s="199"/>
      <c r="Y6498" s="62"/>
      <c r="Z6498" s="105"/>
      <c r="AA6498" s="104"/>
      <c r="AC6498" s="105"/>
      <c r="AD6498" s="105"/>
      <c r="AE6498" s="71"/>
      <c r="AF6498" s="71"/>
      <c r="AG6498" s="71"/>
      <c r="AH6498" s="71"/>
      <c r="AI6498" s="117"/>
      <c r="AK6498" s="116"/>
      <c r="AL6498" s="116"/>
      <c r="AR6498" s="127"/>
      <c r="AT6498" s="7"/>
      <c r="AU6498" s="7"/>
      <c r="AV6498" s="133"/>
      <c r="AW6498" s="126"/>
      <c r="AX6498" s="137"/>
      <c r="BQ6498" s="155"/>
      <c r="BS6498" s="6"/>
      <c r="BT6498" s="11"/>
    </row>
    <row r="6499" spans="1:72" ht="15.75" x14ac:dyDescent="0.25">
      <c r="A6499" s="52"/>
      <c r="B6499" s="56"/>
      <c r="C6499" s="7"/>
      <c r="D6499" s="7"/>
      <c r="E6499" s="7"/>
      <c r="F6499" s="7"/>
      <c r="J6499" s="71"/>
      <c r="K6499" s="74"/>
      <c r="L6499" s="176"/>
      <c r="M6499" s="176"/>
      <c r="N6499" s="78"/>
      <c r="R6499" s="80"/>
      <c r="S6499" s="92"/>
      <c r="W6499" s="104"/>
      <c r="X6499" s="199"/>
      <c r="Y6499" s="62"/>
      <c r="Z6499" s="105"/>
      <c r="AA6499" s="104"/>
      <c r="AC6499" s="105"/>
      <c r="AD6499" s="105"/>
      <c r="AE6499" s="71"/>
      <c r="AF6499" s="71"/>
      <c r="AG6499" s="71"/>
      <c r="AH6499" s="71"/>
      <c r="AI6499" s="117"/>
      <c r="AK6499" s="116"/>
      <c r="AL6499" s="116"/>
      <c r="AR6499" s="127"/>
      <c r="AT6499" s="7"/>
      <c r="AU6499" s="7"/>
      <c r="AV6499" s="133"/>
      <c r="AW6499" s="126"/>
      <c r="AX6499" s="137"/>
      <c r="BQ6499" s="155"/>
      <c r="BS6499" s="6"/>
      <c r="BT6499" s="11"/>
    </row>
    <row r="6500" spans="1:72" ht="15.75" x14ac:dyDescent="0.25">
      <c r="A6500" s="52"/>
      <c r="B6500" s="56"/>
      <c r="C6500" s="7"/>
      <c r="D6500" s="7"/>
      <c r="E6500" s="7"/>
      <c r="F6500" s="7"/>
      <c r="J6500" s="71"/>
      <c r="K6500" s="74"/>
      <c r="L6500" s="176"/>
      <c r="M6500" s="176"/>
      <c r="N6500" s="78"/>
      <c r="R6500" s="80"/>
      <c r="S6500" s="92"/>
      <c r="W6500" s="104"/>
      <c r="X6500" s="199"/>
      <c r="Y6500" s="62"/>
      <c r="Z6500" s="105"/>
      <c r="AA6500" s="104"/>
      <c r="AC6500" s="105"/>
      <c r="AD6500" s="105"/>
      <c r="AE6500" s="71"/>
      <c r="AF6500" s="71"/>
      <c r="AG6500" s="71"/>
      <c r="AH6500" s="71"/>
      <c r="AI6500" s="117"/>
      <c r="AK6500" s="116"/>
      <c r="AL6500" s="116"/>
      <c r="AR6500" s="127"/>
      <c r="AT6500" s="7"/>
      <c r="AU6500" s="7"/>
      <c r="AV6500" s="133"/>
      <c r="AW6500" s="126"/>
      <c r="AX6500" s="137"/>
      <c r="BQ6500" s="155"/>
      <c r="BS6500" s="6"/>
      <c r="BT6500" s="11"/>
    </row>
    <row r="6501" spans="1:72" ht="15.75" x14ac:dyDescent="0.25">
      <c r="A6501" s="52"/>
      <c r="B6501" s="56"/>
      <c r="C6501" s="7"/>
      <c r="D6501" s="7"/>
      <c r="E6501" s="7"/>
      <c r="F6501" s="7"/>
      <c r="J6501" s="71"/>
      <c r="K6501" s="74"/>
      <c r="L6501" s="176"/>
      <c r="M6501" s="176"/>
      <c r="N6501" s="78"/>
      <c r="R6501" s="80"/>
      <c r="S6501" s="92"/>
      <c r="W6501" s="104"/>
      <c r="X6501" s="199"/>
      <c r="Y6501" s="62"/>
      <c r="Z6501" s="105"/>
      <c r="AA6501" s="104"/>
      <c r="AC6501" s="105"/>
      <c r="AD6501" s="105"/>
      <c r="AE6501" s="71"/>
      <c r="AF6501" s="71"/>
      <c r="AG6501" s="71"/>
      <c r="AH6501" s="71"/>
      <c r="AI6501" s="117"/>
      <c r="AK6501" s="116"/>
      <c r="AL6501" s="116"/>
      <c r="AR6501" s="127"/>
      <c r="AT6501" s="7"/>
      <c r="AU6501" s="7"/>
      <c r="AV6501" s="133"/>
      <c r="AW6501" s="126"/>
      <c r="AX6501" s="137"/>
      <c r="BQ6501" s="155"/>
      <c r="BS6501" s="6"/>
      <c r="BT6501" s="11"/>
    </row>
    <row r="6502" spans="1:72" ht="15.75" x14ac:dyDescent="0.25">
      <c r="A6502" s="52"/>
      <c r="B6502" s="56"/>
      <c r="C6502" s="7"/>
      <c r="D6502" s="7"/>
      <c r="E6502" s="7"/>
      <c r="F6502" s="7"/>
      <c r="J6502" s="71"/>
      <c r="K6502" s="74"/>
      <c r="L6502" s="176"/>
      <c r="M6502" s="176"/>
      <c r="N6502" s="78"/>
      <c r="R6502" s="80"/>
      <c r="S6502" s="92"/>
      <c r="W6502" s="104"/>
      <c r="X6502" s="199"/>
      <c r="Y6502" s="62"/>
      <c r="Z6502" s="105"/>
      <c r="AA6502" s="104"/>
      <c r="AC6502" s="105"/>
      <c r="AD6502" s="105"/>
      <c r="AE6502" s="71"/>
      <c r="AF6502" s="71"/>
      <c r="AG6502" s="71"/>
      <c r="AH6502" s="71"/>
      <c r="AI6502" s="117"/>
      <c r="AK6502" s="116"/>
      <c r="AL6502" s="116"/>
      <c r="AR6502" s="127"/>
      <c r="AT6502" s="7"/>
      <c r="AU6502" s="7"/>
      <c r="AV6502" s="133"/>
      <c r="AW6502" s="126"/>
      <c r="AX6502" s="137"/>
      <c r="BQ6502" s="155"/>
      <c r="BS6502" s="6"/>
      <c r="BT6502" s="11"/>
    </row>
    <row r="6503" spans="1:72" ht="15.75" x14ac:dyDescent="0.25">
      <c r="A6503" s="52"/>
      <c r="B6503" s="56"/>
      <c r="C6503" s="7"/>
      <c r="D6503" s="7"/>
      <c r="E6503" s="7"/>
      <c r="F6503" s="7"/>
      <c r="J6503" s="71"/>
      <c r="K6503" s="74"/>
      <c r="L6503" s="176"/>
      <c r="M6503" s="176"/>
      <c r="N6503" s="78"/>
      <c r="R6503" s="80"/>
      <c r="S6503" s="92"/>
      <c r="W6503" s="104"/>
      <c r="X6503" s="199"/>
      <c r="Y6503" s="62"/>
      <c r="Z6503" s="105"/>
      <c r="AA6503" s="104"/>
      <c r="AC6503" s="105"/>
      <c r="AD6503" s="105"/>
      <c r="AE6503" s="71"/>
      <c r="AF6503" s="71"/>
      <c r="AG6503" s="71"/>
      <c r="AH6503" s="71"/>
      <c r="AI6503" s="117"/>
      <c r="AK6503" s="116"/>
      <c r="AL6503" s="116"/>
      <c r="AR6503" s="127"/>
      <c r="AT6503" s="7"/>
      <c r="AU6503" s="7"/>
      <c r="AV6503" s="133"/>
      <c r="AW6503" s="126"/>
      <c r="AX6503" s="137"/>
      <c r="BQ6503" s="155"/>
      <c r="BS6503" s="6"/>
      <c r="BT6503" s="11"/>
    </row>
    <row r="6504" spans="1:72" ht="15.75" x14ac:dyDescent="0.25">
      <c r="A6504" s="52"/>
      <c r="B6504" s="56"/>
      <c r="C6504" s="7"/>
      <c r="D6504" s="7"/>
      <c r="E6504" s="7"/>
      <c r="F6504" s="7"/>
      <c r="J6504" s="71"/>
      <c r="K6504" s="74"/>
      <c r="L6504" s="176"/>
      <c r="M6504" s="176"/>
      <c r="N6504" s="78"/>
      <c r="R6504" s="80"/>
      <c r="S6504" s="92"/>
      <c r="W6504" s="104"/>
      <c r="X6504" s="199"/>
      <c r="Y6504" s="62"/>
      <c r="Z6504" s="105"/>
      <c r="AA6504" s="104"/>
      <c r="AC6504" s="105"/>
      <c r="AD6504" s="105"/>
      <c r="AE6504" s="71"/>
      <c r="AF6504" s="71"/>
      <c r="AG6504" s="71"/>
      <c r="AH6504" s="71"/>
      <c r="AI6504" s="117"/>
      <c r="AK6504" s="116"/>
      <c r="AL6504" s="116"/>
      <c r="AR6504" s="127"/>
      <c r="AT6504" s="7"/>
      <c r="AU6504" s="7"/>
      <c r="AV6504" s="133"/>
      <c r="AW6504" s="126"/>
      <c r="AX6504" s="137"/>
      <c r="BQ6504" s="155"/>
      <c r="BS6504" s="6"/>
      <c r="BT6504" s="11"/>
    </row>
    <row r="6505" spans="1:72" ht="15.75" x14ac:dyDescent="0.25">
      <c r="A6505" s="52"/>
      <c r="B6505" s="56"/>
      <c r="C6505" s="7"/>
      <c r="D6505" s="7"/>
      <c r="E6505" s="7"/>
      <c r="F6505" s="7"/>
      <c r="J6505" s="71"/>
      <c r="K6505" s="74"/>
      <c r="L6505" s="176"/>
      <c r="M6505" s="176"/>
      <c r="N6505" s="78"/>
      <c r="R6505" s="80"/>
      <c r="S6505" s="92"/>
      <c r="W6505" s="104"/>
      <c r="X6505" s="199"/>
      <c r="Y6505" s="62"/>
      <c r="Z6505" s="105"/>
      <c r="AA6505" s="104"/>
      <c r="AC6505" s="105"/>
      <c r="AD6505" s="105"/>
      <c r="AE6505" s="71"/>
      <c r="AF6505" s="71"/>
      <c r="AG6505" s="71"/>
      <c r="AH6505" s="71"/>
      <c r="AI6505" s="117"/>
      <c r="AK6505" s="116"/>
      <c r="AL6505" s="116"/>
      <c r="AR6505" s="127"/>
      <c r="AT6505" s="7"/>
      <c r="AU6505" s="7"/>
      <c r="AV6505" s="133"/>
      <c r="AW6505" s="126"/>
      <c r="AX6505" s="137"/>
      <c r="BQ6505" s="155"/>
      <c r="BS6505" s="6"/>
      <c r="BT6505" s="11"/>
    </row>
    <row r="6506" spans="1:72" ht="15.75" x14ac:dyDescent="0.25">
      <c r="A6506" s="52"/>
      <c r="B6506" s="56"/>
      <c r="C6506" s="7"/>
      <c r="D6506" s="7"/>
      <c r="E6506" s="7"/>
      <c r="F6506" s="7"/>
      <c r="J6506" s="71"/>
      <c r="K6506" s="74"/>
      <c r="L6506" s="176"/>
      <c r="M6506" s="176"/>
      <c r="N6506" s="78"/>
      <c r="R6506" s="80"/>
      <c r="S6506" s="92"/>
      <c r="W6506" s="104"/>
      <c r="X6506" s="199"/>
      <c r="Y6506" s="62"/>
      <c r="Z6506" s="105"/>
      <c r="AA6506" s="104"/>
      <c r="AC6506" s="105"/>
      <c r="AD6506" s="105"/>
      <c r="AE6506" s="71"/>
      <c r="AF6506" s="71"/>
      <c r="AG6506" s="71"/>
      <c r="AH6506" s="71"/>
      <c r="AI6506" s="117"/>
      <c r="AK6506" s="116"/>
      <c r="AL6506" s="116"/>
      <c r="AR6506" s="127"/>
      <c r="AT6506" s="7"/>
      <c r="AU6506" s="7"/>
      <c r="AV6506" s="133"/>
      <c r="AW6506" s="126"/>
      <c r="AX6506" s="137"/>
      <c r="BQ6506" s="155"/>
      <c r="BS6506" s="6"/>
      <c r="BT6506" s="11"/>
    </row>
    <row r="6507" spans="1:72" ht="15.75" x14ac:dyDescent="0.25">
      <c r="A6507" s="52"/>
      <c r="B6507" s="56"/>
      <c r="C6507" s="7"/>
      <c r="D6507" s="7"/>
      <c r="E6507" s="7"/>
      <c r="F6507" s="7"/>
      <c r="J6507" s="71"/>
      <c r="K6507" s="74"/>
      <c r="L6507" s="176"/>
      <c r="M6507" s="176"/>
      <c r="N6507" s="78"/>
      <c r="R6507" s="80"/>
      <c r="S6507" s="92"/>
      <c r="W6507" s="104"/>
      <c r="X6507" s="199"/>
      <c r="Y6507" s="62"/>
      <c r="Z6507" s="105"/>
      <c r="AA6507" s="104"/>
      <c r="AC6507" s="105"/>
      <c r="AD6507" s="105"/>
      <c r="AE6507" s="71"/>
      <c r="AF6507" s="71"/>
      <c r="AG6507" s="71"/>
      <c r="AH6507" s="71"/>
      <c r="AI6507" s="117"/>
      <c r="AK6507" s="116"/>
      <c r="AL6507" s="116"/>
      <c r="AR6507" s="127"/>
      <c r="AT6507" s="7"/>
      <c r="AU6507" s="7"/>
      <c r="AV6507" s="133"/>
      <c r="AW6507" s="126"/>
      <c r="AX6507" s="137"/>
      <c r="BQ6507" s="155"/>
      <c r="BS6507" s="6"/>
      <c r="BT6507" s="11"/>
    </row>
    <row r="6508" spans="1:72" ht="15.75" x14ac:dyDescent="0.25">
      <c r="A6508" s="52"/>
      <c r="B6508" s="56"/>
      <c r="C6508" s="7"/>
      <c r="D6508" s="7"/>
      <c r="E6508" s="7"/>
      <c r="F6508" s="7"/>
      <c r="J6508" s="71"/>
      <c r="K6508" s="74"/>
      <c r="L6508" s="176"/>
      <c r="M6508" s="176"/>
      <c r="N6508" s="78"/>
      <c r="R6508" s="80"/>
      <c r="S6508" s="92"/>
      <c r="W6508" s="104"/>
      <c r="X6508" s="199"/>
      <c r="Y6508" s="62"/>
      <c r="Z6508" s="105"/>
      <c r="AA6508" s="104"/>
      <c r="AC6508" s="105"/>
      <c r="AD6508" s="105"/>
      <c r="AE6508" s="71"/>
      <c r="AF6508" s="71"/>
      <c r="AG6508" s="71"/>
      <c r="AH6508" s="71"/>
      <c r="AI6508" s="117"/>
      <c r="AK6508" s="116"/>
      <c r="AL6508" s="116"/>
      <c r="AR6508" s="127"/>
      <c r="AT6508" s="7"/>
      <c r="AU6508" s="7"/>
      <c r="AV6508" s="133"/>
      <c r="AW6508" s="126"/>
      <c r="AX6508" s="137"/>
      <c r="BQ6508" s="155"/>
      <c r="BS6508" s="6"/>
      <c r="BT6508" s="11"/>
    </row>
    <row r="6509" spans="1:72" ht="15.75" x14ac:dyDescent="0.25">
      <c r="A6509" s="52"/>
      <c r="B6509" s="56"/>
      <c r="C6509" s="7"/>
      <c r="D6509" s="7"/>
      <c r="E6509" s="7"/>
      <c r="F6509" s="7"/>
      <c r="J6509" s="71"/>
      <c r="K6509" s="74"/>
      <c r="L6509" s="176"/>
      <c r="M6509" s="176"/>
      <c r="N6509" s="78"/>
      <c r="R6509" s="80"/>
      <c r="S6509" s="92"/>
      <c r="W6509" s="104"/>
      <c r="X6509" s="199"/>
      <c r="Y6509" s="62"/>
      <c r="Z6509" s="105"/>
      <c r="AA6509" s="104"/>
      <c r="AC6509" s="105"/>
      <c r="AD6509" s="105"/>
      <c r="AE6509" s="71"/>
      <c r="AF6509" s="71"/>
      <c r="AG6509" s="71"/>
      <c r="AH6509" s="71"/>
      <c r="AI6509" s="117"/>
      <c r="AK6509" s="116"/>
      <c r="AL6509" s="116"/>
      <c r="AR6509" s="127"/>
      <c r="AT6509" s="7"/>
      <c r="AU6509" s="7"/>
      <c r="AV6509" s="133"/>
      <c r="AW6509" s="126"/>
      <c r="AX6509" s="137"/>
      <c r="BQ6509" s="155"/>
      <c r="BS6509" s="6"/>
      <c r="BT6509" s="11"/>
    </row>
    <row r="6510" spans="1:72" ht="15.75" x14ac:dyDescent="0.25">
      <c r="A6510" s="52"/>
      <c r="B6510" s="56"/>
      <c r="C6510" s="7"/>
      <c r="D6510" s="7"/>
      <c r="E6510" s="7"/>
      <c r="F6510" s="7"/>
      <c r="J6510" s="71"/>
      <c r="K6510" s="74"/>
      <c r="L6510" s="176"/>
      <c r="M6510" s="176"/>
      <c r="N6510" s="78"/>
      <c r="R6510" s="80"/>
      <c r="S6510" s="92"/>
      <c r="W6510" s="104"/>
      <c r="X6510" s="199"/>
      <c r="Y6510" s="62"/>
      <c r="Z6510" s="105"/>
      <c r="AA6510" s="104"/>
      <c r="AC6510" s="105"/>
      <c r="AD6510" s="105"/>
      <c r="AE6510" s="71"/>
      <c r="AF6510" s="71"/>
      <c r="AG6510" s="71"/>
      <c r="AH6510" s="71"/>
      <c r="AI6510" s="117"/>
      <c r="AK6510" s="116"/>
      <c r="AL6510" s="116"/>
      <c r="AR6510" s="127"/>
      <c r="AT6510" s="7"/>
      <c r="AU6510" s="7"/>
      <c r="AV6510" s="133"/>
      <c r="AW6510" s="126"/>
      <c r="AX6510" s="137"/>
      <c r="BQ6510" s="155"/>
      <c r="BS6510" s="6"/>
      <c r="BT6510" s="11"/>
    </row>
    <row r="6511" spans="1:72" ht="15.75" x14ac:dyDescent="0.25">
      <c r="A6511" s="52"/>
      <c r="B6511" s="56"/>
      <c r="C6511" s="7"/>
      <c r="D6511" s="7"/>
      <c r="E6511" s="7"/>
      <c r="F6511" s="7"/>
      <c r="J6511" s="71"/>
      <c r="K6511" s="74"/>
      <c r="L6511" s="176"/>
      <c r="M6511" s="176"/>
      <c r="N6511" s="78"/>
      <c r="R6511" s="80"/>
      <c r="S6511" s="92"/>
      <c r="W6511" s="104"/>
      <c r="X6511" s="199"/>
      <c r="Y6511" s="62"/>
      <c r="Z6511" s="105"/>
      <c r="AA6511" s="104"/>
      <c r="AC6511" s="105"/>
      <c r="AD6511" s="105"/>
      <c r="AE6511" s="71"/>
      <c r="AF6511" s="71"/>
      <c r="AG6511" s="71"/>
      <c r="AH6511" s="71"/>
      <c r="AI6511" s="117"/>
      <c r="AK6511" s="116"/>
      <c r="AL6511" s="116"/>
      <c r="AR6511" s="127"/>
      <c r="AT6511" s="7"/>
      <c r="AU6511" s="7"/>
      <c r="AV6511" s="133"/>
      <c r="AW6511" s="126"/>
      <c r="AX6511" s="137"/>
      <c r="BQ6511" s="155"/>
      <c r="BS6511" s="6"/>
      <c r="BT6511" s="11"/>
    </row>
    <row r="6512" spans="1:72" ht="15.75" x14ac:dyDescent="0.25">
      <c r="A6512" s="52"/>
      <c r="B6512" s="56"/>
      <c r="C6512" s="7"/>
      <c r="D6512" s="7"/>
      <c r="E6512" s="7"/>
      <c r="F6512" s="7"/>
      <c r="J6512" s="71"/>
      <c r="K6512" s="74"/>
      <c r="L6512" s="176"/>
      <c r="M6512" s="176"/>
      <c r="N6512" s="78"/>
      <c r="R6512" s="80"/>
      <c r="S6512" s="92"/>
      <c r="W6512" s="104"/>
      <c r="X6512" s="199"/>
      <c r="Y6512" s="62"/>
      <c r="Z6512" s="105"/>
      <c r="AA6512" s="104"/>
      <c r="AC6512" s="105"/>
      <c r="AD6512" s="105"/>
      <c r="AE6512" s="71"/>
      <c r="AF6512" s="71"/>
      <c r="AG6512" s="71"/>
      <c r="AH6512" s="71"/>
      <c r="AI6512" s="117"/>
      <c r="AK6512" s="116"/>
      <c r="AL6512" s="116"/>
      <c r="AR6512" s="127"/>
      <c r="AT6512" s="7"/>
      <c r="AU6512" s="7"/>
      <c r="AV6512" s="133"/>
      <c r="AW6512" s="126"/>
      <c r="AX6512" s="137"/>
      <c r="BQ6512" s="155"/>
      <c r="BS6512" s="6"/>
      <c r="BT6512" s="11"/>
    </row>
    <row r="6513" spans="1:72" ht="15.75" x14ac:dyDescent="0.25">
      <c r="A6513" s="52"/>
      <c r="B6513" s="56"/>
      <c r="C6513" s="7"/>
      <c r="D6513" s="7"/>
      <c r="E6513" s="7"/>
      <c r="F6513" s="7"/>
      <c r="J6513" s="71"/>
      <c r="K6513" s="74"/>
      <c r="L6513" s="176"/>
      <c r="M6513" s="176"/>
      <c r="N6513" s="78"/>
      <c r="R6513" s="80"/>
      <c r="S6513" s="92"/>
      <c r="W6513" s="104"/>
      <c r="X6513" s="199"/>
      <c r="Y6513" s="62"/>
      <c r="Z6513" s="105"/>
      <c r="AA6513" s="104"/>
      <c r="AC6513" s="105"/>
      <c r="AD6513" s="105"/>
      <c r="AE6513" s="71"/>
      <c r="AF6513" s="71"/>
      <c r="AG6513" s="71"/>
      <c r="AH6513" s="71"/>
      <c r="AI6513" s="117"/>
      <c r="AK6513" s="116"/>
      <c r="AL6513" s="116"/>
      <c r="AR6513" s="127"/>
      <c r="AT6513" s="7"/>
      <c r="AU6513" s="7"/>
      <c r="AV6513" s="133"/>
      <c r="AW6513" s="126"/>
      <c r="AX6513" s="137"/>
      <c r="BQ6513" s="155"/>
      <c r="BS6513" s="6"/>
      <c r="BT6513" s="11"/>
    </row>
    <row r="6514" spans="1:72" ht="15.75" x14ac:dyDescent="0.25">
      <c r="A6514" s="52"/>
      <c r="B6514" s="56"/>
      <c r="C6514" s="7"/>
      <c r="D6514" s="7"/>
      <c r="E6514" s="7"/>
      <c r="F6514" s="7"/>
      <c r="J6514" s="71"/>
      <c r="K6514" s="74"/>
      <c r="L6514" s="176"/>
      <c r="M6514" s="176"/>
      <c r="N6514" s="78"/>
      <c r="R6514" s="80"/>
      <c r="S6514" s="92"/>
      <c r="W6514" s="104"/>
      <c r="X6514" s="199"/>
      <c r="Y6514" s="62"/>
      <c r="Z6514" s="105"/>
      <c r="AA6514" s="104"/>
      <c r="AC6514" s="105"/>
      <c r="AD6514" s="105"/>
      <c r="AE6514" s="71"/>
      <c r="AF6514" s="71"/>
      <c r="AG6514" s="71"/>
      <c r="AH6514" s="71"/>
      <c r="AI6514" s="117"/>
      <c r="AK6514" s="116"/>
      <c r="AL6514" s="116"/>
      <c r="AR6514" s="127"/>
      <c r="AT6514" s="7"/>
      <c r="AU6514" s="7"/>
      <c r="AV6514" s="133"/>
      <c r="AW6514" s="126"/>
      <c r="AX6514" s="137"/>
      <c r="BQ6514" s="155"/>
      <c r="BS6514" s="6"/>
      <c r="BT6514" s="11"/>
    </row>
    <row r="6515" spans="1:72" ht="15.75" x14ac:dyDescent="0.25">
      <c r="A6515" s="52"/>
      <c r="B6515" s="56"/>
      <c r="C6515" s="7"/>
      <c r="D6515" s="7"/>
      <c r="E6515" s="7"/>
      <c r="F6515" s="7"/>
      <c r="J6515" s="71"/>
      <c r="K6515" s="74"/>
      <c r="L6515" s="176"/>
      <c r="M6515" s="176"/>
      <c r="N6515" s="78"/>
      <c r="R6515" s="80"/>
      <c r="S6515" s="92"/>
      <c r="W6515" s="104"/>
      <c r="X6515" s="199"/>
      <c r="Y6515" s="62"/>
      <c r="Z6515" s="105"/>
      <c r="AA6515" s="104"/>
      <c r="AC6515" s="105"/>
      <c r="AD6515" s="105"/>
      <c r="AE6515" s="71"/>
      <c r="AF6515" s="71"/>
      <c r="AG6515" s="71"/>
      <c r="AH6515" s="71"/>
      <c r="AI6515" s="117"/>
      <c r="AK6515" s="116"/>
      <c r="AL6515" s="116"/>
      <c r="AR6515" s="127"/>
      <c r="AT6515" s="7"/>
      <c r="AU6515" s="7"/>
      <c r="AV6515" s="133"/>
      <c r="AW6515" s="126"/>
      <c r="AX6515" s="137"/>
      <c r="BQ6515" s="155"/>
      <c r="BS6515" s="6"/>
      <c r="BT6515" s="11"/>
    </row>
    <row r="6516" spans="1:72" ht="15.75" x14ac:dyDescent="0.25">
      <c r="A6516" s="52"/>
      <c r="B6516" s="56"/>
      <c r="C6516" s="7"/>
      <c r="D6516" s="7"/>
      <c r="E6516" s="7"/>
      <c r="F6516" s="7"/>
      <c r="J6516" s="71"/>
      <c r="K6516" s="74"/>
      <c r="L6516" s="176"/>
      <c r="M6516" s="176"/>
      <c r="N6516" s="78"/>
      <c r="R6516" s="80"/>
      <c r="S6516" s="92"/>
      <c r="W6516" s="104"/>
      <c r="X6516" s="199"/>
      <c r="Y6516" s="62"/>
      <c r="Z6516" s="105"/>
      <c r="AA6516" s="104"/>
      <c r="AC6516" s="105"/>
      <c r="AD6516" s="105"/>
      <c r="AE6516" s="71"/>
      <c r="AF6516" s="71"/>
      <c r="AG6516" s="71"/>
      <c r="AH6516" s="71"/>
      <c r="AI6516" s="117"/>
      <c r="AK6516" s="116"/>
      <c r="AL6516" s="116"/>
      <c r="AR6516" s="127"/>
      <c r="AT6516" s="7"/>
      <c r="AU6516" s="7"/>
      <c r="AV6516" s="133"/>
      <c r="AW6516" s="126"/>
      <c r="AX6516" s="137"/>
      <c r="BQ6516" s="155"/>
      <c r="BS6516" s="6"/>
      <c r="BT6516" s="11"/>
    </row>
    <row r="6517" spans="1:72" ht="15.75" x14ac:dyDescent="0.25">
      <c r="A6517" s="52"/>
      <c r="B6517" s="56"/>
      <c r="C6517" s="7"/>
      <c r="D6517" s="7"/>
      <c r="E6517" s="7"/>
      <c r="F6517" s="7"/>
      <c r="J6517" s="71"/>
      <c r="K6517" s="74"/>
      <c r="L6517" s="176"/>
      <c r="M6517" s="176"/>
      <c r="N6517" s="78"/>
      <c r="R6517" s="80"/>
      <c r="S6517" s="92"/>
      <c r="W6517" s="104"/>
      <c r="X6517" s="199"/>
      <c r="Y6517" s="62"/>
      <c r="Z6517" s="105"/>
      <c r="AA6517" s="104"/>
      <c r="AC6517" s="105"/>
      <c r="AD6517" s="105"/>
      <c r="AE6517" s="71"/>
      <c r="AF6517" s="71"/>
      <c r="AG6517" s="71"/>
      <c r="AH6517" s="71"/>
      <c r="AI6517" s="117"/>
      <c r="AK6517" s="116"/>
      <c r="AL6517" s="116"/>
      <c r="AR6517" s="127"/>
      <c r="AT6517" s="7"/>
      <c r="AU6517" s="7"/>
      <c r="AV6517" s="133"/>
      <c r="AW6517" s="126"/>
      <c r="AX6517" s="137"/>
      <c r="BQ6517" s="155"/>
      <c r="BS6517" s="6"/>
      <c r="BT6517" s="11"/>
    </row>
    <row r="6518" spans="1:72" ht="15.75" x14ac:dyDescent="0.25">
      <c r="A6518" s="52"/>
      <c r="B6518" s="56"/>
      <c r="C6518" s="7"/>
      <c r="D6518" s="7"/>
      <c r="E6518" s="7"/>
      <c r="F6518" s="7"/>
      <c r="J6518" s="71"/>
      <c r="K6518" s="74"/>
      <c r="L6518" s="176"/>
      <c r="M6518" s="176"/>
      <c r="N6518" s="78"/>
      <c r="R6518" s="80"/>
      <c r="S6518" s="92"/>
      <c r="W6518" s="104"/>
      <c r="X6518" s="199"/>
      <c r="Y6518" s="62"/>
      <c r="Z6518" s="105"/>
      <c r="AA6518" s="104"/>
      <c r="AC6518" s="105"/>
      <c r="AD6518" s="105"/>
      <c r="AE6518" s="71"/>
      <c r="AF6518" s="71"/>
      <c r="AG6518" s="71"/>
      <c r="AH6518" s="71"/>
      <c r="AI6518" s="117"/>
      <c r="AK6518" s="116"/>
      <c r="AL6518" s="116"/>
      <c r="AR6518" s="127"/>
      <c r="AT6518" s="7"/>
      <c r="AU6518" s="7"/>
      <c r="AV6518" s="133"/>
      <c r="AW6518" s="126"/>
      <c r="AX6518" s="137"/>
      <c r="BQ6518" s="155"/>
      <c r="BS6518" s="6"/>
      <c r="BT6518" s="11"/>
    </row>
    <row r="6519" spans="1:72" ht="15.75" x14ac:dyDescent="0.25">
      <c r="A6519" s="52"/>
      <c r="B6519" s="56"/>
      <c r="C6519" s="7"/>
      <c r="D6519" s="7"/>
      <c r="E6519" s="7"/>
      <c r="F6519" s="7"/>
      <c r="J6519" s="71"/>
      <c r="K6519" s="74"/>
      <c r="L6519" s="176"/>
      <c r="M6519" s="176"/>
      <c r="N6519" s="78"/>
      <c r="R6519" s="80"/>
      <c r="S6519" s="92"/>
      <c r="W6519" s="104"/>
      <c r="X6519" s="199"/>
      <c r="Y6519" s="62"/>
      <c r="Z6519" s="105"/>
      <c r="AA6519" s="104"/>
      <c r="AC6519" s="105"/>
      <c r="AD6519" s="105"/>
      <c r="AE6519" s="71"/>
      <c r="AF6519" s="71"/>
      <c r="AG6519" s="71"/>
      <c r="AH6519" s="71"/>
      <c r="AI6519" s="117"/>
      <c r="AK6519" s="116"/>
      <c r="AL6519" s="116"/>
      <c r="AR6519" s="127"/>
      <c r="AT6519" s="7"/>
      <c r="AU6519" s="7"/>
      <c r="AV6519" s="133"/>
      <c r="AW6519" s="126"/>
      <c r="AX6519" s="137"/>
      <c r="BQ6519" s="155"/>
      <c r="BS6519" s="6"/>
      <c r="BT6519" s="11"/>
    </row>
    <row r="6520" spans="1:72" ht="15.75" x14ac:dyDescent="0.25">
      <c r="A6520" s="52"/>
      <c r="B6520" s="56"/>
      <c r="C6520" s="7"/>
      <c r="D6520" s="7"/>
      <c r="E6520" s="7"/>
      <c r="F6520" s="7"/>
      <c r="J6520" s="71"/>
      <c r="K6520" s="74"/>
      <c r="L6520" s="176"/>
      <c r="M6520" s="176"/>
      <c r="N6520" s="78"/>
      <c r="R6520" s="80"/>
      <c r="S6520" s="92"/>
      <c r="W6520" s="104"/>
      <c r="X6520" s="199"/>
      <c r="Y6520" s="62"/>
      <c r="Z6520" s="105"/>
      <c r="AA6520" s="104"/>
      <c r="AC6520" s="105"/>
      <c r="AD6520" s="105"/>
      <c r="AE6520" s="71"/>
      <c r="AF6520" s="71"/>
      <c r="AG6520" s="71"/>
      <c r="AH6520" s="71"/>
      <c r="AI6520" s="117"/>
      <c r="AK6520" s="116"/>
      <c r="AL6520" s="116"/>
      <c r="AR6520" s="127"/>
      <c r="AT6520" s="7"/>
      <c r="AU6520" s="7"/>
      <c r="AV6520" s="133"/>
      <c r="AW6520" s="126"/>
      <c r="AX6520" s="137"/>
      <c r="BQ6520" s="155"/>
      <c r="BS6520" s="6"/>
      <c r="BT6520" s="11"/>
    </row>
    <row r="6521" spans="1:72" ht="15.75" x14ac:dyDescent="0.25">
      <c r="A6521" s="52"/>
      <c r="B6521" s="56"/>
      <c r="C6521" s="7"/>
      <c r="D6521" s="7"/>
      <c r="E6521" s="7"/>
      <c r="F6521" s="7"/>
      <c r="J6521" s="71"/>
      <c r="K6521" s="74"/>
      <c r="L6521" s="176"/>
      <c r="M6521" s="176"/>
      <c r="N6521" s="78"/>
      <c r="R6521" s="80"/>
      <c r="S6521" s="92"/>
      <c r="W6521" s="104"/>
      <c r="X6521" s="199"/>
      <c r="Y6521" s="62"/>
      <c r="Z6521" s="105"/>
      <c r="AA6521" s="104"/>
      <c r="AC6521" s="105"/>
      <c r="AD6521" s="105"/>
      <c r="AE6521" s="71"/>
      <c r="AF6521" s="71"/>
      <c r="AG6521" s="71"/>
      <c r="AH6521" s="71"/>
      <c r="AI6521" s="117"/>
      <c r="AK6521" s="116"/>
      <c r="AL6521" s="116"/>
      <c r="AR6521" s="127"/>
      <c r="AT6521" s="7"/>
      <c r="AU6521" s="7"/>
      <c r="AV6521" s="133"/>
      <c r="AW6521" s="126"/>
      <c r="AX6521" s="137"/>
      <c r="BQ6521" s="155"/>
      <c r="BS6521" s="6"/>
      <c r="BT6521" s="11"/>
    </row>
    <row r="6522" spans="1:72" ht="15.75" x14ac:dyDescent="0.25">
      <c r="A6522" s="52"/>
      <c r="B6522" s="56"/>
      <c r="C6522" s="7"/>
      <c r="D6522" s="7"/>
      <c r="E6522" s="7"/>
      <c r="F6522" s="7"/>
      <c r="J6522" s="71"/>
      <c r="K6522" s="74"/>
      <c r="L6522" s="176"/>
      <c r="M6522" s="176"/>
      <c r="N6522" s="78"/>
      <c r="R6522" s="80"/>
      <c r="S6522" s="92"/>
      <c r="W6522" s="104"/>
      <c r="X6522" s="199"/>
      <c r="Y6522" s="62"/>
      <c r="Z6522" s="105"/>
      <c r="AA6522" s="104"/>
      <c r="AC6522" s="105"/>
      <c r="AD6522" s="105"/>
      <c r="AE6522" s="71"/>
      <c r="AF6522" s="71"/>
      <c r="AG6522" s="71"/>
      <c r="AH6522" s="71"/>
      <c r="AI6522" s="117"/>
      <c r="AK6522" s="116"/>
      <c r="AL6522" s="116"/>
      <c r="AR6522" s="127"/>
      <c r="AT6522" s="7"/>
      <c r="AU6522" s="7"/>
      <c r="AV6522" s="133"/>
      <c r="AW6522" s="126"/>
      <c r="AX6522" s="137"/>
      <c r="BQ6522" s="155"/>
      <c r="BS6522" s="6"/>
      <c r="BT6522" s="11"/>
    </row>
    <row r="6523" spans="1:72" ht="15.75" x14ac:dyDescent="0.25">
      <c r="A6523" s="52"/>
      <c r="B6523" s="56"/>
      <c r="C6523" s="7"/>
      <c r="D6523" s="7"/>
      <c r="E6523" s="7"/>
      <c r="F6523" s="7"/>
      <c r="J6523" s="71"/>
      <c r="K6523" s="74"/>
      <c r="L6523" s="176"/>
      <c r="M6523" s="176"/>
      <c r="N6523" s="78"/>
      <c r="R6523" s="80"/>
      <c r="S6523" s="92"/>
      <c r="W6523" s="104"/>
      <c r="X6523" s="199"/>
      <c r="Y6523" s="62"/>
      <c r="Z6523" s="105"/>
      <c r="AA6523" s="104"/>
      <c r="AC6523" s="105"/>
      <c r="AD6523" s="105"/>
      <c r="AE6523" s="71"/>
      <c r="AF6523" s="71"/>
      <c r="AG6523" s="71"/>
      <c r="AH6523" s="71"/>
      <c r="AI6523" s="117"/>
      <c r="AK6523" s="116"/>
      <c r="AL6523" s="116"/>
      <c r="AR6523" s="127"/>
      <c r="AT6523" s="7"/>
      <c r="AU6523" s="7"/>
      <c r="AV6523" s="133"/>
      <c r="AW6523" s="126"/>
      <c r="AX6523" s="137"/>
      <c r="BQ6523" s="155"/>
      <c r="BS6523" s="6"/>
      <c r="BT6523" s="11"/>
    </row>
    <row r="6524" spans="1:72" ht="15.75" x14ac:dyDescent="0.25">
      <c r="A6524" s="52"/>
      <c r="B6524" s="56"/>
      <c r="C6524" s="7"/>
      <c r="D6524" s="7"/>
      <c r="E6524" s="7"/>
      <c r="F6524" s="7"/>
      <c r="J6524" s="71"/>
      <c r="K6524" s="74"/>
      <c r="L6524" s="176"/>
      <c r="M6524" s="176"/>
      <c r="N6524" s="78"/>
      <c r="R6524" s="80"/>
      <c r="S6524" s="92"/>
      <c r="W6524" s="104"/>
      <c r="X6524" s="199"/>
      <c r="Y6524" s="62"/>
      <c r="Z6524" s="105"/>
      <c r="AA6524" s="104"/>
      <c r="AC6524" s="105"/>
      <c r="AD6524" s="105"/>
      <c r="AE6524" s="71"/>
      <c r="AF6524" s="71"/>
      <c r="AG6524" s="71"/>
      <c r="AH6524" s="71"/>
      <c r="AI6524" s="117"/>
      <c r="AK6524" s="116"/>
      <c r="AL6524" s="116"/>
      <c r="AR6524" s="127"/>
      <c r="AT6524" s="7"/>
      <c r="AU6524" s="7"/>
      <c r="AV6524" s="133"/>
      <c r="AW6524" s="126"/>
      <c r="AX6524" s="137"/>
      <c r="BQ6524" s="155"/>
      <c r="BS6524" s="6"/>
      <c r="BT6524" s="11"/>
    </row>
    <row r="6525" spans="1:72" ht="15.75" x14ac:dyDescent="0.25">
      <c r="A6525" s="52"/>
      <c r="B6525" s="56"/>
      <c r="C6525" s="7"/>
      <c r="D6525" s="7"/>
      <c r="E6525" s="7"/>
      <c r="F6525" s="7"/>
      <c r="J6525" s="71"/>
      <c r="K6525" s="74"/>
      <c r="L6525" s="176"/>
      <c r="M6525" s="176"/>
      <c r="N6525" s="78"/>
      <c r="R6525" s="80"/>
      <c r="S6525" s="92"/>
      <c r="W6525" s="104"/>
      <c r="X6525" s="199"/>
      <c r="Y6525" s="62"/>
      <c r="Z6525" s="105"/>
      <c r="AA6525" s="104"/>
      <c r="AC6525" s="105"/>
      <c r="AD6525" s="105"/>
      <c r="AE6525" s="71"/>
      <c r="AF6525" s="71"/>
      <c r="AG6525" s="71"/>
      <c r="AH6525" s="71"/>
      <c r="AI6525" s="117"/>
      <c r="AK6525" s="116"/>
      <c r="AL6525" s="116"/>
      <c r="AR6525" s="127"/>
      <c r="AT6525" s="7"/>
      <c r="AU6525" s="7"/>
      <c r="AV6525" s="133"/>
      <c r="AW6525" s="126"/>
      <c r="AX6525" s="137"/>
      <c r="BQ6525" s="155"/>
      <c r="BS6525" s="6"/>
      <c r="BT6525" s="11"/>
    </row>
    <row r="6526" spans="1:72" ht="15.75" x14ac:dyDescent="0.25">
      <c r="A6526" s="52"/>
      <c r="B6526" s="56"/>
      <c r="C6526" s="7"/>
      <c r="D6526" s="7"/>
      <c r="E6526" s="7"/>
      <c r="F6526" s="7"/>
      <c r="J6526" s="71"/>
      <c r="K6526" s="74"/>
      <c r="L6526" s="176"/>
      <c r="M6526" s="176"/>
      <c r="N6526" s="78"/>
      <c r="R6526" s="80"/>
      <c r="S6526" s="92"/>
      <c r="W6526" s="104"/>
      <c r="X6526" s="199"/>
      <c r="Y6526" s="62"/>
      <c r="Z6526" s="105"/>
      <c r="AA6526" s="104"/>
      <c r="AC6526" s="105"/>
      <c r="AD6526" s="105"/>
      <c r="AE6526" s="71"/>
      <c r="AF6526" s="71"/>
      <c r="AG6526" s="71"/>
      <c r="AH6526" s="71"/>
      <c r="AI6526" s="117"/>
      <c r="AK6526" s="116"/>
      <c r="AL6526" s="116"/>
      <c r="AR6526" s="127"/>
      <c r="AT6526" s="7"/>
      <c r="AU6526" s="7"/>
      <c r="AV6526" s="133"/>
      <c r="AW6526" s="126"/>
      <c r="AX6526" s="137"/>
      <c r="BQ6526" s="155"/>
      <c r="BS6526" s="6"/>
      <c r="BT6526" s="11"/>
    </row>
    <row r="6527" spans="1:72" ht="15.75" x14ac:dyDescent="0.25">
      <c r="A6527" s="52"/>
      <c r="B6527" s="56"/>
      <c r="C6527" s="7"/>
      <c r="D6527" s="7"/>
      <c r="E6527" s="7"/>
      <c r="F6527" s="7"/>
      <c r="J6527" s="71"/>
      <c r="K6527" s="74"/>
      <c r="L6527" s="176"/>
      <c r="M6527" s="176"/>
      <c r="N6527" s="78"/>
      <c r="R6527" s="80"/>
      <c r="S6527" s="92"/>
      <c r="W6527" s="104"/>
      <c r="X6527" s="199"/>
      <c r="Y6527" s="62"/>
      <c r="Z6527" s="105"/>
      <c r="AA6527" s="104"/>
      <c r="AC6527" s="105"/>
      <c r="AD6527" s="105"/>
      <c r="AE6527" s="71"/>
      <c r="AF6527" s="71"/>
      <c r="AG6527" s="71"/>
      <c r="AH6527" s="71"/>
      <c r="AI6527" s="117"/>
      <c r="AK6527" s="116"/>
      <c r="AL6527" s="116"/>
      <c r="AR6527" s="127"/>
      <c r="AT6527" s="7"/>
      <c r="AU6527" s="7"/>
      <c r="AV6527" s="133"/>
      <c r="AW6527" s="126"/>
      <c r="AX6527" s="137"/>
      <c r="BQ6527" s="155"/>
      <c r="BS6527" s="6"/>
      <c r="BT6527" s="11"/>
    </row>
    <row r="6528" spans="1:72" ht="15.75" x14ac:dyDescent="0.25">
      <c r="A6528" s="52"/>
      <c r="B6528" s="56"/>
      <c r="C6528" s="7"/>
      <c r="D6528" s="7"/>
      <c r="E6528" s="7"/>
      <c r="F6528" s="7"/>
      <c r="J6528" s="71"/>
      <c r="K6528" s="74"/>
      <c r="L6528" s="176"/>
      <c r="M6528" s="176"/>
      <c r="N6528" s="78"/>
      <c r="R6528" s="80"/>
      <c r="S6528" s="92"/>
      <c r="W6528" s="104"/>
      <c r="X6528" s="199"/>
      <c r="Y6528" s="62"/>
      <c r="Z6528" s="105"/>
      <c r="AA6528" s="104"/>
      <c r="AC6528" s="105"/>
      <c r="AD6528" s="105"/>
      <c r="AE6528" s="71"/>
      <c r="AF6528" s="71"/>
      <c r="AG6528" s="71"/>
      <c r="AH6528" s="71"/>
      <c r="AI6528" s="117"/>
      <c r="AK6528" s="116"/>
      <c r="AL6528" s="116"/>
      <c r="AR6528" s="127"/>
      <c r="AT6528" s="7"/>
      <c r="AU6528" s="7"/>
      <c r="AV6528" s="133"/>
      <c r="AW6528" s="126"/>
      <c r="AX6528" s="137"/>
      <c r="BQ6528" s="155"/>
      <c r="BS6528" s="6"/>
      <c r="BT6528" s="11"/>
    </row>
    <row r="6529" spans="1:72" ht="15.75" x14ac:dyDescent="0.25">
      <c r="A6529" s="52"/>
      <c r="B6529" s="56"/>
      <c r="C6529" s="7"/>
      <c r="D6529" s="7"/>
      <c r="E6529" s="7"/>
      <c r="F6529" s="7"/>
      <c r="J6529" s="71"/>
      <c r="K6529" s="74"/>
      <c r="L6529" s="176"/>
      <c r="M6529" s="176"/>
      <c r="N6529" s="78"/>
      <c r="R6529" s="80"/>
      <c r="S6529" s="92"/>
      <c r="W6529" s="104"/>
      <c r="X6529" s="199"/>
      <c r="Y6529" s="62"/>
      <c r="Z6529" s="105"/>
      <c r="AA6529" s="104"/>
      <c r="AC6529" s="105"/>
      <c r="AD6529" s="105"/>
      <c r="AE6529" s="71"/>
      <c r="AF6529" s="71"/>
      <c r="AG6529" s="71"/>
      <c r="AH6529" s="71"/>
      <c r="AI6529" s="117"/>
      <c r="AK6529" s="116"/>
      <c r="AL6529" s="116"/>
      <c r="AR6529" s="127"/>
      <c r="AT6529" s="7"/>
      <c r="AU6529" s="7"/>
      <c r="AV6529" s="133"/>
      <c r="AW6529" s="126"/>
      <c r="AX6529" s="137"/>
      <c r="BQ6529" s="155"/>
      <c r="BS6529" s="6"/>
      <c r="BT6529" s="11"/>
    </row>
    <row r="6530" spans="1:72" ht="15.75" x14ac:dyDescent="0.25">
      <c r="A6530" s="52"/>
      <c r="B6530" s="56"/>
      <c r="C6530" s="7"/>
      <c r="D6530" s="7"/>
      <c r="E6530" s="7"/>
      <c r="F6530" s="7"/>
      <c r="J6530" s="71"/>
      <c r="K6530" s="74"/>
      <c r="L6530" s="176"/>
      <c r="M6530" s="176"/>
      <c r="N6530" s="78"/>
      <c r="R6530" s="80"/>
      <c r="S6530" s="92"/>
      <c r="W6530" s="104"/>
      <c r="X6530" s="199"/>
      <c r="Y6530" s="62"/>
      <c r="Z6530" s="105"/>
      <c r="AA6530" s="104"/>
      <c r="AC6530" s="105"/>
      <c r="AD6530" s="105"/>
      <c r="AE6530" s="71"/>
      <c r="AF6530" s="71"/>
      <c r="AG6530" s="71"/>
      <c r="AH6530" s="71"/>
      <c r="AI6530" s="117"/>
      <c r="AK6530" s="116"/>
      <c r="AL6530" s="116"/>
      <c r="AR6530" s="127"/>
      <c r="AT6530" s="7"/>
      <c r="AU6530" s="7"/>
      <c r="AV6530" s="133"/>
      <c r="AW6530" s="126"/>
      <c r="AX6530" s="137"/>
      <c r="BQ6530" s="155"/>
      <c r="BS6530" s="6"/>
      <c r="BT6530" s="11"/>
    </row>
    <row r="6531" spans="1:72" ht="15.75" x14ac:dyDescent="0.25">
      <c r="A6531" s="52"/>
      <c r="B6531" s="56"/>
      <c r="C6531" s="7"/>
      <c r="D6531" s="7"/>
      <c r="E6531" s="7"/>
      <c r="F6531" s="7"/>
      <c r="J6531" s="71"/>
      <c r="K6531" s="74"/>
      <c r="L6531" s="176"/>
      <c r="M6531" s="176"/>
      <c r="N6531" s="78"/>
      <c r="R6531" s="80"/>
      <c r="S6531" s="92"/>
      <c r="W6531" s="104"/>
      <c r="X6531" s="199"/>
      <c r="Y6531" s="62"/>
      <c r="Z6531" s="105"/>
      <c r="AA6531" s="104"/>
      <c r="AC6531" s="105"/>
      <c r="AD6531" s="105"/>
      <c r="AE6531" s="71"/>
      <c r="AF6531" s="71"/>
      <c r="AG6531" s="71"/>
      <c r="AH6531" s="71"/>
      <c r="AI6531" s="117"/>
      <c r="AK6531" s="116"/>
      <c r="AL6531" s="116"/>
      <c r="AR6531" s="127"/>
      <c r="AT6531" s="7"/>
      <c r="AU6531" s="7"/>
      <c r="AV6531" s="133"/>
      <c r="AW6531" s="126"/>
      <c r="AX6531" s="137"/>
      <c r="BQ6531" s="155"/>
      <c r="BS6531" s="6"/>
      <c r="BT6531" s="11"/>
    </row>
    <row r="6532" spans="1:72" ht="15.75" x14ac:dyDescent="0.25">
      <c r="A6532" s="52"/>
      <c r="B6532" s="56"/>
      <c r="C6532" s="7"/>
      <c r="D6532" s="7"/>
      <c r="E6532" s="7"/>
      <c r="F6532" s="7"/>
      <c r="J6532" s="71"/>
      <c r="K6532" s="74"/>
      <c r="L6532" s="176"/>
      <c r="M6532" s="176"/>
      <c r="N6532" s="78"/>
      <c r="R6532" s="80"/>
      <c r="S6532" s="92"/>
      <c r="W6532" s="104"/>
      <c r="X6532" s="199"/>
      <c r="Y6532" s="62"/>
      <c r="Z6532" s="105"/>
      <c r="AA6532" s="104"/>
      <c r="AC6532" s="105"/>
      <c r="AD6532" s="105"/>
      <c r="AE6532" s="71"/>
      <c r="AF6532" s="71"/>
      <c r="AG6532" s="71"/>
      <c r="AH6532" s="71"/>
      <c r="AI6532" s="117"/>
      <c r="AK6532" s="116"/>
      <c r="AL6532" s="116"/>
      <c r="AR6532" s="127"/>
      <c r="AT6532" s="7"/>
      <c r="AU6532" s="7"/>
      <c r="AV6532" s="133"/>
      <c r="AW6532" s="126"/>
      <c r="AX6532" s="137"/>
      <c r="BQ6532" s="155"/>
      <c r="BS6532" s="6"/>
      <c r="BT6532" s="11"/>
    </row>
    <row r="6533" spans="1:72" ht="15.75" x14ac:dyDescent="0.25">
      <c r="A6533" s="52"/>
      <c r="B6533" s="56"/>
      <c r="C6533" s="7"/>
      <c r="D6533" s="7"/>
      <c r="E6533" s="7"/>
      <c r="F6533" s="7"/>
      <c r="J6533" s="71"/>
      <c r="K6533" s="74"/>
      <c r="L6533" s="176"/>
      <c r="M6533" s="176"/>
      <c r="N6533" s="78"/>
      <c r="R6533" s="80"/>
      <c r="S6533" s="92"/>
      <c r="W6533" s="104"/>
      <c r="X6533" s="199"/>
      <c r="Y6533" s="62"/>
      <c r="Z6533" s="105"/>
      <c r="AA6533" s="104"/>
      <c r="AC6533" s="105"/>
      <c r="AD6533" s="105"/>
      <c r="AE6533" s="71"/>
      <c r="AF6533" s="71"/>
      <c r="AG6533" s="71"/>
      <c r="AH6533" s="71"/>
      <c r="AI6533" s="117"/>
      <c r="AK6533" s="116"/>
      <c r="AL6533" s="116"/>
      <c r="AR6533" s="127"/>
      <c r="AT6533" s="7"/>
      <c r="AU6533" s="7"/>
      <c r="AV6533" s="133"/>
      <c r="AW6533" s="126"/>
      <c r="AX6533" s="137"/>
      <c r="BQ6533" s="155"/>
      <c r="BS6533" s="6"/>
      <c r="BT6533" s="11"/>
    </row>
    <row r="6534" spans="1:72" ht="15.75" x14ac:dyDescent="0.25">
      <c r="A6534" s="52"/>
      <c r="B6534" s="56"/>
      <c r="C6534" s="7"/>
      <c r="D6534" s="7"/>
      <c r="E6534" s="7"/>
      <c r="F6534" s="7"/>
      <c r="J6534" s="71"/>
      <c r="K6534" s="74"/>
      <c r="L6534" s="176"/>
      <c r="M6534" s="176"/>
      <c r="N6534" s="78"/>
      <c r="R6534" s="80"/>
      <c r="S6534" s="92"/>
      <c r="W6534" s="104"/>
      <c r="X6534" s="199"/>
      <c r="Y6534" s="62"/>
      <c r="Z6534" s="105"/>
      <c r="AA6534" s="104"/>
      <c r="AC6534" s="105"/>
      <c r="AD6534" s="105"/>
      <c r="AE6534" s="71"/>
      <c r="AF6534" s="71"/>
      <c r="AG6534" s="71"/>
      <c r="AH6534" s="71"/>
      <c r="AI6534" s="117"/>
      <c r="AK6534" s="116"/>
      <c r="AL6534" s="116"/>
      <c r="AR6534" s="127"/>
      <c r="AT6534" s="7"/>
      <c r="AU6534" s="7"/>
      <c r="AV6534" s="133"/>
      <c r="AW6534" s="126"/>
      <c r="AX6534" s="137"/>
      <c r="BQ6534" s="155"/>
      <c r="BS6534" s="6"/>
      <c r="BT6534" s="11"/>
    </row>
    <row r="6535" spans="1:72" ht="15.75" x14ac:dyDescent="0.25">
      <c r="A6535" s="52"/>
      <c r="B6535" s="56"/>
      <c r="C6535" s="7"/>
      <c r="D6535" s="7"/>
      <c r="E6535" s="7"/>
      <c r="F6535" s="7"/>
      <c r="J6535" s="71"/>
      <c r="K6535" s="74"/>
      <c r="L6535" s="176"/>
      <c r="M6535" s="176"/>
      <c r="N6535" s="78"/>
      <c r="R6535" s="80"/>
      <c r="S6535" s="92"/>
      <c r="W6535" s="104"/>
      <c r="X6535" s="199"/>
      <c r="Y6535" s="62"/>
      <c r="Z6535" s="105"/>
      <c r="AA6535" s="104"/>
      <c r="AC6535" s="105"/>
      <c r="AD6535" s="105"/>
      <c r="AE6535" s="71"/>
      <c r="AF6535" s="71"/>
      <c r="AG6535" s="71"/>
      <c r="AH6535" s="71"/>
      <c r="AI6535" s="117"/>
      <c r="AK6535" s="116"/>
      <c r="AL6535" s="116"/>
      <c r="AR6535" s="127"/>
      <c r="AT6535" s="7"/>
      <c r="AU6535" s="7"/>
      <c r="AV6535" s="133"/>
      <c r="AW6535" s="126"/>
      <c r="AX6535" s="137"/>
      <c r="BQ6535" s="155"/>
      <c r="BS6535" s="6"/>
      <c r="BT6535" s="11"/>
    </row>
    <row r="6536" spans="1:72" ht="15.75" x14ac:dyDescent="0.25">
      <c r="A6536" s="52"/>
      <c r="B6536" s="56"/>
      <c r="C6536" s="7"/>
      <c r="D6536" s="7"/>
      <c r="E6536" s="7"/>
      <c r="F6536" s="7"/>
      <c r="J6536" s="71"/>
      <c r="K6536" s="74"/>
      <c r="L6536" s="176"/>
      <c r="M6536" s="176"/>
      <c r="N6536" s="78"/>
      <c r="R6536" s="80"/>
      <c r="S6536" s="92"/>
      <c r="W6536" s="104"/>
      <c r="X6536" s="199"/>
      <c r="Y6536" s="62"/>
      <c r="Z6536" s="105"/>
      <c r="AA6536" s="104"/>
      <c r="AC6536" s="105"/>
      <c r="AD6536" s="105"/>
      <c r="AE6536" s="71"/>
      <c r="AF6536" s="71"/>
      <c r="AG6536" s="71"/>
      <c r="AH6536" s="71"/>
      <c r="AI6536" s="117"/>
      <c r="AK6536" s="116"/>
      <c r="AL6536" s="116"/>
      <c r="AR6536" s="127"/>
      <c r="AT6536" s="7"/>
      <c r="AU6536" s="7"/>
      <c r="AV6536" s="133"/>
      <c r="AW6536" s="126"/>
      <c r="AX6536" s="137"/>
      <c r="BQ6536" s="155"/>
      <c r="BS6536" s="6"/>
      <c r="BT6536" s="11"/>
    </row>
    <row r="6537" spans="1:72" ht="15.75" x14ac:dyDescent="0.25">
      <c r="A6537" s="52"/>
      <c r="B6537" s="56"/>
      <c r="C6537" s="7"/>
      <c r="D6537" s="7"/>
      <c r="E6537" s="7"/>
      <c r="F6537" s="7"/>
      <c r="J6537" s="71"/>
      <c r="K6537" s="74"/>
      <c r="L6537" s="176"/>
      <c r="M6537" s="176"/>
      <c r="N6537" s="78"/>
      <c r="R6537" s="80"/>
      <c r="S6537" s="92"/>
      <c r="W6537" s="104"/>
      <c r="X6537" s="199"/>
      <c r="Y6537" s="62"/>
      <c r="Z6537" s="105"/>
      <c r="AA6537" s="104"/>
      <c r="AC6537" s="105"/>
      <c r="AD6537" s="105"/>
      <c r="AE6537" s="71"/>
      <c r="AF6537" s="71"/>
      <c r="AG6537" s="71"/>
      <c r="AH6537" s="71"/>
      <c r="AI6537" s="117"/>
      <c r="AK6537" s="116"/>
      <c r="AL6537" s="116"/>
      <c r="AR6537" s="127"/>
      <c r="AT6537" s="7"/>
      <c r="AU6537" s="7"/>
      <c r="AV6537" s="133"/>
      <c r="AW6537" s="126"/>
      <c r="AX6537" s="137"/>
      <c r="BQ6537" s="155"/>
      <c r="BS6537" s="6"/>
      <c r="BT6537" s="11"/>
    </row>
    <row r="6538" spans="1:72" ht="15.75" x14ac:dyDescent="0.25">
      <c r="A6538" s="52"/>
      <c r="B6538" s="56"/>
      <c r="C6538" s="7"/>
      <c r="D6538" s="7"/>
      <c r="E6538" s="7"/>
      <c r="F6538" s="7"/>
      <c r="J6538" s="71"/>
      <c r="K6538" s="74"/>
      <c r="L6538" s="176"/>
      <c r="M6538" s="176"/>
      <c r="N6538" s="78"/>
      <c r="R6538" s="80"/>
      <c r="S6538" s="92"/>
      <c r="W6538" s="104"/>
      <c r="X6538" s="199"/>
      <c r="Y6538" s="62"/>
      <c r="Z6538" s="105"/>
      <c r="AA6538" s="104"/>
      <c r="AC6538" s="105"/>
      <c r="AD6538" s="105"/>
      <c r="AE6538" s="71"/>
      <c r="AF6538" s="71"/>
      <c r="AG6538" s="71"/>
      <c r="AH6538" s="71"/>
      <c r="AI6538" s="117"/>
      <c r="AK6538" s="116"/>
      <c r="AL6538" s="116"/>
      <c r="AR6538" s="127"/>
      <c r="AT6538" s="7"/>
      <c r="AU6538" s="7"/>
      <c r="AV6538" s="133"/>
      <c r="AW6538" s="126"/>
      <c r="AX6538" s="137"/>
      <c r="BQ6538" s="155"/>
      <c r="BS6538" s="6"/>
      <c r="BT6538" s="11"/>
    </row>
    <row r="6539" spans="1:72" ht="15.75" x14ac:dyDescent="0.25">
      <c r="A6539" s="52"/>
      <c r="B6539" s="56"/>
      <c r="C6539" s="7"/>
      <c r="D6539" s="7"/>
      <c r="E6539" s="7"/>
      <c r="F6539" s="7"/>
      <c r="J6539" s="71"/>
      <c r="K6539" s="74"/>
      <c r="L6539" s="176"/>
      <c r="M6539" s="176"/>
      <c r="N6539" s="78"/>
      <c r="R6539" s="80"/>
      <c r="S6539" s="92"/>
      <c r="W6539" s="104"/>
      <c r="X6539" s="199"/>
      <c r="Y6539" s="62"/>
      <c r="Z6539" s="105"/>
      <c r="AA6539" s="104"/>
      <c r="AC6539" s="105"/>
      <c r="AD6539" s="105"/>
      <c r="AE6539" s="71"/>
      <c r="AF6539" s="71"/>
      <c r="AG6539" s="71"/>
      <c r="AH6539" s="71"/>
      <c r="AI6539" s="117"/>
      <c r="AK6539" s="116"/>
      <c r="AL6539" s="116"/>
      <c r="AR6539" s="127"/>
      <c r="AT6539" s="7"/>
      <c r="AU6539" s="7"/>
      <c r="AV6539" s="133"/>
      <c r="AW6539" s="126"/>
      <c r="AX6539" s="137"/>
      <c r="BQ6539" s="155"/>
      <c r="BS6539" s="6"/>
      <c r="BT6539" s="11"/>
    </row>
    <row r="6540" spans="1:72" ht="15.75" x14ac:dyDescent="0.25">
      <c r="A6540" s="52"/>
      <c r="B6540" s="56"/>
      <c r="C6540" s="7"/>
      <c r="D6540" s="7"/>
      <c r="E6540" s="7"/>
      <c r="F6540" s="7"/>
      <c r="J6540" s="71"/>
      <c r="K6540" s="74"/>
      <c r="L6540" s="176"/>
      <c r="M6540" s="176"/>
      <c r="N6540" s="78"/>
      <c r="R6540" s="80"/>
      <c r="S6540" s="92"/>
      <c r="W6540" s="104"/>
      <c r="X6540" s="199"/>
      <c r="Y6540" s="62"/>
      <c r="Z6540" s="105"/>
      <c r="AA6540" s="104"/>
      <c r="AC6540" s="105"/>
      <c r="AD6540" s="105"/>
      <c r="AE6540" s="71"/>
      <c r="AF6540" s="71"/>
      <c r="AG6540" s="71"/>
      <c r="AH6540" s="71"/>
      <c r="AI6540" s="117"/>
      <c r="AK6540" s="116"/>
      <c r="AL6540" s="116"/>
      <c r="AR6540" s="127"/>
      <c r="AT6540" s="7"/>
      <c r="AU6540" s="7"/>
      <c r="AV6540" s="133"/>
      <c r="AW6540" s="126"/>
      <c r="AX6540" s="137"/>
      <c r="BQ6540" s="155"/>
      <c r="BS6540" s="6"/>
      <c r="BT6540" s="11"/>
    </row>
    <row r="6541" spans="1:72" ht="15.75" x14ac:dyDescent="0.25">
      <c r="A6541" s="52"/>
      <c r="B6541" s="56"/>
      <c r="C6541" s="7"/>
      <c r="D6541" s="7"/>
      <c r="E6541" s="7"/>
      <c r="F6541" s="7"/>
      <c r="J6541" s="71"/>
      <c r="K6541" s="74"/>
      <c r="L6541" s="176"/>
      <c r="M6541" s="176"/>
      <c r="N6541" s="78"/>
      <c r="R6541" s="80"/>
      <c r="S6541" s="92"/>
      <c r="W6541" s="104"/>
      <c r="X6541" s="199"/>
      <c r="Y6541" s="62"/>
      <c r="Z6541" s="105"/>
      <c r="AA6541" s="104"/>
      <c r="AC6541" s="105"/>
      <c r="AD6541" s="105"/>
      <c r="AE6541" s="71"/>
      <c r="AF6541" s="71"/>
      <c r="AG6541" s="71"/>
      <c r="AH6541" s="71"/>
      <c r="AI6541" s="117"/>
      <c r="AK6541" s="116"/>
      <c r="AL6541" s="116"/>
      <c r="AR6541" s="127"/>
      <c r="AT6541" s="7"/>
      <c r="AU6541" s="7"/>
      <c r="AV6541" s="133"/>
      <c r="AW6541" s="126"/>
      <c r="AX6541" s="137"/>
      <c r="BQ6541" s="155"/>
      <c r="BS6541" s="6"/>
      <c r="BT6541" s="11"/>
    </row>
    <row r="6542" spans="1:72" ht="15.75" x14ac:dyDescent="0.25">
      <c r="A6542" s="52"/>
      <c r="B6542" s="56"/>
      <c r="C6542" s="7"/>
      <c r="D6542" s="7"/>
      <c r="E6542" s="7"/>
      <c r="F6542" s="7"/>
      <c r="J6542" s="71"/>
      <c r="K6542" s="74"/>
      <c r="L6542" s="176"/>
      <c r="M6542" s="176"/>
      <c r="N6542" s="78"/>
      <c r="R6542" s="80"/>
      <c r="S6542" s="92"/>
      <c r="W6542" s="104"/>
      <c r="X6542" s="199"/>
      <c r="Y6542" s="62"/>
      <c r="Z6542" s="105"/>
      <c r="AA6542" s="104"/>
      <c r="AC6542" s="105"/>
      <c r="AD6542" s="105"/>
      <c r="AE6542" s="71"/>
      <c r="AF6542" s="71"/>
      <c r="AG6542" s="71"/>
      <c r="AH6542" s="71"/>
      <c r="AI6542" s="117"/>
      <c r="AK6542" s="116"/>
      <c r="AL6542" s="116"/>
      <c r="AR6542" s="127"/>
      <c r="AT6542" s="7"/>
      <c r="AU6542" s="7"/>
      <c r="AV6542" s="133"/>
      <c r="AW6542" s="126"/>
      <c r="AX6542" s="137"/>
      <c r="BQ6542" s="155"/>
      <c r="BS6542" s="6"/>
      <c r="BT6542" s="11"/>
    </row>
    <row r="6543" spans="1:72" ht="15.75" x14ac:dyDescent="0.25">
      <c r="A6543" s="52"/>
      <c r="B6543" s="56"/>
      <c r="C6543" s="7"/>
      <c r="D6543" s="7"/>
      <c r="E6543" s="7"/>
      <c r="F6543" s="7"/>
      <c r="J6543" s="71"/>
      <c r="K6543" s="74"/>
      <c r="L6543" s="176"/>
      <c r="M6543" s="176"/>
      <c r="N6543" s="78"/>
      <c r="R6543" s="80"/>
      <c r="S6543" s="92"/>
      <c r="W6543" s="104"/>
      <c r="X6543" s="199"/>
      <c r="Y6543" s="62"/>
      <c r="Z6543" s="105"/>
      <c r="AA6543" s="104"/>
      <c r="AC6543" s="105"/>
      <c r="AD6543" s="105"/>
      <c r="AE6543" s="71"/>
      <c r="AF6543" s="71"/>
      <c r="AG6543" s="71"/>
      <c r="AH6543" s="71"/>
      <c r="AI6543" s="117"/>
      <c r="AK6543" s="116"/>
      <c r="AL6543" s="116"/>
      <c r="AR6543" s="127"/>
      <c r="AT6543" s="7"/>
      <c r="AU6543" s="7"/>
      <c r="AV6543" s="133"/>
      <c r="AW6543" s="126"/>
      <c r="AX6543" s="137"/>
      <c r="BQ6543" s="155"/>
      <c r="BS6543" s="6"/>
      <c r="BT6543" s="11"/>
    </row>
    <row r="6544" spans="1:72" ht="15.75" x14ac:dyDescent="0.25">
      <c r="A6544" s="52"/>
      <c r="B6544" s="56"/>
      <c r="C6544" s="7"/>
      <c r="D6544" s="7"/>
      <c r="E6544" s="7"/>
      <c r="F6544" s="7"/>
      <c r="J6544" s="71"/>
      <c r="K6544" s="74"/>
      <c r="L6544" s="176"/>
      <c r="M6544" s="176"/>
      <c r="N6544" s="78"/>
      <c r="R6544" s="80"/>
      <c r="S6544" s="92"/>
      <c r="W6544" s="104"/>
      <c r="X6544" s="199"/>
      <c r="Y6544" s="62"/>
      <c r="Z6544" s="105"/>
      <c r="AA6544" s="104"/>
      <c r="AC6544" s="105"/>
      <c r="AD6544" s="105"/>
      <c r="AE6544" s="71"/>
      <c r="AF6544" s="71"/>
      <c r="AG6544" s="71"/>
      <c r="AH6544" s="71"/>
      <c r="AI6544" s="117"/>
      <c r="AK6544" s="116"/>
      <c r="AL6544" s="116"/>
      <c r="AR6544" s="127"/>
      <c r="AT6544" s="7"/>
      <c r="AU6544" s="7"/>
      <c r="AV6544" s="133"/>
      <c r="AW6544" s="126"/>
      <c r="AX6544" s="137"/>
      <c r="BQ6544" s="155"/>
      <c r="BS6544" s="6"/>
      <c r="BT6544" s="11"/>
    </row>
    <row r="6545" spans="1:72" ht="15.75" x14ac:dyDescent="0.25">
      <c r="A6545" s="52"/>
      <c r="B6545" s="56"/>
      <c r="C6545" s="7"/>
      <c r="D6545" s="7"/>
      <c r="E6545" s="7"/>
      <c r="F6545" s="7"/>
      <c r="J6545" s="71"/>
      <c r="K6545" s="74"/>
      <c r="L6545" s="176"/>
      <c r="M6545" s="176"/>
      <c r="N6545" s="78"/>
      <c r="R6545" s="80"/>
      <c r="S6545" s="92"/>
      <c r="W6545" s="104"/>
      <c r="X6545" s="199"/>
      <c r="Y6545" s="62"/>
      <c r="Z6545" s="105"/>
      <c r="AA6545" s="104"/>
      <c r="AC6545" s="105"/>
      <c r="AD6545" s="105"/>
      <c r="AE6545" s="71"/>
      <c r="AF6545" s="71"/>
      <c r="AG6545" s="71"/>
      <c r="AH6545" s="71"/>
      <c r="AI6545" s="117"/>
      <c r="AK6545" s="116"/>
      <c r="AL6545" s="116"/>
      <c r="AR6545" s="127"/>
      <c r="AT6545" s="7"/>
      <c r="AU6545" s="7"/>
      <c r="AV6545" s="133"/>
      <c r="AW6545" s="126"/>
      <c r="AX6545" s="137"/>
      <c r="BQ6545" s="155"/>
      <c r="BS6545" s="6"/>
      <c r="BT6545" s="11"/>
    </row>
    <row r="6546" spans="1:72" ht="15.75" x14ac:dyDescent="0.25">
      <c r="A6546" s="52"/>
      <c r="B6546" s="56"/>
      <c r="C6546" s="7"/>
      <c r="D6546" s="7"/>
      <c r="E6546" s="7"/>
      <c r="F6546" s="7"/>
      <c r="J6546" s="71"/>
      <c r="K6546" s="74"/>
      <c r="L6546" s="176"/>
      <c r="M6546" s="176"/>
      <c r="N6546" s="78"/>
      <c r="R6546" s="80"/>
      <c r="S6546" s="92"/>
      <c r="W6546" s="104"/>
      <c r="X6546" s="199"/>
      <c r="Y6546" s="62"/>
      <c r="Z6546" s="105"/>
      <c r="AA6546" s="104"/>
      <c r="AC6546" s="105"/>
      <c r="AD6546" s="105"/>
      <c r="AE6546" s="71"/>
      <c r="AF6546" s="71"/>
      <c r="AG6546" s="71"/>
      <c r="AH6546" s="71"/>
      <c r="AI6546" s="117"/>
      <c r="AK6546" s="116"/>
      <c r="AL6546" s="116"/>
      <c r="AR6546" s="127"/>
      <c r="AT6546" s="7"/>
      <c r="AU6546" s="7"/>
      <c r="AV6546" s="133"/>
      <c r="AW6546" s="126"/>
      <c r="AX6546" s="137"/>
      <c r="BQ6546" s="155"/>
      <c r="BS6546" s="6"/>
      <c r="BT6546" s="11"/>
    </row>
    <row r="6547" spans="1:72" ht="15.75" x14ac:dyDescent="0.25">
      <c r="A6547" s="52"/>
      <c r="B6547" s="56"/>
      <c r="C6547" s="7"/>
      <c r="D6547" s="7"/>
      <c r="E6547" s="7"/>
      <c r="F6547" s="7"/>
      <c r="J6547" s="71"/>
      <c r="K6547" s="74"/>
      <c r="L6547" s="176"/>
      <c r="M6547" s="176"/>
      <c r="N6547" s="78"/>
      <c r="R6547" s="80"/>
      <c r="S6547" s="92"/>
      <c r="W6547" s="104"/>
      <c r="X6547" s="199"/>
      <c r="Y6547" s="62"/>
      <c r="Z6547" s="105"/>
      <c r="AA6547" s="104"/>
      <c r="AC6547" s="105"/>
      <c r="AD6547" s="105"/>
      <c r="AE6547" s="71"/>
      <c r="AF6547" s="71"/>
      <c r="AG6547" s="71"/>
      <c r="AH6547" s="71"/>
      <c r="AI6547" s="117"/>
      <c r="AK6547" s="116"/>
      <c r="AL6547" s="116"/>
      <c r="AR6547" s="127"/>
      <c r="AT6547" s="7"/>
      <c r="AU6547" s="7"/>
      <c r="AV6547" s="133"/>
      <c r="AW6547" s="126"/>
      <c r="AX6547" s="137"/>
      <c r="BQ6547" s="155"/>
      <c r="BS6547" s="6"/>
      <c r="BT6547" s="11"/>
    </row>
    <row r="6548" spans="1:72" ht="15.75" x14ac:dyDescent="0.25">
      <c r="A6548" s="52"/>
      <c r="B6548" s="56"/>
      <c r="C6548" s="7"/>
      <c r="D6548" s="7"/>
      <c r="E6548" s="7"/>
      <c r="F6548" s="7"/>
      <c r="J6548" s="71"/>
      <c r="K6548" s="74"/>
      <c r="L6548" s="176"/>
      <c r="M6548" s="176"/>
      <c r="N6548" s="78"/>
      <c r="R6548" s="80"/>
      <c r="S6548" s="92"/>
      <c r="W6548" s="104"/>
      <c r="X6548" s="199"/>
      <c r="Y6548" s="62"/>
      <c r="Z6548" s="105"/>
      <c r="AA6548" s="104"/>
      <c r="AC6548" s="105"/>
      <c r="AD6548" s="105"/>
      <c r="AE6548" s="71"/>
      <c r="AF6548" s="71"/>
      <c r="AG6548" s="71"/>
      <c r="AH6548" s="71"/>
      <c r="AI6548" s="117"/>
      <c r="AK6548" s="116"/>
      <c r="AL6548" s="116"/>
      <c r="AR6548" s="127"/>
      <c r="AT6548" s="7"/>
      <c r="AU6548" s="7"/>
      <c r="AV6548" s="133"/>
      <c r="AW6548" s="126"/>
      <c r="AX6548" s="137"/>
      <c r="BQ6548" s="155"/>
      <c r="BS6548" s="6"/>
      <c r="BT6548" s="11"/>
    </row>
    <row r="6549" spans="1:72" ht="15.75" x14ac:dyDescent="0.25">
      <c r="A6549" s="52"/>
      <c r="B6549" s="56"/>
      <c r="C6549" s="7"/>
      <c r="D6549" s="7"/>
      <c r="E6549" s="7"/>
      <c r="F6549" s="7"/>
      <c r="J6549" s="71"/>
      <c r="K6549" s="74"/>
      <c r="L6549" s="176"/>
      <c r="M6549" s="176"/>
      <c r="N6549" s="78"/>
      <c r="R6549" s="80"/>
      <c r="S6549" s="92"/>
      <c r="W6549" s="104"/>
      <c r="X6549" s="199"/>
      <c r="Y6549" s="62"/>
      <c r="Z6549" s="105"/>
      <c r="AA6549" s="104"/>
      <c r="AC6549" s="105"/>
      <c r="AD6549" s="105"/>
      <c r="AE6549" s="71"/>
      <c r="AF6549" s="71"/>
      <c r="AG6549" s="71"/>
      <c r="AH6549" s="71"/>
      <c r="AI6549" s="117"/>
      <c r="AK6549" s="116"/>
      <c r="AL6549" s="116"/>
      <c r="AR6549" s="127"/>
      <c r="AT6549" s="7"/>
      <c r="AU6549" s="7"/>
      <c r="AV6549" s="133"/>
      <c r="AW6549" s="126"/>
      <c r="AX6549" s="137"/>
      <c r="BQ6549" s="155"/>
      <c r="BS6549" s="6"/>
      <c r="BT6549" s="11"/>
    </row>
    <row r="6550" spans="1:72" ht="15.75" x14ac:dyDescent="0.25">
      <c r="A6550" s="52"/>
      <c r="B6550" s="56"/>
      <c r="C6550" s="7"/>
      <c r="D6550" s="7"/>
      <c r="E6550" s="7"/>
      <c r="F6550" s="7"/>
      <c r="J6550" s="71"/>
      <c r="K6550" s="74"/>
      <c r="L6550" s="176"/>
      <c r="M6550" s="176"/>
      <c r="N6550" s="78"/>
      <c r="R6550" s="80"/>
      <c r="S6550" s="92"/>
      <c r="W6550" s="104"/>
      <c r="X6550" s="199"/>
      <c r="Y6550" s="62"/>
      <c r="Z6550" s="105"/>
      <c r="AA6550" s="104"/>
      <c r="AC6550" s="105"/>
      <c r="AD6550" s="105"/>
      <c r="AE6550" s="71"/>
      <c r="AF6550" s="71"/>
      <c r="AG6550" s="71"/>
      <c r="AH6550" s="71"/>
      <c r="AI6550" s="117"/>
      <c r="AK6550" s="116"/>
      <c r="AL6550" s="116"/>
      <c r="AR6550" s="127"/>
      <c r="AT6550" s="7"/>
      <c r="AU6550" s="7"/>
      <c r="AV6550" s="133"/>
      <c r="AW6550" s="126"/>
      <c r="AX6550" s="137"/>
      <c r="BQ6550" s="155"/>
      <c r="BS6550" s="6"/>
      <c r="BT6550" s="11"/>
    </row>
    <row r="6551" spans="1:72" ht="15.75" x14ac:dyDescent="0.25">
      <c r="A6551" s="52"/>
      <c r="B6551" s="56"/>
      <c r="C6551" s="7"/>
      <c r="D6551" s="7"/>
      <c r="E6551" s="7"/>
      <c r="F6551" s="7"/>
      <c r="J6551" s="71"/>
      <c r="K6551" s="74"/>
      <c r="L6551" s="176"/>
      <c r="M6551" s="176"/>
      <c r="N6551" s="78"/>
      <c r="R6551" s="80"/>
      <c r="S6551" s="92"/>
      <c r="W6551" s="104"/>
      <c r="X6551" s="199"/>
      <c r="Y6551" s="62"/>
      <c r="Z6551" s="105"/>
      <c r="AA6551" s="104"/>
      <c r="AC6551" s="105"/>
      <c r="AD6551" s="105"/>
      <c r="AE6551" s="71"/>
      <c r="AF6551" s="71"/>
      <c r="AG6551" s="71"/>
      <c r="AH6551" s="71"/>
      <c r="AI6551" s="117"/>
      <c r="AK6551" s="116"/>
      <c r="AL6551" s="116"/>
      <c r="AR6551" s="127"/>
      <c r="AT6551" s="7"/>
      <c r="AU6551" s="7"/>
      <c r="AV6551" s="133"/>
      <c r="AW6551" s="126"/>
      <c r="AX6551" s="137"/>
      <c r="BQ6551" s="155"/>
      <c r="BS6551" s="6"/>
      <c r="BT6551" s="11"/>
    </row>
    <row r="6552" spans="1:72" ht="15.75" x14ac:dyDescent="0.25">
      <c r="A6552" s="52"/>
      <c r="B6552" s="56"/>
      <c r="C6552" s="7"/>
      <c r="D6552" s="7"/>
      <c r="E6552" s="7"/>
      <c r="F6552" s="7"/>
      <c r="J6552" s="71"/>
      <c r="K6552" s="74"/>
      <c r="L6552" s="176"/>
      <c r="M6552" s="176"/>
      <c r="N6552" s="78"/>
      <c r="R6552" s="80"/>
      <c r="S6552" s="92"/>
      <c r="W6552" s="104"/>
      <c r="X6552" s="199"/>
      <c r="Y6552" s="62"/>
      <c r="Z6552" s="105"/>
      <c r="AA6552" s="104"/>
      <c r="AC6552" s="105"/>
      <c r="AD6552" s="105"/>
      <c r="AE6552" s="71"/>
      <c r="AF6552" s="71"/>
      <c r="AG6552" s="71"/>
      <c r="AH6552" s="71"/>
      <c r="AI6552" s="117"/>
      <c r="AK6552" s="116"/>
      <c r="AL6552" s="116"/>
      <c r="AR6552" s="127"/>
      <c r="AT6552" s="7"/>
      <c r="AU6552" s="7"/>
      <c r="AV6552" s="133"/>
      <c r="AW6552" s="126"/>
      <c r="AX6552" s="137"/>
      <c r="BQ6552" s="155"/>
      <c r="BS6552" s="6"/>
      <c r="BT6552" s="11"/>
    </row>
    <row r="6553" spans="1:72" ht="15.75" x14ac:dyDescent="0.25">
      <c r="A6553" s="52"/>
      <c r="B6553" s="56"/>
      <c r="C6553" s="7"/>
      <c r="D6553" s="7"/>
      <c r="E6553" s="7"/>
      <c r="F6553" s="7"/>
      <c r="J6553" s="71"/>
      <c r="K6553" s="74"/>
      <c r="L6553" s="176"/>
      <c r="M6553" s="176"/>
      <c r="N6553" s="78"/>
      <c r="R6553" s="80"/>
      <c r="S6553" s="92"/>
      <c r="W6553" s="104"/>
      <c r="X6553" s="199"/>
      <c r="Y6553" s="62"/>
      <c r="Z6553" s="105"/>
      <c r="AA6553" s="104"/>
      <c r="AC6553" s="105"/>
      <c r="AD6553" s="105"/>
      <c r="AE6553" s="71"/>
      <c r="AF6553" s="71"/>
      <c r="AG6553" s="71"/>
      <c r="AH6553" s="71"/>
      <c r="AI6553" s="117"/>
      <c r="AK6553" s="116"/>
      <c r="AL6553" s="116"/>
      <c r="AR6553" s="127"/>
      <c r="AT6553" s="7"/>
      <c r="AU6553" s="7"/>
      <c r="AV6553" s="133"/>
      <c r="AW6553" s="126"/>
      <c r="AX6553" s="137"/>
      <c r="BQ6553" s="155"/>
      <c r="BS6553" s="6"/>
      <c r="BT6553" s="11"/>
    </row>
    <row r="6554" spans="1:72" ht="15.75" x14ac:dyDescent="0.25">
      <c r="A6554" s="52"/>
      <c r="B6554" s="56"/>
      <c r="C6554" s="7"/>
      <c r="D6554" s="7"/>
      <c r="E6554" s="7"/>
      <c r="F6554" s="7"/>
      <c r="J6554" s="71"/>
      <c r="K6554" s="74"/>
      <c r="L6554" s="176"/>
      <c r="M6554" s="176"/>
      <c r="N6554" s="78"/>
      <c r="R6554" s="80"/>
      <c r="S6554" s="92"/>
      <c r="W6554" s="104"/>
      <c r="X6554" s="199"/>
      <c r="Y6554" s="62"/>
      <c r="Z6554" s="105"/>
      <c r="AA6554" s="104"/>
      <c r="AC6554" s="105"/>
      <c r="AD6554" s="105"/>
      <c r="AE6554" s="71"/>
      <c r="AF6554" s="71"/>
      <c r="AG6554" s="71"/>
      <c r="AH6554" s="71"/>
      <c r="AI6554" s="117"/>
      <c r="AK6554" s="116"/>
      <c r="AL6554" s="116"/>
      <c r="AR6554" s="127"/>
      <c r="AT6554" s="7"/>
      <c r="AU6554" s="7"/>
      <c r="AV6554" s="133"/>
      <c r="AW6554" s="126"/>
      <c r="AX6554" s="137"/>
      <c r="BQ6554" s="155"/>
      <c r="BS6554" s="6"/>
      <c r="BT6554" s="11"/>
    </row>
    <row r="6555" spans="1:72" ht="15.75" x14ac:dyDescent="0.25">
      <c r="A6555" s="52"/>
      <c r="B6555" s="56"/>
      <c r="C6555" s="7"/>
      <c r="D6555" s="7"/>
      <c r="E6555" s="7"/>
      <c r="F6555" s="7"/>
      <c r="J6555" s="71"/>
      <c r="K6555" s="74"/>
      <c r="L6555" s="176"/>
      <c r="M6555" s="176"/>
      <c r="N6555" s="78"/>
      <c r="R6555" s="80"/>
      <c r="S6555" s="92"/>
      <c r="W6555" s="104"/>
      <c r="X6555" s="199"/>
      <c r="Y6555" s="62"/>
      <c r="Z6555" s="105"/>
      <c r="AA6555" s="104"/>
      <c r="AC6555" s="105"/>
      <c r="AD6555" s="105"/>
      <c r="AE6555" s="71"/>
      <c r="AF6555" s="71"/>
      <c r="AG6555" s="71"/>
      <c r="AH6555" s="71"/>
      <c r="AI6555" s="117"/>
      <c r="AK6555" s="116"/>
      <c r="AL6555" s="116"/>
      <c r="AR6555" s="127"/>
      <c r="AT6555" s="7"/>
      <c r="AU6555" s="7"/>
      <c r="AV6555" s="133"/>
      <c r="AW6555" s="126"/>
      <c r="AX6555" s="137"/>
      <c r="BQ6555" s="155"/>
      <c r="BS6555" s="6"/>
      <c r="BT6555" s="11"/>
    </row>
    <row r="6556" spans="1:72" ht="15.75" x14ac:dyDescent="0.25">
      <c r="A6556" s="52"/>
      <c r="B6556" s="56"/>
      <c r="C6556" s="7"/>
      <c r="D6556" s="7"/>
      <c r="E6556" s="7"/>
      <c r="F6556" s="7"/>
      <c r="J6556" s="71"/>
      <c r="K6556" s="74"/>
      <c r="L6556" s="176"/>
      <c r="M6556" s="176"/>
      <c r="N6556" s="78"/>
      <c r="R6556" s="80"/>
      <c r="S6556" s="92"/>
      <c r="W6556" s="104"/>
      <c r="X6556" s="199"/>
      <c r="Y6556" s="62"/>
      <c r="Z6556" s="105"/>
      <c r="AA6556" s="104"/>
      <c r="AC6556" s="105"/>
      <c r="AD6556" s="105"/>
      <c r="AE6556" s="71"/>
      <c r="AF6556" s="71"/>
      <c r="AG6556" s="71"/>
      <c r="AH6556" s="71"/>
      <c r="AI6556" s="117"/>
      <c r="AK6556" s="116"/>
      <c r="AL6556" s="116"/>
      <c r="AR6556" s="127"/>
      <c r="AT6556" s="7"/>
      <c r="AU6556" s="7"/>
      <c r="AV6556" s="133"/>
      <c r="AW6556" s="126"/>
      <c r="AX6556" s="137"/>
      <c r="BQ6556" s="155"/>
      <c r="BS6556" s="6"/>
      <c r="BT6556" s="11"/>
    </row>
    <row r="6557" spans="1:72" ht="15.75" x14ac:dyDescent="0.25">
      <c r="A6557" s="52"/>
      <c r="B6557" s="56"/>
      <c r="C6557" s="7"/>
      <c r="D6557" s="7"/>
      <c r="E6557" s="7"/>
      <c r="F6557" s="7"/>
      <c r="J6557" s="71"/>
      <c r="K6557" s="74"/>
      <c r="L6557" s="176"/>
      <c r="M6557" s="176"/>
      <c r="N6557" s="78"/>
      <c r="R6557" s="80"/>
      <c r="S6557" s="92"/>
      <c r="W6557" s="104"/>
      <c r="X6557" s="199"/>
      <c r="Y6557" s="62"/>
      <c r="Z6557" s="105"/>
      <c r="AA6557" s="104"/>
      <c r="AC6557" s="105"/>
      <c r="AD6557" s="105"/>
      <c r="AE6557" s="71"/>
      <c r="AF6557" s="71"/>
      <c r="AG6557" s="71"/>
      <c r="AH6557" s="71"/>
      <c r="AI6557" s="117"/>
      <c r="AK6557" s="116"/>
      <c r="AL6557" s="116"/>
      <c r="AR6557" s="127"/>
      <c r="AT6557" s="7"/>
      <c r="AU6557" s="7"/>
      <c r="AV6557" s="133"/>
      <c r="AW6557" s="126"/>
      <c r="AX6557" s="137"/>
      <c r="BQ6557" s="155"/>
      <c r="BS6557" s="6"/>
      <c r="BT6557" s="11"/>
    </row>
    <row r="6558" spans="1:72" ht="15.75" x14ac:dyDescent="0.25">
      <c r="A6558" s="52"/>
      <c r="B6558" s="56"/>
      <c r="C6558" s="7"/>
      <c r="D6558" s="7"/>
      <c r="E6558" s="7"/>
      <c r="F6558" s="7"/>
      <c r="J6558" s="71"/>
      <c r="K6558" s="74"/>
      <c r="L6558" s="176"/>
      <c r="M6558" s="176"/>
      <c r="N6558" s="78"/>
      <c r="R6558" s="80"/>
      <c r="S6558" s="92"/>
      <c r="W6558" s="104"/>
      <c r="X6558" s="199"/>
      <c r="Y6558" s="62"/>
      <c r="Z6558" s="105"/>
      <c r="AA6558" s="104"/>
      <c r="AC6558" s="105"/>
      <c r="AD6558" s="105"/>
      <c r="AE6558" s="71"/>
      <c r="AF6558" s="71"/>
      <c r="AG6558" s="71"/>
      <c r="AH6558" s="71"/>
      <c r="AI6558" s="117"/>
      <c r="AK6558" s="116"/>
      <c r="AL6558" s="116"/>
      <c r="AR6558" s="127"/>
      <c r="AT6558" s="7"/>
      <c r="AU6558" s="7"/>
      <c r="AV6558" s="133"/>
      <c r="AW6558" s="126"/>
      <c r="AX6558" s="137"/>
      <c r="BQ6558" s="155"/>
      <c r="BS6558" s="6"/>
      <c r="BT6558" s="11"/>
    </row>
    <row r="6559" spans="1:72" ht="15.75" x14ac:dyDescent="0.25">
      <c r="A6559" s="52"/>
      <c r="B6559" s="56"/>
      <c r="C6559" s="7"/>
      <c r="D6559" s="7"/>
      <c r="E6559" s="7"/>
      <c r="F6559" s="7"/>
      <c r="J6559" s="71"/>
      <c r="K6559" s="74"/>
      <c r="L6559" s="176"/>
      <c r="M6559" s="176"/>
      <c r="N6559" s="78"/>
      <c r="R6559" s="80"/>
      <c r="S6559" s="92"/>
      <c r="W6559" s="104"/>
      <c r="X6559" s="199"/>
      <c r="Y6559" s="62"/>
      <c r="Z6559" s="105"/>
      <c r="AA6559" s="104"/>
      <c r="AC6559" s="105"/>
      <c r="AD6559" s="105"/>
      <c r="AE6559" s="71"/>
      <c r="AF6559" s="71"/>
      <c r="AG6559" s="71"/>
      <c r="AH6559" s="71"/>
      <c r="AI6559" s="117"/>
      <c r="AK6559" s="116"/>
      <c r="AL6559" s="116"/>
      <c r="AR6559" s="127"/>
      <c r="AT6559" s="7"/>
      <c r="AU6559" s="7"/>
      <c r="AV6559" s="133"/>
      <c r="AW6559" s="126"/>
      <c r="AX6559" s="137"/>
      <c r="BQ6559" s="155"/>
      <c r="BS6559" s="6"/>
      <c r="BT6559" s="11"/>
    </row>
    <row r="6560" spans="1:72" ht="15.75" x14ac:dyDescent="0.25">
      <c r="A6560" s="52"/>
      <c r="B6560" s="56"/>
      <c r="C6560" s="7"/>
      <c r="D6560" s="7"/>
      <c r="E6560" s="7"/>
      <c r="F6560" s="7"/>
      <c r="J6560" s="71"/>
      <c r="K6560" s="74"/>
      <c r="L6560" s="176"/>
      <c r="M6560" s="176"/>
      <c r="N6560" s="78"/>
      <c r="R6560" s="80"/>
      <c r="S6560" s="92"/>
      <c r="W6560" s="104"/>
      <c r="X6560" s="199"/>
      <c r="Y6560" s="62"/>
      <c r="Z6560" s="105"/>
      <c r="AA6560" s="104"/>
      <c r="AC6560" s="105"/>
      <c r="AD6560" s="105"/>
      <c r="AE6560" s="71"/>
      <c r="AF6560" s="71"/>
      <c r="AG6560" s="71"/>
      <c r="AH6560" s="71"/>
      <c r="AI6560" s="117"/>
      <c r="AK6560" s="116"/>
      <c r="AL6560" s="116"/>
      <c r="AR6560" s="127"/>
      <c r="AT6560" s="7"/>
      <c r="AU6560" s="7"/>
      <c r="AV6560" s="133"/>
      <c r="AW6560" s="126"/>
      <c r="AX6560" s="137"/>
      <c r="BQ6560" s="155"/>
      <c r="BS6560" s="6"/>
      <c r="BT6560" s="11"/>
    </row>
    <row r="6561" spans="1:72" ht="15.75" x14ac:dyDescent="0.25">
      <c r="A6561" s="52"/>
      <c r="B6561" s="56"/>
      <c r="C6561" s="7"/>
      <c r="D6561" s="7"/>
      <c r="E6561" s="7"/>
      <c r="F6561" s="7"/>
      <c r="J6561" s="71"/>
      <c r="K6561" s="74"/>
      <c r="L6561" s="176"/>
      <c r="M6561" s="176"/>
      <c r="N6561" s="78"/>
      <c r="R6561" s="80"/>
      <c r="S6561" s="92"/>
      <c r="W6561" s="104"/>
      <c r="X6561" s="199"/>
      <c r="Y6561" s="62"/>
      <c r="Z6561" s="105"/>
      <c r="AA6561" s="104"/>
      <c r="AC6561" s="105"/>
      <c r="AD6561" s="105"/>
      <c r="AE6561" s="71"/>
      <c r="AF6561" s="71"/>
      <c r="AG6561" s="71"/>
      <c r="AH6561" s="71"/>
      <c r="AI6561" s="117"/>
      <c r="AK6561" s="116"/>
      <c r="AL6561" s="116"/>
      <c r="AR6561" s="127"/>
      <c r="AT6561" s="7"/>
      <c r="AU6561" s="7"/>
      <c r="AV6561" s="133"/>
      <c r="AW6561" s="126"/>
      <c r="AX6561" s="137"/>
      <c r="BQ6561" s="155"/>
      <c r="BS6561" s="6"/>
      <c r="BT6561" s="11"/>
    </row>
    <row r="6562" spans="1:72" ht="15.75" x14ac:dyDescent="0.25">
      <c r="A6562" s="52"/>
      <c r="B6562" s="56"/>
      <c r="C6562" s="7"/>
      <c r="D6562" s="7"/>
      <c r="E6562" s="7"/>
      <c r="F6562" s="7"/>
      <c r="J6562" s="71"/>
      <c r="K6562" s="74"/>
      <c r="L6562" s="176"/>
      <c r="M6562" s="176"/>
      <c r="N6562" s="78"/>
      <c r="R6562" s="80"/>
      <c r="S6562" s="92"/>
      <c r="W6562" s="104"/>
      <c r="X6562" s="199"/>
      <c r="Y6562" s="62"/>
      <c r="Z6562" s="105"/>
      <c r="AA6562" s="104"/>
      <c r="AC6562" s="105"/>
      <c r="AD6562" s="105"/>
      <c r="AE6562" s="71"/>
      <c r="AF6562" s="71"/>
      <c r="AG6562" s="71"/>
      <c r="AH6562" s="71"/>
      <c r="AI6562" s="117"/>
      <c r="AK6562" s="116"/>
      <c r="AL6562" s="116"/>
      <c r="AR6562" s="127"/>
      <c r="AT6562" s="7"/>
      <c r="AU6562" s="7"/>
      <c r="AV6562" s="133"/>
      <c r="AW6562" s="126"/>
      <c r="AX6562" s="137"/>
      <c r="BQ6562" s="155"/>
      <c r="BS6562" s="6"/>
      <c r="BT6562" s="11"/>
    </row>
    <row r="6563" spans="1:72" ht="15.75" x14ac:dyDescent="0.25">
      <c r="A6563" s="52"/>
      <c r="B6563" s="56"/>
      <c r="C6563" s="7"/>
      <c r="D6563" s="7"/>
      <c r="E6563" s="7"/>
      <c r="F6563" s="7"/>
      <c r="J6563" s="71"/>
      <c r="K6563" s="74"/>
      <c r="L6563" s="176"/>
      <c r="M6563" s="176"/>
      <c r="N6563" s="78"/>
      <c r="R6563" s="80"/>
      <c r="S6563" s="92"/>
      <c r="W6563" s="104"/>
      <c r="X6563" s="199"/>
      <c r="Y6563" s="62"/>
      <c r="Z6563" s="105"/>
      <c r="AA6563" s="104"/>
      <c r="AC6563" s="105"/>
      <c r="AD6563" s="105"/>
      <c r="AE6563" s="71"/>
      <c r="AF6563" s="71"/>
      <c r="AG6563" s="71"/>
      <c r="AH6563" s="71"/>
      <c r="AI6563" s="117"/>
      <c r="AK6563" s="116"/>
      <c r="AL6563" s="116"/>
      <c r="AR6563" s="127"/>
      <c r="AT6563" s="7"/>
      <c r="AU6563" s="7"/>
      <c r="AV6563" s="133"/>
      <c r="AW6563" s="126"/>
      <c r="AX6563" s="137"/>
      <c r="BQ6563" s="155"/>
      <c r="BS6563" s="6"/>
      <c r="BT6563" s="11"/>
    </row>
    <row r="6564" spans="1:72" ht="15.75" x14ac:dyDescent="0.25">
      <c r="A6564" s="52"/>
      <c r="B6564" s="56"/>
      <c r="C6564" s="7"/>
      <c r="D6564" s="7"/>
      <c r="E6564" s="7"/>
      <c r="F6564" s="7"/>
      <c r="J6564" s="71"/>
      <c r="K6564" s="74"/>
      <c r="L6564" s="176"/>
      <c r="M6564" s="176"/>
      <c r="N6564" s="78"/>
      <c r="R6564" s="80"/>
      <c r="S6564" s="92"/>
      <c r="W6564" s="104"/>
      <c r="X6564" s="199"/>
      <c r="Y6564" s="62"/>
      <c r="Z6564" s="105"/>
      <c r="AA6564" s="104"/>
      <c r="AC6564" s="105"/>
      <c r="AD6564" s="105"/>
      <c r="AE6564" s="71"/>
      <c r="AF6564" s="71"/>
      <c r="AG6564" s="71"/>
      <c r="AH6564" s="71"/>
      <c r="AI6564" s="117"/>
      <c r="AK6564" s="116"/>
      <c r="AL6564" s="116"/>
      <c r="AR6564" s="127"/>
      <c r="AT6564" s="7"/>
      <c r="AU6564" s="7"/>
      <c r="AV6564" s="133"/>
      <c r="AW6564" s="126"/>
      <c r="AX6564" s="137"/>
      <c r="BQ6564" s="155"/>
      <c r="BS6564" s="6"/>
      <c r="BT6564" s="11"/>
    </row>
    <row r="6565" spans="1:72" ht="15.75" x14ac:dyDescent="0.25">
      <c r="A6565" s="52"/>
      <c r="B6565" s="56"/>
      <c r="C6565" s="7"/>
      <c r="D6565" s="7"/>
      <c r="E6565" s="7"/>
      <c r="F6565" s="7"/>
      <c r="J6565" s="71"/>
      <c r="K6565" s="74"/>
      <c r="L6565" s="176"/>
      <c r="M6565" s="176"/>
      <c r="N6565" s="78"/>
      <c r="R6565" s="80"/>
      <c r="S6565" s="92"/>
      <c r="W6565" s="104"/>
      <c r="X6565" s="199"/>
      <c r="Y6565" s="62"/>
      <c r="Z6565" s="105"/>
      <c r="AA6565" s="104"/>
      <c r="AC6565" s="105"/>
      <c r="AD6565" s="105"/>
      <c r="AE6565" s="71"/>
      <c r="AF6565" s="71"/>
      <c r="AG6565" s="71"/>
      <c r="AH6565" s="71"/>
      <c r="AI6565" s="117"/>
      <c r="AK6565" s="116"/>
      <c r="AL6565" s="116"/>
      <c r="AR6565" s="127"/>
      <c r="AT6565" s="7"/>
      <c r="AU6565" s="7"/>
      <c r="AV6565" s="133"/>
      <c r="AW6565" s="126"/>
      <c r="AX6565" s="137"/>
      <c r="BQ6565" s="155"/>
      <c r="BS6565" s="6"/>
      <c r="BT6565" s="11"/>
    </row>
    <row r="6566" spans="1:72" ht="15.75" x14ac:dyDescent="0.25">
      <c r="A6566" s="52"/>
      <c r="B6566" s="56"/>
      <c r="C6566" s="7"/>
      <c r="D6566" s="7"/>
      <c r="E6566" s="7"/>
      <c r="F6566" s="7"/>
      <c r="J6566" s="71"/>
      <c r="K6566" s="74"/>
      <c r="L6566" s="176"/>
      <c r="M6566" s="176"/>
      <c r="N6566" s="78"/>
      <c r="R6566" s="80"/>
      <c r="S6566" s="92"/>
      <c r="W6566" s="104"/>
      <c r="X6566" s="199"/>
      <c r="Y6566" s="62"/>
      <c r="Z6566" s="105"/>
      <c r="AA6566" s="104"/>
      <c r="AC6566" s="105"/>
      <c r="AD6566" s="105"/>
      <c r="AE6566" s="71"/>
      <c r="AF6566" s="71"/>
      <c r="AG6566" s="71"/>
      <c r="AH6566" s="71"/>
      <c r="AI6566" s="117"/>
      <c r="AK6566" s="116"/>
      <c r="AL6566" s="116"/>
      <c r="AR6566" s="127"/>
      <c r="AT6566" s="7"/>
      <c r="AU6566" s="7"/>
      <c r="AV6566" s="133"/>
      <c r="AW6566" s="126"/>
      <c r="AX6566" s="137"/>
      <c r="BQ6566" s="155"/>
      <c r="BS6566" s="6"/>
      <c r="BT6566" s="11"/>
    </row>
    <row r="6567" spans="1:72" ht="15.75" x14ac:dyDescent="0.25">
      <c r="A6567" s="52"/>
      <c r="B6567" s="56"/>
      <c r="C6567" s="7"/>
      <c r="D6567" s="7"/>
      <c r="E6567" s="7"/>
      <c r="F6567" s="7"/>
      <c r="J6567" s="71"/>
      <c r="K6567" s="74"/>
      <c r="L6567" s="176"/>
      <c r="M6567" s="176"/>
      <c r="N6567" s="78"/>
      <c r="R6567" s="80"/>
      <c r="S6567" s="92"/>
      <c r="W6567" s="104"/>
      <c r="X6567" s="199"/>
      <c r="Y6567" s="62"/>
      <c r="Z6567" s="105"/>
      <c r="AA6567" s="104"/>
      <c r="AC6567" s="105"/>
      <c r="AD6567" s="105"/>
      <c r="AE6567" s="71"/>
      <c r="AF6567" s="71"/>
      <c r="AG6567" s="71"/>
      <c r="AH6567" s="71"/>
      <c r="AI6567" s="117"/>
      <c r="AK6567" s="116"/>
      <c r="AL6567" s="116"/>
      <c r="AR6567" s="127"/>
      <c r="AT6567" s="7"/>
      <c r="AU6567" s="7"/>
      <c r="AV6567" s="133"/>
      <c r="AW6567" s="126"/>
      <c r="AX6567" s="137"/>
      <c r="BQ6567" s="155"/>
      <c r="BS6567" s="6"/>
      <c r="BT6567" s="11"/>
    </row>
    <row r="6568" spans="1:72" ht="15.75" x14ac:dyDescent="0.25">
      <c r="A6568" s="52"/>
      <c r="B6568" s="56"/>
      <c r="C6568" s="7"/>
      <c r="D6568" s="7"/>
      <c r="E6568" s="7"/>
      <c r="F6568" s="7"/>
      <c r="J6568" s="71"/>
      <c r="K6568" s="74"/>
      <c r="L6568" s="176"/>
      <c r="M6568" s="176"/>
      <c r="N6568" s="78"/>
      <c r="R6568" s="80"/>
      <c r="S6568" s="92"/>
      <c r="W6568" s="104"/>
      <c r="X6568" s="199"/>
      <c r="Y6568" s="62"/>
      <c r="Z6568" s="105"/>
      <c r="AA6568" s="104"/>
      <c r="AC6568" s="105"/>
      <c r="AD6568" s="105"/>
      <c r="AE6568" s="71"/>
      <c r="AF6568" s="71"/>
      <c r="AG6568" s="71"/>
      <c r="AH6568" s="71"/>
      <c r="AI6568" s="117"/>
      <c r="AK6568" s="116"/>
      <c r="AL6568" s="116"/>
      <c r="AR6568" s="127"/>
      <c r="AT6568" s="7"/>
      <c r="AU6568" s="7"/>
      <c r="AV6568" s="133"/>
      <c r="AW6568" s="126"/>
      <c r="AX6568" s="137"/>
      <c r="BQ6568" s="155"/>
      <c r="BS6568" s="6"/>
      <c r="BT6568" s="11"/>
    </row>
    <row r="6569" spans="1:72" ht="15.75" x14ac:dyDescent="0.25">
      <c r="A6569" s="52"/>
      <c r="B6569" s="56"/>
      <c r="C6569" s="7"/>
      <c r="D6569" s="7"/>
      <c r="E6569" s="7"/>
      <c r="F6569" s="7"/>
      <c r="J6569" s="71"/>
      <c r="K6569" s="74"/>
      <c r="L6569" s="176"/>
      <c r="M6569" s="176"/>
      <c r="N6569" s="78"/>
      <c r="R6569" s="80"/>
      <c r="S6569" s="92"/>
      <c r="W6569" s="104"/>
      <c r="X6569" s="199"/>
      <c r="Y6569" s="62"/>
      <c r="Z6569" s="105"/>
      <c r="AA6569" s="104"/>
      <c r="AC6569" s="105"/>
      <c r="AD6569" s="105"/>
      <c r="AE6569" s="71"/>
      <c r="AF6569" s="71"/>
      <c r="AG6569" s="71"/>
      <c r="AH6569" s="71"/>
      <c r="AI6569" s="117"/>
      <c r="AK6569" s="116"/>
      <c r="AL6569" s="116"/>
      <c r="AR6569" s="127"/>
      <c r="AT6569" s="7"/>
      <c r="AU6569" s="7"/>
      <c r="AV6569" s="133"/>
      <c r="AW6569" s="126"/>
      <c r="AX6569" s="137"/>
      <c r="BQ6569" s="155"/>
      <c r="BS6569" s="6"/>
      <c r="BT6569" s="11"/>
    </row>
    <row r="6570" spans="1:72" ht="15.75" x14ac:dyDescent="0.25">
      <c r="A6570" s="52"/>
      <c r="B6570" s="56"/>
      <c r="C6570" s="7"/>
      <c r="D6570" s="7"/>
      <c r="E6570" s="7"/>
      <c r="F6570" s="7"/>
      <c r="J6570" s="71"/>
      <c r="K6570" s="74"/>
      <c r="L6570" s="176"/>
      <c r="M6570" s="176"/>
      <c r="N6570" s="78"/>
      <c r="R6570" s="80"/>
      <c r="S6570" s="92"/>
      <c r="W6570" s="104"/>
      <c r="X6570" s="199"/>
      <c r="Y6570" s="62"/>
      <c r="Z6570" s="105"/>
      <c r="AA6570" s="104"/>
      <c r="AC6570" s="105"/>
      <c r="AD6570" s="105"/>
      <c r="AE6570" s="71"/>
      <c r="AF6570" s="71"/>
      <c r="AG6570" s="71"/>
      <c r="AH6570" s="71"/>
      <c r="AI6570" s="117"/>
      <c r="AK6570" s="116"/>
      <c r="AL6570" s="116"/>
      <c r="AR6570" s="127"/>
      <c r="AT6570" s="7"/>
      <c r="AU6570" s="7"/>
      <c r="AV6570" s="133"/>
      <c r="AW6570" s="126"/>
      <c r="AX6570" s="137"/>
      <c r="BQ6570" s="155"/>
      <c r="BS6570" s="6"/>
      <c r="BT6570" s="11"/>
    </row>
    <row r="6571" spans="1:72" ht="15.75" x14ac:dyDescent="0.25">
      <c r="A6571" s="52"/>
      <c r="B6571" s="56"/>
      <c r="C6571" s="7"/>
      <c r="D6571" s="7"/>
      <c r="E6571" s="7"/>
      <c r="F6571" s="7"/>
      <c r="J6571" s="71"/>
      <c r="K6571" s="74"/>
      <c r="L6571" s="176"/>
      <c r="M6571" s="176"/>
      <c r="N6571" s="78"/>
      <c r="R6571" s="80"/>
      <c r="S6571" s="92"/>
      <c r="W6571" s="104"/>
      <c r="X6571" s="199"/>
      <c r="Y6571" s="62"/>
      <c r="Z6571" s="105"/>
      <c r="AA6571" s="104"/>
      <c r="AC6571" s="105"/>
      <c r="AD6571" s="105"/>
      <c r="AE6571" s="71"/>
      <c r="AF6571" s="71"/>
      <c r="AG6571" s="71"/>
      <c r="AH6571" s="71"/>
      <c r="AI6571" s="117"/>
      <c r="AK6571" s="116"/>
      <c r="AL6571" s="116"/>
      <c r="AR6571" s="127"/>
      <c r="AT6571" s="7"/>
      <c r="AU6571" s="7"/>
      <c r="AV6571" s="133"/>
      <c r="AW6571" s="126"/>
      <c r="AX6571" s="137"/>
      <c r="BQ6571" s="155"/>
      <c r="BS6571" s="6"/>
      <c r="BT6571" s="11"/>
    </row>
    <row r="6572" spans="1:72" ht="15.75" x14ac:dyDescent="0.25">
      <c r="A6572" s="52"/>
      <c r="B6572" s="56"/>
      <c r="C6572" s="7"/>
      <c r="D6572" s="7"/>
      <c r="E6572" s="7"/>
      <c r="F6572" s="7"/>
      <c r="J6572" s="71"/>
      <c r="K6572" s="74"/>
      <c r="L6572" s="176"/>
      <c r="M6572" s="176"/>
      <c r="N6572" s="78"/>
      <c r="R6572" s="80"/>
      <c r="S6572" s="92"/>
      <c r="W6572" s="104"/>
      <c r="X6572" s="199"/>
      <c r="Y6572" s="62"/>
      <c r="Z6572" s="105"/>
      <c r="AA6572" s="104"/>
      <c r="AC6572" s="105"/>
      <c r="AD6572" s="105"/>
      <c r="AE6572" s="71"/>
      <c r="AF6572" s="71"/>
      <c r="AG6572" s="71"/>
      <c r="AH6572" s="71"/>
      <c r="AI6572" s="117"/>
      <c r="AK6572" s="116"/>
      <c r="AL6572" s="116"/>
      <c r="AR6572" s="127"/>
      <c r="AT6572" s="7"/>
      <c r="AU6572" s="7"/>
      <c r="AV6572" s="133"/>
      <c r="AW6572" s="126"/>
      <c r="AX6572" s="137"/>
      <c r="BQ6572" s="155"/>
      <c r="BS6572" s="6"/>
      <c r="BT6572" s="11"/>
    </row>
    <row r="6573" spans="1:72" ht="15.75" x14ac:dyDescent="0.25">
      <c r="A6573" s="52"/>
      <c r="B6573" s="56"/>
      <c r="C6573" s="7"/>
      <c r="D6573" s="7"/>
      <c r="E6573" s="7"/>
      <c r="F6573" s="7"/>
      <c r="J6573" s="71"/>
      <c r="K6573" s="74"/>
      <c r="L6573" s="176"/>
      <c r="M6573" s="176"/>
      <c r="N6573" s="78"/>
      <c r="R6573" s="80"/>
      <c r="S6573" s="92"/>
      <c r="W6573" s="104"/>
      <c r="X6573" s="199"/>
      <c r="Y6573" s="62"/>
      <c r="Z6573" s="105"/>
      <c r="AA6573" s="104"/>
      <c r="AC6573" s="105"/>
      <c r="AD6573" s="105"/>
      <c r="AE6573" s="71"/>
      <c r="AF6573" s="71"/>
      <c r="AG6573" s="71"/>
      <c r="AH6573" s="71"/>
      <c r="AI6573" s="117"/>
      <c r="AK6573" s="116"/>
      <c r="AL6573" s="116"/>
      <c r="AR6573" s="127"/>
      <c r="AT6573" s="7"/>
      <c r="AU6573" s="7"/>
      <c r="AV6573" s="133"/>
      <c r="AW6573" s="126"/>
      <c r="AX6573" s="137"/>
      <c r="BQ6573" s="155"/>
      <c r="BS6573" s="6"/>
      <c r="BT6573" s="11"/>
    </row>
    <row r="6574" spans="1:72" ht="15.75" x14ac:dyDescent="0.25">
      <c r="A6574" s="52"/>
      <c r="B6574" s="56"/>
      <c r="C6574" s="7"/>
      <c r="D6574" s="7"/>
      <c r="E6574" s="7"/>
      <c r="F6574" s="7"/>
      <c r="J6574" s="71"/>
      <c r="K6574" s="74"/>
      <c r="L6574" s="176"/>
      <c r="M6574" s="176"/>
      <c r="N6574" s="78"/>
      <c r="R6574" s="80"/>
      <c r="S6574" s="92"/>
      <c r="W6574" s="104"/>
      <c r="X6574" s="199"/>
      <c r="Y6574" s="62"/>
      <c r="Z6574" s="105"/>
      <c r="AA6574" s="104"/>
      <c r="AC6574" s="105"/>
      <c r="AD6574" s="105"/>
      <c r="AE6574" s="71"/>
      <c r="AF6574" s="71"/>
      <c r="AG6574" s="71"/>
      <c r="AH6574" s="71"/>
      <c r="AI6574" s="117"/>
      <c r="AK6574" s="116"/>
      <c r="AL6574" s="116"/>
      <c r="AR6574" s="127"/>
      <c r="AT6574" s="7"/>
      <c r="AU6574" s="7"/>
      <c r="AV6574" s="133"/>
      <c r="AW6574" s="126"/>
      <c r="AX6574" s="137"/>
      <c r="BQ6574" s="155"/>
      <c r="BS6574" s="6"/>
      <c r="BT6574" s="11"/>
    </row>
    <row r="6575" spans="1:72" ht="15.75" x14ac:dyDescent="0.25">
      <c r="A6575" s="52"/>
      <c r="B6575" s="56"/>
      <c r="C6575" s="7"/>
      <c r="D6575" s="7"/>
      <c r="E6575" s="7"/>
      <c r="F6575" s="7"/>
      <c r="J6575" s="71"/>
      <c r="K6575" s="74"/>
      <c r="L6575" s="176"/>
      <c r="M6575" s="176"/>
      <c r="N6575" s="78"/>
      <c r="R6575" s="80"/>
      <c r="S6575" s="92"/>
      <c r="W6575" s="104"/>
      <c r="X6575" s="199"/>
      <c r="Y6575" s="62"/>
      <c r="Z6575" s="105"/>
      <c r="AA6575" s="104"/>
      <c r="AC6575" s="105"/>
      <c r="AD6575" s="105"/>
      <c r="AE6575" s="71"/>
      <c r="AF6575" s="71"/>
      <c r="AG6575" s="71"/>
      <c r="AH6575" s="71"/>
      <c r="AI6575" s="117"/>
      <c r="AK6575" s="116"/>
      <c r="AL6575" s="116"/>
      <c r="AR6575" s="127"/>
      <c r="AT6575" s="7"/>
      <c r="AU6575" s="7"/>
      <c r="AV6575" s="133"/>
      <c r="AW6575" s="126"/>
      <c r="AX6575" s="137"/>
      <c r="BQ6575" s="155"/>
      <c r="BS6575" s="6"/>
      <c r="BT6575" s="11"/>
    </row>
    <row r="6576" spans="1:72" ht="15.75" x14ac:dyDescent="0.25">
      <c r="A6576" s="52"/>
      <c r="B6576" s="56"/>
      <c r="C6576" s="7"/>
      <c r="D6576" s="7"/>
      <c r="E6576" s="7"/>
      <c r="F6576" s="7"/>
      <c r="J6576" s="71"/>
      <c r="K6576" s="74"/>
      <c r="L6576" s="176"/>
      <c r="M6576" s="176"/>
      <c r="N6576" s="78"/>
      <c r="R6576" s="80"/>
      <c r="S6576" s="92"/>
      <c r="W6576" s="104"/>
      <c r="X6576" s="199"/>
      <c r="Y6576" s="62"/>
      <c r="Z6576" s="105"/>
      <c r="AA6576" s="104"/>
      <c r="AC6576" s="105"/>
      <c r="AD6576" s="105"/>
      <c r="AE6576" s="71"/>
      <c r="AF6576" s="71"/>
      <c r="AG6576" s="71"/>
      <c r="AH6576" s="71"/>
      <c r="AI6576" s="117"/>
      <c r="AK6576" s="116"/>
      <c r="AL6576" s="116"/>
      <c r="AR6576" s="127"/>
      <c r="AT6576" s="7"/>
      <c r="AU6576" s="7"/>
      <c r="AV6576" s="133"/>
      <c r="AW6576" s="126"/>
      <c r="AX6576" s="137"/>
      <c r="BQ6576" s="155"/>
      <c r="BS6576" s="6"/>
      <c r="BT6576" s="11"/>
    </row>
    <row r="6577" spans="1:72" ht="15.75" x14ac:dyDescent="0.25">
      <c r="A6577" s="52"/>
      <c r="B6577" s="56"/>
      <c r="C6577" s="7"/>
      <c r="D6577" s="7"/>
      <c r="E6577" s="7"/>
      <c r="F6577" s="7"/>
      <c r="J6577" s="71"/>
      <c r="K6577" s="74"/>
      <c r="L6577" s="176"/>
      <c r="M6577" s="176"/>
      <c r="N6577" s="78"/>
      <c r="R6577" s="80"/>
      <c r="S6577" s="92"/>
      <c r="W6577" s="104"/>
      <c r="X6577" s="199"/>
      <c r="Y6577" s="62"/>
      <c r="Z6577" s="105"/>
      <c r="AA6577" s="104"/>
      <c r="AC6577" s="105"/>
      <c r="AD6577" s="105"/>
      <c r="AE6577" s="71"/>
      <c r="AF6577" s="71"/>
      <c r="AG6577" s="71"/>
      <c r="AH6577" s="71"/>
      <c r="AI6577" s="117"/>
      <c r="AK6577" s="116"/>
      <c r="AL6577" s="116"/>
      <c r="AR6577" s="127"/>
      <c r="AT6577" s="7"/>
      <c r="AU6577" s="7"/>
      <c r="AV6577" s="133"/>
      <c r="AW6577" s="126"/>
      <c r="AX6577" s="137"/>
      <c r="BQ6577" s="155"/>
      <c r="BS6577" s="6"/>
      <c r="BT6577" s="11"/>
    </row>
    <row r="6578" spans="1:72" ht="15.75" x14ac:dyDescent="0.25">
      <c r="A6578" s="52"/>
      <c r="B6578" s="56"/>
      <c r="C6578" s="7"/>
      <c r="D6578" s="7"/>
      <c r="E6578" s="7"/>
      <c r="F6578" s="7"/>
      <c r="J6578" s="71"/>
      <c r="K6578" s="74"/>
      <c r="L6578" s="176"/>
      <c r="M6578" s="176"/>
      <c r="N6578" s="78"/>
      <c r="R6578" s="80"/>
      <c r="S6578" s="92"/>
      <c r="W6578" s="104"/>
      <c r="X6578" s="199"/>
      <c r="Y6578" s="62"/>
      <c r="Z6578" s="105"/>
      <c r="AA6578" s="104"/>
      <c r="AC6578" s="105"/>
      <c r="AD6578" s="105"/>
      <c r="AE6578" s="71"/>
      <c r="AF6578" s="71"/>
      <c r="AG6578" s="71"/>
      <c r="AH6578" s="71"/>
      <c r="AI6578" s="117"/>
      <c r="AK6578" s="116"/>
      <c r="AL6578" s="116"/>
      <c r="AR6578" s="127"/>
      <c r="AT6578" s="7"/>
      <c r="AU6578" s="7"/>
      <c r="AV6578" s="133"/>
      <c r="AW6578" s="126"/>
      <c r="AX6578" s="137"/>
      <c r="BQ6578" s="155"/>
      <c r="BS6578" s="6"/>
      <c r="BT6578" s="11"/>
    </row>
    <row r="6579" spans="1:72" ht="15.75" x14ac:dyDescent="0.25">
      <c r="A6579" s="52"/>
      <c r="B6579" s="56"/>
      <c r="C6579" s="7"/>
      <c r="D6579" s="7"/>
      <c r="E6579" s="7"/>
      <c r="F6579" s="7"/>
      <c r="J6579" s="71"/>
      <c r="K6579" s="74"/>
      <c r="L6579" s="176"/>
      <c r="M6579" s="176"/>
      <c r="N6579" s="78"/>
      <c r="R6579" s="80"/>
      <c r="S6579" s="92"/>
      <c r="W6579" s="104"/>
      <c r="X6579" s="199"/>
      <c r="Y6579" s="62"/>
      <c r="Z6579" s="105"/>
      <c r="AA6579" s="104"/>
      <c r="AC6579" s="105"/>
      <c r="AD6579" s="105"/>
      <c r="AE6579" s="71"/>
      <c r="AF6579" s="71"/>
      <c r="AG6579" s="71"/>
      <c r="AH6579" s="71"/>
      <c r="AI6579" s="117"/>
      <c r="AK6579" s="116"/>
      <c r="AL6579" s="116"/>
      <c r="AR6579" s="127"/>
      <c r="AT6579" s="7"/>
      <c r="AU6579" s="7"/>
      <c r="AV6579" s="133"/>
      <c r="AW6579" s="126"/>
      <c r="AX6579" s="137"/>
      <c r="BQ6579" s="155"/>
      <c r="BS6579" s="6"/>
      <c r="BT6579" s="11"/>
    </row>
    <row r="6580" spans="1:72" ht="15.75" x14ac:dyDescent="0.25">
      <c r="A6580" s="52"/>
      <c r="B6580" s="56"/>
      <c r="C6580" s="7"/>
      <c r="D6580" s="7"/>
      <c r="E6580" s="7"/>
      <c r="F6580" s="7"/>
      <c r="J6580" s="71"/>
      <c r="K6580" s="74"/>
      <c r="L6580" s="176"/>
      <c r="M6580" s="176"/>
      <c r="N6580" s="78"/>
      <c r="R6580" s="80"/>
      <c r="S6580" s="92"/>
      <c r="W6580" s="104"/>
      <c r="X6580" s="199"/>
      <c r="Y6580" s="62"/>
      <c r="Z6580" s="105"/>
      <c r="AA6580" s="104"/>
      <c r="AC6580" s="105"/>
      <c r="AD6580" s="105"/>
      <c r="AE6580" s="71"/>
      <c r="AF6580" s="71"/>
      <c r="AG6580" s="71"/>
      <c r="AH6580" s="71"/>
      <c r="AI6580" s="117"/>
      <c r="AK6580" s="116"/>
      <c r="AL6580" s="116"/>
      <c r="AR6580" s="127"/>
      <c r="AT6580" s="7"/>
      <c r="AU6580" s="7"/>
      <c r="AV6580" s="133"/>
      <c r="AW6580" s="126"/>
      <c r="AX6580" s="137"/>
      <c r="BQ6580" s="155"/>
      <c r="BS6580" s="6"/>
      <c r="BT6580" s="11"/>
    </row>
    <row r="6581" spans="1:72" ht="15.75" x14ac:dyDescent="0.25">
      <c r="A6581" s="52"/>
      <c r="B6581" s="56"/>
      <c r="C6581" s="7"/>
      <c r="D6581" s="7"/>
      <c r="E6581" s="7"/>
      <c r="F6581" s="7"/>
      <c r="J6581" s="71"/>
      <c r="K6581" s="74"/>
      <c r="L6581" s="176"/>
      <c r="M6581" s="176"/>
      <c r="N6581" s="78"/>
      <c r="R6581" s="80"/>
      <c r="S6581" s="92"/>
      <c r="W6581" s="104"/>
      <c r="X6581" s="199"/>
      <c r="Y6581" s="62"/>
      <c r="Z6581" s="105"/>
      <c r="AA6581" s="104"/>
      <c r="AC6581" s="105"/>
      <c r="AD6581" s="105"/>
      <c r="AE6581" s="71"/>
      <c r="AF6581" s="71"/>
      <c r="AG6581" s="71"/>
      <c r="AH6581" s="71"/>
      <c r="AI6581" s="117"/>
      <c r="AK6581" s="116"/>
      <c r="AL6581" s="116"/>
      <c r="AR6581" s="127"/>
      <c r="AT6581" s="7"/>
      <c r="AU6581" s="7"/>
      <c r="AV6581" s="133"/>
      <c r="AW6581" s="126"/>
      <c r="AX6581" s="137"/>
      <c r="BQ6581" s="155"/>
      <c r="BS6581" s="6"/>
      <c r="BT6581" s="11"/>
    </row>
    <row r="6582" spans="1:72" ht="15.75" x14ac:dyDescent="0.25">
      <c r="A6582" s="52"/>
      <c r="B6582" s="56"/>
      <c r="C6582" s="7"/>
      <c r="D6582" s="7"/>
      <c r="E6582" s="7"/>
      <c r="F6582" s="7"/>
      <c r="J6582" s="71"/>
      <c r="K6582" s="74"/>
      <c r="L6582" s="176"/>
      <c r="M6582" s="176"/>
      <c r="N6582" s="78"/>
      <c r="R6582" s="80"/>
      <c r="S6582" s="92"/>
      <c r="W6582" s="104"/>
      <c r="X6582" s="199"/>
      <c r="Y6582" s="62"/>
      <c r="Z6582" s="105"/>
      <c r="AA6582" s="104"/>
      <c r="AC6582" s="105"/>
      <c r="AD6582" s="105"/>
      <c r="AE6582" s="71"/>
      <c r="AF6582" s="71"/>
      <c r="AG6582" s="71"/>
      <c r="AH6582" s="71"/>
      <c r="AI6582" s="117"/>
      <c r="AK6582" s="116"/>
      <c r="AL6582" s="116"/>
      <c r="AR6582" s="127"/>
      <c r="AT6582" s="7"/>
      <c r="AU6582" s="7"/>
      <c r="AV6582" s="133"/>
      <c r="AW6582" s="126"/>
      <c r="AX6582" s="137"/>
      <c r="BQ6582" s="155"/>
      <c r="BS6582" s="6"/>
      <c r="BT6582" s="11"/>
    </row>
    <row r="6583" spans="1:72" ht="15.75" x14ac:dyDescent="0.25">
      <c r="A6583" s="52"/>
      <c r="B6583" s="56"/>
      <c r="C6583" s="7"/>
      <c r="D6583" s="7"/>
      <c r="E6583" s="7"/>
      <c r="F6583" s="7"/>
      <c r="J6583" s="71"/>
      <c r="K6583" s="74"/>
      <c r="L6583" s="176"/>
      <c r="M6583" s="176"/>
      <c r="N6583" s="78"/>
      <c r="R6583" s="80"/>
      <c r="S6583" s="92"/>
      <c r="W6583" s="104"/>
      <c r="X6583" s="199"/>
      <c r="Y6583" s="62"/>
      <c r="Z6583" s="105"/>
      <c r="AA6583" s="104"/>
      <c r="AC6583" s="105"/>
      <c r="AD6583" s="105"/>
      <c r="AE6583" s="71"/>
      <c r="AF6583" s="71"/>
      <c r="AG6583" s="71"/>
      <c r="AH6583" s="71"/>
      <c r="AI6583" s="117"/>
      <c r="AK6583" s="116"/>
      <c r="AL6583" s="116"/>
      <c r="AR6583" s="127"/>
      <c r="AT6583" s="7"/>
      <c r="AU6583" s="7"/>
      <c r="AV6583" s="133"/>
      <c r="AW6583" s="126"/>
      <c r="AX6583" s="137"/>
      <c r="BQ6583" s="155"/>
      <c r="BS6583" s="6"/>
      <c r="BT6583" s="11"/>
    </row>
    <row r="6584" spans="1:72" ht="15.75" x14ac:dyDescent="0.25">
      <c r="A6584" s="52"/>
      <c r="B6584" s="56"/>
      <c r="C6584" s="7"/>
      <c r="D6584" s="7"/>
      <c r="E6584" s="7"/>
      <c r="F6584" s="7"/>
      <c r="J6584" s="71"/>
      <c r="K6584" s="74"/>
      <c r="L6584" s="176"/>
      <c r="M6584" s="176"/>
      <c r="N6584" s="78"/>
      <c r="R6584" s="80"/>
      <c r="S6584" s="92"/>
      <c r="W6584" s="104"/>
      <c r="X6584" s="199"/>
      <c r="Y6584" s="62"/>
      <c r="Z6584" s="105"/>
      <c r="AA6584" s="104"/>
      <c r="AC6584" s="105"/>
      <c r="AD6584" s="105"/>
      <c r="AE6584" s="71"/>
      <c r="AF6584" s="71"/>
      <c r="AG6584" s="71"/>
      <c r="AH6584" s="71"/>
      <c r="AI6584" s="117"/>
      <c r="AK6584" s="116"/>
      <c r="AL6584" s="116"/>
      <c r="AR6584" s="127"/>
      <c r="AT6584" s="7"/>
      <c r="AU6584" s="7"/>
      <c r="AV6584" s="133"/>
      <c r="AW6584" s="126"/>
      <c r="AX6584" s="137"/>
      <c r="BQ6584" s="155"/>
      <c r="BS6584" s="6"/>
      <c r="BT6584" s="11"/>
    </row>
    <row r="6585" spans="1:72" ht="15.75" x14ac:dyDescent="0.25">
      <c r="A6585" s="52"/>
      <c r="B6585" s="56"/>
      <c r="C6585" s="7"/>
      <c r="D6585" s="7"/>
      <c r="E6585" s="7"/>
      <c r="F6585" s="7"/>
      <c r="J6585" s="71"/>
      <c r="K6585" s="74"/>
      <c r="L6585" s="176"/>
      <c r="M6585" s="176"/>
      <c r="N6585" s="78"/>
      <c r="R6585" s="80"/>
      <c r="S6585" s="92"/>
      <c r="W6585" s="104"/>
      <c r="X6585" s="199"/>
      <c r="Y6585" s="62"/>
      <c r="Z6585" s="105"/>
      <c r="AA6585" s="104"/>
      <c r="AC6585" s="105"/>
      <c r="AD6585" s="105"/>
      <c r="AE6585" s="71"/>
      <c r="AF6585" s="71"/>
      <c r="AG6585" s="71"/>
      <c r="AH6585" s="71"/>
      <c r="AI6585" s="117"/>
      <c r="AK6585" s="116"/>
      <c r="AL6585" s="116"/>
      <c r="AR6585" s="127"/>
      <c r="AT6585" s="7"/>
      <c r="AU6585" s="7"/>
      <c r="AV6585" s="133"/>
      <c r="AW6585" s="126"/>
      <c r="AX6585" s="137"/>
      <c r="BQ6585" s="155"/>
      <c r="BS6585" s="6"/>
      <c r="BT6585" s="11"/>
    </row>
    <row r="6586" spans="1:72" ht="15.75" x14ac:dyDescent="0.25">
      <c r="A6586" s="52"/>
      <c r="B6586" s="56"/>
      <c r="C6586" s="7"/>
      <c r="D6586" s="7"/>
      <c r="E6586" s="7"/>
      <c r="F6586" s="7"/>
      <c r="J6586" s="71"/>
      <c r="K6586" s="74"/>
      <c r="L6586" s="176"/>
      <c r="M6586" s="176"/>
      <c r="N6586" s="78"/>
      <c r="R6586" s="80"/>
      <c r="S6586" s="92"/>
      <c r="W6586" s="104"/>
      <c r="X6586" s="199"/>
      <c r="Y6586" s="62"/>
      <c r="Z6586" s="105"/>
      <c r="AA6586" s="104"/>
      <c r="AC6586" s="105"/>
      <c r="AD6586" s="105"/>
      <c r="AE6586" s="71"/>
      <c r="AF6586" s="71"/>
      <c r="AG6586" s="71"/>
      <c r="AH6586" s="71"/>
      <c r="AI6586" s="117"/>
      <c r="AK6586" s="116"/>
      <c r="AL6586" s="116"/>
      <c r="AR6586" s="127"/>
      <c r="AT6586" s="7"/>
      <c r="AU6586" s="7"/>
      <c r="AV6586" s="133"/>
      <c r="AW6586" s="126"/>
      <c r="AX6586" s="137"/>
      <c r="BQ6586" s="155"/>
      <c r="BS6586" s="6"/>
      <c r="BT6586" s="11"/>
    </row>
    <row r="6587" spans="1:72" ht="15.75" x14ac:dyDescent="0.25">
      <c r="A6587" s="52"/>
      <c r="B6587" s="56"/>
      <c r="C6587" s="7"/>
      <c r="D6587" s="7"/>
      <c r="E6587" s="7"/>
      <c r="F6587" s="7"/>
      <c r="J6587" s="71"/>
      <c r="K6587" s="74"/>
      <c r="L6587" s="176"/>
      <c r="M6587" s="176"/>
      <c r="N6587" s="78"/>
      <c r="R6587" s="80"/>
      <c r="S6587" s="92"/>
      <c r="W6587" s="104"/>
      <c r="X6587" s="199"/>
      <c r="Y6587" s="62"/>
      <c r="Z6587" s="105"/>
      <c r="AA6587" s="104"/>
      <c r="AC6587" s="105"/>
      <c r="AD6587" s="105"/>
      <c r="AE6587" s="71"/>
      <c r="AF6587" s="71"/>
      <c r="AG6587" s="71"/>
      <c r="AH6587" s="71"/>
      <c r="AI6587" s="117"/>
      <c r="AK6587" s="116"/>
      <c r="AL6587" s="116"/>
      <c r="AR6587" s="127"/>
      <c r="AT6587" s="7"/>
      <c r="AU6587" s="7"/>
      <c r="AV6587" s="133"/>
      <c r="AW6587" s="126"/>
      <c r="AX6587" s="137"/>
      <c r="BQ6587" s="155"/>
      <c r="BS6587" s="6"/>
      <c r="BT6587" s="11"/>
    </row>
    <row r="6588" spans="1:72" ht="15.75" x14ac:dyDescent="0.25">
      <c r="A6588" s="52"/>
      <c r="B6588" s="56"/>
      <c r="C6588" s="7"/>
      <c r="D6588" s="7"/>
      <c r="E6588" s="7"/>
      <c r="F6588" s="7"/>
      <c r="J6588" s="71"/>
      <c r="K6588" s="74"/>
      <c r="L6588" s="176"/>
      <c r="M6588" s="176"/>
      <c r="N6588" s="78"/>
      <c r="R6588" s="80"/>
      <c r="S6588" s="92"/>
      <c r="W6588" s="104"/>
      <c r="X6588" s="199"/>
      <c r="Y6588" s="62"/>
      <c r="Z6588" s="105"/>
      <c r="AA6588" s="104"/>
      <c r="AC6588" s="105"/>
      <c r="AD6588" s="105"/>
      <c r="AE6588" s="71"/>
      <c r="AF6588" s="71"/>
      <c r="AG6588" s="71"/>
      <c r="AH6588" s="71"/>
      <c r="AI6588" s="117"/>
      <c r="AK6588" s="116"/>
      <c r="AL6588" s="116"/>
      <c r="AR6588" s="127"/>
      <c r="AT6588" s="7"/>
      <c r="AU6588" s="7"/>
      <c r="AV6588" s="133"/>
      <c r="AW6588" s="126"/>
      <c r="AX6588" s="137"/>
      <c r="BQ6588" s="155"/>
      <c r="BS6588" s="6"/>
      <c r="BT6588" s="11"/>
    </row>
    <row r="6589" spans="1:72" ht="15.75" x14ac:dyDescent="0.25">
      <c r="A6589" s="52"/>
      <c r="B6589" s="56"/>
      <c r="C6589" s="7"/>
      <c r="D6589" s="7"/>
      <c r="E6589" s="7"/>
      <c r="F6589" s="7"/>
      <c r="J6589" s="71"/>
      <c r="K6589" s="74"/>
      <c r="L6589" s="176"/>
      <c r="M6589" s="176"/>
      <c r="N6589" s="78"/>
      <c r="R6589" s="80"/>
      <c r="S6589" s="92"/>
      <c r="W6589" s="104"/>
      <c r="X6589" s="199"/>
      <c r="Y6589" s="62"/>
      <c r="Z6589" s="105"/>
      <c r="AA6589" s="104"/>
      <c r="AC6589" s="105"/>
      <c r="AD6589" s="105"/>
      <c r="AE6589" s="71"/>
      <c r="AF6589" s="71"/>
      <c r="AG6589" s="71"/>
      <c r="AH6589" s="71"/>
      <c r="AI6589" s="117"/>
      <c r="AK6589" s="116"/>
      <c r="AL6589" s="116"/>
      <c r="AR6589" s="127"/>
      <c r="AT6589" s="7"/>
      <c r="AU6589" s="7"/>
      <c r="AV6589" s="133"/>
      <c r="AW6589" s="126"/>
      <c r="AX6589" s="137"/>
      <c r="BQ6589" s="155"/>
      <c r="BS6589" s="6"/>
      <c r="BT6589" s="11"/>
    </row>
    <row r="6590" spans="1:72" ht="15.75" x14ac:dyDescent="0.25">
      <c r="A6590" s="52"/>
      <c r="B6590" s="56"/>
      <c r="C6590" s="7"/>
      <c r="D6590" s="7"/>
      <c r="E6590" s="7"/>
      <c r="F6590" s="7"/>
      <c r="J6590" s="71"/>
      <c r="K6590" s="74"/>
      <c r="L6590" s="176"/>
      <c r="M6590" s="176"/>
      <c r="N6590" s="78"/>
      <c r="R6590" s="80"/>
      <c r="S6590" s="92"/>
      <c r="W6590" s="104"/>
      <c r="X6590" s="199"/>
      <c r="Y6590" s="62"/>
      <c r="Z6590" s="105"/>
      <c r="AA6590" s="104"/>
      <c r="AC6590" s="105"/>
      <c r="AD6590" s="105"/>
      <c r="AE6590" s="71"/>
      <c r="AF6590" s="71"/>
      <c r="AG6590" s="71"/>
      <c r="AH6590" s="71"/>
      <c r="AI6590" s="117"/>
      <c r="AK6590" s="116"/>
      <c r="AL6590" s="116"/>
      <c r="AR6590" s="127"/>
      <c r="AT6590" s="7"/>
      <c r="AU6590" s="7"/>
      <c r="AV6590" s="133"/>
      <c r="AW6590" s="126"/>
      <c r="AX6590" s="137"/>
      <c r="BQ6590" s="155"/>
      <c r="BS6590" s="6"/>
      <c r="BT6590" s="11"/>
    </row>
    <row r="6591" spans="1:72" ht="15.75" x14ac:dyDescent="0.25">
      <c r="A6591" s="52"/>
      <c r="B6591" s="56"/>
      <c r="C6591" s="7"/>
      <c r="D6591" s="7"/>
      <c r="E6591" s="7"/>
      <c r="F6591" s="7"/>
      <c r="J6591" s="71"/>
      <c r="K6591" s="74"/>
      <c r="L6591" s="176"/>
      <c r="M6591" s="176"/>
      <c r="N6591" s="78"/>
      <c r="R6591" s="80"/>
      <c r="S6591" s="92"/>
      <c r="W6591" s="104"/>
      <c r="X6591" s="199"/>
      <c r="Y6591" s="62"/>
      <c r="Z6591" s="105"/>
      <c r="AA6591" s="104"/>
      <c r="AC6591" s="105"/>
      <c r="AD6591" s="105"/>
      <c r="AE6591" s="71"/>
      <c r="AF6591" s="71"/>
      <c r="AG6591" s="71"/>
      <c r="AH6591" s="71"/>
      <c r="AI6591" s="117"/>
      <c r="AK6591" s="116"/>
      <c r="AL6591" s="116"/>
      <c r="AR6591" s="127"/>
      <c r="AT6591" s="7"/>
      <c r="AU6591" s="7"/>
      <c r="AV6591" s="133"/>
      <c r="AW6591" s="126"/>
      <c r="AX6591" s="137"/>
      <c r="BQ6591" s="155"/>
      <c r="BS6591" s="6"/>
      <c r="BT6591" s="11"/>
    </row>
    <row r="6592" spans="1:72" ht="15.75" x14ac:dyDescent="0.25">
      <c r="A6592" s="52"/>
      <c r="B6592" s="56"/>
      <c r="C6592" s="7"/>
      <c r="D6592" s="7"/>
      <c r="E6592" s="7"/>
      <c r="F6592" s="7"/>
      <c r="J6592" s="71"/>
      <c r="K6592" s="74"/>
      <c r="L6592" s="176"/>
      <c r="M6592" s="176"/>
      <c r="N6592" s="78"/>
      <c r="R6592" s="80"/>
      <c r="S6592" s="92"/>
      <c r="W6592" s="104"/>
      <c r="X6592" s="199"/>
      <c r="Y6592" s="62"/>
      <c r="Z6592" s="105"/>
      <c r="AA6592" s="104"/>
      <c r="AC6592" s="105"/>
      <c r="AD6592" s="105"/>
      <c r="AE6592" s="71"/>
      <c r="AF6592" s="71"/>
      <c r="AG6592" s="71"/>
      <c r="AH6592" s="71"/>
      <c r="AI6592" s="117"/>
      <c r="AK6592" s="116"/>
      <c r="AL6592" s="116"/>
      <c r="AR6592" s="127"/>
      <c r="AT6592" s="7"/>
      <c r="AU6592" s="7"/>
      <c r="AV6592" s="133"/>
      <c r="AW6592" s="126"/>
      <c r="AX6592" s="137"/>
      <c r="BQ6592" s="155"/>
      <c r="BS6592" s="6"/>
      <c r="BT6592" s="11"/>
    </row>
    <row r="6593" spans="1:72" ht="15.75" x14ac:dyDescent="0.25">
      <c r="A6593" s="52"/>
      <c r="B6593" s="56"/>
      <c r="C6593" s="7"/>
      <c r="D6593" s="7"/>
      <c r="E6593" s="7"/>
      <c r="F6593" s="7"/>
      <c r="J6593" s="71"/>
      <c r="K6593" s="74"/>
      <c r="L6593" s="176"/>
      <c r="M6593" s="176"/>
      <c r="N6593" s="78"/>
      <c r="R6593" s="80"/>
      <c r="S6593" s="92"/>
      <c r="W6593" s="104"/>
      <c r="X6593" s="199"/>
      <c r="Y6593" s="62"/>
      <c r="Z6593" s="105"/>
      <c r="AA6593" s="104"/>
      <c r="AC6593" s="105"/>
      <c r="AD6593" s="105"/>
      <c r="AE6593" s="71"/>
      <c r="AF6593" s="71"/>
      <c r="AG6593" s="71"/>
      <c r="AH6593" s="71"/>
      <c r="AI6593" s="117"/>
      <c r="AK6593" s="116"/>
      <c r="AL6593" s="116"/>
      <c r="AR6593" s="127"/>
      <c r="AT6593" s="7"/>
      <c r="AU6593" s="7"/>
      <c r="AV6593" s="133"/>
      <c r="AW6593" s="126"/>
      <c r="AX6593" s="137"/>
      <c r="BQ6593" s="155"/>
      <c r="BS6593" s="6"/>
      <c r="BT6593" s="11"/>
    </row>
    <row r="6594" spans="1:72" ht="15.75" x14ac:dyDescent="0.25">
      <c r="A6594" s="52"/>
      <c r="B6594" s="56"/>
      <c r="C6594" s="7"/>
      <c r="D6594" s="7"/>
      <c r="E6594" s="7"/>
      <c r="F6594" s="7"/>
      <c r="J6594" s="71"/>
      <c r="K6594" s="74"/>
      <c r="L6594" s="176"/>
      <c r="M6594" s="176"/>
      <c r="N6594" s="78"/>
      <c r="R6594" s="80"/>
      <c r="S6594" s="92"/>
      <c r="W6594" s="104"/>
      <c r="X6594" s="199"/>
      <c r="Y6594" s="62"/>
      <c r="Z6594" s="105"/>
      <c r="AA6594" s="104"/>
      <c r="AC6594" s="105"/>
      <c r="AD6594" s="105"/>
      <c r="AE6594" s="71"/>
      <c r="AF6594" s="71"/>
      <c r="AG6594" s="71"/>
      <c r="AH6594" s="71"/>
      <c r="AI6594" s="117"/>
      <c r="AK6594" s="116"/>
      <c r="AL6594" s="116"/>
      <c r="AR6594" s="127"/>
      <c r="AT6594" s="7"/>
      <c r="AU6594" s="7"/>
      <c r="AV6594" s="133"/>
      <c r="AW6594" s="126"/>
      <c r="AX6594" s="137"/>
      <c r="BQ6594" s="155"/>
      <c r="BS6594" s="6"/>
      <c r="BT6594" s="11"/>
    </row>
    <row r="6595" spans="1:72" ht="15.75" x14ac:dyDescent="0.25">
      <c r="A6595" s="52"/>
      <c r="B6595" s="56"/>
      <c r="C6595" s="7"/>
      <c r="D6595" s="7"/>
      <c r="E6595" s="7"/>
      <c r="F6595" s="7"/>
      <c r="J6595" s="71"/>
      <c r="K6595" s="74"/>
      <c r="L6595" s="176"/>
      <c r="M6595" s="176"/>
      <c r="N6595" s="78"/>
      <c r="R6595" s="80"/>
      <c r="S6595" s="92"/>
      <c r="W6595" s="104"/>
      <c r="X6595" s="199"/>
      <c r="Y6595" s="62"/>
      <c r="Z6595" s="105"/>
      <c r="AA6595" s="104"/>
      <c r="AC6595" s="105"/>
      <c r="AD6595" s="105"/>
      <c r="AE6595" s="71"/>
      <c r="AF6595" s="71"/>
      <c r="AG6595" s="71"/>
      <c r="AH6595" s="71"/>
      <c r="AI6595" s="117"/>
      <c r="AK6595" s="116"/>
      <c r="AL6595" s="116"/>
      <c r="AR6595" s="127"/>
      <c r="AT6595" s="7"/>
      <c r="AU6595" s="7"/>
      <c r="AV6595" s="133"/>
      <c r="AW6595" s="126"/>
      <c r="AX6595" s="137"/>
      <c r="BQ6595" s="155"/>
      <c r="BS6595" s="6"/>
      <c r="BT6595" s="11"/>
    </row>
    <row r="6596" spans="1:72" ht="15.75" x14ac:dyDescent="0.25">
      <c r="A6596" s="52"/>
      <c r="B6596" s="56"/>
      <c r="C6596" s="7"/>
      <c r="D6596" s="7"/>
      <c r="E6596" s="7"/>
      <c r="F6596" s="7"/>
      <c r="J6596" s="71"/>
      <c r="K6596" s="74"/>
      <c r="L6596" s="176"/>
      <c r="M6596" s="176"/>
      <c r="N6596" s="78"/>
      <c r="R6596" s="80"/>
      <c r="S6596" s="92"/>
      <c r="W6596" s="104"/>
      <c r="X6596" s="199"/>
      <c r="Y6596" s="62"/>
      <c r="Z6596" s="105"/>
      <c r="AA6596" s="104"/>
      <c r="AC6596" s="105"/>
      <c r="AD6596" s="105"/>
      <c r="AE6596" s="71"/>
      <c r="AF6596" s="71"/>
      <c r="AG6596" s="71"/>
      <c r="AH6596" s="71"/>
      <c r="AI6596" s="117"/>
      <c r="AK6596" s="116"/>
      <c r="AL6596" s="116"/>
      <c r="AR6596" s="127"/>
      <c r="AT6596" s="7"/>
      <c r="AU6596" s="7"/>
      <c r="AV6596" s="133"/>
      <c r="AW6596" s="126"/>
      <c r="AX6596" s="137"/>
      <c r="BQ6596" s="155"/>
      <c r="BS6596" s="6"/>
      <c r="BT6596" s="11"/>
    </row>
    <row r="6597" spans="1:72" ht="15.75" x14ac:dyDescent="0.25">
      <c r="A6597" s="52"/>
      <c r="B6597" s="56"/>
      <c r="C6597" s="7"/>
      <c r="D6597" s="7"/>
      <c r="E6597" s="7"/>
      <c r="F6597" s="7"/>
      <c r="J6597" s="71"/>
      <c r="K6597" s="74"/>
      <c r="L6597" s="176"/>
      <c r="M6597" s="176"/>
      <c r="N6597" s="78"/>
      <c r="R6597" s="80"/>
      <c r="S6597" s="92"/>
      <c r="W6597" s="104"/>
      <c r="X6597" s="199"/>
      <c r="Y6597" s="62"/>
      <c r="Z6597" s="105"/>
      <c r="AA6597" s="104"/>
      <c r="AC6597" s="105"/>
      <c r="AD6597" s="105"/>
      <c r="AE6597" s="71"/>
      <c r="AF6597" s="71"/>
      <c r="AG6597" s="71"/>
      <c r="AH6597" s="71"/>
      <c r="AI6597" s="117"/>
      <c r="AK6597" s="116"/>
      <c r="AL6597" s="116"/>
      <c r="AR6597" s="127"/>
      <c r="AT6597" s="7"/>
      <c r="AU6597" s="7"/>
      <c r="AV6597" s="133"/>
      <c r="AW6597" s="126"/>
      <c r="AX6597" s="137"/>
      <c r="BQ6597" s="155"/>
      <c r="BS6597" s="6"/>
      <c r="BT6597" s="11"/>
    </row>
    <row r="6598" spans="1:72" ht="15.75" x14ac:dyDescent="0.25">
      <c r="A6598" s="52"/>
      <c r="B6598" s="56"/>
      <c r="C6598" s="7"/>
      <c r="D6598" s="7"/>
      <c r="E6598" s="7"/>
      <c r="F6598" s="7"/>
      <c r="J6598" s="71"/>
      <c r="K6598" s="74"/>
      <c r="L6598" s="176"/>
      <c r="M6598" s="176"/>
      <c r="N6598" s="78"/>
      <c r="R6598" s="80"/>
      <c r="S6598" s="92"/>
      <c r="W6598" s="104"/>
      <c r="X6598" s="199"/>
      <c r="Y6598" s="62"/>
      <c r="Z6598" s="105"/>
      <c r="AA6598" s="104"/>
      <c r="AC6598" s="105"/>
      <c r="AD6598" s="105"/>
      <c r="AE6598" s="71"/>
      <c r="AF6598" s="71"/>
      <c r="AG6598" s="71"/>
      <c r="AH6598" s="71"/>
      <c r="AI6598" s="117"/>
      <c r="AK6598" s="116"/>
      <c r="AL6598" s="116"/>
      <c r="AR6598" s="127"/>
      <c r="AT6598" s="7"/>
      <c r="AU6598" s="7"/>
      <c r="AV6598" s="133"/>
      <c r="AW6598" s="126"/>
      <c r="AX6598" s="137"/>
      <c r="BQ6598" s="155"/>
      <c r="BS6598" s="6"/>
      <c r="BT6598" s="11"/>
    </row>
    <row r="6599" spans="1:72" ht="15.75" x14ac:dyDescent="0.25">
      <c r="A6599" s="52"/>
      <c r="B6599" s="56"/>
      <c r="C6599" s="7"/>
      <c r="D6599" s="7"/>
      <c r="E6599" s="7"/>
      <c r="F6599" s="7"/>
      <c r="J6599" s="71"/>
      <c r="K6599" s="74"/>
      <c r="L6599" s="176"/>
      <c r="M6599" s="176"/>
      <c r="N6599" s="78"/>
      <c r="R6599" s="80"/>
      <c r="S6599" s="92"/>
      <c r="W6599" s="104"/>
      <c r="X6599" s="199"/>
      <c r="Y6599" s="62"/>
      <c r="Z6599" s="105"/>
      <c r="AA6599" s="104"/>
      <c r="AC6599" s="105"/>
      <c r="AD6599" s="105"/>
      <c r="AE6599" s="71"/>
      <c r="AF6599" s="71"/>
      <c r="AG6599" s="71"/>
      <c r="AH6599" s="71"/>
      <c r="AI6599" s="117"/>
      <c r="AK6599" s="116"/>
      <c r="AL6599" s="116"/>
      <c r="AR6599" s="127"/>
      <c r="AT6599" s="7"/>
      <c r="AU6599" s="7"/>
      <c r="AV6599" s="133"/>
      <c r="AW6599" s="126"/>
      <c r="AX6599" s="137"/>
      <c r="BQ6599" s="155"/>
      <c r="BS6599" s="6"/>
      <c r="BT6599" s="11"/>
    </row>
    <row r="6600" spans="1:72" ht="15.75" x14ac:dyDescent="0.25">
      <c r="A6600" s="52"/>
      <c r="B6600" s="56"/>
      <c r="C6600" s="7"/>
      <c r="D6600" s="7"/>
      <c r="E6600" s="7"/>
      <c r="F6600" s="7"/>
      <c r="J6600" s="71"/>
      <c r="K6600" s="74"/>
      <c r="L6600" s="176"/>
      <c r="M6600" s="176"/>
      <c r="N6600" s="78"/>
      <c r="R6600" s="80"/>
      <c r="S6600" s="92"/>
      <c r="W6600" s="104"/>
      <c r="X6600" s="199"/>
      <c r="Y6600" s="62"/>
      <c r="Z6600" s="105"/>
      <c r="AA6600" s="104"/>
      <c r="AC6600" s="105"/>
      <c r="AD6600" s="105"/>
      <c r="AE6600" s="71"/>
      <c r="AF6600" s="71"/>
      <c r="AG6600" s="71"/>
      <c r="AH6600" s="71"/>
      <c r="AI6600" s="117"/>
      <c r="AK6600" s="116"/>
      <c r="AL6600" s="116"/>
      <c r="AR6600" s="127"/>
      <c r="AT6600" s="7"/>
      <c r="AU6600" s="7"/>
      <c r="AV6600" s="133"/>
      <c r="AW6600" s="126"/>
      <c r="AX6600" s="137"/>
      <c r="BQ6600" s="155"/>
      <c r="BS6600" s="6"/>
      <c r="BT6600" s="11"/>
    </row>
    <row r="6601" spans="1:72" ht="15.75" x14ac:dyDescent="0.25">
      <c r="A6601" s="52"/>
      <c r="B6601" s="56"/>
      <c r="C6601" s="7"/>
      <c r="D6601" s="7"/>
      <c r="E6601" s="7"/>
      <c r="F6601" s="7"/>
      <c r="J6601" s="71"/>
      <c r="K6601" s="74"/>
      <c r="L6601" s="176"/>
      <c r="M6601" s="176"/>
      <c r="N6601" s="78"/>
      <c r="R6601" s="80"/>
      <c r="S6601" s="92"/>
      <c r="W6601" s="104"/>
      <c r="X6601" s="199"/>
      <c r="Y6601" s="62"/>
      <c r="Z6601" s="105"/>
      <c r="AA6601" s="104"/>
      <c r="AC6601" s="105"/>
      <c r="AD6601" s="105"/>
      <c r="AE6601" s="71"/>
      <c r="AF6601" s="71"/>
      <c r="AG6601" s="71"/>
      <c r="AH6601" s="71"/>
      <c r="AI6601" s="117"/>
      <c r="AK6601" s="116"/>
      <c r="AL6601" s="116"/>
      <c r="AR6601" s="127"/>
      <c r="AT6601" s="7"/>
      <c r="AU6601" s="7"/>
      <c r="AV6601" s="133"/>
      <c r="AW6601" s="126"/>
      <c r="AX6601" s="137"/>
      <c r="BQ6601" s="155"/>
      <c r="BS6601" s="6"/>
      <c r="BT6601" s="11"/>
    </row>
    <row r="6602" spans="1:72" ht="15.75" x14ac:dyDescent="0.25">
      <c r="A6602" s="52"/>
      <c r="B6602" s="56"/>
      <c r="C6602" s="7"/>
      <c r="D6602" s="7"/>
      <c r="E6602" s="7"/>
      <c r="F6602" s="7"/>
      <c r="J6602" s="71"/>
      <c r="K6602" s="74"/>
      <c r="L6602" s="176"/>
      <c r="M6602" s="176"/>
      <c r="N6602" s="78"/>
      <c r="R6602" s="80"/>
      <c r="S6602" s="92"/>
      <c r="W6602" s="104"/>
      <c r="X6602" s="199"/>
      <c r="Y6602" s="62"/>
      <c r="Z6602" s="105"/>
      <c r="AA6602" s="104"/>
      <c r="AC6602" s="105"/>
      <c r="AD6602" s="105"/>
      <c r="AE6602" s="71"/>
      <c r="AF6602" s="71"/>
      <c r="AG6602" s="71"/>
      <c r="AH6602" s="71"/>
      <c r="AI6602" s="117"/>
      <c r="AK6602" s="116"/>
      <c r="AL6602" s="116"/>
      <c r="AR6602" s="127"/>
      <c r="AT6602" s="7"/>
      <c r="AU6602" s="7"/>
      <c r="AV6602" s="133"/>
      <c r="AW6602" s="126"/>
      <c r="AX6602" s="137"/>
      <c r="BQ6602" s="155"/>
      <c r="BS6602" s="6"/>
      <c r="BT6602" s="11"/>
    </row>
    <row r="6603" spans="1:72" ht="15.75" x14ac:dyDescent="0.25">
      <c r="A6603" s="52"/>
      <c r="B6603" s="56"/>
      <c r="C6603" s="7"/>
      <c r="D6603" s="7"/>
      <c r="E6603" s="7"/>
      <c r="F6603" s="7"/>
      <c r="J6603" s="71"/>
      <c r="K6603" s="74"/>
      <c r="L6603" s="176"/>
      <c r="M6603" s="176"/>
      <c r="N6603" s="78"/>
      <c r="R6603" s="80"/>
      <c r="S6603" s="92"/>
      <c r="W6603" s="104"/>
      <c r="X6603" s="199"/>
      <c r="Y6603" s="62"/>
      <c r="Z6603" s="105"/>
      <c r="AA6603" s="104"/>
      <c r="AC6603" s="105"/>
      <c r="AD6603" s="105"/>
      <c r="AE6603" s="71"/>
      <c r="AF6603" s="71"/>
      <c r="AG6603" s="71"/>
      <c r="AH6603" s="71"/>
      <c r="AI6603" s="117"/>
      <c r="AK6603" s="116"/>
      <c r="AL6603" s="116"/>
      <c r="AR6603" s="127"/>
      <c r="AT6603" s="7"/>
      <c r="AU6603" s="7"/>
      <c r="AV6603" s="133"/>
      <c r="AW6603" s="126"/>
      <c r="AX6603" s="137"/>
      <c r="BQ6603" s="155"/>
      <c r="BS6603" s="6"/>
      <c r="BT6603" s="11"/>
    </row>
    <row r="6604" spans="1:72" ht="15.75" x14ac:dyDescent="0.25">
      <c r="A6604" s="52"/>
      <c r="B6604" s="56"/>
      <c r="C6604" s="7"/>
      <c r="D6604" s="7"/>
      <c r="E6604" s="7"/>
      <c r="F6604" s="7"/>
      <c r="J6604" s="71"/>
      <c r="K6604" s="74"/>
      <c r="L6604" s="176"/>
      <c r="M6604" s="176"/>
      <c r="N6604" s="78"/>
      <c r="R6604" s="80"/>
      <c r="S6604" s="92"/>
      <c r="W6604" s="104"/>
      <c r="X6604" s="199"/>
      <c r="Y6604" s="62"/>
      <c r="Z6604" s="105"/>
      <c r="AA6604" s="104"/>
      <c r="AC6604" s="105"/>
      <c r="AD6604" s="105"/>
      <c r="AE6604" s="71"/>
      <c r="AF6604" s="71"/>
      <c r="AG6604" s="71"/>
      <c r="AH6604" s="71"/>
      <c r="AI6604" s="117"/>
      <c r="AK6604" s="116"/>
      <c r="AL6604" s="116"/>
      <c r="AR6604" s="127"/>
      <c r="AT6604" s="7"/>
      <c r="AU6604" s="7"/>
      <c r="AV6604" s="133"/>
      <c r="AW6604" s="126"/>
      <c r="AX6604" s="137"/>
      <c r="BQ6604" s="155"/>
      <c r="BS6604" s="6"/>
      <c r="BT6604" s="11"/>
    </row>
    <row r="6605" spans="1:72" ht="15.75" x14ac:dyDescent="0.25">
      <c r="A6605" s="52"/>
      <c r="B6605" s="56"/>
      <c r="C6605" s="7"/>
      <c r="D6605" s="7"/>
      <c r="E6605" s="7"/>
      <c r="F6605" s="7"/>
      <c r="J6605" s="71"/>
      <c r="K6605" s="74"/>
      <c r="L6605" s="176"/>
      <c r="M6605" s="176"/>
      <c r="N6605" s="78"/>
      <c r="R6605" s="80"/>
      <c r="S6605" s="92"/>
      <c r="W6605" s="104"/>
      <c r="X6605" s="199"/>
      <c r="Y6605" s="62"/>
      <c r="Z6605" s="105"/>
      <c r="AA6605" s="104"/>
      <c r="AC6605" s="105"/>
      <c r="AD6605" s="105"/>
      <c r="AE6605" s="71"/>
      <c r="AF6605" s="71"/>
      <c r="AG6605" s="71"/>
      <c r="AH6605" s="71"/>
      <c r="AI6605" s="117"/>
      <c r="AK6605" s="116"/>
      <c r="AL6605" s="116"/>
      <c r="AR6605" s="127"/>
      <c r="AT6605" s="7"/>
      <c r="AU6605" s="7"/>
      <c r="AV6605" s="133"/>
      <c r="AW6605" s="126"/>
      <c r="AX6605" s="137"/>
      <c r="BQ6605" s="155"/>
      <c r="BS6605" s="6"/>
      <c r="BT6605" s="11"/>
    </row>
    <row r="6606" spans="1:72" ht="15.75" x14ac:dyDescent="0.25">
      <c r="A6606" s="52"/>
      <c r="B6606" s="56"/>
      <c r="C6606" s="7"/>
      <c r="D6606" s="7"/>
      <c r="E6606" s="7"/>
      <c r="F6606" s="7"/>
      <c r="J6606" s="71"/>
      <c r="K6606" s="74"/>
      <c r="L6606" s="176"/>
      <c r="M6606" s="176"/>
      <c r="N6606" s="78"/>
      <c r="R6606" s="80"/>
      <c r="S6606" s="92"/>
      <c r="W6606" s="104"/>
      <c r="X6606" s="199"/>
      <c r="Y6606" s="62"/>
      <c r="Z6606" s="105"/>
      <c r="AA6606" s="104"/>
      <c r="AC6606" s="105"/>
      <c r="AD6606" s="105"/>
      <c r="AE6606" s="71"/>
      <c r="AF6606" s="71"/>
      <c r="AG6606" s="71"/>
      <c r="AH6606" s="71"/>
      <c r="AI6606" s="117"/>
      <c r="AK6606" s="116"/>
      <c r="AL6606" s="116"/>
      <c r="AR6606" s="127"/>
      <c r="AT6606" s="7"/>
      <c r="AU6606" s="7"/>
      <c r="AV6606" s="133"/>
      <c r="AW6606" s="126"/>
      <c r="AX6606" s="137"/>
      <c r="BQ6606" s="155"/>
      <c r="BS6606" s="6"/>
      <c r="BT6606" s="11"/>
    </row>
    <row r="6607" spans="1:72" ht="15.75" x14ac:dyDescent="0.25">
      <c r="A6607" s="52"/>
      <c r="B6607" s="56"/>
      <c r="C6607" s="7"/>
      <c r="D6607" s="7"/>
      <c r="E6607" s="7"/>
      <c r="F6607" s="7"/>
      <c r="J6607" s="71"/>
      <c r="K6607" s="74"/>
      <c r="L6607" s="176"/>
      <c r="M6607" s="176"/>
      <c r="N6607" s="78"/>
      <c r="R6607" s="80"/>
      <c r="S6607" s="92"/>
      <c r="W6607" s="104"/>
      <c r="X6607" s="199"/>
      <c r="Y6607" s="62"/>
      <c r="Z6607" s="105"/>
      <c r="AA6607" s="104"/>
      <c r="AC6607" s="105"/>
      <c r="AD6607" s="105"/>
      <c r="AE6607" s="71"/>
      <c r="AF6607" s="71"/>
      <c r="AG6607" s="71"/>
      <c r="AH6607" s="71"/>
      <c r="AI6607" s="117"/>
      <c r="AK6607" s="116"/>
      <c r="AL6607" s="116"/>
      <c r="AR6607" s="127"/>
      <c r="AT6607" s="7"/>
      <c r="AU6607" s="7"/>
      <c r="AV6607" s="133"/>
      <c r="AW6607" s="126"/>
      <c r="AX6607" s="137"/>
      <c r="BQ6607" s="155"/>
      <c r="BS6607" s="6"/>
      <c r="BT6607" s="11"/>
    </row>
    <row r="6608" spans="1:72" ht="15.75" x14ac:dyDescent="0.25">
      <c r="A6608" s="52"/>
      <c r="B6608" s="56"/>
      <c r="C6608" s="7"/>
      <c r="D6608" s="7"/>
      <c r="E6608" s="7"/>
      <c r="F6608" s="7"/>
      <c r="J6608" s="71"/>
      <c r="K6608" s="74"/>
      <c r="L6608" s="176"/>
      <c r="M6608" s="176"/>
      <c r="N6608" s="78"/>
      <c r="R6608" s="80"/>
      <c r="S6608" s="92"/>
      <c r="W6608" s="104"/>
      <c r="X6608" s="199"/>
      <c r="Y6608" s="62"/>
      <c r="Z6608" s="105"/>
      <c r="AA6608" s="104"/>
      <c r="AC6608" s="105"/>
      <c r="AD6608" s="105"/>
      <c r="AE6608" s="71"/>
      <c r="AF6608" s="71"/>
      <c r="AG6608" s="71"/>
      <c r="AH6608" s="71"/>
      <c r="AI6608" s="117"/>
      <c r="AK6608" s="116"/>
      <c r="AL6608" s="116"/>
      <c r="AR6608" s="127"/>
      <c r="AT6608" s="7"/>
      <c r="AU6608" s="7"/>
      <c r="AV6608" s="133"/>
      <c r="AW6608" s="126"/>
      <c r="AX6608" s="137"/>
      <c r="BQ6608" s="155"/>
      <c r="BS6608" s="6"/>
      <c r="BT6608" s="11"/>
    </row>
    <row r="6609" spans="1:72" ht="15.75" x14ac:dyDescent="0.25">
      <c r="A6609" s="52"/>
      <c r="B6609" s="56"/>
      <c r="C6609" s="7"/>
      <c r="D6609" s="7"/>
      <c r="E6609" s="7"/>
      <c r="F6609" s="7"/>
      <c r="J6609" s="71"/>
      <c r="K6609" s="74"/>
      <c r="L6609" s="176"/>
      <c r="M6609" s="176"/>
      <c r="N6609" s="78"/>
      <c r="R6609" s="80"/>
      <c r="S6609" s="92"/>
      <c r="W6609" s="104"/>
      <c r="X6609" s="199"/>
      <c r="Y6609" s="62"/>
      <c r="Z6609" s="105"/>
      <c r="AA6609" s="104"/>
      <c r="AC6609" s="105"/>
      <c r="AD6609" s="105"/>
      <c r="AE6609" s="71"/>
      <c r="AF6609" s="71"/>
      <c r="AG6609" s="71"/>
      <c r="AH6609" s="71"/>
      <c r="AI6609" s="117"/>
      <c r="AK6609" s="116"/>
      <c r="AL6609" s="116"/>
      <c r="AR6609" s="127"/>
      <c r="AT6609" s="7"/>
      <c r="AU6609" s="7"/>
      <c r="AV6609" s="133"/>
      <c r="AW6609" s="126"/>
      <c r="AX6609" s="137"/>
      <c r="BQ6609" s="155"/>
      <c r="BS6609" s="6"/>
      <c r="BT6609" s="11"/>
    </row>
    <row r="6610" spans="1:72" ht="15.75" x14ac:dyDescent="0.25">
      <c r="A6610" s="52"/>
      <c r="B6610" s="56"/>
      <c r="C6610" s="7"/>
      <c r="D6610" s="7"/>
      <c r="E6610" s="7"/>
      <c r="F6610" s="7"/>
      <c r="J6610" s="71"/>
      <c r="K6610" s="74"/>
      <c r="L6610" s="176"/>
      <c r="M6610" s="176"/>
      <c r="N6610" s="78"/>
      <c r="R6610" s="80"/>
      <c r="S6610" s="92"/>
      <c r="W6610" s="104"/>
      <c r="X6610" s="199"/>
      <c r="Y6610" s="62"/>
      <c r="Z6610" s="105"/>
      <c r="AA6610" s="104"/>
      <c r="AC6610" s="105"/>
      <c r="AD6610" s="105"/>
      <c r="AE6610" s="71"/>
      <c r="AF6610" s="71"/>
      <c r="AG6610" s="71"/>
      <c r="AH6610" s="71"/>
      <c r="AI6610" s="117"/>
      <c r="AK6610" s="116"/>
      <c r="AL6610" s="116"/>
      <c r="AR6610" s="127"/>
      <c r="AT6610" s="7"/>
      <c r="AU6610" s="7"/>
      <c r="AV6610" s="133"/>
      <c r="AW6610" s="126"/>
      <c r="AX6610" s="137"/>
      <c r="BQ6610" s="155"/>
      <c r="BS6610" s="6"/>
      <c r="BT6610" s="11"/>
    </row>
    <row r="6611" spans="1:72" ht="15.75" x14ac:dyDescent="0.25">
      <c r="A6611" s="52"/>
      <c r="B6611" s="56"/>
      <c r="C6611" s="7"/>
      <c r="D6611" s="7"/>
      <c r="E6611" s="7"/>
      <c r="F6611" s="7"/>
      <c r="J6611" s="71"/>
      <c r="K6611" s="74"/>
      <c r="L6611" s="176"/>
      <c r="M6611" s="176"/>
      <c r="N6611" s="78"/>
      <c r="R6611" s="80"/>
      <c r="S6611" s="92"/>
      <c r="W6611" s="104"/>
      <c r="X6611" s="199"/>
      <c r="Y6611" s="62"/>
      <c r="Z6611" s="105"/>
      <c r="AA6611" s="104"/>
      <c r="AC6611" s="105"/>
      <c r="AD6611" s="105"/>
      <c r="AE6611" s="71"/>
      <c r="AF6611" s="71"/>
      <c r="AG6611" s="71"/>
      <c r="AH6611" s="71"/>
      <c r="AI6611" s="117"/>
      <c r="AK6611" s="116"/>
      <c r="AL6611" s="116"/>
      <c r="AR6611" s="127"/>
      <c r="AT6611" s="7"/>
      <c r="AU6611" s="7"/>
      <c r="AV6611" s="133"/>
      <c r="AW6611" s="126"/>
      <c r="AX6611" s="137"/>
      <c r="BQ6611" s="155"/>
      <c r="BS6611" s="6"/>
      <c r="BT6611" s="11"/>
    </row>
    <row r="6612" spans="1:72" ht="15.75" x14ac:dyDescent="0.25">
      <c r="A6612" s="52"/>
      <c r="B6612" s="56"/>
      <c r="C6612" s="7"/>
      <c r="D6612" s="7"/>
      <c r="E6612" s="7"/>
      <c r="F6612" s="7"/>
      <c r="J6612" s="71"/>
      <c r="K6612" s="74"/>
      <c r="L6612" s="176"/>
      <c r="M6612" s="176"/>
      <c r="N6612" s="78"/>
      <c r="R6612" s="80"/>
      <c r="S6612" s="92"/>
      <c r="W6612" s="104"/>
      <c r="X6612" s="199"/>
      <c r="Y6612" s="62"/>
      <c r="Z6612" s="105"/>
      <c r="AA6612" s="104"/>
      <c r="AC6612" s="105"/>
      <c r="AD6612" s="105"/>
      <c r="AE6612" s="71"/>
      <c r="AF6612" s="71"/>
      <c r="AG6612" s="71"/>
      <c r="AH6612" s="71"/>
      <c r="AI6612" s="117"/>
      <c r="AK6612" s="116"/>
      <c r="AL6612" s="116"/>
      <c r="AR6612" s="127"/>
      <c r="AT6612" s="7"/>
      <c r="AU6612" s="7"/>
      <c r="AV6612" s="133"/>
      <c r="AW6612" s="126"/>
      <c r="AX6612" s="137"/>
      <c r="BQ6612" s="155"/>
      <c r="BS6612" s="6"/>
      <c r="BT6612" s="11"/>
    </row>
    <row r="6613" spans="1:72" ht="15.75" x14ac:dyDescent="0.25">
      <c r="A6613" s="52"/>
      <c r="B6613" s="56"/>
      <c r="C6613" s="7"/>
      <c r="D6613" s="7"/>
      <c r="E6613" s="7"/>
      <c r="F6613" s="7"/>
      <c r="J6613" s="71"/>
      <c r="K6613" s="74"/>
      <c r="L6613" s="176"/>
      <c r="M6613" s="176"/>
      <c r="N6613" s="78"/>
      <c r="R6613" s="80"/>
      <c r="S6613" s="92"/>
      <c r="W6613" s="104"/>
      <c r="X6613" s="199"/>
      <c r="Y6613" s="62"/>
      <c r="Z6613" s="105"/>
      <c r="AA6613" s="104"/>
      <c r="AC6613" s="105"/>
      <c r="AD6613" s="105"/>
      <c r="AE6613" s="71"/>
      <c r="AF6613" s="71"/>
      <c r="AG6613" s="71"/>
      <c r="AH6613" s="71"/>
      <c r="AI6613" s="117"/>
      <c r="AK6613" s="116"/>
      <c r="AL6613" s="116"/>
      <c r="AR6613" s="127"/>
      <c r="AT6613" s="7"/>
      <c r="AU6613" s="7"/>
      <c r="AV6613" s="133"/>
      <c r="AW6613" s="126"/>
      <c r="AX6613" s="137"/>
      <c r="BQ6613" s="155"/>
      <c r="BS6613" s="6"/>
      <c r="BT6613" s="11"/>
    </row>
    <row r="6614" spans="1:72" ht="15.75" x14ac:dyDescent="0.25">
      <c r="A6614" s="52"/>
      <c r="B6614" s="56"/>
      <c r="C6614" s="7"/>
      <c r="D6614" s="7"/>
      <c r="E6614" s="7"/>
      <c r="F6614" s="7"/>
      <c r="J6614" s="71"/>
      <c r="K6614" s="74"/>
      <c r="L6614" s="176"/>
      <c r="M6614" s="176"/>
      <c r="N6614" s="78"/>
      <c r="R6614" s="80"/>
      <c r="S6614" s="92"/>
      <c r="W6614" s="104"/>
      <c r="X6614" s="199"/>
      <c r="Y6614" s="62"/>
      <c r="Z6614" s="105"/>
      <c r="AA6614" s="104"/>
      <c r="AC6614" s="105"/>
      <c r="AD6614" s="105"/>
      <c r="AE6614" s="71"/>
      <c r="AF6614" s="71"/>
      <c r="AG6614" s="71"/>
      <c r="AH6614" s="71"/>
      <c r="AI6614" s="117"/>
      <c r="AK6614" s="116"/>
      <c r="AL6614" s="116"/>
      <c r="AR6614" s="127"/>
      <c r="AT6614" s="7"/>
      <c r="AU6614" s="7"/>
      <c r="AV6614" s="133"/>
      <c r="AW6614" s="126"/>
      <c r="AX6614" s="137"/>
      <c r="BQ6614" s="155"/>
      <c r="BS6614" s="6"/>
      <c r="BT6614" s="11"/>
    </row>
    <row r="6615" spans="1:72" ht="15.75" x14ac:dyDescent="0.25">
      <c r="A6615" s="52"/>
      <c r="B6615" s="56"/>
      <c r="C6615" s="7"/>
      <c r="D6615" s="7"/>
      <c r="E6615" s="7"/>
      <c r="F6615" s="7"/>
      <c r="J6615" s="71"/>
      <c r="K6615" s="74"/>
      <c r="L6615" s="176"/>
      <c r="M6615" s="176"/>
      <c r="N6615" s="78"/>
      <c r="R6615" s="80"/>
      <c r="S6615" s="92"/>
      <c r="W6615" s="104"/>
      <c r="X6615" s="199"/>
      <c r="Y6615" s="62"/>
      <c r="Z6615" s="105"/>
      <c r="AA6615" s="104"/>
      <c r="AC6615" s="105"/>
      <c r="AD6615" s="105"/>
      <c r="AE6615" s="71"/>
      <c r="AF6615" s="71"/>
      <c r="AG6615" s="71"/>
      <c r="AH6615" s="71"/>
      <c r="AI6615" s="117"/>
      <c r="AK6615" s="116"/>
      <c r="AL6615" s="116"/>
      <c r="AR6615" s="127"/>
      <c r="AT6615" s="7"/>
      <c r="AU6615" s="7"/>
      <c r="AV6615" s="133"/>
      <c r="AW6615" s="126"/>
      <c r="AX6615" s="137"/>
      <c r="BQ6615" s="155"/>
      <c r="BS6615" s="6"/>
      <c r="BT6615" s="11"/>
    </row>
    <row r="6616" spans="1:72" ht="15.75" x14ac:dyDescent="0.25">
      <c r="A6616" s="52"/>
      <c r="B6616" s="56"/>
      <c r="C6616" s="7"/>
      <c r="D6616" s="7"/>
      <c r="E6616" s="7"/>
      <c r="F6616" s="7"/>
      <c r="J6616" s="71"/>
      <c r="K6616" s="74"/>
      <c r="L6616" s="176"/>
      <c r="M6616" s="176"/>
      <c r="N6616" s="78"/>
      <c r="R6616" s="80"/>
      <c r="S6616" s="92"/>
      <c r="W6616" s="104"/>
      <c r="X6616" s="199"/>
      <c r="Y6616" s="62"/>
      <c r="Z6616" s="105"/>
      <c r="AA6616" s="104"/>
      <c r="AC6616" s="105"/>
      <c r="AD6616" s="105"/>
      <c r="AE6616" s="71"/>
      <c r="AF6616" s="71"/>
      <c r="AG6616" s="71"/>
      <c r="AH6616" s="71"/>
      <c r="AI6616" s="117"/>
      <c r="AK6616" s="116"/>
      <c r="AL6616" s="116"/>
      <c r="AR6616" s="127"/>
      <c r="AT6616" s="7"/>
      <c r="AU6616" s="7"/>
      <c r="AV6616" s="133"/>
      <c r="AW6616" s="126"/>
      <c r="AX6616" s="137"/>
      <c r="BQ6616" s="155"/>
      <c r="BS6616" s="6"/>
      <c r="BT6616" s="11"/>
    </row>
    <row r="6617" spans="1:72" ht="15.75" x14ac:dyDescent="0.25">
      <c r="A6617" s="52"/>
      <c r="B6617" s="56"/>
      <c r="C6617" s="7"/>
      <c r="D6617" s="7"/>
      <c r="E6617" s="7"/>
      <c r="F6617" s="7"/>
      <c r="J6617" s="71"/>
      <c r="K6617" s="74"/>
      <c r="L6617" s="176"/>
      <c r="M6617" s="176"/>
      <c r="N6617" s="78"/>
      <c r="R6617" s="80"/>
      <c r="S6617" s="92"/>
      <c r="W6617" s="104"/>
      <c r="X6617" s="199"/>
      <c r="Y6617" s="62"/>
      <c r="Z6617" s="105"/>
      <c r="AA6617" s="104"/>
      <c r="AC6617" s="105"/>
      <c r="AD6617" s="105"/>
      <c r="AE6617" s="71"/>
      <c r="AF6617" s="71"/>
      <c r="AG6617" s="71"/>
      <c r="AH6617" s="71"/>
      <c r="AI6617" s="117"/>
      <c r="AK6617" s="116"/>
      <c r="AL6617" s="116"/>
      <c r="AR6617" s="127"/>
      <c r="AT6617" s="7"/>
      <c r="AU6617" s="7"/>
      <c r="AV6617" s="133"/>
      <c r="AW6617" s="126"/>
      <c r="AX6617" s="137"/>
      <c r="BQ6617" s="155"/>
      <c r="BS6617" s="6"/>
      <c r="BT6617" s="11"/>
    </row>
    <row r="6618" spans="1:72" ht="15.75" x14ac:dyDescent="0.25">
      <c r="A6618" s="52"/>
      <c r="B6618" s="56"/>
      <c r="C6618" s="7"/>
      <c r="D6618" s="7"/>
      <c r="E6618" s="7"/>
      <c r="F6618" s="7"/>
      <c r="J6618" s="71"/>
      <c r="K6618" s="74"/>
      <c r="L6618" s="176"/>
      <c r="M6618" s="176"/>
      <c r="N6618" s="78"/>
      <c r="R6618" s="80"/>
      <c r="S6618" s="92"/>
      <c r="W6618" s="104"/>
      <c r="X6618" s="199"/>
      <c r="Y6618" s="62"/>
      <c r="Z6618" s="105"/>
      <c r="AA6618" s="104"/>
      <c r="AC6618" s="105"/>
      <c r="AD6618" s="105"/>
      <c r="AE6618" s="71"/>
      <c r="AF6618" s="71"/>
      <c r="AG6618" s="71"/>
      <c r="AH6618" s="71"/>
      <c r="AI6618" s="117"/>
      <c r="AK6618" s="116"/>
      <c r="AL6618" s="116"/>
      <c r="AR6618" s="127"/>
      <c r="AT6618" s="7"/>
      <c r="AU6618" s="7"/>
      <c r="AV6618" s="133"/>
      <c r="AW6618" s="126"/>
      <c r="AX6618" s="137"/>
      <c r="BQ6618" s="155"/>
      <c r="BS6618" s="6"/>
      <c r="BT6618" s="11"/>
    </row>
    <row r="6619" spans="1:72" ht="15.75" x14ac:dyDescent="0.25">
      <c r="A6619" s="52"/>
      <c r="B6619" s="56"/>
      <c r="C6619" s="7"/>
      <c r="D6619" s="7"/>
      <c r="E6619" s="7"/>
      <c r="F6619" s="7"/>
      <c r="J6619" s="71"/>
      <c r="K6619" s="74"/>
      <c r="L6619" s="176"/>
      <c r="M6619" s="176"/>
      <c r="N6619" s="78"/>
      <c r="R6619" s="80"/>
      <c r="S6619" s="92"/>
      <c r="W6619" s="104"/>
      <c r="X6619" s="199"/>
      <c r="Y6619" s="62"/>
      <c r="Z6619" s="105"/>
      <c r="AA6619" s="104"/>
      <c r="AC6619" s="105"/>
      <c r="AD6619" s="105"/>
      <c r="AE6619" s="71"/>
      <c r="AF6619" s="71"/>
      <c r="AG6619" s="71"/>
      <c r="AH6619" s="71"/>
      <c r="AI6619" s="117"/>
      <c r="AK6619" s="116"/>
      <c r="AL6619" s="116"/>
      <c r="AR6619" s="127"/>
      <c r="AT6619" s="7"/>
      <c r="AU6619" s="7"/>
      <c r="AV6619" s="133"/>
      <c r="AW6619" s="126"/>
      <c r="AX6619" s="137"/>
      <c r="BQ6619" s="155"/>
      <c r="BS6619" s="6"/>
      <c r="BT6619" s="11"/>
    </row>
    <row r="6620" spans="1:72" ht="15.75" x14ac:dyDescent="0.25">
      <c r="A6620" s="52"/>
      <c r="B6620" s="56"/>
      <c r="C6620" s="7"/>
      <c r="D6620" s="7"/>
      <c r="E6620" s="7"/>
      <c r="F6620" s="7"/>
      <c r="J6620" s="71"/>
      <c r="K6620" s="74"/>
      <c r="L6620" s="176"/>
      <c r="M6620" s="176"/>
      <c r="N6620" s="78"/>
      <c r="R6620" s="80"/>
      <c r="S6620" s="92"/>
      <c r="W6620" s="104"/>
      <c r="X6620" s="199"/>
      <c r="Y6620" s="62"/>
      <c r="Z6620" s="105"/>
      <c r="AA6620" s="104"/>
      <c r="AC6620" s="105"/>
      <c r="AD6620" s="105"/>
      <c r="AE6620" s="71"/>
      <c r="AF6620" s="71"/>
      <c r="AG6620" s="71"/>
      <c r="AH6620" s="71"/>
      <c r="AI6620" s="117"/>
      <c r="AK6620" s="116"/>
      <c r="AL6620" s="116"/>
      <c r="AR6620" s="127"/>
      <c r="AT6620" s="7"/>
      <c r="AU6620" s="7"/>
      <c r="AV6620" s="133"/>
      <c r="AW6620" s="126"/>
      <c r="AX6620" s="137"/>
      <c r="BQ6620" s="155"/>
      <c r="BS6620" s="6"/>
      <c r="BT6620" s="11"/>
    </row>
    <row r="6621" spans="1:72" ht="15.75" x14ac:dyDescent="0.25">
      <c r="A6621" s="52"/>
      <c r="B6621" s="56"/>
      <c r="C6621" s="7"/>
      <c r="D6621" s="7"/>
      <c r="E6621" s="7"/>
      <c r="F6621" s="7"/>
      <c r="J6621" s="71"/>
      <c r="K6621" s="74"/>
      <c r="L6621" s="176"/>
      <c r="M6621" s="176"/>
      <c r="N6621" s="78"/>
      <c r="R6621" s="80"/>
      <c r="S6621" s="92"/>
      <c r="W6621" s="104"/>
      <c r="X6621" s="199"/>
      <c r="Y6621" s="62"/>
      <c r="Z6621" s="105"/>
      <c r="AA6621" s="104"/>
      <c r="AC6621" s="105"/>
      <c r="AD6621" s="105"/>
      <c r="AE6621" s="71"/>
      <c r="AF6621" s="71"/>
      <c r="AG6621" s="71"/>
      <c r="AH6621" s="71"/>
      <c r="AI6621" s="117"/>
      <c r="AK6621" s="116"/>
      <c r="AL6621" s="116"/>
      <c r="AR6621" s="127"/>
      <c r="AT6621" s="7"/>
      <c r="AU6621" s="7"/>
      <c r="AV6621" s="133"/>
      <c r="AW6621" s="126"/>
      <c r="AX6621" s="137"/>
      <c r="BQ6621" s="155"/>
      <c r="BS6621" s="6"/>
      <c r="BT6621" s="11"/>
    </row>
    <row r="6622" spans="1:72" ht="15.75" x14ac:dyDescent="0.25">
      <c r="A6622" s="52"/>
      <c r="B6622" s="56"/>
      <c r="C6622" s="7"/>
      <c r="D6622" s="7"/>
      <c r="E6622" s="7"/>
      <c r="F6622" s="7"/>
      <c r="J6622" s="71"/>
      <c r="K6622" s="74"/>
      <c r="L6622" s="176"/>
      <c r="M6622" s="176"/>
      <c r="N6622" s="78"/>
      <c r="R6622" s="80"/>
      <c r="S6622" s="92"/>
      <c r="W6622" s="104"/>
      <c r="X6622" s="199"/>
      <c r="Y6622" s="62"/>
      <c r="Z6622" s="105"/>
      <c r="AA6622" s="104"/>
      <c r="AC6622" s="105"/>
      <c r="AD6622" s="105"/>
      <c r="AE6622" s="71"/>
      <c r="AF6622" s="71"/>
      <c r="AG6622" s="71"/>
      <c r="AH6622" s="71"/>
      <c r="AI6622" s="117"/>
      <c r="AK6622" s="116"/>
      <c r="AL6622" s="116"/>
      <c r="AR6622" s="127"/>
      <c r="AT6622" s="7"/>
      <c r="AU6622" s="7"/>
      <c r="AV6622" s="133"/>
      <c r="AW6622" s="126"/>
      <c r="AX6622" s="137"/>
      <c r="BQ6622" s="155"/>
      <c r="BS6622" s="6"/>
      <c r="BT6622" s="11"/>
    </row>
    <row r="6623" spans="1:72" ht="15.75" x14ac:dyDescent="0.25">
      <c r="A6623" s="52"/>
      <c r="B6623" s="56"/>
      <c r="C6623" s="7"/>
      <c r="D6623" s="7"/>
      <c r="E6623" s="7"/>
      <c r="F6623" s="7"/>
      <c r="J6623" s="71"/>
      <c r="K6623" s="74"/>
      <c r="L6623" s="176"/>
      <c r="M6623" s="176"/>
      <c r="N6623" s="78"/>
      <c r="R6623" s="80"/>
      <c r="S6623" s="92"/>
      <c r="W6623" s="104"/>
      <c r="X6623" s="199"/>
      <c r="Y6623" s="62"/>
      <c r="Z6623" s="105"/>
      <c r="AA6623" s="104"/>
      <c r="AC6623" s="105"/>
      <c r="AD6623" s="105"/>
      <c r="AE6623" s="71"/>
      <c r="AF6623" s="71"/>
      <c r="AG6623" s="71"/>
      <c r="AH6623" s="71"/>
      <c r="AI6623" s="117"/>
      <c r="AK6623" s="116"/>
      <c r="AL6623" s="116"/>
      <c r="AR6623" s="127"/>
      <c r="AT6623" s="7"/>
      <c r="AU6623" s="7"/>
      <c r="AV6623" s="133"/>
      <c r="AW6623" s="126"/>
      <c r="AX6623" s="137"/>
      <c r="BQ6623" s="155"/>
      <c r="BS6623" s="6"/>
      <c r="BT6623" s="11"/>
    </row>
    <row r="6624" spans="1:72" ht="15.75" x14ac:dyDescent="0.25">
      <c r="A6624" s="52"/>
      <c r="B6624" s="56"/>
      <c r="C6624" s="7"/>
      <c r="D6624" s="7"/>
      <c r="E6624" s="7"/>
      <c r="F6624" s="7"/>
      <c r="J6624" s="71"/>
      <c r="K6624" s="74"/>
      <c r="L6624" s="176"/>
      <c r="M6624" s="176"/>
      <c r="N6624" s="78"/>
      <c r="R6624" s="80"/>
      <c r="S6624" s="92"/>
      <c r="W6624" s="104"/>
      <c r="X6624" s="199"/>
      <c r="Y6624" s="62"/>
      <c r="Z6624" s="105"/>
      <c r="AA6624" s="104"/>
      <c r="AC6624" s="105"/>
      <c r="AD6624" s="105"/>
      <c r="AE6624" s="71"/>
      <c r="AF6624" s="71"/>
      <c r="AG6624" s="71"/>
      <c r="AH6624" s="71"/>
      <c r="AI6624" s="117"/>
      <c r="AK6624" s="116"/>
      <c r="AL6624" s="116"/>
      <c r="AR6624" s="127"/>
      <c r="AT6624" s="7"/>
      <c r="AU6624" s="7"/>
      <c r="AV6624" s="133"/>
      <c r="AW6624" s="126"/>
      <c r="AX6624" s="137"/>
      <c r="BQ6624" s="155"/>
      <c r="BS6624" s="6"/>
      <c r="BT6624" s="11"/>
    </row>
    <row r="6625" spans="1:72" ht="15.75" x14ac:dyDescent="0.25">
      <c r="A6625" s="52"/>
      <c r="B6625" s="56"/>
      <c r="C6625" s="7"/>
      <c r="D6625" s="7"/>
      <c r="E6625" s="7"/>
      <c r="F6625" s="7"/>
      <c r="J6625" s="71"/>
      <c r="K6625" s="74"/>
      <c r="L6625" s="176"/>
      <c r="M6625" s="176"/>
      <c r="N6625" s="78"/>
      <c r="R6625" s="80"/>
      <c r="S6625" s="92"/>
      <c r="W6625" s="104"/>
      <c r="X6625" s="199"/>
      <c r="Y6625" s="62"/>
      <c r="Z6625" s="105"/>
      <c r="AA6625" s="104"/>
      <c r="AC6625" s="105"/>
      <c r="AD6625" s="105"/>
      <c r="AE6625" s="71"/>
      <c r="AF6625" s="71"/>
      <c r="AG6625" s="71"/>
      <c r="AH6625" s="71"/>
      <c r="AI6625" s="117"/>
      <c r="AK6625" s="116"/>
      <c r="AL6625" s="116"/>
      <c r="AR6625" s="127"/>
      <c r="AT6625" s="7"/>
      <c r="AU6625" s="7"/>
      <c r="AV6625" s="133"/>
      <c r="AW6625" s="126"/>
      <c r="AX6625" s="137"/>
      <c r="BQ6625" s="155"/>
      <c r="BS6625" s="6"/>
      <c r="BT6625" s="11"/>
    </row>
    <row r="6626" spans="1:72" ht="15.75" x14ac:dyDescent="0.25">
      <c r="A6626" s="52"/>
      <c r="B6626" s="56"/>
      <c r="C6626" s="7"/>
      <c r="D6626" s="7"/>
      <c r="E6626" s="7"/>
      <c r="F6626" s="7"/>
      <c r="J6626" s="71"/>
      <c r="K6626" s="74"/>
      <c r="L6626" s="176"/>
      <c r="M6626" s="176"/>
      <c r="N6626" s="78"/>
      <c r="R6626" s="80"/>
      <c r="S6626" s="92"/>
      <c r="W6626" s="104"/>
      <c r="X6626" s="199"/>
      <c r="Y6626" s="62"/>
      <c r="Z6626" s="105"/>
      <c r="AA6626" s="104"/>
      <c r="AC6626" s="105"/>
      <c r="AD6626" s="105"/>
      <c r="AE6626" s="71"/>
      <c r="AF6626" s="71"/>
      <c r="AG6626" s="71"/>
      <c r="AH6626" s="71"/>
      <c r="AI6626" s="117"/>
      <c r="AK6626" s="116"/>
      <c r="AL6626" s="116"/>
      <c r="AR6626" s="127"/>
      <c r="AT6626" s="7"/>
      <c r="AU6626" s="7"/>
      <c r="AV6626" s="133"/>
      <c r="AW6626" s="126"/>
      <c r="AX6626" s="137"/>
      <c r="BQ6626" s="155"/>
      <c r="BS6626" s="6"/>
      <c r="BT6626" s="11"/>
    </row>
    <row r="6627" spans="1:72" ht="15.75" x14ac:dyDescent="0.25">
      <c r="A6627" s="52"/>
      <c r="B6627" s="56"/>
      <c r="C6627" s="7"/>
      <c r="D6627" s="7"/>
      <c r="E6627" s="7"/>
      <c r="F6627" s="7"/>
      <c r="J6627" s="71"/>
      <c r="K6627" s="74"/>
      <c r="L6627" s="176"/>
      <c r="M6627" s="176"/>
      <c r="N6627" s="78"/>
      <c r="R6627" s="80"/>
      <c r="S6627" s="92"/>
      <c r="W6627" s="104"/>
      <c r="X6627" s="199"/>
      <c r="Y6627" s="62"/>
      <c r="Z6627" s="105"/>
      <c r="AA6627" s="104"/>
      <c r="AC6627" s="105"/>
      <c r="AD6627" s="105"/>
      <c r="AE6627" s="71"/>
      <c r="AF6627" s="71"/>
      <c r="AG6627" s="71"/>
      <c r="AH6627" s="71"/>
      <c r="AI6627" s="117"/>
      <c r="AK6627" s="116"/>
      <c r="AL6627" s="116"/>
      <c r="AR6627" s="127"/>
      <c r="AT6627" s="7"/>
      <c r="AU6627" s="7"/>
      <c r="AV6627" s="133"/>
      <c r="AW6627" s="126"/>
      <c r="AX6627" s="137"/>
      <c r="BQ6627" s="155"/>
      <c r="BS6627" s="6"/>
      <c r="BT6627" s="11"/>
    </row>
    <row r="6628" spans="1:72" ht="15.75" x14ac:dyDescent="0.25">
      <c r="A6628" s="52"/>
      <c r="B6628" s="56"/>
      <c r="C6628" s="7"/>
      <c r="D6628" s="7"/>
      <c r="E6628" s="7"/>
      <c r="F6628" s="7"/>
      <c r="J6628" s="71"/>
      <c r="K6628" s="74"/>
      <c r="L6628" s="176"/>
      <c r="M6628" s="176"/>
      <c r="N6628" s="78"/>
      <c r="R6628" s="80"/>
      <c r="S6628" s="92"/>
      <c r="W6628" s="104"/>
      <c r="X6628" s="199"/>
      <c r="Y6628" s="62"/>
      <c r="Z6628" s="105"/>
      <c r="AA6628" s="104"/>
      <c r="AC6628" s="105"/>
      <c r="AD6628" s="105"/>
      <c r="AE6628" s="71"/>
      <c r="AF6628" s="71"/>
      <c r="AG6628" s="71"/>
      <c r="AH6628" s="71"/>
      <c r="AI6628" s="117"/>
      <c r="AK6628" s="116"/>
      <c r="AL6628" s="116"/>
      <c r="AR6628" s="127"/>
      <c r="AT6628" s="7"/>
      <c r="AU6628" s="7"/>
      <c r="AV6628" s="133"/>
      <c r="AW6628" s="126"/>
      <c r="AX6628" s="137"/>
      <c r="BQ6628" s="155"/>
      <c r="BS6628" s="6"/>
      <c r="BT6628" s="11"/>
    </row>
    <row r="6629" spans="1:72" ht="15.75" x14ac:dyDescent="0.25">
      <c r="A6629" s="52"/>
      <c r="B6629" s="56"/>
      <c r="C6629" s="7"/>
      <c r="D6629" s="7"/>
      <c r="E6629" s="7"/>
      <c r="F6629" s="7"/>
      <c r="J6629" s="71"/>
      <c r="K6629" s="74"/>
      <c r="L6629" s="176"/>
      <c r="M6629" s="176"/>
      <c r="N6629" s="78"/>
      <c r="R6629" s="80"/>
      <c r="S6629" s="92"/>
      <c r="W6629" s="104"/>
      <c r="X6629" s="199"/>
      <c r="Y6629" s="62"/>
      <c r="Z6629" s="105"/>
      <c r="AA6629" s="104"/>
      <c r="AC6629" s="105"/>
      <c r="AD6629" s="105"/>
      <c r="AE6629" s="71"/>
      <c r="AF6629" s="71"/>
      <c r="AG6629" s="71"/>
      <c r="AH6629" s="71"/>
      <c r="AI6629" s="117"/>
      <c r="AK6629" s="116"/>
      <c r="AL6629" s="116"/>
      <c r="AR6629" s="127"/>
      <c r="AT6629" s="7"/>
      <c r="AU6629" s="7"/>
      <c r="AV6629" s="133"/>
      <c r="AW6629" s="126"/>
      <c r="AX6629" s="137"/>
      <c r="BQ6629" s="155"/>
      <c r="BS6629" s="6"/>
      <c r="BT6629" s="11"/>
    </row>
    <row r="6630" spans="1:72" ht="15.75" x14ac:dyDescent="0.25">
      <c r="A6630" s="52"/>
      <c r="B6630" s="56"/>
      <c r="C6630" s="7"/>
      <c r="D6630" s="7"/>
      <c r="E6630" s="7"/>
      <c r="F6630" s="7"/>
      <c r="J6630" s="71"/>
      <c r="K6630" s="74"/>
      <c r="L6630" s="176"/>
      <c r="M6630" s="176"/>
      <c r="N6630" s="78"/>
      <c r="R6630" s="80"/>
      <c r="S6630" s="92"/>
      <c r="W6630" s="104"/>
      <c r="X6630" s="199"/>
      <c r="Y6630" s="62"/>
      <c r="Z6630" s="105"/>
      <c r="AA6630" s="104"/>
      <c r="AC6630" s="105"/>
      <c r="AD6630" s="105"/>
      <c r="AE6630" s="71"/>
      <c r="AF6630" s="71"/>
      <c r="AG6630" s="71"/>
      <c r="AH6630" s="71"/>
      <c r="AI6630" s="117"/>
      <c r="AK6630" s="116"/>
      <c r="AL6630" s="116"/>
      <c r="AR6630" s="127"/>
      <c r="AT6630" s="7"/>
      <c r="AU6630" s="7"/>
      <c r="AV6630" s="133"/>
      <c r="AW6630" s="126"/>
      <c r="AX6630" s="137"/>
      <c r="BQ6630" s="155"/>
      <c r="BS6630" s="6"/>
      <c r="BT6630" s="11"/>
    </row>
    <row r="6631" spans="1:72" ht="15.75" x14ac:dyDescent="0.25">
      <c r="A6631" s="52"/>
      <c r="B6631" s="56"/>
      <c r="C6631" s="7"/>
      <c r="D6631" s="7"/>
      <c r="E6631" s="7"/>
      <c r="F6631" s="7"/>
      <c r="J6631" s="71"/>
      <c r="K6631" s="74"/>
      <c r="L6631" s="176"/>
      <c r="M6631" s="176"/>
      <c r="N6631" s="78"/>
      <c r="R6631" s="80"/>
      <c r="S6631" s="92"/>
      <c r="W6631" s="104"/>
      <c r="X6631" s="199"/>
      <c r="Y6631" s="62"/>
      <c r="Z6631" s="105"/>
      <c r="AA6631" s="104"/>
      <c r="AC6631" s="105"/>
      <c r="AD6631" s="105"/>
      <c r="AE6631" s="71"/>
      <c r="AF6631" s="71"/>
      <c r="AG6631" s="71"/>
      <c r="AH6631" s="71"/>
      <c r="AI6631" s="117"/>
      <c r="AK6631" s="116"/>
      <c r="AL6631" s="116"/>
      <c r="AR6631" s="127"/>
      <c r="AT6631" s="7"/>
      <c r="AU6631" s="7"/>
      <c r="AV6631" s="133"/>
      <c r="AW6631" s="126"/>
      <c r="AX6631" s="137"/>
      <c r="BQ6631" s="155"/>
      <c r="BS6631" s="6"/>
      <c r="BT6631" s="11"/>
    </row>
    <row r="6632" spans="1:72" ht="15.75" x14ac:dyDescent="0.25">
      <c r="A6632" s="52"/>
      <c r="B6632" s="56"/>
      <c r="C6632" s="7"/>
      <c r="D6632" s="7"/>
      <c r="E6632" s="7"/>
      <c r="F6632" s="7"/>
      <c r="J6632" s="71"/>
      <c r="K6632" s="74"/>
      <c r="L6632" s="176"/>
      <c r="M6632" s="176"/>
      <c r="N6632" s="78"/>
      <c r="R6632" s="80"/>
      <c r="S6632" s="92"/>
      <c r="W6632" s="104"/>
      <c r="X6632" s="199"/>
      <c r="Y6632" s="62"/>
      <c r="Z6632" s="105"/>
      <c r="AA6632" s="104"/>
      <c r="AC6632" s="105"/>
      <c r="AD6632" s="105"/>
      <c r="AE6632" s="71"/>
      <c r="AF6632" s="71"/>
      <c r="AG6632" s="71"/>
      <c r="AH6632" s="71"/>
      <c r="AI6632" s="117"/>
      <c r="AK6632" s="116"/>
      <c r="AL6632" s="116"/>
      <c r="AR6632" s="127"/>
      <c r="AT6632" s="7"/>
      <c r="AU6632" s="7"/>
      <c r="AV6632" s="133"/>
      <c r="AW6632" s="126"/>
      <c r="AX6632" s="137"/>
      <c r="BQ6632" s="155"/>
      <c r="BS6632" s="6"/>
      <c r="BT6632" s="11"/>
    </row>
    <row r="6633" spans="1:72" ht="15.75" x14ac:dyDescent="0.25">
      <c r="A6633" s="52"/>
      <c r="B6633" s="56"/>
      <c r="C6633" s="7"/>
      <c r="D6633" s="7"/>
      <c r="E6633" s="7"/>
      <c r="F6633" s="7"/>
      <c r="J6633" s="71"/>
      <c r="K6633" s="74"/>
      <c r="L6633" s="176"/>
      <c r="M6633" s="176"/>
      <c r="N6633" s="78"/>
      <c r="R6633" s="80"/>
      <c r="S6633" s="92"/>
      <c r="W6633" s="104"/>
      <c r="X6633" s="199"/>
      <c r="Y6633" s="62"/>
      <c r="Z6633" s="105"/>
      <c r="AA6633" s="104"/>
      <c r="AC6633" s="105"/>
      <c r="AD6633" s="105"/>
      <c r="AE6633" s="71"/>
      <c r="AF6633" s="71"/>
      <c r="AG6633" s="71"/>
      <c r="AH6633" s="71"/>
      <c r="AI6633" s="117"/>
      <c r="AK6633" s="116"/>
      <c r="AL6633" s="116"/>
      <c r="AR6633" s="127"/>
      <c r="AT6633" s="7"/>
      <c r="AU6633" s="7"/>
      <c r="AV6633" s="133"/>
      <c r="AW6633" s="126"/>
      <c r="AX6633" s="137"/>
      <c r="BQ6633" s="155"/>
      <c r="BS6633" s="6"/>
      <c r="BT6633" s="11"/>
    </row>
    <row r="6634" spans="1:72" ht="15.75" x14ac:dyDescent="0.25">
      <c r="A6634" s="52"/>
      <c r="B6634" s="56"/>
      <c r="C6634" s="7"/>
      <c r="D6634" s="7"/>
      <c r="E6634" s="7"/>
      <c r="F6634" s="7"/>
      <c r="J6634" s="71"/>
      <c r="K6634" s="74"/>
      <c r="L6634" s="176"/>
      <c r="M6634" s="176"/>
      <c r="N6634" s="78"/>
      <c r="R6634" s="80"/>
      <c r="S6634" s="92"/>
      <c r="W6634" s="104"/>
      <c r="X6634" s="199"/>
      <c r="Y6634" s="62"/>
      <c r="Z6634" s="105"/>
      <c r="AA6634" s="104"/>
      <c r="AC6634" s="105"/>
      <c r="AD6634" s="105"/>
      <c r="AE6634" s="71"/>
      <c r="AF6634" s="71"/>
      <c r="AG6634" s="71"/>
      <c r="AH6634" s="71"/>
      <c r="AI6634" s="117"/>
      <c r="AK6634" s="116"/>
      <c r="AL6634" s="116"/>
      <c r="AR6634" s="127"/>
      <c r="AT6634" s="7"/>
      <c r="AU6634" s="7"/>
      <c r="AV6634" s="133"/>
      <c r="AW6634" s="126"/>
      <c r="AX6634" s="137"/>
      <c r="BQ6634" s="155"/>
      <c r="BS6634" s="6"/>
      <c r="BT6634" s="11"/>
    </row>
    <row r="6635" spans="1:72" ht="15.75" x14ac:dyDescent="0.25">
      <c r="A6635" s="52"/>
      <c r="B6635" s="56"/>
      <c r="C6635" s="7"/>
      <c r="D6635" s="7"/>
      <c r="E6635" s="7"/>
      <c r="F6635" s="7"/>
      <c r="J6635" s="71"/>
      <c r="K6635" s="74"/>
      <c r="L6635" s="176"/>
      <c r="M6635" s="176"/>
      <c r="N6635" s="78"/>
      <c r="R6635" s="80"/>
      <c r="S6635" s="92"/>
      <c r="W6635" s="104"/>
      <c r="X6635" s="199"/>
      <c r="Y6635" s="62"/>
      <c r="Z6635" s="105"/>
      <c r="AA6635" s="104"/>
      <c r="AC6635" s="105"/>
      <c r="AD6635" s="105"/>
      <c r="AE6635" s="71"/>
      <c r="AF6635" s="71"/>
      <c r="AG6635" s="71"/>
      <c r="AH6635" s="71"/>
      <c r="AI6635" s="117"/>
      <c r="AK6635" s="116"/>
      <c r="AL6635" s="116"/>
      <c r="AR6635" s="127"/>
      <c r="AT6635" s="7"/>
      <c r="AU6635" s="7"/>
      <c r="AV6635" s="133"/>
      <c r="AW6635" s="126"/>
      <c r="AX6635" s="137"/>
      <c r="BQ6635" s="155"/>
      <c r="BS6635" s="6"/>
      <c r="BT6635" s="11"/>
    </row>
    <row r="6636" spans="1:72" ht="15.75" x14ac:dyDescent="0.25">
      <c r="A6636" s="52"/>
      <c r="B6636" s="56"/>
      <c r="C6636" s="7"/>
      <c r="D6636" s="7"/>
      <c r="E6636" s="7"/>
      <c r="F6636" s="7"/>
      <c r="J6636" s="71"/>
      <c r="K6636" s="74"/>
      <c r="L6636" s="176"/>
      <c r="M6636" s="176"/>
      <c r="N6636" s="78"/>
      <c r="R6636" s="80"/>
      <c r="S6636" s="92"/>
      <c r="W6636" s="104"/>
      <c r="X6636" s="199"/>
      <c r="Y6636" s="62"/>
      <c r="Z6636" s="105"/>
      <c r="AA6636" s="104"/>
      <c r="AC6636" s="105"/>
      <c r="AD6636" s="105"/>
      <c r="AE6636" s="71"/>
      <c r="AF6636" s="71"/>
      <c r="AG6636" s="71"/>
      <c r="AH6636" s="71"/>
      <c r="AI6636" s="117"/>
      <c r="AK6636" s="116"/>
      <c r="AL6636" s="116"/>
      <c r="AR6636" s="127"/>
      <c r="AT6636" s="7"/>
      <c r="AU6636" s="7"/>
      <c r="AV6636" s="133"/>
      <c r="AW6636" s="126"/>
      <c r="AX6636" s="137"/>
      <c r="BQ6636" s="155"/>
      <c r="BS6636" s="6"/>
      <c r="BT6636" s="11"/>
    </row>
    <row r="6637" spans="1:72" ht="15.75" x14ac:dyDescent="0.25">
      <c r="A6637" s="52"/>
      <c r="B6637" s="56"/>
      <c r="C6637" s="7"/>
      <c r="D6637" s="7"/>
      <c r="E6637" s="7"/>
      <c r="F6637" s="7"/>
      <c r="J6637" s="71"/>
      <c r="K6637" s="74"/>
      <c r="L6637" s="176"/>
      <c r="M6637" s="176"/>
      <c r="N6637" s="78"/>
      <c r="R6637" s="80"/>
      <c r="S6637" s="92"/>
      <c r="W6637" s="104"/>
      <c r="X6637" s="199"/>
      <c r="Y6637" s="62"/>
      <c r="Z6637" s="105"/>
      <c r="AA6637" s="104"/>
      <c r="AC6637" s="105"/>
      <c r="AD6637" s="105"/>
      <c r="AE6637" s="71"/>
      <c r="AF6637" s="71"/>
      <c r="AG6637" s="71"/>
      <c r="AH6637" s="71"/>
      <c r="AI6637" s="117"/>
      <c r="AK6637" s="116"/>
      <c r="AL6637" s="116"/>
      <c r="AR6637" s="127"/>
      <c r="AT6637" s="7"/>
      <c r="AU6637" s="7"/>
      <c r="AV6637" s="133"/>
      <c r="AW6637" s="126"/>
      <c r="AX6637" s="137"/>
      <c r="BQ6637" s="155"/>
      <c r="BS6637" s="6"/>
      <c r="BT6637" s="11"/>
    </row>
    <row r="6638" spans="1:72" ht="15.75" x14ac:dyDescent="0.25">
      <c r="A6638" s="52"/>
      <c r="B6638" s="56"/>
      <c r="C6638" s="7"/>
      <c r="D6638" s="7"/>
      <c r="E6638" s="7"/>
      <c r="F6638" s="7"/>
      <c r="J6638" s="71"/>
      <c r="K6638" s="74"/>
      <c r="L6638" s="176"/>
      <c r="M6638" s="176"/>
      <c r="N6638" s="78"/>
      <c r="R6638" s="80"/>
      <c r="S6638" s="92"/>
      <c r="W6638" s="104"/>
      <c r="X6638" s="199"/>
      <c r="Y6638" s="62"/>
      <c r="Z6638" s="105"/>
      <c r="AA6638" s="104"/>
      <c r="AC6638" s="105"/>
      <c r="AD6638" s="105"/>
      <c r="AE6638" s="71"/>
      <c r="AF6638" s="71"/>
      <c r="AG6638" s="71"/>
      <c r="AH6638" s="71"/>
      <c r="AI6638" s="117"/>
      <c r="AK6638" s="116"/>
      <c r="AL6638" s="116"/>
      <c r="AR6638" s="127"/>
      <c r="AT6638" s="7"/>
      <c r="AU6638" s="7"/>
      <c r="AV6638" s="133"/>
      <c r="AW6638" s="126"/>
      <c r="AX6638" s="137"/>
      <c r="BQ6638" s="155"/>
      <c r="BS6638" s="6"/>
      <c r="BT6638" s="11"/>
    </row>
    <row r="6639" spans="1:72" ht="15.75" x14ac:dyDescent="0.25">
      <c r="A6639" s="52"/>
      <c r="B6639" s="56"/>
      <c r="C6639" s="7"/>
      <c r="D6639" s="7"/>
      <c r="E6639" s="7"/>
      <c r="F6639" s="7"/>
      <c r="J6639" s="71"/>
      <c r="K6639" s="74"/>
      <c r="L6639" s="176"/>
      <c r="M6639" s="176"/>
      <c r="N6639" s="78"/>
      <c r="R6639" s="80"/>
      <c r="S6639" s="92"/>
      <c r="W6639" s="104"/>
      <c r="X6639" s="199"/>
      <c r="Y6639" s="62"/>
      <c r="Z6639" s="105"/>
      <c r="AA6639" s="104"/>
      <c r="AC6639" s="105"/>
      <c r="AD6639" s="105"/>
      <c r="AE6639" s="71"/>
      <c r="AF6639" s="71"/>
      <c r="AG6639" s="71"/>
      <c r="AH6639" s="71"/>
      <c r="AI6639" s="117"/>
      <c r="AK6639" s="116"/>
      <c r="AL6639" s="116"/>
      <c r="AR6639" s="127"/>
      <c r="AT6639" s="7"/>
      <c r="AU6639" s="7"/>
      <c r="AV6639" s="133"/>
      <c r="AW6639" s="126"/>
      <c r="AX6639" s="137"/>
      <c r="BQ6639" s="155"/>
      <c r="BS6639" s="6"/>
      <c r="BT6639" s="11"/>
    </row>
    <row r="6640" spans="1:72" ht="15.75" x14ac:dyDescent="0.25">
      <c r="A6640" s="52"/>
      <c r="B6640" s="56"/>
      <c r="C6640" s="7"/>
      <c r="D6640" s="7"/>
      <c r="E6640" s="7"/>
      <c r="F6640" s="7"/>
      <c r="J6640" s="71"/>
      <c r="K6640" s="74"/>
      <c r="L6640" s="176"/>
      <c r="M6640" s="176"/>
      <c r="N6640" s="78"/>
      <c r="R6640" s="80"/>
      <c r="S6640" s="92"/>
      <c r="W6640" s="104"/>
      <c r="X6640" s="199"/>
      <c r="Y6640" s="62"/>
      <c r="Z6640" s="105"/>
      <c r="AA6640" s="104"/>
      <c r="AC6640" s="105"/>
      <c r="AD6640" s="105"/>
      <c r="AE6640" s="71"/>
      <c r="AF6640" s="71"/>
      <c r="AG6640" s="71"/>
      <c r="AH6640" s="71"/>
      <c r="AI6640" s="117"/>
      <c r="AK6640" s="116"/>
      <c r="AL6640" s="116"/>
      <c r="AR6640" s="127"/>
      <c r="AT6640" s="7"/>
      <c r="AU6640" s="7"/>
      <c r="AV6640" s="133"/>
      <c r="AW6640" s="126"/>
      <c r="AX6640" s="137"/>
      <c r="BQ6640" s="155"/>
      <c r="BS6640" s="6"/>
      <c r="BT6640" s="11"/>
    </row>
    <row r="6641" spans="1:72" ht="15.75" x14ac:dyDescent="0.25">
      <c r="A6641" s="52"/>
      <c r="B6641" s="56"/>
      <c r="C6641" s="7"/>
      <c r="D6641" s="7"/>
      <c r="E6641" s="7"/>
      <c r="F6641" s="7"/>
      <c r="J6641" s="71"/>
      <c r="K6641" s="74"/>
      <c r="L6641" s="176"/>
      <c r="M6641" s="176"/>
      <c r="N6641" s="78"/>
      <c r="R6641" s="80"/>
      <c r="S6641" s="92"/>
      <c r="W6641" s="104"/>
      <c r="X6641" s="199"/>
      <c r="Y6641" s="62"/>
      <c r="Z6641" s="105"/>
      <c r="AA6641" s="104"/>
      <c r="AC6641" s="105"/>
      <c r="AD6641" s="105"/>
      <c r="AE6641" s="71"/>
      <c r="AF6641" s="71"/>
      <c r="AG6641" s="71"/>
      <c r="AH6641" s="71"/>
      <c r="AI6641" s="117"/>
      <c r="AK6641" s="116"/>
      <c r="AL6641" s="116"/>
      <c r="AR6641" s="127"/>
      <c r="AT6641" s="7"/>
      <c r="AU6641" s="7"/>
      <c r="AV6641" s="133"/>
      <c r="AW6641" s="126"/>
      <c r="AX6641" s="137"/>
      <c r="BQ6641" s="155"/>
      <c r="BS6641" s="6"/>
      <c r="BT6641" s="11"/>
    </row>
    <row r="6642" spans="1:72" ht="15.75" x14ac:dyDescent="0.25">
      <c r="A6642" s="52"/>
      <c r="B6642" s="56"/>
      <c r="C6642" s="7"/>
      <c r="D6642" s="7"/>
      <c r="E6642" s="7"/>
      <c r="F6642" s="7"/>
      <c r="J6642" s="71"/>
      <c r="K6642" s="74"/>
      <c r="L6642" s="176"/>
      <c r="M6642" s="176"/>
      <c r="N6642" s="78"/>
      <c r="R6642" s="80"/>
      <c r="S6642" s="92"/>
      <c r="W6642" s="104"/>
      <c r="X6642" s="199"/>
      <c r="Y6642" s="62"/>
      <c r="Z6642" s="105"/>
      <c r="AA6642" s="104"/>
      <c r="AC6642" s="105"/>
      <c r="AD6642" s="105"/>
      <c r="AE6642" s="71"/>
      <c r="AF6642" s="71"/>
      <c r="AG6642" s="71"/>
      <c r="AH6642" s="71"/>
      <c r="AI6642" s="117"/>
      <c r="AK6642" s="116"/>
      <c r="AL6642" s="116"/>
      <c r="AR6642" s="127"/>
      <c r="AT6642" s="7"/>
      <c r="AU6642" s="7"/>
      <c r="AV6642" s="133"/>
      <c r="AW6642" s="126"/>
      <c r="AX6642" s="137"/>
      <c r="BQ6642" s="155"/>
      <c r="BS6642" s="6"/>
      <c r="BT6642" s="11"/>
    </row>
    <row r="6643" spans="1:72" ht="15.75" x14ac:dyDescent="0.25">
      <c r="A6643" s="52"/>
      <c r="B6643" s="56"/>
      <c r="C6643" s="7"/>
      <c r="D6643" s="7"/>
      <c r="E6643" s="7"/>
      <c r="F6643" s="7"/>
      <c r="J6643" s="71"/>
      <c r="K6643" s="74"/>
      <c r="L6643" s="176"/>
      <c r="M6643" s="176"/>
      <c r="N6643" s="78"/>
      <c r="R6643" s="80"/>
      <c r="S6643" s="92"/>
      <c r="W6643" s="104"/>
      <c r="X6643" s="199"/>
      <c r="Y6643" s="62"/>
      <c r="Z6643" s="105"/>
      <c r="AA6643" s="104"/>
      <c r="AC6643" s="105"/>
      <c r="AD6643" s="105"/>
      <c r="AE6643" s="71"/>
      <c r="AF6643" s="71"/>
      <c r="AG6643" s="71"/>
      <c r="AH6643" s="71"/>
      <c r="AI6643" s="117"/>
      <c r="AK6643" s="116"/>
      <c r="AL6643" s="116"/>
      <c r="AR6643" s="127"/>
      <c r="AT6643" s="7"/>
      <c r="AU6643" s="7"/>
      <c r="AV6643" s="133"/>
      <c r="AW6643" s="126"/>
      <c r="AX6643" s="137"/>
      <c r="BQ6643" s="155"/>
      <c r="BS6643" s="6"/>
      <c r="BT6643" s="11"/>
    </row>
    <row r="6644" spans="1:72" ht="15.75" x14ac:dyDescent="0.25">
      <c r="A6644" s="52"/>
      <c r="B6644" s="56"/>
      <c r="C6644" s="7"/>
      <c r="D6644" s="7"/>
      <c r="E6644" s="7"/>
      <c r="F6644" s="7"/>
      <c r="J6644" s="71"/>
      <c r="K6644" s="74"/>
      <c r="L6644" s="176"/>
      <c r="M6644" s="176"/>
      <c r="N6644" s="78"/>
      <c r="R6644" s="80"/>
      <c r="S6644" s="92"/>
      <c r="W6644" s="104"/>
      <c r="X6644" s="199"/>
      <c r="Y6644" s="62"/>
      <c r="Z6644" s="105"/>
      <c r="AA6644" s="104"/>
      <c r="AC6644" s="105"/>
      <c r="AD6644" s="105"/>
      <c r="AE6644" s="71"/>
      <c r="AF6644" s="71"/>
      <c r="AG6644" s="71"/>
      <c r="AH6644" s="71"/>
      <c r="AI6644" s="117"/>
      <c r="AK6644" s="116"/>
      <c r="AL6644" s="116"/>
      <c r="AR6644" s="127"/>
      <c r="AT6644" s="7"/>
      <c r="AU6644" s="7"/>
      <c r="AV6644" s="133"/>
      <c r="AW6644" s="126"/>
      <c r="AX6644" s="137"/>
      <c r="BQ6644" s="155"/>
      <c r="BS6644" s="6"/>
      <c r="BT6644" s="11"/>
    </row>
    <row r="6645" spans="1:72" ht="15.75" x14ac:dyDescent="0.25">
      <c r="A6645" s="52"/>
      <c r="B6645" s="56"/>
      <c r="C6645" s="7"/>
      <c r="D6645" s="7"/>
      <c r="E6645" s="7"/>
      <c r="F6645" s="7"/>
      <c r="J6645" s="71"/>
      <c r="K6645" s="74"/>
      <c r="L6645" s="176"/>
      <c r="M6645" s="176"/>
      <c r="N6645" s="78"/>
      <c r="R6645" s="80"/>
      <c r="S6645" s="92"/>
      <c r="W6645" s="104"/>
      <c r="X6645" s="199"/>
      <c r="Y6645" s="62"/>
      <c r="Z6645" s="105"/>
      <c r="AA6645" s="104"/>
      <c r="AC6645" s="105"/>
      <c r="AD6645" s="105"/>
      <c r="AE6645" s="71"/>
      <c r="AF6645" s="71"/>
      <c r="AG6645" s="71"/>
      <c r="AH6645" s="71"/>
      <c r="AI6645" s="117"/>
      <c r="AK6645" s="116"/>
      <c r="AL6645" s="116"/>
      <c r="AR6645" s="127"/>
      <c r="AT6645" s="7"/>
      <c r="AU6645" s="7"/>
      <c r="AV6645" s="133"/>
      <c r="AW6645" s="126"/>
      <c r="AX6645" s="137"/>
      <c r="BQ6645" s="155"/>
      <c r="BS6645" s="6"/>
      <c r="BT6645" s="11"/>
    </row>
    <row r="6646" spans="1:72" ht="15.75" x14ac:dyDescent="0.25">
      <c r="A6646" s="52"/>
      <c r="B6646" s="56"/>
      <c r="C6646" s="7"/>
      <c r="D6646" s="7"/>
      <c r="E6646" s="7"/>
      <c r="F6646" s="7"/>
      <c r="J6646" s="71"/>
      <c r="K6646" s="74"/>
      <c r="L6646" s="176"/>
      <c r="M6646" s="176"/>
      <c r="N6646" s="78"/>
      <c r="R6646" s="80"/>
      <c r="S6646" s="92"/>
      <c r="W6646" s="104"/>
      <c r="X6646" s="199"/>
      <c r="Y6646" s="62"/>
      <c r="Z6646" s="105"/>
      <c r="AA6646" s="104"/>
      <c r="AC6646" s="105"/>
      <c r="AD6646" s="105"/>
      <c r="AE6646" s="71"/>
      <c r="AF6646" s="71"/>
      <c r="AG6646" s="71"/>
      <c r="AH6646" s="71"/>
      <c r="AI6646" s="117"/>
      <c r="AK6646" s="116"/>
      <c r="AL6646" s="116"/>
      <c r="AR6646" s="127"/>
      <c r="AT6646" s="7"/>
      <c r="AU6646" s="7"/>
      <c r="AV6646" s="133"/>
      <c r="AW6646" s="126"/>
      <c r="AX6646" s="137"/>
      <c r="BQ6646" s="155"/>
      <c r="BS6646" s="6"/>
      <c r="BT6646" s="11"/>
    </row>
    <row r="6647" spans="1:72" ht="15.75" x14ac:dyDescent="0.25">
      <c r="A6647" s="52"/>
      <c r="B6647" s="56"/>
      <c r="C6647" s="7"/>
      <c r="D6647" s="7"/>
      <c r="E6647" s="7"/>
      <c r="F6647" s="7"/>
      <c r="J6647" s="71"/>
      <c r="K6647" s="74"/>
      <c r="L6647" s="176"/>
      <c r="M6647" s="176"/>
      <c r="N6647" s="78"/>
      <c r="R6647" s="80"/>
      <c r="S6647" s="92"/>
      <c r="W6647" s="104"/>
      <c r="X6647" s="199"/>
      <c r="Y6647" s="62"/>
      <c r="Z6647" s="105"/>
      <c r="AA6647" s="104"/>
      <c r="AC6647" s="105"/>
      <c r="AD6647" s="105"/>
      <c r="AE6647" s="71"/>
      <c r="AF6647" s="71"/>
      <c r="AG6647" s="71"/>
      <c r="AH6647" s="71"/>
      <c r="AI6647" s="117"/>
      <c r="AK6647" s="116"/>
      <c r="AL6647" s="116"/>
      <c r="AR6647" s="127"/>
      <c r="AT6647" s="7"/>
      <c r="AU6647" s="7"/>
      <c r="AV6647" s="133"/>
      <c r="AW6647" s="126"/>
      <c r="AX6647" s="137"/>
      <c r="BQ6647" s="155"/>
      <c r="BS6647" s="6"/>
      <c r="BT6647" s="11"/>
    </row>
    <row r="6648" spans="1:72" ht="15.75" x14ac:dyDescent="0.25">
      <c r="A6648" s="52"/>
      <c r="B6648" s="56"/>
      <c r="C6648" s="7"/>
      <c r="D6648" s="7"/>
      <c r="E6648" s="7"/>
      <c r="F6648" s="7"/>
      <c r="J6648" s="71"/>
      <c r="K6648" s="74"/>
      <c r="L6648" s="176"/>
      <c r="M6648" s="176"/>
      <c r="N6648" s="78"/>
      <c r="R6648" s="80"/>
      <c r="S6648" s="92"/>
      <c r="W6648" s="104"/>
      <c r="X6648" s="199"/>
      <c r="Y6648" s="62"/>
      <c r="Z6648" s="105"/>
      <c r="AA6648" s="104"/>
      <c r="AC6648" s="105"/>
      <c r="AD6648" s="105"/>
      <c r="AE6648" s="71"/>
      <c r="AF6648" s="71"/>
      <c r="AG6648" s="71"/>
      <c r="AH6648" s="71"/>
      <c r="AI6648" s="117"/>
      <c r="AK6648" s="116"/>
      <c r="AL6648" s="116"/>
      <c r="AR6648" s="127"/>
      <c r="AT6648" s="7"/>
      <c r="AU6648" s="7"/>
      <c r="AV6648" s="133"/>
      <c r="AW6648" s="126"/>
      <c r="AX6648" s="137"/>
      <c r="BQ6648" s="155"/>
      <c r="BS6648" s="6"/>
      <c r="BT6648" s="11"/>
    </row>
    <row r="6649" spans="1:72" ht="15.75" x14ac:dyDescent="0.25">
      <c r="A6649" s="52"/>
      <c r="B6649" s="56"/>
      <c r="C6649" s="7"/>
      <c r="D6649" s="7"/>
      <c r="E6649" s="7"/>
      <c r="F6649" s="7"/>
      <c r="J6649" s="71"/>
      <c r="K6649" s="74"/>
      <c r="L6649" s="176"/>
      <c r="M6649" s="176"/>
      <c r="N6649" s="78"/>
      <c r="R6649" s="80"/>
      <c r="S6649" s="92"/>
      <c r="W6649" s="104"/>
      <c r="X6649" s="199"/>
      <c r="Y6649" s="62"/>
      <c r="Z6649" s="105"/>
      <c r="AA6649" s="104"/>
      <c r="AC6649" s="105"/>
      <c r="AD6649" s="105"/>
      <c r="AE6649" s="71"/>
      <c r="AF6649" s="71"/>
      <c r="AG6649" s="71"/>
      <c r="AH6649" s="71"/>
      <c r="AI6649" s="117"/>
      <c r="AK6649" s="116"/>
      <c r="AL6649" s="116"/>
      <c r="AR6649" s="127"/>
      <c r="AT6649" s="7"/>
      <c r="AU6649" s="7"/>
      <c r="AV6649" s="133"/>
      <c r="AW6649" s="126"/>
      <c r="AX6649" s="137"/>
      <c r="BQ6649" s="155"/>
      <c r="BS6649" s="6"/>
      <c r="BT6649" s="11"/>
    </row>
    <row r="6650" spans="1:72" ht="15.75" x14ac:dyDescent="0.25">
      <c r="A6650" s="52"/>
      <c r="B6650" s="56"/>
      <c r="C6650" s="7"/>
      <c r="D6650" s="7"/>
      <c r="E6650" s="7"/>
      <c r="F6650" s="7"/>
      <c r="J6650" s="71"/>
      <c r="K6650" s="74"/>
      <c r="L6650" s="176"/>
      <c r="M6650" s="176"/>
      <c r="N6650" s="78"/>
      <c r="R6650" s="80"/>
      <c r="S6650" s="92"/>
      <c r="W6650" s="104"/>
      <c r="X6650" s="199"/>
      <c r="Y6650" s="62"/>
      <c r="Z6650" s="105"/>
      <c r="AA6650" s="104"/>
      <c r="AC6650" s="105"/>
      <c r="AD6650" s="105"/>
      <c r="AE6650" s="71"/>
      <c r="AF6650" s="71"/>
      <c r="AG6650" s="71"/>
      <c r="AH6650" s="71"/>
      <c r="AI6650" s="117"/>
      <c r="AK6650" s="116"/>
      <c r="AL6650" s="116"/>
      <c r="AR6650" s="127"/>
      <c r="AT6650" s="7"/>
      <c r="AU6650" s="7"/>
      <c r="AV6650" s="133"/>
      <c r="AW6650" s="126"/>
      <c r="AX6650" s="137"/>
      <c r="BQ6650" s="155"/>
      <c r="BS6650" s="6"/>
      <c r="BT6650" s="11"/>
    </row>
    <row r="6651" spans="1:72" ht="15.75" x14ac:dyDescent="0.25">
      <c r="A6651" s="52"/>
      <c r="B6651" s="56"/>
      <c r="C6651" s="7"/>
      <c r="D6651" s="7"/>
      <c r="E6651" s="7"/>
      <c r="F6651" s="7"/>
      <c r="J6651" s="71"/>
      <c r="K6651" s="74"/>
      <c r="L6651" s="176"/>
      <c r="M6651" s="176"/>
      <c r="N6651" s="78"/>
      <c r="R6651" s="80"/>
      <c r="S6651" s="92"/>
      <c r="W6651" s="104"/>
      <c r="X6651" s="199"/>
      <c r="Y6651" s="62"/>
      <c r="Z6651" s="105"/>
      <c r="AA6651" s="104"/>
      <c r="AC6651" s="105"/>
      <c r="AD6651" s="105"/>
      <c r="AE6651" s="71"/>
      <c r="AF6651" s="71"/>
      <c r="AG6651" s="71"/>
      <c r="AH6651" s="71"/>
      <c r="AI6651" s="117"/>
      <c r="AK6651" s="116"/>
      <c r="AL6651" s="116"/>
      <c r="AR6651" s="127"/>
      <c r="AT6651" s="7"/>
      <c r="AU6651" s="7"/>
      <c r="AV6651" s="133"/>
      <c r="AW6651" s="126"/>
      <c r="AX6651" s="137"/>
      <c r="BQ6651" s="155"/>
      <c r="BS6651" s="6"/>
      <c r="BT6651" s="11"/>
    </row>
    <row r="6652" spans="1:72" ht="15.75" x14ac:dyDescent="0.25">
      <c r="A6652" s="52"/>
      <c r="B6652" s="56"/>
      <c r="C6652" s="7"/>
      <c r="D6652" s="7"/>
      <c r="E6652" s="7"/>
      <c r="F6652" s="7"/>
      <c r="J6652" s="71"/>
      <c r="K6652" s="74"/>
      <c r="L6652" s="176"/>
      <c r="M6652" s="176"/>
      <c r="N6652" s="78"/>
      <c r="R6652" s="80"/>
      <c r="S6652" s="92"/>
      <c r="W6652" s="104"/>
      <c r="X6652" s="199"/>
      <c r="Y6652" s="62"/>
      <c r="Z6652" s="105"/>
      <c r="AA6652" s="104"/>
      <c r="AC6652" s="105"/>
      <c r="AD6652" s="105"/>
      <c r="AE6652" s="71"/>
      <c r="AF6652" s="71"/>
      <c r="AG6652" s="71"/>
      <c r="AH6652" s="71"/>
      <c r="AI6652" s="117"/>
      <c r="AK6652" s="116"/>
      <c r="AL6652" s="116"/>
      <c r="AR6652" s="127"/>
      <c r="AT6652" s="7"/>
      <c r="AU6652" s="7"/>
      <c r="AV6652" s="133"/>
      <c r="AW6652" s="126"/>
      <c r="AX6652" s="137"/>
      <c r="BQ6652" s="155"/>
      <c r="BS6652" s="6"/>
      <c r="BT6652" s="11"/>
    </row>
    <row r="6653" spans="1:72" ht="15.75" x14ac:dyDescent="0.25">
      <c r="A6653" s="52"/>
      <c r="B6653" s="56"/>
      <c r="C6653" s="7"/>
      <c r="D6653" s="7"/>
      <c r="E6653" s="7"/>
      <c r="F6653" s="7"/>
      <c r="J6653" s="71"/>
      <c r="K6653" s="74"/>
      <c r="L6653" s="176"/>
      <c r="M6653" s="176"/>
      <c r="N6653" s="78"/>
      <c r="R6653" s="80"/>
      <c r="S6653" s="92"/>
      <c r="W6653" s="104"/>
      <c r="X6653" s="199"/>
      <c r="Y6653" s="62"/>
      <c r="Z6653" s="105"/>
      <c r="AA6653" s="104"/>
      <c r="AC6653" s="105"/>
      <c r="AD6653" s="105"/>
      <c r="AE6653" s="71"/>
      <c r="AF6653" s="71"/>
      <c r="AG6653" s="71"/>
      <c r="AH6653" s="71"/>
      <c r="AI6653" s="117"/>
      <c r="AK6653" s="116"/>
      <c r="AL6653" s="116"/>
      <c r="AR6653" s="127"/>
      <c r="AT6653" s="7"/>
      <c r="AU6653" s="7"/>
      <c r="AV6653" s="133"/>
      <c r="AW6653" s="126"/>
      <c r="AX6653" s="137"/>
      <c r="BQ6653" s="155"/>
      <c r="BS6653" s="6"/>
      <c r="BT6653" s="11"/>
    </row>
    <row r="6654" spans="1:72" ht="15.75" x14ac:dyDescent="0.25">
      <c r="A6654" s="52"/>
      <c r="B6654" s="56"/>
      <c r="C6654" s="7"/>
      <c r="D6654" s="7"/>
      <c r="E6654" s="7"/>
      <c r="F6654" s="7"/>
      <c r="J6654" s="71"/>
      <c r="K6654" s="74"/>
      <c r="L6654" s="176"/>
      <c r="M6654" s="176"/>
      <c r="N6654" s="78"/>
      <c r="R6654" s="80"/>
      <c r="S6654" s="92"/>
      <c r="W6654" s="104"/>
      <c r="X6654" s="199"/>
      <c r="Y6654" s="62"/>
      <c r="Z6654" s="105"/>
      <c r="AA6654" s="104"/>
      <c r="AC6654" s="105"/>
      <c r="AD6654" s="105"/>
      <c r="AE6654" s="71"/>
      <c r="AF6654" s="71"/>
      <c r="AG6654" s="71"/>
      <c r="AH6654" s="71"/>
      <c r="AI6654" s="117"/>
      <c r="AK6654" s="116"/>
      <c r="AL6654" s="116"/>
      <c r="AR6654" s="127"/>
      <c r="AT6654" s="7"/>
      <c r="AU6654" s="7"/>
      <c r="AV6654" s="133"/>
      <c r="AW6654" s="126"/>
      <c r="AX6654" s="137"/>
      <c r="BQ6654" s="155"/>
      <c r="BS6654" s="6"/>
      <c r="BT6654" s="11"/>
    </row>
    <row r="6655" spans="1:72" ht="15.75" x14ac:dyDescent="0.25">
      <c r="A6655" s="52"/>
      <c r="B6655" s="56"/>
      <c r="C6655" s="7"/>
      <c r="D6655" s="7"/>
      <c r="E6655" s="7"/>
      <c r="F6655" s="7"/>
      <c r="J6655" s="71"/>
      <c r="K6655" s="74"/>
      <c r="L6655" s="176"/>
      <c r="M6655" s="176"/>
      <c r="N6655" s="78"/>
      <c r="R6655" s="80"/>
      <c r="S6655" s="92"/>
      <c r="W6655" s="104"/>
      <c r="X6655" s="199"/>
      <c r="Y6655" s="62"/>
      <c r="Z6655" s="105"/>
      <c r="AA6655" s="104"/>
      <c r="AC6655" s="105"/>
      <c r="AD6655" s="105"/>
      <c r="AE6655" s="71"/>
      <c r="AF6655" s="71"/>
      <c r="AG6655" s="71"/>
      <c r="AH6655" s="71"/>
      <c r="AI6655" s="117"/>
      <c r="AK6655" s="116"/>
      <c r="AL6655" s="116"/>
      <c r="AR6655" s="127"/>
      <c r="AT6655" s="7"/>
      <c r="AU6655" s="7"/>
      <c r="AV6655" s="133"/>
      <c r="AW6655" s="126"/>
      <c r="AX6655" s="137"/>
      <c r="BQ6655" s="155"/>
      <c r="BS6655" s="6"/>
      <c r="BT6655" s="11"/>
    </row>
    <row r="6656" spans="1:72" ht="15.75" x14ac:dyDescent="0.25">
      <c r="A6656" s="52"/>
      <c r="B6656" s="56"/>
      <c r="C6656" s="7"/>
      <c r="D6656" s="7"/>
      <c r="E6656" s="7"/>
      <c r="F6656" s="7"/>
      <c r="J6656" s="71"/>
      <c r="K6656" s="74"/>
      <c r="L6656" s="176"/>
      <c r="M6656" s="176"/>
      <c r="N6656" s="78"/>
      <c r="R6656" s="80"/>
      <c r="S6656" s="92"/>
      <c r="W6656" s="104"/>
      <c r="X6656" s="199"/>
      <c r="Y6656" s="62"/>
      <c r="Z6656" s="105"/>
      <c r="AA6656" s="104"/>
      <c r="AC6656" s="105"/>
      <c r="AD6656" s="105"/>
      <c r="AE6656" s="71"/>
      <c r="AF6656" s="71"/>
      <c r="AG6656" s="71"/>
      <c r="AH6656" s="71"/>
      <c r="AI6656" s="117"/>
      <c r="AK6656" s="116"/>
      <c r="AL6656" s="116"/>
      <c r="AR6656" s="127"/>
      <c r="AT6656" s="7"/>
      <c r="AU6656" s="7"/>
      <c r="AV6656" s="133"/>
      <c r="AW6656" s="126"/>
      <c r="AX6656" s="137"/>
      <c r="BQ6656" s="155"/>
      <c r="BS6656" s="6"/>
      <c r="BT6656" s="11"/>
    </row>
    <row r="6657" spans="1:72" ht="15.75" x14ac:dyDescent="0.25">
      <c r="A6657" s="52"/>
      <c r="B6657" s="56"/>
      <c r="C6657" s="7"/>
      <c r="D6657" s="7"/>
      <c r="E6657" s="7"/>
      <c r="F6657" s="7"/>
      <c r="J6657" s="71"/>
      <c r="K6657" s="74"/>
      <c r="L6657" s="176"/>
      <c r="M6657" s="176"/>
      <c r="N6657" s="78"/>
      <c r="R6657" s="80"/>
      <c r="S6657" s="92"/>
      <c r="W6657" s="104"/>
      <c r="X6657" s="199"/>
      <c r="Y6657" s="62"/>
      <c r="Z6657" s="105"/>
      <c r="AA6657" s="104"/>
      <c r="AC6657" s="105"/>
      <c r="AD6657" s="105"/>
      <c r="AE6657" s="71"/>
      <c r="AF6657" s="71"/>
      <c r="AG6657" s="71"/>
      <c r="AH6657" s="71"/>
      <c r="AI6657" s="117"/>
      <c r="AK6657" s="116"/>
      <c r="AL6657" s="116"/>
      <c r="AR6657" s="127"/>
      <c r="AT6657" s="7"/>
      <c r="AU6657" s="7"/>
      <c r="AV6657" s="133"/>
      <c r="AW6657" s="126"/>
      <c r="AX6657" s="137"/>
      <c r="BQ6657" s="155"/>
      <c r="BS6657" s="6"/>
      <c r="BT6657" s="11"/>
    </row>
    <row r="6658" spans="1:72" ht="15.75" x14ac:dyDescent="0.25">
      <c r="A6658" s="52"/>
      <c r="B6658" s="56"/>
      <c r="C6658" s="7"/>
      <c r="D6658" s="7"/>
      <c r="E6658" s="7"/>
      <c r="F6658" s="7"/>
      <c r="J6658" s="71"/>
      <c r="K6658" s="74"/>
      <c r="L6658" s="176"/>
      <c r="M6658" s="176"/>
      <c r="N6658" s="78"/>
      <c r="R6658" s="80"/>
      <c r="S6658" s="92"/>
      <c r="W6658" s="104"/>
      <c r="X6658" s="199"/>
      <c r="Y6658" s="62"/>
      <c r="Z6658" s="105"/>
      <c r="AA6658" s="104"/>
      <c r="AC6658" s="105"/>
      <c r="AD6658" s="105"/>
      <c r="AE6658" s="71"/>
      <c r="AF6658" s="71"/>
      <c r="AG6658" s="71"/>
      <c r="AH6658" s="71"/>
      <c r="AI6658" s="117"/>
      <c r="AK6658" s="116"/>
      <c r="AL6658" s="116"/>
      <c r="AR6658" s="127"/>
      <c r="AT6658" s="7"/>
      <c r="AU6658" s="7"/>
      <c r="AV6658" s="133"/>
      <c r="AW6658" s="126"/>
      <c r="AX6658" s="137"/>
      <c r="BQ6658" s="155"/>
      <c r="BS6658" s="6"/>
      <c r="BT6658" s="11"/>
    </row>
    <row r="6659" spans="1:72" ht="15.75" x14ac:dyDescent="0.25">
      <c r="A6659" s="52"/>
      <c r="B6659" s="56"/>
      <c r="C6659" s="7"/>
      <c r="D6659" s="7"/>
      <c r="E6659" s="7"/>
      <c r="F6659" s="7"/>
      <c r="J6659" s="71"/>
      <c r="K6659" s="74"/>
      <c r="L6659" s="176"/>
      <c r="M6659" s="176"/>
      <c r="N6659" s="78"/>
      <c r="R6659" s="80"/>
      <c r="S6659" s="92"/>
      <c r="W6659" s="104"/>
      <c r="X6659" s="199"/>
      <c r="Y6659" s="62"/>
      <c r="Z6659" s="105"/>
      <c r="AA6659" s="104"/>
      <c r="AC6659" s="105"/>
      <c r="AD6659" s="105"/>
      <c r="AE6659" s="71"/>
      <c r="AF6659" s="71"/>
      <c r="AG6659" s="71"/>
      <c r="AH6659" s="71"/>
      <c r="AI6659" s="117"/>
      <c r="AK6659" s="116"/>
      <c r="AL6659" s="116"/>
      <c r="AR6659" s="127"/>
      <c r="AT6659" s="7"/>
      <c r="AU6659" s="7"/>
      <c r="AV6659" s="133"/>
      <c r="AW6659" s="126"/>
      <c r="AX6659" s="137"/>
      <c r="BQ6659" s="155"/>
      <c r="BS6659" s="6"/>
      <c r="BT6659" s="11"/>
    </row>
    <row r="6660" spans="1:72" ht="15.75" x14ac:dyDescent="0.25">
      <c r="A6660" s="52"/>
      <c r="B6660" s="56"/>
      <c r="C6660" s="7"/>
      <c r="D6660" s="7"/>
      <c r="E6660" s="7"/>
      <c r="F6660" s="7"/>
      <c r="J6660" s="71"/>
      <c r="K6660" s="74"/>
      <c r="L6660" s="176"/>
      <c r="M6660" s="176"/>
      <c r="N6660" s="78"/>
      <c r="R6660" s="80"/>
      <c r="S6660" s="92"/>
      <c r="W6660" s="104"/>
      <c r="X6660" s="199"/>
      <c r="Y6660" s="62"/>
      <c r="Z6660" s="105"/>
      <c r="AA6660" s="104"/>
      <c r="AC6660" s="105"/>
      <c r="AD6660" s="105"/>
      <c r="AE6660" s="71"/>
      <c r="AF6660" s="71"/>
      <c r="AG6660" s="71"/>
      <c r="AH6660" s="71"/>
      <c r="AI6660" s="117"/>
      <c r="AK6660" s="116"/>
      <c r="AL6660" s="116"/>
      <c r="AR6660" s="127"/>
      <c r="AT6660" s="7"/>
      <c r="AU6660" s="7"/>
      <c r="AV6660" s="133"/>
      <c r="AW6660" s="126"/>
      <c r="AX6660" s="137"/>
      <c r="BQ6660" s="155"/>
      <c r="BS6660" s="6"/>
      <c r="BT6660" s="11"/>
    </row>
    <row r="6661" spans="1:72" ht="15.75" x14ac:dyDescent="0.25">
      <c r="A6661" s="52"/>
      <c r="B6661" s="56"/>
      <c r="C6661" s="7"/>
      <c r="D6661" s="7"/>
      <c r="E6661" s="7"/>
      <c r="F6661" s="7"/>
      <c r="J6661" s="71"/>
      <c r="K6661" s="74"/>
      <c r="L6661" s="176"/>
      <c r="M6661" s="176"/>
      <c r="N6661" s="78"/>
      <c r="R6661" s="80"/>
      <c r="S6661" s="92"/>
      <c r="W6661" s="104"/>
      <c r="X6661" s="199"/>
      <c r="Y6661" s="62"/>
      <c r="Z6661" s="105"/>
      <c r="AA6661" s="104"/>
      <c r="AC6661" s="105"/>
      <c r="AD6661" s="105"/>
      <c r="AE6661" s="71"/>
      <c r="AF6661" s="71"/>
      <c r="AG6661" s="71"/>
      <c r="AH6661" s="71"/>
      <c r="AI6661" s="117"/>
      <c r="AK6661" s="116"/>
      <c r="AL6661" s="116"/>
      <c r="AR6661" s="127"/>
      <c r="AT6661" s="7"/>
      <c r="AU6661" s="7"/>
      <c r="AV6661" s="133"/>
      <c r="AW6661" s="126"/>
      <c r="AX6661" s="137"/>
      <c r="BQ6661" s="155"/>
      <c r="BS6661" s="6"/>
      <c r="BT6661" s="11"/>
    </row>
    <row r="6662" spans="1:72" ht="15.75" x14ac:dyDescent="0.25">
      <c r="A6662" s="52"/>
      <c r="B6662" s="56"/>
      <c r="C6662" s="7"/>
      <c r="D6662" s="7"/>
      <c r="E6662" s="7"/>
      <c r="F6662" s="7"/>
      <c r="J6662" s="71"/>
      <c r="K6662" s="74"/>
      <c r="L6662" s="176"/>
      <c r="M6662" s="176"/>
      <c r="N6662" s="78"/>
      <c r="R6662" s="80"/>
      <c r="S6662" s="92"/>
      <c r="W6662" s="104"/>
      <c r="X6662" s="199"/>
      <c r="Y6662" s="62"/>
      <c r="Z6662" s="105"/>
      <c r="AA6662" s="104"/>
      <c r="AC6662" s="105"/>
      <c r="AD6662" s="105"/>
      <c r="AE6662" s="71"/>
      <c r="AF6662" s="71"/>
      <c r="AG6662" s="71"/>
      <c r="AH6662" s="71"/>
      <c r="AI6662" s="117"/>
      <c r="AK6662" s="116"/>
      <c r="AL6662" s="116"/>
      <c r="AR6662" s="127"/>
      <c r="AT6662" s="7"/>
      <c r="AU6662" s="7"/>
      <c r="AV6662" s="133"/>
      <c r="AW6662" s="126"/>
      <c r="AX6662" s="137"/>
      <c r="BQ6662" s="155"/>
      <c r="BS6662" s="6"/>
      <c r="BT6662" s="11"/>
    </row>
    <row r="6663" spans="1:72" ht="15.75" x14ac:dyDescent="0.25">
      <c r="A6663" s="52"/>
      <c r="B6663" s="56"/>
      <c r="C6663" s="7"/>
      <c r="D6663" s="7"/>
      <c r="E6663" s="7"/>
      <c r="F6663" s="7"/>
      <c r="J6663" s="71"/>
      <c r="K6663" s="74"/>
      <c r="L6663" s="176"/>
      <c r="M6663" s="176"/>
      <c r="N6663" s="78"/>
      <c r="R6663" s="80"/>
      <c r="S6663" s="92"/>
      <c r="W6663" s="104"/>
      <c r="X6663" s="199"/>
      <c r="Y6663" s="62"/>
      <c r="Z6663" s="105"/>
      <c r="AA6663" s="104"/>
      <c r="AC6663" s="105"/>
      <c r="AD6663" s="105"/>
      <c r="AE6663" s="71"/>
      <c r="AF6663" s="71"/>
      <c r="AG6663" s="71"/>
      <c r="AH6663" s="71"/>
      <c r="AI6663" s="117"/>
      <c r="AK6663" s="116"/>
      <c r="AL6663" s="116"/>
      <c r="AR6663" s="127"/>
      <c r="AT6663" s="7"/>
      <c r="AU6663" s="7"/>
      <c r="AV6663" s="133"/>
      <c r="AW6663" s="126"/>
      <c r="AX6663" s="137"/>
      <c r="BQ6663" s="155"/>
      <c r="BS6663" s="6"/>
      <c r="BT6663" s="11"/>
    </row>
    <row r="6664" spans="1:72" ht="15.75" x14ac:dyDescent="0.25">
      <c r="A6664" s="52"/>
      <c r="B6664" s="56"/>
      <c r="C6664" s="7"/>
      <c r="D6664" s="7"/>
      <c r="E6664" s="7"/>
      <c r="F6664" s="7"/>
      <c r="J6664" s="71"/>
      <c r="K6664" s="74"/>
      <c r="L6664" s="176"/>
      <c r="M6664" s="176"/>
      <c r="N6664" s="78"/>
      <c r="R6664" s="80"/>
      <c r="S6664" s="92"/>
      <c r="W6664" s="104"/>
      <c r="X6664" s="199"/>
      <c r="Y6664" s="62"/>
      <c r="Z6664" s="105"/>
      <c r="AA6664" s="104"/>
      <c r="AC6664" s="105"/>
      <c r="AD6664" s="105"/>
      <c r="AE6664" s="71"/>
      <c r="AF6664" s="71"/>
      <c r="AG6664" s="71"/>
      <c r="AH6664" s="71"/>
      <c r="AI6664" s="117"/>
      <c r="AK6664" s="116"/>
      <c r="AL6664" s="116"/>
      <c r="AR6664" s="127"/>
      <c r="AT6664" s="7"/>
      <c r="AU6664" s="7"/>
      <c r="AV6664" s="133"/>
      <c r="AW6664" s="126"/>
      <c r="AX6664" s="137"/>
      <c r="BQ6664" s="155"/>
      <c r="BS6664" s="6"/>
      <c r="BT6664" s="11"/>
    </row>
    <row r="6665" spans="1:72" ht="15.75" x14ac:dyDescent="0.25">
      <c r="A6665" s="52"/>
      <c r="B6665" s="56"/>
      <c r="C6665" s="7"/>
      <c r="D6665" s="7"/>
      <c r="E6665" s="7"/>
      <c r="F6665" s="7"/>
      <c r="J6665" s="71"/>
      <c r="K6665" s="74"/>
      <c r="L6665" s="176"/>
      <c r="M6665" s="176"/>
      <c r="N6665" s="78"/>
      <c r="R6665" s="80"/>
      <c r="S6665" s="92"/>
      <c r="W6665" s="104"/>
      <c r="X6665" s="199"/>
      <c r="Y6665" s="62"/>
      <c r="Z6665" s="105"/>
      <c r="AA6665" s="104"/>
      <c r="AC6665" s="105"/>
      <c r="AD6665" s="105"/>
      <c r="AE6665" s="71"/>
      <c r="AF6665" s="71"/>
      <c r="AG6665" s="71"/>
      <c r="AH6665" s="71"/>
      <c r="AI6665" s="117"/>
      <c r="AK6665" s="116"/>
      <c r="AL6665" s="116"/>
      <c r="AR6665" s="127"/>
      <c r="AT6665" s="7"/>
      <c r="AU6665" s="7"/>
      <c r="AV6665" s="133"/>
      <c r="AW6665" s="126"/>
      <c r="AX6665" s="137"/>
      <c r="BQ6665" s="155"/>
      <c r="BS6665" s="6"/>
      <c r="BT6665" s="11"/>
    </row>
    <row r="6666" spans="1:72" ht="15.75" x14ac:dyDescent="0.25">
      <c r="A6666" s="52"/>
      <c r="B6666" s="56"/>
      <c r="C6666" s="7"/>
      <c r="D6666" s="7"/>
      <c r="E6666" s="7"/>
      <c r="F6666" s="7"/>
      <c r="J6666" s="71"/>
      <c r="K6666" s="74"/>
      <c r="L6666" s="176"/>
      <c r="M6666" s="176"/>
      <c r="N6666" s="78"/>
      <c r="R6666" s="80"/>
      <c r="S6666" s="92"/>
      <c r="W6666" s="104"/>
      <c r="X6666" s="199"/>
      <c r="Y6666" s="62"/>
      <c r="Z6666" s="105"/>
      <c r="AA6666" s="104"/>
      <c r="AC6666" s="105"/>
      <c r="AD6666" s="105"/>
      <c r="AE6666" s="71"/>
      <c r="AF6666" s="71"/>
      <c r="AG6666" s="71"/>
      <c r="AH6666" s="71"/>
      <c r="AI6666" s="117"/>
      <c r="AK6666" s="116"/>
      <c r="AL6666" s="116"/>
      <c r="AR6666" s="127"/>
      <c r="AT6666" s="7"/>
      <c r="AU6666" s="7"/>
      <c r="AV6666" s="133"/>
      <c r="AW6666" s="126"/>
      <c r="AX6666" s="137"/>
      <c r="BQ6666" s="155"/>
      <c r="BS6666" s="6"/>
      <c r="BT6666" s="11"/>
    </row>
    <row r="6667" spans="1:72" ht="15.75" x14ac:dyDescent="0.25">
      <c r="A6667" s="52"/>
      <c r="B6667" s="56"/>
      <c r="C6667" s="7"/>
      <c r="D6667" s="7"/>
      <c r="E6667" s="7"/>
      <c r="F6667" s="7"/>
      <c r="J6667" s="71"/>
      <c r="K6667" s="74"/>
      <c r="L6667" s="176"/>
      <c r="M6667" s="176"/>
      <c r="N6667" s="78"/>
      <c r="R6667" s="80"/>
      <c r="S6667" s="92"/>
      <c r="W6667" s="104"/>
      <c r="X6667" s="199"/>
      <c r="Y6667" s="62"/>
      <c r="Z6667" s="105"/>
      <c r="AA6667" s="104"/>
      <c r="AC6667" s="105"/>
      <c r="AD6667" s="105"/>
      <c r="AE6667" s="71"/>
      <c r="AF6667" s="71"/>
      <c r="AG6667" s="71"/>
      <c r="AH6667" s="71"/>
      <c r="AI6667" s="117"/>
      <c r="AK6667" s="116"/>
      <c r="AL6667" s="116"/>
      <c r="AR6667" s="127"/>
      <c r="AT6667" s="7"/>
      <c r="AU6667" s="7"/>
      <c r="AV6667" s="133"/>
      <c r="AW6667" s="126"/>
      <c r="AX6667" s="137"/>
      <c r="BQ6667" s="155"/>
      <c r="BS6667" s="6"/>
      <c r="BT6667" s="11"/>
    </row>
    <row r="6668" spans="1:72" ht="15.75" x14ac:dyDescent="0.25">
      <c r="A6668" s="52"/>
      <c r="B6668" s="56"/>
      <c r="C6668" s="7"/>
      <c r="D6668" s="7"/>
      <c r="E6668" s="7"/>
      <c r="F6668" s="7"/>
      <c r="J6668" s="71"/>
      <c r="K6668" s="74"/>
      <c r="L6668" s="176"/>
      <c r="M6668" s="176"/>
      <c r="N6668" s="78"/>
      <c r="R6668" s="80"/>
      <c r="S6668" s="92"/>
      <c r="W6668" s="104"/>
      <c r="X6668" s="199"/>
      <c r="Y6668" s="62"/>
      <c r="Z6668" s="105"/>
      <c r="AA6668" s="104"/>
      <c r="AC6668" s="105"/>
      <c r="AD6668" s="105"/>
      <c r="AE6668" s="71"/>
      <c r="AF6668" s="71"/>
      <c r="AG6668" s="71"/>
      <c r="AH6668" s="71"/>
      <c r="AI6668" s="117"/>
      <c r="AK6668" s="116"/>
      <c r="AL6668" s="116"/>
      <c r="AR6668" s="127"/>
      <c r="AT6668" s="7"/>
      <c r="AU6668" s="7"/>
      <c r="AV6668" s="133"/>
      <c r="AW6668" s="126"/>
      <c r="AX6668" s="137"/>
      <c r="BQ6668" s="155"/>
      <c r="BS6668" s="6"/>
      <c r="BT6668" s="11"/>
    </row>
    <row r="6669" spans="1:72" ht="15.75" x14ac:dyDescent="0.25">
      <c r="A6669" s="52"/>
      <c r="B6669" s="56"/>
      <c r="C6669" s="7"/>
      <c r="D6669" s="7"/>
      <c r="E6669" s="7"/>
      <c r="F6669" s="7"/>
      <c r="J6669" s="71"/>
      <c r="K6669" s="74"/>
      <c r="L6669" s="176"/>
      <c r="M6669" s="176"/>
      <c r="N6669" s="78"/>
      <c r="R6669" s="80"/>
      <c r="S6669" s="92"/>
      <c r="W6669" s="104"/>
      <c r="X6669" s="199"/>
      <c r="Y6669" s="62"/>
      <c r="Z6669" s="105"/>
      <c r="AA6669" s="104"/>
      <c r="AC6669" s="105"/>
      <c r="AD6669" s="105"/>
      <c r="AE6669" s="71"/>
      <c r="AF6669" s="71"/>
      <c r="AG6669" s="71"/>
      <c r="AH6669" s="71"/>
      <c r="AI6669" s="117"/>
      <c r="AK6669" s="116"/>
      <c r="AL6669" s="116"/>
      <c r="AR6669" s="127"/>
      <c r="AT6669" s="7"/>
      <c r="AU6669" s="7"/>
      <c r="AV6669" s="133"/>
      <c r="AW6669" s="126"/>
      <c r="AX6669" s="137"/>
      <c r="BQ6669" s="155"/>
      <c r="BS6669" s="6"/>
      <c r="BT6669" s="11"/>
    </row>
    <row r="6670" spans="1:72" ht="15.75" x14ac:dyDescent="0.25">
      <c r="A6670" s="52"/>
      <c r="B6670" s="56"/>
      <c r="C6670" s="7"/>
      <c r="D6670" s="7"/>
      <c r="E6670" s="7"/>
      <c r="F6670" s="7"/>
      <c r="J6670" s="71"/>
      <c r="K6670" s="74"/>
      <c r="L6670" s="176"/>
      <c r="M6670" s="176"/>
      <c r="N6670" s="78"/>
      <c r="R6670" s="80"/>
      <c r="S6670" s="92"/>
      <c r="W6670" s="104"/>
      <c r="X6670" s="199"/>
      <c r="Y6670" s="62"/>
      <c r="Z6670" s="105"/>
      <c r="AA6670" s="104"/>
      <c r="AC6670" s="105"/>
      <c r="AD6670" s="105"/>
      <c r="AE6670" s="71"/>
      <c r="AF6670" s="71"/>
      <c r="AG6670" s="71"/>
      <c r="AH6670" s="71"/>
      <c r="AI6670" s="117"/>
      <c r="AK6670" s="116"/>
      <c r="AL6670" s="116"/>
      <c r="AR6670" s="127"/>
      <c r="AT6670" s="7"/>
      <c r="AU6670" s="7"/>
      <c r="AV6670" s="133"/>
      <c r="AW6670" s="126"/>
      <c r="AX6670" s="137"/>
      <c r="BQ6670" s="155"/>
      <c r="BS6670" s="6"/>
      <c r="BT6670" s="11"/>
    </row>
    <row r="6671" spans="1:72" ht="15.75" x14ac:dyDescent="0.25">
      <c r="A6671" s="52"/>
      <c r="B6671" s="56"/>
      <c r="C6671" s="7"/>
      <c r="D6671" s="7"/>
      <c r="E6671" s="7"/>
      <c r="F6671" s="7"/>
      <c r="J6671" s="71"/>
      <c r="K6671" s="74"/>
      <c r="L6671" s="176"/>
      <c r="M6671" s="176"/>
      <c r="N6671" s="78"/>
      <c r="R6671" s="80"/>
      <c r="S6671" s="92"/>
      <c r="W6671" s="104"/>
      <c r="X6671" s="199"/>
      <c r="Y6671" s="62"/>
      <c r="Z6671" s="105"/>
      <c r="AA6671" s="104"/>
      <c r="AC6671" s="105"/>
      <c r="AD6671" s="105"/>
      <c r="AE6671" s="71"/>
      <c r="AF6671" s="71"/>
      <c r="AG6671" s="71"/>
      <c r="AH6671" s="71"/>
      <c r="AI6671" s="117"/>
      <c r="AK6671" s="116"/>
      <c r="AL6671" s="116"/>
      <c r="AR6671" s="127"/>
      <c r="AT6671" s="7"/>
      <c r="AU6671" s="7"/>
      <c r="AV6671" s="133"/>
      <c r="AW6671" s="126"/>
      <c r="AX6671" s="137"/>
      <c r="BQ6671" s="155"/>
      <c r="BS6671" s="6"/>
      <c r="BT6671" s="11"/>
    </row>
    <row r="6672" spans="1:72" ht="15.75" x14ac:dyDescent="0.25">
      <c r="A6672" s="52"/>
      <c r="B6672" s="56"/>
      <c r="C6672" s="7"/>
      <c r="D6672" s="7"/>
      <c r="E6672" s="7"/>
      <c r="F6672" s="7"/>
      <c r="J6672" s="71"/>
      <c r="K6672" s="74"/>
      <c r="L6672" s="176"/>
      <c r="M6672" s="176"/>
      <c r="N6672" s="78"/>
      <c r="R6672" s="80"/>
      <c r="S6672" s="92"/>
      <c r="W6672" s="104"/>
      <c r="X6672" s="199"/>
      <c r="Y6672" s="62"/>
      <c r="Z6672" s="105"/>
      <c r="AA6672" s="104"/>
      <c r="AC6672" s="105"/>
      <c r="AD6672" s="105"/>
      <c r="AE6672" s="71"/>
      <c r="AF6672" s="71"/>
      <c r="AG6672" s="71"/>
      <c r="AH6672" s="71"/>
      <c r="AI6672" s="117"/>
      <c r="AK6672" s="116"/>
      <c r="AL6672" s="116"/>
      <c r="AR6672" s="127"/>
      <c r="AT6672" s="7"/>
      <c r="AU6672" s="7"/>
      <c r="AV6672" s="133"/>
      <c r="AW6672" s="126"/>
      <c r="AX6672" s="137"/>
      <c r="BQ6672" s="155"/>
      <c r="BS6672" s="6"/>
      <c r="BT6672" s="11"/>
    </row>
    <row r="6673" spans="1:72" ht="15.75" x14ac:dyDescent="0.25">
      <c r="A6673" s="52"/>
      <c r="B6673" s="56"/>
      <c r="C6673" s="7"/>
      <c r="D6673" s="7"/>
      <c r="E6673" s="7"/>
      <c r="F6673" s="7"/>
      <c r="J6673" s="71"/>
      <c r="K6673" s="74"/>
      <c r="L6673" s="176"/>
      <c r="M6673" s="176"/>
      <c r="N6673" s="78"/>
      <c r="R6673" s="80"/>
      <c r="S6673" s="92"/>
      <c r="W6673" s="104"/>
      <c r="X6673" s="199"/>
      <c r="Y6673" s="62"/>
      <c r="Z6673" s="105"/>
      <c r="AA6673" s="104"/>
      <c r="AC6673" s="105"/>
      <c r="AD6673" s="105"/>
      <c r="AE6673" s="71"/>
      <c r="AF6673" s="71"/>
      <c r="AG6673" s="71"/>
      <c r="AH6673" s="71"/>
      <c r="AI6673" s="117"/>
      <c r="AK6673" s="116"/>
      <c r="AL6673" s="116"/>
      <c r="AR6673" s="127"/>
      <c r="AT6673" s="7"/>
      <c r="AU6673" s="7"/>
      <c r="AV6673" s="133"/>
      <c r="AW6673" s="126"/>
      <c r="AX6673" s="137"/>
      <c r="BQ6673" s="155"/>
      <c r="BS6673" s="6"/>
      <c r="BT6673" s="11"/>
    </row>
    <row r="6674" spans="1:72" ht="15.75" x14ac:dyDescent="0.25">
      <c r="A6674" s="52"/>
      <c r="B6674" s="56"/>
      <c r="C6674" s="7"/>
      <c r="D6674" s="7"/>
      <c r="E6674" s="7"/>
      <c r="F6674" s="7"/>
      <c r="J6674" s="71"/>
      <c r="K6674" s="74"/>
      <c r="L6674" s="176"/>
      <c r="M6674" s="176"/>
      <c r="N6674" s="78"/>
      <c r="R6674" s="80"/>
      <c r="S6674" s="92"/>
      <c r="W6674" s="104"/>
      <c r="X6674" s="199"/>
      <c r="Y6674" s="62"/>
      <c r="Z6674" s="105"/>
      <c r="AA6674" s="104"/>
      <c r="AC6674" s="105"/>
      <c r="AD6674" s="105"/>
      <c r="AE6674" s="71"/>
      <c r="AF6674" s="71"/>
      <c r="AG6674" s="71"/>
      <c r="AH6674" s="71"/>
      <c r="AI6674" s="117"/>
      <c r="AK6674" s="116"/>
      <c r="AL6674" s="116"/>
      <c r="AR6674" s="127"/>
      <c r="AT6674" s="7"/>
      <c r="AU6674" s="7"/>
      <c r="AV6674" s="133"/>
      <c r="AW6674" s="126"/>
      <c r="AX6674" s="137"/>
      <c r="BQ6674" s="155"/>
      <c r="BS6674" s="6"/>
      <c r="BT6674" s="11"/>
    </row>
    <row r="6675" spans="1:72" ht="15.75" x14ac:dyDescent="0.25">
      <c r="A6675" s="52"/>
      <c r="B6675" s="56"/>
      <c r="C6675" s="7"/>
      <c r="D6675" s="7"/>
      <c r="E6675" s="7"/>
      <c r="F6675" s="7"/>
      <c r="J6675" s="71"/>
      <c r="K6675" s="74"/>
      <c r="L6675" s="176"/>
      <c r="M6675" s="176"/>
      <c r="N6675" s="78"/>
      <c r="R6675" s="80"/>
      <c r="S6675" s="92"/>
      <c r="W6675" s="104"/>
      <c r="X6675" s="199"/>
      <c r="Y6675" s="62"/>
      <c r="Z6675" s="105"/>
      <c r="AA6675" s="104"/>
      <c r="AC6675" s="105"/>
      <c r="AD6675" s="105"/>
      <c r="AE6675" s="71"/>
      <c r="AF6675" s="71"/>
      <c r="AG6675" s="71"/>
      <c r="AH6675" s="71"/>
      <c r="AI6675" s="117"/>
      <c r="AK6675" s="116"/>
      <c r="AL6675" s="116"/>
      <c r="AR6675" s="127"/>
      <c r="AT6675" s="7"/>
      <c r="AU6675" s="7"/>
      <c r="AV6675" s="133"/>
      <c r="AW6675" s="126"/>
      <c r="AX6675" s="137"/>
      <c r="BQ6675" s="155"/>
      <c r="BS6675" s="6"/>
      <c r="BT6675" s="11"/>
    </row>
    <row r="6676" spans="1:72" ht="15.75" x14ac:dyDescent="0.25">
      <c r="A6676" s="52"/>
      <c r="B6676" s="56"/>
      <c r="C6676" s="7"/>
      <c r="D6676" s="7"/>
      <c r="E6676" s="7"/>
      <c r="F6676" s="7"/>
      <c r="J6676" s="71"/>
      <c r="K6676" s="74"/>
      <c r="L6676" s="176"/>
      <c r="M6676" s="176"/>
      <c r="N6676" s="78"/>
      <c r="R6676" s="80"/>
      <c r="S6676" s="92"/>
      <c r="W6676" s="104"/>
      <c r="X6676" s="199"/>
      <c r="Y6676" s="62"/>
      <c r="Z6676" s="105"/>
      <c r="AA6676" s="104"/>
      <c r="AC6676" s="105"/>
      <c r="AD6676" s="105"/>
      <c r="AE6676" s="71"/>
      <c r="AF6676" s="71"/>
      <c r="AG6676" s="71"/>
      <c r="AH6676" s="71"/>
      <c r="AI6676" s="117"/>
      <c r="AK6676" s="116"/>
      <c r="AL6676" s="116"/>
      <c r="AR6676" s="127"/>
      <c r="AT6676" s="7"/>
      <c r="AU6676" s="7"/>
      <c r="AV6676" s="133"/>
      <c r="AW6676" s="126"/>
      <c r="AX6676" s="137"/>
      <c r="BQ6676" s="155"/>
      <c r="BS6676" s="6"/>
      <c r="BT6676" s="11"/>
    </row>
    <row r="6677" spans="1:72" ht="15.75" x14ac:dyDescent="0.25">
      <c r="A6677" s="52"/>
      <c r="B6677" s="56"/>
      <c r="C6677" s="7"/>
      <c r="D6677" s="7"/>
      <c r="E6677" s="7"/>
      <c r="F6677" s="7"/>
      <c r="J6677" s="71"/>
      <c r="K6677" s="74"/>
      <c r="L6677" s="176"/>
      <c r="M6677" s="176"/>
      <c r="N6677" s="78"/>
      <c r="R6677" s="80"/>
      <c r="S6677" s="92"/>
      <c r="W6677" s="104"/>
      <c r="X6677" s="199"/>
      <c r="Y6677" s="62"/>
      <c r="Z6677" s="105"/>
      <c r="AA6677" s="104"/>
      <c r="AC6677" s="105"/>
      <c r="AD6677" s="105"/>
      <c r="AE6677" s="71"/>
      <c r="AF6677" s="71"/>
      <c r="AG6677" s="71"/>
      <c r="AH6677" s="71"/>
      <c r="AI6677" s="117"/>
      <c r="AK6677" s="116"/>
      <c r="AL6677" s="116"/>
      <c r="AR6677" s="127"/>
      <c r="AT6677" s="7"/>
      <c r="AU6677" s="7"/>
      <c r="AV6677" s="133"/>
      <c r="AW6677" s="126"/>
      <c r="AX6677" s="137"/>
      <c r="BQ6677" s="155"/>
      <c r="BS6677" s="6"/>
      <c r="BT6677" s="11"/>
    </row>
    <row r="6678" spans="1:72" ht="15.75" x14ac:dyDescent="0.25">
      <c r="A6678" s="52"/>
      <c r="B6678" s="56"/>
      <c r="C6678" s="7"/>
      <c r="D6678" s="7"/>
      <c r="E6678" s="7"/>
      <c r="F6678" s="7"/>
      <c r="J6678" s="71"/>
      <c r="K6678" s="74"/>
      <c r="L6678" s="176"/>
      <c r="M6678" s="176"/>
      <c r="N6678" s="78"/>
      <c r="R6678" s="80"/>
      <c r="S6678" s="92"/>
      <c r="W6678" s="104"/>
      <c r="X6678" s="199"/>
      <c r="Y6678" s="62"/>
      <c r="Z6678" s="105"/>
      <c r="AA6678" s="104"/>
      <c r="AC6678" s="105"/>
      <c r="AD6678" s="105"/>
      <c r="AE6678" s="71"/>
      <c r="AF6678" s="71"/>
      <c r="AG6678" s="71"/>
      <c r="AH6678" s="71"/>
      <c r="AI6678" s="117"/>
      <c r="AK6678" s="116"/>
      <c r="AL6678" s="116"/>
      <c r="AR6678" s="127"/>
      <c r="AT6678" s="7"/>
      <c r="AU6678" s="7"/>
      <c r="AV6678" s="133"/>
      <c r="AW6678" s="126"/>
      <c r="AX6678" s="137"/>
      <c r="BQ6678" s="155"/>
      <c r="BS6678" s="6"/>
      <c r="BT6678" s="11"/>
    </row>
    <row r="6679" spans="1:72" ht="15.75" x14ac:dyDescent="0.25">
      <c r="A6679" s="52"/>
      <c r="B6679" s="56"/>
      <c r="C6679" s="7"/>
      <c r="D6679" s="7"/>
      <c r="E6679" s="7"/>
      <c r="F6679" s="7"/>
      <c r="J6679" s="71"/>
      <c r="K6679" s="74"/>
      <c r="L6679" s="176"/>
      <c r="M6679" s="176"/>
      <c r="N6679" s="78"/>
      <c r="R6679" s="80"/>
      <c r="S6679" s="92"/>
      <c r="W6679" s="104"/>
      <c r="X6679" s="199"/>
      <c r="Y6679" s="62"/>
      <c r="Z6679" s="105"/>
      <c r="AA6679" s="104"/>
      <c r="AC6679" s="105"/>
      <c r="AD6679" s="105"/>
      <c r="AE6679" s="71"/>
      <c r="AF6679" s="71"/>
      <c r="AG6679" s="71"/>
      <c r="AH6679" s="71"/>
      <c r="AI6679" s="117"/>
      <c r="AK6679" s="116"/>
      <c r="AL6679" s="116"/>
      <c r="AR6679" s="127"/>
      <c r="AT6679" s="7"/>
      <c r="AU6679" s="7"/>
      <c r="AV6679" s="133"/>
      <c r="AW6679" s="126"/>
      <c r="AX6679" s="137"/>
      <c r="BQ6679" s="155"/>
      <c r="BS6679" s="6"/>
      <c r="BT6679" s="11"/>
    </row>
    <row r="6680" spans="1:72" ht="15.75" x14ac:dyDescent="0.25">
      <c r="A6680" s="52"/>
      <c r="B6680" s="56"/>
      <c r="C6680" s="7"/>
      <c r="D6680" s="7"/>
      <c r="E6680" s="7"/>
      <c r="F6680" s="7"/>
      <c r="J6680" s="71"/>
      <c r="K6680" s="74"/>
      <c r="L6680" s="176"/>
      <c r="M6680" s="176"/>
      <c r="N6680" s="78"/>
      <c r="R6680" s="80"/>
      <c r="S6680" s="92"/>
      <c r="W6680" s="104"/>
      <c r="X6680" s="199"/>
      <c r="Y6680" s="62"/>
      <c r="Z6680" s="105"/>
      <c r="AA6680" s="104"/>
      <c r="AC6680" s="105"/>
      <c r="AD6680" s="105"/>
      <c r="AE6680" s="71"/>
      <c r="AF6680" s="71"/>
      <c r="AG6680" s="71"/>
      <c r="AH6680" s="71"/>
      <c r="AI6680" s="117"/>
      <c r="AK6680" s="116"/>
      <c r="AL6680" s="116"/>
      <c r="AR6680" s="127"/>
      <c r="AT6680" s="7"/>
      <c r="AU6680" s="7"/>
      <c r="AV6680" s="133"/>
      <c r="AW6680" s="126"/>
      <c r="AX6680" s="137"/>
      <c r="BQ6680" s="155"/>
      <c r="BS6680" s="6"/>
      <c r="BT6680" s="11"/>
    </row>
    <row r="6681" spans="1:72" ht="15.75" x14ac:dyDescent="0.25">
      <c r="A6681" s="52"/>
      <c r="B6681" s="56"/>
      <c r="C6681" s="7"/>
      <c r="D6681" s="7"/>
      <c r="E6681" s="7"/>
      <c r="F6681" s="7"/>
      <c r="J6681" s="71"/>
      <c r="K6681" s="74"/>
      <c r="L6681" s="176"/>
      <c r="M6681" s="176"/>
      <c r="N6681" s="78"/>
      <c r="R6681" s="80"/>
      <c r="S6681" s="92"/>
      <c r="W6681" s="104"/>
      <c r="X6681" s="199"/>
      <c r="Y6681" s="62"/>
      <c r="Z6681" s="105"/>
      <c r="AA6681" s="104"/>
      <c r="AC6681" s="105"/>
      <c r="AD6681" s="105"/>
      <c r="AE6681" s="71"/>
      <c r="AF6681" s="71"/>
      <c r="AG6681" s="71"/>
      <c r="AH6681" s="71"/>
      <c r="AI6681" s="117"/>
      <c r="AK6681" s="116"/>
      <c r="AL6681" s="116"/>
      <c r="AR6681" s="127"/>
      <c r="AT6681" s="7"/>
      <c r="AU6681" s="7"/>
      <c r="AV6681" s="133"/>
      <c r="AW6681" s="126"/>
      <c r="AX6681" s="137"/>
      <c r="BQ6681" s="155"/>
      <c r="BS6681" s="6"/>
      <c r="BT6681" s="11"/>
    </row>
    <row r="6682" spans="1:72" ht="15.75" x14ac:dyDescent="0.25">
      <c r="A6682" s="52"/>
      <c r="B6682" s="56"/>
      <c r="C6682" s="7"/>
      <c r="D6682" s="7"/>
      <c r="E6682" s="7"/>
      <c r="F6682" s="7"/>
      <c r="J6682" s="71"/>
      <c r="K6682" s="74"/>
      <c r="L6682" s="176"/>
      <c r="M6682" s="176"/>
      <c r="N6682" s="78"/>
      <c r="R6682" s="80"/>
      <c r="S6682" s="92"/>
      <c r="W6682" s="104"/>
      <c r="X6682" s="199"/>
      <c r="Y6682" s="62"/>
      <c r="Z6682" s="105"/>
      <c r="AA6682" s="104"/>
      <c r="AC6682" s="105"/>
      <c r="AD6682" s="105"/>
      <c r="AE6682" s="71"/>
      <c r="AF6682" s="71"/>
      <c r="AG6682" s="71"/>
      <c r="AH6682" s="71"/>
      <c r="AI6682" s="117"/>
      <c r="AK6682" s="116"/>
      <c r="AL6682" s="116"/>
      <c r="AR6682" s="127"/>
      <c r="AT6682" s="7"/>
      <c r="AU6682" s="7"/>
      <c r="AV6682" s="133"/>
      <c r="AW6682" s="126"/>
      <c r="AX6682" s="137"/>
      <c r="BQ6682" s="155"/>
      <c r="BS6682" s="6"/>
      <c r="BT6682" s="11"/>
    </row>
    <row r="6683" spans="1:72" ht="15.75" x14ac:dyDescent="0.25">
      <c r="A6683" s="52"/>
      <c r="B6683" s="56"/>
      <c r="C6683" s="7"/>
      <c r="D6683" s="7"/>
      <c r="E6683" s="7"/>
      <c r="F6683" s="7"/>
      <c r="J6683" s="71"/>
      <c r="K6683" s="74"/>
      <c r="L6683" s="176"/>
      <c r="M6683" s="176"/>
      <c r="N6683" s="78"/>
      <c r="R6683" s="80"/>
      <c r="S6683" s="92"/>
      <c r="W6683" s="104"/>
      <c r="X6683" s="199"/>
      <c r="Y6683" s="62"/>
      <c r="Z6683" s="105"/>
      <c r="AA6683" s="104"/>
      <c r="AC6683" s="105"/>
      <c r="AD6683" s="105"/>
      <c r="AE6683" s="71"/>
      <c r="AF6683" s="71"/>
      <c r="AG6683" s="71"/>
      <c r="AH6683" s="71"/>
      <c r="AI6683" s="117"/>
      <c r="AK6683" s="116"/>
      <c r="AL6683" s="116"/>
      <c r="AR6683" s="127"/>
      <c r="AT6683" s="7"/>
      <c r="AU6683" s="7"/>
      <c r="AV6683" s="133"/>
      <c r="AW6683" s="126"/>
      <c r="AX6683" s="137"/>
      <c r="BQ6683" s="155"/>
      <c r="BS6683" s="6"/>
      <c r="BT6683" s="11"/>
    </row>
    <row r="6684" spans="1:72" ht="15.75" x14ac:dyDescent="0.25">
      <c r="A6684" s="52"/>
      <c r="B6684" s="56"/>
      <c r="C6684" s="7"/>
      <c r="D6684" s="7"/>
      <c r="E6684" s="7"/>
      <c r="F6684" s="7"/>
      <c r="J6684" s="71"/>
      <c r="K6684" s="74"/>
      <c r="L6684" s="176"/>
      <c r="M6684" s="176"/>
      <c r="N6684" s="78"/>
      <c r="R6684" s="80"/>
      <c r="S6684" s="92"/>
      <c r="W6684" s="104"/>
      <c r="X6684" s="199"/>
      <c r="Y6684" s="62"/>
      <c r="Z6684" s="105"/>
      <c r="AA6684" s="104"/>
      <c r="AC6684" s="105"/>
      <c r="AD6684" s="105"/>
      <c r="AE6684" s="71"/>
      <c r="AF6684" s="71"/>
      <c r="AG6684" s="71"/>
      <c r="AH6684" s="71"/>
      <c r="AI6684" s="117"/>
      <c r="AK6684" s="116"/>
      <c r="AL6684" s="116"/>
      <c r="AR6684" s="127"/>
      <c r="AT6684" s="7"/>
      <c r="AU6684" s="7"/>
      <c r="AV6684" s="133"/>
      <c r="AW6684" s="126"/>
      <c r="AX6684" s="137"/>
      <c r="BQ6684" s="155"/>
      <c r="BS6684" s="6"/>
      <c r="BT6684" s="11"/>
    </row>
    <row r="6685" spans="1:72" ht="15.75" x14ac:dyDescent="0.25">
      <c r="A6685" s="52"/>
      <c r="B6685" s="56"/>
      <c r="C6685" s="7"/>
      <c r="D6685" s="7"/>
      <c r="E6685" s="7"/>
      <c r="F6685" s="7"/>
      <c r="J6685" s="71"/>
      <c r="K6685" s="74"/>
      <c r="L6685" s="176"/>
      <c r="M6685" s="176"/>
      <c r="N6685" s="78"/>
      <c r="R6685" s="80"/>
      <c r="S6685" s="92"/>
      <c r="W6685" s="104"/>
      <c r="X6685" s="199"/>
      <c r="Y6685" s="62"/>
      <c r="Z6685" s="105"/>
      <c r="AA6685" s="104"/>
      <c r="AC6685" s="105"/>
      <c r="AD6685" s="105"/>
      <c r="AE6685" s="71"/>
      <c r="AF6685" s="71"/>
      <c r="AG6685" s="71"/>
      <c r="AH6685" s="71"/>
      <c r="AI6685" s="117"/>
      <c r="AK6685" s="116"/>
      <c r="AL6685" s="116"/>
      <c r="AR6685" s="127"/>
      <c r="AT6685" s="7"/>
      <c r="AU6685" s="7"/>
      <c r="AV6685" s="133"/>
      <c r="AW6685" s="126"/>
      <c r="AX6685" s="137"/>
      <c r="BQ6685" s="155"/>
      <c r="BS6685" s="6"/>
      <c r="BT6685" s="11"/>
    </row>
    <row r="6686" spans="1:72" ht="15.75" x14ac:dyDescent="0.25">
      <c r="A6686" s="52"/>
      <c r="B6686" s="56"/>
      <c r="C6686" s="7"/>
      <c r="D6686" s="7"/>
      <c r="E6686" s="7"/>
      <c r="F6686" s="7"/>
      <c r="J6686" s="71"/>
      <c r="K6686" s="74"/>
      <c r="L6686" s="176"/>
      <c r="M6686" s="176"/>
      <c r="N6686" s="78"/>
      <c r="R6686" s="80"/>
      <c r="S6686" s="92"/>
      <c r="W6686" s="104"/>
      <c r="X6686" s="199"/>
      <c r="Y6686" s="62"/>
      <c r="Z6686" s="105"/>
      <c r="AA6686" s="104"/>
      <c r="AC6686" s="105"/>
      <c r="AD6686" s="105"/>
      <c r="AE6686" s="71"/>
      <c r="AF6686" s="71"/>
      <c r="AG6686" s="71"/>
      <c r="AH6686" s="71"/>
      <c r="AI6686" s="117"/>
      <c r="AK6686" s="116"/>
      <c r="AL6686" s="116"/>
      <c r="AR6686" s="127"/>
      <c r="AT6686" s="7"/>
      <c r="AU6686" s="7"/>
      <c r="AV6686" s="133"/>
      <c r="AW6686" s="126"/>
      <c r="AX6686" s="137"/>
      <c r="BQ6686" s="155"/>
      <c r="BS6686" s="6"/>
      <c r="BT6686" s="11"/>
    </row>
    <row r="6687" spans="1:72" ht="15.75" x14ac:dyDescent="0.25">
      <c r="A6687" s="52"/>
      <c r="B6687" s="56"/>
      <c r="C6687" s="7"/>
      <c r="D6687" s="7"/>
      <c r="E6687" s="7"/>
      <c r="F6687" s="7"/>
      <c r="J6687" s="71"/>
      <c r="K6687" s="74"/>
      <c r="L6687" s="176"/>
      <c r="M6687" s="176"/>
      <c r="N6687" s="78"/>
      <c r="R6687" s="80"/>
      <c r="S6687" s="92"/>
      <c r="W6687" s="104"/>
      <c r="X6687" s="199"/>
      <c r="Y6687" s="62"/>
      <c r="Z6687" s="105"/>
      <c r="AA6687" s="104"/>
      <c r="AC6687" s="105"/>
      <c r="AD6687" s="105"/>
      <c r="AE6687" s="71"/>
      <c r="AF6687" s="71"/>
      <c r="AG6687" s="71"/>
      <c r="AH6687" s="71"/>
      <c r="AI6687" s="117"/>
      <c r="AK6687" s="116"/>
      <c r="AL6687" s="116"/>
      <c r="AR6687" s="127"/>
      <c r="AT6687" s="7"/>
      <c r="AU6687" s="7"/>
      <c r="AV6687" s="133"/>
      <c r="AW6687" s="126"/>
      <c r="AX6687" s="137"/>
      <c r="BQ6687" s="155"/>
      <c r="BS6687" s="6"/>
      <c r="BT6687" s="11"/>
    </row>
    <row r="6688" spans="1:72" ht="15.75" x14ac:dyDescent="0.25">
      <c r="A6688" s="52"/>
      <c r="B6688" s="56"/>
      <c r="C6688" s="7"/>
      <c r="D6688" s="7"/>
      <c r="E6688" s="7"/>
      <c r="F6688" s="7"/>
      <c r="J6688" s="71"/>
      <c r="K6688" s="74"/>
      <c r="L6688" s="176"/>
      <c r="M6688" s="176"/>
      <c r="N6688" s="78"/>
      <c r="R6688" s="80"/>
      <c r="S6688" s="92"/>
      <c r="W6688" s="104"/>
      <c r="X6688" s="199"/>
      <c r="Y6688" s="62"/>
      <c r="Z6688" s="105"/>
      <c r="AA6688" s="104"/>
      <c r="AC6688" s="105"/>
      <c r="AD6688" s="105"/>
      <c r="AE6688" s="71"/>
      <c r="AF6688" s="71"/>
      <c r="AG6688" s="71"/>
      <c r="AH6688" s="71"/>
      <c r="AI6688" s="117"/>
      <c r="AK6688" s="116"/>
      <c r="AL6688" s="116"/>
      <c r="AR6688" s="127"/>
      <c r="AT6688" s="7"/>
      <c r="AU6688" s="7"/>
      <c r="AV6688" s="133"/>
      <c r="AW6688" s="126"/>
      <c r="AX6688" s="137"/>
      <c r="BQ6688" s="155"/>
      <c r="BS6688" s="6"/>
      <c r="BT6688" s="11"/>
    </row>
    <row r="6689" spans="1:72" ht="15.75" x14ac:dyDescent="0.25">
      <c r="A6689" s="52"/>
      <c r="B6689" s="56"/>
      <c r="C6689" s="7"/>
      <c r="D6689" s="7"/>
      <c r="E6689" s="7"/>
      <c r="F6689" s="7"/>
      <c r="J6689" s="71"/>
      <c r="K6689" s="74"/>
      <c r="L6689" s="176"/>
      <c r="M6689" s="176"/>
      <c r="N6689" s="78"/>
      <c r="R6689" s="80"/>
      <c r="S6689" s="92"/>
      <c r="W6689" s="104"/>
      <c r="X6689" s="199"/>
      <c r="Y6689" s="62"/>
      <c r="Z6689" s="105"/>
      <c r="AA6689" s="104"/>
      <c r="AC6689" s="105"/>
      <c r="AD6689" s="105"/>
      <c r="AE6689" s="71"/>
      <c r="AF6689" s="71"/>
      <c r="AG6689" s="71"/>
      <c r="AH6689" s="71"/>
      <c r="AI6689" s="117"/>
      <c r="AK6689" s="116"/>
      <c r="AL6689" s="116"/>
      <c r="AR6689" s="127"/>
      <c r="AT6689" s="7"/>
      <c r="AU6689" s="7"/>
      <c r="AV6689" s="133"/>
      <c r="AW6689" s="126"/>
      <c r="AX6689" s="137"/>
      <c r="BQ6689" s="155"/>
      <c r="BS6689" s="6"/>
      <c r="BT6689" s="11"/>
    </row>
    <row r="6690" spans="1:72" ht="15.75" x14ac:dyDescent="0.25">
      <c r="A6690" s="52"/>
      <c r="B6690" s="56"/>
      <c r="C6690" s="7"/>
      <c r="D6690" s="7"/>
      <c r="E6690" s="7"/>
      <c r="F6690" s="7"/>
      <c r="J6690" s="71"/>
      <c r="K6690" s="74"/>
      <c r="L6690" s="176"/>
      <c r="M6690" s="176"/>
      <c r="N6690" s="78"/>
      <c r="R6690" s="80"/>
      <c r="S6690" s="92"/>
      <c r="W6690" s="104"/>
      <c r="X6690" s="199"/>
      <c r="Y6690" s="62"/>
      <c r="Z6690" s="105"/>
      <c r="AA6690" s="104"/>
      <c r="AC6690" s="105"/>
      <c r="AD6690" s="105"/>
      <c r="AE6690" s="71"/>
      <c r="AF6690" s="71"/>
      <c r="AG6690" s="71"/>
      <c r="AH6690" s="71"/>
      <c r="AI6690" s="117"/>
      <c r="AK6690" s="116"/>
      <c r="AL6690" s="116"/>
      <c r="AR6690" s="127"/>
      <c r="AT6690" s="7"/>
      <c r="AU6690" s="7"/>
      <c r="AV6690" s="133"/>
      <c r="AW6690" s="126"/>
      <c r="AX6690" s="137"/>
      <c r="BQ6690" s="155"/>
      <c r="BS6690" s="6"/>
      <c r="BT6690" s="11"/>
    </row>
    <row r="6691" spans="1:72" ht="15.75" x14ac:dyDescent="0.25">
      <c r="A6691" s="52"/>
      <c r="B6691" s="56"/>
      <c r="C6691" s="7"/>
      <c r="D6691" s="7"/>
      <c r="E6691" s="7"/>
      <c r="F6691" s="7"/>
      <c r="J6691" s="71"/>
      <c r="K6691" s="74"/>
      <c r="L6691" s="176"/>
      <c r="M6691" s="176"/>
      <c r="N6691" s="78"/>
      <c r="R6691" s="80"/>
      <c r="S6691" s="92"/>
      <c r="W6691" s="104"/>
      <c r="X6691" s="199"/>
      <c r="Y6691" s="62"/>
      <c r="Z6691" s="105"/>
      <c r="AA6691" s="104"/>
      <c r="AC6691" s="105"/>
      <c r="AD6691" s="105"/>
      <c r="AE6691" s="71"/>
      <c r="AF6691" s="71"/>
      <c r="AG6691" s="71"/>
      <c r="AH6691" s="71"/>
      <c r="AI6691" s="117"/>
      <c r="AK6691" s="116"/>
      <c r="AL6691" s="116"/>
      <c r="AR6691" s="127"/>
      <c r="AT6691" s="7"/>
      <c r="AU6691" s="7"/>
      <c r="AV6691" s="133"/>
      <c r="AW6691" s="126"/>
      <c r="AX6691" s="137"/>
      <c r="BQ6691" s="155"/>
      <c r="BS6691" s="6"/>
      <c r="BT6691" s="11"/>
    </row>
    <row r="6692" spans="1:72" ht="15.75" x14ac:dyDescent="0.25">
      <c r="A6692" s="52"/>
      <c r="B6692" s="56"/>
      <c r="C6692" s="7"/>
      <c r="D6692" s="7"/>
      <c r="E6692" s="7"/>
      <c r="F6692" s="7"/>
      <c r="J6692" s="71"/>
      <c r="K6692" s="74"/>
      <c r="L6692" s="176"/>
      <c r="M6692" s="176"/>
      <c r="N6692" s="78"/>
      <c r="R6692" s="80"/>
      <c r="S6692" s="92"/>
      <c r="W6692" s="104"/>
      <c r="X6692" s="199"/>
      <c r="Y6692" s="62"/>
      <c r="Z6692" s="105"/>
      <c r="AA6692" s="104"/>
      <c r="AC6692" s="105"/>
      <c r="AD6692" s="105"/>
      <c r="AE6692" s="71"/>
      <c r="AF6692" s="71"/>
      <c r="AG6692" s="71"/>
      <c r="AH6692" s="71"/>
      <c r="AI6692" s="117"/>
      <c r="AK6692" s="116"/>
      <c r="AL6692" s="116"/>
      <c r="AR6692" s="127"/>
      <c r="AT6692" s="7"/>
      <c r="AU6692" s="7"/>
      <c r="AV6692" s="133"/>
      <c r="AW6692" s="126"/>
      <c r="AX6692" s="137"/>
      <c r="BQ6692" s="155"/>
      <c r="BS6692" s="6"/>
      <c r="BT6692" s="11"/>
    </row>
    <row r="6693" spans="1:72" ht="15.75" x14ac:dyDescent="0.25">
      <c r="A6693" s="52"/>
      <c r="B6693" s="56"/>
      <c r="C6693" s="7"/>
      <c r="D6693" s="7"/>
      <c r="E6693" s="7"/>
      <c r="F6693" s="7"/>
      <c r="J6693" s="71"/>
      <c r="K6693" s="74"/>
      <c r="L6693" s="176"/>
      <c r="M6693" s="176"/>
      <c r="N6693" s="78"/>
      <c r="R6693" s="80"/>
      <c r="S6693" s="92"/>
      <c r="W6693" s="104"/>
      <c r="X6693" s="199"/>
      <c r="Y6693" s="62"/>
      <c r="Z6693" s="105"/>
      <c r="AA6693" s="104"/>
      <c r="AC6693" s="105"/>
      <c r="AD6693" s="105"/>
      <c r="AE6693" s="71"/>
      <c r="AF6693" s="71"/>
      <c r="AG6693" s="71"/>
      <c r="AH6693" s="71"/>
      <c r="AI6693" s="117"/>
      <c r="AK6693" s="116"/>
      <c r="AL6693" s="116"/>
      <c r="AR6693" s="127"/>
      <c r="AT6693" s="7"/>
      <c r="AU6693" s="7"/>
      <c r="AV6693" s="133"/>
      <c r="AW6693" s="126"/>
      <c r="AX6693" s="137"/>
      <c r="BQ6693" s="155"/>
      <c r="BS6693" s="6"/>
      <c r="BT6693" s="11"/>
    </row>
    <row r="6694" spans="1:72" ht="15.75" x14ac:dyDescent="0.25">
      <c r="A6694" s="52"/>
      <c r="B6694" s="56"/>
      <c r="C6694" s="7"/>
      <c r="D6694" s="7"/>
      <c r="E6694" s="7"/>
      <c r="F6694" s="7"/>
      <c r="J6694" s="71"/>
      <c r="K6694" s="74"/>
      <c r="L6694" s="176"/>
      <c r="M6694" s="176"/>
      <c r="N6694" s="78"/>
      <c r="R6694" s="80"/>
      <c r="S6694" s="92"/>
      <c r="W6694" s="104"/>
      <c r="X6694" s="199"/>
      <c r="Y6694" s="62"/>
      <c r="Z6694" s="105"/>
      <c r="AA6694" s="104"/>
      <c r="AC6694" s="105"/>
      <c r="AD6694" s="105"/>
      <c r="AE6694" s="71"/>
      <c r="AF6694" s="71"/>
      <c r="AG6694" s="71"/>
      <c r="AH6694" s="71"/>
      <c r="AI6694" s="117"/>
      <c r="AK6694" s="116"/>
      <c r="AL6694" s="116"/>
      <c r="AR6694" s="127"/>
      <c r="AT6694" s="7"/>
      <c r="AU6694" s="7"/>
      <c r="AV6694" s="133"/>
      <c r="AW6694" s="126"/>
      <c r="AX6694" s="137"/>
      <c r="BQ6694" s="155"/>
      <c r="BS6694" s="6"/>
      <c r="BT6694" s="11"/>
    </row>
    <row r="6695" spans="1:72" ht="15.75" x14ac:dyDescent="0.25">
      <c r="A6695" s="52"/>
      <c r="B6695" s="56"/>
      <c r="C6695" s="7"/>
      <c r="D6695" s="7"/>
      <c r="E6695" s="7"/>
      <c r="F6695" s="7"/>
      <c r="J6695" s="71"/>
      <c r="K6695" s="74"/>
      <c r="L6695" s="176"/>
      <c r="M6695" s="176"/>
      <c r="N6695" s="78"/>
      <c r="R6695" s="80"/>
      <c r="S6695" s="92"/>
      <c r="W6695" s="104"/>
      <c r="X6695" s="199"/>
      <c r="Y6695" s="62"/>
      <c r="Z6695" s="105"/>
      <c r="AA6695" s="104"/>
      <c r="AC6695" s="105"/>
      <c r="AD6695" s="105"/>
      <c r="AE6695" s="71"/>
      <c r="AF6695" s="71"/>
      <c r="AG6695" s="71"/>
      <c r="AH6695" s="71"/>
      <c r="AI6695" s="117"/>
      <c r="AK6695" s="116"/>
      <c r="AL6695" s="116"/>
      <c r="AR6695" s="127"/>
      <c r="AT6695" s="7"/>
      <c r="AU6695" s="7"/>
      <c r="AV6695" s="133"/>
      <c r="AW6695" s="126"/>
      <c r="AX6695" s="137"/>
      <c r="BQ6695" s="155"/>
      <c r="BS6695" s="6"/>
      <c r="BT6695" s="11"/>
    </row>
    <row r="6696" spans="1:72" ht="15.75" x14ac:dyDescent="0.25">
      <c r="A6696" s="52"/>
      <c r="B6696" s="56"/>
      <c r="C6696" s="7"/>
      <c r="D6696" s="7"/>
      <c r="E6696" s="7"/>
      <c r="F6696" s="7"/>
      <c r="J6696" s="71"/>
      <c r="K6696" s="74"/>
      <c r="L6696" s="176"/>
      <c r="M6696" s="176"/>
      <c r="N6696" s="78"/>
      <c r="R6696" s="80"/>
      <c r="S6696" s="92"/>
      <c r="W6696" s="104"/>
      <c r="X6696" s="199"/>
      <c r="Y6696" s="62"/>
      <c r="Z6696" s="105"/>
      <c r="AA6696" s="104"/>
      <c r="AC6696" s="105"/>
      <c r="AD6696" s="105"/>
      <c r="AE6696" s="71"/>
      <c r="AF6696" s="71"/>
      <c r="AG6696" s="71"/>
      <c r="AH6696" s="71"/>
      <c r="AI6696" s="117"/>
      <c r="AK6696" s="116"/>
      <c r="AL6696" s="116"/>
      <c r="AR6696" s="127"/>
      <c r="AT6696" s="7"/>
      <c r="AU6696" s="7"/>
      <c r="AV6696" s="133"/>
      <c r="AW6696" s="126"/>
      <c r="AX6696" s="137"/>
      <c r="BQ6696" s="155"/>
      <c r="BS6696" s="6"/>
      <c r="BT6696" s="11"/>
    </row>
    <row r="6697" spans="1:72" ht="15.75" x14ac:dyDescent="0.25">
      <c r="A6697" s="52"/>
      <c r="B6697" s="56"/>
      <c r="C6697" s="7"/>
      <c r="D6697" s="7"/>
      <c r="E6697" s="7"/>
      <c r="F6697" s="7"/>
      <c r="J6697" s="71"/>
      <c r="K6697" s="74"/>
      <c r="L6697" s="176"/>
      <c r="M6697" s="176"/>
      <c r="N6697" s="78"/>
      <c r="R6697" s="80"/>
      <c r="S6697" s="92"/>
      <c r="W6697" s="104"/>
      <c r="X6697" s="199"/>
      <c r="Y6697" s="62"/>
      <c r="Z6697" s="105"/>
      <c r="AA6697" s="104"/>
      <c r="AC6697" s="105"/>
      <c r="AD6697" s="105"/>
      <c r="AE6697" s="71"/>
      <c r="AF6697" s="71"/>
      <c r="AG6697" s="71"/>
      <c r="AH6697" s="71"/>
      <c r="AI6697" s="117"/>
      <c r="AK6697" s="116"/>
      <c r="AL6697" s="116"/>
      <c r="AR6697" s="127"/>
      <c r="AT6697" s="7"/>
      <c r="AU6697" s="7"/>
      <c r="AV6697" s="133"/>
      <c r="AW6697" s="126"/>
      <c r="AX6697" s="137"/>
      <c r="BQ6697" s="155"/>
      <c r="BS6697" s="6"/>
      <c r="BT6697" s="11"/>
    </row>
    <row r="6698" spans="1:72" ht="15.75" x14ac:dyDescent="0.25">
      <c r="A6698" s="52"/>
      <c r="B6698" s="56"/>
      <c r="C6698" s="7"/>
      <c r="D6698" s="7"/>
      <c r="E6698" s="7"/>
      <c r="F6698" s="7"/>
      <c r="J6698" s="71"/>
      <c r="K6698" s="74"/>
      <c r="L6698" s="176"/>
      <c r="M6698" s="176"/>
      <c r="N6698" s="78"/>
      <c r="R6698" s="80"/>
      <c r="S6698" s="92"/>
      <c r="W6698" s="104"/>
      <c r="X6698" s="199"/>
      <c r="Y6698" s="62"/>
      <c r="Z6698" s="105"/>
      <c r="AA6698" s="104"/>
      <c r="AC6698" s="105"/>
      <c r="AD6698" s="105"/>
      <c r="AE6698" s="71"/>
      <c r="AF6698" s="71"/>
      <c r="AG6698" s="71"/>
      <c r="AH6698" s="71"/>
      <c r="AI6698" s="117"/>
      <c r="AK6698" s="116"/>
      <c r="AL6698" s="116"/>
      <c r="AR6698" s="127"/>
      <c r="AT6698" s="7"/>
      <c r="AU6698" s="7"/>
      <c r="AV6698" s="133"/>
      <c r="AW6698" s="126"/>
      <c r="AX6698" s="137"/>
      <c r="BQ6698" s="155"/>
      <c r="BS6698" s="6"/>
      <c r="BT6698" s="11"/>
    </row>
    <row r="6699" spans="1:72" ht="15.75" x14ac:dyDescent="0.25">
      <c r="A6699" s="52"/>
      <c r="B6699" s="56"/>
      <c r="C6699" s="7"/>
      <c r="D6699" s="7"/>
      <c r="E6699" s="7"/>
      <c r="F6699" s="7"/>
      <c r="J6699" s="71"/>
      <c r="K6699" s="74"/>
      <c r="L6699" s="176"/>
      <c r="M6699" s="176"/>
      <c r="N6699" s="78"/>
      <c r="R6699" s="80"/>
      <c r="S6699" s="92"/>
      <c r="W6699" s="104"/>
      <c r="X6699" s="199"/>
      <c r="Y6699" s="62"/>
      <c r="Z6699" s="105"/>
      <c r="AA6699" s="104"/>
      <c r="AC6699" s="105"/>
      <c r="AD6699" s="105"/>
      <c r="AE6699" s="71"/>
      <c r="AF6699" s="71"/>
      <c r="AG6699" s="71"/>
      <c r="AH6699" s="71"/>
      <c r="AI6699" s="117"/>
      <c r="AK6699" s="116"/>
      <c r="AL6699" s="116"/>
      <c r="AR6699" s="127"/>
      <c r="AT6699" s="7"/>
      <c r="AU6699" s="7"/>
      <c r="AV6699" s="133"/>
      <c r="AW6699" s="126"/>
      <c r="AX6699" s="137"/>
      <c r="BQ6699" s="155"/>
      <c r="BS6699" s="6"/>
      <c r="BT6699" s="11"/>
    </row>
    <row r="6700" spans="1:72" ht="15.75" x14ac:dyDescent="0.25">
      <c r="A6700" s="52"/>
      <c r="B6700" s="56"/>
      <c r="C6700" s="7"/>
      <c r="D6700" s="7"/>
      <c r="E6700" s="7"/>
      <c r="F6700" s="7"/>
      <c r="J6700" s="71"/>
      <c r="K6700" s="74"/>
      <c r="L6700" s="176"/>
      <c r="M6700" s="176"/>
      <c r="N6700" s="78"/>
      <c r="R6700" s="80"/>
      <c r="S6700" s="92"/>
      <c r="W6700" s="104"/>
      <c r="X6700" s="199"/>
      <c r="Y6700" s="62"/>
      <c r="Z6700" s="105"/>
      <c r="AA6700" s="104"/>
      <c r="AC6700" s="105"/>
      <c r="AD6700" s="105"/>
      <c r="AE6700" s="71"/>
      <c r="AF6700" s="71"/>
      <c r="AG6700" s="71"/>
      <c r="AH6700" s="71"/>
      <c r="AI6700" s="117"/>
      <c r="AK6700" s="116"/>
      <c r="AL6700" s="116"/>
      <c r="AR6700" s="127"/>
      <c r="AT6700" s="7"/>
      <c r="AU6700" s="7"/>
      <c r="AV6700" s="133"/>
      <c r="AW6700" s="126"/>
      <c r="AX6700" s="137"/>
      <c r="BQ6700" s="155"/>
      <c r="BS6700" s="6"/>
      <c r="BT6700" s="11"/>
    </row>
    <row r="6701" spans="1:72" ht="15.75" x14ac:dyDescent="0.25">
      <c r="A6701" s="52"/>
      <c r="B6701" s="56"/>
      <c r="C6701" s="7"/>
      <c r="D6701" s="7"/>
      <c r="E6701" s="7"/>
      <c r="F6701" s="7"/>
      <c r="J6701" s="71"/>
      <c r="K6701" s="74"/>
      <c r="L6701" s="176"/>
      <c r="M6701" s="176"/>
      <c r="N6701" s="78"/>
      <c r="R6701" s="80"/>
      <c r="S6701" s="92"/>
      <c r="W6701" s="104"/>
      <c r="X6701" s="199"/>
      <c r="Y6701" s="62"/>
      <c r="Z6701" s="105"/>
      <c r="AA6701" s="104"/>
      <c r="AC6701" s="105"/>
      <c r="AD6701" s="105"/>
      <c r="AE6701" s="71"/>
      <c r="AF6701" s="71"/>
      <c r="AG6701" s="71"/>
      <c r="AH6701" s="71"/>
      <c r="AI6701" s="117"/>
      <c r="AK6701" s="116"/>
      <c r="AL6701" s="116"/>
      <c r="AR6701" s="127"/>
      <c r="AT6701" s="7"/>
      <c r="AU6701" s="7"/>
      <c r="AV6701" s="133"/>
      <c r="AW6701" s="126"/>
      <c r="AX6701" s="137"/>
      <c r="BQ6701" s="155"/>
      <c r="BS6701" s="6"/>
      <c r="BT6701" s="11"/>
    </row>
    <row r="6702" spans="1:72" ht="15.75" x14ac:dyDescent="0.25">
      <c r="A6702" s="52"/>
      <c r="B6702" s="56"/>
      <c r="C6702" s="7"/>
      <c r="D6702" s="7"/>
      <c r="E6702" s="7"/>
      <c r="F6702" s="7"/>
      <c r="J6702" s="71"/>
      <c r="K6702" s="74"/>
      <c r="L6702" s="176"/>
      <c r="M6702" s="176"/>
      <c r="N6702" s="78"/>
      <c r="R6702" s="80"/>
      <c r="S6702" s="92"/>
      <c r="W6702" s="104"/>
      <c r="X6702" s="199"/>
      <c r="Y6702" s="62"/>
      <c r="Z6702" s="105"/>
      <c r="AA6702" s="104"/>
      <c r="AC6702" s="105"/>
      <c r="AD6702" s="105"/>
      <c r="AE6702" s="71"/>
      <c r="AF6702" s="71"/>
      <c r="AG6702" s="71"/>
      <c r="AH6702" s="71"/>
      <c r="AI6702" s="117"/>
      <c r="AK6702" s="116"/>
      <c r="AL6702" s="116"/>
      <c r="AR6702" s="127"/>
      <c r="AT6702" s="7"/>
      <c r="AU6702" s="7"/>
      <c r="AV6702" s="133"/>
      <c r="AW6702" s="126"/>
      <c r="AX6702" s="137"/>
      <c r="BQ6702" s="155"/>
      <c r="BS6702" s="6"/>
      <c r="BT6702" s="11"/>
    </row>
    <row r="6703" spans="1:72" ht="15.75" x14ac:dyDescent="0.25">
      <c r="A6703" s="52"/>
      <c r="B6703" s="56"/>
      <c r="C6703" s="7"/>
      <c r="D6703" s="7"/>
      <c r="E6703" s="7"/>
      <c r="F6703" s="7"/>
      <c r="J6703" s="71"/>
      <c r="K6703" s="74"/>
      <c r="L6703" s="176"/>
      <c r="M6703" s="176"/>
      <c r="N6703" s="78"/>
      <c r="R6703" s="80"/>
      <c r="S6703" s="92"/>
      <c r="W6703" s="104"/>
      <c r="X6703" s="199"/>
      <c r="Y6703" s="62"/>
      <c r="Z6703" s="105"/>
      <c r="AA6703" s="104"/>
      <c r="AC6703" s="105"/>
      <c r="AD6703" s="105"/>
      <c r="AE6703" s="71"/>
      <c r="AF6703" s="71"/>
      <c r="AG6703" s="71"/>
      <c r="AH6703" s="71"/>
      <c r="AI6703" s="117"/>
      <c r="AK6703" s="116"/>
      <c r="AL6703" s="116"/>
      <c r="AR6703" s="127"/>
      <c r="AT6703" s="7"/>
      <c r="AU6703" s="7"/>
      <c r="AV6703" s="133"/>
      <c r="AW6703" s="126"/>
      <c r="AX6703" s="137"/>
      <c r="BQ6703" s="155"/>
      <c r="BS6703" s="6"/>
      <c r="BT6703" s="11"/>
    </row>
    <row r="6704" spans="1:72" ht="15.75" x14ac:dyDescent="0.25">
      <c r="A6704" s="52"/>
      <c r="B6704" s="56"/>
      <c r="C6704" s="7"/>
      <c r="D6704" s="7"/>
      <c r="E6704" s="7"/>
      <c r="F6704" s="7"/>
      <c r="J6704" s="71"/>
      <c r="K6704" s="74"/>
      <c r="L6704" s="176"/>
      <c r="M6704" s="176"/>
      <c r="N6704" s="78"/>
      <c r="R6704" s="80"/>
      <c r="S6704" s="92"/>
      <c r="W6704" s="104"/>
      <c r="X6704" s="199"/>
      <c r="Y6704" s="62"/>
      <c r="Z6704" s="105"/>
      <c r="AA6704" s="104"/>
      <c r="AC6704" s="105"/>
      <c r="AD6704" s="105"/>
      <c r="AE6704" s="71"/>
      <c r="AF6704" s="71"/>
      <c r="AG6704" s="71"/>
      <c r="AH6704" s="71"/>
      <c r="AI6704" s="117"/>
      <c r="AK6704" s="116"/>
      <c r="AL6704" s="116"/>
      <c r="AR6704" s="127"/>
      <c r="AT6704" s="7"/>
      <c r="AU6704" s="7"/>
      <c r="AV6704" s="133"/>
      <c r="AW6704" s="126"/>
      <c r="AX6704" s="137"/>
      <c r="BQ6704" s="155"/>
      <c r="BS6704" s="6"/>
      <c r="BT6704" s="11"/>
    </row>
    <row r="6705" spans="1:72" ht="15.75" x14ac:dyDescent="0.25">
      <c r="A6705" s="52"/>
      <c r="B6705" s="56"/>
      <c r="C6705" s="7"/>
      <c r="D6705" s="7"/>
      <c r="E6705" s="7"/>
      <c r="F6705" s="7"/>
      <c r="J6705" s="71"/>
      <c r="K6705" s="74"/>
      <c r="L6705" s="176"/>
      <c r="M6705" s="176"/>
      <c r="N6705" s="78"/>
      <c r="R6705" s="80"/>
      <c r="S6705" s="92"/>
      <c r="W6705" s="104"/>
      <c r="X6705" s="199"/>
      <c r="Y6705" s="62"/>
      <c r="Z6705" s="105"/>
      <c r="AA6705" s="104"/>
      <c r="AC6705" s="105"/>
      <c r="AD6705" s="105"/>
      <c r="AE6705" s="71"/>
      <c r="AF6705" s="71"/>
      <c r="AG6705" s="71"/>
      <c r="AH6705" s="71"/>
      <c r="AI6705" s="117"/>
      <c r="AK6705" s="116"/>
      <c r="AL6705" s="116"/>
      <c r="AR6705" s="127"/>
      <c r="AT6705" s="7"/>
      <c r="AU6705" s="7"/>
      <c r="AV6705" s="133"/>
      <c r="AW6705" s="126"/>
      <c r="AX6705" s="137"/>
      <c r="BQ6705" s="155"/>
      <c r="BS6705" s="6"/>
      <c r="BT6705" s="11"/>
    </row>
    <row r="6706" spans="1:72" ht="15.75" x14ac:dyDescent="0.25">
      <c r="A6706" s="52"/>
      <c r="B6706" s="56"/>
      <c r="C6706" s="7"/>
      <c r="D6706" s="7"/>
      <c r="E6706" s="7"/>
      <c r="F6706" s="7"/>
      <c r="J6706" s="71"/>
      <c r="K6706" s="74"/>
      <c r="L6706" s="176"/>
      <c r="M6706" s="176"/>
      <c r="N6706" s="78"/>
      <c r="R6706" s="80"/>
      <c r="S6706" s="92"/>
      <c r="W6706" s="104"/>
      <c r="X6706" s="199"/>
      <c r="Y6706" s="62"/>
      <c r="Z6706" s="105"/>
      <c r="AA6706" s="104"/>
      <c r="AC6706" s="105"/>
      <c r="AD6706" s="105"/>
      <c r="AE6706" s="71"/>
      <c r="AF6706" s="71"/>
      <c r="AG6706" s="71"/>
      <c r="AH6706" s="71"/>
      <c r="AI6706" s="117"/>
      <c r="AK6706" s="116"/>
      <c r="AL6706" s="116"/>
      <c r="AR6706" s="127"/>
      <c r="AT6706" s="7"/>
      <c r="AU6706" s="7"/>
      <c r="AV6706" s="133"/>
      <c r="AW6706" s="126"/>
      <c r="AX6706" s="137"/>
      <c r="BQ6706" s="155"/>
      <c r="BS6706" s="6"/>
      <c r="BT6706" s="11"/>
    </row>
    <row r="6707" spans="1:72" ht="15.75" x14ac:dyDescent="0.25">
      <c r="A6707" s="52"/>
      <c r="B6707" s="56"/>
      <c r="C6707" s="7"/>
      <c r="D6707" s="7"/>
      <c r="E6707" s="7"/>
      <c r="F6707" s="7"/>
      <c r="J6707" s="71"/>
      <c r="K6707" s="74"/>
      <c r="L6707" s="176"/>
      <c r="M6707" s="176"/>
      <c r="N6707" s="78"/>
      <c r="R6707" s="80"/>
      <c r="S6707" s="92"/>
      <c r="W6707" s="104"/>
      <c r="X6707" s="199"/>
      <c r="Y6707" s="62"/>
      <c r="Z6707" s="105"/>
      <c r="AA6707" s="104"/>
      <c r="AC6707" s="105"/>
      <c r="AD6707" s="105"/>
      <c r="AE6707" s="71"/>
      <c r="AF6707" s="71"/>
      <c r="AG6707" s="71"/>
      <c r="AH6707" s="71"/>
      <c r="AI6707" s="117"/>
      <c r="AK6707" s="116"/>
      <c r="AL6707" s="116"/>
      <c r="AR6707" s="127"/>
      <c r="AT6707" s="7"/>
      <c r="AU6707" s="7"/>
      <c r="AV6707" s="133"/>
      <c r="AW6707" s="126"/>
      <c r="AX6707" s="137"/>
      <c r="BQ6707" s="155"/>
      <c r="BS6707" s="6"/>
      <c r="BT6707" s="11"/>
    </row>
    <row r="6708" spans="1:72" ht="15.75" x14ac:dyDescent="0.25">
      <c r="A6708" s="52"/>
      <c r="B6708" s="56"/>
      <c r="C6708" s="7"/>
      <c r="D6708" s="7"/>
      <c r="E6708" s="7"/>
      <c r="F6708" s="7"/>
      <c r="J6708" s="71"/>
      <c r="K6708" s="74"/>
      <c r="L6708" s="176"/>
      <c r="M6708" s="176"/>
      <c r="N6708" s="78"/>
      <c r="R6708" s="80"/>
      <c r="S6708" s="92"/>
      <c r="W6708" s="104"/>
      <c r="X6708" s="199"/>
      <c r="Y6708" s="62"/>
      <c r="Z6708" s="105"/>
      <c r="AA6708" s="104"/>
      <c r="AC6708" s="105"/>
      <c r="AD6708" s="105"/>
      <c r="AE6708" s="71"/>
      <c r="AF6708" s="71"/>
      <c r="AG6708" s="71"/>
      <c r="AH6708" s="71"/>
      <c r="AI6708" s="117"/>
      <c r="AK6708" s="116"/>
      <c r="AL6708" s="116"/>
      <c r="AR6708" s="127"/>
      <c r="AT6708" s="7"/>
      <c r="AU6708" s="7"/>
      <c r="AV6708" s="133"/>
      <c r="AW6708" s="126"/>
      <c r="AX6708" s="137"/>
      <c r="BQ6708" s="155"/>
      <c r="BS6708" s="6"/>
      <c r="BT6708" s="11"/>
    </row>
    <row r="6709" spans="1:72" ht="15.75" x14ac:dyDescent="0.25">
      <c r="A6709" s="52"/>
      <c r="B6709" s="56"/>
      <c r="C6709" s="7"/>
      <c r="D6709" s="7"/>
      <c r="E6709" s="7"/>
      <c r="F6709" s="7"/>
      <c r="J6709" s="71"/>
      <c r="K6709" s="74"/>
      <c r="L6709" s="176"/>
      <c r="M6709" s="176"/>
      <c r="N6709" s="78"/>
      <c r="R6709" s="80"/>
      <c r="S6709" s="92"/>
      <c r="W6709" s="104"/>
      <c r="X6709" s="199"/>
      <c r="Y6709" s="62"/>
      <c r="Z6709" s="105"/>
      <c r="AA6709" s="104"/>
      <c r="AC6709" s="105"/>
      <c r="AD6709" s="105"/>
      <c r="AE6709" s="71"/>
      <c r="AF6709" s="71"/>
      <c r="AG6709" s="71"/>
      <c r="AH6709" s="71"/>
      <c r="AI6709" s="117"/>
      <c r="AK6709" s="116"/>
      <c r="AL6709" s="116"/>
      <c r="AR6709" s="127"/>
      <c r="AT6709" s="7"/>
      <c r="AU6709" s="7"/>
      <c r="AV6709" s="133"/>
      <c r="AW6709" s="126"/>
      <c r="AX6709" s="137"/>
      <c r="BQ6709" s="155"/>
      <c r="BS6709" s="6"/>
      <c r="BT6709" s="11"/>
    </row>
    <row r="6710" spans="1:72" ht="15.75" x14ac:dyDescent="0.25">
      <c r="A6710" s="52"/>
      <c r="B6710" s="56"/>
      <c r="C6710" s="7"/>
      <c r="D6710" s="7"/>
      <c r="E6710" s="7"/>
      <c r="F6710" s="7"/>
      <c r="J6710" s="71"/>
      <c r="K6710" s="74"/>
      <c r="L6710" s="176"/>
      <c r="M6710" s="176"/>
      <c r="N6710" s="78"/>
      <c r="R6710" s="80"/>
      <c r="S6710" s="92"/>
      <c r="W6710" s="104"/>
      <c r="X6710" s="199"/>
      <c r="Y6710" s="62"/>
      <c r="Z6710" s="105"/>
      <c r="AA6710" s="104"/>
      <c r="AC6710" s="105"/>
      <c r="AD6710" s="105"/>
      <c r="AE6710" s="71"/>
      <c r="AF6710" s="71"/>
      <c r="AG6710" s="71"/>
      <c r="AH6710" s="71"/>
      <c r="AI6710" s="117"/>
      <c r="AK6710" s="116"/>
      <c r="AL6710" s="116"/>
      <c r="AR6710" s="127"/>
      <c r="AT6710" s="7"/>
      <c r="AU6710" s="7"/>
      <c r="AV6710" s="133"/>
      <c r="AW6710" s="126"/>
      <c r="AX6710" s="137"/>
      <c r="BQ6710" s="155"/>
      <c r="BS6710" s="6"/>
      <c r="BT6710" s="11"/>
    </row>
    <row r="6711" spans="1:72" ht="15.75" x14ac:dyDescent="0.25">
      <c r="A6711" s="52"/>
      <c r="B6711" s="56"/>
      <c r="C6711" s="7"/>
      <c r="D6711" s="7"/>
      <c r="E6711" s="7"/>
      <c r="F6711" s="7"/>
      <c r="J6711" s="71"/>
      <c r="K6711" s="74"/>
      <c r="L6711" s="176"/>
      <c r="M6711" s="176"/>
      <c r="N6711" s="78"/>
      <c r="R6711" s="80"/>
      <c r="S6711" s="92"/>
      <c r="W6711" s="104"/>
      <c r="X6711" s="199"/>
      <c r="Y6711" s="62"/>
      <c r="Z6711" s="105"/>
      <c r="AA6711" s="104"/>
      <c r="AC6711" s="105"/>
      <c r="AD6711" s="105"/>
      <c r="AE6711" s="71"/>
      <c r="AF6711" s="71"/>
      <c r="AG6711" s="71"/>
      <c r="AH6711" s="71"/>
      <c r="AI6711" s="117"/>
      <c r="AK6711" s="116"/>
      <c r="AL6711" s="116"/>
      <c r="AR6711" s="127"/>
      <c r="AT6711" s="7"/>
      <c r="AU6711" s="7"/>
      <c r="AV6711" s="133"/>
      <c r="AW6711" s="126"/>
      <c r="AX6711" s="137"/>
      <c r="BQ6711" s="155"/>
      <c r="BS6711" s="6"/>
      <c r="BT6711" s="11"/>
    </row>
    <row r="6712" spans="1:72" ht="15.75" x14ac:dyDescent="0.25">
      <c r="A6712" s="52"/>
      <c r="B6712" s="56"/>
      <c r="C6712" s="7"/>
      <c r="D6712" s="7"/>
      <c r="E6712" s="7"/>
      <c r="F6712" s="7"/>
      <c r="J6712" s="71"/>
      <c r="K6712" s="74"/>
      <c r="L6712" s="176"/>
      <c r="M6712" s="176"/>
      <c r="N6712" s="78"/>
      <c r="R6712" s="80"/>
      <c r="S6712" s="92"/>
      <c r="W6712" s="104"/>
      <c r="X6712" s="199"/>
      <c r="Y6712" s="62"/>
      <c r="Z6712" s="105"/>
      <c r="AA6712" s="104"/>
      <c r="AC6712" s="105"/>
      <c r="AD6712" s="105"/>
      <c r="AE6712" s="71"/>
      <c r="AF6712" s="71"/>
      <c r="AG6712" s="71"/>
      <c r="AH6712" s="71"/>
      <c r="AI6712" s="117"/>
      <c r="AK6712" s="116"/>
      <c r="AL6712" s="116"/>
      <c r="AR6712" s="127"/>
      <c r="AT6712" s="7"/>
      <c r="AU6712" s="7"/>
      <c r="AV6712" s="133"/>
      <c r="AW6712" s="126"/>
      <c r="AX6712" s="137"/>
      <c r="BQ6712" s="155"/>
      <c r="BS6712" s="6"/>
      <c r="BT6712" s="11"/>
    </row>
    <row r="6713" spans="1:72" ht="15.75" x14ac:dyDescent="0.25">
      <c r="A6713" s="52"/>
      <c r="B6713" s="56"/>
      <c r="C6713" s="7"/>
      <c r="D6713" s="7"/>
      <c r="E6713" s="7"/>
      <c r="F6713" s="7"/>
      <c r="J6713" s="71"/>
      <c r="K6713" s="74"/>
      <c r="L6713" s="176"/>
      <c r="M6713" s="176"/>
      <c r="N6713" s="78"/>
      <c r="R6713" s="80"/>
      <c r="S6713" s="92"/>
      <c r="W6713" s="104"/>
      <c r="X6713" s="199"/>
      <c r="Y6713" s="62"/>
      <c r="Z6713" s="105"/>
      <c r="AA6713" s="104"/>
      <c r="AC6713" s="105"/>
      <c r="AD6713" s="105"/>
      <c r="AE6713" s="71"/>
      <c r="AF6713" s="71"/>
      <c r="AG6713" s="71"/>
      <c r="AH6713" s="71"/>
      <c r="AI6713" s="117"/>
      <c r="AK6713" s="116"/>
      <c r="AL6713" s="116"/>
      <c r="AR6713" s="127"/>
      <c r="AT6713" s="7"/>
      <c r="AU6713" s="7"/>
      <c r="AV6713" s="133"/>
      <c r="AW6713" s="126"/>
      <c r="AX6713" s="137"/>
      <c r="BQ6713" s="155"/>
      <c r="BS6713" s="6"/>
      <c r="BT6713" s="11"/>
    </row>
    <row r="6714" spans="1:72" ht="15.75" x14ac:dyDescent="0.25">
      <c r="A6714" s="52"/>
      <c r="B6714" s="56"/>
      <c r="C6714" s="7"/>
      <c r="D6714" s="7"/>
      <c r="E6714" s="7"/>
      <c r="F6714" s="7"/>
      <c r="J6714" s="71"/>
      <c r="K6714" s="74"/>
      <c r="L6714" s="176"/>
      <c r="M6714" s="176"/>
      <c r="N6714" s="78"/>
      <c r="R6714" s="80"/>
      <c r="S6714" s="92"/>
      <c r="W6714" s="104"/>
      <c r="X6714" s="199"/>
      <c r="Y6714" s="62"/>
      <c r="Z6714" s="105"/>
      <c r="AA6714" s="104"/>
      <c r="AC6714" s="105"/>
      <c r="AD6714" s="105"/>
      <c r="AE6714" s="71"/>
      <c r="AF6714" s="71"/>
      <c r="AG6714" s="71"/>
      <c r="AH6714" s="71"/>
      <c r="AI6714" s="117"/>
      <c r="AK6714" s="116"/>
      <c r="AL6714" s="116"/>
      <c r="AR6714" s="127"/>
      <c r="AT6714" s="7"/>
      <c r="AU6714" s="7"/>
      <c r="AV6714" s="133"/>
      <c r="AW6714" s="126"/>
      <c r="AX6714" s="137"/>
      <c r="BQ6714" s="155"/>
      <c r="BS6714" s="6"/>
      <c r="BT6714" s="11"/>
    </row>
    <row r="6715" spans="1:72" ht="15.75" x14ac:dyDescent="0.25">
      <c r="A6715" s="52"/>
      <c r="B6715" s="56"/>
      <c r="C6715" s="7"/>
      <c r="D6715" s="7"/>
      <c r="E6715" s="7"/>
      <c r="F6715" s="7"/>
      <c r="J6715" s="71"/>
      <c r="K6715" s="74"/>
      <c r="L6715" s="176"/>
      <c r="M6715" s="176"/>
      <c r="N6715" s="78"/>
      <c r="R6715" s="80"/>
      <c r="S6715" s="92"/>
      <c r="W6715" s="104"/>
      <c r="X6715" s="199"/>
      <c r="Y6715" s="62"/>
      <c r="Z6715" s="105"/>
      <c r="AA6715" s="104"/>
      <c r="AC6715" s="105"/>
      <c r="AD6715" s="105"/>
      <c r="AE6715" s="71"/>
      <c r="AF6715" s="71"/>
      <c r="AG6715" s="71"/>
      <c r="AH6715" s="71"/>
      <c r="AI6715" s="117"/>
      <c r="AK6715" s="116"/>
      <c r="AL6715" s="116"/>
      <c r="AR6715" s="127"/>
      <c r="AT6715" s="7"/>
      <c r="AU6715" s="7"/>
      <c r="AV6715" s="133"/>
      <c r="AW6715" s="126"/>
      <c r="AX6715" s="137"/>
      <c r="BQ6715" s="155"/>
      <c r="BS6715" s="6"/>
      <c r="BT6715" s="11"/>
    </row>
    <row r="6716" spans="1:72" ht="15.75" x14ac:dyDescent="0.25">
      <c r="A6716" s="52"/>
      <c r="B6716" s="56"/>
      <c r="C6716" s="7"/>
      <c r="D6716" s="7"/>
      <c r="E6716" s="7"/>
      <c r="F6716" s="7"/>
      <c r="J6716" s="71"/>
      <c r="K6716" s="74"/>
      <c r="L6716" s="176"/>
      <c r="M6716" s="176"/>
      <c r="N6716" s="78"/>
      <c r="R6716" s="80"/>
      <c r="S6716" s="92"/>
      <c r="W6716" s="104"/>
      <c r="X6716" s="199"/>
      <c r="Y6716" s="62"/>
      <c r="Z6716" s="105"/>
      <c r="AA6716" s="104"/>
      <c r="AC6716" s="105"/>
      <c r="AD6716" s="105"/>
      <c r="AE6716" s="71"/>
      <c r="AF6716" s="71"/>
      <c r="AG6716" s="71"/>
      <c r="AH6716" s="71"/>
      <c r="AI6716" s="117"/>
      <c r="AK6716" s="116"/>
      <c r="AL6716" s="116"/>
      <c r="AR6716" s="127"/>
      <c r="AT6716" s="7"/>
      <c r="AU6716" s="7"/>
      <c r="AV6716" s="133"/>
      <c r="AW6716" s="126"/>
      <c r="AX6716" s="137"/>
      <c r="BQ6716" s="155"/>
      <c r="BS6716" s="6"/>
      <c r="BT6716" s="11"/>
    </row>
    <row r="6717" spans="1:72" ht="15.75" x14ac:dyDescent="0.25">
      <c r="A6717" s="52"/>
      <c r="B6717" s="56"/>
      <c r="C6717" s="7"/>
      <c r="D6717" s="7"/>
      <c r="E6717" s="7"/>
      <c r="F6717" s="7"/>
      <c r="J6717" s="71"/>
      <c r="K6717" s="74"/>
      <c r="L6717" s="176"/>
      <c r="M6717" s="176"/>
      <c r="N6717" s="78"/>
      <c r="R6717" s="80"/>
      <c r="S6717" s="92"/>
      <c r="W6717" s="104"/>
      <c r="X6717" s="199"/>
      <c r="Y6717" s="62"/>
      <c r="Z6717" s="105"/>
      <c r="AA6717" s="104"/>
      <c r="AC6717" s="105"/>
      <c r="AD6717" s="105"/>
      <c r="AE6717" s="71"/>
      <c r="AF6717" s="71"/>
      <c r="AG6717" s="71"/>
      <c r="AH6717" s="71"/>
      <c r="AI6717" s="117"/>
      <c r="AK6717" s="116"/>
      <c r="AL6717" s="116"/>
      <c r="AR6717" s="127"/>
      <c r="AT6717" s="7"/>
      <c r="AU6717" s="7"/>
      <c r="AV6717" s="133"/>
      <c r="AW6717" s="126"/>
      <c r="AX6717" s="137"/>
      <c r="BQ6717" s="155"/>
      <c r="BS6717" s="6"/>
      <c r="BT6717" s="11"/>
    </row>
    <row r="6718" spans="1:72" ht="15.75" x14ac:dyDescent="0.25">
      <c r="A6718" s="52"/>
      <c r="B6718" s="56"/>
      <c r="C6718" s="7"/>
      <c r="D6718" s="7"/>
      <c r="E6718" s="7"/>
      <c r="F6718" s="7"/>
      <c r="J6718" s="71"/>
      <c r="K6718" s="74"/>
      <c r="L6718" s="176"/>
      <c r="M6718" s="176"/>
      <c r="N6718" s="78"/>
      <c r="R6718" s="80"/>
      <c r="S6718" s="92"/>
      <c r="W6718" s="104"/>
      <c r="X6718" s="199"/>
      <c r="Y6718" s="62"/>
      <c r="Z6718" s="105"/>
      <c r="AA6718" s="104"/>
      <c r="AC6718" s="105"/>
      <c r="AD6718" s="105"/>
      <c r="AE6718" s="71"/>
      <c r="AF6718" s="71"/>
      <c r="AG6718" s="71"/>
      <c r="AH6718" s="71"/>
      <c r="AI6718" s="117"/>
      <c r="AK6718" s="116"/>
      <c r="AL6718" s="116"/>
      <c r="AR6718" s="127"/>
      <c r="AT6718" s="7"/>
      <c r="AU6718" s="7"/>
      <c r="AV6718" s="133"/>
      <c r="AW6718" s="126"/>
      <c r="AX6718" s="137"/>
      <c r="BQ6718" s="155"/>
      <c r="BS6718" s="6"/>
      <c r="BT6718" s="11"/>
    </row>
    <row r="6719" spans="1:72" ht="15.75" x14ac:dyDescent="0.25">
      <c r="A6719" s="52"/>
      <c r="B6719" s="56"/>
      <c r="C6719" s="7"/>
      <c r="D6719" s="7"/>
      <c r="E6719" s="7"/>
      <c r="F6719" s="7"/>
      <c r="J6719" s="71"/>
      <c r="K6719" s="74"/>
      <c r="L6719" s="176"/>
      <c r="M6719" s="176"/>
      <c r="N6719" s="78"/>
      <c r="R6719" s="80"/>
      <c r="S6719" s="92"/>
      <c r="W6719" s="104"/>
      <c r="X6719" s="199"/>
      <c r="Y6719" s="62"/>
      <c r="Z6719" s="105"/>
      <c r="AA6719" s="104"/>
      <c r="AC6719" s="105"/>
      <c r="AD6719" s="105"/>
      <c r="AE6719" s="71"/>
      <c r="AF6719" s="71"/>
      <c r="AG6719" s="71"/>
      <c r="AH6719" s="71"/>
      <c r="AI6719" s="117"/>
      <c r="AK6719" s="116"/>
      <c r="AL6719" s="116"/>
      <c r="AR6719" s="127"/>
      <c r="AT6719" s="7"/>
      <c r="AU6719" s="7"/>
      <c r="AV6719" s="133"/>
      <c r="AW6719" s="126"/>
      <c r="AX6719" s="137"/>
      <c r="BQ6719" s="155"/>
      <c r="BS6719" s="6"/>
      <c r="BT6719" s="11"/>
    </row>
    <row r="6720" spans="1:72" ht="15.75" x14ac:dyDescent="0.25">
      <c r="A6720" s="52"/>
      <c r="B6720" s="56"/>
      <c r="C6720" s="7"/>
      <c r="D6720" s="7"/>
      <c r="E6720" s="7"/>
      <c r="F6720" s="7"/>
      <c r="J6720" s="71"/>
      <c r="K6720" s="74"/>
      <c r="L6720" s="176"/>
      <c r="M6720" s="176"/>
      <c r="N6720" s="78"/>
      <c r="R6720" s="80"/>
      <c r="S6720" s="92"/>
      <c r="W6720" s="104"/>
      <c r="X6720" s="199"/>
      <c r="Y6720" s="62"/>
      <c r="Z6720" s="105"/>
      <c r="AA6720" s="104"/>
      <c r="AC6720" s="105"/>
      <c r="AD6720" s="105"/>
      <c r="AE6720" s="71"/>
      <c r="AF6720" s="71"/>
      <c r="AG6720" s="71"/>
      <c r="AH6720" s="71"/>
      <c r="AI6720" s="117"/>
      <c r="AK6720" s="116"/>
      <c r="AL6720" s="116"/>
      <c r="AR6720" s="127"/>
      <c r="AT6720" s="7"/>
      <c r="AU6720" s="7"/>
      <c r="AV6720" s="133"/>
      <c r="AW6720" s="126"/>
      <c r="AX6720" s="137"/>
      <c r="BQ6720" s="155"/>
      <c r="BS6720" s="6"/>
      <c r="BT6720" s="11"/>
    </row>
    <row r="6721" spans="1:72" ht="15.75" x14ac:dyDescent="0.25">
      <c r="A6721" s="52"/>
      <c r="B6721" s="56"/>
      <c r="C6721" s="7"/>
      <c r="D6721" s="7"/>
      <c r="E6721" s="7"/>
      <c r="F6721" s="7"/>
      <c r="J6721" s="71"/>
      <c r="K6721" s="74"/>
      <c r="L6721" s="176"/>
      <c r="M6721" s="176"/>
      <c r="N6721" s="78"/>
      <c r="R6721" s="80"/>
      <c r="S6721" s="92"/>
      <c r="W6721" s="104"/>
      <c r="X6721" s="199"/>
      <c r="Y6721" s="62"/>
      <c r="Z6721" s="105"/>
      <c r="AA6721" s="104"/>
      <c r="AC6721" s="105"/>
      <c r="AD6721" s="105"/>
      <c r="AE6721" s="71"/>
      <c r="AF6721" s="71"/>
      <c r="AG6721" s="71"/>
      <c r="AH6721" s="71"/>
      <c r="AI6721" s="117"/>
      <c r="AK6721" s="116"/>
      <c r="AL6721" s="116"/>
      <c r="AR6721" s="127"/>
      <c r="AT6721" s="7"/>
      <c r="AU6721" s="7"/>
      <c r="AV6721" s="133"/>
      <c r="AW6721" s="126"/>
      <c r="AX6721" s="137"/>
      <c r="BQ6721" s="155"/>
      <c r="BS6721" s="6"/>
      <c r="BT6721" s="11"/>
    </row>
    <row r="6722" spans="1:72" ht="15.75" x14ac:dyDescent="0.25">
      <c r="A6722" s="52"/>
      <c r="B6722" s="56"/>
      <c r="C6722" s="7"/>
      <c r="D6722" s="7"/>
      <c r="E6722" s="7"/>
      <c r="F6722" s="7"/>
      <c r="J6722" s="71"/>
      <c r="K6722" s="74"/>
      <c r="L6722" s="176"/>
      <c r="M6722" s="176"/>
      <c r="N6722" s="78"/>
      <c r="R6722" s="80"/>
      <c r="S6722" s="92"/>
      <c r="W6722" s="104"/>
      <c r="X6722" s="199"/>
      <c r="Y6722" s="62"/>
      <c r="Z6722" s="105"/>
      <c r="AA6722" s="104"/>
      <c r="AC6722" s="105"/>
      <c r="AD6722" s="105"/>
      <c r="AE6722" s="71"/>
      <c r="AF6722" s="71"/>
      <c r="AG6722" s="71"/>
      <c r="AH6722" s="71"/>
      <c r="AI6722" s="117"/>
      <c r="AK6722" s="116"/>
      <c r="AL6722" s="116"/>
      <c r="AR6722" s="127"/>
      <c r="AT6722" s="7"/>
      <c r="AU6722" s="7"/>
      <c r="AV6722" s="133"/>
      <c r="AW6722" s="126"/>
      <c r="AX6722" s="137"/>
      <c r="BQ6722" s="155"/>
      <c r="BS6722" s="6"/>
      <c r="BT6722" s="11"/>
    </row>
    <row r="6723" spans="1:72" ht="15.75" x14ac:dyDescent="0.25">
      <c r="A6723" s="52"/>
      <c r="B6723" s="56"/>
      <c r="C6723" s="7"/>
      <c r="D6723" s="7"/>
      <c r="E6723" s="7"/>
      <c r="F6723" s="7"/>
      <c r="J6723" s="71"/>
      <c r="K6723" s="74"/>
      <c r="L6723" s="176"/>
      <c r="M6723" s="176"/>
      <c r="N6723" s="78"/>
      <c r="R6723" s="80"/>
      <c r="S6723" s="92"/>
      <c r="W6723" s="104"/>
      <c r="X6723" s="199"/>
      <c r="Y6723" s="62"/>
      <c r="Z6723" s="105"/>
      <c r="AA6723" s="104"/>
      <c r="AC6723" s="105"/>
      <c r="AD6723" s="105"/>
      <c r="AE6723" s="71"/>
      <c r="AF6723" s="71"/>
      <c r="AG6723" s="71"/>
      <c r="AH6723" s="71"/>
      <c r="AI6723" s="117"/>
      <c r="AK6723" s="116"/>
      <c r="AL6723" s="116"/>
      <c r="AR6723" s="127"/>
      <c r="AT6723" s="7"/>
      <c r="AU6723" s="7"/>
      <c r="AV6723" s="133"/>
      <c r="AW6723" s="126"/>
      <c r="AX6723" s="137"/>
      <c r="BQ6723" s="155"/>
      <c r="BS6723" s="6"/>
      <c r="BT6723" s="11"/>
    </row>
    <row r="6724" spans="1:72" ht="15.75" x14ac:dyDescent="0.25">
      <c r="A6724" s="52"/>
      <c r="B6724" s="56"/>
      <c r="C6724" s="7"/>
      <c r="D6724" s="7"/>
      <c r="E6724" s="7"/>
      <c r="F6724" s="7"/>
      <c r="J6724" s="71"/>
      <c r="K6724" s="74"/>
      <c r="L6724" s="176"/>
      <c r="M6724" s="176"/>
      <c r="N6724" s="78"/>
      <c r="R6724" s="80"/>
      <c r="S6724" s="92"/>
      <c r="W6724" s="104"/>
      <c r="X6724" s="199"/>
      <c r="Y6724" s="62"/>
      <c r="Z6724" s="105"/>
      <c r="AA6724" s="104"/>
      <c r="AC6724" s="105"/>
      <c r="AD6724" s="105"/>
      <c r="AE6724" s="71"/>
      <c r="AF6724" s="71"/>
      <c r="AG6724" s="71"/>
      <c r="AH6724" s="71"/>
      <c r="AI6724" s="117"/>
      <c r="AK6724" s="116"/>
      <c r="AL6724" s="116"/>
      <c r="AR6724" s="127"/>
      <c r="AT6724" s="7"/>
      <c r="AU6724" s="7"/>
      <c r="AV6724" s="133"/>
      <c r="AW6724" s="126"/>
      <c r="AX6724" s="137"/>
      <c r="BQ6724" s="155"/>
      <c r="BS6724" s="6"/>
      <c r="BT6724" s="11"/>
    </row>
    <row r="6725" spans="1:72" ht="15.75" x14ac:dyDescent="0.25">
      <c r="A6725" s="52"/>
      <c r="B6725" s="56"/>
      <c r="C6725" s="7"/>
      <c r="D6725" s="7"/>
      <c r="E6725" s="7"/>
      <c r="F6725" s="7"/>
      <c r="J6725" s="71"/>
      <c r="K6725" s="74"/>
      <c r="L6725" s="176"/>
      <c r="M6725" s="176"/>
      <c r="N6725" s="78"/>
      <c r="R6725" s="80"/>
      <c r="S6725" s="92"/>
      <c r="W6725" s="104"/>
      <c r="X6725" s="199"/>
      <c r="Y6725" s="62"/>
      <c r="Z6725" s="105"/>
      <c r="AA6725" s="104"/>
      <c r="AC6725" s="105"/>
      <c r="AD6725" s="105"/>
      <c r="AE6725" s="71"/>
      <c r="AF6725" s="71"/>
      <c r="AG6725" s="71"/>
      <c r="AH6725" s="71"/>
      <c r="AI6725" s="117"/>
      <c r="AK6725" s="116"/>
      <c r="AL6725" s="116"/>
      <c r="AR6725" s="127"/>
      <c r="AT6725" s="7"/>
      <c r="AU6725" s="7"/>
      <c r="AV6725" s="133"/>
      <c r="AW6725" s="126"/>
      <c r="AX6725" s="137"/>
      <c r="BQ6725" s="155"/>
      <c r="BS6725" s="6"/>
      <c r="BT6725" s="11"/>
    </row>
    <row r="6726" spans="1:72" ht="15.75" x14ac:dyDescent="0.25">
      <c r="A6726" s="52"/>
      <c r="B6726" s="56"/>
      <c r="C6726" s="7"/>
      <c r="D6726" s="7"/>
      <c r="E6726" s="7"/>
      <c r="F6726" s="7"/>
      <c r="J6726" s="71"/>
      <c r="K6726" s="74"/>
      <c r="L6726" s="176"/>
      <c r="M6726" s="176"/>
      <c r="N6726" s="78"/>
      <c r="R6726" s="80"/>
      <c r="S6726" s="92"/>
      <c r="W6726" s="104"/>
      <c r="X6726" s="199"/>
      <c r="Y6726" s="62"/>
      <c r="Z6726" s="105"/>
      <c r="AA6726" s="104"/>
      <c r="AC6726" s="105"/>
      <c r="AD6726" s="105"/>
      <c r="AE6726" s="71"/>
      <c r="AF6726" s="71"/>
      <c r="AG6726" s="71"/>
      <c r="AH6726" s="71"/>
      <c r="AI6726" s="117"/>
      <c r="AK6726" s="116"/>
      <c r="AL6726" s="116"/>
      <c r="AR6726" s="127"/>
      <c r="AT6726" s="7"/>
      <c r="AU6726" s="7"/>
      <c r="AV6726" s="133"/>
      <c r="AW6726" s="126"/>
      <c r="AX6726" s="137"/>
      <c r="BQ6726" s="155"/>
      <c r="BS6726" s="6"/>
      <c r="BT6726" s="11"/>
    </row>
    <row r="6727" spans="1:72" ht="15.75" x14ac:dyDescent="0.25">
      <c r="A6727" s="52"/>
      <c r="B6727" s="56"/>
      <c r="C6727" s="7"/>
      <c r="D6727" s="7"/>
      <c r="E6727" s="7"/>
      <c r="F6727" s="7"/>
      <c r="J6727" s="71"/>
      <c r="K6727" s="74"/>
      <c r="L6727" s="176"/>
      <c r="M6727" s="176"/>
      <c r="N6727" s="78"/>
      <c r="R6727" s="80"/>
      <c r="S6727" s="92"/>
      <c r="W6727" s="104"/>
      <c r="X6727" s="199"/>
      <c r="Y6727" s="62"/>
      <c r="Z6727" s="105"/>
      <c r="AA6727" s="104"/>
      <c r="AC6727" s="105"/>
      <c r="AD6727" s="105"/>
      <c r="AE6727" s="71"/>
      <c r="AF6727" s="71"/>
      <c r="AG6727" s="71"/>
      <c r="AH6727" s="71"/>
      <c r="AI6727" s="117"/>
      <c r="AK6727" s="116"/>
      <c r="AL6727" s="116"/>
      <c r="AR6727" s="127"/>
      <c r="AT6727" s="7"/>
      <c r="AU6727" s="7"/>
      <c r="AV6727" s="133"/>
      <c r="AW6727" s="126"/>
      <c r="AX6727" s="137"/>
      <c r="BQ6727" s="155"/>
      <c r="BS6727" s="6"/>
      <c r="BT6727" s="11"/>
    </row>
    <row r="6728" spans="1:72" ht="15.75" x14ac:dyDescent="0.25">
      <c r="A6728" s="52"/>
      <c r="B6728" s="56"/>
      <c r="C6728" s="7"/>
      <c r="D6728" s="7"/>
      <c r="E6728" s="7"/>
      <c r="F6728" s="7"/>
      <c r="J6728" s="71"/>
      <c r="K6728" s="74"/>
      <c r="L6728" s="176"/>
      <c r="M6728" s="176"/>
      <c r="N6728" s="78"/>
      <c r="R6728" s="80"/>
      <c r="S6728" s="92"/>
      <c r="W6728" s="104"/>
      <c r="X6728" s="199"/>
      <c r="Y6728" s="62"/>
      <c r="Z6728" s="105"/>
      <c r="AA6728" s="104"/>
      <c r="AC6728" s="105"/>
      <c r="AD6728" s="105"/>
      <c r="AE6728" s="71"/>
      <c r="AF6728" s="71"/>
      <c r="AG6728" s="71"/>
      <c r="AH6728" s="71"/>
      <c r="AI6728" s="117"/>
      <c r="AK6728" s="116"/>
      <c r="AL6728" s="116"/>
      <c r="AR6728" s="127"/>
      <c r="AT6728" s="7"/>
      <c r="AU6728" s="7"/>
      <c r="AV6728" s="133"/>
      <c r="AW6728" s="126"/>
      <c r="AX6728" s="137"/>
      <c r="BQ6728" s="155"/>
      <c r="BS6728" s="6"/>
      <c r="BT6728" s="11"/>
    </row>
    <row r="6729" spans="1:72" ht="15.75" x14ac:dyDescent="0.25">
      <c r="A6729" s="52"/>
      <c r="B6729" s="56"/>
      <c r="C6729" s="7"/>
      <c r="D6729" s="7"/>
      <c r="E6729" s="7"/>
      <c r="F6729" s="7"/>
      <c r="J6729" s="71"/>
      <c r="K6729" s="74"/>
      <c r="L6729" s="176"/>
      <c r="M6729" s="176"/>
      <c r="N6729" s="78"/>
      <c r="R6729" s="80"/>
      <c r="S6729" s="92"/>
      <c r="W6729" s="104"/>
      <c r="X6729" s="199"/>
      <c r="Y6729" s="62"/>
      <c r="Z6729" s="105"/>
      <c r="AA6729" s="104"/>
      <c r="AC6729" s="105"/>
      <c r="AD6729" s="105"/>
      <c r="AE6729" s="71"/>
      <c r="AF6729" s="71"/>
      <c r="AG6729" s="71"/>
      <c r="AH6729" s="71"/>
      <c r="AI6729" s="117"/>
      <c r="AK6729" s="116"/>
      <c r="AL6729" s="116"/>
      <c r="AR6729" s="127"/>
      <c r="AT6729" s="7"/>
      <c r="AU6729" s="7"/>
      <c r="AV6729" s="133"/>
      <c r="AW6729" s="126"/>
      <c r="AX6729" s="137"/>
      <c r="BQ6729" s="155"/>
      <c r="BS6729" s="6"/>
      <c r="BT6729" s="11"/>
    </row>
    <row r="6730" spans="1:72" ht="15.75" x14ac:dyDescent="0.25">
      <c r="A6730" s="52"/>
      <c r="B6730" s="56"/>
      <c r="C6730" s="7"/>
      <c r="D6730" s="7"/>
      <c r="E6730" s="7"/>
      <c r="F6730" s="7"/>
      <c r="J6730" s="71"/>
      <c r="K6730" s="74"/>
      <c r="L6730" s="176"/>
      <c r="M6730" s="176"/>
      <c r="N6730" s="78"/>
      <c r="R6730" s="80"/>
      <c r="S6730" s="92"/>
      <c r="W6730" s="104"/>
      <c r="X6730" s="199"/>
      <c r="Y6730" s="62"/>
      <c r="Z6730" s="105"/>
      <c r="AA6730" s="104"/>
      <c r="AC6730" s="105"/>
      <c r="AD6730" s="105"/>
      <c r="AE6730" s="71"/>
      <c r="AF6730" s="71"/>
      <c r="AG6730" s="71"/>
      <c r="AH6730" s="71"/>
      <c r="AI6730" s="117"/>
      <c r="AK6730" s="116"/>
      <c r="AL6730" s="116"/>
      <c r="AR6730" s="127"/>
      <c r="AT6730" s="7"/>
      <c r="AU6730" s="7"/>
      <c r="AV6730" s="133"/>
      <c r="AW6730" s="126"/>
      <c r="AX6730" s="137"/>
      <c r="BQ6730" s="155"/>
      <c r="BS6730" s="6"/>
      <c r="BT6730" s="11"/>
    </row>
    <row r="6731" spans="1:72" ht="15.75" x14ac:dyDescent="0.25">
      <c r="A6731" s="52"/>
      <c r="B6731" s="56"/>
      <c r="C6731" s="7"/>
      <c r="D6731" s="7"/>
      <c r="E6731" s="7"/>
      <c r="F6731" s="7"/>
      <c r="J6731" s="71"/>
      <c r="K6731" s="74"/>
      <c r="L6731" s="176"/>
      <c r="M6731" s="176"/>
      <c r="N6731" s="78"/>
      <c r="R6731" s="80"/>
      <c r="S6731" s="92"/>
      <c r="W6731" s="104"/>
      <c r="X6731" s="199"/>
      <c r="Y6731" s="62"/>
      <c r="Z6731" s="105"/>
      <c r="AA6731" s="104"/>
      <c r="AC6731" s="105"/>
      <c r="AD6731" s="105"/>
      <c r="AE6731" s="71"/>
      <c r="AF6731" s="71"/>
      <c r="AG6731" s="71"/>
      <c r="AH6731" s="71"/>
      <c r="AI6731" s="117"/>
      <c r="AK6731" s="116"/>
      <c r="AL6731" s="116"/>
      <c r="AR6731" s="127"/>
      <c r="AT6731" s="7"/>
      <c r="AU6731" s="7"/>
      <c r="AV6731" s="133"/>
      <c r="AW6731" s="126"/>
      <c r="AX6731" s="137"/>
      <c r="BQ6731" s="155"/>
      <c r="BS6731" s="6"/>
      <c r="BT6731" s="11"/>
    </row>
    <row r="6732" spans="1:72" ht="15.75" x14ac:dyDescent="0.25">
      <c r="A6732" s="52"/>
      <c r="B6732" s="56"/>
      <c r="C6732" s="7"/>
      <c r="D6732" s="7"/>
      <c r="E6732" s="7"/>
      <c r="F6732" s="7"/>
      <c r="J6732" s="71"/>
      <c r="K6732" s="74"/>
      <c r="L6732" s="176"/>
      <c r="M6732" s="176"/>
      <c r="N6732" s="78"/>
      <c r="R6732" s="80"/>
      <c r="S6732" s="92"/>
      <c r="W6732" s="104"/>
      <c r="X6732" s="199"/>
      <c r="Y6732" s="62"/>
      <c r="Z6732" s="105"/>
      <c r="AA6732" s="104"/>
      <c r="AC6732" s="105"/>
      <c r="AD6732" s="105"/>
      <c r="AE6732" s="71"/>
      <c r="AF6732" s="71"/>
      <c r="AG6732" s="71"/>
      <c r="AH6732" s="71"/>
      <c r="AI6732" s="117"/>
      <c r="AK6732" s="116"/>
      <c r="AL6732" s="116"/>
      <c r="AR6732" s="127"/>
      <c r="AT6732" s="7"/>
      <c r="AU6732" s="7"/>
      <c r="AV6732" s="133"/>
      <c r="AW6732" s="126"/>
      <c r="AX6732" s="137"/>
      <c r="BQ6732" s="155"/>
      <c r="BS6732" s="6"/>
      <c r="BT6732" s="11"/>
    </row>
    <row r="6733" spans="1:72" ht="15.75" x14ac:dyDescent="0.25">
      <c r="A6733" s="52"/>
      <c r="B6733" s="56"/>
      <c r="C6733" s="7"/>
      <c r="D6733" s="7"/>
      <c r="E6733" s="7"/>
      <c r="F6733" s="7"/>
      <c r="J6733" s="71"/>
      <c r="K6733" s="74"/>
      <c r="L6733" s="176"/>
      <c r="M6733" s="176"/>
      <c r="N6733" s="78"/>
      <c r="R6733" s="80"/>
      <c r="S6733" s="92"/>
      <c r="W6733" s="104"/>
      <c r="X6733" s="199"/>
      <c r="Y6733" s="62"/>
      <c r="Z6733" s="105"/>
      <c r="AA6733" s="104"/>
      <c r="AC6733" s="105"/>
      <c r="AD6733" s="105"/>
      <c r="AE6733" s="71"/>
      <c r="AF6733" s="71"/>
      <c r="AG6733" s="71"/>
      <c r="AH6733" s="71"/>
      <c r="AI6733" s="117"/>
      <c r="AK6733" s="116"/>
      <c r="AL6733" s="116"/>
      <c r="AR6733" s="127"/>
      <c r="AT6733" s="7"/>
      <c r="AU6733" s="7"/>
      <c r="AV6733" s="133"/>
      <c r="AW6733" s="126"/>
      <c r="AX6733" s="137"/>
      <c r="BQ6733" s="155"/>
      <c r="BS6733" s="6"/>
      <c r="BT6733" s="11"/>
    </row>
    <row r="6734" spans="1:72" ht="15.75" x14ac:dyDescent="0.25">
      <c r="A6734" s="52"/>
      <c r="B6734" s="56"/>
      <c r="C6734" s="7"/>
      <c r="D6734" s="7"/>
      <c r="E6734" s="7"/>
      <c r="F6734" s="7"/>
      <c r="J6734" s="71"/>
      <c r="K6734" s="74"/>
      <c r="L6734" s="176"/>
      <c r="M6734" s="176"/>
      <c r="N6734" s="78"/>
      <c r="R6734" s="80"/>
      <c r="S6734" s="92"/>
      <c r="W6734" s="104"/>
      <c r="X6734" s="199"/>
      <c r="Y6734" s="62"/>
      <c r="Z6734" s="105"/>
      <c r="AA6734" s="104"/>
      <c r="AC6734" s="105"/>
      <c r="AD6734" s="105"/>
      <c r="AE6734" s="71"/>
      <c r="AF6734" s="71"/>
      <c r="AG6734" s="71"/>
      <c r="AH6734" s="71"/>
      <c r="AI6734" s="117"/>
      <c r="AK6734" s="116"/>
      <c r="AL6734" s="116"/>
      <c r="AR6734" s="127"/>
      <c r="AT6734" s="7"/>
      <c r="AU6734" s="7"/>
      <c r="AV6734" s="133"/>
      <c r="AW6734" s="126"/>
      <c r="AX6734" s="137"/>
      <c r="BQ6734" s="155"/>
      <c r="BS6734" s="6"/>
      <c r="BT6734" s="11"/>
    </row>
    <row r="6735" spans="1:72" ht="15.75" x14ac:dyDescent="0.25">
      <c r="A6735" s="52"/>
      <c r="B6735" s="56"/>
      <c r="C6735" s="7"/>
      <c r="D6735" s="7"/>
      <c r="E6735" s="7"/>
      <c r="F6735" s="7"/>
      <c r="J6735" s="71"/>
      <c r="K6735" s="74"/>
      <c r="L6735" s="176"/>
      <c r="M6735" s="176"/>
      <c r="N6735" s="78"/>
      <c r="R6735" s="80"/>
      <c r="S6735" s="92"/>
      <c r="W6735" s="104"/>
      <c r="X6735" s="199"/>
      <c r="Y6735" s="62"/>
      <c r="Z6735" s="105"/>
      <c r="AA6735" s="104"/>
      <c r="AC6735" s="105"/>
      <c r="AD6735" s="105"/>
      <c r="AE6735" s="71"/>
      <c r="AF6735" s="71"/>
      <c r="AG6735" s="71"/>
      <c r="AH6735" s="71"/>
      <c r="AI6735" s="117"/>
      <c r="AK6735" s="116"/>
      <c r="AL6735" s="116"/>
      <c r="AR6735" s="127"/>
      <c r="AT6735" s="7"/>
      <c r="AU6735" s="7"/>
      <c r="AV6735" s="133"/>
      <c r="AW6735" s="126"/>
      <c r="AX6735" s="137"/>
      <c r="BQ6735" s="155"/>
      <c r="BS6735" s="6"/>
      <c r="BT6735" s="11"/>
    </row>
    <row r="6736" spans="1:72" ht="15.75" x14ac:dyDescent="0.25">
      <c r="A6736" s="52"/>
      <c r="B6736" s="56"/>
      <c r="C6736" s="7"/>
      <c r="D6736" s="7"/>
      <c r="E6736" s="7"/>
      <c r="F6736" s="7"/>
      <c r="J6736" s="71"/>
      <c r="K6736" s="74"/>
      <c r="L6736" s="176"/>
      <c r="M6736" s="176"/>
      <c r="N6736" s="78"/>
      <c r="R6736" s="80"/>
      <c r="S6736" s="92"/>
      <c r="W6736" s="104"/>
      <c r="X6736" s="199"/>
      <c r="Y6736" s="62"/>
      <c r="Z6736" s="105"/>
      <c r="AA6736" s="104"/>
      <c r="AC6736" s="105"/>
      <c r="AD6736" s="105"/>
      <c r="AE6736" s="71"/>
      <c r="AF6736" s="71"/>
      <c r="AG6736" s="71"/>
      <c r="AH6736" s="71"/>
      <c r="AI6736" s="117"/>
      <c r="AK6736" s="116"/>
      <c r="AL6736" s="116"/>
      <c r="AR6736" s="127"/>
      <c r="AT6736" s="7"/>
      <c r="AU6736" s="7"/>
      <c r="AV6736" s="133"/>
      <c r="AW6736" s="126"/>
      <c r="AX6736" s="137"/>
      <c r="BQ6736" s="155"/>
      <c r="BS6736" s="6"/>
      <c r="BT6736" s="11"/>
    </row>
    <row r="6737" spans="1:72" ht="15.75" x14ac:dyDescent="0.25">
      <c r="A6737" s="52"/>
      <c r="B6737" s="56"/>
      <c r="C6737" s="7"/>
      <c r="D6737" s="7"/>
      <c r="E6737" s="7"/>
      <c r="F6737" s="7"/>
      <c r="J6737" s="71"/>
      <c r="K6737" s="74"/>
      <c r="L6737" s="176"/>
      <c r="M6737" s="176"/>
      <c r="N6737" s="78"/>
      <c r="R6737" s="80"/>
      <c r="S6737" s="92"/>
      <c r="W6737" s="104"/>
      <c r="X6737" s="199"/>
      <c r="Y6737" s="62"/>
      <c r="Z6737" s="105"/>
      <c r="AA6737" s="104"/>
      <c r="AC6737" s="105"/>
      <c r="AD6737" s="105"/>
      <c r="AE6737" s="71"/>
      <c r="AF6737" s="71"/>
      <c r="AG6737" s="71"/>
      <c r="AH6737" s="71"/>
      <c r="AI6737" s="117"/>
      <c r="AK6737" s="116"/>
      <c r="AL6737" s="116"/>
      <c r="AR6737" s="127"/>
      <c r="AT6737" s="7"/>
      <c r="AU6737" s="7"/>
      <c r="AV6737" s="133"/>
      <c r="AW6737" s="126"/>
      <c r="AX6737" s="137"/>
      <c r="BQ6737" s="155"/>
      <c r="BS6737" s="6"/>
      <c r="BT6737" s="11"/>
    </row>
    <row r="6738" spans="1:72" ht="15.75" x14ac:dyDescent="0.25">
      <c r="A6738" s="52"/>
      <c r="B6738" s="56"/>
      <c r="C6738" s="7"/>
      <c r="D6738" s="7"/>
      <c r="E6738" s="7"/>
      <c r="F6738" s="7"/>
      <c r="J6738" s="71"/>
      <c r="K6738" s="74"/>
      <c r="L6738" s="176"/>
      <c r="M6738" s="176"/>
      <c r="N6738" s="78"/>
      <c r="R6738" s="80"/>
      <c r="S6738" s="92"/>
      <c r="W6738" s="104"/>
      <c r="X6738" s="199"/>
      <c r="Y6738" s="62"/>
      <c r="Z6738" s="105"/>
      <c r="AA6738" s="104"/>
      <c r="AC6738" s="105"/>
      <c r="AD6738" s="105"/>
      <c r="AE6738" s="71"/>
      <c r="AF6738" s="71"/>
      <c r="AG6738" s="71"/>
      <c r="AH6738" s="71"/>
      <c r="AI6738" s="117"/>
      <c r="AK6738" s="116"/>
      <c r="AL6738" s="116"/>
      <c r="AR6738" s="127"/>
      <c r="AT6738" s="7"/>
      <c r="AU6738" s="7"/>
      <c r="AV6738" s="133"/>
      <c r="AW6738" s="126"/>
      <c r="AX6738" s="137"/>
      <c r="BQ6738" s="155"/>
      <c r="BS6738" s="6"/>
      <c r="BT6738" s="11"/>
    </row>
    <row r="6739" spans="1:72" ht="15.75" x14ac:dyDescent="0.25">
      <c r="A6739" s="52"/>
      <c r="B6739" s="56"/>
      <c r="C6739" s="7"/>
      <c r="D6739" s="7"/>
      <c r="E6739" s="7"/>
      <c r="F6739" s="7"/>
      <c r="J6739" s="71"/>
      <c r="K6739" s="74"/>
      <c r="L6739" s="176"/>
      <c r="M6739" s="176"/>
      <c r="N6739" s="78"/>
      <c r="R6739" s="80"/>
      <c r="S6739" s="92"/>
      <c r="W6739" s="104"/>
      <c r="X6739" s="199"/>
      <c r="Y6739" s="62"/>
      <c r="Z6739" s="105"/>
      <c r="AA6739" s="104"/>
      <c r="AC6739" s="105"/>
      <c r="AD6739" s="105"/>
      <c r="AE6739" s="71"/>
      <c r="AF6739" s="71"/>
      <c r="AG6739" s="71"/>
      <c r="AH6739" s="71"/>
      <c r="AI6739" s="117"/>
      <c r="AK6739" s="116"/>
      <c r="AL6739" s="116"/>
      <c r="AR6739" s="127"/>
      <c r="AT6739" s="7"/>
      <c r="AU6739" s="7"/>
      <c r="AV6739" s="133"/>
      <c r="AW6739" s="126"/>
      <c r="AX6739" s="137"/>
      <c r="BQ6739" s="155"/>
      <c r="BS6739" s="6"/>
      <c r="BT6739" s="11"/>
    </row>
    <row r="6740" spans="1:72" ht="15.75" x14ac:dyDescent="0.25">
      <c r="A6740" s="52"/>
      <c r="B6740" s="56"/>
      <c r="C6740" s="7"/>
      <c r="D6740" s="7"/>
      <c r="E6740" s="7"/>
      <c r="F6740" s="7"/>
      <c r="J6740" s="71"/>
      <c r="K6740" s="74"/>
      <c r="L6740" s="176"/>
      <c r="M6740" s="176"/>
      <c r="N6740" s="78"/>
      <c r="R6740" s="80"/>
      <c r="S6740" s="92"/>
      <c r="W6740" s="104"/>
      <c r="X6740" s="199"/>
      <c r="Y6740" s="62"/>
      <c r="Z6740" s="105"/>
      <c r="AA6740" s="104"/>
      <c r="AC6740" s="105"/>
      <c r="AD6740" s="105"/>
      <c r="AE6740" s="71"/>
      <c r="AF6740" s="71"/>
      <c r="AG6740" s="71"/>
      <c r="AH6740" s="71"/>
      <c r="AI6740" s="117"/>
      <c r="AK6740" s="116"/>
      <c r="AL6740" s="116"/>
      <c r="AR6740" s="127"/>
      <c r="AT6740" s="7"/>
      <c r="AU6740" s="7"/>
      <c r="AV6740" s="133"/>
      <c r="AW6740" s="126"/>
      <c r="AX6740" s="137"/>
      <c r="BQ6740" s="155"/>
      <c r="BS6740" s="6"/>
      <c r="BT6740" s="11"/>
    </row>
    <row r="6741" spans="1:72" ht="15.75" x14ac:dyDescent="0.25">
      <c r="A6741" s="52"/>
      <c r="B6741" s="56"/>
      <c r="C6741" s="7"/>
      <c r="D6741" s="7"/>
      <c r="E6741" s="7"/>
      <c r="F6741" s="7"/>
      <c r="J6741" s="71"/>
      <c r="K6741" s="74"/>
      <c r="L6741" s="176"/>
      <c r="M6741" s="176"/>
      <c r="N6741" s="78"/>
      <c r="R6741" s="80"/>
      <c r="S6741" s="92"/>
      <c r="W6741" s="104"/>
      <c r="X6741" s="199"/>
      <c r="Y6741" s="62"/>
      <c r="Z6741" s="105"/>
      <c r="AA6741" s="104"/>
      <c r="AC6741" s="105"/>
      <c r="AD6741" s="105"/>
      <c r="AE6741" s="71"/>
      <c r="AF6741" s="71"/>
      <c r="AG6741" s="71"/>
      <c r="AH6741" s="71"/>
      <c r="AI6741" s="117"/>
      <c r="AK6741" s="116"/>
      <c r="AL6741" s="116"/>
      <c r="AR6741" s="127"/>
      <c r="AT6741" s="7"/>
      <c r="AU6741" s="7"/>
      <c r="AV6741" s="133"/>
      <c r="AW6741" s="126"/>
      <c r="AX6741" s="137"/>
      <c r="BQ6741" s="155"/>
      <c r="BS6741" s="6"/>
      <c r="BT6741" s="11"/>
    </row>
    <row r="6742" spans="1:72" ht="15.75" x14ac:dyDescent="0.25">
      <c r="A6742" s="52"/>
      <c r="B6742" s="56"/>
      <c r="C6742" s="7"/>
      <c r="D6742" s="7"/>
      <c r="E6742" s="7"/>
      <c r="F6742" s="7"/>
      <c r="J6742" s="71"/>
      <c r="K6742" s="74"/>
      <c r="L6742" s="176"/>
      <c r="M6742" s="176"/>
      <c r="N6742" s="78"/>
      <c r="R6742" s="80"/>
      <c r="S6742" s="92"/>
      <c r="W6742" s="104"/>
      <c r="X6742" s="199"/>
      <c r="Y6742" s="62"/>
      <c r="Z6742" s="105"/>
      <c r="AA6742" s="104"/>
      <c r="AC6742" s="105"/>
      <c r="AD6742" s="105"/>
      <c r="AE6742" s="71"/>
      <c r="AF6742" s="71"/>
      <c r="AG6742" s="71"/>
      <c r="AH6742" s="71"/>
      <c r="AI6742" s="117"/>
      <c r="AK6742" s="116"/>
      <c r="AL6742" s="116"/>
      <c r="AR6742" s="127"/>
      <c r="AT6742" s="7"/>
      <c r="AU6742" s="7"/>
      <c r="AV6742" s="133"/>
      <c r="AW6742" s="126"/>
      <c r="AX6742" s="137"/>
      <c r="BQ6742" s="155"/>
      <c r="BS6742" s="6"/>
      <c r="BT6742" s="11"/>
    </row>
    <row r="6743" spans="1:72" ht="15.75" x14ac:dyDescent="0.25">
      <c r="A6743" s="52"/>
      <c r="B6743" s="56"/>
      <c r="C6743" s="7"/>
      <c r="D6743" s="7"/>
      <c r="E6743" s="7"/>
      <c r="F6743" s="7"/>
      <c r="J6743" s="71"/>
      <c r="K6743" s="74"/>
      <c r="L6743" s="176"/>
      <c r="M6743" s="176"/>
      <c r="N6743" s="78"/>
      <c r="R6743" s="80"/>
      <c r="S6743" s="92"/>
      <c r="W6743" s="104"/>
      <c r="X6743" s="199"/>
      <c r="Y6743" s="62"/>
      <c r="Z6743" s="105"/>
      <c r="AA6743" s="104"/>
      <c r="AC6743" s="105"/>
      <c r="AD6743" s="105"/>
      <c r="AE6743" s="71"/>
      <c r="AF6743" s="71"/>
      <c r="AG6743" s="71"/>
      <c r="AH6743" s="71"/>
      <c r="AI6743" s="117"/>
      <c r="AK6743" s="116"/>
      <c r="AL6743" s="116"/>
      <c r="AR6743" s="127"/>
      <c r="AT6743" s="7"/>
      <c r="AU6743" s="7"/>
      <c r="AV6743" s="133"/>
      <c r="AW6743" s="126"/>
      <c r="AX6743" s="137"/>
      <c r="BQ6743" s="155"/>
      <c r="BS6743" s="6"/>
      <c r="BT6743" s="11"/>
    </row>
    <row r="6744" spans="1:72" ht="15.75" x14ac:dyDescent="0.25">
      <c r="A6744" s="52"/>
      <c r="B6744" s="56"/>
      <c r="C6744" s="7"/>
      <c r="D6744" s="7"/>
      <c r="E6744" s="7"/>
      <c r="F6744" s="7"/>
      <c r="J6744" s="71"/>
      <c r="K6744" s="74"/>
      <c r="L6744" s="176"/>
      <c r="M6744" s="176"/>
      <c r="N6744" s="78"/>
      <c r="R6744" s="80"/>
      <c r="S6744" s="92"/>
      <c r="W6744" s="104"/>
      <c r="X6744" s="199"/>
      <c r="Y6744" s="62"/>
      <c r="Z6744" s="105"/>
      <c r="AA6744" s="104"/>
      <c r="AC6744" s="105"/>
      <c r="AD6744" s="105"/>
      <c r="AE6744" s="71"/>
      <c r="AF6744" s="71"/>
      <c r="AG6744" s="71"/>
      <c r="AH6744" s="71"/>
      <c r="AI6744" s="117"/>
      <c r="AK6744" s="116"/>
      <c r="AL6744" s="116"/>
      <c r="AR6744" s="127"/>
      <c r="AT6744" s="7"/>
      <c r="AU6744" s="7"/>
      <c r="AV6744" s="133"/>
      <c r="AW6744" s="126"/>
      <c r="AX6744" s="137"/>
      <c r="BQ6744" s="155"/>
      <c r="BS6744" s="6"/>
      <c r="BT6744" s="11"/>
    </row>
    <row r="6745" spans="1:72" ht="15.75" x14ac:dyDescent="0.25">
      <c r="A6745" s="52"/>
      <c r="B6745" s="56"/>
      <c r="C6745" s="7"/>
      <c r="D6745" s="7"/>
      <c r="E6745" s="7"/>
      <c r="F6745" s="7"/>
      <c r="J6745" s="71"/>
      <c r="K6745" s="74"/>
      <c r="L6745" s="176"/>
      <c r="M6745" s="176"/>
      <c r="N6745" s="78"/>
      <c r="R6745" s="80"/>
      <c r="S6745" s="92"/>
      <c r="W6745" s="104"/>
      <c r="X6745" s="199"/>
      <c r="Y6745" s="62"/>
      <c r="Z6745" s="105"/>
      <c r="AA6745" s="104"/>
      <c r="AC6745" s="105"/>
      <c r="AD6745" s="105"/>
      <c r="AE6745" s="71"/>
      <c r="AF6745" s="71"/>
      <c r="AG6745" s="71"/>
      <c r="AH6745" s="71"/>
      <c r="AI6745" s="117"/>
      <c r="AK6745" s="116"/>
      <c r="AL6745" s="116"/>
      <c r="AR6745" s="127"/>
      <c r="AT6745" s="7"/>
      <c r="AU6745" s="7"/>
      <c r="AV6745" s="133"/>
      <c r="AW6745" s="126"/>
      <c r="AX6745" s="137"/>
      <c r="BQ6745" s="155"/>
      <c r="BS6745" s="6"/>
      <c r="BT6745" s="11"/>
    </row>
    <row r="6746" spans="1:72" ht="15.75" x14ac:dyDescent="0.25">
      <c r="A6746" s="52"/>
      <c r="B6746" s="56"/>
      <c r="C6746" s="7"/>
      <c r="D6746" s="7"/>
      <c r="E6746" s="7"/>
      <c r="F6746" s="7"/>
      <c r="J6746" s="71"/>
      <c r="K6746" s="74"/>
      <c r="L6746" s="176"/>
      <c r="M6746" s="176"/>
      <c r="N6746" s="78"/>
      <c r="R6746" s="80"/>
      <c r="S6746" s="92"/>
      <c r="W6746" s="104"/>
      <c r="X6746" s="199"/>
      <c r="Y6746" s="62"/>
      <c r="Z6746" s="105"/>
      <c r="AA6746" s="104"/>
      <c r="AC6746" s="105"/>
      <c r="AD6746" s="105"/>
      <c r="AE6746" s="71"/>
      <c r="AF6746" s="71"/>
      <c r="AG6746" s="71"/>
      <c r="AH6746" s="71"/>
      <c r="AI6746" s="117"/>
      <c r="AK6746" s="116"/>
      <c r="AL6746" s="116"/>
      <c r="AR6746" s="127"/>
      <c r="AT6746" s="7"/>
      <c r="AU6746" s="7"/>
      <c r="AV6746" s="133"/>
      <c r="AW6746" s="126"/>
      <c r="AX6746" s="137"/>
      <c r="BQ6746" s="155"/>
      <c r="BS6746" s="6"/>
      <c r="BT6746" s="11"/>
    </row>
    <row r="6747" spans="1:72" ht="15.75" x14ac:dyDescent="0.25">
      <c r="A6747" s="52"/>
      <c r="B6747" s="56"/>
      <c r="C6747" s="7"/>
      <c r="D6747" s="7"/>
      <c r="E6747" s="7"/>
      <c r="F6747" s="7"/>
      <c r="J6747" s="71"/>
      <c r="K6747" s="74"/>
      <c r="L6747" s="176"/>
      <c r="M6747" s="176"/>
      <c r="N6747" s="78"/>
      <c r="R6747" s="80"/>
      <c r="S6747" s="92"/>
      <c r="W6747" s="104"/>
      <c r="X6747" s="199"/>
      <c r="Y6747" s="62"/>
      <c r="Z6747" s="105"/>
      <c r="AA6747" s="104"/>
      <c r="AC6747" s="105"/>
      <c r="AD6747" s="105"/>
      <c r="AE6747" s="71"/>
      <c r="AF6747" s="71"/>
      <c r="AG6747" s="71"/>
      <c r="AH6747" s="71"/>
      <c r="AI6747" s="117"/>
      <c r="AK6747" s="116"/>
      <c r="AL6747" s="116"/>
      <c r="AR6747" s="127"/>
      <c r="AT6747" s="7"/>
      <c r="AU6747" s="7"/>
      <c r="AV6747" s="133"/>
      <c r="AW6747" s="126"/>
      <c r="AX6747" s="137"/>
      <c r="BQ6747" s="155"/>
      <c r="BS6747" s="6"/>
      <c r="BT6747" s="11"/>
    </row>
    <row r="6748" spans="1:72" ht="15.75" x14ac:dyDescent="0.25">
      <c r="A6748" s="52"/>
      <c r="B6748" s="56"/>
      <c r="C6748" s="7"/>
      <c r="D6748" s="7"/>
      <c r="E6748" s="7"/>
      <c r="F6748" s="7"/>
      <c r="J6748" s="71"/>
      <c r="K6748" s="74"/>
      <c r="L6748" s="176"/>
      <c r="M6748" s="176"/>
      <c r="N6748" s="78"/>
      <c r="R6748" s="80"/>
      <c r="S6748" s="92"/>
      <c r="W6748" s="104"/>
      <c r="X6748" s="199"/>
      <c r="Y6748" s="62"/>
      <c r="Z6748" s="105"/>
      <c r="AA6748" s="104"/>
      <c r="AC6748" s="105"/>
      <c r="AD6748" s="105"/>
      <c r="AE6748" s="71"/>
      <c r="AF6748" s="71"/>
      <c r="AG6748" s="71"/>
      <c r="AH6748" s="71"/>
      <c r="AI6748" s="117"/>
      <c r="AK6748" s="116"/>
      <c r="AL6748" s="116"/>
      <c r="AR6748" s="127"/>
      <c r="AT6748" s="7"/>
      <c r="AU6748" s="7"/>
      <c r="AV6748" s="133"/>
      <c r="AW6748" s="126"/>
      <c r="AX6748" s="137"/>
      <c r="BQ6748" s="155"/>
      <c r="BS6748" s="6"/>
      <c r="BT6748" s="11"/>
    </row>
    <row r="6749" spans="1:72" ht="15.75" x14ac:dyDescent="0.25">
      <c r="A6749" s="52"/>
      <c r="B6749" s="56"/>
      <c r="C6749" s="7"/>
      <c r="D6749" s="7"/>
      <c r="E6749" s="7"/>
      <c r="F6749" s="7"/>
      <c r="J6749" s="71"/>
      <c r="K6749" s="74"/>
      <c r="L6749" s="176"/>
      <c r="M6749" s="176"/>
      <c r="N6749" s="78"/>
      <c r="R6749" s="80"/>
      <c r="S6749" s="92"/>
      <c r="W6749" s="104"/>
      <c r="X6749" s="199"/>
      <c r="Y6749" s="62"/>
      <c r="Z6749" s="105"/>
      <c r="AA6749" s="104"/>
      <c r="AC6749" s="105"/>
      <c r="AD6749" s="105"/>
      <c r="AE6749" s="71"/>
      <c r="AF6749" s="71"/>
      <c r="AG6749" s="71"/>
      <c r="AH6749" s="71"/>
      <c r="AI6749" s="117"/>
      <c r="AK6749" s="116"/>
      <c r="AL6749" s="116"/>
      <c r="AR6749" s="127"/>
      <c r="AT6749" s="7"/>
      <c r="AU6749" s="7"/>
      <c r="AV6749" s="133"/>
      <c r="AW6749" s="126"/>
      <c r="AX6749" s="137"/>
      <c r="BQ6749" s="155"/>
      <c r="BS6749" s="6"/>
      <c r="BT6749" s="11"/>
    </row>
    <row r="6750" spans="1:72" ht="15.75" x14ac:dyDescent="0.25">
      <c r="A6750" s="52"/>
      <c r="B6750" s="56"/>
      <c r="C6750" s="7"/>
      <c r="D6750" s="7"/>
      <c r="E6750" s="7"/>
      <c r="F6750" s="7"/>
      <c r="J6750" s="71"/>
      <c r="K6750" s="74"/>
      <c r="L6750" s="176"/>
      <c r="M6750" s="176"/>
      <c r="N6750" s="78"/>
      <c r="R6750" s="80"/>
      <c r="S6750" s="92"/>
      <c r="W6750" s="104"/>
      <c r="X6750" s="199"/>
      <c r="Y6750" s="62"/>
      <c r="Z6750" s="105"/>
      <c r="AA6750" s="104"/>
      <c r="AC6750" s="105"/>
      <c r="AD6750" s="105"/>
      <c r="AE6750" s="71"/>
      <c r="AF6750" s="71"/>
      <c r="AG6750" s="71"/>
      <c r="AH6750" s="71"/>
      <c r="AI6750" s="117"/>
      <c r="AK6750" s="116"/>
      <c r="AL6750" s="116"/>
      <c r="AR6750" s="127"/>
      <c r="AT6750" s="7"/>
      <c r="AU6750" s="7"/>
      <c r="AV6750" s="133"/>
      <c r="AW6750" s="126"/>
      <c r="AX6750" s="137"/>
      <c r="BQ6750" s="155"/>
      <c r="BS6750" s="6"/>
      <c r="BT6750" s="11"/>
    </row>
    <row r="6751" spans="1:72" ht="15.75" x14ac:dyDescent="0.25">
      <c r="A6751" s="52"/>
      <c r="B6751" s="56"/>
      <c r="C6751" s="7"/>
      <c r="D6751" s="7"/>
      <c r="E6751" s="7"/>
      <c r="F6751" s="7"/>
      <c r="J6751" s="71"/>
      <c r="K6751" s="74"/>
      <c r="L6751" s="176"/>
      <c r="M6751" s="176"/>
      <c r="N6751" s="78"/>
      <c r="R6751" s="80"/>
      <c r="S6751" s="92"/>
      <c r="W6751" s="104"/>
      <c r="X6751" s="199"/>
      <c r="Y6751" s="62"/>
      <c r="Z6751" s="105"/>
      <c r="AA6751" s="104"/>
      <c r="AC6751" s="105"/>
      <c r="AD6751" s="105"/>
      <c r="AE6751" s="71"/>
      <c r="AF6751" s="71"/>
      <c r="AG6751" s="71"/>
      <c r="AH6751" s="71"/>
      <c r="AI6751" s="117"/>
      <c r="AK6751" s="116"/>
      <c r="AL6751" s="116"/>
      <c r="AR6751" s="127"/>
      <c r="AT6751" s="7"/>
      <c r="AU6751" s="7"/>
      <c r="AV6751" s="133"/>
      <c r="AW6751" s="126"/>
      <c r="AX6751" s="137"/>
      <c r="BQ6751" s="155"/>
      <c r="BS6751" s="6"/>
      <c r="BT6751" s="11"/>
    </row>
    <row r="6752" spans="1:72" ht="15.75" x14ac:dyDescent="0.25">
      <c r="A6752" s="52"/>
      <c r="B6752" s="56"/>
      <c r="C6752" s="7"/>
      <c r="D6752" s="7"/>
      <c r="E6752" s="7"/>
      <c r="F6752" s="7"/>
      <c r="J6752" s="71"/>
      <c r="K6752" s="74"/>
      <c r="L6752" s="176"/>
      <c r="M6752" s="176"/>
      <c r="N6752" s="78"/>
      <c r="R6752" s="80"/>
      <c r="S6752" s="92"/>
      <c r="W6752" s="104"/>
      <c r="X6752" s="199"/>
      <c r="Y6752" s="62"/>
      <c r="Z6752" s="105"/>
      <c r="AA6752" s="104"/>
      <c r="AC6752" s="105"/>
      <c r="AD6752" s="105"/>
      <c r="AE6752" s="71"/>
      <c r="AF6752" s="71"/>
      <c r="AG6752" s="71"/>
      <c r="AH6752" s="71"/>
      <c r="AI6752" s="117"/>
      <c r="AK6752" s="116"/>
      <c r="AL6752" s="116"/>
      <c r="AR6752" s="127"/>
      <c r="AT6752" s="7"/>
      <c r="AU6752" s="7"/>
      <c r="AV6752" s="133"/>
      <c r="AW6752" s="126"/>
      <c r="AX6752" s="137"/>
      <c r="BQ6752" s="155"/>
      <c r="BS6752" s="6"/>
      <c r="BT6752" s="11"/>
    </row>
    <row r="6753" spans="1:72" ht="15.75" x14ac:dyDescent="0.25">
      <c r="A6753" s="52"/>
      <c r="B6753" s="56"/>
      <c r="C6753" s="7"/>
      <c r="D6753" s="7"/>
      <c r="E6753" s="7"/>
      <c r="F6753" s="7"/>
      <c r="J6753" s="71"/>
      <c r="K6753" s="74"/>
      <c r="L6753" s="176"/>
      <c r="M6753" s="176"/>
      <c r="N6753" s="78"/>
      <c r="R6753" s="80"/>
      <c r="S6753" s="92"/>
      <c r="W6753" s="104"/>
      <c r="X6753" s="199"/>
      <c r="Y6753" s="62"/>
      <c r="Z6753" s="105"/>
      <c r="AA6753" s="104"/>
      <c r="AC6753" s="105"/>
      <c r="AD6753" s="105"/>
      <c r="AE6753" s="71"/>
      <c r="AF6753" s="71"/>
      <c r="AG6753" s="71"/>
      <c r="AH6753" s="71"/>
      <c r="AI6753" s="117"/>
      <c r="AK6753" s="116"/>
      <c r="AL6753" s="116"/>
      <c r="AR6753" s="127"/>
      <c r="AT6753" s="7"/>
      <c r="AU6753" s="7"/>
      <c r="AV6753" s="133"/>
      <c r="AW6753" s="126"/>
      <c r="AX6753" s="137"/>
      <c r="BQ6753" s="155"/>
      <c r="BS6753" s="6"/>
      <c r="BT6753" s="11"/>
    </row>
    <row r="6754" spans="1:72" ht="15.75" x14ac:dyDescent="0.25">
      <c r="A6754" s="52"/>
      <c r="B6754" s="56"/>
      <c r="C6754" s="7"/>
      <c r="D6754" s="7"/>
      <c r="E6754" s="7"/>
      <c r="F6754" s="7"/>
      <c r="J6754" s="71"/>
      <c r="K6754" s="74"/>
      <c r="L6754" s="176"/>
      <c r="M6754" s="176"/>
      <c r="N6754" s="78"/>
      <c r="R6754" s="80"/>
      <c r="S6754" s="92"/>
      <c r="W6754" s="104"/>
      <c r="X6754" s="199"/>
      <c r="Y6754" s="62"/>
      <c r="Z6754" s="105"/>
      <c r="AA6754" s="104"/>
      <c r="AC6754" s="105"/>
      <c r="AD6754" s="105"/>
      <c r="AE6754" s="71"/>
      <c r="AF6754" s="71"/>
      <c r="AG6754" s="71"/>
      <c r="AH6754" s="71"/>
      <c r="AI6754" s="117"/>
      <c r="AK6754" s="116"/>
      <c r="AL6754" s="116"/>
      <c r="AR6754" s="127"/>
      <c r="AT6754" s="7"/>
      <c r="AU6754" s="7"/>
      <c r="AV6754" s="133"/>
      <c r="AW6754" s="126"/>
      <c r="AX6754" s="137"/>
      <c r="BQ6754" s="155"/>
      <c r="BS6754" s="6"/>
      <c r="BT6754" s="11"/>
    </row>
    <row r="6755" spans="1:72" ht="15.75" x14ac:dyDescent="0.25">
      <c r="A6755" s="52"/>
      <c r="B6755" s="56"/>
      <c r="C6755" s="7"/>
      <c r="D6755" s="7"/>
      <c r="E6755" s="7"/>
      <c r="F6755" s="7"/>
      <c r="J6755" s="71"/>
      <c r="K6755" s="74"/>
      <c r="L6755" s="176"/>
      <c r="M6755" s="176"/>
      <c r="N6755" s="78"/>
      <c r="R6755" s="80"/>
      <c r="S6755" s="92"/>
      <c r="W6755" s="104"/>
      <c r="X6755" s="199"/>
      <c r="Y6755" s="62"/>
      <c r="Z6755" s="105"/>
      <c r="AA6755" s="104"/>
      <c r="AC6755" s="105"/>
      <c r="AD6755" s="105"/>
      <c r="AE6755" s="71"/>
      <c r="AF6755" s="71"/>
      <c r="AG6755" s="71"/>
      <c r="AH6755" s="71"/>
      <c r="AI6755" s="117"/>
      <c r="AK6755" s="116"/>
      <c r="AL6755" s="116"/>
      <c r="AR6755" s="127"/>
      <c r="AT6755" s="7"/>
      <c r="AU6755" s="7"/>
      <c r="AV6755" s="133"/>
      <c r="AW6755" s="126"/>
      <c r="AX6755" s="137"/>
      <c r="BQ6755" s="155"/>
      <c r="BS6755" s="6"/>
      <c r="BT6755" s="11"/>
    </row>
    <row r="6756" spans="1:72" ht="15.75" x14ac:dyDescent="0.25">
      <c r="A6756" s="52"/>
      <c r="B6756" s="56"/>
      <c r="C6756" s="7"/>
      <c r="D6756" s="7"/>
      <c r="E6756" s="7"/>
      <c r="F6756" s="7"/>
      <c r="J6756" s="71"/>
      <c r="K6756" s="74"/>
      <c r="L6756" s="176"/>
      <c r="M6756" s="176"/>
      <c r="N6756" s="78"/>
      <c r="R6756" s="80"/>
      <c r="S6756" s="92"/>
      <c r="W6756" s="104"/>
      <c r="X6756" s="199"/>
      <c r="Y6756" s="62"/>
      <c r="Z6756" s="105"/>
      <c r="AA6756" s="104"/>
      <c r="AC6756" s="105"/>
      <c r="AD6756" s="105"/>
      <c r="AE6756" s="71"/>
      <c r="AF6756" s="71"/>
      <c r="AG6756" s="71"/>
      <c r="AH6756" s="71"/>
      <c r="AI6756" s="117"/>
      <c r="AK6756" s="116"/>
      <c r="AL6756" s="116"/>
      <c r="AR6756" s="127"/>
      <c r="AT6756" s="7"/>
      <c r="AU6756" s="7"/>
      <c r="AV6756" s="133"/>
      <c r="AW6756" s="126"/>
      <c r="AX6756" s="137"/>
      <c r="BQ6756" s="155"/>
      <c r="BS6756" s="6"/>
      <c r="BT6756" s="11"/>
    </row>
    <row r="6757" spans="1:72" ht="15.75" x14ac:dyDescent="0.25">
      <c r="A6757" s="52"/>
      <c r="B6757" s="56"/>
      <c r="C6757" s="7"/>
      <c r="D6757" s="7"/>
      <c r="E6757" s="7"/>
      <c r="F6757" s="7"/>
      <c r="J6757" s="71"/>
      <c r="K6757" s="74"/>
      <c r="L6757" s="176"/>
      <c r="M6757" s="176"/>
      <c r="N6757" s="78"/>
      <c r="R6757" s="80"/>
      <c r="S6757" s="92"/>
      <c r="W6757" s="104"/>
      <c r="X6757" s="199"/>
      <c r="Y6757" s="62"/>
      <c r="Z6757" s="105"/>
      <c r="AA6757" s="104"/>
      <c r="AC6757" s="105"/>
      <c r="AD6757" s="105"/>
      <c r="AE6757" s="71"/>
      <c r="AF6757" s="71"/>
      <c r="AG6757" s="71"/>
      <c r="AH6757" s="71"/>
      <c r="AI6757" s="117"/>
      <c r="AK6757" s="116"/>
      <c r="AL6757" s="116"/>
      <c r="AR6757" s="127"/>
      <c r="AT6757" s="7"/>
      <c r="AU6757" s="7"/>
      <c r="AV6757" s="133"/>
      <c r="AW6757" s="126"/>
      <c r="AX6757" s="137"/>
      <c r="BQ6757" s="155"/>
      <c r="BS6757" s="6"/>
      <c r="BT6757" s="11"/>
    </row>
    <row r="6758" spans="1:72" ht="15.75" x14ac:dyDescent="0.25">
      <c r="A6758" s="52"/>
      <c r="B6758" s="56"/>
      <c r="C6758" s="7"/>
      <c r="D6758" s="7"/>
      <c r="E6758" s="7"/>
      <c r="F6758" s="7"/>
      <c r="J6758" s="71"/>
      <c r="K6758" s="74"/>
      <c r="L6758" s="176"/>
      <c r="M6758" s="176"/>
      <c r="N6758" s="78"/>
      <c r="R6758" s="80"/>
      <c r="S6758" s="92"/>
      <c r="W6758" s="104"/>
      <c r="X6758" s="199"/>
      <c r="Y6758" s="62"/>
      <c r="Z6758" s="105"/>
      <c r="AA6758" s="104"/>
      <c r="AC6758" s="105"/>
      <c r="AD6758" s="105"/>
      <c r="AE6758" s="71"/>
      <c r="AF6758" s="71"/>
      <c r="AG6758" s="71"/>
      <c r="AH6758" s="71"/>
      <c r="AI6758" s="117"/>
      <c r="AK6758" s="116"/>
      <c r="AL6758" s="116"/>
      <c r="AR6758" s="127"/>
      <c r="AT6758" s="7"/>
      <c r="AU6758" s="7"/>
      <c r="AV6758" s="133"/>
      <c r="AW6758" s="126"/>
      <c r="AX6758" s="137"/>
      <c r="BQ6758" s="155"/>
      <c r="BS6758" s="6"/>
      <c r="BT6758" s="11"/>
    </row>
    <row r="6759" spans="1:72" ht="15.75" x14ac:dyDescent="0.25">
      <c r="A6759" s="52"/>
      <c r="B6759" s="56"/>
      <c r="C6759" s="7"/>
      <c r="D6759" s="7"/>
      <c r="E6759" s="7"/>
      <c r="F6759" s="7"/>
      <c r="J6759" s="71"/>
      <c r="K6759" s="74"/>
      <c r="L6759" s="176"/>
      <c r="M6759" s="176"/>
      <c r="N6759" s="78"/>
      <c r="R6759" s="80"/>
      <c r="S6759" s="92"/>
      <c r="W6759" s="104"/>
      <c r="X6759" s="199"/>
      <c r="Y6759" s="62"/>
      <c r="Z6759" s="105"/>
      <c r="AA6759" s="104"/>
      <c r="AC6759" s="105"/>
      <c r="AD6759" s="105"/>
      <c r="AE6759" s="71"/>
      <c r="AF6759" s="71"/>
      <c r="AG6759" s="71"/>
      <c r="AH6759" s="71"/>
      <c r="AI6759" s="117"/>
      <c r="AK6759" s="116"/>
      <c r="AL6759" s="116"/>
      <c r="AR6759" s="127"/>
      <c r="AT6759" s="7"/>
      <c r="AU6759" s="7"/>
      <c r="AV6759" s="133"/>
      <c r="AW6759" s="126"/>
      <c r="AX6759" s="137"/>
      <c r="BQ6759" s="155"/>
      <c r="BS6759" s="6"/>
      <c r="BT6759" s="11"/>
    </row>
    <row r="6760" spans="1:72" ht="15.75" x14ac:dyDescent="0.25">
      <c r="A6760" s="52"/>
      <c r="B6760" s="56"/>
      <c r="C6760" s="7"/>
      <c r="D6760" s="7"/>
      <c r="E6760" s="7"/>
      <c r="F6760" s="7"/>
      <c r="J6760" s="71"/>
      <c r="K6760" s="74"/>
      <c r="L6760" s="176"/>
      <c r="M6760" s="176"/>
      <c r="N6760" s="78"/>
      <c r="R6760" s="80"/>
      <c r="S6760" s="92"/>
      <c r="W6760" s="104"/>
      <c r="X6760" s="199"/>
      <c r="Y6760" s="62"/>
      <c r="Z6760" s="105"/>
      <c r="AA6760" s="104"/>
      <c r="AC6760" s="105"/>
      <c r="AD6760" s="105"/>
      <c r="AE6760" s="71"/>
      <c r="AF6760" s="71"/>
      <c r="AG6760" s="71"/>
      <c r="AH6760" s="71"/>
      <c r="AI6760" s="117"/>
      <c r="AK6760" s="116"/>
      <c r="AL6760" s="116"/>
      <c r="AR6760" s="127"/>
      <c r="AT6760" s="7"/>
      <c r="AU6760" s="7"/>
      <c r="AV6760" s="133"/>
      <c r="AW6760" s="126"/>
      <c r="AX6760" s="137"/>
      <c r="BQ6760" s="155"/>
      <c r="BS6760" s="6"/>
      <c r="BT6760" s="11"/>
    </row>
    <row r="6761" spans="1:72" ht="15.75" x14ac:dyDescent="0.25">
      <c r="A6761" s="52"/>
      <c r="B6761" s="56"/>
      <c r="C6761" s="7"/>
      <c r="D6761" s="7"/>
      <c r="E6761" s="7"/>
      <c r="F6761" s="7"/>
      <c r="J6761" s="71"/>
      <c r="K6761" s="74"/>
      <c r="L6761" s="176"/>
      <c r="M6761" s="176"/>
      <c r="N6761" s="78"/>
      <c r="R6761" s="80"/>
      <c r="S6761" s="92"/>
      <c r="W6761" s="104"/>
      <c r="X6761" s="199"/>
      <c r="Y6761" s="62"/>
      <c r="Z6761" s="105"/>
      <c r="AA6761" s="104"/>
      <c r="AC6761" s="105"/>
      <c r="AD6761" s="105"/>
      <c r="AE6761" s="71"/>
      <c r="AF6761" s="71"/>
      <c r="AG6761" s="71"/>
      <c r="AH6761" s="71"/>
      <c r="AI6761" s="117"/>
      <c r="AK6761" s="116"/>
      <c r="AL6761" s="116"/>
      <c r="AR6761" s="127"/>
      <c r="AT6761" s="7"/>
      <c r="AU6761" s="7"/>
      <c r="AV6761" s="133"/>
      <c r="AW6761" s="126"/>
      <c r="AX6761" s="137"/>
      <c r="BQ6761" s="155"/>
      <c r="BS6761" s="6"/>
      <c r="BT6761" s="11"/>
    </row>
    <row r="6762" spans="1:72" ht="15.75" x14ac:dyDescent="0.25">
      <c r="A6762" s="52"/>
      <c r="B6762" s="56"/>
      <c r="C6762" s="7"/>
      <c r="D6762" s="7"/>
      <c r="E6762" s="7"/>
      <c r="F6762" s="7"/>
      <c r="J6762" s="71"/>
      <c r="K6762" s="74"/>
      <c r="L6762" s="176"/>
      <c r="M6762" s="176"/>
      <c r="N6762" s="78"/>
      <c r="R6762" s="80"/>
      <c r="S6762" s="92"/>
      <c r="W6762" s="104"/>
      <c r="X6762" s="199"/>
      <c r="Y6762" s="62"/>
      <c r="Z6762" s="105"/>
      <c r="AA6762" s="104"/>
      <c r="AC6762" s="105"/>
      <c r="AD6762" s="105"/>
      <c r="AE6762" s="71"/>
      <c r="AF6762" s="71"/>
      <c r="AG6762" s="71"/>
      <c r="AH6762" s="71"/>
      <c r="AI6762" s="117"/>
      <c r="AK6762" s="116"/>
      <c r="AL6762" s="116"/>
      <c r="AR6762" s="127"/>
      <c r="AT6762" s="7"/>
      <c r="AU6762" s="7"/>
      <c r="AV6762" s="133"/>
      <c r="AW6762" s="126"/>
      <c r="AX6762" s="137"/>
      <c r="BQ6762" s="155"/>
      <c r="BS6762" s="6"/>
      <c r="BT6762" s="11"/>
    </row>
    <row r="6763" spans="1:72" ht="15.75" x14ac:dyDescent="0.25">
      <c r="A6763" s="52"/>
      <c r="B6763" s="56"/>
      <c r="C6763" s="7"/>
      <c r="D6763" s="7"/>
      <c r="E6763" s="7"/>
      <c r="F6763" s="7"/>
      <c r="J6763" s="71"/>
      <c r="K6763" s="74"/>
      <c r="L6763" s="176"/>
      <c r="M6763" s="176"/>
      <c r="N6763" s="78"/>
      <c r="R6763" s="80"/>
      <c r="S6763" s="92"/>
      <c r="W6763" s="104"/>
      <c r="X6763" s="199"/>
      <c r="Y6763" s="62"/>
      <c r="Z6763" s="105"/>
      <c r="AA6763" s="104"/>
      <c r="AC6763" s="105"/>
      <c r="AD6763" s="105"/>
      <c r="AE6763" s="71"/>
      <c r="AF6763" s="71"/>
      <c r="AG6763" s="71"/>
      <c r="AH6763" s="71"/>
      <c r="AI6763" s="117"/>
      <c r="AK6763" s="116"/>
      <c r="AL6763" s="116"/>
      <c r="AR6763" s="127"/>
      <c r="AT6763" s="7"/>
      <c r="AU6763" s="7"/>
      <c r="AV6763" s="133"/>
      <c r="AW6763" s="126"/>
      <c r="AX6763" s="137"/>
      <c r="BQ6763" s="155"/>
      <c r="BS6763" s="6"/>
      <c r="BT6763" s="11"/>
    </row>
    <row r="6764" spans="1:72" ht="15.75" x14ac:dyDescent="0.25">
      <c r="A6764" s="52"/>
      <c r="B6764" s="56"/>
      <c r="C6764" s="7"/>
      <c r="D6764" s="7"/>
      <c r="E6764" s="7"/>
      <c r="F6764" s="7"/>
      <c r="J6764" s="71"/>
      <c r="K6764" s="74"/>
      <c r="L6764" s="176"/>
      <c r="M6764" s="176"/>
      <c r="N6764" s="78"/>
      <c r="R6764" s="80"/>
      <c r="S6764" s="92"/>
      <c r="W6764" s="104"/>
      <c r="X6764" s="199"/>
      <c r="Y6764" s="62"/>
      <c r="Z6764" s="105"/>
      <c r="AA6764" s="104"/>
      <c r="AC6764" s="105"/>
      <c r="AD6764" s="105"/>
      <c r="AE6764" s="71"/>
      <c r="AF6764" s="71"/>
      <c r="AG6764" s="71"/>
      <c r="AH6764" s="71"/>
      <c r="AI6764" s="117"/>
      <c r="AK6764" s="116"/>
      <c r="AL6764" s="116"/>
      <c r="AR6764" s="127"/>
      <c r="AT6764" s="7"/>
      <c r="AU6764" s="7"/>
      <c r="AV6764" s="133"/>
      <c r="AW6764" s="126"/>
      <c r="AX6764" s="137"/>
      <c r="BQ6764" s="155"/>
      <c r="BS6764" s="6"/>
      <c r="BT6764" s="11"/>
    </row>
    <row r="6765" spans="1:72" ht="15.75" x14ac:dyDescent="0.25">
      <c r="A6765" s="52"/>
      <c r="B6765" s="56"/>
      <c r="C6765" s="7"/>
      <c r="D6765" s="7"/>
      <c r="E6765" s="7"/>
      <c r="F6765" s="7"/>
      <c r="J6765" s="71"/>
      <c r="K6765" s="74"/>
      <c r="L6765" s="176"/>
      <c r="M6765" s="176"/>
      <c r="N6765" s="78"/>
      <c r="R6765" s="80"/>
      <c r="S6765" s="92"/>
      <c r="W6765" s="104"/>
      <c r="X6765" s="199"/>
      <c r="Y6765" s="62"/>
      <c r="Z6765" s="105"/>
      <c r="AA6765" s="104"/>
      <c r="AC6765" s="105"/>
      <c r="AD6765" s="105"/>
      <c r="AE6765" s="71"/>
      <c r="AF6765" s="71"/>
      <c r="AG6765" s="71"/>
      <c r="AH6765" s="71"/>
      <c r="AI6765" s="117"/>
      <c r="AK6765" s="116"/>
      <c r="AL6765" s="116"/>
      <c r="AR6765" s="127"/>
      <c r="AT6765" s="7"/>
      <c r="AU6765" s="7"/>
      <c r="AV6765" s="133"/>
      <c r="AW6765" s="126"/>
      <c r="AX6765" s="137"/>
      <c r="BQ6765" s="155"/>
      <c r="BS6765" s="6"/>
      <c r="BT6765" s="11"/>
    </row>
    <row r="6766" spans="1:72" ht="15.75" x14ac:dyDescent="0.25">
      <c r="A6766" s="52"/>
      <c r="B6766" s="56"/>
      <c r="C6766" s="7"/>
      <c r="D6766" s="7"/>
      <c r="E6766" s="7"/>
      <c r="F6766" s="7"/>
      <c r="J6766" s="71"/>
      <c r="K6766" s="74"/>
      <c r="L6766" s="176"/>
      <c r="M6766" s="176"/>
      <c r="N6766" s="78"/>
      <c r="R6766" s="80"/>
      <c r="S6766" s="92"/>
      <c r="W6766" s="104"/>
      <c r="X6766" s="199"/>
      <c r="Y6766" s="62"/>
      <c r="Z6766" s="105"/>
      <c r="AA6766" s="104"/>
      <c r="AC6766" s="105"/>
      <c r="AD6766" s="105"/>
      <c r="AE6766" s="71"/>
      <c r="AF6766" s="71"/>
      <c r="AG6766" s="71"/>
      <c r="AH6766" s="71"/>
      <c r="AI6766" s="117"/>
      <c r="AK6766" s="116"/>
      <c r="AL6766" s="116"/>
      <c r="AR6766" s="127"/>
      <c r="AT6766" s="7"/>
      <c r="AU6766" s="7"/>
      <c r="AV6766" s="133"/>
      <c r="AW6766" s="126"/>
      <c r="AX6766" s="137"/>
      <c r="BQ6766" s="155"/>
      <c r="BS6766" s="6"/>
      <c r="BT6766" s="11"/>
    </row>
    <row r="6767" spans="1:72" ht="15.75" x14ac:dyDescent="0.25">
      <c r="A6767" s="52"/>
      <c r="B6767" s="56"/>
      <c r="C6767" s="7"/>
      <c r="D6767" s="7"/>
      <c r="E6767" s="7"/>
      <c r="F6767" s="7"/>
      <c r="J6767" s="71"/>
      <c r="K6767" s="74"/>
      <c r="L6767" s="176"/>
      <c r="M6767" s="176"/>
      <c r="N6767" s="78"/>
      <c r="R6767" s="80"/>
      <c r="S6767" s="92"/>
      <c r="W6767" s="104"/>
      <c r="X6767" s="199"/>
      <c r="Y6767" s="62"/>
      <c r="Z6767" s="105"/>
      <c r="AA6767" s="104"/>
      <c r="AC6767" s="105"/>
      <c r="AD6767" s="105"/>
      <c r="AE6767" s="71"/>
      <c r="AF6767" s="71"/>
      <c r="AG6767" s="71"/>
      <c r="AH6767" s="71"/>
      <c r="AI6767" s="117"/>
      <c r="AK6767" s="116"/>
      <c r="AL6767" s="116"/>
      <c r="AR6767" s="127"/>
      <c r="AT6767" s="7"/>
      <c r="AU6767" s="7"/>
      <c r="AV6767" s="133"/>
      <c r="AW6767" s="126"/>
      <c r="AX6767" s="137"/>
      <c r="BQ6767" s="155"/>
      <c r="BS6767" s="6"/>
      <c r="BT6767" s="11"/>
    </row>
    <row r="6768" spans="1:72" ht="15.75" x14ac:dyDescent="0.25">
      <c r="A6768" s="52"/>
      <c r="B6768" s="56"/>
      <c r="C6768" s="7"/>
      <c r="D6768" s="7"/>
      <c r="E6768" s="7"/>
      <c r="F6768" s="7"/>
      <c r="J6768" s="71"/>
      <c r="K6768" s="74"/>
      <c r="L6768" s="176"/>
      <c r="M6768" s="176"/>
      <c r="N6768" s="78"/>
      <c r="R6768" s="80"/>
      <c r="S6768" s="92"/>
      <c r="W6768" s="104"/>
      <c r="X6768" s="199"/>
      <c r="Y6768" s="62"/>
      <c r="Z6768" s="105"/>
      <c r="AA6768" s="104"/>
      <c r="AC6768" s="105"/>
      <c r="AD6768" s="105"/>
      <c r="AE6768" s="71"/>
      <c r="AF6768" s="71"/>
      <c r="AG6768" s="71"/>
      <c r="AH6768" s="71"/>
      <c r="AI6768" s="117"/>
      <c r="AK6768" s="116"/>
      <c r="AL6768" s="116"/>
      <c r="AR6768" s="127"/>
      <c r="AT6768" s="7"/>
      <c r="AU6768" s="7"/>
      <c r="AV6768" s="133"/>
      <c r="AW6768" s="126"/>
      <c r="AX6768" s="137"/>
      <c r="BQ6768" s="155"/>
      <c r="BS6768" s="6"/>
      <c r="BT6768" s="11"/>
    </row>
    <row r="6769" spans="1:72" ht="15.75" x14ac:dyDescent="0.25">
      <c r="A6769" s="52"/>
      <c r="B6769" s="56"/>
      <c r="C6769" s="7"/>
      <c r="D6769" s="7"/>
      <c r="E6769" s="7"/>
      <c r="F6769" s="7"/>
      <c r="J6769" s="71"/>
      <c r="K6769" s="74"/>
      <c r="L6769" s="176"/>
      <c r="M6769" s="176"/>
      <c r="N6769" s="78"/>
      <c r="R6769" s="80"/>
      <c r="S6769" s="92"/>
      <c r="W6769" s="104"/>
      <c r="X6769" s="199"/>
      <c r="Y6769" s="62"/>
      <c r="Z6769" s="105"/>
      <c r="AA6769" s="104"/>
      <c r="AC6769" s="105"/>
      <c r="AD6769" s="105"/>
      <c r="AE6769" s="71"/>
      <c r="AF6769" s="71"/>
      <c r="AG6769" s="71"/>
      <c r="AH6769" s="71"/>
      <c r="AI6769" s="117"/>
      <c r="AK6769" s="116"/>
      <c r="AL6769" s="116"/>
      <c r="AR6769" s="127"/>
      <c r="AT6769" s="7"/>
      <c r="AU6769" s="7"/>
      <c r="AV6769" s="133"/>
      <c r="AW6769" s="126"/>
      <c r="AX6769" s="137"/>
      <c r="BQ6769" s="155"/>
      <c r="BS6769" s="6"/>
      <c r="BT6769" s="11"/>
    </row>
    <row r="6770" spans="1:72" ht="15.75" x14ac:dyDescent="0.25">
      <c r="A6770" s="52"/>
      <c r="B6770" s="56"/>
      <c r="C6770" s="7"/>
      <c r="D6770" s="7"/>
      <c r="E6770" s="7"/>
      <c r="F6770" s="7"/>
      <c r="J6770" s="71"/>
      <c r="K6770" s="74"/>
      <c r="L6770" s="176"/>
      <c r="M6770" s="176"/>
      <c r="N6770" s="78"/>
      <c r="R6770" s="80"/>
      <c r="S6770" s="92"/>
      <c r="W6770" s="104"/>
      <c r="X6770" s="199"/>
      <c r="Y6770" s="62"/>
      <c r="Z6770" s="105"/>
      <c r="AA6770" s="104"/>
      <c r="AC6770" s="105"/>
      <c r="AD6770" s="105"/>
      <c r="AE6770" s="71"/>
      <c r="AF6770" s="71"/>
      <c r="AG6770" s="71"/>
      <c r="AH6770" s="71"/>
      <c r="AI6770" s="117"/>
      <c r="AK6770" s="116"/>
      <c r="AL6770" s="116"/>
      <c r="AR6770" s="127"/>
      <c r="AT6770" s="7"/>
      <c r="AU6770" s="7"/>
      <c r="AV6770" s="133"/>
      <c r="AW6770" s="126"/>
      <c r="AX6770" s="137"/>
      <c r="BQ6770" s="155"/>
      <c r="BS6770" s="6"/>
      <c r="BT6770" s="11"/>
    </row>
    <row r="6771" spans="1:72" ht="15.75" x14ac:dyDescent="0.25">
      <c r="A6771" s="52"/>
      <c r="B6771" s="56"/>
      <c r="C6771" s="7"/>
      <c r="D6771" s="7"/>
      <c r="E6771" s="7"/>
      <c r="F6771" s="7"/>
      <c r="J6771" s="71"/>
      <c r="K6771" s="74"/>
      <c r="L6771" s="176"/>
      <c r="M6771" s="176"/>
      <c r="N6771" s="78"/>
      <c r="R6771" s="80"/>
      <c r="S6771" s="92"/>
      <c r="W6771" s="104"/>
      <c r="X6771" s="199"/>
      <c r="Y6771" s="62"/>
      <c r="Z6771" s="105"/>
      <c r="AA6771" s="104"/>
      <c r="AC6771" s="105"/>
      <c r="AD6771" s="105"/>
      <c r="AE6771" s="71"/>
      <c r="AF6771" s="71"/>
      <c r="AG6771" s="71"/>
      <c r="AH6771" s="71"/>
      <c r="AI6771" s="117"/>
      <c r="AK6771" s="116"/>
      <c r="AL6771" s="116"/>
      <c r="AR6771" s="127"/>
      <c r="AT6771" s="7"/>
      <c r="AU6771" s="7"/>
      <c r="AV6771" s="133"/>
      <c r="AW6771" s="126"/>
      <c r="AX6771" s="137"/>
      <c r="BQ6771" s="155"/>
      <c r="BS6771" s="6"/>
      <c r="BT6771" s="11"/>
    </row>
    <row r="6772" spans="1:72" ht="15.75" x14ac:dyDescent="0.25">
      <c r="A6772" s="52"/>
      <c r="B6772" s="56"/>
      <c r="C6772" s="7"/>
      <c r="D6772" s="7"/>
      <c r="E6772" s="7"/>
      <c r="F6772" s="7"/>
      <c r="J6772" s="71"/>
      <c r="K6772" s="74"/>
      <c r="L6772" s="176"/>
      <c r="M6772" s="176"/>
      <c r="N6772" s="78"/>
      <c r="R6772" s="80"/>
      <c r="S6772" s="92"/>
      <c r="W6772" s="104"/>
      <c r="X6772" s="199"/>
      <c r="Y6772" s="62"/>
      <c r="Z6772" s="105"/>
      <c r="AA6772" s="104"/>
      <c r="AC6772" s="105"/>
      <c r="AD6772" s="105"/>
      <c r="AE6772" s="71"/>
      <c r="AF6772" s="71"/>
      <c r="AG6772" s="71"/>
      <c r="AH6772" s="71"/>
      <c r="AI6772" s="117"/>
      <c r="AK6772" s="116"/>
      <c r="AL6772" s="116"/>
      <c r="AR6772" s="127"/>
      <c r="AT6772" s="7"/>
      <c r="AU6772" s="7"/>
      <c r="AV6772" s="133"/>
      <c r="AW6772" s="126"/>
      <c r="AX6772" s="137"/>
      <c r="BQ6772" s="155"/>
      <c r="BS6772" s="6"/>
      <c r="BT6772" s="11"/>
    </row>
    <row r="6773" spans="1:72" ht="15.75" x14ac:dyDescent="0.25">
      <c r="A6773" s="52"/>
      <c r="B6773" s="56"/>
      <c r="C6773" s="7"/>
      <c r="D6773" s="7"/>
      <c r="E6773" s="7"/>
      <c r="F6773" s="7"/>
      <c r="J6773" s="71"/>
      <c r="K6773" s="74"/>
      <c r="L6773" s="176"/>
      <c r="M6773" s="176"/>
      <c r="N6773" s="78"/>
      <c r="R6773" s="80"/>
      <c r="S6773" s="92"/>
      <c r="W6773" s="104"/>
      <c r="X6773" s="199"/>
      <c r="Y6773" s="62"/>
      <c r="Z6773" s="105"/>
      <c r="AA6773" s="104"/>
      <c r="AC6773" s="105"/>
      <c r="AD6773" s="105"/>
      <c r="AE6773" s="71"/>
      <c r="AF6773" s="71"/>
      <c r="AG6773" s="71"/>
      <c r="AH6773" s="71"/>
      <c r="AI6773" s="117"/>
      <c r="AK6773" s="116"/>
      <c r="AL6773" s="116"/>
      <c r="AR6773" s="127"/>
      <c r="AT6773" s="7"/>
      <c r="AU6773" s="7"/>
      <c r="AV6773" s="133"/>
      <c r="AW6773" s="126"/>
      <c r="AX6773" s="137"/>
      <c r="BQ6773" s="155"/>
      <c r="BS6773" s="6"/>
      <c r="BT6773" s="11"/>
    </row>
    <row r="6774" spans="1:72" ht="15.75" x14ac:dyDescent="0.25">
      <c r="A6774" s="52"/>
      <c r="B6774" s="56"/>
      <c r="C6774" s="7"/>
      <c r="D6774" s="7"/>
      <c r="E6774" s="7"/>
      <c r="F6774" s="7"/>
      <c r="J6774" s="71"/>
      <c r="K6774" s="74"/>
      <c r="L6774" s="176"/>
      <c r="M6774" s="176"/>
      <c r="N6774" s="78"/>
      <c r="R6774" s="80"/>
      <c r="S6774" s="92"/>
      <c r="W6774" s="104"/>
      <c r="X6774" s="199"/>
      <c r="Y6774" s="62"/>
      <c r="Z6774" s="105"/>
      <c r="AA6774" s="104"/>
      <c r="AC6774" s="105"/>
      <c r="AD6774" s="105"/>
      <c r="AE6774" s="71"/>
      <c r="AF6774" s="71"/>
      <c r="AG6774" s="71"/>
      <c r="AH6774" s="71"/>
      <c r="AI6774" s="117"/>
      <c r="AK6774" s="116"/>
      <c r="AL6774" s="116"/>
      <c r="AR6774" s="127"/>
      <c r="AT6774" s="7"/>
      <c r="AU6774" s="7"/>
      <c r="AV6774" s="133"/>
      <c r="AW6774" s="126"/>
      <c r="AX6774" s="137"/>
      <c r="BQ6774" s="155"/>
      <c r="BS6774" s="6"/>
      <c r="BT6774" s="11"/>
    </row>
    <row r="6775" spans="1:72" ht="15.75" x14ac:dyDescent="0.25">
      <c r="A6775" s="52"/>
      <c r="B6775" s="56"/>
      <c r="C6775" s="7"/>
      <c r="D6775" s="7"/>
      <c r="E6775" s="7"/>
      <c r="F6775" s="7"/>
      <c r="J6775" s="71"/>
      <c r="K6775" s="74"/>
      <c r="L6775" s="176"/>
      <c r="M6775" s="176"/>
      <c r="N6775" s="78"/>
      <c r="R6775" s="80"/>
      <c r="S6775" s="92"/>
      <c r="W6775" s="104"/>
      <c r="X6775" s="199"/>
      <c r="Y6775" s="62"/>
      <c r="Z6775" s="105"/>
      <c r="AA6775" s="104"/>
      <c r="AC6775" s="105"/>
      <c r="AD6775" s="105"/>
      <c r="AE6775" s="71"/>
      <c r="AF6775" s="71"/>
      <c r="AG6775" s="71"/>
      <c r="AH6775" s="71"/>
      <c r="AI6775" s="117"/>
      <c r="AK6775" s="116"/>
      <c r="AL6775" s="116"/>
      <c r="AR6775" s="127"/>
      <c r="AT6775" s="7"/>
      <c r="AU6775" s="7"/>
      <c r="AV6775" s="133"/>
      <c r="AW6775" s="126"/>
      <c r="AX6775" s="137"/>
      <c r="BQ6775" s="155"/>
      <c r="BS6775" s="6"/>
      <c r="BT6775" s="11"/>
    </row>
    <row r="6776" spans="1:72" ht="15.75" x14ac:dyDescent="0.25">
      <c r="A6776" s="52"/>
      <c r="B6776" s="56"/>
      <c r="C6776" s="7"/>
      <c r="D6776" s="7"/>
      <c r="E6776" s="7"/>
      <c r="F6776" s="7"/>
      <c r="J6776" s="71"/>
      <c r="K6776" s="74"/>
      <c r="L6776" s="176"/>
      <c r="M6776" s="176"/>
      <c r="N6776" s="78"/>
      <c r="R6776" s="80"/>
      <c r="S6776" s="92"/>
      <c r="W6776" s="104"/>
      <c r="X6776" s="199"/>
      <c r="Y6776" s="62"/>
      <c r="Z6776" s="105"/>
      <c r="AA6776" s="104"/>
      <c r="AC6776" s="105"/>
      <c r="AD6776" s="105"/>
      <c r="AE6776" s="71"/>
      <c r="AF6776" s="71"/>
      <c r="AG6776" s="71"/>
      <c r="AH6776" s="71"/>
      <c r="AI6776" s="117"/>
      <c r="AK6776" s="116"/>
      <c r="AL6776" s="116"/>
      <c r="AR6776" s="127"/>
      <c r="AT6776" s="7"/>
      <c r="AU6776" s="7"/>
      <c r="AV6776" s="133"/>
      <c r="AW6776" s="126"/>
      <c r="AX6776" s="137"/>
      <c r="BQ6776" s="155"/>
      <c r="BS6776" s="6"/>
      <c r="BT6776" s="11"/>
    </row>
    <row r="6777" spans="1:72" ht="15.75" x14ac:dyDescent="0.25">
      <c r="A6777" s="52"/>
      <c r="B6777" s="56"/>
      <c r="C6777" s="7"/>
      <c r="D6777" s="7"/>
      <c r="E6777" s="7"/>
      <c r="F6777" s="7"/>
      <c r="J6777" s="71"/>
      <c r="K6777" s="74"/>
      <c r="L6777" s="176"/>
      <c r="M6777" s="176"/>
      <c r="N6777" s="78"/>
      <c r="R6777" s="80"/>
      <c r="S6777" s="92"/>
      <c r="W6777" s="104"/>
      <c r="X6777" s="199"/>
      <c r="Y6777" s="62"/>
      <c r="Z6777" s="105"/>
      <c r="AA6777" s="104"/>
      <c r="AC6777" s="105"/>
      <c r="AD6777" s="105"/>
      <c r="AE6777" s="71"/>
      <c r="AF6777" s="71"/>
      <c r="AG6777" s="71"/>
      <c r="AH6777" s="71"/>
      <c r="AI6777" s="117"/>
      <c r="AK6777" s="116"/>
      <c r="AL6777" s="116"/>
      <c r="AR6777" s="127"/>
      <c r="AT6777" s="7"/>
      <c r="AU6777" s="7"/>
      <c r="AV6777" s="133"/>
      <c r="AW6777" s="126"/>
      <c r="AX6777" s="137"/>
      <c r="BQ6777" s="155"/>
      <c r="BS6777" s="6"/>
      <c r="BT6777" s="11"/>
    </row>
    <row r="6778" spans="1:72" ht="15.75" x14ac:dyDescent="0.25">
      <c r="A6778" s="52"/>
      <c r="B6778" s="56"/>
      <c r="C6778" s="7"/>
      <c r="D6778" s="7"/>
      <c r="E6778" s="7"/>
      <c r="F6778" s="7"/>
      <c r="J6778" s="71"/>
      <c r="K6778" s="74"/>
      <c r="L6778" s="176"/>
      <c r="M6778" s="176"/>
      <c r="N6778" s="78"/>
      <c r="R6778" s="80"/>
      <c r="S6778" s="92"/>
      <c r="W6778" s="104"/>
      <c r="X6778" s="199"/>
      <c r="Y6778" s="62"/>
      <c r="Z6778" s="105"/>
      <c r="AA6778" s="104"/>
      <c r="AC6778" s="105"/>
      <c r="AD6778" s="105"/>
      <c r="AE6778" s="71"/>
      <c r="AF6778" s="71"/>
      <c r="AG6778" s="71"/>
      <c r="AH6778" s="71"/>
      <c r="AI6778" s="117"/>
      <c r="AK6778" s="116"/>
      <c r="AL6778" s="116"/>
      <c r="AR6778" s="127"/>
      <c r="AT6778" s="7"/>
      <c r="AU6778" s="7"/>
      <c r="AV6778" s="133"/>
      <c r="AW6778" s="126"/>
      <c r="AX6778" s="137"/>
      <c r="BQ6778" s="155"/>
      <c r="BS6778" s="6"/>
      <c r="BT6778" s="11"/>
    </row>
    <row r="6779" spans="1:72" ht="15.75" x14ac:dyDescent="0.25">
      <c r="A6779" s="52"/>
      <c r="B6779" s="56"/>
      <c r="C6779" s="7"/>
      <c r="D6779" s="7"/>
      <c r="E6779" s="7"/>
      <c r="F6779" s="7"/>
      <c r="J6779" s="71"/>
      <c r="K6779" s="74"/>
      <c r="L6779" s="176"/>
      <c r="M6779" s="176"/>
      <c r="N6779" s="78"/>
      <c r="R6779" s="80"/>
      <c r="S6779" s="92"/>
      <c r="W6779" s="104"/>
      <c r="X6779" s="199"/>
      <c r="Y6779" s="62"/>
      <c r="Z6779" s="105"/>
      <c r="AA6779" s="104"/>
      <c r="AC6779" s="105"/>
      <c r="AD6779" s="105"/>
      <c r="AE6779" s="71"/>
      <c r="AF6779" s="71"/>
      <c r="AG6779" s="71"/>
      <c r="AH6779" s="71"/>
      <c r="AI6779" s="117"/>
      <c r="AK6779" s="116"/>
      <c r="AL6779" s="116"/>
      <c r="AR6779" s="127"/>
      <c r="AT6779" s="7"/>
      <c r="AU6779" s="7"/>
      <c r="AV6779" s="133"/>
      <c r="AW6779" s="126"/>
      <c r="AX6779" s="137"/>
      <c r="BQ6779" s="155"/>
      <c r="BS6779" s="6"/>
      <c r="BT6779" s="11"/>
    </row>
    <row r="6780" spans="1:72" ht="15.75" x14ac:dyDescent="0.25">
      <c r="A6780" s="52"/>
      <c r="B6780" s="56"/>
      <c r="C6780" s="7"/>
      <c r="D6780" s="7"/>
      <c r="E6780" s="7"/>
      <c r="F6780" s="7"/>
      <c r="J6780" s="71"/>
      <c r="K6780" s="74"/>
      <c r="L6780" s="176"/>
      <c r="M6780" s="176"/>
      <c r="N6780" s="78"/>
      <c r="R6780" s="80"/>
      <c r="S6780" s="92"/>
      <c r="W6780" s="104"/>
      <c r="X6780" s="199"/>
      <c r="Y6780" s="62"/>
      <c r="Z6780" s="105"/>
      <c r="AA6780" s="104"/>
      <c r="AC6780" s="105"/>
      <c r="AD6780" s="105"/>
      <c r="AE6780" s="71"/>
      <c r="AF6780" s="71"/>
      <c r="AG6780" s="71"/>
      <c r="AH6780" s="71"/>
      <c r="AI6780" s="117"/>
      <c r="AK6780" s="116"/>
      <c r="AL6780" s="116"/>
      <c r="AR6780" s="127"/>
      <c r="AT6780" s="7"/>
      <c r="AU6780" s="7"/>
      <c r="AV6780" s="133"/>
      <c r="AW6780" s="126"/>
      <c r="AX6780" s="137"/>
      <c r="BQ6780" s="155"/>
      <c r="BS6780" s="6"/>
      <c r="BT6780" s="11"/>
    </row>
    <row r="6781" spans="1:72" ht="15.75" x14ac:dyDescent="0.25">
      <c r="A6781" s="52"/>
      <c r="B6781" s="56"/>
      <c r="C6781" s="7"/>
      <c r="D6781" s="7"/>
      <c r="E6781" s="7"/>
      <c r="F6781" s="7"/>
      <c r="J6781" s="71"/>
      <c r="K6781" s="74"/>
      <c r="L6781" s="176"/>
      <c r="M6781" s="176"/>
      <c r="N6781" s="78"/>
      <c r="R6781" s="80"/>
      <c r="S6781" s="92"/>
      <c r="W6781" s="104"/>
      <c r="X6781" s="199"/>
      <c r="Y6781" s="62"/>
      <c r="Z6781" s="105"/>
      <c r="AA6781" s="104"/>
      <c r="AC6781" s="105"/>
      <c r="AD6781" s="105"/>
      <c r="AE6781" s="71"/>
      <c r="AF6781" s="71"/>
      <c r="AG6781" s="71"/>
      <c r="AH6781" s="71"/>
      <c r="AI6781" s="117"/>
      <c r="AK6781" s="116"/>
      <c r="AL6781" s="116"/>
      <c r="AR6781" s="127"/>
      <c r="AT6781" s="7"/>
      <c r="AU6781" s="7"/>
      <c r="AV6781" s="133"/>
      <c r="AW6781" s="126"/>
      <c r="AX6781" s="137"/>
      <c r="BQ6781" s="155"/>
      <c r="BS6781" s="6"/>
      <c r="BT6781" s="11"/>
    </row>
    <row r="6782" spans="1:72" ht="15.75" x14ac:dyDescent="0.25">
      <c r="A6782" s="52"/>
      <c r="B6782" s="56"/>
      <c r="C6782" s="7"/>
      <c r="D6782" s="7"/>
      <c r="E6782" s="7"/>
      <c r="F6782" s="7"/>
      <c r="J6782" s="71"/>
      <c r="K6782" s="74"/>
      <c r="L6782" s="176"/>
      <c r="M6782" s="176"/>
      <c r="N6782" s="78"/>
      <c r="R6782" s="80"/>
      <c r="S6782" s="92"/>
      <c r="W6782" s="104"/>
      <c r="X6782" s="199"/>
      <c r="Y6782" s="62"/>
      <c r="Z6782" s="105"/>
      <c r="AA6782" s="104"/>
      <c r="AC6782" s="105"/>
      <c r="AD6782" s="105"/>
      <c r="AE6782" s="71"/>
      <c r="AF6782" s="71"/>
      <c r="AG6782" s="71"/>
      <c r="AH6782" s="71"/>
      <c r="AI6782" s="117"/>
      <c r="AK6782" s="116"/>
      <c r="AL6782" s="116"/>
      <c r="AR6782" s="127"/>
      <c r="AT6782" s="7"/>
      <c r="AU6782" s="7"/>
      <c r="AV6782" s="133"/>
      <c r="AW6782" s="126"/>
      <c r="AX6782" s="137"/>
      <c r="BQ6782" s="155"/>
      <c r="BS6782" s="6"/>
      <c r="BT6782" s="11"/>
    </row>
    <row r="6783" spans="1:72" ht="15.75" x14ac:dyDescent="0.25">
      <c r="A6783" s="52"/>
      <c r="B6783" s="56"/>
      <c r="C6783" s="7"/>
      <c r="D6783" s="7"/>
      <c r="E6783" s="7"/>
      <c r="F6783" s="7"/>
      <c r="J6783" s="71"/>
      <c r="K6783" s="74"/>
      <c r="L6783" s="176"/>
      <c r="M6783" s="176"/>
      <c r="N6783" s="78"/>
      <c r="R6783" s="80"/>
      <c r="S6783" s="92"/>
      <c r="W6783" s="104"/>
      <c r="X6783" s="199"/>
      <c r="Y6783" s="62"/>
      <c r="Z6783" s="105"/>
      <c r="AA6783" s="104"/>
      <c r="AC6783" s="105"/>
      <c r="AD6783" s="105"/>
      <c r="AE6783" s="71"/>
      <c r="AF6783" s="71"/>
      <c r="AG6783" s="71"/>
      <c r="AH6783" s="71"/>
      <c r="AI6783" s="117"/>
      <c r="AK6783" s="116"/>
      <c r="AL6783" s="116"/>
      <c r="AR6783" s="127"/>
      <c r="AT6783" s="7"/>
      <c r="AU6783" s="7"/>
      <c r="AV6783" s="133"/>
      <c r="AW6783" s="126"/>
      <c r="AX6783" s="137"/>
      <c r="BQ6783" s="155"/>
      <c r="BS6783" s="6"/>
      <c r="BT6783" s="11"/>
    </row>
    <row r="6784" spans="1:72" ht="15.75" x14ac:dyDescent="0.25">
      <c r="A6784" s="52"/>
      <c r="B6784" s="56"/>
      <c r="C6784" s="7"/>
      <c r="D6784" s="7"/>
      <c r="E6784" s="7"/>
      <c r="F6784" s="7"/>
      <c r="J6784" s="71"/>
      <c r="K6784" s="74"/>
      <c r="L6784" s="176"/>
      <c r="M6784" s="176"/>
      <c r="N6784" s="78"/>
      <c r="R6784" s="80"/>
      <c r="S6784" s="92"/>
      <c r="W6784" s="104"/>
      <c r="X6784" s="199"/>
      <c r="Y6784" s="62"/>
      <c r="Z6784" s="105"/>
      <c r="AA6784" s="104"/>
      <c r="AC6784" s="105"/>
      <c r="AD6784" s="105"/>
      <c r="AE6784" s="71"/>
      <c r="AF6784" s="71"/>
      <c r="AG6784" s="71"/>
      <c r="AH6784" s="71"/>
      <c r="AI6784" s="117"/>
      <c r="AK6784" s="116"/>
      <c r="AL6784" s="116"/>
      <c r="AR6784" s="127"/>
      <c r="AT6784" s="7"/>
      <c r="AU6784" s="7"/>
      <c r="AV6784" s="133"/>
      <c r="AW6784" s="126"/>
      <c r="AX6784" s="137"/>
      <c r="BQ6784" s="155"/>
      <c r="BS6784" s="6"/>
      <c r="BT6784" s="11"/>
    </row>
    <row r="6785" spans="1:72" ht="15.75" x14ac:dyDescent="0.25">
      <c r="A6785" s="52"/>
      <c r="B6785" s="56"/>
      <c r="C6785" s="7"/>
      <c r="D6785" s="7"/>
      <c r="E6785" s="7"/>
      <c r="F6785" s="7"/>
      <c r="J6785" s="71"/>
      <c r="K6785" s="74"/>
      <c r="L6785" s="176"/>
      <c r="M6785" s="176"/>
      <c r="N6785" s="78"/>
      <c r="R6785" s="80"/>
      <c r="S6785" s="92"/>
      <c r="W6785" s="104"/>
      <c r="X6785" s="199"/>
      <c r="Y6785" s="62"/>
      <c r="Z6785" s="105"/>
      <c r="AA6785" s="104"/>
      <c r="AC6785" s="105"/>
      <c r="AD6785" s="105"/>
      <c r="AE6785" s="71"/>
      <c r="AF6785" s="71"/>
      <c r="AG6785" s="71"/>
      <c r="AH6785" s="71"/>
      <c r="AI6785" s="117"/>
      <c r="AK6785" s="116"/>
      <c r="AL6785" s="116"/>
      <c r="AR6785" s="127"/>
      <c r="AT6785" s="7"/>
      <c r="AU6785" s="7"/>
      <c r="AV6785" s="133"/>
      <c r="AW6785" s="126"/>
      <c r="AX6785" s="137"/>
      <c r="BQ6785" s="155"/>
      <c r="BS6785" s="6"/>
      <c r="BT6785" s="11"/>
    </row>
    <row r="6786" spans="1:72" ht="15.75" x14ac:dyDescent="0.25">
      <c r="A6786" s="52"/>
      <c r="B6786" s="56"/>
      <c r="C6786" s="7"/>
      <c r="D6786" s="7"/>
      <c r="E6786" s="7"/>
      <c r="F6786" s="7"/>
      <c r="J6786" s="71"/>
      <c r="K6786" s="74"/>
      <c r="L6786" s="176"/>
      <c r="M6786" s="176"/>
      <c r="N6786" s="78"/>
      <c r="R6786" s="80"/>
      <c r="S6786" s="92"/>
      <c r="W6786" s="104"/>
      <c r="X6786" s="199"/>
      <c r="Y6786" s="62"/>
      <c r="Z6786" s="105"/>
      <c r="AA6786" s="104"/>
      <c r="AC6786" s="105"/>
      <c r="AD6786" s="105"/>
      <c r="AE6786" s="71"/>
      <c r="AF6786" s="71"/>
      <c r="AG6786" s="71"/>
      <c r="AH6786" s="71"/>
      <c r="AI6786" s="117"/>
      <c r="AK6786" s="116"/>
      <c r="AL6786" s="116"/>
      <c r="AR6786" s="127"/>
      <c r="AT6786" s="7"/>
      <c r="AU6786" s="7"/>
      <c r="AV6786" s="133"/>
      <c r="AW6786" s="126"/>
      <c r="AX6786" s="137"/>
      <c r="BQ6786" s="155"/>
      <c r="BS6786" s="6"/>
      <c r="BT6786" s="11"/>
    </row>
    <row r="6787" spans="1:72" ht="15.75" x14ac:dyDescent="0.25">
      <c r="A6787" s="52"/>
      <c r="B6787" s="56"/>
      <c r="C6787" s="7"/>
      <c r="D6787" s="7"/>
      <c r="E6787" s="7"/>
      <c r="F6787" s="7"/>
      <c r="J6787" s="71"/>
      <c r="K6787" s="74"/>
      <c r="L6787" s="176"/>
      <c r="M6787" s="176"/>
      <c r="N6787" s="78"/>
      <c r="R6787" s="80"/>
      <c r="S6787" s="92"/>
      <c r="W6787" s="104"/>
      <c r="X6787" s="199"/>
      <c r="Y6787" s="62"/>
      <c r="Z6787" s="105"/>
      <c r="AA6787" s="104"/>
      <c r="AC6787" s="105"/>
      <c r="AD6787" s="105"/>
      <c r="AE6787" s="71"/>
      <c r="AF6787" s="71"/>
      <c r="AG6787" s="71"/>
      <c r="AH6787" s="71"/>
      <c r="AI6787" s="117"/>
      <c r="AK6787" s="116"/>
      <c r="AL6787" s="116"/>
      <c r="AR6787" s="127"/>
      <c r="AT6787" s="7"/>
      <c r="AU6787" s="7"/>
      <c r="AV6787" s="133"/>
      <c r="AW6787" s="126"/>
      <c r="AX6787" s="137"/>
      <c r="BQ6787" s="155"/>
      <c r="BS6787" s="6"/>
      <c r="BT6787" s="11"/>
    </row>
    <row r="6788" spans="1:72" ht="15.75" x14ac:dyDescent="0.25">
      <c r="A6788" s="52"/>
      <c r="B6788" s="56"/>
      <c r="C6788" s="7"/>
      <c r="D6788" s="7"/>
      <c r="E6788" s="7"/>
      <c r="F6788" s="7"/>
      <c r="J6788" s="71"/>
      <c r="K6788" s="74"/>
      <c r="L6788" s="176"/>
      <c r="M6788" s="176"/>
      <c r="N6788" s="78"/>
      <c r="R6788" s="80"/>
      <c r="S6788" s="92"/>
      <c r="W6788" s="104"/>
      <c r="X6788" s="199"/>
      <c r="Y6788" s="62"/>
      <c r="Z6788" s="105"/>
      <c r="AA6788" s="104"/>
      <c r="AC6788" s="105"/>
      <c r="AD6788" s="105"/>
      <c r="AE6788" s="71"/>
      <c r="AF6788" s="71"/>
      <c r="AG6788" s="71"/>
      <c r="AH6788" s="71"/>
      <c r="AI6788" s="117"/>
      <c r="AK6788" s="116"/>
      <c r="AL6788" s="116"/>
      <c r="AR6788" s="127"/>
      <c r="AT6788" s="7"/>
      <c r="AU6788" s="7"/>
      <c r="AV6788" s="133"/>
      <c r="AW6788" s="126"/>
      <c r="AX6788" s="137"/>
      <c r="BQ6788" s="155"/>
      <c r="BS6788" s="6"/>
      <c r="BT6788" s="11"/>
    </row>
    <row r="6789" spans="1:72" ht="15.75" x14ac:dyDescent="0.25">
      <c r="A6789" s="52"/>
      <c r="B6789" s="56"/>
      <c r="C6789" s="7"/>
      <c r="D6789" s="7"/>
      <c r="E6789" s="7"/>
      <c r="F6789" s="7"/>
      <c r="J6789" s="71"/>
      <c r="K6789" s="74"/>
      <c r="L6789" s="176"/>
      <c r="M6789" s="176"/>
      <c r="N6789" s="78"/>
      <c r="R6789" s="80"/>
      <c r="S6789" s="92"/>
      <c r="W6789" s="104"/>
      <c r="X6789" s="199"/>
      <c r="Y6789" s="62"/>
      <c r="Z6789" s="105"/>
      <c r="AA6789" s="104"/>
      <c r="AC6789" s="105"/>
      <c r="AD6789" s="105"/>
      <c r="AE6789" s="71"/>
      <c r="AF6789" s="71"/>
      <c r="AG6789" s="71"/>
      <c r="AH6789" s="71"/>
      <c r="AI6789" s="117"/>
      <c r="AK6789" s="116"/>
      <c r="AL6789" s="116"/>
      <c r="AR6789" s="127"/>
      <c r="AT6789" s="7"/>
      <c r="AU6789" s="7"/>
      <c r="AV6789" s="133"/>
      <c r="AW6789" s="126"/>
      <c r="AX6789" s="137"/>
      <c r="BQ6789" s="155"/>
      <c r="BS6789" s="6"/>
      <c r="BT6789" s="11"/>
    </row>
    <row r="6790" spans="1:72" ht="15.75" x14ac:dyDescent="0.25">
      <c r="A6790" s="52"/>
      <c r="B6790" s="56"/>
      <c r="C6790" s="7"/>
      <c r="D6790" s="7"/>
      <c r="E6790" s="7"/>
      <c r="F6790" s="7"/>
      <c r="J6790" s="71"/>
      <c r="K6790" s="74"/>
      <c r="L6790" s="176"/>
      <c r="M6790" s="176"/>
      <c r="N6790" s="78"/>
      <c r="R6790" s="80"/>
      <c r="S6790" s="92"/>
      <c r="W6790" s="104"/>
      <c r="X6790" s="199"/>
      <c r="Y6790" s="62"/>
      <c r="Z6790" s="105"/>
      <c r="AA6790" s="104"/>
      <c r="AC6790" s="105"/>
      <c r="AD6790" s="105"/>
      <c r="AE6790" s="71"/>
      <c r="AF6790" s="71"/>
      <c r="AG6790" s="71"/>
      <c r="AH6790" s="71"/>
      <c r="AI6790" s="117"/>
      <c r="AK6790" s="116"/>
      <c r="AL6790" s="116"/>
      <c r="AR6790" s="127"/>
      <c r="AT6790" s="7"/>
      <c r="AU6790" s="7"/>
      <c r="AV6790" s="133"/>
      <c r="AW6790" s="126"/>
      <c r="AX6790" s="137"/>
      <c r="BQ6790" s="155"/>
      <c r="BS6790" s="6"/>
      <c r="BT6790" s="11"/>
    </row>
    <row r="6791" spans="1:72" ht="15.75" x14ac:dyDescent="0.25">
      <c r="A6791" s="52"/>
      <c r="B6791" s="56"/>
      <c r="C6791" s="7"/>
      <c r="D6791" s="7"/>
      <c r="E6791" s="7"/>
      <c r="F6791" s="7"/>
      <c r="J6791" s="71"/>
      <c r="K6791" s="74"/>
      <c r="L6791" s="176"/>
      <c r="M6791" s="176"/>
      <c r="N6791" s="78"/>
      <c r="R6791" s="80"/>
      <c r="S6791" s="92"/>
      <c r="W6791" s="104"/>
      <c r="X6791" s="199"/>
      <c r="Y6791" s="62"/>
      <c r="Z6791" s="105"/>
      <c r="AA6791" s="104"/>
      <c r="AC6791" s="105"/>
      <c r="AD6791" s="105"/>
      <c r="AE6791" s="71"/>
      <c r="AF6791" s="71"/>
      <c r="AG6791" s="71"/>
      <c r="AH6791" s="71"/>
      <c r="AI6791" s="117"/>
      <c r="AK6791" s="116"/>
      <c r="AL6791" s="116"/>
      <c r="AR6791" s="127"/>
      <c r="AT6791" s="7"/>
      <c r="AU6791" s="7"/>
      <c r="AV6791" s="133"/>
      <c r="AW6791" s="126"/>
      <c r="AX6791" s="137"/>
      <c r="BQ6791" s="155"/>
      <c r="BS6791" s="6"/>
      <c r="BT6791" s="11"/>
    </row>
    <row r="6792" spans="1:72" ht="15.75" x14ac:dyDescent="0.25">
      <c r="A6792" s="52"/>
      <c r="B6792" s="56"/>
      <c r="C6792" s="7"/>
      <c r="D6792" s="7"/>
      <c r="E6792" s="7"/>
      <c r="F6792" s="7"/>
      <c r="J6792" s="71"/>
      <c r="K6792" s="74"/>
      <c r="L6792" s="176"/>
      <c r="M6792" s="176"/>
      <c r="N6792" s="78"/>
      <c r="R6792" s="80"/>
      <c r="S6792" s="92"/>
      <c r="W6792" s="104"/>
      <c r="X6792" s="199"/>
      <c r="Y6792" s="62"/>
      <c r="Z6792" s="105"/>
      <c r="AA6792" s="104"/>
      <c r="AC6792" s="105"/>
      <c r="AD6792" s="105"/>
      <c r="AE6792" s="71"/>
      <c r="AF6792" s="71"/>
      <c r="AG6792" s="71"/>
      <c r="AH6792" s="71"/>
      <c r="AI6792" s="117"/>
      <c r="AK6792" s="116"/>
      <c r="AL6792" s="116"/>
      <c r="AR6792" s="127"/>
      <c r="AT6792" s="7"/>
      <c r="AU6792" s="7"/>
      <c r="AV6792" s="133"/>
      <c r="AW6792" s="126"/>
      <c r="AX6792" s="137"/>
      <c r="BQ6792" s="155"/>
      <c r="BS6792" s="6"/>
      <c r="BT6792" s="11"/>
    </row>
    <row r="6793" spans="1:72" ht="15.75" x14ac:dyDescent="0.25">
      <c r="A6793" s="52"/>
      <c r="B6793" s="56"/>
      <c r="C6793" s="7"/>
      <c r="D6793" s="7"/>
      <c r="E6793" s="7"/>
      <c r="F6793" s="7"/>
      <c r="J6793" s="71"/>
      <c r="K6793" s="74"/>
      <c r="L6793" s="176"/>
      <c r="M6793" s="176"/>
      <c r="N6793" s="78"/>
      <c r="R6793" s="80"/>
      <c r="S6793" s="92"/>
      <c r="W6793" s="104"/>
      <c r="X6793" s="199"/>
      <c r="Y6793" s="62"/>
      <c r="Z6793" s="105"/>
      <c r="AA6793" s="104"/>
      <c r="AC6793" s="105"/>
      <c r="AD6793" s="105"/>
      <c r="AE6793" s="71"/>
      <c r="AF6793" s="71"/>
      <c r="AG6793" s="71"/>
      <c r="AH6793" s="71"/>
      <c r="AI6793" s="117"/>
      <c r="AK6793" s="116"/>
      <c r="AL6793" s="116"/>
      <c r="AR6793" s="127"/>
      <c r="AT6793" s="7"/>
      <c r="AU6793" s="7"/>
      <c r="AV6793" s="133"/>
      <c r="AW6793" s="126"/>
      <c r="AX6793" s="137"/>
      <c r="BQ6793" s="155"/>
      <c r="BS6793" s="6"/>
      <c r="BT6793" s="11"/>
    </row>
    <row r="6794" spans="1:72" ht="15.75" x14ac:dyDescent="0.25">
      <c r="A6794" s="52"/>
      <c r="B6794" s="56"/>
      <c r="C6794" s="7"/>
      <c r="D6794" s="7"/>
      <c r="E6794" s="7"/>
      <c r="F6794" s="7"/>
      <c r="J6794" s="71"/>
      <c r="K6794" s="74"/>
      <c r="L6794" s="176"/>
      <c r="M6794" s="176"/>
      <c r="N6794" s="78"/>
      <c r="R6794" s="80"/>
      <c r="S6794" s="92"/>
      <c r="W6794" s="104"/>
      <c r="X6794" s="199"/>
      <c r="Y6794" s="62"/>
      <c r="Z6794" s="105"/>
      <c r="AA6794" s="104"/>
      <c r="AC6794" s="105"/>
      <c r="AD6794" s="105"/>
      <c r="AE6794" s="71"/>
      <c r="AF6794" s="71"/>
      <c r="AG6794" s="71"/>
      <c r="AH6794" s="71"/>
      <c r="AI6794" s="117"/>
      <c r="AK6794" s="116"/>
      <c r="AL6794" s="116"/>
      <c r="AR6794" s="127"/>
      <c r="AT6794" s="7"/>
      <c r="AU6794" s="7"/>
      <c r="AV6794" s="133"/>
      <c r="AW6794" s="126"/>
      <c r="AX6794" s="137"/>
      <c r="BQ6794" s="155"/>
      <c r="BS6794" s="6"/>
      <c r="BT6794" s="11"/>
    </row>
    <row r="6795" spans="1:72" ht="15.75" x14ac:dyDescent="0.25">
      <c r="A6795" s="52"/>
      <c r="B6795" s="56"/>
      <c r="C6795" s="7"/>
      <c r="D6795" s="7"/>
      <c r="E6795" s="7"/>
      <c r="F6795" s="7"/>
      <c r="J6795" s="71"/>
      <c r="K6795" s="74"/>
      <c r="L6795" s="176"/>
      <c r="M6795" s="176"/>
      <c r="N6795" s="78"/>
      <c r="R6795" s="80"/>
      <c r="S6795" s="92"/>
      <c r="W6795" s="104"/>
      <c r="X6795" s="199"/>
      <c r="Y6795" s="62"/>
      <c r="Z6795" s="105"/>
      <c r="AA6795" s="104"/>
      <c r="AC6795" s="105"/>
      <c r="AD6795" s="105"/>
      <c r="AE6795" s="71"/>
      <c r="AF6795" s="71"/>
      <c r="AG6795" s="71"/>
      <c r="AH6795" s="71"/>
      <c r="AI6795" s="117"/>
      <c r="AK6795" s="116"/>
      <c r="AL6795" s="116"/>
      <c r="AR6795" s="127"/>
      <c r="AT6795" s="7"/>
      <c r="AU6795" s="7"/>
      <c r="AV6795" s="133"/>
      <c r="AW6795" s="126"/>
      <c r="AX6795" s="137"/>
      <c r="BQ6795" s="155"/>
      <c r="BS6795" s="6"/>
      <c r="BT6795" s="11"/>
    </row>
    <row r="6796" spans="1:72" ht="15.75" x14ac:dyDescent="0.25">
      <c r="A6796" s="52"/>
      <c r="B6796" s="56"/>
      <c r="C6796" s="7"/>
      <c r="D6796" s="7"/>
      <c r="E6796" s="7"/>
      <c r="F6796" s="7"/>
      <c r="J6796" s="71"/>
      <c r="K6796" s="74"/>
      <c r="L6796" s="176"/>
      <c r="M6796" s="176"/>
      <c r="N6796" s="78"/>
      <c r="R6796" s="80"/>
      <c r="S6796" s="92"/>
      <c r="W6796" s="104"/>
      <c r="X6796" s="199"/>
      <c r="Y6796" s="62"/>
      <c r="Z6796" s="105"/>
      <c r="AA6796" s="104"/>
      <c r="AC6796" s="105"/>
      <c r="AD6796" s="105"/>
      <c r="AE6796" s="71"/>
      <c r="AF6796" s="71"/>
      <c r="AG6796" s="71"/>
      <c r="AH6796" s="71"/>
      <c r="AI6796" s="117"/>
      <c r="AK6796" s="116"/>
      <c r="AL6796" s="116"/>
      <c r="AR6796" s="127"/>
      <c r="AT6796" s="7"/>
      <c r="AU6796" s="7"/>
      <c r="AV6796" s="133"/>
      <c r="AW6796" s="126"/>
      <c r="AX6796" s="137"/>
      <c r="BQ6796" s="155"/>
      <c r="BS6796" s="6"/>
      <c r="BT6796" s="11"/>
    </row>
    <row r="6797" spans="1:72" ht="15.75" x14ac:dyDescent="0.25">
      <c r="A6797" s="52"/>
      <c r="B6797" s="56"/>
      <c r="C6797" s="7"/>
      <c r="D6797" s="7"/>
      <c r="E6797" s="7"/>
      <c r="F6797" s="7"/>
      <c r="J6797" s="71"/>
      <c r="K6797" s="74"/>
      <c r="L6797" s="176"/>
      <c r="M6797" s="176"/>
      <c r="N6797" s="78"/>
      <c r="R6797" s="80"/>
      <c r="S6797" s="92"/>
      <c r="W6797" s="104"/>
      <c r="X6797" s="199"/>
      <c r="Y6797" s="62"/>
      <c r="Z6797" s="105"/>
      <c r="AA6797" s="104"/>
      <c r="AC6797" s="105"/>
      <c r="AD6797" s="105"/>
      <c r="AE6797" s="71"/>
      <c r="AF6797" s="71"/>
      <c r="AG6797" s="71"/>
      <c r="AH6797" s="71"/>
      <c r="AI6797" s="117"/>
      <c r="AK6797" s="116"/>
      <c r="AL6797" s="116"/>
      <c r="AR6797" s="127"/>
      <c r="AT6797" s="7"/>
      <c r="AU6797" s="7"/>
      <c r="AV6797" s="133"/>
      <c r="AW6797" s="126"/>
      <c r="AX6797" s="137"/>
      <c r="BQ6797" s="155"/>
      <c r="BS6797" s="6"/>
      <c r="BT6797" s="11"/>
    </row>
    <row r="6798" spans="1:72" ht="15.75" x14ac:dyDescent="0.25">
      <c r="A6798" s="52"/>
      <c r="B6798" s="56"/>
      <c r="C6798" s="7"/>
      <c r="D6798" s="7"/>
      <c r="E6798" s="7"/>
      <c r="F6798" s="7"/>
      <c r="J6798" s="71"/>
      <c r="K6798" s="74"/>
      <c r="L6798" s="176"/>
      <c r="M6798" s="176"/>
      <c r="N6798" s="78"/>
      <c r="R6798" s="80"/>
      <c r="S6798" s="92"/>
      <c r="W6798" s="104"/>
      <c r="X6798" s="199"/>
      <c r="Y6798" s="62"/>
      <c r="Z6798" s="105"/>
      <c r="AA6798" s="104"/>
      <c r="AC6798" s="105"/>
      <c r="AD6798" s="105"/>
      <c r="AE6798" s="71"/>
      <c r="AF6798" s="71"/>
      <c r="AG6798" s="71"/>
      <c r="AH6798" s="71"/>
      <c r="AI6798" s="117"/>
      <c r="AK6798" s="116"/>
      <c r="AL6798" s="116"/>
      <c r="AR6798" s="127"/>
      <c r="AT6798" s="7"/>
      <c r="AU6798" s="7"/>
      <c r="AV6798" s="133"/>
      <c r="AW6798" s="126"/>
      <c r="AX6798" s="137"/>
      <c r="BQ6798" s="155"/>
      <c r="BS6798" s="6"/>
      <c r="BT6798" s="11"/>
    </row>
    <row r="6799" spans="1:72" ht="15.75" x14ac:dyDescent="0.25">
      <c r="A6799" s="52"/>
      <c r="B6799" s="56"/>
      <c r="C6799" s="7"/>
      <c r="D6799" s="7"/>
      <c r="E6799" s="7"/>
      <c r="F6799" s="7"/>
      <c r="J6799" s="71"/>
      <c r="K6799" s="74"/>
      <c r="L6799" s="176"/>
      <c r="M6799" s="176"/>
      <c r="N6799" s="78"/>
      <c r="R6799" s="80"/>
      <c r="S6799" s="92"/>
      <c r="W6799" s="104"/>
      <c r="X6799" s="199"/>
      <c r="Y6799" s="62"/>
      <c r="Z6799" s="105"/>
      <c r="AA6799" s="104"/>
      <c r="AC6799" s="105"/>
      <c r="AD6799" s="105"/>
      <c r="AE6799" s="71"/>
      <c r="AF6799" s="71"/>
      <c r="AG6799" s="71"/>
      <c r="AH6799" s="71"/>
      <c r="AI6799" s="117"/>
      <c r="AK6799" s="116"/>
      <c r="AL6799" s="116"/>
      <c r="AR6799" s="127"/>
      <c r="AT6799" s="7"/>
      <c r="AU6799" s="7"/>
      <c r="AV6799" s="133"/>
      <c r="AW6799" s="126"/>
      <c r="AX6799" s="137"/>
      <c r="BQ6799" s="155"/>
      <c r="BS6799" s="6"/>
      <c r="BT6799" s="11"/>
    </row>
    <row r="6800" spans="1:72" ht="15.75" x14ac:dyDescent="0.25">
      <c r="A6800" s="52"/>
      <c r="B6800" s="56"/>
      <c r="C6800" s="7"/>
      <c r="D6800" s="7"/>
      <c r="E6800" s="7"/>
      <c r="F6800" s="7"/>
      <c r="J6800" s="71"/>
      <c r="K6800" s="74"/>
      <c r="L6800" s="176"/>
      <c r="M6800" s="176"/>
      <c r="N6800" s="78"/>
      <c r="R6800" s="80"/>
      <c r="S6800" s="92"/>
      <c r="W6800" s="104"/>
      <c r="X6800" s="199"/>
      <c r="Y6800" s="62"/>
      <c r="Z6800" s="105"/>
      <c r="AA6800" s="104"/>
      <c r="AC6800" s="105"/>
      <c r="AD6800" s="105"/>
      <c r="AE6800" s="71"/>
      <c r="AF6800" s="71"/>
      <c r="AG6800" s="71"/>
      <c r="AH6800" s="71"/>
      <c r="AI6800" s="117"/>
      <c r="AK6800" s="116"/>
      <c r="AL6800" s="116"/>
      <c r="AR6800" s="127"/>
      <c r="AT6800" s="7"/>
      <c r="AU6800" s="7"/>
      <c r="AV6800" s="133"/>
      <c r="AW6800" s="126"/>
      <c r="AX6800" s="137"/>
      <c r="BQ6800" s="155"/>
      <c r="BS6800" s="6"/>
      <c r="BT6800" s="11"/>
    </row>
    <row r="6801" spans="1:72" ht="15.75" x14ac:dyDescent="0.25">
      <c r="A6801" s="52"/>
      <c r="B6801" s="56"/>
      <c r="C6801" s="7"/>
      <c r="D6801" s="7"/>
      <c r="E6801" s="7"/>
      <c r="F6801" s="7"/>
      <c r="J6801" s="71"/>
      <c r="K6801" s="74"/>
      <c r="L6801" s="176"/>
      <c r="M6801" s="176"/>
      <c r="N6801" s="78"/>
      <c r="R6801" s="80"/>
      <c r="S6801" s="92"/>
      <c r="W6801" s="104"/>
      <c r="X6801" s="199"/>
      <c r="Y6801" s="62"/>
      <c r="Z6801" s="105"/>
      <c r="AA6801" s="104"/>
      <c r="AC6801" s="105"/>
      <c r="AD6801" s="105"/>
      <c r="AE6801" s="71"/>
      <c r="AF6801" s="71"/>
      <c r="AG6801" s="71"/>
      <c r="AH6801" s="71"/>
      <c r="AI6801" s="117"/>
      <c r="AK6801" s="116"/>
      <c r="AL6801" s="116"/>
      <c r="AR6801" s="127"/>
      <c r="AT6801" s="7"/>
      <c r="AU6801" s="7"/>
      <c r="AV6801" s="133"/>
      <c r="AW6801" s="126"/>
      <c r="AX6801" s="137"/>
      <c r="BQ6801" s="155"/>
      <c r="BS6801" s="6"/>
      <c r="BT6801" s="11"/>
    </row>
    <row r="6802" spans="1:72" ht="15.75" x14ac:dyDescent="0.25">
      <c r="A6802" s="52"/>
      <c r="B6802" s="56"/>
      <c r="C6802" s="7"/>
      <c r="D6802" s="7"/>
      <c r="E6802" s="7"/>
      <c r="F6802" s="7"/>
      <c r="J6802" s="71"/>
      <c r="K6802" s="74"/>
      <c r="L6802" s="176"/>
      <c r="M6802" s="176"/>
      <c r="N6802" s="78"/>
      <c r="R6802" s="80"/>
      <c r="S6802" s="92"/>
      <c r="W6802" s="104"/>
      <c r="X6802" s="199"/>
      <c r="Y6802" s="62"/>
      <c r="Z6802" s="105"/>
      <c r="AA6802" s="104"/>
      <c r="AC6802" s="105"/>
      <c r="AD6802" s="105"/>
      <c r="AE6802" s="71"/>
      <c r="AF6802" s="71"/>
      <c r="AG6802" s="71"/>
      <c r="AH6802" s="71"/>
      <c r="AI6802" s="117"/>
      <c r="AK6802" s="116"/>
      <c r="AL6802" s="116"/>
      <c r="AR6802" s="127"/>
      <c r="AT6802" s="7"/>
      <c r="AU6802" s="7"/>
      <c r="AV6802" s="133"/>
      <c r="AW6802" s="126"/>
      <c r="AX6802" s="137"/>
      <c r="BQ6802" s="155"/>
      <c r="BS6802" s="6"/>
      <c r="BT6802" s="11"/>
    </row>
    <row r="6803" spans="1:72" ht="15.75" x14ac:dyDescent="0.25">
      <c r="A6803" s="52"/>
      <c r="B6803" s="56"/>
      <c r="C6803" s="7"/>
      <c r="D6803" s="7"/>
      <c r="E6803" s="7"/>
      <c r="F6803" s="7"/>
      <c r="J6803" s="71"/>
      <c r="K6803" s="74"/>
      <c r="L6803" s="176"/>
      <c r="M6803" s="176"/>
      <c r="N6803" s="78"/>
      <c r="R6803" s="80"/>
      <c r="S6803" s="92"/>
      <c r="W6803" s="104"/>
      <c r="X6803" s="199"/>
      <c r="Y6803" s="62"/>
      <c r="Z6803" s="105"/>
      <c r="AA6803" s="104"/>
      <c r="AC6803" s="105"/>
      <c r="AD6803" s="105"/>
      <c r="AE6803" s="71"/>
      <c r="AF6803" s="71"/>
      <c r="AG6803" s="71"/>
      <c r="AH6803" s="71"/>
      <c r="AI6803" s="117"/>
      <c r="AK6803" s="116"/>
      <c r="AL6803" s="116"/>
      <c r="AR6803" s="127"/>
      <c r="AT6803" s="7"/>
      <c r="AU6803" s="7"/>
      <c r="AV6803" s="133"/>
      <c r="AW6803" s="126"/>
      <c r="AX6803" s="137"/>
      <c r="BQ6803" s="155"/>
      <c r="BS6803" s="6"/>
      <c r="BT6803" s="11"/>
    </row>
    <row r="6804" spans="1:72" ht="15.75" x14ac:dyDescent="0.25">
      <c r="A6804" s="52"/>
      <c r="B6804" s="56"/>
      <c r="C6804" s="7"/>
      <c r="D6804" s="7"/>
      <c r="E6804" s="7"/>
      <c r="F6804" s="7"/>
      <c r="J6804" s="71"/>
      <c r="K6804" s="74"/>
      <c r="L6804" s="176"/>
      <c r="M6804" s="176"/>
      <c r="N6804" s="78"/>
      <c r="R6804" s="80"/>
      <c r="S6804" s="92"/>
      <c r="W6804" s="104"/>
      <c r="X6804" s="199"/>
      <c r="Y6804" s="62"/>
      <c r="Z6804" s="105"/>
      <c r="AA6804" s="104"/>
      <c r="AC6804" s="105"/>
      <c r="AD6804" s="105"/>
      <c r="AE6804" s="71"/>
      <c r="AF6804" s="71"/>
      <c r="AG6804" s="71"/>
      <c r="AH6804" s="71"/>
      <c r="AI6804" s="117"/>
      <c r="AK6804" s="116"/>
      <c r="AL6804" s="116"/>
      <c r="AR6804" s="127"/>
      <c r="AT6804" s="7"/>
      <c r="AU6804" s="7"/>
      <c r="AV6804" s="133"/>
      <c r="AW6804" s="126"/>
      <c r="AX6804" s="137"/>
      <c r="BQ6804" s="155"/>
      <c r="BS6804" s="6"/>
      <c r="BT6804" s="11"/>
    </row>
    <row r="6805" spans="1:72" ht="15.75" x14ac:dyDescent="0.25">
      <c r="A6805" s="52"/>
      <c r="B6805" s="56"/>
      <c r="C6805" s="7"/>
      <c r="D6805" s="7"/>
      <c r="E6805" s="7"/>
      <c r="F6805" s="7"/>
      <c r="J6805" s="71"/>
      <c r="K6805" s="74"/>
      <c r="L6805" s="176"/>
      <c r="M6805" s="176"/>
      <c r="N6805" s="78"/>
      <c r="R6805" s="80"/>
      <c r="S6805" s="92"/>
      <c r="W6805" s="104"/>
      <c r="X6805" s="199"/>
      <c r="Y6805" s="62"/>
      <c r="Z6805" s="105"/>
      <c r="AA6805" s="104"/>
      <c r="AC6805" s="105"/>
      <c r="AD6805" s="105"/>
      <c r="AE6805" s="71"/>
      <c r="AF6805" s="71"/>
      <c r="AG6805" s="71"/>
      <c r="AH6805" s="71"/>
      <c r="AI6805" s="117"/>
      <c r="AK6805" s="116"/>
      <c r="AL6805" s="116"/>
      <c r="AR6805" s="127"/>
      <c r="AT6805" s="7"/>
      <c r="AU6805" s="7"/>
      <c r="AV6805" s="133"/>
      <c r="AW6805" s="126"/>
      <c r="AX6805" s="137"/>
      <c r="BQ6805" s="155"/>
      <c r="BS6805" s="6"/>
      <c r="BT6805" s="11"/>
    </row>
    <row r="6806" spans="1:72" ht="15.75" x14ac:dyDescent="0.25">
      <c r="A6806" s="52"/>
      <c r="B6806" s="56"/>
      <c r="C6806" s="7"/>
      <c r="D6806" s="7"/>
      <c r="E6806" s="7"/>
      <c r="F6806" s="7"/>
      <c r="J6806" s="71"/>
      <c r="K6806" s="74"/>
      <c r="L6806" s="176"/>
      <c r="M6806" s="176"/>
      <c r="N6806" s="78"/>
      <c r="R6806" s="80"/>
      <c r="S6806" s="92"/>
      <c r="W6806" s="104"/>
      <c r="X6806" s="199"/>
      <c r="Y6806" s="62"/>
      <c r="Z6806" s="105"/>
      <c r="AA6806" s="104"/>
      <c r="AC6806" s="105"/>
      <c r="AD6806" s="105"/>
      <c r="AE6806" s="71"/>
      <c r="AF6806" s="71"/>
      <c r="AG6806" s="71"/>
      <c r="AH6806" s="71"/>
      <c r="AI6806" s="117"/>
      <c r="AK6806" s="116"/>
      <c r="AL6806" s="116"/>
      <c r="AR6806" s="127"/>
      <c r="AT6806" s="7"/>
      <c r="AU6806" s="7"/>
      <c r="AV6806" s="133"/>
      <c r="AW6806" s="126"/>
      <c r="AX6806" s="137"/>
      <c r="BQ6806" s="155"/>
      <c r="BS6806" s="6"/>
      <c r="BT6806" s="11"/>
    </row>
    <row r="6807" spans="1:72" ht="15.75" x14ac:dyDescent="0.25">
      <c r="A6807" s="52"/>
      <c r="B6807" s="56"/>
      <c r="C6807" s="7"/>
      <c r="D6807" s="7"/>
      <c r="E6807" s="7"/>
      <c r="F6807" s="7"/>
      <c r="J6807" s="71"/>
      <c r="K6807" s="74"/>
      <c r="L6807" s="176"/>
      <c r="M6807" s="176"/>
      <c r="N6807" s="78"/>
      <c r="R6807" s="80"/>
      <c r="S6807" s="92"/>
      <c r="W6807" s="104"/>
      <c r="X6807" s="199"/>
      <c r="Y6807" s="62"/>
      <c r="Z6807" s="105"/>
      <c r="AA6807" s="104"/>
      <c r="AC6807" s="105"/>
      <c r="AD6807" s="105"/>
      <c r="AE6807" s="71"/>
      <c r="AF6807" s="71"/>
      <c r="AG6807" s="71"/>
      <c r="AH6807" s="71"/>
      <c r="AI6807" s="117"/>
      <c r="AK6807" s="116"/>
      <c r="AL6807" s="116"/>
      <c r="AR6807" s="127"/>
      <c r="AT6807" s="7"/>
      <c r="AU6807" s="7"/>
      <c r="AV6807" s="133"/>
      <c r="AW6807" s="126"/>
      <c r="AX6807" s="137"/>
      <c r="BQ6807" s="155"/>
      <c r="BS6807" s="6"/>
      <c r="BT6807" s="11"/>
    </row>
    <row r="6808" spans="1:72" ht="15.75" x14ac:dyDescent="0.25">
      <c r="A6808" s="52"/>
      <c r="B6808" s="56"/>
      <c r="C6808" s="7"/>
      <c r="D6808" s="7"/>
      <c r="E6808" s="7"/>
      <c r="F6808" s="7"/>
      <c r="J6808" s="71"/>
      <c r="K6808" s="74"/>
      <c r="L6808" s="176"/>
      <c r="M6808" s="176"/>
      <c r="N6808" s="78"/>
      <c r="R6808" s="80"/>
      <c r="S6808" s="92"/>
      <c r="W6808" s="104"/>
      <c r="X6808" s="199"/>
      <c r="Y6808" s="62"/>
      <c r="Z6808" s="105"/>
      <c r="AA6808" s="104"/>
      <c r="AC6808" s="105"/>
      <c r="AD6808" s="105"/>
      <c r="AE6808" s="71"/>
      <c r="AF6808" s="71"/>
      <c r="AG6808" s="71"/>
      <c r="AH6808" s="71"/>
      <c r="AI6808" s="117"/>
      <c r="AK6808" s="116"/>
      <c r="AL6808" s="116"/>
      <c r="AR6808" s="127"/>
      <c r="AT6808" s="7"/>
      <c r="AU6808" s="7"/>
      <c r="AV6808" s="133"/>
      <c r="AW6808" s="126"/>
      <c r="AX6808" s="137"/>
      <c r="BQ6808" s="155"/>
      <c r="BS6808" s="6"/>
      <c r="BT6808" s="11"/>
    </row>
    <row r="6809" spans="1:72" ht="15.75" x14ac:dyDescent="0.25">
      <c r="A6809" s="52"/>
      <c r="B6809" s="56"/>
      <c r="C6809" s="7"/>
      <c r="D6809" s="7"/>
      <c r="E6809" s="7"/>
      <c r="F6809" s="7"/>
      <c r="J6809" s="71"/>
      <c r="K6809" s="74"/>
      <c r="L6809" s="176"/>
      <c r="M6809" s="176"/>
      <c r="N6809" s="78"/>
      <c r="R6809" s="80"/>
      <c r="S6809" s="92"/>
      <c r="W6809" s="104"/>
      <c r="X6809" s="199"/>
      <c r="Y6809" s="62"/>
      <c r="Z6809" s="105"/>
      <c r="AA6809" s="104"/>
      <c r="AC6809" s="105"/>
      <c r="AD6809" s="105"/>
      <c r="AE6809" s="71"/>
      <c r="AF6809" s="71"/>
      <c r="AG6809" s="71"/>
      <c r="AH6809" s="71"/>
      <c r="AI6809" s="117"/>
      <c r="AK6809" s="116"/>
      <c r="AL6809" s="116"/>
      <c r="AR6809" s="127"/>
      <c r="AT6809" s="7"/>
      <c r="AU6809" s="7"/>
      <c r="AV6809" s="133"/>
      <c r="AW6809" s="126"/>
      <c r="AX6809" s="137"/>
      <c r="BQ6809" s="155"/>
      <c r="BS6809" s="6"/>
      <c r="BT6809" s="11"/>
    </row>
    <row r="6810" spans="1:72" ht="15.75" x14ac:dyDescent="0.25">
      <c r="A6810" s="52"/>
      <c r="B6810" s="56"/>
      <c r="C6810" s="7"/>
      <c r="D6810" s="7"/>
      <c r="E6810" s="7"/>
      <c r="F6810" s="7"/>
      <c r="J6810" s="71"/>
      <c r="K6810" s="74"/>
      <c r="N6810" s="78"/>
      <c r="R6810" s="80"/>
      <c r="S6810" s="92"/>
      <c r="W6810" s="104"/>
      <c r="X6810" s="199"/>
      <c r="Y6810" s="62"/>
      <c r="Z6810" s="105"/>
      <c r="AA6810" s="104"/>
      <c r="AC6810" s="105"/>
      <c r="AD6810" s="105"/>
      <c r="AE6810" s="71"/>
      <c r="AF6810" s="71"/>
      <c r="AG6810" s="71"/>
      <c r="AH6810" s="71"/>
      <c r="AI6810" s="117"/>
      <c r="AK6810" s="116"/>
      <c r="AL6810" s="116"/>
      <c r="AR6810" s="127"/>
      <c r="AT6810" s="7"/>
      <c r="AU6810" s="7"/>
      <c r="AV6810" s="133"/>
      <c r="AW6810" s="126"/>
      <c r="AX6810" s="137"/>
      <c r="BQ6810" s="155"/>
      <c r="BS6810" s="6"/>
      <c r="BT6810" s="11"/>
    </row>
    <row r="6811" spans="1:72" ht="15.75" x14ac:dyDescent="0.25">
      <c r="A6811" s="52"/>
      <c r="B6811" s="56"/>
      <c r="C6811" s="7"/>
      <c r="D6811" s="7"/>
      <c r="E6811" s="7"/>
      <c r="F6811" s="7"/>
      <c r="J6811" s="71"/>
      <c r="K6811" s="74"/>
      <c r="N6811" s="78"/>
      <c r="R6811" s="80"/>
      <c r="S6811" s="92"/>
      <c r="W6811" s="104"/>
      <c r="X6811" s="199"/>
      <c r="Y6811" s="62"/>
      <c r="Z6811" s="105"/>
      <c r="AA6811" s="104"/>
      <c r="AC6811" s="105"/>
      <c r="AD6811" s="105"/>
      <c r="AE6811" s="71"/>
      <c r="AF6811" s="71"/>
      <c r="AG6811" s="71"/>
      <c r="AH6811" s="71"/>
      <c r="AI6811" s="117"/>
      <c r="AK6811" s="116"/>
      <c r="AL6811" s="116"/>
      <c r="AR6811" s="127"/>
      <c r="AT6811" s="7"/>
      <c r="AU6811" s="7"/>
      <c r="AV6811" s="133"/>
      <c r="AW6811" s="126"/>
      <c r="AX6811" s="137"/>
      <c r="BQ6811" s="155"/>
      <c r="BS6811" s="6"/>
      <c r="BT6811" s="11"/>
    </row>
    <row r="6812" spans="1:72" ht="15.75" x14ac:dyDescent="0.25">
      <c r="A6812" s="52"/>
      <c r="B6812" s="56"/>
      <c r="C6812" s="7"/>
      <c r="D6812" s="7"/>
      <c r="E6812" s="7"/>
      <c r="F6812" s="7"/>
      <c r="J6812" s="71"/>
      <c r="K6812" s="74"/>
      <c r="N6812" s="78"/>
      <c r="R6812" s="80"/>
      <c r="S6812" s="92"/>
      <c r="W6812" s="104"/>
      <c r="X6812" s="199"/>
      <c r="Y6812" s="62"/>
      <c r="Z6812" s="105"/>
      <c r="AA6812" s="104"/>
      <c r="AC6812" s="105"/>
      <c r="AD6812" s="105"/>
      <c r="AE6812" s="71"/>
      <c r="AF6812" s="71"/>
      <c r="AG6812" s="71"/>
      <c r="AH6812" s="71"/>
      <c r="AI6812" s="117"/>
      <c r="AK6812" s="116"/>
      <c r="AL6812" s="116"/>
      <c r="AR6812" s="127"/>
      <c r="AT6812" s="7"/>
      <c r="AU6812" s="7"/>
      <c r="AV6812" s="133"/>
      <c r="AW6812" s="126"/>
      <c r="AX6812" s="137"/>
      <c r="BQ6812" s="155"/>
      <c r="BS6812" s="6"/>
      <c r="BT6812" s="11"/>
    </row>
    <row r="6813" spans="1:72" ht="15.75" x14ac:dyDescent="0.25">
      <c r="A6813" s="52"/>
      <c r="B6813" s="56"/>
      <c r="C6813" s="7"/>
      <c r="D6813" s="7"/>
      <c r="E6813" s="7"/>
      <c r="F6813" s="7"/>
      <c r="J6813" s="71"/>
      <c r="K6813" s="74"/>
      <c r="N6813" s="78"/>
      <c r="R6813" s="80"/>
      <c r="S6813" s="92"/>
      <c r="W6813" s="104"/>
      <c r="X6813" s="199"/>
      <c r="Y6813" s="62"/>
      <c r="Z6813" s="105"/>
      <c r="AA6813" s="104"/>
      <c r="AC6813" s="105"/>
      <c r="AD6813" s="105"/>
      <c r="AE6813" s="71"/>
      <c r="AF6813" s="71"/>
      <c r="AG6813" s="71"/>
      <c r="AH6813" s="71"/>
      <c r="AI6813" s="117"/>
      <c r="AK6813" s="116"/>
      <c r="AL6813" s="116"/>
      <c r="AR6813" s="127"/>
      <c r="AT6813" s="7"/>
      <c r="AU6813" s="7"/>
      <c r="AV6813" s="133"/>
      <c r="AW6813" s="126"/>
      <c r="AX6813" s="137"/>
      <c r="BQ6813" s="155"/>
      <c r="BS6813" s="6"/>
      <c r="BT6813" s="11"/>
    </row>
    <row r="6814" spans="1:72" ht="15.75" x14ac:dyDescent="0.25">
      <c r="A6814" s="52"/>
      <c r="B6814" s="56"/>
      <c r="C6814" s="7"/>
      <c r="D6814" s="7"/>
      <c r="E6814" s="7"/>
      <c r="F6814" s="7"/>
      <c r="J6814" s="71"/>
      <c r="K6814" s="74"/>
      <c r="N6814" s="78"/>
      <c r="R6814" s="80"/>
      <c r="S6814" s="92"/>
      <c r="W6814" s="104"/>
      <c r="X6814" s="199"/>
      <c r="Y6814" s="62"/>
      <c r="Z6814" s="105"/>
      <c r="AA6814" s="104"/>
      <c r="AC6814" s="105"/>
      <c r="AD6814" s="105"/>
      <c r="AE6814" s="71"/>
      <c r="AF6814" s="71"/>
      <c r="AG6814" s="71"/>
      <c r="AH6814" s="71"/>
      <c r="AI6814" s="117"/>
      <c r="AK6814" s="116"/>
      <c r="AL6814" s="116"/>
      <c r="AR6814" s="127"/>
      <c r="AT6814" s="7"/>
      <c r="AU6814" s="7"/>
      <c r="AV6814" s="133"/>
      <c r="AW6814" s="126"/>
      <c r="AX6814" s="137"/>
      <c r="BQ6814" s="155"/>
      <c r="BS6814" s="6"/>
      <c r="BT6814" s="11"/>
    </row>
    <row r="6815" spans="1:72" ht="15.75" x14ac:dyDescent="0.25">
      <c r="A6815" s="52"/>
      <c r="B6815" s="56"/>
      <c r="C6815" s="7"/>
      <c r="D6815" s="7"/>
      <c r="E6815" s="7"/>
      <c r="F6815" s="7"/>
      <c r="J6815" s="71"/>
      <c r="K6815" s="74"/>
      <c r="N6815" s="78"/>
      <c r="R6815" s="80"/>
      <c r="S6815" s="92"/>
      <c r="W6815" s="104"/>
      <c r="X6815" s="199"/>
      <c r="Y6815" s="62"/>
      <c r="Z6815" s="105"/>
      <c r="AA6815" s="104"/>
      <c r="AC6815" s="105"/>
      <c r="AD6815" s="105"/>
      <c r="AE6815" s="71"/>
      <c r="AF6815" s="71"/>
      <c r="AG6815" s="71"/>
      <c r="AH6815" s="71"/>
      <c r="AI6815" s="117"/>
      <c r="AK6815" s="116"/>
      <c r="AL6815" s="116"/>
      <c r="AR6815" s="127"/>
      <c r="AT6815" s="7"/>
      <c r="AU6815" s="7"/>
      <c r="AV6815" s="133"/>
      <c r="AW6815" s="126"/>
      <c r="AX6815" s="137"/>
      <c r="BQ6815" s="155"/>
      <c r="BS6815" s="6"/>
      <c r="BT6815" s="11"/>
    </row>
    <row r="6816" spans="1:72" ht="15.75" x14ac:dyDescent="0.25">
      <c r="A6816" s="52"/>
      <c r="B6816" s="56"/>
      <c r="C6816" s="7"/>
      <c r="D6816" s="7"/>
      <c r="E6816" s="7"/>
      <c r="F6816" s="7"/>
      <c r="J6816" s="71"/>
      <c r="K6816" s="74"/>
      <c r="N6816" s="78"/>
      <c r="R6816" s="80"/>
      <c r="S6816" s="92"/>
      <c r="W6816" s="104"/>
      <c r="X6816" s="199"/>
      <c r="Y6816" s="62"/>
      <c r="Z6816" s="105"/>
      <c r="AA6816" s="104"/>
      <c r="AC6816" s="105"/>
      <c r="AD6816" s="105"/>
      <c r="AE6816" s="71"/>
      <c r="AF6816" s="71"/>
      <c r="AG6816" s="71"/>
      <c r="AH6816" s="71"/>
      <c r="AI6816" s="117"/>
      <c r="AK6816" s="116"/>
      <c r="AL6816" s="116"/>
      <c r="AR6816" s="127"/>
      <c r="AT6816" s="7"/>
      <c r="AU6816" s="7"/>
      <c r="AV6816" s="133"/>
      <c r="AW6816" s="126"/>
      <c r="AX6816" s="137"/>
      <c r="BQ6816" s="155"/>
      <c r="BS6816" s="6"/>
      <c r="BT6816" s="11"/>
    </row>
    <row r="6817" spans="1:72" ht="15.75" x14ac:dyDescent="0.25">
      <c r="A6817" s="52"/>
      <c r="B6817" s="56"/>
      <c r="C6817" s="7"/>
      <c r="D6817" s="7"/>
      <c r="E6817" s="7"/>
      <c r="F6817" s="7"/>
      <c r="J6817" s="71"/>
      <c r="K6817" s="74"/>
      <c r="N6817" s="78"/>
      <c r="R6817" s="80"/>
      <c r="S6817" s="92"/>
      <c r="W6817" s="104"/>
      <c r="X6817" s="199"/>
      <c r="Y6817" s="62"/>
      <c r="Z6817" s="105"/>
      <c r="AA6817" s="104"/>
      <c r="AC6817" s="105"/>
      <c r="AD6817" s="105"/>
      <c r="AE6817" s="71"/>
      <c r="AF6817" s="71"/>
      <c r="AG6817" s="71"/>
      <c r="AH6817" s="71"/>
      <c r="AI6817" s="117"/>
      <c r="AK6817" s="116"/>
      <c r="AL6817" s="116"/>
      <c r="AR6817" s="127"/>
      <c r="AT6817" s="7"/>
      <c r="AU6817" s="7"/>
      <c r="AV6817" s="133"/>
      <c r="AW6817" s="126"/>
      <c r="AX6817" s="137"/>
      <c r="BQ6817" s="155"/>
      <c r="BS6817" s="6"/>
      <c r="BT6817" s="11"/>
    </row>
    <row r="6818" spans="1:72" ht="15.75" x14ac:dyDescent="0.25">
      <c r="A6818" s="52"/>
      <c r="B6818" s="56"/>
      <c r="C6818" s="7"/>
      <c r="D6818" s="7"/>
      <c r="E6818" s="7"/>
      <c r="F6818" s="7"/>
      <c r="J6818" s="71"/>
      <c r="K6818" s="74"/>
      <c r="N6818" s="78"/>
      <c r="R6818" s="80"/>
      <c r="S6818" s="92"/>
      <c r="W6818" s="104"/>
      <c r="X6818" s="199"/>
      <c r="Y6818" s="62"/>
      <c r="Z6818" s="105"/>
      <c r="AA6818" s="104"/>
      <c r="AC6818" s="105"/>
      <c r="AD6818" s="105"/>
      <c r="AE6818" s="71"/>
      <c r="AF6818" s="71"/>
      <c r="AG6818" s="71"/>
      <c r="AH6818" s="71"/>
      <c r="AI6818" s="117"/>
      <c r="AK6818" s="116"/>
      <c r="AL6818" s="116"/>
      <c r="AR6818" s="127"/>
      <c r="AT6818" s="7"/>
      <c r="AU6818" s="7"/>
      <c r="AV6818" s="133"/>
      <c r="AW6818" s="126"/>
      <c r="AX6818" s="137"/>
      <c r="BQ6818" s="155"/>
      <c r="BS6818" s="6"/>
      <c r="BT6818" s="11"/>
    </row>
    <row r="6819" spans="1:72" ht="15.75" x14ac:dyDescent="0.25">
      <c r="A6819" s="52"/>
      <c r="B6819" s="56"/>
      <c r="C6819" s="7"/>
      <c r="D6819" s="7"/>
      <c r="E6819" s="7"/>
      <c r="F6819" s="7"/>
      <c r="J6819" s="71"/>
      <c r="K6819" s="74"/>
      <c r="N6819" s="78"/>
      <c r="R6819" s="80"/>
      <c r="S6819" s="92"/>
      <c r="W6819" s="104"/>
      <c r="X6819" s="199"/>
      <c r="Y6819" s="62"/>
      <c r="Z6819" s="105"/>
      <c r="AA6819" s="104"/>
      <c r="AC6819" s="105"/>
      <c r="AD6819" s="105"/>
      <c r="AE6819" s="71"/>
      <c r="AF6819" s="71"/>
      <c r="AG6819" s="71"/>
      <c r="AH6819" s="71"/>
      <c r="AI6819" s="117"/>
      <c r="AK6819" s="116"/>
      <c r="AL6819" s="116"/>
      <c r="AR6819" s="127"/>
      <c r="AT6819" s="7"/>
      <c r="AU6819" s="7"/>
      <c r="AV6819" s="133"/>
      <c r="AW6819" s="126"/>
      <c r="AX6819" s="137"/>
      <c r="BQ6819" s="155"/>
      <c r="BS6819" s="6"/>
      <c r="BT6819" s="11"/>
    </row>
    <row r="6820" spans="1:72" ht="15.75" x14ac:dyDescent="0.25">
      <c r="A6820" s="52"/>
      <c r="B6820" s="56"/>
      <c r="C6820" s="7"/>
      <c r="D6820" s="7"/>
      <c r="E6820" s="7"/>
      <c r="F6820" s="7"/>
      <c r="J6820" s="71"/>
      <c r="K6820" s="74"/>
      <c r="N6820" s="78"/>
      <c r="R6820" s="80"/>
      <c r="S6820" s="92"/>
      <c r="W6820" s="104"/>
      <c r="X6820" s="199"/>
      <c r="Y6820" s="62"/>
      <c r="Z6820" s="105"/>
      <c r="AA6820" s="104"/>
      <c r="AC6820" s="105"/>
      <c r="AD6820" s="105"/>
      <c r="AE6820" s="71"/>
      <c r="AF6820" s="71"/>
      <c r="AG6820" s="71"/>
      <c r="AH6820" s="71"/>
      <c r="AI6820" s="117"/>
      <c r="AK6820" s="116"/>
      <c r="AL6820" s="116"/>
      <c r="AR6820" s="127"/>
      <c r="AT6820" s="7"/>
      <c r="AU6820" s="7"/>
      <c r="AV6820" s="133"/>
      <c r="AW6820" s="126"/>
      <c r="AX6820" s="137"/>
      <c r="BQ6820" s="155"/>
      <c r="BS6820" s="6"/>
      <c r="BT6820" s="11"/>
    </row>
    <row r="6821" spans="1:72" ht="15.75" x14ac:dyDescent="0.25">
      <c r="A6821" s="52"/>
      <c r="B6821" s="56"/>
      <c r="C6821" s="7"/>
      <c r="D6821" s="7"/>
      <c r="E6821" s="7"/>
      <c r="F6821" s="7"/>
      <c r="J6821" s="71"/>
      <c r="K6821" s="74"/>
      <c r="N6821" s="78"/>
      <c r="R6821" s="80"/>
      <c r="S6821" s="92"/>
      <c r="W6821" s="104"/>
      <c r="X6821" s="199"/>
      <c r="Y6821" s="62"/>
      <c r="Z6821" s="105"/>
      <c r="AA6821" s="104"/>
      <c r="AC6821" s="105"/>
      <c r="AD6821" s="105"/>
      <c r="AE6821" s="71"/>
      <c r="AF6821" s="71"/>
      <c r="AG6821" s="71"/>
      <c r="AH6821" s="71"/>
      <c r="AI6821" s="117"/>
      <c r="AK6821" s="116"/>
      <c r="AL6821" s="116"/>
      <c r="AR6821" s="127"/>
      <c r="AT6821" s="7"/>
      <c r="AU6821" s="7"/>
      <c r="AV6821" s="133"/>
      <c r="AW6821" s="126"/>
      <c r="AX6821" s="137"/>
      <c r="BQ6821" s="155"/>
      <c r="BS6821" s="6"/>
      <c r="BT6821" s="11"/>
    </row>
    <row r="6822" spans="1:72" ht="15.75" x14ac:dyDescent="0.25">
      <c r="A6822" s="52"/>
      <c r="B6822" s="56"/>
      <c r="C6822" s="7"/>
      <c r="D6822" s="7"/>
      <c r="E6822" s="7"/>
      <c r="F6822" s="7"/>
      <c r="J6822" s="71"/>
      <c r="K6822" s="74"/>
      <c r="N6822" s="78"/>
      <c r="R6822" s="80"/>
      <c r="S6822" s="92"/>
      <c r="W6822" s="104"/>
      <c r="X6822" s="199"/>
      <c r="Y6822" s="62"/>
      <c r="Z6822" s="105"/>
      <c r="AA6822" s="104"/>
      <c r="AC6822" s="105"/>
      <c r="AD6822" s="105"/>
      <c r="AE6822" s="71"/>
      <c r="AF6822" s="71"/>
      <c r="AG6822" s="71"/>
      <c r="AH6822" s="71"/>
      <c r="AI6822" s="117"/>
      <c r="AK6822" s="116"/>
      <c r="AL6822" s="116"/>
      <c r="AR6822" s="127"/>
      <c r="AT6822" s="7"/>
      <c r="AU6822" s="7"/>
      <c r="AV6822" s="133"/>
      <c r="AW6822" s="126"/>
      <c r="AX6822" s="137"/>
      <c r="BQ6822" s="155"/>
      <c r="BS6822" s="6"/>
      <c r="BT6822" s="11"/>
    </row>
    <row r="6823" spans="1:72" ht="15.75" x14ac:dyDescent="0.25">
      <c r="A6823" s="52"/>
      <c r="B6823" s="56"/>
      <c r="C6823" s="7"/>
      <c r="D6823" s="7"/>
      <c r="E6823" s="7"/>
      <c r="F6823" s="7"/>
      <c r="J6823" s="71"/>
      <c r="K6823" s="74"/>
      <c r="N6823" s="78"/>
      <c r="R6823" s="80"/>
      <c r="S6823" s="92"/>
      <c r="W6823" s="104"/>
      <c r="X6823" s="199"/>
      <c r="Y6823" s="62"/>
      <c r="Z6823" s="105"/>
      <c r="AA6823" s="104"/>
      <c r="AC6823" s="105"/>
      <c r="AD6823" s="105"/>
      <c r="AE6823" s="71"/>
      <c r="AF6823" s="71"/>
      <c r="AG6823" s="71"/>
      <c r="AH6823" s="71"/>
      <c r="AI6823" s="117"/>
      <c r="AK6823" s="116"/>
      <c r="AL6823" s="116"/>
      <c r="AR6823" s="127"/>
      <c r="AT6823" s="7"/>
      <c r="AU6823" s="7"/>
      <c r="AV6823" s="133"/>
      <c r="AW6823" s="126"/>
      <c r="AX6823" s="137"/>
      <c r="BQ6823" s="155"/>
      <c r="BS6823" s="6"/>
      <c r="BT6823" s="11"/>
    </row>
    <row r="6824" spans="1:72" ht="15.75" x14ac:dyDescent="0.25">
      <c r="A6824" s="52"/>
      <c r="B6824" s="56"/>
      <c r="C6824" s="7"/>
      <c r="D6824" s="7"/>
      <c r="E6824" s="7"/>
      <c r="F6824" s="7"/>
      <c r="J6824" s="71"/>
      <c r="K6824" s="74"/>
      <c r="N6824" s="78"/>
      <c r="R6824" s="80"/>
      <c r="S6824" s="92"/>
      <c r="W6824" s="104"/>
      <c r="X6824" s="199"/>
      <c r="Y6824" s="62"/>
      <c r="Z6824" s="105"/>
      <c r="AA6824" s="104"/>
      <c r="AC6824" s="105"/>
      <c r="AD6824" s="105"/>
      <c r="AE6824" s="71"/>
      <c r="AF6824" s="71"/>
      <c r="AG6824" s="71"/>
      <c r="AH6824" s="71"/>
      <c r="AI6824" s="117"/>
      <c r="AK6824" s="116"/>
      <c r="AL6824" s="116"/>
      <c r="AR6824" s="127"/>
      <c r="AT6824" s="7"/>
      <c r="AU6824" s="7"/>
      <c r="AV6824" s="133"/>
      <c r="AW6824" s="126"/>
      <c r="AX6824" s="137"/>
      <c r="BQ6824" s="155"/>
      <c r="BS6824" s="6"/>
      <c r="BT6824" s="11"/>
    </row>
    <row r="6825" spans="1:72" ht="15.75" x14ac:dyDescent="0.25">
      <c r="A6825" s="52"/>
      <c r="B6825" s="56"/>
      <c r="C6825" s="7"/>
      <c r="D6825" s="7"/>
      <c r="E6825" s="7"/>
      <c r="F6825" s="7"/>
      <c r="J6825" s="71"/>
      <c r="K6825" s="74"/>
      <c r="N6825" s="78"/>
      <c r="R6825" s="80"/>
      <c r="S6825" s="92"/>
      <c r="W6825" s="104"/>
      <c r="X6825" s="199"/>
      <c r="Y6825" s="62"/>
      <c r="Z6825" s="105"/>
      <c r="AA6825" s="104"/>
      <c r="AC6825" s="105"/>
      <c r="AD6825" s="105"/>
      <c r="AE6825" s="71"/>
      <c r="AF6825" s="71"/>
      <c r="AG6825" s="71"/>
      <c r="AH6825" s="71"/>
      <c r="AI6825" s="117"/>
      <c r="AK6825" s="116"/>
      <c r="AL6825" s="116"/>
      <c r="AR6825" s="127"/>
      <c r="AT6825" s="7"/>
      <c r="AU6825" s="7"/>
      <c r="AV6825" s="133"/>
      <c r="AW6825" s="126"/>
      <c r="AX6825" s="137"/>
      <c r="BQ6825" s="155"/>
      <c r="BS6825" s="6"/>
      <c r="BT6825" s="11"/>
    </row>
    <row r="6826" spans="1:72" ht="15.75" x14ac:dyDescent="0.25">
      <c r="A6826" s="52"/>
      <c r="B6826" s="56"/>
      <c r="C6826" s="7"/>
      <c r="D6826" s="7"/>
      <c r="E6826" s="7"/>
      <c r="F6826" s="7"/>
      <c r="J6826" s="71"/>
      <c r="K6826" s="74"/>
      <c r="N6826" s="78"/>
      <c r="R6826" s="80"/>
      <c r="S6826" s="92"/>
      <c r="W6826" s="104"/>
      <c r="X6826" s="199"/>
      <c r="Y6826" s="62"/>
      <c r="Z6826" s="105"/>
      <c r="AA6826" s="104"/>
      <c r="AC6826" s="105"/>
      <c r="AD6826" s="105"/>
      <c r="AE6826" s="71"/>
      <c r="AF6826" s="71"/>
      <c r="AG6826" s="71"/>
      <c r="AH6826" s="71"/>
      <c r="AI6826" s="117"/>
      <c r="AK6826" s="116"/>
      <c r="AL6826" s="116"/>
      <c r="AR6826" s="127"/>
      <c r="AT6826" s="7"/>
      <c r="AU6826" s="7"/>
      <c r="AV6826" s="133"/>
      <c r="AW6826" s="126"/>
      <c r="AX6826" s="137"/>
      <c r="BQ6826" s="155"/>
      <c r="BS6826" s="6"/>
      <c r="BT6826" s="11"/>
    </row>
    <row r="6827" spans="1:72" ht="15.75" x14ac:dyDescent="0.25">
      <c r="A6827" s="52"/>
      <c r="B6827" s="56"/>
      <c r="C6827" s="7"/>
      <c r="D6827" s="7"/>
      <c r="E6827" s="7"/>
      <c r="F6827" s="7"/>
      <c r="J6827" s="71"/>
      <c r="K6827" s="74"/>
      <c r="N6827" s="78"/>
      <c r="R6827" s="80"/>
      <c r="S6827" s="92"/>
      <c r="W6827" s="104"/>
      <c r="X6827" s="199"/>
      <c r="Y6827" s="62"/>
      <c r="Z6827" s="105"/>
      <c r="AA6827" s="104"/>
      <c r="AC6827" s="105"/>
      <c r="AD6827" s="105"/>
      <c r="AE6827" s="71"/>
      <c r="AF6827" s="71"/>
      <c r="AG6827" s="71"/>
      <c r="AH6827" s="71"/>
      <c r="AI6827" s="117"/>
      <c r="AK6827" s="116"/>
      <c r="AL6827" s="116"/>
      <c r="AR6827" s="127"/>
      <c r="AT6827" s="7"/>
      <c r="AU6827" s="7"/>
      <c r="AV6827" s="133"/>
      <c r="AW6827" s="126"/>
      <c r="AX6827" s="137"/>
      <c r="BQ6827" s="155"/>
      <c r="BS6827" s="6"/>
      <c r="BT6827" s="11"/>
    </row>
    <row r="6828" spans="1:72" ht="15.75" x14ac:dyDescent="0.25">
      <c r="A6828" s="52"/>
      <c r="B6828" s="56"/>
      <c r="C6828" s="7"/>
      <c r="D6828" s="7"/>
      <c r="E6828" s="7"/>
      <c r="F6828" s="7"/>
      <c r="J6828" s="71"/>
      <c r="K6828" s="74"/>
      <c r="N6828" s="78"/>
      <c r="R6828" s="80"/>
      <c r="S6828" s="92"/>
      <c r="W6828" s="104"/>
      <c r="X6828" s="199"/>
      <c r="Y6828" s="62"/>
      <c r="Z6828" s="105"/>
      <c r="AA6828" s="104"/>
      <c r="AC6828" s="105"/>
      <c r="AD6828" s="105"/>
      <c r="AE6828" s="71"/>
      <c r="AF6828" s="71"/>
      <c r="AG6828" s="71"/>
      <c r="AH6828" s="71"/>
      <c r="AI6828" s="117"/>
      <c r="AK6828" s="116"/>
      <c r="AL6828" s="116"/>
      <c r="AR6828" s="127"/>
      <c r="AT6828" s="7"/>
      <c r="AU6828" s="7"/>
      <c r="AV6828" s="133"/>
      <c r="AW6828" s="126"/>
      <c r="AX6828" s="137"/>
      <c r="BQ6828" s="155"/>
      <c r="BS6828" s="6"/>
      <c r="BT6828" s="11"/>
    </row>
    <row r="6829" spans="1:72" ht="15.75" x14ac:dyDescent="0.25">
      <c r="A6829" s="52"/>
      <c r="B6829" s="56"/>
      <c r="C6829" s="7"/>
      <c r="D6829" s="7"/>
      <c r="E6829" s="7"/>
      <c r="F6829" s="7"/>
      <c r="J6829" s="71"/>
      <c r="K6829" s="74"/>
      <c r="N6829" s="78"/>
      <c r="R6829" s="80"/>
      <c r="S6829" s="92"/>
      <c r="W6829" s="104"/>
      <c r="X6829" s="199"/>
      <c r="Y6829" s="62"/>
      <c r="Z6829" s="105"/>
      <c r="AA6829" s="104"/>
      <c r="AC6829" s="105"/>
      <c r="AD6829" s="105"/>
      <c r="AE6829" s="71"/>
      <c r="AF6829" s="71"/>
      <c r="AG6829" s="71"/>
      <c r="AH6829" s="71"/>
      <c r="AI6829" s="117"/>
      <c r="AK6829" s="116"/>
      <c r="AL6829" s="116"/>
      <c r="AR6829" s="127"/>
      <c r="AT6829" s="7"/>
      <c r="AU6829" s="7"/>
      <c r="AV6829" s="133"/>
      <c r="AW6829" s="126"/>
      <c r="AX6829" s="137"/>
      <c r="BQ6829" s="155"/>
      <c r="BS6829" s="6"/>
      <c r="BT6829" s="11"/>
    </row>
    <row r="6830" spans="1:72" ht="15.75" x14ac:dyDescent="0.25">
      <c r="A6830" s="52"/>
      <c r="B6830" s="56"/>
      <c r="C6830" s="7"/>
      <c r="D6830" s="7"/>
      <c r="E6830" s="7"/>
      <c r="F6830" s="7"/>
      <c r="J6830" s="71"/>
      <c r="K6830" s="74"/>
      <c r="N6830" s="78"/>
      <c r="R6830" s="80"/>
      <c r="S6830" s="92"/>
      <c r="W6830" s="104"/>
      <c r="X6830" s="199"/>
      <c r="Y6830" s="62"/>
      <c r="Z6830" s="105"/>
      <c r="AA6830" s="104"/>
      <c r="AC6830" s="105"/>
      <c r="AD6830" s="105"/>
      <c r="AE6830" s="71"/>
      <c r="AF6830" s="71"/>
      <c r="AG6830" s="71"/>
      <c r="AH6830" s="71"/>
      <c r="AI6830" s="117"/>
      <c r="AK6830" s="116"/>
      <c r="AL6830" s="116"/>
      <c r="AR6830" s="127"/>
      <c r="AT6830" s="7"/>
      <c r="AU6830" s="7"/>
      <c r="AV6830" s="133"/>
      <c r="AW6830" s="126"/>
      <c r="AX6830" s="137"/>
      <c r="BQ6830" s="155"/>
      <c r="BS6830" s="6"/>
      <c r="BT6830" s="11"/>
    </row>
    <row r="6831" spans="1:72" ht="15.75" x14ac:dyDescent="0.25">
      <c r="A6831" s="52"/>
      <c r="B6831" s="56"/>
      <c r="C6831" s="7"/>
      <c r="D6831" s="7"/>
      <c r="E6831" s="7"/>
      <c r="F6831" s="7"/>
      <c r="J6831" s="71"/>
      <c r="K6831" s="74"/>
      <c r="N6831" s="78"/>
      <c r="R6831" s="80"/>
      <c r="S6831" s="92"/>
      <c r="W6831" s="104"/>
      <c r="X6831" s="199"/>
      <c r="Y6831" s="62"/>
      <c r="Z6831" s="105"/>
      <c r="AA6831" s="104"/>
      <c r="AC6831" s="105"/>
      <c r="AD6831" s="105"/>
      <c r="AE6831" s="71"/>
      <c r="AF6831" s="71"/>
      <c r="AG6831" s="71"/>
      <c r="AH6831" s="71"/>
      <c r="AI6831" s="117"/>
      <c r="AK6831" s="116"/>
      <c r="AL6831" s="116"/>
      <c r="AR6831" s="127"/>
      <c r="AT6831" s="7"/>
      <c r="AU6831" s="7"/>
      <c r="AV6831" s="133"/>
      <c r="AW6831" s="126"/>
      <c r="AX6831" s="137"/>
      <c r="BQ6831" s="155"/>
      <c r="BS6831" s="6"/>
      <c r="BT6831" s="11"/>
    </row>
    <row r="6832" spans="1:72" ht="15.75" x14ac:dyDescent="0.25">
      <c r="A6832" s="52"/>
      <c r="B6832" s="56"/>
      <c r="C6832" s="7"/>
      <c r="D6832" s="7"/>
      <c r="E6832" s="7"/>
      <c r="F6832" s="7"/>
      <c r="J6832" s="71"/>
      <c r="K6832" s="74"/>
      <c r="N6832" s="78"/>
      <c r="R6832" s="80"/>
      <c r="S6832" s="92"/>
      <c r="W6832" s="104"/>
      <c r="X6832" s="199"/>
      <c r="Y6832" s="62"/>
      <c r="Z6832" s="105"/>
      <c r="AA6832" s="104"/>
      <c r="AC6832" s="105"/>
      <c r="AD6832" s="105"/>
      <c r="AE6832" s="71"/>
      <c r="AF6832" s="71"/>
      <c r="AG6832" s="71"/>
      <c r="AH6832" s="71"/>
      <c r="AI6832" s="117"/>
      <c r="AK6832" s="116"/>
      <c r="AL6832" s="116"/>
      <c r="AR6832" s="127"/>
      <c r="AT6832" s="7"/>
      <c r="AU6832" s="7"/>
      <c r="AV6832" s="133"/>
      <c r="AW6832" s="126"/>
      <c r="AX6832" s="137"/>
      <c r="BQ6832" s="155"/>
      <c r="BS6832" s="6"/>
      <c r="BT6832" s="11"/>
    </row>
    <row r="6833" spans="1:72" ht="15.75" x14ac:dyDescent="0.25">
      <c r="A6833" s="52"/>
      <c r="B6833" s="56"/>
      <c r="C6833" s="7"/>
      <c r="D6833" s="7"/>
      <c r="E6833" s="7"/>
      <c r="F6833" s="7"/>
      <c r="J6833" s="71"/>
      <c r="K6833" s="74"/>
      <c r="N6833" s="78"/>
      <c r="R6833" s="80"/>
      <c r="S6833" s="92"/>
      <c r="W6833" s="104"/>
      <c r="X6833" s="199"/>
      <c r="Y6833" s="62"/>
      <c r="Z6833" s="105"/>
      <c r="AA6833" s="104"/>
      <c r="AC6833" s="105"/>
      <c r="AD6833" s="105"/>
      <c r="AE6833" s="71"/>
      <c r="AF6833" s="71"/>
      <c r="AG6833" s="71"/>
      <c r="AH6833" s="71"/>
      <c r="AI6833" s="117"/>
      <c r="AK6833" s="116"/>
      <c r="AL6833" s="116"/>
      <c r="AR6833" s="127"/>
      <c r="AT6833" s="7"/>
      <c r="AU6833" s="7"/>
      <c r="AV6833" s="133"/>
      <c r="AW6833" s="126"/>
      <c r="AX6833" s="137"/>
      <c r="BQ6833" s="155"/>
      <c r="BS6833" s="6"/>
      <c r="BT6833" s="11"/>
    </row>
    <row r="6834" spans="1:72" ht="15.75" x14ac:dyDescent="0.25">
      <c r="A6834" s="52"/>
      <c r="B6834" s="56"/>
      <c r="C6834" s="7"/>
      <c r="D6834" s="7"/>
      <c r="E6834" s="7"/>
      <c r="F6834" s="7"/>
      <c r="J6834" s="71"/>
      <c r="K6834" s="74"/>
      <c r="N6834" s="78"/>
      <c r="R6834" s="80"/>
      <c r="S6834" s="92"/>
      <c r="W6834" s="104"/>
      <c r="X6834" s="199"/>
      <c r="Y6834" s="62"/>
      <c r="Z6834" s="105"/>
      <c r="AA6834" s="104"/>
      <c r="AC6834" s="105"/>
      <c r="AD6834" s="105"/>
      <c r="AE6834" s="71"/>
      <c r="AF6834" s="71"/>
      <c r="AG6834" s="71"/>
      <c r="AH6834" s="71"/>
      <c r="AI6834" s="117"/>
      <c r="AK6834" s="116"/>
      <c r="AL6834" s="116"/>
      <c r="AR6834" s="127"/>
      <c r="AT6834" s="7"/>
      <c r="AU6834" s="7"/>
      <c r="AV6834" s="133"/>
      <c r="AW6834" s="126"/>
      <c r="AX6834" s="137"/>
      <c r="BQ6834" s="155"/>
      <c r="BS6834" s="6"/>
      <c r="BT6834" s="11"/>
    </row>
    <row r="6835" spans="1:72" ht="15.75" x14ac:dyDescent="0.25">
      <c r="A6835" s="52"/>
      <c r="B6835" s="56"/>
      <c r="C6835" s="7"/>
      <c r="D6835" s="7"/>
      <c r="E6835" s="7"/>
      <c r="F6835" s="7"/>
      <c r="J6835" s="71"/>
      <c r="K6835" s="74"/>
      <c r="N6835" s="78"/>
      <c r="R6835" s="80"/>
      <c r="S6835" s="92"/>
      <c r="W6835" s="104"/>
      <c r="X6835" s="199"/>
      <c r="Y6835" s="62"/>
      <c r="Z6835" s="105"/>
      <c r="AA6835" s="104"/>
      <c r="AC6835" s="105"/>
      <c r="AD6835" s="105"/>
      <c r="AE6835" s="71"/>
      <c r="AF6835" s="71"/>
      <c r="AG6835" s="71"/>
      <c r="AH6835" s="71"/>
      <c r="AI6835" s="117"/>
      <c r="AK6835" s="116"/>
      <c r="AL6835" s="116"/>
      <c r="AR6835" s="127"/>
      <c r="AT6835" s="7"/>
      <c r="AU6835" s="7"/>
      <c r="AV6835" s="133"/>
      <c r="AW6835" s="126"/>
      <c r="AX6835" s="137"/>
      <c r="BQ6835" s="155"/>
      <c r="BS6835" s="6"/>
      <c r="BT6835" s="11"/>
    </row>
    <row r="6836" spans="1:72" ht="15.75" x14ac:dyDescent="0.25">
      <c r="A6836" s="52"/>
      <c r="B6836" s="56"/>
      <c r="C6836" s="7"/>
      <c r="D6836" s="7"/>
      <c r="E6836" s="7"/>
      <c r="F6836" s="7"/>
      <c r="J6836" s="71"/>
      <c r="K6836" s="74"/>
      <c r="N6836" s="78"/>
      <c r="R6836" s="80"/>
      <c r="S6836" s="92"/>
      <c r="W6836" s="104"/>
      <c r="X6836" s="199"/>
      <c r="Y6836" s="62"/>
      <c r="Z6836" s="105"/>
      <c r="AA6836" s="104"/>
      <c r="AC6836" s="105"/>
      <c r="AD6836" s="105"/>
      <c r="AE6836" s="71"/>
      <c r="AF6836" s="71"/>
      <c r="AG6836" s="71"/>
      <c r="AH6836" s="71"/>
      <c r="AI6836" s="117"/>
      <c r="AK6836" s="116"/>
      <c r="AL6836" s="116"/>
      <c r="AR6836" s="127"/>
      <c r="AT6836" s="7"/>
      <c r="AU6836" s="7"/>
      <c r="AV6836" s="133"/>
      <c r="AW6836" s="126"/>
      <c r="AX6836" s="137"/>
      <c r="BQ6836" s="155"/>
      <c r="BS6836" s="6"/>
      <c r="BT6836" s="11"/>
    </row>
    <row r="6837" spans="1:72" ht="15.75" x14ac:dyDescent="0.25">
      <c r="A6837" s="52"/>
      <c r="B6837" s="56"/>
      <c r="C6837" s="7"/>
      <c r="D6837" s="7"/>
      <c r="E6837" s="7"/>
      <c r="F6837" s="7"/>
      <c r="J6837" s="71"/>
      <c r="K6837" s="74"/>
      <c r="N6837" s="78"/>
      <c r="R6837" s="80"/>
      <c r="S6837" s="92"/>
      <c r="W6837" s="104"/>
      <c r="X6837" s="199"/>
      <c r="Y6837" s="62"/>
      <c r="Z6837" s="105"/>
      <c r="AA6837" s="104"/>
      <c r="AC6837" s="105"/>
      <c r="AD6837" s="105"/>
      <c r="AE6837" s="71"/>
      <c r="AF6837" s="71"/>
      <c r="AG6837" s="71"/>
      <c r="AH6837" s="71"/>
      <c r="AI6837" s="117"/>
      <c r="AK6837" s="116"/>
      <c r="AL6837" s="116"/>
      <c r="AR6837" s="127"/>
      <c r="AT6837" s="7"/>
      <c r="AU6837" s="7"/>
      <c r="AV6837" s="133"/>
      <c r="AW6837" s="126"/>
      <c r="AX6837" s="137"/>
      <c r="BQ6837" s="155"/>
      <c r="BS6837" s="6"/>
      <c r="BT6837" s="11"/>
    </row>
    <row r="6838" spans="1:72" ht="15.75" x14ac:dyDescent="0.25">
      <c r="A6838" s="52"/>
      <c r="B6838" s="56"/>
      <c r="C6838" s="7"/>
      <c r="D6838" s="7"/>
      <c r="E6838" s="7"/>
      <c r="F6838" s="7"/>
      <c r="J6838" s="71"/>
      <c r="K6838" s="74"/>
      <c r="N6838" s="78"/>
      <c r="R6838" s="80"/>
      <c r="S6838" s="92"/>
      <c r="W6838" s="104"/>
      <c r="X6838" s="199"/>
      <c r="Y6838" s="62"/>
      <c r="Z6838" s="105"/>
      <c r="AA6838" s="104"/>
      <c r="AC6838" s="105"/>
      <c r="AD6838" s="105"/>
      <c r="AE6838" s="71"/>
      <c r="AF6838" s="71"/>
      <c r="AG6838" s="71"/>
      <c r="AH6838" s="71"/>
      <c r="AI6838" s="117"/>
      <c r="AK6838" s="116"/>
      <c r="AL6838" s="116"/>
      <c r="AR6838" s="127"/>
      <c r="AT6838" s="7"/>
      <c r="AU6838" s="7"/>
      <c r="AV6838" s="133"/>
      <c r="AW6838" s="126"/>
      <c r="AX6838" s="137"/>
      <c r="BQ6838" s="155"/>
      <c r="BS6838" s="6"/>
      <c r="BT6838" s="11"/>
    </row>
    <row r="6839" spans="1:72" ht="15.75" x14ac:dyDescent="0.25">
      <c r="A6839" s="52"/>
      <c r="B6839" s="56"/>
      <c r="C6839" s="7"/>
      <c r="D6839" s="7"/>
      <c r="E6839" s="7"/>
      <c r="F6839" s="7"/>
      <c r="J6839" s="71"/>
      <c r="K6839" s="74"/>
      <c r="N6839" s="78"/>
      <c r="R6839" s="80"/>
      <c r="S6839" s="92"/>
      <c r="W6839" s="104"/>
      <c r="X6839" s="199"/>
      <c r="Y6839" s="62"/>
      <c r="Z6839" s="105"/>
      <c r="AA6839" s="104"/>
      <c r="AC6839" s="105"/>
      <c r="AD6839" s="105"/>
      <c r="AE6839" s="71"/>
      <c r="AF6839" s="71"/>
      <c r="AG6839" s="71"/>
      <c r="AH6839" s="71"/>
      <c r="AI6839" s="117"/>
      <c r="AK6839" s="116"/>
      <c r="AL6839" s="116"/>
      <c r="AR6839" s="127"/>
      <c r="AT6839" s="7"/>
      <c r="AU6839" s="7"/>
      <c r="AV6839" s="133"/>
      <c r="AW6839" s="126"/>
      <c r="AX6839" s="137"/>
      <c r="BQ6839" s="155"/>
      <c r="BS6839" s="6"/>
      <c r="BT6839" s="11"/>
    </row>
    <row r="6840" spans="1:72" ht="15.75" x14ac:dyDescent="0.25">
      <c r="A6840" s="52"/>
      <c r="B6840" s="56"/>
      <c r="C6840" s="7"/>
      <c r="D6840" s="7"/>
      <c r="E6840" s="7"/>
      <c r="F6840" s="7"/>
      <c r="J6840" s="71"/>
      <c r="K6840" s="74"/>
      <c r="N6840" s="78"/>
      <c r="R6840" s="80"/>
      <c r="S6840" s="92"/>
      <c r="W6840" s="104"/>
      <c r="X6840" s="199"/>
      <c r="Y6840" s="62"/>
      <c r="Z6840" s="105"/>
      <c r="AA6840" s="104"/>
      <c r="AC6840" s="105"/>
      <c r="AD6840" s="105"/>
      <c r="AE6840" s="71"/>
      <c r="AF6840" s="71"/>
      <c r="AG6840" s="71"/>
      <c r="AH6840" s="71"/>
      <c r="AI6840" s="117"/>
      <c r="AK6840" s="116"/>
      <c r="AL6840" s="116"/>
      <c r="AR6840" s="127"/>
      <c r="AT6840" s="7"/>
      <c r="AU6840" s="7"/>
      <c r="AV6840" s="133"/>
      <c r="AW6840" s="126"/>
      <c r="AX6840" s="137"/>
      <c r="BQ6840" s="155"/>
      <c r="BS6840" s="6"/>
      <c r="BT6840" s="11"/>
    </row>
    <row r="6841" spans="1:72" ht="15.75" x14ac:dyDescent="0.25">
      <c r="A6841" s="52"/>
      <c r="B6841" s="56"/>
      <c r="C6841" s="7"/>
      <c r="D6841" s="7"/>
      <c r="E6841" s="7"/>
      <c r="F6841" s="7"/>
      <c r="J6841" s="71"/>
      <c r="K6841" s="74"/>
      <c r="N6841" s="78"/>
      <c r="R6841" s="80"/>
      <c r="S6841" s="92"/>
      <c r="W6841" s="104"/>
      <c r="X6841" s="199"/>
      <c r="Y6841" s="62"/>
      <c r="Z6841" s="105"/>
      <c r="AA6841" s="104"/>
      <c r="AC6841" s="105"/>
      <c r="AD6841" s="105"/>
      <c r="AE6841" s="71"/>
      <c r="AF6841" s="71"/>
      <c r="AG6841" s="71"/>
      <c r="AH6841" s="71"/>
      <c r="AI6841" s="117"/>
      <c r="AK6841" s="116"/>
      <c r="AL6841" s="116"/>
      <c r="AR6841" s="127"/>
      <c r="AT6841" s="7"/>
      <c r="AU6841" s="7"/>
      <c r="AV6841" s="133"/>
      <c r="AW6841" s="126"/>
      <c r="AX6841" s="137"/>
      <c r="BQ6841" s="155"/>
      <c r="BS6841" s="6"/>
      <c r="BT6841" s="11"/>
    </row>
    <row r="6842" spans="1:72" ht="15.75" x14ac:dyDescent="0.25">
      <c r="A6842" s="52"/>
      <c r="B6842" s="56"/>
      <c r="C6842" s="7"/>
      <c r="D6842" s="7"/>
      <c r="E6842" s="7"/>
      <c r="F6842" s="7"/>
      <c r="J6842" s="71"/>
      <c r="K6842" s="74"/>
      <c r="N6842" s="78"/>
      <c r="R6842" s="80"/>
      <c r="S6842" s="92"/>
      <c r="W6842" s="104"/>
      <c r="X6842" s="199"/>
      <c r="Y6842" s="62"/>
      <c r="Z6842" s="105"/>
      <c r="AA6842" s="104"/>
      <c r="AC6842" s="105"/>
      <c r="AD6842" s="105"/>
      <c r="AE6842" s="71"/>
      <c r="AF6842" s="71"/>
      <c r="AG6842" s="71"/>
      <c r="AH6842" s="71"/>
      <c r="AI6842" s="117"/>
      <c r="AK6842" s="116"/>
      <c r="AL6842" s="116"/>
      <c r="AR6842" s="127"/>
      <c r="AT6842" s="7"/>
      <c r="AU6842" s="7"/>
      <c r="AV6842" s="133"/>
      <c r="AW6842" s="126"/>
      <c r="AX6842" s="137"/>
      <c r="BQ6842" s="155"/>
      <c r="BS6842" s="6"/>
      <c r="BT6842" s="11"/>
    </row>
    <row r="6843" spans="1:72" ht="15.75" x14ac:dyDescent="0.25">
      <c r="A6843" s="52"/>
      <c r="B6843" s="56"/>
      <c r="C6843" s="7"/>
      <c r="D6843" s="7"/>
      <c r="E6843" s="7"/>
      <c r="F6843" s="7"/>
      <c r="J6843" s="71"/>
      <c r="K6843" s="74"/>
      <c r="N6843" s="78"/>
      <c r="R6843" s="80"/>
      <c r="S6843" s="92"/>
      <c r="W6843" s="104"/>
      <c r="X6843" s="199"/>
      <c r="Y6843" s="62"/>
      <c r="Z6843" s="105"/>
      <c r="AA6843" s="104"/>
      <c r="AC6843" s="105"/>
      <c r="AD6843" s="105"/>
      <c r="AE6843" s="71"/>
      <c r="AF6843" s="71"/>
      <c r="AG6843" s="71"/>
      <c r="AH6843" s="71"/>
      <c r="AI6843" s="117"/>
      <c r="AK6843" s="116"/>
      <c r="AL6843" s="116"/>
      <c r="AR6843" s="127"/>
      <c r="AT6843" s="7"/>
      <c r="AU6843" s="7"/>
      <c r="AV6843" s="133"/>
      <c r="AW6843" s="126"/>
      <c r="AX6843" s="137"/>
      <c r="BQ6843" s="155"/>
      <c r="BS6843" s="6"/>
      <c r="BT6843" s="11"/>
    </row>
    <row r="6844" spans="1:72" ht="15.75" x14ac:dyDescent="0.25">
      <c r="A6844" s="52"/>
      <c r="B6844" s="56"/>
      <c r="C6844" s="7"/>
      <c r="D6844" s="7"/>
      <c r="E6844" s="7"/>
      <c r="F6844" s="7"/>
      <c r="J6844" s="71"/>
      <c r="K6844" s="74"/>
      <c r="N6844" s="78"/>
      <c r="R6844" s="80"/>
      <c r="S6844" s="92"/>
      <c r="W6844" s="104"/>
      <c r="X6844" s="199"/>
      <c r="Y6844" s="62"/>
      <c r="Z6844" s="105"/>
      <c r="AA6844" s="104"/>
      <c r="AC6844" s="105"/>
      <c r="AD6844" s="105"/>
      <c r="AE6844" s="71"/>
      <c r="AF6844" s="71"/>
      <c r="AG6844" s="71"/>
      <c r="AH6844" s="71"/>
      <c r="AI6844" s="117"/>
      <c r="AK6844" s="116"/>
      <c r="AL6844" s="116"/>
      <c r="AR6844" s="127"/>
      <c r="AT6844" s="7"/>
      <c r="AU6844" s="7"/>
      <c r="AV6844" s="133"/>
      <c r="AW6844" s="126"/>
      <c r="AX6844" s="137"/>
      <c r="BQ6844" s="155"/>
      <c r="BS6844" s="6"/>
      <c r="BT6844" s="11"/>
    </row>
    <row r="6845" spans="1:72" ht="15.75" x14ac:dyDescent="0.25">
      <c r="A6845" s="52"/>
      <c r="B6845" s="56"/>
      <c r="C6845" s="7"/>
      <c r="D6845" s="7"/>
      <c r="E6845" s="7"/>
      <c r="F6845" s="7"/>
      <c r="J6845" s="71"/>
      <c r="K6845" s="74"/>
      <c r="N6845" s="78"/>
      <c r="R6845" s="80"/>
      <c r="S6845" s="92"/>
      <c r="W6845" s="104"/>
      <c r="X6845" s="199"/>
      <c r="Y6845" s="62"/>
      <c r="Z6845" s="105"/>
      <c r="AA6845" s="104"/>
      <c r="AC6845" s="105"/>
      <c r="AD6845" s="105"/>
      <c r="AE6845" s="71"/>
      <c r="AF6845" s="71"/>
      <c r="AG6845" s="71"/>
      <c r="AH6845" s="71"/>
      <c r="AI6845" s="117"/>
      <c r="AK6845" s="116"/>
      <c r="AL6845" s="116"/>
      <c r="AR6845" s="127"/>
      <c r="AT6845" s="7"/>
      <c r="AU6845" s="7"/>
      <c r="AV6845" s="133"/>
      <c r="AW6845" s="126"/>
      <c r="AX6845" s="137"/>
      <c r="BQ6845" s="155"/>
      <c r="BS6845" s="6"/>
      <c r="BT6845" s="11"/>
    </row>
    <row r="6846" spans="1:72" ht="15.75" x14ac:dyDescent="0.25">
      <c r="A6846" s="52"/>
      <c r="B6846" s="56"/>
      <c r="C6846" s="7"/>
      <c r="D6846" s="7"/>
      <c r="E6846" s="7"/>
      <c r="F6846" s="7"/>
      <c r="J6846" s="71"/>
      <c r="K6846" s="74"/>
      <c r="N6846" s="78"/>
      <c r="R6846" s="80"/>
      <c r="S6846" s="92"/>
      <c r="W6846" s="104"/>
      <c r="X6846" s="199"/>
      <c r="Y6846" s="62"/>
      <c r="Z6846" s="105"/>
      <c r="AA6846" s="104"/>
      <c r="AC6846" s="105"/>
      <c r="AD6846" s="105"/>
      <c r="AE6846" s="71"/>
      <c r="AF6846" s="71"/>
      <c r="AG6846" s="71"/>
      <c r="AH6846" s="71"/>
      <c r="AI6846" s="117"/>
      <c r="AK6846" s="116"/>
      <c r="AL6846" s="116"/>
      <c r="AR6846" s="127"/>
      <c r="AT6846" s="7"/>
      <c r="AU6846" s="7"/>
      <c r="AV6846" s="133"/>
      <c r="AW6846" s="126"/>
      <c r="AX6846" s="137"/>
      <c r="BQ6846" s="155"/>
      <c r="BS6846" s="6"/>
      <c r="BT6846" s="11"/>
    </row>
    <row r="6847" spans="1:72" ht="15.75" x14ac:dyDescent="0.25">
      <c r="A6847" s="52"/>
      <c r="B6847" s="56"/>
      <c r="C6847" s="7"/>
      <c r="D6847" s="7"/>
      <c r="E6847" s="7"/>
      <c r="F6847" s="7"/>
      <c r="J6847" s="71"/>
      <c r="K6847" s="74"/>
      <c r="N6847" s="78"/>
      <c r="R6847" s="80"/>
      <c r="S6847" s="92"/>
      <c r="W6847" s="104"/>
      <c r="X6847" s="199"/>
      <c r="Y6847" s="62"/>
      <c r="Z6847" s="105"/>
      <c r="AA6847" s="104"/>
      <c r="AC6847" s="105"/>
      <c r="AD6847" s="105"/>
      <c r="AE6847" s="71"/>
      <c r="AF6847" s="71"/>
      <c r="AG6847" s="71"/>
      <c r="AH6847" s="71"/>
      <c r="AI6847" s="117"/>
      <c r="AK6847" s="116"/>
      <c r="AL6847" s="116"/>
      <c r="AR6847" s="127"/>
      <c r="AT6847" s="7"/>
      <c r="AU6847" s="7"/>
      <c r="AV6847" s="133"/>
      <c r="AW6847" s="126"/>
      <c r="AX6847" s="137"/>
      <c r="BQ6847" s="155"/>
      <c r="BS6847" s="6"/>
      <c r="BT6847" s="11"/>
    </row>
    <row r="6848" spans="1:72" ht="15.75" x14ac:dyDescent="0.25">
      <c r="A6848" s="52"/>
      <c r="B6848" s="56"/>
      <c r="C6848" s="7"/>
      <c r="D6848" s="7"/>
      <c r="E6848" s="7"/>
      <c r="F6848" s="7"/>
      <c r="J6848" s="71"/>
      <c r="K6848" s="74"/>
      <c r="N6848" s="78"/>
      <c r="R6848" s="80"/>
      <c r="S6848" s="92"/>
      <c r="W6848" s="104"/>
      <c r="X6848" s="199"/>
      <c r="Y6848" s="62"/>
      <c r="Z6848" s="105"/>
      <c r="AA6848" s="104"/>
      <c r="AC6848" s="105"/>
      <c r="AD6848" s="105"/>
      <c r="AE6848" s="71"/>
      <c r="AF6848" s="71"/>
      <c r="AG6848" s="71"/>
      <c r="AH6848" s="71"/>
      <c r="AI6848" s="117"/>
      <c r="AK6848" s="116"/>
      <c r="AL6848" s="116"/>
      <c r="AR6848" s="127"/>
      <c r="AT6848" s="7"/>
      <c r="AU6848" s="7"/>
      <c r="AV6848" s="133"/>
      <c r="AW6848" s="126"/>
      <c r="AX6848" s="137"/>
      <c r="BQ6848" s="155"/>
      <c r="BS6848" s="6"/>
      <c r="BT6848" s="11"/>
    </row>
    <row r="6849" spans="1:72" ht="15.75" x14ac:dyDescent="0.25">
      <c r="A6849" s="52"/>
      <c r="B6849" s="56"/>
      <c r="C6849" s="7"/>
      <c r="D6849" s="7"/>
      <c r="E6849" s="7"/>
      <c r="F6849" s="7"/>
      <c r="J6849" s="71"/>
      <c r="K6849" s="74"/>
      <c r="N6849" s="78"/>
      <c r="R6849" s="80"/>
      <c r="S6849" s="92"/>
      <c r="W6849" s="104"/>
      <c r="X6849" s="199"/>
      <c r="Y6849" s="62"/>
      <c r="Z6849" s="105"/>
      <c r="AA6849" s="104"/>
      <c r="AC6849" s="105"/>
      <c r="AD6849" s="105"/>
      <c r="AE6849" s="71"/>
      <c r="AF6849" s="71"/>
      <c r="AG6849" s="71"/>
      <c r="AH6849" s="71"/>
      <c r="AI6849" s="117"/>
      <c r="AK6849" s="116"/>
      <c r="AL6849" s="116"/>
      <c r="AR6849" s="127"/>
      <c r="AT6849" s="7"/>
      <c r="AU6849" s="7"/>
      <c r="AV6849" s="133"/>
      <c r="AW6849" s="126"/>
      <c r="AX6849" s="137"/>
      <c r="BQ6849" s="155"/>
      <c r="BS6849" s="6"/>
      <c r="BT6849" s="11"/>
    </row>
    <row r="6850" spans="1:72" ht="15.75" x14ac:dyDescent="0.25">
      <c r="A6850" s="52"/>
      <c r="B6850" s="56"/>
      <c r="C6850" s="7"/>
      <c r="D6850" s="7"/>
      <c r="E6850" s="7"/>
      <c r="F6850" s="7"/>
      <c r="J6850" s="71"/>
      <c r="K6850" s="74"/>
      <c r="N6850" s="78"/>
      <c r="R6850" s="80"/>
      <c r="S6850" s="92"/>
      <c r="W6850" s="104"/>
      <c r="X6850" s="199"/>
      <c r="Y6850" s="62"/>
      <c r="Z6850" s="105"/>
      <c r="AA6850" s="104"/>
      <c r="AC6850" s="105"/>
      <c r="AD6850" s="105"/>
      <c r="AE6850" s="71"/>
      <c r="AF6850" s="71"/>
      <c r="AG6850" s="71"/>
      <c r="AH6850" s="71"/>
      <c r="AI6850" s="117"/>
      <c r="AK6850" s="116"/>
      <c r="AL6850" s="116"/>
      <c r="AR6850" s="127"/>
      <c r="AT6850" s="7"/>
      <c r="AU6850" s="7"/>
      <c r="AV6850" s="133"/>
      <c r="AW6850" s="126"/>
      <c r="AX6850" s="137"/>
      <c r="BQ6850" s="155"/>
      <c r="BS6850" s="6"/>
      <c r="BT6850" s="11"/>
    </row>
    <row r="6851" spans="1:72" ht="15.75" x14ac:dyDescent="0.25">
      <c r="A6851" s="52"/>
      <c r="B6851" s="56"/>
      <c r="C6851" s="7"/>
      <c r="D6851" s="7"/>
      <c r="E6851" s="7"/>
      <c r="F6851" s="7"/>
      <c r="J6851" s="71"/>
      <c r="K6851" s="74"/>
      <c r="N6851" s="78"/>
      <c r="R6851" s="80"/>
      <c r="S6851" s="92"/>
      <c r="W6851" s="104"/>
      <c r="X6851" s="199"/>
      <c r="Y6851" s="62"/>
      <c r="Z6851" s="105"/>
      <c r="AA6851" s="104"/>
      <c r="AC6851" s="105"/>
      <c r="AD6851" s="105"/>
      <c r="AE6851" s="71"/>
      <c r="AF6851" s="71"/>
      <c r="AG6851" s="71"/>
      <c r="AH6851" s="71"/>
      <c r="AI6851" s="117"/>
      <c r="AK6851" s="116"/>
      <c r="AL6851" s="116"/>
      <c r="AR6851" s="127"/>
      <c r="AT6851" s="7"/>
      <c r="AU6851" s="7"/>
      <c r="AV6851" s="133"/>
      <c r="AW6851" s="126"/>
      <c r="AX6851" s="137"/>
      <c r="BQ6851" s="155"/>
      <c r="BS6851" s="6"/>
      <c r="BT6851" s="11"/>
    </row>
    <row r="6852" spans="1:72" ht="15.75" x14ac:dyDescent="0.25">
      <c r="A6852" s="52"/>
      <c r="B6852" s="56"/>
      <c r="C6852" s="7"/>
      <c r="D6852" s="7"/>
      <c r="E6852" s="7"/>
      <c r="F6852" s="7"/>
      <c r="J6852" s="71"/>
      <c r="K6852" s="74"/>
      <c r="N6852" s="78"/>
      <c r="R6852" s="80"/>
      <c r="S6852" s="92"/>
      <c r="W6852" s="104"/>
      <c r="X6852" s="199"/>
      <c r="Y6852" s="62"/>
      <c r="Z6852" s="105"/>
      <c r="AA6852" s="104"/>
      <c r="AC6852" s="105"/>
      <c r="AD6852" s="105"/>
      <c r="AE6852" s="71"/>
      <c r="AF6852" s="71"/>
      <c r="AG6852" s="71"/>
      <c r="AH6852" s="71"/>
      <c r="AI6852" s="117"/>
      <c r="AK6852" s="116"/>
      <c r="AL6852" s="116"/>
      <c r="AR6852" s="127"/>
      <c r="AT6852" s="7"/>
      <c r="AU6852" s="7"/>
      <c r="AV6852" s="133"/>
      <c r="AW6852" s="126"/>
      <c r="AX6852" s="137"/>
      <c r="BQ6852" s="155"/>
      <c r="BS6852" s="6"/>
      <c r="BT6852" s="11"/>
    </row>
    <row r="6853" spans="1:72" ht="15.75" x14ac:dyDescent="0.25">
      <c r="A6853" s="52"/>
      <c r="B6853" s="56"/>
      <c r="C6853" s="7"/>
      <c r="D6853" s="7"/>
      <c r="E6853" s="7"/>
      <c r="F6853" s="7"/>
      <c r="J6853" s="71"/>
      <c r="K6853" s="74"/>
      <c r="N6853" s="78"/>
      <c r="R6853" s="80"/>
      <c r="S6853" s="92"/>
      <c r="W6853" s="104"/>
      <c r="X6853" s="199"/>
      <c r="Y6853" s="62"/>
      <c r="Z6853" s="105"/>
      <c r="AA6853" s="104"/>
      <c r="AC6853" s="105"/>
      <c r="AD6853" s="105"/>
      <c r="AE6853" s="71"/>
      <c r="AF6853" s="71"/>
      <c r="AG6853" s="71"/>
      <c r="AH6853" s="71"/>
      <c r="AI6853" s="117"/>
      <c r="AK6853" s="116"/>
      <c r="AL6853" s="116"/>
      <c r="AR6853" s="127"/>
      <c r="AT6853" s="7"/>
      <c r="AU6853" s="7"/>
      <c r="AV6853" s="133"/>
      <c r="AW6853" s="126"/>
      <c r="AX6853" s="137"/>
      <c r="BQ6853" s="155"/>
      <c r="BS6853" s="6"/>
      <c r="BT6853" s="11"/>
    </row>
    <row r="6854" spans="1:72" ht="15.75" x14ac:dyDescent="0.25">
      <c r="A6854" s="52"/>
      <c r="B6854" s="56"/>
      <c r="C6854" s="7"/>
      <c r="D6854" s="7"/>
      <c r="E6854" s="7"/>
      <c r="F6854" s="7"/>
      <c r="J6854" s="71"/>
      <c r="K6854" s="74"/>
      <c r="N6854" s="78"/>
      <c r="R6854" s="80"/>
      <c r="S6854" s="92"/>
      <c r="W6854" s="104"/>
      <c r="X6854" s="199"/>
      <c r="Y6854" s="62"/>
      <c r="Z6854" s="105"/>
      <c r="AA6854" s="104"/>
      <c r="AC6854" s="105"/>
      <c r="AD6854" s="105"/>
      <c r="AE6854" s="71"/>
      <c r="AF6854" s="71"/>
      <c r="AG6854" s="71"/>
      <c r="AH6854" s="71"/>
      <c r="AI6854" s="117"/>
      <c r="AK6854" s="116"/>
      <c r="AL6854" s="116"/>
      <c r="AR6854" s="127"/>
      <c r="AT6854" s="7"/>
      <c r="AU6854" s="7"/>
      <c r="AV6854" s="133"/>
      <c r="AW6854" s="126"/>
      <c r="AX6854" s="137"/>
      <c r="BQ6854" s="155"/>
      <c r="BS6854" s="6"/>
      <c r="BT6854" s="11"/>
    </row>
    <row r="6855" spans="1:72" ht="15.75" x14ac:dyDescent="0.25">
      <c r="A6855" s="52"/>
      <c r="B6855" s="56"/>
      <c r="C6855" s="7"/>
      <c r="D6855" s="7"/>
      <c r="E6855" s="7"/>
      <c r="F6855" s="7"/>
      <c r="J6855" s="71"/>
      <c r="K6855" s="74"/>
      <c r="N6855" s="78"/>
      <c r="R6855" s="80"/>
      <c r="S6855" s="92"/>
      <c r="W6855" s="104"/>
      <c r="X6855" s="199"/>
      <c r="Y6855" s="62"/>
      <c r="Z6855" s="105"/>
      <c r="AA6855" s="104"/>
      <c r="AC6855" s="105"/>
      <c r="AD6855" s="105"/>
      <c r="AE6855" s="71"/>
      <c r="AF6855" s="71"/>
      <c r="AG6855" s="71"/>
      <c r="AH6855" s="71"/>
      <c r="AI6855" s="117"/>
      <c r="AK6855" s="116"/>
      <c r="AL6855" s="116"/>
      <c r="AR6855" s="127"/>
      <c r="AT6855" s="7"/>
      <c r="AU6855" s="7"/>
      <c r="AV6855" s="133"/>
      <c r="AW6855" s="126"/>
      <c r="AX6855" s="137"/>
      <c r="BQ6855" s="155"/>
      <c r="BS6855" s="6"/>
      <c r="BT6855" s="11"/>
    </row>
    <row r="6856" spans="1:72" ht="15.75" x14ac:dyDescent="0.25">
      <c r="A6856" s="52"/>
      <c r="B6856" s="56"/>
      <c r="C6856" s="7"/>
      <c r="D6856" s="7"/>
      <c r="E6856" s="7"/>
      <c r="F6856" s="7"/>
      <c r="J6856" s="71"/>
      <c r="K6856" s="74"/>
      <c r="N6856" s="78"/>
      <c r="R6856" s="80"/>
      <c r="S6856" s="92"/>
      <c r="W6856" s="104"/>
      <c r="X6856" s="199"/>
      <c r="Y6856" s="62"/>
      <c r="Z6856" s="105"/>
      <c r="AA6856" s="104"/>
      <c r="AC6856" s="105"/>
      <c r="AD6856" s="105"/>
      <c r="AE6856" s="71"/>
      <c r="AF6856" s="71"/>
      <c r="AG6856" s="71"/>
      <c r="AH6856" s="71"/>
      <c r="AI6856" s="117"/>
      <c r="AK6856" s="116"/>
      <c r="AL6856" s="116"/>
      <c r="AR6856" s="127"/>
      <c r="AT6856" s="7"/>
      <c r="AU6856" s="7"/>
      <c r="AV6856" s="133"/>
      <c r="AW6856" s="126"/>
      <c r="AX6856" s="137"/>
      <c r="BQ6856" s="155"/>
      <c r="BS6856" s="6"/>
      <c r="BT6856" s="11"/>
    </row>
    <row r="6857" spans="1:72" ht="15.75" x14ac:dyDescent="0.25">
      <c r="A6857" s="52"/>
      <c r="B6857" s="56"/>
      <c r="C6857" s="7"/>
      <c r="D6857" s="7"/>
      <c r="E6857" s="7"/>
      <c r="F6857" s="7"/>
      <c r="J6857" s="71"/>
      <c r="K6857" s="74"/>
      <c r="N6857" s="78"/>
      <c r="R6857" s="80"/>
      <c r="S6857" s="92"/>
      <c r="W6857" s="104"/>
      <c r="X6857" s="199"/>
      <c r="Y6857" s="62"/>
      <c r="Z6857" s="105"/>
      <c r="AA6857" s="104"/>
      <c r="AC6857" s="105"/>
      <c r="AD6857" s="105"/>
      <c r="AE6857" s="71"/>
      <c r="AF6857" s="71"/>
      <c r="AG6857" s="71"/>
      <c r="AH6857" s="71"/>
      <c r="AI6857" s="117"/>
      <c r="AK6857" s="116"/>
      <c r="AL6857" s="116"/>
      <c r="AR6857" s="127"/>
      <c r="AT6857" s="7"/>
      <c r="AU6857" s="7"/>
      <c r="AV6857" s="133"/>
      <c r="AW6857" s="126"/>
      <c r="AX6857" s="137"/>
      <c r="BQ6857" s="155"/>
      <c r="BS6857" s="6"/>
      <c r="BT6857" s="11"/>
    </row>
    <row r="6858" spans="1:72" ht="15.75" x14ac:dyDescent="0.25">
      <c r="A6858" s="52"/>
      <c r="B6858" s="56"/>
      <c r="C6858" s="7"/>
      <c r="D6858" s="7"/>
      <c r="E6858" s="7"/>
      <c r="F6858" s="7"/>
      <c r="J6858" s="71"/>
      <c r="K6858" s="74"/>
      <c r="N6858" s="78"/>
      <c r="R6858" s="80"/>
      <c r="S6858" s="92"/>
      <c r="W6858" s="104"/>
      <c r="X6858" s="199"/>
      <c r="Y6858" s="62"/>
      <c r="Z6858" s="105"/>
      <c r="AA6858" s="104"/>
      <c r="AC6858" s="105"/>
      <c r="AD6858" s="105"/>
      <c r="AE6858" s="71"/>
      <c r="AF6858" s="71"/>
      <c r="AG6858" s="71"/>
      <c r="AH6858" s="71"/>
      <c r="AI6858" s="117"/>
      <c r="AK6858" s="116"/>
      <c r="AL6858" s="116"/>
      <c r="AR6858" s="127"/>
      <c r="AT6858" s="7"/>
      <c r="AU6858" s="7"/>
      <c r="AV6858" s="133"/>
      <c r="AW6858" s="126"/>
      <c r="AX6858" s="137"/>
      <c r="BQ6858" s="155"/>
      <c r="BS6858" s="6"/>
      <c r="BT6858" s="11"/>
    </row>
    <row r="6859" spans="1:72" ht="15.75" x14ac:dyDescent="0.25">
      <c r="A6859" s="52"/>
      <c r="B6859" s="56"/>
      <c r="C6859" s="7"/>
      <c r="D6859" s="7"/>
      <c r="E6859" s="7"/>
      <c r="F6859" s="7"/>
      <c r="J6859" s="71"/>
      <c r="K6859" s="74"/>
      <c r="N6859" s="78"/>
      <c r="R6859" s="80"/>
      <c r="S6859" s="92"/>
      <c r="W6859" s="104"/>
      <c r="X6859" s="199"/>
      <c r="Y6859" s="62"/>
      <c r="Z6859" s="105"/>
      <c r="AA6859" s="104"/>
      <c r="AC6859" s="105"/>
      <c r="AD6859" s="105"/>
      <c r="AE6859" s="71"/>
      <c r="AF6859" s="71"/>
      <c r="AG6859" s="71"/>
      <c r="AH6859" s="71"/>
      <c r="AI6859" s="117"/>
      <c r="AK6859" s="116"/>
      <c r="AL6859" s="116"/>
      <c r="AR6859" s="127"/>
      <c r="AT6859" s="7"/>
      <c r="AU6859" s="7"/>
      <c r="AV6859" s="133"/>
      <c r="AW6859" s="126"/>
      <c r="AX6859" s="137"/>
      <c r="BQ6859" s="155"/>
      <c r="BS6859" s="6"/>
      <c r="BT6859" s="11"/>
    </row>
    <row r="6860" spans="1:72" ht="15.75" x14ac:dyDescent="0.25">
      <c r="A6860" s="52"/>
      <c r="B6860" s="56"/>
      <c r="C6860" s="7"/>
      <c r="D6860" s="7"/>
      <c r="E6860" s="7"/>
      <c r="F6860" s="7"/>
      <c r="J6860" s="71"/>
      <c r="K6860" s="74"/>
      <c r="N6860" s="78"/>
      <c r="R6860" s="80"/>
      <c r="S6860" s="92"/>
      <c r="W6860" s="104"/>
      <c r="X6860" s="199"/>
      <c r="Y6860" s="62"/>
      <c r="Z6860" s="105"/>
      <c r="AA6860" s="104"/>
      <c r="AC6860" s="105"/>
      <c r="AD6860" s="105"/>
      <c r="AE6860" s="71"/>
      <c r="AF6860" s="71"/>
      <c r="AG6860" s="71"/>
      <c r="AH6860" s="71"/>
      <c r="AI6860" s="117"/>
      <c r="AK6860" s="116"/>
      <c r="AL6860" s="116"/>
      <c r="AR6860" s="127"/>
      <c r="AT6860" s="7"/>
      <c r="AU6860" s="7"/>
      <c r="AV6860" s="133"/>
      <c r="AW6860" s="126"/>
      <c r="AX6860" s="137"/>
      <c r="BQ6860" s="155"/>
      <c r="BS6860" s="6"/>
      <c r="BT6860" s="11"/>
    </row>
    <row r="6861" spans="1:72" ht="15.75" x14ac:dyDescent="0.25">
      <c r="A6861" s="52"/>
      <c r="B6861" s="56"/>
      <c r="C6861" s="7"/>
      <c r="D6861" s="7"/>
      <c r="E6861" s="7"/>
      <c r="F6861" s="7"/>
      <c r="J6861" s="71"/>
      <c r="K6861" s="74"/>
      <c r="N6861" s="78"/>
      <c r="R6861" s="80"/>
      <c r="S6861" s="92"/>
      <c r="W6861" s="104"/>
      <c r="X6861" s="199"/>
      <c r="Y6861" s="62"/>
      <c r="Z6861" s="105"/>
      <c r="AA6861" s="104"/>
      <c r="AC6861" s="105"/>
      <c r="AD6861" s="105"/>
      <c r="AE6861" s="71"/>
      <c r="AF6861" s="71"/>
      <c r="AG6861" s="71"/>
      <c r="AH6861" s="71"/>
      <c r="AI6861" s="117"/>
      <c r="AK6861" s="116"/>
      <c r="AL6861" s="116"/>
      <c r="AR6861" s="127"/>
      <c r="AT6861" s="7"/>
      <c r="AU6861" s="7"/>
      <c r="AV6861" s="133"/>
      <c r="AW6861" s="126"/>
      <c r="AX6861" s="137"/>
      <c r="BQ6861" s="155"/>
      <c r="BS6861" s="6"/>
      <c r="BT6861" s="11"/>
    </row>
    <row r="6862" spans="1:72" ht="15.75" x14ac:dyDescent="0.25">
      <c r="A6862" s="52"/>
      <c r="B6862" s="56"/>
      <c r="C6862" s="7"/>
      <c r="D6862" s="7"/>
      <c r="E6862" s="7"/>
      <c r="F6862" s="7"/>
      <c r="J6862" s="71"/>
      <c r="K6862" s="74"/>
      <c r="N6862" s="78"/>
      <c r="R6862" s="80"/>
      <c r="S6862" s="92"/>
      <c r="W6862" s="104"/>
      <c r="X6862" s="199"/>
      <c r="Y6862" s="62"/>
      <c r="Z6862" s="105"/>
      <c r="AA6862" s="104"/>
      <c r="AC6862" s="105"/>
      <c r="AD6862" s="105"/>
      <c r="AE6862" s="71"/>
      <c r="AF6862" s="71"/>
      <c r="AG6862" s="71"/>
      <c r="AH6862" s="71"/>
      <c r="AI6862" s="117"/>
      <c r="AK6862" s="116"/>
      <c r="AL6862" s="116"/>
      <c r="AR6862" s="127"/>
      <c r="AT6862" s="7"/>
      <c r="AU6862" s="7"/>
      <c r="AV6862" s="133"/>
      <c r="AW6862" s="126"/>
      <c r="AX6862" s="137"/>
      <c r="BQ6862" s="155"/>
      <c r="BS6862" s="6"/>
      <c r="BT6862" s="11"/>
    </row>
    <row r="6863" spans="1:72" ht="15.75" x14ac:dyDescent="0.25">
      <c r="A6863" s="52"/>
      <c r="B6863" s="56"/>
      <c r="C6863" s="7"/>
      <c r="D6863" s="7"/>
      <c r="E6863" s="7"/>
      <c r="F6863" s="7"/>
      <c r="J6863" s="71"/>
      <c r="K6863" s="74"/>
      <c r="N6863" s="78"/>
      <c r="R6863" s="80"/>
      <c r="S6863" s="92"/>
      <c r="W6863" s="104"/>
      <c r="X6863" s="199"/>
      <c r="Y6863" s="62"/>
      <c r="Z6863" s="105"/>
      <c r="AA6863" s="104"/>
      <c r="AC6863" s="105"/>
      <c r="AD6863" s="105"/>
      <c r="AE6863" s="71"/>
      <c r="AF6863" s="71"/>
      <c r="AG6863" s="71"/>
      <c r="AH6863" s="71"/>
      <c r="AI6863" s="117"/>
      <c r="AK6863" s="116"/>
      <c r="AL6863" s="116"/>
      <c r="AR6863" s="127"/>
      <c r="AT6863" s="7"/>
      <c r="AU6863" s="7"/>
      <c r="AV6863" s="133"/>
      <c r="AW6863" s="126"/>
      <c r="AX6863" s="137"/>
      <c r="BQ6863" s="155"/>
      <c r="BS6863" s="6"/>
      <c r="BT6863" s="11"/>
    </row>
    <row r="6864" spans="1:72" ht="15.75" x14ac:dyDescent="0.25">
      <c r="A6864" s="52"/>
      <c r="B6864" s="56"/>
      <c r="C6864" s="7"/>
      <c r="D6864" s="7"/>
      <c r="E6864" s="7"/>
      <c r="F6864" s="7"/>
      <c r="J6864" s="71"/>
      <c r="K6864" s="74"/>
      <c r="N6864" s="78"/>
      <c r="R6864" s="80"/>
      <c r="S6864" s="92"/>
      <c r="W6864" s="104"/>
      <c r="X6864" s="199"/>
      <c r="Y6864" s="62"/>
      <c r="Z6864" s="105"/>
      <c r="AA6864" s="104"/>
      <c r="AC6864" s="105"/>
      <c r="AD6864" s="105"/>
      <c r="AE6864" s="71"/>
      <c r="AF6864" s="71"/>
      <c r="AG6864" s="71"/>
      <c r="AH6864" s="71"/>
      <c r="AI6864" s="117"/>
      <c r="AK6864" s="116"/>
      <c r="AL6864" s="116"/>
      <c r="AR6864" s="127"/>
      <c r="AT6864" s="7"/>
      <c r="AU6864" s="7"/>
      <c r="AV6864" s="133"/>
      <c r="AW6864" s="126"/>
      <c r="AX6864" s="137"/>
      <c r="BQ6864" s="155"/>
      <c r="BS6864" s="6"/>
      <c r="BT6864" s="11"/>
    </row>
    <row r="6865" spans="1:72" ht="15.75" x14ac:dyDescent="0.25">
      <c r="A6865" s="52"/>
      <c r="B6865" s="56"/>
      <c r="C6865" s="7"/>
      <c r="D6865" s="7"/>
      <c r="E6865" s="7"/>
      <c r="F6865" s="7"/>
      <c r="J6865" s="71"/>
      <c r="K6865" s="74"/>
      <c r="N6865" s="78"/>
      <c r="R6865" s="80"/>
      <c r="S6865" s="92"/>
      <c r="W6865" s="104"/>
      <c r="X6865" s="199"/>
      <c r="Y6865" s="62"/>
      <c r="Z6865" s="105"/>
      <c r="AA6865" s="104"/>
      <c r="AC6865" s="105"/>
      <c r="AD6865" s="105"/>
      <c r="AE6865" s="71"/>
      <c r="AF6865" s="71"/>
      <c r="AG6865" s="71"/>
      <c r="AH6865" s="71"/>
      <c r="AI6865" s="117"/>
      <c r="AK6865" s="116"/>
      <c r="AL6865" s="116"/>
      <c r="AR6865" s="127"/>
      <c r="AT6865" s="7"/>
      <c r="AU6865" s="7"/>
      <c r="AV6865" s="133"/>
      <c r="AW6865" s="126"/>
      <c r="AX6865" s="137"/>
      <c r="BQ6865" s="155"/>
      <c r="BS6865" s="6"/>
      <c r="BT6865" s="11"/>
    </row>
    <row r="6866" spans="1:72" ht="15.75" x14ac:dyDescent="0.25">
      <c r="A6866" s="52"/>
      <c r="B6866" s="56"/>
      <c r="C6866" s="7"/>
      <c r="D6866" s="7"/>
      <c r="E6866" s="7"/>
      <c r="F6866" s="7"/>
      <c r="J6866" s="71"/>
      <c r="K6866" s="74"/>
      <c r="N6866" s="78"/>
      <c r="R6866" s="80"/>
      <c r="S6866" s="92"/>
      <c r="W6866" s="104"/>
      <c r="X6866" s="199"/>
      <c r="Y6866" s="62"/>
      <c r="Z6866" s="105"/>
      <c r="AA6866" s="104"/>
      <c r="AC6866" s="105"/>
      <c r="AD6866" s="105"/>
      <c r="AE6866" s="71"/>
      <c r="AF6866" s="71"/>
      <c r="AG6866" s="71"/>
      <c r="AH6866" s="71"/>
      <c r="AI6866" s="117"/>
      <c r="AK6866" s="116"/>
      <c r="AL6866" s="116"/>
      <c r="AR6866" s="127"/>
      <c r="AT6866" s="7"/>
      <c r="AU6866" s="7"/>
      <c r="AV6866" s="133"/>
      <c r="AW6866" s="126"/>
      <c r="AX6866" s="137"/>
      <c r="BQ6866" s="155"/>
      <c r="BS6866" s="6"/>
      <c r="BT6866" s="11"/>
    </row>
    <row r="6867" spans="1:72" ht="15.75" x14ac:dyDescent="0.25">
      <c r="A6867" s="52"/>
      <c r="B6867" s="56"/>
      <c r="C6867" s="7"/>
      <c r="D6867" s="7"/>
      <c r="E6867" s="7"/>
      <c r="F6867" s="7"/>
      <c r="J6867" s="71"/>
      <c r="K6867" s="74"/>
      <c r="N6867" s="78"/>
      <c r="R6867" s="80"/>
      <c r="S6867" s="92"/>
      <c r="W6867" s="104"/>
      <c r="X6867" s="199"/>
      <c r="Y6867" s="62"/>
      <c r="Z6867" s="105"/>
      <c r="AA6867" s="104"/>
      <c r="AC6867" s="105"/>
      <c r="AD6867" s="105"/>
      <c r="AE6867" s="71"/>
      <c r="AF6867" s="71"/>
      <c r="AG6867" s="71"/>
      <c r="AH6867" s="71"/>
      <c r="AI6867" s="117"/>
      <c r="AK6867" s="116"/>
      <c r="AL6867" s="116"/>
      <c r="AR6867" s="127"/>
      <c r="AT6867" s="7"/>
      <c r="AU6867" s="7"/>
      <c r="AV6867" s="133"/>
      <c r="AW6867" s="126"/>
      <c r="AX6867" s="137"/>
      <c r="BQ6867" s="155"/>
      <c r="BS6867" s="6"/>
      <c r="BT6867" s="11"/>
    </row>
    <row r="6868" spans="1:72" ht="15.75" x14ac:dyDescent="0.25">
      <c r="A6868" s="52"/>
      <c r="B6868" s="56"/>
      <c r="C6868" s="7"/>
      <c r="D6868" s="7"/>
      <c r="E6868" s="7"/>
      <c r="F6868" s="7"/>
      <c r="J6868" s="71"/>
      <c r="K6868" s="74"/>
      <c r="N6868" s="78"/>
      <c r="R6868" s="80"/>
      <c r="S6868" s="92"/>
      <c r="W6868" s="104"/>
      <c r="X6868" s="199"/>
      <c r="Y6868" s="62"/>
      <c r="Z6868" s="105"/>
      <c r="AA6868" s="104"/>
      <c r="AC6868" s="105"/>
      <c r="AD6868" s="105"/>
      <c r="AE6868" s="71"/>
      <c r="AF6868" s="71"/>
      <c r="AG6868" s="71"/>
      <c r="AH6868" s="71"/>
      <c r="AI6868" s="117"/>
      <c r="AK6868" s="116"/>
      <c r="AL6868" s="116"/>
      <c r="AR6868" s="127"/>
      <c r="AT6868" s="7"/>
      <c r="AU6868" s="7"/>
      <c r="AV6868" s="133"/>
      <c r="AW6868" s="126"/>
      <c r="AX6868" s="137"/>
      <c r="BQ6868" s="155"/>
      <c r="BS6868" s="6"/>
      <c r="BT6868" s="11"/>
    </row>
    <row r="6869" spans="1:72" ht="15.75" x14ac:dyDescent="0.25">
      <c r="A6869" s="52"/>
      <c r="B6869" s="56"/>
      <c r="C6869" s="7"/>
      <c r="D6869" s="7"/>
      <c r="E6869" s="7"/>
      <c r="F6869" s="7"/>
      <c r="J6869" s="71"/>
      <c r="K6869" s="74"/>
      <c r="N6869" s="78"/>
      <c r="R6869" s="80"/>
      <c r="S6869" s="92"/>
      <c r="W6869" s="104"/>
      <c r="X6869" s="199"/>
      <c r="Y6869" s="62"/>
      <c r="Z6869" s="105"/>
      <c r="AA6869" s="104"/>
      <c r="AC6869" s="105"/>
      <c r="AD6869" s="105"/>
      <c r="AE6869" s="71"/>
      <c r="AF6869" s="71"/>
      <c r="AG6869" s="71"/>
      <c r="AH6869" s="71"/>
      <c r="AI6869" s="117"/>
      <c r="AK6869" s="116"/>
      <c r="AL6869" s="116"/>
      <c r="AR6869" s="127"/>
      <c r="AT6869" s="7"/>
      <c r="AU6869" s="7"/>
      <c r="AV6869" s="133"/>
      <c r="AW6869" s="126"/>
      <c r="AX6869" s="137"/>
      <c r="BQ6869" s="155"/>
      <c r="BS6869" s="6"/>
      <c r="BT6869" s="11"/>
    </row>
    <row r="6870" spans="1:72" ht="15.75" x14ac:dyDescent="0.25">
      <c r="A6870" s="52"/>
      <c r="B6870" s="56"/>
      <c r="C6870" s="7"/>
      <c r="D6870" s="7"/>
      <c r="E6870" s="7"/>
      <c r="F6870" s="7"/>
      <c r="J6870" s="71"/>
      <c r="K6870" s="74"/>
      <c r="N6870" s="78"/>
      <c r="R6870" s="80"/>
      <c r="S6870" s="92"/>
      <c r="W6870" s="104"/>
      <c r="X6870" s="199"/>
      <c r="Y6870" s="62"/>
      <c r="Z6870" s="105"/>
      <c r="AA6870" s="104"/>
      <c r="AC6870" s="105"/>
      <c r="AD6870" s="105"/>
      <c r="AE6870" s="71"/>
      <c r="AF6870" s="71"/>
      <c r="AG6870" s="71"/>
      <c r="AH6870" s="71"/>
      <c r="AI6870" s="117"/>
      <c r="AK6870" s="116"/>
      <c r="AL6870" s="116"/>
      <c r="AR6870" s="127"/>
      <c r="AT6870" s="7"/>
      <c r="AU6870" s="7"/>
      <c r="AV6870" s="133"/>
      <c r="AW6870" s="126"/>
      <c r="AX6870" s="137"/>
      <c r="BQ6870" s="155"/>
      <c r="BS6870" s="6"/>
      <c r="BT6870" s="11"/>
    </row>
    <row r="6871" spans="1:72" ht="15.75" x14ac:dyDescent="0.25">
      <c r="A6871" s="52"/>
      <c r="B6871" s="56"/>
      <c r="C6871" s="7"/>
      <c r="D6871" s="7"/>
      <c r="E6871" s="7"/>
      <c r="F6871" s="7"/>
      <c r="J6871" s="71"/>
      <c r="K6871" s="74"/>
      <c r="N6871" s="78"/>
      <c r="R6871" s="80"/>
      <c r="S6871" s="92"/>
      <c r="W6871" s="104"/>
      <c r="X6871" s="199"/>
      <c r="Y6871" s="62"/>
      <c r="Z6871" s="105"/>
      <c r="AA6871" s="104"/>
      <c r="AC6871" s="105"/>
      <c r="AD6871" s="105"/>
      <c r="AE6871" s="71"/>
      <c r="AF6871" s="71"/>
      <c r="AG6871" s="71"/>
      <c r="AH6871" s="71"/>
      <c r="AI6871" s="117"/>
      <c r="AK6871" s="116"/>
      <c r="AL6871" s="116"/>
      <c r="AR6871" s="127"/>
      <c r="AT6871" s="7"/>
      <c r="AU6871" s="7"/>
      <c r="AV6871" s="133"/>
      <c r="AW6871" s="126"/>
      <c r="AX6871" s="137"/>
      <c r="BQ6871" s="155"/>
      <c r="BS6871" s="6"/>
      <c r="BT6871" s="11"/>
    </row>
    <row r="6872" spans="1:72" ht="15.75" x14ac:dyDescent="0.25">
      <c r="A6872" s="52"/>
      <c r="B6872" s="56"/>
      <c r="C6872" s="7"/>
      <c r="D6872" s="7"/>
      <c r="E6872" s="7"/>
      <c r="F6872" s="7"/>
      <c r="J6872" s="71"/>
      <c r="K6872" s="74"/>
      <c r="N6872" s="78"/>
      <c r="R6872" s="80"/>
      <c r="S6872" s="92"/>
      <c r="W6872" s="104"/>
      <c r="X6872" s="199"/>
      <c r="Y6872" s="62"/>
      <c r="Z6872" s="105"/>
      <c r="AA6872" s="104"/>
      <c r="AC6872" s="105"/>
      <c r="AD6872" s="105"/>
      <c r="AE6872" s="71"/>
      <c r="AF6872" s="71"/>
      <c r="AG6872" s="71"/>
      <c r="AH6872" s="71"/>
      <c r="AI6872" s="117"/>
      <c r="AK6872" s="116"/>
      <c r="AL6872" s="116"/>
      <c r="AR6872" s="127"/>
      <c r="AT6872" s="7"/>
      <c r="AU6872" s="7"/>
      <c r="AV6872" s="133"/>
      <c r="AW6872" s="126"/>
      <c r="AX6872" s="137"/>
      <c r="BQ6872" s="155"/>
      <c r="BS6872" s="6"/>
      <c r="BT6872" s="11"/>
    </row>
    <row r="6873" spans="1:72" ht="15.75" x14ac:dyDescent="0.25">
      <c r="A6873" s="52"/>
      <c r="B6873" s="56"/>
      <c r="C6873" s="7"/>
      <c r="D6873" s="7"/>
      <c r="E6873" s="7"/>
      <c r="F6873" s="7"/>
      <c r="J6873" s="71"/>
      <c r="K6873" s="74"/>
      <c r="N6873" s="78"/>
      <c r="R6873" s="80"/>
      <c r="S6873" s="92"/>
      <c r="W6873" s="104"/>
      <c r="X6873" s="199"/>
      <c r="Y6873" s="62"/>
      <c r="Z6873" s="105"/>
      <c r="AA6873" s="104"/>
      <c r="AC6873" s="105"/>
      <c r="AD6873" s="105"/>
      <c r="AE6873" s="71"/>
      <c r="AF6873" s="71"/>
      <c r="AG6873" s="71"/>
      <c r="AH6873" s="71"/>
      <c r="AI6873" s="117"/>
      <c r="AK6873" s="116"/>
      <c r="AL6873" s="116"/>
      <c r="AR6873" s="127"/>
      <c r="AT6873" s="7"/>
      <c r="AU6873" s="7"/>
      <c r="AV6873" s="133"/>
      <c r="AW6873" s="126"/>
      <c r="AX6873" s="137"/>
      <c r="BQ6873" s="155"/>
      <c r="BS6873" s="6"/>
      <c r="BT6873" s="11"/>
    </row>
    <row r="6874" spans="1:72" ht="15.75" x14ac:dyDescent="0.25">
      <c r="A6874" s="52"/>
      <c r="B6874" s="56"/>
      <c r="C6874" s="7"/>
      <c r="D6874" s="7"/>
      <c r="E6874" s="7"/>
      <c r="F6874" s="7"/>
      <c r="J6874" s="71"/>
      <c r="K6874" s="74"/>
      <c r="N6874" s="78"/>
      <c r="R6874" s="80"/>
      <c r="S6874" s="92"/>
      <c r="W6874" s="104"/>
      <c r="X6874" s="199"/>
      <c r="Y6874" s="62"/>
      <c r="Z6874" s="105"/>
      <c r="AA6874" s="104"/>
      <c r="AC6874" s="105"/>
      <c r="AD6874" s="105"/>
      <c r="AE6874" s="71"/>
      <c r="AF6874" s="71"/>
      <c r="AG6874" s="71"/>
      <c r="AH6874" s="71"/>
      <c r="AI6874" s="117"/>
      <c r="AK6874" s="116"/>
      <c r="AL6874" s="116"/>
      <c r="AR6874" s="127"/>
      <c r="AT6874" s="7"/>
      <c r="AU6874" s="7"/>
      <c r="AV6874" s="133"/>
      <c r="AW6874" s="126"/>
      <c r="AX6874" s="137"/>
      <c r="BQ6874" s="155"/>
      <c r="BS6874" s="6"/>
      <c r="BT6874" s="11"/>
    </row>
    <row r="6875" spans="1:72" ht="15.75" x14ac:dyDescent="0.25">
      <c r="A6875" s="52"/>
      <c r="B6875" s="56"/>
      <c r="C6875" s="7"/>
      <c r="D6875" s="7"/>
      <c r="E6875" s="7"/>
      <c r="F6875" s="7"/>
      <c r="J6875" s="71"/>
      <c r="K6875" s="74"/>
      <c r="N6875" s="78"/>
      <c r="R6875" s="80"/>
      <c r="S6875" s="92"/>
      <c r="W6875" s="104"/>
      <c r="X6875" s="199"/>
      <c r="Y6875" s="62"/>
      <c r="Z6875" s="105"/>
      <c r="AA6875" s="104"/>
      <c r="AC6875" s="105"/>
      <c r="AD6875" s="105"/>
      <c r="AE6875" s="71"/>
      <c r="AF6875" s="71"/>
      <c r="AG6875" s="71"/>
      <c r="AH6875" s="71"/>
      <c r="AI6875" s="117"/>
      <c r="AK6875" s="116"/>
      <c r="AL6875" s="116"/>
      <c r="AR6875" s="127"/>
      <c r="AT6875" s="7"/>
      <c r="AU6875" s="7"/>
      <c r="AV6875" s="133"/>
      <c r="AW6875" s="126"/>
      <c r="AX6875" s="137"/>
      <c r="BQ6875" s="155"/>
      <c r="BS6875" s="6"/>
      <c r="BT6875" s="11"/>
    </row>
    <row r="6876" spans="1:72" ht="15.75" x14ac:dyDescent="0.25">
      <c r="A6876" s="52"/>
      <c r="B6876" s="56"/>
      <c r="C6876" s="7"/>
      <c r="D6876" s="7"/>
      <c r="E6876" s="7"/>
      <c r="F6876" s="7"/>
      <c r="J6876" s="71"/>
      <c r="K6876" s="74"/>
      <c r="N6876" s="78"/>
      <c r="R6876" s="80"/>
      <c r="S6876" s="92"/>
      <c r="W6876" s="104"/>
      <c r="X6876" s="199"/>
      <c r="Y6876" s="62"/>
      <c r="Z6876" s="105"/>
      <c r="AA6876" s="104"/>
      <c r="AC6876" s="105"/>
      <c r="AD6876" s="105"/>
      <c r="AE6876" s="71"/>
      <c r="AF6876" s="71"/>
      <c r="AG6876" s="71"/>
      <c r="AH6876" s="71"/>
      <c r="AI6876" s="117"/>
      <c r="AK6876" s="116"/>
      <c r="AL6876" s="116"/>
      <c r="AR6876" s="127"/>
      <c r="AT6876" s="7"/>
      <c r="AU6876" s="7"/>
      <c r="AV6876" s="133"/>
      <c r="AW6876" s="126"/>
      <c r="AX6876" s="137"/>
      <c r="BQ6876" s="155"/>
      <c r="BS6876" s="6"/>
      <c r="BT6876" s="11"/>
    </row>
    <row r="6877" spans="1:72" ht="15.75" x14ac:dyDescent="0.25">
      <c r="A6877" s="52"/>
      <c r="B6877" s="56"/>
      <c r="C6877" s="7"/>
      <c r="D6877" s="7"/>
      <c r="E6877" s="7"/>
      <c r="F6877" s="7"/>
      <c r="J6877" s="71"/>
      <c r="K6877" s="74"/>
      <c r="N6877" s="78"/>
      <c r="R6877" s="80"/>
      <c r="S6877" s="92"/>
      <c r="W6877" s="104"/>
      <c r="X6877" s="199"/>
      <c r="Y6877" s="62"/>
      <c r="Z6877" s="105"/>
      <c r="AA6877" s="104"/>
      <c r="AC6877" s="105"/>
      <c r="AD6877" s="105"/>
      <c r="AE6877" s="71"/>
      <c r="AF6877" s="71"/>
      <c r="AG6877" s="71"/>
      <c r="AH6877" s="71"/>
      <c r="AI6877" s="117"/>
      <c r="AK6877" s="116"/>
      <c r="AL6877" s="116"/>
      <c r="AR6877" s="127"/>
      <c r="AT6877" s="7"/>
      <c r="AU6877" s="7"/>
      <c r="AV6877" s="133"/>
      <c r="AW6877" s="126"/>
      <c r="AX6877" s="137"/>
      <c r="BQ6877" s="155"/>
      <c r="BS6877" s="6"/>
      <c r="BT6877" s="11"/>
    </row>
    <row r="6878" spans="1:72" x14ac:dyDescent="0.25">
      <c r="A6878" s="52"/>
      <c r="N6878" s="78"/>
      <c r="W6878" s="104"/>
      <c r="X6878" s="199"/>
      <c r="Y6878" s="62"/>
      <c r="Z6878" s="105"/>
    </row>
    <row r="6879" spans="1:72" x14ac:dyDescent="0.25">
      <c r="N6879" s="78"/>
      <c r="W6879" s="104"/>
      <c r="X6879" s="199"/>
      <c r="Y6879" s="62"/>
      <c r="Z6879" s="105"/>
    </row>
    <row r="6880" spans="1:72" x14ac:dyDescent="0.25">
      <c r="N6880" s="78"/>
      <c r="W6880" s="104"/>
      <c r="X6880" s="199"/>
      <c r="Y6880" s="62"/>
      <c r="Z6880" s="105"/>
    </row>
    <row r="6881" spans="14:26" x14ac:dyDescent="0.25">
      <c r="N6881" s="78"/>
      <c r="W6881" s="104"/>
      <c r="X6881" s="199"/>
      <c r="Y6881" s="62"/>
      <c r="Z6881" s="105"/>
    </row>
    <row r="6882" spans="14:26" x14ac:dyDescent="0.25">
      <c r="N6882" s="78"/>
      <c r="W6882" s="104"/>
      <c r="X6882" s="199"/>
      <c r="Y6882" s="62"/>
      <c r="Z6882" s="105"/>
    </row>
    <row r="6883" spans="14:26" x14ac:dyDescent="0.25">
      <c r="W6883" s="104"/>
      <c r="X6883" s="199"/>
      <c r="Y6883" s="62"/>
      <c r="Z6883" s="105"/>
    </row>
    <row r="6884" spans="14:26" x14ac:dyDescent="0.25">
      <c r="W6884" s="104"/>
      <c r="X6884" s="199"/>
      <c r="Y6884" s="62"/>
      <c r="Z6884" s="105"/>
    </row>
    <row r="6885" spans="14:26" x14ac:dyDescent="0.25">
      <c r="W6885" s="104"/>
      <c r="X6885" s="199"/>
      <c r="Y6885" s="62"/>
      <c r="Z6885" s="105"/>
    </row>
    <row r="6886" spans="14:26" x14ac:dyDescent="0.25">
      <c r="W6886" s="104"/>
      <c r="X6886" s="199"/>
      <c r="Y6886" s="62"/>
      <c r="Z6886" s="105"/>
    </row>
    <row r="6887" spans="14:26" x14ac:dyDescent="0.25">
      <c r="W6887" s="104"/>
      <c r="X6887" s="199"/>
      <c r="Y6887" s="62"/>
      <c r="Z6887" s="105"/>
    </row>
    <row r="6888" spans="14:26" x14ac:dyDescent="0.25">
      <c r="W6888" s="104"/>
      <c r="X6888" s="199"/>
      <c r="Y6888" s="62"/>
      <c r="Z6888" s="105"/>
    </row>
    <row r="6889" spans="14:26" x14ac:dyDescent="0.25">
      <c r="W6889" s="104"/>
      <c r="X6889" s="199"/>
      <c r="Y6889" s="62"/>
      <c r="Z6889" s="105"/>
    </row>
    <row r="6890" spans="14:26" x14ac:dyDescent="0.25">
      <c r="W6890" s="104"/>
      <c r="X6890" s="199"/>
      <c r="Y6890" s="62"/>
      <c r="Z6890" s="105"/>
    </row>
    <row r="6891" spans="14:26" x14ac:dyDescent="0.25">
      <c r="W6891" s="104"/>
      <c r="X6891" s="199"/>
      <c r="Y6891" s="62"/>
      <c r="Z6891" s="105"/>
    </row>
    <row r="6892" spans="14:26" x14ac:dyDescent="0.25">
      <c r="W6892" s="104"/>
      <c r="X6892" s="199"/>
      <c r="Y6892" s="62"/>
      <c r="Z6892" s="105"/>
    </row>
    <row r="6893" spans="14:26" x14ac:dyDescent="0.25">
      <c r="W6893" s="104"/>
      <c r="X6893" s="199"/>
      <c r="Y6893" s="62"/>
      <c r="Z6893" s="105"/>
    </row>
    <row r="6894" spans="14:26" x14ac:dyDescent="0.25">
      <c r="W6894" s="104"/>
      <c r="X6894" s="199"/>
      <c r="Y6894" s="62"/>
      <c r="Z6894" s="105"/>
    </row>
    <row r="6895" spans="14:26" x14ac:dyDescent="0.25">
      <c r="W6895" s="104"/>
      <c r="X6895" s="199"/>
      <c r="Y6895" s="62"/>
      <c r="Z6895" s="105"/>
    </row>
    <row r="6896" spans="14:26" x14ac:dyDescent="0.25">
      <c r="W6896" s="104"/>
      <c r="X6896" s="199"/>
      <c r="Y6896" s="62"/>
      <c r="Z6896" s="105"/>
    </row>
    <row r="6897" spans="23:26" x14ac:dyDescent="0.25">
      <c r="W6897" s="104"/>
      <c r="X6897" s="199"/>
      <c r="Y6897" s="62"/>
      <c r="Z6897" s="105"/>
    </row>
    <row r="6898" spans="23:26" x14ac:dyDescent="0.25">
      <c r="W6898" s="104"/>
      <c r="X6898" s="199"/>
      <c r="Y6898" s="62"/>
      <c r="Z6898" s="105"/>
    </row>
    <row r="6899" spans="23:26" x14ac:dyDescent="0.25">
      <c r="W6899" s="104"/>
      <c r="X6899" s="199"/>
      <c r="Y6899" s="62"/>
      <c r="Z6899" s="105"/>
    </row>
    <row r="6900" spans="23:26" x14ac:dyDescent="0.25">
      <c r="W6900" s="104"/>
      <c r="X6900" s="199"/>
      <c r="Y6900" s="62"/>
      <c r="Z6900" s="105"/>
    </row>
    <row r="6901" spans="23:26" x14ac:dyDescent="0.25">
      <c r="W6901" s="104"/>
      <c r="X6901" s="199"/>
      <c r="Y6901" s="62"/>
      <c r="Z6901" s="105"/>
    </row>
    <row r="6902" spans="23:26" x14ac:dyDescent="0.25">
      <c r="W6902" s="104"/>
      <c r="X6902" s="199"/>
      <c r="Y6902" s="62"/>
      <c r="Z6902" s="105"/>
    </row>
    <row r="6903" spans="23:26" x14ac:dyDescent="0.25">
      <c r="W6903" s="104"/>
      <c r="X6903" s="199"/>
      <c r="Y6903" s="62"/>
      <c r="Z6903" s="105"/>
    </row>
    <row r="6904" spans="23:26" x14ac:dyDescent="0.25">
      <c r="W6904" s="104"/>
      <c r="X6904" s="199"/>
      <c r="Y6904" s="62"/>
      <c r="Z6904" s="105"/>
    </row>
    <row r="6905" spans="23:26" x14ac:dyDescent="0.25">
      <c r="W6905" s="104"/>
      <c r="X6905" s="199"/>
      <c r="Y6905" s="62"/>
      <c r="Z6905" s="105"/>
    </row>
    <row r="6906" spans="23:26" x14ac:dyDescent="0.25">
      <c r="W6906" s="104"/>
      <c r="X6906" s="199"/>
      <c r="Y6906" s="62"/>
      <c r="Z6906" s="105"/>
    </row>
    <row r="6907" spans="23:26" x14ac:dyDescent="0.25">
      <c r="W6907" s="104"/>
      <c r="X6907" s="199"/>
      <c r="Y6907" s="62"/>
      <c r="Z6907" s="105"/>
    </row>
    <row r="6908" spans="23:26" x14ac:dyDescent="0.25">
      <c r="W6908" s="104"/>
      <c r="X6908" s="199"/>
      <c r="Y6908" s="62"/>
      <c r="Z6908" s="105"/>
    </row>
    <row r="6909" spans="23:26" x14ac:dyDescent="0.25">
      <c r="W6909" s="104"/>
      <c r="X6909" s="199"/>
      <c r="Y6909" s="62"/>
      <c r="Z6909" s="105"/>
    </row>
    <row r="6910" spans="23:26" x14ac:dyDescent="0.25">
      <c r="W6910" s="104"/>
      <c r="X6910" s="199"/>
      <c r="Y6910" s="62"/>
      <c r="Z6910" s="105"/>
    </row>
    <row r="6911" spans="23:26" x14ac:dyDescent="0.25">
      <c r="W6911" s="104"/>
      <c r="X6911" s="199"/>
      <c r="Y6911" s="62"/>
      <c r="Z6911" s="105"/>
    </row>
    <row r="6912" spans="23:26" x14ac:dyDescent="0.25">
      <c r="W6912" s="104"/>
      <c r="X6912" s="199"/>
      <c r="Y6912" s="62"/>
      <c r="Z6912" s="105"/>
    </row>
    <row r="6913" spans="23:26" x14ac:dyDescent="0.25">
      <c r="W6913" s="104"/>
      <c r="X6913" s="199"/>
      <c r="Y6913" s="62"/>
      <c r="Z6913" s="105"/>
    </row>
    <row r="6914" spans="23:26" x14ac:dyDescent="0.25">
      <c r="W6914" s="104"/>
      <c r="X6914" s="199"/>
      <c r="Y6914" s="62"/>
      <c r="Z6914" s="105"/>
    </row>
    <row r="6915" spans="23:26" x14ac:dyDescent="0.25">
      <c r="W6915" s="104"/>
      <c r="X6915" s="199"/>
      <c r="Y6915" s="62"/>
      <c r="Z6915" s="105"/>
    </row>
    <row r="6916" spans="23:26" x14ac:dyDescent="0.25">
      <c r="W6916" s="104"/>
      <c r="X6916" s="199"/>
      <c r="Y6916" s="62"/>
      <c r="Z6916" s="105"/>
    </row>
    <row r="6917" spans="23:26" x14ac:dyDescent="0.25">
      <c r="W6917" s="104"/>
      <c r="X6917" s="199"/>
      <c r="Y6917" s="62"/>
      <c r="Z6917" s="105"/>
    </row>
    <row r="6918" spans="23:26" x14ac:dyDescent="0.25">
      <c r="W6918" s="104"/>
      <c r="X6918" s="199"/>
      <c r="Y6918" s="62"/>
      <c r="Z6918" s="105"/>
    </row>
    <row r="6919" spans="23:26" x14ac:dyDescent="0.25">
      <c r="W6919" s="104"/>
      <c r="X6919" s="199"/>
      <c r="Y6919" s="62"/>
      <c r="Z6919" s="105"/>
    </row>
    <row r="6920" spans="23:26" x14ac:dyDescent="0.25">
      <c r="W6920" s="104"/>
      <c r="X6920" s="199"/>
      <c r="Y6920" s="62"/>
      <c r="Z6920" s="105"/>
    </row>
    <row r="6921" spans="23:26" x14ac:dyDescent="0.25">
      <c r="W6921" s="104"/>
      <c r="X6921" s="199"/>
      <c r="Y6921" s="62"/>
      <c r="Z6921" s="105"/>
    </row>
    <row r="6922" spans="23:26" x14ac:dyDescent="0.25">
      <c r="W6922" s="104"/>
      <c r="X6922" s="199"/>
      <c r="Y6922" s="62"/>
      <c r="Z6922" s="105"/>
    </row>
    <row r="6923" spans="23:26" x14ac:dyDescent="0.25">
      <c r="W6923" s="104"/>
      <c r="X6923" s="199"/>
      <c r="Y6923" s="62"/>
      <c r="Z6923" s="105"/>
    </row>
    <row r="6924" spans="23:26" x14ac:dyDescent="0.25">
      <c r="W6924" s="104"/>
      <c r="X6924" s="199"/>
      <c r="Y6924" s="62"/>
      <c r="Z6924" s="105"/>
    </row>
    <row r="6925" spans="23:26" x14ac:dyDescent="0.25">
      <c r="W6925" s="104"/>
      <c r="X6925" s="199"/>
      <c r="Y6925" s="62"/>
      <c r="Z6925" s="105"/>
    </row>
    <row r="6926" spans="23:26" x14ac:dyDescent="0.25">
      <c r="W6926" s="104"/>
      <c r="X6926" s="199"/>
      <c r="Y6926" s="62"/>
      <c r="Z6926" s="105"/>
    </row>
    <row r="6927" spans="23:26" x14ac:dyDescent="0.25">
      <c r="W6927" s="104"/>
      <c r="X6927" s="199"/>
      <c r="Y6927" s="62"/>
      <c r="Z6927" s="105"/>
    </row>
    <row r="6928" spans="23:26" x14ac:dyDescent="0.25">
      <c r="W6928" s="104"/>
      <c r="X6928" s="199"/>
      <c r="Y6928" s="62"/>
      <c r="Z6928" s="105"/>
    </row>
    <row r="6929" spans="23:26" x14ac:dyDescent="0.25">
      <c r="W6929" s="104"/>
      <c r="X6929" s="199"/>
      <c r="Y6929" s="62"/>
      <c r="Z6929" s="105"/>
    </row>
    <row r="6930" spans="23:26" x14ac:dyDescent="0.25">
      <c r="W6930" s="104"/>
      <c r="X6930" s="199"/>
      <c r="Y6930" s="62"/>
      <c r="Z6930" s="105"/>
    </row>
    <row r="6931" spans="23:26" x14ac:dyDescent="0.25">
      <c r="W6931" s="104"/>
      <c r="X6931" s="199"/>
      <c r="Y6931" s="62"/>
      <c r="Z6931" s="105"/>
    </row>
    <row r="6932" spans="23:26" x14ac:dyDescent="0.25">
      <c r="W6932" s="104"/>
      <c r="X6932" s="199"/>
      <c r="Y6932" s="62"/>
      <c r="Z6932" s="105"/>
    </row>
    <row r="6933" spans="23:26" x14ac:dyDescent="0.25">
      <c r="W6933" s="104"/>
      <c r="X6933" s="199"/>
      <c r="Y6933" s="62"/>
      <c r="Z6933" s="105"/>
    </row>
    <row r="6934" spans="23:26" x14ac:dyDescent="0.25">
      <c r="W6934" s="104"/>
      <c r="X6934" s="199"/>
      <c r="Y6934" s="62"/>
      <c r="Z6934" s="105"/>
    </row>
    <row r="6935" spans="23:26" x14ac:dyDescent="0.25">
      <c r="W6935" s="104"/>
      <c r="X6935" s="199"/>
      <c r="Y6935" s="62"/>
      <c r="Z6935" s="105"/>
    </row>
    <row r="6936" spans="23:26" x14ac:dyDescent="0.25">
      <c r="W6936" s="104"/>
      <c r="X6936" s="199"/>
      <c r="Y6936" s="62"/>
      <c r="Z6936" s="105"/>
    </row>
    <row r="6937" spans="23:26" x14ac:dyDescent="0.25">
      <c r="W6937" s="104"/>
      <c r="X6937" s="199"/>
      <c r="Y6937" s="62"/>
      <c r="Z6937" s="105"/>
    </row>
    <row r="6938" spans="23:26" x14ac:dyDescent="0.25">
      <c r="W6938" s="104"/>
      <c r="X6938" s="199"/>
      <c r="Y6938" s="62"/>
      <c r="Z6938" s="105"/>
    </row>
    <row r="6939" spans="23:26" x14ac:dyDescent="0.25">
      <c r="W6939" s="104"/>
      <c r="X6939" s="199"/>
      <c r="Y6939" s="62"/>
      <c r="Z6939" s="105"/>
    </row>
    <row r="6940" spans="23:26" x14ac:dyDescent="0.25">
      <c r="W6940" s="104"/>
      <c r="X6940" s="199"/>
      <c r="Y6940" s="62"/>
      <c r="Z6940" s="105"/>
    </row>
    <row r="6941" spans="23:26" x14ac:dyDescent="0.25">
      <c r="W6941" s="104"/>
      <c r="X6941" s="199"/>
      <c r="Y6941" s="62"/>
      <c r="Z6941" s="105"/>
    </row>
    <row r="6942" spans="23:26" x14ac:dyDescent="0.25">
      <c r="W6942" s="104"/>
      <c r="X6942" s="199"/>
      <c r="Y6942" s="62"/>
      <c r="Z6942" s="105"/>
    </row>
    <row r="6943" spans="23:26" x14ac:dyDescent="0.25">
      <c r="W6943" s="104"/>
      <c r="X6943" s="199"/>
      <c r="Y6943" s="62"/>
      <c r="Z6943" s="105"/>
    </row>
    <row r="6944" spans="23:26" x14ac:dyDescent="0.25">
      <c r="W6944" s="104"/>
      <c r="X6944" s="199"/>
      <c r="Y6944" s="62"/>
      <c r="Z6944" s="105"/>
    </row>
    <row r="6945" spans="23:26" x14ac:dyDescent="0.25">
      <c r="W6945" s="104"/>
      <c r="X6945" s="199"/>
      <c r="Y6945" s="62"/>
      <c r="Z6945" s="105"/>
    </row>
    <row r="6946" spans="23:26" x14ac:dyDescent="0.25">
      <c r="W6946" s="104"/>
      <c r="X6946" s="199"/>
      <c r="Y6946" s="62"/>
      <c r="Z6946" s="105"/>
    </row>
    <row r="6947" spans="23:26" x14ac:dyDescent="0.25">
      <c r="W6947" s="104"/>
      <c r="X6947" s="199"/>
      <c r="Y6947" s="62"/>
      <c r="Z6947" s="105"/>
    </row>
    <row r="6948" spans="23:26" x14ac:dyDescent="0.25">
      <c r="W6948" s="104"/>
      <c r="X6948" s="199"/>
      <c r="Y6948" s="62"/>
      <c r="Z6948" s="105"/>
    </row>
    <row r="6949" spans="23:26" x14ac:dyDescent="0.25">
      <c r="W6949" s="104"/>
      <c r="X6949" s="199"/>
      <c r="Y6949" s="62"/>
      <c r="Z6949" s="105"/>
    </row>
    <row r="6950" spans="23:26" x14ac:dyDescent="0.25">
      <c r="W6950" s="104"/>
      <c r="X6950" s="199"/>
      <c r="Y6950" s="62"/>
      <c r="Z6950" s="105"/>
    </row>
    <row r="6951" spans="23:26" x14ac:dyDescent="0.25">
      <c r="W6951" s="104"/>
      <c r="X6951" s="199"/>
      <c r="Y6951" s="62"/>
      <c r="Z6951" s="105"/>
    </row>
    <row r="6952" spans="23:26" x14ac:dyDescent="0.25">
      <c r="W6952" s="104"/>
      <c r="X6952" s="199"/>
      <c r="Y6952" s="62"/>
      <c r="Z6952" s="105"/>
    </row>
    <row r="6953" spans="23:26" x14ac:dyDescent="0.25">
      <c r="W6953" s="104"/>
      <c r="X6953" s="199"/>
      <c r="Y6953" s="62"/>
      <c r="Z6953" s="105"/>
    </row>
    <row r="6954" spans="23:26" x14ac:dyDescent="0.25">
      <c r="W6954" s="104"/>
      <c r="X6954" s="199"/>
      <c r="Y6954" s="62"/>
      <c r="Z6954" s="105"/>
    </row>
    <row r="6955" spans="23:26" x14ac:dyDescent="0.25">
      <c r="W6955" s="104"/>
      <c r="X6955" s="199"/>
      <c r="Y6955" s="62"/>
      <c r="Z6955" s="105"/>
    </row>
    <row r="6956" spans="23:26" x14ac:dyDescent="0.25">
      <c r="W6956" s="104"/>
      <c r="X6956" s="199"/>
      <c r="Y6956" s="62"/>
      <c r="Z6956" s="105"/>
    </row>
    <row r="6957" spans="23:26" x14ac:dyDescent="0.25">
      <c r="W6957" s="104"/>
      <c r="X6957" s="199"/>
      <c r="Y6957" s="62"/>
      <c r="Z6957" s="105"/>
    </row>
    <row r="6958" spans="23:26" x14ac:dyDescent="0.25">
      <c r="W6958" s="104"/>
      <c r="X6958" s="199"/>
      <c r="Y6958" s="62"/>
      <c r="Z6958" s="105"/>
    </row>
    <row r="6959" spans="23:26" x14ac:dyDescent="0.25">
      <c r="W6959" s="104"/>
      <c r="X6959" s="199"/>
      <c r="Y6959" s="62"/>
      <c r="Z6959" s="105"/>
    </row>
    <row r="6960" spans="23:26" x14ac:dyDescent="0.25">
      <c r="W6960" s="104"/>
      <c r="X6960" s="199"/>
      <c r="Y6960" s="62"/>
      <c r="Z6960" s="105"/>
    </row>
    <row r="6961" spans="23:26" x14ac:dyDescent="0.25">
      <c r="W6961" s="104"/>
      <c r="X6961" s="199"/>
      <c r="Y6961" s="62"/>
      <c r="Z6961" s="105"/>
    </row>
    <row r="6962" spans="23:26" x14ac:dyDescent="0.25">
      <c r="W6962" s="104"/>
      <c r="X6962" s="199"/>
      <c r="Y6962" s="62"/>
      <c r="Z6962" s="105"/>
    </row>
    <row r="6963" spans="23:26" x14ac:dyDescent="0.25">
      <c r="W6963" s="104"/>
      <c r="X6963" s="199"/>
      <c r="Y6963" s="62"/>
      <c r="Z6963" s="105"/>
    </row>
    <row r="6964" spans="23:26" x14ac:dyDescent="0.25">
      <c r="W6964" s="104"/>
      <c r="X6964" s="199"/>
      <c r="Y6964" s="62"/>
      <c r="Z6964" s="105"/>
    </row>
    <row r="6965" spans="23:26" x14ac:dyDescent="0.25">
      <c r="W6965" s="104"/>
      <c r="X6965" s="199"/>
      <c r="Y6965" s="62"/>
      <c r="Z6965" s="105"/>
    </row>
    <row r="6966" spans="23:26" x14ac:dyDescent="0.25">
      <c r="W6966" s="104"/>
      <c r="X6966" s="199"/>
      <c r="Y6966" s="62"/>
      <c r="Z6966" s="105"/>
    </row>
    <row r="6967" spans="23:26" x14ac:dyDescent="0.25">
      <c r="W6967" s="104"/>
      <c r="X6967" s="199"/>
      <c r="Y6967" s="62"/>
      <c r="Z6967" s="105"/>
    </row>
    <row r="6968" spans="23:26" x14ac:dyDescent="0.25">
      <c r="W6968" s="104"/>
      <c r="X6968" s="199"/>
      <c r="Y6968" s="62"/>
      <c r="Z6968" s="105"/>
    </row>
    <row r="6969" spans="23:26" x14ac:dyDescent="0.25">
      <c r="W6969" s="104"/>
      <c r="X6969" s="199"/>
      <c r="Y6969" s="62"/>
      <c r="Z6969" s="105"/>
    </row>
    <row r="6970" spans="23:26" x14ac:dyDescent="0.25">
      <c r="W6970" s="104"/>
      <c r="X6970" s="199"/>
      <c r="Y6970" s="62"/>
      <c r="Z6970" s="105"/>
    </row>
    <row r="6971" spans="23:26" x14ac:dyDescent="0.25">
      <c r="W6971" s="104"/>
      <c r="X6971" s="199"/>
      <c r="Y6971" s="62"/>
      <c r="Z6971" s="105"/>
    </row>
    <row r="6972" spans="23:26" x14ac:dyDescent="0.25">
      <c r="W6972" s="104"/>
      <c r="X6972" s="199"/>
      <c r="Y6972" s="62"/>
      <c r="Z6972" s="105"/>
    </row>
    <row r="6973" spans="23:26" x14ac:dyDescent="0.25">
      <c r="W6973" s="104"/>
      <c r="X6973" s="199"/>
      <c r="Y6973" s="62"/>
      <c r="Z6973" s="105"/>
    </row>
    <row r="6974" spans="23:26" x14ac:dyDescent="0.25">
      <c r="W6974" s="104"/>
      <c r="X6974" s="199"/>
      <c r="Y6974" s="62"/>
      <c r="Z6974" s="105"/>
    </row>
    <row r="6975" spans="23:26" x14ac:dyDescent="0.25">
      <c r="W6975" s="104"/>
      <c r="X6975" s="199"/>
      <c r="Y6975" s="62"/>
      <c r="Z6975" s="105"/>
    </row>
    <row r="6976" spans="23:26" x14ac:dyDescent="0.25">
      <c r="W6976" s="104"/>
      <c r="X6976" s="199"/>
      <c r="Y6976" s="62"/>
      <c r="Z6976" s="105"/>
    </row>
    <row r="6977" spans="23:26" x14ac:dyDescent="0.25">
      <c r="W6977" s="104"/>
      <c r="X6977" s="199"/>
      <c r="Y6977" s="62"/>
      <c r="Z6977" s="105"/>
    </row>
    <row r="6978" spans="23:26" x14ac:dyDescent="0.25">
      <c r="W6978" s="104"/>
      <c r="X6978" s="199"/>
      <c r="Y6978" s="62"/>
      <c r="Z6978" s="105"/>
    </row>
    <row r="6979" spans="23:26" x14ac:dyDescent="0.25">
      <c r="W6979" s="104"/>
      <c r="X6979" s="199"/>
      <c r="Y6979" s="62"/>
      <c r="Z6979" s="105"/>
    </row>
    <row r="6980" spans="23:26" x14ac:dyDescent="0.25">
      <c r="W6980" s="104"/>
      <c r="X6980" s="199"/>
      <c r="Y6980" s="62"/>
      <c r="Z6980" s="105"/>
    </row>
    <row r="6981" spans="23:26" x14ac:dyDescent="0.25">
      <c r="W6981" s="104"/>
      <c r="X6981" s="199"/>
      <c r="Y6981" s="62"/>
      <c r="Z6981" s="105"/>
    </row>
    <row r="6982" spans="23:26" x14ac:dyDescent="0.25">
      <c r="W6982" s="104"/>
      <c r="X6982" s="199"/>
      <c r="Y6982" s="62"/>
      <c r="Z6982" s="105"/>
    </row>
    <row r="6983" spans="23:26" x14ac:dyDescent="0.25">
      <c r="W6983" s="104"/>
      <c r="X6983" s="199"/>
      <c r="Y6983" s="62"/>
      <c r="Z6983" s="105"/>
    </row>
    <row r="6984" spans="23:26" x14ac:dyDescent="0.25">
      <c r="W6984" s="104"/>
      <c r="X6984" s="199"/>
      <c r="Y6984" s="62"/>
      <c r="Z6984" s="105"/>
    </row>
    <row r="6985" spans="23:26" x14ac:dyDescent="0.25">
      <c r="W6985" s="104"/>
      <c r="X6985" s="199"/>
      <c r="Y6985" s="62"/>
      <c r="Z6985" s="105"/>
    </row>
    <row r="6986" spans="23:26" x14ac:dyDescent="0.25">
      <c r="W6986" s="104"/>
      <c r="X6986" s="199"/>
      <c r="Y6986" s="62"/>
      <c r="Z6986" s="105"/>
    </row>
    <row r="6987" spans="23:26" x14ac:dyDescent="0.25">
      <c r="W6987" s="104"/>
      <c r="X6987" s="199"/>
      <c r="Y6987" s="62"/>
      <c r="Z6987" s="105"/>
    </row>
    <row r="6988" spans="23:26" x14ac:dyDescent="0.25">
      <c r="W6988" s="104"/>
      <c r="X6988" s="199"/>
      <c r="Y6988" s="62"/>
      <c r="Z6988" s="105"/>
    </row>
    <row r="6989" spans="23:26" x14ac:dyDescent="0.25">
      <c r="W6989" s="104"/>
      <c r="X6989" s="199"/>
      <c r="Y6989" s="62"/>
      <c r="Z6989" s="105"/>
    </row>
    <row r="6990" spans="23:26" x14ac:dyDescent="0.25">
      <c r="W6990" s="104"/>
      <c r="X6990" s="199"/>
      <c r="Y6990" s="62"/>
      <c r="Z6990" s="105"/>
    </row>
    <row r="6991" spans="23:26" x14ac:dyDescent="0.25">
      <c r="W6991" s="104"/>
      <c r="X6991" s="199"/>
      <c r="Y6991" s="62"/>
      <c r="Z6991" s="105"/>
    </row>
    <row r="6992" spans="23:26" x14ac:dyDescent="0.25">
      <c r="W6992" s="104"/>
      <c r="X6992" s="199"/>
      <c r="Y6992" s="62"/>
      <c r="Z6992" s="105"/>
    </row>
    <row r="6993" spans="23:26" x14ac:dyDescent="0.25">
      <c r="W6993" s="104"/>
      <c r="X6993" s="199"/>
      <c r="Y6993" s="62"/>
      <c r="Z6993" s="105"/>
    </row>
    <row r="6994" spans="23:26" x14ac:dyDescent="0.25">
      <c r="W6994" s="104"/>
      <c r="X6994" s="199"/>
      <c r="Y6994" s="62"/>
      <c r="Z6994" s="105"/>
    </row>
    <row r="6995" spans="23:26" x14ac:dyDescent="0.25">
      <c r="W6995" s="104"/>
      <c r="X6995" s="199"/>
      <c r="Y6995" s="62"/>
      <c r="Z6995" s="105"/>
    </row>
    <row r="6996" spans="23:26" x14ac:dyDescent="0.25">
      <c r="W6996" s="104"/>
      <c r="X6996" s="199"/>
      <c r="Y6996" s="62"/>
      <c r="Z6996" s="105"/>
    </row>
    <row r="6997" spans="23:26" x14ac:dyDescent="0.25">
      <c r="W6997" s="104"/>
      <c r="X6997" s="199"/>
      <c r="Y6997" s="62"/>
      <c r="Z6997" s="105"/>
    </row>
    <row r="6998" spans="23:26" x14ac:dyDescent="0.25">
      <c r="W6998" s="104"/>
      <c r="X6998" s="199"/>
      <c r="Y6998" s="62"/>
      <c r="Z6998" s="105"/>
    </row>
    <row r="6999" spans="23:26" x14ac:dyDescent="0.25">
      <c r="W6999" s="104"/>
      <c r="X6999" s="199"/>
      <c r="Y6999" s="62"/>
      <c r="Z6999" s="105"/>
    </row>
    <row r="7000" spans="23:26" x14ac:dyDescent="0.25">
      <c r="W7000" s="104"/>
      <c r="X7000" s="199"/>
      <c r="Y7000" s="62"/>
      <c r="Z7000" s="105"/>
    </row>
    <row r="7001" spans="23:26" x14ac:dyDescent="0.25">
      <c r="W7001" s="104"/>
      <c r="X7001" s="199"/>
      <c r="Y7001" s="62"/>
      <c r="Z7001" s="105"/>
    </row>
    <row r="7002" spans="23:26" x14ac:dyDescent="0.25">
      <c r="W7002" s="104"/>
      <c r="X7002" s="199"/>
      <c r="Y7002" s="62"/>
      <c r="Z7002" s="105"/>
    </row>
    <row r="7003" spans="23:26" x14ac:dyDescent="0.25">
      <c r="W7003" s="104"/>
      <c r="X7003" s="199"/>
      <c r="Y7003" s="62"/>
      <c r="Z7003" s="105"/>
    </row>
    <row r="7004" spans="23:26" x14ac:dyDescent="0.25">
      <c r="W7004" s="104"/>
      <c r="X7004" s="199"/>
      <c r="Y7004" s="62"/>
      <c r="Z7004" s="105"/>
    </row>
    <row r="7005" spans="23:26" x14ac:dyDescent="0.25">
      <c r="W7005" s="104"/>
      <c r="X7005" s="199"/>
      <c r="Y7005" s="62"/>
      <c r="Z7005" s="105"/>
    </row>
    <row r="7006" spans="23:26" x14ac:dyDescent="0.25">
      <c r="W7006" s="104"/>
      <c r="X7006" s="199"/>
      <c r="Y7006" s="62"/>
      <c r="Z7006" s="105"/>
    </row>
    <row r="7007" spans="23:26" x14ac:dyDescent="0.25">
      <c r="W7007" s="104"/>
      <c r="X7007" s="199"/>
      <c r="Y7007" s="62"/>
      <c r="Z7007" s="105"/>
    </row>
    <row r="7008" spans="23:26" x14ac:dyDescent="0.25">
      <c r="W7008" s="104"/>
      <c r="X7008" s="199"/>
      <c r="Y7008" s="62"/>
      <c r="Z7008" s="105"/>
    </row>
    <row r="7009" spans="23:26" x14ac:dyDescent="0.25">
      <c r="W7009" s="104"/>
      <c r="X7009" s="199"/>
      <c r="Y7009" s="62"/>
      <c r="Z7009" s="105"/>
    </row>
    <row r="7010" spans="23:26" x14ac:dyDescent="0.25">
      <c r="W7010" s="104"/>
      <c r="X7010" s="199"/>
      <c r="Y7010" s="62"/>
      <c r="Z7010" s="105"/>
    </row>
    <row r="7011" spans="23:26" x14ac:dyDescent="0.25">
      <c r="W7011" s="104"/>
      <c r="X7011" s="199"/>
      <c r="Y7011" s="62"/>
      <c r="Z7011" s="105"/>
    </row>
    <row r="7012" spans="23:26" x14ac:dyDescent="0.25">
      <c r="W7012" s="104"/>
      <c r="X7012" s="199"/>
      <c r="Y7012" s="62"/>
      <c r="Z7012" s="105"/>
    </row>
    <row r="7013" spans="23:26" x14ac:dyDescent="0.25">
      <c r="W7013" s="104"/>
      <c r="X7013" s="199"/>
      <c r="Y7013" s="62"/>
      <c r="Z7013" s="105"/>
    </row>
    <row r="7014" spans="23:26" x14ac:dyDescent="0.25">
      <c r="W7014" s="104"/>
      <c r="X7014" s="199"/>
      <c r="Y7014" s="62"/>
      <c r="Z7014" s="105"/>
    </row>
    <row r="7015" spans="23:26" x14ac:dyDescent="0.25">
      <c r="W7015" s="104"/>
      <c r="X7015" s="199"/>
      <c r="Y7015" s="62"/>
      <c r="Z7015" s="105"/>
    </row>
    <row r="7016" spans="23:26" x14ac:dyDescent="0.25">
      <c r="W7016" s="104"/>
      <c r="X7016" s="199"/>
      <c r="Y7016" s="62"/>
      <c r="Z7016" s="105"/>
    </row>
    <row r="7017" spans="23:26" x14ac:dyDescent="0.25">
      <c r="W7017" s="104"/>
      <c r="X7017" s="199"/>
      <c r="Y7017" s="62"/>
      <c r="Z7017" s="105"/>
    </row>
    <row r="7018" spans="23:26" x14ac:dyDescent="0.25">
      <c r="W7018" s="104"/>
      <c r="X7018" s="199"/>
      <c r="Y7018" s="62"/>
      <c r="Z7018" s="105"/>
    </row>
    <row r="7019" spans="23:26" x14ac:dyDescent="0.25">
      <c r="W7019" s="104"/>
      <c r="X7019" s="199"/>
      <c r="Y7019" s="62"/>
      <c r="Z7019" s="105"/>
    </row>
    <row r="7020" spans="23:26" x14ac:dyDescent="0.25">
      <c r="W7020" s="104"/>
      <c r="X7020" s="199"/>
      <c r="Y7020" s="62"/>
      <c r="Z7020" s="105"/>
    </row>
    <row r="7021" spans="23:26" x14ac:dyDescent="0.25">
      <c r="W7021" s="104"/>
      <c r="X7021" s="199"/>
      <c r="Y7021" s="62"/>
      <c r="Z7021" s="105"/>
    </row>
    <row r="7022" spans="23:26" x14ac:dyDescent="0.25">
      <c r="W7022" s="104"/>
      <c r="X7022" s="199"/>
      <c r="Y7022" s="62"/>
      <c r="Z7022" s="105"/>
    </row>
    <row r="7023" spans="23:26" x14ac:dyDescent="0.25">
      <c r="W7023" s="104"/>
      <c r="X7023" s="199"/>
      <c r="Y7023" s="62"/>
      <c r="Z7023" s="105"/>
    </row>
    <row r="7024" spans="23:26" x14ac:dyDescent="0.25">
      <c r="W7024" s="104"/>
      <c r="X7024" s="199"/>
      <c r="Y7024" s="62"/>
      <c r="Z7024" s="105"/>
    </row>
    <row r="7025" spans="23:26" x14ac:dyDescent="0.25">
      <c r="W7025" s="104"/>
      <c r="X7025" s="199"/>
      <c r="Y7025" s="62"/>
      <c r="Z7025" s="105"/>
    </row>
    <row r="7026" spans="23:26" x14ac:dyDescent="0.25">
      <c r="W7026" s="104"/>
      <c r="X7026" s="199"/>
      <c r="Y7026" s="62"/>
      <c r="Z7026" s="105"/>
    </row>
    <row r="7027" spans="23:26" x14ac:dyDescent="0.25">
      <c r="W7027" s="104"/>
      <c r="X7027" s="199"/>
      <c r="Y7027" s="62"/>
      <c r="Z7027" s="105"/>
    </row>
    <row r="7028" spans="23:26" x14ac:dyDescent="0.25">
      <c r="W7028" s="104"/>
      <c r="X7028" s="199"/>
      <c r="Y7028" s="62"/>
      <c r="Z7028" s="105"/>
    </row>
    <row r="7029" spans="23:26" x14ac:dyDescent="0.25">
      <c r="W7029" s="104"/>
      <c r="X7029" s="199"/>
      <c r="Y7029" s="62"/>
      <c r="Z7029" s="105"/>
    </row>
    <row r="7030" spans="23:26" x14ac:dyDescent="0.25">
      <c r="W7030" s="104"/>
      <c r="X7030" s="199"/>
      <c r="Y7030" s="62"/>
      <c r="Z7030" s="105"/>
    </row>
    <row r="7031" spans="23:26" x14ac:dyDescent="0.25">
      <c r="W7031" s="104"/>
      <c r="X7031" s="199"/>
      <c r="Y7031" s="62"/>
      <c r="Z7031" s="105"/>
    </row>
    <row r="7032" spans="23:26" x14ac:dyDescent="0.25">
      <c r="W7032" s="104"/>
      <c r="X7032" s="199"/>
      <c r="Y7032" s="62"/>
      <c r="Z7032" s="105"/>
    </row>
    <row r="7033" spans="23:26" x14ac:dyDescent="0.25">
      <c r="W7033" s="104"/>
      <c r="X7033" s="199"/>
      <c r="Y7033" s="62"/>
      <c r="Z7033" s="105"/>
    </row>
    <row r="7034" spans="23:26" x14ac:dyDescent="0.25">
      <c r="W7034" s="104"/>
      <c r="X7034" s="199"/>
      <c r="Y7034" s="62"/>
      <c r="Z7034" s="105"/>
    </row>
    <row r="7035" spans="23:26" x14ac:dyDescent="0.25">
      <c r="W7035" s="104"/>
      <c r="X7035" s="199"/>
      <c r="Y7035" s="62"/>
      <c r="Z7035" s="105"/>
    </row>
    <row r="7036" spans="23:26" x14ac:dyDescent="0.25">
      <c r="W7036" s="104"/>
      <c r="X7036" s="199"/>
      <c r="Y7036" s="62"/>
      <c r="Z7036" s="105"/>
    </row>
    <row r="7037" spans="23:26" x14ac:dyDescent="0.25">
      <c r="W7037" s="104"/>
      <c r="X7037" s="199"/>
      <c r="Y7037" s="62"/>
      <c r="Z7037" s="105"/>
    </row>
    <row r="7038" spans="23:26" x14ac:dyDescent="0.25">
      <c r="W7038" s="104"/>
      <c r="X7038" s="199"/>
      <c r="Y7038" s="62"/>
      <c r="Z7038" s="105"/>
    </row>
    <row r="7039" spans="23:26" x14ac:dyDescent="0.25">
      <c r="W7039" s="104"/>
      <c r="X7039" s="199"/>
      <c r="Y7039" s="62"/>
      <c r="Z7039" s="105"/>
    </row>
    <row r="7040" spans="23:26" x14ac:dyDescent="0.25">
      <c r="W7040" s="104"/>
      <c r="X7040" s="199"/>
      <c r="Y7040" s="62"/>
      <c r="Z7040" s="105"/>
    </row>
    <row r="7041" spans="23:26" x14ac:dyDescent="0.25">
      <c r="W7041" s="104"/>
      <c r="X7041" s="199"/>
      <c r="Y7041" s="62"/>
      <c r="Z7041" s="105"/>
    </row>
    <row r="7042" spans="23:26" x14ac:dyDescent="0.25">
      <c r="W7042" s="104"/>
      <c r="X7042" s="199"/>
      <c r="Y7042" s="62"/>
      <c r="Z7042" s="105"/>
    </row>
    <row r="7043" spans="23:26" x14ac:dyDescent="0.25">
      <c r="W7043" s="104"/>
      <c r="X7043" s="199"/>
      <c r="Y7043" s="62"/>
      <c r="Z7043" s="105"/>
    </row>
    <row r="7044" spans="23:26" x14ac:dyDescent="0.25">
      <c r="W7044" s="104"/>
      <c r="X7044" s="199"/>
      <c r="Y7044" s="62"/>
      <c r="Z7044" s="105"/>
    </row>
    <row r="7045" spans="23:26" x14ac:dyDescent="0.25">
      <c r="W7045" s="104"/>
      <c r="X7045" s="199"/>
      <c r="Y7045" s="62"/>
      <c r="Z7045" s="105"/>
    </row>
    <row r="7046" spans="23:26" x14ac:dyDescent="0.25">
      <c r="W7046" s="104"/>
      <c r="X7046" s="199"/>
      <c r="Y7046" s="62"/>
      <c r="Z7046" s="105"/>
    </row>
    <row r="7047" spans="23:26" x14ac:dyDescent="0.25">
      <c r="W7047" s="104"/>
      <c r="X7047" s="199"/>
      <c r="Y7047" s="62"/>
      <c r="Z7047" s="105"/>
    </row>
    <row r="7048" spans="23:26" x14ac:dyDescent="0.25">
      <c r="W7048" s="104"/>
      <c r="X7048" s="199"/>
      <c r="Y7048" s="62"/>
      <c r="Z7048" s="105"/>
    </row>
    <row r="7049" spans="23:26" x14ac:dyDescent="0.25">
      <c r="W7049" s="104"/>
      <c r="X7049" s="199"/>
      <c r="Y7049" s="62"/>
      <c r="Z7049" s="105"/>
    </row>
    <row r="7050" spans="23:26" x14ac:dyDescent="0.25">
      <c r="W7050" s="104"/>
      <c r="X7050" s="199"/>
      <c r="Y7050" s="62"/>
      <c r="Z7050" s="105"/>
    </row>
    <row r="7051" spans="23:26" x14ac:dyDescent="0.25">
      <c r="W7051" s="104"/>
      <c r="X7051" s="199"/>
      <c r="Y7051" s="62"/>
      <c r="Z7051" s="105"/>
    </row>
    <row r="7052" spans="23:26" x14ac:dyDescent="0.25">
      <c r="W7052" s="104"/>
      <c r="X7052" s="199"/>
      <c r="Y7052" s="62"/>
      <c r="Z7052" s="105"/>
    </row>
    <row r="7053" spans="23:26" x14ac:dyDescent="0.25">
      <c r="W7053" s="104"/>
      <c r="X7053" s="199"/>
      <c r="Y7053" s="62"/>
      <c r="Z7053" s="105"/>
    </row>
    <row r="7054" spans="23:26" x14ac:dyDescent="0.25">
      <c r="W7054" s="104"/>
      <c r="X7054" s="199"/>
      <c r="Y7054" s="62"/>
      <c r="Z7054" s="105"/>
    </row>
    <row r="7055" spans="23:26" x14ac:dyDescent="0.25">
      <c r="W7055" s="104"/>
      <c r="X7055" s="199"/>
      <c r="Y7055" s="62"/>
      <c r="Z7055" s="105"/>
    </row>
    <row r="7056" spans="23:26" x14ac:dyDescent="0.25">
      <c r="W7056" s="104"/>
      <c r="X7056" s="199"/>
      <c r="Y7056" s="62"/>
      <c r="Z7056" s="105"/>
    </row>
    <row r="7057" spans="23:26" x14ac:dyDescent="0.25">
      <c r="W7057" s="104"/>
      <c r="X7057" s="199"/>
      <c r="Y7057" s="62"/>
      <c r="Z7057" s="105"/>
    </row>
    <row r="7058" spans="23:26" x14ac:dyDescent="0.25">
      <c r="W7058" s="104"/>
      <c r="X7058" s="199"/>
      <c r="Y7058" s="62"/>
      <c r="Z7058" s="105"/>
    </row>
    <row r="7059" spans="23:26" x14ac:dyDescent="0.25">
      <c r="W7059" s="104"/>
      <c r="X7059" s="199"/>
      <c r="Y7059" s="62"/>
      <c r="Z7059" s="105"/>
    </row>
    <row r="7060" spans="23:26" x14ac:dyDescent="0.25">
      <c r="W7060" s="104"/>
      <c r="X7060" s="199"/>
      <c r="Y7060" s="62"/>
      <c r="Z7060" s="105"/>
    </row>
    <row r="7061" spans="23:26" x14ac:dyDescent="0.25">
      <c r="W7061" s="104"/>
      <c r="X7061" s="199"/>
      <c r="Y7061" s="62"/>
      <c r="Z7061" s="105"/>
    </row>
    <row r="7062" spans="23:26" x14ac:dyDescent="0.25">
      <c r="W7062" s="104"/>
      <c r="X7062" s="199"/>
      <c r="Y7062" s="62"/>
      <c r="Z7062" s="105"/>
    </row>
    <row r="7063" spans="23:26" x14ac:dyDescent="0.25">
      <c r="W7063" s="104"/>
      <c r="X7063" s="199"/>
      <c r="Y7063" s="62"/>
      <c r="Z7063" s="105"/>
    </row>
    <row r="7064" spans="23:26" x14ac:dyDescent="0.25">
      <c r="W7064" s="104"/>
      <c r="X7064" s="199"/>
      <c r="Y7064" s="62"/>
      <c r="Z7064" s="105"/>
    </row>
    <row r="7065" spans="23:26" x14ac:dyDescent="0.25">
      <c r="W7065" s="104"/>
      <c r="X7065" s="199"/>
      <c r="Y7065" s="62"/>
      <c r="Z7065" s="105"/>
    </row>
    <row r="7066" spans="23:26" x14ac:dyDescent="0.25">
      <c r="W7066" s="104"/>
      <c r="X7066" s="199"/>
      <c r="Y7066" s="62"/>
      <c r="Z7066" s="105"/>
    </row>
    <row r="7067" spans="23:26" x14ac:dyDescent="0.25">
      <c r="W7067" s="104"/>
      <c r="X7067" s="199"/>
      <c r="Y7067" s="62"/>
      <c r="Z7067" s="105"/>
    </row>
    <row r="7068" spans="23:26" x14ac:dyDescent="0.25">
      <c r="W7068" s="104"/>
      <c r="X7068" s="199"/>
      <c r="Y7068" s="62"/>
      <c r="Z7068" s="105"/>
    </row>
    <row r="7069" spans="23:26" x14ac:dyDescent="0.25">
      <c r="W7069" s="104"/>
      <c r="X7069" s="199"/>
      <c r="Y7069" s="62"/>
      <c r="Z7069" s="105"/>
    </row>
    <row r="7070" spans="23:26" x14ac:dyDescent="0.25">
      <c r="W7070" s="104"/>
      <c r="X7070" s="199"/>
      <c r="Y7070" s="62"/>
      <c r="Z7070" s="105"/>
    </row>
    <row r="7071" spans="23:26" x14ac:dyDescent="0.25">
      <c r="W7071" s="104"/>
      <c r="X7071" s="199"/>
      <c r="Y7071" s="62"/>
      <c r="Z7071" s="105"/>
    </row>
    <row r="7072" spans="23:26" x14ac:dyDescent="0.25">
      <c r="W7072" s="104"/>
      <c r="X7072" s="199"/>
      <c r="Y7072" s="62"/>
      <c r="Z7072" s="105"/>
    </row>
    <row r="7073" spans="23:26" x14ac:dyDescent="0.25">
      <c r="W7073" s="104"/>
      <c r="X7073" s="199"/>
      <c r="Y7073" s="62"/>
      <c r="Z7073" s="105"/>
    </row>
    <row r="7074" spans="23:26" x14ac:dyDescent="0.25">
      <c r="W7074" s="104"/>
      <c r="X7074" s="199"/>
      <c r="Y7074" s="62"/>
      <c r="Z7074" s="105"/>
    </row>
    <row r="7075" spans="23:26" x14ac:dyDescent="0.25">
      <c r="W7075" s="104"/>
      <c r="X7075" s="199"/>
      <c r="Y7075" s="62"/>
      <c r="Z7075" s="105"/>
    </row>
    <row r="7076" spans="23:26" x14ac:dyDescent="0.25">
      <c r="W7076" s="104"/>
      <c r="X7076" s="199"/>
      <c r="Y7076" s="62"/>
      <c r="Z7076" s="105"/>
    </row>
    <row r="7077" spans="23:26" x14ac:dyDescent="0.25">
      <c r="W7077" s="104"/>
      <c r="X7077" s="199"/>
      <c r="Y7077" s="62"/>
      <c r="Z7077" s="105"/>
    </row>
    <row r="7078" spans="23:26" x14ac:dyDescent="0.25">
      <c r="W7078" s="104"/>
      <c r="X7078" s="199"/>
      <c r="Y7078" s="62"/>
      <c r="Z7078" s="105"/>
    </row>
    <row r="7079" spans="23:26" x14ac:dyDescent="0.25">
      <c r="W7079" s="104"/>
      <c r="X7079" s="199"/>
      <c r="Y7079" s="62"/>
      <c r="Z7079" s="105"/>
    </row>
    <row r="7080" spans="23:26" x14ac:dyDescent="0.25">
      <c r="W7080" s="104"/>
      <c r="X7080" s="199"/>
      <c r="Y7080" s="62"/>
      <c r="Z7080" s="105"/>
    </row>
    <row r="7081" spans="23:26" x14ac:dyDescent="0.25">
      <c r="W7081" s="104"/>
      <c r="X7081" s="199"/>
      <c r="Y7081" s="62"/>
      <c r="Z7081" s="105"/>
    </row>
    <row r="7082" spans="23:26" x14ac:dyDescent="0.25">
      <c r="W7082" s="104"/>
      <c r="X7082" s="199"/>
      <c r="Y7082" s="62"/>
      <c r="Z7082" s="105"/>
    </row>
    <row r="7083" spans="23:26" x14ac:dyDescent="0.25">
      <c r="W7083" s="104"/>
      <c r="X7083" s="199"/>
      <c r="Y7083" s="62"/>
      <c r="Z7083" s="105"/>
    </row>
    <row r="7084" spans="23:26" x14ac:dyDescent="0.25">
      <c r="W7084" s="104"/>
      <c r="X7084" s="199"/>
      <c r="Y7084" s="62"/>
      <c r="Z7084" s="105"/>
    </row>
    <row r="7085" spans="23:26" x14ac:dyDescent="0.25">
      <c r="W7085" s="104"/>
      <c r="X7085" s="199"/>
      <c r="Y7085" s="62"/>
      <c r="Z7085" s="105"/>
    </row>
    <row r="7086" spans="23:26" x14ac:dyDescent="0.25">
      <c r="W7086" s="104"/>
      <c r="X7086" s="199"/>
      <c r="Y7086" s="62"/>
      <c r="Z7086" s="105"/>
    </row>
    <row r="7087" spans="23:26" x14ac:dyDescent="0.25">
      <c r="W7087" s="104"/>
      <c r="X7087" s="199"/>
      <c r="Y7087" s="62"/>
      <c r="Z7087" s="105"/>
    </row>
    <row r="7088" spans="23:26" x14ac:dyDescent="0.25">
      <c r="W7088" s="104"/>
      <c r="X7088" s="199"/>
      <c r="Y7088" s="62"/>
      <c r="Z7088" s="105"/>
    </row>
    <row r="7089" spans="23:26" x14ac:dyDescent="0.25">
      <c r="W7089" s="104"/>
      <c r="X7089" s="199"/>
      <c r="Y7089" s="62"/>
      <c r="Z7089" s="105"/>
    </row>
    <row r="7090" spans="23:26" x14ac:dyDescent="0.25">
      <c r="W7090" s="104"/>
      <c r="X7090" s="199"/>
      <c r="Y7090" s="62"/>
      <c r="Z7090" s="105"/>
    </row>
    <row r="7091" spans="23:26" x14ac:dyDescent="0.25">
      <c r="W7091" s="104"/>
      <c r="X7091" s="199"/>
      <c r="Y7091" s="62"/>
      <c r="Z7091" s="105"/>
    </row>
    <row r="7092" spans="23:26" x14ac:dyDescent="0.25">
      <c r="W7092" s="104"/>
      <c r="X7092" s="199"/>
      <c r="Y7092" s="62"/>
      <c r="Z7092" s="105"/>
    </row>
    <row r="7093" spans="23:26" x14ac:dyDescent="0.25">
      <c r="W7093" s="104"/>
      <c r="X7093" s="199"/>
      <c r="Y7093" s="62"/>
      <c r="Z7093" s="105"/>
    </row>
    <row r="7094" spans="23:26" x14ac:dyDescent="0.25">
      <c r="W7094" s="104"/>
      <c r="X7094" s="199"/>
      <c r="Y7094" s="62"/>
      <c r="Z7094" s="105"/>
    </row>
    <row r="7095" spans="23:26" x14ac:dyDescent="0.25">
      <c r="W7095" s="104"/>
      <c r="X7095" s="199"/>
      <c r="Y7095" s="62"/>
      <c r="Z7095" s="105"/>
    </row>
    <row r="7096" spans="23:26" x14ac:dyDescent="0.25">
      <c r="W7096" s="104"/>
      <c r="X7096" s="199"/>
      <c r="Y7096" s="62"/>
      <c r="Z7096" s="105"/>
    </row>
    <row r="7097" spans="23:26" x14ac:dyDescent="0.25">
      <c r="W7097" s="104"/>
      <c r="X7097" s="199"/>
      <c r="Y7097" s="62"/>
      <c r="Z7097" s="105"/>
    </row>
    <row r="7098" spans="23:26" x14ac:dyDescent="0.25">
      <c r="W7098" s="104"/>
      <c r="X7098" s="199"/>
      <c r="Y7098" s="62"/>
      <c r="Z7098" s="105"/>
    </row>
    <row r="7099" spans="23:26" x14ac:dyDescent="0.25">
      <c r="W7099" s="104"/>
      <c r="X7099" s="199"/>
      <c r="Y7099" s="62"/>
      <c r="Z7099" s="105"/>
    </row>
    <row r="7100" spans="23:26" x14ac:dyDescent="0.25">
      <c r="W7100" s="104"/>
      <c r="X7100" s="199"/>
      <c r="Y7100" s="62"/>
      <c r="Z7100" s="105"/>
    </row>
    <row r="7101" spans="23:26" x14ac:dyDescent="0.25">
      <c r="W7101" s="104"/>
      <c r="X7101" s="199"/>
      <c r="Y7101" s="62"/>
      <c r="Z7101" s="105"/>
    </row>
    <row r="7102" spans="23:26" x14ac:dyDescent="0.25">
      <c r="W7102" s="104"/>
      <c r="X7102" s="199"/>
      <c r="Y7102" s="62"/>
      <c r="Z7102" s="105"/>
    </row>
    <row r="7103" spans="23:26" x14ac:dyDescent="0.25">
      <c r="W7103" s="104"/>
      <c r="X7103" s="199"/>
      <c r="Y7103" s="62"/>
      <c r="Z7103" s="105"/>
    </row>
    <row r="7104" spans="23:26" x14ac:dyDescent="0.25">
      <c r="W7104" s="104"/>
      <c r="X7104" s="199"/>
      <c r="Y7104" s="62"/>
      <c r="Z7104" s="105"/>
    </row>
    <row r="7105" spans="23:26" x14ac:dyDescent="0.25">
      <c r="W7105" s="104"/>
      <c r="X7105" s="199"/>
      <c r="Y7105" s="62"/>
      <c r="Z7105" s="105"/>
    </row>
    <row r="7106" spans="23:26" x14ac:dyDescent="0.25">
      <c r="W7106" s="104"/>
      <c r="X7106" s="199"/>
      <c r="Y7106" s="62"/>
      <c r="Z7106" s="105"/>
    </row>
    <row r="7107" spans="23:26" x14ac:dyDescent="0.25">
      <c r="W7107" s="104"/>
      <c r="X7107" s="199"/>
      <c r="Y7107" s="62"/>
      <c r="Z7107" s="105"/>
    </row>
    <row r="7108" spans="23:26" x14ac:dyDescent="0.25">
      <c r="W7108" s="104"/>
      <c r="X7108" s="199"/>
      <c r="Y7108" s="62"/>
      <c r="Z7108" s="105"/>
    </row>
    <row r="7109" spans="23:26" x14ac:dyDescent="0.25">
      <c r="W7109" s="104"/>
      <c r="X7109" s="199"/>
      <c r="Y7109" s="62"/>
      <c r="Z7109" s="105"/>
    </row>
    <row r="7110" spans="23:26" x14ac:dyDescent="0.25">
      <c r="W7110" s="104"/>
      <c r="X7110" s="199"/>
      <c r="Y7110" s="62"/>
      <c r="Z7110" s="105"/>
    </row>
    <row r="7111" spans="23:26" x14ac:dyDescent="0.25">
      <c r="W7111" s="104"/>
      <c r="X7111" s="199"/>
      <c r="Y7111" s="62"/>
      <c r="Z7111" s="105"/>
    </row>
    <row r="7112" spans="23:26" x14ac:dyDescent="0.25">
      <c r="W7112" s="104"/>
      <c r="X7112" s="199"/>
      <c r="Y7112" s="62"/>
      <c r="Z7112" s="105"/>
    </row>
    <row r="7113" spans="23:26" x14ac:dyDescent="0.25">
      <c r="W7113" s="104"/>
      <c r="X7113" s="199"/>
      <c r="Y7113" s="62"/>
      <c r="Z7113" s="105"/>
    </row>
    <row r="7114" spans="23:26" x14ac:dyDescent="0.25">
      <c r="W7114" s="104"/>
      <c r="X7114" s="199"/>
      <c r="Y7114" s="62"/>
      <c r="Z7114" s="105"/>
    </row>
    <row r="7115" spans="23:26" x14ac:dyDescent="0.25">
      <c r="W7115" s="104"/>
      <c r="X7115" s="199"/>
      <c r="Y7115" s="62"/>
      <c r="Z7115" s="105"/>
    </row>
    <row r="7116" spans="23:26" x14ac:dyDescent="0.25">
      <c r="W7116" s="104"/>
      <c r="X7116" s="199"/>
      <c r="Y7116" s="62"/>
      <c r="Z7116" s="105"/>
    </row>
    <row r="7117" spans="23:26" x14ac:dyDescent="0.25">
      <c r="W7117" s="104"/>
      <c r="X7117" s="199"/>
      <c r="Y7117" s="62"/>
      <c r="Z7117" s="105"/>
    </row>
    <row r="7118" spans="23:26" x14ac:dyDescent="0.25">
      <c r="W7118" s="104"/>
      <c r="X7118" s="199"/>
      <c r="Y7118" s="62"/>
      <c r="Z7118" s="105"/>
    </row>
    <row r="7119" spans="23:26" x14ac:dyDescent="0.25">
      <c r="W7119" s="104"/>
      <c r="X7119" s="199"/>
      <c r="Y7119" s="62"/>
      <c r="Z7119" s="105"/>
    </row>
    <row r="7120" spans="23:26" x14ac:dyDescent="0.25">
      <c r="W7120" s="104"/>
      <c r="X7120" s="199"/>
      <c r="Y7120" s="62"/>
      <c r="Z7120" s="105"/>
    </row>
    <row r="7121" spans="23:26" x14ac:dyDescent="0.25">
      <c r="W7121" s="104"/>
      <c r="X7121" s="199"/>
      <c r="Y7121" s="62"/>
      <c r="Z7121" s="105"/>
    </row>
    <row r="7122" spans="23:26" x14ac:dyDescent="0.25">
      <c r="W7122" s="104"/>
      <c r="X7122" s="199"/>
      <c r="Y7122" s="62"/>
      <c r="Z7122" s="105"/>
    </row>
    <row r="7123" spans="23:26" x14ac:dyDescent="0.25">
      <c r="W7123" s="104"/>
      <c r="X7123" s="199"/>
      <c r="Y7123" s="62"/>
      <c r="Z7123" s="105"/>
    </row>
    <row r="7124" spans="23:26" x14ac:dyDescent="0.25">
      <c r="W7124" s="104"/>
      <c r="X7124" s="199"/>
      <c r="Y7124" s="62"/>
      <c r="Z7124" s="105"/>
    </row>
    <row r="7125" spans="23:26" x14ac:dyDescent="0.25">
      <c r="W7125" s="104"/>
      <c r="X7125" s="199"/>
      <c r="Y7125" s="62"/>
      <c r="Z7125" s="105"/>
    </row>
    <row r="7126" spans="23:26" x14ac:dyDescent="0.25">
      <c r="W7126" s="104"/>
      <c r="X7126" s="199"/>
      <c r="Y7126" s="62"/>
      <c r="Z7126" s="105"/>
    </row>
    <row r="7127" spans="23:26" x14ac:dyDescent="0.25">
      <c r="W7127" s="104"/>
      <c r="X7127" s="199"/>
      <c r="Y7127" s="62"/>
      <c r="Z7127" s="105"/>
    </row>
    <row r="7128" spans="23:26" x14ac:dyDescent="0.25">
      <c r="W7128" s="104"/>
      <c r="X7128" s="199"/>
      <c r="Y7128" s="62"/>
      <c r="Z7128" s="105"/>
    </row>
    <row r="7129" spans="23:26" x14ac:dyDescent="0.25">
      <c r="W7129" s="104"/>
      <c r="X7129" s="199"/>
      <c r="Y7129" s="62"/>
      <c r="Z7129" s="105"/>
    </row>
    <row r="7130" spans="23:26" x14ac:dyDescent="0.25">
      <c r="W7130" s="104"/>
      <c r="X7130" s="199"/>
      <c r="Y7130" s="62"/>
      <c r="Z7130" s="105"/>
    </row>
    <row r="7131" spans="23:26" x14ac:dyDescent="0.25">
      <c r="W7131" s="104"/>
      <c r="X7131" s="199"/>
      <c r="Y7131" s="62"/>
      <c r="Z7131" s="105"/>
    </row>
    <row r="7132" spans="23:26" x14ac:dyDescent="0.25">
      <c r="W7132" s="104"/>
      <c r="X7132" s="199"/>
      <c r="Y7132" s="62"/>
      <c r="Z7132" s="105"/>
    </row>
    <row r="7133" spans="23:26" x14ac:dyDescent="0.25">
      <c r="W7133" s="104"/>
      <c r="X7133" s="199"/>
      <c r="Y7133" s="62"/>
      <c r="Z7133" s="105"/>
    </row>
    <row r="7134" spans="23:26" x14ac:dyDescent="0.25">
      <c r="W7134" s="104"/>
      <c r="X7134" s="199"/>
      <c r="Y7134" s="62"/>
      <c r="Z7134" s="105"/>
    </row>
    <row r="7135" spans="23:26" x14ac:dyDescent="0.25">
      <c r="W7135" s="104"/>
      <c r="X7135" s="199"/>
      <c r="Y7135" s="62"/>
      <c r="Z7135" s="105"/>
    </row>
    <row r="7136" spans="23:26" x14ac:dyDescent="0.25">
      <c r="W7136" s="104"/>
      <c r="X7136" s="199"/>
      <c r="Y7136" s="62"/>
      <c r="Z7136" s="105"/>
    </row>
    <row r="7137" spans="23:26" x14ac:dyDescent="0.25">
      <c r="W7137" s="104"/>
      <c r="X7137" s="199"/>
      <c r="Y7137" s="62"/>
      <c r="Z7137" s="105"/>
    </row>
    <row r="7138" spans="23:26" x14ac:dyDescent="0.25">
      <c r="W7138" s="104"/>
      <c r="X7138" s="199"/>
      <c r="Y7138" s="62"/>
      <c r="Z7138" s="105"/>
    </row>
    <row r="7139" spans="23:26" x14ac:dyDescent="0.25">
      <c r="W7139" s="104"/>
      <c r="X7139" s="199"/>
      <c r="Y7139" s="62"/>
      <c r="Z7139" s="105"/>
    </row>
    <row r="7140" spans="23:26" x14ac:dyDescent="0.25">
      <c r="W7140" s="104"/>
      <c r="X7140" s="199"/>
      <c r="Y7140" s="62"/>
      <c r="Z7140" s="105"/>
    </row>
    <row r="7141" spans="23:26" x14ac:dyDescent="0.25">
      <c r="W7141" s="104"/>
      <c r="X7141" s="199"/>
      <c r="Y7141" s="62"/>
      <c r="Z7141" s="105"/>
    </row>
    <row r="7142" spans="23:26" x14ac:dyDescent="0.25">
      <c r="W7142" s="104"/>
      <c r="X7142" s="199"/>
      <c r="Y7142" s="62"/>
      <c r="Z7142" s="105"/>
    </row>
    <row r="7143" spans="23:26" x14ac:dyDescent="0.25">
      <c r="W7143" s="104"/>
      <c r="X7143" s="199"/>
      <c r="Y7143" s="62"/>
      <c r="Z7143" s="105"/>
    </row>
    <row r="7144" spans="23:26" x14ac:dyDescent="0.25">
      <c r="W7144" s="104"/>
      <c r="X7144" s="199"/>
      <c r="Y7144" s="62"/>
      <c r="Z7144" s="105"/>
    </row>
    <row r="7145" spans="23:26" x14ac:dyDescent="0.25">
      <c r="W7145" s="104"/>
      <c r="X7145" s="199"/>
      <c r="Y7145" s="62"/>
      <c r="Z7145" s="105"/>
    </row>
    <row r="7146" spans="23:26" x14ac:dyDescent="0.25">
      <c r="W7146" s="104"/>
      <c r="X7146" s="199"/>
      <c r="Y7146" s="62"/>
      <c r="Z7146" s="105"/>
    </row>
    <row r="7147" spans="23:26" x14ac:dyDescent="0.25">
      <c r="W7147" s="104"/>
      <c r="X7147" s="199"/>
      <c r="Y7147" s="62"/>
      <c r="Z7147" s="105"/>
    </row>
    <row r="7148" spans="23:26" x14ac:dyDescent="0.25">
      <c r="W7148" s="104"/>
      <c r="X7148" s="199"/>
      <c r="Y7148" s="62"/>
      <c r="Z7148" s="105"/>
    </row>
    <row r="7149" spans="23:26" x14ac:dyDescent="0.25">
      <c r="W7149" s="104"/>
      <c r="X7149" s="199"/>
      <c r="Y7149" s="62"/>
      <c r="Z7149" s="105"/>
    </row>
    <row r="7150" spans="23:26" x14ac:dyDescent="0.25">
      <c r="W7150" s="104"/>
      <c r="X7150" s="199"/>
      <c r="Y7150" s="62"/>
      <c r="Z7150" s="105"/>
    </row>
    <row r="7151" spans="23:26" x14ac:dyDescent="0.25">
      <c r="W7151" s="104"/>
      <c r="X7151" s="199"/>
      <c r="Y7151" s="62"/>
      <c r="Z7151" s="105"/>
    </row>
    <row r="7152" spans="23:26" x14ac:dyDescent="0.25">
      <c r="W7152" s="104"/>
      <c r="X7152" s="199"/>
      <c r="Y7152" s="62"/>
      <c r="Z7152" s="105"/>
    </row>
    <row r="7153" spans="23:26" x14ac:dyDescent="0.25">
      <c r="W7153" s="104"/>
      <c r="X7153" s="199"/>
      <c r="Y7153" s="62"/>
      <c r="Z7153" s="105"/>
    </row>
    <row r="7154" spans="23:26" x14ac:dyDescent="0.25">
      <c r="W7154" s="104"/>
      <c r="X7154" s="199"/>
      <c r="Y7154" s="62"/>
      <c r="Z7154" s="105"/>
    </row>
    <row r="7155" spans="23:26" x14ac:dyDescent="0.25">
      <c r="W7155" s="104"/>
      <c r="X7155" s="199"/>
      <c r="Y7155" s="62"/>
      <c r="Z7155" s="105"/>
    </row>
    <row r="7156" spans="23:26" x14ac:dyDescent="0.25">
      <c r="W7156" s="104"/>
      <c r="X7156" s="199"/>
      <c r="Y7156" s="62"/>
      <c r="Z7156" s="105"/>
    </row>
    <row r="7157" spans="23:26" x14ac:dyDescent="0.25">
      <c r="W7157" s="104"/>
      <c r="X7157" s="199"/>
      <c r="Y7157" s="62"/>
      <c r="Z7157" s="105"/>
    </row>
    <row r="7158" spans="23:26" x14ac:dyDescent="0.25">
      <c r="W7158" s="104"/>
      <c r="X7158" s="199"/>
      <c r="Y7158" s="62"/>
      <c r="Z7158" s="105"/>
    </row>
    <row r="7159" spans="23:26" x14ac:dyDescent="0.25">
      <c r="W7159" s="104"/>
      <c r="X7159" s="199"/>
      <c r="Y7159" s="62"/>
      <c r="Z7159" s="105"/>
    </row>
    <row r="7160" spans="23:26" x14ac:dyDescent="0.25">
      <c r="W7160" s="104"/>
      <c r="X7160" s="199"/>
      <c r="Y7160" s="62"/>
      <c r="Z7160" s="105"/>
    </row>
    <row r="7161" spans="23:26" x14ac:dyDescent="0.25">
      <c r="W7161" s="104"/>
      <c r="X7161" s="199"/>
      <c r="Y7161" s="62"/>
      <c r="Z7161" s="105"/>
    </row>
    <row r="7162" spans="23:26" x14ac:dyDescent="0.25">
      <c r="W7162" s="104"/>
      <c r="X7162" s="199"/>
      <c r="Y7162" s="62"/>
      <c r="Z7162" s="105"/>
    </row>
    <row r="7163" spans="23:26" x14ac:dyDescent="0.25">
      <c r="W7163" s="104"/>
      <c r="X7163" s="199"/>
      <c r="Y7163" s="62"/>
      <c r="Z7163" s="105"/>
    </row>
    <row r="7164" spans="23:26" x14ac:dyDescent="0.25">
      <c r="W7164" s="104"/>
      <c r="X7164" s="199"/>
      <c r="Y7164" s="62"/>
      <c r="Z7164" s="105"/>
    </row>
    <row r="7165" spans="23:26" x14ac:dyDescent="0.25">
      <c r="W7165" s="104"/>
      <c r="X7165" s="199"/>
      <c r="Y7165" s="62"/>
      <c r="Z7165" s="105"/>
    </row>
    <row r="7166" spans="23:26" x14ac:dyDescent="0.25">
      <c r="W7166" s="104"/>
      <c r="X7166" s="199"/>
      <c r="Y7166" s="62"/>
      <c r="Z7166" s="105"/>
    </row>
    <row r="7167" spans="23:26" x14ac:dyDescent="0.25">
      <c r="W7167" s="104"/>
      <c r="X7167" s="199"/>
      <c r="Y7167" s="62"/>
      <c r="Z7167" s="105"/>
    </row>
    <row r="7168" spans="23:26" x14ac:dyDescent="0.25">
      <c r="W7168" s="104"/>
      <c r="X7168" s="199"/>
      <c r="Y7168" s="62"/>
      <c r="Z7168" s="105"/>
    </row>
    <row r="7169" spans="23:26" x14ac:dyDescent="0.25">
      <c r="W7169" s="104"/>
      <c r="X7169" s="199"/>
      <c r="Y7169" s="62"/>
      <c r="Z7169" s="105"/>
    </row>
    <row r="7170" spans="23:26" x14ac:dyDescent="0.25">
      <c r="W7170" s="104"/>
      <c r="X7170" s="199"/>
      <c r="Y7170" s="62"/>
      <c r="Z7170" s="105"/>
    </row>
    <row r="7171" spans="23:26" x14ac:dyDescent="0.25">
      <c r="W7171" s="104"/>
      <c r="X7171" s="199"/>
      <c r="Y7171" s="62"/>
      <c r="Z7171" s="105"/>
    </row>
    <row r="7172" spans="23:26" x14ac:dyDescent="0.25">
      <c r="W7172" s="104"/>
      <c r="X7172" s="199"/>
      <c r="Y7172" s="62"/>
      <c r="Z7172" s="105"/>
    </row>
    <row r="7173" spans="23:26" x14ac:dyDescent="0.25">
      <c r="W7173" s="104"/>
      <c r="X7173" s="199"/>
      <c r="Y7173" s="62"/>
      <c r="Z7173" s="105"/>
    </row>
    <row r="7174" spans="23:26" x14ac:dyDescent="0.25">
      <c r="W7174" s="104"/>
      <c r="X7174" s="199"/>
      <c r="Y7174" s="62"/>
      <c r="Z7174" s="105"/>
    </row>
    <row r="7175" spans="23:26" x14ac:dyDescent="0.25">
      <c r="W7175" s="104"/>
      <c r="X7175" s="199"/>
      <c r="Y7175" s="62"/>
      <c r="Z7175" s="105"/>
    </row>
    <row r="7176" spans="23:26" x14ac:dyDescent="0.25">
      <c r="W7176" s="104"/>
      <c r="X7176" s="199"/>
      <c r="Y7176" s="62"/>
      <c r="Z7176" s="105"/>
    </row>
    <row r="7177" spans="23:26" x14ac:dyDescent="0.25">
      <c r="W7177" s="104"/>
      <c r="X7177" s="199"/>
      <c r="Y7177" s="62"/>
      <c r="Z7177" s="105"/>
    </row>
    <row r="7178" spans="23:26" x14ac:dyDescent="0.25">
      <c r="W7178" s="104"/>
      <c r="X7178" s="199"/>
      <c r="Y7178" s="62"/>
      <c r="Z7178" s="105"/>
    </row>
    <row r="7179" spans="23:26" x14ac:dyDescent="0.25">
      <c r="W7179" s="104"/>
      <c r="X7179" s="199"/>
      <c r="Y7179" s="62"/>
      <c r="Z7179" s="105"/>
    </row>
    <row r="7180" spans="23:26" x14ac:dyDescent="0.25">
      <c r="W7180" s="104"/>
      <c r="X7180" s="199"/>
      <c r="Y7180" s="62"/>
      <c r="Z7180" s="105"/>
    </row>
    <row r="7181" spans="23:26" x14ac:dyDescent="0.25">
      <c r="W7181" s="104"/>
      <c r="X7181" s="199"/>
      <c r="Y7181" s="62"/>
      <c r="Z7181" s="105"/>
    </row>
    <row r="7182" spans="23:26" x14ac:dyDescent="0.25">
      <c r="W7182" s="104"/>
      <c r="X7182" s="199"/>
      <c r="Y7182" s="62"/>
      <c r="Z7182" s="105"/>
    </row>
    <row r="7183" spans="23:26" x14ac:dyDescent="0.25">
      <c r="W7183" s="104"/>
      <c r="X7183" s="199"/>
      <c r="Y7183" s="62"/>
      <c r="Z7183" s="105"/>
    </row>
    <row r="7184" spans="23:26" x14ac:dyDescent="0.25">
      <c r="W7184" s="104"/>
      <c r="X7184" s="199"/>
      <c r="Y7184" s="62"/>
      <c r="Z7184" s="105"/>
    </row>
    <row r="7185" spans="23:26" x14ac:dyDescent="0.25">
      <c r="W7185" s="104"/>
      <c r="X7185" s="199"/>
      <c r="Y7185" s="62"/>
      <c r="Z7185" s="105"/>
    </row>
    <row r="7186" spans="23:26" x14ac:dyDescent="0.25">
      <c r="W7186" s="104"/>
      <c r="X7186" s="199"/>
      <c r="Y7186" s="62"/>
      <c r="Z7186" s="105"/>
    </row>
    <row r="7187" spans="23:26" x14ac:dyDescent="0.25">
      <c r="W7187" s="104"/>
      <c r="X7187" s="199"/>
      <c r="Y7187" s="62"/>
      <c r="Z7187" s="105"/>
    </row>
    <row r="7188" spans="23:26" x14ac:dyDescent="0.25">
      <c r="W7188" s="104"/>
      <c r="X7188" s="199"/>
      <c r="Y7188" s="62"/>
      <c r="Z7188" s="105"/>
    </row>
    <row r="7189" spans="23:26" x14ac:dyDescent="0.25">
      <c r="W7189" s="104"/>
      <c r="X7189" s="199"/>
      <c r="Y7189" s="62"/>
      <c r="Z7189" s="105"/>
    </row>
    <row r="7190" spans="23:26" x14ac:dyDescent="0.25">
      <c r="W7190" s="104"/>
      <c r="X7190" s="199"/>
      <c r="Y7190" s="62"/>
      <c r="Z7190" s="105"/>
    </row>
    <row r="7191" spans="23:26" x14ac:dyDescent="0.25">
      <c r="W7191" s="104"/>
      <c r="X7191" s="199"/>
      <c r="Y7191" s="62"/>
      <c r="Z7191" s="105"/>
    </row>
    <row r="7192" spans="23:26" x14ac:dyDescent="0.25">
      <c r="W7192" s="104"/>
      <c r="X7192" s="199"/>
      <c r="Y7192" s="62"/>
      <c r="Z7192" s="105"/>
    </row>
    <row r="7193" spans="23:26" x14ac:dyDescent="0.25">
      <c r="W7193" s="104"/>
      <c r="X7193" s="199"/>
      <c r="Y7193" s="62"/>
      <c r="Z7193" s="105"/>
    </row>
    <row r="7194" spans="23:26" x14ac:dyDescent="0.25">
      <c r="W7194" s="104"/>
      <c r="X7194" s="199"/>
      <c r="Y7194" s="62"/>
      <c r="Z7194" s="105"/>
    </row>
    <row r="7195" spans="23:26" x14ac:dyDescent="0.25">
      <c r="W7195" s="104"/>
      <c r="X7195" s="199"/>
      <c r="Y7195" s="62"/>
      <c r="Z7195" s="105"/>
    </row>
    <row r="7196" spans="23:26" x14ac:dyDescent="0.25">
      <c r="W7196" s="104"/>
      <c r="X7196" s="199"/>
      <c r="Y7196" s="62"/>
      <c r="Z7196" s="105"/>
    </row>
    <row r="7197" spans="23:26" x14ac:dyDescent="0.25">
      <c r="W7197" s="104"/>
      <c r="X7197" s="199"/>
      <c r="Y7197" s="62"/>
      <c r="Z7197" s="105"/>
    </row>
    <row r="7198" spans="23:26" x14ac:dyDescent="0.25">
      <c r="W7198" s="104"/>
      <c r="X7198" s="199"/>
      <c r="Y7198" s="62"/>
      <c r="Z7198" s="105"/>
    </row>
    <row r="7199" spans="23:26" x14ac:dyDescent="0.25">
      <c r="W7199" s="104"/>
      <c r="X7199" s="199"/>
      <c r="Y7199" s="62"/>
      <c r="Z7199" s="105"/>
    </row>
    <row r="7200" spans="23:26" x14ac:dyDescent="0.25">
      <c r="W7200" s="104"/>
      <c r="X7200" s="199"/>
      <c r="Y7200" s="62"/>
      <c r="Z7200" s="105"/>
    </row>
    <row r="7201" spans="23:26" x14ac:dyDescent="0.25">
      <c r="W7201" s="104"/>
      <c r="X7201" s="199"/>
      <c r="Y7201" s="62"/>
      <c r="Z7201" s="105"/>
    </row>
    <row r="7202" spans="23:26" x14ac:dyDescent="0.25">
      <c r="W7202" s="104"/>
      <c r="X7202" s="199"/>
      <c r="Y7202" s="62"/>
      <c r="Z7202" s="105"/>
    </row>
    <row r="7203" spans="23:26" x14ac:dyDescent="0.25">
      <c r="W7203" s="104"/>
      <c r="X7203" s="199"/>
      <c r="Y7203" s="62"/>
      <c r="Z7203" s="105"/>
    </row>
    <row r="7204" spans="23:26" x14ac:dyDescent="0.25">
      <c r="W7204" s="104"/>
      <c r="X7204" s="199"/>
      <c r="Y7204" s="62"/>
      <c r="Z7204" s="105"/>
    </row>
    <row r="7205" spans="23:26" x14ac:dyDescent="0.25">
      <c r="W7205" s="104"/>
      <c r="X7205" s="199"/>
      <c r="Y7205" s="62"/>
      <c r="Z7205" s="105"/>
    </row>
    <row r="7206" spans="23:26" x14ac:dyDescent="0.25">
      <c r="W7206" s="104"/>
      <c r="X7206" s="199"/>
      <c r="Y7206" s="62"/>
      <c r="Z7206" s="105"/>
    </row>
    <row r="7207" spans="23:26" x14ac:dyDescent="0.25">
      <c r="W7207" s="104"/>
      <c r="X7207" s="199"/>
      <c r="Y7207" s="62"/>
      <c r="Z7207" s="105"/>
    </row>
    <row r="7208" spans="23:26" x14ac:dyDescent="0.25">
      <c r="W7208" s="104"/>
      <c r="X7208" s="199"/>
      <c r="Y7208" s="62"/>
      <c r="Z7208" s="105"/>
    </row>
    <row r="7209" spans="23:26" x14ac:dyDescent="0.25">
      <c r="W7209" s="104"/>
      <c r="X7209" s="199"/>
      <c r="Y7209" s="62"/>
      <c r="Z7209" s="105"/>
    </row>
    <row r="7210" spans="23:26" x14ac:dyDescent="0.25">
      <c r="W7210" s="104"/>
      <c r="X7210" s="199"/>
      <c r="Y7210" s="62"/>
      <c r="Z7210" s="105"/>
    </row>
    <row r="7211" spans="23:26" x14ac:dyDescent="0.25">
      <c r="W7211" s="104"/>
      <c r="X7211" s="199"/>
      <c r="Y7211" s="62"/>
      <c r="Z7211" s="105"/>
    </row>
    <row r="7212" spans="23:26" x14ac:dyDescent="0.25">
      <c r="W7212" s="104"/>
      <c r="X7212" s="199"/>
      <c r="Y7212" s="62"/>
      <c r="Z7212" s="105"/>
    </row>
    <row r="7213" spans="23:26" x14ac:dyDescent="0.25">
      <c r="W7213" s="104"/>
      <c r="X7213" s="199"/>
      <c r="Y7213" s="62"/>
      <c r="Z7213" s="105"/>
    </row>
    <row r="7214" spans="23:26" x14ac:dyDescent="0.25">
      <c r="W7214" s="104"/>
      <c r="X7214" s="199"/>
      <c r="Y7214" s="62"/>
      <c r="Z7214" s="105"/>
    </row>
    <row r="7215" spans="23:26" x14ac:dyDescent="0.25">
      <c r="W7215" s="104"/>
      <c r="X7215" s="199"/>
      <c r="Y7215" s="62"/>
      <c r="Z7215" s="105"/>
    </row>
    <row r="7216" spans="23:26" x14ac:dyDescent="0.25">
      <c r="W7216" s="104"/>
      <c r="X7216" s="199"/>
      <c r="Y7216" s="62"/>
      <c r="Z7216" s="105"/>
    </row>
    <row r="7217" spans="23:26" x14ac:dyDescent="0.25">
      <c r="W7217" s="104"/>
      <c r="X7217" s="199"/>
      <c r="Y7217" s="62"/>
      <c r="Z7217" s="105"/>
    </row>
    <row r="7218" spans="23:26" x14ac:dyDescent="0.25">
      <c r="W7218" s="104"/>
      <c r="X7218" s="199"/>
      <c r="Y7218" s="62"/>
      <c r="Z7218" s="105"/>
    </row>
    <row r="7219" spans="23:26" x14ac:dyDescent="0.25">
      <c r="W7219" s="104"/>
      <c r="X7219" s="199"/>
      <c r="Y7219" s="62"/>
      <c r="Z7219" s="105"/>
    </row>
    <row r="7220" spans="23:26" x14ac:dyDescent="0.25">
      <c r="W7220" s="104"/>
      <c r="X7220" s="199"/>
      <c r="Y7220" s="62"/>
      <c r="Z7220" s="105"/>
    </row>
    <row r="7221" spans="23:26" x14ac:dyDescent="0.25">
      <c r="W7221" s="104"/>
      <c r="X7221" s="199"/>
      <c r="Y7221" s="62"/>
      <c r="Z7221" s="105"/>
    </row>
    <row r="7222" spans="23:26" x14ac:dyDescent="0.25">
      <c r="W7222" s="104"/>
      <c r="X7222" s="199"/>
      <c r="Y7222" s="62"/>
      <c r="Z7222" s="105"/>
    </row>
    <row r="7223" spans="23:26" x14ac:dyDescent="0.25">
      <c r="W7223" s="104"/>
      <c r="X7223" s="199"/>
      <c r="Y7223" s="62"/>
      <c r="Z7223" s="105"/>
    </row>
    <row r="7224" spans="23:26" x14ac:dyDescent="0.25">
      <c r="W7224" s="104"/>
      <c r="X7224" s="199"/>
      <c r="Y7224" s="62"/>
      <c r="Z7224" s="105"/>
    </row>
    <row r="7225" spans="23:26" x14ac:dyDescent="0.25">
      <c r="W7225" s="104"/>
      <c r="X7225" s="199"/>
      <c r="Y7225" s="62"/>
      <c r="Z7225" s="105"/>
    </row>
    <row r="7226" spans="23:26" x14ac:dyDescent="0.25">
      <c r="W7226" s="104"/>
      <c r="X7226" s="199"/>
      <c r="Y7226" s="62"/>
      <c r="Z7226" s="105"/>
    </row>
    <row r="7227" spans="23:26" x14ac:dyDescent="0.25">
      <c r="W7227" s="104"/>
      <c r="X7227" s="199"/>
      <c r="Y7227" s="62"/>
      <c r="Z7227" s="105"/>
    </row>
    <row r="7228" spans="23:26" x14ac:dyDescent="0.25">
      <c r="W7228" s="104"/>
      <c r="X7228" s="199"/>
      <c r="Y7228" s="62"/>
      <c r="Z7228" s="105"/>
    </row>
    <row r="7229" spans="23:26" x14ac:dyDescent="0.25">
      <c r="W7229" s="104"/>
      <c r="X7229" s="199"/>
      <c r="Y7229" s="62"/>
      <c r="Z7229" s="105"/>
    </row>
    <row r="7230" spans="23:26" x14ac:dyDescent="0.25">
      <c r="W7230" s="104"/>
      <c r="X7230" s="199"/>
      <c r="Y7230" s="62"/>
      <c r="Z7230" s="105"/>
    </row>
    <row r="7231" spans="23:26" x14ac:dyDescent="0.25">
      <c r="W7231" s="104"/>
      <c r="X7231" s="199"/>
      <c r="Y7231" s="62"/>
      <c r="Z7231" s="105"/>
    </row>
    <row r="7232" spans="23:26" x14ac:dyDescent="0.25">
      <c r="W7232" s="104"/>
      <c r="X7232" s="199"/>
      <c r="Y7232" s="62"/>
      <c r="Z7232" s="105"/>
    </row>
    <row r="7233" spans="23:26" x14ac:dyDescent="0.25">
      <c r="W7233" s="104"/>
      <c r="X7233" s="199"/>
      <c r="Y7233" s="62"/>
      <c r="Z7233" s="105"/>
    </row>
    <row r="7234" spans="23:26" x14ac:dyDescent="0.25">
      <c r="W7234" s="104"/>
      <c r="X7234" s="199"/>
      <c r="Y7234" s="62"/>
      <c r="Z7234" s="105"/>
    </row>
    <row r="7235" spans="23:26" x14ac:dyDescent="0.25">
      <c r="W7235" s="104"/>
      <c r="X7235" s="199"/>
      <c r="Y7235" s="62"/>
      <c r="Z7235" s="105"/>
    </row>
    <row r="7236" spans="23:26" x14ac:dyDescent="0.25">
      <c r="W7236" s="104"/>
      <c r="X7236" s="199"/>
      <c r="Y7236" s="62"/>
      <c r="Z7236" s="105"/>
    </row>
    <row r="7237" spans="23:26" x14ac:dyDescent="0.25">
      <c r="W7237" s="104"/>
      <c r="X7237" s="199"/>
      <c r="Y7237" s="62"/>
      <c r="Z7237" s="105"/>
    </row>
    <row r="7238" spans="23:26" x14ac:dyDescent="0.25">
      <c r="W7238" s="104"/>
      <c r="X7238" s="199"/>
      <c r="Y7238" s="62"/>
      <c r="Z7238" s="105"/>
    </row>
    <row r="7239" spans="23:26" x14ac:dyDescent="0.25">
      <c r="W7239" s="104"/>
      <c r="X7239" s="199"/>
      <c r="Y7239" s="62"/>
      <c r="Z7239" s="105"/>
    </row>
    <row r="7240" spans="23:26" x14ac:dyDescent="0.25">
      <c r="W7240" s="104"/>
      <c r="X7240" s="199"/>
      <c r="Y7240" s="62"/>
      <c r="Z7240" s="105"/>
    </row>
    <row r="7241" spans="23:26" x14ac:dyDescent="0.25">
      <c r="W7241" s="104"/>
      <c r="X7241" s="199"/>
      <c r="Y7241" s="62"/>
      <c r="Z7241" s="105"/>
    </row>
    <row r="7242" spans="23:26" x14ac:dyDescent="0.25">
      <c r="W7242" s="104"/>
      <c r="X7242" s="199"/>
      <c r="Y7242" s="62"/>
      <c r="Z7242" s="105"/>
    </row>
    <row r="7243" spans="23:26" x14ac:dyDescent="0.25">
      <c r="W7243" s="104"/>
      <c r="X7243" s="199"/>
      <c r="Y7243" s="62"/>
      <c r="Z7243" s="105"/>
    </row>
    <row r="7244" spans="23:26" x14ac:dyDescent="0.25">
      <c r="W7244" s="104"/>
      <c r="X7244" s="199"/>
      <c r="Y7244" s="62"/>
      <c r="Z7244" s="105"/>
    </row>
    <row r="7245" spans="23:26" x14ac:dyDescent="0.25">
      <c r="W7245" s="104"/>
      <c r="X7245" s="199"/>
      <c r="Y7245" s="62"/>
      <c r="Z7245" s="105"/>
    </row>
    <row r="7246" spans="23:26" x14ac:dyDescent="0.25">
      <c r="W7246" s="104"/>
      <c r="X7246" s="199"/>
      <c r="Y7246" s="62"/>
      <c r="Z7246" s="105"/>
    </row>
    <row r="7247" spans="23:26" x14ac:dyDescent="0.25">
      <c r="W7247" s="104"/>
      <c r="X7247" s="199"/>
      <c r="Y7247" s="62"/>
      <c r="Z7247" s="105"/>
    </row>
    <row r="7248" spans="23:26" x14ac:dyDescent="0.25">
      <c r="W7248" s="104"/>
      <c r="X7248" s="199"/>
      <c r="Y7248" s="62"/>
      <c r="Z7248" s="105"/>
    </row>
    <row r="7249" spans="23:26" x14ac:dyDescent="0.25">
      <c r="W7249" s="104"/>
      <c r="X7249" s="199"/>
      <c r="Y7249" s="62"/>
      <c r="Z7249" s="105"/>
    </row>
    <row r="7250" spans="23:26" x14ac:dyDescent="0.25">
      <c r="W7250" s="104"/>
      <c r="X7250" s="199"/>
      <c r="Y7250" s="62"/>
      <c r="Z7250" s="105"/>
    </row>
    <row r="7251" spans="23:26" x14ac:dyDescent="0.25">
      <c r="W7251" s="104"/>
      <c r="X7251" s="199"/>
      <c r="Y7251" s="62"/>
      <c r="Z7251" s="105"/>
    </row>
    <row r="7252" spans="23:26" x14ac:dyDescent="0.25">
      <c r="W7252" s="104"/>
      <c r="X7252" s="199"/>
      <c r="Y7252" s="62"/>
      <c r="Z7252" s="105"/>
    </row>
    <row r="7253" spans="23:26" x14ac:dyDescent="0.25">
      <c r="W7253" s="104"/>
      <c r="X7253" s="199"/>
      <c r="Y7253" s="62"/>
      <c r="Z7253" s="105"/>
    </row>
    <row r="7254" spans="23:26" x14ac:dyDescent="0.25">
      <c r="W7254" s="104"/>
      <c r="X7254" s="199"/>
      <c r="Y7254" s="62"/>
      <c r="Z7254" s="105"/>
    </row>
    <row r="7255" spans="23:26" x14ac:dyDescent="0.25">
      <c r="W7255" s="104"/>
      <c r="X7255" s="199"/>
      <c r="Y7255" s="62"/>
      <c r="Z7255" s="105"/>
    </row>
    <row r="7256" spans="23:26" x14ac:dyDescent="0.25">
      <c r="W7256" s="104"/>
      <c r="X7256" s="199"/>
      <c r="Y7256" s="62"/>
      <c r="Z7256" s="105"/>
    </row>
    <row r="7257" spans="23:26" x14ac:dyDescent="0.25">
      <c r="W7257" s="104"/>
      <c r="X7257" s="199"/>
      <c r="Y7257" s="62"/>
      <c r="Z7257" s="105"/>
    </row>
    <row r="7258" spans="23:26" x14ac:dyDescent="0.25">
      <c r="W7258" s="104"/>
      <c r="X7258" s="199"/>
      <c r="Y7258" s="62"/>
      <c r="Z7258" s="105"/>
    </row>
    <row r="7259" spans="23:26" x14ac:dyDescent="0.25">
      <c r="W7259" s="104"/>
      <c r="X7259" s="199"/>
      <c r="Y7259" s="62"/>
      <c r="Z7259" s="105"/>
    </row>
    <row r="7260" spans="23:26" x14ac:dyDescent="0.25">
      <c r="W7260" s="104"/>
      <c r="X7260" s="199"/>
      <c r="Y7260" s="62"/>
      <c r="Z7260" s="105"/>
    </row>
    <row r="7261" spans="23:26" x14ac:dyDescent="0.25">
      <c r="W7261" s="104"/>
      <c r="X7261" s="199"/>
      <c r="Y7261" s="62"/>
      <c r="Z7261" s="105"/>
    </row>
    <row r="7262" spans="23:26" x14ac:dyDescent="0.25">
      <c r="W7262" s="104"/>
      <c r="X7262" s="199"/>
      <c r="Y7262" s="62"/>
      <c r="Z7262" s="105"/>
    </row>
    <row r="7263" spans="23:26" x14ac:dyDescent="0.25">
      <c r="W7263" s="104"/>
      <c r="X7263" s="199"/>
      <c r="Y7263" s="62"/>
      <c r="Z7263" s="105"/>
    </row>
    <row r="7264" spans="23:26" x14ac:dyDescent="0.25">
      <c r="W7264" s="104"/>
      <c r="X7264" s="199"/>
      <c r="Y7264" s="62"/>
      <c r="Z7264" s="105"/>
    </row>
    <row r="7265" spans="23:26" x14ac:dyDescent="0.25">
      <c r="W7265" s="104"/>
      <c r="X7265" s="199"/>
      <c r="Y7265" s="62"/>
      <c r="Z7265" s="105"/>
    </row>
    <row r="7266" spans="23:26" x14ac:dyDescent="0.25">
      <c r="W7266" s="104"/>
      <c r="X7266" s="199"/>
      <c r="Y7266" s="62"/>
      <c r="Z7266" s="105"/>
    </row>
    <row r="7267" spans="23:26" x14ac:dyDescent="0.25">
      <c r="W7267" s="104"/>
      <c r="X7267" s="199"/>
      <c r="Y7267" s="62"/>
      <c r="Z7267" s="105"/>
    </row>
    <row r="7268" spans="23:26" x14ac:dyDescent="0.25">
      <c r="W7268" s="104"/>
      <c r="X7268" s="199"/>
      <c r="Y7268" s="62"/>
      <c r="Z7268" s="105"/>
    </row>
    <row r="7269" spans="23:26" x14ac:dyDescent="0.25">
      <c r="W7269" s="104"/>
      <c r="X7269" s="199"/>
      <c r="Y7269" s="62"/>
      <c r="Z7269" s="105"/>
    </row>
    <row r="7270" spans="23:26" x14ac:dyDescent="0.25">
      <c r="W7270" s="104"/>
      <c r="X7270" s="199"/>
      <c r="Y7270" s="62"/>
      <c r="Z7270" s="105"/>
    </row>
    <row r="7271" spans="23:26" x14ac:dyDescent="0.25">
      <c r="W7271" s="104"/>
      <c r="X7271" s="199"/>
      <c r="Y7271" s="62"/>
      <c r="Z7271" s="105"/>
    </row>
    <row r="7272" spans="23:26" x14ac:dyDescent="0.25">
      <c r="W7272" s="104"/>
      <c r="X7272" s="199"/>
      <c r="Y7272" s="62"/>
      <c r="Z7272" s="105"/>
    </row>
    <row r="7273" spans="23:26" x14ac:dyDescent="0.25">
      <c r="W7273" s="104"/>
      <c r="X7273" s="199"/>
      <c r="Y7273" s="62"/>
      <c r="Z7273" s="105"/>
    </row>
    <row r="7274" spans="23:26" x14ac:dyDescent="0.25">
      <c r="W7274" s="104"/>
      <c r="X7274" s="199"/>
      <c r="Y7274" s="62"/>
      <c r="Z7274" s="105"/>
    </row>
    <row r="7275" spans="23:26" x14ac:dyDescent="0.25">
      <c r="W7275" s="104"/>
      <c r="X7275" s="199"/>
      <c r="Y7275" s="62"/>
      <c r="Z7275" s="105"/>
    </row>
    <row r="7276" spans="23:26" x14ac:dyDescent="0.25">
      <c r="W7276" s="104"/>
      <c r="X7276" s="199"/>
      <c r="Y7276" s="62"/>
      <c r="Z7276" s="105"/>
    </row>
    <row r="7277" spans="23:26" x14ac:dyDescent="0.25">
      <c r="W7277" s="104"/>
      <c r="X7277" s="199"/>
      <c r="Y7277" s="62"/>
      <c r="Z7277" s="105"/>
    </row>
    <row r="7278" spans="23:26" x14ac:dyDescent="0.25">
      <c r="W7278" s="104"/>
      <c r="X7278" s="199"/>
      <c r="Y7278" s="62"/>
      <c r="Z7278" s="105"/>
    </row>
    <row r="7279" spans="23:26" x14ac:dyDescent="0.25">
      <c r="W7279" s="104"/>
      <c r="X7279" s="199"/>
      <c r="Y7279" s="62"/>
      <c r="Z7279" s="105"/>
    </row>
    <row r="7280" spans="23:26" x14ac:dyDescent="0.25">
      <c r="W7280" s="104"/>
      <c r="X7280" s="199"/>
      <c r="Y7280" s="62"/>
      <c r="Z7280" s="105"/>
    </row>
    <row r="7281" spans="23:26" x14ac:dyDescent="0.25">
      <c r="W7281" s="104"/>
      <c r="X7281" s="199"/>
      <c r="Y7281" s="62"/>
      <c r="Z7281" s="105"/>
    </row>
    <row r="7282" spans="23:26" x14ac:dyDescent="0.25">
      <c r="W7282" s="104"/>
      <c r="X7282" s="199"/>
      <c r="Y7282" s="62"/>
      <c r="Z7282" s="105"/>
    </row>
    <row r="7283" spans="23:26" x14ac:dyDescent="0.25">
      <c r="W7283" s="104"/>
      <c r="X7283" s="199"/>
      <c r="Y7283" s="62"/>
      <c r="Z7283" s="105"/>
    </row>
    <row r="7284" spans="23:26" x14ac:dyDescent="0.25">
      <c r="W7284" s="104"/>
      <c r="X7284" s="199"/>
      <c r="Y7284" s="62"/>
      <c r="Z7284" s="105"/>
    </row>
    <row r="7285" spans="23:26" x14ac:dyDescent="0.25">
      <c r="W7285" s="104"/>
      <c r="X7285" s="199"/>
      <c r="Y7285" s="62"/>
      <c r="Z7285" s="105"/>
    </row>
    <row r="7286" spans="23:26" x14ac:dyDescent="0.25">
      <c r="W7286" s="104"/>
      <c r="X7286" s="199"/>
      <c r="Y7286" s="62"/>
      <c r="Z7286" s="105"/>
    </row>
    <row r="7287" spans="23:26" x14ac:dyDescent="0.25">
      <c r="W7287" s="104"/>
      <c r="X7287" s="199"/>
      <c r="Y7287" s="62"/>
      <c r="Z7287" s="105"/>
    </row>
    <row r="7288" spans="23:26" x14ac:dyDescent="0.25">
      <c r="W7288" s="104"/>
      <c r="X7288" s="199"/>
      <c r="Y7288" s="62"/>
      <c r="Z7288" s="105"/>
    </row>
    <row r="7289" spans="23:26" x14ac:dyDescent="0.25">
      <c r="W7289" s="104"/>
      <c r="X7289" s="199"/>
      <c r="Y7289" s="62"/>
      <c r="Z7289" s="105"/>
    </row>
    <row r="7290" spans="23:26" x14ac:dyDescent="0.25">
      <c r="W7290" s="104"/>
      <c r="X7290" s="199"/>
      <c r="Y7290" s="62"/>
      <c r="Z7290" s="105"/>
    </row>
    <row r="7291" spans="23:26" x14ac:dyDescent="0.25">
      <c r="W7291" s="104"/>
      <c r="X7291" s="199"/>
      <c r="Y7291" s="62"/>
      <c r="Z7291" s="105"/>
    </row>
    <row r="7292" spans="23:26" x14ac:dyDescent="0.25">
      <c r="W7292" s="104"/>
      <c r="X7292" s="199"/>
      <c r="Y7292" s="62"/>
      <c r="Z7292" s="105"/>
    </row>
    <row r="7293" spans="23:26" x14ac:dyDescent="0.25">
      <c r="W7293" s="104"/>
      <c r="X7293" s="199"/>
      <c r="Y7293" s="62"/>
      <c r="Z7293" s="105"/>
    </row>
    <row r="7294" spans="23:26" x14ac:dyDescent="0.25">
      <c r="W7294" s="104"/>
      <c r="X7294" s="199"/>
      <c r="Y7294" s="62"/>
      <c r="Z7294" s="105"/>
    </row>
    <row r="7295" spans="23:26" x14ac:dyDescent="0.25">
      <c r="W7295" s="104"/>
      <c r="X7295" s="199"/>
      <c r="Y7295" s="62"/>
      <c r="Z7295" s="105"/>
    </row>
    <row r="7296" spans="23:26" x14ac:dyDescent="0.25">
      <c r="W7296" s="104"/>
      <c r="X7296" s="199"/>
      <c r="Y7296" s="62"/>
      <c r="Z7296" s="105"/>
    </row>
    <row r="7297" spans="23:26" x14ac:dyDescent="0.25">
      <c r="W7297" s="104"/>
      <c r="X7297" s="199"/>
      <c r="Y7297" s="62"/>
      <c r="Z7297" s="105"/>
    </row>
    <row r="7298" spans="23:26" x14ac:dyDescent="0.25">
      <c r="W7298" s="104"/>
      <c r="X7298" s="199"/>
      <c r="Y7298" s="62"/>
      <c r="Z7298" s="105"/>
    </row>
    <row r="7299" spans="23:26" x14ac:dyDescent="0.25">
      <c r="W7299" s="104"/>
      <c r="X7299" s="199"/>
      <c r="Y7299" s="62"/>
      <c r="Z7299" s="105"/>
    </row>
    <row r="7300" spans="23:26" x14ac:dyDescent="0.25">
      <c r="W7300" s="104"/>
      <c r="X7300" s="199"/>
      <c r="Y7300" s="62"/>
      <c r="Z7300" s="105"/>
    </row>
    <row r="7301" spans="23:26" x14ac:dyDescent="0.25">
      <c r="W7301" s="104"/>
      <c r="X7301" s="199"/>
      <c r="Y7301" s="62"/>
      <c r="Z7301" s="105"/>
    </row>
    <row r="7302" spans="23:26" x14ac:dyDescent="0.25">
      <c r="W7302" s="104"/>
      <c r="X7302" s="199"/>
      <c r="Y7302" s="62"/>
      <c r="Z7302" s="105"/>
    </row>
    <row r="7303" spans="23:26" x14ac:dyDescent="0.25">
      <c r="W7303" s="104"/>
      <c r="X7303" s="199"/>
      <c r="Y7303" s="62"/>
      <c r="Z7303" s="105"/>
    </row>
    <row r="7304" spans="23:26" x14ac:dyDescent="0.25">
      <c r="W7304" s="104"/>
      <c r="X7304" s="199"/>
      <c r="Y7304" s="62"/>
      <c r="Z7304" s="105"/>
    </row>
    <row r="7305" spans="23:26" x14ac:dyDescent="0.25">
      <c r="W7305" s="104"/>
      <c r="X7305" s="199"/>
      <c r="Y7305" s="62"/>
      <c r="Z7305" s="105"/>
    </row>
    <row r="7306" spans="23:26" x14ac:dyDescent="0.25">
      <c r="W7306" s="104"/>
      <c r="X7306" s="199"/>
      <c r="Y7306" s="62"/>
      <c r="Z7306" s="105"/>
    </row>
    <row r="7307" spans="23:26" x14ac:dyDescent="0.25">
      <c r="W7307" s="104"/>
      <c r="X7307" s="199"/>
      <c r="Y7307" s="62"/>
      <c r="Z7307" s="105"/>
    </row>
    <row r="7308" spans="23:26" x14ac:dyDescent="0.25">
      <c r="W7308" s="104"/>
      <c r="X7308" s="199"/>
      <c r="Y7308" s="62"/>
      <c r="Z7308" s="105"/>
    </row>
    <row r="7309" spans="23:26" x14ac:dyDescent="0.25">
      <c r="W7309" s="104"/>
      <c r="X7309" s="199"/>
      <c r="Y7309" s="62"/>
      <c r="Z7309" s="105"/>
    </row>
    <row r="7310" spans="23:26" x14ac:dyDescent="0.25">
      <c r="W7310" s="104"/>
      <c r="X7310" s="199"/>
      <c r="Y7310" s="62"/>
      <c r="Z7310" s="105"/>
    </row>
    <row r="7311" spans="23:26" x14ac:dyDescent="0.25">
      <c r="W7311" s="104"/>
      <c r="X7311" s="199"/>
      <c r="Y7311" s="62"/>
      <c r="Z7311" s="105"/>
    </row>
    <row r="7312" spans="23:26" x14ac:dyDescent="0.25">
      <c r="W7312" s="104"/>
      <c r="X7312" s="199"/>
      <c r="Y7312" s="62"/>
      <c r="Z7312" s="105"/>
    </row>
    <row r="7313" spans="23:26" x14ac:dyDescent="0.25">
      <c r="W7313" s="104"/>
      <c r="X7313" s="199"/>
      <c r="Y7313" s="62"/>
      <c r="Z7313" s="105"/>
    </row>
    <row r="7314" spans="23:26" x14ac:dyDescent="0.25">
      <c r="W7314" s="104"/>
      <c r="X7314" s="199"/>
      <c r="Y7314" s="62"/>
      <c r="Z7314" s="105"/>
    </row>
    <row r="7315" spans="23:26" x14ac:dyDescent="0.25">
      <c r="W7315" s="104"/>
      <c r="X7315" s="199"/>
      <c r="Y7315" s="62"/>
      <c r="Z7315" s="105"/>
    </row>
    <row r="7316" spans="23:26" x14ac:dyDescent="0.25">
      <c r="W7316" s="104"/>
      <c r="X7316" s="199"/>
      <c r="Y7316" s="62"/>
      <c r="Z7316" s="105"/>
    </row>
    <row r="7317" spans="23:26" x14ac:dyDescent="0.25">
      <c r="W7317" s="104"/>
      <c r="X7317" s="199"/>
      <c r="Y7317" s="62"/>
      <c r="Z7317" s="105"/>
    </row>
    <row r="7318" spans="23:26" x14ac:dyDescent="0.25">
      <c r="W7318" s="104"/>
      <c r="X7318" s="199"/>
      <c r="Y7318" s="62"/>
      <c r="Z7318" s="105"/>
    </row>
    <row r="7319" spans="23:26" x14ac:dyDescent="0.25">
      <c r="W7319" s="104"/>
      <c r="X7319" s="199"/>
      <c r="Y7319" s="62"/>
      <c r="Z7319" s="105"/>
    </row>
    <row r="7320" spans="23:26" x14ac:dyDescent="0.25">
      <c r="W7320" s="104"/>
      <c r="X7320" s="199"/>
      <c r="Y7320" s="62"/>
      <c r="Z7320" s="105"/>
    </row>
    <row r="7321" spans="23:26" x14ac:dyDescent="0.25">
      <c r="W7321" s="104"/>
      <c r="X7321" s="199"/>
      <c r="Y7321" s="62"/>
      <c r="Z7321" s="105"/>
    </row>
    <row r="7322" spans="23:26" x14ac:dyDescent="0.25">
      <c r="W7322" s="104"/>
      <c r="X7322" s="199"/>
      <c r="Y7322" s="62"/>
      <c r="Z7322" s="105"/>
    </row>
    <row r="7323" spans="23:26" x14ac:dyDescent="0.25">
      <c r="W7323" s="104"/>
      <c r="X7323" s="199"/>
      <c r="Y7323" s="62"/>
      <c r="Z7323" s="105"/>
    </row>
    <row r="7324" spans="23:26" x14ac:dyDescent="0.25">
      <c r="W7324" s="104"/>
      <c r="X7324" s="199"/>
      <c r="Y7324" s="62"/>
      <c r="Z7324" s="105"/>
    </row>
    <row r="7325" spans="23:26" x14ac:dyDescent="0.25">
      <c r="W7325" s="104"/>
      <c r="X7325" s="199"/>
      <c r="Y7325" s="62"/>
      <c r="Z7325" s="105"/>
    </row>
    <row r="7326" spans="23:26" x14ac:dyDescent="0.25">
      <c r="W7326" s="104"/>
      <c r="X7326" s="199"/>
      <c r="Y7326" s="62"/>
      <c r="Z7326" s="105"/>
    </row>
    <row r="7327" spans="23:26" x14ac:dyDescent="0.25">
      <c r="W7327" s="104"/>
      <c r="X7327" s="199"/>
      <c r="Y7327" s="62"/>
      <c r="Z7327" s="105"/>
    </row>
    <row r="7328" spans="23:26" x14ac:dyDescent="0.25">
      <c r="W7328" s="104"/>
      <c r="X7328" s="199"/>
      <c r="Y7328" s="62"/>
      <c r="Z7328" s="105"/>
    </row>
    <row r="7329" spans="23:26" x14ac:dyDescent="0.25">
      <c r="W7329" s="104"/>
      <c r="X7329" s="199"/>
      <c r="Y7329" s="62"/>
      <c r="Z7329" s="105"/>
    </row>
    <row r="7330" spans="23:26" x14ac:dyDescent="0.25">
      <c r="W7330" s="104"/>
      <c r="X7330" s="199"/>
      <c r="Y7330" s="62"/>
      <c r="Z7330" s="105"/>
    </row>
    <row r="7331" spans="23:26" x14ac:dyDescent="0.25">
      <c r="W7331" s="104"/>
      <c r="X7331" s="199"/>
      <c r="Y7331" s="62"/>
      <c r="Z7331" s="105"/>
    </row>
    <row r="7332" spans="23:26" x14ac:dyDescent="0.25">
      <c r="W7332" s="104"/>
      <c r="X7332" s="199"/>
      <c r="Y7332" s="62"/>
      <c r="Z7332" s="105"/>
    </row>
    <row r="7333" spans="23:26" x14ac:dyDescent="0.25">
      <c r="W7333" s="104"/>
      <c r="X7333" s="199"/>
      <c r="Y7333" s="62"/>
      <c r="Z7333" s="105"/>
    </row>
    <row r="7334" spans="23:26" x14ac:dyDescent="0.25">
      <c r="W7334" s="104"/>
      <c r="X7334" s="199"/>
      <c r="Y7334" s="62"/>
      <c r="Z7334" s="105"/>
    </row>
    <row r="7335" spans="23:26" x14ac:dyDescent="0.25">
      <c r="W7335" s="104"/>
      <c r="X7335" s="199"/>
      <c r="Y7335" s="62"/>
      <c r="Z7335" s="105"/>
    </row>
    <row r="7336" spans="23:26" x14ac:dyDescent="0.25">
      <c r="W7336" s="104"/>
      <c r="X7336" s="199"/>
      <c r="Y7336" s="62"/>
      <c r="Z7336" s="105"/>
    </row>
    <row r="7337" spans="23:26" x14ac:dyDescent="0.25">
      <c r="W7337" s="104"/>
      <c r="X7337" s="199"/>
      <c r="Y7337" s="62"/>
      <c r="Z7337" s="105"/>
    </row>
    <row r="7338" spans="23:26" x14ac:dyDescent="0.25">
      <c r="W7338" s="104"/>
      <c r="X7338" s="199"/>
      <c r="Y7338" s="62"/>
      <c r="Z7338" s="105"/>
    </row>
    <row r="7339" spans="23:26" x14ac:dyDescent="0.25">
      <c r="W7339" s="104"/>
      <c r="X7339" s="199"/>
      <c r="Y7339" s="62"/>
      <c r="Z7339" s="105"/>
    </row>
    <row r="7340" spans="23:26" x14ac:dyDescent="0.25">
      <c r="W7340" s="104"/>
      <c r="X7340" s="199"/>
      <c r="Y7340" s="62"/>
      <c r="Z7340" s="105"/>
    </row>
    <row r="7341" spans="23:26" x14ac:dyDescent="0.25">
      <c r="W7341" s="104"/>
      <c r="X7341" s="199"/>
      <c r="Y7341" s="62"/>
      <c r="Z7341" s="105"/>
    </row>
    <row r="7342" spans="23:26" x14ac:dyDescent="0.25">
      <c r="W7342" s="104"/>
      <c r="X7342" s="199"/>
      <c r="Y7342" s="62"/>
      <c r="Z7342" s="105"/>
    </row>
    <row r="7343" spans="23:26" x14ac:dyDescent="0.25">
      <c r="W7343" s="104"/>
      <c r="X7343" s="199"/>
      <c r="Y7343" s="62"/>
      <c r="Z7343" s="105"/>
    </row>
    <row r="7344" spans="23:26" x14ac:dyDescent="0.25">
      <c r="W7344" s="104"/>
      <c r="X7344" s="199"/>
      <c r="Y7344" s="62"/>
      <c r="Z7344" s="105"/>
    </row>
    <row r="7345" spans="23:26" x14ac:dyDescent="0.25">
      <c r="W7345" s="104"/>
      <c r="X7345" s="199"/>
      <c r="Y7345" s="62"/>
      <c r="Z7345" s="105"/>
    </row>
    <row r="7346" spans="23:26" x14ac:dyDescent="0.25">
      <c r="W7346" s="104"/>
      <c r="X7346" s="199"/>
      <c r="Y7346" s="62"/>
      <c r="Z7346" s="105"/>
    </row>
    <row r="7347" spans="23:26" x14ac:dyDescent="0.25">
      <c r="W7347" s="104"/>
      <c r="X7347" s="199"/>
      <c r="Y7347" s="62"/>
      <c r="Z7347" s="105"/>
    </row>
    <row r="7348" spans="23:26" x14ac:dyDescent="0.25">
      <c r="W7348" s="104"/>
      <c r="X7348" s="199"/>
      <c r="Y7348" s="62"/>
      <c r="Z7348" s="105"/>
    </row>
    <row r="7349" spans="23:26" x14ac:dyDescent="0.25">
      <c r="W7349" s="104"/>
      <c r="X7349" s="199"/>
      <c r="Y7349" s="62"/>
      <c r="Z7349" s="105"/>
    </row>
    <row r="7350" spans="23:26" x14ac:dyDescent="0.25">
      <c r="W7350" s="104"/>
      <c r="X7350" s="199"/>
      <c r="Y7350" s="62"/>
      <c r="Z7350" s="105"/>
    </row>
    <row r="7351" spans="23:26" x14ac:dyDescent="0.25">
      <c r="W7351" s="104"/>
      <c r="X7351" s="199"/>
      <c r="Y7351" s="62"/>
      <c r="Z7351" s="105"/>
    </row>
    <row r="7352" spans="23:26" x14ac:dyDescent="0.25">
      <c r="W7352" s="104"/>
      <c r="X7352" s="199"/>
      <c r="Y7352" s="62"/>
      <c r="Z7352" s="105"/>
    </row>
    <row r="7353" spans="23:26" x14ac:dyDescent="0.25">
      <c r="W7353" s="104"/>
      <c r="X7353" s="199"/>
      <c r="Y7353" s="62"/>
      <c r="Z7353" s="105"/>
    </row>
    <row r="7354" spans="23:26" x14ac:dyDescent="0.25">
      <c r="W7354" s="104"/>
      <c r="X7354" s="199"/>
      <c r="Y7354" s="62"/>
      <c r="Z7354" s="105"/>
    </row>
    <row r="7355" spans="23:26" x14ac:dyDescent="0.25">
      <c r="W7355" s="104"/>
      <c r="X7355" s="199"/>
      <c r="Y7355" s="62"/>
      <c r="Z7355" s="105"/>
    </row>
    <row r="7356" spans="23:26" x14ac:dyDescent="0.25">
      <c r="W7356" s="104"/>
      <c r="X7356" s="199"/>
      <c r="Y7356" s="62"/>
      <c r="Z7356" s="105"/>
    </row>
    <row r="7357" spans="23:26" x14ac:dyDescent="0.25">
      <c r="W7357" s="104"/>
      <c r="X7357" s="199"/>
      <c r="Y7357" s="62"/>
      <c r="Z7357" s="105"/>
    </row>
    <row r="7358" spans="23:26" x14ac:dyDescent="0.25">
      <c r="W7358" s="104"/>
      <c r="X7358" s="199"/>
      <c r="Y7358" s="62"/>
      <c r="Z7358" s="105"/>
    </row>
    <row r="7359" spans="23:26" x14ac:dyDescent="0.25">
      <c r="W7359" s="104"/>
      <c r="X7359" s="199"/>
      <c r="Y7359" s="62"/>
      <c r="Z7359" s="105"/>
    </row>
    <row r="7360" spans="23:26" x14ac:dyDescent="0.25">
      <c r="W7360" s="104"/>
      <c r="X7360" s="199"/>
      <c r="Y7360" s="62"/>
      <c r="Z7360" s="105"/>
    </row>
    <row r="7361" spans="23:26" x14ac:dyDescent="0.25">
      <c r="W7361" s="104"/>
      <c r="X7361" s="199"/>
      <c r="Y7361" s="62"/>
      <c r="Z7361" s="105"/>
    </row>
    <row r="7362" spans="23:26" x14ac:dyDescent="0.25">
      <c r="W7362" s="104"/>
      <c r="X7362" s="199"/>
      <c r="Y7362" s="62"/>
      <c r="Z7362" s="105"/>
    </row>
    <row r="7363" spans="23:26" x14ac:dyDescent="0.25">
      <c r="W7363" s="104"/>
      <c r="X7363" s="199"/>
      <c r="Y7363" s="62"/>
      <c r="Z7363" s="105"/>
    </row>
    <row r="7364" spans="23:26" x14ac:dyDescent="0.25">
      <c r="W7364" s="104"/>
      <c r="X7364" s="199"/>
      <c r="Y7364" s="62"/>
      <c r="Z7364" s="105"/>
    </row>
    <row r="7365" spans="23:26" x14ac:dyDescent="0.25">
      <c r="W7365" s="104"/>
      <c r="X7365" s="199"/>
      <c r="Y7365" s="62"/>
      <c r="Z7365" s="105"/>
    </row>
    <row r="7366" spans="23:26" x14ac:dyDescent="0.25">
      <c r="W7366" s="104"/>
      <c r="X7366" s="199"/>
      <c r="Y7366" s="62"/>
      <c r="Z7366" s="105"/>
    </row>
    <row r="7367" spans="23:26" x14ac:dyDescent="0.25">
      <c r="W7367" s="104"/>
      <c r="X7367" s="199"/>
      <c r="Y7367" s="62"/>
      <c r="Z7367" s="105"/>
    </row>
    <row r="7368" spans="23:26" x14ac:dyDescent="0.25">
      <c r="W7368" s="104"/>
      <c r="X7368" s="199"/>
      <c r="Y7368" s="62"/>
      <c r="Z7368" s="105"/>
    </row>
    <row r="7369" spans="23:26" x14ac:dyDescent="0.25">
      <c r="W7369" s="104"/>
      <c r="X7369" s="199"/>
      <c r="Y7369" s="62"/>
      <c r="Z7369" s="105"/>
    </row>
    <row r="7370" spans="23:26" x14ac:dyDescent="0.25">
      <c r="W7370" s="104"/>
      <c r="X7370" s="199"/>
      <c r="Y7370" s="62"/>
      <c r="Z7370" s="105"/>
    </row>
    <row r="7371" spans="23:26" x14ac:dyDescent="0.25">
      <c r="W7371" s="104"/>
      <c r="X7371" s="199"/>
      <c r="Y7371" s="62"/>
      <c r="Z7371" s="105"/>
    </row>
    <row r="7372" spans="23:26" x14ac:dyDescent="0.25">
      <c r="W7372" s="104"/>
      <c r="X7372" s="199"/>
      <c r="Y7372" s="62"/>
      <c r="Z7372" s="105"/>
    </row>
    <row r="7373" spans="23:26" x14ac:dyDescent="0.25">
      <c r="W7373" s="104"/>
      <c r="X7373" s="199"/>
      <c r="Y7373" s="62"/>
      <c r="Z7373" s="105"/>
    </row>
    <row r="7374" spans="23:26" x14ac:dyDescent="0.25">
      <c r="W7374" s="104"/>
      <c r="X7374" s="199"/>
      <c r="Y7374" s="62"/>
      <c r="Z7374" s="105"/>
    </row>
    <row r="7375" spans="23:26" x14ac:dyDescent="0.25">
      <c r="W7375" s="104"/>
      <c r="X7375" s="199"/>
      <c r="Y7375" s="62"/>
      <c r="Z7375" s="105"/>
    </row>
    <row r="7376" spans="23:26" x14ac:dyDescent="0.25">
      <c r="W7376" s="104"/>
      <c r="X7376" s="199"/>
      <c r="Y7376" s="62"/>
      <c r="Z7376" s="105"/>
    </row>
    <row r="7377" spans="23:26" x14ac:dyDescent="0.25">
      <c r="W7377" s="104"/>
      <c r="X7377" s="199"/>
      <c r="Y7377" s="62"/>
      <c r="Z7377" s="105"/>
    </row>
    <row r="7378" spans="23:26" x14ac:dyDescent="0.25">
      <c r="W7378" s="104"/>
      <c r="X7378" s="199"/>
      <c r="Y7378" s="62"/>
      <c r="Z7378" s="105"/>
    </row>
    <row r="7379" spans="23:26" x14ac:dyDescent="0.25">
      <c r="W7379" s="104"/>
      <c r="X7379" s="199"/>
      <c r="Y7379" s="62"/>
      <c r="Z7379" s="105"/>
    </row>
    <row r="7380" spans="23:26" x14ac:dyDescent="0.25">
      <c r="W7380" s="104"/>
      <c r="X7380" s="199"/>
      <c r="Y7380" s="62"/>
      <c r="Z7380" s="105"/>
    </row>
    <row r="7381" spans="23:26" x14ac:dyDescent="0.25">
      <c r="W7381" s="104"/>
      <c r="X7381" s="199"/>
      <c r="Y7381" s="62"/>
      <c r="Z7381" s="105"/>
    </row>
    <row r="7382" spans="23:26" x14ac:dyDescent="0.25">
      <c r="W7382" s="104"/>
      <c r="X7382" s="199"/>
      <c r="Y7382" s="62"/>
      <c r="Z7382" s="105"/>
    </row>
    <row r="7383" spans="23:26" x14ac:dyDescent="0.25">
      <c r="W7383" s="104"/>
      <c r="X7383" s="199"/>
      <c r="Y7383" s="62"/>
      <c r="Z7383" s="105"/>
    </row>
    <row r="7384" spans="23:26" x14ac:dyDescent="0.25">
      <c r="W7384" s="104"/>
      <c r="X7384" s="199"/>
      <c r="Y7384" s="62"/>
      <c r="Z7384" s="105"/>
    </row>
    <row r="7385" spans="23:26" x14ac:dyDescent="0.25">
      <c r="W7385" s="104"/>
      <c r="X7385" s="199"/>
      <c r="Y7385" s="62"/>
      <c r="Z7385" s="105"/>
    </row>
    <row r="7386" spans="23:26" x14ac:dyDescent="0.25">
      <c r="W7386" s="104"/>
      <c r="X7386" s="199"/>
      <c r="Y7386" s="62"/>
      <c r="Z7386" s="105"/>
    </row>
    <row r="7387" spans="23:26" x14ac:dyDescent="0.25">
      <c r="W7387" s="104"/>
      <c r="X7387" s="199"/>
      <c r="Y7387" s="62"/>
      <c r="Z7387" s="105"/>
    </row>
    <row r="7388" spans="23:26" x14ac:dyDescent="0.25">
      <c r="W7388" s="104"/>
      <c r="X7388" s="199"/>
      <c r="Y7388" s="62"/>
      <c r="Z7388" s="105"/>
    </row>
    <row r="7389" spans="23:26" x14ac:dyDescent="0.25">
      <c r="W7389" s="104"/>
      <c r="X7389" s="199"/>
      <c r="Y7389" s="62"/>
      <c r="Z7389" s="105"/>
    </row>
    <row r="7390" spans="23:26" x14ac:dyDescent="0.25">
      <c r="W7390" s="104"/>
      <c r="X7390" s="199"/>
      <c r="Y7390" s="62"/>
      <c r="Z7390" s="105"/>
    </row>
    <row r="7391" spans="23:26" x14ac:dyDescent="0.25">
      <c r="W7391" s="104"/>
      <c r="X7391" s="199"/>
      <c r="Y7391" s="62"/>
      <c r="Z7391" s="105"/>
    </row>
    <row r="7392" spans="23:26" x14ac:dyDescent="0.25">
      <c r="W7392" s="104"/>
      <c r="X7392" s="199"/>
      <c r="Y7392" s="62"/>
      <c r="Z7392" s="105"/>
    </row>
    <row r="7393" spans="23:26" x14ac:dyDescent="0.25">
      <c r="W7393" s="104"/>
      <c r="X7393" s="199"/>
      <c r="Y7393" s="62"/>
      <c r="Z7393" s="105"/>
    </row>
    <row r="7394" spans="23:26" x14ac:dyDescent="0.25">
      <c r="W7394" s="104"/>
      <c r="X7394" s="199"/>
      <c r="Y7394" s="62"/>
      <c r="Z7394" s="105"/>
    </row>
    <row r="7395" spans="23:26" x14ac:dyDescent="0.25">
      <c r="W7395" s="104"/>
      <c r="X7395" s="199"/>
      <c r="Y7395" s="62"/>
      <c r="Z7395" s="105"/>
    </row>
    <row r="7396" spans="23:26" x14ac:dyDescent="0.25">
      <c r="W7396" s="104"/>
      <c r="X7396" s="199"/>
      <c r="Y7396" s="62"/>
      <c r="Z7396" s="105"/>
    </row>
    <row r="7397" spans="23:26" x14ac:dyDescent="0.25">
      <c r="W7397" s="104"/>
      <c r="X7397" s="199"/>
      <c r="Y7397" s="62"/>
      <c r="Z7397" s="105"/>
    </row>
    <row r="7398" spans="23:26" x14ac:dyDescent="0.25">
      <c r="W7398" s="104"/>
      <c r="X7398" s="199"/>
      <c r="Y7398" s="62"/>
      <c r="Z7398" s="105"/>
    </row>
    <row r="7399" spans="23:26" x14ac:dyDescent="0.25">
      <c r="W7399" s="104"/>
      <c r="X7399" s="199"/>
      <c r="Y7399" s="62"/>
      <c r="Z7399" s="105"/>
    </row>
    <row r="7400" spans="23:26" x14ac:dyDescent="0.25">
      <c r="W7400" s="104"/>
      <c r="X7400" s="199"/>
      <c r="Y7400" s="62"/>
      <c r="Z7400" s="105"/>
    </row>
    <row r="7401" spans="23:26" x14ac:dyDescent="0.25">
      <c r="W7401" s="104"/>
      <c r="X7401" s="199"/>
      <c r="Y7401" s="62"/>
      <c r="Z7401" s="105"/>
    </row>
    <row r="7402" spans="23:26" x14ac:dyDescent="0.25">
      <c r="W7402" s="104"/>
      <c r="X7402" s="199"/>
      <c r="Y7402" s="62"/>
      <c r="Z7402" s="105"/>
    </row>
    <row r="7403" spans="23:26" x14ac:dyDescent="0.25">
      <c r="W7403" s="104"/>
      <c r="X7403" s="199"/>
      <c r="Y7403" s="62"/>
      <c r="Z7403" s="105"/>
    </row>
    <row r="7404" spans="23:26" x14ac:dyDescent="0.25">
      <c r="W7404" s="104"/>
      <c r="X7404" s="199"/>
      <c r="Y7404" s="62"/>
      <c r="Z7404" s="105"/>
    </row>
    <row r="7405" spans="23:26" x14ac:dyDescent="0.25">
      <c r="W7405" s="104"/>
      <c r="X7405" s="199"/>
      <c r="Y7405" s="62"/>
      <c r="Z7405" s="105"/>
    </row>
    <row r="7406" spans="23:26" x14ac:dyDescent="0.25">
      <c r="W7406" s="104"/>
      <c r="X7406" s="199"/>
      <c r="Y7406" s="62"/>
      <c r="Z7406" s="105"/>
    </row>
    <row r="7407" spans="23:26" x14ac:dyDescent="0.25">
      <c r="W7407" s="104"/>
      <c r="X7407" s="199"/>
      <c r="Y7407" s="62"/>
      <c r="Z7407" s="105"/>
    </row>
    <row r="7408" spans="23:26" x14ac:dyDescent="0.25">
      <c r="W7408" s="104"/>
      <c r="X7408" s="199"/>
      <c r="Y7408" s="62"/>
      <c r="Z7408" s="105"/>
    </row>
    <row r="7409" spans="23:26" x14ac:dyDescent="0.25">
      <c r="W7409" s="104"/>
      <c r="X7409" s="199"/>
      <c r="Y7409" s="62"/>
      <c r="Z7409" s="105"/>
    </row>
    <row r="7410" spans="23:26" x14ac:dyDescent="0.25">
      <c r="W7410" s="104"/>
      <c r="X7410" s="199"/>
      <c r="Y7410" s="62"/>
      <c r="Z7410" s="105"/>
    </row>
    <row r="7411" spans="23:26" x14ac:dyDescent="0.25">
      <c r="W7411" s="104"/>
      <c r="X7411" s="199"/>
      <c r="Y7411" s="62"/>
      <c r="Z7411" s="105"/>
    </row>
    <row r="7412" spans="23:26" x14ac:dyDescent="0.25">
      <c r="W7412" s="104"/>
      <c r="X7412" s="199"/>
      <c r="Y7412" s="62"/>
      <c r="Z7412" s="105"/>
    </row>
    <row r="7413" spans="23:26" x14ac:dyDescent="0.25">
      <c r="W7413" s="104"/>
      <c r="X7413" s="199"/>
      <c r="Y7413" s="62"/>
      <c r="Z7413" s="105"/>
    </row>
    <row r="7414" spans="23:26" x14ac:dyDescent="0.25">
      <c r="W7414" s="104"/>
      <c r="X7414" s="199"/>
      <c r="Y7414" s="62"/>
      <c r="Z7414" s="105"/>
    </row>
    <row r="7415" spans="23:26" x14ac:dyDescent="0.25">
      <c r="W7415" s="104"/>
      <c r="X7415" s="199"/>
      <c r="Y7415" s="62"/>
      <c r="Z7415" s="105"/>
    </row>
    <row r="7416" spans="23:26" x14ac:dyDescent="0.25">
      <c r="W7416" s="104"/>
      <c r="X7416" s="199"/>
      <c r="Y7416" s="62"/>
      <c r="Z7416" s="105"/>
    </row>
    <row r="7417" spans="23:26" x14ac:dyDescent="0.25">
      <c r="W7417" s="104"/>
      <c r="X7417" s="199"/>
      <c r="Y7417" s="62"/>
      <c r="Z7417" s="105"/>
    </row>
    <row r="7418" spans="23:26" x14ac:dyDescent="0.25">
      <c r="W7418" s="104"/>
      <c r="X7418" s="199"/>
      <c r="Y7418" s="62"/>
      <c r="Z7418" s="105"/>
    </row>
    <row r="7419" spans="23:26" x14ac:dyDescent="0.25">
      <c r="W7419" s="104"/>
      <c r="X7419" s="199"/>
      <c r="Y7419" s="62"/>
      <c r="Z7419" s="105"/>
    </row>
    <row r="7420" spans="23:26" x14ac:dyDescent="0.25">
      <c r="W7420" s="104"/>
      <c r="X7420" s="199"/>
      <c r="Y7420" s="62"/>
      <c r="Z7420" s="105"/>
    </row>
    <row r="7421" spans="23:26" x14ac:dyDescent="0.25">
      <c r="W7421" s="104"/>
      <c r="X7421" s="199"/>
      <c r="Y7421" s="62"/>
      <c r="Z7421" s="105"/>
    </row>
    <row r="7422" spans="23:26" x14ac:dyDescent="0.25">
      <c r="W7422" s="104"/>
      <c r="X7422" s="199"/>
      <c r="Y7422" s="62"/>
      <c r="Z7422" s="105"/>
    </row>
    <row r="7423" spans="23:26" x14ac:dyDescent="0.25">
      <c r="W7423" s="104"/>
      <c r="X7423" s="199"/>
      <c r="Y7423" s="62"/>
      <c r="Z7423" s="105"/>
    </row>
    <row r="7424" spans="23:26" x14ac:dyDescent="0.25">
      <c r="W7424" s="104"/>
      <c r="X7424" s="199"/>
      <c r="Y7424" s="62"/>
      <c r="Z7424" s="105"/>
    </row>
    <row r="7425" spans="23:26" x14ac:dyDescent="0.25">
      <c r="W7425" s="104"/>
      <c r="X7425" s="199"/>
      <c r="Y7425" s="62"/>
      <c r="Z7425" s="105"/>
    </row>
    <row r="7426" spans="23:26" x14ac:dyDescent="0.25">
      <c r="W7426" s="104"/>
      <c r="X7426" s="199"/>
      <c r="Y7426" s="62"/>
      <c r="Z7426" s="105"/>
    </row>
    <row r="7427" spans="23:26" x14ac:dyDescent="0.25">
      <c r="W7427" s="104"/>
      <c r="X7427" s="199"/>
      <c r="Y7427" s="62"/>
      <c r="Z7427" s="105"/>
    </row>
    <row r="7428" spans="23:26" x14ac:dyDescent="0.25">
      <c r="W7428" s="104"/>
      <c r="X7428" s="199"/>
      <c r="Y7428" s="62"/>
      <c r="Z7428" s="105"/>
    </row>
    <row r="7429" spans="23:26" x14ac:dyDescent="0.25">
      <c r="W7429" s="104"/>
      <c r="X7429" s="199"/>
      <c r="Y7429" s="62"/>
      <c r="Z7429" s="105"/>
    </row>
    <row r="7430" spans="23:26" x14ac:dyDescent="0.25">
      <c r="W7430" s="104"/>
      <c r="X7430" s="199"/>
      <c r="Y7430" s="62"/>
      <c r="Z7430" s="105"/>
    </row>
    <row r="7431" spans="23:26" x14ac:dyDescent="0.25">
      <c r="W7431" s="104"/>
      <c r="X7431" s="199"/>
      <c r="Y7431" s="62"/>
      <c r="Z7431" s="105"/>
    </row>
    <row r="7432" spans="23:26" x14ac:dyDescent="0.25">
      <c r="W7432" s="104"/>
      <c r="X7432" s="199"/>
      <c r="Y7432" s="62"/>
      <c r="Z7432" s="105"/>
    </row>
    <row r="7433" spans="23:26" x14ac:dyDescent="0.25">
      <c r="W7433" s="104"/>
      <c r="X7433" s="199"/>
      <c r="Y7433" s="62"/>
      <c r="Z7433" s="105"/>
    </row>
    <row r="7434" spans="23:26" x14ac:dyDescent="0.25">
      <c r="W7434" s="104"/>
      <c r="X7434" s="199"/>
      <c r="Y7434" s="62"/>
      <c r="Z7434" s="105"/>
    </row>
    <row r="7435" spans="23:26" x14ac:dyDescent="0.25">
      <c r="W7435" s="104"/>
      <c r="X7435" s="199"/>
      <c r="Y7435" s="62"/>
      <c r="Z7435" s="105"/>
    </row>
    <row r="7436" spans="23:26" x14ac:dyDescent="0.25">
      <c r="W7436" s="104"/>
      <c r="X7436" s="199"/>
      <c r="Y7436" s="62"/>
      <c r="Z7436" s="105"/>
    </row>
    <row r="7437" spans="23:26" x14ac:dyDescent="0.25">
      <c r="W7437" s="104"/>
      <c r="X7437" s="199"/>
      <c r="Y7437" s="62"/>
      <c r="Z7437" s="105"/>
    </row>
    <row r="7438" spans="23:26" x14ac:dyDescent="0.25">
      <c r="W7438" s="104"/>
      <c r="X7438" s="199"/>
      <c r="Y7438" s="62"/>
      <c r="Z7438" s="105"/>
    </row>
    <row r="7439" spans="23:26" x14ac:dyDescent="0.25">
      <c r="W7439" s="104"/>
      <c r="X7439" s="199"/>
      <c r="Y7439" s="62"/>
      <c r="Z7439" s="105"/>
    </row>
    <row r="7440" spans="23:26" x14ac:dyDescent="0.25">
      <c r="W7440" s="104"/>
      <c r="X7440" s="199"/>
      <c r="Y7440" s="62"/>
      <c r="Z7440" s="105"/>
    </row>
    <row r="7441" spans="23:26" x14ac:dyDescent="0.25">
      <c r="W7441" s="104"/>
      <c r="X7441" s="199"/>
      <c r="Y7441" s="62"/>
      <c r="Z7441" s="105"/>
    </row>
    <row r="7442" spans="23:26" x14ac:dyDescent="0.25">
      <c r="W7442" s="104"/>
      <c r="X7442" s="199"/>
      <c r="Y7442" s="62"/>
      <c r="Z7442" s="105"/>
    </row>
    <row r="7443" spans="23:26" x14ac:dyDescent="0.25">
      <c r="W7443" s="104"/>
      <c r="X7443" s="199"/>
      <c r="Y7443" s="62"/>
      <c r="Z7443" s="105"/>
    </row>
    <row r="7444" spans="23:26" x14ac:dyDescent="0.25">
      <c r="W7444" s="104"/>
      <c r="X7444" s="199"/>
      <c r="Y7444" s="62"/>
      <c r="Z7444" s="105"/>
    </row>
    <row r="7445" spans="23:26" x14ac:dyDescent="0.25">
      <c r="W7445" s="104"/>
      <c r="X7445" s="199"/>
      <c r="Y7445" s="62"/>
      <c r="Z7445" s="105"/>
    </row>
    <row r="7446" spans="23:26" x14ac:dyDescent="0.25">
      <c r="W7446" s="104"/>
      <c r="X7446" s="199"/>
      <c r="Y7446" s="62"/>
      <c r="Z7446" s="105"/>
    </row>
    <row r="7447" spans="23:26" x14ac:dyDescent="0.25">
      <c r="W7447" s="104"/>
      <c r="X7447" s="199"/>
      <c r="Y7447" s="62"/>
      <c r="Z7447" s="105"/>
    </row>
    <row r="7448" spans="23:26" x14ac:dyDescent="0.25">
      <c r="W7448" s="104"/>
      <c r="X7448" s="199"/>
      <c r="Y7448" s="62"/>
      <c r="Z7448" s="105"/>
    </row>
    <row r="7449" spans="23:26" x14ac:dyDescent="0.25">
      <c r="W7449" s="104"/>
      <c r="X7449" s="199"/>
      <c r="Y7449" s="62"/>
      <c r="Z7449" s="105"/>
    </row>
    <row r="7450" spans="23:26" x14ac:dyDescent="0.25">
      <c r="W7450" s="104"/>
      <c r="X7450" s="199"/>
      <c r="Y7450" s="62"/>
      <c r="Z7450" s="105"/>
    </row>
    <row r="7451" spans="23:26" x14ac:dyDescent="0.25">
      <c r="W7451" s="104"/>
      <c r="X7451" s="199"/>
      <c r="Y7451" s="62"/>
      <c r="Z7451" s="105"/>
    </row>
    <row r="7452" spans="23:26" x14ac:dyDescent="0.25">
      <c r="W7452" s="104"/>
      <c r="X7452" s="199"/>
      <c r="Y7452" s="62"/>
      <c r="Z7452" s="105"/>
    </row>
    <row r="7453" spans="23:26" x14ac:dyDescent="0.25">
      <c r="W7453" s="104"/>
      <c r="X7453" s="199"/>
      <c r="Y7453" s="62"/>
      <c r="Z7453" s="105"/>
    </row>
    <row r="7454" spans="23:26" x14ac:dyDescent="0.25">
      <c r="W7454" s="104"/>
      <c r="X7454" s="199"/>
      <c r="Y7454" s="62"/>
      <c r="Z7454" s="105"/>
    </row>
    <row r="7455" spans="23:26" x14ac:dyDescent="0.25">
      <c r="W7455" s="104"/>
      <c r="X7455" s="199"/>
      <c r="Y7455" s="62"/>
      <c r="Z7455" s="105"/>
    </row>
    <row r="7456" spans="23:26" x14ac:dyDescent="0.25">
      <c r="W7456" s="104"/>
      <c r="X7456" s="199"/>
      <c r="Y7456" s="62"/>
      <c r="Z7456" s="105"/>
    </row>
    <row r="7457" spans="23:26" x14ac:dyDescent="0.25">
      <c r="W7457" s="104"/>
      <c r="X7457" s="199"/>
      <c r="Y7457" s="62"/>
      <c r="Z7457" s="105"/>
    </row>
    <row r="7458" spans="23:26" x14ac:dyDescent="0.25">
      <c r="W7458" s="104"/>
      <c r="X7458" s="199"/>
      <c r="Y7458" s="62"/>
      <c r="Z7458" s="105"/>
    </row>
    <row r="7459" spans="23:26" x14ac:dyDescent="0.25">
      <c r="W7459" s="104"/>
      <c r="X7459" s="199"/>
      <c r="Y7459" s="62"/>
      <c r="Z7459" s="105"/>
    </row>
    <row r="7460" spans="23:26" x14ac:dyDescent="0.25">
      <c r="W7460" s="104"/>
      <c r="X7460" s="199"/>
      <c r="Y7460" s="62"/>
      <c r="Z7460" s="105"/>
    </row>
    <row r="7461" spans="23:26" x14ac:dyDescent="0.25">
      <c r="W7461" s="104"/>
      <c r="X7461" s="199"/>
      <c r="Y7461" s="62"/>
      <c r="Z7461" s="105"/>
    </row>
    <row r="7462" spans="23:26" x14ac:dyDescent="0.25">
      <c r="W7462" s="104"/>
      <c r="X7462" s="199"/>
      <c r="Y7462" s="62"/>
      <c r="Z7462" s="105"/>
    </row>
    <row r="7463" spans="23:26" x14ac:dyDescent="0.25">
      <c r="W7463" s="104"/>
      <c r="X7463" s="199"/>
      <c r="Y7463" s="62"/>
      <c r="Z7463" s="105"/>
    </row>
    <row r="7464" spans="23:26" x14ac:dyDescent="0.25">
      <c r="W7464" s="104"/>
      <c r="X7464" s="199"/>
      <c r="Y7464" s="62"/>
      <c r="Z7464" s="105"/>
    </row>
    <row r="7465" spans="23:26" x14ac:dyDescent="0.25">
      <c r="W7465" s="104"/>
      <c r="X7465" s="199"/>
      <c r="Y7465" s="62"/>
      <c r="Z7465" s="105"/>
    </row>
    <row r="7466" spans="23:26" x14ac:dyDescent="0.25">
      <c r="W7466" s="104"/>
      <c r="X7466" s="199"/>
      <c r="Y7466" s="62"/>
      <c r="Z7466" s="105"/>
    </row>
    <row r="7467" spans="23:26" x14ac:dyDescent="0.25">
      <c r="W7467" s="104"/>
      <c r="X7467" s="199"/>
      <c r="Y7467" s="62"/>
      <c r="Z7467" s="105"/>
    </row>
    <row r="7468" spans="23:26" x14ac:dyDescent="0.25">
      <c r="W7468" s="104"/>
      <c r="X7468" s="199"/>
      <c r="Y7468" s="62"/>
      <c r="Z7468" s="105"/>
    </row>
    <row r="7469" spans="23:26" x14ac:dyDescent="0.25">
      <c r="W7469" s="104"/>
      <c r="X7469" s="199"/>
      <c r="Y7469" s="62"/>
      <c r="Z7469" s="105"/>
    </row>
    <row r="7470" spans="23:26" x14ac:dyDescent="0.25">
      <c r="W7470" s="104"/>
      <c r="X7470" s="199"/>
      <c r="Y7470" s="62"/>
      <c r="Z7470" s="105"/>
    </row>
    <row r="7471" spans="23:26" x14ac:dyDescent="0.25">
      <c r="W7471" s="104"/>
      <c r="X7471" s="199"/>
      <c r="Y7471" s="62"/>
      <c r="Z7471" s="105"/>
    </row>
    <row r="7472" spans="23:26" x14ac:dyDescent="0.25">
      <c r="W7472" s="104"/>
      <c r="X7472" s="199"/>
      <c r="Y7472" s="62"/>
      <c r="Z7472" s="105"/>
    </row>
    <row r="7473" spans="23:26" x14ac:dyDescent="0.25">
      <c r="W7473" s="104"/>
      <c r="X7473" s="199"/>
      <c r="Y7473" s="62"/>
      <c r="Z7473" s="105"/>
    </row>
    <row r="7474" spans="23:26" x14ac:dyDescent="0.25">
      <c r="W7474" s="104"/>
      <c r="X7474" s="199"/>
      <c r="Y7474" s="62"/>
      <c r="Z7474" s="105"/>
    </row>
    <row r="7475" spans="23:26" x14ac:dyDescent="0.25">
      <c r="W7475" s="104"/>
      <c r="X7475" s="199"/>
      <c r="Y7475" s="62"/>
      <c r="Z7475" s="105"/>
    </row>
    <row r="7476" spans="23:26" x14ac:dyDescent="0.25">
      <c r="W7476" s="104"/>
      <c r="X7476" s="199"/>
      <c r="Y7476" s="62"/>
      <c r="Z7476" s="105"/>
    </row>
    <row r="7477" spans="23:26" x14ac:dyDescent="0.25">
      <c r="W7477" s="104"/>
      <c r="X7477" s="199"/>
      <c r="Y7477" s="62"/>
      <c r="Z7477" s="105"/>
    </row>
    <row r="7478" spans="23:26" x14ac:dyDescent="0.25">
      <c r="W7478" s="104"/>
      <c r="X7478" s="199"/>
      <c r="Y7478" s="62"/>
      <c r="Z7478" s="105"/>
    </row>
    <row r="7479" spans="23:26" x14ac:dyDescent="0.25">
      <c r="W7479" s="104"/>
      <c r="X7479" s="199"/>
      <c r="Y7479" s="62"/>
      <c r="Z7479" s="105"/>
    </row>
    <row r="7480" spans="23:26" x14ac:dyDescent="0.25">
      <c r="W7480" s="104"/>
      <c r="X7480" s="199"/>
      <c r="Y7480" s="62"/>
      <c r="Z7480" s="105"/>
    </row>
    <row r="7481" spans="23:26" x14ac:dyDescent="0.25">
      <c r="W7481" s="104"/>
      <c r="X7481" s="199"/>
      <c r="Y7481" s="62"/>
      <c r="Z7481" s="105"/>
    </row>
    <row r="7482" spans="23:26" x14ac:dyDescent="0.25">
      <c r="W7482" s="104"/>
      <c r="X7482" s="199"/>
      <c r="Y7482" s="62"/>
      <c r="Z7482" s="105"/>
    </row>
    <row r="7483" spans="23:26" x14ac:dyDescent="0.25">
      <c r="W7483" s="104"/>
      <c r="X7483" s="199"/>
      <c r="Y7483" s="62"/>
      <c r="Z7483" s="105"/>
    </row>
    <row r="7484" spans="23:26" x14ac:dyDescent="0.25">
      <c r="W7484" s="104"/>
      <c r="X7484" s="199"/>
      <c r="Y7484" s="62"/>
      <c r="Z7484" s="105"/>
    </row>
    <row r="7485" spans="23:26" x14ac:dyDescent="0.25">
      <c r="W7485" s="104"/>
      <c r="X7485" s="199"/>
      <c r="Y7485" s="62"/>
      <c r="Z7485" s="105"/>
    </row>
    <row r="7486" spans="23:26" x14ac:dyDescent="0.25">
      <c r="W7486" s="104"/>
      <c r="X7486" s="199"/>
      <c r="Y7486" s="62"/>
      <c r="Z7486" s="105"/>
    </row>
    <row r="7487" spans="23:26" x14ac:dyDescent="0.25">
      <c r="W7487" s="104"/>
      <c r="X7487" s="199"/>
      <c r="Y7487" s="62"/>
      <c r="Z7487" s="105"/>
    </row>
    <row r="7488" spans="23:26" x14ac:dyDescent="0.25">
      <c r="W7488" s="104"/>
      <c r="X7488" s="199"/>
      <c r="Y7488" s="62"/>
      <c r="Z7488" s="105"/>
    </row>
    <row r="7489" spans="23:26" x14ac:dyDescent="0.25">
      <c r="W7489" s="104"/>
      <c r="X7489" s="199"/>
      <c r="Y7489" s="62"/>
      <c r="Z7489" s="105"/>
    </row>
    <row r="7490" spans="23:26" x14ac:dyDescent="0.25">
      <c r="W7490" s="104"/>
      <c r="X7490" s="199"/>
      <c r="Y7490" s="62"/>
      <c r="Z7490" s="105"/>
    </row>
    <row r="7491" spans="23:26" x14ac:dyDescent="0.25">
      <c r="W7491" s="104"/>
      <c r="X7491" s="199"/>
      <c r="Y7491" s="62"/>
      <c r="Z7491" s="105"/>
    </row>
    <row r="7492" spans="23:26" x14ac:dyDescent="0.25">
      <c r="W7492" s="104"/>
      <c r="X7492" s="199"/>
      <c r="Y7492" s="62"/>
      <c r="Z7492" s="105"/>
    </row>
    <row r="7493" spans="23:26" x14ac:dyDescent="0.25">
      <c r="W7493" s="104"/>
      <c r="X7493" s="199"/>
      <c r="Y7493" s="62"/>
      <c r="Z7493" s="105"/>
    </row>
    <row r="7494" spans="23:26" x14ac:dyDescent="0.25">
      <c r="W7494" s="104"/>
      <c r="X7494" s="199"/>
      <c r="Y7494" s="62"/>
      <c r="Z7494" s="105"/>
    </row>
    <row r="7495" spans="23:26" x14ac:dyDescent="0.25">
      <c r="W7495" s="104"/>
      <c r="X7495" s="199"/>
      <c r="Y7495" s="62"/>
      <c r="Z7495" s="105"/>
    </row>
    <row r="7496" spans="23:26" x14ac:dyDescent="0.25">
      <c r="W7496" s="104"/>
      <c r="X7496" s="199"/>
      <c r="Y7496" s="62"/>
      <c r="Z7496" s="105"/>
    </row>
    <row r="7497" spans="23:26" x14ac:dyDescent="0.25">
      <c r="W7497" s="104"/>
      <c r="X7497" s="199"/>
      <c r="Y7497" s="62"/>
      <c r="Z7497" s="105"/>
    </row>
    <row r="7498" spans="23:26" x14ac:dyDescent="0.25">
      <c r="W7498" s="104"/>
      <c r="X7498" s="199"/>
      <c r="Y7498" s="62"/>
      <c r="Z7498" s="105"/>
    </row>
    <row r="7499" spans="23:26" x14ac:dyDescent="0.25">
      <c r="W7499" s="104"/>
      <c r="X7499" s="199"/>
      <c r="Y7499" s="62"/>
      <c r="Z7499" s="105"/>
    </row>
    <row r="7500" spans="23:26" x14ac:dyDescent="0.25">
      <c r="W7500" s="104"/>
      <c r="X7500" s="199"/>
      <c r="Y7500" s="62"/>
      <c r="Z7500" s="105"/>
    </row>
    <row r="7501" spans="23:26" x14ac:dyDescent="0.25">
      <c r="W7501" s="104"/>
      <c r="X7501" s="199"/>
      <c r="Y7501" s="62"/>
      <c r="Z7501" s="105"/>
    </row>
    <row r="7502" spans="23:26" x14ac:dyDescent="0.25">
      <c r="W7502" s="104"/>
      <c r="X7502" s="199"/>
      <c r="Y7502" s="62"/>
      <c r="Z7502" s="105"/>
    </row>
    <row r="7503" spans="23:26" x14ac:dyDescent="0.25">
      <c r="W7503" s="104"/>
      <c r="X7503" s="199"/>
      <c r="Y7503" s="62"/>
      <c r="Z7503" s="105"/>
    </row>
    <row r="7504" spans="23:26" x14ac:dyDescent="0.25">
      <c r="W7504" s="104"/>
      <c r="X7504" s="199"/>
      <c r="Y7504" s="62"/>
      <c r="Z7504" s="105"/>
    </row>
    <row r="7505" spans="23:26" x14ac:dyDescent="0.25">
      <c r="W7505" s="104"/>
      <c r="X7505" s="199"/>
      <c r="Y7505" s="62"/>
      <c r="Z7505" s="105"/>
    </row>
    <row r="7506" spans="23:26" x14ac:dyDescent="0.25">
      <c r="W7506" s="104"/>
      <c r="X7506" s="199"/>
      <c r="Y7506" s="62"/>
      <c r="Z7506" s="105"/>
    </row>
    <row r="7507" spans="23:26" x14ac:dyDescent="0.25">
      <c r="W7507" s="104"/>
      <c r="X7507" s="199"/>
      <c r="Y7507" s="62"/>
      <c r="Z7507" s="105"/>
    </row>
    <row r="7508" spans="23:26" x14ac:dyDescent="0.25">
      <c r="W7508" s="104"/>
      <c r="X7508" s="199"/>
      <c r="Y7508" s="62"/>
      <c r="Z7508" s="105"/>
    </row>
    <row r="7509" spans="23:26" x14ac:dyDescent="0.25">
      <c r="W7509" s="104"/>
      <c r="X7509" s="199"/>
      <c r="Y7509" s="62"/>
      <c r="Z7509" s="105"/>
    </row>
    <row r="7510" spans="23:26" x14ac:dyDescent="0.25">
      <c r="W7510" s="104"/>
      <c r="X7510" s="199"/>
      <c r="Y7510" s="62"/>
      <c r="Z7510" s="105"/>
    </row>
    <row r="7511" spans="23:26" x14ac:dyDescent="0.25">
      <c r="W7511" s="104"/>
      <c r="X7511" s="199"/>
      <c r="Y7511" s="62"/>
      <c r="Z7511" s="105"/>
    </row>
    <row r="7512" spans="23:26" x14ac:dyDescent="0.25">
      <c r="W7512" s="104"/>
      <c r="X7512" s="199"/>
      <c r="Y7512" s="62"/>
      <c r="Z7512" s="105"/>
    </row>
    <row r="7513" spans="23:26" x14ac:dyDescent="0.25">
      <c r="W7513" s="104"/>
      <c r="X7513" s="199"/>
      <c r="Y7513" s="62"/>
      <c r="Z7513" s="105"/>
    </row>
    <row r="7514" spans="23:26" x14ac:dyDescent="0.25">
      <c r="W7514" s="104"/>
      <c r="X7514" s="199"/>
      <c r="Y7514" s="62"/>
      <c r="Z7514" s="105"/>
    </row>
    <row r="7515" spans="23:26" x14ac:dyDescent="0.25">
      <c r="W7515" s="104"/>
      <c r="X7515" s="199"/>
      <c r="Y7515" s="62"/>
      <c r="Z7515" s="105"/>
    </row>
    <row r="7516" spans="23:26" x14ac:dyDescent="0.25">
      <c r="W7516" s="104"/>
      <c r="X7516" s="199"/>
      <c r="Y7516" s="62"/>
      <c r="Z7516" s="105"/>
    </row>
    <row r="7517" spans="23:26" x14ac:dyDescent="0.25">
      <c r="W7517" s="104"/>
      <c r="X7517" s="199"/>
      <c r="Y7517" s="62"/>
      <c r="Z7517" s="105"/>
    </row>
    <row r="7518" spans="23:26" x14ac:dyDescent="0.25">
      <c r="W7518" s="104"/>
      <c r="X7518" s="199"/>
      <c r="Y7518" s="62"/>
      <c r="Z7518" s="105"/>
    </row>
    <row r="7519" spans="23:26" x14ac:dyDescent="0.25">
      <c r="W7519" s="104"/>
      <c r="X7519" s="199"/>
      <c r="Y7519" s="62"/>
      <c r="Z7519" s="105"/>
    </row>
    <row r="7520" spans="23:26" x14ac:dyDescent="0.25">
      <c r="W7520" s="104"/>
      <c r="X7520" s="199"/>
      <c r="Y7520" s="62"/>
      <c r="Z7520" s="105"/>
    </row>
    <row r="7521" spans="23:26" x14ac:dyDescent="0.25">
      <c r="W7521" s="104"/>
      <c r="X7521" s="199"/>
      <c r="Y7521" s="62"/>
      <c r="Z7521" s="105"/>
    </row>
    <row r="7522" spans="23:26" x14ac:dyDescent="0.25">
      <c r="W7522" s="104"/>
      <c r="X7522" s="199"/>
      <c r="Y7522" s="62"/>
      <c r="Z7522" s="105"/>
    </row>
    <row r="7523" spans="23:26" x14ac:dyDescent="0.25">
      <c r="W7523" s="104"/>
      <c r="X7523" s="199"/>
      <c r="Y7523" s="62"/>
      <c r="Z7523" s="105"/>
    </row>
    <row r="7524" spans="23:26" x14ac:dyDescent="0.25">
      <c r="W7524" s="104"/>
      <c r="X7524" s="199"/>
      <c r="Y7524" s="62"/>
      <c r="Z7524" s="105"/>
    </row>
    <row r="7525" spans="23:26" x14ac:dyDescent="0.25">
      <c r="W7525" s="104"/>
      <c r="X7525" s="199"/>
      <c r="Y7525" s="62"/>
      <c r="Z7525" s="105"/>
    </row>
    <row r="7526" spans="23:26" x14ac:dyDescent="0.25">
      <c r="W7526" s="104"/>
      <c r="X7526" s="199"/>
      <c r="Y7526" s="62"/>
      <c r="Z7526" s="105"/>
    </row>
    <row r="7527" spans="23:26" x14ac:dyDescent="0.25">
      <c r="W7527" s="104"/>
      <c r="X7527" s="199"/>
      <c r="Y7527" s="62"/>
      <c r="Z7527" s="105"/>
    </row>
    <row r="7528" spans="23:26" x14ac:dyDescent="0.25">
      <c r="W7528" s="104"/>
      <c r="X7528" s="199"/>
      <c r="Y7528" s="62"/>
      <c r="Z7528" s="105"/>
    </row>
    <row r="7529" spans="23:26" x14ac:dyDescent="0.25">
      <c r="W7529" s="104"/>
      <c r="X7529" s="199"/>
      <c r="Y7529" s="62"/>
      <c r="Z7529" s="105"/>
    </row>
    <row r="7530" spans="23:26" x14ac:dyDescent="0.25">
      <c r="W7530" s="104"/>
      <c r="X7530" s="199"/>
      <c r="Y7530" s="62"/>
      <c r="Z7530" s="105"/>
    </row>
    <row r="7531" spans="23:26" x14ac:dyDescent="0.25">
      <c r="W7531" s="104"/>
      <c r="X7531" s="199"/>
      <c r="Y7531" s="62"/>
      <c r="Z7531" s="105"/>
    </row>
    <row r="7532" spans="23:26" x14ac:dyDescent="0.25">
      <c r="W7532" s="104"/>
      <c r="X7532" s="199"/>
      <c r="Y7532" s="62"/>
      <c r="Z7532" s="105"/>
    </row>
    <row r="7533" spans="23:26" x14ac:dyDescent="0.25">
      <c r="W7533" s="104"/>
      <c r="X7533" s="199"/>
      <c r="Y7533" s="62"/>
      <c r="Z7533" s="105"/>
    </row>
    <row r="7534" spans="23:26" x14ac:dyDescent="0.25">
      <c r="W7534" s="104"/>
      <c r="X7534" s="199"/>
      <c r="Y7534" s="62"/>
      <c r="Z7534" s="105"/>
    </row>
    <row r="7535" spans="23:26" x14ac:dyDescent="0.25">
      <c r="W7535" s="104"/>
      <c r="X7535" s="199"/>
      <c r="Y7535" s="62"/>
      <c r="Z7535" s="105"/>
    </row>
    <row r="7536" spans="23:26" x14ac:dyDescent="0.25">
      <c r="W7536" s="104"/>
      <c r="X7536" s="199"/>
      <c r="Y7536" s="62"/>
      <c r="Z7536" s="105"/>
    </row>
    <row r="7537" spans="23:26" x14ac:dyDescent="0.25">
      <c r="W7537" s="104"/>
      <c r="X7537" s="199"/>
      <c r="Y7537" s="62"/>
      <c r="Z7537" s="105"/>
    </row>
    <row r="7538" spans="23:26" x14ac:dyDescent="0.25">
      <c r="W7538" s="104"/>
      <c r="X7538" s="199"/>
      <c r="Y7538" s="62"/>
      <c r="Z7538" s="105"/>
    </row>
    <row r="7539" spans="23:26" x14ac:dyDescent="0.25">
      <c r="W7539" s="104"/>
      <c r="X7539" s="199"/>
      <c r="Y7539" s="62"/>
      <c r="Z7539" s="105"/>
    </row>
    <row r="7540" spans="23:26" x14ac:dyDescent="0.25">
      <c r="W7540" s="104"/>
      <c r="X7540" s="199"/>
      <c r="Y7540" s="62"/>
      <c r="Z7540" s="105"/>
    </row>
    <row r="7541" spans="23:26" x14ac:dyDescent="0.25">
      <c r="W7541" s="104"/>
      <c r="X7541" s="199"/>
      <c r="Y7541" s="62"/>
      <c r="Z7541" s="105"/>
    </row>
    <row r="7542" spans="23:26" x14ac:dyDescent="0.25">
      <c r="W7542" s="104"/>
      <c r="X7542" s="199"/>
      <c r="Y7542" s="62"/>
      <c r="Z7542" s="105"/>
    </row>
    <row r="7543" spans="23:26" x14ac:dyDescent="0.25">
      <c r="W7543" s="104"/>
      <c r="X7543" s="199"/>
      <c r="Y7543" s="62"/>
      <c r="Z7543" s="105"/>
    </row>
    <row r="7544" spans="23:26" x14ac:dyDescent="0.25">
      <c r="W7544" s="104"/>
      <c r="X7544" s="199"/>
      <c r="Y7544" s="62"/>
      <c r="Z7544" s="105"/>
    </row>
    <row r="7545" spans="23:26" x14ac:dyDescent="0.25">
      <c r="W7545" s="104"/>
      <c r="X7545" s="199"/>
      <c r="Y7545" s="62"/>
      <c r="Z7545" s="105"/>
    </row>
    <row r="7546" spans="23:26" x14ac:dyDescent="0.25">
      <c r="W7546" s="104"/>
      <c r="X7546" s="199"/>
      <c r="Y7546" s="62"/>
      <c r="Z7546" s="105"/>
    </row>
    <row r="7547" spans="23:26" x14ac:dyDescent="0.25">
      <c r="W7547" s="104"/>
      <c r="X7547" s="199"/>
      <c r="Y7547" s="62"/>
      <c r="Z7547" s="105"/>
    </row>
    <row r="7548" spans="23:26" x14ac:dyDescent="0.25">
      <c r="W7548" s="104"/>
      <c r="X7548" s="199"/>
      <c r="Y7548" s="62"/>
      <c r="Z7548" s="105"/>
    </row>
    <row r="7549" spans="23:26" x14ac:dyDescent="0.25">
      <c r="W7549" s="104"/>
      <c r="X7549" s="199"/>
      <c r="Y7549" s="62"/>
      <c r="Z7549" s="105"/>
    </row>
    <row r="7550" spans="23:26" x14ac:dyDescent="0.25">
      <c r="W7550" s="104"/>
      <c r="X7550" s="199"/>
      <c r="Y7550" s="62"/>
      <c r="Z7550" s="105"/>
    </row>
    <row r="7551" spans="23:26" x14ac:dyDescent="0.25">
      <c r="W7551" s="104"/>
      <c r="X7551" s="199"/>
      <c r="Y7551" s="62"/>
      <c r="Z7551" s="105"/>
    </row>
    <row r="7552" spans="23:26" x14ac:dyDescent="0.25">
      <c r="W7552" s="104"/>
      <c r="X7552" s="199"/>
      <c r="Y7552" s="62"/>
      <c r="Z7552" s="105"/>
    </row>
    <row r="7553" spans="23:26" x14ac:dyDescent="0.25">
      <c r="W7553" s="104"/>
      <c r="X7553" s="199"/>
      <c r="Y7553" s="62"/>
      <c r="Z7553" s="105"/>
    </row>
    <row r="7554" spans="23:26" x14ac:dyDescent="0.25">
      <c r="W7554" s="104"/>
      <c r="X7554" s="199"/>
      <c r="Y7554" s="62"/>
      <c r="Z7554" s="105"/>
    </row>
    <row r="7555" spans="23:26" x14ac:dyDescent="0.25">
      <c r="W7555" s="104"/>
      <c r="X7555" s="199"/>
      <c r="Y7555" s="62"/>
      <c r="Z7555" s="105"/>
    </row>
    <row r="7556" spans="23:26" x14ac:dyDescent="0.25">
      <c r="W7556" s="104"/>
      <c r="X7556" s="199"/>
      <c r="Y7556" s="62"/>
      <c r="Z7556" s="105"/>
    </row>
    <row r="7557" spans="23:26" x14ac:dyDescent="0.25">
      <c r="W7557" s="104"/>
      <c r="X7557" s="199"/>
      <c r="Y7557" s="62"/>
      <c r="Z7557" s="105"/>
    </row>
    <row r="7558" spans="23:26" x14ac:dyDescent="0.25">
      <c r="W7558" s="104"/>
      <c r="X7558" s="199"/>
      <c r="Y7558" s="62"/>
      <c r="Z7558" s="105"/>
    </row>
    <row r="7559" spans="23:26" x14ac:dyDescent="0.25">
      <c r="W7559" s="104"/>
      <c r="X7559" s="199"/>
      <c r="Y7559" s="62"/>
      <c r="Z7559" s="105"/>
    </row>
    <row r="7560" spans="23:26" x14ac:dyDescent="0.25">
      <c r="W7560" s="104"/>
      <c r="X7560" s="199"/>
      <c r="Y7560" s="62"/>
      <c r="Z7560" s="105"/>
    </row>
    <row r="7561" spans="23:26" x14ac:dyDescent="0.25">
      <c r="W7561" s="104"/>
      <c r="X7561" s="199"/>
      <c r="Y7561" s="62"/>
      <c r="Z7561" s="105"/>
    </row>
    <row r="7562" spans="23:26" x14ac:dyDescent="0.25">
      <c r="W7562" s="104"/>
      <c r="X7562" s="199"/>
      <c r="Y7562" s="62"/>
      <c r="Z7562" s="105"/>
    </row>
    <row r="7563" spans="23:26" x14ac:dyDescent="0.25">
      <c r="W7563" s="104"/>
      <c r="X7563" s="199"/>
      <c r="Y7563" s="62"/>
      <c r="Z7563" s="105"/>
    </row>
    <row r="7564" spans="23:26" x14ac:dyDescent="0.25">
      <c r="W7564" s="104"/>
      <c r="X7564" s="199"/>
      <c r="Y7564" s="62"/>
      <c r="Z7564" s="105"/>
    </row>
    <row r="7565" spans="23:26" x14ac:dyDescent="0.25">
      <c r="W7565" s="104"/>
      <c r="X7565" s="199"/>
      <c r="Y7565" s="62"/>
      <c r="Z7565" s="105"/>
    </row>
    <row r="7566" spans="23:26" x14ac:dyDescent="0.25">
      <c r="W7566" s="104"/>
      <c r="X7566" s="199"/>
      <c r="Y7566" s="62"/>
      <c r="Z7566" s="105"/>
    </row>
    <row r="7567" spans="23:26" x14ac:dyDescent="0.25">
      <c r="W7567" s="104"/>
      <c r="X7567" s="199"/>
      <c r="Y7567" s="62"/>
      <c r="Z7567" s="105"/>
    </row>
    <row r="7568" spans="23:26" x14ac:dyDescent="0.25">
      <c r="W7568" s="104"/>
      <c r="X7568" s="199"/>
      <c r="Y7568" s="62"/>
      <c r="Z7568" s="105"/>
    </row>
    <row r="7569" spans="23:26" x14ac:dyDescent="0.25">
      <c r="W7569" s="104"/>
      <c r="X7569" s="199"/>
      <c r="Y7569" s="62"/>
      <c r="Z7569" s="105"/>
    </row>
    <row r="7570" spans="23:26" x14ac:dyDescent="0.25">
      <c r="W7570" s="104"/>
      <c r="X7570" s="199"/>
      <c r="Y7570" s="62"/>
      <c r="Z7570" s="105"/>
    </row>
    <row r="7571" spans="23:26" x14ac:dyDescent="0.25">
      <c r="W7571" s="104"/>
      <c r="X7571" s="199"/>
      <c r="Y7571" s="62"/>
      <c r="Z7571" s="105"/>
    </row>
    <row r="7572" spans="23:26" x14ac:dyDescent="0.25">
      <c r="W7572" s="104"/>
      <c r="X7572" s="199"/>
      <c r="Y7572" s="62"/>
      <c r="Z7572" s="105"/>
    </row>
    <row r="7573" spans="23:26" x14ac:dyDescent="0.25">
      <c r="W7573" s="104"/>
      <c r="X7573" s="199"/>
      <c r="Y7573" s="62"/>
      <c r="Z7573" s="105"/>
    </row>
    <row r="7574" spans="23:26" x14ac:dyDescent="0.25">
      <c r="W7574" s="104"/>
      <c r="X7574" s="199"/>
      <c r="Y7574" s="62"/>
      <c r="Z7574" s="105"/>
    </row>
    <row r="7575" spans="23:26" x14ac:dyDescent="0.25">
      <c r="W7575" s="104"/>
      <c r="X7575" s="199"/>
      <c r="Y7575" s="62"/>
      <c r="Z7575" s="105"/>
    </row>
    <row r="7576" spans="23:26" x14ac:dyDescent="0.25">
      <c r="W7576" s="104"/>
      <c r="X7576" s="199"/>
      <c r="Y7576" s="62"/>
      <c r="Z7576" s="105"/>
    </row>
    <row r="7577" spans="23:26" x14ac:dyDescent="0.25">
      <c r="W7577" s="104"/>
      <c r="X7577" s="199"/>
      <c r="Y7577" s="62"/>
      <c r="Z7577" s="105"/>
    </row>
    <row r="7578" spans="23:26" x14ac:dyDescent="0.25">
      <c r="W7578" s="104"/>
      <c r="X7578" s="199"/>
      <c r="Y7578" s="62"/>
      <c r="Z7578" s="105"/>
    </row>
    <row r="7579" spans="23:26" x14ac:dyDescent="0.25">
      <c r="W7579" s="104"/>
      <c r="X7579" s="199"/>
      <c r="Y7579" s="62"/>
      <c r="Z7579" s="105"/>
    </row>
    <row r="7580" spans="23:26" x14ac:dyDescent="0.25">
      <c r="W7580" s="104"/>
      <c r="X7580" s="199"/>
      <c r="Y7580" s="62"/>
      <c r="Z7580" s="105"/>
    </row>
    <row r="7581" spans="23:26" x14ac:dyDescent="0.25">
      <c r="W7581" s="104"/>
      <c r="X7581" s="199"/>
      <c r="Y7581" s="62"/>
      <c r="Z7581" s="105"/>
    </row>
    <row r="7582" spans="23:26" x14ac:dyDescent="0.25">
      <c r="W7582" s="104"/>
      <c r="X7582" s="199"/>
      <c r="Y7582" s="62"/>
      <c r="Z7582" s="105"/>
    </row>
    <row r="7583" spans="23:26" x14ac:dyDescent="0.25">
      <c r="W7583" s="104"/>
      <c r="X7583" s="199"/>
      <c r="Y7583" s="62"/>
      <c r="Z7583" s="105"/>
    </row>
    <row r="7584" spans="23:26" x14ac:dyDescent="0.25">
      <c r="W7584" s="104"/>
      <c r="X7584" s="199"/>
      <c r="Y7584" s="62"/>
      <c r="Z7584" s="105"/>
    </row>
    <row r="7585" spans="23:26" x14ac:dyDescent="0.25">
      <c r="W7585" s="104"/>
      <c r="X7585" s="199"/>
      <c r="Y7585" s="62"/>
      <c r="Z7585" s="105"/>
    </row>
    <row r="7586" spans="23:26" x14ac:dyDescent="0.25">
      <c r="W7586" s="104"/>
      <c r="X7586" s="199"/>
      <c r="Y7586" s="62"/>
      <c r="Z7586" s="105"/>
    </row>
    <row r="7587" spans="23:26" x14ac:dyDescent="0.25">
      <c r="W7587" s="104"/>
      <c r="X7587" s="199"/>
      <c r="Y7587" s="62"/>
      <c r="Z7587" s="105"/>
    </row>
    <row r="7588" spans="23:26" x14ac:dyDescent="0.25">
      <c r="W7588" s="104"/>
      <c r="X7588" s="199"/>
      <c r="Y7588" s="62"/>
      <c r="Z7588" s="105"/>
    </row>
    <row r="7589" spans="23:26" x14ac:dyDescent="0.25">
      <c r="W7589" s="104"/>
      <c r="X7589" s="199"/>
      <c r="Y7589" s="62"/>
      <c r="Z7589" s="105"/>
    </row>
    <row r="7590" spans="23:26" x14ac:dyDescent="0.25">
      <c r="W7590" s="104"/>
      <c r="X7590" s="199"/>
      <c r="Y7590" s="62"/>
      <c r="Z7590" s="105"/>
    </row>
    <row r="7591" spans="23:26" x14ac:dyDescent="0.25">
      <c r="W7591" s="104"/>
      <c r="X7591" s="199"/>
      <c r="Y7591" s="62"/>
      <c r="Z7591" s="105"/>
    </row>
    <row r="7592" spans="23:26" x14ac:dyDescent="0.25">
      <c r="W7592" s="104"/>
      <c r="X7592" s="199"/>
      <c r="Y7592" s="62"/>
      <c r="Z7592" s="105"/>
    </row>
    <row r="7593" spans="23:26" x14ac:dyDescent="0.25">
      <c r="W7593" s="104"/>
      <c r="X7593" s="199"/>
      <c r="Y7593" s="62"/>
      <c r="Z7593" s="105"/>
    </row>
    <row r="7594" spans="23:26" x14ac:dyDescent="0.25">
      <c r="W7594" s="104"/>
      <c r="X7594" s="199"/>
      <c r="Y7594" s="62"/>
      <c r="Z7594" s="105"/>
    </row>
    <row r="7595" spans="23:26" x14ac:dyDescent="0.25">
      <c r="W7595" s="104"/>
      <c r="X7595" s="199"/>
      <c r="Y7595" s="62"/>
      <c r="Z7595" s="105"/>
    </row>
    <row r="7596" spans="23:26" x14ac:dyDescent="0.25">
      <c r="W7596" s="104"/>
      <c r="X7596" s="199"/>
      <c r="Y7596" s="62"/>
      <c r="Z7596" s="105"/>
    </row>
    <row r="7597" spans="23:26" x14ac:dyDescent="0.25">
      <c r="W7597" s="104"/>
      <c r="X7597" s="199"/>
      <c r="Y7597" s="62"/>
      <c r="Z7597" s="105"/>
    </row>
    <row r="7598" spans="23:26" x14ac:dyDescent="0.25">
      <c r="W7598" s="104"/>
      <c r="X7598" s="199"/>
      <c r="Y7598" s="62"/>
      <c r="Z7598" s="105"/>
    </row>
    <row r="7599" spans="23:26" x14ac:dyDescent="0.25">
      <c r="W7599" s="104"/>
      <c r="X7599" s="199"/>
      <c r="Y7599" s="62"/>
      <c r="Z7599" s="105"/>
    </row>
    <row r="7600" spans="23:26" x14ac:dyDescent="0.25">
      <c r="W7600" s="104"/>
      <c r="X7600" s="199"/>
      <c r="Y7600" s="62"/>
      <c r="Z7600" s="105"/>
    </row>
    <row r="7601" spans="23:26" x14ac:dyDescent="0.25">
      <c r="W7601" s="104"/>
      <c r="X7601" s="199"/>
      <c r="Y7601" s="62"/>
      <c r="Z7601" s="105"/>
    </row>
    <row r="7602" spans="23:26" x14ac:dyDescent="0.25">
      <c r="W7602" s="104"/>
      <c r="X7602" s="199"/>
      <c r="Y7602" s="62"/>
      <c r="Z7602" s="105"/>
    </row>
    <row r="7603" spans="23:26" x14ac:dyDescent="0.25">
      <c r="W7603" s="104"/>
      <c r="X7603" s="199"/>
      <c r="Y7603" s="62"/>
      <c r="Z7603" s="105"/>
    </row>
    <row r="7604" spans="23:26" x14ac:dyDescent="0.25">
      <c r="W7604" s="104"/>
      <c r="X7604" s="199"/>
      <c r="Y7604" s="62"/>
      <c r="Z7604" s="105"/>
    </row>
    <row r="7605" spans="23:26" x14ac:dyDescent="0.25">
      <c r="W7605" s="104"/>
      <c r="X7605" s="199"/>
      <c r="Y7605" s="62"/>
      <c r="Z7605" s="105"/>
    </row>
    <row r="7606" spans="23:26" x14ac:dyDescent="0.25">
      <c r="W7606" s="104"/>
      <c r="X7606" s="199"/>
      <c r="Y7606" s="62"/>
      <c r="Z7606" s="105"/>
    </row>
    <row r="7607" spans="23:26" x14ac:dyDescent="0.25">
      <c r="W7607" s="104"/>
      <c r="X7607" s="199"/>
      <c r="Y7607" s="62"/>
      <c r="Z7607" s="105"/>
    </row>
    <row r="7608" spans="23:26" x14ac:dyDescent="0.25">
      <c r="W7608" s="104"/>
      <c r="X7608" s="199"/>
      <c r="Y7608" s="62"/>
      <c r="Z7608" s="105"/>
    </row>
    <row r="7609" spans="23:26" x14ac:dyDescent="0.25">
      <c r="W7609" s="104"/>
      <c r="X7609" s="199"/>
      <c r="Y7609" s="62"/>
      <c r="Z7609" s="105"/>
    </row>
    <row r="7610" spans="23:26" x14ac:dyDescent="0.25">
      <c r="W7610" s="104"/>
      <c r="X7610" s="199"/>
      <c r="Y7610" s="62"/>
      <c r="Z7610" s="105"/>
    </row>
    <row r="7611" spans="23:26" x14ac:dyDescent="0.25">
      <c r="W7611" s="104"/>
      <c r="X7611" s="199"/>
      <c r="Y7611" s="62"/>
      <c r="Z7611" s="105"/>
    </row>
    <row r="7612" spans="23:26" x14ac:dyDescent="0.25">
      <c r="W7612" s="104"/>
      <c r="X7612" s="199"/>
      <c r="Y7612" s="62"/>
      <c r="Z7612" s="105"/>
    </row>
    <row r="7613" spans="23:26" x14ac:dyDescent="0.25">
      <c r="W7613" s="104"/>
      <c r="X7613" s="199"/>
      <c r="Y7613" s="62"/>
      <c r="Z7613" s="105"/>
    </row>
    <row r="7614" spans="23:26" x14ac:dyDescent="0.25">
      <c r="W7614" s="104"/>
      <c r="X7614" s="199"/>
      <c r="Y7614" s="62"/>
      <c r="Z7614" s="105"/>
    </row>
    <row r="7615" spans="23:26" x14ac:dyDescent="0.25">
      <c r="W7615" s="104"/>
      <c r="X7615" s="199"/>
      <c r="Y7615" s="62"/>
      <c r="Z7615" s="105"/>
    </row>
    <row r="7616" spans="23:26" x14ac:dyDescent="0.25">
      <c r="W7616" s="104"/>
      <c r="X7616" s="199"/>
      <c r="Y7616" s="62"/>
      <c r="Z7616" s="105"/>
    </row>
    <row r="7617" spans="23:26" x14ac:dyDescent="0.25">
      <c r="W7617" s="104"/>
      <c r="X7617" s="199"/>
      <c r="Y7617" s="62"/>
      <c r="Z7617" s="105"/>
    </row>
    <row r="7618" spans="23:26" x14ac:dyDescent="0.25">
      <c r="W7618" s="104"/>
      <c r="X7618" s="199"/>
      <c r="Y7618" s="62"/>
      <c r="Z7618" s="105"/>
    </row>
    <row r="7619" spans="23:26" x14ac:dyDescent="0.25">
      <c r="W7619" s="104"/>
      <c r="X7619" s="199"/>
      <c r="Y7619" s="62"/>
      <c r="Z7619" s="105"/>
    </row>
    <row r="7620" spans="23:26" x14ac:dyDescent="0.25">
      <c r="W7620" s="104"/>
      <c r="X7620" s="199"/>
      <c r="Y7620" s="62"/>
      <c r="Z7620" s="105"/>
    </row>
    <row r="7621" spans="23:26" x14ac:dyDescent="0.25">
      <c r="W7621" s="104"/>
      <c r="X7621" s="199"/>
      <c r="Y7621" s="62"/>
      <c r="Z7621" s="105"/>
    </row>
    <row r="7622" spans="23:26" x14ac:dyDescent="0.25">
      <c r="W7622" s="104"/>
      <c r="X7622" s="199"/>
      <c r="Y7622" s="62"/>
      <c r="Z7622" s="105"/>
    </row>
    <row r="7623" spans="23:26" x14ac:dyDescent="0.25">
      <c r="W7623" s="104"/>
      <c r="X7623" s="199"/>
      <c r="Y7623" s="62"/>
      <c r="Z7623" s="105"/>
    </row>
    <row r="7624" spans="23:26" x14ac:dyDescent="0.25">
      <c r="W7624" s="104"/>
      <c r="X7624" s="199"/>
      <c r="Y7624" s="62"/>
      <c r="Z7624" s="105"/>
    </row>
    <row r="7625" spans="23:26" x14ac:dyDescent="0.25">
      <c r="W7625" s="104"/>
      <c r="X7625" s="199"/>
      <c r="Y7625" s="62"/>
      <c r="Z7625" s="105"/>
    </row>
    <row r="7626" spans="23:26" x14ac:dyDescent="0.25">
      <c r="W7626" s="104"/>
      <c r="X7626" s="199"/>
      <c r="Y7626" s="62"/>
      <c r="Z7626" s="105"/>
    </row>
    <row r="7627" spans="23:26" x14ac:dyDescent="0.25">
      <c r="W7627" s="104"/>
      <c r="X7627" s="199"/>
      <c r="Y7627" s="62"/>
      <c r="Z7627" s="105"/>
    </row>
    <row r="7628" spans="23:26" x14ac:dyDescent="0.25">
      <c r="W7628" s="104"/>
      <c r="X7628" s="199"/>
      <c r="Y7628" s="62"/>
      <c r="Z7628" s="105"/>
    </row>
    <row r="7629" spans="23:26" x14ac:dyDescent="0.25">
      <c r="W7629" s="104"/>
      <c r="X7629" s="199"/>
      <c r="Y7629" s="62"/>
      <c r="Z7629" s="105"/>
    </row>
    <row r="7630" spans="23:26" x14ac:dyDescent="0.25">
      <c r="W7630" s="104"/>
      <c r="X7630" s="199"/>
      <c r="Y7630" s="62"/>
      <c r="Z7630" s="105"/>
    </row>
    <row r="7631" spans="23:26" x14ac:dyDescent="0.25">
      <c r="W7631" s="104"/>
      <c r="X7631" s="199"/>
      <c r="Y7631" s="62"/>
      <c r="Z7631" s="105"/>
    </row>
    <row r="7632" spans="23:26" x14ac:dyDescent="0.25">
      <c r="W7632" s="104"/>
      <c r="X7632" s="199"/>
      <c r="Y7632" s="62"/>
      <c r="Z7632" s="105"/>
    </row>
    <row r="7633" spans="23:26" x14ac:dyDescent="0.25">
      <c r="W7633" s="104"/>
      <c r="X7633" s="199"/>
      <c r="Y7633" s="62"/>
      <c r="Z7633" s="105"/>
    </row>
    <row r="7634" spans="23:26" x14ac:dyDescent="0.25">
      <c r="W7634" s="104"/>
      <c r="X7634" s="199"/>
      <c r="Y7634" s="62"/>
      <c r="Z7634" s="105"/>
    </row>
    <row r="7635" spans="23:26" x14ac:dyDescent="0.25">
      <c r="W7635" s="104"/>
      <c r="X7635" s="199"/>
      <c r="Y7635" s="62"/>
      <c r="Z7635" s="105"/>
    </row>
    <row r="7636" spans="23:26" x14ac:dyDescent="0.25">
      <c r="W7636" s="104"/>
      <c r="X7636" s="199"/>
      <c r="Y7636" s="62"/>
      <c r="Z7636" s="105"/>
    </row>
    <row r="7637" spans="23:26" x14ac:dyDescent="0.25">
      <c r="W7637" s="104"/>
      <c r="X7637" s="199"/>
      <c r="Y7637" s="62"/>
      <c r="Z7637" s="105"/>
    </row>
    <row r="7638" spans="23:26" x14ac:dyDescent="0.25">
      <c r="W7638" s="104"/>
      <c r="X7638" s="199"/>
      <c r="Y7638" s="62"/>
      <c r="Z7638" s="105"/>
    </row>
    <row r="7639" spans="23:26" x14ac:dyDescent="0.25">
      <c r="W7639" s="104"/>
      <c r="X7639" s="199"/>
      <c r="Y7639" s="62"/>
      <c r="Z7639" s="105"/>
    </row>
    <row r="7640" spans="23:26" x14ac:dyDescent="0.25">
      <c r="W7640" s="104"/>
      <c r="X7640" s="199"/>
      <c r="Y7640" s="62"/>
      <c r="Z7640" s="105"/>
    </row>
    <row r="7641" spans="23:26" x14ac:dyDescent="0.25">
      <c r="W7641" s="104"/>
      <c r="X7641" s="199"/>
      <c r="Y7641" s="62"/>
      <c r="Z7641" s="105"/>
    </row>
    <row r="7642" spans="23:26" x14ac:dyDescent="0.25">
      <c r="W7642" s="104"/>
      <c r="X7642" s="199"/>
      <c r="Y7642" s="62"/>
      <c r="Z7642" s="105"/>
    </row>
    <row r="7643" spans="23:26" x14ac:dyDescent="0.25">
      <c r="W7643" s="104"/>
      <c r="X7643" s="199"/>
      <c r="Y7643" s="62"/>
      <c r="Z7643" s="105"/>
    </row>
    <row r="7644" spans="23:26" x14ac:dyDescent="0.25">
      <c r="W7644" s="104"/>
      <c r="X7644" s="199"/>
      <c r="Y7644" s="62"/>
      <c r="Z7644" s="105"/>
    </row>
    <row r="7645" spans="23:26" x14ac:dyDescent="0.25">
      <c r="W7645" s="104"/>
      <c r="X7645" s="199"/>
      <c r="Y7645" s="62"/>
      <c r="Z7645" s="105"/>
    </row>
    <row r="7646" spans="23:26" x14ac:dyDescent="0.25">
      <c r="W7646" s="104"/>
      <c r="X7646" s="199"/>
      <c r="Y7646" s="62"/>
      <c r="Z7646" s="105"/>
    </row>
    <row r="7647" spans="23:26" x14ac:dyDescent="0.25">
      <c r="W7647" s="104"/>
      <c r="X7647" s="199"/>
      <c r="Y7647" s="62"/>
      <c r="Z7647" s="105"/>
    </row>
    <row r="7648" spans="23:26" x14ac:dyDescent="0.25">
      <c r="W7648" s="104"/>
      <c r="X7648" s="199"/>
      <c r="Y7648" s="62"/>
      <c r="Z7648" s="105"/>
    </row>
    <row r="7649" spans="23:26" x14ac:dyDescent="0.25">
      <c r="W7649" s="104"/>
      <c r="X7649" s="199"/>
      <c r="Y7649" s="62"/>
      <c r="Z7649" s="105"/>
    </row>
    <row r="7650" spans="23:26" x14ac:dyDescent="0.25">
      <c r="W7650" s="104"/>
      <c r="X7650" s="199"/>
      <c r="Y7650" s="62"/>
      <c r="Z7650" s="105"/>
    </row>
    <row r="7651" spans="23:26" x14ac:dyDescent="0.25">
      <c r="W7651" s="104"/>
      <c r="X7651" s="199"/>
      <c r="Y7651" s="62"/>
      <c r="Z7651" s="105"/>
    </row>
    <row r="7652" spans="23:26" x14ac:dyDescent="0.25">
      <c r="W7652" s="104"/>
      <c r="X7652" s="199"/>
      <c r="Y7652" s="62"/>
      <c r="Z7652" s="105"/>
    </row>
    <row r="7653" spans="23:26" x14ac:dyDescent="0.25">
      <c r="W7653" s="104"/>
      <c r="X7653" s="199"/>
      <c r="Y7653" s="62"/>
      <c r="Z7653" s="105"/>
    </row>
    <row r="7654" spans="23:26" x14ac:dyDescent="0.25">
      <c r="W7654" s="104"/>
      <c r="X7654" s="199"/>
      <c r="Y7654" s="62"/>
      <c r="Z7654" s="105"/>
    </row>
    <row r="7655" spans="23:26" x14ac:dyDescent="0.25">
      <c r="W7655" s="104"/>
      <c r="X7655" s="199"/>
      <c r="Y7655" s="62"/>
      <c r="Z7655" s="105"/>
    </row>
    <row r="7656" spans="23:26" x14ac:dyDescent="0.25">
      <c r="W7656" s="104"/>
      <c r="X7656" s="199"/>
      <c r="Y7656" s="62"/>
      <c r="Z7656" s="105"/>
    </row>
    <row r="7657" spans="23:26" x14ac:dyDescent="0.25">
      <c r="W7657" s="104"/>
      <c r="X7657" s="199"/>
      <c r="Y7657" s="62"/>
      <c r="Z7657" s="105"/>
    </row>
    <row r="7658" spans="23:26" x14ac:dyDescent="0.25">
      <c r="W7658" s="104"/>
      <c r="X7658" s="199"/>
      <c r="Y7658" s="62"/>
      <c r="Z7658" s="105"/>
    </row>
    <row r="7659" spans="23:26" x14ac:dyDescent="0.25">
      <c r="W7659" s="104"/>
      <c r="X7659" s="199"/>
      <c r="Y7659" s="62"/>
      <c r="Z7659" s="105"/>
    </row>
    <row r="7660" spans="23:26" x14ac:dyDescent="0.25">
      <c r="W7660" s="104"/>
      <c r="X7660" s="199"/>
      <c r="Y7660" s="62"/>
      <c r="Z7660" s="105"/>
    </row>
    <row r="7661" spans="23:26" x14ac:dyDescent="0.25">
      <c r="W7661" s="104"/>
      <c r="X7661" s="199"/>
      <c r="Y7661" s="62"/>
      <c r="Z7661" s="105"/>
    </row>
    <row r="7662" spans="23:26" x14ac:dyDescent="0.25">
      <c r="W7662" s="104"/>
      <c r="X7662" s="199"/>
      <c r="Y7662" s="62"/>
      <c r="Z7662" s="105"/>
    </row>
    <row r="7663" spans="23:26" x14ac:dyDescent="0.25">
      <c r="W7663" s="104"/>
      <c r="X7663" s="199"/>
      <c r="Y7663" s="62"/>
      <c r="Z7663" s="105"/>
    </row>
    <row r="7664" spans="23:26" x14ac:dyDescent="0.25">
      <c r="W7664" s="104"/>
      <c r="X7664" s="199"/>
      <c r="Y7664" s="62"/>
      <c r="Z7664" s="105"/>
    </row>
    <row r="7665" spans="23:26" x14ac:dyDescent="0.25">
      <c r="W7665" s="104"/>
      <c r="X7665" s="199"/>
      <c r="Y7665" s="62"/>
      <c r="Z7665" s="105"/>
    </row>
    <row r="7666" spans="23:26" x14ac:dyDescent="0.25">
      <c r="W7666" s="104"/>
      <c r="X7666" s="199"/>
      <c r="Y7666" s="62"/>
      <c r="Z7666" s="105"/>
    </row>
    <row r="7667" spans="23:26" x14ac:dyDescent="0.25">
      <c r="W7667" s="104"/>
      <c r="X7667" s="199"/>
      <c r="Y7667" s="62"/>
      <c r="Z7667" s="105"/>
    </row>
    <row r="7668" spans="23:26" x14ac:dyDescent="0.25">
      <c r="W7668" s="104"/>
      <c r="X7668" s="199"/>
      <c r="Y7668" s="62"/>
      <c r="Z7668" s="105"/>
    </row>
    <row r="7669" spans="23:26" x14ac:dyDescent="0.25">
      <c r="W7669" s="104"/>
      <c r="X7669" s="199"/>
      <c r="Y7669" s="62"/>
      <c r="Z7669" s="105"/>
    </row>
    <row r="7670" spans="23:26" x14ac:dyDescent="0.25">
      <c r="W7670" s="104"/>
      <c r="X7670" s="199"/>
      <c r="Y7670" s="62"/>
      <c r="Z7670" s="105"/>
    </row>
    <row r="7671" spans="23:26" x14ac:dyDescent="0.25">
      <c r="W7671" s="104"/>
      <c r="X7671" s="199"/>
      <c r="Y7671" s="62"/>
      <c r="Z7671" s="105"/>
    </row>
    <row r="7672" spans="23:26" x14ac:dyDescent="0.25">
      <c r="W7672" s="104"/>
      <c r="X7672" s="199"/>
      <c r="Y7672" s="62"/>
      <c r="Z7672" s="105"/>
    </row>
    <row r="7673" spans="23:26" x14ac:dyDescent="0.25">
      <c r="W7673" s="104"/>
      <c r="X7673" s="199"/>
      <c r="Y7673" s="62"/>
      <c r="Z7673" s="105"/>
    </row>
    <row r="7674" spans="23:26" x14ac:dyDescent="0.25">
      <c r="W7674" s="104"/>
      <c r="X7674" s="199"/>
      <c r="Y7674" s="62"/>
      <c r="Z7674" s="105"/>
    </row>
    <row r="7675" spans="23:26" x14ac:dyDescent="0.25">
      <c r="W7675" s="104"/>
      <c r="X7675" s="199"/>
      <c r="Y7675" s="62"/>
      <c r="Z7675" s="105"/>
    </row>
    <row r="7676" spans="23:26" x14ac:dyDescent="0.25">
      <c r="W7676" s="104"/>
      <c r="X7676" s="199"/>
      <c r="Y7676" s="62"/>
      <c r="Z7676" s="105"/>
    </row>
    <row r="7677" spans="23:26" x14ac:dyDescent="0.25">
      <c r="W7677" s="104"/>
      <c r="X7677" s="199"/>
      <c r="Y7677" s="62"/>
      <c r="Z7677" s="105"/>
    </row>
    <row r="7678" spans="23:26" x14ac:dyDescent="0.25">
      <c r="W7678" s="104"/>
      <c r="X7678" s="199"/>
      <c r="Y7678" s="62"/>
      <c r="Z7678" s="105"/>
    </row>
    <row r="7679" spans="23:26" x14ac:dyDescent="0.25">
      <c r="W7679" s="104"/>
      <c r="X7679" s="199"/>
      <c r="Y7679" s="62"/>
      <c r="Z7679" s="105"/>
    </row>
    <row r="7680" spans="23:26" x14ac:dyDescent="0.25">
      <c r="W7680" s="104"/>
      <c r="X7680" s="199"/>
      <c r="Y7680" s="62"/>
      <c r="Z7680" s="105"/>
    </row>
    <row r="7681" spans="23:26" x14ac:dyDescent="0.25">
      <c r="W7681" s="104"/>
      <c r="X7681" s="199"/>
      <c r="Y7681" s="62"/>
      <c r="Z7681" s="105"/>
    </row>
    <row r="7682" spans="23:26" x14ac:dyDescent="0.25">
      <c r="W7682" s="104"/>
      <c r="X7682" s="199"/>
      <c r="Y7682" s="62"/>
      <c r="Z7682" s="105"/>
    </row>
    <row r="7683" spans="23:26" x14ac:dyDescent="0.25">
      <c r="W7683" s="104"/>
      <c r="X7683" s="199"/>
      <c r="Y7683" s="62"/>
      <c r="Z7683" s="105"/>
    </row>
    <row r="7684" spans="23:26" x14ac:dyDescent="0.25">
      <c r="W7684" s="104"/>
      <c r="X7684" s="199"/>
      <c r="Y7684" s="62"/>
      <c r="Z7684" s="105"/>
    </row>
    <row r="7685" spans="23:26" x14ac:dyDescent="0.25">
      <c r="W7685" s="104"/>
      <c r="X7685" s="199"/>
      <c r="Y7685" s="62"/>
      <c r="Z7685" s="105"/>
    </row>
    <row r="7686" spans="23:26" x14ac:dyDescent="0.25">
      <c r="W7686" s="104"/>
      <c r="X7686" s="199"/>
      <c r="Y7686" s="62"/>
      <c r="Z7686" s="105"/>
    </row>
    <row r="7687" spans="23:26" x14ac:dyDescent="0.25">
      <c r="W7687" s="104"/>
      <c r="X7687" s="199"/>
      <c r="Y7687" s="62"/>
      <c r="Z7687" s="105"/>
    </row>
    <row r="7688" spans="23:26" x14ac:dyDescent="0.25">
      <c r="W7688" s="104"/>
      <c r="X7688" s="199"/>
      <c r="Y7688" s="62"/>
      <c r="Z7688" s="105"/>
    </row>
    <row r="7689" spans="23:26" x14ac:dyDescent="0.25">
      <c r="W7689" s="104"/>
      <c r="X7689" s="199"/>
      <c r="Y7689" s="62"/>
      <c r="Z7689" s="105"/>
    </row>
    <row r="7690" spans="23:26" x14ac:dyDescent="0.25">
      <c r="W7690" s="104"/>
      <c r="X7690" s="199"/>
      <c r="Y7690" s="62"/>
      <c r="Z7690" s="105"/>
    </row>
    <row r="7691" spans="23:26" x14ac:dyDescent="0.25">
      <c r="W7691" s="104"/>
      <c r="X7691" s="199"/>
      <c r="Y7691" s="62"/>
      <c r="Z7691" s="105"/>
    </row>
    <row r="7692" spans="23:26" x14ac:dyDescent="0.25">
      <c r="W7692" s="104"/>
      <c r="X7692" s="199"/>
      <c r="Y7692" s="62"/>
      <c r="Z7692" s="105"/>
    </row>
    <row r="7693" spans="23:26" x14ac:dyDescent="0.25">
      <c r="W7693" s="104"/>
      <c r="X7693" s="199"/>
      <c r="Y7693" s="62"/>
      <c r="Z7693" s="105"/>
    </row>
    <row r="7694" spans="23:26" x14ac:dyDescent="0.25">
      <c r="W7694" s="104"/>
      <c r="X7694" s="199"/>
      <c r="Y7694" s="62"/>
      <c r="Z7694" s="105"/>
    </row>
    <row r="7695" spans="23:26" x14ac:dyDescent="0.25">
      <c r="W7695" s="104"/>
      <c r="X7695" s="199"/>
      <c r="Y7695" s="62"/>
      <c r="Z7695" s="105"/>
    </row>
    <row r="7696" spans="23:26" x14ac:dyDescent="0.25">
      <c r="W7696" s="104"/>
      <c r="X7696" s="199"/>
      <c r="Y7696" s="62"/>
      <c r="Z7696" s="105"/>
    </row>
    <row r="7697" spans="23:26" x14ac:dyDescent="0.25">
      <c r="W7697" s="104"/>
      <c r="X7697" s="199"/>
      <c r="Y7697" s="62"/>
      <c r="Z7697" s="105"/>
    </row>
    <row r="7698" spans="23:26" x14ac:dyDescent="0.25">
      <c r="W7698" s="104"/>
      <c r="X7698" s="199"/>
      <c r="Y7698" s="62"/>
      <c r="Z7698" s="105"/>
    </row>
    <row r="7699" spans="23:26" x14ac:dyDescent="0.25">
      <c r="W7699" s="104"/>
      <c r="X7699" s="199"/>
      <c r="Y7699" s="62"/>
      <c r="Z7699" s="105"/>
    </row>
    <row r="7700" spans="23:26" x14ac:dyDescent="0.25">
      <c r="W7700" s="104"/>
      <c r="X7700" s="199"/>
      <c r="Y7700" s="62"/>
      <c r="Z7700" s="105"/>
    </row>
    <row r="7701" spans="23:26" x14ac:dyDescent="0.25">
      <c r="W7701" s="104"/>
      <c r="X7701" s="199"/>
      <c r="Y7701" s="62"/>
      <c r="Z7701" s="105"/>
    </row>
    <row r="7702" spans="23:26" x14ac:dyDescent="0.25">
      <c r="W7702" s="104"/>
      <c r="X7702" s="199"/>
      <c r="Y7702" s="62"/>
      <c r="Z7702" s="105"/>
    </row>
    <row r="7703" spans="23:26" x14ac:dyDescent="0.25">
      <c r="W7703" s="104"/>
      <c r="X7703" s="199"/>
      <c r="Y7703" s="62"/>
      <c r="Z7703" s="105"/>
    </row>
    <row r="7704" spans="23:26" x14ac:dyDescent="0.25">
      <c r="W7704" s="104"/>
      <c r="X7704" s="199"/>
      <c r="Y7704" s="62"/>
      <c r="Z7704" s="105"/>
    </row>
    <row r="7705" spans="23:26" x14ac:dyDescent="0.25">
      <c r="W7705" s="104"/>
      <c r="X7705" s="199"/>
      <c r="Y7705" s="62"/>
      <c r="Z7705" s="105"/>
    </row>
    <row r="7706" spans="23:26" x14ac:dyDescent="0.25">
      <c r="W7706" s="104"/>
      <c r="X7706" s="199"/>
      <c r="Y7706" s="62"/>
      <c r="Z7706" s="105"/>
    </row>
    <row r="7707" spans="23:26" x14ac:dyDescent="0.25">
      <c r="W7707" s="104"/>
      <c r="X7707" s="199"/>
      <c r="Y7707" s="62"/>
      <c r="Z7707" s="105"/>
    </row>
    <row r="7708" spans="23:26" x14ac:dyDescent="0.25">
      <c r="W7708" s="104"/>
      <c r="X7708" s="199"/>
      <c r="Y7708" s="62"/>
      <c r="Z7708" s="105"/>
    </row>
    <row r="7709" spans="23:26" x14ac:dyDescent="0.25">
      <c r="W7709" s="104"/>
      <c r="X7709" s="199"/>
      <c r="Y7709" s="62"/>
      <c r="Z7709" s="105"/>
    </row>
    <row r="7710" spans="23:26" x14ac:dyDescent="0.25">
      <c r="W7710" s="104"/>
      <c r="X7710" s="199"/>
      <c r="Y7710" s="62"/>
      <c r="Z7710" s="105"/>
    </row>
    <row r="7711" spans="23:26" x14ac:dyDescent="0.25">
      <c r="W7711" s="104"/>
      <c r="X7711" s="199"/>
      <c r="Y7711" s="62"/>
      <c r="Z7711" s="105"/>
    </row>
    <row r="7712" spans="23:26" x14ac:dyDescent="0.25">
      <c r="W7712" s="104"/>
      <c r="X7712" s="199"/>
      <c r="Y7712" s="62"/>
      <c r="Z7712" s="105"/>
    </row>
    <row r="7713" spans="23:26" x14ac:dyDescent="0.25">
      <c r="W7713" s="104"/>
      <c r="X7713" s="199"/>
      <c r="Y7713" s="62"/>
      <c r="Z7713" s="105"/>
    </row>
    <row r="7714" spans="23:26" x14ac:dyDescent="0.25">
      <c r="W7714" s="104"/>
      <c r="X7714" s="199"/>
      <c r="Y7714" s="62"/>
      <c r="Z7714" s="105"/>
    </row>
    <row r="7715" spans="23:26" x14ac:dyDescent="0.25">
      <c r="W7715" s="104"/>
      <c r="X7715" s="199"/>
      <c r="Y7715" s="62"/>
      <c r="Z7715" s="105"/>
    </row>
    <row r="7716" spans="23:26" x14ac:dyDescent="0.25">
      <c r="W7716" s="104"/>
      <c r="X7716" s="199"/>
      <c r="Y7716" s="62"/>
      <c r="Z7716" s="105"/>
    </row>
    <row r="7717" spans="23:26" x14ac:dyDescent="0.25">
      <c r="W7717" s="104"/>
      <c r="X7717" s="199"/>
      <c r="Y7717" s="62"/>
      <c r="Z7717" s="105"/>
    </row>
    <row r="7718" spans="23:26" x14ac:dyDescent="0.25">
      <c r="W7718" s="104"/>
      <c r="X7718" s="199"/>
      <c r="Y7718" s="62"/>
      <c r="Z7718" s="105"/>
    </row>
    <row r="7719" spans="23:26" x14ac:dyDescent="0.25">
      <c r="W7719" s="104"/>
      <c r="X7719" s="199"/>
      <c r="Y7719" s="62"/>
      <c r="Z7719" s="105"/>
    </row>
    <row r="7720" spans="23:26" x14ac:dyDescent="0.25">
      <c r="W7720" s="104"/>
      <c r="X7720" s="199"/>
      <c r="Y7720" s="62"/>
      <c r="Z7720" s="105"/>
    </row>
    <row r="7721" spans="23:26" x14ac:dyDescent="0.25">
      <c r="W7721" s="104"/>
      <c r="X7721" s="199"/>
      <c r="Y7721" s="62"/>
      <c r="Z7721" s="105"/>
    </row>
    <row r="7722" spans="23:26" x14ac:dyDescent="0.25">
      <c r="W7722" s="104"/>
      <c r="X7722" s="199"/>
      <c r="Y7722" s="62"/>
      <c r="Z7722" s="105"/>
    </row>
    <row r="7723" spans="23:26" x14ac:dyDescent="0.25">
      <c r="W7723" s="104"/>
      <c r="X7723" s="199"/>
      <c r="Y7723" s="62"/>
      <c r="Z7723" s="105"/>
    </row>
    <row r="7724" spans="23:26" x14ac:dyDescent="0.25">
      <c r="W7724" s="104"/>
      <c r="X7724" s="199"/>
      <c r="Y7724" s="62"/>
      <c r="Z7724" s="105"/>
    </row>
    <row r="7725" spans="23:26" x14ac:dyDescent="0.25">
      <c r="W7725" s="104"/>
      <c r="X7725" s="199"/>
      <c r="Y7725" s="62"/>
      <c r="Z7725" s="105"/>
    </row>
    <row r="7726" spans="23:26" x14ac:dyDescent="0.25">
      <c r="W7726" s="104"/>
      <c r="X7726" s="199"/>
      <c r="Y7726" s="62"/>
      <c r="Z7726" s="105"/>
    </row>
    <row r="7727" spans="23:26" x14ac:dyDescent="0.25">
      <c r="W7727" s="104"/>
      <c r="X7727" s="199"/>
      <c r="Y7727" s="62"/>
      <c r="Z7727" s="105"/>
    </row>
    <row r="7728" spans="23:26" x14ac:dyDescent="0.25">
      <c r="W7728" s="104"/>
      <c r="X7728" s="199"/>
      <c r="Y7728" s="62"/>
      <c r="Z7728" s="105"/>
    </row>
    <row r="7729" spans="23:26" x14ac:dyDescent="0.25">
      <c r="W7729" s="104"/>
      <c r="X7729" s="199"/>
      <c r="Y7729" s="62"/>
      <c r="Z7729" s="105"/>
    </row>
    <row r="7730" spans="23:26" x14ac:dyDescent="0.25">
      <c r="W7730" s="104"/>
      <c r="X7730" s="199"/>
      <c r="Y7730" s="62"/>
      <c r="Z7730" s="105"/>
    </row>
    <row r="7731" spans="23:26" x14ac:dyDescent="0.25">
      <c r="W7731" s="104"/>
      <c r="X7731" s="199"/>
      <c r="Y7731" s="62"/>
      <c r="Z7731" s="105"/>
    </row>
    <row r="7732" spans="23:26" x14ac:dyDescent="0.25">
      <c r="W7732" s="104"/>
      <c r="X7732" s="199"/>
      <c r="Y7732" s="62"/>
      <c r="Z7732" s="105"/>
    </row>
    <row r="7733" spans="23:26" x14ac:dyDescent="0.25">
      <c r="W7733" s="104"/>
      <c r="X7733" s="199"/>
      <c r="Y7733" s="62"/>
      <c r="Z7733" s="105"/>
    </row>
    <row r="7734" spans="23:26" x14ac:dyDescent="0.25">
      <c r="W7734" s="104"/>
      <c r="X7734" s="199"/>
      <c r="Y7734" s="62"/>
      <c r="Z7734" s="105"/>
    </row>
    <row r="7735" spans="23:26" x14ac:dyDescent="0.25">
      <c r="W7735" s="104"/>
      <c r="X7735" s="199"/>
      <c r="Y7735" s="62"/>
      <c r="Z7735" s="105"/>
    </row>
    <row r="7736" spans="23:26" x14ac:dyDescent="0.25">
      <c r="W7736" s="104"/>
      <c r="X7736" s="199"/>
      <c r="Y7736" s="62"/>
      <c r="Z7736" s="105"/>
    </row>
    <row r="7737" spans="23:26" x14ac:dyDescent="0.25">
      <c r="W7737" s="104"/>
      <c r="X7737" s="199"/>
      <c r="Y7737" s="62"/>
      <c r="Z7737" s="105"/>
    </row>
    <row r="7738" spans="23:26" x14ac:dyDescent="0.25">
      <c r="W7738" s="104"/>
      <c r="X7738" s="199"/>
      <c r="Y7738" s="62"/>
      <c r="Z7738" s="105"/>
    </row>
    <row r="7739" spans="23:26" x14ac:dyDescent="0.25">
      <c r="W7739" s="104"/>
      <c r="X7739" s="199"/>
      <c r="Y7739" s="62"/>
      <c r="Z7739" s="105"/>
    </row>
    <row r="7740" spans="23:26" x14ac:dyDescent="0.25">
      <c r="W7740" s="104"/>
      <c r="X7740" s="199"/>
      <c r="Y7740" s="62"/>
      <c r="Z7740" s="105"/>
    </row>
    <row r="7741" spans="23:26" x14ac:dyDescent="0.25">
      <c r="W7741" s="104"/>
      <c r="X7741" s="199"/>
      <c r="Y7741" s="62"/>
      <c r="Z7741" s="105"/>
    </row>
    <row r="7742" spans="23:26" x14ac:dyDescent="0.25">
      <c r="W7742" s="104"/>
      <c r="X7742" s="199"/>
      <c r="Y7742" s="62"/>
      <c r="Z7742" s="105"/>
    </row>
    <row r="7743" spans="23:26" x14ac:dyDescent="0.25">
      <c r="W7743" s="104"/>
      <c r="X7743" s="199"/>
      <c r="Y7743" s="62"/>
      <c r="Z7743" s="105"/>
    </row>
    <row r="7744" spans="23:26" x14ac:dyDescent="0.25">
      <c r="W7744" s="104"/>
      <c r="X7744" s="199"/>
      <c r="Y7744" s="62"/>
      <c r="Z7744" s="105"/>
    </row>
    <row r="7745" spans="23:26" x14ac:dyDescent="0.25">
      <c r="W7745" s="104"/>
      <c r="X7745" s="199"/>
      <c r="Y7745" s="62"/>
      <c r="Z7745" s="105"/>
    </row>
    <row r="7746" spans="23:26" x14ac:dyDescent="0.25">
      <c r="W7746" s="104"/>
      <c r="X7746" s="199"/>
      <c r="Y7746" s="62"/>
      <c r="Z7746" s="105"/>
    </row>
    <row r="7747" spans="23:26" x14ac:dyDescent="0.25">
      <c r="W7747" s="104"/>
      <c r="X7747" s="199"/>
      <c r="Y7747" s="62"/>
      <c r="Z7747" s="105"/>
    </row>
    <row r="7748" spans="23:26" x14ac:dyDescent="0.25">
      <c r="W7748" s="104"/>
      <c r="X7748" s="199"/>
      <c r="Y7748" s="62"/>
      <c r="Z7748" s="105"/>
    </row>
    <row r="7749" spans="23:26" x14ac:dyDescent="0.25">
      <c r="W7749" s="104"/>
      <c r="X7749" s="199"/>
      <c r="Y7749" s="62"/>
      <c r="Z7749" s="105"/>
    </row>
    <row r="7750" spans="23:26" x14ac:dyDescent="0.25">
      <c r="W7750" s="104"/>
      <c r="X7750" s="199"/>
      <c r="Y7750" s="62"/>
      <c r="Z7750" s="105"/>
    </row>
    <row r="7751" spans="23:26" x14ac:dyDescent="0.25">
      <c r="W7751" s="104"/>
      <c r="X7751" s="199"/>
      <c r="Y7751" s="62"/>
      <c r="Z7751" s="105"/>
    </row>
    <row r="7752" spans="23:26" x14ac:dyDescent="0.25">
      <c r="W7752" s="104"/>
      <c r="X7752" s="199"/>
      <c r="Y7752" s="62"/>
      <c r="Z7752" s="105"/>
    </row>
    <row r="7753" spans="23:26" x14ac:dyDescent="0.25">
      <c r="W7753" s="104"/>
      <c r="X7753" s="199"/>
      <c r="Y7753" s="62"/>
      <c r="Z7753" s="105"/>
    </row>
    <row r="7754" spans="23:26" x14ac:dyDescent="0.25">
      <c r="W7754" s="104"/>
      <c r="X7754" s="199"/>
      <c r="Y7754" s="62"/>
      <c r="Z7754" s="105"/>
    </row>
    <row r="7755" spans="23:26" x14ac:dyDescent="0.25">
      <c r="W7755" s="104"/>
      <c r="X7755" s="199"/>
      <c r="Y7755" s="62"/>
      <c r="Z7755" s="105"/>
    </row>
    <row r="7756" spans="23:26" x14ac:dyDescent="0.25">
      <c r="W7756" s="104"/>
      <c r="X7756" s="199"/>
      <c r="Y7756" s="62"/>
      <c r="Z7756" s="105"/>
    </row>
    <row r="7757" spans="23:26" x14ac:dyDescent="0.25">
      <c r="W7757" s="104"/>
      <c r="X7757" s="199"/>
      <c r="Y7757" s="62"/>
      <c r="Z7757" s="105"/>
    </row>
    <row r="7758" spans="23:26" x14ac:dyDescent="0.25">
      <c r="W7758" s="104"/>
      <c r="X7758" s="199"/>
      <c r="Y7758" s="62"/>
      <c r="Z7758" s="105"/>
    </row>
    <row r="7759" spans="23:26" x14ac:dyDescent="0.25">
      <c r="W7759" s="104"/>
      <c r="X7759" s="199"/>
      <c r="Y7759" s="62"/>
      <c r="Z7759" s="105"/>
    </row>
    <row r="7760" spans="23:26" x14ac:dyDescent="0.25">
      <c r="W7760" s="104"/>
      <c r="X7760" s="199"/>
      <c r="Y7760" s="62"/>
      <c r="Z7760" s="105"/>
    </row>
    <row r="7761" spans="23:26" x14ac:dyDescent="0.25">
      <c r="W7761" s="104"/>
      <c r="X7761" s="199"/>
      <c r="Y7761" s="62"/>
      <c r="Z7761" s="105"/>
    </row>
    <row r="7762" spans="23:26" x14ac:dyDescent="0.25">
      <c r="W7762" s="104"/>
      <c r="X7762" s="199"/>
      <c r="Y7762" s="62"/>
      <c r="Z7762" s="105"/>
    </row>
    <row r="7763" spans="23:26" x14ac:dyDescent="0.25">
      <c r="W7763" s="104"/>
      <c r="X7763" s="199"/>
      <c r="Y7763" s="62"/>
      <c r="Z7763" s="105"/>
    </row>
    <row r="7764" spans="23:26" x14ac:dyDescent="0.25">
      <c r="W7764" s="104"/>
      <c r="X7764" s="199"/>
      <c r="Y7764" s="62"/>
      <c r="Z7764" s="105"/>
    </row>
    <row r="7765" spans="23:26" x14ac:dyDescent="0.25">
      <c r="W7765" s="104"/>
      <c r="X7765" s="199"/>
      <c r="Y7765" s="62"/>
      <c r="Z7765" s="105"/>
    </row>
    <row r="7766" spans="23:26" x14ac:dyDescent="0.25">
      <c r="W7766" s="104"/>
      <c r="X7766" s="199"/>
      <c r="Y7766" s="62"/>
      <c r="Z7766" s="105"/>
    </row>
    <row r="7767" spans="23:26" x14ac:dyDescent="0.25">
      <c r="W7767" s="104"/>
      <c r="X7767" s="199"/>
      <c r="Y7767" s="62"/>
      <c r="Z7767" s="105"/>
    </row>
    <row r="7768" spans="23:26" x14ac:dyDescent="0.25">
      <c r="W7768" s="104"/>
      <c r="X7768" s="199"/>
      <c r="Y7768" s="62"/>
      <c r="Z7768" s="105"/>
    </row>
    <row r="7769" spans="23:26" x14ac:dyDescent="0.25">
      <c r="W7769" s="104"/>
      <c r="X7769" s="199"/>
      <c r="Y7769" s="62"/>
      <c r="Z7769" s="105"/>
    </row>
    <row r="7770" spans="23:26" x14ac:dyDescent="0.25">
      <c r="W7770" s="104"/>
      <c r="X7770" s="199"/>
      <c r="Y7770" s="62"/>
      <c r="Z7770" s="105"/>
    </row>
    <row r="7771" spans="23:26" x14ac:dyDescent="0.25">
      <c r="W7771" s="104"/>
      <c r="X7771" s="199"/>
      <c r="Y7771" s="62"/>
      <c r="Z7771" s="105"/>
    </row>
    <row r="7772" spans="23:26" x14ac:dyDescent="0.25">
      <c r="W7772" s="104"/>
      <c r="X7772" s="199"/>
      <c r="Y7772" s="62"/>
      <c r="Z7772" s="105"/>
    </row>
    <row r="7773" spans="23:26" x14ac:dyDescent="0.25">
      <c r="W7773" s="104"/>
      <c r="X7773" s="199"/>
      <c r="Y7773" s="62"/>
      <c r="Z7773" s="105"/>
    </row>
    <row r="7774" spans="23:26" x14ac:dyDescent="0.25">
      <c r="W7774" s="104"/>
      <c r="X7774" s="199"/>
      <c r="Y7774" s="62"/>
      <c r="Z7774" s="105"/>
    </row>
    <row r="7775" spans="23:26" x14ac:dyDescent="0.25">
      <c r="W7775" s="104"/>
      <c r="X7775" s="199"/>
      <c r="Y7775" s="62"/>
      <c r="Z7775" s="105"/>
    </row>
    <row r="7776" spans="23:26" x14ac:dyDescent="0.25">
      <c r="W7776" s="104"/>
      <c r="X7776" s="199"/>
      <c r="Y7776" s="62"/>
      <c r="Z7776" s="105"/>
    </row>
    <row r="7777" spans="23:26" x14ac:dyDescent="0.25">
      <c r="W7777" s="104"/>
      <c r="X7777" s="199"/>
      <c r="Y7777" s="62"/>
      <c r="Z7777" s="105"/>
    </row>
    <row r="7778" spans="23:26" x14ac:dyDescent="0.25">
      <c r="W7778" s="104"/>
      <c r="X7778" s="199"/>
      <c r="Y7778" s="62"/>
      <c r="Z7778" s="105"/>
    </row>
    <row r="7779" spans="23:26" x14ac:dyDescent="0.25">
      <c r="W7779" s="104"/>
      <c r="X7779" s="199"/>
      <c r="Y7779" s="62"/>
      <c r="Z7779" s="105"/>
    </row>
    <row r="7780" spans="23:26" x14ac:dyDescent="0.25">
      <c r="W7780" s="104"/>
      <c r="X7780" s="199"/>
      <c r="Y7780" s="62"/>
      <c r="Z7780" s="105"/>
    </row>
    <row r="7781" spans="23:26" x14ac:dyDescent="0.25">
      <c r="W7781" s="104"/>
      <c r="X7781" s="199"/>
      <c r="Y7781" s="62"/>
      <c r="Z7781" s="105"/>
    </row>
    <row r="7782" spans="23:26" x14ac:dyDescent="0.25">
      <c r="W7782" s="104"/>
      <c r="X7782" s="199"/>
      <c r="Y7782" s="62"/>
      <c r="Z7782" s="105"/>
    </row>
    <row r="7783" spans="23:26" x14ac:dyDescent="0.25">
      <c r="W7783" s="104"/>
      <c r="X7783" s="199"/>
      <c r="Y7783" s="62"/>
      <c r="Z7783" s="105"/>
    </row>
    <row r="7784" spans="23:26" x14ac:dyDescent="0.25">
      <c r="W7784" s="104"/>
      <c r="X7784" s="199"/>
      <c r="Y7784" s="62"/>
      <c r="Z7784" s="105"/>
    </row>
    <row r="7785" spans="23:26" x14ac:dyDescent="0.25">
      <c r="W7785" s="104"/>
      <c r="X7785" s="199"/>
      <c r="Y7785" s="62"/>
      <c r="Z7785" s="105"/>
    </row>
    <row r="7786" spans="23:26" x14ac:dyDescent="0.25">
      <c r="W7786" s="104"/>
      <c r="X7786" s="199"/>
      <c r="Y7786" s="62"/>
      <c r="Z7786" s="105"/>
    </row>
    <row r="7787" spans="23:26" x14ac:dyDescent="0.25">
      <c r="W7787" s="104"/>
      <c r="X7787" s="199"/>
      <c r="Y7787" s="62"/>
      <c r="Z7787" s="105"/>
    </row>
    <row r="7788" spans="23:26" x14ac:dyDescent="0.25">
      <c r="W7788" s="104"/>
      <c r="X7788" s="199"/>
      <c r="Y7788" s="62"/>
      <c r="Z7788" s="105"/>
    </row>
    <row r="7789" spans="23:26" x14ac:dyDescent="0.25">
      <c r="W7789" s="104"/>
      <c r="X7789" s="199"/>
      <c r="Y7789" s="62"/>
      <c r="Z7789" s="105"/>
    </row>
    <row r="7790" spans="23:26" x14ac:dyDescent="0.25">
      <c r="W7790" s="104"/>
      <c r="X7790" s="199"/>
      <c r="Y7790" s="62"/>
      <c r="Z7790" s="105"/>
    </row>
    <row r="7791" spans="23:26" x14ac:dyDescent="0.25">
      <c r="W7791" s="104"/>
      <c r="X7791" s="199"/>
      <c r="Y7791" s="62"/>
      <c r="Z7791" s="105"/>
    </row>
    <row r="7792" spans="23:26" x14ac:dyDescent="0.25">
      <c r="W7792" s="104"/>
      <c r="X7792" s="199"/>
      <c r="Y7792" s="62"/>
      <c r="Z7792" s="105"/>
    </row>
    <row r="7793" spans="23:26" x14ac:dyDescent="0.25">
      <c r="W7793" s="104"/>
      <c r="X7793" s="199"/>
      <c r="Y7793" s="62"/>
      <c r="Z7793" s="105"/>
    </row>
    <row r="7794" spans="23:26" x14ac:dyDescent="0.25">
      <c r="W7794" s="104"/>
      <c r="X7794" s="199"/>
      <c r="Y7794" s="62"/>
      <c r="Z7794" s="105"/>
    </row>
    <row r="7795" spans="23:26" x14ac:dyDescent="0.25">
      <c r="W7795" s="104"/>
      <c r="X7795" s="199"/>
      <c r="Y7795" s="62"/>
      <c r="Z7795" s="105"/>
    </row>
    <row r="7796" spans="23:26" x14ac:dyDescent="0.25">
      <c r="W7796" s="104"/>
      <c r="X7796" s="199"/>
      <c r="Y7796" s="62"/>
      <c r="Z7796" s="105"/>
    </row>
    <row r="7797" spans="23:26" x14ac:dyDescent="0.25">
      <c r="W7797" s="104"/>
      <c r="X7797" s="199"/>
      <c r="Y7797" s="62"/>
      <c r="Z7797" s="105"/>
    </row>
    <row r="7798" spans="23:26" x14ac:dyDescent="0.25">
      <c r="W7798" s="104"/>
      <c r="X7798" s="199"/>
      <c r="Y7798" s="62"/>
      <c r="Z7798" s="105"/>
    </row>
    <row r="7799" spans="23:26" x14ac:dyDescent="0.25">
      <c r="W7799" s="104"/>
      <c r="X7799" s="199"/>
      <c r="Y7799" s="62"/>
      <c r="Z7799" s="105"/>
    </row>
    <row r="7800" spans="23:26" x14ac:dyDescent="0.25">
      <c r="W7800" s="104"/>
      <c r="X7800" s="199"/>
      <c r="Y7800" s="62"/>
      <c r="Z7800" s="105"/>
    </row>
    <row r="7801" spans="23:26" x14ac:dyDescent="0.25">
      <c r="W7801" s="104"/>
      <c r="X7801" s="199"/>
      <c r="Y7801" s="62"/>
      <c r="Z7801" s="105"/>
    </row>
    <row r="7802" spans="23:26" x14ac:dyDescent="0.25">
      <c r="W7802" s="104"/>
      <c r="X7802" s="199"/>
      <c r="Y7802" s="62"/>
      <c r="Z7802" s="105"/>
    </row>
    <row r="7803" spans="23:26" x14ac:dyDescent="0.25">
      <c r="W7803" s="104"/>
      <c r="X7803" s="199"/>
      <c r="Y7803" s="62"/>
      <c r="Z7803" s="105"/>
    </row>
    <row r="7804" spans="23:26" x14ac:dyDescent="0.25">
      <c r="W7804" s="104"/>
      <c r="X7804" s="199"/>
      <c r="Y7804" s="62"/>
      <c r="Z7804" s="105"/>
    </row>
    <row r="7805" spans="23:26" x14ac:dyDescent="0.25">
      <c r="W7805" s="104"/>
      <c r="X7805" s="199"/>
      <c r="Y7805" s="62"/>
      <c r="Z7805" s="105"/>
    </row>
    <row r="7806" spans="23:26" x14ac:dyDescent="0.25">
      <c r="W7806" s="104"/>
      <c r="X7806" s="199"/>
      <c r="Y7806" s="62"/>
      <c r="Z7806" s="105"/>
    </row>
    <row r="7807" spans="23:26" x14ac:dyDescent="0.25">
      <c r="W7807" s="104"/>
      <c r="X7807" s="199"/>
      <c r="Y7807" s="62"/>
      <c r="Z7807" s="105"/>
    </row>
    <row r="7808" spans="23:26" x14ac:dyDescent="0.25">
      <c r="W7808" s="104"/>
      <c r="X7808" s="199"/>
      <c r="Y7808" s="62"/>
      <c r="Z7808" s="105"/>
    </row>
    <row r="7809" spans="23:26" x14ac:dyDescent="0.25">
      <c r="W7809" s="104"/>
      <c r="X7809" s="199"/>
      <c r="Y7809" s="62"/>
      <c r="Z7809" s="105"/>
    </row>
    <row r="7810" spans="23:26" x14ac:dyDescent="0.25">
      <c r="W7810" s="104"/>
      <c r="X7810" s="199"/>
      <c r="Y7810" s="62"/>
      <c r="Z7810" s="105"/>
    </row>
    <row r="7811" spans="23:26" x14ac:dyDescent="0.25">
      <c r="W7811" s="104"/>
      <c r="X7811" s="199"/>
      <c r="Y7811" s="62"/>
      <c r="Z7811" s="105"/>
    </row>
    <row r="7812" spans="23:26" x14ac:dyDescent="0.25">
      <c r="W7812" s="104"/>
      <c r="X7812" s="199"/>
      <c r="Y7812" s="62"/>
      <c r="Z7812" s="105"/>
    </row>
    <row r="7813" spans="23:26" x14ac:dyDescent="0.25">
      <c r="W7813" s="104"/>
      <c r="X7813" s="199"/>
      <c r="Y7813" s="62"/>
      <c r="Z7813" s="105"/>
    </row>
    <row r="7814" spans="23:26" x14ac:dyDescent="0.25">
      <c r="W7814" s="104"/>
      <c r="X7814" s="199"/>
      <c r="Y7814" s="62"/>
      <c r="Z7814" s="105"/>
    </row>
    <row r="7815" spans="23:26" x14ac:dyDescent="0.25">
      <c r="W7815" s="104"/>
      <c r="X7815" s="199"/>
      <c r="Y7815" s="62"/>
      <c r="Z7815" s="105"/>
    </row>
    <row r="7816" spans="23:26" x14ac:dyDescent="0.25">
      <c r="W7816" s="104"/>
      <c r="X7816" s="199"/>
      <c r="Y7816" s="62"/>
      <c r="Z7816" s="105"/>
    </row>
    <row r="7817" spans="23:26" x14ac:dyDescent="0.25">
      <c r="W7817" s="104"/>
      <c r="X7817" s="199"/>
      <c r="Y7817" s="62"/>
      <c r="Z7817" s="105"/>
    </row>
    <row r="7818" spans="23:26" x14ac:dyDescent="0.25">
      <c r="W7818" s="104"/>
      <c r="X7818" s="199"/>
      <c r="Y7818" s="62"/>
      <c r="Z7818" s="105"/>
    </row>
    <row r="7819" spans="23:26" x14ac:dyDescent="0.25">
      <c r="W7819" s="104"/>
      <c r="X7819" s="199"/>
      <c r="Y7819" s="62"/>
      <c r="Z7819" s="105"/>
    </row>
    <row r="7820" spans="23:26" x14ac:dyDescent="0.25">
      <c r="W7820" s="104"/>
      <c r="X7820" s="199"/>
      <c r="Y7820" s="62"/>
      <c r="Z7820" s="105"/>
    </row>
    <row r="7821" spans="23:26" x14ac:dyDescent="0.25">
      <c r="W7821" s="104"/>
      <c r="X7821" s="199"/>
      <c r="Y7821" s="62"/>
      <c r="Z7821" s="105"/>
    </row>
    <row r="7822" spans="23:26" x14ac:dyDescent="0.25">
      <c r="W7822" s="104"/>
      <c r="X7822" s="199"/>
      <c r="Y7822" s="62"/>
      <c r="Z7822" s="105"/>
    </row>
    <row r="7823" spans="23:26" x14ac:dyDescent="0.25">
      <c r="W7823" s="104"/>
      <c r="X7823" s="199"/>
      <c r="Y7823" s="62"/>
      <c r="Z7823" s="105"/>
    </row>
    <row r="7824" spans="23:26" x14ac:dyDescent="0.25">
      <c r="W7824" s="104"/>
      <c r="X7824" s="199"/>
      <c r="Y7824" s="62"/>
      <c r="Z7824" s="105"/>
    </row>
    <row r="7825" spans="23:26" x14ac:dyDescent="0.25">
      <c r="W7825" s="104"/>
      <c r="X7825" s="199"/>
      <c r="Y7825" s="62"/>
      <c r="Z7825" s="105"/>
    </row>
    <row r="7826" spans="23:26" x14ac:dyDescent="0.25">
      <c r="W7826" s="104"/>
      <c r="X7826" s="199"/>
      <c r="Y7826" s="62"/>
      <c r="Z7826" s="105"/>
    </row>
    <row r="7827" spans="23:26" x14ac:dyDescent="0.25">
      <c r="W7827" s="104"/>
      <c r="X7827" s="199"/>
      <c r="Y7827" s="62"/>
      <c r="Z7827" s="105"/>
    </row>
    <row r="7828" spans="23:26" x14ac:dyDescent="0.25">
      <c r="W7828" s="104"/>
      <c r="X7828" s="199"/>
      <c r="Y7828" s="62"/>
      <c r="Z7828" s="105"/>
    </row>
    <row r="7829" spans="23:26" x14ac:dyDescent="0.25">
      <c r="W7829" s="104"/>
      <c r="X7829" s="199"/>
      <c r="Y7829" s="62"/>
      <c r="Z7829" s="105"/>
    </row>
    <row r="7830" spans="23:26" x14ac:dyDescent="0.25">
      <c r="W7830" s="104"/>
      <c r="X7830" s="199"/>
      <c r="Y7830" s="62"/>
      <c r="Z7830" s="105"/>
    </row>
    <row r="7831" spans="23:26" x14ac:dyDescent="0.25">
      <c r="W7831" s="104"/>
      <c r="X7831" s="199"/>
      <c r="Y7831" s="62"/>
      <c r="Z7831" s="105"/>
    </row>
    <row r="7832" spans="23:26" x14ac:dyDescent="0.25">
      <c r="W7832" s="104"/>
      <c r="X7832" s="199"/>
      <c r="Y7832" s="62"/>
      <c r="Z7832" s="105"/>
    </row>
    <row r="7833" spans="23:26" x14ac:dyDescent="0.25">
      <c r="W7833" s="104"/>
      <c r="X7833" s="199"/>
      <c r="Y7833" s="62"/>
      <c r="Z7833" s="105"/>
    </row>
    <row r="7834" spans="23:26" x14ac:dyDescent="0.25">
      <c r="W7834" s="104"/>
      <c r="X7834" s="199"/>
      <c r="Y7834" s="62"/>
      <c r="Z7834" s="105"/>
    </row>
    <row r="7835" spans="23:26" x14ac:dyDescent="0.25">
      <c r="W7835" s="104"/>
      <c r="X7835" s="199"/>
      <c r="Y7835" s="62"/>
      <c r="Z7835" s="105"/>
    </row>
    <row r="7836" spans="23:26" x14ac:dyDescent="0.25">
      <c r="W7836" s="104"/>
      <c r="X7836" s="199"/>
      <c r="Y7836" s="62"/>
      <c r="Z7836" s="105"/>
    </row>
    <row r="7837" spans="23:26" x14ac:dyDescent="0.25">
      <c r="W7837" s="104"/>
      <c r="X7837" s="199"/>
      <c r="Y7837" s="62"/>
      <c r="Z7837" s="105"/>
    </row>
    <row r="7838" spans="23:26" x14ac:dyDescent="0.25">
      <c r="W7838" s="104"/>
      <c r="X7838" s="199"/>
      <c r="Y7838" s="62"/>
      <c r="Z7838" s="105"/>
    </row>
    <row r="7839" spans="23:26" x14ac:dyDescent="0.25">
      <c r="W7839" s="104"/>
      <c r="X7839" s="199"/>
      <c r="Y7839" s="62"/>
      <c r="Z7839" s="105"/>
    </row>
    <row r="7840" spans="23:26" x14ac:dyDescent="0.25">
      <c r="W7840" s="104"/>
      <c r="X7840" s="199"/>
      <c r="Y7840" s="62"/>
      <c r="Z7840" s="105"/>
    </row>
    <row r="7841" spans="23:26" x14ac:dyDescent="0.25">
      <c r="W7841" s="104"/>
      <c r="X7841" s="199"/>
      <c r="Y7841" s="62"/>
      <c r="Z7841" s="105"/>
    </row>
    <row r="7842" spans="23:26" x14ac:dyDescent="0.25">
      <c r="W7842" s="104"/>
      <c r="X7842" s="199"/>
      <c r="Y7842" s="62"/>
      <c r="Z7842" s="105"/>
    </row>
    <row r="7843" spans="23:26" x14ac:dyDescent="0.25">
      <c r="W7843" s="104"/>
      <c r="X7843" s="199"/>
      <c r="Y7843" s="62"/>
      <c r="Z7843" s="105"/>
    </row>
    <row r="7844" spans="23:26" x14ac:dyDescent="0.25">
      <c r="W7844" s="104"/>
      <c r="X7844" s="199"/>
      <c r="Y7844" s="62"/>
      <c r="Z7844" s="105"/>
    </row>
    <row r="7845" spans="23:26" x14ac:dyDescent="0.25">
      <c r="W7845" s="104"/>
      <c r="X7845" s="199"/>
      <c r="Y7845" s="62"/>
      <c r="Z7845" s="105"/>
    </row>
    <row r="7846" spans="23:26" x14ac:dyDescent="0.25">
      <c r="W7846" s="104"/>
      <c r="X7846" s="199"/>
      <c r="Y7846" s="62"/>
      <c r="Z7846" s="105"/>
    </row>
    <row r="7847" spans="23:26" x14ac:dyDescent="0.25">
      <c r="W7847" s="104"/>
      <c r="X7847" s="199"/>
      <c r="Y7847" s="62"/>
      <c r="Z7847" s="105"/>
    </row>
    <row r="7848" spans="23:26" x14ac:dyDescent="0.25">
      <c r="W7848" s="104"/>
      <c r="X7848" s="199"/>
      <c r="Y7848" s="62"/>
      <c r="Z7848" s="105"/>
    </row>
    <row r="7849" spans="23:26" x14ac:dyDescent="0.25">
      <c r="W7849" s="104"/>
      <c r="X7849" s="199"/>
      <c r="Y7849" s="62"/>
      <c r="Z7849" s="105"/>
    </row>
    <row r="7850" spans="23:26" x14ac:dyDescent="0.25">
      <c r="W7850" s="104"/>
      <c r="X7850" s="199"/>
      <c r="Y7850" s="62"/>
      <c r="Z7850" s="105"/>
    </row>
    <row r="7851" spans="23:26" x14ac:dyDescent="0.25">
      <c r="W7851" s="104"/>
      <c r="X7851" s="199"/>
      <c r="Y7851" s="62"/>
      <c r="Z7851" s="105"/>
    </row>
    <row r="7852" spans="23:26" x14ac:dyDescent="0.25">
      <c r="W7852" s="104"/>
      <c r="X7852" s="199"/>
      <c r="Y7852" s="62"/>
      <c r="Z7852" s="105"/>
    </row>
    <row r="7853" spans="23:26" x14ac:dyDescent="0.25">
      <c r="W7853" s="104"/>
      <c r="X7853" s="199"/>
      <c r="Y7853" s="62"/>
      <c r="Z7853" s="105"/>
    </row>
    <row r="7854" spans="23:26" x14ac:dyDescent="0.25">
      <c r="W7854" s="104"/>
      <c r="X7854" s="199"/>
      <c r="Y7854" s="62"/>
      <c r="Z7854" s="105"/>
    </row>
    <row r="7855" spans="23:26" x14ac:dyDescent="0.25">
      <c r="W7855" s="104"/>
      <c r="X7855" s="199"/>
      <c r="Y7855" s="62"/>
      <c r="Z7855" s="105"/>
    </row>
    <row r="7856" spans="23:26" x14ac:dyDescent="0.25">
      <c r="W7856" s="104"/>
      <c r="X7856" s="199"/>
      <c r="Y7856" s="62"/>
      <c r="Z7856" s="105"/>
    </row>
    <row r="7857" spans="23:26" x14ac:dyDescent="0.25">
      <c r="W7857" s="104"/>
      <c r="X7857" s="199"/>
      <c r="Y7857" s="62"/>
      <c r="Z7857" s="105"/>
    </row>
    <row r="7858" spans="23:26" x14ac:dyDescent="0.25">
      <c r="W7858" s="104"/>
      <c r="X7858" s="199"/>
      <c r="Y7858" s="62"/>
      <c r="Z7858" s="105"/>
    </row>
    <row r="7859" spans="23:26" x14ac:dyDescent="0.25">
      <c r="W7859" s="104"/>
      <c r="X7859" s="199"/>
      <c r="Y7859" s="62"/>
      <c r="Z7859" s="105"/>
    </row>
    <row r="7860" spans="23:26" x14ac:dyDescent="0.25">
      <c r="W7860" s="104"/>
      <c r="X7860" s="199"/>
      <c r="Y7860" s="62"/>
      <c r="Z7860" s="105"/>
    </row>
    <row r="7861" spans="23:26" x14ac:dyDescent="0.25">
      <c r="W7861" s="104"/>
      <c r="X7861" s="199"/>
      <c r="Y7861" s="62"/>
      <c r="Z7861" s="105"/>
    </row>
    <row r="7862" spans="23:26" x14ac:dyDescent="0.25">
      <c r="W7862" s="104"/>
      <c r="X7862" s="199"/>
      <c r="Y7862" s="62"/>
      <c r="Z7862" s="105"/>
    </row>
    <row r="7863" spans="23:26" x14ac:dyDescent="0.25">
      <c r="W7863" s="104"/>
      <c r="X7863" s="199"/>
      <c r="Y7863" s="62"/>
      <c r="Z7863" s="105"/>
    </row>
    <row r="7864" spans="23:26" x14ac:dyDescent="0.25">
      <c r="W7864" s="104"/>
      <c r="X7864" s="199"/>
      <c r="Y7864" s="62"/>
      <c r="Z7864" s="105"/>
    </row>
    <row r="7865" spans="23:26" x14ac:dyDescent="0.25">
      <c r="W7865" s="104"/>
      <c r="X7865" s="199"/>
      <c r="Y7865" s="62"/>
      <c r="Z7865" s="105"/>
    </row>
    <row r="7866" spans="23:26" x14ac:dyDescent="0.25">
      <c r="W7866" s="104"/>
      <c r="X7866" s="199"/>
      <c r="Y7866" s="62"/>
      <c r="Z7866" s="105"/>
    </row>
    <row r="7867" spans="23:26" x14ac:dyDescent="0.25">
      <c r="W7867" s="104"/>
      <c r="X7867" s="199"/>
      <c r="Y7867" s="62"/>
      <c r="Z7867" s="105"/>
    </row>
    <row r="7868" spans="23:26" x14ac:dyDescent="0.25">
      <c r="W7868" s="104"/>
      <c r="X7868" s="199"/>
      <c r="Y7868" s="62"/>
      <c r="Z7868" s="105"/>
    </row>
    <row r="7869" spans="23:26" x14ac:dyDescent="0.25">
      <c r="W7869" s="104"/>
      <c r="X7869" s="199"/>
      <c r="Y7869" s="62"/>
      <c r="Z7869" s="105"/>
    </row>
    <row r="7870" spans="23:26" x14ac:dyDescent="0.25">
      <c r="W7870" s="104"/>
      <c r="X7870" s="199"/>
      <c r="Y7870" s="62"/>
      <c r="Z7870" s="105"/>
    </row>
    <row r="7871" spans="23:26" x14ac:dyDescent="0.25">
      <c r="W7871" s="104"/>
      <c r="X7871" s="199"/>
      <c r="Y7871" s="62"/>
      <c r="Z7871" s="105"/>
    </row>
    <row r="7872" spans="23:26" x14ac:dyDescent="0.25">
      <c r="W7872" s="104"/>
      <c r="X7872" s="199"/>
      <c r="Y7872" s="62"/>
      <c r="Z7872" s="105"/>
    </row>
    <row r="7873" spans="23:26" x14ac:dyDescent="0.25">
      <c r="W7873" s="104"/>
      <c r="X7873" s="199"/>
      <c r="Y7873" s="62"/>
      <c r="Z7873" s="105"/>
    </row>
    <row r="7874" spans="23:26" x14ac:dyDescent="0.25">
      <c r="W7874" s="104"/>
      <c r="X7874" s="199"/>
      <c r="Y7874" s="62"/>
      <c r="Z7874" s="105"/>
    </row>
    <row r="7875" spans="23:26" x14ac:dyDescent="0.25">
      <c r="W7875" s="104"/>
      <c r="X7875" s="199"/>
      <c r="Y7875" s="62"/>
      <c r="Z7875" s="105"/>
    </row>
    <row r="7876" spans="23:26" x14ac:dyDescent="0.25">
      <c r="W7876" s="104"/>
      <c r="X7876" s="199"/>
      <c r="Y7876" s="62"/>
      <c r="Z7876" s="105"/>
    </row>
    <row r="7877" spans="23:26" x14ac:dyDescent="0.25">
      <c r="W7877" s="104"/>
      <c r="X7877" s="199"/>
      <c r="Y7877" s="62"/>
      <c r="Z7877" s="105"/>
    </row>
    <row r="7878" spans="23:26" x14ac:dyDescent="0.25">
      <c r="W7878" s="104"/>
      <c r="X7878" s="199"/>
      <c r="Y7878" s="62"/>
      <c r="Z7878" s="105"/>
    </row>
    <row r="7879" spans="23:26" x14ac:dyDescent="0.25">
      <c r="W7879" s="104"/>
      <c r="X7879" s="199"/>
      <c r="Y7879" s="62"/>
      <c r="Z7879" s="105"/>
    </row>
    <row r="7880" spans="23:26" x14ac:dyDescent="0.25">
      <c r="W7880" s="104"/>
      <c r="X7880" s="199"/>
      <c r="Y7880" s="62"/>
      <c r="Z7880" s="105"/>
    </row>
    <row r="7881" spans="23:26" x14ac:dyDescent="0.25">
      <c r="W7881" s="104"/>
      <c r="X7881" s="199"/>
      <c r="Y7881" s="62"/>
      <c r="Z7881" s="105"/>
    </row>
    <row r="7882" spans="23:26" x14ac:dyDescent="0.25">
      <c r="W7882" s="104"/>
      <c r="X7882" s="199"/>
      <c r="Y7882" s="62"/>
      <c r="Z7882" s="105"/>
    </row>
    <row r="7883" spans="23:26" x14ac:dyDescent="0.25">
      <c r="W7883" s="104"/>
      <c r="X7883" s="199"/>
      <c r="Y7883" s="62"/>
      <c r="Z7883" s="105"/>
    </row>
    <row r="7884" spans="23:26" x14ac:dyDescent="0.25">
      <c r="W7884" s="104"/>
      <c r="X7884" s="199"/>
      <c r="Y7884" s="62"/>
      <c r="Z7884" s="105"/>
    </row>
    <row r="7885" spans="23:26" x14ac:dyDescent="0.25">
      <c r="W7885" s="104"/>
      <c r="X7885" s="199"/>
      <c r="Y7885" s="62"/>
      <c r="Z7885" s="105"/>
    </row>
    <row r="7886" spans="23:26" x14ac:dyDescent="0.25">
      <c r="W7886" s="104"/>
      <c r="X7886" s="199"/>
      <c r="Y7886" s="62"/>
      <c r="Z7886" s="105"/>
    </row>
    <row r="7887" spans="23:26" x14ac:dyDescent="0.25">
      <c r="W7887" s="104"/>
      <c r="X7887" s="199"/>
      <c r="Y7887" s="62"/>
      <c r="Z7887" s="105"/>
    </row>
    <row r="7888" spans="23:26" x14ac:dyDescent="0.25">
      <c r="W7888" s="104"/>
      <c r="X7888" s="199"/>
      <c r="Y7888" s="62"/>
      <c r="Z7888" s="105"/>
    </row>
    <row r="7889" spans="23:26" x14ac:dyDescent="0.25">
      <c r="W7889" s="104"/>
      <c r="X7889" s="199"/>
      <c r="Y7889" s="62"/>
      <c r="Z7889" s="105"/>
    </row>
    <row r="7890" spans="23:26" x14ac:dyDescent="0.25">
      <c r="W7890" s="104"/>
      <c r="X7890" s="199"/>
      <c r="Y7890" s="62"/>
      <c r="Z7890" s="105"/>
    </row>
    <row r="7891" spans="23:26" x14ac:dyDescent="0.25">
      <c r="W7891" s="104"/>
      <c r="X7891" s="199"/>
      <c r="Y7891" s="62"/>
      <c r="Z7891" s="105"/>
    </row>
    <row r="7892" spans="23:26" x14ac:dyDescent="0.25">
      <c r="W7892" s="104"/>
      <c r="X7892" s="199"/>
      <c r="Y7892" s="62"/>
      <c r="Z7892" s="105"/>
    </row>
    <row r="7893" spans="23:26" x14ac:dyDescent="0.25">
      <c r="W7893" s="104"/>
      <c r="X7893" s="199"/>
      <c r="Y7893" s="62"/>
      <c r="Z7893" s="105"/>
    </row>
    <row r="7894" spans="23:26" x14ac:dyDescent="0.25">
      <c r="W7894" s="104"/>
      <c r="X7894" s="199"/>
      <c r="Y7894" s="62"/>
      <c r="Z7894" s="105"/>
    </row>
    <row r="7895" spans="23:26" x14ac:dyDescent="0.25">
      <c r="W7895" s="104"/>
      <c r="X7895" s="199"/>
      <c r="Y7895" s="62"/>
      <c r="Z7895" s="105"/>
    </row>
    <row r="7896" spans="23:26" x14ac:dyDescent="0.25">
      <c r="W7896" s="104"/>
      <c r="X7896" s="199"/>
      <c r="Y7896" s="62"/>
      <c r="Z7896" s="105"/>
    </row>
    <row r="7897" spans="23:26" x14ac:dyDescent="0.25">
      <c r="W7897" s="104"/>
      <c r="X7897" s="199"/>
      <c r="Y7897" s="62"/>
      <c r="Z7897" s="105"/>
    </row>
    <row r="7898" spans="23:26" x14ac:dyDescent="0.25">
      <c r="W7898" s="104"/>
      <c r="X7898" s="199"/>
      <c r="Y7898" s="62"/>
      <c r="Z7898" s="105"/>
    </row>
    <row r="7899" spans="23:26" x14ac:dyDescent="0.25">
      <c r="W7899" s="104"/>
      <c r="X7899" s="199"/>
      <c r="Y7899" s="62"/>
      <c r="Z7899" s="105"/>
    </row>
    <row r="7900" spans="23:26" x14ac:dyDescent="0.25">
      <c r="W7900" s="104"/>
      <c r="X7900" s="199"/>
      <c r="Y7900" s="62"/>
      <c r="Z7900" s="105"/>
    </row>
    <row r="7901" spans="23:26" x14ac:dyDescent="0.25">
      <c r="W7901" s="104"/>
      <c r="X7901" s="199"/>
      <c r="Y7901" s="62"/>
      <c r="Z7901" s="105"/>
    </row>
    <row r="7902" spans="23:26" x14ac:dyDescent="0.25">
      <c r="W7902" s="104"/>
      <c r="X7902" s="199"/>
      <c r="Y7902" s="62"/>
      <c r="Z7902" s="105"/>
    </row>
    <row r="7903" spans="23:26" x14ac:dyDescent="0.25">
      <c r="W7903" s="104"/>
      <c r="X7903" s="199"/>
      <c r="Y7903" s="62"/>
      <c r="Z7903" s="105"/>
    </row>
    <row r="7904" spans="23:26" x14ac:dyDescent="0.25">
      <c r="W7904" s="104"/>
      <c r="X7904" s="199"/>
      <c r="Y7904" s="62"/>
      <c r="Z7904" s="105"/>
    </row>
    <row r="7905" spans="23:26" x14ac:dyDescent="0.25">
      <c r="W7905" s="104"/>
      <c r="X7905" s="199"/>
      <c r="Y7905" s="62"/>
      <c r="Z7905" s="105"/>
    </row>
    <row r="7906" spans="23:26" x14ac:dyDescent="0.25">
      <c r="W7906" s="104"/>
      <c r="X7906" s="199"/>
      <c r="Y7906" s="62"/>
      <c r="Z7906" s="105"/>
    </row>
    <row r="7907" spans="23:26" x14ac:dyDescent="0.25">
      <c r="W7907" s="104"/>
      <c r="X7907" s="199"/>
      <c r="Y7907" s="62"/>
      <c r="Z7907" s="105"/>
    </row>
    <row r="7908" spans="23:26" x14ac:dyDescent="0.25">
      <c r="W7908" s="104"/>
      <c r="X7908" s="199"/>
      <c r="Y7908" s="62"/>
      <c r="Z7908" s="105"/>
    </row>
    <row r="7909" spans="23:26" x14ac:dyDescent="0.25">
      <c r="W7909" s="104"/>
      <c r="X7909" s="199"/>
      <c r="Y7909" s="62"/>
      <c r="Z7909" s="105"/>
    </row>
    <row r="7910" spans="23:26" x14ac:dyDescent="0.25">
      <c r="W7910" s="104"/>
      <c r="X7910" s="199"/>
      <c r="Y7910" s="62"/>
      <c r="Z7910" s="105"/>
    </row>
    <row r="7911" spans="23:26" x14ac:dyDescent="0.25">
      <c r="W7911" s="104"/>
      <c r="X7911" s="199"/>
      <c r="Y7911" s="62"/>
      <c r="Z7911" s="105"/>
    </row>
    <row r="7912" spans="23:26" x14ac:dyDescent="0.25">
      <c r="W7912" s="104"/>
      <c r="X7912" s="199"/>
      <c r="Y7912" s="62"/>
      <c r="Z7912" s="105"/>
    </row>
    <row r="7913" spans="23:26" x14ac:dyDescent="0.25">
      <c r="W7913" s="104"/>
      <c r="X7913" s="199"/>
      <c r="Y7913" s="62"/>
      <c r="Z7913" s="105"/>
    </row>
    <row r="7914" spans="23:26" x14ac:dyDescent="0.25">
      <c r="W7914" s="104"/>
      <c r="X7914" s="199"/>
      <c r="Y7914" s="62"/>
      <c r="Z7914" s="105"/>
    </row>
    <row r="7915" spans="23:26" x14ac:dyDescent="0.25">
      <c r="W7915" s="104"/>
      <c r="X7915" s="199"/>
      <c r="Y7915" s="62"/>
      <c r="Z7915" s="105"/>
    </row>
    <row r="7916" spans="23:26" x14ac:dyDescent="0.25">
      <c r="W7916" s="104"/>
      <c r="X7916" s="199"/>
      <c r="Y7916" s="62"/>
      <c r="Z7916" s="105"/>
    </row>
    <row r="7917" spans="23:26" x14ac:dyDescent="0.25">
      <c r="W7917" s="104"/>
      <c r="X7917" s="199"/>
      <c r="Y7917" s="62"/>
      <c r="Z7917" s="105"/>
    </row>
    <row r="7918" spans="23:26" x14ac:dyDescent="0.25">
      <c r="W7918" s="104"/>
      <c r="X7918" s="199"/>
      <c r="Y7918" s="62"/>
      <c r="Z7918" s="105"/>
    </row>
    <row r="7919" spans="23:26" x14ac:dyDescent="0.25">
      <c r="W7919" s="104"/>
      <c r="X7919" s="199"/>
      <c r="Y7919" s="62"/>
      <c r="Z7919" s="105"/>
    </row>
    <row r="7920" spans="23:26" x14ac:dyDescent="0.25">
      <c r="W7920" s="104"/>
      <c r="X7920" s="199"/>
      <c r="Y7920" s="62"/>
      <c r="Z7920" s="105"/>
    </row>
    <row r="7921" spans="23:26" x14ac:dyDescent="0.25">
      <c r="W7921" s="104"/>
      <c r="X7921" s="199"/>
      <c r="Y7921" s="62"/>
      <c r="Z7921" s="105"/>
    </row>
    <row r="7922" spans="23:26" x14ac:dyDescent="0.25">
      <c r="W7922" s="104"/>
      <c r="X7922" s="199"/>
      <c r="Y7922" s="62"/>
      <c r="Z7922" s="105"/>
    </row>
    <row r="7923" spans="23:26" x14ac:dyDescent="0.25">
      <c r="W7923" s="104"/>
      <c r="X7923" s="199"/>
      <c r="Y7923" s="62"/>
      <c r="Z7923" s="105"/>
    </row>
    <row r="7924" spans="23:26" x14ac:dyDescent="0.25">
      <c r="W7924" s="104"/>
      <c r="X7924" s="199"/>
      <c r="Y7924" s="62"/>
      <c r="Z7924" s="105"/>
    </row>
    <row r="7925" spans="23:26" x14ac:dyDescent="0.25">
      <c r="W7925" s="104"/>
      <c r="X7925" s="199"/>
      <c r="Y7925" s="62"/>
      <c r="Z7925" s="105"/>
    </row>
    <row r="7926" spans="23:26" x14ac:dyDescent="0.25">
      <c r="W7926" s="104"/>
      <c r="X7926" s="199"/>
      <c r="Y7926" s="62"/>
      <c r="Z7926" s="105"/>
    </row>
    <row r="7927" spans="23:26" x14ac:dyDescent="0.25">
      <c r="W7927" s="104"/>
      <c r="X7927" s="199"/>
      <c r="Y7927" s="62"/>
      <c r="Z7927" s="105"/>
    </row>
    <row r="7928" spans="23:26" x14ac:dyDescent="0.25">
      <c r="W7928" s="104"/>
      <c r="X7928" s="199"/>
      <c r="Y7928" s="62"/>
      <c r="Z7928" s="105"/>
    </row>
    <row r="7929" spans="23:26" x14ac:dyDescent="0.25">
      <c r="W7929" s="104"/>
      <c r="X7929" s="199"/>
      <c r="Y7929" s="62"/>
      <c r="Z7929" s="105"/>
    </row>
    <row r="7930" spans="23:26" x14ac:dyDescent="0.25">
      <c r="W7930" s="104"/>
      <c r="X7930" s="199"/>
      <c r="Y7930" s="62"/>
      <c r="Z7930" s="105"/>
    </row>
    <row r="7931" spans="23:26" x14ac:dyDescent="0.25">
      <c r="W7931" s="104"/>
      <c r="X7931" s="199"/>
      <c r="Y7931" s="62"/>
      <c r="Z7931" s="105"/>
    </row>
    <row r="7932" spans="23:26" x14ac:dyDescent="0.25">
      <c r="W7932" s="104"/>
      <c r="X7932" s="199"/>
      <c r="Y7932" s="62"/>
      <c r="Z7932" s="105"/>
    </row>
    <row r="7933" spans="23:26" x14ac:dyDescent="0.25">
      <c r="W7933" s="104"/>
      <c r="X7933" s="199"/>
      <c r="Y7933" s="62"/>
      <c r="Z7933" s="105"/>
    </row>
    <row r="7934" spans="23:26" x14ac:dyDescent="0.25">
      <c r="W7934" s="104"/>
      <c r="X7934" s="199"/>
      <c r="Y7934" s="62"/>
      <c r="Z7934" s="105"/>
    </row>
    <row r="7935" spans="23:26" x14ac:dyDescent="0.25">
      <c r="W7935" s="104"/>
      <c r="X7935" s="199"/>
      <c r="Y7935" s="62"/>
      <c r="Z7935" s="105"/>
    </row>
    <row r="7936" spans="23:26" x14ac:dyDescent="0.25">
      <c r="W7936" s="104"/>
      <c r="X7936" s="199"/>
      <c r="Y7936" s="62"/>
      <c r="Z7936" s="105"/>
    </row>
    <row r="7937" spans="23:26" x14ac:dyDescent="0.25">
      <c r="W7937" s="104"/>
      <c r="X7937" s="199"/>
      <c r="Y7937" s="62"/>
      <c r="Z7937" s="105"/>
    </row>
    <row r="7938" spans="23:26" x14ac:dyDescent="0.25">
      <c r="W7938" s="104"/>
      <c r="X7938" s="199"/>
      <c r="Y7938" s="62"/>
      <c r="Z7938" s="105"/>
    </row>
    <row r="7939" spans="23:26" x14ac:dyDescent="0.25">
      <c r="W7939" s="104"/>
      <c r="X7939" s="199"/>
      <c r="Y7939" s="62"/>
      <c r="Z7939" s="105"/>
    </row>
    <row r="7940" spans="23:26" x14ac:dyDescent="0.25">
      <c r="W7940" s="104"/>
      <c r="X7940" s="199"/>
      <c r="Y7940" s="62"/>
      <c r="Z7940" s="105"/>
    </row>
    <row r="7941" spans="23:26" x14ac:dyDescent="0.25">
      <c r="W7941" s="104"/>
      <c r="X7941" s="199"/>
      <c r="Y7941" s="62"/>
      <c r="Z7941" s="105"/>
    </row>
    <row r="7942" spans="23:26" x14ac:dyDescent="0.25">
      <c r="W7942" s="104"/>
      <c r="X7942" s="199"/>
      <c r="Y7942" s="62"/>
      <c r="Z7942" s="105"/>
    </row>
    <row r="7943" spans="23:26" x14ac:dyDescent="0.25">
      <c r="W7943" s="104"/>
      <c r="X7943" s="199"/>
      <c r="Y7943" s="62"/>
      <c r="Z7943" s="105"/>
    </row>
    <row r="7944" spans="23:26" x14ac:dyDescent="0.25">
      <c r="W7944" s="104"/>
      <c r="X7944" s="199"/>
      <c r="Y7944" s="62"/>
      <c r="Z7944" s="105"/>
    </row>
    <row r="7945" spans="23:26" x14ac:dyDescent="0.25">
      <c r="W7945" s="104"/>
      <c r="X7945" s="199"/>
      <c r="Y7945" s="62"/>
      <c r="Z7945" s="105"/>
    </row>
    <row r="7946" spans="23:26" x14ac:dyDescent="0.25">
      <c r="W7946" s="104"/>
      <c r="X7946" s="199"/>
      <c r="Y7946" s="62"/>
      <c r="Z7946" s="105"/>
    </row>
    <row r="7947" spans="23:26" x14ac:dyDescent="0.25">
      <c r="W7947" s="104"/>
      <c r="X7947" s="199"/>
      <c r="Y7947" s="62"/>
      <c r="Z7947" s="105"/>
    </row>
    <row r="7948" spans="23:26" x14ac:dyDescent="0.25">
      <c r="W7948" s="104"/>
      <c r="X7948" s="199"/>
      <c r="Y7948" s="62"/>
      <c r="Z7948" s="105"/>
    </row>
    <row r="7949" spans="23:26" x14ac:dyDescent="0.25">
      <c r="W7949" s="104"/>
      <c r="X7949" s="199"/>
      <c r="Y7949" s="62"/>
      <c r="Z7949" s="105"/>
    </row>
    <row r="7950" spans="23:26" x14ac:dyDescent="0.25">
      <c r="W7950" s="104"/>
      <c r="X7950" s="199"/>
      <c r="Y7950" s="62"/>
      <c r="Z7950" s="105"/>
    </row>
    <row r="7951" spans="23:26" x14ac:dyDescent="0.25">
      <c r="W7951" s="104"/>
      <c r="X7951" s="199"/>
      <c r="Y7951" s="62"/>
      <c r="Z7951" s="105"/>
    </row>
    <row r="7952" spans="23:26" x14ac:dyDescent="0.25">
      <c r="W7952" s="104"/>
      <c r="X7952" s="199"/>
      <c r="Y7952" s="62"/>
      <c r="Z7952" s="105"/>
    </row>
    <row r="7953" spans="23:26" x14ac:dyDescent="0.25">
      <c r="W7953" s="104"/>
      <c r="X7953" s="199"/>
      <c r="Y7953" s="62"/>
      <c r="Z7953" s="105"/>
    </row>
    <row r="7954" spans="23:26" x14ac:dyDescent="0.25">
      <c r="W7954" s="104"/>
      <c r="X7954" s="199"/>
      <c r="Y7954" s="62"/>
      <c r="Z7954" s="105"/>
    </row>
    <row r="7955" spans="23:26" x14ac:dyDescent="0.25">
      <c r="W7955" s="104"/>
      <c r="X7955" s="199"/>
      <c r="Y7955" s="62"/>
      <c r="Z7955" s="105"/>
    </row>
    <row r="7956" spans="23:26" x14ac:dyDescent="0.25">
      <c r="W7956" s="104"/>
      <c r="X7956" s="199"/>
      <c r="Y7956" s="62"/>
      <c r="Z7956" s="105"/>
    </row>
    <row r="7957" spans="23:26" x14ac:dyDescent="0.25">
      <c r="W7957" s="104"/>
      <c r="X7957" s="199"/>
      <c r="Y7957" s="62"/>
      <c r="Z7957" s="105"/>
    </row>
    <row r="7958" spans="23:26" x14ac:dyDescent="0.25">
      <c r="W7958" s="104"/>
      <c r="X7958" s="199"/>
      <c r="Y7958" s="62"/>
      <c r="Z7958" s="105"/>
    </row>
    <row r="7959" spans="23:26" x14ac:dyDescent="0.25">
      <c r="W7959" s="104"/>
      <c r="X7959" s="199"/>
      <c r="Y7959" s="62"/>
      <c r="Z7959" s="105"/>
    </row>
    <row r="7960" spans="23:26" x14ac:dyDescent="0.25">
      <c r="W7960" s="104"/>
      <c r="X7960" s="199"/>
      <c r="Y7960" s="62"/>
      <c r="Z7960" s="105"/>
    </row>
    <row r="7961" spans="23:26" x14ac:dyDescent="0.25">
      <c r="W7961" s="104"/>
      <c r="X7961" s="199"/>
      <c r="Y7961" s="62"/>
      <c r="Z7961" s="105"/>
    </row>
    <row r="7962" spans="23:26" x14ac:dyDescent="0.25">
      <c r="W7962" s="104"/>
      <c r="X7962" s="199"/>
      <c r="Y7962" s="62"/>
      <c r="Z7962" s="105"/>
    </row>
    <row r="7963" spans="23:26" x14ac:dyDescent="0.25">
      <c r="W7963" s="104"/>
      <c r="X7963" s="199"/>
      <c r="Y7963" s="62"/>
      <c r="Z7963" s="105"/>
    </row>
    <row r="7964" spans="23:26" x14ac:dyDescent="0.25">
      <c r="W7964" s="104"/>
      <c r="X7964" s="199"/>
      <c r="Y7964" s="62"/>
      <c r="Z7964" s="105"/>
    </row>
    <row r="7965" spans="23:26" x14ac:dyDescent="0.25">
      <c r="W7965" s="104"/>
      <c r="X7965" s="199"/>
      <c r="Y7965" s="62"/>
      <c r="Z7965" s="105"/>
    </row>
    <row r="7966" spans="23:26" x14ac:dyDescent="0.25">
      <c r="W7966" s="104"/>
      <c r="X7966" s="199"/>
      <c r="Y7966" s="62"/>
      <c r="Z7966" s="105"/>
    </row>
    <row r="7967" spans="23:26" x14ac:dyDescent="0.25">
      <c r="W7967" s="104"/>
      <c r="X7967" s="199"/>
      <c r="Y7967" s="62"/>
      <c r="Z7967" s="105"/>
    </row>
    <row r="7968" spans="23:26" x14ac:dyDescent="0.25">
      <c r="W7968" s="104"/>
      <c r="X7968" s="199"/>
      <c r="Y7968" s="62"/>
      <c r="Z7968" s="105"/>
    </row>
    <row r="7969" spans="23:26" x14ac:dyDescent="0.25">
      <c r="W7969" s="104"/>
      <c r="X7969" s="199"/>
      <c r="Y7969" s="62"/>
      <c r="Z7969" s="105"/>
    </row>
    <row r="7970" spans="23:26" x14ac:dyDescent="0.25">
      <c r="W7970" s="104"/>
      <c r="X7970" s="199"/>
      <c r="Y7970" s="62"/>
      <c r="Z7970" s="105"/>
    </row>
    <row r="7971" spans="23:26" x14ac:dyDescent="0.25">
      <c r="W7971" s="104"/>
      <c r="X7971" s="199"/>
      <c r="Y7971" s="62"/>
      <c r="Z7971" s="105"/>
    </row>
    <row r="7972" spans="23:26" x14ac:dyDescent="0.25">
      <c r="W7972" s="104"/>
      <c r="X7972" s="199"/>
      <c r="Y7972" s="62"/>
      <c r="Z7972" s="105"/>
    </row>
    <row r="7973" spans="23:26" x14ac:dyDescent="0.25">
      <c r="W7973" s="104"/>
      <c r="X7973" s="199"/>
      <c r="Y7973" s="62"/>
      <c r="Z7973" s="105"/>
    </row>
    <row r="7974" spans="23:26" x14ac:dyDescent="0.25">
      <c r="W7974" s="104"/>
      <c r="X7974" s="199"/>
      <c r="Y7974" s="62"/>
      <c r="Z7974" s="105"/>
    </row>
    <row r="7975" spans="23:26" x14ac:dyDescent="0.25">
      <c r="W7975" s="104"/>
      <c r="X7975" s="199"/>
      <c r="Y7975" s="62"/>
      <c r="Z7975" s="105"/>
    </row>
    <row r="7976" spans="23:26" x14ac:dyDescent="0.25">
      <c r="W7976" s="104"/>
      <c r="X7976" s="199"/>
      <c r="Y7976" s="62"/>
      <c r="Z7976" s="105"/>
    </row>
    <row r="7977" spans="23:26" x14ac:dyDescent="0.25">
      <c r="W7977" s="104"/>
      <c r="X7977" s="199"/>
      <c r="Y7977" s="62"/>
      <c r="Z7977" s="105"/>
    </row>
    <row r="7978" spans="23:26" x14ac:dyDescent="0.25">
      <c r="W7978" s="104"/>
      <c r="X7978" s="199"/>
      <c r="Y7978" s="62"/>
      <c r="Z7978" s="105"/>
    </row>
    <row r="7979" spans="23:26" x14ac:dyDescent="0.25">
      <c r="W7979" s="104"/>
      <c r="X7979" s="199"/>
      <c r="Y7979" s="62"/>
      <c r="Z7979" s="105"/>
    </row>
    <row r="7980" spans="23:26" x14ac:dyDescent="0.25">
      <c r="W7980" s="104"/>
      <c r="X7980" s="199"/>
      <c r="Y7980" s="62"/>
      <c r="Z7980" s="105"/>
    </row>
    <row r="7981" spans="23:26" x14ac:dyDescent="0.25">
      <c r="W7981" s="104"/>
      <c r="X7981" s="199"/>
      <c r="Y7981" s="62"/>
      <c r="Z7981" s="105"/>
    </row>
    <row r="7982" spans="23:26" x14ac:dyDescent="0.25">
      <c r="W7982" s="104"/>
      <c r="X7982" s="199"/>
      <c r="Y7982" s="62"/>
      <c r="Z7982" s="105"/>
    </row>
    <row r="7983" spans="23:26" x14ac:dyDescent="0.25">
      <c r="W7983" s="104"/>
      <c r="X7983" s="199"/>
      <c r="Y7983" s="62"/>
      <c r="Z7983" s="105"/>
    </row>
    <row r="7984" spans="23:26" x14ac:dyDescent="0.25">
      <c r="W7984" s="104"/>
      <c r="X7984" s="199"/>
      <c r="Y7984" s="62"/>
      <c r="Z7984" s="105"/>
    </row>
    <row r="7985" spans="23:26" x14ac:dyDescent="0.25">
      <c r="W7985" s="104"/>
      <c r="X7985" s="199"/>
      <c r="Y7985" s="62"/>
      <c r="Z7985" s="105"/>
    </row>
    <row r="7986" spans="23:26" x14ac:dyDescent="0.25">
      <c r="W7986" s="104"/>
      <c r="X7986" s="199"/>
      <c r="Y7986" s="62"/>
      <c r="Z7986" s="105"/>
    </row>
    <row r="7987" spans="23:26" x14ac:dyDescent="0.25">
      <c r="W7987" s="104"/>
      <c r="X7987" s="199"/>
      <c r="Y7987" s="62"/>
      <c r="Z7987" s="105"/>
    </row>
    <row r="7988" spans="23:26" x14ac:dyDescent="0.25">
      <c r="W7988" s="104"/>
      <c r="X7988" s="199"/>
      <c r="Y7988" s="62"/>
      <c r="Z7988" s="105"/>
    </row>
    <row r="7989" spans="23:26" x14ac:dyDescent="0.25">
      <c r="W7989" s="104"/>
      <c r="X7989" s="199"/>
      <c r="Y7989" s="62"/>
      <c r="Z7989" s="105"/>
    </row>
    <row r="7990" spans="23:26" x14ac:dyDescent="0.25">
      <c r="W7990" s="104"/>
      <c r="X7990" s="199"/>
      <c r="Y7990" s="62"/>
      <c r="Z7990" s="105"/>
    </row>
    <row r="7991" spans="23:26" x14ac:dyDescent="0.25">
      <c r="W7991" s="104"/>
      <c r="X7991" s="199"/>
      <c r="Y7991" s="62"/>
      <c r="Z7991" s="105"/>
    </row>
    <row r="7992" spans="23:26" x14ac:dyDescent="0.25">
      <c r="W7992" s="104"/>
      <c r="X7992" s="199"/>
      <c r="Y7992" s="62"/>
      <c r="Z7992" s="105"/>
    </row>
    <row r="7993" spans="23:26" x14ac:dyDescent="0.25">
      <c r="W7993" s="104"/>
      <c r="X7993" s="199"/>
      <c r="Y7993" s="62"/>
      <c r="Z7993" s="105"/>
    </row>
    <row r="7994" spans="23:26" x14ac:dyDescent="0.25">
      <c r="W7994" s="104"/>
      <c r="X7994" s="199"/>
      <c r="Y7994" s="62"/>
      <c r="Z7994" s="105"/>
    </row>
    <row r="7995" spans="23:26" x14ac:dyDescent="0.25">
      <c r="W7995" s="104"/>
      <c r="X7995" s="199"/>
      <c r="Y7995" s="62"/>
      <c r="Z7995" s="105"/>
    </row>
    <row r="7996" spans="23:26" x14ac:dyDescent="0.25">
      <c r="W7996" s="104"/>
      <c r="X7996" s="199"/>
      <c r="Y7996" s="62"/>
      <c r="Z7996" s="105"/>
    </row>
    <row r="7997" spans="23:26" x14ac:dyDescent="0.25">
      <c r="W7997" s="104"/>
      <c r="X7997" s="199"/>
      <c r="Y7997" s="62"/>
      <c r="Z7997" s="105"/>
    </row>
    <row r="7998" spans="23:26" x14ac:dyDescent="0.25">
      <c r="W7998" s="104"/>
      <c r="X7998" s="199"/>
      <c r="Y7998" s="62"/>
      <c r="Z7998" s="105"/>
    </row>
    <row r="7999" spans="23:26" x14ac:dyDescent="0.25">
      <c r="W7999" s="104"/>
      <c r="X7999" s="199"/>
      <c r="Y7999" s="62"/>
      <c r="Z7999" s="105"/>
    </row>
    <row r="8000" spans="23:26" x14ac:dyDescent="0.25">
      <c r="W8000" s="104"/>
      <c r="X8000" s="199"/>
      <c r="Y8000" s="62"/>
      <c r="Z8000" s="105"/>
    </row>
    <row r="8001" spans="23:26" x14ac:dyDescent="0.25">
      <c r="W8001" s="104"/>
      <c r="X8001" s="199"/>
      <c r="Y8001" s="62"/>
      <c r="Z8001" s="105"/>
    </row>
    <row r="8002" spans="23:26" x14ac:dyDescent="0.25">
      <c r="W8002" s="104"/>
      <c r="X8002" s="199"/>
      <c r="Y8002" s="62"/>
      <c r="Z8002" s="105"/>
    </row>
    <row r="8003" spans="23:26" x14ac:dyDescent="0.25">
      <c r="W8003" s="104"/>
      <c r="X8003" s="199"/>
      <c r="Y8003" s="62"/>
      <c r="Z8003" s="105"/>
    </row>
    <row r="8004" spans="23:26" x14ac:dyDescent="0.25">
      <c r="W8004" s="104"/>
      <c r="X8004" s="199"/>
      <c r="Y8004" s="62"/>
      <c r="Z8004" s="105"/>
    </row>
    <row r="8005" spans="23:26" x14ac:dyDescent="0.25">
      <c r="W8005" s="104"/>
      <c r="X8005" s="199"/>
      <c r="Y8005" s="62"/>
      <c r="Z8005" s="105"/>
    </row>
    <row r="8006" spans="23:26" x14ac:dyDescent="0.25">
      <c r="W8006" s="104"/>
      <c r="X8006" s="199"/>
      <c r="Y8006" s="62"/>
      <c r="Z8006" s="105"/>
    </row>
    <row r="8007" spans="23:26" x14ac:dyDescent="0.25">
      <c r="W8007" s="104"/>
      <c r="X8007" s="199"/>
      <c r="Y8007" s="62"/>
      <c r="Z8007" s="105"/>
    </row>
    <row r="8008" spans="23:26" x14ac:dyDescent="0.25">
      <c r="W8008" s="104"/>
      <c r="X8008" s="199"/>
      <c r="Y8008" s="62"/>
      <c r="Z8008" s="105"/>
    </row>
    <row r="8009" spans="23:26" x14ac:dyDescent="0.25">
      <c r="W8009" s="104"/>
      <c r="X8009" s="199"/>
      <c r="Y8009" s="62"/>
      <c r="Z8009" s="105"/>
    </row>
    <row r="8010" spans="23:26" x14ac:dyDescent="0.25">
      <c r="W8010" s="104"/>
      <c r="X8010" s="199"/>
      <c r="Y8010" s="62"/>
      <c r="Z8010" s="105"/>
    </row>
    <row r="8011" spans="23:26" x14ac:dyDescent="0.25">
      <c r="W8011" s="104"/>
      <c r="X8011" s="199"/>
      <c r="Y8011" s="62"/>
      <c r="Z8011" s="105"/>
    </row>
    <row r="8012" spans="23:26" x14ac:dyDescent="0.25">
      <c r="W8012" s="104"/>
      <c r="X8012" s="199"/>
      <c r="Y8012" s="62"/>
      <c r="Z8012" s="105"/>
    </row>
    <row r="8013" spans="23:26" x14ac:dyDescent="0.25">
      <c r="W8013" s="104"/>
      <c r="X8013" s="199"/>
      <c r="Y8013" s="62"/>
      <c r="Z8013" s="105"/>
    </row>
    <row r="8014" spans="23:26" x14ac:dyDescent="0.25">
      <c r="W8014" s="104"/>
      <c r="X8014" s="199"/>
      <c r="Y8014" s="62"/>
      <c r="Z8014" s="105"/>
    </row>
    <row r="8015" spans="23:26" x14ac:dyDescent="0.25">
      <c r="W8015" s="104"/>
      <c r="X8015" s="199"/>
      <c r="Y8015" s="62"/>
      <c r="Z8015" s="105"/>
    </row>
    <row r="8016" spans="23:26" x14ac:dyDescent="0.25">
      <c r="W8016" s="104"/>
      <c r="X8016" s="199"/>
      <c r="Y8016" s="62"/>
      <c r="Z8016" s="105"/>
    </row>
    <row r="8017" spans="23:26" x14ac:dyDescent="0.25">
      <c r="W8017" s="104"/>
      <c r="X8017" s="199"/>
      <c r="Y8017" s="62"/>
      <c r="Z8017" s="105"/>
    </row>
    <row r="8018" spans="23:26" x14ac:dyDescent="0.25">
      <c r="W8018" s="104"/>
      <c r="X8018" s="199"/>
      <c r="Y8018" s="62"/>
      <c r="Z8018" s="105"/>
    </row>
    <row r="8019" spans="23:26" x14ac:dyDescent="0.25">
      <c r="W8019" s="104"/>
      <c r="X8019" s="199"/>
      <c r="Y8019" s="62"/>
      <c r="Z8019" s="105"/>
    </row>
    <row r="8020" spans="23:26" x14ac:dyDescent="0.25">
      <c r="W8020" s="104"/>
      <c r="X8020" s="199"/>
      <c r="Y8020" s="62"/>
      <c r="Z8020" s="105"/>
    </row>
    <row r="8021" spans="23:26" x14ac:dyDescent="0.25">
      <c r="W8021" s="104"/>
      <c r="X8021" s="199"/>
      <c r="Y8021" s="62"/>
      <c r="Z8021" s="105"/>
    </row>
    <row r="8022" spans="23:26" x14ac:dyDescent="0.25">
      <c r="W8022" s="104"/>
      <c r="X8022" s="199"/>
      <c r="Y8022" s="62"/>
      <c r="Z8022" s="105"/>
    </row>
    <row r="8023" spans="23:26" x14ac:dyDescent="0.25">
      <c r="W8023" s="104"/>
      <c r="X8023" s="199"/>
      <c r="Y8023" s="62"/>
      <c r="Z8023" s="105"/>
    </row>
    <row r="8024" spans="23:26" x14ac:dyDescent="0.25">
      <c r="W8024" s="104"/>
      <c r="X8024" s="199"/>
      <c r="Y8024" s="62"/>
      <c r="Z8024" s="105"/>
    </row>
    <row r="8025" spans="23:26" x14ac:dyDescent="0.25">
      <c r="W8025" s="104"/>
      <c r="X8025" s="199"/>
      <c r="Y8025" s="62"/>
      <c r="Z8025" s="105"/>
    </row>
    <row r="8026" spans="23:26" x14ac:dyDescent="0.25">
      <c r="W8026" s="104"/>
      <c r="X8026" s="199"/>
      <c r="Y8026" s="62"/>
      <c r="Z8026" s="105"/>
    </row>
    <row r="8027" spans="23:26" x14ac:dyDescent="0.25">
      <c r="W8027" s="104"/>
      <c r="X8027" s="199"/>
      <c r="Y8027" s="62"/>
      <c r="Z8027" s="105"/>
    </row>
    <row r="8028" spans="23:26" x14ac:dyDescent="0.25">
      <c r="W8028" s="104"/>
      <c r="X8028" s="199"/>
      <c r="Y8028" s="62"/>
      <c r="Z8028" s="105"/>
    </row>
    <row r="8029" spans="23:26" x14ac:dyDescent="0.25">
      <c r="W8029" s="104"/>
      <c r="X8029" s="199"/>
      <c r="Y8029" s="62"/>
      <c r="Z8029" s="105"/>
    </row>
    <row r="8030" spans="23:26" x14ac:dyDescent="0.25">
      <c r="W8030" s="104"/>
      <c r="X8030" s="199"/>
      <c r="Y8030" s="62"/>
      <c r="Z8030" s="105"/>
    </row>
    <row r="8031" spans="23:26" x14ac:dyDescent="0.25">
      <c r="W8031" s="104"/>
      <c r="X8031" s="199"/>
      <c r="Y8031" s="62"/>
      <c r="Z8031" s="105"/>
    </row>
    <row r="8032" spans="23:26" x14ac:dyDescent="0.25">
      <c r="W8032" s="104"/>
      <c r="X8032" s="199"/>
      <c r="Y8032" s="62"/>
      <c r="Z8032" s="105"/>
    </row>
    <row r="8033" spans="23:26" x14ac:dyDescent="0.25">
      <c r="W8033" s="104"/>
      <c r="X8033" s="199"/>
      <c r="Y8033" s="62"/>
      <c r="Z8033" s="105"/>
    </row>
    <row r="8034" spans="23:26" x14ac:dyDescent="0.25">
      <c r="W8034" s="104"/>
      <c r="X8034" s="199"/>
      <c r="Y8034" s="62"/>
      <c r="Z8034" s="105"/>
    </row>
    <row r="8035" spans="23:26" x14ac:dyDescent="0.25">
      <c r="W8035" s="104"/>
      <c r="X8035" s="199"/>
      <c r="Y8035" s="62"/>
      <c r="Z8035" s="105"/>
    </row>
    <row r="8036" spans="23:26" x14ac:dyDescent="0.25">
      <c r="W8036" s="104"/>
      <c r="X8036" s="199"/>
      <c r="Y8036" s="62"/>
      <c r="Z8036" s="105"/>
    </row>
    <row r="8037" spans="23:26" x14ac:dyDescent="0.25">
      <c r="W8037" s="104"/>
      <c r="X8037" s="199"/>
      <c r="Y8037" s="62"/>
      <c r="Z8037" s="105"/>
    </row>
    <row r="8038" spans="23:26" x14ac:dyDescent="0.25">
      <c r="W8038" s="104"/>
      <c r="X8038" s="199"/>
      <c r="Y8038" s="62"/>
      <c r="Z8038" s="105"/>
    </row>
    <row r="8039" spans="23:26" x14ac:dyDescent="0.25">
      <c r="W8039" s="104"/>
      <c r="X8039" s="199"/>
      <c r="Y8039" s="62"/>
      <c r="Z8039" s="105"/>
    </row>
    <row r="8040" spans="23:26" x14ac:dyDescent="0.25">
      <c r="W8040" s="104"/>
      <c r="X8040" s="199"/>
      <c r="Y8040" s="62"/>
      <c r="Z8040" s="105"/>
    </row>
    <row r="8041" spans="23:26" x14ac:dyDescent="0.25">
      <c r="W8041" s="104"/>
      <c r="X8041" s="199"/>
      <c r="Y8041" s="62"/>
      <c r="Z8041" s="105"/>
    </row>
    <row r="8042" spans="23:26" x14ac:dyDescent="0.25">
      <c r="W8042" s="104"/>
      <c r="X8042" s="199"/>
      <c r="Y8042" s="62"/>
      <c r="Z8042" s="105"/>
    </row>
    <row r="8043" spans="23:26" x14ac:dyDescent="0.25">
      <c r="W8043" s="104"/>
      <c r="X8043" s="199"/>
      <c r="Y8043" s="62"/>
      <c r="Z8043" s="105"/>
    </row>
    <row r="8044" spans="23:26" x14ac:dyDescent="0.25">
      <c r="W8044" s="104"/>
      <c r="X8044" s="199"/>
      <c r="Y8044" s="62"/>
      <c r="Z8044" s="105"/>
    </row>
    <row r="8045" spans="23:26" x14ac:dyDescent="0.25">
      <c r="W8045" s="104"/>
      <c r="X8045" s="199"/>
      <c r="Y8045" s="62"/>
      <c r="Z8045" s="105"/>
    </row>
    <row r="8046" spans="23:26" x14ac:dyDescent="0.25">
      <c r="W8046" s="104"/>
      <c r="X8046" s="199"/>
      <c r="Y8046" s="62"/>
      <c r="Z8046" s="105"/>
    </row>
    <row r="8047" spans="23:26" x14ac:dyDescent="0.25">
      <c r="W8047" s="104"/>
      <c r="X8047" s="199"/>
      <c r="Y8047" s="62"/>
      <c r="Z8047" s="105"/>
    </row>
    <row r="8048" spans="23:26" x14ac:dyDescent="0.25">
      <c r="W8048" s="104"/>
      <c r="X8048" s="199"/>
      <c r="Y8048" s="62"/>
      <c r="Z8048" s="105"/>
    </row>
    <row r="8049" spans="23:26" x14ac:dyDescent="0.25">
      <c r="W8049" s="104"/>
      <c r="X8049" s="199"/>
      <c r="Y8049" s="62"/>
      <c r="Z8049" s="105"/>
    </row>
    <row r="8050" spans="23:26" x14ac:dyDescent="0.25">
      <c r="W8050" s="104"/>
      <c r="X8050" s="199"/>
      <c r="Y8050" s="62"/>
      <c r="Z8050" s="105"/>
    </row>
    <row r="8051" spans="23:26" x14ac:dyDescent="0.25">
      <c r="W8051" s="104"/>
      <c r="X8051" s="199"/>
      <c r="Y8051" s="62"/>
      <c r="Z8051" s="105"/>
    </row>
    <row r="8052" spans="23:26" x14ac:dyDescent="0.25">
      <c r="W8052" s="104"/>
      <c r="X8052" s="199"/>
      <c r="Y8052" s="62"/>
      <c r="Z8052" s="105"/>
    </row>
    <row r="8053" spans="23:26" x14ac:dyDescent="0.25">
      <c r="W8053" s="104"/>
      <c r="X8053" s="199"/>
      <c r="Y8053" s="62"/>
      <c r="Z8053" s="105"/>
    </row>
    <row r="8054" spans="23:26" x14ac:dyDescent="0.25">
      <c r="W8054" s="104"/>
      <c r="X8054" s="199"/>
      <c r="Y8054" s="62"/>
      <c r="Z8054" s="105"/>
    </row>
    <row r="8055" spans="23:26" x14ac:dyDescent="0.25">
      <c r="W8055" s="104"/>
      <c r="X8055" s="199"/>
      <c r="Y8055" s="62"/>
      <c r="Z8055" s="105"/>
    </row>
    <row r="8056" spans="23:26" x14ac:dyDescent="0.25">
      <c r="W8056" s="104"/>
      <c r="X8056" s="199"/>
      <c r="Y8056" s="62"/>
      <c r="Z8056" s="105"/>
    </row>
    <row r="8057" spans="23:26" x14ac:dyDescent="0.25">
      <c r="W8057" s="104"/>
      <c r="X8057" s="199"/>
      <c r="Y8057" s="62"/>
      <c r="Z8057" s="105"/>
    </row>
    <row r="8058" spans="23:26" x14ac:dyDescent="0.25">
      <c r="W8058" s="104"/>
      <c r="X8058" s="199"/>
      <c r="Y8058" s="62"/>
      <c r="Z8058" s="105"/>
    </row>
    <row r="8059" spans="23:26" x14ac:dyDescent="0.25">
      <c r="W8059" s="104"/>
      <c r="X8059" s="199"/>
      <c r="Y8059" s="62"/>
      <c r="Z8059" s="105"/>
    </row>
    <row r="8060" spans="23:26" x14ac:dyDescent="0.25">
      <c r="W8060" s="104"/>
      <c r="X8060" s="199"/>
      <c r="Y8060" s="62"/>
      <c r="Z8060" s="105"/>
    </row>
    <row r="8061" spans="23:26" x14ac:dyDescent="0.25">
      <c r="W8061" s="104"/>
      <c r="X8061" s="199"/>
      <c r="Y8061" s="62"/>
      <c r="Z8061" s="105"/>
    </row>
    <row r="8062" spans="23:26" x14ac:dyDescent="0.25">
      <c r="W8062" s="104"/>
      <c r="X8062" s="199"/>
      <c r="Y8062" s="62"/>
      <c r="Z8062" s="105"/>
    </row>
    <row r="8063" spans="23:26" x14ac:dyDescent="0.25">
      <c r="W8063" s="104"/>
      <c r="X8063" s="199"/>
      <c r="Y8063" s="62"/>
      <c r="Z8063" s="105"/>
    </row>
    <row r="8064" spans="23:26" x14ac:dyDescent="0.25">
      <c r="W8064" s="104"/>
      <c r="X8064" s="199"/>
      <c r="Y8064" s="62"/>
      <c r="Z8064" s="105"/>
    </row>
    <row r="8065" spans="23:26" x14ac:dyDescent="0.25">
      <c r="W8065" s="104"/>
      <c r="X8065" s="199"/>
      <c r="Y8065" s="62"/>
      <c r="Z8065" s="105"/>
    </row>
    <row r="8066" spans="23:26" x14ac:dyDescent="0.25">
      <c r="W8066" s="104"/>
      <c r="X8066" s="199"/>
      <c r="Y8066" s="62"/>
      <c r="Z8066" s="105"/>
    </row>
    <row r="8067" spans="23:26" x14ac:dyDescent="0.25">
      <c r="W8067" s="104"/>
      <c r="X8067" s="199"/>
      <c r="Y8067" s="62"/>
      <c r="Z8067" s="105"/>
    </row>
    <row r="8068" spans="23:26" x14ac:dyDescent="0.25">
      <c r="W8068" s="104"/>
      <c r="X8068" s="199"/>
      <c r="Y8068" s="62"/>
      <c r="Z8068" s="105"/>
    </row>
    <row r="8069" spans="23:26" x14ac:dyDescent="0.25">
      <c r="W8069" s="104"/>
      <c r="X8069" s="199"/>
      <c r="Y8069" s="62"/>
      <c r="Z8069" s="105"/>
    </row>
    <row r="8070" spans="23:26" x14ac:dyDescent="0.25">
      <c r="W8070" s="104"/>
      <c r="X8070" s="199"/>
      <c r="Y8070" s="62"/>
      <c r="Z8070" s="105"/>
    </row>
    <row r="8071" spans="23:26" x14ac:dyDescent="0.25">
      <c r="W8071" s="104"/>
      <c r="X8071" s="199"/>
      <c r="Y8071" s="62"/>
      <c r="Z8071" s="105"/>
    </row>
    <row r="8072" spans="23:26" x14ac:dyDescent="0.25">
      <c r="W8072" s="104"/>
      <c r="X8072" s="199"/>
      <c r="Y8072" s="62"/>
      <c r="Z8072" s="105"/>
    </row>
    <row r="8073" spans="23:26" x14ac:dyDescent="0.25">
      <c r="W8073" s="104"/>
      <c r="X8073" s="199"/>
      <c r="Y8073" s="62"/>
      <c r="Z8073" s="105"/>
    </row>
    <row r="8074" spans="23:26" x14ac:dyDescent="0.25">
      <c r="W8074" s="104"/>
      <c r="X8074" s="199"/>
      <c r="Y8074" s="62"/>
      <c r="Z8074" s="105"/>
    </row>
    <row r="8075" spans="23:26" x14ac:dyDescent="0.25">
      <c r="W8075" s="104"/>
      <c r="X8075" s="199"/>
      <c r="Y8075" s="62"/>
      <c r="Z8075" s="105"/>
    </row>
    <row r="8076" spans="23:26" x14ac:dyDescent="0.25">
      <c r="W8076" s="104"/>
      <c r="X8076" s="199"/>
      <c r="Y8076" s="62"/>
      <c r="Z8076" s="105"/>
    </row>
    <row r="8077" spans="23:26" x14ac:dyDescent="0.25">
      <c r="W8077" s="104"/>
      <c r="X8077" s="199"/>
      <c r="Y8077" s="62"/>
      <c r="Z8077" s="105"/>
    </row>
    <row r="8078" spans="23:26" x14ac:dyDescent="0.25">
      <c r="W8078" s="104"/>
      <c r="X8078" s="199"/>
      <c r="Y8078" s="62"/>
      <c r="Z8078" s="105"/>
    </row>
    <row r="8079" spans="23:26" x14ac:dyDescent="0.25">
      <c r="W8079" s="104"/>
      <c r="X8079" s="199"/>
      <c r="Y8079" s="62"/>
      <c r="Z8079" s="105"/>
    </row>
    <row r="8080" spans="23:26" x14ac:dyDescent="0.25">
      <c r="W8080" s="104"/>
      <c r="X8080" s="199"/>
      <c r="Y8080" s="62"/>
      <c r="Z8080" s="105"/>
    </row>
    <row r="8081" spans="23:26" x14ac:dyDescent="0.25">
      <c r="W8081" s="104"/>
      <c r="X8081" s="199"/>
      <c r="Y8081" s="62"/>
      <c r="Z8081" s="105"/>
    </row>
    <row r="8082" spans="23:26" x14ac:dyDescent="0.25">
      <c r="W8082" s="104"/>
      <c r="X8082" s="199"/>
      <c r="Y8082" s="62"/>
      <c r="Z8082" s="105"/>
    </row>
    <row r="8083" spans="23:26" x14ac:dyDescent="0.25">
      <c r="W8083" s="104"/>
      <c r="X8083" s="199"/>
      <c r="Y8083" s="62"/>
      <c r="Z8083" s="105"/>
    </row>
    <row r="8084" spans="23:26" x14ac:dyDescent="0.25">
      <c r="W8084" s="104"/>
      <c r="X8084" s="199"/>
      <c r="Y8084" s="62"/>
      <c r="Z8084" s="105"/>
    </row>
    <row r="8085" spans="23:26" x14ac:dyDescent="0.25">
      <c r="W8085" s="104"/>
      <c r="X8085" s="199"/>
      <c r="Y8085" s="62"/>
      <c r="Z8085" s="105"/>
    </row>
    <row r="8086" spans="23:26" x14ac:dyDescent="0.25">
      <c r="W8086" s="104"/>
      <c r="X8086" s="199"/>
      <c r="Y8086" s="62"/>
      <c r="Z8086" s="105"/>
    </row>
    <row r="8087" spans="23:26" x14ac:dyDescent="0.25">
      <c r="W8087" s="104"/>
      <c r="X8087" s="199"/>
      <c r="Y8087" s="62"/>
      <c r="Z8087" s="105"/>
    </row>
    <row r="8088" spans="23:26" x14ac:dyDescent="0.25">
      <c r="W8088" s="104"/>
      <c r="X8088" s="199"/>
      <c r="Y8088" s="62"/>
      <c r="Z8088" s="105"/>
    </row>
    <row r="8089" spans="23:26" x14ac:dyDescent="0.25">
      <c r="W8089" s="104"/>
      <c r="X8089" s="199"/>
      <c r="Y8089" s="62"/>
      <c r="Z8089" s="105"/>
    </row>
    <row r="8090" spans="23:26" x14ac:dyDescent="0.25">
      <c r="W8090" s="104"/>
      <c r="X8090" s="199"/>
      <c r="Y8090" s="62"/>
      <c r="Z8090" s="105"/>
    </row>
    <row r="8091" spans="23:26" x14ac:dyDescent="0.25">
      <c r="W8091" s="104"/>
      <c r="X8091" s="199"/>
      <c r="Y8091" s="62"/>
      <c r="Z8091" s="105"/>
    </row>
    <row r="8092" spans="23:26" x14ac:dyDescent="0.25">
      <c r="W8092" s="104"/>
      <c r="X8092" s="199"/>
      <c r="Y8092" s="62"/>
      <c r="Z8092" s="105"/>
    </row>
    <row r="8093" spans="23:26" x14ac:dyDescent="0.25">
      <c r="W8093" s="104"/>
      <c r="X8093" s="199"/>
      <c r="Y8093" s="62"/>
      <c r="Z8093" s="105"/>
    </row>
    <row r="8094" spans="23:26" x14ac:dyDescent="0.25">
      <c r="W8094" s="104"/>
      <c r="X8094" s="199"/>
      <c r="Y8094" s="62"/>
      <c r="Z8094" s="105"/>
    </row>
    <row r="8095" spans="23:26" x14ac:dyDescent="0.25">
      <c r="W8095" s="104"/>
      <c r="X8095" s="199"/>
      <c r="Y8095" s="62"/>
      <c r="Z8095" s="105"/>
    </row>
    <row r="8096" spans="23:26" x14ac:dyDescent="0.25">
      <c r="W8096" s="104"/>
      <c r="X8096" s="199"/>
      <c r="Y8096" s="62"/>
      <c r="Z8096" s="105"/>
    </row>
    <row r="8097" spans="23:26" x14ac:dyDescent="0.25">
      <c r="W8097" s="104"/>
      <c r="X8097" s="199"/>
      <c r="Y8097" s="62"/>
      <c r="Z8097" s="105"/>
    </row>
    <row r="8098" spans="23:26" x14ac:dyDescent="0.25">
      <c r="W8098" s="104"/>
      <c r="X8098" s="199"/>
      <c r="Y8098" s="62"/>
      <c r="Z8098" s="105"/>
    </row>
    <row r="8099" spans="23:26" x14ac:dyDescent="0.25">
      <c r="W8099" s="104"/>
      <c r="X8099" s="199"/>
      <c r="Y8099" s="62"/>
      <c r="Z8099" s="105"/>
    </row>
    <row r="8100" spans="23:26" x14ac:dyDescent="0.25">
      <c r="W8100" s="104"/>
      <c r="X8100" s="199"/>
      <c r="Y8100" s="62"/>
      <c r="Z8100" s="105"/>
    </row>
    <row r="8101" spans="23:26" x14ac:dyDescent="0.25">
      <c r="W8101" s="104"/>
      <c r="X8101" s="199"/>
      <c r="Y8101" s="62"/>
      <c r="Z8101" s="105"/>
    </row>
    <row r="8102" spans="23:26" x14ac:dyDescent="0.25">
      <c r="W8102" s="104"/>
      <c r="X8102" s="199"/>
      <c r="Y8102" s="62"/>
      <c r="Z8102" s="105"/>
    </row>
    <row r="8103" spans="23:26" x14ac:dyDescent="0.25">
      <c r="W8103" s="104"/>
      <c r="X8103" s="199"/>
      <c r="Y8103" s="62"/>
      <c r="Z8103" s="105"/>
    </row>
    <row r="8104" spans="23:26" x14ac:dyDescent="0.25">
      <c r="W8104" s="104"/>
      <c r="X8104" s="199"/>
      <c r="Y8104" s="62"/>
      <c r="Z8104" s="105"/>
    </row>
    <row r="8105" spans="23:26" x14ac:dyDescent="0.25">
      <c r="W8105" s="104"/>
      <c r="X8105" s="199"/>
      <c r="Y8105" s="62"/>
      <c r="Z8105" s="105"/>
    </row>
    <row r="8106" spans="23:26" x14ac:dyDescent="0.25">
      <c r="W8106" s="104"/>
      <c r="X8106" s="199"/>
      <c r="Y8106" s="62"/>
      <c r="Z8106" s="105"/>
    </row>
    <row r="8107" spans="23:26" x14ac:dyDescent="0.25">
      <c r="W8107" s="104"/>
      <c r="X8107" s="199"/>
      <c r="Y8107" s="62"/>
      <c r="Z8107" s="105"/>
    </row>
    <row r="8108" spans="23:26" x14ac:dyDescent="0.25">
      <c r="W8108" s="104"/>
      <c r="X8108" s="199"/>
      <c r="Y8108" s="62"/>
      <c r="Z8108" s="105"/>
    </row>
    <row r="8109" spans="23:26" x14ac:dyDescent="0.25">
      <c r="W8109" s="104"/>
      <c r="X8109" s="199"/>
      <c r="Y8109" s="62"/>
      <c r="Z8109" s="105"/>
    </row>
    <row r="8110" spans="23:26" x14ac:dyDescent="0.25">
      <c r="W8110" s="104"/>
      <c r="X8110" s="199"/>
      <c r="Y8110" s="62"/>
      <c r="Z8110" s="105"/>
    </row>
    <row r="8111" spans="23:26" x14ac:dyDescent="0.25">
      <c r="W8111" s="104"/>
      <c r="X8111" s="199"/>
      <c r="Y8111" s="62"/>
      <c r="Z8111" s="105"/>
    </row>
    <row r="8112" spans="23:26" x14ac:dyDescent="0.25">
      <c r="W8112" s="104"/>
      <c r="X8112" s="199"/>
      <c r="Y8112" s="62"/>
      <c r="Z8112" s="105"/>
    </row>
    <row r="8113" spans="23:26" x14ac:dyDescent="0.25">
      <c r="W8113" s="104"/>
      <c r="X8113" s="199"/>
      <c r="Y8113" s="62"/>
      <c r="Z8113" s="105"/>
    </row>
    <row r="8114" spans="23:26" x14ac:dyDescent="0.25">
      <c r="W8114" s="104"/>
      <c r="X8114" s="199"/>
      <c r="Y8114" s="62"/>
      <c r="Z8114" s="105"/>
    </row>
    <row r="8115" spans="23:26" x14ac:dyDescent="0.25">
      <c r="W8115" s="104"/>
      <c r="X8115" s="199"/>
      <c r="Y8115" s="62"/>
      <c r="Z8115" s="105"/>
    </row>
    <row r="8116" spans="23:26" x14ac:dyDescent="0.25">
      <c r="W8116" s="104"/>
      <c r="X8116" s="199"/>
      <c r="Y8116" s="62"/>
      <c r="Z8116" s="105"/>
    </row>
    <row r="8117" spans="23:26" x14ac:dyDescent="0.25">
      <c r="W8117" s="104"/>
      <c r="X8117" s="199"/>
      <c r="Y8117" s="62"/>
      <c r="Z8117" s="105"/>
    </row>
    <row r="8118" spans="23:26" x14ac:dyDescent="0.25">
      <c r="W8118" s="104"/>
      <c r="X8118" s="199"/>
      <c r="Y8118" s="62"/>
      <c r="Z8118" s="105"/>
    </row>
    <row r="8119" spans="23:26" x14ac:dyDescent="0.25">
      <c r="W8119" s="104"/>
      <c r="X8119" s="199"/>
      <c r="Y8119" s="62"/>
      <c r="Z8119" s="105"/>
    </row>
    <row r="8120" spans="23:26" x14ac:dyDescent="0.25">
      <c r="W8120" s="104"/>
      <c r="X8120" s="199"/>
      <c r="Y8120" s="62"/>
      <c r="Z8120" s="105"/>
    </row>
    <row r="8121" spans="23:26" x14ac:dyDescent="0.25">
      <c r="W8121" s="104"/>
      <c r="X8121" s="199"/>
      <c r="Y8121" s="62"/>
      <c r="Z8121" s="105"/>
    </row>
    <row r="8122" spans="23:26" x14ac:dyDescent="0.25">
      <c r="W8122" s="104"/>
      <c r="X8122" s="199"/>
      <c r="Y8122" s="62"/>
      <c r="Z8122" s="105"/>
    </row>
    <row r="8123" spans="23:26" x14ac:dyDescent="0.25">
      <c r="W8123" s="104"/>
      <c r="X8123" s="199"/>
      <c r="Y8123" s="62"/>
      <c r="Z8123" s="105"/>
    </row>
    <row r="8124" spans="23:26" x14ac:dyDescent="0.25">
      <c r="W8124" s="104"/>
      <c r="X8124" s="199"/>
      <c r="Y8124" s="62"/>
      <c r="Z8124" s="105"/>
    </row>
    <row r="8125" spans="23:26" x14ac:dyDescent="0.25">
      <c r="W8125" s="104"/>
      <c r="X8125" s="199"/>
      <c r="Y8125" s="62"/>
      <c r="Z8125" s="105"/>
    </row>
    <row r="8126" spans="23:26" x14ac:dyDescent="0.25">
      <c r="W8126" s="104"/>
      <c r="X8126" s="199"/>
      <c r="Y8126" s="62"/>
      <c r="Z8126" s="105"/>
    </row>
    <row r="8127" spans="23:26" x14ac:dyDescent="0.25">
      <c r="W8127" s="104"/>
      <c r="X8127" s="199"/>
      <c r="Y8127" s="62"/>
      <c r="Z8127" s="105"/>
    </row>
    <row r="8128" spans="23:26" x14ac:dyDescent="0.25">
      <c r="W8128" s="104"/>
      <c r="X8128" s="199"/>
      <c r="Y8128" s="62"/>
      <c r="Z8128" s="105"/>
    </row>
    <row r="8129" spans="23:26" x14ac:dyDescent="0.25">
      <c r="W8129" s="104"/>
      <c r="X8129" s="199"/>
      <c r="Y8129" s="62"/>
      <c r="Z8129" s="105"/>
    </row>
    <row r="8130" spans="23:26" x14ac:dyDescent="0.25">
      <c r="W8130" s="104"/>
      <c r="X8130" s="199"/>
      <c r="Y8130" s="62"/>
      <c r="Z8130" s="105"/>
    </row>
    <row r="8131" spans="23:26" x14ac:dyDescent="0.25">
      <c r="W8131" s="104"/>
      <c r="X8131" s="199"/>
      <c r="Y8131" s="62"/>
      <c r="Z8131" s="105"/>
    </row>
    <row r="8132" spans="23:26" x14ac:dyDescent="0.25">
      <c r="W8132" s="104"/>
      <c r="X8132" s="199"/>
      <c r="Y8132" s="62"/>
      <c r="Z8132" s="105"/>
    </row>
    <row r="8133" spans="23:26" x14ac:dyDescent="0.25">
      <c r="W8133" s="104"/>
      <c r="X8133" s="199"/>
      <c r="Y8133" s="62"/>
      <c r="Z8133" s="105"/>
    </row>
    <row r="8134" spans="23:26" x14ac:dyDescent="0.25">
      <c r="W8134" s="104"/>
      <c r="X8134" s="199"/>
      <c r="Y8134" s="62"/>
      <c r="Z8134" s="105"/>
    </row>
    <row r="8135" spans="23:26" x14ac:dyDescent="0.25">
      <c r="W8135" s="104"/>
      <c r="X8135" s="199"/>
      <c r="Y8135" s="62"/>
      <c r="Z8135" s="105"/>
    </row>
    <row r="8136" spans="23:26" x14ac:dyDescent="0.25">
      <c r="W8136" s="104"/>
      <c r="X8136" s="199"/>
      <c r="Y8136" s="62"/>
      <c r="Z8136" s="105"/>
    </row>
    <row r="8137" spans="23:26" x14ac:dyDescent="0.25">
      <c r="W8137" s="104"/>
      <c r="X8137" s="199"/>
      <c r="Y8137" s="62"/>
      <c r="Z8137" s="105"/>
    </row>
    <row r="8138" spans="23:26" x14ac:dyDescent="0.25">
      <c r="W8138" s="104"/>
      <c r="X8138" s="199"/>
      <c r="Y8138" s="62"/>
      <c r="Z8138" s="105"/>
    </row>
    <row r="8139" spans="23:26" x14ac:dyDescent="0.25">
      <c r="W8139" s="104"/>
      <c r="X8139" s="199"/>
      <c r="Y8139" s="62"/>
      <c r="Z8139" s="105"/>
    </row>
    <row r="8140" spans="23:26" x14ac:dyDescent="0.25">
      <c r="W8140" s="104"/>
      <c r="X8140" s="199"/>
      <c r="Y8140" s="62"/>
      <c r="Z8140" s="105"/>
    </row>
    <row r="8141" spans="23:26" x14ac:dyDescent="0.25">
      <c r="W8141" s="104"/>
      <c r="X8141" s="199"/>
      <c r="Y8141" s="62"/>
      <c r="Z8141" s="105"/>
    </row>
    <row r="8142" spans="23:26" x14ac:dyDescent="0.25">
      <c r="W8142" s="104"/>
      <c r="X8142" s="199"/>
      <c r="Y8142" s="62"/>
      <c r="Z8142" s="105"/>
    </row>
    <row r="8143" spans="23:26" x14ac:dyDescent="0.25">
      <c r="W8143" s="104"/>
      <c r="X8143" s="199"/>
      <c r="Y8143" s="62"/>
      <c r="Z8143" s="105"/>
    </row>
    <row r="8144" spans="23:26" x14ac:dyDescent="0.25">
      <c r="W8144" s="104"/>
      <c r="X8144" s="199"/>
      <c r="Y8144" s="62"/>
      <c r="Z8144" s="105"/>
    </row>
    <row r="8145" spans="23:26" x14ac:dyDescent="0.25">
      <c r="W8145" s="104"/>
      <c r="X8145" s="199"/>
      <c r="Y8145" s="62"/>
      <c r="Z8145" s="105"/>
    </row>
    <row r="8146" spans="23:26" x14ac:dyDescent="0.25">
      <c r="W8146" s="104"/>
      <c r="X8146" s="199"/>
      <c r="Y8146" s="62"/>
      <c r="Z8146" s="105"/>
    </row>
    <row r="8147" spans="23:26" x14ac:dyDescent="0.25">
      <c r="W8147" s="104"/>
      <c r="X8147" s="199"/>
      <c r="Y8147" s="62"/>
      <c r="Z8147" s="105"/>
    </row>
    <row r="8148" spans="23:26" x14ac:dyDescent="0.25">
      <c r="W8148" s="104"/>
      <c r="X8148" s="199"/>
      <c r="Y8148" s="62"/>
      <c r="Z8148" s="105"/>
    </row>
    <row r="8149" spans="23:26" x14ac:dyDescent="0.25">
      <c r="W8149" s="104"/>
      <c r="X8149" s="199"/>
      <c r="Y8149" s="62"/>
      <c r="Z8149" s="105"/>
    </row>
    <row r="8150" spans="23:26" x14ac:dyDescent="0.25">
      <c r="W8150" s="104"/>
      <c r="X8150" s="199"/>
      <c r="Y8150" s="62"/>
      <c r="Z8150" s="105"/>
    </row>
    <row r="8151" spans="23:26" x14ac:dyDescent="0.25">
      <c r="W8151" s="104"/>
      <c r="X8151" s="199"/>
      <c r="Y8151" s="62"/>
      <c r="Z8151" s="105"/>
    </row>
    <row r="8152" spans="23:26" x14ac:dyDescent="0.25">
      <c r="W8152" s="104"/>
      <c r="X8152" s="199"/>
      <c r="Y8152" s="62"/>
      <c r="Z8152" s="105"/>
    </row>
    <row r="8153" spans="23:26" x14ac:dyDescent="0.25">
      <c r="W8153" s="104"/>
      <c r="X8153" s="199"/>
      <c r="Y8153" s="62"/>
      <c r="Z8153" s="105"/>
    </row>
    <row r="8154" spans="23:26" x14ac:dyDescent="0.25">
      <c r="W8154" s="104"/>
      <c r="X8154" s="199"/>
      <c r="Y8154" s="62"/>
      <c r="Z8154" s="105"/>
    </row>
    <row r="8155" spans="23:26" x14ac:dyDescent="0.25">
      <c r="W8155" s="104"/>
      <c r="X8155" s="199"/>
      <c r="Y8155" s="62"/>
      <c r="Z8155" s="105"/>
    </row>
    <row r="8156" spans="23:26" x14ac:dyDescent="0.25">
      <c r="W8156" s="104"/>
      <c r="X8156" s="199"/>
      <c r="Y8156" s="62"/>
      <c r="Z8156" s="105"/>
    </row>
    <row r="8157" spans="23:26" x14ac:dyDescent="0.25">
      <c r="W8157" s="104"/>
      <c r="X8157" s="199"/>
      <c r="Y8157" s="62"/>
      <c r="Z8157" s="105"/>
    </row>
    <row r="8158" spans="23:26" x14ac:dyDescent="0.25">
      <c r="W8158" s="104"/>
      <c r="X8158" s="199"/>
      <c r="Y8158" s="62"/>
      <c r="Z8158" s="105"/>
    </row>
    <row r="8159" spans="23:26" x14ac:dyDescent="0.25">
      <c r="W8159" s="104"/>
      <c r="X8159" s="199"/>
      <c r="Y8159" s="62"/>
      <c r="Z8159" s="105"/>
    </row>
    <row r="8160" spans="23:26" x14ac:dyDescent="0.25">
      <c r="W8160" s="104"/>
      <c r="X8160" s="199"/>
      <c r="Y8160" s="62"/>
      <c r="Z8160" s="105"/>
    </row>
    <row r="8161" spans="23:26" x14ac:dyDescent="0.25">
      <c r="W8161" s="104"/>
      <c r="X8161" s="199"/>
      <c r="Y8161" s="62"/>
      <c r="Z8161" s="105"/>
    </row>
    <row r="8162" spans="23:26" x14ac:dyDescent="0.25">
      <c r="W8162" s="104"/>
      <c r="X8162" s="199"/>
      <c r="Y8162" s="62"/>
      <c r="Z8162" s="105"/>
    </row>
    <row r="8163" spans="23:26" x14ac:dyDescent="0.25">
      <c r="W8163" s="104"/>
      <c r="X8163" s="199"/>
      <c r="Y8163" s="62"/>
      <c r="Z8163" s="105"/>
    </row>
    <row r="8164" spans="23:26" x14ac:dyDescent="0.25">
      <c r="W8164" s="104"/>
      <c r="X8164" s="199"/>
      <c r="Y8164" s="62"/>
      <c r="Z8164" s="105"/>
    </row>
    <row r="8165" spans="23:26" x14ac:dyDescent="0.25">
      <c r="W8165" s="104"/>
      <c r="X8165" s="199"/>
      <c r="Y8165" s="62"/>
      <c r="Z8165" s="105"/>
    </row>
    <row r="8166" spans="23:26" x14ac:dyDescent="0.25">
      <c r="W8166" s="104"/>
      <c r="X8166" s="199"/>
      <c r="Y8166" s="62"/>
      <c r="Z8166" s="105"/>
    </row>
    <row r="8167" spans="23:26" x14ac:dyDescent="0.25">
      <c r="W8167" s="104"/>
      <c r="X8167" s="199"/>
      <c r="Y8167" s="62"/>
      <c r="Z8167" s="105"/>
    </row>
    <row r="8168" spans="23:26" x14ac:dyDescent="0.25">
      <c r="W8168" s="104"/>
      <c r="X8168" s="199"/>
      <c r="Y8168" s="62"/>
      <c r="Z8168" s="105"/>
    </row>
    <row r="8169" spans="23:26" x14ac:dyDescent="0.25">
      <c r="W8169" s="104"/>
      <c r="X8169" s="199"/>
      <c r="Y8169" s="62"/>
      <c r="Z8169" s="105"/>
    </row>
    <row r="8170" spans="23:26" x14ac:dyDescent="0.25">
      <c r="W8170" s="104"/>
      <c r="X8170" s="199"/>
      <c r="Y8170" s="62"/>
      <c r="Z8170" s="105"/>
    </row>
    <row r="8171" spans="23:26" x14ac:dyDescent="0.25">
      <c r="W8171" s="104"/>
      <c r="X8171" s="199"/>
      <c r="Y8171" s="62"/>
      <c r="Z8171" s="105"/>
    </row>
    <row r="8172" spans="23:26" x14ac:dyDescent="0.25">
      <c r="W8172" s="104"/>
      <c r="X8172" s="199"/>
      <c r="Y8172" s="62"/>
      <c r="Z8172" s="105"/>
    </row>
    <row r="8173" spans="23:26" x14ac:dyDescent="0.25">
      <c r="W8173" s="104"/>
      <c r="X8173" s="199"/>
      <c r="Y8173" s="62"/>
      <c r="Z8173" s="105"/>
    </row>
    <row r="8174" spans="23:26" x14ac:dyDescent="0.25">
      <c r="W8174" s="104"/>
      <c r="X8174" s="199"/>
      <c r="Y8174" s="62"/>
      <c r="Z8174" s="105"/>
    </row>
    <row r="8175" spans="23:26" x14ac:dyDescent="0.25">
      <c r="W8175" s="104"/>
      <c r="X8175" s="199"/>
      <c r="Y8175" s="62"/>
      <c r="Z8175" s="105"/>
    </row>
    <row r="8176" spans="23:26" x14ac:dyDescent="0.25">
      <c r="W8176" s="104"/>
      <c r="X8176" s="199"/>
      <c r="Y8176" s="62"/>
      <c r="Z8176" s="105"/>
    </row>
    <row r="8177" spans="23:26" x14ac:dyDescent="0.25">
      <c r="W8177" s="104"/>
      <c r="X8177" s="199"/>
      <c r="Y8177" s="62"/>
      <c r="Z8177" s="105"/>
    </row>
    <row r="8178" spans="23:26" x14ac:dyDescent="0.25">
      <c r="W8178" s="104"/>
      <c r="X8178" s="199"/>
      <c r="Y8178" s="62"/>
      <c r="Z8178" s="105"/>
    </row>
    <row r="8179" spans="23:26" x14ac:dyDescent="0.25">
      <c r="W8179" s="104"/>
      <c r="X8179" s="199"/>
      <c r="Y8179" s="62"/>
      <c r="Z8179" s="105"/>
    </row>
    <row r="8180" spans="23:26" x14ac:dyDescent="0.25">
      <c r="W8180" s="104"/>
      <c r="X8180" s="199"/>
      <c r="Y8180" s="62"/>
      <c r="Z8180" s="105"/>
    </row>
    <row r="8181" spans="23:26" x14ac:dyDescent="0.25">
      <c r="W8181" s="104"/>
      <c r="X8181" s="199"/>
      <c r="Y8181" s="62"/>
      <c r="Z8181" s="105"/>
    </row>
    <row r="8182" spans="23:26" x14ac:dyDescent="0.25">
      <c r="W8182" s="104"/>
      <c r="X8182" s="199"/>
      <c r="Y8182" s="62"/>
      <c r="Z8182" s="105"/>
    </row>
    <row r="8183" spans="23:26" x14ac:dyDescent="0.25">
      <c r="W8183" s="104"/>
      <c r="X8183" s="199"/>
      <c r="Y8183" s="62"/>
      <c r="Z8183" s="105"/>
    </row>
    <row r="8184" spans="23:26" x14ac:dyDescent="0.25">
      <c r="W8184" s="104"/>
      <c r="X8184" s="199"/>
      <c r="Y8184" s="62"/>
      <c r="Z8184" s="105"/>
    </row>
    <row r="8185" spans="23:26" x14ac:dyDescent="0.25">
      <c r="W8185" s="104"/>
      <c r="X8185" s="199"/>
      <c r="Y8185" s="62"/>
      <c r="Z8185" s="105"/>
    </row>
    <row r="8186" spans="23:26" x14ac:dyDescent="0.25">
      <c r="W8186" s="104"/>
      <c r="X8186" s="199"/>
      <c r="Y8186" s="62"/>
      <c r="Z8186" s="105"/>
    </row>
    <row r="8187" spans="23:26" x14ac:dyDescent="0.25">
      <c r="W8187" s="104"/>
      <c r="X8187" s="199"/>
      <c r="Y8187" s="62"/>
      <c r="Z8187" s="105"/>
    </row>
    <row r="8188" spans="23:26" x14ac:dyDescent="0.25">
      <c r="W8188" s="104"/>
      <c r="X8188" s="199"/>
      <c r="Y8188" s="62"/>
      <c r="Z8188" s="105"/>
    </row>
    <row r="8189" spans="23:26" x14ac:dyDescent="0.25">
      <c r="W8189" s="104"/>
      <c r="X8189" s="199"/>
      <c r="Y8189" s="62"/>
      <c r="Z8189" s="105"/>
    </row>
    <row r="8190" spans="23:26" x14ac:dyDescent="0.25">
      <c r="W8190" s="104"/>
      <c r="X8190" s="199"/>
      <c r="Y8190" s="62"/>
      <c r="Z8190" s="105"/>
    </row>
    <row r="8191" spans="23:26" x14ac:dyDescent="0.25">
      <c r="W8191" s="104"/>
      <c r="X8191" s="199"/>
      <c r="Y8191" s="62"/>
      <c r="Z8191" s="105"/>
    </row>
    <row r="8192" spans="23:26" x14ac:dyDescent="0.25">
      <c r="W8192" s="104"/>
      <c r="X8192" s="199"/>
      <c r="Y8192" s="62"/>
      <c r="Z8192" s="105"/>
    </row>
    <row r="8193" spans="23:26" x14ac:dyDescent="0.25">
      <c r="W8193" s="104"/>
      <c r="X8193" s="199"/>
      <c r="Y8193" s="62"/>
      <c r="Z8193" s="105"/>
    </row>
    <row r="8194" spans="23:26" x14ac:dyDescent="0.25">
      <c r="W8194" s="104"/>
      <c r="X8194" s="199"/>
      <c r="Y8194" s="62"/>
      <c r="Z8194" s="105"/>
    </row>
    <row r="8195" spans="23:26" x14ac:dyDescent="0.25">
      <c r="W8195" s="104"/>
      <c r="X8195" s="199"/>
      <c r="Y8195" s="62"/>
      <c r="Z8195" s="105"/>
    </row>
    <row r="8196" spans="23:26" x14ac:dyDescent="0.25">
      <c r="W8196" s="104"/>
      <c r="X8196" s="199"/>
      <c r="Y8196" s="62"/>
      <c r="Z8196" s="105"/>
    </row>
    <row r="8197" spans="23:26" x14ac:dyDescent="0.25">
      <c r="W8197" s="104"/>
      <c r="X8197" s="199"/>
      <c r="Y8197" s="62"/>
      <c r="Z8197" s="105"/>
    </row>
    <row r="8198" spans="23:26" x14ac:dyDescent="0.25">
      <c r="W8198" s="104"/>
      <c r="X8198" s="199"/>
      <c r="Y8198" s="62"/>
      <c r="Z8198" s="105"/>
    </row>
    <row r="8199" spans="23:26" x14ac:dyDescent="0.25">
      <c r="W8199" s="104"/>
      <c r="X8199" s="199"/>
      <c r="Y8199" s="62"/>
      <c r="Z8199" s="105"/>
    </row>
    <row r="8200" spans="23:26" x14ac:dyDescent="0.25">
      <c r="W8200" s="104"/>
      <c r="X8200" s="199"/>
      <c r="Y8200" s="62"/>
      <c r="Z8200" s="105"/>
    </row>
    <row r="8201" spans="23:26" x14ac:dyDescent="0.25">
      <c r="W8201" s="104"/>
      <c r="X8201" s="199"/>
      <c r="Y8201" s="62"/>
      <c r="Z8201" s="105"/>
    </row>
    <row r="8202" spans="23:26" x14ac:dyDescent="0.25">
      <c r="W8202" s="104"/>
      <c r="X8202" s="199"/>
      <c r="Y8202" s="62"/>
      <c r="Z8202" s="105"/>
    </row>
    <row r="8203" spans="23:26" x14ac:dyDescent="0.25">
      <c r="W8203" s="104"/>
      <c r="X8203" s="199"/>
      <c r="Y8203" s="62"/>
      <c r="Z8203" s="105"/>
    </row>
    <row r="8204" spans="23:26" x14ac:dyDescent="0.25">
      <c r="W8204" s="104"/>
      <c r="X8204" s="199"/>
      <c r="Y8204" s="62"/>
      <c r="Z8204" s="105"/>
    </row>
    <row r="8205" spans="23:26" x14ac:dyDescent="0.25">
      <c r="W8205" s="104"/>
      <c r="X8205" s="199"/>
      <c r="Y8205" s="62"/>
      <c r="Z8205" s="105"/>
    </row>
    <row r="8206" spans="23:26" x14ac:dyDescent="0.25">
      <c r="W8206" s="104"/>
      <c r="X8206" s="199"/>
      <c r="Y8206" s="62"/>
      <c r="Z8206" s="105"/>
    </row>
    <row r="8207" spans="23:26" x14ac:dyDescent="0.25">
      <c r="W8207" s="104"/>
      <c r="X8207" s="199"/>
      <c r="Y8207" s="62"/>
      <c r="Z8207" s="105"/>
    </row>
    <row r="8208" spans="23:26" x14ac:dyDescent="0.25">
      <c r="W8208" s="104"/>
      <c r="X8208" s="199"/>
      <c r="Y8208" s="62"/>
      <c r="Z8208" s="105"/>
    </row>
    <row r="8209" spans="23:26" x14ac:dyDescent="0.25">
      <c r="W8209" s="104"/>
      <c r="X8209" s="199"/>
      <c r="Y8209" s="62"/>
      <c r="Z8209" s="105"/>
    </row>
    <row r="8210" spans="23:26" x14ac:dyDescent="0.25">
      <c r="W8210" s="104"/>
      <c r="X8210" s="199"/>
      <c r="Y8210" s="62"/>
      <c r="Z8210" s="105"/>
    </row>
    <row r="8211" spans="23:26" x14ac:dyDescent="0.25">
      <c r="W8211" s="104"/>
      <c r="X8211" s="199"/>
      <c r="Y8211" s="62"/>
      <c r="Z8211" s="105"/>
    </row>
    <row r="8212" spans="23:26" x14ac:dyDescent="0.25">
      <c r="W8212" s="104"/>
      <c r="X8212" s="199"/>
      <c r="Y8212" s="62"/>
      <c r="Z8212" s="105"/>
    </row>
    <row r="8213" spans="23:26" x14ac:dyDescent="0.25">
      <c r="W8213" s="104"/>
      <c r="X8213" s="199"/>
      <c r="Y8213" s="62"/>
      <c r="Z8213" s="105"/>
    </row>
    <row r="8214" spans="23:26" x14ac:dyDescent="0.25">
      <c r="W8214" s="104"/>
      <c r="X8214" s="199"/>
      <c r="Y8214" s="62"/>
      <c r="Z8214" s="105"/>
    </row>
    <row r="8215" spans="23:26" x14ac:dyDescent="0.25">
      <c r="W8215" s="104"/>
      <c r="X8215" s="199"/>
      <c r="Y8215" s="62"/>
      <c r="Z8215" s="105"/>
    </row>
    <row r="8216" spans="23:26" x14ac:dyDescent="0.25">
      <c r="W8216" s="104"/>
      <c r="X8216" s="199"/>
      <c r="Y8216" s="62"/>
      <c r="Z8216" s="105"/>
    </row>
    <row r="8217" spans="23:26" x14ac:dyDescent="0.25">
      <c r="W8217" s="104"/>
      <c r="X8217" s="199"/>
      <c r="Y8217" s="62"/>
      <c r="Z8217" s="105"/>
    </row>
    <row r="8218" spans="23:26" x14ac:dyDescent="0.25">
      <c r="W8218" s="104"/>
      <c r="X8218" s="199"/>
      <c r="Y8218" s="62"/>
      <c r="Z8218" s="105"/>
    </row>
    <row r="8219" spans="23:26" x14ac:dyDescent="0.25">
      <c r="W8219" s="104"/>
      <c r="X8219" s="199"/>
      <c r="Y8219" s="62"/>
      <c r="Z8219" s="105"/>
    </row>
    <row r="8220" spans="23:26" x14ac:dyDescent="0.25">
      <c r="W8220" s="104"/>
      <c r="X8220" s="199"/>
      <c r="Y8220" s="62"/>
      <c r="Z8220" s="105"/>
    </row>
    <row r="8221" spans="23:26" x14ac:dyDescent="0.25">
      <c r="W8221" s="104"/>
      <c r="X8221" s="199"/>
      <c r="Y8221" s="62"/>
      <c r="Z8221" s="105"/>
    </row>
    <row r="8222" spans="23:26" x14ac:dyDescent="0.25">
      <c r="W8222" s="104"/>
      <c r="X8222" s="199"/>
      <c r="Y8222" s="62"/>
      <c r="Z8222" s="105"/>
    </row>
    <row r="8223" spans="23:26" x14ac:dyDescent="0.25">
      <c r="W8223" s="104"/>
      <c r="X8223" s="199"/>
      <c r="Y8223" s="62"/>
      <c r="Z8223" s="105"/>
    </row>
    <row r="8224" spans="23:26" x14ac:dyDescent="0.25">
      <c r="W8224" s="104"/>
      <c r="X8224" s="199"/>
      <c r="Y8224" s="62"/>
      <c r="Z8224" s="105"/>
    </row>
    <row r="8225" spans="23:26" x14ac:dyDescent="0.25">
      <c r="W8225" s="104"/>
      <c r="X8225" s="199"/>
      <c r="Y8225" s="62"/>
      <c r="Z8225" s="105"/>
    </row>
    <row r="8226" spans="23:26" x14ac:dyDescent="0.25">
      <c r="W8226" s="104"/>
      <c r="X8226" s="199"/>
      <c r="Y8226" s="62"/>
      <c r="Z8226" s="105"/>
    </row>
    <row r="8227" spans="23:26" x14ac:dyDescent="0.25">
      <c r="W8227" s="104"/>
      <c r="X8227" s="199"/>
      <c r="Y8227" s="62"/>
      <c r="Z8227" s="105"/>
    </row>
    <row r="8228" spans="23:26" x14ac:dyDescent="0.25">
      <c r="W8228" s="104"/>
      <c r="X8228" s="199"/>
      <c r="Y8228" s="62"/>
      <c r="Z8228" s="105"/>
    </row>
    <row r="8229" spans="23:26" x14ac:dyDescent="0.25">
      <c r="W8229" s="104"/>
      <c r="X8229" s="199"/>
      <c r="Y8229" s="62"/>
      <c r="Z8229" s="105"/>
    </row>
    <row r="8230" spans="23:26" x14ac:dyDescent="0.25">
      <c r="W8230" s="104"/>
      <c r="X8230" s="199"/>
      <c r="Y8230" s="62"/>
      <c r="Z8230" s="105"/>
    </row>
    <row r="8231" spans="23:26" x14ac:dyDescent="0.25">
      <c r="W8231" s="104"/>
      <c r="X8231" s="199"/>
      <c r="Y8231" s="62"/>
      <c r="Z8231" s="105"/>
    </row>
    <row r="8232" spans="23:26" x14ac:dyDescent="0.25">
      <c r="W8232" s="104"/>
      <c r="X8232" s="199"/>
      <c r="Y8232" s="62"/>
      <c r="Z8232" s="105"/>
    </row>
    <row r="8233" spans="23:26" x14ac:dyDescent="0.25">
      <c r="W8233" s="104"/>
      <c r="X8233" s="199"/>
      <c r="Y8233" s="62"/>
      <c r="Z8233" s="105"/>
    </row>
    <row r="8234" spans="23:26" x14ac:dyDescent="0.25">
      <c r="W8234" s="104"/>
      <c r="X8234" s="199"/>
      <c r="Y8234" s="62"/>
      <c r="Z8234" s="105"/>
    </row>
    <row r="8235" spans="23:26" x14ac:dyDescent="0.25">
      <c r="W8235" s="104"/>
      <c r="X8235" s="199"/>
      <c r="Y8235" s="62"/>
      <c r="Z8235" s="105"/>
    </row>
    <row r="8236" spans="23:26" x14ac:dyDescent="0.25">
      <c r="W8236" s="104"/>
      <c r="X8236" s="199"/>
      <c r="Y8236" s="62"/>
      <c r="Z8236" s="105"/>
    </row>
    <row r="8237" spans="23:26" x14ac:dyDescent="0.25">
      <c r="W8237" s="104"/>
      <c r="X8237" s="199"/>
      <c r="Y8237" s="62"/>
      <c r="Z8237" s="105"/>
    </row>
    <row r="8238" spans="23:26" x14ac:dyDescent="0.25">
      <c r="W8238" s="104"/>
      <c r="X8238" s="199"/>
      <c r="Y8238" s="62"/>
      <c r="Z8238" s="105"/>
    </row>
    <row r="8239" spans="23:26" x14ac:dyDescent="0.25">
      <c r="W8239" s="104"/>
      <c r="X8239" s="199"/>
      <c r="Y8239" s="62"/>
      <c r="Z8239" s="105"/>
    </row>
    <row r="8240" spans="23:26" x14ac:dyDescent="0.25">
      <c r="W8240" s="104"/>
      <c r="X8240" s="199"/>
      <c r="Y8240" s="62"/>
      <c r="Z8240" s="105"/>
    </row>
    <row r="8241" spans="23:26" x14ac:dyDescent="0.25">
      <c r="W8241" s="104"/>
      <c r="X8241" s="199"/>
      <c r="Y8241" s="62"/>
      <c r="Z8241" s="105"/>
    </row>
    <row r="8242" spans="23:26" x14ac:dyDescent="0.25">
      <c r="W8242" s="104"/>
      <c r="X8242" s="199"/>
      <c r="Y8242" s="62"/>
      <c r="Z8242" s="105"/>
    </row>
    <row r="8243" spans="23:26" x14ac:dyDescent="0.25">
      <c r="W8243" s="104"/>
      <c r="X8243" s="199"/>
      <c r="Y8243" s="62"/>
      <c r="Z8243" s="105"/>
    </row>
    <row r="8244" spans="23:26" x14ac:dyDescent="0.25">
      <c r="W8244" s="104"/>
      <c r="X8244" s="199"/>
      <c r="Y8244" s="62"/>
      <c r="Z8244" s="105"/>
    </row>
    <row r="8245" spans="23:26" x14ac:dyDescent="0.25">
      <c r="W8245" s="104"/>
      <c r="X8245" s="199"/>
      <c r="Y8245" s="62"/>
      <c r="Z8245" s="105"/>
    </row>
    <row r="8246" spans="23:26" x14ac:dyDescent="0.25">
      <c r="W8246" s="104"/>
      <c r="X8246" s="199"/>
      <c r="Y8246" s="62"/>
      <c r="Z8246" s="105"/>
    </row>
    <row r="8247" spans="23:26" x14ac:dyDescent="0.25">
      <c r="W8247" s="104"/>
      <c r="X8247" s="199"/>
      <c r="Y8247" s="62"/>
      <c r="Z8247" s="105"/>
    </row>
    <row r="8248" spans="23:26" x14ac:dyDescent="0.25">
      <c r="W8248" s="104"/>
      <c r="X8248" s="199"/>
      <c r="Y8248" s="62"/>
      <c r="Z8248" s="105"/>
    </row>
    <row r="8249" spans="23:26" x14ac:dyDescent="0.25">
      <c r="W8249" s="104"/>
      <c r="X8249" s="199"/>
      <c r="Y8249" s="62"/>
      <c r="Z8249" s="105"/>
    </row>
    <row r="8250" spans="23:26" x14ac:dyDescent="0.25">
      <c r="W8250" s="104"/>
      <c r="X8250" s="199"/>
      <c r="Y8250" s="62"/>
      <c r="Z8250" s="105"/>
    </row>
    <row r="8251" spans="23:26" x14ac:dyDescent="0.25">
      <c r="W8251" s="104"/>
      <c r="X8251" s="199"/>
      <c r="Y8251" s="62"/>
      <c r="Z8251" s="105"/>
    </row>
    <row r="8252" spans="23:26" x14ac:dyDescent="0.25">
      <c r="W8252" s="104"/>
      <c r="X8252" s="199"/>
      <c r="Y8252" s="62"/>
      <c r="Z8252" s="105"/>
    </row>
    <row r="8253" spans="23:26" x14ac:dyDescent="0.25">
      <c r="W8253" s="104"/>
      <c r="X8253" s="199"/>
      <c r="Y8253" s="62"/>
      <c r="Z8253" s="105"/>
    </row>
    <row r="8254" spans="23:26" x14ac:dyDescent="0.25">
      <c r="W8254" s="104"/>
      <c r="X8254" s="199"/>
      <c r="Y8254" s="62"/>
      <c r="Z8254" s="105"/>
    </row>
    <row r="8255" spans="23:26" x14ac:dyDescent="0.25">
      <c r="W8255" s="104"/>
      <c r="X8255" s="199"/>
      <c r="Y8255" s="62"/>
      <c r="Z8255" s="105"/>
    </row>
    <row r="8256" spans="23:26" x14ac:dyDescent="0.25">
      <c r="W8256" s="104"/>
      <c r="X8256" s="199"/>
      <c r="Y8256" s="62"/>
      <c r="Z8256" s="105"/>
    </row>
    <row r="8257" spans="23:26" x14ac:dyDescent="0.25">
      <c r="W8257" s="104"/>
      <c r="X8257" s="199"/>
      <c r="Y8257" s="62"/>
      <c r="Z8257" s="105"/>
    </row>
    <row r="8258" spans="23:26" x14ac:dyDescent="0.25">
      <c r="W8258" s="104"/>
      <c r="X8258" s="199"/>
      <c r="Y8258" s="62"/>
      <c r="Z8258" s="105"/>
    </row>
    <row r="8259" spans="23:26" x14ac:dyDescent="0.25">
      <c r="W8259" s="104"/>
      <c r="X8259" s="199"/>
      <c r="Y8259" s="62"/>
      <c r="Z8259" s="105"/>
    </row>
    <row r="8260" spans="23:26" x14ac:dyDescent="0.25">
      <c r="W8260" s="104"/>
      <c r="X8260" s="199"/>
      <c r="Y8260" s="62"/>
      <c r="Z8260" s="105"/>
    </row>
    <row r="8261" spans="23:26" x14ac:dyDescent="0.25">
      <c r="W8261" s="104"/>
      <c r="X8261" s="199"/>
      <c r="Y8261" s="62"/>
      <c r="Z8261" s="105"/>
    </row>
    <row r="8262" spans="23:26" x14ac:dyDescent="0.25">
      <c r="W8262" s="104"/>
      <c r="X8262" s="199"/>
      <c r="Y8262" s="62"/>
      <c r="Z8262" s="105"/>
    </row>
    <row r="8263" spans="23:26" x14ac:dyDescent="0.25">
      <c r="W8263" s="104"/>
      <c r="X8263" s="199"/>
      <c r="Y8263" s="62"/>
      <c r="Z8263" s="105"/>
    </row>
    <row r="8264" spans="23:26" x14ac:dyDescent="0.25">
      <c r="W8264" s="104"/>
      <c r="X8264" s="199"/>
      <c r="Y8264" s="62"/>
      <c r="Z8264" s="105"/>
    </row>
    <row r="8265" spans="23:26" x14ac:dyDescent="0.25">
      <c r="W8265" s="104"/>
      <c r="X8265" s="199"/>
      <c r="Y8265" s="62"/>
      <c r="Z8265" s="105"/>
    </row>
    <row r="8266" spans="23:26" x14ac:dyDescent="0.25">
      <c r="W8266" s="104"/>
      <c r="X8266" s="199"/>
      <c r="Y8266" s="62"/>
      <c r="Z8266" s="105"/>
    </row>
    <row r="8267" spans="23:26" x14ac:dyDescent="0.25">
      <c r="W8267" s="104"/>
      <c r="X8267" s="199"/>
      <c r="Y8267" s="62"/>
      <c r="Z8267" s="105"/>
    </row>
    <row r="8268" spans="23:26" x14ac:dyDescent="0.25">
      <c r="W8268" s="104"/>
      <c r="X8268" s="199"/>
      <c r="Y8268" s="62"/>
      <c r="Z8268" s="105"/>
    </row>
    <row r="8269" spans="23:26" x14ac:dyDescent="0.25">
      <c r="W8269" s="104"/>
      <c r="X8269" s="199"/>
      <c r="Y8269" s="62"/>
      <c r="Z8269" s="105"/>
    </row>
    <row r="8270" spans="23:26" x14ac:dyDescent="0.25">
      <c r="W8270" s="104"/>
      <c r="X8270" s="199"/>
      <c r="Y8270" s="62"/>
      <c r="Z8270" s="105"/>
    </row>
    <row r="8271" spans="23:26" x14ac:dyDescent="0.25">
      <c r="W8271" s="104"/>
      <c r="X8271" s="199"/>
      <c r="Y8271" s="62"/>
      <c r="Z8271" s="105"/>
    </row>
    <row r="8272" spans="23:26" x14ac:dyDescent="0.25">
      <c r="W8272" s="104"/>
      <c r="X8272" s="199"/>
      <c r="Y8272" s="62"/>
      <c r="Z8272" s="105"/>
    </row>
    <row r="8273" spans="23:26" x14ac:dyDescent="0.25">
      <c r="W8273" s="104"/>
      <c r="X8273" s="199"/>
      <c r="Y8273" s="62"/>
      <c r="Z8273" s="105"/>
    </row>
    <row r="8274" spans="23:26" x14ac:dyDescent="0.25">
      <c r="W8274" s="104"/>
      <c r="X8274" s="199"/>
      <c r="Y8274" s="62"/>
      <c r="Z8274" s="105"/>
    </row>
    <row r="8275" spans="23:26" x14ac:dyDescent="0.25">
      <c r="W8275" s="104"/>
      <c r="X8275" s="199"/>
      <c r="Y8275" s="62"/>
      <c r="Z8275" s="105"/>
    </row>
    <row r="8276" spans="23:26" x14ac:dyDescent="0.25">
      <c r="W8276" s="104"/>
      <c r="X8276" s="199"/>
      <c r="Y8276" s="62"/>
      <c r="Z8276" s="105"/>
    </row>
    <row r="8277" spans="23:26" x14ac:dyDescent="0.25">
      <c r="W8277" s="104"/>
      <c r="X8277" s="199"/>
      <c r="Y8277" s="62"/>
      <c r="Z8277" s="105"/>
    </row>
    <row r="8278" spans="23:26" x14ac:dyDescent="0.25">
      <c r="W8278" s="104"/>
      <c r="X8278" s="199"/>
      <c r="Y8278" s="62"/>
      <c r="Z8278" s="105"/>
    </row>
    <row r="8279" spans="23:26" x14ac:dyDescent="0.25">
      <c r="W8279" s="104"/>
      <c r="X8279" s="199"/>
      <c r="Y8279" s="62"/>
      <c r="Z8279" s="105"/>
    </row>
    <row r="8280" spans="23:26" x14ac:dyDescent="0.25">
      <c r="W8280" s="104"/>
      <c r="X8280" s="199"/>
      <c r="Y8280" s="62"/>
      <c r="Z8280" s="105"/>
    </row>
    <row r="8281" spans="23:26" x14ac:dyDescent="0.25">
      <c r="W8281" s="104"/>
      <c r="X8281" s="199"/>
      <c r="Y8281" s="62"/>
      <c r="Z8281" s="105"/>
    </row>
    <row r="8282" spans="23:26" x14ac:dyDescent="0.25">
      <c r="W8282" s="104"/>
      <c r="X8282" s="199"/>
      <c r="Y8282" s="62"/>
      <c r="Z8282" s="105"/>
    </row>
    <row r="8283" spans="23:26" x14ac:dyDescent="0.25">
      <c r="W8283" s="104"/>
      <c r="X8283" s="199"/>
      <c r="Y8283" s="62"/>
      <c r="Z8283" s="105"/>
    </row>
    <row r="8284" spans="23:26" x14ac:dyDescent="0.25">
      <c r="W8284" s="104"/>
      <c r="X8284" s="199"/>
      <c r="Y8284" s="62"/>
      <c r="Z8284" s="105"/>
    </row>
    <row r="8285" spans="23:26" x14ac:dyDescent="0.25">
      <c r="W8285" s="104"/>
      <c r="X8285" s="199"/>
      <c r="Y8285" s="62"/>
      <c r="Z8285" s="105"/>
    </row>
    <row r="8286" spans="23:26" x14ac:dyDescent="0.25">
      <c r="W8286" s="104"/>
      <c r="X8286" s="199"/>
      <c r="Y8286" s="62"/>
      <c r="Z8286" s="105"/>
    </row>
    <row r="8287" spans="23:26" x14ac:dyDescent="0.25">
      <c r="W8287" s="104"/>
      <c r="X8287" s="199"/>
      <c r="Y8287" s="62"/>
      <c r="Z8287" s="105"/>
    </row>
    <row r="8288" spans="23:26" x14ac:dyDescent="0.25">
      <c r="W8288" s="104"/>
      <c r="X8288" s="199"/>
      <c r="Y8288" s="62"/>
      <c r="Z8288" s="105"/>
    </row>
    <row r="8289" spans="23:26" x14ac:dyDescent="0.25">
      <c r="W8289" s="104"/>
      <c r="X8289" s="199"/>
      <c r="Y8289" s="62"/>
      <c r="Z8289" s="105"/>
    </row>
    <row r="8290" spans="23:26" x14ac:dyDescent="0.25">
      <c r="W8290" s="104"/>
      <c r="X8290" s="199"/>
      <c r="Y8290" s="62"/>
      <c r="Z8290" s="105"/>
    </row>
    <row r="8291" spans="23:26" x14ac:dyDescent="0.25">
      <c r="W8291" s="104"/>
      <c r="X8291" s="199"/>
      <c r="Y8291" s="62"/>
      <c r="Z8291" s="105"/>
    </row>
    <row r="8292" spans="23:26" x14ac:dyDescent="0.25">
      <c r="W8292" s="104"/>
      <c r="X8292" s="199"/>
      <c r="Y8292" s="62"/>
      <c r="Z8292" s="105"/>
    </row>
    <row r="8293" spans="23:26" x14ac:dyDescent="0.25">
      <c r="W8293" s="104"/>
      <c r="X8293" s="199"/>
      <c r="Y8293" s="62"/>
      <c r="Z8293" s="105"/>
    </row>
    <row r="8294" spans="23:26" x14ac:dyDescent="0.25">
      <c r="W8294" s="104"/>
      <c r="X8294" s="199"/>
      <c r="Y8294" s="62"/>
      <c r="Z8294" s="105"/>
    </row>
    <row r="8295" spans="23:26" x14ac:dyDescent="0.25">
      <c r="W8295" s="104"/>
      <c r="X8295" s="199"/>
      <c r="Y8295" s="62"/>
      <c r="Z8295" s="105"/>
    </row>
    <row r="8296" spans="23:26" x14ac:dyDescent="0.25">
      <c r="W8296" s="104"/>
      <c r="X8296" s="199"/>
      <c r="Y8296" s="62"/>
      <c r="Z8296" s="105"/>
    </row>
    <row r="8297" spans="23:26" x14ac:dyDescent="0.25">
      <c r="W8297" s="104"/>
      <c r="X8297" s="199"/>
      <c r="Y8297" s="62"/>
      <c r="Z8297" s="105"/>
    </row>
    <row r="8298" spans="23:26" x14ac:dyDescent="0.25">
      <c r="W8298" s="104"/>
      <c r="X8298" s="199"/>
      <c r="Y8298" s="62"/>
      <c r="Z8298" s="105"/>
    </row>
    <row r="8299" spans="23:26" x14ac:dyDescent="0.25">
      <c r="W8299" s="104"/>
      <c r="X8299" s="199"/>
      <c r="Y8299" s="62"/>
      <c r="Z8299" s="105"/>
    </row>
    <row r="8300" spans="23:26" x14ac:dyDescent="0.25">
      <c r="W8300" s="104"/>
      <c r="X8300" s="199"/>
      <c r="Y8300" s="62"/>
      <c r="Z8300" s="105"/>
    </row>
    <row r="8301" spans="23:26" x14ac:dyDescent="0.25">
      <c r="W8301" s="104"/>
      <c r="X8301" s="199"/>
      <c r="Y8301" s="62"/>
      <c r="Z8301" s="105"/>
    </row>
    <row r="8302" spans="23:26" x14ac:dyDescent="0.25">
      <c r="W8302" s="104"/>
      <c r="X8302" s="199"/>
      <c r="Y8302" s="62"/>
      <c r="Z8302" s="105"/>
    </row>
    <row r="8303" spans="23:26" x14ac:dyDescent="0.25">
      <c r="W8303" s="104"/>
      <c r="X8303" s="199"/>
      <c r="Y8303" s="62"/>
      <c r="Z8303" s="105"/>
    </row>
    <row r="8304" spans="23:26" x14ac:dyDescent="0.25">
      <c r="W8304" s="104"/>
      <c r="X8304" s="199"/>
      <c r="Y8304" s="62"/>
      <c r="Z8304" s="105"/>
    </row>
    <row r="8305" spans="23:26" x14ac:dyDescent="0.25">
      <c r="W8305" s="104"/>
      <c r="X8305" s="199"/>
      <c r="Y8305" s="62"/>
      <c r="Z8305" s="105"/>
    </row>
    <row r="8306" spans="23:26" x14ac:dyDescent="0.25">
      <c r="W8306" s="104"/>
      <c r="X8306" s="199"/>
      <c r="Y8306" s="62"/>
      <c r="Z8306" s="105"/>
    </row>
    <row r="8307" spans="23:26" x14ac:dyDescent="0.25">
      <c r="W8307" s="104"/>
      <c r="X8307" s="199"/>
      <c r="Y8307" s="62"/>
      <c r="Z8307" s="105"/>
    </row>
    <row r="8308" spans="23:26" x14ac:dyDescent="0.25">
      <c r="W8308" s="104"/>
      <c r="X8308" s="199"/>
      <c r="Y8308" s="62"/>
      <c r="Z8308" s="105"/>
    </row>
    <row r="8309" spans="23:26" x14ac:dyDescent="0.25">
      <c r="W8309" s="104"/>
      <c r="X8309" s="199"/>
      <c r="Y8309" s="62"/>
      <c r="Z8309" s="105"/>
    </row>
    <row r="8310" spans="23:26" x14ac:dyDescent="0.25">
      <c r="W8310" s="104"/>
      <c r="X8310" s="199"/>
      <c r="Y8310" s="62"/>
      <c r="Z8310" s="105"/>
    </row>
    <row r="8311" spans="23:26" x14ac:dyDescent="0.25">
      <c r="W8311" s="104"/>
      <c r="X8311" s="199"/>
      <c r="Y8311" s="62"/>
      <c r="Z8311" s="105"/>
    </row>
    <row r="8312" spans="23:26" x14ac:dyDescent="0.25">
      <c r="W8312" s="104"/>
      <c r="X8312" s="199"/>
      <c r="Y8312" s="62"/>
      <c r="Z8312" s="105"/>
    </row>
    <row r="8313" spans="23:26" x14ac:dyDescent="0.25">
      <c r="W8313" s="104"/>
      <c r="X8313" s="199"/>
      <c r="Y8313" s="62"/>
      <c r="Z8313" s="105"/>
    </row>
    <row r="8314" spans="23:26" x14ac:dyDescent="0.25">
      <c r="W8314" s="104"/>
      <c r="X8314" s="199"/>
      <c r="Y8314" s="62"/>
      <c r="Z8314" s="105"/>
    </row>
    <row r="8315" spans="23:26" x14ac:dyDescent="0.25">
      <c r="W8315" s="104"/>
      <c r="X8315" s="199"/>
      <c r="Y8315" s="62"/>
      <c r="Z8315" s="105"/>
    </row>
    <row r="8316" spans="23:26" x14ac:dyDescent="0.25">
      <c r="W8316" s="104"/>
      <c r="X8316" s="199"/>
      <c r="Y8316" s="62"/>
      <c r="Z8316" s="105"/>
    </row>
    <row r="8317" spans="23:26" x14ac:dyDescent="0.25">
      <c r="W8317" s="104"/>
      <c r="X8317" s="199"/>
      <c r="Y8317" s="62"/>
      <c r="Z8317" s="105"/>
    </row>
    <row r="8318" spans="23:26" x14ac:dyDescent="0.25">
      <c r="W8318" s="104"/>
      <c r="X8318" s="199"/>
      <c r="Y8318" s="62"/>
      <c r="Z8318" s="105"/>
    </row>
    <row r="8319" spans="23:26" x14ac:dyDescent="0.25">
      <c r="W8319" s="104"/>
      <c r="X8319" s="199"/>
      <c r="Y8319" s="62"/>
      <c r="Z8319" s="105"/>
    </row>
    <row r="8320" spans="23:26" x14ac:dyDescent="0.25">
      <c r="W8320" s="104"/>
      <c r="X8320" s="199"/>
      <c r="Y8320" s="62"/>
      <c r="Z8320" s="105"/>
    </row>
    <row r="8321" spans="23:26" x14ac:dyDescent="0.25">
      <c r="W8321" s="104"/>
      <c r="X8321" s="199"/>
      <c r="Y8321" s="62"/>
      <c r="Z8321" s="105"/>
    </row>
    <row r="8322" spans="23:26" x14ac:dyDescent="0.25">
      <c r="W8322" s="104"/>
      <c r="X8322" s="199"/>
      <c r="Y8322" s="62"/>
      <c r="Z8322" s="105"/>
    </row>
    <row r="8323" spans="23:26" x14ac:dyDescent="0.25">
      <c r="W8323" s="104"/>
      <c r="X8323" s="199"/>
      <c r="Y8323" s="62"/>
      <c r="Z8323" s="105"/>
    </row>
    <row r="8324" spans="23:26" x14ac:dyDescent="0.25">
      <c r="W8324" s="104"/>
      <c r="X8324" s="199"/>
      <c r="Y8324" s="62"/>
      <c r="Z8324" s="105"/>
    </row>
    <row r="8325" spans="23:26" x14ac:dyDescent="0.25">
      <c r="W8325" s="104"/>
      <c r="X8325" s="199"/>
      <c r="Y8325" s="62"/>
      <c r="Z8325" s="105"/>
    </row>
    <row r="8326" spans="23:26" x14ac:dyDescent="0.25">
      <c r="W8326" s="104"/>
      <c r="X8326" s="199"/>
      <c r="Y8326" s="62"/>
      <c r="Z8326" s="105"/>
    </row>
    <row r="8327" spans="23:26" x14ac:dyDescent="0.25">
      <c r="W8327" s="104"/>
      <c r="X8327" s="199"/>
      <c r="Y8327" s="62"/>
      <c r="Z8327" s="105"/>
    </row>
    <row r="8328" spans="23:26" x14ac:dyDescent="0.25">
      <c r="W8328" s="104"/>
      <c r="X8328" s="199"/>
      <c r="Y8328" s="62"/>
      <c r="Z8328" s="105"/>
    </row>
    <row r="8329" spans="23:26" x14ac:dyDescent="0.25">
      <c r="W8329" s="104"/>
      <c r="X8329" s="199"/>
      <c r="Y8329" s="62"/>
      <c r="Z8329" s="105"/>
    </row>
    <row r="8330" spans="23:26" x14ac:dyDescent="0.25">
      <c r="W8330" s="104"/>
      <c r="X8330" s="199"/>
      <c r="Y8330" s="62"/>
      <c r="Z8330" s="105"/>
    </row>
    <row r="8331" spans="23:26" x14ac:dyDescent="0.25">
      <c r="W8331" s="104"/>
      <c r="X8331" s="199"/>
      <c r="Y8331" s="62"/>
      <c r="Z8331" s="105"/>
    </row>
    <row r="8332" spans="23:26" x14ac:dyDescent="0.25">
      <c r="W8332" s="104"/>
      <c r="X8332" s="199"/>
      <c r="Y8332" s="62"/>
      <c r="Z8332" s="105"/>
    </row>
    <row r="8333" spans="23:26" x14ac:dyDescent="0.25">
      <c r="W8333" s="104"/>
      <c r="X8333" s="199"/>
      <c r="Y8333" s="62"/>
      <c r="Z8333" s="105"/>
    </row>
    <row r="8334" spans="23:26" x14ac:dyDescent="0.25">
      <c r="W8334" s="104"/>
      <c r="X8334" s="199"/>
      <c r="Y8334" s="62"/>
      <c r="Z8334" s="105"/>
    </row>
    <row r="8335" spans="23:26" x14ac:dyDescent="0.25">
      <c r="W8335" s="104"/>
      <c r="X8335" s="199"/>
      <c r="Y8335" s="62"/>
      <c r="Z8335" s="105"/>
    </row>
    <row r="8336" spans="23:26" x14ac:dyDescent="0.25">
      <c r="W8336" s="104"/>
      <c r="X8336" s="199"/>
      <c r="Y8336" s="62"/>
      <c r="Z8336" s="105"/>
    </row>
    <row r="8337" spans="23:26" x14ac:dyDescent="0.25">
      <c r="W8337" s="104"/>
      <c r="X8337" s="199"/>
      <c r="Y8337" s="62"/>
      <c r="Z8337" s="105"/>
    </row>
    <row r="8338" spans="23:26" x14ac:dyDescent="0.25">
      <c r="W8338" s="104"/>
      <c r="X8338" s="199"/>
      <c r="Y8338" s="62"/>
      <c r="Z8338" s="105"/>
    </row>
    <row r="8339" spans="23:26" x14ac:dyDescent="0.25">
      <c r="W8339" s="104"/>
      <c r="X8339" s="199"/>
      <c r="Y8339" s="62"/>
      <c r="Z8339" s="105"/>
    </row>
    <row r="8340" spans="23:26" x14ac:dyDescent="0.25">
      <c r="W8340" s="104"/>
      <c r="X8340" s="199"/>
      <c r="Y8340" s="62"/>
      <c r="Z8340" s="105"/>
    </row>
    <row r="8341" spans="23:26" x14ac:dyDescent="0.25">
      <c r="W8341" s="104"/>
      <c r="X8341" s="199"/>
      <c r="Y8341" s="62"/>
      <c r="Z8341" s="105"/>
    </row>
    <row r="8342" spans="23:26" x14ac:dyDescent="0.25">
      <c r="W8342" s="104"/>
      <c r="X8342" s="199"/>
      <c r="Y8342" s="62"/>
      <c r="Z8342" s="105"/>
    </row>
    <row r="8343" spans="23:26" x14ac:dyDescent="0.25">
      <c r="W8343" s="104"/>
      <c r="X8343" s="199"/>
      <c r="Y8343" s="62"/>
      <c r="Z8343" s="105"/>
    </row>
    <row r="8344" spans="23:26" x14ac:dyDescent="0.25">
      <c r="W8344" s="104"/>
      <c r="X8344" s="199"/>
      <c r="Y8344" s="62"/>
      <c r="Z8344" s="105"/>
    </row>
    <row r="8345" spans="23:26" x14ac:dyDescent="0.25">
      <c r="W8345" s="104"/>
      <c r="X8345" s="199"/>
      <c r="Y8345" s="62"/>
      <c r="Z8345" s="105"/>
    </row>
    <row r="8346" spans="23:26" x14ac:dyDescent="0.25">
      <c r="W8346" s="104"/>
      <c r="X8346" s="199"/>
      <c r="Y8346" s="62"/>
      <c r="Z8346" s="105"/>
    </row>
    <row r="8347" spans="23:26" x14ac:dyDescent="0.25">
      <c r="W8347" s="104"/>
      <c r="X8347" s="199"/>
      <c r="Y8347" s="62"/>
      <c r="Z8347" s="105"/>
    </row>
    <row r="8348" spans="23:26" x14ac:dyDescent="0.25">
      <c r="W8348" s="104"/>
      <c r="X8348" s="199"/>
      <c r="Y8348" s="62"/>
      <c r="Z8348" s="105"/>
    </row>
    <row r="8349" spans="23:26" x14ac:dyDescent="0.25">
      <c r="W8349" s="104"/>
      <c r="X8349" s="199"/>
      <c r="Y8349" s="62"/>
      <c r="Z8349" s="105"/>
    </row>
    <row r="8350" spans="23:26" x14ac:dyDescent="0.25">
      <c r="W8350" s="104"/>
      <c r="X8350" s="199"/>
      <c r="Y8350" s="62"/>
      <c r="Z8350" s="105"/>
    </row>
    <row r="8351" spans="23:26" x14ac:dyDescent="0.25">
      <c r="W8351" s="104"/>
      <c r="X8351" s="199"/>
      <c r="Y8351" s="62"/>
      <c r="Z8351" s="105"/>
    </row>
    <row r="8352" spans="23:26" x14ac:dyDescent="0.25">
      <c r="W8352" s="104"/>
      <c r="X8352" s="199"/>
      <c r="Y8352" s="62"/>
      <c r="Z8352" s="105"/>
    </row>
    <row r="8353" spans="23:26" x14ac:dyDescent="0.25">
      <c r="W8353" s="104"/>
      <c r="X8353" s="199"/>
      <c r="Y8353" s="62"/>
      <c r="Z8353" s="105"/>
    </row>
    <row r="8354" spans="23:26" x14ac:dyDescent="0.25">
      <c r="W8354" s="104"/>
      <c r="X8354" s="199"/>
      <c r="Y8354" s="62"/>
      <c r="Z8354" s="105"/>
    </row>
    <row r="8355" spans="23:26" x14ac:dyDescent="0.25">
      <c r="W8355" s="104"/>
      <c r="X8355" s="199"/>
      <c r="Y8355" s="62"/>
      <c r="Z8355" s="105"/>
    </row>
    <row r="8356" spans="23:26" x14ac:dyDescent="0.25">
      <c r="W8356" s="104"/>
      <c r="X8356" s="199"/>
      <c r="Y8356" s="62"/>
      <c r="Z8356" s="105"/>
    </row>
    <row r="8357" spans="23:26" x14ac:dyDescent="0.25">
      <c r="W8357" s="104"/>
      <c r="X8357" s="199"/>
      <c r="Y8357" s="62"/>
      <c r="Z8357" s="105"/>
    </row>
    <row r="8358" spans="23:26" x14ac:dyDescent="0.25">
      <c r="W8358" s="104"/>
      <c r="X8358" s="199"/>
      <c r="Y8358" s="62"/>
      <c r="Z8358" s="105"/>
    </row>
    <row r="8359" spans="23:26" x14ac:dyDescent="0.25">
      <c r="W8359" s="104"/>
      <c r="X8359" s="199"/>
      <c r="Y8359" s="62"/>
      <c r="Z8359" s="105"/>
    </row>
    <row r="8360" spans="23:26" x14ac:dyDescent="0.25">
      <c r="W8360" s="104"/>
      <c r="X8360" s="199"/>
      <c r="Y8360" s="62"/>
      <c r="Z8360" s="105"/>
    </row>
    <row r="8361" spans="23:26" x14ac:dyDescent="0.25">
      <c r="W8361" s="104"/>
      <c r="X8361" s="199"/>
      <c r="Y8361" s="62"/>
      <c r="Z8361" s="105"/>
    </row>
    <row r="8362" spans="23:26" x14ac:dyDescent="0.25">
      <c r="W8362" s="104"/>
      <c r="X8362" s="199"/>
      <c r="Y8362" s="62"/>
      <c r="Z8362" s="105"/>
    </row>
    <row r="8363" spans="23:26" x14ac:dyDescent="0.25">
      <c r="W8363" s="104"/>
      <c r="X8363" s="199"/>
      <c r="Y8363" s="62"/>
      <c r="Z8363" s="105"/>
    </row>
    <row r="8364" spans="23:26" x14ac:dyDescent="0.25">
      <c r="W8364" s="104"/>
      <c r="X8364" s="199"/>
      <c r="Y8364" s="62"/>
      <c r="Z8364" s="105"/>
    </row>
    <row r="8365" spans="23:26" x14ac:dyDescent="0.25">
      <c r="W8365" s="104"/>
      <c r="X8365" s="199"/>
      <c r="Y8365" s="62"/>
      <c r="Z8365" s="105"/>
    </row>
    <row r="8366" spans="23:26" x14ac:dyDescent="0.25">
      <c r="W8366" s="104"/>
      <c r="X8366" s="199"/>
      <c r="Y8366" s="62"/>
      <c r="Z8366" s="105"/>
    </row>
    <row r="8367" spans="23:26" x14ac:dyDescent="0.25">
      <c r="W8367" s="104"/>
      <c r="X8367" s="199"/>
      <c r="Y8367" s="62"/>
      <c r="Z8367" s="105"/>
    </row>
    <row r="8368" spans="23:26" x14ac:dyDescent="0.25">
      <c r="W8368" s="104"/>
      <c r="X8368" s="199"/>
      <c r="Y8368" s="62"/>
      <c r="Z8368" s="105"/>
    </row>
    <row r="8369" spans="23:26" x14ac:dyDescent="0.25">
      <c r="W8369" s="104"/>
      <c r="X8369" s="199"/>
      <c r="Y8369" s="62"/>
      <c r="Z8369" s="105"/>
    </row>
    <row r="8370" spans="23:26" x14ac:dyDescent="0.25">
      <c r="W8370" s="104"/>
      <c r="X8370" s="199"/>
      <c r="Y8370" s="62"/>
      <c r="Z8370" s="105"/>
    </row>
    <row r="8371" spans="23:26" x14ac:dyDescent="0.25">
      <c r="W8371" s="104"/>
      <c r="X8371" s="199"/>
      <c r="Y8371" s="62"/>
      <c r="Z8371" s="105"/>
    </row>
    <row r="8372" spans="23:26" x14ac:dyDescent="0.25">
      <c r="W8372" s="104"/>
      <c r="X8372" s="199"/>
      <c r="Y8372" s="62"/>
      <c r="Z8372" s="105"/>
    </row>
    <row r="8373" spans="23:26" x14ac:dyDescent="0.25">
      <c r="W8373" s="104"/>
      <c r="X8373" s="199"/>
      <c r="Y8373" s="62"/>
      <c r="Z8373" s="105"/>
    </row>
    <row r="8374" spans="23:26" x14ac:dyDescent="0.25">
      <c r="W8374" s="104"/>
      <c r="X8374" s="199"/>
      <c r="Y8374" s="62"/>
      <c r="Z8374" s="105"/>
    </row>
    <row r="8375" spans="23:26" x14ac:dyDescent="0.25">
      <c r="W8375" s="104"/>
      <c r="X8375" s="199"/>
      <c r="Y8375" s="62"/>
      <c r="Z8375" s="105"/>
    </row>
    <row r="8376" spans="23:26" x14ac:dyDescent="0.25">
      <c r="W8376" s="104"/>
      <c r="X8376" s="199"/>
      <c r="Y8376" s="62"/>
      <c r="Z8376" s="105"/>
    </row>
    <row r="8377" spans="23:26" x14ac:dyDescent="0.25">
      <c r="W8377" s="104"/>
      <c r="X8377" s="199"/>
      <c r="Y8377" s="62"/>
      <c r="Z8377" s="105"/>
    </row>
    <row r="8378" spans="23:26" x14ac:dyDescent="0.25">
      <c r="W8378" s="104"/>
      <c r="X8378" s="199"/>
      <c r="Y8378" s="62"/>
      <c r="Z8378" s="105"/>
    </row>
    <row r="8379" spans="23:26" x14ac:dyDescent="0.25">
      <c r="W8379" s="104"/>
      <c r="X8379" s="199"/>
      <c r="Y8379" s="62"/>
      <c r="Z8379" s="105"/>
    </row>
    <row r="8380" spans="23:26" x14ac:dyDescent="0.25">
      <c r="W8380" s="104"/>
      <c r="X8380" s="199"/>
      <c r="Y8380" s="62"/>
      <c r="Z8380" s="105"/>
    </row>
    <row r="8381" spans="23:26" x14ac:dyDescent="0.25">
      <c r="W8381" s="104"/>
      <c r="X8381" s="199"/>
      <c r="Y8381" s="62"/>
      <c r="Z8381" s="105"/>
    </row>
    <row r="8382" spans="23:26" x14ac:dyDescent="0.25">
      <c r="W8382" s="104"/>
      <c r="X8382" s="199"/>
      <c r="Y8382" s="62"/>
      <c r="Z8382" s="105"/>
    </row>
    <row r="8383" spans="23:26" x14ac:dyDescent="0.25">
      <c r="W8383" s="104"/>
      <c r="X8383" s="199"/>
      <c r="Y8383" s="62"/>
      <c r="Z8383" s="105"/>
    </row>
    <row r="8384" spans="23:26" x14ac:dyDescent="0.25">
      <c r="W8384" s="104"/>
      <c r="X8384" s="199"/>
      <c r="Y8384" s="62"/>
      <c r="Z8384" s="105"/>
    </row>
    <row r="8385" spans="23:26" x14ac:dyDescent="0.25">
      <c r="W8385" s="104"/>
      <c r="X8385" s="199"/>
      <c r="Y8385" s="62"/>
      <c r="Z8385" s="105"/>
    </row>
    <row r="8386" spans="23:26" x14ac:dyDescent="0.25">
      <c r="W8386" s="104"/>
      <c r="X8386" s="199"/>
      <c r="Y8386" s="62"/>
      <c r="Z8386" s="105"/>
    </row>
    <row r="8387" spans="23:26" x14ac:dyDescent="0.25">
      <c r="W8387" s="104"/>
      <c r="X8387" s="199"/>
      <c r="Y8387" s="62"/>
      <c r="Z8387" s="105"/>
    </row>
    <row r="8388" spans="23:26" x14ac:dyDescent="0.25">
      <c r="W8388" s="104"/>
      <c r="X8388" s="199"/>
      <c r="Y8388" s="62"/>
      <c r="Z8388" s="105"/>
    </row>
    <row r="8389" spans="23:26" x14ac:dyDescent="0.25">
      <c r="W8389" s="104"/>
      <c r="X8389" s="199"/>
      <c r="Y8389" s="62"/>
      <c r="Z8389" s="105"/>
    </row>
    <row r="8390" spans="23:26" x14ac:dyDescent="0.25">
      <c r="W8390" s="104"/>
      <c r="X8390" s="199"/>
      <c r="Y8390" s="62"/>
      <c r="Z8390" s="105"/>
    </row>
    <row r="8391" spans="23:26" x14ac:dyDescent="0.25">
      <c r="W8391" s="104"/>
      <c r="X8391" s="199"/>
      <c r="Y8391" s="62"/>
      <c r="Z8391" s="105"/>
    </row>
    <row r="8392" spans="23:26" x14ac:dyDescent="0.25">
      <c r="W8392" s="104"/>
      <c r="X8392" s="199"/>
      <c r="Y8392" s="62"/>
      <c r="Z8392" s="105"/>
    </row>
    <row r="8393" spans="23:26" x14ac:dyDescent="0.25">
      <c r="W8393" s="104"/>
      <c r="X8393" s="199"/>
      <c r="Y8393" s="62"/>
      <c r="Z8393" s="105"/>
    </row>
    <row r="8394" spans="23:26" x14ac:dyDescent="0.25">
      <c r="W8394" s="104"/>
      <c r="X8394" s="199"/>
      <c r="Y8394" s="62"/>
      <c r="Z8394" s="105"/>
    </row>
    <row r="8395" spans="23:26" x14ac:dyDescent="0.25">
      <c r="W8395" s="104"/>
      <c r="X8395" s="199"/>
      <c r="Y8395" s="62"/>
      <c r="Z8395" s="105"/>
    </row>
    <row r="8396" spans="23:26" x14ac:dyDescent="0.25">
      <c r="W8396" s="104"/>
      <c r="X8396" s="199"/>
      <c r="Y8396" s="62"/>
      <c r="Z8396" s="105"/>
    </row>
    <row r="8397" spans="23:26" x14ac:dyDescent="0.25">
      <c r="W8397" s="104"/>
      <c r="X8397" s="199"/>
      <c r="Y8397" s="62"/>
      <c r="Z8397" s="105"/>
    </row>
    <row r="8398" spans="23:26" x14ac:dyDescent="0.25">
      <c r="W8398" s="104"/>
      <c r="X8398" s="199"/>
      <c r="Y8398" s="62"/>
      <c r="Z8398" s="105"/>
    </row>
    <row r="8399" spans="23:26" x14ac:dyDescent="0.25">
      <c r="W8399" s="104"/>
      <c r="X8399" s="199"/>
      <c r="Y8399" s="62"/>
      <c r="Z8399" s="105"/>
    </row>
    <row r="8400" spans="23:26" x14ac:dyDescent="0.25">
      <c r="W8400" s="104"/>
      <c r="X8400" s="199"/>
      <c r="Y8400" s="62"/>
      <c r="Z8400" s="105"/>
    </row>
    <row r="8401" spans="23:26" x14ac:dyDescent="0.25">
      <c r="W8401" s="104"/>
      <c r="X8401" s="199"/>
      <c r="Y8401" s="62"/>
      <c r="Z8401" s="105"/>
    </row>
    <row r="8402" spans="23:26" x14ac:dyDescent="0.25">
      <c r="W8402" s="104"/>
      <c r="X8402" s="199"/>
      <c r="Y8402" s="62"/>
      <c r="Z8402" s="105"/>
    </row>
    <row r="8403" spans="23:26" x14ac:dyDescent="0.25">
      <c r="W8403" s="104"/>
      <c r="X8403" s="199"/>
      <c r="Y8403" s="62"/>
      <c r="Z8403" s="105"/>
    </row>
    <row r="8404" spans="23:26" x14ac:dyDescent="0.25">
      <c r="W8404" s="104"/>
      <c r="X8404" s="199"/>
      <c r="Y8404" s="62"/>
      <c r="Z8404" s="105"/>
    </row>
    <row r="8405" spans="23:26" x14ac:dyDescent="0.25">
      <c r="W8405" s="104"/>
      <c r="X8405" s="199"/>
      <c r="Y8405" s="62"/>
      <c r="Z8405" s="105"/>
    </row>
    <row r="8406" spans="23:26" x14ac:dyDescent="0.25">
      <c r="W8406" s="104"/>
      <c r="X8406" s="199"/>
      <c r="Y8406" s="62"/>
      <c r="Z8406" s="105"/>
    </row>
    <row r="8407" spans="23:26" x14ac:dyDescent="0.25">
      <c r="W8407" s="104"/>
      <c r="X8407" s="199"/>
      <c r="Y8407" s="62"/>
      <c r="Z8407" s="105"/>
    </row>
    <row r="8408" spans="23:26" x14ac:dyDescent="0.25">
      <c r="W8408" s="104"/>
      <c r="X8408" s="199"/>
      <c r="Y8408" s="62"/>
      <c r="Z8408" s="105"/>
    </row>
    <row r="8409" spans="23:26" x14ac:dyDescent="0.25">
      <c r="W8409" s="104"/>
      <c r="X8409" s="199"/>
      <c r="Y8409" s="62"/>
      <c r="Z8409" s="105"/>
    </row>
    <row r="8410" spans="23:26" x14ac:dyDescent="0.25">
      <c r="W8410" s="104"/>
      <c r="X8410" s="199"/>
      <c r="Y8410" s="62"/>
      <c r="Z8410" s="105"/>
    </row>
    <row r="8411" spans="23:26" x14ac:dyDescent="0.25">
      <c r="W8411" s="104"/>
      <c r="X8411" s="199"/>
      <c r="Y8411" s="62"/>
      <c r="Z8411" s="105"/>
    </row>
    <row r="8412" spans="23:26" x14ac:dyDescent="0.25">
      <c r="W8412" s="104"/>
      <c r="X8412" s="199"/>
      <c r="Y8412" s="62"/>
      <c r="Z8412" s="105"/>
    </row>
    <row r="8413" spans="23:26" x14ac:dyDescent="0.25">
      <c r="W8413" s="104"/>
      <c r="X8413" s="199"/>
      <c r="Y8413" s="62"/>
      <c r="Z8413" s="105"/>
    </row>
    <row r="8414" spans="23:26" x14ac:dyDescent="0.25">
      <c r="W8414" s="104"/>
      <c r="X8414" s="199"/>
      <c r="Y8414" s="62"/>
      <c r="Z8414" s="105"/>
    </row>
    <row r="8415" spans="23:26" x14ac:dyDescent="0.25">
      <c r="W8415" s="104"/>
      <c r="X8415" s="199"/>
      <c r="Y8415" s="62"/>
      <c r="Z8415" s="105"/>
    </row>
    <row r="8416" spans="23:26" x14ac:dyDescent="0.25">
      <c r="W8416" s="104"/>
      <c r="X8416" s="199"/>
      <c r="Y8416" s="62"/>
      <c r="Z8416" s="105"/>
    </row>
    <row r="8417" spans="23:26" x14ac:dyDescent="0.25">
      <c r="W8417" s="104"/>
      <c r="X8417" s="199"/>
      <c r="Y8417" s="62"/>
      <c r="Z8417" s="105"/>
    </row>
    <row r="8418" spans="23:26" x14ac:dyDescent="0.25">
      <c r="W8418" s="104"/>
      <c r="X8418" s="199"/>
      <c r="Y8418" s="62"/>
      <c r="Z8418" s="105"/>
    </row>
    <row r="8419" spans="23:26" x14ac:dyDescent="0.25">
      <c r="W8419" s="104"/>
      <c r="X8419" s="199"/>
      <c r="Y8419" s="62"/>
      <c r="Z8419" s="105"/>
    </row>
    <row r="8420" spans="23:26" x14ac:dyDescent="0.25">
      <c r="W8420" s="104"/>
      <c r="X8420" s="199"/>
      <c r="Y8420" s="62"/>
      <c r="Z8420" s="105"/>
    </row>
    <row r="8421" spans="23:26" x14ac:dyDescent="0.25">
      <c r="W8421" s="104"/>
      <c r="X8421" s="199"/>
      <c r="Y8421" s="62"/>
      <c r="Z8421" s="105"/>
    </row>
    <row r="8422" spans="23:26" x14ac:dyDescent="0.25">
      <c r="W8422" s="104"/>
      <c r="X8422" s="199"/>
      <c r="Y8422" s="62"/>
      <c r="Z8422" s="105"/>
    </row>
    <row r="8423" spans="23:26" x14ac:dyDescent="0.25">
      <c r="W8423" s="104"/>
      <c r="X8423" s="199"/>
      <c r="Y8423" s="62"/>
      <c r="Z8423" s="105"/>
    </row>
    <row r="8424" spans="23:26" x14ac:dyDescent="0.25">
      <c r="W8424" s="104"/>
      <c r="X8424" s="199"/>
      <c r="Y8424" s="62"/>
      <c r="Z8424" s="105"/>
    </row>
    <row r="8425" spans="23:26" x14ac:dyDescent="0.25">
      <c r="W8425" s="104"/>
      <c r="X8425" s="199"/>
      <c r="Y8425" s="62"/>
      <c r="Z8425" s="105"/>
    </row>
    <row r="8426" spans="23:26" x14ac:dyDescent="0.25">
      <c r="W8426" s="104"/>
      <c r="X8426" s="199"/>
      <c r="Y8426" s="62"/>
      <c r="Z8426" s="105"/>
    </row>
    <row r="8427" spans="23:26" x14ac:dyDescent="0.25">
      <c r="W8427" s="104"/>
      <c r="X8427" s="199"/>
      <c r="Y8427" s="62"/>
      <c r="Z8427" s="105"/>
    </row>
    <row r="8428" spans="23:26" x14ac:dyDescent="0.25">
      <c r="W8428" s="104"/>
      <c r="X8428" s="199"/>
      <c r="Y8428" s="62"/>
      <c r="Z8428" s="105"/>
    </row>
    <row r="8429" spans="23:26" x14ac:dyDescent="0.25">
      <c r="W8429" s="104"/>
      <c r="X8429" s="199"/>
      <c r="Y8429" s="62"/>
      <c r="Z8429" s="105"/>
    </row>
    <row r="8430" spans="23:26" x14ac:dyDescent="0.25">
      <c r="W8430" s="104"/>
      <c r="X8430" s="199"/>
      <c r="Y8430" s="62"/>
      <c r="Z8430" s="105"/>
    </row>
    <row r="8431" spans="23:26" x14ac:dyDescent="0.25">
      <c r="W8431" s="104"/>
      <c r="X8431" s="199"/>
      <c r="Y8431" s="62"/>
      <c r="Z8431" s="105"/>
    </row>
    <row r="8432" spans="23:26" x14ac:dyDescent="0.25">
      <c r="W8432" s="104"/>
      <c r="X8432" s="199"/>
      <c r="Y8432" s="62"/>
      <c r="Z8432" s="105"/>
    </row>
    <row r="8433" spans="23:26" x14ac:dyDescent="0.25">
      <c r="W8433" s="104"/>
      <c r="X8433" s="199"/>
      <c r="Y8433" s="62"/>
      <c r="Z8433" s="105"/>
    </row>
    <row r="8434" spans="23:26" x14ac:dyDescent="0.25">
      <c r="W8434" s="104"/>
      <c r="X8434" s="199"/>
      <c r="Y8434" s="62"/>
      <c r="Z8434" s="105"/>
    </row>
    <row r="8435" spans="23:26" x14ac:dyDescent="0.25">
      <c r="W8435" s="104"/>
      <c r="X8435" s="199"/>
      <c r="Y8435" s="62"/>
      <c r="Z8435" s="105"/>
    </row>
    <row r="8436" spans="23:26" x14ac:dyDescent="0.25">
      <c r="W8436" s="104"/>
      <c r="X8436" s="199"/>
      <c r="Y8436" s="62"/>
      <c r="Z8436" s="105"/>
    </row>
    <row r="8437" spans="23:26" x14ac:dyDescent="0.25">
      <c r="W8437" s="104"/>
      <c r="X8437" s="199"/>
      <c r="Y8437" s="62"/>
      <c r="Z8437" s="105"/>
    </row>
    <row r="8438" spans="23:26" x14ac:dyDescent="0.25">
      <c r="W8438" s="104"/>
      <c r="X8438" s="199"/>
      <c r="Y8438" s="62"/>
      <c r="Z8438" s="105"/>
    </row>
    <row r="8439" spans="23:26" x14ac:dyDescent="0.25">
      <c r="W8439" s="104"/>
      <c r="X8439" s="199"/>
      <c r="Y8439" s="62"/>
      <c r="Z8439" s="105"/>
    </row>
    <row r="8440" spans="23:26" x14ac:dyDescent="0.25">
      <c r="W8440" s="104"/>
      <c r="X8440" s="199"/>
      <c r="Y8440" s="62"/>
      <c r="Z8440" s="105"/>
    </row>
    <row r="8441" spans="23:26" x14ac:dyDescent="0.25">
      <c r="W8441" s="104"/>
      <c r="X8441" s="199"/>
      <c r="Y8441" s="62"/>
      <c r="Z8441" s="105"/>
    </row>
    <row r="8442" spans="23:26" x14ac:dyDescent="0.25">
      <c r="W8442" s="104"/>
      <c r="X8442" s="199"/>
      <c r="Y8442" s="62"/>
      <c r="Z8442" s="105"/>
    </row>
    <row r="8443" spans="23:26" x14ac:dyDescent="0.25">
      <c r="W8443" s="104"/>
      <c r="X8443" s="199"/>
      <c r="Y8443" s="62"/>
      <c r="Z8443" s="105"/>
    </row>
    <row r="8444" spans="23:26" x14ac:dyDescent="0.25">
      <c r="W8444" s="104"/>
      <c r="X8444" s="199"/>
      <c r="Y8444" s="62"/>
      <c r="Z8444" s="105"/>
    </row>
    <row r="8445" spans="23:26" x14ac:dyDescent="0.25">
      <c r="W8445" s="104"/>
      <c r="X8445" s="199"/>
      <c r="Y8445" s="62"/>
      <c r="Z8445" s="105"/>
    </row>
    <row r="8446" spans="23:26" x14ac:dyDescent="0.25">
      <c r="W8446" s="104"/>
      <c r="X8446" s="199"/>
      <c r="Y8446" s="62"/>
      <c r="Z8446" s="105"/>
    </row>
    <row r="8447" spans="23:26" x14ac:dyDescent="0.25">
      <c r="W8447" s="104"/>
      <c r="X8447" s="199"/>
      <c r="Y8447" s="62"/>
      <c r="Z8447" s="105"/>
    </row>
    <row r="8448" spans="23:26" x14ac:dyDescent="0.25">
      <c r="W8448" s="104"/>
      <c r="X8448" s="199"/>
      <c r="Y8448" s="62"/>
      <c r="Z8448" s="105"/>
    </row>
    <row r="8449" spans="23:26" x14ac:dyDescent="0.25">
      <c r="W8449" s="104"/>
      <c r="X8449" s="199"/>
      <c r="Y8449" s="62"/>
      <c r="Z8449" s="105"/>
    </row>
    <row r="8450" spans="23:26" x14ac:dyDescent="0.25">
      <c r="W8450" s="104"/>
      <c r="X8450" s="199"/>
      <c r="Y8450" s="62"/>
      <c r="Z8450" s="105"/>
    </row>
    <row r="8451" spans="23:26" x14ac:dyDescent="0.25">
      <c r="W8451" s="104"/>
      <c r="X8451" s="199"/>
      <c r="Y8451" s="62"/>
      <c r="Z8451" s="105"/>
    </row>
    <row r="8452" spans="23:26" x14ac:dyDescent="0.25">
      <c r="W8452" s="104"/>
      <c r="X8452" s="199"/>
      <c r="Y8452" s="62"/>
      <c r="Z8452" s="105"/>
    </row>
    <row r="8453" spans="23:26" x14ac:dyDescent="0.25">
      <c r="W8453" s="104"/>
      <c r="X8453" s="199"/>
      <c r="Y8453" s="62"/>
      <c r="Z8453" s="105"/>
    </row>
    <row r="8454" spans="23:26" x14ac:dyDescent="0.25">
      <c r="W8454" s="104"/>
      <c r="X8454" s="199"/>
      <c r="Y8454" s="62"/>
      <c r="Z8454" s="105"/>
    </row>
    <row r="8455" spans="23:26" x14ac:dyDescent="0.25">
      <c r="W8455" s="104"/>
      <c r="X8455" s="199"/>
      <c r="Y8455" s="62"/>
      <c r="Z8455" s="105"/>
    </row>
    <row r="8456" spans="23:26" x14ac:dyDescent="0.25">
      <c r="W8456" s="104"/>
      <c r="X8456" s="199"/>
      <c r="Y8456" s="62"/>
      <c r="Z8456" s="105"/>
    </row>
    <row r="8457" spans="23:26" x14ac:dyDescent="0.25">
      <c r="W8457" s="104"/>
      <c r="X8457" s="199"/>
      <c r="Y8457" s="62"/>
      <c r="Z8457" s="105"/>
    </row>
    <row r="8458" spans="23:26" x14ac:dyDescent="0.25">
      <c r="W8458" s="104"/>
      <c r="X8458" s="199"/>
      <c r="Y8458" s="62"/>
      <c r="Z8458" s="105"/>
    </row>
    <row r="8459" spans="23:26" x14ac:dyDescent="0.25">
      <c r="W8459" s="104"/>
      <c r="X8459" s="199"/>
      <c r="Y8459" s="62"/>
      <c r="Z8459" s="105"/>
    </row>
    <row r="8460" spans="23:26" x14ac:dyDescent="0.25">
      <c r="W8460" s="104"/>
      <c r="X8460" s="199"/>
      <c r="Y8460" s="62"/>
      <c r="Z8460" s="105"/>
    </row>
    <row r="8461" spans="23:26" x14ac:dyDescent="0.25">
      <c r="W8461" s="104"/>
      <c r="X8461" s="199"/>
      <c r="Y8461" s="62"/>
      <c r="Z8461" s="105"/>
    </row>
    <row r="8462" spans="23:26" x14ac:dyDescent="0.25">
      <c r="W8462" s="104"/>
      <c r="X8462" s="199"/>
      <c r="Y8462" s="62"/>
      <c r="Z8462" s="105"/>
    </row>
    <row r="8463" spans="23:26" x14ac:dyDescent="0.25">
      <c r="W8463" s="104"/>
      <c r="X8463" s="199"/>
      <c r="Y8463" s="62"/>
      <c r="Z8463" s="105"/>
    </row>
    <row r="8464" spans="23:26" x14ac:dyDescent="0.25">
      <c r="W8464" s="104"/>
      <c r="X8464" s="199"/>
      <c r="Y8464" s="62"/>
      <c r="Z8464" s="105"/>
    </row>
    <row r="8465" spans="23:26" x14ac:dyDescent="0.25">
      <c r="W8465" s="104"/>
      <c r="X8465" s="199"/>
      <c r="Y8465" s="62"/>
      <c r="Z8465" s="105"/>
    </row>
    <row r="8466" spans="23:26" x14ac:dyDescent="0.25">
      <c r="W8466" s="104"/>
      <c r="X8466" s="199"/>
      <c r="Y8466" s="62"/>
      <c r="Z8466" s="105"/>
    </row>
    <row r="8467" spans="23:26" x14ac:dyDescent="0.25">
      <c r="W8467" s="104"/>
      <c r="X8467" s="199"/>
      <c r="Y8467" s="62"/>
      <c r="Z8467" s="105"/>
    </row>
    <row r="8468" spans="23:26" x14ac:dyDescent="0.25">
      <c r="W8468" s="104"/>
      <c r="X8468" s="199"/>
      <c r="Y8468" s="62"/>
      <c r="Z8468" s="105"/>
    </row>
    <row r="8469" spans="23:26" x14ac:dyDescent="0.25">
      <c r="W8469" s="104"/>
      <c r="X8469" s="199"/>
      <c r="Y8469" s="62"/>
      <c r="Z8469" s="105"/>
    </row>
    <row r="8470" spans="23:26" x14ac:dyDescent="0.25">
      <c r="W8470" s="104"/>
      <c r="X8470" s="199"/>
      <c r="Y8470" s="62"/>
      <c r="Z8470" s="105"/>
    </row>
    <row r="8471" spans="23:26" x14ac:dyDescent="0.25">
      <c r="W8471" s="104"/>
      <c r="X8471" s="199"/>
      <c r="Y8471" s="62"/>
      <c r="Z8471" s="105"/>
    </row>
    <row r="8472" spans="23:26" x14ac:dyDescent="0.25">
      <c r="W8472" s="104"/>
      <c r="X8472" s="199"/>
      <c r="Y8472" s="62"/>
      <c r="Z8472" s="105"/>
    </row>
    <row r="8473" spans="23:26" x14ac:dyDescent="0.25">
      <c r="W8473" s="104"/>
      <c r="X8473" s="199"/>
      <c r="Y8473" s="62"/>
      <c r="Z8473" s="105"/>
    </row>
    <row r="8474" spans="23:26" x14ac:dyDescent="0.25">
      <c r="W8474" s="104"/>
      <c r="X8474" s="199"/>
      <c r="Y8474" s="62"/>
      <c r="Z8474" s="105"/>
    </row>
    <row r="8475" spans="23:26" x14ac:dyDescent="0.25">
      <c r="W8475" s="104"/>
      <c r="X8475" s="199"/>
      <c r="Y8475" s="62"/>
      <c r="Z8475" s="105"/>
    </row>
    <row r="8476" spans="23:26" x14ac:dyDescent="0.25">
      <c r="W8476" s="104"/>
      <c r="X8476" s="199"/>
      <c r="Y8476" s="62"/>
      <c r="Z8476" s="105"/>
    </row>
    <row r="8477" spans="23:26" x14ac:dyDescent="0.25">
      <c r="W8477" s="104"/>
      <c r="X8477" s="199"/>
      <c r="Y8477" s="62"/>
      <c r="Z8477" s="105"/>
    </row>
    <row r="8478" spans="23:26" x14ac:dyDescent="0.25">
      <c r="W8478" s="104"/>
      <c r="X8478" s="199"/>
      <c r="Y8478" s="62"/>
      <c r="Z8478" s="105"/>
    </row>
    <row r="8479" spans="23:26" x14ac:dyDescent="0.25">
      <c r="W8479" s="104"/>
      <c r="X8479" s="199"/>
      <c r="Y8479" s="62"/>
      <c r="Z8479" s="105"/>
    </row>
    <row r="8480" spans="23:26" x14ac:dyDescent="0.25">
      <c r="W8480" s="104"/>
      <c r="X8480" s="199"/>
      <c r="Y8480" s="62"/>
      <c r="Z8480" s="105"/>
    </row>
    <row r="8481" spans="23:26" x14ac:dyDescent="0.25">
      <c r="W8481" s="104"/>
      <c r="X8481" s="199"/>
      <c r="Y8481" s="62"/>
      <c r="Z8481" s="105"/>
    </row>
    <row r="8482" spans="23:26" x14ac:dyDescent="0.25">
      <c r="W8482" s="104"/>
      <c r="X8482" s="199"/>
      <c r="Y8482" s="62"/>
      <c r="Z8482" s="105"/>
    </row>
    <row r="8483" spans="23:26" x14ac:dyDescent="0.25">
      <c r="W8483" s="104"/>
      <c r="X8483" s="199"/>
      <c r="Y8483" s="62"/>
      <c r="Z8483" s="105"/>
    </row>
    <row r="8484" spans="23:26" x14ac:dyDescent="0.25">
      <c r="W8484" s="104"/>
      <c r="X8484" s="199"/>
      <c r="Y8484" s="62"/>
      <c r="Z8484" s="105"/>
    </row>
    <row r="8485" spans="23:26" x14ac:dyDescent="0.25">
      <c r="W8485" s="104"/>
      <c r="X8485" s="199"/>
      <c r="Y8485" s="62"/>
      <c r="Z8485" s="105"/>
    </row>
    <row r="8486" spans="23:26" x14ac:dyDescent="0.25">
      <c r="W8486" s="104"/>
      <c r="X8486" s="199"/>
      <c r="Y8486" s="62"/>
      <c r="Z8486" s="105"/>
    </row>
    <row r="8487" spans="23:26" x14ac:dyDescent="0.25">
      <c r="W8487" s="104"/>
      <c r="X8487" s="199"/>
      <c r="Y8487" s="62"/>
      <c r="Z8487" s="105"/>
    </row>
    <row r="8488" spans="23:26" x14ac:dyDescent="0.25">
      <c r="W8488" s="104"/>
      <c r="X8488" s="199"/>
      <c r="Y8488" s="62"/>
      <c r="Z8488" s="105"/>
    </row>
    <row r="8489" spans="23:26" x14ac:dyDescent="0.25">
      <c r="W8489" s="104"/>
      <c r="X8489" s="199"/>
      <c r="Y8489" s="62"/>
      <c r="Z8489" s="105"/>
    </row>
    <row r="8490" spans="23:26" x14ac:dyDescent="0.25">
      <c r="W8490" s="104"/>
      <c r="X8490" s="199"/>
      <c r="Y8490" s="62"/>
      <c r="Z8490" s="105"/>
    </row>
    <row r="8491" spans="23:26" x14ac:dyDescent="0.25">
      <c r="W8491" s="104"/>
      <c r="X8491" s="199"/>
      <c r="Y8491" s="62"/>
      <c r="Z8491" s="105"/>
    </row>
    <row r="8492" spans="23:26" x14ac:dyDescent="0.25">
      <c r="W8492" s="104"/>
      <c r="X8492" s="199"/>
      <c r="Y8492" s="62"/>
      <c r="Z8492" s="105"/>
    </row>
    <row r="8493" spans="23:26" x14ac:dyDescent="0.25">
      <c r="W8493" s="104"/>
      <c r="X8493" s="199"/>
      <c r="Y8493" s="62"/>
      <c r="Z8493" s="105"/>
    </row>
    <row r="8494" spans="23:26" x14ac:dyDescent="0.25">
      <c r="W8494" s="104"/>
      <c r="X8494" s="199"/>
      <c r="Y8494" s="62"/>
      <c r="Z8494" s="105"/>
    </row>
    <row r="8495" spans="23:26" x14ac:dyDescent="0.25">
      <c r="W8495" s="104"/>
      <c r="X8495" s="199"/>
      <c r="Y8495" s="62"/>
      <c r="Z8495" s="105"/>
    </row>
    <row r="8496" spans="23:26" x14ac:dyDescent="0.25">
      <c r="W8496" s="104"/>
      <c r="X8496" s="199"/>
      <c r="Y8496" s="62"/>
      <c r="Z8496" s="105"/>
    </row>
    <row r="8497" spans="23:26" x14ac:dyDescent="0.25">
      <c r="W8497" s="104"/>
      <c r="X8497" s="199"/>
      <c r="Y8497" s="62"/>
      <c r="Z8497" s="105"/>
    </row>
    <row r="8498" spans="23:26" x14ac:dyDescent="0.25">
      <c r="W8498" s="104"/>
      <c r="X8498" s="199"/>
      <c r="Y8498" s="62"/>
      <c r="Z8498" s="105"/>
    </row>
    <row r="8499" spans="23:26" x14ac:dyDescent="0.25">
      <c r="W8499" s="104"/>
      <c r="X8499" s="199"/>
      <c r="Y8499" s="62"/>
      <c r="Z8499" s="105"/>
    </row>
    <row r="8500" spans="23:26" x14ac:dyDescent="0.25">
      <c r="W8500" s="104"/>
      <c r="X8500" s="199"/>
      <c r="Y8500" s="62"/>
      <c r="Z8500" s="105"/>
    </row>
    <row r="8501" spans="23:26" x14ac:dyDescent="0.25">
      <c r="W8501" s="104"/>
      <c r="X8501" s="199"/>
      <c r="Y8501" s="62"/>
      <c r="Z8501" s="105"/>
    </row>
    <row r="8502" spans="23:26" x14ac:dyDescent="0.25">
      <c r="W8502" s="104"/>
      <c r="X8502" s="199"/>
      <c r="Y8502" s="62"/>
      <c r="Z8502" s="105"/>
    </row>
    <row r="8503" spans="23:26" x14ac:dyDescent="0.25">
      <c r="W8503" s="104"/>
      <c r="X8503" s="199"/>
      <c r="Y8503" s="62"/>
      <c r="Z8503" s="105"/>
    </row>
    <row r="8504" spans="23:26" x14ac:dyDescent="0.25">
      <c r="W8504" s="104"/>
      <c r="X8504" s="199"/>
      <c r="Y8504" s="62"/>
      <c r="Z8504" s="105"/>
    </row>
    <row r="8505" spans="23:26" x14ac:dyDescent="0.25">
      <c r="W8505" s="104"/>
      <c r="X8505" s="199"/>
      <c r="Y8505" s="62"/>
      <c r="Z8505" s="105"/>
    </row>
    <row r="8506" spans="23:26" x14ac:dyDescent="0.25">
      <c r="W8506" s="104"/>
      <c r="X8506" s="199"/>
      <c r="Y8506" s="62"/>
      <c r="Z8506" s="105"/>
    </row>
    <row r="8507" spans="23:26" x14ac:dyDescent="0.25">
      <c r="W8507" s="104"/>
      <c r="X8507" s="199"/>
      <c r="Y8507" s="62"/>
      <c r="Z8507" s="105"/>
    </row>
    <row r="8508" spans="23:26" x14ac:dyDescent="0.25">
      <c r="W8508" s="104"/>
      <c r="X8508" s="199"/>
      <c r="Y8508" s="62"/>
      <c r="Z8508" s="105"/>
    </row>
    <row r="8509" spans="23:26" x14ac:dyDescent="0.25">
      <c r="W8509" s="104"/>
      <c r="X8509" s="199"/>
      <c r="Y8509" s="62"/>
      <c r="Z8509" s="105"/>
    </row>
    <row r="8510" spans="23:26" x14ac:dyDescent="0.25">
      <c r="W8510" s="104"/>
      <c r="X8510" s="199"/>
      <c r="Y8510" s="62"/>
      <c r="Z8510" s="105"/>
    </row>
    <row r="8511" spans="23:26" x14ac:dyDescent="0.25">
      <c r="W8511" s="104"/>
      <c r="X8511" s="199"/>
      <c r="Y8511" s="62"/>
      <c r="Z8511" s="105"/>
    </row>
    <row r="8512" spans="23:26" x14ac:dyDescent="0.25">
      <c r="W8512" s="104"/>
      <c r="X8512" s="199"/>
      <c r="Y8512" s="62"/>
      <c r="Z8512" s="105"/>
    </row>
    <row r="8513" spans="23:26" x14ac:dyDescent="0.25">
      <c r="W8513" s="104"/>
      <c r="X8513" s="199"/>
      <c r="Y8513" s="62"/>
      <c r="Z8513" s="105"/>
    </row>
    <row r="8514" spans="23:26" x14ac:dyDescent="0.25">
      <c r="W8514" s="104"/>
      <c r="X8514" s="199"/>
      <c r="Y8514" s="62"/>
      <c r="Z8514" s="105"/>
    </row>
    <row r="8515" spans="23:26" x14ac:dyDescent="0.25">
      <c r="W8515" s="104"/>
      <c r="X8515" s="199"/>
      <c r="Y8515" s="62"/>
      <c r="Z8515" s="105"/>
    </row>
    <row r="8516" spans="23:26" x14ac:dyDescent="0.25">
      <c r="W8516" s="104"/>
      <c r="X8516" s="199"/>
      <c r="Y8516" s="62"/>
      <c r="Z8516" s="105"/>
    </row>
    <row r="8517" spans="23:26" x14ac:dyDescent="0.25">
      <c r="W8517" s="104"/>
      <c r="X8517" s="199"/>
      <c r="Y8517" s="62"/>
      <c r="Z8517" s="105"/>
    </row>
    <row r="8518" spans="23:26" x14ac:dyDescent="0.25">
      <c r="W8518" s="104"/>
      <c r="X8518" s="199"/>
      <c r="Y8518" s="62"/>
      <c r="Z8518" s="105"/>
    </row>
    <row r="8519" spans="23:26" x14ac:dyDescent="0.25">
      <c r="W8519" s="104"/>
      <c r="X8519" s="199"/>
      <c r="Y8519" s="62"/>
      <c r="Z8519" s="105"/>
    </row>
    <row r="8520" spans="23:26" x14ac:dyDescent="0.25">
      <c r="W8520" s="104"/>
      <c r="X8520" s="199"/>
      <c r="Y8520" s="62"/>
      <c r="Z8520" s="105"/>
    </row>
    <row r="8521" spans="23:26" x14ac:dyDescent="0.25">
      <c r="W8521" s="104"/>
      <c r="X8521" s="199"/>
      <c r="Y8521" s="62"/>
      <c r="Z8521" s="105"/>
    </row>
    <row r="8522" spans="23:26" x14ac:dyDescent="0.25">
      <c r="W8522" s="104"/>
      <c r="X8522" s="199"/>
      <c r="Y8522" s="62"/>
      <c r="Z8522" s="105"/>
    </row>
    <row r="8523" spans="23:26" x14ac:dyDescent="0.25">
      <c r="W8523" s="104"/>
      <c r="X8523" s="199"/>
      <c r="Y8523" s="62"/>
      <c r="Z8523" s="105"/>
    </row>
    <row r="8524" spans="23:26" x14ac:dyDescent="0.25">
      <c r="W8524" s="104"/>
      <c r="X8524" s="199"/>
      <c r="Y8524" s="62"/>
      <c r="Z8524" s="105"/>
    </row>
    <row r="8525" spans="23:26" x14ac:dyDescent="0.25">
      <c r="W8525" s="104"/>
      <c r="X8525" s="199"/>
      <c r="Y8525" s="62"/>
      <c r="Z8525" s="105"/>
    </row>
    <row r="8526" spans="23:26" x14ac:dyDescent="0.25">
      <c r="W8526" s="104"/>
      <c r="X8526" s="199"/>
      <c r="Y8526" s="62"/>
      <c r="Z8526" s="105"/>
    </row>
    <row r="8527" spans="23:26" x14ac:dyDescent="0.25">
      <c r="W8527" s="104"/>
      <c r="X8527" s="199"/>
      <c r="Y8527" s="62"/>
      <c r="Z8527" s="105"/>
    </row>
    <row r="8528" spans="23:26" x14ac:dyDescent="0.25">
      <c r="W8528" s="104"/>
      <c r="X8528" s="199"/>
      <c r="Y8528" s="62"/>
      <c r="Z8528" s="105"/>
    </row>
    <row r="8529" spans="23:26" x14ac:dyDescent="0.25">
      <c r="W8529" s="104"/>
      <c r="X8529" s="199"/>
      <c r="Y8529" s="62"/>
      <c r="Z8529" s="105"/>
    </row>
    <row r="8530" spans="23:26" x14ac:dyDescent="0.25">
      <c r="W8530" s="104"/>
      <c r="X8530" s="199"/>
      <c r="Y8530" s="62"/>
      <c r="Z8530" s="105"/>
    </row>
    <row r="8531" spans="23:26" x14ac:dyDescent="0.25">
      <c r="W8531" s="104"/>
      <c r="X8531" s="199"/>
      <c r="Y8531" s="62"/>
      <c r="Z8531" s="105"/>
    </row>
    <row r="8532" spans="23:26" x14ac:dyDescent="0.25">
      <c r="W8532" s="104"/>
      <c r="X8532" s="199"/>
      <c r="Y8532" s="62"/>
      <c r="Z8532" s="105"/>
    </row>
    <row r="8533" spans="23:26" x14ac:dyDescent="0.25">
      <c r="W8533" s="104"/>
      <c r="X8533" s="199"/>
      <c r="Y8533" s="62"/>
      <c r="Z8533" s="105"/>
    </row>
    <row r="8534" spans="23:26" x14ac:dyDescent="0.25">
      <c r="W8534" s="104"/>
      <c r="X8534" s="199"/>
      <c r="Y8534" s="62"/>
      <c r="Z8534" s="105"/>
    </row>
    <row r="8535" spans="23:26" x14ac:dyDescent="0.25">
      <c r="W8535" s="104"/>
      <c r="X8535" s="199"/>
      <c r="Y8535" s="62"/>
      <c r="Z8535" s="105"/>
    </row>
    <row r="8536" spans="23:26" x14ac:dyDescent="0.25">
      <c r="W8536" s="104"/>
      <c r="X8536" s="199"/>
      <c r="Y8536" s="62"/>
      <c r="Z8536" s="105"/>
    </row>
    <row r="8537" spans="23:26" x14ac:dyDescent="0.25">
      <c r="W8537" s="104"/>
      <c r="X8537" s="199"/>
      <c r="Y8537" s="62"/>
      <c r="Z8537" s="105"/>
    </row>
    <row r="8538" spans="23:26" x14ac:dyDescent="0.25">
      <c r="W8538" s="104"/>
      <c r="X8538" s="199"/>
      <c r="Y8538" s="62"/>
      <c r="Z8538" s="105"/>
    </row>
    <row r="8539" spans="23:26" x14ac:dyDescent="0.25">
      <c r="W8539" s="104"/>
      <c r="X8539" s="199"/>
      <c r="Y8539" s="62"/>
      <c r="Z8539" s="105"/>
    </row>
    <row r="8540" spans="23:26" x14ac:dyDescent="0.25">
      <c r="W8540" s="104"/>
      <c r="X8540" s="199"/>
      <c r="Y8540" s="62"/>
      <c r="Z8540" s="105"/>
    </row>
    <row r="8541" spans="23:26" x14ac:dyDescent="0.25">
      <c r="W8541" s="104"/>
      <c r="X8541" s="199"/>
      <c r="Y8541" s="62"/>
      <c r="Z8541" s="105"/>
    </row>
    <row r="8542" spans="23:26" x14ac:dyDescent="0.25">
      <c r="W8542" s="104"/>
      <c r="X8542" s="199"/>
      <c r="Y8542" s="62"/>
      <c r="Z8542" s="105"/>
    </row>
    <row r="8543" spans="23:26" x14ac:dyDescent="0.25">
      <c r="W8543" s="104"/>
      <c r="X8543" s="199"/>
      <c r="Y8543" s="62"/>
      <c r="Z8543" s="105"/>
    </row>
    <row r="8544" spans="23:26" x14ac:dyDescent="0.25">
      <c r="W8544" s="104"/>
      <c r="X8544" s="199"/>
      <c r="Y8544" s="62"/>
      <c r="Z8544" s="105"/>
    </row>
    <row r="8545" spans="23:26" x14ac:dyDescent="0.25">
      <c r="W8545" s="104"/>
      <c r="X8545" s="199"/>
      <c r="Y8545" s="62"/>
      <c r="Z8545" s="105"/>
    </row>
    <row r="8546" spans="23:26" x14ac:dyDescent="0.25">
      <c r="W8546" s="104"/>
      <c r="X8546" s="199"/>
      <c r="Y8546" s="62"/>
      <c r="Z8546" s="105"/>
    </row>
    <row r="8547" spans="23:26" x14ac:dyDescent="0.25">
      <c r="W8547" s="104"/>
      <c r="X8547" s="199"/>
      <c r="Y8547" s="62"/>
      <c r="Z8547" s="105"/>
    </row>
    <row r="8548" spans="23:26" x14ac:dyDescent="0.25">
      <c r="W8548" s="104"/>
      <c r="X8548" s="199"/>
      <c r="Y8548" s="62"/>
      <c r="Z8548" s="105"/>
    </row>
    <row r="8549" spans="23:26" x14ac:dyDescent="0.25">
      <c r="W8549" s="104"/>
      <c r="X8549" s="199"/>
      <c r="Y8549" s="62"/>
      <c r="Z8549" s="105"/>
    </row>
    <row r="8550" spans="23:26" x14ac:dyDescent="0.25">
      <c r="W8550" s="104"/>
      <c r="X8550" s="199"/>
      <c r="Y8550" s="62"/>
      <c r="Z8550" s="105"/>
    </row>
    <row r="8551" spans="23:26" x14ac:dyDescent="0.25">
      <c r="W8551" s="104"/>
      <c r="X8551" s="199"/>
      <c r="Y8551" s="62"/>
      <c r="Z8551" s="105"/>
    </row>
    <row r="8552" spans="23:26" x14ac:dyDescent="0.25">
      <c r="W8552" s="104"/>
      <c r="X8552" s="199"/>
      <c r="Y8552" s="62"/>
      <c r="Z8552" s="105"/>
    </row>
    <row r="8553" spans="23:26" x14ac:dyDescent="0.25">
      <c r="W8553" s="104"/>
      <c r="X8553" s="199"/>
      <c r="Y8553" s="62"/>
      <c r="Z8553" s="105"/>
    </row>
    <row r="8554" spans="23:26" x14ac:dyDescent="0.25">
      <c r="W8554" s="104"/>
      <c r="X8554" s="199"/>
      <c r="Y8554" s="62"/>
      <c r="Z8554" s="105"/>
    </row>
    <row r="8555" spans="23:26" x14ac:dyDescent="0.25">
      <c r="W8555" s="104"/>
      <c r="X8555" s="199"/>
      <c r="Y8555" s="62"/>
      <c r="Z8555" s="105"/>
    </row>
    <row r="8556" spans="23:26" x14ac:dyDescent="0.25">
      <c r="W8556" s="104"/>
      <c r="X8556" s="199"/>
      <c r="Y8556" s="62"/>
      <c r="Z8556" s="105"/>
    </row>
    <row r="8557" spans="23:26" x14ac:dyDescent="0.25">
      <c r="W8557" s="104"/>
      <c r="X8557" s="199"/>
      <c r="Y8557" s="62"/>
      <c r="Z8557" s="105"/>
    </row>
    <row r="8558" spans="23:26" x14ac:dyDescent="0.25">
      <c r="W8558" s="104"/>
      <c r="X8558" s="199"/>
      <c r="Y8558" s="62"/>
      <c r="Z8558" s="105"/>
    </row>
    <row r="8559" spans="23:26" x14ac:dyDescent="0.25">
      <c r="W8559" s="104"/>
      <c r="X8559" s="199"/>
      <c r="Y8559" s="62"/>
      <c r="Z8559" s="105"/>
    </row>
    <row r="8560" spans="23:26" x14ac:dyDescent="0.25">
      <c r="W8560" s="104"/>
      <c r="X8560" s="199"/>
      <c r="Y8560" s="62"/>
      <c r="Z8560" s="105"/>
    </row>
    <row r="8561" spans="23:26" x14ac:dyDescent="0.25">
      <c r="W8561" s="104"/>
      <c r="X8561" s="199"/>
      <c r="Y8561" s="62"/>
      <c r="Z8561" s="105"/>
    </row>
    <row r="8562" spans="23:26" x14ac:dyDescent="0.25">
      <c r="W8562" s="104"/>
      <c r="X8562" s="199"/>
      <c r="Y8562" s="62"/>
      <c r="Z8562" s="105"/>
    </row>
    <row r="8563" spans="23:26" x14ac:dyDescent="0.25">
      <c r="W8563" s="104"/>
      <c r="X8563" s="199"/>
      <c r="Y8563" s="62"/>
      <c r="Z8563" s="105"/>
    </row>
    <row r="8564" spans="23:26" x14ac:dyDescent="0.25">
      <c r="W8564" s="104"/>
      <c r="X8564" s="199"/>
      <c r="Y8564" s="62"/>
      <c r="Z8564" s="105"/>
    </row>
    <row r="8565" spans="23:26" x14ac:dyDescent="0.25">
      <c r="W8565" s="104"/>
      <c r="X8565" s="199"/>
      <c r="Y8565" s="62"/>
      <c r="Z8565" s="105"/>
    </row>
    <row r="8566" spans="23:26" x14ac:dyDescent="0.25">
      <c r="W8566" s="104"/>
      <c r="X8566" s="199"/>
      <c r="Y8566" s="62"/>
      <c r="Z8566" s="105"/>
    </row>
    <row r="8567" spans="23:26" x14ac:dyDescent="0.25">
      <c r="W8567" s="104"/>
      <c r="X8567" s="199"/>
      <c r="Y8567" s="62"/>
      <c r="Z8567" s="105"/>
    </row>
    <row r="8568" spans="23:26" x14ac:dyDescent="0.25">
      <c r="W8568" s="104"/>
      <c r="X8568" s="199"/>
      <c r="Y8568" s="62"/>
      <c r="Z8568" s="105"/>
    </row>
    <row r="8569" spans="23:26" x14ac:dyDescent="0.25">
      <c r="W8569" s="104"/>
      <c r="X8569" s="199"/>
      <c r="Y8569" s="62"/>
      <c r="Z8569" s="105"/>
    </row>
    <row r="8570" spans="23:26" x14ac:dyDescent="0.25">
      <c r="W8570" s="104"/>
      <c r="X8570" s="199"/>
      <c r="Y8570" s="62"/>
      <c r="Z8570" s="105"/>
    </row>
    <row r="8571" spans="23:26" x14ac:dyDescent="0.25">
      <c r="W8571" s="104"/>
      <c r="X8571" s="199"/>
      <c r="Y8571" s="62"/>
      <c r="Z8571" s="105"/>
    </row>
    <row r="8572" spans="23:26" x14ac:dyDescent="0.25">
      <c r="W8572" s="104"/>
      <c r="X8572" s="199"/>
      <c r="Y8572" s="62"/>
      <c r="Z8572" s="105"/>
    </row>
    <row r="8573" spans="23:26" x14ac:dyDescent="0.25">
      <c r="W8573" s="104"/>
      <c r="X8573" s="199"/>
      <c r="Y8573" s="62"/>
      <c r="Z8573" s="105"/>
    </row>
    <row r="8574" spans="23:26" x14ac:dyDescent="0.25">
      <c r="W8574" s="104"/>
      <c r="X8574" s="199"/>
      <c r="Y8574" s="62"/>
      <c r="Z8574" s="105"/>
    </row>
    <row r="8575" spans="23:26" x14ac:dyDescent="0.25">
      <c r="W8575" s="104"/>
      <c r="X8575" s="199"/>
      <c r="Y8575" s="62"/>
      <c r="Z8575" s="105"/>
    </row>
    <row r="8576" spans="23:26" x14ac:dyDescent="0.25">
      <c r="W8576" s="104"/>
      <c r="X8576" s="199"/>
      <c r="Y8576" s="62"/>
      <c r="Z8576" s="105"/>
    </row>
    <row r="8577" spans="23:26" x14ac:dyDescent="0.25">
      <c r="W8577" s="104"/>
      <c r="X8577" s="199"/>
      <c r="Y8577" s="62"/>
      <c r="Z8577" s="105"/>
    </row>
    <row r="8578" spans="23:26" x14ac:dyDescent="0.25">
      <c r="W8578" s="104"/>
      <c r="X8578" s="199"/>
      <c r="Y8578" s="62"/>
      <c r="Z8578" s="105"/>
    </row>
    <row r="8579" spans="23:26" x14ac:dyDescent="0.25">
      <c r="W8579" s="104"/>
      <c r="X8579" s="199"/>
      <c r="Y8579" s="62"/>
      <c r="Z8579" s="105"/>
    </row>
    <row r="8580" spans="23:26" x14ac:dyDescent="0.25">
      <c r="W8580" s="104"/>
      <c r="X8580" s="199"/>
      <c r="Y8580" s="62"/>
      <c r="Z8580" s="105"/>
    </row>
    <row r="8581" spans="23:26" x14ac:dyDescent="0.25">
      <c r="W8581" s="104"/>
      <c r="X8581" s="199"/>
      <c r="Y8581" s="62"/>
      <c r="Z8581" s="105"/>
    </row>
    <row r="8582" spans="23:26" x14ac:dyDescent="0.25">
      <c r="W8582" s="104"/>
      <c r="X8582" s="199"/>
      <c r="Y8582" s="62"/>
      <c r="Z8582" s="105"/>
    </row>
    <row r="8583" spans="23:26" x14ac:dyDescent="0.25">
      <c r="W8583" s="104"/>
      <c r="X8583" s="199"/>
      <c r="Y8583" s="62"/>
      <c r="Z8583" s="105"/>
    </row>
    <row r="8584" spans="23:26" x14ac:dyDescent="0.25">
      <c r="W8584" s="104"/>
      <c r="X8584" s="199"/>
      <c r="Y8584" s="62"/>
      <c r="Z8584" s="105"/>
    </row>
    <row r="8585" spans="23:26" x14ac:dyDescent="0.25">
      <c r="W8585" s="104"/>
      <c r="X8585" s="199"/>
      <c r="Y8585" s="62"/>
      <c r="Z8585" s="105"/>
    </row>
    <row r="8586" spans="23:26" x14ac:dyDescent="0.25">
      <c r="W8586" s="104"/>
      <c r="X8586" s="199"/>
      <c r="Y8586" s="62"/>
      <c r="Z8586" s="105"/>
    </row>
    <row r="8587" spans="23:26" x14ac:dyDescent="0.25">
      <c r="W8587" s="104"/>
      <c r="X8587" s="199"/>
      <c r="Y8587" s="62"/>
      <c r="Z8587" s="105"/>
    </row>
    <row r="8588" spans="23:26" x14ac:dyDescent="0.25">
      <c r="W8588" s="104"/>
      <c r="X8588" s="199"/>
      <c r="Y8588" s="62"/>
      <c r="Z8588" s="105"/>
    </row>
    <row r="8589" spans="23:26" x14ac:dyDescent="0.25">
      <c r="W8589" s="104"/>
      <c r="X8589" s="199"/>
      <c r="Y8589" s="62"/>
      <c r="Z8589" s="105"/>
    </row>
    <row r="8590" spans="23:26" x14ac:dyDescent="0.25">
      <c r="W8590" s="104"/>
      <c r="X8590" s="199"/>
      <c r="Y8590" s="62"/>
      <c r="Z8590" s="105"/>
    </row>
    <row r="8591" spans="23:26" x14ac:dyDescent="0.25">
      <c r="W8591" s="104"/>
      <c r="X8591" s="199"/>
      <c r="Y8591" s="62"/>
      <c r="Z8591" s="105"/>
    </row>
    <row r="8592" spans="23:26" x14ac:dyDescent="0.25">
      <c r="W8592" s="104"/>
      <c r="X8592" s="199"/>
      <c r="Y8592" s="62"/>
      <c r="Z8592" s="105"/>
    </row>
    <row r="8593" spans="23:26" x14ac:dyDescent="0.25">
      <c r="W8593" s="104"/>
      <c r="X8593" s="199"/>
      <c r="Y8593" s="62"/>
      <c r="Z8593" s="105"/>
    </row>
    <row r="8594" spans="23:26" x14ac:dyDescent="0.25">
      <c r="W8594" s="104"/>
      <c r="X8594" s="199"/>
      <c r="Y8594" s="62"/>
      <c r="Z8594" s="105"/>
    </row>
    <row r="8595" spans="23:26" x14ac:dyDescent="0.25">
      <c r="W8595" s="104"/>
      <c r="X8595" s="199"/>
      <c r="Y8595" s="62"/>
      <c r="Z8595" s="105"/>
    </row>
    <row r="8596" spans="23:26" x14ac:dyDescent="0.25">
      <c r="W8596" s="104"/>
      <c r="X8596" s="199"/>
      <c r="Y8596" s="62"/>
      <c r="Z8596" s="105"/>
    </row>
    <row r="8597" spans="23:26" x14ac:dyDescent="0.25">
      <c r="W8597" s="104"/>
      <c r="X8597" s="199"/>
      <c r="Y8597" s="62"/>
      <c r="Z8597" s="105"/>
    </row>
    <row r="8598" spans="23:26" x14ac:dyDescent="0.25">
      <c r="W8598" s="104"/>
      <c r="X8598" s="199"/>
      <c r="Y8598" s="62"/>
      <c r="Z8598" s="105"/>
    </row>
    <row r="8599" spans="23:26" x14ac:dyDescent="0.25">
      <c r="W8599" s="104"/>
      <c r="X8599" s="199"/>
      <c r="Y8599" s="62"/>
      <c r="Z8599" s="105"/>
    </row>
    <row r="8600" spans="23:26" x14ac:dyDescent="0.25">
      <c r="W8600" s="104"/>
      <c r="X8600" s="199"/>
      <c r="Y8600" s="62"/>
      <c r="Z8600" s="105"/>
    </row>
    <row r="8601" spans="23:26" x14ac:dyDescent="0.25">
      <c r="W8601" s="104"/>
      <c r="X8601" s="199"/>
      <c r="Y8601" s="62"/>
      <c r="Z8601" s="105"/>
    </row>
    <row r="8602" spans="23:26" x14ac:dyDescent="0.25">
      <c r="W8602" s="104"/>
      <c r="X8602" s="199"/>
      <c r="Y8602" s="62"/>
      <c r="Z8602" s="105"/>
    </row>
    <row r="8603" spans="23:26" x14ac:dyDescent="0.25">
      <c r="W8603" s="104"/>
      <c r="X8603" s="199"/>
      <c r="Y8603" s="62"/>
      <c r="Z8603" s="105"/>
    </row>
    <row r="8604" spans="23:26" x14ac:dyDescent="0.25">
      <c r="W8604" s="104"/>
      <c r="X8604" s="199"/>
      <c r="Y8604" s="62"/>
      <c r="Z8604" s="105"/>
    </row>
    <row r="8605" spans="23:26" x14ac:dyDescent="0.25">
      <c r="W8605" s="104"/>
      <c r="X8605" s="199"/>
      <c r="Y8605" s="62"/>
      <c r="Z8605" s="105"/>
    </row>
    <row r="8606" spans="23:26" x14ac:dyDescent="0.25">
      <c r="W8606" s="104"/>
      <c r="X8606" s="199"/>
      <c r="Y8606" s="62"/>
      <c r="Z8606" s="105"/>
    </row>
    <row r="8607" spans="23:26" x14ac:dyDescent="0.25">
      <c r="W8607" s="104"/>
      <c r="X8607" s="199"/>
      <c r="Y8607" s="62"/>
      <c r="Z8607" s="105"/>
    </row>
    <row r="8608" spans="23:26" x14ac:dyDescent="0.25">
      <c r="W8608" s="104"/>
      <c r="X8608" s="199"/>
      <c r="Y8608" s="62"/>
      <c r="Z8608" s="105"/>
    </row>
    <row r="8609" spans="23:26" x14ac:dyDescent="0.25">
      <c r="W8609" s="104"/>
      <c r="X8609" s="199"/>
      <c r="Y8609" s="62"/>
      <c r="Z8609" s="105"/>
    </row>
    <row r="8610" spans="23:26" x14ac:dyDescent="0.25">
      <c r="W8610" s="104"/>
      <c r="X8610" s="199"/>
      <c r="Y8610" s="62"/>
      <c r="Z8610" s="105"/>
    </row>
    <row r="8611" spans="23:26" x14ac:dyDescent="0.25">
      <c r="W8611" s="104"/>
      <c r="X8611" s="199"/>
      <c r="Y8611" s="62"/>
      <c r="Z8611" s="105"/>
    </row>
    <row r="8612" spans="23:26" x14ac:dyDescent="0.25">
      <c r="W8612" s="104"/>
      <c r="X8612" s="199"/>
      <c r="Y8612" s="62"/>
      <c r="Z8612" s="105"/>
    </row>
    <row r="8613" spans="23:26" x14ac:dyDescent="0.25">
      <c r="W8613" s="104"/>
      <c r="X8613" s="199"/>
      <c r="Y8613" s="62"/>
      <c r="Z8613" s="105"/>
    </row>
    <row r="8614" spans="23:26" x14ac:dyDescent="0.25">
      <c r="W8614" s="104"/>
      <c r="X8614" s="199"/>
      <c r="Y8614" s="62"/>
      <c r="Z8614" s="105"/>
    </row>
    <row r="8615" spans="23:26" x14ac:dyDescent="0.25">
      <c r="W8615" s="104"/>
      <c r="X8615" s="199"/>
      <c r="Y8615" s="62"/>
      <c r="Z8615" s="105"/>
    </row>
    <row r="8616" spans="23:26" x14ac:dyDescent="0.25">
      <c r="W8616" s="104"/>
      <c r="X8616" s="199"/>
      <c r="Y8616" s="62"/>
      <c r="Z8616" s="105"/>
    </row>
    <row r="8617" spans="23:26" x14ac:dyDescent="0.25">
      <c r="W8617" s="104"/>
      <c r="X8617" s="199"/>
      <c r="Y8617" s="62"/>
      <c r="Z8617" s="105"/>
    </row>
    <row r="8618" spans="23:26" x14ac:dyDescent="0.25">
      <c r="W8618" s="104"/>
      <c r="X8618" s="199"/>
      <c r="Y8618" s="62"/>
      <c r="Z8618" s="105"/>
    </row>
    <row r="8619" spans="23:26" x14ac:dyDescent="0.25">
      <c r="W8619" s="104"/>
      <c r="X8619" s="199"/>
      <c r="Y8619" s="62"/>
      <c r="Z8619" s="105"/>
    </row>
    <row r="8620" spans="23:26" x14ac:dyDescent="0.25">
      <c r="W8620" s="104"/>
      <c r="X8620" s="199"/>
      <c r="Y8620" s="62"/>
      <c r="Z8620" s="105"/>
    </row>
    <row r="8621" spans="23:26" x14ac:dyDescent="0.25">
      <c r="W8621" s="104"/>
      <c r="X8621" s="199"/>
      <c r="Y8621" s="62"/>
      <c r="Z8621" s="105"/>
    </row>
    <row r="8622" spans="23:26" x14ac:dyDescent="0.25">
      <c r="W8622" s="104"/>
      <c r="X8622" s="199"/>
      <c r="Y8622" s="62"/>
      <c r="Z8622" s="105"/>
    </row>
    <row r="8623" spans="23:26" x14ac:dyDescent="0.25">
      <c r="W8623" s="104"/>
      <c r="X8623" s="199"/>
      <c r="Y8623" s="62"/>
      <c r="Z8623" s="105"/>
    </row>
    <row r="8624" spans="23:26" x14ac:dyDescent="0.25">
      <c r="W8624" s="104"/>
      <c r="X8624" s="199"/>
      <c r="Y8624" s="62"/>
      <c r="Z8624" s="105"/>
    </row>
    <row r="8625" spans="23:26" x14ac:dyDescent="0.25">
      <c r="W8625" s="104"/>
      <c r="X8625" s="199"/>
      <c r="Y8625" s="62"/>
      <c r="Z8625" s="105"/>
    </row>
    <row r="8626" spans="23:26" x14ac:dyDescent="0.25">
      <c r="W8626" s="104"/>
      <c r="X8626" s="199"/>
      <c r="Y8626" s="62"/>
      <c r="Z8626" s="105"/>
    </row>
    <row r="8627" spans="23:26" x14ac:dyDescent="0.25">
      <c r="W8627" s="104"/>
      <c r="X8627" s="199"/>
      <c r="Y8627" s="62"/>
      <c r="Z8627" s="105"/>
    </row>
    <row r="8628" spans="23:26" x14ac:dyDescent="0.25">
      <c r="W8628" s="104"/>
      <c r="X8628" s="199"/>
      <c r="Y8628" s="62"/>
      <c r="Z8628" s="105"/>
    </row>
    <row r="8629" spans="23:26" x14ac:dyDescent="0.25">
      <c r="W8629" s="104"/>
      <c r="X8629" s="199"/>
      <c r="Y8629" s="62"/>
      <c r="Z8629" s="105"/>
    </row>
    <row r="8630" spans="23:26" x14ac:dyDescent="0.25">
      <c r="W8630" s="104"/>
      <c r="X8630" s="199"/>
      <c r="Y8630" s="62"/>
      <c r="Z8630" s="105"/>
    </row>
    <row r="8631" spans="23:26" x14ac:dyDescent="0.25">
      <c r="W8631" s="104"/>
      <c r="X8631" s="199"/>
      <c r="Y8631" s="62"/>
      <c r="Z8631" s="105"/>
    </row>
    <row r="8632" spans="23:26" x14ac:dyDescent="0.25">
      <c r="W8632" s="104"/>
      <c r="X8632" s="199"/>
      <c r="Y8632" s="62"/>
      <c r="Z8632" s="105"/>
    </row>
    <row r="8633" spans="23:26" x14ac:dyDescent="0.25">
      <c r="W8633" s="104"/>
      <c r="X8633" s="199"/>
      <c r="Y8633" s="62"/>
      <c r="Z8633" s="105"/>
    </row>
    <row r="8634" spans="23:26" x14ac:dyDescent="0.25">
      <c r="W8634" s="104"/>
      <c r="X8634" s="199"/>
      <c r="Y8634" s="62"/>
      <c r="Z8634" s="105"/>
    </row>
    <row r="8635" spans="23:26" x14ac:dyDescent="0.25">
      <c r="W8635" s="104"/>
      <c r="X8635" s="199"/>
      <c r="Y8635" s="62"/>
      <c r="Z8635" s="105"/>
    </row>
    <row r="8636" spans="23:26" x14ac:dyDescent="0.25">
      <c r="W8636" s="104"/>
      <c r="X8636" s="199"/>
      <c r="Y8636" s="62"/>
      <c r="Z8636" s="105"/>
    </row>
    <row r="8637" spans="23:26" x14ac:dyDescent="0.25">
      <c r="W8637" s="104"/>
      <c r="X8637" s="199"/>
      <c r="Y8637" s="62"/>
      <c r="Z8637" s="105"/>
    </row>
    <row r="8638" spans="23:26" x14ac:dyDescent="0.25">
      <c r="W8638" s="104"/>
      <c r="X8638" s="199"/>
      <c r="Y8638" s="62"/>
      <c r="Z8638" s="105"/>
    </row>
    <row r="8639" spans="23:26" x14ac:dyDescent="0.25">
      <c r="W8639" s="104"/>
      <c r="X8639" s="199"/>
      <c r="Y8639" s="62"/>
      <c r="Z8639" s="105"/>
    </row>
    <row r="8640" spans="23:26" x14ac:dyDescent="0.25">
      <c r="W8640" s="104"/>
      <c r="X8640" s="199"/>
      <c r="Y8640" s="62"/>
      <c r="Z8640" s="105"/>
    </row>
    <row r="8641" spans="23:26" x14ac:dyDescent="0.25">
      <c r="W8641" s="104"/>
      <c r="X8641" s="199"/>
      <c r="Y8641" s="62"/>
      <c r="Z8641" s="105"/>
    </row>
    <row r="8642" spans="23:26" x14ac:dyDescent="0.25">
      <c r="W8642" s="104"/>
      <c r="X8642" s="199"/>
      <c r="Y8642" s="62"/>
      <c r="Z8642" s="105"/>
    </row>
    <row r="8643" spans="23:26" x14ac:dyDescent="0.25">
      <c r="W8643" s="104"/>
      <c r="X8643" s="199"/>
      <c r="Y8643" s="62"/>
      <c r="Z8643" s="105"/>
    </row>
    <row r="8644" spans="23:26" x14ac:dyDescent="0.25">
      <c r="W8644" s="104"/>
      <c r="X8644" s="199"/>
      <c r="Y8644" s="62"/>
      <c r="Z8644" s="105"/>
    </row>
    <row r="8645" spans="23:26" x14ac:dyDescent="0.25">
      <c r="W8645" s="104"/>
      <c r="X8645" s="199"/>
      <c r="Y8645" s="62"/>
      <c r="Z8645" s="105"/>
    </row>
    <row r="8646" spans="23:26" x14ac:dyDescent="0.25">
      <c r="W8646" s="104"/>
      <c r="X8646" s="199"/>
      <c r="Y8646" s="62"/>
      <c r="Z8646" s="105"/>
    </row>
    <row r="8647" spans="23:26" x14ac:dyDescent="0.25">
      <c r="W8647" s="104"/>
      <c r="X8647" s="199"/>
      <c r="Y8647" s="62"/>
      <c r="Z8647" s="105"/>
    </row>
    <row r="8648" spans="23:26" x14ac:dyDescent="0.25">
      <c r="W8648" s="104"/>
      <c r="X8648" s="199"/>
      <c r="Y8648" s="62"/>
      <c r="Z8648" s="105"/>
    </row>
    <row r="8649" spans="23:26" x14ac:dyDescent="0.25">
      <c r="W8649" s="104"/>
      <c r="X8649" s="199"/>
      <c r="Y8649" s="62"/>
      <c r="Z8649" s="105"/>
    </row>
    <row r="8650" spans="23:26" x14ac:dyDescent="0.25">
      <c r="W8650" s="104"/>
      <c r="X8650" s="199"/>
      <c r="Y8650" s="62"/>
      <c r="Z8650" s="105"/>
    </row>
    <row r="8651" spans="23:26" x14ac:dyDescent="0.25">
      <c r="W8651" s="104"/>
      <c r="X8651" s="199"/>
      <c r="Y8651" s="62"/>
      <c r="Z8651" s="105"/>
    </row>
    <row r="8652" spans="23:26" x14ac:dyDescent="0.25">
      <c r="W8652" s="104"/>
      <c r="X8652" s="199"/>
      <c r="Y8652" s="62"/>
      <c r="Z8652" s="105"/>
    </row>
    <row r="8653" spans="23:26" x14ac:dyDescent="0.25">
      <c r="W8653" s="104"/>
      <c r="X8653" s="199"/>
      <c r="Y8653" s="62"/>
      <c r="Z8653" s="105"/>
    </row>
    <row r="8654" spans="23:26" x14ac:dyDescent="0.25">
      <c r="W8654" s="104"/>
      <c r="X8654" s="199"/>
      <c r="Y8654" s="62"/>
      <c r="Z8654" s="105"/>
    </row>
    <row r="8655" spans="23:26" x14ac:dyDescent="0.25">
      <c r="W8655" s="104"/>
      <c r="X8655" s="199"/>
      <c r="Y8655" s="62"/>
      <c r="Z8655" s="105"/>
    </row>
    <row r="8656" spans="23:26" x14ac:dyDescent="0.25">
      <c r="W8656" s="104"/>
      <c r="X8656" s="199"/>
      <c r="Y8656" s="62"/>
      <c r="Z8656" s="105"/>
    </row>
    <row r="8657" spans="23:26" x14ac:dyDescent="0.25">
      <c r="W8657" s="104"/>
      <c r="X8657" s="199"/>
      <c r="Y8657" s="62"/>
      <c r="Z8657" s="105"/>
    </row>
    <row r="8658" spans="23:26" x14ac:dyDescent="0.25">
      <c r="W8658" s="104"/>
      <c r="X8658" s="199"/>
      <c r="Y8658" s="62"/>
      <c r="Z8658" s="105"/>
    </row>
    <row r="8659" spans="23:26" x14ac:dyDescent="0.25">
      <c r="W8659" s="104"/>
      <c r="X8659" s="199"/>
      <c r="Y8659" s="62"/>
      <c r="Z8659" s="105"/>
    </row>
    <row r="8660" spans="23:26" x14ac:dyDescent="0.25">
      <c r="W8660" s="104"/>
      <c r="X8660" s="199"/>
      <c r="Y8660" s="62"/>
      <c r="Z8660" s="105"/>
    </row>
    <row r="8661" spans="23:26" x14ac:dyDescent="0.25">
      <c r="W8661" s="104"/>
      <c r="X8661" s="199"/>
      <c r="Y8661" s="62"/>
      <c r="Z8661" s="105"/>
    </row>
    <row r="8662" spans="23:26" x14ac:dyDescent="0.25">
      <c r="W8662" s="104"/>
      <c r="X8662" s="199"/>
      <c r="Y8662" s="62"/>
      <c r="Z8662" s="105"/>
    </row>
    <row r="8663" spans="23:26" x14ac:dyDescent="0.25">
      <c r="W8663" s="104"/>
      <c r="X8663" s="199"/>
      <c r="Y8663" s="62"/>
      <c r="Z8663" s="105"/>
    </row>
    <row r="8664" spans="23:26" x14ac:dyDescent="0.25">
      <c r="W8664" s="104"/>
      <c r="X8664" s="199"/>
      <c r="Y8664" s="62"/>
      <c r="Z8664" s="105"/>
    </row>
    <row r="8665" spans="23:26" x14ac:dyDescent="0.25">
      <c r="W8665" s="104"/>
      <c r="X8665" s="199"/>
      <c r="Y8665" s="62"/>
      <c r="Z8665" s="105"/>
    </row>
    <row r="8666" spans="23:26" x14ac:dyDescent="0.25">
      <c r="W8666" s="104"/>
      <c r="X8666" s="199"/>
      <c r="Y8666" s="62"/>
      <c r="Z8666" s="105"/>
    </row>
    <row r="8667" spans="23:26" x14ac:dyDescent="0.25">
      <c r="W8667" s="104"/>
      <c r="X8667" s="199"/>
      <c r="Y8667" s="62"/>
      <c r="Z8667" s="105"/>
    </row>
    <row r="8668" spans="23:26" x14ac:dyDescent="0.25">
      <c r="W8668" s="104"/>
      <c r="X8668" s="199"/>
      <c r="Y8668" s="62"/>
      <c r="Z8668" s="105"/>
    </row>
    <row r="8669" spans="23:26" x14ac:dyDescent="0.25">
      <c r="W8669" s="104"/>
      <c r="X8669" s="199"/>
      <c r="Y8669" s="62"/>
      <c r="Z8669" s="105"/>
    </row>
    <row r="8670" spans="23:26" x14ac:dyDescent="0.25">
      <c r="W8670" s="104"/>
      <c r="X8670" s="199"/>
      <c r="Y8670" s="62"/>
      <c r="Z8670" s="105"/>
    </row>
    <row r="8671" spans="23:26" x14ac:dyDescent="0.25">
      <c r="W8671" s="104"/>
      <c r="X8671" s="199"/>
      <c r="Y8671" s="62"/>
      <c r="Z8671" s="105"/>
    </row>
    <row r="8672" spans="23:26" x14ac:dyDescent="0.25">
      <c r="W8672" s="104"/>
      <c r="X8672" s="199"/>
      <c r="Y8672" s="62"/>
      <c r="Z8672" s="105"/>
    </row>
    <row r="8673" spans="23:26" x14ac:dyDescent="0.25">
      <c r="W8673" s="104"/>
      <c r="X8673" s="199"/>
      <c r="Y8673" s="62"/>
      <c r="Z8673" s="105"/>
    </row>
    <row r="8674" spans="23:26" x14ac:dyDescent="0.25">
      <c r="W8674" s="104"/>
      <c r="X8674" s="199"/>
      <c r="Y8674" s="62"/>
      <c r="Z8674" s="105"/>
    </row>
    <row r="8675" spans="23:26" x14ac:dyDescent="0.25">
      <c r="W8675" s="104"/>
      <c r="X8675" s="199"/>
      <c r="Y8675" s="62"/>
      <c r="Z8675" s="105"/>
    </row>
    <row r="8676" spans="23:26" x14ac:dyDescent="0.25">
      <c r="W8676" s="104"/>
      <c r="X8676" s="199"/>
      <c r="Y8676" s="62"/>
      <c r="Z8676" s="105"/>
    </row>
    <row r="8677" spans="23:26" x14ac:dyDescent="0.25">
      <c r="W8677" s="104"/>
      <c r="X8677" s="199"/>
      <c r="Y8677" s="62"/>
      <c r="Z8677" s="105"/>
    </row>
    <row r="8678" spans="23:26" x14ac:dyDescent="0.25">
      <c r="W8678" s="104"/>
      <c r="X8678" s="199"/>
      <c r="Y8678" s="62"/>
      <c r="Z8678" s="105"/>
    </row>
    <row r="8679" spans="23:26" x14ac:dyDescent="0.25">
      <c r="W8679" s="104"/>
      <c r="X8679" s="199"/>
      <c r="Y8679" s="62"/>
      <c r="Z8679" s="105"/>
    </row>
    <row r="8680" spans="23:26" x14ac:dyDescent="0.25">
      <c r="W8680" s="104"/>
      <c r="X8680" s="199"/>
      <c r="Y8680" s="62"/>
      <c r="Z8680" s="105"/>
    </row>
    <row r="8681" spans="23:26" x14ac:dyDescent="0.25">
      <c r="W8681" s="104"/>
      <c r="X8681" s="199"/>
      <c r="Y8681" s="62"/>
      <c r="Z8681" s="105"/>
    </row>
    <row r="8682" spans="23:26" x14ac:dyDescent="0.25">
      <c r="W8682" s="104"/>
      <c r="X8682" s="199"/>
      <c r="Y8682" s="62"/>
      <c r="Z8682" s="105"/>
    </row>
    <row r="8683" spans="23:26" x14ac:dyDescent="0.25">
      <c r="W8683" s="104"/>
      <c r="X8683" s="199"/>
      <c r="Y8683" s="62"/>
      <c r="Z8683" s="105"/>
    </row>
    <row r="8684" spans="23:26" x14ac:dyDescent="0.25">
      <c r="W8684" s="104"/>
      <c r="X8684" s="199"/>
      <c r="Y8684" s="62"/>
      <c r="Z8684" s="105"/>
    </row>
    <row r="8685" spans="23:26" x14ac:dyDescent="0.25">
      <c r="W8685" s="104"/>
      <c r="X8685" s="199"/>
      <c r="Y8685" s="62"/>
      <c r="Z8685" s="105"/>
    </row>
    <row r="8686" spans="23:26" x14ac:dyDescent="0.25">
      <c r="W8686" s="104"/>
      <c r="X8686" s="199"/>
      <c r="Y8686" s="62"/>
      <c r="Z8686" s="105"/>
    </row>
    <row r="8687" spans="23:26" x14ac:dyDescent="0.25">
      <c r="W8687" s="104"/>
      <c r="X8687" s="199"/>
      <c r="Y8687" s="62"/>
      <c r="Z8687" s="105"/>
    </row>
    <row r="8688" spans="23:26" x14ac:dyDescent="0.25">
      <c r="W8688" s="104"/>
      <c r="X8688" s="199"/>
      <c r="Y8688" s="62"/>
      <c r="Z8688" s="105"/>
    </row>
    <row r="8689" spans="23:26" x14ac:dyDescent="0.25">
      <c r="W8689" s="104"/>
      <c r="X8689" s="199"/>
      <c r="Y8689" s="62"/>
      <c r="Z8689" s="105"/>
    </row>
    <row r="8690" spans="23:26" x14ac:dyDescent="0.25">
      <c r="W8690" s="104"/>
      <c r="X8690" s="199"/>
      <c r="Y8690" s="62"/>
      <c r="Z8690" s="105"/>
    </row>
    <row r="8691" spans="23:26" x14ac:dyDescent="0.25">
      <c r="W8691" s="104"/>
      <c r="X8691" s="199"/>
      <c r="Y8691" s="62"/>
      <c r="Z8691" s="105"/>
    </row>
    <row r="8692" spans="23:26" x14ac:dyDescent="0.25">
      <c r="W8692" s="104"/>
      <c r="X8692" s="199"/>
      <c r="Y8692" s="62"/>
      <c r="Z8692" s="105"/>
    </row>
    <row r="8693" spans="23:26" x14ac:dyDescent="0.25">
      <c r="W8693" s="104"/>
      <c r="X8693" s="199"/>
      <c r="Y8693" s="62"/>
      <c r="Z8693" s="105"/>
    </row>
    <row r="8694" spans="23:26" x14ac:dyDescent="0.25">
      <c r="W8694" s="104"/>
      <c r="X8694" s="199"/>
      <c r="Y8694" s="62"/>
      <c r="Z8694" s="105"/>
    </row>
    <row r="8695" spans="23:26" x14ac:dyDescent="0.25">
      <c r="W8695" s="104"/>
      <c r="X8695" s="199"/>
      <c r="Y8695" s="62"/>
      <c r="Z8695" s="105"/>
    </row>
    <row r="8696" spans="23:26" x14ac:dyDescent="0.25">
      <c r="W8696" s="104"/>
      <c r="X8696" s="199"/>
      <c r="Y8696" s="62"/>
      <c r="Z8696" s="105"/>
    </row>
    <row r="8697" spans="23:26" x14ac:dyDescent="0.25">
      <c r="W8697" s="104"/>
      <c r="X8697" s="199"/>
      <c r="Y8697" s="62"/>
      <c r="Z8697" s="105"/>
    </row>
    <row r="8698" spans="23:26" x14ac:dyDescent="0.25">
      <c r="W8698" s="104"/>
      <c r="X8698" s="199"/>
      <c r="Y8698" s="62"/>
      <c r="Z8698" s="105"/>
    </row>
    <row r="8699" spans="23:26" x14ac:dyDescent="0.25">
      <c r="W8699" s="104"/>
      <c r="X8699" s="199"/>
      <c r="Y8699" s="62"/>
      <c r="Z8699" s="105"/>
    </row>
    <row r="8700" spans="23:26" x14ac:dyDescent="0.25">
      <c r="W8700" s="104"/>
      <c r="X8700" s="199"/>
      <c r="Y8700" s="62"/>
      <c r="Z8700" s="105"/>
    </row>
    <row r="8701" spans="23:26" x14ac:dyDescent="0.25">
      <c r="W8701" s="104"/>
      <c r="X8701" s="199"/>
      <c r="Y8701" s="62"/>
      <c r="Z8701" s="105"/>
    </row>
    <row r="8702" spans="23:26" x14ac:dyDescent="0.25">
      <c r="W8702" s="104"/>
      <c r="X8702" s="199"/>
      <c r="Y8702" s="62"/>
      <c r="Z8702" s="105"/>
    </row>
    <row r="8703" spans="23:26" x14ac:dyDescent="0.25">
      <c r="W8703" s="104"/>
      <c r="X8703" s="199"/>
      <c r="Y8703" s="62"/>
      <c r="Z8703" s="105"/>
    </row>
    <row r="8704" spans="23:26" x14ac:dyDescent="0.25">
      <c r="W8704" s="104"/>
      <c r="X8704" s="199"/>
      <c r="Y8704" s="62"/>
      <c r="Z8704" s="105"/>
    </row>
    <row r="8705" spans="23:26" x14ac:dyDescent="0.25">
      <c r="W8705" s="104"/>
      <c r="X8705" s="199"/>
      <c r="Y8705" s="62"/>
      <c r="Z8705" s="105"/>
    </row>
    <row r="8706" spans="23:26" x14ac:dyDescent="0.25">
      <c r="W8706" s="104"/>
      <c r="X8706" s="199"/>
      <c r="Y8706" s="62"/>
      <c r="Z8706" s="105"/>
    </row>
    <row r="8707" spans="23:26" x14ac:dyDescent="0.25">
      <c r="W8707" s="104"/>
      <c r="X8707" s="199"/>
      <c r="Y8707" s="62"/>
      <c r="Z8707" s="105"/>
    </row>
    <row r="8708" spans="23:26" x14ac:dyDescent="0.25">
      <c r="W8708" s="104"/>
      <c r="X8708" s="199"/>
      <c r="Y8708" s="62"/>
      <c r="Z8708" s="105"/>
    </row>
    <row r="8709" spans="23:26" x14ac:dyDescent="0.25">
      <c r="W8709" s="104"/>
      <c r="X8709" s="199"/>
      <c r="Y8709" s="62"/>
      <c r="Z8709" s="105"/>
    </row>
    <row r="8710" spans="23:26" x14ac:dyDescent="0.25">
      <c r="W8710" s="104"/>
      <c r="X8710" s="199"/>
      <c r="Y8710" s="62"/>
      <c r="Z8710" s="105"/>
    </row>
    <row r="8711" spans="23:26" x14ac:dyDescent="0.25">
      <c r="W8711" s="104"/>
      <c r="X8711" s="199"/>
      <c r="Y8711" s="62"/>
      <c r="Z8711" s="105"/>
    </row>
    <row r="8712" spans="23:26" x14ac:dyDescent="0.25">
      <c r="W8712" s="104"/>
      <c r="X8712" s="199"/>
      <c r="Y8712" s="62"/>
      <c r="Z8712" s="105"/>
    </row>
    <row r="8713" spans="23:26" x14ac:dyDescent="0.25">
      <c r="W8713" s="104"/>
      <c r="X8713" s="199"/>
      <c r="Y8713" s="62"/>
      <c r="Z8713" s="105"/>
    </row>
    <row r="8714" spans="23:26" x14ac:dyDescent="0.25">
      <c r="W8714" s="104"/>
      <c r="X8714" s="199"/>
      <c r="Y8714" s="62"/>
      <c r="Z8714" s="105"/>
    </row>
    <row r="8715" spans="23:26" x14ac:dyDescent="0.25">
      <c r="W8715" s="104"/>
      <c r="X8715" s="199"/>
      <c r="Y8715" s="62"/>
      <c r="Z8715" s="105"/>
    </row>
    <row r="8716" spans="23:26" x14ac:dyDescent="0.25">
      <c r="W8716" s="104"/>
      <c r="X8716" s="199"/>
      <c r="Y8716" s="62"/>
      <c r="Z8716" s="105"/>
    </row>
    <row r="8717" spans="23:26" x14ac:dyDescent="0.25">
      <c r="W8717" s="104"/>
      <c r="X8717" s="199"/>
      <c r="Y8717" s="62"/>
      <c r="Z8717" s="105"/>
    </row>
    <row r="8718" spans="23:26" x14ac:dyDescent="0.25">
      <c r="W8718" s="104"/>
      <c r="X8718" s="199"/>
      <c r="Y8718" s="62"/>
      <c r="Z8718" s="105"/>
    </row>
    <row r="8719" spans="23:26" x14ac:dyDescent="0.25">
      <c r="W8719" s="104"/>
      <c r="X8719" s="199"/>
      <c r="Y8719" s="62"/>
      <c r="Z8719" s="105"/>
    </row>
    <row r="8720" spans="23:26" x14ac:dyDescent="0.25">
      <c r="W8720" s="104"/>
      <c r="X8720" s="199"/>
      <c r="Y8720" s="62"/>
      <c r="Z8720" s="105"/>
    </row>
    <row r="8721" spans="23:26" x14ac:dyDescent="0.25">
      <c r="W8721" s="104"/>
      <c r="X8721" s="199"/>
      <c r="Y8721" s="62"/>
      <c r="Z8721" s="105"/>
    </row>
    <row r="8722" spans="23:26" x14ac:dyDescent="0.25">
      <c r="W8722" s="104"/>
      <c r="X8722" s="199"/>
      <c r="Y8722" s="62"/>
      <c r="Z8722" s="105"/>
    </row>
    <row r="8723" spans="23:26" x14ac:dyDescent="0.25">
      <c r="W8723" s="104"/>
      <c r="X8723" s="199"/>
      <c r="Y8723" s="62"/>
      <c r="Z8723" s="105"/>
    </row>
    <row r="8724" spans="23:26" x14ac:dyDescent="0.25">
      <c r="W8724" s="104"/>
      <c r="X8724" s="199"/>
      <c r="Y8724" s="62"/>
      <c r="Z8724" s="105"/>
    </row>
    <row r="8725" spans="23:26" x14ac:dyDescent="0.25">
      <c r="W8725" s="104"/>
      <c r="X8725" s="199"/>
      <c r="Y8725" s="62"/>
      <c r="Z8725" s="105"/>
    </row>
    <row r="8726" spans="23:26" x14ac:dyDescent="0.25">
      <c r="W8726" s="104"/>
      <c r="X8726" s="199"/>
      <c r="Y8726" s="62"/>
      <c r="Z8726" s="105"/>
    </row>
    <row r="8727" spans="23:26" x14ac:dyDescent="0.25">
      <c r="W8727" s="104"/>
      <c r="X8727" s="199"/>
      <c r="Y8727" s="62"/>
      <c r="Z8727" s="105"/>
    </row>
    <row r="8728" spans="23:26" x14ac:dyDescent="0.25">
      <c r="W8728" s="104"/>
      <c r="X8728" s="199"/>
      <c r="Y8728" s="62"/>
      <c r="Z8728" s="105"/>
    </row>
    <row r="8729" spans="23:26" x14ac:dyDescent="0.25">
      <c r="W8729" s="104"/>
      <c r="X8729" s="199"/>
      <c r="Y8729" s="62"/>
      <c r="Z8729" s="105"/>
    </row>
    <row r="8730" spans="23:26" x14ac:dyDescent="0.25">
      <c r="W8730" s="104"/>
      <c r="X8730" s="199"/>
      <c r="Y8730" s="62"/>
      <c r="Z8730" s="105"/>
    </row>
    <row r="8731" spans="23:26" x14ac:dyDescent="0.25">
      <c r="W8731" s="104"/>
      <c r="X8731" s="199"/>
      <c r="Y8731" s="62"/>
      <c r="Z8731" s="105"/>
    </row>
    <row r="8732" spans="23:26" x14ac:dyDescent="0.25">
      <c r="W8732" s="104"/>
      <c r="X8732" s="199"/>
      <c r="Y8732" s="62"/>
      <c r="Z8732" s="105"/>
    </row>
    <row r="8733" spans="23:26" x14ac:dyDescent="0.25">
      <c r="W8733" s="104"/>
      <c r="X8733" s="199"/>
      <c r="Y8733" s="62"/>
      <c r="Z8733" s="105"/>
    </row>
    <row r="8734" spans="23:26" x14ac:dyDescent="0.25">
      <c r="W8734" s="104"/>
      <c r="X8734" s="199"/>
      <c r="Y8734" s="62"/>
      <c r="Z8734" s="105"/>
    </row>
    <row r="8735" spans="23:26" x14ac:dyDescent="0.25">
      <c r="W8735" s="104"/>
      <c r="X8735" s="199"/>
      <c r="Y8735" s="62"/>
      <c r="Z8735" s="105"/>
    </row>
    <row r="8736" spans="23:26" x14ac:dyDescent="0.25">
      <c r="W8736" s="104"/>
      <c r="X8736" s="199"/>
      <c r="Y8736" s="62"/>
      <c r="Z8736" s="105"/>
    </row>
    <row r="8737" spans="23:26" x14ac:dyDescent="0.25">
      <c r="W8737" s="104"/>
      <c r="X8737" s="199"/>
      <c r="Y8737" s="62"/>
      <c r="Z8737" s="105"/>
    </row>
    <row r="8738" spans="23:26" x14ac:dyDescent="0.25">
      <c r="W8738" s="104"/>
      <c r="X8738" s="199"/>
      <c r="Y8738" s="62"/>
      <c r="Z8738" s="105"/>
    </row>
    <row r="8739" spans="23:26" x14ac:dyDescent="0.25">
      <c r="W8739" s="104"/>
      <c r="X8739" s="199"/>
      <c r="Y8739" s="62"/>
      <c r="Z8739" s="105"/>
    </row>
    <row r="8740" spans="23:26" x14ac:dyDescent="0.25">
      <c r="W8740" s="104"/>
      <c r="X8740" s="199"/>
      <c r="Y8740" s="62"/>
      <c r="Z8740" s="105"/>
    </row>
    <row r="8741" spans="23:26" x14ac:dyDescent="0.25">
      <c r="W8741" s="104"/>
      <c r="X8741" s="199"/>
      <c r="Y8741" s="62"/>
      <c r="Z8741" s="105"/>
    </row>
    <row r="8742" spans="23:26" x14ac:dyDescent="0.25">
      <c r="W8742" s="104"/>
      <c r="X8742" s="199"/>
      <c r="Y8742" s="62"/>
      <c r="Z8742" s="105"/>
    </row>
    <row r="8743" spans="23:26" x14ac:dyDescent="0.25">
      <c r="W8743" s="104"/>
      <c r="X8743" s="199"/>
      <c r="Y8743" s="62"/>
      <c r="Z8743" s="105"/>
    </row>
    <row r="8744" spans="23:26" x14ac:dyDescent="0.25">
      <c r="W8744" s="104"/>
      <c r="X8744" s="199"/>
      <c r="Y8744" s="62"/>
      <c r="Z8744" s="105"/>
    </row>
    <row r="8745" spans="23:26" x14ac:dyDescent="0.25">
      <c r="W8745" s="104"/>
      <c r="X8745" s="199"/>
      <c r="Y8745" s="62"/>
      <c r="Z8745" s="105"/>
    </row>
    <row r="8746" spans="23:26" x14ac:dyDescent="0.25">
      <c r="W8746" s="104"/>
      <c r="X8746" s="199"/>
      <c r="Y8746" s="62"/>
      <c r="Z8746" s="105"/>
    </row>
    <row r="8747" spans="23:26" x14ac:dyDescent="0.25">
      <c r="W8747" s="104"/>
      <c r="X8747" s="199"/>
      <c r="Y8747" s="62"/>
      <c r="Z8747" s="105"/>
    </row>
    <row r="8748" spans="23:26" x14ac:dyDescent="0.25">
      <c r="W8748" s="104"/>
      <c r="X8748" s="199"/>
      <c r="Y8748" s="62"/>
      <c r="Z8748" s="105"/>
    </row>
    <row r="8749" spans="23:26" x14ac:dyDescent="0.25">
      <c r="W8749" s="104"/>
      <c r="X8749" s="199"/>
      <c r="Y8749" s="62"/>
      <c r="Z8749" s="105"/>
    </row>
    <row r="8750" spans="23:26" x14ac:dyDescent="0.25">
      <c r="W8750" s="104"/>
      <c r="X8750" s="199"/>
      <c r="Y8750" s="62"/>
      <c r="Z8750" s="105"/>
    </row>
    <row r="8751" spans="23:26" x14ac:dyDescent="0.25">
      <c r="W8751" s="104"/>
      <c r="X8751" s="199"/>
      <c r="Y8751" s="62"/>
      <c r="Z8751" s="105"/>
    </row>
    <row r="8752" spans="23:26" x14ac:dyDescent="0.25">
      <c r="W8752" s="104"/>
      <c r="X8752" s="199"/>
      <c r="Y8752" s="62"/>
      <c r="Z8752" s="105"/>
    </row>
    <row r="8753" spans="23:26" x14ac:dyDescent="0.25">
      <c r="W8753" s="104"/>
      <c r="X8753" s="199"/>
      <c r="Y8753" s="62"/>
      <c r="Z8753" s="105"/>
    </row>
    <row r="8754" spans="23:26" x14ac:dyDescent="0.25">
      <c r="W8754" s="104"/>
      <c r="X8754" s="199"/>
      <c r="Y8754" s="62"/>
      <c r="Z8754" s="105"/>
    </row>
    <row r="8755" spans="23:26" x14ac:dyDescent="0.25">
      <c r="W8755" s="104"/>
      <c r="X8755" s="199"/>
      <c r="Y8755" s="62"/>
      <c r="Z8755" s="105"/>
    </row>
    <row r="8756" spans="23:26" x14ac:dyDescent="0.25">
      <c r="W8756" s="104"/>
      <c r="X8756" s="199"/>
      <c r="Y8756" s="62"/>
      <c r="Z8756" s="105"/>
    </row>
    <row r="8757" spans="23:26" x14ac:dyDescent="0.25">
      <c r="W8757" s="104"/>
      <c r="X8757" s="199"/>
      <c r="Y8757" s="62"/>
      <c r="Z8757" s="105"/>
    </row>
    <row r="8758" spans="23:26" x14ac:dyDescent="0.25">
      <c r="W8758" s="104"/>
      <c r="X8758" s="199"/>
      <c r="Y8758" s="62"/>
      <c r="Z8758" s="105"/>
    </row>
    <row r="8759" spans="23:26" x14ac:dyDescent="0.25">
      <c r="W8759" s="104"/>
      <c r="X8759" s="199"/>
      <c r="Y8759" s="62"/>
      <c r="Z8759" s="105"/>
    </row>
    <row r="8760" spans="23:26" x14ac:dyDescent="0.25">
      <c r="W8760" s="104"/>
      <c r="X8760" s="199"/>
      <c r="Y8760" s="62"/>
      <c r="Z8760" s="105"/>
    </row>
    <row r="8761" spans="23:26" x14ac:dyDescent="0.25">
      <c r="W8761" s="104"/>
      <c r="X8761" s="199"/>
      <c r="Y8761" s="62"/>
      <c r="Z8761" s="105"/>
    </row>
    <row r="8762" spans="23:26" x14ac:dyDescent="0.25">
      <c r="W8762" s="104"/>
      <c r="X8762" s="199"/>
      <c r="Y8762" s="62"/>
      <c r="Z8762" s="105"/>
    </row>
    <row r="8763" spans="23:26" x14ac:dyDescent="0.25">
      <c r="W8763" s="104"/>
      <c r="X8763" s="199"/>
      <c r="Y8763" s="62"/>
      <c r="Z8763" s="105"/>
    </row>
    <row r="8764" spans="23:26" x14ac:dyDescent="0.25">
      <c r="W8764" s="104"/>
      <c r="X8764" s="199"/>
      <c r="Y8764" s="62"/>
      <c r="Z8764" s="105"/>
    </row>
    <row r="8765" spans="23:26" x14ac:dyDescent="0.25">
      <c r="W8765" s="104"/>
      <c r="X8765" s="199"/>
      <c r="Y8765" s="62"/>
      <c r="Z8765" s="105"/>
    </row>
    <row r="8766" spans="23:26" x14ac:dyDescent="0.25">
      <c r="W8766" s="104"/>
      <c r="X8766" s="199"/>
      <c r="Y8766" s="62"/>
      <c r="Z8766" s="105"/>
    </row>
    <row r="8767" spans="23:26" x14ac:dyDescent="0.25">
      <c r="W8767" s="104"/>
      <c r="X8767" s="199"/>
      <c r="Y8767" s="62"/>
      <c r="Z8767" s="105"/>
    </row>
    <row r="8768" spans="23:26" x14ac:dyDescent="0.25">
      <c r="W8768" s="104"/>
      <c r="X8768" s="199"/>
      <c r="Y8768" s="62"/>
      <c r="Z8768" s="105"/>
    </row>
    <row r="8769" spans="23:26" x14ac:dyDescent="0.25">
      <c r="W8769" s="104"/>
      <c r="X8769" s="199"/>
      <c r="Y8769" s="62"/>
      <c r="Z8769" s="105"/>
    </row>
    <row r="8770" spans="23:26" x14ac:dyDescent="0.25">
      <c r="W8770" s="104"/>
      <c r="X8770" s="199"/>
      <c r="Y8770" s="62"/>
      <c r="Z8770" s="105"/>
    </row>
    <row r="8771" spans="23:26" x14ac:dyDescent="0.25">
      <c r="W8771" s="104"/>
      <c r="X8771" s="199"/>
      <c r="Y8771" s="62"/>
      <c r="Z8771" s="105"/>
    </row>
    <row r="8772" spans="23:26" x14ac:dyDescent="0.25">
      <c r="W8772" s="104"/>
      <c r="X8772" s="199"/>
      <c r="Y8772" s="62"/>
      <c r="Z8772" s="105"/>
    </row>
    <row r="8773" spans="23:26" x14ac:dyDescent="0.25">
      <c r="W8773" s="104"/>
      <c r="X8773" s="199"/>
      <c r="Y8773" s="62"/>
      <c r="Z8773" s="105"/>
    </row>
    <row r="8774" spans="23:26" x14ac:dyDescent="0.25">
      <c r="W8774" s="104"/>
      <c r="X8774" s="199"/>
      <c r="Y8774" s="62"/>
      <c r="Z8774" s="105"/>
    </row>
    <row r="8775" spans="23:26" x14ac:dyDescent="0.25">
      <c r="W8775" s="104"/>
      <c r="X8775" s="199"/>
      <c r="Y8775" s="62"/>
      <c r="Z8775" s="105"/>
    </row>
    <row r="8776" spans="23:26" x14ac:dyDescent="0.25">
      <c r="W8776" s="104"/>
      <c r="X8776" s="199"/>
      <c r="Y8776" s="62"/>
      <c r="Z8776" s="105"/>
    </row>
    <row r="8777" spans="23:26" x14ac:dyDescent="0.25">
      <c r="W8777" s="104"/>
      <c r="X8777" s="199"/>
      <c r="Y8777" s="62"/>
      <c r="Z8777" s="105"/>
    </row>
    <row r="8778" spans="23:26" x14ac:dyDescent="0.25">
      <c r="W8778" s="104"/>
      <c r="X8778" s="199"/>
      <c r="Y8778" s="62"/>
      <c r="Z8778" s="105"/>
    </row>
    <row r="8779" spans="23:26" x14ac:dyDescent="0.25">
      <c r="W8779" s="104"/>
      <c r="X8779" s="199"/>
      <c r="Y8779" s="62"/>
      <c r="Z8779" s="105"/>
    </row>
    <row r="8780" spans="23:26" x14ac:dyDescent="0.25">
      <c r="W8780" s="104"/>
      <c r="X8780" s="199"/>
      <c r="Y8780" s="62"/>
      <c r="Z8780" s="105"/>
    </row>
    <row r="8781" spans="23:26" x14ac:dyDescent="0.25">
      <c r="W8781" s="104"/>
      <c r="X8781" s="199"/>
      <c r="Y8781" s="62"/>
      <c r="Z8781" s="105"/>
    </row>
    <row r="8782" spans="23:26" x14ac:dyDescent="0.25">
      <c r="W8782" s="104"/>
      <c r="X8782" s="199"/>
      <c r="Y8782" s="62"/>
      <c r="Z8782" s="105"/>
    </row>
    <row r="8783" spans="23:26" x14ac:dyDescent="0.25">
      <c r="W8783" s="104"/>
      <c r="X8783" s="199"/>
      <c r="Y8783" s="62"/>
      <c r="Z8783" s="105"/>
    </row>
    <row r="8784" spans="23:26" x14ac:dyDescent="0.25">
      <c r="W8784" s="104"/>
      <c r="X8784" s="199"/>
      <c r="Y8784" s="62"/>
      <c r="Z8784" s="105"/>
    </row>
    <row r="8785" spans="23:26" x14ac:dyDescent="0.25">
      <c r="W8785" s="104"/>
      <c r="X8785" s="199"/>
      <c r="Y8785" s="62"/>
      <c r="Z8785" s="105"/>
    </row>
    <row r="8786" spans="23:26" x14ac:dyDescent="0.25">
      <c r="W8786" s="104"/>
      <c r="X8786" s="199"/>
      <c r="Y8786" s="62"/>
      <c r="Z8786" s="105"/>
    </row>
    <row r="8787" spans="23:26" x14ac:dyDescent="0.25">
      <c r="W8787" s="104"/>
      <c r="X8787" s="199"/>
      <c r="Y8787" s="62"/>
      <c r="Z8787" s="105"/>
    </row>
    <row r="8788" spans="23:26" x14ac:dyDescent="0.25">
      <c r="W8788" s="104"/>
      <c r="X8788" s="199"/>
      <c r="Y8788" s="62"/>
      <c r="Z8788" s="105"/>
    </row>
    <row r="8789" spans="23:26" x14ac:dyDescent="0.25">
      <c r="W8789" s="104"/>
      <c r="X8789" s="199"/>
      <c r="Y8789" s="62"/>
      <c r="Z8789" s="105"/>
    </row>
    <row r="8790" spans="23:26" x14ac:dyDescent="0.25">
      <c r="W8790" s="104"/>
      <c r="X8790" s="199"/>
      <c r="Y8790" s="62"/>
      <c r="Z8790" s="105"/>
    </row>
    <row r="8791" spans="23:26" x14ac:dyDescent="0.25">
      <c r="W8791" s="104"/>
      <c r="X8791" s="199"/>
      <c r="Y8791" s="62"/>
      <c r="Z8791" s="105"/>
    </row>
    <row r="8792" spans="23:26" x14ac:dyDescent="0.25">
      <c r="W8792" s="104"/>
      <c r="X8792" s="199"/>
      <c r="Y8792" s="62"/>
      <c r="Z8792" s="105"/>
    </row>
    <row r="8793" spans="23:26" x14ac:dyDescent="0.25">
      <c r="W8793" s="104"/>
      <c r="X8793" s="199"/>
      <c r="Y8793" s="62"/>
      <c r="Z8793" s="105"/>
    </row>
    <row r="8794" spans="23:26" x14ac:dyDescent="0.25">
      <c r="W8794" s="104"/>
      <c r="X8794" s="199"/>
      <c r="Y8794" s="62"/>
      <c r="Z8794" s="105"/>
    </row>
    <row r="8795" spans="23:26" x14ac:dyDescent="0.25">
      <c r="W8795" s="104"/>
      <c r="X8795" s="199"/>
      <c r="Y8795" s="62"/>
      <c r="Z8795" s="105"/>
    </row>
    <row r="8796" spans="23:26" x14ac:dyDescent="0.25">
      <c r="W8796" s="104"/>
      <c r="X8796" s="199"/>
      <c r="Y8796" s="62"/>
      <c r="Z8796" s="105"/>
    </row>
    <row r="8797" spans="23:26" x14ac:dyDescent="0.25">
      <c r="W8797" s="104"/>
      <c r="X8797" s="199"/>
      <c r="Y8797" s="62"/>
      <c r="Z8797" s="105"/>
    </row>
    <row r="8798" spans="23:26" x14ac:dyDescent="0.25">
      <c r="W8798" s="104"/>
      <c r="X8798" s="199"/>
      <c r="Y8798" s="62"/>
      <c r="Z8798" s="105"/>
    </row>
    <row r="8799" spans="23:26" x14ac:dyDescent="0.25">
      <c r="W8799" s="104"/>
      <c r="X8799" s="199"/>
      <c r="Y8799" s="62"/>
      <c r="Z8799" s="105"/>
    </row>
    <row r="8800" spans="23:26" x14ac:dyDescent="0.25">
      <c r="W8800" s="104"/>
      <c r="X8800" s="199"/>
      <c r="Y8800" s="62"/>
      <c r="Z8800" s="105"/>
    </row>
    <row r="8801" spans="23:26" x14ac:dyDescent="0.25">
      <c r="W8801" s="104"/>
      <c r="X8801" s="199"/>
      <c r="Y8801" s="62"/>
      <c r="Z8801" s="105"/>
    </row>
    <row r="8802" spans="23:26" x14ac:dyDescent="0.25">
      <c r="W8802" s="104"/>
      <c r="X8802" s="199"/>
      <c r="Y8802" s="62"/>
      <c r="Z8802" s="105"/>
    </row>
    <row r="8803" spans="23:26" x14ac:dyDescent="0.25">
      <c r="W8803" s="104"/>
      <c r="X8803" s="199"/>
      <c r="Y8803" s="62"/>
      <c r="Z8803" s="105"/>
    </row>
    <row r="8804" spans="23:26" x14ac:dyDescent="0.25">
      <c r="W8804" s="104"/>
      <c r="X8804" s="199"/>
      <c r="Y8804" s="62"/>
      <c r="Z8804" s="105"/>
    </row>
    <row r="8805" spans="23:26" x14ac:dyDescent="0.25">
      <c r="W8805" s="104"/>
      <c r="X8805" s="199"/>
      <c r="Y8805" s="62"/>
      <c r="Z8805" s="105"/>
    </row>
    <row r="8806" spans="23:26" x14ac:dyDescent="0.25">
      <c r="W8806" s="104"/>
      <c r="X8806" s="199"/>
      <c r="Y8806" s="62"/>
      <c r="Z8806" s="105"/>
    </row>
    <row r="8807" spans="23:26" x14ac:dyDescent="0.25">
      <c r="W8807" s="104"/>
      <c r="X8807" s="199"/>
      <c r="Y8807" s="62"/>
      <c r="Z8807" s="105"/>
    </row>
    <row r="8808" spans="23:26" x14ac:dyDescent="0.25">
      <c r="W8808" s="104"/>
      <c r="X8808" s="199"/>
      <c r="Y8808" s="62"/>
      <c r="Z8808" s="105"/>
    </row>
    <row r="8809" spans="23:26" x14ac:dyDescent="0.25">
      <c r="W8809" s="104"/>
      <c r="X8809" s="199"/>
      <c r="Y8809" s="62"/>
      <c r="Z8809" s="105"/>
    </row>
    <row r="8810" spans="23:26" x14ac:dyDescent="0.25">
      <c r="W8810" s="104"/>
      <c r="X8810" s="199"/>
      <c r="Y8810" s="62"/>
      <c r="Z8810" s="105"/>
    </row>
    <row r="8811" spans="23:26" x14ac:dyDescent="0.25">
      <c r="W8811" s="104"/>
      <c r="X8811" s="199"/>
      <c r="Y8811" s="62"/>
      <c r="Z8811" s="105"/>
    </row>
    <row r="8812" spans="23:26" x14ac:dyDescent="0.25">
      <c r="W8812" s="104"/>
      <c r="X8812" s="199"/>
      <c r="Y8812" s="62"/>
      <c r="Z8812" s="105"/>
    </row>
    <row r="8813" spans="23:26" x14ac:dyDescent="0.25">
      <c r="W8813" s="104"/>
      <c r="X8813" s="199"/>
      <c r="Y8813" s="62"/>
      <c r="Z8813" s="105"/>
    </row>
    <row r="8814" spans="23:26" x14ac:dyDescent="0.25">
      <c r="W8814" s="104"/>
      <c r="X8814" s="199"/>
      <c r="Y8814" s="62"/>
      <c r="Z8814" s="105"/>
    </row>
    <row r="8815" spans="23:26" x14ac:dyDescent="0.25">
      <c r="W8815" s="104"/>
      <c r="X8815" s="199"/>
      <c r="Y8815" s="62"/>
      <c r="Z8815" s="105"/>
    </row>
    <row r="8816" spans="23:26" x14ac:dyDescent="0.25">
      <c r="W8816" s="104"/>
      <c r="X8816" s="199"/>
      <c r="Y8816" s="62"/>
      <c r="Z8816" s="105"/>
    </row>
    <row r="8817" spans="23:26" x14ac:dyDescent="0.25">
      <c r="W8817" s="104"/>
      <c r="X8817" s="199"/>
      <c r="Y8817" s="62"/>
      <c r="Z8817" s="105"/>
    </row>
    <row r="8818" spans="23:26" x14ac:dyDescent="0.25">
      <c r="W8818" s="104"/>
      <c r="X8818" s="199"/>
      <c r="Y8818" s="62"/>
      <c r="Z8818" s="105"/>
    </row>
    <row r="8819" spans="23:26" x14ac:dyDescent="0.25">
      <c r="W8819" s="104"/>
      <c r="X8819" s="199"/>
      <c r="Y8819" s="62"/>
      <c r="Z8819" s="105"/>
    </row>
    <row r="8820" spans="23:26" x14ac:dyDescent="0.25">
      <c r="W8820" s="104"/>
      <c r="X8820" s="199"/>
      <c r="Y8820" s="62"/>
      <c r="Z8820" s="105"/>
    </row>
    <row r="8821" spans="23:26" x14ac:dyDescent="0.25">
      <c r="W8821" s="104"/>
      <c r="X8821" s="199"/>
      <c r="Y8821" s="62"/>
      <c r="Z8821" s="105"/>
    </row>
    <row r="8822" spans="23:26" x14ac:dyDescent="0.25">
      <c r="W8822" s="104"/>
      <c r="X8822" s="199"/>
      <c r="Y8822" s="62"/>
      <c r="Z8822" s="105"/>
    </row>
    <row r="8823" spans="23:26" x14ac:dyDescent="0.25">
      <c r="W8823" s="104"/>
      <c r="X8823" s="199"/>
      <c r="Y8823" s="62"/>
      <c r="Z8823" s="105"/>
    </row>
    <row r="8824" spans="23:26" x14ac:dyDescent="0.25">
      <c r="W8824" s="104"/>
      <c r="X8824" s="199"/>
      <c r="Y8824" s="62"/>
      <c r="Z8824" s="105"/>
    </row>
    <row r="8825" spans="23:26" x14ac:dyDescent="0.25">
      <c r="W8825" s="104"/>
      <c r="X8825" s="199"/>
      <c r="Y8825" s="62"/>
      <c r="Z8825" s="105"/>
    </row>
    <row r="8826" spans="23:26" x14ac:dyDescent="0.25">
      <c r="W8826" s="104"/>
      <c r="X8826" s="199"/>
      <c r="Y8826" s="62"/>
      <c r="Z8826" s="105"/>
    </row>
    <row r="8827" spans="23:26" x14ac:dyDescent="0.25">
      <c r="W8827" s="104"/>
      <c r="X8827" s="199"/>
      <c r="Y8827" s="62"/>
      <c r="Z8827" s="105"/>
    </row>
    <row r="8828" spans="23:26" x14ac:dyDescent="0.25">
      <c r="W8828" s="104"/>
      <c r="X8828" s="199"/>
      <c r="Y8828" s="62"/>
      <c r="Z8828" s="105"/>
    </row>
    <row r="8829" spans="23:26" x14ac:dyDescent="0.25">
      <c r="W8829" s="104"/>
      <c r="X8829" s="199"/>
      <c r="Y8829" s="62"/>
      <c r="Z8829" s="105"/>
    </row>
    <row r="8830" spans="23:26" x14ac:dyDescent="0.25">
      <c r="W8830" s="104"/>
      <c r="X8830" s="199"/>
      <c r="Y8830" s="62"/>
      <c r="Z8830" s="105"/>
    </row>
    <row r="8831" spans="23:26" x14ac:dyDescent="0.25">
      <c r="W8831" s="104"/>
      <c r="X8831" s="199"/>
      <c r="Y8831" s="62"/>
      <c r="Z8831" s="105"/>
    </row>
    <row r="8832" spans="23:26" x14ac:dyDescent="0.25">
      <c r="W8832" s="104"/>
      <c r="X8832" s="199"/>
      <c r="Y8832" s="62"/>
      <c r="Z8832" s="105"/>
    </row>
    <row r="8833" spans="23:26" x14ac:dyDescent="0.25">
      <c r="W8833" s="104"/>
      <c r="X8833" s="199"/>
      <c r="Y8833" s="62"/>
      <c r="Z8833" s="105"/>
    </row>
    <row r="8834" spans="23:26" x14ac:dyDescent="0.25">
      <c r="W8834" s="104"/>
      <c r="X8834" s="199"/>
      <c r="Y8834" s="62"/>
      <c r="Z8834" s="105"/>
    </row>
    <row r="8835" spans="23:26" x14ac:dyDescent="0.25">
      <c r="W8835" s="104"/>
      <c r="X8835" s="199"/>
      <c r="Y8835" s="62"/>
      <c r="Z8835" s="105"/>
    </row>
    <row r="8836" spans="23:26" x14ac:dyDescent="0.25">
      <c r="W8836" s="104"/>
      <c r="X8836" s="199"/>
      <c r="Y8836" s="62"/>
      <c r="Z8836" s="105"/>
    </row>
    <row r="8837" spans="23:26" x14ac:dyDescent="0.25">
      <c r="W8837" s="104"/>
      <c r="X8837" s="199"/>
      <c r="Y8837" s="62"/>
      <c r="Z8837" s="105"/>
    </row>
    <row r="8838" spans="23:26" x14ac:dyDescent="0.25">
      <c r="W8838" s="104"/>
      <c r="X8838" s="199"/>
      <c r="Y8838" s="62"/>
      <c r="Z8838" s="105"/>
    </row>
    <row r="8839" spans="23:26" x14ac:dyDescent="0.25">
      <c r="W8839" s="104"/>
      <c r="X8839" s="199"/>
      <c r="Y8839" s="62"/>
      <c r="Z8839" s="105"/>
    </row>
    <row r="8840" spans="23:26" x14ac:dyDescent="0.25">
      <c r="W8840" s="104"/>
      <c r="X8840" s="199"/>
      <c r="Y8840" s="62"/>
      <c r="Z8840" s="105"/>
    </row>
    <row r="8841" spans="23:26" x14ac:dyDescent="0.25">
      <c r="W8841" s="104"/>
      <c r="X8841" s="199"/>
      <c r="Y8841" s="62"/>
      <c r="Z8841" s="105"/>
    </row>
    <row r="8842" spans="23:26" x14ac:dyDescent="0.25">
      <c r="W8842" s="104"/>
      <c r="X8842" s="199"/>
      <c r="Y8842" s="62"/>
      <c r="Z8842" s="105"/>
    </row>
    <row r="8843" spans="23:26" x14ac:dyDescent="0.25">
      <c r="W8843" s="104"/>
      <c r="X8843" s="199"/>
      <c r="Y8843" s="62"/>
      <c r="Z8843" s="105"/>
    </row>
    <row r="8844" spans="23:26" x14ac:dyDescent="0.25">
      <c r="W8844" s="104"/>
      <c r="X8844" s="199"/>
      <c r="Y8844" s="62"/>
      <c r="Z8844" s="105"/>
    </row>
    <row r="8845" spans="23:26" x14ac:dyDescent="0.25">
      <c r="W8845" s="104"/>
      <c r="X8845" s="199"/>
      <c r="Y8845" s="62"/>
      <c r="Z8845" s="105"/>
    </row>
    <row r="8846" spans="23:26" x14ac:dyDescent="0.25">
      <c r="W8846" s="104"/>
      <c r="X8846" s="199"/>
      <c r="Y8846" s="62"/>
      <c r="Z8846" s="105"/>
    </row>
    <row r="8847" spans="23:26" x14ac:dyDescent="0.25">
      <c r="W8847" s="104"/>
      <c r="X8847" s="199"/>
      <c r="Y8847" s="62"/>
      <c r="Z8847" s="105"/>
    </row>
    <row r="8848" spans="23:26" x14ac:dyDescent="0.25">
      <c r="W8848" s="104"/>
      <c r="X8848" s="199"/>
      <c r="Y8848" s="62"/>
      <c r="Z8848" s="105"/>
    </row>
    <row r="8849" spans="23:26" x14ac:dyDescent="0.25">
      <c r="W8849" s="104"/>
      <c r="X8849" s="199"/>
      <c r="Y8849" s="62"/>
      <c r="Z8849" s="105"/>
    </row>
    <row r="8850" spans="23:26" x14ac:dyDescent="0.25">
      <c r="W8850" s="104"/>
      <c r="X8850" s="199"/>
      <c r="Y8850" s="62"/>
      <c r="Z8850" s="105"/>
    </row>
    <row r="8851" spans="23:26" x14ac:dyDescent="0.25">
      <c r="W8851" s="104"/>
      <c r="X8851" s="199"/>
      <c r="Y8851" s="62"/>
      <c r="Z8851" s="105"/>
    </row>
    <row r="8852" spans="23:26" x14ac:dyDescent="0.25">
      <c r="W8852" s="104"/>
      <c r="X8852" s="199"/>
      <c r="Y8852" s="62"/>
      <c r="Z8852" s="105"/>
    </row>
    <row r="8853" spans="23:26" x14ac:dyDescent="0.25">
      <c r="W8853" s="104"/>
      <c r="X8853" s="199"/>
      <c r="Y8853" s="62"/>
      <c r="Z8853" s="105"/>
    </row>
    <row r="8854" spans="23:26" x14ac:dyDescent="0.25">
      <c r="W8854" s="104"/>
      <c r="X8854" s="199"/>
      <c r="Y8854" s="62"/>
      <c r="Z8854" s="105"/>
    </row>
    <row r="8855" spans="23:26" x14ac:dyDescent="0.25">
      <c r="W8855" s="104"/>
      <c r="X8855" s="199"/>
      <c r="Y8855" s="62"/>
      <c r="Z8855" s="105"/>
    </row>
    <row r="8856" spans="23:26" x14ac:dyDescent="0.25">
      <c r="W8856" s="104"/>
      <c r="X8856" s="199"/>
      <c r="Y8856" s="62"/>
      <c r="Z8856" s="105"/>
    </row>
    <row r="8857" spans="23:26" x14ac:dyDescent="0.25">
      <c r="W8857" s="104"/>
      <c r="X8857" s="199"/>
      <c r="Y8857" s="62"/>
      <c r="Z8857" s="105"/>
    </row>
    <row r="8858" spans="23:26" x14ac:dyDescent="0.25">
      <c r="W8858" s="104"/>
      <c r="X8858" s="199"/>
      <c r="Y8858" s="62"/>
      <c r="Z8858" s="105"/>
    </row>
    <row r="8859" spans="23:26" x14ac:dyDescent="0.25">
      <c r="W8859" s="104"/>
      <c r="X8859" s="199"/>
      <c r="Y8859" s="62"/>
      <c r="Z8859" s="105"/>
    </row>
    <row r="8860" spans="23:26" x14ac:dyDescent="0.25">
      <c r="W8860" s="104"/>
      <c r="X8860" s="199"/>
      <c r="Y8860" s="62"/>
      <c r="Z8860" s="105"/>
    </row>
    <row r="8861" spans="23:26" x14ac:dyDescent="0.25">
      <c r="W8861" s="104"/>
      <c r="X8861" s="199"/>
      <c r="Y8861" s="62"/>
      <c r="Z8861" s="105"/>
    </row>
    <row r="8862" spans="23:26" x14ac:dyDescent="0.25">
      <c r="W8862" s="104"/>
      <c r="X8862" s="199"/>
      <c r="Y8862" s="62"/>
      <c r="Z8862" s="105"/>
    </row>
    <row r="8863" spans="23:26" x14ac:dyDescent="0.25">
      <c r="W8863" s="104"/>
      <c r="X8863" s="199"/>
      <c r="Y8863" s="62"/>
      <c r="Z8863" s="105"/>
    </row>
    <row r="8864" spans="23:26" x14ac:dyDescent="0.25">
      <c r="W8864" s="104"/>
      <c r="X8864" s="199"/>
      <c r="Y8864" s="62"/>
      <c r="Z8864" s="105"/>
    </row>
    <row r="8865" spans="23:26" x14ac:dyDescent="0.25">
      <c r="W8865" s="104"/>
      <c r="X8865" s="199"/>
      <c r="Y8865" s="62"/>
      <c r="Z8865" s="105"/>
    </row>
    <row r="8866" spans="23:26" x14ac:dyDescent="0.25">
      <c r="W8866" s="104"/>
      <c r="X8866" s="199"/>
      <c r="Y8866" s="62"/>
      <c r="Z8866" s="105"/>
    </row>
    <row r="8867" spans="23:26" x14ac:dyDescent="0.25">
      <c r="W8867" s="104"/>
      <c r="X8867" s="199"/>
      <c r="Y8867" s="62"/>
      <c r="Z8867" s="105"/>
    </row>
    <row r="8868" spans="23:26" x14ac:dyDescent="0.25">
      <c r="W8868" s="104"/>
      <c r="X8868" s="199"/>
      <c r="Y8868" s="62"/>
      <c r="Z8868" s="105"/>
    </row>
    <row r="8869" spans="23:26" x14ac:dyDescent="0.25">
      <c r="W8869" s="104"/>
      <c r="X8869" s="199"/>
      <c r="Y8869" s="62"/>
      <c r="Z8869" s="105"/>
    </row>
    <row r="8870" spans="23:26" x14ac:dyDescent="0.25">
      <c r="W8870" s="104"/>
      <c r="X8870" s="199"/>
      <c r="Y8870" s="62"/>
      <c r="Z8870" s="105"/>
    </row>
    <row r="8871" spans="23:26" x14ac:dyDescent="0.25">
      <c r="W8871" s="104"/>
      <c r="X8871" s="199"/>
      <c r="Y8871" s="62"/>
      <c r="Z8871" s="105"/>
    </row>
    <row r="8872" spans="23:26" x14ac:dyDescent="0.25">
      <c r="W8872" s="104"/>
      <c r="X8872" s="199"/>
      <c r="Y8872" s="62"/>
      <c r="Z8872" s="105"/>
    </row>
    <row r="8873" spans="23:26" x14ac:dyDescent="0.25">
      <c r="W8873" s="104"/>
      <c r="X8873" s="199"/>
      <c r="Y8873" s="62"/>
      <c r="Z8873" s="105"/>
    </row>
    <row r="8874" spans="23:26" x14ac:dyDescent="0.25">
      <c r="W8874" s="104"/>
      <c r="X8874" s="199"/>
      <c r="Y8874" s="62"/>
      <c r="Z8874" s="105"/>
    </row>
    <row r="8875" spans="23:26" x14ac:dyDescent="0.25">
      <c r="W8875" s="104"/>
      <c r="X8875" s="199"/>
      <c r="Y8875" s="62"/>
      <c r="Z8875" s="105"/>
    </row>
    <row r="8876" spans="23:26" x14ac:dyDescent="0.25">
      <c r="W8876" s="104"/>
      <c r="X8876" s="199"/>
      <c r="Y8876" s="62"/>
      <c r="Z8876" s="105"/>
    </row>
    <row r="8877" spans="23:26" x14ac:dyDescent="0.25">
      <c r="W8877" s="104"/>
      <c r="X8877" s="199"/>
      <c r="Y8877" s="62"/>
      <c r="Z8877" s="105"/>
    </row>
    <row r="8878" spans="23:26" x14ac:dyDescent="0.25">
      <c r="W8878" s="104"/>
      <c r="X8878" s="199"/>
      <c r="Y8878" s="62"/>
      <c r="Z8878" s="105"/>
    </row>
    <row r="8879" spans="23:26" x14ac:dyDescent="0.25">
      <c r="W8879" s="104"/>
      <c r="X8879" s="199"/>
      <c r="Y8879" s="62"/>
      <c r="Z8879" s="105"/>
    </row>
    <row r="8880" spans="23:26" x14ac:dyDescent="0.25">
      <c r="W8880" s="104"/>
      <c r="X8880" s="199"/>
      <c r="Y8880" s="62"/>
      <c r="Z8880" s="105"/>
    </row>
    <row r="8881" spans="23:26" x14ac:dyDescent="0.25">
      <c r="W8881" s="104"/>
      <c r="X8881" s="199"/>
      <c r="Y8881" s="62"/>
      <c r="Z8881" s="105"/>
    </row>
    <row r="8882" spans="23:26" x14ac:dyDescent="0.25">
      <c r="W8882" s="104"/>
      <c r="X8882" s="199"/>
      <c r="Y8882" s="62"/>
      <c r="Z8882" s="105"/>
    </row>
    <row r="8883" spans="23:26" x14ac:dyDescent="0.25">
      <c r="W8883" s="104"/>
      <c r="X8883" s="199"/>
      <c r="Y8883" s="62"/>
      <c r="Z8883" s="105"/>
    </row>
    <row r="8884" spans="23:26" x14ac:dyDescent="0.25">
      <c r="W8884" s="104"/>
      <c r="X8884" s="199"/>
      <c r="Y8884" s="62"/>
      <c r="Z8884" s="105"/>
    </row>
    <row r="8885" spans="23:26" x14ac:dyDescent="0.25">
      <c r="W8885" s="104"/>
      <c r="X8885" s="199"/>
      <c r="Y8885" s="62"/>
      <c r="Z8885" s="105"/>
    </row>
    <row r="8886" spans="23:26" x14ac:dyDescent="0.25">
      <c r="W8886" s="104"/>
      <c r="X8886" s="199"/>
      <c r="Y8886" s="62"/>
      <c r="Z8886" s="105"/>
    </row>
    <row r="8887" spans="23:26" x14ac:dyDescent="0.25">
      <c r="W8887" s="104"/>
      <c r="X8887" s="199"/>
      <c r="Y8887" s="62"/>
      <c r="Z8887" s="105"/>
    </row>
    <row r="8888" spans="23:26" x14ac:dyDescent="0.25">
      <c r="W8888" s="104"/>
      <c r="X8888" s="199"/>
      <c r="Y8888" s="62"/>
      <c r="Z8888" s="105"/>
    </row>
    <row r="8889" spans="23:26" x14ac:dyDescent="0.25">
      <c r="W8889" s="104"/>
      <c r="X8889" s="199"/>
      <c r="Y8889" s="62"/>
      <c r="Z8889" s="105"/>
    </row>
    <row r="8890" spans="23:26" x14ac:dyDescent="0.25">
      <c r="W8890" s="104"/>
      <c r="X8890" s="199"/>
      <c r="Y8890" s="62"/>
      <c r="Z8890" s="105"/>
    </row>
    <row r="8891" spans="23:26" x14ac:dyDescent="0.25">
      <c r="W8891" s="104"/>
      <c r="X8891" s="199"/>
      <c r="Y8891" s="62"/>
      <c r="Z8891" s="105"/>
    </row>
    <row r="8892" spans="23:26" x14ac:dyDescent="0.25">
      <c r="W8892" s="104"/>
      <c r="X8892" s="199"/>
      <c r="Y8892" s="62"/>
      <c r="Z8892" s="105"/>
    </row>
    <row r="8893" spans="23:26" x14ac:dyDescent="0.25">
      <c r="W8893" s="104"/>
      <c r="X8893" s="199"/>
      <c r="Y8893" s="62"/>
      <c r="Z8893" s="105"/>
    </row>
    <row r="8894" spans="23:26" x14ac:dyDescent="0.25">
      <c r="W8894" s="104"/>
      <c r="X8894" s="199"/>
      <c r="Y8894" s="62"/>
      <c r="Z8894" s="105"/>
    </row>
    <row r="8895" spans="23:26" x14ac:dyDescent="0.25">
      <c r="W8895" s="104"/>
      <c r="X8895" s="199"/>
      <c r="Y8895" s="62"/>
      <c r="Z8895" s="105"/>
    </row>
    <row r="8896" spans="23:26" x14ac:dyDescent="0.25">
      <c r="W8896" s="104"/>
      <c r="X8896" s="199"/>
      <c r="Y8896" s="62"/>
      <c r="Z8896" s="105"/>
    </row>
    <row r="8897" spans="23:26" x14ac:dyDescent="0.25">
      <c r="W8897" s="104"/>
      <c r="X8897" s="199"/>
      <c r="Y8897" s="62"/>
      <c r="Z8897" s="105"/>
    </row>
    <row r="8898" spans="23:26" x14ac:dyDescent="0.25">
      <c r="W8898" s="104"/>
      <c r="X8898" s="199"/>
      <c r="Y8898" s="62"/>
      <c r="Z8898" s="105"/>
    </row>
    <row r="8899" spans="23:26" x14ac:dyDescent="0.25">
      <c r="W8899" s="104"/>
      <c r="X8899" s="199"/>
      <c r="Y8899" s="62"/>
      <c r="Z8899" s="105"/>
    </row>
    <row r="8900" spans="23:26" x14ac:dyDescent="0.25">
      <c r="W8900" s="104"/>
      <c r="X8900" s="199"/>
      <c r="Y8900" s="62"/>
      <c r="Z8900" s="105"/>
    </row>
    <row r="8901" spans="23:26" x14ac:dyDescent="0.25">
      <c r="W8901" s="104"/>
      <c r="X8901" s="199"/>
      <c r="Y8901" s="62"/>
      <c r="Z8901" s="105"/>
    </row>
    <row r="8902" spans="23:26" x14ac:dyDescent="0.25">
      <c r="W8902" s="104"/>
      <c r="X8902" s="199"/>
      <c r="Y8902" s="62"/>
      <c r="Z8902" s="105"/>
    </row>
    <row r="8903" spans="23:26" x14ac:dyDescent="0.25">
      <c r="W8903" s="104"/>
      <c r="X8903" s="199"/>
      <c r="Y8903" s="62"/>
      <c r="Z8903" s="105"/>
    </row>
    <row r="8904" spans="23:26" x14ac:dyDescent="0.25">
      <c r="W8904" s="104"/>
      <c r="X8904" s="199"/>
      <c r="Y8904" s="62"/>
      <c r="Z8904" s="105"/>
    </row>
    <row r="8905" spans="23:26" x14ac:dyDescent="0.25">
      <c r="W8905" s="104"/>
      <c r="X8905" s="199"/>
      <c r="Y8905" s="62"/>
      <c r="Z8905" s="105"/>
    </row>
    <row r="8906" spans="23:26" x14ac:dyDescent="0.25">
      <c r="W8906" s="104"/>
      <c r="X8906" s="199"/>
      <c r="Y8906" s="62"/>
      <c r="Z8906" s="105"/>
    </row>
    <row r="8907" spans="23:26" x14ac:dyDescent="0.25">
      <c r="W8907" s="104"/>
      <c r="X8907" s="199"/>
      <c r="Y8907" s="62"/>
      <c r="Z8907" s="105"/>
    </row>
    <row r="8908" spans="23:26" x14ac:dyDescent="0.25">
      <c r="W8908" s="104"/>
      <c r="X8908" s="199"/>
      <c r="Y8908" s="62"/>
      <c r="Z8908" s="105"/>
    </row>
    <row r="8909" spans="23:26" x14ac:dyDescent="0.25">
      <c r="W8909" s="104"/>
      <c r="X8909" s="199"/>
      <c r="Y8909" s="62"/>
      <c r="Z8909" s="105"/>
    </row>
    <row r="8910" spans="23:26" x14ac:dyDescent="0.25">
      <c r="W8910" s="104"/>
      <c r="X8910" s="199"/>
      <c r="Y8910" s="62"/>
      <c r="Z8910" s="105"/>
    </row>
    <row r="8911" spans="23:26" x14ac:dyDescent="0.25">
      <c r="W8911" s="104"/>
      <c r="X8911" s="199"/>
      <c r="Y8911" s="62"/>
      <c r="Z8911" s="105"/>
    </row>
    <row r="8912" spans="23:26" x14ac:dyDescent="0.25">
      <c r="W8912" s="104"/>
      <c r="X8912" s="199"/>
      <c r="Y8912" s="62"/>
      <c r="Z8912" s="105"/>
    </row>
    <row r="8913" spans="23:26" x14ac:dyDescent="0.25">
      <c r="W8913" s="104"/>
      <c r="X8913" s="199"/>
      <c r="Y8913" s="62"/>
      <c r="Z8913" s="105"/>
    </row>
    <row r="8914" spans="23:26" x14ac:dyDescent="0.25">
      <c r="W8914" s="104"/>
      <c r="X8914" s="199"/>
      <c r="Y8914" s="62"/>
      <c r="Z8914" s="105"/>
    </row>
    <row r="8915" spans="23:26" x14ac:dyDescent="0.25">
      <c r="W8915" s="104"/>
      <c r="X8915" s="199"/>
      <c r="Y8915" s="62"/>
      <c r="Z8915" s="105"/>
    </row>
    <row r="8916" spans="23:26" x14ac:dyDescent="0.25">
      <c r="W8916" s="104"/>
      <c r="X8916" s="199"/>
      <c r="Y8916" s="62"/>
      <c r="Z8916" s="105"/>
    </row>
    <row r="8917" spans="23:26" x14ac:dyDescent="0.25">
      <c r="W8917" s="104"/>
      <c r="X8917" s="199"/>
      <c r="Y8917" s="62"/>
      <c r="Z8917" s="105"/>
    </row>
    <row r="8918" spans="23:26" x14ac:dyDescent="0.25">
      <c r="W8918" s="104"/>
      <c r="X8918" s="199"/>
      <c r="Y8918" s="62"/>
      <c r="Z8918" s="105"/>
    </row>
    <row r="8919" spans="23:26" x14ac:dyDescent="0.25">
      <c r="W8919" s="104"/>
      <c r="X8919" s="199"/>
      <c r="Y8919" s="62"/>
      <c r="Z8919" s="105"/>
    </row>
    <row r="8920" spans="23:26" x14ac:dyDescent="0.25">
      <c r="W8920" s="104"/>
      <c r="X8920" s="199"/>
      <c r="Y8920" s="62"/>
      <c r="Z8920" s="105"/>
    </row>
    <row r="8921" spans="23:26" x14ac:dyDescent="0.25">
      <c r="W8921" s="104"/>
      <c r="X8921" s="199"/>
      <c r="Y8921" s="62"/>
      <c r="Z8921" s="105"/>
    </row>
    <row r="8922" spans="23:26" x14ac:dyDescent="0.25">
      <c r="W8922" s="104"/>
      <c r="X8922" s="199"/>
      <c r="Y8922" s="62"/>
      <c r="Z8922" s="105"/>
    </row>
    <row r="8923" spans="23:26" x14ac:dyDescent="0.25">
      <c r="W8923" s="104"/>
      <c r="X8923" s="199"/>
      <c r="Y8923" s="62"/>
      <c r="Z8923" s="105"/>
    </row>
    <row r="8924" spans="23:26" x14ac:dyDescent="0.25">
      <c r="W8924" s="104"/>
      <c r="X8924" s="199"/>
      <c r="Y8924" s="62"/>
      <c r="Z8924" s="105"/>
    </row>
    <row r="8925" spans="23:26" x14ac:dyDescent="0.25">
      <c r="W8925" s="104"/>
      <c r="X8925" s="199"/>
      <c r="Y8925" s="62"/>
      <c r="Z8925" s="105"/>
    </row>
    <row r="8926" spans="23:26" x14ac:dyDescent="0.25">
      <c r="W8926" s="104"/>
      <c r="X8926" s="199"/>
      <c r="Y8926" s="62"/>
      <c r="Z8926" s="105"/>
    </row>
    <row r="8927" spans="23:26" x14ac:dyDescent="0.25">
      <c r="W8927" s="104"/>
      <c r="X8927" s="199"/>
      <c r="Y8927" s="62"/>
      <c r="Z8927" s="105"/>
    </row>
    <row r="8928" spans="23:26" x14ac:dyDescent="0.25">
      <c r="W8928" s="104"/>
      <c r="X8928" s="199"/>
      <c r="Y8928" s="62"/>
      <c r="Z8928" s="105"/>
    </row>
    <row r="8929" spans="23:26" x14ac:dyDescent="0.25">
      <c r="W8929" s="104"/>
      <c r="X8929" s="199"/>
      <c r="Y8929" s="62"/>
      <c r="Z8929" s="105"/>
    </row>
    <row r="8930" spans="23:26" x14ac:dyDescent="0.25">
      <c r="W8930" s="104"/>
      <c r="X8930" s="199"/>
      <c r="Y8930" s="62"/>
      <c r="Z8930" s="105"/>
    </row>
    <row r="8931" spans="23:26" x14ac:dyDescent="0.25">
      <c r="W8931" s="104"/>
      <c r="X8931" s="199"/>
      <c r="Y8931" s="62"/>
      <c r="Z8931" s="105"/>
    </row>
    <row r="8932" spans="23:26" x14ac:dyDescent="0.25">
      <c r="W8932" s="104"/>
      <c r="X8932" s="199"/>
      <c r="Y8932" s="62"/>
      <c r="Z8932" s="105"/>
    </row>
    <row r="8933" spans="23:26" x14ac:dyDescent="0.25">
      <c r="W8933" s="104"/>
      <c r="X8933" s="199"/>
      <c r="Y8933" s="62"/>
      <c r="Z8933" s="105"/>
    </row>
    <row r="8934" spans="23:26" x14ac:dyDescent="0.25">
      <c r="W8934" s="104"/>
      <c r="X8934" s="199"/>
      <c r="Y8934" s="62"/>
      <c r="Z8934" s="105"/>
    </row>
    <row r="8935" spans="23:26" x14ac:dyDescent="0.25">
      <c r="W8935" s="104"/>
      <c r="X8935" s="199"/>
      <c r="Y8935" s="62"/>
      <c r="Z8935" s="105"/>
    </row>
    <row r="8936" spans="23:26" x14ac:dyDescent="0.25">
      <c r="W8936" s="104"/>
      <c r="X8936" s="199"/>
      <c r="Y8936" s="62"/>
      <c r="Z8936" s="105"/>
    </row>
    <row r="8937" spans="23:26" x14ac:dyDescent="0.25">
      <c r="W8937" s="104"/>
      <c r="X8937" s="199"/>
      <c r="Y8937" s="62"/>
      <c r="Z8937" s="105"/>
    </row>
    <row r="8938" spans="23:26" x14ac:dyDescent="0.25">
      <c r="W8938" s="104"/>
      <c r="X8938" s="199"/>
      <c r="Y8938" s="62"/>
      <c r="Z8938" s="105"/>
    </row>
    <row r="8939" spans="23:26" x14ac:dyDescent="0.25">
      <c r="W8939" s="104"/>
      <c r="X8939" s="199"/>
      <c r="Y8939" s="62"/>
      <c r="Z8939" s="105"/>
    </row>
    <row r="8940" spans="23:26" x14ac:dyDescent="0.25">
      <c r="W8940" s="104"/>
      <c r="X8940" s="199"/>
      <c r="Y8940" s="62"/>
      <c r="Z8940" s="105"/>
    </row>
    <row r="8941" spans="23:26" x14ac:dyDescent="0.25">
      <c r="W8941" s="104"/>
      <c r="X8941" s="199"/>
      <c r="Y8941" s="62"/>
      <c r="Z8941" s="105"/>
    </row>
    <row r="8942" spans="23:26" x14ac:dyDescent="0.25">
      <c r="W8942" s="104"/>
      <c r="X8942" s="199"/>
      <c r="Y8942" s="62"/>
      <c r="Z8942" s="105"/>
    </row>
    <row r="8943" spans="23:26" x14ac:dyDescent="0.25">
      <c r="W8943" s="104"/>
      <c r="X8943" s="199"/>
      <c r="Y8943" s="62"/>
      <c r="Z8943" s="105"/>
    </row>
    <row r="8944" spans="23:26" x14ac:dyDescent="0.25">
      <c r="W8944" s="104"/>
      <c r="X8944" s="199"/>
      <c r="Y8944" s="62"/>
      <c r="Z8944" s="105"/>
    </row>
    <row r="8945" spans="23:26" x14ac:dyDescent="0.25">
      <c r="W8945" s="104"/>
      <c r="X8945" s="199"/>
      <c r="Y8945" s="62"/>
      <c r="Z8945" s="105"/>
    </row>
    <row r="8946" spans="23:26" x14ac:dyDescent="0.25">
      <c r="W8946" s="104"/>
      <c r="X8946" s="199"/>
      <c r="Y8946" s="62"/>
      <c r="Z8946" s="105"/>
    </row>
    <row r="8947" spans="23:26" x14ac:dyDescent="0.25">
      <c r="W8947" s="104"/>
      <c r="X8947" s="199"/>
      <c r="Y8947" s="62"/>
      <c r="Z8947" s="105"/>
    </row>
    <row r="8948" spans="23:26" x14ac:dyDescent="0.25">
      <c r="W8948" s="104"/>
      <c r="X8948" s="199"/>
      <c r="Y8948" s="62"/>
      <c r="Z8948" s="105"/>
    </row>
    <row r="8949" spans="23:26" x14ac:dyDescent="0.25">
      <c r="W8949" s="104"/>
      <c r="X8949" s="199"/>
      <c r="Y8949" s="62"/>
      <c r="Z8949" s="105"/>
    </row>
    <row r="8950" spans="23:26" x14ac:dyDescent="0.25">
      <c r="W8950" s="104"/>
      <c r="X8950" s="199"/>
      <c r="Y8950" s="62"/>
      <c r="Z8950" s="105"/>
    </row>
    <row r="8951" spans="23:26" x14ac:dyDescent="0.25">
      <c r="W8951" s="104"/>
      <c r="X8951" s="199"/>
      <c r="Y8951" s="62"/>
      <c r="Z8951" s="105"/>
    </row>
    <row r="8952" spans="23:26" x14ac:dyDescent="0.25">
      <c r="W8952" s="104"/>
      <c r="X8952" s="199"/>
      <c r="Y8952" s="62"/>
      <c r="Z8952" s="105"/>
    </row>
    <row r="8953" spans="23:26" x14ac:dyDescent="0.25">
      <c r="W8953" s="104"/>
      <c r="X8953" s="199"/>
      <c r="Y8953" s="62"/>
      <c r="Z8953" s="105"/>
    </row>
    <row r="8954" spans="23:26" x14ac:dyDescent="0.25">
      <c r="W8954" s="104"/>
      <c r="X8954" s="199"/>
      <c r="Y8954" s="62"/>
      <c r="Z8954" s="105"/>
    </row>
    <row r="8955" spans="23:26" x14ac:dyDescent="0.25">
      <c r="W8955" s="104"/>
      <c r="X8955" s="199"/>
      <c r="Y8955" s="62"/>
      <c r="Z8955" s="105"/>
    </row>
    <row r="8956" spans="23:26" x14ac:dyDescent="0.25">
      <c r="W8956" s="104"/>
      <c r="X8956" s="199"/>
      <c r="Y8956" s="62"/>
      <c r="Z8956" s="105"/>
    </row>
    <row r="8957" spans="23:26" x14ac:dyDescent="0.25">
      <c r="W8957" s="104"/>
      <c r="X8957" s="199"/>
      <c r="Y8957" s="62"/>
      <c r="Z8957" s="105"/>
    </row>
    <row r="8958" spans="23:26" x14ac:dyDescent="0.25">
      <c r="W8958" s="104"/>
      <c r="X8958" s="199"/>
      <c r="Y8958" s="62"/>
      <c r="Z8958" s="105"/>
    </row>
    <row r="8959" spans="23:26" x14ac:dyDescent="0.25">
      <c r="W8959" s="104"/>
      <c r="X8959" s="199"/>
      <c r="Y8959" s="62"/>
      <c r="Z8959" s="105"/>
    </row>
    <row r="8960" spans="23:26" x14ac:dyDescent="0.25">
      <c r="W8960" s="104"/>
      <c r="X8960" s="199"/>
      <c r="Y8960" s="62"/>
      <c r="Z8960" s="105"/>
    </row>
    <row r="8961" spans="23:26" x14ac:dyDescent="0.25">
      <c r="W8961" s="104"/>
      <c r="X8961" s="199"/>
      <c r="Y8961" s="62"/>
      <c r="Z8961" s="105"/>
    </row>
    <row r="8962" spans="23:26" x14ac:dyDescent="0.25">
      <c r="W8962" s="104"/>
      <c r="X8962" s="199"/>
      <c r="Y8962" s="62"/>
      <c r="Z8962" s="105"/>
    </row>
    <row r="8963" spans="23:26" x14ac:dyDescent="0.25">
      <c r="W8963" s="104"/>
      <c r="X8963" s="199"/>
      <c r="Y8963" s="62"/>
      <c r="Z8963" s="105"/>
    </row>
    <row r="8964" spans="23:26" x14ac:dyDescent="0.25">
      <c r="W8964" s="104"/>
      <c r="X8964" s="199"/>
      <c r="Y8964" s="62"/>
      <c r="Z8964" s="105"/>
    </row>
    <row r="8965" spans="23:26" x14ac:dyDescent="0.25">
      <c r="W8965" s="104"/>
      <c r="X8965" s="199"/>
      <c r="Y8965" s="62"/>
      <c r="Z8965" s="105"/>
    </row>
    <row r="8966" spans="23:26" x14ac:dyDescent="0.25">
      <c r="W8966" s="104"/>
      <c r="X8966" s="199"/>
      <c r="Y8966" s="62"/>
      <c r="Z8966" s="105"/>
    </row>
    <row r="8967" spans="23:26" x14ac:dyDescent="0.25">
      <c r="W8967" s="104"/>
      <c r="X8967" s="199"/>
      <c r="Y8967" s="62"/>
      <c r="Z8967" s="105"/>
    </row>
    <row r="8968" spans="23:26" x14ac:dyDescent="0.25">
      <c r="W8968" s="104"/>
      <c r="X8968" s="199"/>
      <c r="Y8968" s="62"/>
      <c r="Z8968" s="105"/>
    </row>
    <row r="8969" spans="23:26" x14ac:dyDescent="0.25">
      <c r="W8969" s="104"/>
      <c r="X8969" s="199"/>
      <c r="Y8969" s="62"/>
      <c r="Z8969" s="105"/>
    </row>
    <row r="8970" spans="23:26" x14ac:dyDescent="0.25">
      <c r="W8970" s="104"/>
      <c r="X8970" s="199"/>
      <c r="Y8970" s="62"/>
      <c r="Z8970" s="105"/>
    </row>
    <row r="8971" spans="23:26" x14ac:dyDescent="0.25">
      <c r="W8971" s="104"/>
      <c r="X8971" s="199"/>
      <c r="Y8971" s="62"/>
      <c r="Z8971" s="105"/>
    </row>
    <row r="8972" spans="23:26" x14ac:dyDescent="0.25">
      <c r="W8972" s="104"/>
      <c r="X8972" s="199"/>
      <c r="Y8972" s="62"/>
      <c r="Z8972" s="105"/>
    </row>
    <row r="8973" spans="23:26" x14ac:dyDescent="0.25">
      <c r="W8973" s="104"/>
      <c r="X8973" s="199"/>
      <c r="Y8973" s="62"/>
      <c r="Z8973" s="105"/>
    </row>
    <row r="8974" spans="23:26" x14ac:dyDescent="0.25">
      <c r="W8974" s="104"/>
      <c r="X8974" s="199"/>
      <c r="Y8974" s="62"/>
      <c r="Z8974" s="105"/>
    </row>
    <row r="8975" spans="23:26" x14ac:dyDescent="0.25">
      <c r="W8975" s="104"/>
      <c r="X8975" s="199"/>
      <c r="Y8975" s="62"/>
      <c r="Z8975" s="105"/>
    </row>
    <row r="8976" spans="23:26" x14ac:dyDescent="0.25">
      <c r="W8976" s="104"/>
      <c r="X8976" s="199"/>
      <c r="Y8976" s="62"/>
      <c r="Z8976" s="105"/>
    </row>
    <row r="8977" spans="23:26" x14ac:dyDescent="0.25">
      <c r="W8977" s="104"/>
      <c r="X8977" s="199"/>
      <c r="Y8977" s="62"/>
      <c r="Z8977" s="105"/>
    </row>
    <row r="8978" spans="23:26" x14ac:dyDescent="0.25">
      <c r="W8978" s="104"/>
      <c r="X8978" s="199"/>
      <c r="Y8978" s="62"/>
      <c r="Z8978" s="105"/>
    </row>
    <row r="8979" spans="23:26" x14ac:dyDescent="0.25">
      <c r="W8979" s="104"/>
      <c r="X8979" s="199"/>
      <c r="Y8979" s="62"/>
      <c r="Z8979" s="105"/>
    </row>
    <row r="8980" spans="23:26" x14ac:dyDescent="0.25">
      <c r="W8980" s="104"/>
      <c r="X8980" s="199"/>
      <c r="Y8980" s="62"/>
      <c r="Z8980" s="105"/>
    </row>
    <row r="8981" spans="23:26" x14ac:dyDescent="0.25">
      <c r="W8981" s="104"/>
      <c r="X8981" s="199"/>
      <c r="Y8981" s="62"/>
      <c r="Z8981" s="105"/>
    </row>
    <row r="8982" spans="23:26" x14ac:dyDescent="0.25">
      <c r="W8982" s="104"/>
      <c r="X8982" s="199"/>
      <c r="Y8982" s="62"/>
      <c r="Z8982" s="105"/>
    </row>
    <row r="8983" spans="23:26" x14ac:dyDescent="0.25">
      <c r="W8983" s="104"/>
      <c r="X8983" s="199"/>
      <c r="Y8983" s="62"/>
      <c r="Z8983" s="105"/>
    </row>
    <row r="8984" spans="23:26" x14ac:dyDescent="0.25">
      <c r="W8984" s="104"/>
      <c r="X8984" s="199"/>
      <c r="Y8984" s="62"/>
      <c r="Z8984" s="105"/>
    </row>
    <row r="8985" spans="23:26" x14ac:dyDescent="0.25">
      <c r="W8985" s="104"/>
      <c r="X8985" s="199"/>
      <c r="Y8985" s="62"/>
      <c r="Z8985" s="105"/>
    </row>
    <row r="8986" spans="23:26" x14ac:dyDescent="0.25">
      <c r="W8986" s="104"/>
      <c r="X8986" s="199"/>
      <c r="Y8986" s="62"/>
      <c r="Z8986" s="105"/>
    </row>
    <row r="8987" spans="23:26" x14ac:dyDescent="0.25">
      <c r="W8987" s="104"/>
      <c r="X8987" s="199"/>
      <c r="Y8987" s="62"/>
      <c r="Z8987" s="105"/>
    </row>
    <row r="8988" spans="23:26" x14ac:dyDescent="0.25">
      <c r="W8988" s="104"/>
      <c r="X8988" s="199"/>
      <c r="Y8988" s="62"/>
      <c r="Z8988" s="105"/>
    </row>
    <row r="8989" spans="23:26" x14ac:dyDescent="0.25">
      <c r="W8989" s="104"/>
      <c r="X8989" s="199"/>
      <c r="Y8989" s="62"/>
      <c r="Z8989" s="105"/>
    </row>
    <row r="8990" spans="23:26" x14ac:dyDescent="0.25">
      <c r="W8990" s="104"/>
      <c r="X8990" s="199"/>
      <c r="Y8990" s="62"/>
      <c r="Z8990" s="105"/>
    </row>
    <row r="8991" spans="23:26" x14ac:dyDescent="0.25">
      <c r="W8991" s="104"/>
      <c r="X8991" s="199"/>
      <c r="Y8991" s="62"/>
      <c r="Z8991" s="105"/>
    </row>
    <row r="8992" spans="23:26" x14ac:dyDescent="0.25">
      <c r="W8992" s="104"/>
      <c r="X8992" s="199"/>
      <c r="Y8992" s="62"/>
      <c r="Z8992" s="105"/>
    </row>
    <row r="8993" spans="23:26" x14ac:dyDescent="0.25">
      <c r="W8993" s="104"/>
      <c r="X8993" s="199"/>
      <c r="Y8993" s="62"/>
      <c r="Z8993" s="105"/>
    </row>
    <row r="8994" spans="23:26" x14ac:dyDescent="0.25">
      <c r="W8994" s="104"/>
      <c r="X8994" s="199"/>
      <c r="Y8994" s="62"/>
      <c r="Z8994" s="105"/>
    </row>
    <row r="8995" spans="23:26" x14ac:dyDescent="0.25">
      <c r="W8995" s="104"/>
      <c r="X8995" s="199"/>
      <c r="Y8995" s="62"/>
      <c r="Z8995" s="105"/>
    </row>
    <row r="8996" spans="23:26" x14ac:dyDescent="0.25">
      <c r="W8996" s="104"/>
      <c r="X8996" s="199"/>
      <c r="Y8996" s="62"/>
      <c r="Z8996" s="105"/>
    </row>
    <row r="8997" spans="23:26" x14ac:dyDescent="0.25">
      <c r="W8997" s="104"/>
      <c r="X8997" s="199"/>
      <c r="Y8997" s="62"/>
      <c r="Z8997" s="105"/>
    </row>
    <row r="8998" spans="23:26" x14ac:dyDescent="0.25">
      <c r="W8998" s="104"/>
      <c r="X8998" s="199"/>
      <c r="Y8998" s="62"/>
      <c r="Z8998" s="105"/>
    </row>
    <row r="8999" spans="23:26" x14ac:dyDescent="0.25">
      <c r="W8999" s="104"/>
      <c r="X8999" s="199"/>
      <c r="Y8999" s="62"/>
      <c r="Z8999" s="105"/>
    </row>
    <row r="9000" spans="23:26" x14ac:dyDescent="0.25">
      <c r="W9000" s="104"/>
      <c r="X9000" s="199"/>
      <c r="Y9000" s="62"/>
      <c r="Z9000" s="105"/>
    </row>
    <row r="9001" spans="23:26" x14ac:dyDescent="0.25">
      <c r="W9001" s="104"/>
      <c r="X9001" s="199"/>
      <c r="Y9001" s="62"/>
      <c r="Z9001" s="105"/>
    </row>
    <row r="9002" spans="23:26" x14ac:dyDescent="0.25">
      <c r="W9002" s="104"/>
      <c r="X9002" s="199"/>
      <c r="Y9002" s="62"/>
      <c r="Z9002" s="105"/>
    </row>
    <row r="9003" spans="23:26" x14ac:dyDescent="0.25">
      <c r="W9003" s="104"/>
      <c r="X9003" s="199"/>
      <c r="Y9003" s="62"/>
      <c r="Z9003" s="105"/>
    </row>
    <row r="9004" spans="23:26" x14ac:dyDescent="0.25">
      <c r="W9004" s="104"/>
      <c r="X9004" s="199"/>
      <c r="Y9004" s="62"/>
      <c r="Z9004" s="105"/>
    </row>
    <row r="9005" spans="23:26" x14ac:dyDescent="0.25">
      <c r="W9005" s="104"/>
      <c r="X9005" s="199"/>
      <c r="Y9005" s="62"/>
      <c r="Z9005" s="105"/>
    </row>
    <row r="9006" spans="23:26" x14ac:dyDescent="0.25">
      <c r="W9006" s="104"/>
      <c r="X9006" s="199"/>
      <c r="Y9006" s="62"/>
      <c r="Z9006" s="105"/>
    </row>
    <row r="9007" spans="23:26" x14ac:dyDescent="0.25">
      <c r="W9007" s="104"/>
      <c r="X9007" s="199"/>
      <c r="Y9007" s="62"/>
      <c r="Z9007" s="105"/>
    </row>
    <row r="9008" spans="23:26" x14ac:dyDescent="0.25">
      <c r="W9008" s="104"/>
      <c r="X9008" s="199"/>
      <c r="Y9008" s="62"/>
      <c r="Z9008" s="105"/>
    </row>
    <row r="9009" spans="23:26" x14ac:dyDescent="0.25">
      <c r="W9009" s="104"/>
      <c r="X9009" s="199"/>
      <c r="Y9009" s="62"/>
      <c r="Z9009" s="105"/>
    </row>
    <row r="9010" spans="23:26" x14ac:dyDescent="0.25">
      <c r="W9010" s="104"/>
      <c r="X9010" s="199"/>
      <c r="Y9010" s="62"/>
      <c r="Z9010" s="105"/>
    </row>
    <row r="9011" spans="23:26" x14ac:dyDescent="0.25">
      <c r="W9011" s="104"/>
      <c r="X9011" s="199"/>
      <c r="Y9011" s="62"/>
      <c r="Z9011" s="105"/>
    </row>
    <row r="9012" spans="23:26" x14ac:dyDescent="0.25">
      <c r="W9012" s="104"/>
      <c r="X9012" s="199"/>
      <c r="Y9012" s="62"/>
      <c r="Z9012" s="105"/>
    </row>
    <row r="9013" spans="23:26" x14ac:dyDescent="0.25">
      <c r="W9013" s="104"/>
      <c r="X9013" s="199"/>
      <c r="Y9013" s="62"/>
      <c r="Z9013" s="105"/>
    </row>
    <row r="9014" spans="23:26" x14ac:dyDescent="0.25">
      <c r="W9014" s="104"/>
      <c r="X9014" s="199"/>
      <c r="Y9014" s="62"/>
      <c r="Z9014" s="105"/>
    </row>
    <row r="9015" spans="23:26" x14ac:dyDescent="0.25">
      <c r="W9015" s="104"/>
      <c r="X9015" s="199"/>
      <c r="Y9015" s="62"/>
      <c r="Z9015" s="105"/>
    </row>
    <row r="9016" spans="23:26" x14ac:dyDescent="0.25">
      <c r="W9016" s="104"/>
      <c r="X9016" s="199"/>
      <c r="Y9016" s="62"/>
      <c r="Z9016" s="105"/>
    </row>
    <row r="9017" spans="23:26" x14ac:dyDescent="0.25">
      <c r="W9017" s="104"/>
      <c r="X9017" s="199"/>
      <c r="Y9017" s="62"/>
      <c r="Z9017" s="105"/>
    </row>
    <row r="9018" spans="23:26" x14ac:dyDescent="0.25">
      <c r="W9018" s="104"/>
      <c r="X9018" s="199"/>
      <c r="Y9018" s="62"/>
      <c r="Z9018" s="105"/>
    </row>
    <row r="9019" spans="23:26" x14ac:dyDescent="0.25">
      <c r="W9019" s="104"/>
      <c r="X9019" s="199"/>
      <c r="Y9019" s="62"/>
      <c r="Z9019" s="105"/>
    </row>
    <row r="9020" spans="23:26" x14ac:dyDescent="0.25">
      <c r="W9020" s="104"/>
      <c r="X9020" s="199"/>
      <c r="Y9020" s="62"/>
      <c r="Z9020" s="105"/>
    </row>
    <row r="9021" spans="23:26" x14ac:dyDescent="0.25">
      <c r="W9021" s="104"/>
      <c r="X9021" s="199"/>
      <c r="Y9021" s="62"/>
      <c r="Z9021" s="105"/>
    </row>
    <row r="9022" spans="23:26" x14ac:dyDescent="0.25">
      <c r="W9022" s="104"/>
      <c r="X9022" s="199"/>
      <c r="Y9022" s="62"/>
      <c r="Z9022" s="105"/>
    </row>
    <row r="9023" spans="23:26" x14ac:dyDescent="0.25">
      <c r="W9023" s="104"/>
      <c r="X9023" s="199"/>
      <c r="Y9023" s="62"/>
      <c r="Z9023" s="105"/>
    </row>
    <row r="9024" spans="23:26" x14ac:dyDescent="0.25">
      <c r="W9024" s="104"/>
      <c r="X9024" s="199"/>
      <c r="Y9024" s="62"/>
      <c r="Z9024" s="105"/>
    </row>
    <row r="9025" spans="23:26" x14ac:dyDescent="0.25">
      <c r="W9025" s="104"/>
      <c r="X9025" s="199"/>
      <c r="Y9025" s="62"/>
      <c r="Z9025" s="105"/>
    </row>
    <row r="9026" spans="23:26" x14ac:dyDescent="0.25">
      <c r="W9026" s="104"/>
      <c r="X9026" s="199"/>
      <c r="Y9026" s="62"/>
      <c r="Z9026" s="105"/>
    </row>
    <row r="9027" spans="23:26" x14ac:dyDescent="0.25">
      <c r="W9027" s="104"/>
      <c r="X9027" s="199"/>
      <c r="Y9027" s="62"/>
      <c r="Z9027" s="105"/>
    </row>
    <row r="9028" spans="23:26" x14ac:dyDescent="0.25">
      <c r="W9028" s="104"/>
      <c r="X9028" s="199"/>
      <c r="Y9028" s="62"/>
      <c r="Z9028" s="105"/>
    </row>
    <row r="9029" spans="23:26" x14ac:dyDescent="0.25">
      <c r="W9029" s="104"/>
      <c r="X9029" s="199"/>
      <c r="Y9029" s="62"/>
      <c r="Z9029" s="105"/>
    </row>
    <row r="9030" spans="23:26" x14ac:dyDescent="0.25">
      <c r="W9030" s="104"/>
      <c r="X9030" s="199"/>
      <c r="Y9030" s="62"/>
      <c r="Z9030" s="105"/>
    </row>
    <row r="9031" spans="23:26" x14ac:dyDescent="0.25">
      <c r="W9031" s="104"/>
      <c r="X9031" s="199"/>
      <c r="Y9031" s="62"/>
      <c r="Z9031" s="105"/>
    </row>
    <row r="9032" spans="23:26" x14ac:dyDescent="0.25">
      <c r="W9032" s="104"/>
      <c r="X9032" s="199"/>
      <c r="Y9032" s="62"/>
      <c r="Z9032" s="105"/>
    </row>
    <row r="9033" spans="23:26" x14ac:dyDescent="0.25">
      <c r="W9033" s="104"/>
      <c r="X9033" s="199"/>
      <c r="Y9033" s="62"/>
      <c r="Z9033" s="105"/>
    </row>
    <row r="9034" spans="23:26" x14ac:dyDescent="0.25">
      <c r="W9034" s="104"/>
      <c r="X9034" s="199"/>
      <c r="Y9034" s="62"/>
      <c r="Z9034" s="105"/>
    </row>
    <row r="9035" spans="23:26" x14ac:dyDescent="0.25">
      <c r="W9035" s="104"/>
      <c r="X9035" s="199"/>
      <c r="Y9035" s="62"/>
      <c r="Z9035" s="105"/>
    </row>
    <row r="9036" spans="23:26" x14ac:dyDescent="0.25">
      <c r="W9036" s="104"/>
      <c r="X9036" s="199"/>
      <c r="Y9036" s="62"/>
      <c r="Z9036" s="105"/>
    </row>
    <row r="9037" spans="23:26" x14ac:dyDescent="0.25">
      <c r="W9037" s="104"/>
      <c r="X9037" s="199"/>
      <c r="Y9037" s="62"/>
      <c r="Z9037" s="105"/>
    </row>
    <row r="9038" spans="23:26" x14ac:dyDescent="0.25">
      <c r="W9038" s="104"/>
      <c r="X9038" s="199"/>
      <c r="Y9038" s="62"/>
      <c r="Z9038" s="105"/>
    </row>
    <row r="9039" spans="23:26" x14ac:dyDescent="0.25">
      <c r="W9039" s="104"/>
      <c r="X9039" s="199"/>
      <c r="Y9039" s="62"/>
      <c r="Z9039" s="105"/>
    </row>
    <row r="9040" spans="23:26" x14ac:dyDescent="0.25">
      <c r="W9040" s="104"/>
      <c r="X9040" s="199"/>
      <c r="Y9040" s="62"/>
      <c r="Z9040" s="105"/>
    </row>
    <row r="9041" spans="23:26" x14ac:dyDescent="0.25">
      <c r="W9041" s="104"/>
      <c r="X9041" s="199"/>
      <c r="Y9041" s="62"/>
      <c r="Z9041" s="105"/>
    </row>
    <row r="9042" spans="23:26" x14ac:dyDescent="0.25">
      <c r="W9042" s="104"/>
      <c r="X9042" s="199"/>
      <c r="Y9042" s="62"/>
      <c r="Z9042" s="105"/>
    </row>
    <row r="9043" spans="23:26" x14ac:dyDescent="0.25">
      <c r="W9043" s="104"/>
      <c r="X9043" s="199"/>
      <c r="Y9043" s="62"/>
      <c r="Z9043" s="105"/>
    </row>
    <row r="9044" spans="23:26" x14ac:dyDescent="0.25">
      <c r="W9044" s="104"/>
      <c r="X9044" s="199"/>
      <c r="Y9044" s="62"/>
      <c r="Z9044" s="105"/>
    </row>
    <row r="9045" spans="23:26" x14ac:dyDescent="0.25">
      <c r="W9045" s="104"/>
      <c r="X9045" s="199"/>
      <c r="Y9045" s="62"/>
      <c r="Z9045" s="105"/>
    </row>
    <row r="9046" spans="23:26" x14ac:dyDescent="0.25">
      <c r="W9046" s="104"/>
      <c r="X9046" s="199"/>
      <c r="Y9046" s="62"/>
      <c r="Z9046" s="105"/>
    </row>
    <row r="9047" spans="23:26" x14ac:dyDescent="0.25">
      <c r="W9047" s="104"/>
      <c r="X9047" s="199"/>
      <c r="Y9047" s="62"/>
      <c r="Z9047" s="105"/>
    </row>
    <row r="9048" spans="23:26" x14ac:dyDescent="0.25">
      <c r="W9048" s="104"/>
      <c r="X9048" s="199"/>
      <c r="Y9048" s="62"/>
      <c r="Z9048" s="105"/>
    </row>
    <row r="9049" spans="23:26" x14ac:dyDescent="0.25">
      <c r="W9049" s="104"/>
      <c r="X9049" s="199"/>
      <c r="Y9049" s="62"/>
      <c r="Z9049" s="105"/>
    </row>
    <row r="9050" spans="23:26" x14ac:dyDescent="0.25">
      <c r="W9050" s="104"/>
      <c r="X9050" s="199"/>
      <c r="Y9050" s="62"/>
      <c r="Z9050" s="105"/>
    </row>
    <row r="9051" spans="23:26" x14ac:dyDescent="0.25">
      <c r="W9051" s="104"/>
      <c r="X9051" s="199"/>
      <c r="Y9051" s="62"/>
      <c r="Z9051" s="105"/>
    </row>
    <row r="9052" spans="23:26" x14ac:dyDescent="0.25">
      <c r="W9052" s="104"/>
      <c r="X9052" s="199"/>
      <c r="Y9052" s="62"/>
      <c r="Z9052" s="105"/>
    </row>
    <row r="9053" spans="23:26" x14ac:dyDescent="0.25">
      <c r="W9053" s="104"/>
      <c r="X9053" s="199"/>
      <c r="Y9053" s="62"/>
      <c r="Z9053" s="105"/>
    </row>
    <row r="9054" spans="23:26" x14ac:dyDescent="0.25">
      <c r="W9054" s="104"/>
      <c r="X9054" s="199"/>
      <c r="Y9054" s="62"/>
      <c r="Z9054" s="105"/>
    </row>
    <row r="9055" spans="23:26" x14ac:dyDescent="0.25">
      <c r="W9055" s="104"/>
      <c r="X9055" s="199"/>
      <c r="Y9055" s="62"/>
      <c r="Z9055" s="105"/>
    </row>
    <row r="9056" spans="23:26" x14ac:dyDescent="0.25">
      <c r="W9056" s="104"/>
      <c r="X9056" s="199"/>
      <c r="Y9056" s="62"/>
      <c r="Z9056" s="105"/>
    </row>
    <row r="9057" spans="23:26" x14ac:dyDescent="0.25">
      <c r="W9057" s="104"/>
      <c r="X9057" s="199"/>
      <c r="Y9057" s="62"/>
      <c r="Z9057" s="105"/>
    </row>
    <row r="9058" spans="23:26" x14ac:dyDescent="0.25">
      <c r="W9058" s="104"/>
      <c r="X9058" s="199"/>
      <c r="Y9058" s="62"/>
      <c r="Z9058" s="105"/>
    </row>
    <row r="9059" spans="23:26" x14ac:dyDescent="0.25">
      <c r="W9059" s="104"/>
      <c r="X9059" s="199"/>
      <c r="Y9059" s="62"/>
      <c r="Z9059" s="105"/>
    </row>
    <row r="9060" spans="23:26" x14ac:dyDescent="0.25">
      <c r="W9060" s="104"/>
      <c r="X9060" s="199"/>
      <c r="Y9060" s="62"/>
      <c r="Z9060" s="105"/>
    </row>
    <row r="9061" spans="23:26" x14ac:dyDescent="0.25">
      <c r="W9061" s="104"/>
      <c r="X9061" s="199"/>
      <c r="Y9061" s="62"/>
      <c r="Z9061" s="105"/>
    </row>
    <row r="9062" spans="23:26" x14ac:dyDescent="0.25">
      <c r="W9062" s="104"/>
      <c r="X9062" s="199"/>
      <c r="Y9062" s="62"/>
      <c r="Z9062" s="105"/>
    </row>
    <row r="9063" spans="23:26" x14ac:dyDescent="0.25">
      <c r="W9063" s="104"/>
      <c r="X9063" s="199"/>
      <c r="Y9063" s="62"/>
      <c r="Z9063" s="105"/>
    </row>
    <row r="9064" spans="23:26" x14ac:dyDescent="0.25">
      <c r="W9064" s="104"/>
      <c r="X9064" s="199"/>
      <c r="Y9064" s="62"/>
      <c r="Z9064" s="105"/>
    </row>
    <row r="9065" spans="23:26" x14ac:dyDescent="0.25">
      <c r="W9065" s="104"/>
      <c r="X9065" s="199"/>
      <c r="Y9065" s="62"/>
      <c r="Z9065" s="105"/>
    </row>
    <row r="9066" spans="23:26" x14ac:dyDescent="0.25">
      <c r="W9066" s="104"/>
      <c r="X9066" s="199"/>
      <c r="Y9066" s="62"/>
      <c r="Z9066" s="105"/>
    </row>
    <row r="9067" spans="23:26" x14ac:dyDescent="0.25">
      <c r="W9067" s="104"/>
      <c r="X9067" s="199"/>
      <c r="Y9067" s="62"/>
      <c r="Z9067" s="105"/>
    </row>
    <row r="9068" spans="23:26" x14ac:dyDescent="0.25">
      <c r="W9068" s="104"/>
      <c r="X9068" s="199"/>
      <c r="Y9068" s="62"/>
      <c r="Z9068" s="105"/>
    </row>
    <row r="9069" spans="23:26" x14ac:dyDescent="0.25">
      <c r="W9069" s="104"/>
      <c r="X9069" s="199"/>
      <c r="Y9069" s="62"/>
      <c r="Z9069" s="105"/>
    </row>
    <row r="9070" spans="23:26" x14ac:dyDescent="0.25">
      <c r="W9070" s="104"/>
      <c r="X9070" s="199"/>
      <c r="Y9070" s="62"/>
      <c r="Z9070" s="105"/>
    </row>
    <row r="9071" spans="23:26" x14ac:dyDescent="0.25">
      <c r="W9071" s="104"/>
      <c r="X9071" s="199"/>
      <c r="Y9071" s="62"/>
      <c r="Z9071" s="105"/>
    </row>
    <row r="9072" spans="23:26" x14ac:dyDescent="0.25">
      <c r="W9072" s="104"/>
      <c r="X9072" s="199"/>
      <c r="Y9072" s="62"/>
      <c r="Z9072" s="105"/>
    </row>
    <row r="9073" spans="23:26" x14ac:dyDescent="0.25">
      <c r="W9073" s="104"/>
      <c r="X9073" s="199"/>
      <c r="Y9073" s="62"/>
      <c r="Z9073" s="105"/>
    </row>
    <row r="9074" spans="23:26" x14ac:dyDescent="0.25">
      <c r="W9074" s="104"/>
      <c r="X9074" s="199"/>
      <c r="Y9074" s="62"/>
      <c r="Z9074" s="105"/>
    </row>
    <row r="9075" spans="23:26" x14ac:dyDescent="0.25">
      <c r="W9075" s="104"/>
      <c r="X9075" s="199"/>
      <c r="Y9075" s="62"/>
      <c r="Z9075" s="105"/>
    </row>
    <row r="9076" spans="23:26" x14ac:dyDescent="0.25">
      <c r="W9076" s="104"/>
      <c r="X9076" s="199"/>
      <c r="Y9076" s="62"/>
      <c r="Z9076" s="105"/>
    </row>
    <row r="9077" spans="23:26" x14ac:dyDescent="0.25">
      <c r="W9077" s="104"/>
      <c r="X9077" s="199"/>
      <c r="Y9077" s="62"/>
      <c r="Z9077" s="105"/>
    </row>
    <row r="9078" spans="23:26" x14ac:dyDescent="0.25">
      <c r="W9078" s="104"/>
      <c r="X9078" s="199"/>
      <c r="Y9078" s="62"/>
      <c r="Z9078" s="105"/>
    </row>
    <row r="9079" spans="23:26" x14ac:dyDescent="0.25">
      <c r="W9079" s="104"/>
      <c r="X9079" s="199"/>
      <c r="Y9079" s="62"/>
      <c r="Z9079" s="105"/>
    </row>
    <row r="9080" spans="23:26" x14ac:dyDescent="0.25">
      <c r="W9080" s="104"/>
      <c r="X9080" s="199"/>
      <c r="Y9080" s="62"/>
      <c r="Z9080" s="105"/>
    </row>
    <row r="9081" spans="23:26" x14ac:dyDescent="0.25">
      <c r="W9081" s="104"/>
      <c r="X9081" s="199"/>
      <c r="Y9081" s="62"/>
      <c r="Z9081" s="105"/>
    </row>
    <row r="9082" spans="23:26" x14ac:dyDescent="0.25">
      <c r="W9082" s="104"/>
      <c r="X9082" s="199"/>
      <c r="Y9082" s="62"/>
      <c r="Z9082" s="105"/>
    </row>
    <row r="9083" spans="23:26" x14ac:dyDescent="0.25">
      <c r="W9083" s="104"/>
      <c r="X9083" s="199"/>
      <c r="Y9083" s="62"/>
      <c r="Z9083" s="105"/>
    </row>
    <row r="9084" spans="23:26" x14ac:dyDescent="0.25">
      <c r="W9084" s="104"/>
      <c r="X9084" s="199"/>
      <c r="Y9084" s="62"/>
      <c r="Z9084" s="105"/>
    </row>
    <row r="9085" spans="23:26" x14ac:dyDescent="0.25">
      <c r="W9085" s="104"/>
      <c r="X9085" s="199"/>
      <c r="Y9085" s="62"/>
      <c r="Z9085" s="105"/>
    </row>
    <row r="9086" spans="23:26" x14ac:dyDescent="0.25">
      <c r="W9086" s="104"/>
      <c r="X9086" s="199"/>
      <c r="Y9086" s="62"/>
      <c r="Z9086" s="105"/>
    </row>
    <row r="9087" spans="23:26" x14ac:dyDescent="0.25">
      <c r="W9087" s="104"/>
      <c r="X9087" s="199"/>
      <c r="Y9087" s="62"/>
      <c r="Z9087" s="105"/>
    </row>
    <row r="9088" spans="23:26" x14ac:dyDescent="0.25">
      <c r="W9088" s="104"/>
      <c r="X9088" s="199"/>
      <c r="Y9088" s="62"/>
      <c r="Z9088" s="105"/>
    </row>
    <row r="9089" spans="23:26" x14ac:dyDescent="0.25">
      <c r="W9089" s="104"/>
      <c r="X9089" s="199"/>
      <c r="Y9089" s="62"/>
      <c r="Z9089" s="105"/>
    </row>
    <row r="9090" spans="23:26" x14ac:dyDescent="0.25">
      <c r="W9090" s="104"/>
      <c r="X9090" s="199"/>
      <c r="Y9090" s="62"/>
      <c r="Z9090" s="105"/>
    </row>
    <row r="9091" spans="23:26" x14ac:dyDescent="0.25">
      <c r="W9091" s="104"/>
      <c r="X9091" s="199"/>
      <c r="Y9091" s="62"/>
      <c r="Z9091" s="105"/>
    </row>
    <row r="9092" spans="23:26" x14ac:dyDescent="0.25">
      <c r="W9092" s="104"/>
      <c r="X9092" s="199"/>
      <c r="Y9092" s="62"/>
      <c r="Z9092" s="105"/>
    </row>
    <row r="9093" spans="23:26" x14ac:dyDescent="0.25">
      <c r="W9093" s="104"/>
      <c r="X9093" s="199"/>
      <c r="Y9093" s="62"/>
      <c r="Z9093" s="105"/>
    </row>
    <row r="9094" spans="23:26" x14ac:dyDescent="0.25">
      <c r="W9094" s="104"/>
      <c r="X9094" s="199"/>
      <c r="Y9094" s="62"/>
      <c r="Z9094" s="105"/>
    </row>
    <row r="9095" spans="23:26" x14ac:dyDescent="0.25">
      <c r="W9095" s="104"/>
      <c r="X9095" s="199"/>
      <c r="Y9095" s="62"/>
      <c r="Z9095" s="105"/>
    </row>
    <row r="9096" spans="23:26" x14ac:dyDescent="0.25">
      <c r="W9096" s="104"/>
      <c r="X9096" s="199"/>
      <c r="Y9096" s="62"/>
      <c r="Z9096" s="105"/>
    </row>
    <row r="9097" spans="23:26" x14ac:dyDescent="0.25">
      <c r="W9097" s="104"/>
      <c r="X9097" s="199"/>
      <c r="Y9097" s="62"/>
      <c r="Z9097" s="105"/>
    </row>
    <row r="9098" spans="23:26" x14ac:dyDescent="0.25">
      <c r="W9098" s="104"/>
      <c r="X9098" s="199"/>
      <c r="Y9098" s="62"/>
      <c r="Z9098" s="105"/>
    </row>
    <row r="9099" spans="23:26" x14ac:dyDescent="0.25">
      <c r="W9099" s="104"/>
      <c r="X9099" s="199"/>
      <c r="Y9099" s="62"/>
      <c r="Z9099" s="105"/>
    </row>
    <row r="9100" spans="23:26" x14ac:dyDescent="0.25">
      <c r="W9100" s="104"/>
      <c r="X9100" s="199"/>
      <c r="Y9100" s="62"/>
      <c r="Z9100" s="105"/>
    </row>
    <row r="9101" spans="23:26" x14ac:dyDescent="0.25">
      <c r="W9101" s="104"/>
      <c r="X9101" s="199"/>
      <c r="Y9101" s="62"/>
      <c r="Z9101" s="105"/>
    </row>
    <row r="9102" spans="23:26" x14ac:dyDescent="0.25">
      <c r="W9102" s="104"/>
      <c r="X9102" s="199"/>
      <c r="Y9102" s="62"/>
      <c r="Z9102" s="105"/>
    </row>
    <row r="9103" spans="23:26" x14ac:dyDescent="0.25">
      <c r="W9103" s="104"/>
      <c r="X9103" s="199"/>
      <c r="Y9103" s="62"/>
      <c r="Z9103" s="105"/>
    </row>
    <row r="9104" spans="23:26" x14ac:dyDescent="0.25">
      <c r="W9104" s="104"/>
      <c r="X9104" s="199"/>
      <c r="Y9104" s="62"/>
      <c r="Z9104" s="105"/>
    </row>
    <row r="9105" spans="23:26" x14ac:dyDescent="0.25">
      <c r="W9105" s="104"/>
      <c r="X9105" s="199"/>
      <c r="Y9105" s="62"/>
      <c r="Z9105" s="105"/>
    </row>
    <row r="9106" spans="23:26" x14ac:dyDescent="0.25">
      <c r="W9106" s="104"/>
      <c r="X9106" s="199"/>
      <c r="Y9106" s="62"/>
      <c r="Z9106" s="105"/>
    </row>
    <row r="9107" spans="23:26" x14ac:dyDescent="0.25">
      <c r="W9107" s="104"/>
      <c r="X9107" s="199"/>
      <c r="Y9107" s="62"/>
      <c r="Z9107" s="105"/>
    </row>
    <row r="9108" spans="23:26" x14ac:dyDescent="0.25">
      <c r="W9108" s="104"/>
      <c r="X9108" s="199"/>
      <c r="Y9108" s="62"/>
      <c r="Z9108" s="105"/>
    </row>
    <row r="9109" spans="23:26" x14ac:dyDescent="0.25">
      <c r="W9109" s="104"/>
      <c r="X9109" s="199"/>
      <c r="Y9109" s="62"/>
      <c r="Z9109" s="105"/>
    </row>
    <row r="9110" spans="23:26" x14ac:dyDescent="0.25">
      <c r="W9110" s="104"/>
      <c r="X9110" s="199"/>
      <c r="Y9110" s="62"/>
      <c r="Z9110" s="105"/>
    </row>
    <row r="9111" spans="23:26" x14ac:dyDescent="0.25">
      <c r="W9111" s="104"/>
      <c r="X9111" s="199"/>
      <c r="Y9111" s="62"/>
      <c r="Z9111" s="105"/>
    </row>
    <row r="9112" spans="23:26" x14ac:dyDescent="0.25">
      <c r="W9112" s="104"/>
      <c r="X9112" s="199"/>
      <c r="Y9112" s="62"/>
      <c r="Z9112" s="105"/>
    </row>
    <row r="9113" spans="23:26" x14ac:dyDescent="0.25">
      <c r="W9113" s="104"/>
      <c r="X9113" s="199"/>
      <c r="Y9113" s="62"/>
      <c r="Z9113" s="105"/>
    </row>
    <row r="9114" spans="23:26" x14ac:dyDescent="0.25">
      <c r="W9114" s="104"/>
      <c r="X9114" s="199"/>
      <c r="Y9114" s="62"/>
      <c r="Z9114" s="105"/>
    </row>
    <row r="9115" spans="23:26" x14ac:dyDescent="0.25">
      <c r="W9115" s="104"/>
      <c r="X9115" s="199"/>
      <c r="Y9115" s="62"/>
      <c r="Z9115" s="105"/>
    </row>
    <row r="9116" spans="23:26" x14ac:dyDescent="0.25">
      <c r="W9116" s="104"/>
      <c r="X9116" s="199"/>
      <c r="Y9116" s="62"/>
      <c r="Z9116" s="105"/>
    </row>
    <row r="9117" spans="23:26" x14ac:dyDescent="0.25">
      <c r="W9117" s="104"/>
      <c r="X9117" s="199"/>
      <c r="Y9117" s="62"/>
      <c r="Z9117" s="105"/>
    </row>
    <row r="9118" spans="23:26" x14ac:dyDescent="0.25">
      <c r="W9118" s="104"/>
      <c r="X9118" s="199"/>
      <c r="Y9118" s="62"/>
      <c r="Z9118" s="105"/>
    </row>
    <row r="9119" spans="23:26" x14ac:dyDescent="0.25">
      <c r="W9119" s="104"/>
      <c r="X9119" s="199"/>
      <c r="Y9119" s="62"/>
      <c r="Z9119" s="105"/>
    </row>
    <row r="9120" spans="23:26" x14ac:dyDescent="0.25">
      <c r="W9120" s="104"/>
      <c r="X9120" s="199"/>
      <c r="Y9120" s="62"/>
      <c r="Z9120" s="105"/>
    </row>
    <row r="9121" spans="23:26" x14ac:dyDescent="0.25">
      <c r="W9121" s="104"/>
      <c r="X9121" s="199"/>
      <c r="Y9121" s="62"/>
      <c r="Z9121" s="105"/>
    </row>
    <row r="9122" spans="23:26" x14ac:dyDescent="0.25">
      <c r="W9122" s="104"/>
      <c r="X9122" s="199"/>
      <c r="Y9122" s="62"/>
      <c r="Z9122" s="105"/>
    </row>
    <row r="9123" spans="23:26" x14ac:dyDescent="0.25">
      <c r="W9123" s="104"/>
      <c r="X9123" s="199"/>
      <c r="Y9123" s="62"/>
      <c r="Z9123" s="105"/>
    </row>
    <row r="9124" spans="23:26" x14ac:dyDescent="0.25">
      <c r="W9124" s="104"/>
      <c r="X9124" s="199"/>
      <c r="Y9124" s="62"/>
      <c r="Z9124" s="105"/>
    </row>
    <row r="9125" spans="23:26" x14ac:dyDescent="0.25">
      <c r="W9125" s="104"/>
      <c r="X9125" s="199"/>
      <c r="Y9125" s="62"/>
      <c r="Z9125" s="105"/>
    </row>
    <row r="9126" spans="23:26" x14ac:dyDescent="0.25">
      <c r="W9126" s="104"/>
      <c r="X9126" s="199"/>
      <c r="Y9126" s="62"/>
      <c r="Z9126" s="105"/>
    </row>
    <row r="9127" spans="23:26" x14ac:dyDescent="0.25">
      <c r="W9127" s="104"/>
      <c r="X9127" s="199"/>
      <c r="Y9127" s="62"/>
      <c r="Z9127" s="105"/>
    </row>
    <row r="9128" spans="23:26" x14ac:dyDescent="0.25">
      <c r="W9128" s="104"/>
      <c r="X9128" s="199"/>
      <c r="Y9128" s="62"/>
      <c r="Z9128" s="105"/>
    </row>
    <row r="9129" spans="23:26" x14ac:dyDescent="0.25">
      <c r="W9129" s="104"/>
      <c r="X9129" s="199"/>
      <c r="Y9129" s="62"/>
      <c r="Z9129" s="105"/>
    </row>
    <row r="9130" spans="23:26" x14ac:dyDescent="0.25">
      <c r="W9130" s="104"/>
      <c r="X9130" s="199"/>
      <c r="Y9130" s="62"/>
      <c r="Z9130" s="105"/>
    </row>
    <row r="9131" spans="23:26" x14ac:dyDescent="0.25">
      <c r="W9131" s="104"/>
      <c r="X9131" s="199"/>
      <c r="Y9131" s="62"/>
      <c r="Z9131" s="105"/>
    </row>
    <row r="9132" spans="23:26" x14ac:dyDescent="0.25">
      <c r="W9132" s="104"/>
      <c r="X9132" s="199"/>
      <c r="Y9132" s="62"/>
      <c r="Z9132" s="105"/>
    </row>
    <row r="9133" spans="23:26" x14ac:dyDescent="0.25">
      <c r="W9133" s="104"/>
      <c r="X9133" s="199"/>
      <c r="Y9133" s="62"/>
      <c r="Z9133" s="105"/>
    </row>
    <row r="9134" spans="23:26" x14ac:dyDescent="0.25">
      <c r="W9134" s="104"/>
      <c r="X9134" s="199"/>
      <c r="Y9134" s="62"/>
      <c r="Z9134" s="105"/>
    </row>
    <row r="9135" spans="23:26" x14ac:dyDescent="0.25">
      <c r="W9135" s="104"/>
      <c r="X9135" s="199"/>
      <c r="Y9135" s="62"/>
      <c r="Z9135" s="105"/>
    </row>
    <row r="9136" spans="23:26" x14ac:dyDescent="0.25">
      <c r="W9136" s="104"/>
      <c r="X9136" s="199"/>
      <c r="Y9136" s="62"/>
      <c r="Z9136" s="105"/>
    </row>
    <row r="9137" spans="23:26" x14ac:dyDescent="0.25">
      <c r="W9137" s="104"/>
      <c r="X9137" s="199"/>
      <c r="Y9137" s="62"/>
      <c r="Z9137" s="105"/>
    </row>
    <row r="9138" spans="23:26" x14ac:dyDescent="0.25">
      <c r="W9138" s="104"/>
      <c r="X9138" s="199"/>
      <c r="Y9138" s="62"/>
      <c r="Z9138" s="105"/>
    </row>
    <row r="9139" spans="23:26" x14ac:dyDescent="0.25">
      <c r="W9139" s="104"/>
      <c r="X9139" s="199"/>
      <c r="Y9139" s="62"/>
      <c r="Z9139" s="105"/>
    </row>
    <row r="9140" spans="23:26" x14ac:dyDescent="0.25">
      <c r="W9140" s="104"/>
      <c r="X9140" s="199"/>
      <c r="Y9140" s="62"/>
      <c r="Z9140" s="105"/>
    </row>
    <row r="9141" spans="23:26" x14ac:dyDescent="0.25">
      <c r="W9141" s="104"/>
      <c r="X9141" s="199"/>
      <c r="Y9141" s="62"/>
      <c r="Z9141" s="105"/>
    </row>
    <row r="9142" spans="23:26" x14ac:dyDescent="0.25">
      <c r="W9142" s="104"/>
      <c r="X9142" s="199"/>
      <c r="Y9142" s="62"/>
      <c r="Z9142" s="105"/>
    </row>
    <row r="9143" spans="23:26" x14ac:dyDescent="0.25">
      <c r="W9143" s="104"/>
      <c r="X9143" s="199"/>
      <c r="Y9143" s="62"/>
      <c r="Z9143" s="105"/>
    </row>
    <row r="9144" spans="23:26" x14ac:dyDescent="0.25">
      <c r="W9144" s="104"/>
      <c r="X9144" s="199"/>
      <c r="Y9144" s="62"/>
      <c r="Z9144" s="105"/>
    </row>
    <row r="9145" spans="23:26" x14ac:dyDescent="0.25">
      <c r="W9145" s="104"/>
      <c r="X9145" s="199"/>
      <c r="Y9145" s="62"/>
      <c r="Z9145" s="105"/>
    </row>
    <row r="9146" spans="23:26" x14ac:dyDescent="0.25">
      <c r="W9146" s="104"/>
      <c r="X9146" s="199"/>
      <c r="Y9146" s="62"/>
      <c r="Z9146" s="105"/>
    </row>
    <row r="9147" spans="23:26" x14ac:dyDescent="0.25">
      <c r="W9147" s="104"/>
      <c r="X9147" s="199"/>
      <c r="Y9147" s="62"/>
      <c r="Z9147" s="105"/>
    </row>
    <row r="9148" spans="23:26" x14ac:dyDescent="0.25">
      <c r="W9148" s="104"/>
      <c r="X9148" s="199"/>
      <c r="Y9148" s="62"/>
      <c r="Z9148" s="105"/>
    </row>
    <row r="9149" spans="23:26" x14ac:dyDescent="0.25">
      <c r="W9149" s="104"/>
      <c r="X9149" s="199"/>
      <c r="Y9149" s="62"/>
      <c r="Z9149" s="105"/>
    </row>
    <row r="9150" spans="23:26" x14ac:dyDescent="0.25">
      <c r="W9150" s="104"/>
      <c r="X9150" s="199"/>
      <c r="Y9150" s="62"/>
      <c r="Z9150" s="105"/>
    </row>
    <row r="9151" spans="23:26" x14ac:dyDescent="0.25">
      <c r="W9151" s="104"/>
      <c r="X9151" s="199"/>
      <c r="Y9151" s="62"/>
      <c r="Z9151" s="105"/>
    </row>
    <row r="9152" spans="23:26" x14ac:dyDescent="0.25">
      <c r="W9152" s="104"/>
      <c r="X9152" s="199"/>
      <c r="Y9152" s="62"/>
      <c r="Z9152" s="105"/>
    </row>
    <row r="9153" spans="23:26" x14ac:dyDescent="0.25">
      <c r="W9153" s="104"/>
      <c r="X9153" s="199"/>
      <c r="Y9153" s="62"/>
      <c r="Z9153" s="105"/>
    </row>
    <row r="9154" spans="23:26" x14ac:dyDescent="0.25">
      <c r="W9154" s="104"/>
      <c r="X9154" s="199"/>
      <c r="Y9154" s="62"/>
      <c r="Z9154" s="105"/>
    </row>
    <row r="9155" spans="23:26" x14ac:dyDescent="0.25">
      <c r="W9155" s="104"/>
      <c r="X9155" s="199"/>
      <c r="Y9155" s="62"/>
      <c r="Z9155" s="105"/>
    </row>
    <row r="9156" spans="23:26" x14ac:dyDescent="0.25">
      <c r="W9156" s="104"/>
      <c r="X9156" s="199"/>
      <c r="Y9156" s="62"/>
      <c r="Z9156" s="105"/>
    </row>
    <row r="9157" spans="23:26" x14ac:dyDescent="0.25">
      <c r="W9157" s="104"/>
      <c r="X9157" s="199"/>
      <c r="Y9157" s="62"/>
      <c r="Z9157" s="105"/>
    </row>
    <row r="9158" spans="23:26" x14ac:dyDescent="0.25">
      <c r="W9158" s="104"/>
      <c r="X9158" s="199"/>
      <c r="Y9158" s="62"/>
      <c r="Z9158" s="105"/>
    </row>
    <row r="9159" spans="23:26" x14ac:dyDescent="0.25">
      <c r="W9159" s="104"/>
      <c r="X9159" s="199"/>
      <c r="Y9159" s="62"/>
      <c r="Z9159" s="105"/>
    </row>
    <row r="9160" spans="23:26" x14ac:dyDescent="0.25">
      <c r="W9160" s="104"/>
      <c r="X9160" s="199"/>
      <c r="Y9160" s="62"/>
      <c r="Z9160" s="105"/>
    </row>
    <row r="9161" spans="23:26" x14ac:dyDescent="0.25">
      <c r="W9161" s="104"/>
      <c r="X9161" s="199"/>
      <c r="Y9161" s="62"/>
      <c r="Z9161" s="105"/>
    </row>
    <row r="9162" spans="23:26" x14ac:dyDescent="0.25">
      <c r="W9162" s="104"/>
      <c r="X9162" s="199"/>
      <c r="Y9162" s="62"/>
      <c r="Z9162" s="105"/>
    </row>
    <row r="9163" spans="23:26" x14ac:dyDescent="0.25">
      <c r="W9163" s="104"/>
      <c r="X9163" s="199"/>
      <c r="Y9163" s="62"/>
      <c r="Z9163" s="105"/>
    </row>
    <row r="9164" spans="23:26" x14ac:dyDescent="0.25">
      <c r="W9164" s="104"/>
      <c r="X9164" s="199"/>
      <c r="Y9164" s="62"/>
      <c r="Z9164" s="105"/>
    </row>
    <row r="9165" spans="23:26" x14ac:dyDescent="0.25">
      <c r="W9165" s="104"/>
      <c r="X9165" s="199"/>
      <c r="Y9165" s="62"/>
      <c r="Z9165" s="105"/>
    </row>
    <row r="9166" spans="23:26" x14ac:dyDescent="0.25">
      <c r="W9166" s="104"/>
      <c r="X9166" s="199"/>
      <c r="Y9166" s="62"/>
      <c r="Z9166" s="105"/>
    </row>
    <row r="9167" spans="23:26" x14ac:dyDescent="0.25">
      <c r="W9167" s="104"/>
      <c r="X9167" s="199"/>
      <c r="Y9167" s="62"/>
      <c r="Z9167" s="105"/>
    </row>
    <row r="9168" spans="23:26" x14ac:dyDescent="0.25">
      <c r="W9168" s="104"/>
      <c r="X9168" s="199"/>
      <c r="Y9168" s="62"/>
      <c r="Z9168" s="105"/>
    </row>
    <row r="9169" spans="23:26" x14ac:dyDescent="0.25">
      <c r="W9169" s="104"/>
      <c r="X9169" s="199"/>
      <c r="Y9169" s="62"/>
      <c r="Z9169" s="105"/>
    </row>
    <row r="9170" spans="23:26" x14ac:dyDescent="0.25">
      <c r="W9170" s="104"/>
      <c r="X9170" s="199"/>
      <c r="Y9170" s="62"/>
      <c r="Z9170" s="105"/>
    </row>
    <row r="9171" spans="23:26" x14ac:dyDescent="0.25">
      <c r="W9171" s="104"/>
      <c r="X9171" s="199"/>
      <c r="Y9171" s="62"/>
      <c r="Z9171" s="105"/>
    </row>
    <row r="9172" spans="23:26" x14ac:dyDescent="0.25">
      <c r="W9172" s="104"/>
      <c r="X9172" s="199"/>
      <c r="Y9172" s="62"/>
      <c r="Z9172" s="105"/>
    </row>
    <row r="9173" spans="23:26" x14ac:dyDescent="0.25">
      <c r="W9173" s="104"/>
      <c r="X9173" s="199"/>
      <c r="Y9173" s="62"/>
      <c r="Z9173" s="105"/>
    </row>
    <row r="9174" spans="23:26" x14ac:dyDescent="0.25">
      <c r="W9174" s="104"/>
      <c r="X9174" s="199"/>
      <c r="Y9174" s="62"/>
      <c r="Z9174" s="105"/>
    </row>
    <row r="9175" spans="23:26" x14ac:dyDescent="0.25">
      <c r="W9175" s="104"/>
      <c r="X9175" s="199"/>
      <c r="Y9175" s="62"/>
      <c r="Z9175" s="105"/>
    </row>
    <row r="9176" spans="23:26" x14ac:dyDescent="0.25">
      <c r="W9176" s="104"/>
      <c r="X9176" s="199"/>
      <c r="Y9176" s="62"/>
      <c r="Z9176" s="105"/>
    </row>
    <row r="9177" spans="23:26" x14ac:dyDescent="0.25">
      <c r="W9177" s="104"/>
      <c r="X9177" s="199"/>
      <c r="Y9177" s="62"/>
      <c r="Z9177" s="105"/>
    </row>
    <row r="9178" spans="23:26" x14ac:dyDescent="0.25">
      <c r="W9178" s="104"/>
      <c r="X9178" s="199"/>
      <c r="Y9178" s="62"/>
      <c r="Z9178" s="105"/>
    </row>
    <row r="9179" spans="23:26" x14ac:dyDescent="0.25">
      <c r="W9179" s="104"/>
      <c r="X9179" s="199"/>
      <c r="Y9179" s="62"/>
      <c r="Z9179" s="105"/>
    </row>
    <row r="9180" spans="23:26" x14ac:dyDescent="0.25">
      <c r="W9180" s="104"/>
      <c r="X9180" s="199"/>
      <c r="Y9180" s="62"/>
      <c r="Z9180" s="105"/>
    </row>
    <row r="9181" spans="23:26" x14ac:dyDescent="0.25">
      <c r="W9181" s="104"/>
      <c r="X9181" s="199"/>
      <c r="Y9181" s="62"/>
      <c r="Z9181" s="105"/>
    </row>
    <row r="9182" spans="23:26" x14ac:dyDescent="0.25">
      <c r="W9182" s="104"/>
      <c r="X9182" s="199"/>
      <c r="Y9182" s="62"/>
      <c r="Z9182" s="105"/>
    </row>
    <row r="9183" spans="23:26" x14ac:dyDescent="0.25">
      <c r="W9183" s="104"/>
      <c r="X9183" s="199"/>
      <c r="Y9183" s="62"/>
      <c r="Z9183" s="105"/>
    </row>
    <row r="9184" spans="23:26" x14ac:dyDescent="0.25">
      <c r="W9184" s="104"/>
      <c r="X9184" s="199"/>
      <c r="Y9184" s="62"/>
      <c r="Z9184" s="105"/>
    </row>
    <row r="9185" spans="23:26" x14ac:dyDescent="0.25">
      <c r="W9185" s="104"/>
      <c r="X9185" s="199"/>
      <c r="Y9185" s="62"/>
      <c r="Z9185" s="105"/>
    </row>
    <row r="9186" spans="23:26" x14ac:dyDescent="0.25">
      <c r="W9186" s="104"/>
      <c r="X9186" s="199"/>
      <c r="Y9186" s="62"/>
      <c r="Z9186" s="105"/>
    </row>
    <row r="9187" spans="23:26" x14ac:dyDescent="0.25">
      <c r="W9187" s="104"/>
      <c r="X9187" s="199"/>
      <c r="Y9187" s="62"/>
      <c r="Z9187" s="105"/>
    </row>
    <row r="9188" spans="23:26" x14ac:dyDescent="0.25">
      <c r="W9188" s="104"/>
      <c r="X9188" s="199"/>
      <c r="Y9188" s="62"/>
      <c r="Z9188" s="105"/>
    </row>
    <row r="9189" spans="23:26" x14ac:dyDescent="0.25">
      <c r="W9189" s="104"/>
      <c r="X9189" s="199"/>
      <c r="Y9189" s="62"/>
      <c r="Z9189" s="105"/>
    </row>
    <row r="9190" spans="23:26" x14ac:dyDescent="0.25">
      <c r="W9190" s="104"/>
      <c r="X9190" s="199"/>
      <c r="Y9190" s="62"/>
      <c r="Z9190" s="105"/>
    </row>
    <row r="9191" spans="23:26" x14ac:dyDescent="0.25">
      <c r="W9191" s="104"/>
      <c r="X9191" s="199"/>
      <c r="Y9191" s="62"/>
      <c r="Z9191" s="105"/>
    </row>
    <row r="9192" spans="23:26" x14ac:dyDescent="0.25">
      <c r="W9192" s="104"/>
      <c r="X9192" s="199"/>
      <c r="Y9192" s="62"/>
      <c r="Z9192" s="105"/>
    </row>
    <row r="9193" spans="23:26" x14ac:dyDescent="0.25">
      <c r="W9193" s="104"/>
      <c r="X9193" s="199"/>
      <c r="Y9193" s="62"/>
      <c r="Z9193" s="105"/>
    </row>
    <row r="9194" spans="23:26" x14ac:dyDescent="0.25">
      <c r="W9194" s="104"/>
      <c r="X9194" s="199"/>
      <c r="Y9194" s="62"/>
      <c r="Z9194" s="105"/>
    </row>
    <row r="9195" spans="23:26" x14ac:dyDescent="0.25">
      <c r="W9195" s="104"/>
      <c r="X9195" s="199"/>
      <c r="Y9195" s="62"/>
      <c r="Z9195" s="105"/>
    </row>
    <row r="9196" spans="23:26" x14ac:dyDescent="0.25">
      <c r="W9196" s="104"/>
      <c r="X9196" s="199"/>
      <c r="Y9196" s="62"/>
      <c r="Z9196" s="105"/>
    </row>
    <row r="9197" spans="23:26" x14ac:dyDescent="0.25">
      <c r="W9197" s="104"/>
      <c r="X9197" s="199"/>
      <c r="Y9197" s="62"/>
      <c r="Z9197" s="105"/>
    </row>
    <row r="9198" spans="23:26" x14ac:dyDescent="0.25">
      <c r="W9198" s="104"/>
      <c r="X9198" s="199"/>
      <c r="Y9198" s="62"/>
      <c r="Z9198" s="105"/>
    </row>
    <row r="9199" spans="23:26" x14ac:dyDescent="0.25">
      <c r="W9199" s="104"/>
      <c r="X9199" s="199"/>
      <c r="Y9199" s="62"/>
      <c r="Z9199" s="105"/>
    </row>
    <row r="9200" spans="23:26" x14ac:dyDescent="0.25">
      <c r="W9200" s="104"/>
      <c r="X9200" s="199"/>
      <c r="Y9200" s="62"/>
      <c r="Z9200" s="105"/>
    </row>
    <row r="9201" spans="23:26" x14ac:dyDescent="0.25">
      <c r="W9201" s="104"/>
      <c r="X9201" s="199"/>
      <c r="Y9201" s="62"/>
      <c r="Z9201" s="105"/>
    </row>
    <row r="9202" spans="23:26" x14ac:dyDescent="0.25">
      <c r="W9202" s="104"/>
      <c r="X9202" s="199"/>
      <c r="Y9202" s="62"/>
      <c r="Z9202" s="105"/>
    </row>
    <row r="9203" spans="23:26" x14ac:dyDescent="0.25">
      <c r="W9203" s="104"/>
      <c r="X9203" s="199"/>
      <c r="Y9203" s="62"/>
      <c r="Z9203" s="105"/>
    </row>
    <row r="9204" spans="23:26" x14ac:dyDescent="0.25">
      <c r="W9204" s="104"/>
      <c r="X9204" s="199"/>
      <c r="Y9204" s="62"/>
      <c r="Z9204" s="105"/>
    </row>
    <row r="9205" spans="23:26" x14ac:dyDescent="0.25">
      <c r="W9205" s="104"/>
      <c r="X9205" s="199"/>
      <c r="Y9205" s="62"/>
      <c r="Z9205" s="105"/>
    </row>
    <row r="9206" spans="23:26" x14ac:dyDescent="0.25">
      <c r="W9206" s="104"/>
      <c r="X9206" s="199"/>
      <c r="Y9206" s="62"/>
      <c r="Z9206" s="105"/>
    </row>
    <row r="9207" spans="23:26" x14ac:dyDescent="0.25">
      <c r="W9207" s="104"/>
      <c r="X9207" s="199"/>
      <c r="Y9207" s="62"/>
      <c r="Z9207" s="105"/>
    </row>
    <row r="9208" spans="23:26" x14ac:dyDescent="0.25">
      <c r="W9208" s="104"/>
      <c r="X9208" s="199"/>
      <c r="Y9208" s="62"/>
      <c r="Z9208" s="105"/>
    </row>
    <row r="9209" spans="23:26" x14ac:dyDescent="0.25">
      <c r="W9209" s="104"/>
      <c r="X9209" s="199"/>
      <c r="Y9209" s="62"/>
      <c r="Z9209" s="105"/>
    </row>
    <row r="9210" spans="23:26" x14ac:dyDescent="0.25">
      <c r="W9210" s="104"/>
      <c r="X9210" s="199"/>
      <c r="Y9210" s="62"/>
      <c r="Z9210" s="105"/>
    </row>
    <row r="9211" spans="23:26" x14ac:dyDescent="0.25">
      <c r="W9211" s="104"/>
      <c r="X9211" s="199"/>
      <c r="Y9211" s="62"/>
      <c r="Z9211" s="105"/>
    </row>
    <row r="9212" spans="23:26" x14ac:dyDescent="0.25">
      <c r="W9212" s="104"/>
      <c r="X9212" s="199"/>
      <c r="Y9212" s="62"/>
      <c r="Z9212" s="105"/>
    </row>
    <row r="9213" spans="23:26" x14ac:dyDescent="0.25">
      <c r="W9213" s="104"/>
      <c r="X9213" s="199"/>
      <c r="Y9213" s="62"/>
      <c r="Z9213" s="105"/>
    </row>
    <row r="9214" spans="23:26" x14ac:dyDescent="0.25">
      <c r="W9214" s="104"/>
      <c r="X9214" s="199"/>
      <c r="Y9214" s="62"/>
      <c r="Z9214" s="105"/>
    </row>
    <row r="9215" spans="23:26" x14ac:dyDescent="0.25">
      <c r="W9215" s="104"/>
      <c r="X9215" s="199"/>
      <c r="Y9215" s="62"/>
      <c r="Z9215" s="105"/>
    </row>
    <row r="9216" spans="23:26" x14ac:dyDescent="0.25">
      <c r="W9216" s="104"/>
      <c r="X9216" s="199"/>
      <c r="Y9216" s="62"/>
      <c r="Z9216" s="105"/>
    </row>
    <row r="9217" spans="23:26" x14ac:dyDescent="0.25">
      <c r="W9217" s="104"/>
      <c r="X9217" s="199"/>
      <c r="Y9217" s="62"/>
      <c r="Z9217" s="105"/>
    </row>
    <row r="9218" spans="23:26" x14ac:dyDescent="0.25">
      <c r="W9218" s="104"/>
      <c r="X9218" s="199"/>
      <c r="Y9218" s="62"/>
      <c r="Z9218" s="105"/>
    </row>
    <row r="9219" spans="23:26" x14ac:dyDescent="0.25">
      <c r="W9219" s="104"/>
      <c r="X9219" s="199"/>
      <c r="Y9219" s="62"/>
      <c r="Z9219" s="105"/>
    </row>
    <row r="9220" spans="23:26" x14ac:dyDescent="0.25">
      <c r="W9220" s="104"/>
      <c r="X9220" s="199"/>
      <c r="Y9220" s="62"/>
      <c r="Z9220" s="105"/>
    </row>
    <row r="9221" spans="23:26" x14ac:dyDescent="0.25">
      <c r="W9221" s="104"/>
      <c r="X9221" s="199"/>
      <c r="Y9221" s="62"/>
      <c r="Z9221" s="105"/>
    </row>
    <row r="9222" spans="23:26" x14ac:dyDescent="0.25">
      <c r="W9222" s="104"/>
      <c r="X9222" s="199"/>
      <c r="Y9222" s="62"/>
      <c r="Z9222" s="105"/>
    </row>
    <row r="9223" spans="23:26" x14ac:dyDescent="0.25">
      <c r="W9223" s="104"/>
      <c r="X9223" s="199"/>
      <c r="Y9223" s="62"/>
      <c r="Z9223" s="105"/>
    </row>
    <row r="9224" spans="23:26" x14ac:dyDescent="0.25">
      <c r="W9224" s="104"/>
      <c r="X9224" s="199"/>
      <c r="Y9224" s="62"/>
      <c r="Z9224" s="105"/>
    </row>
    <row r="9225" spans="23:26" x14ac:dyDescent="0.25">
      <c r="W9225" s="104"/>
      <c r="X9225" s="199"/>
      <c r="Y9225" s="62"/>
      <c r="Z9225" s="105"/>
    </row>
    <row r="9226" spans="23:26" x14ac:dyDescent="0.25">
      <c r="W9226" s="104"/>
      <c r="X9226" s="199"/>
      <c r="Y9226" s="62"/>
      <c r="Z9226" s="105"/>
    </row>
    <row r="9227" spans="23:26" x14ac:dyDescent="0.25">
      <c r="W9227" s="104"/>
      <c r="X9227" s="199"/>
      <c r="Y9227" s="62"/>
      <c r="Z9227" s="105"/>
    </row>
    <row r="9228" spans="23:26" x14ac:dyDescent="0.25">
      <c r="W9228" s="104"/>
      <c r="X9228" s="199"/>
      <c r="Y9228" s="62"/>
      <c r="Z9228" s="105"/>
    </row>
    <row r="9229" spans="23:26" x14ac:dyDescent="0.25">
      <c r="W9229" s="104"/>
      <c r="X9229" s="199"/>
      <c r="Y9229" s="62"/>
      <c r="Z9229" s="105"/>
    </row>
    <row r="9230" spans="23:26" x14ac:dyDescent="0.25">
      <c r="W9230" s="104"/>
      <c r="X9230" s="199"/>
      <c r="Y9230" s="62"/>
      <c r="Z9230" s="105"/>
    </row>
    <row r="9231" spans="23:26" x14ac:dyDescent="0.25">
      <c r="W9231" s="104"/>
      <c r="X9231" s="199"/>
      <c r="Y9231" s="62"/>
      <c r="Z9231" s="105"/>
    </row>
    <row r="9232" spans="23:26" x14ac:dyDescent="0.25">
      <c r="W9232" s="104"/>
      <c r="X9232" s="199"/>
      <c r="Y9232" s="62"/>
      <c r="Z9232" s="105"/>
    </row>
    <row r="9233" spans="23:26" x14ac:dyDescent="0.25">
      <c r="W9233" s="104"/>
      <c r="X9233" s="199"/>
      <c r="Y9233" s="62"/>
      <c r="Z9233" s="105"/>
    </row>
    <row r="9234" spans="23:26" x14ac:dyDescent="0.25">
      <c r="W9234" s="104"/>
      <c r="X9234" s="199"/>
      <c r="Y9234" s="62"/>
      <c r="Z9234" s="105"/>
    </row>
    <row r="9235" spans="23:26" x14ac:dyDescent="0.25">
      <c r="W9235" s="104"/>
      <c r="X9235" s="199"/>
      <c r="Y9235" s="62"/>
      <c r="Z9235" s="105"/>
    </row>
    <row r="9236" spans="23:26" x14ac:dyDescent="0.25">
      <c r="W9236" s="104"/>
      <c r="X9236" s="199"/>
      <c r="Y9236" s="62"/>
      <c r="Z9236" s="105"/>
    </row>
    <row r="9237" spans="23:26" x14ac:dyDescent="0.25">
      <c r="W9237" s="104"/>
      <c r="X9237" s="199"/>
      <c r="Y9237" s="62"/>
      <c r="Z9237" s="105"/>
    </row>
    <row r="9238" spans="23:26" x14ac:dyDescent="0.25">
      <c r="W9238" s="104"/>
      <c r="X9238" s="199"/>
      <c r="Y9238" s="62"/>
      <c r="Z9238" s="105"/>
    </row>
    <row r="9239" spans="23:26" x14ac:dyDescent="0.25">
      <c r="W9239" s="104"/>
      <c r="X9239" s="199"/>
      <c r="Y9239" s="62"/>
      <c r="Z9239" s="105"/>
    </row>
    <row r="9240" spans="23:26" x14ac:dyDescent="0.25">
      <c r="W9240" s="104"/>
      <c r="X9240" s="199"/>
      <c r="Y9240" s="62"/>
      <c r="Z9240" s="105"/>
    </row>
    <row r="9241" spans="23:26" x14ac:dyDescent="0.25">
      <c r="W9241" s="104"/>
      <c r="X9241" s="199"/>
      <c r="Y9241" s="62"/>
      <c r="Z9241" s="105"/>
    </row>
    <row r="9242" spans="23:26" x14ac:dyDescent="0.25">
      <c r="W9242" s="104"/>
      <c r="X9242" s="199"/>
      <c r="Y9242" s="62"/>
      <c r="Z9242" s="105"/>
    </row>
    <row r="9243" spans="23:26" x14ac:dyDescent="0.25">
      <c r="W9243" s="104"/>
      <c r="X9243" s="199"/>
      <c r="Y9243" s="62"/>
      <c r="Z9243" s="105"/>
    </row>
    <row r="9244" spans="23:26" x14ac:dyDescent="0.25">
      <c r="W9244" s="104"/>
      <c r="X9244" s="199"/>
      <c r="Y9244" s="62"/>
      <c r="Z9244" s="105"/>
    </row>
    <row r="9245" spans="23:26" x14ac:dyDescent="0.25">
      <c r="W9245" s="104"/>
      <c r="X9245" s="199"/>
      <c r="Y9245" s="62"/>
      <c r="Z9245" s="105"/>
    </row>
    <row r="9246" spans="23:26" x14ac:dyDescent="0.25">
      <c r="W9246" s="104"/>
      <c r="X9246" s="199"/>
      <c r="Y9246" s="62"/>
      <c r="Z9246" s="105"/>
    </row>
    <row r="9247" spans="23:26" x14ac:dyDescent="0.25">
      <c r="W9247" s="104"/>
      <c r="X9247" s="199"/>
      <c r="Y9247" s="62"/>
      <c r="Z9247" s="105"/>
    </row>
    <row r="9248" spans="23:26" x14ac:dyDescent="0.25">
      <c r="W9248" s="104"/>
      <c r="X9248" s="199"/>
      <c r="Y9248" s="62"/>
      <c r="Z9248" s="105"/>
    </row>
    <row r="9249" spans="23:26" x14ac:dyDescent="0.25">
      <c r="W9249" s="104"/>
      <c r="X9249" s="199"/>
      <c r="Y9249" s="62"/>
      <c r="Z9249" s="105"/>
    </row>
    <row r="9250" spans="23:26" x14ac:dyDescent="0.25">
      <c r="W9250" s="104"/>
      <c r="X9250" s="199"/>
      <c r="Y9250" s="62"/>
      <c r="Z9250" s="105"/>
    </row>
    <row r="9251" spans="23:26" x14ac:dyDescent="0.25">
      <c r="W9251" s="104"/>
      <c r="X9251" s="199"/>
      <c r="Y9251" s="62"/>
      <c r="Z9251" s="105"/>
    </row>
    <row r="9252" spans="23:26" x14ac:dyDescent="0.25">
      <c r="W9252" s="104"/>
      <c r="X9252" s="199"/>
      <c r="Y9252" s="62"/>
      <c r="Z9252" s="105"/>
    </row>
    <row r="9253" spans="23:26" x14ac:dyDescent="0.25">
      <c r="W9253" s="104"/>
      <c r="X9253" s="199"/>
      <c r="Y9253" s="62"/>
      <c r="Z9253" s="105"/>
    </row>
    <row r="9254" spans="23:26" x14ac:dyDescent="0.25">
      <c r="W9254" s="104"/>
      <c r="X9254" s="199"/>
      <c r="Y9254" s="62"/>
      <c r="Z9254" s="105"/>
    </row>
    <row r="9255" spans="23:26" x14ac:dyDescent="0.25">
      <c r="W9255" s="104"/>
      <c r="X9255" s="199"/>
      <c r="Y9255" s="62"/>
      <c r="Z9255" s="105"/>
    </row>
    <row r="9256" spans="23:26" x14ac:dyDescent="0.25">
      <c r="W9256" s="104"/>
      <c r="X9256" s="199"/>
      <c r="Y9256" s="62"/>
      <c r="Z9256" s="105"/>
    </row>
    <row r="9257" spans="23:26" x14ac:dyDescent="0.25">
      <c r="W9257" s="104"/>
      <c r="X9257" s="199"/>
      <c r="Y9257" s="62"/>
      <c r="Z9257" s="105"/>
    </row>
    <row r="9258" spans="23:26" x14ac:dyDescent="0.25">
      <c r="W9258" s="104"/>
      <c r="X9258" s="199"/>
      <c r="Y9258" s="62"/>
      <c r="Z9258" s="105"/>
    </row>
    <row r="9259" spans="23:26" x14ac:dyDescent="0.25">
      <c r="W9259" s="104"/>
      <c r="X9259" s="199"/>
      <c r="Y9259" s="62"/>
      <c r="Z9259" s="105"/>
    </row>
    <row r="9260" spans="23:26" x14ac:dyDescent="0.25">
      <c r="W9260" s="104"/>
      <c r="X9260" s="199"/>
      <c r="Y9260" s="62"/>
      <c r="Z9260" s="105"/>
    </row>
    <row r="9261" spans="23:26" x14ac:dyDescent="0.25">
      <c r="W9261" s="104"/>
      <c r="X9261" s="199"/>
      <c r="Y9261" s="62"/>
      <c r="Z9261" s="105"/>
    </row>
    <row r="9262" spans="23:26" x14ac:dyDescent="0.25">
      <c r="W9262" s="104"/>
      <c r="X9262" s="199"/>
      <c r="Y9262" s="62"/>
      <c r="Z9262" s="105"/>
    </row>
    <row r="9263" spans="23:26" x14ac:dyDescent="0.25">
      <c r="W9263" s="104"/>
      <c r="X9263" s="199"/>
      <c r="Y9263" s="62"/>
      <c r="Z9263" s="105"/>
    </row>
    <row r="9264" spans="23:26" x14ac:dyDescent="0.25">
      <c r="W9264" s="104"/>
      <c r="X9264" s="199"/>
      <c r="Y9264" s="62"/>
      <c r="Z9264" s="105"/>
    </row>
    <row r="9265" spans="23:26" x14ac:dyDescent="0.25">
      <c r="W9265" s="104"/>
      <c r="X9265" s="199"/>
      <c r="Y9265" s="62"/>
      <c r="Z9265" s="105"/>
    </row>
    <row r="9266" spans="23:26" x14ac:dyDescent="0.25">
      <c r="W9266" s="104"/>
      <c r="X9266" s="199"/>
      <c r="Y9266" s="62"/>
      <c r="Z9266" s="105"/>
    </row>
    <row r="9267" spans="23:26" x14ac:dyDescent="0.25">
      <c r="W9267" s="104"/>
      <c r="X9267" s="199"/>
      <c r="Y9267" s="62"/>
      <c r="Z9267" s="105"/>
    </row>
    <row r="9268" spans="23:26" x14ac:dyDescent="0.25">
      <c r="W9268" s="104"/>
      <c r="X9268" s="199"/>
      <c r="Y9268" s="62"/>
      <c r="Z9268" s="105"/>
    </row>
    <row r="9269" spans="23:26" x14ac:dyDescent="0.25">
      <c r="W9269" s="104"/>
      <c r="X9269" s="199"/>
      <c r="Y9269" s="62"/>
      <c r="Z9269" s="105"/>
    </row>
    <row r="9270" spans="23:26" x14ac:dyDescent="0.25">
      <c r="W9270" s="104"/>
      <c r="X9270" s="199"/>
      <c r="Y9270" s="62"/>
      <c r="Z9270" s="105"/>
    </row>
    <row r="9271" spans="23:26" x14ac:dyDescent="0.25">
      <c r="W9271" s="104"/>
      <c r="X9271" s="199"/>
      <c r="Y9271" s="62"/>
      <c r="Z9271" s="105"/>
    </row>
    <row r="9272" spans="23:26" x14ac:dyDescent="0.25">
      <c r="W9272" s="104"/>
      <c r="X9272" s="199"/>
      <c r="Y9272" s="62"/>
      <c r="Z9272" s="105"/>
    </row>
    <row r="9273" spans="23:26" x14ac:dyDescent="0.25">
      <c r="W9273" s="104"/>
      <c r="X9273" s="199"/>
      <c r="Y9273" s="62"/>
      <c r="Z9273" s="105"/>
    </row>
    <row r="9274" spans="23:26" x14ac:dyDescent="0.25">
      <c r="W9274" s="104"/>
      <c r="X9274" s="199"/>
      <c r="Y9274" s="62"/>
      <c r="Z9274" s="105"/>
    </row>
    <row r="9275" spans="23:26" x14ac:dyDescent="0.25">
      <c r="W9275" s="104"/>
      <c r="X9275" s="199"/>
      <c r="Y9275" s="62"/>
      <c r="Z9275" s="105"/>
    </row>
    <row r="9276" spans="23:26" x14ac:dyDescent="0.25">
      <c r="W9276" s="104"/>
      <c r="X9276" s="199"/>
      <c r="Y9276" s="62"/>
      <c r="Z9276" s="105"/>
    </row>
    <row r="9277" spans="23:26" x14ac:dyDescent="0.25">
      <c r="W9277" s="104"/>
      <c r="X9277" s="199"/>
      <c r="Y9277" s="62"/>
      <c r="Z9277" s="105"/>
    </row>
    <row r="9278" spans="23:26" x14ac:dyDescent="0.25">
      <c r="W9278" s="104"/>
      <c r="X9278" s="199"/>
      <c r="Y9278" s="62"/>
      <c r="Z9278" s="105"/>
    </row>
    <row r="9279" spans="23:26" x14ac:dyDescent="0.25">
      <c r="W9279" s="104"/>
      <c r="X9279" s="199"/>
      <c r="Y9279" s="62"/>
      <c r="Z9279" s="105"/>
    </row>
    <row r="9280" spans="23:26" x14ac:dyDescent="0.25">
      <c r="W9280" s="104"/>
      <c r="X9280" s="199"/>
      <c r="Y9280" s="62"/>
      <c r="Z9280" s="105"/>
    </row>
    <row r="9281" spans="23:26" x14ac:dyDescent="0.25">
      <c r="W9281" s="104"/>
      <c r="X9281" s="199"/>
      <c r="Y9281" s="62"/>
      <c r="Z9281" s="105"/>
    </row>
    <row r="9282" spans="23:26" x14ac:dyDescent="0.25">
      <c r="W9282" s="104"/>
      <c r="X9282" s="199"/>
      <c r="Y9282" s="62"/>
      <c r="Z9282" s="105"/>
    </row>
    <row r="9283" spans="23:26" x14ac:dyDescent="0.25">
      <c r="W9283" s="104"/>
      <c r="X9283" s="199"/>
      <c r="Y9283" s="62"/>
      <c r="Z9283" s="105"/>
    </row>
    <row r="9284" spans="23:26" x14ac:dyDescent="0.25">
      <c r="W9284" s="104"/>
      <c r="X9284" s="199"/>
      <c r="Y9284" s="62"/>
      <c r="Z9284" s="105"/>
    </row>
    <row r="9285" spans="23:26" x14ac:dyDescent="0.25">
      <c r="W9285" s="104"/>
      <c r="X9285" s="199"/>
      <c r="Y9285" s="62"/>
      <c r="Z9285" s="105"/>
    </row>
    <row r="9286" spans="23:26" x14ac:dyDescent="0.25">
      <c r="W9286" s="104"/>
      <c r="X9286" s="199"/>
      <c r="Y9286" s="62"/>
      <c r="Z9286" s="105"/>
    </row>
    <row r="9287" spans="23:26" x14ac:dyDescent="0.25">
      <c r="W9287" s="104"/>
      <c r="X9287" s="199"/>
      <c r="Y9287" s="62"/>
      <c r="Z9287" s="105"/>
    </row>
    <row r="9288" spans="23:26" x14ac:dyDescent="0.25">
      <c r="W9288" s="104"/>
      <c r="X9288" s="199"/>
      <c r="Y9288" s="62"/>
      <c r="Z9288" s="105"/>
    </row>
    <row r="9289" spans="23:26" x14ac:dyDescent="0.25">
      <c r="W9289" s="104"/>
      <c r="X9289" s="199"/>
      <c r="Y9289" s="62"/>
      <c r="Z9289" s="105"/>
    </row>
    <row r="9290" spans="23:26" x14ac:dyDescent="0.25">
      <c r="W9290" s="104"/>
      <c r="X9290" s="199"/>
      <c r="Y9290" s="62"/>
      <c r="Z9290" s="105"/>
    </row>
    <row r="9291" spans="23:26" x14ac:dyDescent="0.25">
      <c r="W9291" s="104"/>
      <c r="X9291" s="199"/>
      <c r="Y9291" s="62"/>
      <c r="Z9291" s="105"/>
    </row>
    <row r="9292" spans="23:26" x14ac:dyDescent="0.25">
      <c r="W9292" s="104"/>
      <c r="X9292" s="199"/>
      <c r="Y9292" s="62"/>
      <c r="Z9292" s="105"/>
    </row>
    <row r="9293" spans="23:26" x14ac:dyDescent="0.25">
      <c r="W9293" s="104"/>
      <c r="X9293" s="199"/>
      <c r="Y9293" s="62"/>
      <c r="Z9293" s="105"/>
    </row>
    <row r="9294" spans="23:26" x14ac:dyDescent="0.25">
      <c r="W9294" s="104"/>
      <c r="X9294" s="199"/>
      <c r="Y9294" s="62"/>
      <c r="Z9294" s="105"/>
    </row>
    <row r="9295" spans="23:26" x14ac:dyDescent="0.25">
      <c r="W9295" s="104"/>
      <c r="X9295" s="199"/>
      <c r="Y9295" s="62"/>
      <c r="Z9295" s="105"/>
    </row>
    <row r="9296" spans="23:26" x14ac:dyDescent="0.25">
      <c r="W9296" s="104"/>
      <c r="X9296" s="199"/>
      <c r="Y9296" s="62"/>
      <c r="Z9296" s="105"/>
    </row>
    <row r="9297" spans="23:26" x14ac:dyDescent="0.25">
      <c r="W9297" s="104"/>
      <c r="X9297" s="199"/>
      <c r="Y9297" s="62"/>
      <c r="Z9297" s="105"/>
    </row>
    <row r="9298" spans="23:26" x14ac:dyDescent="0.25">
      <c r="W9298" s="104"/>
      <c r="X9298" s="199"/>
      <c r="Y9298" s="62"/>
      <c r="Z9298" s="105"/>
    </row>
    <row r="9299" spans="23:26" x14ac:dyDescent="0.25">
      <c r="W9299" s="104"/>
      <c r="X9299" s="199"/>
      <c r="Y9299" s="62"/>
      <c r="Z9299" s="105"/>
    </row>
    <row r="9300" spans="23:26" x14ac:dyDescent="0.25">
      <c r="W9300" s="104"/>
      <c r="X9300" s="199"/>
      <c r="Y9300" s="62"/>
      <c r="Z9300" s="105"/>
    </row>
    <row r="9301" spans="23:26" x14ac:dyDescent="0.25">
      <c r="W9301" s="104"/>
      <c r="X9301" s="199"/>
      <c r="Y9301" s="62"/>
      <c r="Z9301" s="105"/>
    </row>
    <row r="9302" spans="23:26" x14ac:dyDescent="0.25">
      <c r="W9302" s="104"/>
      <c r="X9302" s="199"/>
      <c r="Y9302" s="62"/>
      <c r="Z9302" s="105"/>
    </row>
    <row r="9303" spans="23:26" x14ac:dyDescent="0.25">
      <c r="W9303" s="104"/>
      <c r="X9303" s="199"/>
      <c r="Y9303" s="62"/>
      <c r="Z9303" s="105"/>
    </row>
    <row r="9304" spans="23:26" x14ac:dyDescent="0.25">
      <c r="W9304" s="104"/>
      <c r="X9304" s="199"/>
      <c r="Y9304" s="62"/>
      <c r="Z9304" s="105"/>
    </row>
    <row r="9305" spans="23:26" x14ac:dyDescent="0.25">
      <c r="W9305" s="104"/>
      <c r="X9305" s="199"/>
      <c r="Y9305" s="62"/>
      <c r="Z9305" s="105"/>
    </row>
    <row r="9306" spans="23:26" x14ac:dyDescent="0.25">
      <c r="W9306" s="104"/>
      <c r="X9306" s="199"/>
      <c r="Y9306" s="62"/>
      <c r="Z9306" s="105"/>
    </row>
    <row r="9307" spans="23:26" x14ac:dyDescent="0.25">
      <c r="W9307" s="104"/>
      <c r="X9307" s="199"/>
      <c r="Y9307" s="62"/>
      <c r="Z9307" s="105"/>
    </row>
    <row r="9308" spans="23:26" x14ac:dyDescent="0.25">
      <c r="W9308" s="104"/>
      <c r="X9308" s="199"/>
      <c r="Y9308" s="62"/>
      <c r="Z9308" s="105"/>
    </row>
    <row r="9309" spans="23:26" x14ac:dyDescent="0.25">
      <c r="W9309" s="104"/>
      <c r="X9309" s="199"/>
      <c r="Y9309" s="62"/>
      <c r="Z9309" s="105"/>
    </row>
    <row r="9310" spans="23:26" x14ac:dyDescent="0.25">
      <c r="W9310" s="104"/>
      <c r="X9310" s="199"/>
      <c r="Y9310" s="62"/>
      <c r="Z9310" s="105"/>
    </row>
    <row r="9311" spans="23:26" x14ac:dyDescent="0.25">
      <c r="W9311" s="104"/>
      <c r="X9311" s="199"/>
      <c r="Y9311" s="62"/>
      <c r="Z9311" s="105"/>
    </row>
    <row r="9312" spans="23:26" x14ac:dyDescent="0.25">
      <c r="W9312" s="104"/>
      <c r="X9312" s="199"/>
      <c r="Y9312" s="62"/>
      <c r="Z9312" s="105"/>
    </row>
    <row r="9313" spans="23:26" x14ac:dyDescent="0.25">
      <c r="W9313" s="104"/>
      <c r="X9313" s="199"/>
      <c r="Y9313" s="62"/>
      <c r="Z9313" s="105"/>
    </row>
    <row r="9314" spans="23:26" x14ac:dyDescent="0.25">
      <c r="W9314" s="104"/>
      <c r="X9314" s="199"/>
      <c r="Y9314" s="62"/>
      <c r="Z9314" s="105"/>
    </row>
    <row r="9315" spans="23:26" x14ac:dyDescent="0.25">
      <c r="W9315" s="104"/>
      <c r="X9315" s="199"/>
      <c r="Y9315" s="62"/>
      <c r="Z9315" s="105"/>
    </row>
    <row r="9316" spans="23:26" x14ac:dyDescent="0.25">
      <c r="W9316" s="104"/>
      <c r="X9316" s="199"/>
      <c r="Y9316" s="62"/>
      <c r="Z9316" s="105"/>
    </row>
    <row r="9317" spans="23:26" x14ac:dyDescent="0.25">
      <c r="W9317" s="104"/>
      <c r="X9317" s="199"/>
      <c r="Y9317" s="62"/>
      <c r="Z9317" s="105"/>
    </row>
    <row r="9318" spans="23:26" x14ac:dyDescent="0.25">
      <c r="W9318" s="104"/>
      <c r="X9318" s="199"/>
      <c r="Y9318" s="62"/>
      <c r="Z9318" s="105"/>
    </row>
    <row r="9319" spans="23:26" x14ac:dyDescent="0.25">
      <c r="W9319" s="104"/>
      <c r="X9319" s="199"/>
      <c r="Y9319" s="62"/>
      <c r="Z9319" s="105"/>
    </row>
    <row r="9320" spans="23:26" x14ac:dyDescent="0.25">
      <c r="W9320" s="104"/>
      <c r="X9320" s="199"/>
      <c r="Y9320" s="62"/>
      <c r="Z9320" s="105"/>
    </row>
    <row r="9321" spans="23:26" x14ac:dyDescent="0.25">
      <c r="W9321" s="104"/>
      <c r="X9321" s="199"/>
      <c r="Y9321" s="62"/>
      <c r="Z9321" s="105"/>
    </row>
    <row r="9322" spans="23:26" x14ac:dyDescent="0.25">
      <c r="W9322" s="104"/>
      <c r="X9322" s="199"/>
      <c r="Y9322" s="62"/>
      <c r="Z9322" s="105"/>
    </row>
    <row r="9323" spans="23:26" x14ac:dyDescent="0.25">
      <c r="W9323" s="104"/>
      <c r="X9323" s="199"/>
      <c r="Y9323" s="62"/>
      <c r="Z9323" s="105"/>
    </row>
    <row r="9324" spans="23:26" x14ac:dyDescent="0.25">
      <c r="W9324" s="104"/>
      <c r="X9324" s="199"/>
      <c r="Y9324" s="62"/>
      <c r="Z9324" s="105"/>
    </row>
    <row r="9325" spans="23:26" x14ac:dyDescent="0.25">
      <c r="W9325" s="104"/>
      <c r="X9325" s="199"/>
      <c r="Y9325" s="62"/>
      <c r="Z9325" s="105"/>
    </row>
    <row r="9326" spans="23:26" x14ac:dyDescent="0.25">
      <c r="W9326" s="104"/>
      <c r="X9326" s="199"/>
      <c r="Y9326" s="62"/>
      <c r="Z9326" s="105"/>
    </row>
    <row r="9327" spans="23:26" x14ac:dyDescent="0.25">
      <c r="W9327" s="104"/>
      <c r="X9327" s="199"/>
      <c r="Y9327" s="62"/>
      <c r="Z9327" s="105"/>
    </row>
    <row r="9328" spans="23:26" x14ac:dyDescent="0.25">
      <c r="W9328" s="104"/>
      <c r="X9328" s="199"/>
      <c r="Y9328" s="62"/>
      <c r="Z9328" s="105"/>
    </row>
    <row r="9329" spans="23:26" x14ac:dyDescent="0.25">
      <c r="W9329" s="104"/>
      <c r="X9329" s="199"/>
      <c r="Y9329" s="62"/>
      <c r="Z9329" s="105"/>
    </row>
    <row r="9330" spans="23:26" x14ac:dyDescent="0.25">
      <c r="W9330" s="104"/>
      <c r="X9330" s="199"/>
      <c r="Y9330" s="62"/>
      <c r="Z9330" s="105"/>
    </row>
    <row r="9331" spans="23:26" x14ac:dyDescent="0.25">
      <c r="W9331" s="104"/>
      <c r="X9331" s="199"/>
      <c r="Y9331" s="62"/>
      <c r="Z9331" s="105"/>
    </row>
    <row r="9332" spans="23:26" x14ac:dyDescent="0.25">
      <c r="W9332" s="104"/>
      <c r="X9332" s="199"/>
      <c r="Y9332" s="62"/>
      <c r="Z9332" s="105"/>
    </row>
    <row r="9333" spans="23:26" x14ac:dyDescent="0.25">
      <c r="W9333" s="104"/>
      <c r="X9333" s="199"/>
      <c r="Y9333" s="62"/>
      <c r="Z9333" s="105"/>
    </row>
    <row r="9334" spans="23:26" x14ac:dyDescent="0.25">
      <c r="W9334" s="104"/>
      <c r="X9334" s="199"/>
      <c r="Y9334" s="62"/>
      <c r="Z9334" s="105"/>
    </row>
    <row r="9335" spans="23:26" x14ac:dyDescent="0.25">
      <c r="W9335" s="104"/>
      <c r="X9335" s="199"/>
      <c r="Y9335" s="62"/>
      <c r="Z9335" s="105"/>
    </row>
    <row r="9336" spans="23:26" x14ac:dyDescent="0.25">
      <c r="W9336" s="104"/>
      <c r="X9336" s="199"/>
      <c r="Y9336" s="62"/>
      <c r="Z9336" s="105"/>
    </row>
    <row r="9337" spans="23:26" x14ac:dyDescent="0.25">
      <c r="W9337" s="104"/>
      <c r="X9337" s="199"/>
      <c r="Y9337" s="62"/>
      <c r="Z9337" s="105"/>
    </row>
    <row r="9338" spans="23:26" x14ac:dyDescent="0.25">
      <c r="W9338" s="104"/>
      <c r="X9338" s="199"/>
      <c r="Y9338" s="62"/>
      <c r="Z9338" s="105"/>
    </row>
    <row r="9339" spans="23:26" x14ac:dyDescent="0.25">
      <c r="W9339" s="104"/>
      <c r="X9339" s="199"/>
      <c r="Y9339" s="62"/>
      <c r="Z9339" s="105"/>
    </row>
    <row r="9340" spans="23:26" x14ac:dyDescent="0.25">
      <c r="W9340" s="104"/>
      <c r="X9340" s="199"/>
      <c r="Y9340" s="62"/>
      <c r="Z9340" s="105"/>
    </row>
    <row r="9341" spans="23:26" x14ac:dyDescent="0.25">
      <c r="W9341" s="104"/>
      <c r="X9341" s="199"/>
      <c r="Y9341" s="62"/>
      <c r="Z9341" s="105"/>
    </row>
    <row r="9342" spans="23:26" x14ac:dyDescent="0.25">
      <c r="W9342" s="104"/>
      <c r="X9342" s="199"/>
      <c r="Y9342" s="62"/>
      <c r="Z9342" s="105"/>
    </row>
    <row r="9343" spans="23:26" x14ac:dyDescent="0.25">
      <c r="W9343" s="104"/>
      <c r="X9343" s="199"/>
      <c r="Y9343" s="62"/>
      <c r="Z9343" s="105"/>
    </row>
    <row r="9344" spans="23:26" x14ac:dyDescent="0.25">
      <c r="W9344" s="104"/>
      <c r="X9344" s="199"/>
      <c r="Y9344" s="62"/>
      <c r="Z9344" s="105"/>
    </row>
    <row r="9345" spans="23:26" x14ac:dyDescent="0.25">
      <c r="W9345" s="104"/>
      <c r="X9345" s="199"/>
      <c r="Y9345" s="62"/>
      <c r="Z9345" s="105"/>
    </row>
    <row r="9346" spans="23:26" x14ac:dyDescent="0.25">
      <c r="W9346" s="104"/>
      <c r="X9346" s="199"/>
      <c r="Y9346" s="62"/>
      <c r="Z9346" s="105"/>
    </row>
    <row r="9347" spans="23:26" x14ac:dyDescent="0.25">
      <c r="W9347" s="104"/>
      <c r="X9347" s="199"/>
      <c r="Y9347" s="62"/>
      <c r="Z9347" s="105"/>
    </row>
    <row r="9348" spans="23:26" x14ac:dyDescent="0.25">
      <c r="W9348" s="104"/>
      <c r="X9348" s="199"/>
      <c r="Y9348" s="62"/>
      <c r="Z9348" s="105"/>
    </row>
    <row r="9349" spans="23:26" x14ac:dyDescent="0.25">
      <c r="W9349" s="104"/>
      <c r="X9349" s="199"/>
      <c r="Y9349" s="62"/>
      <c r="Z9349" s="105"/>
    </row>
    <row r="9350" spans="23:26" x14ac:dyDescent="0.25">
      <c r="W9350" s="104"/>
      <c r="X9350" s="199"/>
      <c r="Y9350" s="62"/>
      <c r="Z9350" s="105"/>
    </row>
    <row r="9351" spans="23:26" x14ac:dyDescent="0.25">
      <c r="W9351" s="104"/>
      <c r="X9351" s="199"/>
      <c r="Y9351" s="62"/>
      <c r="Z9351" s="105"/>
    </row>
    <row r="9352" spans="23:26" x14ac:dyDescent="0.25">
      <c r="W9352" s="104"/>
      <c r="X9352" s="199"/>
      <c r="Y9352" s="62"/>
      <c r="Z9352" s="105"/>
    </row>
    <row r="9353" spans="23:26" x14ac:dyDescent="0.25">
      <c r="W9353" s="104"/>
      <c r="X9353" s="199"/>
      <c r="Y9353" s="62"/>
      <c r="Z9353" s="105"/>
    </row>
    <row r="9354" spans="23:26" x14ac:dyDescent="0.25">
      <c r="W9354" s="104"/>
      <c r="X9354" s="199"/>
      <c r="Y9354" s="62"/>
      <c r="Z9354" s="105"/>
    </row>
    <row r="9355" spans="23:26" x14ac:dyDescent="0.25">
      <c r="W9355" s="104"/>
      <c r="X9355" s="199"/>
      <c r="Y9355" s="62"/>
      <c r="Z9355" s="105"/>
    </row>
    <row r="9356" spans="23:26" x14ac:dyDescent="0.25">
      <c r="W9356" s="104"/>
      <c r="X9356" s="199"/>
      <c r="Y9356" s="62"/>
      <c r="Z9356" s="105"/>
    </row>
    <row r="9357" spans="23:26" x14ac:dyDescent="0.25">
      <c r="W9357" s="104"/>
      <c r="X9357" s="199"/>
      <c r="Y9357" s="62"/>
      <c r="Z9357" s="105"/>
    </row>
    <row r="9358" spans="23:26" x14ac:dyDescent="0.25">
      <c r="W9358" s="104"/>
      <c r="X9358" s="199"/>
      <c r="Y9358" s="62"/>
      <c r="Z9358" s="105"/>
    </row>
    <row r="9359" spans="23:26" x14ac:dyDescent="0.25">
      <c r="W9359" s="104"/>
      <c r="X9359" s="199"/>
      <c r="Y9359" s="62"/>
      <c r="Z9359" s="105"/>
    </row>
    <row r="9360" spans="23:26" x14ac:dyDescent="0.25">
      <c r="W9360" s="104"/>
      <c r="X9360" s="199"/>
      <c r="Y9360" s="62"/>
      <c r="Z9360" s="105"/>
    </row>
    <row r="9361" spans="23:26" x14ac:dyDescent="0.25">
      <c r="W9361" s="104"/>
      <c r="X9361" s="199"/>
      <c r="Y9361" s="62"/>
      <c r="Z9361" s="105"/>
    </row>
    <row r="9362" spans="23:26" x14ac:dyDescent="0.25">
      <c r="W9362" s="104"/>
      <c r="X9362" s="199"/>
      <c r="Y9362" s="62"/>
      <c r="Z9362" s="105"/>
    </row>
    <row r="9363" spans="23:26" x14ac:dyDescent="0.25">
      <c r="W9363" s="104"/>
      <c r="X9363" s="199"/>
      <c r="Y9363" s="62"/>
      <c r="Z9363" s="105"/>
    </row>
    <row r="9364" spans="23:26" x14ac:dyDescent="0.25">
      <c r="W9364" s="104"/>
      <c r="X9364" s="199"/>
      <c r="Y9364" s="62"/>
      <c r="Z9364" s="105"/>
    </row>
    <row r="9365" spans="23:26" x14ac:dyDescent="0.25">
      <c r="W9365" s="104"/>
      <c r="X9365" s="199"/>
      <c r="Y9365" s="62"/>
      <c r="Z9365" s="105"/>
    </row>
    <row r="9366" spans="23:26" x14ac:dyDescent="0.25">
      <c r="W9366" s="104"/>
      <c r="X9366" s="199"/>
      <c r="Y9366" s="62"/>
      <c r="Z9366" s="105"/>
    </row>
    <row r="9367" spans="23:26" x14ac:dyDescent="0.25">
      <c r="W9367" s="104"/>
      <c r="X9367" s="199"/>
      <c r="Y9367" s="62"/>
      <c r="Z9367" s="105"/>
    </row>
    <row r="9368" spans="23:26" x14ac:dyDescent="0.25">
      <c r="W9368" s="104"/>
      <c r="X9368" s="199"/>
      <c r="Y9368" s="62"/>
      <c r="Z9368" s="105"/>
    </row>
    <row r="9369" spans="23:26" x14ac:dyDescent="0.25">
      <c r="W9369" s="104"/>
      <c r="X9369" s="199"/>
      <c r="Y9369" s="62"/>
      <c r="Z9369" s="105"/>
    </row>
    <row r="9370" spans="23:26" x14ac:dyDescent="0.25">
      <c r="W9370" s="104"/>
      <c r="X9370" s="199"/>
      <c r="Y9370" s="62"/>
      <c r="Z9370" s="105"/>
    </row>
    <row r="9371" spans="23:26" x14ac:dyDescent="0.25">
      <c r="W9371" s="104"/>
      <c r="X9371" s="199"/>
      <c r="Y9371" s="62"/>
      <c r="Z9371" s="105"/>
    </row>
    <row r="9372" spans="23:26" x14ac:dyDescent="0.25">
      <c r="W9372" s="104"/>
      <c r="X9372" s="199"/>
      <c r="Y9372" s="62"/>
      <c r="Z9372" s="105"/>
    </row>
    <row r="9373" spans="23:26" x14ac:dyDescent="0.25">
      <c r="W9373" s="104"/>
      <c r="X9373" s="199"/>
      <c r="Y9373" s="62"/>
      <c r="Z9373" s="105"/>
    </row>
    <row r="9374" spans="23:26" x14ac:dyDescent="0.25">
      <c r="W9374" s="104"/>
      <c r="X9374" s="199"/>
      <c r="Y9374" s="62"/>
      <c r="Z9374" s="105"/>
    </row>
    <row r="9375" spans="23:26" x14ac:dyDescent="0.25">
      <c r="W9375" s="104"/>
      <c r="X9375" s="199"/>
      <c r="Y9375" s="62"/>
      <c r="Z9375" s="105"/>
    </row>
    <row r="9376" spans="23:26" x14ac:dyDescent="0.25">
      <c r="W9376" s="104"/>
      <c r="X9376" s="199"/>
      <c r="Y9376" s="62"/>
      <c r="Z9376" s="105"/>
    </row>
    <row r="9377" spans="23:26" x14ac:dyDescent="0.25">
      <c r="W9377" s="104"/>
      <c r="X9377" s="199"/>
      <c r="Y9377" s="62"/>
      <c r="Z9377" s="105"/>
    </row>
    <row r="9378" spans="23:26" x14ac:dyDescent="0.25">
      <c r="W9378" s="104"/>
      <c r="X9378" s="199"/>
      <c r="Y9378" s="62"/>
      <c r="Z9378" s="105"/>
    </row>
    <row r="9379" spans="23:26" x14ac:dyDescent="0.25">
      <c r="W9379" s="104"/>
      <c r="X9379" s="199"/>
      <c r="Y9379" s="62"/>
      <c r="Z9379" s="105"/>
    </row>
    <row r="9380" spans="23:26" x14ac:dyDescent="0.25">
      <c r="W9380" s="104"/>
      <c r="X9380" s="199"/>
      <c r="Y9380" s="62"/>
      <c r="Z9380" s="105"/>
    </row>
    <row r="9381" spans="23:26" x14ac:dyDescent="0.25">
      <c r="W9381" s="104"/>
      <c r="X9381" s="199"/>
      <c r="Y9381" s="62"/>
      <c r="Z9381" s="105"/>
    </row>
    <row r="9382" spans="23:26" x14ac:dyDescent="0.25">
      <c r="W9382" s="104"/>
      <c r="X9382" s="199"/>
      <c r="Y9382" s="62"/>
      <c r="Z9382" s="105"/>
    </row>
    <row r="9383" spans="23:26" x14ac:dyDescent="0.25">
      <c r="W9383" s="104"/>
      <c r="X9383" s="199"/>
      <c r="Y9383" s="62"/>
      <c r="Z9383" s="105"/>
    </row>
    <row r="9384" spans="23:26" x14ac:dyDescent="0.25">
      <c r="W9384" s="104"/>
      <c r="X9384" s="199"/>
      <c r="Y9384" s="62"/>
      <c r="Z9384" s="105"/>
    </row>
    <row r="9385" spans="23:26" x14ac:dyDescent="0.25">
      <c r="W9385" s="104"/>
      <c r="X9385" s="199"/>
      <c r="Y9385" s="62"/>
      <c r="Z9385" s="105"/>
    </row>
    <row r="9386" spans="23:26" x14ac:dyDescent="0.25">
      <c r="W9386" s="104"/>
      <c r="X9386" s="199"/>
      <c r="Y9386" s="62"/>
      <c r="Z9386" s="105"/>
    </row>
    <row r="9387" spans="23:26" x14ac:dyDescent="0.25">
      <c r="W9387" s="104"/>
      <c r="X9387" s="199"/>
      <c r="Y9387" s="62"/>
      <c r="Z9387" s="105"/>
    </row>
    <row r="9388" spans="23:26" x14ac:dyDescent="0.25">
      <c r="W9388" s="104"/>
      <c r="X9388" s="199"/>
      <c r="Y9388" s="62"/>
      <c r="Z9388" s="105"/>
    </row>
    <row r="9389" spans="23:26" x14ac:dyDescent="0.25">
      <c r="W9389" s="104"/>
      <c r="X9389" s="199"/>
      <c r="Y9389" s="62"/>
      <c r="Z9389" s="105"/>
    </row>
    <row r="9390" spans="23:26" x14ac:dyDescent="0.25">
      <c r="W9390" s="104"/>
      <c r="X9390" s="199"/>
      <c r="Y9390" s="62"/>
      <c r="Z9390" s="105"/>
    </row>
    <row r="9391" spans="23:26" x14ac:dyDescent="0.25">
      <c r="W9391" s="104"/>
      <c r="X9391" s="199"/>
      <c r="Y9391" s="62"/>
      <c r="Z9391" s="105"/>
    </row>
    <row r="9392" spans="23:26" x14ac:dyDescent="0.25">
      <c r="W9392" s="104"/>
      <c r="X9392" s="199"/>
      <c r="Y9392" s="62"/>
      <c r="Z9392" s="105"/>
    </row>
    <row r="9393" spans="23:26" x14ac:dyDescent="0.25">
      <c r="W9393" s="104"/>
      <c r="X9393" s="199"/>
      <c r="Y9393" s="62"/>
      <c r="Z9393" s="105"/>
    </row>
    <row r="9394" spans="23:26" x14ac:dyDescent="0.25">
      <c r="W9394" s="104"/>
      <c r="X9394" s="199"/>
      <c r="Y9394" s="62"/>
      <c r="Z9394" s="105"/>
    </row>
    <row r="9395" spans="23:26" x14ac:dyDescent="0.25">
      <c r="W9395" s="104"/>
      <c r="X9395" s="199"/>
      <c r="Y9395" s="62"/>
      <c r="Z9395" s="105"/>
    </row>
    <row r="9396" spans="23:26" x14ac:dyDescent="0.25">
      <c r="W9396" s="104"/>
      <c r="X9396" s="199"/>
      <c r="Y9396" s="62"/>
      <c r="Z9396" s="105"/>
    </row>
    <row r="9397" spans="23:26" x14ac:dyDescent="0.25">
      <c r="W9397" s="104"/>
      <c r="X9397" s="199"/>
      <c r="Y9397" s="62"/>
      <c r="Z9397" s="105"/>
    </row>
    <row r="9398" spans="23:26" x14ac:dyDescent="0.25">
      <c r="W9398" s="104"/>
      <c r="X9398" s="199"/>
      <c r="Y9398" s="62"/>
      <c r="Z9398" s="105"/>
    </row>
    <row r="9399" spans="23:26" x14ac:dyDescent="0.25">
      <c r="W9399" s="104"/>
      <c r="X9399" s="199"/>
      <c r="Y9399" s="62"/>
      <c r="Z9399" s="105"/>
    </row>
    <row r="9400" spans="23:26" x14ac:dyDescent="0.25">
      <c r="W9400" s="104"/>
      <c r="X9400" s="199"/>
      <c r="Y9400" s="62"/>
      <c r="Z9400" s="105"/>
    </row>
    <row r="9401" spans="23:26" x14ac:dyDescent="0.25">
      <c r="W9401" s="104"/>
      <c r="X9401" s="199"/>
      <c r="Y9401" s="62"/>
      <c r="Z9401" s="105"/>
    </row>
    <row r="9402" spans="23:26" x14ac:dyDescent="0.25">
      <c r="W9402" s="104"/>
      <c r="X9402" s="199"/>
      <c r="Y9402" s="62"/>
      <c r="Z9402" s="105"/>
    </row>
    <row r="9403" spans="23:26" x14ac:dyDescent="0.25">
      <c r="W9403" s="104"/>
      <c r="X9403" s="199"/>
      <c r="Y9403" s="62"/>
      <c r="Z9403" s="105"/>
    </row>
    <row r="9404" spans="23:26" x14ac:dyDescent="0.25">
      <c r="W9404" s="104"/>
      <c r="X9404" s="199"/>
      <c r="Y9404" s="62"/>
      <c r="Z9404" s="105"/>
    </row>
    <row r="9405" spans="23:26" x14ac:dyDescent="0.25">
      <c r="W9405" s="104"/>
      <c r="X9405" s="199"/>
      <c r="Y9405" s="62"/>
      <c r="Z9405" s="105"/>
    </row>
    <row r="9406" spans="23:26" x14ac:dyDescent="0.25">
      <c r="W9406" s="104"/>
      <c r="X9406" s="199"/>
      <c r="Y9406" s="62"/>
      <c r="Z9406" s="105"/>
    </row>
    <row r="9407" spans="23:26" x14ac:dyDescent="0.25">
      <c r="W9407" s="104"/>
      <c r="X9407" s="199"/>
      <c r="Y9407" s="62"/>
      <c r="Z9407" s="105"/>
    </row>
    <row r="9408" spans="23:26" x14ac:dyDescent="0.25">
      <c r="W9408" s="104"/>
      <c r="X9408" s="199"/>
      <c r="Y9408" s="62"/>
      <c r="Z9408" s="105"/>
    </row>
    <row r="9409" spans="23:26" x14ac:dyDescent="0.25">
      <c r="W9409" s="104"/>
      <c r="X9409" s="199"/>
      <c r="Y9409" s="62"/>
      <c r="Z9409" s="105"/>
    </row>
    <row r="9410" spans="23:26" x14ac:dyDescent="0.25">
      <c r="W9410" s="104"/>
      <c r="X9410" s="199"/>
      <c r="Y9410" s="62"/>
      <c r="Z9410" s="105"/>
    </row>
    <row r="9411" spans="23:26" x14ac:dyDescent="0.25">
      <c r="W9411" s="104"/>
      <c r="X9411" s="199"/>
      <c r="Y9411" s="62"/>
      <c r="Z9411" s="105"/>
    </row>
    <row r="9412" spans="23:26" x14ac:dyDescent="0.25">
      <c r="W9412" s="104"/>
      <c r="X9412" s="199"/>
      <c r="Y9412" s="62"/>
      <c r="Z9412" s="105"/>
    </row>
    <row r="9413" spans="23:26" x14ac:dyDescent="0.25">
      <c r="W9413" s="104"/>
      <c r="X9413" s="199"/>
      <c r="Y9413" s="62"/>
      <c r="Z9413" s="105"/>
    </row>
    <row r="9414" spans="23:26" x14ac:dyDescent="0.25">
      <c r="W9414" s="104"/>
      <c r="X9414" s="199"/>
      <c r="Y9414" s="62"/>
      <c r="Z9414" s="105"/>
    </row>
    <row r="9415" spans="23:26" x14ac:dyDescent="0.25">
      <c r="W9415" s="104"/>
      <c r="X9415" s="199"/>
      <c r="Y9415" s="62"/>
      <c r="Z9415" s="105"/>
    </row>
    <row r="9416" spans="23:26" x14ac:dyDescent="0.25">
      <c r="W9416" s="104"/>
      <c r="X9416" s="199"/>
      <c r="Y9416" s="62"/>
      <c r="Z9416" s="105"/>
    </row>
    <row r="9417" spans="23:26" x14ac:dyDescent="0.25">
      <c r="W9417" s="104"/>
      <c r="X9417" s="199"/>
      <c r="Y9417" s="62"/>
      <c r="Z9417" s="105"/>
    </row>
    <row r="9418" spans="23:26" x14ac:dyDescent="0.25">
      <c r="W9418" s="104"/>
      <c r="X9418" s="199"/>
      <c r="Y9418" s="62"/>
      <c r="Z9418" s="105"/>
    </row>
    <row r="9419" spans="23:26" x14ac:dyDescent="0.25">
      <c r="W9419" s="104"/>
      <c r="X9419" s="199"/>
      <c r="Y9419" s="62"/>
      <c r="Z9419" s="105"/>
    </row>
    <row r="9420" spans="23:26" x14ac:dyDescent="0.25">
      <c r="W9420" s="104"/>
      <c r="X9420" s="199"/>
      <c r="Y9420" s="62"/>
      <c r="Z9420" s="105"/>
    </row>
    <row r="9421" spans="23:26" x14ac:dyDescent="0.25">
      <c r="W9421" s="104"/>
      <c r="X9421" s="199"/>
      <c r="Y9421" s="62"/>
      <c r="Z9421" s="105"/>
    </row>
    <row r="9422" spans="23:26" x14ac:dyDescent="0.25">
      <c r="W9422" s="104"/>
      <c r="X9422" s="199"/>
      <c r="Y9422" s="62"/>
      <c r="Z9422" s="105"/>
    </row>
    <row r="9423" spans="23:26" x14ac:dyDescent="0.25">
      <c r="W9423" s="104"/>
      <c r="X9423" s="199"/>
      <c r="Y9423" s="62"/>
      <c r="Z9423" s="105"/>
    </row>
    <row r="9424" spans="23:26" x14ac:dyDescent="0.25">
      <c r="W9424" s="104"/>
      <c r="X9424" s="199"/>
      <c r="Y9424" s="62"/>
      <c r="Z9424" s="105"/>
    </row>
    <row r="9425" spans="23:26" x14ac:dyDescent="0.25">
      <c r="W9425" s="104"/>
      <c r="X9425" s="199"/>
      <c r="Y9425" s="62"/>
      <c r="Z9425" s="105"/>
    </row>
    <row r="9426" spans="23:26" x14ac:dyDescent="0.25">
      <c r="W9426" s="104"/>
      <c r="X9426" s="199"/>
      <c r="Y9426" s="62"/>
      <c r="Z9426" s="105"/>
    </row>
    <row r="9427" spans="23:26" x14ac:dyDescent="0.25">
      <c r="W9427" s="104"/>
      <c r="X9427" s="199"/>
      <c r="Y9427" s="62"/>
      <c r="Z9427" s="105"/>
    </row>
    <row r="9428" spans="23:26" x14ac:dyDescent="0.25">
      <c r="W9428" s="104"/>
      <c r="X9428" s="199"/>
      <c r="Y9428" s="62"/>
      <c r="Z9428" s="105"/>
    </row>
    <row r="9429" spans="23:26" x14ac:dyDescent="0.25">
      <c r="W9429" s="104"/>
      <c r="X9429" s="199"/>
      <c r="Y9429" s="62"/>
      <c r="Z9429" s="105"/>
    </row>
    <row r="9430" spans="23:26" x14ac:dyDescent="0.25">
      <c r="W9430" s="104"/>
      <c r="X9430" s="199"/>
      <c r="Y9430" s="62"/>
      <c r="Z9430" s="105"/>
    </row>
    <row r="9431" spans="23:26" x14ac:dyDescent="0.25">
      <c r="W9431" s="104"/>
      <c r="X9431" s="199"/>
      <c r="Y9431" s="62"/>
      <c r="Z9431" s="105"/>
    </row>
    <row r="9432" spans="23:26" x14ac:dyDescent="0.25">
      <c r="W9432" s="104"/>
      <c r="X9432" s="199"/>
      <c r="Y9432" s="62"/>
      <c r="Z9432" s="105"/>
    </row>
    <row r="9433" spans="23:26" x14ac:dyDescent="0.25">
      <c r="W9433" s="104"/>
      <c r="X9433" s="199"/>
      <c r="Y9433" s="62"/>
      <c r="Z9433" s="105"/>
    </row>
    <row r="9434" spans="23:26" x14ac:dyDescent="0.25">
      <c r="W9434" s="104"/>
      <c r="X9434" s="199"/>
      <c r="Y9434" s="62"/>
      <c r="Z9434" s="105"/>
    </row>
    <row r="9435" spans="23:26" x14ac:dyDescent="0.25">
      <c r="W9435" s="104"/>
      <c r="X9435" s="199"/>
      <c r="Y9435" s="62"/>
      <c r="Z9435" s="105"/>
    </row>
    <row r="9436" spans="23:26" x14ac:dyDescent="0.25">
      <c r="W9436" s="104"/>
      <c r="X9436" s="199"/>
      <c r="Y9436" s="62"/>
      <c r="Z9436" s="105"/>
    </row>
    <row r="9437" spans="23:26" x14ac:dyDescent="0.25">
      <c r="W9437" s="104"/>
      <c r="X9437" s="199"/>
      <c r="Y9437" s="62"/>
      <c r="Z9437" s="105"/>
    </row>
    <row r="9438" spans="23:26" x14ac:dyDescent="0.25">
      <c r="W9438" s="104"/>
      <c r="X9438" s="199"/>
      <c r="Y9438" s="62"/>
      <c r="Z9438" s="105"/>
    </row>
    <row r="9439" spans="23:26" x14ac:dyDescent="0.25">
      <c r="W9439" s="104"/>
      <c r="X9439" s="199"/>
      <c r="Y9439" s="62"/>
      <c r="Z9439" s="105"/>
    </row>
    <row r="9440" spans="23:26" x14ac:dyDescent="0.25">
      <c r="W9440" s="104"/>
      <c r="X9440" s="199"/>
      <c r="Y9440" s="62"/>
      <c r="Z9440" s="105"/>
    </row>
    <row r="9441" spans="23:26" x14ac:dyDescent="0.25">
      <c r="W9441" s="104"/>
      <c r="X9441" s="199"/>
      <c r="Y9441" s="62"/>
      <c r="Z9441" s="105"/>
    </row>
    <row r="9442" spans="23:26" x14ac:dyDescent="0.25">
      <c r="W9442" s="104"/>
      <c r="X9442" s="199"/>
      <c r="Y9442" s="62"/>
      <c r="Z9442" s="105"/>
    </row>
    <row r="9443" spans="23:26" x14ac:dyDescent="0.25">
      <c r="W9443" s="104"/>
      <c r="X9443" s="199"/>
      <c r="Y9443" s="62"/>
      <c r="Z9443" s="105"/>
    </row>
    <row r="9444" spans="23:26" x14ac:dyDescent="0.25">
      <c r="W9444" s="104"/>
      <c r="X9444" s="199"/>
      <c r="Y9444" s="62"/>
      <c r="Z9444" s="105"/>
    </row>
    <row r="9445" spans="23:26" x14ac:dyDescent="0.25">
      <c r="W9445" s="104"/>
      <c r="X9445" s="199"/>
      <c r="Y9445" s="62"/>
      <c r="Z9445" s="105"/>
    </row>
    <row r="9446" spans="23:26" x14ac:dyDescent="0.25">
      <c r="W9446" s="104"/>
      <c r="X9446" s="199"/>
      <c r="Y9446" s="62"/>
      <c r="Z9446" s="105"/>
    </row>
    <row r="9447" spans="23:26" x14ac:dyDescent="0.25">
      <c r="W9447" s="104"/>
      <c r="X9447" s="199"/>
      <c r="Y9447" s="62"/>
      <c r="Z9447" s="105"/>
    </row>
    <row r="9448" spans="23:26" x14ac:dyDescent="0.25">
      <c r="W9448" s="104"/>
      <c r="X9448" s="199"/>
      <c r="Y9448" s="62"/>
      <c r="Z9448" s="105"/>
    </row>
    <row r="9449" spans="23:26" x14ac:dyDescent="0.25">
      <c r="W9449" s="104"/>
      <c r="X9449" s="199"/>
      <c r="Y9449" s="62"/>
      <c r="Z9449" s="105"/>
    </row>
    <row r="9450" spans="23:26" x14ac:dyDescent="0.25">
      <c r="W9450" s="104"/>
      <c r="X9450" s="199"/>
      <c r="Y9450" s="62"/>
      <c r="Z9450" s="105"/>
    </row>
    <row r="9451" spans="23:26" x14ac:dyDescent="0.25">
      <c r="W9451" s="104"/>
      <c r="X9451" s="199"/>
      <c r="Y9451" s="62"/>
      <c r="Z9451" s="105"/>
    </row>
    <row r="9452" spans="23:26" x14ac:dyDescent="0.25">
      <c r="W9452" s="104"/>
      <c r="X9452" s="199"/>
      <c r="Y9452" s="62"/>
      <c r="Z9452" s="105"/>
    </row>
    <row r="9453" spans="23:26" x14ac:dyDescent="0.25">
      <c r="W9453" s="104"/>
      <c r="X9453" s="199"/>
      <c r="Y9453" s="62"/>
      <c r="Z9453" s="105"/>
    </row>
    <row r="9454" spans="23:26" x14ac:dyDescent="0.25">
      <c r="W9454" s="104"/>
      <c r="X9454" s="199"/>
      <c r="Y9454" s="62"/>
      <c r="Z9454" s="105"/>
    </row>
    <row r="9455" spans="23:26" x14ac:dyDescent="0.25">
      <c r="W9455" s="104"/>
      <c r="X9455" s="199"/>
      <c r="Y9455" s="62"/>
      <c r="Z9455" s="105"/>
    </row>
    <row r="9456" spans="23:26" x14ac:dyDescent="0.25">
      <c r="W9456" s="104"/>
      <c r="X9456" s="199"/>
      <c r="Y9456" s="62"/>
      <c r="Z9456" s="105"/>
    </row>
    <row r="9457" spans="23:26" x14ac:dyDescent="0.25">
      <c r="W9457" s="104"/>
      <c r="X9457" s="199"/>
      <c r="Y9457" s="62"/>
      <c r="Z9457" s="105"/>
    </row>
    <row r="9458" spans="23:26" x14ac:dyDescent="0.25">
      <c r="W9458" s="104"/>
      <c r="X9458" s="199"/>
      <c r="Y9458" s="62"/>
      <c r="Z9458" s="105"/>
    </row>
    <row r="9459" spans="23:26" x14ac:dyDescent="0.25">
      <c r="W9459" s="104"/>
      <c r="X9459" s="199"/>
      <c r="Y9459" s="62"/>
      <c r="Z9459" s="105"/>
    </row>
    <row r="9460" spans="23:26" x14ac:dyDescent="0.25">
      <c r="W9460" s="104"/>
      <c r="X9460" s="199"/>
      <c r="Y9460" s="62"/>
      <c r="Z9460" s="105"/>
    </row>
    <row r="9461" spans="23:26" x14ac:dyDescent="0.25">
      <c r="W9461" s="104"/>
      <c r="X9461" s="199"/>
      <c r="Y9461" s="62"/>
      <c r="Z9461" s="105"/>
    </row>
    <row r="9462" spans="23:26" x14ac:dyDescent="0.25">
      <c r="W9462" s="104"/>
      <c r="X9462" s="199"/>
      <c r="Y9462" s="62"/>
      <c r="Z9462" s="105"/>
    </row>
    <row r="9463" spans="23:26" x14ac:dyDescent="0.25">
      <c r="W9463" s="104"/>
      <c r="X9463" s="199"/>
      <c r="Y9463" s="62"/>
      <c r="Z9463" s="105"/>
    </row>
    <row r="9464" spans="23:26" x14ac:dyDescent="0.25">
      <c r="W9464" s="104"/>
      <c r="X9464" s="199"/>
      <c r="Y9464" s="62"/>
      <c r="Z9464" s="105"/>
    </row>
    <row r="9465" spans="23:26" x14ac:dyDescent="0.25">
      <c r="W9465" s="104"/>
      <c r="X9465" s="199"/>
      <c r="Y9465" s="62"/>
      <c r="Z9465" s="105"/>
    </row>
    <row r="9466" spans="23:26" x14ac:dyDescent="0.25">
      <c r="W9466" s="104"/>
      <c r="X9466" s="199"/>
      <c r="Y9466" s="62"/>
      <c r="Z9466" s="105"/>
    </row>
    <row r="9467" spans="23:26" x14ac:dyDescent="0.25">
      <c r="W9467" s="104"/>
      <c r="X9467" s="199"/>
      <c r="Y9467" s="62"/>
      <c r="Z9467" s="105"/>
    </row>
    <row r="9468" spans="23:26" x14ac:dyDescent="0.25">
      <c r="W9468" s="104"/>
      <c r="X9468" s="199"/>
      <c r="Y9468" s="62"/>
      <c r="Z9468" s="105"/>
    </row>
    <row r="9469" spans="23:26" x14ac:dyDescent="0.25">
      <c r="W9469" s="104"/>
      <c r="X9469" s="199"/>
      <c r="Y9469" s="62"/>
      <c r="Z9469" s="105"/>
    </row>
    <row r="9470" spans="23:26" x14ac:dyDescent="0.25">
      <c r="W9470" s="104"/>
      <c r="X9470" s="199"/>
      <c r="Y9470" s="62"/>
      <c r="Z9470" s="105"/>
    </row>
    <row r="9471" spans="23:26" x14ac:dyDescent="0.25">
      <c r="W9471" s="104"/>
      <c r="X9471" s="199"/>
      <c r="Y9471" s="62"/>
      <c r="Z9471" s="105"/>
    </row>
    <row r="9472" spans="23:26" x14ac:dyDescent="0.25">
      <c r="W9472" s="104"/>
      <c r="X9472" s="199"/>
      <c r="Y9472" s="62"/>
      <c r="Z9472" s="105"/>
    </row>
    <row r="9473" spans="23:26" x14ac:dyDescent="0.25">
      <c r="W9473" s="104"/>
      <c r="X9473" s="199"/>
      <c r="Y9473" s="62"/>
      <c r="Z9473" s="105"/>
    </row>
    <row r="9474" spans="23:26" x14ac:dyDescent="0.25">
      <c r="W9474" s="104"/>
      <c r="X9474" s="199"/>
      <c r="Y9474" s="62"/>
      <c r="Z9474" s="105"/>
    </row>
    <row r="9475" spans="23:26" x14ac:dyDescent="0.25">
      <c r="W9475" s="104"/>
      <c r="X9475" s="199"/>
      <c r="Y9475" s="62"/>
      <c r="Z9475" s="105"/>
    </row>
    <row r="9476" spans="23:26" x14ac:dyDescent="0.25">
      <c r="W9476" s="104"/>
      <c r="X9476" s="199"/>
      <c r="Y9476" s="62"/>
      <c r="Z9476" s="105"/>
    </row>
    <row r="9477" spans="23:26" x14ac:dyDescent="0.25">
      <c r="W9477" s="104"/>
      <c r="X9477" s="199"/>
      <c r="Y9477" s="62"/>
      <c r="Z9477" s="105"/>
    </row>
    <row r="9478" spans="23:26" x14ac:dyDescent="0.25">
      <c r="W9478" s="104"/>
      <c r="X9478" s="199"/>
      <c r="Y9478" s="62"/>
      <c r="Z9478" s="105"/>
    </row>
    <row r="9479" spans="23:26" x14ac:dyDescent="0.25">
      <c r="W9479" s="104"/>
      <c r="X9479" s="199"/>
      <c r="Y9479" s="62"/>
      <c r="Z9479" s="105"/>
    </row>
    <row r="9480" spans="23:26" x14ac:dyDescent="0.25">
      <c r="W9480" s="104"/>
      <c r="X9480" s="199"/>
      <c r="Y9480" s="62"/>
      <c r="Z9480" s="105"/>
    </row>
    <row r="9481" spans="23:26" x14ac:dyDescent="0.25">
      <c r="W9481" s="104"/>
      <c r="X9481" s="199"/>
      <c r="Y9481" s="62"/>
      <c r="Z9481" s="105"/>
    </row>
    <row r="9482" spans="23:26" x14ac:dyDescent="0.25">
      <c r="W9482" s="104"/>
      <c r="X9482" s="199"/>
      <c r="Y9482" s="62"/>
      <c r="Z9482" s="105"/>
    </row>
    <row r="9483" spans="23:26" x14ac:dyDescent="0.25">
      <c r="W9483" s="104"/>
      <c r="X9483" s="199"/>
      <c r="Y9483" s="62"/>
      <c r="Z9483" s="105"/>
    </row>
    <row r="9484" spans="23:26" x14ac:dyDescent="0.25">
      <c r="W9484" s="104"/>
      <c r="X9484" s="199"/>
      <c r="Y9484" s="62"/>
      <c r="Z9484" s="105"/>
    </row>
    <row r="9485" spans="23:26" x14ac:dyDescent="0.25">
      <c r="W9485" s="104"/>
      <c r="X9485" s="199"/>
      <c r="Y9485" s="62"/>
      <c r="Z9485" s="105"/>
    </row>
    <row r="9486" spans="23:26" x14ac:dyDescent="0.25">
      <c r="W9486" s="104"/>
      <c r="X9486" s="199"/>
      <c r="Y9486" s="62"/>
      <c r="Z9486" s="105"/>
    </row>
    <row r="9487" spans="23:26" x14ac:dyDescent="0.25">
      <c r="W9487" s="104"/>
      <c r="X9487" s="199"/>
      <c r="Y9487" s="62"/>
      <c r="Z9487" s="105"/>
    </row>
    <row r="9488" spans="23:26" x14ac:dyDescent="0.25">
      <c r="W9488" s="104"/>
      <c r="X9488" s="199"/>
      <c r="Y9488" s="62"/>
      <c r="Z9488" s="105"/>
    </row>
    <row r="9489" spans="23:26" x14ac:dyDescent="0.25">
      <c r="W9489" s="104"/>
      <c r="X9489" s="199"/>
      <c r="Y9489" s="62"/>
      <c r="Z9489" s="105"/>
    </row>
    <row r="9490" spans="23:26" x14ac:dyDescent="0.25">
      <c r="W9490" s="104"/>
      <c r="X9490" s="199"/>
      <c r="Y9490" s="62"/>
      <c r="Z9490" s="105"/>
    </row>
    <row r="9491" spans="23:26" x14ac:dyDescent="0.25">
      <c r="W9491" s="104"/>
      <c r="X9491" s="199"/>
      <c r="Y9491" s="62"/>
      <c r="Z9491" s="105"/>
    </row>
    <row r="9492" spans="23:26" x14ac:dyDescent="0.25">
      <c r="W9492" s="104"/>
      <c r="X9492" s="199"/>
      <c r="Y9492" s="62"/>
      <c r="Z9492" s="105"/>
    </row>
    <row r="9493" spans="23:26" x14ac:dyDescent="0.25">
      <c r="W9493" s="104"/>
      <c r="X9493" s="199"/>
      <c r="Y9493" s="62"/>
      <c r="Z9493" s="105"/>
    </row>
    <row r="9494" spans="23:26" x14ac:dyDescent="0.25">
      <c r="W9494" s="104"/>
      <c r="X9494" s="199"/>
      <c r="Y9494" s="62"/>
      <c r="Z9494" s="105"/>
    </row>
    <row r="9495" spans="23:26" x14ac:dyDescent="0.25">
      <c r="W9495" s="104"/>
      <c r="X9495" s="199"/>
      <c r="Y9495" s="62"/>
      <c r="Z9495" s="105"/>
    </row>
    <row r="9496" spans="23:26" x14ac:dyDescent="0.25">
      <c r="W9496" s="104"/>
      <c r="X9496" s="199"/>
      <c r="Y9496" s="62"/>
      <c r="Z9496" s="105"/>
    </row>
    <row r="9497" spans="23:26" x14ac:dyDescent="0.25">
      <c r="W9497" s="104"/>
      <c r="X9497" s="199"/>
      <c r="Y9497" s="62"/>
      <c r="Z9497" s="105"/>
    </row>
    <row r="9498" spans="23:26" x14ac:dyDescent="0.25">
      <c r="W9498" s="104"/>
      <c r="X9498" s="199"/>
      <c r="Y9498" s="62"/>
      <c r="Z9498" s="105"/>
    </row>
    <row r="9499" spans="23:26" x14ac:dyDescent="0.25">
      <c r="W9499" s="104"/>
      <c r="X9499" s="199"/>
      <c r="Y9499" s="62"/>
      <c r="Z9499" s="105"/>
    </row>
    <row r="9500" spans="23:26" x14ac:dyDescent="0.25">
      <c r="W9500" s="104"/>
      <c r="X9500" s="199"/>
      <c r="Y9500" s="62"/>
      <c r="Z9500" s="105"/>
    </row>
    <row r="9501" spans="23:26" x14ac:dyDescent="0.25">
      <c r="W9501" s="104"/>
      <c r="X9501" s="199"/>
      <c r="Y9501" s="62"/>
      <c r="Z9501" s="105"/>
    </row>
    <row r="9502" spans="23:26" x14ac:dyDescent="0.25">
      <c r="W9502" s="104"/>
      <c r="X9502" s="199"/>
      <c r="Y9502" s="62"/>
      <c r="Z9502" s="105"/>
    </row>
    <row r="9503" spans="23:26" x14ac:dyDescent="0.25">
      <c r="W9503" s="104"/>
      <c r="X9503" s="199"/>
      <c r="Y9503" s="62"/>
      <c r="Z9503" s="105"/>
    </row>
    <row r="9504" spans="23:26" x14ac:dyDescent="0.25">
      <c r="W9504" s="104"/>
      <c r="X9504" s="199"/>
      <c r="Y9504" s="62"/>
      <c r="Z9504" s="105"/>
    </row>
    <row r="9505" spans="23:26" x14ac:dyDescent="0.25">
      <c r="W9505" s="104"/>
      <c r="X9505" s="199"/>
      <c r="Y9505" s="62"/>
      <c r="Z9505" s="105"/>
    </row>
    <row r="9506" spans="23:26" x14ac:dyDescent="0.25">
      <c r="W9506" s="104"/>
      <c r="X9506" s="199"/>
      <c r="Y9506" s="62"/>
      <c r="Z9506" s="105"/>
    </row>
    <row r="9507" spans="23:26" x14ac:dyDescent="0.25">
      <c r="W9507" s="104"/>
      <c r="X9507" s="199"/>
      <c r="Y9507" s="62"/>
      <c r="Z9507" s="105"/>
    </row>
    <row r="9508" spans="23:26" x14ac:dyDescent="0.25">
      <c r="W9508" s="104"/>
      <c r="X9508" s="199"/>
      <c r="Y9508" s="62"/>
      <c r="Z9508" s="105"/>
    </row>
    <row r="9509" spans="23:26" x14ac:dyDescent="0.25">
      <c r="W9509" s="104"/>
      <c r="X9509" s="199"/>
      <c r="Y9509" s="62"/>
      <c r="Z9509" s="105"/>
    </row>
    <row r="9510" spans="23:26" x14ac:dyDescent="0.25">
      <c r="W9510" s="104"/>
      <c r="X9510" s="199"/>
      <c r="Y9510" s="62"/>
      <c r="Z9510" s="105"/>
    </row>
    <row r="9511" spans="23:26" x14ac:dyDescent="0.25">
      <c r="W9511" s="104"/>
      <c r="X9511" s="199"/>
      <c r="Y9511" s="62"/>
      <c r="Z9511" s="105"/>
    </row>
    <row r="9512" spans="23:26" x14ac:dyDescent="0.25">
      <c r="W9512" s="104"/>
      <c r="X9512" s="199"/>
      <c r="Y9512" s="62"/>
      <c r="Z9512" s="105"/>
    </row>
    <row r="9513" spans="23:26" x14ac:dyDescent="0.25">
      <c r="W9513" s="104"/>
      <c r="X9513" s="199"/>
      <c r="Y9513" s="62"/>
      <c r="Z9513" s="105"/>
    </row>
    <row r="9514" spans="23:26" x14ac:dyDescent="0.25">
      <c r="W9514" s="104"/>
      <c r="X9514" s="199"/>
      <c r="Y9514" s="62"/>
      <c r="Z9514" s="105"/>
    </row>
    <row r="9515" spans="23:26" x14ac:dyDescent="0.25">
      <c r="W9515" s="104"/>
      <c r="X9515" s="199"/>
      <c r="Y9515" s="62"/>
      <c r="Z9515" s="105"/>
    </row>
    <row r="9516" spans="23:26" x14ac:dyDescent="0.25">
      <c r="W9516" s="104"/>
      <c r="X9516" s="199"/>
      <c r="Y9516" s="62"/>
      <c r="Z9516" s="105"/>
    </row>
    <row r="9517" spans="23:26" x14ac:dyDescent="0.25">
      <c r="W9517" s="104"/>
      <c r="X9517" s="199"/>
      <c r="Y9517" s="62"/>
      <c r="Z9517" s="105"/>
    </row>
    <row r="9518" spans="23:26" x14ac:dyDescent="0.25">
      <c r="W9518" s="104"/>
      <c r="X9518" s="199"/>
      <c r="Y9518" s="62"/>
      <c r="Z9518" s="105"/>
    </row>
    <row r="9519" spans="23:26" x14ac:dyDescent="0.25">
      <c r="W9519" s="104"/>
      <c r="X9519" s="199"/>
      <c r="Y9519" s="62"/>
      <c r="Z9519" s="105"/>
    </row>
    <row r="9520" spans="23:26" x14ac:dyDescent="0.25">
      <c r="W9520" s="104"/>
      <c r="X9520" s="199"/>
      <c r="Y9520" s="62"/>
      <c r="Z9520" s="105"/>
    </row>
    <row r="9521" spans="23:26" x14ac:dyDescent="0.25">
      <c r="W9521" s="104"/>
      <c r="X9521" s="199"/>
      <c r="Y9521" s="62"/>
      <c r="Z9521" s="105"/>
    </row>
    <row r="9522" spans="23:26" x14ac:dyDescent="0.25">
      <c r="W9522" s="104"/>
      <c r="X9522" s="199"/>
      <c r="Y9522" s="62"/>
      <c r="Z9522" s="105"/>
    </row>
    <row r="9523" spans="23:26" x14ac:dyDescent="0.25">
      <c r="W9523" s="104"/>
      <c r="X9523" s="199"/>
      <c r="Y9523" s="62"/>
      <c r="Z9523" s="105"/>
    </row>
    <row r="9524" spans="23:26" x14ac:dyDescent="0.25">
      <c r="W9524" s="104"/>
      <c r="X9524" s="199"/>
      <c r="Y9524" s="62"/>
      <c r="Z9524" s="105"/>
    </row>
    <row r="9525" spans="23:26" x14ac:dyDescent="0.25">
      <c r="W9525" s="104"/>
      <c r="X9525" s="199"/>
      <c r="Y9525" s="62"/>
      <c r="Z9525" s="105"/>
    </row>
    <row r="9526" spans="23:26" x14ac:dyDescent="0.25">
      <c r="W9526" s="104"/>
      <c r="X9526" s="199"/>
      <c r="Y9526" s="62"/>
      <c r="Z9526" s="105"/>
    </row>
    <row r="9527" spans="23:26" x14ac:dyDescent="0.25">
      <c r="W9527" s="104"/>
      <c r="X9527" s="199"/>
      <c r="Y9527" s="62"/>
      <c r="Z9527" s="105"/>
    </row>
    <row r="9528" spans="23:26" x14ac:dyDescent="0.25">
      <c r="W9528" s="104"/>
      <c r="X9528" s="199"/>
      <c r="Y9528" s="62"/>
      <c r="Z9528" s="105"/>
    </row>
    <row r="9529" spans="23:26" x14ac:dyDescent="0.25">
      <c r="W9529" s="104"/>
      <c r="X9529" s="199"/>
      <c r="Y9529" s="62"/>
      <c r="Z9529" s="105"/>
    </row>
    <row r="9530" spans="23:26" x14ac:dyDescent="0.25">
      <c r="W9530" s="104"/>
      <c r="X9530" s="199"/>
      <c r="Y9530" s="62"/>
      <c r="Z9530" s="105"/>
    </row>
    <row r="9531" spans="23:26" x14ac:dyDescent="0.25">
      <c r="W9531" s="104"/>
      <c r="X9531" s="199"/>
      <c r="Y9531" s="62"/>
      <c r="Z9531" s="105"/>
    </row>
    <row r="9532" spans="23:26" x14ac:dyDescent="0.25">
      <c r="W9532" s="104"/>
      <c r="X9532" s="199"/>
      <c r="Y9532" s="62"/>
      <c r="Z9532" s="105"/>
    </row>
    <row r="9533" spans="23:26" x14ac:dyDescent="0.25">
      <c r="W9533" s="104"/>
      <c r="X9533" s="199"/>
      <c r="Y9533" s="62"/>
      <c r="Z9533" s="105"/>
    </row>
    <row r="9534" spans="23:26" x14ac:dyDescent="0.25">
      <c r="W9534" s="104"/>
      <c r="X9534" s="199"/>
      <c r="Y9534" s="62"/>
      <c r="Z9534" s="105"/>
    </row>
    <row r="9535" spans="23:26" x14ac:dyDescent="0.25">
      <c r="W9535" s="104"/>
      <c r="X9535" s="199"/>
      <c r="Y9535" s="62"/>
      <c r="Z9535" s="105"/>
    </row>
    <row r="9536" spans="23:26" x14ac:dyDescent="0.25">
      <c r="W9536" s="104"/>
      <c r="X9536" s="199"/>
      <c r="Y9536" s="62"/>
      <c r="Z9536" s="105"/>
    </row>
    <row r="9537" spans="23:26" x14ac:dyDescent="0.25">
      <c r="W9537" s="104"/>
      <c r="X9537" s="199"/>
      <c r="Y9537" s="62"/>
      <c r="Z9537" s="105"/>
    </row>
    <row r="9538" spans="23:26" x14ac:dyDescent="0.25">
      <c r="W9538" s="104"/>
      <c r="X9538" s="199"/>
      <c r="Y9538" s="62"/>
      <c r="Z9538" s="105"/>
    </row>
    <row r="9539" spans="23:26" x14ac:dyDescent="0.25">
      <c r="W9539" s="104"/>
      <c r="X9539" s="199"/>
      <c r="Y9539" s="62"/>
      <c r="Z9539" s="105"/>
    </row>
    <row r="9540" spans="23:26" x14ac:dyDescent="0.25">
      <c r="W9540" s="104"/>
      <c r="X9540" s="199"/>
      <c r="Y9540" s="62"/>
      <c r="Z9540" s="105"/>
    </row>
    <row r="9541" spans="23:26" x14ac:dyDescent="0.25">
      <c r="W9541" s="104"/>
      <c r="X9541" s="199"/>
      <c r="Y9541" s="62"/>
      <c r="Z9541" s="105"/>
    </row>
    <row r="9542" spans="23:26" x14ac:dyDescent="0.25">
      <c r="W9542" s="104"/>
      <c r="X9542" s="199"/>
      <c r="Y9542" s="62"/>
      <c r="Z9542" s="105"/>
    </row>
    <row r="9543" spans="23:26" x14ac:dyDescent="0.25">
      <c r="W9543" s="104"/>
      <c r="X9543" s="199"/>
      <c r="Y9543" s="62"/>
      <c r="Z9543" s="105"/>
    </row>
    <row r="9544" spans="23:26" x14ac:dyDescent="0.25">
      <c r="W9544" s="104"/>
      <c r="X9544" s="199"/>
      <c r="Y9544" s="62"/>
      <c r="Z9544" s="105"/>
    </row>
    <row r="9545" spans="23:26" x14ac:dyDescent="0.25">
      <c r="W9545" s="104"/>
      <c r="X9545" s="199"/>
      <c r="Y9545" s="62"/>
      <c r="Z9545" s="105"/>
    </row>
    <row r="9546" spans="23:26" x14ac:dyDescent="0.25">
      <c r="W9546" s="104"/>
      <c r="X9546" s="199"/>
      <c r="Y9546" s="62"/>
      <c r="Z9546" s="105"/>
    </row>
    <row r="9547" spans="23:26" x14ac:dyDescent="0.25">
      <c r="W9547" s="104"/>
      <c r="X9547" s="199"/>
      <c r="Y9547" s="62"/>
      <c r="Z9547" s="105"/>
    </row>
    <row r="9548" spans="23:26" x14ac:dyDescent="0.25">
      <c r="W9548" s="104"/>
      <c r="X9548" s="199"/>
      <c r="Y9548" s="62"/>
      <c r="Z9548" s="105"/>
    </row>
    <row r="9549" spans="23:26" x14ac:dyDescent="0.25">
      <c r="W9549" s="104"/>
      <c r="X9549" s="199"/>
      <c r="Y9549" s="62"/>
      <c r="Z9549" s="105"/>
    </row>
    <row r="9550" spans="23:26" x14ac:dyDescent="0.25">
      <c r="W9550" s="104"/>
      <c r="X9550" s="199"/>
      <c r="Y9550" s="62"/>
      <c r="Z9550" s="105"/>
    </row>
    <row r="9551" spans="23:26" x14ac:dyDescent="0.25">
      <c r="W9551" s="104"/>
      <c r="X9551" s="199"/>
      <c r="Y9551" s="62"/>
      <c r="Z9551" s="105"/>
    </row>
    <row r="9552" spans="23:26" x14ac:dyDescent="0.25">
      <c r="W9552" s="104"/>
      <c r="X9552" s="199"/>
      <c r="Y9552" s="62"/>
      <c r="Z9552" s="105"/>
    </row>
    <row r="9553" spans="23:26" x14ac:dyDescent="0.25">
      <c r="W9553" s="104"/>
      <c r="X9553" s="199"/>
      <c r="Y9553" s="62"/>
      <c r="Z9553" s="105"/>
    </row>
    <row r="9554" spans="23:26" x14ac:dyDescent="0.25">
      <c r="W9554" s="104"/>
      <c r="X9554" s="199"/>
      <c r="Y9554" s="62"/>
      <c r="Z9554" s="105"/>
    </row>
    <row r="9555" spans="23:26" x14ac:dyDescent="0.25">
      <c r="W9555" s="104"/>
      <c r="X9555" s="199"/>
      <c r="Y9555" s="62"/>
      <c r="Z9555" s="105"/>
    </row>
    <row r="9556" spans="23:26" x14ac:dyDescent="0.25">
      <c r="W9556" s="104"/>
      <c r="X9556" s="199"/>
      <c r="Y9556" s="62"/>
      <c r="Z9556" s="105"/>
    </row>
    <row r="9557" spans="23:26" x14ac:dyDescent="0.25">
      <c r="W9557" s="104"/>
      <c r="X9557" s="199"/>
      <c r="Y9557" s="62"/>
      <c r="Z9557" s="105"/>
    </row>
    <row r="9558" spans="23:26" x14ac:dyDescent="0.25">
      <c r="W9558" s="104"/>
      <c r="X9558" s="199"/>
      <c r="Y9558" s="62"/>
      <c r="Z9558" s="105"/>
    </row>
    <row r="9559" spans="23:26" x14ac:dyDescent="0.25">
      <c r="W9559" s="104"/>
      <c r="X9559" s="199"/>
      <c r="Y9559" s="62"/>
      <c r="Z9559" s="105"/>
    </row>
    <row r="9560" spans="23:26" x14ac:dyDescent="0.25">
      <c r="W9560" s="104"/>
      <c r="X9560" s="199"/>
      <c r="Y9560" s="62"/>
      <c r="Z9560" s="105"/>
    </row>
    <row r="9561" spans="23:26" x14ac:dyDescent="0.25">
      <c r="W9561" s="104"/>
      <c r="X9561" s="199"/>
      <c r="Y9561" s="62"/>
      <c r="Z9561" s="105"/>
    </row>
    <row r="9562" spans="23:26" x14ac:dyDescent="0.25">
      <c r="W9562" s="104"/>
      <c r="X9562" s="199"/>
      <c r="Y9562" s="62"/>
      <c r="Z9562" s="105"/>
    </row>
    <row r="9563" spans="23:26" x14ac:dyDescent="0.25">
      <c r="W9563" s="104"/>
      <c r="X9563" s="199"/>
      <c r="Y9563" s="62"/>
      <c r="Z9563" s="105"/>
    </row>
    <row r="9564" spans="23:26" x14ac:dyDescent="0.25">
      <c r="W9564" s="104"/>
      <c r="X9564" s="199"/>
      <c r="Y9564" s="62"/>
      <c r="Z9564" s="105"/>
    </row>
    <row r="9565" spans="23:26" x14ac:dyDescent="0.25">
      <c r="W9565" s="104"/>
      <c r="X9565" s="199"/>
      <c r="Y9565" s="62"/>
      <c r="Z9565" s="105"/>
    </row>
    <row r="9566" spans="23:26" x14ac:dyDescent="0.25">
      <c r="W9566" s="104"/>
      <c r="X9566" s="199"/>
      <c r="Y9566" s="62"/>
      <c r="Z9566" s="105"/>
    </row>
    <row r="9567" spans="23:26" x14ac:dyDescent="0.25">
      <c r="W9567" s="104"/>
      <c r="X9567" s="199"/>
      <c r="Y9567" s="62"/>
      <c r="Z9567" s="105"/>
    </row>
    <row r="9568" spans="23:26" x14ac:dyDescent="0.25">
      <c r="W9568" s="104"/>
      <c r="X9568" s="199"/>
      <c r="Y9568" s="62"/>
      <c r="Z9568" s="105"/>
    </row>
    <row r="9569" spans="23:26" x14ac:dyDescent="0.25">
      <c r="W9569" s="104"/>
      <c r="X9569" s="199"/>
      <c r="Y9569" s="62"/>
      <c r="Z9569" s="105"/>
    </row>
    <row r="9570" spans="23:26" x14ac:dyDescent="0.25">
      <c r="W9570" s="104"/>
      <c r="X9570" s="199"/>
      <c r="Y9570" s="62"/>
      <c r="Z9570" s="105"/>
    </row>
    <row r="9571" spans="23:26" x14ac:dyDescent="0.25">
      <c r="W9571" s="104"/>
      <c r="X9571" s="199"/>
      <c r="Y9571" s="62"/>
      <c r="Z9571" s="105"/>
    </row>
    <row r="9572" spans="23:26" x14ac:dyDescent="0.25">
      <c r="W9572" s="104"/>
      <c r="X9572" s="199"/>
      <c r="Y9572" s="62"/>
      <c r="Z9572" s="105"/>
    </row>
    <row r="9573" spans="23:26" x14ac:dyDescent="0.25">
      <c r="W9573" s="104"/>
      <c r="X9573" s="199"/>
      <c r="Y9573" s="62"/>
      <c r="Z9573" s="105"/>
    </row>
    <row r="9574" spans="23:26" x14ac:dyDescent="0.25">
      <c r="W9574" s="104"/>
      <c r="X9574" s="199"/>
      <c r="Y9574" s="62"/>
      <c r="Z9574" s="105"/>
    </row>
    <row r="9575" spans="23:26" x14ac:dyDescent="0.25">
      <c r="W9575" s="104"/>
      <c r="X9575" s="199"/>
      <c r="Y9575" s="62"/>
      <c r="Z9575" s="105"/>
    </row>
    <row r="9576" spans="23:26" x14ac:dyDescent="0.25">
      <c r="W9576" s="104"/>
      <c r="X9576" s="199"/>
      <c r="Y9576" s="62"/>
      <c r="Z9576" s="105"/>
    </row>
    <row r="9577" spans="23:26" x14ac:dyDescent="0.25">
      <c r="W9577" s="104"/>
      <c r="X9577" s="199"/>
      <c r="Y9577" s="62"/>
      <c r="Z9577" s="105"/>
    </row>
    <row r="9578" spans="23:26" x14ac:dyDescent="0.25">
      <c r="W9578" s="104"/>
      <c r="X9578" s="199"/>
      <c r="Y9578" s="62"/>
      <c r="Z9578" s="105"/>
    </row>
    <row r="9579" spans="23:26" x14ac:dyDescent="0.25">
      <c r="W9579" s="104"/>
      <c r="X9579" s="199"/>
      <c r="Y9579" s="62"/>
      <c r="Z9579" s="105"/>
    </row>
    <row r="9580" spans="23:26" x14ac:dyDescent="0.25">
      <c r="W9580" s="104"/>
      <c r="X9580" s="199"/>
      <c r="Y9580" s="62"/>
      <c r="Z9580" s="105"/>
    </row>
    <row r="9581" spans="23:26" x14ac:dyDescent="0.25">
      <c r="W9581" s="104"/>
      <c r="X9581" s="199"/>
      <c r="Y9581" s="62"/>
      <c r="Z9581" s="105"/>
    </row>
    <row r="9582" spans="23:26" x14ac:dyDescent="0.25">
      <c r="W9582" s="104"/>
      <c r="X9582" s="199"/>
      <c r="Y9582" s="62"/>
      <c r="Z9582" s="105"/>
    </row>
    <row r="9583" spans="23:26" x14ac:dyDescent="0.25">
      <c r="W9583" s="104"/>
      <c r="X9583" s="199"/>
      <c r="Y9583" s="62"/>
      <c r="Z9583" s="105"/>
    </row>
    <row r="9584" spans="23:26" x14ac:dyDescent="0.25">
      <c r="W9584" s="104"/>
      <c r="X9584" s="199"/>
      <c r="Y9584" s="62"/>
      <c r="Z9584" s="105"/>
    </row>
    <row r="9585" spans="23:26" x14ac:dyDescent="0.25">
      <c r="W9585" s="104"/>
      <c r="X9585" s="199"/>
      <c r="Y9585" s="62"/>
      <c r="Z9585" s="105"/>
    </row>
    <row r="9586" spans="23:26" x14ac:dyDescent="0.25">
      <c r="W9586" s="104"/>
      <c r="X9586" s="199"/>
      <c r="Y9586" s="62"/>
      <c r="Z9586" s="105"/>
    </row>
    <row r="9587" spans="23:26" x14ac:dyDescent="0.25">
      <c r="W9587" s="104"/>
      <c r="X9587" s="199"/>
      <c r="Y9587" s="62"/>
      <c r="Z9587" s="105"/>
    </row>
    <row r="9588" spans="23:26" x14ac:dyDescent="0.25">
      <c r="W9588" s="104"/>
      <c r="X9588" s="199"/>
      <c r="Y9588" s="62"/>
      <c r="Z9588" s="105"/>
    </row>
    <row r="9589" spans="23:26" x14ac:dyDescent="0.25">
      <c r="W9589" s="104"/>
      <c r="X9589" s="199"/>
      <c r="Y9589" s="62"/>
      <c r="Z9589" s="105"/>
    </row>
    <row r="9590" spans="23:26" x14ac:dyDescent="0.25">
      <c r="W9590" s="104"/>
      <c r="X9590" s="199"/>
      <c r="Y9590" s="62"/>
      <c r="Z9590" s="105"/>
    </row>
    <row r="9591" spans="23:26" x14ac:dyDescent="0.25">
      <c r="W9591" s="104"/>
      <c r="X9591" s="199"/>
      <c r="Y9591" s="62"/>
      <c r="Z9591" s="105"/>
    </row>
    <row r="9592" spans="23:26" x14ac:dyDescent="0.25">
      <c r="W9592" s="104"/>
      <c r="X9592" s="199"/>
      <c r="Y9592" s="62"/>
      <c r="Z9592" s="105"/>
    </row>
    <row r="9593" spans="23:26" x14ac:dyDescent="0.25">
      <c r="W9593" s="104"/>
      <c r="X9593" s="199"/>
      <c r="Y9593" s="62"/>
      <c r="Z9593" s="105"/>
    </row>
    <row r="9594" spans="23:26" x14ac:dyDescent="0.25">
      <c r="W9594" s="104"/>
      <c r="X9594" s="199"/>
      <c r="Y9594" s="62"/>
      <c r="Z9594" s="105"/>
    </row>
    <row r="9595" spans="23:26" x14ac:dyDescent="0.25">
      <c r="W9595" s="104"/>
      <c r="X9595" s="199"/>
      <c r="Y9595" s="62"/>
      <c r="Z9595" s="105"/>
    </row>
    <row r="9596" spans="23:26" x14ac:dyDescent="0.25">
      <c r="W9596" s="104"/>
      <c r="X9596" s="199"/>
      <c r="Y9596" s="62"/>
      <c r="Z9596" s="105"/>
    </row>
    <row r="9597" spans="23:26" x14ac:dyDescent="0.25">
      <c r="W9597" s="104"/>
      <c r="X9597" s="199"/>
      <c r="Y9597" s="62"/>
      <c r="Z9597" s="105"/>
    </row>
    <row r="9598" spans="23:26" x14ac:dyDescent="0.25">
      <c r="W9598" s="104"/>
      <c r="X9598" s="199"/>
      <c r="Y9598" s="62"/>
      <c r="Z9598" s="105"/>
    </row>
    <row r="9599" spans="23:26" x14ac:dyDescent="0.25">
      <c r="W9599" s="104"/>
      <c r="X9599" s="199"/>
      <c r="Y9599" s="62"/>
      <c r="Z9599" s="105"/>
    </row>
    <row r="9600" spans="23:26" x14ac:dyDescent="0.25">
      <c r="W9600" s="104"/>
      <c r="X9600" s="199"/>
      <c r="Y9600" s="62"/>
      <c r="Z9600" s="105"/>
    </row>
    <row r="9601" spans="23:26" x14ac:dyDescent="0.25">
      <c r="W9601" s="104"/>
      <c r="X9601" s="199"/>
      <c r="Y9601" s="62"/>
      <c r="Z9601" s="105"/>
    </row>
    <row r="9602" spans="23:26" x14ac:dyDescent="0.25">
      <c r="W9602" s="104"/>
      <c r="X9602" s="199"/>
      <c r="Y9602" s="62"/>
      <c r="Z9602" s="105"/>
    </row>
    <row r="9603" spans="23:26" x14ac:dyDescent="0.25">
      <c r="W9603" s="104"/>
      <c r="X9603" s="199"/>
      <c r="Y9603" s="62"/>
      <c r="Z9603" s="105"/>
    </row>
    <row r="9604" spans="23:26" x14ac:dyDescent="0.25">
      <c r="W9604" s="104"/>
      <c r="X9604" s="199"/>
      <c r="Y9604" s="62"/>
      <c r="Z9604" s="105"/>
    </row>
    <row r="9605" spans="23:26" x14ac:dyDescent="0.25">
      <c r="W9605" s="104"/>
      <c r="X9605" s="199"/>
      <c r="Y9605" s="62"/>
      <c r="Z9605" s="105"/>
    </row>
    <row r="9606" spans="23:26" x14ac:dyDescent="0.25">
      <c r="W9606" s="104"/>
      <c r="X9606" s="199"/>
      <c r="Y9606" s="62"/>
      <c r="Z9606" s="105"/>
    </row>
    <row r="9607" spans="23:26" x14ac:dyDescent="0.25">
      <c r="W9607" s="104"/>
      <c r="X9607" s="199"/>
      <c r="Y9607" s="62"/>
      <c r="Z9607" s="105"/>
    </row>
    <row r="9608" spans="23:26" x14ac:dyDescent="0.25">
      <c r="W9608" s="104"/>
      <c r="X9608" s="199"/>
      <c r="Y9608" s="62"/>
      <c r="Z9608" s="105"/>
    </row>
    <row r="9609" spans="23:26" x14ac:dyDescent="0.25">
      <c r="W9609" s="104"/>
      <c r="X9609" s="199"/>
      <c r="Y9609" s="62"/>
      <c r="Z9609" s="105"/>
    </row>
    <row r="9610" spans="23:26" x14ac:dyDescent="0.25">
      <c r="W9610" s="104"/>
      <c r="X9610" s="199"/>
      <c r="Y9610" s="62"/>
      <c r="Z9610" s="105"/>
    </row>
    <row r="9611" spans="23:26" x14ac:dyDescent="0.25">
      <c r="W9611" s="104"/>
      <c r="X9611" s="199"/>
      <c r="Y9611" s="62"/>
      <c r="Z9611" s="105"/>
    </row>
    <row r="9612" spans="23:26" x14ac:dyDescent="0.25">
      <c r="W9612" s="104"/>
      <c r="X9612" s="199"/>
      <c r="Y9612" s="62"/>
      <c r="Z9612" s="105"/>
    </row>
    <row r="9613" spans="23:26" x14ac:dyDescent="0.25">
      <c r="W9613" s="104"/>
      <c r="X9613" s="199"/>
      <c r="Y9613" s="62"/>
      <c r="Z9613" s="105"/>
    </row>
    <row r="9614" spans="23:26" x14ac:dyDescent="0.25">
      <c r="W9614" s="104"/>
      <c r="X9614" s="199"/>
      <c r="Y9614" s="62"/>
      <c r="Z9614" s="105"/>
    </row>
    <row r="9615" spans="23:26" x14ac:dyDescent="0.25">
      <c r="W9615" s="104"/>
      <c r="X9615" s="199"/>
      <c r="Y9615" s="62"/>
      <c r="Z9615" s="105"/>
    </row>
    <row r="9616" spans="23:26" x14ac:dyDescent="0.25">
      <c r="W9616" s="104"/>
      <c r="X9616" s="199"/>
      <c r="Y9616" s="62"/>
      <c r="Z9616" s="105"/>
    </row>
    <row r="9617" spans="23:26" x14ac:dyDescent="0.25">
      <c r="W9617" s="104"/>
      <c r="X9617" s="199"/>
      <c r="Y9617" s="62"/>
      <c r="Z9617" s="105"/>
    </row>
    <row r="9618" spans="23:26" x14ac:dyDescent="0.25">
      <c r="W9618" s="104"/>
      <c r="X9618" s="199"/>
      <c r="Y9618" s="62"/>
      <c r="Z9618" s="105"/>
    </row>
    <row r="9619" spans="23:26" x14ac:dyDescent="0.25">
      <c r="W9619" s="104"/>
      <c r="X9619" s="199"/>
      <c r="Y9619" s="62"/>
      <c r="Z9619" s="105"/>
    </row>
    <row r="9620" spans="23:26" x14ac:dyDescent="0.25">
      <c r="W9620" s="104"/>
      <c r="X9620" s="199"/>
      <c r="Y9620" s="62"/>
      <c r="Z9620" s="105"/>
    </row>
    <row r="9621" spans="23:26" x14ac:dyDescent="0.25">
      <c r="W9621" s="104"/>
      <c r="X9621" s="199"/>
      <c r="Y9621" s="62"/>
      <c r="Z9621" s="105"/>
    </row>
    <row r="9622" spans="23:26" x14ac:dyDescent="0.25">
      <c r="W9622" s="104"/>
      <c r="X9622" s="199"/>
      <c r="Y9622" s="62"/>
      <c r="Z9622" s="105"/>
    </row>
    <row r="9623" spans="23:26" x14ac:dyDescent="0.25">
      <c r="W9623" s="104"/>
      <c r="X9623" s="199"/>
      <c r="Y9623" s="62"/>
      <c r="Z9623" s="105"/>
    </row>
    <row r="9624" spans="23:26" x14ac:dyDescent="0.25">
      <c r="W9624" s="104"/>
      <c r="X9624" s="199"/>
      <c r="Y9624" s="62"/>
      <c r="Z9624" s="105"/>
    </row>
    <row r="9625" spans="23:26" x14ac:dyDescent="0.25">
      <c r="W9625" s="104"/>
      <c r="X9625" s="199"/>
      <c r="Y9625" s="62"/>
      <c r="Z9625" s="105"/>
    </row>
    <row r="9626" spans="23:26" x14ac:dyDescent="0.25">
      <c r="W9626" s="104"/>
      <c r="X9626" s="199"/>
      <c r="Y9626" s="62"/>
      <c r="Z9626" s="105"/>
    </row>
    <row r="9627" spans="23:26" x14ac:dyDescent="0.25">
      <c r="W9627" s="104"/>
      <c r="X9627" s="199"/>
      <c r="Y9627" s="62"/>
      <c r="Z9627" s="105"/>
    </row>
    <row r="9628" spans="23:26" x14ac:dyDescent="0.25">
      <c r="W9628" s="104"/>
      <c r="X9628" s="199"/>
      <c r="Y9628" s="62"/>
      <c r="Z9628" s="105"/>
    </row>
    <row r="9629" spans="23:26" x14ac:dyDescent="0.25">
      <c r="W9629" s="104"/>
      <c r="X9629" s="199"/>
      <c r="Y9629" s="62"/>
      <c r="Z9629" s="105"/>
    </row>
    <row r="9630" spans="23:26" x14ac:dyDescent="0.25">
      <c r="W9630" s="104"/>
      <c r="X9630" s="199"/>
      <c r="Y9630" s="62"/>
      <c r="Z9630" s="105"/>
    </row>
    <row r="9631" spans="23:26" x14ac:dyDescent="0.25">
      <c r="W9631" s="104"/>
      <c r="X9631" s="199"/>
      <c r="Y9631" s="62"/>
      <c r="Z9631" s="105"/>
    </row>
    <row r="9632" spans="23:26" x14ac:dyDescent="0.25">
      <c r="W9632" s="104"/>
      <c r="X9632" s="199"/>
      <c r="Y9632" s="62"/>
      <c r="Z9632" s="105"/>
    </row>
    <row r="9633" spans="23:26" x14ac:dyDescent="0.25">
      <c r="W9633" s="104"/>
      <c r="X9633" s="199"/>
      <c r="Y9633" s="62"/>
      <c r="Z9633" s="105"/>
    </row>
    <row r="9634" spans="23:26" x14ac:dyDescent="0.25">
      <c r="W9634" s="104"/>
      <c r="X9634" s="199"/>
      <c r="Y9634" s="62"/>
      <c r="Z9634" s="105"/>
    </row>
    <row r="9635" spans="23:26" x14ac:dyDescent="0.25">
      <c r="W9635" s="104"/>
      <c r="X9635" s="199"/>
      <c r="Y9635" s="62"/>
      <c r="Z9635" s="105"/>
    </row>
    <row r="9636" spans="23:26" x14ac:dyDescent="0.25">
      <c r="W9636" s="104"/>
      <c r="X9636" s="199"/>
      <c r="Y9636" s="62"/>
      <c r="Z9636" s="105"/>
    </row>
    <row r="9637" spans="23:26" x14ac:dyDescent="0.25">
      <c r="W9637" s="104"/>
      <c r="X9637" s="199"/>
      <c r="Y9637" s="62"/>
      <c r="Z9637" s="105"/>
    </row>
    <row r="9638" spans="23:26" x14ac:dyDescent="0.25">
      <c r="W9638" s="104"/>
      <c r="X9638" s="199"/>
      <c r="Y9638" s="62"/>
      <c r="Z9638" s="105"/>
    </row>
    <row r="9639" spans="23:26" x14ac:dyDescent="0.25">
      <c r="W9639" s="104"/>
      <c r="X9639" s="199"/>
      <c r="Y9639" s="62"/>
      <c r="Z9639" s="105"/>
    </row>
    <row r="9640" spans="23:26" x14ac:dyDescent="0.25">
      <c r="W9640" s="104"/>
      <c r="X9640" s="199"/>
      <c r="Y9640" s="62"/>
      <c r="Z9640" s="105"/>
    </row>
    <row r="9641" spans="23:26" x14ac:dyDescent="0.25">
      <c r="W9641" s="104"/>
      <c r="X9641" s="199"/>
      <c r="Y9641" s="62"/>
      <c r="Z9641" s="105"/>
    </row>
    <row r="9642" spans="23:26" x14ac:dyDescent="0.25">
      <c r="W9642" s="104"/>
      <c r="X9642" s="199"/>
      <c r="Y9642" s="62"/>
      <c r="Z9642" s="105"/>
    </row>
    <row r="9643" spans="23:26" x14ac:dyDescent="0.25">
      <c r="W9643" s="104"/>
      <c r="X9643" s="199"/>
      <c r="Y9643" s="62"/>
      <c r="Z9643" s="105"/>
    </row>
    <row r="9644" spans="23:26" x14ac:dyDescent="0.25">
      <c r="W9644" s="104"/>
      <c r="X9644" s="199"/>
      <c r="Y9644" s="62"/>
      <c r="Z9644" s="105"/>
    </row>
    <row r="9645" spans="23:26" x14ac:dyDescent="0.25">
      <c r="W9645" s="104"/>
      <c r="X9645" s="199"/>
      <c r="Y9645" s="62"/>
      <c r="Z9645" s="105"/>
    </row>
    <row r="9646" spans="23:26" x14ac:dyDescent="0.25">
      <c r="W9646" s="104"/>
      <c r="X9646" s="199"/>
      <c r="Y9646" s="62"/>
      <c r="Z9646" s="105"/>
    </row>
    <row r="9647" spans="23:26" x14ac:dyDescent="0.25">
      <c r="W9647" s="104"/>
      <c r="X9647" s="199"/>
      <c r="Y9647" s="62"/>
      <c r="Z9647" s="105"/>
    </row>
    <row r="9648" spans="23:26" x14ac:dyDescent="0.25">
      <c r="W9648" s="104"/>
      <c r="X9648" s="199"/>
      <c r="Y9648" s="62"/>
      <c r="Z9648" s="105"/>
    </row>
    <row r="9649" spans="23:26" x14ac:dyDescent="0.25">
      <c r="W9649" s="104"/>
      <c r="X9649" s="199"/>
      <c r="Y9649" s="62"/>
      <c r="Z9649" s="105"/>
    </row>
    <row r="9650" spans="23:26" x14ac:dyDescent="0.25">
      <c r="W9650" s="104"/>
      <c r="X9650" s="199"/>
      <c r="Y9650" s="62"/>
      <c r="Z9650" s="105"/>
    </row>
    <row r="9651" spans="23:26" x14ac:dyDescent="0.25">
      <c r="W9651" s="104"/>
      <c r="X9651" s="199"/>
      <c r="Y9651" s="62"/>
      <c r="Z9651" s="105"/>
    </row>
    <row r="9652" spans="23:26" x14ac:dyDescent="0.25">
      <c r="W9652" s="104"/>
      <c r="X9652" s="199"/>
      <c r="Y9652" s="62"/>
      <c r="Z9652" s="105"/>
    </row>
    <row r="9653" spans="23:26" x14ac:dyDescent="0.25">
      <c r="W9653" s="104"/>
      <c r="X9653" s="199"/>
      <c r="Y9653" s="62"/>
      <c r="Z9653" s="105"/>
    </row>
    <row r="9654" spans="23:26" x14ac:dyDescent="0.25">
      <c r="W9654" s="104"/>
      <c r="X9654" s="199"/>
      <c r="Y9654" s="62"/>
      <c r="Z9654" s="105"/>
    </row>
    <row r="9655" spans="23:26" x14ac:dyDescent="0.25">
      <c r="W9655" s="104"/>
      <c r="X9655" s="199"/>
      <c r="Y9655" s="62"/>
      <c r="Z9655" s="105"/>
    </row>
    <row r="9656" spans="23:26" x14ac:dyDescent="0.25">
      <c r="W9656" s="104"/>
      <c r="X9656" s="199"/>
      <c r="Y9656" s="62"/>
      <c r="Z9656" s="105"/>
    </row>
    <row r="9657" spans="23:26" x14ac:dyDescent="0.25">
      <c r="W9657" s="104"/>
      <c r="X9657" s="199"/>
      <c r="Y9657" s="62"/>
      <c r="Z9657" s="105"/>
    </row>
    <row r="9658" spans="23:26" x14ac:dyDescent="0.25">
      <c r="W9658" s="104"/>
      <c r="X9658" s="199"/>
      <c r="Y9658" s="62"/>
      <c r="Z9658" s="105"/>
    </row>
    <row r="9659" spans="23:26" x14ac:dyDescent="0.25">
      <c r="W9659" s="104"/>
      <c r="X9659" s="199"/>
      <c r="Y9659" s="62"/>
      <c r="Z9659" s="105"/>
    </row>
    <row r="9660" spans="23:26" x14ac:dyDescent="0.25">
      <c r="W9660" s="104"/>
      <c r="X9660" s="199"/>
      <c r="Y9660" s="62"/>
      <c r="Z9660" s="105"/>
    </row>
    <row r="9661" spans="23:26" x14ac:dyDescent="0.25">
      <c r="W9661" s="104"/>
      <c r="X9661" s="199"/>
      <c r="Y9661" s="62"/>
      <c r="Z9661" s="105"/>
    </row>
    <row r="9662" spans="23:26" x14ac:dyDescent="0.25">
      <c r="W9662" s="104"/>
      <c r="X9662" s="199"/>
      <c r="Y9662" s="62"/>
      <c r="Z9662" s="105"/>
    </row>
    <row r="9663" spans="23:26" x14ac:dyDescent="0.25">
      <c r="W9663" s="104"/>
      <c r="X9663" s="199"/>
      <c r="Y9663" s="62"/>
      <c r="Z9663" s="105"/>
    </row>
    <row r="9664" spans="23:26" x14ac:dyDescent="0.25">
      <c r="W9664" s="104"/>
      <c r="X9664" s="199"/>
      <c r="Y9664" s="62"/>
      <c r="Z9664" s="105"/>
    </row>
    <row r="9665" spans="23:26" x14ac:dyDescent="0.25">
      <c r="W9665" s="104"/>
      <c r="X9665" s="199"/>
      <c r="Y9665" s="62"/>
      <c r="Z9665" s="105"/>
    </row>
    <row r="9666" spans="23:26" x14ac:dyDescent="0.25">
      <c r="W9666" s="104"/>
      <c r="X9666" s="199"/>
      <c r="Y9666" s="62"/>
      <c r="Z9666" s="105"/>
    </row>
    <row r="9667" spans="23:26" x14ac:dyDescent="0.25">
      <c r="W9667" s="104"/>
      <c r="X9667" s="199"/>
      <c r="Y9667" s="62"/>
      <c r="Z9667" s="105"/>
    </row>
    <row r="9668" spans="23:26" x14ac:dyDescent="0.25">
      <c r="W9668" s="104"/>
      <c r="X9668" s="199"/>
      <c r="Y9668" s="62"/>
      <c r="Z9668" s="105"/>
    </row>
    <row r="9669" spans="23:26" x14ac:dyDescent="0.25">
      <c r="W9669" s="104"/>
      <c r="X9669" s="199"/>
      <c r="Y9669" s="62"/>
      <c r="Z9669" s="105"/>
    </row>
    <row r="9670" spans="23:26" x14ac:dyDescent="0.25">
      <c r="W9670" s="104"/>
      <c r="X9670" s="199"/>
      <c r="Y9670" s="62"/>
      <c r="Z9670" s="105"/>
    </row>
    <row r="9671" spans="23:26" x14ac:dyDescent="0.25">
      <c r="W9671" s="104"/>
      <c r="X9671" s="199"/>
      <c r="Y9671" s="62"/>
      <c r="Z9671" s="105"/>
    </row>
    <row r="9672" spans="23:26" x14ac:dyDescent="0.25">
      <c r="W9672" s="104"/>
      <c r="X9672" s="199"/>
      <c r="Y9672" s="62"/>
      <c r="Z9672" s="105"/>
    </row>
    <row r="9673" spans="23:26" x14ac:dyDescent="0.25">
      <c r="W9673" s="104"/>
      <c r="X9673" s="199"/>
      <c r="Y9673" s="62"/>
      <c r="Z9673" s="105"/>
    </row>
    <row r="9674" spans="23:26" x14ac:dyDescent="0.25">
      <c r="W9674" s="104"/>
      <c r="X9674" s="199"/>
      <c r="Y9674" s="62"/>
      <c r="Z9674" s="105"/>
    </row>
    <row r="9675" spans="23:26" x14ac:dyDescent="0.25">
      <c r="W9675" s="104"/>
      <c r="X9675" s="199"/>
      <c r="Y9675" s="62"/>
      <c r="Z9675" s="105"/>
    </row>
    <row r="9676" spans="23:26" x14ac:dyDescent="0.25">
      <c r="W9676" s="104"/>
      <c r="X9676" s="199"/>
      <c r="Y9676" s="62"/>
      <c r="Z9676" s="105"/>
    </row>
    <row r="9677" spans="23:26" x14ac:dyDescent="0.25">
      <c r="W9677" s="104"/>
      <c r="X9677" s="199"/>
      <c r="Y9677" s="62"/>
      <c r="Z9677" s="105"/>
    </row>
    <row r="9678" spans="23:26" x14ac:dyDescent="0.25">
      <c r="W9678" s="104"/>
      <c r="X9678" s="199"/>
      <c r="Y9678" s="62"/>
      <c r="Z9678" s="105"/>
    </row>
    <row r="9679" spans="23:26" x14ac:dyDescent="0.25">
      <c r="W9679" s="104"/>
      <c r="X9679" s="199"/>
      <c r="Y9679" s="62"/>
      <c r="Z9679" s="105"/>
    </row>
    <row r="9680" spans="23:26" x14ac:dyDescent="0.25">
      <c r="W9680" s="104"/>
      <c r="X9680" s="199"/>
      <c r="Y9680" s="62"/>
      <c r="Z9680" s="105"/>
    </row>
    <row r="9681" spans="23:26" x14ac:dyDescent="0.25">
      <c r="W9681" s="104"/>
      <c r="X9681" s="199"/>
      <c r="Y9681" s="62"/>
      <c r="Z9681" s="105"/>
    </row>
    <row r="9682" spans="23:26" x14ac:dyDescent="0.25">
      <c r="W9682" s="104"/>
      <c r="X9682" s="199"/>
      <c r="Y9682" s="62"/>
      <c r="Z9682" s="105"/>
    </row>
    <row r="9683" spans="23:26" x14ac:dyDescent="0.25">
      <c r="W9683" s="104"/>
      <c r="X9683" s="199"/>
      <c r="Y9683" s="62"/>
      <c r="Z9683" s="105"/>
    </row>
    <row r="9684" spans="23:26" x14ac:dyDescent="0.25">
      <c r="W9684" s="104"/>
      <c r="X9684" s="199"/>
      <c r="Y9684" s="62"/>
      <c r="Z9684" s="105"/>
    </row>
    <row r="9685" spans="23:26" x14ac:dyDescent="0.25">
      <c r="W9685" s="104"/>
      <c r="X9685" s="199"/>
      <c r="Y9685" s="62"/>
      <c r="Z9685" s="105"/>
    </row>
    <row r="9686" spans="23:26" x14ac:dyDescent="0.25">
      <c r="W9686" s="104"/>
      <c r="X9686" s="199"/>
      <c r="Y9686" s="62"/>
      <c r="Z9686" s="105"/>
    </row>
    <row r="9687" spans="23:26" x14ac:dyDescent="0.25">
      <c r="W9687" s="104"/>
      <c r="X9687" s="199"/>
      <c r="Y9687" s="62"/>
      <c r="Z9687" s="105"/>
    </row>
    <row r="9688" spans="23:26" x14ac:dyDescent="0.25">
      <c r="W9688" s="104"/>
      <c r="X9688" s="199"/>
      <c r="Y9688" s="62"/>
      <c r="Z9688" s="105"/>
    </row>
    <row r="9689" spans="23:26" x14ac:dyDescent="0.25">
      <c r="W9689" s="104"/>
      <c r="X9689" s="199"/>
      <c r="Y9689" s="62"/>
      <c r="Z9689" s="105"/>
    </row>
    <row r="9690" spans="23:26" x14ac:dyDescent="0.25">
      <c r="W9690" s="104"/>
      <c r="X9690" s="199"/>
      <c r="Y9690" s="62"/>
      <c r="Z9690" s="105"/>
    </row>
    <row r="9691" spans="23:26" x14ac:dyDescent="0.25">
      <c r="W9691" s="104"/>
      <c r="X9691" s="199"/>
      <c r="Y9691" s="62"/>
      <c r="Z9691" s="105"/>
    </row>
    <row r="9692" spans="23:26" x14ac:dyDescent="0.25">
      <c r="W9692" s="104"/>
      <c r="X9692" s="199"/>
      <c r="Y9692" s="62"/>
      <c r="Z9692" s="105"/>
    </row>
    <row r="9693" spans="23:26" x14ac:dyDescent="0.25">
      <c r="W9693" s="104"/>
      <c r="X9693" s="199"/>
      <c r="Y9693" s="62"/>
      <c r="Z9693" s="105"/>
    </row>
    <row r="9694" spans="23:26" x14ac:dyDescent="0.25">
      <c r="W9694" s="104"/>
      <c r="X9694" s="199"/>
      <c r="Y9694" s="62"/>
      <c r="Z9694" s="105"/>
    </row>
    <row r="9695" spans="23:26" x14ac:dyDescent="0.25">
      <c r="W9695" s="104"/>
      <c r="X9695" s="199"/>
      <c r="Y9695" s="62"/>
      <c r="Z9695" s="105"/>
    </row>
    <row r="9696" spans="23:26" x14ac:dyDescent="0.25">
      <c r="W9696" s="104"/>
      <c r="X9696" s="199"/>
      <c r="Y9696" s="62"/>
      <c r="Z9696" s="105"/>
    </row>
    <row r="9697" spans="23:26" x14ac:dyDescent="0.25">
      <c r="W9697" s="104"/>
      <c r="X9697" s="199"/>
      <c r="Y9697" s="62"/>
      <c r="Z9697" s="105"/>
    </row>
    <row r="9698" spans="23:26" x14ac:dyDescent="0.25">
      <c r="W9698" s="104"/>
      <c r="X9698" s="199"/>
      <c r="Y9698" s="62"/>
      <c r="Z9698" s="105"/>
    </row>
    <row r="9699" spans="23:26" x14ac:dyDescent="0.25">
      <c r="W9699" s="104"/>
      <c r="X9699" s="199"/>
      <c r="Y9699" s="62"/>
      <c r="Z9699" s="105"/>
    </row>
    <row r="9700" spans="23:26" x14ac:dyDescent="0.25">
      <c r="W9700" s="104"/>
      <c r="X9700" s="199"/>
      <c r="Y9700" s="62"/>
      <c r="Z9700" s="105"/>
    </row>
    <row r="9701" spans="23:26" x14ac:dyDescent="0.25">
      <c r="W9701" s="104"/>
      <c r="X9701" s="199"/>
      <c r="Y9701" s="62"/>
      <c r="Z9701" s="105"/>
    </row>
    <row r="9702" spans="23:26" x14ac:dyDescent="0.25">
      <c r="W9702" s="104"/>
      <c r="X9702" s="199"/>
      <c r="Y9702" s="62"/>
      <c r="Z9702" s="105"/>
    </row>
    <row r="9703" spans="23:26" x14ac:dyDescent="0.25">
      <c r="W9703" s="104"/>
      <c r="X9703" s="199"/>
      <c r="Y9703" s="62"/>
      <c r="Z9703" s="105"/>
    </row>
    <row r="9704" spans="23:26" x14ac:dyDescent="0.25">
      <c r="W9704" s="104"/>
      <c r="X9704" s="199"/>
      <c r="Y9704" s="62"/>
      <c r="Z9704" s="105"/>
    </row>
    <row r="9705" spans="23:26" x14ac:dyDescent="0.25">
      <c r="W9705" s="104"/>
      <c r="X9705" s="199"/>
      <c r="Y9705" s="62"/>
      <c r="Z9705" s="105"/>
    </row>
    <row r="9706" spans="23:26" x14ac:dyDescent="0.25">
      <c r="W9706" s="104"/>
      <c r="X9706" s="199"/>
      <c r="Y9706" s="62"/>
      <c r="Z9706" s="105"/>
    </row>
    <row r="9707" spans="23:26" x14ac:dyDescent="0.25">
      <c r="W9707" s="104"/>
      <c r="X9707" s="199"/>
      <c r="Y9707" s="62"/>
      <c r="Z9707" s="105"/>
    </row>
    <row r="9708" spans="23:26" x14ac:dyDescent="0.25">
      <c r="W9708" s="104"/>
      <c r="X9708" s="199"/>
      <c r="Y9708" s="62"/>
      <c r="Z9708" s="105"/>
    </row>
    <row r="9709" spans="23:26" x14ac:dyDescent="0.25">
      <c r="W9709" s="104"/>
      <c r="X9709" s="199"/>
      <c r="Y9709" s="62"/>
      <c r="Z9709" s="105"/>
    </row>
    <row r="9710" spans="23:26" x14ac:dyDescent="0.25">
      <c r="W9710" s="104"/>
      <c r="X9710" s="199"/>
      <c r="Y9710" s="62"/>
      <c r="Z9710" s="105"/>
    </row>
    <row r="9711" spans="23:26" x14ac:dyDescent="0.25">
      <c r="W9711" s="104"/>
      <c r="X9711" s="199"/>
      <c r="Y9711" s="62"/>
      <c r="Z9711" s="105"/>
    </row>
    <row r="9712" spans="23:26" x14ac:dyDescent="0.25">
      <c r="W9712" s="104"/>
      <c r="X9712" s="199"/>
      <c r="Y9712" s="62"/>
      <c r="Z9712" s="105"/>
    </row>
    <row r="9713" spans="23:26" x14ac:dyDescent="0.25">
      <c r="W9713" s="104"/>
      <c r="X9713" s="199"/>
      <c r="Y9713" s="62"/>
      <c r="Z9713" s="105"/>
    </row>
    <row r="9714" spans="23:26" x14ac:dyDescent="0.25">
      <c r="W9714" s="104"/>
      <c r="X9714" s="199"/>
      <c r="Y9714" s="62"/>
      <c r="Z9714" s="105"/>
    </row>
    <row r="9715" spans="23:26" x14ac:dyDescent="0.25">
      <c r="W9715" s="104"/>
      <c r="X9715" s="199"/>
      <c r="Y9715" s="62"/>
      <c r="Z9715" s="105"/>
    </row>
    <row r="9716" spans="23:26" x14ac:dyDescent="0.25">
      <c r="W9716" s="104"/>
      <c r="X9716" s="199"/>
      <c r="Y9716" s="62"/>
      <c r="Z9716" s="105"/>
    </row>
    <row r="9717" spans="23:26" x14ac:dyDescent="0.25">
      <c r="W9717" s="104"/>
      <c r="X9717" s="199"/>
      <c r="Y9717" s="62"/>
      <c r="Z9717" s="105"/>
    </row>
    <row r="9718" spans="23:26" x14ac:dyDescent="0.25">
      <c r="W9718" s="104"/>
      <c r="X9718" s="199"/>
      <c r="Y9718" s="62"/>
      <c r="Z9718" s="105"/>
    </row>
    <row r="9719" spans="23:26" x14ac:dyDescent="0.25">
      <c r="W9719" s="104"/>
      <c r="X9719" s="199"/>
      <c r="Y9719" s="62"/>
      <c r="Z9719" s="105"/>
    </row>
    <row r="9720" spans="23:26" x14ac:dyDescent="0.25">
      <c r="W9720" s="104"/>
      <c r="X9720" s="199"/>
      <c r="Y9720" s="62"/>
      <c r="Z9720" s="105"/>
    </row>
    <row r="9721" spans="23:26" x14ac:dyDescent="0.25">
      <c r="W9721" s="104"/>
      <c r="X9721" s="199"/>
      <c r="Y9721" s="62"/>
      <c r="Z9721" s="105"/>
    </row>
    <row r="9722" spans="23:26" x14ac:dyDescent="0.25">
      <c r="W9722" s="104"/>
      <c r="X9722" s="199"/>
      <c r="Y9722" s="62"/>
      <c r="Z9722" s="105"/>
    </row>
    <row r="9723" spans="23:26" x14ac:dyDescent="0.25">
      <c r="W9723" s="104"/>
      <c r="X9723" s="199"/>
      <c r="Y9723" s="62"/>
      <c r="Z9723" s="105"/>
    </row>
    <row r="9724" spans="23:26" x14ac:dyDescent="0.25">
      <c r="W9724" s="104"/>
      <c r="X9724" s="199"/>
      <c r="Y9724" s="62"/>
      <c r="Z9724" s="105"/>
    </row>
    <row r="9725" spans="23:26" x14ac:dyDescent="0.25">
      <c r="W9725" s="104"/>
      <c r="X9725" s="199"/>
      <c r="Y9725" s="62"/>
      <c r="Z9725" s="105"/>
    </row>
    <row r="9726" spans="23:26" x14ac:dyDescent="0.25">
      <c r="W9726" s="104"/>
      <c r="X9726" s="199"/>
      <c r="Y9726" s="62"/>
      <c r="Z9726" s="105"/>
    </row>
    <row r="9727" spans="23:26" x14ac:dyDescent="0.25">
      <c r="W9727" s="104"/>
      <c r="X9727" s="199"/>
      <c r="Y9727" s="62"/>
      <c r="Z9727" s="105"/>
    </row>
    <row r="9728" spans="23:26" x14ac:dyDescent="0.25">
      <c r="W9728" s="104"/>
      <c r="X9728" s="199"/>
      <c r="Y9728" s="62"/>
      <c r="Z9728" s="105"/>
    </row>
    <row r="9729" spans="23:26" x14ac:dyDescent="0.25">
      <c r="W9729" s="104"/>
      <c r="X9729" s="199"/>
      <c r="Y9729" s="62"/>
      <c r="Z9729" s="105"/>
    </row>
    <row r="9730" spans="23:26" x14ac:dyDescent="0.25">
      <c r="W9730" s="104"/>
      <c r="X9730" s="199"/>
      <c r="Y9730" s="62"/>
      <c r="Z9730" s="105"/>
    </row>
    <row r="9731" spans="23:26" x14ac:dyDescent="0.25">
      <c r="W9731" s="104"/>
      <c r="X9731" s="199"/>
      <c r="Y9731" s="62"/>
      <c r="Z9731" s="105"/>
    </row>
    <row r="9732" spans="23:26" x14ac:dyDescent="0.25">
      <c r="W9732" s="104"/>
      <c r="X9732" s="199"/>
      <c r="Y9732" s="62"/>
      <c r="Z9732" s="105"/>
    </row>
    <row r="9733" spans="23:26" x14ac:dyDescent="0.25">
      <c r="W9733" s="104"/>
      <c r="X9733" s="199"/>
      <c r="Y9733" s="62"/>
      <c r="Z9733" s="105"/>
    </row>
    <row r="9734" spans="23:26" x14ac:dyDescent="0.25">
      <c r="W9734" s="104"/>
      <c r="X9734" s="199"/>
      <c r="Y9734" s="62"/>
      <c r="Z9734" s="105"/>
    </row>
    <row r="9735" spans="23:26" x14ac:dyDescent="0.25">
      <c r="W9735" s="104"/>
      <c r="X9735" s="199"/>
      <c r="Y9735" s="62"/>
      <c r="Z9735" s="105"/>
    </row>
    <row r="9736" spans="23:26" x14ac:dyDescent="0.25">
      <c r="W9736" s="104"/>
      <c r="X9736" s="199"/>
      <c r="Y9736" s="62"/>
      <c r="Z9736" s="105"/>
    </row>
    <row r="9737" spans="23:26" x14ac:dyDescent="0.25">
      <c r="W9737" s="104"/>
      <c r="X9737" s="199"/>
      <c r="Y9737" s="62"/>
      <c r="Z9737" s="105"/>
    </row>
    <row r="9738" spans="23:26" x14ac:dyDescent="0.25">
      <c r="W9738" s="104"/>
      <c r="X9738" s="199"/>
      <c r="Y9738" s="62"/>
      <c r="Z9738" s="105"/>
    </row>
    <row r="9739" spans="23:26" x14ac:dyDescent="0.25">
      <c r="W9739" s="104"/>
      <c r="X9739" s="199"/>
      <c r="Y9739" s="62"/>
      <c r="Z9739" s="105"/>
    </row>
    <row r="9740" spans="23:26" x14ac:dyDescent="0.25">
      <c r="W9740" s="104"/>
      <c r="X9740" s="199"/>
      <c r="Y9740" s="62"/>
      <c r="Z9740" s="105"/>
    </row>
    <row r="9741" spans="23:26" x14ac:dyDescent="0.25">
      <c r="W9741" s="104"/>
      <c r="X9741" s="199"/>
      <c r="Y9741" s="62"/>
      <c r="Z9741" s="105"/>
    </row>
    <row r="9742" spans="23:26" x14ac:dyDescent="0.25">
      <c r="W9742" s="104"/>
      <c r="X9742" s="199"/>
      <c r="Y9742" s="62"/>
      <c r="Z9742" s="105"/>
    </row>
    <row r="9743" spans="23:26" x14ac:dyDescent="0.25">
      <c r="W9743" s="104"/>
      <c r="X9743" s="199"/>
      <c r="Y9743" s="62"/>
      <c r="Z9743" s="105"/>
    </row>
    <row r="9744" spans="23:26" x14ac:dyDescent="0.25">
      <c r="W9744" s="104"/>
      <c r="X9744" s="199"/>
      <c r="Y9744" s="62"/>
      <c r="Z9744" s="105"/>
    </row>
    <row r="9745" spans="23:26" x14ac:dyDescent="0.25">
      <c r="W9745" s="104"/>
      <c r="X9745" s="199"/>
      <c r="Y9745" s="62"/>
      <c r="Z9745" s="105"/>
    </row>
    <row r="9746" spans="23:26" x14ac:dyDescent="0.25">
      <c r="W9746" s="104"/>
      <c r="X9746" s="199"/>
      <c r="Y9746" s="62"/>
      <c r="Z9746" s="105"/>
    </row>
    <row r="9747" spans="23:26" x14ac:dyDescent="0.25">
      <c r="W9747" s="104"/>
      <c r="X9747" s="199"/>
      <c r="Y9747" s="62"/>
      <c r="Z9747" s="105"/>
    </row>
    <row r="9748" spans="23:26" x14ac:dyDescent="0.25">
      <c r="W9748" s="104"/>
      <c r="X9748" s="199"/>
      <c r="Y9748" s="62"/>
      <c r="Z9748" s="105"/>
    </row>
    <row r="9749" spans="23:26" x14ac:dyDescent="0.25">
      <c r="W9749" s="104"/>
      <c r="X9749" s="199"/>
      <c r="Y9749" s="62"/>
      <c r="Z9749" s="105"/>
    </row>
    <row r="9750" spans="23:26" x14ac:dyDescent="0.25">
      <c r="W9750" s="104"/>
      <c r="X9750" s="199"/>
      <c r="Y9750" s="62"/>
      <c r="Z9750" s="105"/>
    </row>
    <row r="9751" spans="23:26" x14ac:dyDescent="0.25">
      <c r="W9751" s="104"/>
      <c r="X9751" s="199"/>
      <c r="Y9751" s="62"/>
      <c r="Z9751" s="105"/>
    </row>
    <row r="9752" spans="23:26" x14ac:dyDescent="0.25">
      <c r="W9752" s="104"/>
      <c r="X9752" s="199"/>
      <c r="Y9752" s="62"/>
      <c r="Z9752" s="105"/>
    </row>
    <row r="9753" spans="23:26" x14ac:dyDescent="0.25">
      <c r="W9753" s="104"/>
      <c r="X9753" s="199"/>
      <c r="Y9753" s="62"/>
      <c r="Z9753" s="105"/>
    </row>
    <row r="9754" spans="23:26" x14ac:dyDescent="0.25">
      <c r="W9754" s="104"/>
      <c r="X9754" s="199"/>
      <c r="Y9754" s="62"/>
      <c r="Z9754" s="105"/>
    </row>
    <row r="9755" spans="23:26" x14ac:dyDescent="0.25">
      <c r="W9755" s="104"/>
      <c r="X9755" s="199"/>
      <c r="Y9755" s="62"/>
      <c r="Z9755" s="105"/>
    </row>
    <row r="9756" spans="23:26" x14ac:dyDescent="0.25">
      <c r="W9756" s="104"/>
      <c r="X9756" s="199"/>
      <c r="Y9756" s="62"/>
      <c r="Z9756" s="105"/>
    </row>
    <row r="9757" spans="23:26" x14ac:dyDescent="0.25">
      <c r="W9757" s="104"/>
      <c r="X9757" s="199"/>
      <c r="Y9757" s="62"/>
      <c r="Z9757" s="105"/>
    </row>
    <row r="9758" spans="23:26" x14ac:dyDescent="0.25">
      <c r="W9758" s="104"/>
      <c r="X9758" s="199"/>
      <c r="Y9758" s="62"/>
      <c r="Z9758" s="105"/>
    </row>
    <row r="9759" spans="23:26" x14ac:dyDescent="0.25">
      <c r="W9759" s="104"/>
      <c r="X9759" s="199"/>
      <c r="Y9759" s="62"/>
      <c r="Z9759" s="105"/>
    </row>
    <row r="9760" spans="23:26" x14ac:dyDescent="0.25">
      <c r="W9760" s="104"/>
      <c r="X9760" s="199"/>
      <c r="Y9760" s="62"/>
      <c r="Z9760" s="105"/>
    </row>
    <row r="9761" spans="23:26" x14ac:dyDescent="0.25">
      <c r="W9761" s="104"/>
      <c r="X9761" s="199"/>
      <c r="Y9761" s="62"/>
      <c r="Z9761" s="105"/>
    </row>
    <row r="9762" spans="23:26" x14ac:dyDescent="0.25">
      <c r="W9762" s="104"/>
      <c r="X9762" s="199"/>
      <c r="Y9762" s="62"/>
      <c r="Z9762" s="105"/>
    </row>
    <row r="9763" spans="23:26" x14ac:dyDescent="0.25">
      <c r="W9763" s="104"/>
      <c r="X9763" s="199"/>
      <c r="Y9763" s="62"/>
      <c r="Z9763" s="105"/>
    </row>
    <row r="9764" spans="23:26" x14ac:dyDescent="0.25">
      <c r="W9764" s="104"/>
      <c r="X9764" s="199"/>
      <c r="Y9764" s="62"/>
      <c r="Z9764" s="105"/>
    </row>
    <row r="9765" spans="23:26" x14ac:dyDescent="0.25">
      <c r="W9765" s="104"/>
      <c r="X9765" s="199"/>
      <c r="Y9765" s="62"/>
      <c r="Z9765" s="105"/>
    </row>
    <row r="9766" spans="23:26" x14ac:dyDescent="0.25">
      <c r="W9766" s="104"/>
      <c r="X9766" s="199"/>
      <c r="Y9766" s="62"/>
      <c r="Z9766" s="105"/>
    </row>
    <row r="9767" spans="23:26" x14ac:dyDescent="0.25">
      <c r="W9767" s="104"/>
      <c r="X9767" s="199"/>
      <c r="Y9767" s="62"/>
      <c r="Z9767" s="105"/>
    </row>
    <row r="9768" spans="23:26" x14ac:dyDescent="0.25">
      <c r="W9768" s="104"/>
      <c r="X9768" s="199"/>
      <c r="Y9768" s="62"/>
      <c r="Z9768" s="105"/>
    </row>
    <row r="9769" spans="23:26" x14ac:dyDescent="0.25">
      <c r="W9769" s="104"/>
      <c r="X9769" s="199"/>
      <c r="Y9769" s="62"/>
      <c r="Z9769" s="105"/>
    </row>
    <row r="9770" spans="23:26" x14ac:dyDescent="0.25">
      <c r="W9770" s="104"/>
      <c r="X9770" s="199"/>
      <c r="Y9770" s="62"/>
      <c r="Z9770" s="105"/>
    </row>
    <row r="9771" spans="23:26" x14ac:dyDescent="0.25">
      <c r="W9771" s="104"/>
      <c r="X9771" s="199"/>
      <c r="Y9771" s="62"/>
      <c r="Z9771" s="105"/>
    </row>
    <row r="9772" spans="23:26" x14ac:dyDescent="0.25">
      <c r="W9772" s="104"/>
      <c r="X9772" s="199"/>
      <c r="Y9772" s="62"/>
      <c r="Z9772" s="105"/>
    </row>
    <row r="9773" spans="23:26" x14ac:dyDescent="0.25">
      <c r="W9773" s="104"/>
      <c r="X9773" s="199"/>
      <c r="Y9773" s="62"/>
      <c r="Z9773" s="105"/>
    </row>
    <row r="9774" spans="23:26" x14ac:dyDescent="0.25">
      <c r="W9774" s="104"/>
      <c r="X9774" s="199"/>
      <c r="Y9774" s="62"/>
      <c r="Z9774" s="105"/>
    </row>
    <row r="9775" spans="23:26" x14ac:dyDescent="0.25">
      <c r="W9775" s="104"/>
      <c r="X9775" s="199"/>
      <c r="Y9775" s="62"/>
      <c r="Z9775" s="105"/>
    </row>
    <row r="9776" spans="23:26" x14ac:dyDescent="0.25">
      <c r="W9776" s="104"/>
      <c r="X9776" s="199"/>
      <c r="Y9776" s="62"/>
      <c r="Z9776" s="105"/>
    </row>
    <row r="9777" spans="23:26" x14ac:dyDescent="0.25">
      <c r="W9777" s="104"/>
      <c r="X9777" s="199"/>
      <c r="Y9777" s="62"/>
      <c r="Z9777" s="105"/>
    </row>
    <row r="9778" spans="23:26" x14ac:dyDescent="0.25">
      <c r="W9778" s="104"/>
      <c r="X9778" s="199"/>
      <c r="Y9778" s="62"/>
      <c r="Z9778" s="105"/>
    </row>
    <row r="9779" spans="23:26" x14ac:dyDescent="0.25">
      <c r="W9779" s="104"/>
      <c r="X9779" s="199"/>
      <c r="Y9779" s="62"/>
      <c r="Z9779" s="105"/>
    </row>
    <row r="9780" spans="23:26" x14ac:dyDescent="0.25">
      <c r="W9780" s="104"/>
      <c r="X9780" s="199"/>
      <c r="Y9780" s="62"/>
      <c r="Z9780" s="105"/>
    </row>
    <row r="9781" spans="23:26" x14ac:dyDescent="0.25">
      <c r="W9781" s="104"/>
      <c r="X9781" s="199"/>
      <c r="Y9781" s="62"/>
      <c r="Z9781" s="105"/>
    </row>
    <row r="9782" spans="23:26" x14ac:dyDescent="0.25">
      <c r="W9782" s="104"/>
      <c r="X9782" s="199"/>
      <c r="Y9782" s="62"/>
      <c r="Z9782" s="105"/>
    </row>
    <row r="9783" spans="23:26" x14ac:dyDescent="0.25">
      <c r="W9783" s="104"/>
      <c r="X9783" s="199"/>
      <c r="Y9783" s="62"/>
      <c r="Z9783" s="105"/>
    </row>
    <row r="9784" spans="23:26" x14ac:dyDescent="0.25">
      <c r="W9784" s="104"/>
      <c r="X9784" s="199"/>
      <c r="Y9784" s="62"/>
      <c r="Z9784" s="105"/>
    </row>
    <row r="9785" spans="23:26" x14ac:dyDescent="0.25">
      <c r="W9785" s="104"/>
      <c r="X9785" s="199"/>
      <c r="Y9785" s="62"/>
      <c r="Z9785" s="105"/>
    </row>
    <row r="9786" spans="23:26" x14ac:dyDescent="0.25">
      <c r="W9786" s="104"/>
      <c r="X9786" s="199"/>
      <c r="Y9786" s="62"/>
      <c r="Z9786" s="105"/>
    </row>
    <row r="9787" spans="23:26" x14ac:dyDescent="0.25">
      <c r="W9787" s="104"/>
      <c r="X9787" s="199"/>
      <c r="Y9787" s="62"/>
      <c r="Z9787" s="105"/>
    </row>
    <row r="9788" spans="23:26" x14ac:dyDescent="0.25">
      <c r="W9788" s="104"/>
      <c r="X9788" s="199"/>
      <c r="Y9788" s="62"/>
      <c r="Z9788" s="105"/>
    </row>
    <row r="9789" spans="23:26" x14ac:dyDescent="0.25">
      <c r="W9789" s="104"/>
      <c r="X9789" s="199"/>
      <c r="Y9789" s="62"/>
      <c r="Z9789" s="105"/>
    </row>
    <row r="9790" spans="23:26" x14ac:dyDescent="0.25">
      <c r="W9790" s="104"/>
      <c r="X9790" s="199"/>
      <c r="Y9790" s="62"/>
      <c r="Z9790" s="105"/>
    </row>
    <row r="9791" spans="23:26" x14ac:dyDescent="0.25">
      <c r="W9791" s="104"/>
      <c r="X9791" s="199"/>
      <c r="Y9791" s="62"/>
      <c r="Z9791" s="105"/>
    </row>
    <row r="9792" spans="23:26" x14ac:dyDescent="0.25">
      <c r="W9792" s="104"/>
      <c r="X9792" s="199"/>
      <c r="Y9792" s="62"/>
      <c r="Z9792" s="105"/>
    </row>
    <row r="9793" spans="23:26" x14ac:dyDescent="0.25">
      <c r="W9793" s="104"/>
      <c r="X9793" s="199"/>
      <c r="Y9793" s="62"/>
      <c r="Z9793" s="105"/>
    </row>
    <row r="9794" spans="23:26" x14ac:dyDescent="0.25">
      <c r="W9794" s="104"/>
      <c r="X9794" s="199"/>
      <c r="Y9794" s="62"/>
      <c r="Z9794" s="105"/>
    </row>
    <row r="9795" spans="23:26" x14ac:dyDescent="0.25">
      <c r="W9795" s="104"/>
      <c r="X9795" s="199"/>
      <c r="Y9795" s="62"/>
      <c r="Z9795" s="105"/>
    </row>
    <row r="9796" spans="23:26" x14ac:dyDescent="0.25">
      <c r="W9796" s="104"/>
      <c r="X9796" s="199"/>
      <c r="Y9796" s="62"/>
      <c r="Z9796" s="105"/>
    </row>
    <row r="9797" spans="23:26" x14ac:dyDescent="0.25">
      <c r="W9797" s="104"/>
      <c r="X9797" s="199"/>
      <c r="Y9797" s="62"/>
      <c r="Z9797" s="105"/>
    </row>
    <row r="9798" spans="23:26" x14ac:dyDescent="0.25">
      <c r="W9798" s="104"/>
      <c r="X9798" s="199"/>
      <c r="Y9798" s="62"/>
      <c r="Z9798" s="105"/>
    </row>
    <row r="9799" spans="23:26" x14ac:dyDescent="0.25">
      <c r="W9799" s="104"/>
      <c r="X9799" s="199"/>
      <c r="Y9799" s="62"/>
      <c r="Z9799" s="105"/>
    </row>
    <row r="9800" spans="23:26" x14ac:dyDescent="0.25">
      <c r="W9800" s="104"/>
      <c r="X9800" s="199"/>
      <c r="Y9800" s="62"/>
      <c r="Z9800" s="105"/>
    </row>
    <row r="9801" spans="23:26" x14ac:dyDescent="0.25">
      <c r="W9801" s="104"/>
      <c r="X9801" s="199"/>
      <c r="Y9801" s="62"/>
      <c r="Z9801" s="105"/>
    </row>
    <row r="9802" spans="23:26" x14ac:dyDescent="0.25">
      <c r="W9802" s="104"/>
      <c r="X9802" s="199"/>
      <c r="Y9802" s="62"/>
      <c r="Z9802" s="105"/>
    </row>
    <row r="9803" spans="23:26" x14ac:dyDescent="0.25">
      <c r="W9803" s="104"/>
      <c r="X9803" s="199"/>
      <c r="Y9803" s="62"/>
      <c r="Z9803" s="105"/>
    </row>
    <row r="9804" spans="23:26" x14ac:dyDescent="0.25">
      <c r="W9804" s="104"/>
      <c r="X9804" s="199"/>
      <c r="Y9804" s="62"/>
      <c r="Z9804" s="105"/>
    </row>
    <row r="9805" spans="23:26" x14ac:dyDescent="0.25">
      <c r="W9805" s="104"/>
      <c r="X9805" s="199"/>
      <c r="Y9805" s="62"/>
      <c r="Z9805" s="105"/>
    </row>
    <row r="9806" spans="23:26" x14ac:dyDescent="0.25">
      <c r="W9806" s="104"/>
      <c r="X9806" s="199"/>
      <c r="Y9806" s="62"/>
      <c r="Z9806" s="105"/>
    </row>
    <row r="9807" spans="23:26" x14ac:dyDescent="0.25">
      <c r="W9807" s="104"/>
      <c r="X9807" s="199"/>
      <c r="Y9807" s="62"/>
      <c r="Z9807" s="105"/>
    </row>
    <row r="9808" spans="23:26" x14ac:dyDescent="0.25">
      <c r="W9808" s="104"/>
      <c r="X9808" s="199"/>
      <c r="Y9808" s="62"/>
      <c r="Z9808" s="105"/>
    </row>
    <row r="9809" spans="23:26" x14ac:dyDescent="0.25">
      <c r="W9809" s="104"/>
      <c r="X9809" s="199"/>
      <c r="Y9809" s="62"/>
      <c r="Z9809" s="105"/>
    </row>
    <row r="9810" spans="23:26" x14ac:dyDescent="0.25">
      <c r="W9810" s="104"/>
      <c r="X9810" s="199"/>
      <c r="Y9810" s="62"/>
      <c r="Z9810" s="105"/>
    </row>
    <row r="9811" spans="23:26" x14ac:dyDescent="0.25">
      <c r="W9811" s="104"/>
      <c r="X9811" s="199"/>
      <c r="Y9811" s="62"/>
      <c r="Z9811" s="105"/>
    </row>
    <row r="9812" spans="23:26" x14ac:dyDescent="0.25">
      <c r="W9812" s="104"/>
      <c r="X9812" s="199"/>
      <c r="Y9812" s="62"/>
      <c r="Z9812" s="105"/>
    </row>
    <row r="9813" spans="23:26" x14ac:dyDescent="0.25">
      <c r="W9813" s="104"/>
      <c r="X9813" s="199"/>
      <c r="Y9813" s="62"/>
      <c r="Z9813" s="105"/>
    </row>
    <row r="9814" spans="23:26" x14ac:dyDescent="0.25">
      <c r="W9814" s="104"/>
      <c r="X9814" s="199"/>
      <c r="Y9814" s="62"/>
      <c r="Z9814" s="105"/>
    </row>
    <row r="9815" spans="23:26" x14ac:dyDescent="0.25">
      <c r="W9815" s="104"/>
      <c r="X9815" s="199"/>
      <c r="Y9815" s="62"/>
      <c r="Z9815" s="105"/>
    </row>
    <row r="9816" spans="23:26" x14ac:dyDescent="0.25">
      <c r="W9816" s="104"/>
      <c r="X9816" s="199"/>
      <c r="Y9816" s="62"/>
      <c r="Z9816" s="105"/>
    </row>
    <row r="9817" spans="23:26" x14ac:dyDescent="0.25">
      <c r="W9817" s="104"/>
      <c r="X9817" s="199"/>
      <c r="Y9817" s="62"/>
      <c r="Z9817" s="105"/>
    </row>
    <row r="9818" spans="23:26" x14ac:dyDescent="0.25">
      <c r="W9818" s="104"/>
      <c r="X9818" s="199"/>
      <c r="Y9818" s="62"/>
      <c r="Z9818" s="105"/>
    </row>
    <row r="9819" spans="23:26" x14ac:dyDescent="0.25">
      <c r="W9819" s="104"/>
      <c r="X9819" s="199"/>
      <c r="Y9819" s="62"/>
      <c r="Z9819" s="105"/>
    </row>
    <row r="9820" spans="23:26" x14ac:dyDescent="0.25">
      <c r="W9820" s="104"/>
      <c r="X9820" s="199"/>
      <c r="Y9820" s="62"/>
      <c r="Z9820" s="105"/>
    </row>
    <row r="9821" spans="23:26" x14ac:dyDescent="0.25">
      <c r="W9821" s="104"/>
      <c r="X9821" s="199"/>
      <c r="Y9821" s="62"/>
      <c r="Z9821" s="105"/>
    </row>
    <row r="9822" spans="23:26" x14ac:dyDescent="0.25">
      <c r="W9822" s="104"/>
      <c r="X9822" s="199"/>
      <c r="Y9822" s="62"/>
      <c r="Z9822" s="105"/>
    </row>
    <row r="9823" spans="23:26" x14ac:dyDescent="0.25">
      <c r="W9823" s="104"/>
      <c r="X9823" s="199"/>
      <c r="Y9823" s="62"/>
      <c r="Z9823" s="105"/>
    </row>
    <row r="9824" spans="23:26" x14ac:dyDescent="0.25">
      <c r="W9824" s="104"/>
      <c r="X9824" s="199"/>
      <c r="Y9824" s="62"/>
      <c r="Z9824" s="105"/>
    </row>
    <row r="9825" spans="23:26" x14ac:dyDescent="0.25">
      <c r="W9825" s="104"/>
      <c r="X9825" s="199"/>
      <c r="Y9825" s="62"/>
      <c r="Z9825" s="105"/>
    </row>
    <row r="9826" spans="23:26" x14ac:dyDescent="0.25">
      <c r="W9826" s="104"/>
      <c r="X9826" s="199"/>
      <c r="Y9826" s="62"/>
      <c r="Z9826" s="105"/>
    </row>
    <row r="9827" spans="23:26" x14ac:dyDescent="0.25">
      <c r="W9827" s="104"/>
      <c r="X9827" s="199"/>
      <c r="Y9827" s="62"/>
      <c r="Z9827" s="105"/>
    </row>
    <row r="9828" spans="23:26" x14ac:dyDescent="0.25">
      <c r="W9828" s="104"/>
      <c r="X9828" s="199"/>
      <c r="Y9828" s="62"/>
      <c r="Z9828" s="105"/>
    </row>
    <row r="9829" spans="23:26" x14ac:dyDescent="0.25">
      <c r="W9829" s="104"/>
      <c r="X9829" s="199"/>
      <c r="Y9829" s="62"/>
      <c r="Z9829" s="105"/>
    </row>
    <row r="9830" spans="23:26" x14ac:dyDescent="0.25">
      <c r="W9830" s="104"/>
      <c r="X9830" s="199"/>
      <c r="Y9830" s="62"/>
      <c r="Z9830" s="105"/>
    </row>
    <row r="9831" spans="23:26" x14ac:dyDescent="0.25">
      <c r="W9831" s="104"/>
      <c r="X9831" s="199"/>
      <c r="Y9831" s="62"/>
      <c r="Z9831" s="105"/>
    </row>
    <row r="9832" spans="23:26" x14ac:dyDescent="0.25">
      <c r="W9832" s="104"/>
      <c r="X9832" s="199"/>
      <c r="Y9832" s="62"/>
      <c r="Z9832" s="105"/>
    </row>
    <row r="9833" spans="23:26" x14ac:dyDescent="0.25">
      <c r="W9833" s="104"/>
      <c r="X9833" s="199"/>
      <c r="Y9833" s="62"/>
      <c r="Z9833" s="105"/>
    </row>
    <row r="9834" spans="23:26" x14ac:dyDescent="0.25">
      <c r="W9834" s="104"/>
      <c r="X9834" s="199"/>
      <c r="Y9834" s="62"/>
      <c r="Z9834" s="105"/>
    </row>
    <row r="9835" spans="23:26" x14ac:dyDescent="0.25">
      <c r="W9835" s="104"/>
      <c r="X9835" s="199"/>
      <c r="Y9835" s="62"/>
      <c r="Z9835" s="105"/>
    </row>
    <row r="9836" spans="23:26" x14ac:dyDescent="0.25">
      <c r="W9836" s="104"/>
      <c r="X9836" s="199"/>
      <c r="Y9836" s="62"/>
      <c r="Z9836" s="105"/>
    </row>
    <row r="9837" spans="23:26" x14ac:dyDescent="0.25">
      <c r="W9837" s="104"/>
      <c r="X9837" s="199"/>
      <c r="Y9837" s="62"/>
      <c r="Z9837" s="105"/>
    </row>
    <row r="9838" spans="23:26" x14ac:dyDescent="0.25">
      <c r="W9838" s="104"/>
      <c r="X9838" s="199"/>
      <c r="Y9838" s="62"/>
      <c r="Z9838" s="105"/>
    </row>
    <row r="9839" spans="23:26" x14ac:dyDescent="0.25">
      <c r="W9839" s="104"/>
      <c r="X9839" s="199"/>
      <c r="Y9839" s="62"/>
      <c r="Z9839" s="105"/>
    </row>
    <row r="9840" spans="23:26" x14ac:dyDescent="0.25">
      <c r="W9840" s="104"/>
      <c r="X9840" s="199"/>
      <c r="Y9840" s="62"/>
      <c r="Z9840" s="105"/>
    </row>
    <row r="9841" spans="23:26" x14ac:dyDescent="0.25">
      <c r="W9841" s="104"/>
      <c r="X9841" s="199"/>
      <c r="Y9841" s="62"/>
      <c r="Z9841" s="105"/>
    </row>
    <row r="9842" spans="23:26" x14ac:dyDescent="0.25">
      <c r="W9842" s="104"/>
      <c r="X9842" s="199"/>
      <c r="Y9842" s="62"/>
      <c r="Z9842" s="105"/>
    </row>
    <row r="9843" spans="23:26" x14ac:dyDescent="0.25">
      <c r="W9843" s="104"/>
      <c r="X9843" s="199"/>
      <c r="Y9843" s="62"/>
      <c r="Z9843" s="105"/>
    </row>
    <row r="9844" spans="23:26" x14ac:dyDescent="0.25">
      <c r="W9844" s="104"/>
      <c r="X9844" s="199"/>
      <c r="Y9844" s="62"/>
      <c r="Z9844" s="105"/>
    </row>
    <row r="9845" spans="23:26" x14ac:dyDescent="0.25">
      <c r="W9845" s="104"/>
      <c r="X9845" s="199"/>
      <c r="Y9845" s="62"/>
      <c r="Z9845" s="105"/>
    </row>
    <row r="9846" spans="23:26" x14ac:dyDescent="0.25">
      <c r="W9846" s="104"/>
      <c r="X9846" s="199"/>
      <c r="Y9846" s="62"/>
      <c r="Z9846" s="105"/>
    </row>
    <row r="9847" spans="23:26" x14ac:dyDescent="0.25">
      <c r="W9847" s="104"/>
      <c r="X9847" s="199"/>
      <c r="Y9847" s="62"/>
      <c r="Z9847" s="105"/>
    </row>
    <row r="9848" spans="23:26" x14ac:dyDescent="0.25">
      <c r="W9848" s="104"/>
      <c r="X9848" s="199"/>
      <c r="Y9848" s="62"/>
      <c r="Z9848" s="105"/>
    </row>
    <row r="9849" spans="23:26" x14ac:dyDescent="0.25">
      <c r="W9849" s="104"/>
      <c r="X9849" s="199"/>
      <c r="Y9849" s="62"/>
      <c r="Z9849" s="105"/>
    </row>
    <row r="9850" spans="23:26" x14ac:dyDescent="0.25">
      <c r="W9850" s="104"/>
      <c r="X9850" s="199"/>
      <c r="Y9850" s="62"/>
      <c r="Z9850" s="105"/>
    </row>
    <row r="9851" spans="23:26" x14ac:dyDescent="0.25">
      <c r="W9851" s="104"/>
      <c r="X9851" s="199"/>
      <c r="Y9851" s="62"/>
      <c r="Z9851" s="105"/>
    </row>
    <row r="9852" spans="23:26" x14ac:dyDescent="0.25">
      <c r="W9852" s="104"/>
      <c r="X9852" s="199"/>
      <c r="Y9852" s="62"/>
      <c r="Z9852" s="105"/>
    </row>
    <row r="9853" spans="23:26" x14ac:dyDescent="0.25">
      <c r="W9853" s="104"/>
      <c r="X9853" s="199"/>
      <c r="Y9853" s="62"/>
      <c r="Z9853" s="105"/>
    </row>
    <row r="9854" spans="23:26" x14ac:dyDescent="0.25">
      <c r="W9854" s="104"/>
      <c r="X9854" s="199"/>
      <c r="Y9854" s="62"/>
      <c r="Z9854" s="105"/>
    </row>
    <row r="9855" spans="23:26" x14ac:dyDescent="0.25">
      <c r="W9855" s="104"/>
      <c r="X9855" s="199"/>
      <c r="Y9855" s="62"/>
      <c r="Z9855" s="105"/>
    </row>
    <row r="9856" spans="23:26" x14ac:dyDescent="0.25">
      <c r="W9856" s="104"/>
      <c r="X9856" s="199"/>
      <c r="Y9856" s="62"/>
      <c r="Z9856" s="105"/>
    </row>
    <row r="9857" spans="23:26" x14ac:dyDescent="0.25">
      <c r="W9857" s="104"/>
      <c r="X9857" s="199"/>
      <c r="Y9857" s="62"/>
      <c r="Z9857" s="105"/>
    </row>
    <row r="9858" spans="23:26" x14ac:dyDescent="0.25">
      <c r="W9858" s="104"/>
      <c r="X9858" s="199"/>
      <c r="Y9858" s="62"/>
      <c r="Z9858" s="105"/>
    </row>
    <row r="9859" spans="23:26" x14ac:dyDescent="0.25">
      <c r="W9859" s="104"/>
      <c r="X9859" s="199"/>
      <c r="Y9859" s="62"/>
      <c r="Z9859" s="105"/>
    </row>
    <row r="9860" spans="23:26" x14ac:dyDescent="0.25">
      <c r="W9860" s="104"/>
      <c r="X9860" s="199"/>
      <c r="Y9860" s="62"/>
      <c r="Z9860" s="105"/>
    </row>
    <row r="9861" spans="23:26" x14ac:dyDescent="0.25">
      <c r="W9861" s="104"/>
      <c r="X9861" s="199"/>
      <c r="Y9861" s="62"/>
      <c r="Z9861" s="105"/>
    </row>
    <row r="9862" spans="23:26" x14ac:dyDescent="0.25">
      <c r="W9862" s="104"/>
      <c r="X9862" s="199"/>
      <c r="Y9862" s="62"/>
      <c r="Z9862" s="105"/>
    </row>
    <row r="9863" spans="23:26" x14ac:dyDescent="0.25">
      <c r="W9863" s="104"/>
      <c r="X9863" s="199"/>
      <c r="Y9863" s="62"/>
      <c r="Z9863" s="105"/>
    </row>
    <row r="9864" spans="23:26" x14ac:dyDescent="0.25">
      <c r="W9864" s="104"/>
      <c r="X9864" s="199"/>
      <c r="Y9864" s="62"/>
      <c r="Z9864" s="105"/>
    </row>
    <row r="9865" spans="23:26" x14ac:dyDescent="0.25">
      <c r="W9865" s="104"/>
      <c r="X9865" s="199"/>
      <c r="Y9865" s="62"/>
      <c r="Z9865" s="105"/>
    </row>
    <row r="9866" spans="23:26" x14ac:dyDescent="0.25">
      <c r="W9866" s="104"/>
      <c r="X9866" s="199"/>
      <c r="Y9866" s="62"/>
      <c r="Z9866" s="105"/>
    </row>
    <row r="9867" spans="23:26" x14ac:dyDescent="0.25">
      <c r="W9867" s="104"/>
      <c r="X9867" s="199"/>
      <c r="Y9867" s="62"/>
      <c r="Z9867" s="105"/>
    </row>
    <row r="9868" spans="23:26" x14ac:dyDescent="0.25">
      <c r="W9868" s="104"/>
      <c r="X9868" s="199"/>
      <c r="Y9868" s="62"/>
      <c r="Z9868" s="105"/>
    </row>
    <row r="9869" spans="23:26" x14ac:dyDescent="0.25">
      <c r="W9869" s="104"/>
      <c r="X9869" s="199"/>
      <c r="Y9869" s="62"/>
      <c r="Z9869" s="105"/>
    </row>
    <row r="9870" spans="23:26" x14ac:dyDescent="0.25">
      <c r="W9870" s="104"/>
      <c r="X9870" s="199"/>
      <c r="Y9870" s="62"/>
      <c r="Z9870" s="105"/>
    </row>
    <row r="9871" spans="23:26" x14ac:dyDescent="0.25">
      <c r="W9871" s="104"/>
      <c r="X9871" s="199"/>
      <c r="Y9871" s="62"/>
      <c r="Z9871" s="105"/>
    </row>
    <row r="9872" spans="23:26" x14ac:dyDescent="0.25">
      <c r="W9872" s="104"/>
      <c r="X9872" s="199"/>
      <c r="Y9872" s="62"/>
      <c r="Z9872" s="105"/>
    </row>
    <row r="9873" spans="23:26" x14ac:dyDescent="0.25">
      <c r="W9873" s="104"/>
      <c r="X9873" s="199"/>
      <c r="Y9873" s="62"/>
      <c r="Z9873" s="105"/>
    </row>
    <row r="9874" spans="23:26" x14ac:dyDescent="0.25">
      <c r="W9874" s="104"/>
      <c r="X9874" s="199"/>
      <c r="Y9874" s="62"/>
      <c r="Z9874" s="105"/>
    </row>
    <row r="9875" spans="23:26" x14ac:dyDescent="0.25">
      <c r="W9875" s="104"/>
      <c r="X9875" s="199"/>
      <c r="Y9875" s="62"/>
      <c r="Z9875" s="105"/>
    </row>
    <row r="9876" spans="23:26" x14ac:dyDescent="0.25">
      <c r="W9876" s="104"/>
      <c r="X9876" s="199"/>
      <c r="Y9876" s="62"/>
      <c r="Z9876" s="105"/>
    </row>
    <row r="9877" spans="23:26" x14ac:dyDescent="0.25">
      <c r="W9877" s="104"/>
      <c r="X9877" s="199"/>
      <c r="Y9877" s="62"/>
      <c r="Z9877" s="105"/>
    </row>
    <row r="9878" spans="23:26" x14ac:dyDescent="0.25">
      <c r="W9878" s="104"/>
      <c r="X9878" s="199"/>
      <c r="Y9878" s="62"/>
      <c r="Z9878" s="105"/>
    </row>
    <row r="9879" spans="23:26" x14ac:dyDescent="0.25">
      <c r="W9879" s="104"/>
      <c r="X9879" s="199"/>
      <c r="Y9879" s="62"/>
      <c r="Z9879" s="105"/>
    </row>
    <row r="9880" spans="23:26" x14ac:dyDescent="0.25">
      <c r="W9880" s="104"/>
      <c r="X9880" s="199"/>
      <c r="Y9880" s="62"/>
      <c r="Z9880" s="105"/>
    </row>
    <row r="9881" spans="23:26" x14ac:dyDescent="0.25">
      <c r="W9881" s="104"/>
      <c r="X9881" s="199"/>
      <c r="Y9881" s="62"/>
      <c r="Z9881" s="105"/>
    </row>
    <row r="9882" spans="23:26" x14ac:dyDescent="0.25">
      <c r="W9882" s="104"/>
      <c r="X9882" s="199"/>
      <c r="Y9882" s="62"/>
      <c r="Z9882" s="105"/>
    </row>
    <row r="9883" spans="23:26" x14ac:dyDescent="0.25">
      <c r="W9883" s="104"/>
      <c r="X9883" s="199"/>
      <c r="Y9883" s="62"/>
      <c r="Z9883" s="105"/>
    </row>
    <row r="9884" spans="23:26" x14ac:dyDescent="0.25">
      <c r="W9884" s="104"/>
      <c r="X9884" s="199"/>
      <c r="Y9884" s="62"/>
      <c r="Z9884" s="105"/>
    </row>
    <row r="9885" spans="23:26" x14ac:dyDescent="0.25">
      <c r="W9885" s="104"/>
      <c r="X9885" s="199"/>
      <c r="Y9885" s="62"/>
      <c r="Z9885" s="105"/>
    </row>
    <row r="9886" spans="23:26" x14ac:dyDescent="0.25">
      <c r="W9886" s="104"/>
      <c r="X9886" s="199"/>
      <c r="Y9886" s="62"/>
      <c r="Z9886" s="105"/>
    </row>
    <row r="9887" spans="23:26" x14ac:dyDescent="0.25">
      <c r="W9887" s="104"/>
      <c r="X9887" s="199"/>
      <c r="Y9887" s="62"/>
      <c r="Z9887" s="105"/>
    </row>
    <row r="9888" spans="23:26" x14ac:dyDescent="0.25">
      <c r="W9888" s="104"/>
      <c r="X9888" s="199"/>
      <c r="Y9888" s="62"/>
      <c r="Z9888" s="105"/>
    </row>
    <row r="9889" spans="23:26" x14ac:dyDescent="0.25">
      <c r="W9889" s="104"/>
      <c r="X9889" s="199"/>
      <c r="Y9889" s="62"/>
      <c r="Z9889" s="105"/>
    </row>
    <row r="9890" spans="23:26" x14ac:dyDescent="0.25">
      <c r="W9890" s="104"/>
      <c r="X9890" s="199"/>
      <c r="Y9890" s="62"/>
      <c r="Z9890" s="105"/>
    </row>
    <row r="9891" spans="23:26" x14ac:dyDescent="0.25">
      <c r="W9891" s="104"/>
      <c r="X9891" s="199"/>
      <c r="Y9891" s="62"/>
      <c r="Z9891" s="105"/>
    </row>
    <row r="9892" spans="23:26" x14ac:dyDescent="0.25">
      <c r="W9892" s="104"/>
      <c r="X9892" s="199"/>
      <c r="Y9892" s="62"/>
      <c r="Z9892" s="105"/>
    </row>
    <row r="9893" spans="23:26" x14ac:dyDescent="0.25">
      <c r="W9893" s="104"/>
      <c r="X9893" s="199"/>
      <c r="Y9893" s="62"/>
      <c r="Z9893" s="105"/>
    </row>
    <row r="9894" spans="23:26" x14ac:dyDescent="0.25">
      <c r="W9894" s="104"/>
      <c r="X9894" s="199"/>
      <c r="Y9894" s="62"/>
      <c r="Z9894" s="105"/>
    </row>
    <row r="9895" spans="23:26" x14ac:dyDescent="0.25">
      <c r="W9895" s="104"/>
      <c r="X9895" s="199"/>
      <c r="Y9895" s="62"/>
      <c r="Z9895" s="105"/>
    </row>
    <row r="9896" spans="23:26" x14ac:dyDescent="0.25">
      <c r="W9896" s="104"/>
      <c r="X9896" s="199"/>
      <c r="Y9896" s="62"/>
      <c r="Z9896" s="105"/>
    </row>
    <row r="9897" spans="23:26" x14ac:dyDescent="0.25">
      <c r="W9897" s="104"/>
      <c r="X9897" s="199"/>
      <c r="Y9897" s="62"/>
      <c r="Z9897" s="105"/>
    </row>
    <row r="9898" spans="23:26" x14ac:dyDescent="0.25">
      <c r="W9898" s="104"/>
      <c r="X9898" s="199"/>
      <c r="Y9898" s="62"/>
      <c r="Z9898" s="105"/>
    </row>
    <row r="9899" spans="23:26" x14ac:dyDescent="0.25">
      <c r="W9899" s="104"/>
      <c r="X9899" s="199"/>
      <c r="Y9899" s="62"/>
      <c r="Z9899" s="105"/>
    </row>
    <row r="9900" spans="23:26" x14ac:dyDescent="0.25">
      <c r="W9900" s="104"/>
      <c r="X9900" s="199"/>
      <c r="Y9900" s="62"/>
      <c r="Z9900" s="105"/>
    </row>
    <row r="9901" spans="23:26" x14ac:dyDescent="0.25">
      <c r="W9901" s="104"/>
      <c r="X9901" s="199"/>
      <c r="Y9901" s="62"/>
      <c r="Z9901" s="105"/>
    </row>
    <row r="9902" spans="23:26" x14ac:dyDescent="0.25">
      <c r="W9902" s="104"/>
      <c r="X9902" s="199"/>
      <c r="Y9902" s="62"/>
      <c r="Z9902" s="105"/>
    </row>
    <row r="9903" spans="23:26" x14ac:dyDescent="0.25">
      <c r="W9903" s="104"/>
      <c r="X9903" s="199"/>
      <c r="Y9903" s="62"/>
      <c r="Z9903" s="105"/>
    </row>
    <row r="9904" spans="23:26" x14ac:dyDescent="0.25">
      <c r="W9904" s="104"/>
      <c r="X9904" s="199"/>
      <c r="Y9904" s="62"/>
      <c r="Z9904" s="105"/>
    </row>
    <row r="9905" spans="23:26" x14ac:dyDescent="0.25">
      <c r="W9905" s="104"/>
      <c r="X9905" s="199"/>
      <c r="Y9905" s="62"/>
      <c r="Z9905" s="105"/>
    </row>
    <row r="9906" spans="23:26" x14ac:dyDescent="0.25">
      <c r="W9906" s="104"/>
      <c r="X9906" s="199"/>
      <c r="Y9906" s="62"/>
      <c r="Z9906" s="105"/>
    </row>
    <row r="9907" spans="23:26" x14ac:dyDescent="0.25">
      <c r="W9907" s="104"/>
      <c r="X9907" s="199"/>
      <c r="Y9907" s="62"/>
      <c r="Z9907" s="105"/>
    </row>
    <row r="9908" spans="23:26" x14ac:dyDescent="0.25">
      <c r="W9908" s="104"/>
      <c r="X9908" s="199"/>
      <c r="Y9908" s="62"/>
      <c r="Z9908" s="105"/>
    </row>
    <row r="9909" spans="23:26" x14ac:dyDescent="0.25">
      <c r="W9909" s="104"/>
      <c r="X9909" s="199"/>
      <c r="Y9909" s="62"/>
      <c r="Z9909" s="105"/>
    </row>
    <row r="9910" spans="23:26" x14ac:dyDescent="0.25">
      <c r="W9910" s="104"/>
      <c r="X9910" s="199"/>
      <c r="Y9910" s="62"/>
      <c r="Z9910" s="105"/>
    </row>
    <row r="9911" spans="23:26" x14ac:dyDescent="0.25">
      <c r="W9911" s="104"/>
      <c r="X9911" s="199"/>
      <c r="Y9911" s="62"/>
      <c r="Z9911" s="105"/>
    </row>
    <row r="9912" spans="23:26" x14ac:dyDescent="0.25">
      <c r="W9912" s="104"/>
      <c r="X9912" s="199"/>
      <c r="Y9912" s="62"/>
      <c r="Z9912" s="105"/>
    </row>
    <row r="9913" spans="23:26" x14ac:dyDescent="0.25">
      <c r="W9913" s="104"/>
      <c r="X9913" s="199"/>
      <c r="Y9913" s="62"/>
      <c r="Z9913" s="105"/>
    </row>
    <row r="9914" spans="23:26" x14ac:dyDescent="0.25">
      <c r="W9914" s="104"/>
      <c r="X9914" s="199"/>
      <c r="Y9914" s="62"/>
      <c r="Z9914" s="105"/>
    </row>
    <row r="9915" spans="23:26" x14ac:dyDescent="0.25">
      <c r="W9915" s="104"/>
      <c r="X9915" s="199"/>
      <c r="Y9915" s="62"/>
      <c r="Z9915" s="105"/>
    </row>
    <row r="9916" spans="23:26" x14ac:dyDescent="0.25">
      <c r="W9916" s="104"/>
      <c r="X9916" s="199"/>
      <c r="Y9916" s="62"/>
      <c r="Z9916" s="105"/>
    </row>
    <row r="9917" spans="23:26" x14ac:dyDescent="0.25">
      <c r="W9917" s="104"/>
      <c r="X9917" s="199"/>
      <c r="Y9917" s="62"/>
      <c r="Z9917" s="105"/>
    </row>
    <row r="9918" spans="23:26" x14ac:dyDescent="0.25">
      <c r="W9918" s="104"/>
      <c r="X9918" s="199"/>
      <c r="Y9918" s="62"/>
      <c r="Z9918" s="105"/>
    </row>
    <row r="9919" spans="23:26" x14ac:dyDescent="0.25">
      <c r="W9919" s="104"/>
      <c r="X9919" s="199"/>
      <c r="Y9919" s="62"/>
      <c r="Z9919" s="105"/>
    </row>
    <row r="9920" spans="23:26" x14ac:dyDescent="0.25">
      <c r="W9920" s="104"/>
      <c r="X9920" s="199"/>
      <c r="Y9920" s="62"/>
      <c r="Z9920" s="105"/>
    </row>
    <row r="9921" spans="23:26" x14ac:dyDescent="0.25">
      <c r="W9921" s="104"/>
      <c r="X9921" s="199"/>
      <c r="Y9921" s="62"/>
      <c r="Z9921" s="105"/>
    </row>
    <row r="9922" spans="23:26" x14ac:dyDescent="0.25">
      <c r="W9922" s="104"/>
      <c r="X9922" s="199"/>
      <c r="Y9922" s="62"/>
      <c r="Z9922" s="105"/>
    </row>
    <row r="9923" spans="23:26" x14ac:dyDescent="0.25">
      <c r="W9923" s="104"/>
      <c r="X9923" s="199"/>
      <c r="Y9923" s="62"/>
      <c r="Z9923" s="105"/>
    </row>
    <row r="9924" spans="23:26" x14ac:dyDescent="0.25">
      <c r="W9924" s="104"/>
      <c r="X9924" s="199"/>
      <c r="Y9924" s="62"/>
      <c r="Z9924" s="105"/>
    </row>
    <row r="9925" spans="23:26" x14ac:dyDescent="0.25">
      <c r="W9925" s="104"/>
      <c r="X9925" s="199"/>
      <c r="Y9925" s="62"/>
      <c r="Z9925" s="105"/>
    </row>
    <row r="9926" spans="23:26" x14ac:dyDescent="0.25">
      <c r="W9926" s="104"/>
      <c r="X9926" s="199"/>
      <c r="Y9926" s="62"/>
      <c r="Z9926" s="105"/>
    </row>
    <row r="9927" spans="23:26" x14ac:dyDescent="0.25">
      <c r="W9927" s="104"/>
      <c r="X9927" s="199"/>
      <c r="Y9927" s="62"/>
      <c r="Z9927" s="105"/>
    </row>
    <row r="9928" spans="23:26" x14ac:dyDescent="0.25">
      <c r="W9928" s="104"/>
      <c r="X9928" s="199"/>
      <c r="Y9928" s="62"/>
      <c r="Z9928" s="105"/>
    </row>
    <row r="9929" spans="23:26" x14ac:dyDescent="0.25">
      <c r="W9929" s="104"/>
      <c r="X9929" s="199"/>
      <c r="Y9929" s="62"/>
      <c r="Z9929" s="105"/>
    </row>
    <row r="9930" spans="23:26" x14ac:dyDescent="0.25">
      <c r="W9930" s="104"/>
      <c r="X9930" s="199"/>
      <c r="Y9930" s="62"/>
      <c r="Z9930" s="105"/>
    </row>
    <row r="9931" spans="23:26" x14ac:dyDescent="0.25">
      <c r="W9931" s="104"/>
      <c r="X9931" s="199"/>
      <c r="Y9931" s="62"/>
      <c r="Z9931" s="105"/>
    </row>
    <row r="9932" spans="23:26" x14ac:dyDescent="0.25">
      <c r="W9932" s="104"/>
      <c r="X9932" s="199"/>
      <c r="Y9932" s="62"/>
      <c r="Z9932" s="105"/>
    </row>
    <row r="9933" spans="23:26" x14ac:dyDescent="0.25">
      <c r="W9933" s="104"/>
      <c r="X9933" s="199"/>
      <c r="Y9933" s="62"/>
      <c r="Z9933" s="105"/>
    </row>
    <row r="9934" spans="23:26" x14ac:dyDescent="0.25">
      <c r="W9934" s="104"/>
      <c r="X9934" s="199"/>
      <c r="Y9934" s="62"/>
      <c r="Z9934" s="105"/>
    </row>
    <row r="9935" spans="23:26" x14ac:dyDescent="0.25">
      <c r="W9935" s="104"/>
      <c r="X9935" s="199"/>
      <c r="Y9935" s="62"/>
      <c r="Z9935" s="105"/>
    </row>
    <row r="9936" spans="23:26" x14ac:dyDescent="0.25">
      <c r="W9936" s="104"/>
      <c r="X9936" s="199"/>
      <c r="Y9936" s="62"/>
      <c r="Z9936" s="105"/>
    </row>
    <row r="9937" spans="23:26" x14ac:dyDescent="0.25">
      <c r="W9937" s="104"/>
      <c r="X9937" s="199"/>
      <c r="Y9937" s="62"/>
      <c r="Z9937" s="105"/>
    </row>
    <row r="9938" spans="23:26" x14ac:dyDescent="0.25">
      <c r="W9938" s="104"/>
      <c r="X9938" s="199"/>
      <c r="Y9938" s="62"/>
      <c r="Z9938" s="105"/>
    </row>
    <row r="9939" spans="23:26" x14ac:dyDescent="0.25">
      <c r="W9939" s="104"/>
      <c r="X9939" s="199"/>
      <c r="Y9939" s="62"/>
      <c r="Z9939" s="105"/>
    </row>
    <row r="9940" spans="23:26" x14ac:dyDescent="0.25">
      <c r="W9940" s="104"/>
      <c r="X9940" s="199"/>
      <c r="Y9940" s="62"/>
      <c r="Z9940" s="105"/>
    </row>
    <row r="9941" spans="23:26" x14ac:dyDescent="0.25">
      <c r="W9941" s="104"/>
      <c r="X9941" s="199"/>
      <c r="Y9941" s="62"/>
      <c r="Z9941" s="105"/>
    </row>
    <row r="9942" spans="23:26" x14ac:dyDescent="0.25">
      <c r="W9942" s="104"/>
      <c r="X9942" s="199"/>
      <c r="Y9942" s="62"/>
      <c r="Z9942" s="105"/>
    </row>
    <row r="9943" spans="23:26" x14ac:dyDescent="0.25">
      <c r="W9943" s="104"/>
      <c r="X9943" s="199"/>
      <c r="Y9943" s="62"/>
      <c r="Z9943" s="105"/>
    </row>
    <row r="9944" spans="23:26" x14ac:dyDescent="0.25">
      <c r="W9944" s="104"/>
      <c r="X9944" s="199"/>
      <c r="Y9944" s="62"/>
      <c r="Z9944" s="105"/>
    </row>
    <row r="9945" spans="23:26" x14ac:dyDescent="0.25">
      <c r="W9945" s="104"/>
      <c r="X9945" s="199"/>
      <c r="Y9945" s="62"/>
      <c r="Z9945" s="105"/>
    </row>
    <row r="9946" spans="23:26" x14ac:dyDescent="0.25">
      <c r="W9946" s="104"/>
      <c r="X9946" s="199"/>
      <c r="Y9946" s="62"/>
      <c r="Z9946" s="105"/>
    </row>
    <row r="9947" spans="23:26" x14ac:dyDescent="0.25">
      <c r="W9947" s="104"/>
      <c r="X9947" s="199"/>
      <c r="Y9947" s="62"/>
      <c r="Z9947" s="105"/>
    </row>
    <row r="9948" spans="23:26" x14ac:dyDescent="0.25">
      <c r="W9948" s="104"/>
      <c r="X9948" s="199"/>
      <c r="Y9948" s="62"/>
      <c r="Z9948" s="105"/>
    </row>
    <row r="9949" spans="23:26" x14ac:dyDescent="0.25">
      <c r="W9949" s="104"/>
      <c r="X9949" s="199"/>
      <c r="Y9949" s="62"/>
      <c r="Z9949" s="105"/>
    </row>
    <row r="9950" spans="23:26" x14ac:dyDescent="0.25">
      <c r="W9950" s="104"/>
      <c r="X9950" s="199"/>
      <c r="Y9950" s="62"/>
      <c r="Z9950" s="105"/>
    </row>
    <row r="9951" spans="23:26" x14ac:dyDescent="0.25">
      <c r="W9951" s="104"/>
      <c r="X9951" s="199"/>
      <c r="Y9951" s="62"/>
      <c r="Z9951" s="105"/>
    </row>
    <row r="9952" spans="23:26" x14ac:dyDescent="0.25">
      <c r="W9952" s="104"/>
      <c r="X9952" s="199"/>
      <c r="Y9952" s="62"/>
      <c r="Z9952" s="105"/>
    </row>
    <row r="9953" spans="23:26" x14ac:dyDescent="0.25">
      <c r="W9953" s="104"/>
      <c r="X9953" s="199"/>
      <c r="Y9953" s="62"/>
      <c r="Z9953" s="105"/>
    </row>
    <row r="9954" spans="23:26" x14ac:dyDescent="0.25">
      <c r="W9954" s="104"/>
      <c r="X9954" s="199"/>
      <c r="Y9954" s="62"/>
      <c r="Z9954" s="105"/>
    </row>
    <row r="9955" spans="23:26" x14ac:dyDescent="0.25">
      <c r="W9955" s="104"/>
      <c r="X9955" s="199"/>
      <c r="Y9955" s="62"/>
      <c r="Z9955" s="105"/>
    </row>
    <row r="9956" spans="23:26" x14ac:dyDescent="0.25">
      <c r="W9956" s="104"/>
      <c r="X9956" s="199"/>
      <c r="Y9956" s="62"/>
      <c r="Z9956" s="105"/>
    </row>
    <row r="9957" spans="23:26" x14ac:dyDescent="0.25">
      <c r="W9957" s="104"/>
      <c r="X9957" s="199"/>
      <c r="Y9957" s="62"/>
      <c r="Z9957" s="105"/>
    </row>
    <row r="9958" spans="23:26" x14ac:dyDescent="0.25">
      <c r="W9958" s="104"/>
      <c r="X9958" s="199"/>
      <c r="Y9958" s="62"/>
      <c r="Z9958" s="105"/>
    </row>
    <row r="9959" spans="23:26" x14ac:dyDescent="0.25">
      <c r="W9959" s="104"/>
      <c r="X9959" s="199"/>
      <c r="Y9959" s="62"/>
      <c r="Z9959" s="105"/>
    </row>
    <row r="9960" spans="23:26" x14ac:dyDescent="0.25">
      <c r="W9960" s="104"/>
      <c r="X9960" s="199"/>
      <c r="Y9960" s="62"/>
      <c r="Z9960" s="105"/>
    </row>
    <row r="9961" spans="23:26" x14ac:dyDescent="0.25">
      <c r="W9961" s="104"/>
      <c r="X9961" s="199"/>
      <c r="Y9961" s="62"/>
      <c r="Z9961" s="105"/>
    </row>
    <row r="9962" spans="23:26" x14ac:dyDescent="0.25">
      <c r="W9962" s="104"/>
      <c r="X9962" s="199"/>
      <c r="Y9962" s="62"/>
      <c r="Z9962" s="105"/>
    </row>
    <row r="9963" spans="23:26" x14ac:dyDescent="0.25">
      <c r="W9963" s="104"/>
      <c r="X9963" s="199"/>
      <c r="Y9963" s="62"/>
      <c r="Z9963" s="105"/>
    </row>
    <row r="9964" spans="23:26" x14ac:dyDescent="0.25">
      <c r="W9964" s="104"/>
      <c r="X9964" s="199"/>
      <c r="Y9964" s="62"/>
      <c r="Z9964" s="105"/>
    </row>
    <row r="9965" spans="23:26" x14ac:dyDescent="0.25">
      <c r="W9965" s="104"/>
      <c r="X9965" s="199"/>
      <c r="Y9965" s="62"/>
      <c r="Z9965" s="105"/>
    </row>
    <row r="9966" spans="23:26" x14ac:dyDescent="0.25">
      <c r="W9966" s="104"/>
      <c r="X9966" s="199"/>
      <c r="Y9966" s="62"/>
      <c r="Z9966" s="105"/>
    </row>
    <row r="9967" spans="23:26" x14ac:dyDescent="0.25">
      <c r="W9967" s="104"/>
      <c r="X9967" s="199"/>
      <c r="Y9967" s="62"/>
      <c r="Z9967" s="105"/>
    </row>
    <row r="9968" spans="23:26" x14ac:dyDescent="0.25">
      <c r="W9968" s="104"/>
      <c r="X9968" s="199"/>
      <c r="Y9968" s="62"/>
      <c r="Z9968" s="105"/>
    </row>
    <row r="9969" spans="23:26" x14ac:dyDescent="0.25">
      <c r="W9969" s="104"/>
      <c r="X9969" s="199"/>
      <c r="Y9969" s="62"/>
      <c r="Z9969" s="105"/>
    </row>
    <row r="9970" spans="23:26" x14ac:dyDescent="0.25">
      <c r="W9970" s="104"/>
      <c r="X9970" s="199"/>
      <c r="Y9970" s="62"/>
      <c r="Z9970" s="105"/>
    </row>
    <row r="9971" spans="23:26" x14ac:dyDescent="0.25">
      <c r="W9971" s="104"/>
      <c r="X9971" s="199"/>
      <c r="Y9971" s="62"/>
      <c r="Z9971" s="105"/>
    </row>
    <row r="9972" spans="23:26" x14ac:dyDescent="0.25">
      <c r="W9972" s="104"/>
      <c r="X9972" s="199"/>
      <c r="Y9972" s="62"/>
      <c r="Z9972" s="105"/>
    </row>
    <row r="9973" spans="23:26" x14ac:dyDescent="0.25">
      <c r="W9973" s="104"/>
      <c r="X9973" s="199"/>
      <c r="Y9973" s="62"/>
      <c r="Z9973" s="105"/>
    </row>
    <row r="9974" spans="23:26" x14ac:dyDescent="0.25">
      <c r="W9974" s="104"/>
      <c r="X9974" s="199"/>
      <c r="Y9974" s="62"/>
      <c r="Z9974" s="105"/>
    </row>
    <row r="9975" spans="23:26" x14ac:dyDescent="0.25">
      <c r="W9975" s="104"/>
      <c r="X9975" s="199"/>
      <c r="Y9975" s="62"/>
      <c r="Z9975" s="105"/>
    </row>
    <row r="9976" spans="23:26" x14ac:dyDescent="0.25">
      <c r="W9976" s="104"/>
      <c r="X9976" s="199"/>
      <c r="Y9976" s="62"/>
      <c r="Z9976" s="105"/>
    </row>
    <row r="9977" spans="23:26" x14ac:dyDescent="0.25">
      <c r="W9977" s="104"/>
      <c r="X9977" s="199"/>
      <c r="Y9977" s="62"/>
      <c r="Z9977" s="105"/>
    </row>
    <row r="9978" spans="23:26" x14ac:dyDescent="0.25">
      <c r="W9978" s="104"/>
      <c r="X9978" s="199"/>
      <c r="Y9978" s="62"/>
      <c r="Z9978" s="105"/>
    </row>
    <row r="9979" spans="23:26" x14ac:dyDescent="0.25">
      <c r="W9979" s="104"/>
      <c r="X9979" s="199"/>
      <c r="Y9979" s="62"/>
      <c r="Z9979" s="105"/>
    </row>
    <row r="9980" spans="23:26" x14ac:dyDescent="0.25">
      <c r="W9980" s="104"/>
      <c r="X9980" s="199"/>
      <c r="Y9980" s="62"/>
      <c r="Z9980" s="105"/>
    </row>
    <row r="9981" spans="23:26" x14ac:dyDescent="0.25">
      <c r="W9981" s="104"/>
      <c r="X9981" s="199"/>
      <c r="Y9981" s="62"/>
      <c r="Z9981" s="105"/>
    </row>
    <row r="9982" spans="23:26" x14ac:dyDescent="0.25">
      <c r="W9982" s="104"/>
      <c r="X9982" s="199"/>
      <c r="Y9982" s="62"/>
      <c r="Z9982" s="105"/>
    </row>
    <row r="9983" spans="23:26" x14ac:dyDescent="0.25">
      <c r="W9983" s="104"/>
      <c r="X9983" s="199"/>
      <c r="Y9983" s="62"/>
      <c r="Z9983" s="105"/>
    </row>
    <row r="9984" spans="23:26" x14ac:dyDescent="0.25">
      <c r="W9984" s="104"/>
      <c r="X9984" s="199"/>
      <c r="Y9984" s="62"/>
      <c r="Z9984" s="105"/>
    </row>
    <row r="9985" spans="23:26" x14ac:dyDescent="0.25">
      <c r="W9985" s="104"/>
      <c r="X9985" s="199"/>
      <c r="Y9985" s="62"/>
      <c r="Z9985" s="105"/>
    </row>
    <row r="9986" spans="23:26" x14ac:dyDescent="0.25">
      <c r="W9986" s="104"/>
      <c r="X9986" s="199"/>
      <c r="Y9986" s="62"/>
      <c r="Z9986" s="105"/>
    </row>
    <row r="9987" spans="23:26" x14ac:dyDescent="0.25">
      <c r="W9987" s="104"/>
      <c r="X9987" s="199"/>
      <c r="Y9987" s="62"/>
      <c r="Z9987" s="105"/>
    </row>
    <row r="9988" spans="23:26" x14ac:dyDescent="0.25">
      <c r="W9988" s="104"/>
      <c r="X9988" s="199"/>
      <c r="Y9988" s="62"/>
      <c r="Z9988" s="105"/>
    </row>
    <row r="9989" spans="23:26" x14ac:dyDescent="0.25">
      <c r="W9989" s="104"/>
      <c r="X9989" s="199"/>
      <c r="Y9989" s="62"/>
      <c r="Z9989" s="105"/>
    </row>
    <row r="9990" spans="23:26" x14ac:dyDescent="0.25">
      <c r="W9990" s="104"/>
      <c r="X9990" s="199"/>
      <c r="Y9990" s="62"/>
      <c r="Z9990" s="105"/>
    </row>
    <row r="9991" spans="23:26" x14ac:dyDescent="0.25">
      <c r="W9991" s="104"/>
      <c r="X9991" s="199"/>
      <c r="Y9991" s="62"/>
      <c r="Z9991" s="105"/>
    </row>
    <row r="9992" spans="23:26" x14ac:dyDescent="0.25">
      <c r="W9992" s="104"/>
      <c r="X9992" s="199"/>
      <c r="Y9992" s="62"/>
      <c r="Z9992" s="105"/>
    </row>
    <row r="9993" spans="23:26" x14ac:dyDescent="0.25">
      <c r="W9993" s="104"/>
      <c r="X9993" s="199"/>
      <c r="Y9993" s="62"/>
      <c r="Z9993" s="105"/>
    </row>
    <row r="9994" spans="23:26" x14ac:dyDescent="0.25">
      <c r="W9994" s="104"/>
      <c r="X9994" s="199"/>
      <c r="Y9994" s="62"/>
      <c r="Z9994" s="105"/>
    </row>
    <row r="9995" spans="23:26" x14ac:dyDescent="0.25">
      <c r="W9995" s="104"/>
      <c r="X9995" s="199"/>
      <c r="Y9995" s="62"/>
      <c r="Z9995" s="105"/>
    </row>
    <row r="9996" spans="23:26" x14ac:dyDescent="0.25">
      <c r="W9996" s="104"/>
      <c r="X9996" s="199"/>
      <c r="Y9996" s="62"/>
      <c r="Z9996" s="105"/>
    </row>
    <row r="9997" spans="23:26" x14ac:dyDescent="0.25">
      <c r="W9997" s="104"/>
      <c r="X9997" s="199"/>
      <c r="Y9997" s="62"/>
      <c r="Z9997" s="105"/>
    </row>
    <row r="9998" spans="23:26" x14ac:dyDescent="0.25">
      <c r="W9998" s="104"/>
      <c r="X9998" s="199"/>
      <c r="Y9998" s="62"/>
      <c r="Z9998" s="105"/>
    </row>
    <row r="9999" spans="23:26" x14ac:dyDescent="0.25">
      <c r="W9999" s="104"/>
      <c r="X9999" s="199"/>
      <c r="Y9999" s="62"/>
      <c r="Z9999" s="105"/>
    </row>
    <row r="10000" spans="23:26" x14ac:dyDescent="0.25">
      <c r="W10000" s="104"/>
      <c r="X10000" s="199"/>
      <c r="Y10000" s="62"/>
      <c r="Z10000" s="105"/>
    </row>
    <row r="10001" spans="23:26" x14ac:dyDescent="0.25">
      <c r="W10001" s="104"/>
      <c r="X10001" s="199"/>
      <c r="Y10001" s="62"/>
      <c r="Z10001" s="105"/>
    </row>
    <row r="10002" spans="23:26" x14ac:dyDescent="0.25">
      <c r="W10002" s="104"/>
      <c r="X10002" s="199"/>
      <c r="Y10002" s="62"/>
      <c r="Z10002" s="105"/>
    </row>
    <row r="10003" spans="23:26" x14ac:dyDescent="0.25">
      <c r="W10003" s="104"/>
      <c r="X10003" s="199"/>
      <c r="Y10003" s="62"/>
      <c r="Z10003" s="105"/>
    </row>
    <row r="10004" spans="23:26" x14ac:dyDescent="0.25">
      <c r="W10004" s="104"/>
      <c r="X10004" s="199"/>
      <c r="Y10004" s="62"/>
      <c r="Z10004" s="105"/>
    </row>
    <row r="10005" spans="23:26" x14ac:dyDescent="0.25">
      <c r="W10005" s="104"/>
      <c r="X10005" s="199"/>
      <c r="Y10005" s="62"/>
      <c r="Z10005" s="105"/>
    </row>
    <row r="10006" spans="23:26" x14ac:dyDescent="0.25">
      <c r="W10006" s="104"/>
      <c r="X10006" s="199"/>
      <c r="Y10006" s="62"/>
      <c r="Z10006" s="105"/>
    </row>
    <row r="10007" spans="23:26" x14ac:dyDescent="0.25">
      <c r="W10007" s="104"/>
      <c r="X10007" s="199"/>
      <c r="Y10007" s="62"/>
      <c r="Z10007" s="105"/>
    </row>
    <row r="10008" spans="23:26" x14ac:dyDescent="0.25">
      <c r="W10008" s="104"/>
      <c r="X10008" s="199"/>
      <c r="Y10008" s="62"/>
      <c r="Z10008" s="105"/>
    </row>
    <row r="10009" spans="23:26" x14ac:dyDescent="0.25">
      <c r="W10009" s="104"/>
      <c r="X10009" s="199"/>
      <c r="Y10009" s="62"/>
      <c r="Z10009" s="105"/>
    </row>
    <row r="10010" spans="23:26" x14ac:dyDescent="0.25">
      <c r="W10010" s="104"/>
      <c r="X10010" s="199"/>
      <c r="Y10010" s="62"/>
      <c r="Z10010" s="105"/>
    </row>
    <row r="10011" spans="23:26" x14ac:dyDescent="0.25">
      <c r="W10011" s="104"/>
      <c r="X10011" s="199"/>
      <c r="Y10011" s="62"/>
      <c r="Z10011" s="105"/>
    </row>
    <row r="10012" spans="23:26" x14ac:dyDescent="0.25">
      <c r="W10012" s="104"/>
      <c r="X10012" s="199"/>
      <c r="Y10012" s="62"/>
      <c r="Z10012" s="105"/>
    </row>
    <row r="10013" spans="23:26" x14ac:dyDescent="0.25">
      <c r="W10013" s="104"/>
      <c r="X10013" s="199"/>
      <c r="Y10013" s="62"/>
      <c r="Z10013" s="105"/>
    </row>
    <row r="10014" spans="23:26" x14ac:dyDescent="0.25">
      <c r="W10014" s="104"/>
      <c r="X10014" s="199"/>
      <c r="Y10014" s="62"/>
      <c r="Z10014" s="105"/>
    </row>
    <row r="10015" spans="23:26" x14ac:dyDescent="0.25">
      <c r="W10015" s="104"/>
      <c r="X10015" s="199"/>
      <c r="Y10015" s="62"/>
      <c r="Z10015" s="105"/>
    </row>
    <row r="10016" spans="23:26" x14ac:dyDescent="0.25">
      <c r="W10016" s="104"/>
      <c r="X10016" s="199"/>
      <c r="Y10016" s="62"/>
      <c r="Z10016" s="105"/>
    </row>
    <row r="10017" spans="23:26" x14ac:dyDescent="0.25">
      <c r="W10017" s="104"/>
      <c r="X10017" s="199"/>
      <c r="Y10017" s="62"/>
      <c r="Z10017" s="105"/>
    </row>
    <row r="10018" spans="23:26" x14ac:dyDescent="0.25">
      <c r="W10018" s="104"/>
      <c r="X10018" s="199"/>
      <c r="Y10018" s="62"/>
      <c r="Z10018" s="105"/>
    </row>
    <row r="10019" spans="23:26" x14ac:dyDescent="0.25">
      <c r="W10019" s="104"/>
      <c r="X10019" s="199"/>
      <c r="Y10019" s="62"/>
      <c r="Z10019" s="105"/>
    </row>
    <row r="10020" spans="23:26" x14ac:dyDescent="0.25">
      <c r="W10020" s="104"/>
      <c r="X10020" s="199"/>
      <c r="Y10020" s="62"/>
      <c r="Z10020" s="105"/>
    </row>
    <row r="10021" spans="23:26" x14ac:dyDescent="0.25">
      <c r="W10021" s="104"/>
      <c r="X10021" s="199"/>
      <c r="Y10021" s="62"/>
      <c r="Z10021" s="105"/>
    </row>
    <row r="10022" spans="23:26" x14ac:dyDescent="0.25">
      <c r="W10022" s="104"/>
      <c r="X10022" s="199"/>
      <c r="Y10022" s="62"/>
      <c r="Z10022" s="105"/>
    </row>
    <row r="10023" spans="23:26" x14ac:dyDescent="0.25">
      <c r="W10023" s="104"/>
      <c r="X10023" s="199"/>
      <c r="Y10023" s="62"/>
      <c r="Z10023" s="105"/>
    </row>
    <row r="10024" spans="23:26" x14ac:dyDescent="0.25">
      <c r="W10024" s="104"/>
      <c r="X10024" s="199"/>
      <c r="Y10024" s="62"/>
      <c r="Z10024" s="105"/>
    </row>
    <row r="10025" spans="23:26" x14ac:dyDescent="0.25">
      <c r="W10025" s="104"/>
      <c r="X10025" s="199"/>
      <c r="Y10025" s="62"/>
      <c r="Z10025" s="105"/>
    </row>
    <row r="10026" spans="23:26" x14ac:dyDescent="0.25">
      <c r="W10026" s="104"/>
      <c r="X10026" s="199"/>
      <c r="Y10026" s="62"/>
      <c r="Z10026" s="105"/>
    </row>
    <row r="10027" spans="23:26" x14ac:dyDescent="0.25">
      <c r="W10027" s="104"/>
      <c r="X10027" s="199"/>
      <c r="Y10027" s="62"/>
      <c r="Z10027" s="105"/>
    </row>
    <row r="10028" spans="23:26" x14ac:dyDescent="0.25">
      <c r="W10028" s="104"/>
      <c r="X10028" s="199"/>
      <c r="Y10028" s="62"/>
      <c r="Z10028" s="105"/>
    </row>
    <row r="10029" spans="23:26" x14ac:dyDescent="0.25">
      <c r="W10029" s="104"/>
      <c r="X10029" s="199"/>
      <c r="Y10029" s="62"/>
      <c r="Z10029" s="105"/>
    </row>
    <row r="10030" spans="23:26" x14ac:dyDescent="0.25">
      <c r="W10030" s="104"/>
      <c r="X10030" s="199"/>
      <c r="Y10030" s="62"/>
      <c r="Z10030" s="105"/>
    </row>
    <row r="10031" spans="23:26" x14ac:dyDescent="0.25">
      <c r="W10031" s="104"/>
      <c r="X10031" s="199"/>
      <c r="Y10031" s="62"/>
      <c r="Z10031" s="105"/>
    </row>
    <row r="10032" spans="23:26" x14ac:dyDescent="0.25">
      <c r="W10032" s="104"/>
      <c r="X10032" s="199"/>
      <c r="Y10032" s="62"/>
      <c r="Z10032" s="105"/>
    </row>
    <row r="10033" spans="23:26" x14ac:dyDescent="0.25">
      <c r="W10033" s="104"/>
      <c r="X10033" s="199"/>
      <c r="Y10033" s="62"/>
      <c r="Z10033" s="105"/>
    </row>
    <row r="10034" spans="23:26" x14ac:dyDescent="0.25">
      <c r="W10034" s="104"/>
      <c r="X10034" s="199"/>
      <c r="Y10034" s="62"/>
      <c r="Z10034" s="105"/>
    </row>
    <row r="10035" spans="23:26" x14ac:dyDescent="0.25">
      <c r="W10035" s="104"/>
      <c r="X10035" s="199"/>
      <c r="Y10035" s="62"/>
      <c r="Z10035" s="105"/>
    </row>
    <row r="10036" spans="23:26" x14ac:dyDescent="0.25">
      <c r="W10036" s="104"/>
      <c r="X10036" s="199"/>
      <c r="Y10036" s="62"/>
      <c r="Z10036" s="105"/>
    </row>
    <row r="10037" spans="23:26" x14ac:dyDescent="0.25">
      <c r="W10037" s="104"/>
      <c r="X10037" s="199"/>
      <c r="Y10037" s="62"/>
      <c r="Z10037" s="105"/>
    </row>
    <row r="10038" spans="23:26" x14ac:dyDescent="0.25">
      <c r="W10038" s="104"/>
      <c r="X10038" s="199"/>
      <c r="Y10038" s="62"/>
      <c r="Z10038" s="105"/>
    </row>
    <row r="10039" spans="23:26" x14ac:dyDescent="0.25">
      <c r="W10039" s="104"/>
      <c r="X10039" s="199"/>
      <c r="Y10039" s="62"/>
      <c r="Z10039" s="105"/>
    </row>
    <row r="10040" spans="23:26" x14ac:dyDescent="0.25">
      <c r="W10040" s="104"/>
      <c r="X10040" s="199"/>
      <c r="Y10040" s="62"/>
      <c r="Z10040" s="105"/>
    </row>
    <row r="10041" spans="23:26" x14ac:dyDescent="0.25">
      <c r="W10041" s="104"/>
      <c r="X10041" s="199"/>
      <c r="Y10041" s="62"/>
      <c r="Z10041" s="105"/>
    </row>
    <row r="10042" spans="23:26" x14ac:dyDescent="0.25">
      <c r="W10042" s="104"/>
      <c r="X10042" s="199"/>
      <c r="Y10042" s="62"/>
      <c r="Z10042" s="105"/>
    </row>
    <row r="10043" spans="23:26" x14ac:dyDescent="0.25">
      <c r="W10043" s="104"/>
      <c r="X10043" s="199"/>
      <c r="Y10043" s="62"/>
      <c r="Z10043" s="105"/>
    </row>
    <row r="10044" spans="23:26" x14ac:dyDescent="0.25">
      <c r="W10044" s="104"/>
      <c r="X10044" s="199"/>
      <c r="Y10044" s="62"/>
      <c r="Z10044" s="105"/>
    </row>
    <row r="10045" spans="23:26" x14ac:dyDescent="0.25">
      <c r="W10045" s="104"/>
      <c r="X10045" s="199"/>
      <c r="Y10045" s="62"/>
      <c r="Z10045" s="105"/>
    </row>
    <row r="10046" spans="23:26" x14ac:dyDescent="0.25">
      <c r="W10046" s="104"/>
      <c r="X10046" s="199"/>
      <c r="Y10046" s="62"/>
      <c r="Z10046" s="105"/>
    </row>
    <row r="10047" spans="23:26" x14ac:dyDescent="0.25">
      <c r="W10047" s="104"/>
      <c r="X10047" s="199"/>
      <c r="Y10047" s="62"/>
      <c r="Z10047" s="105"/>
    </row>
    <row r="10048" spans="23:26" x14ac:dyDescent="0.25">
      <c r="W10048" s="104"/>
      <c r="X10048" s="199"/>
      <c r="Y10048" s="62"/>
      <c r="Z10048" s="105"/>
    </row>
    <row r="10049" spans="23:26" x14ac:dyDescent="0.25">
      <c r="W10049" s="104"/>
      <c r="X10049" s="199"/>
      <c r="Y10049" s="62"/>
      <c r="Z10049" s="105"/>
    </row>
    <row r="10050" spans="23:26" x14ac:dyDescent="0.25">
      <c r="W10050" s="104"/>
      <c r="X10050" s="199"/>
      <c r="Y10050" s="62"/>
      <c r="Z10050" s="105"/>
    </row>
    <row r="10051" spans="23:26" x14ac:dyDescent="0.25">
      <c r="W10051" s="104"/>
      <c r="X10051" s="199"/>
      <c r="Y10051" s="62"/>
      <c r="Z10051" s="105"/>
    </row>
    <row r="10052" spans="23:26" x14ac:dyDescent="0.25">
      <c r="W10052" s="104"/>
      <c r="X10052" s="199"/>
      <c r="Y10052" s="62"/>
      <c r="Z10052" s="105"/>
    </row>
    <row r="10053" spans="23:26" x14ac:dyDescent="0.25">
      <c r="W10053" s="104"/>
      <c r="X10053" s="199"/>
      <c r="Y10053" s="62"/>
      <c r="Z10053" s="105"/>
    </row>
    <row r="10054" spans="23:26" x14ac:dyDescent="0.25">
      <c r="W10054" s="104"/>
      <c r="X10054" s="199"/>
      <c r="Y10054" s="62"/>
      <c r="Z10054" s="105"/>
    </row>
    <row r="10055" spans="23:26" x14ac:dyDescent="0.25">
      <c r="W10055" s="104"/>
      <c r="X10055" s="199"/>
      <c r="Y10055" s="62"/>
      <c r="Z10055" s="105"/>
    </row>
    <row r="10056" spans="23:26" x14ac:dyDescent="0.25">
      <c r="W10056" s="104"/>
      <c r="X10056" s="199"/>
      <c r="Y10056" s="62"/>
      <c r="Z10056" s="105"/>
    </row>
    <row r="10057" spans="23:26" x14ac:dyDescent="0.25">
      <c r="W10057" s="104"/>
      <c r="X10057" s="199"/>
      <c r="Y10057" s="62"/>
      <c r="Z10057" s="105"/>
    </row>
    <row r="10058" spans="23:26" x14ac:dyDescent="0.25">
      <c r="W10058" s="104"/>
      <c r="X10058" s="199"/>
      <c r="Y10058" s="62"/>
      <c r="Z10058" s="105"/>
    </row>
    <row r="10059" spans="23:26" x14ac:dyDescent="0.25">
      <c r="W10059" s="104"/>
      <c r="X10059" s="199"/>
      <c r="Y10059" s="62"/>
      <c r="Z10059" s="105"/>
    </row>
    <row r="10060" spans="23:26" x14ac:dyDescent="0.25">
      <c r="W10060" s="104"/>
      <c r="X10060" s="199"/>
      <c r="Y10060" s="62"/>
      <c r="Z10060" s="105"/>
    </row>
    <row r="10061" spans="23:26" x14ac:dyDescent="0.25">
      <c r="W10061" s="104"/>
      <c r="X10061" s="199"/>
      <c r="Y10061" s="62"/>
      <c r="Z10061" s="105"/>
    </row>
    <row r="10062" spans="23:26" x14ac:dyDescent="0.25">
      <c r="W10062" s="104"/>
      <c r="X10062" s="199"/>
      <c r="Y10062" s="62"/>
      <c r="Z10062" s="105"/>
    </row>
    <row r="10063" spans="23:26" x14ac:dyDescent="0.25">
      <c r="W10063" s="104"/>
      <c r="X10063" s="199"/>
      <c r="Y10063" s="62"/>
      <c r="Z10063" s="105"/>
    </row>
    <row r="10064" spans="23:26" x14ac:dyDescent="0.25">
      <c r="W10064" s="104"/>
      <c r="X10064" s="199"/>
      <c r="Y10064" s="62"/>
      <c r="Z10064" s="105"/>
    </row>
    <row r="10065" spans="23:26" x14ac:dyDescent="0.25">
      <c r="W10065" s="104"/>
      <c r="X10065" s="199"/>
      <c r="Y10065" s="62"/>
      <c r="Z10065" s="105"/>
    </row>
    <row r="10066" spans="23:26" x14ac:dyDescent="0.25">
      <c r="W10066" s="104"/>
      <c r="X10066" s="199"/>
      <c r="Y10066" s="62"/>
      <c r="Z10066" s="105"/>
    </row>
    <row r="10067" spans="23:26" x14ac:dyDescent="0.25">
      <c r="W10067" s="104"/>
      <c r="X10067" s="199"/>
      <c r="Y10067" s="62"/>
      <c r="Z10067" s="105"/>
    </row>
    <row r="10068" spans="23:26" x14ac:dyDescent="0.25">
      <c r="W10068" s="104"/>
      <c r="X10068" s="199"/>
      <c r="Y10068" s="62"/>
      <c r="Z10068" s="105"/>
    </row>
    <row r="10069" spans="23:26" x14ac:dyDescent="0.25">
      <c r="W10069" s="104"/>
      <c r="X10069" s="199"/>
      <c r="Y10069" s="62"/>
      <c r="Z10069" s="105"/>
    </row>
    <row r="10070" spans="23:26" x14ac:dyDescent="0.25">
      <c r="W10070" s="104"/>
      <c r="X10070" s="199"/>
      <c r="Y10070" s="62"/>
      <c r="Z10070" s="105"/>
    </row>
    <row r="10071" spans="23:26" x14ac:dyDescent="0.25">
      <c r="W10071" s="104"/>
      <c r="X10071" s="199"/>
      <c r="Y10071" s="62"/>
      <c r="Z10071" s="105"/>
    </row>
    <row r="10072" spans="23:26" x14ac:dyDescent="0.25">
      <c r="W10072" s="104"/>
      <c r="X10072" s="199"/>
      <c r="Y10072" s="62"/>
      <c r="Z10072" s="105"/>
    </row>
    <row r="10073" spans="23:26" x14ac:dyDescent="0.25">
      <c r="W10073" s="104"/>
      <c r="X10073" s="199"/>
      <c r="Y10073" s="62"/>
      <c r="Z10073" s="105"/>
    </row>
    <row r="10074" spans="23:26" x14ac:dyDescent="0.25">
      <c r="W10074" s="104"/>
      <c r="X10074" s="199"/>
      <c r="Y10074" s="62"/>
      <c r="Z10074" s="105"/>
    </row>
    <row r="10075" spans="23:26" x14ac:dyDescent="0.25">
      <c r="W10075" s="104"/>
      <c r="X10075" s="199"/>
      <c r="Y10075" s="62"/>
      <c r="Z10075" s="105"/>
    </row>
    <row r="10076" spans="23:26" x14ac:dyDescent="0.25">
      <c r="W10076" s="104"/>
      <c r="X10076" s="199"/>
      <c r="Y10076" s="62"/>
      <c r="Z10076" s="105"/>
    </row>
    <row r="10077" spans="23:26" x14ac:dyDescent="0.25">
      <c r="W10077" s="104"/>
      <c r="X10077" s="199"/>
      <c r="Y10077" s="62"/>
      <c r="Z10077" s="105"/>
    </row>
    <row r="10078" spans="23:26" x14ac:dyDescent="0.25">
      <c r="W10078" s="104"/>
      <c r="X10078" s="199"/>
      <c r="Y10078" s="62"/>
      <c r="Z10078" s="105"/>
    </row>
    <row r="10079" spans="23:26" x14ac:dyDescent="0.25">
      <c r="W10079" s="104"/>
      <c r="X10079" s="199"/>
      <c r="Y10079" s="62"/>
      <c r="Z10079" s="105"/>
    </row>
    <row r="10080" spans="23:26" x14ac:dyDescent="0.25">
      <c r="W10080" s="104"/>
      <c r="X10080" s="199"/>
      <c r="Y10080" s="62"/>
      <c r="Z10080" s="105"/>
    </row>
    <row r="10081" spans="23:26" x14ac:dyDescent="0.25">
      <c r="W10081" s="104"/>
      <c r="X10081" s="199"/>
      <c r="Y10081" s="62"/>
      <c r="Z10081" s="105"/>
    </row>
    <row r="10082" spans="23:26" x14ac:dyDescent="0.25">
      <c r="W10082" s="104"/>
      <c r="X10082" s="199"/>
      <c r="Y10082" s="62"/>
      <c r="Z10082" s="105"/>
    </row>
    <row r="10083" spans="23:26" x14ac:dyDescent="0.25">
      <c r="W10083" s="104"/>
      <c r="X10083" s="199"/>
      <c r="Y10083" s="62"/>
      <c r="Z10083" s="105"/>
    </row>
    <row r="10084" spans="23:26" x14ac:dyDescent="0.25">
      <c r="W10084" s="104"/>
      <c r="X10084" s="199"/>
      <c r="Y10084" s="62"/>
      <c r="Z10084" s="105"/>
    </row>
    <row r="10085" spans="23:26" x14ac:dyDescent="0.25">
      <c r="W10085" s="104"/>
      <c r="X10085" s="199"/>
      <c r="Y10085" s="62"/>
      <c r="Z10085" s="105"/>
    </row>
    <row r="10086" spans="23:26" x14ac:dyDescent="0.25">
      <c r="W10086" s="104"/>
      <c r="X10086" s="199"/>
      <c r="Y10086" s="62"/>
      <c r="Z10086" s="105"/>
    </row>
    <row r="10087" spans="23:26" x14ac:dyDescent="0.25">
      <c r="W10087" s="104"/>
      <c r="X10087" s="199"/>
      <c r="Y10087" s="62"/>
      <c r="Z10087" s="105"/>
    </row>
    <row r="10088" spans="23:26" x14ac:dyDescent="0.25">
      <c r="W10088" s="104"/>
      <c r="X10088" s="199"/>
      <c r="Y10088" s="62"/>
      <c r="Z10088" s="105"/>
    </row>
    <row r="10089" spans="23:26" x14ac:dyDescent="0.25">
      <c r="W10089" s="104"/>
      <c r="X10089" s="199"/>
      <c r="Y10089" s="62"/>
      <c r="Z10089" s="105"/>
    </row>
    <row r="10090" spans="23:26" x14ac:dyDescent="0.25">
      <c r="W10090" s="104"/>
      <c r="X10090" s="199"/>
      <c r="Y10090" s="62"/>
      <c r="Z10090" s="105"/>
    </row>
    <row r="10091" spans="23:26" x14ac:dyDescent="0.25">
      <c r="W10091" s="104"/>
      <c r="X10091" s="199"/>
      <c r="Y10091" s="62"/>
      <c r="Z10091" s="105"/>
    </row>
    <row r="10092" spans="23:26" x14ac:dyDescent="0.25">
      <c r="W10092" s="104"/>
      <c r="X10092" s="199"/>
      <c r="Y10092" s="62"/>
      <c r="Z10092" s="105"/>
    </row>
    <row r="10093" spans="23:26" x14ac:dyDescent="0.25">
      <c r="W10093" s="104"/>
      <c r="X10093" s="199"/>
      <c r="Y10093" s="62"/>
      <c r="Z10093" s="105"/>
    </row>
    <row r="10094" spans="23:26" x14ac:dyDescent="0.25">
      <c r="W10094" s="104"/>
      <c r="X10094" s="199"/>
      <c r="Y10094" s="62"/>
      <c r="Z10094" s="105"/>
    </row>
    <row r="10095" spans="23:26" x14ac:dyDescent="0.25">
      <c r="W10095" s="104"/>
      <c r="X10095" s="199"/>
      <c r="Y10095" s="62"/>
      <c r="Z10095" s="105"/>
    </row>
    <row r="10096" spans="23:26" x14ac:dyDescent="0.25">
      <c r="W10096" s="104"/>
      <c r="X10096" s="199"/>
      <c r="Y10096" s="62"/>
      <c r="Z10096" s="105"/>
    </row>
    <row r="10097" spans="23:26" x14ac:dyDescent="0.25">
      <c r="W10097" s="104"/>
      <c r="X10097" s="199"/>
      <c r="Y10097" s="62"/>
      <c r="Z10097" s="105"/>
    </row>
    <row r="10098" spans="23:26" x14ac:dyDescent="0.25">
      <c r="W10098" s="104"/>
      <c r="X10098" s="199"/>
      <c r="Y10098" s="62"/>
      <c r="Z10098" s="105"/>
    </row>
    <row r="10099" spans="23:26" x14ac:dyDescent="0.25">
      <c r="W10099" s="104"/>
      <c r="X10099" s="199"/>
      <c r="Y10099" s="62"/>
      <c r="Z10099" s="105"/>
    </row>
    <row r="10100" spans="23:26" x14ac:dyDescent="0.25">
      <c r="W10100" s="104"/>
      <c r="X10100" s="199"/>
      <c r="Y10100" s="62"/>
      <c r="Z10100" s="105"/>
    </row>
    <row r="10101" spans="23:26" x14ac:dyDescent="0.25">
      <c r="W10101" s="104"/>
      <c r="X10101" s="199"/>
      <c r="Y10101" s="62"/>
      <c r="Z10101" s="105"/>
    </row>
    <row r="10102" spans="23:26" x14ac:dyDescent="0.25">
      <c r="W10102" s="104"/>
      <c r="X10102" s="199"/>
      <c r="Y10102" s="62"/>
      <c r="Z10102" s="105"/>
    </row>
    <row r="10103" spans="23:26" x14ac:dyDescent="0.25">
      <c r="W10103" s="104"/>
      <c r="X10103" s="199"/>
      <c r="Y10103" s="62"/>
      <c r="Z10103" s="105"/>
    </row>
    <row r="10104" spans="23:26" x14ac:dyDescent="0.25">
      <c r="W10104" s="104"/>
      <c r="X10104" s="199"/>
      <c r="Y10104" s="62"/>
      <c r="Z10104" s="105"/>
    </row>
    <row r="10105" spans="23:26" x14ac:dyDescent="0.25">
      <c r="W10105" s="104"/>
      <c r="X10105" s="199"/>
      <c r="Y10105" s="62"/>
      <c r="Z10105" s="105"/>
    </row>
    <row r="10106" spans="23:26" x14ac:dyDescent="0.25">
      <c r="W10106" s="104"/>
      <c r="X10106" s="199"/>
      <c r="Y10106" s="62"/>
      <c r="Z10106" s="105"/>
    </row>
    <row r="10107" spans="23:26" x14ac:dyDescent="0.25">
      <c r="W10107" s="104"/>
      <c r="X10107" s="199"/>
      <c r="Y10107" s="62"/>
      <c r="Z10107" s="105"/>
    </row>
    <row r="10108" spans="23:26" x14ac:dyDescent="0.25">
      <c r="W10108" s="104"/>
      <c r="X10108" s="199"/>
      <c r="Y10108" s="62"/>
      <c r="Z10108" s="105"/>
    </row>
    <row r="10109" spans="23:26" x14ac:dyDescent="0.25">
      <c r="W10109" s="104"/>
      <c r="X10109" s="199"/>
      <c r="Y10109" s="62"/>
      <c r="Z10109" s="105"/>
    </row>
    <row r="10110" spans="23:26" x14ac:dyDescent="0.25">
      <c r="W10110" s="104"/>
      <c r="X10110" s="199"/>
      <c r="Y10110" s="62"/>
      <c r="Z10110" s="105"/>
    </row>
    <row r="10111" spans="23:26" x14ac:dyDescent="0.25">
      <c r="W10111" s="104"/>
      <c r="X10111" s="199"/>
      <c r="Y10111" s="62"/>
      <c r="Z10111" s="105"/>
    </row>
    <row r="10112" spans="23:26" x14ac:dyDescent="0.25">
      <c r="W10112" s="104"/>
      <c r="X10112" s="199"/>
      <c r="Y10112" s="62"/>
      <c r="Z10112" s="105"/>
    </row>
    <row r="10113" spans="23:26" x14ac:dyDescent="0.25">
      <c r="W10113" s="104"/>
      <c r="X10113" s="199"/>
      <c r="Y10113" s="62"/>
      <c r="Z10113" s="105"/>
    </row>
    <row r="10114" spans="23:26" x14ac:dyDescent="0.25">
      <c r="W10114" s="104"/>
      <c r="X10114" s="199"/>
      <c r="Y10114" s="62"/>
      <c r="Z10114" s="105"/>
    </row>
    <row r="10115" spans="23:26" x14ac:dyDescent="0.25">
      <c r="W10115" s="104"/>
      <c r="X10115" s="199"/>
      <c r="Y10115" s="62"/>
      <c r="Z10115" s="105"/>
    </row>
    <row r="10116" spans="23:26" x14ac:dyDescent="0.25">
      <c r="W10116" s="104"/>
      <c r="X10116" s="199"/>
      <c r="Y10116" s="62"/>
      <c r="Z10116" s="105"/>
    </row>
    <row r="10117" spans="23:26" x14ac:dyDescent="0.25">
      <c r="W10117" s="104"/>
      <c r="X10117" s="199"/>
      <c r="Y10117" s="62"/>
      <c r="Z10117" s="105"/>
    </row>
    <row r="10118" spans="23:26" x14ac:dyDescent="0.25">
      <c r="W10118" s="104"/>
      <c r="X10118" s="199"/>
      <c r="Y10118" s="62"/>
      <c r="Z10118" s="105"/>
    </row>
    <row r="10119" spans="23:26" x14ac:dyDescent="0.25">
      <c r="W10119" s="104"/>
      <c r="X10119" s="199"/>
      <c r="Y10119" s="62"/>
      <c r="Z10119" s="105"/>
    </row>
    <row r="10120" spans="23:26" x14ac:dyDescent="0.25">
      <c r="W10120" s="104"/>
      <c r="X10120" s="199"/>
      <c r="Y10120" s="62"/>
      <c r="Z10120" s="105"/>
    </row>
    <row r="10121" spans="23:26" x14ac:dyDescent="0.25">
      <c r="W10121" s="104"/>
      <c r="X10121" s="199"/>
      <c r="Y10121" s="62"/>
      <c r="Z10121" s="105"/>
    </row>
    <row r="10122" spans="23:26" x14ac:dyDescent="0.25">
      <c r="W10122" s="104"/>
      <c r="X10122" s="199"/>
      <c r="Y10122" s="62"/>
      <c r="Z10122" s="105"/>
    </row>
    <row r="10123" spans="23:26" x14ac:dyDescent="0.25">
      <c r="W10123" s="104"/>
      <c r="X10123" s="199"/>
      <c r="Y10123" s="62"/>
      <c r="Z10123" s="105"/>
    </row>
    <row r="10124" spans="23:26" x14ac:dyDescent="0.25">
      <c r="W10124" s="104"/>
      <c r="X10124" s="199"/>
      <c r="Y10124" s="62"/>
      <c r="Z10124" s="105"/>
    </row>
    <row r="10125" spans="23:26" x14ac:dyDescent="0.25">
      <c r="W10125" s="104"/>
      <c r="X10125" s="199"/>
      <c r="Y10125" s="62"/>
      <c r="Z10125" s="105"/>
    </row>
    <row r="10126" spans="23:26" x14ac:dyDescent="0.25">
      <c r="W10126" s="104"/>
      <c r="X10126" s="199"/>
      <c r="Y10126" s="62"/>
      <c r="Z10126" s="105"/>
    </row>
    <row r="10127" spans="23:26" x14ac:dyDescent="0.25">
      <c r="W10127" s="104"/>
      <c r="X10127" s="199"/>
      <c r="Y10127" s="62"/>
      <c r="Z10127" s="105"/>
    </row>
    <row r="10128" spans="23:26" x14ac:dyDescent="0.25">
      <c r="W10128" s="104"/>
      <c r="X10128" s="199"/>
      <c r="Y10128" s="62"/>
      <c r="Z10128" s="105"/>
    </row>
    <row r="10129" spans="23:26" x14ac:dyDescent="0.25">
      <c r="W10129" s="104"/>
      <c r="X10129" s="199"/>
      <c r="Y10129" s="62"/>
      <c r="Z10129" s="105"/>
    </row>
    <row r="10130" spans="23:26" x14ac:dyDescent="0.25">
      <c r="W10130" s="104"/>
      <c r="X10130" s="199"/>
      <c r="Y10130" s="62"/>
      <c r="Z10130" s="105"/>
    </row>
    <row r="10131" spans="23:26" x14ac:dyDescent="0.25">
      <c r="W10131" s="104"/>
      <c r="X10131" s="199"/>
      <c r="Y10131" s="62"/>
      <c r="Z10131" s="105"/>
    </row>
    <row r="10132" spans="23:26" x14ac:dyDescent="0.25">
      <c r="W10132" s="104"/>
      <c r="X10132" s="199"/>
      <c r="Y10132" s="62"/>
      <c r="Z10132" s="105"/>
    </row>
    <row r="10133" spans="23:26" x14ac:dyDescent="0.25">
      <c r="W10133" s="104"/>
      <c r="X10133" s="199"/>
      <c r="Y10133" s="62"/>
      <c r="Z10133" s="105"/>
    </row>
    <row r="10134" spans="23:26" x14ac:dyDescent="0.25">
      <c r="W10134" s="104"/>
      <c r="X10134" s="199"/>
      <c r="Y10134" s="62"/>
      <c r="Z10134" s="105"/>
    </row>
    <row r="10135" spans="23:26" x14ac:dyDescent="0.25">
      <c r="W10135" s="104"/>
      <c r="X10135" s="199"/>
      <c r="Y10135" s="62"/>
      <c r="Z10135" s="105"/>
    </row>
    <row r="10136" spans="23:26" x14ac:dyDescent="0.25">
      <c r="W10136" s="104"/>
      <c r="X10136" s="199"/>
      <c r="Y10136" s="62"/>
      <c r="Z10136" s="105"/>
    </row>
    <row r="10137" spans="23:26" x14ac:dyDescent="0.25">
      <c r="W10137" s="104"/>
      <c r="X10137" s="199"/>
      <c r="Y10137" s="62"/>
      <c r="Z10137" s="105"/>
    </row>
    <row r="10138" spans="23:26" x14ac:dyDescent="0.25">
      <c r="W10138" s="104"/>
      <c r="X10138" s="199"/>
      <c r="Y10138" s="62"/>
      <c r="Z10138" s="105"/>
    </row>
    <row r="10139" spans="23:26" x14ac:dyDescent="0.25">
      <c r="W10139" s="104"/>
      <c r="X10139" s="199"/>
      <c r="Y10139" s="62"/>
      <c r="Z10139" s="105"/>
    </row>
    <row r="10140" spans="23:26" x14ac:dyDescent="0.25">
      <c r="W10140" s="104"/>
      <c r="X10140" s="199"/>
      <c r="Y10140" s="62"/>
      <c r="Z10140" s="105"/>
    </row>
    <row r="10141" spans="23:26" x14ac:dyDescent="0.25">
      <c r="W10141" s="104"/>
      <c r="X10141" s="199"/>
      <c r="Y10141" s="62"/>
      <c r="Z10141" s="105"/>
    </row>
    <row r="10142" spans="23:26" x14ac:dyDescent="0.25">
      <c r="W10142" s="104"/>
      <c r="X10142" s="199"/>
      <c r="Y10142" s="62"/>
      <c r="Z10142" s="105"/>
    </row>
    <row r="10143" spans="23:26" x14ac:dyDescent="0.25">
      <c r="W10143" s="104"/>
      <c r="X10143" s="199"/>
      <c r="Y10143" s="62"/>
      <c r="Z10143" s="105"/>
    </row>
    <row r="10144" spans="23:26" x14ac:dyDescent="0.25">
      <c r="W10144" s="104"/>
      <c r="X10144" s="199"/>
      <c r="Y10144" s="62"/>
      <c r="Z10144" s="105"/>
    </row>
    <row r="10145" spans="23:26" x14ac:dyDescent="0.25">
      <c r="W10145" s="104"/>
      <c r="X10145" s="199"/>
      <c r="Y10145" s="62"/>
      <c r="Z10145" s="105"/>
    </row>
    <row r="10146" spans="23:26" x14ac:dyDescent="0.25">
      <c r="W10146" s="104"/>
      <c r="X10146" s="199"/>
      <c r="Y10146" s="62"/>
      <c r="Z10146" s="105"/>
    </row>
    <row r="10147" spans="23:26" x14ac:dyDescent="0.25">
      <c r="W10147" s="104"/>
      <c r="X10147" s="199"/>
      <c r="Y10147" s="62"/>
      <c r="Z10147" s="105"/>
    </row>
    <row r="10148" spans="23:26" x14ac:dyDescent="0.25">
      <c r="W10148" s="104"/>
      <c r="X10148" s="199"/>
      <c r="Y10148" s="62"/>
      <c r="Z10148" s="105"/>
    </row>
    <row r="10149" spans="23:26" x14ac:dyDescent="0.25">
      <c r="W10149" s="104"/>
      <c r="X10149" s="199"/>
      <c r="Y10149" s="62"/>
      <c r="Z10149" s="105"/>
    </row>
    <row r="10150" spans="23:26" x14ac:dyDescent="0.25">
      <c r="W10150" s="104"/>
      <c r="X10150" s="199"/>
      <c r="Y10150" s="62"/>
      <c r="Z10150" s="105"/>
    </row>
    <row r="10151" spans="23:26" x14ac:dyDescent="0.25">
      <c r="W10151" s="104"/>
      <c r="X10151" s="199"/>
      <c r="Y10151" s="62"/>
      <c r="Z10151" s="105"/>
    </row>
    <row r="10152" spans="23:26" x14ac:dyDescent="0.25">
      <c r="W10152" s="104"/>
      <c r="X10152" s="199"/>
      <c r="Y10152" s="62"/>
      <c r="Z10152" s="105"/>
    </row>
    <row r="10153" spans="23:26" x14ac:dyDescent="0.25">
      <c r="W10153" s="104"/>
      <c r="X10153" s="199"/>
      <c r="Y10153" s="62"/>
      <c r="Z10153" s="105"/>
    </row>
    <row r="10154" spans="23:26" x14ac:dyDescent="0.25">
      <c r="W10154" s="104"/>
      <c r="X10154" s="199"/>
      <c r="Y10154" s="62"/>
      <c r="Z10154" s="105"/>
    </row>
    <row r="10155" spans="23:26" x14ac:dyDescent="0.25">
      <c r="W10155" s="104"/>
      <c r="X10155" s="199"/>
      <c r="Y10155" s="62"/>
      <c r="Z10155" s="105"/>
    </row>
    <row r="10156" spans="23:26" x14ac:dyDescent="0.25">
      <c r="W10156" s="104"/>
      <c r="X10156" s="199"/>
      <c r="Y10156" s="62"/>
      <c r="Z10156" s="105"/>
    </row>
    <row r="10157" spans="23:26" x14ac:dyDescent="0.25">
      <c r="W10157" s="104"/>
      <c r="X10157" s="199"/>
      <c r="Y10157" s="62"/>
      <c r="Z10157" s="105"/>
    </row>
    <row r="10158" spans="23:26" x14ac:dyDescent="0.25">
      <c r="W10158" s="104"/>
      <c r="X10158" s="199"/>
      <c r="Y10158" s="62"/>
      <c r="Z10158" s="105"/>
    </row>
    <row r="10159" spans="23:26" x14ac:dyDescent="0.25">
      <c r="W10159" s="104"/>
      <c r="X10159" s="199"/>
      <c r="Y10159" s="62"/>
      <c r="Z10159" s="105"/>
    </row>
    <row r="10160" spans="23:26" x14ac:dyDescent="0.25">
      <c r="W10160" s="104"/>
      <c r="X10160" s="199"/>
      <c r="Y10160" s="62"/>
      <c r="Z10160" s="105"/>
    </row>
    <row r="10161" spans="23:26" x14ac:dyDescent="0.25">
      <c r="W10161" s="104"/>
      <c r="X10161" s="199"/>
      <c r="Y10161" s="62"/>
      <c r="Z10161" s="105"/>
    </row>
    <row r="10162" spans="23:26" x14ac:dyDescent="0.25">
      <c r="W10162" s="104"/>
      <c r="X10162" s="199"/>
      <c r="Y10162" s="62"/>
      <c r="Z10162" s="105"/>
    </row>
    <row r="10163" spans="23:26" x14ac:dyDescent="0.25">
      <c r="W10163" s="104"/>
      <c r="X10163" s="199"/>
      <c r="Y10163" s="62"/>
      <c r="Z10163" s="105"/>
    </row>
    <row r="10164" spans="23:26" x14ac:dyDescent="0.25">
      <c r="W10164" s="104"/>
      <c r="X10164" s="199"/>
      <c r="Y10164" s="62"/>
      <c r="Z10164" s="105"/>
    </row>
    <row r="10165" spans="23:26" x14ac:dyDescent="0.25">
      <c r="W10165" s="104"/>
      <c r="X10165" s="199"/>
      <c r="Y10165" s="62"/>
      <c r="Z10165" s="105"/>
    </row>
    <row r="10166" spans="23:26" x14ac:dyDescent="0.25">
      <c r="W10166" s="104"/>
      <c r="X10166" s="199"/>
      <c r="Y10166" s="62"/>
      <c r="Z10166" s="105"/>
    </row>
    <row r="10167" spans="23:26" x14ac:dyDescent="0.25">
      <c r="W10167" s="104"/>
      <c r="X10167" s="199"/>
      <c r="Y10167" s="62"/>
      <c r="Z10167" s="105"/>
    </row>
    <row r="10168" spans="23:26" x14ac:dyDescent="0.25">
      <c r="W10168" s="104"/>
      <c r="X10168" s="199"/>
      <c r="Y10168" s="62"/>
      <c r="Z10168" s="105"/>
    </row>
    <row r="10169" spans="23:26" x14ac:dyDescent="0.25">
      <c r="W10169" s="104"/>
      <c r="X10169" s="199"/>
      <c r="Y10169" s="62"/>
      <c r="Z10169" s="105"/>
    </row>
    <row r="10170" spans="23:26" x14ac:dyDescent="0.25">
      <c r="W10170" s="104"/>
      <c r="X10170" s="199"/>
      <c r="Y10170" s="62"/>
      <c r="Z10170" s="105"/>
    </row>
    <row r="10171" spans="23:26" x14ac:dyDescent="0.25">
      <c r="W10171" s="104"/>
      <c r="X10171" s="199"/>
      <c r="Y10171" s="62"/>
      <c r="Z10171" s="105"/>
    </row>
    <row r="10172" spans="23:26" x14ac:dyDescent="0.25">
      <c r="W10172" s="104"/>
      <c r="X10172" s="199"/>
      <c r="Y10172" s="62"/>
      <c r="Z10172" s="105"/>
    </row>
    <row r="10173" spans="23:26" x14ac:dyDescent="0.25">
      <c r="W10173" s="104"/>
      <c r="X10173" s="199"/>
      <c r="Y10173" s="62"/>
      <c r="Z10173" s="105"/>
    </row>
    <row r="10174" spans="23:26" x14ac:dyDescent="0.25">
      <c r="W10174" s="104"/>
      <c r="X10174" s="199"/>
      <c r="Y10174" s="62"/>
      <c r="Z10174" s="105"/>
    </row>
    <row r="10175" spans="23:26" x14ac:dyDescent="0.25">
      <c r="W10175" s="104"/>
      <c r="X10175" s="199"/>
      <c r="Y10175" s="62"/>
      <c r="Z10175" s="105"/>
    </row>
    <row r="10176" spans="23:26" x14ac:dyDescent="0.25">
      <c r="W10176" s="104"/>
      <c r="X10176" s="199"/>
      <c r="Y10176" s="62"/>
      <c r="Z10176" s="105"/>
    </row>
    <row r="10177" spans="23:26" x14ac:dyDescent="0.25">
      <c r="W10177" s="104"/>
      <c r="X10177" s="199"/>
      <c r="Y10177" s="62"/>
      <c r="Z10177" s="105"/>
    </row>
    <row r="10178" spans="23:26" x14ac:dyDescent="0.25">
      <c r="W10178" s="104"/>
      <c r="X10178" s="199"/>
      <c r="Y10178" s="62"/>
      <c r="Z10178" s="105"/>
    </row>
    <row r="10179" spans="23:26" x14ac:dyDescent="0.25">
      <c r="W10179" s="104"/>
      <c r="X10179" s="199"/>
      <c r="Y10179" s="62"/>
      <c r="Z10179" s="105"/>
    </row>
    <row r="10180" spans="23:26" x14ac:dyDescent="0.25">
      <c r="W10180" s="104"/>
      <c r="X10180" s="199"/>
      <c r="Y10180" s="62"/>
      <c r="Z10180" s="105"/>
    </row>
    <row r="10181" spans="23:26" x14ac:dyDescent="0.25">
      <c r="W10181" s="104"/>
      <c r="X10181" s="199"/>
      <c r="Y10181" s="62"/>
      <c r="Z10181" s="105"/>
    </row>
    <row r="10182" spans="23:26" x14ac:dyDescent="0.25">
      <c r="W10182" s="104"/>
      <c r="X10182" s="199"/>
      <c r="Y10182" s="62"/>
      <c r="Z10182" s="105"/>
    </row>
    <row r="10183" spans="23:26" x14ac:dyDescent="0.25">
      <c r="W10183" s="104"/>
      <c r="X10183" s="199"/>
      <c r="Y10183" s="62"/>
      <c r="Z10183" s="105"/>
    </row>
    <row r="10184" spans="23:26" x14ac:dyDescent="0.25">
      <c r="W10184" s="104"/>
      <c r="X10184" s="199"/>
      <c r="Y10184" s="62"/>
      <c r="Z10184" s="105"/>
    </row>
    <row r="10185" spans="23:26" x14ac:dyDescent="0.25">
      <c r="W10185" s="104"/>
      <c r="X10185" s="199"/>
      <c r="Y10185" s="62"/>
      <c r="Z10185" s="105"/>
    </row>
    <row r="10186" spans="23:26" x14ac:dyDescent="0.25">
      <c r="W10186" s="104"/>
      <c r="X10186" s="199"/>
      <c r="Y10186" s="62"/>
      <c r="Z10186" s="105"/>
    </row>
    <row r="10187" spans="23:26" x14ac:dyDescent="0.25">
      <c r="W10187" s="104"/>
      <c r="X10187" s="199"/>
      <c r="Y10187" s="62"/>
      <c r="Z10187" s="105"/>
    </row>
    <row r="10188" spans="23:26" x14ac:dyDescent="0.25">
      <c r="W10188" s="104"/>
      <c r="X10188" s="199"/>
      <c r="Y10188" s="62"/>
      <c r="Z10188" s="105"/>
    </row>
    <row r="10189" spans="23:26" x14ac:dyDescent="0.25">
      <c r="W10189" s="104"/>
      <c r="X10189" s="199"/>
      <c r="Y10189" s="62"/>
      <c r="Z10189" s="105"/>
    </row>
    <row r="10190" spans="23:26" x14ac:dyDescent="0.25">
      <c r="W10190" s="104"/>
      <c r="X10190" s="199"/>
      <c r="Y10190" s="62"/>
      <c r="Z10190" s="105"/>
    </row>
    <row r="10191" spans="23:26" x14ac:dyDescent="0.25">
      <c r="W10191" s="104"/>
      <c r="X10191" s="199"/>
      <c r="Y10191" s="62"/>
      <c r="Z10191" s="105"/>
    </row>
    <row r="10192" spans="23:26" x14ac:dyDescent="0.25">
      <c r="W10192" s="104"/>
      <c r="X10192" s="199"/>
      <c r="Y10192" s="62"/>
      <c r="Z10192" s="105"/>
    </row>
    <row r="10193" spans="23:26" x14ac:dyDescent="0.25">
      <c r="W10193" s="104"/>
      <c r="X10193" s="199"/>
      <c r="Y10193" s="62"/>
      <c r="Z10193" s="105"/>
    </row>
    <row r="10194" spans="23:26" x14ac:dyDescent="0.25">
      <c r="W10194" s="104"/>
      <c r="X10194" s="199"/>
      <c r="Y10194" s="62"/>
      <c r="Z10194" s="105"/>
    </row>
    <row r="10195" spans="23:26" x14ac:dyDescent="0.25">
      <c r="W10195" s="104"/>
      <c r="X10195" s="199"/>
      <c r="Y10195" s="62"/>
      <c r="Z10195" s="105"/>
    </row>
    <row r="10196" spans="23:26" x14ac:dyDescent="0.25">
      <c r="W10196" s="104"/>
      <c r="X10196" s="199"/>
      <c r="Y10196" s="62"/>
      <c r="Z10196" s="105"/>
    </row>
    <row r="10197" spans="23:26" x14ac:dyDescent="0.25">
      <c r="W10197" s="104"/>
      <c r="X10197" s="199"/>
      <c r="Y10197" s="62"/>
      <c r="Z10197" s="105"/>
    </row>
    <row r="10198" spans="23:26" x14ac:dyDescent="0.25">
      <c r="W10198" s="104"/>
      <c r="X10198" s="199"/>
      <c r="Y10198" s="62"/>
      <c r="Z10198" s="105"/>
    </row>
    <row r="10199" spans="23:26" x14ac:dyDescent="0.25">
      <c r="W10199" s="104"/>
      <c r="X10199" s="199"/>
      <c r="Y10199" s="62"/>
      <c r="Z10199" s="105"/>
    </row>
    <row r="10200" spans="23:26" x14ac:dyDescent="0.25">
      <c r="W10200" s="104"/>
      <c r="X10200" s="199"/>
      <c r="Y10200" s="62"/>
      <c r="Z10200" s="105"/>
    </row>
    <row r="10201" spans="23:26" x14ac:dyDescent="0.25">
      <c r="W10201" s="104"/>
      <c r="X10201" s="199"/>
      <c r="Y10201" s="62"/>
      <c r="Z10201" s="105"/>
    </row>
    <row r="10202" spans="23:26" x14ac:dyDescent="0.25">
      <c r="W10202" s="104"/>
      <c r="X10202" s="199"/>
      <c r="Y10202" s="62"/>
      <c r="Z10202" s="105"/>
    </row>
    <row r="10203" spans="23:26" x14ac:dyDescent="0.25">
      <c r="W10203" s="104"/>
      <c r="X10203" s="199"/>
      <c r="Y10203" s="62"/>
      <c r="Z10203" s="105"/>
    </row>
    <row r="10204" spans="23:26" x14ac:dyDescent="0.25">
      <c r="W10204" s="104"/>
      <c r="X10204" s="199"/>
      <c r="Y10204" s="62"/>
      <c r="Z10204" s="105"/>
    </row>
    <row r="10205" spans="23:26" x14ac:dyDescent="0.25">
      <c r="W10205" s="104"/>
      <c r="X10205" s="199"/>
      <c r="Y10205" s="62"/>
      <c r="Z10205" s="105"/>
    </row>
    <row r="10206" spans="23:26" x14ac:dyDescent="0.25">
      <c r="W10206" s="104"/>
      <c r="X10206" s="199"/>
      <c r="Y10206" s="62"/>
      <c r="Z10206" s="105"/>
    </row>
    <row r="10207" spans="23:26" x14ac:dyDescent="0.25">
      <c r="W10207" s="104"/>
      <c r="X10207" s="199"/>
      <c r="Y10207" s="62"/>
      <c r="Z10207" s="105"/>
    </row>
    <row r="10208" spans="23:26" x14ac:dyDescent="0.25">
      <c r="W10208" s="104"/>
      <c r="X10208" s="199"/>
      <c r="Y10208" s="62"/>
      <c r="Z10208" s="105"/>
    </row>
    <row r="10209" spans="23:26" x14ac:dyDescent="0.25">
      <c r="W10209" s="104"/>
      <c r="X10209" s="199"/>
      <c r="Y10209" s="62"/>
      <c r="Z10209" s="105"/>
    </row>
    <row r="10210" spans="23:26" x14ac:dyDescent="0.25">
      <c r="W10210" s="104"/>
      <c r="X10210" s="199"/>
      <c r="Y10210" s="62"/>
      <c r="Z10210" s="105"/>
    </row>
    <row r="10211" spans="23:26" x14ac:dyDescent="0.25">
      <c r="W10211" s="104"/>
      <c r="X10211" s="199"/>
      <c r="Y10211" s="62"/>
      <c r="Z10211" s="105"/>
    </row>
    <row r="10212" spans="23:26" x14ac:dyDescent="0.25">
      <c r="W10212" s="104"/>
      <c r="X10212" s="199"/>
      <c r="Y10212" s="62"/>
      <c r="Z10212" s="105"/>
    </row>
    <row r="10213" spans="23:26" x14ac:dyDescent="0.25">
      <c r="W10213" s="104"/>
      <c r="X10213" s="199"/>
      <c r="Y10213" s="62"/>
      <c r="Z10213" s="105"/>
    </row>
    <row r="10214" spans="23:26" x14ac:dyDescent="0.25">
      <c r="W10214" s="104"/>
      <c r="X10214" s="199"/>
      <c r="Y10214" s="62"/>
      <c r="Z10214" s="105"/>
    </row>
    <row r="10215" spans="23:26" x14ac:dyDescent="0.25">
      <c r="W10215" s="104"/>
      <c r="X10215" s="199"/>
      <c r="Y10215" s="62"/>
      <c r="Z10215" s="105"/>
    </row>
    <row r="10216" spans="23:26" x14ac:dyDescent="0.25">
      <c r="W10216" s="104"/>
      <c r="X10216" s="199"/>
      <c r="Y10216" s="62"/>
      <c r="Z10216" s="105"/>
    </row>
    <row r="10217" spans="23:26" x14ac:dyDescent="0.25">
      <c r="W10217" s="104"/>
      <c r="X10217" s="199"/>
      <c r="Y10217" s="62"/>
      <c r="Z10217" s="105"/>
    </row>
    <row r="10218" spans="23:26" x14ac:dyDescent="0.25">
      <c r="W10218" s="104"/>
      <c r="X10218" s="199"/>
      <c r="Y10218" s="62"/>
      <c r="Z10218" s="105"/>
    </row>
    <row r="10219" spans="23:26" x14ac:dyDescent="0.25">
      <c r="W10219" s="104"/>
      <c r="X10219" s="199"/>
      <c r="Y10219" s="62"/>
      <c r="Z10219" s="105"/>
    </row>
    <row r="10220" spans="23:26" x14ac:dyDescent="0.25">
      <c r="W10220" s="104"/>
      <c r="X10220" s="199"/>
      <c r="Y10220" s="62"/>
      <c r="Z10220" s="105"/>
    </row>
    <row r="10221" spans="23:26" x14ac:dyDescent="0.25">
      <c r="W10221" s="104"/>
      <c r="X10221" s="199"/>
      <c r="Y10221" s="62"/>
      <c r="Z10221" s="105"/>
    </row>
    <row r="10222" spans="23:26" x14ac:dyDescent="0.25">
      <c r="W10222" s="104"/>
      <c r="X10222" s="199"/>
      <c r="Y10222" s="62"/>
      <c r="Z10222" s="105"/>
    </row>
    <row r="10223" spans="23:26" x14ac:dyDescent="0.25">
      <c r="W10223" s="104"/>
      <c r="X10223" s="199"/>
      <c r="Y10223" s="62"/>
      <c r="Z10223" s="105"/>
    </row>
    <row r="10224" spans="23:26" x14ac:dyDescent="0.25">
      <c r="W10224" s="104"/>
      <c r="X10224" s="199"/>
      <c r="Y10224" s="62"/>
      <c r="Z10224" s="105"/>
    </row>
    <row r="10225" spans="23:26" x14ac:dyDescent="0.25">
      <c r="W10225" s="104"/>
      <c r="X10225" s="199"/>
      <c r="Y10225" s="62"/>
      <c r="Z10225" s="105"/>
    </row>
    <row r="10226" spans="23:26" x14ac:dyDescent="0.25">
      <c r="W10226" s="104"/>
      <c r="X10226" s="199"/>
      <c r="Y10226" s="62"/>
      <c r="Z10226" s="105"/>
    </row>
    <row r="10227" spans="23:26" x14ac:dyDescent="0.25">
      <c r="W10227" s="104"/>
      <c r="X10227" s="199"/>
      <c r="Y10227" s="62"/>
      <c r="Z10227" s="105"/>
    </row>
    <row r="10228" spans="23:26" x14ac:dyDescent="0.25">
      <c r="W10228" s="104"/>
      <c r="X10228" s="199"/>
      <c r="Y10228" s="62"/>
      <c r="Z10228" s="105"/>
    </row>
    <row r="10229" spans="23:26" x14ac:dyDescent="0.25">
      <c r="W10229" s="104"/>
      <c r="X10229" s="199"/>
      <c r="Y10229" s="62"/>
      <c r="Z10229" s="105"/>
    </row>
    <row r="10230" spans="23:26" x14ac:dyDescent="0.25">
      <c r="W10230" s="104"/>
      <c r="X10230" s="199"/>
      <c r="Y10230" s="62"/>
      <c r="Z10230" s="105"/>
    </row>
    <row r="10231" spans="23:26" x14ac:dyDescent="0.25">
      <c r="W10231" s="104"/>
      <c r="X10231" s="199"/>
      <c r="Y10231" s="62"/>
      <c r="Z10231" s="105"/>
    </row>
    <row r="10232" spans="23:26" x14ac:dyDescent="0.25">
      <c r="W10232" s="104"/>
      <c r="X10232" s="199"/>
      <c r="Y10232" s="62"/>
      <c r="Z10232" s="105"/>
    </row>
    <row r="10233" spans="23:26" x14ac:dyDescent="0.25">
      <c r="W10233" s="104"/>
      <c r="X10233" s="199"/>
      <c r="Y10233" s="62"/>
      <c r="Z10233" s="105"/>
    </row>
    <row r="10234" spans="23:26" x14ac:dyDescent="0.25">
      <c r="W10234" s="104"/>
      <c r="X10234" s="199"/>
      <c r="Y10234" s="62"/>
      <c r="Z10234" s="105"/>
    </row>
    <row r="10235" spans="23:26" x14ac:dyDescent="0.25">
      <c r="W10235" s="104"/>
      <c r="X10235" s="199"/>
      <c r="Y10235" s="62"/>
      <c r="Z10235" s="105"/>
    </row>
    <row r="10236" spans="23:26" x14ac:dyDescent="0.25">
      <c r="W10236" s="104"/>
      <c r="X10236" s="199"/>
      <c r="Y10236" s="62"/>
      <c r="Z10236" s="105"/>
    </row>
    <row r="10237" spans="23:26" x14ac:dyDescent="0.25">
      <c r="W10237" s="104"/>
      <c r="X10237" s="199"/>
      <c r="Y10237" s="62"/>
      <c r="Z10237" s="105"/>
    </row>
    <row r="10238" spans="23:26" x14ac:dyDescent="0.25">
      <c r="W10238" s="104"/>
      <c r="X10238" s="199"/>
      <c r="Y10238" s="62"/>
      <c r="Z10238" s="105"/>
    </row>
    <row r="10239" spans="23:26" x14ac:dyDescent="0.25">
      <c r="W10239" s="104"/>
      <c r="X10239" s="199"/>
      <c r="Y10239" s="62"/>
      <c r="Z10239" s="105"/>
    </row>
    <row r="10240" spans="23:26" x14ac:dyDescent="0.25">
      <c r="W10240" s="104"/>
      <c r="X10240" s="199"/>
      <c r="Y10240" s="62"/>
      <c r="Z10240" s="105"/>
    </row>
    <row r="10241" spans="23:26" x14ac:dyDescent="0.25">
      <c r="W10241" s="104"/>
      <c r="X10241" s="199"/>
      <c r="Y10241" s="62"/>
      <c r="Z10241" s="105"/>
    </row>
    <row r="10242" spans="23:26" x14ac:dyDescent="0.25">
      <c r="W10242" s="104"/>
      <c r="X10242" s="199"/>
      <c r="Y10242" s="62"/>
      <c r="Z10242" s="105"/>
    </row>
    <row r="10243" spans="23:26" x14ac:dyDescent="0.25">
      <c r="W10243" s="104"/>
      <c r="X10243" s="199"/>
      <c r="Y10243" s="62"/>
      <c r="Z10243" s="105"/>
    </row>
    <row r="10244" spans="23:26" x14ac:dyDescent="0.25">
      <c r="W10244" s="104"/>
      <c r="X10244" s="199"/>
      <c r="Y10244" s="62"/>
      <c r="Z10244" s="105"/>
    </row>
    <row r="10245" spans="23:26" x14ac:dyDescent="0.25">
      <c r="W10245" s="104"/>
      <c r="X10245" s="199"/>
      <c r="Y10245" s="62"/>
      <c r="Z10245" s="105"/>
    </row>
    <row r="10246" spans="23:26" x14ac:dyDescent="0.25">
      <c r="W10246" s="104"/>
      <c r="X10246" s="199"/>
      <c r="Y10246" s="62"/>
      <c r="Z10246" s="105"/>
    </row>
    <row r="10247" spans="23:26" x14ac:dyDescent="0.25">
      <c r="W10247" s="104"/>
      <c r="X10247" s="199"/>
      <c r="Y10247" s="62"/>
      <c r="Z10247" s="105"/>
    </row>
    <row r="10248" spans="23:26" x14ac:dyDescent="0.25">
      <c r="W10248" s="104"/>
      <c r="X10248" s="199"/>
      <c r="Y10248" s="62"/>
      <c r="Z10248" s="105"/>
    </row>
    <row r="10249" spans="23:26" x14ac:dyDescent="0.25">
      <c r="W10249" s="104"/>
      <c r="X10249" s="199"/>
      <c r="Y10249" s="62"/>
      <c r="Z10249" s="105"/>
    </row>
    <row r="10250" spans="23:26" x14ac:dyDescent="0.25">
      <c r="W10250" s="104"/>
      <c r="X10250" s="199"/>
      <c r="Y10250" s="62"/>
      <c r="Z10250" s="105"/>
    </row>
    <row r="10251" spans="23:26" x14ac:dyDescent="0.25">
      <c r="W10251" s="104"/>
      <c r="X10251" s="199"/>
      <c r="Y10251" s="62"/>
      <c r="Z10251" s="105"/>
    </row>
    <row r="10252" spans="23:26" x14ac:dyDescent="0.25">
      <c r="W10252" s="104"/>
      <c r="X10252" s="199"/>
      <c r="Y10252" s="62"/>
      <c r="Z10252" s="105"/>
    </row>
    <row r="10253" spans="23:26" x14ac:dyDescent="0.25">
      <c r="W10253" s="104"/>
      <c r="X10253" s="199"/>
      <c r="Y10253" s="62"/>
      <c r="Z10253" s="105"/>
    </row>
    <row r="10254" spans="23:26" x14ac:dyDescent="0.25">
      <c r="W10254" s="104"/>
      <c r="X10254" s="199"/>
      <c r="Y10254" s="62"/>
      <c r="Z10254" s="105"/>
    </row>
    <row r="10255" spans="23:26" x14ac:dyDescent="0.25">
      <c r="W10255" s="104"/>
      <c r="X10255" s="199"/>
      <c r="Y10255" s="62"/>
      <c r="Z10255" s="105"/>
    </row>
    <row r="10256" spans="23:26" x14ac:dyDescent="0.25">
      <c r="W10256" s="104"/>
      <c r="X10256" s="199"/>
      <c r="Y10256" s="62"/>
      <c r="Z10256" s="105"/>
    </row>
    <row r="10257" spans="23:26" x14ac:dyDescent="0.25">
      <c r="W10257" s="104"/>
      <c r="X10257" s="199"/>
      <c r="Y10257" s="62"/>
      <c r="Z10257" s="105"/>
    </row>
    <row r="10258" spans="23:26" x14ac:dyDescent="0.25">
      <c r="W10258" s="104"/>
      <c r="X10258" s="199"/>
      <c r="Y10258" s="62"/>
      <c r="Z10258" s="105"/>
    </row>
    <row r="10259" spans="23:26" x14ac:dyDescent="0.25">
      <c r="W10259" s="104"/>
      <c r="X10259" s="199"/>
      <c r="Y10259" s="62"/>
      <c r="Z10259" s="105"/>
    </row>
    <row r="10260" spans="23:26" x14ac:dyDescent="0.25">
      <c r="W10260" s="104"/>
      <c r="X10260" s="199"/>
      <c r="Y10260" s="62"/>
      <c r="Z10260" s="105"/>
    </row>
    <row r="10261" spans="23:26" x14ac:dyDescent="0.25">
      <c r="W10261" s="104"/>
      <c r="X10261" s="199"/>
      <c r="Y10261" s="62"/>
      <c r="Z10261" s="105"/>
    </row>
    <row r="10262" spans="23:26" x14ac:dyDescent="0.25">
      <c r="W10262" s="104"/>
      <c r="X10262" s="199"/>
      <c r="Y10262" s="62"/>
      <c r="Z10262" s="105"/>
    </row>
    <row r="10263" spans="23:26" x14ac:dyDescent="0.25">
      <c r="W10263" s="104"/>
      <c r="X10263" s="199"/>
      <c r="Y10263" s="62"/>
      <c r="Z10263" s="105"/>
    </row>
    <row r="10264" spans="23:26" x14ac:dyDescent="0.25">
      <c r="W10264" s="104"/>
      <c r="X10264" s="199"/>
      <c r="Y10264" s="62"/>
      <c r="Z10264" s="105"/>
    </row>
    <row r="10265" spans="23:26" x14ac:dyDescent="0.25">
      <c r="W10265" s="104"/>
      <c r="X10265" s="199"/>
      <c r="Y10265" s="62"/>
      <c r="Z10265" s="105"/>
    </row>
    <row r="10266" spans="23:26" x14ac:dyDescent="0.25">
      <c r="W10266" s="104"/>
      <c r="X10266" s="199"/>
      <c r="Y10266" s="62"/>
      <c r="Z10266" s="105"/>
    </row>
    <row r="10267" spans="23:26" x14ac:dyDescent="0.25">
      <c r="W10267" s="104"/>
      <c r="X10267" s="199"/>
      <c r="Y10267" s="62"/>
      <c r="Z10267" s="105"/>
    </row>
    <row r="10268" spans="23:26" x14ac:dyDescent="0.25">
      <c r="W10268" s="104"/>
      <c r="X10268" s="199"/>
      <c r="Y10268" s="62"/>
      <c r="Z10268" s="105"/>
    </row>
    <row r="10269" spans="23:26" x14ac:dyDescent="0.25">
      <c r="W10269" s="104"/>
      <c r="X10269" s="199"/>
      <c r="Y10269" s="62"/>
      <c r="Z10269" s="105"/>
    </row>
    <row r="10270" spans="23:26" x14ac:dyDescent="0.25">
      <c r="W10270" s="104"/>
      <c r="X10270" s="199"/>
      <c r="Y10270" s="62"/>
      <c r="Z10270" s="105"/>
    </row>
    <row r="10271" spans="23:26" x14ac:dyDescent="0.25">
      <c r="W10271" s="104"/>
      <c r="X10271" s="199"/>
      <c r="Y10271" s="62"/>
      <c r="Z10271" s="105"/>
    </row>
    <row r="10272" spans="23:26" x14ac:dyDescent="0.25">
      <c r="W10272" s="104"/>
      <c r="X10272" s="199"/>
      <c r="Y10272" s="62"/>
      <c r="Z10272" s="105"/>
    </row>
    <row r="10273" spans="23:26" x14ac:dyDescent="0.25">
      <c r="W10273" s="104"/>
      <c r="X10273" s="199"/>
      <c r="Y10273" s="62"/>
      <c r="Z10273" s="105"/>
    </row>
    <row r="10274" spans="23:26" x14ac:dyDescent="0.25">
      <c r="W10274" s="104"/>
      <c r="X10274" s="199"/>
      <c r="Y10274" s="62"/>
      <c r="Z10274" s="105"/>
    </row>
    <row r="10275" spans="23:26" x14ac:dyDescent="0.25">
      <c r="W10275" s="104"/>
      <c r="X10275" s="199"/>
      <c r="Y10275" s="62"/>
      <c r="Z10275" s="105"/>
    </row>
    <row r="10276" spans="23:26" x14ac:dyDescent="0.25">
      <c r="W10276" s="104"/>
      <c r="X10276" s="199"/>
      <c r="Y10276" s="62"/>
      <c r="Z10276" s="105"/>
    </row>
    <row r="10277" spans="23:26" x14ac:dyDescent="0.25">
      <c r="W10277" s="104"/>
      <c r="X10277" s="199"/>
      <c r="Y10277" s="62"/>
      <c r="Z10277" s="105"/>
    </row>
    <row r="10278" spans="23:26" x14ac:dyDescent="0.25">
      <c r="W10278" s="104"/>
      <c r="X10278" s="199"/>
      <c r="Y10278" s="62"/>
      <c r="Z10278" s="105"/>
    </row>
    <row r="10279" spans="23:26" x14ac:dyDescent="0.25">
      <c r="W10279" s="104"/>
      <c r="X10279" s="199"/>
      <c r="Y10279" s="62"/>
      <c r="Z10279" s="105"/>
    </row>
    <row r="10280" spans="23:26" x14ac:dyDescent="0.25">
      <c r="W10280" s="104"/>
      <c r="X10280" s="199"/>
      <c r="Y10280" s="62"/>
      <c r="Z10280" s="105"/>
    </row>
    <row r="10281" spans="23:26" x14ac:dyDescent="0.25">
      <c r="W10281" s="104"/>
      <c r="X10281" s="199"/>
      <c r="Y10281" s="62"/>
      <c r="Z10281" s="105"/>
    </row>
    <row r="10282" spans="23:26" x14ac:dyDescent="0.25">
      <c r="W10282" s="104"/>
      <c r="X10282" s="199"/>
      <c r="Y10282" s="62"/>
      <c r="Z10282" s="105"/>
    </row>
    <row r="10283" spans="23:26" x14ac:dyDescent="0.25">
      <c r="W10283" s="104"/>
      <c r="X10283" s="199"/>
      <c r="Y10283" s="62"/>
      <c r="Z10283" s="105"/>
    </row>
    <row r="10284" spans="23:26" x14ac:dyDescent="0.25">
      <c r="W10284" s="104"/>
      <c r="X10284" s="199"/>
      <c r="Y10284" s="62"/>
      <c r="Z10284" s="105"/>
    </row>
    <row r="10285" spans="23:26" x14ac:dyDescent="0.25">
      <c r="W10285" s="104"/>
      <c r="X10285" s="199"/>
      <c r="Y10285" s="62"/>
      <c r="Z10285" s="105"/>
    </row>
    <row r="10286" spans="23:26" x14ac:dyDescent="0.25">
      <c r="W10286" s="104"/>
      <c r="X10286" s="199"/>
      <c r="Y10286" s="62"/>
      <c r="Z10286" s="105"/>
    </row>
    <row r="10287" spans="23:26" x14ac:dyDescent="0.25">
      <c r="W10287" s="104"/>
      <c r="X10287" s="199"/>
      <c r="Y10287" s="62"/>
      <c r="Z10287" s="105"/>
    </row>
    <row r="10288" spans="23:26" x14ac:dyDescent="0.25">
      <c r="W10288" s="104"/>
      <c r="X10288" s="199"/>
      <c r="Y10288" s="62"/>
      <c r="Z10288" s="105"/>
    </row>
    <row r="10289" spans="23:26" x14ac:dyDescent="0.25">
      <c r="W10289" s="104"/>
      <c r="X10289" s="199"/>
      <c r="Y10289" s="62"/>
      <c r="Z10289" s="105"/>
    </row>
    <row r="10290" spans="23:26" x14ac:dyDescent="0.25">
      <c r="W10290" s="104"/>
      <c r="X10290" s="199"/>
      <c r="Y10290" s="62"/>
      <c r="Z10290" s="105"/>
    </row>
    <row r="10291" spans="23:26" x14ac:dyDescent="0.25">
      <c r="W10291" s="104"/>
      <c r="X10291" s="199"/>
      <c r="Y10291" s="62"/>
      <c r="Z10291" s="105"/>
    </row>
    <row r="10292" spans="23:26" x14ac:dyDescent="0.25">
      <c r="W10292" s="104"/>
      <c r="X10292" s="199"/>
      <c r="Y10292" s="62"/>
      <c r="Z10292" s="105"/>
    </row>
    <row r="10293" spans="23:26" x14ac:dyDescent="0.25">
      <c r="W10293" s="104"/>
      <c r="X10293" s="199"/>
      <c r="Y10293" s="62"/>
      <c r="Z10293" s="105"/>
    </row>
    <row r="10294" spans="23:26" x14ac:dyDescent="0.25">
      <c r="W10294" s="104"/>
      <c r="X10294" s="199"/>
      <c r="Y10294" s="62"/>
      <c r="Z10294" s="105"/>
    </row>
    <row r="10295" spans="23:26" x14ac:dyDescent="0.25">
      <c r="W10295" s="104"/>
      <c r="X10295" s="199"/>
      <c r="Y10295" s="62"/>
      <c r="Z10295" s="105"/>
    </row>
    <row r="10296" spans="23:26" x14ac:dyDescent="0.25">
      <c r="W10296" s="104"/>
      <c r="X10296" s="199"/>
      <c r="Y10296" s="62"/>
      <c r="Z10296" s="105"/>
    </row>
    <row r="10297" spans="23:26" x14ac:dyDescent="0.25">
      <c r="W10297" s="104"/>
      <c r="X10297" s="199"/>
      <c r="Y10297" s="62"/>
      <c r="Z10297" s="105"/>
    </row>
    <row r="10298" spans="23:26" x14ac:dyDescent="0.25">
      <c r="W10298" s="104"/>
      <c r="X10298" s="199"/>
      <c r="Y10298" s="62"/>
      <c r="Z10298" s="105"/>
    </row>
    <row r="10299" spans="23:26" x14ac:dyDescent="0.25">
      <c r="W10299" s="104"/>
      <c r="X10299" s="199"/>
      <c r="Y10299" s="62"/>
      <c r="Z10299" s="105"/>
    </row>
    <row r="10300" spans="23:26" x14ac:dyDescent="0.25">
      <c r="W10300" s="104"/>
      <c r="X10300" s="199"/>
      <c r="Y10300" s="62"/>
      <c r="Z10300" s="105"/>
    </row>
    <row r="10301" spans="23:26" x14ac:dyDescent="0.25">
      <c r="W10301" s="104"/>
      <c r="X10301" s="199"/>
      <c r="Y10301" s="62"/>
      <c r="Z10301" s="105"/>
    </row>
    <row r="10302" spans="23:26" x14ac:dyDescent="0.25">
      <c r="W10302" s="104"/>
      <c r="X10302" s="199"/>
      <c r="Y10302" s="62"/>
      <c r="Z10302" s="105"/>
    </row>
    <row r="10303" spans="23:26" x14ac:dyDescent="0.25">
      <c r="W10303" s="104"/>
      <c r="X10303" s="199"/>
      <c r="Y10303" s="62"/>
      <c r="Z10303" s="105"/>
    </row>
    <row r="10304" spans="23:26" x14ac:dyDescent="0.25">
      <c r="W10304" s="104"/>
      <c r="X10304" s="199"/>
      <c r="Y10304" s="62"/>
      <c r="Z10304" s="105"/>
    </row>
    <row r="10305" spans="23:26" x14ac:dyDescent="0.25">
      <c r="W10305" s="104"/>
      <c r="X10305" s="199"/>
      <c r="Y10305" s="62"/>
      <c r="Z10305" s="105"/>
    </row>
    <row r="10306" spans="23:26" x14ac:dyDescent="0.25">
      <c r="W10306" s="104"/>
      <c r="X10306" s="199"/>
      <c r="Y10306" s="62"/>
      <c r="Z10306" s="105"/>
    </row>
    <row r="10307" spans="23:26" x14ac:dyDescent="0.25">
      <c r="W10307" s="104"/>
      <c r="X10307" s="199"/>
      <c r="Y10307" s="62"/>
      <c r="Z10307" s="105"/>
    </row>
    <row r="10308" spans="23:26" x14ac:dyDescent="0.25">
      <c r="W10308" s="104"/>
      <c r="X10308" s="199"/>
      <c r="Y10308" s="62"/>
      <c r="Z10308" s="105"/>
    </row>
    <row r="10309" spans="23:26" x14ac:dyDescent="0.25">
      <c r="W10309" s="104"/>
      <c r="X10309" s="199"/>
      <c r="Y10309" s="62"/>
      <c r="Z10309" s="105"/>
    </row>
    <row r="10310" spans="23:26" x14ac:dyDescent="0.25">
      <c r="W10310" s="104"/>
      <c r="X10310" s="199"/>
      <c r="Y10310" s="62"/>
      <c r="Z10310" s="105"/>
    </row>
    <row r="10311" spans="23:26" x14ac:dyDescent="0.25">
      <c r="W10311" s="104"/>
      <c r="X10311" s="199"/>
      <c r="Y10311" s="62"/>
      <c r="Z10311" s="105"/>
    </row>
    <row r="10312" spans="23:26" x14ac:dyDescent="0.25">
      <c r="W10312" s="104"/>
      <c r="X10312" s="199"/>
      <c r="Y10312" s="62"/>
      <c r="Z10312" s="105"/>
    </row>
    <row r="10313" spans="23:26" x14ac:dyDescent="0.25">
      <c r="W10313" s="104"/>
      <c r="X10313" s="199"/>
      <c r="Y10313" s="62"/>
      <c r="Z10313" s="105"/>
    </row>
    <row r="10314" spans="23:26" x14ac:dyDescent="0.25">
      <c r="W10314" s="104"/>
      <c r="X10314" s="199"/>
      <c r="Y10314" s="62"/>
      <c r="Z10314" s="105"/>
    </row>
    <row r="10315" spans="23:26" x14ac:dyDescent="0.25">
      <c r="W10315" s="104"/>
      <c r="X10315" s="199"/>
      <c r="Y10315" s="62"/>
      <c r="Z10315" s="105"/>
    </row>
    <row r="10316" spans="23:26" x14ac:dyDescent="0.25">
      <c r="W10316" s="104"/>
      <c r="X10316" s="199"/>
      <c r="Y10316" s="62"/>
      <c r="Z10316" s="105"/>
    </row>
    <row r="10317" spans="23:26" x14ac:dyDescent="0.25">
      <c r="W10317" s="104"/>
      <c r="X10317" s="199"/>
      <c r="Y10317" s="62"/>
      <c r="Z10317" s="105"/>
    </row>
    <row r="10318" spans="23:26" x14ac:dyDescent="0.25">
      <c r="W10318" s="104"/>
      <c r="X10318" s="199"/>
      <c r="Y10318" s="62"/>
      <c r="Z10318" s="105"/>
    </row>
    <row r="10319" spans="23:26" x14ac:dyDescent="0.25">
      <c r="W10319" s="104"/>
      <c r="X10319" s="199"/>
      <c r="Y10319" s="62"/>
      <c r="Z10319" s="105"/>
    </row>
    <row r="10320" spans="23:26" x14ac:dyDescent="0.25">
      <c r="W10320" s="104"/>
      <c r="X10320" s="199"/>
      <c r="Y10320" s="62"/>
      <c r="Z10320" s="105"/>
    </row>
    <row r="10321" spans="23:26" x14ac:dyDescent="0.25">
      <c r="W10321" s="104"/>
      <c r="X10321" s="199"/>
      <c r="Y10321" s="62"/>
      <c r="Z10321" s="105"/>
    </row>
    <row r="10322" spans="23:26" x14ac:dyDescent="0.25">
      <c r="W10322" s="104"/>
      <c r="X10322" s="199"/>
      <c r="Y10322" s="62"/>
      <c r="Z10322" s="105"/>
    </row>
    <row r="10323" spans="23:26" x14ac:dyDescent="0.25">
      <c r="W10323" s="104"/>
      <c r="X10323" s="199"/>
      <c r="Y10323" s="62"/>
      <c r="Z10323" s="105"/>
    </row>
    <row r="10324" spans="23:26" x14ac:dyDescent="0.25">
      <c r="W10324" s="104"/>
      <c r="X10324" s="199"/>
      <c r="Y10324" s="62"/>
      <c r="Z10324" s="105"/>
    </row>
    <row r="10325" spans="23:26" x14ac:dyDescent="0.25">
      <c r="W10325" s="104"/>
      <c r="X10325" s="199"/>
      <c r="Y10325" s="62"/>
      <c r="Z10325" s="105"/>
    </row>
    <row r="10326" spans="23:26" x14ac:dyDescent="0.25">
      <c r="W10326" s="104"/>
      <c r="X10326" s="199"/>
      <c r="Y10326" s="62"/>
      <c r="Z10326" s="105"/>
    </row>
    <row r="10327" spans="23:26" x14ac:dyDescent="0.25">
      <c r="W10327" s="104"/>
      <c r="X10327" s="199"/>
      <c r="Y10327" s="62"/>
      <c r="Z10327" s="105"/>
    </row>
    <row r="10328" spans="23:26" x14ac:dyDescent="0.25">
      <c r="W10328" s="104"/>
      <c r="X10328" s="199"/>
      <c r="Y10328" s="62"/>
      <c r="Z10328" s="105"/>
    </row>
    <row r="10329" spans="23:26" x14ac:dyDescent="0.25">
      <c r="W10329" s="104"/>
      <c r="X10329" s="199"/>
      <c r="Y10329" s="62"/>
      <c r="Z10329" s="105"/>
    </row>
    <row r="10330" spans="23:26" x14ac:dyDescent="0.25">
      <c r="W10330" s="104"/>
      <c r="X10330" s="199"/>
      <c r="Y10330" s="62"/>
      <c r="Z10330" s="105"/>
    </row>
    <row r="10331" spans="23:26" x14ac:dyDescent="0.25">
      <c r="W10331" s="104"/>
      <c r="X10331" s="199"/>
      <c r="Y10331" s="62"/>
      <c r="Z10331" s="105"/>
    </row>
    <row r="10332" spans="23:26" x14ac:dyDescent="0.25">
      <c r="W10332" s="104"/>
      <c r="X10332" s="199"/>
      <c r="Y10332" s="62"/>
      <c r="Z10332" s="105"/>
    </row>
    <row r="10333" spans="23:26" x14ac:dyDescent="0.25">
      <c r="W10333" s="104"/>
      <c r="X10333" s="199"/>
      <c r="Y10333" s="62"/>
      <c r="Z10333" s="105"/>
    </row>
    <row r="10334" spans="23:26" x14ac:dyDescent="0.25">
      <c r="W10334" s="104"/>
      <c r="X10334" s="199"/>
      <c r="Y10334" s="62"/>
      <c r="Z10334" s="105"/>
    </row>
    <row r="10335" spans="23:26" x14ac:dyDescent="0.25">
      <c r="W10335" s="104"/>
      <c r="X10335" s="199"/>
      <c r="Y10335" s="62"/>
      <c r="Z10335" s="105"/>
    </row>
    <row r="10336" spans="23:26" x14ac:dyDescent="0.25">
      <c r="W10336" s="104"/>
      <c r="X10336" s="199"/>
      <c r="Y10336" s="62"/>
      <c r="Z10336" s="105"/>
    </row>
    <row r="10337" spans="23:26" x14ac:dyDescent="0.25">
      <c r="W10337" s="104"/>
      <c r="X10337" s="199"/>
      <c r="Y10337" s="62"/>
      <c r="Z10337" s="105"/>
    </row>
    <row r="10338" spans="23:26" x14ac:dyDescent="0.25">
      <c r="W10338" s="104"/>
      <c r="X10338" s="199"/>
      <c r="Y10338" s="62"/>
      <c r="Z10338" s="105"/>
    </row>
    <row r="10339" spans="23:26" x14ac:dyDescent="0.25">
      <c r="W10339" s="104"/>
      <c r="X10339" s="199"/>
      <c r="Y10339" s="62"/>
      <c r="Z10339" s="105"/>
    </row>
    <row r="10340" spans="23:26" x14ac:dyDescent="0.25">
      <c r="W10340" s="104"/>
      <c r="X10340" s="199"/>
      <c r="Y10340" s="62"/>
      <c r="Z10340" s="105"/>
    </row>
    <row r="10341" spans="23:26" x14ac:dyDescent="0.25">
      <c r="W10341" s="104"/>
      <c r="X10341" s="199"/>
      <c r="Y10341" s="62"/>
      <c r="Z10341" s="105"/>
    </row>
    <row r="10342" spans="23:26" x14ac:dyDescent="0.25">
      <c r="W10342" s="104"/>
      <c r="X10342" s="199"/>
      <c r="Y10342" s="62"/>
      <c r="Z10342" s="105"/>
    </row>
    <row r="10343" spans="23:26" x14ac:dyDescent="0.25">
      <c r="W10343" s="104"/>
      <c r="X10343" s="199"/>
      <c r="Y10343" s="62"/>
      <c r="Z10343" s="105"/>
    </row>
    <row r="10344" spans="23:26" x14ac:dyDescent="0.25">
      <c r="W10344" s="104"/>
      <c r="X10344" s="199"/>
      <c r="Y10344" s="62"/>
      <c r="Z10344" s="105"/>
    </row>
    <row r="10345" spans="23:26" x14ac:dyDescent="0.25">
      <c r="W10345" s="104"/>
      <c r="X10345" s="199"/>
      <c r="Y10345" s="62"/>
      <c r="Z10345" s="105"/>
    </row>
    <row r="10346" spans="23:26" x14ac:dyDescent="0.25">
      <c r="W10346" s="104"/>
      <c r="X10346" s="199"/>
      <c r="Y10346" s="62"/>
      <c r="Z10346" s="105"/>
    </row>
    <row r="10347" spans="23:26" x14ac:dyDescent="0.25">
      <c r="W10347" s="104"/>
      <c r="X10347" s="199"/>
      <c r="Y10347" s="62"/>
      <c r="Z10347" s="105"/>
    </row>
    <row r="10348" spans="23:26" x14ac:dyDescent="0.25">
      <c r="W10348" s="104"/>
      <c r="X10348" s="199"/>
      <c r="Y10348" s="62"/>
      <c r="Z10348" s="105"/>
    </row>
    <row r="10349" spans="23:26" x14ac:dyDescent="0.25">
      <c r="W10349" s="104"/>
      <c r="X10349" s="199"/>
      <c r="Y10349" s="62"/>
      <c r="Z10349" s="105"/>
    </row>
    <row r="10350" spans="23:26" x14ac:dyDescent="0.25">
      <c r="W10350" s="104"/>
      <c r="X10350" s="199"/>
      <c r="Y10350" s="62"/>
      <c r="Z10350" s="105"/>
    </row>
    <row r="10351" spans="23:26" x14ac:dyDescent="0.25">
      <c r="W10351" s="104"/>
      <c r="X10351" s="199"/>
      <c r="Y10351" s="62"/>
      <c r="Z10351" s="105"/>
    </row>
    <row r="10352" spans="23:26" x14ac:dyDescent="0.25">
      <c r="W10352" s="104"/>
      <c r="X10352" s="199"/>
      <c r="Y10352" s="62"/>
      <c r="Z10352" s="105"/>
    </row>
    <row r="10353" spans="23:26" x14ac:dyDescent="0.25">
      <c r="W10353" s="104"/>
      <c r="X10353" s="199"/>
      <c r="Y10353" s="62"/>
      <c r="Z10353" s="105"/>
    </row>
    <row r="10354" spans="23:26" x14ac:dyDescent="0.25">
      <c r="W10354" s="104"/>
      <c r="X10354" s="199"/>
      <c r="Y10354" s="62"/>
      <c r="Z10354" s="105"/>
    </row>
    <row r="10355" spans="23:26" x14ac:dyDescent="0.25">
      <c r="W10355" s="104"/>
      <c r="X10355" s="199"/>
      <c r="Y10355" s="62"/>
      <c r="Z10355" s="105"/>
    </row>
    <row r="10356" spans="23:26" x14ac:dyDescent="0.25">
      <c r="W10356" s="104"/>
      <c r="X10356" s="199"/>
      <c r="Y10356" s="62"/>
      <c r="Z10356" s="105"/>
    </row>
    <row r="10357" spans="23:26" x14ac:dyDescent="0.25">
      <c r="W10357" s="104"/>
      <c r="X10357" s="199"/>
      <c r="Y10357" s="62"/>
      <c r="Z10357" s="105"/>
    </row>
    <row r="10358" spans="23:26" x14ac:dyDescent="0.25">
      <c r="W10358" s="104"/>
      <c r="X10358" s="199"/>
      <c r="Y10358" s="62"/>
      <c r="Z10358" s="105"/>
    </row>
    <row r="10359" spans="23:26" x14ac:dyDescent="0.25">
      <c r="W10359" s="104"/>
      <c r="X10359" s="199"/>
      <c r="Y10359" s="62"/>
      <c r="Z10359" s="105"/>
    </row>
    <row r="10360" spans="23:26" x14ac:dyDescent="0.25">
      <c r="W10360" s="104"/>
      <c r="X10360" s="199"/>
      <c r="Y10360" s="62"/>
      <c r="Z10360" s="105"/>
    </row>
    <row r="10361" spans="23:26" x14ac:dyDescent="0.25">
      <c r="W10361" s="104"/>
      <c r="X10361" s="199"/>
      <c r="Y10361" s="62"/>
      <c r="Z10361" s="105"/>
    </row>
    <row r="10362" spans="23:26" x14ac:dyDescent="0.25">
      <c r="W10362" s="104"/>
      <c r="X10362" s="199"/>
      <c r="Y10362" s="62"/>
      <c r="Z10362" s="105"/>
    </row>
    <row r="10363" spans="23:26" x14ac:dyDescent="0.25">
      <c r="W10363" s="104"/>
      <c r="X10363" s="199"/>
      <c r="Y10363" s="62"/>
      <c r="Z10363" s="105"/>
    </row>
    <row r="10364" spans="23:26" x14ac:dyDescent="0.25">
      <c r="W10364" s="104"/>
      <c r="X10364" s="199"/>
      <c r="Y10364" s="62"/>
      <c r="Z10364" s="105"/>
    </row>
    <row r="10365" spans="23:26" x14ac:dyDescent="0.25">
      <c r="W10365" s="104"/>
      <c r="X10365" s="199"/>
      <c r="Y10365" s="62"/>
      <c r="Z10365" s="105"/>
    </row>
    <row r="10366" spans="23:26" x14ac:dyDescent="0.25">
      <c r="W10366" s="104"/>
      <c r="X10366" s="199"/>
      <c r="Y10366" s="62"/>
      <c r="Z10366" s="105"/>
    </row>
    <row r="10367" spans="23:26" x14ac:dyDescent="0.25">
      <c r="W10367" s="104"/>
      <c r="X10367" s="199"/>
      <c r="Y10367" s="62"/>
      <c r="Z10367" s="105"/>
    </row>
    <row r="10368" spans="23:26" x14ac:dyDescent="0.25">
      <c r="W10368" s="104"/>
      <c r="X10368" s="199"/>
      <c r="Y10368" s="62"/>
      <c r="Z10368" s="105"/>
    </row>
    <row r="10369" spans="23:26" x14ac:dyDescent="0.25">
      <c r="W10369" s="104"/>
      <c r="X10369" s="199"/>
      <c r="Y10369" s="62"/>
      <c r="Z10369" s="105"/>
    </row>
    <row r="10370" spans="23:26" x14ac:dyDescent="0.25">
      <c r="W10370" s="104"/>
      <c r="X10370" s="199"/>
      <c r="Y10370" s="62"/>
      <c r="Z10370" s="105"/>
    </row>
    <row r="10371" spans="23:26" x14ac:dyDescent="0.25">
      <c r="W10371" s="104"/>
      <c r="X10371" s="199"/>
      <c r="Y10371" s="62"/>
      <c r="Z10371" s="105"/>
    </row>
    <row r="10372" spans="23:26" x14ac:dyDescent="0.25">
      <c r="W10372" s="104"/>
      <c r="X10372" s="199"/>
      <c r="Y10372" s="62"/>
      <c r="Z10372" s="105"/>
    </row>
    <row r="10373" spans="23:26" x14ac:dyDescent="0.25">
      <c r="W10373" s="104"/>
      <c r="X10373" s="199"/>
      <c r="Y10373" s="62"/>
      <c r="Z10373" s="105"/>
    </row>
    <row r="10374" spans="23:26" x14ac:dyDescent="0.25">
      <c r="W10374" s="104"/>
      <c r="X10374" s="199"/>
      <c r="Y10374" s="62"/>
      <c r="Z10374" s="105"/>
    </row>
    <row r="10375" spans="23:26" x14ac:dyDescent="0.25">
      <c r="W10375" s="104"/>
      <c r="X10375" s="199"/>
      <c r="Y10375" s="62"/>
      <c r="Z10375" s="105"/>
    </row>
    <row r="10376" spans="23:26" x14ac:dyDescent="0.25">
      <c r="W10376" s="104"/>
      <c r="X10376" s="199"/>
      <c r="Y10376" s="62"/>
      <c r="Z10376" s="105"/>
    </row>
    <row r="10377" spans="23:26" x14ac:dyDescent="0.25">
      <c r="W10377" s="104"/>
      <c r="X10377" s="199"/>
      <c r="Y10377" s="62"/>
      <c r="Z10377" s="105"/>
    </row>
    <row r="10378" spans="23:26" x14ac:dyDescent="0.25">
      <c r="W10378" s="104"/>
      <c r="X10378" s="199"/>
      <c r="Y10378" s="62"/>
      <c r="Z10378" s="105"/>
    </row>
    <row r="10379" spans="23:26" x14ac:dyDescent="0.25">
      <c r="W10379" s="104"/>
      <c r="X10379" s="199"/>
      <c r="Y10379" s="62"/>
      <c r="Z10379" s="105"/>
    </row>
    <row r="10380" spans="23:26" x14ac:dyDescent="0.25">
      <c r="W10380" s="104"/>
      <c r="X10380" s="199"/>
      <c r="Y10380" s="62"/>
      <c r="Z10380" s="105"/>
    </row>
    <row r="10381" spans="23:26" x14ac:dyDescent="0.25">
      <c r="W10381" s="104"/>
      <c r="X10381" s="199"/>
      <c r="Y10381" s="62"/>
      <c r="Z10381" s="105"/>
    </row>
    <row r="10382" spans="23:26" x14ac:dyDescent="0.25">
      <c r="W10382" s="104"/>
      <c r="X10382" s="199"/>
      <c r="Y10382" s="62"/>
      <c r="Z10382" s="105"/>
    </row>
    <row r="10383" spans="23:26" x14ac:dyDescent="0.25">
      <c r="W10383" s="104"/>
      <c r="X10383" s="199"/>
      <c r="Y10383" s="62"/>
      <c r="Z10383" s="105"/>
    </row>
    <row r="10384" spans="23:26" x14ac:dyDescent="0.25">
      <c r="W10384" s="104"/>
      <c r="X10384" s="199"/>
      <c r="Y10384" s="62"/>
      <c r="Z10384" s="105"/>
    </row>
    <row r="10385" spans="23:26" x14ac:dyDescent="0.25">
      <c r="W10385" s="104"/>
      <c r="X10385" s="199"/>
      <c r="Y10385" s="62"/>
      <c r="Z10385" s="105"/>
    </row>
    <row r="10386" spans="23:26" x14ac:dyDescent="0.25">
      <c r="W10386" s="104"/>
      <c r="X10386" s="199"/>
      <c r="Y10386" s="62"/>
      <c r="Z10386" s="105"/>
    </row>
    <row r="10387" spans="23:26" x14ac:dyDescent="0.25">
      <c r="W10387" s="104"/>
      <c r="X10387" s="199"/>
      <c r="Y10387" s="62"/>
      <c r="Z10387" s="105"/>
    </row>
    <row r="10388" spans="23:26" x14ac:dyDescent="0.25">
      <c r="W10388" s="104"/>
      <c r="X10388" s="199"/>
      <c r="Y10388" s="62"/>
      <c r="Z10388" s="105"/>
    </row>
    <row r="10389" spans="23:26" x14ac:dyDescent="0.25">
      <c r="W10389" s="104"/>
      <c r="X10389" s="199"/>
      <c r="Y10389" s="62"/>
      <c r="Z10389" s="105"/>
    </row>
    <row r="10390" spans="23:26" x14ac:dyDescent="0.25">
      <c r="W10390" s="104"/>
      <c r="X10390" s="199"/>
      <c r="Y10390" s="62"/>
      <c r="Z10390" s="105"/>
    </row>
    <row r="10391" spans="23:26" x14ac:dyDescent="0.25">
      <c r="W10391" s="104"/>
      <c r="X10391" s="199"/>
      <c r="Y10391" s="62"/>
      <c r="Z10391" s="105"/>
    </row>
    <row r="10392" spans="23:26" x14ac:dyDescent="0.25">
      <c r="W10392" s="104"/>
      <c r="X10392" s="199"/>
      <c r="Y10392" s="62"/>
      <c r="Z10392" s="105"/>
    </row>
    <row r="10393" spans="23:26" x14ac:dyDescent="0.25">
      <c r="W10393" s="104"/>
      <c r="X10393" s="199"/>
      <c r="Y10393" s="62"/>
      <c r="Z10393" s="105"/>
    </row>
    <row r="10394" spans="23:26" x14ac:dyDescent="0.25">
      <c r="W10394" s="104"/>
      <c r="X10394" s="199"/>
      <c r="Y10394" s="62"/>
      <c r="Z10394" s="105"/>
    </row>
    <row r="10395" spans="23:26" x14ac:dyDescent="0.25">
      <c r="W10395" s="104"/>
      <c r="X10395" s="199"/>
      <c r="Y10395" s="62"/>
      <c r="Z10395" s="105"/>
    </row>
    <row r="10396" spans="23:26" x14ac:dyDescent="0.25">
      <c r="W10396" s="104"/>
      <c r="X10396" s="199"/>
      <c r="Y10396" s="62"/>
      <c r="Z10396" s="105"/>
    </row>
    <row r="10397" spans="23:26" x14ac:dyDescent="0.25">
      <c r="W10397" s="104"/>
      <c r="X10397" s="199"/>
      <c r="Y10397" s="62"/>
      <c r="Z10397" s="105"/>
    </row>
    <row r="10398" spans="23:26" x14ac:dyDescent="0.25">
      <c r="W10398" s="104"/>
      <c r="X10398" s="199"/>
      <c r="Y10398" s="62"/>
      <c r="Z10398" s="105"/>
    </row>
    <row r="10399" spans="23:26" x14ac:dyDescent="0.25">
      <c r="W10399" s="104"/>
      <c r="X10399" s="199"/>
      <c r="Y10399" s="62"/>
      <c r="Z10399" s="105"/>
    </row>
    <row r="10400" spans="23:26" x14ac:dyDescent="0.25">
      <c r="W10400" s="104"/>
      <c r="X10400" s="199"/>
      <c r="Y10400" s="62"/>
      <c r="Z10400" s="105"/>
    </row>
    <row r="10401" spans="23:26" x14ac:dyDescent="0.25">
      <c r="W10401" s="104"/>
      <c r="X10401" s="199"/>
      <c r="Y10401" s="62"/>
      <c r="Z10401" s="105"/>
    </row>
    <row r="10402" spans="23:26" x14ac:dyDescent="0.25">
      <c r="W10402" s="104"/>
      <c r="X10402" s="199"/>
      <c r="Y10402" s="62"/>
      <c r="Z10402" s="105"/>
    </row>
    <row r="10403" spans="23:26" x14ac:dyDescent="0.25">
      <c r="W10403" s="104"/>
      <c r="X10403" s="199"/>
      <c r="Y10403" s="62"/>
      <c r="Z10403" s="105"/>
    </row>
    <row r="10404" spans="23:26" x14ac:dyDescent="0.25">
      <c r="W10404" s="104"/>
      <c r="X10404" s="199"/>
      <c r="Y10404" s="62"/>
      <c r="Z10404" s="105"/>
    </row>
    <row r="10405" spans="23:26" x14ac:dyDescent="0.25">
      <c r="W10405" s="104"/>
      <c r="X10405" s="199"/>
      <c r="Y10405" s="62"/>
      <c r="Z10405" s="105"/>
    </row>
    <row r="10406" spans="23:26" x14ac:dyDescent="0.25">
      <c r="W10406" s="104"/>
      <c r="X10406" s="199"/>
      <c r="Y10406" s="62"/>
      <c r="Z10406" s="105"/>
    </row>
    <row r="10407" spans="23:26" x14ac:dyDescent="0.25">
      <c r="W10407" s="104"/>
      <c r="X10407" s="199"/>
      <c r="Y10407" s="62"/>
      <c r="Z10407" s="105"/>
    </row>
    <row r="10408" spans="23:26" x14ac:dyDescent="0.25">
      <c r="W10408" s="104"/>
      <c r="X10408" s="199"/>
      <c r="Y10408" s="62"/>
      <c r="Z10408" s="105"/>
    </row>
    <row r="10409" spans="23:26" x14ac:dyDescent="0.25">
      <c r="W10409" s="104"/>
      <c r="X10409" s="199"/>
      <c r="Y10409" s="62"/>
      <c r="Z10409" s="105"/>
    </row>
    <row r="10410" spans="23:26" x14ac:dyDescent="0.25">
      <c r="W10410" s="104"/>
      <c r="X10410" s="199"/>
      <c r="Y10410" s="62"/>
      <c r="Z10410" s="105"/>
    </row>
    <row r="10411" spans="23:26" x14ac:dyDescent="0.25">
      <c r="W10411" s="104"/>
      <c r="X10411" s="199"/>
      <c r="Y10411" s="62"/>
      <c r="Z10411" s="105"/>
    </row>
    <row r="10412" spans="23:26" x14ac:dyDescent="0.25">
      <c r="W10412" s="104"/>
      <c r="X10412" s="199"/>
      <c r="Y10412" s="62"/>
      <c r="Z10412" s="105"/>
    </row>
    <row r="10413" spans="23:26" x14ac:dyDescent="0.25">
      <c r="W10413" s="104"/>
      <c r="X10413" s="199"/>
      <c r="Y10413" s="62"/>
      <c r="Z10413" s="105"/>
    </row>
    <row r="10414" spans="23:26" x14ac:dyDescent="0.25">
      <c r="W10414" s="104"/>
      <c r="X10414" s="199"/>
      <c r="Y10414" s="62"/>
      <c r="Z10414" s="105"/>
    </row>
    <row r="10415" spans="23:26" x14ac:dyDescent="0.25">
      <c r="W10415" s="104"/>
      <c r="X10415" s="199"/>
      <c r="Y10415" s="62"/>
      <c r="Z10415" s="105"/>
    </row>
    <row r="10416" spans="23:26" x14ac:dyDescent="0.25">
      <c r="W10416" s="104"/>
      <c r="X10416" s="199"/>
      <c r="Y10416" s="62"/>
      <c r="Z10416" s="105"/>
    </row>
    <row r="10417" spans="23:26" x14ac:dyDescent="0.25">
      <c r="W10417" s="104"/>
      <c r="X10417" s="199"/>
      <c r="Y10417" s="62"/>
      <c r="Z10417" s="105"/>
    </row>
    <row r="10418" spans="23:26" x14ac:dyDescent="0.25">
      <c r="W10418" s="104"/>
      <c r="X10418" s="199"/>
      <c r="Y10418" s="62"/>
      <c r="Z10418" s="105"/>
    </row>
    <row r="10419" spans="23:26" x14ac:dyDescent="0.25">
      <c r="W10419" s="104"/>
      <c r="X10419" s="199"/>
      <c r="Y10419" s="62"/>
      <c r="Z10419" s="105"/>
    </row>
    <row r="10420" spans="23:26" x14ac:dyDescent="0.25">
      <c r="W10420" s="104"/>
      <c r="X10420" s="199"/>
      <c r="Y10420" s="62"/>
      <c r="Z10420" s="105"/>
    </row>
    <row r="10421" spans="23:26" x14ac:dyDescent="0.25">
      <c r="W10421" s="104"/>
      <c r="X10421" s="199"/>
      <c r="Y10421" s="62"/>
      <c r="Z10421" s="105"/>
    </row>
    <row r="10422" spans="23:26" x14ac:dyDescent="0.25">
      <c r="W10422" s="104"/>
      <c r="X10422" s="199"/>
      <c r="Y10422" s="62"/>
      <c r="Z10422" s="105"/>
    </row>
    <row r="10423" spans="23:26" x14ac:dyDescent="0.25">
      <c r="W10423" s="104"/>
      <c r="X10423" s="199"/>
      <c r="Y10423" s="62"/>
      <c r="Z10423" s="105"/>
    </row>
    <row r="10424" spans="23:26" x14ac:dyDescent="0.25">
      <c r="W10424" s="104"/>
      <c r="X10424" s="199"/>
      <c r="Y10424" s="62"/>
      <c r="Z10424" s="105"/>
    </row>
    <row r="10425" spans="23:26" x14ac:dyDescent="0.25">
      <c r="W10425" s="104"/>
      <c r="X10425" s="199"/>
      <c r="Y10425" s="62"/>
      <c r="Z10425" s="105"/>
    </row>
    <row r="10426" spans="23:26" x14ac:dyDescent="0.25">
      <c r="W10426" s="104"/>
      <c r="X10426" s="199"/>
      <c r="Y10426" s="62"/>
      <c r="Z10426" s="105"/>
    </row>
    <row r="10427" spans="23:26" x14ac:dyDescent="0.25">
      <c r="W10427" s="104"/>
      <c r="X10427" s="199"/>
      <c r="Y10427" s="62"/>
      <c r="Z10427" s="105"/>
    </row>
    <row r="10428" spans="23:26" x14ac:dyDescent="0.25">
      <c r="W10428" s="104"/>
      <c r="X10428" s="199"/>
      <c r="Y10428" s="62"/>
      <c r="Z10428" s="105"/>
    </row>
    <row r="10429" spans="23:26" x14ac:dyDescent="0.25">
      <c r="W10429" s="104"/>
      <c r="X10429" s="199"/>
      <c r="Y10429" s="62"/>
      <c r="Z10429" s="105"/>
    </row>
    <row r="10430" spans="23:26" x14ac:dyDescent="0.25">
      <c r="W10430" s="104"/>
      <c r="X10430" s="199"/>
      <c r="Y10430" s="62"/>
      <c r="Z10430" s="105"/>
    </row>
    <row r="10431" spans="23:26" x14ac:dyDescent="0.25">
      <c r="W10431" s="104"/>
      <c r="X10431" s="199"/>
      <c r="Y10431" s="62"/>
      <c r="Z10431" s="105"/>
    </row>
    <row r="10432" spans="23:26" x14ac:dyDescent="0.25">
      <c r="W10432" s="104"/>
      <c r="X10432" s="199"/>
      <c r="Y10432" s="62"/>
      <c r="Z10432" s="105"/>
    </row>
    <row r="10433" spans="23:26" x14ac:dyDescent="0.25">
      <c r="W10433" s="104"/>
      <c r="X10433" s="199"/>
      <c r="Y10433" s="62"/>
      <c r="Z10433" s="105"/>
    </row>
    <row r="10434" spans="23:26" x14ac:dyDescent="0.25">
      <c r="W10434" s="104"/>
      <c r="X10434" s="199"/>
      <c r="Y10434" s="62"/>
      <c r="Z10434" s="105"/>
    </row>
    <row r="10435" spans="23:26" x14ac:dyDescent="0.25">
      <c r="W10435" s="104"/>
      <c r="X10435" s="199"/>
      <c r="Y10435" s="62"/>
      <c r="Z10435" s="105"/>
    </row>
    <row r="10436" spans="23:26" x14ac:dyDescent="0.25">
      <c r="W10436" s="104"/>
      <c r="X10436" s="199"/>
      <c r="Y10436" s="62"/>
      <c r="Z10436" s="105"/>
    </row>
    <row r="10437" spans="23:26" x14ac:dyDescent="0.25">
      <c r="W10437" s="104"/>
      <c r="X10437" s="199"/>
      <c r="Y10437" s="62"/>
      <c r="Z10437" s="105"/>
    </row>
    <row r="10438" spans="23:26" x14ac:dyDescent="0.25">
      <c r="W10438" s="104"/>
      <c r="X10438" s="199"/>
      <c r="Y10438" s="62"/>
      <c r="Z10438" s="105"/>
    </row>
    <row r="10439" spans="23:26" x14ac:dyDescent="0.25">
      <c r="W10439" s="104"/>
      <c r="X10439" s="199"/>
      <c r="Y10439" s="62"/>
      <c r="Z10439" s="105"/>
    </row>
    <row r="10440" spans="23:26" x14ac:dyDescent="0.25">
      <c r="W10440" s="104"/>
      <c r="X10440" s="199"/>
      <c r="Y10440" s="62"/>
      <c r="Z10440" s="105"/>
    </row>
    <row r="10441" spans="23:26" x14ac:dyDescent="0.25">
      <c r="W10441" s="104"/>
      <c r="X10441" s="199"/>
      <c r="Y10441" s="62"/>
      <c r="Z10441" s="105"/>
    </row>
    <row r="10442" spans="23:26" x14ac:dyDescent="0.25">
      <c r="W10442" s="104"/>
      <c r="X10442" s="199"/>
      <c r="Y10442" s="62"/>
      <c r="Z10442" s="105"/>
    </row>
    <row r="10443" spans="23:26" x14ac:dyDescent="0.25">
      <c r="W10443" s="104"/>
      <c r="X10443" s="199"/>
      <c r="Y10443" s="62"/>
      <c r="Z10443" s="105"/>
    </row>
    <row r="10444" spans="23:26" x14ac:dyDescent="0.25">
      <c r="W10444" s="104"/>
      <c r="X10444" s="199"/>
      <c r="Y10444" s="62"/>
      <c r="Z10444" s="105"/>
    </row>
    <row r="10445" spans="23:26" x14ac:dyDescent="0.25">
      <c r="W10445" s="104"/>
      <c r="X10445" s="199"/>
      <c r="Y10445" s="62"/>
      <c r="Z10445" s="105"/>
    </row>
    <row r="10446" spans="23:26" x14ac:dyDescent="0.25">
      <c r="W10446" s="104"/>
      <c r="X10446" s="199"/>
      <c r="Y10446" s="62"/>
      <c r="Z10446" s="105"/>
    </row>
    <row r="10447" spans="23:26" x14ac:dyDescent="0.25">
      <c r="W10447" s="104"/>
      <c r="X10447" s="199"/>
      <c r="Y10447" s="62"/>
      <c r="Z10447" s="105"/>
    </row>
    <row r="10448" spans="23:26" x14ac:dyDescent="0.25">
      <c r="W10448" s="104"/>
      <c r="X10448" s="199"/>
      <c r="Y10448" s="62"/>
      <c r="Z10448" s="105"/>
    </row>
    <row r="10449" spans="23:26" x14ac:dyDescent="0.25">
      <c r="W10449" s="104"/>
      <c r="X10449" s="199"/>
      <c r="Y10449" s="62"/>
      <c r="Z10449" s="105"/>
    </row>
    <row r="10450" spans="23:26" x14ac:dyDescent="0.25">
      <c r="W10450" s="104"/>
      <c r="X10450" s="199"/>
      <c r="Y10450" s="62"/>
      <c r="Z10450" s="105"/>
    </row>
    <row r="10451" spans="23:26" x14ac:dyDescent="0.25">
      <c r="W10451" s="104"/>
      <c r="X10451" s="199"/>
      <c r="Y10451" s="62"/>
      <c r="Z10451" s="105"/>
    </row>
    <row r="10452" spans="23:26" x14ac:dyDescent="0.25">
      <c r="W10452" s="104"/>
      <c r="X10452" s="199"/>
      <c r="Y10452" s="62"/>
      <c r="Z10452" s="105"/>
    </row>
    <row r="10453" spans="23:26" x14ac:dyDescent="0.25">
      <c r="W10453" s="104"/>
      <c r="X10453" s="199"/>
      <c r="Y10453" s="62"/>
      <c r="Z10453" s="105"/>
    </row>
    <row r="10454" spans="23:26" x14ac:dyDescent="0.25">
      <c r="W10454" s="104"/>
      <c r="X10454" s="199"/>
      <c r="Y10454" s="62"/>
      <c r="Z10454" s="105"/>
    </row>
    <row r="10455" spans="23:26" x14ac:dyDescent="0.25">
      <c r="W10455" s="104"/>
      <c r="X10455" s="199"/>
      <c r="Y10455" s="62"/>
      <c r="Z10455" s="105"/>
    </row>
    <row r="10456" spans="23:26" x14ac:dyDescent="0.25">
      <c r="W10456" s="104"/>
      <c r="X10456" s="199"/>
      <c r="Y10456" s="62"/>
      <c r="Z10456" s="105"/>
    </row>
    <row r="10457" spans="23:26" x14ac:dyDescent="0.25">
      <c r="W10457" s="104"/>
      <c r="X10457" s="199"/>
      <c r="Y10457" s="62"/>
      <c r="Z10457" s="105"/>
    </row>
    <row r="10458" spans="23:26" x14ac:dyDescent="0.25">
      <c r="W10458" s="104"/>
      <c r="X10458" s="199"/>
      <c r="Y10458" s="62"/>
      <c r="Z10458" s="105"/>
    </row>
    <row r="10459" spans="23:26" x14ac:dyDescent="0.25">
      <c r="W10459" s="104"/>
      <c r="X10459" s="199"/>
      <c r="Y10459" s="62"/>
      <c r="Z10459" s="105"/>
    </row>
    <row r="10460" spans="23:26" x14ac:dyDescent="0.25">
      <c r="W10460" s="104"/>
      <c r="X10460" s="199"/>
      <c r="Y10460" s="62"/>
      <c r="Z10460" s="105"/>
    </row>
    <row r="10461" spans="23:26" x14ac:dyDescent="0.25">
      <c r="W10461" s="104"/>
      <c r="X10461" s="199"/>
      <c r="Y10461" s="62"/>
      <c r="Z10461" s="105"/>
    </row>
    <row r="10462" spans="23:26" x14ac:dyDescent="0.25">
      <c r="W10462" s="104"/>
      <c r="X10462" s="199"/>
      <c r="Y10462" s="62"/>
      <c r="Z10462" s="105"/>
    </row>
    <row r="10463" spans="23:26" x14ac:dyDescent="0.25">
      <c r="W10463" s="104"/>
      <c r="X10463" s="199"/>
      <c r="Y10463" s="62"/>
      <c r="Z10463" s="105"/>
    </row>
    <row r="10464" spans="23:26" x14ac:dyDescent="0.25">
      <c r="W10464" s="104"/>
      <c r="X10464" s="199"/>
      <c r="Y10464" s="62"/>
      <c r="Z10464" s="105"/>
    </row>
    <row r="10465" spans="23:26" x14ac:dyDescent="0.25">
      <c r="W10465" s="104"/>
      <c r="X10465" s="199"/>
      <c r="Y10465" s="62"/>
      <c r="Z10465" s="105"/>
    </row>
    <row r="10466" spans="23:26" x14ac:dyDescent="0.25">
      <c r="W10466" s="104"/>
      <c r="X10466" s="199"/>
      <c r="Y10466" s="62"/>
      <c r="Z10466" s="105"/>
    </row>
    <row r="10467" spans="23:26" x14ac:dyDescent="0.25">
      <c r="W10467" s="104"/>
      <c r="X10467" s="199"/>
      <c r="Y10467" s="62"/>
      <c r="Z10467" s="105"/>
    </row>
    <row r="10468" spans="23:26" x14ac:dyDescent="0.25">
      <c r="W10468" s="104"/>
      <c r="X10468" s="199"/>
      <c r="Y10468" s="62"/>
      <c r="Z10468" s="105"/>
    </row>
    <row r="10469" spans="23:26" x14ac:dyDescent="0.25">
      <c r="W10469" s="104"/>
      <c r="X10469" s="199"/>
      <c r="Y10469" s="62"/>
      <c r="Z10469" s="105"/>
    </row>
    <row r="10470" spans="23:26" x14ac:dyDescent="0.25">
      <c r="W10470" s="104"/>
      <c r="X10470" s="199"/>
      <c r="Y10470" s="62"/>
      <c r="Z10470" s="105"/>
    </row>
    <row r="10471" spans="23:26" x14ac:dyDescent="0.25">
      <c r="W10471" s="104"/>
      <c r="X10471" s="199"/>
      <c r="Y10471" s="62"/>
      <c r="Z10471" s="105"/>
    </row>
    <row r="10472" spans="23:26" x14ac:dyDescent="0.25">
      <c r="W10472" s="104"/>
      <c r="X10472" s="199"/>
      <c r="Y10472" s="62"/>
      <c r="Z10472" s="105"/>
    </row>
    <row r="10473" spans="23:26" x14ac:dyDescent="0.25">
      <c r="W10473" s="104"/>
      <c r="X10473" s="199"/>
      <c r="Y10473" s="62"/>
      <c r="Z10473" s="105"/>
    </row>
    <row r="10474" spans="23:26" x14ac:dyDescent="0.25">
      <c r="W10474" s="104"/>
      <c r="X10474" s="199"/>
      <c r="Y10474" s="62"/>
      <c r="Z10474" s="105"/>
    </row>
    <row r="10475" spans="23:26" x14ac:dyDescent="0.25">
      <c r="W10475" s="104"/>
      <c r="X10475" s="199"/>
      <c r="Y10475" s="62"/>
      <c r="Z10475" s="105"/>
    </row>
    <row r="10476" spans="23:26" x14ac:dyDescent="0.25">
      <c r="W10476" s="104"/>
      <c r="X10476" s="199"/>
      <c r="Y10476" s="62"/>
      <c r="Z10476" s="105"/>
    </row>
    <row r="10477" spans="23:26" x14ac:dyDescent="0.25">
      <c r="W10477" s="104"/>
      <c r="X10477" s="199"/>
      <c r="Y10477" s="62"/>
      <c r="Z10477" s="105"/>
    </row>
    <row r="10478" spans="23:26" x14ac:dyDescent="0.25">
      <c r="W10478" s="104"/>
      <c r="X10478" s="199"/>
      <c r="Y10478" s="62"/>
      <c r="Z10478" s="105"/>
    </row>
    <row r="10479" spans="23:26" x14ac:dyDescent="0.25">
      <c r="W10479" s="104"/>
      <c r="X10479" s="199"/>
      <c r="Y10479" s="62"/>
      <c r="Z10479" s="105"/>
    </row>
    <row r="10480" spans="23:26" x14ac:dyDescent="0.25">
      <c r="W10480" s="104"/>
      <c r="X10480" s="199"/>
      <c r="Y10480" s="62"/>
      <c r="Z10480" s="105"/>
    </row>
    <row r="10481" spans="23:26" x14ac:dyDescent="0.25">
      <c r="W10481" s="104"/>
      <c r="X10481" s="199"/>
      <c r="Y10481" s="62"/>
      <c r="Z10481" s="105"/>
    </row>
    <row r="10482" spans="23:26" x14ac:dyDescent="0.25">
      <c r="W10482" s="104"/>
      <c r="X10482" s="199"/>
      <c r="Y10482" s="62"/>
      <c r="Z10482" s="105"/>
    </row>
    <row r="10483" spans="23:26" x14ac:dyDescent="0.25">
      <c r="W10483" s="104"/>
      <c r="X10483" s="199"/>
      <c r="Y10483" s="62"/>
      <c r="Z10483" s="105"/>
    </row>
    <row r="10484" spans="23:26" x14ac:dyDescent="0.25">
      <c r="W10484" s="104"/>
      <c r="X10484" s="199"/>
      <c r="Y10484" s="62"/>
      <c r="Z10484" s="105"/>
    </row>
    <row r="10485" spans="23:26" x14ac:dyDescent="0.25">
      <c r="W10485" s="104"/>
      <c r="X10485" s="199"/>
      <c r="Y10485" s="62"/>
      <c r="Z10485" s="105"/>
    </row>
    <row r="10486" spans="23:26" x14ac:dyDescent="0.25">
      <c r="W10486" s="104"/>
      <c r="X10486" s="199"/>
      <c r="Y10486" s="62"/>
      <c r="Z10486" s="105"/>
    </row>
    <row r="10487" spans="23:26" x14ac:dyDescent="0.25">
      <c r="W10487" s="104"/>
      <c r="X10487" s="199"/>
      <c r="Y10487" s="62"/>
      <c r="Z10487" s="105"/>
    </row>
    <row r="10488" spans="23:26" x14ac:dyDescent="0.25">
      <c r="W10488" s="104"/>
      <c r="X10488" s="199"/>
      <c r="Y10488" s="62"/>
      <c r="Z10488" s="105"/>
    </row>
    <row r="10489" spans="23:26" x14ac:dyDescent="0.25">
      <c r="W10489" s="104"/>
      <c r="X10489" s="199"/>
      <c r="Y10489" s="62"/>
      <c r="Z10489" s="105"/>
    </row>
    <row r="10490" spans="23:26" x14ac:dyDescent="0.25">
      <c r="W10490" s="104"/>
      <c r="X10490" s="199"/>
      <c r="Y10490" s="62"/>
      <c r="Z10490" s="105"/>
    </row>
    <row r="10491" spans="23:26" x14ac:dyDescent="0.25">
      <c r="W10491" s="104"/>
      <c r="X10491" s="199"/>
      <c r="Y10491" s="62"/>
      <c r="Z10491" s="105"/>
    </row>
    <row r="10492" spans="23:26" x14ac:dyDescent="0.25">
      <c r="W10492" s="104"/>
      <c r="X10492" s="199"/>
      <c r="Y10492" s="62"/>
      <c r="Z10492" s="105"/>
    </row>
    <row r="10493" spans="23:26" x14ac:dyDescent="0.25">
      <c r="W10493" s="104"/>
      <c r="X10493" s="199"/>
      <c r="Y10493" s="62"/>
      <c r="Z10493" s="105"/>
    </row>
    <row r="10494" spans="23:26" x14ac:dyDescent="0.25">
      <c r="W10494" s="104"/>
      <c r="X10494" s="199"/>
      <c r="Y10494" s="62"/>
      <c r="Z10494" s="105"/>
    </row>
    <row r="10495" spans="23:26" x14ac:dyDescent="0.25">
      <c r="W10495" s="104"/>
      <c r="X10495" s="199"/>
      <c r="Y10495" s="62"/>
      <c r="Z10495" s="105"/>
    </row>
    <row r="10496" spans="23:26" x14ac:dyDescent="0.25">
      <c r="W10496" s="104"/>
      <c r="X10496" s="199"/>
      <c r="Y10496" s="62"/>
      <c r="Z10496" s="105"/>
    </row>
    <row r="10497" spans="23:26" x14ac:dyDescent="0.25">
      <c r="W10497" s="104"/>
      <c r="X10497" s="199"/>
      <c r="Y10497" s="62"/>
      <c r="Z10497" s="105"/>
    </row>
    <row r="10498" spans="23:26" x14ac:dyDescent="0.25">
      <c r="W10498" s="104"/>
      <c r="X10498" s="199"/>
      <c r="Y10498" s="62"/>
      <c r="Z10498" s="105"/>
    </row>
    <row r="10499" spans="23:26" x14ac:dyDescent="0.25">
      <c r="W10499" s="104"/>
      <c r="X10499" s="199"/>
      <c r="Y10499" s="62"/>
      <c r="Z10499" s="105"/>
    </row>
    <row r="10500" spans="23:26" x14ac:dyDescent="0.25">
      <c r="W10500" s="104"/>
      <c r="X10500" s="199"/>
      <c r="Y10500" s="62"/>
      <c r="Z10500" s="105"/>
    </row>
    <row r="10501" spans="23:26" x14ac:dyDescent="0.25">
      <c r="W10501" s="104"/>
      <c r="X10501" s="199"/>
      <c r="Y10501" s="62"/>
      <c r="Z10501" s="105"/>
    </row>
    <row r="10502" spans="23:26" x14ac:dyDescent="0.25">
      <c r="W10502" s="104"/>
      <c r="X10502" s="199"/>
      <c r="Y10502" s="62"/>
      <c r="Z10502" s="105"/>
    </row>
    <row r="10503" spans="23:26" x14ac:dyDescent="0.25">
      <c r="W10503" s="104"/>
      <c r="X10503" s="199"/>
      <c r="Y10503" s="62"/>
      <c r="Z10503" s="105"/>
    </row>
    <row r="10504" spans="23:26" x14ac:dyDescent="0.25">
      <c r="W10504" s="104"/>
      <c r="X10504" s="199"/>
      <c r="Y10504" s="62"/>
      <c r="Z10504" s="105"/>
    </row>
    <row r="10505" spans="23:26" x14ac:dyDescent="0.25">
      <c r="W10505" s="104"/>
      <c r="X10505" s="199"/>
      <c r="Y10505" s="62"/>
      <c r="Z10505" s="105"/>
    </row>
    <row r="10506" spans="23:26" x14ac:dyDescent="0.25">
      <c r="W10506" s="104"/>
      <c r="X10506" s="199"/>
      <c r="Y10506" s="62"/>
      <c r="Z10506" s="105"/>
    </row>
    <row r="10507" spans="23:26" x14ac:dyDescent="0.25">
      <c r="W10507" s="104"/>
      <c r="X10507" s="199"/>
      <c r="Y10507" s="62"/>
      <c r="Z10507" s="105"/>
    </row>
    <row r="10508" spans="23:26" x14ac:dyDescent="0.25">
      <c r="W10508" s="104"/>
      <c r="X10508" s="199"/>
      <c r="Y10508" s="62"/>
      <c r="Z10508" s="105"/>
    </row>
    <row r="10509" spans="23:26" x14ac:dyDescent="0.25">
      <c r="W10509" s="104"/>
      <c r="X10509" s="199"/>
      <c r="Y10509" s="62"/>
      <c r="Z10509" s="105"/>
    </row>
    <row r="10510" spans="23:26" x14ac:dyDescent="0.25">
      <c r="W10510" s="104"/>
      <c r="X10510" s="199"/>
      <c r="Y10510" s="62"/>
      <c r="Z10510" s="105"/>
    </row>
    <row r="10511" spans="23:26" x14ac:dyDescent="0.25">
      <c r="W10511" s="104"/>
      <c r="X10511" s="199"/>
      <c r="Y10511" s="62"/>
      <c r="Z10511" s="105"/>
    </row>
    <row r="10512" spans="23:26" x14ac:dyDescent="0.25">
      <c r="W10512" s="104"/>
      <c r="X10512" s="199"/>
      <c r="Y10512" s="62"/>
      <c r="Z10512" s="105"/>
    </row>
    <row r="10513" spans="23:26" x14ac:dyDescent="0.25">
      <c r="W10513" s="104"/>
      <c r="X10513" s="199"/>
      <c r="Y10513" s="62"/>
      <c r="Z10513" s="105"/>
    </row>
    <row r="10514" spans="23:26" x14ac:dyDescent="0.25">
      <c r="W10514" s="104"/>
      <c r="X10514" s="199"/>
      <c r="Y10514" s="62"/>
      <c r="Z10514" s="105"/>
    </row>
    <row r="10515" spans="23:26" x14ac:dyDescent="0.25">
      <c r="W10515" s="104"/>
      <c r="X10515" s="199"/>
      <c r="Y10515" s="62"/>
      <c r="Z10515" s="105"/>
    </row>
    <row r="10516" spans="23:26" x14ac:dyDescent="0.25">
      <c r="W10516" s="104"/>
      <c r="X10516" s="199"/>
      <c r="Y10516" s="62"/>
      <c r="Z10516" s="105"/>
    </row>
    <row r="10517" spans="23:26" x14ac:dyDescent="0.25">
      <c r="W10517" s="104"/>
      <c r="X10517" s="199"/>
      <c r="Y10517" s="62"/>
      <c r="Z10517" s="105"/>
    </row>
    <row r="10518" spans="23:26" x14ac:dyDescent="0.25">
      <c r="W10518" s="104"/>
      <c r="X10518" s="199"/>
      <c r="Y10518" s="62"/>
      <c r="Z10518" s="105"/>
    </row>
    <row r="10519" spans="23:26" x14ac:dyDescent="0.25">
      <c r="W10519" s="104"/>
      <c r="X10519" s="199"/>
      <c r="Y10519" s="62"/>
      <c r="Z10519" s="105"/>
    </row>
    <row r="10520" spans="23:26" x14ac:dyDescent="0.25">
      <c r="W10520" s="104"/>
      <c r="X10520" s="199"/>
      <c r="Y10520" s="62"/>
      <c r="Z10520" s="105"/>
    </row>
    <row r="10521" spans="23:26" x14ac:dyDescent="0.25">
      <c r="W10521" s="104"/>
      <c r="X10521" s="199"/>
      <c r="Y10521" s="62"/>
      <c r="Z10521" s="105"/>
    </row>
    <row r="10522" spans="23:26" x14ac:dyDescent="0.25">
      <c r="W10522" s="104"/>
      <c r="X10522" s="199"/>
      <c r="Y10522" s="62"/>
      <c r="Z10522" s="105"/>
    </row>
    <row r="10523" spans="23:26" x14ac:dyDescent="0.25">
      <c r="W10523" s="104"/>
      <c r="X10523" s="199"/>
      <c r="Y10523" s="62"/>
      <c r="Z10523" s="105"/>
    </row>
    <row r="10524" spans="23:26" x14ac:dyDescent="0.25">
      <c r="W10524" s="104"/>
      <c r="X10524" s="199"/>
      <c r="Y10524" s="62"/>
      <c r="Z10524" s="105"/>
    </row>
    <row r="10525" spans="23:26" x14ac:dyDescent="0.25">
      <c r="W10525" s="104"/>
      <c r="X10525" s="199"/>
      <c r="Y10525" s="62"/>
      <c r="Z10525" s="105"/>
    </row>
    <row r="10526" spans="23:26" x14ac:dyDescent="0.25">
      <c r="W10526" s="104"/>
      <c r="X10526" s="199"/>
      <c r="Y10526" s="62"/>
      <c r="Z10526" s="105"/>
    </row>
    <row r="10527" spans="23:26" x14ac:dyDescent="0.25">
      <c r="W10527" s="104"/>
      <c r="X10527" s="199"/>
      <c r="Y10527" s="62"/>
      <c r="Z10527" s="105"/>
    </row>
    <row r="10528" spans="23:26" x14ac:dyDescent="0.25">
      <c r="W10528" s="104"/>
      <c r="X10528" s="199"/>
      <c r="Y10528" s="62"/>
      <c r="Z10528" s="105"/>
    </row>
    <row r="10529" spans="23:26" x14ac:dyDescent="0.25">
      <c r="W10529" s="104"/>
      <c r="X10529" s="199"/>
      <c r="Y10529" s="62"/>
      <c r="Z10529" s="105"/>
    </row>
    <row r="10530" spans="23:26" x14ac:dyDescent="0.25">
      <c r="W10530" s="104"/>
      <c r="X10530" s="199"/>
      <c r="Y10530" s="62"/>
      <c r="Z10530" s="105"/>
    </row>
    <row r="10531" spans="23:26" x14ac:dyDescent="0.25">
      <c r="W10531" s="104"/>
      <c r="X10531" s="199"/>
      <c r="Y10531" s="62"/>
      <c r="Z10531" s="105"/>
    </row>
    <row r="10532" spans="23:26" x14ac:dyDescent="0.25">
      <c r="W10532" s="104"/>
      <c r="X10532" s="199"/>
      <c r="Y10532" s="62"/>
      <c r="Z10532" s="105"/>
    </row>
    <row r="10533" spans="23:26" x14ac:dyDescent="0.25">
      <c r="W10533" s="104"/>
      <c r="X10533" s="199"/>
      <c r="Y10533" s="62"/>
      <c r="Z10533" s="105"/>
    </row>
    <row r="10534" spans="23:26" x14ac:dyDescent="0.25">
      <c r="W10534" s="104"/>
      <c r="X10534" s="199"/>
      <c r="Y10534" s="62"/>
      <c r="Z10534" s="105"/>
    </row>
    <row r="10535" spans="23:26" x14ac:dyDescent="0.25">
      <c r="W10535" s="104"/>
      <c r="X10535" s="199"/>
      <c r="Y10535" s="62"/>
      <c r="Z10535" s="105"/>
    </row>
    <row r="10536" spans="23:26" x14ac:dyDescent="0.25">
      <c r="W10536" s="104"/>
      <c r="X10536" s="199"/>
      <c r="Y10536" s="62"/>
      <c r="Z10536" s="105"/>
    </row>
    <row r="10537" spans="23:26" x14ac:dyDescent="0.25">
      <c r="W10537" s="104"/>
      <c r="X10537" s="199"/>
      <c r="Y10537" s="62"/>
      <c r="Z10537" s="105"/>
    </row>
    <row r="10538" spans="23:26" x14ac:dyDescent="0.25">
      <c r="W10538" s="104"/>
      <c r="X10538" s="199"/>
      <c r="Y10538" s="62"/>
      <c r="Z10538" s="105"/>
    </row>
    <row r="10539" spans="23:26" x14ac:dyDescent="0.25">
      <c r="W10539" s="104"/>
      <c r="X10539" s="199"/>
      <c r="Y10539" s="62"/>
      <c r="Z10539" s="105"/>
    </row>
    <row r="10540" spans="23:26" x14ac:dyDescent="0.25">
      <c r="W10540" s="104"/>
      <c r="X10540" s="199"/>
      <c r="Y10540" s="62"/>
      <c r="Z10540" s="105"/>
    </row>
    <row r="10541" spans="23:26" x14ac:dyDescent="0.25">
      <c r="W10541" s="104"/>
      <c r="X10541" s="199"/>
      <c r="Y10541" s="62"/>
      <c r="Z10541" s="105"/>
    </row>
    <row r="10542" spans="23:26" x14ac:dyDescent="0.25">
      <c r="W10542" s="104"/>
      <c r="X10542" s="199"/>
      <c r="Y10542" s="62"/>
      <c r="Z10542" s="105"/>
    </row>
    <row r="10543" spans="23:26" x14ac:dyDescent="0.25">
      <c r="W10543" s="104"/>
      <c r="X10543" s="199"/>
      <c r="Y10543" s="62"/>
      <c r="Z10543" s="105"/>
    </row>
    <row r="10544" spans="23:26" x14ac:dyDescent="0.25">
      <c r="W10544" s="104"/>
      <c r="X10544" s="199"/>
      <c r="Y10544" s="62"/>
      <c r="Z10544" s="105"/>
    </row>
    <row r="10545" spans="23:26" x14ac:dyDescent="0.25">
      <c r="W10545" s="104"/>
      <c r="X10545" s="199"/>
      <c r="Y10545" s="62"/>
      <c r="Z10545" s="105"/>
    </row>
    <row r="10546" spans="23:26" x14ac:dyDescent="0.25">
      <c r="W10546" s="104"/>
      <c r="X10546" s="199"/>
      <c r="Y10546" s="62"/>
      <c r="Z10546" s="105"/>
    </row>
    <row r="10547" spans="23:26" x14ac:dyDescent="0.25">
      <c r="W10547" s="104"/>
      <c r="X10547" s="199"/>
      <c r="Y10547" s="62"/>
      <c r="Z10547" s="105"/>
    </row>
    <row r="10548" spans="23:26" x14ac:dyDescent="0.25">
      <c r="W10548" s="104"/>
      <c r="X10548" s="199"/>
      <c r="Y10548" s="62"/>
      <c r="Z10548" s="105"/>
    </row>
    <row r="10549" spans="23:26" x14ac:dyDescent="0.25">
      <c r="W10549" s="104"/>
      <c r="X10549" s="199"/>
      <c r="Y10549" s="62"/>
      <c r="Z10549" s="105"/>
    </row>
    <row r="10550" spans="23:26" x14ac:dyDescent="0.25">
      <c r="W10550" s="104"/>
      <c r="X10550" s="199"/>
      <c r="Y10550" s="62"/>
      <c r="Z10550" s="105"/>
    </row>
    <row r="10551" spans="23:26" x14ac:dyDescent="0.25">
      <c r="W10551" s="104"/>
      <c r="X10551" s="199"/>
      <c r="Y10551" s="62"/>
      <c r="Z10551" s="105"/>
    </row>
    <row r="10552" spans="23:26" x14ac:dyDescent="0.25">
      <c r="W10552" s="104"/>
      <c r="X10552" s="199"/>
      <c r="Y10552" s="62"/>
      <c r="Z10552" s="105"/>
    </row>
    <row r="10553" spans="23:26" x14ac:dyDescent="0.25">
      <c r="W10553" s="104"/>
      <c r="X10553" s="199"/>
      <c r="Y10553" s="62"/>
      <c r="Z10553" s="105"/>
    </row>
    <row r="10554" spans="23:26" x14ac:dyDescent="0.25">
      <c r="W10554" s="104"/>
      <c r="X10554" s="199"/>
      <c r="Y10554" s="62"/>
      <c r="Z10554" s="105"/>
    </row>
    <row r="10555" spans="23:26" x14ac:dyDescent="0.25">
      <c r="W10555" s="104"/>
      <c r="X10555" s="199"/>
      <c r="Y10555" s="62"/>
      <c r="Z10555" s="105"/>
    </row>
    <row r="10556" spans="23:26" x14ac:dyDescent="0.25">
      <c r="W10556" s="104"/>
      <c r="X10556" s="199"/>
      <c r="Y10556" s="62"/>
      <c r="Z10556" s="105"/>
    </row>
    <row r="10557" spans="23:26" x14ac:dyDescent="0.25">
      <c r="W10557" s="104"/>
      <c r="X10557" s="199"/>
      <c r="Y10557" s="62"/>
      <c r="Z10557" s="105"/>
    </row>
    <row r="10558" spans="23:26" x14ac:dyDescent="0.25">
      <c r="W10558" s="104"/>
      <c r="X10558" s="199"/>
      <c r="Y10558" s="62"/>
      <c r="Z10558" s="105"/>
    </row>
    <row r="10559" spans="23:26" x14ac:dyDescent="0.25">
      <c r="W10559" s="104"/>
      <c r="X10559" s="199"/>
      <c r="Y10559" s="62"/>
      <c r="Z10559" s="105"/>
    </row>
    <row r="10560" spans="23:26" x14ac:dyDescent="0.25">
      <c r="W10560" s="104"/>
      <c r="X10560" s="199"/>
      <c r="Y10560" s="62"/>
      <c r="Z10560" s="105"/>
    </row>
    <row r="10561" spans="23:26" x14ac:dyDescent="0.25">
      <c r="W10561" s="104"/>
      <c r="X10561" s="199"/>
      <c r="Y10561" s="62"/>
      <c r="Z10561" s="105"/>
    </row>
    <row r="10562" spans="23:26" x14ac:dyDescent="0.25">
      <c r="W10562" s="104"/>
      <c r="X10562" s="199"/>
      <c r="Y10562" s="62"/>
      <c r="Z10562" s="105"/>
    </row>
    <row r="10563" spans="23:26" x14ac:dyDescent="0.25">
      <c r="W10563" s="104"/>
      <c r="X10563" s="199"/>
      <c r="Y10563" s="62"/>
      <c r="Z10563" s="105"/>
    </row>
    <row r="10564" spans="23:26" x14ac:dyDescent="0.25">
      <c r="W10564" s="104"/>
      <c r="X10564" s="199"/>
      <c r="Y10564" s="62"/>
      <c r="Z10564" s="105"/>
    </row>
    <row r="10565" spans="23:26" x14ac:dyDescent="0.25">
      <c r="W10565" s="104"/>
      <c r="X10565" s="199"/>
      <c r="Y10565" s="62"/>
      <c r="Z10565" s="105"/>
    </row>
    <row r="10566" spans="23:26" x14ac:dyDescent="0.25">
      <c r="W10566" s="104"/>
      <c r="X10566" s="199"/>
      <c r="Y10566" s="62"/>
      <c r="Z10566" s="105"/>
    </row>
    <row r="10567" spans="23:26" x14ac:dyDescent="0.25">
      <c r="W10567" s="104"/>
      <c r="X10567" s="199"/>
      <c r="Y10567" s="62"/>
      <c r="Z10567" s="105"/>
    </row>
    <row r="10568" spans="23:26" x14ac:dyDescent="0.25">
      <c r="W10568" s="104"/>
      <c r="X10568" s="199"/>
      <c r="Y10568" s="62"/>
      <c r="Z10568" s="105"/>
    </row>
    <row r="10569" spans="23:26" x14ac:dyDescent="0.25">
      <c r="W10569" s="104"/>
      <c r="X10569" s="199"/>
      <c r="Y10569" s="62"/>
      <c r="Z10569" s="105"/>
    </row>
    <row r="10570" spans="23:26" x14ac:dyDescent="0.25">
      <c r="W10570" s="104"/>
      <c r="X10570" s="199"/>
      <c r="Y10570" s="62"/>
      <c r="Z10570" s="105"/>
    </row>
    <row r="10571" spans="23:26" x14ac:dyDescent="0.25">
      <c r="W10571" s="104"/>
      <c r="X10571" s="199"/>
      <c r="Y10571" s="62"/>
      <c r="Z10571" s="105"/>
    </row>
    <row r="10572" spans="23:26" x14ac:dyDescent="0.25">
      <c r="W10572" s="104"/>
      <c r="X10572" s="199"/>
      <c r="Y10572" s="62"/>
      <c r="Z10572" s="105"/>
    </row>
    <row r="10573" spans="23:26" x14ac:dyDescent="0.25">
      <c r="W10573" s="104"/>
      <c r="X10573" s="199"/>
      <c r="Y10573" s="62"/>
      <c r="Z10573" s="105"/>
    </row>
    <row r="10574" spans="23:26" x14ac:dyDescent="0.25">
      <c r="W10574" s="104"/>
      <c r="X10574" s="199"/>
      <c r="Y10574" s="62"/>
      <c r="Z10574" s="105"/>
    </row>
    <row r="10575" spans="23:26" x14ac:dyDescent="0.25">
      <c r="W10575" s="104"/>
      <c r="X10575" s="199"/>
      <c r="Y10575" s="62"/>
      <c r="Z10575" s="105"/>
    </row>
    <row r="10576" spans="23:26" x14ac:dyDescent="0.25">
      <c r="W10576" s="104"/>
      <c r="X10576" s="199"/>
      <c r="Y10576" s="62"/>
      <c r="Z10576" s="105"/>
    </row>
    <row r="10577" spans="23:26" x14ac:dyDescent="0.25">
      <c r="W10577" s="104"/>
      <c r="X10577" s="199"/>
      <c r="Y10577" s="62"/>
      <c r="Z10577" s="105"/>
    </row>
    <row r="10578" spans="23:26" x14ac:dyDescent="0.25">
      <c r="W10578" s="104"/>
      <c r="X10578" s="199"/>
      <c r="Y10578" s="62"/>
      <c r="Z10578" s="105"/>
    </row>
    <row r="10579" spans="23:26" x14ac:dyDescent="0.25">
      <c r="W10579" s="104"/>
      <c r="X10579" s="199"/>
      <c r="Y10579" s="62"/>
      <c r="Z10579" s="105"/>
    </row>
    <row r="10580" spans="23:26" x14ac:dyDescent="0.25">
      <c r="W10580" s="104"/>
      <c r="X10580" s="199"/>
      <c r="Y10580" s="62"/>
      <c r="Z10580" s="105"/>
    </row>
    <row r="10581" spans="23:26" x14ac:dyDescent="0.25">
      <c r="W10581" s="104"/>
      <c r="X10581" s="199"/>
      <c r="Y10581" s="62"/>
      <c r="Z10581" s="105"/>
    </row>
    <row r="10582" spans="23:26" x14ac:dyDescent="0.25">
      <c r="W10582" s="104"/>
      <c r="X10582" s="199"/>
      <c r="Y10582" s="62"/>
      <c r="Z10582" s="105"/>
    </row>
    <row r="10583" spans="23:26" x14ac:dyDescent="0.25">
      <c r="W10583" s="104"/>
      <c r="X10583" s="199"/>
      <c r="Y10583" s="62"/>
      <c r="Z10583" s="105"/>
    </row>
    <row r="10584" spans="23:26" x14ac:dyDescent="0.25">
      <c r="W10584" s="104"/>
      <c r="X10584" s="199"/>
      <c r="Y10584" s="62"/>
      <c r="Z10584" s="105"/>
    </row>
    <row r="10585" spans="23:26" x14ac:dyDescent="0.25">
      <c r="W10585" s="104"/>
      <c r="X10585" s="199"/>
      <c r="Y10585" s="62"/>
      <c r="Z10585" s="105"/>
    </row>
    <row r="10586" spans="23:26" x14ac:dyDescent="0.25">
      <c r="W10586" s="104"/>
      <c r="X10586" s="199"/>
      <c r="Y10586" s="62"/>
      <c r="Z10586" s="105"/>
    </row>
    <row r="10587" spans="23:26" x14ac:dyDescent="0.25">
      <c r="W10587" s="104"/>
      <c r="X10587" s="199"/>
      <c r="Y10587" s="62"/>
      <c r="Z10587" s="105"/>
    </row>
    <row r="10588" spans="23:26" x14ac:dyDescent="0.25">
      <c r="W10588" s="104"/>
      <c r="X10588" s="199"/>
      <c r="Y10588" s="62"/>
      <c r="Z10588" s="105"/>
    </row>
    <row r="10589" spans="23:26" x14ac:dyDescent="0.25">
      <c r="W10589" s="104"/>
      <c r="X10589" s="199"/>
      <c r="Y10589" s="62"/>
      <c r="Z10589" s="105"/>
    </row>
    <row r="10590" spans="23:26" x14ac:dyDescent="0.25">
      <c r="W10590" s="104"/>
      <c r="X10590" s="199"/>
      <c r="Y10590" s="62"/>
      <c r="Z10590" s="105"/>
    </row>
    <row r="10591" spans="23:26" x14ac:dyDescent="0.25">
      <c r="W10591" s="104"/>
      <c r="X10591" s="199"/>
      <c r="Y10591" s="62"/>
      <c r="Z10591" s="105"/>
    </row>
    <row r="10592" spans="23:26" x14ac:dyDescent="0.25">
      <c r="W10592" s="104"/>
      <c r="X10592" s="199"/>
      <c r="Y10592" s="62"/>
      <c r="Z10592" s="105"/>
    </row>
    <row r="10593" spans="23:26" x14ac:dyDescent="0.25">
      <c r="W10593" s="104"/>
      <c r="X10593" s="199"/>
      <c r="Y10593" s="62"/>
      <c r="Z10593" s="105"/>
    </row>
    <row r="10594" spans="23:26" x14ac:dyDescent="0.25">
      <c r="W10594" s="104"/>
      <c r="X10594" s="199"/>
      <c r="Y10594" s="62"/>
      <c r="Z10594" s="105"/>
    </row>
    <row r="10595" spans="23:26" x14ac:dyDescent="0.25">
      <c r="W10595" s="104"/>
      <c r="X10595" s="199"/>
      <c r="Y10595" s="62"/>
      <c r="Z10595" s="105"/>
    </row>
    <row r="10596" spans="23:26" x14ac:dyDescent="0.25">
      <c r="W10596" s="104"/>
      <c r="X10596" s="199"/>
      <c r="Y10596" s="62"/>
      <c r="Z10596" s="105"/>
    </row>
    <row r="10597" spans="23:26" x14ac:dyDescent="0.25">
      <c r="W10597" s="104"/>
      <c r="X10597" s="199"/>
      <c r="Y10597" s="62"/>
      <c r="Z10597" s="105"/>
    </row>
    <row r="10598" spans="23:26" x14ac:dyDescent="0.25">
      <c r="W10598" s="104"/>
      <c r="X10598" s="199"/>
      <c r="Y10598" s="62"/>
      <c r="Z10598" s="105"/>
    </row>
    <row r="10599" spans="23:26" x14ac:dyDescent="0.25">
      <c r="W10599" s="104"/>
      <c r="X10599" s="199"/>
      <c r="Y10599" s="62"/>
      <c r="Z10599" s="105"/>
    </row>
    <row r="10600" spans="23:26" x14ac:dyDescent="0.25">
      <c r="W10600" s="104"/>
      <c r="X10600" s="199"/>
      <c r="Y10600" s="62"/>
      <c r="Z10600" s="105"/>
    </row>
    <row r="10601" spans="23:26" x14ac:dyDescent="0.25">
      <c r="W10601" s="104"/>
      <c r="X10601" s="199"/>
      <c r="Y10601" s="62"/>
      <c r="Z10601" s="105"/>
    </row>
    <row r="10602" spans="23:26" x14ac:dyDescent="0.25">
      <c r="W10602" s="104"/>
      <c r="X10602" s="199"/>
      <c r="Y10602" s="62"/>
      <c r="Z10602" s="105"/>
    </row>
    <row r="10603" spans="23:26" x14ac:dyDescent="0.25">
      <c r="W10603" s="104"/>
      <c r="X10603" s="199"/>
      <c r="Y10603" s="62"/>
      <c r="Z10603" s="105"/>
    </row>
    <row r="10604" spans="23:26" x14ac:dyDescent="0.25">
      <c r="W10604" s="104"/>
      <c r="X10604" s="199"/>
      <c r="Y10604" s="62"/>
      <c r="Z10604" s="105"/>
    </row>
    <row r="10605" spans="23:26" x14ac:dyDescent="0.25">
      <c r="W10605" s="104"/>
      <c r="X10605" s="199"/>
      <c r="Y10605" s="62"/>
      <c r="Z10605" s="105"/>
    </row>
    <row r="10606" spans="23:26" x14ac:dyDescent="0.25">
      <c r="W10606" s="104"/>
      <c r="X10606" s="199"/>
      <c r="Y10606" s="62"/>
      <c r="Z10606" s="105"/>
    </row>
    <row r="10607" spans="23:26" x14ac:dyDescent="0.25">
      <c r="W10607" s="104"/>
      <c r="X10607" s="199"/>
      <c r="Y10607" s="62"/>
      <c r="Z10607" s="105"/>
    </row>
    <row r="10608" spans="23:26" x14ac:dyDescent="0.25">
      <c r="W10608" s="104"/>
      <c r="X10608" s="199"/>
      <c r="Y10608" s="62"/>
      <c r="Z10608" s="105"/>
    </row>
    <row r="10609" spans="23:26" x14ac:dyDescent="0.25">
      <c r="W10609" s="104"/>
      <c r="X10609" s="199"/>
      <c r="Y10609" s="62"/>
      <c r="Z10609" s="105"/>
    </row>
    <row r="10610" spans="23:26" x14ac:dyDescent="0.25">
      <c r="W10610" s="104"/>
      <c r="X10610" s="199"/>
      <c r="Y10610" s="62"/>
      <c r="Z10610" s="105"/>
    </row>
    <row r="10611" spans="23:26" x14ac:dyDescent="0.25">
      <c r="W10611" s="104"/>
      <c r="X10611" s="199"/>
      <c r="Y10611" s="62"/>
      <c r="Z10611" s="105"/>
    </row>
    <row r="10612" spans="23:26" x14ac:dyDescent="0.25">
      <c r="W10612" s="104"/>
      <c r="X10612" s="199"/>
      <c r="Y10612" s="62"/>
      <c r="Z10612" s="105"/>
    </row>
    <row r="10613" spans="23:26" x14ac:dyDescent="0.25">
      <c r="W10613" s="104"/>
      <c r="X10613" s="199"/>
      <c r="Y10613" s="62"/>
      <c r="Z10613" s="105"/>
    </row>
    <row r="10614" spans="23:26" x14ac:dyDescent="0.25">
      <c r="W10614" s="104"/>
      <c r="X10614" s="199"/>
      <c r="Y10614" s="62"/>
      <c r="Z10614" s="105"/>
    </row>
    <row r="10615" spans="23:26" x14ac:dyDescent="0.25">
      <c r="W10615" s="104"/>
      <c r="X10615" s="199"/>
      <c r="Y10615" s="62"/>
      <c r="Z10615" s="105"/>
    </row>
    <row r="10616" spans="23:26" x14ac:dyDescent="0.25">
      <c r="W10616" s="104"/>
      <c r="X10616" s="199"/>
      <c r="Y10616" s="62"/>
      <c r="Z10616" s="105"/>
    </row>
    <row r="10617" spans="23:26" x14ac:dyDescent="0.25">
      <c r="W10617" s="104"/>
      <c r="X10617" s="199"/>
      <c r="Y10617" s="62"/>
      <c r="Z10617" s="105"/>
    </row>
    <row r="10618" spans="23:26" x14ac:dyDescent="0.25">
      <c r="W10618" s="104"/>
      <c r="X10618" s="199"/>
      <c r="Y10618" s="62"/>
      <c r="Z10618" s="105"/>
    </row>
    <row r="10619" spans="23:26" x14ac:dyDescent="0.25">
      <c r="W10619" s="104"/>
      <c r="X10619" s="199"/>
      <c r="Y10619" s="62"/>
      <c r="Z10619" s="105"/>
    </row>
    <row r="10620" spans="23:26" x14ac:dyDescent="0.25">
      <c r="W10620" s="104"/>
      <c r="X10620" s="199"/>
      <c r="Y10620" s="62"/>
      <c r="Z10620" s="105"/>
    </row>
    <row r="10621" spans="23:26" x14ac:dyDescent="0.25">
      <c r="W10621" s="104"/>
      <c r="X10621" s="199"/>
      <c r="Y10621" s="62"/>
      <c r="Z10621" s="105"/>
    </row>
    <row r="10622" spans="23:26" x14ac:dyDescent="0.25">
      <c r="W10622" s="104"/>
      <c r="X10622" s="199"/>
      <c r="Y10622" s="62"/>
      <c r="Z10622" s="105"/>
    </row>
    <row r="10623" spans="23:26" x14ac:dyDescent="0.25">
      <c r="W10623" s="104"/>
      <c r="X10623" s="199"/>
      <c r="Y10623" s="62"/>
      <c r="Z10623" s="105"/>
    </row>
    <row r="10624" spans="23:26" x14ac:dyDescent="0.25">
      <c r="W10624" s="104"/>
      <c r="X10624" s="199"/>
      <c r="Y10624" s="62"/>
      <c r="Z10624" s="105"/>
    </row>
    <row r="10625" spans="23:26" x14ac:dyDescent="0.25">
      <c r="W10625" s="104"/>
      <c r="X10625" s="199"/>
      <c r="Y10625" s="62"/>
      <c r="Z10625" s="105"/>
    </row>
    <row r="10626" spans="23:26" x14ac:dyDescent="0.25">
      <c r="W10626" s="104"/>
      <c r="X10626" s="199"/>
      <c r="Y10626" s="62"/>
      <c r="Z10626" s="105"/>
    </row>
    <row r="10627" spans="23:26" x14ac:dyDescent="0.25">
      <c r="W10627" s="104"/>
      <c r="X10627" s="199"/>
      <c r="Y10627" s="62"/>
      <c r="Z10627" s="105"/>
    </row>
    <row r="10628" spans="23:26" x14ac:dyDescent="0.25">
      <c r="W10628" s="104"/>
      <c r="X10628" s="199"/>
      <c r="Y10628" s="62"/>
      <c r="Z10628" s="105"/>
    </row>
    <row r="10629" spans="23:26" x14ac:dyDescent="0.25">
      <c r="W10629" s="104"/>
      <c r="X10629" s="199"/>
      <c r="Y10629" s="62"/>
      <c r="Z10629" s="105"/>
    </row>
    <row r="10630" spans="23:26" x14ac:dyDescent="0.25">
      <c r="W10630" s="104"/>
      <c r="X10630" s="199"/>
      <c r="Y10630" s="62"/>
      <c r="Z10630" s="105"/>
    </row>
    <row r="10631" spans="23:26" x14ac:dyDescent="0.25">
      <c r="W10631" s="104"/>
      <c r="X10631" s="199"/>
      <c r="Y10631" s="62"/>
      <c r="Z10631" s="105"/>
    </row>
    <row r="10632" spans="23:26" x14ac:dyDescent="0.25">
      <c r="W10632" s="104"/>
      <c r="X10632" s="199"/>
      <c r="Y10632" s="62"/>
      <c r="Z10632" s="105"/>
    </row>
    <row r="10633" spans="23:26" x14ac:dyDescent="0.25">
      <c r="W10633" s="104"/>
      <c r="X10633" s="199"/>
      <c r="Y10633" s="62"/>
      <c r="Z10633" s="105"/>
    </row>
    <row r="10634" spans="23:26" x14ac:dyDescent="0.25">
      <c r="W10634" s="104"/>
      <c r="X10634" s="199"/>
      <c r="Y10634" s="62"/>
      <c r="Z10634" s="105"/>
    </row>
    <row r="10635" spans="23:26" x14ac:dyDescent="0.25">
      <c r="W10635" s="104"/>
      <c r="X10635" s="199"/>
      <c r="Y10635" s="62"/>
      <c r="Z10635" s="105"/>
    </row>
    <row r="10636" spans="23:26" x14ac:dyDescent="0.25">
      <c r="W10636" s="104"/>
      <c r="X10636" s="199"/>
      <c r="Y10636" s="62"/>
      <c r="Z10636" s="105"/>
    </row>
    <row r="10637" spans="23:26" x14ac:dyDescent="0.25">
      <c r="W10637" s="104"/>
      <c r="X10637" s="199"/>
      <c r="Y10637" s="62"/>
      <c r="Z10637" s="105"/>
    </row>
    <row r="10638" spans="23:26" x14ac:dyDescent="0.25">
      <c r="W10638" s="104"/>
      <c r="X10638" s="199"/>
      <c r="Y10638" s="62"/>
      <c r="Z10638" s="105"/>
    </row>
    <row r="10639" spans="23:26" x14ac:dyDescent="0.25">
      <c r="W10639" s="104"/>
      <c r="X10639" s="199"/>
      <c r="Y10639" s="62"/>
      <c r="Z10639" s="105"/>
    </row>
    <row r="10640" spans="23:26" x14ac:dyDescent="0.25">
      <c r="W10640" s="104"/>
      <c r="X10640" s="199"/>
      <c r="Y10640" s="62"/>
      <c r="Z10640" s="105"/>
    </row>
    <row r="10641" spans="23:26" x14ac:dyDescent="0.25">
      <c r="W10641" s="104"/>
      <c r="X10641" s="199"/>
      <c r="Y10641" s="62"/>
      <c r="Z10641" s="105"/>
    </row>
    <row r="10642" spans="23:26" x14ac:dyDescent="0.25">
      <c r="W10642" s="104"/>
      <c r="X10642" s="199"/>
      <c r="Y10642" s="62"/>
      <c r="Z10642" s="105"/>
    </row>
    <row r="10643" spans="23:26" x14ac:dyDescent="0.25">
      <c r="W10643" s="104"/>
      <c r="X10643" s="199"/>
      <c r="Y10643" s="62"/>
      <c r="Z10643" s="105"/>
    </row>
    <row r="10644" spans="23:26" x14ac:dyDescent="0.25">
      <c r="W10644" s="104"/>
      <c r="X10644" s="199"/>
      <c r="Y10644" s="62"/>
      <c r="Z10644" s="105"/>
    </row>
    <row r="10645" spans="23:26" x14ac:dyDescent="0.25">
      <c r="W10645" s="104"/>
      <c r="X10645" s="199"/>
      <c r="Y10645" s="62"/>
      <c r="Z10645" s="105"/>
    </row>
    <row r="10646" spans="23:26" x14ac:dyDescent="0.25">
      <c r="W10646" s="104"/>
      <c r="X10646" s="199"/>
      <c r="Y10646" s="62"/>
      <c r="Z10646" s="105"/>
    </row>
    <row r="10647" spans="23:26" x14ac:dyDescent="0.25">
      <c r="W10647" s="104"/>
      <c r="X10647" s="199"/>
      <c r="Y10647" s="62"/>
      <c r="Z10647" s="105"/>
    </row>
    <row r="10648" spans="23:26" x14ac:dyDescent="0.25">
      <c r="W10648" s="104"/>
      <c r="X10648" s="199"/>
      <c r="Y10648" s="62"/>
      <c r="Z10648" s="105"/>
    </row>
    <row r="10649" spans="23:26" x14ac:dyDescent="0.25">
      <c r="W10649" s="104"/>
      <c r="X10649" s="199"/>
      <c r="Y10649" s="62"/>
      <c r="Z10649" s="105"/>
    </row>
    <row r="10650" spans="23:26" x14ac:dyDescent="0.25">
      <c r="W10650" s="104"/>
      <c r="X10650" s="199"/>
      <c r="Y10650" s="62"/>
      <c r="Z10650" s="105"/>
    </row>
    <row r="10651" spans="23:26" x14ac:dyDescent="0.25">
      <c r="W10651" s="104"/>
      <c r="X10651" s="199"/>
      <c r="Y10651" s="62"/>
      <c r="Z10651" s="105"/>
    </row>
    <row r="10652" spans="23:26" x14ac:dyDescent="0.25">
      <c r="W10652" s="104"/>
      <c r="X10652" s="199"/>
      <c r="Y10652" s="62"/>
      <c r="Z10652" s="105"/>
    </row>
    <row r="10653" spans="23:26" x14ac:dyDescent="0.25">
      <c r="W10653" s="104"/>
      <c r="X10653" s="199"/>
      <c r="Y10653" s="62"/>
      <c r="Z10653" s="105"/>
    </row>
    <row r="10654" spans="23:26" x14ac:dyDescent="0.25">
      <c r="W10654" s="104"/>
      <c r="X10654" s="199"/>
      <c r="Y10654" s="62"/>
      <c r="Z10654" s="105"/>
    </row>
    <row r="10655" spans="23:26" x14ac:dyDescent="0.25">
      <c r="W10655" s="104"/>
      <c r="X10655" s="199"/>
      <c r="Y10655" s="62"/>
      <c r="Z10655" s="105"/>
    </row>
    <row r="10656" spans="23:26" x14ac:dyDescent="0.25">
      <c r="W10656" s="104"/>
      <c r="X10656" s="199"/>
      <c r="Y10656" s="62"/>
      <c r="Z10656" s="105"/>
    </row>
    <row r="10657" spans="23:26" x14ac:dyDescent="0.25">
      <c r="W10657" s="104"/>
      <c r="X10657" s="199"/>
      <c r="Y10657" s="62"/>
      <c r="Z10657" s="105"/>
    </row>
    <row r="10658" spans="23:26" x14ac:dyDescent="0.25">
      <c r="W10658" s="104"/>
      <c r="X10658" s="199"/>
      <c r="Y10658" s="62"/>
      <c r="Z10658" s="105"/>
    </row>
    <row r="10659" spans="23:26" x14ac:dyDescent="0.25">
      <c r="W10659" s="104"/>
      <c r="X10659" s="199"/>
      <c r="Y10659" s="62"/>
      <c r="Z10659" s="105"/>
    </row>
    <row r="10660" spans="23:26" x14ac:dyDescent="0.25">
      <c r="W10660" s="104"/>
      <c r="X10660" s="199"/>
      <c r="Y10660" s="62"/>
      <c r="Z10660" s="105"/>
    </row>
    <row r="10661" spans="23:26" x14ac:dyDescent="0.25">
      <c r="W10661" s="104"/>
      <c r="X10661" s="199"/>
      <c r="Y10661" s="62"/>
      <c r="Z10661" s="105"/>
    </row>
    <row r="10662" spans="23:26" x14ac:dyDescent="0.25">
      <c r="W10662" s="104"/>
      <c r="X10662" s="199"/>
      <c r="Y10662" s="62"/>
      <c r="Z10662" s="105"/>
    </row>
    <row r="10663" spans="23:26" x14ac:dyDescent="0.25">
      <c r="W10663" s="104"/>
      <c r="X10663" s="199"/>
      <c r="Y10663" s="62"/>
      <c r="Z10663" s="105"/>
    </row>
    <row r="10664" spans="23:26" x14ac:dyDescent="0.25">
      <c r="W10664" s="104"/>
      <c r="X10664" s="199"/>
      <c r="Y10664" s="62"/>
      <c r="Z10664" s="105"/>
    </row>
    <row r="10665" spans="23:26" x14ac:dyDescent="0.25">
      <c r="W10665" s="104"/>
      <c r="X10665" s="199"/>
      <c r="Y10665" s="62"/>
      <c r="Z10665" s="105"/>
    </row>
    <row r="10666" spans="23:26" x14ac:dyDescent="0.25">
      <c r="W10666" s="104"/>
      <c r="X10666" s="199"/>
      <c r="Y10666" s="62"/>
      <c r="Z10666" s="105"/>
    </row>
    <row r="10667" spans="23:26" x14ac:dyDescent="0.25">
      <c r="W10667" s="104"/>
      <c r="X10667" s="199"/>
      <c r="Y10667" s="62"/>
      <c r="Z10667" s="105"/>
    </row>
    <row r="10668" spans="23:26" x14ac:dyDescent="0.25">
      <c r="W10668" s="104"/>
      <c r="X10668" s="199"/>
      <c r="Y10668" s="62"/>
      <c r="Z10668" s="105"/>
    </row>
    <row r="10669" spans="23:26" x14ac:dyDescent="0.25">
      <c r="W10669" s="104"/>
      <c r="X10669" s="199"/>
      <c r="Y10669" s="62"/>
      <c r="Z10669" s="105"/>
    </row>
    <row r="10670" spans="23:26" x14ac:dyDescent="0.25">
      <c r="W10670" s="104"/>
      <c r="X10670" s="199"/>
      <c r="Y10670" s="62"/>
      <c r="Z10670" s="105"/>
    </row>
    <row r="10671" spans="23:26" x14ac:dyDescent="0.25">
      <c r="W10671" s="104"/>
      <c r="X10671" s="199"/>
      <c r="Y10671" s="62"/>
      <c r="Z10671" s="105"/>
    </row>
    <row r="10672" spans="23:26" x14ac:dyDescent="0.25">
      <c r="W10672" s="104"/>
      <c r="X10672" s="199"/>
      <c r="Y10672" s="62"/>
      <c r="Z10672" s="105"/>
    </row>
    <row r="10673" spans="23:26" x14ac:dyDescent="0.25">
      <c r="W10673" s="104"/>
      <c r="X10673" s="199"/>
      <c r="Y10673" s="62"/>
      <c r="Z10673" s="105"/>
    </row>
    <row r="10674" spans="23:26" x14ac:dyDescent="0.25">
      <c r="W10674" s="104"/>
      <c r="X10674" s="199"/>
      <c r="Y10674" s="62"/>
      <c r="Z10674" s="105"/>
    </row>
    <row r="10675" spans="23:26" x14ac:dyDescent="0.25">
      <c r="W10675" s="104"/>
      <c r="X10675" s="199"/>
      <c r="Y10675" s="62"/>
      <c r="Z10675" s="105"/>
    </row>
    <row r="10676" spans="23:26" x14ac:dyDescent="0.25">
      <c r="W10676" s="104"/>
      <c r="X10676" s="199"/>
      <c r="Y10676" s="62"/>
      <c r="Z10676" s="105"/>
    </row>
    <row r="10677" spans="23:26" x14ac:dyDescent="0.25">
      <c r="W10677" s="104"/>
      <c r="X10677" s="199"/>
      <c r="Y10677" s="62"/>
      <c r="Z10677" s="105"/>
    </row>
    <row r="10678" spans="23:26" x14ac:dyDescent="0.25">
      <c r="W10678" s="104"/>
      <c r="X10678" s="199"/>
      <c r="Y10678" s="62"/>
      <c r="Z10678" s="105"/>
    </row>
    <row r="10679" spans="23:26" x14ac:dyDescent="0.25">
      <c r="W10679" s="104"/>
      <c r="X10679" s="199"/>
      <c r="Y10679" s="62"/>
      <c r="Z10679" s="105"/>
    </row>
    <row r="10680" spans="23:26" x14ac:dyDescent="0.25">
      <c r="W10680" s="104"/>
      <c r="X10680" s="199"/>
      <c r="Y10680" s="62"/>
      <c r="Z10680" s="105"/>
    </row>
    <row r="10681" spans="23:26" x14ac:dyDescent="0.25">
      <c r="W10681" s="104"/>
      <c r="X10681" s="199"/>
      <c r="Y10681" s="62"/>
      <c r="Z10681" s="105"/>
    </row>
    <row r="10682" spans="23:26" x14ac:dyDescent="0.25">
      <c r="W10682" s="104"/>
      <c r="X10682" s="199"/>
      <c r="Y10682" s="62"/>
      <c r="Z10682" s="105"/>
    </row>
    <row r="10683" spans="23:26" x14ac:dyDescent="0.25">
      <c r="W10683" s="104"/>
      <c r="X10683" s="199"/>
      <c r="Y10683" s="62"/>
      <c r="Z10683" s="105"/>
    </row>
    <row r="10684" spans="23:26" x14ac:dyDescent="0.25">
      <c r="W10684" s="104"/>
      <c r="X10684" s="199"/>
      <c r="Y10684" s="62"/>
      <c r="Z10684" s="105"/>
    </row>
    <row r="10685" spans="23:26" x14ac:dyDescent="0.25">
      <c r="W10685" s="104"/>
      <c r="X10685" s="199"/>
      <c r="Y10685" s="62"/>
      <c r="Z10685" s="105"/>
    </row>
    <row r="10686" spans="23:26" x14ac:dyDescent="0.25">
      <c r="W10686" s="104"/>
      <c r="X10686" s="199"/>
      <c r="Y10686" s="62"/>
      <c r="Z10686" s="105"/>
    </row>
    <row r="10687" spans="23:26" x14ac:dyDescent="0.25">
      <c r="W10687" s="104"/>
      <c r="X10687" s="199"/>
      <c r="Y10687" s="62"/>
      <c r="Z10687" s="105"/>
    </row>
    <row r="10688" spans="23:26" x14ac:dyDescent="0.25">
      <c r="W10688" s="104"/>
      <c r="X10688" s="199"/>
      <c r="Y10688" s="62"/>
      <c r="Z10688" s="105"/>
    </row>
    <row r="10689" spans="23:26" x14ac:dyDescent="0.25">
      <c r="W10689" s="104"/>
      <c r="X10689" s="199"/>
      <c r="Y10689" s="62"/>
      <c r="Z10689" s="105"/>
    </row>
    <row r="10690" spans="23:26" x14ac:dyDescent="0.25">
      <c r="W10690" s="104"/>
      <c r="X10690" s="199"/>
      <c r="Y10690" s="62"/>
      <c r="Z10690" s="105"/>
    </row>
    <row r="10691" spans="23:26" x14ac:dyDescent="0.25">
      <c r="W10691" s="104"/>
      <c r="X10691" s="199"/>
      <c r="Y10691" s="62"/>
      <c r="Z10691" s="105"/>
    </row>
    <row r="10692" spans="23:26" x14ac:dyDescent="0.25">
      <c r="W10692" s="104"/>
      <c r="X10692" s="199"/>
      <c r="Y10692" s="62"/>
      <c r="Z10692" s="105"/>
    </row>
    <row r="10693" spans="23:26" x14ac:dyDescent="0.25">
      <c r="W10693" s="104"/>
      <c r="X10693" s="199"/>
      <c r="Y10693" s="62"/>
      <c r="Z10693" s="105"/>
    </row>
    <row r="10694" spans="23:26" x14ac:dyDescent="0.25">
      <c r="W10694" s="104"/>
      <c r="X10694" s="199"/>
      <c r="Y10694" s="62"/>
      <c r="Z10694" s="105"/>
    </row>
    <row r="10695" spans="23:26" x14ac:dyDescent="0.25">
      <c r="W10695" s="104"/>
      <c r="X10695" s="199"/>
      <c r="Y10695" s="62"/>
      <c r="Z10695" s="105"/>
    </row>
    <row r="10696" spans="23:26" x14ac:dyDescent="0.25">
      <c r="W10696" s="104"/>
      <c r="X10696" s="199"/>
      <c r="Y10696" s="62"/>
      <c r="Z10696" s="105"/>
    </row>
    <row r="10697" spans="23:26" x14ac:dyDescent="0.25">
      <c r="W10697" s="104"/>
      <c r="X10697" s="199"/>
      <c r="Y10697" s="62"/>
      <c r="Z10697" s="105"/>
    </row>
    <row r="10698" spans="23:26" x14ac:dyDescent="0.25">
      <c r="W10698" s="104"/>
      <c r="X10698" s="199"/>
      <c r="Y10698" s="62"/>
      <c r="Z10698" s="105"/>
    </row>
    <row r="10699" spans="23:26" x14ac:dyDescent="0.25">
      <c r="W10699" s="104"/>
      <c r="X10699" s="199"/>
      <c r="Y10699" s="62"/>
      <c r="Z10699" s="105"/>
    </row>
    <row r="10700" spans="23:26" x14ac:dyDescent="0.25">
      <c r="W10700" s="104"/>
      <c r="X10700" s="199"/>
      <c r="Y10700" s="62"/>
      <c r="Z10700" s="105"/>
    </row>
    <row r="10701" spans="23:26" x14ac:dyDescent="0.25">
      <c r="W10701" s="104"/>
      <c r="X10701" s="199"/>
      <c r="Y10701" s="62"/>
      <c r="Z10701" s="105"/>
    </row>
    <row r="10702" spans="23:26" x14ac:dyDescent="0.25">
      <c r="W10702" s="104"/>
      <c r="X10702" s="199"/>
      <c r="Y10702" s="62"/>
      <c r="Z10702" s="105"/>
    </row>
    <row r="10703" spans="23:26" x14ac:dyDescent="0.25">
      <c r="W10703" s="104"/>
      <c r="X10703" s="199"/>
      <c r="Y10703" s="62"/>
      <c r="Z10703" s="105"/>
    </row>
    <row r="10704" spans="23:26" x14ac:dyDescent="0.25">
      <c r="W10704" s="104"/>
      <c r="X10704" s="199"/>
      <c r="Y10704" s="62"/>
      <c r="Z10704" s="105"/>
    </row>
    <row r="10705" spans="23:26" x14ac:dyDescent="0.25">
      <c r="W10705" s="104"/>
      <c r="X10705" s="199"/>
      <c r="Y10705" s="62"/>
      <c r="Z10705" s="105"/>
    </row>
    <row r="10706" spans="23:26" x14ac:dyDescent="0.25">
      <c r="W10706" s="104"/>
      <c r="X10706" s="199"/>
      <c r="Y10706" s="62"/>
      <c r="Z10706" s="105"/>
    </row>
    <row r="10707" spans="23:26" x14ac:dyDescent="0.25">
      <c r="W10707" s="104"/>
      <c r="X10707" s="199"/>
      <c r="Y10707" s="62"/>
      <c r="Z10707" s="105"/>
    </row>
    <row r="10708" spans="23:26" x14ac:dyDescent="0.25">
      <c r="W10708" s="104"/>
      <c r="X10708" s="199"/>
      <c r="Y10708" s="62"/>
      <c r="Z10708" s="105"/>
    </row>
    <row r="10709" spans="23:26" x14ac:dyDescent="0.25">
      <c r="W10709" s="104"/>
      <c r="X10709" s="199"/>
      <c r="Y10709" s="62"/>
      <c r="Z10709" s="105"/>
    </row>
    <row r="10710" spans="23:26" x14ac:dyDescent="0.25">
      <c r="W10710" s="104"/>
      <c r="X10710" s="199"/>
      <c r="Y10710" s="62"/>
      <c r="Z10710" s="105"/>
    </row>
    <row r="10711" spans="23:26" x14ac:dyDescent="0.25">
      <c r="W10711" s="104"/>
      <c r="X10711" s="199"/>
      <c r="Y10711" s="62"/>
      <c r="Z10711" s="105"/>
    </row>
    <row r="10712" spans="23:26" x14ac:dyDescent="0.25">
      <c r="W10712" s="104"/>
      <c r="X10712" s="199"/>
      <c r="Y10712" s="62"/>
      <c r="Z10712" s="105"/>
    </row>
    <row r="10713" spans="23:26" x14ac:dyDescent="0.25">
      <c r="W10713" s="104"/>
      <c r="X10713" s="199"/>
      <c r="Y10713" s="62"/>
      <c r="Z10713" s="105"/>
    </row>
    <row r="10714" spans="23:26" x14ac:dyDescent="0.25">
      <c r="W10714" s="104"/>
      <c r="X10714" s="199"/>
      <c r="Y10714" s="62"/>
      <c r="Z10714" s="105"/>
    </row>
    <row r="10715" spans="23:26" x14ac:dyDescent="0.25">
      <c r="W10715" s="104"/>
      <c r="X10715" s="199"/>
      <c r="Y10715" s="62"/>
      <c r="Z10715" s="105"/>
    </row>
    <row r="10716" spans="23:26" x14ac:dyDescent="0.25">
      <c r="W10716" s="104"/>
      <c r="X10716" s="199"/>
      <c r="Y10716" s="62"/>
      <c r="Z10716" s="105"/>
    </row>
    <row r="10717" spans="23:26" x14ac:dyDescent="0.25">
      <c r="W10717" s="104"/>
      <c r="X10717" s="199"/>
      <c r="Y10717" s="62"/>
      <c r="Z10717" s="105"/>
    </row>
    <row r="10718" spans="23:26" x14ac:dyDescent="0.25">
      <c r="W10718" s="104"/>
      <c r="X10718" s="199"/>
      <c r="Y10718" s="62"/>
      <c r="Z10718" s="105"/>
    </row>
    <row r="10719" spans="23:26" x14ac:dyDescent="0.25">
      <c r="W10719" s="104"/>
      <c r="X10719" s="199"/>
      <c r="Y10719" s="62"/>
      <c r="Z10719" s="105"/>
    </row>
    <row r="10720" spans="23:26" x14ac:dyDescent="0.25">
      <c r="W10720" s="104"/>
      <c r="X10720" s="199"/>
      <c r="Y10720" s="62"/>
      <c r="Z10720" s="105"/>
    </row>
    <row r="10721" spans="23:26" x14ac:dyDescent="0.25">
      <c r="W10721" s="104"/>
      <c r="X10721" s="199"/>
      <c r="Y10721" s="62"/>
      <c r="Z10721" s="105"/>
    </row>
    <row r="10722" spans="23:26" x14ac:dyDescent="0.25">
      <c r="W10722" s="104"/>
      <c r="X10722" s="199"/>
      <c r="Y10722" s="62"/>
      <c r="Z10722" s="105"/>
    </row>
    <row r="10723" spans="23:26" x14ac:dyDescent="0.25">
      <c r="W10723" s="104"/>
      <c r="X10723" s="199"/>
      <c r="Y10723" s="62"/>
      <c r="Z10723" s="105"/>
    </row>
    <row r="10724" spans="23:26" x14ac:dyDescent="0.25">
      <c r="W10724" s="104"/>
      <c r="X10724" s="199"/>
      <c r="Y10724" s="62"/>
      <c r="Z10724" s="105"/>
    </row>
    <row r="10725" spans="23:26" x14ac:dyDescent="0.25">
      <c r="W10725" s="104"/>
      <c r="X10725" s="199"/>
      <c r="Y10725" s="62"/>
      <c r="Z10725" s="105"/>
    </row>
    <row r="10726" spans="23:26" x14ac:dyDescent="0.25">
      <c r="W10726" s="104"/>
      <c r="X10726" s="199"/>
      <c r="Y10726" s="62"/>
      <c r="Z10726" s="105"/>
    </row>
    <row r="10727" spans="23:26" x14ac:dyDescent="0.25">
      <c r="W10727" s="104"/>
      <c r="X10727" s="199"/>
      <c r="Y10727" s="62"/>
      <c r="Z10727" s="105"/>
    </row>
    <row r="10728" spans="23:26" x14ac:dyDescent="0.25">
      <c r="W10728" s="104"/>
      <c r="X10728" s="199"/>
      <c r="Y10728" s="62"/>
      <c r="Z10728" s="105"/>
    </row>
    <row r="10729" spans="23:26" x14ac:dyDescent="0.25">
      <c r="W10729" s="104"/>
      <c r="X10729" s="199"/>
      <c r="Y10729" s="62"/>
      <c r="Z10729" s="105"/>
    </row>
    <row r="10730" spans="23:26" x14ac:dyDescent="0.25">
      <c r="W10730" s="104"/>
      <c r="X10730" s="199"/>
      <c r="Y10730" s="62"/>
      <c r="Z10730" s="105"/>
    </row>
    <row r="10731" spans="23:26" x14ac:dyDescent="0.25">
      <c r="W10731" s="104"/>
      <c r="X10731" s="199"/>
      <c r="Y10731" s="62"/>
      <c r="Z10731" s="105"/>
    </row>
    <row r="10732" spans="23:26" x14ac:dyDescent="0.25">
      <c r="W10732" s="104"/>
      <c r="X10732" s="199"/>
      <c r="Y10732" s="62"/>
      <c r="Z10732" s="105"/>
    </row>
    <row r="10733" spans="23:26" x14ac:dyDescent="0.25">
      <c r="W10733" s="104"/>
      <c r="X10733" s="199"/>
      <c r="Y10733" s="62"/>
      <c r="Z10733" s="105"/>
    </row>
    <row r="10734" spans="23:26" x14ac:dyDescent="0.25">
      <c r="W10734" s="104"/>
      <c r="X10734" s="199"/>
      <c r="Y10734" s="62"/>
      <c r="Z10734" s="105"/>
    </row>
    <row r="10735" spans="23:26" x14ac:dyDescent="0.25">
      <c r="W10735" s="104"/>
      <c r="X10735" s="199"/>
      <c r="Y10735" s="62"/>
      <c r="Z10735" s="105"/>
    </row>
    <row r="10736" spans="23:26" x14ac:dyDescent="0.25">
      <c r="W10736" s="104"/>
      <c r="X10736" s="199"/>
      <c r="Y10736" s="62"/>
      <c r="Z10736" s="105"/>
    </row>
    <row r="10737" spans="23:26" x14ac:dyDescent="0.25">
      <c r="W10737" s="104"/>
      <c r="X10737" s="199"/>
      <c r="Y10737" s="62"/>
      <c r="Z10737" s="105"/>
    </row>
    <row r="10738" spans="23:26" x14ac:dyDescent="0.25">
      <c r="W10738" s="104"/>
      <c r="X10738" s="199"/>
      <c r="Y10738" s="62"/>
      <c r="Z10738" s="105"/>
    </row>
    <row r="10739" spans="23:26" x14ac:dyDescent="0.25">
      <c r="W10739" s="104"/>
      <c r="X10739" s="199"/>
      <c r="Y10739" s="62"/>
      <c r="Z10739" s="105"/>
    </row>
    <row r="10740" spans="23:26" x14ac:dyDescent="0.25">
      <c r="W10740" s="104"/>
      <c r="X10740" s="199"/>
      <c r="Y10740" s="62"/>
      <c r="Z10740" s="105"/>
    </row>
    <row r="10741" spans="23:26" x14ac:dyDescent="0.25">
      <c r="W10741" s="104"/>
      <c r="X10741" s="199"/>
      <c r="Y10741" s="62"/>
      <c r="Z10741" s="105"/>
    </row>
    <row r="10742" spans="23:26" x14ac:dyDescent="0.25">
      <c r="W10742" s="104"/>
      <c r="X10742" s="199"/>
      <c r="Y10742" s="62"/>
      <c r="Z10742" s="105"/>
    </row>
    <row r="10743" spans="23:26" x14ac:dyDescent="0.25">
      <c r="W10743" s="104"/>
      <c r="X10743" s="199"/>
      <c r="Y10743" s="62"/>
      <c r="Z10743" s="105"/>
    </row>
    <row r="10744" spans="23:26" x14ac:dyDescent="0.25">
      <c r="W10744" s="104"/>
      <c r="X10744" s="199"/>
      <c r="Y10744" s="62"/>
      <c r="Z10744" s="105"/>
    </row>
    <row r="10745" spans="23:26" x14ac:dyDescent="0.25">
      <c r="W10745" s="104"/>
      <c r="X10745" s="199"/>
      <c r="Y10745" s="62"/>
      <c r="Z10745" s="105"/>
    </row>
    <row r="10746" spans="23:26" x14ac:dyDescent="0.25">
      <c r="W10746" s="104"/>
      <c r="X10746" s="199"/>
      <c r="Y10746" s="62"/>
      <c r="Z10746" s="105"/>
    </row>
    <row r="10747" spans="23:26" x14ac:dyDescent="0.25">
      <c r="W10747" s="104"/>
      <c r="X10747" s="199"/>
      <c r="Y10747" s="62"/>
      <c r="Z10747" s="105"/>
    </row>
    <row r="10748" spans="23:26" x14ac:dyDescent="0.25">
      <c r="W10748" s="104"/>
      <c r="X10748" s="199"/>
      <c r="Y10748" s="62"/>
      <c r="Z10748" s="105"/>
    </row>
    <row r="10749" spans="23:26" x14ac:dyDescent="0.25">
      <c r="W10749" s="104"/>
      <c r="X10749" s="199"/>
      <c r="Y10749" s="62"/>
      <c r="Z10749" s="105"/>
    </row>
    <row r="10750" spans="23:26" x14ac:dyDescent="0.25">
      <c r="W10750" s="104"/>
      <c r="X10750" s="199"/>
      <c r="Y10750" s="62"/>
      <c r="Z10750" s="105"/>
    </row>
    <row r="10751" spans="23:26" x14ac:dyDescent="0.25">
      <c r="W10751" s="104"/>
      <c r="X10751" s="199"/>
      <c r="Y10751" s="62"/>
      <c r="Z10751" s="105"/>
    </row>
    <row r="10752" spans="23:26" x14ac:dyDescent="0.25">
      <c r="W10752" s="104"/>
      <c r="X10752" s="199"/>
      <c r="Y10752" s="62"/>
      <c r="Z10752" s="105"/>
    </row>
    <row r="10753" spans="23:26" x14ac:dyDescent="0.25">
      <c r="W10753" s="104"/>
      <c r="X10753" s="199"/>
      <c r="Y10753" s="62"/>
      <c r="Z10753" s="105"/>
    </row>
    <row r="10754" spans="23:26" x14ac:dyDescent="0.25">
      <c r="W10754" s="104"/>
      <c r="X10754" s="199"/>
      <c r="Y10754" s="62"/>
      <c r="Z10754" s="105"/>
    </row>
    <row r="10755" spans="23:26" x14ac:dyDescent="0.25">
      <c r="W10755" s="104"/>
      <c r="X10755" s="199"/>
      <c r="Y10755" s="62"/>
      <c r="Z10755" s="105"/>
    </row>
    <row r="10756" spans="23:26" x14ac:dyDescent="0.25">
      <c r="W10756" s="104"/>
      <c r="X10756" s="199"/>
      <c r="Y10756" s="62"/>
      <c r="Z10756" s="105"/>
    </row>
    <row r="10757" spans="23:26" x14ac:dyDescent="0.25">
      <c r="W10757" s="104"/>
      <c r="X10757" s="199"/>
      <c r="Y10757" s="62"/>
      <c r="Z10757" s="105"/>
    </row>
    <row r="10758" spans="23:26" x14ac:dyDescent="0.25">
      <c r="W10758" s="104"/>
      <c r="X10758" s="199"/>
      <c r="Y10758" s="62"/>
      <c r="Z10758" s="105"/>
    </row>
    <row r="10759" spans="23:26" x14ac:dyDescent="0.25">
      <c r="W10759" s="104"/>
      <c r="X10759" s="199"/>
      <c r="Y10759" s="62"/>
      <c r="Z10759" s="105"/>
    </row>
    <row r="10760" spans="23:26" x14ac:dyDescent="0.25">
      <c r="W10760" s="104"/>
      <c r="X10760" s="199"/>
      <c r="Y10760" s="62"/>
      <c r="Z10760" s="105"/>
    </row>
    <row r="10761" spans="23:26" x14ac:dyDescent="0.25">
      <c r="W10761" s="104"/>
      <c r="X10761" s="199"/>
      <c r="Y10761" s="62"/>
      <c r="Z10761" s="105"/>
    </row>
    <row r="10762" spans="23:26" x14ac:dyDescent="0.25">
      <c r="W10762" s="104"/>
      <c r="X10762" s="199"/>
      <c r="Y10762" s="62"/>
      <c r="Z10762" s="105"/>
    </row>
    <row r="10763" spans="23:26" x14ac:dyDescent="0.25">
      <c r="W10763" s="104"/>
      <c r="X10763" s="199"/>
      <c r="Y10763" s="62"/>
      <c r="Z10763" s="105"/>
    </row>
    <row r="10764" spans="23:26" x14ac:dyDescent="0.25">
      <c r="W10764" s="104"/>
      <c r="X10764" s="199"/>
      <c r="Y10764" s="62"/>
      <c r="Z10764" s="105"/>
    </row>
    <row r="10765" spans="23:26" x14ac:dyDescent="0.25">
      <c r="W10765" s="104"/>
      <c r="X10765" s="199"/>
      <c r="Y10765" s="62"/>
      <c r="Z10765" s="105"/>
    </row>
    <row r="10766" spans="23:26" x14ac:dyDescent="0.25">
      <c r="W10766" s="104"/>
      <c r="X10766" s="199"/>
      <c r="Y10766" s="62"/>
      <c r="Z10766" s="105"/>
    </row>
    <row r="10767" spans="23:26" x14ac:dyDescent="0.25">
      <c r="W10767" s="104"/>
      <c r="X10767" s="199"/>
      <c r="Y10767" s="62"/>
      <c r="Z10767" s="105"/>
    </row>
    <row r="10768" spans="23:26" x14ac:dyDescent="0.25">
      <c r="W10768" s="104"/>
      <c r="X10768" s="199"/>
      <c r="Y10768" s="62"/>
      <c r="Z10768" s="105"/>
    </row>
    <row r="10769" spans="23:26" x14ac:dyDescent="0.25">
      <c r="W10769" s="104"/>
      <c r="X10769" s="199"/>
      <c r="Y10769" s="62"/>
      <c r="Z10769" s="105"/>
    </row>
    <row r="10770" spans="23:26" x14ac:dyDescent="0.25">
      <c r="W10770" s="104"/>
      <c r="X10770" s="199"/>
      <c r="Y10770" s="62"/>
      <c r="Z10770" s="105"/>
    </row>
    <row r="10771" spans="23:26" x14ac:dyDescent="0.25">
      <c r="W10771" s="104"/>
      <c r="X10771" s="199"/>
      <c r="Y10771" s="62"/>
      <c r="Z10771" s="105"/>
    </row>
    <row r="10772" spans="23:26" x14ac:dyDescent="0.25">
      <c r="W10772" s="104"/>
      <c r="X10772" s="199"/>
      <c r="Y10772" s="62"/>
      <c r="Z10772" s="105"/>
    </row>
    <row r="10773" spans="23:26" x14ac:dyDescent="0.25">
      <c r="W10773" s="104"/>
      <c r="X10773" s="199"/>
      <c r="Y10773" s="62"/>
      <c r="Z10773" s="105"/>
    </row>
    <row r="10774" spans="23:26" x14ac:dyDescent="0.25">
      <c r="W10774" s="104"/>
      <c r="X10774" s="199"/>
      <c r="Y10774" s="62"/>
      <c r="Z10774" s="105"/>
    </row>
    <row r="10775" spans="23:26" x14ac:dyDescent="0.25">
      <c r="W10775" s="104"/>
      <c r="X10775" s="199"/>
      <c r="Y10775" s="62"/>
      <c r="Z10775" s="105"/>
    </row>
    <row r="10776" spans="23:26" x14ac:dyDescent="0.25">
      <c r="W10776" s="104"/>
      <c r="X10776" s="199"/>
      <c r="Y10776" s="62"/>
      <c r="Z10776" s="105"/>
    </row>
    <row r="10777" spans="23:26" x14ac:dyDescent="0.25">
      <c r="W10777" s="104"/>
      <c r="X10777" s="199"/>
      <c r="Y10777" s="62"/>
      <c r="Z10777" s="105"/>
    </row>
    <row r="10778" spans="23:26" x14ac:dyDescent="0.25">
      <c r="W10778" s="104"/>
      <c r="X10778" s="199"/>
      <c r="Y10778" s="62"/>
      <c r="Z10778" s="105"/>
    </row>
    <row r="10779" spans="23:26" x14ac:dyDescent="0.25">
      <c r="W10779" s="104"/>
      <c r="X10779" s="199"/>
      <c r="Y10779" s="62"/>
      <c r="Z10779" s="105"/>
    </row>
    <row r="10780" spans="23:26" x14ac:dyDescent="0.25">
      <c r="W10780" s="104"/>
      <c r="X10780" s="199"/>
      <c r="Y10780" s="62"/>
      <c r="Z10780" s="105"/>
    </row>
    <row r="10781" spans="23:26" x14ac:dyDescent="0.25">
      <c r="W10781" s="104"/>
      <c r="X10781" s="199"/>
      <c r="Y10781" s="62"/>
      <c r="Z10781" s="105"/>
    </row>
    <row r="10782" spans="23:26" x14ac:dyDescent="0.25">
      <c r="W10782" s="104"/>
      <c r="X10782" s="199"/>
      <c r="Y10782" s="62"/>
      <c r="Z10782" s="105"/>
    </row>
    <row r="10783" spans="23:26" x14ac:dyDescent="0.25">
      <c r="W10783" s="104"/>
      <c r="X10783" s="199"/>
      <c r="Y10783" s="62"/>
      <c r="Z10783" s="105"/>
    </row>
    <row r="10784" spans="23:26" x14ac:dyDescent="0.25">
      <c r="W10784" s="104"/>
      <c r="X10784" s="199"/>
      <c r="Y10784" s="62"/>
      <c r="Z10784" s="105"/>
    </row>
    <row r="10785" spans="23:26" x14ac:dyDescent="0.25">
      <c r="W10785" s="104"/>
      <c r="X10785" s="199"/>
      <c r="Y10785" s="62"/>
      <c r="Z10785" s="105"/>
    </row>
    <row r="10786" spans="23:26" x14ac:dyDescent="0.25">
      <c r="W10786" s="104"/>
      <c r="X10786" s="199"/>
      <c r="Y10786" s="62"/>
      <c r="Z10786" s="105"/>
    </row>
    <row r="10787" spans="23:26" x14ac:dyDescent="0.25">
      <c r="W10787" s="104"/>
      <c r="X10787" s="199"/>
      <c r="Y10787" s="62"/>
      <c r="Z10787" s="105"/>
    </row>
    <row r="10788" spans="23:26" x14ac:dyDescent="0.25">
      <c r="W10788" s="104"/>
      <c r="X10788" s="199"/>
      <c r="Y10788" s="62"/>
      <c r="Z10788" s="105"/>
    </row>
    <row r="10789" spans="23:26" x14ac:dyDescent="0.25">
      <c r="W10789" s="104"/>
      <c r="X10789" s="199"/>
      <c r="Y10789" s="62"/>
      <c r="Z10789" s="105"/>
    </row>
    <row r="10790" spans="23:26" x14ac:dyDescent="0.25">
      <c r="W10790" s="104"/>
      <c r="X10790" s="199"/>
      <c r="Y10790" s="62"/>
      <c r="Z10790" s="105"/>
    </row>
    <row r="10791" spans="23:26" x14ac:dyDescent="0.25">
      <c r="W10791" s="104"/>
      <c r="X10791" s="199"/>
      <c r="Y10791" s="62"/>
      <c r="Z10791" s="105"/>
    </row>
    <row r="10792" spans="23:26" x14ac:dyDescent="0.25">
      <c r="W10792" s="104"/>
      <c r="X10792" s="199"/>
      <c r="Y10792" s="62"/>
      <c r="Z10792" s="105"/>
    </row>
    <row r="10793" spans="23:26" x14ac:dyDescent="0.25">
      <c r="W10793" s="104"/>
      <c r="X10793" s="199"/>
      <c r="Y10793" s="62"/>
      <c r="Z10793" s="105"/>
    </row>
    <row r="10794" spans="23:26" x14ac:dyDescent="0.25">
      <c r="W10794" s="104"/>
      <c r="X10794" s="199"/>
      <c r="Y10794" s="62"/>
      <c r="Z10794" s="105"/>
    </row>
    <row r="10795" spans="23:26" x14ac:dyDescent="0.25">
      <c r="W10795" s="104"/>
      <c r="X10795" s="199"/>
      <c r="Y10795" s="62"/>
      <c r="Z10795" s="105"/>
    </row>
    <row r="10796" spans="23:26" x14ac:dyDescent="0.25">
      <c r="W10796" s="104"/>
      <c r="X10796" s="199"/>
      <c r="Y10796" s="62"/>
      <c r="Z10796" s="105"/>
    </row>
    <row r="10797" spans="23:26" x14ac:dyDescent="0.25">
      <c r="W10797" s="104"/>
      <c r="X10797" s="199"/>
      <c r="Y10797" s="62"/>
      <c r="Z10797" s="105"/>
    </row>
    <row r="10798" spans="23:26" x14ac:dyDescent="0.25">
      <c r="W10798" s="104"/>
      <c r="X10798" s="199"/>
      <c r="Y10798" s="62"/>
      <c r="Z10798" s="105"/>
    </row>
    <row r="10799" spans="23:26" x14ac:dyDescent="0.25">
      <c r="W10799" s="104"/>
      <c r="X10799" s="199"/>
      <c r="Y10799" s="62"/>
      <c r="Z10799" s="105"/>
    </row>
    <row r="10800" spans="23:26" x14ac:dyDescent="0.25">
      <c r="W10800" s="104"/>
      <c r="X10800" s="199"/>
      <c r="Y10800" s="62"/>
      <c r="Z10800" s="105"/>
    </row>
    <row r="10801" spans="23:26" x14ac:dyDescent="0.25">
      <c r="W10801" s="104"/>
      <c r="X10801" s="199"/>
      <c r="Y10801" s="62"/>
      <c r="Z10801" s="105"/>
    </row>
    <row r="10802" spans="23:26" x14ac:dyDescent="0.25">
      <c r="W10802" s="104"/>
      <c r="X10802" s="199"/>
      <c r="Y10802" s="62"/>
      <c r="Z10802" s="105"/>
    </row>
    <row r="10803" spans="23:26" x14ac:dyDescent="0.25">
      <c r="W10803" s="104"/>
      <c r="X10803" s="199"/>
      <c r="Y10803" s="62"/>
      <c r="Z10803" s="105"/>
    </row>
    <row r="10804" spans="23:26" x14ac:dyDescent="0.25">
      <c r="W10804" s="104"/>
      <c r="X10804" s="199"/>
      <c r="Y10804" s="62"/>
      <c r="Z10804" s="105"/>
    </row>
    <row r="10805" spans="23:26" x14ac:dyDescent="0.25">
      <c r="W10805" s="104"/>
      <c r="X10805" s="199"/>
      <c r="Y10805" s="62"/>
      <c r="Z10805" s="105"/>
    </row>
    <row r="10806" spans="23:26" x14ac:dyDescent="0.25">
      <c r="W10806" s="104"/>
      <c r="X10806" s="199"/>
      <c r="Y10806" s="62"/>
      <c r="Z10806" s="105"/>
    </row>
    <row r="10807" spans="23:26" x14ac:dyDescent="0.25">
      <c r="W10807" s="104"/>
      <c r="X10807" s="199"/>
      <c r="Y10807" s="62"/>
      <c r="Z10807" s="105"/>
    </row>
    <row r="10808" spans="23:26" x14ac:dyDescent="0.25">
      <c r="W10808" s="104"/>
      <c r="X10808" s="199"/>
      <c r="Y10808" s="62"/>
      <c r="Z10808" s="105"/>
    </row>
    <row r="10809" spans="23:26" x14ac:dyDescent="0.25">
      <c r="W10809" s="104"/>
      <c r="X10809" s="199"/>
      <c r="Y10809" s="62"/>
      <c r="Z10809" s="105"/>
    </row>
    <row r="10810" spans="23:26" x14ac:dyDescent="0.25">
      <c r="W10810" s="104"/>
      <c r="X10810" s="199"/>
      <c r="Y10810" s="62"/>
      <c r="Z10810" s="105"/>
    </row>
    <row r="10811" spans="23:26" x14ac:dyDescent="0.25">
      <c r="W10811" s="104"/>
      <c r="X10811" s="199"/>
      <c r="Y10811" s="62"/>
      <c r="Z10811" s="105"/>
    </row>
    <row r="10812" spans="23:26" x14ac:dyDescent="0.25">
      <c r="W10812" s="104"/>
      <c r="X10812" s="199"/>
      <c r="Y10812" s="62"/>
      <c r="Z10812" s="105"/>
    </row>
    <row r="10813" spans="23:26" x14ac:dyDescent="0.25">
      <c r="W10813" s="104"/>
      <c r="X10813" s="199"/>
      <c r="Y10813" s="62"/>
      <c r="Z10813" s="105"/>
    </row>
    <row r="10814" spans="23:26" x14ac:dyDescent="0.25">
      <c r="W10814" s="104"/>
      <c r="X10814" s="199"/>
      <c r="Y10814" s="62"/>
      <c r="Z10814" s="105"/>
    </row>
    <row r="10815" spans="23:26" x14ac:dyDescent="0.25">
      <c r="W10815" s="104"/>
      <c r="X10815" s="199"/>
      <c r="Y10815" s="62"/>
      <c r="Z10815" s="105"/>
    </row>
    <row r="10816" spans="23:26" x14ac:dyDescent="0.25">
      <c r="W10816" s="104"/>
      <c r="X10816" s="199"/>
      <c r="Y10816" s="62"/>
      <c r="Z10816" s="105"/>
    </row>
    <row r="10817" spans="23:26" x14ac:dyDescent="0.25">
      <c r="W10817" s="104"/>
      <c r="X10817" s="199"/>
      <c r="Y10817" s="62"/>
      <c r="Z10817" s="105"/>
    </row>
    <row r="10818" spans="23:26" x14ac:dyDescent="0.25">
      <c r="W10818" s="104"/>
      <c r="X10818" s="199"/>
      <c r="Y10818" s="62"/>
      <c r="Z10818" s="105"/>
    </row>
    <row r="10819" spans="23:26" x14ac:dyDescent="0.25">
      <c r="W10819" s="104"/>
      <c r="X10819" s="199"/>
      <c r="Y10819" s="62"/>
      <c r="Z10819" s="105"/>
    </row>
    <row r="10820" spans="23:26" x14ac:dyDescent="0.25">
      <c r="W10820" s="104"/>
      <c r="X10820" s="199"/>
      <c r="Y10820" s="62"/>
      <c r="Z10820" s="105"/>
    </row>
    <row r="10821" spans="23:26" x14ac:dyDescent="0.25">
      <c r="W10821" s="104"/>
      <c r="X10821" s="199"/>
      <c r="Y10821" s="62"/>
      <c r="Z10821" s="105"/>
    </row>
    <row r="10822" spans="23:26" x14ac:dyDescent="0.25">
      <c r="W10822" s="104"/>
      <c r="X10822" s="199"/>
      <c r="Y10822" s="62"/>
      <c r="Z10822" s="105"/>
    </row>
    <row r="10823" spans="23:26" x14ac:dyDescent="0.25">
      <c r="W10823" s="104"/>
      <c r="X10823" s="199"/>
      <c r="Y10823" s="62"/>
      <c r="Z10823" s="105"/>
    </row>
    <row r="10824" spans="23:26" x14ac:dyDescent="0.25">
      <c r="W10824" s="104"/>
      <c r="X10824" s="199"/>
      <c r="Y10824" s="62"/>
      <c r="Z10824" s="105"/>
    </row>
    <row r="10825" spans="23:26" x14ac:dyDescent="0.25">
      <c r="W10825" s="104"/>
      <c r="X10825" s="199"/>
      <c r="Y10825" s="62"/>
      <c r="Z10825" s="105"/>
    </row>
    <row r="10826" spans="23:26" x14ac:dyDescent="0.25">
      <c r="W10826" s="104"/>
      <c r="X10826" s="199"/>
      <c r="Y10826" s="62"/>
      <c r="Z10826" s="105"/>
    </row>
    <row r="10827" spans="23:26" x14ac:dyDescent="0.25">
      <c r="W10827" s="104"/>
      <c r="X10827" s="199"/>
      <c r="Y10827" s="62"/>
      <c r="Z10827" s="105"/>
    </row>
    <row r="10828" spans="23:26" x14ac:dyDescent="0.25">
      <c r="W10828" s="104"/>
      <c r="X10828" s="199"/>
      <c r="Y10828" s="62"/>
      <c r="Z10828" s="105"/>
    </row>
    <row r="10829" spans="23:26" x14ac:dyDescent="0.25">
      <c r="W10829" s="104"/>
      <c r="X10829" s="199"/>
      <c r="Y10829" s="62"/>
      <c r="Z10829" s="105"/>
    </row>
    <row r="10830" spans="23:26" x14ac:dyDescent="0.25">
      <c r="W10830" s="104"/>
      <c r="X10830" s="199"/>
      <c r="Y10830" s="62"/>
      <c r="Z10830" s="105"/>
    </row>
    <row r="10831" spans="23:26" x14ac:dyDescent="0.25">
      <c r="W10831" s="104"/>
      <c r="X10831" s="199"/>
      <c r="Y10831" s="62"/>
      <c r="Z10831" s="105"/>
    </row>
    <row r="10832" spans="23:26" x14ac:dyDescent="0.25">
      <c r="W10832" s="104"/>
      <c r="X10832" s="199"/>
      <c r="Y10832" s="62"/>
      <c r="Z10832" s="105"/>
    </row>
    <row r="10833" spans="23:26" x14ac:dyDescent="0.25">
      <c r="W10833" s="104"/>
      <c r="X10833" s="199"/>
      <c r="Y10833" s="62"/>
      <c r="Z10833" s="105"/>
    </row>
    <row r="10834" spans="23:26" x14ac:dyDescent="0.25">
      <c r="W10834" s="104"/>
      <c r="X10834" s="199"/>
      <c r="Y10834" s="62"/>
      <c r="Z10834" s="105"/>
    </row>
    <row r="10835" spans="23:26" x14ac:dyDescent="0.25">
      <c r="W10835" s="104"/>
      <c r="X10835" s="199"/>
      <c r="Y10835" s="62"/>
      <c r="Z10835" s="105"/>
    </row>
    <row r="10836" spans="23:26" x14ac:dyDescent="0.25">
      <c r="W10836" s="104"/>
      <c r="X10836" s="199"/>
      <c r="Y10836" s="62"/>
      <c r="Z10836" s="105"/>
    </row>
    <row r="10837" spans="23:26" x14ac:dyDescent="0.25">
      <c r="W10837" s="104"/>
      <c r="X10837" s="199"/>
      <c r="Y10837" s="62"/>
      <c r="Z10837" s="105"/>
    </row>
    <row r="10838" spans="23:26" x14ac:dyDescent="0.25">
      <c r="W10838" s="104"/>
      <c r="X10838" s="199"/>
      <c r="Y10838" s="62"/>
      <c r="Z10838" s="105"/>
    </row>
    <row r="10839" spans="23:26" x14ac:dyDescent="0.25">
      <c r="W10839" s="104"/>
      <c r="X10839" s="199"/>
      <c r="Y10839" s="62"/>
      <c r="Z10839" s="105"/>
    </row>
    <row r="10840" spans="23:26" x14ac:dyDescent="0.25">
      <c r="W10840" s="104"/>
      <c r="X10840" s="199"/>
      <c r="Y10840" s="62"/>
      <c r="Z10840" s="105"/>
    </row>
    <row r="10841" spans="23:26" x14ac:dyDescent="0.25">
      <c r="W10841" s="104"/>
      <c r="X10841" s="199"/>
      <c r="Y10841" s="62"/>
      <c r="Z10841" s="105"/>
    </row>
    <row r="10842" spans="23:26" x14ac:dyDescent="0.25">
      <c r="W10842" s="104"/>
      <c r="X10842" s="199"/>
      <c r="Y10842" s="62"/>
      <c r="Z10842" s="105"/>
    </row>
    <row r="10843" spans="23:26" x14ac:dyDescent="0.25">
      <c r="W10843" s="104"/>
      <c r="X10843" s="199"/>
      <c r="Y10843" s="62"/>
      <c r="Z10843" s="105"/>
    </row>
    <row r="10844" spans="23:26" x14ac:dyDescent="0.25">
      <c r="W10844" s="104"/>
      <c r="X10844" s="199"/>
      <c r="Y10844" s="62"/>
      <c r="Z10844" s="105"/>
    </row>
    <row r="10845" spans="23:26" x14ac:dyDescent="0.25">
      <c r="W10845" s="104"/>
      <c r="X10845" s="199"/>
      <c r="Y10845" s="62"/>
      <c r="Z10845" s="105"/>
    </row>
    <row r="10846" spans="23:26" x14ac:dyDescent="0.25">
      <c r="W10846" s="104"/>
      <c r="X10846" s="199"/>
      <c r="Y10846" s="62"/>
      <c r="Z10846" s="105"/>
    </row>
    <row r="10847" spans="23:26" x14ac:dyDescent="0.25">
      <c r="W10847" s="104"/>
      <c r="X10847" s="199"/>
      <c r="Y10847" s="62"/>
      <c r="Z10847" s="105"/>
    </row>
    <row r="10848" spans="23:26" x14ac:dyDescent="0.25">
      <c r="W10848" s="104"/>
      <c r="X10848" s="199"/>
      <c r="Y10848" s="62"/>
      <c r="Z10848" s="105"/>
    </row>
    <row r="10849" spans="23:26" x14ac:dyDescent="0.25">
      <c r="W10849" s="104"/>
      <c r="X10849" s="199"/>
      <c r="Y10849" s="62"/>
      <c r="Z10849" s="105"/>
    </row>
    <row r="10850" spans="23:26" x14ac:dyDescent="0.25">
      <c r="W10850" s="104"/>
      <c r="X10850" s="199"/>
      <c r="Y10850" s="62"/>
      <c r="Z10850" s="105"/>
    </row>
    <row r="10851" spans="23:26" x14ac:dyDescent="0.25">
      <c r="W10851" s="104"/>
      <c r="X10851" s="199"/>
      <c r="Y10851" s="62"/>
      <c r="Z10851" s="105"/>
    </row>
    <row r="10852" spans="23:26" x14ac:dyDescent="0.25">
      <c r="W10852" s="104"/>
      <c r="X10852" s="199"/>
      <c r="Y10852" s="62"/>
      <c r="Z10852" s="105"/>
    </row>
    <row r="10853" spans="23:26" x14ac:dyDescent="0.25">
      <c r="W10853" s="104"/>
      <c r="X10853" s="199"/>
      <c r="Y10853" s="62"/>
      <c r="Z10853" s="105"/>
    </row>
    <row r="10854" spans="23:26" x14ac:dyDescent="0.25">
      <c r="W10854" s="104"/>
      <c r="X10854" s="199"/>
      <c r="Y10854" s="62"/>
      <c r="Z10854" s="105"/>
    </row>
    <row r="10855" spans="23:26" x14ac:dyDescent="0.25">
      <c r="W10855" s="104"/>
      <c r="X10855" s="199"/>
      <c r="Y10855" s="62"/>
      <c r="Z10855" s="105"/>
    </row>
    <row r="10856" spans="23:26" x14ac:dyDescent="0.25">
      <c r="W10856" s="104"/>
      <c r="X10856" s="199"/>
      <c r="Y10856" s="62"/>
      <c r="Z10856" s="105"/>
    </row>
    <row r="10857" spans="23:26" x14ac:dyDescent="0.25">
      <c r="W10857" s="104"/>
      <c r="X10857" s="199"/>
      <c r="Y10857" s="62"/>
      <c r="Z10857" s="105"/>
    </row>
    <row r="10858" spans="23:26" x14ac:dyDescent="0.25">
      <c r="W10858" s="104"/>
      <c r="X10858" s="199"/>
      <c r="Y10858" s="62"/>
      <c r="Z10858" s="105"/>
    </row>
    <row r="10859" spans="23:26" x14ac:dyDescent="0.25">
      <c r="W10859" s="104"/>
      <c r="X10859" s="199"/>
      <c r="Y10859" s="62"/>
      <c r="Z10859" s="105"/>
    </row>
    <row r="10860" spans="23:26" x14ac:dyDescent="0.25">
      <c r="W10860" s="104"/>
      <c r="X10860" s="199"/>
      <c r="Y10860" s="62"/>
      <c r="Z10860" s="105"/>
    </row>
    <row r="10861" spans="23:26" x14ac:dyDescent="0.25">
      <c r="W10861" s="104"/>
      <c r="X10861" s="199"/>
      <c r="Y10861" s="62"/>
      <c r="Z10861" s="105"/>
    </row>
    <row r="10862" spans="23:26" x14ac:dyDescent="0.25">
      <c r="W10862" s="104"/>
      <c r="X10862" s="199"/>
      <c r="Y10862" s="62"/>
      <c r="Z10862" s="105"/>
    </row>
    <row r="10863" spans="23:26" x14ac:dyDescent="0.25">
      <c r="W10863" s="104"/>
      <c r="X10863" s="199"/>
      <c r="Y10863" s="62"/>
      <c r="Z10863" s="105"/>
    </row>
    <row r="10864" spans="23:26" x14ac:dyDescent="0.25">
      <c r="W10864" s="104"/>
      <c r="X10864" s="199"/>
      <c r="Y10864" s="62"/>
      <c r="Z10864" s="105"/>
    </row>
    <row r="10865" spans="23:26" x14ac:dyDescent="0.25">
      <c r="W10865" s="104"/>
      <c r="X10865" s="199"/>
      <c r="Y10865" s="62"/>
      <c r="Z10865" s="105"/>
    </row>
    <row r="10866" spans="23:26" x14ac:dyDescent="0.25">
      <c r="W10866" s="104"/>
      <c r="X10866" s="199"/>
      <c r="Y10866" s="62"/>
      <c r="Z10866" s="105"/>
    </row>
    <row r="10867" spans="23:26" x14ac:dyDescent="0.25">
      <c r="W10867" s="104"/>
      <c r="X10867" s="199"/>
      <c r="Y10867" s="62"/>
      <c r="Z10867" s="105"/>
    </row>
    <row r="10868" spans="23:26" x14ac:dyDescent="0.25">
      <c r="W10868" s="104"/>
      <c r="X10868" s="199"/>
      <c r="Y10868" s="62"/>
      <c r="Z10868" s="105"/>
    </row>
    <row r="10869" spans="23:26" x14ac:dyDescent="0.25">
      <c r="W10869" s="104"/>
      <c r="X10869" s="199"/>
      <c r="Y10869" s="62"/>
      <c r="Z10869" s="105"/>
    </row>
    <row r="10870" spans="23:26" x14ac:dyDescent="0.25">
      <c r="W10870" s="104"/>
      <c r="X10870" s="199"/>
      <c r="Y10870" s="62"/>
      <c r="Z10870" s="105"/>
    </row>
    <row r="10871" spans="23:26" x14ac:dyDescent="0.25">
      <c r="W10871" s="104"/>
      <c r="X10871" s="199"/>
      <c r="Y10871" s="62"/>
      <c r="Z10871" s="105"/>
    </row>
    <row r="10872" spans="23:26" x14ac:dyDescent="0.25">
      <c r="W10872" s="104"/>
      <c r="X10872" s="199"/>
      <c r="Y10872" s="62"/>
      <c r="Z10872" s="105"/>
    </row>
    <row r="10873" spans="23:26" x14ac:dyDescent="0.25">
      <c r="W10873" s="104"/>
      <c r="X10873" s="199"/>
      <c r="Y10873" s="62"/>
      <c r="Z10873" s="105"/>
    </row>
    <row r="10874" spans="23:26" x14ac:dyDescent="0.25">
      <c r="W10874" s="104"/>
      <c r="X10874" s="199"/>
      <c r="Y10874" s="62"/>
      <c r="Z10874" s="105"/>
    </row>
    <row r="10875" spans="23:26" x14ac:dyDescent="0.25">
      <c r="W10875" s="104"/>
      <c r="X10875" s="199"/>
      <c r="Y10875" s="62"/>
      <c r="Z10875" s="105"/>
    </row>
    <row r="10876" spans="23:26" x14ac:dyDescent="0.25">
      <c r="W10876" s="104"/>
      <c r="X10876" s="199"/>
      <c r="Y10876" s="62"/>
      <c r="Z10876" s="105"/>
    </row>
    <row r="10877" spans="23:26" x14ac:dyDescent="0.25">
      <c r="W10877" s="104"/>
      <c r="X10877" s="199"/>
      <c r="Y10877" s="62"/>
      <c r="Z10877" s="105"/>
    </row>
    <row r="10878" spans="23:26" x14ac:dyDescent="0.25">
      <c r="W10878" s="104"/>
      <c r="X10878" s="199"/>
      <c r="Y10878" s="62"/>
      <c r="Z10878" s="105"/>
    </row>
    <row r="10879" spans="23:26" x14ac:dyDescent="0.25">
      <c r="W10879" s="104"/>
      <c r="X10879" s="199"/>
      <c r="Y10879" s="62"/>
      <c r="Z10879" s="105"/>
    </row>
    <row r="10880" spans="23:26" x14ac:dyDescent="0.25">
      <c r="W10880" s="104"/>
      <c r="X10880" s="199"/>
      <c r="Y10880" s="62"/>
      <c r="Z10880" s="105"/>
    </row>
    <row r="10881" spans="23:26" x14ac:dyDescent="0.25">
      <c r="W10881" s="104"/>
      <c r="X10881" s="199"/>
      <c r="Y10881" s="62"/>
      <c r="Z10881" s="105"/>
    </row>
    <row r="10882" spans="23:26" x14ac:dyDescent="0.25">
      <c r="W10882" s="104"/>
      <c r="X10882" s="199"/>
      <c r="Y10882" s="62"/>
      <c r="Z10882" s="105"/>
    </row>
    <row r="10883" spans="23:26" x14ac:dyDescent="0.25">
      <c r="W10883" s="104"/>
      <c r="X10883" s="199"/>
      <c r="Y10883" s="62"/>
      <c r="Z10883" s="105"/>
    </row>
    <row r="10884" spans="23:26" x14ac:dyDescent="0.25">
      <c r="W10884" s="104"/>
      <c r="X10884" s="199"/>
      <c r="Y10884" s="62"/>
      <c r="Z10884" s="105"/>
    </row>
    <row r="10885" spans="23:26" x14ac:dyDescent="0.25">
      <c r="W10885" s="104"/>
      <c r="X10885" s="199"/>
      <c r="Y10885" s="62"/>
      <c r="Z10885" s="105"/>
    </row>
    <row r="10886" spans="23:26" x14ac:dyDescent="0.25">
      <c r="W10886" s="104"/>
      <c r="X10886" s="199"/>
      <c r="Y10886" s="62"/>
      <c r="Z10886" s="105"/>
    </row>
    <row r="10887" spans="23:26" x14ac:dyDescent="0.25">
      <c r="W10887" s="104"/>
      <c r="X10887" s="199"/>
      <c r="Y10887" s="62"/>
      <c r="Z10887" s="105"/>
    </row>
    <row r="10888" spans="23:26" x14ac:dyDescent="0.25">
      <c r="W10888" s="104"/>
      <c r="X10888" s="199"/>
      <c r="Y10888" s="62"/>
      <c r="Z10888" s="105"/>
    </row>
    <row r="10889" spans="23:26" x14ac:dyDescent="0.25">
      <c r="W10889" s="104"/>
      <c r="X10889" s="199"/>
      <c r="Y10889" s="62"/>
      <c r="Z10889" s="105"/>
    </row>
    <row r="10890" spans="23:26" x14ac:dyDescent="0.25">
      <c r="W10890" s="104"/>
      <c r="X10890" s="199"/>
      <c r="Y10890" s="62"/>
      <c r="Z10890" s="105"/>
    </row>
    <row r="10891" spans="23:26" x14ac:dyDescent="0.25">
      <c r="W10891" s="104"/>
      <c r="X10891" s="199"/>
      <c r="Y10891" s="62"/>
      <c r="Z10891" s="105"/>
    </row>
    <row r="10892" spans="23:26" x14ac:dyDescent="0.25">
      <c r="W10892" s="104"/>
      <c r="X10892" s="199"/>
      <c r="Y10892" s="62"/>
      <c r="Z10892" s="105"/>
    </row>
    <row r="10893" spans="23:26" x14ac:dyDescent="0.25">
      <c r="W10893" s="104"/>
      <c r="X10893" s="199"/>
      <c r="Y10893" s="62"/>
      <c r="Z10893" s="105"/>
    </row>
    <row r="10894" spans="23:26" x14ac:dyDescent="0.25">
      <c r="W10894" s="104"/>
      <c r="X10894" s="199"/>
      <c r="Y10894" s="62"/>
      <c r="Z10894" s="105"/>
    </row>
    <row r="10895" spans="23:26" x14ac:dyDescent="0.25">
      <c r="W10895" s="104"/>
      <c r="X10895" s="199"/>
      <c r="Y10895" s="62"/>
      <c r="Z10895" s="105"/>
    </row>
    <row r="10896" spans="23:26" x14ac:dyDescent="0.25">
      <c r="W10896" s="104"/>
      <c r="X10896" s="199"/>
      <c r="Y10896" s="62"/>
      <c r="Z10896" s="105"/>
    </row>
    <row r="10897" spans="23:26" x14ac:dyDescent="0.25">
      <c r="W10897" s="104"/>
      <c r="X10897" s="199"/>
      <c r="Y10897" s="62"/>
      <c r="Z10897" s="105"/>
    </row>
    <row r="10898" spans="23:26" x14ac:dyDescent="0.25">
      <c r="W10898" s="104"/>
      <c r="X10898" s="199"/>
      <c r="Y10898" s="62"/>
      <c r="Z10898" s="105"/>
    </row>
    <row r="10899" spans="23:26" x14ac:dyDescent="0.25">
      <c r="W10899" s="104"/>
      <c r="X10899" s="199"/>
      <c r="Y10899" s="62"/>
      <c r="Z10899" s="105"/>
    </row>
    <row r="10900" spans="23:26" x14ac:dyDescent="0.25">
      <c r="W10900" s="104"/>
      <c r="X10900" s="199"/>
      <c r="Y10900" s="62"/>
      <c r="Z10900" s="105"/>
    </row>
    <row r="10901" spans="23:26" x14ac:dyDescent="0.25">
      <c r="W10901" s="104"/>
      <c r="X10901" s="199"/>
      <c r="Y10901" s="62"/>
      <c r="Z10901" s="105"/>
    </row>
    <row r="10902" spans="23:26" x14ac:dyDescent="0.25">
      <c r="W10902" s="104"/>
      <c r="X10902" s="199"/>
      <c r="Y10902" s="62"/>
      <c r="Z10902" s="105"/>
    </row>
    <row r="10903" spans="23:26" x14ac:dyDescent="0.25">
      <c r="W10903" s="104"/>
      <c r="X10903" s="199"/>
      <c r="Y10903" s="62"/>
      <c r="Z10903" s="105"/>
    </row>
    <row r="10904" spans="23:26" x14ac:dyDescent="0.25">
      <c r="W10904" s="104"/>
      <c r="X10904" s="199"/>
      <c r="Y10904" s="62"/>
      <c r="Z10904" s="105"/>
    </row>
    <row r="10905" spans="23:26" x14ac:dyDescent="0.25">
      <c r="W10905" s="104"/>
      <c r="X10905" s="199"/>
      <c r="Y10905" s="62"/>
      <c r="Z10905" s="105"/>
    </row>
    <row r="10906" spans="23:26" x14ac:dyDescent="0.25">
      <c r="W10906" s="104"/>
      <c r="X10906" s="199"/>
      <c r="Y10906" s="62"/>
      <c r="Z10906" s="105"/>
    </row>
    <row r="10907" spans="23:26" x14ac:dyDescent="0.25">
      <c r="W10907" s="104"/>
      <c r="X10907" s="199"/>
      <c r="Y10907" s="62"/>
      <c r="Z10907" s="105"/>
    </row>
    <row r="10908" spans="23:26" x14ac:dyDescent="0.25">
      <c r="W10908" s="104"/>
      <c r="X10908" s="199"/>
      <c r="Y10908" s="62"/>
      <c r="Z10908" s="105"/>
    </row>
    <row r="10909" spans="23:26" x14ac:dyDescent="0.25">
      <c r="W10909" s="104"/>
      <c r="X10909" s="199"/>
      <c r="Y10909" s="62"/>
      <c r="Z10909" s="105"/>
    </row>
    <row r="10910" spans="23:26" x14ac:dyDescent="0.25">
      <c r="W10910" s="104"/>
      <c r="X10910" s="199"/>
      <c r="Y10910" s="62"/>
      <c r="Z10910" s="105"/>
    </row>
    <row r="10911" spans="23:26" x14ac:dyDescent="0.25">
      <c r="W10911" s="104"/>
      <c r="X10911" s="199"/>
      <c r="Y10911" s="62"/>
      <c r="Z10911" s="105"/>
    </row>
    <row r="10912" spans="23:26" x14ac:dyDescent="0.25">
      <c r="W10912" s="104"/>
      <c r="X10912" s="199"/>
      <c r="Y10912" s="62"/>
      <c r="Z10912" s="105"/>
    </row>
    <row r="10913" spans="23:26" x14ac:dyDescent="0.25">
      <c r="W10913" s="104"/>
      <c r="X10913" s="199"/>
      <c r="Y10913" s="62"/>
      <c r="Z10913" s="105"/>
    </row>
    <row r="10914" spans="23:26" x14ac:dyDescent="0.25">
      <c r="W10914" s="104"/>
      <c r="X10914" s="199"/>
      <c r="Y10914" s="62"/>
      <c r="Z10914" s="105"/>
    </row>
    <row r="10915" spans="23:26" x14ac:dyDescent="0.25">
      <c r="W10915" s="104"/>
      <c r="X10915" s="199"/>
      <c r="Y10915" s="62"/>
      <c r="Z10915" s="105"/>
    </row>
    <row r="10916" spans="23:26" x14ac:dyDescent="0.25">
      <c r="W10916" s="104"/>
      <c r="X10916" s="199"/>
      <c r="Y10916" s="62"/>
      <c r="Z10916" s="105"/>
    </row>
    <row r="10917" spans="23:26" x14ac:dyDescent="0.25">
      <c r="W10917" s="104"/>
      <c r="X10917" s="199"/>
      <c r="Y10917" s="62"/>
      <c r="Z10917" s="105"/>
    </row>
    <row r="10918" spans="23:26" x14ac:dyDescent="0.25">
      <c r="W10918" s="104"/>
      <c r="X10918" s="199"/>
      <c r="Y10918" s="62"/>
      <c r="Z10918" s="105"/>
    </row>
    <row r="10919" spans="23:26" x14ac:dyDescent="0.25">
      <c r="W10919" s="104"/>
      <c r="X10919" s="199"/>
      <c r="Y10919" s="62"/>
      <c r="Z10919" s="105"/>
    </row>
    <row r="10920" spans="23:26" x14ac:dyDescent="0.25">
      <c r="W10920" s="104"/>
      <c r="X10920" s="199"/>
      <c r="Y10920" s="62"/>
      <c r="Z10920" s="105"/>
    </row>
    <row r="10921" spans="23:26" x14ac:dyDescent="0.25">
      <c r="W10921" s="104"/>
      <c r="X10921" s="199"/>
      <c r="Y10921" s="62"/>
      <c r="Z10921" s="105"/>
    </row>
    <row r="10922" spans="23:26" x14ac:dyDescent="0.25">
      <c r="W10922" s="104"/>
      <c r="X10922" s="199"/>
      <c r="Y10922" s="62"/>
      <c r="Z10922" s="105"/>
    </row>
    <row r="10923" spans="23:26" x14ac:dyDescent="0.25">
      <c r="W10923" s="104"/>
      <c r="X10923" s="199"/>
      <c r="Y10923" s="62"/>
      <c r="Z10923" s="105"/>
    </row>
    <row r="10924" spans="23:26" x14ac:dyDescent="0.25">
      <c r="W10924" s="104"/>
      <c r="X10924" s="199"/>
      <c r="Y10924" s="62"/>
      <c r="Z10924" s="105"/>
    </row>
    <row r="10925" spans="23:26" x14ac:dyDescent="0.25">
      <c r="W10925" s="104"/>
      <c r="X10925" s="199"/>
      <c r="Y10925" s="62"/>
      <c r="Z10925" s="105"/>
    </row>
    <row r="10926" spans="23:26" x14ac:dyDescent="0.25">
      <c r="W10926" s="104"/>
      <c r="X10926" s="199"/>
      <c r="Y10926" s="62"/>
      <c r="Z10926" s="105"/>
    </row>
    <row r="10927" spans="23:26" x14ac:dyDescent="0.25">
      <c r="W10927" s="104"/>
      <c r="X10927" s="199"/>
      <c r="Y10927" s="62"/>
      <c r="Z10927" s="105"/>
    </row>
    <row r="10928" spans="23:26" x14ac:dyDescent="0.25">
      <c r="W10928" s="104"/>
      <c r="X10928" s="199"/>
      <c r="Y10928" s="62"/>
      <c r="Z10928" s="105"/>
    </row>
    <row r="10929" spans="23:26" x14ac:dyDescent="0.25">
      <c r="W10929" s="104"/>
      <c r="X10929" s="199"/>
      <c r="Y10929" s="62"/>
      <c r="Z10929" s="105"/>
    </row>
    <row r="10930" spans="23:26" x14ac:dyDescent="0.25">
      <c r="W10930" s="104"/>
      <c r="X10930" s="199"/>
      <c r="Y10930" s="62"/>
      <c r="Z10930" s="105"/>
    </row>
    <row r="10931" spans="23:26" x14ac:dyDescent="0.25">
      <c r="W10931" s="104"/>
      <c r="X10931" s="199"/>
      <c r="Y10931" s="62"/>
      <c r="Z10931" s="105"/>
    </row>
    <row r="10932" spans="23:26" x14ac:dyDescent="0.25">
      <c r="W10932" s="104"/>
      <c r="X10932" s="199"/>
      <c r="Y10932" s="62"/>
      <c r="Z10932" s="105"/>
    </row>
    <row r="10933" spans="23:26" x14ac:dyDescent="0.25">
      <c r="W10933" s="104"/>
      <c r="X10933" s="199"/>
      <c r="Y10933" s="62"/>
      <c r="Z10933" s="105"/>
    </row>
    <row r="10934" spans="23:26" x14ac:dyDescent="0.25">
      <c r="W10934" s="104"/>
      <c r="X10934" s="199"/>
      <c r="Y10934" s="62"/>
      <c r="Z10934" s="105"/>
    </row>
    <row r="10935" spans="23:26" x14ac:dyDescent="0.25">
      <c r="W10935" s="104"/>
      <c r="X10935" s="199"/>
      <c r="Y10935" s="62"/>
      <c r="Z10935" s="105"/>
    </row>
    <row r="10936" spans="23:26" x14ac:dyDescent="0.25">
      <c r="W10936" s="104"/>
      <c r="X10936" s="199"/>
      <c r="Y10936" s="62"/>
      <c r="Z10936" s="105"/>
    </row>
    <row r="10937" spans="23:26" x14ac:dyDescent="0.25">
      <c r="W10937" s="104"/>
      <c r="X10937" s="199"/>
      <c r="Y10937" s="62"/>
      <c r="Z10937" s="105"/>
    </row>
    <row r="10938" spans="23:26" x14ac:dyDescent="0.25">
      <c r="W10938" s="104"/>
      <c r="X10938" s="199"/>
      <c r="Y10938" s="62"/>
      <c r="Z10938" s="105"/>
    </row>
    <row r="10939" spans="23:26" x14ac:dyDescent="0.25">
      <c r="W10939" s="104"/>
      <c r="X10939" s="199"/>
      <c r="Y10939" s="62"/>
      <c r="Z10939" s="105"/>
    </row>
    <row r="10940" spans="23:26" x14ac:dyDescent="0.25">
      <c r="W10940" s="104"/>
      <c r="X10940" s="199"/>
      <c r="Y10940" s="62"/>
      <c r="Z10940" s="105"/>
    </row>
    <row r="10941" spans="23:26" x14ac:dyDescent="0.25">
      <c r="W10941" s="104"/>
      <c r="X10941" s="199"/>
      <c r="Y10941" s="62"/>
      <c r="Z10941" s="105"/>
    </row>
    <row r="10942" spans="23:26" x14ac:dyDescent="0.25">
      <c r="W10942" s="104"/>
      <c r="X10942" s="199"/>
      <c r="Y10942" s="62"/>
      <c r="Z10942" s="105"/>
    </row>
    <row r="10943" spans="23:26" x14ac:dyDescent="0.25">
      <c r="W10943" s="104"/>
      <c r="X10943" s="199"/>
      <c r="Y10943" s="62"/>
      <c r="Z10943" s="105"/>
    </row>
    <row r="10944" spans="23:26" x14ac:dyDescent="0.25">
      <c r="W10944" s="104"/>
      <c r="X10944" s="199"/>
      <c r="Y10944" s="62"/>
      <c r="Z10944" s="105"/>
    </row>
    <row r="10945" spans="23:26" x14ac:dyDescent="0.25">
      <c r="W10945" s="104"/>
      <c r="X10945" s="199"/>
      <c r="Y10945" s="62"/>
      <c r="Z10945" s="105"/>
    </row>
    <row r="10946" spans="23:26" x14ac:dyDescent="0.25">
      <c r="W10946" s="104"/>
      <c r="X10946" s="199"/>
      <c r="Y10946" s="62"/>
      <c r="Z10946" s="105"/>
    </row>
    <row r="10947" spans="23:26" x14ac:dyDescent="0.25">
      <c r="W10947" s="104"/>
      <c r="X10947" s="199"/>
      <c r="Y10947" s="62"/>
      <c r="Z10947" s="105"/>
    </row>
    <row r="10948" spans="23:26" x14ac:dyDescent="0.25">
      <c r="W10948" s="104"/>
      <c r="X10948" s="199"/>
      <c r="Y10948" s="62"/>
      <c r="Z10948" s="105"/>
    </row>
    <row r="10949" spans="23:26" x14ac:dyDescent="0.25">
      <c r="W10949" s="104"/>
      <c r="X10949" s="199"/>
      <c r="Y10949" s="62"/>
      <c r="Z10949" s="105"/>
    </row>
    <row r="10950" spans="23:26" x14ac:dyDescent="0.25">
      <c r="W10950" s="104"/>
      <c r="X10950" s="199"/>
      <c r="Y10950" s="62"/>
      <c r="Z10950" s="105"/>
    </row>
    <row r="10951" spans="23:26" x14ac:dyDescent="0.25">
      <c r="W10951" s="104"/>
      <c r="X10951" s="199"/>
      <c r="Y10951" s="62"/>
      <c r="Z10951" s="105"/>
    </row>
    <row r="10952" spans="23:26" x14ac:dyDescent="0.25">
      <c r="W10952" s="104"/>
      <c r="X10952" s="199"/>
      <c r="Y10952" s="62"/>
      <c r="Z10952" s="105"/>
    </row>
    <row r="10953" spans="23:26" x14ac:dyDescent="0.25">
      <c r="W10953" s="104"/>
      <c r="X10953" s="199"/>
      <c r="Y10953" s="62"/>
      <c r="Z10953" s="105"/>
    </row>
    <row r="10954" spans="23:26" x14ac:dyDescent="0.25">
      <c r="W10954" s="104"/>
      <c r="X10954" s="199"/>
      <c r="Y10954" s="62"/>
      <c r="Z10954" s="105"/>
    </row>
    <row r="10955" spans="23:26" x14ac:dyDescent="0.25">
      <c r="W10955" s="104"/>
      <c r="X10955" s="199"/>
      <c r="Y10955" s="62"/>
      <c r="Z10955" s="105"/>
    </row>
    <row r="10956" spans="23:26" x14ac:dyDescent="0.25">
      <c r="W10956" s="104"/>
      <c r="X10956" s="199"/>
      <c r="Y10956" s="62"/>
      <c r="Z10956" s="105"/>
    </row>
    <row r="10957" spans="23:26" x14ac:dyDescent="0.25">
      <c r="W10957" s="104"/>
      <c r="X10957" s="199"/>
      <c r="Y10957" s="62"/>
      <c r="Z10957" s="105"/>
    </row>
    <row r="10958" spans="23:26" x14ac:dyDescent="0.25">
      <c r="W10958" s="104"/>
      <c r="X10958" s="199"/>
      <c r="Y10958" s="62"/>
      <c r="Z10958" s="105"/>
    </row>
    <row r="10959" spans="23:26" x14ac:dyDescent="0.25">
      <c r="W10959" s="104"/>
      <c r="X10959" s="199"/>
      <c r="Y10959" s="62"/>
      <c r="Z10959" s="105"/>
    </row>
    <row r="10960" spans="23:26" x14ac:dyDescent="0.25">
      <c r="W10960" s="104"/>
      <c r="X10960" s="199"/>
      <c r="Y10960" s="62"/>
      <c r="Z10960" s="105"/>
    </row>
    <row r="10961" spans="23:26" x14ac:dyDescent="0.25">
      <c r="W10961" s="104"/>
      <c r="X10961" s="199"/>
      <c r="Y10961" s="62"/>
      <c r="Z10961" s="105"/>
    </row>
    <row r="10962" spans="23:26" x14ac:dyDescent="0.25">
      <c r="W10962" s="104"/>
      <c r="X10962" s="199"/>
      <c r="Y10962" s="62"/>
      <c r="Z10962" s="105"/>
    </row>
    <row r="10963" spans="23:26" x14ac:dyDescent="0.25">
      <c r="W10963" s="104"/>
      <c r="X10963" s="199"/>
      <c r="Y10963" s="62"/>
      <c r="Z10963" s="105"/>
    </row>
    <row r="10964" spans="23:26" x14ac:dyDescent="0.25">
      <c r="W10964" s="104"/>
      <c r="X10964" s="199"/>
      <c r="Y10964" s="62"/>
      <c r="Z10964" s="105"/>
    </row>
    <row r="10965" spans="23:26" x14ac:dyDescent="0.25">
      <c r="W10965" s="104"/>
      <c r="X10965" s="199"/>
      <c r="Y10965" s="62"/>
      <c r="Z10965" s="105"/>
    </row>
    <row r="10966" spans="23:26" x14ac:dyDescent="0.25">
      <c r="W10966" s="104"/>
      <c r="X10966" s="199"/>
      <c r="Y10966" s="62"/>
      <c r="Z10966" s="105"/>
    </row>
    <row r="10967" spans="23:26" x14ac:dyDescent="0.25">
      <c r="W10967" s="104"/>
      <c r="X10967" s="199"/>
      <c r="Y10967" s="62"/>
      <c r="Z10967" s="105"/>
    </row>
    <row r="10968" spans="23:26" x14ac:dyDescent="0.25">
      <c r="W10968" s="104"/>
      <c r="X10968" s="199"/>
      <c r="Y10968" s="62"/>
      <c r="Z10968" s="105"/>
    </row>
    <row r="10969" spans="23:26" x14ac:dyDescent="0.25">
      <c r="W10969" s="104"/>
      <c r="X10969" s="199"/>
      <c r="Y10969" s="62"/>
      <c r="Z10969" s="105"/>
    </row>
    <row r="10970" spans="23:26" x14ac:dyDescent="0.25">
      <c r="W10970" s="104"/>
      <c r="X10970" s="199"/>
      <c r="Y10970" s="62"/>
      <c r="Z10970" s="105"/>
    </row>
    <row r="10971" spans="23:26" x14ac:dyDescent="0.25">
      <c r="W10971" s="104"/>
      <c r="X10971" s="199"/>
      <c r="Y10971" s="62"/>
      <c r="Z10971" s="105"/>
    </row>
    <row r="10972" spans="23:26" x14ac:dyDescent="0.25">
      <c r="W10972" s="104"/>
      <c r="X10972" s="199"/>
      <c r="Y10972" s="62"/>
      <c r="Z10972" s="105"/>
    </row>
    <row r="10973" spans="23:26" x14ac:dyDescent="0.25">
      <c r="W10973" s="104"/>
      <c r="X10973" s="199"/>
      <c r="Y10973" s="62"/>
      <c r="Z10973" s="105"/>
    </row>
    <row r="10974" spans="23:26" x14ac:dyDescent="0.25">
      <c r="W10974" s="104"/>
      <c r="X10974" s="199"/>
      <c r="Y10974" s="62"/>
      <c r="Z10974" s="105"/>
    </row>
    <row r="10975" spans="23:26" x14ac:dyDescent="0.25">
      <c r="W10975" s="104"/>
      <c r="X10975" s="199"/>
      <c r="Y10975" s="62"/>
      <c r="Z10975" s="105"/>
    </row>
    <row r="10976" spans="23:26" x14ac:dyDescent="0.25">
      <c r="W10976" s="104"/>
      <c r="X10976" s="199"/>
      <c r="Y10976" s="62"/>
      <c r="Z10976" s="105"/>
    </row>
    <row r="10977" spans="23:26" x14ac:dyDescent="0.25">
      <c r="W10977" s="104"/>
      <c r="X10977" s="199"/>
      <c r="Y10977" s="62"/>
      <c r="Z10977" s="105"/>
    </row>
    <row r="10978" spans="23:26" x14ac:dyDescent="0.25">
      <c r="W10978" s="104"/>
      <c r="X10978" s="199"/>
      <c r="Y10978" s="62"/>
      <c r="Z10978" s="105"/>
    </row>
    <row r="10979" spans="23:26" x14ac:dyDescent="0.25">
      <c r="W10979" s="104"/>
      <c r="X10979" s="199"/>
      <c r="Y10979" s="62"/>
      <c r="Z10979" s="105"/>
    </row>
    <row r="10980" spans="23:26" x14ac:dyDescent="0.25">
      <c r="W10980" s="104"/>
      <c r="X10980" s="199"/>
      <c r="Y10980" s="62"/>
      <c r="Z10980" s="105"/>
    </row>
    <row r="10981" spans="23:26" x14ac:dyDescent="0.25">
      <c r="W10981" s="104"/>
      <c r="X10981" s="199"/>
      <c r="Y10981" s="62"/>
      <c r="Z10981" s="105"/>
    </row>
    <row r="10982" spans="23:26" x14ac:dyDescent="0.25">
      <c r="W10982" s="104"/>
      <c r="X10982" s="199"/>
      <c r="Y10982" s="62"/>
      <c r="Z10982" s="105"/>
    </row>
    <row r="10983" spans="23:26" x14ac:dyDescent="0.25">
      <c r="W10983" s="104"/>
      <c r="X10983" s="199"/>
      <c r="Y10983" s="62"/>
      <c r="Z10983" s="105"/>
    </row>
    <row r="10984" spans="23:26" x14ac:dyDescent="0.25">
      <c r="W10984" s="104"/>
      <c r="X10984" s="199"/>
      <c r="Y10984" s="62"/>
      <c r="Z10984" s="105"/>
    </row>
    <row r="10985" spans="23:26" x14ac:dyDescent="0.25">
      <c r="W10985" s="104"/>
      <c r="X10985" s="199"/>
      <c r="Y10985" s="62"/>
      <c r="Z10985" s="105"/>
    </row>
    <row r="10986" spans="23:26" x14ac:dyDescent="0.25">
      <c r="W10986" s="104"/>
      <c r="X10986" s="199"/>
      <c r="Y10986" s="62"/>
      <c r="Z10986" s="105"/>
    </row>
    <row r="10987" spans="23:26" x14ac:dyDescent="0.25">
      <c r="W10987" s="104"/>
      <c r="X10987" s="199"/>
      <c r="Y10987" s="62"/>
      <c r="Z10987" s="105"/>
    </row>
    <row r="10988" spans="23:26" x14ac:dyDescent="0.25">
      <c r="W10988" s="104"/>
      <c r="X10988" s="199"/>
      <c r="Y10988" s="62"/>
      <c r="Z10988" s="105"/>
    </row>
    <row r="10989" spans="23:26" x14ac:dyDescent="0.25">
      <c r="W10989" s="104"/>
      <c r="X10989" s="199"/>
      <c r="Y10989" s="62"/>
      <c r="Z10989" s="105"/>
    </row>
    <row r="10990" spans="23:26" x14ac:dyDescent="0.25">
      <c r="W10990" s="104"/>
      <c r="X10990" s="199"/>
      <c r="Y10990" s="62"/>
      <c r="Z10990" s="105"/>
    </row>
    <row r="10991" spans="23:26" x14ac:dyDescent="0.25">
      <c r="W10991" s="104"/>
      <c r="X10991" s="199"/>
      <c r="Y10991" s="62"/>
      <c r="Z10991" s="105"/>
    </row>
    <row r="10992" spans="23:26" x14ac:dyDescent="0.25">
      <c r="W10992" s="104"/>
      <c r="X10992" s="199"/>
      <c r="Y10992" s="62"/>
      <c r="Z10992" s="105"/>
    </row>
    <row r="10993" spans="23:26" x14ac:dyDescent="0.25">
      <c r="W10993" s="104"/>
      <c r="X10993" s="199"/>
      <c r="Y10993" s="62"/>
      <c r="Z10993" s="105"/>
    </row>
    <row r="10994" spans="23:26" x14ac:dyDescent="0.25">
      <c r="W10994" s="104"/>
      <c r="X10994" s="199"/>
      <c r="Y10994" s="62"/>
      <c r="Z10994" s="105"/>
    </row>
    <row r="10995" spans="23:26" x14ac:dyDescent="0.25">
      <c r="W10995" s="104"/>
      <c r="X10995" s="199"/>
      <c r="Y10995" s="62"/>
      <c r="Z10995" s="105"/>
    </row>
    <row r="10996" spans="23:26" x14ac:dyDescent="0.25">
      <c r="W10996" s="104"/>
      <c r="X10996" s="199"/>
      <c r="Y10996" s="62"/>
      <c r="Z10996" s="105"/>
    </row>
    <row r="10997" spans="23:26" x14ac:dyDescent="0.25">
      <c r="W10997" s="104"/>
      <c r="X10997" s="199"/>
      <c r="Y10997" s="62"/>
      <c r="Z10997" s="105"/>
    </row>
    <row r="10998" spans="23:26" x14ac:dyDescent="0.25">
      <c r="W10998" s="104"/>
      <c r="X10998" s="199"/>
      <c r="Y10998" s="62"/>
      <c r="Z10998" s="105"/>
    </row>
    <row r="10999" spans="23:26" x14ac:dyDescent="0.25">
      <c r="W10999" s="104"/>
      <c r="X10999" s="199"/>
      <c r="Y10999" s="62"/>
      <c r="Z10999" s="105"/>
    </row>
    <row r="11000" spans="23:26" x14ac:dyDescent="0.25">
      <c r="W11000" s="104"/>
      <c r="X11000" s="199"/>
      <c r="Y11000" s="62"/>
      <c r="Z11000" s="105"/>
    </row>
    <row r="11001" spans="23:26" x14ac:dyDescent="0.25">
      <c r="W11001" s="104"/>
      <c r="X11001" s="199"/>
      <c r="Y11001" s="62"/>
      <c r="Z11001" s="105"/>
    </row>
    <row r="11002" spans="23:26" x14ac:dyDescent="0.25">
      <c r="W11002" s="104"/>
      <c r="X11002" s="199"/>
      <c r="Y11002" s="62"/>
      <c r="Z11002" s="105"/>
    </row>
    <row r="11003" spans="23:26" x14ac:dyDescent="0.25">
      <c r="W11003" s="104"/>
      <c r="X11003" s="199"/>
      <c r="Y11003" s="62"/>
      <c r="Z11003" s="105"/>
    </row>
    <row r="11004" spans="23:26" x14ac:dyDescent="0.25">
      <c r="W11004" s="104"/>
      <c r="X11004" s="199"/>
      <c r="Y11004" s="62"/>
      <c r="Z11004" s="105"/>
    </row>
    <row r="11005" spans="23:26" x14ac:dyDescent="0.25">
      <c r="W11005" s="104"/>
      <c r="X11005" s="199"/>
      <c r="Y11005" s="62"/>
      <c r="Z11005" s="105"/>
    </row>
    <row r="11006" spans="23:26" x14ac:dyDescent="0.25">
      <c r="W11006" s="104"/>
      <c r="X11006" s="199"/>
      <c r="Y11006" s="62"/>
      <c r="Z11006" s="105"/>
    </row>
    <row r="11007" spans="23:26" x14ac:dyDescent="0.25">
      <c r="W11007" s="104"/>
      <c r="X11007" s="199"/>
      <c r="Y11007" s="62"/>
      <c r="Z11007" s="105"/>
    </row>
    <row r="11008" spans="23:26" x14ac:dyDescent="0.25">
      <c r="W11008" s="104"/>
      <c r="X11008" s="199"/>
      <c r="Y11008" s="62"/>
      <c r="Z11008" s="105"/>
    </row>
    <row r="11009" spans="23:26" x14ac:dyDescent="0.25">
      <c r="W11009" s="104"/>
      <c r="X11009" s="199"/>
      <c r="Y11009" s="62"/>
      <c r="Z11009" s="105"/>
    </row>
    <row r="11010" spans="23:26" x14ac:dyDescent="0.25">
      <c r="W11010" s="104"/>
      <c r="X11010" s="199"/>
      <c r="Y11010" s="62"/>
      <c r="Z11010" s="105"/>
    </row>
    <row r="11011" spans="23:26" x14ac:dyDescent="0.25">
      <c r="W11011" s="104"/>
      <c r="X11011" s="199"/>
      <c r="Y11011" s="62"/>
      <c r="Z11011" s="105"/>
    </row>
    <row r="11012" spans="23:26" x14ac:dyDescent="0.25">
      <c r="W11012" s="104"/>
      <c r="X11012" s="199"/>
      <c r="Y11012" s="62"/>
      <c r="Z11012" s="105"/>
    </row>
    <row r="11013" spans="23:26" x14ac:dyDescent="0.25">
      <c r="W11013" s="104"/>
      <c r="X11013" s="199"/>
      <c r="Y11013" s="62"/>
      <c r="Z11013" s="105"/>
    </row>
    <row r="11014" spans="23:26" x14ac:dyDescent="0.25">
      <c r="W11014" s="104"/>
      <c r="X11014" s="199"/>
      <c r="Y11014" s="62"/>
      <c r="Z11014" s="105"/>
    </row>
    <row r="11015" spans="23:26" x14ac:dyDescent="0.25">
      <c r="W11015" s="104"/>
      <c r="X11015" s="199"/>
      <c r="Y11015" s="62"/>
      <c r="Z11015" s="105"/>
    </row>
    <row r="11016" spans="23:26" x14ac:dyDescent="0.25">
      <c r="W11016" s="104"/>
      <c r="X11016" s="199"/>
      <c r="Y11016" s="62"/>
      <c r="Z11016" s="105"/>
    </row>
    <row r="11017" spans="23:26" x14ac:dyDescent="0.25">
      <c r="W11017" s="104"/>
      <c r="X11017" s="199"/>
      <c r="Y11017" s="62"/>
      <c r="Z11017" s="105"/>
    </row>
    <row r="11018" spans="23:26" x14ac:dyDescent="0.25">
      <c r="W11018" s="104"/>
      <c r="X11018" s="199"/>
      <c r="Y11018" s="62"/>
      <c r="Z11018" s="105"/>
    </row>
    <row r="11019" spans="23:26" x14ac:dyDescent="0.25">
      <c r="W11019" s="104"/>
      <c r="X11019" s="199"/>
      <c r="Y11019" s="62"/>
      <c r="Z11019" s="105"/>
    </row>
    <row r="11020" spans="23:26" x14ac:dyDescent="0.25">
      <c r="W11020" s="104"/>
      <c r="X11020" s="199"/>
      <c r="Y11020" s="62"/>
      <c r="Z11020" s="105"/>
    </row>
    <row r="11021" spans="23:26" x14ac:dyDescent="0.25">
      <c r="W11021" s="104"/>
      <c r="X11021" s="199"/>
      <c r="Y11021" s="62"/>
      <c r="Z11021" s="105"/>
    </row>
    <row r="11022" spans="23:26" x14ac:dyDescent="0.25">
      <c r="W11022" s="104"/>
      <c r="X11022" s="199"/>
      <c r="Y11022" s="62"/>
      <c r="Z11022" s="105"/>
    </row>
    <row r="11023" spans="23:26" x14ac:dyDescent="0.25">
      <c r="W11023" s="104"/>
      <c r="X11023" s="199"/>
      <c r="Y11023" s="62"/>
      <c r="Z11023" s="105"/>
    </row>
    <row r="11024" spans="23:26" x14ac:dyDescent="0.25">
      <c r="W11024" s="104"/>
      <c r="X11024" s="199"/>
      <c r="Y11024" s="62"/>
      <c r="Z11024" s="105"/>
    </row>
    <row r="11025" spans="23:26" x14ac:dyDescent="0.25">
      <c r="W11025" s="104"/>
      <c r="X11025" s="199"/>
      <c r="Y11025" s="62"/>
      <c r="Z11025" s="105"/>
    </row>
    <row r="11026" spans="23:26" x14ac:dyDescent="0.25">
      <c r="W11026" s="104"/>
      <c r="X11026" s="199"/>
      <c r="Y11026" s="62"/>
      <c r="Z11026" s="105"/>
    </row>
    <row r="11027" spans="23:26" x14ac:dyDescent="0.25">
      <c r="W11027" s="104"/>
      <c r="X11027" s="199"/>
      <c r="Y11027" s="62"/>
      <c r="Z11027" s="105"/>
    </row>
    <row r="11028" spans="23:26" x14ac:dyDescent="0.25">
      <c r="W11028" s="104"/>
      <c r="X11028" s="199"/>
      <c r="Y11028" s="62"/>
      <c r="Z11028" s="105"/>
    </row>
    <row r="11029" spans="23:26" x14ac:dyDescent="0.25">
      <c r="W11029" s="104"/>
      <c r="X11029" s="199"/>
      <c r="Y11029" s="62"/>
      <c r="Z11029" s="105"/>
    </row>
    <row r="11030" spans="23:26" x14ac:dyDescent="0.25">
      <c r="W11030" s="104"/>
      <c r="X11030" s="199"/>
      <c r="Y11030" s="62"/>
      <c r="Z11030" s="105"/>
    </row>
    <row r="11031" spans="23:26" x14ac:dyDescent="0.25">
      <c r="W11031" s="104"/>
      <c r="X11031" s="199"/>
      <c r="Y11031" s="62"/>
      <c r="Z11031" s="105"/>
    </row>
    <row r="11032" spans="23:26" x14ac:dyDescent="0.25">
      <c r="W11032" s="104"/>
      <c r="X11032" s="199"/>
      <c r="Y11032" s="62"/>
      <c r="Z11032" s="105"/>
    </row>
    <row r="11033" spans="23:26" x14ac:dyDescent="0.25">
      <c r="W11033" s="104"/>
      <c r="X11033" s="199"/>
      <c r="Y11033" s="62"/>
      <c r="Z11033" s="105"/>
    </row>
    <row r="11034" spans="23:26" x14ac:dyDescent="0.25">
      <c r="W11034" s="104"/>
      <c r="X11034" s="199"/>
      <c r="Y11034" s="62"/>
      <c r="Z11034" s="105"/>
    </row>
    <row r="11035" spans="23:26" x14ac:dyDescent="0.25">
      <c r="W11035" s="104"/>
      <c r="X11035" s="199"/>
      <c r="Y11035" s="62"/>
      <c r="Z11035" s="105"/>
    </row>
    <row r="11036" spans="23:26" x14ac:dyDescent="0.25">
      <c r="W11036" s="104"/>
      <c r="X11036" s="199"/>
      <c r="Y11036" s="62"/>
      <c r="Z11036" s="105"/>
    </row>
    <row r="11037" spans="23:26" x14ac:dyDescent="0.25">
      <c r="W11037" s="104"/>
      <c r="X11037" s="199"/>
      <c r="Y11037" s="62"/>
      <c r="Z11037" s="105"/>
    </row>
    <row r="11038" spans="23:26" x14ac:dyDescent="0.25">
      <c r="W11038" s="104"/>
      <c r="X11038" s="199"/>
      <c r="Y11038" s="62"/>
      <c r="Z11038" s="105"/>
    </row>
    <row r="11039" spans="23:26" x14ac:dyDescent="0.25">
      <c r="W11039" s="104"/>
      <c r="X11039" s="199"/>
      <c r="Y11039" s="62"/>
      <c r="Z11039" s="105"/>
    </row>
    <row r="11040" spans="23:26" x14ac:dyDescent="0.25">
      <c r="W11040" s="104"/>
      <c r="X11040" s="199"/>
      <c r="Y11040" s="62"/>
      <c r="Z11040" s="105"/>
    </row>
    <row r="11041" spans="23:26" x14ac:dyDescent="0.25">
      <c r="W11041" s="104"/>
      <c r="X11041" s="199"/>
      <c r="Y11041" s="62"/>
      <c r="Z11041" s="105"/>
    </row>
    <row r="11042" spans="23:26" x14ac:dyDescent="0.25">
      <c r="W11042" s="104"/>
      <c r="X11042" s="199"/>
      <c r="Y11042" s="62"/>
      <c r="Z11042" s="105"/>
    </row>
    <row r="11043" spans="23:26" x14ac:dyDescent="0.25">
      <c r="W11043" s="104"/>
      <c r="X11043" s="199"/>
      <c r="Y11043" s="62"/>
      <c r="Z11043" s="105"/>
    </row>
    <row r="11044" spans="23:26" x14ac:dyDescent="0.25">
      <c r="W11044" s="104"/>
      <c r="X11044" s="199"/>
      <c r="Y11044" s="62"/>
      <c r="Z11044" s="105"/>
    </row>
    <row r="11045" spans="23:26" x14ac:dyDescent="0.25">
      <c r="W11045" s="104"/>
      <c r="X11045" s="199"/>
      <c r="Y11045" s="62"/>
      <c r="Z11045" s="105"/>
    </row>
    <row r="11046" spans="23:26" x14ac:dyDescent="0.25">
      <c r="W11046" s="104"/>
      <c r="X11046" s="199"/>
      <c r="Y11046" s="62"/>
      <c r="Z11046" s="105"/>
    </row>
    <row r="11047" spans="23:26" x14ac:dyDescent="0.25">
      <c r="W11047" s="104"/>
      <c r="X11047" s="199"/>
      <c r="Y11047" s="62"/>
      <c r="Z11047" s="105"/>
    </row>
    <row r="11048" spans="23:26" x14ac:dyDescent="0.25">
      <c r="W11048" s="104"/>
      <c r="X11048" s="199"/>
      <c r="Y11048" s="62"/>
      <c r="Z11048" s="105"/>
    </row>
    <row r="11049" spans="23:26" x14ac:dyDescent="0.25">
      <c r="W11049" s="104"/>
      <c r="X11049" s="199"/>
      <c r="Y11049" s="62"/>
      <c r="Z11049" s="105"/>
    </row>
    <row r="11050" spans="23:26" x14ac:dyDescent="0.25">
      <c r="W11050" s="104"/>
      <c r="X11050" s="199"/>
      <c r="Y11050" s="62"/>
      <c r="Z11050" s="105"/>
    </row>
    <row r="11051" spans="23:26" x14ac:dyDescent="0.25">
      <c r="W11051" s="104"/>
      <c r="X11051" s="199"/>
      <c r="Y11051" s="62"/>
      <c r="Z11051" s="105"/>
    </row>
    <row r="11052" spans="23:26" x14ac:dyDescent="0.25">
      <c r="W11052" s="104"/>
      <c r="X11052" s="199"/>
      <c r="Y11052" s="62"/>
      <c r="Z11052" s="105"/>
    </row>
    <row r="11053" spans="23:26" x14ac:dyDescent="0.25">
      <c r="W11053" s="104"/>
      <c r="X11053" s="199"/>
      <c r="Y11053" s="62"/>
      <c r="Z11053" s="105"/>
    </row>
    <row r="11054" spans="23:26" x14ac:dyDescent="0.25">
      <c r="W11054" s="104"/>
      <c r="X11054" s="199"/>
      <c r="Y11054" s="62"/>
      <c r="Z11054" s="105"/>
    </row>
    <row r="11055" spans="23:26" x14ac:dyDescent="0.25">
      <c r="W11055" s="104"/>
      <c r="X11055" s="199"/>
      <c r="Y11055" s="62"/>
      <c r="Z11055" s="105"/>
    </row>
    <row r="11056" spans="23:26" x14ac:dyDescent="0.25">
      <c r="W11056" s="104"/>
      <c r="X11056" s="199"/>
      <c r="Y11056" s="62"/>
      <c r="Z11056" s="105"/>
    </row>
    <row r="11057" spans="23:26" x14ac:dyDescent="0.25">
      <c r="W11057" s="104"/>
      <c r="X11057" s="199"/>
      <c r="Y11057" s="62"/>
      <c r="Z11057" s="105"/>
    </row>
    <row r="11058" spans="23:26" x14ac:dyDescent="0.25">
      <c r="W11058" s="104"/>
      <c r="X11058" s="199"/>
      <c r="Y11058" s="62"/>
      <c r="Z11058" s="105"/>
    </row>
    <row r="11059" spans="23:26" x14ac:dyDescent="0.25">
      <c r="W11059" s="104"/>
      <c r="X11059" s="199"/>
      <c r="Y11059" s="62"/>
      <c r="Z11059" s="105"/>
    </row>
    <row r="11060" spans="23:26" x14ac:dyDescent="0.25">
      <c r="W11060" s="104"/>
      <c r="X11060" s="199"/>
      <c r="Y11060" s="62"/>
      <c r="Z11060" s="105"/>
    </row>
    <row r="11061" spans="23:26" x14ac:dyDescent="0.25">
      <c r="W11061" s="104"/>
      <c r="X11061" s="199"/>
      <c r="Y11061" s="62"/>
      <c r="Z11061" s="105"/>
    </row>
    <row r="11062" spans="23:26" x14ac:dyDescent="0.25">
      <c r="W11062" s="104"/>
      <c r="X11062" s="199"/>
      <c r="Y11062" s="62"/>
      <c r="Z11062" s="105"/>
    </row>
    <row r="11063" spans="23:26" x14ac:dyDescent="0.25">
      <c r="W11063" s="104"/>
      <c r="X11063" s="199"/>
      <c r="Y11063" s="62"/>
      <c r="Z11063" s="105"/>
    </row>
    <row r="11064" spans="23:26" x14ac:dyDescent="0.25">
      <c r="W11064" s="104"/>
      <c r="X11064" s="199"/>
      <c r="Y11064" s="62"/>
      <c r="Z11064" s="105"/>
    </row>
    <row r="11065" spans="23:26" x14ac:dyDescent="0.25">
      <c r="W11065" s="104"/>
      <c r="X11065" s="199"/>
      <c r="Y11065" s="62"/>
      <c r="Z11065" s="105"/>
    </row>
    <row r="11066" spans="23:26" x14ac:dyDescent="0.25">
      <c r="W11066" s="104"/>
      <c r="X11066" s="199"/>
      <c r="Y11066" s="62"/>
      <c r="Z11066" s="105"/>
    </row>
    <row r="11067" spans="23:26" x14ac:dyDescent="0.25">
      <c r="W11067" s="104"/>
      <c r="X11067" s="199"/>
      <c r="Y11067" s="62"/>
      <c r="Z11067" s="105"/>
    </row>
    <row r="11068" spans="23:26" x14ac:dyDescent="0.25">
      <c r="W11068" s="104"/>
      <c r="X11068" s="199"/>
      <c r="Y11068" s="62"/>
      <c r="Z11068" s="105"/>
    </row>
    <row r="11069" spans="23:26" x14ac:dyDescent="0.25">
      <c r="W11069" s="104"/>
      <c r="X11069" s="199"/>
      <c r="Y11069" s="62"/>
      <c r="Z11069" s="105"/>
    </row>
    <row r="11070" spans="23:26" x14ac:dyDescent="0.25">
      <c r="W11070" s="104"/>
      <c r="X11070" s="199"/>
      <c r="Y11070" s="62"/>
      <c r="Z11070" s="105"/>
    </row>
    <row r="11071" spans="23:26" x14ac:dyDescent="0.25">
      <c r="W11071" s="104"/>
      <c r="X11071" s="199"/>
      <c r="Y11071" s="62"/>
      <c r="Z11071" s="105"/>
    </row>
    <row r="11072" spans="23:26" x14ac:dyDescent="0.25">
      <c r="W11072" s="104"/>
      <c r="X11072" s="199"/>
      <c r="Y11072" s="62"/>
      <c r="Z11072" s="105"/>
    </row>
    <row r="11073" spans="23:26" x14ac:dyDescent="0.25">
      <c r="W11073" s="104"/>
      <c r="X11073" s="199"/>
      <c r="Y11073" s="62"/>
      <c r="Z11073" s="105"/>
    </row>
    <row r="11074" spans="23:26" x14ac:dyDescent="0.25">
      <c r="W11074" s="104"/>
      <c r="X11074" s="199"/>
      <c r="Y11074" s="62"/>
      <c r="Z11074" s="105"/>
    </row>
    <row r="11075" spans="23:26" x14ac:dyDescent="0.25">
      <c r="W11075" s="104"/>
      <c r="X11075" s="199"/>
      <c r="Y11075" s="62"/>
      <c r="Z11075" s="105"/>
    </row>
    <row r="11076" spans="23:26" x14ac:dyDescent="0.25">
      <c r="W11076" s="104"/>
      <c r="X11076" s="199"/>
      <c r="Y11076" s="62"/>
      <c r="Z11076" s="105"/>
    </row>
    <row r="11077" spans="23:26" x14ac:dyDescent="0.25">
      <c r="W11077" s="104"/>
      <c r="X11077" s="199"/>
      <c r="Y11077" s="62"/>
      <c r="Z11077" s="105"/>
    </row>
    <row r="11078" spans="23:26" x14ac:dyDescent="0.25">
      <c r="W11078" s="104"/>
      <c r="X11078" s="199"/>
      <c r="Y11078" s="62"/>
      <c r="Z11078" s="105"/>
    </row>
    <row r="11079" spans="23:26" x14ac:dyDescent="0.25">
      <c r="W11079" s="104"/>
      <c r="X11079" s="199"/>
      <c r="Y11079" s="62"/>
      <c r="Z11079" s="105"/>
    </row>
    <row r="11080" spans="23:26" x14ac:dyDescent="0.25">
      <c r="W11080" s="104"/>
      <c r="X11080" s="199"/>
      <c r="Y11080" s="62"/>
      <c r="Z11080" s="105"/>
    </row>
    <row r="11081" spans="23:26" x14ac:dyDescent="0.25">
      <c r="W11081" s="104"/>
      <c r="X11081" s="199"/>
      <c r="Y11081" s="62"/>
      <c r="Z11081" s="105"/>
    </row>
    <row r="11082" spans="23:26" x14ac:dyDescent="0.25">
      <c r="W11082" s="104"/>
      <c r="X11082" s="199"/>
      <c r="Y11082" s="62"/>
      <c r="Z11082" s="105"/>
    </row>
    <row r="11083" spans="23:26" x14ac:dyDescent="0.25">
      <c r="W11083" s="104"/>
      <c r="X11083" s="199"/>
      <c r="Y11083" s="62"/>
      <c r="Z11083" s="105"/>
    </row>
    <row r="11084" spans="23:26" x14ac:dyDescent="0.25">
      <c r="W11084" s="104"/>
      <c r="X11084" s="199"/>
      <c r="Y11084" s="62"/>
      <c r="Z11084" s="105"/>
    </row>
    <row r="11085" spans="23:26" x14ac:dyDescent="0.25">
      <c r="W11085" s="104"/>
      <c r="X11085" s="199"/>
      <c r="Y11085" s="62"/>
      <c r="Z11085" s="105"/>
    </row>
    <row r="11086" spans="23:26" x14ac:dyDescent="0.25">
      <c r="W11086" s="104"/>
      <c r="X11086" s="199"/>
      <c r="Y11086" s="62"/>
      <c r="Z11086" s="105"/>
    </row>
    <row r="11087" spans="23:26" x14ac:dyDescent="0.25">
      <c r="W11087" s="104"/>
      <c r="X11087" s="199"/>
      <c r="Y11087" s="62"/>
      <c r="Z11087" s="105"/>
    </row>
    <row r="11088" spans="23:26" x14ac:dyDescent="0.25">
      <c r="W11088" s="104"/>
      <c r="X11088" s="199"/>
      <c r="Y11088" s="62"/>
      <c r="Z11088" s="105"/>
    </row>
    <row r="11089" spans="23:26" x14ac:dyDescent="0.25">
      <c r="W11089" s="104"/>
      <c r="X11089" s="199"/>
      <c r="Y11089" s="62"/>
      <c r="Z11089" s="105"/>
    </row>
    <row r="11090" spans="23:26" x14ac:dyDescent="0.25">
      <c r="W11090" s="104"/>
      <c r="X11090" s="199"/>
      <c r="Y11090" s="62"/>
      <c r="Z11090" s="105"/>
    </row>
    <row r="11091" spans="23:26" x14ac:dyDescent="0.25">
      <c r="W11091" s="104"/>
      <c r="X11091" s="199"/>
      <c r="Y11091" s="62"/>
      <c r="Z11091" s="105"/>
    </row>
    <row r="11092" spans="23:26" x14ac:dyDescent="0.25">
      <c r="W11092" s="104"/>
      <c r="X11092" s="199"/>
      <c r="Y11092" s="62"/>
      <c r="Z11092" s="105"/>
    </row>
    <row r="11093" spans="23:26" x14ac:dyDescent="0.25">
      <c r="W11093" s="104"/>
      <c r="X11093" s="199"/>
      <c r="Y11093" s="62"/>
      <c r="Z11093" s="105"/>
    </row>
    <row r="11094" spans="23:26" x14ac:dyDescent="0.25">
      <c r="W11094" s="104"/>
      <c r="X11094" s="199"/>
      <c r="Y11094" s="62"/>
      <c r="Z11094" s="105"/>
    </row>
    <row r="11095" spans="23:26" x14ac:dyDescent="0.25">
      <c r="W11095" s="104"/>
      <c r="X11095" s="199"/>
      <c r="Y11095" s="62"/>
      <c r="Z11095" s="105"/>
    </row>
    <row r="11096" spans="23:26" x14ac:dyDescent="0.25">
      <c r="W11096" s="104"/>
      <c r="X11096" s="199"/>
      <c r="Y11096" s="62"/>
      <c r="Z11096" s="105"/>
    </row>
    <row r="11097" spans="23:26" x14ac:dyDescent="0.25">
      <c r="W11097" s="104"/>
      <c r="X11097" s="199"/>
      <c r="Y11097" s="62"/>
      <c r="Z11097" s="105"/>
    </row>
    <row r="11098" spans="23:26" x14ac:dyDescent="0.25">
      <c r="W11098" s="104"/>
      <c r="X11098" s="199"/>
      <c r="Y11098" s="62"/>
      <c r="Z11098" s="105"/>
    </row>
    <row r="11099" spans="23:26" x14ac:dyDescent="0.25">
      <c r="W11099" s="104"/>
      <c r="X11099" s="199"/>
      <c r="Y11099" s="62"/>
      <c r="Z11099" s="105"/>
    </row>
    <row r="11100" spans="23:26" x14ac:dyDescent="0.25">
      <c r="W11100" s="104"/>
      <c r="X11100" s="199"/>
      <c r="Y11100" s="62"/>
      <c r="Z11100" s="105"/>
    </row>
    <row r="11101" spans="23:26" x14ac:dyDescent="0.25">
      <c r="W11101" s="104"/>
      <c r="X11101" s="199"/>
      <c r="Y11101" s="62"/>
      <c r="Z11101" s="105"/>
    </row>
    <row r="11102" spans="23:26" x14ac:dyDescent="0.25">
      <c r="W11102" s="104"/>
      <c r="X11102" s="199"/>
      <c r="Y11102" s="62"/>
      <c r="Z11102" s="105"/>
    </row>
    <row r="11103" spans="23:26" x14ac:dyDescent="0.25">
      <c r="W11103" s="104"/>
      <c r="X11103" s="199"/>
      <c r="Y11103" s="62"/>
      <c r="Z11103" s="105"/>
    </row>
    <row r="11104" spans="23:26" x14ac:dyDescent="0.25">
      <c r="W11104" s="104"/>
      <c r="X11104" s="199"/>
      <c r="Y11104" s="62"/>
      <c r="Z11104" s="105"/>
    </row>
    <row r="11105" spans="23:26" x14ac:dyDescent="0.25">
      <c r="W11105" s="104"/>
      <c r="X11105" s="199"/>
      <c r="Y11105" s="62"/>
      <c r="Z11105" s="105"/>
    </row>
    <row r="11106" spans="23:26" x14ac:dyDescent="0.25">
      <c r="W11106" s="104"/>
      <c r="X11106" s="199"/>
      <c r="Y11106" s="62"/>
      <c r="Z11106" s="105"/>
    </row>
    <row r="11107" spans="23:26" x14ac:dyDescent="0.25">
      <c r="W11107" s="104"/>
      <c r="X11107" s="199"/>
      <c r="Y11107" s="62"/>
      <c r="Z11107" s="105"/>
    </row>
    <row r="11108" spans="23:26" x14ac:dyDescent="0.25">
      <c r="W11108" s="104"/>
      <c r="X11108" s="199"/>
      <c r="Y11108" s="62"/>
      <c r="Z11108" s="105"/>
    </row>
    <row r="11109" spans="23:26" x14ac:dyDescent="0.25">
      <c r="W11109" s="104"/>
      <c r="X11109" s="199"/>
      <c r="Y11109" s="62"/>
      <c r="Z11109" s="105"/>
    </row>
    <row r="11110" spans="23:26" x14ac:dyDescent="0.25">
      <c r="W11110" s="104"/>
      <c r="X11110" s="199"/>
      <c r="Y11110" s="62"/>
      <c r="Z11110" s="105"/>
    </row>
    <row r="11111" spans="23:26" x14ac:dyDescent="0.25">
      <c r="W11111" s="104"/>
      <c r="X11111" s="199"/>
      <c r="Y11111" s="62"/>
      <c r="Z11111" s="105"/>
    </row>
    <row r="11112" spans="23:26" x14ac:dyDescent="0.25">
      <c r="W11112" s="104"/>
      <c r="X11112" s="199"/>
      <c r="Y11112" s="62"/>
      <c r="Z11112" s="105"/>
    </row>
    <row r="11113" spans="23:26" x14ac:dyDescent="0.25">
      <c r="W11113" s="104"/>
      <c r="X11113" s="199"/>
      <c r="Y11113" s="62"/>
      <c r="Z11113" s="105"/>
    </row>
    <row r="11114" spans="23:26" x14ac:dyDescent="0.25">
      <c r="W11114" s="104"/>
      <c r="X11114" s="199"/>
      <c r="Y11114" s="62"/>
      <c r="Z11114" s="105"/>
    </row>
    <row r="11115" spans="23:26" x14ac:dyDescent="0.25">
      <c r="W11115" s="104"/>
      <c r="X11115" s="199"/>
      <c r="Y11115" s="62"/>
      <c r="Z11115" s="105"/>
    </row>
    <row r="11116" spans="23:26" x14ac:dyDescent="0.25">
      <c r="W11116" s="104"/>
      <c r="X11116" s="199"/>
      <c r="Y11116" s="62"/>
      <c r="Z11116" s="105"/>
    </row>
    <row r="11117" spans="23:26" x14ac:dyDescent="0.25">
      <c r="W11117" s="104"/>
      <c r="X11117" s="199"/>
      <c r="Y11117" s="62"/>
      <c r="Z11117" s="105"/>
    </row>
    <row r="11118" spans="23:26" x14ac:dyDescent="0.25">
      <c r="W11118" s="104"/>
      <c r="X11118" s="199"/>
      <c r="Y11118" s="62"/>
      <c r="Z11118" s="105"/>
    </row>
    <row r="11119" spans="23:26" x14ac:dyDescent="0.25">
      <c r="W11119" s="104"/>
      <c r="X11119" s="199"/>
      <c r="Y11119" s="62"/>
      <c r="Z11119" s="105"/>
    </row>
    <row r="11120" spans="23:26" x14ac:dyDescent="0.25">
      <c r="W11120" s="104"/>
      <c r="X11120" s="199"/>
      <c r="Y11120" s="62"/>
      <c r="Z11120" s="105"/>
    </row>
    <row r="11121" spans="23:26" x14ac:dyDescent="0.25">
      <c r="W11121" s="104"/>
      <c r="X11121" s="199"/>
      <c r="Y11121" s="62"/>
      <c r="Z11121" s="105"/>
    </row>
    <row r="11122" spans="23:26" x14ac:dyDescent="0.25">
      <c r="W11122" s="104"/>
      <c r="X11122" s="199"/>
      <c r="Y11122" s="62"/>
      <c r="Z11122" s="105"/>
    </row>
    <row r="11123" spans="23:26" x14ac:dyDescent="0.25">
      <c r="W11123" s="104"/>
      <c r="X11123" s="199"/>
      <c r="Y11123" s="62"/>
      <c r="Z11123" s="105"/>
    </row>
    <row r="11124" spans="23:26" x14ac:dyDescent="0.25">
      <c r="W11124" s="104"/>
      <c r="X11124" s="199"/>
      <c r="Y11124" s="62"/>
      <c r="Z11124" s="105"/>
    </row>
    <row r="11125" spans="23:26" x14ac:dyDescent="0.25">
      <c r="W11125" s="104"/>
      <c r="X11125" s="199"/>
      <c r="Y11125" s="62"/>
      <c r="Z11125" s="105"/>
    </row>
    <row r="11126" spans="23:26" x14ac:dyDescent="0.25">
      <c r="W11126" s="104"/>
      <c r="X11126" s="199"/>
      <c r="Y11126" s="62"/>
      <c r="Z11126" s="105"/>
    </row>
    <row r="11127" spans="23:26" x14ac:dyDescent="0.25">
      <c r="W11127" s="104"/>
      <c r="X11127" s="199"/>
      <c r="Y11127" s="62"/>
      <c r="Z11127" s="105"/>
    </row>
    <row r="11128" spans="23:26" x14ac:dyDescent="0.25">
      <c r="W11128" s="104"/>
      <c r="X11128" s="199"/>
      <c r="Y11128" s="62"/>
      <c r="Z11128" s="105"/>
    </row>
    <row r="11129" spans="23:26" x14ac:dyDescent="0.25">
      <c r="W11129" s="104"/>
      <c r="X11129" s="199"/>
      <c r="Y11129" s="62"/>
      <c r="Z11129" s="105"/>
    </row>
    <row r="11130" spans="23:26" x14ac:dyDescent="0.25">
      <c r="W11130" s="104"/>
      <c r="X11130" s="199"/>
      <c r="Y11130" s="62"/>
      <c r="Z11130" s="105"/>
    </row>
    <row r="11131" spans="23:26" x14ac:dyDescent="0.25">
      <c r="W11131" s="104"/>
      <c r="X11131" s="199"/>
      <c r="Y11131" s="62"/>
      <c r="Z11131" s="105"/>
    </row>
    <row r="11132" spans="23:26" x14ac:dyDescent="0.25">
      <c r="W11132" s="104"/>
      <c r="X11132" s="199"/>
      <c r="Y11132" s="62"/>
      <c r="Z11132" s="105"/>
    </row>
    <row r="11133" spans="23:26" x14ac:dyDescent="0.25">
      <c r="W11133" s="104"/>
      <c r="X11133" s="199"/>
      <c r="Y11133" s="62"/>
      <c r="Z11133" s="105"/>
    </row>
    <row r="11134" spans="23:26" x14ac:dyDescent="0.25">
      <c r="W11134" s="104"/>
      <c r="X11134" s="199"/>
      <c r="Y11134" s="62"/>
      <c r="Z11134" s="105"/>
    </row>
    <row r="11135" spans="23:26" x14ac:dyDescent="0.25">
      <c r="W11135" s="104"/>
      <c r="X11135" s="199"/>
      <c r="Y11135" s="62"/>
      <c r="Z11135" s="105"/>
    </row>
    <row r="11136" spans="23:26" x14ac:dyDescent="0.25">
      <c r="W11136" s="104"/>
      <c r="X11136" s="199"/>
      <c r="Y11136" s="62"/>
      <c r="Z11136" s="105"/>
    </row>
    <row r="11137" spans="23:26" x14ac:dyDescent="0.25">
      <c r="W11137" s="104"/>
      <c r="X11137" s="199"/>
      <c r="Y11137" s="62"/>
      <c r="Z11137" s="105"/>
    </row>
    <row r="11138" spans="23:26" x14ac:dyDescent="0.25">
      <c r="W11138" s="104"/>
      <c r="X11138" s="199"/>
      <c r="Y11138" s="62"/>
      <c r="Z11138" s="105"/>
    </row>
    <row r="11139" spans="23:26" x14ac:dyDescent="0.25">
      <c r="W11139" s="104"/>
      <c r="X11139" s="199"/>
      <c r="Y11139" s="62"/>
      <c r="Z11139" s="105"/>
    </row>
    <row r="11140" spans="23:26" x14ac:dyDescent="0.25">
      <c r="W11140" s="104"/>
      <c r="X11140" s="199"/>
      <c r="Y11140" s="62"/>
      <c r="Z11140" s="105"/>
    </row>
    <row r="11141" spans="23:26" x14ac:dyDescent="0.25">
      <c r="W11141" s="104"/>
      <c r="X11141" s="199"/>
      <c r="Y11141" s="62"/>
      <c r="Z11141" s="105"/>
    </row>
    <row r="11142" spans="23:26" x14ac:dyDescent="0.25">
      <c r="W11142" s="104"/>
      <c r="X11142" s="199"/>
      <c r="Y11142" s="62"/>
      <c r="Z11142" s="105"/>
    </row>
    <row r="11143" spans="23:26" x14ac:dyDescent="0.25">
      <c r="W11143" s="104"/>
      <c r="X11143" s="199"/>
      <c r="Y11143" s="62"/>
      <c r="Z11143" s="105"/>
    </row>
    <row r="11144" spans="23:26" x14ac:dyDescent="0.25">
      <c r="W11144" s="104"/>
      <c r="X11144" s="199"/>
      <c r="Y11144" s="62"/>
      <c r="Z11144" s="105"/>
    </row>
    <row r="11145" spans="23:26" x14ac:dyDescent="0.25">
      <c r="W11145" s="104"/>
      <c r="X11145" s="199"/>
      <c r="Y11145" s="62"/>
      <c r="Z11145" s="105"/>
    </row>
    <row r="11146" spans="23:26" x14ac:dyDescent="0.25">
      <c r="W11146" s="104"/>
      <c r="X11146" s="199"/>
      <c r="Y11146" s="62"/>
      <c r="Z11146" s="105"/>
    </row>
    <row r="11147" spans="23:26" x14ac:dyDescent="0.25">
      <c r="W11147" s="104"/>
      <c r="X11147" s="199"/>
      <c r="Y11147" s="62"/>
      <c r="Z11147" s="105"/>
    </row>
    <row r="11148" spans="23:26" x14ac:dyDescent="0.25">
      <c r="W11148" s="104"/>
      <c r="X11148" s="199"/>
      <c r="Y11148" s="62"/>
      <c r="Z11148" s="105"/>
    </row>
    <row r="11149" spans="23:26" x14ac:dyDescent="0.25">
      <c r="W11149" s="104"/>
      <c r="X11149" s="199"/>
      <c r="Y11149" s="62"/>
      <c r="Z11149" s="105"/>
    </row>
    <row r="11150" spans="23:26" x14ac:dyDescent="0.25">
      <c r="W11150" s="104"/>
      <c r="X11150" s="199"/>
      <c r="Y11150" s="62"/>
      <c r="Z11150" s="105"/>
    </row>
    <row r="11151" spans="23:26" x14ac:dyDescent="0.25">
      <c r="W11151" s="104"/>
      <c r="X11151" s="199"/>
      <c r="Y11151" s="62"/>
      <c r="Z11151" s="105"/>
    </row>
    <row r="11152" spans="23:26" x14ac:dyDescent="0.25">
      <c r="W11152" s="104"/>
      <c r="X11152" s="199"/>
      <c r="Y11152" s="62"/>
      <c r="Z11152" s="105"/>
    </row>
    <row r="11153" spans="23:26" x14ac:dyDescent="0.25">
      <c r="W11153" s="104"/>
      <c r="X11153" s="199"/>
      <c r="Y11153" s="62"/>
      <c r="Z11153" s="105"/>
    </row>
    <row r="11154" spans="23:26" x14ac:dyDescent="0.25">
      <c r="W11154" s="104"/>
      <c r="X11154" s="199"/>
      <c r="Y11154" s="62"/>
      <c r="Z11154" s="105"/>
    </row>
    <row r="11155" spans="23:26" x14ac:dyDescent="0.25">
      <c r="W11155" s="104"/>
      <c r="X11155" s="199"/>
      <c r="Y11155" s="62"/>
      <c r="Z11155" s="105"/>
    </row>
    <row r="11156" spans="23:26" x14ac:dyDescent="0.25">
      <c r="W11156" s="104"/>
      <c r="X11156" s="199"/>
      <c r="Y11156" s="62"/>
      <c r="Z11156" s="105"/>
    </row>
    <row r="11157" spans="23:26" x14ac:dyDescent="0.25">
      <c r="W11157" s="104"/>
      <c r="X11157" s="199"/>
      <c r="Y11157" s="62"/>
      <c r="Z11157" s="105"/>
    </row>
    <row r="11158" spans="23:26" x14ac:dyDescent="0.25">
      <c r="W11158" s="104"/>
      <c r="X11158" s="199"/>
      <c r="Y11158" s="62"/>
      <c r="Z11158" s="105"/>
    </row>
    <row r="11159" spans="23:26" x14ac:dyDescent="0.25">
      <c r="W11159" s="104"/>
      <c r="X11159" s="199"/>
      <c r="Y11159" s="62"/>
      <c r="Z11159" s="105"/>
    </row>
    <row r="11160" spans="23:26" x14ac:dyDescent="0.25">
      <c r="W11160" s="104"/>
      <c r="X11160" s="199"/>
      <c r="Y11160" s="62"/>
      <c r="Z11160" s="105"/>
    </row>
    <row r="11161" spans="23:26" x14ac:dyDescent="0.25">
      <c r="W11161" s="104"/>
      <c r="X11161" s="199"/>
      <c r="Y11161" s="62"/>
      <c r="Z11161" s="105"/>
    </row>
    <row r="11162" spans="23:26" x14ac:dyDescent="0.25">
      <c r="W11162" s="104"/>
      <c r="X11162" s="199"/>
      <c r="Y11162" s="62"/>
      <c r="Z11162" s="105"/>
    </row>
    <row r="11163" spans="23:26" x14ac:dyDescent="0.25">
      <c r="W11163" s="104"/>
      <c r="X11163" s="199"/>
      <c r="Y11163" s="62"/>
      <c r="Z11163" s="105"/>
    </row>
    <row r="11164" spans="23:26" x14ac:dyDescent="0.25">
      <c r="W11164" s="104"/>
      <c r="X11164" s="199"/>
      <c r="Y11164" s="62"/>
      <c r="Z11164" s="105"/>
    </row>
    <row r="11165" spans="23:26" x14ac:dyDescent="0.25">
      <c r="W11165" s="104"/>
      <c r="X11165" s="199"/>
      <c r="Y11165" s="62"/>
      <c r="Z11165" s="105"/>
    </row>
    <row r="11166" spans="23:26" x14ac:dyDescent="0.25">
      <c r="W11166" s="104"/>
      <c r="X11166" s="199"/>
      <c r="Y11166" s="62"/>
      <c r="Z11166" s="105"/>
    </row>
    <row r="11167" spans="23:26" x14ac:dyDescent="0.25">
      <c r="W11167" s="104"/>
      <c r="X11167" s="199"/>
      <c r="Y11167" s="62"/>
      <c r="Z11167" s="105"/>
    </row>
    <row r="11168" spans="23:26" x14ac:dyDescent="0.25">
      <c r="W11168" s="104"/>
      <c r="X11168" s="199"/>
      <c r="Y11168" s="62"/>
      <c r="Z11168" s="105"/>
    </row>
    <row r="11169" spans="23:26" x14ac:dyDescent="0.25">
      <c r="W11169" s="104"/>
      <c r="X11169" s="199"/>
      <c r="Y11169" s="62"/>
      <c r="Z11169" s="105"/>
    </row>
    <row r="11170" spans="23:26" x14ac:dyDescent="0.25">
      <c r="W11170" s="104"/>
      <c r="X11170" s="199"/>
      <c r="Y11170" s="62"/>
      <c r="Z11170" s="105"/>
    </row>
    <row r="11171" spans="23:26" x14ac:dyDescent="0.25">
      <c r="W11171" s="104"/>
      <c r="X11171" s="199"/>
      <c r="Y11171" s="62"/>
      <c r="Z11171" s="105"/>
    </row>
    <row r="11172" spans="23:26" x14ac:dyDescent="0.25">
      <c r="W11172" s="104"/>
      <c r="X11172" s="199"/>
      <c r="Y11172" s="62"/>
      <c r="Z11172" s="105"/>
    </row>
    <row r="11173" spans="23:26" x14ac:dyDescent="0.25">
      <c r="W11173" s="104"/>
      <c r="X11173" s="199"/>
      <c r="Y11173" s="62"/>
      <c r="Z11173" s="105"/>
    </row>
    <row r="11174" spans="23:26" x14ac:dyDescent="0.25">
      <c r="W11174" s="104"/>
      <c r="X11174" s="199"/>
      <c r="Y11174" s="62"/>
      <c r="Z11174" s="105"/>
    </row>
    <row r="11175" spans="23:26" x14ac:dyDescent="0.25">
      <c r="W11175" s="104"/>
      <c r="X11175" s="199"/>
      <c r="Y11175" s="62"/>
      <c r="Z11175" s="105"/>
    </row>
    <row r="11176" spans="23:26" x14ac:dyDescent="0.25">
      <c r="W11176" s="104"/>
      <c r="X11176" s="199"/>
      <c r="Y11176" s="62"/>
      <c r="Z11176" s="105"/>
    </row>
    <row r="11177" spans="23:26" x14ac:dyDescent="0.25">
      <c r="W11177" s="104"/>
      <c r="X11177" s="199"/>
      <c r="Y11177" s="62"/>
      <c r="Z11177" s="105"/>
    </row>
    <row r="11178" spans="23:26" x14ac:dyDescent="0.25">
      <c r="W11178" s="104"/>
      <c r="X11178" s="199"/>
      <c r="Y11178" s="62"/>
      <c r="Z11178" s="105"/>
    </row>
    <row r="11179" spans="23:26" x14ac:dyDescent="0.25">
      <c r="W11179" s="104"/>
      <c r="X11179" s="199"/>
      <c r="Y11179" s="62"/>
      <c r="Z11179" s="105"/>
    </row>
    <row r="11180" spans="23:26" x14ac:dyDescent="0.25">
      <c r="W11180" s="104"/>
      <c r="X11180" s="199"/>
      <c r="Y11180" s="62"/>
      <c r="Z11180" s="105"/>
    </row>
    <row r="11181" spans="23:26" x14ac:dyDescent="0.25">
      <c r="W11181" s="104"/>
      <c r="X11181" s="199"/>
      <c r="Y11181" s="62"/>
      <c r="Z11181" s="105"/>
    </row>
    <row r="11182" spans="23:26" x14ac:dyDescent="0.25">
      <c r="W11182" s="104"/>
      <c r="X11182" s="199"/>
      <c r="Y11182" s="62"/>
      <c r="Z11182" s="105"/>
    </row>
    <row r="11183" spans="23:26" x14ac:dyDescent="0.25">
      <c r="W11183" s="104"/>
      <c r="X11183" s="199"/>
      <c r="Y11183" s="62"/>
      <c r="Z11183" s="105"/>
    </row>
    <row r="11184" spans="23:26" x14ac:dyDescent="0.25">
      <c r="W11184" s="104"/>
      <c r="X11184" s="199"/>
      <c r="Y11184" s="62"/>
      <c r="Z11184" s="105"/>
    </row>
    <row r="11185" spans="23:26" x14ac:dyDescent="0.25">
      <c r="W11185" s="104"/>
      <c r="X11185" s="199"/>
      <c r="Y11185" s="62"/>
      <c r="Z11185" s="105"/>
    </row>
    <row r="11186" spans="23:26" x14ac:dyDescent="0.25">
      <c r="W11186" s="104"/>
      <c r="X11186" s="199"/>
      <c r="Y11186" s="62"/>
      <c r="Z11186" s="105"/>
    </row>
    <row r="11187" spans="23:26" x14ac:dyDescent="0.25">
      <c r="W11187" s="104"/>
      <c r="X11187" s="199"/>
      <c r="Y11187" s="62"/>
      <c r="Z11187" s="105"/>
    </row>
    <row r="11188" spans="23:26" x14ac:dyDescent="0.25">
      <c r="W11188" s="104"/>
      <c r="X11188" s="199"/>
      <c r="Y11188" s="62"/>
      <c r="Z11188" s="105"/>
    </row>
    <row r="11189" spans="23:26" x14ac:dyDescent="0.25">
      <c r="W11189" s="104"/>
      <c r="X11189" s="199"/>
      <c r="Y11189" s="62"/>
      <c r="Z11189" s="105"/>
    </row>
    <row r="11190" spans="23:26" x14ac:dyDescent="0.25">
      <c r="W11190" s="104"/>
      <c r="X11190" s="199"/>
      <c r="Y11190" s="62"/>
      <c r="Z11190" s="105"/>
    </row>
    <row r="11191" spans="23:26" x14ac:dyDescent="0.25">
      <c r="W11191" s="104"/>
      <c r="X11191" s="199"/>
      <c r="Y11191" s="62"/>
      <c r="Z11191" s="105"/>
    </row>
    <row r="11192" spans="23:26" x14ac:dyDescent="0.25">
      <c r="W11192" s="104"/>
      <c r="X11192" s="199"/>
      <c r="Y11192" s="62"/>
      <c r="Z11192" s="105"/>
    </row>
    <row r="11193" spans="23:26" x14ac:dyDescent="0.25">
      <c r="W11193" s="104"/>
      <c r="X11193" s="199"/>
      <c r="Y11193" s="62"/>
      <c r="Z11193" s="105"/>
    </row>
    <row r="11194" spans="23:26" x14ac:dyDescent="0.25">
      <c r="W11194" s="104"/>
      <c r="X11194" s="199"/>
      <c r="Y11194" s="62"/>
      <c r="Z11194" s="105"/>
    </row>
    <row r="11195" spans="23:26" x14ac:dyDescent="0.25">
      <c r="W11195" s="104"/>
      <c r="X11195" s="199"/>
      <c r="Y11195" s="62"/>
      <c r="Z11195" s="105"/>
    </row>
    <row r="11196" spans="23:26" x14ac:dyDescent="0.25">
      <c r="W11196" s="104"/>
      <c r="X11196" s="199"/>
      <c r="Y11196" s="62"/>
      <c r="Z11196" s="105"/>
    </row>
    <row r="11197" spans="23:26" x14ac:dyDescent="0.25">
      <c r="W11197" s="104"/>
      <c r="X11197" s="199"/>
      <c r="Y11197" s="62"/>
      <c r="Z11197" s="105"/>
    </row>
    <row r="11198" spans="23:26" x14ac:dyDescent="0.25">
      <c r="W11198" s="104"/>
      <c r="X11198" s="199"/>
      <c r="Y11198" s="62"/>
      <c r="Z11198" s="105"/>
    </row>
    <row r="11199" spans="23:26" x14ac:dyDescent="0.25">
      <c r="W11199" s="104"/>
      <c r="X11199" s="199"/>
      <c r="Y11199" s="62"/>
      <c r="Z11199" s="105"/>
    </row>
    <row r="11200" spans="23:26" x14ac:dyDescent="0.25">
      <c r="W11200" s="104"/>
      <c r="X11200" s="199"/>
      <c r="Y11200" s="62"/>
      <c r="Z11200" s="105"/>
    </row>
    <row r="11201" spans="23:26" x14ac:dyDescent="0.25">
      <c r="W11201" s="104"/>
      <c r="X11201" s="199"/>
      <c r="Y11201" s="62"/>
      <c r="Z11201" s="105"/>
    </row>
    <row r="11202" spans="23:26" x14ac:dyDescent="0.25">
      <c r="W11202" s="104"/>
      <c r="X11202" s="199"/>
      <c r="Y11202" s="62"/>
      <c r="Z11202" s="105"/>
    </row>
    <row r="11203" spans="23:26" x14ac:dyDescent="0.25">
      <c r="W11203" s="104"/>
      <c r="X11203" s="199"/>
      <c r="Y11203" s="62"/>
      <c r="Z11203" s="105"/>
    </row>
    <row r="11204" spans="23:26" x14ac:dyDescent="0.25">
      <c r="W11204" s="104"/>
      <c r="X11204" s="199"/>
      <c r="Y11204" s="62"/>
      <c r="Z11204" s="105"/>
    </row>
    <row r="11205" spans="23:26" x14ac:dyDescent="0.25">
      <c r="W11205" s="104"/>
      <c r="X11205" s="199"/>
      <c r="Y11205" s="62"/>
      <c r="Z11205" s="105"/>
    </row>
    <row r="11206" spans="23:26" x14ac:dyDescent="0.25">
      <c r="W11206" s="104"/>
      <c r="X11206" s="199"/>
      <c r="Y11206" s="62"/>
      <c r="Z11206" s="105"/>
    </row>
    <row r="11207" spans="23:26" x14ac:dyDescent="0.25">
      <c r="W11207" s="104"/>
      <c r="X11207" s="199"/>
      <c r="Y11207" s="62"/>
      <c r="Z11207" s="105"/>
    </row>
    <row r="11208" spans="23:26" x14ac:dyDescent="0.25">
      <c r="W11208" s="104"/>
      <c r="X11208" s="199"/>
      <c r="Y11208" s="62"/>
      <c r="Z11208" s="105"/>
    </row>
    <row r="11209" spans="23:26" x14ac:dyDescent="0.25">
      <c r="W11209" s="104"/>
      <c r="X11209" s="199"/>
      <c r="Y11209" s="62"/>
      <c r="Z11209" s="105"/>
    </row>
    <row r="11210" spans="23:26" x14ac:dyDescent="0.25">
      <c r="W11210" s="104"/>
      <c r="X11210" s="199"/>
      <c r="Y11210" s="62"/>
      <c r="Z11210" s="105"/>
    </row>
    <row r="11211" spans="23:26" x14ac:dyDescent="0.25">
      <c r="W11211" s="104"/>
      <c r="X11211" s="199"/>
      <c r="Y11211" s="62"/>
      <c r="Z11211" s="105"/>
    </row>
    <row r="11212" spans="23:26" x14ac:dyDescent="0.25">
      <c r="W11212" s="104"/>
      <c r="X11212" s="199"/>
      <c r="Y11212" s="62"/>
      <c r="Z11212" s="105"/>
    </row>
    <row r="11213" spans="23:26" x14ac:dyDescent="0.25">
      <c r="W11213" s="104"/>
      <c r="X11213" s="199"/>
      <c r="Y11213" s="62"/>
      <c r="Z11213" s="105"/>
    </row>
    <row r="11214" spans="23:26" x14ac:dyDescent="0.25">
      <c r="W11214" s="104"/>
      <c r="X11214" s="199"/>
      <c r="Y11214" s="62"/>
      <c r="Z11214" s="105"/>
    </row>
    <row r="11215" spans="23:26" x14ac:dyDescent="0.25">
      <c r="W11215" s="104"/>
      <c r="X11215" s="199"/>
      <c r="Y11215" s="62"/>
      <c r="Z11215" s="105"/>
    </row>
    <row r="11216" spans="23:26" x14ac:dyDescent="0.25">
      <c r="W11216" s="104"/>
      <c r="X11216" s="199"/>
      <c r="Y11216" s="62"/>
      <c r="Z11216" s="105"/>
    </row>
    <row r="11217" spans="23:26" x14ac:dyDescent="0.25">
      <c r="W11217" s="104"/>
      <c r="X11217" s="199"/>
      <c r="Y11217" s="62"/>
      <c r="Z11217" s="105"/>
    </row>
    <row r="11218" spans="23:26" x14ac:dyDescent="0.25">
      <c r="W11218" s="104"/>
      <c r="X11218" s="199"/>
      <c r="Y11218" s="62"/>
      <c r="Z11218" s="105"/>
    </row>
    <row r="11219" spans="23:26" x14ac:dyDescent="0.25">
      <c r="W11219" s="104"/>
      <c r="X11219" s="199"/>
      <c r="Y11219" s="62"/>
      <c r="Z11219" s="105"/>
    </row>
    <row r="11220" spans="23:26" x14ac:dyDescent="0.25">
      <c r="W11220" s="104"/>
      <c r="X11220" s="199"/>
      <c r="Y11220" s="62"/>
      <c r="Z11220" s="105"/>
    </row>
    <row r="11221" spans="23:26" x14ac:dyDescent="0.25">
      <c r="W11221" s="104"/>
      <c r="X11221" s="199"/>
      <c r="Y11221" s="62"/>
      <c r="Z11221" s="105"/>
    </row>
    <row r="11222" spans="23:26" x14ac:dyDescent="0.25">
      <c r="W11222" s="104"/>
      <c r="X11222" s="199"/>
      <c r="Y11222" s="62"/>
      <c r="Z11222" s="105"/>
    </row>
    <row r="11223" spans="23:26" x14ac:dyDescent="0.25">
      <c r="W11223" s="104"/>
      <c r="X11223" s="199"/>
      <c r="Y11223" s="62"/>
      <c r="Z11223" s="105"/>
    </row>
    <row r="11224" spans="23:26" x14ac:dyDescent="0.25">
      <c r="W11224" s="104"/>
      <c r="X11224" s="199"/>
      <c r="Y11224" s="62"/>
      <c r="Z11224" s="105"/>
    </row>
    <row r="11225" spans="23:26" x14ac:dyDescent="0.25">
      <c r="W11225" s="104"/>
      <c r="X11225" s="199"/>
      <c r="Y11225" s="62"/>
      <c r="Z11225" s="105"/>
    </row>
    <row r="11226" spans="23:26" x14ac:dyDescent="0.25">
      <c r="W11226" s="104"/>
      <c r="X11226" s="199"/>
      <c r="Y11226" s="62"/>
      <c r="Z11226" s="105"/>
    </row>
    <row r="11227" spans="23:26" x14ac:dyDescent="0.25">
      <c r="W11227" s="104"/>
      <c r="X11227" s="199"/>
      <c r="Y11227" s="62"/>
      <c r="Z11227" s="105"/>
    </row>
    <row r="11228" spans="23:26" x14ac:dyDescent="0.25">
      <c r="W11228" s="104"/>
      <c r="X11228" s="199"/>
      <c r="Y11228" s="62"/>
      <c r="Z11228" s="105"/>
    </row>
    <row r="11229" spans="23:26" x14ac:dyDescent="0.25">
      <c r="W11229" s="104"/>
      <c r="X11229" s="199"/>
      <c r="Y11229" s="62"/>
      <c r="Z11229" s="105"/>
    </row>
    <row r="11230" spans="23:26" x14ac:dyDescent="0.25">
      <c r="W11230" s="104"/>
      <c r="X11230" s="199"/>
      <c r="Y11230" s="62"/>
      <c r="Z11230" s="105"/>
    </row>
    <row r="11231" spans="23:26" x14ac:dyDescent="0.25">
      <c r="W11231" s="104"/>
      <c r="X11231" s="199"/>
      <c r="Y11231" s="62"/>
      <c r="Z11231" s="105"/>
    </row>
    <row r="11232" spans="23:26" x14ac:dyDescent="0.25">
      <c r="W11232" s="104"/>
      <c r="X11232" s="199"/>
      <c r="Y11232" s="62"/>
      <c r="Z11232" s="105"/>
    </row>
    <row r="11233" spans="23:26" x14ac:dyDescent="0.25">
      <c r="W11233" s="104"/>
      <c r="X11233" s="199"/>
      <c r="Y11233" s="62"/>
      <c r="Z11233" s="105"/>
    </row>
    <row r="11234" spans="23:26" x14ac:dyDescent="0.25">
      <c r="W11234" s="104"/>
      <c r="X11234" s="199"/>
      <c r="Y11234" s="62"/>
      <c r="Z11234" s="105"/>
    </row>
    <row r="11235" spans="23:26" x14ac:dyDescent="0.25">
      <c r="W11235" s="104"/>
      <c r="X11235" s="199"/>
      <c r="Y11235" s="62"/>
      <c r="Z11235" s="105"/>
    </row>
    <row r="11236" spans="23:26" x14ac:dyDescent="0.25">
      <c r="W11236" s="104"/>
      <c r="X11236" s="199"/>
      <c r="Y11236" s="62"/>
      <c r="Z11236" s="105"/>
    </row>
    <row r="11237" spans="23:26" x14ac:dyDescent="0.25">
      <c r="W11237" s="104"/>
      <c r="X11237" s="199"/>
      <c r="Y11237" s="62"/>
      <c r="Z11237" s="105"/>
    </row>
    <row r="11238" spans="23:26" x14ac:dyDescent="0.25">
      <c r="W11238" s="104"/>
      <c r="X11238" s="199"/>
      <c r="Y11238" s="62"/>
      <c r="Z11238" s="105"/>
    </row>
    <row r="11239" spans="23:26" x14ac:dyDescent="0.25">
      <c r="W11239" s="104"/>
      <c r="X11239" s="199"/>
      <c r="Y11239" s="62"/>
      <c r="Z11239" s="105"/>
    </row>
    <row r="11240" spans="23:26" x14ac:dyDescent="0.25">
      <c r="W11240" s="104"/>
      <c r="X11240" s="199"/>
      <c r="Y11240" s="62"/>
      <c r="Z11240" s="105"/>
    </row>
    <row r="11241" spans="23:26" x14ac:dyDescent="0.25">
      <c r="W11241" s="104"/>
      <c r="X11241" s="199"/>
      <c r="Y11241" s="62"/>
      <c r="Z11241" s="105"/>
    </row>
    <row r="11242" spans="23:26" x14ac:dyDescent="0.25">
      <c r="W11242" s="104"/>
      <c r="X11242" s="199"/>
      <c r="Y11242" s="62"/>
      <c r="Z11242" s="105"/>
    </row>
    <row r="11243" spans="23:26" x14ac:dyDescent="0.25">
      <c r="W11243" s="104"/>
      <c r="X11243" s="199"/>
      <c r="Y11243" s="62"/>
      <c r="Z11243" s="105"/>
    </row>
    <row r="11244" spans="23:26" x14ac:dyDescent="0.25">
      <c r="W11244" s="104"/>
      <c r="X11244" s="199"/>
      <c r="Y11244" s="62"/>
      <c r="Z11244" s="105"/>
    </row>
    <row r="11245" spans="23:26" x14ac:dyDescent="0.25">
      <c r="W11245" s="104"/>
      <c r="X11245" s="199"/>
      <c r="Y11245" s="62"/>
      <c r="Z11245" s="105"/>
    </row>
    <row r="11246" spans="23:26" x14ac:dyDescent="0.25">
      <c r="W11246" s="104"/>
      <c r="X11246" s="199"/>
      <c r="Y11246" s="62"/>
      <c r="Z11246" s="105"/>
    </row>
    <row r="11247" spans="23:26" x14ac:dyDescent="0.25">
      <c r="W11247" s="104"/>
      <c r="X11247" s="199"/>
      <c r="Y11247" s="62"/>
      <c r="Z11247" s="105"/>
    </row>
    <row r="11248" spans="23:26" x14ac:dyDescent="0.25">
      <c r="W11248" s="104"/>
      <c r="X11248" s="199"/>
      <c r="Y11248" s="62"/>
      <c r="Z11248" s="105"/>
    </row>
    <row r="11249" spans="23:26" x14ac:dyDescent="0.25">
      <c r="W11249" s="104"/>
      <c r="X11249" s="199"/>
      <c r="Y11249" s="62"/>
      <c r="Z11249" s="105"/>
    </row>
    <row r="11250" spans="23:26" x14ac:dyDescent="0.25">
      <c r="W11250" s="104"/>
      <c r="X11250" s="199"/>
      <c r="Y11250" s="62"/>
      <c r="Z11250" s="105"/>
    </row>
    <row r="11251" spans="23:26" x14ac:dyDescent="0.25">
      <c r="W11251" s="104"/>
      <c r="X11251" s="199"/>
      <c r="Y11251" s="62"/>
      <c r="Z11251" s="105"/>
    </row>
    <row r="11252" spans="23:26" x14ac:dyDescent="0.25">
      <c r="W11252" s="104"/>
      <c r="X11252" s="199"/>
      <c r="Y11252" s="62"/>
      <c r="Z11252" s="105"/>
    </row>
    <row r="11253" spans="23:26" x14ac:dyDescent="0.25">
      <c r="W11253" s="104"/>
      <c r="X11253" s="199"/>
      <c r="Y11253" s="62"/>
      <c r="Z11253" s="105"/>
    </row>
    <row r="11254" spans="23:26" x14ac:dyDescent="0.25">
      <c r="W11254" s="104"/>
      <c r="X11254" s="199"/>
      <c r="Y11254" s="62"/>
      <c r="Z11254" s="105"/>
    </row>
    <row r="11255" spans="23:26" x14ac:dyDescent="0.25">
      <c r="W11255" s="104"/>
      <c r="X11255" s="199"/>
      <c r="Y11255" s="62"/>
      <c r="Z11255" s="105"/>
    </row>
    <row r="11256" spans="23:26" x14ac:dyDescent="0.25">
      <c r="W11256" s="104"/>
      <c r="X11256" s="199"/>
      <c r="Y11256" s="62"/>
      <c r="Z11256" s="105"/>
    </row>
    <row r="11257" spans="23:26" x14ac:dyDescent="0.25">
      <c r="W11257" s="104"/>
      <c r="X11257" s="199"/>
      <c r="Y11257" s="62"/>
      <c r="Z11257" s="105"/>
    </row>
    <row r="11258" spans="23:26" x14ac:dyDescent="0.25">
      <c r="W11258" s="104"/>
      <c r="X11258" s="199"/>
      <c r="Y11258" s="62"/>
      <c r="Z11258" s="105"/>
    </row>
    <row r="11259" spans="23:26" x14ac:dyDescent="0.25">
      <c r="W11259" s="104"/>
      <c r="X11259" s="199"/>
      <c r="Y11259" s="62"/>
      <c r="Z11259" s="105"/>
    </row>
    <row r="11260" spans="23:26" x14ac:dyDescent="0.25">
      <c r="W11260" s="104"/>
      <c r="X11260" s="199"/>
      <c r="Y11260" s="62"/>
      <c r="Z11260" s="105"/>
    </row>
    <row r="11261" spans="23:26" x14ac:dyDescent="0.25">
      <c r="W11261" s="104"/>
      <c r="X11261" s="199"/>
      <c r="Y11261" s="62"/>
      <c r="Z11261" s="105"/>
    </row>
    <row r="11262" spans="23:26" x14ac:dyDescent="0.25">
      <c r="W11262" s="104"/>
      <c r="X11262" s="199"/>
      <c r="Y11262" s="62"/>
      <c r="Z11262" s="105"/>
    </row>
    <row r="11263" spans="23:26" x14ac:dyDescent="0.25">
      <c r="W11263" s="104"/>
      <c r="X11263" s="199"/>
      <c r="Y11263" s="62"/>
      <c r="Z11263" s="105"/>
    </row>
    <row r="11264" spans="23:26" x14ac:dyDescent="0.25">
      <c r="W11264" s="104"/>
      <c r="X11264" s="199"/>
      <c r="Y11264" s="62"/>
      <c r="Z11264" s="105"/>
    </row>
    <row r="11265" spans="23:26" x14ac:dyDescent="0.25">
      <c r="W11265" s="104"/>
      <c r="X11265" s="199"/>
      <c r="Y11265" s="62"/>
      <c r="Z11265" s="105"/>
    </row>
    <row r="11266" spans="23:26" x14ac:dyDescent="0.25">
      <c r="W11266" s="104"/>
      <c r="X11266" s="199"/>
      <c r="Y11266" s="62"/>
      <c r="Z11266" s="105"/>
    </row>
    <row r="11267" spans="23:26" x14ac:dyDescent="0.25">
      <c r="W11267" s="104"/>
      <c r="X11267" s="199"/>
      <c r="Y11267" s="62"/>
      <c r="Z11267" s="105"/>
    </row>
    <row r="11268" spans="23:26" x14ac:dyDescent="0.25">
      <c r="W11268" s="104"/>
      <c r="X11268" s="199"/>
      <c r="Y11268" s="62"/>
      <c r="Z11268" s="105"/>
    </row>
    <row r="11269" spans="23:26" x14ac:dyDescent="0.25">
      <c r="W11269" s="104"/>
      <c r="X11269" s="199"/>
      <c r="Y11269" s="62"/>
      <c r="Z11269" s="105"/>
    </row>
    <row r="11270" spans="23:26" x14ac:dyDescent="0.25">
      <c r="W11270" s="104"/>
      <c r="X11270" s="199"/>
      <c r="Y11270" s="62"/>
      <c r="Z11270" s="105"/>
    </row>
    <row r="11271" spans="23:26" x14ac:dyDescent="0.25">
      <c r="W11271" s="104"/>
      <c r="X11271" s="199"/>
      <c r="Y11271" s="62"/>
      <c r="Z11271" s="105"/>
    </row>
    <row r="11272" spans="23:26" x14ac:dyDescent="0.25">
      <c r="W11272" s="104"/>
      <c r="X11272" s="199"/>
      <c r="Y11272" s="62"/>
      <c r="Z11272" s="105"/>
    </row>
    <row r="11273" spans="23:26" x14ac:dyDescent="0.25">
      <c r="W11273" s="104"/>
      <c r="X11273" s="199"/>
      <c r="Y11273" s="62"/>
      <c r="Z11273" s="105"/>
    </row>
    <row r="11274" spans="23:26" x14ac:dyDescent="0.25">
      <c r="W11274" s="104"/>
      <c r="X11274" s="199"/>
      <c r="Y11274" s="62"/>
      <c r="Z11274" s="105"/>
    </row>
    <row r="11275" spans="23:26" x14ac:dyDescent="0.25">
      <c r="W11275" s="104"/>
      <c r="X11275" s="199"/>
      <c r="Y11275" s="62"/>
      <c r="Z11275" s="105"/>
    </row>
    <row r="11276" spans="23:26" x14ac:dyDescent="0.25">
      <c r="W11276" s="104"/>
      <c r="X11276" s="199"/>
      <c r="Y11276" s="62"/>
      <c r="Z11276" s="105"/>
    </row>
    <row r="11277" spans="23:26" x14ac:dyDescent="0.25">
      <c r="W11277" s="104"/>
      <c r="X11277" s="199"/>
      <c r="Y11277" s="62"/>
      <c r="Z11277" s="105"/>
    </row>
    <row r="11278" spans="23:26" x14ac:dyDescent="0.25">
      <c r="W11278" s="104"/>
      <c r="X11278" s="199"/>
      <c r="Y11278" s="62"/>
      <c r="Z11278" s="105"/>
    </row>
    <row r="11279" spans="23:26" x14ac:dyDescent="0.25">
      <c r="W11279" s="104"/>
      <c r="X11279" s="199"/>
      <c r="Y11279" s="62"/>
      <c r="Z11279" s="105"/>
    </row>
    <row r="11280" spans="23:26" x14ac:dyDescent="0.25">
      <c r="W11280" s="104"/>
      <c r="X11280" s="199"/>
      <c r="Y11280" s="62"/>
      <c r="Z11280" s="105"/>
    </row>
    <row r="11281" spans="23:26" x14ac:dyDescent="0.25">
      <c r="W11281" s="104"/>
      <c r="X11281" s="199"/>
      <c r="Y11281" s="62"/>
      <c r="Z11281" s="105"/>
    </row>
    <row r="11282" spans="23:26" x14ac:dyDescent="0.25">
      <c r="W11282" s="104"/>
      <c r="X11282" s="199"/>
      <c r="Y11282" s="62"/>
      <c r="Z11282" s="105"/>
    </row>
    <row r="11283" spans="23:26" x14ac:dyDescent="0.25">
      <c r="W11283" s="104"/>
      <c r="X11283" s="199"/>
      <c r="Y11283" s="62"/>
      <c r="Z11283" s="105"/>
    </row>
    <row r="11284" spans="23:26" x14ac:dyDescent="0.25">
      <c r="W11284" s="104"/>
      <c r="X11284" s="199"/>
      <c r="Y11284" s="62"/>
      <c r="Z11284" s="105"/>
    </row>
    <row r="11285" spans="23:26" x14ac:dyDescent="0.25">
      <c r="W11285" s="104"/>
      <c r="X11285" s="199"/>
      <c r="Y11285" s="62"/>
      <c r="Z11285" s="105"/>
    </row>
    <row r="11286" spans="23:26" x14ac:dyDescent="0.25">
      <c r="W11286" s="104"/>
      <c r="X11286" s="199"/>
      <c r="Y11286" s="62"/>
      <c r="Z11286" s="105"/>
    </row>
    <row r="11287" spans="23:26" x14ac:dyDescent="0.25">
      <c r="W11287" s="104"/>
      <c r="X11287" s="199"/>
      <c r="Y11287" s="62"/>
      <c r="Z11287" s="105"/>
    </row>
    <row r="11288" spans="23:26" x14ac:dyDescent="0.25">
      <c r="W11288" s="104"/>
      <c r="X11288" s="199"/>
      <c r="Y11288" s="62"/>
      <c r="Z11288" s="105"/>
    </row>
    <row r="11289" spans="23:26" x14ac:dyDescent="0.25">
      <c r="W11289" s="104"/>
      <c r="X11289" s="199"/>
      <c r="Y11289" s="62"/>
      <c r="Z11289" s="105"/>
    </row>
    <row r="11290" spans="23:26" x14ac:dyDescent="0.25">
      <c r="W11290" s="104"/>
      <c r="X11290" s="199"/>
      <c r="Y11290" s="62"/>
      <c r="Z11290" s="105"/>
    </row>
    <row r="11291" spans="23:26" x14ac:dyDescent="0.25">
      <c r="W11291" s="104"/>
      <c r="X11291" s="199"/>
      <c r="Y11291" s="62"/>
      <c r="Z11291" s="105"/>
    </row>
    <row r="11292" spans="23:26" x14ac:dyDescent="0.25">
      <c r="W11292" s="104"/>
      <c r="X11292" s="199"/>
      <c r="Y11292" s="62"/>
      <c r="Z11292" s="105"/>
    </row>
    <row r="11293" spans="23:26" x14ac:dyDescent="0.25">
      <c r="W11293" s="104"/>
      <c r="X11293" s="199"/>
      <c r="Y11293" s="62"/>
      <c r="Z11293" s="105"/>
    </row>
    <row r="11294" spans="23:26" x14ac:dyDescent="0.25">
      <c r="W11294" s="104"/>
      <c r="X11294" s="199"/>
      <c r="Y11294" s="62"/>
      <c r="Z11294" s="105"/>
    </row>
    <row r="11295" spans="23:26" x14ac:dyDescent="0.25">
      <c r="W11295" s="104"/>
      <c r="X11295" s="199"/>
      <c r="Y11295" s="62"/>
      <c r="Z11295" s="105"/>
    </row>
    <row r="11296" spans="23:26" x14ac:dyDescent="0.25">
      <c r="W11296" s="104"/>
      <c r="X11296" s="199"/>
      <c r="Y11296" s="62"/>
      <c r="Z11296" s="105"/>
    </row>
    <row r="11297" spans="23:26" x14ac:dyDescent="0.25">
      <c r="W11297" s="104"/>
      <c r="X11297" s="199"/>
      <c r="Y11297" s="62"/>
      <c r="Z11297" s="105"/>
    </row>
    <row r="11298" spans="23:26" x14ac:dyDescent="0.25">
      <c r="W11298" s="104"/>
      <c r="X11298" s="199"/>
      <c r="Y11298" s="62"/>
      <c r="Z11298" s="105"/>
    </row>
    <row r="11299" spans="23:26" x14ac:dyDescent="0.25">
      <c r="W11299" s="104"/>
      <c r="X11299" s="199"/>
      <c r="Y11299" s="62"/>
      <c r="Z11299" s="105"/>
    </row>
    <row r="11300" spans="23:26" x14ac:dyDescent="0.25">
      <c r="W11300" s="104"/>
      <c r="X11300" s="199"/>
      <c r="Y11300" s="62"/>
      <c r="Z11300" s="105"/>
    </row>
    <row r="11301" spans="23:26" x14ac:dyDescent="0.25">
      <c r="W11301" s="104"/>
      <c r="X11301" s="199"/>
      <c r="Y11301" s="62"/>
      <c r="Z11301" s="105"/>
    </row>
    <row r="11302" spans="23:26" x14ac:dyDescent="0.25">
      <c r="W11302" s="104"/>
      <c r="X11302" s="199"/>
      <c r="Y11302" s="62"/>
      <c r="Z11302" s="105"/>
    </row>
    <row r="11303" spans="23:26" x14ac:dyDescent="0.25">
      <c r="W11303" s="104"/>
      <c r="X11303" s="199"/>
      <c r="Y11303" s="62"/>
      <c r="Z11303" s="105"/>
    </row>
    <row r="11304" spans="23:26" x14ac:dyDescent="0.25">
      <c r="W11304" s="104"/>
      <c r="X11304" s="199"/>
      <c r="Y11304" s="62"/>
      <c r="Z11304" s="105"/>
    </row>
    <row r="11305" spans="23:26" x14ac:dyDescent="0.25">
      <c r="W11305" s="104"/>
      <c r="X11305" s="199"/>
      <c r="Y11305" s="62"/>
      <c r="Z11305" s="105"/>
    </row>
    <row r="11306" spans="23:26" x14ac:dyDescent="0.25">
      <c r="W11306" s="104"/>
      <c r="X11306" s="199"/>
      <c r="Y11306" s="62"/>
      <c r="Z11306" s="105"/>
    </row>
    <row r="11307" spans="23:26" x14ac:dyDescent="0.25">
      <c r="W11307" s="104"/>
      <c r="X11307" s="199"/>
      <c r="Y11307" s="62"/>
      <c r="Z11307" s="105"/>
    </row>
    <row r="11308" spans="23:26" x14ac:dyDescent="0.25">
      <c r="W11308" s="104"/>
      <c r="X11308" s="199"/>
      <c r="Y11308" s="62"/>
      <c r="Z11308" s="105"/>
    </row>
    <row r="11309" spans="23:26" x14ac:dyDescent="0.25">
      <c r="W11309" s="104"/>
      <c r="X11309" s="199"/>
      <c r="Y11309" s="62"/>
      <c r="Z11309" s="105"/>
    </row>
    <row r="11310" spans="23:26" x14ac:dyDescent="0.25">
      <c r="W11310" s="104"/>
      <c r="X11310" s="199"/>
      <c r="Y11310" s="62"/>
      <c r="Z11310" s="105"/>
    </row>
    <row r="11311" spans="23:26" x14ac:dyDescent="0.25">
      <c r="W11311" s="104"/>
      <c r="X11311" s="199"/>
      <c r="Y11311" s="62"/>
      <c r="Z11311" s="105"/>
    </row>
    <row r="11312" spans="23:26" x14ac:dyDescent="0.25">
      <c r="W11312" s="104"/>
      <c r="X11312" s="199"/>
      <c r="Y11312" s="62"/>
      <c r="Z11312" s="105"/>
    </row>
    <row r="11313" spans="23:26" x14ac:dyDescent="0.25">
      <c r="W11313" s="104"/>
      <c r="X11313" s="199"/>
      <c r="Y11313" s="62"/>
      <c r="Z11313" s="105"/>
    </row>
    <row r="11314" spans="23:26" x14ac:dyDescent="0.25">
      <c r="W11314" s="104"/>
      <c r="X11314" s="199"/>
      <c r="Y11314" s="62"/>
      <c r="Z11314" s="105"/>
    </row>
    <row r="11315" spans="23:26" x14ac:dyDescent="0.25">
      <c r="W11315" s="104"/>
      <c r="X11315" s="199"/>
      <c r="Y11315" s="62"/>
      <c r="Z11315" s="105"/>
    </row>
    <row r="11316" spans="23:26" x14ac:dyDescent="0.25">
      <c r="W11316" s="104"/>
      <c r="X11316" s="199"/>
      <c r="Y11316" s="62"/>
      <c r="Z11316" s="105"/>
    </row>
    <row r="11317" spans="23:26" x14ac:dyDescent="0.25">
      <c r="W11317" s="104"/>
      <c r="X11317" s="199"/>
      <c r="Y11317" s="62"/>
      <c r="Z11317" s="105"/>
    </row>
    <row r="11318" spans="23:26" x14ac:dyDescent="0.25">
      <c r="W11318" s="104"/>
      <c r="X11318" s="199"/>
      <c r="Y11318" s="62"/>
      <c r="Z11318" s="105"/>
    </row>
    <row r="11319" spans="23:26" x14ac:dyDescent="0.25">
      <c r="W11319" s="104"/>
      <c r="X11319" s="199"/>
      <c r="Y11319" s="62"/>
      <c r="Z11319" s="105"/>
    </row>
    <row r="11320" spans="23:26" x14ac:dyDescent="0.25">
      <c r="W11320" s="104"/>
      <c r="X11320" s="199"/>
      <c r="Y11320" s="62"/>
      <c r="Z11320" s="105"/>
    </row>
    <row r="11321" spans="23:26" x14ac:dyDescent="0.25">
      <c r="W11321" s="104"/>
      <c r="X11321" s="199"/>
      <c r="Y11321" s="62"/>
      <c r="Z11321" s="105"/>
    </row>
    <row r="11322" spans="23:26" x14ac:dyDescent="0.25">
      <c r="W11322" s="104"/>
      <c r="X11322" s="199"/>
      <c r="Y11322" s="62"/>
      <c r="Z11322" s="105"/>
    </row>
    <row r="11323" spans="23:26" x14ac:dyDescent="0.25">
      <c r="W11323" s="104"/>
      <c r="X11323" s="199"/>
      <c r="Y11323" s="62"/>
      <c r="Z11323" s="105"/>
    </row>
    <row r="11324" spans="23:26" x14ac:dyDescent="0.25">
      <c r="W11324" s="104"/>
      <c r="X11324" s="199"/>
      <c r="Y11324" s="62"/>
      <c r="Z11324" s="105"/>
    </row>
    <row r="11325" spans="23:26" x14ac:dyDescent="0.25">
      <c r="W11325" s="104"/>
      <c r="X11325" s="199"/>
      <c r="Y11325" s="62"/>
      <c r="Z11325" s="105"/>
    </row>
    <row r="11326" spans="23:26" x14ac:dyDescent="0.25">
      <c r="W11326" s="104"/>
      <c r="X11326" s="199"/>
      <c r="Y11326" s="62"/>
      <c r="Z11326" s="105"/>
    </row>
    <row r="11327" spans="23:26" x14ac:dyDescent="0.25">
      <c r="W11327" s="104"/>
      <c r="X11327" s="199"/>
      <c r="Y11327" s="62"/>
      <c r="Z11327" s="105"/>
    </row>
    <row r="11328" spans="23:26" x14ac:dyDescent="0.25">
      <c r="W11328" s="104"/>
      <c r="X11328" s="199"/>
      <c r="Y11328" s="62"/>
      <c r="Z11328" s="105"/>
    </row>
    <row r="11329" spans="23:26" x14ac:dyDescent="0.25">
      <c r="W11329" s="104"/>
      <c r="X11329" s="199"/>
      <c r="Y11329" s="62"/>
      <c r="Z11329" s="105"/>
    </row>
    <row r="11330" spans="23:26" x14ac:dyDescent="0.25">
      <c r="W11330" s="104"/>
      <c r="X11330" s="199"/>
      <c r="Y11330" s="62"/>
      <c r="Z11330" s="105"/>
    </row>
    <row r="11331" spans="23:26" x14ac:dyDescent="0.25">
      <c r="W11331" s="104"/>
      <c r="X11331" s="199"/>
      <c r="Y11331" s="62"/>
      <c r="Z11331" s="105"/>
    </row>
    <row r="11332" spans="23:26" x14ac:dyDescent="0.25">
      <c r="W11332" s="104"/>
      <c r="X11332" s="199"/>
      <c r="Y11332" s="62"/>
      <c r="Z11332" s="105"/>
    </row>
    <row r="11333" spans="23:26" x14ac:dyDescent="0.25">
      <c r="W11333" s="104"/>
      <c r="X11333" s="199"/>
      <c r="Y11333" s="62"/>
      <c r="Z11333" s="105"/>
    </row>
    <row r="11334" spans="23:26" x14ac:dyDescent="0.25">
      <c r="W11334" s="104"/>
      <c r="X11334" s="199"/>
      <c r="Y11334" s="62"/>
      <c r="Z11334" s="105"/>
    </row>
    <row r="11335" spans="23:26" x14ac:dyDescent="0.25">
      <c r="W11335" s="104"/>
      <c r="X11335" s="199"/>
      <c r="Y11335" s="62"/>
      <c r="Z11335" s="105"/>
    </row>
    <row r="11336" spans="23:26" x14ac:dyDescent="0.25">
      <c r="W11336" s="104"/>
      <c r="X11336" s="199"/>
      <c r="Y11336" s="62"/>
      <c r="Z11336" s="105"/>
    </row>
    <row r="11337" spans="23:26" x14ac:dyDescent="0.25">
      <c r="W11337" s="104"/>
      <c r="X11337" s="199"/>
      <c r="Y11337" s="62"/>
      <c r="Z11337" s="105"/>
    </row>
    <row r="11338" spans="23:26" x14ac:dyDescent="0.25">
      <c r="W11338" s="104"/>
      <c r="X11338" s="199"/>
      <c r="Y11338" s="62"/>
      <c r="Z11338" s="105"/>
    </row>
    <row r="11339" spans="23:26" x14ac:dyDescent="0.25">
      <c r="W11339" s="104"/>
      <c r="X11339" s="199"/>
      <c r="Y11339" s="62"/>
      <c r="Z11339" s="105"/>
    </row>
    <row r="11340" spans="23:26" x14ac:dyDescent="0.25">
      <c r="W11340" s="104"/>
      <c r="X11340" s="199"/>
      <c r="Y11340" s="62"/>
      <c r="Z11340" s="105"/>
    </row>
    <row r="11341" spans="23:26" x14ac:dyDescent="0.25">
      <c r="W11341" s="104"/>
      <c r="X11341" s="199"/>
      <c r="Y11341" s="62"/>
      <c r="Z11341" s="105"/>
    </row>
    <row r="11342" spans="23:26" x14ac:dyDescent="0.25">
      <c r="W11342" s="104"/>
      <c r="X11342" s="199"/>
      <c r="Y11342" s="62"/>
      <c r="Z11342" s="105"/>
    </row>
    <row r="11343" spans="23:26" x14ac:dyDescent="0.25">
      <c r="W11343" s="104"/>
      <c r="X11343" s="199"/>
      <c r="Y11343" s="62"/>
      <c r="Z11343" s="105"/>
    </row>
    <row r="11344" spans="23:26" x14ac:dyDescent="0.25">
      <c r="W11344" s="104"/>
      <c r="X11344" s="199"/>
      <c r="Y11344" s="62"/>
      <c r="Z11344" s="105"/>
    </row>
    <row r="11345" spans="23:26" x14ac:dyDescent="0.25">
      <c r="W11345" s="104"/>
      <c r="X11345" s="199"/>
      <c r="Y11345" s="62"/>
      <c r="Z11345" s="105"/>
    </row>
    <row r="11346" spans="23:26" x14ac:dyDescent="0.25">
      <c r="W11346" s="104"/>
      <c r="X11346" s="199"/>
      <c r="Y11346" s="62"/>
      <c r="Z11346" s="105"/>
    </row>
    <row r="11347" spans="23:26" x14ac:dyDescent="0.25">
      <c r="W11347" s="104"/>
      <c r="X11347" s="199"/>
      <c r="Y11347" s="62"/>
      <c r="Z11347" s="105"/>
    </row>
    <row r="11348" spans="23:26" x14ac:dyDescent="0.25">
      <c r="W11348" s="104"/>
      <c r="X11348" s="199"/>
      <c r="Y11348" s="62"/>
      <c r="Z11348" s="105"/>
    </row>
    <row r="11349" spans="23:26" x14ac:dyDescent="0.25">
      <c r="W11349" s="104"/>
      <c r="X11349" s="199"/>
      <c r="Y11349" s="62"/>
      <c r="Z11349" s="105"/>
    </row>
    <row r="11350" spans="23:26" x14ac:dyDescent="0.25">
      <c r="W11350" s="104"/>
      <c r="X11350" s="199"/>
      <c r="Y11350" s="62"/>
      <c r="Z11350" s="105"/>
    </row>
    <row r="11351" spans="23:26" x14ac:dyDescent="0.25">
      <c r="W11351" s="104"/>
      <c r="X11351" s="199"/>
      <c r="Y11351" s="62"/>
      <c r="Z11351" s="105"/>
    </row>
    <row r="11352" spans="23:26" x14ac:dyDescent="0.25">
      <c r="W11352" s="104"/>
      <c r="X11352" s="199"/>
      <c r="Y11352" s="62"/>
      <c r="Z11352" s="105"/>
    </row>
    <row r="11353" spans="23:26" x14ac:dyDescent="0.25">
      <c r="W11353" s="104"/>
      <c r="X11353" s="199"/>
      <c r="Y11353" s="62"/>
      <c r="Z11353" s="105"/>
    </row>
    <row r="11354" spans="23:26" x14ac:dyDescent="0.25">
      <c r="W11354" s="104"/>
      <c r="X11354" s="199"/>
      <c r="Y11354" s="62"/>
      <c r="Z11354" s="105"/>
    </row>
    <row r="11355" spans="23:26" x14ac:dyDescent="0.25">
      <c r="W11355" s="104"/>
      <c r="X11355" s="199"/>
      <c r="Y11355" s="62"/>
      <c r="Z11355" s="105"/>
    </row>
    <row r="11356" spans="23:26" x14ac:dyDescent="0.25">
      <c r="W11356" s="104"/>
      <c r="X11356" s="199"/>
      <c r="Y11356" s="62"/>
      <c r="Z11356" s="105"/>
    </row>
    <row r="11357" spans="23:26" x14ac:dyDescent="0.25">
      <c r="W11357" s="104"/>
      <c r="X11357" s="199"/>
      <c r="Y11357" s="62"/>
      <c r="Z11357" s="105"/>
    </row>
    <row r="11358" spans="23:26" x14ac:dyDescent="0.25">
      <c r="W11358" s="104"/>
      <c r="X11358" s="199"/>
      <c r="Y11358" s="62"/>
      <c r="Z11358" s="105"/>
    </row>
    <row r="11359" spans="23:26" x14ac:dyDescent="0.25">
      <c r="W11359" s="104"/>
      <c r="X11359" s="199"/>
      <c r="Y11359" s="62"/>
      <c r="Z11359" s="105"/>
    </row>
    <row r="11360" spans="23:26" x14ac:dyDescent="0.25">
      <c r="W11360" s="104"/>
      <c r="X11360" s="199"/>
      <c r="Y11360" s="62"/>
      <c r="Z11360" s="105"/>
    </row>
    <row r="11361" spans="23:26" x14ac:dyDescent="0.25">
      <c r="W11361" s="104"/>
      <c r="X11361" s="199"/>
      <c r="Y11361" s="62"/>
      <c r="Z11361" s="105"/>
    </row>
    <row r="11362" spans="23:26" x14ac:dyDescent="0.25">
      <c r="W11362" s="104"/>
      <c r="X11362" s="199"/>
      <c r="Y11362" s="62"/>
      <c r="Z11362" s="105"/>
    </row>
    <row r="11363" spans="23:26" x14ac:dyDescent="0.25">
      <c r="W11363" s="104"/>
      <c r="X11363" s="199"/>
      <c r="Y11363" s="62"/>
      <c r="Z11363" s="105"/>
    </row>
    <row r="11364" spans="23:26" x14ac:dyDescent="0.25">
      <c r="W11364" s="104"/>
      <c r="X11364" s="199"/>
      <c r="Y11364" s="62"/>
      <c r="Z11364" s="105"/>
    </row>
    <row r="11365" spans="23:26" x14ac:dyDescent="0.25">
      <c r="W11365" s="104"/>
      <c r="X11365" s="199"/>
      <c r="Y11365" s="62"/>
      <c r="Z11365" s="105"/>
    </row>
    <row r="11366" spans="23:26" x14ac:dyDescent="0.25">
      <c r="W11366" s="104"/>
      <c r="X11366" s="199"/>
      <c r="Y11366" s="62"/>
      <c r="Z11366" s="105"/>
    </row>
    <row r="11367" spans="23:26" x14ac:dyDescent="0.25">
      <c r="W11367" s="104"/>
      <c r="X11367" s="199"/>
      <c r="Y11367" s="62"/>
      <c r="Z11367" s="105"/>
    </row>
    <row r="11368" spans="23:26" x14ac:dyDescent="0.25">
      <c r="W11368" s="104"/>
      <c r="X11368" s="199"/>
      <c r="Y11368" s="62"/>
      <c r="Z11368" s="105"/>
    </row>
    <row r="11369" spans="23:26" x14ac:dyDescent="0.25">
      <c r="W11369" s="104"/>
      <c r="X11369" s="199"/>
      <c r="Y11369" s="62"/>
      <c r="Z11369" s="105"/>
    </row>
    <row r="11370" spans="23:26" x14ac:dyDescent="0.25">
      <c r="W11370" s="104"/>
      <c r="X11370" s="199"/>
      <c r="Y11370" s="62"/>
      <c r="Z11370" s="105"/>
    </row>
    <row r="11371" spans="23:26" x14ac:dyDescent="0.25">
      <c r="W11371" s="104"/>
      <c r="X11371" s="199"/>
      <c r="Y11371" s="62"/>
      <c r="Z11371" s="105"/>
    </row>
    <row r="11372" spans="23:26" x14ac:dyDescent="0.25">
      <c r="W11372" s="104"/>
      <c r="X11372" s="199"/>
      <c r="Y11372" s="62"/>
      <c r="Z11372" s="105"/>
    </row>
    <row r="11373" spans="23:26" x14ac:dyDescent="0.25">
      <c r="W11373" s="104"/>
      <c r="X11373" s="199"/>
      <c r="Y11373" s="62"/>
      <c r="Z11373" s="105"/>
    </row>
    <row r="11374" spans="23:26" x14ac:dyDescent="0.25">
      <c r="W11374" s="104"/>
      <c r="X11374" s="199"/>
      <c r="Y11374" s="62"/>
      <c r="Z11374" s="105"/>
    </row>
    <row r="11375" spans="23:26" x14ac:dyDescent="0.25">
      <c r="W11375" s="104"/>
      <c r="X11375" s="199"/>
      <c r="Y11375" s="62"/>
      <c r="Z11375" s="105"/>
    </row>
    <row r="11376" spans="23:26" x14ac:dyDescent="0.25">
      <c r="W11376" s="104"/>
      <c r="X11376" s="199"/>
      <c r="Y11376" s="62"/>
      <c r="Z11376" s="105"/>
    </row>
    <row r="11377" spans="23:26" x14ac:dyDescent="0.25">
      <c r="W11377" s="104"/>
      <c r="X11377" s="199"/>
      <c r="Y11377" s="62"/>
      <c r="Z11377" s="105"/>
    </row>
    <row r="11378" spans="23:26" x14ac:dyDescent="0.25">
      <c r="W11378" s="104"/>
      <c r="X11378" s="199"/>
      <c r="Y11378" s="62"/>
      <c r="Z11378" s="105"/>
    </row>
    <row r="11379" spans="23:26" x14ac:dyDescent="0.25">
      <c r="W11379" s="104"/>
      <c r="X11379" s="199"/>
      <c r="Y11379" s="62"/>
      <c r="Z11379" s="105"/>
    </row>
    <row r="11380" spans="23:26" x14ac:dyDescent="0.25">
      <c r="W11380" s="104"/>
      <c r="X11380" s="199"/>
      <c r="Y11380" s="62"/>
      <c r="Z11380" s="105"/>
    </row>
    <row r="11381" spans="23:26" x14ac:dyDescent="0.25">
      <c r="W11381" s="104"/>
      <c r="X11381" s="199"/>
      <c r="Y11381" s="62"/>
      <c r="Z11381" s="105"/>
    </row>
    <row r="11382" spans="23:26" x14ac:dyDescent="0.25">
      <c r="W11382" s="104"/>
      <c r="X11382" s="199"/>
      <c r="Y11382" s="62"/>
      <c r="Z11382" s="105"/>
    </row>
    <row r="11383" spans="23:26" x14ac:dyDescent="0.25">
      <c r="W11383" s="104"/>
      <c r="X11383" s="199"/>
      <c r="Y11383" s="62"/>
      <c r="Z11383" s="105"/>
    </row>
    <row r="11384" spans="23:26" x14ac:dyDescent="0.25">
      <c r="W11384" s="104"/>
      <c r="X11384" s="199"/>
      <c r="Y11384" s="62"/>
      <c r="Z11384" s="105"/>
    </row>
    <row r="11385" spans="23:26" x14ac:dyDescent="0.25">
      <c r="W11385" s="104"/>
      <c r="X11385" s="199"/>
      <c r="Y11385" s="62"/>
      <c r="Z11385" s="105"/>
    </row>
    <row r="11386" spans="23:26" x14ac:dyDescent="0.25">
      <c r="W11386" s="104"/>
      <c r="X11386" s="199"/>
      <c r="Y11386" s="62"/>
      <c r="Z11386" s="105"/>
    </row>
    <row r="11387" spans="23:26" x14ac:dyDescent="0.25">
      <c r="W11387" s="104"/>
      <c r="X11387" s="199"/>
      <c r="Y11387" s="62"/>
      <c r="Z11387" s="105"/>
    </row>
    <row r="11388" spans="23:26" x14ac:dyDescent="0.25">
      <c r="W11388" s="104"/>
      <c r="X11388" s="199"/>
      <c r="Y11388" s="62"/>
      <c r="Z11388" s="105"/>
    </row>
    <row r="11389" spans="23:26" x14ac:dyDescent="0.25">
      <c r="W11389" s="104"/>
      <c r="X11389" s="199"/>
      <c r="Y11389" s="62"/>
      <c r="Z11389" s="105"/>
    </row>
    <row r="11390" spans="23:26" x14ac:dyDescent="0.25">
      <c r="W11390" s="104"/>
      <c r="X11390" s="199"/>
      <c r="Y11390" s="62"/>
      <c r="Z11390" s="105"/>
    </row>
    <row r="11391" spans="23:26" x14ac:dyDescent="0.25">
      <c r="W11391" s="104"/>
      <c r="X11391" s="199"/>
      <c r="Y11391" s="62"/>
      <c r="Z11391" s="105"/>
    </row>
    <row r="11392" spans="23:26" x14ac:dyDescent="0.25">
      <c r="W11392" s="104"/>
      <c r="X11392" s="199"/>
      <c r="Y11392" s="62"/>
      <c r="Z11392" s="105"/>
    </row>
    <row r="11393" spans="23:26" x14ac:dyDescent="0.25">
      <c r="W11393" s="104"/>
      <c r="X11393" s="199"/>
      <c r="Y11393" s="62"/>
      <c r="Z11393" s="105"/>
    </row>
    <row r="11394" spans="23:26" x14ac:dyDescent="0.25">
      <c r="W11394" s="104"/>
      <c r="X11394" s="199"/>
      <c r="Y11394" s="62"/>
      <c r="Z11394" s="105"/>
    </row>
    <row r="11395" spans="23:26" x14ac:dyDescent="0.25">
      <c r="W11395" s="104"/>
      <c r="X11395" s="199"/>
      <c r="Y11395" s="62"/>
      <c r="Z11395" s="105"/>
    </row>
    <row r="11396" spans="23:26" x14ac:dyDescent="0.25">
      <c r="W11396" s="104"/>
      <c r="X11396" s="199"/>
      <c r="Y11396" s="62"/>
      <c r="Z11396" s="105"/>
    </row>
    <row r="11397" spans="23:26" x14ac:dyDescent="0.25">
      <c r="W11397" s="104"/>
      <c r="X11397" s="199"/>
      <c r="Y11397" s="62"/>
      <c r="Z11397" s="105"/>
    </row>
    <row r="11398" spans="23:26" x14ac:dyDescent="0.25">
      <c r="W11398" s="104"/>
      <c r="X11398" s="199"/>
      <c r="Y11398" s="62"/>
      <c r="Z11398" s="105"/>
    </row>
    <row r="11399" spans="23:26" x14ac:dyDescent="0.25">
      <c r="W11399" s="104"/>
      <c r="X11399" s="199"/>
      <c r="Y11399" s="62"/>
      <c r="Z11399" s="105"/>
    </row>
    <row r="11400" spans="23:26" x14ac:dyDescent="0.25">
      <c r="W11400" s="104"/>
      <c r="X11400" s="199"/>
      <c r="Y11400" s="62"/>
      <c r="Z11400" s="105"/>
    </row>
    <row r="11401" spans="23:26" x14ac:dyDescent="0.25">
      <c r="W11401" s="104"/>
      <c r="X11401" s="199"/>
      <c r="Y11401" s="62"/>
      <c r="Z11401" s="105"/>
    </row>
    <row r="11402" spans="23:26" x14ac:dyDescent="0.25">
      <c r="W11402" s="104"/>
      <c r="X11402" s="199"/>
      <c r="Y11402" s="62"/>
      <c r="Z11402" s="105"/>
    </row>
    <row r="11403" spans="23:26" x14ac:dyDescent="0.25">
      <c r="W11403" s="104"/>
      <c r="X11403" s="199"/>
      <c r="Y11403" s="62"/>
      <c r="Z11403" s="105"/>
    </row>
    <row r="11404" spans="23:26" x14ac:dyDescent="0.25">
      <c r="W11404" s="104"/>
      <c r="X11404" s="199"/>
      <c r="Y11404" s="62"/>
      <c r="Z11404" s="105"/>
    </row>
    <row r="11405" spans="23:26" x14ac:dyDescent="0.25">
      <c r="W11405" s="104"/>
      <c r="X11405" s="199"/>
      <c r="Y11405" s="62"/>
      <c r="Z11405" s="105"/>
    </row>
    <row r="11406" spans="23:26" x14ac:dyDescent="0.25">
      <c r="W11406" s="104"/>
      <c r="X11406" s="199"/>
      <c r="Y11406" s="62"/>
      <c r="Z11406" s="105"/>
    </row>
    <row r="11407" spans="23:26" x14ac:dyDescent="0.25">
      <c r="W11407" s="104"/>
      <c r="X11407" s="199"/>
      <c r="Y11407" s="62"/>
      <c r="Z11407" s="105"/>
    </row>
    <row r="11408" spans="23:26" x14ac:dyDescent="0.25">
      <c r="W11408" s="104"/>
      <c r="X11408" s="199"/>
      <c r="Y11408" s="62"/>
      <c r="Z11408" s="105"/>
    </row>
    <row r="11409" spans="23:26" x14ac:dyDescent="0.25">
      <c r="W11409" s="104"/>
      <c r="X11409" s="199"/>
      <c r="Y11409" s="62"/>
      <c r="Z11409" s="105"/>
    </row>
    <row r="11410" spans="23:26" x14ac:dyDescent="0.25">
      <c r="W11410" s="104"/>
      <c r="X11410" s="199"/>
      <c r="Y11410" s="62"/>
      <c r="Z11410" s="105"/>
    </row>
    <row r="11411" spans="23:26" x14ac:dyDescent="0.25">
      <c r="W11411" s="104"/>
      <c r="X11411" s="199"/>
      <c r="Y11411" s="62"/>
      <c r="Z11411" s="105"/>
    </row>
    <row r="11412" spans="23:26" x14ac:dyDescent="0.25">
      <c r="W11412" s="104"/>
      <c r="X11412" s="199"/>
      <c r="Y11412" s="62"/>
      <c r="Z11412" s="105"/>
    </row>
    <row r="11413" spans="23:26" x14ac:dyDescent="0.25">
      <c r="W11413" s="104"/>
      <c r="X11413" s="199"/>
      <c r="Y11413" s="62"/>
      <c r="Z11413" s="105"/>
    </row>
    <row r="11414" spans="23:26" x14ac:dyDescent="0.25">
      <c r="W11414" s="104"/>
      <c r="X11414" s="199"/>
      <c r="Y11414" s="62"/>
      <c r="Z11414" s="105"/>
    </row>
    <row r="11415" spans="23:26" x14ac:dyDescent="0.25">
      <c r="W11415" s="104"/>
      <c r="X11415" s="199"/>
      <c r="Y11415" s="62"/>
      <c r="Z11415" s="105"/>
    </row>
    <row r="11416" spans="23:26" x14ac:dyDescent="0.25">
      <c r="W11416" s="104"/>
      <c r="X11416" s="199"/>
      <c r="Y11416" s="62"/>
      <c r="Z11416" s="105"/>
    </row>
    <row r="11417" spans="23:26" x14ac:dyDescent="0.25">
      <c r="W11417" s="104"/>
      <c r="X11417" s="199"/>
      <c r="Y11417" s="62"/>
      <c r="Z11417" s="105"/>
    </row>
    <row r="11418" spans="23:26" x14ac:dyDescent="0.25">
      <c r="W11418" s="104"/>
      <c r="X11418" s="199"/>
      <c r="Y11418" s="62"/>
      <c r="Z11418" s="105"/>
    </row>
    <row r="11419" spans="23:26" x14ac:dyDescent="0.25">
      <c r="W11419" s="104"/>
      <c r="X11419" s="199"/>
      <c r="Y11419" s="62"/>
      <c r="Z11419" s="105"/>
    </row>
    <row r="11420" spans="23:26" x14ac:dyDescent="0.25">
      <c r="W11420" s="104"/>
      <c r="X11420" s="199"/>
      <c r="Y11420" s="62"/>
      <c r="Z11420" s="105"/>
    </row>
    <row r="11421" spans="23:26" x14ac:dyDescent="0.25">
      <c r="W11421" s="104"/>
      <c r="X11421" s="199"/>
      <c r="Y11421" s="62"/>
      <c r="Z11421" s="105"/>
    </row>
    <row r="11422" spans="23:26" x14ac:dyDescent="0.25">
      <c r="W11422" s="104"/>
      <c r="X11422" s="199"/>
      <c r="Y11422" s="62"/>
      <c r="Z11422" s="105"/>
    </row>
    <row r="11423" spans="23:26" x14ac:dyDescent="0.25">
      <c r="W11423" s="104"/>
      <c r="X11423" s="199"/>
      <c r="Y11423" s="62"/>
      <c r="Z11423" s="105"/>
    </row>
    <row r="11424" spans="23:26" x14ac:dyDescent="0.25">
      <c r="W11424" s="104"/>
      <c r="X11424" s="199"/>
      <c r="Y11424" s="62"/>
      <c r="Z11424" s="105"/>
    </row>
    <row r="11425" spans="23:26" x14ac:dyDescent="0.25">
      <c r="W11425" s="104"/>
      <c r="X11425" s="199"/>
      <c r="Y11425" s="62"/>
      <c r="Z11425" s="105"/>
    </row>
    <row r="11426" spans="23:26" x14ac:dyDescent="0.25">
      <c r="W11426" s="104"/>
      <c r="X11426" s="199"/>
      <c r="Y11426" s="62"/>
      <c r="Z11426" s="105"/>
    </row>
    <row r="11427" spans="23:26" x14ac:dyDescent="0.25">
      <c r="W11427" s="104"/>
      <c r="X11427" s="199"/>
      <c r="Y11427" s="62"/>
      <c r="Z11427" s="105"/>
    </row>
    <row r="11428" spans="23:26" x14ac:dyDescent="0.25">
      <c r="W11428" s="104"/>
      <c r="X11428" s="199"/>
      <c r="Y11428" s="62"/>
      <c r="Z11428" s="105"/>
    </row>
    <row r="11429" spans="23:26" x14ac:dyDescent="0.25">
      <c r="W11429" s="104"/>
      <c r="X11429" s="199"/>
      <c r="Y11429" s="62"/>
      <c r="Z11429" s="105"/>
    </row>
    <row r="11430" spans="23:26" x14ac:dyDescent="0.25">
      <c r="W11430" s="104"/>
      <c r="X11430" s="199"/>
      <c r="Y11430" s="62"/>
      <c r="Z11430" s="105"/>
    </row>
    <row r="11431" spans="23:26" x14ac:dyDescent="0.25">
      <c r="W11431" s="104"/>
      <c r="X11431" s="199"/>
      <c r="Y11431" s="62"/>
      <c r="Z11431" s="105"/>
    </row>
    <row r="11432" spans="23:26" x14ac:dyDescent="0.25">
      <c r="W11432" s="104"/>
      <c r="X11432" s="199"/>
      <c r="Y11432" s="62"/>
      <c r="Z11432" s="105"/>
    </row>
    <row r="11433" spans="23:26" x14ac:dyDescent="0.25">
      <c r="W11433" s="104"/>
      <c r="X11433" s="199"/>
      <c r="Y11433" s="62"/>
      <c r="Z11433" s="105"/>
    </row>
    <row r="11434" spans="23:26" x14ac:dyDescent="0.25">
      <c r="W11434" s="104"/>
      <c r="X11434" s="199"/>
      <c r="Y11434" s="62"/>
      <c r="Z11434" s="105"/>
    </row>
    <row r="11435" spans="23:26" x14ac:dyDescent="0.25">
      <c r="W11435" s="104"/>
      <c r="X11435" s="199"/>
      <c r="Y11435" s="62"/>
      <c r="Z11435" s="105"/>
    </row>
    <row r="11436" spans="23:26" x14ac:dyDescent="0.25">
      <c r="W11436" s="104"/>
      <c r="X11436" s="199"/>
      <c r="Y11436" s="62"/>
      <c r="Z11436" s="105"/>
    </row>
    <row r="11437" spans="23:26" x14ac:dyDescent="0.25">
      <c r="W11437" s="104"/>
      <c r="X11437" s="199"/>
      <c r="Y11437" s="62"/>
      <c r="Z11437" s="105"/>
    </row>
    <row r="11438" spans="23:26" x14ac:dyDescent="0.25">
      <c r="W11438" s="104"/>
      <c r="X11438" s="199"/>
      <c r="Y11438" s="62"/>
      <c r="Z11438" s="105"/>
    </row>
    <row r="11439" spans="23:26" x14ac:dyDescent="0.25">
      <c r="W11439" s="104"/>
      <c r="X11439" s="199"/>
      <c r="Y11439" s="62"/>
      <c r="Z11439" s="105"/>
    </row>
    <row r="11440" spans="23:26" x14ac:dyDescent="0.25">
      <c r="W11440" s="104"/>
      <c r="X11440" s="199"/>
      <c r="Y11440" s="62"/>
      <c r="Z11440" s="105"/>
    </row>
    <row r="11441" spans="23:26" x14ac:dyDescent="0.25">
      <c r="W11441" s="104"/>
      <c r="X11441" s="199"/>
      <c r="Y11441" s="62"/>
      <c r="Z11441" s="105"/>
    </row>
    <row r="11442" spans="23:26" x14ac:dyDescent="0.25">
      <c r="W11442" s="104"/>
      <c r="X11442" s="199"/>
      <c r="Y11442" s="62"/>
      <c r="Z11442" s="105"/>
    </row>
    <row r="11443" spans="23:26" x14ac:dyDescent="0.25">
      <c r="W11443" s="104"/>
      <c r="X11443" s="199"/>
      <c r="Y11443" s="62"/>
      <c r="Z11443" s="105"/>
    </row>
    <row r="11444" spans="23:26" x14ac:dyDescent="0.25">
      <c r="W11444" s="104"/>
      <c r="X11444" s="199"/>
      <c r="Y11444" s="62"/>
      <c r="Z11444" s="105"/>
    </row>
    <row r="11445" spans="23:26" x14ac:dyDescent="0.25">
      <c r="W11445" s="104"/>
      <c r="X11445" s="199"/>
      <c r="Y11445" s="62"/>
      <c r="Z11445" s="105"/>
    </row>
    <row r="11446" spans="23:26" x14ac:dyDescent="0.25">
      <c r="W11446" s="104"/>
      <c r="X11446" s="199"/>
      <c r="Y11446" s="62"/>
      <c r="Z11446" s="105"/>
    </row>
    <row r="11447" spans="23:26" x14ac:dyDescent="0.25">
      <c r="W11447" s="104"/>
      <c r="X11447" s="199"/>
      <c r="Y11447" s="62"/>
      <c r="Z11447" s="105"/>
    </row>
    <row r="11448" spans="23:26" x14ac:dyDescent="0.25">
      <c r="W11448" s="104"/>
      <c r="X11448" s="199"/>
      <c r="Y11448" s="62"/>
      <c r="Z11448" s="105"/>
    </row>
    <row r="11449" spans="23:26" x14ac:dyDescent="0.25">
      <c r="W11449" s="104"/>
      <c r="X11449" s="199"/>
      <c r="Y11449" s="62"/>
      <c r="Z11449" s="105"/>
    </row>
    <row r="11450" spans="23:26" x14ac:dyDescent="0.25">
      <c r="W11450" s="104"/>
      <c r="X11450" s="199"/>
      <c r="Y11450" s="62"/>
      <c r="Z11450" s="105"/>
    </row>
    <row r="11451" spans="23:26" x14ac:dyDescent="0.25">
      <c r="W11451" s="104"/>
      <c r="X11451" s="199"/>
      <c r="Y11451" s="62"/>
      <c r="Z11451" s="105"/>
    </row>
    <row r="11452" spans="23:26" x14ac:dyDescent="0.25">
      <c r="W11452" s="104"/>
      <c r="X11452" s="199"/>
      <c r="Y11452" s="62"/>
      <c r="Z11452" s="105"/>
    </row>
    <row r="11453" spans="23:26" x14ac:dyDescent="0.25">
      <c r="W11453" s="104"/>
      <c r="X11453" s="199"/>
      <c r="Y11453" s="62"/>
      <c r="Z11453" s="105"/>
    </row>
    <row r="11454" spans="23:26" x14ac:dyDescent="0.25">
      <c r="W11454" s="104"/>
      <c r="X11454" s="199"/>
      <c r="Y11454" s="62"/>
      <c r="Z11454" s="105"/>
    </row>
    <row r="11455" spans="23:26" x14ac:dyDescent="0.25">
      <c r="W11455" s="104"/>
      <c r="X11455" s="199"/>
      <c r="Y11455" s="62"/>
      <c r="Z11455" s="105"/>
    </row>
    <row r="11456" spans="23:26" x14ac:dyDescent="0.25">
      <c r="W11456" s="104"/>
      <c r="X11456" s="199"/>
      <c r="Y11456" s="62"/>
      <c r="Z11456" s="105"/>
    </row>
    <row r="11457" spans="23:26" x14ac:dyDescent="0.25">
      <c r="W11457" s="104"/>
      <c r="X11457" s="199"/>
      <c r="Y11457" s="62"/>
      <c r="Z11457" s="105"/>
    </row>
    <row r="11458" spans="23:26" x14ac:dyDescent="0.25">
      <c r="W11458" s="104"/>
      <c r="X11458" s="199"/>
      <c r="Y11458" s="62"/>
      <c r="Z11458" s="105"/>
    </row>
    <row r="11459" spans="23:26" x14ac:dyDescent="0.25">
      <c r="W11459" s="104"/>
      <c r="X11459" s="199"/>
      <c r="Y11459" s="62"/>
      <c r="Z11459" s="105"/>
    </row>
    <row r="11460" spans="23:26" x14ac:dyDescent="0.25">
      <c r="W11460" s="104"/>
      <c r="X11460" s="199"/>
      <c r="Y11460" s="62"/>
      <c r="Z11460" s="105"/>
    </row>
    <row r="11461" spans="23:26" x14ac:dyDescent="0.25">
      <c r="W11461" s="104"/>
      <c r="X11461" s="199"/>
      <c r="Y11461" s="62"/>
      <c r="Z11461" s="105"/>
    </row>
    <row r="11462" spans="23:26" x14ac:dyDescent="0.25">
      <c r="W11462" s="104"/>
      <c r="X11462" s="199"/>
      <c r="Y11462" s="62"/>
      <c r="Z11462" s="105"/>
    </row>
    <row r="11463" spans="23:26" x14ac:dyDescent="0.25">
      <c r="W11463" s="104"/>
      <c r="X11463" s="199"/>
      <c r="Y11463" s="62"/>
      <c r="Z11463" s="105"/>
    </row>
    <row r="11464" spans="23:26" x14ac:dyDescent="0.25">
      <c r="W11464" s="104"/>
      <c r="X11464" s="199"/>
      <c r="Y11464" s="62"/>
      <c r="Z11464" s="105"/>
    </row>
    <row r="11465" spans="23:26" x14ac:dyDescent="0.25">
      <c r="W11465" s="104"/>
      <c r="X11465" s="199"/>
      <c r="Y11465" s="62"/>
      <c r="Z11465" s="105"/>
    </row>
    <row r="11466" spans="23:26" x14ac:dyDescent="0.25">
      <c r="W11466" s="104"/>
      <c r="X11466" s="199"/>
      <c r="Y11466" s="62"/>
      <c r="Z11466" s="105"/>
    </row>
    <row r="11467" spans="23:26" x14ac:dyDescent="0.25">
      <c r="W11467" s="104"/>
      <c r="X11467" s="199"/>
      <c r="Y11467" s="62"/>
      <c r="Z11467" s="105"/>
    </row>
    <row r="11468" spans="23:26" x14ac:dyDescent="0.25">
      <c r="W11468" s="104"/>
      <c r="X11468" s="199"/>
      <c r="Y11468" s="62"/>
      <c r="Z11468" s="105"/>
    </row>
    <row r="11469" spans="23:26" x14ac:dyDescent="0.25">
      <c r="W11469" s="104"/>
      <c r="X11469" s="199"/>
      <c r="Y11469" s="62"/>
      <c r="Z11469" s="105"/>
    </row>
    <row r="11470" spans="23:26" x14ac:dyDescent="0.25">
      <c r="W11470" s="104"/>
      <c r="X11470" s="199"/>
      <c r="Y11470" s="62"/>
      <c r="Z11470" s="105"/>
    </row>
    <row r="11471" spans="23:26" x14ac:dyDescent="0.25">
      <c r="W11471" s="104"/>
      <c r="X11471" s="199"/>
      <c r="Y11471" s="62"/>
      <c r="Z11471" s="105"/>
    </row>
    <row r="11472" spans="23:26" x14ac:dyDescent="0.25">
      <c r="W11472" s="104"/>
      <c r="X11472" s="199"/>
      <c r="Y11472" s="62"/>
      <c r="Z11472" s="105"/>
    </row>
    <row r="11473" spans="23:26" x14ac:dyDescent="0.25">
      <c r="W11473" s="104"/>
      <c r="X11473" s="199"/>
      <c r="Y11473" s="62"/>
      <c r="Z11473" s="105"/>
    </row>
    <row r="11474" spans="23:26" x14ac:dyDescent="0.25">
      <c r="W11474" s="104"/>
      <c r="X11474" s="199"/>
      <c r="Y11474" s="62"/>
      <c r="Z11474" s="105"/>
    </row>
    <row r="11475" spans="23:26" x14ac:dyDescent="0.25">
      <c r="W11475" s="104"/>
      <c r="X11475" s="199"/>
      <c r="Y11475" s="62"/>
      <c r="Z11475" s="105"/>
    </row>
    <row r="11476" spans="23:26" x14ac:dyDescent="0.25">
      <c r="W11476" s="104"/>
      <c r="X11476" s="199"/>
      <c r="Y11476" s="62"/>
      <c r="Z11476" s="105"/>
    </row>
    <row r="11477" spans="23:26" x14ac:dyDescent="0.25">
      <c r="W11477" s="104"/>
      <c r="X11477" s="199"/>
      <c r="Y11477" s="62"/>
      <c r="Z11477" s="105"/>
    </row>
    <row r="11478" spans="23:26" x14ac:dyDescent="0.25">
      <c r="W11478" s="104"/>
      <c r="X11478" s="199"/>
      <c r="Y11478" s="62"/>
      <c r="Z11478" s="105"/>
    </row>
    <row r="11479" spans="23:26" x14ac:dyDescent="0.25">
      <c r="W11479" s="104"/>
      <c r="X11479" s="199"/>
      <c r="Y11479" s="62"/>
      <c r="Z11479" s="105"/>
    </row>
    <row r="11480" spans="23:26" x14ac:dyDescent="0.25">
      <c r="W11480" s="104"/>
      <c r="X11480" s="199"/>
      <c r="Y11480" s="62"/>
      <c r="Z11480" s="105"/>
    </row>
    <row r="11481" spans="23:26" x14ac:dyDescent="0.25">
      <c r="W11481" s="104"/>
      <c r="X11481" s="199"/>
      <c r="Y11481" s="62"/>
      <c r="Z11481" s="105"/>
    </row>
    <row r="11482" spans="23:26" x14ac:dyDescent="0.25">
      <c r="W11482" s="104"/>
      <c r="X11482" s="199"/>
      <c r="Y11482" s="62"/>
      <c r="Z11482" s="105"/>
    </row>
    <row r="11483" spans="23:26" x14ac:dyDescent="0.25">
      <c r="W11483" s="104"/>
      <c r="X11483" s="199"/>
      <c r="Y11483" s="62"/>
      <c r="Z11483" s="105"/>
    </row>
    <row r="11484" spans="23:26" x14ac:dyDescent="0.25">
      <c r="W11484" s="104"/>
      <c r="X11484" s="199"/>
      <c r="Y11484" s="62"/>
      <c r="Z11484" s="105"/>
    </row>
    <row r="11485" spans="23:26" x14ac:dyDescent="0.25">
      <c r="W11485" s="104"/>
      <c r="X11485" s="199"/>
      <c r="Y11485" s="62"/>
      <c r="Z11485" s="105"/>
    </row>
    <row r="11486" spans="23:26" x14ac:dyDescent="0.25">
      <c r="W11486" s="104"/>
      <c r="X11486" s="199"/>
      <c r="Y11486" s="62"/>
      <c r="Z11486" s="105"/>
    </row>
    <row r="11487" spans="23:26" x14ac:dyDescent="0.25">
      <c r="W11487" s="104"/>
      <c r="X11487" s="199"/>
      <c r="Y11487" s="62"/>
      <c r="Z11487" s="105"/>
    </row>
    <row r="11488" spans="23:26" x14ac:dyDescent="0.25">
      <c r="W11488" s="104"/>
      <c r="X11488" s="199"/>
      <c r="Y11488" s="62"/>
      <c r="Z11488" s="105"/>
    </row>
    <row r="11489" spans="23:26" x14ac:dyDescent="0.25">
      <c r="W11489" s="104"/>
      <c r="X11489" s="199"/>
      <c r="Y11489" s="62"/>
      <c r="Z11489" s="105"/>
    </row>
    <row r="11490" spans="23:26" x14ac:dyDescent="0.25">
      <c r="W11490" s="104"/>
      <c r="X11490" s="199"/>
      <c r="Y11490" s="62"/>
      <c r="Z11490" s="105"/>
    </row>
    <row r="11491" spans="23:26" x14ac:dyDescent="0.25">
      <c r="W11491" s="104"/>
      <c r="X11491" s="199"/>
      <c r="Y11491" s="62"/>
      <c r="Z11491" s="105"/>
    </row>
    <row r="11492" spans="23:26" x14ac:dyDescent="0.25">
      <c r="W11492" s="104"/>
      <c r="X11492" s="199"/>
      <c r="Y11492" s="62"/>
      <c r="Z11492" s="105"/>
    </row>
    <row r="11493" spans="23:26" x14ac:dyDescent="0.25">
      <c r="W11493" s="104"/>
      <c r="X11493" s="199"/>
      <c r="Y11493" s="62"/>
      <c r="Z11493" s="105"/>
    </row>
    <row r="11494" spans="23:26" x14ac:dyDescent="0.25">
      <c r="W11494" s="104"/>
      <c r="X11494" s="199"/>
      <c r="Y11494" s="62"/>
      <c r="Z11494" s="105"/>
    </row>
    <row r="11495" spans="23:26" x14ac:dyDescent="0.25">
      <c r="W11495" s="104"/>
      <c r="X11495" s="199"/>
      <c r="Y11495" s="62"/>
      <c r="Z11495" s="105"/>
    </row>
    <row r="11496" spans="23:26" x14ac:dyDescent="0.25">
      <c r="W11496" s="104"/>
      <c r="X11496" s="199"/>
      <c r="Y11496" s="62"/>
      <c r="Z11496" s="105"/>
    </row>
    <row r="11497" spans="23:26" x14ac:dyDescent="0.25">
      <c r="W11497" s="104"/>
      <c r="X11497" s="199"/>
      <c r="Y11497" s="62"/>
      <c r="Z11497" s="105"/>
    </row>
    <row r="11498" spans="23:26" x14ac:dyDescent="0.25">
      <c r="W11498" s="104"/>
      <c r="X11498" s="199"/>
      <c r="Y11498" s="62"/>
      <c r="Z11498" s="105"/>
    </row>
    <row r="11499" spans="23:26" x14ac:dyDescent="0.25">
      <c r="W11499" s="104"/>
      <c r="X11499" s="199"/>
      <c r="Y11499" s="62"/>
      <c r="Z11499" s="105"/>
    </row>
    <row r="11500" spans="23:26" x14ac:dyDescent="0.25">
      <c r="W11500" s="104"/>
      <c r="X11500" s="199"/>
      <c r="Y11500" s="62"/>
      <c r="Z11500" s="105"/>
    </row>
    <row r="11501" spans="23:26" x14ac:dyDescent="0.25">
      <c r="W11501" s="104"/>
      <c r="X11501" s="199"/>
      <c r="Y11501" s="62"/>
      <c r="Z11501" s="105"/>
    </row>
    <row r="11502" spans="23:26" x14ac:dyDescent="0.25">
      <c r="W11502" s="104"/>
      <c r="X11502" s="199"/>
      <c r="Y11502" s="62"/>
      <c r="Z11502" s="105"/>
    </row>
    <row r="11503" spans="23:26" x14ac:dyDescent="0.25">
      <c r="W11503" s="104"/>
      <c r="X11503" s="199"/>
      <c r="Y11503" s="62"/>
      <c r="Z11503" s="105"/>
    </row>
    <row r="11504" spans="23:26" x14ac:dyDescent="0.25">
      <c r="W11504" s="104"/>
      <c r="X11504" s="199"/>
      <c r="Y11504" s="62"/>
      <c r="Z11504" s="105"/>
    </row>
    <row r="11505" spans="23:26" x14ac:dyDescent="0.25">
      <c r="W11505" s="104"/>
      <c r="X11505" s="199"/>
      <c r="Y11505" s="62"/>
      <c r="Z11505" s="105"/>
    </row>
    <row r="11506" spans="23:26" x14ac:dyDescent="0.25">
      <c r="W11506" s="104"/>
      <c r="X11506" s="199"/>
      <c r="Y11506" s="62"/>
      <c r="Z11506" s="105"/>
    </row>
    <row r="11507" spans="23:26" x14ac:dyDescent="0.25">
      <c r="W11507" s="104"/>
      <c r="X11507" s="199"/>
      <c r="Y11507" s="62"/>
      <c r="Z11507" s="105"/>
    </row>
    <row r="11508" spans="23:26" x14ac:dyDescent="0.25">
      <c r="W11508" s="104"/>
      <c r="X11508" s="199"/>
      <c r="Y11508" s="62"/>
      <c r="Z11508" s="105"/>
    </row>
    <row r="11509" spans="23:26" x14ac:dyDescent="0.25">
      <c r="W11509" s="104"/>
      <c r="X11509" s="199"/>
      <c r="Y11509" s="62"/>
      <c r="Z11509" s="105"/>
    </row>
    <row r="11510" spans="23:26" x14ac:dyDescent="0.25">
      <c r="W11510" s="104"/>
      <c r="X11510" s="199"/>
      <c r="Y11510" s="62"/>
      <c r="Z11510" s="105"/>
    </row>
    <row r="11511" spans="23:26" x14ac:dyDescent="0.25">
      <c r="W11511" s="104"/>
      <c r="X11511" s="199"/>
      <c r="Y11511" s="62"/>
      <c r="Z11511" s="105"/>
    </row>
    <row r="11512" spans="23:26" x14ac:dyDescent="0.25">
      <c r="W11512" s="104"/>
      <c r="X11512" s="199"/>
      <c r="Y11512" s="62"/>
      <c r="Z11512" s="105"/>
    </row>
    <row r="11513" spans="23:26" x14ac:dyDescent="0.25">
      <c r="W11513" s="104"/>
      <c r="X11513" s="199"/>
      <c r="Y11513" s="62"/>
      <c r="Z11513" s="105"/>
    </row>
    <row r="11514" spans="23:26" x14ac:dyDescent="0.25">
      <c r="W11514" s="104"/>
      <c r="X11514" s="199"/>
      <c r="Y11514" s="62"/>
      <c r="Z11514" s="105"/>
    </row>
    <row r="11515" spans="23:26" x14ac:dyDescent="0.25">
      <c r="W11515" s="104"/>
      <c r="X11515" s="199"/>
      <c r="Y11515" s="62"/>
      <c r="Z11515" s="105"/>
    </row>
    <row r="11516" spans="23:26" x14ac:dyDescent="0.25">
      <c r="W11516" s="104"/>
      <c r="X11516" s="199"/>
      <c r="Y11516" s="62"/>
      <c r="Z11516" s="105"/>
    </row>
    <row r="11517" spans="23:26" x14ac:dyDescent="0.25">
      <c r="W11517" s="104"/>
      <c r="X11517" s="199"/>
      <c r="Y11517" s="62"/>
      <c r="Z11517" s="105"/>
    </row>
    <row r="11518" spans="23:26" x14ac:dyDescent="0.25">
      <c r="W11518" s="104"/>
      <c r="X11518" s="199"/>
      <c r="Y11518" s="62"/>
      <c r="Z11518" s="105"/>
    </row>
    <row r="11519" spans="23:26" x14ac:dyDescent="0.25">
      <c r="W11519" s="104"/>
      <c r="X11519" s="199"/>
      <c r="Y11519" s="62"/>
      <c r="Z11519" s="105"/>
    </row>
    <row r="11520" spans="23:26" x14ac:dyDescent="0.25">
      <c r="W11520" s="104"/>
      <c r="X11520" s="199"/>
      <c r="Y11520" s="62"/>
      <c r="Z11520" s="105"/>
    </row>
    <row r="11521" spans="23:26" x14ac:dyDescent="0.25">
      <c r="W11521" s="104"/>
      <c r="X11521" s="199"/>
      <c r="Y11521" s="62"/>
      <c r="Z11521" s="105"/>
    </row>
    <row r="11522" spans="23:26" x14ac:dyDescent="0.25">
      <c r="W11522" s="104"/>
      <c r="X11522" s="199"/>
      <c r="Y11522" s="62"/>
      <c r="Z11522" s="105"/>
    </row>
    <row r="11523" spans="23:26" x14ac:dyDescent="0.25">
      <c r="W11523" s="104"/>
      <c r="X11523" s="199"/>
      <c r="Y11523" s="62"/>
      <c r="Z11523" s="105"/>
    </row>
    <row r="11524" spans="23:26" x14ac:dyDescent="0.25">
      <c r="W11524" s="104"/>
      <c r="X11524" s="199"/>
      <c r="Y11524" s="62"/>
      <c r="Z11524" s="105"/>
    </row>
    <row r="11525" spans="23:26" x14ac:dyDescent="0.25">
      <c r="W11525" s="104"/>
      <c r="X11525" s="199"/>
      <c r="Y11525" s="62"/>
      <c r="Z11525" s="105"/>
    </row>
    <row r="11526" spans="23:26" x14ac:dyDescent="0.25">
      <c r="W11526" s="104"/>
      <c r="X11526" s="199"/>
      <c r="Y11526" s="62"/>
      <c r="Z11526" s="105"/>
    </row>
    <row r="11527" spans="23:26" x14ac:dyDescent="0.25">
      <c r="W11527" s="104"/>
      <c r="X11527" s="199"/>
      <c r="Y11527" s="62"/>
      <c r="Z11527" s="105"/>
    </row>
    <row r="11528" spans="23:26" x14ac:dyDescent="0.25">
      <c r="W11528" s="104"/>
      <c r="X11528" s="199"/>
      <c r="Y11528" s="62"/>
      <c r="Z11528" s="105"/>
    </row>
    <row r="11529" spans="23:26" x14ac:dyDescent="0.25">
      <c r="W11529" s="104"/>
      <c r="X11529" s="199"/>
      <c r="Y11529" s="62"/>
      <c r="Z11529" s="105"/>
    </row>
    <row r="11530" spans="23:26" x14ac:dyDescent="0.25">
      <c r="W11530" s="104"/>
      <c r="X11530" s="199"/>
      <c r="Y11530" s="62"/>
      <c r="Z11530" s="105"/>
    </row>
    <row r="11531" spans="23:26" x14ac:dyDescent="0.25">
      <c r="W11531" s="104"/>
      <c r="X11531" s="199"/>
      <c r="Y11531" s="62"/>
      <c r="Z11531" s="105"/>
    </row>
    <row r="11532" spans="23:26" x14ac:dyDescent="0.25">
      <c r="W11532" s="104"/>
      <c r="X11532" s="199"/>
      <c r="Y11532" s="62"/>
      <c r="Z11532" s="105"/>
    </row>
    <row r="11533" spans="23:26" x14ac:dyDescent="0.25">
      <c r="W11533" s="104"/>
      <c r="X11533" s="199"/>
      <c r="Y11533" s="62"/>
      <c r="Z11533" s="105"/>
    </row>
    <row r="11534" spans="23:26" x14ac:dyDescent="0.25">
      <c r="W11534" s="104"/>
      <c r="X11534" s="199"/>
      <c r="Y11534" s="62"/>
      <c r="Z11534" s="105"/>
    </row>
    <row r="11535" spans="23:26" x14ac:dyDescent="0.25">
      <c r="W11535" s="104"/>
      <c r="X11535" s="199"/>
      <c r="Y11535" s="62"/>
      <c r="Z11535" s="105"/>
    </row>
    <row r="11536" spans="23:26" x14ac:dyDescent="0.25">
      <c r="W11536" s="104"/>
      <c r="X11536" s="199"/>
      <c r="Y11536" s="62"/>
      <c r="Z11536" s="105"/>
    </row>
    <row r="11537" spans="23:26" x14ac:dyDescent="0.25">
      <c r="W11537" s="104"/>
      <c r="X11537" s="199"/>
      <c r="Y11537" s="62"/>
      <c r="Z11537" s="105"/>
    </row>
    <row r="11538" spans="23:26" x14ac:dyDescent="0.25">
      <c r="W11538" s="104"/>
      <c r="X11538" s="199"/>
      <c r="Y11538" s="62"/>
      <c r="Z11538" s="105"/>
    </row>
    <row r="11539" spans="23:26" x14ac:dyDescent="0.25">
      <c r="W11539" s="104"/>
      <c r="X11539" s="199"/>
      <c r="Y11539" s="62"/>
      <c r="Z11539" s="105"/>
    </row>
    <row r="11540" spans="23:26" x14ac:dyDescent="0.25">
      <c r="W11540" s="104"/>
      <c r="X11540" s="199"/>
      <c r="Y11540" s="62"/>
      <c r="Z11540" s="105"/>
    </row>
    <row r="11541" spans="23:26" x14ac:dyDescent="0.25">
      <c r="W11541" s="104"/>
      <c r="X11541" s="199"/>
      <c r="Y11541" s="62"/>
      <c r="Z11541" s="105"/>
    </row>
    <row r="11542" spans="23:26" x14ac:dyDescent="0.25">
      <c r="W11542" s="104"/>
      <c r="X11542" s="199"/>
      <c r="Y11542" s="62"/>
      <c r="Z11542" s="105"/>
    </row>
    <row r="11543" spans="23:26" x14ac:dyDescent="0.25">
      <c r="W11543" s="104"/>
      <c r="X11543" s="199"/>
      <c r="Y11543" s="62"/>
      <c r="Z11543" s="105"/>
    </row>
    <row r="11544" spans="23:26" x14ac:dyDescent="0.25">
      <c r="W11544" s="104"/>
      <c r="X11544" s="199"/>
      <c r="Y11544" s="62"/>
      <c r="Z11544" s="105"/>
    </row>
    <row r="11545" spans="23:26" x14ac:dyDescent="0.25">
      <c r="W11545" s="104"/>
      <c r="X11545" s="199"/>
      <c r="Y11545" s="62"/>
      <c r="Z11545" s="105"/>
    </row>
    <row r="11546" spans="23:26" x14ac:dyDescent="0.25">
      <c r="W11546" s="104"/>
      <c r="X11546" s="199"/>
      <c r="Y11546" s="62"/>
      <c r="Z11546" s="105"/>
    </row>
    <row r="11547" spans="23:26" x14ac:dyDescent="0.25">
      <c r="W11547" s="104"/>
      <c r="X11547" s="199"/>
      <c r="Y11547" s="62"/>
      <c r="Z11547" s="105"/>
    </row>
    <row r="11548" spans="23:26" x14ac:dyDescent="0.25">
      <c r="W11548" s="104"/>
      <c r="X11548" s="199"/>
      <c r="Y11548" s="62"/>
      <c r="Z11548" s="105"/>
    </row>
    <row r="11549" spans="23:26" x14ac:dyDescent="0.25">
      <c r="W11549" s="104"/>
      <c r="X11549" s="199"/>
      <c r="Y11549" s="62"/>
      <c r="Z11549" s="105"/>
    </row>
    <row r="11550" spans="23:26" x14ac:dyDescent="0.25">
      <c r="W11550" s="104"/>
      <c r="X11550" s="199"/>
      <c r="Y11550" s="62"/>
      <c r="Z11550" s="105"/>
    </row>
    <row r="11551" spans="23:26" x14ac:dyDescent="0.25">
      <c r="W11551" s="104"/>
      <c r="X11551" s="199"/>
      <c r="Y11551" s="62"/>
      <c r="Z11551" s="105"/>
    </row>
    <row r="11552" spans="23:26" x14ac:dyDescent="0.25">
      <c r="W11552" s="104"/>
      <c r="X11552" s="199"/>
      <c r="Y11552" s="62"/>
      <c r="Z11552" s="105"/>
    </row>
    <row r="11553" spans="23:26" x14ac:dyDescent="0.25">
      <c r="W11553" s="104"/>
      <c r="X11553" s="199"/>
      <c r="Y11553" s="62"/>
      <c r="Z11553" s="105"/>
    </row>
    <row r="11554" spans="23:26" x14ac:dyDescent="0.25">
      <c r="W11554" s="104"/>
      <c r="X11554" s="199"/>
      <c r="Y11554" s="62"/>
      <c r="Z11554" s="105"/>
    </row>
    <row r="11555" spans="23:26" x14ac:dyDescent="0.25">
      <c r="W11555" s="104"/>
      <c r="X11555" s="199"/>
      <c r="Y11555" s="62"/>
      <c r="Z11555" s="105"/>
    </row>
    <row r="11556" spans="23:26" x14ac:dyDescent="0.25">
      <c r="W11556" s="104"/>
      <c r="X11556" s="199"/>
      <c r="Y11556" s="62"/>
      <c r="Z11556" s="105"/>
    </row>
    <row r="11557" spans="23:26" x14ac:dyDescent="0.25">
      <c r="W11557" s="104"/>
      <c r="X11557" s="199"/>
      <c r="Y11557" s="62"/>
      <c r="Z11557" s="105"/>
    </row>
    <row r="11558" spans="23:26" x14ac:dyDescent="0.25">
      <c r="W11558" s="104"/>
      <c r="X11558" s="199"/>
      <c r="Y11558" s="62"/>
      <c r="Z11558" s="105"/>
    </row>
    <row r="11559" spans="23:26" x14ac:dyDescent="0.25">
      <c r="W11559" s="104"/>
      <c r="X11559" s="199"/>
      <c r="Y11559" s="62"/>
      <c r="Z11559" s="105"/>
    </row>
    <row r="11560" spans="23:26" x14ac:dyDescent="0.25">
      <c r="W11560" s="104"/>
      <c r="X11560" s="199"/>
      <c r="Y11560" s="62"/>
      <c r="Z11560" s="105"/>
    </row>
    <row r="11561" spans="23:26" x14ac:dyDescent="0.25">
      <c r="W11561" s="104"/>
      <c r="X11561" s="199"/>
      <c r="Y11561" s="62"/>
      <c r="Z11561" s="105"/>
    </row>
    <row r="11562" spans="23:26" x14ac:dyDescent="0.25">
      <c r="W11562" s="104"/>
      <c r="X11562" s="199"/>
      <c r="Y11562" s="62"/>
      <c r="Z11562" s="105"/>
    </row>
    <row r="11563" spans="23:26" x14ac:dyDescent="0.25">
      <c r="W11563" s="104"/>
      <c r="X11563" s="199"/>
      <c r="Y11563" s="62"/>
      <c r="Z11563" s="105"/>
    </row>
    <row r="11564" spans="23:26" x14ac:dyDescent="0.25">
      <c r="W11564" s="104"/>
      <c r="X11564" s="199"/>
      <c r="Y11564" s="62"/>
      <c r="Z11564" s="105"/>
    </row>
    <row r="11565" spans="23:26" x14ac:dyDescent="0.25">
      <c r="W11565" s="104"/>
      <c r="X11565" s="199"/>
      <c r="Y11565" s="62"/>
      <c r="Z11565" s="105"/>
    </row>
    <row r="11566" spans="23:26" x14ac:dyDescent="0.25">
      <c r="W11566" s="104"/>
      <c r="X11566" s="199"/>
      <c r="Y11566" s="62"/>
      <c r="Z11566" s="105"/>
    </row>
    <row r="11567" spans="23:26" x14ac:dyDescent="0.25">
      <c r="W11567" s="104"/>
      <c r="X11567" s="199"/>
      <c r="Y11567" s="62"/>
      <c r="Z11567" s="105"/>
    </row>
    <row r="11568" spans="23:26" x14ac:dyDescent="0.25">
      <c r="W11568" s="104"/>
      <c r="X11568" s="199"/>
      <c r="Y11568" s="62"/>
      <c r="Z11568" s="105"/>
    </row>
    <row r="11569" spans="23:26" x14ac:dyDescent="0.25">
      <c r="W11569" s="104"/>
      <c r="X11569" s="199"/>
      <c r="Y11569" s="62"/>
      <c r="Z11569" s="105"/>
    </row>
    <row r="11570" spans="23:26" x14ac:dyDescent="0.25">
      <c r="W11570" s="104"/>
      <c r="X11570" s="199"/>
      <c r="Y11570" s="62"/>
      <c r="Z11570" s="105"/>
    </row>
    <row r="11571" spans="23:26" x14ac:dyDescent="0.25">
      <c r="W11571" s="104"/>
      <c r="X11571" s="199"/>
      <c r="Y11571" s="62"/>
      <c r="Z11571" s="105"/>
    </row>
    <row r="11572" spans="23:26" x14ac:dyDescent="0.25">
      <c r="W11572" s="104"/>
      <c r="X11572" s="199"/>
      <c r="Y11572" s="62"/>
      <c r="Z11572" s="105"/>
    </row>
    <row r="11573" spans="23:26" x14ac:dyDescent="0.25">
      <c r="W11573" s="104"/>
      <c r="X11573" s="199"/>
      <c r="Y11573" s="62"/>
      <c r="Z11573" s="105"/>
    </row>
    <row r="11574" spans="23:26" x14ac:dyDescent="0.25">
      <c r="W11574" s="104"/>
      <c r="X11574" s="199"/>
      <c r="Y11574" s="62"/>
      <c r="Z11574" s="105"/>
    </row>
    <row r="11575" spans="23:26" x14ac:dyDescent="0.25">
      <c r="W11575" s="104"/>
      <c r="X11575" s="199"/>
      <c r="Y11575" s="62"/>
      <c r="Z11575" s="105"/>
    </row>
    <row r="11576" spans="23:26" x14ac:dyDescent="0.25">
      <c r="W11576" s="104"/>
      <c r="X11576" s="199"/>
      <c r="Y11576" s="62"/>
      <c r="Z11576" s="105"/>
    </row>
    <row r="11577" spans="23:26" x14ac:dyDescent="0.25">
      <c r="W11577" s="104"/>
      <c r="X11577" s="199"/>
      <c r="Y11577" s="62"/>
      <c r="Z11577" s="105"/>
    </row>
    <row r="11578" spans="23:26" x14ac:dyDescent="0.25">
      <c r="W11578" s="104"/>
      <c r="X11578" s="199"/>
      <c r="Y11578" s="62"/>
      <c r="Z11578" s="105"/>
    </row>
    <row r="11579" spans="23:26" x14ac:dyDescent="0.25">
      <c r="W11579" s="104"/>
      <c r="X11579" s="199"/>
      <c r="Y11579" s="62"/>
      <c r="Z11579" s="105"/>
    </row>
    <row r="11580" spans="23:26" x14ac:dyDescent="0.25">
      <c r="W11580" s="104"/>
      <c r="X11580" s="199"/>
      <c r="Y11580" s="62"/>
      <c r="Z11580" s="105"/>
    </row>
    <row r="11581" spans="23:26" x14ac:dyDescent="0.25">
      <c r="W11581" s="104"/>
      <c r="X11581" s="199"/>
      <c r="Y11581" s="62"/>
      <c r="Z11581" s="105"/>
    </row>
    <row r="11582" spans="23:26" x14ac:dyDescent="0.25">
      <c r="W11582" s="104"/>
      <c r="X11582" s="199"/>
      <c r="Y11582" s="62"/>
      <c r="Z11582" s="105"/>
    </row>
    <row r="11583" spans="23:26" x14ac:dyDescent="0.25">
      <c r="W11583" s="104"/>
      <c r="X11583" s="199"/>
      <c r="Y11583" s="62"/>
      <c r="Z11583" s="105"/>
    </row>
    <row r="11584" spans="23:26" x14ac:dyDescent="0.25">
      <c r="W11584" s="104"/>
      <c r="X11584" s="199"/>
      <c r="Y11584" s="62"/>
      <c r="Z11584" s="105"/>
    </row>
    <row r="11585" spans="23:26" x14ac:dyDescent="0.25">
      <c r="W11585" s="104"/>
      <c r="X11585" s="199"/>
      <c r="Y11585" s="62"/>
      <c r="Z11585" s="105"/>
    </row>
    <row r="11586" spans="23:26" x14ac:dyDescent="0.25">
      <c r="W11586" s="104"/>
      <c r="X11586" s="199"/>
      <c r="Y11586" s="62"/>
      <c r="Z11586" s="105"/>
    </row>
    <row r="11587" spans="23:26" x14ac:dyDescent="0.25">
      <c r="W11587" s="104"/>
      <c r="X11587" s="199"/>
      <c r="Y11587" s="62"/>
      <c r="Z11587" s="105"/>
    </row>
    <row r="11588" spans="23:26" x14ac:dyDescent="0.25">
      <c r="W11588" s="104"/>
      <c r="X11588" s="199"/>
      <c r="Y11588" s="62"/>
      <c r="Z11588" s="105"/>
    </row>
    <row r="11589" spans="23:26" x14ac:dyDescent="0.25">
      <c r="W11589" s="104"/>
      <c r="X11589" s="199"/>
      <c r="Y11589" s="62"/>
      <c r="Z11589" s="105"/>
    </row>
    <row r="11590" spans="23:26" x14ac:dyDescent="0.25">
      <c r="W11590" s="104"/>
      <c r="X11590" s="199"/>
      <c r="Y11590" s="62"/>
      <c r="Z11590" s="105"/>
    </row>
    <row r="11591" spans="23:26" x14ac:dyDescent="0.25">
      <c r="W11591" s="104"/>
      <c r="X11591" s="199"/>
      <c r="Y11591" s="62"/>
      <c r="Z11591" s="105"/>
    </row>
    <row r="11592" spans="23:26" x14ac:dyDescent="0.25">
      <c r="W11592" s="104"/>
      <c r="X11592" s="199"/>
      <c r="Y11592" s="62"/>
      <c r="Z11592" s="105"/>
    </row>
    <row r="11593" spans="23:26" x14ac:dyDescent="0.25">
      <c r="W11593" s="104"/>
      <c r="X11593" s="199"/>
      <c r="Y11593" s="62"/>
      <c r="Z11593" s="105"/>
    </row>
    <row r="11594" spans="23:26" x14ac:dyDescent="0.25">
      <c r="W11594" s="104"/>
      <c r="X11594" s="199"/>
      <c r="Y11594" s="62"/>
      <c r="Z11594" s="105"/>
    </row>
    <row r="11595" spans="23:26" x14ac:dyDescent="0.25">
      <c r="W11595" s="104"/>
      <c r="X11595" s="199"/>
      <c r="Y11595" s="62"/>
      <c r="Z11595" s="105"/>
    </row>
    <row r="11596" spans="23:26" x14ac:dyDescent="0.25">
      <c r="W11596" s="104"/>
      <c r="X11596" s="199"/>
      <c r="Y11596" s="62"/>
      <c r="Z11596" s="105"/>
    </row>
    <row r="11597" spans="23:26" x14ac:dyDescent="0.25">
      <c r="W11597" s="104"/>
      <c r="X11597" s="199"/>
      <c r="Y11597" s="62"/>
      <c r="Z11597" s="105"/>
    </row>
    <row r="11598" spans="23:26" x14ac:dyDescent="0.25">
      <c r="W11598" s="104"/>
      <c r="X11598" s="199"/>
      <c r="Y11598" s="62"/>
      <c r="Z11598" s="105"/>
    </row>
    <row r="11599" spans="23:26" x14ac:dyDescent="0.25">
      <c r="W11599" s="104"/>
      <c r="X11599" s="199"/>
      <c r="Y11599" s="62"/>
      <c r="Z11599" s="105"/>
    </row>
    <row r="11600" spans="23:26" x14ac:dyDescent="0.25">
      <c r="W11600" s="104"/>
      <c r="X11600" s="199"/>
      <c r="Y11600" s="62"/>
      <c r="Z11600" s="105"/>
    </row>
    <row r="11601" spans="23:26" x14ac:dyDescent="0.25">
      <c r="W11601" s="104"/>
      <c r="X11601" s="199"/>
      <c r="Y11601" s="62"/>
      <c r="Z11601" s="105"/>
    </row>
    <row r="11602" spans="23:26" x14ac:dyDescent="0.25">
      <c r="W11602" s="104"/>
      <c r="X11602" s="199"/>
      <c r="Y11602" s="62"/>
      <c r="Z11602" s="105"/>
    </row>
    <row r="11603" spans="23:26" x14ac:dyDescent="0.25">
      <c r="W11603" s="104"/>
      <c r="X11603" s="199"/>
      <c r="Y11603" s="62"/>
      <c r="Z11603" s="105"/>
    </row>
    <row r="11604" spans="23:26" x14ac:dyDescent="0.25">
      <c r="W11604" s="104"/>
      <c r="X11604" s="199"/>
      <c r="Y11604" s="62"/>
      <c r="Z11604" s="105"/>
    </row>
    <row r="11605" spans="23:26" x14ac:dyDescent="0.25">
      <c r="W11605" s="104"/>
      <c r="X11605" s="199"/>
      <c r="Y11605" s="62"/>
      <c r="Z11605" s="105"/>
    </row>
    <row r="11606" spans="23:26" x14ac:dyDescent="0.25">
      <c r="W11606" s="104"/>
      <c r="X11606" s="199"/>
      <c r="Y11606" s="62"/>
      <c r="Z11606" s="105"/>
    </row>
    <row r="11607" spans="23:26" x14ac:dyDescent="0.25">
      <c r="W11607" s="104"/>
      <c r="X11607" s="199"/>
      <c r="Y11607" s="62"/>
      <c r="Z11607" s="105"/>
    </row>
    <row r="11608" spans="23:26" x14ac:dyDescent="0.25">
      <c r="W11608" s="104"/>
      <c r="X11608" s="199"/>
      <c r="Y11608" s="62"/>
      <c r="Z11608" s="105"/>
    </row>
    <row r="11609" spans="23:26" x14ac:dyDescent="0.25">
      <c r="W11609" s="104"/>
      <c r="X11609" s="199"/>
      <c r="Y11609" s="62"/>
      <c r="Z11609" s="105"/>
    </row>
    <row r="11610" spans="23:26" x14ac:dyDescent="0.25">
      <c r="W11610" s="104"/>
      <c r="X11610" s="199"/>
      <c r="Y11610" s="62"/>
      <c r="Z11610" s="105"/>
    </row>
    <row r="11611" spans="23:26" x14ac:dyDescent="0.25">
      <c r="W11611" s="104"/>
      <c r="X11611" s="199"/>
      <c r="Y11611" s="62"/>
      <c r="Z11611" s="105"/>
    </row>
    <row r="11612" spans="23:26" x14ac:dyDescent="0.25">
      <c r="W11612" s="104"/>
      <c r="X11612" s="199"/>
      <c r="Y11612" s="62"/>
      <c r="Z11612" s="105"/>
    </row>
    <row r="11613" spans="23:26" x14ac:dyDescent="0.25">
      <c r="W11613" s="104"/>
      <c r="X11613" s="199"/>
      <c r="Y11613" s="62"/>
      <c r="Z11613" s="105"/>
    </row>
    <row r="11614" spans="23:26" x14ac:dyDescent="0.25">
      <c r="W11614" s="104"/>
      <c r="X11614" s="199"/>
      <c r="Y11614" s="62"/>
      <c r="Z11614" s="105"/>
    </row>
    <row r="11615" spans="23:26" x14ac:dyDescent="0.25">
      <c r="W11615" s="104"/>
      <c r="X11615" s="199"/>
      <c r="Y11615" s="62"/>
      <c r="Z11615" s="105"/>
    </row>
    <row r="11616" spans="23:26" x14ac:dyDescent="0.25">
      <c r="W11616" s="104"/>
      <c r="X11616" s="199"/>
      <c r="Y11616" s="62"/>
      <c r="Z11616" s="105"/>
    </row>
    <row r="11617" spans="23:26" x14ac:dyDescent="0.25">
      <c r="W11617" s="104"/>
      <c r="X11617" s="199"/>
      <c r="Y11617" s="62"/>
      <c r="Z11617" s="105"/>
    </row>
    <row r="11618" spans="23:26" x14ac:dyDescent="0.25">
      <c r="W11618" s="104"/>
      <c r="X11618" s="199"/>
      <c r="Y11618" s="62"/>
      <c r="Z11618" s="105"/>
    </row>
    <row r="11619" spans="23:26" x14ac:dyDescent="0.25">
      <c r="W11619" s="104"/>
      <c r="X11619" s="199"/>
      <c r="Y11619" s="62"/>
      <c r="Z11619" s="105"/>
    </row>
    <row r="11620" spans="23:26" x14ac:dyDescent="0.25">
      <c r="W11620" s="104"/>
      <c r="X11620" s="199"/>
      <c r="Y11620" s="62"/>
      <c r="Z11620" s="105"/>
    </row>
    <row r="11621" spans="23:26" x14ac:dyDescent="0.25">
      <c r="W11621" s="104"/>
      <c r="X11621" s="199"/>
      <c r="Y11621" s="62"/>
      <c r="Z11621" s="105"/>
    </row>
    <row r="11622" spans="23:26" x14ac:dyDescent="0.25">
      <c r="W11622" s="104"/>
      <c r="X11622" s="199"/>
      <c r="Y11622" s="62"/>
      <c r="Z11622" s="105"/>
    </row>
    <row r="11623" spans="23:26" x14ac:dyDescent="0.25">
      <c r="W11623" s="104"/>
      <c r="X11623" s="199"/>
      <c r="Y11623" s="62"/>
      <c r="Z11623" s="105"/>
    </row>
    <row r="11624" spans="23:26" x14ac:dyDescent="0.25">
      <c r="W11624" s="104"/>
      <c r="X11624" s="199"/>
      <c r="Y11624" s="62"/>
      <c r="Z11624" s="105"/>
    </row>
    <row r="11625" spans="23:26" x14ac:dyDescent="0.25">
      <c r="W11625" s="104"/>
      <c r="X11625" s="199"/>
      <c r="Y11625" s="62"/>
      <c r="Z11625" s="105"/>
    </row>
    <row r="11626" spans="23:26" x14ac:dyDescent="0.25">
      <c r="W11626" s="104"/>
      <c r="X11626" s="199"/>
      <c r="Y11626" s="62"/>
      <c r="Z11626" s="105"/>
    </row>
    <row r="11627" spans="23:26" x14ac:dyDescent="0.25">
      <c r="W11627" s="104"/>
      <c r="X11627" s="199"/>
      <c r="Y11627" s="62"/>
      <c r="Z11627" s="105"/>
    </row>
    <row r="11628" spans="23:26" x14ac:dyDescent="0.25">
      <c r="W11628" s="104"/>
      <c r="X11628" s="199"/>
      <c r="Y11628" s="62"/>
      <c r="Z11628" s="105"/>
    </row>
    <row r="11629" spans="23:26" x14ac:dyDescent="0.25">
      <c r="W11629" s="104"/>
      <c r="X11629" s="199"/>
      <c r="Y11629" s="62"/>
      <c r="Z11629" s="105"/>
    </row>
    <row r="11630" spans="23:26" x14ac:dyDescent="0.25">
      <c r="W11630" s="104"/>
      <c r="X11630" s="199"/>
      <c r="Y11630" s="62"/>
      <c r="Z11630" s="105"/>
    </row>
    <row r="11631" spans="23:26" x14ac:dyDescent="0.25">
      <c r="W11631" s="104"/>
      <c r="X11631" s="199"/>
      <c r="Y11631" s="62"/>
      <c r="Z11631" s="105"/>
    </row>
    <row r="11632" spans="23:26" x14ac:dyDescent="0.25">
      <c r="W11632" s="104"/>
      <c r="X11632" s="199"/>
      <c r="Y11632" s="62"/>
      <c r="Z11632" s="105"/>
    </row>
    <row r="11633" spans="23:26" x14ac:dyDescent="0.25">
      <c r="W11633" s="104"/>
      <c r="X11633" s="199"/>
      <c r="Y11633" s="62"/>
      <c r="Z11633" s="105"/>
    </row>
    <row r="11634" spans="23:26" x14ac:dyDescent="0.25">
      <c r="W11634" s="104"/>
      <c r="X11634" s="199"/>
      <c r="Y11634" s="62"/>
      <c r="Z11634" s="105"/>
    </row>
    <row r="11635" spans="23:26" x14ac:dyDescent="0.25">
      <c r="W11635" s="104"/>
      <c r="X11635" s="199"/>
      <c r="Y11635" s="62"/>
      <c r="Z11635" s="105"/>
    </row>
    <row r="11636" spans="23:26" x14ac:dyDescent="0.25">
      <c r="W11636" s="104"/>
      <c r="X11636" s="199"/>
      <c r="Y11636" s="62"/>
      <c r="Z11636" s="105"/>
    </row>
    <row r="11637" spans="23:26" x14ac:dyDescent="0.25">
      <c r="W11637" s="104"/>
      <c r="X11637" s="199"/>
      <c r="Y11637" s="62"/>
      <c r="Z11637" s="105"/>
    </row>
    <row r="11638" spans="23:26" x14ac:dyDescent="0.25">
      <c r="W11638" s="104"/>
      <c r="X11638" s="199"/>
      <c r="Y11638" s="62"/>
      <c r="Z11638" s="105"/>
    </row>
    <row r="11639" spans="23:26" x14ac:dyDescent="0.25">
      <c r="W11639" s="104"/>
      <c r="X11639" s="199"/>
      <c r="Y11639" s="62"/>
      <c r="Z11639" s="105"/>
    </row>
    <row r="11640" spans="23:26" x14ac:dyDescent="0.25">
      <c r="W11640" s="104"/>
      <c r="X11640" s="199"/>
      <c r="Y11640" s="62"/>
      <c r="Z11640" s="105"/>
    </row>
    <row r="11641" spans="23:26" x14ac:dyDescent="0.25">
      <c r="W11641" s="104"/>
      <c r="X11641" s="199"/>
      <c r="Y11641" s="62"/>
      <c r="Z11641" s="105"/>
    </row>
    <row r="11642" spans="23:26" x14ac:dyDescent="0.25">
      <c r="W11642" s="104"/>
      <c r="X11642" s="199"/>
      <c r="Y11642" s="62"/>
      <c r="Z11642" s="105"/>
    </row>
    <row r="11643" spans="23:26" x14ac:dyDescent="0.25">
      <c r="W11643" s="104"/>
      <c r="X11643" s="199"/>
      <c r="Y11643" s="62"/>
      <c r="Z11643" s="105"/>
    </row>
    <row r="11644" spans="23:26" x14ac:dyDescent="0.25">
      <c r="W11644" s="104"/>
      <c r="X11644" s="199"/>
      <c r="Y11644" s="62"/>
      <c r="Z11644" s="105"/>
    </row>
    <row r="11645" spans="23:26" x14ac:dyDescent="0.25">
      <c r="W11645" s="104"/>
      <c r="X11645" s="199"/>
      <c r="Y11645" s="62"/>
      <c r="Z11645" s="105"/>
    </row>
    <row r="11646" spans="23:26" x14ac:dyDescent="0.25">
      <c r="W11646" s="104"/>
      <c r="X11646" s="199"/>
      <c r="Y11646" s="62"/>
      <c r="Z11646" s="105"/>
    </row>
    <row r="11647" spans="23:26" x14ac:dyDescent="0.25">
      <c r="W11647" s="104"/>
      <c r="X11647" s="199"/>
      <c r="Y11647" s="62"/>
      <c r="Z11647" s="105"/>
    </row>
    <row r="11648" spans="23:26" x14ac:dyDescent="0.25">
      <c r="W11648" s="104"/>
      <c r="X11648" s="199"/>
      <c r="Y11648" s="62"/>
      <c r="Z11648" s="105"/>
    </row>
    <row r="11649" spans="23:26" x14ac:dyDescent="0.25">
      <c r="W11649" s="104"/>
      <c r="X11649" s="199"/>
      <c r="Y11649" s="62"/>
      <c r="Z11649" s="105"/>
    </row>
    <row r="11650" spans="23:26" x14ac:dyDescent="0.25">
      <c r="W11650" s="104"/>
      <c r="X11650" s="199"/>
      <c r="Y11650" s="62"/>
      <c r="Z11650" s="105"/>
    </row>
    <row r="11651" spans="23:26" x14ac:dyDescent="0.25">
      <c r="W11651" s="104"/>
      <c r="X11651" s="199"/>
      <c r="Y11651" s="62"/>
      <c r="Z11651" s="105"/>
    </row>
    <row r="11652" spans="23:26" x14ac:dyDescent="0.25">
      <c r="W11652" s="104"/>
      <c r="X11652" s="199"/>
      <c r="Y11652" s="62"/>
      <c r="Z11652" s="105"/>
    </row>
    <row r="11653" spans="23:26" x14ac:dyDescent="0.25">
      <c r="W11653" s="104"/>
      <c r="X11653" s="199"/>
      <c r="Y11653" s="62"/>
      <c r="Z11653" s="105"/>
    </row>
    <row r="11654" spans="23:26" x14ac:dyDescent="0.25">
      <c r="W11654" s="104"/>
      <c r="X11654" s="199"/>
      <c r="Y11654" s="62"/>
      <c r="Z11654" s="105"/>
    </row>
    <row r="11655" spans="23:26" x14ac:dyDescent="0.25">
      <c r="W11655" s="104"/>
      <c r="X11655" s="199"/>
      <c r="Y11655" s="62"/>
      <c r="Z11655" s="105"/>
    </row>
    <row r="11656" spans="23:26" x14ac:dyDescent="0.25">
      <c r="W11656" s="104"/>
      <c r="X11656" s="199"/>
      <c r="Y11656" s="62"/>
      <c r="Z11656" s="105"/>
    </row>
    <row r="11657" spans="23:26" x14ac:dyDescent="0.25">
      <c r="W11657" s="104"/>
      <c r="X11657" s="199"/>
      <c r="Y11657" s="62"/>
      <c r="Z11657" s="105"/>
    </row>
    <row r="11658" spans="23:26" x14ac:dyDescent="0.25">
      <c r="W11658" s="104"/>
      <c r="X11658" s="199"/>
      <c r="Y11658" s="62"/>
      <c r="Z11658" s="105"/>
    </row>
    <row r="11659" spans="23:26" x14ac:dyDescent="0.25">
      <c r="W11659" s="104"/>
      <c r="X11659" s="199"/>
      <c r="Y11659" s="62"/>
      <c r="Z11659" s="105"/>
    </row>
    <row r="11660" spans="23:26" x14ac:dyDescent="0.25">
      <c r="W11660" s="104"/>
      <c r="X11660" s="199"/>
      <c r="Y11660" s="62"/>
      <c r="Z11660" s="105"/>
    </row>
    <row r="11661" spans="23:26" x14ac:dyDescent="0.25">
      <c r="W11661" s="104"/>
      <c r="X11661" s="199"/>
      <c r="Y11661" s="62"/>
      <c r="Z11661" s="105"/>
    </row>
    <row r="11662" spans="23:26" x14ac:dyDescent="0.25">
      <c r="W11662" s="104"/>
      <c r="X11662" s="199"/>
      <c r="Y11662" s="62"/>
      <c r="Z11662" s="105"/>
    </row>
    <row r="11663" spans="23:26" x14ac:dyDescent="0.25">
      <c r="W11663" s="104"/>
      <c r="X11663" s="199"/>
      <c r="Y11663" s="62"/>
      <c r="Z11663" s="105"/>
    </row>
    <row r="11664" spans="23:26" x14ac:dyDescent="0.25">
      <c r="W11664" s="104"/>
      <c r="X11664" s="199"/>
      <c r="Y11664" s="62"/>
      <c r="Z11664" s="105"/>
    </row>
    <row r="11665" spans="23:26" x14ac:dyDescent="0.25">
      <c r="W11665" s="104"/>
      <c r="X11665" s="199"/>
      <c r="Y11665" s="62"/>
      <c r="Z11665" s="105"/>
    </row>
    <row r="11666" spans="23:26" x14ac:dyDescent="0.25">
      <c r="W11666" s="104"/>
      <c r="X11666" s="199"/>
      <c r="Y11666" s="62"/>
      <c r="Z11666" s="105"/>
    </row>
    <row r="11667" spans="23:26" x14ac:dyDescent="0.25">
      <c r="W11667" s="104"/>
      <c r="X11667" s="199"/>
      <c r="Y11667" s="62"/>
      <c r="Z11667" s="105"/>
    </row>
    <row r="11668" spans="23:26" x14ac:dyDescent="0.25">
      <c r="W11668" s="104"/>
      <c r="X11668" s="199"/>
      <c r="Y11668" s="62"/>
      <c r="Z11668" s="105"/>
    </row>
    <row r="11669" spans="23:26" x14ac:dyDescent="0.25">
      <c r="W11669" s="104"/>
      <c r="X11669" s="199"/>
      <c r="Y11669" s="62"/>
      <c r="Z11669" s="105"/>
    </row>
    <row r="11670" spans="23:26" x14ac:dyDescent="0.25">
      <c r="W11670" s="104"/>
      <c r="X11670" s="199"/>
      <c r="Y11670" s="62"/>
      <c r="Z11670" s="105"/>
    </row>
    <row r="11671" spans="23:26" x14ac:dyDescent="0.25">
      <c r="W11671" s="104"/>
      <c r="X11671" s="199"/>
      <c r="Y11671" s="62"/>
      <c r="Z11671" s="105"/>
    </row>
    <row r="11672" spans="23:26" x14ac:dyDescent="0.25">
      <c r="W11672" s="104"/>
      <c r="X11672" s="199"/>
      <c r="Y11672" s="62"/>
      <c r="Z11672" s="105"/>
    </row>
    <row r="11673" spans="23:26" x14ac:dyDescent="0.25">
      <c r="W11673" s="104"/>
      <c r="X11673" s="199"/>
      <c r="Y11673" s="62"/>
      <c r="Z11673" s="105"/>
    </row>
    <row r="11674" spans="23:26" x14ac:dyDescent="0.25">
      <c r="W11674" s="104"/>
      <c r="X11674" s="199"/>
      <c r="Y11674" s="62"/>
      <c r="Z11674" s="105"/>
    </row>
    <row r="11675" spans="23:26" x14ac:dyDescent="0.25">
      <c r="W11675" s="104"/>
      <c r="X11675" s="199"/>
      <c r="Y11675" s="62"/>
      <c r="Z11675" s="105"/>
    </row>
    <row r="11676" spans="23:26" x14ac:dyDescent="0.25">
      <c r="W11676" s="104"/>
      <c r="X11676" s="199"/>
      <c r="Y11676" s="62"/>
      <c r="Z11676" s="105"/>
    </row>
    <row r="11677" spans="23:26" x14ac:dyDescent="0.25">
      <c r="W11677" s="104"/>
      <c r="X11677" s="199"/>
      <c r="Y11677" s="62"/>
      <c r="Z11677" s="105"/>
    </row>
    <row r="11678" spans="23:26" x14ac:dyDescent="0.25">
      <c r="W11678" s="104"/>
      <c r="X11678" s="199"/>
      <c r="Y11678" s="62"/>
      <c r="Z11678" s="105"/>
    </row>
    <row r="11679" spans="23:26" x14ac:dyDescent="0.25">
      <c r="W11679" s="104"/>
      <c r="X11679" s="199"/>
      <c r="Y11679" s="62"/>
      <c r="Z11679" s="105"/>
    </row>
    <row r="11680" spans="23:26" x14ac:dyDescent="0.25">
      <c r="W11680" s="104"/>
      <c r="X11680" s="199"/>
      <c r="Y11680" s="62"/>
      <c r="Z11680" s="105"/>
    </row>
    <row r="11681" spans="23:26" x14ac:dyDescent="0.25">
      <c r="W11681" s="104"/>
      <c r="X11681" s="199"/>
      <c r="Y11681" s="62"/>
      <c r="Z11681" s="105"/>
    </row>
    <row r="11682" spans="23:26" x14ac:dyDescent="0.25">
      <c r="W11682" s="104"/>
      <c r="X11682" s="199"/>
      <c r="Y11682" s="62"/>
      <c r="Z11682" s="105"/>
    </row>
    <row r="11683" spans="23:26" x14ac:dyDescent="0.25">
      <c r="W11683" s="104"/>
      <c r="X11683" s="199"/>
      <c r="Y11683" s="62"/>
      <c r="Z11683" s="105"/>
    </row>
    <row r="11684" spans="23:26" x14ac:dyDescent="0.25">
      <c r="W11684" s="104"/>
      <c r="X11684" s="199"/>
      <c r="Y11684" s="62"/>
      <c r="Z11684" s="105"/>
    </row>
    <row r="11685" spans="23:26" x14ac:dyDescent="0.25">
      <c r="W11685" s="104"/>
      <c r="X11685" s="199"/>
      <c r="Y11685" s="62"/>
      <c r="Z11685" s="105"/>
    </row>
    <row r="11686" spans="23:26" x14ac:dyDescent="0.25">
      <c r="W11686" s="104"/>
      <c r="X11686" s="199"/>
      <c r="Y11686" s="62"/>
      <c r="Z11686" s="105"/>
    </row>
    <row r="11687" spans="23:26" x14ac:dyDescent="0.25">
      <c r="W11687" s="104"/>
      <c r="X11687" s="199"/>
      <c r="Y11687" s="62"/>
      <c r="Z11687" s="105"/>
    </row>
    <row r="11688" spans="23:26" x14ac:dyDescent="0.25">
      <c r="W11688" s="104"/>
      <c r="X11688" s="199"/>
      <c r="Y11688" s="62"/>
      <c r="Z11688" s="105"/>
    </row>
    <row r="11689" spans="23:26" x14ac:dyDescent="0.25">
      <c r="W11689" s="104"/>
      <c r="X11689" s="199"/>
      <c r="Y11689" s="62"/>
      <c r="Z11689" s="105"/>
    </row>
    <row r="11690" spans="23:26" x14ac:dyDescent="0.25">
      <c r="W11690" s="104"/>
      <c r="X11690" s="199"/>
      <c r="Y11690" s="62"/>
      <c r="Z11690" s="105"/>
    </row>
    <row r="11691" spans="23:26" x14ac:dyDescent="0.25">
      <c r="W11691" s="104"/>
      <c r="X11691" s="199"/>
      <c r="Y11691" s="62"/>
      <c r="Z11691" s="105"/>
    </row>
    <row r="11692" spans="23:26" x14ac:dyDescent="0.25">
      <c r="W11692" s="104"/>
      <c r="X11692" s="199"/>
      <c r="Y11692" s="62"/>
      <c r="Z11692" s="105"/>
    </row>
    <row r="11693" spans="23:26" x14ac:dyDescent="0.25">
      <c r="W11693" s="104"/>
      <c r="X11693" s="199"/>
      <c r="Y11693" s="62"/>
      <c r="Z11693" s="105"/>
    </row>
    <row r="11694" spans="23:26" x14ac:dyDescent="0.25">
      <c r="W11694" s="104"/>
      <c r="X11694" s="199"/>
      <c r="Y11694" s="62"/>
      <c r="Z11694" s="105"/>
    </row>
    <row r="11695" spans="23:26" x14ac:dyDescent="0.25">
      <c r="W11695" s="104"/>
      <c r="X11695" s="199"/>
      <c r="Y11695" s="62"/>
      <c r="Z11695" s="105"/>
    </row>
    <row r="11696" spans="23:26" x14ac:dyDescent="0.25">
      <c r="W11696" s="104"/>
      <c r="X11696" s="199"/>
      <c r="Y11696" s="62"/>
      <c r="Z11696" s="105"/>
    </row>
    <row r="11697" spans="23:26" x14ac:dyDescent="0.25">
      <c r="W11697" s="104"/>
      <c r="X11697" s="199"/>
      <c r="Y11697" s="62"/>
      <c r="Z11697" s="105"/>
    </row>
    <row r="11698" spans="23:26" x14ac:dyDescent="0.25">
      <c r="W11698" s="104"/>
      <c r="X11698" s="199"/>
      <c r="Y11698" s="62"/>
      <c r="Z11698" s="105"/>
    </row>
    <row r="11699" spans="23:26" x14ac:dyDescent="0.25">
      <c r="W11699" s="104"/>
      <c r="X11699" s="199"/>
      <c r="Y11699" s="62"/>
      <c r="Z11699" s="105"/>
    </row>
    <row r="11700" spans="23:26" x14ac:dyDescent="0.25">
      <c r="W11700" s="104"/>
      <c r="X11700" s="199"/>
      <c r="Y11700" s="62"/>
      <c r="Z11700" s="105"/>
    </row>
    <row r="11701" spans="23:26" x14ac:dyDescent="0.25">
      <c r="W11701" s="104"/>
      <c r="X11701" s="199"/>
      <c r="Y11701" s="62"/>
      <c r="Z11701" s="105"/>
    </row>
    <row r="11702" spans="23:26" x14ac:dyDescent="0.25">
      <c r="W11702" s="104"/>
      <c r="X11702" s="199"/>
      <c r="Y11702" s="62"/>
      <c r="Z11702" s="105"/>
    </row>
    <row r="11703" spans="23:26" x14ac:dyDescent="0.25">
      <c r="W11703" s="104"/>
      <c r="X11703" s="199"/>
      <c r="Y11703" s="62"/>
      <c r="Z11703" s="105"/>
    </row>
    <row r="11704" spans="23:26" x14ac:dyDescent="0.25">
      <c r="W11704" s="104"/>
      <c r="X11704" s="199"/>
      <c r="Y11704" s="62"/>
      <c r="Z11704" s="105"/>
    </row>
    <row r="11705" spans="23:26" x14ac:dyDescent="0.25">
      <c r="W11705" s="104"/>
      <c r="X11705" s="199"/>
      <c r="Y11705" s="62"/>
      <c r="Z11705" s="105"/>
    </row>
    <row r="11706" spans="23:26" x14ac:dyDescent="0.25">
      <c r="W11706" s="104"/>
      <c r="X11706" s="199"/>
      <c r="Y11706" s="62"/>
      <c r="Z11706" s="105"/>
    </row>
    <row r="11707" spans="23:26" x14ac:dyDescent="0.25">
      <c r="W11707" s="104"/>
      <c r="X11707" s="199"/>
      <c r="Y11707" s="62"/>
      <c r="Z11707" s="105"/>
    </row>
    <row r="11708" spans="23:26" x14ac:dyDescent="0.25">
      <c r="W11708" s="104"/>
      <c r="X11708" s="199"/>
      <c r="Y11708" s="62"/>
      <c r="Z11708" s="105"/>
    </row>
    <row r="11709" spans="23:26" x14ac:dyDescent="0.25">
      <c r="W11709" s="104"/>
      <c r="X11709" s="199"/>
      <c r="Y11709" s="62"/>
      <c r="Z11709" s="105"/>
    </row>
    <row r="11710" spans="23:26" x14ac:dyDescent="0.25">
      <c r="W11710" s="104"/>
      <c r="X11710" s="199"/>
      <c r="Y11710" s="62"/>
      <c r="Z11710" s="105"/>
    </row>
    <row r="11711" spans="23:26" x14ac:dyDescent="0.25">
      <c r="W11711" s="104"/>
      <c r="X11711" s="199"/>
      <c r="Y11711" s="62"/>
      <c r="Z11711" s="105"/>
    </row>
    <row r="11712" spans="23:26" x14ac:dyDescent="0.25">
      <c r="W11712" s="104"/>
      <c r="X11712" s="199"/>
      <c r="Y11712" s="62"/>
      <c r="Z11712" s="105"/>
    </row>
    <row r="11713" spans="23:26" x14ac:dyDescent="0.25">
      <c r="W11713" s="104"/>
      <c r="X11713" s="199"/>
      <c r="Y11713" s="62"/>
      <c r="Z11713" s="105"/>
    </row>
    <row r="11714" spans="23:26" x14ac:dyDescent="0.25">
      <c r="W11714" s="104"/>
      <c r="X11714" s="199"/>
      <c r="Y11714" s="62"/>
      <c r="Z11714" s="105"/>
    </row>
    <row r="11715" spans="23:26" x14ac:dyDescent="0.25">
      <c r="W11715" s="104"/>
      <c r="X11715" s="199"/>
      <c r="Y11715" s="62"/>
      <c r="Z11715" s="105"/>
    </row>
    <row r="11716" spans="23:26" x14ac:dyDescent="0.25">
      <c r="W11716" s="104"/>
      <c r="X11716" s="199"/>
      <c r="Y11716" s="62"/>
      <c r="Z11716" s="105"/>
    </row>
    <row r="11717" spans="23:26" x14ac:dyDescent="0.25">
      <c r="W11717" s="104"/>
      <c r="X11717" s="199"/>
      <c r="Y11717" s="62"/>
      <c r="Z11717" s="105"/>
    </row>
    <row r="11718" spans="23:26" x14ac:dyDescent="0.25">
      <c r="W11718" s="104"/>
      <c r="X11718" s="199"/>
      <c r="Y11718" s="62"/>
      <c r="Z11718" s="105"/>
    </row>
    <row r="11719" spans="23:26" x14ac:dyDescent="0.25">
      <c r="W11719" s="104"/>
      <c r="X11719" s="199"/>
      <c r="Y11719" s="62"/>
      <c r="Z11719" s="105"/>
    </row>
    <row r="11720" spans="23:26" x14ac:dyDescent="0.25">
      <c r="W11720" s="104"/>
      <c r="X11720" s="199"/>
      <c r="Y11720" s="62"/>
      <c r="Z11720" s="105"/>
    </row>
    <row r="11721" spans="23:26" x14ac:dyDescent="0.25">
      <c r="W11721" s="104"/>
      <c r="X11721" s="199"/>
      <c r="Y11721" s="62"/>
      <c r="Z11721" s="105"/>
    </row>
    <row r="11722" spans="23:26" x14ac:dyDescent="0.25">
      <c r="W11722" s="104"/>
      <c r="X11722" s="199"/>
      <c r="Y11722" s="62"/>
      <c r="Z11722" s="105"/>
    </row>
    <row r="11723" spans="23:26" x14ac:dyDescent="0.25">
      <c r="W11723" s="104"/>
      <c r="X11723" s="199"/>
      <c r="Y11723" s="62"/>
      <c r="Z11723" s="105"/>
    </row>
    <row r="11724" spans="23:26" x14ac:dyDescent="0.25">
      <c r="W11724" s="104"/>
      <c r="X11724" s="199"/>
      <c r="Y11724" s="62"/>
      <c r="Z11724" s="105"/>
    </row>
    <row r="11725" spans="23:26" x14ac:dyDescent="0.25">
      <c r="W11725" s="104"/>
      <c r="X11725" s="199"/>
      <c r="Y11725" s="62"/>
      <c r="Z11725" s="105"/>
    </row>
    <row r="11726" spans="23:26" x14ac:dyDescent="0.25">
      <c r="W11726" s="104"/>
      <c r="X11726" s="199"/>
      <c r="Y11726" s="62"/>
      <c r="Z11726" s="105"/>
    </row>
    <row r="11727" spans="23:26" x14ac:dyDescent="0.25">
      <c r="W11727" s="104"/>
      <c r="X11727" s="199"/>
      <c r="Y11727" s="62"/>
      <c r="Z11727" s="105"/>
    </row>
    <row r="11728" spans="23:26" x14ac:dyDescent="0.25">
      <c r="W11728" s="104"/>
      <c r="X11728" s="199"/>
      <c r="Y11728" s="62"/>
      <c r="Z11728" s="105"/>
    </row>
    <row r="11729" spans="23:26" x14ac:dyDescent="0.25">
      <c r="W11729" s="104"/>
      <c r="X11729" s="199"/>
      <c r="Y11729" s="62"/>
      <c r="Z11729" s="105"/>
    </row>
    <row r="11730" spans="23:26" x14ac:dyDescent="0.25">
      <c r="W11730" s="104"/>
      <c r="X11730" s="199"/>
      <c r="Y11730" s="62"/>
      <c r="Z11730" s="105"/>
    </row>
    <row r="11731" spans="23:26" x14ac:dyDescent="0.25">
      <c r="W11731" s="104"/>
      <c r="X11731" s="199"/>
      <c r="Y11731" s="62"/>
      <c r="Z11731" s="105"/>
    </row>
    <row r="11732" spans="23:26" x14ac:dyDescent="0.25">
      <c r="W11732" s="104"/>
      <c r="X11732" s="199"/>
      <c r="Y11732" s="62"/>
      <c r="Z11732" s="105"/>
    </row>
    <row r="11733" spans="23:26" x14ac:dyDescent="0.25">
      <c r="W11733" s="104"/>
      <c r="X11733" s="199"/>
      <c r="Y11733" s="62"/>
      <c r="Z11733" s="105"/>
    </row>
    <row r="11734" spans="23:26" x14ac:dyDescent="0.25">
      <c r="W11734" s="104"/>
      <c r="X11734" s="199"/>
      <c r="Y11734" s="62"/>
      <c r="Z11734" s="105"/>
    </row>
    <row r="11735" spans="23:26" x14ac:dyDescent="0.25">
      <c r="W11735" s="104"/>
      <c r="X11735" s="199"/>
      <c r="Y11735" s="62"/>
      <c r="Z11735" s="105"/>
    </row>
    <row r="11736" spans="23:26" x14ac:dyDescent="0.25">
      <c r="W11736" s="104"/>
      <c r="X11736" s="199"/>
      <c r="Y11736" s="62"/>
      <c r="Z11736" s="105"/>
    </row>
    <row r="11737" spans="23:26" x14ac:dyDescent="0.25">
      <c r="W11737" s="104"/>
      <c r="X11737" s="199"/>
      <c r="Y11737" s="62"/>
      <c r="Z11737" s="105"/>
    </row>
    <row r="11738" spans="23:26" x14ac:dyDescent="0.25">
      <c r="W11738" s="104"/>
      <c r="X11738" s="199"/>
      <c r="Y11738" s="62"/>
      <c r="Z11738" s="105"/>
    </row>
    <row r="11739" spans="23:26" x14ac:dyDescent="0.25">
      <c r="W11739" s="104"/>
      <c r="X11739" s="199"/>
      <c r="Y11739" s="62"/>
      <c r="Z11739" s="105"/>
    </row>
    <row r="11740" spans="23:26" x14ac:dyDescent="0.25">
      <c r="W11740" s="104"/>
      <c r="X11740" s="199"/>
      <c r="Y11740" s="62"/>
      <c r="Z11740" s="105"/>
    </row>
    <row r="11741" spans="23:26" x14ac:dyDescent="0.25">
      <c r="W11741" s="104"/>
      <c r="X11741" s="199"/>
      <c r="Y11741" s="62"/>
      <c r="Z11741" s="105"/>
    </row>
    <row r="11742" spans="23:26" x14ac:dyDescent="0.25">
      <c r="W11742" s="104"/>
      <c r="X11742" s="199"/>
      <c r="Y11742" s="62"/>
      <c r="Z11742" s="105"/>
    </row>
    <row r="11743" spans="23:26" x14ac:dyDescent="0.25">
      <c r="W11743" s="104"/>
      <c r="X11743" s="199"/>
      <c r="Y11743" s="62"/>
      <c r="Z11743" s="105"/>
    </row>
    <row r="11744" spans="23:26" x14ac:dyDescent="0.25">
      <c r="W11744" s="104"/>
      <c r="X11744" s="199"/>
      <c r="Y11744" s="62"/>
      <c r="Z11744" s="105"/>
    </row>
    <row r="11745" spans="23:26" x14ac:dyDescent="0.25">
      <c r="W11745" s="104"/>
      <c r="X11745" s="199"/>
      <c r="Y11745" s="62"/>
      <c r="Z11745" s="105"/>
    </row>
    <row r="11746" spans="23:26" x14ac:dyDescent="0.25">
      <c r="W11746" s="104"/>
      <c r="X11746" s="199"/>
      <c r="Y11746" s="62"/>
      <c r="Z11746" s="105"/>
    </row>
    <row r="11747" spans="23:26" x14ac:dyDescent="0.25">
      <c r="W11747" s="104"/>
      <c r="X11747" s="199"/>
      <c r="Y11747" s="62"/>
      <c r="Z11747" s="105"/>
    </row>
    <row r="11748" spans="23:26" x14ac:dyDescent="0.25">
      <c r="W11748" s="104"/>
      <c r="X11748" s="199"/>
      <c r="Y11748" s="62"/>
      <c r="Z11748" s="105"/>
    </row>
    <row r="11749" spans="23:26" x14ac:dyDescent="0.25">
      <c r="W11749" s="104"/>
      <c r="X11749" s="199"/>
      <c r="Y11749" s="62"/>
      <c r="Z11749" s="105"/>
    </row>
    <row r="11750" spans="23:26" x14ac:dyDescent="0.25">
      <c r="W11750" s="104"/>
      <c r="X11750" s="199"/>
      <c r="Y11750" s="62"/>
      <c r="Z11750" s="105"/>
    </row>
    <row r="11751" spans="23:26" x14ac:dyDescent="0.25">
      <c r="W11751" s="104"/>
      <c r="X11751" s="199"/>
      <c r="Y11751" s="62"/>
      <c r="Z11751" s="105"/>
    </row>
    <row r="11752" spans="23:26" x14ac:dyDescent="0.25">
      <c r="W11752" s="104"/>
      <c r="X11752" s="199"/>
      <c r="Y11752" s="62"/>
      <c r="Z11752" s="105"/>
    </row>
    <row r="11753" spans="23:26" x14ac:dyDescent="0.25">
      <c r="W11753" s="104"/>
      <c r="X11753" s="199"/>
      <c r="Y11753" s="62"/>
      <c r="Z11753" s="105"/>
    </row>
    <row r="11754" spans="23:26" x14ac:dyDescent="0.25">
      <c r="W11754" s="104"/>
      <c r="X11754" s="199"/>
      <c r="Y11754" s="62"/>
      <c r="Z11754" s="105"/>
    </row>
    <row r="11755" spans="23:26" x14ac:dyDescent="0.25">
      <c r="W11755" s="104"/>
      <c r="X11755" s="199"/>
      <c r="Y11755" s="62"/>
      <c r="Z11755" s="105"/>
    </row>
    <row r="11756" spans="23:26" x14ac:dyDescent="0.25">
      <c r="W11756" s="104"/>
      <c r="X11756" s="199"/>
      <c r="Y11756" s="62"/>
      <c r="Z11756" s="105"/>
    </row>
    <row r="11757" spans="23:26" x14ac:dyDescent="0.25">
      <c r="W11757" s="104"/>
      <c r="X11757" s="199"/>
      <c r="Y11757" s="62"/>
      <c r="Z11757" s="105"/>
    </row>
    <row r="11758" spans="23:26" x14ac:dyDescent="0.25">
      <c r="W11758" s="104"/>
      <c r="X11758" s="199"/>
      <c r="Y11758" s="62"/>
      <c r="Z11758" s="105"/>
    </row>
    <row r="11759" spans="23:26" x14ac:dyDescent="0.25">
      <c r="W11759" s="104"/>
      <c r="X11759" s="199"/>
      <c r="Y11759" s="62"/>
      <c r="Z11759" s="105"/>
    </row>
    <row r="11760" spans="23:26" x14ac:dyDescent="0.25">
      <c r="W11760" s="104"/>
      <c r="X11760" s="199"/>
      <c r="Y11760" s="62"/>
      <c r="Z11760" s="105"/>
    </row>
    <row r="11761" spans="23:26" x14ac:dyDescent="0.25">
      <c r="W11761" s="104"/>
      <c r="X11761" s="199"/>
      <c r="Y11761" s="62"/>
      <c r="Z11761" s="105"/>
    </row>
    <row r="11762" spans="23:26" x14ac:dyDescent="0.25">
      <c r="W11762" s="104"/>
      <c r="X11762" s="199"/>
      <c r="Y11762" s="62"/>
      <c r="Z11762" s="105"/>
    </row>
    <row r="11763" spans="23:26" x14ac:dyDescent="0.25">
      <c r="W11763" s="104"/>
      <c r="X11763" s="199"/>
      <c r="Y11763" s="62"/>
      <c r="Z11763" s="105"/>
    </row>
    <row r="11764" spans="23:26" x14ac:dyDescent="0.25">
      <c r="W11764" s="104"/>
      <c r="X11764" s="199"/>
      <c r="Y11764" s="62"/>
      <c r="Z11764" s="105"/>
    </row>
    <row r="11765" spans="23:26" x14ac:dyDescent="0.25">
      <c r="W11765" s="104"/>
      <c r="X11765" s="199"/>
      <c r="Y11765" s="62"/>
      <c r="Z11765" s="105"/>
    </row>
    <row r="11766" spans="23:26" x14ac:dyDescent="0.25">
      <c r="W11766" s="104"/>
      <c r="X11766" s="199"/>
      <c r="Y11766" s="62"/>
      <c r="Z11766" s="105"/>
    </row>
    <row r="11767" spans="23:26" x14ac:dyDescent="0.25">
      <c r="W11767" s="104"/>
      <c r="X11767" s="199"/>
      <c r="Y11767" s="62"/>
      <c r="Z11767" s="105"/>
    </row>
    <row r="11768" spans="23:26" x14ac:dyDescent="0.25">
      <c r="W11768" s="104"/>
      <c r="X11768" s="199"/>
      <c r="Y11768" s="62"/>
      <c r="Z11768" s="105"/>
    </row>
    <row r="11769" spans="23:26" x14ac:dyDescent="0.25">
      <c r="W11769" s="104"/>
      <c r="X11769" s="199"/>
      <c r="Y11769" s="62"/>
      <c r="Z11769" s="105"/>
    </row>
    <row r="11770" spans="23:26" x14ac:dyDescent="0.25">
      <c r="W11770" s="104"/>
      <c r="X11770" s="199"/>
      <c r="Y11770" s="62"/>
      <c r="Z11770" s="105"/>
    </row>
    <row r="11771" spans="23:26" x14ac:dyDescent="0.25">
      <c r="W11771" s="104"/>
      <c r="X11771" s="199"/>
      <c r="Y11771" s="62"/>
      <c r="Z11771" s="105"/>
    </row>
    <row r="11772" spans="23:26" x14ac:dyDescent="0.25">
      <c r="W11772" s="104"/>
      <c r="X11772" s="199"/>
      <c r="Y11772" s="62"/>
      <c r="Z11772" s="105"/>
    </row>
    <row r="11773" spans="23:26" x14ac:dyDescent="0.25">
      <c r="W11773" s="104"/>
      <c r="X11773" s="199"/>
      <c r="Y11773" s="62"/>
      <c r="Z11773" s="105"/>
    </row>
    <row r="11774" spans="23:26" x14ac:dyDescent="0.25">
      <c r="W11774" s="104"/>
      <c r="X11774" s="199"/>
      <c r="Y11774" s="62"/>
      <c r="Z11774" s="105"/>
    </row>
    <row r="11775" spans="23:26" x14ac:dyDescent="0.25">
      <c r="W11775" s="104"/>
      <c r="X11775" s="199"/>
      <c r="Y11775" s="62"/>
      <c r="Z11775" s="105"/>
    </row>
    <row r="11776" spans="23:26" x14ac:dyDescent="0.25">
      <c r="W11776" s="104"/>
      <c r="X11776" s="199"/>
      <c r="Y11776" s="62"/>
      <c r="Z11776" s="105"/>
    </row>
    <row r="11777" spans="23:26" x14ac:dyDescent="0.25">
      <c r="W11777" s="104"/>
      <c r="X11777" s="199"/>
      <c r="Y11777" s="62"/>
      <c r="Z11777" s="105"/>
    </row>
    <row r="11778" spans="23:26" x14ac:dyDescent="0.25">
      <c r="W11778" s="104"/>
      <c r="X11778" s="199"/>
      <c r="Y11778" s="62"/>
      <c r="Z11778" s="105"/>
    </row>
    <row r="11779" spans="23:26" x14ac:dyDescent="0.25">
      <c r="W11779" s="104"/>
      <c r="X11779" s="199"/>
      <c r="Y11779" s="62"/>
      <c r="Z11779" s="105"/>
    </row>
    <row r="11780" spans="23:26" x14ac:dyDescent="0.25">
      <c r="W11780" s="104"/>
      <c r="X11780" s="199"/>
      <c r="Y11780" s="62"/>
      <c r="Z11780" s="105"/>
    </row>
    <row r="11781" spans="23:26" x14ac:dyDescent="0.25">
      <c r="W11781" s="104"/>
      <c r="X11781" s="199"/>
      <c r="Y11781" s="62"/>
      <c r="Z11781" s="105"/>
    </row>
    <row r="11782" spans="23:26" x14ac:dyDescent="0.25">
      <c r="W11782" s="104"/>
      <c r="X11782" s="199"/>
      <c r="Y11782" s="62"/>
      <c r="Z11782" s="105"/>
    </row>
    <row r="11783" spans="23:26" x14ac:dyDescent="0.25">
      <c r="W11783" s="104"/>
      <c r="X11783" s="199"/>
      <c r="Y11783" s="62"/>
      <c r="Z11783" s="105"/>
    </row>
    <row r="11784" spans="23:26" x14ac:dyDescent="0.25">
      <c r="W11784" s="104"/>
      <c r="X11784" s="199"/>
      <c r="Y11784" s="62"/>
      <c r="Z11784" s="105"/>
    </row>
    <row r="11785" spans="23:26" x14ac:dyDescent="0.25">
      <c r="W11785" s="104"/>
      <c r="X11785" s="199"/>
      <c r="Y11785" s="62"/>
      <c r="Z11785" s="105"/>
    </row>
    <row r="11786" spans="23:26" x14ac:dyDescent="0.25">
      <c r="W11786" s="104"/>
      <c r="X11786" s="199"/>
      <c r="Y11786" s="62"/>
      <c r="Z11786" s="105"/>
    </row>
    <row r="11787" spans="23:26" x14ac:dyDescent="0.25">
      <c r="W11787" s="104"/>
      <c r="X11787" s="199"/>
      <c r="Y11787" s="62"/>
      <c r="Z11787" s="105"/>
    </row>
    <row r="11788" spans="23:26" x14ac:dyDescent="0.25">
      <c r="W11788" s="104"/>
      <c r="X11788" s="199"/>
      <c r="Y11788" s="62"/>
      <c r="Z11788" s="105"/>
    </row>
    <row r="11789" spans="23:26" x14ac:dyDescent="0.25">
      <c r="W11789" s="104"/>
      <c r="X11789" s="199"/>
      <c r="Y11789" s="62"/>
      <c r="Z11789" s="105"/>
    </row>
    <row r="11790" spans="23:26" x14ac:dyDescent="0.25">
      <c r="W11790" s="104"/>
      <c r="X11790" s="199"/>
      <c r="Y11790" s="62"/>
      <c r="Z11790" s="105"/>
    </row>
    <row r="11791" spans="23:26" x14ac:dyDescent="0.25">
      <c r="W11791" s="104"/>
      <c r="X11791" s="199"/>
      <c r="Y11791" s="62"/>
      <c r="Z11791" s="105"/>
    </row>
    <row r="11792" spans="23:26" x14ac:dyDescent="0.25">
      <c r="W11792" s="104"/>
      <c r="X11792" s="199"/>
      <c r="Y11792" s="62"/>
      <c r="Z11792" s="105"/>
    </row>
    <row r="11793" spans="23:26" x14ac:dyDescent="0.25">
      <c r="W11793" s="104"/>
      <c r="X11793" s="199"/>
      <c r="Y11793" s="62"/>
      <c r="Z11793" s="105"/>
    </row>
    <row r="11794" spans="23:26" x14ac:dyDescent="0.25">
      <c r="W11794" s="104"/>
      <c r="X11794" s="199"/>
      <c r="Y11794" s="62"/>
      <c r="Z11794" s="105"/>
    </row>
    <row r="11795" spans="23:26" x14ac:dyDescent="0.25">
      <c r="W11795" s="104"/>
      <c r="X11795" s="199"/>
      <c r="Y11795" s="62"/>
      <c r="Z11795" s="105"/>
    </row>
    <row r="11796" spans="23:26" x14ac:dyDescent="0.25">
      <c r="W11796" s="104"/>
      <c r="X11796" s="199"/>
      <c r="Y11796" s="62"/>
      <c r="Z11796" s="105"/>
    </row>
    <row r="11797" spans="23:26" x14ac:dyDescent="0.25">
      <c r="W11797" s="104"/>
      <c r="X11797" s="199"/>
      <c r="Y11797" s="62"/>
      <c r="Z11797" s="105"/>
    </row>
    <row r="11798" spans="23:26" x14ac:dyDescent="0.25">
      <c r="W11798" s="104"/>
      <c r="X11798" s="199"/>
      <c r="Y11798" s="62"/>
      <c r="Z11798" s="105"/>
    </row>
    <row r="11799" spans="23:26" x14ac:dyDescent="0.25">
      <c r="W11799" s="104"/>
      <c r="X11799" s="199"/>
      <c r="Y11799" s="62"/>
      <c r="Z11799" s="105"/>
    </row>
    <row r="11800" spans="23:26" x14ac:dyDescent="0.25">
      <c r="W11800" s="104"/>
      <c r="X11800" s="199"/>
      <c r="Y11800" s="62"/>
      <c r="Z11800" s="105"/>
    </row>
    <row r="11801" spans="23:26" x14ac:dyDescent="0.25">
      <c r="W11801" s="104"/>
      <c r="X11801" s="199"/>
      <c r="Y11801" s="62"/>
      <c r="Z11801" s="105"/>
    </row>
    <row r="11802" spans="23:26" x14ac:dyDescent="0.25">
      <c r="W11802" s="104"/>
      <c r="X11802" s="199"/>
      <c r="Y11802" s="62"/>
      <c r="Z11802" s="105"/>
    </row>
    <row r="11803" spans="23:26" x14ac:dyDescent="0.25">
      <c r="W11803" s="104"/>
      <c r="X11803" s="199"/>
      <c r="Y11803" s="62"/>
      <c r="Z11803" s="105"/>
    </row>
    <row r="11804" spans="23:26" x14ac:dyDescent="0.25">
      <c r="W11804" s="104"/>
      <c r="X11804" s="199"/>
      <c r="Y11804" s="62"/>
      <c r="Z11804" s="105"/>
    </row>
    <row r="11805" spans="23:26" x14ac:dyDescent="0.25">
      <c r="W11805" s="104"/>
      <c r="X11805" s="199"/>
      <c r="Y11805" s="62"/>
      <c r="Z11805" s="105"/>
    </row>
    <row r="11806" spans="23:26" x14ac:dyDescent="0.25">
      <c r="W11806" s="104"/>
      <c r="X11806" s="199"/>
      <c r="Y11806" s="62"/>
      <c r="Z11806" s="105"/>
    </row>
    <row r="11807" spans="23:26" x14ac:dyDescent="0.25">
      <c r="W11807" s="104"/>
      <c r="X11807" s="199"/>
      <c r="Y11807" s="62"/>
      <c r="Z11807" s="105"/>
    </row>
    <row r="11808" spans="23:26" x14ac:dyDescent="0.25">
      <c r="W11808" s="104"/>
      <c r="X11808" s="199"/>
      <c r="Y11808" s="62"/>
      <c r="Z11808" s="105"/>
    </row>
    <row r="11809" spans="23:26" x14ac:dyDescent="0.25">
      <c r="W11809" s="104"/>
      <c r="X11809" s="199"/>
      <c r="Y11809" s="62"/>
      <c r="Z11809" s="105"/>
    </row>
    <row r="11810" spans="23:26" x14ac:dyDescent="0.25">
      <c r="W11810" s="104"/>
      <c r="X11810" s="199"/>
      <c r="Y11810" s="62"/>
      <c r="Z11810" s="105"/>
    </row>
    <row r="11811" spans="23:26" x14ac:dyDescent="0.25">
      <c r="W11811" s="104"/>
      <c r="X11811" s="199"/>
      <c r="Y11811" s="62"/>
      <c r="Z11811" s="105"/>
    </row>
    <row r="11812" spans="23:26" x14ac:dyDescent="0.25">
      <c r="W11812" s="104"/>
      <c r="X11812" s="199"/>
      <c r="Y11812" s="62"/>
      <c r="Z11812" s="105"/>
    </row>
    <row r="11813" spans="23:26" x14ac:dyDescent="0.25">
      <c r="W11813" s="104"/>
      <c r="X11813" s="199"/>
      <c r="Y11813" s="62"/>
      <c r="Z11813" s="105"/>
    </row>
    <row r="11814" spans="23:26" x14ac:dyDescent="0.25">
      <c r="W11814" s="104"/>
      <c r="X11814" s="199"/>
      <c r="Y11814" s="62"/>
      <c r="Z11814" s="105"/>
    </row>
    <row r="11815" spans="23:26" x14ac:dyDescent="0.25">
      <c r="W11815" s="104"/>
      <c r="X11815" s="199"/>
      <c r="Y11815" s="62"/>
      <c r="Z11815" s="105"/>
    </row>
    <row r="11816" spans="23:26" x14ac:dyDescent="0.25">
      <c r="W11816" s="104"/>
      <c r="X11816" s="199"/>
      <c r="Y11816" s="62"/>
      <c r="Z11816" s="105"/>
    </row>
    <row r="11817" spans="23:26" x14ac:dyDescent="0.25">
      <c r="W11817" s="104"/>
      <c r="X11817" s="199"/>
      <c r="Y11817" s="62"/>
      <c r="Z11817" s="105"/>
    </row>
    <row r="11818" spans="23:26" x14ac:dyDescent="0.25">
      <c r="W11818" s="104"/>
      <c r="X11818" s="199"/>
      <c r="Y11818" s="62"/>
      <c r="Z11818" s="105"/>
    </row>
    <row r="11819" spans="23:26" x14ac:dyDescent="0.25">
      <c r="W11819" s="104"/>
      <c r="X11819" s="199"/>
      <c r="Y11819" s="62"/>
      <c r="Z11819" s="105"/>
    </row>
    <row r="11820" spans="23:26" x14ac:dyDescent="0.25">
      <c r="W11820" s="104"/>
      <c r="X11820" s="199"/>
      <c r="Y11820" s="62"/>
      <c r="Z11820" s="105"/>
    </row>
    <row r="11821" spans="23:26" x14ac:dyDescent="0.25">
      <c r="W11821" s="104"/>
      <c r="X11821" s="199"/>
      <c r="Y11821" s="62"/>
      <c r="Z11821" s="105"/>
    </row>
    <row r="11822" spans="23:26" x14ac:dyDescent="0.25">
      <c r="W11822" s="104"/>
      <c r="X11822" s="199"/>
      <c r="Y11822" s="62"/>
      <c r="Z11822" s="105"/>
    </row>
    <row r="11823" spans="23:26" x14ac:dyDescent="0.25">
      <c r="W11823" s="104"/>
      <c r="X11823" s="199"/>
      <c r="Y11823" s="62"/>
      <c r="Z11823" s="105"/>
    </row>
    <row r="11824" spans="23:26" x14ac:dyDescent="0.25">
      <c r="W11824" s="104"/>
      <c r="X11824" s="199"/>
      <c r="Y11824" s="62"/>
      <c r="Z11824" s="105"/>
    </row>
    <row r="11825" spans="23:26" x14ac:dyDescent="0.25">
      <c r="W11825" s="104"/>
      <c r="X11825" s="199"/>
      <c r="Y11825" s="62"/>
      <c r="Z11825" s="105"/>
    </row>
    <row r="11826" spans="23:26" x14ac:dyDescent="0.25">
      <c r="W11826" s="104"/>
      <c r="X11826" s="199"/>
      <c r="Y11826" s="62"/>
      <c r="Z11826" s="105"/>
    </row>
    <row r="11827" spans="23:26" x14ac:dyDescent="0.25">
      <c r="W11827" s="104"/>
      <c r="X11827" s="199"/>
      <c r="Y11827" s="62"/>
      <c r="Z11827" s="105"/>
    </row>
    <row r="11828" spans="23:26" x14ac:dyDescent="0.25">
      <c r="W11828" s="104"/>
      <c r="X11828" s="199"/>
      <c r="Y11828" s="62"/>
      <c r="Z11828" s="105"/>
    </row>
    <row r="11829" spans="23:26" x14ac:dyDescent="0.25">
      <c r="W11829" s="104"/>
      <c r="X11829" s="199"/>
      <c r="Y11829" s="62"/>
      <c r="Z11829" s="105"/>
    </row>
    <row r="11830" spans="23:26" x14ac:dyDescent="0.25">
      <c r="W11830" s="104"/>
      <c r="X11830" s="199"/>
      <c r="Y11830" s="62"/>
      <c r="Z11830" s="105"/>
    </row>
    <row r="11831" spans="23:26" x14ac:dyDescent="0.25">
      <c r="W11831" s="104"/>
      <c r="X11831" s="199"/>
      <c r="Y11831" s="62"/>
      <c r="Z11831" s="105"/>
    </row>
    <row r="11832" spans="23:26" x14ac:dyDescent="0.25">
      <c r="W11832" s="104"/>
      <c r="X11832" s="199"/>
      <c r="Y11832" s="62"/>
      <c r="Z11832" s="105"/>
    </row>
    <row r="11833" spans="23:26" x14ac:dyDescent="0.25">
      <c r="W11833" s="104"/>
      <c r="X11833" s="199"/>
      <c r="Y11833" s="62"/>
      <c r="Z11833" s="105"/>
    </row>
    <row r="11834" spans="23:26" x14ac:dyDescent="0.25">
      <c r="W11834" s="104"/>
      <c r="X11834" s="199"/>
      <c r="Y11834" s="62"/>
      <c r="Z11834" s="105"/>
    </row>
    <row r="11835" spans="23:26" x14ac:dyDescent="0.25">
      <c r="W11835" s="104"/>
      <c r="X11835" s="199"/>
      <c r="Y11835" s="62"/>
      <c r="Z11835" s="105"/>
    </row>
    <row r="11836" spans="23:26" x14ac:dyDescent="0.25">
      <c r="W11836" s="104"/>
      <c r="X11836" s="199"/>
      <c r="Y11836" s="62"/>
      <c r="Z11836" s="105"/>
    </row>
    <row r="11837" spans="23:26" x14ac:dyDescent="0.25">
      <c r="W11837" s="104"/>
      <c r="X11837" s="199"/>
      <c r="Y11837" s="62"/>
      <c r="Z11837" s="105"/>
    </row>
    <row r="11838" spans="23:26" x14ac:dyDescent="0.25">
      <c r="W11838" s="104"/>
      <c r="X11838" s="199"/>
      <c r="Y11838" s="62"/>
      <c r="Z11838" s="105"/>
    </row>
    <row r="11839" spans="23:26" x14ac:dyDescent="0.25">
      <c r="W11839" s="104"/>
      <c r="X11839" s="199"/>
      <c r="Y11839" s="62"/>
      <c r="Z11839" s="105"/>
    </row>
    <row r="11840" spans="23:26" x14ac:dyDescent="0.25">
      <c r="W11840" s="104"/>
      <c r="X11840" s="199"/>
      <c r="Y11840" s="62"/>
      <c r="Z11840" s="105"/>
    </row>
    <row r="11841" spans="23:26" x14ac:dyDescent="0.25">
      <c r="W11841" s="104"/>
      <c r="X11841" s="199"/>
      <c r="Y11841" s="62"/>
      <c r="Z11841" s="105"/>
    </row>
    <row r="11842" spans="23:26" x14ac:dyDescent="0.25">
      <c r="W11842" s="104"/>
      <c r="X11842" s="199"/>
      <c r="Y11842" s="62"/>
      <c r="Z11842" s="105"/>
    </row>
    <row r="11843" spans="23:26" x14ac:dyDescent="0.25">
      <c r="W11843" s="104"/>
      <c r="X11843" s="199"/>
      <c r="Y11843" s="62"/>
      <c r="Z11843" s="105"/>
    </row>
    <row r="11844" spans="23:26" x14ac:dyDescent="0.25">
      <c r="W11844" s="104"/>
      <c r="X11844" s="199"/>
      <c r="Y11844" s="62"/>
      <c r="Z11844" s="105"/>
    </row>
    <row r="11845" spans="23:26" x14ac:dyDescent="0.25">
      <c r="W11845" s="104"/>
      <c r="X11845" s="199"/>
      <c r="Y11845" s="62"/>
      <c r="Z11845" s="105"/>
    </row>
    <row r="11846" spans="23:26" x14ac:dyDescent="0.25">
      <c r="W11846" s="104"/>
      <c r="X11846" s="199"/>
      <c r="Y11846" s="62"/>
      <c r="Z11846" s="105"/>
    </row>
    <row r="11847" spans="23:26" x14ac:dyDescent="0.25">
      <c r="W11847" s="104"/>
      <c r="X11847" s="199"/>
      <c r="Y11847" s="62"/>
      <c r="Z11847" s="105"/>
    </row>
    <row r="11848" spans="23:26" x14ac:dyDescent="0.25">
      <c r="W11848" s="104"/>
      <c r="X11848" s="199"/>
      <c r="Y11848" s="62"/>
      <c r="Z11848" s="105"/>
    </row>
    <row r="11849" spans="23:26" x14ac:dyDescent="0.25">
      <c r="W11849" s="104"/>
      <c r="X11849" s="199"/>
      <c r="Y11849" s="62"/>
      <c r="Z11849" s="105"/>
    </row>
    <row r="11850" spans="23:26" x14ac:dyDescent="0.25">
      <c r="W11850" s="104"/>
      <c r="X11850" s="199"/>
      <c r="Y11850" s="62"/>
      <c r="Z11850" s="105"/>
    </row>
    <row r="11851" spans="23:26" x14ac:dyDescent="0.25">
      <c r="W11851" s="104"/>
      <c r="X11851" s="199"/>
      <c r="Y11851" s="62"/>
      <c r="Z11851" s="105"/>
    </row>
    <row r="11852" spans="23:26" x14ac:dyDescent="0.25">
      <c r="W11852" s="104"/>
      <c r="X11852" s="199"/>
      <c r="Y11852" s="62"/>
      <c r="Z11852" s="105"/>
    </row>
    <row r="11853" spans="23:26" x14ac:dyDescent="0.25">
      <c r="W11853" s="104"/>
      <c r="X11853" s="199"/>
      <c r="Y11853" s="62"/>
      <c r="Z11853" s="105"/>
    </row>
    <row r="11854" spans="23:26" x14ac:dyDescent="0.25">
      <c r="W11854" s="104"/>
      <c r="X11854" s="199"/>
      <c r="Y11854" s="62"/>
      <c r="Z11854" s="105"/>
    </row>
    <row r="11855" spans="23:26" x14ac:dyDescent="0.25">
      <c r="W11855" s="104"/>
      <c r="X11855" s="199"/>
      <c r="Y11855" s="62"/>
      <c r="Z11855" s="105"/>
    </row>
    <row r="11856" spans="23:26" x14ac:dyDescent="0.25">
      <c r="W11856" s="104"/>
      <c r="X11856" s="199"/>
      <c r="Y11856" s="62"/>
      <c r="Z11856" s="105"/>
    </row>
    <row r="11857" spans="23:26" x14ac:dyDescent="0.25">
      <c r="W11857" s="104"/>
      <c r="X11857" s="199"/>
      <c r="Y11857" s="62"/>
      <c r="Z11857" s="105"/>
    </row>
    <row r="11858" spans="23:26" x14ac:dyDescent="0.25">
      <c r="W11858" s="104"/>
      <c r="X11858" s="199"/>
      <c r="Y11858" s="62"/>
      <c r="Z11858" s="105"/>
    </row>
    <row r="11859" spans="23:26" x14ac:dyDescent="0.25">
      <c r="W11859" s="104"/>
      <c r="X11859" s="199"/>
      <c r="Y11859" s="62"/>
      <c r="Z11859" s="105"/>
    </row>
    <row r="11860" spans="23:26" x14ac:dyDescent="0.25">
      <c r="W11860" s="104"/>
      <c r="X11860" s="199"/>
      <c r="Y11860" s="62"/>
      <c r="Z11860" s="105"/>
    </row>
    <row r="11861" spans="23:26" x14ac:dyDescent="0.25">
      <c r="W11861" s="104"/>
      <c r="X11861" s="199"/>
      <c r="Y11861" s="62"/>
      <c r="Z11861" s="105"/>
    </row>
    <row r="11862" spans="23:26" x14ac:dyDescent="0.25">
      <c r="W11862" s="104"/>
      <c r="X11862" s="199"/>
      <c r="Y11862" s="62"/>
      <c r="Z11862" s="105"/>
    </row>
    <row r="11863" spans="23:26" x14ac:dyDescent="0.25">
      <c r="W11863" s="104"/>
      <c r="X11863" s="199"/>
      <c r="Y11863" s="62"/>
      <c r="Z11863" s="105"/>
    </row>
    <row r="11864" spans="23:26" x14ac:dyDescent="0.25">
      <c r="W11864" s="104"/>
      <c r="X11864" s="199"/>
      <c r="Y11864" s="62"/>
      <c r="Z11864" s="105"/>
    </row>
    <row r="11865" spans="23:26" x14ac:dyDescent="0.25">
      <c r="W11865" s="104"/>
      <c r="X11865" s="199"/>
      <c r="Y11865" s="62"/>
      <c r="Z11865" s="105"/>
    </row>
    <row r="11866" spans="23:26" x14ac:dyDescent="0.25">
      <c r="W11866" s="104"/>
      <c r="X11866" s="199"/>
      <c r="Y11866" s="62"/>
      <c r="Z11866" s="105"/>
    </row>
    <row r="11867" spans="23:26" x14ac:dyDescent="0.25">
      <c r="W11867" s="104"/>
      <c r="X11867" s="199"/>
      <c r="Y11867" s="62"/>
      <c r="Z11867" s="105"/>
    </row>
    <row r="11868" spans="23:26" x14ac:dyDescent="0.25">
      <c r="W11868" s="104"/>
      <c r="X11868" s="199"/>
      <c r="Y11868" s="62"/>
      <c r="Z11868" s="105"/>
    </row>
    <row r="11869" spans="23:26" x14ac:dyDescent="0.25">
      <c r="W11869" s="104"/>
      <c r="X11869" s="199"/>
      <c r="Y11869" s="62"/>
      <c r="Z11869" s="105"/>
    </row>
    <row r="11870" spans="23:26" x14ac:dyDescent="0.25">
      <c r="W11870" s="104"/>
      <c r="X11870" s="199"/>
      <c r="Y11870" s="62"/>
      <c r="Z11870" s="105"/>
    </row>
    <row r="11871" spans="23:26" x14ac:dyDescent="0.25">
      <c r="W11871" s="104"/>
      <c r="X11871" s="199"/>
      <c r="Y11871" s="62"/>
      <c r="Z11871" s="105"/>
    </row>
    <row r="11872" spans="23:26" x14ac:dyDescent="0.25">
      <c r="W11872" s="104"/>
      <c r="X11872" s="199"/>
      <c r="Y11872" s="62"/>
      <c r="Z11872" s="105"/>
    </row>
    <row r="11873" spans="23:26" x14ac:dyDescent="0.25">
      <c r="W11873" s="104"/>
      <c r="X11873" s="199"/>
      <c r="Y11873" s="62"/>
      <c r="Z11873" s="105"/>
    </row>
    <row r="11874" spans="23:26" x14ac:dyDescent="0.25">
      <c r="W11874" s="104"/>
      <c r="X11874" s="199"/>
      <c r="Y11874" s="62"/>
      <c r="Z11874" s="105"/>
    </row>
    <row r="11875" spans="23:26" x14ac:dyDescent="0.25">
      <c r="W11875" s="104"/>
      <c r="X11875" s="199"/>
      <c r="Y11875" s="62"/>
      <c r="Z11875" s="105"/>
    </row>
    <row r="11876" spans="23:26" x14ac:dyDescent="0.25">
      <c r="W11876" s="104"/>
      <c r="X11876" s="199"/>
      <c r="Y11876" s="62"/>
      <c r="Z11876" s="105"/>
    </row>
    <row r="11877" spans="23:26" x14ac:dyDescent="0.25">
      <c r="W11877" s="104"/>
      <c r="X11877" s="199"/>
      <c r="Y11877" s="62"/>
      <c r="Z11877" s="105"/>
    </row>
    <row r="11878" spans="23:26" x14ac:dyDescent="0.25">
      <c r="W11878" s="104"/>
      <c r="X11878" s="199"/>
      <c r="Y11878" s="62"/>
      <c r="Z11878" s="105"/>
    </row>
    <row r="11879" spans="23:26" x14ac:dyDescent="0.25">
      <c r="W11879" s="104"/>
      <c r="X11879" s="199"/>
      <c r="Y11879" s="62"/>
      <c r="Z11879" s="105"/>
    </row>
    <row r="11880" spans="23:26" x14ac:dyDescent="0.25">
      <c r="W11880" s="104"/>
      <c r="X11880" s="199"/>
      <c r="Y11880" s="62"/>
      <c r="Z11880" s="105"/>
    </row>
    <row r="11881" spans="23:26" x14ac:dyDescent="0.25">
      <c r="W11881" s="104"/>
      <c r="X11881" s="199"/>
      <c r="Y11881" s="62"/>
      <c r="Z11881" s="105"/>
    </row>
    <row r="11882" spans="23:26" x14ac:dyDescent="0.25">
      <c r="W11882" s="104"/>
      <c r="X11882" s="199"/>
      <c r="Y11882" s="62"/>
      <c r="Z11882" s="105"/>
    </row>
    <row r="11883" spans="23:26" x14ac:dyDescent="0.25">
      <c r="W11883" s="104"/>
      <c r="X11883" s="199"/>
      <c r="Y11883" s="62"/>
      <c r="Z11883" s="105"/>
    </row>
    <row r="11884" spans="23:26" x14ac:dyDescent="0.25">
      <c r="W11884" s="104"/>
      <c r="X11884" s="199"/>
      <c r="Y11884" s="62"/>
      <c r="Z11884" s="105"/>
    </row>
    <row r="11885" spans="23:26" x14ac:dyDescent="0.25">
      <c r="W11885" s="104"/>
      <c r="X11885" s="199"/>
      <c r="Y11885" s="62"/>
      <c r="Z11885" s="105"/>
    </row>
    <row r="11886" spans="23:26" x14ac:dyDescent="0.25">
      <c r="W11886" s="104"/>
      <c r="X11886" s="199"/>
      <c r="Y11886" s="62"/>
      <c r="Z11886" s="105"/>
    </row>
    <row r="11887" spans="23:26" x14ac:dyDescent="0.25">
      <c r="W11887" s="104"/>
      <c r="X11887" s="199"/>
      <c r="Y11887" s="62"/>
      <c r="Z11887" s="105"/>
    </row>
    <row r="11888" spans="23:26" x14ac:dyDescent="0.25">
      <c r="W11888" s="104"/>
      <c r="X11888" s="199"/>
      <c r="Y11888" s="62"/>
      <c r="Z11888" s="105"/>
    </row>
    <row r="11889" spans="23:26" x14ac:dyDescent="0.25">
      <c r="W11889" s="104"/>
      <c r="X11889" s="199"/>
      <c r="Y11889" s="62"/>
      <c r="Z11889" s="105"/>
    </row>
    <row r="11890" spans="23:26" x14ac:dyDescent="0.25">
      <c r="W11890" s="104"/>
      <c r="X11890" s="199"/>
      <c r="Y11890" s="62"/>
      <c r="Z11890" s="105"/>
    </row>
    <row r="11891" spans="23:26" x14ac:dyDescent="0.25">
      <c r="W11891" s="104"/>
      <c r="X11891" s="199"/>
      <c r="Y11891" s="62"/>
      <c r="Z11891" s="105"/>
    </row>
    <row r="11892" spans="23:26" x14ac:dyDescent="0.25">
      <c r="W11892" s="104"/>
      <c r="X11892" s="199"/>
      <c r="Y11892" s="62"/>
      <c r="Z11892" s="105"/>
    </row>
    <row r="11893" spans="23:26" x14ac:dyDescent="0.25">
      <c r="W11893" s="104"/>
      <c r="X11893" s="199"/>
      <c r="Y11893" s="62"/>
      <c r="Z11893" s="105"/>
    </row>
    <row r="11894" spans="23:26" x14ac:dyDescent="0.25">
      <c r="W11894" s="104"/>
      <c r="X11894" s="199"/>
      <c r="Y11894" s="62"/>
      <c r="Z11894" s="105"/>
    </row>
    <row r="11895" spans="23:26" x14ac:dyDescent="0.25">
      <c r="W11895" s="104"/>
      <c r="X11895" s="199"/>
      <c r="Y11895" s="62"/>
      <c r="Z11895" s="105"/>
    </row>
    <row r="11896" spans="23:26" x14ac:dyDescent="0.25">
      <c r="W11896" s="104"/>
      <c r="X11896" s="199"/>
      <c r="Y11896" s="62"/>
      <c r="Z11896" s="105"/>
    </row>
    <row r="11897" spans="23:26" x14ac:dyDescent="0.25">
      <c r="W11897" s="104"/>
      <c r="X11897" s="199"/>
      <c r="Y11897" s="62"/>
      <c r="Z11897" s="105"/>
    </row>
    <row r="11898" spans="23:26" x14ac:dyDescent="0.25">
      <c r="W11898" s="104"/>
      <c r="X11898" s="199"/>
      <c r="Y11898" s="62"/>
      <c r="Z11898" s="105"/>
    </row>
    <row r="11899" spans="23:26" x14ac:dyDescent="0.25">
      <c r="W11899" s="104"/>
      <c r="X11899" s="199"/>
      <c r="Y11899" s="62"/>
      <c r="Z11899" s="105"/>
    </row>
    <row r="11900" spans="23:26" x14ac:dyDescent="0.25">
      <c r="W11900" s="104"/>
      <c r="X11900" s="199"/>
      <c r="Y11900" s="62"/>
      <c r="Z11900" s="105"/>
    </row>
    <row r="11901" spans="23:26" x14ac:dyDescent="0.25">
      <c r="W11901" s="104"/>
      <c r="X11901" s="199"/>
      <c r="Y11901" s="62"/>
      <c r="Z11901" s="105"/>
    </row>
    <row r="11902" spans="23:26" x14ac:dyDescent="0.25">
      <c r="W11902" s="104"/>
      <c r="X11902" s="199"/>
      <c r="Y11902" s="62"/>
      <c r="Z11902" s="105"/>
    </row>
    <row r="11903" spans="23:26" x14ac:dyDescent="0.25">
      <c r="W11903" s="104"/>
      <c r="X11903" s="199"/>
      <c r="Y11903" s="62"/>
      <c r="Z11903" s="105"/>
    </row>
    <row r="11904" spans="23:26" x14ac:dyDescent="0.25">
      <c r="W11904" s="104"/>
      <c r="X11904" s="199"/>
      <c r="Y11904" s="62"/>
      <c r="Z11904" s="105"/>
    </row>
    <row r="11905" spans="23:26" x14ac:dyDescent="0.25">
      <c r="W11905" s="104"/>
      <c r="X11905" s="199"/>
      <c r="Y11905" s="62"/>
      <c r="Z11905" s="105"/>
    </row>
    <row r="11906" spans="23:26" x14ac:dyDescent="0.25">
      <c r="W11906" s="104"/>
      <c r="X11906" s="199"/>
      <c r="Y11906" s="62"/>
      <c r="Z11906" s="105"/>
    </row>
    <row r="11907" spans="23:26" x14ac:dyDescent="0.25">
      <c r="W11907" s="104"/>
      <c r="X11907" s="199"/>
      <c r="Y11907" s="62"/>
      <c r="Z11907" s="105"/>
    </row>
    <row r="11908" spans="23:26" x14ac:dyDescent="0.25">
      <c r="W11908" s="104"/>
      <c r="X11908" s="199"/>
      <c r="Y11908" s="62"/>
      <c r="Z11908" s="105"/>
    </row>
    <row r="11909" spans="23:26" x14ac:dyDescent="0.25">
      <c r="W11909" s="104"/>
      <c r="X11909" s="199"/>
      <c r="Y11909" s="62"/>
      <c r="Z11909" s="105"/>
    </row>
    <row r="11910" spans="23:26" x14ac:dyDescent="0.25">
      <c r="W11910" s="104"/>
      <c r="X11910" s="199"/>
      <c r="Y11910" s="62"/>
      <c r="Z11910" s="105"/>
    </row>
    <row r="11911" spans="23:26" x14ac:dyDescent="0.25">
      <c r="W11911" s="104"/>
      <c r="X11911" s="199"/>
      <c r="Y11911" s="62"/>
      <c r="Z11911" s="105"/>
    </row>
    <row r="11912" spans="23:26" x14ac:dyDescent="0.25">
      <c r="W11912" s="104"/>
      <c r="X11912" s="199"/>
      <c r="Y11912" s="62"/>
      <c r="Z11912" s="105"/>
    </row>
    <row r="11913" spans="23:26" x14ac:dyDescent="0.25">
      <c r="W11913" s="104"/>
      <c r="X11913" s="199"/>
      <c r="Y11913" s="62"/>
      <c r="Z11913" s="105"/>
    </row>
    <row r="11914" spans="23:26" x14ac:dyDescent="0.25">
      <c r="W11914" s="104"/>
      <c r="X11914" s="199"/>
      <c r="Y11914" s="62"/>
      <c r="Z11914" s="105"/>
    </row>
    <row r="11915" spans="23:26" x14ac:dyDescent="0.25">
      <c r="W11915" s="104"/>
      <c r="X11915" s="199"/>
      <c r="Y11915" s="62"/>
      <c r="Z11915" s="105"/>
    </row>
    <row r="11916" spans="23:26" x14ac:dyDescent="0.25">
      <c r="W11916" s="104"/>
      <c r="X11916" s="199"/>
      <c r="Y11916" s="62"/>
      <c r="Z11916" s="105"/>
    </row>
    <row r="11917" spans="23:26" x14ac:dyDescent="0.25">
      <c r="W11917" s="104"/>
      <c r="X11917" s="199"/>
      <c r="Y11917" s="62"/>
      <c r="Z11917" s="105"/>
    </row>
    <row r="11918" spans="23:26" x14ac:dyDescent="0.25">
      <c r="W11918" s="104"/>
      <c r="X11918" s="199"/>
      <c r="Y11918" s="62"/>
      <c r="Z11918" s="105"/>
    </row>
    <row r="11919" spans="23:26" x14ac:dyDescent="0.25">
      <c r="W11919" s="104"/>
      <c r="X11919" s="199"/>
      <c r="Y11919" s="62"/>
      <c r="Z11919" s="105"/>
    </row>
    <row r="11920" spans="23:26" x14ac:dyDescent="0.25">
      <c r="W11920" s="104"/>
      <c r="X11920" s="199"/>
      <c r="Y11920" s="62"/>
      <c r="Z11920" s="105"/>
    </row>
    <row r="11921" spans="23:26" x14ac:dyDescent="0.25">
      <c r="W11921" s="104"/>
      <c r="X11921" s="199"/>
      <c r="Y11921" s="62"/>
      <c r="Z11921" s="105"/>
    </row>
    <row r="11922" spans="23:26" x14ac:dyDescent="0.25">
      <c r="W11922" s="104"/>
      <c r="X11922" s="199"/>
      <c r="Y11922" s="62"/>
      <c r="Z11922" s="105"/>
    </row>
    <row r="11923" spans="23:26" x14ac:dyDescent="0.25">
      <c r="W11923" s="104"/>
      <c r="X11923" s="199"/>
      <c r="Y11923" s="62"/>
      <c r="Z11923" s="105"/>
    </row>
    <row r="11924" spans="23:26" x14ac:dyDescent="0.25">
      <c r="W11924" s="104"/>
      <c r="X11924" s="199"/>
      <c r="Y11924" s="62"/>
      <c r="Z11924" s="105"/>
    </row>
    <row r="11925" spans="23:26" x14ac:dyDescent="0.25">
      <c r="W11925" s="104"/>
      <c r="X11925" s="199"/>
      <c r="Y11925" s="62"/>
      <c r="Z11925" s="105"/>
    </row>
    <row r="11926" spans="23:26" x14ac:dyDescent="0.25">
      <c r="W11926" s="104"/>
      <c r="X11926" s="199"/>
      <c r="Y11926" s="62"/>
      <c r="Z11926" s="105"/>
    </row>
    <row r="11927" spans="23:26" x14ac:dyDescent="0.25">
      <c r="W11927" s="104"/>
      <c r="X11927" s="199"/>
      <c r="Y11927" s="62"/>
      <c r="Z11927" s="105"/>
    </row>
    <row r="11928" spans="23:26" x14ac:dyDescent="0.25">
      <c r="W11928" s="104"/>
      <c r="X11928" s="199"/>
      <c r="Y11928" s="62"/>
      <c r="Z11928" s="105"/>
    </row>
    <row r="11929" spans="23:26" x14ac:dyDescent="0.25">
      <c r="W11929" s="104"/>
      <c r="X11929" s="199"/>
      <c r="Y11929" s="62"/>
      <c r="Z11929" s="105"/>
    </row>
    <row r="11930" spans="23:26" x14ac:dyDescent="0.25">
      <c r="W11930" s="104"/>
      <c r="X11930" s="199"/>
      <c r="Y11930" s="62"/>
      <c r="Z11930" s="105"/>
    </row>
    <row r="11931" spans="23:26" x14ac:dyDescent="0.25">
      <c r="W11931" s="104"/>
      <c r="X11931" s="199"/>
      <c r="Y11931" s="62"/>
      <c r="Z11931" s="105"/>
    </row>
    <row r="11932" spans="23:26" x14ac:dyDescent="0.25">
      <c r="W11932" s="104"/>
      <c r="X11932" s="199"/>
      <c r="Y11932" s="62"/>
      <c r="Z11932" s="105"/>
    </row>
    <row r="11933" spans="23:26" x14ac:dyDescent="0.25">
      <c r="W11933" s="104"/>
      <c r="X11933" s="199"/>
      <c r="Y11933" s="62"/>
      <c r="Z11933" s="105"/>
    </row>
    <row r="11934" spans="23:26" x14ac:dyDescent="0.25">
      <c r="W11934" s="104"/>
      <c r="X11934" s="199"/>
      <c r="Y11934" s="62"/>
      <c r="Z11934" s="105"/>
    </row>
    <row r="11935" spans="23:26" x14ac:dyDescent="0.25">
      <c r="W11935" s="104"/>
      <c r="X11935" s="199"/>
      <c r="Y11935" s="62"/>
      <c r="Z11935" s="105"/>
    </row>
    <row r="11936" spans="23:26" x14ac:dyDescent="0.25">
      <c r="W11936" s="104"/>
      <c r="X11936" s="199"/>
      <c r="Y11936" s="62"/>
      <c r="Z11936" s="105"/>
    </row>
    <row r="11937" spans="23:26" x14ac:dyDescent="0.25">
      <c r="W11937" s="104"/>
      <c r="X11937" s="199"/>
      <c r="Y11937" s="62"/>
      <c r="Z11937" s="105"/>
    </row>
    <row r="11938" spans="23:26" x14ac:dyDescent="0.25">
      <c r="W11938" s="104"/>
      <c r="X11938" s="199"/>
      <c r="Y11938" s="62"/>
      <c r="Z11938" s="105"/>
    </row>
    <row r="11939" spans="23:26" x14ac:dyDescent="0.25">
      <c r="W11939" s="104"/>
      <c r="X11939" s="199"/>
      <c r="Y11939" s="62"/>
      <c r="Z11939" s="105"/>
    </row>
    <row r="11940" spans="23:26" x14ac:dyDescent="0.25">
      <c r="W11940" s="104"/>
      <c r="X11940" s="199"/>
      <c r="Y11940" s="62"/>
      <c r="Z11940" s="105"/>
    </row>
    <row r="11941" spans="23:26" x14ac:dyDescent="0.25">
      <c r="W11941" s="104"/>
      <c r="X11941" s="199"/>
      <c r="Y11941" s="62"/>
      <c r="Z11941" s="105"/>
    </row>
    <row r="11942" spans="23:26" x14ac:dyDescent="0.25">
      <c r="W11942" s="104"/>
      <c r="X11942" s="199"/>
      <c r="Y11942" s="62"/>
      <c r="Z11942" s="105"/>
    </row>
    <row r="11943" spans="23:26" x14ac:dyDescent="0.25">
      <c r="W11943" s="104"/>
      <c r="X11943" s="199"/>
      <c r="Y11943" s="62"/>
      <c r="Z11943" s="105"/>
    </row>
    <row r="11944" spans="23:26" x14ac:dyDescent="0.25">
      <c r="W11944" s="104"/>
      <c r="X11944" s="199"/>
      <c r="Y11944" s="62"/>
      <c r="Z11944" s="105"/>
    </row>
    <row r="11945" spans="23:26" x14ac:dyDescent="0.25">
      <c r="W11945" s="104"/>
      <c r="X11945" s="199"/>
      <c r="Y11945" s="62"/>
      <c r="Z11945" s="105"/>
    </row>
    <row r="11946" spans="23:26" x14ac:dyDescent="0.25">
      <c r="W11946" s="104"/>
      <c r="X11946" s="199"/>
      <c r="Y11946" s="62"/>
      <c r="Z11946" s="105"/>
    </row>
    <row r="11947" spans="23:26" x14ac:dyDescent="0.25">
      <c r="W11947" s="104"/>
      <c r="X11947" s="199"/>
      <c r="Y11947" s="62"/>
      <c r="Z11947" s="105"/>
    </row>
    <row r="11948" spans="23:26" x14ac:dyDescent="0.25">
      <c r="W11948" s="104"/>
      <c r="X11948" s="199"/>
      <c r="Y11948" s="62"/>
      <c r="Z11948" s="105"/>
    </row>
    <row r="11949" spans="23:26" x14ac:dyDescent="0.25">
      <c r="W11949" s="104"/>
      <c r="X11949" s="199"/>
      <c r="Y11949" s="62"/>
      <c r="Z11949" s="105"/>
    </row>
    <row r="11950" spans="23:26" x14ac:dyDescent="0.25">
      <c r="W11950" s="104"/>
      <c r="X11950" s="199"/>
      <c r="Y11950" s="62"/>
      <c r="Z11950" s="105"/>
    </row>
    <row r="11951" spans="23:26" x14ac:dyDescent="0.25">
      <c r="W11951" s="104"/>
      <c r="X11951" s="199"/>
      <c r="Y11951" s="62"/>
      <c r="Z11951" s="105"/>
    </row>
    <row r="11952" spans="23:26" x14ac:dyDescent="0.25">
      <c r="W11952" s="104"/>
      <c r="X11952" s="199"/>
      <c r="Y11952" s="62"/>
      <c r="Z11952" s="105"/>
    </row>
    <row r="11953" spans="23:26" x14ac:dyDescent="0.25">
      <c r="W11953" s="104"/>
      <c r="X11953" s="199"/>
      <c r="Y11953" s="62"/>
      <c r="Z11953" s="105"/>
    </row>
    <row r="11954" spans="23:26" x14ac:dyDescent="0.25">
      <c r="W11954" s="104"/>
      <c r="X11954" s="199"/>
      <c r="Y11954" s="62"/>
      <c r="Z11954" s="105"/>
    </row>
    <row r="11955" spans="23:26" x14ac:dyDescent="0.25">
      <c r="W11955" s="104"/>
      <c r="X11955" s="199"/>
      <c r="Y11955" s="62"/>
      <c r="Z11955" s="105"/>
    </row>
    <row r="11956" spans="23:26" x14ac:dyDescent="0.25">
      <c r="W11956" s="104"/>
      <c r="X11956" s="199"/>
      <c r="Y11956" s="62"/>
      <c r="Z11956" s="105"/>
    </row>
    <row r="11957" spans="23:26" x14ac:dyDescent="0.25">
      <c r="W11957" s="104"/>
      <c r="X11957" s="199"/>
      <c r="Y11957" s="62"/>
      <c r="Z11957" s="105"/>
    </row>
    <row r="11958" spans="23:26" x14ac:dyDescent="0.25">
      <c r="W11958" s="104"/>
      <c r="X11958" s="199"/>
      <c r="Y11958" s="62"/>
      <c r="Z11958" s="105"/>
    </row>
    <row r="11959" spans="23:26" x14ac:dyDescent="0.25">
      <c r="W11959" s="104"/>
      <c r="X11959" s="199"/>
      <c r="Y11959" s="62"/>
      <c r="Z11959" s="105"/>
    </row>
    <row r="11960" spans="23:26" x14ac:dyDescent="0.25">
      <c r="W11960" s="104"/>
      <c r="X11960" s="199"/>
      <c r="Y11960" s="62"/>
      <c r="Z11960" s="105"/>
    </row>
    <row r="11961" spans="23:26" x14ac:dyDescent="0.25">
      <c r="W11961" s="104"/>
      <c r="X11961" s="199"/>
      <c r="Y11961" s="62"/>
      <c r="Z11961" s="105"/>
    </row>
    <row r="11962" spans="23:26" x14ac:dyDescent="0.25">
      <c r="W11962" s="104"/>
      <c r="X11962" s="199"/>
      <c r="Y11962" s="62"/>
      <c r="Z11962" s="105"/>
    </row>
    <row r="11963" spans="23:26" x14ac:dyDescent="0.25">
      <c r="W11963" s="104"/>
      <c r="X11963" s="199"/>
      <c r="Y11963" s="62"/>
      <c r="Z11963" s="105"/>
    </row>
    <row r="11964" spans="23:26" x14ac:dyDescent="0.25">
      <c r="W11964" s="104"/>
      <c r="X11964" s="199"/>
      <c r="Y11964" s="62"/>
      <c r="Z11964" s="105"/>
    </row>
    <row r="11965" spans="23:26" x14ac:dyDescent="0.25">
      <c r="W11965" s="104"/>
      <c r="X11965" s="199"/>
      <c r="Y11965" s="62"/>
      <c r="Z11965" s="105"/>
    </row>
    <row r="11966" spans="23:26" x14ac:dyDescent="0.25">
      <c r="W11966" s="104"/>
      <c r="X11966" s="199"/>
      <c r="Y11966" s="62"/>
      <c r="Z11966" s="105"/>
    </row>
    <row r="11967" spans="23:26" x14ac:dyDescent="0.25">
      <c r="W11967" s="104"/>
      <c r="X11967" s="199"/>
      <c r="Y11967" s="62"/>
      <c r="Z11967" s="105"/>
    </row>
    <row r="11968" spans="23:26" x14ac:dyDescent="0.25">
      <c r="W11968" s="104"/>
      <c r="X11968" s="199"/>
      <c r="Y11968" s="62"/>
      <c r="Z11968" s="105"/>
    </row>
    <row r="11969" spans="23:26" x14ac:dyDescent="0.25">
      <c r="W11969" s="104"/>
      <c r="X11969" s="199"/>
      <c r="Y11969" s="62"/>
      <c r="Z11969" s="105"/>
    </row>
    <row r="11970" spans="23:26" x14ac:dyDescent="0.25">
      <c r="W11970" s="104"/>
      <c r="X11970" s="199"/>
      <c r="Y11970" s="62"/>
      <c r="Z11970" s="105"/>
    </row>
    <row r="11971" spans="23:26" x14ac:dyDescent="0.25">
      <c r="W11971" s="104"/>
      <c r="X11971" s="199"/>
      <c r="Y11971" s="62"/>
      <c r="Z11971" s="105"/>
    </row>
    <row r="11972" spans="23:26" x14ac:dyDescent="0.25">
      <c r="W11972" s="104"/>
      <c r="X11972" s="199"/>
      <c r="Y11972" s="62"/>
      <c r="Z11972" s="105"/>
    </row>
    <row r="11973" spans="23:26" x14ac:dyDescent="0.25">
      <c r="W11973" s="104"/>
      <c r="X11973" s="199"/>
      <c r="Y11973" s="62"/>
      <c r="Z11973" s="105"/>
    </row>
    <row r="11974" spans="23:26" x14ac:dyDescent="0.25">
      <c r="W11974" s="104"/>
      <c r="X11974" s="199"/>
      <c r="Y11974" s="62"/>
      <c r="Z11974" s="105"/>
    </row>
    <row r="11975" spans="23:26" x14ac:dyDescent="0.25">
      <c r="W11975" s="104"/>
      <c r="X11975" s="199"/>
      <c r="Y11975" s="62"/>
      <c r="Z11975" s="105"/>
    </row>
    <row r="11976" spans="23:26" x14ac:dyDescent="0.25">
      <c r="W11976" s="104"/>
      <c r="X11976" s="199"/>
      <c r="Y11976" s="62"/>
      <c r="Z11976" s="105"/>
    </row>
    <row r="11977" spans="23:26" x14ac:dyDescent="0.25">
      <c r="W11977" s="104"/>
      <c r="X11977" s="199"/>
      <c r="Y11977" s="62"/>
      <c r="Z11977" s="105"/>
    </row>
    <row r="11978" spans="23:26" x14ac:dyDescent="0.25">
      <c r="W11978" s="104"/>
      <c r="X11978" s="199"/>
      <c r="Y11978" s="62"/>
      <c r="Z11978" s="105"/>
    </row>
    <row r="11979" spans="23:26" x14ac:dyDescent="0.25">
      <c r="W11979" s="104"/>
      <c r="X11979" s="199"/>
      <c r="Y11979" s="62"/>
      <c r="Z11979" s="105"/>
    </row>
    <row r="11980" spans="23:26" x14ac:dyDescent="0.25">
      <c r="W11980" s="104"/>
      <c r="X11980" s="199"/>
      <c r="Y11980" s="62"/>
      <c r="Z11980" s="105"/>
    </row>
    <row r="11981" spans="23:26" x14ac:dyDescent="0.25">
      <c r="W11981" s="104"/>
      <c r="X11981" s="199"/>
      <c r="Y11981" s="62"/>
      <c r="Z11981" s="105"/>
    </row>
    <row r="11982" spans="23:26" x14ac:dyDescent="0.25">
      <c r="W11982" s="104"/>
      <c r="X11982" s="199"/>
      <c r="Y11982" s="62"/>
      <c r="Z11982" s="105"/>
    </row>
    <row r="11983" spans="23:26" x14ac:dyDescent="0.25">
      <c r="W11983" s="104"/>
      <c r="X11983" s="199"/>
      <c r="Y11983" s="62"/>
      <c r="Z11983" s="105"/>
    </row>
    <row r="11984" spans="23:26" x14ac:dyDescent="0.25">
      <c r="W11984" s="104"/>
      <c r="X11984" s="199"/>
      <c r="Y11984" s="62"/>
      <c r="Z11984" s="105"/>
    </row>
    <row r="11985" spans="23:26" x14ac:dyDescent="0.25">
      <c r="W11985" s="104"/>
      <c r="X11985" s="199"/>
      <c r="Y11985" s="62"/>
      <c r="Z11985" s="105"/>
    </row>
    <row r="11986" spans="23:26" x14ac:dyDescent="0.25">
      <c r="W11986" s="104"/>
      <c r="X11986" s="199"/>
      <c r="Y11986" s="62"/>
      <c r="Z11986" s="105"/>
    </row>
    <row r="11987" spans="23:26" x14ac:dyDescent="0.25">
      <c r="W11987" s="104"/>
      <c r="X11987" s="199"/>
      <c r="Y11987" s="62"/>
      <c r="Z11987" s="105"/>
    </row>
    <row r="11988" spans="23:26" x14ac:dyDescent="0.25">
      <c r="W11988" s="104"/>
      <c r="X11988" s="199"/>
      <c r="Y11988" s="62"/>
      <c r="Z11988" s="105"/>
    </row>
    <row r="11989" spans="23:26" x14ac:dyDescent="0.25">
      <c r="W11989" s="104"/>
      <c r="X11989" s="199"/>
      <c r="Y11989" s="62"/>
      <c r="Z11989" s="105"/>
    </row>
    <row r="11990" spans="23:26" x14ac:dyDescent="0.25">
      <c r="W11990" s="104"/>
      <c r="X11990" s="199"/>
      <c r="Y11990" s="62"/>
      <c r="Z11990" s="105"/>
    </row>
    <row r="11991" spans="23:26" x14ac:dyDescent="0.25">
      <c r="W11991" s="104"/>
      <c r="X11991" s="199"/>
      <c r="Y11991" s="62"/>
      <c r="Z11991" s="105"/>
    </row>
    <row r="11992" spans="23:26" x14ac:dyDescent="0.25">
      <c r="W11992" s="104"/>
      <c r="X11992" s="199"/>
      <c r="Y11992" s="62"/>
      <c r="Z11992" s="105"/>
    </row>
    <row r="11993" spans="23:26" x14ac:dyDescent="0.25">
      <c r="W11993" s="104"/>
      <c r="X11993" s="199"/>
      <c r="Y11993" s="62"/>
      <c r="Z11993" s="105"/>
    </row>
    <row r="11994" spans="23:26" x14ac:dyDescent="0.25">
      <c r="W11994" s="104"/>
      <c r="X11994" s="199"/>
      <c r="Y11994" s="62"/>
      <c r="Z11994" s="105"/>
    </row>
    <row r="11995" spans="23:26" x14ac:dyDescent="0.25">
      <c r="W11995" s="104"/>
      <c r="X11995" s="199"/>
      <c r="Y11995" s="62"/>
      <c r="Z11995" s="105"/>
    </row>
    <row r="11996" spans="23:26" x14ac:dyDescent="0.25">
      <c r="W11996" s="104"/>
      <c r="X11996" s="199"/>
      <c r="Y11996" s="62"/>
      <c r="Z11996" s="105"/>
    </row>
    <row r="11997" spans="23:26" x14ac:dyDescent="0.25">
      <c r="W11997" s="104"/>
      <c r="X11997" s="199"/>
      <c r="Y11997" s="62"/>
      <c r="Z11997" s="105"/>
    </row>
    <row r="11998" spans="23:26" x14ac:dyDescent="0.25">
      <c r="W11998" s="104"/>
      <c r="X11998" s="199"/>
      <c r="Y11998" s="62"/>
      <c r="Z11998" s="105"/>
    </row>
    <row r="11999" spans="23:26" x14ac:dyDescent="0.25">
      <c r="W11999" s="104"/>
      <c r="X11999" s="199"/>
      <c r="Y11999" s="62"/>
      <c r="Z11999" s="105"/>
    </row>
    <row r="12000" spans="23:26" x14ac:dyDescent="0.25">
      <c r="W12000" s="104"/>
      <c r="X12000" s="199"/>
      <c r="Y12000" s="62"/>
      <c r="Z12000" s="105"/>
    </row>
    <row r="12001" spans="23:26" x14ac:dyDescent="0.25">
      <c r="W12001" s="104"/>
      <c r="X12001" s="199"/>
      <c r="Y12001" s="62"/>
      <c r="Z12001" s="105"/>
    </row>
    <row r="12002" spans="23:26" x14ac:dyDescent="0.25">
      <c r="W12002" s="104"/>
      <c r="X12002" s="199"/>
      <c r="Y12002" s="62"/>
      <c r="Z12002" s="105"/>
    </row>
    <row r="12003" spans="23:26" x14ac:dyDescent="0.25">
      <c r="W12003" s="104"/>
      <c r="X12003" s="199"/>
      <c r="Y12003" s="62"/>
      <c r="Z12003" s="105"/>
    </row>
    <row r="12004" spans="23:26" x14ac:dyDescent="0.25">
      <c r="W12004" s="104"/>
      <c r="X12004" s="199"/>
      <c r="Y12004" s="62"/>
      <c r="Z12004" s="105"/>
    </row>
    <row r="12005" spans="23:26" x14ac:dyDescent="0.25">
      <c r="W12005" s="104"/>
      <c r="X12005" s="199"/>
      <c r="Y12005" s="62"/>
      <c r="Z12005" s="105"/>
    </row>
    <row r="12006" spans="23:26" x14ac:dyDescent="0.25">
      <c r="W12006" s="104"/>
      <c r="X12006" s="199"/>
      <c r="Y12006" s="62"/>
      <c r="Z12006" s="105"/>
    </row>
    <row r="12007" spans="23:26" x14ac:dyDescent="0.25">
      <c r="W12007" s="104"/>
      <c r="X12007" s="199"/>
      <c r="Y12007" s="62"/>
      <c r="Z12007" s="105"/>
    </row>
    <row r="12008" spans="23:26" x14ac:dyDescent="0.25">
      <c r="W12008" s="104"/>
      <c r="X12008" s="199"/>
      <c r="Y12008" s="62"/>
      <c r="Z12008" s="105"/>
    </row>
    <row r="12009" spans="23:26" x14ac:dyDescent="0.25">
      <c r="W12009" s="104"/>
      <c r="X12009" s="199"/>
      <c r="Y12009" s="62"/>
      <c r="Z12009" s="105"/>
    </row>
    <row r="12010" spans="23:26" x14ac:dyDescent="0.25">
      <c r="W12010" s="104"/>
      <c r="X12010" s="199"/>
      <c r="Y12010" s="62"/>
      <c r="Z12010" s="105"/>
    </row>
    <row r="12011" spans="23:26" x14ac:dyDescent="0.25">
      <c r="W12011" s="104"/>
      <c r="X12011" s="199"/>
      <c r="Y12011" s="62"/>
      <c r="Z12011" s="105"/>
    </row>
    <row r="12012" spans="23:26" x14ac:dyDescent="0.25">
      <c r="W12012" s="104"/>
      <c r="X12012" s="199"/>
      <c r="Y12012" s="62"/>
      <c r="Z12012" s="105"/>
    </row>
    <row r="12013" spans="23:26" x14ac:dyDescent="0.25">
      <c r="W12013" s="104"/>
      <c r="X12013" s="199"/>
      <c r="Y12013" s="62"/>
      <c r="Z12013" s="105"/>
    </row>
    <row r="12014" spans="23:26" x14ac:dyDescent="0.25">
      <c r="W12014" s="104"/>
      <c r="X12014" s="199"/>
      <c r="Y12014" s="62"/>
      <c r="Z12014" s="105"/>
    </row>
    <row r="12015" spans="23:26" x14ac:dyDescent="0.25">
      <c r="W12015" s="104"/>
      <c r="X12015" s="199"/>
      <c r="Y12015" s="62"/>
      <c r="Z12015" s="105"/>
    </row>
    <row r="12016" spans="23:26" x14ac:dyDescent="0.25">
      <c r="W12016" s="104"/>
      <c r="X12016" s="199"/>
      <c r="Y12016" s="62"/>
      <c r="Z12016" s="105"/>
    </row>
    <row r="12017" spans="23:26" x14ac:dyDescent="0.25">
      <c r="W12017" s="104"/>
      <c r="X12017" s="199"/>
      <c r="Y12017" s="62"/>
      <c r="Z12017" s="105"/>
    </row>
    <row r="12018" spans="23:26" x14ac:dyDescent="0.25">
      <c r="W12018" s="104"/>
      <c r="X12018" s="199"/>
      <c r="Y12018" s="62"/>
      <c r="Z12018" s="105"/>
    </row>
    <row r="12019" spans="23:26" x14ac:dyDescent="0.25">
      <c r="W12019" s="104"/>
      <c r="X12019" s="199"/>
      <c r="Y12019" s="62"/>
      <c r="Z12019" s="105"/>
    </row>
    <row r="12020" spans="23:26" x14ac:dyDescent="0.25">
      <c r="W12020" s="104"/>
      <c r="X12020" s="199"/>
      <c r="Y12020" s="62"/>
      <c r="Z12020" s="105"/>
    </row>
    <row r="12021" spans="23:26" x14ac:dyDescent="0.25">
      <c r="W12021" s="104"/>
      <c r="X12021" s="199"/>
      <c r="Y12021" s="62"/>
      <c r="Z12021" s="105"/>
    </row>
    <row r="12022" spans="23:26" x14ac:dyDescent="0.25">
      <c r="W12022" s="104"/>
      <c r="X12022" s="199"/>
      <c r="Y12022" s="62"/>
      <c r="Z12022" s="105"/>
    </row>
    <row r="12023" spans="23:26" x14ac:dyDescent="0.25">
      <c r="W12023" s="104"/>
      <c r="X12023" s="199"/>
      <c r="Y12023" s="62"/>
      <c r="Z12023" s="105"/>
    </row>
    <row r="12024" spans="23:26" x14ac:dyDescent="0.25">
      <c r="W12024" s="104"/>
      <c r="X12024" s="199"/>
      <c r="Y12024" s="62"/>
      <c r="Z12024" s="105"/>
    </row>
    <row r="12025" spans="23:26" x14ac:dyDescent="0.25">
      <c r="W12025" s="104"/>
      <c r="X12025" s="199"/>
      <c r="Y12025" s="62"/>
      <c r="Z12025" s="105"/>
    </row>
    <row r="12026" spans="23:26" x14ac:dyDescent="0.25">
      <c r="W12026" s="104"/>
      <c r="X12026" s="199"/>
      <c r="Y12026" s="62"/>
      <c r="Z12026" s="105"/>
    </row>
    <row r="12027" spans="23:26" x14ac:dyDescent="0.25">
      <c r="W12027" s="104"/>
      <c r="X12027" s="199"/>
      <c r="Y12027" s="62"/>
      <c r="Z12027" s="105"/>
    </row>
    <row r="12028" spans="23:26" x14ac:dyDescent="0.25">
      <c r="W12028" s="104"/>
      <c r="X12028" s="199"/>
      <c r="Y12028" s="62"/>
      <c r="Z12028" s="105"/>
    </row>
    <row r="12029" spans="23:26" x14ac:dyDescent="0.25">
      <c r="W12029" s="104"/>
      <c r="X12029" s="199"/>
      <c r="Y12029" s="62"/>
      <c r="Z12029" s="105"/>
    </row>
    <row r="12030" spans="23:26" x14ac:dyDescent="0.25">
      <c r="W12030" s="104"/>
      <c r="X12030" s="199"/>
      <c r="Y12030" s="62"/>
      <c r="Z12030" s="105"/>
    </row>
    <row r="12031" spans="23:26" x14ac:dyDescent="0.25">
      <c r="W12031" s="104"/>
      <c r="X12031" s="199"/>
      <c r="Y12031" s="62"/>
      <c r="Z12031" s="105"/>
    </row>
    <row r="12032" spans="23:26" x14ac:dyDescent="0.25">
      <c r="W12032" s="104"/>
      <c r="X12032" s="199"/>
      <c r="Y12032" s="62"/>
      <c r="Z12032" s="105"/>
    </row>
    <row r="12033" spans="23:26" x14ac:dyDescent="0.25">
      <c r="W12033" s="104"/>
      <c r="X12033" s="199"/>
      <c r="Y12033" s="62"/>
      <c r="Z12033" s="105"/>
    </row>
    <row r="12034" spans="23:26" x14ac:dyDescent="0.25">
      <c r="W12034" s="104"/>
      <c r="X12034" s="199"/>
      <c r="Y12034" s="62"/>
      <c r="Z12034" s="105"/>
    </row>
    <row r="12035" spans="23:26" x14ac:dyDescent="0.25">
      <c r="W12035" s="104"/>
      <c r="X12035" s="199"/>
      <c r="Y12035" s="62"/>
      <c r="Z12035" s="105"/>
    </row>
    <row r="12036" spans="23:26" x14ac:dyDescent="0.25">
      <c r="W12036" s="104"/>
      <c r="X12036" s="199"/>
      <c r="Y12036" s="62"/>
      <c r="Z12036" s="105"/>
    </row>
    <row r="12037" spans="23:26" x14ac:dyDescent="0.25">
      <c r="W12037" s="104"/>
      <c r="X12037" s="199"/>
      <c r="Y12037" s="62"/>
      <c r="Z12037" s="105"/>
    </row>
    <row r="12038" spans="23:26" x14ac:dyDescent="0.25">
      <c r="W12038" s="104"/>
      <c r="X12038" s="199"/>
      <c r="Y12038" s="62"/>
      <c r="Z12038" s="105"/>
    </row>
    <row r="12039" spans="23:26" x14ac:dyDescent="0.25">
      <c r="W12039" s="104"/>
      <c r="X12039" s="199"/>
      <c r="Y12039" s="62"/>
      <c r="Z12039" s="105"/>
    </row>
    <row r="12040" spans="23:26" x14ac:dyDescent="0.25">
      <c r="W12040" s="104"/>
      <c r="X12040" s="199"/>
      <c r="Y12040" s="62"/>
      <c r="Z12040" s="105"/>
    </row>
    <row r="12041" spans="23:26" x14ac:dyDescent="0.25">
      <c r="W12041" s="104"/>
      <c r="X12041" s="199"/>
      <c r="Y12041" s="62"/>
      <c r="Z12041" s="105"/>
    </row>
    <row r="12042" spans="23:26" x14ac:dyDescent="0.25">
      <c r="W12042" s="104"/>
      <c r="X12042" s="199"/>
      <c r="Y12042" s="62"/>
      <c r="Z12042" s="105"/>
    </row>
    <row r="12043" spans="23:26" x14ac:dyDescent="0.25">
      <c r="W12043" s="104"/>
      <c r="X12043" s="199"/>
      <c r="Y12043" s="62"/>
      <c r="Z12043" s="105"/>
    </row>
    <row r="12044" spans="23:26" x14ac:dyDescent="0.25">
      <c r="W12044" s="104"/>
      <c r="X12044" s="199"/>
      <c r="Y12044" s="62"/>
      <c r="Z12044" s="105"/>
    </row>
    <row r="12045" spans="23:26" x14ac:dyDescent="0.25">
      <c r="W12045" s="104"/>
      <c r="X12045" s="199"/>
      <c r="Y12045" s="62"/>
      <c r="Z12045" s="105"/>
    </row>
    <row r="12046" spans="23:26" x14ac:dyDescent="0.25">
      <c r="W12046" s="104"/>
      <c r="X12046" s="199"/>
      <c r="Y12046" s="62"/>
      <c r="Z12046" s="105"/>
    </row>
    <row r="12047" spans="23:26" x14ac:dyDescent="0.25">
      <c r="W12047" s="104"/>
      <c r="X12047" s="199"/>
      <c r="Y12047" s="62"/>
      <c r="Z12047" s="105"/>
    </row>
    <row r="12048" spans="23:26" x14ac:dyDescent="0.25">
      <c r="W12048" s="104"/>
      <c r="X12048" s="199"/>
      <c r="Y12048" s="62"/>
      <c r="Z12048" s="105"/>
    </row>
    <row r="12049" spans="23:26" x14ac:dyDescent="0.25">
      <c r="W12049" s="104"/>
      <c r="X12049" s="199"/>
      <c r="Y12049" s="62"/>
      <c r="Z12049" s="105"/>
    </row>
    <row r="12050" spans="23:26" x14ac:dyDescent="0.25">
      <c r="W12050" s="104"/>
      <c r="X12050" s="199"/>
      <c r="Y12050" s="62"/>
      <c r="Z12050" s="105"/>
    </row>
    <row r="12051" spans="23:26" x14ac:dyDescent="0.25">
      <c r="W12051" s="104"/>
      <c r="X12051" s="199"/>
      <c r="Y12051" s="62"/>
      <c r="Z12051" s="105"/>
    </row>
    <row r="12052" spans="23:26" x14ac:dyDescent="0.25">
      <c r="W12052" s="104"/>
      <c r="X12052" s="199"/>
      <c r="Y12052" s="62"/>
      <c r="Z12052" s="105"/>
    </row>
    <row r="12053" spans="23:26" x14ac:dyDescent="0.25">
      <c r="W12053" s="104"/>
      <c r="X12053" s="199"/>
      <c r="Y12053" s="62"/>
      <c r="Z12053" s="105"/>
    </row>
    <row r="12054" spans="23:26" x14ac:dyDescent="0.25">
      <c r="W12054" s="104"/>
      <c r="X12054" s="199"/>
      <c r="Y12054" s="62"/>
      <c r="Z12054" s="105"/>
    </row>
    <row r="12055" spans="23:26" x14ac:dyDescent="0.25">
      <c r="W12055" s="104"/>
      <c r="X12055" s="199"/>
      <c r="Y12055" s="62"/>
      <c r="Z12055" s="105"/>
    </row>
    <row r="12056" spans="23:26" x14ac:dyDescent="0.25">
      <c r="W12056" s="104"/>
      <c r="X12056" s="199"/>
      <c r="Y12056" s="62"/>
      <c r="Z12056" s="105"/>
    </row>
    <row r="12057" spans="23:26" x14ac:dyDescent="0.25">
      <c r="W12057" s="104"/>
      <c r="X12057" s="199"/>
      <c r="Y12057" s="62"/>
      <c r="Z12057" s="105"/>
    </row>
    <row r="12058" spans="23:26" x14ac:dyDescent="0.25">
      <c r="W12058" s="104"/>
      <c r="X12058" s="199"/>
      <c r="Y12058" s="62"/>
      <c r="Z12058" s="105"/>
    </row>
    <row r="12059" spans="23:26" x14ac:dyDescent="0.25">
      <c r="W12059" s="104"/>
      <c r="X12059" s="199"/>
      <c r="Y12059" s="62"/>
      <c r="Z12059" s="105"/>
    </row>
    <row r="12060" spans="23:26" x14ac:dyDescent="0.25">
      <c r="W12060" s="104"/>
      <c r="X12060" s="199"/>
      <c r="Y12060" s="62"/>
      <c r="Z12060" s="105"/>
    </row>
    <row r="12061" spans="23:26" x14ac:dyDescent="0.25">
      <c r="W12061" s="104"/>
      <c r="X12061" s="199"/>
      <c r="Y12061" s="62"/>
      <c r="Z12061" s="105"/>
    </row>
    <row r="12062" spans="23:26" x14ac:dyDescent="0.25">
      <c r="W12062" s="104"/>
      <c r="X12062" s="199"/>
      <c r="Y12062" s="62"/>
      <c r="Z12062" s="105"/>
    </row>
    <row r="12063" spans="23:26" x14ac:dyDescent="0.25">
      <c r="W12063" s="104"/>
      <c r="X12063" s="199"/>
      <c r="Y12063" s="62"/>
      <c r="Z12063" s="105"/>
    </row>
    <row r="12064" spans="23:26" x14ac:dyDescent="0.25">
      <c r="W12064" s="104"/>
      <c r="X12064" s="199"/>
      <c r="Y12064" s="62"/>
      <c r="Z12064" s="105"/>
    </row>
    <row r="12065" spans="23:26" x14ac:dyDescent="0.25">
      <c r="W12065" s="104"/>
      <c r="X12065" s="199"/>
      <c r="Y12065" s="62"/>
      <c r="Z12065" s="105"/>
    </row>
    <row r="12066" spans="23:26" x14ac:dyDescent="0.25">
      <c r="W12066" s="104"/>
      <c r="X12066" s="199"/>
      <c r="Y12066" s="62"/>
      <c r="Z12066" s="105"/>
    </row>
    <row r="12067" spans="23:26" x14ac:dyDescent="0.25">
      <c r="W12067" s="104"/>
      <c r="X12067" s="199"/>
      <c r="Y12067" s="62"/>
      <c r="Z12067" s="105"/>
    </row>
    <row r="12068" spans="23:26" x14ac:dyDescent="0.25">
      <c r="W12068" s="104"/>
      <c r="X12068" s="199"/>
      <c r="Y12068" s="62"/>
      <c r="Z12068" s="105"/>
    </row>
    <row r="12069" spans="23:26" x14ac:dyDescent="0.25">
      <c r="W12069" s="104"/>
      <c r="X12069" s="199"/>
      <c r="Y12069" s="62"/>
      <c r="Z12069" s="105"/>
    </row>
    <row r="12070" spans="23:26" x14ac:dyDescent="0.25">
      <c r="W12070" s="104"/>
      <c r="X12070" s="199"/>
      <c r="Y12070" s="62"/>
      <c r="Z12070" s="105"/>
    </row>
    <row r="12071" spans="23:26" x14ac:dyDescent="0.25">
      <c r="W12071" s="104"/>
      <c r="X12071" s="199"/>
      <c r="Y12071" s="62"/>
      <c r="Z12071" s="105"/>
    </row>
    <row r="12072" spans="23:26" x14ac:dyDescent="0.25">
      <c r="W12072" s="104"/>
      <c r="X12072" s="199"/>
      <c r="Y12072" s="62"/>
      <c r="Z12072" s="105"/>
    </row>
    <row r="12073" spans="23:26" x14ac:dyDescent="0.25">
      <c r="W12073" s="104"/>
      <c r="X12073" s="199"/>
      <c r="Y12073" s="62"/>
      <c r="Z12073" s="105"/>
    </row>
    <row r="12074" spans="23:26" x14ac:dyDescent="0.25">
      <c r="W12074" s="104"/>
      <c r="X12074" s="199"/>
      <c r="Y12074" s="62"/>
      <c r="Z12074" s="105"/>
    </row>
    <row r="12075" spans="23:26" x14ac:dyDescent="0.25">
      <c r="W12075" s="104"/>
      <c r="X12075" s="199"/>
      <c r="Y12075" s="62"/>
      <c r="Z12075" s="105"/>
    </row>
    <row r="12076" spans="23:26" x14ac:dyDescent="0.25">
      <c r="W12076" s="104"/>
      <c r="X12076" s="199"/>
      <c r="Y12076" s="62"/>
      <c r="Z12076" s="105"/>
    </row>
    <row r="12077" spans="23:26" x14ac:dyDescent="0.25">
      <c r="W12077" s="104"/>
      <c r="X12077" s="199"/>
      <c r="Y12077" s="62"/>
      <c r="Z12077" s="105"/>
    </row>
    <row r="12078" spans="23:26" x14ac:dyDescent="0.25">
      <c r="W12078" s="104"/>
      <c r="X12078" s="199"/>
      <c r="Y12078" s="62"/>
      <c r="Z12078" s="105"/>
    </row>
    <row r="12079" spans="23:26" x14ac:dyDescent="0.25">
      <c r="W12079" s="104"/>
      <c r="X12079" s="199"/>
      <c r="Y12079" s="62"/>
      <c r="Z12079" s="105"/>
    </row>
    <row r="12080" spans="23:26" x14ac:dyDescent="0.25">
      <c r="W12080" s="104"/>
      <c r="X12080" s="199"/>
      <c r="Y12080" s="62"/>
      <c r="Z12080" s="105"/>
    </row>
    <row r="12081" spans="23:26" x14ac:dyDescent="0.25">
      <c r="W12081" s="104"/>
      <c r="X12081" s="199"/>
      <c r="Y12081" s="62"/>
      <c r="Z12081" s="105"/>
    </row>
    <row r="12082" spans="23:26" x14ac:dyDescent="0.25">
      <c r="W12082" s="104"/>
      <c r="X12082" s="199"/>
      <c r="Y12082" s="62"/>
      <c r="Z12082" s="105"/>
    </row>
    <row r="12083" spans="23:26" x14ac:dyDescent="0.25">
      <c r="W12083" s="104"/>
      <c r="X12083" s="199"/>
      <c r="Y12083" s="62"/>
      <c r="Z12083" s="105"/>
    </row>
    <row r="12084" spans="23:26" x14ac:dyDescent="0.25">
      <c r="W12084" s="104"/>
      <c r="X12084" s="199"/>
      <c r="Y12084" s="62"/>
      <c r="Z12084" s="105"/>
    </row>
    <row r="12085" spans="23:26" x14ac:dyDescent="0.25">
      <c r="W12085" s="104"/>
      <c r="X12085" s="199"/>
      <c r="Y12085" s="62"/>
      <c r="Z12085" s="105"/>
    </row>
    <row r="12086" spans="23:26" x14ac:dyDescent="0.25">
      <c r="W12086" s="104"/>
      <c r="X12086" s="199"/>
      <c r="Y12086" s="62"/>
      <c r="Z12086" s="105"/>
    </row>
    <row r="12087" spans="23:26" x14ac:dyDescent="0.25">
      <c r="W12087" s="104"/>
      <c r="X12087" s="199"/>
      <c r="Y12087" s="62"/>
      <c r="Z12087" s="105"/>
    </row>
    <row r="12088" spans="23:26" x14ac:dyDescent="0.25">
      <c r="W12088" s="104"/>
      <c r="X12088" s="199"/>
      <c r="Y12088" s="62"/>
      <c r="Z12088" s="105"/>
    </row>
    <row r="12089" spans="23:26" x14ac:dyDescent="0.25">
      <c r="W12089" s="104"/>
      <c r="X12089" s="199"/>
      <c r="Y12089" s="62"/>
      <c r="Z12089" s="105"/>
    </row>
    <row r="12090" spans="23:26" x14ac:dyDescent="0.25">
      <c r="W12090" s="104"/>
      <c r="X12090" s="199"/>
      <c r="Y12090" s="62"/>
      <c r="Z12090" s="105"/>
    </row>
    <row r="12091" spans="23:26" x14ac:dyDescent="0.25">
      <c r="W12091" s="104"/>
      <c r="X12091" s="199"/>
      <c r="Y12091" s="62"/>
      <c r="Z12091" s="105"/>
    </row>
    <row r="12092" spans="23:26" x14ac:dyDescent="0.25">
      <c r="W12092" s="104"/>
      <c r="X12092" s="199"/>
      <c r="Y12092" s="62"/>
      <c r="Z12092" s="105"/>
    </row>
    <row r="12093" spans="23:26" x14ac:dyDescent="0.25">
      <c r="W12093" s="104"/>
      <c r="X12093" s="199"/>
      <c r="Y12093" s="62"/>
      <c r="Z12093" s="105"/>
    </row>
    <row r="12094" spans="23:26" x14ac:dyDescent="0.25">
      <c r="W12094" s="104"/>
      <c r="X12094" s="199"/>
      <c r="Y12094" s="62"/>
      <c r="Z12094" s="105"/>
    </row>
    <row r="12095" spans="23:26" x14ac:dyDescent="0.25">
      <c r="W12095" s="104"/>
      <c r="X12095" s="199"/>
      <c r="Y12095" s="62"/>
      <c r="Z12095" s="105"/>
    </row>
    <row r="12096" spans="23:26" x14ac:dyDescent="0.25">
      <c r="W12096" s="104"/>
      <c r="X12096" s="199"/>
      <c r="Y12096" s="62"/>
      <c r="Z12096" s="105"/>
    </row>
    <row r="12097" spans="23:26" x14ac:dyDescent="0.25">
      <c r="W12097" s="104"/>
      <c r="X12097" s="199"/>
      <c r="Y12097" s="62"/>
      <c r="Z12097" s="105"/>
    </row>
    <row r="12098" spans="23:26" x14ac:dyDescent="0.25">
      <c r="W12098" s="104"/>
      <c r="X12098" s="199"/>
      <c r="Y12098" s="62"/>
      <c r="Z12098" s="105"/>
    </row>
    <row r="12099" spans="23:26" x14ac:dyDescent="0.25">
      <c r="W12099" s="104"/>
      <c r="X12099" s="199"/>
      <c r="Y12099" s="62"/>
      <c r="Z12099" s="105"/>
    </row>
    <row r="12100" spans="23:26" x14ac:dyDescent="0.25">
      <c r="W12100" s="104"/>
      <c r="X12100" s="199"/>
      <c r="Y12100" s="62"/>
      <c r="Z12100" s="105"/>
    </row>
    <row r="12101" spans="23:26" x14ac:dyDescent="0.25">
      <c r="W12101" s="104"/>
      <c r="X12101" s="199"/>
      <c r="Y12101" s="62"/>
      <c r="Z12101" s="105"/>
    </row>
    <row r="12102" spans="23:26" x14ac:dyDescent="0.25">
      <c r="W12102" s="104"/>
      <c r="X12102" s="199"/>
      <c r="Y12102" s="62"/>
      <c r="Z12102" s="105"/>
    </row>
    <row r="12103" spans="23:26" x14ac:dyDescent="0.25">
      <c r="W12103" s="104"/>
      <c r="X12103" s="199"/>
      <c r="Y12103" s="62"/>
      <c r="Z12103" s="105"/>
    </row>
    <row r="12104" spans="23:26" x14ac:dyDescent="0.25">
      <c r="W12104" s="104"/>
      <c r="X12104" s="199"/>
      <c r="Y12104" s="62"/>
      <c r="Z12104" s="105"/>
    </row>
    <row r="12105" spans="23:26" x14ac:dyDescent="0.25">
      <c r="W12105" s="104"/>
      <c r="X12105" s="199"/>
      <c r="Y12105" s="62"/>
      <c r="Z12105" s="105"/>
    </row>
    <row r="12106" spans="23:26" x14ac:dyDescent="0.25">
      <c r="W12106" s="104"/>
      <c r="X12106" s="199"/>
      <c r="Y12106" s="62"/>
      <c r="Z12106" s="105"/>
    </row>
    <row r="12107" spans="23:26" x14ac:dyDescent="0.25">
      <c r="W12107" s="104"/>
      <c r="X12107" s="199"/>
      <c r="Y12107" s="62"/>
      <c r="Z12107" s="105"/>
    </row>
    <row r="12108" spans="23:26" x14ac:dyDescent="0.25">
      <c r="W12108" s="104"/>
      <c r="X12108" s="199"/>
      <c r="Y12108" s="62"/>
      <c r="Z12108" s="105"/>
    </row>
    <row r="12109" spans="23:26" x14ac:dyDescent="0.25">
      <c r="W12109" s="104"/>
      <c r="X12109" s="199"/>
      <c r="Y12109" s="62"/>
      <c r="Z12109" s="105"/>
    </row>
    <row r="12110" spans="23:26" x14ac:dyDescent="0.25">
      <c r="W12110" s="104"/>
      <c r="X12110" s="199"/>
      <c r="Y12110" s="62"/>
      <c r="Z12110" s="105"/>
    </row>
    <row r="12111" spans="23:26" x14ac:dyDescent="0.25">
      <c r="W12111" s="104"/>
      <c r="X12111" s="199"/>
      <c r="Y12111" s="62"/>
      <c r="Z12111" s="105"/>
    </row>
    <row r="12112" spans="23:26" x14ac:dyDescent="0.25">
      <c r="W12112" s="104"/>
      <c r="X12112" s="199"/>
      <c r="Y12112" s="62"/>
      <c r="Z12112" s="105"/>
    </row>
    <row r="12113" spans="23:26" x14ac:dyDescent="0.25">
      <c r="W12113" s="104"/>
      <c r="X12113" s="199"/>
      <c r="Y12113" s="62"/>
      <c r="Z12113" s="105"/>
    </row>
    <row r="12114" spans="23:26" x14ac:dyDescent="0.25">
      <c r="W12114" s="104"/>
      <c r="X12114" s="199"/>
      <c r="Y12114" s="62"/>
      <c r="Z12114" s="105"/>
    </row>
    <row r="12115" spans="23:26" x14ac:dyDescent="0.25">
      <c r="W12115" s="104"/>
      <c r="X12115" s="199"/>
      <c r="Y12115" s="62"/>
      <c r="Z12115" s="105"/>
    </row>
    <row r="12116" spans="23:26" x14ac:dyDescent="0.25">
      <c r="W12116" s="104"/>
      <c r="X12116" s="199"/>
      <c r="Y12116" s="62"/>
      <c r="Z12116" s="105"/>
    </row>
    <row r="12117" spans="23:26" x14ac:dyDescent="0.25">
      <c r="W12117" s="104"/>
      <c r="X12117" s="199"/>
      <c r="Y12117" s="62"/>
      <c r="Z12117" s="105"/>
    </row>
    <row r="12118" spans="23:26" x14ac:dyDescent="0.25">
      <c r="W12118" s="104"/>
      <c r="X12118" s="199"/>
      <c r="Y12118" s="62"/>
      <c r="Z12118" s="105"/>
    </row>
    <row r="12119" spans="23:26" x14ac:dyDescent="0.25">
      <c r="W12119" s="104"/>
      <c r="X12119" s="199"/>
      <c r="Y12119" s="62"/>
      <c r="Z12119" s="105"/>
    </row>
    <row r="12120" spans="23:26" x14ac:dyDescent="0.25">
      <c r="W12120" s="104"/>
      <c r="X12120" s="199"/>
      <c r="Y12120" s="62"/>
      <c r="Z12120" s="105"/>
    </row>
    <row r="12121" spans="23:26" x14ac:dyDescent="0.25">
      <c r="W12121" s="104"/>
      <c r="X12121" s="199"/>
      <c r="Y12121" s="62"/>
      <c r="Z12121" s="105"/>
    </row>
    <row r="12122" spans="23:26" x14ac:dyDescent="0.25">
      <c r="W12122" s="104"/>
      <c r="X12122" s="199"/>
      <c r="Y12122" s="62"/>
      <c r="Z12122" s="105"/>
    </row>
    <row r="12123" spans="23:26" x14ac:dyDescent="0.25">
      <c r="W12123" s="104"/>
      <c r="X12123" s="199"/>
      <c r="Y12123" s="62"/>
      <c r="Z12123" s="105"/>
    </row>
    <row r="12124" spans="23:26" x14ac:dyDescent="0.25">
      <c r="W12124" s="104"/>
      <c r="X12124" s="199"/>
      <c r="Y12124" s="62"/>
      <c r="Z12124" s="105"/>
    </row>
    <row r="12125" spans="23:26" x14ac:dyDescent="0.25">
      <c r="W12125" s="104"/>
      <c r="X12125" s="199"/>
      <c r="Y12125" s="62"/>
      <c r="Z12125" s="105"/>
    </row>
    <row r="12126" spans="23:26" x14ac:dyDescent="0.25">
      <c r="W12126" s="104"/>
      <c r="X12126" s="199"/>
      <c r="Y12126" s="62"/>
      <c r="Z12126" s="105"/>
    </row>
    <row r="12127" spans="23:26" x14ac:dyDescent="0.25">
      <c r="W12127" s="104"/>
      <c r="X12127" s="199"/>
      <c r="Y12127" s="62"/>
      <c r="Z12127" s="105"/>
    </row>
    <row r="12128" spans="23:26" x14ac:dyDescent="0.25">
      <c r="W12128" s="104"/>
      <c r="X12128" s="199"/>
      <c r="Y12128" s="62"/>
      <c r="Z12128" s="105"/>
    </row>
    <row r="12129" spans="23:26" x14ac:dyDescent="0.25">
      <c r="W12129" s="104"/>
      <c r="X12129" s="199"/>
      <c r="Y12129" s="62"/>
      <c r="Z12129" s="105"/>
    </row>
    <row r="12130" spans="23:26" x14ac:dyDescent="0.25">
      <c r="W12130" s="104"/>
      <c r="X12130" s="199"/>
      <c r="Y12130" s="62"/>
      <c r="Z12130" s="105"/>
    </row>
    <row r="12131" spans="23:26" x14ac:dyDescent="0.25">
      <c r="W12131" s="104"/>
      <c r="X12131" s="199"/>
      <c r="Y12131" s="62"/>
      <c r="Z12131" s="105"/>
    </row>
    <row r="12132" spans="23:26" x14ac:dyDescent="0.25">
      <c r="W12132" s="104"/>
      <c r="X12132" s="199"/>
      <c r="Y12132" s="62"/>
      <c r="Z12132" s="105"/>
    </row>
    <row r="12133" spans="23:26" x14ac:dyDescent="0.25">
      <c r="W12133" s="104"/>
      <c r="X12133" s="199"/>
      <c r="Y12133" s="62"/>
      <c r="Z12133" s="105"/>
    </row>
    <row r="12134" spans="23:26" x14ac:dyDescent="0.25">
      <c r="W12134" s="104"/>
      <c r="X12134" s="199"/>
      <c r="Y12134" s="62"/>
      <c r="Z12134" s="105"/>
    </row>
    <row r="12135" spans="23:26" x14ac:dyDescent="0.25">
      <c r="W12135" s="104"/>
      <c r="X12135" s="199"/>
      <c r="Y12135" s="62"/>
      <c r="Z12135" s="105"/>
    </row>
    <row r="12136" spans="23:26" x14ac:dyDescent="0.25">
      <c r="W12136" s="104"/>
      <c r="X12136" s="199"/>
      <c r="Y12136" s="62"/>
      <c r="Z12136" s="105"/>
    </row>
    <row r="12137" spans="23:26" x14ac:dyDescent="0.25">
      <c r="W12137" s="104"/>
      <c r="X12137" s="199"/>
      <c r="Y12137" s="62"/>
      <c r="Z12137" s="105"/>
    </row>
    <row r="12138" spans="23:26" x14ac:dyDescent="0.25">
      <c r="W12138" s="104"/>
      <c r="X12138" s="199"/>
      <c r="Y12138" s="62"/>
      <c r="Z12138" s="105"/>
    </row>
    <row r="12139" spans="23:26" x14ac:dyDescent="0.25">
      <c r="W12139" s="104"/>
      <c r="X12139" s="199"/>
      <c r="Y12139" s="62"/>
      <c r="Z12139" s="105"/>
    </row>
    <row r="12140" spans="23:26" x14ac:dyDescent="0.25">
      <c r="W12140" s="104"/>
      <c r="X12140" s="199"/>
      <c r="Y12140" s="62"/>
      <c r="Z12140" s="105"/>
    </row>
    <row r="12141" spans="23:26" x14ac:dyDescent="0.25">
      <c r="W12141" s="104"/>
      <c r="X12141" s="199"/>
      <c r="Y12141" s="62"/>
      <c r="Z12141" s="105"/>
    </row>
    <row r="12142" spans="23:26" x14ac:dyDescent="0.25">
      <c r="W12142" s="104"/>
      <c r="X12142" s="199"/>
      <c r="Y12142" s="62"/>
      <c r="Z12142" s="105"/>
    </row>
    <row r="12143" spans="23:26" x14ac:dyDescent="0.25">
      <c r="W12143" s="104"/>
      <c r="X12143" s="199"/>
      <c r="Y12143" s="62"/>
      <c r="Z12143" s="105"/>
    </row>
    <row r="12144" spans="23:26" x14ac:dyDescent="0.25">
      <c r="W12144" s="104"/>
      <c r="X12144" s="199"/>
      <c r="Y12144" s="62"/>
      <c r="Z12144" s="105"/>
    </row>
    <row r="12145" spans="23:26" x14ac:dyDescent="0.25">
      <c r="W12145" s="104"/>
      <c r="X12145" s="199"/>
      <c r="Y12145" s="62"/>
      <c r="Z12145" s="105"/>
    </row>
    <row r="12146" spans="23:26" x14ac:dyDescent="0.25">
      <c r="W12146" s="104"/>
      <c r="X12146" s="199"/>
      <c r="Y12146" s="62"/>
      <c r="Z12146" s="105"/>
    </row>
    <row r="12147" spans="23:26" x14ac:dyDescent="0.25">
      <c r="W12147" s="104"/>
      <c r="X12147" s="199"/>
      <c r="Y12147" s="62"/>
      <c r="Z12147" s="105"/>
    </row>
    <row r="12148" spans="23:26" x14ac:dyDescent="0.25">
      <c r="W12148" s="104"/>
      <c r="X12148" s="199"/>
      <c r="Y12148" s="62"/>
      <c r="Z12148" s="105"/>
    </row>
    <row r="12149" spans="23:26" x14ac:dyDescent="0.25">
      <c r="W12149" s="104"/>
      <c r="X12149" s="199"/>
      <c r="Y12149" s="62"/>
      <c r="Z12149" s="105"/>
    </row>
    <row r="12150" spans="23:26" x14ac:dyDescent="0.25">
      <c r="W12150" s="104"/>
      <c r="X12150" s="199"/>
      <c r="Y12150" s="62"/>
      <c r="Z12150" s="105"/>
    </row>
    <row r="12151" spans="23:26" x14ac:dyDescent="0.25">
      <c r="W12151" s="104"/>
      <c r="X12151" s="199"/>
      <c r="Y12151" s="62"/>
      <c r="Z12151" s="105"/>
    </row>
    <row r="12152" spans="23:26" x14ac:dyDescent="0.25">
      <c r="W12152" s="104"/>
      <c r="X12152" s="199"/>
      <c r="Y12152" s="62"/>
      <c r="Z12152" s="105"/>
    </row>
    <row r="12153" spans="23:26" x14ac:dyDescent="0.25">
      <c r="W12153" s="104"/>
      <c r="X12153" s="199"/>
      <c r="Y12153" s="62"/>
      <c r="Z12153" s="105"/>
    </row>
    <row r="12154" spans="23:26" x14ac:dyDescent="0.25">
      <c r="W12154" s="104"/>
      <c r="X12154" s="199"/>
      <c r="Y12154" s="62"/>
      <c r="Z12154" s="105"/>
    </row>
    <row r="12155" spans="23:26" x14ac:dyDescent="0.25">
      <c r="W12155" s="104"/>
      <c r="X12155" s="199"/>
      <c r="Y12155" s="62"/>
      <c r="Z12155" s="105"/>
    </row>
    <row r="12156" spans="23:26" x14ac:dyDescent="0.25">
      <c r="W12156" s="104"/>
      <c r="X12156" s="199"/>
      <c r="Y12156" s="62"/>
      <c r="Z12156" s="105"/>
    </row>
    <row r="12157" spans="23:26" x14ac:dyDescent="0.25">
      <c r="W12157" s="104"/>
      <c r="X12157" s="199"/>
      <c r="Y12157" s="62"/>
      <c r="Z12157" s="105"/>
    </row>
    <row r="12158" spans="23:26" x14ac:dyDescent="0.25">
      <c r="W12158" s="104"/>
      <c r="X12158" s="199"/>
      <c r="Y12158" s="62"/>
      <c r="Z12158" s="105"/>
    </row>
    <row r="12159" spans="23:26" x14ac:dyDescent="0.25">
      <c r="W12159" s="104"/>
      <c r="X12159" s="199"/>
      <c r="Y12159" s="62"/>
      <c r="Z12159" s="105"/>
    </row>
    <row r="12160" spans="23:26" x14ac:dyDescent="0.25">
      <c r="W12160" s="104"/>
      <c r="X12160" s="199"/>
      <c r="Y12160" s="62"/>
      <c r="Z12160" s="105"/>
    </row>
    <row r="12161" spans="23:26" x14ac:dyDescent="0.25">
      <c r="W12161" s="104"/>
      <c r="X12161" s="199"/>
      <c r="Y12161" s="62"/>
      <c r="Z12161" s="105"/>
    </row>
    <row r="12162" spans="23:26" x14ac:dyDescent="0.25">
      <c r="W12162" s="104"/>
      <c r="X12162" s="199"/>
      <c r="Y12162" s="62"/>
      <c r="Z12162" s="105"/>
    </row>
    <row r="12163" spans="23:26" x14ac:dyDescent="0.25">
      <c r="W12163" s="104"/>
      <c r="X12163" s="199"/>
      <c r="Y12163" s="62"/>
      <c r="Z12163" s="105"/>
    </row>
    <row r="12164" spans="23:26" x14ac:dyDescent="0.25">
      <c r="W12164" s="104"/>
      <c r="X12164" s="199"/>
      <c r="Y12164" s="62"/>
      <c r="Z12164" s="105"/>
    </row>
    <row r="12165" spans="23:26" x14ac:dyDescent="0.25">
      <c r="W12165" s="104"/>
      <c r="X12165" s="199"/>
      <c r="Y12165" s="62"/>
      <c r="Z12165" s="105"/>
    </row>
    <row r="12166" spans="23:26" x14ac:dyDescent="0.25">
      <c r="W12166" s="104"/>
      <c r="X12166" s="199"/>
      <c r="Y12166" s="62"/>
      <c r="Z12166" s="105"/>
    </row>
    <row r="12167" spans="23:26" x14ac:dyDescent="0.25">
      <c r="W12167" s="104"/>
      <c r="X12167" s="199"/>
      <c r="Y12167" s="62"/>
      <c r="Z12167" s="105"/>
    </row>
    <row r="12168" spans="23:26" x14ac:dyDescent="0.25">
      <c r="W12168" s="104"/>
      <c r="X12168" s="199"/>
      <c r="Y12168" s="62"/>
      <c r="Z12168" s="105"/>
    </row>
    <row r="12169" spans="23:26" x14ac:dyDescent="0.25">
      <c r="W12169" s="104"/>
      <c r="X12169" s="199"/>
      <c r="Y12169" s="62"/>
      <c r="Z12169" s="105"/>
    </row>
    <row r="12170" spans="23:26" x14ac:dyDescent="0.25">
      <c r="W12170" s="104"/>
      <c r="X12170" s="199"/>
      <c r="Y12170" s="62"/>
      <c r="Z12170" s="105"/>
    </row>
    <row r="12171" spans="23:26" x14ac:dyDescent="0.25">
      <c r="W12171" s="104"/>
      <c r="X12171" s="199"/>
      <c r="Y12171" s="62"/>
      <c r="Z12171" s="105"/>
    </row>
    <row r="12172" spans="23:26" x14ac:dyDescent="0.25">
      <c r="W12172" s="104"/>
      <c r="X12172" s="199"/>
      <c r="Y12172" s="62"/>
      <c r="Z12172" s="105"/>
    </row>
    <row r="12173" spans="23:26" x14ac:dyDescent="0.25">
      <c r="W12173" s="104"/>
      <c r="X12173" s="199"/>
      <c r="Y12173" s="62"/>
      <c r="Z12173" s="105"/>
    </row>
    <row r="12174" spans="23:26" x14ac:dyDescent="0.25">
      <c r="W12174" s="104"/>
      <c r="X12174" s="199"/>
      <c r="Y12174" s="62"/>
      <c r="Z12174" s="105"/>
    </row>
    <row r="12175" spans="23:26" x14ac:dyDescent="0.25">
      <c r="W12175" s="104"/>
      <c r="X12175" s="199"/>
      <c r="Y12175" s="62"/>
      <c r="Z12175" s="105"/>
    </row>
    <row r="12176" spans="23:26" x14ac:dyDescent="0.25">
      <c r="W12176" s="104"/>
      <c r="X12176" s="199"/>
      <c r="Y12176" s="62"/>
      <c r="Z12176" s="105"/>
    </row>
    <row r="12177" spans="23:26" x14ac:dyDescent="0.25">
      <c r="W12177" s="104"/>
      <c r="X12177" s="199"/>
      <c r="Y12177" s="62"/>
      <c r="Z12177" s="105"/>
    </row>
    <row r="12178" spans="23:26" x14ac:dyDescent="0.25">
      <c r="W12178" s="104"/>
      <c r="X12178" s="199"/>
      <c r="Y12178" s="62"/>
      <c r="Z12178" s="105"/>
    </row>
    <row r="12179" spans="23:26" x14ac:dyDescent="0.25">
      <c r="W12179" s="104"/>
      <c r="X12179" s="199"/>
      <c r="Y12179" s="62"/>
      <c r="Z12179" s="105"/>
    </row>
    <row r="12180" spans="23:26" x14ac:dyDescent="0.25">
      <c r="W12180" s="104"/>
      <c r="X12180" s="199"/>
      <c r="Y12180" s="62"/>
      <c r="Z12180" s="105"/>
    </row>
    <row r="12181" spans="23:26" x14ac:dyDescent="0.25">
      <c r="W12181" s="104"/>
      <c r="X12181" s="199"/>
      <c r="Y12181" s="62"/>
      <c r="Z12181" s="105"/>
    </row>
    <row r="12182" spans="23:26" x14ac:dyDescent="0.25">
      <c r="W12182" s="104"/>
      <c r="X12182" s="199"/>
      <c r="Y12182" s="62"/>
      <c r="Z12182" s="105"/>
    </row>
    <row r="12183" spans="23:26" x14ac:dyDescent="0.25">
      <c r="W12183" s="104"/>
      <c r="X12183" s="199"/>
      <c r="Y12183" s="62"/>
      <c r="Z12183" s="105"/>
    </row>
    <row r="12184" spans="23:26" x14ac:dyDescent="0.25">
      <c r="W12184" s="104"/>
      <c r="X12184" s="199"/>
      <c r="Y12184" s="62"/>
      <c r="Z12184" s="105"/>
    </row>
    <row r="12185" spans="23:26" x14ac:dyDescent="0.25">
      <c r="W12185" s="104"/>
      <c r="X12185" s="199"/>
      <c r="Y12185" s="62"/>
      <c r="Z12185" s="105"/>
    </row>
    <row r="12186" spans="23:26" x14ac:dyDescent="0.25">
      <c r="W12186" s="104"/>
      <c r="X12186" s="199"/>
      <c r="Y12186" s="62"/>
      <c r="Z12186" s="105"/>
    </row>
    <row r="12187" spans="23:26" x14ac:dyDescent="0.25">
      <c r="W12187" s="104"/>
      <c r="X12187" s="199"/>
      <c r="Y12187" s="62"/>
      <c r="Z12187" s="105"/>
    </row>
    <row r="12188" spans="23:26" x14ac:dyDescent="0.25">
      <c r="W12188" s="104"/>
      <c r="X12188" s="199"/>
      <c r="Y12188" s="62"/>
      <c r="Z12188" s="105"/>
    </row>
    <row r="12189" spans="23:26" x14ac:dyDescent="0.25">
      <c r="W12189" s="104"/>
      <c r="X12189" s="199"/>
      <c r="Y12189" s="62"/>
      <c r="Z12189" s="105"/>
    </row>
    <row r="12190" spans="23:26" x14ac:dyDescent="0.25">
      <c r="W12190" s="104"/>
      <c r="X12190" s="199"/>
      <c r="Y12190" s="62"/>
      <c r="Z12190" s="105"/>
    </row>
    <row r="12191" spans="23:26" x14ac:dyDescent="0.25">
      <c r="W12191" s="104"/>
      <c r="X12191" s="199"/>
      <c r="Y12191" s="62"/>
      <c r="Z12191" s="105"/>
    </row>
    <row r="12192" spans="23:26" x14ac:dyDescent="0.25">
      <c r="W12192" s="104"/>
      <c r="X12192" s="199"/>
      <c r="Y12192" s="62"/>
      <c r="Z12192" s="105"/>
    </row>
    <row r="12193" spans="23:26" x14ac:dyDescent="0.25">
      <c r="W12193" s="104"/>
      <c r="X12193" s="199"/>
      <c r="Y12193" s="62"/>
      <c r="Z12193" s="105"/>
    </row>
    <row r="12194" spans="23:26" x14ac:dyDescent="0.25">
      <c r="W12194" s="104"/>
      <c r="X12194" s="199"/>
      <c r="Y12194" s="62"/>
      <c r="Z12194" s="105"/>
    </row>
    <row r="12195" spans="23:26" x14ac:dyDescent="0.25">
      <c r="W12195" s="104"/>
      <c r="X12195" s="199"/>
      <c r="Y12195" s="62"/>
      <c r="Z12195" s="105"/>
    </row>
    <row r="12196" spans="23:26" x14ac:dyDescent="0.25">
      <c r="W12196" s="104"/>
      <c r="X12196" s="199"/>
      <c r="Y12196" s="62"/>
      <c r="Z12196" s="105"/>
    </row>
    <row r="12197" spans="23:26" x14ac:dyDescent="0.25">
      <c r="W12197" s="104"/>
      <c r="X12197" s="199"/>
      <c r="Y12197" s="62"/>
      <c r="Z12197" s="105"/>
    </row>
    <row r="12198" spans="23:26" x14ac:dyDescent="0.25">
      <c r="W12198" s="104"/>
      <c r="X12198" s="199"/>
      <c r="Y12198" s="62"/>
      <c r="Z12198" s="105"/>
    </row>
    <row r="12199" spans="23:26" x14ac:dyDescent="0.25">
      <c r="W12199" s="104"/>
      <c r="X12199" s="199"/>
      <c r="Y12199" s="62"/>
      <c r="Z12199" s="105"/>
    </row>
    <row r="12200" spans="23:26" x14ac:dyDescent="0.25">
      <c r="W12200" s="104"/>
      <c r="X12200" s="199"/>
      <c r="Y12200" s="62"/>
      <c r="Z12200" s="105"/>
    </row>
    <row r="12201" spans="23:26" x14ac:dyDescent="0.25">
      <c r="W12201" s="104"/>
      <c r="X12201" s="199"/>
      <c r="Y12201" s="62"/>
      <c r="Z12201" s="105"/>
    </row>
    <row r="12202" spans="23:26" x14ac:dyDescent="0.25">
      <c r="W12202" s="104"/>
      <c r="X12202" s="199"/>
      <c r="Y12202" s="62"/>
      <c r="Z12202" s="105"/>
    </row>
    <row r="12203" spans="23:26" x14ac:dyDescent="0.25">
      <c r="W12203" s="104"/>
      <c r="X12203" s="199"/>
      <c r="Y12203" s="62"/>
      <c r="Z12203" s="105"/>
    </row>
    <row r="12204" spans="23:26" x14ac:dyDescent="0.25">
      <c r="W12204" s="104"/>
      <c r="X12204" s="199"/>
      <c r="Y12204" s="62"/>
      <c r="Z12204" s="105"/>
    </row>
    <row r="12205" spans="23:26" x14ac:dyDescent="0.25">
      <c r="W12205" s="104"/>
      <c r="X12205" s="199"/>
      <c r="Y12205" s="62"/>
      <c r="Z12205" s="105"/>
    </row>
    <row r="12206" spans="23:26" x14ac:dyDescent="0.25">
      <c r="W12206" s="104"/>
      <c r="X12206" s="199"/>
      <c r="Y12206" s="62"/>
      <c r="Z12206" s="105"/>
    </row>
    <row r="12207" spans="23:26" x14ac:dyDescent="0.25">
      <c r="W12207" s="104"/>
      <c r="X12207" s="199"/>
      <c r="Y12207" s="62"/>
      <c r="Z12207" s="105"/>
    </row>
    <row r="12208" spans="23:26" x14ac:dyDescent="0.25">
      <c r="W12208" s="104"/>
      <c r="X12208" s="199"/>
      <c r="Y12208" s="62"/>
      <c r="Z12208" s="105"/>
    </row>
    <row r="12209" spans="23:26" x14ac:dyDescent="0.25">
      <c r="W12209" s="104"/>
      <c r="X12209" s="199"/>
      <c r="Y12209" s="62"/>
      <c r="Z12209" s="105"/>
    </row>
    <row r="12210" spans="23:26" x14ac:dyDescent="0.25">
      <c r="W12210" s="104"/>
      <c r="X12210" s="199"/>
      <c r="Y12210" s="62"/>
      <c r="Z12210" s="105"/>
    </row>
    <row r="12211" spans="23:26" x14ac:dyDescent="0.25">
      <c r="W12211" s="104"/>
      <c r="X12211" s="199"/>
      <c r="Y12211" s="62"/>
      <c r="Z12211" s="105"/>
    </row>
    <row r="12212" spans="23:26" x14ac:dyDescent="0.25">
      <c r="W12212" s="104"/>
      <c r="X12212" s="199"/>
      <c r="Y12212" s="62"/>
      <c r="Z12212" s="105"/>
    </row>
    <row r="12213" spans="23:26" x14ac:dyDescent="0.25">
      <c r="W12213" s="104"/>
      <c r="X12213" s="199"/>
      <c r="Y12213" s="62"/>
      <c r="Z12213" s="105"/>
    </row>
    <row r="12214" spans="23:26" x14ac:dyDescent="0.25">
      <c r="W12214" s="104"/>
      <c r="X12214" s="199"/>
      <c r="Y12214" s="62"/>
      <c r="Z12214" s="105"/>
    </row>
    <row r="12215" spans="23:26" x14ac:dyDescent="0.25">
      <c r="W12215" s="104"/>
      <c r="X12215" s="199"/>
      <c r="Y12215" s="62"/>
      <c r="Z12215" s="105"/>
    </row>
    <row r="12216" spans="23:26" x14ac:dyDescent="0.25">
      <c r="W12216" s="104"/>
      <c r="X12216" s="199"/>
      <c r="Y12216" s="62"/>
      <c r="Z12216" s="105"/>
    </row>
    <row r="12217" spans="23:26" x14ac:dyDescent="0.25">
      <c r="W12217" s="104"/>
      <c r="X12217" s="199"/>
      <c r="Y12217" s="62"/>
      <c r="Z12217" s="105"/>
    </row>
    <row r="12218" spans="23:26" x14ac:dyDescent="0.25">
      <c r="W12218" s="104"/>
      <c r="X12218" s="199"/>
      <c r="Y12218" s="62"/>
      <c r="Z12218" s="105"/>
    </row>
    <row r="12219" spans="23:26" x14ac:dyDescent="0.25">
      <c r="W12219" s="104"/>
      <c r="X12219" s="199"/>
      <c r="Y12219" s="62"/>
      <c r="Z12219" s="105"/>
    </row>
    <row r="12220" spans="23:26" x14ac:dyDescent="0.25">
      <c r="W12220" s="104"/>
      <c r="X12220" s="199"/>
      <c r="Y12220" s="62"/>
      <c r="Z12220" s="105"/>
    </row>
    <row r="12221" spans="23:26" x14ac:dyDescent="0.25">
      <c r="W12221" s="104"/>
      <c r="X12221" s="199"/>
      <c r="Y12221" s="62"/>
      <c r="Z12221" s="105"/>
    </row>
    <row r="12222" spans="23:26" x14ac:dyDescent="0.25">
      <c r="W12222" s="104"/>
      <c r="X12222" s="199"/>
      <c r="Y12222" s="62"/>
      <c r="Z12222" s="105"/>
    </row>
    <row r="12223" spans="23:26" x14ac:dyDescent="0.25">
      <c r="W12223" s="104"/>
      <c r="X12223" s="199"/>
      <c r="Y12223" s="62"/>
      <c r="Z12223" s="105"/>
    </row>
    <row r="12224" spans="23:26" x14ac:dyDescent="0.25">
      <c r="W12224" s="104"/>
      <c r="X12224" s="199"/>
      <c r="Y12224" s="62"/>
      <c r="Z12224" s="105"/>
    </row>
    <row r="12225" spans="23:26" x14ac:dyDescent="0.25">
      <c r="W12225" s="104"/>
      <c r="X12225" s="199"/>
      <c r="Y12225" s="62"/>
      <c r="Z12225" s="105"/>
    </row>
    <row r="12226" spans="23:26" x14ac:dyDescent="0.25">
      <c r="W12226" s="104"/>
      <c r="X12226" s="199"/>
      <c r="Y12226" s="62"/>
      <c r="Z12226" s="105"/>
    </row>
    <row r="12227" spans="23:26" x14ac:dyDescent="0.25">
      <c r="W12227" s="104"/>
      <c r="X12227" s="199"/>
      <c r="Y12227" s="62"/>
      <c r="Z12227" s="105"/>
    </row>
    <row r="12228" spans="23:26" x14ac:dyDescent="0.25">
      <c r="W12228" s="104"/>
      <c r="X12228" s="199"/>
      <c r="Y12228" s="62"/>
      <c r="Z12228" s="105"/>
    </row>
    <row r="12229" spans="23:26" x14ac:dyDescent="0.25">
      <c r="W12229" s="104"/>
      <c r="X12229" s="199"/>
      <c r="Y12229" s="62"/>
      <c r="Z12229" s="105"/>
    </row>
    <row r="12230" spans="23:26" x14ac:dyDescent="0.25">
      <c r="W12230" s="104"/>
      <c r="X12230" s="199"/>
      <c r="Y12230" s="62"/>
      <c r="Z12230" s="105"/>
    </row>
    <row r="12231" spans="23:26" x14ac:dyDescent="0.25">
      <c r="W12231" s="104"/>
      <c r="X12231" s="199"/>
      <c r="Y12231" s="62"/>
      <c r="Z12231" s="105"/>
    </row>
    <row r="12232" spans="23:26" x14ac:dyDescent="0.25">
      <c r="W12232" s="104"/>
      <c r="X12232" s="199"/>
      <c r="Y12232" s="62"/>
      <c r="Z12232" s="105"/>
    </row>
    <row r="12233" spans="23:26" x14ac:dyDescent="0.25">
      <c r="W12233" s="104"/>
      <c r="X12233" s="199"/>
      <c r="Y12233" s="62"/>
      <c r="Z12233" s="105"/>
    </row>
    <row r="12234" spans="23:26" x14ac:dyDescent="0.25">
      <c r="W12234" s="104"/>
      <c r="X12234" s="199"/>
      <c r="Y12234" s="62"/>
      <c r="Z12234" s="105"/>
    </row>
    <row r="12235" spans="23:26" x14ac:dyDescent="0.25">
      <c r="W12235" s="104"/>
      <c r="X12235" s="199"/>
      <c r="Y12235" s="62"/>
      <c r="Z12235" s="105"/>
    </row>
    <row r="12236" spans="23:26" x14ac:dyDescent="0.25">
      <c r="W12236" s="104"/>
      <c r="X12236" s="199"/>
      <c r="Y12236" s="62"/>
      <c r="Z12236" s="105"/>
    </row>
    <row r="12237" spans="23:26" x14ac:dyDescent="0.25">
      <c r="W12237" s="104"/>
      <c r="X12237" s="199"/>
      <c r="Y12237" s="62"/>
      <c r="Z12237" s="105"/>
    </row>
    <row r="12238" spans="23:26" x14ac:dyDescent="0.25">
      <c r="W12238" s="104"/>
      <c r="X12238" s="199"/>
      <c r="Y12238" s="62"/>
      <c r="Z12238" s="105"/>
    </row>
    <row r="12239" spans="23:26" x14ac:dyDescent="0.25">
      <c r="W12239" s="104"/>
      <c r="X12239" s="199"/>
      <c r="Y12239" s="62"/>
      <c r="Z12239" s="105"/>
    </row>
    <row r="12240" spans="23:26" x14ac:dyDescent="0.25">
      <c r="W12240" s="104"/>
      <c r="X12240" s="199"/>
      <c r="Y12240" s="62"/>
      <c r="Z12240" s="105"/>
    </row>
    <row r="12241" spans="23:26" x14ac:dyDescent="0.25">
      <c r="W12241" s="104"/>
      <c r="X12241" s="199"/>
      <c r="Y12241" s="62"/>
      <c r="Z12241" s="105"/>
    </row>
    <row r="12242" spans="23:26" x14ac:dyDescent="0.25">
      <c r="W12242" s="104"/>
      <c r="X12242" s="199"/>
      <c r="Y12242" s="62"/>
      <c r="Z12242" s="105"/>
    </row>
    <row r="12243" spans="23:26" x14ac:dyDescent="0.25">
      <c r="W12243" s="104"/>
      <c r="X12243" s="199"/>
      <c r="Y12243" s="62"/>
      <c r="Z12243" s="105"/>
    </row>
    <row r="12244" spans="23:26" x14ac:dyDescent="0.25">
      <c r="W12244" s="104"/>
      <c r="X12244" s="199"/>
      <c r="Y12244" s="62"/>
      <c r="Z12244" s="105"/>
    </row>
    <row r="12245" spans="23:26" x14ac:dyDescent="0.25">
      <c r="W12245" s="104"/>
      <c r="X12245" s="199"/>
      <c r="Y12245" s="62"/>
      <c r="Z12245" s="105"/>
    </row>
    <row r="12246" spans="23:26" x14ac:dyDescent="0.25">
      <c r="W12246" s="104"/>
      <c r="X12246" s="199"/>
      <c r="Y12246" s="62"/>
      <c r="Z12246" s="105"/>
    </row>
    <row r="12247" spans="23:26" x14ac:dyDescent="0.25">
      <c r="W12247" s="104"/>
      <c r="X12247" s="199"/>
      <c r="Y12247" s="62"/>
      <c r="Z12247" s="105"/>
    </row>
    <row r="12248" spans="23:26" x14ac:dyDescent="0.25">
      <c r="W12248" s="104"/>
      <c r="X12248" s="199"/>
      <c r="Y12248" s="62"/>
      <c r="Z12248" s="105"/>
    </row>
    <row r="12249" spans="23:26" x14ac:dyDescent="0.25">
      <c r="W12249" s="104"/>
      <c r="X12249" s="199"/>
      <c r="Y12249" s="62"/>
      <c r="Z12249" s="105"/>
    </row>
    <row r="12250" spans="23:26" x14ac:dyDescent="0.25">
      <c r="W12250" s="104"/>
      <c r="X12250" s="199"/>
      <c r="Y12250" s="62"/>
      <c r="Z12250" s="105"/>
    </row>
    <row r="12251" spans="23:26" x14ac:dyDescent="0.25">
      <c r="W12251" s="104"/>
      <c r="X12251" s="199"/>
      <c r="Y12251" s="62"/>
      <c r="Z12251" s="105"/>
    </row>
    <row r="12252" spans="23:26" x14ac:dyDescent="0.25">
      <c r="W12252" s="104"/>
      <c r="X12252" s="199"/>
      <c r="Y12252" s="62"/>
      <c r="Z12252" s="105"/>
    </row>
    <row r="12253" spans="23:26" x14ac:dyDescent="0.25">
      <c r="W12253" s="104"/>
      <c r="X12253" s="199"/>
      <c r="Y12253" s="62"/>
      <c r="Z12253" s="105"/>
    </row>
    <row r="12254" spans="23:26" x14ac:dyDescent="0.25">
      <c r="W12254" s="104"/>
      <c r="X12254" s="199"/>
      <c r="Y12254" s="62"/>
      <c r="Z12254" s="105"/>
    </row>
    <row r="12255" spans="23:26" x14ac:dyDescent="0.25">
      <c r="W12255" s="104"/>
      <c r="X12255" s="199"/>
      <c r="Y12255" s="62"/>
      <c r="Z12255" s="105"/>
    </row>
    <row r="12256" spans="23:26" x14ac:dyDescent="0.25">
      <c r="W12256" s="104"/>
      <c r="X12256" s="199"/>
      <c r="Y12256" s="62"/>
      <c r="Z12256" s="105"/>
    </row>
    <row r="12257" spans="23:26" x14ac:dyDescent="0.25">
      <c r="W12257" s="104"/>
      <c r="X12257" s="199"/>
      <c r="Y12257" s="62"/>
      <c r="Z12257" s="105"/>
    </row>
    <row r="12258" spans="23:26" x14ac:dyDescent="0.25">
      <c r="W12258" s="104"/>
      <c r="X12258" s="199"/>
      <c r="Y12258" s="62"/>
      <c r="Z12258" s="105"/>
    </row>
    <row r="12259" spans="23:26" x14ac:dyDescent="0.25">
      <c r="W12259" s="104"/>
      <c r="X12259" s="199"/>
      <c r="Y12259" s="62"/>
      <c r="Z12259" s="105"/>
    </row>
    <row r="12260" spans="23:26" x14ac:dyDescent="0.25">
      <c r="W12260" s="104"/>
      <c r="X12260" s="199"/>
      <c r="Y12260" s="62"/>
      <c r="Z12260" s="105"/>
    </row>
    <row r="12261" spans="23:26" x14ac:dyDescent="0.25">
      <c r="W12261" s="104"/>
      <c r="X12261" s="199"/>
      <c r="Y12261" s="62"/>
      <c r="Z12261" s="105"/>
    </row>
    <row r="12262" spans="23:26" x14ac:dyDescent="0.25">
      <c r="W12262" s="104"/>
      <c r="X12262" s="199"/>
      <c r="Y12262" s="62"/>
      <c r="Z12262" s="105"/>
    </row>
    <row r="12263" spans="23:26" x14ac:dyDescent="0.25">
      <c r="W12263" s="104"/>
      <c r="X12263" s="199"/>
      <c r="Y12263" s="62"/>
      <c r="Z12263" s="105"/>
    </row>
    <row r="12264" spans="23:26" x14ac:dyDescent="0.25">
      <c r="W12264" s="104"/>
      <c r="X12264" s="199"/>
      <c r="Y12264" s="62"/>
      <c r="Z12264" s="105"/>
    </row>
    <row r="12265" spans="23:26" x14ac:dyDescent="0.25">
      <c r="W12265" s="104"/>
      <c r="X12265" s="199"/>
      <c r="Y12265" s="62"/>
      <c r="Z12265" s="105"/>
    </row>
    <row r="12266" spans="23:26" x14ac:dyDescent="0.25">
      <c r="W12266" s="104"/>
      <c r="X12266" s="199"/>
      <c r="Y12266" s="62"/>
      <c r="Z12266" s="105"/>
    </row>
    <row r="12267" spans="23:26" x14ac:dyDescent="0.25">
      <c r="W12267" s="104"/>
      <c r="X12267" s="199"/>
      <c r="Y12267" s="62"/>
      <c r="Z12267" s="105"/>
    </row>
    <row r="12268" spans="23:26" x14ac:dyDescent="0.25">
      <c r="W12268" s="104"/>
      <c r="X12268" s="199"/>
      <c r="Y12268" s="62"/>
      <c r="Z12268" s="105"/>
    </row>
    <row r="12269" spans="23:26" x14ac:dyDescent="0.25">
      <c r="W12269" s="104"/>
      <c r="X12269" s="199"/>
      <c r="Y12269" s="62"/>
      <c r="Z12269" s="105"/>
    </row>
    <row r="12270" spans="23:26" x14ac:dyDescent="0.25">
      <c r="W12270" s="104"/>
      <c r="X12270" s="199"/>
      <c r="Y12270" s="62"/>
      <c r="Z12270" s="105"/>
    </row>
    <row r="12271" spans="23:26" x14ac:dyDescent="0.25">
      <c r="W12271" s="104"/>
      <c r="X12271" s="199"/>
      <c r="Y12271" s="62"/>
      <c r="Z12271" s="105"/>
    </row>
    <row r="12272" spans="23:26" x14ac:dyDescent="0.25">
      <c r="W12272" s="104"/>
      <c r="X12272" s="199"/>
      <c r="Y12272" s="62"/>
      <c r="Z12272" s="105"/>
    </row>
    <row r="12273" spans="23:26" x14ac:dyDescent="0.25">
      <c r="W12273" s="104"/>
      <c r="X12273" s="199"/>
      <c r="Y12273" s="62"/>
      <c r="Z12273" s="105"/>
    </row>
    <row r="12274" spans="23:26" x14ac:dyDescent="0.25">
      <c r="W12274" s="104"/>
      <c r="X12274" s="199"/>
      <c r="Y12274" s="62"/>
      <c r="Z12274" s="105"/>
    </row>
    <row r="12275" spans="23:26" x14ac:dyDescent="0.25">
      <c r="W12275" s="104"/>
      <c r="X12275" s="199"/>
      <c r="Y12275" s="62"/>
      <c r="Z12275" s="105"/>
    </row>
    <row r="12276" spans="23:26" x14ac:dyDescent="0.25">
      <c r="W12276" s="104"/>
      <c r="X12276" s="199"/>
      <c r="Y12276" s="62"/>
      <c r="Z12276" s="105"/>
    </row>
    <row r="12277" spans="23:26" x14ac:dyDescent="0.25">
      <c r="W12277" s="104"/>
      <c r="X12277" s="199"/>
      <c r="Y12277" s="62"/>
      <c r="Z12277" s="105"/>
    </row>
    <row r="12278" spans="23:26" x14ac:dyDescent="0.25">
      <c r="W12278" s="104"/>
      <c r="X12278" s="199"/>
      <c r="Y12278" s="62"/>
      <c r="Z12278" s="105"/>
    </row>
    <row r="12279" spans="23:26" x14ac:dyDescent="0.25">
      <c r="W12279" s="104"/>
      <c r="X12279" s="199"/>
      <c r="Y12279" s="62"/>
      <c r="Z12279" s="105"/>
    </row>
    <row r="12280" spans="23:26" x14ac:dyDescent="0.25">
      <c r="W12280" s="104"/>
      <c r="X12280" s="199"/>
      <c r="Y12280" s="62"/>
      <c r="Z12280" s="105"/>
    </row>
    <row r="12281" spans="23:26" x14ac:dyDescent="0.25">
      <c r="W12281" s="104"/>
      <c r="X12281" s="199"/>
      <c r="Y12281" s="62"/>
      <c r="Z12281" s="105"/>
    </row>
    <row r="12282" spans="23:26" x14ac:dyDescent="0.25">
      <c r="W12282" s="104"/>
      <c r="X12282" s="199"/>
      <c r="Y12282" s="62"/>
      <c r="Z12282" s="105"/>
    </row>
    <row r="12283" spans="23:26" x14ac:dyDescent="0.25">
      <c r="W12283" s="104"/>
      <c r="X12283" s="199"/>
      <c r="Y12283" s="62"/>
      <c r="Z12283" s="105"/>
    </row>
    <row r="12284" spans="23:26" x14ac:dyDescent="0.25">
      <c r="W12284" s="104"/>
      <c r="X12284" s="199"/>
      <c r="Y12284" s="62"/>
      <c r="Z12284" s="105"/>
    </row>
    <row r="12285" spans="23:26" x14ac:dyDescent="0.25">
      <c r="W12285" s="104"/>
      <c r="X12285" s="199"/>
      <c r="Y12285" s="62"/>
      <c r="Z12285" s="105"/>
    </row>
    <row r="12286" spans="23:26" x14ac:dyDescent="0.25">
      <c r="W12286" s="104"/>
      <c r="X12286" s="199"/>
      <c r="Y12286" s="62"/>
      <c r="Z12286" s="105"/>
    </row>
    <row r="12287" spans="23:26" x14ac:dyDescent="0.25">
      <c r="W12287" s="104"/>
      <c r="X12287" s="199"/>
      <c r="Y12287" s="62"/>
      <c r="Z12287" s="105"/>
    </row>
    <row r="12288" spans="23:26" x14ac:dyDescent="0.25">
      <c r="W12288" s="104"/>
      <c r="X12288" s="199"/>
      <c r="Y12288" s="62"/>
      <c r="Z12288" s="105"/>
    </row>
    <row r="12289" spans="23:26" x14ac:dyDescent="0.25">
      <c r="W12289" s="104"/>
      <c r="X12289" s="199"/>
      <c r="Y12289" s="62"/>
      <c r="Z12289" s="105"/>
    </row>
    <row r="12290" spans="23:26" x14ac:dyDescent="0.25">
      <c r="W12290" s="104"/>
      <c r="X12290" s="199"/>
      <c r="Y12290" s="62"/>
      <c r="Z12290" s="105"/>
    </row>
    <row r="12291" spans="23:26" x14ac:dyDescent="0.25">
      <c r="W12291" s="104"/>
      <c r="X12291" s="199"/>
      <c r="Y12291" s="62"/>
      <c r="Z12291" s="105"/>
    </row>
    <row r="12292" spans="23:26" x14ac:dyDescent="0.25">
      <c r="W12292" s="104"/>
      <c r="X12292" s="199"/>
      <c r="Y12292" s="62"/>
      <c r="Z12292" s="105"/>
    </row>
    <row r="12293" spans="23:26" x14ac:dyDescent="0.25">
      <c r="W12293" s="104"/>
      <c r="X12293" s="199"/>
      <c r="Y12293" s="62"/>
      <c r="Z12293" s="105"/>
    </row>
    <row r="12294" spans="23:26" x14ac:dyDescent="0.25">
      <c r="W12294" s="104"/>
      <c r="X12294" s="199"/>
      <c r="Y12294" s="62"/>
      <c r="Z12294" s="105"/>
    </row>
    <row r="12295" spans="23:26" x14ac:dyDescent="0.25">
      <c r="W12295" s="104"/>
      <c r="X12295" s="199"/>
      <c r="Y12295" s="62"/>
      <c r="Z12295" s="105"/>
    </row>
    <row r="12296" spans="23:26" x14ac:dyDescent="0.25">
      <c r="W12296" s="104"/>
      <c r="X12296" s="199"/>
      <c r="Y12296" s="62"/>
      <c r="Z12296" s="105"/>
    </row>
    <row r="12297" spans="23:26" x14ac:dyDescent="0.25">
      <c r="W12297" s="104"/>
      <c r="X12297" s="199"/>
      <c r="Y12297" s="62"/>
      <c r="Z12297" s="105"/>
    </row>
    <row r="12298" spans="23:26" x14ac:dyDescent="0.25">
      <c r="W12298" s="104"/>
      <c r="X12298" s="199"/>
      <c r="Y12298" s="62"/>
      <c r="Z12298" s="105"/>
    </row>
    <row r="12299" spans="23:26" x14ac:dyDescent="0.25">
      <c r="W12299" s="104"/>
      <c r="X12299" s="199"/>
      <c r="Y12299" s="62"/>
      <c r="Z12299" s="105"/>
    </row>
    <row r="12300" spans="23:26" x14ac:dyDescent="0.25">
      <c r="W12300" s="104"/>
      <c r="X12300" s="199"/>
      <c r="Y12300" s="62"/>
      <c r="Z12300" s="105"/>
    </row>
    <row r="12301" spans="23:26" x14ac:dyDescent="0.25">
      <c r="W12301" s="104"/>
      <c r="X12301" s="199"/>
      <c r="Y12301" s="62"/>
      <c r="Z12301" s="105"/>
    </row>
    <row r="12302" spans="23:26" x14ac:dyDescent="0.25">
      <c r="W12302" s="104"/>
      <c r="X12302" s="199"/>
      <c r="Y12302" s="62"/>
      <c r="Z12302" s="105"/>
    </row>
    <row r="12303" spans="23:26" x14ac:dyDescent="0.25">
      <c r="W12303" s="104"/>
      <c r="X12303" s="199"/>
      <c r="Y12303" s="62"/>
      <c r="Z12303" s="105"/>
    </row>
    <row r="12304" spans="23:26" x14ac:dyDescent="0.25">
      <c r="W12304" s="104"/>
      <c r="X12304" s="199"/>
      <c r="Y12304" s="62"/>
      <c r="Z12304" s="105"/>
    </row>
    <row r="12305" spans="23:26" x14ac:dyDescent="0.25">
      <c r="W12305" s="104"/>
      <c r="X12305" s="199"/>
      <c r="Y12305" s="62"/>
      <c r="Z12305" s="105"/>
    </row>
    <row r="12306" spans="23:26" x14ac:dyDescent="0.25">
      <c r="W12306" s="104"/>
      <c r="X12306" s="199"/>
      <c r="Y12306" s="62"/>
      <c r="Z12306" s="105"/>
    </row>
    <row r="12307" spans="23:26" x14ac:dyDescent="0.25">
      <c r="W12307" s="104"/>
      <c r="X12307" s="199"/>
      <c r="Y12307" s="62"/>
      <c r="Z12307" s="105"/>
    </row>
    <row r="12308" spans="23:26" x14ac:dyDescent="0.25">
      <c r="W12308" s="104"/>
      <c r="X12308" s="199"/>
      <c r="Y12308" s="62"/>
      <c r="Z12308" s="105"/>
    </row>
    <row r="12309" spans="23:26" x14ac:dyDescent="0.25">
      <c r="W12309" s="104"/>
      <c r="X12309" s="199"/>
      <c r="Y12309" s="62"/>
      <c r="Z12309" s="105"/>
    </row>
    <row r="12310" spans="23:26" x14ac:dyDescent="0.25">
      <c r="W12310" s="104"/>
      <c r="X12310" s="199"/>
      <c r="Y12310" s="62"/>
      <c r="Z12310" s="105"/>
    </row>
    <row r="12311" spans="23:26" x14ac:dyDescent="0.25">
      <c r="W12311" s="104"/>
      <c r="X12311" s="199"/>
      <c r="Y12311" s="62"/>
      <c r="Z12311" s="105"/>
    </row>
    <row r="12312" spans="23:26" x14ac:dyDescent="0.25">
      <c r="W12312" s="104"/>
      <c r="X12312" s="199"/>
      <c r="Y12312" s="62"/>
      <c r="Z12312" s="105"/>
    </row>
    <row r="12313" spans="23:26" x14ac:dyDescent="0.25">
      <c r="W12313" s="104"/>
      <c r="X12313" s="199"/>
      <c r="Y12313" s="62"/>
      <c r="Z12313" s="105"/>
    </row>
    <row r="12314" spans="23:26" x14ac:dyDescent="0.25">
      <c r="W12314" s="104"/>
      <c r="X12314" s="199"/>
      <c r="Y12314" s="62"/>
      <c r="Z12314" s="105"/>
    </row>
    <row r="12315" spans="23:26" x14ac:dyDescent="0.25">
      <c r="W12315" s="104"/>
      <c r="X12315" s="199"/>
      <c r="Y12315" s="62"/>
      <c r="Z12315" s="105"/>
    </row>
    <row r="12316" spans="23:26" x14ac:dyDescent="0.25">
      <c r="W12316" s="104"/>
      <c r="X12316" s="199"/>
      <c r="Y12316" s="62"/>
      <c r="Z12316" s="105"/>
    </row>
    <row r="12317" spans="23:26" x14ac:dyDescent="0.25">
      <c r="W12317" s="104"/>
      <c r="X12317" s="199"/>
      <c r="Y12317" s="62"/>
      <c r="Z12317" s="105"/>
    </row>
    <row r="12318" spans="23:26" x14ac:dyDescent="0.25">
      <c r="W12318" s="104"/>
      <c r="X12318" s="199"/>
      <c r="Y12318" s="62"/>
      <c r="Z12318" s="105"/>
    </row>
    <row r="12319" spans="23:26" x14ac:dyDescent="0.25">
      <c r="W12319" s="104"/>
      <c r="X12319" s="199"/>
      <c r="Y12319" s="62"/>
      <c r="Z12319" s="105"/>
    </row>
    <row r="12320" spans="23:26" x14ac:dyDescent="0.25">
      <c r="W12320" s="104"/>
      <c r="X12320" s="199"/>
      <c r="Y12320" s="62"/>
      <c r="Z12320" s="105"/>
    </row>
    <row r="12321" spans="23:26" x14ac:dyDescent="0.25">
      <c r="W12321" s="104"/>
      <c r="X12321" s="199"/>
      <c r="Y12321" s="62"/>
      <c r="Z12321" s="105"/>
    </row>
    <row r="12322" spans="23:26" x14ac:dyDescent="0.25">
      <c r="W12322" s="104"/>
      <c r="X12322" s="199"/>
      <c r="Y12322" s="62"/>
      <c r="Z12322" s="105"/>
    </row>
    <row r="12323" spans="23:26" x14ac:dyDescent="0.25">
      <c r="W12323" s="104"/>
      <c r="X12323" s="199"/>
      <c r="Y12323" s="62"/>
      <c r="Z12323" s="105"/>
    </row>
    <row r="12324" spans="23:26" x14ac:dyDescent="0.25">
      <c r="W12324" s="104"/>
      <c r="X12324" s="199"/>
      <c r="Y12324" s="62"/>
      <c r="Z12324" s="105"/>
    </row>
    <row r="12325" spans="23:26" x14ac:dyDescent="0.25">
      <c r="W12325" s="104"/>
      <c r="X12325" s="199"/>
      <c r="Y12325" s="62"/>
      <c r="Z12325" s="105"/>
    </row>
    <row r="12326" spans="23:26" x14ac:dyDescent="0.25">
      <c r="W12326" s="104"/>
      <c r="X12326" s="199"/>
      <c r="Y12326" s="62"/>
      <c r="Z12326" s="105"/>
    </row>
    <row r="12327" spans="23:26" x14ac:dyDescent="0.25">
      <c r="W12327" s="104"/>
      <c r="X12327" s="199"/>
      <c r="Y12327" s="62"/>
      <c r="Z12327" s="105"/>
    </row>
    <row r="12328" spans="23:26" x14ac:dyDescent="0.25">
      <c r="W12328" s="104"/>
      <c r="X12328" s="199"/>
      <c r="Y12328" s="62"/>
      <c r="Z12328" s="105"/>
    </row>
    <row r="12329" spans="23:26" x14ac:dyDescent="0.25">
      <c r="W12329" s="104"/>
      <c r="X12329" s="199"/>
      <c r="Y12329" s="62"/>
      <c r="Z12329" s="105"/>
    </row>
    <row r="12330" spans="23:26" x14ac:dyDescent="0.25">
      <c r="W12330" s="104"/>
      <c r="X12330" s="199"/>
      <c r="Y12330" s="62"/>
      <c r="Z12330" s="105"/>
    </row>
    <row r="12331" spans="23:26" x14ac:dyDescent="0.25">
      <c r="W12331" s="104"/>
      <c r="X12331" s="199"/>
      <c r="Y12331" s="62"/>
      <c r="Z12331" s="105"/>
    </row>
    <row r="12332" spans="23:26" x14ac:dyDescent="0.25">
      <c r="W12332" s="104"/>
      <c r="X12332" s="199"/>
      <c r="Y12332" s="62"/>
      <c r="Z12332" s="105"/>
    </row>
    <row r="12333" spans="23:26" x14ac:dyDescent="0.25">
      <c r="W12333" s="104"/>
      <c r="X12333" s="199"/>
      <c r="Y12333" s="62"/>
      <c r="Z12333" s="105"/>
    </row>
    <row r="12334" spans="23:26" x14ac:dyDescent="0.25">
      <c r="W12334" s="104"/>
      <c r="X12334" s="199"/>
      <c r="Y12334" s="62"/>
      <c r="Z12334" s="105"/>
    </row>
    <row r="12335" spans="23:26" x14ac:dyDescent="0.25">
      <c r="W12335" s="104"/>
      <c r="X12335" s="199"/>
      <c r="Y12335" s="62"/>
      <c r="Z12335" s="105"/>
    </row>
    <row r="12336" spans="23:26" x14ac:dyDescent="0.25">
      <c r="W12336" s="104"/>
      <c r="X12336" s="199"/>
      <c r="Y12336" s="62"/>
      <c r="Z12336" s="105"/>
    </row>
    <row r="12337" spans="23:26" x14ac:dyDescent="0.25">
      <c r="W12337" s="104"/>
      <c r="X12337" s="199"/>
      <c r="Y12337" s="62"/>
      <c r="Z12337" s="105"/>
    </row>
    <row r="12338" spans="23:26" x14ac:dyDescent="0.25">
      <c r="W12338" s="104"/>
      <c r="X12338" s="199"/>
      <c r="Y12338" s="62"/>
      <c r="Z12338" s="105"/>
    </row>
    <row r="12339" spans="23:26" x14ac:dyDescent="0.25">
      <c r="W12339" s="104"/>
      <c r="X12339" s="199"/>
      <c r="Y12339" s="62"/>
      <c r="Z12339" s="105"/>
    </row>
    <row r="12340" spans="23:26" x14ac:dyDescent="0.25">
      <c r="W12340" s="104"/>
      <c r="X12340" s="199"/>
      <c r="Y12340" s="62"/>
      <c r="Z12340" s="105"/>
    </row>
    <row r="12341" spans="23:26" x14ac:dyDescent="0.25">
      <c r="W12341" s="104"/>
      <c r="X12341" s="199"/>
      <c r="Y12341" s="62"/>
      <c r="Z12341" s="105"/>
    </row>
    <row r="12342" spans="23:26" x14ac:dyDescent="0.25">
      <c r="W12342" s="104"/>
      <c r="X12342" s="199"/>
      <c r="Y12342" s="62"/>
      <c r="Z12342" s="105"/>
    </row>
    <row r="12343" spans="23:26" x14ac:dyDescent="0.25">
      <c r="W12343" s="104"/>
      <c r="X12343" s="199"/>
      <c r="Y12343" s="62"/>
      <c r="Z12343" s="105"/>
    </row>
    <row r="12344" spans="23:26" x14ac:dyDescent="0.25">
      <c r="W12344" s="104"/>
      <c r="X12344" s="199"/>
      <c r="Y12344" s="62"/>
      <c r="Z12344" s="105"/>
    </row>
    <row r="12345" spans="23:26" x14ac:dyDescent="0.25">
      <c r="W12345" s="104"/>
      <c r="X12345" s="199"/>
      <c r="Y12345" s="62"/>
      <c r="Z12345" s="105"/>
    </row>
    <row r="12346" spans="23:26" x14ac:dyDescent="0.25">
      <c r="W12346" s="104"/>
      <c r="X12346" s="199"/>
      <c r="Y12346" s="62"/>
      <c r="Z12346" s="105"/>
    </row>
    <row r="12347" spans="23:26" x14ac:dyDescent="0.25">
      <c r="W12347" s="104"/>
      <c r="X12347" s="199"/>
      <c r="Y12347" s="62"/>
      <c r="Z12347" s="105"/>
    </row>
    <row r="12348" spans="23:26" x14ac:dyDescent="0.25">
      <c r="W12348" s="104"/>
      <c r="X12348" s="199"/>
      <c r="Y12348" s="62"/>
      <c r="Z12348" s="105"/>
    </row>
    <row r="12349" spans="23:26" x14ac:dyDescent="0.25">
      <c r="W12349" s="104"/>
      <c r="X12349" s="199"/>
      <c r="Y12349" s="62"/>
      <c r="Z12349" s="105"/>
    </row>
    <row r="12350" spans="23:26" x14ac:dyDescent="0.25">
      <c r="W12350" s="104"/>
      <c r="X12350" s="199"/>
      <c r="Y12350" s="62"/>
      <c r="Z12350" s="105"/>
    </row>
    <row r="12351" spans="23:26" x14ac:dyDescent="0.25">
      <c r="W12351" s="104"/>
      <c r="X12351" s="199"/>
      <c r="Y12351" s="62"/>
      <c r="Z12351" s="105"/>
    </row>
    <row r="12352" spans="23:26" x14ac:dyDescent="0.25">
      <c r="W12352" s="104"/>
      <c r="X12352" s="199"/>
      <c r="Y12352" s="62"/>
      <c r="Z12352" s="105"/>
    </row>
    <row r="12353" spans="23:26" x14ac:dyDescent="0.25">
      <c r="W12353" s="104"/>
      <c r="X12353" s="199"/>
      <c r="Y12353" s="62"/>
      <c r="Z12353" s="105"/>
    </row>
    <row r="12354" spans="23:26" x14ac:dyDescent="0.25">
      <c r="W12354" s="104"/>
      <c r="X12354" s="199"/>
      <c r="Y12354" s="62"/>
      <c r="Z12354" s="105"/>
    </row>
    <row r="12355" spans="23:26" x14ac:dyDescent="0.25">
      <c r="W12355" s="104"/>
      <c r="X12355" s="199"/>
      <c r="Y12355" s="62"/>
      <c r="Z12355" s="105"/>
    </row>
    <row r="12356" spans="23:26" x14ac:dyDescent="0.25">
      <c r="W12356" s="104"/>
      <c r="X12356" s="199"/>
      <c r="Y12356" s="62"/>
      <c r="Z12356" s="105"/>
    </row>
    <row r="12357" spans="23:26" x14ac:dyDescent="0.25">
      <c r="W12357" s="104"/>
      <c r="X12357" s="199"/>
      <c r="Y12357" s="62"/>
      <c r="Z12357" s="105"/>
    </row>
    <row r="12358" spans="23:26" x14ac:dyDescent="0.25">
      <c r="W12358" s="104"/>
      <c r="X12358" s="199"/>
      <c r="Y12358" s="62"/>
      <c r="Z12358" s="105"/>
    </row>
    <row r="12359" spans="23:26" x14ac:dyDescent="0.25">
      <c r="W12359" s="104"/>
      <c r="X12359" s="199"/>
      <c r="Y12359" s="62"/>
      <c r="Z12359" s="105"/>
    </row>
    <row r="12360" spans="23:26" x14ac:dyDescent="0.25">
      <c r="W12360" s="104"/>
      <c r="X12360" s="199"/>
      <c r="Y12360" s="62"/>
      <c r="Z12360" s="105"/>
    </row>
    <row r="12361" spans="23:26" x14ac:dyDescent="0.25">
      <c r="W12361" s="104"/>
      <c r="X12361" s="199"/>
      <c r="Y12361" s="62"/>
      <c r="Z12361" s="105"/>
    </row>
    <row r="12362" spans="23:26" x14ac:dyDescent="0.25">
      <c r="W12362" s="104"/>
      <c r="X12362" s="199"/>
      <c r="Y12362" s="62"/>
      <c r="Z12362" s="105"/>
    </row>
    <row r="12363" spans="23:26" x14ac:dyDescent="0.25">
      <c r="W12363" s="104"/>
      <c r="X12363" s="199"/>
      <c r="Y12363" s="62"/>
      <c r="Z12363" s="105"/>
    </row>
    <row r="12364" spans="23:26" x14ac:dyDescent="0.25">
      <c r="W12364" s="104"/>
      <c r="X12364" s="199"/>
      <c r="Y12364" s="62"/>
      <c r="Z12364" s="105"/>
    </row>
    <row r="12365" spans="23:26" x14ac:dyDescent="0.25">
      <c r="W12365" s="104"/>
      <c r="X12365" s="199"/>
      <c r="Y12365" s="62"/>
      <c r="Z12365" s="105"/>
    </row>
    <row r="12366" spans="23:26" x14ac:dyDescent="0.25">
      <c r="W12366" s="104"/>
      <c r="X12366" s="199"/>
      <c r="Y12366" s="62"/>
      <c r="Z12366" s="105"/>
    </row>
    <row r="12367" spans="23:26" x14ac:dyDescent="0.25">
      <c r="W12367" s="104"/>
      <c r="X12367" s="199"/>
      <c r="Y12367" s="62"/>
      <c r="Z12367" s="105"/>
    </row>
    <row r="12368" spans="23:26" x14ac:dyDescent="0.25">
      <c r="W12368" s="104"/>
      <c r="X12368" s="199"/>
      <c r="Y12368" s="62"/>
      <c r="Z12368" s="105"/>
    </row>
    <row r="12369" spans="23:26" x14ac:dyDescent="0.25">
      <c r="W12369" s="104"/>
      <c r="X12369" s="199"/>
      <c r="Y12369" s="62"/>
      <c r="Z12369" s="105"/>
    </row>
    <row r="12370" spans="23:26" x14ac:dyDescent="0.25">
      <c r="W12370" s="104"/>
      <c r="X12370" s="199"/>
      <c r="Y12370" s="62"/>
      <c r="Z12370" s="105"/>
    </row>
    <row r="12371" spans="23:26" x14ac:dyDescent="0.25">
      <c r="W12371" s="104"/>
      <c r="X12371" s="199"/>
      <c r="Y12371" s="62"/>
      <c r="Z12371" s="105"/>
    </row>
    <row r="12372" spans="23:26" x14ac:dyDescent="0.25">
      <c r="W12372" s="104"/>
      <c r="X12372" s="199"/>
      <c r="Y12372" s="62"/>
      <c r="Z12372" s="105"/>
    </row>
    <row r="12373" spans="23:26" x14ac:dyDescent="0.25">
      <c r="W12373" s="104"/>
      <c r="X12373" s="199"/>
      <c r="Y12373" s="62"/>
      <c r="Z12373" s="105"/>
    </row>
    <row r="12374" spans="23:26" x14ac:dyDescent="0.25">
      <c r="W12374" s="104"/>
      <c r="X12374" s="199"/>
      <c r="Y12374" s="62"/>
      <c r="Z12374" s="105"/>
    </row>
    <row r="12375" spans="23:26" x14ac:dyDescent="0.25">
      <c r="W12375" s="104"/>
      <c r="X12375" s="199"/>
      <c r="Y12375" s="62"/>
      <c r="Z12375" s="105"/>
    </row>
    <row r="12376" spans="23:26" x14ac:dyDescent="0.25">
      <c r="W12376" s="104"/>
      <c r="X12376" s="199"/>
      <c r="Y12376" s="62"/>
      <c r="Z12376" s="105"/>
    </row>
    <row r="12377" spans="23:26" x14ac:dyDescent="0.25">
      <c r="W12377" s="104"/>
      <c r="X12377" s="199"/>
      <c r="Y12377" s="62"/>
      <c r="Z12377" s="105"/>
    </row>
    <row r="12378" spans="23:26" x14ac:dyDescent="0.25">
      <c r="W12378" s="104"/>
      <c r="X12378" s="199"/>
      <c r="Y12378" s="62"/>
      <c r="Z12378" s="105"/>
    </row>
    <row r="12379" spans="23:26" x14ac:dyDescent="0.25">
      <c r="W12379" s="104"/>
      <c r="X12379" s="199"/>
      <c r="Y12379" s="62"/>
      <c r="Z12379" s="105"/>
    </row>
    <row r="12380" spans="23:26" x14ac:dyDescent="0.25">
      <c r="W12380" s="104"/>
      <c r="X12380" s="199"/>
      <c r="Y12380" s="62"/>
      <c r="Z12380" s="105"/>
    </row>
    <row r="12381" spans="23:26" x14ac:dyDescent="0.25">
      <c r="W12381" s="104"/>
      <c r="X12381" s="199"/>
      <c r="Y12381" s="62"/>
      <c r="Z12381" s="105"/>
    </row>
    <row r="12382" spans="23:26" x14ac:dyDescent="0.25">
      <c r="W12382" s="104"/>
      <c r="X12382" s="199"/>
      <c r="Y12382" s="62"/>
      <c r="Z12382" s="105"/>
    </row>
    <row r="12383" spans="23:26" x14ac:dyDescent="0.25">
      <c r="W12383" s="104"/>
      <c r="X12383" s="199"/>
      <c r="Y12383" s="62"/>
      <c r="Z12383" s="105"/>
    </row>
    <row r="12384" spans="23:26" x14ac:dyDescent="0.25">
      <c r="W12384" s="104"/>
      <c r="X12384" s="199"/>
      <c r="Y12384" s="62"/>
      <c r="Z12384" s="105"/>
    </row>
    <row r="12385" spans="23:26" x14ac:dyDescent="0.25">
      <c r="W12385" s="104"/>
      <c r="X12385" s="199"/>
      <c r="Y12385" s="62"/>
      <c r="Z12385" s="105"/>
    </row>
    <row r="12386" spans="23:26" x14ac:dyDescent="0.25">
      <c r="W12386" s="104"/>
      <c r="X12386" s="199"/>
      <c r="Y12386" s="62"/>
      <c r="Z12386" s="105"/>
    </row>
    <row r="12387" spans="23:26" x14ac:dyDescent="0.25">
      <c r="W12387" s="104"/>
      <c r="X12387" s="199"/>
      <c r="Y12387" s="62"/>
      <c r="Z12387" s="105"/>
    </row>
    <row r="12388" spans="23:26" x14ac:dyDescent="0.25">
      <c r="W12388" s="104"/>
      <c r="X12388" s="199"/>
      <c r="Y12388" s="62"/>
      <c r="Z12388" s="105"/>
    </row>
    <row r="12389" spans="23:26" x14ac:dyDescent="0.25">
      <c r="W12389" s="104"/>
      <c r="X12389" s="199"/>
      <c r="Y12389" s="62"/>
      <c r="Z12389" s="105"/>
    </row>
    <row r="12390" spans="23:26" x14ac:dyDescent="0.25">
      <c r="W12390" s="104"/>
      <c r="X12390" s="199"/>
      <c r="Y12390" s="62"/>
      <c r="Z12390" s="105"/>
    </row>
    <row r="12391" spans="23:26" x14ac:dyDescent="0.25">
      <c r="W12391" s="104"/>
      <c r="X12391" s="199"/>
      <c r="Y12391" s="62"/>
      <c r="Z12391" s="105"/>
    </row>
    <row r="12392" spans="23:26" x14ac:dyDescent="0.25">
      <c r="W12392" s="104"/>
      <c r="X12392" s="199"/>
      <c r="Y12392" s="62"/>
      <c r="Z12392" s="105"/>
    </row>
    <row r="12393" spans="23:26" x14ac:dyDescent="0.25">
      <c r="W12393" s="104"/>
      <c r="X12393" s="199"/>
      <c r="Y12393" s="62"/>
      <c r="Z12393" s="105"/>
    </row>
    <row r="12394" spans="23:26" x14ac:dyDescent="0.25">
      <c r="W12394" s="104"/>
      <c r="X12394" s="199"/>
      <c r="Y12394" s="62"/>
      <c r="Z12394" s="105"/>
    </row>
    <row r="12395" spans="23:26" x14ac:dyDescent="0.25">
      <c r="W12395" s="104"/>
      <c r="X12395" s="199"/>
      <c r="Y12395" s="62"/>
      <c r="Z12395" s="105"/>
    </row>
    <row r="12396" spans="23:26" x14ac:dyDescent="0.25">
      <c r="W12396" s="104"/>
      <c r="X12396" s="199"/>
      <c r="Y12396" s="62"/>
      <c r="Z12396" s="105"/>
    </row>
    <row r="12397" spans="23:26" x14ac:dyDescent="0.25">
      <c r="W12397" s="104"/>
      <c r="X12397" s="199"/>
      <c r="Y12397" s="62"/>
      <c r="Z12397" s="105"/>
    </row>
    <row r="12398" spans="23:26" x14ac:dyDescent="0.25">
      <c r="W12398" s="104"/>
      <c r="X12398" s="199"/>
      <c r="Y12398" s="62"/>
      <c r="Z12398" s="105"/>
    </row>
    <row r="12399" spans="23:26" x14ac:dyDescent="0.25">
      <c r="W12399" s="104"/>
      <c r="X12399" s="199"/>
      <c r="Y12399" s="62"/>
      <c r="Z12399" s="105"/>
    </row>
    <row r="12400" spans="23:26" x14ac:dyDescent="0.25">
      <c r="W12400" s="104"/>
      <c r="X12400" s="199"/>
      <c r="Y12400" s="62"/>
      <c r="Z12400" s="105"/>
    </row>
    <row r="12401" spans="23:26" x14ac:dyDescent="0.25">
      <c r="W12401" s="104"/>
      <c r="X12401" s="199"/>
      <c r="Y12401" s="62"/>
      <c r="Z12401" s="105"/>
    </row>
    <row r="12402" spans="23:26" x14ac:dyDescent="0.25">
      <c r="W12402" s="104"/>
      <c r="X12402" s="199"/>
      <c r="Y12402" s="62"/>
      <c r="Z12402" s="105"/>
    </row>
    <row r="12403" spans="23:26" x14ac:dyDescent="0.25">
      <c r="W12403" s="104"/>
      <c r="X12403" s="199"/>
      <c r="Y12403" s="62"/>
      <c r="Z12403" s="105"/>
    </row>
    <row r="12404" spans="23:26" x14ac:dyDescent="0.25">
      <c r="W12404" s="104"/>
      <c r="X12404" s="199"/>
      <c r="Y12404" s="62"/>
      <c r="Z12404" s="105"/>
    </row>
    <row r="12405" spans="23:26" x14ac:dyDescent="0.25">
      <c r="W12405" s="104"/>
      <c r="X12405" s="199"/>
      <c r="Y12405" s="62"/>
      <c r="Z12405" s="105"/>
    </row>
    <row r="12406" spans="23:26" x14ac:dyDescent="0.25">
      <c r="W12406" s="104"/>
      <c r="X12406" s="199"/>
      <c r="Y12406" s="62"/>
      <c r="Z12406" s="105"/>
    </row>
    <row r="12407" spans="23:26" x14ac:dyDescent="0.25">
      <c r="W12407" s="104"/>
      <c r="X12407" s="199"/>
      <c r="Y12407" s="62"/>
      <c r="Z12407" s="105"/>
    </row>
    <row r="12408" spans="23:26" x14ac:dyDescent="0.25">
      <c r="W12408" s="104"/>
      <c r="X12408" s="199"/>
      <c r="Y12408" s="62"/>
      <c r="Z12408" s="105"/>
    </row>
    <row r="12409" spans="23:26" x14ac:dyDescent="0.25">
      <c r="W12409" s="104"/>
      <c r="X12409" s="199"/>
      <c r="Y12409" s="62"/>
      <c r="Z12409" s="105"/>
    </row>
    <row r="12410" spans="23:26" x14ac:dyDescent="0.25">
      <c r="W12410" s="104"/>
      <c r="X12410" s="199"/>
      <c r="Y12410" s="62"/>
      <c r="Z12410" s="105"/>
    </row>
    <row r="12411" spans="23:26" x14ac:dyDescent="0.25">
      <c r="W12411" s="104"/>
      <c r="X12411" s="199"/>
      <c r="Y12411" s="62"/>
      <c r="Z12411" s="105"/>
    </row>
    <row r="12412" spans="23:26" x14ac:dyDescent="0.25">
      <c r="W12412" s="104"/>
      <c r="X12412" s="199"/>
      <c r="Y12412" s="62"/>
      <c r="Z12412" s="105"/>
    </row>
    <row r="12413" spans="23:26" x14ac:dyDescent="0.25">
      <c r="W12413" s="104"/>
      <c r="X12413" s="199"/>
      <c r="Y12413" s="62"/>
      <c r="Z12413" s="105"/>
    </row>
    <row r="12414" spans="23:26" x14ac:dyDescent="0.25">
      <c r="W12414" s="104"/>
      <c r="X12414" s="199"/>
      <c r="Y12414" s="62"/>
      <c r="Z12414" s="105"/>
    </row>
    <row r="12415" spans="23:26" x14ac:dyDescent="0.25">
      <c r="W12415" s="104"/>
      <c r="X12415" s="199"/>
      <c r="Y12415" s="62"/>
      <c r="Z12415" s="105"/>
    </row>
    <row r="12416" spans="23:26" x14ac:dyDescent="0.25">
      <c r="W12416" s="104"/>
      <c r="X12416" s="199"/>
      <c r="Y12416" s="62"/>
      <c r="Z12416" s="105"/>
    </row>
    <row r="12417" spans="23:26" x14ac:dyDescent="0.25">
      <c r="W12417" s="104"/>
      <c r="X12417" s="199"/>
      <c r="Y12417" s="62"/>
      <c r="Z12417" s="105"/>
    </row>
    <row r="12418" spans="23:26" x14ac:dyDescent="0.25">
      <c r="W12418" s="104"/>
      <c r="X12418" s="199"/>
      <c r="Y12418" s="62"/>
      <c r="Z12418" s="105"/>
    </row>
    <row r="12419" spans="23:26" x14ac:dyDescent="0.25">
      <c r="W12419" s="104"/>
      <c r="X12419" s="199"/>
      <c r="Y12419" s="62"/>
      <c r="Z12419" s="105"/>
    </row>
    <row r="12420" spans="23:26" x14ac:dyDescent="0.25">
      <c r="W12420" s="104"/>
      <c r="X12420" s="199"/>
      <c r="Y12420" s="62"/>
      <c r="Z12420" s="105"/>
    </row>
    <row r="12421" spans="23:26" x14ac:dyDescent="0.25">
      <c r="W12421" s="104"/>
      <c r="X12421" s="199"/>
      <c r="Y12421" s="62"/>
      <c r="Z12421" s="105"/>
    </row>
    <row r="12422" spans="23:26" x14ac:dyDescent="0.25">
      <c r="W12422" s="104"/>
      <c r="X12422" s="199"/>
      <c r="Y12422" s="62"/>
      <c r="Z12422" s="105"/>
    </row>
    <row r="12423" spans="23:26" x14ac:dyDescent="0.25">
      <c r="W12423" s="104"/>
      <c r="X12423" s="199"/>
      <c r="Y12423" s="62"/>
      <c r="Z12423" s="105"/>
    </row>
    <row r="12424" spans="23:26" x14ac:dyDescent="0.25">
      <c r="W12424" s="104"/>
      <c r="X12424" s="199"/>
      <c r="Y12424" s="62"/>
      <c r="Z12424" s="105"/>
    </row>
    <row r="12425" spans="23:26" x14ac:dyDescent="0.25">
      <c r="W12425" s="104"/>
      <c r="X12425" s="199"/>
      <c r="Y12425" s="62"/>
      <c r="Z12425" s="105"/>
    </row>
    <row r="12426" spans="23:26" x14ac:dyDescent="0.25">
      <c r="W12426" s="104"/>
      <c r="X12426" s="199"/>
      <c r="Y12426" s="62"/>
      <c r="Z12426" s="105"/>
    </row>
    <row r="12427" spans="23:26" x14ac:dyDescent="0.25">
      <c r="W12427" s="104"/>
      <c r="X12427" s="199"/>
      <c r="Y12427" s="62"/>
      <c r="Z12427" s="105"/>
    </row>
    <row r="12428" spans="23:26" x14ac:dyDescent="0.25">
      <c r="W12428" s="104"/>
      <c r="X12428" s="199"/>
      <c r="Y12428" s="62"/>
      <c r="Z12428" s="105"/>
    </row>
    <row r="12429" spans="23:26" x14ac:dyDescent="0.25">
      <c r="W12429" s="104"/>
      <c r="X12429" s="199"/>
      <c r="Y12429" s="62"/>
      <c r="Z12429" s="105"/>
    </row>
    <row r="12430" spans="23:26" x14ac:dyDescent="0.25">
      <c r="W12430" s="104"/>
      <c r="X12430" s="199"/>
      <c r="Y12430" s="62"/>
      <c r="Z12430" s="105"/>
    </row>
    <row r="12431" spans="23:26" x14ac:dyDescent="0.25">
      <c r="W12431" s="104"/>
      <c r="X12431" s="199"/>
      <c r="Y12431" s="62"/>
      <c r="Z12431" s="105"/>
    </row>
    <row r="12432" spans="23:26" x14ac:dyDescent="0.25">
      <c r="W12432" s="104"/>
      <c r="X12432" s="199"/>
      <c r="Y12432" s="62"/>
      <c r="Z12432" s="105"/>
    </row>
    <row r="12433" spans="23:26" x14ac:dyDescent="0.25">
      <c r="W12433" s="104"/>
      <c r="X12433" s="199"/>
      <c r="Y12433" s="62"/>
      <c r="Z12433" s="105"/>
    </row>
    <row r="12434" spans="23:26" x14ac:dyDescent="0.25">
      <c r="W12434" s="104"/>
      <c r="X12434" s="199"/>
      <c r="Y12434" s="62"/>
      <c r="Z12434" s="105"/>
    </row>
    <row r="12435" spans="23:26" x14ac:dyDescent="0.25">
      <c r="W12435" s="104"/>
      <c r="X12435" s="199"/>
      <c r="Y12435" s="62"/>
      <c r="Z12435" s="105"/>
    </row>
    <row r="12436" spans="23:26" x14ac:dyDescent="0.25">
      <c r="W12436" s="104"/>
      <c r="X12436" s="199"/>
      <c r="Y12436" s="62"/>
      <c r="Z12436" s="105"/>
    </row>
    <row r="12437" spans="23:26" x14ac:dyDescent="0.25">
      <c r="W12437" s="104"/>
      <c r="X12437" s="199"/>
      <c r="Y12437" s="62"/>
      <c r="Z12437" s="105"/>
    </row>
    <row r="12438" spans="23:26" x14ac:dyDescent="0.25">
      <c r="W12438" s="104"/>
      <c r="X12438" s="199"/>
      <c r="Y12438" s="62"/>
      <c r="Z12438" s="105"/>
    </row>
    <row r="12439" spans="23:26" x14ac:dyDescent="0.25">
      <c r="W12439" s="104"/>
      <c r="X12439" s="199"/>
      <c r="Y12439" s="62"/>
      <c r="Z12439" s="105"/>
    </row>
    <row r="12440" spans="23:26" x14ac:dyDescent="0.25">
      <c r="W12440" s="104"/>
      <c r="X12440" s="199"/>
      <c r="Y12440" s="62"/>
      <c r="Z12440" s="105"/>
    </row>
    <row r="12441" spans="23:26" x14ac:dyDescent="0.25">
      <c r="W12441" s="104"/>
      <c r="X12441" s="199"/>
      <c r="Y12441" s="62"/>
      <c r="Z12441" s="105"/>
    </row>
    <row r="12442" spans="23:26" x14ac:dyDescent="0.25">
      <c r="W12442" s="104"/>
      <c r="X12442" s="199"/>
      <c r="Y12442" s="62"/>
      <c r="Z12442" s="105"/>
    </row>
    <row r="12443" spans="23:26" x14ac:dyDescent="0.25">
      <c r="W12443" s="104"/>
      <c r="X12443" s="199"/>
      <c r="Y12443" s="62"/>
      <c r="Z12443" s="105"/>
    </row>
    <row r="12444" spans="23:26" x14ac:dyDescent="0.25">
      <c r="W12444" s="104"/>
      <c r="X12444" s="199"/>
      <c r="Y12444" s="62"/>
      <c r="Z12444" s="105"/>
    </row>
    <row r="12445" spans="23:26" x14ac:dyDescent="0.25">
      <c r="W12445" s="104"/>
      <c r="X12445" s="199"/>
      <c r="Y12445" s="62"/>
      <c r="Z12445" s="105"/>
    </row>
    <row r="12446" spans="23:26" x14ac:dyDescent="0.25">
      <c r="W12446" s="104"/>
      <c r="X12446" s="199"/>
      <c r="Y12446" s="62"/>
      <c r="Z12446" s="105"/>
    </row>
    <row r="12447" spans="23:26" x14ac:dyDescent="0.25">
      <c r="W12447" s="104"/>
      <c r="X12447" s="199"/>
      <c r="Y12447" s="62"/>
      <c r="Z12447" s="105"/>
    </row>
    <row r="12448" spans="23:26" x14ac:dyDescent="0.25">
      <c r="W12448" s="104"/>
      <c r="X12448" s="199"/>
      <c r="Y12448" s="62"/>
      <c r="Z12448" s="105"/>
    </row>
    <row r="12449" spans="23:26" x14ac:dyDescent="0.25">
      <c r="W12449" s="104"/>
      <c r="X12449" s="199"/>
      <c r="Y12449" s="62"/>
      <c r="Z12449" s="105"/>
    </row>
    <row r="12450" spans="23:26" x14ac:dyDescent="0.25">
      <c r="W12450" s="104"/>
      <c r="X12450" s="199"/>
      <c r="Y12450" s="62"/>
      <c r="Z12450" s="105"/>
    </row>
    <row r="12451" spans="23:26" x14ac:dyDescent="0.25">
      <c r="W12451" s="104"/>
      <c r="X12451" s="199"/>
      <c r="Y12451" s="62"/>
      <c r="Z12451" s="105"/>
    </row>
    <row r="12452" spans="23:26" x14ac:dyDescent="0.25">
      <c r="W12452" s="104"/>
      <c r="X12452" s="199"/>
      <c r="Y12452" s="62"/>
      <c r="Z12452" s="105"/>
    </row>
    <row r="12453" spans="23:26" x14ac:dyDescent="0.25">
      <c r="W12453" s="104"/>
      <c r="X12453" s="199"/>
      <c r="Y12453" s="62"/>
      <c r="Z12453" s="105"/>
    </row>
    <row r="12454" spans="23:26" x14ac:dyDescent="0.25">
      <c r="W12454" s="104"/>
      <c r="X12454" s="199"/>
      <c r="Y12454" s="62"/>
      <c r="Z12454" s="105"/>
    </row>
    <row r="12455" spans="23:26" x14ac:dyDescent="0.25">
      <c r="W12455" s="104"/>
      <c r="X12455" s="199"/>
      <c r="Y12455" s="62"/>
      <c r="Z12455" s="105"/>
    </row>
    <row r="12456" spans="23:26" x14ac:dyDescent="0.25">
      <c r="W12456" s="104"/>
      <c r="X12456" s="199"/>
      <c r="Y12456" s="62"/>
      <c r="Z12456" s="105"/>
    </row>
    <row r="12457" spans="23:26" x14ac:dyDescent="0.25">
      <c r="W12457" s="104"/>
      <c r="X12457" s="199"/>
      <c r="Y12457" s="62"/>
      <c r="Z12457" s="105"/>
    </row>
    <row r="12458" spans="23:26" x14ac:dyDescent="0.25">
      <c r="W12458" s="104"/>
      <c r="X12458" s="199"/>
      <c r="Y12458" s="62"/>
      <c r="Z12458" s="105"/>
    </row>
    <row r="12459" spans="23:26" x14ac:dyDescent="0.25">
      <c r="W12459" s="104"/>
      <c r="X12459" s="199"/>
      <c r="Y12459" s="62"/>
      <c r="Z12459" s="105"/>
    </row>
    <row r="12460" spans="23:26" x14ac:dyDescent="0.25">
      <c r="W12460" s="104"/>
      <c r="X12460" s="199"/>
      <c r="Y12460" s="62"/>
      <c r="Z12460" s="105"/>
    </row>
    <row r="12461" spans="23:26" x14ac:dyDescent="0.25">
      <c r="W12461" s="104"/>
      <c r="X12461" s="199"/>
      <c r="Y12461" s="62"/>
      <c r="Z12461" s="105"/>
    </row>
    <row r="12462" spans="23:26" x14ac:dyDescent="0.25">
      <c r="W12462" s="104"/>
      <c r="X12462" s="199"/>
      <c r="Y12462" s="62"/>
      <c r="Z12462" s="105"/>
    </row>
    <row r="12463" spans="23:26" x14ac:dyDescent="0.25">
      <c r="W12463" s="104"/>
      <c r="X12463" s="199"/>
      <c r="Y12463" s="62"/>
      <c r="Z12463" s="105"/>
    </row>
    <row r="12464" spans="23:26" x14ac:dyDescent="0.25">
      <c r="W12464" s="104"/>
      <c r="X12464" s="199"/>
      <c r="Y12464" s="62"/>
      <c r="Z12464" s="105"/>
    </row>
    <row r="12465" spans="23:26" x14ac:dyDescent="0.25">
      <c r="W12465" s="104"/>
      <c r="X12465" s="199"/>
      <c r="Y12465" s="62"/>
      <c r="Z12465" s="105"/>
    </row>
    <row r="12466" spans="23:26" x14ac:dyDescent="0.25">
      <c r="W12466" s="104"/>
      <c r="X12466" s="199"/>
      <c r="Y12466" s="62"/>
      <c r="Z12466" s="105"/>
    </row>
    <row r="12467" spans="23:26" x14ac:dyDescent="0.25">
      <c r="W12467" s="104"/>
      <c r="X12467" s="199"/>
      <c r="Y12467" s="62"/>
      <c r="Z12467" s="105"/>
    </row>
    <row r="12468" spans="23:26" x14ac:dyDescent="0.25">
      <c r="W12468" s="104"/>
      <c r="X12468" s="199"/>
      <c r="Y12468" s="62"/>
      <c r="Z12468" s="105"/>
    </row>
    <row r="12469" spans="23:26" x14ac:dyDescent="0.25">
      <c r="W12469" s="104"/>
      <c r="X12469" s="199"/>
      <c r="Y12469" s="62"/>
      <c r="Z12469" s="105"/>
    </row>
    <row r="12470" spans="23:26" x14ac:dyDescent="0.25">
      <c r="W12470" s="104"/>
      <c r="X12470" s="199"/>
      <c r="Y12470" s="62"/>
      <c r="Z12470" s="105"/>
    </row>
    <row r="12471" spans="23:26" x14ac:dyDescent="0.25">
      <c r="W12471" s="104"/>
      <c r="X12471" s="199"/>
      <c r="Y12471" s="62"/>
      <c r="Z12471" s="105"/>
    </row>
    <row r="12472" spans="23:26" x14ac:dyDescent="0.25">
      <c r="W12472" s="104"/>
      <c r="X12472" s="199"/>
      <c r="Y12472" s="62"/>
      <c r="Z12472" s="105"/>
    </row>
    <row r="12473" spans="23:26" x14ac:dyDescent="0.25">
      <c r="W12473" s="104"/>
      <c r="X12473" s="199"/>
      <c r="Y12473" s="62"/>
      <c r="Z12473" s="105"/>
    </row>
    <row r="12474" spans="23:26" x14ac:dyDescent="0.25">
      <c r="W12474" s="104"/>
      <c r="X12474" s="199"/>
      <c r="Y12474" s="62"/>
      <c r="Z12474" s="105"/>
    </row>
    <row r="12475" spans="23:26" x14ac:dyDescent="0.25">
      <c r="W12475" s="104"/>
      <c r="X12475" s="199"/>
      <c r="Y12475" s="62"/>
      <c r="Z12475" s="105"/>
    </row>
    <row r="12476" spans="23:26" x14ac:dyDescent="0.25">
      <c r="W12476" s="104"/>
      <c r="X12476" s="199"/>
      <c r="Y12476" s="62"/>
      <c r="Z12476" s="105"/>
    </row>
    <row r="12477" spans="23:26" x14ac:dyDescent="0.25">
      <c r="W12477" s="104"/>
      <c r="X12477" s="199"/>
      <c r="Y12477" s="62"/>
      <c r="Z12477" s="105"/>
    </row>
    <row r="12478" spans="23:26" x14ac:dyDescent="0.25">
      <c r="W12478" s="104"/>
      <c r="X12478" s="199"/>
      <c r="Y12478" s="62"/>
      <c r="Z12478" s="105"/>
    </row>
    <row r="12479" spans="23:26" x14ac:dyDescent="0.25">
      <c r="W12479" s="104"/>
      <c r="X12479" s="199"/>
      <c r="Y12479" s="62"/>
      <c r="Z12479" s="105"/>
    </row>
    <row r="12480" spans="23:26" x14ac:dyDescent="0.25">
      <c r="W12480" s="104"/>
      <c r="X12480" s="199"/>
      <c r="Y12480" s="62"/>
      <c r="Z12480" s="105"/>
    </row>
    <row r="12481" spans="23:26" x14ac:dyDescent="0.25">
      <c r="W12481" s="104"/>
      <c r="X12481" s="199"/>
      <c r="Y12481" s="62"/>
      <c r="Z12481" s="105"/>
    </row>
    <row r="12482" spans="23:26" x14ac:dyDescent="0.25">
      <c r="W12482" s="104"/>
      <c r="X12482" s="199"/>
      <c r="Y12482" s="62"/>
      <c r="Z12482" s="105"/>
    </row>
    <row r="12483" spans="23:26" x14ac:dyDescent="0.25">
      <c r="W12483" s="104"/>
      <c r="X12483" s="199"/>
      <c r="Y12483" s="62"/>
      <c r="Z12483" s="105"/>
    </row>
    <row r="12484" spans="23:26" x14ac:dyDescent="0.25">
      <c r="W12484" s="104"/>
      <c r="X12484" s="199"/>
      <c r="Y12484" s="62"/>
      <c r="Z12484" s="105"/>
    </row>
    <row r="12485" spans="23:26" x14ac:dyDescent="0.25">
      <c r="W12485" s="104"/>
      <c r="X12485" s="199"/>
      <c r="Y12485" s="62"/>
      <c r="Z12485" s="105"/>
    </row>
    <row r="12486" spans="23:26" x14ac:dyDescent="0.25">
      <c r="W12486" s="104"/>
      <c r="X12486" s="199"/>
      <c r="Y12486" s="62"/>
      <c r="Z12486" s="105"/>
    </row>
    <row r="12487" spans="23:26" x14ac:dyDescent="0.25">
      <c r="W12487" s="104"/>
      <c r="X12487" s="199"/>
      <c r="Y12487" s="62"/>
      <c r="Z12487" s="105"/>
    </row>
    <row r="12488" spans="23:26" x14ac:dyDescent="0.25">
      <c r="W12488" s="104"/>
      <c r="X12488" s="199"/>
      <c r="Y12488" s="62"/>
      <c r="Z12488" s="105"/>
    </row>
    <row r="12489" spans="23:26" x14ac:dyDescent="0.25">
      <c r="W12489" s="104"/>
      <c r="X12489" s="199"/>
      <c r="Y12489" s="62"/>
      <c r="Z12489" s="105"/>
    </row>
    <row r="12490" spans="23:26" x14ac:dyDescent="0.25">
      <c r="W12490" s="104"/>
      <c r="X12490" s="199"/>
      <c r="Y12490" s="62"/>
      <c r="Z12490" s="105"/>
    </row>
    <row r="12491" spans="23:26" x14ac:dyDescent="0.25">
      <c r="W12491" s="104"/>
      <c r="X12491" s="199"/>
      <c r="Y12491" s="62"/>
      <c r="Z12491" s="105"/>
    </row>
    <row r="12492" spans="23:26" x14ac:dyDescent="0.25">
      <c r="W12492" s="104"/>
      <c r="X12492" s="199"/>
      <c r="Y12492" s="62"/>
      <c r="Z12492" s="105"/>
    </row>
    <row r="12493" spans="23:26" x14ac:dyDescent="0.25">
      <c r="W12493" s="104"/>
      <c r="X12493" s="199"/>
      <c r="Y12493" s="62"/>
      <c r="Z12493" s="105"/>
    </row>
    <row r="12494" spans="23:26" x14ac:dyDescent="0.25">
      <c r="W12494" s="104"/>
      <c r="X12494" s="199"/>
      <c r="Y12494" s="62"/>
      <c r="Z12494" s="105"/>
    </row>
    <row r="12495" spans="23:26" x14ac:dyDescent="0.25">
      <c r="W12495" s="104"/>
      <c r="X12495" s="199"/>
      <c r="Y12495" s="62"/>
      <c r="Z12495" s="105"/>
    </row>
    <row r="12496" spans="23:26" x14ac:dyDescent="0.25">
      <c r="W12496" s="104"/>
      <c r="X12496" s="199"/>
      <c r="Y12496" s="62"/>
      <c r="Z12496" s="105"/>
    </row>
    <row r="12497" spans="23:26" x14ac:dyDescent="0.25">
      <c r="W12497" s="104"/>
      <c r="X12497" s="199"/>
      <c r="Y12497" s="62"/>
      <c r="Z12497" s="105"/>
    </row>
    <row r="12498" spans="23:26" x14ac:dyDescent="0.25">
      <c r="W12498" s="104"/>
      <c r="X12498" s="199"/>
      <c r="Y12498" s="62"/>
      <c r="Z12498" s="105"/>
    </row>
    <row r="12499" spans="23:26" x14ac:dyDescent="0.25">
      <c r="W12499" s="104"/>
      <c r="X12499" s="199"/>
      <c r="Y12499" s="62"/>
      <c r="Z12499" s="105"/>
    </row>
    <row r="12500" spans="23:26" x14ac:dyDescent="0.25">
      <c r="W12500" s="104"/>
      <c r="X12500" s="199"/>
      <c r="Y12500" s="62"/>
      <c r="Z12500" s="105"/>
    </row>
    <row r="12501" spans="23:26" x14ac:dyDescent="0.25">
      <c r="W12501" s="104"/>
      <c r="X12501" s="199"/>
      <c r="Y12501" s="62"/>
      <c r="Z12501" s="105"/>
    </row>
    <row r="12502" spans="23:26" x14ac:dyDescent="0.25">
      <c r="W12502" s="104"/>
      <c r="X12502" s="199"/>
      <c r="Y12502" s="62"/>
      <c r="Z12502" s="105"/>
    </row>
    <row r="12503" spans="23:26" x14ac:dyDescent="0.25">
      <c r="W12503" s="104"/>
      <c r="X12503" s="199"/>
      <c r="Y12503" s="62"/>
      <c r="Z12503" s="105"/>
    </row>
    <row r="12504" spans="23:26" x14ac:dyDescent="0.25">
      <c r="W12504" s="104"/>
      <c r="X12504" s="199"/>
      <c r="Y12504" s="62"/>
      <c r="Z12504" s="105"/>
    </row>
    <row r="12505" spans="23:26" x14ac:dyDescent="0.25">
      <c r="W12505" s="104"/>
      <c r="X12505" s="199"/>
      <c r="Y12505" s="62"/>
      <c r="Z12505" s="105"/>
    </row>
    <row r="12506" spans="23:26" x14ac:dyDescent="0.25">
      <c r="W12506" s="104"/>
      <c r="X12506" s="199"/>
      <c r="Y12506" s="62"/>
      <c r="Z12506" s="105"/>
    </row>
    <row r="12507" spans="23:26" x14ac:dyDescent="0.25">
      <c r="W12507" s="104"/>
      <c r="X12507" s="199"/>
      <c r="Y12507" s="62"/>
      <c r="Z12507" s="105"/>
    </row>
    <row r="12508" spans="23:26" x14ac:dyDescent="0.25">
      <c r="W12508" s="104"/>
      <c r="X12508" s="199"/>
      <c r="Y12508" s="62"/>
      <c r="Z12508" s="105"/>
    </row>
    <row r="12509" spans="23:26" x14ac:dyDescent="0.25">
      <c r="W12509" s="104"/>
      <c r="X12509" s="199"/>
      <c r="Y12509" s="62"/>
      <c r="Z12509" s="105"/>
    </row>
    <row r="12510" spans="23:26" x14ac:dyDescent="0.25">
      <c r="W12510" s="104"/>
      <c r="X12510" s="199"/>
      <c r="Y12510" s="62"/>
      <c r="Z12510" s="105"/>
    </row>
    <row r="12511" spans="23:26" x14ac:dyDescent="0.25">
      <c r="W12511" s="104"/>
      <c r="X12511" s="199"/>
      <c r="Y12511" s="62"/>
      <c r="Z12511" s="105"/>
    </row>
    <row r="12512" spans="23:26" x14ac:dyDescent="0.25">
      <c r="W12512" s="104"/>
      <c r="X12512" s="199"/>
      <c r="Y12512" s="62"/>
      <c r="Z12512" s="105"/>
    </row>
    <row r="12513" spans="23:26" x14ac:dyDescent="0.25">
      <c r="W12513" s="104"/>
      <c r="X12513" s="199"/>
      <c r="Y12513" s="62"/>
      <c r="Z12513" s="105"/>
    </row>
    <row r="12514" spans="23:26" x14ac:dyDescent="0.25">
      <c r="W12514" s="104"/>
      <c r="X12514" s="199"/>
      <c r="Y12514" s="62"/>
      <c r="Z12514" s="105"/>
    </row>
    <row r="12515" spans="23:26" x14ac:dyDescent="0.25">
      <c r="W12515" s="104"/>
      <c r="X12515" s="199"/>
      <c r="Y12515" s="62"/>
      <c r="Z12515" s="105"/>
    </row>
    <row r="12516" spans="23:26" x14ac:dyDescent="0.25">
      <c r="W12516" s="104"/>
      <c r="X12516" s="199"/>
      <c r="Y12516" s="62"/>
      <c r="Z12516" s="105"/>
    </row>
    <row r="12517" spans="23:26" x14ac:dyDescent="0.25">
      <c r="W12517" s="104"/>
      <c r="X12517" s="199"/>
      <c r="Y12517" s="62"/>
      <c r="Z12517" s="105"/>
    </row>
    <row r="12518" spans="23:26" x14ac:dyDescent="0.25">
      <c r="W12518" s="104"/>
      <c r="X12518" s="199"/>
      <c r="Y12518" s="62"/>
      <c r="Z12518" s="105"/>
    </row>
    <row r="12519" spans="23:26" x14ac:dyDescent="0.25">
      <c r="W12519" s="104"/>
      <c r="X12519" s="199"/>
      <c r="Y12519" s="62"/>
      <c r="Z12519" s="105"/>
    </row>
    <row r="12520" spans="23:26" x14ac:dyDescent="0.25">
      <c r="W12520" s="104"/>
      <c r="X12520" s="199"/>
      <c r="Y12520" s="62"/>
      <c r="Z12520" s="105"/>
    </row>
    <row r="12521" spans="23:26" x14ac:dyDescent="0.25">
      <c r="W12521" s="104"/>
      <c r="X12521" s="199"/>
      <c r="Y12521" s="62"/>
      <c r="Z12521" s="105"/>
    </row>
    <row r="12522" spans="23:26" x14ac:dyDescent="0.25">
      <c r="W12522" s="104"/>
      <c r="X12522" s="199"/>
      <c r="Y12522" s="62"/>
      <c r="Z12522" s="105"/>
    </row>
    <row r="12523" spans="23:26" x14ac:dyDescent="0.25">
      <c r="W12523" s="104"/>
      <c r="X12523" s="199"/>
      <c r="Y12523" s="62"/>
      <c r="Z12523" s="105"/>
    </row>
    <row r="12524" spans="23:26" x14ac:dyDescent="0.25">
      <c r="W12524" s="104"/>
      <c r="X12524" s="199"/>
      <c r="Y12524" s="62"/>
      <c r="Z12524" s="105"/>
    </row>
    <row r="12525" spans="23:26" x14ac:dyDescent="0.25">
      <c r="W12525" s="104"/>
      <c r="X12525" s="199"/>
      <c r="Y12525" s="62"/>
      <c r="Z12525" s="105"/>
    </row>
    <row r="12526" spans="23:26" x14ac:dyDescent="0.25">
      <c r="W12526" s="104"/>
      <c r="X12526" s="199"/>
      <c r="Y12526" s="62"/>
      <c r="Z12526" s="105"/>
    </row>
    <row r="12527" spans="23:26" x14ac:dyDescent="0.25">
      <c r="W12527" s="104"/>
      <c r="X12527" s="199"/>
      <c r="Y12527" s="62"/>
      <c r="Z12527" s="105"/>
    </row>
    <row r="12528" spans="23:26" x14ac:dyDescent="0.25">
      <c r="W12528" s="104"/>
      <c r="X12528" s="199"/>
      <c r="Y12528" s="62"/>
      <c r="Z12528" s="105"/>
    </row>
    <row r="12529" spans="23:26" x14ac:dyDescent="0.25">
      <c r="W12529" s="104"/>
      <c r="X12529" s="199"/>
      <c r="Y12529" s="62"/>
      <c r="Z12529" s="105"/>
    </row>
    <row r="12530" spans="23:26" x14ac:dyDescent="0.25">
      <c r="W12530" s="104"/>
      <c r="X12530" s="199"/>
      <c r="Y12530" s="62"/>
      <c r="Z12530" s="105"/>
    </row>
    <row r="12531" spans="23:26" x14ac:dyDescent="0.25">
      <c r="W12531" s="104"/>
      <c r="X12531" s="199"/>
      <c r="Y12531" s="62"/>
      <c r="Z12531" s="105"/>
    </row>
    <row r="12532" spans="23:26" x14ac:dyDescent="0.25">
      <c r="W12532" s="104"/>
      <c r="X12532" s="199"/>
      <c r="Y12532" s="62"/>
      <c r="Z12532" s="105"/>
    </row>
    <row r="12533" spans="23:26" x14ac:dyDescent="0.25">
      <c r="W12533" s="104"/>
      <c r="X12533" s="199"/>
      <c r="Y12533" s="62"/>
      <c r="Z12533" s="105"/>
    </row>
    <row r="12534" spans="23:26" x14ac:dyDescent="0.25">
      <c r="W12534" s="104"/>
      <c r="X12534" s="199"/>
      <c r="Y12534" s="62"/>
      <c r="Z12534" s="105"/>
    </row>
    <row r="12535" spans="23:26" x14ac:dyDescent="0.25">
      <c r="W12535" s="104"/>
      <c r="X12535" s="199"/>
      <c r="Y12535" s="62"/>
      <c r="Z12535" s="105"/>
    </row>
    <row r="12536" spans="23:26" x14ac:dyDescent="0.25">
      <c r="W12536" s="104"/>
      <c r="X12536" s="199"/>
      <c r="Y12536" s="62"/>
      <c r="Z12536" s="105"/>
    </row>
    <row r="12537" spans="23:26" x14ac:dyDescent="0.25">
      <c r="W12537" s="104"/>
      <c r="X12537" s="199"/>
      <c r="Y12537" s="62"/>
      <c r="Z12537" s="105"/>
    </row>
    <row r="12538" spans="23:26" x14ac:dyDescent="0.25">
      <c r="W12538" s="104"/>
      <c r="X12538" s="199"/>
      <c r="Y12538" s="62"/>
      <c r="Z12538" s="105"/>
    </row>
    <row r="12539" spans="23:26" x14ac:dyDescent="0.25">
      <c r="W12539" s="104"/>
      <c r="X12539" s="199"/>
      <c r="Y12539" s="62"/>
      <c r="Z12539" s="105"/>
    </row>
    <row r="12540" spans="23:26" x14ac:dyDescent="0.25">
      <c r="W12540" s="104"/>
      <c r="X12540" s="199"/>
      <c r="Y12540" s="62"/>
      <c r="Z12540" s="105"/>
    </row>
    <row r="12541" spans="23:26" x14ac:dyDescent="0.25">
      <c r="W12541" s="104"/>
      <c r="X12541" s="199"/>
      <c r="Y12541" s="62"/>
      <c r="Z12541" s="105"/>
    </row>
    <row r="12542" spans="23:26" x14ac:dyDescent="0.25">
      <c r="W12542" s="104"/>
      <c r="X12542" s="199"/>
      <c r="Y12542" s="62"/>
      <c r="Z12542" s="105"/>
    </row>
    <row r="12543" spans="23:26" x14ac:dyDescent="0.25">
      <c r="W12543" s="104"/>
      <c r="X12543" s="199"/>
      <c r="Y12543" s="62"/>
      <c r="Z12543" s="105"/>
    </row>
    <row r="12544" spans="23:26" x14ac:dyDescent="0.25">
      <c r="W12544" s="104"/>
      <c r="X12544" s="199"/>
      <c r="Y12544" s="62"/>
      <c r="Z12544" s="105"/>
    </row>
    <row r="12545" spans="23:26" x14ac:dyDescent="0.25">
      <c r="W12545" s="104"/>
      <c r="X12545" s="199"/>
      <c r="Y12545" s="62"/>
      <c r="Z12545" s="105"/>
    </row>
    <row r="12546" spans="23:26" x14ac:dyDescent="0.25">
      <c r="W12546" s="104"/>
      <c r="X12546" s="199"/>
      <c r="Y12546" s="62"/>
      <c r="Z12546" s="105"/>
    </row>
    <row r="12547" spans="23:26" x14ac:dyDescent="0.25">
      <c r="W12547" s="104"/>
      <c r="X12547" s="199"/>
      <c r="Y12547" s="62"/>
      <c r="Z12547" s="105"/>
    </row>
    <row r="12548" spans="23:26" x14ac:dyDescent="0.25">
      <c r="W12548" s="104"/>
      <c r="X12548" s="199"/>
      <c r="Y12548" s="62"/>
      <c r="Z12548" s="105"/>
    </row>
    <row r="12549" spans="23:26" x14ac:dyDescent="0.25">
      <c r="W12549" s="104"/>
      <c r="X12549" s="199"/>
      <c r="Y12549" s="62"/>
      <c r="Z12549" s="105"/>
    </row>
    <row r="12550" spans="23:26" x14ac:dyDescent="0.25">
      <c r="W12550" s="104"/>
      <c r="X12550" s="199"/>
      <c r="Y12550" s="62"/>
      <c r="Z12550" s="105"/>
    </row>
    <row r="12551" spans="23:26" x14ac:dyDescent="0.25">
      <c r="W12551" s="104"/>
      <c r="X12551" s="199"/>
      <c r="Y12551" s="62"/>
      <c r="Z12551" s="105"/>
    </row>
    <row r="12552" spans="23:26" x14ac:dyDescent="0.25">
      <c r="W12552" s="104"/>
      <c r="X12552" s="199"/>
      <c r="Y12552" s="62"/>
      <c r="Z12552" s="105"/>
    </row>
    <row r="12553" spans="23:26" x14ac:dyDescent="0.25">
      <c r="W12553" s="104"/>
      <c r="X12553" s="199"/>
      <c r="Y12553" s="62"/>
      <c r="Z12553" s="105"/>
    </row>
    <row r="12554" spans="23:26" x14ac:dyDescent="0.25">
      <c r="W12554" s="104"/>
      <c r="X12554" s="199"/>
      <c r="Y12554" s="62"/>
      <c r="Z12554" s="105"/>
    </row>
    <row r="12555" spans="23:26" x14ac:dyDescent="0.25">
      <c r="W12555" s="104"/>
      <c r="X12555" s="199"/>
      <c r="Y12555" s="62"/>
      <c r="Z12555" s="105"/>
    </row>
    <row r="12556" spans="23:26" x14ac:dyDescent="0.25">
      <c r="W12556" s="104"/>
      <c r="X12556" s="199"/>
      <c r="Y12556" s="62"/>
      <c r="Z12556" s="105"/>
    </row>
    <row r="12557" spans="23:26" x14ac:dyDescent="0.25">
      <c r="W12557" s="104"/>
      <c r="X12557" s="199"/>
      <c r="Y12557" s="62"/>
      <c r="Z12557" s="105"/>
    </row>
    <row r="12558" spans="23:26" x14ac:dyDescent="0.25">
      <c r="W12558" s="104"/>
      <c r="X12558" s="199"/>
      <c r="Y12558" s="62"/>
      <c r="Z12558" s="105"/>
    </row>
    <row r="12559" spans="23:26" x14ac:dyDescent="0.25">
      <c r="W12559" s="104"/>
      <c r="X12559" s="199"/>
      <c r="Y12559" s="62"/>
      <c r="Z12559" s="105"/>
    </row>
    <row r="12560" spans="23:26" x14ac:dyDescent="0.25">
      <c r="W12560" s="104"/>
      <c r="X12560" s="199"/>
      <c r="Y12560" s="62"/>
      <c r="Z12560" s="105"/>
    </row>
    <row r="12561" spans="23:26" x14ac:dyDescent="0.25">
      <c r="W12561" s="104"/>
      <c r="X12561" s="199"/>
      <c r="Y12561" s="62"/>
      <c r="Z12561" s="105"/>
    </row>
    <row r="12562" spans="23:26" x14ac:dyDescent="0.25">
      <c r="W12562" s="104"/>
      <c r="X12562" s="199"/>
      <c r="Y12562" s="62"/>
      <c r="Z12562" s="105"/>
    </row>
    <row r="12563" spans="23:26" x14ac:dyDescent="0.25">
      <c r="W12563" s="104"/>
      <c r="X12563" s="199"/>
      <c r="Y12563" s="62"/>
      <c r="Z12563" s="105"/>
    </row>
    <row r="12564" spans="23:26" x14ac:dyDescent="0.25">
      <c r="W12564" s="104"/>
      <c r="X12564" s="199"/>
      <c r="Y12564" s="62"/>
      <c r="Z12564" s="105"/>
    </row>
    <row r="12565" spans="23:26" x14ac:dyDescent="0.25">
      <c r="W12565" s="104"/>
      <c r="X12565" s="199"/>
      <c r="Y12565" s="62"/>
      <c r="Z12565" s="105"/>
    </row>
    <row r="12566" spans="23:26" x14ac:dyDescent="0.25">
      <c r="W12566" s="104"/>
      <c r="X12566" s="199"/>
      <c r="Y12566" s="62"/>
      <c r="Z12566" s="105"/>
    </row>
    <row r="12567" spans="23:26" x14ac:dyDescent="0.25">
      <c r="W12567" s="104"/>
      <c r="X12567" s="199"/>
      <c r="Y12567" s="62"/>
      <c r="Z12567" s="105"/>
    </row>
    <row r="12568" spans="23:26" x14ac:dyDescent="0.25">
      <c r="W12568" s="104"/>
      <c r="X12568" s="199"/>
      <c r="Y12568" s="62"/>
      <c r="Z12568" s="105"/>
    </row>
    <row r="12569" spans="23:26" x14ac:dyDescent="0.25">
      <c r="W12569" s="104"/>
      <c r="X12569" s="199"/>
      <c r="Y12569" s="62"/>
      <c r="Z12569" s="105"/>
    </row>
    <row r="12570" spans="23:26" x14ac:dyDescent="0.25">
      <c r="W12570" s="104"/>
      <c r="X12570" s="199"/>
      <c r="Y12570" s="62"/>
      <c r="Z12570" s="105"/>
    </row>
    <row r="12571" spans="23:26" x14ac:dyDescent="0.25">
      <c r="W12571" s="104"/>
      <c r="X12571" s="199"/>
      <c r="Y12571" s="62"/>
      <c r="Z12571" s="105"/>
    </row>
    <row r="12572" spans="23:26" x14ac:dyDescent="0.25">
      <c r="W12572" s="104"/>
      <c r="X12572" s="199"/>
      <c r="Y12572" s="62"/>
      <c r="Z12572" s="105"/>
    </row>
    <row r="12573" spans="23:26" x14ac:dyDescent="0.25">
      <c r="W12573" s="104"/>
      <c r="X12573" s="199"/>
      <c r="Y12573" s="62"/>
      <c r="Z12573" s="105"/>
    </row>
    <row r="12574" spans="23:26" x14ac:dyDescent="0.25">
      <c r="W12574" s="104"/>
      <c r="X12574" s="199"/>
      <c r="Y12574" s="62"/>
      <c r="Z12574" s="105"/>
    </row>
    <row r="12575" spans="23:26" x14ac:dyDescent="0.25">
      <c r="W12575" s="104"/>
      <c r="X12575" s="199"/>
      <c r="Y12575" s="62"/>
      <c r="Z12575" s="105"/>
    </row>
    <row r="12576" spans="23:26" x14ac:dyDescent="0.25">
      <c r="W12576" s="104"/>
      <c r="X12576" s="199"/>
      <c r="Y12576" s="62"/>
      <c r="Z12576" s="105"/>
    </row>
    <row r="12577" spans="23:26" x14ac:dyDescent="0.25">
      <c r="W12577" s="104"/>
      <c r="X12577" s="199"/>
      <c r="Y12577" s="62"/>
      <c r="Z12577" s="105"/>
    </row>
    <row r="12578" spans="23:26" x14ac:dyDescent="0.25">
      <c r="W12578" s="104"/>
      <c r="X12578" s="199"/>
      <c r="Y12578" s="62"/>
      <c r="Z12578" s="105"/>
    </row>
    <row r="12579" spans="23:26" x14ac:dyDescent="0.25">
      <c r="W12579" s="104"/>
      <c r="X12579" s="199"/>
      <c r="Y12579" s="62"/>
      <c r="Z12579" s="105"/>
    </row>
    <row r="12580" spans="23:26" x14ac:dyDescent="0.25">
      <c r="W12580" s="104"/>
      <c r="X12580" s="199"/>
      <c r="Y12580" s="62"/>
      <c r="Z12580" s="105"/>
    </row>
    <row r="12581" spans="23:26" x14ac:dyDescent="0.25">
      <c r="W12581" s="104"/>
      <c r="X12581" s="199"/>
      <c r="Y12581" s="62"/>
      <c r="Z12581" s="105"/>
    </row>
    <row r="12582" spans="23:26" x14ac:dyDescent="0.25">
      <c r="W12582" s="104"/>
      <c r="X12582" s="199"/>
      <c r="Y12582" s="62"/>
      <c r="Z12582" s="105"/>
    </row>
    <row r="12583" spans="23:26" x14ac:dyDescent="0.25">
      <c r="W12583" s="104"/>
      <c r="X12583" s="199"/>
      <c r="Y12583" s="62"/>
      <c r="Z12583" s="105"/>
    </row>
    <row r="12584" spans="23:26" x14ac:dyDescent="0.25">
      <c r="W12584" s="104"/>
      <c r="X12584" s="199"/>
      <c r="Y12584" s="62"/>
      <c r="Z12584" s="105"/>
    </row>
    <row r="12585" spans="23:26" x14ac:dyDescent="0.25">
      <c r="W12585" s="104"/>
      <c r="X12585" s="199"/>
      <c r="Y12585" s="62"/>
      <c r="Z12585" s="105"/>
    </row>
    <row r="12586" spans="23:26" x14ac:dyDescent="0.25">
      <c r="W12586" s="104"/>
      <c r="X12586" s="199"/>
      <c r="Y12586" s="62"/>
      <c r="Z12586" s="105"/>
    </row>
    <row r="12587" spans="23:26" x14ac:dyDescent="0.25">
      <c r="W12587" s="104"/>
      <c r="X12587" s="199"/>
      <c r="Y12587" s="62"/>
      <c r="Z12587" s="105"/>
    </row>
    <row r="12588" spans="23:26" x14ac:dyDescent="0.25">
      <c r="W12588" s="104"/>
      <c r="X12588" s="199"/>
      <c r="Y12588" s="62"/>
      <c r="Z12588" s="105"/>
    </row>
    <row r="12589" spans="23:26" x14ac:dyDescent="0.25">
      <c r="W12589" s="104"/>
      <c r="X12589" s="199"/>
      <c r="Y12589" s="62"/>
      <c r="Z12589" s="105"/>
    </row>
    <row r="12590" spans="23:26" x14ac:dyDescent="0.25">
      <c r="W12590" s="104"/>
      <c r="X12590" s="199"/>
      <c r="Y12590" s="62"/>
      <c r="Z12590" s="105"/>
    </row>
    <row r="12591" spans="23:26" x14ac:dyDescent="0.25">
      <c r="W12591" s="104"/>
      <c r="X12591" s="199"/>
      <c r="Y12591" s="62"/>
      <c r="Z12591" s="105"/>
    </row>
    <row r="12592" spans="23:26" x14ac:dyDescent="0.25">
      <c r="W12592" s="104"/>
      <c r="X12592" s="199"/>
      <c r="Y12592" s="62"/>
      <c r="Z12592" s="105"/>
    </row>
    <row r="12593" spans="23:26" x14ac:dyDescent="0.25">
      <c r="W12593" s="104"/>
      <c r="X12593" s="199"/>
      <c r="Y12593" s="62"/>
      <c r="Z12593" s="105"/>
    </row>
    <row r="12594" spans="23:26" x14ac:dyDescent="0.25">
      <c r="W12594" s="104"/>
      <c r="X12594" s="199"/>
      <c r="Y12594" s="62"/>
      <c r="Z12594" s="105"/>
    </row>
    <row r="12595" spans="23:26" x14ac:dyDescent="0.25">
      <c r="W12595" s="104"/>
      <c r="X12595" s="199"/>
      <c r="Y12595" s="62"/>
      <c r="Z12595" s="105"/>
    </row>
    <row r="12596" spans="23:26" x14ac:dyDescent="0.25">
      <c r="W12596" s="104"/>
      <c r="X12596" s="199"/>
      <c r="Y12596" s="62"/>
      <c r="Z12596" s="105"/>
    </row>
    <row r="12597" spans="23:26" x14ac:dyDescent="0.25">
      <c r="W12597" s="104"/>
      <c r="X12597" s="199"/>
      <c r="Y12597" s="62"/>
      <c r="Z12597" s="105"/>
    </row>
    <row r="12598" spans="23:26" x14ac:dyDescent="0.25">
      <c r="W12598" s="104"/>
      <c r="X12598" s="199"/>
      <c r="Y12598" s="62"/>
      <c r="Z12598" s="105"/>
    </row>
    <row r="12599" spans="23:26" x14ac:dyDescent="0.25">
      <c r="W12599" s="104"/>
      <c r="X12599" s="199"/>
      <c r="Y12599" s="62"/>
      <c r="Z12599" s="105"/>
    </row>
    <row r="12600" spans="23:26" x14ac:dyDescent="0.25">
      <c r="W12600" s="104"/>
      <c r="X12600" s="199"/>
      <c r="Y12600" s="62"/>
      <c r="Z12600" s="105"/>
    </row>
    <row r="12601" spans="23:26" x14ac:dyDescent="0.25">
      <c r="W12601" s="104"/>
      <c r="X12601" s="199"/>
      <c r="Y12601" s="62"/>
      <c r="Z12601" s="105"/>
    </row>
    <row r="12602" spans="23:26" x14ac:dyDescent="0.25">
      <c r="W12602" s="104"/>
      <c r="X12602" s="199"/>
      <c r="Y12602" s="62"/>
      <c r="Z12602" s="105"/>
    </row>
    <row r="12603" spans="23:26" x14ac:dyDescent="0.25">
      <c r="W12603" s="104"/>
      <c r="X12603" s="199"/>
      <c r="Y12603" s="62"/>
      <c r="Z12603" s="105"/>
    </row>
    <row r="12604" spans="23:26" x14ac:dyDescent="0.25">
      <c r="W12604" s="104"/>
      <c r="X12604" s="199"/>
      <c r="Y12604" s="62"/>
      <c r="Z12604" s="105"/>
    </row>
    <row r="12605" spans="23:26" x14ac:dyDescent="0.25">
      <c r="W12605" s="104"/>
      <c r="X12605" s="199"/>
      <c r="Y12605" s="62"/>
      <c r="Z12605" s="105"/>
    </row>
    <row r="12606" spans="23:26" x14ac:dyDescent="0.25">
      <c r="W12606" s="104"/>
      <c r="X12606" s="199"/>
      <c r="Y12606" s="62"/>
      <c r="Z12606" s="105"/>
    </row>
    <row r="12607" spans="23:26" x14ac:dyDescent="0.25">
      <c r="W12607" s="104"/>
      <c r="X12607" s="199"/>
      <c r="Y12607" s="62"/>
      <c r="Z12607" s="105"/>
    </row>
    <row r="12608" spans="23:26" x14ac:dyDescent="0.25">
      <c r="W12608" s="104"/>
      <c r="X12608" s="199"/>
      <c r="Y12608" s="62"/>
      <c r="Z12608" s="105"/>
    </row>
    <row r="12609" spans="23:26" x14ac:dyDescent="0.25">
      <c r="W12609" s="104"/>
      <c r="X12609" s="199"/>
      <c r="Y12609" s="62"/>
      <c r="Z12609" s="105"/>
    </row>
    <row r="12610" spans="23:26" x14ac:dyDescent="0.25">
      <c r="W12610" s="104"/>
      <c r="X12610" s="199"/>
      <c r="Y12610" s="62"/>
      <c r="Z12610" s="105"/>
    </row>
    <row r="12611" spans="23:26" x14ac:dyDescent="0.25">
      <c r="W12611" s="104"/>
      <c r="X12611" s="199"/>
      <c r="Y12611" s="62"/>
      <c r="Z12611" s="105"/>
    </row>
    <row r="12612" spans="23:26" x14ac:dyDescent="0.25">
      <c r="W12612" s="104"/>
      <c r="X12612" s="199"/>
      <c r="Y12612" s="62"/>
      <c r="Z12612" s="105"/>
    </row>
    <row r="12613" spans="23:26" x14ac:dyDescent="0.25">
      <c r="W12613" s="104"/>
      <c r="X12613" s="199"/>
      <c r="Y12613" s="62"/>
      <c r="Z12613" s="105"/>
    </row>
    <row r="12614" spans="23:26" x14ac:dyDescent="0.25">
      <c r="W12614" s="104"/>
      <c r="X12614" s="199"/>
      <c r="Y12614" s="62"/>
      <c r="Z12614" s="105"/>
    </row>
    <row r="12615" spans="23:26" x14ac:dyDescent="0.25">
      <c r="W12615" s="104"/>
      <c r="X12615" s="199"/>
      <c r="Y12615" s="62"/>
      <c r="Z12615" s="105"/>
    </row>
    <row r="12616" spans="23:26" x14ac:dyDescent="0.25">
      <c r="W12616" s="104"/>
      <c r="X12616" s="199"/>
      <c r="Y12616" s="62"/>
      <c r="Z12616" s="105"/>
    </row>
    <row r="12617" spans="23:26" x14ac:dyDescent="0.25">
      <c r="W12617" s="104"/>
      <c r="X12617" s="199"/>
      <c r="Y12617" s="62"/>
      <c r="Z12617" s="105"/>
    </row>
    <row r="12618" spans="23:26" x14ac:dyDescent="0.25">
      <c r="W12618" s="104"/>
      <c r="X12618" s="199"/>
      <c r="Y12618" s="62"/>
      <c r="Z12618" s="105"/>
    </row>
    <row r="12619" spans="23:26" x14ac:dyDescent="0.25">
      <c r="W12619" s="104"/>
      <c r="X12619" s="199"/>
      <c r="Y12619" s="62"/>
      <c r="Z12619" s="105"/>
    </row>
    <row r="12620" spans="23:26" x14ac:dyDescent="0.25">
      <c r="W12620" s="104"/>
      <c r="X12620" s="199"/>
      <c r="Y12620" s="62"/>
      <c r="Z12620" s="105"/>
    </row>
    <row r="12621" spans="23:26" x14ac:dyDescent="0.25">
      <c r="W12621" s="104"/>
      <c r="X12621" s="199"/>
      <c r="Y12621" s="62"/>
      <c r="Z12621" s="105"/>
    </row>
    <row r="12622" spans="23:26" x14ac:dyDescent="0.25">
      <c r="W12622" s="104"/>
      <c r="X12622" s="199"/>
      <c r="Y12622" s="62"/>
      <c r="Z12622" s="105"/>
    </row>
    <row r="12623" spans="23:26" x14ac:dyDescent="0.25">
      <c r="W12623" s="104"/>
      <c r="X12623" s="199"/>
      <c r="Y12623" s="62"/>
      <c r="Z12623" s="105"/>
    </row>
    <row r="12624" spans="23:26" x14ac:dyDescent="0.25">
      <c r="W12624" s="104"/>
      <c r="X12624" s="199"/>
      <c r="Y12624" s="62"/>
      <c r="Z12624" s="105"/>
    </row>
    <row r="12625" spans="23:26" x14ac:dyDescent="0.25">
      <c r="W12625" s="104"/>
      <c r="X12625" s="199"/>
      <c r="Y12625" s="62"/>
      <c r="Z12625" s="105"/>
    </row>
    <row r="12626" spans="23:26" x14ac:dyDescent="0.25">
      <c r="W12626" s="104"/>
      <c r="X12626" s="199"/>
      <c r="Y12626" s="62"/>
      <c r="Z12626" s="105"/>
    </row>
    <row r="12627" spans="23:26" x14ac:dyDescent="0.25">
      <c r="W12627" s="104"/>
      <c r="X12627" s="199"/>
      <c r="Y12627" s="62"/>
      <c r="Z12627" s="105"/>
    </row>
    <row r="12628" spans="23:26" x14ac:dyDescent="0.25">
      <c r="W12628" s="104"/>
      <c r="X12628" s="199"/>
      <c r="Y12628" s="62"/>
      <c r="Z12628" s="105"/>
    </row>
    <row r="12629" spans="23:26" x14ac:dyDescent="0.25">
      <c r="W12629" s="104"/>
      <c r="X12629" s="199"/>
      <c r="Y12629" s="62"/>
      <c r="Z12629" s="105"/>
    </row>
    <row r="12630" spans="23:26" x14ac:dyDescent="0.25">
      <c r="W12630" s="104"/>
      <c r="X12630" s="199"/>
      <c r="Y12630" s="62"/>
      <c r="Z12630" s="105"/>
    </row>
    <row r="12631" spans="23:26" x14ac:dyDescent="0.25">
      <c r="W12631" s="104"/>
      <c r="X12631" s="199"/>
      <c r="Y12631" s="62"/>
      <c r="Z12631" s="105"/>
    </row>
    <row r="12632" spans="23:26" x14ac:dyDescent="0.25">
      <c r="W12632" s="104"/>
      <c r="X12632" s="199"/>
      <c r="Y12632" s="62"/>
      <c r="Z12632" s="105"/>
    </row>
    <row r="12633" spans="23:26" x14ac:dyDescent="0.25">
      <c r="W12633" s="104"/>
      <c r="X12633" s="199"/>
      <c r="Y12633" s="62"/>
      <c r="Z12633" s="105"/>
    </row>
    <row r="12634" spans="23:26" x14ac:dyDescent="0.25">
      <c r="W12634" s="104"/>
      <c r="X12634" s="199"/>
      <c r="Y12634" s="62"/>
      <c r="Z12634" s="105"/>
    </row>
    <row r="12635" spans="23:26" x14ac:dyDescent="0.25">
      <c r="W12635" s="104"/>
      <c r="X12635" s="199"/>
      <c r="Y12635" s="62"/>
      <c r="Z12635" s="105"/>
    </row>
    <row r="12636" spans="23:26" x14ac:dyDescent="0.25">
      <c r="W12636" s="104"/>
      <c r="X12636" s="199"/>
      <c r="Y12636" s="62"/>
      <c r="Z12636" s="105"/>
    </row>
    <row r="12637" spans="23:26" x14ac:dyDescent="0.25">
      <c r="W12637" s="104"/>
      <c r="X12637" s="199"/>
      <c r="Y12637" s="62"/>
      <c r="Z12637" s="105"/>
    </row>
    <row r="12638" spans="23:26" x14ac:dyDescent="0.25">
      <c r="W12638" s="104"/>
      <c r="X12638" s="199"/>
      <c r="Y12638" s="62"/>
      <c r="Z12638" s="105"/>
    </row>
    <row r="12639" spans="23:26" x14ac:dyDescent="0.25">
      <c r="W12639" s="104"/>
      <c r="X12639" s="199"/>
      <c r="Y12639" s="62"/>
      <c r="Z12639" s="105"/>
    </row>
    <row r="12640" spans="23:26" x14ac:dyDescent="0.25">
      <c r="W12640" s="104"/>
      <c r="X12640" s="199"/>
      <c r="Y12640" s="62"/>
      <c r="Z12640" s="105"/>
    </row>
    <row r="12641" spans="23:26" x14ac:dyDescent="0.25">
      <c r="W12641" s="104"/>
      <c r="X12641" s="199"/>
      <c r="Y12641" s="62"/>
      <c r="Z12641" s="105"/>
    </row>
    <row r="12642" spans="23:26" x14ac:dyDescent="0.25">
      <c r="W12642" s="104"/>
      <c r="X12642" s="199"/>
      <c r="Y12642" s="62"/>
      <c r="Z12642" s="105"/>
    </row>
    <row r="12643" spans="23:26" x14ac:dyDescent="0.25">
      <c r="W12643" s="104"/>
      <c r="X12643" s="199"/>
      <c r="Y12643" s="62"/>
      <c r="Z12643" s="105"/>
    </row>
    <row r="12644" spans="23:26" x14ac:dyDescent="0.25">
      <c r="W12644" s="104"/>
      <c r="X12644" s="199"/>
      <c r="Y12644" s="62"/>
      <c r="Z12644" s="105"/>
    </row>
    <row r="12645" spans="23:26" x14ac:dyDescent="0.25">
      <c r="W12645" s="104"/>
      <c r="X12645" s="199"/>
      <c r="Y12645" s="62"/>
      <c r="Z12645" s="105"/>
    </row>
    <row r="12646" spans="23:26" x14ac:dyDescent="0.25">
      <c r="W12646" s="104"/>
      <c r="X12646" s="199"/>
      <c r="Y12646" s="62"/>
      <c r="Z12646" s="105"/>
    </row>
    <row r="12647" spans="23:26" x14ac:dyDescent="0.25">
      <c r="W12647" s="104"/>
      <c r="X12647" s="199"/>
      <c r="Y12647" s="62"/>
      <c r="Z12647" s="105"/>
    </row>
    <row r="12648" spans="23:26" x14ac:dyDescent="0.25">
      <c r="W12648" s="104"/>
      <c r="X12648" s="199"/>
      <c r="Y12648" s="62"/>
      <c r="Z12648" s="105"/>
    </row>
    <row r="12649" spans="23:26" x14ac:dyDescent="0.25">
      <c r="W12649" s="104"/>
      <c r="X12649" s="199"/>
      <c r="Y12649" s="62"/>
      <c r="Z12649" s="105"/>
    </row>
    <row r="12650" spans="23:26" x14ac:dyDescent="0.25">
      <c r="W12650" s="104"/>
      <c r="X12650" s="199"/>
      <c r="Y12650" s="62"/>
      <c r="Z12650" s="105"/>
    </row>
    <row r="12651" spans="23:26" x14ac:dyDescent="0.25">
      <c r="W12651" s="104"/>
      <c r="X12651" s="199"/>
      <c r="Y12651" s="62"/>
      <c r="Z12651" s="105"/>
    </row>
    <row r="12652" spans="23:26" x14ac:dyDescent="0.25">
      <c r="W12652" s="104"/>
      <c r="X12652" s="199"/>
      <c r="Y12652" s="62"/>
      <c r="Z12652" s="105"/>
    </row>
    <row r="12653" spans="23:26" x14ac:dyDescent="0.25">
      <c r="W12653" s="104"/>
      <c r="X12653" s="199"/>
      <c r="Y12653" s="62"/>
      <c r="Z12653" s="105"/>
    </row>
    <row r="12654" spans="23:26" x14ac:dyDescent="0.25">
      <c r="W12654" s="104"/>
      <c r="X12654" s="199"/>
      <c r="Y12654" s="62"/>
      <c r="Z12654" s="105"/>
    </row>
    <row r="12655" spans="23:26" x14ac:dyDescent="0.25">
      <c r="W12655" s="104"/>
      <c r="X12655" s="199"/>
      <c r="Y12655" s="62"/>
      <c r="Z12655" s="105"/>
    </row>
    <row r="12656" spans="23:26" x14ac:dyDescent="0.25">
      <c r="W12656" s="104"/>
      <c r="X12656" s="199"/>
      <c r="Y12656" s="62"/>
      <c r="Z12656" s="105"/>
    </row>
    <row r="12657" spans="23:26" x14ac:dyDescent="0.25">
      <c r="W12657" s="104"/>
      <c r="X12657" s="199"/>
      <c r="Y12657" s="62"/>
      <c r="Z12657" s="105"/>
    </row>
    <row r="12658" spans="23:26" x14ac:dyDescent="0.25">
      <c r="W12658" s="104"/>
      <c r="X12658" s="199"/>
      <c r="Y12658" s="62"/>
      <c r="Z12658" s="105"/>
    </row>
    <row r="12659" spans="23:26" x14ac:dyDescent="0.25">
      <c r="W12659" s="104"/>
      <c r="X12659" s="199"/>
      <c r="Y12659" s="62"/>
      <c r="Z12659" s="105"/>
    </row>
    <row r="12660" spans="23:26" x14ac:dyDescent="0.25">
      <c r="W12660" s="104"/>
      <c r="X12660" s="199"/>
      <c r="Y12660" s="62"/>
      <c r="Z12660" s="105"/>
    </row>
    <row r="12661" spans="23:26" x14ac:dyDescent="0.25">
      <c r="W12661" s="104"/>
      <c r="X12661" s="199"/>
      <c r="Y12661" s="62"/>
      <c r="Z12661" s="105"/>
    </row>
    <row r="12662" spans="23:26" x14ac:dyDescent="0.25">
      <c r="W12662" s="104"/>
      <c r="X12662" s="199"/>
      <c r="Y12662" s="62"/>
      <c r="Z12662" s="105"/>
    </row>
    <row r="12663" spans="23:26" x14ac:dyDescent="0.25">
      <c r="W12663" s="104"/>
      <c r="X12663" s="199"/>
      <c r="Y12663" s="62"/>
      <c r="Z12663" s="105"/>
    </row>
    <row r="12664" spans="23:26" x14ac:dyDescent="0.25">
      <c r="W12664" s="104"/>
      <c r="X12664" s="199"/>
      <c r="Y12664" s="62"/>
      <c r="Z12664" s="105"/>
    </row>
    <row r="12665" spans="23:26" x14ac:dyDescent="0.25">
      <c r="W12665" s="104"/>
      <c r="X12665" s="199"/>
      <c r="Y12665" s="62"/>
      <c r="Z12665" s="105"/>
    </row>
    <row r="12666" spans="23:26" x14ac:dyDescent="0.25">
      <c r="W12666" s="104"/>
      <c r="X12666" s="199"/>
      <c r="Y12666" s="62"/>
      <c r="Z12666" s="105"/>
    </row>
    <row r="12667" spans="23:26" x14ac:dyDescent="0.25">
      <c r="W12667" s="104"/>
      <c r="X12667" s="199"/>
      <c r="Y12667" s="62"/>
      <c r="Z12667" s="105"/>
    </row>
    <row r="12668" spans="23:26" x14ac:dyDescent="0.25">
      <c r="W12668" s="104"/>
      <c r="X12668" s="199"/>
      <c r="Y12668" s="62"/>
      <c r="Z12668" s="105"/>
    </row>
    <row r="12669" spans="23:26" x14ac:dyDescent="0.25">
      <c r="W12669" s="104"/>
      <c r="X12669" s="199"/>
      <c r="Y12669" s="62"/>
      <c r="Z12669" s="105"/>
    </row>
    <row r="12670" spans="23:26" x14ac:dyDescent="0.25">
      <c r="W12670" s="104"/>
      <c r="X12670" s="199"/>
      <c r="Y12670" s="62"/>
      <c r="Z12670" s="105"/>
    </row>
    <row r="12671" spans="23:26" x14ac:dyDescent="0.25">
      <c r="W12671" s="104"/>
      <c r="X12671" s="199"/>
      <c r="Y12671" s="62"/>
      <c r="Z12671" s="105"/>
    </row>
    <row r="12672" spans="23:26" x14ac:dyDescent="0.25">
      <c r="W12672" s="104"/>
      <c r="X12672" s="199"/>
      <c r="Y12672" s="62"/>
      <c r="Z12672" s="105"/>
    </row>
    <row r="12673" spans="23:26" x14ac:dyDescent="0.25">
      <c r="W12673" s="104"/>
      <c r="X12673" s="199"/>
      <c r="Y12673" s="62"/>
      <c r="Z12673" s="105"/>
    </row>
    <row r="12674" spans="23:26" x14ac:dyDescent="0.25">
      <c r="W12674" s="104"/>
      <c r="X12674" s="199"/>
      <c r="Y12674" s="62"/>
      <c r="Z12674" s="105"/>
    </row>
    <row r="12675" spans="23:26" x14ac:dyDescent="0.25">
      <c r="W12675" s="104"/>
      <c r="X12675" s="199"/>
      <c r="Y12675" s="62"/>
      <c r="Z12675" s="105"/>
    </row>
    <row r="12676" spans="23:26" x14ac:dyDescent="0.25">
      <c r="W12676" s="104"/>
      <c r="X12676" s="199"/>
      <c r="Y12676" s="62"/>
      <c r="Z12676" s="105"/>
    </row>
    <row r="12677" spans="23:26" x14ac:dyDescent="0.25">
      <c r="W12677" s="104"/>
      <c r="X12677" s="199"/>
      <c r="Y12677" s="62"/>
      <c r="Z12677" s="105"/>
    </row>
    <row r="12678" spans="23:26" x14ac:dyDescent="0.25">
      <c r="W12678" s="104"/>
      <c r="X12678" s="199"/>
      <c r="Y12678" s="62"/>
      <c r="Z12678" s="105"/>
    </row>
    <row r="12679" spans="23:26" x14ac:dyDescent="0.25">
      <c r="W12679" s="104"/>
      <c r="X12679" s="199"/>
      <c r="Y12679" s="62"/>
      <c r="Z12679" s="105"/>
    </row>
    <row r="12680" spans="23:26" x14ac:dyDescent="0.25">
      <c r="W12680" s="104"/>
      <c r="X12680" s="199"/>
      <c r="Y12680" s="62"/>
      <c r="Z12680" s="105"/>
    </row>
    <row r="12681" spans="23:26" x14ac:dyDescent="0.25">
      <c r="W12681" s="104"/>
      <c r="X12681" s="199"/>
      <c r="Y12681" s="62"/>
      <c r="Z12681" s="105"/>
    </row>
    <row r="12682" spans="23:26" x14ac:dyDescent="0.25">
      <c r="W12682" s="104"/>
      <c r="X12682" s="199"/>
      <c r="Y12682" s="62"/>
      <c r="Z12682" s="105"/>
    </row>
    <row r="12683" spans="23:26" x14ac:dyDescent="0.25">
      <c r="W12683" s="104"/>
      <c r="X12683" s="199"/>
      <c r="Y12683" s="62"/>
      <c r="Z12683" s="105"/>
    </row>
    <row r="12684" spans="23:26" x14ac:dyDescent="0.25">
      <c r="W12684" s="104"/>
      <c r="X12684" s="199"/>
      <c r="Y12684" s="62"/>
      <c r="Z12684" s="105"/>
    </row>
    <row r="12685" spans="23:26" x14ac:dyDescent="0.25">
      <c r="W12685" s="104"/>
      <c r="X12685" s="199"/>
      <c r="Y12685" s="62"/>
      <c r="Z12685" s="105"/>
    </row>
    <row r="12686" spans="23:26" x14ac:dyDescent="0.25">
      <c r="W12686" s="104"/>
      <c r="X12686" s="199"/>
      <c r="Y12686" s="62"/>
      <c r="Z12686" s="105"/>
    </row>
    <row r="12687" spans="23:26" x14ac:dyDescent="0.25">
      <c r="W12687" s="104"/>
      <c r="X12687" s="199"/>
      <c r="Y12687" s="62"/>
      <c r="Z12687" s="105"/>
    </row>
    <row r="12688" spans="23:26" x14ac:dyDescent="0.25">
      <c r="W12688" s="104"/>
      <c r="X12688" s="199"/>
      <c r="Y12688" s="62"/>
      <c r="Z12688" s="105"/>
    </row>
    <row r="12689" spans="23:26" x14ac:dyDescent="0.25">
      <c r="W12689" s="104"/>
      <c r="X12689" s="199"/>
      <c r="Y12689" s="62"/>
      <c r="Z12689" s="105"/>
    </row>
    <row r="12690" spans="23:26" x14ac:dyDescent="0.25">
      <c r="W12690" s="104"/>
      <c r="X12690" s="199"/>
      <c r="Y12690" s="62"/>
      <c r="Z12690" s="105"/>
    </row>
    <row r="12691" spans="23:26" x14ac:dyDescent="0.25">
      <c r="W12691" s="104"/>
      <c r="X12691" s="199"/>
      <c r="Y12691" s="62"/>
      <c r="Z12691" s="105"/>
    </row>
    <row r="12692" spans="23:26" x14ac:dyDescent="0.25">
      <c r="W12692" s="104"/>
      <c r="X12692" s="199"/>
      <c r="Y12692" s="62"/>
      <c r="Z12692" s="105"/>
    </row>
    <row r="12693" spans="23:26" x14ac:dyDescent="0.25">
      <c r="W12693" s="104"/>
      <c r="X12693" s="199"/>
      <c r="Y12693" s="62"/>
      <c r="Z12693" s="105"/>
    </row>
    <row r="12694" spans="23:26" x14ac:dyDescent="0.25">
      <c r="W12694" s="104"/>
      <c r="X12694" s="199"/>
      <c r="Y12694" s="62"/>
      <c r="Z12694" s="105"/>
    </row>
    <row r="12695" spans="23:26" x14ac:dyDescent="0.25">
      <c r="W12695" s="104"/>
      <c r="X12695" s="199"/>
      <c r="Y12695" s="62"/>
      <c r="Z12695" s="105"/>
    </row>
    <row r="12696" spans="23:26" x14ac:dyDescent="0.25">
      <c r="W12696" s="104"/>
      <c r="X12696" s="199"/>
      <c r="Y12696" s="62"/>
      <c r="Z12696" s="105"/>
    </row>
    <row r="12697" spans="23:26" x14ac:dyDescent="0.25">
      <c r="W12697" s="104"/>
      <c r="X12697" s="199"/>
      <c r="Y12697" s="62"/>
      <c r="Z12697" s="105"/>
    </row>
    <row r="12698" spans="23:26" x14ac:dyDescent="0.25">
      <c r="W12698" s="104"/>
      <c r="X12698" s="199"/>
      <c r="Y12698" s="62"/>
      <c r="Z12698" s="105"/>
    </row>
    <row r="12699" spans="23:26" x14ac:dyDescent="0.25">
      <c r="W12699" s="104"/>
      <c r="X12699" s="199"/>
      <c r="Y12699" s="62"/>
      <c r="Z12699" s="105"/>
    </row>
    <row r="12700" spans="23:26" x14ac:dyDescent="0.25">
      <c r="W12700" s="104"/>
      <c r="X12700" s="199"/>
      <c r="Y12700" s="62"/>
      <c r="Z12700" s="105"/>
    </row>
    <row r="12701" spans="23:26" x14ac:dyDescent="0.25">
      <c r="W12701" s="104"/>
      <c r="X12701" s="199"/>
      <c r="Y12701" s="62"/>
      <c r="Z12701" s="105"/>
    </row>
    <row r="12702" spans="23:26" x14ac:dyDescent="0.25">
      <c r="W12702" s="104"/>
      <c r="X12702" s="199"/>
      <c r="Y12702" s="62"/>
      <c r="Z12702" s="105"/>
    </row>
    <row r="12703" spans="23:26" x14ac:dyDescent="0.25">
      <c r="W12703" s="104"/>
      <c r="X12703" s="199"/>
      <c r="Y12703" s="62"/>
      <c r="Z12703" s="105"/>
    </row>
    <row r="12704" spans="23:26" x14ac:dyDescent="0.25">
      <c r="W12704" s="104"/>
      <c r="X12704" s="199"/>
      <c r="Y12704" s="62"/>
      <c r="Z12704" s="105"/>
    </row>
    <row r="12705" spans="23:26" x14ac:dyDescent="0.25">
      <c r="W12705" s="104"/>
      <c r="X12705" s="199"/>
      <c r="Y12705" s="62"/>
      <c r="Z12705" s="105"/>
    </row>
    <row r="12706" spans="23:26" x14ac:dyDescent="0.25">
      <c r="W12706" s="104"/>
      <c r="X12706" s="199"/>
      <c r="Y12706" s="62"/>
      <c r="Z12706" s="105"/>
    </row>
    <row r="12707" spans="23:26" x14ac:dyDescent="0.25">
      <c r="W12707" s="104"/>
      <c r="X12707" s="199"/>
      <c r="Y12707" s="62"/>
      <c r="Z12707" s="105"/>
    </row>
    <row r="12708" spans="23:26" x14ac:dyDescent="0.25">
      <c r="W12708" s="104"/>
      <c r="X12708" s="199"/>
      <c r="Y12708" s="62"/>
      <c r="Z12708" s="105"/>
    </row>
    <row r="12709" spans="23:26" x14ac:dyDescent="0.25">
      <c r="W12709" s="104"/>
      <c r="X12709" s="199"/>
      <c r="Y12709" s="62"/>
      <c r="Z12709" s="105"/>
    </row>
    <row r="12710" spans="23:26" x14ac:dyDescent="0.25">
      <c r="W12710" s="104"/>
      <c r="X12710" s="199"/>
      <c r="Y12710" s="62"/>
      <c r="Z12710" s="105"/>
    </row>
    <row r="12711" spans="23:26" x14ac:dyDescent="0.25">
      <c r="W12711" s="104"/>
      <c r="X12711" s="199"/>
      <c r="Y12711" s="62"/>
      <c r="Z12711" s="105"/>
    </row>
    <row r="12712" spans="23:26" x14ac:dyDescent="0.25">
      <c r="W12712" s="104"/>
      <c r="X12712" s="199"/>
      <c r="Y12712" s="62"/>
      <c r="Z12712" s="105"/>
    </row>
    <row r="12713" spans="23:26" x14ac:dyDescent="0.25">
      <c r="W12713" s="104"/>
      <c r="X12713" s="199"/>
      <c r="Y12713" s="62"/>
      <c r="Z12713" s="105"/>
    </row>
    <row r="12714" spans="23:26" x14ac:dyDescent="0.25">
      <c r="W12714" s="104"/>
      <c r="X12714" s="199"/>
      <c r="Y12714" s="62"/>
      <c r="Z12714" s="105"/>
    </row>
    <row r="12715" spans="23:26" x14ac:dyDescent="0.25">
      <c r="W12715" s="104"/>
      <c r="X12715" s="199"/>
      <c r="Y12715" s="62"/>
      <c r="Z12715" s="105"/>
    </row>
    <row r="12716" spans="23:26" x14ac:dyDescent="0.25">
      <c r="W12716" s="104"/>
      <c r="X12716" s="199"/>
      <c r="Y12716" s="62"/>
      <c r="Z12716" s="105"/>
    </row>
    <row r="12717" spans="23:26" x14ac:dyDescent="0.25">
      <c r="W12717" s="104"/>
      <c r="X12717" s="199"/>
      <c r="Y12717" s="62"/>
      <c r="Z12717" s="105"/>
    </row>
    <row r="12718" spans="23:26" x14ac:dyDescent="0.25">
      <c r="W12718" s="104"/>
      <c r="X12718" s="199"/>
      <c r="Y12718" s="62"/>
      <c r="Z12718" s="105"/>
    </row>
    <row r="12719" spans="23:26" x14ac:dyDescent="0.25">
      <c r="W12719" s="104"/>
      <c r="X12719" s="199"/>
      <c r="Y12719" s="62"/>
      <c r="Z12719" s="105"/>
    </row>
    <row r="12720" spans="23:26" x14ac:dyDescent="0.25">
      <c r="W12720" s="104"/>
      <c r="X12720" s="199"/>
      <c r="Y12720" s="62"/>
      <c r="Z12720" s="105"/>
    </row>
    <row r="12721" spans="23:26" x14ac:dyDescent="0.25">
      <c r="W12721" s="104"/>
      <c r="X12721" s="199"/>
      <c r="Y12721" s="62"/>
      <c r="Z12721" s="105"/>
    </row>
    <row r="12722" spans="23:26" x14ac:dyDescent="0.25">
      <c r="W12722" s="104"/>
      <c r="X12722" s="199"/>
      <c r="Y12722" s="62"/>
      <c r="Z12722" s="105"/>
    </row>
    <row r="12723" spans="23:26" x14ac:dyDescent="0.25">
      <c r="W12723" s="104"/>
      <c r="X12723" s="199"/>
      <c r="Y12723" s="62"/>
      <c r="Z12723" s="105"/>
    </row>
    <row r="12724" spans="23:26" x14ac:dyDescent="0.25">
      <c r="W12724" s="104"/>
      <c r="X12724" s="199"/>
      <c r="Y12724" s="62"/>
      <c r="Z12724" s="105"/>
    </row>
    <row r="12725" spans="23:26" x14ac:dyDescent="0.25">
      <c r="W12725" s="104"/>
      <c r="X12725" s="199"/>
      <c r="Y12725" s="62"/>
      <c r="Z12725" s="105"/>
    </row>
    <row r="12726" spans="23:26" x14ac:dyDescent="0.25">
      <c r="W12726" s="104"/>
      <c r="X12726" s="199"/>
      <c r="Y12726" s="62"/>
      <c r="Z12726" s="105"/>
    </row>
    <row r="12727" spans="23:26" x14ac:dyDescent="0.25">
      <c r="W12727" s="104"/>
      <c r="X12727" s="199"/>
      <c r="Y12727" s="62"/>
      <c r="Z12727" s="105"/>
    </row>
    <row r="12728" spans="23:26" x14ac:dyDescent="0.25">
      <c r="W12728" s="104"/>
      <c r="X12728" s="199"/>
      <c r="Y12728" s="62"/>
      <c r="Z12728" s="105"/>
    </row>
    <row r="12729" spans="23:26" x14ac:dyDescent="0.25">
      <c r="W12729" s="104"/>
      <c r="X12729" s="199"/>
      <c r="Y12729" s="62"/>
      <c r="Z12729" s="105"/>
    </row>
    <row r="12730" spans="23:26" x14ac:dyDescent="0.25">
      <c r="W12730" s="104"/>
      <c r="X12730" s="199"/>
      <c r="Y12730" s="62"/>
      <c r="Z12730" s="105"/>
    </row>
    <row r="12731" spans="23:26" x14ac:dyDescent="0.25">
      <c r="W12731" s="104"/>
      <c r="X12731" s="199"/>
      <c r="Y12731" s="62"/>
      <c r="Z12731" s="105"/>
    </row>
    <row r="12732" spans="23:26" x14ac:dyDescent="0.25">
      <c r="W12732" s="104"/>
      <c r="X12732" s="199"/>
      <c r="Y12732" s="62"/>
      <c r="Z12732" s="105"/>
    </row>
    <row r="12733" spans="23:26" x14ac:dyDescent="0.25">
      <c r="W12733" s="104"/>
      <c r="X12733" s="199"/>
      <c r="Y12733" s="62"/>
      <c r="Z12733" s="105"/>
    </row>
    <row r="12734" spans="23:26" x14ac:dyDescent="0.25">
      <c r="W12734" s="104"/>
      <c r="X12734" s="199"/>
      <c r="Y12734" s="62"/>
      <c r="Z12734" s="105"/>
    </row>
    <row r="12735" spans="23:26" x14ac:dyDescent="0.25">
      <c r="W12735" s="104"/>
      <c r="X12735" s="199"/>
      <c r="Y12735" s="62"/>
      <c r="Z12735" s="105"/>
    </row>
    <row r="12736" spans="23:26" x14ac:dyDescent="0.25">
      <c r="W12736" s="104"/>
      <c r="X12736" s="199"/>
      <c r="Y12736" s="62"/>
      <c r="Z12736" s="105"/>
    </row>
    <row r="12737" spans="23:26" x14ac:dyDescent="0.25">
      <c r="W12737" s="104"/>
      <c r="X12737" s="199"/>
      <c r="Y12737" s="62"/>
      <c r="Z12737" s="105"/>
    </row>
    <row r="12738" spans="23:26" x14ac:dyDescent="0.25">
      <c r="W12738" s="104"/>
      <c r="X12738" s="199"/>
      <c r="Y12738" s="62"/>
      <c r="Z12738" s="105"/>
    </row>
    <row r="12739" spans="23:26" x14ac:dyDescent="0.25">
      <c r="W12739" s="104"/>
      <c r="X12739" s="199"/>
      <c r="Y12739" s="62"/>
      <c r="Z12739" s="105"/>
    </row>
    <row r="12740" spans="23:26" x14ac:dyDescent="0.25">
      <c r="W12740" s="104"/>
      <c r="X12740" s="199"/>
      <c r="Y12740" s="62"/>
      <c r="Z12740" s="105"/>
    </row>
    <row r="12741" spans="23:26" x14ac:dyDescent="0.25">
      <c r="W12741" s="104"/>
      <c r="X12741" s="199"/>
      <c r="Y12741" s="62"/>
      <c r="Z12741" s="105"/>
    </row>
    <row r="12742" spans="23:26" x14ac:dyDescent="0.25">
      <c r="W12742" s="104"/>
      <c r="X12742" s="199"/>
      <c r="Y12742" s="62"/>
      <c r="Z12742" s="105"/>
    </row>
    <row r="12743" spans="23:26" x14ac:dyDescent="0.25">
      <c r="W12743" s="104"/>
      <c r="X12743" s="199"/>
      <c r="Y12743" s="62"/>
      <c r="Z12743" s="105"/>
    </row>
    <row r="12744" spans="23:26" x14ac:dyDescent="0.25">
      <c r="W12744" s="104"/>
      <c r="X12744" s="199"/>
      <c r="Y12744" s="62"/>
      <c r="Z12744" s="105"/>
    </row>
    <row r="12745" spans="23:26" x14ac:dyDescent="0.25">
      <c r="W12745" s="104"/>
      <c r="X12745" s="199"/>
      <c r="Y12745" s="62"/>
      <c r="Z12745" s="105"/>
    </row>
    <row r="12746" spans="23:26" x14ac:dyDescent="0.25">
      <c r="W12746" s="104"/>
      <c r="X12746" s="199"/>
      <c r="Y12746" s="62"/>
      <c r="Z12746" s="105"/>
    </row>
    <row r="12747" spans="23:26" x14ac:dyDescent="0.25">
      <c r="W12747" s="104"/>
      <c r="X12747" s="199"/>
      <c r="Y12747" s="62"/>
      <c r="Z12747" s="105"/>
    </row>
    <row r="12748" spans="23:26" x14ac:dyDescent="0.25">
      <c r="W12748" s="104"/>
      <c r="X12748" s="199"/>
      <c r="Y12748" s="62"/>
      <c r="Z12748" s="105"/>
    </row>
    <row r="12749" spans="23:26" x14ac:dyDescent="0.25">
      <c r="W12749" s="104"/>
      <c r="X12749" s="199"/>
      <c r="Y12749" s="62"/>
      <c r="Z12749" s="105"/>
    </row>
    <row r="12750" spans="23:26" x14ac:dyDescent="0.25">
      <c r="W12750" s="104"/>
      <c r="X12750" s="199"/>
      <c r="Y12750" s="62"/>
      <c r="Z12750" s="105"/>
    </row>
    <row r="12751" spans="23:26" x14ac:dyDescent="0.25">
      <c r="W12751" s="104"/>
      <c r="X12751" s="199"/>
      <c r="Y12751" s="62"/>
      <c r="Z12751" s="105"/>
    </row>
    <row r="12752" spans="23:26" x14ac:dyDescent="0.25">
      <c r="W12752" s="104"/>
      <c r="X12752" s="199"/>
      <c r="Y12752" s="62"/>
      <c r="Z12752" s="105"/>
    </row>
    <row r="12753" spans="23:26" x14ac:dyDescent="0.25">
      <c r="W12753" s="104"/>
      <c r="X12753" s="199"/>
      <c r="Y12753" s="62"/>
      <c r="Z12753" s="105"/>
    </row>
    <row r="12754" spans="23:26" x14ac:dyDescent="0.25">
      <c r="W12754" s="104"/>
      <c r="X12754" s="199"/>
      <c r="Y12754" s="62"/>
      <c r="Z12754" s="105"/>
    </row>
    <row r="12755" spans="23:26" x14ac:dyDescent="0.25">
      <c r="W12755" s="104"/>
      <c r="X12755" s="199"/>
      <c r="Y12755" s="62"/>
      <c r="Z12755" s="105"/>
    </row>
    <row r="12756" spans="23:26" x14ac:dyDescent="0.25">
      <c r="W12756" s="104"/>
      <c r="X12756" s="199"/>
      <c r="Y12756" s="62"/>
      <c r="Z12756" s="105"/>
    </row>
    <row r="12757" spans="23:26" x14ac:dyDescent="0.25">
      <c r="W12757" s="104"/>
      <c r="X12757" s="199"/>
      <c r="Y12757" s="62"/>
      <c r="Z12757" s="105"/>
    </row>
    <row r="12758" spans="23:26" x14ac:dyDescent="0.25">
      <c r="W12758" s="104"/>
      <c r="X12758" s="199"/>
      <c r="Y12758" s="62"/>
      <c r="Z12758" s="105"/>
    </row>
    <row r="12759" spans="23:26" x14ac:dyDescent="0.25">
      <c r="W12759" s="104"/>
      <c r="X12759" s="199"/>
      <c r="Y12759" s="62"/>
      <c r="Z12759" s="105"/>
    </row>
    <row r="12760" spans="23:26" x14ac:dyDescent="0.25">
      <c r="W12760" s="104"/>
      <c r="X12760" s="199"/>
      <c r="Y12760" s="62"/>
      <c r="Z12760" s="105"/>
    </row>
    <row r="12761" spans="23:26" x14ac:dyDescent="0.25">
      <c r="W12761" s="104"/>
      <c r="X12761" s="199"/>
      <c r="Y12761" s="62"/>
      <c r="Z12761" s="105"/>
    </row>
    <row r="12762" spans="23:26" x14ac:dyDescent="0.25">
      <c r="W12762" s="104"/>
      <c r="X12762" s="199"/>
      <c r="Y12762" s="62"/>
      <c r="Z12762" s="105"/>
    </row>
    <row r="12763" spans="23:26" x14ac:dyDescent="0.25">
      <c r="W12763" s="104"/>
      <c r="X12763" s="199"/>
      <c r="Y12763" s="62"/>
      <c r="Z12763" s="105"/>
    </row>
    <row r="12764" spans="23:26" x14ac:dyDescent="0.25">
      <c r="W12764" s="104"/>
      <c r="X12764" s="199"/>
      <c r="Y12764" s="62"/>
      <c r="Z12764" s="105"/>
    </row>
    <row r="12765" spans="23:26" x14ac:dyDescent="0.25">
      <c r="W12765" s="104"/>
      <c r="X12765" s="199"/>
      <c r="Y12765" s="62"/>
      <c r="Z12765" s="105"/>
    </row>
    <row r="12766" spans="23:26" x14ac:dyDescent="0.25">
      <c r="W12766" s="104"/>
      <c r="X12766" s="199"/>
      <c r="Y12766" s="62"/>
      <c r="Z12766" s="105"/>
    </row>
    <row r="12767" spans="23:26" x14ac:dyDescent="0.25">
      <c r="W12767" s="104"/>
      <c r="X12767" s="199"/>
      <c r="Y12767" s="62"/>
      <c r="Z12767" s="105"/>
    </row>
    <row r="12768" spans="23:26" x14ac:dyDescent="0.25">
      <c r="W12768" s="104"/>
      <c r="X12768" s="199"/>
      <c r="Y12768" s="62"/>
      <c r="Z12768" s="105"/>
    </row>
    <row r="12769" spans="23:26" x14ac:dyDescent="0.25">
      <c r="W12769" s="104"/>
      <c r="X12769" s="199"/>
      <c r="Y12769" s="62"/>
      <c r="Z12769" s="105"/>
    </row>
    <row r="12770" spans="23:26" x14ac:dyDescent="0.25">
      <c r="W12770" s="104"/>
      <c r="X12770" s="199"/>
      <c r="Y12770" s="62"/>
      <c r="Z12770" s="105"/>
    </row>
    <row r="12771" spans="23:26" x14ac:dyDescent="0.25">
      <c r="W12771" s="104"/>
      <c r="X12771" s="199"/>
      <c r="Y12771" s="62"/>
      <c r="Z12771" s="105"/>
    </row>
    <row r="12772" spans="23:26" x14ac:dyDescent="0.25">
      <c r="W12772" s="104"/>
      <c r="X12772" s="199"/>
      <c r="Y12772" s="62"/>
      <c r="Z12772" s="105"/>
    </row>
    <row r="12773" spans="23:26" x14ac:dyDescent="0.25">
      <c r="W12773" s="104"/>
      <c r="X12773" s="199"/>
      <c r="Y12773" s="62"/>
      <c r="Z12773" s="105"/>
    </row>
    <row r="12774" spans="23:26" x14ac:dyDescent="0.25">
      <c r="W12774" s="104"/>
      <c r="X12774" s="199"/>
      <c r="Y12774" s="62"/>
      <c r="Z12774" s="105"/>
    </row>
    <row r="12775" spans="23:26" x14ac:dyDescent="0.25">
      <c r="W12775" s="104"/>
      <c r="X12775" s="199"/>
      <c r="Y12775" s="62"/>
      <c r="Z12775" s="105"/>
    </row>
    <row r="12776" spans="23:26" x14ac:dyDescent="0.25">
      <c r="W12776" s="104"/>
      <c r="X12776" s="199"/>
      <c r="Y12776" s="62"/>
      <c r="Z12776" s="105"/>
    </row>
    <row r="12777" spans="23:26" x14ac:dyDescent="0.25">
      <c r="W12777" s="104"/>
      <c r="X12777" s="199"/>
      <c r="Y12777" s="62"/>
      <c r="Z12777" s="105"/>
    </row>
    <row r="12778" spans="23:26" x14ac:dyDescent="0.25">
      <c r="W12778" s="104"/>
      <c r="X12778" s="199"/>
      <c r="Y12778" s="62"/>
      <c r="Z12778" s="105"/>
    </row>
    <row r="12779" spans="23:26" x14ac:dyDescent="0.25">
      <c r="W12779" s="104"/>
      <c r="X12779" s="199"/>
      <c r="Y12779" s="62"/>
      <c r="Z12779" s="105"/>
    </row>
    <row r="12780" spans="23:26" x14ac:dyDescent="0.25">
      <c r="W12780" s="104"/>
      <c r="X12780" s="199"/>
      <c r="Y12780" s="62"/>
      <c r="Z12780" s="105"/>
    </row>
    <row r="12781" spans="23:26" x14ac:dyDescent="0.25">
      <c r="W12781" s="104"/>
      <c r="X12781" s="199"/>
      <c r="Y12781" s="62"/>
      <c r="Z12781" s="105"/>
    </row>
    <row r="12782" spans="23:26" x14ac:dyDescent="0.25">
      <c r="W12782" s="104"/>
      <c r="X12782" s="199"/>
      <c r="Y12782" s="62"/>
      <c r="Z12782" s="105"/>
    </row>
    <row r="12783" spans="23:26" x14ac:dyDescent="0.25">
      <c r="W12783" s="104"/>
      <c r="X12783" s="199"/>
      <c r="Y12783" s="62"/>
      <c r="Z12783" s="105"/>
    </row>
    <row r="12784" spans="23:26" x14ac:dyDescent="0.25">
      <c r="W12784" s="104"/>
      <c r="X12784" s="199"/>
      <c r="Y12784" s="62"/>
      <c r="Z12784" s="105"/>
    </row>
    <row r="12785" spans="23:26" x14ac:dyDescent="0.25">
      <c r="W12785" s="104"/>
      <c r="X12785" s="199"/>
      <c r="Y12785" s="62"/>
      <c r="Z12785" s="105"/>
    </row>
    <row r="12786" spans="23:26" x14ac:dyDescent="0.25">
      <c r="W12786" s="104"/>
      <c r="X12786" s="199"/>
      <c r="Y12786" s="62"/>
      <c r="Z12786" s="105"/>
    </row>
    <row r="12787" spans="23:26" x14ac:dyDescent="0.25">
      <c r="W12787" s="104"/>
      <c r="X12787" s="199"/>
      <c r="Y12787" s="62"/>
      <c r="Z12787" s="105"/>
    </row>
    <row r="12788" spans="23:26" x14ac:dyDescent="0.25">
      <c r="W12788" s="104"/>
      <c r="X12788" s="199"/>
      <c r="Y12788" s="62"/>
      <c r="Z12788" s="105"/>
    </row>
    <row r="12789" spans="23:26" x14ac:dyDescent="0.25">
      <c r="W12789" s="104"/>
      <c r="X12789" s="199"/>
      <c r="Y12789" s="62"/>
      <c r="Z12789" s="105"/>
    </row>
    <row r="12790" spans="23:26" x14ac:dyDescent="0.25">
      <c r="W12790" s="104"/>
      <c r="X12790" s="199"/>
      <c r="Y12790" s="62"/>
      <c r="Z12790" s="105"/>
    </row>
    <row r="12791" spans="23:26" x14ac:dyDescent="0.25">
      <c r="W12791" s="104"/>
      <c r="X12791" s="199"/>
      <c r="Y12791" s="62"/>
      <c r="Z12791" s="105"/>
    </row>
    <row r="12792" spans="23:26" x14ac:dyDescent="0.25">
      <c r="W12792" s="104"/>
      <c r="X12792" s="199"/>
      <c r="Y12792" s="62"/>
      <c r="Z12792" s="105"/>
    </row>
    <row r="12793" spans="23:26" x14ac:dyDescent="0.25">
      <c r="W12793" s="104"/>
      <c r="X12793" s="199"/>
      <c r="Y12793" s="62"/>
      <c r="Z12793" s="105"/>
    </row>
    <row r="12794" spans="23:26" x14ac:dyDescent="0.25">
      <c r="W12794" s="104"/>
      <c r="X12794" s="199"/>
      <c r="Y12794" s="62"/>
      <c r="Z12794" s="105"/>
    </row>
    <row r="12795" spans="23:26" x14ac:dyDescent="0.25">
      <c r="W12795" s="104"/>
      <c r="X12795" s="199"/>
      <c r="Y12795" s="62"/>
      <c r="Z12795" s="105"/>
    </row>
    <row r="12796" spans="23:26" x14ac:dyDescent="0.25">
      <c r="W12796" s="104"/>
      <c r="X12796" s="199"/>
      <c r="Y12796" s="62"/>
      <c r="Z12796" s="105"/>
    </row>
    <row r="12797" spans="23:26" x14ac:dyDescent="0.25">
      <c r="W12797" s="104"/>
      <c r="X12797" s="199"/>
      <c r="Y12797" s="62"/>
      <c r="Z12797" s="105"/>
    </row>
    <row r="12798" spans="23:26" x14ac:dyDescent="0.25">
      <c r="W12798" s="104"/>
      <c r="X12798" s="199"/>
      <c r="Y12798" s="62"/>
      <c r="Z12798" s="105"/>
    </row>
    <row r="12799" spans="23:26" x14ac:dyDescent="0.25">
      <c r="W12799" s="104"/>
      <c r="X12799" s="199"/>
      <c r="Y12799" s="62"/>
      <c r="Z12799" s="105"/>
    </row>
    <row r="12800" spans="23:26" x14ac:dyDescent="0.25">
      <c r="W12800" s="104"/>
      <c r="X12800" s="199"/>
      <c r="Y12800" s="62"/>
      <c r="Z12800" s="105"/>
    </row>
    <row r="12801" spans="23:26" x14ac:dyDescent="0.25">
      <c r="W12801" s="104"/>
      <c r="X12801" s="199"/>
      <c r="Y12801" s="62"/>
      <c r="Z12801" s="105"/>
    </row>
    <row r="12802" spans="23:26" x14ac:dyDescent="0.25">
      <c r="W12802" s="104"/>
      <c r="X12802" s="199"/>
      <c r="Y12802" s="62"/>
      <c r="Z12802" s="105"/>
    </row>
    <row r="12803" spans="23:26" x14ac:dyDescent="0.25">
      <c r="W12803" s="104"/>
      <c r="X12803" s="199"/>
      <c r="Y12803" s="62"/>
      <c r="Z12803" s="105"/>
    </row>
    <row r="12804" spans="23:26" x14ac:dyDescent="0.25">
      <c r="W12804" s="104"/>
      <c r="X12804" s="199"/>
      <c r="Y12804" s="62"/>
      <c r="Z12804" s="105"/>
    </row>
    <row r="12805" spans="23:26" x14ac:dyDescent="0.25">
      <c r="W12805" s="104"/>
      <c r="X12805" s="199"/>
      <c r="Y12805" s="62"/>
      <c r="Z12805" s="105"/>
    </row>
    <row r="12806" spans="23:26" x14ac:dyDescent="0.25">
      <c r="W12806" s="104"/>
      <c r="X12806" s="199"/>
      <c r="Y12806" s="62"/>
      <c r="Z12806" s="105"/>
    </row>
    <row r="12807" spans="23:26" x14ac:dyDescent="0.25">
      <c r="W12807" s="104"/>
      <c r="X12807" s="199"/>
      <c r="Y12807" s="62"/>
      <c r="Z12807" s="105"/>
    </row>
    <row r="12808" spans="23:26" x14ac:dyDescent="0.25">
      <c r="W12808" s="104"/>
      <c r="X12808" s="199"/>
      <c r="Y12808" s="62"/>
      <c r="Z12808" s="105"/>
    </row>
    <row r="12809" spans="23:26" x14ac:dyDescent="0.25">
      <c r="W12809" s="104"/>
      <c r="X12809" s="199"/>
      <c r="Y12809" s="62"/>
      <c r="Z12809" s="105"/>
    </row>
    <row r="12810" spans="23:26" x14ac:dyDescent="0.25">
      <c r="W12810" s="104"/>
      <c r="X12810" s="199"/>
      <c r="Y12810" s="62"/>
      <c r="Z12810" s="105"/>
    </row>
    <row r="12811" spans="23:26" x14ac:dyDescent="0.25">
      <c r="W12811" s="104"/>
      <c r="X12811" s="199"/>
      <c r="Y12811" s="62"/>
      <c r="Z12811" s="105"/>
    </row>
    <row r="12812" spans="23:26" x14ac:dyDescent="0.25">
      <c r="W12812" s="104"/>
      <c r="X12812" s="199"/>
      <c r="Y12812" s="62"/>
      <c r="Z12812" s="105"/>
    </row>
    <row r="12813" spans="23:26" x14ac:dyDescent="0.25">
      <c r="W12813" s="104"/>
      <c r="X12813" s="199"/>
      <c r="Y12813" s="62"/>
      <c r="Z12813" s="105"/>
    </row>
    <row r="12814" spans="23:26" x14ac:dyDescent="0.25">
      <c r="W12814" s="104"/>
      <c r="X12814" s="199"/>
      <c r="Y12814" s="62"/>
      <c r="Z12814" s="105"/>
    </row>
    <row r="12815" spans="23:26" x14ac:dyDescent="0.25">
      <c r="W12815" s="104"/>
      <c r="X12815" s="199"/>
      <c r="Y12815" s="62"/>
      <c r="Z12815" s="105"/>
    </row>
    <row r="12816" spans="23:26" x14ac:dyDescent="0.25">
      <c r="W12816" s="104"/>
      <c r="X12816" s="199"/>
      <c r="Y12816" s="62"/>
      <c r="Z12816" s="105"/>
    </row>
    <row r="12817" spans="23:26" x14ac:dyDescent="0.25">
      <c r="W12817" s="104"/>
      <c r="X12817" s="199"/>
      <c r="Y12817" s="62"/>
      <c r="Z12817" s="105"/>
    </row>
    <row r="12818" spans="23:26" x14ac:dyDescent="0.25">
      <c r="W12818" s="104"/>
      <c r="X12818" s="199"/>
      <c r="Y12818" s="62"/>
      <c r="Z12818" s="105"/>
    </row>
    <row r="12819" spans="23:26" x14ac:dyDescent="0.25">
      <c r="W12819" s="104"/>
      <c r="X12819" s="199"/>
      <c r="Y12819" s="62"/>
      <c r="Z12819" s="105"/>
    </row>
    <row r="12820" spans="23:26" x14ac:dyDescent="0.25">
      <c r="W12820" s="104"/>
      <c r="X12820" s="199"/>
      <c r="Y12820" s="62"/>
      <c r="Z12820" s="105"/>
    </row>
    <row r="12821" spans="23:26" x14ac:dyDescent="0.25">
      <c r="W12821" s="104"/>
      <c r="X12821" s="199"/>
      <c r="Y12821" s="62"/>
      <c r="Z12821" s="105"/>
    </row>
    <row r="12822" spans="23:26" x14ac:dyDescent="0.25">
      <c r="W12822" s="104"/>
      <c r="X12822" s="199"/>
      <c r="Y12822" s="62"/>
      <c r="Z12822" s="105"/>
    </row>
    <row r="12823" spans="23:26" x14ac:dyDescent="0.25">
      <c r="W12823" s="104"/>
      <c r="X12823" s="199"/>
      <c r="Y12823" s="62"/>
      <c r="Z12823" s="105"/>
    </row>
    <row r="12824" spans="23:26" x14ac:dyDescent="0.25">
      <c r="W12824" s="104"/>
      <c r="X12824" s="199"/>
      <c r="Y12824" s="62"/>
      <c r="Z12824" s="105"/>
    </row>
    <row r="12825" spans="23:26" x14ac:dyDescent="0.25">
      <c r="W12825" s="104"/>
      <c r="X12825" s="199"/>
      <c r="Y12825" s="62"/>
      <c r="Z12825" s="105"/>
    </row>
    <row r="12826" spans="23:26" x14ac:dyDescent="0.25">
      <c r="W12826" s="104"/>
      <c r="X12826" s="199"/>
      <c r="Y12826" s="62"/>
      <c r="Z12826" s="105"/>
    </row>
    <row r="12827" spans="23:26" x14ac:dyDescent="0.25">
      <c r="W12827" s="104"/>
      <c r="X12827" s="199"/>
      <c r="Y12827" s="62"/>
      <c r="Z12827" s="105"/>
    </row>
    <row r="12828" spans="23:26" x14ac:dyDescent="0.25">
      <c r="W12828" s="104"/>
      <c r="X12828" s="199"/>
      <c r="Y12828" s="62"/>
      <c r="Z12828" s="105"/>
    </row>
    <row r="12829" spans="23:26" x14ac:dyDescent="0.25">
      <c r="W12829" s="104"/>
      <c r="X12829" s="199"/>
      <c r="Y12829" s="62"/>
      <c r="Z12829" s="105"/>
    </row>
    <row r="12830" spans="23:26" x14ac:dyDescent="0.25">
      <c r="W12830" s="104"/>
      <c r="X12830" s="199"/>
      <c r="Y12830" s="62"/>
      <c r="Z12830" s="105"/>
    </row>
    <row r="12831" spans="23:26" x14ac:dyDescent="0.25">
      <c r="W12831" s="104"/>
      <c r="X12831" s="199"/>
      <c r="Y12831" s="62"/>
      <c r="Z12831" s="105"/>
    </row>
    <row r="12832" spans="23:26" x14ac:dyDescent="0.25">
      <c r="W12832" s="104"/>
      <c r="X12832" s="199"/>
      <c r="Y12832" s="62"/>
      <c r="Z12832" s="105"/>
    </row>
    <row r="12833" spans="23:26" x14ac:dyDescent="0.25">
      <c r="W12833" s="104"/>
      <c r="X12833" s="199"/>
      <c r="Y12833" s="62"/>
      <c r="Z12833" s="105"/>
    </row>
    <row r="12834" spans="23:26" x14ac:dyDescent="0.25">
      <c r="W12834" s="104"/>
      <c r="X12834" s="199"/>
      <c r="Y12834" s="62"/>
      <c r="Z12834" s="105"/>
    </row>
    <row r="12835" spans="23:26" x14ac:dyDescent="0.25">
      <c r="W12835" s="104"/>
      <c r="X12835" s="199"/>
      <c r="Y12835" s="62"/>
      <c r="Z12835" s="105"/>
    </row>
    <row r="12836" spans="23:26" x14ac:dyDescent="0.25">
      <c r="W12836" s="104"/>
      <c r="X12836" s="199"/>
      <c r="Y12836" s="62"/>
      <c r="Z12836" s="105"/>
    </row>
    <row r="12837" spans="23:26" x14ac:dyDescent="0.25">
      <c r="W12837" s="104"/>
      <c r="X12837" s="199"/>
      <c r="Y12837" s="62"/>
      <c r="Z12837" s="105"/>
    </row>
    <row r="12838" spans="23:26" x14ac:dyDescent="0.25">
      <c r="W12838" s="104"/>
      <c r="X12838" s="199"/>
      <c r="Y12838" s="62"/>
      <c r="Z12838" s="105"/>
    </row>
    <row r="12839" spans="23:26" x14ac:dyDescent="0.25">
      <c r="W12839" s="104"/>
      <c r="X12839" s="199"/>
      <c r="Y12839" s="62"/>
      <c r="Z12839" s="105"/>
    </row>
    <row r="12840" spans="23:26" x14ac:dyDescent="0.25">
      <c r="W12840" s="104"/>
      <c r="X12840" s="199"/>
      <c r="Y12840" s="62"/>
      <c r="Z12840" s="105"/>
    </row>
    <row r="12841" spans="23:26" x14ac:dyDescent="0.25">
      <c r="W12841" s="104"/>
      <c r="X12841" s="199"/>
      <c r="Y12841" s="62"/>
      <c r="Z12841" s="105"/>
    </row>
    <row r="12842" spans="23:26" x14ac:dyDescent="0.25">
      <c r="W12842" s="104"/>
      <c r="X12842" s="199"/>
      <c r="Y12842" s="62"/>
      <c r="Z12842" s="105"/>
    </row>
    <row r="12843" spans="23:26" x14ac:dyDescent="0.25">
      <c r="W12843" s="104"/>
      <c r="X12843" s="199"/>
      <c r="Y12843" s="62"/>
      <c r="Z12843" s="105"/>
    </row>
    <row r="12844" spans="23:26" x14ac:dyDescent="0.25">
      <c r="W12844" s="104"/>
      <c r="X12844" s="199"/>
      <c r="Y12844" s="62"/>
      <c r="Z12844" s="105"/>
    </row>
    <row r="12845" spans="23:26" x14ac:dyDescent="0.25">
      <c r="W12845" s="104"/>
      <c r="X12845" s="199"/>
      <c r="Y12845" s="62"/>
      <c r="Z12845" s="105"/>
    </row>
    <row r="12846" spans="23:26" x14ac:dyDescent="0.25">
      <c r="W12846" s="104"/>
      <c r="X12846" s="199"/>
      <c r="Y12846" s="62"/>
      <c r="Z12846" s="105"/>
    </row>
    <row r="12847" spans="23:26" x14ac:dyDescent="0.25">
      <c r="W12847" s="104"/>
      <c r="X12847" s="199"/>
      <c r="Y12847" s="62"/>
      <c r="Z12847" s="105"/>
    </row>
    <row r="12848" spans="23:26" x14ac:dyDescent="0.25">
      <c r="W12848" s="104"/>
      <c r="X12848" s="199"/>
      <c r="Y12848" s="62"/>
      <c r="Z12848" s="105"/>
    </row>
    <row r="12849" spans="23:26" x14ac:dyDescent="0.25">
      <c r="W12849" s="104"/>
      <c r="X12849" s="199"/>
      <c r="Y12849" s="62"/>
      <c r="Z12849" s="105"/>
    </row>
    <row r="12850" spans="23:26" x14ac:dyDescent="0.25">
      <c r="W12850" s="104"/>
      <c r="X12850" s="199"/>
      <c r="Y12850" s="62"/>
      <c r="Z12850" s="105"/>
    </row>
    <row r="12851" spans="23:26" x14ac:dyDescent="0.25">
      <c r="W12851" s="104"/>
      <c r="X12851" s="199"/>
      <c r="Y12851" s="62"/>
      <c r="Z12851" s="105"/>
    </row>
    <row r="12852" spans="23:26" x14ac:dyDescent="0.25">
      <c r="W12852" s="104"/>
      <c r="X12852" s="199"/>
      <c r="Y12852" s="62"/>
      <c r="Z12852" s="105"/>
    </row>
    <row r="12853" spans="23:26" x14ac:dyDescent="0.25">
      <c r="W12853" s="104"/>
      <c r="X12853" s="199"/>
      <c r="Y12853" s="62"/>
      <c r="Z12853" s="105"/>
    </row>
    <row r="12854" spans="23:26" x14ac:dyDescent="0.25">
      <c r="W12854" s="104"/>
      <c r="X12854" s="199"/>
      <c r="Y12854" s="62"/>
      <c r="Z12854" s="105"/>
    </row>
    <row r="12855" spans="23:26" x14ac:dyDescent="0.25">
      <c r="W12855" s="104"/>
      <c r="X12855" s="199"/>
      <c r="Y12855" s="62"/>
      <c r="Z12855" s="105"/>
    </row>
    <row r="12856" spans="23:26" x14ac:dyDescent="0.25">
      <c r="W12856" s="104"/>
      <c r="X12856" s="199"/>
      <c r="Y12856" s="62"/>
      <c r="Z12856" s="105"/>
    </row>
    <row r="12857" spans="23:26" x14ac:dyDescent="0.25">
      <c r="W12857" s="104"/>
      <c r="X12857" s="199"/>
      <c r="Y12857" s="62"/>
      <c r="Z12857" s="105"/>
    </row>
    <row r="12858" spans="23:26" x14ac:dyDescent="0.25">
      <c r="W12858" s="104"/>
      <c r="X12858" s="199"/>
      <c r="Y12858" s="62"/>
      <c r="Z12858" s="105"/>
    </row>
    <row r="12859" spans="23:26" x14ac:dyDescent="0.25">
      <c r="W12859" s="104"/>
      <c r="X12859" s="199"/>
      <c r="Y12859" s="62"/>
      <c r="Z12859" s="105"/>
    </row>
    <row r="12860" spans="23:26" x14ac:dyDescent="0.25">
      <c r="W12860" s="104"/>
      <c r="X12860" s="199"/>
      <c r="Y12860" s="62"/>
      <c r="Z12860" s="105"/>
    </row>
    <row r="12861" spans="23:26" x14ac:dyDescent="0.25">
      <c r="W12861" s="104"/>
      <c r="X12861" s="199"/>
      <c r="Y12861" s="62"/>
      <c r="Z12861" s="105"/>
    </row>
    <row r="12862" spans="23:26" x14ac:dyDescent="0.25">
      <c r="W12862" s="104"/>
      <c r="X12862" s="199"/>
      <c r="Y12862" s="62"/>
      <c r="Z12862" s="105"/>
    </row>
    <row r="12863" spans="23:26" x14ac:dyDescent="0.25">
      <c r="W12863" s="104"/>
      <c r="X12863" s="199"/>
      <c r="Y12863" s="62"/>
      <c r="Z12863" s="105"/>
    </row>
    <row r="12864" spans="23:26" x14ac:dyDescent="0.25">
      <c r="W12864" s="104"/>
      <c r="X12864" s="199"/>
      <c r="Y12864" s="62"/>
      <c r="Z12864" s="105"/>
    </row>
    <row r="12865" spans="23:26" x14ac:dyDescent="0.25">
      <c r="W12865" s="104"/>
      <c r="X12865" s="199"/>
      <c r="Y12865" s="62"/>
      <c r="Z12865" s="105"/>
    </row>
    <row r="12866" spans="23:26" x14ac:dyDescent="0.25">
      <c r="W12866" s="104"/>
      <c r="X12866" s="199"/>
      <c r="Y12866" s="62"/>
      <c r="Z12866" s="105"/>
    </row>
    <row r="12867" spans="23:26" x14ac:dyDescent="0.25">
      <c r="W12867" s="104"/>
      <c r="X12867" s="199"/>
      <c r="Y12867" s="62"/>
      <c r="Z12867" s="105"/>
    </row>
    <row r="12868" spans="23:26" x14ac:dyDescent="0.25">
      <c r="W12868" s="104"/>
      <c r="X12868" s="199"/>
      <c r="Y12868" s="62"/>
      <c r="Z12868" s="105"/>
    </row>
    <row r="12869" spans="23:26" x14ac:dyDescent="0.25">
      <c r="W12869" s="104"/>
      <c r="X12869" s="199"/>
      <c r="Y12869" s="62"/>
      <c r="Z12869" s="105"/>
    </row>
    <row r="12870" spans="23:26" x14ac:dyDescent="0.25">
      <c r="W12870" s="104"/>
      <c r="X12870" s="199"/>
      <c r="Y12870" s="62"/>
      <c r="Z12870" s="105"/>
    </row>
    <row r="12871" spans="23:26" x14ac:dyDescent="0.25">
      <c r="W12871" s="104"/>
      <c r="X12871" s="199"/>
      <c r="Y12871" s="62"/>
      <c r="Z12871" s="105"/>
    </row>
    <row r="12872" spans="23:26" x14ac:dyDescent="0.25">
      <c r="W12872" s="104"/>
      <c r="X12872" s="199"/>
      <c r="Y12872" s="62"/>
      <c r="Z12872" s="105"/>
    </row>
    <row r="12873" spans="23:26" x14ac:dyDescent="0.25">
      <c r="W12873" s="104"/>
      <c r="X12873" s="199"/>
      <c r="Y12873" s="62"/>
      <c r="Z12873" s="105"/>
    </row>
    <row r="12874" spans="23:26" x14ac:dyDescent="0.25">
      <c r="W12874" s="104"/>
      <c r="X12874" s="199"/>
      <c r="Y12874" s="62"/>
      <c r="Z12874" s="105"/>
    </row>
    <row r="12875" spans="23:26" x14ac:dyDescent="0.25">
      <c r="W12875" s="104"/>
      <c r="X12875" s="199"/>
      <c r="Y12875" s="62"/>
      <c r="Z12875" s="105"/>
    </row>
    <row r="12876" spans="23:26" x14ac:dyDescent="0.25">
      <c r="W12876" s="104"/>
      <c r="X12876" s="199"/>
      <c r="Y12876" s="62"/>
      <c r="Z12876" s="105"/>
    </row>
    <row r="12877" spans="23:26" x14ac:dyDescent="0.25">
      <c r="W12877" s="104"/>
      <c r="X12877" s="199"/>
      <c r="Y12877" s="62"/>
      <c r="Z12877" s="105"/>
    </row>
    <row r="12878" spans="23:26" x14ac:dyDescent="0.25">
      <c r="W12878" s="104"/>
      <c r="X12878" s="199"/>
      <c r="Y12878" s="62"/>
      <c r="Z12878" s="105"/>
    </row>
    <row r="12879" spans="23:26" x14ac:dyDescent="0.25">
      <c r="W12879" s="104"/>
      <c r="X12879" s="199"/>
      <c r="Y12879" s="62"/>
      <c r="Z12879" s="105"/>
    </row>
    <row r="12880" spans="23:26" x14ac:dyDescent="0.25">
      <c r="W12880" s="104"/>
      <c r="X12880" s="199"/>
      <c r="Y12880" s="62"/>
      <c r="Z12880" s="105"/>
    </row>
    <row r="12881" spans="23:26" x14ac:dyDescent="0.25">
      <c r="W12881" s="104"/>
      <c r="X12881" s="199"/>
      <c r="Y12881" s="62"/>
      <c r="Z12881" s="105"/>
    </row>
    <row r="12882" spans="23:26" x14ac:dyDescent="0.25">
      <c r="W12882" s="104"/>
      <c r="X12882" s="199"/>
      <c r="Y12882" s="62"/>
      <c r="Z12882" s="105"/>
    </row>
    <row r="12883" spans="23:26" x14ac:dyDescent="0.25">
      <c r="W12883" s="104"/>
      <c r="X12883" s="199"/>
      <c r="Y12883" s="62"/>
      <c r="Z12883" s="105"/>
    </row>
    <row r="12884" spans="23:26" x14ac:dyDescent="0.25">
      <c r="W12884" s="104"/>
      <c r="X12884" s="199"/>
      <c r="Y12884" s="62"/>
      <c r="Z12884" s="105"/>
    </row>
    <row r="12885" spans="23:26" x14ac:dyDescent="0.25">
      <c r="W12885" s="104"/>
      <c r="X12885" s="199"/>
      <c r="Y12885" s="62"/>
      <c r="Z12885" s="105"/>
    </row>
    <row r="12886" spans="23:26" x14ac:dyDescent="0.25">
      <c r="W12886" s="104"/>
      <c r="X12886" s="199"/>
      <c r="Y12886" s="62"/>
      <c r="Z12886" s="105"/>
    </row>
    <row r="12887" spans="23:26" x14ac:dyDescent="0.25">
      <c r="W12887" s="104"/>
      <c r="X12887" s="199"/>
      <c r="Y12887" s="62"/>
      <c r="Z12887" s="105"/>
    </row>
    <row r="12888" spans="23:26" x14ac:dyDescent="0.25">
      <c r="W12888" s="104"/>
      <c r="X12888" s="199"/>
      <c r="Y12888" s="62"/>
      <c r="Z12888" s="105"/>
    </row>
    <row r="12889" spans="23:26" x14ac:dyDescent="0.25">
      <c r="W12889" s="104"/>
      <c r="X12889" s="199"/>
      <c r="Y12889" s="62"/>
      <c r="Z12889" s="105"/>
    </row>
    <row r="12890" spans="23:26" x14ac:dyDescent="0.25">
      <c r="W12890" s="104"/>
      <c r="X12890" s="199"/>
      <c r="Y12890" s="62"/>
      <c r="Z12890" s="105"/>
    </row>
    <row r="12891" spans="23:26" x14ac:dyDescent="0.25">
      <c r="W12891" s="104"/>
      <c r="X12891" s="199"/>
      <c r="Y12891" s="62"/>
      <c r="Z12891" s="105"/>
    </row>
    <row r="12892" spans="23:26" x14ac:dyDescent="0.25">
      <c r="W12892" s="104"/>
      <c r="X12892" s="199"/>
      <c r="Y12892" s="62"/>
      <c r="Z12892" s="105"/>
    </row>
    <row r="12893" spans="23:26" x14ac:dyDescent="0.25">
      <c r="W12893" s="104"/>
      <c r="X12893" s="199"/>
      <c r="Y12893" s="62"/>
      <c r="Z12893" s="105"/>
    </row>
    <row r="12894" spans="23:26" x14ac:dyDescent="0.25">
      <c r="W12894" s="104"/>
      <c r="X12894" s="199"/>
      <c r="Y12894" s="62"/>
      <c r="Z12894" s="105"/>
    </row>
    <row r="12895" spans="23:26" x14ac:dyDescent="0.25">
      <c r="W12895" s="104"/>
      <c r="X12895" s="199"/>
      <c r="Y12895" s="62"/>
      <c r="Z12895" s="105"/>
    </row>
    <row r="12896" spans="23:26" x14ac:dyDescent="0.25">
      <c r="W12896" s="104"/>
      <c r="X12896" s="199"/>
      <c r="Y12896" s="62"/>
      <c r="Z12896" s="105"/>
    </row>
    <row r="12897" spans="23:26" x14ac:dyDescent="0.25">
      <c r="W12897" s="104"/>
      <c r="X12897" s="199"/>
      <c r="Y12897" s="62"/>
      <c r="Z12897" s="105"/>
    </row>
    <row r="12898" spans="23:26" x14ac:dyDescent="0.25">
      <c r="W12898" s="104"/>
      <c r="X12898" s="199"/>
      <c r="Y12898" s="62"/>
      <c r="Z12898" s="105"/>
    </row>
    <row r="12899" spans="23:26" x14ac:dyDescent="0.25">
      <c r="W12899" s="104"/>
      <c r="X12899" s="199"/>
      <c r="Y12899" s="62"/>
      <c r="Z12899" s="105"/>
    </row>
    <row r="12900" spans="23:26" x14ac:dyDescent="0.25">
      <c r="W12900" s="104"/>
      <c r="X12900" s="199"/>
      <c r="Y12900" s="62"/>
      <c r="Z12900" s="105"/>
    </row>
    <row r="12901" spans="23:26" x14ac:dyDescent="0.25">
      <c r="W12901" s="104"/>
      <c r="X12901" s="199"/>
      <c r="Y12901" s="62"/>
      <c r="Z12901" s="105"/>
    </row>
    <row r="12902" spans="23:26" x14ac:dyDescent="0.25">
      <c r="W12902" s="104"/>
      <c r="X12902" s="199"/>
      <c r="Y12902" s="62"/>
      <c r="Z12902" s="105"/>
    </row>
    <row r="12903" spans="23:26" x14ac:dyDescent="0.25">
      <c r="W12903" s="104"/>
      <c r="X12903" s="199"/>
      <c r="Y12903" s="62"/>
      <c r="Z12903" s="105"/>
    </row>
    <row r="12904" spans="23:26" x14ac:dyDescent="0.25">
      <c r="W12904" s="104"/>
      <c r="X12904" s="199"/>
      <c r="Y12904" s="62"/>
      <c r="Z12904" s="105"/>
    </row>
    <row r="12905" spans="23:26" x14ac:dyDescent="0.25">
      <c r="W12905" s="104"/>
      <c r="X12905" s="199"/>
      <c r="Y12905" s="62"/>
      <c r="Z12905" s="105"/>
    </row>
    <row r="12906" spans="23:26" x14ac:dyDescent="0.25">
      <c r="W12906" s="104"/>
      <c r="X12906" s="199"/>
      <c r="Y12906" s="62"/>
      <c r="Z12906" s="105"/>
    </row>
    <row r="12907" spans="23:26" x14ac:dyDescent="0.25">
      <c r="W12907" s="104"/>
      <c r="X12907" s="199"/>
      <c r="Y12907" s="62"/>
      <c r="Z12907" s="105"/>
    </row>
    <row r="12908" spans="23:26" x14ac:dyDescent="0.25">
      <c r="W12908" s="104"/>
      <c r="X12908" s="199"/>
      <c r="Y12908" s="62"/>
      <c r="Z12908" s="105"/>
    </row>
    <row r="12909" spans="23:26" x14ac:dyDescent="0.25">
      <c r="W12909" s="104"/>
      <c r="X12909" s="199"/>
      <c r="Y12909" s="62"/>
      <c r="Z12909" s="105"/>
    </row>
    <row r="12910" spans="23:26" x14ac:dyDescent="0.25">
      <c r="W12910" s="104"/>
      <c r="X12910" s="199"/>
      <c r="Y12910" s="62"/>
      <c r="Z12910" s="105"/>
    </row>
    <row r="12911" spans="23:26" x14ac:dyDescent="0.25">
      <c r="W12911" s="104"/>
      <c r="X12911" s="199"/>
      <c r="Y12911" s="62"/>
      <c r="Z12911" s="105"/>
    </row>
    <row r="12912" spans="23:26" x14ac:dyDescent="0.25">
      <c r="W12912" s="104"/>
      <c r="X12912" s="199"/>
      <c r="Y12912" s="62"/>
      <c r="Z12912" s="105"/>
    </row>
    <row r="12913" spans="23:26" x14ac:dyDescent="0.25">
      <c r="W12913" s="104"/>
      <c r="X12913" s="199"/>
      <c r="Y12913" s="62"/>
      <c r="Z12913" s="105"/>
    </row>
    <row r="12914" spans="23:26" x14ac:dyDescent="0.25">
      <c r="W12914" s="104"/>
      <c r="X12914" s="199"/>
      <c r="Y12914" s="62"/>
      <c r="Z12914" s="105"/>
    </row>
    <row r="12915" spans="23:26" x14ac:dyDescent="0.25">
      <c r="W12915" s="104"/>
      <c r="X12915" s="199"/>
      <c r="Y12915" s="62"/>
      <c r="Z12915" s="105"/>
    </row>
    <row r="12916" spans="23:26" x14ac:dyDescent="0.25">
      <c r="W12916" s="104"/>
      <c r="X12916" s="199"/>
      <c r="Y12916" s="62"/>
      <c r="Z12916" s="105"/>
    </row>
    <row r="12917" spans="23:26" x14ac:dyDescent="0.25">
      <c r="W12917" s="104"/>
      <c r="X12917" s="199"/>
      <c r="Y12917" s="62"/>
      <c r="Z12917" s="105"/>
    </row>
    <row r="12918" spans="23:26" x14ac:dyDescent="0.25">
      <c r="W12918" s="104"/>
      <c r="X12918" s="199"/>
      <c r="Y12918" s="62"/>
      <c r="Z12918" s="105"/>
    </row>
    <row r="12919" spans="23:26" x14ac:dyDescent="0.25">
      <c r="W12919" s="104"/>
      <c r="X12919" s="199"/>
      <c r="Y12919" s="62"/>
      <c r="Z12919" s="105"/>
    </row>
    <row r="12920" spans="23:26" x14ac:dyDescent="0.25">
      <c r="W12920" s="104"/>
      <c r="X12920" s="199"/>
      <c r="Y12920" s="62"/>
      <c r="Z12920" s="105"/>
    </row>
    <row r="12921" spans="23:26" x14ac:dyDescent="0.25">
      <c r="W12921" s="104"/>
      <c r="X12921" s="199"/>
      <c r="Y12921" s="62"/>
      <c r="Z12921" s="105"/>
    </row>
    <row r="12922" spans="23:26" x14ac:dyDescent="0.25">
      <c r="W12922" s="104"/>
      <c r="X12922" s="199"/>
      <c r="Y12922" s="62"/>
      <c r="Z12922" s="105"/>
    </row>
    <row r="12923" spans="23:26" x14ac:dyDescent="0.25">
      <c r="W12923" s="104"/>
      <c r="X12923" s="199"/>
      <c r="Y12923" s="62"/>
      <c r="Z12923" s="105"/>
    </row>
    <row r="12924" spans="23:26" x14ac:dyDescent="0.25">
      <c r="W12924" s="104"/>
      <c r="X12924" s="199"/>
      <c r="Y12924" s="62"/>
      <c r="Z12924" s="105"/>
    </row>
    <row r="12925" spans="23:26" x14ac:dyDescent="0.25">
      <c r="W12925" s="104"/>
      <c r="X12925" s="199"/>
      <c r="Y12925" s="62"/>
      <c r="Z12925" s="105"/>
    </row>
    <row r="12926" spans="23:26" x14ac:dyDescent="0.25">
      <c r="W12926" s="104"/>
      <c r="X12926" s="199"/>
      <c r="Y12926" s="62"/>
      <c r="Z12926" s="105"/>
    </row>
    <row r="12927" spans="23:26" x14ac:dyDescent="0.25">
      <c r="W12927" s="104"/>
      <c r="X12927" s="199"/>
      <c r="Y12927" s="62"/>
      <c r="Z12927" s="105"/>
    </row>
    <row r="12928" spans="23:26" x14ac:dyDescent="0.25">
      <c r="W12928" s="104"/>
      <c r="X12928" s="199"/>
      <c r="Y12928" s="62"/>
      <c r="Z12928" s="105"/>
    </row>
    <row r="12929" spans="23:26" x14ac:dyDescent="0.25">
      <c r="W12929" s="104"/>
      <c r="X12929" s="199"/>
      <c r="Y12929" s="62"/>
      <c r="Z12929" s="105"/>
    </row>
    <row r="12930" spans="23:26" x14ac:dyDescent="0.25">
      <c r="W12930" s="104"/>
      <c r="X12930" s="199"/>
      <c r="Y12930" s="62"/>
      <c r="Z12930" s="105"/>
    </row>
    <row r="12931" spans="23:26" x14ac:dyDescent="0.25">
      <c r="W12931" s="104"/>
      <c r="X12931" s="199"/>
      <c r="Y12931" s="62"/>
      <c r="Z12931" s="105"/>
    </row>
    <row r="12932" spans="23:26" x14ac:dyDescent="0.25">
      <c r="W12932" s="104"/>
      <c r="X12932" s="199"/>
      <c r="Y12932" s="62"/>
      <c r="Z12932" s="105"/>
    </row>
    <row r="12933" spans="23:26" x14ac:dyDescent="0.25">
      <c r="W12933" s="104"/>
      <c r="X12933" s="199"/>
      <c r="Y12933" s="62"/>
      <c r="Z12933" s="105"/>
    </row>
    <row r="12934" spans="23:26" x14ac:dyDescent="0.25">
      <c r="W12934" s="104"/>
      <c r="X12934" s="199"/>
      <c r="Y12934" s="62"/>
      <c r="Z12934" s="105"/>
    </row>
    <row r="12935" spans="23:26" x14ac:dyDescent="0.25">
      <c r="W12935" s="104"/>
      <c r="X12935" s="199"/>
      <c r="Y12935" s="62"/>
      <c r="Z12935" s="105"/>
    </row>
    <row r="12936" spans="23:26" x14ac:dyDescent="0.25">
      <c r="W12936" s="104"/>
      <c r="X12936" s="199"/>
      <c r="Y12936" s="62"/>
      <c r="Z12936" s="105"/>
    </row>
    <row r="12937" spans="23:26" x14ac:dyDescent="0.25">
      <c r="W12937" s="104"/>
      <c r="X12937" s="199"/>
      <c r="Y12937" s="62"/>
      <c r="Z12937" s="105"/>
    </row>
    <row r="12938" spans="23:26" x14ac:dyDescent="0.25">
      <c r="W12938" s="104"/>
      <c r="X12938" s="199"/>
      <c r="Y12938" s="62"/>
      <c r="Z12938" s="105"/>
    </row>
    <row r="12939" spans="23:26" x14ac:dyDescent="0.25">
      <c r="W12939" s="104"/>
      <c r="X12939" s="199"/>
      <c r="Y12939" s="62"/>
      <c r="Z12939" s="105"/>
    </row>
    <row r="12940" spans="23:26" x14ac:dyDescent="0.25">
      <c r="W12940" s="104"/>
      <c r="X12940" s="199"/>
      <c r="Y12940" s="62"/>
      <c r="Z12940" s="105"/>
    </row>
    <row r="12941" spans="23:26" x14ac:dyDescent="0.25">
      <c r="W12941" s="104"/>
      <c r="X12941" s="199"/>
      <c r="Y12941" s="62"/>
      <c r="Z12941" s="105"/>
    </row>
    <row r="12942" spans="23:26" x14ac:dyDescent="0.25">
      <c r="W12942" s="104"/>
      <c r="X12942" s="199"/>
      <c r="Y12942" s="62"/>
      <c r="Z12942" s="105"/>
    </row>
    <row r="12943" spans="23:26" x14ac:dyDescent="0.25">
      <c r="W12943" s="104"/>
      <c r="X12943" s="199"/>
      <c r="Y12943" s="62"/>
      <c r="Z12943" s="105"/>
    </row>
    <row r="12944" spans="23:26" x14ac:dyDescent="0.25">
      <c r="W12944" s="104"/>
      <c r="X12944" s="199"/>
      <c r="Y12944" s="62"/>
      <c r="Z12944" s="105"/>
    </row>
    <row r="12945" spans="23:26" x14ac:dyDescent="0.25">
      <c r="W12945" s="104"/>
      <c r="X12945" s="199"/>
      <c r="Y12945" s="62"/>
      <c r="Z12945" s="105"/>
    </row>
    <row r="12946" spans="23:26" x14ac:dyDescent="0.25">
      <c r="W12946" s="104"/>
      <c r="X12946" s="199"/>
      <c r="Y12946" s="62"/>
      <c r="Z12946" s="105"/>
    </row>
    <row r="12947" spans="23:26" x14ac:dyDescent="0.25">
      <c r="W12947" s="104"/>
      <c r="X12947" s="199"/>
      <c r="Y12947" s="62"/>
      <c r="Z12947" s="105"/>
    </row>
    <row r="12948" spans="23:26" x14ac:dyDescent="0.25">
      <c r="W12948" s="104"/>
      <c r="X12948" s="199"/>
      <c r="Y12948" s="62"/>
      <c r="Z12948" s="105"/>
    </row>
    <row r="12949" spans="23:26" x14ac:dyDescent="0.25">
      <c r="W12949" s="104"/>
      <c r="X12949" s="199"/>
      <c r="Y12949" s="62"/>
      <c r="Z12949" s="105"/>
    </row>
    <row r="12950" spans="23:26" x14ac:dyDescent="0.25">
      <c r="W12950" s="104"/>
      <c r="X12950" s="199"/>
      <c r="Y12950" s="62"/>
      <c r="Z12950" s="105"/>
    </row>
    <row r="12951" spans="23:26" x14ac:dyDescent="0.25">
      <c r="W12951" s="104"/>
      <c r="X12951" s="199"/>
      <c r="Y12951" s="62"/>
      <c r="Z12951" s="105"/>
    </row>
    <row r="12952" spans="23:26" x14ac:dyDescent="0.25">
      <c r="W12952" s="104"/>
      <c r="X12952" s="199"/>
      <c r="Y12952" s="62"/>
      <c r="Z12952" s="105"/>
    </row>
    <row r="12953" spans="23:26" x14ac:dyDescent="0.25">
      <c r="W12953" s="104"/>
      <c r="X12953" s="199"/>
      <c r="Y12953" s="62"/>
      <c r="Z12953" s="105"/>
    </row>
    <row r="12954" spans="23:26" x14ac:dyDescent="0.25">
      <c r="W12954" s="104"/>
      <c r="X12954" s="199"/>
      <c r="Y12954" s="62"/>
      <c r="Z12954" s="105"/>
    </row>
    <row r="12955" spans="23:26" x14ac:dyDescent="0.25">
      <c r="W12955" s="104"/>
      <c r="X12955" s="199"/>
      <c r="Y12955" s="62"/>
      <c r="Z12955" s="105"/>
    </row>
    <row r="12956" spans="23:26" x14ac:dyDescent="0.25">
      <c r="W12956" s="104"/>
      <c r="X12956" s="199"/>
      <c r="Y12956" s="62"/>
      <c r="Z12956" s="105"/>
    </row>
    <row r="12957" spans="23:26" x14ac:dyDescent="0.25">
      <c r="W12957" s="104"/>
      <c r="X12957" s="199"/>
      <c r="Y12957" s="62"/>
      <c r="Z12957" s="105"/>
    </row>
    <row r="12958" spans="23:26" x14ac:dyDescent="0.25">
      <c r="W12958" s="104"/>
      <c r="X12958" s="199"/>
      <c r="Y12958" s="62"/>
      <c r="Z12958" s="105"/>
    </row>
    <row r="12959" spans="23:26" x14ac:dyDescent="0.25">
      <c r="W12959" s="104"/>
      <c r="X12959" s="199"/>
      <c r="Y12959" s="62"/>
      <c r="Z12959" s="105"/>
    </row>
    <row r="12960" spans="23:26" x14ac:dyDescent="0.25">
      <c r="W12960" s="104"/>
      <c r="X12960" s="199"/>
      <c r="Y12960" s="62"/>
      <c r="Z12960" s="105"/>
    </row>
    <row r="12961" spans="23:26" x14ac:dyDescent="0.25">
      <c r="W12961" s="104"/>
      <c r="X12961" s="199"/>
      <c r="Y12961" s="62"/>
      <c r="Z12961" s="105"/>
    </row>
    <row r="12962" spans="23:26" x14ac:dyDescent="0.25">
      <c r="W12962" s="104"/>
      <c r="X12962" s="199"/>
      <c r="Y12962" s="62"/>
      <c r="Z12962" s="105"/>
    </row>
    <row r="12963" spans="23:26" x14ac:dyDescent="0.25">
      <c r="W12963" s="104"/>
      <c r="X12963" s="199"/>
      <c r="Y12963" s="62"/>
      <c r="Z12963" s="105"/>
    </row>
    <row r="12964" spans="23:26" x14ac:dyDescent="0.25">
      <c r="W12964" s="104"/>
      <c r="X12964" s="199"/>
      <c r="Y12964" s="62"/>
      <c r="Z12964" s="105"/>
    </row>
    <row r="12965" spans="23:26" x14ac:dyDescent="0.25">
      <c r="W12965" s="104"/>
      <c r="X12965" s="199"/>
      <c r="Y12965" s="62"/>
      <c r="Z12965" s="105"/>
    </row>
    <row r="12966" spans="23:26" x14ac:dyDescent="0.25">
      <c r="W12966" s="104"/>
      <c r="X12966" s="199"/>
      <c r="Y12966" s="62"/>
      <c r="Z12966" s="105"/>
    </row>
    <row r="12967" spans="23:26" x14ac:dyDescent="0.25">
      <c r="W12967" s="104"/>
      <c r="X12967" s="199"/>
      <c r="Y12967" s="62"/>
      <c r="Z12967" s="105"/>
    </row>
    <row r="12968" spans="23:26" x14ac:dyDescent="0.25">
      <c r="W12968" s="104"/>
      <c r="X12968" s="199"/>
      <c r="Y12968" s="62"/>
      <c r="Z12968" s="105"/>
    </row>
    <row r="12969" spans="23:26" x14ac:dyDescent="0.25">
      <c r="W12969" s="104"/>
      <c r="X12969" s="199"/>
      <c r="Y12969" s="62"/>
      <c r="Z12969" s="105"/>
    </row>
    <row r="12970" spans="23:26" x14ac:dyDescent="0.25">
      <c r="W12970" s="104"/>
      <c r="X12970" s="199"/>
      <c r="Y12970" s="62"/>
      <c r="Z12970" s="105"/>
    </row>
    <row r="12971" spans="23:26" x14ac:dyDescent="0.25">
      <c r="W12971" s="104"/>
      <c r="X12971" s="199"/>
      <c r="Y12971" s="62"/>
      <c r="Z12971" s="105"/>
    </row>
    <row r="12972" spans="23:26" x14ac:dyDescent="0.25">
      <c r="W12972" s="104"/>
      <c r="X12972" s="199"/>
      <c r="Y12972" s="62"/>
      <c r="Z12972" s="105"/>
    </row>
    <row r="12973" spans="23:26" x14ac:dyDescent="0.25">
      <c r="W12973" s="104"/>
      <c r="X12973" s="199"/>
      <c r="Y12973" s="62"/>
      <c r="Z12973" s="105"/>
    </row>
    <row r="12974" spans="23:26" x14ac:dyDescent="0.25">
      <c r="W12974" s="104"/>
      <c r="X12974" s="199"/>
      <c r="Y12974" s="62"/>
      <c r="Z12974" s="105"/>
    </row>
    <row r="12975" spans="23:26" x14ac:dyDescent="0.25">
      <c r="W12975" s="104"/>
      <c r="X12975" s="199"/>
      <c r="Y12975" s="62"/>
      <c r="Z12975" s="105"/>
    </row>
    <row r="12976" spans="23:26" x14ac:dyDescent="0.25">
      <c r="W12976" s="104"/>
      <c r="X12976" s="199"/>
      <c r="Y12976" s="62"/>
      <c r="Z12976" s="105"/>
    </row>
    <row r="12977" spans="23:26" x14ac:dyDescent="0.25">
      <c r="W12977" s="104"/>
      <c r="X12977" s="199"/>
      <c r="Y12977" s="62"/>
      <c r="Z12977" s="105"/>
    </row>
    <row r="12978" spans="23:26" x14ac:dyDescent="0.25">
      <c r="W12978" s="104"/>
      <c r="X12978" s="199"/>
      <c r="Y12978" s="62"/>
      <c r="Z12978" s="105"/>
    </row>
    <row r="12979" spans="23:26" x14ac:dyDescent="0.25">
      <c r="W12979" s="104"/>
      <c r="X12979" s="199"/>
      <c r="Y12979" s="62"/>
      <c r="Z12979" s="105"/>
    </row>
    <row r="12980" spans="23:26" x14ac:dyDescent="0.25">
      <c r="W12980" s="104"/>
      <c r="X12980" s="199"/>
      <c r="Y12980" s="62"/>
      <c r="Z12980" s="105"/>
    </row>
    <row r="12981" spans="23:26" x14ac:dyDescent="0.25">
      <c r="W12981" s="104"/>
      <c r="X12981" s="199"/>
      <c r="Y12981" s="62"/>
      <c r="Z12981" s="105"/>
    </row>
    <row r="12982" spans="23:26" x14ac:dyDescent="0.25">
      <c r="W12982" s="104"/>
      <c r="X12982" s="199"/>
      <c r="Y12982" s="62"/>
      <c r="Z12982" s="105"/>
    </row>
    <row r="12983" spans="23:26" x14ac:dyDescent="0.25">
      <c r="W12983" s="104"/>
      <c r="X12983" s="199"/>
      <c r="Y12983" s="62"/>
      <c r="Z12983" s="105"/>
    </row>
    <row r="12984" spans="23:26" x14ac:dyDescent="0.25">
      <c r="W12984" s="104"/>
      <c r="X12984" s="199"/>
      <c r="Y12984" s="62"/>
      <c r="Z12984" s="105"/>
    </row>
    <row r="12985" spans="23:26" x14ac:dyDescent="0.25">
      <c r="W12985" s="104"/>
      <c r="X12985" s="199"/>
      <c r="Y12985" s="62"/>
      <c r="Z12985" s="105"/>
    </row>
    <row r="12986" spans="23:26" x14ac:dyDescent="0.25">
      <c r="W12986" s="104"/>
      <c r="X12986" s="199"/>
      <c r="Y12986" s="62"/>
      <c r="Z12986" s="105"/>
    </row>
    <row r="12987" spans="23:26" x14ac:dyDescent="0.25">
      <c r="W12987" s="104"/>
      <c r="X12987" s="199"/>
      <c r="Y12987" s="62"/>
      <c r="Z12987" s="105"/>
    </row>
    <row r="12988" spans="23:26" x14ac:dyDescent="0.25">
      <c r="W12988" s="104"/>
      <c r="X12988" s="199"/>
      <c r="Y12988" s="62"/>
      <c r="Z12988" s="105"/>
    </row>
    <row r="12989" spans="23:26" x14ac:dyDescent="0.25">
      <c r="W12989" s="104"/>
      <c r="X12989" s="199"/>
      <c r="Y12989" s="62"/>
      <c r="Z12989" s="105"/>
    </row>
    <row r="12990" spans="23:26" x14ac:dyDescent="0.25">
      <c r="W12990" s="104"/>
      <c r="X12990" s="199"/>
      <c r="Y12990" s="62"/>
      <c r="Z12990" s="105"/>
    </row>
    <row r="12991" spans="23:26" x14ac:dyDescent="0.25">
      <c r="W12991" s="104"/>
      <c r="X12991" s="199"/>
      <c r="Y12991" s="62"/>
      <c r="Z12991" s="105"/>
    </row>
    <row r="12992" spans="23:26" x14ac:dyDescent="0.25">
      <c r="W12992" s="104"/>
      <c r="X12992" s="199"/>
      <c r="Y12992" s="62"/>
      <c r="Z12992" s="105"/>
    </row>
    <row r="12993" spans="23:26" x14ac:dyDescent="0.25">
      <c r="W12993" s="104"/>
      <c r="X12993" s="199"/>
      <c r="Y12993" s="62"/>
      <c r="Z12993" s="105"/>
    </row>
    <row r="12994" spans="23:26" x14ac:dyDescent="0.25">
      <c r="W12994" s="104"/>
      <c r="X12994" s="199"/>
      <c r="Y12994" s="62"/>
      <c r="Z12994" s="105"/>
    </row>
    <row r="12995" spans="23:26" x14ac:dyDescent="0.25">
      <c r="W12995" s="104"/>
      <c r="X12995" s="199"/>
      <c r="Y12995" s="62"/>
      <c r="Z12995" s="105"/>
    </row>
    <row r="12996" spans="23:26" x14ac:dyDescent="0.25">
      <c r="W12996" s="104"/>
      <c r="X12996" s="199"/>
      <c r="Y12996" s="62"/>
      <c r="Z12996" s="105"/>
    </row>
    <row r="12997" spans="23:26" x14ac:dyDescent="0.25">
      <c r="W12997" s="104"/>
      <c r="X12997" s="199"/>
      <c r="Y12997" s="62"/>
      <c r="Z12997" s="105"/>
    </row>
    <row r="12998" spans="23:26" x14ac:dyDescent="0.25">
      <c r="W12998" s="104"/>
      <c r="X12998" s="199"/>
      <c r="Y12998" s="62"/>
      <c r="Z12998" s="105"/>
    </row>
    <row r="12999" spans="23:26" x14ac:dyDescent="0.25">
      <c r="W12999" s="104"/>
      <c r="X12999" s="199"/>
      <c r="Y12999" s="62"/>
      <c r="Z12999" s="105"/>
    </row>
    <row r="13000" spans="23:26" x14ac:dyDescent="0.25">
      <c r="W13000" s="104"/>
      <c r="X13000" s="199"/>
      <c r="Y13000" s="62"/>
      <c r="Z13000" s="105"/>
    </row>
    <row r="13001" spans="23:26" x14ac:dyDescent="0.25">
      <c r="W13001" s="104"/>
      <c r="X13001" s="199"/>
      <c r="Y13001" s="62"/>
      <c r="Z13001" s="105"/>
    </row>
    <row r="13002" spans="23:26" x14ac:dyDescent="0.25">
      <c r="W13002" s="104"/>
      <c r="X13002" s="199"/>
      <c r="Y13002" s="62"/>
      <c r="Z13002" s="105"/>
    </row>
    <row r="13003" spans="23:26" x14ac:dyDescent="0.25">
      <c r="W13003" s="104"/>
      <c r="X13003" s="199"/>
      <c r="Y13003" s="62"/>
      <c r="Z13003" s="105"/>
    </row>
    <row r="13004" spans="23:26" x14ac:dyDescent="0.25">
      <c r="W13004" s="104"/>
      <c r="X13004" s="199"/>
      <c r="Y13004" s="62"/>
      <c r="Z13004" s="105"/>
    </row>
    <row r="13005" spans="23:26" x14ac:dyDescent="0.25">
      <c r="W13005" s="104"/>
      <c r="X13005" s="199"/>
      <c r="Y13005" s="62"/>
      <c r="Z13005" s="105"/>
    </row>
    <row r="13006" spans="23:26" x14ac:dyDescent="0.25">
      <c r="W13006" s="104"/>
      <c r="X13006" s="199"/>
      <c r="Y13006" s="62"/>
      <c r="Z13006" s="105"/>
    </row>
    <row r="13007" spans="23:26" x14ac:dyDescent="0.25">
      <c r="W13007" s="104"/>
      <c r="X13007" s="199"/>
      <c r="Y13007" s="62"/>
      <c r="Z13007" s="105"/>
    </row>
    <row r="13008" spans="23:26" x14ac:dyDescent="0.25">
      <c r="W13008" s="104"/>
      <c r="X13008" s="199"/>
      <c r="Y13008" s="62"/>
      <c r="Z13008" s="105"/>
    </row>
    <row r="13009" spans="23:26" x14ac:dyDescent="0.25">
      <c r="W13009" s="104"/>
      <c r="X13009" s="199"/>
      <c r="Y13009" s="62"/>
      <c r="Z13009" s="105"/>
    </row>
    <row r="13010" spans="23:26" x14ac:dyDescent="0.25">
      <c r="W13010" s="104"/>
      <c r="X13010" s="199"/>
      <c r="Y13010" s="62"/>
      <c r="Z13010" s="105"/>
    </row>
    <row r="13011" spans="23:26" x14ac:dyDescent="0.25">
      <c r="W13011" s="104"/>
      <c r="X13011" s="199"/>
      <c r="Y13011" s="62"/>
      <c r="Z13011" s="105"/>
    </row>
    <row r="13012" spans="23:26" x14ac:dyDescent="0.25">
      <c r="W13012" s="104"/>
      <c r="X13012" s="199"/>
      <c r="Y13012" s="62"/>
      <c r="Z13012" s="105"/>
    </row>
    <row r="13013" spans="23:26" x14ac:dyDescent="0.25">
      <c r="W13013" s="104"/>
      <c r="X13013" s="199"/>
      <c r="Y13013" s="62"/>
      <c r="Z13013" s="105"/>
    </row>
    <row r="13014" spans="23:26" x14ac:dyDescent="0.25">
      <c r="W13014" s="104"/>
      <c r="X13014" s="199"/>
      <c r="Y13014" s="62"/>
      <c r="Z13014" s="105"/>
    </row>
    <row r="13015" spans="23:26" x14ac:dyDescent="0.25">
      <c r="W13015" s="104"/>
      <c r="X13015" s="199"/>
      <c r="Y13015" s="62"/>
      <c r="Z13015" s="105"/>
    </row>
    <row r="13016" spans="23:26" x14ac:dyDescent="0.25">
      <c r="W13016" s="104"/>
      <c r="X13016" s="199"/>
      <c r="Y13016" s="62"/>
      <c r="Z13016" s="105"/>
    </row>
    <row r="13017" spans="23:26" x14ac:dyDescent="0.25">
      <c r="W13017" s="104"/>
      <c r="X13017" s="199"/>
      <c r="Y13017" s="62"/>
      <c r="Z13017" s="105"/>
    </row>
    <row r="13018" spans="23:26" x14ac:dyDescent="0.25">
      <c r="W13018" s="104"/>
      <c r="X13018" s="199"/>
      <c r="Y13018" s="62"/>
      <c r="Z13018" s="105"/>
    </row>
    <row r="13019" spans="23:26" x14ac:dyDescent="0.25">
      <c r="W13019" s="104"/>
      <c r="X13019" s="199"/>
      <c r="Y13019" s="62"/>
      <c r="Z13019" s="105"/>
    </row>
    <row r="13020" spans="23:26" x14ac:dyDescent="0.25">
      <c r="W13020" s="104"/>
      <c r="X13020" s="199"/>
      <c r="Y13020" s="62"/>
      <c r="Z13020" s="105"/>
    </row>
    <row r="13021" spans="23:26" x14ac:dyDescent="0.25">
      <c r="W13021" s="104"/>
      <c r="X13021" s="199"/>
      <c r="Y13021" s="62"/>
      <c r="Z13021" s="105"/>
    </row>
    <row r="13022" spans="23:26" x14ac:dyDescent="0.25">
      <c r="W13022" s="104"/>
      <c r="X13022" s="199"/>
      <c r="Y13022" s="62"/>
      <c r="Z13022" s="105"/>
    </row>
    <row r="13023" spans="23:26" x14ac:dyDescent="0.25">
      <c r="W13023" s="104"/>
      <c r="X13023" s="199"/>
      <c r="Y13023" s="62"/>
      <c r="Z13023" s="105"/>
    </row>
    <row r="13024" spans="23:26" x14ac:dyDescent="0.25">
      <c r="W13024" s="104"/>
      <c r="X13024" s="199"/>
      <c r="Y13024" s="62"/>
      <c r="Z13024" s="105"/>
    </row>
    <row r="13025" spans="23:26" x14ac:dyDescent="0.25">
      <c r="W13025" s="104"/>
      <c r="X13025" s="199"/>
      <c r="Y13025" s="62"/>
      <c r="Z13025" s="105"/>
    </row>
    <row r="13026" spans="23:26" x14ac:dyDescent="0.25">
      <c r="W13026" s="104"/>
      <c r="X13026" s="199"/>
      <c r="Y13026" s="62"/>
      <c r="Z13026" s="105"/>
    </row>
    <row r="13027" spans="23:26" x14ac:dyDescent="0.25">
      <c r="W13027" s="104"/>
      <c r="X13027" s="199"/>
      <c r="Y13027" s="62"/>
      <c r="Z13027" s="105"/>
    </row>
    <row r="13028" spans="23:26" x14ac:dyDescent="0.25">
      <c r="W13028" s="104"/>
      <c r="X13028" s="199"/>
      <c r="Y13028" s="62"/>
      <c r="Z13028" s="105"/>
    </row>
    <row r="13029" spans="23:26" x14ac:dyDescent="0.25">
      <c r="W13029" s="104"/>
      <c r="X13029" s="199"/>
      <c r="Y13029" s="62"/>
      <c r="Z13029" s="105"/>
    </row>
    <row r="13030" spans="23:26" x14ac:dyDescent="0.25">
      <c r="W13030" s="104"/>
      <c r="X13030" s="199"/>
      <c r="Y13030" s="62"/>
      <c r="Z13030" s="105"/>
    </row>
    <row r="13031" spans="23:26" x14ac:dyDescent="0.25">
      <c r="W13031" s="104"/>
      <c r="X13031" s="199"/>
      <c r="Y13031" s="62"/>
      <c r="Z13031" s="105"/>
    </row>
    <row r="13032" spans="23:26" x14ac:dyDescent="0.25">
      <c r="W13032" s="104"/>
      <c r="X13032" s="199"/>
      <c r="Y13032" s="62"/>
      <c r="Z13032" s="105"/>
    </row>
    <row r="13033" spans="23:26" x14ac:dyDescent="0.25">
      <c r="W13033" s="104"/>
      <c r="X13033" s="199"/>
      <c r="Y13033" s="62"/>
      <c r="Z13033" s="105"/>
    </row>
    <row r="13034" spans="23:26" x14ac:dyDescent="0.25">
      <c r="W13034" s="104"/>
      <c r="X13034" s="199"/>
      <c r="Y13034" s="62"/>
      <c r="Z13034" s="105"/>
    </row>
    <row r="13035" spans="23:26" x14ac:dyDescent="0.25">
      <c r="W13035" s="104"/>
      <c r="X13035" s="199"/>
      <c r="Y13035" s="62"/>
      <c r="Z13035" s="105"/>
    </row>
    <row r="13036" spans="23:26" x14ac:dyDescent="0.25">
      <c r="W13036" s="104"/>
      <c r="X13036" s="199"/>
      <c r="Y13036" s="62"/>
      <c r="Z13036" s="105"/>
    </row>
    <row r="13037" spans="23:26" x14ac:dyDescent="0.25">
      <c r="W13037" s="104"/>
      <c r="X13037" s="199"/>
      <c r="Y13037" s="62"/>
      <c r="Z13037" s="105"/>
    </row>
    <row r="13038" spans="23:26" x14ac:dyDescent="0.25">
      <c r="W13038" s="104"/>
      <c r="X13038" s="199"/>
      <c r="Y13038" s="62"/>
      <c r="Z13038" s="105"/>
    </row>
    <row r="13039" spans="23:26" x14ac:dyDescent="0.25">
      <c r="W13039" s="104"/>
      <c r="X13039" s="199"/>
      <c r="Y13039" s="62"/>
      <c r="Z13039" s="105"/>
    </row>
    <row r="13040" spans="23:26" x14ac:dyDescent="0.25">
      <c r="W13040" s="104"/>
      <c r="X13040" s="199"/>
      <c r="Y13040" s="62"/>
      <c r="Z13040" s="105"/>
    </row>
    <row r="13041" spans="23:26" x14ac:dyDescent="0.25">
      <c r="W13041" s="104"/>
      <c r="X13041" s="199"/>
      <c r="Y13041" s="62"/>
      <c r="Z13041" s="105"/>
    </row>
    <row r="13042" spans="23:26" x14ac:dyDescent="0.25">
      <c r="W13042" s="104"/>
      <c r="X13042" s="199"/>
      <c r="Y13042" s="62"/>
      <c r="Z13042" s="105"/>
    </row>
    <row r="13043" spans="23:26" x14ac:dyDescent="0.25">
      <c r="W13043" s="104"/>
      <c r="X13043" s="199"/>
      <c r="Y13043" s="62"/>
      <c r="Z13043" s="105"/>
    </row>
    <row r="13044" spans="23:26" x14ac:dyDescent="0.25">
      <c r="W13044" s="104"/>
      <c r="X13044" s="199"/>
      <c r="Y13044" s="62"/>
      <c r="Z13044" s="105"/>
    </row>
    <row r="13045" spans="23:26" x14ac:dyDescent="0.25">
      <c r="W13045" s="104"/>
      <c r="X13045" s="199"/>
      <c r="Y13045" s="62"/>
      <c r="Z13045" s="105"/>
    </row>
    <row r="13046" spans="23:26" x14ac:dyDescent="0.25">
      <c r="W13046" s="104"/>
      <c r="X13046" s="199"/>
      <c r="Y13046" s="62"/>
      <c r="Z13046" s="105"/>
    </row>
    <row r="13047" spans="23:26" x14ac:dyDescent="0.25">
      <c r="W13047" s="104"/>
      <c r="X13047" s="199"/>
      <c r="Y13047" s="62"/>
      <c r="Z13047" s="105"/>
    </row>
    <row r="13048" spans="23:26" x14ac:dyDescent="0.25">
      <c r="W13048" s="104"/>
      <c r="X13048" s="199"/>
      <c r="Y13048" s="62"/>
      <c r="Z13048" s="105"/>
    </row>
    <row r="13049" spans="23:26" x14ac:dyDescent="0.25">
      <c r="W13049" s="104"/>
      <c r="X13049" s="199"/>
      <c r="Y13049" s="62"/>
      <c r="Z13049" s="105"/>
    </row>
    <row r="13050" spans="23:26" x14ac:dyDescent="0.25">
      <c r="W13050" s="104"/>
      <c r="X13050" s="199"/>
      <c r="Y13050" s="62"/>
      <c r="Z13050" s="105"/>
    </row>
    <row r="13051" spans="23:26" x14ac:dyDescent="0.25">
      <c r="W13051" s="104"/>
      <c r="X13051" s="199"/>
      <c r="Y13051" s="62"/>
      <c r="Z13051" s="105"/>
    </row>
    <row r="13052" spans="23:26" x14ac:dyDescent="0.25">
      <c r="W13052" s="104"/>
      <c r="X13052" s="199"/>
      <c r="Y13052" s="62"/>
      <c r="Z13052" s="105"/>
    </row>
    <row r="13053" spans="23:26" x14ac:dyDescent="0.25">
      <c r="W13053" s="104"/>
      <c r="X13053" s="199"/>
      <c r="Y13053" s="62"/>
      <c r="Z13053" s="105"/>
    </row>
    <row r="13054" spans="23:26" x14ac:dyDescent="0.25">
      <c r="W13054" s="104"/>
      <c r="X13054" s="199"/>
      <c r="Y13054" s="62"/>
      <c r="Z13054" s="105"/>
    </row>
    <row r="13055" spans="23:26" x14ac:dyDescent="0.25">
      <c r="W13055" s="104"/>
      <c r="X13055" s="199"/>
      <c r="Y13055" s="62"/>
      <c r="Z13055" s="105"/>
    </row>
    <row r="13056" spans="23:26" x14ac:dyDescent="0.25">
      <c r="W13056" s="104"/>
      <c r="X13056" s="199"/>
      <c r="Y13056" s="62"/>
      <c r="Z13056" s="105"/>
    </row>
    <row r="13057" spans="23:26" x14ac:dyDescent="0.25">
      <c r="W13057" s="104"/>
      <c r="X13057" s="199"/>
      <c r="Y13057" s="62"/>
      <c r="Z13057" s="105"/>
    </row>
    <row r="13058" spans="23:26" x14ac:dyDescent="0.25">
      <c r="W13058" s="104"/>
      <c r="X13058" s="199"/>
      <c r="Y13058" s="62"/>
      <c r="Z13058" s="105"/>
    </row>
    <row r="13059" spans="23:26" x14ac:dyDescent="0.25">
      <c r="W13059" s="104"/>
      <c r="X13059" s="199"/>
      <c r="Y13059" s="62"/>
      <c r="Z13059" s="105"/>
    </row>
    <row r="13060" spans="23:26" x14ac:dyDescent="0.25">
      <c r="W13060" s="104"/>
      <c r="X13060" s="199"/>
      <c r="Y13060" s="62"/>
      <c r="Z13060" s="105"/>
    </row>
    <row r="13061" spans="23:26" x14ac:dyDescent="0.25">
      <c r="W13061" s="104"/>
      <c r="X13061" s="199"/>
      <c r="Y13061" s="62"/>
      <c r="Z13061" s="105"/>
    </row>
    <row r="13062" spans="23:26" x14ac:dyDescent="0.25">
      <c r="W13062" s="104"/>
      <c r="X13062" s="199"/>
      <c r="Y13062" s="62"/>
      <c r="Z13062" s="105"/>
    </row>
    <row r="13063" spans="23:26" x14ac:dyDescent="0.25">
      <c r="W13063" s="104"/>
      <c r="X13063" s="199"/>
      <c r="Y13063" s="62"/>
      <c r="Z13063" s="105"/>
    </row>
    <row r="13064" spans="23:26" x14ac:dyDescent="0.25">
      <c r="W13064" s="104"/>
      <c r="X13064" s="199"/>
      <c r="Y13064" s="62"/>
      <c r="Z13064" s="105"/>
    </row>
    <row r="13065" spans="23:26" x14ac:dyDescent="0.25">
      <c r="W13065" s="104"/>
      <c r="X13065" s="199"/>
      <c r="Y13065" s="62"/>
      <c r="Z13065" s="105"/>
    </row>
    <row r="13066" spans="23:26" x14ac:dyDescent="0.25">
      <c r="W13066" s="104"/>
      <c r="X13066" s="199"/>
      <c r="Y13066" s="62"/>
      <c r="Z13066" s="105"/>
    </row>
    <row r="13067" spans="23:26" x14ac:dyDescent="0.25">
      <c r="W13067" s="104"/>
      <c r="X13067" s="199"/>
      <c r="Y13067" s="62"/>
      <c r="Z13067" s="105"/>
    </row>
    <row r="13068" spans="23:26" x14ac:dyDescent="0.25">
      <c r="W13068" s="104"/>
      <c r="X13068" s="199"/>
      <c r="Y13068" s="62"/>
      <c r="Z13068" s="105"/>
    </row>
    <row r="13069" spans="23:26" x14ac:dyDescent="0.25">
      <c r="W13069" s="104"/>
      <c r="X13069" s="199"/>
      <c r="Y13069" s="62"/>
      <c r="Z13069" s="105"/>
    </row>
    <row r="13070" spans="23:26" x14ac:dyDescent="0.25">
      <c r="W13070" s="104"/>
      <c r="X13070" s="199"/>
      <c r="Y13070" s="62"/>
      <c r="Z13070" s="105"/>
    </row>
    <row r="13071" spans="23:26" x14ac:dyDescent="0.25">
      <c r="W13071" s="104"/>
      <c r="X13071" s="199"/>
      <c r="Y13071" s="62"/>
      <c r="Z13071" s="105"/>
    </row>
    <row r="13072" spans="23:26" x14ac:dyDescent="0.25">
      <c r="W13072" s="104"/>
      <c r="X13072" s="199"/>
      <c r="Y13072" s="62"/>
      <c r="Z13072" s="105"/>
    </row>
    <row r="13073" spans="23:26" x14ac:dyDescent="0.25">
      <c r="W13073" s="104"/>
      <c r="X13073" s="199"/>
      <c r="Y13073" s="62"/>
      <c r="Z13073" s="105"/>
    </row>
    <row r="13074" spans="23:26" x14ac:dyDescent="0.25">
      <c r="W13074" s="104"/>
      <c r="X13074" s="199"/>
      <c r="Y13074" s="62"/>
      <c r="Z13074" s="105"/>
    </row>
    <row r="13075" spans="23:26" x14ac:dyDescent="0.25">
      <c r="W13075" s="104"/>
      <c r="X13075" s="199"/>
      <c r="Y13075" s="62"/>
      <c r="Z13075" s="105"/>
    </row>
    <row r="13076" spans="23:26" x14ac:dyDescent="0.25">
      <c r="W13076" s="104"/>
      <c r="X13076" s="199"/>
      <c r="Y13076" s="62"/>
      <c r="Z13076" s="105"/>
    </row>
    <row r="13077" spans="23:26" x14ac:dyDescent="0.25">
      <c r="W13077" s="104"/>
      <c r="X13077" s="199"/>
      <c r="Y13077" s="62"/>
      <c r="Z13077" s="105"/>
    </row>
    <row r="13078" spans="23:26" x14ac:dyDescent="0.25">
      <c r="W13078" s="104"/>
      <c r="X13078" s="199"/>
      <c r="Y13078" s="62"/>
      <c r="Z13078" s="105"/>
    </row>
    <row r="13079" spans="23:26" x14ac:dyDescent="0.25">
      <c r="W13079" s="104"/>
      <c r="X13079" s="199"/>
      <c r="Y13079" s="62"/>
      <c r="Z13079" s="105"/>
    </row>
    <row r="13080" spans="23:26" x14ac:dyDescent="0.25">
      <c r="W13080" s="104"/>
      <c r="X13080" s="199"/>
      <c r="Y13080" s="62"/>
      <c r="Z13080" s="105"/>
    </row>
    <row r="13081" spans="23:26" x14ac:dyDescent="0.25">
      <c r="W13081" s="104"/>
      <c r="X13081" s="199"/>
      <c r="Y13081" s="62"/>
      <c r="Z13081" s="105"/>
    </row>
    <row r="13082" spans="23:26" x14ac:dyDescent="0.25">
      <c r="W13082" s="104"/>
      <c r="X13082" s="199"/>
      <c r="Y13082" s="62"/>
      <c r="Z13082" s="105"/>
    </row>
    <row r="13083" spans="23:26" x14ac:dyDescent="0.25">
      <c r="W13083" s="104"/>
      <c r="X13083" s="199"/>
      <c r="Y13083" s="62"/>
      <c r="Z13083" s="105"/>
    </row>
    <row r="13084" spans="23:26" x14ac:dyDescent="0.25">
      <c r="W13084" s="104"/>
      <c r="X13084" s="199"/>
      <c r="Y13084" s="62"/>
      <c r="Z13084" s="105"/>
    </row>
    <row r="13085" spans="23:26" x14ac:dyDescent="0.25">
      <c r="W13085" s="104"/>
      <c r="X13085" s="199"/>
      <c r="Y13085" s="62"/>
      <c r="Z13085" s="105"/>
    </row>
    <row r="13086" spans="23:26" x14ac:dyDescent="0.25">
      <c r="W13086" s="104"/>
      <c r="X13086" s="199"/>
      <c r="Y13086" s="62"/>
      <c r="Z13086" s="105"/>
    </row>
    <row r="13087" spans="23:26" x14ac:dyDescent="0.25">
      <c r="W13087" s="104"/>
      <c r="X13087" s="199"/>
      <c r="Y13087" s="62"/>
      <c r="Z13087" s="105"/>
    </row>
    <row r="13088" spans="23:26" x14ac:dyDescent="0.25">
      <c r="W13088" s="104"/>
      <c r="X13088" s="199"/>
      <c r="Y13088" s="62"/>
      <c r="Z13088" s="105"/>
    </row>
    <row r="13089" spans="23:26" x14ac:dyDescent="0.25">
      <c r="W13089" s="104"/>
      <c r="X13089" s="199"/>
      <c r="Y13089" s="62"/>
      <c r="Z13089" s="105"/>
    </row>
    <row r="13090" spans="23:26" x14ac:dyDescent="0.25">
      <c r="W13090" s="104"/>
      <c r="X13090" s="199"/>
      <c r="Y13090" s="62"/>
      <c r="Z13090" s="105"/>
    </row>
    <row r="13091" spans="23:26" x14ac:dyDescent="0.25">
      <c r="W13091" s="104"/>
      <c r="X13091" s="199"/>
      <c r="Y13091" s="62"/>
      <c r="Z13091" s="105"/>
    </row>
    <row r="13092" spans="23:26" x14ac:dyDescent="0.25">
      <c r="W13092" s="104"/>
      <c r="X13092" s="199"/>
      <c r="Y13092" s="62"/>
      <c r="Z13092" s="105"/>
    </row>
    <row r="13093" spans="23:26" x14ac:dyDescent="0.25">
      <c r="W13093" s="104"/>
      <c r="X13093" s="199"/>
      <c r="Y13093" s="62"/>
      <c r="Z13093" s="105"/>
    </row>
    <row r="13094" spans="23:26" x14ac:dyDescent="0.25">
      <c r="W13094" s="104"/>
      <c r="X13094" s="199"/>
      <c r="Y13094" s="62"/>
      <c r="Z13094" s="105"/>
    </row>
    <row r="13095" spans="23:26" x14ac:dyDescent="0.25">
      <c r="W13095" s="104"/>
      <c r="X13095" s="199"/>
      <c r="Y13095" s="62"/>
      <c r="Z13095" s="105"/>
    </row>
    <row r="13096" spans="23:26" x14ac:dyDescent="0.25">
      <c r="W13096" s="104"/>
      <c r="X13096" s="199"/>
      <c r="Y13096" s="62"/>
      <c r="Z13096" s="105"/>
    </row>
    <row r="13097" spans="23:26" x14ac:dyDescent="0.25">
      <c r="W13097" s="104"/>
      <c r="X13097" s="199"/>
      <c r="Y13097" s="62"/>
      <c r="Z13097" s="105"/>
    </row>
    <row r="13098" spans="23:26" x14ac:dyDescent="0.25">
      <c r="W13098" s="104"/>
      <c r="X13098" s="199"/>
      <c r="Y13098" s="62"/>
      <c r="Z13098" s="105"/>
    </row>
    <row r="13099" spans="23:26" x14ac:dyDescent="0.25">
      <c r="W13099" s="104"/>
      <c r="X13099" s="199"/>
      <c r="Y13099" s="62"/>
      <c r="Z13099" s="105"/>
    </row>
    <row r="13100" spans="23:26" x14ac:dyDescent="0.25">
      <c r="W13100" s="104"/>
      <c r="X13100" s="199"/>
      <c r="Y13100" s="62"/>
      <c r="Z13100" s="105"/>
    </row>
    <row r="13101" spans="23:26" x14ac:dyDescent="0.25">
      <c r="W13101" s="104"/>
      <c r="X13101" s="199"/>
      <c r="Y13101" s="62"/>
      <c r="Z13101" s="105"/>
    </row>
    <row r="13102" spans="23:26" x14ac:dyDescent="0.25">
      <c r="W13102" s="104"/>
      <c r="X13102" s="199"/>
      <c r="Y13102" s="62"/>
      <c r="Z13102" s="105"/>
    </row>
    <row r="13103" spans="23:26" x14ac:dyDescent="0.25">
      <c r="W13103" s="104"/>
      <c r="X13103" s="199"/>
      <c r="Y13103" s="62"/>
      <c r="Z13103" s="105"/>
    </row>
    <row r="13104" spans="23:26" x14ac:dyDescent="0.25">
      <c r="W13104" s="104"/>
      <c r="X13104" s="199"/>
      <c r="Y13104" s="62"/>
      <c r="Z13104" s="105"/>
    </row>
    <row r="13105" spans="23:26" x14ac:dyDescent="0.25">
      <c r="W13105" s="104"/>
      <c r="X13105" s="199"/>
      <c r="Y13105" s="62"/>
      <c r="Z13105" s="105"/>
    </row>
    <row r="13106" spans="23:26" x14ac:dyDescent="0.25">
      <c r="W13106" s="104"/>
      <c r="X13106" s="199"/>
      <c r="Y13106" s="62"/>
      <c r="Z13106" s="105"/>
    </row>
    <row r="13107" spans="23:26" x14ac:dyDescent="0.25">
      <c r="W13107" s="104"/>
      <c r="X13107" s="199"/>
      <c r="Y13107" s="62"/>
      <c r="Z13107" s="105"/>
    </row>
    <row r="13108" spans="23:26" x14ac:dyDescent="0.25">
      <c r="W13108" s="104"/>
      <c r="X13108" s="199"/>
      <c r="Y13108" s="62"/>
      <c r="Z13108" s="105"/>
    </row>
    <row r="13109" spans="23:26" x14ac:dyDescent="0.25">
      <c r="W13109" s="104"/>
      <c r="X13109" s="199"/>
      <c r="Y13109" s="62"/>
      <c r="Z13109" s="105"/>
    </row>
    <row r="13110" spans="23:26" x14ac:dyDescent="0.25">
      <c r="W13110" s="104"/>
      <c r="X13110" s="199"/>
      <c r="Y13110" s="62"/>
      <c r="Z13110" s="105"/>
    </row>
    <row r="13111" spans="23:26" x14ac:dyDescent="0.25">
      <c r="W13111" s="104"/>
      <c r="X13111" s="199"/>
      <c r="Y13111" s="62"/>
      <c r="Z13111" s="105"/>
    </row>
    <row r="13112" spans="23:26" x14ac:dyDescent="0.25">
      <c r="W13112" s="104"/>
      <c r="X13112" s="199"/>
      <c r="Y13112" s="62"/>
      <c r="Z13112" s="105"/>
    </row>
    <row r="13113" spans="23:26" x14ac:dyDescent="0.25">
      <c r="W13113" s="104"/>
      <c r="X13113" s="199"/>
      <c r="Y13113" s="62"/>
      <c r="Z13113" s="105"/>
    </row>
    <row r="13114" spans="23:26" x14ac:dyDescent="0.25">
      <c r="W13114" s="104"/>
      <c r="X13114" s="199"/>
      <c r="Y13114" s="62"/>
      <c r="Z13114" s="105"/>
    </row>
    <row r="13115" spans="23:26" x14ac:dyDescent="0.25">
      <c r="W13115" s="104"/>
      <c r="X13115" s="199"/>
      <c r="Y13115" s="62"/>
      <c r="Z13115" s="105"/>
    </row>
    <row r="13116" spans="23:26" x14ac:dyDescent="0.25">
      <c r="W13116" s="104"/>
      <c r="X13116" s="199"/>
      <c r="Y13116" s="62"/>
      <c r="Z13116" s="105"/>
    </row>
    <row r="13117" spans="23:26" x14ac:dyDescent="0.25">
      <c r="W13117" s="104"/>
      <c r="X13117" s="199"/>
      <c r="Y13117" s="62"/>
      <c r="Z13117" s="105"/>
    </row>
    <row r="13118" spans="23:26" x14ac:dyDescent="0.25">
      <c r="W13118" s="104"/>
      <c r="X13118" s="199"/>
      <c r="Y13118" s="62"/>
      <c r="Z13118" s="105"/>
    </row>
    <row r="13119" spans="23:26" x14ac:dyDescent="0.25">
      <c r="W13119" s="104"/>
      <c r="X13119" s="199"/>
      <c r="Y13119" s="62"/>
      <c r="Z13119" s="105"/>
    </row>
    <row r="13120" spans="23:26" x14ac:dyDescent="0.25">
      <c r="W13120" s="104"/>
      <c r="X13120" s="199"/>
      <c r="Y13120" s="62"/>
      <c r="Z13120" s="105"/>
    </row>
    <row r="13121" spans="23:26" x14ac:dyDescent="0.25">
      <c r="W13121" s="104"/>
      <c r="X13121" s="199"/>
      <c r="Y13121" s="62"/>
      <c r="Z13121" s="105"/>
    </row>
    <row r="13122" spans="23:26" x14ac:dyDescent="0.25">
      <c r="W13122" s="104"/>
      <c r="X13122" s="199"/>
      <c r="Y13122" s="62"/>
      <c r="Z13122" s="105"/>
    </row>
    <row r="13123" spans="23:26" x14ac:dyDescent="0.25">
      <c r="W13123" s="104"/>
      <c r="X13123" s="199"/>
      <c r="Y13123" s="62"/>
      <c r="Z13123" s="105"/>
    </row>
    <row r="13124" spans="23:26" x14ac:dyDescent="0.25">
      <c r="W13124" s="104"/>
      <c r="X13124" s="199"/>
      <c r="Y13124" s="62"/>
      <c r="Z13124" s="105"/>
    </row>
    <row r="13125" spans="23:26" x14ac:dyDescent="0.25">
      <c r="W13125" s="104"/>
      <c r="X13125" s="199"/>
      <c r="Y13125" s="62"/>
      <c r="Z13125" s="105"/>
    </row>
    <row r="13126" spans="23:26" x14ac:dyDescent="0.25">
      <c r="W13126" s="104"/>
      <c r="X13126" s="199"/>
      <c r="Y13126" s="62"/>
      <c r="Z13126" s="105"/>
    </row>
    <row r="13127" spans="23:26" x14ac:dyDescent="0.25">
      <c r="W13127" s="104"/>
      <c r="X13127" s="199"/>
      <c r="Y13127" s="62"/>
      <c r="Z13127" s="105"/>
    </row>
    <row r="13128" spans="23:26" x14ac:dyDescent="0.25">
      <c r="W13128" s="104"/>
      <c r="X13128" s="199"/>
      <c r="Y13128" s="62"/>
      <c r="Z13128" s="105"/>
    </row>
    <row r="13129" spans="23:26" x14ac:dyDescent="0.25">
      <c r="W13129" s="104"/>
      <c r="X13129" s="199"/>
      <c r="Y13129" s="62"/>
      <c r="Z13129" s="105"/>
    </row>
    <row r="13130" spans="23:26" x14ac:dyDescent="0.25">
      <c r="W13130" s="104"/>
      <c r="X13130" s="199"/>
      <c r="Y13130" s="62"/>
      <c r="Z13130" s="105"/>
    </row>
    <row r="13131" spans="23:26" x14ac:dyDescent="0.25">
      <c r="W13131" s="104"/>
      <c r="X13131" s="199"/>
      <c r="Y13131" s="62"/>
      <c r="Z13131" s="105"/>
    </row>
    <row r="13132" spans="23:26" x14ac:dyDescent="0.25">
      <c r="W13132" s="104"/>
      <c r="X13132" s="199"/>
      <c r="Y13132" s="62"/>
      <c r="Z13132" s="105"/>
    </row>
    <row r="13133" spans="23:26" x14ac:dyDescent="0.25">
      <c r="W13133" s="104"/>
      <c r="X13133" s="199"/>
      <c r="Y13133" s="62"/>
      <c r="Z13133" s="105"/>
    </row>
    <row r="13134" spans="23:26" x14ac:dyDescent="0.25">
      <c r="W13134" s="104"/>
      <c r="X13134" s="199"/>
      <c r="Y13134" s="62"/>
      <c r="Z13134" s="105"/>
    </row>
    <row r="13135" spans="23:26" x14ac:dyDescent="0.25">
      <c r="W13135" s="104"/>
      <c r="X13135" s="199"/>
      <c r="Y13135" s="62"/>
      <c r="Z13135" s="105"/>
    </row>
    <row r="13136" spans="23:26" x14ac:dyDescent="0.25">
      <c r="W13136" s="104"/>
      <c r="X13136" s="199"/>
      <c r="Y13136" s="62"/>
      <c r="Z13136" s="105"/>
    </row>
    <row r="13137" spans="23:26" x14ac:dyDescent="0.25">
      <c r="W13137" s="104"/>
      <c r="X13137" s="199"/>
      <c r="Y13137" s="62"/>
      <c r="Z13137" s="105"/>
    </row>
    <row r="13138" spans="23:26" x14ac:dyDescent="0.25">
      <c r="W13138" s="104"/>
      <c r="X13138" s="199"/>
      <c r="Y13138" s="62"/>
      <c r="Z13138" s="105"/>
    </row>
    <row r="13139" spans="23:26" x14ac:dyDescent="0.25">
      <c r="W13139" s="104"/>
      <c r="X13139" s="199"/>
      <c r="Y13139" s="62"/>
      <c r="Z13139" s="105"/>
    </row>
    <row r="13140" spans="23:26" x14ac:dyDescent="0.25">
      <c r="W13140" s="104"/>
      <c r="X13140" s="199"/>
      <c r="Y13140" s="62"/>
      <c r="Z13140" s="105"/>
    </row>
    <row r="13141" spans="23:26" x14ac:dyDescent="0.25">
      <c r="W13141" s="104"/>
      <c r="X13141" s="199"/>
      <c r="Y13141" s="62"/>
      <c r="Z13141" s="105"/>
    </row>
    <row r="13142" spans="23:26" x14ac:dyDescent="0.25">
      <c r="W13142" s="104"/>
      <c r="X13142" s="199"/>
      <c r="Y13142" s="62"/>
      <c r="Z13142" s="105"/>
    </row>
    <row r="13143" spans="23:26" x14ac:dyDescent="0.25">
      <c r="W13143" s="104"/>
      <c r="X13143" s="199"/>
      <c r="Y13143" s="62"/>
      <c r="Z13143" s="105"/>
    </row>
    <row r="13144" spans="23:26" x14ac:dyDescent="0.25">
      <c r="W13144" s="104"/>
      <c r="X13144" s="199"/>
      <c r="Y13144" s="62"/>
      <c r="Z13144" s="105"/>
    </row>
    <row r="13145" spans="23:26" x14ac:dyDescent="0.25">
      <c r="W13145" s="104"/>
      <c r="X13145" s="199"/>
      <c r="Y13145" s="62"/>
      <c r="Z13145" s="105"/>
    </row>
    <row r="13146" spans="23:26" x14ac:dyDescent="0.25">
      <c r="W13146" s="104"/>
      <c r="X13146" s="199"/>
      <c r="Y13146" s="62"/>
      <c r="Z13146" s="105"/>
    </row>
    <row r="13147" spans="23:26" x14ac:dyDescent="0.25">
      <c r="W13147" s="104"/>
      <c r="X13147" s="199"/>
      <c r="Y13147" s="62"/>
      <c r="Z13147" s="105"/>
    </row>
    <row r="13148" spans="23:26" x14ac:dyDescent="0.25">
      <c r="W13148" s="104"/>
      <c r="X13148" s="199"/>
      <c r="Y13148" s="62"/>
      <c r="Z13148" s="105"/>
    </row>
    <row r="13149" spans="23:26" x14ac:dyDescent="0.25">
      <c r="W13149" s="104"/>
      <c r="X13149" s="199"/>
      <c r="Y13149" s="62"/>
      <c r="Z13149" s="105"/>
    </row>
    <row r="13150" spans="23:26" x14ac:dyDescent="0.25">
      <c r="W13150" s="104"/>
      <c r="X13150" s="199"/>
      <c r="Y13150" s="62"/>
      <c r="Z13150" s="105"/>
    </row>
    <row r="13151" spans="23:26" x14ac:dyDescent="0.25">
      <c r="W13151" s="104"/>
      <c r="X13151" s="199"/>
      <c r="Y13151" s="62"/>
      <c r="Z13151" s="105"/>
    </row>
    <row r="13152" spans="23:26" x14ac:dyDescent="0.25">
      <c r="W13152" s="104"/>
      <c r="X13152" s="199"/>
      <c r="Y13152" s="62"/>
      <c r="Z13152" s="105"/>
    </row>
    <row r="13153" spans="23:26" x14ac:dyDescent="0.25">
      <c r="W13153" s="104"/>
      <c r="X13153" s="199"/>
      <c r="Y13153" s="62"/>
      <c r="Z13153" s="105"/>
    </row>
    <row r="13154" spans="23:26" x14ac:dyDescent="0.25">
      <c r="W13154" s="104"/>
      <c r="X13154" s="199"/>
      <c r="Y13154" s="62"/>
      <c r="Z13154" s="105"/>
    </row>
    <row r="13155" spans="23:26" x14ac:dyDescent="0.25">
      <c r="W13155" s="104"/>
      <c r="X13155" s="199"/>
      <c r="Y13155" s="62"/>
      <c r="Z13155" s="105"/>
    </row>
    <row r="13156" spans="23:26" x14ac:dyDescent="0.25">
      <c r="W13156" s="104"/>
      <c r="X13156" s="199"/>
      <c r="Y13156" s="62"/>
      <c r="Z13156" s="105"/>
    </row>
    <row r="13157" spans="23:26" x14ac:dyDescent="0.25">
      <c r="W13157" s="104"/>
      <c r="X13157" s="199"/>
      <c r="Y13157" s="62"/>
      <c r="Z13157" s="105"/>
    </row>
    <row r="13158" spans="23:26" x14ac:dyDescent="0.25">
      <c r="W13158" s="104"/>
      <c r="X13158" s="199"/>
      <c r="Y13158" s="62"/>
      <c r="Z13158" s="105"/>
    </row>
    <row r="13159" spans="23:26" x14ac:dyDescent="0.25">
      <c r="W13159" s="104"/>
      <c r="X13159" s="199"/>
      <c r="Y13159" s="62"/>
      <c r="Z13159" s="105"/>
    </row>
    <row r="13160" spans="23:26" x14ac:dyDescent="0.25">
      <c r="W13160" s="104"/>
      <c r="X13160" s="199"/>
      <c r="Y13160" s="62"/>
      <c r="Z13160" s="105"/>
    </row>
    <row r="13161" spans="23:26" x14ac:dyDescent="0.25">
      <c r="W13161" s="104"/>
      <c r="X13161" s="199"/>
      <c r="Y13161" s="62"/>
      <c r="Z13161" s="105"/>
    </row>
    <row r="13162" spans="23:26" x14ac:dyDescent="0.25">
      <c r="W13162" s="104"/>
      <c r="X13162" s="199"/>
      <c r="Y13162" s="62"/>
      <c r="Z13162" s="105"/>
    </row>
    <row r="13163" spans="23:26" x14ac:dyDescent="0.25">
      <c r="W13163" s="104"/>
      <c r="X13163" s="199"/>
      <c r="Y13163" s="62"/>
      <c r="Z13163" s="105"/>
    </row>
    <row r="13164" spans="23:26" x14ac:dyDescent="0.25">
      <c r="W13164" s="104"/>
      <c r="X13164" s="199"/>
      <c r="Y13164" s="62"/>
      <c r="Z13164" s="105"/>
    </row>
    <row r="13165" spans="23:26" x14ac:dyDescent="0.25">
      <c r="W13165" s="104"/>
      <c r="X13165" s="199"/>
      <c r="Y13165" s="62"/>
      <c r="Z13165" s="105"/>
    </row>
    <row r="13166" spans="23:26" x14ac:dyDescent="0.25">
      <c r="W13166" s="104"/>
      <c r="X13166" s="199"/>
      <c r="Y13166" s="62"/>
      <c r="Z13166" s="105"/>
    </row>
    <row r="13167" spans="23:26" x14ac:dyDescent="0.25">
      <c r="W13167" s="104"/>
      <c r="X13167" s="199"/>
      <c r="Y13167" s="62"/>
      <c r="Z13167" s="105"/>
    </row>
    <row r="13168" spans="23:26" x14ac:dyDescent="0.25">
      <c r="W13168" s="104"/>
      <c r="X13168" s="199"/>
      <c r="Y13168" s="62"/>
      <c r="Z13168" s="105"/>
    </row>
    <row r="13169" spans="23:26" x14ac:dyDescent="0.25">
      <c r="W13169" s="104"/>
      <c r="X13169" s="199"/>
      <c r="Y13169" s="62"/>
      <c r="Z13169" s="105"/>
    </row>
    <row r="13170" spans="23:26" x14ac:dyDescent="0.25">
      <c r="W13170" s="104"/>
      <c r="X13170" s="199"/>
      <c r="Y13170" s="62"/>
      <c r="Z13170" s="105"/>
    </row>
    <row r="13171" spans="23:26" x14ac:dyDescent="0.25">
      <c r="W13171" s="104"/>
      <c r="X13171" s="199"/>
      <c r="Y13171" s="62"/>
      <c r="Z13171" s="105"/>
    </row>
    <row r="13172" spans="23:26" x14ac:dyDescent="0.25">
      <c r="W13172" s="104"/>
      <c r="X13172" s="199"/>
      <c r="Y13172" s="62"/>
      <c r="Z13172" s="105"/>
    </row>
    <row r="13173" spans="23:26" x14ac:dyDescent="0.25">
      <c r="W13173" s="104"/>
      <c r="X13173" s="199"/>
      <c r="Y13173" s="62"/>
      <c r="Z13173" s="105"/>
    </row>
    <row r="13174" spans="23:26" x14ac:dyDescent="0.25">
      <c r="W13174" s="104"/>
      <c r="X13174" s="199"/>
      <c r="Y13174" s="62"/>
      <c r="Z13174" s="105"/>
    </row>
    <row r="13175" spans="23:26" x14ac:dyDescent="0.25">
      <c r="W13175" s="104"/>
      <c r="X13175" s="199"/>
      <c r="Y13175" s="62"/>
      <c r="Z13175" s="105"/>
    </row>
    <row r="13176" spans="23:26" x14ac:dyDescent="0.25">
      <c r="W13176" s="104"/>
      <c r="X13176" s="199"/>
      <c r="Y13176" s="62"/>
      <c r="Z13176" s="105"/>
    </row>
    <row r="13177" spans="23:26" x14ac:dyDescent="0.25">
      <c r="W13177" s="104"/>
      <c r="X13177" s="199"/>
      <c r="Y13177" s="62"/>
      <c r="Z13177" s="105"/>
    </row>
    <row r="13178" spans="23:26" x14ac:dyDescent="0.25">
      <c r="W13178" s="104"/>
      <c r="X13178" s="199"/>
      <c r="Y13178" s="62"/>
      <c r="Z13178" s="105"/>
    </row>
    <row r="13179" spans="23:26" x14ac:dyDescent="0.25">
      <c r="W13179" s="104"/>
      <c r="X13179" s="199"/>
      <c r="Y13179" s="62"/>
      <c r="Z13179" s="105"/>
    </row>
    <row r="13180" spans="23:26" x14ac:dyDescent="0.25">
      <c r="W13180" s="104"/>
      <c r="X13180" s="199"/>
      <c r="Y13180" s="62"/>
      <c r="Z13180" s="105"/>
    </row>
    <row r="13181" spans="23:26" x14ac:dyDescent="0.25">
      <c r="W13181" s="104"/>
      <c r="X13181" s="199"/>
      <c r="Y13181" s="62"/>
      <c r="Z13181" s="105"/>
    </row>
    <row r="13182" spans="23:26" x14ac:dyDescent="0.25">
      <c r="W13182" s="104"/>
      <c r="X13182" s="199"/>
      <c r="Y13182" s="62"/>
      <c r="Z13182" s="105"/>
    </row>
    <row r="13183" spans="23:26" x14ac:dyDescent="0.25">
      <c r="W13183" s="104"/>
      <c r="X13183" s="199"/>
      <c r="Y13183" s="62"/>
      <c r="Z13183" s="105"/>
    </row>
    <row r="13184" spans="23:26" x14ac:dyDescent="0.25">
      <c r="W13184" s="104"/>
      <c r="X13184" s="199"/>
      <c r="Y13184" s="62"/>
      <c r="Z13184" s="105"/>
    </row>
    <row r="13185" spans="23:26" x14ac:dyDescent="0.25">
      <c r="W13185" s="104"/>
      <c r="X13185" s="199"/>
      <c r="Y13185" s="62"/>
      <c r="Z13185" s="105"/>
    </row>
    <row r="13186" spans="23:26" x14ac:dyDescent="0.25">
      <c r="W13186" s="104"/>
      <c r="X13186" s="199"/>
      <c r="Y13186" s="62"/>
      <c r="Z13186" s="105"/>
    </row>
    <row r="13187" spans="23:26" x14ac:dyDescent="0.25">
      <c r="W13187" s="104"/>
      <c r="X13187" s="199"/>
      <c r="Y13187" s="62"/>
      <c r="Z13187" s="105"/>
    </row>
    <row r="13188" spans="23:26" x14ac:dyDescent="0.25">
      <c r="W13188" s="104"/>
      <c r="X13188" s="199"/>
      <c r="Y13188" s="62"/>
      <c r="Z13188" s="105"/>
    </row>
    <row r="13189" spans="23:26" x14ac:dyDescent="0.25">
      <c r="W13189" s="104"/>
      <c r="X13189" s="199"/>
      <c r="Y13189" s="62"/>
      <c r="Z13189" s="105"/>
    </row>
    <row r="13190" spans="23:26" x14ac:dyDescent="0.25">
      <c r="W13190" s="104"/>
      <c r="X13190" s="199"/>
      <c r="Y13190" s="62"/>
      <c r="Z13190" s="105"/>
    </row>
    <row r="13191" spans="23:26" x14ac:dyDescent="0.25">
      <c r="W13191" s="104"/>
      <c r="X13191" s="199"/>
      <c r="Y13191" s="62"/>
      <c r="Z13191" s="105"/>
    </row>
    <row r="13192" spans="23:26" x14ac:dyDescent="0.25">
      <c r="W13192" s="104"/>
      <c r="X13192" s="199"/>
      <c r="Y13192" s="62"/>
      <c r="Z13192" s="105"/>
    </row>
    <row r="13193" spans="23:26" x14ac:dyDescent="0.25">
      <c r="W13193" s="104"/>
      <c r="X13193" s="199"/>
      <c r="Y13193" s="62"/>
      <c r="Z13193" s="105"/>
    </row>
    <row r="13194" spans="23:26" x14ac:dyDescent="0.25">
      <c r="W13194" s="104"/>
      <c r="X13194" s="199"/>
      <c r="Y13194" s="62"/>
      <c r="Z13194" s="105"/>
    </row>
    <row r="13195" spans="23:26" x14ac:dyDescent="0.25">
      <c r="W13195" s="104"/>
      <c r="X13195" s="199"/>
      <c r="Y13195" s="62"/>
      <c r="Z13195" s="105"/>
    </row>
    <row r="13196" spans="23:26" x14ac:dyDescent="0.25">
      <c r="W13196" s="104"/>
      <c r="X13196" s="199"/>
      <c r="Y13196" s="62"/>
      <c r="Z13196" s="105"/>
    </row>
    <row r="13197" spans="23:26" x14ac:dyDescent="0.25">
      <c r="W13197" s="104"/>
      <c r="X13197" s="199"/>
      <c r="Y13197" s="62"/>
      <c r="Z13197" s="105"/>
    </row>
    <row r="13198" spans="23:26" x14ac:dyDescent="0.25">
      <c r="W13198" s="104"/>
      <c r="X13198" s="199"/>
      <c r="Y13198" s="62"/>
      <c r="Z13198" s="105"/>
    </row>
    <row r="13199" spans="23:26" x14ac:dyDescent="0.25">
      <c r="W13199" s="104"/>
      <c r="X13199" s="199"/>
      <c r="Y13199" s="62"/>
      <c r="Z13199" s="105"/>
    </row>
    <row r="13200" spans="23:26" x14ac:dyDescent="0.25">
      <c r="W13200" s="104"/>
      <c r="X13200" s="199"/>
      <c r="Y13200" s="62"/>
      <c r="Z13200" s="105"/>
    </row>
    <row r="13201" spans="23:26" x14ac:dyDescent="0.25">
      <c r="W13201" s="104"/>
      <c r="X13201" s="199"/>
      <c r="Y13201" s="62"/>
      <c r="Z13201" s="105"/>
    </row>
    <row r="13202" spans="23:26" x14ac:dyDescent="0.25">
      <c r="W13202" s="104"/>
      <c r="X13202" s="199"/>
      <c r="Y13202" s="62"/>
      <c r="Z13202" s="105"/>
    </row>
    <row r="13203" spans="23:26" x14ac:dyDescent="0.25">
      <c r="W13203" s="104"/>
      <c r="X13203" s="199"/>
      <c r="Y13203" s="62"/>
      <c r="Z13203" s="105"/>
    </row>
    <row r="13204" spans="23:26" x14ac:dyDescent="0.25">
      <c r="W13204" s="104"/>
      <c r="X13204" s="199"/>
      <c r="Y13204" s="62"/>
      <c r="Z13204" s="105"/>
    </row>
    <row r="13205" spans="23:26" x14ac:dyDescent="0.25">
      <c r="W13205" s="104"/>
      <c r="X13205" s="199"/>
      <c r="Y13205" s="62"/>
      <c r="Z13205" s="105"/>
    </row>
    <row r="13206" spans="23:26" x14ac:dyDescent="0.25">
      <c r="W13206" s="104"/>
      <c r="X13206" s="199"/>
      <c r="Y13206" s="62"/>
      <c r="Z13206" s="105"/>
    </row>
    <row r="13207" spans="23:26" x14ac:dyDescent="0.25">
      <c r="W13207" s="104"/>
      <c r="X13207" s="199"/>
      <c r="Y13207" s="62"/>
      <c r="Z13207" s="105"/>
    </row>
    <row r="13208" spans="23:26" x14ac:dyDescent="0.25">
      <c r="W13208" s="104"/>
      <c r="X13208" s="199"/>
      <c r="Y13208" s="62"/>
      <c r="Z13208" s="105"/>
    </row>
    <row r="13209" spans="23:26" x14ac:dyDescent="0.25">
      <c r="W13209" s="104"/>
      <c r="X13209" s="199"/>
      <c r="Y13209" s="62"/>
      <c r="Z13209" s="105"/>
    </row>
    <row r="13210" spans="23:26" x14ac:dyDescent="0.25">
      <c r="W13210" s="104"/>
      <c r="X13210" s="199"/>
      <c r="Y13210" s="62"/>
      <c r="Z13210" s="105"/>
    </row>
    <row r="13211" spans="23:26" x14ac:dyDescent="0.25">
      <c r="W13211" s="104"/>
      <c r="X13211" s="199"/>
      <c r="Y13211" s="62"/>
      <c r="Z13211" s="105"/>
    </row>
    <row r="13212" spans="23:26" x14ac:dyDescent="0.25">
      <c r="W13212" s="104"/>
      <c r="X13212" s="199"/>
      <c r="Y13212" s="62"/>
      <c r="Z13212" s="105"/>
    </row>
    <row r="13213" spans="23:26" x14ac:dyDescent="0.25">
      <c r="W13213" s="104"/>
      <c r="X13213" s="199"/>
      <c r="Y13213" s="62"/>
      <c r="Z13213" s="105"/>
    </row>
    <row r="13214" spans="23:26" x14ac:dyDescent="0.25">
      <c r="W13214" s="104"/>
      <c r="X13214" s="199"/>
      <c r="Y13214" s="62"/>
      <c r="Z13214" s="105"/>
    </row>
    <row r="13215" spans="23:26" x14ac:dyDescent="0.25">
      <c r="W13215" s="104"/>
      <c r="X13215" s="199"/>
      <c r="Y13215" s="62"/>
      <c r="Z13215" s="105"/>
    </row>
    <row r="13216" spans="23:26" x14ac:dyDescent="0.25">
      <c r="W13216" s="104"/>
      <c r="X13216" s="199"/>
      <c r="Y13216" s="62"/>
      <c r="Z13216" s="105"/>
    </row>
    <row r="13217" spans="23:26" x14ac:dyDescent="0.25">
      <c r="W13217" s="104"/>
      <c r="X13217" s="199"/>
      <c r="Y13217" s="62"/>
      <c r="Z13217" s="105"/>
    </row>
    <row r="13218" spans="23:26" x14ac:dyDescent="0.25">
      <c r="W13218" s="104"/>
      <c r="X13218" s="199"/>
      <c r="Y13218" s="62"/>
      <c r="Z13218" s="105"/>
    </row>
    <row r="13219" spans="23:26" x14ac:dyDescent="0.25">
      <c r="W13219" s="104"/>
      <c r="X13219" s="199"/>
      <c r="Y13219" s="62"/>
      <c r="Z13219" s="105"/>
    </row>
    <row r="13220" spans="23:26" x14ac:dyDescent="0.25">
      <c r="W13220" s="104"/>
      <c r="X13220" s="199"/>
      <c r="Y13220" s="62"/>
      <c r="Z13220" s="105"/>
    </row>
    <row r="13221" spans="23:26" x14ac:dyDescent="0.25">
      <c r="W13221" s="104"/>
      <c r="X13221" s="199"/>
      <c r="Y13221" s="62"/>
      <c r="Z13221" s="105"/>
    </row>
    <row r="13222" spans="23:26" x14ac:dyDescent="0.25">
      <c r="W13222" s="104"/>
      <c r="X13222" s="199"/>
      <c r="Y13222" s="62"/>
      <c r="Z13222" s="105"/>
    </row>
    <row r="13223" spans="23:26" x14ac:dyDescent="0.25">
      <c r="W13223" s="104"/>
      <c r="X13223" s="199"/>
      <c r="Y13223" s="62"/>
      <c r="Z13223" s="105"/>
    </row>
    <row r="13224" spans="23:26" x14ac:dyDescent="0.25">
      <c r="W13224" s="104"/>
      <c r="X13224" s="199"/>
      <c r="Y13224" s="62"/>
      <c r="Z13224" s="105"/>
    </row>
    <row r="13225" spans="23:26" x14ac:dyDescent="0.25">
      <c r="W13225" s="104"/>
      <c r="X13225" s="199"/>
      <c r="Y13225" s="62"/>
      <c r="Z13225" s="105"/>
    </row>
    <row r="13226" spans="23:26" x14ac:dyDescent="0.25">
      <c r="W13226" s="104"/>
      <c r="X13226" s="199"/>
      <c r="Y13226" s="62"/>
      <c r="Z13226" s="105"/>
    </row>
    <row r="13227" spans="23:26" x14ac:dyDescent="0.25">
      <c r="W13227" s="104"/>
      <c r="X13227" s="199"/>
      <c r="Y13227" s="62"/>
      <c r="Z13227" s="105"/>
    </row>
    <row r="13228" spans="23:26" x14ac:dyDescent="0.25">
      <c r="W13228" s="104"/>
      <c r="X13228" s="199"/>
      <c r="Y13228" s="62"/>
      <c r="Z13228" s="105"/>
    </row>
    <row r="13229" spans="23:26" x14ac:dyDescent="0.25">
      <c r="W13229" s="104"/>
      <c r="X13229" s="199"/>
      <c r="Y13229" s="62"/>
      <c r="Z13229" s="105"/>
    </row>
    <row r="13230" spans="23:26" x14ac:dyDescent="0.25">
      <c r="W13230" s="104"/>
      <c r="X13230" s="199"/>
      <c r="Y13230" s="62"/>
      <c r="Z13230" s="105"/>
    </row>
    <row r="13231" spans="23:26" x14ac:dyDescent="0.25">
      <c r="W13231" s="104"/>
      <c r="X13231" s="199"/>
      <c r="Y13231" s="62"/>
      <c r="Z13231" s="105"/>
    </row>
    <row r="13232" spans="23:26" x14ac:dyDescent="0.25">
      <c r="W13232" s="104"/>
      <c r="X13232" s="199"/>
      <c r="Y13232" s="62"/>
      <c r="Z13232" s="105"/>
    </row>
    <row r="13233" spans="23:26" x14ac:dyDescent="0.25">
      <c r="W13233" s="104"/>
      <c r="X13233" s="199"/>
      <c r="Y13233" s="62"/>
      <c r="Z13233" s="105"/>
    </row>
    <row r="13234" spans="23:26" x14ac:dyDescent="0.25">
      <c r="W13234" s="104"/>
      <c r="X13234" s="199"/>
      <c r="Y13234" s="62"/>
      <c r="Z13234" s="105"/>
    </row>
    <row r="13235" spans="23:26" x14ac:dyDescent="0.25">
      <c r="W13235" s="104"/>
      <c r="X13235" s="199"/>
      <c r="Y13235" s="62"/>
      <c r="Z13235" s="105"/>
    </row>
    <row r="13236" spans="23:26" x14ac:dyDescent="0.25">
      <c r="W13236" s="104"/>
      <c r="X13236" s="199"/>
      <c r="Y13236" s="62"/>
      <c r="Z13236" s="105"/>
    </row>
    <row r="13237" spans="23:26" x14ac:dyDescent="0.25">
      <c r="W13237" s="104"/>
      <c r="X13237" s="199"/>
      <c r="Y13237" s="62"/>
      <c r="Z13237" s="105"/>
    </row>
    <row r="13238" spans="23:26" x14ac:dyDescent="0.25">
      <c r="W13238" s="104"/>
      <c r="X13238" s="199"/>
      <c r="Y13238" s="62"/>
      <c r="Z13238" s="105"/>
    </row>
    <row r="13239" spans="23:26" x14ac:dyDescent="0.25">
      <c r="W13239" s="104"/>
      <c r="X13239" s="199"/>
      <c r="Y13239" s="62"/>
      <c r="Z13239" s="105"/>
    </row>
    <row r="13240" spans="23:26" x14ac:dyDescent="0.25">
      <c r="W13240" s="104"/>
      <c r="X13240" s="199"/>
      <c r="Y13240" s="62"/>
      <c r="Z13240" s="105"/>
    </row>
    <row r="13241" spans="23:26" x14ac:dyDescent="0.25">
      <c r="W13241" s="104"/>
      <c r="X13241" s="199"/>
      <c r="Y13241" s="62"/>
      <c r="Z13241" s="105"/>
    </row>
    <row r="13242" spans="23:26" x14ac:dyDescent="0.25">
      <c r="W13242" s="104"/>
      <c r="X13242" s="199"/>
      <c r="Y13242" s="62"/>
      <c r="Z13242" s="105"/>
    </row>
    <row r="13243" spans="23:26" x14ac:dyDescent="0.25">
      <c r="W13243" s="104"/>
      <c r="X13243" s="199"/>
      <c r="Y13243" s="62"/>
      <c r="Z13243" s="105"/>
    </row>
    <row r="13244" spans="23:26" x14ac:dyDescent="0.25">
      <c r="W13244" s="104"/>
      <c r="X13244" s="199"/>
      <c r="Y13244" s="62"/>
      <c r="Z13244" s="105"/>
    </row>
    <row r="13245" spans="23:26" x14ac:dyDescent="0.25">
      <c r="W13245" s="104"/>
      <c r="X13245" s="199"/>
      <c r="Y13245" s="62"/>
      <c r="Z13245" s="105"/>
    </row>
    <row r="13246" spans="23:26" x14ac:dyDescent="0.25">
      <c r="W13246" s="104"/>
      <c r="X13246" s="199"/>
      <c r="Y13246" s="62"/>
      <c r="Z13246" s="105"/>
    </row>
    <row r="13247" spans="23:26" x14ac:dyDescent="0.25">
      <c r="W13247" s="104"/>
      <c r="X13247" s="199"/>
      <c r="Y13247" s="62"/>
      <c r="Z13247" s="105"/>
    </row>
    <row r="13248" spans="23:26" x14ac:dyDescent="0.25">
      <c r="W13248" s="104"/>
      <c r="X13248" s="199"/>
      <c r="Y13248" s="62"/>
      <c r="Z13248" s="105"/>
    </row>
    <row r="13249" spans="23:26" x14ac:dyDescent="0.25">
      <c r="W13249" s="104"/>
      <c r="X13249" s="199"/>
      <c r="Y13249" s="62"/>
      <c r="Z13249" s="105"/>
    </row>
    <row r="13250" spans="23:26" x14ac:dyDescent="0.25">
      <c r="W13250" s="104"/>
      <c r="X13250" s="199"/>
      <c r="Y13250" s="62"/>
      <c r="Z13250" s="105"/>
    </row>
    <row r="13251" spans="23:26" x14ac:dyDescent="0.25">
      <c r="W13251" s="104"/>
      <c r="X13251" s="199"/>
      <c r="Y13251" s="62"/>
      <c r="Z13251" s="105"/>
    </row>
    <row r="13252" spans="23:26" x14ac:dyDescent="0.25">
      <c r="W13252" s="104"/>
      <c r="X13252" s="199"/>
      <c r="Y13252" s="62"/>
      <c r="Z13252" s="105"/>
    </row>
    <row r="13253" spans="23:26" x14ac:dyDescent="0.25">
      <c r="W13253" s="104"/>
      <c r="X13253" s="199"/>
      <c r="Y13253" s="62"/>
      <c r="Z13253" s="105"/>
    </row>
    <row r="13254" spans="23:26" x14ac:dyDescent="0.25">
      <c r="W13254" s="104"/>
      <c r="X13254" s="199"/>
      <c r="Y13254" s="62"/>
      <c r="Z13254" s="105"/>
    </row>
    <row r="13255" spans="23:26" x14ac:dyDescent="0.25">
      <c r="W13255" s="104"/>
      <c r="X13255" s="199"/>
      <c r="Y13255" s="62"/>
      <c r="Z13255" s="105"/>
    </row>
    <row r="13256" spans="23:26" x14ac:dyDescent="0.25">
      <c r="W13256" s="104"/>
      <c r="X13256" s="199"/>
      <c r="Y13256" s="62"/>
      <c r="Z13256" s="105"/>
    </row>
    <row r="13257" spans="23:26" x14ac:dyDescent="0.25">
      <c r="W13257" s="104"/>
      <c r="X13257" s="199"/>
      <c r="Y13257" s="62"/>
      <c r="Z13257" s="105"/>
    </row>
    <row r="13258" spans="23:26" x14ac:dyDescent="0.25">
      <c r="W13258" s="104"/>
      <c r="X13258" s="199"/>
      <c r="Y13258" s="62"/>
      <c r="Z13258" s="105"/>
    </row>
    <row r="13259" spans="23:26" x14ac:dyDescent="0.25">
      <c r="W13259" s="104"/>
      <c r="X13259" s="199"/>
      <c r="Y13259" s="62"/>
      <c r="Z13259" s="105"/>
    </row>
    <row r="13260" spans="23:26" x14ac:dyDescent="0.25">
      <c r="W13260" s="104"/>
      <c r="X13260" s="199"/>
      <c r="Y13260" s="62"/>
      <c r="Z13260" s="105"/>
    </row>
    <row r="13261" spans="23:26" x14ac:dyDescent="0.25">
      <c r="W13261" s="104"/>
      <c r="X13261" s="199"/>
      <c r="Y13261" s="62"/>
      <c r="Z13261" s="105"/>
    </row>
    <row r="13262" spans="23:26" x14ac:dyDescent="0.25">
      <c r="W13262" s="104"/>
      <c r="X13262" s="199"/>
      <c r="Y13262" s="62"/>
      <c r="Z13262" s="105"/>
    </row>
    <row r="13263" spans="23:26" x14ac:dyDescent="0.25">
      <c r="W13263" s="104"/>
      <c r="X13263" s="199"/>
      <c r="Y13263" s="62"/>
      <c r="Z13263" s="105"/>
    </row>
    <row r="13264" spans="23:26" x14ac:dyDescent="0.25">
      <c r="W13264" s="104"/>
      <c r="X13264" s="199"/>
      <c r="Y13264" s="62"/>
      <c r="Z13264" s="105"/>
    </row>
    <row r="13265" spans="23:26" x14ac:dyDescent="0.25">
      <c r="W13265" s="104"/>
      <c r="X13265" s="199"/>
      <c r="Y13265" s="62"/>
      <c r="Z13265" s="105"/>
    </row>
    <row r="13266" spans="23:26" x14ac:dyDescent="0.25">
      <c r="W13266" s="104"/>
      <c r="X13266" s="199"/>
      <c r="Y13266" s="62"/>
      <c r="Z13266" s="105"/>
    </row>
    <row r="13267" spans="23:26" x14ac:dyDescent="0.25">
      <c r="W13267" s="104"/>
      <c r="X13267" s="199"/>
      <c r="Y13267" s="62"/>
      <c r="Z13267" s="105"/>
    </row>
    <row r="13268" spans="23:26" x14ac:dyDescent="0.25">
      <c r="W13268" s="104"/>
      <c r="X13268" s="199"/>
      <c r="Y13268" s="62"/>
      <c r="Z13268" s="105"/>
    </row>
    <row r="13269" spans="23:26" x14ac:dyDescent="0.25">
      <c r="W13269" s="104"/>
      <c r="X13269" s="199"/>
      <c r="Y13269" s="62"/>
      <c r="Z13269" s="105"/>
    </row>
    <row r="13270" spans="23:26" x14ac:dyDescent="0.25">
      <c r="W13270" s="104"/>
      <c r="X13270" s="199"/>
      <c r="Y13270" s="62"/>
      <c r="Z13270" s="105"/>
    </row>
    <row r="13271" spans="23:26" x14ac:dyDescent="0.25">
      <c r="W13271" s="104"/>
      <c r="X13271" s="199"/>
      <c r="Y13271" s="62"/>
      <c r="Z13271" s="105"/>
    </row>
    <row r="13272" spans="23:26" x14ac:dyDescent="0.25">
      <c r="W13272" s="104"/>
      <c r="X13272" s="199"/>
      <c r="Y13272" s="62"/>
      <c r="Z13272" s="105"/>
    </row>
    <row r="13273" spans="23:26" x14ac:dyDescent="0.25">
      <c r="W13273" s="104"/>
      <c r="X13273" s="199"/>
      <c r="Y13273" s="62"/>
      <c r="Z13273" s="105"/>
    </row>
    <row r="13274" spans="23:26" x14ac:dyDescent="0.25">
      <c r="W13274" s="104"/>
      <c r="X13274" s="199"/>
      <c r="Y13274" s="62"/>
      <c r="Z13274" s="105"/>
    </row>
    <row r="13275" spans="23:26" x14ac:dyDescent="0.25">
      <c r="W13275" s="104"/>
      <c r="X13275" s="199"/>
      <c r="Y13275" s="62"/>
      <c r="Z13275" s="105"/>
    </row>
    <row r="13276" spans="23:26" x14ac:dyDescent="0.25">
      <c r="W13276" s="104"/>
      <c r="X13276" s="199"/>
      <c r="Y13276" s="62"/>
      <c r="Z13276" s="105"/>
    </row>
    <row r="13277" spans="23:26" x14ac:dyDescent="0.25">
      <c r="W13277" s="104"/>
      <c r="X13277" s="199"/>
      <c r="Y13277" s="62"/>
      <c r="Z13277" s="105"/>
    </row>
    <row r="13278" spans="23:26" x14ac:dyDescent="0.25">
      <c r="W13278" s="104"/>
      <c r="X13278" s="199"/>
      <c r="Y13278" s="62"/>
      <c r="Z13278" s="105"/>
    </row>
    <row r="13279" spans="23:26" x14ac:dyDescent="0.25">
      <c r="W13279" s="104"/>
      <c r="X13279" s="199"/>
      <c r="Y13279" s="62"/>
      <c r="Z13279" s="105"/>
    </row>
    <row r="13280" spans="23:26" x14ac:dyDescent="0.25">
      <c r="W13280" s="104"/>
      <c r="X13280" s="199"/>
      <c r="Y13280" s="62"/>
      <c r="Z13280" s="105"/>
    </row>
    <row r="13281" spans="23:26" x14ac:dyDescent="0.25">
      <c r="W13281" s="104"/>
      <c r="X13281" s="199"/>
      <c r="Y13281" s="62"/>
      <c r="Z13281" s="105"/>
    </row>
    <row r="13282" spans="23:26" x14ac:dyDescent="0.25">
      <c r="W13282" s="104"/>
      <c r="X13282" s="199"/>
      <c r="Y13282" s="62"/>
      <c r="Z13282" s="105"/>
    </row>
    <row r="13283" spans="23:26" x14ac:dyDescent="0.25">
      <c r="W13283" s="104"/>
      <c r="X13283" s="199"/>
      <c r="Y13283" s="62"/>
      <c r="Z13283" s="105"/>
    </row>
    <row r="13284" spans="23:26" x14ac:dyDescent="0.25">
      <c r="W13284" s="104"/>
      <c r="X13284" s="199"/>
      <c r="Y13284" s="62"/>
      <c r="Z13284" s="105"/>
    </row>
    <row r="13285" spans="23:26" x14ac:dyDescent="0.25">
      <c r="W13285" s="104"/>
      <c r="X13285" s="199"/>
      <c r="Y13285" s="62"/>
      <c r="Z13285" s="105"/>
    </row>
    <row r="13286" spans="23:26" x14ac:dyDescent="0.25">
      <c r="W13286" s="104"/>
      <c r="X13286" s="199"/>
      <c r="Y13286" s="62"/>
      <c r="Z13286" s="105"/>
    </row>
    <row r="13287" spans="23:26" x14ac:dyDescent="0.25">
      <c r="W13287" s="104"/>
      <c r="X13287" s="199"/>
      <c r="Y13287" s="62"/>
      <c r="Z13287" s="105"/>
    </row>
    <row r="13288" spans="23:26" x14ac:dyDescent="0.25">
      <c r="W13288" s="104"/>
      <c r="X13288" s="199"/>
      <c r="Y13288" s="62"/>
      <c r="Z13288" s="105"/>
    </row>
    <row r="13289" spans="23:26" x14ac:dyDescent="0.25">
      <c r="W13289" s="104"/>
      <c r="X13289" s="199"/>
      <c r="Y13289" s="62"/>
      <c r="Z13289" s="105"/>
    </row>
    <row r="13290" spans="23:26" x14ac:dyDescent="0.25">
      <c r="W13290" s="104"/>
      <c r="X13290" s="199"/>
      <c r="Y13290" s="62"/>
      <c r="Z13290" s="105"/>
    </row>
    <row r="13291" spans="23:26" x14ac:dyDescent="0.25">
      <c r="W13291" s="104"/>
      <c r="X13291" s="199"/>
      <c r="Y13291" s="62"/>
      <c r="Z13291" s="105"/>
    </row>
    <row r="13292" spans="23:26" x14ac:dyDescent="0.25">
      <c r="W13292" s="104"/>
      <c r="X13292" s="199"/>
      <c r="Y13292" s="62"/>
      <c r="Z13292" s="105"/>
    </row>
    <row r="13293" spans="23:26" x14ac:dyDescent="0.25">
      <c r="W13293" s="104"/>
      <c r="X13293" s="199"/>
      <c r="Y13293" s="62"/>
      <c r="Z13293" s="105"/>
    </row>
    <row r="13294" spans="23:26" x14ac:dyDescent="0.25">
      <c r="W13294" s="104"/>
      <c r="X13294" s="199"/>
      <c r="Y13294" s="62"/>
      <c r="Z13294" s="105"/>
    </row>
    <row r="13295" spans="23:26" x14ac:dyDescent="0.25">
      <c r="W13295" s="104"/>
      <c r="X13295" s="199"/>
      <c r="Y13295" s="62"/>
      <c r="Z13295" s="105"/>
    </row>
    <row r="13296" spans="23:26" x14ac:dyDescent="0.25">
      <c r="W13296" s="104"/>
      <c r="X13296" s="199"/>
      <c r="Y13296" s="62"/>
      <c r="Z13296" s="105"/>
    </row>
    <row r="13297" spans="23:26" x14ac:dyDescent="0.25">
      <c r="W13297" s="104"/>
      <c r="X13297" s="199"/>
      <c r="Y13297" s="62"/>
      <c r="Z13297" s="105"/>
    </row>
    <row r="13298" spans="23:26" x14ac:dyDescent="0.25">
      <c r="W13298" s="104"/>
      <c r="X13298" s="199"/>
      <c r="Y13298" s="62"/>
      <c r="Z13298" s="105"/>
    </row>
    <row r="13299" spans="23:26" x14ac:dyDescent="0.25">
      <c r="W13299" s="104"/>
      <c r="X13299" s="199"/>
      <c r="Y13299" s="62"/>
      <c r="Z13299" s="105"/>
    </row>
    <row r="13300" spans="23:26" x14ac:dyDescent="0.25">
      <c r="W13300" s="104"/>
      <c r="X13300" s="199"/>
      <c r="Y13300" s="62"/>
      <c r="Z13300" s="105"/>
    </row>
    <row r="13301" spans="23:26" x14ac:dyDescent="0.25">
      <c r="W13301" s="104"/>
      <c r="X13301" s="199"/>
      <c r="Y13301" s="62"/>
      <c r="Z13301" s="105"/>
    </row>
    <row r="13302" spans="23:26" x14ac:dyDescent="0.25">
      <c r="W13302" s="104"/>
      <c r="X13302" s="199"/>
      <c r="Y13302" s="62"/>
      <c r="Z13302" s="105"/>
    </row>
    <row r="13303" spans="23:26" x14ac:dyDescent="0.25">
      <c r="W13303" s="104"/>
      <c r="X13303" s="199"/>
      <c r="Y13303" s="62"/>
      <c r="Z13303" s="105"/>
    </row>
    <row r="13304" spans="23:26" x14ac:dyDescent="0.25">
      <c r="W13304" s="104"/>
      <c r="X13304" s="199"/>
      <c r="Y13304" s="62"/>
      <c r="Z13304" s="105"/>
    </row>
    <row r="13305" spans="23:26" x14ac:dyDescent="0.25">
      <c r="W13305" s="104"/>
      <c r="X13305" s="199"/>
      <c r="Y13305" s="62"/>
      <c r="Z13305" s="105"/>
    </row>
    <row r="13306" spans="23:26" x14ac:dyDescent="0.25">
      <c r="W13306" s="104"/>
      <c r="X13306" s="199"/>
      <c r="Y13306" s="62"/>
      <c r="Z13306" s="105"/>
    </row>
    <row r="13307" spans="23:26" x14ac:dyDescent="0.25">
      <c r="W13307" s="104"/>
      <c r="X13307" s="199"/>
      <c r="Y13307" s="62"/>
      <c r="Z13307" s="105"/>
    </row>
    <row r="13308" spans="23:26" x14ac:dyDescent="0.25">
      <c r="W13308" s="104"/>
      <c r="X13308" s="199"/>
      <c r="Y13308" s="62"/>
      <c r="Z13308" s="105"/>
    </row>
    <row r="13309" spans="23:26" x14ac:dyDescent="0.25">
      <c r="W13309" s="104"/>
      <c r="X13309" s="199"/>
      <c r="Y13309" s="62"/>
      <c r="Z13309" s="105"/>
    </row>
    <row r="13310" spans="23:26" x14ac:dyDescent="0.25">
      <c r="W13310" s="104"/>
      <c r="X13310" s="199"/>
      <c r="Y13310" s="62"/>
      <c r="Z13310" s="105"/>
    </row>
    <row r="13311" spans="23:26" x14ac:dyDescent="0.25">
      <c r="W13311" s="104"/>
      <c r="X13311" s="199"/>
      <c r="Y13311" s="62"/>
      <c r="Z13311" s="105"/>
    </row>
    <row r="13312" spans="23:26" x14ac:dyDescent="0.25">
      <c r="W13312" s="104"/>
      <c r="X13312" s="199"/>
      <c r="Y13312" s="62"/>
      <c r="Z13312" s="105"/>
    </row>
    <row r="13313" spans="23:26" x14ac:dyDescent="0.25">
      <c r="W13313" s="104"/>
      <c r="X13313" s="199"/>
      <c r="Y13313" s="62"/>
      <c r="Z13313" s="105"/>
    </row>
    <row r="13314" spans="23:26" x14ac:dyDescent="0.25">
      <c r="W13314" s="104"/>
      <c r="X13314" s="199"/>
      <c r="Y13314" s="62"/>
      <c r="Z13314" s="105"/>
    </row>
    <row r="13315" spans="23:26" x14ac:dyDescent="0.25">
      <c r="W13315" s="104"/>
      <c r="X13315" s="199"/>
      <c r="Y13315" s="62"/>
      <c r="Z13315" s="105"/>
    </row>
    <row r="13316" spans="23:26" x14ac:dyDescent="0.25">
      <c r="W13316" s="104"/>
      <c r="X13316" s="199"/>
      <c r="Y13316" s="62"/>
      <c r="Z13316" s="105"/>
    </row>
    <row r="13317" spans="23:26" x14ac:dyDescent="0.25">
      <c r="W13317" s="104"/>
      <c r="X13317" s="199"/>
      <c r="Y13317" s="62"/>
      <c r="Z13317" s="105"/>
    </row>
    <row r="13318" spans="23:26" x14ac:dyDescent="0.25">
      <c r="W13318" s="104"/>
      <c r="X13318" s="199"/>
      <c r="Y13318" s="62"/>
      <c r="Z13318" s="105"/>
    </row>
    <row r="13319" spans="23:26" x14ac:dyDescent="0.25">
      <c r="W13319" s="104"/>
      <c r="X13319" s="199"/>
      <c r="Y13319" s="62"/>
      <c r="Z13319" s="105"/>
    </row>
    <row r="13320" spans="23:26" x14ac:dyDescent="0.25">
      <c r="W13320" s="104"/>
      <c r="X13320" s="199"/>
      <c r="Y13320" s="62"/>
      <c r="Z13320" s="105"/>
    </row>
    <row r="13321" spans="23:26" x14ac:dyDescent="0.25">
      <c r="W13321" s="104"/>
      <c r="X13321" s="199"/>
      <c r="Y13321" s="62"/>
      <c r="Z13321" s="105"/>
    </row>
    <row r="13322" spans="23:26" x14ac:dyDescent="0.25">
      <c r="W13322" s="104"/>
      <c r="X13322" s="199"/>
      <c r="Y13322" s="62"/>
      <c r="Z13322" s="105"/>
    </row>
    <row r="13323" spans="23:26" x14ac:dyDescent="0.25">
      <c r="W13323" s="104"/>
      <c r="X13323" s="199"/>
      <c r="Y13323" s="62"/>
      <c r="Z13323" s="105"/>
    </row>
    <row r="13324" spans="23:26" x14ac:dyDescent="0.25">
      <c r="W13324" s="104"/>
      <c r="X13324" s="199"/>
      <c r="Y13324" s="62"/>
      <c r="Z13324" s="105"/>
    </row>
    <row r="13325" spans="23:26" x14ac:dyDescent="0.25">
      <c r="W13325" s="104"/>
      <c r="X13325" s="199"/>
      <c r="Y13325" s="62"/>
      <c r="Z13325" s="105"/>
    </row>
    <row r="13326" spans="23:26" x14ac:dyDescent="0.25">
      <c r="W13326" s="104"/>
      <c r="X13326" s="199"/>
      <c r="Y13326" s="62"/>
      <c r="Z13326" s="105"/>
    </row>
    <row r="13327" spans="23:26" x14ac:dyDescent="0.25">
      <c r="W13327" s="104"/>
      <c r="X13327" s="199"/>
      <c r="Y13327" s="62"/>
      <c r="Z13327" s="105"/>
    </row>
    <row r="13328" spans="23:26" x14ac:dyDescent="0.25">
      <c r="W13328" s="104"/>
      <c r="X13328" s="199"/>
      <c r="Y13328" s="62"/>
      <c r="Z13328" s="105"/>
    </row>
    <row r="13329" spans="23:26" x14ac:dyDescent="0.25">
      <c r="W13329" s="104"/>
      <c r="X13329" s="199"/>
      <c r="Y13329" s="62"/>
      <c r="Z13329" s="105"/>
    </row>
    <row r="13330" spans="23:26" x14ac:dyDescent="0.25">
      <c r="W13330" s="104"/>
      <c r="X13330" s="199"/>
      <c r="Y13330" s="62"/>
      <c r="Z13330" s="105"/>
    </row>
    <row r="13331" spans="23:26" x14ac:dyDescent="0.25">
      <c r="W13331" s="104"/>
      <c r="X13331" s="199"/>
      <c r="Y13331" s="62"/>
      <c r="Z13331" s="105"/>
    </row>
    <row r="13332" spans="23:26" x14ac:dyDescent="0.25">
      <c r="W13332" s="104"/>
      <c r="X13332" s="199"/>
      <c r="Y13332" s="62"/>
      <c r="Z13332" s="105"/>
    </row>
    <row r="13333" spans="23:26" x14ac:dyDescent="0.25">
      <c r="W13333" s="104"/>
      <c r="X13333" s="199"/>
      <c r="Y13333" s="62"/>
      <c r="Z13333" s="105"/>
    </row>
    <row r="13334" spans="23:26" x14ac:dyDescent="0.25">
      <c r="W13334" s="104"/>
      <c r="X13334" s="199"/>
      <c r="Y13334" s="62"/>
      <c r="Z13334" s="105"/>
    </row>
    <row r="13335" spans="23:26" x14ac:dyDescent="0.25">
      <c r="W13335" s="104"/>
      <c r="X13335" s="199"/>
      <c r="Y13335" s="62"/>
      <c r="Z13335" s="105"/>
    </row>
    <row r="13336" spans="23:26" x14ac:dyDescent="0.25">
      <c r="W13336" s="104"/>
      <c r="X13336" s="199"/>
      <c r="Y13336" s="62"/>
      <c r="Z13336" s="105"/>
    </row>
    <row r="13337" spans="23:26" x14ac:dyDescent="0.25">
      <c r="W13337" s="104"/>
      <c r="X13337" s="199"/>
      <c r="Y13337" s="62"/>
      <c r="Z13337" s="105"/>
    </row>
    <row r="13338" spans="23:26" x14ac:dyDescent="0.25">
      <c r="W13338" s="104"/>
      <c r="X13338" s="199"/>
      <c r="Y13338" s="62"/>
      <c r="Z13338" s="105"/>
    </row>
    <row r="13339" spans="23:26" x14ac:dyDescent="0.25">
      <c r="W13339" s="104"/>
      <c r="X13339" s="199"/>
      <c r="Y13339" s="62"/>
      <c r="Z13339" s="105"/>
    </row>
    <row r="13340" spans="23:26" x14ac:dyDescent="0.25">
      <c r="W13340" s="104"/>
      <c r="X13340" s="199"/>
      <c r="Y13340" s="62"/>
      <c r="Z13340" s="105"/>
    </row>
    <row r="13341" spans="23:26" x14ac:dyDescent="0.25">
      <c r="W13341" s="104"/>
      <c r="X13341" s="199"/>
      <c r="Y13341" s="62"/>
      <c r="Z13341" s="105"/>
    </row>
    <row r="13342" spans="23:26" x14ac:dyDescent="0.25">
      <c r="W13342" s="104"/>
      <c r="X13342" s="199"/>
      <c r="Y13342" s="62"/>
      <c r="Z13342" s="105"/>
    </row>
    <row r="13343" spans="23:26" x14ac:dyDescent="0.25">
      <c r="W13343" s="104"/>
      <c r="X13343" s="199"/>
      <c r="Y13343" s="62"/>
      <c r="Z13343" s="105"/>
    </row>
    <row r="13344" spans="23:26" x14ac:dyDescent="0.25">
      <c r="W13344" s="104"/>
      <c r="X13344" s="199"/>
      <c r="Y13344" s="62"/>
      <c r="Z13344" s="105"/>
    </row>
    <row r="13345" spans="23:26" x14ac:dyDescent="0.25">
      <c r="W13345" s="104"/>
      <c r="X13345" s="199"/>
      <c r="Y13345" s="62"/>
      <c r="Z13345" s="105"/>
    </row>
    <row r="13346" spans="23:26" x14ac:dyDescent="0.25">
      <c r="W13346" s="104"/>
      <c r="X13346" s="199"/>
      <c r="Y13346" s="62"/>
      <c r="Z13346" s="105"/>
    </row>
    <row r="13347" spans="23:26" x14ac:dyDescent="0.25">
      <c r="W13347" s="104"/>
      <c r="X13347" s="199"/>
      <c r="Y13347" s="62"/>
      <c r="Z13347" s="105"/>
    </row>
    <row r="13348" spans="23:26" x14ac:dyDescent="0.25">
      <c r="W13348" s="104"/>
      <c r="X13348" s="199"/>
      <c r="Y13348" s="62"/>
      <c r="Z13348" s="105"/>
    </row>
    <row r="13349" spans="23:26" x14ac:dyDescent="0.25">
      <c r="W13349" s="104"/>
      <c r="X13349" s="199"/>
      <c r="Y13349" s="62"/>
      <c r="Z13349" s="105"/>
    </row>
    <row r="13350" spans="23:26" x14ac:dyDescent="0.25">
      <c r="W13350" s="104"/>
      <c r="X13350" s="199"/>
      <c r="Y13350" s="62"/>
      <c r="Z13350" s="105"/>
    </row>
    <row r="13351" spans="23:26" x14ac:dyDescent="0.25">
      <c r="W13351" s="104"/>
      <c r="X13351" s="199"/>
      <c r="Y13351" s="62"/>
      <c r="Z13351" s="105"/>
    </row>
    <row r="13352" spans="23:26" x14ac:dyDescent="0.25">
      <c r="W13352" s="104"/>
      <c r="X13352" s="199"/>
      <c r="Y13352" s="62"/>
      <c r="Z13352" s="105"/>
    </row>
    <row r="13353" spans="23:26" x14ac:dyDescent="0.25">
      <c r="W13353" s="104"/>
      <c r="X13353" s="199"/>
      <c r="Y13353" s="62"/>
      <c r="Z13353" s="105"/>
    </row>
    <row r="13354" spans="23:26" x14ac:dyDescent="0.25">
      <c r="W13354" s="104"/>
      <c r="X13354" s="199"/>
      <c r="Y13354" s="62"/>
      <c r="Z13354" s="105"/>
    </row>
    <row r="13355" spans="23:26" x14ac:dyDescent="0.25">
      <c r="W13355" s="104"/>
      <c r="X13355" s="199"/>
      <c r="Y13355" s="62"/>
      <c r="Z13355" s="105"/>
    </row>
    <row r="13356" spans="23:26" x14ac:dyDescent="0.25">
      <c r="W13356" s="104"/>
      <c r="X13356" s="199"/>
      <c r="Y13356" s="62"/>
      <c r="Z13356" s="105"/>
    </row>
    <row r="13357" spans="23:26" x14ac:dyDescent="0.25">
      <c r="W13357" s="104"/>
      <c r="X13357" s="199"/>
      <c r="Y13357" s="62"/>
      <c r="Z13357" s="105"/>
    </row>
    <row r="13358" spans="23:26" x14ac:dyDescent="0.25">
      <c r="W13358" s="104"/>
      <c r="X13358" s="199"/>
      <c r="Y13358" s="62"/>
      <c r="Z13358" s="105"/>
    </row>
    <row r="13359" spans="23:26" x14ac:dyDescent="0.25">
      <c r="W13359" s="104"/>
      <c r="X13359" s="199"/>
      <c r="Y13359" s="62"/>
      <c r="Z13359" s="105"/>
    </row>
    <row r="13360" spans="23:26" x14ac:dyDescent="0.25">
      <c r="W13360" s="104"/>
      <c r="X13360" s="199"/>
      <c r="Y13360" s="62"/>
      <c r="Z13360" s="105"/>
    </row>
    <row r="13361" spans="23:26" x14ac:dyDescent="0.25">
      <c r="W13361" s="104"/>
      <c r="X13361" s="199"/>
      <c r="Y13361" s="62"/>
      <c r="Z13361" s="105"/>
    </row>
    <row r="13362" spans="23:26" x14ac:dyDescent="0.25">
      <c r="W13362" s="104"/>
      <c r="X13362" s="199"/>
      <c r="Y13362" s="62"/>
      <c r="Z13362" s="105"/>
    </row>
    <row r="13363" spans="23:26" x14ac:dyDescent="0.25">
      <c r="W13363" s="104"/>
      <c r="X13363" s="199"/>
      <c r="Y13363" s="62"/>
      <c r="Z13363" s="105"/>
    </row>
    <row r="13364" spans="23:26" x14ac:dyDescent="0.25">
      <c r="W13364" s="104"/>
      <c r="X13364" s="199"/>
      <c r="Y13364" s="62"/>
      <c r="Z13364" s="105"/>
    </row>
    <row r="13365" spans="23:26" x14ac:dyDescent="0.25">
      <c r="W13365" s="104"/>
      <c r="X13365" s="199"/>
      <c r="Y13365" s="62"/>
      <c r="Z13365" s="105"/>
    </row>
    <row r="13366" spans="23:26" x14ac:dyDescent="0.25">
      <c r="W13366" s="104"/>
      <c r="X13366" s="199"/>
      <c r="Y13366" s="62"/>
      <c r="Z13366" s="105"/>
    </row>
    <row r="13367" spans="23:26" x14ac:dyDescent="0.25">
      <c r="W13367" s="104"/>
      <c r="X13367" s="199"/>
      <c r="Y13367" s="62"/>
      <c r="Z13367" s="105"/>
    </row>
    <row r="13368" spans="23:26" x14ac:dyDescent="0.25">
      <c r="W13368" s="104"/>
      <c r="X13368" s="199"/>
      <c r="Y13368" s="62"/>
      <c r="Z13368" s="105"/>
    </row>
    <row r="13369" spans="23:26" x14ac:dyDescent="0.25">
      <c r="W13369" s="104"/>
      <c r="X13369" s="199"/>
      <c r="Y13369" s="62"/>
      <c r="Z13369" s="105"/>
    </row>
    <row r="13370" spans="23:26" x14ac:dyDescent="0.25">
      <c r="W13370" s="104"/>
      <c r="X13370" s="199"/>
      <c r="Y13370" s="62"/>
      <c r="Z13370" s="105"/>
    </row>
    <row r="13371" spans="23:26" x14ac:dyDescent="0.25">
      <c r="W13371" s="104"/>
      <c r="X13371" s="199"/>
      <c r="Y13371" s="62"/>
      <c r="Z13371" s="105"/>
    </row>
    <row r="13372" spans="23:26" x14ac:dyDescent="0.25">
      <c r="W13372" s="104"/>
      <c r="X13372" s="199"/>
      <c r="Y13372" s="62"/>
      <c r="Z13372" s="105"/>
    </row>
    <row r="13373" spans="23:26" x14ac:dyDescent="0.25">
      <c r="W13373" s="104"/>
      <c r="X13373" s="199"/>
      <c r="Y13373" s="62"/>
      <c r="Z13373" s="105"/>
    </row>
    <row r="13374" spans="23:26" x14ac:dyDescent="0.25">
      <c r="W13374" s="104"/>
      <c r="X13374" s="199"/>
      <c r="Y13374" s="62"/>
      <c r="Z13374" s="105"/>
    </row>
    <row r="13375" spans="23:26" x14ac:dyDescent="0.25">
      <c r="W13375" s="104"/>
      <c r="X13375" s="199"/>
      <c r="Y13375" s="62"/>
      <c r="Z13375" s="105"/>
    </row>
    <row r="13376" spans="23:26" x14ac:dyDescent="0.25">
      <c r="W13376" s="104"/>
      <c r="X13376" s="199"/>
      <c r="Y13376" s="62"/>
      <c r="Z13376" s="105"/>
    </row>
    <row r="13377" spans="23:26" x14ac:dyDescent="0.25">
      <c r="W13377" s="104"/>
      <c r="X13377" s="199"/>
      <c r="Y13377" s="62"/>
      <c r="Z13377" s="105"/>
    </row>
    <row r="13378" spans="23:26" x14ac:dyDescent="0.25">
      <c r="W13378" s="104"/>
      <c r="X13378" s="199"/>
      <c r="Y13378" s="62"/>
      <c r="Z13378" s="105"/>
    </row>
    <row r="13379" spans="23:26" x14ac:dyDescent="0.25">
      <c r="W13379" s="104"/>
      <c r="X13379" s="199"/>
      <c r="Y13379" s="62"/>
      <c r="Z13379" s="105"/>
    </row>
    <row r="13380" spans="23:26" x14ac:dyDescent="0.25">
      <c r="W13380" s="104"/>
      <c r="X13380" s="199"/>
      <c r="Y13380" s="62"/>
      <c r="Z13380" s="105"/>
    </row>
    <row r="13381" spans="23:26" x14ac:dyDescent="0.25">
      <c r="W13381" s="104"/>
      <c r="X13381" s="199"/>
      <c r="Y13381" s="62"/>
      <c r="Z13381" s="105"/>
    </row>
    <row r="13382" spans="23:26" x14ac:dyDescent="0.25">
      <c r="W13382" s="104"/>
      <c r="X13382" s="199"/>
      <c r="Y13382" s="62"/>
      <c r="Z13382" s="105"/>
    </row>
    <row r="13383" spans="23:26" x14ac:dyDescent="0.25">
      <c r="W13383" s="104"/>
      <c r="X13383" s="199"/>
      <c r="Y13383" s="62"/>
      <c r="Z13383" s="105"/>
    </row>
    <row r="13384" spans="23:26" x14ac:dyDescent="0.25">
      <c r="W13384" s="104"/>
      <c r="X13384" s="199"/>
      <c r="Y13384" s="62"/>
      <c r="Z13384" s="105"/>
    </row>
    <row r="13385" spans="23:26" x14ac:dyDescent="0.25">
      <c r="W13385" s="104"/>
      <c r="X13385" s="199"/>
      <c r="Y13385" s="62"/>
      <c r="Z13385" s="105"/>
    </row>
    <row r="13386" spans="23:26" x14ac:dyDescent="0.25">
      <c r="W13386" s="104"/>
      <c r="X13386" s="199"/>
      <c r="Y13386" s="62"/>
      <c r="Z13386" s="105"/>
    </row>
    <row r="13387" spans="23:26" x14ac:dyDescent="0.25">
      <c r="W13387" s="104"/>
      <c r="X13387" s="199"/>
      <c r="Y13387" s="62"/>
      <c r="Z13387" s="105"/>
    </row>
    <row r="13388" spans="23:26" x14ac:dyDescent="0.25">
      <c r="W13388" s="104"/>
      <c r="X13388" s="199"/>
      <c r="Y13388" s="62"/>
      <c r="Z13388" s="105"/>
    </row>
    <row r="13389" spans="23:26" x14ac:dyDescent="0.25">
      <c r="W13389" s="104"/>
      <c r="X13389" s="199"/>
      <c r="Y13389" s="62"/>
      <c r="Z13389" s="105"/>
    </row>
    <row r="13390" spans="23:26" x14ac:dyDescent="0.25">
      <c r="W13390" s="104"/>
      <c r="X13390" s="199"/>
      <c r="Y13390" s="62"/>
      <c r="Z13390" s="105"/>
    </row>
    <row r="13391" spans="23:26" x14ac:dyDescent="0.25">
      <c r="W13391" s="104"/>
      <c r="X13391" s="199"/>
      <c r="Y13391" s="62"/>
      <c r="Z13391" s="105"/>
    </row>
    <row r="13392" spans="23:26" x14ac:dyDescent="0.25">
      <c r="W13392" s="104"/>
      <c r="X13392" s="199"/>
      <c r="Y13392" s="62"/>
      <c r="Z13392" s="105"/>
    </row>
    <row r="13393" spans="23:26" x14ac:dyDescent="0.25">
      <c r="W13393" s="104"/>
      <c r="X13393" s="199"/>
      <c r="Y13393" s="62"/>
      <c r="Z13393" s="105"/>
    </row>
    <row r="13394" spans="23:26" x14ac:dyDescent="0.25">
      <c r="W13394" s="104"/>
      <c r="X13394" s="199"/>
      <c r="Y13394" s="62"/>
      <c r="Z13394" s="105"/>
    </row>
    <row r="13395" spans="23:26" x14ac:dyDescent="0.25">
      <c r="W13395" s="104"/>
      <c r="X13395" s="199"/>
      <c r="Y13395" s="62"/>
      <c r="Z13395" s="105"/>
    </row>
    <row r="13396" spans="23:26" x14ac:dyDescent="0.25">
      <c r="W13396" s="104"/>
      <c r="X13396" s="199"/>
      <c r="Y13396" s="62"/>
      <c r="Z13396" s="105"/>
    </row>
    <row r="13397" spans="23:26" x14ac:dyDescent="0.25">
      <c r="W13397" s="104"/>
      <c r="X13397" s="199"/>
      <c r="Y13397" s="62"/>
      <c r="Z13397" s="105"/>
    </row>
    <row r="13398" spans="23:26" x14ac:dyDescent="0.25">
      <c r="W13398" s="104"/>
      <c r="X13398" s="199"/>
      <c r="Y13398" s="62"/>
      <c r="Z13398" s="105"/>
    </row>
    <row r="13399" spans="23:26" x14ac:dyDescent="0.25">
      <c r="W13399" s="104"/>
      <c r="X13399" s="199"/>
      <c r="Y13399" s="62"/>
      <c r="Z13399" s="105"/>
    </row>
    <row r="13400" spans="23:26" x14ac:dyDescent="0.25">
      <c r="W13400" s="104"/>
      <c r="X13400" s="199"/>
      <c r="Y13400" s="62"/>
      <c r="Z13400" s="105"/>
    </row>
    <row r="13401" spans="23:26" x14ac:dyDescent="0.25">
      <c r="W13401" s="104"/>
      <c r="X13401" s="199"/>
      <c r="Y13401" s="62"/>
      <c r="Z13401" s="105"/>
    </row>
    <row r="13402" spans="23:26" x14ac:dyDescent="0.25">
      <c r="W13402" s="104"/>
      <c r="X13402" s="199"/>
      <c r="Y13402" s="62"/>
      <c r="Z13402" s="105"/>
    </row>
    <row r="13403" spans="23:26" x14ac:dyDescent="0.25">
      <c r="W13403" s="104"/>
      <c r="X13403" s="199"/>
      <c r="Y13403" s="62"/>
      <c r="Z13403" s="105"/>
    </row>
    <row r="13404" spans="23:26" x14ac:dyDescent="0.25">
      <c r="W13404" s="104"/>
      <c r="X13404" s="199"/>
      <c r="Y13404" s="62"/>
      <c r="Z13404" s="105"/>
    </row>
    <row r="13405" spans="23:26" x14ac:dyDescent="0.25">
      <c r="W13405" s="104"/>
      <c r="X13405" s="199"/>
      <c r="Y13405" s="62"/>
      <c r="Z13405" s="105"/>
    </row>
    <row r="13406" spans="23:26" x14ac:dyDescent="0.25">
      <c r="W13406" s="104"/>
      <c r="X13406" s="199"/>
      <c r="Y13406" s="62"/>
      <c r="Z13406" s="105"/>
    </row>
    <row r="13407" spans="23:26" x14ac:dyDescent="0.25">
      <c r="W13407" s="104"/>
      <c r="X13407" s="199"/>
      <c r="Y13407" s="62"/>
      <c r="Z13407" s="105"/>
    </row>
    <row r="13408" spans="23:26" x14ac:dyDescent="0.25">
      <c r="W13408" s="104"/>
      <c r="X13408" s="199"/>
      <c r="Y13408" s="62"/>
      <c r="Z13408" s="105"/>
    </row>
    <row r="13409" spans="23:26" x14ac:dyDescent="0.25">
      <c r="W13409" s="104"/>
      <c r="X13409" s="199"/>
      <c r="Y13409" s="62"/>
      <c r="Z13409" s="105"/>
    </row>
    <row r="13410" spans="23:26" x14ac:dyDescent="0.25">
      <c r="W13410" s="104"/>
      <c r="X13410" s="199"/>
      <c r="Y13410" s="62"/>
      <c r="Z13410" s="105"/>
    </row>
    <row r="13411" spans="23:26" x14ac:dyDescent="0.25">
      <c r="W13411" s="104"/>
      <c r="X13411" s="199"/>
      <c r="Y13411" s="62"/>
      <c r="Z13411" s="105"/>
    </row>
    <row r="13412" spans="23:26" x14ac:dyDescent="0.25">
      <c r="W13412" s="104"/>
      <c r="X13412" s="199"/>
      <c r="Y13412" s="62"/>
      <c r="Z13412" s="105"/>
    </row>
    <row r="13413" spans="23:26" x14ac:dyDescent="0.25">
      <c r="W13413" s="104"/>
      <c r="X13413" s="199"/>
      <c r="Y13413" s="62"/>
      <c r="Z13413" s="105"/>
    </row>
    <row r="13414" spans="23:26" x14ac:dyDescent="0.25">
      <c r="W13414" s="104"/>
      <c r="X13414" s="199"/>
      <c r="Y13414" s="62"/>
      <c r="Z13414" s="105"/>
    </row>
    <row r="13415" spans="23:26" x14ac:dyDescent="0.25">
      <c r="W13415" s="104"/>
      <c r="X13415" s="199"/>
      <c r="Y13415" s="62"/>
      <c r="Z13415" s="105"/>
    </row>
    <row r="13416" spans="23:26" x14ac:dyDescent="0.25">
      <c r="W13416" s="104"/>
      <c r="X13416" s="199"/>
      <c r="Y13416" s="62"/>
      <c r="Z13416" s="105"/>
    </row>
    <row r="13417" spans="23:26" x14ac:dyDescent="0.25">
      <c r="W13417" s="104"/>
      <c r="X13417" s="199"/>
      <c r="Y13417" s="62"/>
      <c r="Z13417" s="105"/>
    </row>
    <row r="13418" spans="23:26" x14ac:dyDescent="0.25">
      <c r="W13418" s="104"/>
      <c r="X13418" s="199"/>
      <c r="Y13418" s="62"/>
      <c r="Z13418" s="105"/>
    </row>
    <row r="13419" spans="23:26" x14ac:dyDescent="0.25">
      <c r="W13419" s="104"/>
      <c r="X13419" s="199"/>
      <c r="Y13419" s="62"/>
      <c r="Z13419" s="105"/>
    </row>
    <row r="13420" spans="23:26" x14ac:dyDescent="0.25">
      <c r="W13420" s="104"/>
      <c r="X13420" s="199"/>
      <c r="Y13420" s="62"/>
      <c r="Z13420" s="105"/>
    </row>
    <row r="13421" spans="23:26" x14ac:dyDescent="0.25">
      <c r="W13421" s="104"/>
      <c r="X13421" s="199"/>
      <c r="Y13421" s="62"/>
      <c r="Z13421" s="105"/>
    </row>
    <row r="13422" spans="23:26" x14ac:dyDescent="0.25">
      <c r="W13422" s="104"/>
      <c r="X13422" s="199"/>
      <c r="Y13422" s="62"/>
      <c r="Z13422" s="105"/>
    </row>
    <row r="13423" spans="23:26" x14ac:dyDescent="0.25">
      <c r="W13423" s="104"/>
      <c r="X13423" s="199"/>
      <c r="Y13423" s="62"/>
      <c r="Z13423" s="105"/>
    </row>
    <row r="13424" spans="23:26" x14ac:dyDescent="0.25">
      <c r="W13424" s="104"/>
      <c r="X13424" s="199"/>
      <c r="Y13424" s="62"/>
      <c r="Z13424" s="105"/>
    </row>
    <row r="13425" spans="23:26" x14ac:dyDescent="0.25">
      <c r="W13425" s="104"/>
      <c r="X13425" s="199"/>
      <c r="Y13425" s="62"/>
      <c r="Z13425" s="105"/>
    </row>
    <row r="13426" spans="23:26" x14ac:dyDescent="0.25">
      <c r="W13426" s="104"/>
      <c r="X13426" s="199"/>
      <c r="Y13426" s="62"/>
      <c r="Z13426" s="105"/>
    </row>
    <row r="13427" spans="23:26" x14ac:dyDescent="0.25">
      <c r="W13427" s="104"/>
      <c r="X13427" s="199"/>
      <c r="Y13427" s="62"/>
      <c r="Z13427" s="105"/>
    </row>
    <row r="13428" spans="23:26" x14ac:dyDescent="0.25">
      <c r="W13428" s="104"/>
      <c r="X13428" s="199"/>
      <c r="Y13428" s="62"/>
      <c r="Z13428" s="105"/>
    </row>
    <row r="13429" spans="23:26" x14ac:dyDescent="0.25">
      <c r="W13429" s="104"/>
      <c r="X13429" s="199"/>
      <c r="Y13429" s="62"/>
      <c r="Z13429" s="105"/>
    </row>
    <row r="13430" spans="23:26" x14ac:dyDescent="0.25">
      <c r="W13430" s="104"/>
      <c r="X13430" s="199"/>
      <c r="Y13430" s="62"/>
      <c r="Z13430" s="105"/>
    </row>
    <row r="13431" spans="23:26" x14ac:dyDescent="0.25">
      <c r="W13431" s="104"/>
      <c r="X13431" s="199"/>
      <c r="Y13431" s="62"/>
      <c r="Z13431" s="105"/>
    </row>
    <row r="13432" spans="23:26" x14ac:dyDescent="0.25">
      <c r="W13432" s="104"/>
      <c r="X13432" s="199"/>
      <c r="Y13432" s="62"/>
      <c r="Z13432" s="105"/>
    </row>
    <row r="13433" spans="23:26" x14ac:dyDescent="0.25">
      <c r="W13433" s="104"/>
      <c r="X13433" s="199"/>
      <c r="Y13433" s="62"/>
      <c r="Z13433" s="105"/>
    </row>
    <row r="13434" spans="23:26" x14ac:dyDescent="0.25">
      <c r="W13434" s="104"/>
      <c r="X13434" s="199"/>
      <c r="Y13434" s="62"/>
      <c r="Z13434" s="105"/>
    </row>
    <row r="13435" spans="23:26" x14ac:dyDescent="0.25">
      <c r="W13435" s="104"/>
      <c r="X13435" s="199"/>
      <c r="Y13435" s="62"/>
      <c r="Z13435" s="105"/>
    </row>
    <row r="13436" spans="23:26" x14ac:dyDescent="0.25">
      <c r="W13436" s="104"/>
      <c r="X13436" s="199"/>
      <c r="Y13436" s="62"/>
      <c r="Z13436" s="105"/>
    </row>
    <row r="13437" spans="23:26" x14ac:dyDescent="0.25">
      <c r="W13437" s="104"/>
      <c r="X13437" s="199"/>
      <c r="Y13437" s="62"/>
      <c r="Z13437" s="105"/>
    </row>
    <row r="13438" spans="23:26" x14ac:dyDescent="0.25">
      <c r="W13438" s="104"/>
      <c r="X13438" s="199"/>
      <c r="Y13438" s="62"/>
      <c r="Z13438" s="105"/>
    </row>
    <row r="13439" spans="23:26" x14ac:dyDescent="0.25">
      <c r="W13439" s="104"/>
      <c r="X13439" s="199"/>
      <c r="Y13439" s="62"/>
      <c r="Z13439" s="105"/>
    </row>
    <row r="13440" spans="23:26" x14ac:dyDescent="0.25">
      <c r="W13440" s="104"/>
      <c r="X13440" s="199"/>
      <c r="Y13440" s="62"/>
      <c r="Z13440" s="105"/>
    </row>
    <row r="13441" spans="23:26" x14ac:dyDescent="0.25">
      <c r="W13441" s="104"/>
      <c r="X13441" s="199"/>
      <c r="Y13441" s="62"/>
      <c r="Z13441" s="105"/>
    </row>
    <row r="13442" spans="23:26" x14ac:dyDescent="0.25">
      <c r="W13442" s="104"/>
      <c r="X13442" s="199"/>
      <c r="Y13442" s="62"/>
      <c r="Z13442" s="105"/>
    </row>
    <row r="13443" spans="23:26" x14ac:dyDescent="0.25">
      <c r="W13443" s="104"/>
      <c r="X13443" s="199"/>
      <c r="Y13443" s="62"/>
      <c r="Z13443" s="105"/>
    </row>
    <row r="13444" spans="23:26" x14ac:dyDescent="0.25">
      <c r="W13444" s="104"/>
      <c r="X13444" s="199"/>
      <c r="Y13444" s="62"/>
      <c r="Z13444" s="105"/>
    </row>
    <row r="13445" spans="23:26" x14ac:dyDescent="0.25">
      <c r="W13445" s="104"/>
      <c r="X13445" s="199"/>
      <c r="Y13445" s="62"/>
      <c r="Z13445" s="105"/>
    </row>
    <row r="13446" spans="23:26" x14ac:dyDescent="0.25">
      <c r="W13446" s="104"/>
      <c r="X13446" s="199"/>
      <c r="Y13446" s="62"/>
      <c r="Z13446" s="105"/>
    </row>
    <row r="13447" spans="23:26" x14ac:dyDescent="0.25">
      <c r="W13447" s="104"/>
      <c r="X13447" s="199"/>
      <c r="Y13447" s="62"/>
      <c r="Z13447" s="105"/>
    </row>
    <row r="13448" spans="23:26" x14ac:dyDescent="0.25">
      <c r="W13448" s="104"/>
      <c r="X13448" s="199"/>
      <c r="Y13448" s="62"/>
      <c r="Z13448" s="105"/>
    </row>
    <row r="13449" spans="23:26" x14ac:dyDescent="0.25">
      <c r="W13449" s="104"/>
      <c r="X13449" s="199"/>
      <c r="Y13449" s="62"/>
      <c r="Z13449" s="105"/>
    </row>
    <row r="13450" spans="23:26" x14ac:dyDescent="0.25">
      <c r="W13450" s="104"/>
      <c r="X13450" s="199"/>
      <c r="Y13450" s="62"/>
      <c r="Z13450" s="105"/>
    </row>
    <row r="13451" spans="23:26" x14ac:dyDescent="0.25">
      <c r="W13451" s="104"/>
      <c r="X13451" s="199"/>
      <c r="Y13451" s="62"/>
      <c r="Z13451" s="105"/>
    </row>
    <row r="13452" spans="23:26" x14ac:dyDescent="0.25">
      <c r="W13452" s="104"/>
      <c r="X13452" s="199"/>
      <c r="Y13452" s="62"/>
      <c r="Z13452" s="105"/>
    </row>
    <row r="13453" spans="23:26" x14ac:dyDescent="0.25">
      <c r="W13453" s="104"/>
      <c r="X13453" s="199"/>
      <c r="Y13453" s="62"/>
      <c r="Z13453" s="105"/>
    </row>
    <row r="13454" spans="23:26" x14ac:dyDescent="0.25">
      <c r="W13454" s="104"/>
      <c r="X13454" s="199"/>
      <c r="Y13454" s="62"/>
      <c r="Z13454" s="105"/>
    </row>
    <row r="13455" spans="23:26" x14ac:dyDescent="0.25">
      <c r="W13455" s="104"/>
      <c r="X13455" s="199"/>
      <c r="Y13455" s="62"/>
      <c r="Z13455" s="105"/>
    </row>
    <row r="13456" spans="23:26" x14ac:dyDescent="0.25">
      <c r="W13456" s="104"/>
      <c r="X13456" s="199"/>
      <c r="Y13456" s="62"/>
      <c r="Z13456" s="105"/>
    </row>
    <row r="13457" spans="23:26" x14ac:dyDescent="0.25">
      <c r="W13457" s="104"/>
      <c r="X13457" s="199"/>
      <c r="Y13457" s="62"/>
      <c r="Z13457" s="105"/>
    </row>
    <row r="13458" spans="23:26" x14ac:dyDescent="0.25">
      <c r="W13458" s="104"/>
      <c r="X13458" s="199"/>
      <c r="Y13458" s="62"/>
      <c r="Z13458" s="105"/>
    </row>
    <row r="13459" spans="23:26" x14ac:dyDescent="0.25">
      <c r="W13459" s="104"/>
      <c r="X13459" s="199"/>
      <c r="Y13459" s="62"/>
      <c r="Z13459" s="105"/>
    </row>
    <row r="13460" spans="23:26" x14ac:dyDescent="0.25">
      <c r="W13460" s="104"/>
      <c r="X13460" s="199"/>
      <c r="Y13460" s="62"/>
      <c r="Z13460" s="105"/>
    </row>
    <row r="13461" spans="23:26" x14ac:dyDescent="0.25">
      <c r="W13461" s="104"/>
      <c r="X13461" s="199"/>
      <c r="Y13461" s="62"/>
      <c r="Z13461" s="105"/>
    </row>
    <row r="13462" spans="23:26" x14ac:dyDescent="0.25">
      <c r="W13462" s="104"/>
      <c r="X13462" s="199"/>
      <c r="Y13462" s="62"/>
      <c r="Z13462" s="105"/>
    </row>
    <row r="13463" spans="23:26" x14ac:dyDescent="0.25">
      <c r="W13463" s="104"/>
      <c r="X13463" s="199"/>
      <c r="Y13463" s="62"/>
      <c r="Z13463" s="105"/>
    </row>
    <row r="13464" spans="23:26" x14ac:dyDescent="0.25">
      <c r="W13464" s="104"/>
      <c r="X13464" s="199"/>
      <c r="Y13464" s="62"/>
      <c r="Z13464" s="105"/>
    </row>
    <row r="13465" spans="23:26" x14ac:dyDescent="0.25">
      <c r="W13465" s="104"/>
      <c r="X13465" s="199"/>
      <c r="Y13465" s="62"/>
      <c r="Z13465" s="105"/>
    </row>
    <row r="13466" spans="23:26" x14ac:dyDescent="0.25">
      <c r="W13466" s="104"/>
      <c r="X13466" s="199"/>
      <c r="Y13466" s="62"/>
      <c r="Z13466" s="105"/>
    </row>
    <row r="13467" spans="23:26" x14ac:dyDescent="0.25">
      <c r="W13467" s="104"/>
      <c r="X13467" s="199"/>
      <c r="Y13467" s="62"/>
      <c r="Z13467" s="105"/>
    </row>
    <row r="13468" spans="23:26" x14ac:dyDescent="0.25">
      <c r="W13468" s="104"/>
      <c r="X13468" s="199"/>
      <c r="Y13468" s="62"/>
      <c r="Z13468" s="105"/>
    </row>
    <row r="13469" spans="23:26" x14ac:dyDescent="0.25">
      <c r="W13469" s="104"/>
      <c r="X13469" s="199"/>
      <c r="Y13469" s="62"/>
      <c r="Z13469" s="105"/>
    </row>
    <row r="13470" spans="23:26" x14ac:dyDescent="0.25">
      <c r="W13470" s="104"/>
      <c r="X13470" s="199"/>
      <c r="Y13470" s="62"/>
      <c r="Z13470" s="105"/>
    </row>
    <row r="13471" spans="23:26" x14ac:dyDescent="0.25">
      <c r="W13471" s="104"/>
      <c r="X13471" s="199"/>
      <c r="Y13471" s="62"/>
      <c r="Z13471" s="105"/>
    </row>
    <row r="13472" spans="23:26" x14ac:dyDescent="0.25">
      <c r="W13472" s="104"/>
      <c r="X13472" s="199"/>
      <c r="Y13472" s="62"/>
      <c r="Z13472" s="105"/>
    </row>
    <row r="13473" spans="23:26" x14ac:dyDescent="0.25">
      <c r="W13473" s="104"/>
      <c r="X13473" s="199"/>
      <c r="Y13473" s="62"/>
      <c r="Z13473" s="105"/>
    </row>
    <row r="13474" spans="23:26" x14ac:dyDescent="0.25">
      <c r="W13474" s="104"/>
      <c r="X13474" s="199"/>
      <c r="Y13474" s="62"/>
      <c r="Z13474" s="105"/>
    </row>
    <row r="13475" spans="23:26" x14ac:dyDescent="0.25">
      <c r="W13475" s="104"/>
      <c r="X13475" s="199"/>
      <c r="Y13475" s="62"/>
      <c r="Z13475" s="105"/>
    </row>
    <row r="13476" spans="23:26" x14ac:dyDescent="0.25">
      <c r="W13476" s="104"/>
      <c r="X13476" s="199"/>
      <c r="Y13476" s="62"/>
      <c r="Z13476" s="105"/>
    </row>
    <row r="13477" spans="23:26" x14ac:dyDescent="0.25">
      <c r="W13477" s="104"/>
      <c r="X13477" s="199"/>
      <c r="Y13477" s="62"/>
      <c r="Z13477" s="105"/>
    </row>
    <row r="13478" spans="23:26" x14ac:dyDescent="0.25">
      <c r="W13478" s="104"/>
      <c r="X13478" s="199"/>
      <c r="Y13478" s="62"/>
      <c r="Z13478" s="105"/>
    </row>
    <row r="13479" spans="23:26" x14ac:dyDescent="0.25">
      <c r="W13479" s="104"/>
      <c r="X13479" s="199"/>
      <c r="Y13479" s="62"/>
      <c r="Z13479" s="105"/>
    </row>
    <row r="13480" spans="23:26" x14ac:dyDescent="0.25">
      <c r="W13480" s="104"/>
      <c r="X13480" s="199"/>
      <c r="Y13480" s="62"/>
      <c r="Z13480" s="105"/>
    </row>
    <row r="13481" spans="23:26" x14ac:dyDescent="0.25">
      <c r="W13481" s="104"/>
      <c r="X13481" s="199"/>
      <c r="Y13481" s="62"/>
      <c r="Z13481" s="105"/>
    </row>
    <row r="13482" spans="23:26" x14ac:dyDescent="0.25">
      <c r="W13482" s="104"/>
      <c r="X13482" s="199"/>
      <c r="Y13482" s="62"/>
      <c r="Z13482" s="105"/>
    </row>
    <row r="13483" spans="23:26" x14ac:dyDescent="0.25">
      <c r="W13483" s="104"/>
      <c r="X13483" s="199"/>
      <c r="Y13483" s="62"/>
      <c r="Z13483" s="105"/>
    </row>
    <row r="13484" spans="23:26" x14ac:dyDescent="0.25">
      <c r="W13484" s="104"/>
      <c r="X13484" s="199"/>
      <c r="Y13484" s="62"/>
      <c r="Z13484" s="105"/>
    </row>
    <row r="13485" spans="23:26" x14ac:dyDescent="0.25">
      <c r="W13485" s="104"/>
      <c r="X13485" s="199"/>
      <c r="Y13485" s="62"/>
      <c r="Z13485" s="105"/>
    </row>
    <row r="13486" spans="23:26" x14ac:dyDescent="0.25">
      <c r="W13486" s="104"/>
      <c r="X13486" s="199"/>
      <c r="Y13486" s="62"/>
      <c r="Z13486" s="105"/>
    </row>
    <row r="13487" spans="23:26" x14ac:dyDescent="0.25">
      <c r="W13487" s="104"/>
      <c r="X13487" s="199"/>
      <c r="Y13487" s="62"/>
      <c r="Z13487" s="105"/>
    </row>
    <row r="13488" spans="23:26" x14ac:dyDescent="0.25">
      <c r="W13488" s="104"/>
      <c r="X13488" s="199"/>
      <c r="Y13488" s="62"/>
      <c r="Z13488" s="105"/>
    </row>
    <row r="13489" spans="23:26" x14ac:dyDescent="0.25">
      <c r="W13489" s="104"/>
      <c r="X13489" s="199"/>
      <c r="Y13489" s="62"/>
      <c r="Z13489" s="105"/>
    </row>
    <row r="13490" spans="23:26" x14ac:dyDescent="0.25">
      <c r="W13490" s="104"/>
      <c r="X13490" s="199"/>
      <c r="Y13490" s="62"/>
      <c r="Z13490" s="105"/>
    </row>
    <row r="13491" spans="23:26" x14ac:dyDescent="0.25">
      <c r="W13491" s="104"/>
      <c r="X13491" s="199"/>
      <c r="Y13491" s="62"/>
      <c r="Z13491" s="105"/>
    </row>
    <row r="13492" spans="23:26" x14ac:dyDescent="0.25">
      <c r="W13492" s="104"/>
      <c r="X13492" s="199"/>
      <c r="Y13492" s="62"/>
      <c r="Z13492" s="105"/>
    </row>
    <row r="13493" spans="23:26" x14ac:dyDescent="0.25">
      <c r="W13493" s="104"/>
      <c r="X13493" s="199"/>
      <c r="Y13493" s="62"/>
      <c r="Z13493" s="105"/>
    </row>
    <row r="13494" spans="23:26" x14ac:dyDescent="0.25">
      <c r="W13494" s="104"/>
      <c r="X13494" s="199"/>
      <c r="Y13494" s="62"/>
      <c r="Z13494" s="105"/>
    </row>
    <row r="13495" spans="23:26" x14ac:dyDescent="0.25">
      <c r="W13495" s="104"/>
      <c r="X13495" s="199"/>
      <c r="Y13495" s="62"/>
      <c r="Z13495" s="105"/>
    </row>
    <row r="13496" spans="23:26" x14ac:dyDescent="0.25">
      <c r="W13496" s="104"/>
      <c r="X13496" s="199"/>
      <c r="Y13496" s="62"/>
      <c r="Z13496" s="105"/>
    </row>
    <row r="13497" spans="23:26" x14ac:dyDescent="0.25">
      <c r="W13497" s="104"/>
      <c r="X13497" s="199"/>
      <c r="Y13497" s="62"/>
      <c r="Z13497" s="105"/>
    </row>
    <row r="13498" spans="23:26" x14ac:dyDescent="0.25">
      <c r="W13498" s="104"/>
      <c r="X13498" s="199"/>
      <c r="Y13498" s="62"/>
      <c r="Z13498" s="105"/>
    </row>
    <row r="13499" spans="23:26" x14ac:dyDescent="0.25">
      <c r="W13499" s="104"/>
      <c r="X13499" s="199"/>
      <c r="Y13499" s="62"/>
      <c r="Z13499" s="105"/>
    </row>
    <row r="13500" spans="23:26" x14ac:dyDescent="0.25">
      <c r="W13500" s="104"/>
      <c r="X13500" s="199"/>
      <c r="Y13500" s="62"/>
      <c r="Z13500" s="105"/>
    </row>
    <row r="13501" spans="23:26" x14ac:dyDescent="0.25">
      <c r="W13501" s="104"/>
      <c r="X13501" s="199"/>
      <c r="Y13501" s="62"/>
      <c r="Z13501" s="105"/>
    </row>
    <row r="13502" spans="23:26" x14ac:dyDescent="0.25">
      <c r="W13502" s="104"/>
      <c r="X13502" s="199"/>
      <c r="Y13502" s="62"/>
      <c r="Z13502" s="105"/>
    </row>
    <row r="13503" spans="23:26" x14ac:dyDescent="0.25">
      <c r="W13503" s="104"/>
      <c r="X13503" s="199"/>
      <c r="Y13503" s="62"/>
      <c r="Z13503" s="105"/>
    </row>
    <row r="13504" spans="23:26" x14ac:dyDescent="0.25">
      <c r="W13504" s="104"/>
      <c r="X13504" s="199"/>
      <c r="Y13504" s="62"/>
      <c r="Z13504" s="105"/>
    </row>
    <row r="13505" spans="23:26" x14ac:dyDescent="0.25">
      <c r="W13505" s="104"/>
      <c r="X13505" s="199"/>
      <c r="Y13505" s="62"/>
      <c r="Z13505" s="105"/>
    </row>
    <row r="13506" spans="23:26" x14ac:dyDescent="0.25">
      <c r="W13506" s="104"/>
      <c r="X13506" s="199"/>
      <c r="Y13506" s="62"/>
      <c r="Z13506" s="105"/>
    </row>
    <row r="13507" spans="23:26" x14ac:dyDescent="0.25">
      <c r="W13507" s="104"/>
      <c r="X13507" s="199"/>
      <c r="Y13507" s="62"/>
      <c r="Z13507" s="105"/>
    </row>
    <row r="13508" spans="23:26" x14ac:dyDescent="0.25">
      <c r="W13508" s="104"/>
      <c r="X13508" s="199"/>
      <c r="Y13508" s="62"/>
      <c r="Z13508" s="105"/>
    </row>
    <row r="13509" spans="23:26" x14ac:dyDescent="0.25">
      <c r="W13509" s="104"/>
      <c r="X13509" s="199"/>
      <c r="Y13509" s="62"/>
      <c r="Z13509" s="105"/>
    </row>
    <row r="13510" spans="23:26" x14ac:dyDescent="0.25">
      <c r="W13510" s="104"/>
      <c r="X13510" s="199"/>
      <c r="Y13510" s="62"/>
      <c r="Z13510" s="105"/>
    </row>
    <row r="13511" spans="23:26" x14ac:dyDescent="0.25">
      <c r="W13511" s="104"/>
      <c r="X13511" s="199"/>
      <c r="Y13511" s="62"/>
      <c r="Z13511" s="105"/>
    </row>
    <row r="13512" spans="23:26" x14ac:dyDescent="0.25">
      <c r="W13512" s="104"/>
      <c r="X13512" s="199"/>
      <c r="Y13512" s="62"/>
      <c r="Z13512" s="105"/>
    </row>
    <row r="13513" spans="23:26" x14ac:dyDescent="0.25">
      <c r="W13513" s="104"/>
      <c r="X13513" s="199"/>
      <c r="Y13513" s="62"/>
      <c r="Z13513" s="105"/>
    </row>
    <row r="13514" spans="23:26" x14ac:dyDescent="0.25">
      <c r="W13514" s="104"/>
      <c r="X13514" s="199"/>
      <c r="Y13514" s="62"/>
      <c r="Z13514" s="105"/>
    </row>
    <row r="13515" spans="23:26" x14ac:dyDescent="0.25">
      <c r="W13515" s="104"/>
      <c r="X13515" s="199"/>
      <c r="Y13515" s="62"/>
      <c r="Z13515" s="105"/>
    </row>
    <row r="13516" spans="23:26" x14ac:dyDescent="0.25">
      <c r="W13516" s="104"/>
      <c r="X13516" s="199"/>
      <c r="Y13516" s="62"/>
      <c r="Z13516" s="105"/>
    </row>
    <row r="13517" spans="23:26" x14ac:dyDescent="0.25">
      <c r="W13517" s="104"/>
      <c r="X13517" s="199"/>
      <c r="Y13517" s="62"/>
      <c r="Z13517" s="105"/>
    </row>
    <row r="13518" spans="23:26" x14ac:dyDescent="0.25">
      <c r="W13518" s="104"/>
      <c r="X13518" s="199"/>
      <c r="Y13518" s="62"/>
      <c r="Z13518" s="105"/>
    </row>
    <row r="13519" spans="23:26" x14ac:dyDescent="0.25">
      <c r="W13519" s="104"/>
      <c r="X13519" s="199"/>
      <c r="Y13519" s="62"/>
      <c r="Z13519" s="105"/>
    </row>
    <row r="13520" spans="23:26" x14ac:dyDescent="0.25">
      <c r="W13520" s="104"/>
      <c r="X13520" s="199"/>
      <c r="Y13520" s="62"/>
      <c r="Z13520" s="105"/>
    </row>
    <row r="13521" spans="23:26" x14ac:dyDescent="0.25">
      <c r="W13521" s="104"/>
      <c r="X13521" s="199"/>
      <c r="Y13521" s="62"/>
      <c r="Z13521" s="105"/>
    </row>
    <row r="13522" spans="23:26" x14ac:dyDescent="0.25">
      <c r="W13522" s="104"/>
      <c r="X13522" s="199"/>
      <c r="Y13522" s="62"/>
      <c r="Z13522" s="105"/>
    </row>
    <row r="13523" spans="23:26" x14ac:dyDescent="0.25">
      <c r="W13523" s="104"/>
      <c r="X13523" s="199"/>
      <c r="Y13523" s="62"/>
      <c r="Z13523" s="105"/>
    </row>
    <row r="13524" spans="23:26" x14ac:dyDescent="0.25">
      <c r="W13524" s="104"/>
      <c r="X13524" s="199"/>
      <c r="Y13524" s="62"/>
      <c r="Z13524" s="105"/>
    </row>
    <row r="13525" spans="23:26" x14ac:dyDescent="0.25">
      <c r="W13525" s="104"/>
      <c r="X13525" s="199"/>
      <c r="Y13525" s="62"/>
      <c r="Z13525" s="105"/>
    </row>
    <row r="13526" spans="23:26" x14ac:dyDescent="0.25">
      <c r="W13526" s="104"/>
      <c r="X13526" s="199"/>
      <c r="Y13526" s="62"/>
      <c r="Z13526" s="105"/>
    </row>
    <row r="13527" spans="23:26" x14ac:dyDescent="0.25">
      <c r="W13527" s="104"/>
      <c r="X13527" s="199"/>
      <c r="Y13527" s="62"/>
      <c r="Z13527" s="105"/>
    </row>
    <row r="13528" spans="23:26" x14ac:dyDescent="0.25">
      <c r="W13528" s="104"/>
      <c r="X13528" s="199"/>
      <c r="Y13528" s="62"/>
      <c r="Z13528" s="105"/>
    </row>
    <row r="13529" spans="23:26" x14ac:dyDescent="0.25">
      <c r="W13529" s="104"/>
      <c r="X13529" s="199"/>
      <c r="Y13529" s="62"/>
      <c r="Z13529" s="105"/>
    </row>
    <row r="13530" spans="23:26" x14ac:dyDescent="0.25">
      <c r="W13530" s="104"/>
      <c r="X13530" s="199"/>
      <c r="Y13530" s="62"/>
      <c r="Z13530" s="105"/>
    </row>
    <row r="13531" spans="23:26" x14ac:dyDescent="0.25">
      <c r="W13531" s="104"/>
      <c r="X13531" s="199"/>
      <c r="Y13531" s="62"/>
      <c r="Z13531" s="105"/>
    </row>
    <row r="13532" spans="23:26" x14ac:dyDescent="0.25">
      <c r="W13532" s="104"/>
      <c r="X13532" s="199"/>
      <c r="Y13532" s="62"/>
      <c r="Z13532" s="105"/>
    </row>
    <row r="13533" spans="23:26" x14ac:dyDescent="0.25">
      <c r="W13533" s="104"/>
      <c r="X13533" s="199"/>
      <c r="Y13533" s="62"/>
      <c r="Z13533" s="105"/>
    </row>
    <row r="13534" spans="23:26" x14ac:dyDescent="0.25">
      <c r="W13534" s="104"/>
      <c r="X13534" s="199"/>
      <c r="Y13534" s="62"/>
      <c r="Z13534" s="105"/>
    </row>
    <row r="13535" spans="23:26" x14ac:dyDescent="0.25">
      <c r="W13535" s="104"/>
      <c r="X13535" s="199"/>
      <c r="Y13535" s="62"/>
      <c r="Z13535" s="105"/>
    </row>
    <row r="13536" spans="23:26" x14ac:dyDescent="0.25">
      <c r="W13536" s="104"/>
      <c r="X13536" s="199"/>
      <c r="Y13536" s="62"/>
      <c r="Z13536" s="105"/>
    </row>
    <row r="13537" spans="23:26" x14ac:dyDescent="0.25">
      <c r="W13537" s="104"/>
      <c r="X13537" s="199"/>
      <c r="Y13537" s="62"/>
      <c r="Z13537" s="105"/>
    </row>
    <row r="13538" spans="23:26" x14ac:dyDescent="0.25">
      <c r="W13538" s="104"/>
      <c r="X13538" s="199"/>
      <c r="Y13538" s="62"/>
      <c r="Z13538" s="105"/>
    </row>
    <row r="13539" spans="23:26" x14ac:dyDescent="0.25">
      <c r="W13539" s="104"/>
      <c r="X13539" s="199"/>
      <c r="Y13539" s="62"/>
      <c r="Z13539" s="105"/>
    </row>
    <row r="13540" spans="23:26" x14ac:dyDescent="0.25">
      <c r="W13540" s="104"/>
      <c r="X13540" s="199"/>
      <c r="Y13540" s="62"/>
      <c r="Z13540" s="105"/>
    </row>
    <row r="13541" spans="23:26" x14ac:dyDescent="0.25">
      <c r="W13541" s="104"/>
      <c r="X13541" s="199"/>
      <c r="Y13541" s="62"/>
      <c r="Z13541" s="105"/>
    </row>
    <row r="13542" spans="23:26" x14ac:dyDescent="0.25">
      <c r="W13542" s="104"/>
      <c r="X13542" s="199"/>
      <c r="Y13542" s="62"/>
      <c r="Z13542" s="105"/>
    </row>
    <row r="13543" spans="23:26" x14ac:dyDescent="0.25">
      <c r="W13543" s="104"/>
      <c r="X13543" s="199"/>
      <c r="Y13543" s="62"/>
      <c r="Z13543" s="105"/>
    </row>
    <row r="13544" spans="23:26" x14ac:dyDescent="0.25">
      <c r="W13544" s="104"/>
      <c r="X13544" s="199"/>
      <c r="Y13544" s="62"/>
      <c r="Z13544" s="105"/>
    </row>
    <row r="13545" spans="23:26" x14ac:dyDescent="0.25">
      <c r="W13545" s="104"/>
      <c r="X13545" s="199"/>
      <c r="Y13545" s="62"/>
      <c r="Z13545" s="105"/>
    </row>
    <row r="13546" spans="23:26" x14ac:dyDescent="0.25">
      <c r="W13546" s="104"/>
      <c r="X13546" s="199"/>
      <c r="Y13546" s="62"/>
      <c r="Z13546" s="105"/>
    </row>
    <row r="13547" spans="23:26" x14ac:dyDescent="0.25">
      <c r="W13547" s="104"/>
      <c r="X13547" s="199"/>
      <c r="Y13547" s="62"/>
      <c r="Z13547" s="105"/>
    </row>
    <row r="13548" spans="23:26" x14ac:dyDescent="0.25">
      <c r="W13548" s="104"/>
      <c r="X13548" s="199"/>
      <c r="Y13548" s="62"/>
      <c r="Z13548" s="105"/>
    </row>
    <row r="13549" spans="23:26" x14ac:dyDescent="0.25">
      <c r="W13549" s="104"/>
      <c r="X13549" s="199"/>
      <c r="Y13549" s="62"/>
      <c r="Z13549" s="105"/>
    </row>
    <row r="13550" spans="23:26" x14ac:dyDescent="0.25">
      <c r="W13550" s="104"/>
      <c r="X13550" s="199"/>
      <c r="Y13550" s="62"/>
      <c r="Z13550" s="105"/>
    </row>
    <row r="13551" spans="23:26" x14ac:dyDescent="0.25">
      <c r="W13551" s="104"/>
      <c r="X13551" s="199"/>
      <c r="Y13551" s="62"/>
      <c r="Z13551" s="105"/>
    </row>
    <row r="13552" spans="23:26" x14ac:dyDescent="0.25">
      <c r="W13552" s="104"/>
      <c r="X13552" s="199"/>
      <c r="Y13552" s="62"/>
      <c r="Z13552" s="105"/>
    </row>
    <row r="13553" spans="23:26" x14ac:dyDescent="0.25">
      <c r="W13553" s="104"/>
      <c r="X13553" s="199"/>
      <c r="Y13553" s="62"/>
      <c r="Z13553" s="105"/>
    </row>
    <row r="13554" spans="23:26" x14ac:dyDescent="0.25">
      <c r="W13554" s="104"/>
      <c r="X13554" s="199"/>
      <c r="Y13554" s="62"/>
      <c r="Z13554" s="105"/>
    </row>
    <row r="13555" spans="23:26" x14ac:dyDescent="0.25">
      <c r="W13555" s="104"/>
      <c r="X13555" s="199"/>
      <c r="Y13555" s="62"/>
      <c r="Z13555" s="105"/>
    </row>
    <row r="13556" spans="23:26" x14ac:dyDescent="0.25">
      <c r="W13556" s="104"/>
      <c r="X13556" s="199"/>
      <c r="Y13556" s="62"/>
      <c r="Z13556" s="105"/>
    </row>
    <row r="13557" spans="23:26" x14ac:dyDescent="0.25">
      <c r="W13557" s="104"/>
      <c r="X13557" s="199"/>
      <c r="Y13557" s="62"/>
      <c r="Z13557" s="105"/>
    </row>
    <row r="13558" spans="23:26" x14ac:dyDescent="0.25">
      <c r="W13558" s="104"/>
      <c r="X13558" s="199"/>
      <c r="Y13558" s="62"/>
      <c r="Z13558" s="105"/>
    </row>
    <row r="13559" spans="23:26" x14ac:dyDescent="0.25">
      <c r="W13559" s="104"/>
      <c r="X13559" s="199"/>
      <c r="Y13559" s="62"/>
      <c r="Z13559" s="105"/>
    </row>
    <row r="13560" spans="23:26" x14ac:dyDescent="0.25">
      <c r="W13560" s="104"/>
      <c r="X13560" s="199"/>
      <c r="Y13560" s="62"/>
      <c r="Z13560" s="105"/>
    </row>
    <row r="13561" spans="23:26" x14ac:dyDescent="0.25">
      <c r="W13561" s="104"/>
      <c r="X13561" s="199"/>
      <c r="Y13561" s="62"/>
      <c r="Z13561" s="105"/>
    </row>
    <row r="13562" spans="23:26" x14ac:dyDescent="0.25">
      <c r="W13562" s="104"/>
      <c r="X13562" s="199"/>
      <c r="Y13562" s="62"/>
      <c r="Z13562" s="105"/>
    </row>
    <row r="13563" spans="23:26" x14ac:dyDescent="0.25">
      <c r="W13563" s="104"/>
      <c r="X13563" s="199"/>
      <c r="Y13563" s="62"/>
      <c r="Z13563" s="105"/>
    </row>
    <row r="13564" spans="23:26" x14ac:dyDescent="0.25">
      <c r="W13564" s="104"/>
      <c r="X13564" s="199"/>
      <c r="Y13564" s="62"/>
      <c r="Z13564" s="105"/>
    </row>
    <row r="13565" spans="23:26" x14ac:dyDescent="0.25">
      <c r="W13565" s="104"/>
      <c r="X13565" s="199"/>
      <c r="Y13565" s="62"/>
      <c r="Z13565" s="105"/>
    </row>
    <row r="13566" spans="23:26" x14ac:dyDescent="0.25">
      <c r="W13566" s="104"/>
      <c r="X13566" s="199"/>
      <c r="Y13566" s="62"/>
      <c r="Z13566" s="105"/>
    </row>
    <row r="13567" spans="23:26" x14ac:dyDescent="0.25">
      <c r="W13567" s="104"/>
      <c r="X13567" s="199"/>
      <c r="Y13567" s="62"/>
      <c r="Z13567" s="105"/>
    </row>
    <row r="13568" spans="23:26" x14ac:dyDescent="0.25">
      <c r="W13568" s="104"/>
      <c r="X13568" s="199"/>
      <c r="Y13568" s="62"/>
      <c r="Z13568" s="105"/>
    </row>
    <row r="13569" spans="23:26" x14ac:dyDescent="0.25">
      <c r="W13569" s="104"/>
      <c r="X13569" s="199"/>
      <c r="Y13569" s="62"/>
      <c r="Z13569" s="105"/>
    </row>
    <row r="13570" spans="23:26" x14ac:dyDescent="0.25">
      <c r="W13570" s="104"/>
      <c r="X13570" s="199"/>
      <c r="Y13570" s="62"/>
      <c r="Z13570" s="105"/>
    </row>
    <row r="13571" spans="23:26" x14ac:dyDescent="0.25">
      <c r="W13571" s="104"/>
      <c r="X13571" s="199"/>
      <c r="Y13571" s="62"/>
      <c r="Z13571" s="105"/>
    </row>
    <row r="13572" spans="23:26" x14ac:dyDescent="0.25">
      <c r="W13572" s="104"/>
      <c r="X13572" s="199"/>
      <c r="Y13572" s="62"/>
      <c r="Z13572" s="105"/>
    </row>
    <row r="13573" spans="23:26" x14ac:dyDescent="0.25">
      <c r="W13573" s="104"/>
      <c r="X13573" s="199"/>
      <c r="Y13573" s="62"/>
      <c r="Z13573" s="105"/>
    </row>
    <row r="13574" spans="23:26" x14ac:dyDescent="0.25">
      <c r="W13574" s="104"/>
      <c r="X13574" s="199"/>
      <c r="Y13574" s="62"/>
      <c r="Z13574" s="105"/>
    </row>
    <row r="13575" spans="23:26" x14ac:dyDescent="0.25">
      <c r="W13575" s="104"/>
      <c r="X13575" s="199"/>
      <c r="Y13575" s="62"/>
      <c r="Z13575" s="105"/>
    </row>
    <row r="13576" spans="23:26" x14ac:dyDescent="0.25">
      <c r="W13576" s="104"/>
      <c r="X13576" s="199"/>
      <c r="Y13576" s="62"/>
      <c r="Z13576" s="105"/>
    </row>
    <row r="13577" spans="23:26" x14ac:dyDescent="0.25">
      <c r="W13577" s="104"/>
      <c r="X13577" s="199"/>
      <c r="Y13577" s="62"/>
      <c r="Z13577" s="105"/>
    </row>
    <row r="13578" spans="23:26" x14ac:dyDescent="0.25">
      <c r="W13578" s="104"/>
      <c r="X13578" s="199"/>
      <c r="Y13578" s="62"/>
      <c r="Z13578" s="105"/>
    </row>
    <row r="13579" spans="23:26" x14ac:dyDescent="0.25">
      <c r="W13579" s="104"/>
      <c r="X13579" s="199"/>
      <c r="Y13579" s="62"/>
      <c r="Z13579" s="105"/>
    </row>
    <row r="13580" spans="23:26" x14ac:dyDescent="0.25">
      <c r="W13580" s="104"/>
      <c r="X13580" s="199"/>
      <c r="Y13580" s="62"/>
      <c r="Z13580" s="105"/>
    </row>
    <row r="13581" spans="23:26" x14ac:dyDescent="0.25">
      <c r="W13581" s="104"/>
      <c r="X13581" s="199"/>
      <c r="Y13581" s="62"/>
      <c r="Z13581" s="105"/>
    </row>
    <row r="13582" spans="23:26" x14ac:dyDescent="0.25">
      <c r="W13582" s="104"/>
      <c r="X13582" s="199"/>
      <c r="Y13582" s="62"/>
      <c r="Z13582" s="105"/>
    </row>
    <row r="13583" spans="23:26" x14ac:dyDescent="0.25">
      <c r="W13583" s="104"/>
      <c r="X13583" s="199"/>
      <c r="Y13583" s="62"/>
      <c r="Z13583" s="105"/>
    </row>
    <row r="13584" spans="23:26" x14ac:dyDescent="0.25">
      <c r="W13584" s="104"/>
      <c r="X13584" s="199"/>
      <c r="Y13584" s="62"/>
      <c r="Z13584" s="105"/>
    </row>
    <row r="13585" spans="23:26" x14ac:dyDescent="0.25">
      <c r="W13585" s="104"/>
      <c r="X13585" s="199"/>
      <c r="Y13585" s="62"/>
      <c r="Z13585" s="105"/>
    </row>
    <row r="13586" spans="23:26" x14ac:dyDescent="0.25">
      <c r="W13586" s="104"/>
      <c r="X13586" s="199"/>
      <c r="Y13586" s="62"/>
      <c r="Z13586" s="105"/>
    </row>
    <row r="13587" spans="23:26" x14ac:dyDescent="0.25">
      <c r="W13587" s="104"/>
      <c r="X13587" s="199"/>
      <c r="Y13587" s="62"/>
      <c r="Z13587" s="105"/>
    </row>
    <row r="13588" spans="23:26" x14ac:dyDescent="0.25">
      <c r="W13588" s="104"/>
      <c r="X13588" s="199"/>
      <c r="Y13588" s="62"/>
      <c r="Z13588" s="105"/>
    </row>
    <row r="13589" spans="23:26" x14ac:dyDescent="0.25">
      <c r="W13589" s="104"/>
      <c r="X13589" s="199"/>
      <c r="Y13589" s="62"/>
      <c r="Z13589" s="105"/>
    </row>
    <row r="13590" spans="23:26" x14ac:dyDescent="0.25">
      <c r="W13590" s="104"/>
      <c r="X13590" s="199"/>
      <c r="Y13590" s="62"/>
      <c r="Z13590" s="105"/>
    </row>
    <row r="13591" spans="23:26" x14ac:dyDescent="0.25">
      <c r="W13591" s="104"/>
      <c r="X13591" s="199"/>
      <c r="Y13591" s="62"/>
      <c r="Z13591" s="105"/>
    </row>
    <row r="13592" spans="23:26" x14ac:dyDescent="0.25">
      <c r="W13592" s="104"/>
      <c r="X13592" s="199"/>
      <c r="Y13592" s="62"/>
      <c r="Z13592" s="105"/>
    </row>
    <row r="13593" spans="23:26" x14ac:dyDescent="0.25">
      <c r="W13593" s="104"/>
      <c r="X13593" s="199"/>
      <c r="Y13593" s="62"/>
      <c r="Z13593" s="105"/>
    </row>
    <row r="13594" spans="23:26" x14ac:dyDescent="0.25">
      <c r="W13594" s="104"/>
      <c r="X13594" s="199"/>
      <c r="Y13594" s="62"/>
      <c r="Z13594" s="105"/>
    </row>
    <row r="13595" spans="23:26" x14ac:dyDescent="0.25">
      <c r="W13595" s="104"/>
      <c r="X13595" s="199"/>
      <c r="Y13595" s="62"/>
      <c r="Z13595" s="105"/>
    </row>
    <row r="13596" spans="23:26" x14ac:dyDescent="0.25">
      <c r="W13596" s="104"/>
      <c r="X13596" s="199"/>
      <c r="Y13596" s="62"/>
      <c r="Z13596" s="105"/>
    </row>
    <row r="13597" spans="23:26" x14ac:dyDescent="0.25">
      <c r="W13597" s="104"/>
      <c r="X13597" s="199"/>
      <c r="Y13597" s="62"/>
      <c r="Z13597" s="105"/>
    </row>
    <row r="13598" spans="23:26" x14ac:dyDescent="0.25">
      <c r="W13598" s="104"/>
      <c r="X13598" s="199"/>
      <c r="Y13598" s="62"/>
      <c r="Z13598" s="105"/>
    </row>
    <row r="13599" spans="23:26" x14ac:dyDescent="0.25">
      <c r="W13599" s="104"/>
      <c r="X13599" s="199"/>
      <c r="Y13599" s="62"/>
      <c r="Z13599" s="105"/>
    </row>
    <row r="13600" spans="23:26" x14ac:dyDescent="0.25">
      <c r="W13600" s="104"/>
      <c r="X13600" s="199"/>
      <c r="Y13600" s="62"/>
      <c r="Z13600" s="105"/>
    </row>
    <row r="13601" spans="23:26" x14ac:dyDescent="0.25">
      <c r="W13601" s="104"/>
      <c r="X13601" s="199"/>
      <c r="Y13601" s="62"/>
      <c r="Z13601" s="105"/>
    </row>
    <row r="13602" spans="23:26" x14ac:dyDescent="0.25">
      <c r="W13602" s="104"/>
      <c r="X13602" s="199"/>
      <c r="Y13602" s="62"/>
      <c r="Z13602" s="105"/>
    </row>
    <row r="13603" spans="23:26" x14ac:dyDescent="0.25">
      <c r="W13603" s="104"/>
      <c r="X13603" s="199"/>
      <c r="Y13603" s="62"/>
      <c r="Z13603" s="105"/>
    </row>
    <row r="13604" spans="23:26" x14ac:dyDescent="0.25">
      <c r="W13604" s="104"/>
      <c r="X13604" s="199"/>
      <c r="Y13604" s="62"/>
      <c r="Z13604" s="105"/>
    </row>
    <row r="13605" spans="23:26" x14ac:dyDescent="0.25">
      <c r="W13605" s="104"/>
      <c r="X13605" s="199"/>
      <c r="Y13605" s="62"/>
      <c r="Z13605" s="105"/>
    </row>
    <row r="13606" spans="23:26" x14ac:dyDescent="0.25">
      <c r="W13606" s="104"/>
      <c r="X13606" s="199"/>
      <c r="Y13606" s="62"/>
      <c r="Z13606" s="105"/>
    </row>
    <row r="13607" spans="23:26" x14ac:dyDescent="0.25">
      <c r="W13607" s="104"/>
      <c r="X13607" s="199"/>
      <c r="Y13607" s="62"/>
      <c r="Z13607" s="105"/>
    </row>
    <row r="13608" spans="23:26" x14ac:dyDescent="0.25">
      <c r="W13608" s="104"/>
      <c r="X13608" s="199"/>
      <c r="Y13608" s="62"/>
      <c r="Z13608" s="105"/>
    </row>
    <row r="13609" spans="23:26" x14ac:dyDescent="0.25">
      <c r="W13609" s="104"/>
      <c r="X13609" s="199"/>
      <c r="Y13609" s="62"/>
      <c r="Z13609" s="105"/>
    </row>
    <row r="13610" spans="23:26" x14ac:dyDescent="0.25">
      <c r="W13610" s="104"/>
      <c r="X13610" s="199"/>
      <c r="Y13610" s="62"/>
      <c r="Z13610" s="105"/>
    </row>
    <row r="13611" spans="23:26" x14ac:dyDescent="0.25">
      <c r="W13611" s="104"/>
      <c r="X13611" s="199"/>
      <c r="Y13611" s="62"/>
      <c r="Z13611" s="105"/>
    </row>
    <row r="13612" spans="23:26" x14ac:dyDescent="0.25">
      <c r="W13612" s="104"/>
      <c r="X13612" s="199"/>
      <c r="Y13612" s="62"/>
      <c r="Z13612" s="105"/>
    </row>
    <row r="13613" spans="23:26" x14ac:dyDescent="0.25">
      <c r="W13613" s="104"/>
      <c r="X13613" s="199"/>
      <c r="Y13613" s="62"/>
      <c r="Z13613" s="105"/>
    </row>
    <row r="13614" spans="23:26" x14ac:dyDescent="0.25">
      <c r="W13614" s="104"/>
      <c r="X13614" s="199"/>
      <c r="Y13614" s="62"/>
      <c r="Z13614" s="105"/>
    </row>
    <row r="13615" spans="23:26" x14ac:dyDescent="0.25">
      <c r="W13615" s="104"/>
      <c r="X13615" s="199"/>
      <c r="Y13615" s="62"/>
      <c r="Z13615" s="105"/>
    </row>
    <row r="13616" spans="23:26" x14ac:dyDescent="0.25">
      <c r="W13616" s="104"/>
      <c r="X13616" s="199"/>
      <c r="Y13616" s="62"/>
      <c r="Z13616" s="105"/>
    </row>
    <row r="13617" spans="23:26" x14ac:dyDescent="0.25">
      <c r="W13617" s="104"/>
      <c r="X13617" s="199"/>
      <c r="Y13617" s="62"/>
      <c r="Z13617" s="105"/>
    </row>
    <row r="13618" spans="23:26" x14ac:dyDescent="0.25">
      <c r="W13618" s="104"/>
      <c r="X13618" s="199"/>
      <c r="Y13618" s="62"/>
      <c r="Z13618" s="105"/>
    </row>
    <row r="13619" spans="23:26" x14ac:dyDescent="0.25">
      <c r="W13619" s="104"/>
      <c r="X13619" s="199"/>
      <c r="Y13619" s="62"/>
      <c r="Z13619" s="105"/>
    </row>
    <row r="13620" spans="23:26" x14ac:dyDescent="0.25">
      <c r="W13620" s="104"/>
      <c r="X13620" s="199"/>
      <c r="Y13620" s="62"/>
      <c r="Z13620" s="105"/>
    </row>
    <row r="13621" spans="23:26" x14ac:dyDescent="0.25">
      <c r="W13621" s="104"/>
      <c r="X13621" s="199"/>
      <c r="Y13621" s="62"/>
      <c r="Z13621" s="105"/>
    </row>
    <row r="13622" spans="23:26" x14ac:dyDescent="0.25">
      <c r="W13622" s="104"/>
      <c r="X13622" s="199"/>
      <c r="Y13622" s="62"/>
      <c r="Z13622" s="105"/>
    </row>
    <row r="13623" spans="23:26" x14ac:dyDescent="0.25">
      <c r="W13623" s="104"/>
      <c r="X13623" s="199"/>
      <c r="Y13623" s="62"/>
      <c r="Z13623" s="105"/>
    </row>
    <row r="13624" spans="23:26" x14ac:dyDescent="0.25">
      <c r="W13624" s="104"/>
      <c r="X13624" s="199"/>
      <c r="Y13624" s="62"/>
      <c r="Z13624" s="105"/>
    </row>
    <row r="13625" spans="23:26" x14ac:dyDescent="0.25">
      <c r="W13625" s="104"/>
      <c r="X13625" s="199"/>
      <c r="Y13625" s="62"/>
      <c r="Z13625" s="105"/>
    </row>
    <row r="13626" spans="23:26" x14ac:dyDescent="0.25">
      <c r="W13626" s="104"/>
      <c r="X13626" s="199"/>
      <c r="Y13626" s="62"/>
      <c r="Z13626" s="105"/>
    </row>
    <row r="13627" spans="23:26" x14ac:dyDescent="0.25">
      <c r="W13627" s="104"/>
      <c r="X13627" s="199"/>
      <c r="Y13627" s="62"/>
      <c r="Z13627" s="105"/>
    </row>
    <row r="13628" spans="23:26" x14ac:dyDescent="0.25">
      <c r="W13628" s="104"/>
      <c r="X13628" s="199"/>
      <c r="Y13628" s="62"/>
      <c r="Z13628" s="105"/>
    </row>
    <row r="13629" spans="23:26" x14ac:dyDescent="0.25">
      <c r="W13629" s="104"/>
      <c r="X13629" s="199"/>
      <c r="Y13629" s="62"/>
      <c r="Z13629" s="105"/>
    </row>
    <row r="13630" spans="23:26" x14ac:dyDescent="0.25">
      <c r="W13630" s="104"/>
      <c r="X13630" s="199"/>
      <c r="Y13630" s="62"/>
      <c r="Z13630" s="105"/>
    </row>
    <row r="13631" spans="23:26" x14ac:dyDescent="0.25">
      <c r="W13631" s="104"/>
      <c r="X13631" s="199"/>
      <c r="Y13631" s="62"/>
      <c r="Z13631" s="105"/>
    </row>
    <row r="13632" spans="23:26" x14ac:dyDescent="0.25">
      <c r="W13632" s="104"/>
      <c r="X13632" s="199"/>
      <c r="Y13632" s="62"/>
      <c r="Z13632" s="105"/>
    </row>
    <row r="13633" spans="23:26" x14ac:dyDescent="0.25">
      <c r="W13633" s="104"/>
      <c r="X13633" s="199"/>
      <c r="Y13633" s="62"/>
      <c r="Z13633" s="105"/>
    </row>
    <row r="13634" spans="23:26" x14ac:dyDescent="0.25">
      <c r="W13634" s="104"/>
      <c r="X13634" s="199"/>
      <c r="Y13634" s="62"/>
      <c r="Z13634" s="105"/>
    </row>
    <row r="13635" spans="23:26" x14ac:dyDescent="0.25">
      <c r="W13635" s="104"/>
      <c r="X13635" s="199"/>
      <c r="Y13635" s="62"/>
      <c r="Z13635" s="105"/>
    </row>
    <row r="13636" spans="23:26" x14ac:dyDescent="0.25">
      <c r="W13636" s="104"/>
      <c r="X13636" s="199"/>
      <c r="Y13636" s="62"/>
      <c r="Z13636" s="105"/>
    </row>
    <row r="13637" spans="23:26" x14ac:dyDescent="0.25">
      <c r="W13637" s="104"/>
      <c r="X13637" s="199"/>
      <c r="Y13637" s="62"/>
      <c r="Z13637" s="105"/>
    </row>
    <row r="13638" spans="23:26" x14ac:dyDescent="0.25">
      <c r="W13638" s="104"/>
      <c r="X13638" s="199"/>
      <c r="Y13638" s="62"/>
      <c r="Z13638" s="105"/>
    </row>
    <row r="13639" spans="23:26" x14ac:dyDescent="0.25">
      <c r="W13639" s="104"/>
      <c r="X13639" s="199"/>
      <c r="Y13639" s="62"/>
      <c r="Z13639" s="105"/>
    </row>
    <row r="13640" spans="23:26" x14ac:dyDescent="0.25">
      <c r="W13640" s="104"/>
      <c r="X13640" s="199"/>
      <c r="Y13640" s="62"/>
      <c r="Z13640" s="105"/>
    </row>
    <row r="13641" spans="23:26" x14ac:dyDescent="0.25">
      <c r="W13641" s="104"/>
      <c r="X13641" s="199"/>
      <c r="Y13641" s="62"/>
      <c r="Z13641" s="105"/>
    </row>
    <row r="13642" spans="23:26" x14ac:dyDescent="0.25">
      <c r="W13642" s="104"/>
      <c r="X13642" s="199"/>
      <c r="Y13642" s="62"/>
      <c r="Z13642" s="105"/>
    </row>
    <row r="13643" spans="23:26" x14ac:dyDescent="0.25">
      <c r="W13643" s="104"/>
      <c r="X13643" s="199"/>
      <c r="Y13643" s="62"/>
      <c r="Z13643" s="105"/>
    </row>
    <row r="13644" spans="23:26" x14ac:dyDescent="0.25">
      <c r="W13644" s="104"/>
      <c r="X13644" s="199"/>
      <c r="Y13644" s="62"/>
      <c r="Z13644" s="105"/>
    </row>
    <row r="13645" spans="23:26" x14ac:dyDescent="0.25">
      <c r="W13645" s="104"/>
      <c r="X13645" s="199"/>
      <c r="Y13645" s="62"/>
      <c r="Z13645" s="105"/>
    </row>
    <row r="13646" spans="23:26" x14ac:dyDescent="0.25">
      <c r="W13646" s="104"/>
      <c r="X13646" s="199"/>
      <c r="Y13646" s="62"/>
      <c r="Z13646" s="105"/>
    </row>
    <row r="13647" spans="23:26" x14ac:dyDescent="0.25">
      <c r="W13647" s="104"/>
      <c r="X13647" s="199"/>
      <c r="Y13647" s="62"/>
      <c r="Z13647" s="105"/>
    </row>
    <row r="13648" spans="23:26" x14ac:dyDescent="0.25">
      <c r="W13648" s="104"/>
      <c r="X13648" s="199"/>
      <c r="Y13648" s="62"/>
      <c r="Z13648" s="105"/>
    </row>
    <row r="13649" spans="23:26" x14ac:dyDescent="0.25">
      <c r="W13649" s="104"/>
      <c r="X13649" s="199"/>
      <c r="Y13649" s="62"/>
      <c r="Z13649" s="105"/>
    </row>
    <row r="13650" spans="23:26" x14ac:dyDescent="0.25">
      <c r="W13650" s="104"/>
      <c r="X13650" s="199"/>
      <c r="Y13650" s="62"/>
      <c r="Z13650" s="105"/>
    </row>
    <row r="13651" spans="23:26" x14ac:dyDescent="0.25">
      <c r="W13651" s="104"/>
      <c r="X13651" s="199"/>
      <c r="Y13651" s="62"/>
      <c r="Z13651" s="105"/>
    </row>
    <row r="13652" spans="23:26" x14ac:dyDescent="0.25">
      <c r="W13652" s="104"/>
      <c r="X13652" s="199"/>
      <c r="Y13652" s="62"/>
      <c r="Z13652" s="105"/>
    </row>
    <row r="13653" spans="23:26" x14ac:dyDescent="0.25">
      <c r="W13653" s="104"/>
      <c r="X13653" s="199"/>
      <c r="Y13653" s="62"/>
      <c r="Z13653" s="105"/>
    </row>
    <row r="13654" spans="23:26" x14ac:dyDescent="0.25">
      <c r="W13654" s="104"/>
      <c r="X13654" s="199"/>
      <c r="Y13654" s="62"/>
      <c r="Z13654" s="105"/>
    </row>
    <row r="13655" spans="23:26" x14ac:dyDescent="0.25">
      <c r="W13655" s="104"/>
      <c r="X13655" s="199"/>
      <c r="Y13655" s="62"/>
      <c r="Z13655" s="105"/>
    </row>
    <row r="13656" spans="23:26" x14ac:dyDescent="0.25">
      <c r="W13656" s="104"/>
      <c r="X13656" s="199"/>
      <c r="Y13656" s="62"/>
      <c r="Z13656" s="105"/>
    </row>
    <row r="13657" spans="23:26" x14ac:dyDescent="0.25">
      <c r="W13657" s="104"/>
      <c r="X13657" s="199"/>
      <c r="Y13657" s="62"/>
      <c r="Z13657" s="105"/>
    </row>
    <row r="13658" spans="23:26" x14ac:dyDescent="0.25">
      <c r="W13658" s="104"/>
      <c r="X13658" s="199"/>
      <c r="Y13658" s="62"/>
      <c r="Z13658" s="105"/>
    </row>
    <row r="13659" spans="23:26" x14ac:dyDescent="0.25">
      <c r="W13659" s="104"/>
      <c r="X13659" s="199"/>
      <c r="Y13659" s="62"/>
      <c r="Z13659" s="105"/>
    </row>
    <row r="13660" spans="23:26" x14ac:dyDescent="0.25">
      <c r="W13660" s="104"/>
      <c r="X13660" s="199"/>
      <c r="Y13660" s="62"/>
      <c r="Z13660" s="105"/>
    </row>
    <row r="13661" spans="23:26" x14ac:dyDescent="0.25">
      <c r="W13661" s="104"/>
      <c r="X13661" s="199"/>
      <c r="Y13661" s="62"/>
      <c r="Z13661" s="105"/>
    </row>
    <row r="13662" spans="23:26" x14ac:dyDescent="0.25">
      <c r="W13662" s="104"/>
      <c r="X13662" s="199"/>
      <c r="Y13662" s="62"/>
      <c r="Z13662" s="105"/>
    </row>
    <row r="13663" spans="23:26" x14ac:dyDescent="0.25">
      <c r="W13663" s="104"/>
      <c r="X13663" s="199"/>
      <c r="Y13663" s="62"/>
      <c r="Z13663" s="105"/>
    </row>
    <row r="13664" spans="23:26" x14ac:dyDescent="0.25">
      <c r="W13664" s="104"/>
      <c r="X13664" s="199"/>
      <c r="Y13664" s="62"/>
      <c r="Z13664" s="105"/>
    </row>
    <row r="13665" spans="23:26" x14ac:dyDescent="0.25">
      <c r="W13665" s="104"/>
      <c r="X13665" s="199"/>
      <c r="Y13665" s="62"/>
      <c r="Z13665" s="105"/>
    </row>
    <row r="13666" spans="23:26" x14ac:dyDescent="0.25">
      <c r="W13666" s="104"/>
      <c r="X13666" s="199"/>
      <c r="Y13666" s="62"/>
      <c r="Z13666" s="105"/>
    </row>
    <row r="13667" spans="23:26" x14ac:dyDescent="0.25">
      <c r="W13667" s="104"/>
      <c r="X13667" s="199"/>
      <c r="Y13667" s="62"/>
      <c r="Z13667" s="105"/>
    </row>
    <row r="13668" spans="23:26" x14ac:dyDescent="0.25">
      <c r="W13668" s="104"/>
      <c r="X13668" s="199"/>
      <c r="Y13668" s="62"/>
      <c r="Z13668" s="105"/>
    </row>
    <row r="13669" spans="23:26" x14ac:dyDescent="0.25">
      <c r="W13669" s="104"/>
      <c r="X13669" s="199"/>
      <c r="Y13669" s="62"/>
      <c r="Z13669" s="105"/>
    </row>
    <row r="13670" spans="23:26" x14ac:dyDescent="0.25">
      <c r="W13670" s="104"/>
      <c r="X13670" s="199"/>
      <c r="Y13670" s="62"/>
      <c r="Z13670" s="105"/>
    </row>
    <row r="13671" spans="23:26" x14ac:dyDescent="0.25">
      <c r="W13671" s="104"/>
      <c r="X13671" s="199"/>
      <c r="Y13671" s="62"/>
      <c r="Z13671" s="105"/>
    </row>
    <row r="13672" spans="23:26" x14ac:dyDescent="0.25">
      <c r="W13672" s="104"/>
      <c r="X13672" s="199"/>
      <c r="Y13672" s="62"/>
      <c r="Z13672" s="105"/>
    </row>
    <row r="13673" spans="23:26" x14ac:dyDescent="0.25">
      <c r="W13673" s="104"/>
      <c r="X13673" s="199"/>
      <c r="Y13673" s="62"/>
      <c r="Z13673" s="105"/>
    </row>
    <row r="13674" spans="23:26" x14ac:dyDescent="0.25">
      <c r="W13674" s="104"/>
      <c r="X13674" s="199"/>
      <c r="Y13674" s="62"/>
      <c r="Z13674" s="105"/>
    </row>
    <row r="13675" spans="23:26" x14ac:dyDescent="0.25">
      <c r="W13675" s="104"/>
      <c r="X13675" s="199"/>
      <c r="Y13675" s="62"/>
      <c r="Z13675" s="105"/>
    </row>
    <row r="13676" spans="23:26" x14ac:dyDescent="0.25">
      <c r="W13676" s="104"/>
      <c r="X13676" s="199"/>
      <c r="Y13676" s="62"/>
      <c r="Z13676" s="105"/>
    </row>
    <row r="13677" spans="23:26" x14ac:dyDescent="0.25">
      <c r="W13677" s="104"/>
      <c r="X13677" s="199"/>
      <c r="Y13677" s="62"/>
      <c r="Z13677" s="105"/>
    </row>
    <row r="13678" spans="23:26" x14ac:dyDescent="0.25">
      <c r="W13678" s="104"/>
      <c r="X13678" s="199"/>
      <c r="Y13678" s="62"/>
      <c r="Z13678" s="105"/>
    </row>
    <row r="13679" spans="23:26" x14ac:dyDescent="0.25">
      <c r="W13679" s="104"/>
      <c r="X13679" s="199"/>
      <c r="Y13679" s="62"/>
      <c r="Z13679" s="105"/>
    </row>
    <row r="13680" spans="23:26" x14ac:dyDescent="0.25">
      <c r="W13680" s="104"/>
      <c r="X13680" s="199"/>
      <c r="Y13680" s="62"/>
      <c r="Z13680" s="105"/>
    </row>
    <row r="13681" spans="23:26" x14ac:dyDescent="0.25">
      <c r="W13681" s="104"/>
      <c r="X13681" s="199"/>
      <c r="Y13681" s="62"/>
      <c r="Z13681" s="105"/>
    </row>
    <row r="13682" spans="23:26" x14ac:dyDescent="0.25">
      <c r="W13682" s="104"/>
      <c r="X13682" s="199"/>
      <c r="Y13682" s="62"/>
      <c r="Z13682" s="105"/>
    </row>
    <row r="13683" spans="23:26" x14ac:dyDescent="0.25">
      <c r="W13683" s="104"/>
      <c r="X13683" s="199"/>
      <c r="Y13683" s="62"/>
      <c r="Z13683" s="105"/>
    </row>
    <row r="13684" spans="23:26" x14ac:dyDescent="0.25">
      <c r="W13684" s="104"/>
      <c r="X13684" s="199"/>
      <c r="Y13684" s="62"/>
      <c r="Z13684" s="105"/>
    </row>
    <row r="13685" spans="23:26" x14ac:dyDescent="0.25">
      <c r="W13685" s="104"/>
      <c r="X13685" s="199"/>
      <c r="Y13685" s="62"/>
      <c r="Z13685" s="105"/>
    </row>
    <row r="13686" spans="23:26" x14ac:dyDescent="0.25">
      <c r="W13686" s="104"/>
      <c r="X13686" s="199"/>
      <c r="Y13686" s="62"/>
      <c r="Z13686" s="105"/>
    </row>
    <row r="13687" spans="23:26" x14ac:dyDescent="0.25">
      <c r="W13687" s="104"/>
      <c r="X13687" s="199"/>
      <c r="Y13687" s="62"/>
      <c r="Z13687" s="105"/>
    </row>
    <row r="13688" spans="23:26" x14ac:dyDescent="0.25">
      <c r="W13688" s="104"/>
      <c r="X13688" s="199"/>
      <c r="Y13688" s="62"/>
      <c r="Z13688" s="105"/>
    </row>
    <row r="13689" spans="23:26" x14ac:dyDescent="0.25">
      <c r="W13689" s="104"/>
      <c r="X13689" s="199"/>
      <c r="Y13689" s="62"/>
      <c r="Z13689" s="105"/>
    </row>
    <row r="13690" spans="23:26" x14ac:dyDescent="0.25">
      <c r="W13690" s="104"/>
      <c r="X13690" s="199"/>
      <c r="Y13690" s="62"/>
      <c r="Z13690" s="105"/>
    </row>
    <row r="13691" spans="23:26" x14ac:dyDescent="0.25">
      <c r="W13691" s="104"/>
      <c r="X13691" s="199"/>
      <c r="Y13691" s="62"/>
      <c r="Z13691" s="105"/>
    </row>
    <row r="13692" spans="23:26" x14ac:dyDescent="0.25">
      <c r="W13692" s="104"/>
      <c r="X13692" s="199"/>
      <c r="Y13692" s="62"/>
      <c r="Z13692" s="105"/>
    </row>
    <row r="13693" spans="23:26" x14ac:dyDescent="0.25">
      <c r="W13693" s="104"/>
      <c r="X13693" s="199"/>
      <c r="Y13693" s="62"/>
      <c r="Z13693" s="105"/>
    </row>
    <row r="13694" spans="23:26" x14ac:dyDescent="0.25">
      <c r="W13694" s="104"/>
      <c r="X13694" s="199"/>
      <c r="Y13694" s="62"/>
      <c r="Z13694" s="105"/>
    </row>
    <row r="13695" spans="23:26" x14ac:dyDescent="0.25">
      <c r="W13695" s="104"/>
      <c r="X13695" s="199"/>
      <c r="Y13695" s="62"/>
      <c r="Z13695" s="105"/>
    </row>
    <row r="13696" spans="23:26" x14ac:dyDescent="0.25">
      <c r="W13696" s="104"/>
      <c r="X13696" s="199"/>
      <c r="Y13696" s="62"/>
      <c r="Z13696" s="105"/>
    </row>
    <row r="13697" spans="23:26" x14ac:dyDescent="0.25">
      <c r="W13697" s="104"/>
      <c r="X13697" s="199"/>
      <c r="Y13697" s="62"/>
      <c r="Z13697" s="105"/>
    </row>
    <row r="13698" spans="23:26" x14ac:dyDescent="0.25">
      <c r="W13698" s="104"/>
      <c r="X13698" s="199"/>
      <c r="Y13698" s="62"/>
      <c r="Z13698" s="105"/>
    </row>
    <row r="13699" spans="23:26" x14ac:dyDescent="0.25">
      <c r="W13699" s="104"/>
      <c r="X13699" s="199"/>
      <c r="Y13699" s="62"/>
      <c r="Z13699" s="105"/>
    </row>
    <row r="13700" spans="23:26" x14ac:dyDescent="0.25">
      <c r="W13700" s="104"/>
      <c r="X13700" s="199"/>
      <c r="Y13700" s="62"/>
      <c r="Z13700" s="105"/>
    </row>
    <row r="13701" spans="23:26" x14ac:dyDescent="0.25">
      <c r="W13701" s="104"/>
      <c r="X13701" s="199"/>
      <c r="Y13701" s="62"/>
      <c r="Z13701" s="105"/>
    </row>
    <row r="13702" spans="23:26" x14ac:dyDescent="0.25">
      <c r="W13702" s="104"/>
      <c r="X13702" s="199"/>
      <c r="Y13702" s="62"/>
      <c r="Z13702" s="105"/>
    </row>
    <row r="13703" spans="23:26" x14ac:dyDescent="0.25">
      <c r="W13703" s="104"/>
      <c r="X13703" s="199"/>
      <c r="Y13703" s="62"/>
      <c r="Z13703" s="105"/>
    </row>
    <row r="13704" spans="23:26" x14ac:dyDescent="0.25">
      <c r="W13704" s="104"/>
      <c r="X13704" s="199"/>
      <c r="Y13704" s="62"/>
      <c r="Z13704" s="105"/>
    </row>
    <row r="13705" spans="23:26" x14ac:dyDescent="0.25">
      <c r="W13705" s="104"/>
      <c r="X13705" s="199"/>
      <c r="Y13705" s="62"/>
      <c r="Z13705" s="105"/>
    </row>
    <row r="13706" spans="23:26" x14ac:dyDescent="0.25">
      <c r="W13706" s="104"/>
      <c r="X13706" s="199"/>
      <c r="Y13706" s="62"/>
      <c r="Z13706" s="105"/>
    </row>
    <row r="13707" spans="23:26" x14ac:dyDescent="0.25">
      <c r="W13707" s="104"/>
      <c r="X13707" s="199"/>
      <c r="Y13707" s="62"/>
      <c r="Z13707" s="105"/>
    </row>
    <row r="13708" spans="23:26" x14ac:dyDescent="0.25">
      <c r="W13708" s="104"/>
      <c r="X13708" s="199"/>
      <c r="Y13708" s="62"/>
      <c r="Z13708" s="105"/>
    </row>
    <row r="13709" spans="23:26" x14ac:dyDescent="0.25">
      <c r="W13709" s="104"/>
      <c r="X13709" s="199"/>
      <c r="Y13709" s="62"/>
      <c r="Z13709" s="105"/>
    </row>
    <row r="13710" spans="23:26" x14ac:dyDescent="0.25">
      <c r="W13710" s="104"/>
      <c r="X13710" s="199"/>
      <c r="Y13710" s="62"/>
      <c r="Z13710" s="105"/>
    </row>
    <row r="13711" spans="23:26" x14ac:dyDescent="0.25">
      <c r="W13711" s="104"/>
      <c r="X13711" s="199"/>
      <c r="Y13711" s="62"/>
      <c r="Z13711" s="105"/>
    </row>
    <row r="13712" spans="23:26" x14ac:dyDescent="0.25">
      <c r="W13712" s="104"/>
      <c r="X13712" s="199"/>
      <c r="Y13712" s="62"/>
      <c r="Z13712" s="105"/>
    </row>
    <row r="13713" spans="23:26" x14ac:dyDescent="0.25">
      <c r="W13713" s="104"/>
      <c r="X13713" s="199"/>
      <c r="Y13713" s="62"/>
      <c r="Z13713" s="105"/>
    </row>
    <row r="13714" spans="23:26" x14ac:dyDescent="0.25">
      <c r="W13714" s="104"/>
      <c r="X13714" s="199"/>
      <c r="Y13714" s="62"/>
      <c r="Z13714" s="105"/>
    </row>
    <row r="13715" spans="23:26" x14ac:dyDescent="0.25">
      <c r="W13715" s="104"/>
      <c r="X13715" s="199"/>
      <c r="Y13715" s="62"/>
      <c r="Z13715" s="105"/>
    </row>
    <row r="13716" spans="23:26" x14ac:dyDescent="0.25">
      <c r="W13716" s="104"/>
      <c r="X13716" s="199"/>
      <c r="Y13716" s="62"/>
      <c r="Z13716" s="105"/>
    </row>
    <row r="13717" spans="23:26" x14ac:dyDescent="0.25">
      <c r="W13717" s="104"/>
      <c r="X13717" s="199"/>
      <c r="Y13717" s="62"/>
      <c r="Z13717" s="105"/>
    </row>
    <row r="13718" spans="23:26" x14ac:dyDescent="0.25">
      <c r="W13718" s="104"/>
      <c r="X13718" s="199"/>
      <c r="Y13718" s="62"/>
      <c r="Z13718" s="105"/>
    </row>
    <row r="13719" spans="23:26" x14ac:dyDescent="0.25">
      <c r="W13719" s="104"/>
      <c r="X13719" s="199"/>
      <c r="Y13719" s="62"/>
      <c r="Z13719" s="105"/>
    </row>
    <row r="13720" spans="23:26" x14ac:dyDescent="0.25">
      <c r="W13720" s="104"/>
      <c r="X13720" s="199"/>
      <c r="Y13720" s="62"/>
      <c r="Z13720" s="105"/>
    </row>
    <row r="13721" spans="23:26" x14ac:dyDescent="0.25">
      <c r="W13721" s="104"/>
      <c r="X13721" s="199"/>
      <c r="Y13721" s="62"/>
      <c r="Z13721" s="105"/>
    </row>
    <row r="13722" spans="23:26" x14ac:dyDescent="0.25">
      <c r="W13722" s="104"/>
      <c r="X13722" s="199"/>
      <c r="Y13722" s="62"/>
      <c r="Z13722" s="105"/>
    </row>
    <row r="13723" spans="23:26" x14ac:dyDescent="0.25">
      <c r="W13723" s="104"/>
      <c r="X13723" s="199"/>
      <c r="Y13723" s="62"/>
      <c r="Z13723" s="105"/>
    </row>
    <row r="13724" spans="23:26" x14ac:dyDescent="0.25">
      <c r="W13724" s="104"/>
      <c r="X13724" s="199"/>
      <c r="Y13724" s="62"/>
      <c r="Z13724" s="105"/>
    </row>
    <row r="13725" spans="23:26" x14ac:dyDescent="0.25">
      <c r="W13725" s="104"/>
      <c r="X13725" s="199"/>
      <c r="Y13725" s="62"/>
      <c r="Z13725" s="105"/>
    </row>
    <row r="13726" spans="23:26" x14ac:dyDescent="0.25">
      <c r="W13726" s="104"/>
      <c r="X13726" s="199"/>
      <c r="Y13726" s="62"/>
      <c r="Z13726" s="105"/>
    </row>
    <row r="13727" spans="23:26" x14ac:dyDescent="0.25">
      <c r="W13727" s="104"/>
      <c r="X13727" s="199"/>
      <c r="Y13727" s="62"/>
      <c r="Z13727" s="105"/>
    </row>
    <row r="13728" spans="23:26" x14ac:dyDescent="0.25">
      <c r="W13728" s="104"/>
      <c r="X13728" s="199"/>
      <c r="Y13728" s="62"/>
      <c r="Z13728" s="105"/>
    </row>
    <row r="13729" spans="23:26" x14ac:dyDescent="0.25">
      <c r="W13729" s="104"/>
      <c r="X13729" s="199"/>
      <c r="Y13729" s="62"/>
      <c r="Z13729" s="105"/>
    </row>
    <row r="13730" spans="23:26" x14ac:dyDescent="0.25">
      <c r="W13730" s="104"/>
      <c r="X13730" s="199"/>
      <c r="Y13730" s="62"/>
      <c r="Z13730" s="105"/>
    </row>
    <row r="13731" spans="23:26" x14ac:dyDescent="0.25">
      <c r="W13731" s="104"/>
      <c r="X13731" s="199"/>
      <c r="Y13731" s="62"/>
      <c r="Z13731" s="105"/>
    </row>
    <row r="13732" spans="23:26" x14ac:dyDescent="0.25">
      <c r="W13732" s="104"/>
      <c r="X13732" s="199"/>
      <c r="Y13732" s="62"/>
      <c r="Z13732" s="105"/>
    </row>
    <row r="13733" spans="23:26" x14ac:dyDescent="0.25">
      <c r="W13733" s="104"/>
      <c r="X13733" s="199"/>
      <c r="Y13733" s="62"/>
      <c r="Z13733" s="105"/>
    </row>
    <row r="13734" spans="23:26" x14ac:dyDescent="0.25">
      <c r="W13734" s="104"/>
      <c r="X13734" s="199"/>
      <c r="Y13734" s="62"/>
      <c r="Z13734" s="105"/>
    </row>
    <row r="13735" spans="23:26" x14ac:dyDescent="0.25">
      <c r="W13735" s="104"/>
      <c r="X13735" s="199"/>
      <c r="Y13735" s="62"/>
      <c r="Z13735" s="105"/>
    </row>
    <row r="13736" spans="23:26" x14ac:dyDescent="0.25">
      <c r="W13736" s="104"/>
      <c r="X13736" s="199"/>
      <c r="Y13736" s="62"/>
      <c r="Z13736" s="105"/>
    </row>
    <row r="13737" spans="23:26" x14ac:dyDescent="0.25">
      <c r="W13737" s="104"/>
      <c r="X13737" s="199"/>
      <c r="Y13737" s="62"/>
      <c r="Z13737" s="105"/>
    </row>
    <row r="13738" spans="23:26" x14ac:dyDescent="0.25">
      <c r="W13738" s="104"/>
      <c r="X13738" s="199"/>
      <c r="Y13738" s="62"/>
      <c r="Z13738" s="105"/>
    </row>
    <row r="13739" spans="23:26" x14ac:dyDescent="0.25">
      <c r="W13739" s="104"/>
      <c r="X13739" s="199"/>
      <c r="Y13739" s="62"/>
      <c r="Z13739" s="105"/>
    </row>
    <row r="13740" spans="23:26" x14ac:dyDescent="0.25">
      <c r="W13740" s="104"/>
      <c r="X13740" s="199"/>
      <c r="Y13740" s="62"/>
      <c r="Z13740" s="105"/>
    </row>
    <row r="13741" spans="23:26" x14ac:dyDescent="0.25">
      <c r="W13741" s="104"/>
      <c r="X13741" s="199"/>
      <c r="Y13741" s="62"/>
      <c r="Z13741" s="105"/>
    </row>
    <row r="13742" spans="23:26" x14ac:dyDescent="0.25">
      <c r="W13742" s="104"/>
      <c r="X13742" s="199"/>
      <c r="Y13742" s="62"/>
      <c r="Z13742" s="105"/>
    </row>
    <row r="13743" spans="23:26" x14ac:dyDescent="0.25">
      <c r="W13743" s="104"/>
      <c r="X13743" s="199"/>
      <c r="Y13743" s="62"/>
      <c r="Z13743" s="105"/>
    </row>
    <row r="13744" spans="23:26" x14ac:dyDescent="0.25">
      <c r="W13744" s="104"/>
      <c r="X13744" s="199"/>
      <c r="Y13744" s="62"/>
      <c r="Z13744" s="105"/>
    </row>
    <row r="13745" spans="23:26" x14ac:dyDescent="0.25">
      <c r="W13745" s="104"/>
      <c r="X13745" s="199"/>
      <c r="Y13745" s="62"/>
      <c r="Z13745" s="105"/>
    </row>
    <row r="13746" spans="23:26" x14ac:dyDescent="0.25">
      <c r="W13746" s="104"/>
      <c r="X13746" s="199"/>
      <c r="Y13746" s="62"/>
      <c r="Z13746" s="105"/>
    </row>
    <row r="13747" spans="23:26" x14ac:dyDescent="0.25">
      <c r="W13747" s="104"/>
      <c r="X13747" s="199"/>
      <c r="Y13747" s="62"/>
      <c r="Z13747" s="105"/>
    </row>
    <row r="13748" spans="23:26" x14ac:dyDescent="0.25">
      <c r="W13748" s="104"/>
      <c r="X13748" s="199"/>
      <c r="Y13748" s="62"/>
      <c r="Z13748" s="105"/>
    </row>
    <row r="13749" spans="23:26" x14ac:dyDescent="0.25">
      <c r="W13749" s="104"/>
      <c r="X13749" s="199"/>
      <c r="Y13749" s="62"/>
      <c r="Z13749" s="105"/>
    </row>
    <row r="13750" spans="23:26" x14ac:dyDescent="0.25">
      <c r="W13750" s="104"/>
      <c r="X13750" s="199"/>
      <c r="Y13750" s="62"/>
      <c r="Z13750" s="105"/>
    </row>
    <row r="13751" spans="23:26" x14ac:dyDescent="0.25">
      <c r="W13751" s="104"/>
      <c r="X13751" s="199"/>
      <c r="Y13751" s="62"/>
      <c r="Z13751" s="105"/>
    </row>
    <row r="13752" spans="23:26" x14ac:dyDescent="0.25">
      <c r="W13752" s="104"/>
      <c r="X13752" s="199"/>
      <c r="Y13752" s="62"/>
      <c r="Z13752" s="105"/>
    </row>
    <row r="13753" spans="23:26" x14ac:dyDescent="0.25">
      <c r="W13753" s="104"/>
      <c r="X13753" s="199"/>
      <c r="Y13753" s="62"/>
      <c r="Z13753" s="105"/>
    </row>
    <row r="13754" spans="23:26" x14ac:dyDescent="0.25">
      <c r="W13754" s="104"/>
      <c r="X13754" s="199"/>
      <c r="Y13754" s="62"/>
      <c r="Z13754" s="105"/>
    </row>
    <row r="13755" spans="23:26" x14ac:dyDescent="0.25">
      <c r="W13755" s="104"/>
      <c r="X13755" s="199"/>
      <c r="Y13755" s="62"/>
      <c r="Z13755" s="105"/>
    </row>
    <row r="13756" spans="23:26" x14ac:dyDescent="0.25">
      <c r="W13756" s="104"/>
      <c r="X13756" s="199"/>
      <c r="Y13756" s="62"/>
      <c r="Z13756" s="105"/>
    </row>
    <row r="13757" spans="23:26" x14ac:dyDescent="0.25">
      <c r="W13757" s="104"/>
      <c r="X13757" s="199"/>
      <c r="Y13757" s="62"/>
      <c r="Z13757" s="105"/>
    </row>
    <row r="13758" spans="23:26" x14ac:dyDescent="0.25">
      <c r="W13758" s="104"/>
      <c r="X13758" s="199"/>
      <c r="Y13758" s="62"/>
      <c r="Z13758" s="105"/>
    </row>
    <row r="13759" spans="23:26" x14ac:dyDescent="0.25">
      <c r="W13759" s="104"/>
      <c r="X13759" s="199"/>
      <c r="Y13759" s="62"/>
      <c r="Z13759" s="105"/>
    </row>
    <row r="13760" spans="23:26" x14ac:dyDescent="0.25">
      <c r="W13760" s="104"/>
      <c r="X13760" s="199"/>
      <c r="Y13760" s="62"/>
      <c r="Z13760" s="105"/>
    </row>
    <row r="13761" spans="23:26" x14ac:dyDescent="0.25">
      <c r="W13761" s="104"/>
      <c r="X13761" s="199"/>
      <c r="Y13761" s="62"/>
      <c r="Z13761" s="105"/>
    </row>
    <row r="13762" spans="23:26" x14ac:dyDescent="0.25">
      <c r="W13762" s="104"/>
      <c r="X13762" s="199"/>
      <c r="Y13762" s="62"/>
      <c r="Z13762" s="105"/>
    </row>
    <row r="13763" spans="23:26" x14ac:dyDescent="0.25">
      <c r="W13763" s="104"/>
      <c r="X13763" s="199"/>
      <c r="Y13763" s="62"/>
      <c r="Z13763" s="105"/>
    </row>
    <row r="13764" spans="23:26" x14ac:dyDescent="0.25">
      <c r="W13764" s="104"/>
      <c r="X13764" s="199"/>
      <c r="Y13764" s="62"/>
      <c r="Z13764" s="105"/>
    </row>
    <row r="13765" spans="23:26" x14ac:dyDescent="0.25">
      <c r="W13765" s="104"/>
      <c r="X13765" s="199"/>
      <c r="Y13765" s="62"/>
      <c r="Z13765" s="105"/>
    </row>
    <row r="13766" spans="23:26" x14ac:dyDescent="0.25">
      <c r="W13766" s="104"/>
      <c r="X13766" s="199"/>
      <c r="Y13766" s="62"/>
      <c r="Z13766" s="105"/>
    </row>
    <row r="13767" spans="23:26" x14ac:dyDescent="0.25">
      <c r="W13767" s="104"/>
      <c r="X13767" s="199"/>
      <c r="Y13767" s="62"/>
      <c r="Z13767" s="105"/>
    </row>
    <row r="13768" spans="23:26" x14ac:dyDescent="0.25">
      <c r="W13768" s="104"/>
      <c r="X13768" s="199"/>
      <c r="Y13768" s="62"/>
      <c r="Z13768" s="105"/>
    </row>
    <row r="13769" spans="23:26" x14ac:dyDescent="0.25">
      <c r="W13769" s="104"/>
      <c r="X13769" s="199"/>
      <c r="Y13769" s="62"/>
      <c r="Z13769" s="105"/>
    </row>
    <row r="13770" spans="23:26" x14ac:dyDescent="0.25">
      <c r="W13770" s="104"/>
      <c r="X13770" s="199"/>
      <c r="Y13770" s="62"/>
      <c r="Z13770" s="105"/>
    </row>
    <row r="13771" spans="23:26" x14ac:dyDescent="0.25">
      <c r="W13771" s="104"/>
      <c r="X13771" s="199"/>
      <c r="Y13771" s="62"/>
      <c r="Z13771" s="105"/>
    </row>
    <row r="13772" spans="23:26" x14ac:dyDescent="0.25">
      <c r="W13772" s="104"/>
      <c r="X13772" s="199"/>
      <c r="Y13772" s="62"/>
      <c r="Z13772" s="105"/>
    </row>
    <row r="13773" spans="23:26" x14ac:dyDescent="0.25">
      <c r="W13773" s="104"/>
      <c r="X13773" s="199"/>
      <c r="Y13773" s="62"/>
      <c r="Z13773" s="105"/>
    </row>
    <row r="13774" spans="23:26" x14ac:dyDescent="0.25">
      <c r="W13774" s="104"/>
      <c r="X13774" s="199"/>
      <c r="Y13774" s="62"/>
      <c r="Z13774" s="105"/>
    </row>
    <row r="13775" spans="23:26" x14ac:dyDescent="0.25">
      <c r="W13775" s="104"/>
      <c r="X13775" s="199"/>
      <c r="Y13775" s="62"/>
      <c r="Z13775" s="105"/>
    </row>
    <row r="13776" spans="23:26" x14ac:dyDescent="0.25">
      <c r="W13776" s="104"/>
      <c r="X13776" s="199"/>
      <c r="Y13776" s="62"/>
      <c r="Z13776" s="105"/>
    </row>
    <row r="13777" spans="23:26" x14ac:dyDescent="0.25">
      <c r="W13777" s="104"/>
      <c r="X13777" s="199"/>
      <c r="Y13777" s="62"/>
      <c r="Z13777" s="105"/>
    </row>
    <row r="13778" spans="23:26" x14ac:dyDescent="0.25">
      <c r="W13778" s="104"/>
      <c r="X13778" s="199"/>
      <c r="Y13778" s="62"/>
      <c r="Z13778" s="105"/>
    </row>
    <row r="13779" spans="23:26" x14ac:dyDescent="0.25">
      <c r="W13779" s="104"/>
      <c r="X13779" s="199"/>
      <c r="Y13779" s="62"/>
      <c r="Z13779" s="105"/>
    </row>
    <row r="13780" spans="23:26" x14ac:dyDescent="0.25">
      <c r="W13780" s="104"/>
      <c r="X13780" s="199"/>
      <c r="Y13780" s="62"/>
      <c r="Z13780" s="105"/>
    </row>
    <row r="13781" spans="23:26" x14ac:dyDescent="0.25">
      <c r="W13781" s="104"/>
      <c r="X13781" s="199"/>
      <c r="Y13781" s="62"/>
      <c r="Z13781" s="105"/>
    </row>
    <row r="13782" spans="23:26" x14ac:dyDescent="0.25">
      <c r="W13782" s="104"/>
      <c r="X13782" s="199"/>
      <c r="Y13782" s="62"/>
      <c r="Z13782" s="105"/>
    </row>
    <row r="13783" spans="23:26" x14ac:dyDescent="0.25">
      <c r="W13783" s="104"/>
      <c r="X13783" s="199"/>
      <c r="Y13783" s="62"/>
      <c r="Z13783" s="105"/>
    </row>
    <row r="13784" spans="23:26" x14ac:dyDescent="0.25">
      <c r="W13784" s="104"/>
      <c r="X13784" s="199"/>
      <c r="Y13784" s="62"/>
      <c r="Z13784" s="105"/>
    </row>
    <row r="13785" spans="23:26" x14ac:dyDescent="0.25">
      <c r="W13785" s="104"/>
      <c r="X13785" s="199"/>
      <c r="Y13785" s="62"/>
      <c r="Z13785" s="105"/>
    </row>
    <row r="13786" spans="23:26" x14ac:dyDescent="0.25">
      <c r="W13786" s="104"/>
      <c r="X13786" s="199"/>
      <c r="Y13786" s="62"/>
      <c r="Z13786" s="105"/>
    </row>
    <row r="13787" spans="23:26" x14ac:dyDescent="0.25">
      <c r="W13787" s="104"/>
      <c r="X13787" s="199"/>
      <c r="Y13787" s="62"/>
      <c r="Z13787" s="105"/>
    </row>
    <row r="13788" spans="23:26" x14ac:dyDescent="0.25">
      <c r="W13788" s="104"/>
      <c r="X13788" s="199"/>
      <c r="Y13788" s="62"/>
      <c r="Z13788" s="105"/>
    </row>
    <row r="13789" spans="23:26" x14ac:dyDescent="0.25">
      <c r="W13789" s="104"/>
      <c r="X13789" s="199"/>
      <c r="Y13789" s="62"/>
      <c r="Z13789" s="105"/>
    </row>
    <row r="13790" spans="23:26" x14ac:dyDescent="0.25">
      <c r="W13790" s="104"/>
      <c r="X13790" s="199"/>
      <c r="Y13790" s="62"/>
      <c r="Z13790" s="105"/>
    </row>
    <row r="13791" spans="23:26" x14ac:dyDescent="0.25">
      <c r="W13791" s="104"/>
      <c r="X13791" s="199"/>
      <c r="Y13791" s="62"/>
      <c r="Z13791" s="105"/>
    </row>
    <row r="13792" spans="23:26" x14ac:dyDescent="0.25">
      <c r="W13792" s="104"/>
      <c r="X13792" s="199"/>
      <c r="Y13792" s="62"/>
      <c r="Z13792" s="105"/>
    </row>
    <row r="13793" spans="23:26" x14ac:dyDescent="0.25">
      <c r="W13793" s="104"/>
      <c r="X13793" s="199"/>
      <c r="Y13793" s="62"/>
      <c r="Z13793" s="105"/>
    </row>
    <row r="13794" spans="23:26" x14ac:dyDescent="0.25">
      <c r="W13794" s="104"/>
      <c r="X13794" s="199"/>
      <c r="Y13794" s="62"/>
      <c r="Z13794" s="105"/>
    </row>
    <row r="13795" spans="23:26" x14ac:dyDescent="0.25">
      <c r="W13795" s="104"/>
      <c r="X13795" s="199"/>
      <c r="Y13795" s="62"/>
      <c r="Z13795" s="105"/>
    </row>
    <row r="13796" spans="23:26" x14ac:dyDescent="0.25">
      <c r="W13796" s="104"/>
      <c r="X13796" s="199"/>
      <c r="Y13796" s="62"/>
      <c r="Z13796" s="105"/>
    </row>
    <row r="13797" spans="23:26" x14ac:dyDescent="0.25">
      <c r="W13797" s="104"/>
      <c r="X13797" s="199"/>
      <c r="Y13797" s="62"/>
      <c r="Z13797" s="105"/>
    </row>
    <row r="13798" spans="23:26" x14ac:dyDescent="0.25">
      <c r="W13798" s="104"/>
      <c r="X13798" s="199"/>
      <c r="Y13798" s="62"/>
      <c r="Z13798" s="105"/>
    </row>
    <row r="13799" spans="23:26" x14ac:dyDescent="0.25">
      <c r="W13799" s="104"/>
      <c r="X13799" s="199"/>
      <c r="Y13799" s="62"/>
      <c r="Z13799" s="105"/>
    </row>
    <row r="13800" spans="23:26" x14ac:dyDescent="0.25">
      <c r="W13800" s="104"/>
      <c r="X13800" s="199"/>
      <c r="Y13800" s="62"/>
      <c r="Z13800" s="105"/>
    </row>
    <row r="13801" spans="23:26" x14ac:dyDescent="0.25">
      <c r="W13801" s="104"/>
      <c r="X13801" s="199"/>
      <c r="Y13801" s="62"/>
      <c r="Z13801" s="105"/>
    </row>
    <row r="13802" spans="23:26" x14ac:dyDescent="0.25">
      <c r="W13802" s="104"/>
      <c r="X13802" s="199"/>
      <c r="Y13802" s="62"/>
      <c r="Z13802" s="105"/>
    </row>
    <row r="13803" spans="23:26" x14ac:dyDescent="0.25">
      <c r="W13803" s="104"/>
      <c r="X13803" s="199"/>
      <c r="Y13803" s="62"/>
      <c r="Z13803" s="105"/>
    </row>
    <row r="13804" spans="23:26" x14ac:dyDescent="0.25">
      <c r="W13804" s="104"/>
      <c r="X13804" s="199"/>
      <c r="Y13804" s="62"/>
      <c r="Z13804" s="105"/>
    </row>
    <row r="13805" spans="23:26" x14ac:dyDescent="0.25">
      <c r="W13805" s="104"/>
      <c r="X13805" s="199"/>
      <c r="Y13805" s="62"/>
      <c r="Z13805" s="105"/>
    </row>
    <row r="13806" spans="23:26" x14ac:dyDescent="0.25">
      <c r="W13806" s="104"/>
      <c r="X13806" s="199"/>
      <c r="Y13806" s="62"/>
      <c r="Z13806" s="105"/>
    </row>
    <row r="13807" spans="23:26" x14ac:dyDescent="0.25">
      <c r="W13807" s="104"/>
      <c r="X13807" s="199"/>
      <c r="Y13807" s="62"/>
      <c r="Z13807" s="105"/>
    </row>
    <row r="13808" spans="23:26" x14ac:dyDescent="0.25">
      <c r="W13808" s="104"/>
      <c r="X13808" s="199"/>
      <c r="Y13808" s="62"/>
      <c r="Z13808" s="105"/>
    </row>
    <row r="13809" spans="23:26" x14ac:dyDescent="0.25">
      <c r="W13809" s="104"/>
      <c r="X13809" s="199"/>
      <c r="Y13809" s="62"/>
      <c r="Z13809" s="105"/>
    </row>
    <row r="13810" spans="23:26" x14ac:dyDescent="0.25">
      <c r="W13810" s="104"/>
      <c r="X13810" s="199"/>
      <c r="Y13810" s="62"/>
      <c r="Z13810" s="105"/>
    </row>
    <row r="13811" spans="23:26" x14ac:dyDescent="0.25">
      <c r="W13811" s="104"/>
      <c r="X13811" s="199"/>
      <c r="Y13811" s="62"/>
      <c r="Z13811" s="105"/>
    </row>
    <row r="13812" spans="23:26" x14ac:dyDescent="0.25">
      <c r="W13812" s="104"/>
      <c r="X13812" s="199"/>
      <c r="Y13812" s="62"/>
      <c r="Z13812" s="105"/>
    </row>
    <row r="13813" spans="23:26" x14ac:dyDescent="0.25">
      <c r="W13813" s="104"/>
      <c r="X13813" s="199"/>
      <c r="Y13813" s="62"/>
      <c r="Z13813" s="105"/>
    </row>
    <row r="13814" spans="23:26" x14ac:dyDescent="0.25">
      <c r="W13814" s="104"/>
      <c r="X13814" s="199"/>
      <c r="Y13814" s="62"/>
      <c r="Z13814" s="105"/>
    </row>
    <row r="13815" spans="23:26" x14ac:dyDescent="0.25">
      <c r="W13815" s="104"/>
      <c r="X13815" s="199"/>
      <c r="Y13815" s="62"/>
      <c r="Z13815" s="105"/>
    </row>
    <row r="13816" spans="23:26" x14ac:dyDescent="0.25">
      <c r="W13816" s="104"/>
      <c r="X13816" s="199"/>
      <c r="Y13816" s="62"/>
      <c r="Z13816" s="105"/>
    </row>
    <row r="13817" spans="23:26" x14ac:dyDescent="0.25">
      <c r="W13817" s="104"/>
      <c r="X13817" s="199"/>
      <c r="Y13817" s="62"/>
      <c r="Z13817" s="105"/>
    </row>
    <row r="13818" spans="23:26" x14ac:dyDescent="0.25">
      <c r="W13818" s="104"/>
      <c r="X13818" s="199"/>
      <c r="Y13818" s="62"/>
      <c r="Z13818" s="105"/>
    </row>
    <row r="13819" spans="23:26" x14ac:dyDescent="0.25">
      <c r="W13819" s="104"/>
      <c r="X13819" s="199"/>
      <c r="Y13819" s="62"/>
      <c r="Z13819" s="105"/>
    </row>
    <row r="13820" spans="23:26" x14ac:dyDescent="0.25">
      <c r="W13820" s="104"/>
      <c r="X13820" s="199"/>
      <c r="Y13820" s="62"/>
      <c r="Z13820" s="105"/>
    </row>
    <row r="13821" spans="23:26" x14ac:dyDescent="0.25">
      <c r="W13821" s="104"/>
      <c r="X13821" s="199"/>
      <c r="Y13821" s="62"/>
      <c r="Z13821" s="105"/>
    </row>
    <row r="13822" spans="23:26" x14ac:dyDescent="0.25">
      <c r="W13822" s="104"/>
      <c r="X13822" s="199"/>
      <c r="Y13822" s="62"/>
      <c r="Z13822" s="105"/>
    </row>
    <row r="13823" spans="23:26" x14ac:dyDescent="0.25">
      <c r="W13823" s="104"/>
      <c r="X13823" s="199"/>
      <c r="Y13823" s="62"/>
      <c r="Z13823" s="105"/>
    </row>
    <row r="13824" spans="23:26" x14ac:dyDescent="0.25">
      <c r="W13824" s="104"/>
      <c r="X13824" s="199"/>
      <c r="Y13824" s="62"/>
      <c r="Z13824" s="105"/>
    </row>
    <row r="13825" spans="23:26" x14ac:dyDescent="0.25">
      <c r="W13825" s="104"/>
      <c r="X13825" s="199"/>
      <c r="Y13825" s="62"/>
      <c r="Z13825" s="105"/>
    </row>
    <row r="13826" spans="23:26" x14ac:dyDescent="0.25">
      <c r="W13826" s="104"/>
      <c r="X13826" s="199"/>
      <c r="Y13826" s="62"/>
      <c r="Z13826" s="105"/>
    </row>
    <row r="13827" spans="23:26" x14ac:dyDescent="0.25">
      <c r="W13827" s="104"/>
      <c r="X13827" s="199"/>
      <c r="Y13827" s="62"/>
      <c r="Z13827" s="105"/>
    </row>
    <row r="13828" spans="23:26" x14ac:dyDescent="0.25">
      <c r="W13828" s="104"/>
      <c r="X13828" s="199"/>
      <c r="Y13828" s="62"/>
      <c r="Z13828" s="105"/>
    </row>
    <row r="13829" spans="23:26" x14ac:dyDescent="0.25">
      <c r="W13829" s="104"/>
      <c r="X13829" s="199"/>
      <c r="Y13829" s="62"/>
      <c r="Z13829" s="105"/>
    </row>
    <row r="13830" spans="23:26" x14ac:dyDescent="0.25">
      <c r="W13830" s="104"/>
      <c r="X13830" s="199"/>
      <c r="Y13830" s="62"/>
      <c r="Z13830" s="105"/>
    </row>
    <row r="13831" spans="23:26" x14ac:dyDescent="0.25">
      <c r="W13831" s="104"/>
      <c r="X13831" s="199"/>
      <c r="Y13831" s="62"/>
      <c r="Z13831" s="105"/>
    </row>
    <row r="13832" spans="23:26" x14ac:dyDescent="0.25">
      <c r="W13832" s="104"/>
      <c r="X13832" s="199"/>
      <c r="Y13832" s="62"/>
      <c r="Z13832" s="105"/>
    </row>
    <row r="13833" spans="23:26" x14ac:dyDescent="0.25">
      <c r="W13833" s="104"/>
      <c r="X13833" s="199"/>
      <c r="Y13833" s="62"/>
      <c r="Z13833" s="105"/>
    </row>
    <row r="13834" spans="23:26" x14ac:dyDescent="0.25">
      <c r="W13834" s="104"/>
      <c r="X13834" s="199"/>
      <c r="Y13834" s="62"/>
      <c r="Z13834" s="105"/>
    </row>
    <row r="13835" spans="23:26" x14ac:dyDescent="0.25">
      <c r="W13835" s="104"/>
      <c r="X13835" s="199"/>
      <c r="Y13835" s="62"/>
      <c r="Z13835" s="105"/>
    </row>
    <row r="13836" spans="23:26" x14ac:dyDescent="0.25">
      <c r="W13836" s="104"/>
      <c r="X13836" s="199"/>
      <c r="Y13836" s="62"/>
      <c r="Z13836" s="105"/>
    </row>
    <row r="13837" spans="23:26" x14ac:dyDescent="0.25">
      <c r="W13837" s="104"/>
      <c r="X13837" s="199"/>
      <c r="Y13837" s="62"/>
      <c r="Z13837" s="105"/>
    </row>
    <row r="13838" spans="23:26" x14ac:dyDescent="0.25">
      <c r="W13838" s="104"/>
      <c r="X13838" s="199"/>
      <c r="Y13838" s="62"/>
      <c r="Z13838" s="105"/>
    </row>
    <row r="13839" spans="23:26" x14ac:dyDescent="0.25">
      <c r="W13839" s="104"/>
      <c r="X13839" s="199"/>
      <c r="Y13839" s="62"/>
      <c r="Z13839" s="105"/>
    </row>
    <row r="13840" spans="23:26" x14ac:dyDescent="0.25">
      <c r="W13840" s="104"/>
      <c r="X13840" s="199"/>
      <c r="Y13840" s="62"/>
      <c r="Z13840" s="105"/>
    </row>
    <row r="13841" spans="23:26" x14ac:dyDescent="0.25">
      <c r="W13841" s="104"/>
      <c r="X13841" s="199"/>
      <c r="Y13841" s="62"/>
      <c r="Z13841" s="105"/>
    </row>
    <row r="13842" spans="23:26" x14ac:dyDescent="0.25">
      <c r="W13842" s="104"/>
      <c r="X13842" s="199"/>
      <c r="Y13842" s="62"/>
      <c r="Z13842" s="105"/>
    </row>
    <row r="13843" spans="23:26" x14ac:dyDescent="0.25">
      <c r="W13843" s="104"/>
      <c r="X13843" s="199"/>
      <c r="Y13843" s="62"/>
      <c r="Z13843" s="105"/>
    </row>
    <row r="13844" spans="23:26" x14ac:dyDescent="0.25">
      <c r="W13844" s="104"/>
      <c r="X13844" s="199"/>
      <c r="Y13844" s="62"/>
      <c r="Z13844" s="105"/>
    </row>
    <row r="13845" spans="23:26" x14ac:dyDescent="0.25">
      <c r="W13845" s="104"/>
      <c r="X13845" s="199"/>
      <c r="Y13845" s="62"/>
      <c r="Z13845" s="105"/>
    </row>
    <row r="13846" spans="23:26" x14ac:dyDescent="0.25">
      <c r="W13846" s="104"/>
      <c r="X13846" s="199"/>
      <c r="Y13846" s="62"/>
      <c r="Z13846" s="105"/>
    </row>
    <row r="13847" spans="23:26" x14ac:dyDescent="0.25">
      <c r="W13847" s="104"/>
      <c r="X13847" s="199"/>
      <c r="Y13847" s="62"/>
      <c r="Z13847" s="105"/>
    </row>
    <row r="13848" spans="23:26" x14ac:dyDescent="0.25">
      <c r="W13848" s="104"/>
      <c r="X13848" s="199"/>
      <c r="Y13848" s="62"/>
      <c r="Z13848" s="105"/>
    </row>
    <row r="13849" spans="23:26" x14ac:dyDescent="0.25">
      <c r="W13849" s="104"/>
      <c r="X13849" s="199"/>
      <c r="Y13849" s="62"/>
      <c r="Z13849" s="105"/>
    </row>
    <row r="13850" spans="23:26" x14ac:dyDescent="0.25">
      <c r="W13850" s="104"/>
      <c r="X13850" s="199"/>
      <c r="Y13850" s="62"/>
      <c r="Z13850" s="105"/>
    </row>
    <row r="13851" spans="23:26" x14ac:dyDescent="0.25">
      <c r="W13851" s="104"/>
      <c r="X13851" s="199"/>
      <c r="Y13851" s="62"/>
      <c r="Z13851" s="105"/>
    </row>
    <row r="13852" spans="23:26" x14ac:dyDescent="0.25">
      <c r="W13852" s="104"/>
      <c r="X13852" s="199"/>
      <c r="Y13852" s="62"/>
      <c r="Z13852" s="105"/>
    </row>
    <row r="13853" spans="23:26" x14ac:dyDescent="0.25">
      <c r="W13853" s="104"/>
      <c r="X13853" s="199"/>
      <c r="Y13853" s="62"/>
      <c r="Z13853" s="105"/>
    </row>
    <row r="13854" spans="23:26" x14ac:dyDescent="0.25">
      <c r="W13854" s="104"/>
      <c r="X13854" s="199"/>
      <c r="Y13854" s="62"/>
      <c r="Z13854" s="105"/>
    </row>
    <row r="13855" spans="23:26" x14ac:dyDescent="0.25">
      <c r="W13855" s="104"/>
      <c r="X13855" s="199"/>
      <c r="Y13855" s="62"/>
      <c r="Z13855" s="105"/>
    </row>
    <row r="13856" spans="23:26" x14ac:dyDescent="0.25">
      <c r="W13856" s="104"/>
      <c r="X13856" s="199"/>
      <c r="Y13856" s="62"/>
      <c r="Z13856" s="105"/>
    </row>
    <row r="13857" spans="23:26" x14ac:dyDescent="0.25">
      <c r="W13857" s="104"/>
      <c r="X13857" s="199"/>
      <c r="Y13857" s="62"/>
      <c r="Z13857" s="105"/>
    </row>
    <row r="13858" spans="23:26" x14ac:dyDescent="0.25">
      <c r="W13858" s="104"/>
      <c r="X13858" s="199"/>
      <c r="Y13858" s="62"/>
      <c r="Z13858" s="105"/>
    </row>
    <row r="13859" spans="23:26" x14ac:dyDescent="0.25">
      <c r="W13859" s="104"/>
      <c r="X13859" s="199"/>
      <c r="Y13859" s="62"/>
      <c r="Z13859" s="105"/>
    </row>
    <row r="13860" spans="23:26" x14ac:dyDescent="0.25">
      <c r="W13860" s="104"/>
      <c r="X13860" s="199"/>
      <c r="Y13860" s="62"/>
      <c r="Z13860" s="105"/>
    </row>
    <row r="13861" spans="23:26" x14ac:dyDescent="0.25">
      <c r="W13861" s="104"/>
      <c r="X13861" s="199"/>
      <c r="Y13861" s="62"/>
      <c r="Z13861" s="105"/>
    </row>
    <row r="13862" spans="23:26" x14ac:dyDescent="0.25">
      <c r="W13862" s="104"/>
      <c r="X13862" s="199"/>
      <c r="Y13862" s="62"/>
      <c r="Z13862" s="105"/>
    </row>
    <row r="13863" spans="23:26" x14ac:dyDescent="0.25">
      <c r="W13863" s="104"/>
      <c r="X13863" s="199"/>
      <c r="Y13863" s="62"/>
      <c r="Z13863" s="105"/>
    </row>
    <row r="13864" spans="23:26" x14ac:dyDescent="0.25">
      <c r="W13864" s="104"/>
      <c r="X13864" s="199"/>
      <c r="Y13864" s="62"/>
      <c r="Z13864" s="105"/>
    </row>
    <row r="13865" spans="23:26" x14ac:dyDescent="0.25">
      <c r="W13865" s="104"/>
      <c r="X13865" s="199"/>
      <c r="Y13865" s="62"/>
      <c r="Z13865" s="105"/>
    </row>
    <row r="13866" spans="23:26" x14ac:dyDescent="0.25">
      <c r="W13866" s="104"/>
      <c r="X13866" s="199"/>
      <c r="Y13866" s="62"/>
      <c r="Z13866" s="105"/>
    </row>
    <row r="13867" spans="23:26" x14ac:dyDescent="0.25">
      <c r="W13867" s="104"/>
      <c r="X13867" s="199"/>
      <c r="Y13867" s="62"/>
      <c r="Z13867" s="105"/>
    </row>
    <row r="13868" spans="23:26" x14ac:dyDescent="0.25">
      <c r="W13868" s="104"/>
      <c r="X13868" s="199"/>
      <c r="Y13868" s="62"/>
      <c r="Z13868" s="105"/>
    </row>
    <row r="13869" spans="23:26" x14ac:dyDescent="0.25">
      <c r="W13869" s="104"/>
      <c r="X13869" s="199"/>
      <c r="Y13869" s="62"/>
      <c r="Z13869" s="105"/>
    </row>
    <row r="13870" spans="23:26" x14ac:dyDescent="0.25">
      <c r="W13870" s="104"/>
      <c r="X13870" s="199"/>
      <c r="Y13870" s="62"/>
      <c r="Z13870" s="105"/>
    </row>
    <row r="13871" spans="23:26" x14ac:dyDescent="0.25">
      <c r="W13871" s="104"/>
      <c r="X13871" s="199"/>
      <c r="Y13871" s="62"/>
      <c r="Z13871" s="105"/>
    </row>
    <row r="13872" spans="23:26" x14ac:dyDescent="0.25">
      <c r="W13872" s="104"/>
      <c r="X13872" s="199"/>
      <c r="Y13872" s="62"/>
      <c r="Z13872" s="105"/>
    </row>
    <row r="13873" spans="23:26" x14ac:dyDescent="0.25">
      <c r="W13873" s="104"/>
      <c r="X13873" s="199"/>
      <c r="Y13873" s="62"/>
      <c r="Z13873" s="105"/>
    </row>
    <row r="13874" spans="23:26" x14ac:dyDescent="0.25">
      <c r="W13874" s="104"/>
      <c r="X13874" s="199"/>
      <c r="Y13874" s="62"/>
      <c r="Z13874" s="105"/>
    </row>
    <row r="13875" spans="23:26" x14ac:dyDescent="0.25">
      <c r="W13875" s="104"/>
      <c r="X13875" s="199"/>
      <c r="Y13875" s="62"/>
      <c r="Z13875" s="105"/>
    </row>
    <row r="13876" spans="23:26" x14ac:dyDescent="0.25">
      <c r="W13876" s="104"/>
      <c r="X13876" s="199"/>
      <c r="Y13876" s="62"/>
      <c r="Z13876" s="105"/>
    </row>
    <row r="13877" spans="23:26" x14ac:dyDescent="0.25">
      <c r="W13877" s="104"/>
      <c r="X13877" s="199"/>
      <c r="Y13877" s="62"/>
      <c r="Z13877" s="105"/>
    </row>
    <row r="13878" spans="23:26" x14ac:dyDescent="0.25">
      <c r="W13878" s="104"/>
      <c r="X13878" s="199"/>
      <c r="Y13878" s="62"/>
      <c r="Z13878" s="105"/>
    </row>
    <row r="13879" spans="23:26" x14ac:dyDescent="0.25">
      <c r="W13879" s="104"/>
      <c r="X13879" s="199"/>
      <c r="Y13879" s="62"/>
      <c r="Z13879" s="105"/>
    </row>
    <row r="13880" spans="23:26" x14ac:dyDescent="0.25">
      <c r="W13880" s="104"/>
      <c r="X13880" s="199"/>
      <c r="Y13880" s="62"/>
      <c r="Z13880" s="105"/>
    </row>
    <row r="13881" spans="23:26" x14ac:dyDescent="0.25">
      <c r="W13881" s="104"/>
      <c r="X13881" s="199"/>
      <c r="Y13881" s="62"/>
      <c r="Z13881" s="105"/>
    </row>
    <row r="13882" spans="23:26" x14ac:dyDescent="0.25">
      <c r="W13882" s="104"/>
      <c r="X13882" s="199"/>
      <c r="Y13882" s="62"/>
      <c r="Z13882" s="105"/>
    </row>
    <row r="13883" spans="23:26" x14ac:dyDescent="0.25">
      <c r="W13883" s="104"/>
      <c r="X13883" s="199"/>
      <c r="Y13883" s="62"/>
      <c r="Z13883" s="105"/>
    </row>
    <row r="13884" spans="23:26" x14ac:dyDescent="0.25">
      <c r="W13884" s="104"/>
      <c r="X13884" s="199"/>
      <c r="Y13884" s="62"/>
      <c r="Z13884" s="105"/>
    </row>
    <row r="13885" spans="23:26" x14ac:dyDescent="0.25">
      <c r="W13885" s="104"/>
      <c r="X13885" s="199"/>
      <c r="Y13885" s="62"/>
      <c r="Z13885" s="105"/>
    </row>
    <row r="13886" spans="23:26" x14ac:dyDescent="0.25">
      <c r="W13886" s="104"/>
      <c r="X13886" s="199"/>
      <c r="Y13886" s="62"/>
      <c r="Z13886" s="105"/>
    </row>
    <row r="13887" spans="23:26" x14ac:dyDescent="0.25">
      <c r="W13887" s="104"/>
      <c r="X13887" s="199"/>
      <c r="Y13887" s="62"/>
      <c r="Z13887" s="105"/>
    </row>
    <row r="13888" spans="23:26" x14ac:dyDescent="0.25">
      <c r="W13888" s="104"/>
      <c r="X13888" s="199"/>
      <c r="Y13888" s="62"/>
      <c r="Z13888" s="105"/>
    </row>
    <row r="13889" spans="23:26" x14ac:dyDescent="0.25">
      <c r="W13889" s="104"/>
      <c r="X13889" s="199"/>
      <c r="Y13889" s="62"/>
      <c r="Z13889" s="105"/>
    </row>
    <row r="13890" spans="23:26" x14ac:dyDescent="0.25">
      <c r="W13890" s="104"/>
      <c r="X13890" s="199"/>
      <c r="Y13890" s="62"/>
      <c r="Z13890" s="105"/>
    </row>
    <row r="13891" spans="23:26" x14ac:dyDescent="0.25">
      <c r="W13891" s="104"/>
      <c r="X13891" s="199"/>
      <c r="Y13891" s="62"/>
      <c r="Z13891" s="105"/>
    </row>
    <row r="13892" spans="23:26" x14ac:dyDescent="0.25">
      <c r="W13892" s="104"/>
      <c r="X13892" s="199"/>
      <c r="Y13892" s="62"/>
      <c r="Z13892" s="105"/>
    </row>
    <row r="13893" spans="23:26" x14ac:dyDescent="0.25">
      <c r="W13893" s="104"/>
      <c r="X13893" s="199"/>
      <c r="Y13893" s="62"/>
      <c r="Z13893" s="105"/>
    </row>
    <row r="13894" spans="23:26" x14ac:dyDescent="0.25">
      <c r="W13894" s="104"/>
      <c r="X13894" s="199"/>
      <c r="Y13894" s="62"/>
      <c r="Z13894" s="105"/>
    </row>
    <row r="13895" spans="23:26" x14ac:dyDescent="0.25">
      <c r="W13895" s="104"/>
      <c r="X13895" s="199"/>
      <c r="Y13895" s="62"/>
      <c r="Z13895" s="105"/>
    </row>
    <row r="13896" spans="23:26" x14ac:dyDescent="0.25">
      <c r="W13896" s="104"/>
      <c r="X13896" s="199"/>
      <c r="Y13896" s="62"/>
      <c r="Z13896" s="105"/>
    </row>
    <row r="13897" spans="23:26" x14ac:dyDescent="0.25">
      <c r="W13897" s="104"/>
      <c r="X13897" s="199"/>
      <c r="Y13897" s="62"/>
      <c r="Z13897" s="105"/>
    </row>
    <row r="13898" spans="23:26" x14ac:dyDescent="0.25">
      <c r="W13898" s="104"/>
      <c r="X13898" s="199"/>
      <c r="Y13898" s="62"/>
      <c r="Z13898" s="105"/>
    </row>
    <row r="13899" spans="23:26" x14ac:dyDescent="0.25">
      <c r="W13899" s="104"/>
      <c r="X13899" s="199"/>
      <c r="Y13899" s="62"/>
      <c r="Z13899" s="105"/>
    </row>
    <row r="13900" spans="23:26" x14ac:dyDescent="0.25">
      <c r="W13900" s="104"/>
      <c r="X13900" s="199"/>
      <c r="Y13900" s="62"/>
      <c r="Z13900" s="105"/>
    </row>
    <row r="13901" spans="23:26" x14ac:dyDescent="0.25">
      <c r="W13901" s="104"/>
      <c r="X13901" s="199"/>
      <c r="Y13901" s="62"/>
      <c r="Z13901" s="105"/>
    </row>
    <row r="13902" spans="23:26" x14ac:dyDescent="0.25">
      <c r="W13902" s="104"/>
      <c r="X13902" s="199"/>
      <c r="Y13902" s="62"/>
      <c r="Z13902" s="105"/>
    </row>
    <row r="13903" spans="23:26" x14ac:dyDescent="0.25">
      <c r="W13903" s="104"/>
      <c r="X13903" s="199"/>
      <c r="Y13903" s="62"/>
      <c r="Z13903" s="105"/>
    </row>
    <row r="13904" spans="23:26" x14ac:dyDescent="0.25">
      <c r="W13904" s="104"/>
      <c r="X13904" s="199"/>
      <c r="Y13904" s="62"/>
      <c r="Z13904" s="105"/>
    </row>
    <row r="13905" spans="23:26" x14ac:dyDescent="0.25">
      <c r="W13905" s="104"/>
      <c r="X13905" s="199"/>
      <c r="Y13905" s="62"/>
      <c r="Z13905" s="105"/>
    </row>
    <row r="13906" spans="23:26" x14ac:dyDescent="0.25">
      <c r="W13906" s="104"/>
      <c r="X13906" s="199"/>
      <c r="Y13906" s="62"/>
      <c r="Z13906" s="105"/>
    </row>
    <row r="13907" spans="23:26" x14ac:dyDescent="0.25">
      <c r="W13907" s="104"/>
      <c r="X13907" s="199"/>
      <c r="Y13907" s="62"/>
      <c r="Z13907" s="105"/>
    </row>
    <row r="13908" spans="23:26" x14ac:dyDescent="0.25">
      <c r="W13908" s="104"/>
      <c r="X13908" s="199"/>
      <c r="Y13908" s="62"/>
      <c r="Z13908" s="105"/>
    </row>
    <row r="13909" spans="23:26" x14ac:dyDescent="0.25">
      <c r="W13909" s="104"/>
      <c r="X13909" s="199"/>
      <c r="Y13909" s="62"/>
      <c r="Z13909" s="105"/>
    </row>
    <row r="13910" spans="23:26" x14ac:dyDescent="0.25">
      <c r="W13910" s="104"/>
      <c r="X13910" s="199"/>
      <c r="Y13910" s="62"/>
      <c r="Z13910" s="105"/>
    </row>
    <row r="13911" spans="23:26" x14ac:dyDescent="0.25">
      <c r="W13911" s="104"/>
      <c r="X13911" s="199"/>
      <c r="Y13911" s="62"/>
      <c r="Z13911" s="105"/>
    </row>
    <row r="13912" spans="23:26" x14ac:dyDescent="0.25">
      <c r="W13912" s="104"/>
      <c r="X13912" s="199"/>
      <c r="Y13912" s="62"/>
      <c r="Z13912" s="105"/>
    </row>
    <row r="13913" spans="23:26" x14ac:dyDescent="0.25">
      <c r="W13913" s="104"/>
      <c r="X13913" s="199"/>
      <c r="Y13913" s="62"/>
      <c r="Z13913" s="105"/>
    </row>
    <row r="13914" spans="23:26" x14ac:dyDescent="0.25">
      <c r="W13914" s="104"/>
      <c r="X13914" s="199"/>
      <c r="Y13914" s="62"/>
      <c r="Z13914" s="105"/>
    </row>
    <row r="13915" spans="23:26" x14ac:dyDescent="0.25">
      <c r="W13915" s="104"/>
      <c r="X13915" s="199"/>
      <c r="Y13915" s="62"/>
      <c r="Z13915" s="105"/>
    </row>
    <row r="13916" spans="23:26" x14ac:dyDescent="0.25">
      <c r="W13916" s="104"/>
      <c r="X13916" s="199"/>
      <c r="Y13916" s="62"/>
      <c r="Z13916" s="105"/>
    </row>
    <row r="13917" spans="23:26" x14ac:dyDescent="0.25">
      <c r="W13917" s="104"/>
      <c r="X13917" s="199"/>
      <c r="Y13917" s="62"/>
      <c r="Z13917" s="105"/>
    </row>
    <row r="13918" spans="23:26" x14ac:dyDescent="0.25">
      <c r="W13918" s="104"/>
      <c r="X13918" s="199"/>
      <c r="Y13918" s="62"/>
      <c r="Z13918" s="105"/>
    </row>
    <row r="13919" spans="23:26" x14ac:dyDescent="0.25">
      <c r="W13919" s="104"/>
      <c r="X13919" s="199"/>
      <c r="Y13919" s="62"/>
      <c r="Z13919" s="105"/>
    </row>
    <row r="13920" spans="23:26" x14ac:dyDescent="0.25">
      <c r="W13920" s="104"/>
      <c r="X13920" s="199"/>
      <c r="Y13920" s="62"/>
      <c r="Z13920" s="105"/>
    </row>
    <row r="13921" spans="23:26" x14ac:dyDescent="0.25">
      <c r="W13921" s="104"/>
      <c r="X13921" s="199"/>
      <c r="Y13921" s="62"/>
      <c r="Z13921" s="105"/>
    </row>
    <row r="13922" spans="23:26" x14ac:dyDescent="0.25">
      <c r="W13922" s="104"/>
      <c r="X13922" s="199"/>
      <c r="Y13922" s="62"/>
      <c r="Z13922" s="105"/>
    </row>
    <row r="13923" spans="23:26" x14ac:dyDescent="0.25">
      <c r="W13923" s="104"/>
      <c r="X13923" s="199"/>
      <c r="Y13923" s="62"/>
      <c r="Z13923" s="105"/>
    </row>
    <row r="13924" spans="23:26" x14ac:dyDescent="0.25">
      <c r="W13924" s="104"/>
      <c r="X13924" s="199"/>
      <c r="Y13924" s="62"/>
      <c r="Z13924" s="105"/>
    </row>
    <row r="13925" spans="23:26" x14ac:dyDescent="0.25">
      <c r="W13925" s="104"/>
      <c r="X13925" s="199"/>
      <c r="Y13925" s="62"/>
      <c r="Z13925" s="105"/>
    </row>
    <row r="13926" spans="23:26" x14ac:dyDescent="0.25">
      <c r="W13926" s="104"/>
      <c r="X13926" s="199"/>
      <c r="Y13926" s="62"/>
      <c r="Z13926" s="105"/>
    </row>
    <row r="13927" spans="23:26" x14ac:dyDescent="0.25">
      <c r="W13927" s="104"/>
      <c r="X13927" s="199"/>
      <c r="Y13927" s="62"/>
      <c r="Z13927" s="105"/>
    </row>
    <row r="13928" spans="23:26" x14ac:dyDescent="0.25">
      <c r="W13928" s="104"/>
      <c r="X13928" s="199"/>
      <c r="Y13928" s="62"/>
      <c r="Z13928" s="105"/>
    </row>
    <row r="13929" spans="23:26" x14ac:dyDescent="0.25">
      <c r="W13929" s="104"/>
      <c r="X13929" s="199"/>
      <c r="Y13929" s="62"/>
      <c r="Z13929" s="105"/>
    </row>
    <row r="13930" spans="23:26" x14ac:dyDescent="0.25">
      <c r="W13930" s="104"/>
      <c r="X13930" s="199"/>
      <c r="Y13930" s="62"/>
      <c r="Z13930" s="105"/>
    </row>
    <row r="13931" spans="23:26" x14ac:dyDescent="0.25">
      <c r="W13931" s="104"/>
      <c r="X13931" s="199"/>
      <c r="Y13931" s="62"/>
      <c r="Z13931" s="105"/>
    </row>
    <row r="13932" spans="23:26" x14ac:dyDescent="0.25">
      <c r="W13932" s="104"/>
      <c r="X13932" s="199"/>
      <c r="Y13932" s="62"/>
      <c r="Z13932" s="105"/>
    </row>
    <row r="13933" spans="23:26" x14ac:dyDescent="0.25">
      <c r="W13933" s="104"/>
      <c r="X13933" s="199"/>
      <c r="Y13933" s="62"/>
      <c r="Z13933" s="105"/>
    </row>
    <row r="13934" spans="23:26" x14ac:dyDescent="0.25">
      <c r="W13934" s="104"/>
      <c r="X13934" s="199"/>
      <c r="Y13934" s="62"/>
      <c r="Z13934" s="105"/>
    </row>
    <row r="13935" spans="23:26" x14ac:dyDescent="0.25">
      <c r="W13935" s="104"/>
      <c r="X13935" s="199"/>
      <c r="Y13935" s="62"/>
      <c r="Z13935" s="105"/>
    </row>
    <row r="13936" spans="23:26" x14ac:dyDescent="0.25">
      <c r="W13936" s="104"/>
      <c r="X13936" s="199"/>
      <c r="Y13936" s="62"/>
      <c r="Z13936" s="105"/>
    </row>
    <row r="13937" spans="23:26" x14ac:dyDescent="0.25">
      <c r="W13937" s="104"/>
      <c r="X13937" s="199"/>
      <c r="Y13937" s="62"/>
      <c r="Z13937" s="105"/>
    </row>
    <row r="13938" spans="23:26" x14ac:dyDescent="0.25">
      <c r="W13938" s="104"/>
      <c r="X13938" s="199"/>
      <c r="Y13938" s="62"/>
      <c r="Z13938" s="105"/>
    </row>
    <row r="13939" spans="23:26" x14ac:dyDescent="0.25">
      <c r="W13939" s="104"/>
      <c r="X13939" s="199"/>
      <c r="Y13939" s="62"/>
      <c r="Z13939" s="105"/>
    </row>
    <row r="13940" spans="23:26" x14ac:dyDescent="0.25">
      <c r="W13940" s="104"/>
      <c r="X13940" s="199"/>
      <c r="Y13940" s="62"/>
      <c r="Z13940" s="105"/>
    </row>
    <row r="13941" spans="23:26" x14ac:dyDescent="0.25">
      <c r="W13941" s="104"/>
      <c r="X13941" s="199"/>
      <c r="Y13941" s="62"/>
      <c r="Z13941" s="105"/>
    </row>
    <row r="13942" spans="23:26" x14ac:dyDescent="0.25">
      <c r="W13942" s="104"/>
      <c r="X13942" s="199"/>
      <c r="Y13942" s="62"/>
      <c r="Z13942" s="105"/>
    </row>
    <row r="13943" spans="23:26" x14ac:dyDescent="0.25">
      <c r="W13943" s="104"/>
      <c r="X13943" s="199"/>
      <c r="Y13943" s="62"/>
      <c r="Z13943" s="105"/>
    </row>
    <row r="13944" spans="23:26" x14ac:dyDescent="0.25">
      <c r="W13944" s="104"/>
      <c r="X13944" s="199"/>
      <c r="Y13944" s="62"/>
      <c r="Z13944" s="105"/>
    </row>
    <row r="13945" spans="23:26" x14ac:dyDescent="0.25">
      <c r="W13945" s="104"/>
      <c r="X13945" s="199"/>
      <c r="Y13945" s="62"/>
      <c r="Z13945" s="105"/>
    </row>
    <row r="13946" spans="23:26" x14ac:dyDescent="0.25">
      <c r="W13946" s="104"/>
      <c r="X13946" s="199"/>
      <c r="Y13946" s="62"/>
      <c r="Z13946" s="105"/>
    </row>
    <row r="13947" spans="23:26" x14ac:dyDescent="0.25">
      <c r="W13947" s="104"/>
      <c r="X13947" s="199"/>
      <c r="Y13947" s="62"/>
      <c r="Z13947" s="105"/>
    </row>
    <row r="13948" spans="23:26" x14ac:dyDescent="0.25">
      <c r="W13948" s="104"/>
      <c r="X13948" s="199"/>
      <c r="Y13948" s="62"/>
      <c r="Z13948" s="105"/>
    </row>
    <row r="13949" spans="23:26" x14ac:dyDescent="0.25">
      <c r="W13949" s="104"/>
      <c r="X13949" s="199"/>
      <c r="Y13949" s="62"/>
      <c r="Z13949" s="105"/>
    </row>
    <row r="13950" spans="23:26" x14ac:dyDescent="0.25">
      <c r="W13950" s="104"/>
      <c r="X13950" s="199"/>
      <c r="Y13950" s="62"/>
      <c r="Z13950" s="105"/>
    </row>
    <row r="13951" spans="23:26" x14ac:dyDescent="0.25">
      <c r="W13951" s="104"/>
      <c r="X13951" s="199"/>
      <c r="Y13951" s="62"/>
      <c r="Z13951" s="105"/>
    </row>
    <row r="13952" spans="23:26" x14ac:dyDescent="0.25">
      <c r="W13952" s="104"/>
      <c r="X13952" s="199"/>
      <c r="Y13952" s="62"/>
      <c r="Z13952" s="105"/>
    </row>
    <row r="13953" spans="23:26" x14ac:dyDescent="0.25">
      <c r="W13953" s="104"/>
      <c r="X13953" s="199"/>
      <c r="Y13953" s="62"/>
      <c r="Z13953" s="105"/>
    </row>
    <row r="13954" spans="23:26" x14ac:dyDescent="0.25">
      <c r="W13954" s="104"/>
      <c r="X13954" s="199"/>
      <c r="Y13954" s="62"/>
      <c r="Z13954" s="105"/>
    </row>
    <row r="13955" spans="23:26" x14ac:dyDescent="0.25">
      <c r="W13955" s="104"/>
      <c r="X13955" s="199"/>
      <c r="Y13955" s="62"/>
      <c r="Z13955" s="105"/>
    </row>
    <row r="13956" spans="23:26" x14ac:dyDescent="0.25">
      <c r="W13956" s="104"/>
      <c r="X13956" s="199"/>
      <c r="Y13956" s="62"/>
      <c r="Z13956" s="105"/>
    </row>
    <row r="13957" spans="23:26" x14ac:dyDescent="0.25">
      <c r="W13957" s="104"/>
      <c r="X13957" s="199"/>
      <c r="Y13957" s="62"/>
      <c r="Z13957" s="105"/>
    </row>
    <row r="13958" spans="23:26" x14ac:dyDescent="0.25">
      <c r="W13958" s="104"/>
      <c r="X13958" s="199"/>
      <c r="Y13958" s="62"/>
      <c r="Z13958" s="105"/>
    </row>
    <row r="13959" spans="23:26" x14ac:dyDescent="0.25">
      <c r="W13959" s="104"/>
      <c r="X13959" s="199"/>
      <c r="Y13959" s="62"/>
      <c r="Z13959" s="105"/>
    </row>
    <row r="13960" spans="23:26" x14ac:dyDescent="0.25">
      <c r="W13960" s="104"/>
      <c r="X13960" s="199"/>
      <c r="Y13960" s="62"/>
      <c r="Z13960" s="105"/>
    </row>
    <row r="13961" spans="23:26" x14ac:dyDescent="0.25">
      <c r="W13961" s="104"/>
      <c r="X13961" s="199"/>
      <c r="Y13961" s="62"/>
      <c r="Z13961" s="105"/>
    </row>
    <row r="13962" spans="23:26" x14ac:dyDescent="0.25">
      <c r="W13962" s="104"/>
      <c r="X13962" s="199"/>
      <c r="Y13962" s="62"/>
      <c r="Z13962" s="105"/>
    </row>
    <row r="13963" spans="23:26" x14ac:dyDescent="0.25">
      <c r="W13963" s="104"/>
      <c r="X13963" s="199"/>
      <c r="Y13963" s="62"/>
      <c r="Z13963" s="105"/>
    </row>
    <row r="13964" spans="23:26" x14ac:dyDescent="0.25">
      <c r="W13964" s="104"/>
      <c r="X13964" s="199"/>
      <c r="Y13964" s="62"/>
      <c r="Z13964" s="105"/>
    </row>
    <row r="13965" spans="23:26" x14ac:dyDescent="0.25">
      <c r="W13965" s="104"/>
      <c r="X13965" s="199"/>
      <c r="Y13965" s="62"/>
      <c r="Z13965" s="105"/>
    </row>
    <row r="13966" spans="23:26" x14ac:dyDescent="0.25">
      <c r="W13966" s="104"/>
      <c r="X13966" s="199"/>
      <c r="Y13966" s="62"/>
      <c r="Z13966" s="105"/>
    </row>
    <row r="13967" spans="23:26" x14ac:dyDescent="0.25">
      <c r="W13967" s="104"/>
      <c r="X13967" s="199"/>
      <c r="Y13967" s="62"/>
      <c r="Z13967" s="105"/>
    </row>
    <row r="13968" spans="23:26" x14ac:dyDescent="0.25">
      <c r="W13968" s="104"/>
      <c r="X13968" s="199"/>
      <c r="Y13968" s="62"/>
      <c r="Z13968" s="105"/>
    </row>
    <row r="13969" spans="23:26" x14ac:dyDescent="0.25">
      <c r="W13969" s="104"/>
      <c r="X13969" s="199"/>
      <c r="Y13969" s="62"/>
      <c r="Z13969" s="105"/>
    </row>
    <row r="13970" spans="23:26" x14ac:dyDescent="0.25">
      <c r="W13970" s="104"/>
      <c r="X13970" s="199"/>
      <c r="Y13970" s="62"/>
      <c r="Z13970" s="105"/>
    </row>
    <row r="13971" spans="23:26" x14ac:dyDescent="0.25">
      <c r="W13971" s="104"/>
      <c r="X13971" s="199"/>
      <c r="Y13971" s="62"/>
      <c r="Z13971" s="105"/>
    </row>
    <row r="13972" spans="23:26" x14ac:dyDescent="0.25">
      <c r="W13972" s="104"/>
      <c r="X13972" s="199"/>
      <c r="Y13972" s="62"/>
      <c r="Z13972" s="105"/>
    </row>
    <row r="13973" spans="23:26" x14ac:dyDescent="0.25">
      <c r="W13973" s="104"/>
      <c r="X13973" s="199"/>
      <c r="Y13973" s="62"/>
      <c r="Z13973" s="105"/>
    </row>
    <row r="13974" spans="23:26" x14ac:dyDescent="0.25">
      <c r="W13974" s="104"/>
      <c r="X13974" s="199"/>
      <c r="Y13974" s="62"/>
      <c r="Z13974" s="105"/>
    </row>
    <row r="13975" spans="23:26" x14ac:dyDescent="0.25">
      <c r="W13975" s="104"/>
      <c r="X13975" s="199"/>
      <c r="Y13975" s="62"/>
      <c r="Z13975" s="105"/>
    </row>
    <row r="13976" spans="23:26" x14ac:dyDescent="0.25">
      <c r="W13976" s="104"/>
      <c r="X13976" s="199"/>
      <c r="Y13976" s="62"/>
      <c r="Z13976" s="105"/>
    </row>
    <row r="13977" spans="23:26" x14ac:dyDescent="0.25">
      <c r="W13977" s="104"/>
      <c r="X13977" s="199"/>
      <c r="Y13977" s="62"/>
      <c r="Z13977" s="105"/>
    </row>
    <row r="13978" spans="23:26" x14ac:dyDescent="0.25">
      <c r="W13978" s="104"/>
      <c r="X13978" s="199"/>
      <c r="Y13978" s="62"/>
      <c r="Z13978" s="105"/>
    </row>
    <row r="13979" spans="23:26" x14ac:dyDescent="0.25">
      <c r="W13979" s="104"/>
      <c r="X13979" s="199"/>
      <c r="Y13979" s="62"/>
      <c r="Z13979" s="105"/>
    </row>
    <row r="13980" spans="23:26" x14ac:dyDescent="0.25">
      <c r="W13980" s="104"/>
      <c r="X13980" s="199"/>
      <c r="Y13980" s="62"/>
      <c r="Z13980" s="105"/>
    </row>
    <row r="13981" spans="23:26" x14ac:dyDescent="0.25">
      <c r="W13981" s="104"/>
      <c r="X13981" s="199"/>
      <c r="Y13981" s="62"/>
      <c r="Z13981" s="105"/>
    </row>
    <row r="13982" spans="23:26" x14ac:dyDescent="0.25">
      <c r="W13982" s="104"/>
      <c r="X13982" s="199"/>
      <c r="Y13982" s="62"/>
      <c r="Z13982" s="105"/>
    </row>
    <row r="13983" spans="23:26" x14ac:dyDescent="0.25">
      <c r="W13983" s="104"/>
      <c r="X13983" s="199"/>
      <c r="Y13983" s="62"/>
      <c r="Z13983" s="105"/>
    </row>
    <row r="13984" spans="23:26" x14ac:dyDescent="0.25">
      <c r="W13984" s="104"/>
      <c r="X13984" s="199"/>
      <c r="Y13984" s="62"/>
      <c r="Z13984" s="105"/>
    </row>
    <row r="13985" spans="23:26" x14ac:dyDescent="0.25">
      <c r="W13985" s="104"/>
      <c r="X13985" s="199"/>
      <c r="Y13985" s="62"/>
      <c r="Z13985" s="105"/>
    </row>
    <row r="13986" spans="23:26" x14ac:dyDescent="0.25">
      <c r="W13986" s="104"/>
      <c r="X13986" s="199"/>
      <c r="Y13986" s="62"/>
      <c r="Z13986" s="105"/>
    </row>
    <row r="13987" spans="23:26" x14ac:dyDescent="0.25">
      <c r="W13987" s="104"/>
      <c r="X13987" s="199"/>
      <c r="Y13987" s="62"/>
      <c r="Z13987" s="105"/>
    </row>
    <row r="13988" spans="23:26" x14ac:dyDescent="0.25">
      <c r="W13988" s="104"/>
      <c r="X13988" s="199"/>
      <c r="Y13988" s="62"/>
      <c r="Z13988" s="105"/>
    </row>
    <row r="13989" spans="23:26" x14ac:dyDescent="0.25">
      <c r="W13989" s="104"/>
      <c r="X13989" s="199"/>
      <c r="Y13989" s="62"/>
      <c r="Z13989" s="105"/>
    </row>
    <row r="13990" spans="23:26" x14ac:dyDescent="0.25">
      <c r="W13990" s="104"/>
      <c r="X13990" s="199"/>
      <c r="Y13990" s="62"/>
      <c r="Z13990" s="105"/>
    </row>
    <row r="13991" spans="23:26" x14ac:dyDescent="0.25">
      <c r="W13991" s="104"/>
      <c r="X13991" s="199"/>
      <c r="Y13991" s="62"/>
      <c r="Z13991" s="105"/>
    </row>
    <row r="13992" spans="23:26" x14ac:dyDescent="0.25">
      <c r="W13992" s="104"/>
      <c r="X13992" s="199"/>
      <c r="Y13992" s="62"/>
      <c r="Z13992" s="105"/>
    </row>
    <row r="13993" spans="23:26" x14ac:dyDescent="0.25">
      <c r="W13993" s="104"/>
      <c r="X13993" s="199"/>
      <c r="Y13993" s="62"/>
      <c r="Z13993" s="105"/>
    </row>
    <row r="13994" spans="23:26" x14ac:dyDescent="0.25">
      <c r="W13994" s="104"/>
      <c r="X13994" s="199"/>
      <c r="Y13994" s="62"/>
      <c r="Z13994" s="105"/>
    </row>
    <row r="13995" spans="23:26" x14ac:dyDescent="0.25">
      <c r="W13995" s="104"/>
      <c r="X13995" s="199"/>
      <c r="Y13995" s="62"/>
      <c r="Z13995" s="105"/>
    </row>
    <row r="13996" spans="23:26" x14ac:dyDescent="0.25">
      <c r="W13996" s="104"/>
      <c r="X13996" s="199"/>
      <c r="Y13996" s="62"/>
      <c r="Z13996" s="105"/>
    </row>
    <row r="13997" spans="23:26" x14ac:dyDescent="0.25">
      <c r="W13997" s="104"/>
      <c r="X13997" s="199"/>
      <c r="Y13997" s="62"/>
      <c r="Z13997" s="105"/>
    </row>
    <row r="13998" spans="23:26" x14ac:dyDescent="0.25">
      <c r="W13998" s="104"/>
      <c r="X13998" s="199"/>
      <c r="Y13998" s="62"/>
      <c r="Z13998" s="105"/>
    </row>
    <row r="13999" spans="23:26" x14ac:dyDescent="0.25">
      <c r="W13999" s="104"/>
      <c r="X13999" s="199"/>
      <c r="Y13999" s="62"/>
      <c r="Z13999" s="105"/>
    </row>
    <row r="14000" spans="23:26" x14ac:dyDescent="0.25">
      <c r="W14000" s="104"/>
      <c r="X14000" s="199"/>
      <c r="Y14000" s="62"/>
      <c r="Z14000" s="105"/>
    </row>
    <row r="14001" spans="23:26" x14ac:dyDescent="0.25">
      <c r="W14001" s="104"/>
      <c r="X14001" s="199"/>
      <c r="Y14001" s="62"/>
      <c r="Z14001" s="105"/>
    </row>
    <row r="14002" spans="23:26" x14ac:dyDescent="0.25">
      <c r="W14002" s="104"/>
      <c r="X14002" s="199"/>
      <c r="Y14002" s="62"/>
      <c r="Z14002" s="105"/>
    </row>
    <row r="14003" spans="23:26" x14ac:dyDescent="0.25">
      <c r="W14003" s="104"/>
      <c r="X14003" s="199"/>
      <c r="Y14003" s="62"/>
      <c r="Z14003" s="105"/>
    </row>
    <row r="14004" spans="23:26" x14ac:dyDescent="0.25">
      <c r="W14004" s="104"/>
      <c r="X14004" s="199"/>
      <c r="Y14004" s="62"/>
      <c r="Z14004" s="105"/>
    </row>
    <row r="14005" spans="23:26" x14ac:dyDescent="0.25">
      <c r="W14005" s="104"/>
      <c r="X14005" s="199"/>
      <c r="Y14005" s="62"/>
      <c r="Z14005" s="105"/>
    </row>
    <row r="14006" spans="23:26" x14ac:dyDescent="0.25">
      <c r="W14006" s="104"/>
      <c r="X14006" s="199"/>
      <c r="Y14006" s="62"/>
      <c r="Z14006" s="105"/>
    </row>
    <row r="14007" spans="23:26" x14ac:dyDescent="0.25">
      <c r="W14007" s="104"/>
      <c r="X14007" s="199"/>
      <c r="Y14007" s="62"/>
      <c r="Z14007" s="105"/>
    </row>
    <row r="14008" spans="23:26" x14ac:dyDescent="0.25">
      <c r="W14008" s="104"/>
      <c r="X14008" s="199"/>
      <c r="Y14008" s="62"/>
      <c r="Z14008" s="105"/>
    </row>
    <row r="14009" spans="23:26" x14ac:dyDescent="0.25">
      <c r="W14009" s="104"/>
      <c r="X14009" s="199"/>
      <c r="Y14009" s="62"/>
      <c r="Z14009" s="105"/>
    </row>
    <row r="14010" spans="23:26" x14ac:dyDescent="0.25">
      <c r="W14010" s="104"/>
      <c r="X14010" s="199"/>
      <c r="Y14010" s="62"/>
      <c r="Z14010" s="105"/>
    </row>
    <row r="14011" spans="23:26" x14ac:dyDescent="0.25">
      <c r="W14011" s="104"/>
      <c r="X14011" s="199"/>
      <c r="Y14011" s="62"/>
      <c r="Z14011" s="105"/>
    </row>
    <row r="14012" spans="23:26" x14ac:dyDescent="0.25">
      <c r="W14012" s="104"/>
      <c r="X14012" s="199"/>
      <c r="Y14012" s="62"/>
      <c r="Z14012" s="105"/>
    </row>
    <row r="14013" spans="23:26" x14ac:dyDescent="0.25">
      <c r="W14013" s="104"/>
      <c r="X14013" s="199"/>
      <c r="Y14013" s="62"/>
      <c r="Z14013" s="105"/>
    </row>
    <row r="14014" spans="23:26" x14ac:dyDescent="0.25">
      <c r="W14014" s="104"/>
      <c r="X14014" s="199"/>
      <c r="Y14014" s="62"/>
      <c r="Z14014" s="105"/>
    </row>
    <row r="14015" spans="23:26" x14ac:dyDescent="0.25">
      <c r="W14015" s="104"/>
      <c r="X14015" s="199"/>
      <c r="Y14015" s="62"/>
      <c r="Z14015" s="105"/>
    </row>
    <row r="14016" spans="23:26" x14ac:dyDescent="0.25">
      <c r="W14016" s="104"/>
      <c r="X14016" s="199"/>
      <c r="Y14016" s="62"/>
      <c r="Z14016" s="105"/>
    </row>
    <row r="14017" spans="23:26" x14ac:dyDescent="0.25">
      <c r="W14017" s="104"/>
      <c r="X14017" s="199"/>
      <c r="Y14017" s="62"/>
      <c r="Z14017" s="105"/>
    </row>
    <row r="14018" spans="23:26" x14ac:dyDescent="0.25">
      <c r="W14018" s="104"/>
      <c r="X14018" s="199"/>
      <c r="Y14018" s="62"/>
      <c r="Z14018" s="105"/>
    </row>
    <row r="14019" spans="23:26" x14ac:dyDescent="0.25">
      <c r="W14019" s="104"/>
      <c r="X14019" s="199"/>
      <c r="Y14019" s="62"/>
      <c r="Z14019" s="105"/>
    </row>
    <row r="14020" spans="23:26" x14ac:dyDescent="0.25">
      <c r="W14020" s="104"/>
      <c r="X14020" s="199"/>
      <c r="Y14020" s="62"/>
      <c r="Z14020" s="105"/>
    </row>
    <row r="14021" spans="23:26" x14ac:dyDescent="0.25">
      <c r="W14021" s="104"/>
      <c r="X14021" s="199"/>
      <c r="Y14021" s="62"/>
      <c r="Z14021" s="105"/>
    </row>
    <row r="14022" spans="23:26" x14ac:dyDescent="0.25">
      <c r="W14022" s="104"/>
      <c r="X14022" s="199"/>
      <c r="Y14022" s="62"/>
      <c r="Z14022" s="105"/>
    </row>
    <row r="14023" spans="23:26" x14ac:dyDescent="0.25">
      <c r="W14023" s="104"/>
      <c r="X14023" s="199"/>
      <c r="Y14023" s="62"/>
      <c r="Z14023" s="105"/>
    </row>
    <row r="14024" spans="23:26" x14ac:dyDescent="0.25">
      <c r="W14024" s="104"/>
      <c r="X14024" s="199"/>
      <c r="Y14024" s="62"/>
      <c r="Z14024" s="105"/>
    </row>
    <row r="14025" spans="23:26" x14ac:dyDescent="0.25">
      <c r="W14025" s="104"/>
      <c r="X14025" s="199"/>
      <c r="Y14025" s="62"/>
      <c r="Z14025" s="105"/>
    </row>
    <row r="14026" spans="23:26" x14ac:dyDescent="0.25">
      <c r="W14026" s="104"/>
      <c r="X14026" s="199"/>
      <c r="Y14026" s="62"/>
      <c r="Z14026" s="105"/>
    </row>
    <row r="14027" spans="23:26" x14ac:dyDescent="0.25">
      <c r="W14027" s="104"/>
      <c r="X14027" s="199"/>
      <c r="Y14027" s="62"/>
      <c r="Z14027" s="105"/>
    </row>
    <row r="14028" spans="23:26" x14ac:dyDescent="0.25">
      <c r="W14028" s="104"/>
      <c r="X14028" s="199"/>
      <c r="Y14028" s="62"/>
      <c r="Z14028" s="105"/>
    </row>
    <row r="14029" spans="23:26" x14ac:dyDescent="0.25">
      <c r="W14029" s="104"/>
      <c r="X14029" s="199"/>
      <c r="Y14029" s="62"/>
      <c r="Z14029" s="105"/>
    </row>
    <row r="14030" spans="23:26" x14ac:dyDescent="0.25">
      <c r="W14030" s="104"/>
      <c r="X14030" s="199"/>
      <c r="Y14030" s="62"/>
      <c r="Z14030" s="105"/>
    </row>
    <row r="14031" spans="23:26" x14ac:dyDescent="0.25">
      <c r="W14031" s="104"/>
      <c r="X14031" s="199"/>
      <c r="Y14031" s="62"/>
      <c r="Z14031" s="105"/>
    </row>
    <row r="14032" spans="23:26" x14ac:dyDescent="0.25">
      <c r="W14032" s="104"/>
      <c r="X14032" s="199"/>
      <c r="Y14032" s="62"/>
      <c r="Z14032" s="105"/>
    </row>
    <row r="14033" spans="23:26" x14ac:dyDescent="0.25">
      <c r="W14033" s="104"/>
      <c r="X14033" s="199"/>
      <c r="Y14033" s="62"/>
      <c r="Z14033" s="105"/>
    </row>
    <row r="14034" spans="23:26" x14ac:dyDescent="0.25">
      <c r="W14034" s="104"/>
      <c r="X14034" s="199"/>
      <c r="Y14034" s="62"/>
      <c r="Z14034" s="105"/>
    </row>
    <row r="14035" spans="23:26" x14ac:dyDescent="0.25">
      <c r="W14035" s="104"/>
      <c r="X14035" s="199"/>
      <c r="Y14035" s="62"/>
      <c r="Z14035" s="105"/>
    </row>
    <row r="14036" spans="23:26" x14ac:dyDescent="0.25">
      <c r="W14036" s="104"/>
      <c r="X14036" s="199"/>
      <c r="Y14036" s="62"/>
      <c r="Z14036" s="105"/>
    </row>
    <row r="14037" spans="23:26" x14ac:dyDescent="0.25">
      <c r="W14037" s="104"/>
      <c r="X14037" s="199"/>
      <c r="Y14037" s="62"/>
      <c r="Z14037" s="105"/>
    </row>
    <row r="14038" spans="23:26" x14ac:dyDescent="0.25">
      <c r="W14038" s="104"/>
      <c r="X14038" s="199"/>
      <c r="Y14038" s="62"/>
      <c r="Z14038" s="105"/>
    </row>
    <row r="14039" spans="23:26" x14ac:dyDescent="0.25">
      <c r="W14039" s="104"/>
      <c r="X14039" s="199"/>
      <c r="Y14039" s="62"/>
      <c r="Z14039" s="105"/>
    </row>
    <row r="14040" spans="23:26" x14ac:dyDescent="0.25">
      <c r="W14040" s="104"/>
      <c r="X14040" s="199"/>
      <c r="Y14040" s="62"/>
      <c r="Z14040" s="105"/>
    </row>
    <row r="14041" spans="23:26" x14ac:dyDescent="0.25">
      <c r="W14041" s="104"/>
      <c r="X14041" s="199"/>
      <c r="Y14041" s="62"/>
      <c r="Z14041" s="105"/>
    </row>
    <row r="14042" spans="23:26" x14ac:dyDescent="0.25">
      <c r="W14042" s="104"/>
      <c r="X14042" s="199"/>
      <c r="Y14042" s="62"/>
      <c r="Z14042" s="105"/>
    </row>
    <row r="14043" spans="23:26" x14ac:dyDescent="0.25">
      <c r="W14043" s="104"/>
      <c r="X14043" s="199"/>
      <c r="Y14043" s="62"/>
      <c r="Z14043" s="105"/>
    </row>
    <row r="14044" spans="23:26" x14ac:dyDescent="0.25">
      <c r="W14044" s="104"/>
      <c r="X14044" s="199"/>
      <c r="Y14044" s="62"/>
      <c r="Z14044" s="105"/>
    </row>
    <row r="14045" spans="23:26" x14ac:dyDescent="0.25">
      <c r="W14045" s="104"/>
      <c r="X14045" s="199"/>
      <c r="Y14045" s="62"/>
      <c r="Z14045" s="105"/>
    </row>
    <row r="14046" spans="23:26" x14ac:dyDescent="0.25">
      <c r="W14046" s="104"/>
      <c r="X14046" s="199"/>
      <c r="Y14046" s="62"/>
      <c r="Z14046" s="105"/>
    </row>
    <row r="14047" spans="23:26" x14ac:dyDescent="0.25">
      <c r="W14047" s="104"/>
      <c r="X14047" s="199"/>
      <c r="Y14047" s="62"/>
      <c r="Z14047" s="105"/>
    </row>
    <row r="14048" spans="23:26" x14ac:dyDescent="0.25">
      <c r="W14048" s="104"/>
      <c r="X14048" s="199"/>
      <c r="Y14048" s="62"/>
      <c r="Z14048" s="105"/>
    </row>
    <row r="14049" spans="23:26" x14ac:dyDescent="0.25">
      <c r="W14049" s="104"/>
      <c r="X14049" s="199"/>
      <c r="Y14049" s="62"/>
      <c r="Z14049" s="105"/>
    </row>
    <row r="14050" spans="23:26" x14ac:dyDescent="0.25">
      <c r="W14050" s="104"/>
      <c r="X14050" s="199"/>
      <c r="Y14050" s="62"/>
      <c r="Z14050" s="105"/>
    </row>
    <row r="14051" spans="23:26" x14ac:dyDescent="0.25">
      <c r="W14051" s="104"/>
      <c r="X14051" s="199"/>
      <c r="Y14051" s="62"/>
      <c r="Z14051" s="105"/>
    </row>
    <row r="14052" spans="23:26" x14ac:dyDescent="0.25">
      <c r="W14052" s="104"/>
      <c r="X14052" s="199"/>
      <c r="Y14052" s="62"/>
      <c r="Z14052" s="105"/>
    </row>
    <row r="14053" spans="23:26" x14ac:dyDescent="0.25">
      <c r="W14053" s="104"/>
      <c r="X14053" s="199"/>
      <c r="Y14053" s="62"/>
      <c r="Z14053" s="105"/>
    </row>
    <row r="14054" spans="23:26" x14ac:dyDescent="0.25">
      <c r="W14054" s="104"/>
      <c r="X14054" s="199"/>
      <c r="Y14054" s="62"/>
      <c r="Z14054" s="105"/>
    </row>
    <row r="14055" spans="23:26" x14ac:dyDescent="0.25">
      <c r="W14055" s="104"/>
      <c r="X14055" s="199"/>
      <c r="Y14055" s="62"/>
      <c r="Z14055" s="105"/>
    </row>
    <row r="14056" spans="23:26" x14ac:dyDescent="0.25">
      <c r="W14056" s="104"/>
      <c r="X14056" s="199"/>
      <c r="Y14056" s="62"/>
      <c r="Z14056" s="105"/>
    </row>
    <row r="14057" spans="23:26" x14ac:dyDescent="0.25">
      <c r="W14057" s="104"/>
      <c r="X14057" s="199"/>
      <c r="Y14057" s="62"/>
      <c r="Z14057" s="105"/>
    </row>
    <row r="14058" spans="23:26" x14ac:dyDescent="0.25">
      <c r="W14058" s="104"/>
      <c r="X14058" s="199"/>
      <c r="Y14058" s="62"/>
      <c r="Z14058" s="105"/>
    </row>
    <row r="14059" spans="23:26" x14ac:dyDescent="0.25">
      <c r="W14059" s="104"/>
      <c r="X14059" s="199"/>
      <c r="Y14059" s="62"/>
      <c r="Z14059" s="105"/>
    </row>
    <row r="14060" spans="23:26" x14ac:dyDescent="0.25">
      <c r="W14060" s="104"/>
      <c r="X14060" s="199"/>
      <c r="Y14060" s="62"/>
      <c r="Z14060" s="105"/>
    </row>
    <row r="14061" spans="23:26" x14ac:dyDescent="0.25">
      <c r="W14061" s="104"/>
      <c r="X14061" s="199"/>
      <c r="Y14061" s="62"/>
      <c r="Z14061" s="105"/>
    </row>
    <row r="14062" spans="23:26" x14ac:dyDescent="0.25">
      <c r="W14062" s="104"/>
      <c r="X14062" s="199"/>
      <c r="Y14062" s="62"/>
      <c r="Z14062" s="105"/>
    </row>
    <row r="14063" spans="23:26" x14ac:dyDescent="0.25">
      <c r="W14063" s="104"/>
      <c r="X14063" s="199"/>
      <c r="Y14063" s="62"/>
      <c r="Z14063" s="105"/>
    </row>
    <row r="14064" spans="23:26" x14ac:dyDescent="0.25">
      <c r="W14064" s="104"/>
      <c r="X14064" s="199"/>
      <c r="Y14064" s="62"/>
      <c r="Z14064" s="105"/>
    </row>
    <row r="14065" spans="23:26" x14ac:dyDescent="0.25">
      <c r="W14065" s="104"/>
      <c r="X14065" s="199"/>
      <c r="Y14065" s="62"/>
      <c r="Z14065" s="105"/>
    </row>
    <row r="14066" spans="23:26" x14ac:dyDescent="0.25">
      <c r="W14066" s="104"/>
      <c r="X14066" s="199"/>
      <c r="Y14066" s="62"/>
      <c r="Z14066" s="105"/>
    </row>
    <row r="14067" spans="23:26" x14ac:dyDescent="0.25">
      <c r="W14067" s="104"/>
      <c r="X14067" s="199"/>
      <c r="Y14067" s="62"/>
      <c r="Z14067" s="105"/>
    </row>
    <row r="14068" spans="23:26" x14ac:dyDescent="0.25">
      <c r="W14068" s="104"/>
      <c r="X14068" s="199"/>
      <c r="Y14068" s="62"/>
      <c r="Z14068" s="105"/>
    </row>
    <row r="14069" spans="23:26" x14ac:dyDescent="0.25">
      <c r="W14069" s="104"/>
      <c r="X14069" s="199"/>
      <c r="Y14069" s="62"/>
      <c r="Z14069" s="105"/>
    </row>
    <row r="14070" spans="23:26" x14ac:dyDescent="0.25">
      <c r="W14070" s="104"/>
      <c r="X14070" s="199"/>
      <c r="Y14070" s="62"/>
      <c r="Z14070" s="105"/>
    </row>
    <row r="14071" spans="23:26" x14ac:dyDescent="0.25">
      <c r="W14071" s="104"/>
      <c r="X14071" s="199"/>
      <c r="Y14071" s="62"/>
      <c r="Z14071" s="105"/>
    </row>
    <row r="14072" spans="23:26" x14ac:dyDescent="0.25">
      <c r="W14072" s="104"/>
      <c r="X14072" s="199"/>
      <c r="Y14072" s="62"/>
      <c r="Z14072" s="105"/>
    </row>
    <row r="14073" spans="23:26" x14ac:dyDescent="0.25">
      <c r="W14073" s="104"/>
      <c r="X14073" s="199"/>
      <c r="Y14073" s="62"/>
      <c r="Z14073" s="105"/>
    </row>
    <row r="14074" spans="23:26" x14ac:dyDescent="0.25">
      <c r="W14074" s="104"/>
      <c r="X14074" s="199"/>
      <c r="Y14074" s="62"/>
      <c r="Z14074" s="105"/>
    </row>
    <row r="14075" spans="23:26" x14ac:dyDescent="0.25">
      <c r="W14075" s="104"/>
      <c r="X14075" s="199"/>
      <c r="Y14075" s="62"/>
      <c r="Z14075" s="105"/>
    </row>
    <row r="14076" spans="23:26" x14ac:dyDescent="0.25">
      <c r="W14076" s="104"/>
      <c r="X14076" s="199"/>
      <c r="Y14076" s="62"/>
      <c r="Z14076" s="105"/>
    </row>
    <row r="14077" spans="23:26" x14ac:dyDescent="0.25">
      <c r="W14077" s="104"/>
      <c r="X14077" s="199"/>
      <c r="Y14077" s="62"/>
      <c r="Z14077" s="105"/>
    </row>
    <row r="14078" spans="23:26" x14ac:dyDescent="0.25">
      <c r="W14078" s="104"/>
      <c r="X14078" s="199"/>
      <c r="Y14078" s="62"/>
      <c r="Z14078" s="105"/>
    </row>
    <row r="14079" spans="23:26" x14ac:dyDescent="0.25">
      <c r="W14079" s="104"/>
      <c r="X14079" s="199"/>
      <c r="Y14079" s="62"/>
      <c r="Z14079" s="105"/>
    </row>
    <row r="14080" spans="23:26" x14ac:dyDescent="0.25">
      <c r="W14080" s="104"/>
      <c r="X14080" s="199"/>
      <c r="Y14080" s="62"/>
      <c r="Z14080" s="105"/>
    </row>
    <row r="14081" spans="23:26" x14ac:dyDescent="0.25">
      <c r="W14081" s="104"/>
      <c r="X14081" s="199"/>
      <c r="Y14081" s="62"/>
      <c r="Z14081" s="105"/>
    </row>
    <row r="14082" spans="23:26" x14ac:dyDescent="0.25">
      <c r="W14082" s="104"/>
      <c r="X14082" s="199"/>
      <c r="Y14082" s="62"/>
      <c r="Z14082" s="105"/>
    </row>
    <row r="14083" spans="23:26" x14ac:dyDescent="0.25">
      <c r="W14083" s="104"/>
      <c r="X14083" s="199"/>
      <c r="Y14083" s="62"/>
      <c r="Z14083" s="105"/>
    </row>
    <row r="14084" spans="23:26" x14ac:dyDescent="0.25">
      <c r="W14084" s="104"/>
      <c r="X14084" s="199"/>
      <c r="Y14084" s="62"/>
      <c r="Z14084" s="105"/>
    </row>
    <row r="14085" spans="23:26" x14ac:dyDescent="0.25">
      <c r="W14085" s="104"/>
      <c r="X14085" s="199"/>
      <c r="Y14085" s="62"/>
      <c r="Z14085" s="105"/>
    </row>
    <row r="14086" spans="23:26" x14ac:dyDescent="0.25">
      <c r="W14086" s="104"/>
      <c r="X14086" s="199"/>
      <c r="Y14086" s="62"/>
      <c r="Z14086" s="105"/>
    </row>
    <row r="14087" spans="23:26" x14ac:dyDescent="0.25">
      <c r="W14087" s="104"/>
      <c r="X14087" s="199"/>
      <c r="Y14087" s="62"/>
      <c r="Z14087" s="105"/>
    </row>
    <row r="14088" spans="23:26" x14ac:dyDescent="0.25">
      <c r="W14088" s="104"/>
      <c r="X14088" s="199"/>
      <c r="Y14088" s="62"/>
      <c r="Z14088" s="105"/>
    </row>
    <row r="14089" spans="23:26" x14ac:dyDescent="0.25">
      <c r="W14089" s="104"/>
      <c r="X14089" s="199"/>
      <c r="Y14089" s="62"/>
      <c r="Z14089" s="105"/>
    </row>
    <row r="14090" spans="23:26" x14ac:dyDescent="0.25">
      <c r="W14090" s="104"/>
      <c r="X14090" s="199"/>
      <c r="Y14090" s="62"/>
      <c r="Z14090" s="105"/>
    </row>
    <row r="14091" spans="23:26" x14ac:dyDescent="0.25">
      <c r="W14091" s="104"/>
      <c r="X14091" s="199"/>
      <c r="Y14091" s="62"/>
      <c r="Z14091" s="105"/>
    </row>
    <row r="14092" spans="23:26" x14ac:dyDescent="0.25">
      <c r="W14092" s="104"/>
      <c r="X14092" s="199"/>
      <c r="Y14092" s="62"/>
      <c r="Z14092" s="105"/>
    </row>
    <row r="14093" spans="23:26" x14ac:dyDescent="0.25">
      <c r="W14093" s="104"/>
      <c r="X14093" s="199"/>
      <c r="Y14093" s="62"/>
      <c r="Z14093" s="105"/>
    </row>
    <row r="14094" spans="23:26" x14ac:dyDescent="0.25">
      <c r="W14094" s="104"/>
      <c r="X14094" s="199"/>
      <c r="Y14094" s="62"/>
      <c r="Z14094" s="105"/>
    </row>
    <row r="14095" spans="23:26" x14ac:dyDescent="0.25">
      <c r="W14095" s="104"/>
      <c r="X14095" s="199"/>
      <c r="Y14095" s="62"/>
      <c r="Z14095" s="105"/>
    </row>
    <row r="14096" spans="23:26" x14ac:dyDescent="0.25">
      <c r="W14096" s="104"/>
      <c r="X14096" s="199"/>
      <c r="Y14096" s="62"/>
      <c r="Z14096" s="105"/>
    </row>
    <row r="14097" spans="23:26" x14ac:dyDescent="0.25">
      <c r="W14097" s="104"/>
      <c r="X14097" s="199"/>
      <c r="Y14097" s="62"/>
      <c r="Z14097" s="105"/>
    </row>
    <row r="14098" spans="23:26" x14ac:dyDescent="0.25">
      <c r="W14098" s="104"/>
      <c r="X14098" s="199"/>
      <c r="Y14098" s="62"/>
      <c r="Z14098" s="105"/>
    </row>
    <row r="14099" spans="23:26" x14ac:dyDescent="0.25">
      <c r="W14099" s="104"/>
      <c r="X14099" s="199"/>
      <c r="Y14099" s="62"/>
      <c r="Z14099" s="105"/>
    </row>
    <row r="14100" spans="23:26" x14ac:dyDescent="0.25">
      <c r="W14100" s="104"/>
      <c r="X14100" s="199"/>
      <c r="Y14100" s="62"/>
      <c r="Z14100" s="105"/>
    </row>
    <row r="14101" spans="23:26" x14ac:dyDescent="0.25">
      <c r="W14101" s="104"/>
      <c r="X14101" s="199"/>
      <c r="Y14101" s="62"/>
      <c r="Z14101" s="105"/>
    </row>
    <row r="14102" spans="23:26" x14ac:dyDescent="0.25">
      <c r="W14102" s="104"/>
      <c r="X14102" s="199"/>
      <c r="Y14102" s="62"/>
      <c r="Z14102" s="105"/>
    </row>
    <row r="14103" spans="23:26" x14ac:dyDescent="0.25">
      <c r="W14103" s="104"/>
      <c r="X14103" s="199"/>
      <c r="Y14103" s="62"/>
      <c r="Z14103" s="105"/>
    </row>
    <row r="14104" spans="23:26" x14ac:dyDescent="0.25">
      <c r="W14104" s="104"/>
      <c r="X14104" s="199"/>
      <c r="Y14104" s="62"/>
      <c r="Z14104" s="105"/>
    </row>
    <row r="14105" spans="23:26" x14ac:dyDescent="0.25">
      <c r="W14105" s="104"/>
      <c r="X14105" s="199"/>
      <c r="Y14105" s="62"/>
      <c r="Z14105" s="105"/>
    </row>
    <row r="14106" spans="23:26" x14ac:dyDescent="0.25">
      <c r="W14106" s="104"/>
      <c r="X14106" s="199"/>
      <c r="Y14106" s="62"/>
      <c r="Z14106" s="105"/>
    </row>
    <row r="14107" spans="23:26" x14ac:dyDescent="0.25">
      <c r="W14107" s="104"/>
      <c r="X14107" s="199"/>
      <c r="Y14107" s="62"/>
      <c r="Z14107" s="105"/>
    </row>
    <row r="14108" spans="23:26" x14ac:dyDescent="0.25">
      <c r="W14108" s="104"/>
      <c r="X14108" s="199"/>
      <c r="Y14108" s="62"/>
      <c r="Z14108" s="105"/>
    </row>
    <row r="14109" spans="23:26" x14ac:dyDescent="0.25">
      <c r="W14109" s="104"/>
      <c r="X14109" s="199"/>
      <c r="Y14109" s="62"/>
      <c r="Z14109" s="105"/>
    </row>
    <row r="14110" spans="23:26" x14ac:dyDescent="0.25">
      <c r="W14110" s="104"/>
      <c r="X14110" s="199"/>
      <c r="Y14110" s="62"/>
      <c r="Z14110" s="105"/>
    </row>
    <row r="14111" spans="23:26" x14ac:dyDescent="0.25">
      <c r="W14111" s="104"/>
      <c r="X14111" s="199"/>
      <c r="Y14111" s="62"/>
      <c r="Z14111" s="105"/>
    </row>
    <row r="14112" spans="23:26" x14ac:dyDescent="0.25">
      <c r="W14112" s="104"/>
      <c r="X14112" s="199"/>
      <c r="Y14112" s="62"/>
      <c r="Z14112" s="105"/>
    </row>
    <row r="14113" spans="23:26" x14ac:dyDescent="0.25">
      <c r="W14113" s="104"/>
      <c r="X14113" s="199"/>
      <c r="Y14113" s="62"/>
      <c r="Z14113" s="105"/>
    </row>
    <row r="14114" spans="23:26" x14ac:dyDescent="0.25">
      <c r="W14114" s="104"/>
      <c r="X14114" s="199"/>
      <c r="Y14114" s="62"/>
      <c r="Z14114" s="105"/>
    </row>
    <row r="14115" spans="23:26" x14ac:dyDescent="0.25">
      <c r="W14115" s="104"/>
      <c r="X14115" s="199"/>
      <c r="Y14115" s="62"/>
      <c r="Z14115" s="105"/>
    </row>
    <row r="14116" spans="23:26" x14ac:dyDescent="0.25">
      <c r="W14116" s="104"/>
      <c r="X14116" s="199"/>
      <c r="Y14116" s="62"/>
      <c r="Z14116" s="105"/>
    </row>
    <row r="14117" spans="23:26" x14ac:dyDescent="0.25">
      <c r="W14117" s="104"/>
      <c r="X14117" s="199"/>
      <c r="Y14117" s="62"/>
      <c r="Z14117" s="105"/>
    </row>
    <row r="14118" spans="23:26" x14ac:dyDescent="0.25">
      <c r="W14118" s="104"/>
      <c r="X14118" s="199"/>
      <c r="Y14118" s="62"/>
      <c r="Z14118" s="105"/>
    </row>
    <row r="14119" spans="23:26" x14ac:dyDescent="0.25">
      <c r="W14119" s="104"/>
      <c r="X14119" s="199"/>
      <c r="Y14119" s="62"/>
      <c r="Z14119" s="105"/>
    </row>
    <row r="14120" spans="23:26" x14ac:dyDescent="0.25">
      <c r="W14120" s="104"/>
      <c r="X14120" s="199"/>
      <c r="Y14120" s="62"/>
      <c r="Z14120" s="105"/>
    </row>
    <row r="14121" spans="23:26" x14ac:dyDescent="0.25">
      <c r="W14121" s="104"/>
      <c r="X14121" s="199"/>
      <c r="Y14121" s="62"/>
      <c r="Z14121" s="105"/>
    </row>
    <row r="14122" spans="23:26" x14ac:dyDescent="0.25">
      <c r="W14122" s="104"/>
      <c r="X14122" s="199"/>
      <c r="Y14122" s="62"/>
      <c r="Z14122" s="105"/>
    </row>
    <row r="14123" spans="23:26" x14ac:dyDescent="0.25">
      <c r="W14123" s="104"/>
      <c r="X14123" s="199"/>
      <c r="Y14123" s="62"/>
      <c r="Z14123" s="105"/>
    </row>
    <row r="14124" spans="23:26" x14ac:dyDescent="0.25">
      <c r="W14124" s="104"/>
      <c r="X14124" s="199"/>
      <c r="Y14124" s="62"/>
      <c r="Z14124" s="105"/>
    </row>
    <row r="14125" spans="23:26" x14ac:dyDescent="0.25">
      <c r="W14125" s="104"/>
      <c r="X14125" s="199"/>
      <c r="Y14125" s="62"/>
      <c r="Z14125" s="105"/>
    </row>
    <row r="14126" spans="23:26" x14ac:dyDescent="0.25">
      <c r="W14126" s="104"/>
      <c r="X14126" s="199"/>
      <c r="Y14126" s="62"/>
      <c r="Z14126" s="105"/>
    </row>
    <row r="14127" spans="23:26" x14ac:dyDescent="0.25">
      <c r="W14127" s="104"/>
      <c r="X14127" s="199"/>
      <c r="Y14127" s="62"/>
      <c r="Z14127" s="105"/>
    </row>
    <row r="14128" spans="23:26" x14ac:dyDescent="0.25">
      <c r="W14128" s="104"/>
      <c r="X14128" s="199"/>
      <c r="Y14128" s="62"/>
      <c r="Z14128" s="105"/>
    </row>
    <row r="14129" spans="23:26" x14ac:dyDescent="0.25">
      <c r="W14129" s="104"/>
      <c r="X14129" s="199"/>
      <c r="Y14129" s="62"/>
      <c r="Z14129" s="105"/>
    </row>
    <row r="14130" spans="23:26" x14ac:dyDescent="0.25">
      <c r="W14130" s="104"/>
      <c r="X14130" s="199"/>
      <c r="Y14130" s="62"/>
      <c r="Z14130" s="105"/>
    </row>
    <row r="14131" spans="23:26" x14ac:dyDescent="0.25">
      <c r="W14131" s="104"/>
      <c r="X14131" s="199"/>
      <c r="Y14131" s="62"/>
      <c r="Z14131" s="105"/>
    </row>
    <row r="14132" spans="23:26" x14ac:dyDescent="0.25">
      <c r="W14132" s="104"/>
      <c r="X14132" s="199"/>
      <c r="Y14132" s="62"/>
      <c r="Z14132" s="105"/>
    </row>
    <row r="14133" spans="23:26" x14ac:dyDescent="0.25">
      <c r="W14133" s="104"/>
      <c r="X14133" s="199"/>
      <c r="Y14133" s="62"/>
      <c r="Z14133" s="105"/>
    </row>
    <row r="14134" spans="23:26" x14ac:dyDescent="0.25">
      <c r="W14134" s="104"/>
      <c r="X14134" s="199"/>
      <c r="Y14134" s="62"/>
      <c r="Z14134" s="105"/>
    </row>
    <row r="14135" spans="23:26" x14ac:dyDescent="0.25">
      <c r="W14135" s="104"/>
      <c r="X14135" s="199"/>
      <c r="Y14135" s="62"/>
      <c r="Z14135" s="105"/>
    </row>
    <row r="14136" spans="23:26" x14ac:dyDescent="0.25">
      <c r="W14136" s="104"/>
      <c r="X14136" s="199"/>
      <c r="Y14136" s="62"/>
      <c r="Z14136" s="105"/>
    </row>
    <row r="14137" spans="23:26" x14ac:dyDescent="0.25">
      <c r="W14137" s="104"/>
      <c r="X14137" s="199"/>
      <c r="Y14137" s="62"/>
      <c r="Z14137" s="105"/>
    </row>
    <row r="14138" spans="23:26" x14ac:dyDescent="0.25">
      <c r="W14138" s="104"/>
      <c r="X14138" s="199"/>
      <c r="Y14138" s="62"/>
      <c r="Z14138" s="105"/>
    </row>
    <row r="14139" spans="23:26" x14ac:dyDescent="0.25">
      <c r="W14139" s="104"/>
      <c r="X14139" s="199"/>
      <c r="Y14139" s="62"/>
      <c r="Z14139" s="105"/>
    </row>
    <row r="14140" spans="23:26" x14ac:dyDescent="0.25">
      <c r="W14140" s="104"/>
      <c r="X14140" s="199"/>
      <c r="Y14140" s="62"/>
      <c r="Z14140" s="105"/>
    </row>
    <row r="14141" spans="23:26" x14ac:dyDescent="0.25">
      <c r="W14141" s="104"/>
      <c r="X14141" s="199"/>
      <c r="Y14141" s="62"/>
      <c r="Z14141" s="105"/>
    </row>
    <row r="14142" spans="23:26" x14ac:dyDescent="0.25">
      <c r="W14142" s="104"/>
      <c r="X14142" s="199"/>
      <c r="Y14142" s="62"/>
      <c r="Z14142" s="105"/>
    </row>
    <row r="14143" spans="23:26" x14ac:dyDescent="0.25">
      <c r="W14143" s="104"/>
      <c r="X14143" s="199"/>
      <c r="Y14143" s="62"/>
      <c r="Z14143" s="105"/>
    </row>
    <row r="14144" spans="23:26" x14ac:dyDescent="0.25">
      <c r="W14144" s="104"/>
      <c r="X14144" s="199"/>
      <c r="Y14144" s="62"/>
      <c r="Z14144" s="105"/>
    </row>
    <row r="14145" spans="23:26" x14ac:dyDescent="0.25">
      <c r="W14145" s="104"/>
      <c r="X14145" s="199"/>
      <c r="Y14145" s="62"/>
      <c r="Z14145" s="105"/>
    </row>
    <row r="14146" spans="23:26" x14ac:dyDescent="0.25">
      <c r="W14146" s="104"/>
      <c r="X14146" s="199"/>
      <c r="Y14146" s="62"/>
      <c r="Z14146" s="105"/>
    </row>
    <row r="14147" spans="23:26" x14ac:dyDescent="0.25">
      <c r="W14147" s="104"/>
      <c r="X14147" s="199"/>
      <c r="Y14147" s="62"/>
      <c r="Z14147" s="105"/>
    </row>
    <row r="14148" spans="23:26" x14ac:dyDescent="0.25">
      <c r="W14148" s="104"/>
      <c r="X14148" s="199"/>
      <c r="Y14148" s="62"/>
      <c r="Z14148" s="105"/>
    </row>
    <row r="14149" spans="23:26" x14ac:dyDescent="0.25">
      <c r="W14149" s="104"/>
      <c r="X14149" s="199"/>
      <c r="Y14149" s="62"/>
      <c r="Z14149" s="105"/>
    </row>
    <row r="14150" spans="23:26" x14ac:dyDescent="0.25">
      <c r="W14150" s="104"/>
      <c r="X14150" s="199"/>
      <c r="Y14150" s="62"/>
      <c r="Z14150" s="105"/>
    </row>
    <row r="14151" spans="23:26" x14ac:dyDescent="0.25">
      <c r="W14151" s="104"/>
      <c r="X14151" s="199"/>
      <c r="Y14151" s="62"/>
      <c r="Z14151" s="105"/>
    </row>
    <row r="14152" spans="23:26" x14ac:dyDescent="0.25">
      <c r="W14152" s="104"/>
      <c r="X14152" s="199"/>
      <c r="Y14152" s="62"/>
      <c r="Z14152" s="105"/>
    </row>
    <row r="14153" spans="23:26" x14ac:dyDescent="0.25">
      <c r="W14153" s="104"/>
      <c r="X14153" s="199"/>
      <c r="Y14153" s="62"/>
      <c r="Z14153" s="105"/>
    </row>
    <row r="14154" spans="23:26" x14ac:dyDescent="0.25">
      <c r="W14154" s="104"/>
      <c r="X14154" s="199"/>
      <c r="Y14154" s="62"/>
      <c r="Z14154" s="105"/>
    </row>
    <row r="14155" spans="23:26" x14ac:dyDescent="0.25">
      <c r="W14155" s="104"/>
      <c r="X14155" s="199"/>
      <c r="Y14155" s="62"/>
      <c r="Z14155" s="105"/>
    </row>
    <row r="14156" spans="23:26" x14ac:dyDescent="0.25">
      <c r="W14156" s="104"/>
      <c r="X14156" s="199"/>
      <c r="Y14156" s="62"/>
      <c r="Z14156" s="105"/>
    </row>
    <row r="14157" spans="23:26" x14ac:dyDescent="0.25">
      <c r="W14157" s="104"/>
      <c r="X14157" s="199"/>
      <c r="Y14157" s="62"/>
      <c r="Z14157" s="105"/>
    </row>
    <row r="14158" spans="23:26" x14ac:dyDescent="0.25">
      <c r="W14158" s="104"/>
      <c r="X14158" s="199"/>
      <c r="Y14158" s="62"/>
      <c r="Z14158" s="105"/>
    </row>
    <row r="14159" spans="23:26" x14ac:dyDescent="0.25">
      <c r="W14159" s="104"/>
      <c r="X14159" s="199"/>
      <c r="Y14159" s="62"/>
      <c r="Z14159" s="105"/>
    </row>
    <row r="14160" spans="23:26" x14ac:dyDescent="0.25">
      <c r="W14160" s="104"/>
      <c r="X14160" s="199"/>
      <c r="Y14160" s="62"/>
      <c r="Z14160" s="105"/>
    </row>
    <row r="14161" spans="23:26" x14ac:dyDescent="0.25">
      <c r="W14161" s="104"/>
      <c r="X14161" s="199"/>
      <c r="Y14161" s="62"/>
      <c r="Z14161" s="105"/>
    </row>
    <row r="14162" spans="23:26" x14ac:dyDescent="0.25">
      <c r="W14162" s="104"/>
      <c r="X14162" s="199"/>
      <c r="Y14162" s="62"/>
      <c r="Z14162" s="105"/>
    </row>
    <row r="14163" spans="23:26" x14ac:dyDescent="0.25">
      <c r="W14163" s="104"/>
      <c r="X14163" s="199"/>
      <c r="Y14163" s="62"/>
      <c r="Z14163" s="105"/>
    </row>
    <row r="14164" spans="23:26" x14ac:dyDescent="0.25">
      <c r="W14164" s="104"/>
      <c r="X14164" s="199"/>
      <c r="Y14164" s="62"/>
      <c r="Z14164" s="105"/>
    </row>
    <row r="14165" spans="23:26" x14ac:dyDescent="0.25">
      <c r="W14165" s="104"/>
      <c r="X14165" s="199"/>
      <c r="Y14165" s="62"/>
      <c r="Z14165" s="105"/>
    </row>
    <row r="14166" spans="23:26" x14ac:dyDescent="0.25">
      <c r="W14166" s="104"/>
      <c r="X14166" s="199"/>
      <c r="Y14166" s="62"/>
      <c r="Z14166" s="105"/>
    </row>
    <row r="14167" spans="23:26" x14ac:dyDescent="0.25">
      <c r="W14167" s="104"/>
      <c r="X14167" s="199"/>
      <c r="Y14167" s="62"/>
      <c r="Z14167" s="105"/>
    </row>
    <row r="14168" spans="23:26" x14ac:dyDescent="0.25">
      <c r="W14168" s="104"/>
      <c r="X14168" s="199"/>
      <c r="Y14168" s="62"/>
      <c r="Z14168" s="105"/>
    </row>
    <row r="14169" spans="23:26" x14ac:dyDescent="0.25">
      <c r="W14169" s="104"/>
      <c r="X14169" s="199"/>
      <c r="Y14169" s="62"/>
      <c r="Z14169" s="105"/>
    </row>
    <row r="14170" spans="23:26" x14ac:dyDescent="0.25">
      <c r="W14170" s="104"/>
      <c r="X14170" s="199"/>
      <c r="Y14170" s="62"/>
      <c r="Z14170" s="105"/>
    </row>
    <row r="14171" spans="23:26" x14ac:dyDescent="0.25">
      <c r="W14171" s="104"/>
      <c r="X14171" s="199"/>
      <c r="Y14171" s="62"/>
      <c r="Z14171" s="105"/>
    </row>
    <row r="14172" spans="23:26" x14ac:dyDescent="0.25">
      <c r="W14172" s="104"/>
      <c r="X14172" s="199"/>
      <c r="Y14172" s="62"/>
      <c r="Z14172" s="105"/>
    </row>
    <row r="14173" spans="23:26" x14ac:dyDescent="0.25">
      <c r="W14173" s="104"/>
      <c r="X14173" s="199"/>
      <c r="Y14173" s="62"/>
      <c r="Z14173" s="105"/>
    </row>
    <row r="14174" spans="23:26" x14ac:dyDescent="0.25">
      <c r="W14174" s="104"/>
      <c r="X14174" s="199"/>
      <c r="Y14174" s="62"/>
      <c r="Z14174" s="105"/>
    </row>
    <row r="14175" spans="23:26" x14ac:dyDescent="0.25">
      <c r="W14175" s="104"/>
      <c r="X14175" s="199"/>
      <c r="Y14175" s="62"/>
      <c r="Z14175" s="105"/>
    </row>
    <row r="14176" spans="23:26" x14ac:dyDescent="0.25">
      <c r="W14176" s="104"/>
      <c r="X14176" s="199"/>
      <c r="Y14176" s="62"/>
      <c r="Z14176" s="105"/>
    </row>
    <row r="14177" spans="23:26" x14ac:dyDescent="0.25">
      <c r="W14177" s="104"/>
      <c r="X14177" s="199"/>
      <c r="Y14177" s="62"/>
      <c r="Z14177" s="105"/>
    </row>
    <row r="14178" spans="23:26" x14ac:dyDescent="0.25">
      <c r="W14178" s="104"/>
      <c r="X14178" s="199"/>
      <c r="Y14178" s="62"/>
      <c r="Z14178" s="105"/>
    </row>
    <row r="14179" spans="23:26" x14ac:dyDescent="0.25">
      <c r="W14179" s="104"/>
      <c r="X14179" s="199"/>
      <c r="Y14179" s="62"/>
      <c r="Z14179" s="105"/>
    </row>
    <row r="14180" spans="23:26" x14ac:dyDescent="0.25">
      <c r="W14180" s="104"/>
      <c r="X14180" s="199"/>
      <c r="Y14180" s="62"/>
      <c r="Z14180" s="105"/>
    </row>
    <row r="14181" spans="23:26" x14ac:dyDescent="0.25">
      <c r="W14181" s="104"/>
      <c r="X14181" s="199"/>
      <c r="Y14181" s="62"/>
      <c r="Z14181" s="105"/>
    </row>
    <row r="14182" spans="23:26" x14ac:dyDescent="0.25">
      <c r="W14182" s="104"/>
      <c r="X14182" s="199"/>
      <c r="Y14182" s="62"/>
      <c r="Z14182" s="105"/>
    </row>
    <row r="14183" spans="23:26" x14ac:dyDescent="0.25">
      <c r="W14183" s="104"/>
      <c r="X14183" s="199"/>
      <c r="Y14183" s="62"/>
      <c r="Z14183" s="105"/>
    </row>
    <row r="14184" spans="23:26" x14ac:dyDescent="0.25">
      <c r="W14184" s="104"/>
      <c r="X14184" s="199"/>
      <c r="Y14184" s="62"/>
      <c r="Z14184" s="105"/>
    </row>
    <row r="14185" spans="23:26" x14ac:dyDescent="0.25">
      <c r="W14185" s="104"/>
      <c r="X14185" s="199"/>
      <c r="Y14185" s="62"/>
      <c r="Z14185" s="105"/>
    </row>
    <row r="14186" spans="23:26" x14ac:dyDescent="0.25">
      <c r="W14186" s="104"/>
      <c r="X14186" s="199"/>
      <c r="Y14186" s="62"/>
      <c r="Z14186" s="105"/>
    </row>
    <row r="14187" spans="23:26" x14ac:dyDescent="0.25">
      <c r="W14187" s="104"/>
      <c r="X14187" s="199"/>
      <c r="Y14187" s="62"/>
      <c r="Z14187" s="105"/>
    </row>
    <row r="14188" spans="23:26" x14ac:dyDescent="0.25">
      <c r="W14188" s="104"/>
      <c r="X14188" s="199"/>
      <c r="Y14188" s="62"/>
      <c r="Z14188" s="105"/>
    </row>
    <row r="14189" spans="23:26" x14ac:dyDescent="0.25">
      <c r="W14189" s="104"/>
      <c r="X14189" s="199"/>
      <c r="Y14189" s="62"/>
      <c r="Z14189" s="105"/>
    </row>
    <row r="14190" spans="23:26" x14ac:dyDescent="0.25">
      <c r="W14190" s="104"/>
      <c r="X14190" s="199"/>
      <c r="Y14190" s="62"/>
      <c r="Z14190" s="105"/>
    </row>
    <row r="14191" spans="23:26" x14ac:dyDescent="0.25">
      <c r="W14191" s="104"/>
      <c r="X14191" s="199"/>
      <c r="Y14191" s="62"/>
      <c r="Z14191" s="105"/>
    </row>
    <row r="14192" spans="23:26" x14ac:dyDescent="0.25">
      <c r="W14192" s="104"/>
      <c r="X14192" s="199"/>
      <c r="Y14192" s="62"/>
      <c r="Z14192" s="105"/>
    </row>
    <row r="14193" spans="23:26" x14ac:dyDescent="0.25">
      <c r="W14193" s="104"/>
      <c r="X14193" s="199"/>
      <c r="Y14193" s="62"/>
      <c r="Z14193" s="105"/>
    </row>
    <row r="14194" spans="23:26" x14ac:dyDescent="0.25">
      <c r="W14194" s="104"/>
      <c r="X14194" s="199"/>
      <c r="Y14194" s="62"/>
      <c r="Z14194" s="105"/>
    </row>
    <row r="14195" spans="23:26" x14ac:dyDescent="0.25">
      <c r="W14195" s="104"/>
      <c r="X14195" s="199"/>
      <c r="Y14195" s="62"/>
      <c r="Z14195" s="105"/>
    </row>
    <row r="14196" spans="23:26" x14ac:dyDescent="0.25">
      <c r="W14196" s="104"/>
      <c r="X14196" s="199"/>
      <c r="Y14196" s="62"/>
      <c r="Z14196" s="105"/>
    </row>
    <row r="14197" spans="23:26" x14ac:dyDescent="0.25">
      <c r="W14197" s="104"/>
      <c r="X14197" s="199"/>
      <c r="Y14197" s="62"/>
      <c r="Z14197" s="105"/>
    </row>
    <row r="14198" spans="23:26" x14ac:dyDescent="0.25">
      <c r="W14198" s="104"/>
      <c r="X14198" s="199"/>
      <c r="Y14198" s="62"/>
      <c r="Z14198" s="105"/>
    </row>
    <row r="14199" spans="23:26" x14ac:dyDescent="0.25">
      <c r="W14199" s="104"/>
      <c r="X14199" s="199"/>
      <c r="Y14199" s="62"/>
      <c r="Z14199" s="105"/>
    </row>
    <row r="14200" spans="23:26" x14ac:dyDescent="0.25">
      <c r="W14200" s="104"/>
      <c r="X14200" s="199"/>
      <c r="Y14200" s="62"/>
      <c r="Z14200" s="105"/>
    </row>
    <row r="14201" spans="23:26" x14ac:dyDescent="0.25">
      <c r="W14201" s="104"/>
      <c r="X14201" s="199"/>
      <c r="Y14201" s="62"/>
      <c r="Z14201" s="105"/>
    </row>
    <row r="14202" spans="23:26" x14ac:dyDescent="0.25">
      <c r="W14202" s="104"/>
      <c r="X14202" s="199"/>
      <c r="Y14202" s="62"/>
      <c r="Z14202" s="105"/>
    </row>
    <row r="14203" spans="23:26" x14ac:dyDescent="0.25">
      <c r="W14203" s="104"/>
      <c r="X14203" s="199"/>
      <c r="Y14203" s="62"/>
      <c r="Z14203" s="105"/>
    </row>
    <row r="14204" spans="23:26" x14ac:dyDescent="0.25">
      <c r="W14204" s="104"/>
      <c r="X14204" s="199"/>
      <c r="Y14204" s="62"/>
      <c r="Z14204" s="105"/>
    </row>
    <row r="14205" spans="23:26" x14ac:dyDescent="0.25">
      <c r="W14205" s="104"/>
      <c r="X14205" s="199"/>
      <c r="Y14205" s="62"/>
      <c r="Z14205" s="105"/>
    </row>
    <row r="14206" spans="23:26" x14ac:dyDescent="0.25">
      <c r="W14206" s="104"/>
      <c r="X14206" s="199"/>
      <c r="Y14206" s="62"/>
      <c r="Z14206" s="105"/>
    </row>
    <row r="14207" spans="23:26" x14ac:dyDescent="0.25">
      <c r="W14207" s="104"/>
      <c r="X14207" s="199"/>
      <c r="Y14207" s="62"/>
      <c r="Z14207" s="105"/>
    </row>
    <row r="14208" spans="23:26" x14ac:dyDescent="0.25">
      <c r="W14208" s="104"/>
      <c r="X14208" s="199"/>
      <c r="Y14208" s="62"/>
      <c r="Z14208" s="105"/>
    </row>
    <row r="14209" spans="23:26" x14ac:dyDescent="0.25">
      <c r="W14209" s="104"/>
      <c r="X14209" s="199"/>
      <c r="Y14209" s="62"/>
      <c r="Z14209" s="105"/>
    </row>
    <row r="14210" spans="23:26" x14ac:dyDescent="0.25">
      <c r="W14210" s="104"/>
      <c r="X14210" s="199"/>
      <c r="Y14210" s="62"/>
      <c r="Z14210" s="105"/>
    </row>
    <row r="14211" spans="23:26" x14ac:dyDescent="0.25">
      <c r="W14211" s="104"/>
      <c r="X14211" s="199"/>
      <c r="Y14211" s="62"/>
      <c r="Z14211" s="105"/>
    </row>
    <row r="14212" spans="23:26" x14ac:dyDescent="0.25">
      <c r="W14212" s="104"/>
      <c r="X14212" s="199"/>
      <c r="Y14212" s="62"/>
      <c r="Z14212" s="105"/>
    </row>
    <row r="14213" spans="23:26" x14ac:dyDescent="0.25">
      <c r="W14213" s="104"/>
      <c r="X14213" s="199"/>
      <c r="Y14213" s="62"/>
      <c r="Z14213" s="105"/>
    </row>
    <row r="14214" spans="23:26" x14ac:dyDescent="0.25">
      <c r="W14214" s="104"/>
      <c r="X14214" s="199"/>
      <c r="Y14214" s="62"/>
      <c r="Z14214" s="105"/>
    </row>
    <row r="14215" spans="23:26" x14ac:dyDescent="0.25">
      <c r="W14215" s="104"/>
      <c r="X14215" s="199"/>
      <c r="Y14215" s="62"/>
      <c r="Z14215" s="105"/>
    </row>
    <row r="14216" spans="23:26" x14ac:dyDescent="0.25">
      <c r="W14216" s="104"/>
      <c r="X14216" s="199"/>
      <c r="Y14216" s="62"/>
      <c r="Z14216" s="105"/>
    </row>
    <row r="14217" spans="23:26" x14ac:dyDescent="0.25">
      <c r="W14217" s="104"/>
      <c r="X14217" s="199"/>
      <c r="Y14217" s="62"/>
      <c r="Z14217" s="105"/>
    </row>
    <row r="14218" spans="23:26" x14ac:dyDescent="0.25">
      <c r="W14218" s="104"/>
      <c r="X14218" s="199"/>
      <c r="Y14218" s="62"/>
      <c r="Z14218" s="105"/>
    </row>
    <row r="14219" spans="23:26" x14ac:dyDescent="0.25">
      <c r="W14219" s="104"/>
      <c r="X14219" s="199"/>
      <c r="Y14219" s="62"/>
      <c r="Z14219" s="105"/>
    </row>
    <row r="14220" spans="23:26" x14ac:dyDescent="0.25">
      <c r="W14220" s="104"/>
      <c r="X14220" s="199"/>
      <c r="Y14220" s="62"/>
      <c r="Z14220" s="105"/>
    </row>
    <row r="14221" spans="23:26" x14ac:dyDescent="0.25">
      <c r="W14221" s="104"/>
      <c r="X14221" s="199"/>
      <c r="Y14221" s="62"/>
      <c r="Z14221" s="105"/>
    </row>
    <row r="14222" spans="23:26" x14ac:dyDescent="0.25">
      <c r="W14222" s="104"/>
      <c r="X14222" s="199"/>
      <c r="Y14222" s="62"/>
      <c r="Z14222" s="105"/>
    </row>
    <row r="14223" spans="23:26" x14ac:dyDescent="0.25">
      <c r="W14223" s="104"/>
      <c r="X14223" s="199"/>
      <c r="Y14223" s="62"/>
      <c r="Z14223" s="105"/>
    </row>
    <row r="14224" spans="23:26" x14ac:dyDescent="0.25">
      <c r="W14224" s="104"/>
      <c r="X14224" s="199"/>
      <c r="Y14224" s="62"/>
      <c r="Z14224" s="105"/>
    </row>
    <row r="14225" spans="23:26" x14ac:dyDescent="0.25">
      <c r="W14225" s="104"/>
      <c r="X14225" s="199"/>
      <c r="Y14225" s="62"/>
      <c r="Z14225" s="105"/>
    </row>
    <row r="14226" spans="23:26" x14ac:dyDescent="0.25">
      <c r="W14226" s="104"/>
      <c r="X14226" s="199"/>
      <c r="Y14226" s="62"/>
      <c r="Z14226" s="105"/>
    </row>
    <row r="14227" spans="23:26" x14ac:dyDescent="0.25">
      <c r="W14227" s="104"/>
      <c r="X14227" s="199"/>
      <c r="Y14227" s="62"/>
      <c r="Z14227" s="105"/>
    </row>
    <row r="14228" spans="23:26" x14ac:dyDescent="0.25">
      <c r="W14228" s="104"/>
      <c r="X14228" s="199"/>
      <c r="Y14228" s="62"/>
      <c r="Z14228" s="105"/>
    </row>
    <row r="14229" spans="23:26" x14ac:dyDescent="0.25">
      <c r="W14229" s="104"/>
      <c r="X14229" s="199"/>
      <c r="Y14229" s="62"/>
      <c r="Z14229" s="105"/>
    </row>
    <row r="14230" spans="23:26" x14ac:dyDescent="0.25">
      <c r="W14230" s="104"/>
      <c r="X14230" s="199"/>
      <c r="Y14230" s="62"/>
      <c r="Z14230" s="105"/>
    </row>
    <row r="14231" spans="23:26" x14ac:dyDescent="0.25">
      <c r="W14231" s="104"/>
      <c r="X14231" s="199"/>
      <c r="Y14231" s="62"/>
      <c r="Z14231" s="105"/>
    </row>
    <row r="14232" spans="23:26" x14ac:dyDescent="0.25">
      <c r="W14232" s="104"/>
      <c r="X14232" s="199"/>
      <c r="Y14232" s="62"/>
      <c r="Z14232" s="105"/>
    </row>
    <row r="14233" spans="23:26" x14ac:dyDescent="0.25">
      <c r="W14233" s="104"/>
      <c r="X14233" s="199"/>
      <c r="Y14233" s="62"/>
      <c r="Z14233" s="105"/>
    </row>
    <row r="14234" spans="23:26" x14ac:dyDescent="0.25">
      <c r="W14234" s="104"/>
      <c r="X14234" s="199"/>
      <c r="Y14234" s="62"/>
      <c r="Z14234" s="105"/>
    </row>
    <row r="14235" spans="23:26" x14ac:dyDescent="0.25">
      <c r="W14235" s="104"/>
      <c r="X14235" s="199"/>
      <c r="Y14235" s="62"/>
      <c r="Z14235" s="105"/>
    </row>
    <row r="14236" spans="23:26" x14ac:dyDescent="0.25">
      <c r="W14236" s="104"/>
      <c r="X14236" s="199"/>
      <c r="Y14236" s="62"/>
      <c r="Z14236" s="105"/>
    </row>
    <row r="14237" spans="23:26" x14ac:dyDescent="0.25">
      <c r="W14237" s="104"/>
      <c r="X14237" s="199"/>
      <c r="Y14237" s="62"/>
      <c r="Z14237" s="105"/>
    </row>
    <row r="14238" spans="23:26" x14ac:dyDescent="0.25">
      <c r="W14238" s="104"/>
      <c r="X14238" s="199"/>
      <c r="Y14238" s="62"/>
      <c r="Z14238" s="105"/>
    </row>
    <row r="14239" spans="23:26" x14ac:dyDescent="0.25">
      <c r="W14239" s="104"/>
      <c r="X14239" s="199"/>
      <c r="Y14239" s="62"/>
      <c r="Z14239" s="105"/>
    </row>
    <row r="14240" spans="23:26" x14ac:dyDescent="0.25">
      <c r="W14240" s="104"/>
      <c r="X14240" s="199"/>
      <c r="Y14240" s="62"/>
      <c r="Z14240" s="105"/>
    </row>
    <row r="14241" spans="23:26" x14ac:dyDescent="0.25">
      <c r="W14241" s="104"/>
      <c r="X14241" s="199"/>
      <c r="Y14241" s="62"/>
      <c r="Z14241" s="105"/>
    </row>
    <row r="14242" spans="23:26" x14ac:dyDescent="0.25">
      <c r="W14242" s="104"/>
      <c r="X14242" s="199"/>
      <c r="Y14242" s="62"/>
      <c r="Z14242" s="105"/>
    </row>
    <row r="14243" spans="23:26" x14ac:dyDescent="0.25">
      <c r="W14243" s="104"/>
      <c r="X14243" s="199"/>
      <c r="Y14243" s="62"/>
      <c r="Z14243" s="105"/>
    </row>
    <row r="14244" spans="23:26" x14ac:dyDescent="0.25">
      <c r="W14244" s="104"/>
      <c r="X14244" s="199"/>
      <c r="Y14244" s="62"/>
      <c r="Z14244" s="105"/>
    </row>
    <row r="14245" spans="23:26" x14ac:dyDescent="0.25">
      <c r="W14245" s="104"/>
      <c r="X14245" s="199"/>
      <c r="Y14245" s="62"/>
      <c r="Z14245" s="105"/>
    </row>
    <row r="14246" spans="23:26" x14ac:dyDescent="0.25">
      <c r="W14246" s="104"/>
      <c r="X14246" s="199"/>
      <c r="Y14246" s="62"/>
      <c r="Z14246" s="105"/>
    </row>
    <row r="14247" spans="23:26" x14ac:dyDescent="0.25">
      <c r="W14247" s="104"/>
      <c r="X14247" s="199"/>
      <c r="Y14247" s="62"/>
      <c r="Z14247" s="105"/>
    </row>
    <row r="14248" spans="23:26" x14ac:dyDescent="0.25">
      <c r="W14248" s="104"/>
      <c r="X14248" s="199"/>
      <c r="Y14248" s="62"/>
      <c r="Z14248" s="105"/>
    </row>
    <row r="14249" spans="23:26" x14ac:dyDescent="0.25">
      <c r="W14249" s="104"/>
      <c r="X14249" s="199"/>
      <c r="Y14249" s="62"/>
      <c r="Z14249" s="105"/>
    </row>
    <row r="14250" spans="23:26" x14ac:dyDescent="0.25">
      <c r="W14250" s="104"/>
      <c r="X14250" s="199"/>
      <c r="Y14250" s="62"/>
      <c r="Z14250" s="105"/>
    </row>
    <row r="14251" spans="23:26" x14ac:dyDescent="0.25">
      <c r="W14251" s="104"/>
      <c r="X14251" s="199"/>
      <c r="Y14251" s="62"/>
      <c r="Z14251" s="105"/>
    </row>
    <row r="14252" spans="23:26" x14ac:dyDescent="0.25">
      <c r="W14252" s="104"/>
      <c r="X14252" s="199"/>
      <c r="Y14252" s="62"/>
      <c r="Z14252" s="105"/>
    </row>
    <row r="14253" spans="23:26" x14ac:dyDescent="0.25">
      <c r="W14253" s="104"/>
      <c r="X14253" s="199"/>
      <c r="Y14253" s="62"/>
      <c r="Z14253" s="105"/>
    </row>
    <row r="14254" spans="23:26" x14ac:dyDescent="0.25">
      <c r="W14254" s="104"/>
      <c r="X14254" s="199"/>
      <c r="Y14254" s="62"/>
      <c r="Z14254" s="105"/>
    </row>
    <row r="14255" spans="23:26" x14ac:dyDescent="0.25">
      <c r="W14255" s="104"/>
      <c r="X14255" s="199"/>
      <c r="Y14255" s="62"/>
      <c r="Z14255" s="105"/>
    </row>
    <row r="14256" spans="23:26" x14ac:dyDescent="0.25">
      <c r="W14256" s="104"/>
      <c r="X14256" s="199"/>
      <c r="Y14256" s="62"/>
      <c r="Z14256" s="105"/>
    </row>
    <row r="14257" spans="23:26" x14ac:dyDescent="0.25">
      <c r="W14257" s="104"/>
      <c r="X14257" s="199"/>
      <c r="Y14257" s="62"/>
      <c r="Z14257" s="105"/>
    </row>
    <row r="14258" spans="23:26" x14ac:dyDescent="0.25">
      <c r="W14258" s="104"/>
      <c r="X14258" s="199"/>
      <c r="Y14258" s="62"/>
      <c r="Z14258" s="105"/>
    </row>
    <row r="14259" spans="23:26" x14ac:dyDescent="0.25">
      <c r="W14259" s="104"/>
      <c r="X14259" s="199"/>
      <c r="Y14259" s="62"/>
      <c r="Z14259" s="105"/>
    </row>
    <row r="14260" spans="23:26" x14ac:dyDescent="0.25">
      <c r="W14260" s="104"/>
      <c r="X14260" s="199"/>
      <c r="Y14260" s="62"/>
      <c r="Z14260" s="105"/>
    </row>
    <row r="14261" spans="23:26" x14ac:dyDescent="0.25">
      <c r="W14261" s="104"/>
      <c r="X14261" s="199"/>
      <c r="Y14261" s="62"/>
      <c r="Z14261" s="105"/>
    </row>
    <row r="14262" spans="23:26" x14ac:dyDescent="0.25">
      <c r="W14262" s="104"/>
      <c r="X14262" s="199"/>
      <c r="Y14262" s="62"/>
      <c r="Z14262" s="105"/>
    </row>
    <row r="14263" spans="23:26" x14ac:dyDescent="0.25">
      <c r="W14263" s="104"/>
      <c r="X14263" s="199"/>
      <c r="Y14263" s="62"/>
      <c r="Z14263" s="105"/>
    </row>
    <row r="14264" spans="23:26" x14ac:dyDescent="0.25">
      <c r="W14264" s="104"/>
      <c r="X14264" s="199"/>
      <c r="Y14264" s="62"/>
      <c r="Z14264" s="105"/>
    </row>
    <row r="14265" spans="23:26" x14ac:dyDescent="0.25">
      <c r="W14265" s="104"/>
      <c r="X14265" s="199"/>
      <c r="Y14265" s="62"/>
      <c r="Z14265" s="105"/>
    </row>
    <row r="14266" spans="23:26" x14ac:dyDescent="0.25">
      <c r="W14266" s="104"/>
      <c r="X14266" s="199"/>
      <c r="Y14266" s="62"/>
      <c r="Z14266" s="105"/>
    </row>
    <row r="14267" spans="23:26" x14ac:dyDescent="0.25">
      <c r="W14267" s="104"/>
      <c r="X14267" s="199"/>
      <c r="Y14267" s="62"/>
      <c r="Z14267" s="105"/>
    </row>
    <row r="14268" spans="23:26" x14ac:dyDescent="0.25">
      <c r="W14268" s="104"/>
      <c r="X14268" s="199"/>
      <c r="Y14268" s="62"/>
      <c r="Z14268" s="105"/>
    </row>
    <row r="14269" spans="23:26" x14ac:dyDescent="0.25">
      <c r="W14269" s="104"/>
      <c r="X14269" s="199"/>
      <c r="Y14269" s="62"/>
      <c r="Z14269" s="105"/>
    </row>
    <row r="14270" spans="23:26" x14ac:dyDescent="0.25">
      <c r="W14270" s="104"/>
      <c r="X14270" s="199"/>
      <c r="Y14270" s="62"/>
      <c r="Z14270" s="105"/>
    </row>
    <row r="14271" spans="23:26" x14ac:dyDescent="0.25">
      <c r="W14271" s="104"/>
      <c r="X14271" s="199"/>
      <c r="Y14271" s="62"/>
      <c r="Z14271" s="105"/>
    </row>
    <row r="14272" spans="23:26" x14ac:dyDescent="0.25">
      <c r="W14272" s="104"/>
      <c r="X14272" s="199"/>
      <c r="Y14272" s="62"/>
      <c r="Z14272" s="105"/>
    </row>
    <row r="14273" spans="23:26" x14ac:dyDescent="0.25">
      <c r="W14273" s="104"/>
      <c r="X14273" s="199"/>
      <c r="Y14273" s="62"/>
      <c r="Z14273" s="105"/>
    </row>
    <row r="14274" spans="23:26" x14ac:dyDescent="0.25">
      <c r="W14274" s="104"/>
      <c r="X14274" s="199"/>
      <c r="Y14274" s="62"/>
      <c r="Z14274" s="105"/>
    </row>
    <row r="14275" spans="23:26" x14ac:dyDescent="0.25">
      <c r="W14275" s="104"/>
      <c r="X14275" s="199"/>
      <c r="Y14275" s="62"/>
      <c r="Z14275" s="105"/>
    </row>
    <row r="14276" spans="23:26" x14ac:dyDescent="0.25">
      <c r="W14276" s="104"/>
      <c r="X14276" s="199"/>
      <c r="Y14276" s="62"/>
      <c r="Z14276" s="105"/>
    </row>
    <row r="14277" spans="23:26" x14ac:dyDescent="0.25">
      <c r="W14277" s="104"/>
      <c r="X14277" s="199"/>
      <c r="Y14277" s="62"/>
      <c r="Z14277" s="105"/>
    </row>
    <row r="14278" spans="23:26" x14ac:dyDescent="0.25">
      <c r="W14278" s="104"/>
      <c r="X14278" s="199"/>
      <c r="Y14278" s="62"/>
      <c r="Z14278" s="105"/>
    </row>
    <row r="14279" spans="23:26" x14ac:dyDescent="0.25">
      <c r="W14279" s="104"/>
      <c r="X14279" s="199"/>
      <c r="Y14279" s="62"/>
      <c r="Z14279" s="105"/>
    </row>
    <row r="14280" spans="23:26" x14ac:dyDescent="0.25">
      <c r="W14280" s="104"/>
      <c r="X14280" s="199"/>
      <c r="Y14280" s="62"/>
      <c r="Z14280" s="105"/>
    </row>
    <row r="14281" spans="23:26" x14ac:dyDescent="0.25">
      <c r="W14281" s="104"/>
      <c r="X14281" s="199"/>
      <c r="Y14281" s="62"/>
      <c r="Z14281" s="105"/>
    </row>
    <row r="14282" spans="23:26" x14ac:dyDescent="0.25">
      <c r="W14282" s="104"/>
      <c r="X14282" s="199"/>
      <c r="Y14282" s="62"/>
      <c r="Z14282" s="105"/>
    </row>
    <row r="14283" spans="23:26" x14ac:dyDescent="0.25">
      <c r="W14283" s="104"/>
      <c r="X14283" s="199"/>
      <c r="Y14283" s="62"/>
      <c r="Z14283" s="105"/>
    </row>
    <row r="14284" spans="23:26" x14ac:dyDescent="0.25">
      <c r="W14284" s="104"/>
      <c r="X14284" s="199"/>
      <c r="Y14284" s="62"/>
      <c r="Z14284" s="105"/>
    </row>
    <row r="14285" spans="23:26" x14ac:dyDescent="0.25">
      <c r="W14285" s="104"/>
      <c r="X14285" s="199"/>
      <c r="Y14285" s="62"/>
      <c r="Z14285" s="105"/>
    </row>
    <row r="14286" spans="23:26" x14ac:dyDescent="0.25">
      <c r="W14286" s="104"/>
      <c r="X14286" s="199"/>
      <c r="Y14286" s="62"/>
      <c r="Z14286" s="105"/>
    </row>
    <row r="14287" spans="23:26" x14ac:dyDescent="0.25">
      <c r="W14287" s="104"/>
      <c r="X14287" s="199"/>
      <c r="Y14287" s="62"/>
      <c r="Z14287" s="105"/>
    </row>
    <row r="14288" spans="23:26" x14ac:dyDescent="0.25">
      <c r="W14288" s="104"/>
      <c r="X14288" s="199"/>
      <c r="Y14288" s="62"/>
      <c r="Z14288" s="105"/>
    </row>
    <row r="14289" spans="23:26" x14ac:dyDescent="0.25">
      <c r="W14289" s="104"/>
      <c r="X14289" s="199"/>
      <c r="Y14289" s="62"/>
      <c r="Z14289" s="105"/>
    </row>
    <row r="14290" spans="23:26" x14ac:dyDescent="0.25">
      <c r="W14290" s="104"/>
      <c r="X14290" s="199"/>
      <c r="Y14290" s="62"/>
      <c r="Z14290" s="105"/>
    </row>
    <row r="14291" spans="23:26" x14ac:dyDescent="0.25">
      <c r="W14291" s="104"/>
      <c r="X14291" s="199"/>
      <c r="Y14291" s="62"/>
      <c r="Z14291" s="105"/>
    </row>
    <row r="14292" spans="23:26" x14ac:dyDescent="0.25">
      <c r="W14292" s="104"/>
      <c r="X14292" s="199"/>
      <c r="Y14292" s="62"/>
      <c r="Z14292" s="105"/>
    </row>
    <row r="14293" spans="23:26" x14ac:dyDescent="0.25">
      <c r="W14293" s="104"/>
      <c r="X14293" s="199"/>
      <c r="Y14293" s="62"/>
      <c r="Z14293" s="105"/>
    </row>
    <row r="14294" spans="23:26" x14ac:dyDescent="0.25">
      <c r="W14294" s="104"/>
      <c r="X14294" s="199"/>
      <c r="Y14294" s="62"/>
      <c r="Z14294" s="105"/>
    </row>
    <row r="14295" spans="23:26" x14ac:dyDescent="0.25">
      <c r="W14295" s="104"/>
      <c r="X14295" s="199"/>
      <c r="Y14295" s="62"/>
      <c r="Z14295" s="105"/>
    </row>
    <row r="14296" spans="23:26" x14ac:dyDescent="0.25">
      <c r="W14296" s="104"/>
      <c r="X14296" s="199"/>
      <c r="Y14296" s="62"/>
      <c r="Z14296" s="105"/>
    </row>
    <row r="14297" spans="23:26" x14ac:dyDescent="0.25">
      <c r="W14297" s="104"/>
      <c r="X14297" s="199"/>
      <c r="Y14297" s="62"/>
      <c r="Z14297" s="105"/>
    </row>
    <row r="14298" spans="23:26" x14ac:dyDescent="0.25">
      <c r="W14298" s="104"/>
      <c r="X14298" s="199"/>
      <c r="Y14298" s="62"/>
      <c r="Z14298" s="105"/>
    </row>
    <row r="14299" spans="23:26" x14ac:dyDescent="0.25">
      <c r="W14299" s="104"/>
      <c r="X14299" s="199"/>
      <c r="Y14299" s="62"/>
      <c r="Z14299" s="105"/>
    </row>
    <row r="14300" spans="23:26" x14ac:dyDescent="0.25">
      <c r="W14300" s="104"/>
      <c r="X14300" s="199"/>
      <c r="Y14300" s="62"/>
      <c r="Z14300" s="105"/>
    </row>
    <row r="14301" spans="23:26" x14ac:dyDescent="0.25">
      <c r="W14301" s="104"/>
      <c r="X14301" s="199"/>
      <c r="Y14301" s="62"/>
      <c r="Z14301" s="105"/>
    </row>
    <row r="14302" spans="23:26" x14ac:dyDescent="0.25">
      <c r="W14302" s="104"/>
      <c r="X14302" s="199"/>
      <c r="Y14302" s="62"/>
      <c r="Z14302" s="105"/>
    </row>
    <row r="14303" spans="23:26" x14ac:dyDescent="0.25">
      <c r="W14303" s="104"/>
      <c r="X14303" s="199"/>
      <c r="Y14303" s="62"/>
      <c r="Z14303" s="105"/>
    </row>
    <row r="14304" spans="23:26" x14ac:dyDescent="0.25">
      <c r="W14304" s="104"/>
      <c r="X14304" s="199"/>
      <c r="Y14304" s="62"/>
      <c r="Z14304" s="105"/>
    </row>
    <row r="14305" spans="23:26" x14ac:dyDescent="0.25">
      <c r="W14305" s="104"/>
      <c r="X14305" s="199"/>
      <c r="Y14305" s="62"/>
      <c r="Z14305" s="105"/>
    </row>
    <row r="14306" spans="23:26" x14ac:dyDescent="0.25">
      <c r="W14306" s="104"/>
      <c r="X14306" s="199"/>
      <c r="Y14306" s="62"/>
      <c r="Z14306" s="105"/>
    </row>
    <row r="14307" spans="23:26" x14ac:dyDescent="0.25">
      <c r="W14307" s="104"/>
      <c r="X14307" s="199"/>
      <c r="Y14307" s="62"/>
      <c r="Z14307" s="105"/>
    </row>
    <row r="14308" spans="23:26" x14ac:dyDescent="0.25">
      <c r="W14308" s="104"/>
      <c r="X14308" s="199"/>
      <c r="Y14308" s="62"/>
      <c r="Z14308" s="105"/>
    </row>
    <row r="14309" spans="23:26" x14ac:dyDescent="0.25">
      <c r="W14309" s="104"/>
      <c r="X14309" s="199"/>
      <c r="Y14309" s="62"/>
      <c r="Z14309" s="105"/>
    </row>
    <row r="14310" spans="23:26" x14ac:dyDescent="0.25">
      <c r="W14310" s="104"/>
      <c r="X14310" s="199"/>
      <c r="Y14310" s="62"/>
      <c r="Z14310" s="105"/>
    </row>
    <row r="14311" spans="23:26" x14ac:dyDescent="0.25">
      <c r="W14311" s="104"/>
      <c r="X14311" s="199"/>
      <c r="Y14311" s="62"/>
      <c r="Z14311" s="105"/>
    </row>
    <row r="14312" spans="23:26" x14ac:dyDescent="0.25">
      <c r="W14312" s="104"/>
      <c r="X14312" s="199"/>
      <c r="Y14312" s="62"/>
      <c r="Z14312" s="105"/>
    </row>
    <row r="14313" spans="23:26" x14ac:dyDescent="0.25">
      <c r="W14313" s="104"/>
      <c r="X14313" s="199"/>
      <c r="Y14313" s="62"/>
      <c r="Z14313" s="105"/>
    </row>
    <row r="14314" spans="23:26" x14ac:dyDescent="0.25">
      <c r="W14314" s="104"/>
      <c r="X14314" s="199"/>
      <c r="Y14314" s="62"/>
      <c r="Z14314" s="105"/>
    </row>
    <row r="14315" spans="23:26" x14ac:dyDescent="0.25">
      <c r="W14315" s="104"/>
      <c r="X14315" s="199"/>
      <c r="Y14315" s="62"/>
      <c r="Z14315" s="105"/>
    </row>
    <row r="14316" spans="23:26" x14ac:dyDescent="0.25">
      <c r="W14316" s="104"/>
      <c r="X14316" s="199"/>
      <c r="Y14316" s="62"/>
      <c r="Z14316" s="105"/>
    </row>
    <row r="14317" spans="23:26" x14ac:dyDescent="0.25">
      <c r="W14317" s="104"/>
      <c r="X14317" s="199"/>
      <c r="Y14317" s="62"/>
      <c r="Z14317" s="105"/>
    </row>
    <row r="14318" spans="23:26" x14ac:dyDescent="0.25">
      <c r="W14318" s="104"/>
      <c r="X14318" s="199"/>
      <c r="Y14318" s="62"/>
      <c r="Z14318" s="105"/>
    </row>
    <row r="14319" spans="23:26" x14ac:dyDescent="0.25">
      <c r="W14319" s="104"/>
      <c r="X14319" s="199"/>
      <c r="Y14319" s="62"/>
      <c r="Z14319" s="105"/>
    </row>
    <row r="14320" spans="23:26" x14ac:dyDescent="0.25">
      <c r="W14320" s="104"/>
      <c r="X14320" s="199"/>
      <c r="Y14320" s="62"/>
      <c r="Z14320" s="105"/>
    </row>
    <row r="14321" spans="23:26" x14ac:dyDescent="0.25">
      <c r="W14321" s="104"/>
      <c r="X14321" s="199"/>
      <c r="Y14321" s="62"/>
      <c r="Z14321" s="105"/>
    </row>
    <row r="14322" spans="23:26" x14ac:dyDescent="0.25">
      <c r="W14322" s="104"/>
      <c r="X14322" s="199"/>
      <c r="Y14322" s="62"/>
      <c r="Z14322" s="105"/>
    </row>
    <row r="14323" spans="23:26" x14ac:dyDescent="0.25">
      <c r="W14323" s="104"/>
      <c r="X14323" s="199"/>
      <c r="Y14323" s="62"/>
      <c r="Z14323" s="105"/>
    </row>
    <row r="14324" spans="23:26" x14ac:dyDescent="0.25">
      <c r="W14324" s="104"/>
      <c r="X14324" s="199"/>
      <c r="Y14324" s="62"/>
      <c r="Z14324" s="105"/>
    </row>
    <row r="14325" spans="23:26" x14ac:dyDescent="0.25">
      <c r="W14325" s="104"/>
      <c r="X14325" s="199"/>
      <c r="Y14325" s="62"/>
      <c r="Z14325" s="105"/>
    </row>
    <row r="14326" spans="23:26" x14ac:dyDescent="0.25">
      <c r="W14326" s="104"/>
      <c r="X14326" s="199"/>
      <c r="Y14326" s="62"/>
      <c r="Z14326" s="105"/>
    </row>
    <row r="14327" spans="23:26" x14ac:dyDescent="0.25">
      <c r="W14327" s="104"/>
      <c r="X14327" s="199"/>
      <c r="Y14327" s="62"/>
      <c r="Z14327" s="105"/>
    </row>
    <row r="14328" spans="23:26" x14ac:dyDescent="0.25">
      <c r="W14328" s="104"/>
      <c r="X14328" s="199"/>
      <c r="Y14328" s="62"/>
      <c r="Z14328" s="105"/>
    </row>
    <row r="14329" spans="23:26" x14ac:dyDescent="0.25">
      <c r="W14329" s="104"/>
      <c r="X14329" s="199"/>
      <c r="Y14329" s="62"/>
      <c r="Z14329" s="105"/>
    </row>
    <row r="14330" spans="23:26" x14ac:dyDescent="0.25">
      <c r="W14330" s="104"/>
      <c r="X14330" s="199"/>
      <c r="Y14330" s="62"/>
      <c r="Z14330" s="105"/>
    </row>
    <row r="14331" spans="23:26" x14ac:dyDescent="0.25">
      <c r="W14331" s="104"/>
      <c r="X14331" s="199"/>
      <c r="Y14331" s="62"/>
      <c r="Z14331" s="105"/>
    </row>
    <row r="14332" spans="23:26" x14ac:dyDescent="0.25">
      <c r="W14332" s="104"/>
      <c r="X14332" s="199"/>
      <c r="Y14332" s="62"/>
      <c r="Z14332" s="105"/>
    </row>
    <row r="14333" spans="23:26" x14ac:dyDescent="0.25">
      <c r="W14333" s="104"/>
      <c r="X14333" s="199"/>
      <c r="Y14333" s="62"/>
      <c r="Z14333" s="105"/>
    </row>
    <row r="14334" spans="23:26" x14ac:dyDescent="0.25">
      <c r="W14334" s="104"/>
      <c r="X14334" s="199"/>
      <c r="Y14334" s="62"/>
      <c r="Z14334" s="105"/>
    </row>
    <row r="14335" spans="23:26" x14ac:dyDescent="0.25">
      <c r="W14335" s="104"/>
      <c r="X14335" s="199"/>
      <c r="Y14335" s="62"/>
      <c r="Z14335" s="105"/>
    </row>
    <row r="14336" spans="23:26" x14ac:dyDescent="0.25">
      <c r="W14336" s="104"/>
      <c r="X14336" s="199"/>
      <c r="Y14336" s="62"/>
      <c r="Z14336" s="105"/>
    </row>
    <row r="14337" spans="23:26" x14ac:dyDescent="0.25">
      <c r="W14337" s="104"/>
      <c r="X14337" s="199"/>
      <c r="Y14337" s="62"/>
      <c r="Z14337" s="105"/>
    </row>
    <row r="14338" spans="23:26" x14ac:dyDescent="0.25">
      <c r="W14338" s="104"/>
      <c r="X14338" s="199"/>
      <c r="Y14338" s="62"/>
      <c r="Z14338" s="105"/>
    </row>
    <row r="14339" spans="23:26" x14ac:dyDescent="0.25">
      <c r="W14339" s="104"/>
      <c r="X14339" s="199"/>
      <c r="Y14339" s="62"/>
      <c r="Z14339" s="105"/>
    </row>
    <row r="14340" spans="23:26" x14ac:dyDescent="0.25">
      <c r="W14340" s="104"/>
      <c r="X14340" s="199"/>
      <c r="Y14340" s="62"/>
      <c r="Z14340" s="105"/>
    </row>
    <row r="14341" spans="23:26" x14ac:dyDescent="0.25">
      <c r="W14341" s="104"/>
      <c r="X14341" s="199"/>
      <c r="Y14341" s="62"/>
      <c r="Z14341" s="105"/>
    </row>
    <row r="14342" spans="23:26" x14ac:dyDescent="0.25">
      <c r="W14342" s="104"/>
      <c r="X14342" s="199"/>
      <c r="Y14342" s="62"/>
      <c r="Z14342" s="105"/>
    </row>
    <row r="14343" spans="23:26" x14ac:dyDescent="0.25">
      <c r="W14343" s="104"/>
      <c r="X14343" s="199"/>
      <c r="Y14343" s="62"/>
      <c r="Z14343" s="105"/>
    </row>
    <row r="14344" spans="23:26" x14ac:dyDescent="0.25">
      <c r="W14344" s="104"/>
      <c r="X14344" s="199"/>
      <c r="Y14344" s="62"/>
      <c r="Z14344" s="105"/>
    </row>
    <row r="14345" spans="23:26" x14ac:dyDescent="0.25">
      <c r="W14345" s="104"/>
      <c r="X14345" s="199"/>
      <c r="Y14345" s="62"/>
      <c r="Z14345" s="105"/>
    </row>
    <row r="14346" spans="23:26" x14ac:dyDescent="0.25">
      <c r="W14346" s="104"/>
      <c r="X14346" s="199"/>
      <c r="Y14346" s="62"/>
      <c r="Z14346" s="105"/>
    </row>
    <row r="14347" spans="23:26" x14ac:dyDescent="0.25">
      <c r="W14347" s="104"/>
      <c r="X14347" s="199"/>
      <c r="Y14347" s="62"/>
      <c r="Z14347" s="105"/>
    </row>
    <row r="14348" spans="23:26" x14ac:dyDescent="0.25">
      <c r="W14348" s="104"/>
      <c r="X14348" s="199"/>
      <c r="Y14348" s="62"/>
      <c r="Z14348" s="105"/>
    </row>
    <row r="14349" spans="23:26" x14ac:dyDescent="0.25">
      <c r="W14349" s="104"/>
      <c r="X14349" s="199"/>
      <c r="Y14349" s="62"/>
      <c r="Z14349" s="105"/>
    </row>
    <row r="14350" spans="23:26" x14ac:dyDescent="0.25">
      <c r="W14350" s="104"/>
      <c r="X14350" s="199"/>
      <c r="Y14350" s="62"/>
      <c r="Z14350" s="105"/>
    </row>
    <row r="14351" spans="23:26" x14ac:dyDescent="0.25">
      <c r="W14351" s="104"/>
      <c r="X14351" s="199"/>
      <c r="Y14351" s="62"/>
      <c r="Z14351" s="105"/>
    </row>
    <row r="14352" spans="23:26" x14ac:dyDescent="0.25">
      <c r="W14352" s="104"/>
      <c r="X14352" s="199"/>
      <c r="Y14352" s="62"/>
      <c r="Z14352" s="105"/>
    </row>
    <row r="14353" spans="23:26" x14ac:dyDescent="0.25">
      <c r="W14353" s="104"/>
      <c r="X14353" s="199"/>
      <c r="Y14353" s="62"/>
      <c r="Z14353" s="105"/>
    </row>
    <row r="14354" spans="23:26" x14ac:dyDescent="0.25">
      <c r="W14354" s="104"/>
      <c r="X14354" s="199"/>
      <c r="Y14354" s="62"/>
      <c r="Z14354" s="105"/>
    </row>
    <row r="14355" spans="23:26" x14ac:dyDescent="0.25">
      <c r="W14355" s="104"/>
      <c r="X14355" s="199"/>
      <c r="Y14355" s="62"/>
      <c r="Z14355" s="105"/>
    </row>
    <row r="14356" spans="23:26" x14ac:dyDescent="0.25">
      <c r="W14356" s="104"/>
      <c r="X14356" s="199"/>
      <c r="Y14356" s="62"/>
      <c r="Z14356" s="105"/>
    </row>
    <row r="14357" spans="23:26" x14ac:dyDescent="0.25">
      <c r="W14357" s="104"/>
      <c r="X14357" s="199"/>
      <c r="Y14357" s="62"/>
      <c r="Z14357" s="105"/>
    </row>
    <row r="14358" spans="23:26" x14ac:dyDescent="0.25">
      <c r="W14358" s="104"/>
      <c r="X14358" s="199"/>
      <c r="Y14358" s="62"/>
      <c r="Z14358" s="105"/>
    </row>
    <row r="14359" spans="23:26" x14ac:dyDescent="0.25">
      <c r="W14359" s="104"/>
      <c r="X14359" s="199"/>
      <c r="Y14359" s="62"/>
      <c r="Z14359" s="105"/>
    </row>
    <row r="14360" spans="23:26" x14ac:dyDescent="0.25">
      <c r="W14360" s="104"/>
      <c r="X14360" s="199"/>
      <c r="Y14360" s="62"/>
      <c r="Z14360" s="105"/>
    </row>
    <row r="14361" spans="23:26" x14ac:dyDescent="0.25">
      <c r="W14361" s="104"/>
      <c r="X14361" s="199"/>
      <c r="Y14361" s="62"/>
      <c r="Z14361" s="105"/>
    </row>
    <row r="14362" spans="23:26" x14ac:dyDescent="0.25">
      <c r="W14362" s="104"/>
      <c r="X14362" s="199"/>
      <c r="Y14362" s="62"/>
      <c r="Z14362" s="105"/>
    </row>
    <row r="14363" spans="23:26" x14ac:dyDescent="0.25">
      <c r="W14363" s="104"/>
      <c r="X14363" s="199"/>
      <c r="Y14363" s="62"/>
      <c r="Z14363" s="105"/>
    </row>
    <row r="14364" spans="23:26" x14ac:dyDescent="0.25">
      <c r="W14364" s="104"/>
      <c r="X14364" s="199"/>
      <c r="Y14364" s="62"/>
      <c r="Z14364" s="105"/>
    </row>
    <row r="14365" spans="23:26" x14ac:dyDescent="0.25">
      <c r="W14365" s="104"/>
      <c r="X14365" s="199"/>
      <c r="Y14365" s="62"/>
      <c r="Z14365" s="105"/>
    </row>
    <row r="14366" spans="23:26" x14ac:dyDescent="0.25">
      <c r="W14366" s="104"/>
      <c r="X14366" s="199"/>
      <c r="Y14366" s="62"/>
      <c r="Z14366" s="105"/>
    </row>
    <row r="14367" spans="23:26" x14ac:dyDescent="0.25">
      <c r="W14367" s="104"/>
      <c r="X14367" s="199"/>
      <c r="Y14367" s="62"/>
      <c r="Z14367" s="105"/>
    </row>
    <row r="14368" spans="23:26" x14ac:dyDescent="0.25">
      <c r="W14368" s="104"/>
      <c r="X14368" s="199"/>
      <c r="Y14368" s="62"/>
      <c r="Z14368" s="105"/>
    </row>
    <row r="14369" spans="23:26" x14ac:dyDescent="0.25">
      <c r="W14369" s="104"/>
      <c r="X14369" s="199"/>
      <c r="Y14369" s="62"/>
      <c r="Z14369" s="105"/>
    </row>
    <row r="14370" spans="23:26" x14ac:dyDescent="0.25">
      <c r="W14370" s="104"/>
      <c r="X14370" s="199"/>
      <c r="Y14370" s="62"/>
      <c r="Z14370" s="105"/>
    </row>
    <row r="14371" spans="23:26" x14ac:dyDescent="0.25">
      <c r="W14371" s="104"/>
      <c r="X14371" s="199"/>
      <c r="Y14371" s="62"/>
      <c r="Z14371" s="105"/>
    </row>
    <row r="14372" spans="23:26" x14ac:dyDescent="0.25">
      <c r="W14372" s="104"/>
      <c r="X14372" s="199"/>
      <c r="Y14372" s="62"/>
      <c r="Z14372" s="105"/>
    </row>
    <row r="14373" spans="23:26" x14ac:dyDescent="0.25">
      <c r="W14373" s="104"/>
      <c r="X14373" s="199"/>
      <c r="Y14373" s="62"/>
      <c r="Z14373" s="105"/>
    </row>
    <row r="14374" spans="23:26" x14ac:dyDescent="0.25">
      <c r="W14374" s="104"/>
      <c r="X14374" s="199"/>
      <c r="Y14374" s="62"/>
      <c r="Z14374" s="105"/>
    </row>
    <row r="14375" spans="23:26" x14ac:dyDescent="0.25">
      <c r="W14375" s="104"/>
      <c r="X14375" s="199"/>
      <c r="Y14375" s="62"/>
      <c r="Z14375" s="105"/>
    </row>
    <row r="14376" spans="23:26" x14ac:dyDescent="0.25">
      <c r="W14376" s="104"/>
      <c r="X14376" s="199"/>
      <c r="Y14376" s="62"/>
      <c r="Z14376" s="105"/>
    </row>
    <row r="14377" spans="23:26" x14ac:dyDescent="0.25">
      <c r="W14377" s="104"/>
      <c r="X14377" s="199"/>
      <c r="Y14377" s="62"/>
      <c r="Z14377" s="105"/>
    </row>
    <row r="14378" spans="23:26" x14ac:dyDescent="0.25">
      <c r="W14378" s="104"/>
      <c r="X14378" s="199"/>
      <c r="Y14378" s="62"/>
      <c r="Z14378" s="105"/>
    </row>
    <row r="14379" spans="23:26" x14ac:dyDescent="0.25">
      <c r="W14379" s="104"/>
      <c r="X14379" s="199"/>
      <c r="Y14379" s="62"/>
      <c r="Z14379" s="105"/>
    </row>
    <row r="14380" spans="23:26" x14ac:dyDescent="0.25">
      <c r="W14380" s="104"/>
      <c r="X14380" s="199"/>
      <c r="Y14380" s="62"/>
      <c r="Z14380" s="105"/>
    </row>
    <row r="14381" spans="23:26" x14ac:dyDescent="0.25">
      <c r="W14381" s="104"/>
      <c r="X14381" s="199"/>
      <c r="Y14381" s="62"/>
      <c r="Z14381" s="105"/>
    </row>
    <row r="14382" spans="23:26" x14ac:dyDescent="0.25">
      <c r="W14382" s="104"/>
      <c r="X14382" s="199"/>
      <c r="Y14382" s="62"/>
      <c r="Z14382" s="105"/>
    </row>
    <row r="14383" spans="23:26" x14ac:dyDescent="0.25">
      <c r="W14383" s="104"/>
      <c r="X14383" s="199"/>
      <c r="Y14383" s="62"/>
      <c r="Z14383" s="105"/>
    </row>
    <row r="14384" spans="23:26" x14ac:dyDescent="0.25">
      <c r="W14384" s="104"/>
      <c r="X14384" s="199"/>
      <c r="Y14384" s="62"/>
      <c r="Z14384" s="105"/>
    </row>
    <row r="14385" spans="23:26" x14ac:dyDescent="0.25">
      <c r="W14385" s="104"/>
      <c r="X14385" s="199"/>
      <c r="Y14385" s="62"/>
      <c r="Z14385" s="105"/>
    </row>
    <row r="14386" spans="23:26" x14ac:dyDescent="0.25">
      <c r="W14386" s="104"/>
      <c r="X14386" s="199"/>
      <c r="Y14386" s="62"/>
      <c r="Z14386" s="105"/>
    </row>
    <row r="14387" spans="23:26" x14ac:dyDescent="0.25">
      <c r="W14387" s="104"/>
      <c r="X14387" s="199"/>
      <c r="Y14387" s="62"/>
      <c r="Z14387" s="105"/>
    </row>
    <row r="14388" spans="23:26" x14ac:dyDescent="0.25">
      <c r="W14388" s="104"/>
      <c r="X14388" s="199"/>
      <c r="Y14388" s="62"/>
      <c r="Z14388" s="105"/>
    </row>
    <row r="14389" spans="23:26" x14ac:dyDescent="0.25">
      <c r="W14389" s="104"/>
      <c r="X14389" s="199"/>
      <c r="Y14389" s="62"/>
      <c r="Z14389" s="105"/>
    </row>
    <row r="14390" spans="23:26" x14ac:dyDescent="0.25">
      <c r="W14390" s="104"/>
      <c r="X14390" s="199"/>
      <c r="Y14390" s="62"/>
      <c r="Z14390" s="105"/>
    </row>
    <row r="14391" spans="23:26" x14ac:dyDescent="0.25">
      <c r="W14391" s="104"/>
      <c r="X14391" s="199"/>
      <c r="Y14391" s="62"/>
      <c r="Z14391" s="105"/>
    </row>
    <row r="14392" spans="23:26" x14ac:dyDescent="0.25">
      <c r="W14392" s="104"/>
      <c r="X14392" s="199"/>
      <c r="Y14392" s="62"/>
      <c r="Z14392" s="105"/>
    </row>
    <row r="14393" spans="23:26" x14ac:dyDescent="0.25">
      <c r="W14393" s="104"/>
      <c r="X14393" s="199"/>
      <c r="Y14393" s="62"/>
      <c r="Z14393" s="105"/>
    </row>
    <row r="14394" spans="23:26" x14ac:dyDescent="0.25">
      <c r="W14394" s="104"/>
      <c r="X14394" s="199"/>
      <c r="Y14394" s="62"/>
      <c r="Z14394" s="105"/>
    </row>
    <row r="14395" spans="23:26" x14ac:dyDescent="0.25">
      <c r="W14395" s="104"/>
      <c r="X14395" s="199"/>
      <c r="Y14395" s="62"/>
      <c r="Z14395" s="105"/>
    </row>
    <row r="14396" spans="23:26" x14ac:dyDescent="0.25">
      <c r="W14396" s="104"/>
      <c r="X14396" s="199"/>
      <c r="Y14396" s="62"/>
      <c r="Z14396" s="105"/>
    </row>
    <row r="14397" spans="23:26" x14ac:dyDescent="0.25">
      <c r="W14397" s="104"/>
      <c r="X14397" s="199"/>
      <c r="Y14397" s="62"/>
      <c r="Z14397" s="105"/>
    </row>
    <row r="14398" spans="23:26" x14ac:dyDescent="0.25">
      <c r="W14398" s="104"/>
      <c r="X14398" s="199"/>
      <c r="Y14398" s="62"/>
      <c r="Z14398" s="105"/>
    </row>
    <row r="14399" spans="23:26" x14ac:dyDescent="0.25">
      <c r="W14399" s="104"/>
      <c r="X14399" s="199"/>
      <c r="Y14399" s="62"/>
      <c r="Z14399" s="105"/>
    </row>
    <row r="14400" spans="23:26" x14ac:dyDescent="0.25">
      <c r="W14400" s="104"/>
      <c r="X14400" s="199"/>
      <c r="Y14400" s="62"/>
      <c r="Z14400" s="105"/>
    </row>
    <row r="14401" spans="23:26" x14ac:dyDescent="0.25">
      <c r="W14401" s="104"/>
      <c r="X14401" s="199"/>
      <c r="Y14401" s="62"/>
      <c r="Z14401" s="105"/>
    </row>
    <row r="14402" spans="23:26" x14ac:dyDescent="0.25">
      <c r="W14402" s="104"/>
      <c r="X14402" s="199"/>
      <c r="Y14402" s="62"/>
      <c r="Z14402" s="105"/>
    </row>
    <row r="14403" spans="23:26" x14ac:dyDescent="0.25">
      <c r="W14403" s="104"/>
      <c r="X14403" s="199"/>
      <c r="Y14403" s="62"/>
      <c r="Z14403" s="105"/>
    </row>
    <row r="14404" spans="23:26" x14ac:dyDescent="0.25">
      <c r="W14404" s="104"/>
      <c r="X14404" s="199"/>
      <c r="Y14404" s="62"/>
      <c r="Z14404" s="105"/>
    </row>
    <row r="14405" spans="23:26" x14ac:dyDescent="0.25">
      <c r="W14405" s="104"/>
      <c r="X14405" s="199"/>
      <c r="Y14405" s="62"/>
      <c r="Z14405" s="105"/>
    </row>
    <row r="14406" spans="23:26" x14ac:dyDescent="0.25">
      <c r="W14406" s="104"/>
      <c r="X14406" s="199"/>
      <c r="Y14406" s="62"/>
      <c r="Z14406" s="105"/>
    </row>
    <row r="14407" spans="23:26" x14ac:dyDescent="0.25">
      <c r="W14407" s="104"/>
      <c r="X14407" s="199"/>
      <c r="Y14407" s="62"/>
      <c r="Z14407" s="105"/>
    </row>
    <row r="14408" spans="23:26" x14ac:dyDescent="0.25">
      <c r="W14408" s="104"/>
      <c r="X14408" s="199"/>
      <c r="Y14408" s="62"/>
      <c r="Z14408" s="105"/>
    </row>
    <row r="14409" spans="23:26" x14ac:dyDescent="0.25">
      <c r="W14409" s="104"/>
      <c r="X14409" s="199"/>
      <c r="Y14409" s="62"/>
      <c r="Z14409" s="105"/>
    </row>
    <row r="14410" spans="23:26" x14ac:dyDescent="0.25">
      <c r="W14410" s="104"/>
      <c r="X14410" s="199"/>
      <c r="Y14410" s="62"/>
      <c r="Z14410" s="105"/>
    </row>
    <row r="14411" spans="23:26" x14ac:dyDescent="0.25">
      <c r="W14411" s="104"/>
      <c r="X14411" s="199"/>
      <c r="Y14411" s="62"/>
      <c r="Z14411" s="105"/>
    </row>
    <row r="14412" spans="23:26" x14ac:dyDescent="0.25">
      <c r="W14412" s="104"/>
      <c r="X14412" s="199"/>
      <c r="Y14412" s="62"/>
      <c r="Z14412" s="105"/>
    </row>
    <row r="14413" spans="23:26" x14ac:dyDescent="0.25">
      <c r="W14413" s="104"/>
      <c r="X14413" s="199"/>
      <c r="Y14413" s="62"/>
      <c r="Z14413" s="105"/>
    </row>
    <row r="14414" spans="23:26" x14ac:dyDescent="0.25">
      <c r="W14414" s="104"/>
      <c r="X14414" s="199"/>
      <c r="Y14414" s="62"/>
      <c r="Z14414" s="105"/>
    </row>
    <row r="14415" spans="23:26" x14ac:dyDescent="0.25">
      <c r="W14415" s="104"/>
      <c r="X14415" s="199"/>
      <c r="Y14415" s="62"/>
      <c r="Z14415" s="105"/>
    </row>
    <row r="14416" spans="23:26" x14ac:dyDescent="0.25">
      <c r="W14416" s="104"/>
      <c r="X14416" s="199"/>
      <c r="Y14416" s="62"/>
      <c r="Z14416" s="105"/>
    </row>
    <row r="14417" spans="23:26" x14ac:dyDescent="0.25">
      <c r="W14417" s="104"/>
      <c r="X14417" s="199"/>
      <c r="Y14417" s="62"/>
      <c r="Z14417" s="105"/>
    </row>
    <row r="14418" spans="23:26" x14ac:dyDescent="0.25">
      <c r="W14418" s="104"/>
      <c r="X14418" s="199"/>
      <c r="Y14418" s="62"/>
      <c r="Z14418" s="105"/>
    </row>
    <row r="14419" spans="23:26" x14ac:dyDescent="0.25">
      <c r="W14419" s="104"/>
      <c r="X14419" s="199"/>
      <c r="Y14419" s="62"/>
      <c r="Z14419" s="105"/>
    </row>
    <row r="14420" spans="23:26" x14ac:dyDescent="0.25">
      <c r="W14420" s="104"/>
      <c r="X14420" s="199"/>
      <c r="Y14420" s="62"/>
      <c r="Z14420" s="105"/>
    </row>
    <row r="14421" spans="23:26" x14ac:dyDescent="0.25">
      <c r="W14421" s="104"/>
      <c r="X14421" s="199"/>
      <c r="Y14421" s="62"/>
      <c r="Z14421" s="105"/>
    </row>
    <row r="14422" spans="23:26" x14ac:dyDescent="0.25">
      <c r="W14422" s="104"/>
      <c r="X14422" s="199"/>
      <c r="Y14422" s="62"/>
      <c r="Z14422" s="105"/>
    </row>
    <row r="14423" spans="23:26" x14ac:dyDescent="0.25">
      <c r="W14423" s="104"/>
      <c r="X14423" s="199"/>
      <c r="Y14423" s="62"/>
      <c r="Z14423" s="105"/>
    </row>
    <row r="14424" spans="23:26" x14ac:dyDescent="0.25">
      <c r="W14424" s="104"/>
      <c r="X14424" s="199"/>
      <c r="Y14424" s="62"/>
      <c r="Z14424" s="105"/>
    </row>
    <row r="14425" spans="23:26" x14ac:dyDescent="0.25">
      <c r="W14425" s="104"/>
      <c r="X14425" s="199"/>
      <c r="Y14425" s="62"/>
      <c r="Z14425" s="105"/>
    </row>
    <row r="14426" spans="23:26" x14ac:dyDescent="0.25">
      <c r="W14426" s="104"/>
      <c r="X14426" s="199"/>
      <c r="Y14426" s="62"/>
      <c r="Z14426" s="105"/>
    </row>
    <row r="14427" spans="23:26" x14ac:dyDescent="0.25">
      <c r="W14427" s="104"/>
      <c r="X14427" s="199"/>
      <c r="Y14427" s="62"/>
      <c r="Z14427" s="105"/>
    </row>
    <row r="14428" spans="23:26" x14ac:dyDescent="0.25">
      <c r="W14428" s="104"/>
      <c r="X14428" s="199"/>
      <c r="Y14428" s="62"/>
      <c r="Z14428" s="105"/>
    </row>
    <row r="14429" spans="23:26" x14ac:dyDescent="0.25">
      <c r="W14429" s="104"/>
      <c r="X14429" s="199"/>
      <c r="Y14429" s="62"/>
      <c r="Z14429" s="105"/>
    </row>
    <row r="14430" spans="23:26" x14ac:dyDescent="0.25">
      <c r="W14430" s="104"/>
      <c r="X14430" s="199"/>
      <c r="Y14430" s="62"/>
      <c r="Z14430" s="105"/>
    </row>
    <row r="14431" spans="23:26" x14ac:dyDescent="0.25">
      <c r="W14431" s="104"/>
      <c r="X14431" s="199"/>
      <c r="Y14431" s="62"/>
      <c r="Z14431" s="105"/>
    </row>
    <row r="14432" spans="23:26" x14ac:dyDescent="0.25">
      <c r="W14432" s="104"/>
      <c r="X14432" s="199"/>
      <c r="Y14432" s="62"/>
      <c r="Z14432" s="105"/>
    </row>
    <row r="14433" spans="23:26" x14ac:dyDescent="0.25">
      <c r="W14433" s="104"/>
      <c r="X14433" s="199"/>
      <c r="Y14433" s="62"/>
      <c r="Z14433" s="105"/>
    </row>
    <row r="14434" spans="23:26" x14ac:dyDescent="0.25">
      <c r="W14434" s="104"/>
      <c r="X14434" s="199"/>
      <c r="Y14434" s="62"/>
      <c r="Z14434" s="105"/>
    </row>
    <row r="14435" spans="23:26" x14ac:dyDescent="0.25">
      <c r="W14435" s="104"/>
      <c r="X14435" s="199"/>
      <c r="Y14435" s="62"/>
      <c r="Z14435" s="105"/>
    </row>
    <row r="14436" spans="23:26" x14ac:dyDescent="0.25">
      <c r="W14436" s="104"/>
      <c r="X14436" s="199"/>
      <c r="Y14436" s="62"/>
      <c r="Z14436" s="105"/>
    </row>
    <row r="14437" spans="23:26" x14ac:dyDescent="0.25">
      <c r="W14437" s="104"/>
      <c r="X14437" s="199"/>
      <c r="Y14437" s="62"/>
      <c r="Z14437" s="105"/>
    </row>
    <row r="14438" spans="23:26" x14ac:dyDescent="0.25">
      <c r="W14438" s="104"/>
      <c r="X14438" s="199"/>
      <c r="Y14438" s="62"/>
      <c r="Z14438" s="105"/>
    </row>
    <row r="14439" spans="23:26" x14ac:dyDescent="0.25">
      <c r="W14439" s="104"/>
      <c r="X14439" s="199"/>
      <c r="Y14439" s="62"/>
      <c r="Z14439" s="105"/>
    </row>
    <row r="14440" spans="23:26" x14ac:dyDescent="0.25">
      <c r="W14440" s="104"/>
      <c r="X14440" s="199"/>
      <c r="Y14440" s="62"/>
      <c r="Z14440" s="105"/>
    </row>
    <row r="14441" spans="23:26" x14ac:dyDescent="0.25">
      <c r="W14441" s="104"/>
      <c r="X14441" s="199"/>
      <c r="Y14441" s="62"/>
      <c r="Z14441" s="105"/>
    </row>
    <row r="14442" spans="23:26" x14ac:dyDescent="0.25">
      <c r="W14442" s="104"/>
      <c r="X14442" s="199"/>
      <c r="Y14442" s="62"/>
      <c r="Z14442" s="105"/>
    </row>
    <row r="14443" spans="23:26" x14ac:dyDescent="0.25">
      <c r="W14443" s="104"/>
      <c r="X14443" s="199"/>
      <c r="Y14443" s="62"/>
      <c r="Z14443" s="105"/>
    </row>
    <row r="14444" spans="23:26" x14ac:dyDescent="0.25">
      <c r="W14444" s="104"/>
      <c r="X14444" s="199"/>
      <c r="Y14444" s="62"/>
      <c r="Z14444" s="105"/>
    </row>
    <row r="14445" spans="23:26" x14ac:dyDescent="0.25">
      <c r="W14445" s="104"/>
      <c r="X14445" s="199"/>
      <c r="Y14445" s="62"/>
      <c r="Z14445" s="105"/>
    </row>
    <row r="14446" spans="23:26" x14ac:dyDescent="0.25">
      <c r="W14446" s="104"/>
      <c r="X14446" s="199"/>
      <c r="Y14446" s="62"/>
      <c r="Z14446" s="105"/>
    </row>
    <row r="14447" spans="23:26" x14ac:dyDescent="0.25">
      <c r="W14447" s="104"/>
      <c r="X14447" s="199"/>
      <c r="Y14447" s="62"/>
      <c r="Z14447" s="105"/>
    </row>
    <row r="14448" spans="23:26" x14ac:dyDescent="0.25">
      <c r="W14448" s="104"/>
      <c r="X14448" s="199"/>
      <c r="Y14448" s="62"/>
      <c r="Z14448" s="105"/>
    </row>
    <row r="14449" spans="23:26" x14ac:dyDescent="0.25">
      <c r="W14449" s="104"/>
      <c r="X14449" s="199"/>
      <c r="Y14449" s="62"/>
      <c r="Z14449" s="105"/>
    </row>
    <row r="14450" spans="23:26" x14ac:dyDescent="0.25">
      <c r="W14450" s="104"/>
      <c r="X14450" s="199"/>
      <c r="Y14450" s="62"/>
      <c r="Z14450" s="105"/>
    </row>
    <row r="14451" spans="23:26" x14ac:dyDescent="0.25">
      <c r="W14451" s="104"/>
      <c r="X14451" s="199"/>
      <c r="Y14451" s="62"/>
      <c r="Z14451" s="105"/>
    </row>
    <row r="14452" spans="23:26" x14ac:dyDescent="0.25">
      <c r="W14452" s="104"/>
      <c r="X14452" s="199"/>
      <c r="Y14452" s="62"/>
      <c r="Z14452" s="105"/>
    </row>
    <row r="14453" spans="23:26" x14ac:dyDescent="0.25">
      <c r="W14453" s="104"/>
      <c r="X14453" s="199"/>
      <c r="Y14453" s="62"/>
      <c r="Z14453" s="105"/>
    </row>
    <row r="14454" spans="23:26" x14ac:dyDescent="0.25">
      <c r="W14454" s="104"/>
      <c r="X14454" s="199"/>
      <c r="Y14454" s="62"/>
      <c r="Z14454" s="105"/>
    </row>
    <row r="14455" spans="23:26" x14ac:dyDescent="0.25">
      <c r="W14455" s="104"/>
      <c r="X14455" s="199"/>
      <c r="Y14455" s="62"/>
      <c r="Z14455" s="105"/>
    </row>
    <row r="14456" spans="23:26" x14ac:dyDescent="0.25">
      <c r="W14456" s="104"/>
      <c r="X14456" s="199"/>
      <c r="Y14456" s="62"/>
      <c r="Z14456" s="105"/>
    </row>
    <row r="14457" spans="23:26" x14ac:dyDescent="0.25">
      <c r="W14457" s="104"/>
      <c r="X14457" s="199"/>
      <c r="Y14457" s="62"/>
      <c r="Z14457" s="105"/>
    </row>
    <row r="14458" spans="23:26" x14ac:dyDescent="0.25">
      <c r="W14458" s="104"/>
      <c r="X14458" s="199"/>
      <c r="Y14458" s="62"/>
      <c r="Z14458" s="105"/>
    </row>
    <row r="14459" spans="23:26" x14ac:dyDescent="0.25">
      <c r="W14459" s="104"/>
      <c r="X14459" s="199"/>
      <c r="Y14459" s="62"/>
      <c r="Z14459" s="105"/>
    </row>
    <row r="14460" spans="23:26" x14ac:dyDescent="0.25">
      <c r="W14460" s="104"/>
      <c r="X14460" s="199"/>
      <c r="Y14460" s="62"/>
      <c r="Z14460" s="105"/>
    </row>
    <row r="14461" spans="23:26" x14ac:dyDescent="0.25">
      <c r="W14461" s="104"/>
      <c r="X14461" s="199"/>
      <c r="Y14461" s="62"/>
      <c r="Z14461" s="105"/>
    </row>
    <row r="14462" spans="23:26" x14ac:dyDescent="0.25">
      <c r="W14462" s="104"/>
      <c r="X14462" s="199"/>
      <c r="Y14462" s="62"/>
      <c r="Z14462" s="105"/>
    </row>
    <row r="14463" spans="23:26" x14ac:dyDescent="0.25">
      <c r="W14463" s="104"/>
      <c r="X14463" s="199"/>
      <c r="Y14463" s="62"/>
      <c r="Z14463" s="105"/>
    </row>
    <row r="14464" spans="23:26" x14ac:dyDescent="0.25">
      <c r="W14464" s="104"/>
      <c r="X14464" s="199"/>
      <c r="Y14464" s="62"/>
      <c r="Z14464" s="105"/>
    </row>
    <row r="14465" spans="23:26" x14ac:dyDescent="0.25">
      <c r="W14465" s="104"/>
      <c r="X14465" s="199"/>
      <c r="Y14465" s="62"/>
      <c r="Z14465" s="105"/>
    </row>
    <row r="14466" spans="23:26" x14ac:dyDescent="0.25">
      <c r="W14466" s="104"/>
      <c r="X14466" s="199"/>
      <c r="Y14466" s="62"/>
      <c r="Z14466" s="105"/>
    </row>
    <row r="14467" spans="23:26" x14ac:dyDescent="0.25">
      <c r="W14467" s="104"/>
      <c r="X14467" s="199"/>
      <c r="Y14467" s="62"/>
      <c r="Z14467" s="105"/>
    </row>
    <row r="14468" spans="23:26" x14ac:dyDescent="0.25">
      <c r="W14468" s="104"/>
      <c r="X14468" s="199"/>
      <c r="Y14468" s="62"/>
      <c r="Z14468" s="105"/>
    </row>
    <row r="14469" spans="23:26" x14ac:dyDescent="0.25">
      <c r="W14469" s="104"/>
      <c r="X14469" s="199"/>
      <c r="Y14469" s="62"/>
      <c r="Z14469" s="105"/>
    </row>
    <row r="14470" spans="23:26" x14ac:dyDescent="0.25">
      <c r="W14470" s="104"/>
      <c r="X14470" s="199"/>
      <c r="Y14470" s="62"/>
      <c r="Z14470" s="105"/>
    </row>
    <row r="14471" spans="23:26" x14ac:dyDescent="0.25">
      <c r="W14471" s="104"/>
      <c r="X14471" s="199"/>
      <c r="Y14471" s="62"/>
      <c r="Z14471" s="105"/>
    </row>
    <row r="14472" spans="23:26" x14ac:dyDescent="0.25">
      <c r="W14472" s="104"/>
      <c r="X14472" s="199"/>
      <c r="Y14472" s="62"/>
      <c r="Z14472" s="105"/>
    </row>
    <row r="14473" spans="23:26" x14ac:dyDescent="0.25">
      <c r="W14473" s="104"/>
      <c r="X14473" s="199"/>
      <c r="Y14473" s="62"/>
      <c r="Z14473" s="105"/>
    </row>
    <row r="14474" spans="23:26" x14ac:dyDescent="0.25">
      <c r="W14474" s="104"/>
      <c r="X14474" s="199"/>
      <c r="Y14474" s="62"/>
      <c r="Z14474" s="105"/>
    </row>
    <row r="14475" spans="23:26" x14ac:dyDescent="0.25">
      <c r="W14475" s="104"/>
      <c r="X14475" s="199"/>
      <c r="Y14475" s="62"/>
      <c r="Z14475" s="105"/>
    </row>
    <row r="14476" spans="23:26" x14ac:dyDescent="0.25">
      <c r="W14476" s="104"/>
      <c r="X14476" s="199"/>
      <c r="Y14476" s="62"/>
      <c r="Z14476" s="105"/>
    </row>
    <row r="14477" spans="23:26" x14ac:dyDescent="0.25">
      <c r="W14477" s="104"/>
      <c r="X14477" s="199"/>
      <c r="Y14477" s="62"/>
      <c r="Z14477" s="105"/>
    </row>
    <row r="14478" spans="23:26" x14ac:dyDescent="0.25">
      <c r="W14478" s="104"/>
      <c r="X14478" s="199"/>
      <c r="Y14478" s="62"/>
      <c r="Z14478" s="105"/>
    </row>
    <row r="14479" spans="23:26" x14ac:dyDescent="0.25">
      <c r="W14479" s="104"/>
      <c r="X14479" s="199"/>
      <c r="Y14479" s="62"/>
      <c r="Z14479" s="105"/>
    </row>
    <row r="14480" spans="23:26" x14ac:dyDescent="0.25">
      <c r="W14480" s="104"/>
      <c r="X14480" s="199"/>
      <c r="Y14480" s="62"/>
      <c r="Z14480" s="105"/>
    </row>
    <row r="14481" spans="23:26" x14ac:dyDescent="0.25">
      <c r="W14481" s="104"/>
      <c r="X14481" s="199"/>
      <c r="Y14481" s="62"/>
      <c r="Z14481" s="105"/>
    </row>
    <row r="14482" spans="23:26" x14ac:dyDescent="0.25">
      <c r="W14482" s="104"/>
      <c r="X14482" s="199"/>
      <c r="Y14482" s="62"/>
      <c r="Z14482" s="105"/>
    </row>
    <row r="14483" spans="23:26" x14ac:dyDescent="0.25">
      <c r="W14483" s="104"/>
      <c r="X14483" s="199"/>
      <c r="Y14483" s="62"/>
      <c r="Z14483" s="105"/>
    </row>
    <row r="14484" spans="23:26" x14ac:dyDescent="0.25">
      <c r="W14484" s="104"/>
      <c r="X14484" s="199"/>
      <c r="Y14484" s="62"/>
      <c r="Z14484" s="105"/>
    </row>
    <row r="14485" spans="23:26" x14ac:dyDescent="0.25">
      <c r="W14485" s="104"/>
      <c r="X14485" s="199"/>
      <c r="Y14485" s="62"/>
      <c r="Z14485" s="105"/>
    </row>
    <row r="14486" spans="23:26" x14ac:dyDescent="0.25">
      <c r="W14486" s="104"/>
      <c r="X14486" s="199"/>
      <c r="Y14486" s="62"/>
      <c r="Z14486" s="105"/>
    </row>
    <row r="14487" spans="23:26" x14ac:dyDescent="0.25">
      <c r="W14487" s="104"/>
      <c r="X14487" s="199"/>
      <c r="Y14487" s="62"/>
      <c r="Z14487" s="105"/>
    </row>
    <row r="14488" spans="23:26" x14ac:dyDescent="0.25">
      <c r="W14488" s="104"/>
      <c r="X14488" s="199"/>
      <c r="Y14488" s="62"/>
      <c r="Z14488" s="105"/>
    </row>
    <row r="14489" spans="23:26" x14ac:dyDescent="0.25">
      <c r="W14489" s="104"/>
      <c r="X14489" s="199"/>
      <c r="Y14489" s="62"/>
      <c r="Z14489" s="105"/>
    </row>
    <row r="14490" spans="23:26" x14ac:dyDescent="0.25">
      <c r="W14490" s="104"/>
      <c r="X14490" s="199"/>
      <c r="Y14490" s="62"/>
      <c r="Z14490" s="105"/>
    </row>
    <row r="14491" spans="23:26" x14ac:dyDescent="0.25">
      <c r="W14491" s="104"/>
      <c r="X14491" s="199"/>
      <c r="Y14491" s="62"/>
      <c r="Z14491" s="105"/>
    </row>
    <row r="14492" spans="23:26" x14ac:dyDescent="0.25">
      <c r="W14492" s="104"/>
      <c r="X14492" s="199"/>
      <c r="Y14492" s="62"/>
      <c r="Z14492" s="105"/>
    </row>
    <row r="14493" spans="23:26" x14ac:dyDescent="0.25">
      <c r="W14493" s="104"/>
      <c r="X14493" s="199"/>
      <c r="Y14493" s="62"/>
      <c r="Z14493" s="105"/>
    </row>
    <row r="14494" spans="23:26" x14ac:dyDescent="0.25">
      <c r="W14494" s="104"/>
      <c r="X14494" s="199"/>
      <c r="Y14494" s="62"/>
      <c r="Z14494" s="105"/>
    </row>
    <row r="14495" spans="23:26" x14ac:dyDescent="0.25">
      <c r="W14495" s="104"/>
      <c r="X14495" s="199"/>
      <c r="Y14495" s="62"/>
      <c r="Z14495" s="105"/>
    </row>
    <row r="14496" spans="23:26" x14ac:dyDescent="0.25">
      <c r="W14496" s="104"/>
      <c r="X14496" s="199"/>
      <c r="Y14496" s="62"/>
      <c r="Z14496" s="105"/>
    </row>
    <row r="14497" spans="23:26" x14ac:dyDescent="0.25">
      <c r="W14497" s="104"/>
      <c r="X14497" s="199"/>
      <c r="Y14497" s="62"/>
      <c r="Z14497" s="105"/>
    </row>
    <row r="14498" spans="23:26" x14ac:dyDescent="0.25">
      <c r="W14498" s="104"/>
      <c r="X14498" s="199"/>
      <c r="Y14498" s="62"/>
      <c r="Z14498" s="105"/>
    </row>
    <row r="14499" spans="23:26" x14ac:dyDescent="0.25">
      <c r="W14499" s="104"/>
      <c r="X14499" s="199"/>
      <c r="Y14499" s="62"/>
      <c r="Z14499" s="105"/>
    </row>
    <row r="14500" spans="23:26" x14ac:dyDescent="0.25">
      <c r="W14500" s="104"/>
      <c r="X14500" s="199"/>
      <c r="Y14500" s="62"/>
      <c r="Z14500" s="105"/>
    </row>
    <row r="14501" spans="23:26" x14ac:dyDescent="0.25">
      <c r="W14501" s="104"/>
      <c r="X14501" s="199"/>
      <c r="Y14501" s="62"/>
      <c r="Z14501" s="105"/>
    </row>
    <row r="14502" spans="23:26" x14ac:dyDescent="0.25">
      <c r="W14502" s="104"/>
      <c r="X14502" s="199"/>
      <c r="Y14502" s="62"/>
      <c r="Z14502" s="105"/>
    </row>
    <row r="14503" spans="23:26" x14ac:dyDescent="0.25">
      <c r="W14503" s="104"/>
      <c r="X14503" s="199"/>
      <c r="Y14503" s="62"/>
      <c r="Z14503" s="105"/>
    </row>
    <row r="14504" spans="23:26" x14ac:dyDescent="0.25">
      <c r="W14504" s="104"/>
      <c r="X14504" s="199"/>
      <c r="Y14504" s="62"/>
      <c r="Z14504" s="105"/>
    </row>
    <row r="14505" spans="23:26" x14ac:dyDescent="0.25">
      <c r="W14505" s="104"/>
      <c r="X14505" s="199"/>
      <c r="Y14505" s="62"/>
      <c r="Z14505" s="105"/>
    </row>
    <row r="14506" spans="23:26" x14ac:dyDescent="0.25">
      <c r="W14506" s="104"/>
      <c r="X14506" s="199"/>
      <c r="Y14506" s="62"/>
      <c r="Z14506" s="105"/>
    </row>
    <row r="14507" spans="23:26" x14ac:dyDescent="0.25">
      <c r="W14507" s="104"/>
      <c r="X14507" s="199"/>
      <c r="Y14507" s="62"/>
      <c r="Z14507" s="105"/>
    </row>
    <row r="14508" spans="23:26" x14ac:dyDescent="0.25">
      <c r="W14508" s="104"/>
      <c r="X14508" s="199"/>
      <c r="Y14508" s="62"/>
      <c r="Z14508" s="105"/>
    </row>
    <row r="14509" spans="23:26" x14ac:dyDescent="0.25">
      <c r="W14509" s="104"/>
      <c r="X14509" s="199"/>
      <c r="Y14509" s="62"/>
      <c r="Z14509" s="105"/>
    </row>
    <row r="14510" spans="23:26" x14ac:dyDescent="0.25">
      <c r="W14510" s="104"/>
      <c r="X14510" s="199"/>
      <c r="Y14510" s="62"/>
      <c r="Z14510" s="105"/>
    </row>
    <row r="14511" spans="23:26" x14ac:dyDescent="0.25">
      <c r="W14511" s="104"/>
      <c r="X14511" s="199"/>
      <c r="Y14511" s="62"/>
      <c r="Z14511" s="105"/>
    </row>
    <row r="14512" spans="23:26" x14ac:dyDescent="0.25">
      <c r="W14512" s="104"/>
      <c r="X14512" s="199"/>
      <c r="Y14512" s="62"/>
      <c r="Z14512" s="105"/>
    </row>
    <row r="14513" spans="23:26" x14ac:dyDescent="0.25">
      <c r="W14513" s="104"/>
      <c r="X14513" s="199"/>
      <c r="Y14513" s="62"/>
      <c r="Z14513" s="105"/>
    </row>
    <row r="14514" spans="23:26" x14ac:dyDescent="0.25">
      <c r="W14514" s="104"/>
      <c r="X14514" s="199"/>
      <c r="Y14514" s="62"/>
      <c r="Z14514" s="105"/>
    </row>
    <row r="14515" spans="23:26" x14ac:dyDescent="0.25">
      <c r="W14515" s="104"/>
      <c r="X14515" s="199"/>
      <c r="Y14515" s="62"/>
      <c r="Z14515" s="105"/>
    </row>
    <row r="14516" spans="23:26" x14ac:dyDescent="0.25">
      <c r="W14516" s="104"/>
      <c r="X14516" s="199"/>
      <c r="Y14516" s="62"/>
      <c r="Z14516" s="105"/>
    </row>
    <row r="14517" spans="23:26" x14ac:dyDescent="0.25">
      <c r="W14517" s="104"/>
      <c r="X14517" s="199"/>
      <c r="Y14517" s="62"/>
      <c r="Z14517" s="105"/>
    </row>
    <row r="14518" spans="23:26" x14ac:dyDescent="0.25">
      <c r="W14518" s="104"/>
      <c r="X14518" s="199"/>
      <c r="Y14518" s="62"/>
      <c r="Z14518" s="105"/>
    </row>
    <row r="14519" spans="23:26" x14ac:dyDescent="0.25">
      <c r="W14519" s="104"/>
      <c r="X14519" s="199"/>
      <c r="Y14519" s="62"/>
      <c r="Z14519" s="105"/>
    </row>
    <row r="14520" spans="23:26" x14ac:dyDescent="0.25">
      <c r="W14520" s="104"/>
      <c r="X14520" s="199"/>
      <c r="Y14520" s="62"/>
      <c r="Z14520" s="105"/>
    </row>
    <row r="14521" spans="23:26" x14ac:dyDescent="0.25">
      <c r="W14521" s="104"/>
      <c r="X14521" s="199"/>
      <c r="Y14521" s="62"/>
      <c r="Z14521" s="105"/>
    </row>
    <row r="14522" spans="23:26" x14ac:dyDescent="0.25">
      <c r="W14522" s="104"/>
      <c r="X14522" s="199"/>
      <c r="Y14522" s="62"/>
      <c r="Z14522" s="105"/>
    </row>
    <row r="14523" spans="23:26" x14ac:dyDescent="0.25">
      <c r="W14523" s="104"/>
      <c r="X14523" s="199"/>
      <c r="Y14523" s="62"/>
      <c r="Z14523" s="105"/>
    </row>
    <row r="14524" spans="23:26" x14ac:dyDescent="0.25">
      <c r="W14524" s="104"/>
      <c r="X14524" s="199"/>
      <c r="Y14524" s="62"/>
      <c r="Z14524" s="105"/>
    </row>
    <row r="14525" spans="23:26" x14ac:dyDescent="0.25">
      <c r="W14525" s="104"/>
      <c r="X14525" s="199"/>
      <c r="Y14525" s="62"/>
      <c r="Z14525" s="105"/>
    </row>
    <row r="14526" spans="23:26" x14ac:dyDescent="0.25">
      <c r="W14526" s="104"/>
      <c r="X14526" s="199"/>
      <c r="Y14526" s="62"/>
      <c r="Z14526" s="105"/>
    </row>
    <row r="14527" spans="23:26" x14ac:dyDescent="0.25">
      <c r="W14527" s="104"/>
      <c r="X14527" s="199"/>
      <c r="Y14527" s="62"/>
      <c r="Z14527" s="105"/>
    </row>
    <row r="14528" spans="23:26" x14ac:dyDescent="0.25">
      <c r="W14528" s="104"/>
      <c r="X14528" s="199"/>
      <c r="Y14528" s="62"/>
      <c r="Z14528" s="105"/>
    </row>
    <row r="14529" spans="23:26" x14ac:dyDescent="0.25">
      <c r="W14529" s="104"/>
      <c r="X14529" s="199"/>
      <c r="Y14529" s="62"/>
      <c r="Z14529" s="105"/>
    </row>
    <row r="14530" spans="23:26" x14ac:dyDescent="0.25">
      <c r="W14530" s="104"/>
      <c r="X14530" s="199"/>
      <c r="Y14530" s="62"/>
      <c r="Z14530" s="105"/>
    </row>
    <row r="14531" spans="23:26" x14ac:dyDescent="0.25">
      <c r="W14531" s="104"/>
      <c r="X14531" s="199"/>
      <c r="Y14531" s="62"/>
      <c r="Z14531" s="105"/>
    </row>
    <row r="14532" spans="23:26" x14ac:dyDescent="0.25">
      <c r="W14532" s="104"/>
      <c r="X14532" s="199"/>
      <c r="Y14532" s="62"/>
      <c r="Z14532" s="105"/>
    </row>
    <row r="14533" spans="23:26" x14ac:dyDescent="0.25">
      <c r="W14533" s="104"/>
      <c r="X14533" s="199"/>
      <c r="Y14533" s="62"/>
      <c r="Z14533" s="105"/>
    </row>
    <row r="14534" spans="23:26" x14ac:dyDescent="0.25">
      <c r="W14534" s="104"/>
      <c r="X14534" s="199"/>
      <c r="Y14534" s="62"/>
      <c r="Z14534" s="105"/>
    </row>
    <row r="14535" spans="23:26" x14ac:dyDescent="0.25">
      <c r="W14535" s="104"/>
      <c r="X14535" s="199"/>
      <c r="Y14535" s="62"/>
      <c r="Z14535" s="105"/>
    </row>
    <row r="14536" spans="23:26" x14ac:dyDescent="0.25">
      <c r="W14536" s="104"/>
      <c r="X14536" s="199"/>
      <c r="Y14536" s="62"/>
      <c r="Z14536" s="105"/>
    </row>
    <row r="14537" spans="23:26" x14ac:dyDescent="0.25">
      <c r="W14537" s="104"/>
      <c r="X14537" s="199"/>
      <c r="Y14537" s="62"/>
      <c r="Z14537" s="105"/>
    </row>
    <row r="14538" spans="23:26" x14ac:dyDescent="0.25">
      <c r="W14538" s="104"/>
      <c r="X14538" s="199"/>
      <c r="Y14538" s="62"/>
      <c r="Z14538" s="105"/>
    </row>
    <row r="14539" spans="23:26" x14ac:dyDescent="0.25">
      <c r="W14539" s="104"/>
      <c r="X14539" s="199"/>
      <c r="Y14539" s="62"/>
      <c r="Z14539" s="105"/>
    </row>
    <row r="14540" spans="23:26" x14ac:dyDescent="0.25">
      <c r="W14540" s="104"/>
      <c r="X14540" s="199"/>
      <c r="Y14540" s="62"/>
      <c r="Z14540" s="105"/>
    </row>
    <row r="14541" spans="23:26" x14ac:dyDescent="0.25">
      <c r="W14541" s="104"/>
      <c r="X14541" s="199"/>
      <c r="Y14541" s="62"/>
      <c r="Z14541" s="105"/>
    </row>
    <row r="14542" spans="23:26" x14ac:dyDescent="0.25">
      <c r="W14542" s="104"/>
      <c r="X14542" s="199"/>
      <c r="Y14542" s="62"/>
      <c r="Z14542" s="105"/>
    </row>
    <row r="14543" spans="23:26" x14ac:dyDescent="0.25">
      <c r="W14543" s="104"/>
      <c r="X14543" s="199"/>
      <c r="Y14543" s="62"/>
      <c r="Z14543" s="105"/>
    </row>
    <row r="14544" spans="23:26" x14ac:dyDescent="0.25">
      <c r="W14544" s="104"/>
      <c r="X14544" s="199"/>
      <c r="Y14544" s="62"/>
      <c r="Z14544" s="105"/>
    </row>
    <row r="14545" spans="23:26" x14ac:dyDescent="0.25">
      <c r="W14545" s="104"/>
      <c r="X14545" s="199"/>
      <c r="Y14545" s="62"/>
      <c r="Z14545" s="105"/>
    </row>
    <row r="14546" spans="23:26" x14ac:dyDescent="0.25">
      <c r="W14546" s="104"/>
      <c r="X14546" s="199"/>
      <c r="Y14546" s="62"/>
      <c r="Z14546" s="105"/>
    </row>
    <row r="14547" spans="23:26" x14ac:dyDescent="0.25">
      <c r="W14547" s="104"/>
      <c r="X14547" s="199"/>
      <c r="Y14547" s="62"/>
      <c r="Z14547" s="105"/>
    </row>
    <row r="14548" spans="23:26" x14ac:dyDescent="0.25">
      <c r="W14548" s="104"/>
      <c r="X14548" s="199"/>
      <c r="Y14548" s="62"/>
      <c r="Z14548" s="105"/>
    </row>
    <row r="14549" spans="23:26" x14ac:dyDescent="0.25">
      <c r="W14549" s="104"/>
      <c r="X14549" s="199"/>
      <c r="Y14549" s="62"/>
      <c r="Z14549" s="105"/>
    </row>
    <row r="14550" spans="23:26" x14ac:dyDescent="0.25">
      <c r="W14550" s="104"/>
      <c r="X14550" s="199"/>
      <c r="Y14550" s="62"/>
      <c r="Z14550" s="105"/>
    </row>
    <row r="14551" spans="23:26" x14ac:dyDescent="0.25">
      <c r="W14551" s="104"/>
      <c r="X14551" s="199"/>
      <c r="Y14551" s="62"/>
      <c r="Z14551" s="105"/>
    </row>
    <row r="14552" spans="23:26" x14ac:dyDescent="0.25">
      <c r="W14552" s="104"/>
      <c r="X14552" s="199"/>
      <c r="Y14552" s="62"/>
      <c r="Z14552" s="105"/>
    </row>
    <row r="14553" spans="23:26" x14ac:dyDescent="0.25">
      <c r="W14553" s="104"/>
      <c r="X14553" s="199"/>
      <c r="Y14553" s="62"/>
      <c r="Z14553" s="105"/>
    </row>
    <row r="14554" spans="23:26" x14ac:dyDescent="0.25">
      <c r="W14554" s="104"/>
      <c r="X14554" s="199"/>
      <c r="Y14554" s="62"/>
      <c r="Z14554" s="105"/>
    </row>
    <row r="14555" spans="23:26" x14ac:dyDescent="0.25">
      <c r="W14555" s="104"/>
      <c r="X14555" s="199"/>
      <c r="Y14555" s="62"/>
      <c r="Z14555" s="105"/>
    </row>
    <row r="14556" spans="23:26" x14ac:dyDescent="0.25">
      <c r="W14556" s="104"/>
      <c r="X14556" s="199"/>
      <c r="Y14556" s="62"/>
      <c r="Z14556" s="105"/>
    </row>
    <row r="14557" spans="23:26" x14ac:dyDescent="0.25">
      <c r="W14557" s="104"/>
      <c r="X14557" s="199"/>
      <c r="Y14557" s="62"/>
      <c r="Z14557" s="105"/>
    </row>
    <row r="14558" spans="23:26" x14ac:dyDescent="0.25">
      <c r="W14558" s="104"/>
      <c r="X14558" s="199"/>
      <c r="Y14558" s="62"/>
      <c r="Z14558" s="105"/>
    </row>
    <row r="14559" spans="23:26" x14ac:dyDescent="0.25">
      <c r="W14559" s="104"/>
      <c r="X14559" s="199"/>
      <c r="Y14559" s="62"/>
      <c r="Z14559" s="105"/>
    </row>
    <row r="14560" spans="23:26" x14ac:dyDescent="0.25">
      <c r="W14560" s="104"/>
      <c r="X14560" s="199"/>
      <c r="Y14560" s="62"/>
      <c r="Z14560" s="105"/>
    </row>
    <row r="14561" spans="23:26" x14ac:dyDescent="0.25">
      <c r="W14561" s="104"/>
      <c r="X14561" s="199"/>
      <c r="Y14561" s="62"/>
      <c r="Z14561" s="105"/>
    </row>
    <row r="14562" spans="23:26" x14ac:dyDescent="0.25">
      <c r="W14562" s="104"/>
      <c r="X14562" s="199"/>
      <c r="Y14562" s="62"/>
      <c r="Z14562" s="105"/>
    </row>
    <row r="14563" spans="23:26" x14ac:dyDescent="0.25">
      <c r="W14563" s="104"/>
      <c r="X14563" s="199"/>
      <c r="Y14563" s="62"/>
      <c r="Z14563" s="105"/>
    </row>
    <row r="14564" spans="23:26" x14ac:dyDescent="0.25">
      <c r="W14564" s="104"/>
      <c r="X14564" s="199"/>
      <c r="Y14564" s="62"/>
      <c r="Z14564" s="105"/>
    </row>
    <row r="14565" spans="23:26" x14ac:dyDescent="0.25">
      <c r="W14565" s="104"/>
      <c r="X14565" s="199"/>
      <c r="Y14565" s="62"/>
      <c r="Z14565" s="105"/>
    </row>
    <row r="14566" spans="23:26" x14ac:dyDescent="0.25">
      <c r="W14566" s="104"/>
      <c r="X14566" s="199"/>
      <c r="Y14566" s="62"/>
      <c r="Z14566" s="105"/>
    </row>
    <row r="14567" spans="23:26" x14ac:dyDescent="0.25">
      <c r="W14567" s="104"/>
      <c r="X14567" s="199"/>
      <c r="Y14567" s="62"/>
      <c r="Z14567" s="105"/>
    </row>
    <row r="14568" spans="23:26" x14ac:dyDescent="0.25">
      <c r="W14568" s="104"/>
      <c r="X14568" s="199"/>
      <c r="Y14568" s="62"/>
      <c r="Z14568" s="105"/>
    </row>
    <row r="14569" spans="23:26" x14ac:dyDescent="0.25">
      <c r="W14569" s="104"/>
      <c r="X14569" s="199"/>
      <c r="Y14569" s="62"/>
      <c r="Z14569" s="105"/>
    </row>
    <row r="14570" spans="23:26" x14ac:dyDescent="0.25">
      <c r="W14570" s="104"/>
      <c r="X14570" s="199"/>
      <c r="Y14570" s="62"/>
      <c r="Z14570" s="105"/>
    </row>
    <row r="14571" spans="23:26" x14ac:dyDescent="0.25">
      <c r="W14571" s="104"/>
      <c r="X14571" s="199"/>
      <c r="Y14571" s="62"/>
      <c r="Z14571" s="105"/>
    </row>
    <row r="14572" spans="23:26" x14ac:dyDescent="0.25">
      <c r="W14572" s="104"/>
      <c r="X14572" s="199"/>
      <c r="Y14572" s="62"/>
      <c r="Z14572" s="105"/>
    </row>
    <row r="14573" spans="23:26" x14ac:dyDescent="0.25">
      <c r="W14573" s="104"/>
      <c r="X14573" s="199"/>
      <c r="Y14573" s="62"/>
      <c r="Z14573" s="105"/>
    </row>
    <row r="14574" spans="23:26" x14ac:dyDescent="0.25">
      <c r="W14574" s="104"/>
      <c r="X14574" s="199"/>
      <c r="Y14574" s="62"/>
      <c r="Z14574" s="105"/>
    </row>
    <row r="14575" spans="23:26" x14ac:dyDescent="0.25">
      <c r="W14575" s="104"/>
      <c r="X14575" s="199"/>
      <c r="Y14575" s="62"/>
      <c r="Z14575" s="105"/>
    </row>
    <row r="14576" spans="23:26" x14ac:dyDescent="0.25">
      <c r="W14576" s="104"/>
      <c r="X14576" s="199"/>
      <c r="Y14576" s="62"/>
      <c r="Z14576" s="105"/>
    </row>
    <row r="14577" spans="23:26" x14ac:dyDescent="0.25">
      <c r="W14577" s="104"/>
      <c r="X14577" s="199"/>
      <c r="Y14577" s="62"/>
      <c r="Z14577" s="105"/>
    </row>
    <row r="14578" spans="23:26" x14ac:dyDescent="0.25">
      <c r="W14578" s="104"/>
      <c r="X14578" s="199"/>
      <c r="Y14578" s="62"/>
      <c r="Z14578" s="105"/>
    </row>
    <row r="14579" spans="23:26" x14ac:dyDescent="0.25">
      <c r="W14579" s="104"/>
      <c r="X14579" s="199"/>
      <c r="Y14579" s="62"/>
      <c r="Z14579" s="105"/>
    </row>
    <row r="14580" spans="23:26" x14ac:dyDescent="0.25">
      <c r="W14580" s="104"/>
      <c r="X14580" s="199"/>
      <c r="Y14580" s="62"/>
      <c r="Z14580" s="105"/>
    </row>
    <row r="14581" spans="23:26" x14ac:dyDescent="0.25">
      <c r="W14581" s="104"/>
      <c r="X14581" s="199"/>
      <c r="Y14581" s="62"/>
      <c r="Z14581" s="105"/>
    </row>
    <row r="14582" spans="23:26" x14ac:dyDescent="0.25">
      <c r="W14582" s="104"/>
      <c r="X14582" s="199"/>
      <c r="Y14582" s="62"/>
      <c r="Z14582" s="105"/>
    </row>
    <row r="14583" spans="23:26" x14ac:dyDescent="0.25">
      <c r="W14583" s="104"/>
      <c r="X14583" s="199"/>
      <c r="Y14583" s="62"/>
      <c r="Z14583" s="105"/>
    </row>
    <row r="14584" spans="23:26" x14ac:dyDescent="0.25">
      <c r="W14584" s="104"/>
      <c r="X14584" s="199"/>
      <c r="Y14584" s="62"/>
      <c r="Z14584" s="105"/>
    </row>
    <row r="14585" spans="23:26" x14ac:dyDescent="0.25">
      <c r="W14585" s="104"/>
      <c r="X14585" s="199"/>
      <c r="Y14585" s="62"/>
      <c r="Z14585" s="105"/>
    </row>
    <row r="14586" spans="23:26" x14ac:dyDescent="0.25">
      <c r="W14586" s="104"/>
      <c r="X14586" s="199"/>
      <c r="Y14586" s="62"/>
      <c r="Z14586" s="105"/>
    </row>
    <row r="14587" spans="23:26" x14ac:dyDescent="0.25">
      <c r="W14587" s="104"/>
      <c r="X14587" s="199"/>
      <c r="Y14587" s="62"/>
      <c r="Z14587" s="105"/>
    </row>
    <row r="14588" spans="23:26" x14ac:dyDescent="0.25">
      <c r="W14588" s="104"/>
      <c r="X14588" s="199"/>
      <c r="Y14588" s="62"/>
      <c r="Z14588" s="105"/>
    </row>
    <row r="14589" spans="23:26" x14ac:dyDescent="0.25">
      <c r="W14589" s="104"/>
      <c r="X14589" s="199"/>
      <c r="Y14589" s="62"/>
      <c r="Z14589" s="105"/>
    </row>
    <row r="14590" spans="23:26" x14ac:dyDescent="0.25">
      <c r="W14590" s="104"/>
      <c r="X14590" s="199"/>
      <c r="Y14590" s="62"/>
      <c r="Z14590" s="105"/>
    </row>
    <row r="14591" spans="23:26" x14ac:dyDescent="0.25">
      <c r="W14591" s="104"/>
      <c r="X14591" s="199"/>
      <c r="Y14591" s="62"/>
      <c r="Z14591" s="105"/>
    </row>
    <row r="14592" spans="23:26" x14ac:dyDescent="0.25">
      <c r="W14592" s="104"/>
      <c r="X14592" s="199"/>
      <c r="Y14592" s="62"/>
      <c r="Z14592" s="105"/>
    </row>
    <row r="14593" spans="23:26" x14ac:dyDescent="0.25">
      <c r="W14593" s="104"/>
      <c r="X14593" s="199"/>
      <c r="Y14593" s="62"/>
      <c r="Z14593" s="105"/>
    </row>
    <row r="14594" spans="23:26" x14ac:dyDescent="0.25">
      <c r="W14594" s="104"/>
      <c r="X14594" s="199"/>
      <c r="Y14594" s="62"/>
      <c r="Z14594" s="105"/>
    </row>
    <row r="14595" spans="23:26" x14ac:dyDescent="0.25">
      <c r="W14595" s="104"/>
      <c r="X14595" s="199"/>
      <c r="Y14595" s="62"/>
      <c r="Z14595" s="105"/>
    </row>
    <row r="14596" spans="23:26" x14ac:dyDescent="0.25">
      <c r="W14596" s="104"/>
      <c r="X14596" s="199"/>
      <c r="Y14596" s="62"/>
      <c r="Z14596" s="105"/>
    </row>
    <row r="14597" spans="23:26" x14ac:dyDescent="0.25">
      <c r="W14597" s="104"/>
      <c r="X14597" s="199"/>
      <c r="Y14597" s="62"/>
      <c r="Z14597" s="105"/>
    </row>
    <row r="14598" spans="23:26" x14ac:dyDescent="0.25">
      <c r="W14598" s="104"/>
      <c r="X14598" s="199"/>
      <c r="Y14598" s="62"/>
      <c r="Z14598" s="105"/>
    </row>
    <row r="14599" spans="23:26" x14ac:dyDescent="0.25">
      <c r="W14599" s="104"/>
      <c r="X14599" s="199"/>
      <c r="Y14599" s="62"/>
      <c r="Z14599" s="105"/>
    </row>
    <row r="14600" spans="23:26" x14ac:dyDescent="0.25">
      <c r="W14600" s="104"/>
      <c r="X14600" s="199"/>
      <c r="Y14600" s="62"/>
      <c r="Z14600" s="105"/>
    </row>
    <row r="14601" spans="23:26" x14ac:dyDescent="0.25">
      <c r="W14601" s="104"/>
      <c r="X14601" s="199"/>
      <c r="Y14601" s="62"/>
      <c r="Z14601" s="105"/>
    </row>
    <row r="14602" spans="23:26" x14ac:dyDescent="0.25">
      <c r="W14602" s="104"/>
      <c r="X14602" s="199"/>
      <c r="Y14602" s="62"/>
      <c r="Z14602" s="105"/>
    </row>
    <row r="14603" spans="23:26" x14ac:dyDescent="0.25">
      <c r="W14603" s="104"/>
      <c r="X14603" s="199"/>
      <c r="Y14603" s="62"/>
      <c r="Z14603" s="105"/>
    </row>
    <row r="14604" spans="23:26" x14ac:dyDescent="0.25">
      <c r="W14604" s="104"/>
      <c r="X14604" s="199"/>
      <c r="Y14604" s="62"/>
      <c r="Z14604" s="105"/>
    </row>
    <row r="14605" spans="23:26" x14ac:dyDescent="0.25">
      <c r="W14605" s="104"/>
      <c r="X14605" s="199"/>
      <c r="Y14605" s="62"/>
      <c r="Z14605" s="105"/>
    </row>
    <row r="14606" spans="23:26" x14ac:dyDescent="0.25">
      <c r="W14606" s="104"/>
      <c r="X14606" s="199"/>
      <c r="Y14606" s="62"/>
      <c r="Z14606" s="105"/>
    </row>
    <row r="14607" spans="23:26" x14ac:dyDescent="0.25">
      <c r="W14607" s="104"/>
      <c r="X14607" s="199"/>
      <c r="Y14607" s="62"/>
      <c r="Z14607" s="105"/>
    </row>
    <row r="14608" spans="23:26" x14ac:dyDescent="0.25">
      <c r="W14608" s="104"/>
      <c r="X14608" s="199"/>
      <c r="Y14608" s="62"/>
      <c r="Z14608" s="105"/>
    </row>
    <row r="14609" spans="23:26" x14ac:dyDescent="0.25">
      <c r="W14609" s="104"/>
      <c r="X14609" s="199"/>
      <c r="Y14609" s="62"/>
      <c r="Z14609" s="105"/>
    </row>
    <row r="14610" spans="23:26" x14ac:dyDescent="0.25">
      <c r="W14610" s="104"/>
      <c r="X14610" s="199"/>
      <c r="Y14610" s="62"/>
      <c r="Z14610" s="105"/>
    </row>
    <row r="14611" spans="23:26" x14ac:dyDescent="0.25">
      <c r="W14611" s="104"/>
      <c r="X14611" s="199"/>
      <c r="Y14611" s="62"/>
      <c r="Z14611" s="105"/>
    </row>
    <row r="14612" spans="23:26" x14ac:dyDescent="0.25">
      <c r="W14612" s="104"/>
      <c r="X14612" s="199"/>
      <c r="Y14612" s="62"/>
      <c r="Z14612" s="105"/>
    </row>
    <row r="14613" spans="23:26" x14ac:dyDescent="0.25">
      <c r="W14613" s="104"/>
      <c r="X14613" s="199"/>
      <c r="Y14613" s="62"/>
      <c r="Z14613" s="105"/>
    </row>
    <row r="14614" spans="23:26" x14ac:dyDescent="0.25">
      <c r="W14614" s="104"/>
      <c r="X14614" s="199"/>
      <c r="Y14614" s="62"/>
      <c r="Z14614" s="105"/>
    </row>
    <row r="14615" spans="23:26" x14ac:dyDescent="0.25">
      <c r="W14615" s="104"/>
      <c r="X14615" s="199"/>
      <c r="Y14615" s="62"/>
      <c r="Z14615" s="105"/>
    </row>
    <row r="14616" spans="23:26" x14ac:dyDescent="0.25">
      <c r="W14616" s="104"/>
      <c r="X14616" s="199"/>
      <c r="Y14616" s="62"/>
      <c r="Z14616" s="105"/>
    </row>
    <row r="14617" spans="23:26" x14ac:dyDescent="0.25">
      <c r="W14617" s="104"/>
      <c r="X14617" s="199"/>
      <c r="Y14617" s="62"/>
      <c r="Z14617" s="105"/>
    </row>
    <row r="14618" spans="23:26" x14ac:dyDescent="0.25">
      <c r="W14618" s="104"/>
      <c r="X14618" s="199"/>
      <c r="Y14618" s="62"/>
      <c r="Z14618" s="105"/>
    </row>
    <row r="14619" spans="23:26" x14ac:dyDescent="0.25">
      <c r="W14619" s="104"/>
      <c r="X14619" s="199"/>
      <c r="Y14619" s="62"/>
      <c r="Z14619" s="105"/>
    </row>
    <row r="14620" spans="23:26" x14ac:dyDescent="0.25">
      <c r="W14620" s="104"/>
      <c r="X14620" s="199"/>
      <c r="Y14620" s="62"/>
      <c r="Z14620" s="105"/>
    </row>
    <row r="14621" spans="23:26" x14ac:dyDescent="0.25">
      <c r="W14621" s="104"/>
      <c r="X14621" s="199"/>
      <c r="Y14621" s="62"/>
      <c r="Z14621" s="105"/>
    </row>
    <row r="14622" spans="23:26" x14ac:dyDescent="0.25">
      <c r="W14622" s="104"/>
      <c r="X14622" s="199"/>
      <c r="Y14622" s="62"/>
      <c r="Z14622" s="105"/>
    </row>
    <row r="14623" spans="23:26" x14ac:dyDescent="0.25">
      <c r="W14623" s="104"/>
      <c r="X14623" s="199"/>
      <c r="Y14623" s="62"/>
      <c r="Z14623" s="105"/>
    </row>
    <row r="14624" spans="23:26" x14ac:dyDescent="0.25">
      <c r="W14624" s="104"/>
      <c r="X14624" s="199"/>
      <c r="Y14624" s="62"/>
      <c r="Z14624" s="105"/>
    </row>
    <row r="14625" spans="23:26" x14ac:dyDescent="0.25">
      <c r="W14625" s="104"/>
      <c r="X14625" s="199"/>
      <c r="Y14625" s="62"/>
      <c r="Z14625" s="105"/>
    </row>
    <row r="14626" spans="23:26" x14ac:dyDescent="0.25">
      <c r="W14626" s="104"/>
      <c r="X14626" s="199"/>
      <c r="Y14626" s="62"/>
      <c r="Z14626" s="105"/>
    </row>
    <row r="14627" spans="23:26" x14ac:dyDescent="0.25">
      <c r="W14627" s="104"/>
      <c r="X14627" s="199"/>
      <c r="Y14627" s="62"/>
      <c r="Z14627" s="105"/>
    </row>
    <row r="14628" spans="23:26" x14ac:dyDescent="0.25">
      <c r="W14628" s="104"/>
      <c r="X14628" s="199"/>
      <c r="Y14628" s="62"/>
      <c r="Z14628" s="105"/>
    </row>
    <row r="14629" spans="23:26" x14ac:dyDescent="0.25">
      <c r="W14629" s="104"/>
      <c r="X14629" s="199"/>
      <c r="Y14629" s="62"/>
      <c r="Z14629" s="105"/>
    </row>
    <row r="14630" spans="23:26" x14ac:dyDescent="0.25">
      <c r="W14630" s="104"/>
      <c r="X14630" s="199"/>
      <c r="Y14630" s="62"/>
      <c r="Z14630" s="105"/>
    </row>
    <row r="14631" spans="23:26" x14ac:dyDescent="0.25">
      <c r="W14631" s="104"/>
      <c r="X14631" s="199"/>
      <c r="Y14631" s="62"/>
      <c r="Z14631" s="105"/>
    </row>
    <row r="14632" spans="23:26" x14ac:dyDescent="0.25">
      <c r="W14632" s="104"/>
      <c r="X14632" s="199"/>
      <c r="Y14632" s="62"/>
      <c r="Z14632" s="105"/>
    </row>
    <row r="14633" spans="23:26" x14ac:dyDescent="0.25">
      <c r="W14633" s="104"/>
      <c r="X14633" s="199"/>
      <c r="Y14633" s="62"/>
      <c r="Z14633" s="105"/>
    </row>
    <row r="14634" spans="23:26" x14ac:dyDescent="0.25">
      <c r="W14634" s="104"/>
      <c r="X14634" s="199"/>
      <c r="Y14634" s="62"/>
      <c r="Z14634" s="105"/>
    </row>
    <row r="14635" spans="23:26" x14ac:dyDescent="0.25">
      <c r="W14635" s="104"/>
      <c r="X14635" s="199"/>
      <c r="Y14635" s="62"/>
      <c r="Z14635" s="105"/>
    </row>
    <row r="14636" spans="23:26" x14ac:dyDescent="0.25">
      <c r="W14636" s="104"/>
      <c r="X14636" s="199"/>
      <c r="Y14636" s="62"/>
      <c r="Z14636" s="105"/>
    </row>
    <row r="14637" spans="23:26" x14ac:dyDescent="0.25">
      <c r="W14637" s="104"/>
      <c r="X14637" s="199"/>
      <c r="Y14637" s="62"/>
      <c r="Z14637" s="105"/>
    </row>
    <row r="14638" spans="23:26" x14ac:dyDescent="0.25">
      <c r="W14638" s="104"/>
      <c r="X14638" s="199"/>
      <c r="Y14638" s="62"/>
      <c r="Z14638" s="105"/>
    </row>
    <row r="14639" spans="23:26" x14ac:dyDescent="0.25">
      <c r="W14639" s="104"/>
      <c r="X14639" s="199"/>
      <c r="Y14639" s="62"/>
      <c r="Z14639" s="105"/>
    </row>
    <row r="14640" spans="23:26" x14ac:dyDescent="0.25">
      <c r="W14640" s="104"/>
      <c r="X14640" s="199"/>
      <c r="Y14640" s="62"/>
      <c r="Z14640" s="105"/>
    </row>
    <row r="14641" spans="23:26" x14ac:dyDescent="0.25">
      <c r="W14641" s="104"/>
      <c r="X14641" s="199"/>
      <c r="Y14641" s="62"/>
      <c r="Z14641" s="105"/>
    </row>
    <row r="14642" spans="23:26" x14ac:dyDescent="0.25">
      <c r="W14642" s="104"/>
      <c r="X14642" s="199"/>
      <c r="Y14642" s="62"/>
      <c r="Z14642" s="105"/>
    </row>
    <row r="14643" spans="23:26" x14ac:dyDescent="0.25">
      <c r="W14643" s="104"/>
      <c r="X14643" s="199"/>
      <c r="Y14643" s="62"/>
      <c r="Z14643" s="105"/>
    </row>
    <row r="14644" spans="23:26" x14ac:dyDescent="0.25">
      <c r="W14644" s="104"/>
      <c r="X14644" s="199"/>
      <c r="Y14644" s="62"/>
      <c r="Z14644" s="105"/>
    </row>
    <row r="14645" spans="23:26" x14ac:dyDescent="0.25">
      <c r="W14645" s="104"/>
      <c r="X14645" s="199"/>
      <c r="Y14645" s="62"/>
      <c r="Z14645" s="105"/>
    </row>
    <row r="14646" spans="23:26" x14ac:dyDescent="0.25">
      <c r="W14646" s="104"/>
      <c r="X14646" s="199"/>
      <c r="Y14646" s="62"/>
      <c r="Z14646" s="105"/>
    </row>
    <row r="14647" spans="23:26" x14ac:dyDescent="0.25">
      <c r="W14647" s="104"/>
      <c r="X14647" s="199"/>
      <c r="Y14647" s="62"/>
      <c r="Z14647" s="105"/>
    </row>
    <row r="14648" spans="23:26" x14ac:dyDescent="0.25">
      <c r="W14648" s="104"/>
      <c r="X14648" s="199"/>
      <c r="Y14648" s="62"/>
      <c r="Z14648" s="105"/>
    </row>
    <row r="14649" spans="23:26" x14ac:dyDescent="0.25">
      <c r="W14649" s="104"/>
      <c r="X14649" s="199"/>
      <c r="Y14649" s="62"/>
      <c r="Z14649" s="105"/>
    </row>
    <row r="14650" spans="23:26" x14ac:dyDescent="0.25">
      <c r="W14650" s="104"/>
      <c r="X14650" s="199"/>
      <c r="Y14650" s="62"/>
      <c r="Z14650" s="105"/>
    </row>
    <row r="14651" spans="23:26" x14ac:dyDescent="0.25">
      <c r="W14651" s="104"/>
      <c r="X14651" s="199"/>
      <c r="Y14651" s="62"/>
      <c r="Z14651" s="105"/>
    </row>
    <row r="14652" spans="23:26" x14ac:dyDescent="0.25">
      <c r="W14652" s="104"/>
      <c r="X14652" s="199"/>
      <c r="Y14652" s="62"/>
      <c r="Z14652" s="105"/>
    </row>
    <row r="14653" spans="23:26" x14ac:dyDescent="0.25">
      <c r="W14653" s="104"/>
      <c r="X14653" s="199"/>
      <c r="Y14653" s="62"/>
      <c r="Z14653" s="105"/>
    </row>
    <row r="14654" spans="23:26" x14ac:dyDescent="0.25">
      <c r="W14654" s="104"/>
      <c r="X14654" s="199"/>
      <c r="Y14654" s="62"/>
      <c r="Z14654" s="105"/>
    </row>
    <row r="14655" spans="23:26" x14ac:dyDescent="0.25">
      <c r="W14655" s="104"/>
      <c r="X14655" s="199"/>
      <c r="Y14655" s="62"/>
      <c r="Z14655" s="105"/>
    </row>
    <row r="14656" spans="23:26" x14ac:dyDescent="0.25">
      <c r="W14656" s="104"/>
      <c r="X14656" s="199"/>
      <c r="Y14656" s="62"/>
      <c r="Z14656" s="105"/>
    </row>
    <row r="14657" spans="23:26" x14ac:dyDescent="0.25">
      <c r="W14657" s="104"/>
      <c r="X14657" s="199"/>
      <c r="Y14657" s="62"/>
      <c r="Z14657" s="105"/>
    </row>
    <row r="14658" spans="23:26" x14ac:dyDescent="0.25">
      <c r="W14658" s="104"/>
      <c r="X14658" s="199"/>
      <c r="Y14658" s="62"/>
      <c r="Z14658" s="105"/>
    </row>
    <row r="14659" spans="23:26" x14ac:dyDescent="0.25">
      <c r="W14659" s="104"/>
      <c r="X14659" s="199"/>
      <c r="Y14659" s="62"/>
      <c r="Z14659" s="105"/>
    </row>
    <row r="14660" spans="23:26" x14ac:dyDescent="0.25">
      <c r="W14660" s="104"/>
      <c r="X14660" s="199"/>
      <c r="Y14660" s="62"/>
      <c r="Z14660" s="105"/>
    </row>
    <row r="14661" spans="23:26" x14ac:dyDescent="0.25">
      <c r="W14661" s="104"/>
      <c r="X14661" s="199"/>
      <c r="Y14661" s="62"/>
      <c r="Z14661" s="105"/>
    </row>
    <row r="14662" spans="23:26" x14ac:dyDescent="0.25">
      <c r="W14662" s="104"/>
      <c r="X14662" s="199"/>
      <c r="Y14662" s="62"/>
      <c r="Z14662" s="105"/>
    </row>
    <row r="14663" spans="23:26" x14ac:dyDescent="0.25">
      <c r="W14663" s="104"/>
      <c r="X14663" s="199"/>
      <c r="Y14663" s="62"/>
      <c r="Z14663" s="105"/>
    </row>
    <row r="14664" spans="23:26" x14ac:dyDescent="0.25">
      <c r="W14664" s="104"/>
      <c r="X14664" s="199"/>
      <c r="Y14664" s="62"/>
      <c r="Z14664" s="105"/>
    </row>
    <row r="14665" spans="23:26" x14ac:dyDescent="0.25">
      <c r="W14665" s="104"/>
      <c r="X14665" s="199"/>
      <c r="Y14665" s="62"/>
      <c r="Z14665" s="105"/>
    </row>
    <row r="14666" spans="23:26" x14ac:dyDescent="0.25">
      <c r="W14666" s="104"/>
      <c r="X14666" s="199"/>
      <c r="Y14666" s="62"/>
      <c r="Z14666" s="105"/>
    </row>
    <row r="14667" spans="23:26" x14ac:dyDescent="0.25">
      <c r="W14667" s="104"/>
      <c r="X14667" s="199"/>
      <c r="Y14667" s="62"/>
      <c r="Z14667" s="105"/>
    </row>
    <row r="14668" spans="23:26" x14ac:dyDescent="0.25">
      <c r="W14668" s="104"/>
      <c r="X14668" s="199"/>
      <c r="Y14668" s="62"/>
      <c r="Z14668" s="105"/>
    </row>
    <row r="14669" spans="23:26" x14ac:dyDescent="0.25">
      <c r="W14669" s="104"/>
      <c r="X14669" s="199"/>
      <c r="Y14669" s="62"/>
      <c r="Z14669" s="105"/>
    </row>
    <row r="14670" spans="23:26" x14ac:dyDescent="0.25">
      <c r="W14670" s="104"/>
      <c r="X14670" s="199"/>
      <c r="Y14670" s="62"/>
      <c r="Z14670" s="105"/>
    </row>
    <row r="14671" spans="23:26" x14ac:dyDescent="0.25">
      <c r="W14671" s="104"/>
      <c r="X14671" s="199"/>
      <c r="Y14671" s="62"/>
      <c r="Z14671" s="105"/>
    </row>
    <row r="14672" spans="23:26" x14ac:dyDescent="0.25">
      <c r="W14672" s="104"/>
      <c r="X14672" s="199"/>
      <c r="Y14672" s="62"/>
      <c r="Z14672" s="105"/>
    </row>
    <row r="14673" spans="23:26" x14ac:dyDescent="0.25">
      <c r="W14673" s="104"/>
      <c r="X14673" s="199"/>
      <c r="Y14673" s="62"/>
      <c r="Z14673" s="105"/>
    </row>
    <row r="14674" spans="23:26" x14ac:dyDescent="0.25">
      <c r="W14674" s="104"/>
      <c r="X14674" s="199"/>
      <c r="Y14674" s="62"/>
      <c r="Z14674" s="105"/>
    </row>
    <row r="14675" spans="23:26" x14ac:dyDescent="0.25">
      <c r="W14675" s="104"/>
      <c r="X14675" s="199"/>
      <c r="Y14675" s="62"/>
      <c r="Z14675" s="105"/>
    </row>
    <row r="14676" spans="23:26" x14ac:dyDescent="0.25">
      <c r="W14676" s="104"/>
      <c r="X14676" s="199"/>
      <c r="Y14676" s="62"/>
      <c r="Z14676" s="105"/>
    </row>
    <row r="14677" spans="23:26" x14ac:dyDescent="0.25">
      <c r="W14677" s="104"/>
      <c r="X14677" s="199"/>
      <c r="Y14677" s="62"/>
      <c r="Z14677" s="105"/>
    </row>
    <row r="14678" spans="23:26" x14ac:dyDescent="0.25">
      <c r="W14678" s="104"/>
      <c r="X14678" s="199"/>
      <c r="Y14678" s="62"/>
      <c r="Z14678" s="105"/>
    </row>
    <row r="14679" spans="23:26" x14ac:dyDescent="0.25">
      <c r="W14679" s="104"/>
      <c r="X14679" s="199"/>
      <c r="Y14679" s="62"/>
      <c r="Z14679" s="105"/>
    </row>
    <row r="14680" spans="23:26" x14ac:dyDescent="0.25">
      <c r="W14680" s="104"/>
      <c r="X14680" s="199"/>
      <c r="Y14680" s="62"/>
      <c r="Z14680" s="105"/>
    </row>
    <row r="14681" spans="23:26" x14ac:dyDescent="0.25">
      <c r="W14681" s="104"/>
      <c r="X14681" s="199"/>
      <c r="Y14681" s="62"/>
      <c r="Z14681" s="105"/>
    </row>
    <row r="14682" spans="23:26" x14ac:dyDescent="0.25">
      <c r="W14682" s="104"/>
      <c r="X14682" s="199"/>
      <c r="Y14682" s="62"/>
      <c r="Z14682" s="105"/>
    </row>
    <row r="14683" spans="23:26" x14ac:dyDescent="0.25">
      <c r="W14683" s="104"/>
      <c r="X14683" s="199"/>
      <c r="Y14683" s="62"/>
      <c r="Z14683" s="105"/>
    </row>
    <row r="14684" spans="23:26" x14ac:dyDescent="0.25">
      <c r="W14684" s="104"/>
      <c r="X14684" s="199"/>
      <c r="Y14684" s="62"/>
      <c r="Z14684" s="105"/>
    </row>
    <row r="14685" spans="23:26" x14ac:dyDescent="0.25">
      <c r="W14685" s="104"/>
      <c r="X14685" s="199"/>
      <c r="Y14685" s="62"/>
      <c r="Z14685" s="105"/>
    </row>
    <row r="14686" spans="23:26" x14ac:dyDescent="0.25">
      <c r="W14686" s="104"/>
      <c r="X14686" s="199"/>
      <c r="Y14686" s="62"/>
      <c r="Z14686" s="105"/>
    </row>
    <row r="14687" spans="23:26" x14ac:dyDescent="0.25">
      <c r="W14687" s="104"/>
      <c r="X14687" s="199"/>
      <c r="Y14687" s="62"/>
      <c r="Z14687" s="105"/>
    </row>
    <row r="14688" spans="23:26" x14ac:dyDescent="0.25">
      <c r="W14688" s="104"/>
      <c r="X14688" s="199"/>
      <c r="Y14688" s="62"/>
      <c r="Z14688" s="105"/>
    </row>
    <row r="14689" spans="23:26" x14ac:dyDescent="0.25">
      <c r="W14689" s="104"/>
      <c r="X14689" s="199"/>
      <c r="Y14689" s="62"/>
      <c r="Z14689" s="105"/>
    </row>
    <row r="14690" spans="23:26" x14ac:dyDescent="0.25">
      <c r="W14690" s="104"/>
      <c r="X14690" s="199"/>
      <c r="Y14690" s="62"/>
      <c r="Z14690" s="105"/>
    </row>
    <row r="14691" spans="23:26" x14ac:dyDescent="0.25">
      <c r="W14691" s="104"/>
      <c r="X14691" s="199"/>
      <c r="Y14691" s="62"/>
      <c r="Z14691" s="105"/>
    </row>
    <row r="14692" spans="23:26" x14ac:dyDescent="0.25">
      <c r="W14692" s="104"/>
      <c r="X14692" s="199"/>
      <c r="Y14692" s="62"/>
      <c r="Z14692" s="105"/>
    </row>
    <row r="14693" spans="23:26" x14ac:dyDescent="0.25">
      <c r="W14693" s="104"/>
      <c r="X14693" s="199"/>
      <c r="Y14693" s="62"/>
      <c r="Z14693" s="105"/>
    </row>
    <row r="14694" spans="23:26" x14ac:dyDescent="0.25">
      <c r="W14694" s="104"/>
      <c r="X14694" s="199"/>
      <c r="Y14694" s="62"/>
      <c r="Z14694" s="105"/>
    </row>
    <row r="14695" spans="23:26" x14ac:dyDescent="0.25">
      <c r="W14695" s="104"/>
      <c r="X14695" s="199"/>
      <c r="Y14695" s="62"/>
      <c r="Z14695" s="105"/>
    </row>
    <row r="14696" spans="23:26" x14ac:dyDescent="0.25">
      <c r="W14696" s="104"/>
      <c r="X14696" s="199"/>
      <c r="Y14696" s="62"/>
      <c r="Z14696" s="105"/>
    </row>
    <row r="14697" spans="23:26" x14ac:dyDescent="0.25">
      <c r="W14697" s="104"/>
      <c r="X14697" s="199"/>
      <c r="Y14697" s="62"/>
      <c r="Z14697" s="105"/>
    </row>
    <row r="14698" spans="23:26" x14ac:dyDescent="0.25">
      <c r="W14698" s="104"/>
      <c r="X14698" s="199"/>
      <c r="Y14698" s="62"/>
      <c r="Z14698" s="105"/>
    </row>
    <row r="14699" spans="23:26" x14ac:dyDescent="0.25">
      <c r="W14699" s="104"/>
      <c r="X14699" s="199"/>
      <c r="Y14699" s="62"/>
      <c r="Z14699" s="105"/>
    </row>
    <row r="14700" spans="23:26" x14ac:dyDescent="0.25">
      <c r="W14700" s="104"/>
      <c r="X14700" s="199"/>
      <c r="Y14700" s="62"/>
      <c r="Z14700" s="105"/>
    </row>
    <row r="14701" spans="23:26" x14ac:dyDescent="0.25">
      <c r="W14701" s="104"/>
      <c r="X14701" s="199"/>
      <c r="Y14701" s="62"/>
      <c r="Z14701" s="105"/>
    </row>
    <row r="14702" spans="23:26" x14ac:dyDescent="0.25">
      <c r="W14702" s="104"/>
      <c r="X14702" s="199"/>
      <c r="Y14702" s="62"/>
      <c r="Z14702" s="105"/>
    </row>
    <row r="14703" spans="23:26" x14ac:dyDescent="0.25">
      <c r="W14703" s="104"/>
      <c r="X14703" s="199"/>
      <c r="Y14703" s="62"/>
      <c r="Z14703" s="105"/>
    </row>
    <row r="14704" spans="23:26" x14ac:dyDescent="0.25">
      <c r="W14704" s="104"/>
      <c r="X14704" s="199"/>
      <c r="Y14704" s="62"/>
      <c r="Z14704" s="105"/>
    </row>
    <row r="14705" spans="23:26" x14ac:dyDescent="0.25">
      <c r="W14705" s="104"/>
      <c r="X14705" s="199"/>
      <c r="Y14705" s="62"/>
      <c r="Z14705" s="105"/>
    </row>
    <row r="14706" spans="23:26" x14ac:dyDescent="0.25">
      <c r="W14706" s="104"/>
      <c r="X14706" s="199"/>
      <c r="Y14706" s="62"/>
      <c r="Z14706" s="105"/>
    </row>
    <row r="14707" spans="23:26" x14ac:dyDescent="0.25">
      <c r="W14707" s="104"/>
      <c r="X14707" s="199"/>
      <c r="Y14707" s="62"/>
      <c r="Z14707" s="105"/>
    </row>
    <row r="14708" spans="23:26" x14ac:dyDescent="0.25">
      <c r="W14708" s="104"/>
      <c r="X14708" s="199"/>
      <c r="Y14708" s="62"/>
      <c r="Z14708" s="105"/>
    </row>
    <row r="14709" spans="23:26" x14ac:dyDescent="0.25">
      <c r="W14709" s="104"/>
      <c r="X14709" s="199"/>
      <c r="Y14709" s="62"/>
      <c r="Z14709" s="105"/>
    </row>
    <row r="14710" spans="23:26" x14ac:dyDescent="0.25">
      <c r="W14710" s="104"/>
      <c r="X14710" s="199"/>
      <c r="Y14710" s="62"/>
      <c r="Z14710" s="105"/>
    </row>
    <row r="14711" spans="23:26" x14ac:dyDescent="0.25">
      <c r="W14711" s="104"/>
      <c r="X14711" s="199"/>
      <c r="Y14711" s="62"/>
      <c r="Z14711" s="105"/>
    </row>
    <row r="14712" spans="23:26" x14ac:dyDescent="0.25">
      <c r="W14712" s="104"/>
      <c r="X14712" s="199"/>
      <c r="Y14712" s="62"/>
      <c r="Z14712" s="105"/>
    </row>
    <row r="14713" spans="23:26" x14ac:dyDescent="0.25">
      <c r="W14713" s="104"/>
      <c r="X14713" s="199"/>
      <c r="Y14713" s="62"/>
      <c r="Z14713" s="105"/>
    </row>
    <row r="14714" spans="23:26" x14ac:dyDescent="0.25">
      <c r="W14714" s="104"/>
      <c r="X14714" s="199"/>
      <c r="Y14714" s="62"/>
      <c r="Z14714" s="105"/>
    </row>
    <row r="14715" spans="23:26" x14ac:dyDescent="0.25">
      <c r="W14715" s="104"/>
      <c r="X14715" s="199"/>
      <c r="Y14715" s="62"/>
      <c r="Z14715" s="105"/>
    </row>
    <row r="14716" spans="23:26" x14ac:dyDescent="0.25">
      <c r="W14716" s="104"/>
      <c r="X14716" s="199"/>
      <c r="Y14716" s="62"/>
      <c r="Z14716" s="105"/>
    </row>
    <row r="14717" spans="23:26" x14ac:dyDescent="0.25">
      <c r="W14717" s="104"/>
      <c r="X14717" s="199"/>
      <c r="Y14717" s="62"/>
      <c r="Z14717" s="105"/>
    </row>
    <row r="14718" spans="23:26" x14ac:dyDescent="0.25">
      <c r="W14718" s="104"/>
      <c r="X14718" s="199"/>
      <c r="Y14718" s="62"/>
      <c r="Z14718" s="105"/>
    </row>
    <row r="14719" spans="23:26" x14ac:dyDescent="0.25">
      <c r="W14719" s="104"/>
      <c r="X14719" s="199"/>
      <c r="Y14719" s="62"/>
      <c r="Z14719" s="105"/>
    </row>
    <row r="14720" spans="23:26" x14ac:dyDescent="0.25">
      <c r="W14720" s="104"/>
      <c r="X14720" s="199"/>
      <c r="Y14720" s="62"/>
      <c r="Z14720" s="105"/>
    </row>
    <row r="14721" spans="23:26" x14ac:dyDescent="0.25">
      <c r="W14721" s="104"/>
      <c r="X14721" s="199"/>
      <c r="Y14721" s="62"/>
      <c r="Z14721" s="105"/>
    </row>
    <row r="14722" spans="23:26" x14ac:dyDescent="0.25">
      <c r="W14722" s="104"/>
      <c r="X14722" s="199"/>
      <c r="Y14722" s="62"/>
      <c r="Z14722" s="105"/>
    </row>
    <row r="14723" spans="23:26" x14ac:dyDescent="0.25">
      <c r="W14723" s="104"/>
      <c r="X14723" s="199"/>
      <c r="Y14723" s="62"/>
      <c r="Z14723" s="105"/>
    </row>
    <row r="14724" spans="23:26" x14ac:dyDescent="0.25">
      <c r="W14724" s="104"/>
      <c r="X14724" s="199"/>
      <c r="Y14724" s="62"/>
      <c r="Z14724" s="105"/>
    </row>
    <row r="14725" spans="23:26" x14ac:dyDescent="0.25">
      <c r="W14725" s="104"/>
      <c r="X14725" s="199"/>
      <c r="Y14725" s="62"/>
      <c r="Z14725" s="105"/>
    </row>
    <row r="14726" spans="23:26" x14ac:dyDescent="0.25">
      <c r="W14726" s="104"/>
      <c r="X14726" s="199"/>
      <c r="Y14726" s="62"/>
      <c r="Z14726" s="105"/>
    </row>
    <row r="14727" spans="23:26" x14ac:dyDescent="0.25">
      <c r="W14727" s="104"/>
      <c r="X14727" s="199"/>
      <c r="Y14727" s="62"/>
      <c r="Z14727" s="105"/>
    </row>
    <row r="14728" spans="23:26" x14ac:dyDescent="0.25">
      <c r="W14728" s="104"/>
      <c r="X14728" s="199"/>
      <c r="Y14728" s="62"/>
      <c r="Z14728" s="105"/>
    </row>
    <row r="14729" spans="23:26" x14ac:dyDescent="0.25">
      <c r="W14729" s="104"/>
      <c r="X14729" s="199"/>
      <c r="Y14729" s="62"/>
      <c r="Z14729" s="105"/>
    </row>
    <row r="14730" spans="23:26" x14ac:dyDescent="0.25">
      <c r="W14730" s="104"/>
      <c r="X14730" s="199"/>
      <c r="Y14730" s="62"/>
      <c r="Z14730" s="105"/>
    </row>
    <row r="14731" spans="23:26" x14ac:dyDescent="0.25">
      <c r="W14731" s="104"/>
      <c r="X14731" s="199"/>
      <c r="Y14731" s="62"/>
      <c r="Z14731" s="105"/>
    </row>
    <row r="14732" spans="23:26" x14ac:dyDescent="0.25">
      <c r="W14732" s="104"/>
      <c r="X14732" s="199"/>
      <c r="Y14732" s="62"/>
      <c r="Z14732" s="105"/>
    </row>
    <row r="14733" spans="23:26" x14ac:dyDescent="0.25">
      <c r="W14733" s="104"/>
      <c r="X14733" s="199"/>
      <c r="Y14733" s="62"/>
      <c r="Z14733" s="105"/>
    </row>
    <row r="14734" spans="23:26" x14ac:dyDescent="0.25">
      <c r="W14734" s="104"/>
      <c r="X14734" s="199"/>
      <c r="Y14734" s="62"/>
      <c r="Z14734" s="105"/>
    </row>
    <row r="14735" spans="23:26" x14ac:dyDescent="0.25">
      <c r="W14735" s="104"/>
      <c r="X14735" s="199"/>
      <c r="Y14735" s="62"/>
      <c r="Z14735" s="105"/>
    </row>
    <row r="14736" spans="23:26" x14ac:dyDescent="0.25">
      <c r="W14736" s="104"/>
      <c r="X14736" s="199"/>
      <c r="Y14736" s="62"/>
      <c r="Z14736" s="105"/>
    </row>
    <row r="14737" spans="23:26" x14ac:dyDescent="0.25">
      <c r="W14737" s="104"/>
      <c r="X14737" s="199"/>
      <c r="Y14737" s="62"/>
      <c r="Z14737" s="105"/>
    </row>
    <row r="14738" spans="23:26" x14ac:dyDescent="0.25">
      <c r="W14738" s="104"/>
      <c r="X14738" s="199"/>
      <c r="Y14738" s="62"/>
      <c r="Z14738" s="105"/>
    </row>
    <row r="14739" spans="23:26" x14ac:dyDescent="0.25">
      <c r="W14739" s="104"/>
      <c r="X14739" s="199"/>
      <c r="Y14739" s="62"/>
      <c r="Z14739" s="105"/>
    </row>
    <row r="14740" spans="23:26" x14ac:dyDescent="0.25">
      <c r="W14740" s="104"/>
      <c r="X14740" s="199"/>
      <c r="Y14740" s="62"/>
      <c r="Z14740" s="105"/>
    </row>
    <row r="14741" spans="23:26" x14ac:dyDescent="0.25">
      <c r="W14741" s="104"/>
      <c r="X14741" s="199"/>
      <c r="Y14741" s="62"/>
      <c r="Z14741" s="105"/>
    </row>
    <row r="14742" spans="23:26" x14ac:dyDescent="0.25">
      <c r="W14742" s="104"/>
      <c r="X14742" s="199"/>
      <c r="Y14742" s="62"/>
      <c r="Z14742" s="105"/>
    </row>
    <row r="14743" spans="23:26" x14ac:dyDescent="0.25">
      <c r="W14743" s="104"/>
      <c r="X14743" s="199"/>
      <c r="Y14743" s="62"/>
      <c r="Z14743" s="105"/>
    </row>
    <row r="14744" spans="23:26" x14ac:dyDescent="0.25">
      <c r="W14744" s="104"/>
      <c r="X14744" s="199"/>
      <c r="Y14744" s="62"/>
      <c r="Z14744" s="105"/>
    </row>
    <row r="14745" spans="23:26" x14ac:dyDescent="0.25">
      <c r="W14745" s="104"/>
      <c r="X14745" s="199"/>
      <c r="Y14745" s="62"/>
      <c r="Z14745" s="105"/>
    </row>
    <row r="14746" spans="23:26" x14ac:dyDescent="0.25">
      <c r="W14746" s="104"/>
      <c r="X14746" s="199"/>
      <c r="Y14746" s="62"/>
      <c r="Z14746" s="105"/>
    </row>
    <row r="14747" spans="23:26" x14ac:dyDescent="0.25">
      <c r="W14747" s="104"/>
      <c r="X14747" s="199"/>
      <c r="Y14747" s="62"/>
      <c r="Z14747" s="105"/>
    </row>
    <row r="14748" spans="23:26" x14ac:dyDescent="0.25">
      <c r="W14748" s="104"/>
      <c r="X14748" s="199"/>
      <c r="Y14748" s="62"/>
      <c r="Z14748" s="105"/>
    </row>
    <row r="14749" spans="23:26" x14ac:dyDescent="0.25">
      <c r="W14749" s="104"/>
      <c r="X14749" s="199"/>
      <c r="Y14749" s="62"/>
      <c r="Z14749" s="105"/>
    </row>
    <row r="14750" spans="23:26" x14ac:dyDescent="0.25">
      <c r="W14750" s="104"/>
      <c r="X14750" s="199"/>
      <c r="Y14750" s="62"/>
      <c r="Z14750" s="105"/>
    </row>
    <row r="14751" spans="23:26" x14ac:dyDescent="0.25">
      <c r="W14751" s="104"/>
      <c r="X14751" s="199"/>
      <c r="Y14751" s="62"/>
      <c r="Z14751" s="105"/>
    </row>
    <row r="14752" spans="23:26" x14ac:dyDescent="0.25">
      <c r="W14752" s="104"/>
      <c r="X14752" s="199"/>
      <c r="Y14752" s="62"/>
      <c r="Z14752" s="105"/>
    </row>
    <row r="14753" spans="23:26" x14ac:dyDescent="0.25">
      <c r="W14753" s="104"/>
      <c r="X14753" s="199"/>
      <c r="Y14753" s="62"/>
      <c r="Z14753" s="105"/>
    </row>
    <row r="14754" spans="23:26" x14ac:dyDescent="0.25">
      <c r="W14754" s="104"/>
      <c r="X14754" s="199"/>
      <c r="Y14754" s="62"/>
      <c r="Z14754" s="105"/>
    </row>
    <row r="14755" spans="23:26" x14ac:dyDescent="0.25">
      <c r="W14755" s="104"/>
      <c r="X14755" s="199"/>
      <c r="Y14755" s="62"/>
      <c r="Z14755" s="105"/>
    </row>
    <row r="14756" spans="23:26" x14ac:dyDescent="0.25">
      <c r="W14756" s="104"/>
      <c r="X14756" s="199"/>
      <c r="Y14756" s="62"/>
      <c r="Z14756" s="105"/>
    </row>
    <row r="14757" spans="23:26" x14ac:dyDescent="0.25">
      <c r="W14757" s="104"/>
      <c r="X14757" s="199"/>
      <c r="Y14757" s="62"/>
      <c r="Z14757" s="105"/>
    </row>
    <row r="14758" spans="23:26" x14ac:dyDescent="0.25">
      <c r="W14758" s="104"/>
      <c r="X14758" s="199"/>
      <c r="Y14758" s="62"/>
      <c r="Z14758" s="105"/>
    </row>
    <row r="14759" spans="23:26" x14ac:dyDescent="0.25">
      <c r="W14759" s="104"/>
      <c r="X14759" s="199"/>
      <c r="Y14759" s="62"/>
      <c r="Z14759" s="105"/>
    </row>
    <row r="14760" spans="23:26" x14ac:dyDescent="0.25">
      <c r="W14760" s="104"/>
      <c r="X14760" s="199"/>
      <c r="Y14760" s="62"/>
      <c r="Z14760" s="105"/>
    </row>
    <row r="14761" spans="23:26" x14ac:dyDescent="0.25">
      <c r="W14761" s="104"/>
      <c r="X14761" s="199"/>
      <c r="Y14761" s="62"/>
      <c r="Z14761" s="105"/>
    </row>
    <row r="14762" spans="23:26" x14ac:dyDescent="0.25">
      <c r="W14762" s="104"/>
      <c r="X14762" s="199"/>
      <c r="Y14762" s="62"/>
      <c r="Z14762" s="105"/>
    </row>
    <row r="14763" spans="23:26" x14ac:dyDescent="0.25">
      <c r="W14763" s="104"/>
      <c r="X14763" s="199"/>
      <c r="Y14763" s="62"/>
      <c r="Z14763" s="105"/>
    </row>
    <row r="14764" spans="23:26" x14ac:dyDescent="0.25">
      <c r="W14764" s="104"/>
      <c r="X14764" s="199"/>
      <c r="Y14764" s="62"/>
      <c r="Z14764" s="105"/>
    </row>
    <row r="14765" spans="23:26" x14ac:dyDescent="0.25">
      <c r="W14765" s="104"/>
      <c r="X14765" s="199"/>
      <c r="Y14765" s="62"/>
      <c r="Z14765" s="105"/>
    </row>
    <row r="14766" spans="23:26" x14ac:dyDescent="0.25">
      <c r="W14766" s="104"/>
      <c r="X14766" s="199"/>
      <c r="Y14766" s="62"/>
      <c r="Z14766" s="105"/>
    </row>
    <row r="14767" spans="23:26" x14ac:dyDescent="0.25">
      <c r="W14767" s="104"/>
      <c r="X14767" s="199"/>
      <c r="Y14767" s="62"/>
      <c r="Z14767" s="105"/>
    </row>
    <row r="14768" spans="23:26" x14ac:dyDescent="0.25">
      <c r="W14768" s="104"/>
      <c r="X14768" s="199"/>
      <c r="Y14768" s="62"/>
      <c r="Z14768" s="105"/>
    </row>
    <row r="14769" spans="23:26" x14ac:dyDescent="0.25">
      <c r="W14769" s="104"/>
      <c r="X14769" s="199"/>
      <c r="Y14769" s="62"/>
      <c r="Z14769" s="105"/>
    </row>
    <row r="14770" spans="23:26" x14ac:dyDescent="0.25">
      <c r="W14770" s="104"/>
      <c r="X14770" s="199"/>
      <c r="Y14770" s="62"/>
      <c r="Z14770" s="105"/>
    </row>
    <row r="14771" spans="23:26" x14ac:dyDescent="0.25">
      <c r="W14771" s="104"/>
      <c r="X14771" s="199"/>
      <c r="Y14771" s="62"/>
      <c r="Z14771" s="105"/>
    </row>
    <row r="14772" spans="23:26" x14ac:dyDescent="0.25">
      <c r="W14772" s="104"/>
      <c r="X14772" s="199"/>
      <c r="Y14772" s="62"/>
      <c r="Z14772" s="105"/>
    </row>
    <row r="14773" spans="23:26" x14ac:dyDescent="0.25">
      <c r="W14773" s="104"/>
      <c r="X14773" s="199"/>
      <c r="Y14773" s="62"/>
      <c r="Z14773" s="105"/>
    </row>
    <row r="14774" spans="23:26" x14ac:dyDescent="0.25">
      <c r="W14774" s="104"/>
      <c r="X14774" s="199"/>
      <c r="Y14774" s="62"/>
      <c r="Z14774" s="105"/>
    </row>
    <row r="14775" spans="23:26" x14ac:dyDescent="0.25">
      <c r="W14775" s="104"/>
      <c r="X14775" s="199"/>
      <c r="Y14775" s="62"/>
      <c r="Z14775" s="105"/>
    </row>
    <row r="14776" spans="23:26" x14ac:dyDescent="0.25">
      <c r="W14776" s="104"/>
      <c r="X14776" s="199"/>
      <c r="Y14776" s="62"/>
      <c r="Z14776" s="105"/>
    </row>
    <row r="14777" spans="23:26" x14ac:dyDescent="0.25">
      <c r="W14777" s="104"/>
      <c r="X14777" s="199"/>
      <c r="Y14777" s="62"/>
      <c r="Z14777" s="105"/>
    </row>
    <row r="14778" spans="23:26" x14ac:dyDescent="0.25">
      <c r="W14778" s="104"/>
      <c r="X14778" s="199"/>
      <c r="Y14778" s="62"/>
      <c r="Z14778" s="105"/>
    </row>
    <row r="14779" spans="23:26" x14ac:dyDescent="0.25">
      <c r="W14779" s="104"/>
      <c r="X14779" s="199"/>
      <c r="Y14779" s="62"/>
      <c r="Z14779" s="105"/>
    </row>
    <row r="14780" spans="23:26" x14ac:dyDescent="0.25">
      <c r="W14780" s="104"/>
      <c r="X14780" s="199"/>
      <c r="Y14780" s="62"/>
      <c r="Z14780" s="105"/>
    </row>
    <row r="14781" spans="23:26" x14ac:dyDescent="0.25">
      <c r="W14781" s="104"/>
      <c r="X14781" s="199"/>
      <c r="Y14781" s="62"/>
      <c r="Z14781" s="105"/>
    </row>
    <row r="14782" spans="23:26" x14ac:dyDescent="0.25">
      <c r="W14782" s="104"/>
      <c r="X14782" s="199"/>
      <c r="Y14782" s="62"/>
      <c r="Z14782" s="105"/>
    </row>
    <row r="14783" spans="23:26" x14ac:dyDescent="0.25">
      <c r="W14783" s="104"/>
      <c r="X14783" s="199"/>
      <c r="Y14783" s="62"/>
      <c r="Z14783" s="105"/>
    </row>
    <row r="14784" spans="23:26" x14ac:dyDescent="0.25">
      <c r="W14784" s="104"/>
      <c r="X14784" s="199"/>
      <c r="Y14784" s="62"/>
      <c r="Z14784" s="105"/>
    </row>
    <row r="14785" spans="23:26" x14ac:dyDescent="0.25">
      <c r="W14785" s="104"/>
      <c r="X14785" s="199"/>
      <c r="Y14785" s="62"/>
      <c r="Z14785" s="105"/>
    </row>
    <row r="14786" spans="23:26" x14ac:dyDescent="0.25">
      <c r="W14786" s="104"/>
      <c r="X14786" s="199"/>
      <c r="Y14786" s="62"/>
      <c r="Z14786" s="105"/>
    </row>
    <row r="14787" spans="23:26" x14ac:dyDescent="0.25">
      <c r="W14787" s="104"/>
      <c r="X14787" s="199"/>
      <c r="Y14787" s="62"/>
      <c r="Z14787" s="105"/>
    </row>
    <row r="14788" spans="23:26" x14ac:dyDescent="0.25">
      <c r="W14788" s="104"/>
      <c r="X14788" s="199"/>
      <c r="Y14788" s="62"/>
      <c r="Z14788" s="105"/>
    </row>
    <row r="14789" spans="23:26" x14ac:dyDescent="0.25">
      <c r="W14789" s="104"/>
      <c r="X14789" s="199"/>
      <c r="Y14789" s="62"/>
      <c r="Z14789" s="105"/>
    </row>
    <row r="14790" spans="23:26" x14ac:dyDescent="0.25">
      <c r="W14790" s="104"/>
      <c r="X14790" s="199"/>
      <c r="Y14790" s="62"/>
      <c r="Z14790" s="105"/>
    </row>
    <row r="14791" spans="23:26" x14ac:dyDescent="0.25">
      <c r="W14791" s="104"/>
      <c r="X14791" s="199"/>
      <c r="Y14791" s="62"/>
      <c r="Z14791" s="105"/>
    </row>
    <row r="14792" spans="23:26" x14ac:dyDescent="0.25">
      <c r="W14792" s="104"/>
      <c r="X14792" s="199"/>
      <c r="Y14792" s="62"/>
      <c r="Z14792" s="105"/>
    </row>
    <row r="14793" spans="23:26" x14ac:dyDescent="0.25">
      <c r="W14793" s="104"/>
      <c r="X14793" s="199"/>
      <c r="Y14793" s="62"/>
      <c r="Z14793" s="105"/>
    </row>
    <row r="14794" spans="23:26" x14ac:dyDescent="0.25">
      <c r="W14794" s="104"/>
      <c r="X14794" s="199"/>
      <c r="Y14794" s="62"/>
      <c r="Z14794" s="105"/>
    </row>
    <row r="14795" spans="23:26" x14ac:dyDescent="0.25">
      <c r="W14795" s="104"/>
      <c r="X14795" s="199"/>
      <c r="Y14795" s="62"/>
      <c r="Z14795" s="105"/>
    </row>
    <row r="14796" spans="23:26" x14ac:dyDescent="0.25">
      <c r="W14796" s="104"/>
      <c r="X14796" s="199"/>
      <c r="Y14796" s="62"/>
      <c r="Z14796" s="105"/>
    </row>
    <row r="14797" spans="23:26" x14ac:dyDescent="0.25">
      <c r="W14797" s="104"/>
      <c r="X14797" s="199"/>
      <c r="Y14797" s="62"/>
      <c r="Z14797" s="105"/>
    </row>
    <row r="14798" spans="23:26" x14ac:dyDescent="0.25">
      <c r="W14798" s="104"/>
      <c r="X14798" s="199"/>
      <c r="Y14798" s="62"/>
      <c r="Z14798" s="105"/>
    </row>
    <row r="14799" spans="23:26" x14ac:dyDescent="0.25">
      <c r="W14799" s="104"/>
      <c r="X14799" s="199"/>
      <c r="Y14799" s="62"/>
      <c r="Z14799" s="105"/>
    </row>
    <row r="14800" spans="23:26" x14ac:dyDescent="0.25">
      <c r="W14800" s="104"/>
      <c r="X14800" s="199"/>
      <c r="Y14800" s="62"/>
      <c r="Z14800" s="105"/>
    </row>
    <row r="14801" spans="23:26" x14ac:dyDescent="0.25">
      <c r="W14801" s="104"/>
      <c r="X14801" s="199"/>
      <c r="Y14801" s="62"/>
      <c r="Z14801" s="105"/>
    </row>
    <row r="14802" spans="23:26" x14ac:dyDescent="0.25">
      <c r="W14802" s="104"/>
      <c r="X14802" s="199"/>
      <c r="Y14802" s="62"/>
      <c r="Z14802" s="105"/>
    </row>
    <row r="14803" spans="23:26" x14ac:dyDescent="0.25">
      <c r="W14803" s="104"/>
      <c r="X14803" s="199"/>
      <c r="Y14803" s="62"/>
      <c r="Z14803" s="105"/>
    </row>
    <row r="14804" spans="23:26" x14ac:dyDescent="0.25">
      <c r="W14804" s="104"/>
      <c r="X14804" s="199"/>
      <c r="Y14804" s="62"/>
      <c r="Z14804" s="105"/>
    </row>
    <row r="14805" spans="23:26" x14ac:dyDescent="0.25">
      <c r="W14805" s="104"/>
      <c r="X14805" s="199"/>
      <c r="Y14805" s="62"/>
      <c r="Z14805" s="105"/>
    </row>
    <row r="14806" spans="23:26" x14ac:dyDescent="0.25">
      <c r="W14806" s="104"/>
      <c r="X14806" s="199"/>
      <c r="Y14806" s="62"/>
      <c r="Z14806" s="105"/>
    </row>
    <row r="14807" spans="23:26" x14ac:dyDescent="0.25">
      <c r="W14807" s="104"/>
      <c r="X14807" s="199"/>
      <c r="Y14807" s="62"/>
      <c r="Z14807" s="105"/>
    </row>
    <row r="14808" spans="23:26" x14ac:dyDescent="0.25">
      <c r="W14808" s="104"/>
      <c r="X14808" s="199"/>
      <c r="Y14808" s="62"/>
      <c r="Z14808" s="105"/>
    </row>
    <row r="14809" spans="23:26" x14ac:dyDescent="0.25">
      <c r="W14809" s="104"/>
      <c r="X14809" s="199"/>
      <c r="Y14809" s="62"/>
      <c r="Z14809" s="105"/>
    </row>
    <row r="14810" spans="23:26" x14ac:dyDescent="0.25">
      <c r="W14810" s="104"/>
      <c r="X14810" s="199"/>
      <c r="Y14810" s="62"/>
      <c r="Z14810" s="105"/>
    </row>
    <row r="14811" spans="23:26" x14ac:dyDescent="0.25">
      <c r="W14811" s="104"/>
      <c r="X14811" s="199"/>
      <c r="Y14811" s="62"/>
      <c r="Z14811" s="105"/>
    </row>
    <row r="14812" spans="23:26" x14ac:dyDescent="0.25">
      <c r="W14812" s="104"/>
      <c r="X14812" s="199"/>
      <c r="Y14812" s="62"/>
      <c r="Z14812" s="105"/>
    </row>
    <row r="14813" spans="23:26" x14ac:dyDescent="0.25">
      <c r="W14813" s="104"/>
      <c r="X14813" s="199"/>
      <c r="Y14813" s="62"/>
      <c r="Z14813" s="105"/>
    </row>
    <row r="14814" spans="23:26" x14ac:dyDescent="0.25">
      <c r="W14814" s="104"/>
      <c r="X14814" s="199"/>
      <c r="Y14814" s="62"/>
      <c r="Z14814" s="105"/>
    </row>
    <row r="14815" spans="23:26" x14ac:dyDescent="0.25">
      <c r="W14815" s="104"/>
      <c r="X14815" s="199"/>
      <c r="Y14815" s="62"/>
      <c r="Z14815" s="105"/>
    </row>
    <row r="14816" spans="23:26" x14ac:dyDescent="0.25">
      <c r="W14816" s="104"/>
      <c r="X14816" s="199"/>
      <c r="Y14816" s="62"/>
      <c r="Z14816" s="105"/>
    </row>
    <row r="14817" spans="23:26" x14ac:dyDescent="0.25">
      <c r="W14817" s="104"/>
      <c r="X14817" s="199"/>
      <c r="Y14817" s="62"/>
      <c r="Z14817" s="105"/>
    </row>
    <row r="14818" spans="23:26" x14ac:dyDescent="0.25">
      <c r="W14818" s="104"/>
      <c r="X14818" s="199"/>
      <c r="Y14818" s="62"/>
      <c r="Z14818" s="105"/>
    </row>
    <row r="14819" spans="23:26" x14ac:dyDescent="0.25">
      <c r="W14819" s="104"/>
      <c r="X14819" s="199"/>
      <c r="Y14819" s="62"/>
      <c r="Z14819" s="105"/>
    </row>
    <row r="14820" spans="23:26" x14ac:dyDescent="0.25">
      <c r="W14820" s="104"/>
      <c r="X14820" s="199"/>
      <c r="Y14820" s="62"/>
      <c r="Z14820" s="105"/>
    </row>
    <row r="14821" spans="23:26" x14ac:dyDescent="0.25">
      <c r="W14821" s="104"/>
      <c r="X14821" s="199"/>
      <c r="Y14821" s="62"/>
      <c r="Z14821" s="105"/>
    </row>
    <row r="14822" spans="23:26" x14ac:dyDescent="0.25">
      <c r="W14822" s="104"/>
      <c r="X14822" s="199"/>
      <c r="Y14822" s="62"/>
      <c r="Z14822" s="105"/>
    </row>
    <row r="14823" spans="23:26" x14ac:dyDescent="0.25">
      <c r="W14823" s="104"/>
      <c r="X14823" s="199"/>
      <c r="Y14823" s="62"/>
      <c r="Z14823" s="105"/>
    </row>
    <row r="14824" spans="23:26" x14ac:dyDescent="0.25">
      <c r="W14824" s="104"/>
      <c r="X14824" s="199"/>
      <c r="Y14824" s="62"/>
      <c r="Z14824" s="105"/>
    </row>
    <row r="14825" spans="23:26" x14ac:dyDescent="0.25">
      <c r="W14825" s="104"/>
      <c r="X14825" s="199"/>
      <c r="Y14825" s="62"/>
      <c r="Z14825" s="105"/>
    </row>
    <row r="14826" spans="23:26" x14ac:dyDescent="0.25">
      <c r="W14826" s="104"/>
      <c r="X14826" s="199"/>
      <c r="Y14826" s="62"/>
      <c r="Z14826" s="105"/>
    </row>
    <row r="14827" spans="23:26" x14ac:dyDescent="0.25">
      <c r="W14827" s="104"/>
      <c r="X14827" s="199"/>
      <c r="Y14827" s="62"/>
      <c r="Z14827" s="105"/>
    </row>
    <row r="14828" spans="23:26" x14ac:dyDescent="0.25">
      <c r="W14828" s="104"/>
      <c r="X14828" s="199"/>
      <c r="Y14828" s="62"/>
      <c r="Z14828" s="105"/>
    </row>
    <row r="14829" spans="23:26" x14ac:dyDescent="0.25">
      <c r="W14829" s="104"/>
      <c r="X14829" s="199"/>
      <c r="Y14829" s="62"/>
      <c r="Z14829" s="105"/>
    </row>
    <row r="14830" spans="23:26" x14ac:dyDescent="0.25">
      <c r="W14830" s="104"/>
      <c r="X14830" s="199"/>
      <c r="Y14830" s="62"/>
      <c r="Z14830" s="105"/>
    </row>
    <row r="14831" spans="23:26" x14ac:dyDescent="0.25">
      <c r="W14831" s="104"/>
      <c r="X14831" s="199"/>
      <c r="Y14831" s="62"/>
      <c r="Z14831" s="105"/>
    </row>
    <row r="14832" spans="23:26" x14ac:dyDescent="0.25">
      <c r="W14832" s="104"/>
      <c r="X14832" s="199"/>
      <c r="Y14832" s="62"/>
      <c r="Z14832" s="105"/>
    </row>
    <row r="14833" spans="23:26" x14ac:dyDescent="0.25">
      <c r="W14833" s="104"/>
      <c r="X14833" s="199"/>
      <c r="Y14833" s="62"/>
      <c r="Z14833" s="105"/>
    </row>
    <row r="14834" spans="23:26" x14ac:dyDescent="0.25">
      <c r="W14834" s="104"/>
      <c r="X14834" s="199"/>
      <c r="Y14834" s="62"/>
      <c r="Z14834" s="105"/>
    </row>
    <row r="14835" spans="23:26" x14ac:dyDescent="0.25">
      <c r="W14835" s="104"/>
      <c r="X14835" s="199"/>
      <c r="Y14835" s="62"/>
      <c r="Z14835" s="105"/>
    </row>
    <row r="14836" spans="23:26" x14ac:dyDescent="0.25">
      <c r="W14836" s="104"/>
      <c r="X14836" s="199"/>
      <c r="Y14836" s="62"/>
      <c r="Z14836" s="105"/>
    </row>
    <row r="14837" spans="23:26" x14ac:dyDescent="0.25">
      <c r="W14837" s="104"/>
      <c r="X14837" s="199"/>
      <c r="Y14837" s="62"/>
      <c r="Z14837" s="105"/>
    </row>
    <row r="14838" spans="23:26" x14ac:dyDescent="0.25">
      <c r="W14838" s="104"/>
      <c r="X14838" s="199"/>
      <c r="Y14838" s="62"/>
      <c r="Z14838" s="105"/>
    </row>
    <row r="14839" spans="23:26" x14ac:dyDescent="0.25">
      <c r="W14839" s="104"/>
      <c r="X14839" s="199"/>
      <c r="Y14839" s="62"/>
      <c r="Z14839" s="105"/>
    </row>
    <row r="14840" spans="23:26" x14ac:dyDescent="0.25">
      <c r="W14840" s="104"/>
      <c r="X14840" s="199"/>
      <c r="Y14840" s="62"/>
      <c r="Z14840" s="105"/>
    </row>
    <row r="14841" spans="23:26" x14ac:dyDescent="0.25">
      <c r="W14841" s="104"/>
      <c r="X14841" s="199"/>
      <c r="Y14841" s="62"/>
      <c r="Z14841" s="105"/>
    </row>
    <row r="14842" spans="23:26" x14ac:dyDescent="0.25">
      <c r="W14842" s="104"/>
      <c r="X14842" s="199"/>
      <c r="Y14842" s="62"/>
      <c r="Z14842" s="105"/>
    </row>
    <row r="14843" spans="23:26" x14ac:dyDescent="0.25">
      <c r="W14843" s="104"/>
      <c r="X14843" s="199"/>
      <c r="Y14843" s="62"/>
      <c r="Z14843" s="105"/>
    </row>
    <row r="14844" spans="23:26" x14ac:dyDescent="0.25">
      <c r="W14844" s="104"/>
      <c r="X14844" s="199"/>
      <c r="Y14844" s="62"/>
      <c r="Z14844" s="105"/>
    </row>
    <row r="14845" spans="23:26" x14ac:dyDescent="0.25">
      <c r="W14845" s="104"/>
      <c r="X14845" s="199"/>
      <c r="Y14845" s="62"/>
      <c r="Z14845" s="105"/>
    </row>
    <row r="14846" spans="23:26" x14ac:dyDescent="0.25">
      <c r="W14846" s="104"/>
      <c r="X14846" s="199"/>
      <c r="Y14846" s="62"/>
      <c r="Z14846" s="105"/>
    </row>
    <row r="14847" spans="23:26" x14ac:dyDescent="0.25">
      <c r="W14847" s="104"/>
      <c r="X14847" s="199"/>
      <c r="Y14847" s="62"/>
      <c r="Z14847" s="105"/>
    </row>
    <row r="14848" spans="23:26" x14ac:dyDescent="0.25">
      <c r="W14848" s="104"/>
      <c r="X14848" s="199"/>
      <c r="Y14848" s="62"/>
      <c r="Z14848" s="105"/>
    </row>
    <row r="14849" spans="23:26" x14ac:dyDescent="0.25">
      <c r="W14849" s="104"/>
      <c r="X14849" s="199"/>
      <c r="Y14849" s="62"/>
      <c r="Z14849" s="105"/>
    </row>
    <row r="14850" spans="23:26" x14ac:dyDescent="0.25">
      <c r="W14850" s="104"/>
      <c r="X14850" s="199"/>
      <c r="Y14850" s="62"/>
      <c r="Z14850" s="105"/>
    </row>
    <row r="14851" spans="23:26" x14ac:dyDescent="0.25">
      <c r="W14851" s="104"/>
      <c r="X14851" s="199"/>
      <c r="Y14851" s="62"/>
      <c r="Z14851" s="105"/>
    </row>
    <row r="14852" spans="23:26" x14ac:dyDescent="0.25">
      <c r="W14852" s="104"/>
      <c r="X14852" s="199"/>
      <c r="Y14852" s="62"/>
      <c r="Z14852" s="105"/>
    </row>
    <row r="14853" spans="23:26" x14ac:dyDescent="0.25">
      <c r="W14853" s="104"/>
      <c r="X14853" s="199"/>
      <c r="Y14853" s="62"/>
      <c r="Z14853" s="105"/>
    </row>
    <row r="14854" spans="23:26" x14ac:dyDescent="0.25">
      <c r="W14854" s="104"/>
      <c r="X14854" s="199"/>
      <c r="Y14854" s="62"/>
      <c r="Z14854" s="105"/>
    </row>
    <row r="14855" spans="23:26" x14ac:dyDescent="0.25">
      <c r="W14855" s="104"/>
      <c r="X14855" s="199"/>
      <c r="Y14855" s="62"/>
      <c r="Z14855" s="105"/>
    </row>
    <row r="14856" spans="23:26" x14ac:dyDescent="0.25">
      <c r="W14856" s="104"/>
      <c r="X14856" s="199"/>
      <c r="Y14856" s="62"/>
      <c r="Z14856" s="105"/>
    </row>
    <row r="14857" spans="23:26" x14ac:dyDescent="0.25">
      <c r="W14857" s="104"/>
      <c r="X14857" s="199"/>
      <c r="Y14857" s="62"/>
      <c r="Z14857" s="105"/>
    </row>
    <row r="14858" spans="23:26" x14ac:dyDescent="0.25">
      <c r="W14858" s="104"/>
      <c r="X14858" s="199"/>
      <c r="Y14858" s="62"/>
      <c r="Z14858" s="105"/>
    </row>
    <row r="14859" spans="23:26" x14ac:dyDescent="0.25">
      <c r="W14859" s="104"/>
      <c r="X14859" s="199"/>
      <c r="Y14859" s="62"/>
      <c r="Z14859" s="105"/>
    </row>
    <row r="14860" spans="23:26" x14ac:dyDescent="0.25">
      <c r="W14860" s="104"/>
      <c r="X14860" s="199"/>
      <c r="Y14860" s="62"/>
      <c r="Z14860" s="105"/>
    </row>
    <row r="14861" spans="23:26" x14ac:dyDescent="0.25">
      <c r="W14861" s="104"/>
      <c r="X14861" s="199"/>
      <c r="Y14861" s="62"/>
      <c r="Z14861" s="105"/>
    </row>
    <row r="14862" spans="23:26" x14ac:dyDescent="0.25">
      <c r="W14862" s="104"/>
      <c r="X14862" s="199"/>
      <c r="Y14862" s="62"/>
      <c r="Z14862" s="105"/>
    </row>
    <row r="14863" spans="23:26" x14ac:dyDescent="0.25">
      <c r="W14863" s="104"/>
      <c r="X14863" s="199"/>
      <c r="Y14863" s="62"/>
      <c r="Z14863" s="105"/>
    </row>
    <row r="14864" spans="23:26" x14ac:dyDescent="0.25">
      <c r="W14864" s="104"/>
      <c r="X14864" s="199"/>
      <c r="Y14864" s="62"/>
      <c r="Z14864" s="105"/>
    </row>
    <row r="14865" spans="23:26" x14ac:dyDescent="0.25">
      <c r="W14865" s="104"/>
      <c r="X14865" s="199"/>
      <c r="Y14865" s="62"/>
      <c r="Z14865" s="105"/>
    </row>
    <row r="14866" spans="23:26" x14ac:dyDescent="0.25">
      <c r="W14866" s="104"/>
      <c r="X14866" s="199"/>
      <c r="Y14866" s="62"/>
      <c r="Z14866" s="105"/>
    </row>
    <row r="14867" spans="23:26" x14ac:dyDescent="0.25">
      <c r="W14867" s="104"/>
      <c r="X14867" s="199"/>
      <c r="Y14867" s="62"/>
      <c r="Z14867" s="105"/>
    </row>
    <row r="14868" spans="23:26" x14ac:dyDescent="0.25">
      <c r="W14868" s="104"/>
      <c r="X14868" s="199"/>
      <c r="Y14868" s="62"/>
      <c r="Z14868" s="105"/>
    </row>
    <row r="14869" spans="23:26" x14ac:dyDescent="0.25">
      <c r="W14869" s="104"/>
      <c r="X14869" s="199"/>
      <c r="Y14869" s="62"/>
      <c r="Z14869" s="105"/>
    </row>
    <row r="14870" spans="23:26" x14ac:dyDescent="0.25">
      <c r="W14870" s="104"/>
      <c r="X14870" s="199"/>
      <c r="Y14870" s="62"/>
      <c r="Z14870" s="105"/>
    </row>
    <row r="14871" spans="23:26" x14ac:dyDescent="0.25">
      <c r="W14871" s="104"/>
      <c r="X14871" s="199"/>
      <c r="Y14871" s="62"/>
      <c r="Z14871" s="105"/>
    </row>
    <row r="14872" spans="23:26" x14ac:dyDescent="0.25">
      <c r="W14872" s="104"/>
      <c r="X14872" s="199"/>
      <c r="Y14872" s="62"/>
      <c r="Z14872" s="105"/>
    </row>
    <row r="14873" spans="23:26" x14ac:dyDescent="0.25">
      <c r="W14873" s="104"/>
      <c r="X14873" s="199"/>
      <c r="Y14873" s="62"/>
      <c r="Z14873" s="105"/>
    </row>
    <row r="14874" spans="23:26" x14ac:dyDescent="0.25">
      <c r="W14874" s="104"/>
      <c r="X14874" s="199"/>
      <c r="Y14874" s="62"/>
      <c r="Z14874" s="105"/>
    </row>
    <row r="14875" spans="23:26" x14ac:dyDescent="0.25">
      <c r="W14875" s="104"/>
      <c r="X14875" s="199"/>
      <c r="Y14875" s="62"/>
      <c r="Z14875" s="105"/>
    </row>
    <row r="14876" spans="23:26" x14ac:dyDescent="0.25">
      <c r="W14876" s="104"/>
      <c r="X14876" s="199"/>
      <c r="Y14876" s="62"/>
      <c r="Z14876" s="105"/>
    </row>
    <row r="14877" spans="23:26" x14ac:dyDescent="0.25">
      <c r="W14877" s="104"/>
      <c r="X14877" s="199"/>
      <c r="Y14877" s="62"/>
      <c r="Z14877" s="105"/>
    </row>
    <row r="14878" spans="23:26" x14ac:dyDescent="0.25">
      <c r="W14878" s="104"/>
      <c r="X14878" s="199"/>
      <c r="Y14878" s="62"/>
      <c r="Z14878" s="105"/>
    </row>
    <row r="14879" spans="23:26" x14ac:dyDescent="0.25">
      <c r="W14879" s="104"/>
      <c r="X14879" s="199"/>
      <c r="Y14879" s="62"/>
      <c r="Z14879" s="105"/>
    </row>
    <row r="14880" spans="23:26" x14ac:dyDescent="0.25">
      <c r="W14880" s="104"/>
      <c r="X14880" s="199"/>
      <c r="Y14880" s="62"/>
      <c r="Z14880" s="105"/>
    </row>
    <row r="14881" spans="23:26" x14ac:dyDescent="0.25">
      <c r="W14881" s="104"/>
      <c r="X14881" s="199"/>
      <c r="Y14881" s="62"/>
      <c r="Z14881" s="105"/>
    </row>
    <row r="14882" spans="23:26" x14ac:dyDescent="0.25">
      <c r="W14882" s="104"/>
      <c r="X14882" s="199"/>
      <c r="Y14882" s="62"/>
      <c r="Z14882" s="105"/>
    </row>
    <row r="14883" spans="23:26" x14ac:dyDescent="0.25">
      <c r="W14883" s="104"/>
      <c r="X14883" s="199"/>
      <c r="Y14883" s="62"/>
      <c r="Z14883" s="105"/>
    </row>
    <row r="14884" spans="23:26" x14ac:dyDescent="0.25">
      <c r="W14884" s="104"/>
      <c r="X14884" s="199"/>
      <c r="Y14884" s="62"/>
      <c r="Z14884" s="105"/>
    </row>
    <row r="14885" spans="23:26" x14ac:dyDescent="0.25">
      <c r="W14885" s="104"/>
      <c r="X14885" s="199"/>
      <c r="Y14885" s="62"/>
      <c r="Z14885" s="105"/>
    </row>
    <row r="14886" spans="23:26" x14ac:dyDescent="0.25">
      <c r="W14886" s="104"/>
      <c r="X14886" s="199"/>
      <c r="Y14886" s="62"/>
      <c r="Z14886" s="105"/>
    </row>
    <row r="14887" spans="23:26" x14ac:dyDescent="0.25">
      <c r="W14887" s="104"/>
      <c r="X14887" s="199"/>
      <c r="Y14887" s="62"/>
      <c r="Z14887" s="105"/>
    </row>
    <row r="14888" spans="23:26" x14ac:dyDescent="0.25">
      <c r="W14888" s="104"/>
      <c r="X14888" s="199"/>
      <c r="Y14888" s="62"/>
      <c r="Z14888" s="105"/>
    </row>
    <row r="14889" spans="23:26" x14ac:dyDescent="0.25">
      <c r="W14889" s="104"/>
      <c r="X14889" s="199"/>
      <c r="Y14889" s="62"/>
      <c r="Z14889" s="105"/>
    </row>
    <row r="14890" spans="23:26" x14ac:dyDescent="0.25">
      <c r="W14890" s="104"/>
      <c r="X14890" s="199"/>
      <c r="Y14890" s="62"/>
      <c r="Z14890" s="105"/>
    </row>
    <row r="14891" spans="23:26" x14ac:dyDescent="0.25">
      <c r="W14891" s="104"/>
      <c r="X14891" s="199"/>
      <c r="Y14891" s="62"/>
      <c r="Z14891" s="105"/>
    </row>
    <row r="14892" spans="23:26" x14ac:dyDescent="0.25">
      <c r="W14892" s="104"/>
      <c r="X14892" s="199"/>
      <c r="Y14892" s="62"/>
      <c r="Z14892" s="105"/>
    </row>
    <row r="14893" spans="23:26" x14ac:dyDescent="0.25">
      <c r="W14893" s="104"/>
      <c r="X14893" s="199"/>
      <c r="Y14893" s="62"/>
      <c r="Z14893" s="105"/>
    </row>
    <row r="14894" spans="23:26" x14ac:dyDescent="0.25">
      <c r="W14894" s="104"/>
      <c r="X14894" s="199"/>
      <c r="Y14894" s="62"/>
      <c r="Z14894" s="105"/>
    </row>
    <row r="14895" spans="23:26" x14ac:dyDescent="0.25">
      <c r="W14895" s="104"/>
      <c r="X14895" s="199"/>
      <c r="Y14895" s="62"/>
      <c r="Z14895" s="105"/>
    </row>
    <row r="14896" spans="23:26" x14ac:dyDescent="0.25">
      <c r="W14896" s="104"/>
      <c r="X14896" s="199"/>
      <c r="Y14896" s="62"/>
      <c r="Z14896" s="105"/>
    </row>
    <row r="14897" spans="23:26" x14ac:dyDescent="0.25">
      <c r="W14897" s="104"/>
      <c r="X14897" s="199"/>
      <c r="Y14897" s="62"/>
      <c r="Z14897" s="105"/>
    </row>
    <row r="14898" spans="23:26" x14ac:dyDescent="0.25">
      <c r="W14898" s="104"/>
      <c r="X14898" s="199"/>
      <c r="Y14898" s="62"/>
      <c r="Z14898" s="105"/>
    </row>
    <row r="14899" spans="23:26" x14ac:dyDescent="0.25">
      <c r="W14899" s="104"/>
      <c r="X14899" s="199"/>
      <c r="Y14899" s="62"/>
      <c r="Z14899" s="105"/>
    </row>
    <row r="14900" spans="23:26" x14ac:dyDescent="0.25">
      <c r="W14900" s="104"/>
      <c r="X14900" s="199"/>
      <c r="Y14900" s="62"/>
      <c r="Z14900" s="105"/>
    </row>
    <row r="14901" spans="23:26" x14ac:dyDescent="0.25">
      <c r="W14901" s="104"/>
      <c r="X14901" s="199"/>
      <c r="Y14901" s="62"/>
      <c r="Z14901" s="105"/>
    </row>
    <row r="14902" spans="23:26" x14ac:dyDescent="0.25">
      <c r="W14902" s="104"/>
      <c r="X14902" s="199"/>
      <c r="Y14902" s="62"/>
      <c r="Z14902" s="105"/>
    </row>
    <row r="14903" spans="23:26" x14ac:dyDescent="0.25">
      <c r="W14903" s="104"/>
      <c r="X14903" s="199"/>
      <c r="Y14903" s="62"/>
      <c r="Z14903" s="105"/>
    </row>
    <row r="14904" spans="23:26" x14ac:dyDescent="0.25">
      <c r="W14904" s="104"/>
      <c r="X14904" s="199"/>
      <c r="Y14904" s="62"/>
      <c r="Z14904" s="105"/>
    </row>
    <row r="14905" spans="23:26" x14ac:dyDescent="0.25">
      <c r="W14905" s="104"/>
      <c r="X14905" s="199"/>
      <c r="Y14905" s="62"/>
      <c r="Z14905" s="105"/>
    </row>
    <row r="14906" spans="23:26" x14ac:dyDescent="0.25">
      <c r="W14906" s="104"/>
      <c r="X14906" s="199"/>
      <c r="Y14906" s="62"/>
      <c r="Z14906" s="105"/>
    </row>
    <row r="14907" spans="23:26" x14ac:dyDescent="0.25">
      <c r="W14907" s="104"/>
      <c r="X14907" s="199"/>
      <c r="Y14907" s="62"/>
      <c r="Z14907" s="105"/>
    </row>
    <row r="14908" spans="23:26" x14ac:dyDescent="0.25">
      <c r="W14908" s="104"/>
      <c r="X14908" s="199"/>
      <c r="Y14908" s="62"/>
      <c r="Z14908" s="105"/>
    </row>
    <row r="14909" spans="23:26" x14ac:dyDescent="0.25">
      <c r="W14909" s="104"/>
      <c r="X14909" s="199"/>
      <c r="Y14909" s="62"/>
      <c r="Z14909" s="105"/>
    </row>
    <row r="14910" spans="23:26" x14ac:dyDescent="0.25">
      <c r="W14910" s="104"/>
      <c r="X14910" s="199"/>
      <c r="Y14910" s="62"/>
      <c r="Z14910" s="105"/>
    </row>
    <row r="14911" spans="23:26" x14ac:dyDescent="0.25">
      <c r="W14911" s="104"/>
      <c r="X14911" s="199"/>
      <c r="Y14911" s="62"/>
      <c r="Z14911" s="105"/>
    </row>
    <row r="14912" spans="23:26" x14ac:dyDescent="0.25">
      <c r="W14912" s="104"/>
      <c r="X14912" s="199"/>
      <c r="Y14912" s="62"/>
      <c r="Z14912" s="105"/>
    </row>
    <row r="14913" spans="23:26" x14ac:dyDescent="0.25">
      <c r="W14913" s="104"/>
      <c r="X14913" s="199"/>
      <c r="Y14913" s="62"/>
      <c r="Z14913" s="105"/>
    </row>
    <row r="14914" spans="23:26" x14ac:dyDescent="0.25">
      <c r="W14914" s="104"/>
      <c r="X14914" s="199"/>
      <c r="Y14914" s="62"/>
      <c r="Z14914" s="105"/>
    </row>
    <row r="14915" spans="23:26" x14ac:dyDescent="0.25">
      <c r="W14915" s="104"/>
      <c r="X14915" s="199"/>
      <c r="Y14915" s="62"/>
      <c r="Z14915" s="105"/>
    </row>
    <row r="14916" spans="23:26" x14ac:dyDescent="0.25">
      <c r="W14916" s="104"/>
      <c r="X14916" s="199"/>
      <c r="Y14916" s="62"/>
      <c r="Z14916" s="105"/>
    </row>
    <row r="14917" spans="23:26" x14ac:dyDescent="0.25">
      <c r="W14917" s="104"/>
      <c r="X14917" s="199"/>
      <c r="Y14917" s="62"/>
      <c r="Z14917" s="105"/>
    </row>
    <row r="14918" spans="23:26" x14ac:dyDescent="0.25">
      <c r="W14918" s="104"/>
      <c r="X14918" s="199"/>
      <c r="Y14918" s="62"/>
      <c r="Z14918" s="105"/>
    </row>
    <row r="14919" spans="23:26" x14ac:dyDescent="0.25">
      <c r="W14919" s="104"/>
      <c r="X14919" s="199"/>
      <c r="Y14919" s="62"/>
      <c r="Z14919" s="105"/>
    </row>
    <row r="14920" spans="23:26" x14ac:dyDescent="0.25">
      <c r="W14920" s="104"/>
      <c r="X14920" s="199"/>
      <c r="Y14920" s="62"/>
      <c r="Z14920" s="105"/>
    </row>
    <row r="14921" spans="23:26" x14ac:dyDescent="0.25">
      <c r="W14921" s="104"/>
      <c r="X14921" s="199"/>
      <c r="Y14921" s="62"/>
      <c r="Z14921" s="105"/>
    </row>
    <row r="14922" spans="23:26" x14ac:dyDescent="0.25">
      <c r="W14922" s="104"/>
      <c r="X14922" s="199"/>
      <c r="Y14922" s="62"/>
      <c r="Z14922" s="105"/>
    </row>
    <row r="14923" spans="23:26" x14ac:dyDescent="0.25">
      <c r="W14923" s="104"/>
      <c r="X14923" s="199"/>
      <c r="Y14923" s="62"/>
      <c r="Z14923" s="105"/>
    </row>
    <row r="14924" spans="23:26" x14ac:dyDescent="0.25">
      <c r="W14924" s="104"/>
      <c r="X14924" s="199"/>
      <c r="Y14924" s="62"/>
      <c r="Z14924" s="105"/>
    </row>
    <row r="14925" spans="23:26" x14ac:dyDescent="0.25">
      <c r="W14925" s="104"/>
      <c r="X14925" s="199"/>
      <c r="Y14925" s="62"/>
      <c r="Z14925" s="105"/>
    </row>
    <row r="14926" spans="23:26" x14ac:dyDescent="0.25">
      <c r="W14926" s="104"/>
      <c r="X14926" s="199"/>
      <c r="Y14926" s="62"/>
      <c r="Z14926" s="105"/>
    </row>
    <row r="14927" spans="23:26" x14ac:dyDescent="0.25">
      <c r="W14927" s="104"/>
      <c r="X14927" s="199"/>
      <c r="Y14927" s="62"/>
      <c r="Z14927" s="105"/>
    </row>
    <row r="14928" spans="23:26" x14ac:dyDescent="0.25">
      <c r="W14928" s="104"/>
      <c r="X14928" s="199"/>
      <c r="Y14928" s="62"/>
      <c r="Z14928" s="105"/>
    </row>
    <row r="14929" spans="23:26" x14ac:dyDescent="0.25">
      <c r="W14929" s="104"/>
      <c r="X14929" s="199"/>
      <c r="Y14929" s="62"/>
      <c r="Z14929" s="105"/>
    </row>
    <row r="14930" spans="23:26" x14ac:dyDescent="0.25">
      <c r="W14930" s="104"/>
      <c r="X14930" s="199"/>
      <c r="Y14930" s="62"/>
      <c r="Z14930" s="105"/>
    </row>
    <row r="14931" spans="23:26" x14ac:dyDescent="0.25">
      <c r="W14931" s="104"/>
      <c r="X14931" s="199"/>
      <c r="Y14931" s="62"/>
      <c r="Z14931" s="105"/>
    </row>
    <row r="14932" spans="23:26" x14ac:dyDescent="0.25">
      <c r="W14932" s="104"/>
      <c r="X14932" s="199"/>
      <c r="Y14932" s="62"/>
      <c r="Z14932" s="105"/>
    </row>
    <row r="14933" spans="23:26" x14ac:dyDescent="0.25">
      <c r="W14933" s="104"/>
      <c r="X14933" s="199"/>
      <c r="Y14933" s="62"/>
      <c r="Z14933" s="105"/>
    </row>
    <row r="14934" spans="23:26" x14ac:dyDescent="0.25">
      <c r="W14934" s="104"/>
      <c r="X14934" s="199"/>
      <c r="Y14934" s="62"/>
      <c r="Z14934" s="105"/>
    </row>
    <row r="14935" spans="23:26" x14ac:dyDescent="0.25">
      <c r="W14935" s="104"/>
      <c r="X14935" s="199"/>
      <c r="Y14935" s="62"/>
      <c r="Z14935" s="105"/>
    </row>
    <row r="14936" spans="23:26" x14ac:dyDescent="0.25">
      <c r="W14936" s="104"/>
      <c r="X14936" s="199"/>
      <c r="Y14936" s="62"/>
      <c r="Z14936" s="105"/>
    </row>
    <row r="14937" spans="23:26" x14ac:dyDescent="0.25">
      <c r="W14937" s="104"/>
      <c r="X14937" s="199"/>
      <c r="Y14937" s="62"/>
      <c r="Z14937" s="105"/>
    </row>
    <row r="14938" spans="23:26" x14ac:dyDescent="0.25">
      <c r="W14938" s="104"/>
      <c r="X14938" s="199"/>
      <c r="Y14938" s="62"/>
      <c r="Z14938" s="105"/>
    </row>
    <row r="14939" spans="23:26" x14ac:dyDescent="0.25">
      <c r="W14939" s="104"/>
      <c r="X14939" s="199"/>
      <c r="Y14939" s="62"/>
      <c r="Z14939" s="105"/>
    </row>
    <row r="14940" spans="23:26" x14ac:dyDescent="0.25">
      <c r="W14940" s="104"/>
      <c r="X14940" s="199"/>
      <c r="Y14940" s="62"/>
      <c r="Z14940" s="105"/>
    </row>
    <row r="14941" spans="23:26" x14ac:dyDescent="0.25">
      <c r="W14941" s="104"/>
      <c r="X14941" s="199"/>
      <c r="Y14941" s="62"/>
      <c r="Z14941" s="105"/>
    </row>
    <row r="14942" spans="23:26" x14ac:dyDescent="0.25">
      <c r="W14942" s="104"/>
      <c r="X14942" s="199"/>
      <c r="Y14942" s="62"/>
      <c r="Z14942" s="105"/>
    </row>
    <row r="14943" spans="23:26" x14ac:dyDescent="0.25">
      <c r="W14943" s="104"/>
      <c r="X14943" s="199"/>
      <c r="Y14943" s="62"/>
      <c r="Z14943" s="105"/>
    </row>
    <row r="14944" spans="23:26" x14ac:dyDescent="0.25">
      <c r="W14944" s="104"/>
      <c r="X14944" s="199"/>
      <c r="Y14944" s="62"/>
      <c r="Z14944" s="105"/>
    </row>
    <row r="14945" spans="23:26" x14ac:dyDescent="0.25">
      <c r="W14945" s="104"/>
      <c r="X14945" s="199"/>
      <c r="Y14945" s="62"/>
      <c r="Z14945" s="105"/>
    </row>
    <row r="14946" spans="23:26" x14ac:dyDescent="0.25">
      <c r="W14946" s="104"/>
      <c r="X14946" s="199"/>
      <c r="Y14946" s="62"/>
      <c r="Z14946" s="105"/>
    </row>
    <row r="14947" spans="23:26" x14ac:dyDescent="0.25">
      <c r="W14947" s="104"/>
      <c r="X14947" s="199"/>
      <c r="Y14947" s="62"/>
      <c r="Z14947" s="105"/>
    </row>
    <row r="14948" spans="23:26" x14ac:dyDescent="0.25">
      <c r="W14948" s="104"/>
      <c r="X14948" s="199"/>
      <c r="Y14948" s="62"/>
      <c r="Z14948" s="105"/>
    </row>
    <row r="14949" spans="23:26" x14ac:dyDescent="0.25">
      <c r="W14949" s="104"/>
      <c r="X14949" s="199"/>
      <c r="Y14949" s="62"/>
      <c r="Z14949" s="105"/>
    </row>
    <row r="14950" spans="23:26" x14ac:dyDescent="0.25">
      <c r="W14950" s="104"/>
      <c r="X14950" s="199"/>
      <c r="Y14950" s="62"/>
      <c r="Z14950" s="105"/>
    </row>
    <row r="14951" spans="23:26" x14ac:dyDescent="0.25">
      <c r="W14951" s="104"/>
      <c r="X14951" s="199"/>
      <c r="Y14951" s="62"/>
      <c r="Z14951" s="105"/>
    </row>
    <row r="14952" spans="23:26" x14ac:dyDescent="0.25">
      <c r="W14952" s="104"/>
      <c r="X14952" s="199"/>
      <c r="Y14952" s="62"/>
      <c r="Z14952" s="105"/>
    </row>
    <row r="14953" spans="23:26" x14ac:dyDescent="0.25">
      <c r="W14953" s="104"/>
      <c r="X14953" s="199"/>
      <c r="Y14953" s="62"/>
      <c r="Z14953" s="105"/>
    </row>
    <row r="14954" spans="23:26" x14ac:dyDescent="0.25">
      <c r="W14954" s="104"/>
      <c r="X14954" s="199"/>
      <c r="Y14954" s="62"/>
      <c r="Z14954" s="105"/>
    </row>
    <row r="14955" spans="23:26" x14ac:dyDescent="0.25">
      <c r="W14955" s="104"/>
      <c r="X14955" s="199"/>
      <c r="Y14955" s="62"/>
      <c r="Z14955" s="105"/>
    </row>
    <row r="14956" spans="23:26" x14ac:dyDescent="0.25">
      <c r="W14956" s="104"/>
      <c r="X14956" s="199"/>
      <c r="Y14956" s="62"/>
      <c r="Z14956" s="105"/>
    </row>
    <row r="14957" spans="23:26" x14ac:dyDescent="0.25">
      <c r="W14957" s="104"/>
      <c r="X14957" s="199"/>
      <c r="Y14957" s="62"/>
      <c r="Z14957" s="105"/>
    </row>
    <row r="14958" spans="23:26" x14ac:dyDescent="0.25">
      <c r="W14958" s="104"/>
      <c r="X14958" s="199"/>
      <c r="Y14958" s="62"/>
      <c r="Z14958" s="105"/>
    </row>
    <row r="14959" spans="23:26" x14ac:dyDescent="0.25">
      <c r="W14959" s="104"/>
      <c r="X14959" s="199"/>
      <c r="Y14959" s="62"/>
      <c r="Z14959" s="105"/>
    </row>
    <row r="14960" spans="23:26" x14ac:dyDescent="0.25">
      <c r="W14960" s="104"/>
      <c r="X14960" s="199"/>
      <c r="Y14960" s="62"/>
      <c r="Z14960" s="105"/>
    </row>
    <row r="14961" spans="23:26" x14ac:dyDescent="0.25">
      <c r="W14961" s="104"/>
      <c r="X14961" s="199"/>
      <c r="Y14961" s="62"/>
      <c r="Z14961" s="105"/>
    </row>
    <row r="14962" spans="23:26" x14ac:dyDescent="0.25">
      <c r="W14962" s="104"/>
      <c r="X14962" s="199"/>
      <c r="Y14962" s="62"/>
      <c r="Z14962" s="105"/>
    </row>
    <row r="14963" spans="23:26" x14ac:dyDescent="0.25">
      <c r="W14963" s="104"/>
      <c r="X14963" s="199"/>
      <c r="Y14963" s="62"/>
      <c r="Z14963" s="105"/>
    </row>
    <row r="14964" spans="23:26" x14ac:dyDescent="0.25">
      <c r="W14964" s="104"/>
      <c r="X14964" s="199"/>
      <c r="Y14964" s="62"/>
      <c r="Z14964" s="105"/>
    </row>
    <row r="14965" spans="23:26" x14ac:dyDescent="0.25">
      <c r="W14965" s="104"/>
      <c r="X14965" s="199"/>
      <c r="Y14965" s="62"/>
      <c r="Z14965" s="105"/>
    </row>
    <row r="14966" spans="23:26" x14ac:dyDescent="0.25">
      <c r="W14966" s="104"/>
      <c r="X14966" s="199"/>
      <c r="Y14966" s="62"/>
      <c r="Z14966" s="105"/>
    </row>
    <row r="14967" spans="23:26" x14ac:dyDescent="0.25">
      <c r="W14967" s="104"/>
      <c r="X14967" s="199"/>
      <c r="Y14967" s="62"/>
      <c r="Z14967" s="105"/>
    </row>
    <row r="14968" spans="23:26" x14ac:dyDescent="0.25">
      <c r="W14968" s="104"/>
      <c r="X14968" s="199"/>
      <c r="Y14968" s="62"/>
      <c r="Z14968" s="105"/>
    </row>
    <row r="14969" spans="23:26" x14ac:dyDescent="0.25">
      <c r="W14969" s="104"/>
      <c r="X14969" s="199"/>
      <c r="Y14969" s="62"/>
      <c r="Z14969" s="105"/>
    </row>
    <row r="14970" spans="23:26" x14ac:dyDescent="0.25">
      <c r="W14970" s="104"/>
      <c r="X14970" s="199"/>
      <c r="Y14970" s="62"/>
      <c r="Z14970" s="105"/>
    </row>
    <row r="14971" spans="23:26" x14ac:dyDescent="0.25">
      <c r="W14971" s="104"/>
      <c r="X14971" s="199"/>
      <c r="Y14971" s="62"/>
      <c r="Z14971" s="105"/>
    </row>
    <row r="14972" spans="23:26" x14ac:dyDescent="0.25">
      <c r="W14972" s="104"/>
      <c r="X14972" s="199"/>
      <c r="Y14972" s="62"/>
      <c r="Z14972" s="105"/>
    </row>
    <row r="14973" spans="23:26" x14ac:dyDescent="0.25">
      <c r="W14973" s="104"/>
      <c r="X14973" s="199"/>
      <c r="Y14973" s="62"/>
      <c r="Z14973" s="105"/>
    </row>
    <row r="14974" spans="23:26" x14ac:dyDescent="0.25">
      <c r="W14974" s="104"/>
      <c r="X14974" s="199"/>
      <c r="Y14974" s="62"/>
      <c r="Z14974" s="105"/>
    </row>
    <row r="14975" spans="23:26" x14ac:dyDescent="0.25">
      <c r="W14975" s="104"/>
      <c r="X14975" s="199"/>
      <c r="Y14975" s="62"/>
      <c r="Z14975" s="105"/>
    </row>
    <row r="14976" spans="23:26" x14ac:dyDescent="0.25">
      <c r="W14976" s="104"/>
      <c r="X14976" s="199"/>
      <c r="Y14976" s="62"/>
      <c r="Z14976" s="105"/>
    </row>
    <row r="14977" spans="23:26" x14ac:dyDescent="0.25">
      <c r="W14977" s="104"/>
      <c r="X14977" s="199"/>
      <c r="Y14977" s="62"/>
      <c r="Z14977" s="105"/>
    </row>
    <row r="14978" spans="23:26" x14ac:dyDescent="0.25">
      <c r="W14978" s="104"/>
      <c r="X14978" s="199"/>
      <c r="Y14978" s="62"/>
      <c r="Z14978" s="105"/>
    </row>
    <row r="14979" spans="23:26" x14ac:dyDescent="0.25">
      <c r="W14979" s="104"/>
      <c r="X14979" s="199"/>
      <c r="Y14979" s="62"/>
      <c r="Z14979" s="105"/>
    </row>
    <row r="14980" spans="23:26" x14ac:dyDescent="0.25">
      <c r="W14980" s="104"/>
      <c r="X14980" s="199"/>
      <c r="Y14980" s="62"/>
      <c r="Z14980" s="105"/>
    </row>
    <row r="14981" spans="23:26" x14ac:dyDescent="0.25">
      <c r="W14981" s="104"/>
      <c r="X14981" s="199"/>
      <c r="Y14981" s="62"/>
      <c r="Z14981" s="105"/>
    </row>
    <row r="14982" spans="23:26" x14ac:dyDescent="0.25">
      <c r="W14982" s="104"/>
      <c r="X14982" s="199"/>
      <c r="Y14982" s="62"/>
      <c r="Z14982" s="105"/>
    </row>
    <row r="14983" spans="23:26" x14ac:dyDescent="0.25">
      <c r="W14983" s="104"/>
      <c r="X14983" s="199"/>
      <c r="Y14983" s="62"/>
      <c r="Z14983" s="105"/>
    </row>
    <row r="14984" spans="23:26" x14ac:dyDescent="0.25">
      <c r="W14984" s="104"/>
      <c r="X14984" s="199"/>
      <c r="Y14984" s="62"/>
      <c r="Z14984" s="105"/>
    </row>
    <row r="14985" spans="23:26" x14ac:dyDescent="0.25">
      <c r="W14985" s="104"/>
      <c r="X14985" s="199"/>
      <c r="Y14985" s="62"/>
      <c r="Z14985" s="105"/>
    </row>
    <row r="14986" spans="23:26" x14ac:dyDescent="0.25">
      <c r="W14986" s="104"/>
      <c r="X14986" s="199"/>
      <c r="Y14986" s="62"/>
      <c r="Z14986" s="105"/>
    </row>
    <row r="14987" spans="23:26" x14ac:dyDescent="0.25">
      <c r="W14987" s="104"/>
      <c r="X14987" s="199"/>
      <c r="Y14987" s="62"/>
      <c r="Z14987" s="105"/>
    </row>
    <row r="14988" spans="23:26" x14ac:dyDescent="0.25">
      <c r="W14988" s="104"/>
      <c r="X14988" s="199"/>
      <c r="Y14988" s="62"/>
      <c r="Z14988" s="105"/>
    </row>
    <row r="14989" spans="23:26" x14ac:dyDescent="0.25">
      <c r="W14989" s="104"/>
      <c r="X14989" s="199"/>
      <c r="Y14989" s="62"/>
      <c r="Z14989" s="105"/>
    </row>
    <row r="14990" spans="23:26" x14ac:dyDescent="0.25">
      <c r="W14990" s="104"/>
      <c r="X14990" s="199"/>
      <c r="Y14990" s="62"/>
      <c r="Z14990" s="105"/>
    </row>
    <row r="14991" spans="23:26" x14ac:dyDescent="0.25">
      <c r="W14991" s="104"/>
      <c r="X14991" s="199"/>
      <c r="Y14991" s="62"/>
      <c r="Z14991" s="105"/>
    </row>
    <row r="14992" spans="23:26" x14ac:dyDescent="0.25">
      <c r="W14992" s="104"/>
      <c r="X14992" s="199"/>
      <c r="Y14992" s="62"/>
      <c r="Z14992" s="105"/>
    </row>
    <row r="14993" spans="23:26" x14ac:dyDescent="0.25">
      <c r="W14993" s="104"/>
      <c r="X14993" s="199"/>
      <c r="Y14993" s="62"/>
      <c r="Z14993" s="105"/>
    </row>
    <row r="14994" spans="23:26" x14ac:dyDescent="0.25">
      <c r="W14994" s="104"/>
      <c r="X14994" s="199"/>
      <c r="Y14994" s="62"/>
      <c r="Z14994" s="105"/>
    </row>
    <row r="14995" spans="23:26" x14ac:dyDescent="0.25">
      <c r="W14995" s="104"/>
      <c r="X14995" s="199"/>
      <c r="Y14995" s="62"/>
      <c r="Z14995" s="105"/>
    </row>
    <row r="14996" spans="23:26" x14ac:dyDescent="0.25">
      <c r="W14996" s="104"/>
      <c r="X14996" s="199"/>
      <c r="Y14996" s="62"/>
      <c r="Z14996" s="105"/>
    </row>
    <row r="14997" spans="23:26" x14ac:dyDescent="0.25">
      <c r="W14997" s="104"/>
      <c r="X14997" s="199"/>
      <c r="Y14997" s="62"/>
      <c r="Z14997" s="105"/>
    </row>
    <row r="14998" spans="23:26" x14ac:dyDescent="0.25">
      <c r="W14998" s="104"/>
      <c r="X14998" s="199"/>
      <c r="Y14998" s="62"/>
      <c r="Z14998" s="105"/>
    </row>
    <row r="14999" spans="23:26" x14ac:dyDescent="0.25">
      <c r="W14999" s="104"/>
      <c r="X14999" s="199"/>
      <c r="Y14999" s="62"/>
      <c r="Z14999" s="105"/>
    </row>
    <row r="15000" spans="23:26" x14ac:dyDescent="0.25">
      <c r="W15000" s="104"/>
      <c r="X15000" s="199"/>
      <c r="Y15000" s="62"/>
      <c r="Z15000" s="105"/>
    </row>
    <row r="15001" spans="23:26" x14ac:dyDescent="0.25">
      <c r="W15001" s="104"/>
      <c r="X15001" s="199"/>
      <c r="Y15001" s="62"/>
      <c r="Z15001" s="105"/>
    </row>
    <row r="15002" spans="23:26" x14ac:dyDescent="0.25">
      <c r="W15002" s="104"/>
      <c r="X15002" s="199"/>
      <c r="Y15002" s="62"/>
      <c r="Z15002" s="105"/>
    </row>
    <row r="15003" spans="23:26" x14ac:dyDescent="0.25">
      <c r="W15003" s="104"/>
      <c r="X15003" s="199"/>
      <c r="Y15003" s="62"/>
      <c r="Z15003" s="105"/>
    </row>
    <row r="15004" spans="23:26" x14ac:dyDescent="0.25">
      <c r="W15004" s="104"/>
      <c r="X15004" s="199"/>
      <c r="Y15004" s="62"/>
      <c r="Z15004" s="105"/>
    </row>
    <row r="15005" spans="23:26" x14ac:dyDescent="0.25">
      <c r="W15005" s="104"/>
      <c r="X15005" s="199"/>
      <c r="Y15005" s="62"/>
      <c r="Z15005" s="105"/>
    </row>
    <row r="15006" spans="23:26" x14ac:dyDescent="0.25">
      <c r="W15006" s="104"/>
      <c r="X15006" s="199"/>
      <c r="Y15006" s="62"/>
      <c r="Z15006" s="105"/>
    </row>
    <row r="15007" spans="23:26" x14ac:dyDescent="0.25">
      <c r="W15007" s="104"/>
      <c r="X15007" s="199"/>
      <c r="Y15007" s="62"/>
      <c r="Z15007" s="105"/>
    </row>
    <row r="15008" spans="23:26" x14ac:dyDescent="0.25">
      <c r="W15008" s="104"/>
      <c r="X15008" s="199"/>
      <c r="Y15008" s="62"/>
      <c r="Z15008" s="105"/>
    </row>
    <row r="15009" spans="23:26" x14ac:dyDescent="0.25">
      <c r="W15009" s="104"/>
      <c r="X15009" s="199"/>
      <c r="Y15009" s="62"/>
      <c r="Z15009" s="105"/>
    </row>
    <row r="15010" spans="23:26" x14ac:dyDescent="0.25">
      <c r="W15010" s="104"/>
      <c r="X15010" s="199"/>
      <c r="Y15010" s="62"/>
      <c r="Z15010" s="105"/>
    </row>
    <row r="15011" spans="23:26" x14ac:dyDescent="0.25">
      <c r="W15011" s="104"/>
      <c r="X15011" s="199"/>
      <c r="Y15011" s="62"/>
      <c r="Z15011" s="105"/>
    </row>
    <row r="15012" spans="23:26" x14ac:dyDescent="0.25">
      <c r="W15012" s="104"/>
      <c r="X15012" s="199"/>
      <c r="Y15012" s="62"/>
      <c r="Z15012" s="105"/>
    </row>
    <row r="15013" spans="23:26" x14ac:dyDescent="0.25">
      <c r="W15013" s="104"/>
      <c r="X15013" s="199"/>
      <c r="Y15013" s="62"/>
      <c r="Z15013" s="105"/>
    </row>
    <row r="15014" spans="23:26" x14ac:dyDescent="0.25">
      <c r="W15014" s="104"/>
      <c r="X15014" s="199"/>
      <c r="Y15014" s="62"/>
      <c r="Z15014" s="105"/>
    </row>
    <row r="15015" spans="23:26" x14ac:dyDescent="0.25">
      <c r="W15015" s="104"/>
      <c r="X15015" s="199"/>
      <c r="Y15015" s="62"/>
      <c r="Z15015" s="105"/>
    </row>
    <row r="15016" spans="23:26" x14ac:dyDescent="0.25">
      <c r="W15016" s="104"/>
      <c r="X15016" s="199"/>
      <c r="Y15016" s="62"/>
      <c r="Z15016" s="105"/>
    </row>
    <row r="15017" spans="23:26" x14ac:dyDescent="0.25">
      <c r="W15017" s="104"/>
      <c r="X15017" s="199"/>
      <c r="Y15017" s="62"/>
      <c r="Z15017" s="105"/>
    </row>
    <row r="15018" spans="23:26" x14ac:dyDescent="0.25">
      <c r="W15018" s="104"/>
      <c r="X15018" s="199"/>
      <c r="Y15018" s="62"/>
      <c r="Z15018" s="105"/>
    </row>
    <row r="15019" spans="23:26" x14ac:dyDescent="0.25">
      <c r="W15019" s="104"/>
      <c r="X15019" s="199"/>
      <c r="Y15019" s="62"/>
      <c r="Z15019" s="105"/>
    </row>
    <row r="15020" spans="23:26" x14ac:dyDescent="0.25">
      <c r="W15020" s="104"/>
      <c r="X15020" s="199"/>
      <c r="Y15020" s="62"/>
      <c r="Z15020" s="105"/>
    </row>
    <row r="15021" spans="23:26" x14ac:dyDescent="0.25">
      <c r="W15021" s="104"/>
      <c r="X15021" s="199"/>
      <c r="Y15021" s="62"/>
      <c r="Z15021" s="105"/>
    </row>
    <row r="15022" spans="23:26" x14ac:dyDescent="0.25">
      <c r="W15022" s="104"/>
      <c r="X15022" s="199"/>
      <c r="Y15022" s="62"/>
      <c r="Z15022" s="105"/>
    </row>
    <row r="15023" spans="23:26" x14ac:dyDescent="0.25">
      <c r="W15023" s="104"/>
      <c r="X15023" s="199"/>
      <c r="Y15023" s="62"/>
      <c r="Z15023" s="105"/>
    </row>
    <row r="15024" spans="23:26" x14ac:dyDescent="0.25">
      <c r="W15024" s="104"/>
      <c r="X15024" s="199"/>
      <c r="Y15024" s="62"/>
      <c r="Z15024" s="105"/>
    </row>
    <row r="15025" spans="23:26" x14ac:dyDescent="0.25">
      <c r="W15025" s="104"/>
      <c r="X15025" s="199"/>
      <c r="Y15025" s="62"/>
      <c r="Z15025" s="105"/>
    </row>
    <row r="15026" spans="23:26" x14ac:dyDescent="0.25">
      <c r="W15026" s="104"/>
      <c r="X15026" s="199"/>
      <c r="Y15026" s="62"/>
      <c r="Z15026" s="105"/>
    </row>
    <row r="15027" spans="23:26" x14ac:dyDescent="0.25">
      <c r="W15027" s="104"/>
      <c r="X15027" s="199"/>
      <c r="Y15027" s="62"/>
      <c r="Z15027" s="105"/>
    </row>
    <row r="15028" spans="23:26" x14ac:dyDescent="0.25">
      <c r="W15028" s="104"/>
      <c r="X15028" s="199"/>
      <c r="Y15028" s="62"/>
      <c r="Z15028" s="105"/>
    </row>
    <row r="15029" spans="23:26" x14ac:dyDescent="0.25">
      <c r="W15029" s="104"/>
      <c r="X15029" s="199"/>
      <c r="Y15029" s="62"/>
      <c r="Z15029" s="105"/>
    </row>
    <row r="15030" spans="23:26" x14ac:dyDescent="0.25">
      <c r="W15030" s="104"/>
      <c r="X15030" s="199"/>
      <c r="Y15030" s="62"/>
      <c r="Z15030" s="105"/>
    </row>
    <row r="15031" spans="23:26" x14ac:dyDescent="0.25">
      <c r="W15031" s="104"/>
      <c r="X15031" s="199"/>
      <c r="Y15031" s="62"/>
      <c r="Z15031" s="105"/>
    </row>
    <row r="15032" spans="23:26" x14ac:dyDescent="0.25">
      <c r="W15032" s="104"/>
      <c r="X15032" s="199"/>
      <c r="Y15032" s="62"/>
      <c r="Z15032" s="105"/>
    </row>
    <row r="15033" spans="23:26" x14ac:dyDescent="0.25">
      <c r="W15033" s="104"/>
      <c r="X15033" s="199"/>
      <c r="Y15033" s="62"/>
      <c r="Z15033" s="105"/>
    </row>
    <row r="15034" spans="23:26" x14ac:dyDescent="0.25">
      <c r="W15034" s="104"/>
      <c r="X15034" s="199"/>
      <c r="Y15034" s="62"/>
      <c r="Z15034" s="105"/>
    </row>
    <row r="15035" spans="23:26" x14ac:dyDescent="0.25">
      <c r="W15035" s="104"/>
      <c r="X15035" s="199"/>
      <c r="Y15035" s="62"/>
      <c r="Z15035" s="105"/>
    </row>
    <row r="15036" spans="23:26" x14ac:dyDescent="0.25">
      <c r="W15036" s="104"/>
      <c r="X15036" s="199"/>
      <c r="Y15036" s="62"/>
      <c r="Z15036" s="105"/>
    </row>
    <row r="15037" spans="23:26" x14ac:dyDescent="0.25">
      <c r="W15037" s="104"/>
      <c r="X15037" s="199"/>
      <c r="Y15037" s="62"/>
      <c r="Z15037" s="105"/>
    </row>
    <row r="15038" spans="23:26" x14ac:dyDescent="0.25">
      <c r="W15038" s="104"/>
      <c r="X15038" s="199"/>
      <c r="Y15038" s="62"/>
      <c r="Z15038" s="105"/>
    </row>
    <row r="15039" spans="23:26" x14ac:dyDescent="0.25">
      <c r="W15039" s="104"/>
      <c r="X15039" s="199"/>
      <c r="Y15039" s="62"/>
      <c r="Z15039" s="105"/>
    </row>
    <row r="15040" spans="23:26" x14ac:dyDescent="0.25">
      <c r="W15040" s="104"/>
      <c r="X15040" s="199"/>
      <c r="Y15040" s="62"/>
      <c r="Z15040" s="105"/>
    </row>
    <row r="15041" spans="23:26" x14ac:dyDescent="0.25">
      <c r="W15041" s="104"/>
      <c r="X15041" s="199"/>
      <c r="Y15041" s="62"/>
      <c r="Z15041" s="105"/>
    </row>
    <row r="15042" spans="23:26" x14ac:dyDescent="0.25">
      <c r="W15042" s="104"/>
      <c r="X15042" s="199"/>
      <c r="Y15042" s="62"/>
      <c r="Z15042" s="105"/>
    </row>
    <row r="15043" spans="23:26" x14ac:dyDescent="0.25">
      <c r="W15043" s="104"/>
      <c r="X15043" s="199"/>
      <c r="Y15043" s="62"/>
      <c r="Z15043" s="105"/>
    </row>
    <row r="15044" spans="23:26" x14ac:dyDescent="0.25">
      <c r="W15044" s="104"/>
      <c r="X15044" s="199"/>
      <c r="Y15044" s="62"/>
      <c r="Z15044" s="105"/>
    </row>
    <row r="15045" spans="23:26" x14ac:dyDescent="0.25">
      <c r="W15045" s="104"/>
      <c r="X15045" s="199"/>
      <c r="Y15045" s="62"/>
      <c r="Z15045" s="105"/>
    </row>
    <row r="15046" spans="23:26" x14ac:dyDescent="0.25">
      <c r="W15046" s="104"/>
      <c r="X15046" s="199"/>
      <c r="Y15046" s="62"/>
      <c r="Z15046" s="105"/>
    </row>
    <row r="15047" spans="23:26" x14ac:dyDescent="0.25">
      <c r="W15047" s="104"/>
      <c r="X15047" s="199"/>
      <c r="Y15047" s="62"/>
      <c r="Z15047" s="105"/>
    </row>
    <row r="15048" spans="23:26" x14ac:dyDescent="0.25">
      <c r="W15048" s="104"/>
      <c r="X15048" s="199"/>
      <c r="Y15048" s="62"/>
      <c r="Z15048" s="105"/>
    </row>
    <row r="15049" spans="23:26" x14ac:dyDescent="0.25">
      <c r="W15049" s="104"/>
      <c r="X15049" s="199"/>
      <c r="Y15049" s="62"/>
      <c r="Z15049" s="105"/>
    </row>
    <row r="15050" spans="23:26" x14ac:dyDescent="0.25">
      <c r="W15050" s="104"/>
      <c r="X15050" s="199"/>
      <c r="Y15050" s="62"/>
      <c r="Z15050" s="105"/>
    </row>
    <row r="15051" spans="23:26" x14ac:dyDescent="0.25">
      <c r="W15051" s="104"/>
      <c r="X15051" s="199"/>
      <c r="Y15051" s="62"/>
      <c r="Z15051" s="105"/>
    </row>
    <row r="15052" spans="23:26" x14ac:dyDescent="0.25">
      <c r="W15052" s="104"/>
      <c r="X15052" s="199"/>
      <c r="Y15052" s="62"/>
      <c r="Z15052" s="105"/>
    </row>
    <row r="15053" spans="23:26" x14ac:dyDescent="0.25">
      <c r="W15053" s="104"/>
      <c r="X15053" s="199"/>
      <c r="Y15053" s="62"/>
      <c r="Z15053" s="105"/>
    </row>
    <row r="15054" spans="23:26" x14ac:dyDescent="0.25">
      <c r="W15054" s="104"/>
      <c r="X15054" s="199"/>
      <c r="Y15054" s="62"/>
      <c r="Z15054" s="105"/>
    </row>
    <row r="15055" spans="23:26" x14ac:dyDescent="0.25">
      <c r="W15055" s="104"/>
      <c r="X15055" s="199"/>
      <c r="Y15055" s="62"/>
      <c r="Z15055" s="105"/>
    </row>
    <row r="15056" spans="23:26" x14ac:dyDescent="0.25">
      <c r="W15056" s="104"/>
      <c r="X15056" s="199"/>
      <c r="Y15056" s="62"/>
      <c r="Z15056" s="105"/>
    </row>
    <row r="15057" spans="23:26" x14ac:dyDescent="0.25">
      <c r="W15057" s="104"/>
      <c r="X15057" s="199"/>
      <c r="Y15057" s="62"/>
      <c r="Z15057" s="105"/>
    </row>
    <row r="15058" spans="23:26" x14ac:dyDescent="0.25">
      <c r="W15058" s="104"/>
      <c r="X15058" s="199"/>
      <c r="Y15058" s="62"/>
      <c r="Z15058" s="105"/>
    </row>
    <row r="15059" spans="23:26" x14ac:dyDescent="0.25">
      <c r="W15059" s="104"/>
      <c r="X15059" s="199"/>
      <c r="Y15059" s="62"/>
      <c r="Z15059" s="105"/>
    </row>
    <row r="15060" spans="23:26" x14ac:dyDescent="0.25">
      <c r="W15060" s="104"/>
      <c r="X15060" s="199"/>
      <c r="Y15060" s="62"/>
      <c r="Z15060" s="105"/>
    </row>
    <row r="15061" spans="23:26" x14ac:dyDescent="0.25">
      <c r="W15061" s="104"/>
      <c r="X15061" s="199"/>
      <c r="Y15061" s="62"/>
      <c r="Z15061" s="105"/>
    </row>
    <row r="15062" spans="23:26" x14ac:dyDescent="0.25">
      <c r="W15062" s="104"/>
      <c r="X15062" s="199"/>
      <c r="Y15062" s="62"/>
      <c r="Z15062" s="105"/>
    </row>
    <row r="15063" spans="23:26" x14ac:dyDescent="0.25">
      <c r="W15063" s="104"/>
      <c r="X15063" s="199"/>
      <c r="Y15063" s="62"/>
      <c r="Z15063" s="105"/>
    </row>
    <row r="15064" spans="23:26" x14ac:dyDescent="0.25">
      <c r="W15064" s="104"/>
      <c r="X15064" s="199"/>
      <c r="Y15064" s="62"/>
      <c r="Z15064" s="105"/>
    </row>
    <row r="15065" spans="23:26" x14ac:dyDescent="0.25">
      <c r="W15065" s="104"/>
      <c r="X15065" s="199"/>
      <c r="Y15065" s="62"/>
      <c r="Z15065" s="105"/>
    </row>
    <row r="15066" spans="23:26" x14ac:dyDescent="0.25">
      <c r="W15066" s="104"/>
      <c r="X15066" s="199"/>
      <c r="Y15066" s="62"/>
      <c r="Z15066" s="105"/>
    </row>
    <row r="15067" spans="23:26" x14ac:dyDescent="0.25">
      <c r="W15067" s="104"/>
      <c r="X15067" s="199"/>
      <c r="Y15067" s="62"/>
      <c r="Z15067" s="105"/>
    </row>
    <row r="15068" spans="23:26" x14ac:dyDescent="0.25">
      <c r="W15068" s="104"/>
      <c r="X15068" s="199"/>
      <c r="Y15068" s="62"/>
      <c r="Z15068" s="105"/>
    </row>
    <row r="15069" spans="23:26" x14ac:dyDescent="0.25">
      <c r="W15069" s="104"/>
      <c r="X15069" s="199"/>
      <c r="Y15069" s="62"/>
      <c r="Z15069" s="105"/>
    </row>
    <row r="15070" spans="23:26" x14ac:dyDescent="0.25">
      <c r="W15070" s="104"/>
      <c r="X15070" s="199"/>
      <c r="Y15070" s="62"/>
      <c r="Z15070" s="105"/>
    </row>
    <row r="15071" spans="23:26" x14ac:dyDescent="0.25">
      <c r="W15071" s="104"/>
      <c r="X15071" s="199"/>
      <c r="Y15071" s="62"/>
      <c r="Z15071" s="105"/>
    </row>
    <row r="15072" spans="23:26" x14ac:dyDescent="0.25">
      <c r="W15072" s="104"/>
      <c r="X15072" s="199"/>
      <c r="Y15072" s="62"/>
      <c r="Z15072" s="105"/>
    </row>
    <row r="15073" spans="23:26" x14ac:dyDescent="0.25">
      <c r="W15073" s="104"/>
      <c r="X15073" s="199"/>
      <c r="Y15073" s="62"/>
      <c r="Z15073" s="105"/>
    </row>
    <row r="15074" spans="23:26" x14ac:dyDescent="0.25">
      <c r="W15074" s="104"/>
      <c r="X15074" s="199"/>
      <c r="Y15074" s="62"/>
      <c r="Z15074" s="105"/>
    </row>
    <row r="15075" spans="23:26" x14ac:dyDescent="0.25">
      <c r="W15075" s="104"/>
      <c r="X15075" s="199"/>
      <c r="Y15075" s="62"/>
      <c r="Z15075" s="105"/>
    </row>
    <row r="15076" spans="23:26" x14ac:dyDescent="0.25">
      <c r="W15076" s="104"/>
      <c r="X15076" s="199"/>
      <c r="Y15076" s="62"/>
      <c r="Z15076" s="105"/>
    </row>
    <row r="15077" spans="23:26" x14ac:dyDescent="0.25">
      <c r="W15077" s="104"/>
      <c r="X15077" s="199"/>
      <c r="Y15077" s="62"/>
      <c r="Z15077" s="105"/>
    </row>
    <row r="15078" spans="23:26" x14ac:dyDescent="0.25">
      <c r="W15078" s="104"/>
      <c r="X15078" s="199"/>
      <c r="Y15078" s="62"/>
      <c r="Z15078" s="105"/>
    </row>
    <row r="15079" spans="23:26" x14ac:dyDescent="0.25">
      <c r="W15079" s="104"/>
      <c r="X15079" s="199"/>
      <c r="Y15079" s="62"/>
      <c r="Z15079" s="105"/>
    </row>
    <row r="15080" spans="23:26" x14ac:dyDescent="0.25">
      <c r="W15080" s="104"/>
      <c r="X15080" s="199"/>
      <c r="Y15080" s="62"/>
      <c r="Z15080" s="105"/>
    </row>
    <row r="15081" spans="23:26" x14ac:dyDescent="0.25">
      <c r="W15081" s="104"/>
      <c r="X15081" s="199"/>
      <c r="Y15081" s="62"/>
      <c r="Z15081" s="105"/>
    </row>
    <row r="15082" spans="23:26" x14ac:dyDescent="0.25">
      <c r="W15082" s="104"/>
      <c r="X15082" s="199"/>
      <c r="Y15082" s="62"/>
      <c r="Z15082" s="105"/>
    </row>
    <row r="15083" spans="23:26" x14ac:dyDescent="0.25">
      <c r="W15083" s="104"/>
      <c r="X15083" s="199"/>
      <c r="Y15083" s="62"/>
      <c r="Z15083" s="105"/>
    </row>
    <row r="15084" spans="23:26" x14ac:dyDescent="0.25">
      <c r="W15084" s="104"/>
      <c r="X15084" s="199"/>
      <c r="Y15084" s="62"/>
      <c r="Z15084" s="105"/>
    </row>
    <row r="15085" spans="23:26" x14ac:dyDescent="0.25">
      <c r="W15085" s="104"/>
      <c r="X15085" s="199"/>
      <c r="Y15085" s="62"/>
      <c r="Z15085" s="105"/>
    </row>
    <row r="15086" spans="23:26" x14ac:dyDescent="0.25">
      <c r="W15086" s="104"/>
      <c r="X15086" s="199"/>
      <c r="Y15086" s="62"/>
      <c r="Z15086" s="105"/>
    </row>
    <row r="15087" spans="23:26" x14ac:dyDescent="0.25">
      <c r="W15087" s="104"/>
      <c r="X15087" s="199"/>
      <c r="Y15087" s="62"/>
      <c r="Z15087" s="105"/>
    </row>
    <row r="15088" spans="23:26" x14ac:dyDescent="0.25">
      <c r="W15088" s="104"/>
      <c r="X15088" s="199"/>
      <c r="Y15088" s="62"/>
      <c r="Z15088" s="105"/>
    </row>
    <row r="15089" spans="23:26" x14ac:dyDescent="0.25">
      <c r="W15089" s="104"/>
      <c r="X15089" s="199"/>
      <c r="Y15089" s="62"/>
      <c r="Z15089" s="105"/>
    </row>
    <row r="15090" spans="23:26" x14ac:dyDescent="0.25">
      <c r="W15090" s="104"/>
      <c r="X15090" s="199"/>
      <c r="Y15090" s="62"/>
      <c r="Z15090" s="105"/>
    </row>
    <row r="15091" spans="23:26" x14ac:dyDescent="0.25">
      <c r="W15091" s="104"/>
      <c r="X15091" s="199"/>
      <c r="Y15091" s="62"/>
      <c r="Z15091" s="105"/>
    </row>
    <row r="15092" spans="23:26" x14ac:dyDescent="0.25">
      <c r="W15092" s="104"/>
      <c r="X15092" s="199"/>
      <c r="Y15092" s="62"/>
      <c r="Z15092" s="105"/>
    </row>
    <row r="15093" spans="23:26" x14ac:dyDescent="0.25">
      <c r="W15093" s="104"/>
      <c r="X15093" s="199"/>
      <c r="Y15093" s="62"/>
      <c r="Z15093" s="105"/>
    </row>
    <row r="15094" spans="23:26" x14ac:dyDescent="0.25">
      <c r="W15094" s="104"/>
      <c r="X15094" s="199"/>
      <c r="Y15094" s="62"/>
      <c r="Z15094" s="105"/>
    </row>
    <row r="15095" spans="23:26" x14ac:dyDescent="0.25">
      <c r="W15095" s="104"/>
      <c r="X15095" s="199"/>
      <c r="Y15095" s="62"/>
      <c r="Z15095" s="105"/>
    </row>
    <row r="15096" spans="23:26" x14ac:dyDescent="0.25">
      <c r="W15096" s="104"/>
      <c r="X15096" s="199"/>
      <c r="Y15096" s="62"/>
      <c r="Z15096" s="105"/>
    </row>
    <row r="15097" spans="23:26" x14ac:dyDescent="0.25">
      <c r="W15097" s="104"/>
      <c r="X15097" s="199"/>
      <c r="Y15097" s="62"/>
      <c r="Z15097" s="105"/>
    </row>
    <row r="15098" spans="23:26" x14ac:dyDescent="0.25">
      <c r="W15098" s="104"/>
      <c r="X15098" s="199"/>
      <c r="Y15098" s="62"/>
      <c r="Z15098" s="105"/>
    </row>
    <row r="15099" spans="23:26" x14ac:dyDescent="0.25">
      <c r="W15099" s="104"/>
      <c r="X15099" s="199"/>
      <c r="Y15099" s="62"/>
      <c r="Z15099" s="105"/>
    </row>
    <row r="15100" spans="23:26" x14ac:dyDescent="0.25">
      <c r="W15100" s="104"/>
      <c r="X15100" s="199"/>
      <c r="Y15100" s="62"/>
      <c r="Z15100" s="105"/>
    </row>
    <row r="15101" spans="23:26" x14ac:dyDescent="0.25">
      <c r="W15101" s="104"/>
      <c r="X15101" s="199"/>
      <c r="Y15101" s="62"/>
      <c r="Z15101" s="105"/>
    </row>
    <row r="15102" spans="23:26" x14ac:dyDescent="0.25">
      <c r="W15102" s="104"/>
      <c r="X15102" s="199"/>
      <c r="Y15102" s="62"/>
      <c r="Z15102" s="105"/>
    </row>
    <row r="15103" spans="23:26" x14ac:dyDescent="0.25">
      <c r="W15103" s="104"/>
      <c r="X15103" s="199"/>
      <c r="Y15103" s="62"/>
      <c r="Z15103" s="105"/>
    </row>
    <row r="15104" spans="23:26" x14ac:dyDescent="0.25">
      <c r="W15104" s="104"/>
      <c r="X15104" s="199"/>
      <c r="Y15104" s="62"/>
      <c r="Z15104" s="105"/>
    </row>
    <row r="15105" spans="23:26" x14ac:dyDescent="0.25">
      <c r="W15105" s="104"/>
      <c r="X15105" s="199"/>
      <c r="Y15105" s="62"/>
      <c r="Z15105" s="105"/>
    </row>
    <row r="15106" spans="23:26" x14ac:dyDescent="0.25">
      <c r="W15106" s="104"/>
      <c r="X15106" s="199"/>
      <c r="Y15106" s="62"/>
      <c r="Z15106" s="105"/>
    </row>
    <row r="15107" spans="23:26" x14ac:dyDescent="0.25">
      <c r="W15107" s="104"/>
      <c r="X15107" s="199"/>
      <c r="Y15107" s="62"/>
      <c r="Z15107" s="105"/>
    </row>
    <row r="15108" spans="23:26" x14ac:dyDescent="0.25">
      <c r="W15108" s="104"/>
      <c r="X15108" s="199"/>
      <c r="Y15108" s="62"/>
      <c r="Z15108" s="105"/>
    </row>
    <row r="15109" spans="23:26" x14ac:dyDescent="0.25">
      <c r="W15109" s="104"/>
      <c r="X15109" s="199"/>
      <c r="Y15109" s="62"/>
      <c r="Z15109" s="105"/>
    </row>
    <row r="15110" spans="23:26" x14ac:dyDescent="0.25">
      <c r="W15110" s="104"/>
      <c r="X15110" s="199"/>
      <c r="Y15110" s="62"/>
      <c r="Z15110" s="105"/>
    </row>
    <row r="15111" spans="23:26" x14ac:dyDescent="0.25">
      <c r="W15111" s="104"/>
      <c r="X15111" s="199"/>
      <c r="Y15111" s="62"/>
      <c r="Z15111" s="105"/>
    </row>
    <row r="15112" spans="23:26" x14ac:dyDescent="0.25">
      <c r="W15112" s="104"/>
      <c r="X15112" s="199"/>
      <c r="Y15112" s="62"/>
      <c r="Z15112" s="105"/>
    </row>
    <row r="15113" spans="23:26" x14ac:dyDescent="0.25">
      <c r="W15113" s="104"/>
      <c r="X15113" s="199"/>
      <c r="Y15113" s="62"/>
      <c r="Z15113" s="105"/>
    </row>
    <row r="15114" spans="23:26" x14ac:dyDescent="0.25">
      <c r="W15114" s="104"/>
      <c r="X15114" s="199"/>
      <c r="Y15114" s="62"/>
      <c r="Z15114" s="105"/>
    </row>
    <row r="15115" spans="23:26" x14ac:dyDescent="0.25">
      <c r="W15115" s="104"/>
      <c r="X15115" s="199"/>
      <c r="Y15115" s="62"/>
      <c r="Z15115" s="105"/>
    </row>
    <row r="15116" spans="23:26" x14ac:dyDescent="0.25">
      <c r="W15116" s="104"/>
      <c r="X15116" s="199"/>
      <c r="Y15116" s="62"/>
      <c r="Z15116" s="105"/>
    </row>
    <row r="15117" spans="23:26" x14ac:dyDescent="0.25">
      <c r="W15117" s="104"/>
      <c r="X15117" s="199"/>
      <c r="Y15117" s="62"/>
      <c r="Z15117" s="105"/>
    </row>
    <row r="15118" spans="23:26" x14ac:dyDescent="0.25">
      <c r="W15118" s="104"/>
      <c r="X15118" s="199"/>
      <c r="Y15118" s="62"/>
      <c r="Z15118" s="105"/>
    </row>
    <row r="15119" spans="23:26" x14ac:dyDescent="0.25">
      <c r="W15119" s="104"/>
      <c r="X15119" s="199"/>
      <c r="Y15119" s="62"/>
      <c r="Z15119" s="105"/>
    </row>
    <row r="15120" spans="23:26" x14ac:dyDescent="0.25">
      <c r="W15120" s="104"/>
      <c r="X15120" s="199"/>
      <c r="Y15120" s="62"/>
      <c r="Z15120" s="105"/>
    </row>
    <row r="15121" spans="23:26" x14ac:dyDescent="0.25">
      <c r="W15121" s="104"/>
      <c r="X15121" s="199"/>
      <c r="Y15121" s="62"/>
      <c r="Z15121" s="105"/>
    </row>
    <row r="15122" spans="23:26" x14ac:dyDescent="0.25">
      <c r="W15122" s="104"/>
      <c r="X15122" s="199"/>
      <c r="Y15122" s="62"/>
      <c r="Z15122" s="105"/>
    </row>
    <row r="15123" spans="23:26" x14ac:dyDescent="0.25">
      <c r="W15123" s="104"/>
      <c r="X15123" s="199"/>
      <c r="Y15123" s="62"/>
      <c r="Z15123" s="105"/>
    </row>
    <row r="15124" spans="23:26" x14ac:dyDescent="0.25">
      <c r="W15124" s="104"/>
      <c r="X15124" s="199"/>
      <c r="Y15124" s="62"/>
      <c r="Z15124" s="105"/>
    </row>
    <row r="15125" spans="23:26" x14ac:dyDescent="0.25">
      <c r="W15125" s="104"/>
      <c r="X15125" s="199"/>
      <c r="Y15125" s="62"/>
      <c r="Z15125" s="105"/>
    </row>
    <row r="15126" spans="23:26" x14ac:dyDescent="0.25">
      <c r="W15126" s="104"/>
      <c r="X15126" s="199"/>
      <c r="Y15126" s="62"/>
      <c r="Z15126" s="105"/>
    </row>
    <row r="15127" spans="23:26" x14ac:dyDescent="0.25">
      <c r="W15127" s="104"/>
      <c r="X15127" s="199"/>
      <c r="Y15127" s="62"/>
      <c r="Z15127" s="105"/>
    </row>
    <row r="15128" spans="23:26" x14ac:dyDescent="0.25">
      <c r="W15128" s="104"/>
      <c r="X15128" s="199"/>
      <c r="Y15128" s="62"/>
      <c r="Z15128" s="105"/>
    </row>
    <row r="15129" spans="23:26" x14ac:dyDescent="0.25">
      <c r="W15129" s="104"/>
      <c r="X15129" s="199"/>
      <c r="Y15129" s="62"/>
      <c r="Z15129" s="105"/>
    </row>
    <row r="15130" spans="23:26" x14ac:dyDescent="0.25">
      <c r="W15130" s="104"/>
      <c r="X15130" s="199"/>
      <c r="Y15130" s="62"/>
      <c r="Z15130" s="105"/>
    </row>
    <row r="15131" spans="23:26" x14ac:dyDescent="0.25">
      <c r="W15131" s="104"/>
      <c r="X15131" s="199"/>
      <c r="Y15131" s="62"/>
      <c r="Z15131" s="105"/>
    </row>
    <row r="15132" spans="23:26" x14ac:dyDescent="0.25">
      <c r="W15132" s="104"/>
      <c r="X15132" s="199"/>
      <c r="Y15132" s="62"/>
      <c r="Z15132" s="105"/>
    </row>
    <row r="15133" spans="23:26" x14ac:dyDescent="0.25">
      <c r="W15133" s="104"/>
      <c r="X15133" s="199"/>
      <c r="Y15133" s="62"/>
      <c r="Z15133" s="105"/>
    </row>
    <row r="15134" spans="23:26" x14ac:dyDescent="0.25">
      <c r="W15134" s="104"/>
      <c r="X15134" s="199"/>
      <c r="Y15134" s="62"/>
      <c r="Z15134" s="105"/>
    </row>
    <row r="15135" spans="23:26" x14ac:dyDescent="0.25">
      <c r="W15135" s="104"/>
      <c r="X15135" s="199"/>
      <c r="Y15135" s="62"/>
      <c r="Z15135" s="105"/>
    </row>
    <row r="15136" spans="23:26" x14ac:dyDescent="0.25">
      <c r="W15136" s="104"/>
      <c r="X15136" s="199"/>
      <c r="Y15136" s="62"/>
      <c r="Z15136" s="105"/>
    </row>
    <row r="15137" spans="23:26" x14ac:dyDescent="0.25">
      <c r="W15137" s="104"/>
      <c r="X15137" s="199"/>
      <c r="Y15137" s="62"/>
      <c r="Z15137" s="105"/>
    </row>
    <row r="15138" spans="23:26" x14ac:dyDescent="0.25">
      <c r="W15138" s="104"/>
      <c r="X15138" s="199"/>
      <c r="Y15138" s="62"/>
      <c r="Z15138" s="105"/>
    </row>
    <row r="15139" spans="23:26" x14ac:dyDescent="0.25">
      <c r="W15139" s="104"/>
      <c r="X15139" s="199"/>
      <c r="Y15139" s="62"/>
      <c r="Z15139" s="105"/>
    </row>
    <row r="15140" spans="23:26" x14ac:dyDescent="0.25">
      <c r="W15140" s="104"/>
      <c r="X15140" s="199"/>
      <c r="Y15140" s="62"/>
      <c r="Z15140" s="105"/>
    </row>
    <row r="15141" spans="23:26" x14ac:dyDescent="0.25">
      <c r="W15141" s="104"/>
      <c r="X15141" s="199"/>
      <c r="Y15141" s="62"/>
      <c r="Z15141" s="105"/>
    </row>
    <row r="15142" spans="23:26" x14ac:dyDescent="0.25">
      <c r="W15142" s="104"/>
      <c r="X15142" s="199"/>
      <c r="Y15142" s="62"/>
      <c r="Z15142" s="105"/>
    </row>
    <row r="15143" spans="23:26" x14ac:dyDescent="0.25">
      <c r="W15143" s="104"/>
      <c r="X15143" s="199"/>
      <c r="Y15143" s="62"/>
      <c r="Z15143" s="105"/>
    </row>
    <row r="15144" spans="23:26" x14ac:dyDescent="0.25">
      <c r="W15144" s="104"/>
      <c r="X15144" s="199"/>
      <c r="Y15144" s="62"/>
      <c r="Z15144" s="105"/>
    </row>
    <row r="15145" spans="23:26" x14ac:dyDescent="0.25">
      <c r="W15145" s="104"/>
      <c r="X15145" s="199"/>
      <c r="Y15145" s="62"/>
      <c r="Z15145" s="105"/>
    </row>
    <row r="15146" spans="23:26" x14ac:dyDescent="0.25">
      <c r="W15146" s="104"/>
      <c r="X15146" s="199"/>
      <c r="Y15146" s="62"/>
      <c r="Z15146" s="105"/>
    </row>
    <row r="15147" spans="23:26" x14ac:dyDescent="0.25">
      <c r="W15147" s="104"/>
      <c r="X15147" s="199"/>
      <c r="Y15147" s="62"/>
      <c r="Z15147" s="105"/>
    </row>
    <row r="15148" spans="23:26" x14ac:dyDescent="0.25">
      <c r="W15148" s="104"/>
      <c r="X15148" s="199"/>
      <c r="Y15148" s="62"/>
      <c r="Z15148" s="105"/>
    </row>
    <row r="15149" spans="23:26" x14ac:dyDescent="0.25">
      <c r="W15149" s="104"/>
      <c r="X15149" s="199"/>
      <c r="Y15149" s="62"/>
      <c r="Z15149" s="105"/>
    </row>
    <row r="15150" spans="23:26" x14ac:dyDescent="0.25">
      <c r="W15150" s="104"/>
      <c r="X15150" s="199"/>
      <c r="Y15150" s="62"/>
      <c r="Z15150" s="105"/>
    </row>
    <row r="15151" spans="23:26" x14ac:dyDescent="0.25">
      <c r="W15151" s="104"/>
      <c r="X15151" s="199"/>
      <c r="Y15151" s="62"/>
      <c r="Z15151" s="105"/>
    </row>
    <row r="15152" spans="23:26" x14ac:dyDescent="0.25">
      <c r="W15152" s="104"/>
      <c r="X15152" s="199"/>
      <c r="Y15152" s="62"/>
      <c r="Z15152" s="105"/>
    </row>
    <row r="15153" spans="23:26" x14ac:dyDescent="0.25">
      <c r="W15153" s="104"/>
      <c r="X15153" s="199"/>
      <c r="Y15153" s="62"/>
      <c r="Z15153" s="105"/>
    </row>
    <row r="15154" spans="23:26" x14ac:dyDescent="0.25">
      <c r="W15154" s="104"/>
      <c r="X15154" s="199"/>
      <c r="Y15154" s="62"/>
      <c r="Z15154" s="105"/>
    </row>
    <row r="15155" spans="23:26" x14ac:dyDescent="0.25">
      <c r="W15155" s="104"/>
      <c r="X15155" s="199"/>
      <c r="Y15155" s="62"/>
      <c r="Z15155" s="105"/>
    </row>
    <row r="15156" spans="23:26" x14ac:dyDescent="0.25">
      <c r="W15156" s="104"/>
      <c r="X15156" s="199"/>
      <c r="Y15156" s="62"/>
      <c r="Z15156" s="105"/>
    </row>
    <row r="15157" spans="23:26" x14ac:dyDescent="0.25">
      <c r="W15157" s="104"/>
      <c r="X15157" s="199"/>
      <c r="Y15157" s="62"/>
      <c r="Z15157" s="105"/>
    </row>
    <row r="15158" spans="23:26" x14ac:dyDescent="0.25">
      <c r="W15158" s="104"/>
      <c r="X15158" s="199"/>
      <c r="Y15158" s="62"/>
      <c r="Z15158" s="105"/>
    </row>
    <row r="15159" spans="23:26" x14ac:dyDescent="0.25">
      <c r="W15159" s="104"/>
      <c r="X15159" s="199"/>
      <c r="Y15159" s="62"/>
      <c r="Z15159" s="105"/>
    </row>
    <row r="15160" spans="23:26" x14ac:dyDescent="0.25">
      <c r="W15160" s="104"/>
      <c r="X15160" s="199"/>
      <c r="Y15160" s="62"/>
      <c r="Z15160" s="105"/>
    </row>
    <row r="15161" spans="23:26" x14ac:dyDescent="0.25">
      <c r="W15161" s="104"/>
      <c r="X15161" s="199"/>
      <c r="Y15161" s="62"/>
      <c r="Z15161" s="105"/>
    </row>
    <row r="15162" spans="23:26" x14ac:dyDescent="0.25">
      <c r="W15162" s="104"/>
      <c r="X15162" s="199"/>
      <c r="Y15162" s="62"/>
      <c r="Z15162" s="105"/>
    </row>
    <row r="15163" spans="23:26" x14ac:dyDescent="0.25">
      <c r="W15163" s="104"/>
      <c r="X15163" s="199"/>
      <c r="Y15163" s="62"/>
      <c r="Z15163" s="105"/>
    </row>
    <row r="15164" spans="23:26" x14ac:dyDescent="0.25">
      <c r="W15164" s="104"/>
      <c r="X15164" s="199"/>
      <c r="Y15164" s="62"/>
      <c r="Z15164" s="105"/>
    </row>
    <row r="15165" spans="23:26" x14ac:dyDescent="0.25">
      <c r="W15165" s="104"/>
      <c r="X15165" s="199"/>
      <c r="Y15165" s="62"/>
      <c r="Z15165" s="105"/>
    </row>
    <row r="15166" spans="23:26" x14ac:dyDescent="0.25">
      <c r="W15166" s="104"/>
      <c r="X15166" s="199"/>
      <c r="Y15166" s="62"/>
      <c r="Z15166" s="105"/>
    </row>
    <row r="15167" spans="23:26" x14ac:dyDescent="0.25">
      <c r="W15167" s="104"/>
      <c r="X15167" s="199"/>
      <c r="Y15167" s="62"/>
      <c r="Z15167" s="105"/>
    </row>
    <row r="15168" spans="23:26" x14ac:dyDescent="0.25">
      <c r="W15168" s="104"/>
      <c r="X15168" s="199"/>
      <c r="Y15168" s="62"/>
      <c r="Z15168" s="105"/>
    </row>
    <row r="15169" spans="23:26" x14ac:dyDescent="0.25">
      <c r="W15169" s="104"/>
      <c r="X15169" s="199"/>
      <c r="Y15169" s="62"/>
      <c r="Z15169" s="105"/>
    </row>
    <row r="15170" spans="23:26" x14ac:dyDescent="0.25">
      <c r="W15170" s="104"/>
      <c r="X15170" s="199"/>
      <c r="Y15170" s="62"/>
      <c r="Z15170" s="105"/>
    </row>
    <row r="15171" spans="23:26" x14ac:dyDescent="0.25">
      <c r="W15171" s="104"/>
      <c r="X15171" s="199"/>
      <c r="Y15171" s="62"/>
      <c r="Z15171" s="105"/>
    </row>
    <row r="15172" spans="23:26" x14ac:dyDescent="0.25">
      <c r="W15172" s="104"/>
      <c r="X15172" s="199"/>
      <c r="Y15172" s="62"/>
      <c r="Z15172" s="105"/>
    </row>
    <row r="15173" spans="23:26" x14ac:dyDescent="0.25">
      <c r="W15173" s="104"/>
      <c r="X15173" s="199"/>
      <c r="Y15173" s="62"/>
      <c r="Z15173" s="105"/>
    </row>
    <row r="15174" spans="23:26" x14ac:dyDescent="0.25">
      <c r="W15174" s="104"/>
      <c r="X15174" s="199"/>
      <c r="Y15174" s="62"/>
      <c r="Z15174" s="105"/>
    </row>
    <row r="15175" spans="23:26" x14ac:dyDescent="0.25">
      <c r="W15175" s="104"/>
      <c r="X15175" s="199"/>
      <c r="Y15175" s="62"/>
      <c r="Z15175" s="105"/>
    </row>
    <row r="15176" spans="23:26" x14ac:dyDescent="0.25">
      <c r="W15176" s="104"/>
      <c r="X15176" s="199"/>
      <c r="Y15176" s="62"/>
      <c r="Z15176" s="105"/>
    </row>
    <row r="15177" spans="23:26" x14ac:dyDescent="0.25">
      <c r="W15177" s="104"/>
      <c r="X15177" s="199"/>
      <c r="Y15177" s="62"/>
      <c r="Z15177" s="105"/>
    </row>
    <row r="15178" spans="23:26" x14ac:dyDescent="0.25">
      <c r="W15178" s="104"/>
      <c r="X15178" s="199"/>
      <c r="Y15178" s="62"/>
      <c r="Z15178" s="105"/>
    </row>
    <row r="15179" spans="23:26" x14ac:dyDescent="0.25">
      <c r="W15179" s="104"/>
      <c r="X15179" s="199"/>
      <c r="Y15179" s="62"/>
      <c r="Z15179" s="105"/>
    </row>
    <row r="15180" spans="23:26" x14ac:dyDescent="0.25">
      <c r="W15180" s="104"/>
      <c r="X15180" s="199"/>
      <c r="Y15180" s="62"/>
      <c r="Z15180" s="105"/>
    </row>
    <row r="15181" spans="23:26" x14ac:dyDescent="0.25">
      <c r="W15181" s="104"/>
      <c r="X15181" s="199"/>
      <c r="Y15181" s="62"/>
      <c r="Z15181" s="105"/>
    </row>
    <row r="15182" spans="23:26" x14ac:dyDescent="0.25">
      <c r="W15182" s="104"/>
      <c r="X15182" s="199"/>
      <c r="Y15182" s="62"/>
      <c r="Z15182" s="105"/>
    </row>
    <row r="15183" spans="23:26" x14ac:dyDescent="0.25">
      <c r="W15183" s="104"/>
      <c r="X15183" s="199"/>
      <c r="Y15183" s="62"/>
      <c r="Z15183" s="105"/>
    </row>
    <row r="15184" spans="23:26" x14ac:dyDescent="0.25">
      <c r="W15184" s="104"/>
      <c r="X15184" s="199"/>
      <c r="Y15184" s="62"/>
      <c r="Z15184" s="105"/>
    </row>
    <row r="15185" spans="23:26" x14ac:dyDescent="0.25">
      <c r="W15185" s="104"/>
      <c r="X15185" s="199"/>
      <c r="Y15185" s="62"/>
      <c r="Z15185" s="105"/>
    </row>
    <row r="15186" spans="23:26" x14ac:dyDescent="0.25">
      <c r="W15186" s="104"/>
      <c r="X15186" s="199"/>
      <c r="Y15186" s="62"/>
      <c r="Z15186" s="105"/>
    </row>
    <row r="15187" spans="23:26" x14ac:dyDescent="0.25">
      <c r="W15187" s="104"/>
      <c r="X15187" s="199"/>
      <c r="Y15187" s="62"/>
      <c r="Z15187" s="105"/>
    </row>
    <row r="15188" spans="23:26" x14ac:dyDescent="0.25">
      <c r="W15188" s="104"/>
      <c r="X15188" s="199"/>
      <c r="Y15188" s="62"/>
      <c r="Z15188" s="105"/>
    </row>
    <row r="15189" spans="23:26" x14ac:dyDescent="0.25">
      <c r="W15189" s="104"/>
      <c r="X15189" s="199"/>
      <c r="Y15189" s="62"/>
      <c r="Z15189" s="105"/>
    </row>
    <row r="15190" spans="23:26" x14ac:dyDescent="0.25">
      <c r="W15190" s="104"/>
      <c r="X15190" s="199"/>
      <c r="Y15190" s="62"/>
      <c r="Z15190" s="105"/>
    </row>
    <row r="15191" spans="23:26" x14ac:dyDescent="0.25">
      <c r="W15191" s="104"/>
      <c r="X15191" s="199"/>
      <c r="Y15191" s="62"/>
      <c r="Z15191" s="105"/>
    </row>
    <row r="15192" spans="23:26" x14ac:dyDescent="0.25">
      <c r="W15192" s="104"/>
      <c r="X15192" s="199"/>
      <c r="Y15192" s="62"/>
      <c r="Z15192" s="105"/>
    </row>
    <row r="15193" spans="23:26" x14ac:dyDescent="0.25">
      <c r="W15193" s="104"/>
      <c r="X15193" s="199"/>
      <c r="Y15193" s="62"/>
      <c r="Z15193" s="105"/>
    </row>
    <row r="15194" spans="23:26" x14ac:dyDescent="0.25">
      <c r="W15194" s="104"/>
      <c r="X15194" s="199"/>
      <c r="Y15194" s="62"/>
      <c r="Z15194" s="105"/>
    </row>
    <row r="15195" spans="23:26" x14ac:dyDescent="0.25">
      <c r="W15195" s="104"/>
      <c r="X15195" s="199"/>
      <c r="Y15195" s="62"/>
      <c r="Z15195" s="105"/>
    </row>
    <row r="15196" spans="23:26" x14ac:dyDescent="0.25">
      <c r="W15196" s="104"/>
      <c r="X15196" s="199"/>
      <c r="Y15196" s="62"/>
      <c r="Z15196" s="105"/>
    </row>
    <row r="15197" spans="23:26" x14ac:dyDescent="0.25">
      <c r="W15197" s="104"/>
      <c r="X15197" s="199"/>
      <c r="Y15197" s="62"/>
      <c r="Z15197" s="105"/>
    </row>
    <row r="15198" spans="23:26" x14ac:dyDescent="0.25">
      <c r="W15198" s="104"/>
      <c r="X15198" s="199"/>
      <c r="Y15198" s="62"/>
      <c r="Z15198" s="105"/>
    </row>
    <row r="15199" spans="23:26" x14ac:dyDescent="0.25">
      <c r="W15199" s="104"/>
      <c r="X15199" s="199"/>
      <c r="Y15199" s="62"/>
      <c r="Z15199" s="105"/>
    </row>
    <row r="15200" spans="23:26" x14ac:dyDescent="0.25">
      <c r="W15200" s="104"/>
      <c r="X15200" s="199"/>
      <c r="Y15200" s="62"/>
      <c r="Z15200" s="105"/>
    </row>
    <row r="15201" spans="23:26" x14ac:dyDescent="0.25">
      <c r="W15201" s="104"/>
      <c r="X15201" s="199"/>
      <c r="Y15201" s="62"/>
      <c r="Z15201" s="105"/>
    </row>
    <row r="15202" spans="23:26" x14ac:dyDescent="0.25">
      <c r="W15202" s="104"/>
      <c r="X15202" s="199"/>
      <c r="Y15202" s="62"/>
      <c r="Z15202" s="105"/>
    </row>
    <row r="15203" spans="23:26" x14ac:dyDescent="0.25">
      <c r="W15203" s="104"/>
      <c r="X15203" s="199"/>
      <c r="Y15203" s="62"/>
      <c r="Z15203" s="105"/>
    </row>
    <row r="15204" spans="23:26" x14ac:dyDescent="0.25">
      <c r="W15204" s="104"/>
      <c r="X15204" s="199"/>
      <c r="Y15204" s="62"/>
      <c r="Z15204" s="105"/>
    </row>
    <row r="15205" spans="23:26" x14ac:dyDescent="0.25">
      <c r="W15205" s="104"/>
      <c r="X15205" s="199"/>
      <c r="Y15205" s="62"/>
      <c r="Z15205" s="105"/>
    </row>
    <row r="15206" spans="23:26" x14ac:dyDescent="0.25">
      <c r="W15206" s="104"/>
      <c r="X15206" s="199"/>
      <c r="Y15206" s="62"/>
      <c r="Z15206" s="105"/>
    </row>
    <row r="15207" spans="23:26" x14ac:dyDescent="0.25">
      <c r="W15207" s="104"/>
      <c r="X15207" s="199"/>
      <c r="Y15207" s="62"/>
      <c r="Z15207" s="105"/>
    </row>
    <row r="15208" spans="23:26" x14ac:dyDescent="0.25">
      <c r="W15208" s="104"/>
      <c r="X15208" s="199"/>
      <c r="Y15208" s="62"/>
      <c r="Z15208" s="105"/>
    </row>
    <row r="15209" spans="23:26" x14ac:dyDescent="0.25">
      <c r="W15209" s="104"/>
      <c r="X15209" s="199"/>
      <c r="Y15209" s="62"/>
      <c r="Z15209" s="105"/>
    </row>
    <row r="15210" spans="23:26" x14ac:dyDescent="0.25">
      <c r="W15210" s="104"/>
      <c r="X15210" s="199"/>
      <c r="Y15210" s="62"/>
      <c r="Z15210" s="105"/>
    </row>
    <row r="15211" spans="23:26" x14ac:dyDescent="0.25">
      <c r="W15211" s="104"/>
      <c r="X15211" s="199"/>
      <c r="Y15211" s="62"/>
      <c r="Z15211" s="105"/>
    </row>
    <row r="15212" spans="23:26" x14ac:dyDescent="0.25">
      <c r="W15212" s="104"/>
      <c r="X15212" s="199"/>
      <c r="Y15212" s="62"/>
      <c r="Z15212" s="105"/>
    </row>
    <row r="15213" spans="23:26" x14ac:dyDescent="0.25">
      <c r="W15213" s="104"/>
      <c r="X15213" s="199"/>
      <c r="Y15213" s="62"/>
      <c r="Z15213" s="105"/>
    </row>
    <row r="15214" spans="23:26" x14ac:dyDescent="0.25">
      <c r="W15214" s="104"/>
      <c r="X15214" s="199"/>
      <c r="Y15214" s="62"/>
      <c r="Z15214" s="105"/>
    </row>
    <row r="15215" spans="23:26" x14ac:dyDescent="0.25">
      <c r="W15215" s="104"/>
      <c r="X15215" s="199"/>
      <c r="Y15215" s="62"/>
      <c r="Z15215" s="105"/>
    </row>
    <row r="15216" spans="23:26" x14ac:dyDescent="0.25">
      <c r="W15216" s="104"/>
      <c r="X15216" s="199"/>
      <c r="Y15216" s="62"/>
      <c r="Z15216" s="105"/>
    </row>
    <row r="15217" spans="23:26" x14ac:dyDescent="0.25">
      <c r="W15217" s="104"/>
      <c r="X15217" s="199"/>
      <c r="Y15217" s="62"/>
      <c r="Z15217" s="105"/>
    </row>
    <row r="15218" spans="23:26" x14ac:dyDescent="0.25">
      <c r="W15218" s="104"/>
      <c r="X15218" s="199"/>
      <c r="Y15218" s="62"/>
      <c r="Z15218" s="105"/>
    </row>
    <row r="15219" spans="23:26" x14ac:dyDescent="0.25">
      <c r="W15219" s="104"/>
      <c r="X15219" s="199"/>
      <c r="Y15219" s="62"/>
      <c r="Z15219" s="105"/>
    </row>
    <row r="15220" spans="23:26" x14ac:dyDescent="0.25">
      <c r="W15220" s="104"/>
      <c r="X15220" s="199"/>
      <c r="Y15220" s="62"/>
      <c r="Z15220" s="105"/>
    </row>
    <row r="15221" spans="23:26" x14ac:dyDescent="0.25">
      <c r="W15221" s="104"/>
      <c r="X15221" s="199"/>
      <c r="Y15221" s="62"/>
      <c r="Z15221" s="105"/>
    </row>
    <row r="15222" spans="23:26" x14ac:dyDescent="0.25">
      <c r="W15222" s="104"/>
      <c r="X15222" s="199"/>
      <c r="Y15222" s="62"/>
      <c r="Z15222" s="105"/>
    </row>
    <row r="15223" spans="23:26" x14ac:dyDescent="0.25">
      <c r="W15223" s="104"/>
      <c r="X15223" s="199"/>
      <c r="Y15223" s="62"/>
      <c r="Z15223" s="105"/>
    </row>
    <row r="15224" spans="23:26" x14ac:dyDescent="0.25">
      <c r="W15224" s="104"/>
      <c r="X15224" s="199"/>
      <c r="Y15224" s="62"/>
      <c r="Z15224" s="105"/>
    </row>
    <row r="15225" spans="23:26" x14ac:dyDescent="0.25">
      <c r="W15225" s="104"/>
      <c r="X15225" s="199"/>
      <c r="Y15225" s="62"/>
      <c r="Z15225" s="105"/>
    </row>
    <row r="15226" spans="23:26" x14ac:dyDescent="0.25">
      <c r="W15226" s="104"/>
      <c r="X15226" s="199"/>
      <c r="Y15226" s="62"/>
      <c r="Z15226" s="105"/>
    </row>
    <row r="15227" spans="23:26" x14ac:dyDescent="0.25">
      <c r="W15227" s="104"/>
      <c r="X15227" s="199"/>
      <c r="Y15227" s="62"/>
      <c r="Z15227" s="105"/>
    </row>
    <row r="15228" spans="23:26" x14ac:dyDescent="0.25">
      <c r="W15228" s="104"/>
      <c r="X15228" s="199"/>
      <c r="Y15228" s="62"/>
      <c r="Z15228" s="105"/>
    </row>
    <row r="15229" spans="23:26" x14ac:dyDescent="0.25">
      <c r="W15229" s="104"/>
      <c r="X15229" s="199"/>
      <c r="Y15229" s="62"/>
      <c r="Z15229" s="105"/>
    </row>
    <row r="15230" spans="23:26" x14ac:dyDescent="0.25">
      <c r="W15230" s="104"/>
      <c r="X15230" s="199"/>
      <c r="Y15230" s="62"/>
      <c r="Z15230" s="105"/>
    </row>
    <row r="15231" spans="23:26" x14ac:dyDescent="0.25">
      <c r="W15231" s="104"/>
      <c r="X15231" s="199"/>
      <c r="Y15231" s="62"/>
      <c r="Z15231" s="105"/>
    </row>
    <row r="15232" spans="23:26" x14ac:dyDescent="0.25">
      <c r="W15232" s="104"/>
      <c r="X15232" s="199"/>
      <c r="Y15232" s="62"/>
      <c r="Z15232" s="105"/>
    </row>
    <row r="15233" spans="23:26" x14ac:dyDescent="0.25">
      <c r="W15233" s="104"/>
      <c r="X15233" s="199"/>
      <c r="Y15233" s="62"/>
      <c r="Z15233" s="105"/>
    </row>
    <row r="15234" spans="23:26" x14ac:dyDescent="0.25">
      <c r="W15234" s="104"/>
      <c r="X15234" s="199"/>
      <c r="Y15234" s="62"/>
      <c r="Z15234" s="105"/>
    </row>
    <row r="15235" spans="23:26" x14ac:dyDescent="0.25">
      <c r="W15235" s="104"/>
      <c r="X15235" s="199"/>
      <c r="Y15235" s="62"/>
      <c r="Z15235" s="105"/>
    </row>
    <row r="15236" spans="23:26" x14ac:dyDescent="0.25">
      <c r="W15236" s="104"/>
      <c r="X15236" s="199"/>
      <c r="Y15236" s="62"/>
      <c r="Z15236" s="105"/>
    </row>
    <row r="15237" spans="23:26" x14ac:dyDescent="0.25">
      <c r="W15237" s="104"/>
      <c r="X15237" s="199"/>
      <c r="Y15237" s="62"/>
      <c r="Z15237" s="105"/>
    </row>
    <row r="15238" spans="23:26" x14ac:dyDescent="0.25">
      <c r="W15238" s="104"/>
      <c r="X15238" s="199"/>
      <c r="Y15238" s="62"/>
      <c r="Z15238" s="105"/>
    </row>
    <row r="15239" spans="23:26" x14ac:dyDescent="0.25">
      <c r="W15239" s="104"/>
      <c r="X15239" s="199"/>
      <c r="Y15239" s="62"/>
      <c r="Z15239" s="105"/>
    </row>
    <row r="15240" spans="23:26" x14ac:dyDescent="0.25">
      <c r="W15240" s="104"/>
      <c r="X15240" s="199"/>
      <c r="Y15240" s="62"/>
      <c r="Z15240" s="105"/>
    </row>
    <row r="15241" spans="23:26" x14ac:dyDescent="0.25">
      <c r="W15241" s="104"/>
      <c r="X15241" s="199"/>
      <c r="Y15241" s="62"/>
      <c r="Z15241" s="105"/>
    </row>
    <row r="15242" spans="23:26" x14ac:dyDescent="0.25">
      <c r="W15242" s="104"/>
      <c r="X15242" s="199"/>
      <c r="Y15242" s="62"/>
      <c r="Z15242" s="105"/>
    </row>
    <row r="15243" spans="23:26" x14ac:dyDescent="0.25">
      <c r="W15243" s="104"/>
      <c r="X15243" s="199"/>
      <c r="Y15243" s="62"/>
      <c r="Z15243" s="105"/>
    </row>
    <row r="15244" spans="23:26" x14ac:dyDescent="0.25">
      <c r="W15244" s="104"/>
      <c r="X15244" s="199"/>
      <c r="Y15244" s="62"/>
      <c r="Z15244" s="105"/>
    </row>
    <row r="15245" spans="23:26" x14ac:dyDescent="0.25">
      <c r="W15245" s="104"/>
      <c r="X15245" s="199"/>
      <c r="Y15245" s="62"/>
      <c r="Z15245" s="105"/>
    </row>
    <row r="15246" spans="23:26" x14ac:dyDescent="0.25">
      <c r="W15246" s="104"/>
      <c r="X15246" s="199"/>
      <c r="Y15246" s="62"/>
      <c r="Z15246" s="105"/>
    </row>
    <row r="15247" spans="23:26" x14ac:dyDescent="0.25">
      <c r="W15247" s="104"/>
      <c r="X15247" s="199"/>
      <c r="Y15247" s="62"/>
      <c r="Z15247" s="105"/>
    </row>
    <row r="15248" spans="23:26" x14ac:dyDescent="0.25">
      <c r="W15248" s="104"/>
      <c r="X15248" s="199"/>
      <c r="Y15248" s="62"/>
      <c r="Z15248" s="105"/>
    </row>
    <row r="15249" spans="23:26" x14ac:dyDescent="0.25">
      <c r="W15249" s="104"/>
      <c r="X15249" s="199"/>
      <c r="Y15249" s="62"/>
      <c r="Z15249" s="105"/>
    </row>
    <row r="15250" spans="23:26" x14ac:dyDescent="0.25">
      <c r="W15250" s="104"/>
      <c r="X15250" s="199"/>
      <c r="Y15250" s="62"/>
      <c r="Z15250" s="105"/>
    </row>
    <row r="15251" spans="23:26" x14ac:dyDescent="0.25">
      <c r="W15251" s="104"/>
      <c r="X15251" s="199"/>
      <c r="Y15251" s="62"/>
      <c r="Z15251" s="105"/>
    </row>
    <row r="15252" spans="23:26" x14ac:dyDescent="0.25">
      <c r="W15252" s="104"/>
      <c r="X15252" s="199"/>
      <c r="Y15252" s="62"/>
      <c r="Z15252" s="105"/>
    </row>
    <row r="15253" spans="23:26" x14ac:dyDescent="0.25">
      <c r="W15253" s="104"/>
      <c r="X15253" s="199"/>
      <c r="Y15253" s="62"/>
      <c r="Z15253" s="105"/>
    </row>
    <row r="15254" spans="23:26" x14ac:dyDescent="0.25">
      <c r="W15254" s="104"/>
      <c r="X15254" s="199"/>
      <c r="Y15254" s="62"/>
      <c r="Z15254" s="105"/>
    </row>
    <row r="15255" spans="23:26" x14ac:dyDescent="0.25">
      <c r="W15255" s="104"/>
      <c r="X15255" s="199"/>
      <c r="Y15255" s="62"/>
      <c r="Z15255" s="105"/>
    </row>
    <row r="15256" spans="23:26" x14ac:dyDescent="0.25">
      <c r="W15256" s="104"/>
      <c r="X15256" s="199"/>
      <c r="Y15256" s="62"/>
      <c r="Z15256" s="105"/>
    </row>
    <row r="15257" spans="23:26" x14ac:dyDescent="0.25">
      <c r="W15257" s="104"/>
      <c r="X15257" s="199"/>
      <c r="Y15257" s="62"/>
      <c r="Z15257" s="105"/>
    </row>
    <row r="15258" spans="23:26" x14ac:dyDescent="0.25">
      <c r="W15258" s="104"/>
      <c r="X15258" s="199"/>
      <c r="Y15258" s="62"/>
      <c r="Z15258" s="105"/>
    </row>
    <row r="15259" spans="23:26" x14ac:dyDescent="0.25">
      <c r="W15259" s="104"/>
      <c r="X15259" s="199"/>
      <c r="Y15259" s="62"/>
      <c r="Z15259" s="105"/>
    </row>
    <row r="15260" spans="23:26" x14ac:dyDescent="0.25">
      <c r="W15260" s="104"/>
      <c r="X15260" s="199"/>
      <c r="Y15260" s="62"/>
      <c r="Z15260" s="105"/>
    </row>
    <row r="15261" spans="23:26" x14ac:dyDescent="0.25">
      <c r="W15261" s="104"/>
      <c r="X15261" s="199"/>
      <c r="Y15261" s="62"/>
      <c r="Z15261" s="105"/>
    </row>
    <row r="15262" spans="23:26" x14ac:dyDescent="0.25">
      <c r="W15262" s="104"/>
      <c r="X15262" s="199"/>
      <c r="Y15262" s="62"/>
      <c r="Z15262" s="105"/>
    </row>
    <row r="15263" spans="23:26" x14ac:dyDescent="0.25">
      <c r="W15263" s="104"/>
      <c r="X15263" s="199"/>
      <c r="Y15263" s="62"/>
      <c r="Z15263" s="105"/>
    </row>
    <row r="15264" spans="23:26" x14ac:dyDescent="0.25">
      <c r="W15264" s="104"/>
      <c r="X15264" s="199"/>
      <c r="Y15264" s="62"/>
      <c r="Z15264" s="105"/>
    </row>
    <row r="15265" spans="23:26" x14ac:dyDescent="0.25">
      <c r="W15265" s="104"/>
      <c r="X15265" s="199"/>
      <c r="Y15265" s="62"/>
      <c r="Z15265" s="105"/>
    </row>
    <row r="15266" spans="23:26" x14ac:dyDescent="0.25">
      <c r="W15266" s="104"/>
      <c r="X15266" s="199"/>
      <c r="Y15266" s="62"/>
      <c r="Z15266" s="105"/>
    </row>
    <row r="15267" spans="23:26" x14ac:dyDescent="0.25">
      <c r="W15267" s="104"/>
      <c r="X15267" s="199"/>
      <c r="Y15267" s="62"/>
      <c r="Z15267" s="105"/>
    </row>
    <row r="15268" spans="23:26" x14ac:dyDescent="0.25">
      <c r="W15268" s="104"/>
      <c r="X15268" s="199"/>
      <c r="Y15268" s="62"/>
      <c r="Z15268" s="105"/>
    </row>
    <row r="15269" spans="23:26" x14ac:dyDescent="0.25">
      <c r="W15269" s="104"/>
      <c r="X15269" s="199"/>
      <c r="Y15269" s="62"/>
      <c r="Z15269" s="105"/>
    </row>
    <row r="15270" spans="23:26" x14ac:dyDescent="0.25">
      <c r="W15270" s="104"/>
      <c r="X15270" s="199"/>
      <c r="Y15270" s="62"/>
      <c r="Z15270" s="105"/>
    </row>
    <row r="15271" spans="23:26" x14ac:dyDescent="0.25">
      <c r="W15271" s="104"/>
      <c r="X15271" s="199"/>
      <c r="Y15271" s="62"/>
      <c r="Z15271" s="105"/>
    </row>
    <row r="15272" spans="23:26" x14ac:dyDescent="0.25">
      <c r="W15272" s="104"/>
      <c r="X15272" s="199"/>
      <c r="Y15272" s="62"/>
      <c r="Z15272" s="105"/>
    </row>
    <row r="15273" spans="23:26" x14ac:dyDescent="0.25">
      <c r="W15273" s="104"/>
      <c r="X15273" s="199"/>
      <c r="Y15273" s="62"/>
      <c r="Z15273" s="105"/>
    </row>
    <row r="15274" spans="23:26" x14ac:dyDescent="0.25">
      <c r="W15274" s="104"/>
      <c r="X15274" s="199"/>
      <c r="Y15274" s="62"/>
      <c r="Z15274" s="105"/>
    </row>
    <row r="15275" spans="23:26" x14ac:dyDescent="0.25">
      <c r="W15275" s="104"/>
      <c r="X15275" s="199"/>
      <c r="Y15275" s="62"/>
      <c r="Z15275" s="105"/>
    </row>
    <row r="15276" spans="23:26" x14ac:dyDescent="0.25">
      <c r="W15276" s="104"/>
      <c r="X15276" s="199"/>
      <c r="Y15276" s="62"/>
      <c r="Z15276" s="105"/>
    </row>
    <row r="15277" spans="23:26" x14ac:dyDescent="0.25">
      <c r="W15277" s="104"/>
      <c r="X15277" s="199"/>
      <c r="Y15277" s="62"/>
      <c r="Z15277" s="105"/>
    </row>
    <row r="15278" spans="23:26" x14ac:dyDescent="0.25">
      <c r="W15278" s="104"/>
      <c r="X15278" s="199"/>
      <c r="Y15278" s="62"/>
      <c r="Z15278" s="105"/>
    </row>
    <row r="15279" spans="23:26" x14ac:dyDescent="0.25">
      <c r="W15279" s="104"/>
      <c r="X15279" s="199"/>
      <c r="Y15279" s="62"/>
      <c r="Z15279" s="105"/>
    </row>
    <row r="15280" spans="23:26" x14ac:dyDescent="0.25">
      <c r="W15280" s="104"/>
      <c r="X15280" s="199"/>
      <c r="Y15280" s="62"/>
      <c r="Z15280" s="105"/>
    </row>
    <row r="15281" spans="23:26" x14ac:dyDescent="0.25">
      <c r="W15281" s="104"/>
      <c r="X15281" s="199"/>
      <c r="Y15281" s="62"/>
      <c r="Z15281" s="105"/>
    </row>
    <row r="15282" spans="23:26" x14ac:dyDescent="0.25">
      <c r="W15282" s="104"/>
      <c r="X15282" s="199"/>
      <c r="Y15282" s="62"/>
      <c r="Z15282" s="105"/>
    </row>
    <row r="15283" spans="23:26" x14ac:dyDescent="0.25">
      <c r="W15283" s="104"/>
      <c r="X15283" s="199"/>
      <c r="Y15283" s="62"/>
      <c r="Z15283" s="105"/>
    </row>
    <row r="15284" spans="23:26" x14ac:dyDescent="0.25">
      <c r="W15284" s="104"/>
      <c r="X15284" s="199"/>
      <c r="Y15284" s="62"/>
      <c r="Z15284" s="105"/>
    </row>
    <row r="15285" spans="23:26" x14ac:dyDescent="0.25">
      <c r="W15285" s="104"/>
      <c r="X15285" s="199"/>
      <c r="Y15285" s="62"/>
      <c r="Z15285" s="105"/>
    </row>
    <row r="15286" spans="23:26" x14ac:dyDescent="0.25">
      <c r="W15286" s="104"/>
      <c r="X15286" s="199"/>
      <c r="Y15286" s="62"/>
      <c r="Z15286" s="105"/>
    </row>
    <row r="15287" spans="23:26" x14ac:dyDescent="0.25">
      <c r="W15287" s="104"/>
      <c r="X15287" s="199"/>
      <c r="Y15287" s="62"/>
      <c r="Z15287" s="105"/>
    </row>
    <row r="15288" spans="23:26" x14ac:dyDescent="0.25">
      <c r="W15288" s="104"/>
      <c r="X15288" s="199"/>
      <c r="Y15288" s="62"/>
      <c r="Z15288" s="105"/>
    </row>
    <row r="15289" spans="23:26" x14ac:dyDescent="0.25">
      <c r="W15289" s="104"/>
      <c r="X15289" s="199"/>
      <c r="Y15289" s="62"/>
      <c r="Z15289" s="105"/>
    </row>
    <row r="15290" spans="23:26" x14ac:dyDescent="0.25">
      <c r="W15290" s="104"/>
      <c r="X15290" s="199"/>
      <c r="Y15290" s="62"/>
      <c r="Z15290" s="105"/>
    </row>
    <row r="15291" spans="23:26" x14ac:dyDescent="0.25">
      <c r="W15291" s="104"/>
      <c r="X15291" s="199"/>
      <c r="Y15291" s="62"/>
      <c r="Z15291" s="105"/>
    </row>
    <row r="15292" spans="23:26" x14ac:dyDescent="0.25">
      <c r="W15292" s="104"/>
      <c r="X15292" s="199"/>
      <c r="Y15292" s="62"/>
      <c r="Z15292" s="105"/>
    </row>
    <row r="15293" spans="23:26" x14ac:dyDescent="0.25">
      <c r="W15293" s="104"/>
      <c r="X15293" s="199"/>
      <c r="Y15293" s="62"/>
      <c r="Z15293" s="105"/>
    </row>
    <row r="15294" spans="23:26" x14ac:dyDescent="0.25">
      <c r="W15294" s="104"/>
      <c r="X15294" s="199"/>
      <c r="Y15294" s="62"/>
      <c r="Z15294" s="105"/>
    </row>
    <row r="15295" spans="23:26" x14ac:dyDescent="0.25">
      <c r="W15295" s="104"/>
      <c r="X15295" s="199"/>
      <c r="Y15295" s="62"/>
      <c r="Z15295" s="105"/>
    </row>
    <row r="15296" spans="23:26" x14ac:dyDescent="0.25">
      <c r="W15296" s="104"/>
      <c r="X15296" s="199"/>
      <c r="Y15296" s="62"/>
      <c r="Z15296" s="105"/>
    </row>
    <row r="15297" spans="23:26" x14ac:dyDescent="0.25">
      <c r="W15297" s="104"/>
      <c r="X15297" s="199"/>
      <c r="Y15297" s="62"/>
      <c r="Z15297" s="105"/>
    </row>
    <row r="15298" spans="23:26" x14ac:dyDescent="0.25">
      <c r="W15298" s="104"/>
      <c r="X15298" s="199"/>
      <c r="Y15298" s="62"/>
      <c r="Z15298" s="105"/>
    </row>
    <row r="15299" spans="23:26" x14ac:dyDescent="0.25">
      <c r="W15299" s="104"/>
      <c r="X15299" s="199"/>
      <c r="Y15299" s="62"/>
      <c r="Z15299" s="105"/>
    </row>
    <row r="15300" spans="23:26" x14ac:dyDescent="0.25">
      <c r="W15300" s="104"/>
      <c r="X15300" s="199"/>
      <c r="Y15300" s="62"/>
      <c r="Z15300" s="105"/>
    </row>
    <row r="15301" spans="23:26" x14ac:dyDescent="0.25">
      <c r="W15301" s="104"/>
      <c r="X15301" s="199"/>
      <c r="Y15301" s="62"/>
      <c r="Z15301" s="105"/>
    </row>
    <row r="15302" spans="23:26" x14ac:dyDescent="0.25">
      <c r="W15302" s="104"/>
      <c r="X15302" s="199"/>
      <c r="Y15302" s="62"/>
      <c r="Z15302" s="105"/>
    </row>
    <row r="15303" spans="23:26" x14ac:dyDescent="0.25">
      <c r="W15303" s="104"/>
      <c r="X15303" s="199"/>
      <c r="Y15303" s="62"/>
      <c r="Z15303" s="105"/>
    </row>
    <row r="15304" spans="23:26" x14ac:dyDescent="0.25">
      <c r="W15304" s="104"/>
      <c r="X15304" s="199"/>
      <c r="Y15304" s="62"/>
      <c r="Z15304" s="105"/>
    </row>
    <row r="15305" spans="23:26" x14ac:dyDescent="0.25">
      <c r="W15305" s="104"/>
      <c r="X15305" s="199"/>
      <c r="Y15305" s="62"/>
      <c r="Z15305" s="105"/>
    </row>
    <row r="15306" spans="23:26" x14ac:dyDescent="0.25">
      <c r="W15306" s="104"/>
      <c r="X15306" s="199"/>
      <c r="Y15306" s="62"/>
      <c r="Z15306" s="105"/>
    </row>
    <row r="15307" spans="23:26" x14ac:dyDescent="0.25">
      <c r="W15307" s="104"/>
      <c r="X15307" s="199"/>
      <c r="Y15307" s="62"/>
      <c r="Z15307" s="105"/>
    </row>
    <row r="15308" spans="23:26" x14ac:dyDescent="0.25">
      <c r="W15308" s="104"/>
      <c r="X15308" s="199"/>
      <c r="Y15308" s="62"/>
      <c r="Z15308" s="105"/>
    </row>
    <row r="15309" spans="23:26" x14ac:dyDescent="0.25">
      <c r="W15309" s="104"/>
      <c r="X15309" s="199"/>
      <c r="Y15309" s="62"/>
      <c r="Z15309" s="105"/>
    </row>
    <row r="15310" spans="23:26" x14ac:dyDescent="0.25">
      <c r="W15310" s="104"/>
      <c r="X15310" s="199"/>
      <c r="Y15310" s="62"/>
      <c r="Z15310" s="105"/>
    </row>
    <row r="15311" spans="23:26" x14ac:dyDescent="0.25">
      <c r="W15311" s="104"/>
      <c r="X15311" s="199"/>
      <c r="Y15311" s="62"/>
      <c r="Z15311" s="105"/>
    </row>
    <row r="15312" spans="23:26" x14ac:dyDescent="0.25">
      <c r="W15312" s="104"/>
      <c r="X15312" s="199"/>
      <c r="Y15312" s="62"/>
      <c r="Z15312" s="105"/>
    </row>
    <row r="15313" spans="23:26" x14ac:dyDescent="0.25">
      <c r="W15313" s="104"/>
      <c r="X15313" s="199"/>
      <c r="Y15313" s="62"/>
      <c r="Z15313" s="105"/>
    </row>
    <row r="15314" spans="23:26" x14ac:dyDescent="0.25">
      <c r="W15314" s="104"/>
      <c r="X15314" s="199"/>
      <c r="Y15314" s="62"/>
      <c r="Z15314" s="105"/>
    </row>
    <row r="15315" spans="23:26" x14ac:dyDescent="0.25">
      <c r="W15315" s="104"/>
      <c r="X15315" s="199"/>
      <c r="Y15315" s="62"/>
      <c r="Z15315" s="105"/>
    </row>
    <row r="15316" spans="23:26" x14ac:dyDescent="0.25">
      <c r="W15316" s="104"/>
      <c r="X15316" s="199"/>
      <c r="Y15316" s="62"/>
      <c r="Z15316" s="105"/>
    </row>
    <row r="15317" spans="23:26" x14ac:dyDescent="0.25">
      <c r="W15317" s="104"/>
      <c r="X15317" s="199"/>
      <c r="Y15317" s="62"/>
      <c r="Z15317" s="105"/>
    </row>
    <row r="15318" spans="23:26" x14ac:dyDescent="0.25">
      <c r="W15318" s="104"/>
      <c r="X15318" s="199"/>
      <c r="Y15318" s="62"/>
      <c r="Z15318" s="105"/>
    </row>
    <row r="15319" spans="23:26" x14ac:dyDescent="0.25">
      <c r="W15319" s="104"/>
      <c r="X15319" s="199"/>
      <c r="Y15319" s="62"/>
      <c r="Z15319" s="105"/>
    </row>
    <row r="15320" spans="23:26" x14ac:dyDescent="0.25">
      <c r="W15320" s="104"/>
      <c r="X15320" s="199"/>
      <c r="Y15320" s="62"/>
      <c r="Z15320" s="105"/>
    </row>
    <row r="15321" spans="23:26" x14ac:dyDescent="0.25">
      <c r="W15321" s="104"/>
      <c r="X15321" s="199"/>
      <c r="Y15321" s="62"/>
      <c r="Z15321" s="105"/>
    </row>
    <row r="15322" spans="23:26" x14ac:dyDescent="0.25">
      <c r="W15322" s="104"/>
      <c r="X15322" s="199"/>
      <c r="Y15322" s="62"/>
      <c r="Z15322" s="105"/>
    </row>
    <row r="15323" spans="23:26" x14ac:dyDescent="0.25">
      <c r="W15323" s="104"/>
      <c r="X15323" s="199"/>
      <c r="Y15323" s="62"/>
      <c r="Z15323" s="105"/>
    </row>
    <row r="15324" spans="23:26" x14ac:dyDescent="0.25">
      <c r="W15324" s="104"/>
      <c r="X15324" s="199"/>
      <c r="Y15324" s="62"/>
      <c r="Z15324" s="105"/>
    </row>
    <row r="15325" spans="23:26" x14ac:dyDescent="0.25">
      <c r="W15325" s="104"/>
      <c r="X15325" s="199"/>
      <c r="Y15325" s="62"/>
      <c r="Z15325" s="105"/>
    </row>
    <row r="15326" spans="23:26" x14ac:dyDescent="0.25">
      <c r="W15326" s="104"/>
      <c r="X15326" s="199"/>
      <c r="Y15326" s="62"/>
      <c r="Z15326" s="105"/>
    </row>
    <row r="15327" spans="23:26" x14ac:dyDescent="0.25">
      <c r="W15327" s="104"/>
      <c r="X15327" s="199"/>
      <c r="Y15327" s="62"/>
      <c r="Z15327" s="105"/>
    </row>
    <row r="15328" spans="23:26" x14ac:dyDescent="0.25">
      <c r="W15328" s="104"/>
      <c r="X15328" s="199"/>
      <c r="Y15328" s="62"/>
      <c r="Z15328" s="105"/>
    </row>
    <row r="15329" spans="23:26" x14ac:dyDescent="0.25">
      <c r="W15329" s="104"/>
      <c r="X15329" s="199"/>
      <c r="Y15329" s="62"/>
      <c r="Z15329" s="105"/>
    </row>
    <row r="15330" spans="23:26" x14ac:dyDescent="0.25">
      <c r="W15330" s="104"/>
      <c r="X15330" s="199"/>
      <c r="Y15330" s="62"/>
      <c r="Z15330" s="105"/>
    </row>
    <row r="15331" spans="23:26" x14ac:dyDescent="0.25">
      <c r="W15331" s="104"/>
      <c r="X15331" s="199"/>
      <c r="Y15331" s="62"/>
      <c r="Z15331" s="105"/>
    </row>
    <row r="15332" spans="23:26" x14ac:dyDescent="0.25">
      <c r="W15332" s="104"/>
      <c r="X15332" s="199"/>
      <c r="Y15332" s="62"/>
      <c r="Z15332" s="105"/>
    </row>
    <row r="15333" spans="23:26" x14ac:dyDescent="0.25">
      <c r="W15333" s="104"/>
      <c r="X15333" s="199"/>
      <c r="Y15333" s="62"/>
      <c r="Z15333" s="105"/>
    </row>
    <row r="15334" spans="23:26" x14ac:dyDescent="0.25">
      <c r="W15334" s="104"/>
      <c r="X15334" s="199"/>
      <c r="Y15334" s="62"/>
      <c r="Z15334" s="105"/>
    </row>
    <row r="15335" spans="23:26" x14ac:dyDescent="0.25">
      <c r="W15335" s="104"/>
      <c r="X15335" s="199"/>
      <c r="Y15335" s="62"/>
      <c r="Z15335" s="105"/>
    </row>
    <row r="15336" spans="23:26" x14ac:dyDescent="0.25">
      <c r="W15336" s="104"/>
      <c r="X15336" s="199"/>
      <c r="Y15336" s="62"/>
      <c r="Z15336" s="105"/>
    </row>
    <row r="15337" spans="23:26" x14ac:dyDescent="0.25">
      <c r="W15337" s="104"/>
      <c r="X15337" s="199"/>
      <c r="Y15337" s="62"/>
      <c r="Z15337" s="105"/>
    </row>
    <row r="15338" spans="23:26" x14ac:dyDescent="0.25">
      <c r="W15338" s="104"/>
      <c r="X15338" s="199"/>
      <c r="Y15338" s="62"/>
      <c r="Z15338" s="105"/>
    </row>
    <row r="15339" spans="23:26" x14ac:dyDescent="0.25">
      <c r="W15339" s="104"/>
      <c r="X15339" s="199"/>
      <c r="Y15339" s="62"/>
      <c r="Z15339" s="105"/>
    </row>
    <row r="15340" spans="23:26" x14ac:dyDescent="0.25">
      <c r="W15340" s="104"/>
      <c r="X15340" s="199"/>
      <c r="Y15340" s="62"/>
      <c r="Z15340" s="105"/>
    </row>
    <row r="15341" spans="23:26" x14ac:dyDescent="0.25">
      <c r="W15341" s="104"/>
      <c r="X15341" s="199"/>
      <c r="Y15341" s="62"/>
      <c r="Z15341" s="105"/>
    </row>
    <row r="15342" spans="23:26" x14ac:dyDescent="0.25">
      <c r="W15342" s="104"/>
      <c r="X15342" s="199"/>
      <c r="Y15342" s="62"/>
      <c r="Z15342" s="105"/>
    </row>
    <row r="15343" spans="23:26" x14ac:dyDescent="0.25">
      <c r="W15343" s="104"/>
      <c r="X15343" s="199"/>
      <c r="Y15343" s="62"/>
      <c r="Z15343" s="105"/>
    </row>
    <row r="15344" spans="23:26" x14ac:dyDescent="0.25">
      <c r="W15344" s="104"/>
      <c r="X15344" s="199"/>
      <c r="Y15344" s="62"/>
      <c r="Z15344" s="105"/>
    </row>
    <row r="15345" spans="23:26" x14ac:dyDescent="0.25">
      <c r="W15345" s="104"/>
      <c r="X15345" s="199"/>
      <c r="Y15345" s="62"/>
      <c r="Z15345" s="105"/>
    </row>
    <row r="15346" spans="23:26" x14ac:dyDescent="0.25">
      <c r="W15346" s="104"/>
      <c r="X15346" s="199"/>
      <c r="Y15346" s="62"/>
      <c r="Z15346" s="105"/>
    </row>
    <row r="15347" spans="23:26" x14ac:dyDescent="0.25">
      <c r="W15347" s="104"/>
      <c r="X15347" s="199"/>
      <c r="Y15347" s="62"/>
      <c r="Z15347" s="105"/>
    </row>
    <row r="15348" spans="23:26" x14ac:dyDescent="0.25">
      <c r="W15348" s="104"/>
      <c r="X15348" s="199"/>
      <c r="Y15348" s="62"/>
      <c r="Z15348" s="105"/>
    </row>
    <row r="15349" spans="23:26" x14ac:dyDescent="0.25">
      <c r="W15349" s="104"/>
      <c r="X15349" s="199"/>
      <c r="Y15349" s="62"/>
      <c r="Z15349" s="105"/>
    </row>
    <row r="15350" spans="23:26" x14ac:dyDescent="0.25">
      <c r="W15350" s="104"/>
      <c r="X15350" s="199"/>
      <c r="Y15350" s="62"/>
      <c r="Z15350" s="105"/>
    </row>
    <row r="15351" spans="23:26" x14ac:dyDescent="0.25">
      <c r="W15351" s="104"/>
      <c r="X15351" s="199"/>
      <c r="Y15351" s="62"/>
      <c r="Z15351" s="105"/>
    </row>
    <row r="15352" spans="23:26" x14ac:dyDescent="0.25">
      <c r="W15352" s="104"/>
      <c r="X15352" s="199"/>
      <c r="Y15352" s="62"/>
      <c r="Z15352" s="105"/>
    </row>
    <row r="15353" spans="23:26" x14ac:dyDescent="0.25">
      <c r="W15353" s="104"/>
      <c r="X15353" s="199"/>
      <c r="Y15353" s="62"/>
      <c r="Z15353" s="105"/>
    </row>
    <row r="15354" spans="23:26" x14ac:dyDescent="0.25">
      <c r="W15354" s="104"/>
      <c r="X15354" s="199"/>
      <c r="Y15354" s="62"/>
      <c r="Z15354" s="105"/>
    </row>
    <row r="15355" spans="23:26" x14ac:dyDescent="0.25">
      <c r="W15355" s="104"/>
      <c r="X15355" s="199"/>
      <c r="Y15355" s="62"/>
      <c r="Z15355" s="105"/>
    </row>
    <row r="15356" spans="23:26" x14ac:dyDescent="0.25">
      <c r="W15356" s="104"/>
      <c r="X15356" s="199"/>
      <c r="Y15356" s="62"/>
      <c r="Z15356" s="105"/>
    </row>
    <row r="15357" spans="23:26" x14ac:dyDescent="0.25">
      <c r="W15357" s="104"/>
      <c r="X15357" s="199"/>
      <c r="Y15357" s="62"/>
      <c r="Z15357" s="105"/>
    </row>
    <row r="15358" spans="23:26" x14ac:dyDescent="0.25">
      <c r="W15358" s="104"/>
      <c r="X15358" s="199"/>
      <c r="Y15358" s="62"/>
      <c r="Z15358" s="105"/>
    </row>
    <row r="15359" spans="23:26" x14ac:dyDescent="0.25">
      <c r="W15359" s="104"/>
      <c r="X15359" s="199"/>
      <c r="Y15359" s="62"/>
      <c r="Z15359" s="105"/>
    </row>
    <row r="15360" spans="23:26" x14ac:dyDescent="0.25">
      <c r="W15360" s="104"/>
      <c r="X15360" s="199"/>
      <c r="Y15360" s="62"/>
      <c r="Z15360" s="105"/>
    </row>
    <row r="15361" spans="23:26" x14ac:dyDescent="0.25">
      <c r="W15361" s="104"/>
      <c r="X15361" s="199"/>
      <c r="Y15361" s="62"/>
      <c r="Z15361" s="105"/>
    </row>
    <row r="15362" spans="23:26" x14ac:dyDescent="0.25">
      <c r="W15362" s="104"/>
      <c r="X15362" s="199"/>
      <c r="Y15362" s="62"/>
      <c r="Z15362" s="105"/>
    </row>
    <row r="15363" spans="23:26" x14ac:dyDescent="0.25">
      <c r="W15363" s="104"/>
      <c r="X15363" s="199"/>
      <c r="Y15363" s="62"/>
      <c r="Z15363" s="105"/>
    </row>
    <row r="15364" spans="23:26" x14ac:dyDescent="0.25">
      <c r="W15364" s="104"/>
      <c r="X15364" s="199"/>
      <c r="Y15364" s="62"/>
      <c r="Z15364" s="105"/>
    </row>
    <row r="15365" spans="23:26" x14ac:dyDescent="0.25">
      <c r="W15365" s="104"/>
      <c r="X15365" s="199"/>
      <c r="Y15365" s="62"/>
      <c r="Z15365" s="105"/>
    </row>
    <row r="15366" spans="23:26" x14ac:dyDescent="0.25">
      <c r="W15366" s="104"/>
      <c r="X15366" s="199"/>
      <c r="Y15366" s="62"/>
      <c r="Z15366" s="105"/>
    </row>
    <row r="15367" spans="23:26" x14ac:dyDescent="0.25">
      <c r="W15367" s="104"/>
      <c r="X15367" s="199"/>
      <c r="Y15367" s="62"/>
      <c r="Z15367" s="105"/>
    </row>
    <row r="15368" spans="23:26" x14ac:dyDescent="0.25">
      <c r="W15368" s="104"/>
      <c r="X15368" s="199"/>
      <c r="Y15368" s="62"/>
      <c r="Z15368" s="105"/>
    </row>
    <row r="15369" spans="23:26" x14ac:dyDescent="0.25">
      <c r="W15369" s="104"/>
      <c r="X15369" s="199"/>
      <c r="Y15369" s="62"/>
      <c r="Z15369" s="105"/>
    </row>
    <row r="15370" spans="23:26" x14ac:dyDescent="0.25">
      <c r="W15370" s="104"/>
      <c r="X15370" s="199"/>
      <c r="Y15370" s="62"/>
      <c r="Z15370" s="105"/>
    </row>
    <row r="15371" spans="23:26" x14ac:dyDescent="0.25">
      <c r="W15371" s="104"/>
      <c r="X15371" s="199"/>
      <c r="Y15371" s="62"/>
      <c r="Z15371" s="105"/>
    </row>
    <row r="15372" spans="23:26" x14ac:dyDescent="0.25">
      <c r="W15372" s="104"/>
      <c r="X15372" s="199"/>
      <c r="Y15372" s="62"/>
      <c r="Z15372" s="105"/>
    </row>
    <row r="15373" spans="23:26" x14ac:dyDescent="0.25">
      <c r="W15373" s="104"/>
      <c r="X15373" s="199"/>
      <c r="Y15373" s="62"/>
      <c r="Z15373" s="105"/>
    </row>
    <row r="15374" spans="23:26" x14ac:dyDescent="0.25">
      <c r="W15374" s="104"/>
      <c r="X15374" s="199"/>
      <c r="Y15374" s="62"/>
      <c r="Z15374" s="105"/>
    </row>
    <row r="15375" spans="23:26" x14ac:dyDescent="0.25">
      <c r="W15375" s="104"/>
      <c r="X15375" s="199"/>
      <c r="Y15375" s="62"/>
      <c r="Z15375" s="105"/>
    </row>
    <row r="15376" spans="23:26" x14ac:dyDescent="0.25">
      <c r="W15376" s="104"/>
      <c r="X15376" s="199"/>
      <c r="Y15376" s="62"/>
      <c r="Z15376" s="105"/>
    </row>
    <row r="15377" spans="23:26" x14ac:dyDescent="0.25">
      <c r="W15377" s="104"/>
      <c r="X15377" s="199"/>
      <c r="Y15377" s="62"/>
      <c r="Z15377" s="105"/>
    </row>
    <row r="15378" spans="23:26" x14ac:dyDescent="0.25">
      <c r="W15378" s="104"/>
      <c r="X15378" s="199"/>
      <c r="Y15378" s="62"/>
      <c r="Z15378" s="105"/>
    </row>
    <row r="15379" spans="23:26" x14ac:dyDescent="0.25">
      <c r="W15379" s="104"/>
      <c r="X15379" s="199"/>
      <c r="Y15379" s="62"/>
      <c r="Z15379" s="105"/>
    </row>
    <row r="15380" spans="23:26" x14ac:dyDescent="0.25">
      <c r="W15380" s="104"/>
      <c r="X15380" s="199"/>
      <c r="Y15380" s="62"/>
      <c r="Z15380" s="105"/>
    </row>
    <row r="15381" spans="23:26" x14ac:dyDescent="0.25">
      <c r="W15381" s="104"/>
      <c r="X15381" s="199"/>
      <c r="Y15381" s="62"/>
      <c r="Z15381" s="105"/>
    </row>
    <row r="15382" spans="23:26" x14ac:dyDescent="0.25">
      <c r="W15382" s="104"/>
      <c r="X15382" s="199"/>
      <c r="Y15382" s="62"/>
      <c r="Z15382" s="105"/>
    </row>
    <row r="15383" spans="23:26" x14ac:dyDescent="0.25">
      <c r="W15383" s="104"/>
      <c r="X15383" s="199"/>
      <c r="Y15383" s="62"/>
      <c r="Z15383" s="105"/>
    </row>
    <row r="15384" spans="23:26" x14ac:dyDescent="0.25">
      <c r="W15384" s="104"/>
      <c r="X15384" s="199"/>
      <c r="Y15384" s="62"/>
      <c r="Z15384" s="105"/>
    </row>
    <row r="15385" spans="23:26" x14ac:dyDescent="0.25">
      <c r="W15385" s="104"/>
      <c r="X15385" s="199"/>
      <c r="Y15385" s="62"/>
      <c r="Z15385" s="105"/>
    </row>
    <row r="15386" spans="23:26" x14ac:dyDescent="0.25">
      <c r="W15386" s="104"/>
      <c r="X15386" s="199"/>
      <c r="Y15386" s="62"/>
      <c r="Z15386" s="105"/>
    </row>
    <row r="15387" spans="23:26" x14ac:dyDescent="0.25">
      <c r="W15387" s="104"/>
      <c r="X15387" s="199"/>
      <c r="Y15387" s="62"/>
      <c r="Z15387" s="105"/>
    </row>
    <row r="15388" spans="23:26" x14ac:dyDescent="0.25">
      <c r="W15388" s="104"/>
      <c r="X15388" s="199"/>
      <c r="Y15388" s="62"/>
      <c r="Z15388" s="105"/>
    </row>
    <row r="15389" spans="23:26" x14ac:dyDescent="0.25">
      <c r="W15389" s="104"/>
      <c r="X15389" s="199"/>
      <c r="Y15389" s="62"/>
      <c r="Z15389" s="105"/>
    </row>
    <row r="15390" spans="23:26" x14ac:dyDescent="0.25">
      <c r="W15390" s="104"/>
      <c r="X15390" s="199"/>
      <c r="Y15390" s="62"/>
      <c r="Z15390" s="105"/>
    </row>
    <row r="15391" spans="23:26" x14ac:dyDescent="0.25">
      <c r="W15391" s="104"/>
      <c r="X15391" s="199"/>
      <c r="Y15391" s="62"/>
      <c r="Z15391" s="105"/>
    </row>
    <row r="15392" spans="23:26" x14ac:dyDescent="0.25">
      <c r="W15392" s="104"/>
      <c r="X15392" s="199"/>
      <c r="Y15392" s="62"/>
      <c r="Z15392" s="105"/>
    </row>
    <row r="15393" spans="23:26" x14ac:dyDescent="0.25">
      <c r="W15393" s="104"/>
      <c r="X15393" s="199"/>
      <c r="Y15393" s="62"/>
      <c r="Z15393" s="105"/>
    </row>
    <row r="15394" spans="23:26" x14ac:dyDescent="0.25">
      <c r="W15394" s="104"/>
      <c r="X15394" s="199"/>
      <c r="Y15394" s="62"/>
      <c r="Z15394" s="105"/>
    </row>
    <row r="15395" spans="23:26" x14ac:dyDescent="0.25">
      <c r="W15395" s="104"/>
      <c r="X15395" s="199"/>
      <c r="Y15395" s="62"/>
      <c r="Z15395" s="105"/>
    </row>
    <row r="15396" spans="23:26" x14ac:dyDescent="0.25">
      <c r="W15396" s="104"/>
      <c r="X15396" s="199"/>
      <c r="Y15396" s="62"/>
      <c r="Z15396" s="105"/>
    </row>
    <row r="15397" spans="23:26" x14ac:dyDescent="0.25">
      <c r="W15397" s="104"/>
      <c r="X15397" s="199"/>
      <c r="Y15397" s="62"/>
      <c r="Z15397" s="105"/>
    </row>
    <row r="15398" spans="23:26" x14ac:dyDescent="0.25">
      <c r="W15398" s="104"/>
      <c r="X15398" s="199"/>
      <c r="Y15398" s="62"/>
      <c r="Z15398" s="105"/>
    </row>
    <row r="15399" spans="23:26" x14ac:dyDescent="0.25">
      <c r="W15399" s="104"/>
      <c r="X15399" s="199"/>
      <c r="Y15399" s="62"/>
      <c r="Z15399" s="105"/>
    </row>
    <row r="15400" spans="23:26" x14ac:dyDescent="0.25">
      <c r="W15400" s="104"/>
      <c r="X15400" s="199"/>
      <c r="Y15400" s="62"/>
      <c r="Z15400" s="105"/>
    </row>
    <row r="15401" spans="23:26" x14ac:dyDescent="0.25">
      <c r="W15401" s="104"/>
      <c r="X15401" s="199"/>
      <c r="Y15401" s="62"/>
      <c r="Z15401" s="105"/>
    </row>
    <row r="15402" spans="23:26" x14ac:dyDescent="0.25">
      <c r="W15402" s="104"/>
      <c r="X15402" s="199"/>
      <c r="Y15402" s="62"/>
      <c r="Z15402" s="105"/>
    </row>
    <row r="15403" spans="23:26" x14ac:dyDescent="0.25">
      <c r="W15403" s="104"/>
      <c r="X15403" s="199"/>
      <c r="Y15403" s="62"/>
      <c r="Z15403" s="105"/>
    </row>
    <row r="15404" spans="23:26" x14ac:dyDescent="0.25">
      <c r="W15404" s="104"/>
      <c r="X15404" s="199"/>
      <c r="Y15404" s="62"/>
      <c r="Z15404" s="105"/>
    </row>
    <row r="15405" spans="23:26" x14ac:dyDescent="0.25">
      <c r="W15405" s="104"/>
      <c r="X15405" s="199"/>
      <c r="Y15405" s="62"/>
      <c r="Z15405" s="105"/>
    </row>
    <row r="15406" spans="23:26" x14ac:dyDescent="0.25">
      <c r="W15406" s="104"/>
      <c r="X15406" s="199"/>
      <c r="Y15406" s="62"/>
      <c r="Z15406" s="105"/>
    </row>
    <row r="15407" spans="23:26" x14ac:dyDescent="0.25">
      <c r="W15407" s="104"/>
      <c r="X15407" s="199"/>
      <c r="Y15407" s="62"/>
      <c r="Z15407" s="105"/>
    </row>
    <row r="15408" spans="23:26" x14ac:dyDescent="0.25">
      <c r="W15408" s="104"/>
      <c r="X15408" s="199"/>
      <c r="Y15408" s="62"/>
      <c r="Z15408" s="105"/>
    </row>
    <row r="15409" spans="23:26" x14ac:dyDescent="0.25">
      <c r="W15409" s="104"/>
      <c r="X15409" s="199"/>
      <c r="Y15409" s="62"/>
      <c r="Z15409" s="105"/>
    </row>
    <row r="15410" spans="23:26" x14ac:dyDescent="0.25">
      <c r="W15410" s="104"/>
      <c r="X15410" s="199"/>
      <c r="Y15410" s="62"/>
      <c r="Z15410" s="105"/>
    </row>
    <row r="15411" spans="23:26" x14ac:dyDescent="0.25">
      <c r="W15411" s="104"/>
      <c r="X15411" s="199"/>
      <c r="Y15411" s="62"/>
      <c r="Z15411" s="105"/>
    </row>
    <row r="15412" spans="23:26" x14ac:dyDescent="0.25">
      <c r="W15412" s="104"/>
      <c r="X15412" s="199"/>
      <c r="Y15412" s="62"/>
      <c r="Z15412" s="105"/>
    </row>
    <row r="15413" spans="23:26" x14ac:dyDescent="0.25">
      <c r="W15413" s="104"/>
      <c r="X15413" s="199"/>
      <c r="Y15413" s="62"/>
      <c r="Z15413" s="105"/>
    </row>
    <row r="15414" spans="23:26" x14ac:dyDescent="0.25">
      <c r="W15414" s="104"/>
      <c r="X15414" s="199"/>
      <c r="Y15414" s="62"/>
      <c r="Z15414" s="105"/>
    </row>
    <row r="15415" spans="23:26" x14ac:dyDescent="0.25">
      <c r="W15415" s="104"/>
      <c r="X15415" s="199"/>
      <c r="Y15415" s="62"/>
      <c r="Z15415" s="105"/>
    </row>
    <row r="15416" spans="23:26" x14ac:dyDescent="0.25">
      <c r="W15416" s="104"/>
      <c r="X15416" s="199"/>
      <c r="Y15416" s="62"/>
      <c r="Z15416" s="105"/>
    </row>
    <row r="15417" spans="23:26" x14ac:dyDescent="0.25">
      <c r="W15417" s="104"/>
      <c r="X15417" s="199"/>
      <c r="Y15417" s="62"/>
      <c r="Z15417" s="105"/>
    </row>
    <row r="15418" spans="23:26" x14ac:dyDescent="0.25">
      <c r="W15418" s="104"/>
      <c r="X15418" s="199"/>
      <c r="Y15418" s="62"/>
      <c r="Z15418" s="105"/>
    </row>
    <row r="15419" spans="23:26" x14ac:dyDescent="0.25">
      <c r="W15419" s="104"/>
      <c r="X15419" s="199"/>
      <c r="Y15419" s="62"/>
      <c r="Z15419" s="105"/>
    </row>
    <row r="15420" spans="23:26" x14ac:dyDescent="0.25">
      <c r="W15420" s="104"/>
      <c r="X15420" s="199"/>
      <c r="Y15420" s="62"/>
      <c r="Z15420" s="105"/>
    </row>
    <row r="15421" spans="23:26" x14ac:dyDescent="0.25">
      <c r="W15421" s="104"/>
      <c r="X15421" s="199"/>
      <c r="Y15421" s="62"/>
      <c r="Z15421" s="105"/>
    </row>
    <row r="15422" spans="23:26" x14ac:dyDescent="0.25">
      <c r="W15422" s="104"/>
      <c r="X15422" s="199"/>
      <c r="Y15422" s="62"/>
      <c r="Z15422" s="105"/>
    </row>
    <row r="15423" spans="23:26" x14ac:dyDescent="0.25">
      <c r="W15423" s="104"/>
      <c r="X15423" s="199"/>
      <c r="Y15423" s="62"/>
      <c r="Z15423" s="105"/>
    </row>
    <row r="15424" spans="23:26" x14ac:dyDescent="0.25">
      <c r="W15424" s="104"/>
      <c r="X15424" s="199"/>
      <c r="Y15424" s="62"/>
      <c r="Z15424" s="105"/>
    </row>
    <row r="15425" spans="23:26" x14ac:dyDescent="0.25">
      <c r="W15425" s="104"/>
      <c r="X15425" s="199"/>
      <c r="Y15425" s="62"/>
      <c r="Z15425" s="105"/>
    </row>
    <row r="15426" spans="23:26" x14ac:dyDescent="0.25">
      <c r="W15426" s="104"/>
      <c r="X15426" s="199"/>
      <c r="Y15426" s="62"/>
      <c r="Z15426" s="105"/>
    </row>
    <row r="15427" spans="23:26" x14ac:dyDescent="0.25">
      <c r="W15427" s="104"/>
      <c r="X15427" s="199"/>
      <c r="Y15427" s="62"/>
      <c r="Z15427" s="105"/>
    </row>
    <row r="15428" spans="23:26" x14ac:dyDescent="0.25">
      <c r="W15428" s="104"/>
      <c r="X15428" s="199"/>
      <c r="Y15428" s="62"/>
      <c r="Z15428" s="105"/>
    </row>
    <row r="15429" spans="23:26" x14ac:dyDescent="0.25">
      <c r="W15429" s="104"/>
      <c r="X15429" s="199"/>
      <c r="Y15429" s="62"/>
      <c r="Z15429" s="105"/>
    </row>
    <row r="15430" spans="23:26" x14ac:dyDescent="0.25">
      <c r="W15430" s="104"/>
      <c r="X15430" s="199"/>
      <c r="Y15430" s="62"/>
      <c r="Z15430" s="105"/>
    </row>
    <row r="15431" spans="23:26" x14ac:dyDescent="0.25">
      <c r="W15431" s="104"/>
      <c r="X15431" s="199"/>
      <c r="Y15431" s="62"/>
      <c r="Z15431" s="105"/>
    </row>
    <row r="15432" spans="23:26" x14ac:dyDescent="0.25">
      <c r="W15432" s="104"/>
      <c r="X15432" s="199"/>
      <c r="Y15432" s="62"/>
      <c r="Z15432" s="105"/>
    </row>
    <row r="15433" spans="23:26" x14ac:dyDescent="0.25">
      <c r="W15433" s="104"/>
      <c r="X15433" s="199"/>
      <c r="Y15433" s="62"/>
      <c r="Z15433" s="105"/>
    </row>
    <row r="15434" spans="23:26" x14ac:dyDescent="0.25">
      <c r="W15434" s="104"/>
      <c r="X15434" s="199"/>
      <c r="Y15434" s="62"/>
      <c r="Z15434" s="105"/>
    </row>
    <row r="15435" spans="23:26" x14ac:dyDescent="0.25">
      <c r="W15435" s="104"/>
      <c r="X15435" s="199"/>
      <c r="Y15435" s="62"/>
      <c r="Z15435" s="105"/>
    </row>
    <row r="15436" spans="23:26" x14ac:dyDescent="0.25">
      <c r="W15436" s="104"/>
      <c r="X15436" s="199"/>
      <c r="Y15436" s="62"/>
      <c r="Z15436" s="105"/>
    </row>
    <row r="15437" spans="23:26" x14ac:dyDescent="0.25">
      <c r="W15437" s="104"/>
      <c r="X15437" s="199"/>
      <c r="Y15437" s="62"/>
      <c r="Z15437" s="105"/>
    </row>
    <row r="15438" spans="23:26" x14ac:dyDescent="0.25">
      <c r="W15438" s="104"/>
      <c r="X15438" s="199"/>
      <c r="Y15438" s="62"/>
      <c r="Z15438" s="105"/>
    </row>
    <row r="15439" spans="23:26" x14ac:dyDescent="0.25">
      <c r="W15439" s="104"/>
      <c r="X15439" s="199"/>
      <c r="Y15439" s="62"/>
      <c r="Z15439" s="105"/>
    </row>
    <row r="15440" spans="23:26" x14ac:dyDescent="0.25">
      <c r="W15440" s="104"/>
      <c r="X15440" s="199"/>
      <c r="Y15440" s="62"/>
      <c r="Z15440" s="105"/>
    </row>
    <row r="15441" spans="23:26" x14ac:dyDescent="0.25">
      <c r="W15441" s="104"/>
      <c r="X15441" s="199"/>
      <c r="Y15441" s="62"/>
      <c r="Z15441" s="105"/>
    </row>
    <row r="15442" spans="23:26" x14ac:dyDescent="0.25">
      <c r="W15442" s="104"/>
      <c r="X15442" s="199"/>
      <c r="Y15442" s="62"/>
      <c r="Z15442" s="105"/>
    </row>
    <row r="15443" spans="23:26" x14ac:dyDescent="0.25">
      <c r="W15443" s="104"/>
      <c r="X15443" s="199"/>
      <c r="Y15443" s="62"/>
      <c r="Z15443" s="105"/>
    </row>
    <row r="15444" spans="23:26" x14ac:dyDescent="0.25">
      <c r="W15444" s="104"/>
      <c r="X15444" s="199"/>
      <c r="Y15444" s="62"/>
      <c r="Z15444" s="105"/>
    </row>
    <row r="15445" spans="23:26" x14ac:dyDescent="0.25">
      <c r="W15445" s="104"/>
      <c r="X15445" s="199"/>
      <c r="Y15445" s="62"/>
      <c r="Z15445" s="105"/>
    </row>
    <row r="15446" spans="23:26" x14ac:dyDescent="0.25">
      <c r="W15446" s="104"/>
      <c r="X15446" s="199"/>
      <c r="Y15446" s="62"/>
      <c r="Z15446" s="105"/>
    </row>
    <row r="15447" spans="23:26" x14ac:dyDescent="0.25">
      <c r="W15447" s="104"/>
      <c r="X15447" s="199"/>
      <c r="Y15447" s="62"/>
      <c r="Z15447" s="105"/>
    </row>
    <row r="15448" spans="23:26" x14ac:dyDescent="0.25">
      <c r="W15448" s="104"/>
      <c r="X15448" s="199"/>
      <c r="Y15448" s="62"/>
      <c r="Z15448" s="105"/>
    </row>
    <row r="15449" spans="23:26" x14ac:dyDescent="0.25">
      <c r="W15449" s="104"/>
      <c r="X15449" s="199"/>
      <c r="Y15449" s="62"/>
      <c r="Z15449" s="105"/>
    </row>
    <row r="15450" spans="23:26" x14ac:dyDescent="0.25">
      <c r="W15450" s="104"/>
      <c r="X15450" s="199"/>
      <c r="Y15450" s="62"/>
      <c r="Z15450" s="105"/>
    </row>
    <row r="15451" spans="23:26" x14ac:dyDescent="0.25">
      <c r="W15451" s="104"/>
      <c r="X15451" s="199"/>
      <c r="Y15451" s="62"/>
      <c r="Z15451" s="105"/>
    </row>
    <row r="15452" spans="23:26" x14ac:dyDescent="0.25">
      <c r="W15452" s="104"/>
      <c r="X15452" s="199"/>
      <c r="Y15452" s="62"/>
      <c r="Z15452" s="105"/>
    </row>
    <row r="15453" spans="23:26" x14ac:dyDescent="0.25">
      <c r="W15453" s="104"/>
      <c r="X15453" s="199"/>
      <c r="Y15453" s="62"/>
      <c r="Z15453" s="105"/>
    </row>
    <row r="15454" spans="23:26" x14ac:dyDescent="0.25">
      <c r="W15454" s="104"/>
      <c r="X15454" s="199"/>
      <c r="Y15454" s="62"/>
      <c r="Z15454" s="105"/>
    </row>
    <row r="15455" spans="23:26" x14ac:dyDescent="0.25">
      <c r="W15455" s="104"/>
      <c r="X15455" s="199"/>
      <c r="Y15455" s="62"/>
      <c r="Z15455" s="105"/>
    </row>
    <row r="15456" spans="23:26" x14ac:dyDescent="0.25">
      <c r="W15456" s="104"/>
      <c r="X15456" s="199"/>
      <c r="Y15456" s="62"/>
      <c r="Z15456" s="105"/>
    </row>
    <row r="15457" spans="23:26" x14ac:dyDescent="0.25">
      <c r="W15457" s="104"/>
      <c r="X15457" s="199"/>
      <c r="Y15457" s="62"/>
      <c r="Z15457" s="105"/>
    </row>
    <row r="15458" spans="23:26" x14ac:dyDescent="0.25">
      <c r="W15458" s="104"/>
      <c r="X15458" s="199"/>
      <c r="Y15458" s="62"/>
      <c r="Z15458" s="105"/>
    </row>
    <row r="15459" spans="23:26" x14ac:dyDescent="0.25">
      <c r="W15459" s="104"/>
      <c r="X15459" s="199"/>
      <c r="Y15459" s="62"/>
      <c r="Z15459" s="105"/>
    </row>
    <row r="15460" spans="23:26" x14ac:dyDescent="0.25">
      <c r="W15460" s="104"/>
      <c r="X15460" s="199"/>
      <c r="Y15460" s="62"/>
      <c r="Z15460" s="105"/>
    </row>
    <row r="15461" spans="23:26" x14ac:dyDescent="0.25">
      <c r="W15461" s="104"/>
      <c r="X15461" s="199"/>
      <c r="Y15461" s="62"/>
      <c r="Z15461" s="105"/>
    </row>
    <row r="15462" spans="23:26" x14ac:dyDescent="0.25">
      <c r="W15462" s="104"/>
      <c r="X15462" s="199"/>
      <c r="Y15462" s="62"/>
      <c r="Z15462" s="105"/>
    </row>
    <row r="15463" spans="23:26" x14ac:dyDescent="0.25">
      <c r="W15463" s="104"/>
      <c r="X15463" s="199"/>
      <c r="Y15463" s="62"/>
      <c r="Z15463" s="105"/>
    </row>
    <row r="15464" spans="23:26" x14ac:dyDescent="0.25">
      <c r="W15464" s="104"/>
      <c r="X15464" s="199"/>
      <c r="Y15464" s="62"/>
      <c r="Z15464" s="105"/>
    </row>
    <row r="15465" spans="23:26" x14ac:dyDescent="0.25">
      <c r="W15465" s="104"/>
      <c r="X15465" s="199"/>
      <c r="Y15465" s="62"/>
      <c r="Z15465" s="105"/>
    </row>
    <row r="15466" spans="23:26" x14ac:dyDescent="0.25">
      <c r="W15466" s="104"/>
      <c r="X15466" s="199"/>
      <c r="Y15466" s="62"/>
      <c r="Z15466" s="105"/>
    </row>
    <row r="15467" spans="23:26" x14ac:dyDescent="0.25">
      <c r="W15467" s="104"/>
      <c r="X15467" s="199"/>
      <c r="Y15467" s="62"/>
      <c r="Z15467" s="105"/>
    </row>
    <row r="15468" spans="23:26" x14ac:dyDescent="0.25">
      <c r="W15468" s="104"/>
      <c r="X15468" s="199"/>
      <c r="Y15468" s="62"/>
      <c r="Z15468" s="105"/>
    </row>
    <row r="15469" spans="23:26" x14ac:dyDescent="0.25">
      <c r="W15469" s="104"/>
      <c r="X15469" s="199"/>
      <c r="Y15469" s="62"/>
      <c r="Z15469" s="105"/>
    </row>
    <row r="15470" spans="23:26" x14ac:dyDescent="0.25">
      <c r="W15470" s="104"/>
      <c r="X15470" s="199"/>
      <c r="Y15470" s="62"/>
      <c r="Z15470" s="105"/>
    </row>
    <row r="15471" spans="23:26" x14ac:dyDescent="0.25">
      <c r="W15471" s="104"/>
      <c r="X15471" s="199"/>
      <c r="Y15471" s="62"/>
      <c r="Z15471" s="105"/>
    </row>
    <row r="15472" spans="23:26" x14ac:dyDescent="0.25">
      <c r="W15472" s="104"/>
      <c r="X15472" s="199"/>
      <c r="Y15472" s="62"/>
      <c r="Z15472" s="105"/>
    </row>
    <row r="15473" spans="23:26" x14ac:dyDescent="0.25">
      <c r="W15473" s="104"/>
      <c r="X15473" s="199"/>
      <c r="Y15473" s="62"/>
      <c r="Z15473" s="105"/>
    </row>
    <row r="15474" spans="23:26" x14ac:dyDescent="0.25">
      <c r="W15474" s="104"/>
      <c r="X15474" s="199"/>
      <c r="Y15474" s="62"/>
      <c r="Z15474" s="105"/>
    </row>
    <row r="15475" spans="23:26" x14ac:dyDescent="0.25">
      <c r="W15475" s="104"/>
      <c r="X15475" s="199"/>
      <c r="Y15475" s="62"/>
      <c r="Z15475" s="105"/>
    </row>
    <row r="15476" spans="23:26" x14ac:dyDescent="0.25">
      <c r="W15476" s="104"/>
      <c r="X15476" s="199"/>
      <c r="Y15476" s="62"/>
      <c r="Z15476" s="105"/>
    </row>
    <row r="15477" spans="23:26" x14ac:dyDescent="0.25">
      <c r="W15477" s="104"/>
      <c r="X15477" s="199"/>
      <c r="Y15477" s="62"/>
      <c r="Z15477" s="105"/>
    </row>
    <row r="15478" spans="23:26" x14ac:dyDescent="0.25">
      <c r="W15478" s="104"/>
      <c r="X15478" s="199"/>
      <c r="Y15478" s="62"/>
      <c r="Z15478" s="105"/>
    </row>
    <row r="15479" spans="23:26" x14ac:dyDescent="0.25">
      <c r="W15479" s="104"/>
      <c r="X15479" s="199"/>
      <c r="Y15479" s="62"/>
      <c r="Z15479" s="105"/>
    </row>
    <row r="15480" spans="23:26" x14ac:dyDescent="0.25">
      <c r="W15480" s="104"/>
      <c r="X15480" s="199"/>
      <c r="Y15480" s="62"/>
      <c r="Z15480" s="105"/>
    </row>
    <row r="15481" spans="23:26" x14ac:dyDescent="0.25">
      <c r="W15481" s="104"/>
      <c r="X15481" s="199"/>
      <c r="Y15481" s="62"/>
      <c r="Z15481" s="105"/>
    </row>
    <row r="15482" spans="23:26" x14ac:dyDescent="0.25">
      <c r="W15482" s="104"/>
      <c r="X15482" s="199"/>
      <c r="Y15482" s="62"/>
      <c r="Z15482" s="105"/>
    </row>
    <row r="15483" spans="23:26" x14ac:dyDescent="0.25">
      <c r="W15483" s="104"/>
      <c r="X15483" s="199"/>
      <c r="Y15483" s="62"/>
      <c r="Z15483" s="105"/>
    </row>
    <row r="15484" spans="23:26" x14ac:dyDescent="0.25">
      <c r="W15484" s="104"/>
      <c r="X15484" s="199"/>
      <c r="Y15484" s="62"/>
      <c r="Z15484" s="105"/>
    </row>
    <row r="15485" spans="23:26" x14ac:dyDescent="0.25">
      <c r="W15485" s="104"/>
      <c r="X15485" s="199"/>
      <c r="Y15485" s="62"/>
      <c r="Z15485" s="105"/>
    </row>
    <row r="15486" spans="23:26" x14ac:dyDescent="0.25">
      <c r="W15486" s="104"/>
      <c r="X15486" s="199"/>
      <c r="Y15486" s="62"/>
      <c r="Z15486" s="105"/>
    </row>
    <row r="15487" spans="23:26" x14ac:dyDescent="0.25">
      <c r="W15487" s="104"/>
      <c r="X15487" s="199"/>
      <c r="Y15487" s="62"/>
      <c r="Z15487" s="105"/>
    </row>
    <row r="15488" spans="23:26" x14ac:dyDescent="0.25">
      <c r="W15488" s="104"/>
      <c r="X15488" s="199"/>
      <c r="Y15488" s="62"/>
      <c r="Z15488" s="105"/>
    </row>
    <row r="15489" spans="23:26" x14ac:dyDescent="0.25">
      <c r="W15489" s="104"/>
      <c r="X15489" s="199"/>
      <c r="Y15489" s="62"/>
      <c r="Z15489" s="105"/>
    </row>
    <row r="15490" spans="23:26" x14ac:dyDescent="0.25">
      <c r="W15490" s="104"/>
      <c r="X15490" s="199"/>
      <c r="Y15490" s="62"/>
      <c r="Z15490" s="105"/>
    </row>
    <row r="15491" spans="23:26" x14ac:dyDescent="0.25">
      <c r="W15491" s="104"/>
      <c r="X15491" s="199"/>
      <c r="Y15491" s="62"/>
      <c r="Z15491" s="105"/>
    </row>
    <row r="15492" spans="23:26" x14ac:dyDescent="0.25">
      <c r="W15492" s="104"/>
      <c r="X15492" s="199"/>
      <c r="Y15492" s="62"/>
      <c r="Z15492" s="105"/>
    </row>
    <row r="15493" spans="23:26" x14ac:dyDescent="0.25">
      <c r="W15493" s="104"/>
      <c r="X15493" s="199"/>
      <c r="Y15493" s="62"/>
      <c r="Z15493" s="105"/>
    </row>
    <row r="15494" spans="23:26" x14ac:dyDescent="0.25">
      <c r="W15494" s="104"/>
      <c r="X15494" s="199"/>
      <c r="Y15494" s="62"/>
      <c r="Z15494" s="105"/>
    </row>
    <row r="15495" spans="23:26" x14ac:dyDescent="0.25">
      <c r="W15495" s="104"/>
      <c r="X15495" s="199"/>
      <c r="Y15495" s="62"/>
      <c r="Z15495" s="105"/>
    </row>
    <row r="15496" spans="23:26" x14ac:dyDescent="0.25">
      <c r="W15496" s="104"/>
      <c r="X15496" s="199"/>
      <c r="Y15496" s="62"/>
      <c r="Z15496" s="105"/>
    </row>
    <row r="15497" spans="23:26" x14ac:dyDescent="0.25">
      <c r="W15497" s="104"/>
      <c r="X15497" s="199"/>
      <c r="Y15497" s="62"/>
      <c r="Z15497" s="105"/>
    </row>
    <row r="15498" spans="23:26" x14ac:dyDescent="0.25">
      <c r="W15498" s="104"/>
      <c r="X15498" s="199"/>
      <c r="Y15498" s="62"/>
      <c r="Z15498" s="105"/>
    </row>
    <row r="15499" spans="23:26" x14ac:dyDescent="0.25">
      <c r="W15499" s="104"/>
      <c r="X15499" s="199"/>
      <c r="Y15499" s="62"/>
      <c r="Z15499" s="105"/>
    </row>
    <row r="15500" spans="23:26" x14ac:dyDescent="0.25">
      <c r="W15500" s="104"/>
      <c r="X15500" s="199"/>
      <c r="Y15500" s="62"/>
      <c r="Z15500" s="105"/>
    </row>
    <row r="15501" spans="23:26" x14ac:dyDescent="0.25">
      <c r="W15501" s="104"/>
      <c r="X15501" s="199"/>
      <c r="Y15501" s="62"/>
      <c r="Z15501" s="105"/>
    </row>
    <row r="15502" spans="23:26" x14ac:dyDescent="0.25">
      <c r="W15502" s="104"/>
      <c r="X15502" s="199"/>
      <c r="Y15502" s="62"/>
      <c r="Z15502" s="105"/>
    </row>
    <row r="15503" spans="23:26" x14ac:dyDescent="0.25">
      <c r="W15503" s="104"/>
      <c r="X15503" s="199"/>
      <c r="Y15503" s="62"/>
      <c r="Z15503" s="105"/>
    </row>
    <row r="15504" spans="23:26" x14ac:dyDescent="0.25">
      <c r="W15504" s="104"/>
      <c r="X15504" s="199"/>
      <c r="Y15504" s="62"/>
      <c r="Z15504" s="105"/>
    </row>
    <row r="15505" spans="23:26" x14ac:dyDescent="0.25">
      <c r="W15505" s="104"/>
      <c r="X15505" s="199"/>
      <c r="Y15505" s="62"/>
      <c r="Z15505" s="105"/>
    </row>
    <row r="15506" spans="23:26" x14ac:dyDescent="0.25">
      <c r="W15506" s="104"/>
      <c r="X15506" s="199"/>
      <c r="Y15506" s="62"/>
      <c r="Z15506" s="105"/>
    </row>
    <row r="15507" spans="23:26" x14ac:dyDescent="0.25">
      <c r="W15507" s="104"/>
      <c r="X15507" s="199"/>
      <c r="Y15507" s="62"/>
      <c r="Z15507" s="105"/>
    </row>
    <row r="15508" spans="23:26" x14ac:dyDescent="0.25">
      <c r="W15508" s="104"/>
      <c r="X15508" s="199"/>
      <c r="Y15508" s="62"/>
      <c r="Z15508" s="105"/>
    </row>
    <row r="15509" spans="23:26" x14ac:dyDescent="0.25">
      <c r="W15509" s="104"/>
      <c r="X15509" s="199"/>
      <c r="Y15509" s="62"/>
      <c r="Z15509" s="105"/>
    </row>
    <row r="15510" spans="23:26" x14ac:dyDescent="0.25">
      <c r="W15510" s="104"/>
      <c r="X15510" s="199"/>
      <c r="Y15510" s="62"/>
      <c r="Z15510" s="105"/>
    </row>
    <row r="15511" spans="23:26" x14ac:dyDescent="0.25">
      <c r="W15511" s="104"/>
      <c r="X15511" s="199"/>
      <c r="Y15511" s="62"/>
      <c r="Z15511" s="105"/>
    </row>
    <row r="15512" spans="23:26" x14ac:dyDescent="0.25">
      <c r="W15512" s="104"/>
      <c r="X15512" s="199"/>
      <c r="Y15512" s="62"/>
      <c r="Z15512" s="105"/>
    </row>
    <row r="15513" spans="23:26" x14ac:dyDescent="0.25">
      <c r="W15513" s="104"/>
      <c r="X15513" s="199"/>
      <c r="Y15513" s="62"/>
      <c r="Z15513" s="105"/>
    </row>
    <row r="15514" spans="23:26" x14ac:dyDescent="0.25">
      <c r="W15514" s="104"/>
      <c r="X15514" s="199"/>
      <c r="Y15514" s="62"/>
      <c r="Z15514" s="105"/>
    </row>
    <row r="15515" spans="23:26" x14ac:dyDescent="0.25">
      <c r="W15515" s="104"/>
      <c r="X15515" s="199"/>
      <c r="Y15515" s="62"/>
      <c r="Z15515" s="105"/>
    </row>
    <row r="15516" spans="23:26" x14ac:dyDescent="0.25">
      <c r="W15516" s="104"/>
      <c r="X15516" s="199"/>
      <c r="Y15516" s="62"/>
      <c r="Z15516" s="105"/>
    </row>
    <row r="15517" spans="23:26" x14ac:dyDescent="0.25">
      <c r="W15517" s="104"/>
      <c r="X15517" s="199"/>
      <c r="Y15517" s="62"/>
      <c r="Z15517" s="105"/>
    </row>
    <row r="15518" spans="23:26" x14ac:dyDescent="0.25">
      <c r="W15518" s="104"/>
      <c r="X15518" s="199"/>
      <c r="Y15518" s="62"/>
      <c r="Z15518" s="105"/>
    </row>
    <row r="15519" spans="23:26" x14ac:dyDescent="0.25">
      <c r="W15519" s="104"/>
      <c r="X15519" s="199"/>
      <c r="Y15519" s="62"/>
      <c r="Z15519" s="105"/>
    </row>
    <row r="15520" spans="23:26" x14ac:dyDescent="0.25">
      <c r="W15520" s="104"/>
      <c r="X15520" s="199"/>
      <c r="Y15520" s="62"/>
      <c r="Z15520" s="105"/>
    </row>
    <row r="15521" spans="23:26" x14ac:dyDescent="0.25">
      <c r="W15521" s="104"/>
      <c r="X15521" s="199"/>
      <c r="Y15521" s="62"/>
      <c r="Z15521" s="105"/>
    </row>
    <row r="15522" spans="23:26" x14ac:dyDescent="0.25">
      <c r="W15522" s="104"/>
      <c r="X15522" s="199"/>
      <c r="Y15522" s="62"/>
      <c r="Z15522" s="105"/>
    </row>
    <row r="15523" spans="23:26" x14ac:dyDescent="0.25">
      <c r="W15523" s="104"/>
      <c r="X15523" s="199"/>
      <c r="Y15523" s="62"/>
      <c r="Z15523" s="105"/>
    </row>
    <row r="15524" spans="23:26" x14ac:dyDescent="0.25">
      <c r="W15524" s="104"/>
      <c r="X15524" s="199"/>
      <c r="Y15524" s="62"/>
      <c r="Z15524" s="105"/>
    </row>
    <row r="15525" spans="23:26" x14ac:dyDescent="0.25">
      <c r="W15525" s="104"/>
      <c r="X15525" s="199"/>
      <c r="Y15525" s="62"/>
      <c r="Z15525" s="105"/>
    </row>
    <row r="15526" spans="23:26" x14ac:dyDescent="0.25">
      <c r="W15526" s="104"/>
      <c r="X15526" s="199"/>
      <c r="Y15526" s="62"/>
      <c r="Z15526" s="105"/>
    </row>
    <row r="15527" spans="23:26" x14ac:dyDescent="0.25">
      <c r="W15527" s="104"/>
      <c r="X15527" s="199"/>
      <c r="Y15527" s="62"/>
      <c r="Z15527" s="105"/>
    </row>
    <row r="15528" spans="23:26" x14ac:dyDescent="0.25">
      <c r="W15528" s="104"/>
      <c r="X15528" s="199"/>
      <c r="Y15528" s="62"/>
      <c r="Z15528" s="105"/>
    </row>
    <row r="15529" spans="23:26" x14ac:dyDescent="0.25">
      <c r="W15529" s="104"/>
      <c r="X15529" s="199"/>
      <c r="Y15529" s="62"/>
      <c r="Z15529" s="105"/>
    </row>
    <row r="15530" spans="23:26" x14ac:dyDescent="0.25">
      <c r="W15530" s="104"/>
      <c r="X15530" s="199"/>
      <c r="Y15530" s="62"/>
      <c r="Z15530" s="105"/>
    </row>
    <row r="15531" spans="23:26" x14ac:dyDescent="0.25">
      <c r="W15531" s="104"/>
      <c r="X15531" s="199"/>
      <c r="Y15531" s="62"/>
      <c r="Z15531" s="105"/>
    </row>
    <row r="15532" spans="23:26" x14ac:dyDescent="0.25">
      <c r="W15532" s="104"/>
      <c r="X15532" s="199"/>
      <c r="Y15532" s="62"/>
      <c r="Z15532" s="105"/>
    </row>
    <row r="15533" spans="23:26" x14ac:dyDescent="0.25">
      <c r="W15533" s="104"/>
      <c r="X15533" s="199"/>
      <c r="Y15533" s="62"/>
      <c r="Z15533" s="105"/>
    </row>
    <row r="15534" spans="23:26" x14ac:dyDescent="0.25">
      <c r="W15534" s="104"/>
      <c r="X15534" s="199"/>
      <c r="Y15534" s="62"/>
      <c r="Z15534" s="105"/>
    </row>
    <row r="15535" spans="23:26" x14ac:dyDescent="0.25">
      <c r="W15535" s="104"/>
      <c r="X15535" s="199"/>
      <c r="Y15535" s="62"/>
      <c r="Z15535" s="105"/>
    </row>
    <row r="15536" spans="23:26" x14ac:dyDescent="0.25">
      <c r="W15536" s="104"/>
      <c r="X15536" s="199"/>
      <c r="Y15536" s="62"/>
      <c r="Z15536" s="105"/>
    </row>
    <row r="15537" spans="23:26" x14ac:dyDescent="0.25">
      <c r="W15537" s="104"/>
      <c r="X15537" s="199"/>
      <c r="Y15537" s="62"/>
      <c r="Z15537" s="105"/>
    </row>
    <row r="15538" spans="23:26" x14ac:dyDescent="0.25">
      <c r="W15538" s="104"/>
      <c r="X15538" s="199"/>
      <c r="Y15538" s="62"/>
      <c r="Z15538" s="105"/>
    </row>
    <row r="15539" spans="23:26" x14ac:dyDescent="0.25">
      <c r="W15539" s="104"/>
      <c r="X15539" s="199"/>
      <c r="Y15539" s="62"/>
      <c r="Z15539" s="105"/>
    </row>
    <row r="15540" spans="23:26" x14ac:dyDescent="0.25">
      <c r="W15540" s="104"/>
      <c r="X15540" s="199"/>
      <c r="Y15540" s="62"/>
      <c r="Z15540" s="105"/>
    </row>
    <row r="15541" spans="23:26" x14ac:dyDescent="0.25">
      <c r="W15541" s="104"/>
      <c r="X15541" s="199"/>
      <c r="Y15541" s="62"/>
      <c r="Z15541" s="105"/>
    </row>
    <row r="15542" spans="23:26" x14ac:dyDescent="0.25">
      <c r="W15542" s="104"/>
      <c r="X15542" s="199"/>
      <c r="Y15542" s="62"/>
      <c r="Z15542" s="105"/>
    </row>
    <row r="15543" spans="23:26" x14ac:dyDescent="0.25">
      <c r="W15543" s="104"/>
      <c r="X15543" s="199"/>
      <c r="Y15543" s="62"/>
      <c r="Z15543" s="105"/>
    </row>
    <row r="15544" spans="23:26" x14ac:dyDescent="0.25">
      <c r="W15544" s="104"/>
      <c r="X15544" s="199"/>
      <c r="Y15544" s="62"/>
      <c r="Z15544" s="105"/>
    </row>
    <row r="15545" spans="23:26" x14ac:dyDescent="0.25">
      <c r="W15545" s="104"/>
      <c r="X15545" s="199"/>
      <c r="Y15545" s="62"/>
      <c r="Z15545" s="105"/>
    </row>
    <row r="15546" spans="23:26" x14ac:dyDescent="0.25">
      <c r="W15546" s="104"/>
      <c r="X15546" s="199"/>
      <c r="Y15546" s="62"/>
      <c r="Z15546" s="105"/>
    </row>
    <row r="15547" spans="23:26" x14ac:dyDescent="0.25">
      <c r="W15547" s="104"/>
      <c r="X15547" s="199"/>
      <c r="Y15547" s="62"/>
      <c r="Z15547" s="105"/>
    </row>
    <row r="15548" spans="23:26" x14ac:dyDescent="0.25">
      <c r="W15548" s="104"/>
      <c r="X15548" s="199"/>
      <c r="Y15548" s="62"/>
      <c r="Z15548" s="105"/>
    </row>
    <row r="15549" spans="23:26" x14ac:dyDescent="0.25">
      <c r="W15549" s="104"/>
      <c r="X15549" s="199"/>
      <c r="Y15549" s="62"/>
      <c r="Z15549" s="105"/>
    </row>
    <row r="15550" spans="23:26" x14ac:dyDescent="0.25">
      <c r="W15550" s="104"/>
      <c r="X15550" s="199"/>
      <c r="Y15550" s="62"/>
      <c r="Z15550" s="105"/>
    </row>
    <row r="15551" spans="23:26" x14ac:dyDescent="0.25">
      <c r="W15551" s="104"/>
      <c r="X15551" s="199"/>
      <c r="Y15551" s="62"/>
      <c r="Z15551" s="105"/>
    </row>
    <row r="15552" spans="23:26" x14ac:dyDescent="0.25">
      <c r="W15552" s="104"/>
      <c r="X15552" s="199"/>
      <c r="Y15552" s="62"/>
      <c r="Z15552" s="105"/>
    </row>
    <row r="15553" spans="23:26" x14ac:dyDescent="0.25">
      <c r="W15553" s="104"/>
      <c r="X15553" s="199"/>
      <c r="Y15553" s="62"/>
      <c r="Z15553" s="105"/>
    </row>
    <row r="15554" spans="23:26" x14ac:dyDescent="0.25">
      <c r="W15554" s="104"/>
      <c r="X15554" s="199"/>
      <c r="Y15554" s="62"/>
      <c r="Z15554" s="105"/>
    </row>
    <row r="15555" spans="23:26" x14ac:dyDescent="0.25">
      <c r="W15555" s="104"/>
      <c r="X15555" s="199"/>
      <c r="Y15555" s="62"/>
      <c r="Z15555" s="105"/>
    </row>
    <row r="15556" spans="23:26" x14ac:dyDescent="0.25">
      <c r="W15556" s="104"/>
      <c r="X15556" s="199"/>
      <c r="Y15556" s="62"/>
      <c r="Z15556" s="105"/>
    </row>
    <row r="15557" spans="23:26" x14ac:dyDescent="0.25">
      <c r="W15557" s="104"/>
      <c r="X15557" s="199"/>
      <c r="Y15557" s="62"/>
      <c r="Z15557" s="105"/>
    </row>
    <row r="15558" spans="23:26" x14ac:dyDescent="0.25">
      <c r="W15558" s="104"/>
      <c r="X15558" s="199"/>
      <c r="Y15558" s="62"/>
      <c r="Z15558" s="105"/>
    </row>
    <row r="15559" spans="23:26" x14ac:dyDescent="0.25">
      <c r="W15559" s="104"/>
      <c r="X15559" s="199"/>
      <c r="Y15559" s="62"/>
      <c r="Z15559" s="105"/>
    </row>
    <row r="15560" spans="23:26" x14ac:dyDescent="0.25">
      <c r="W15560" s="104"/>
      <c r="X15560" s="199"/>
      <c r="Y15560" s="62"/>
      <c r="Z15560" s="105"/>
    </row>
    <row r="15561" spans="23:26" x14ac:dyDescent="0.25">
      <c r="W15561" s="104"/>
      <c r="X15561" s="199"/>
      <c r="Y15561" s="62"/>
      <c r="Z15561" s="105"/>
    </row>
    <row r="15562" spans="23:26" x14ac:dyDescent="0.25">
      <c r="W15562" s="104"/>
      <c r="X15562" s="199"/>
      <c r="Y15562" s="62"/>
      <c r="Z15562" s="105"/>
    </row>
    <row r="15563" spans="23:26" x14ac:dyDescent="0.25">
      <c r="W15563" s="104"/>
      <c r="X15563" s="199"/>
      <c r="Y15563" s="62"/>
      <c r="Z15563" s="105"/>
    </row>
    <row r="15564" spans="23:26" x14ac:dyDescent="0.25">
      <c r="W15564" s="104"/>
      <c r="X15564" s="199"/>
      <c r="Y15564" s="62"/>
      <c r="Z15564" s="105"/>
    </row>
    <row r="15565" spans="23:26" x14ac:dyDescent="0.25">
      <c r="W15565" s="104"/>
      <c r="X15565" s="199"/>
      <c r="Y15565" s="62"/>
      <c r="Z15565" s="105"/>
    </row>
    <row r="15566" spans="23:26" x14ac:dyDescent="0.25">
      <c r="W15566" s="104"/>
      <c r="X15566" s="199"/>
      <c r="Y15566" s="62"/>
      <c r="Z15566" s="105"/>
    </row>
    <row r="15567" spans="23:26" x14ac:dyDescent="0.25">
      <c r="W15567" s="104"/>
      <c r="X15567" s="199"/>
      <c r="Y15567" s="62"/>
      <c r="Z15567" s="105"/>
    </row>
    <row r="15568" spans="23:26" x14ac:dyDescent="0.25">
      <c r="W15568" s="104"/>
      <c r="X15568" s="199"/>
      <c r="Y15568" s="62"/>
      <c r="Z15568" s="105"/>
    </row>
    <row r="15569" spans="23:26" x14ac:dyDescent="0.25">
      <c r="W15569" s="104"/>
      <c r="X15569" s="199"/>
      <c r="Y15569" s="62"/>
      <c r="Z15569" s="105"/>
    </row>
    <row r="15570" spans="23:26" x14ac:dyDescent="0.25">
      <c r="W15570" s="104"/>
      <c r="X15570" s="199"/>
      <c r="Y15570" s="62"/>
      <c r="Z15570" s="105"/>
    </row>
    <row r="15571" spans="23:26" x14ac:dyDescent="0.25">
      <c r="W15571" s="104"/>
      <c r="X15571" s="199"/>
      <c r="Y15571" s="62"/>
      <c r="Z15571" s="105"/>
    </row>
    <row r="15572" spans="23:26" x14ac:dyDescent="0.25">
      <c r="W15572" s="104"/>
      <c r="X15572" s="199"/>
      <c r="Y15572" s="62"/>
      <c r="Z15572" s="105"/>
    </row>
    <row r="15573" spans="23:26" x14ac:dyDescent="0.25">
      <c r="W15573" s="104"/>
      <c r="X15573" s="199"/>
      <c r="Y15573" s="62"/>
      <c r="Z15573" s="105"/>
    </row>
    <row r="15574" spans="23:26" x14ac:dyDescent="0.25">
      <c r="W15574" s="104"/>
      <c r="X15574" s="199"/>
      <c r="Y15574" s="62"/>
      <c r="Z15574" s="105"/>
    </row>
    <row r="15575" spans="23:26" x14ac:dyDescent="0.25">
      <c r="W15575" s="104"/>
      <c r="X15575" s="199"/>
      <c r="Y15575" s="62"/>
      <c r="Z15575" s="105"/>
    </row>
    <row r="15576" spans="23:26" x14ac:dyDescent="0.25">
      <c r="W15576" s="104"/>
      <c r="X15576" s="199"/>
      <c r="Y15576" s="62"/>
      <c r="Z15576" s="105"/>
    </row>
    <row r="15577" spans="23:26" x14ac:dyDescent="0.25">
      <c r="W15577" s="104"/>
      <c r="X15577" s="199"/>
      <c r="Y15577" s="62"/>
      <c r="Z15577" s="105"/>
    </row>
    <row r="15578" spans="23:26" x14ac:dyDescent="0.25">
      <c r="W15578" s="104"/>
      <c r="X15578" s="199"/>
      <c r="Y15578" s="62"/>
      <c r="Z15578" s="105"/>
    </row>
    <row r="15579" spans="23:26" x14ac:dyDescent="0.25">
      <c r="W15579" s="104"/>
      <c r="X15579" s="199"/>
      <c r="Y15579" s="62"/>
      <c r="Z15579" s="105"/>
    </row>
    <row r="15580" spans="23:26" x14ac:dyDescent="0.25">
      <c r="W15580" s="104"/>
      <c r="X15580" s="199"/>
      <c r="Y15580" s="62"/>
      <c r="Z15580" s="105"/>
    </row>
    <row r="15581" spans="23:26" x14ac:dyDescent="0.25">
      <c r="W15581" s="104"/>
      <c r="X15581" s="199"/>
      <c r="Y15581" s="62"/>
      <c r="Z15581" s="105"/>
    </row>
    <row r="15582" spans="23:26" x14ac:dyDescent="0.25">
      <c r="W15582" s="104"/>
      <c r="X15582" s="199"/>
      <c r="Y15582" s="62"/>
      <c r="Z15582" s="105"/>
    </row>
    <row r="15583" spans="23:26" x14ac:dyDescent="0.25">
      <c r="W15583" s="104"/>
      <c r="X15583" s="199"/>
      <c r="Y15583" s="62"/>
      <c r="Z15583" s="105"/>
    </row>
    <row r="15584" spans="23:26" x14ac:dyDescent="0.25">
      <c r="W15584" s="104"/>
      <c r="X15584" s="199"/>
      <c r="Y15584" s="62"/>
      <c r="Z15584" s="105"/>
    </row>
    <row r="15585" spans="23:26" x14ac:dyDescent="0.25">
      <c r="W15585" s="104"/>
      <c r="X15585" s="199"/>
      <c r="Y15585" s="62"/>
      <c r="Z15585" s="105"/>
    </row>
    <row r="15586" spans="23:26" x14ac:dyDescent="0.25">
      <c r="W15586" s="104"/>
      <c r="X15586" s="199"/>
      <c r="Y15586" s="62"/>
      <c r="Z15586" s="105"/>
    </row>
    <row r="15587" spans="23:26" x14ac:dyDescent="0.25">
      <c r="W15587" s="104"/>
      <c r="X15587" s="199"/>
      <c r="Y15587" s="62"/>
      <c r="Z15587" s="105"/>
    </row>
    <row r="15588" spans="23:26" x14ac:dyDescent="0.25">
      <c r="W15588" s="104"/>
      <c r="X15588" s="199"/>
      <c r="Y15588" s="62"/>
      <c r="Z15588" s="105"/>
    </row>
    <row r="15589" spans="23:26" x14ac:dyDescent="0.25">
      <c r="W15589" s="104"/>
      <c r="X15589" s="199"/>
      <c r="Y15589" s="62"/>
      <c r="Z15589" s="105"/>
    </row>
    <row r="15590" spans="23:26" x14ac:dyDescent="0.25">
      <c r="W15590" s="104"/>
      <c r="X15590" s="199"/>
      <c r="Y15590" s="62"/>
      <c r="Z15590" s="105"/>
    </row>
    <row r="15591" spans="23:26" x14ac:dyDescent="0.25">
      <c r="W15591" s="104"/>
      <c r="X15591" s="199"/>
      <c r="Y15591" s="62"/>
      <c r="Z15591" s="105"/>
    </row>
    <row r="15592" spans="23:26" x14ac:dyDescent="0.25">
      <c r="W15592" s="104"/>
      <c r="X15592" s="199"/>
      <c r="Y15592" s="62"/>
      <c r="Z15592" s="105"/>
    </row>
    <row r="15593" spans="23:26" x14ac:dyDescent="0.25">
      <c r="W15593" s="104"/>
      <c r="X15593" s="199"/>
      <c r="Y15593" s="62"/>
      <c r="Z15593" s="105"/>
    </row>
    <row r="15594" spans="23:26" x14ac:dyDescent="0.25">
      <c r="W15594" s="104"/>
      <c r="X15594" s="199"/>
      <c r="Y15594" s="62"/>
      <c r="Z15594" s="105"/>
    </row>
    <row r="15595" spans="23:26" x14ac:dyDescent="0.25">
      <c r="W15595" s="104"/>
      <c r="X15595" s="199"/>
      <c r="Y15595" s="62"/>
      <c r="Z15595" s="105"/>
    </row>
    <row r="15596" spans="23:26" x14ac:dyDescent="0.25">
      <c r="W15596" s="104"/>
      <c r="X15596" s="199"/>
      <c r="Y15596" s="62"/>
      <c r="Z15596" s="105"/>
    </row>
    <row r="15597" spans="23:26" x14ac:dyDescent="0.25">
      <c r="W15597" s="104"/>
      <c r="X15597" s="199"/>
      <c r="Y15597" s="62"/>
      <c r="Z15597" s="105"/>
    </row>
    <row r="15598" spans="23:26" x14ac:dyDescent="0.25">
      <c r="W15598" s="104"/>
      <c r="X15598" s="199"/>
      <c r="Y15598" s="62"/>
      <c r="Z15598" s="105"/>
    </row>
    <row r="15599" spans="23:26" x14ac:dyDescent="0.25">
      <c r="W15599" s="104"/>
      <c r="X15599" s="199"/>
      <c r="Y15599" s="62"/>
      <c r="Z15599" s="105"/>
    </row>
    <row r="15600" spans="23:26" x14ac:dyDescent="0.25">
      <c r="W15600" s="104"/>
      <c r="X15600" s="199"/>
      <c r="Y15600" s="62"/>
      <c r="Z15600" s="105"/>
    </row>
    <row r="15601" spans="23:26" x14ac:dyDescent="0.25">
      <c r="W15601" s="104"/>
      <c r="X15601" s="199"/>
      <c r="Y15601" s="62"/>
      <c r="Z15601" s="105"/>
    </row>
    <row r="15602" spans="23:26" x14ac:dyDescent="0.25">
      <c r="W15602" s="104"/>
      <c r="X15602" s="199"/>
      <c r="Y15602" s="62"/>
      <c r="Z15602" s="105"/>
    </row>
    <row r="15603" spans="23:26" x14ac:dyDescent="0.25">
      <c r="W15603" s="104"/>
      <c r="X15603" s="199"/>
      <c r="Y15603" s="62"/>
      <c r="Z15603" s="105"/>
    </row>
    <row r="15604" spans="23:26" x14ac:dyDescent="0.25">
      <c r="W15604" s="104"/>
      <c r="X15604" s="199"/>
      <c r="Y15604" s="62"/>
      <c r="Z15604" s="105"/>
    </row>
    <row r="15605" spans="23:26" x14ac:dyDescent="0.25">
      <c r="W15605" s="104"/>
      <c r="X15605" s="199"/>
      <c r="Y15605" s="62"/>
      <c r="Z15605" s="105"/>
    </row>
    <row r="15606" spans="23:26" x14ac:dyDescent="0.25">
      <c r="W15606" s="104"/>
      <c r="X15606" s="199"/>
      <c r="Y15606" s="62"/>
      <c r="Z15606" s="105"/>
    </row>
    <row r="15607" spans="23:26" x14ac:dyDescent="0.25">
      <c r="W15607" s="104"/>
      <c r="X15607" s="199"/>
      <c r="Y15607" s="62"/>
      <c r="Z15607" s="105"/>
    </row>
    <row r="15608" spans="23:26" x14ac:dyDescent="0.25">
      <c r="W15608" s="104"/>
      <c r="X15608" s="199"/>
      <c r="Y15608" s="62"/>
      <c r="Z15608" s="105"/>
    </row>
    <row r="15609" spans="23:26" x14ac:dyDescent="0.25">
      <c r="W15609" s="104"/>
      <c r="X15609" s="199"/>
      <c r="Y15609" s="62"/>
      <c r="Z15609" s="105"/>
    </row>
    <row r="15610" spans="23:26" x14ac:dyDescent="0.25">
      <c r="W15610" s="104"/>
      <c r="X15610" s="199"/>
      <c r="Y15610" s="62"/>
      <c r="Z15610" s="105"/>
    </row>
    <row r="15611" spans="23:26" x14ac:dyDescent="0.25">
      <c r="W15611" s="104"/>
      <c r="X15611" s="199"/>
      <c r="Y15611" s="62"/>
      <c r="Z15611" s="105"/>
    </row>
    <row r="15612" spans="23:26" x14ac:dyDescent="0.25">
      <c r="W15612" s="104"/>
      <c r="X15612" s="199"/>
      <c r="Y15612" s="62"/>
      <c r="Z15612" s="105"/>
    </row>
    <row r="15613" spans="23:26" x14ac:dyDescent="0.25">
      <c r="W15613" s="104"/>
      <c r="X15613" s="199"/>
      <c r="Y15613" s="62"/>
      <c r="Z15613" s="105"/>
    </row>
    <row r="15614" spans="23:26" x14ac:dyDescent="0.25">
      <c r="W15614" s="104"/>
      <c r="X15614" s="199"/>
      <c r="Y15614" s="62"/>
      <c r="Z15614" s="105"/>
    </row>
    <row r="15615" spans="23:26" x14ac:dyDescent="0.25">
      <c r="W15615" s="104"/>
      <c r="X15615" s="199"/>
      <c r="Y15615" s="62"/>
      <c r="Z15615" s="105"/>
    </row>
    <row r="15616" spans="23:26" x14ac:dyDescent="0.25">
      <c r="W15616" s="104"/>
      <c r="X15616" s="199"/>
      <c r="Y15616" s="62"/>
      <c r="Z15616" s="105"/>
    </row>
    <row r="15617" spans="23:26" x14ac:dyDescent="0.25">
      <c r="W15617" s="104"/>
      <c r="X15617" s="199"/>
      <c r="Y15617" s="62"/>
      <c r="Z15617" s="105"/>
    </row>
    <row r="15618" spans="23:26" x14ac:dyDescent="0.25">
      <c r="W15618" s="104"/>
      <c r="X15618" s="199"/>
      <c r="Y15618" s="62"/>
      <c r="Z15618" s="105"/>
    </row>
    <row r="15619" spans="23:26" x14ac:dyDescent="0.25">
      <c r="W15619" s="104"/>
      <c r="X15619" s="199"/>
      <c r="Y15619" s="62"/>
      <c r="Z15619" s="105"/>
    </row>
    <row r="15620" spans="23:26" x14ac:dyDescent="0.25">
      <c r="W15620" s="104"/>
      <c r="X15620" s="199"/>
      <c r="Y15620" s="62"/>
      <c r="Z15620" s="105"/>
    </row>
    <row r="15621" spans="23:26" x14ac:dyDescent="0.25">
      <c r="W15621" s="104"/>
      <c r="X15621" s="199"/>
      <c r="Y15621" s="62"/>
      <c r="Z15621" s="105"/>
    </row>
    <row r="15622" spans="23:26" x14ac:dyDescent="0.25">
      <c r="W15622" s="104"/>
      <c r="X15622" s="199"/>
      <c r="Y15622" s="62"/>
      <c r="Z15622" s="105"/>
    </row>
    <row r="15623" spans="23:26" x14ac:dyDescent="0.25">
      <c r="W15623" s="104"/>
      <c r="X15623" s="199"/>
      <c r="Y15623" s="62"/>
      <c r="Z15623" s="105"/>
    </row>
    <row r="15624" spans="23:26" x14ac:dyDescent="0.25">
      <c r="W15624" s="104"/>
      <c r="X15624" s="199"/>
      <c r="Y15624" s="62"/>
      <c r="Z15624" s="105"/>
    </row>
    <row r="15625" spans="23:26" x14ac:dyDescent="0.25">
      <c r="W15625" s="104"/>
      <c r="X15625" s="199"/>
      <c r="Y15625" s="62"/>
      <c r="Z15625" s="105"/>
    </row>
    <row r="15626" spans="23:26" x14ac:dyDescent="0.25">
      <c r="W15626" s="104"/>
      <c r="X15626" s="199"/>
      <c r="Y15626" s="62"/>
      <c r="Z15626" s="105"/>
    </row>
    <row r="15627" spans="23:26" x14ac:dyDescent="0.25">
      <c r="W15627" s="104"/>
      <c r="X15627" s="199"/>
      <c r="Y15627" s="62"/>
      <c r="Z15627" s="105"/>
    </row>
    <row r="15628" spans="23:26" x14ac:dyDescent="0.25">
      <c r="W15628" s="104"/>
      <c r="X15628" s="199"/>
      <c r="Y15628" s="62"/>
      <c r="Z15628" s="105"/>
    </row>
    <row r="15629" spans="23:26" x14ac:dyDescent="0.25">
      <c r="W15629" s="104"/>
      <c r="X15629" s="199"/>
      <c r="Y15629" s="62"/>
      <c r="Z15629" s="105"/>
    </row>
    <row r="15630" spans="23:26" x14ac:dyDescent="0.25">
      <c r="W15630" s="104"/>
      <c r="X15630" s="199"/>
      <c r="Y15630" s="62"/>
      <c r="Z15630" s="105"/>
    </row>
    <row r="15631" spans="23:26" x14ac:dyDescent="0.25">
      <c r="W15631" s="104"/>
      <c r="X15631" s="199"/>
      <c r="Y15631" s="62"/>
      <c r="Z15631" s="105"/>
    </row>
    <row r="15632" spans="23:26" x14ac:dyDescent="0.25">
      <c r="W15632" s="104"/>
      <c r="X15632" s="199"/>
      <c r="Y15632" s="62"/>
      <c r="Z15632" s="105"/>
    </row>
    <row r="15633" spans="23:26" x14ac:dyDescent="0.25">
      <c r="W15633" s="104"/>
      <c r="X15633" s="199"/>
      <c r="Y15633" s="62"/>
      <c r="Z15633" s="105"/>
    </row>
    <row r="15634" spans="23:26" x14ac:dyDescent="0.25">
      <c r="W15634" s="104"/>
      <c r="X15634" s="199"/>
      <c r="Y15634" s="62"/>
      <c r="Z15634" s="105"/>
    </row>
    <row r="15635" spans="23:26" x14ac:dyDescent="0.25">
      <c r="W15635" s="104"/>
      <c r="X15635" s="199"/>
      <c r="Y15635" s="62"/>
      <c r="Z15635" s="105"/>
    </row>
    <row r="15636" spans="23:26" x14ac:dyDescent="0.25">
      <c r="W15636" s="104"/>
      <c r="X15636" s="199"/>
      <c r="Y15636" s="62"/>
      <c r="Z15636" s="105"/>
    </row>
    <row r="15637" spans="23:26" x14ac:dyDescent="0.25">
      <c r="W15637" s="104"/>
      <c r="X15637" s="199"/>
      <c r="Y15637" s="62"/>
      <c r="Z15637" s="105"/>
    </row>
    <row r="15638" spans="23:26" x14ac:dyDescent="0.25">
      <c r="W15638" s="104"/>
      <c r="X15638" s="199"/>
      <c r="Y15638" s="62"/>
      <c r="Z15638" s="105"/>
    </row>
    <row r="15639" spans="23:26" x14ac:dyDescent="0.25">
      <c r="W15639" s="104"/>
      <c r="X15639" s="199"/>
      <c r="Y15639" s="62"/>
      <c r="Z15639" s="105"/>
    </row>
    <row r="15640" spans="23:26" x14ac:dyDescent="0.25">
      <c r="W15640" s="104"/>
      <c r="X15640" s="199"/>
      <c r="Y15640" s="62"/>
      <c r="Z15640" s="105"/>
    </row>
    <row r="15641" spans="23:26" x14ac:dyDescent="0.25">
      <c r="W15641" s="104"/>
      <c r="X15641" s="199"/>
      <c r="Y15641" s="62"/>
      <c r="Z15641" s="105"/>
    </row>
    <row r="15642" spans="23:26" x14ac:dyDescent="0.25">
      <c r="W15642" s="104"/>
      <c r="X15642" s="199"/>
      <c r="Y15642" s="62"/>
      <c r="Z15642" s="105"/>
    </row>
    <row r="15643" spans="23:26" x14ac:dyDescent="0.25">
      <c r="W15643" s="104"/>
      <c r="X15643" s="199"/>
      <c r="Y15643" s="62"/>
      <c r="Z15643" s="105"/>
    </row>
    <row r="15644" spans="23:26" x14ac:dyDescent="0.25">
      <c r="W15644" s="104"/>
      <c r="X15644" s="199"/>
      <c r="Y15644" s="62"/>
      <c r="Z15644" s="105"/>
    </row>
    <row r="15645" spans="23:26" x14ac:dyDescent="0.25">
      <c r="W15645" s="104"/>
      <c r="X15645" s="199"/>
      <c r="Y15645" s="62"/>
      <c r="Z15645" s="105"/>
    </row>
    <row r="15646" spans="23:26" x14ac:dyDescent="0.25">
      <c r="W15646" s="104"/>
      <c r="X15646" s="199"/>
      <c r="Y15646" s="62"/>
      <c r="Z15646" s="105"/>
    </row>
    <row r="15647" spans="23:26" x14ac:dyDescent="0.25">
      <c r="W15647" s="104"/>
      <c r="X15647" s="199"/>
      <c r="Y15647" s="62"/>
      <c r="Z15647" s="105"/>
    </row>
    <row r="15648" spans="23:26" x14ac:dyDescent="0.25">
      <c r="W15648" s="104"/>
      <c r="X15648" s="199"/>
      <c r="Y15648" s="62"/>
      <c r="Z15648" s="105"/>
    </row>
    <row r="15649" spans="23:26" x14ac:dyDescent="0.25">
      <c r="W15649" s="104"/>
      <c r="X15649" s="199"/>
      <c r="Y15649" s="62"/>
      <c r="Z15649" s="105"/>
    </row>
    <row r="15650" spans="23:26" x14ac:dyDescent="0.25">
      <c r="W15650" s="104"/>
      <c r="X15650" s="199"/>
      <c r="Y15650" s="62"/>
      <c r="Z15650" s="105"/>
    </row>
    <row r="15651" spans="23:26" x14ac:dyDescent="0.25">
      <c r="W15651" s="104"/>
      <c r="X15651" s="199"/>
      <c r="Y15651" s="62"/>
      <c r="Z15651" s="105"/>
    </row>
    <row r="15652" spans="23:26" x14ac:dyDescent="0.25">
      <c r="W15652" s="104"/>
      <c r="X15652" s="199"/>
      <c r="Y15652" s="62"/>
      <c r="Z15652" s="105"/>
    </row>
    <row r="15653" spans="23:26" x14ac:dyDescent="0.25">
      <c r="W15653" s="104"/>
      <c r="X15653" s="199"/>
      <c r="Y15653" s="62"/>
      <c r="Z15653" s="105"/>
    </row>
    <row r="15654" spans="23:26" x14ac:dyDescent="0.25">
      <c r="W15654" s="104"/>
      <c r="X15654" s="199"/>
      <c r="Y15654" s="62"/>
      <c r="Z15654" s="105"/>
    </row>
    <row r="15655" spans="23:26" x14ac:dyDescent="0.25">
      <c r="W15655" s="104"/>
      <c r="X15655" s="199"/>
      <c r="Y15655" s="62"/>
      <c r="Z15655" s="105"/>
    </row>
    <row r="15656" spans="23:26" x14ac:dyDescent="0.25">
      <c r="W15656" s="104"/>
      <c r="X15656" s="199"/>
      <c r="Y15656" s="62"/>
      <c r="Z15656" s="105"/>
    </row>
    <row r="15657" spans="23:26" x14ac:dyDescent="0.25">
      <c r="W15657" s="104"/>
      <c r="X15657" s="199"/>
      <c r="Y15657" s="62"/>
      <c r="Z15657" s="105"/>
    </row>
    <row r="15658" spans="23:26" x14ac:dyDescent="0.25">
      <c r="W15658" s="104"/>
      <c r="X15658" s="199"/>
      <c r="Y15658" s="62"/>
      <c r="Z15658" s="105"/>
    </row>
    <row r="15659" spans="23:26" x14ac:dyDescent="0.25">
      <c r="W15659" s="104"/>
      <c r="X15659" s="199"/>
      <c r="Y15659" s="62"/>
      <c r="Z15659" s="105"/>
    </row>
    <row r="15660" spans="23:26" x14ac:dyDescent="0.25">
      <c r="W15660" s="104"/>
      <c r="X15660" s="199"/>
      <c r="Y15660" s="62"/>
      <c r="Z15660" s="105"/>
    </row>
    <row r="15661" spans="23:26" x14ac:dyDescent="0.25">
      <c r="W15661" s="104"/>
      <c r="X15661" s="199"/>
      <c r="Y15661" s="62"/>
      <c r="Z15661" s="105"/>
    </row>
    <row r="15662" spans="23:26" x14ac:dyDescent="0.25">
      <c r="W15662" s="104"/>
      <c r="X15662" s="199"/>
      <c r="Y15662" s="62"/>
      <c r="Z15662" s="105"/>
    </row>
    <row r="15663" spans="23:26" x14ac:dyDescent="0.25">
      <c r="W15663" s="104"/>
      <c r="X15663" s="199"/>
      <c r="Y15663" s="62"/>
      <c r="Z15663" s="105"/>
    </row>
    <row r="15664" spans="23:26" x14ac:dyDescent="0.25">
      <c r="W15664" s="104"/>
      <c r="X15664" s="199"/>
      <c r="Y15664" s="62"/>
      <c r="Z15664" s="105"/>
    </row>
    <row r="15665" spans="23:26" x14ac:dyDescent="0.25">
      <c r="W15665" s="104"/>
      <c r="X15665" s="199"/>
      <c r="Y15665" s="62"/>
      <c r="Z15665" s="105"/>
    </row>
    <row r="15666" spans="23:26" x14ac:dyDescent="0.25">
      <c r="W15666" s="104"/>
      <c r="X15666" s="199"/>
      <c r="Y15666" s="62"/>
      <c r="Z15666" s="105"/>
    </row>
    <row r="15667" spans="23:26" x14ac:dyDescent="0.25">
      <c r="W15667" s="104"/>
      <c r="X15667" s="199"/>
      <c r="Y15667" s="62"/>
      <c r="Z15667" s="105"/>
    </row>
    <row r="15668" spans="23:26" x14ac:dyDescent="0.25">
      <c r="W15668" s="104"/>
      <c r="X15668" s="199"/>
      <c r="Y15668" s="62"/>
      <c r="Z15668" s="105"/>
    </row>
    <row r="15669" spans="23:26" x14ac:dyDescent="0.25">
      <c r="W15669" s="104"/>
      <c r="X15669" s="199"/>
      <c r="Y15669" s="62"/>
      <c r="Z15669" s="105"/>
    </row>
    <row r="15670" spans="23:26" x14ac:dyDescent="0.25">
      <c r="W15670" s="104"/>
      <c r="X15670" s="199"/>
      <c r="Y15670" s="62"/>
      <c r="Z15670" s="105"/>
    </row>
    <row r="15671" spans="23:26" x14ac:dyDescent="0.25">
      <c r="W15671" s="104"/>
      <c r="X15671" s="199"/>
      <c r="Y15671" s="62"/>
      <c r="Z15671" s="105"/>
    </row>
    <row r="15672" spans="23:26" x14ac:dyDescent="0.25">
      <c r="W15672" s="104"/>
      <c r="X15672" s="199"/>
      <c r="Y15672" s="62"/>
      <c r="Z15672" s="105"/>
    </row>
    <row r="15673" spans="23:26" x14ac:dyDescent="0.25">
      <c r="W15673" s="104"/>
      <c r="X15673" s="199"/>
      <c r="Y15673" s="62"/>
      <c r="Z15673" s="105"/>
    </row>
    <row r="15674" spans="23:26" x14ac:dyDescent="0.25">
      <c r="W15674" s="104"/>
      <c r="X15674" s="199"/>
      <c r="Y15674" s="62"/>
      <c r="Z15674" s="105"/>
    </row>
    <row r="15675" spans="23:26" x14ac:dyDescent="0.25">
      <c r="W15675" s="104"/>
      <c r="X15675" s="199"/>
      <c r="Y15675" s="62"/>
      <c r="Z15675" s="105"/>
    </row>
    <row r="15676" spans="23:26" x14ac:dyDescent="0.25">
      <c r="W15676" s="104"/>
      <c r="X15676" s="199"/>
      <c r="Y15676" s="62"/>
      <c r="Z15676" s="105"/>
    </row>
    <row r="15677" spans="23:26" x14ac:dyDescent="0.25">
      <c r="W15677" s="104"/>
      <c r="X15677" s="199"/>
      <c r="Y15677" s="62"/>
      <c r="Z15677" s="105"/>
    </row>
    <row r="15678" spans="23:26" x14ac:dyDescent="0.25">
      <c r="W15678" s="104"/>
      <c r="X15678" s="199"/>
      <c r="Y15678" s="62"/>
      <c r="Z15678" s="105"/>
    </row>
    <row r="15679" spans="23:26" x14ac:dyDescent="0.25">
      <c r="W15679" s="104"/>
      <c r="X15679" s="199"/>
      <c r="Y15679" s="62"/>
      <c r="Z15679" s="105"/>
    </row>
    <row r="15680" spans="23:26" x14ac:dyDescent="0.25">
      <c r="W15680" s="104"/>
      <c r="X15680" s="199"/>
      <c r="Y15680" s="62"/>
      <c r="Z15680" s="105"/>
    </row>
    <row r="15681" spans="23:26" x14ac:dyDescent="0.25">
      <c r="W15681" s="104"/>
      <c r="X15681" s="199"/>
      <c r="Y15681" s="62"/>
      <c r="Z15681" s="105"/>
    </row>
    <row r="15682" spans="23:26" x14ac:dyDescent="0.25">
      <c r="W15682" s="104"/>
      <c r="X15682" s="199"/>
      <c r="Y15682" s="62"/>
      <c r="Z15682" s="105"/>
    </row>
    <row r="15683" spans="23:26" x14ac:dyDescent="0.25">
      <c r="W15683" s="104"/>
      <c r="X15683" s="199"/>
      <c r="Y15683" s="62"/>
      <c r="Z15683" s="105"/>
    </row>
    <row r="15684" spans="23:26" x14ac:dyDescent="0.25">
      <c r="W15684" s="104"/>
      <c r="X15684" s="199"/>
      <c r="Y15684" s="62"/>
      <c r="Z15684" s="105"/>
    </row>
    <row r="15685" spans="23:26" x14ac:dyDescent="0.25">
      <c r="W15685" s="104"/>
      <c r="X15685" s="199"/>
      <c r="Y15685" s="62"/>
      <c r="Z15685" s="105"/>
    </row>
    <row r="15686" spans="23:26" x14ac:dyDescent="0.25">
      <c r="W15686" s="104"/>
      <c r="X15686" s="199"/>
      <c r="Y15686" s="62"/>
      <c r="Z15686" s="105"/>
    </row>
    <row r="15687" spans="23:26" x14ac:dyDescent="0.25">
      <c r="W15687" s="104"/>
      <c r="X15687" s="199"/>
      <c r="Y15687" s="62"/>
      <c r="Z15687" s="105"/>
    </row>
    <row r="15688" spans="23:26" x14ac:dyDescent="0.25">
      <c r="W15688" s="104"/>
      <c r="X15688" s="199"/>
      <c r="Y15688" s="62"/>
      <c r="Z15688" s="105"/>
    </row>
    <row r="15689" spans="23:26" x14ac:dyDescent="0.25">
      <c r="W15689" s="104"/>
      <c r="X15689" s="199"/>
      <c r="Y15689" s="62"/>
      <c r="Z15689" s="105"/>
    </row>
    <row r="15690" spans="23:26" x14ac:dyDescent="0.25">
      <c r="W15690" s="104"/>
      <c r="X15690" s="199"/>
      <c r="Y15690" s="62"/>
      <c r="Z15690" s="105"/>
    </row>
    <row r="15691" spans="23:26" x14ac:dyDescent="0.25">
      <c r="W15691" s="104"/>
      <c r="X15691" s="199"/>
      <c r="Y15691" s="62"/>
      <c r="Z15691" s="105"/>
    </row>
    <row r="15692" spans="23:26" x14ac:dyDescent="0.25">
      <c r="W15692" s="104"/>
      <c r="X15692" s="199"/>
      <c r="Y15692" s="62"/>
      <c r="Z15692" s="105"/>
    </row>
    <row r="15693" spans="23:26" x14ac:dyDescent="0.25">
      <c r="W15693" s="104"/>
      <c r="X15693" s="199"/>
      <c r="Y15693" s="62"/>
      <c r="Z15693" s="105"/>
    </row>
    <row r="15694" spans="23:26" x14ac:dyDescent="0.25">
      <c r="W15694" s="104"/>
      <c r="X15694" s="199"/>
      <c r="Y15694" s="62"/>
      <c r="Z15694" s="105"/>
    </row>
    <row r="15695" spans="23:26" x14ac:dyDescent="0.25">
      <c r="W15695" s="104"/>
      <c r="X15695" s="199"/>
      <c r="Y15695" s="62"/>
      <c r="Z15695" s="105"/>
    </row>
    <row r="15696" spans="23:26" x14ac:dyDescent="0.25">
      <c r="W15696" s="104"/>
      <c r="X15696" s="199"/>
      <c r="Y15696" s="62"/>
      <c r="Z15696" s="105"/>
    </row>
    <row r="15697" spans="23:26" x14ac:dyDescent="0.25">
      <c r="W15697" s="104"/>
      <c r="X15697" s="199"/>
      <c r="Y15697" s="62"/>
      <c r="Z15697" s="105"/>
    </row>
    <row r="15698" spans="23:26" x14ac:dyDescent="0.25">
      <c r="W15698" s="104"/>
      <c r="X15698" s="199"/>
      <c r="Y15698" s="62"/>
      <c r="Z15698" s="105"/>
    </row>
    <row r="15699" spans="23:26" x14ac:dyDescent="0.25">
      <c r="W15699" s="104"/>
      <c r="X15699" s="199"/>
      <c r="Y15699" s="62"/>
      <c r="Z15699" s="105"/>
    </row>
    <row r="15700" spans="23:26" x14ac:dyDescent="0.25">
      <c r="W15700" s="104"/>
      <c r="X15700" s="199"/>
      <c r="Y15700" s="62"/>
      <c r="Z15700" s="105"/>
    </row>
    <row r="15701" spans="23:26" x14ac:dyDescent="0.25">
      <c r="W15701" s="104"/>
      <c r="X15701" s="199"/>
      <c r="Y15701" s="62"/>
      <c r="Z15701" s="105"/>
    </row>
    <row r="15702" spans="23:26" x14ac:dyDescent="0.25">
      <c r="W15702" s="104"/>
      <c r="X15702" s="199"/>
      <c r="Y15702" s="62"/>
      <c r="Z15702" s="105"/>
    </row>
    <row r="15703" spans="23:26" x14ac:dyDescent="0.25">
      <c r="W15703" s="104"/>
      <c r="X15703" s="199"/>
      <c r="Y15703" s="62"/>
      <c r="Z15703" s="105"/>
    </row>
    <row r="15704" spans="23:26" x14ac:dyDescent="0.25">
      <c r="W15704" s="104"/>
      <c r="X15704" s="199"/>
      <c r="Y15704" s="62"/>
      <c r="Z15704" s="105"/>
    </row>
    <row r="15705" spans="23:26" x14ac:dyDescent="0.25">
      <c r="W15705" s="104"/>
      <c r="X15705" s="199"/>
      <c r="Y15705" s="62"/>
      <c r="Z15705" s="105"/>
    </row>
    <row r="15706" spans="23:26" x14ac:dyDescent="0.25">
      <c r="W15706" s="104"/>
      <c r="X15706" s="199"/>
      <c r="Y15706" s="62"/>
      <c r="Z15706" s="105"/>
    </row>
    <row r="15707" spans="23:26" x14ac:dyDescent="0.25">
      <c r="W15707" s="104"/>
      <c r="X15707" s="199"/>
      <c r="Y15707" s="62"/>
      <c r="Z15707" s="105"/>
    </row>
    <row r="15708" spans="23:26" x14ac:dyDescent="0.25">
      <c r="W15708" s="104"/>
      <c r="X15708" s="199"/>
      <c r="Y15708" s="62"/>
      <c r="Z15708" s="105"/>
    </row>
    <row r="15709" spans="23:26" x14ac:dyDescent="0.25">
      <c r="W15709" s="104"/>
      <c r="X15709" s="199"/>
      <c r="Y15709" s="62"/>
      <c r="Z15709" s="105"/>
    </row>
    <row r="15710" spans="23:26" x14ac:dyDescent="0.25">
      <c r="W15710" s="104"/>
      <c r="X15710" s="199"/>
      <c r="Y15710" s="62"/>
      <c r="Z15710" s="105"/>
    </row>
    <row r="15711" spans="23:26" x14ac:dyDescent="0.25">
      <c r="W15711" s="104"/>
      <c r="X15711" s="199"/>
      <c r="Y15711" s="62"/>
      <c r="Z15711" s="105"/>
    </row>
    <row r="15712" spans="23:26" x14ac:dyDescent="0.25">
      <c r="W15712" s="104"/>
      <c r="X15712" s="199"/>
      <c r="Y15712" s="62"/>
      <c r="Z15712" s="105"/>
    </row>
    <row r="15713" spans="23:26" x14ac:dyDescent="0.25">
      <c r="W15713" s="104"/>
      <c r="X15713" s="199"/>
      <c r="Y15713" s="62"/>
      <c r="Z15713" s="105"/>
    </row>
    <row r="15714" spans="23:26" x14ac:dyDescent="0.25">
      <c r="W15714" s="104"/>
      <c r="X15714" s="199"/>
      <c r="Y15714" s="62"/>
      <c r="Z15714" s="105"/>
    </row>
    <row r="15715" spans="23:26" x14ac:dyDescent="0.25">
      <c r="W15715" s="104"/>
      <c r="X15715" s="199"/>
      <c r="Y15715" s="62"/>
      <c r="Z15715" s="105"/>
    </row>
    <row r="15716" spans="23:26" x14ac:dyDescent="0.25">
      <c r="W15716" s="104"/>
      <c r="X15716" s="199"/>
      <c r="Y15716" s="62"/>
      <c r="Z15716" s="105"/>
    </row>
    <row r="15717" spans="23:26" x14ac:dyDescent="0.25">
      <c r="W15717" s="104"/>
      <c r="X15717" s="199"/>
      <c r="Y15717" s="62"/>
      <c r="Z15717" s="105"/>
    </row>
    <row r="15718" spans="23:26" x14ac:dyDescent="0.25">
      <c r="W15718" s="104"/>
      <c r="X15718" s="199"/>
      <c r="Y15718" s="62"/>
      <c r="Z15718" s="105"/>
    </row>
    <row r="15719" spans="23:26" x14ac:dyDescent="0.25">
      <c r="W15719" s="104"/>
      <c r="X15719" s="199"/>
      <c r="Y15719" s="62"/>
      <c r="Z15719" s="105"/>
    </row>
    <row r="15720" spans="23:26" x14ac:dyDescent="0.25">
      <c r="W15720" s="104"/>
      <c r="X15720" s="199"/>
      <c r="Y15720" s="62"/>
      <c r="Z15720" s="105"/>
    </row>
    <row r="15721" spans="23:26" x14ac:dyDescent="0.25">
      <c r="W15721" s="104"/>
      <c r="X15721" s="199"/>
      <c r="Y15721" s="62"/>
      <c r="Z15721" s="105"/>
    </row>
    <row r="15722" spans="23:26" x14ac:dyDescent="0.25">
      <c r="W15722" s="104"/>
      <c r="X15722" s="199"/>
      <c r="Y15722" s="62"/>
      <c r="Z15722" s="105"/>
    </row>
    <row r="15723" spans="23:26" x14ac:dyDescent="0.25">
      <c r="W15723" s="104"/>
      <c r="X15723" s="199"/>
      <c r="Y15723" s="62"/>
      <c r="Z15723" s="105"/>
    </row>
    <row r="15724" spans="23:26" x14ac:dyDescent="0.25">
      <c r="W15724" s="104"/>
      <c r="X15724" s="199"/>
      <c r="Y15724" s="62"/>
      <c r="Z15724" s="105"/>
    </row>
    <row r="15725" spans="23:26" x14ac:dyDescent="0.25">
      <c r="W15725" s="104"/>
      <c r="X15725" s="199"/>
      <c r="Y15725" s="62"/>
      <c r="Z15725" s="105"/>
    </row>
    <row r="15726" spans="23:26" x14ac:dyDescent="0.25">
      <c r="W15726" s="104"/>
      <c r="X15726" s="199"/>
      <c r="Y15726" s="62"/>
      <c r="Z15726" s="105"/>
    </row>
    <row r="15727" spans="23:26" x14ac:dyDescent="0.25">
      <c r="W15727" s="104"/>
      <c r="X15727" s="199"/>
      <c r="Y15727" s="62"/>
      <c r="Z15727" s="105"/>
    </row>
    <row r="15728" spans="23:26" x14ac:dyDescent="0.25">
      <c r="W15728" s="104"/>
      <c r="X15728" s="199"/>
      <c r="Y15728" s="62"/>
      <c r="Z15728" s="105"/>
    </row>
    <row r="15729" spans="23:26" x14ac:dyDescent="0.25">
      <c r="W15729" s="104"/>
      <c r="X15729" s="199"/>
      <c r="Y15729" s="62"/>
      <c r="Z15729" s="105"/>
    </row>
    <row r="15730" spans="23:26" x14ac:dyDescent="0.25">
      <c r="W15730" s="104"/>
      <c r="X15730" s="199"/>
      <c r="Y15730" s="62"/>
      <c r="Z15730" s="105"/>
    </row>
    <row r="15731" spans="23:26" x14ac:dyDescent="0.25">
      <c r="W15731" s="104"/>
      <c r="X15731" s="199"/>
      <c r="Y15731" s="62"/>
      <c r="Z15731" s="105"/>
    </row>
    <row r="15732" spans="23:26" x14ac:dyDescent="0.25">
      <c r="W15732" s="104"/>
      <c r="X15732" s="199"/>
      <c r="Y15732" s="62"/>
      <c r="Z15732" s="105"/>
    </row>
    <row r="15733" spans="23:26" x14ac:dyDescent="0.25">
      <c r="W15733" s="104"/>
      <c r="X15733" s="199"/>
      <c r="Y15733" s="62"/>
      <c r="Z15733" s="105"/>
    </row>
    <row r="15734" spans="23:26" x14ac:dyDescent="0.25">
      <c r="W15734" s="104"/>
      <c r="X15734" s="199"/>
      <c r="Y15734" s="62"/>
      <c r="Z15734" s="105"/>
    </row>
    <row r="15735" spans="23:26" x14ac:dyDescent="0.25">
      <c r="W15735" s="104"/>
      <c r="X15735" s="199"/>
      <c r="Y15735" s="62"/>
      <c r="Z15735" s="105"/>
    </row>
    <row r="15736" spans="23:26" x14ac:dyDescent="0.25">
      <c r="W15736" s="104"/>
      <c r="X15736" s="199"/>
      <c r="Y15736" s="62"/>
      <c r="Z15736" s="105"/>
    </row>
    <row r="15737" spans="23:26" x14ac:dyDescent="0.25">
      <c r="W15737" s="104"/>
      <c r="X15737" s="199"/>
      <c r="Y15737" s="62"/>
      <c r="Z15737" s="105"/>
    </row>
    <row r="15738" spans="23:26" x14ac:dyDescent="0.25">
      <c r="W15738" s="104"/>
      <c r="X15738" s="199"/>
      <c r="Y15738" s="62"/>
      <c r="Z15738" s="105"/>
    </row>
    <row r="15739" spans="23:26" x14ac:dyDescent="0.25">
      <c r="W15739" s="104"/>
      <c r="X15739" s="199"/>
      <c r="Y15739" s="62"/>
      <c r="Z15739" s="105"/>
    </row>
    <row r="15740" spans="23:26" x14ac:dyDescent="0.25">
      <c r="W15740" s="104"/>
      <c r="X15740" s="199"/>
      <c r="Y15740" s="62"/>
      <c r="Z15740" s="105"/>
    </row>
    <row r="15741" spans="23:26" x14ac:dyDescent="0.25">
      <c r="W15741" s="104"/>
      <c r="X15741" s="199"/>
      <c r="Y15741" s="62"/>
      <c r="Z15741" s="105"/>
    </row>
    <row r="15742" spans="23:26" x14ac:dyDescent="0.25">
      <c r="W15742" s="104"/>
      <c r="X15742" s="199"/>
      <c r="Y15742" s="62"/>
      <c r="Z15742" s="105"/>
    </row>
    <row r="15743" spans="23:26" x14ac:dyDescent="0.25">
      <c r="W15743" s="104"/>
      <c r="X15743" s="199"/>
      <c r="Y15743" s="62"/>
      <c r="Z15743" s="105"/>
    </row>
    <row r="15744" spans="23:26" x14ac:dyDescent="0.25">
      <c r="W15744" s="104"/>
      <c r="X15744" s="199"/>
      <c r="Y15744" s="62"/>
      <c r="Z15744" s="105"/>
    </row>
    <row r="15745" spans="23:26" x14ac:dyDescent="0.25">
      <c r="W15745" s="104"/>
      <c r="X15745" s="199"/>
      <c r="Y15745" s="62"/>
      <c r="Z15745" s="105"/>
    </row>
    <row r="15746" spans="23:26" x14ac:dyDescent="0.25">
      <c r="W15746" s="104"/>
      <c r="X15746" s="199"/>
      <c r="Y15746" s="62"/>
      <c r="Z15746" s="105"/>
    </row>
    <row r="15747" spans="23:26" x14ac:dyDescent="0.25">
      <c r="W15747" s="104"/>
      <c r="X15747" s="199"/>
      <c r="Y15747" s="62"/>
      <c r="Z15747" s="105"/>
    </row>
    <row r="15748" spans="23:26" x14ac:dyDescent="0.25">
      <c r="W15748" s="104"/>
      <c r="X15748" s="199"/>
      <c r="Y15748" s="62"/>
      <c r="Z15748" s="105"/>
    </row>
    <row r="15749" spans="23:26" x14ac:dyDescent="0.25">
      <c r="W15749" s="104"/>
      <c r="X15749" s="199"/>
      <c r="Y15749" s="62"/>
      <c r="Z15749" s="105"/>
    </row>
    <row r="15750" spans="23:26" x14ac:dyDescent="0.25">
      <c r="W15750" s="104"/>
      <c r="X15750" s="199"/>
      <c r="Y15750" s="62"/>
      <c r="Z15750" s="105"/>
    </row>
    <row r="15751" spans="23:26" x14ac:dyDescent="0.25">
      <c r="W15751" s="104"/>
      <c r="X15751" s="199"/>
      <c r="Y15751" s="62"/>
      <c r="Z15751" s="105"/>
    </row>
    <row r="15752" spans="23:26" x14ac:dyDescent="0.25">
      <c r="W15752" s="104"/>
      <c r="X15752" s="199"/>
      <c r="Y15752" s="62"/>
      <c r="Z15752" s="105"/>
    </row>
    <row r="15753" spans="23:26" x14ac:dyDescent="0.25">
      <c r="W15753" s="104"/>
      <c r="X15753" s="199"/>
      <c r="Y15753" s="62"/>
      <c r="Z15753" s="105"/>
    </row>
    <row r="15754" spans="23:26" x14ac:dyDescent="0.25">
      <c r="W15754" s="104"/>
      <c r="X15754" s="199"/>
      <c r="Y15754" s="62"/>
      <c r="Z15754" s="105"/>
    </row>
    <row r="15755" spans="23:26" x14ac:dyDescent="0.25">
      <c r="W15755" s="104"/>
      <c r="X15755" s="199"/>
      <c r="Y15755" s="62"/>
      <c r="Z15755" s="105"/>
    </row>
    <row r="15756" spans="23:26" x14ac:dyDescent="0.25">
      <c r="W15756" s="104"/>
      <c r="X15756" s="199"/>
      <c r="Y15756" s="62"/>
      <c r="Z15756" s="105"/>
    </row>
    <row r="15757" spans="23:26" x14ac:dyDescent="0.25">
      <c r="W15757" s="104"/>
      <c r="X15757" s="199"/>
      <c r="Y15757" s="62"/>
      <c r="Z15757" s="105"/>
    </row>
    <row r="15758" spans="23:26" x14ac:dyDescent="0.25">
      <c r="W15758" s="104"/>
      <c r="X15758" s="199"/>
      <c r="Y15758" s="62"/>
      <c r="Z15758" s="105"/>
    </row>
    <row r="15759" spans="23:26" x14ac:dyDescent="0.25">
      <c r="W15759" s="104"/>
      <c r="X15759" s="199"/>
      <c r="Y15759" s="62"/>
      <c r="Z15759" s="105"/>
    </row>
    <row r="15760" spans="23:26" x14ac:dyDescent="0.25">
      <c r="W15760" s="104"/>
      <c r="X15760" s="199"/>
      <c r="Y15760" s="62"/>
      <c r="Z15760" s="105"/>
    </row>
    <row r="15761" spans="23:26" x14ac:dyDescent="0.25">
      <c r="W15761" s="104"/>
      <c r="X15761" s="199"/>
      <c r="Y15761" s="62"/>
      <c r="Z15761" s="105"/>
    </row>
    <row r="15762" spans="23:26" x14ac:dyDescent="0.25">
      <c r="W15762" s="104"/>
      <c r="X15762" s="199"/>
      <c r="Y15762" s="62"/>
      <c r="Z15762" s="105"/>
    </row>
    <row r="15763" spans="23:26" x14ac:dyDescent="0.25">
      <c r="W15763" s="104"/>
      <c r="X15763" s="199"/>
      <c r="Y15763" s="62"/>
      <c r="Z15763" s="105"/>
    </row>
    <row r="15764" spans="23:26" x14ac:dyDescent="0.25">
      <c r="W15764" s="104"/>
      <c r="X15764" s="199"/>
      <c r="Y15764" s="62"/>
      <c r="Z15764" s="105"/>
    </row>
    <row r="15765" spans="23:26" x14ac:dyDescent="0.25">
      <c r="W15765" s="104"/>
      <c r="X15765" s="199"/>
      <c r="Y15765" s="62"/>
      <c r="Z15765" s="105"/>
    </row>
    <row r="15766" spans="23:26" x14ac:dyDescent="0.25">
      <c r="W15766" s="104"/>
      <c r="X15766" s="199"/>
      <c r="Y15766" s="62"/>
      <c r="Z15766" s="105"/>
    </row>
    <row r="15767" spans="23:26" x14ac:dyDescent="0.25">
      <c r="W15767" s="104"/>
      <c r="X15767" s="199"/>
      <c r="Y15767" s="62"/>
      <c r="Z15767" s="105"/>
    </row>
    <row r="15768" spans="23:26" x14ac:dyDescent="0.25">
      <c r="W15768" s="104"/>
      <c r="X15768" s="199"/>
      <c r="Y15768" s="62"/>
      <c r="Z15768" s="105"/>
    </row>
    <row r="15769" spans="23:26" x14ac:dyDescent="0.25">
      <c r="W15769" s="104"/>
      <c r="X15769" s="199"/>
      <c r="Y15769" s="62"/>
      <c r="Z15769" s="105"/>
    </row>
    <row r="15770" spans="23:26" x14ac:dyDescent="0.25">
      <c r="W15770" s="104"/>
      <c r="X15770" s="199"/>
      <c r="Y15770" s="62"/>
      <c r="Z15770" s="105"/>
    </row>
    <row r="15771" spans="23:26" x14ac:dyDescent="0.25">
      <c r="W15771" s="104"/>
      <c r="X15771" s="199"/>
      <c r="Y15771" s="62"/>
      <c r="Z15771" s="105"/>
    </row>
    <row r="15772" spans="23:26" x14ac:dyDescent="0.25">
      <c r="W15772" s="104"/>
      <c r="X15772" s="199"/>
      <c r="Y15772" s="62"/>
      <c r="Z15772" s="105"/>
    </row>
    <row r="15773" spans="23:26" x14ac:dyDescent="0.25">
      <c r="W15773" s="104"/>
      <c r="X15773" s="199"/>
      <c r="Y15773" s="62"/>
      <c r="Z15773" s="105"/>
    </row>
    <row r="15774" spans="23:26" x14ac:dyDescent="0.25">
      <c r="W15774" s="104"/>
      <c r="X15774" s="199"/>
      <c r="Y15774" s="62"/>
      <c r="Z15774" s="105"/>
    </row>
    <row r="15775" spans="23:26" x14ac:dyDescent="0.25">
      <c r="W15775" s="104"/>
      <c r="X15775" s="199"/>
      <c r="Y15775" s="62"/>
      <c r="Z15775" s="105"/>
    </row>
    <row r="15776" spans="23:26" x14ac:dyDescent="0.25">
      <c r="W15776" s="104"/>
      <c r="X15776" s="199"/>
      <c r="Y15776" s="62"/>
      <c r="Z15776" s="105"/>
    </row>
    <row r="15777" spans="23:26" x14ac:dyDescent="0.25">
      <c r="W15777" s="104"/>
      <c r="X15777" s="199"/>
      <c r="Y15777" s="62"/>
      <c r="Z15777" s="105"/>
    </row>
    <row r="15778" spans="23:26" x14ac:dyDescent="0.25">
      <c r="W15778" s="104"/>
      <c r="X15778" s="199"/>
      <c r="Y15778" s="62"/>
      <c r="Z15778" s="105"/>
    </row>
    <row r="15779" spans="23:26" x14ac:dyDescent="0.25">
      <c r="W15779" s="104"/>
      <c r="X15779" s="199"/>
      <c r="Y15779" s="62"/>
      <c r="Z15779" s="105"/>
    </row>
    <row r="15780" spans="23:26" x14ac:dyDescent="0.25">
      <c r="W15780" s="104"/>
      <c r="X15780" s="199"/>
      <c r="Y15780" s="62"/>
      <c r="Z15780" s="105"/>
    </row>
    <row r="15781" spans="23:26" x14ac:dyDescent="0.25">
      <c r="W15781" s="104"/>
      <c r="X15781" s="199"/>
      <c r="Y15781" s="62"/>
      <c r="Z15781" s="105"/>
    </row>
    <row r="15782" spans="23:26" x14ac:dyDescent="0.25">
      <c r="W15782" s="104"/>
      <c r="X15782" s="199"/>
      <c r="Y15782" s="62"/>
      <c r="Z15782" s="105"/>
    </row>
    <row r="15783" spans="23:26" x14ac:dyDescent="0.25">
      <c r="W15783" s="104"/>
      <c r="X15783" s="199"/>
      <c r="Y15783" s="62"/>
      <c r="Z15783" s="105"/>
    </row>
    <row r="15784" spans="23:26" x14ac:dyDescent="0.25">
      <c r="W15784" s="104"/>
      <c r="X15784" s="199"/>
      <c r="Y15784" s="62"/>
      <c r="Z15784" s="105"/>
    </row>
    <row r="15785" spans="23:26" x14ac:dyDescent="0.25">
      <c r="W15785" s="104"/>
      <c r="X15785" s="199"/>
      <c r="Y15785" s="62"/>
      <c r="Z15785" s="105"/>
    </row>
    <row r="15786" spans="23:26" x14ac:dyDescent="0.25">
      <c r="W15786" s="104"/>
      <c r="X15786" s="199"/>
      <c r="Y15786" s="62"/>
      <c r="Z15786" s="105"/>
    </row>
    <row r="15787" spans="23:26" x14ac:dyDescent="0.25">
      <c r="W15787" s="104"/>
      <c r="X15787" s="199"/>
      <c r="Y15787" s="62"/>
      <c r="Z15787" s="105"/>
    </row>
    <row r="15788" spans="23:26" x14ac:dyDescent="0.25">
      <c r="W15788" s="104"/>
      <c r="X15788" s="199"/>
      <c r="Y15788" s="62"/>
      <c r="Z15788" s="105"/>
    </row>
    <row r="15789" spans="23:26" x14ac:dyDescent="0.25">
      <c r="W15789" s="104"/>
      <c r="X15789" s="199"/>
      <c r="Y15789" s="62"/>
      <c r="Z15789" s="105"/>
    </row>
    <row r="15790" spans="23:26" x14ac:dyDescent="0.25">
      <c r="W15790" s="104"/>
      <c r="X15790" s="199"/>
      <c r="Y15790" s="62"/>
      <c r="Z15790" s="105"/>
    </row>
    <row r="15791" spans="23:26" x14ac:dyDescent="0.25">
      <c r="W15791" s="104"/>
      <c r="X15791" s="199"/>
      <c r="Y15791" s="62"/>
      <c r="Z15791" s="105"/>
    </row>
    <row r="15792" spans="23:26" x14ac:dyDescent="0.25">
      <c r="W15792" s="104"/>
      <c r="X15792" s="199"/>
      <c r="Y15792" s="62"/>
      <c r="Z15792" s="105"/>
    </row>
    <row r="15793" spans="23:26" x14ac:dyDescent="0.25">
      <c r="W15793" s="104"/>
      <c r="X15793" s="199"/>
      <c r="Y15793" s="62"/>
      <c r="Z15793" s="105"/>
    </row>
    <row r="15794" spans="23:26" x14ac:dyDescent="0.25">
      <c r="W15794" s="104"/>
      <c r="X15794" s="199"/>
      <c r="Y15794" s="62"/>
      <c r="Z15794" s="105"/>
    </row>
    <row r="15795" spans="23:26" x14ac:dyDescent="0.25">
      <c r="W15795" s="104"/>
      <c r="X15795" s="199"/>
      <c r="Y15795" s="62"/>
      <c r="Z15795" s="105"/>
    </row>
    <row r="15796" spans="23:26" x14ac:dyDescent="0.25">
      <c r="W15796" s="104"/>
      <c r="X15796" s="199"/>
      <c r="Y15796" s="62"/>
      <c r="Z15796" s="105"/>
    </row>
    <row r="15797" spans="23:26" x14ac:dyDescent="0.25">
      <c r="W15797" s="104"/>
      <c r="X15797" s="199"/>
      <c r="Y15797" s="62"/>
      <c r="Z15797" s="105"/>
    </row>
    <row r="15798" spans="23:26" x14ac:dyDescent="0.25">
      <c r="W15798" s="104"/>
      <c r="X15798" s="199"/>
      <c r="Y15798" s="62"/>
      <c r="Z15798" s="105"/>
    </row>
    <row r="15799" spans="23:26" x14ac:dyDescent="0.25">
      <c r="W15799" s="104"/>
      <c r="X15799" s="199"/>
      <c r="Y15799" s="62"/>
      <c r="Z15799" s="105"/>
    </row>
    <row r="15800" spans="23:26" x14ac:dyDescent="0.25">
      <c r="W15800" s="104"/>
      <c r="X15800" s="199"/>
      <c r="Y15800" s="62"/>
      <c r="Z15800" s="105"/>
    </row>
    <row r="15801" spans="23:26" x14ac:dyDescent="0.25">
      <c r="W15801" s="104"/>
      <c r="X15801" s="199"/>
      <c r="Y15801" s="62"/>
      <c r="Z15801" s="105"/>
    </row>
    <row r="15802" spans="23:26" x14ac:dyDescent="0.25">
      <c r="W15802" s="104"/>
      <c r="X15802" s="199"/>
      <c r="Y15802" s="62"/>
      <c r="Z15802" s="105"/>
    </row>
    <row r="15803" spans="23:26" x14ac:dyDescent="0.25">
      <c r="W15803" s="104"/>
      <c r="X15803" s="199"/>
      <c r="Y15803" s="62"/>
      <c r="Z15803" s="105"/>
    </row>
    <row r="15804" spans="23:26" x14ac:dyDescent="0.25">
      <c r="W15804" s="104"/>
      <c r="X15804" s="199"/>
      <c r="Y15804" s="62"/>
      <c r="Z15804" s="105"/>
    </row>
    <row r="15805" spans="23:26" x14ac:dyDescent="0.25">
      <c r="W15805" s="104"/>
      <c r="X15805" s="199"/>
      <c r="Y15805" s="62"/>
      <c r="Z15805" s="105"/>
    </row>
    <row r="15806" spans="23:26" x14ac:dyDescent="0.25">
      <c r="W15806" s="104"/>
      <c r="X15806" s="199"/>
      <c r="Y15806" s="62"/>
      <c r="Z15806" s="105"/>
    </row>
    <row r="15807" spans="23:26" x14ac:dyDescent="0.25">
      <c r="W15807" s="104"/>
      <c r="X15807" s="199"/>
      <c r="Y15807" s="62"/>
      <c r="Z15807" s="105"/>
    </row>
    <row r="15808" spans="23:26" x14ac:dyDescent="0.25">
      <c r="W15808" s="104"/>
      <c r="X15808" s="199"/>
      <c r="Y15808" s="62"/>
      <c r="Z15808" s="105"/>
    </row>
    <row r="15809" spans="23:26" x14ac:dyDescent="0.25">
      <c r="W15809" s="104"/>
      <c r="X15809" s="199"/>
      <c r="Y15809" s="62"/>
      <c r="Z15809" s="105"/>
    </row>
    <row r="15810" spans="23:26" x14ac:dyDescent="0.25">
      <c r="W15810" s="104"/>
      <c r="X15810" s="199"/>
      <c r="Y15810" s="62"/>
      <c r="Z15810" s="105"/>
    </row>
    <row r="15811" spans="23:26" x14ac:dyDescent="0.25">
      <c r="W15811" s="104"/>
      <c r="X15811" s="199"/>
      <c r="Y15811" s="62"/>
      <c r="Z15811" s="105"/>
    </row>
    <row r="15812" spans="23:26" x14ac:dyDescent="0.25">
      <c r="W15812" s="104"/>
      <c r="X15812" s="199"/>
      <c r="Y15812" s="62"/>
      <c r="Z15812" s="105"/>
    </row>
    <row r="15813" spans="23:26" x14ac:dyDescent="0.25">
      <c r="W15813" s="104"/>
      <c r="X15813" s="199"/>
      <c r="Y15813" s="62"/>
      <c r="Z15813" s="105"/>
    </row>
    <row r="15814" spans="23:26" x14ac:dyDescent="0.25">
      <c r="W15814" s="104"/>
      <c r="X15814" s="199"/>
      <c r="Y15814" s="62"/>
      <c r="Z15814" s="105"/>
    </row>
    <row r="15815" spans="23:26" x14ac:dyDescent="0.25">
      <c r="W15815" s="104"/>
      <c r="X15815" s="199"/>
      <c r="Y15815" s="62"/>
      <c r="Z15815" s="105"/>
    </row>
    <row r="15816" spans="23:26" x14ac:dyDescent="0.25">
      <c r="W15816" s="104"/>
      <c r="X15816" s="199"/>
      <c r="Y15816" s="62"/>
      <c r="Z15816" s="105"/>
    </row>
    <row r="15817" spans="23:26" x14ac:dyDescent="0.25">
      <c r="W15817" s="104"/>
      <c r="X15817" s="199"/>
      <c r="Y15817" s="62"/>
      <c r="Z15817" s="105"/>
    </row>
    <row r="15818" spans="23:26" x14ac:dyDescent="0.25">
      <c r="W15818" s="104"/>
      <c r="X15818" s="199"/>
      <c r="Y15818" s="62"/>
      <c r="Z15818" s="105"/>
    </row>
    <row r="15819" spans="23:26" x14ac:dyDescent="0.25">
      <c r="W15819" s="104"/>
      <c r="X15819" s="199"/>
      <c r="Y15819" s="62"/>
      <c r="Z15819" s="105"/>
    </row>
    <row r="15820" spans="23:26" x14ac:dyDescent="0.25">
      <c r="W15820" s="104"/>
      <c r="X15820" s="199"/>
      <c r="Y15820" s="62"/>
      <c r="Z15820" s="105"/>
    </row>
    <row r="15821" spans="23:26" x14ac:dyDescent="0.25">
      <c r="W15821" s="104"/>
      <c r="X15821" s="199"/>
      <c r="Y15821" s="62"/>
      <c r="Z15821" s="105"/>
    </row>
    <row r="15822" spans="23:26" x14ac:dyDescent="0.25">
      <c r="W15822" s="104"/>
      <c r="X15822" s="199"/>
      <c r="Y15822" s="62"/>
      <c r="Z15822" s="105"/>
    </row>
    <row r="15823" spans="23:26" x14ac:dyDescent="0.25">
      <c r="W15823" s="104"/>
      <c r="X15823" s="199"/>
      <c r="Y15823" s="62"/>
      <c r="Z15823" s="105"/>
    </row>
    <row r="15824" spans="23:26" x14ac:dyDescent="0.25">
      <c r="W15824" s="104"/>
      <c r="X15824" s="199"/>
      <c r="Y15824" s="62"/>
      <c r="Z15824" s="105"/>
    </row>
    <row r="15825" spans="23:26" x14ac:dyDescent="0.25">
      <c r="W15825" s="104"/>
      <c r="X15825" s="199"/>
      <c r="Y15825" s="62"/>
      <c r="Z15825" s="105"/>
    </row>
    <row r="15826" spans="23:26" x14ac:dyDescent="0.25">
      <c r="W15826" s="104"/>
      <c r="X15826" s="199"/>
      <c r="Y15826" s="62"/>
      <c r="Z15826" s="105"/>
    </row>
    <row r="15827" spans="23:26" x14ac:dyDescent="0.25">
      <c r="W15827" s="104"/>
      <c r="X15827" s="199"/>
      <c r="Y15827" s="62"/>
      <c r="Z15827" s="105"/>
    </row>
    <row r="15828" spans="23:26" x14ac:dyDescent="0.25">
      <c r="W15828" s="104"/>
      <c r="X15828" s="199"/>
      <c r="Y15828" s="62"/>
      <c r="Z15828" s="105"/>
    </row>
    <row r="15829" spans="23:26" x14ac:dyDescent="0.25">
      <c r="W15829" s="104"/>
      <c r="X15829" s="199"/>
      <c r="Y15829" s="62"/>
      <c r="Z15829" s="105"/>
    </row>
    <row r="15830" spans="23:26" x14ac:dyDescent="0.25">
      <c r="W15830" s="104"/>
      <c r="X15830" s="199"/>
      <c r="Y15830" s="62"/>
      <c r="Z15830" s="105"/>
    </row>
    <row r="15831" spans="23:26" x14ac:dyDescent="0.25">
      <c r="W15831" s="104"/>
      <c r="X15831" s="199"/>
      <c r="Y15831" s="62"/>
      <c r="Z15831" s="105"/>
    </row>
    <row r="15832" spans="23:26" x14ac:dyDescent="0.25">
      <c r="W15832" s="104"/>
      <c r="X15832" s="199"/>
      <c r="Y15832" s="62"/>
      <c r="Z15832" s="105"/>
    </row>
    <row r="15833" spans="23:26" x14ac:dyDescent="0.25">
      <c r="W15833" s="104"/>
      <c r="X15833" s="199"/>
      <c r="Y15833" s="62"/>
      <c r="Z15833" s="105"/>
    </row>
    <row r="15834" spans="23:26" x14ac:dyDescent="0.25">
      <c r="W15834" s="104"/>
      <c r="X15834" s="199"/>
      <c r="Y15834" s="62"/>
      <c r="Z15834" s="105"/>
    </row>
    <row r="15835" spans="23:26" x14ac:dyDescent="0.25">
      <c r="W15835" s="104"/>
      <c r="X15835" s="199"/>
      <c r="Y15835" s="62"/>
      <c r="Z15835" s="105"/>
    </row>
    <row r="15836" spans="23:26" x14ac:dyDescent="0.25">
      <c r="W15836" s="104"/>
      <c r="X15836" s="199"/>
      <c r="Y15836" s="62"/>
      <c r="Z15836" s="105"/>
    </row>
    <row r="15837" spans="23:26" x14ac:dyDescent="0.25">
      <c r="W15837" s="104"/>
      <c r="X15837" s="199"/>
      <c r="Y15837" s="62"/>
      <c r="Z15837" s="105"/>
    </row>
    <row r="15838" spans="23:26" x14ac:dyDescent="0.25">
      <c r="W15838" s="104"/>
      <c r="X15838" s="199"/>
      <c r="Y15838" s="62"/>
      <c r="Z15838" s="105"/>
    </row>
    <row r="15839" spans="23:26" x14ac:dyDescent="0.25">
      <c r="W15839" s="104"/>
      <c r="X15839" s="199"/>
      <c r="Y15839" s="62"/>
      <c r="Z15839" s="105"/>
    </row>
    <row r="15840" spans="23:26" x14ac:dyDescent="0.25">
      <c r="W15840" s="104"/>
      <c r="X15840" s="199"/>
      <c r="Y15840" s="62"/>
      <c r="Z15840" s="105"/>
    </row>
    <row r="15841" spans="23:26" x14ac:dyDescent="0.25">
      <c r="W15841" s="104"/>
      <c r="X15841" s="199"/>
      <c r="Y15841" s="62"/>
      <c r="Z15841" s="105"/>
    </row>
    <row r="15842" spans="23:26" x14ac:dyDescent="0.25">
      <c r="W15842" s="104"/>
      <c r="X15842" s="199"/>
      <c r="Y15842" s="62"/>
      <c r="Z15842" s="105"/>
    </row>
    <row r="15843" spans="23:26" x14ac:dyDescent="0.25">
      <c r="W15843" s="104"/>
      <c r="X15843" s="199"/>
      <c r="Y15843" s="62"/>
      <c r="Z15843" s="105"/>
    </row>
    <row r="15844" spans="23:26" x14ac:dyDescent="0.25">
      <c r="W15844" s="104"/>
      <c r="X15844" s="199"/>
      <c r="Y15844" s="62"/>
      <c r="Z15844" s="105"/>
    </row>
    <row r="15845" spans="23:26" x14ac:dyDescent="0.25">
      <c r="W15845" s="104"/>
      <c r="X15845" s="199"/>
      <c r="Y15845" s="62"/>
      <c r="Z15845" s="105"/>
    </row>
    <row r="15846" spans="23:26" x14ac:dyDescent="0.25">
      <c r="W15846" s="104"/>
      <c r="X15846" s="199"/>
      <c r="Y15846" s="62"/>
      <c r="Z15846" s="105"/>
    </row>
    <row r="15847" spans="23:26" x14ac:dyDescent="0.25">
      <c r="W15847" s="104"/>
      <c r="X15847" s="199"/>
      <c r="Y15847" s="62"/>
      <c r="Z15847" s="105"/>
    </row>
    <row r="15848" spans="23:26" x14ac:dyDescent="0.25">
      <c r="W15848" s="104"/>
      <c r="X15848" s="199"/>
      <c r="Y15848" s="62"/>
      <c r="Z15848" s="105"/>
    </row>
    <row r="15849" spans="23:26" x14ac:dyDescent="0.25">
      <c r="W15849" s="104"/>
      <c r="X15849" s="199"/>
      <c r="Y15849" s="62"/>
      <c r="Z15849" s="105"/>
    </row>
    <row r="15850" spans="23:26" x14ac:dyDescent="0.25">
      <c r="W15850" s="104"/>
      <c r="X15850" s="199"/>
      <c r="Y15850" s="62"/>
      <c r="Z15850" s="105"/>
    </row>
    <row r="15851" spans="23:26" x14ac:dyDescent="0.25">
      <c r="W15851" s="104"/>
      <c r="X15851" s="199"/>
      <c r="Y15851" s="62"/>
      <c r="Z15851" s="105"/>
    </row>
    <row r="15852" spans="23:26" x14ac:dyDescent="0.25">
      <c r="W15852" s="104"/>
      <c r="X15852" s="199"/>
      <c r="Y15852" s="62"/>
      <c r="Z15852" s="105"/>
    </row>
    <row r="15853" spans="23:26" x14ac:dyDescent="0.25">
      <c r="W15853" s="104"/>
      <c r="X15853" s="199"/>
      <c r="Y15853" s="62"/>
      <c r="Z15853" s="105"/>
    </row>
    <row r="15854" spans="23:26" x14ac:dyDescent="0.25">
      <c r="W15854" s="104"/>
      <c r="X15854" s="199"/>
      <c r="Y15854" s="62"/>
      <c r="Z15854" s="105"/>
    </row>
    <row r="15855" spans="23:26" x14ac:dyDescent="0.25">
      <c r="W15855" s="104"/>
      <c r="X15855" s="199"/>
      <c r="Y15855" s="62"/>
      <c r="Z15855" s="105"/>
    </row>
    <row r="15856" spans="23:26" x14ac:dyDescent="0.25">
      <c r="W15856" s="104"/>
      <c r="X15856" s="199"/>
      <c r="Y15856" s="62"/>
      <c r="Z15856" s="105"/>
    </row>
    <row r="15857" spans="23:26" x14ac:dyDescent="0.25">
      <c r="W15857" s="104"/>
      <c r="X15857" s="199"/>
      <c r="Y15857" s="62"/>
      <c r="Z15857" s="105"/>
    </row>
    <row r="15858" spans="23:26" x14ac:dyDescent="0.25">
      <c r="W15858" s="104"/>
      <c r="X15858" s="199"/>
      <c r="Y15858" s="62"/>
      <c r="Z15858" s="105"/>
    </row>
    <row r="15859" spans="23:26" x14ac:dyDescent="0.25">
      <c r="W15859" s="104"/>
      <c r="X15859" s="199"/>
      <c r="Y15859" s="62"/>
      <c r="Z15859" s="105"/>
    </row>
    <row r="15860" spans="23:26" x14ac:dyDescent="0.25">
      <c r="W15860" s="104"/>
      <c r="X15860" s="199"/>
      <c r="Y15860" s="62"/>
      <c r="Z15860" s="105"/>
    </row>
    <row r="15861" spans="23:26" x14ac:dyDescent="0.25">
      <c r="W15861" s="104"/>
      <c r="X15861" s="199"/>
      <c r="Y15861" s="62"/>
      <c r="Z15861" s="105"/>
    </row>
    <row r="15862" spans="23:26" x14ac:dyDescent="0.25">
      <c r="W15862" s="104"/>
      <c r="X15862" s="199"/>
      <c r="Y15862" s="62"/>
      <c r="Z15862" s="105"/>
    </row>
    <row r="15863" spans="23:26" x14ac:dyDescent="0.25">
      <c r="W15863" s="104"/>
      <c r="X15863" s="199"/>
      <c r="Y15863" s="62"/>
      <c r="Z15863" s="105"/>
    </row>
    <row r="15864" spans="23:26" x14ac:dyDescent="0.25">
      <c r="W15864" s="104"/>
      <c r="X15864" s="199"/>
      <c r="Y15864" s="62"/>
      <c r="Z15864" s="105"/>
    </row>
    <row r="15865" spans="23:26" x14ac:dyDescent="0.25">
      <c r="W15865" s="104"/>
      <c r="X15865" s="199"/>
      <c r="Y15865" s="62"/>
      <c r="Z15865" s="105"/>
    </row>
    <row r="15866" spans="23:26" x14ac:dyDescent="0.25">
      <c r="W15866" s="104"/>
      <c r="X15866" s="199"/>
      <c r="Y15866" s="62"/>
      <c r="Z15866" s="105"/>
    </row>
    <row r="15867" spans="23:26" x14ac:dyDescent="0.25">
      <c r="W15867" s="104"/>
      <c r="X15867" s="199"/>
      <c r="Y15867" s="62"/>
      <c r="Z15867" s="105"/>
    </row>
    <row r="15868" spans="23:26" x14ac:dyDescent="0.25">
      <c r="W15868" s="104"/>
      <c r="X15868" s="199"/>
      <c r="Y15868" s="62"/>
      <c r="Z15868" s="105"/>
    </row>
    <row r="15869" spans="23:26" x14ac:dyDescent="0.25">
      <c r="W15869" s="104"/>
      <c r="X15869" s="199"/>
      <c r="Y15869" s="62"/>
      <c r="Z15869" s="105"/>
    </row>
    <row r="15870" spans="23:26" x14ac:dyDescent="0.25">
      <c r="W15870" s="104"/>
      <c r="X15870" s="199"/>
      <c r="Y15870" s="62"/>
      <c r="Z15870" s="105"/>
    </row>
    <row r="15871" spans="23:26" x14ac:dyDescent="0.25">
      <c r="W15871" s="104"/>
      <c r="X15871" s="199"/>
      <c r="Y15871" s="62"/>
      <c r="Z15871" s="105"/>
    </row>
    <row r="15872" spans="23:26" x14ac:dyDescent="0.25">
      <c r="W15872" s="104"/>
      <c r="X15872" s="199"/>
      <c r="Y15872" s="62"/>
      <c r="Z15872" s="105"/>
    </row>
    <row r="15873" spans="23:26" x14ac:dyDescent="0.25">
      <c r="W15873" s="104"/>
      <c r="X15873" s="199"/>
      <c r="Y15873" s="62"/>
      <c r="Z15873" s="105"/>
    </row>
    <row r="15874" spans="23:26" x14ac:dyDescent="0.25">
      <c r="W15874" s="104"/>
      <c r="X15874" s="199"/>
      <c r="Y15874" s="62"/>
      <c r="Z15874" s="105"/>
    </row>
    <row r="15875" spans="23:26" x14ac:dyDescent="0.25">
      <c r="W15875" s="104"/>
      <c r="X15875" s="199"/>
      <c r="Y15875" s="62"/>
      <c r="Z15875" s="105"/>
    </row>
    <row r="15876" spans="23:26" x14ac:dyDescent="0.25">
      <c r="W15876" s="104"/>
      <c r="X15876" s="199"/>
      <c r="Y15876" s="62"/>
      <c r="Z15876" s="105"/>
    </row>
    <row r="15877" spans="23:26" x14ac:dyDescent="0.25">
      <c r="W15877" s="104"/>
      <c r="X15877" s="199"/>
      <c r="Y15877" s="62"/>
      <c r="Z15877" s="105"/>
    </row>
    <row r="15878" spans="23:26" x14ac:dyDescent="0.25">
      <c r="W15878" s="104"/>
      <c r="X15878" s="199"/>
      <c r="Y15878" s="62"/>
      <c r="Z15878" s="105"/>
    </row>
    <row r="15879" spans="23:26" x14ac:dyDescent="0.25">
      <c r="W15879" s="104"/>
      <c r="X15879" s="199"/>
      <c r="Y15879" s="62"/>
      <c r="Z15879" s="105"/>
    </row>
    <row r="15880" spans="23:26" x14ac:dyDescent="0.25">
      <c r="W15880" s="104"/>
      <c r="X15880" s="199"/>
      <c r="Y15880" s="62"/>
      <c r="Z15880" s="105"/>
    </row>
    <row r="15881" spans="23:26" x14ac:dyDescent="0.25">
      <c r="W15881" s="104"/>
      <c r="X15881" s="199"/>
      <c r="Y15881" s="62"/>
      <c r="Z15881" s="105"/>
    </row>
    <row r="15882" spans="23:26" x14ac:dyDescent="0.25">
      <c r="W15882" s="104"/>
      <c r="X15882" s="199"/>
      <c r="Y15882" s="62"/>
      <c r="Z15882" s="105"/>
    </row>
    <row r="15883" spans="23:26" x14ac:dyDescent="0.25">
      <c r="W15883" s="104"/>
      <c r="X15883" s="199"/>
      <c r="Y15883" s="62"/>
      <c r="Z15883" s="105"/>
    </row>
    <row r="15884" spans="23:26" x14ac:dyDescent="0.25">
      <c r="W15884" s="104"/>
      <c r="X15884" s="199"/>
      <c r="Y15884" s="62"/>
      <c r="Z15884" s="105"/>
    </row>
    <row r="15885" spans="23:26" x14ac:dyDescent="0.25">
      <c r="W15885" s="104"/>
      <c r="X15885" s="199"/>
      <c r="Y15885" s="62"/>
      <c r="Z15885" s="105"/>
    </row>
    <row r="15886" spans="23:26" x14ac:dyDescent="0.25">
      <c r="W15886" s="104"/>
      <c r="X15886" s="199"/>
      <c r="Y15886" s="62"/>
      <c r="Z15886" s="105"/>
    </row>
    <row r="15887" spans="23:26" x14ac:dyDescent="0.25">
      <c r="W15887" s="104"/>
      <c r="X15887" s="199"/>
      <c r="Y15887" s="62"/>
      <c r="Z15887" s="105"/>
    </row>
    <row r="15888" spans="23:26" x14ac:dyDescent="0.25">
      <c r="W15888" s="104"/>
      <c r="X15888" s="199"/>
      <c r="Y15888" s="62"/>
      <c r="Z15888" s="105"/>
    </row>
    <row r="15889" spans="23:26" x14ac:dyDescent="0.25">
      <c r="W15889" s="104"/>
      <c r="X15889" s="199"/>
      <c r="Y15889" s="62"/>
      <c r="Z15889" s="105"/>
    </row>
    <row r="15890" spans="23:26" x14ac:dyDescent="0.25">
      <c r="W15890" s="104"/>
      <c r="X15890" s="199"/>
      <c r="Y15890" s="62"/>
      <c r="Z15890" s="105"/>
    </row>
    <row r="15891" spans="23:26" x14ac:dyDescent="0.25">
      <c r="W15891" s="104"/>
      <c r="X15891" s="199"/>
      <c r="Y15891" s="62"/>
      <c r="Z15891" s="105"/>
    </row>
    <row r="15892" spans="23:26" x14ac:dyDescent="0.25">
      <c r="W15892" s="104"/>
      <c r="X15892" s="199"/>
      <c r="Y15892" s="62"/>
      <c r="Z15892" s="105"/>
    </row>
    <row r="15893" spans="23:26" x14ac:dyDescent="0.25">
      <c r="W15893" s="104"/>
      <c r="X15893" s="199"/>
      <c r="Y15893" s="62"/>
      <c r="Z15893" s="105"/>
    </row>
    <row r="15894" spans="23:26" x14ac:dyDescent="0.25">
      <c r="W15894" s="104"/>
      <c r="X15894" s="199"/>
      <c r="Y15894" s="62"/>
      <c r="Z15894" s="105"/>
    </row>
    <row r="15895" spans="23:26" x14ac:dyDescent="0.25">
      <c r="W15895" s="104"/>
      <c r="X15895" s="199"/>
      <c r="Y15895" s="62"/>
      <c r="Z15895" s="105"/>
    </row>
    <row r="15896" spans="23:26" x14ac:dyDescent="0.25">
      <c r="W15896" s="104"/>
      <c r="X15896" s="199"/>
      <c r="Y15896" s="62"/>
      <c r="Z15896" s="105"/>
    </row>
    <row r="15897" spans="23:26" x14ac:dyDescent="0.25">
      <c r="W15897" s="104"/>
      <c r="X15897" s="199"/>
      <c r="Y15897" s="62"/>
      <c r="Z15897" s="105"/>
    </row>
    <row r="15898" spans="23:26" x14ac:dyDescent="0.25">
      <c r="W15898" s="104"/>
      <c r="X15898" s="199"/>
      <c r="Y15898" s="62"/>
      <c r="Z15898" s="105"/>
    </row>
    <row r="15899" spans="23:26" x14ac:dyDescent="0.25">
      <c r="W15899" s="104"/>
      <c r="X15899" s="199"/>
      <c r="Y15899" s="62"/>
      <c r="Z15899" s="105"/>
    </row>
    <row r="15900" spans="23:26" x14ac:dyDescent="0.25">
      <c r="W15900" s="104"/>
      <c r="X15900" s="199"/>
      <c r="Y15900" s="62"/>
      <c r="Z15900" s="105"/>
    </row>
    <row r="15901" spans="23:26" x14ac:dyDescent="0.25">
      <c r="W15901" s="104"/>
      <c r="X15901" s="199"/>
      <c r="Y15901" s="62"/>
      <c r="Z15901" s="105"/>
    </row>
    <row r="15902" spans="23:26" x14ac:dyDescent="0.25">
      <c r="W15902" s="104"/>
      <c r="X15902" s="199"/>
      <c r="Y15902" s="62"/>
      <c r="Z15902" s="105"/>
    </row>
    <row r="15903" spans="23:26" x14ac:dyDescent="0.25">
      <c r="W15903" s="104"/>
      <c r="X15903" s="199"/>
      <c r="Y15903" s="62"/>
      <c r="Z15903" s="105"/>
    </row>
    <row r="15904" spans="23:26" x14ac:dyDescent="0.25">
      <c r="W15904" s="104"/>
      <c r="X15904" s="199"/>
      <c r="Y15904" s="62"/>
      <c r="Z15904" s="105"/>
    </row>
    <row r="15905" spans="23:26" x14ac:dyDescent="0.25">
      <c r="W15905" s="104"/>
      <c r="X15905" s="199"/>
      <c r="Y15905" s="62"/>
      <c r="Z15905" s="105"/>
    </row>
    <row r="15906" spans="23:26" x14ac:dyDescent="0.25">
      <c r="W15906" s="104"/>
      <c r="X15906" s="199"/>
      <c r="Y15906" s="62"/>
      <c r="Z15906" s="105"/>
    </row>
    <row r="15907" spans="23:26" x14ac:dyDescent="0.25">
      <c r="W15907" s="104"/>
      <c r="X15907" s="199"/>
      <c r="Y15907" s="62"/>
      <c r="Z15907" s="105"/>
    </row>
    <row r="15908" spans="23:26" x14ac:dyDescent="0.25">
      <c r="W15908" s="104"/>
      <c r="X15908" s="199"/>
      <c r="Y15908" s="62"/>
      <c r="Z15908" s="105"/>
    </row>
    <row r="15909" spans="23:26" x14ac:dyDescent="0.25">
      <c r="W15909" s="104"/>
      <c r="X15909" s="199"/>
      <c r="Y15909" s="62"/>
      <c r="Z15909" s="105"/>
    </row>
    <row r="15910" spans="23:26" x14ac:dyDescent="0.25">
      <c r="W15910" s="104"/>
      <c r="X15910" s="199"/>
      <c r="Y15910" s="62"/>
      <c r="Z15910" s="105"/>
    </row>
    <row r="15911" spans="23:26" x14ac:dyDescent="0.25">
      <c r="W15911" s="104"/>
      <c r="X15911" s="199"/>
      <c r="Y15911" s="62"/>
      <c r="Z15911" s="105"/>
    </row>
    <row r="15912" spans="23:26" x14ac:dyDescent="0.25">
      <c r="W15912" s="104"/>
      <c r="X15912" s="199"/>
      <c r="Y15912" s="62"/>
      <c r="Z15912" s="105"/>
    </row>
    <row r="15913" spans="23:26" x14ac:dyDescent="0.25">
      <c r="W15913" s="104"/>
      <c r="X15913" s="199"/>
      <c r="Y15913" s="62"/>
      <c r="Z15913" s="105"/>
    </row>
    <row r="15914" spans="23:26" x14ac:dyDescent="0.25">
      <c r="W15914" s="104"/>
      <c r="X15914" s="199"/>
      <c r="Y15914" s="62"/>
      <c r="Z15914" s="105"/>
    </row>
    <row r="15915" spans="23:26" x14ac:dyDescent="0.25">
      <c r="W15915" s="104"/>
      <c r="X15915" s="199"/>
      <c r="Y15915" s="62"/>
      <c r="Z15915" s="105"/>
    </row>
    <row r="15916" spans="23:26" x14ac:dyDescent="0.25">
      <c r="W15916" s="104"/>
      <c r="X15916" s="199"/>
      <c r="Y15916" s="62"/>
      <c r="Z15916" s="105"/>
    </row>
    <row r="15917" spans="23:26" x14ac:dyDescent="0.25">
      <c r="W15917" s="104"/>
      <c r="X15917" s="199"/>
      <c r="Y15917" s="62"/>
      <c r="Z15917" s="105"/>
    </row>
    <row r="15918" spans="23:26" x14ac:dyDescent="0.25">
      <c r="W15918" s="104"/>
      <c r="X15918" s="199"/>
      <c r="Y15918" s="62"/>
      <c r="Z15918" s="105"/>
    </row>
    <row r="15919" spans="23:26" x14ac:dyDescent="0.25">
      <c r="W15919" s="104"/>
      <c r="X15919" s="199"/>
      <c r="Y15919" s="62"/>
      <c r="Z15919" s="105"/>
    </row>
    <row r="15920" spans="23:26" x14ac:dyDescent="0.25">
      <c r="W15920" s="104"/>
      <c r="X15920" s="199"/>
      <c r="Y15920" s="62"/>
      <c r="Z15920" s="105"/>
    </row>
    <row r="15921" spans="23:26" x14ac:dyDescent="0.25">
      <c r="W15921" s="104"/>
      <c r="X15921" s="199"/>
      <c r="Y15921" s="62"/>
      <c r="Z15921" s="105"/>
    </row>
    <row r="15922" spans="23:26" x14ac:dyDescent="0.25">
      <c r="W15922" s="104"/>
      <c r="X15922" s="199"/>
      <c r="Y15922" s="62"/>
      <c r="Z15922" s="105"/>
    </row>
    <row r="15923" spans="23:26" x14ac:dyDescent="0.25">
      <c r="W15923" s="104"/>
      <c r="X15923" s="199"/>
      <c r="Y15923" s="62"/>
      <c r="Z15923" s="105"/>
    </row>
    <row r="15924" spans="23:26" x14ac:dyDescent="0.25">
      <c r="W15924" s="104"/>
      <c r="X15924" s="199"/>
      <c r="Y15924" s="62"/>
      <c r="Z15924" s="105"/>
    </row>
    <row r="15925" spans="23:26" x14ac:dyDescent="0.25">
      <c r="W15925" s="104"/>
      <c r="X15925" s="199"/>
      <c r="Y15925" s="62"/>
      <c r="Z15925" s="105"/>
    </row>
    <row r="15926" spans="23:26" x14ac:dyDescent="0.25">
      <c r="W15926" s="104"/>
      <c r="X15926" s="199"/>
      <c r="Y15926" s="62"/>
      <c r="Z15926" s="105"/>
    </row>
    <row r="15927" spans="23:26" x14ac:dyDescent="0.25">
      <c r="W15927" s="104"/>
      <c r="X15927" s="199"/>
      <c r="Y15927" s="62"/>
      <c r="Z15927" s="105"/>
    </row>
    <row r="15928" spans="23:26" x14ac:dyDescent="0.25">
      <c r="W15928" s="104"/>
      <c r="X15928" s="199"/>
      <c r="Y15928" s="62"/>
      <c r="Z15928" s="105"/>
    </row>
    <row r="15929" spans="23:26" x14ac:dyDescent="0.25">
      <c r="W15929" s="104"/>
      <c r="X15929" s="199"/>
      <c r="Y15929" s="62"/>
      <c r="Z15929" s="105"/>
    </row>
    <row r="15930" spans="23:26" x14ac:dyDescent="0.25">
      <c r="W15930" s="104"/>
      <c r="X15930" s="199"/>
      <c r="Y15930" s="62"/>
      <c r="Z15930" s="105"/>
    </row>
    <row r="15931" spans="23:26" x14ac:dyDescent="0.25">
      <c r="W15931" s="104"/>
      <c r="X15931" s="199"/>
      <c r="Y15931" s="62"/>
      <c r="Z15931" s="105"/>
    </row>
    <row r="15932" spans="23:26" x14ac:dyDescent="0.25">
      <c r="W15932" s="104"/>
      <c r="X15932" s="199"/>
      <c r="Y15932" s="62"/>
      <c r="Z15932" s="105"/>
    </row>
    <row r="15933" spans="23:26" x14ac:dyDescent="0.25">
      <c r="W15933" s="104"/>
      <c r="X15933" s="199"/>
      <c r="Y15933" s="62"/>
      <c r="Z15933" s="105"/>
    </row>
    <row r="15934" spans="23:26" x14ac:dyDescent="0.25">
      <c r="W15934" s="104"/>
      <c r="X15934" s="199"/>
      <c r="Y15934" s="62"/>
      <c r="Z15934" s="105"/>
    </row>
    <row r="15935" spans="23:26" x14ac:dyDescent="0.25">
      <c r="W15935" s="104"/>
      <c r="X15935" s="199"/>
      <c r="Y15935" s="62"/>
      <c r="Z15935" s="105"/>
    </row>
    <row r="15936" spans="23:26" x14ac:dyDescent="0.25">
      <c r="W15936" s="104"/>
      <c r="X15936" s="199"/>
      <c r="Y15936" s="62"/>
      <c r="Z15936" s="105"/>
    </row>
    <row r="15937" spans="23:26" x14ac:dyDescent="0.25">
      <c r="W15937" s="104"/>
      <c r="X15937" s="199"/>
      <c r="Y15937" s="62"/>
      <c r="Z15937" s="105"/>
    </row>
    <row r="15938" spans="23:26" x14ac:dyDescent="0.25">
      <c r="W15938" s="104"/>
      <c r="X15938" s="199"/>
      <c r="Y15938" s="62"/>
      <c r="Z15938" s="105"/>
    </row>
    <row r="15939" spans="23:26" x14ac:dyDescent="0.25">
      <c r="W15939" s="104"/>
      <c r="X15939" s="199"/>
      <c r="Y15939" s="62"/>
      <c r="Z15939" s="105"/>
    </row>
    <row r="15940" spans="23:26" x14ac:dyDescent="0.25">
      <c r="W15940" s="104"/>
      <c r="X15940" s="199"/>
      <c r="Y15940" s="62"/>
      <c r="Z15940" s="105"/>
    </row>
    <row r="15941" spans="23:26" x14ac:dyDescent="0.25">
      <c r="W15941" s="104"/>
      <c r="X15941" s="199"/>
      <c r="Y15941" s="62"/>
      <c r="Z15941" s="105"/>
    </row>
    <row r="15942" spans="23:26" x14ac:dyDescent="0.25">
      <c r="W15942" s="104"/>
      <c r="X15942" s="199"/>
      <c r="Y15942" s="62"/>
      <c r="Z15942" s="105"/>
    </row>
    <row r="15943" spans="23:26" x14ac:dyDescent="0.25">
      <c r="W15943" s="104"/>
      <c r="X15943" s="199"/>
      <c r="Y15943" s="62"/>
      <c r="Z15943" s="105"/>
    </row>
    <row r="15944" spans="23:26" x14ac:dyDescent="0.25">
      <c r="W15944" s="104"/>
      <c r="X15944" s="199"/>
      <c r="Y15944" s="62"/>
      <c r="Z15944" s="105"/>
    </row>
    <row r="15945" spans="23:26" x14ac:dyDescent="0.25">
      <c r="W15945" s="104"/>
      <c r="X15945" s="199"/>
      <c r="Y15945" s="62"/>
      <c r="Z15945" s="105"/>
    </row>
    <row r="15946" spans="23:26" x14ac:dyDescent="0.25">
      <c r="W15946" s="104"/>
      <c r="X15946" s="199"/>
      <c r="Y15946" s="62"/>
      <c r="Z15946" s="105"/>
    </row>
    <row r="15947" spans="23:26" x14ac:dyDescent="0.25">
      <c r="W15947" s="104"/>
      <c r="X15947" s="199"/>
      <c r="Y15947" s="62"/>
      <c r="Z15947" s="105"/>
    </row>
    <row r="15948" spans="23:26" x14ac:dyDescent="0.25">
      <c r="W15948" s="104"/>
      <c r="X15948" s="199"/>
      <c r="Y15948" s="62"/>
      <c r="Z15948" s="105"/>
    </row>
    <row r="15949" spans="23:26" x14ac:dyDescent="0.25">
      <c r="W15949" s="104"/>
      <c r="X15949" s="199"/>
      <c r="Y15949" s="62"/>
      <c r="Z15949" s="105"/>
    </row>
    <row r="15950" spans="23:26" x14ac:dyDescent="0.25">
      <c r="W15950" s="104"/>
      <c r="X15950" s="199"/>
      <c r="Y15950" s="62"/>
      <c r="Z15950" s="105"/>
    </row>
    <row r="15951" spans="23:26" x14ac:dyDescent="0.25">
      <c r="W15951" s="104"/>
      <c r="X15951" s="199"/>
      <c r="Y15951" s="62"/>
      <c r="Z15951" s="105"/>
    </row>
    <row r="15952" spans="23:26" x14ac:dyDescent="0.25">
      <c r="W15952" s="104"/>
      <c r="X15952" s="199"/>
      <c r="Y15952" s="62"/>
      <c r="Z15952" s="105"/>
    </row>
    <row r="15953" spans="23:26" x14ac:dyDescent="0.25">
      <c r="W15953" s="104"/>
      <c r="X15953" s="199"/>
      <c r="Y15953" s="62"/>
      <c r="Z15953" s="105"/>
    </row>
    <row r="15954" spans="23:26" x14ac:dyDescent="0.25">
      <c r="W15954" s="104"/>
      <c r="X15954" s="199"/>
      <c r="Y15954" s="62"/>
      <c r="Z15954" s="105"/>
    </row>
    <row r="15955" spans="23:26" x14ac:dyDescent="0.25">
      <c r="W15955" s="104"/>
      <c r="X15955" s="199"/>
      <c r="Y15955" s="62"/>
      <c r="Z15955" s="105"/>
    </row>
    <row r="15956" spans="23:26" x14ac:dyDescent="0.25">
      <c r="W15956" s="104"/>
      <c r="X15956" s="199"/>
      <c r="Y15956" s="62"/>
      <c r="Z15956" s="105"/>
    </row>
    <row r="15957" spans="23:26" x14ac:dyDescent="0.25">
      <c r="W15957" s="104"/>
      <c r="X15957" s="199"/>
      <c r="Y15957" s="62"/>
      <c r="Z15957" s="105"/>
    </row>
    <row r="15958" spans="23:26" x14ac:dyDescent="0.25">
      <c r="W15958" s="104"/>
      <c r="X15958" s="199"/>
      <c r="Y15958" s="62"/>
      <c r="Z15958" s="105"/>
    </row>
    <row r="15959" spans="23:26" x14ac:dyDescent="0.25">
      <c r="W15959" s="104"/>
      <c r="X15959" s="199"/>
      <c r="Y15959" s="62"/>
      <c r="Z15959" s="105"/>
    </row>
    <row r="15960" spans="23:26" x14ac:dyDescent="0.25">
      <c r="W15960" s="104"/>
      <c r="X15960" s="199"/>
      <c r="Y15960" s="62"/>
      <c r="Z15960" s="105"/>
    </row>
    <row r="15961" spans="23:26" x14ac:dyDescent="0.25">
      <c r="W15961" s="104"/>
      <c r="X15961" s="199"/>
      <c r="Y15961" s="62"/>
      <c r="Z15961" s="105"/>
    </row>
    <row r="15962" spans="23:26" x14ac:dyDescent="0.25">
      <c r="W15962" s="104"/>
      <c r="X15962" s="199"/>
      <c r="Y15962" s="62"/>
      <c r="Z15962" s="105"/>
    </row>
    <row r="15963" spans="23:26" x14ac:dyDescent="0.25">
      <c r="W15963" s="104"/>
      <c r="X15963" s="199"/>
      <c r="Y15963" s="62"/>
      <c r="Z15963" s="105"/>
    </row>
    <row r="15964" spans="23:26" x14ac:dyDescent="0.25">
      <c r="W15964" s="104"/>
      <c r="X15964" s="199"/>
      <c r="Y15964" s="62"/>
      <c r="Z15964" s="105"/>
    </row>
    <row r="15965" spans="23:26" x14ac:dyDescent="0.25">
      <c r="W15965" s="104"/>
      <c r="X15965" s="199"/>
      <c r="Y15965" s="62"/>
      <c r="Z15965" s="105"/>
    </row>
    <row r="15966" spans="23:26" x14ac:dyDescent="0.25">
      <c r="W15966" s="104"/>
      <c r="X15966" s="199"/>
      <c r="Y15966" s="62"/>
      <c r="Z15966" s="105"/>
    </row>
    <row r="15967" spans="23:26" x14ac:dyDescent="0.25">
      <c r="W15967" s="104"/>
      <c r="X15967" s="199"/>
      <c r="Y15967" s="62"/>
      <c r="Z15967" s="105"/>
    </row>
    <row r="15968" spans="23:26" x14ac:dyDescent="0.25">
      <c r="W15968" s="104"/>
      <c r="X15968" s="199"/>
      <c r="Y15968" s="62"/>
      <c r="Z15968" s="105"/>
    </row>
    <row r="15969" spans="23:26" x14ac:dyDescent="0.25">
      <c r="W15969" s="104"/>
      <c r="X15969" s="199"/>
      <c r="Y15969" s="62"/>
      <c r="Z15969" s="105"/>
    </row>
    <row r="15970" spans="23:26" x14ac:dyDescent="0.25">
      <c r="W15970" s="104"/>
      <c r="X15970" s="199"/>
      <c r="Y15970" s="62"/>
      <c r="Z15970" s="105"/>
    </row>
    <row r="15971" spans="23:26" x14ac:dyDescent="0.25">
      <c r="W15971" s="104"/>
      <c r="X15971" s="199"/>
      <c r="Y15971" s="62"/>
      <c r="Z15971" s="105"/>
    </row>
    <row r="15972" spans="23:26" x14ac:dyDescent="0.25">
      <c r="W15972" s="104"/>
      <c r="X15972" s="199"/>
      <c r="Y15972" s="62"/>
      <c r="Z15972" s="105"/>
    </row>
    <row r="15973" spans="23:26" x14ac:dyDescent="0.25">
      <c r="W15973" s="104"/>
      <c r="X15973" s="199"/>
      <c r="Y15973" s="62"/>
      <c r="Z15973" s="105"/>
    </row>
    <row r="15974" spans="23:26" x14ac:dyDescent="0.25">
      <c r="W15974" s="104"/>
      <c r="X15974" s="199"/>
      <c r="Y15974" s="62"/>
      <c r="Z15974" s="105"/>
    </row>
    <row r="15975" spans="23:26" x14ac:dyDescent="0.25">
      <c r="W15975" s="104"/>
      <c r="X15975" s="199"/>
      <c r="Y15975" s="62"/>
      <c r="Z15975" s="105"/>
    </row>
    <row r="15976" spans="23:26" x14ac:dyDescent="0.25">
      <c r="W15976" s="104"/>
      <c r="X15976" s="199"/>
      <c r="Y15976" s="62"/>
      <c r="Z15976" s="105"/>
    </row>
    <row r="15977" spans="23:26" x14ac:dyDescent="0.25">
      <c r="W15977" s="104"/>
      <c r="X15977" s="199"/>
      <c r="Y15977" s="62"/>
      <c r="Z15977" s="105"/>
    </row>
    <row r="15978" spans="23:26" x14ac:dyDescent="0.25">
      <c r="W15978" s="104"/>
      <c r="X15978" s="199"/>
      <c r="Y15978" s="62"/>
      <c r="Z15978" s="105"/>
    </row>
    <row r="15979" spans="23:26" x14ac:dyDescent="0.25">
      <c r="W15979" s="104"/>
      <c r="X15979" s="199"/>
      <c r="Y15979" s="62"/>
      <c r="Z15979" s="105"/>
    </row>
    <row r="15980" spans="23:26" x14ac:dyDescent="0.25">
      <c r="W15980" s="104"/>
      <c r="X15980" s="199"/>
      <c r="Y15980" s="62"/>
      <c r="Z15980" s="105"/>
    </row>
    <row r="15981" spans="23:26" x14ac:dyDescent="0.25">
      <c r="W15981" s="104"/>
      <c r="X15981" s="199"/>
      <c r="Y15981" s="62"/>
      <c r="Z15981" s="105"/>
    </row>
    <row r="15982" spans="23:26" x14ac:dyDescent="0.25">
      <c r="W15982" s="104"/>
      <c r="X15982" s="199"/>
      <c r="Y15982" s="62"/>
      <c r="Z15982" s="105"/>
    </row>
    <row r="15983" spans="23:26" x14ac:dyDescent="0.25">
      <c r="W15983" s="104"/>
      <c r="X15983" s="199"/>
      <c r="Y15983" s="62"/>
      <c r="Z15983" s="105"/>
    </row>
    <row r="15984" spans="23:26" x14ac:dyDescent="0.25">
      <c r="W15984" s="104"/>
      <c r="X15984" s="199"/>
      <c r="Y15984" s="62"/>
      <c r="Z15984" s="105"/>
    </row>
    <row r="15985" spans="23:26" x14ac:dyDescent="0.25">
      <c r="W15985" s="104"/>
      <c r="X15985" s="199"/>
      <c r="Y15985" s="62"/>
      <c r="Z15985" s="105"/>
    </row>
    <row r="15986" spans="23:26" x14ac:dyDescent="0.25">
      <c r="W15986" s="104"/>
      <c r="X15986" s="199"/>
      <c r="Y15986" s="62"/>
      <c r="Z15986" s="105"/>
    </row>
    <row r="15987" spans="23:26" x14ac:dyDescent="0.25">
      <c r="W15987" s="104"/>
      <c r="X15987" s="199"/>
      <c r="Y15987" s="62"/>
      <c r="Z15987" s="105"/>
    </row>
    <row r="15988" spans="23:26" x14ac:dyDescent="0.25">
      <c r="W15988" s="104"/>
      <c r="X15988" s="199"/>
      <c r="Y15988" s="62"/>
      <c r="Z15988" s="105"/>
    </row>
    <row r="15989" spans="23:26" x14ac:dyDescent="0.25">
      <c r="W15989" s="104"/>
      <c r="X15989" s="199"/>
      <c r="Y15989" s="62"/>
      <c r="Z15989" s="105"/>
    </row>
    <row r="15990" spans="23:26" x14ac:dyDescent="0.25">
      <c r="W15990" s="104"/>
      <c r="X15990" s="199"/>
      <c r="Y15990" s="62"/>
      <c r="Z15990" s="105"/>
    </row>
    <row r="15991" spans="23:26" x14ac:dyDescent="0.25">
      <c r="W15991" s="104"/>
      <c r="X15991" s="199"/>
      <c r="Y15991" s="62"/>
      <c r="Z15991" s="105"/>
    </row>
    <row r="15992" spans="23:26" x14ac:dyDescent="0.25">
      <c r="W15992" s="104"/>
      <c r="X15992" s="199"/>
      <c r="Y15992" s="62"/>
      <c r="Z15992" s="105"/>
    </row>
    <row r="15993" spans="23:26" x14ac:dyDescent="0.25">
      <c r="W15993" s="104"/>
      <c r="X15993" s="199"/>
      <c r="Y15993" s="62"/>
      <c r="Z15993" s="105"/>
    </row>
    <row r="15994" spans="23:26" x14ac:dyDescent="0.25">
      <c r="W15994" s="104"/>
      <c r="X15994" s="199"/>
      <c r="Y15994" s="62"/>
      <c r="Z15994" s="105"/>
    </row>
    <row r="15995" spans="23:26" x14ac:dyDescent="0.25">
      <c r="W15995" s="104"/>
      <c r="X15995" s="199"/>
      <c r="Y15995" s="62"/>
      <c r="Z15995" s="105"/>
    </row>
    <row r="15996" spans="23:26" x14ac:dyDescent="0.25">
      <c r="W15996" s="104"/>
      <c r="X15996" s="199"/>
      <c r="Y15996" s="62"/>
      <c r="Z15996" s="105"/>
    </row>
    <row r="15997" spans="23:26" x14ac:dyDescent="0.25">
      <c r="W15997" s="104"/>
      <c r="X15997" s="199"/>
      <c r="Y15997" s="62"/>
      <c r="Z15997" s="105"/>
    </row>
    <row r="15998" spans="23:26" x14ac:dyDescent="0.25">
      <c r="W15998" s="104"/>
      <c r="X15998" s="199"/>
      <c r="Y15998" s="62"/>
      <c r="Z15998" s="105"/>
    </row>
    <row r="15999" spans="23:26" x14ac:dyDescent="0.25">
      <c r="W15999" s="104"/>
      <c r="X15999" s="199"/>
      <c r="Y15999" s="62"/>
      <c r="Z15999" s="105"/>
    </row>
    <row r="16000" spans="23:26" x14ac:dyDescent="0.25">
      <c r="W16000" s="104"/>
      <c r="X16000" s="199"/>
      <c r="Y16000" s="62"/>
      <c r="Z16000" s="105"/>
    </row>
    <row r="16001" spans="23:26" x14ac:dyDescent="0.25">
      <c r="W16001" s="104"/>
      <c r="X16001" s="199"/>
      <c r="Y16001" s="62"/>
      <c r="Z16001" s="105"/>
    </row>
    <row r="16002" spans="23:26" x14ac:dyDescent="0.25">
      <c r="W16002" s="104"/>
      <c r="X16002" s="199"/>
      <c r="Y16002" s="62"/>
      <c r="Z16002" s="105"/>
    </row>
    <row r="16003" spans="23:26" x14ac:dyDescent="0.25">
      <c r="W16003" s="104"/>
      <c r="X16003" s="199"/>
      <c r="Y16003" s="62"/>
      <c r="Z16003" s="105"/>
    </row>
    <row r="16004" spans="23:26" x14ac:dyDescent="0.25">
      <c r="W16004" s="104"/>
      <c r="X16004" s="199"/>
      <c r="Y16004" s="62"/>
      <c r="Z16004" s="105"/>
    </row>
    <row r="16005" spans="23:26" x14ac:dyDescent="0.25">
      <c r="W16005" s="104"/>
      <c r="X16005" s="199"/>
      <c r="Y16005" s="62"/>
      <c r="Z16005" s="105"/>
    </row>
    <row r="16006" spans="23:26" x14ac:dyDescent="0.25">
      <c r="W16006" s="104"/>
      <c r="X16006" s="199"/>
      <c r="Y16006" s="62"/>
      <c r="Z16006" s="105"/>
    </row>
    <row r="16007" spans="23:26" x14ac:dyDescent="0.25">
      <c r="W16007" s="104"/>
      <c r="X16007" s="199"/>
      <c r="Y16007" s="62"/>
      <c r="Z16007" s="105"/>
    </row>
    <row r="16008" spans="23:26" x14ac:dyDescent="0.25">
      <c r="W16008" s="104"/>
      <c r="X16008" s="199"/>
      <c r="Y16008" s="62"/>
      <c r="Z16008" s="105"/>
    </row>
    <row r="16009" spans="23:26" x14ac:dyDescent="0.25">
      <c r="W16009" s="104"/>
      <c r="X16009" s="199"/>
      <c r="Y16009" s="62"/>
      <c r="Z16009" s="105"/>
    </row>
    <row r="16010" spans="23:26" x14ac:dyDescent="0.25">
      <c r="W16010" s="104"/>
      <c r="X16010" s="199"/>
      <c r="Y16010" s="62"/>
      <c r="Z16010" s="105"/>
    </row>
    <row r="16011" spans="23:26" x14ac:dyDescent="0.25">
      <c r="W16011" s="104"/>
      <c r="X16011" s="199"/>
      <c r="Y16011" s="62"/>
      <c r="Z16011" s="105"/>
    </row>
    <row r="16012" spans="23:26" x14ac:dyDescent="0.25">
      <c r="W16012" s="104"/>
      <c r="X16012" s="199"/>
      <c r="Y16012" s="62"/>
      <c r="Z16012" s="105"/>
    </row>
    <row r="16013" spans="23:26" x14ac:dyDescent="0.25">
      <c r="W16013" s="104"/>
      <c r="X16013" s="199"/>
      <c r="Y16013" s="62"/>
      <c r="Z16013" s="105"/>
    </row>
    <row r="16014" spans="23:26" x14ac:dyDescent="0.25">
      <c r="W16014" s="104"/>
      <c r="X16014" s="199"/>
      <c r="Y16014" s="62"/>
      <c r="Z16014" s="105"/>
    </row>
    <row r="16015" spans="23:26" x14ac:dyDescent="0.25">
      <c r="W16015" s="104"/>
      <c r="X16015" s="199"/>
      <c r="Y16015" s="62"/>
      <c r="Z16015" s="105"/>
    </row>
    <row r="16016" spans="23:26" x14ac:dyDescent="0.25">
      <c r="W16016" s="104"/>
      <c r="X16016" s="199"/>
      <c r="Y16016" s="62"/>
      <c r="Z16016" s="105"/>
    </row>
    <row r="16017" spans="23:26" x14ac:dyDescent="0.25">
      <c r="W16017" s="104"/>
      <c r="X16017" s="199"/>
      <c r="Y16017" s="62"/>
      <c r="Z16017" s="105"/>
    </row>
    <row r="16018" spans="23:26" x14ac:dyDescent="0.25">
      <c r="W16018" s="104"/>
      <c r="X16018" s="199"/>
      <c r="Y16018" s="62"/>
      <c r="Z16018" s="105"/>
    </row>
    <row r="16019" spans="23:26" x14ac:dyDescent="0.25">
      <c r="W16019" s="104"/>
      <c r="X16019" s="199"/>
      <c r="Y16019" s="62"/>
      <c r="Z16019" s="105"/>
    </row>
    <row r="16020" spans="23:26" x14ac:dyDescent="0.25">
      <c r="W16020" s="104"/>
      <c r="X16020" s="199"/>
      <c r="Y16020" s="62"/>
      <c r="Z16020" s="105"/>
    </row>
    <row r="16021" spans="23:26" x14ac:dyDescent="0.25">
      <c r="W16021" s="104"/>
      <c r="X16021" s="199"/>
      <c r="Y16021" s="62"/>
      <c r="Z16021" s="105"/>
    </row>
    <row r="16022" spans="23:26" x14ac:dyDescent="0.25">
      <c r="W16022" s="104"/>
      <c r="X16022" s="199"/>
      <c r="Y16022" s="62"/>
      <c r="Z16022" s="105"/>
    </row>
    <row r="16023" spans="23:26" x14ac:dyDescent="0.25">
      <c r="W16023" s="104"/>
      <c r="X16023" s="199"/>
      <c r="Y16023" s="62"/>
      <c r="Z16023" s="105"/>
    </row>
    <row r="16024" spans="23:26" x14ac:dyDescent="0.25">
      <c r="W16024" s="104"/>
      <c r="X16024" s="199"/>
      <c r="Y16024" s="62"/>
      <c r="Z16024" s="105"/>
    </row>
    <row r="16025" spans="23:26" x14ac:dyDescent="0.25">
      <c r="W16025" s="104"/>
      <c r="X16025" s="199"/>
      <c r="Y16025" s="62"/>
      <c r="Z16025" s="105"/>
    </row>
    <row r="16026" spans="23:26" x14ac:dyDescent="0.25">
      <c r="W16026" s="104"/>
      <c r="X16026" s="199"/>
      <c r="Y16026" s="62"/>
      <c r="Z16026" s="105"/>
    </row>
    <row r="16027" spans="23:26" x14ac:dyDescent="0.25">
      <c r="W16027" s="104"/>
      <c r="X16027" s="199"/>
      <c r="Y16027" s="62"/>
      <c r="Z16027" s="105"/>
    </row>
    <row r="16028" spans="23:26" x14ac:dyDescent="0.25">
      <c r="W16028" s="104"/>
      <c r="X16028" s="199"/>
      <c r="Y16028" s="62"/>
      <c r="Z16028" s="105"/>
    </row>
    <row r="16029" spans="23:26" x14ac:dyDescent="0.25">
      <c r="W16029" s="104"/>
      <c r="X16029" s="199"/>
      <c r="Y16029" s="62"/>
      <c r="Z16029" s="105"/>
    </row>
    <row r="16030" spans="23:26" x14ac:dyDescent="0.25">
      <c r="W16030" s="104"/>
      <c r="X16030" s="199"/>
      <c r="Y16030" s="62"/>
      <c r="Z16030" s="105"/>
    </row>
    <row r="16031" spans="23:26" x14ac:dyDescent="0.25">
      <c r="W16031" s="104"/>
      <c r="X16031" s="199"/>
      <c r="Y16031" s="62"/>
      <c r="Z16031" s="105"/>
    </row>
    <row r="16032" spans="23:26" x14ac:dyDescent="0.25">
      <c r="W16032" s="104"/>
      <c r="X16032" s="199"/>
      <c r="Y16032" s="62"/>
      <c r="Z16032" s="105"/>
    </row>
    <row r="16033" spans="23:26" x14ac:dyDescent="0.25">
      <c r="W16033" s="104"/>
      <c r="X16033" s="199"/>
      <c r="Y16033" s="62"/>
      <c r="Z16033" s="105"/>
    </row>
    <row r="16034" spans="23:26" x14ac:dyDescent="0.25">
      <c r="W16034" s="104"/>
      <c r="X16034" s="199"/>
      <c r="Y16034" s="62"/>
      <c r="Z16034" s="105"/>
    </row>
    <row r="16035" spans="23:26" x14ac:dyDescent="0.25">
      <c r="W16035" s="104"/>
      <c r="X16035" s="199"/>
      <c r="Y16035" s="62"/>
      <c r="Z16035" s="105"/>
    </row>
    <row r="16036" spans="23:26" x14ac:dyDescent="0.25">
      <c r="W16036" s="104"/>
      <c r="X16036" s="199"/>
      <c r="Y16036" s="62"/>
      <c r="Z16036" s="105"/>
    </row>
    <row r="16037" spans="23:26" x14ac:dyDescent="0.25">
      <c r="W16037" s="104"/>
      <c r="X16037" s="199"/>
      <c r="Y16037" s="62"/>
      <c r="Z16037" s="105"/>
    </row>
    <row r="16038" spans="23:26" x14ac:dyDescent="0.25">
      <c r="W16038" s="104"/>
      <c r="X16038" s="199"/>
      <c r="Y16038" s="62"/>
      <c r="Z16038" s="105"/>
    </row>
    <row r="16039" spans="23:26" x14ac:dyDescent="0.25">
      <c r="W16039" s="104"/>
      <c r="X16039" s="199"/>
      <c r="Y16039" s="62"/>
      <c r="Z16039" s="105"/>
    </row>
    <row r="16040" spans="23:26" x14ac:dyDescent="0.25">
      <c r="W16040" s="104"/>
      <c r="X16040" s="199"/>
      <c r="Y16040" s="62"/>
      <c r="Z16040" s="105"/>
    </row>
    <row r="16041" spans="23:26" x14ac:dyDescent="0.25">
      <c r="W16041" s="104"/>
      <c r="X16041" s="199"/>
      <c r="Y16041" s="62"/>
      <c r="Z16041" s="105"/>
    </row>
    <row r="16042" spans="23:26" x14ac:dyDescent="0.25">
      <c r="W16042" s="104"/>
      <c r="X16042" s="199"/>
      <c r="Y16042" s="62"/>
      <c r="Z16042" s="105"/>
    </row>
    <row r="16043" spans="23:26" x14ac:dyDescent="0.25">
      <c r="W16043" s="104"/>
      <c r="X16043" s="199"/>
      <c r="Y16043" s="62"/>
      <c r="Z16043" s="105"/>
    </row>
    <row r="16044" spans="23:26" x14ac:dyDescent="0.25">
      <c r="W16044" s="104"/>
      <c r="X16044" s="199"/>
      <c r="Y16044" s="62"/>
      <c r="Z16044" s="105"/>
    </row>
    <row r="16045" spans="23:26" x14ac:dyDescent="0.25">
      <c r="W16045" s="104"/>
      <c r="X16045" s="199"/>
      <c r="Y16045" s="62"/>
      <c r="Z16045" s="105"/>
    </row>
    <row r="16046" spans="23:26" x14ac:dyDescent="0.25">
      <c r="W16046" s="104"/>
      <c r="X16046" s="199"/>
      <c r="Y16046" s="62"/>
      <c r="Z16046" s="105"/>
    </row>
    <row r="16047" spans="23:26" x14ac:dyDescent="0.25">
      <c r="W16047" s="104"/>
      <c r="X16047" s="199"/>
      <c r="Y16047" s="62"/>
      <c r="Z16047" s="105"/>
    </row>
    <row r="16048" spans="23:26" x14ac:dyDescent="0.25">
      <c r="W16048" s="104"/>
      <c r="X16048" s="199"/>
      <c r="Y16048" s="62"/>
      <c r="Z16048" s="105"/>
    </row>
    <row r="16049" spans="23:26" x14ac:dyDescent="0.25">
      <c r="W16049" s="104"/>
      <c r="X16049" s="199"/>
      <c r="Y16049" s="62"/>
      <c r="Z16049" s="105"/>
    </row>
    <row r="16050" spans="23:26" x14ac:dyDescent="0.25">
      <c r="W16050" s="104"/>
      <c r="X16050" s="199"/>
      <c r="Y16050" s="62"/>
      <c r="Z16050" s="105"/>
    </row>
    <row r="16051" spans="23:26" x14ac:dyDescent="0.25">
      <c r="W16051" s="104"/>
      <c r="X16051" s="199"/>
      <c r="Y16051" s="62"/>
      <c r="Z16051" s="105"/>
    </row>
    <row r="16052" spans="23:26" x14ac:dyDescent="0.25">
      <c r="W16052" s="104"/>
      <c r="X16052" s="199"/>
      <c r="Y16052" s="62"/>
      <c r="Z16052" s="105"/>
    </row>
    <row r="16053" spans="23:26" x14ac:dyDescent="0.25">
      <c r="W16053" s="104"/>
      <c r="X16053" s="199"/>
      <c r="Y16053" s="62"/>
      <c r="Z16053" s="105"/>
    </row>
    <row r="16054" spans="23:26" x14ac:dyDescent="0.25">
      <c r="W16054" s="104"/>
      <c r="X16054" s="199"/>
      <c r="Y16054" s="62"/>
      <c r="Z16054" s="105"/>
    </row>
    <row r="16055" spans="23:26" x14ac:dyDescent="0.25">
      <c r="W16055" s="104"/>
      <c r="X16055" s="199"/>
      <c r="Y16055" s="62"/>
      <c r="Z16055" s="105"/>
    </row>
    <row r="16056" spans="23:26" x14ac:dyDescent="0.25">
      <c r="W16056" s="104"/>
      <c r="X16056" s="199"/>
      <c r="Y16056" s="62"/>
      <c r="Z16056" s="105"/>
    </row>
    <row r="16057" spans="23:26" x14ac:dyDescent="0.25">
      <c r="W16057" s="104"/>
      <c r="X16057" s="199"/>
      <c r="Y16057" s="62"/>
      <c r="Z16057" s="105"/>
    </row>
    <row r="16058" spans="23:26" x14ac:dyDescent="0.25">
      <c r="W16058" s="104"/>
      <c r="X16058" s="199"/>
      <c r="Y16058" s="62"/>
      <c r="Z16058" s="105"/>
    </row>
    <row r="16059" spans="23:26" x14ac:dyDescent="0.25">
      <c r="W16059" s="104"/>
      <c r="X16059" s="199"/>
      <c r="Y16059" s="62"/>
      <c r="Z16059" s="105"/>
    </row>
    <row r="16060" spans="23:26" x14ac:dyDescent="0.25">
      <c r="W16060" s="104"/>
      <c r="X16060" s="199"/>
      <c r="Y16060" s="62"/>
      <c r="Z16060" s="105"/>
    </row>
    <row r="16061" spans="23:26" x14ac:dyDescent="0.25">
      <c r="W16061" s="104"/>
      <c r="X16061" s="199"/>
      <c r="Y16061" s="62"/>
      <c r="Z16061" s="105"/>
    </row>
    <row r="16062" spans="23:26" x14ac:dyDescent="0.25">
      <c r="W16062" s="104"/>
      <c r="X16062" s="199"/>
      <c r="Y16062" s="62"/>
      <c r="Z16062" s="105"/>
    </row>
    <row r="16063" spans="23:26" x14ac:dyDescent="0.25">
      <c r="W16063" s="104"/>
      <c r="X16063" s="199"/>
      <c r="Y16063" s="62"/>
      <c r="Z16063" s="105"/>
    </row>
    <row r="16064" spans="23:26" x14ac:dyDescent="0.25">
      <c r="W16064" s="104"/>
      <c r="X16064" s="199"/>
      <c r="Y16064" s="62"/>
      <c r="Z16064" s="105"/>
    </row>
    <row r="16065" spans="23:26" x14ac:dyDescent="0.25">
      <c r="W16065" s="104"/>
      <c r="X16065" s="199"/>
      <c r="Y16065" s="62"/>
      <c r="Z16065" s="105"/>
    </row>
    <row r="16066" spans="23:26" x14ac:dyDescent="0.25">
      <c r="W16066" s="104"/>
      <c r="X16066" s="199"/>
      <c r="Y16066" s="62"/>
      <c r="Z16066" s="105"/>
    </row>
    <row r="16067" spans="23:26" x14ac:dyDescent="0.25">
      <c r="W16067" s="104"/>
      <c r="X16067" s="199"/>
      <c r="Y16067" s="62"/>
      <c r="Z16067" s="105"/>
    </row>
    <row r="16068" spans="23:26" x14ac:dyDescent="0.25">
      <c r="W16068" s="104"/>
      <c r="X16068" s="199"/>
      <c r="Y16068" s="62"/>
      <c r="Z16068" s="105"/>
    </row>
    <row r="16069" spans="23:26" x14ac:dyDescent="0.25">
      <c r="W16069" s="104"/>
      <c r="X16069" s="199"/>
      <c r="Y16069" s="62"/>
      <c r="Z16069" s="105"/>
    </row>
    <row r="16070" spans="23:26" x14ac:dyDescent="0.25">
      <c r="W16070" s="104"/>
      <c r="X16070" s="199"/>
      <c r="Y16070" s="62"/>
      <c r="Z16070" s="105"/>
    </row>
    <row r="16071" spans="23:26" x14ac:dyDescent="0.25">
      <c r="W16071" s="104"/>
      <c r="X16071" s="199"/>
      <c r="Y16071" s="62"/>
      <c r="Z16071" s="105"/>
    </row>
    <row r="16072" spans="23:26" x14ac:dyDescent="0.25">
      <c r="W16072" s="104"/>
      <c r="X16072" s="199"/>
      <c r="Y16072" s="62"/>
      <c r="Z16072" s="105"/>
    </row>
    <row r="16073" spans="23:26" x14ac:dyDescent="0.25">
      <c r="W16073" s="104"/>
      <c r="X16073" s="199"/>
      <c r="Y16073" s="62"/>
      <c r="Z16073" s="105"/>
    </row>
    <row r="16074" spans="23:26" x14ac:dyDescent="0.25">
      <c r="W16074" s="104"/>
      <c r="X16074" s="199"/>
      <c r="Y16074" s="62"/>
      <c r="Z16074" s="105"/>
    </row>
    <row r="16075" spans="23:26" x14ac:dyDescent="0.25">
      <c r="W16075" s="104"/>
      <c r="X16075" s="199"/>
      <c r="Y16075" s="62"/>
      <c r="Z16075" s="105"/>
    </row>
    <row r="16076" spans="23:26" x14ac:dyDescent="0.25">
      <c r="W16076" s="104"/>
      <c r="X16076" s="199"/>
      <c r="Y16076" s="62"/>
      <c r="Z16076" s="105"/>
    </row>
    <row r="16077" spans="23:26" x14ac:dyDescent="0.25">
      <c r="W16077" s="104"/>
      <c r="X16077" s="199"/>
      <c r="Y16077" s="62"/>
      <c r="Z16077" s="105"/>
    </row>
    <row r="16078" spans="23:26" x14ac:dyDescent="0.25">
      <c r="W16078" s="104"/>
      <c r="X16078" s="199"/>
      <c r="Y16078" s="62"/>
      <c r="Z16078" s="105"/>
    </row>
    <row r="16079" spans="23:26" x14ac:dyDescent="0.25">
      <c r="W16079" s="104"/>
      <c r="X16079" s="199"/>
      <c r="Y16079" s="62"/>
      <c r="Z16079" s="105"/>
    </row>
    <row r="16080" spans="23:26" x14ac:dyDescent="0.25">
      <c r="W16080" s="104"/>
      <c r="X16080" s="199"/>
      <c r="Y16080" s="62"/>
      <c r="Z16080" s="105"/>
    </row>
    <row r="16081" spans="23:26" x14ac:dyDescent="0.25">
      <c r="W16081" s="104"/>
      <c r="X16081" s="199"/>
      <c r="Y16081" s="62"/>
      <c r="Z16081" s="105"/>
    </row>
    <row r="16082" spans="23:26" x14ac:dyDescent="0.25">
      <c r="W16082" s="104"/>
      <c r="X16082" s="199"/>
      <c r="Y16082" s="62"/>
      <c r="Z16082" s="105"/>
    </row>
    <row r="16083" spans="23:26" x14ac:dyDescent="0.25">
      <c r="W16083" s="104"/>
      <c r="X16083" s="199"/>
      <c r="Y16083" s="62"/>
      <c r="Z16083" s="105"/>
    </row>
    <row r="16084" spans="23:26" x14ac:dyDescent="0.25">
      <c r="W16084" s="104"/>
      <c r="X16084" s="199"/>
      <c r="Y16084" s="62"/>
      <c r="Z16084" s="105"/>
    </row>
    <row r="16085" spans="23:26" x14ac:dyDescent="0.25">
      <c r="W16085" s="104"/>
      <c r="X16085" s="199"/>
      <c r="Y16085" s="62"/>
      <c r="Z16085" s="105"/>
    </row>
    <row r="16086" spans="23:26" x14ac:dyDescent="0.25">
      <c r="W16086" s="104"/>
      <c r="X16086" s="199"/>
      <c r="Y16086" s="62"/>
      <c r="Z16086" s="105"/>
    </row>
    <row r="16087" spans="23:26" x14ac:dyDescent="0.25">
      <c r="W16087" s="104"/>
      <c r="X16087" s="199"/>
      <c r="Y16087" s="62"/>
      <c r="Z16087" s="105"/>
    </row>
    <row r="16088" spans="23:26" x14ac:dyDescent="0.25">
      <c r="W16088" s="104"/>
      <c r="X16088" s="199"/>
      <c r="Y16088" s="62"/>
      <c r="Z16088" s="105"/>
    </row>
    <row r="16089" spans="23:26" x14ac:dyDescent="0.25">
      <c r="W16089" s="104"/>
      <c r="X16089" s="199"/>
      <c r="Y16089" s="62"/>
      <c r="Z16089" s="105"/>
    </row>
    <row r="16090" spans="23:26" x14ac:dyDescent="0.25">
      <c r="W16090" s="104"/>
      <c r="X16090" s="199"/>
      <c r="Y16090" s="62"/>
      <c r="Z16090" s="105"/>
    </row>
    <row r="16091" spans="23:26" x14ac:dyDescent="0.25">
      <c r="W16091" s="104"/>
      <c r="X16091" s="199"/>
      <c r="Y16091" s="62"/>
      <c r="Z16091" s="105"/>
    </row>
    <row r="16092" spans="23:26" x14ac:dyDescent="0.25">
      <c r="W16092" s="104"/>
      <c r="X16092" s="199"/>
      <c r="Y16092" s="62"/>
      <c r="Z16092" s="105"/>
    </row>
    <row r="16093" spans="23:26" x14ac:dyDescent="0.25">
      <c r="W16093" s="104"/>
      <c r="X16093" s="199"/>
      <c r="Y16093" s="62"/>
      <c r="Z16093" s="105"/>
    </row>
    <row r="16094" spans="23:26" x14ac:dyDescent="0.25">
      <c r="W16094" s="104"/>
      <c r="X16094" s="199"/>
      <c r="Y16094" s="62"/>
      <c r="Z16094" s="105"/>
    </row>
    <row r="16095" spans="23:26" x14ac:dyDescent="0.25">
      <c r="W16095" s="104"/>
      <c r="X16095" s="199"/>
      <c r="Y16095" s="62"/>
      <c r="Z16095" s="105"/>
    </row>
    <row r="16096" spans="23:26" x14ac:dyDescent="0.25">
      <c r="W16096" s="104"/>
      <c r="X16096" s="199"/>
      <c r="Y16096" s="62"/>
      <c r="Z16096" s="105"/>
    </row>
    <row r="16097" spans="23:26" x14ac:dyDescent="0.25">
      <c r="W16097" s="104"/>
      <c r="X16097" s="199"/>
      <c r="Y16097" s="62"/>
      <c r="Z16097" s="105"/>
    </row>
    <row r="16098" spans="23:26" x14ac:dyDescent="0.25">
      <c r="W16098" s="104"/>
      <c r="X16098" s="199"/>
      <c r="Y16098" s="62"/>
      <c r="Z16098" s="105"/>
    </row>
    <row r="16099" spans="23:26" x14ac:dyDescent="0.25">
      <c r="W16099" s="104"/>
      <c r="X16099" s="199"/>
      <c r="Y16099" s="62"/>
      <c r="Z16099" s="105"/>
    </row>
    <row r="16100" spans="23:26" x14ac:dyDescent="0.25">
      <c r="W16100" s="104"/>
      <c r="X16100" s="199"/>
      <c r="Y16100" s="62"/>
      <c r="Z16100" s="105"/>
    </row>
    <row r="16101" spans="23:26" x14ac:dyDescent="0.25">
      <c r="W16101" s="104"/>
      <c r="X16101" s="199"/>
      <c r="Y16101" s="62"/>
      <c r="Z16101" s="105"/>
    </row>
    <row r="16102" spans="23:26" x14ac:dyDescent="0.25">
      <c r="W16102" s="104"/>
      <c r="X16102" s="199"/>
      <c r="Y16102" s="62"/>
      <c r="Z16102" s="105"/>
    </row>
    <row r="16103" spans="23:26" x14ac:dyDescent="0.25">
      <c r="W16103" s="104"/>
      <c r="X16103" s="199"/>
      <c r="Y16103" s="62"/>
      <c r="Z16103" s="105"/>
    </row>
    <row r="16104" spans="23:26" x14ac:dyDescent="0.25">
      <c r="W16104" s="104"/>
      <c r="X16104" s="199"/>
      <c r="Y16104" s="62"/>
      <c r="Z16104" s="105"/>
    </row>
    <row r="16105" spans="23:26" x14ac:dyDescent="0.25">
      <c r="W16105" s="104"/>
      <c r="X16105" s="199"/>
      <c r="Y16105" s="62"/>
      <c r="Z16105" s="105"/>
    </row>
    <row r="16106" spans="23:26" x14ac:dyDescent="0.25">
      <c r="W16106" s="104"/>
      <c r="X16106" s="199"/>
      <c r="Y16106" s="62"/>
      <c r="Z16106" s="105"/>
    </row>
    <row r="16107" spans="23:26" x14ac:dyDescent="0.25">
      <c r="W16107" s="104"/>
      <c r="X16107" s="199"/>
      <c r="Y16107" s="62"/>
      <c r="Z16107" s="105"/>
    </row>
    <row r="16108" spans="23:26" x14ac:dyDescent="0.25">
      <c r="W16108" s="104"/>
      <c r="X16108" s="199"/>
      <c r="Y16108" s="62"/>
      <c r="Z16108" s="105"/>
    </row>
    <row r="16109" spans="23:26" x14ac:dyDescent="0.25">
      <c r="W16109" s="104"/>
      <c r="X16109" s="199"/>
      <c r="Y16109" s="62"/>
      <c r="Z16109" s="105"/>
    </row>
    <row r="16110" spans="23:26" x14ac:dyDescent="0.25">
      <c r="W16110" s="104"/>
      <c r="X16110" s="199"/>
      <c r="Y16110" s="62"/>
      <c r="Z16110" s="105"/>
    </row>
    <row r="16111" spans="23:26" x14ac:dyDescent="0.25">
      <c r="W16111" s="104"/>
      <c r="X16111" s="199"/>
      <c r="Y16111" s="62"/>
      <c r="Z16111" s="105"/>
    </row>
    <row r="16112" spans="23:26" x14ac:dyDescent="0.25">
      <c r="W16112" s="104"/>
      <c r="X16112" s="199"/>
      <c r="Y16112" s="62"/>
      <c r="Z16112" s="105"/>
    </row>
    <row r="16113" spans="23:26" x14ac:dyDescent="0.25">
      <c r="W16113" s="104"/>
      <c r="X16113" s="199"/>
      <c r="Y16113" s="62"/>
      <c r="Z16113" s="105"/>
    </row>
    <row r="16114" spans="23:26" x14ac:dyDescent="0.25">
      <c r="W16114" s="104"/>
      <c r="X16114" s="199"/>
      <c r="Y16114" s="62"/>
      <c r="Z16114" s="105"/>
    </row>
    <row r="16115" spans="23:26" x14ac:dyDescent="0.25">
      <c r="W16115" s="104"/>
      <c r="X16115" s="199"/>
      <c r="Y16115" s="62"/>
      <c r="Z16115" s="105"/>
    </row>
    <row r="16116" spans="23:26" x14ac:dyDescent="0.25">
      <c r="W16116" s="104"/>
      <c r="X16116" s="199"/>
      <c r="Y16116" s="62"/>
      <c r="Z16116" s="105"/>
    </row>
    <row r="16117" spans="23:26" x14ac:dyDescent="0.25">
      <c r="W16117" s="104"/>
      <c r="X16117" s="199"/>
      <c r="Y16117" s="62"/>
      <c r="Z16117" s="105"/>
    </row>
    <row r="16118" spans="23:26" x14ac:dyDescent="0.25">
      <c r="W16118" s="104"/>
      <c r="X16118" s="199"/>
      <c r="Y16118" s="62"/>
      <c r="Z16118" s="105"/>
    </row>
    <row r="16119" spans="23:26" x14ac:dyDescent="0.25">
      <c r="W16119" s="104"/>
      <c r="X16119" s="199"/>
      <c r="Y16119" s="62"/>
      <c r="Z16119" s="105"/>
    </row>
    <row r="16120" spans="23:26" x14ac:dyDescent="0.25">
      <c r="W16120" s="104"/>
      <c r="X16120" s="199"/>
      <c r="Y16120" s="62"/>
      <c r="Z16120" s="105"/>
    </row>
    <row r="16121" spans="23:26" x14ac:dyDescent="0.25">
      <c r="W16121" s="104"/>
      <c r="X16121" s="199"/>
      <c r="Y16121" s="62"/>
      <c r="Z16121" s="105"/>
    </row>
    <row r="16122" spans="23:26" x14ac:dyDescent="0.25">
      <c r="W16122" s="104"/>
      <c r="X16122" s="199"/>
      <c r="Y16122" s="62"/>
      <c r="Z16122" s="105"/>
    </row>
    <row r="16123" spans="23:26" x14ac:dyDescent="0.25">
      <c r="W16123" s="104"/>
      <c r="X16123" s="199"/>
      <c r="Y16123" s="62"/>
      <c r="Z16123" s="105"/>
    </row>
    <row r="16124" spans="23:26" x14ac:dyDescent="0.25">
      <c r="W16124" s="104"/>
      <c r="X16124" s="199"/>
      <c r="Y16124" s="62"/>
      <c r="Z16124" s="105"/>
    </row>
    <row r="16125" spans="23:26" x14ac:dyDescent="0.25">
      <c r="W16125" s="104"/>
      <c r="X16125" s="199"/>
      <c r="Y16125" s="62"/>
      <c r="Z16125" s="105"/>
    </row>
    <row r="16126" spans="23:26" x14ac:dyDescent="0.25">
      <c r="W16126" s="104"/>
      <c r="X16126" s="199"/>
      <c r="Y16126" s="62"/>
      <c r="Z16126" s="105"/>
    </row>
    <row r="16127" spans="23:26" x14ac:dyDescent="0.25">
      <c r="W16127" s="104"/>
      <c r="X16127" s="199"/>
      <c r="Y16127" s="62"/>
      <c r="Z16127" s="105"/>
    </row>
    <row r="16128" spans="23:26" x14ac:dyDescent="0.25">
      <c r="W16128" s="104"/>
      <c r="X16128" s="199"/>
      <c r="Y16128" s="62"/>
      <c r="Z16128" s="105"/>
    </row>
    <row r="16129" spans="23:26" x14ac:dyDescent="0.25">
      <c r="W16129" s="104"/>
      <c r="X16129" s="199"/>
      <c r="Y16129" s="62"/>
      <c r="Z16129" s="105"/>
    </row>
    <row r="16130" spans="23:26" x14ac:dyDescent="0.25">
      <c r="W16130" s="104"/>
      <c r="X16130" s="199"/>
      <c r="Y16130" s="62"/>
      <c r="Z16130" s="105"/>
    </row>
    <row r="16131" spans="23:26" x14ac:dyDescent="0.25">
      <c r="W16131" s="104"/>
      <c r="X16131" s="199"/>
      <c r="Y16131" s="62"/>
      <c r="Z16131" s="105"/>
    </row>
    <row r="16132" spans="23:26" x14ac:dyDescent="0.25">
      <c r="W16132" s="104"/>
      <c r="X16132" s="199"/>
      <c r="Y16132" s="62"/>
      <c r="Z16132" s="105"/>
    </row>
    <row r="16133" spans="23:26" x14ac:dyDescent="0.25">
      <c r="W16133" s="104"/>
      <c r="X16133" s="199"/>
      <c r="Y16133" s="62"/>
      <c r="Z16133" s="105"/>
    </row>
    <row r="16134" spans="23:26" x14ac:dyDescent="0.25">
      <c r="W16134" s="104"/>
      <c r="X16134" s="199"/>
      <c r="Y16134" s="62"/>
      <c r="Z16134" s="105"/>
    </row>
    <row r="16135" spans="23:26" x14ac:dyDescent="0.25">
      <c r="W16135" s="104"/>
      <c r="X16135" s="199"/>
      <c r="Y16135" s="62"/>
      <c r="Z16135" s="105"/>
    </row>
    <row r="16136" spans="23:26" x14ac:dyDescent="0.25">
      <c r="W16136" s="104"/>
      <c r="X16136" s="199"/>
      <c r="Y16136" s="62"/>
      <c r="Z16136" s="105"/>
    </row>
    <row r="16137" spans="23:26" x14ac:dyDescent="0.25">
      <c r="W16137" s="104"/>
      <c r="X16137" s="199"/>
      <c r="Y16137" s="62"/>
      <c r="Z16137" s="105"/>
    </row>
    <row r="16138" spans="23:26" x14ac:dyDescent="0.25">
      <c r="W16138" s="104"/>
      <c r="X16138" s="199"/>
      <c r="Y16138" s="62"/>
      <c r="Z16138" s="105"/>
    </row>
    <row r="16139" spans="23:26" x14ac:dyDescent="0.25">
      <c r="W16139" s="104"/>
      <c r="X16139" s="199"/>
      <c r="Y16139" s="62"/>
      <c r="Z16139" s="105"/>
    </row>
    <row r="16140" spans="23:26" x14ac:dyDescent="0.25">
      <c r="W16140" s="104"/>
      <c r="X16140" s="199"/>
      <c r="Y16140" s="62"/>
      <c r="Z16140" s="105"/>
    </row>
    <row r="16141" spans="23:26" x14ac:dyDescent="0.25">
      <c r="W16141" s="104"/>
      <c r="X16141" s="199"/>
      <c r="Y16141" s="62"/>
      <c r="Z16141" s="105"/>
    </row>
    <row r="16142" spans="23:26" x14ac:dyDescent="0.25">
      <c r="W16142" s="104"/>
      <c r="X16142" s="199"/>
      <c r="Y16142" s="62"/>
      <c r="Z16142" s="105"/>
    </row>
    <row r="16143" spans="23:26" x14ac:dyDescent="0.25">
      <c r="W16143" s="104"/>
      <c r="X16143" s="199"/>
      <c r="Y16143" s="62"/>
      <c r="Z16143" s="105"/>
    </row>
    <row r="16144" spans="23:26" x14ac:dyDescent="0.25">
      <c r="W16144" s="104"/>
      <c r="X16144" s="199"/>
      <c r="Y16144" s="62"/>
      <c r="Z16144" s="105"/>
    </row>
    <row r="16145" spans="23:26" x14ac:dyDescent="0.25">
      <c r="W16145" s="104"/>
      <c r="X16145" s="199"/>
      <c r="Y16145" s="62"/>
      <c r="Z16145" s="105"/>
    </row>
    <row r="16146" spans="23:26" x14ac:dyDescent="0.25">
      <c r="W16146" s="104"/>
      <c r="X16146" s="199"/>
      <c r="Y16146" s="62"/>
      <c r="Z16146" s="105"/>
    </row>
    <row r="16147" spans="23:26" x14ac:dyDescent="0.25">
      <c r="W16147" s="104"/>
      <c r="X16147" s="199"/>
      <c r="Y16147" s="62"/>
      <c r="Z16147" s="105"/>
    </row>
    <row r="16148" spans="23:26" x14ac:dyDescent="0.25">
      <c r="W16148" s="104"/>
      <c r="X16148" s="199"/>
      <c r="Y16148" s="62"/>
      <c r="Z16148" s="105"/>
    </row>
    <row r="16149" spans="23:26" x14ac:dyDescent="0.25">
      <c r="W16149" s="104"/>
      <c r="X16149" s="199"/>
      <c r="Y16149" s="62"/>
      <c r="Z16149" s="105"/>
    </row>
    <row r="16150" spans="23:26" x14ac:dyDescent="0.25">
      <c r="W16150" s="104"/>
      <c r="X16150" s="199"/>
      <c r="Y16150" s="62"/>
      <c r="Z16150" s="105"/>
    </row>
    <row r="16151" spans="23:26" x14ac:dyDescent="0.25">
      <c r="W16151" s="104"/>
      <c r="X16151" s="199"/>
      <c r="Y16151" s="62"/>
      <c r="Z16151" s="105"/>
    </row>
    <row r="16152" spans="23:26" x14ac:dyDescent="0.25">
      <c r="W16152" s="104"/>
      <c r="X16152" s="199"/>
      <c r="Y16152" s="62"/>
      <c r="Z16152" s="105"/>
    </row>
    <row r="16153" spans="23:26" x14ac:dyDescent="0.25">
      <c r="W16153" s="104"/>
      <c r="X16153" s="199"/>
      <c r="Y16153" s="62"/>
      <c r="Z16153" s="105"/>
    </row>
    <row r="16154" spans="23:26" x14ac:dyDescent="0.25">
      <c r="W16154" s="104"/>
      <c r="X16154" s="199"/>
      <c r="Y16154" s="62"/>
      <c r="Z16154" s="105"/>
    </row>
    <row r="16155" spans="23:26" x14ac:dyDescent="0.25">
      <c r="W16155" s="104"/>
      <c r="X16155" s="199"/>
      <c r="Y16155" s="62"/>
      <c r="Z16155" s="105"/>
    </row>
    <row r="16156" spans="23:26" x14ac:dyDescent="0.25">
      <c r="W16156" s="104"/>
      <c r="X16156" s="199"/>
      <c r="Y16156" s="62"/>
      <c r="Z16156" s="105"/>
    </row>
    <row r="16157" spans="23:26" x14ac:dyDescent="0.25">
      <c r="W16157" s="104"/>
      <c r="X16157" s="199"/>
      <c r="Y16157" s="62"/>
      <c r="Z16157" s="105"/>
    </row>
    <row r="16158" spans="23:26" x14ac:dyDescent="0.25">
      <c r="W16158" s="104"/>
      <c r="X16158" s="199"/>
      <c r="Y16158" s="62"/>
      <c r="Z16158" s="105"/>
    </row>
    <row r="16159" spans="23:26" x14ac:dyDescent="0.25">
      <c r="W16159" s="104"/>
      <c r="X16159" s="199"/>
      <c r="Y16159" s="62"/>
      <c r="Z16159" s="105"/>
    </row>
    <row r="16160" spans="23:26" x14ac:dyDescent="0.25">
      <c r="W16160" s="104"/>
      <c r="X16160" s="199"/>
      <c r="Y16160" s="62"/>
      <c r="Z16160" s="105"/>
    </row>
    <row r="16161" spans="23:26" x14ac:dyDescent="0.25">
      <c r="W16161" s="104"/>
      <c r="X16161" s="199"/>
      <c r="Y16161" s="62"/>
      <c r="Z16161" s="105"/>
    </row>
    <row r="16162" spans="23:26" x14ac:dyDescent="0.25">
      <c r="W16162" s="104"/>
      <c r="X16162" s="199"/>
      <c r="Y16162" s="62"/>
      <c r="Z16162" s="105"/>
    </row>
    <row r="16163" spans="23:26" x14ac:dyDescent="0.25">
      <c r="W16163" s="104"/>
      <c r="X16163" s="199"/>
      <c r="Y16163" s="62"/>
      <c r="Z16163" s="105"/>
    </row>
    <row r="16164" spans="23:26" x14ac:dyDescent="0.25">
      <c r="W16164" s="104"/>
      <c r="X16164" s="199"/>
      <c r="Y16164" s="62"/>
      <c r="Z16164" s="105"/>
    </row>
    <row r="16165" spans="23:26" x14ac:dyDescent="0.25">
      <c r="W16165" s="104"/>
      <c r="X16165" s="199"/>
      <c r="Y16165" s="62"/>
      <c r="Z16165" s="105"/>
    </row>
    <row r="16166" spans="23:26" x14ac:dyDescent="0.25">
      <c r="W16166" s="104"/>
      <c r="X16166" s="199"/>
      <c r="Y16166" s="62"/>
      <c r="Z16166" s="105"/>
    </row>
    <row r="16167" spans="23:26" x14ac:dyDescent="0.25">
      <c r="W16167" s="104"/>
      <c r="X16167" s="199"/>
      <c r="Y16167" s="62"/>
      <c r="Z16167" s="105"/>
    </row>
    <row r="16168" spans="23:26" x14ac:dyDescent="0.25">
      <c r="W16168" s="104"/>
      <c r="X16168" s="199"/>
      <c r="Y16168" s="62"/>
      <c r="Z16168" s="105"/>
    </row>
    <row r="16169" spans="23:26" x14ac:dyDescent="0.25">
      <c r="W16169" s="104"/>
      <c r="X16169" s="199"/>
      <c r="Y16169" s="62"/>
      <c r="Z16169" s="105"/>
    </row>
    <row r="16170" spans="23:26" x14ac:dyDescent="0.25">
      <c r="W16170" s="104"/>
      <c r="X16170" s="199"/>
      <c r="Y16170" s="62"/>
      <c r="Z16170" s="105"/>
    </row>
    <row r="16171" spans="23:26" x14ac:dyDescent="0.25">
      <c r="W16171" s="104"/>
      <c r="X16171" s="199"/>
      <c r="Y16171" s="62"/>
      <c r="Z16171" s="105"/>
    </row>
    <row r="16172" spans="23:26" x14ac:dyDescent="0.25">
      <c r="W16172" s="104"/>
      <c r="X16172" s="199"/>
      <c r="Y16172" s="62"/>
      <c r="Z16172" s="105"/>
    </row>
    <row r="16173" spans="23:26" x14ac:dyDescent="0.25">
      <c r="W16173" s="104"/>
      <c r="X16173" s="199"/>
      <c r="Y16173" s="62"/>
      <c r="Z16173" s="105"/>
    </row>
    <row r="16174" spans="23:26" x14ac:dyDescent="0.25">
      <c r="W16174" s="104"/>
      <c r="X16174" s="199"/>
      <c r="Y16174" s="62"/>
      <c r="Z16174" s="105"/>
    </row>
    <row r="16175" spans="23:26" x14ac:dyDescent="0.25">
      <c r="W16175" s="104"/>
      <c r="X16175" s="199"/>
      <c r="Y16175" s="62"/>
      <c r="Z16175" s="105"/>
    </row>
    <row r="16176" spans="23:26" x14ac:dyDescent="0.25">
      <c r="W16176" s="104"/>
      <c r="X16176" s="199"/>
      <c r="Y16176" s="62"/>
      <c r="Z16176" s="105"/>
    </row>
    <row r="16177" spans="23:26" x14ac:dyDescent="0.25">
      <c r="W16177" s="104"/>
      <c r="X16177" s="199"/>
      <c r="Y16177" s="62"/>
      <c r="Z16177" s="105"/>
    </row>
    <row r="16178" spans="23:26" x14ac:dyDescent="0.25">
      <c r="W16178" s="104"/>
      <c r="X16178" s="199"/>
      <c r="Y16178" s="62"/>
      <c r="Z16178" s="105"/>
    </row>
    <row r="16179" spans="23:26" x14ac:dyDescent="0.25">
      <c r="W16179" s="104"/>
      <c r="X16179" s="199"/>
      <c r="Y16179" s="62"/>
      <c r="Z16179" s="105"/>
    </row>
    <row r="16180" spans="23:26" x14ac:dyDescent="0.25">
      <c r="W16180" s="104"/>
      <c r="X16180" s="199"/>
      <c r="Y16180" s="62"/>
      <c r="Z16180" s="105"/>
    </row>
    <row r="16181" spans="23:26" x14ac:dyDescent="0.25">
      <c r="W16181" s="104"/>
      <c r="X16181" s="199"/>
      <c r="Y16181" s="62"/>
      <c r="Z16181" s="105"/>
    </row>
    <row r="16182" spans="23:26" x14ac:dyDescent="0.25">
      <c r="W16182" s="104"/>
      <c r="X16182" s="199"/>
      <c r="Y16182" s="62"/>
      <c r="Z16182" s="105"/>
    </row>
    <row r="16183" spans="23:26" x14ac:dyDescent="0.25">
      <c r="W16183" s="104"/>
      <c r="X16183" s="199"/>
      <c r="Y16183" s="62"/>
      <c r="Z16183" s="105"/>
    </row>
    <row r="16184" spans="23:26" x14ac:dyDescent="0.25">
      <c r="W16184" s="104"/>
      <c r="X16184" s="199"/>
      <c r="Y16184" s="62"/>
      <c r="Z16184" s="105"/>
    </row>
    <row r="16185" spans="23:26" x14ac:dyDescent="0.25">
      <c r="W16185" s="104"/>
      <c r="X16185" s="199"/>
      <c r="Y16185" s="62"/>
      <c r="Z16185" s="105"/>
    </row>
    <row r="16186" spans="23:26" x14ac:dyDescent="0.25">
      <c r="W16186" s="104"/>
      <c r="X16186" s="199"/>
      <c r="Y16186" s="62"/>
      <c r="Z16186" s="105"/>
    </row>
    <row r="16187" spans="23:26" x14ac:dyDescent="0.25">
      <c r="W16187" s="104"/>
      <c r="X16187" s="199"/>
      <c r="Y16187" s="62"/>
      <c r="Z16187" s="105"/>
    </row>
    <row r="16188" spans="23:26" x14ac:dyDescent="0.25">
      <c r="W16188" s="104"/>
      <c r="X16188" s="199"/>
      <c r="Y16188" s="62"/>
      <c r="Z16188" s="105"/>
    </row>
    <row r="16189" spans="23:26" x14ac:dyDescent="0.25">
      <c r="W16189" s="104"/>
      <c r="X16189" s="199"/>
      <c r="Y16189" s="62"/>
      <c r="Z16189" s="105"/>
    </row>
    <row r="16190" spans="23:26" x14ac:dyDescent="0.25">
      <c r="W16190" s="104"/>
      <c r="X16190" s="199"/>
      <c r="Y16190" s="62"/>
      <c r="Z16190" s="105"/>
    </row>
    <row r="16191" spans="23:26" x14ac:dyDescent="0.25">
      <c r="W16191" s="104"/>
      <c r="X16191" s="199"/>
      <c r="Y16191" s="62"/>
      <c r="Z16191" s="105"/>
    </row>
    <row r="16192" spans="23:26" x14ac:dyDescent="0.25">
      <c r="W16192" s="104"/>
      <c r="X16192" s="199"/>
      <c r="Y16192" s="62"/>
      <c r="Z16192" s="105"/>
    </row>
    <row r="16193" spans="23:26" x14ac:dyDescent="0.25">
      <c r="W16193" s="104"/>
      <c r="X16193" s="199"/>
      <c r="Y16193" s="62"/>
      <c r="Z16193" s="105"/>
    </row>
    <row r="16194" spans="23:26" x14ac:dyDescent="0.25">
      <c r="W16194" s="104"/>
      <c r="X16194" s="199"/>
      <c r="Y16194" s="62"/>
      <c r="Z16194" s="105"/>
    </row>
    <row r="16195" spans="23:26" x14ac:dyDescent="0.25">
      <c r="W16195" s="104"/>
      <c r="X16195" s="199"/>
      <c r="Y16195" s="62"/>
      <c r="Z16195" s="105"/>
    </row>
    <row r="16196" spans="23:26" x14ac:dyDescent="0.25">
      <c r="W16196" s="104"/>
      <c r="X16196" s="199"/>
      <c r="Y16196" s="62"/>
      <c r="Z16196" s="105"/>
    </row>
    <row r="16197" spans="23:26" x14ac:dyDescent="0.25">
      <c r="W16197" s="104"/>
      <c r="X16197" s="199"/>
      <c r="Y16197" s="62"/>
      <c r="Z16197" s="105"/>
    </row>
    <row r="16198" spans="23:26" x14ac:dyDescent="0.25">
      <c r="W16198" s="104"/>
      <c r="X16198" s="199"/>
      <c r="Y16198" s="62"/>
      <c r="Z16198" s="105"/>
    </row>
    <row r="16199" spans="23:26" x14ac:dyDescent="0.25">
      <c r="W16199" s="104"/>
      <c r="X16199" s="199"/>
      <c r="Y16199" s="62"/>
      <c r="Z16199" s="105"/>
    </row>
    <row r="16200" spans="23:26" x14ac:dyDescent="0.25">
      <c r="W16200" s="104"/>
      <c r="X16200" s="199"/>
      <c r="Y16200" s="62"/>
      <c r="Z16200" s="105"/>
    </row>
    <row r="16201" spans="23:26" x14ac:dyDescent="0.25">
      <c r="W16201" s="104"/>
      <c r="X16201" s="199"/>
      <c r="Y16201" s="62"/>
      <c r="Z16201" s="105"/>
    </row>
    <row r="16202" spans="23:26" x14ac:dyDescent="0.25">
      <c r="W16202" s="104"/>
      <c r="X16202" s="199"/>
      <c r="Y16202" s="62"/>
      <c r="Z16202" s="105"/>
    </row>
    <row r="16203" spans="23:26" x14ac:dyDescent="0.25">
      <c r="W16203" s="104"/>
      <c r="X16203" s="199"/>
      <c r="Y16203" s="62"/>
      <c r="Z16203" s="105"/>
    </row>
    <row r="16204" spans="23:26" x14ac:dyDescent="0.25">
      <c r="W16204" s="104"/>
      <c r="X16204" s="199"/>
      <c r="Y16204" s="62"/>
      <c r="Z16204" s="105"/>
    </row>
    <row r="16205" spans="23:26" x14ac:dyDescent="0.25">
      <c r="W16205" s="104"/>
      <c r="X16205" s="199"/>
      <c r="Y16205" s="62"/>
      <c r="Z16205" s="105"/>
    </row>
    <row r="16206" spans="23:26" x14ac:dyDescent="0.25">
      <c r="W16206" s="104"/>
      <c r="X16206" s="199"/>
      <c r="Y16206" s="62"/>
      <c r="Z16206" s="105"/>
    </row>
    <row r="16207" spans="23:26" x14ac:dyDescent="0.25">
      <c r="W16207" s="104"/>
      <c r="X16207" s="199"/>
      <c r="Y16207" s="62"/>
      <c r="Z16207" s="105"/>
    </row>
    <row r="16208" spans="23:26" x14ac:dyDescent="0.25">
      <c r="W16208" s="104"/>
      <c r="X16208" s="199"/>
      <c r="Y16208" s="62"/>
      <c r="Z16208" s="105"/>
    </row>
    <row r="16209" spans="23:26" x14ac:dyDescent="0.25">
      <c r="W16209" s="104"/>
      <c r="X16209" s="199"/>
      <c r="Y16209" s="62"/>
      <c r="Z16209" s="105"/>
    </row>
    <row r="16210" spans="23:26" x14ac:dyDescent="0.25">
      <c r="W16210" s="104"/>
      <c r="X16210" s="199"/>
      <c r="Y16210" s="62"/>
      <c r="Z16210" s="105"/>
    </row>
    <row r="16211" spans="23:26" x14ac:dyDescent="0.25">
      <c r="W16211" s="104"/>
      <c r="X16211" s="199"/>
      <c r="Y16211" s="62"/>
      <c r="Z16211" s="105"/>
    </row>
    <row r="16212" spans="23:26" x14ac:dyDescent="0.25">
      <c r="W16212" s="104"/>
      <c r="X16212" s="199"/>
      <c r="Y16212" s="62"/>
      <c r="Z16212" s="105"/>
    </row>
    <row r="16213" spans="23:26" x14ac:dyDescent="0.25">
      <c r="W16213" s="104"/>
      <c r="X16213" s="199"/>
      <c r="Y16213" s="62"/>
      <c r="Z16213" s="105"/>
    </row>
    <row r="16214" spans="23:26" x14ac:dyDescent="0.25">
      <c r="W16214" s="104"/>
      <c r="X16214" s="199"/>
      <c r="Y16214" s="62"/>
      <c r="Z16214" s="105"/>
    </row>
    <row r="16215" spans="23:26" x14ac:dyDescent="0.25">
      <c r="W16215" s="104"/>
      <c r="X16215" s="199"/>
      <c r="Y16215" s="62"/>
      <c r="Z16215" s="105"/>
    </row>
    <row r="16216" spans="23:26" x14ac:dyDescent="0.25">
      <c r="W16216" s="104"/>
      <c r="X16216" s="199"/>
      <c r="Y16216" s="62"/>
      <c r="Z16216" s="105"/>
    </row>
    <row r="16217" spans="23:26" x14ac:dyDescent="0.25">
      <c r="W16217" s="104"/>
      <c r="X16217" s="199"/>
      <c r="Y16217" s="62"/>
      <c r="Z16217" s="105"/>
    </row>
    <row r="16218" spans="23:26" x14ac:dyDescent="0.25">
      <c r="W16218" s="104"/>
      <c r="X16218" s="199"/>
      <c r="Y16218" s="62"/>
      <c r="Z16218" s="105"/>
    </row>
    <row r="16219" spans="23:26" x14ac:dyDescent="0.25">
      <c r="W16219" s="104"/>
      <c r="X16219" s="199"/>
      <c r="Y16219" s="62"/>
      <c r="Z16219" s="105"/>
    </row>
    <row r="16220" spans="23:26" x14ac:dyDescent="0.25">
      <c r="W16220" s="104"/>
      <c r="X16220" s="199"/>
      <c r="Y16220" s="62"/>
      <c r="Z16220" s="105"/>
    </row>
    <row r="16221" spans="23:26" x14ac:dyDescent="0.25">
      <c r="W16221" s="104"/>
      <c r="X16221" s="199"/>
      <c r="Y16221" s="62"/>
      <c r="Z16221" s="105"/>
    </row>
    <row r="16222" spans="23:26" x14ac:dyDescent="0.25">
      <c r="W16222" s="104"/>
      <c r="X16222" s="199"/>
      <c r="Y16222" s="62"/>
      <c r="Z16222" s="105"/>
    </row>
    <row r="16223" spans="23:26" x14ac:dyDescent="0.25">
      <c r="W16223" s="104"/>
      <c r="X16223" s="199"/>
      <c r="Y16223" s="62"/>
      <c r="Z16223" s="105"/>
    </row>
    <row r="16224" spans="23:26" x14ac:dyDescent="0.25">
      <c r="W16224" s="104"/>
      <c r="X16224" s="199"/>
      <c r="Y16224" s="62"/>
      <c r="Z16224" s="105"/>
    </row>
    <row r="16225" spans="23:26" x14ac:dyDescent="0.25">
      <c r="W16225" s="104"/>
      <c r="X16225" s="199"/>
      <c r="Y16225" s="62"/>
      <c r="Z16225" s="105"/>
    </row>
    <row r="16226" spans="23:26" x14ac:dyDescent="0.25">
      <c r="W16226" s="104"/>
      <c r="X16226" s="199"/>
      <c r="Y16226" s="62"/>
      <c r="Z16226" s="105"/>
    </row>
    <row r="16227" spans="23:26" x14ac:dyDescent="0.25">
      <c r="W16227" s="104"/>
      <c r="X16227" s="199"/>
      <c r="Y16227" s="62"/>
      <c r="Z16227" s="105"/>
    </row>
    <row r="16228" spans="23:26" x14ac:dyDescent="0.25">
      <c r="W16228" s="104"/>
      <c r="X16228" s="199"/>
      <c r="Y16228" s="62"/>
      <c r="Z16228" s="105"/>
    </row>
    <row r="16229" spans="23:26" x14ac:dyDescent="0.25">
      <c r="W16229" s="104"/>
      <c r="X16229" s="199"/>
      <c r="Y16229" s="62"/>
      <c r="Z16229" s="105"/>
    </row>
    <row r="16230" spans="23:26" x14ac:dyDescent="0.25">
      <c r="W16230" s="104"/>
      <c r="X16230" s="199"/>
      <c r="Y16230" s="62"/>
      <c r="Z16230" s="105"/>
    </row>
    <row r="16231" spans="23:26" x14ac:dyDescent="0.25">
      <c r="W16231" s="104"/>
      <c r="X16231" s="199"/>
      <c r="Y16231" s="62"/>
      <c r="Z16231" s="105"/>
    </row>
    <row r="16232" spans="23:26" x14ac:dyDescent="0.25">
      <c r="W16232" s="104"/>
      <c r="X16232" s="199"/>
      <c r="Y16232" s="62"/>
      <c r="Z16232" s="105"/>
    </row>
    <row r="16233" spans="23:26" x14ac:dyDescent="0.25">
      <c r="W16233" s="104"/>
      <c r="X16233" s="199"/>
      <c r="Y16233" s="62"/>
      <c r="Z16233" s="105"/>
    </row>
    <row r="16234" spans="23:26" x14ac:dyDescent="0.25">
      <c r="W16234" s="104"/>
      <c r="X16234" s="199"/>
      <c r="Y16234" s="62"/>
      <c r="Z16234" s="105"/>
    </row>
    <row r="16235" spans="23:26" x14ac:dyDescent="0.25">
      <c r="W16235" s="104"/>
      <c r="X16235" s="199"/>
      <c r="Y16235" s="62"/>
      <c r="Z16235" s="105"/>
    </row>
    <row r="16236" spans="23:26" x14ac:dyDescent="0.25">
      <c r="W16236" s="104"/>
      <c r="X16236" s="199"/>
      <c r="Y16236" s="62"/>
      <c r="Z16236" s="105"/>
    </row>
    <row r="16237" spans="23:26" x14ac:dyDescent="0.25">
      <c r="W16237" s="104"/>
      <c r="X16237" s="199"/>
      <c r="Y16237" s="62"/>
      <c r="Z16237" s="105"/>
    </row>
    <row r="16238" spans="23:26" x14ac:dyDescent="0.25">
      <c r="W16238" s="104"/>
      <c r="X16238" s="199"/>
      <c r="Y16238" s="62"/>
      <c r="Z16238" s="105"/>
    </row>
    <row r="16239" spans="23:26" x14ac:dyDescent="0.25">
      <c r="W16239" s="104"/>
      <c r="X16239" s="199"/>
      <c r="Y16239" s="62"/>
      <c r="Z16239" s="105"/>
    </row>
    <row r="16240" spans="23:26" x14ac:dyDescent="0.25">
      <c r="W16240" s="104"/>
      <c r="X16240" s="199"/>
      <c r="Y16240" s="62"/>
      <c r="Z16240" s="105"/>
    </row>
    <row r="16241" spans="23:26" x14ac:dyDescent="0.25">
      <c r="W16241" s="104"/>
      <c r="X16241" s="199"/>
      <c r="Y16241" s="62"/>
      <c r="Z16241" s="105"/>
    </row>
    <row r="16242" spans="23:26" x14ac:dyDescent="0.25">
      <c r="W16242" s="104"/>
      <c r="X16242" s="199"/>
      <c r="Y16242" s="62"/>
      <c r="Z16242" s="105"/>
    </row>
    <row r="16243" spans="23:26" x14ac:dyDescent="0.25">
      <c r="W16243" s="104"/>
      <c r="X16243" s="199"/>
      <c r="Y16243" s="62"/>
      <c r="Z16243" s="105"/>
    </row>
    <row r="16244" spans="23:26" x14ac:dyDescent="0.25">
      <c r="W16244" s="104"/>
      <c r="X16244" s="199"/>
      <c r="Y16244" s="62"/>
      <c r="Z16244" s="105"/>
    </row>
    <row r="16245" spans="23:26" x14ac:dyDescent="0.25">
      <c r="W16245" s="104"/>
      <c r="X16245" s="199"/>
      <c r="Y16245" s="62"/>
      <c r="Z16245" s="105"/>
    </row>
    <row r="16246" spans="23:26" x14ac:dyDescent="0.25">
      <c r="W16246" s="104"/>
      <c r="X16246" s="199"/>
      <c r="Y16246" s="62"/>
      <c r="Z16246" s="105"/>
    </row>
    <row r="16247" spans="23:26" x14ac:dyDescent="0.25">
      <c r="W16247" s="104"/>
      <c r="X16247" s="199"/>
      <c r="Y16247" s="62"/>
      <c r="Z16247" s="105"/>
    </row>
    <row r="16248" spans="23:26" x14ac:dyDescent="0.25">
      <c r="W16248" s="104"/>
      <c r="X16248" s="199"/>
      <c r="Y16248" s="62"/>
      <c r="Z16248" s="105"/>
    </row>
    <row r="16249" spans="23:26" x14ac:dyDescent="0.25">
      <c r="W16249" s="104"/>
      <c r="X16249" s="199"/>
      <c r="Y16249" s="62"/>
      <c r="Z16249" s="105"/>
    </row>
    <row r="16250" spans="23:26" x14ac:dyDescent="0.25">
      <c r="W16250" s="104"/>
      <c r="X16250" s="199"/>
      <c r="Y16250" s="62"/>
      <c r="Z16250" s="105"/>
    </row>
    <row r="16251" spans="23:26" x14ac:dyDescent="0.25">
      <c r="W16251" s="104"/>
      <c r="X16251" s="199"/>
      <c r="Y16251" s="62"/>
      <c r="Z16251" s="105"/>
    </row>
    <row r="16252" spans="23:26" x14ac:dyDescent="0.25">
      <c r="W16252" s="104"/>
      <c r="X16252" s="199"/>
      <c r="Y16252" s="62"/>
      <c r="Z16252" s="105"/>
    </row>
    <row r="16253" spans="23:26" x14ac:dyDescent="0.25">
      <c r="W16253" s="104"/>
      <c r="X16253" s="199"/>
      <c r="Y16253" s="62"/>
      <c r="Z16253" s="105"/>
    </row>
    <row r="16254" spans="23:26" x14ac:dyDescent="0.25">
      <c r="W16254" s="104"/>
      <c r="X16254" s="199"/>
      <c r="Y16254" s="62"/>
      <c r="Z16254" s="105"/>
    </row>
    <row r="16255" spans="23:26" x14ac:dyDescent="0.25">
      <c r="W16255" s="104"/>
      <c r="X16255" s="199"/>
      <c r="Y16255" s="62"/>
      <c r="Z16255" s="105"/>
    </row>
    <row r="16256" spans="23:26" x14ac:dyDescent="0.25">
      <c r="W16256" s="104"/>
      <c r="X16256" s="199"/>
      <c r="Y16256" s="62"/>
      <c r="Z16256" s="105"/>
    </row>
    <row r="16257" spans="23:26" x14ac:dyDescent="0.25">
      <c r="W16257" s="104"/>
      <c r="X16257" s="199"/>
      <c r="Y16257" s="62"/>
      <c r="Z16257" s="105"/>
    </row>
    <row r="16258" spans="23:26" x14ac:dyDescent="0.25">
      <c r="W16258" s="104"/>
      <c r="X16258" s="199"/>
      <c r="Y16258" s="62"/>
      <c r="Z16258" s="105"/>
    </row>
    <row r="16259" spans="23:26" x14ac:dyDescent="0.25">
      <c r="W16259" s="104"/>
      <c r="X16259" s="199"/>
      <c r="Y16259" s="62"/>
      <c r="Z16259" s="105"/>
    </row>
    <row r="16260" spans="23:26" x14ac:dyDescent="0.25">
      <c r="W16260" s="104"/>
      <c r="X16260" s="199"/>
      <c r="Y16260" s="62"/>
      <c r="Z16260" s="105"/>
    </row>
    <row r="16261" spans="23:26" x14ac:dyDescent="0.25">
      <c r="W16261" s="104"/>
      <c r="X16261" s="199"/>
      <c r="Y16261" s="62"/>
      <c r="Z16261" s="105"/>
    </row>
    <row r="16262" spans="23:26" x14ac:dyDescent="0.25">
      <c r="W16262" s="104"/>
      <c r="X16262" s="199"/>
      <c r="Y16262" s="62"/>
      <c r="Z16262" s="105"/>
    </row>
    <row r="16263" spans="23:26" x14ac:dyDescent="0.25">
      <c r="W16263" s="104"/>
      <c r="X16263" s="199"/>
      <c r="Y16263" s="62"/>
      <c r="Z16263" s="105"/>
    </row>
    <row r="16264" spans="23:26" x14ac:dyDescent="0.25">
      <c r="W16264" s="104"/>
      <c r="X16264" s="199"/>
      <c r="Y16264" s="62"/>
      <c r="Z16264" s="105"/>
    </row>
    <row r="16265" spans="23:26" x14ac:dyDescent="0.25">
      <c r="W16265" s="104"/>
      <c r="X16265" s="199"/>
      <c r="Y16265" s="62"/>
      <c r="Z16265" s="105"/>
    </row>
    <row r="16266" spans="23:26" x14ac:dyDescent="0.25">
      <c r="W16266" s="104"/>
      <c r="X16266" s="199"/>
      <c r="Y16266" s="62"/>
      <c r="Z16266" s="105"/>
    </row>
    <row r="16267" spans="23:26" x14ac:dyDescent="0.25">
      <c r="W16267" s="104"/>
      <c r="X16267" s="199"/>
      <c r="Y16267" s="62"/>
      <c r="Z16267" s="105"/>
    </row>
    <row r="16268" spans="23:26" x14ac:dyDescent="0.25">
      <c r="W16268" s="104"/>
      <c r="X16268" s="199"/>
      <c r="Y16268" s="62"/>
      <c r="Z16268" s="105"/>
    </row>
    <row r="16269" spans="23:26" x14ac:dyDescent="0.25">
      <c r="W16269" s="104"/>
      <c r="X16269" s="199"/>
      <c r="Y16269" s="62"/>
      <c r="Z16269" s="105"/>
    </row>
    <row r="16270" spans="23:26" x14ac:dyDescent="0.25">
      <c r="W16270" s="104"/>
      <c r="X16270" s="199"/>
      <c r="Y16270" s="62"/>
      <c r="Z16270" s="105"/>
    </row>
    <row r="16271" spans="23:26" x14ac:dyDescent="0.25">
      <c r="W16271" s="104"/>
      <c r="X16271" s="199"/>
      <c r="Y16271" s="62"/>
      <c r="Z16271" s="105"/>
    </row>
    <row r="16272" spans="23:26" x14ac:dyDescent="0.25">
      <c r="W16272" s="104"/>
      <c r="X16272" s="199"/>
      <c r="Y16272" s="62"/>
      <c r="Z16272" s="105"/>
    </row>
    <row r="16273" spans="23:26" x14ac:dyDescent="0.25">
      <c r="W16273" s="104"/>
      <c r="X16273" s="199"/>
      <c r="Y16273" s="62"/>
      <c r="Z16273" s="105"/>
    </row>
    <row r="16274" spans="23:26" x14ac:dyDescent="0.25">
      <c r="W16274" s="104"/>
      <c r="X16274" s="199"/>
      <c r="Y16274" s="62"/>
      <c r="Z16274" s="105"/>
    </row>
    <row r="16275" spans="23:26" x14ac:dyDescent="0.25">
      <c r="W16275" s="104"/>
      <c r="X16275" s="199"/>
      <c r="Y16275" s="62"/>
      <c r="Z16275" s="105"/>
    </row>
    <row r="16276" spans="23:26" x14ac:dyDescent="0.25">
      <c r="W16276" s="104"/>
      <c r="X16276" s="199"/>
      <c r="Y16276" s="62"/>
      <c r="Z16276" s="105"/>
    </row>
    <row r="16277" spans="23:26" x14ac:dyDescent="0.25">
      <c r="W16277" s="104"/>
      <c r="X16277" s="199"/>
      <c r="Y16277" s="62"/>
      <c r="Z16277" s="105"/>
    </row>
    <row r="16278" spans="23:26" x14ac:dyDescent="0.25">
      <c r="W16278" s="104"/>
      <c r="X16278" s="199"/>
      <c r="Y16278" s="62"/>
      <c r="Z16278" s="105"/>
    </row>
    <row r="16279" spans="23:26" x14ac:dyDescent="0.25">
      <c r="W16279" s="104"/>
      <c r="X16279" s="199"/>
      <c r="Y16279" s="62"/>
      <c r="Z16279" s="105"/>
    </row>
    <row r="16280" spans="23:26" x14ac:dyDescent="0.25">
      <c r="W16280" s="104"/>
      <c r="X16280" s="199"/>
      <c r="Y16280" s="62"/>
      <c r="Z16280" s="105"/>
    </row>
    <row r="16281" spans="23:26" x14ac:dyDescent="0.25">
      <c r="W16281" s="104"/>
      <c r="X16281" s="199"/>
      <c r="Y16281" s="62"/>
      <c r="Z16281" s="105"/>
    </row>
    <row r="16282" spans="23:26" x14ac:dyDescent="0.25">
      <c r="W16282" s="104"/>
      <c r="X16282" s="199"/>
      <c r="Y16282" s="62"/>
      <c r="Z16282" s="105"/>
    </row>
    <row r="16283" spans="23:26" x14ac:dyDescent="0.25">
      <c r="W16283" s="104"/>
      <c r="X16283" s="199"/>
      <c r="Y16283" s="62"/>
      <c r="Z16283" s="105"/>
    </row>
    <row r="16284" spans="23:26" x14ac:dyDescent="0.25">
      <c r="W16284" s="104"/>
      <c r="X16284" s="199"/>
      <c r="Y16284" s="62"/>
      <c r="Z16284" s="105"/>
    </row>
    <row r="16285" spans="23:26" x14ac:dyDescent="0.25">
      <c r="W16285" s="104"/>
      <c r="X16285" s="199"/>
      <c r="Y16285" s="62"/>
      <c r="Z16285" s="105"/>
    </row>
    <row r="16286" spans="23:26" x14ac:dyDescent="0.25">
      <c r="W16286" s="104"/>
      <c r="X16286" s="199"/>
      <c r="Y16286" s="62"/>
      <c r="Z16286" s="105"/>
    </row>
    <row r="16287" spans="23:26" x14ac:dyDescent="0.25">
      <c r="W16287" s="104"/>
      <c r="X16287" s="199"/>
      <c r="Y16287" s="62"/>
      <c r="Z16287" s="105"/>
    </row>
    <row r="16288" spans="23:26" x14ac:dyDescent="0.25">
      <c r="W16288" s="104"/>
      <c r="X16288" s="199"/>
      <c r="Y16288" s="62"/>
      <c r="Z16288" s="105"/>
    </row>
    <row r="16289" spans="23:26" x14ac:dyDescent="0.25">
      <c r="W16289" s="104"/>
      <c r="X16289" s="199"/>
      <c r="Y16289" s="62"/>
      <c r="Z16289" s="105"/>
    </row>
    <row r="16290" spans="23:26" x14ac:dyDescent="0.25">
      <c r="W16290" s="104"/>
      <c r="X16290" s="199"/>
      <c r="Y16290" s="62"/>
      <c r="Z16290" s="105"/>
    </row>
    <row r="16291" spans="23:26" x14ac:dyDescent="0.25">
      <c r="W16291" s="104"/>
      <c r="X16291" s="199"/>
      <c r="Y16291" s="62"/>
      <c r="Z16291" s="105"/>
    </row>
    <row r="16292" spans="23:26" x14ac:dyDescent="0.25">
      <c r="W16292" s="104"/>
      <c r="X16292" s="199"/>
      <c r="Y16292" s="62"/>
      <c r="Z16292" s="105"/>
    </row>
    <row r="16293" spans="23:26" x14ac:dyDescent="0.25">
      <c r="W16293" s="104"/>
      <c r="X16293" s="199"/>
      <c r="Y16293" s="62"/>
      <c r="Z16293" s="105"/>
    </row>
    <row r="16294" spans="23:26" x14ac:dyDescent="0.25">
      <c r="W16294" s="104"/>
      <c r="X16294" s="199"/>
      <c r="Y16294" s="62"/>
      <c r="Z16294" s="105"/>
    </row>
    <row r="16295" spans="23:26" x14ac:dyDescent="0.25">
      <c r="W16295" s="104"/>
      <c r="X16295" s="199"/>
      <c r="Y16295" s="62"/>
      <c r="Z16295" s="105"/>
    </row>
    <row r="16296" spans="23:26" x14ac:dyDescent="0.25">
      <c r="W16296" s="104"/>
      <c r="X16296" s="199"/>
      <c r="Y16296" s="62"/>
      <c r="Z16296" s="105"/>
    </row>
    <row r="16297" spans="23:26" x14ac:dyDescent="0.25">
      <c r="W16297" s="104"/>
      <c r="X16297" s="199"/>
      <c r="Y16297" s="62"/>
      <c r="Z16297" s="105"/>
    </row>
    <row r="16298" spans="23:26" x14ac:dyDescent="0.25">
      <c r="W16298" s="104"/>
      <c r="X16298" s="199"/>
      <c r="Y16298" s="62"/>
      <c r="Z16298" s="105"/>
    </row>
    <row r="16299" spans="23:26" x14ac:dyDescent="0.25">
      <c r="W16299" s="104"/>
      <c r="X16299" s="199"/>
      <c r="Y16299" s="62"/>
      <c r="Z16299" s="105"/>
    </row>
    <row r="16300" spans="23:26" x14ac:dyDescent="0.25">
      <c r="W16300" s="104"/>
      <c r="X16300" s="199"/>
      <c r="Y16300" s="62"/>
      <c r="Z16300" s="105"/>
    </row>
    <row r="16301" spans="23:26" x14ac:dyDescent="0.25">
      <c r="W16301" s="104"/>
      <c r="X16301" s="199"/>
      <c r="Y16301" s="62"/>
      <c r="Z16301" s="105"/>
    </row>
    <row r="16302" spans="23:26" x14ac:dyDescent="0.25">
      <c r="W16302" s="104"/>
      <c r="X16302" s="199"/>
      <c r="Y16302" s="62"/>
      <c r="Z16302" s="105"/>
    </row>
    <row r="16303" spans="23:26" x14ac:dyDescent="0.25">
      <c r="W16303" s="104"/>
      <c r="X16303" s="199"/>
      <c r="Y16303" s="62"/>
      <c r="Z16303" s="105"/>
    </row>
    <row r="16304" spans="23:26" x14ac:dyDescent="0.25">
      <c r="W16304" s="104"/>
      <c r="X16304" s="199"/>
      <c r="Y16304" s="62"/>
      <c r="Z16304" s="105"/>
    </row>
    <row r="16305" spans="23:26" x14ac:dyDescent="0.25">
      <c r="W16305" s="104"/>
      <c r="X16305" s="199"/>
      <c r="Y16305" s="62"/>
      <c r="Z16305" s="105"/>
    </row>
    <row r="16306" spans="23:26" x14ac:dyDescent="0.25">
      <c r="W16306" s="104"/>
      <c r="X16306" s="199"/>
      <c r="Y16306" s="62"/>
      <c r="Z16306" s="105"/>
    </row>
    <row r="16307" spans="23:26" x14ac:dyDescent="0.25">
      <c r="W16307" s="104"/>
      <c r="X16307" s="199"/>
      <c r="Y16307" s="62"/>
      <c r="Z16307" s="105"/>
    </row>
    <row r="16308" spans="23:26" x14ac:dyDescent="0.25">
      <c r="W16308" s="104"/>
      <c r="X16308" s="199"/>
      <c r="Y16308" s="62"/>
      <c r="Z16308" s="105"/>
    </row>
    <row r="16309" spans="23:26" x14ac:dyDescent="0.25">
      <c r="W16309" s="104"/>
      <c r="X16309" s="199"/>
      <c r="Y16309" s="62"/>
      <c r="Z16309" s="105"/>
    </row>
    <row r="16310" spans="23:26" x14ac:dyDescent="0.25">
      <c r="W16310" s="104"/>
      <c r="X16310" s="199"/>
      <c r="Y16310" s="62"/>
      <c r="Z16310" s="105"/>
    </row>
    <row r="16311" spans="23:26" x14ac:dyDescent="0.25">
      <c r="W16311" s="104"/>
      <c r="X16311" s="199"/>
      <c r="Y16311" s="62"/>
      <c r="Z16311" s="105"/>
    </row>
    <row r="16312" spans="23:26" x14ac:dyDescent="0.25">
      <c r="W16312" s="104"/>
      <c r="X16312" s="199"/>
      <c r="Y16312" s="62"/>
      <c r="Z16312" s="105"/>
    </row>
    <row r="16313" spans="23:26" x14ac:dyDescent="0.25">
      <c r="W16313" s="104"/>
      <c r="X16313" s="199"/>
      <c r="Y16313" s="62"/>
      <c r="Z16313" s="105"/>
    </row>
    <row r="16314" spans="23:26" x14ac:dyDescent="0.25">
      <c r="W16314" s="104"/>
      <c r="X16314" s="199"/>
      <c r="Y16314" s="62"/>
      <c r="Z16314" s="105"/>
    </row>
    <row r="16315" spans="23:26" x14ac:dyDescent="0.25">
      <c r="W16315" s="104"/>
      <c r="X16315" s="199"/>
      <c r="Y16315" s="62"/>
      <c r="Z16315" s="105"/>
    </row>
    <row r="16316" spans="23:26" x14ac:dyDescent="0.25">
      <c r="W16316" s="104"/>
      <c r="X16316" s="199"/>
      <c r="Y16316" s="62"/>
      <c r="Z16316" s="105"/>
    </row>
    <row r="16317" spans="23:26" x14ac:dyDescent="0.25">
      <c r="W16317" s="104"/>
      <c r="X16317" s="199"/>
      <c r="Y16317" s="62"/>
      <c r="Z16317" s="105"/>
    </row>
    <row r="16318" spans="23:26" x14ac:dyDescent="0.25">
      <c r="W16318" s="104"/>
      <c r="X16318" s="199"/>
      <c r="Y16318" s="62"/>
      <c r="Z16318" s="105"/>
    </row>
    <row r="16319" spans="23:26" x14ac:dyDescent="0.25">
      <c r="W16319" s="104"/>
      <c r="X16319" s="199"/>
      <c r="Y16319" s="62"/>
      <c r="Z16319" s="105"/>
    </row>
    <row r="16320" spans="23:26" x14ac:dyDescent="0.25">
      <c r="W16320" s="104"/>
      <c r="X16320" s="199"/>
      <c r="Y16320" s="62"/>
      <c r="Z16320" s="105"/>
    </row>
    <row r="16321" spans="23:26" x14ac:dyDescent="0.25">
      <c r="W16321" s="104"/>
      <c r="X16321" s="199"/>
      <c r="Y16321" s="62"/>
      <c r="Z16321" s="105"/>
    </row>
    <row r="16322" spans="23:26" x14ac:dyDescent="0.25">
      <c r="W16322" s="104"/>
      <c r="X16322" s="199"/>
      <c r="Y16322" s="62"/>
      <c r="Z16322" s="105"/>
    </row>
    <row r="16323" spans="23:26" x14ac:dyDescent="0.25">
      <c r="W16323" s="104"/>
      <c r="X16323" s="199"/>
      <c r="Y16323" s="62"/>
      <c r="Z16323" s="105"/>
    </row>
    <row r="16324" spans="23:26" x14ac:dyDescent="0.25">
      <c r="W16324" s="104"/>
      <c r="X16324" s="199"/>
      <c r="Y16324" s="62"/>
      <c r="Z16324" s="105"/>
    </row>
    <row r="16325" spans="23:26" x14ac:dyDescent="0.25">
      <c r="W16325" s="104"/>
      <c r="X16325" s="199"/>
      <c r="Y16325" s="62"/>
      <c r="Z16325" s="105"/>
    </row>
    <row r="16326" spans="23:26" x14ac:dyDescent="0.25">
      <c r="W16326" s="104"/>
      <c r="X16326" s="199"/>
      <c r="Y16326" s="62"/>
      <c r="Z16326" s="105"/>
    </row>
    <row r="16327" spans="23:26" x14ac:dyDescent="0.25">
      <c r="W16327" s="104"/>
      <c r="X16327" s="199"/>
      <c r="Y16327" s="62"/>
      <c r="Z16327" s="105"/>
    </row>
    <row r="16328" spans="23:26" x14ac:dyDescent="0.25">
      <c r="W16328" s="104"/>
      <c r="X16328" s="199"/>
      <c r="Y16328" s="62"/>
      <c r="Z16328" s="105"/>
    </row>
    <row r="16329" spans="23:26" x14ac:dyDescent="0.25">
      <c r="W16329" s="104"/>
      <c r="X16329" s="199"/>
      <c r="Y16329" s="62"/>
      <c r="Z16329" s="105"/>
    </row>
    <row r="16330" spans="23:26" x14ac:dyDescent="0.25">
      <c r="W16330" s="104"/>
      <c r="X16330" s="199"/>
      <c r="Y16330" s="62"/>
      <c r="Z16330" s="105"/>
    </row>
    <row r="16331" spans="23:26" x14ac:dyDescent="0.25">
      <c r="W16331" s="104"/>
      <c r="X16331" s="199"/>
      <c r="Y16331" s="62"/>
      <c r="Z16331" s="105"/>
    </row>
    <row r="16332" spans="23:26" x14ac:dyDescent="0.25">
      <c r="W16332" s="104"/>
      <c r="X16332" s="199"/>
      <c r="Y16332" s="62"/>
      <c r="Z16332" s="105"/>
    </row>
    <row r="16333" spans="23:26" x14ac:dyDescent="0.25">
      <c r="W16333" s="104"/>
      <c r="X16333" s="199"/>
      <c r="Y16333" s="62"/>
      <c r="Z16333" s="105"/>
    </row>
    <row r="16334" spans="23:26" x14ac:dyDescent="0.25">
      <c r="W16334" s="104"/>
      <c r="X16334" s="199"/>
      <c r="Y16334" s="62"/>
      <c r="Z16334" s="105"/>
    </row>
    <row r="16335" spans="23:26" x14ac:dyDescent="0.25">
      <c r="W16335" s="104"/>
      <c r="X16335" s="199"/>
      <c r="Y16335" s="62"/>
      <c r="Z16335" s="105"/>
    </row>
    <row r="16336" spans="23:26" x14ac:dyDescent="0.25">
      <c r="W16336" s="104"/>
      <c r="X16336" s="199"/>
      <c r="Y16336" s="62"/>
      <c r="Z16336" s="105"/>
    </row>
    <row r="16337" spans="23:26" x14ac:dyDescent="0.25">
      <c r="W16337" s="104"/>
      <c r="X16337" s="199"/>
      <c r="Y16337" s="62"/>
      <c r="Z16337" s="105"/>
    </row>
    <row r="16338" spans="23:26" x14ac:dyDescent="0.25">
      <c r="W16338" s="104"/>
      <c r="X16338" s="199"/>
      <c r="Y16338" s="62"/>
      <c r="Z16338" s="105"/>
    </row>
    <row r="16339" spans="23:26" x14ac:dyDescent="0.25">
      <c r="W16339" s="104"/>
      <c r="X16339" s="199"/>
      <c r="Y16339" s="62"/>
      <c r="Z16339" s="105"/>
    </row>
    <row r="16340" spans="23:26" x14ac:dyDescent="0.25">
      <c r="W16340" s="104"/>
      <c r="X16340" s="199"/>
      <c r="Y16340" s="62"/>
      <c r="Z16340" s="105"/>
    </row>
    <row r="16341" spans="23:26" x14ac:dyDescent="0.25">
      <c r="W16341" s="104"/>
      <c r="X16341" s="199"/>
      <c r="Y16341" s="62"/>
      <c r="Z16341" s="105"/>
    </row>
    <row r="16342" spans="23:26" x14ac:dyDescent="0.25">
      <c r="W16342" s="104"/>
      <c r="X16342" s="199"/>
      <c r="Y16342" s="62"/>
      <c r="Z16342" s="105"/>
    </row>
    <row r="16343" spans="23:26" x14ac:dyDescent="0.25">
      <c r="W16343" s="104"/>
      <c r="X16343" s="199"/>
      <c r="Y16343" s="62"/>
      <c r="Z16343" s="105"/>
    </row>
    <row r="16344" spans="23:26" x14ac:dyDescent="0.25">
      <c r="W16344" s="104"/>
      <c r="X16344" s="199"/>
      <c r="Y16344" s="62"/>
      <c r="Z16344" s="105"/>
    </row>
    <row r="16345" spans="23:26" x14ac:dyDescent="0.25">
      <c r="W16345" s="104"/>
      <c r="X16345" s="199"/>
      <c r="Y16345" s="62"/>
      <c r="Z16345" s="105"/>
    </row>
    <row r="16346" spans="23:26" x14ac:dyDescent="0.25">
      <c r="W16346" s="104"/>
      <c r="X16346" s="199"/>
      <c r="Y16346" s="62"/>
      <c r="Z16346" s="105"/>
    </row>
    <row r="16347" spans="23:26" x14ac:dyDescent="0.25">
      <c r="W16347" s="104"/>
      <c r="X16347" s="199"/>
      <c r="Y16347" s="62"/>
      <c r="Z16347" s="105"/>
    </row>
    <row r="16348" spans="23:26" x14ac:dyDescent="0.25">
      <c r="W16348" s="104"/>
      <c r="X16348" s="199"/>
      <c r="Y16348" s="62"/>
      <c r="Z16348" s="105"/>
    </row>
    <row r="16349" spans="23:26" x14ac:dyDescent="0.25">
      <c r="W16349" s="104"/>
      <c r="X16349" s="199"/>
      <c r="Y16349" s="62"/>
      <c r="Z16349" s="105"/>
    </row>
    <row r="16350" spans="23:26" x14ac:dyDescent="0.25">
      <c r="W16350" s="104"/>
      <c r="X16350" s="199"/>
      <c r="Y16350" s="62"/>
      <c r="Z16350" s="105"/>
    </row>
    <row r="16351" spans="23:26" x14ac:dyDescent="0.25">
      <c r="W16351" s="104"/>
      <c r="X16351" s="199"/>
      <c r="Y16351" s="62"/>
      <c r="Z16351" s="105"/>
    </row>
    <row r="16352" spans="23:26" x14ac:dyDescent="0.25">
      <c r="W16352" s="104"/>
      <c r="X16352" s="199"/>
      <c r="Y16352" s="62"/>
      <c r="Z16352" s="105"/>
    </row>
    <row r="16353" spans="23:26" x14ac:dyDescent="0.25">
      <c r="W16353" s="104"/>
      <c r="X16353" s="199"/>
      <c r="Y16353" s="62"/>
      <c r="Z16353" s="105"/>
    </row>
    <row r="16354" spans="23:26" x14ac:dyDescent="0.25">
      <c r="W16354" s="104"/>
      <c r="X16354" s="199"/>
      <c r="Y16354" s="62"/>
      <c r="Z16354" s="105"/>
    </row>
    <row r="16355" spans="23:26" x14ac:dyDescent="0.25">
      <c r="W16355" s="104"/>
      <c r="X16355" s="199"/>
      <c r="Y16355" s="62"/>
      <c r="Z16355" s="105"/>
    </row>
    <row r="16356" spans="23:26" x14ac:dyDescent="0.25">
      <c r="W16356" s="104"/>
      <c r="X16356" s="199"/>
      <c r="Y16356" s="62"/>
      <c r="Z16356" s="105"/>
    </row>
    <row r="16357" spans="23:26" x14ac:dyDescent="0.25">
      <c r="W16357" s="104"/>
      <c r="X16357" s="199"/>
      <c r="Y16357" s="62"/>
      <c r="Z16357" s="105"/>
    </row>
    <row r="16358" spans="23:26" x14ac:dyDescent="0.25">
      <c r="W16358" s="104"/>
      <c r="X16358" s="199"/>
      <c r="Y16358" s="62"/>
      <c r="Z16358" s="105"/>
    </row>
    <row r="16359" spans="23:26" x14ac:dyDescent="0.25">
      <c r="W16359" s="104"/>
      <c r="X16359" s="199"/>
      <c r="Y16359" s="62"/>
      <c r="Z16359" s="105"/>
    </row>
    <row r="16360" spans="23:26" x14ac:dyDescent="0.25">
      <c r="W16360" s="104"/>
      <c r="X16360" s="199"/>
      <c r="Y16360" s="62"/>
      <c r="Z16360" s="105"/>
    </row>
    <row r="16361" spans="23:26" x14ac:dyDescent="0.25">
      <c r="W16361" s="104"/>
      <c r="X16361" s="199"/>
      <c r="Y16361" s="62"/>
      <c r="Z16361" s="105"/>
    </row>
    <row r="16362" spans="23:26" x14ac:dyDescent="0.25">
      <c r="W16362" s="104"/>
      <c r="X16362" s="199"/>
      <c r="Y16362" s="62"/>
      <c r="Z16362" s="105"/>
    </row>
    <row r="16363" spans="23:26" x14ac:dyDescent="0.25">
      <c r="W16363" s="104"/>
      <c r="X16363" s="199"/>
      <c r="Y16363" s="62"/>
      <c r="Z16363" s="105"/>
    </row>
    <row r="16364" spans="23:26" x14ac:dyDescent="0.25">
      <c r="W16364" s="104"/>
      <c r="X16364" s="199"/>
      <c r="Y16364" s="62"/>
      <c r="Z16364" s="105"/>
    </row>
    <row r="16365" spans="23:26" x14ac:dyDescent="0.25">
      <c r="W16365" s="104"/>
      <c r="X16365" s="199"/>
      <c r="Y16365" s="62"/>
      <c r="Z16365" s="105"/>
    </row>
    <row r="16366" spans="23:26" x14ac:dyDescent="0.25">
      <c r="W16366" s="104"/>
      <c r="X16366" s="199"/>
      <c r="Y16366" s="62"/>
      <c r="Z16366" s="105"/>
    </row>
    <row r="16367" spans="23:26" x14ac:dyDescent="0.25">
      <c r="W16367" s="104"/>
      <c r="X16367" s="199"/>
      <c r="Y16367" s="62"/>
      <c r="Z16367" s="105"/>
    </row>
    <row r="16368" spans="23:26" x14ac:dyDescent="0.25">
      <c r="W16368" s="104"/>
      <c r="X16368" s="199"/>
      <c r="Y16368" s="62"/>
      <c r="Z16368" s="105"/>
    </row>
    <row r="16369" spans="23:26" x14ac:dyDescent="0.25">
      <c r="W16369" s="104"/>
      <c r="X16369" s="199"/>
      <c r="Y16369" s="62"/>
      <c r="Z16369" s="105"/>
    </row>
    <row r="16370" spans="23:26" x14ac:dyDescent="0.25">
      <c r="W16370" s="104"/>
      <c r="X16370" s="199"/>
      <c r="Y16370" s="62"/>
      <c r="Z16370" s="105"/>
    </row>
    <row r="16371" spans="23:26" x14ac:dyDescent="0.25">
      <c r="W16371" s="104"/>
      <c r="X16371" s="199"/>
      <c r="Y16371" s="62"/>
      <c r="Z16371" s="105"/>
    </row>
    <row r="16372" spans="23:26" x14ac:dyDescent="0.25">
      <c r="W16372" s="104"/>
      <c r="X16372" s="199"/>
      <c r="Y16372" s="62"/>
      <c r="Z16372" s="105"/>
    </row>
    <row r="16373" spans="23:26" x14ac:dyDescent="0.25">
      <c r="W16373" s="104"/>
      <c r="X16373" s="199"/>
      <c r="Y16373" s="62"/>
      <c r="Z16373" s="105"/>
    </row>
    <row r="16374" spans="23:26" x14ac:dyDescent="0.25">
      <c r="W16374" s="104"/>
      <c r="X16374" s="199"/>
      <c r="Y16374" s="62"/>
      <c r="Z16374" s="105"/>
    </row>
    <row r="16375" spans="23:26" x14ac:dyDescent="0.25">
      <c r="W16375" s="104"/>
      <c r="X16375" s="199"/>
      <c r="Y16375" s="62"/>
      <c r="Z16375" s="105"/>
    </row>
    <row r="16376" spans="23:26" x14ac:dyDescent="0.25">
      <c r="W16376" s="104"/>
      <c r="X16376" s="199"/>
      <c r="Y16376" s="62"/>
      <c r="Z16376" s="105"/>
    </row>
    <row r="16377" spans="23:26" x14ac:dyDescent="0.25">
      <c r="W16377" s="104"/>
      <c r="X16377" s="199"/>
      <c r="Y16377" s="62"/>
      <c r="Z16377" s="105"/>
    </row>
    <row r="16378" spans="23:26" x14ac:dyDescent="0.25">
      <c r="W16378" s="104"/>
      <c r="X16378" s="199"/>
      <c r="Y16378" s="62"/>
      <c r="Z16378" s="105"/>
    </row>
    <row r="16379" spans="23:26" x14ac:dyDescent="0.25">
      <c r="W16379" s="104"/>
      <c r="X16379" s="199"/>
      <c r="Y16379" s="62"/>
      <c r="Z16379" s="105"/>
    </row>
    <row r="16380" spans="23:26" x14ac:dyDescent="0.25">
      <c r="W16380" s="104"/>
      <c r="X16380" s="199"/>
      <c r="Y16380" s="62"/>
      <c r="Z16380" s="105"/>
    </row>
    <row r="16381" spans="23:26" x14ac:dyDescent="0.25">
      <c r="W16381" s="104"/>
      <c r="X16381" s="199"/>
      <c r="Y16381" s="62"/>
      <c r="Z16381" s="105"/>
    </row>
    <row r="16382" spans="23:26" x14ac:dyDescent="0.25">
      <c r="W16382" s="104"/>
      <c r="X16382" s="199"/>
      <c r="Y16382" s="62"/>
      <c r="Z16382" s="105"/>
    </row>
    <row r="16383" spans="23:26" x14ac:dyDescent="0.25">
      <c r="W16383" s="104"/>
      <c r="X16383" s="199"/>
      <c r="Y16383" s="62"/>
      <c r="Z16383" s="105"/>
    </row>
    <row r="16384" spans="23:26" x14ac:dyDescent="0.25">
      <c r="W16384" s="104"/>
      <c r="X16384" s="199"/>
      <c r="Y16384" s="62"/>
      <c r="Z16384" s="105"/>
    </row>
    <row r="16385" spans="23:26" x14ac:dyDescent="0.25">
      <c r="W16385" s="104"/>
      <c r="X16385" s="199"/>
      <c r="Y16385" s="62"/>
      <c r="Z16385" s="105"/>
    </row>
    <row r="16386" spans="23:26" x14ac:dyDescent="0.25">
      <c r="W16386" s="104"/>
      <c r="X16386" s="199"/>
      <c r="Y16386" s="62"/>
      <c r="Z16386" s="105"/>
    </row>
    <row r="16387" spans="23:26" x14ac:dyDescent="0.25">
      <c r="W16387" s="104"/>
      <c r="X16387" s="199"/>
      <c r="Y16387" s="62"/>
      <c r="Z16387" s="105"/>
    </row>
    <row r="16388" spans="23:26" x14ac:dyDescent="0.25">
      <c r="W16388" s="104"/>
      <c r="X16388" s="199"/>
      <c r="Y16388" s="62"/>
      <c r="Z16388" s="105"/>
    </row>
    <row r="16389" spans="23:26" x14ac:dyDescent="0.25">
      <c r="W16389" s="104"/>
      <c r="X16389" s="199"/>
      <c r="Y16389" s="62"/>
      <c r="Z16389" s="105"/>
    </row>
    <row r="16390" spans="23:26" x14ac:dyDescent="0.25">
      <c r="W16390" s="104"/>
      <c r="X16390" s="199"/>
      <c r="Y16390" s="62"/>
      <c r="Z16390" s="105"/>
    </row>
    <row r="16391" spans="23:26" x14ac:dyDescent="0.25">
      <c r="W16391" s="104"/>
      <c r="X16391" s="199"/>
      <c r="Y16391" s="62"/>
      <c r="Z16391" s="105"/>
    </row>
    <row r="16392" spans="23:26" x14ac:dyDescent="0.25">
      <c r="W16392" s="104"/>
      <c r="X16392" s="199"/>
      <c r="Y16392" s="62"/>
      <c r="Z16392" s="105"/>
    </row>
    <row r="16393" spans="23:26" x14ac:dyDescent="0.25">
      <c r="W16393" s="104"/>
      <c r="X16393" s="199"/>
      <c r="Y16393" s="62"/>
      <c r="Z16393" s="105"/>
    </row>
    <row r="16394" spans="23:26" x14ac:dyDescent="0.25">
      <c r="W16394" s="104"/>
      <c r="X16394" s="199"/>
      <c r="Y16394" s="62"/>
      <c r="Z16394" s="105"/>
    </row>
    <row r="16395" spans="23:26" x14ac:dyDescent="0.25">
      <c r="W16395" s="104"/>
      <c r="X16395" s="199"/>
      <c r="Y16395" s="62"/>
      <c r="Z16395" s="105"/>
    </row>
    <row r="16396" spans="23:26" x14ac:dyDescent="0.25">
      <c r="W16396" s="104"/>
      <c r="X16396" s="199"/>
      <c r="Y16396" s="62"/>
      <c r="Z16396" s="105"/>
    </row>
    <row r="16397" spans="23:26" x14ac:dyDescent="0.25">
      <c r="W16397" s="104"/>
      <c r="X16397" s="199"/>
      <c r="Y16397" s="62"/>
      <c r="Z16397" s="105"/>
    </row>
  </sheetData>
  <autoFilter ref="A1:BV6384" xr:uid="{00000000-0009-0000-0000-000002000000}">
    <filterColumn colId="23" showButton="0"/>
    <filterColumn colId="24" showButton="0"/>
  </autoFilter>
  <mergeCells count="228">
    <mergeCell ref="T347:T350"/>
    <mergeCell ref="U347:U350"/>
    <mergeCell ref="T451:T454"/>
    <mergeCell ref="U451:U454"/>
    <mergeCell ref="T424:T426"/>
    <mergeCell ref="U424:U426"/>
    <mergeCell ref="U290:U292"/>
    <mergeCell ref="T354:T355"/>
    <mergeCell ref="U418:U419"/>
    <mergeCell ref="T420:T423"/>
    <mergeCell ref="U420:U423"/>
    <mergeCell ref="T418:T419"/>
    <mergeCell ref="T364:T371"/>
    <mergeCell ref="T447:T449"/>
    <mergeCell ref="T443:T444"/>
    <mergeCell ref="T445:T446"/>
    <mergeCell ref="U443:U444"/>
    <mergeCell ref="U445:U446"/>
    <mergeCell ref="T427:T429"/>
    <mergeCell ref="T403:T405"/>
    <mergeCell ref="U427:U429"/>
    <mergeCell ref="U399:U402"/>
    <mergeCell ref="U385:U386"/>
    <mergeCell ref="U388:U390"/>
    <mergeCell ref="T136:T138"/>
    <mergeCell ref="U136:U138"/>
    <mergeCell ref="U199:U200"/>
    <mergeCell ref="T199:T200"/>
    <mergeCell ref="U209:U210"/>
    <mergeCell ref="T209:T210"/>
    <mergeCell ref="U240:U241"/>
    <mergeCell ref="T248:T249"/>
    <mergeCell ref="U248:U249"/>
    <mergeCell ref="T214:T215"/>
    <mergeCell ref="U214:U215"/>
    <mergeCell ref="T220:T221"/>
    <mergeCell ref="T144:T147"/>
    <mergeCell ref="U144:U147"/>
    <mergeCell ref="T148:T151"/>
    <mergeCell ref="T152:T153"/>
    <mergeCell ref="T225:T228"/>
    <mergeCell ref="U225:U228"/>
    <mergeCell ref="T229:T230"/>
    <mergeCell ref="U229:U230"/>
    <mergeCell ref="T169:T171"/>
    <mergeCell ref="U169:U171"/>
    <mergeCell ref="T231:T233"/>
    <mergeCell ref="U231:U233"/>
    <mergeCell ref="T495:T497"/>
    <mergeCell ref="U495:U497"/>
    <mergeCell ref="T483:T484"/>
    <mergeCell ref="T481:T482"/>
    <mergeCell ref="T485:T486"/>
    <mergeCell ref="U431:U442"/>
    <mergeCell ref="U490:U491"/>
    <mergeCell ref="U493:U494"/>
    <mergeCell ref="U481:U482"/>
    <mergeCell ref="U483:U484"/>
    <mergeCell ref="U485:U486"/>
    <mergeCell ref="U488:U489"/>
    <mergeCell ref="T519:T520"/>
    <mergeCell ref="U519:U520"/>
    <mergeCell ref="T534:T535"/>
    <mergeCell ref="U534:U535"/>
    <mergeCell ref="T498:T502"/>
    <mergeCell ref="U498:U502"/>
    <mergeCell ref="U503:U504"/>
    <mergeCell ref="T505:T508"/>
    <mergeCell ref="U505:U508"/>
    <mergeCell ref="T516:T517"/>
    <mergeCell ref="U516:U517"/>
    <mergeCell ref="U510:U512"/>
    <mergeCell ref="T503:T504"/>
    <mergeCell ref="U411:U412"/>
    <mergeCell ref="T397:T398"/>
    <mergeCell ref="U397:U398"/>
    <mergeCell ref="T399:T402"/>
    <mergeCell ref="T180:T183"/>
    <mergeCell ref="U180:U183"/>
    <mergeCell ref="T184:T186"/>
    <mergeCell ref="U184:U186"/>
    <mergeCell ref="U194:U196"/>
    <mergeCell ref="U364:U371"/>
    <mergeCell ref="U379:U381"/>
    <mergeCell ref="T388:T390"/>
    <mergeCell ref="U391:U394"/>
    <mergeCell ref="U403:U405"/>
    <mergeCell ref="T391:T394"/>
    <mergeCell ref="U216:U218"/>
    <mergeCell ref="U220:U221"/>
    <mergeCell ref="T343:T344"/>
    <mergeCell ref="U343:U344"/>
    <mergeCell ref="T385:T386"/>
    <mergeCell ref="U354:U355"/>
    <mergeCell ref="T216:T218"/>
    <mergeCell ref="T293:T295"/>
    <mergeCell ref="U293:U295"/>
    <mergeCell ref="O510:O512"/>
    <mergeCell ref="T41:T42"/>
    <mergeCell ref="T240:T241"/>
    <mergeCell ref="T194:T196"/>
    <mergeCell ref="O55:O57"/>
    <mergeCell ref="T510:T512"/>
    <mergeCell ref="T488:T489"/>
    <mergeCell ref="T490:T491"/>
    <mergeCell ref="O194:O196"/>
    <mergeCell ref="O40:O42"/>
    <mergeCell ref="O49:O51"/>
    <mergeCell ref="O52:O54"/>
    <mergeCell ref="O43:O44"/>
    <mergeCell ref="T46:T47"/>
    <mergeCell ref="T173:T179"/>
    <mergeCell ref="T431:T442"/>
    <mergeCell ref="T411:T412"/>
    <mergeCell ref="T376:T378"/>
    <mergeCell ref="T379:T381"/>
    <mergeCell ref="T493:T494"/>
    <mergeCell ref="O61:O62"/>
    <mergeCell ref="O63:O64"/>
    <mergeCell ref="O46:O47"/>
    <mergeCell ref="T120:T121"/>
    <mergeCell ref="R1:R2"/>
    <mergeCell ref="S1:S2"/>
    <mergeCell ref="U63:U64"/>
    <mergeCell ref="U55:U56"/>
    <mergeCell ref="U61:U62"/>
    <mergeCell ref="T49:T50"/>
    <mergeCell ref="U46:U47"/>
    <mergeCell ref="U49:U50"/>
    <mergeCell ref="T36:T38"/>
    <mergeCell ref="T1:V1"/>
    <mergeCell ref="BV1:BV2"/>
    <mergeCell ref="BC1:BE1"/>
    <mergeCell ref="BF1:BH1"/>
    <mergeCell ref="BI1:BK1"/>
    <mergeCell ref="BL1:BN1"/>
    <mergeCell ref="BO1:BQ1"/>
    <mergeCell ref="AX1:AX2"/>
    <mergeCell ref="AY1:AY2"/>
    <mergeCell ref="AZ1:AZ2"/>
    <mergeCell ref="BA1:BA2"/>
    <mergeCell ref="BB1:BB2"/>
    <mergeCell ref="BS1:BS2"/>
    <mergeCell ref="BT1:BT2"/>
    <mergeCell ref="BU1:BU2"/>
    <mergeCell ref="BR1:BR2"/>
    <mergeCell ref="AS1:AS2"/>
    <mergeCell ref="AT1:AT2"/>
    <mergeCell ref="AU1:AU2"/>
    <mergeCell ref="AV1:AV2"/>
    <mergeCell ref="AW1:AW2"/>
    <mergeCell ref="AN1:AR1"/>
    <mergeCell ref="U82:U88"/>
    <mergeCell ref="T52:T53"/>
    <mergeCell ref="T55:T56"/>
    <mergeCell ref="U43:U44"/>
    <mergeCell ref="U36:U38"/>
    <mergeCell ref="U41:U42"/>
    <mergeCell ref="AA1:AH1"/>
    <mergeCell ref="AM1:AM2"/>
    <mergeCell ref="AK1:AK2"/>
    <mergeCell ref="AL1:AL2"/>
    <mergeCell ref="W1:Z1"/>
    <mergeCell ref="T82:T88"/>
    <mergeCell ref="AI1:AJ1"/>
    <mergeCell ref="U52:U53"/>
    <mergeCell ref="T80:T81"/>
    <mergeCell ref="U80:U81"/>
    <mergeCell ref="T43:T44"/>
    <mergeCell ref="T110:T111"/>
    <mergeCell ref="U152:U153"/>
    <mergeCell ref="T122:T123"/>
    <mergeCell ref="U122:U123"/>
    <mergeCell ref="A1:A2"/>
    <mergeCell ref="B1:B2"/>
    <mergeCell ref="C1:C2"/>
    <mergeCell ref="D1:D2"/>
    <mergeCell ref="E1:E2"/>
    <mergeCell ref="K1:K2"/>
    <mergeCell ref="N1:N2"/>
    <mergeCell ref="O1:O2"/>
    <mergeCell ref="P1:P2"/>
    <mergeCell ref="L1:M1"/>
    <mergeCell ref="F1:F2"/>
    <mergeCell ref="G1:G2"/>
    <mergeCell ref="H1:H2"/>
    <mergeCell ref="I1:I2"/>
    <mergeCell ref="J1:J2"/>
    <mergeCell ref="Q1:Q2"/>
    <mergeCell ref="T61:T62"/>
    <mergeCell ref="T63:T64"/>
    <mergeCell ref="O65:O66"/>
    <mergeCell ref="T65:T66"/>
    <mergeCell ref="T94:T96"/>
    <mergeCell ref="T97:T99"/>
    <mergeCell ref="U97:U99"/>
    <mergeCell ref="U65:U66"/>
    <mergeCell ref="T92:T93"/>
    <mergeCell ref="U92:U93"/>
    <mergeCell ref="U94:U96"/>
    <mergeCell ref="T90:T91"/>
    <mergeCell ref="U90:U91"/>
    <mergeCell ref="T77:T78"/>
    <mergeCell ref="U77:U78"/>
    <mergeCell ref="T290:T292"/>
    <mergeCell ref="T68:T71"/>
    <mergeCell ref="U68:U71"/>
    <mergeCell ref="T164:T165"/>
    <mergeCell ref="U164:U165"/>
    <mergeCell ref="U376:U378"/>
    <mergeCell ref="T103:T104"/>
    <mergeCell ref="U103:U104"/>
    <mergeCell ref="T105:T106"/>
    <mergeCell ref="U105:U106"/>
    <mergeCell ref="T267:T284"/>
    <mergeCell ref="U267:U284"/>
    <mergeCell ref="U120:U121"/>
    <mergeCell ref="U116:U119"/>
    <mergeCell ref="U110:U111"/>
    <mergeCell ref="U173:U179"/>
    <mergeCell ref="U148:U151"/>
    <mergeCell ref="T116:T119"/>
    <mergeCell ref="T124:T135"/>
    <mergeCell ref="T140:T143"/>
    <mergeCell ref="U140:U143"/>
    <mergeCell ref="U124:U135"/>
    <mergeCell ref="U158:U160"/>
    <mergeCell ref="T158:T160"/>
  </mergeCells>
  <phoneticPr fontId="12" type="noConversion"/>
  <dataValidations count="1">
    <dataValidation operator="equal" allowBlank="1" showErrorMessage="1" sqref="J1:J2 BC1:BC2" xr:uid="{00000000-0002-0000-0200-000000000000}">
      <formula1>0</formula1>
      <formula2>0</formula2>
    </dataValidation>
  </dataValidations>
  <pageMargins left="0.7" right="0.7" top="0.75" bottom="0.75" header="0.511811023622047" footer="0.511811023622047"/>
  <pageSetup paperSize="8" scale="28" orientation="landscape" horizontalDpi="300" verticalDpi="300"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200-000001000000}">
          <x14:formula1>
            <xm:f>'Internal lists'!$F$2:$F$5</xm:f>
          </x14:formula1>
          <x14:formula2>
            <xm:f>100</xm:f>
          </x14:formula2>
          <xm:sqref>AB1:AB2</xm:sqref>
        </x14:dataValidation>
        <x14:dataValidation type="list" allowBlank="1" showInputMessage="1" showErrorMessage="1" xr:uid="{00000000-0002-0000-0200-000002000000}">
          <x14:formula1>
            <xm:f>'Internal lists'!$G$2:$G$42</xm:f>
          </x14:formula1>
          <x14:formula2>
            <xm:f>0</xm:f>
          </x14:formula2>
          <xm:sqref>F1:F2</xm:sqref>
        </x14:dataValidation>
        <x14:dataValidation type="list" allowBlank="1" showErrorMessage="1" xr:uid="{00000000-0002-0000-0200-000003000000}">
          <x14:formula1>
            <xm:f>'Project definitions'!$A$2:$A$43</xm:f>
          </x14:formula1>
          <x14:formula2>
            <xm:f>0</xm:f>
          </x14:formula2>
          <xm:sqref>D1:D2</xm:sqref>
        </x14:dataValidation>
        <x14:dataValidation type="list" operator="equal" allowBlank="1" showErrorMessage="1" xr:uid="{00000000-0002-0000-0200-000004000000}">
          <x14:formula1>
            <xm:f>Rev!$A:$A</xm:f>
          </x14:formula1>
          <x14:formula2>
            <xm:f>0</xm:f>
          </x14:formula2>
          <xm:sqref>A1:A2</xm:sqref>
        </x14:dataValidation>
        <x14:dataValidation allowBlank="1" showErrorMessage="1" xr:uid="{00000000-0002-0000-0200-000005000000}">
          <x14:formula1>
            <xm:f>'Internal lists'!$E$2:$E$3</xm:f>
          </x14:formula1>
          <x14:formula2>
            <xm:f>0</xm:f>
          </x14:formula2>
          <xm:sqref>BT1:BT2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J142"/>
  <sheetViews>
    <sheetView zoomScale="75" zoomScaleNormal="75" workbookViewId="0">
      <pane ySplit="4" topLeftCell="A98" activePane="bottomLeft" state="frozen"/>
      <selection pane="bottomLeft" activeCell="A128" sqref="A128:A133"/>
    </sheetView>
  </sheetViews>
  <sheetFormatPr defaultColWidth="9.140625" defaultRowHeight="15" x14ac:dyDescent="0.25"/>
  <cols>
    <col min="1" max="1" width="14.42578125" style="22" customWidth="1"/>
    <col min="2" max="2" width="18.140625" style="22" customWidth="1"/>
    <col min="3" max="3" width="9.140625" style="22"/>
    <col min="4" max="4" width="78.85546875" style="22" customWidth="1"/>
    <col min="5" max="5" width="78.85546875" style="23" customWidth="1"/>
    <col min="6" max="1024" width="9.140625" style="23"/>
  </cols>
  <sheetData>
    <row r="1" spans="1:5" x14ac:dyDescent="0.25">
      <c r="A1" s="24" t="s">
        <v>198</v>
      </c>
    </row>
    <row r="2" spans="1:5" x14ac:dyDescent="0.25">
      <c r="A2" s="22" t="s">
        <v>199</v>
      </c>
    </row>
    <row r="4" spans="1:5" ht="15.75" customHeight="1" x14ac:dyDescent="0.25">
      <c r="A4" s="25" t="s">
        <v>200</v>
      </c>
      <c r="B4" s="334" t="s">
        <v>201</v>
      </c>
      <c r="C4" s="334"/>
      <c r="D4" s="26" t="s">
        <v>59</v>
      </c>
      <c r="E4" s="25" t="s">
        <v>202</v>
      </c>
    </row>
    <row r="5" spans="1:5" ht="38.25" customHeight="1" x14ac:dyDescent="0.25">
      <c r="A5" s="335" t="s">
        <v>203</v>
      </c>
      <c r="B5" s="335" t="s">
        <v>204</v>
      </c>
      <c r="C5" s="335"/>
      <c r="D5" s="28" t="s">
        <v>205</v>
      </c>
      <c r="E5" s="29" t="s">
        <v>206</v>
      </c>
    </row>
    <row r="6" spans="1:5" x14ac:dyDescent="0.25">
      <c r="A6" s="335"/>
      <c r="B6" s="335"/>
      <c r="C6" s="335"/>
      <c r="D6" s="28"/>
      <c r="E6" s="30"/>
    </row>
    <row r="7" spans="1:5" x14ac:dyDescent="0.25">
      <c r="A7" s="335"/>
      <c r="B7" s="335"/>
      <c r="C7" s="335"/>
      <c r="D7" s="28" t="s">
        <v>207</v>
      </c>
      <c r="E7" s="30" t="s">
        <v>208</v>
      </c>
    </row>
    <row r="8" spans="1:5" x14ac:dyDescent="0.25">
      <c r="A8" s="335"/>
      <c r="B8" s="335"/>
      <c r="C8" s="335"/>
      <c r="D8" s="28" t="s">
        <v>209</v>
      </c>
      <c r="E8" s="28" t="s">
        <v>209</v>
      </c>
    </row>
    <row r="9" spans="1:5" x14ac:dyDescent="0.25">
      <c r="A9" s="335"/>
      <c r="B9" s="335"/>
      <c r="C9" s="335"/>
      <c r="D9" s="28" t="s">
        <v>210</v>
      </c>
      <c r="E9" s="28" t="s">
        <v>210</v>
      </c>
    </row>
    <row r="10" spans="1:5" x14ac:dyDescent="0.25">
      <c r="A10" s="335"/>
      <c r="B10" s="335"/>
      <c r="C10" s="335"/>
      <c r="D10" s="28" t="s">
        <v>211</v>
      </c>
      <c r="E10" s="28" t="s">
        <v>211</v>
      </c>
    </row>
    <row r="11" spans="1:5" x14ac:dyDescent="0.25">
      <c r="A11" s="335"/>
      <c r="B11" s="335"/>
      <c r="C11" s="335"/>
      <c r="D11" s="31" t="s">
        <v>212</v>
      </c>
      <c r="E11" s="31" t="s">
        <v>212</v>
      </c>
    </row>
    <row r="12" spans="1:5" ht="39" customHeight="1" x14ac:dyDescent="0.25">
      <c r="A12" s="32" t="s">
        <v>203</v>
      </c>
      <c r="B12" s="335" t="s">
        <v>213</v>
      </c>
      <c r="C12" s="31" t="s">
        <v>103</v>
      </c>
      <c r="D12" s="31" t="s">
        <v>214</v>
      </c>
      <c r="E12" s="27" t="s">
        <v>215</v>
      </c>
    </row>
    <row r="13" spans="1:5" ht="38.25" x14ac:dyDescent="0.25">
      <c r="A13" s="32" t="s">
        <v>203</v>
      </c>
      <c r="B13" s="335"/>
      <c r="C13" s="31" t="s">
        <v>104</v>
      </c>
      <c r="D13" s="31" t="s">
        <v>216</v>
      </c>
      <c r="E13" s="27" t="s">
        <v>217</v>
      </c>
    </row>
    <row r="14" spans="1:5" ht="38.25" x14ac:dyDescent="0.25">
      <c r="A14" s="32" t="s">
        <v>203</v>
      </c>
      <c r="B14" s="335"/>
      <c r="C14" s="31" t="s">
        <v>105</v>
      </c>
      <c r="D14" s="31" t="s">
        <v>218</v>
      </c>
      <c r="E14" s="27" t="s">
        <v>219</v>
      </c>
    </row>
    <row r="15" spans="1:5" ht="38.25" x14ac:dyDescent="0.25">
      <c r="A15" s="32" t="s">
        <v>203</v>
      </c>
      <c r="B15" s="335"/>
      <c r="C15" s="31" t="s">
        <v>106</v>
      </c>
      <c r="D15" s="31" t="s">
        <v>220</v>
      </c>
      <c r="E15" s="27" t="s">
        <v>221</v>
      </c>
    </row>
    <row r="16" spans="1:5" ht="38.25" x14ac:dyDescent="0.25">
      <c r="A16" s="32" t="s">
        <v>203</v>
      </c>
      <c r="B16" s="335"/>
      <c r="C16" s="31" t="s">
        <v>107</v>
      </c>
      <c r="D16" s="31" t="s">
        <v>222</v>
      </c>
      <c r="E16" s="27" t="s">
        <v>223</v>
      </c>
    </row>
    <row r="17" spans="1:5" ht="26.25" customHeight="1" x14ac:dyDescent="0.25">
      <c r="A17" s="32" t="s">
        <v>203</v>
      </c>
      <c r="B17" s="335" t="s">
        <v>68</v>
      </c>
      <c r="C17" s="335"/>
      <c r="D17" s="31" t="s">
        <v>224</v>
      </c>
      <c r="E17" s="27" t="s">
        <v>225</v>
      </c>
    </row>
    <row r="18" spans="1:5" ht="26.25" customHeight="1" x14ac:dyDescent="0.25">
      <c r="A18" s="32" t="s">
        <v>226</v>
      </c>
      <c r="B18" s="335" t="s">
        <v>3</v>
      </c>
      <c r="C18" s="335"/>
      <c r="D18" s="31" t="s">
        <v>227</v>
      </c>
      <c r="E18" s="27" t="s">
        <v>228</v>
      </c>
    </row>
    <row r="19" spans="1:5" ht="13.5" customHeight="1" x14ac:dyDescent="0.25">
      <c r="A19" s="32" t="s">
        <v>226</v>
      </c>
      <c r="B19" s="335" t="s">
        <v>229</v>
      </c>
      <c r="C19" s="335"/>
      <c r="D19" s="31" t="s">
        <v>230</v>
      </c>
      <c r="E19" s="33" t="s">
        <v>231</v>
      </c>
    </row>
    <row r="20" spans="1:5" ht="13.5" customHeight="1" x14ac:dyDescent="0.25">
      <c r="A20" s="32" t="s">
        <v>226</v>
      </c>
      <c r="B20" s="335" t="s">
        <v>232</v>
      </c>
      <c r="C20" s="335"/>
      <c r="D20" s="31" t="s">
        <v>233</v>
      </c>
      <c r="E20" s="33" t="s">
        <v>234</v>
      </c>
    </row>
    <row r="21" spans="1:5" ht="13.5" customHeight="1" x14ac:dyDescent="0.25">
      <c r="A21" s="32" t="s">
        <v>226</v>
      </c>
      <c r="B21" s="335" t="s">
        <v>235</v>
      </c>
      <c r="C21" s="335"/>
      <c r="D21" s="31" t="s">
        <v>236</v>
      </c>
      <c r="E21" s="33" t="s">
        <v>237</v>
      </c>
    </row>
    <row r="22" spans="1:5" ht="13.5" customHeight="1" x14ac:dyDescent="0.25">
      <c r="A22" s="32" t="s">
        <v>226</v>
      </c>
      <c r="B22" s="335" t="s">
        <v>238</v>
      </c>
      <c r="C22" s="335"/>
      <c r="D22" s="31" t="s">
        <v>239</v>
      </c>
      <c r="E22" s="27" t="s">
        <v>240</v>
      </c>
    </row>
    <row r="23" spans="1:5" ht="12.75" customHeight="1" x14ac:dyDescent="0.25">
      <c r="A23" s="335" t="s">
        <v>203</v>
      </c>
      <c r="B23" s="335" t="s">
        <v>96</v>
      </c>
      <c r="C23" s="335"/>
      <c r="D23" s="28" t="s">
        <v>241</v>
      </c>
      <c r="E23" s="34" t="s">
        <v>242</v>
      </c>
    </row>
    <row r="24" spans="1:5" x14ac:dyDescent="0.25">
      <c r="A24" s="335"/>
      <c r="B24" s="335"/>
      <c r="C24" s="335"/>
      <c r="D24" s="28" t="s">
        <v>243</v>
      </c>
      <c r="E24" s="30" t="s">
        <v>244</v>
      </c>
    </row>
    <row r="25" spans="1:5" x14ac:dyDescent="0.25">
      <c r="A25" s="335"/>
      <c r="B25" s="335"/>
      <c r="C25" s="335"/>
      <c r="D25" s="28" t="s">
        <v>245</v>
      </c>
      <c r="E25" s="28" t="s">
        <v>245</v>
      </c>
    </row>
    <row r="26" spans="1:5" x14ac:dyDescent="0.25">
      <c r="A26" s="335"/>
      <c r="B26" s="335"/>
      <c r="C26" s="335"/>
      <c r="D26" s="28" t="s">
        <v>246</v>
      </c>
      <c r="E26" s="28" t="s">
        <v>246</v>
      </c>
    </row>
    <row r="27" spans="1:5" x14ac:dyDescent="0.25">
      <c r="A27" s="335"/>
      <c r="B27" s="335"/>
      <c r="C27" s="335"/>
      <c r="D27" s="28" t="s">
        <v>247</v>
      </c>
      <c r="E27" s="28" t="s">
        <v>247</v>
      </c>
    </row>
    <row r="28" spans="1:5" x14ac:dyDescent="0.25">
      <c r="A28" s="335"/>
      <c r="B28" s="335"/>
      <c r="C28" s="335"/>
      <c r="D28" s="28" t="s">
        <v>248</v>
      </c>
      <c r="E28" s="28" t="s">
        <v>248</v>
      </c>
    </row>
    <row r="29" spans="1:5" x14ac:dyDescent="0.25">
      <c r="A29" s="335"/>
      <c r="B29" s="335"/>
      <c r="C29" s="335"/>
      <c r="D29" s="28" t="s">
        <v>249</v>
      </c>
      <c r="E29" s="28" t="s">
        <v>249</v>
      </c>
    </row>
    <row r="30" spans="1:5" x14ac:dyDescent="0.25">
      <c r="A30" s="335"/>
      <c r="B30" s="335"/>
      <c r="C30" s="335"/>
      <c r="D30" s="28" t="s">
        <v>250</v>
      </c>
      <c r="E30" s="28" t="s">
        <v>250</v>
      </c>
    </row>
    <row r="31" spans="1:5" x14ac:dyDescent="0.25">
      <c r="A31" s="335"/>
      <c r="B31" s="335"/>
      <c r="C31" s="335"/>
      <c r="D31" s="28" t="s">
        <v>251</v>
      </c>
      <c r="E31" s="28" t="s">
        <v>251</v>
      </c>
    </row>
    <row r="32" spans="1:5" x14ac:dyDescent="0.25">
      <c r="A32" s="335"/>
      <c r="B32" s="335"/>
      <c r="C32" s="335"/>
      <c r="D32" s="28" t="s">
        <v>252</v>
      </c>
      <c r="E32" s="28" t="s">
        <v>252</v>
      </c>
    </row>
    <row r="33" spans="1:5" x14ac:dyDescent="0.25">
      <c r="A33" s="335"/>
      <c r="B33" s="335"/>
      <c r="C33" s="335"/>
      <c r="D33" s="28" t="s">
        <v>253</v>
      </c>
      <c r="E33" s="28" t="s">
        <v>254</v>
      </c>
    </row>
    <row r="34" spans="1:5" x14ac:dyDescent="0.25">
      <c r="A34" s="335"/>
      <c r="B34" s="335"/>
      <c r="C34" s="335"/>
      <c r="D34" s="28"/>
      <c r="E34" s="30"/>
    </row>
    <row r="35" spans="1:5" ht="25.5" x14ac:dyDescent="0.25">
      <c r="A35" s="335"/>
      <c r="B35" s="335"/>
      <c r="C35" s="335"/>
      <c r="D35" s="28" t="s">
        <v>255</v>
      </c>
      <c r="E35" s="30" t="s">
        <v>256</v>
      </c>
    </row>
    <row r="36" spans="1:5" x14ac:dyDescent="0.25">
      <c r="A36" s="335"/>
      <c r="B36" s="335"/>
      <c r="C36" s="335"/>
      <c r="D36" s="31" t="s">
        <v>257</v>
      </c>
      <c r="E36" s="35" t="s">
        <v>258</v>
      </c>
    </row>
    <row r="37" spans="1:5" ht="15.75" customHeight="1" x14ac:dyDescent="0.25">
      <c r="A37" s="32" t="s">
        <v>203</v>
      </c>
      <c r="B37" s="336" t="s">
        <v>70</v>
      </c>
      <c r="C37" s="336"/>
      <c r="D37" s="31" t="s">
        <v>259</v>
      </c>
      <c r="E37" s="33" t="s">
        <v>260</v>
      </c>
    </row>
    <row r="38" spans="1:5" ht="26.25" customHeight="1" x14ac:dyDescent="0.25">
      <c r="A38" s="32" t="s">
        <v>203</v>
      </c>
      <c r="B38" s="335" t="s">
        <v>48</v>
      </c>
      <c r="C38" s="335"/>
      <c r="D38" s="31" t="s">
        <v>261</v>
      </c>
      <c r="E38" s="27" t="s">
        <v>262</v>
      </c>
    </row>
    <row r="39" spans="1:5" ht="26.25" customHeight="1" x14ac:dyDescent="0.25">
      <c r="A39" s="32" t="s">
        <v>203</v>
      </c>
      <c r="B39" s="335" t="s">
        <v>59</v>
      </c>
      <c r="C39" s="335"/>
      <c r="D39" s="31" t="s">
        <v>263</v>
      </c>
      <c r="E39" s="27" t="s">
        <v>264</v>
      </c>
    </row>
    <row r="40" spans="1:5" ht="12.75" customHeight="1" x14ac:dyDescent="0.25">
      <c r="A40" s="335" t="s">
        <v>203</v>
      </c>
      <c r="B40" s="335" t="s">
        <v>50</v>
      </c>
      <c r="C40" s="335"/>
      <c r="D40" s="28" t="s">
        <v>265</v>
      </c>
      <c r="E40" s="34" t="s">
        <v>266</v>
      </c>
    </row>
    <row r="41" spans="1:5" x14ac:dyDescent="0.25">
      <c r="A41" s="335"/>
      <c r="B41" s="335"/>
      <c r="C41" s="335"/>
      <c r="D41" s="28" t="s">
        <v>267</v>
      </c>
      <c r="E41" s="30" t="s">
        <v>268</v>
      </c>
    </row>
    <row r="42" spans="1:5" x14ac:dyDescent="0.25">
      <c r="A42" s="335"/>
      <c r="B42" s="335"/>
      <c r="C42" s="335"/>
      <c r="D42" s="28" t="s">
        <v>269</v>
      </c>
      <c r="E42" s="30" t="s">
        <v>270</v>
      </c>
    </row>
    <row r="43" spans="1:5" x14ac:dyDescent="0.25">
      <c r="A43" s="335"/>
      <c r="B43" s="335"/>
      <c r="C43" s="335"/>
      <c r="D43" s="28" t="s">
        <v>271</v>
      </c>
      <c r="E43" s="30" t="s">
        <v>272</v>
      </c>
    </row>
    <row r="44" spans="1:5" x14ac:dyDescent="0.25">
      <c r="A44" s="335"/>
      <c r="B44" s="335"/>
      <c r="C44" s="335"/>
      <c r="D44" s="28" t="s">
        <v>273</v>
      </c>
      <c r="E44" s="30" t="s">
        <v>273</v>
      </c>
    </row>
    <row r="45" spans="1:5" ht="26.25" customHeight="1" x14ac:dyDescent="0.25">
      <c r="A45" s="32" t="s">
        <v>203</v>
      </c>
      <c r="B45" s="335" t="s">
        <v>78</v>
      </c>
      <c r="C45" s="335"/>
      <c r="D45" s="27" t="s">
        <v>274</v>
      </c>
      <c r="E45" s="27" t="s">
        <v>275</v>
      </c>
    </row>
    <row r="46" spans="1:5" ht="25.5" x14ac:dyDescent="0.25">
      <c r="A46" s="32" t="s">
        <v>226</v>
      </c>
      <c r="B46" s="37" t="s">
        <v>276</v>
      </c>
      <c r="C46" s="38"/>
      <c r="D46" s="31" t="s">
        <v>277</v>
      </c>
      <c r="E46" s="27" t="s">
        <v>278</v>
      </c>
    </row>
    <row r="47" spans="1:5" x14ac:dyDescent="0.25">
      <c r="A47" s="32" t="s">
        <v>226</v>
      </c>
      <c r="B47" s="37" t="s">
        <v>85</v>
      </c>
      <c r="C47" s="38"/>
      <c r="D47" s="31" t="s">
        <v>279</v>
      </c>
      <c r="E47" s="27" t="s">
        <v>280</v>
      </c>
    </row>
    <row r="48" spans="1:5" x14ac:dyDescent="0.25">
      <c r="A48" s="32" t="s">
        <v>226</v>
      </c>
      <c r="B48" s="39" t="s">
        <v>281</v>
      </c>
      <c r="C48" s="31"/>
      <c r="D48" s="31" t="s">
        <v>282</v>
      </c>
      <c r="E48" s="27" t="s">
        <v>283</v>
      </c>
    </row>
    <row r="49" spans="1:5" ht="25.5" x14ac:dyDescent="0.25">
      <c r="A49" s="32" t="s">
        <v>203</v>
      </c>
      <c r="B49" s="337" t="s">
        <v>284</v>
      </c>
      <c r="C49" s="31" t="s">
        <v>56</v>
      </c>
      <c r="D49" s="31" t="s">
        <v>285</v>
      </c>
      <c r="E49" s="27" t="s">
        <v>286</v>
      </c>
    </row>
    <row r="50" spans="1:5" ht="12.75" customHeight="1" x14ac:dyDescent="0.25">
      <c r="A50" s="335" t="s">
        <v>203</v>
      </c>
      <c r="B50" s="337"/>
      <c r="C50" s="338" t="s">
        <v>108</v>
      </c>
      <c r="D50" s="40" t="s">
        <v>287</v>
      </c>
      <c r="E50" s="34" t="s">
        <v>288</v>
      </c>
    </row>
    <row r="51" spans="1:5" x14ac:dyDescent="0.25">
      <c r="A51" s="335"/>
      <c r="B51" s="337"/>
      <c r="C51" s="338"/>
      <c r="D51" s="30" t="s">
        <v>289</v>
      </c>
      <c r="E51" s="30" t="s">
        <v>290</v>
      </c>
    </row>
    <row r="52" spans="1:5" x14ac:dyDescent="0.25">
      <c r="A52" s="335"/>
      <c r="B52" s="337"/>
      <c r="C52" s="338"/>
      <c r="D52" s="30" t="s">
        <v>291</v>
      </c>
      <c r="E52" s="30" t="s">
        <v>292</v>
      </c>
    </row>
    <row r="53" spans="1:5" x14ac:dyDescent="0.25">
      <c r="A53" s="335"/>
      <c r="B53" s="337"/>
      <c r="C53" s="338"/>
      <c r="D53" s="30" t="s">
        <v>293</v>
      </c>
      <c r="E53" s="30" t="s">
        <v>294</v>
      </c>
    </row>
    <row r="54" spans="1:5" x14ac:dyDescent="0.25">
      <c r="A54" s="335"/>
      <c r="B54" s="337"/>
      <c r="C54" s="338"/>
      <c r="D54" s="28"/>
      <c r="E54" s="30"/>
    </row>
    <row r="55" spans="1:5" ht="25.5" x14ac:dyDescent="0.25">
      <c r="A55" s="335"/>
      <c r="B55" s="337"/>
      <c r="C55" s="338"/>
      <c r="D55" s="31" t="s">
        <v>295</v>
      </c>
      <c r="E55" s="32" t="s">
        <v>296</v>
      </c>
    </row>
    <row r="56" spans="1:5" ht="12.75" customHeight="1" x14ac:dyDescent="0.25">
      <c r="A56" s="335" t="s">
        <v>203</v>
      </c>
      <c r="B56" s="337"/>
      <c r="C56" s="339" t="s">
        <v>109</v>
      </c>
      <c r="D56" s="28" t="s">
        <v>297</v>
      </c>
      <c r="E56" s="34" t="s">
        <v>298</v>
      </c>
    </row>
    <row r="57" spans="1:5" x14ac:dyDescent="0.25">
      <c r="A57" s="335"/>
      <c r="B57" s="337"/>
      <c r="C57" s="339"/>
      <c r="D57" s="28" t="s">
        <v>299</v>
      </c>
      <c r="E57" s="30" t="s">
        <v>300</v>
      </c>
    </row>
    <row r="58" spans="1:5" x14ac:dyDescent="0.25">
      <c r="A58" s="335"/>
      <c r="B58" s="337"/>
      <c r="C58" s="339"/>
      <c r="D58" s="31" t="s">
        <v>301</v>
      </c>
      <c r="E58" s="35" t="s">
        <v>302</v>
      </c>
    </row>
    <row r="59" spans="1:5" ht="51.75" customHeight="1" x14ac:dyDescent="0.25">
      <c r="A59" s="32" t="s">
        <v>203</v>
      </c>
      <c r="B59" s="335" t="s">
        <v>76</v>
      </c>
      <c r="C59" s="335"/>
      <c r="D59" s="31" t="s">
        <v>303</v>
      </c>
      <c r="E59" s="36" t="s">
        <v>304</v>
      </c>
    </row>
    <row r="60" spans="1:5" ht="26.25" customHeight="1" x14ac:dyDescent="0.25">
      <c r="A60" s="32" t="s">
        <v>203</v>
      </c>
      <c r="B60" s="340" t="s">
        <v>82</v>
      </c>
      <c r="C60" s="31" t="s">
        <v>56</v>
      </c>
      <c r="D60" s="31" t="s">
        <v>285</v>
      </c>
      <c r="E60" s="27" t="s">
        <v>286</v>
      </c>
    </row>
    <row r="61" spans="1:5" ht="12.75" customHeight="1" x14ac:dyDescent="0.25">
      <c r="A61" s="335" t="s">
        <v>203</v>
      </c>
      <c r="B61" s="340"/>
      <c r="C61" s="335" t="s">
        <v>108</v>
      </c>
      <c r="D61" s="40" t="s">
        <v>287</v>
      </c>
      <c r="E61" s="34" t="s">
        <v>288</v>
      </c>
    </row>
    <row r="62" spans="1:5" x14ac:dyDescent="0.25">
      <c r="A62" s="335"/>
      <c r="B62" s="335"/>
      <c r="C62" s="335"/>
      <c r="D62" s="30" t="s">
        <v>289</v>
      </c>
      <c r="E62" s="30" t="s">
        <v>290</v>
      </c>
    </row>
    <row r="63" spans="1:5" x14ac:dyDescent="0.25">
      <c r="A63" s="335"/>
      <c r="B63" s="335"/>
      <c r="C63" s="335"/>
      <c r="D63" s="30" t="s">
        <v>291</v>
      </c>
      <c r="E63" s="30" t="s">
        <v>292</v>
      </c>
    </row>
    <row r="64" spans="1:5" x14ac:dyDescent="0.25">
      <c r="A64" s="335"/>
      <c r="B64" s="335"/>
      <c r="C64" s="335"/>
      <c r="D64" s="30" t="s">
        <v>293</v>
      </c>
      <c r="E64" s="30" t="s">
        <v>294</v>
      </c>
    </row>
    <row r="65" spans="1:5" x14ac:dyDescent="0.25">
      <c r="A65" s="335"/>
      <c r="B65" s="335"/>
      <c r="C65" s="335"/>
      <c r="D65" s="28"/>
      <c r="E65" s="30"/>
    </row>
    <row r="66" spans="1:5" ht="25.5" x14ac:dyDescent="0.25">
      <c r="A66" s="335"/>
      <c r="B66" s="340"/>
      <c r="C66" s="335"/>
      <c r="D66" s="31" t="s">
        <v>295</v>
      </c>
      <c r="E66" s="32" t="s">
        <v>296</v>
      </c>
    </row>
    <row r="67" spans="1:5" ht="12.75" customHeight="1" x14ac:dyDescent="0.25">
      <c r="A67" s="335" t="s">
        <v>203</v>
      </c>
      <c r="B67" s="340"/>
      <c r="C67" s="335" t="s">
        <v>109</v>
      </c>
      <c r="D67" s="28" t="s">
        <v>297</v>
      </c>
      <c r="E67" s="34" t="s">
        <v>298</v>
      </c>
    </row>
    <row r="68" spans="1:5" x14ac:dyDescent="0.25">
      <c r="A68" s="335"/>
      <c r="B68" s="335"/>
      <c r="C68" s="335"/>
      <c r="D68" s="28" t="s">
        <v>299</v>
      </c>
      <c r="E68" s="30" t="s">
        <v>300</v>
      </c>
    </row>
    <row r="69" spans="1:5" x14ac:dyDescent="0.25">
      <c r="A69" s="335"/>
      <c r="B69" s="340"/>
      <c r="C69" s="335"/>
      <c r="D69" s="31" t="s">
        <v>301</v>
      </c>
      <c r="E69" s="35" t="s">
        <v>302</v>
      </c>
    </row>
    <row r="70" spans="1:5" ht="26.25" customHeight="1" x14ac:dyDescent="0.25">
      <c r="A70" s="32" t="s">
        <v>203</v>
      </c>
      <c r="B70" s="340" t="s">
        <v>81</v>
      </c>
      <c r="C70" s="31" t="s">
        <v>56</v>
      </c>
      <c r="D70" s="31" t="s">
        <v>285</v>
      </c>
      <c r="E70" s="27" t="s">
        <v>286</v>
      </c>
    </row>
    <row r="71" spans="1:5" ht="12.75" customHeight="1" x14ac:dyDescent="0.25">
      <c r="A71" s="335" t="s">
        <v>203</v>
      </c>
      <c r="B71" s="340"/>
      <c r="C71" s="335" t="s">
        <v>108</v>
      </c>
      <c r="D71" s="40" t="s">
        <v>287</v>
      </c>
      <c r="E71" s="34" t="s">
        <v>288</v>
      </c>
    </row>
    <row r="72" spans="1:5" x14ac:dyDescent="0.25">
      <c r="A72" s="335"/>
      <c r="B72" s="335"/>
      <c r="C72" s="335"/>
      <c r="D72" s="30" t="s">
        <v>289</v>
      </c>
      <c r="E72" s="30" t="s">
        <v>290</v>
      </c>
    </row>
    <row r="73" spans="1:5" x14ac:dyDescent="0.25">
      <c r="A73" s="335"/>
      <c r="B73" s="335"/>
      <c r="C73" s="335"/>
      <c r="D73" s="30" t="s">
        <v>291</v>
      </c>
      <c r="E73" s="30" t="s">
        <v>292</v>
      </c>
    </row>
    <row r="74" spans="1:5" x14ac:dyDescent="0.25">
      <c r="A74" s="335"/>
      <c r="B74" s="335"/>
      <c r="C74" s="335"/>
      <c r="D74" s="30" t="s">
        <v>293</v>
      </c>
      <c r="E74" s="30" t="s">
        <v>294</v>
      </c>
    </row>
    <row r="75" spans="1:5" x14ac:dyDescent="0.25">
      <c r="A75" s="335"/>
      <c r="B75" s="335"/>
      <c r="C75" s="335"/>
      <c r="D75" s="28"/>
      <c r="E75" s="30"/>
    </row>
    <row r="76" spans="1:5" ht="25.5" x14ac:dyDescent="0.25">
      <c r="A76" s="335"/>
      <c r="B76" s="340"/>
      <c r="C76" s="335"/>
      <c r="D76" s="31" t="s">
        <v>295</v>
      </c>
      <c r="E76" s="32" t="s">
        <v>296</v>
      </c>
    </row>
    <row r="77" spans="1:5" ht="12.75" customHeight="1" x14ac:dyDescent="0.25">
      <c r="A77" s="335" t="s">
        <v>203</v>
      </c>
      <c r="B77" s="340"/>
      <c r="C77" s="335" t="s">
        <v>109</v>
      </c>
      <c r="D77" s="28" t="s">
        <v>297</v>
      </c>
      <c r="E77" s="34" t="s">
        <v>298</v>
      </c>
    </row>
    <row r="78" spans="1:5" x14ac:dyDescent="0.25">
      <c r="A78" s="335"/>
      <c r="B78" s="335"/>
      <c r="C78" s="335"/>
      <c r="D78" s="28" t="s">
        <v>299</v>
      </c>
      <c r="E78" s="30" t="s">
        <v>300</v>
      </c>
    </row>
    <row r="79" spans="1:5" x14ac:dyDescent="0.25">
      <c r="A79" s="335"/>
      <c r="B79" s="340"/>
      <c r="C79" s="335"/>
      <c r="D79" s="31" t="s">
        <v>301</v>
      </c>
      <c r="E79" s="35" t="s">
        <v>302</v>
      </c>
    </row>
    <row r="80" spans="1:5" ht="12.75" customHeight="1" x14ac:dyDescent="0.25">
      <c r="A80" s="335" t="s">
        <v>203</v>
      </c>
      <c r="B80" s="335" t="s">
        <v>305</v>
      </c>
      <c r="C80" s="335"/>
      <c r="D80" s="28" t="s">
        <v>306</v>
      </c>
      <c r="E80" s="34" t="s">
        <v>307</v>
      </c>
    </row>
    <row r="81" spans="1:5" x14ac:dyDescent="0.25">
      <c r="A81" s="335"/>
      <c r="B81" s="335"/>
      <c r="C81" s="335"/>
      <c r="D81" s="28" t="s">
        <v>308</v>
      </c>
      <c r="E81" s="30" t="s">
        <v>309</v>
      </c>
    </row>
    <row r="82" spans="1:5" x14ac:dyDescent="0.25">
      <c r="A82" s="335"/>
      <c r="B82" s="335"/>
      <c r="C82" s="335"/>
      <c r="D82" s="28" t="s">
        <v>310</v>
      </c>
      <c r="E82" s="30" t="s">
        <v>311</v>
      </c>
    </row>
    <row r="83" spans="1:5" x14ac:dyDescent="0.25">
      <c r="A83" s="335"/>
      <c r="B83" s="335"/>
      <c r="C83" s="335"/>
      <c r="D83" s="28" t="s">
        <v>312</v>
      </c>
      <c r="E83" s="30" t="s">
        <v>313</v>
      </c>
    </row>
    <row r="84" spans="1:5" x14ac:dyDescent="0.25">
      <c r="A84" s="335"/>
      <c r="B84" s="335"/>
      <c r="C84" s="335"/>
      <c r="D84" s="28" t="s">
        <v>314</v>
      </c>
      <c r="E84" s="30" t="s">
        <v>315</v>
      </c>
    </row>
    <row r="85" spans="1:5" x14ac:dyDescent="0.25">
      <c r="A85" s="335"/>
      <c r="B85" s="335"/>
      <c r="C85" s="335"/>
      <c r="D85" s="31" t="s">
        <v>316</v>
      </c>
      <c r="E85" s="35" t="s">
        <v>317</v>
      </c>
    </row>
    <row r="86" spans="1:5" ht="51.75" customHeight="1" x14ac:dyDescent="0.25">
      <c r="A86" s="32" t="s">
        <v>203</v>
      </c>
      <c r="B86" s="335" t="s">
        <v>74</v>
      </c>
      <c r="C86" s="335"/>
      <c r="D86" s="31" t="s">
        <v>318</v>
      </c>
      <c r="E86" s="27" t="s">
        <v>319</v>
      </c>
    </row>
    <row r="87" spans="1:5" ht="26.25" customHeight="1" x14ac:dyDescent="0.25">
      <c r="A87" s="32" t="s">
        <v>203</v>
      </c>
      <c r="B87" s="340" t="s">
        <v>83</v>
      </c>
      <c r="C87" s="31" t="s">
        <v>56</v>
      </c>
      <c r="D87" s="31" t="s">
        <v>285</v>
      </c>
      <c r="E87" s="27" t="s">
        <v>286</v>
      </c>
    </row>
    <row r="88" spans="1:5" ht="12.75" customHeight="1" x14ac:dyDescent="0.25">
      <c r="A88" s="335" t="s">
        <v>203</v>
      </c>
      <c r="B88" s="340"/>
      <c r="C88" s="335" t="s">
        <v>108</v>
      </c>
      <c r="D88" s="40" t="s">
        <v>287</v>
      </c>
      <c r="E88" s="34" t="s">
        <v>288</v>
      </c>
    </row>
    <row r="89" spans="1:5" x14ac:dyDescent="0.25">
      <c r="A89" s="335"/>
      <c r="B89" s="335"/>
      <c r="C89" s="335"/>
      <c r="D89" s="30" t="s">
        <v>289</v>
      </c>
      <c r="E89" s="30" t="s">
        <v>290</v>
      </c>
    </row>
    <row r="90" spans="1:5" x14ac:dyDescent="0.25">
      <c r="A90" s="335"/>
      <c r="B90" s="335"/>
      <c r="C90" s="335"/>
      <c r="D90" s="30" t="s">
        <v>291</v>
      </c>
      <c r="E90" s="30" t="s">
        <v>292</v>
      </c>
    </row>
    <row r="91" spans="1:5" x14ac:dyDescent="0.25">
      <c r="A91" s="335"/>
      <c r="B91" s="335"/>
      <c r="C91" s="335"/>
      <c r="D91" s="30" t="s">
        <v>293</v>
      </c>
      <c r="E91" s="30" t="s">
        <v>294</v>
      </c>
    </row>
    <row r="92" spans="1:5" x14ac:dyDescent="0.25">
      <c r="A92" s="335"/>
      <c r="B92" s="335"/>
      <c r="C92" s="335"/>
      <c r="D92" s="28"/>
      <c r="E92" s="30"/>
    </row>
    <row r="93" spans="1:5" ht="25.5" x14ac:dyDescent="0.25">
      <c r="A93" s="335"/>
      <c r="B93" s="340"/>
      <c r="C93" s="335"/>
      <c r="D93" s="31" t="s">
        <v>295</v>
      </c>
      <c r="E93" s="32" t="s">
        <v>296</v>
      </c>
    </row>
    <row r="94" spans="1:5" ht="12.75" customHeight="1" x14ac:dyDescent="0.25">
      <c r="A94" s="335" t="s">
        <v>203</v>
      </c>
      <c r="B94" s="340"/>
      <c r="C94" s="335" t="s">
        <v>109</v>
      </c>
      <c r="D94" s="28" t="s">
        <v>297</v>
      </c>
      <c r="E94" s="34" t="s">
        <v>298</v>
      </c>
    </row>
    <row r="95" spans="1:5" x14ac:dyDescent="0.25">
      <c r="A95" s="335"/>
      <c r="B95" s="335"/>
      <c r="C95" s="335"/>
      <c r="D95" s="28" t="s">
        <v>299</v>
      </c>
      <c r="E95" s="30" t="s">
        <v>300</v>
      </c>
    </row>
    <row r="96" spans="1:5" x14ac:dyDescent="0.25">
      <c r="A96" s="335"/>
      <c r="B96" s="340"/>
      <c r="C96" s="335"/>
      <c r="D96" s="31" t="s">
        <v>301</v>
      </c>
      <c r="E96" s="35" t="s">
        <v>302</v>
      </c>
    </row>
    <row r="97" spans="1:5" ht="26.25" customHeight="1" x14ac:dyDescent="0.25">
      <c r="A97" s="32" t="s">
        <v>203</v>
      </c>
      <c r="B97" s="340" t="s">
        <v>84</v>
      </c>
      <c r="C97" s="31" t="s">
        <v>56</v>
      </c>
      <c r="D97" s="31" t="s">
        <v>285</v>
      </c>
      <c r="E97" s="27" t="s">
        <v>286</v>
      </c>
    </row>
    <row r="98" spans="1:5" ht="12.75" customHeight="1" x14ac:dyDescent="0.25">
      <c r="A98" s="335" t="s">
        <v>203</v>
      </c>
      <c r="B98" s="340"/>
      <c r="C98" s="335" t="s">
        <v>108</v>
      </c>
      <c r="D98" s="40" t="s">
        <v>287</v>
      </c>
      <c r="E98" s="34" t="s">
        <v>288</v>
      </c>
    </row>
    <row r="99" spans="1:5" x14ac:dyDescent="0.25">
      <c r="A99" s="335"/>
      <c r="B99" s="335"/>
      <c r="C99" s="335"/>
      <c r="D99" s="30" t="s">
        <v>289</v>
      </c>
      <c r="E99" s="30" t="s">
        <v>290</v>
      </c>
    </row>
    <row r="100" spans="1:5" x14ac:dyDescent="0.25">
      <c r="A100" s="335"/>
      <c r="B100" s="335"/>
      <c r="C100" s="335"/>
      <c r="D100" s="30" t="s">
        <v>291</v>
      </c>
      <c r="E100" s="30" t="s">
        <v>292</v>
      </c>
    </row>
    <row r="101" spans="1:5" x14ac:dyDescent="0.25">
      <c r="A101" s="335"/>
      <c r="B101" s="335"/>
      <c r="C101" s="335"/>
      <c r="D101" s="30" t="s">
        <v>293</v>
      </c>
      <c r="E101" s="30" t="s">
        <v>294</v>
      </c>
    </row>
    <row r="102" spans="1:5" x14ac:dyDescent="0.25">
      <c r="A102" s="335"/>
      <c r="B102" s="335"/>
      <c r="C102" s="335"/>
      <c r="D102" s="28"/>
      <c r="E102" s="30"/>
    </row>
    <row r="103" spans="1:5" ht="25.5" x14ac:dyDescent="0.25">
      <c r="A103" s="335"/>
      <c r="B103" s="340"/>
      <c r="C103" s="335"/>
      <c r="D103" s="31" t="s">
        <v>295</v>
      </c>
      <c r="E103" s="32" t="s">
        <v>296</v>
      </c>
    </row>
    <row r="104" spans="1:5" ht="12.75" customHeight="1" x14ac:dyDescent="0.25">
      <c r="A104" s="335" t="s">
        <v>203</v>
      </c>
      <c r="B104" s="340"/>
      <c r="C104" s="335" t="s">
        <v>109</v>
      </c>
      <c r="D104" s="28" t="s">
        <v>297</v>
      </c>
      <c r="E104" s="34" t="s">
        <v>298</v>
      </c>
    </row>
    <row r="105" spans="1:5" x14ac:dyDescent="0.25">
      <c r="A105" s="335"/>
      <c r="B105" s="335"/>
      <c r="C105" s="335"/>
      <c r="D105" s="28" t="s">
        <v>299</v>
      </c>
      <c r="E105" s="30" t="s">
        <v>300</v>
      </c>
    </row>
    <row r="106" spans="1:5" x14ac:dyDescent="0.25">
      <c r="A106" s="335"/>
      <c r="B106" s="340"/>
      <c r="C106" s="335"/>
      <c r="D106" s="31" t="s">
        <v>301</v>
      </c>
      <c r="E106" s="35" t="s">
        <v>302</v>
      </c>
    </row>
    <row r="107" spans="1:5" ht="26.25" customHeight="1" x14ac:dyDescent="0.25">
      <c r="A107" s="32" t="s">
        <v>203</v>
      </c>
      <c r="B107" s="335" t="s">
        <v>320</v>
      </c>
      <c r="C107" s="335"/>
      <c r="D107" s="31" t="s">
        <v>321</v>
      </c>
      <c r="E107" s="27" t="s">
        <v>322</v>
      </c>
    </row>
    <row r="108" spans="1:5" ht="26.25" customHeight="1" x14ac:dyDescent="0.25">
      <c r="A108" s="32" t="s">
        <v>203</v>
      </c>
      <c r="B108" s="335" t="s">
        <v>323</v>
      </c>
      <c r="C108" s="335"/>
      <c r="D108" s="31" t="s">
        <v>324</v>
      </c>
      <c r="E108" s="27" t="s">
        <v>325</v>
      </c>
    </row>
    <row r="109" spans="1:5" ht="26.25" customHeight="1" x14ac:dyDescent="0.25">
      <c r="A109" s="32" t="s">
        <v>203</v>
      </c>
      <c r="B109" s="335" t="s">
        <v>326</v>
      </c>
      <c r="C109" s="335"/>
      <c r="D109" s="31" t="s">
        <v>327</v>
      </c>
      <c r="E109" s="27" t="s">
        <v>328</v>
      </c>
    </row>
    <row r="110" spans="1:5" ht="25.5" customHeight="1" x14ac:dyDescent="0.25">
      <c r="A110" s="335" t="s">
        <v>203</v>
      </c>
      <c r="B110" s="341" t="s">
        <v>51</v>
      </c>
      <c r="C110" s="341"/>
      <c r="D110" s="39" t="s">
        <v>329</v>
      </c>
      <c r="E110" s="29" t="s">
        <v>330</v>
      </c>
    </row>
    <row r="111" spans="1:5" x14ac:dyDescent="0.25">
      <c r="A111" s="335"/>
      <c r="B111" s="341"/>
      <c r="C111" s="341"/>
      <c r="D111" s="41"/>
      <c r="E111" s="30"/>
    </row>
    <row r="112" spans="1:5" x14ac:dyDescent="0.25">
      <c r="A112" s="335"/>
      <c r="B112" s="341"/>
      <c r="C112" s="341"/>
      <c r="D112" s="42" t="s">
        <v>331</v>
      </c>
      <c r="E112" s="30" t="s">
        <v>332</v>
      </c>
    </row>
    <row r="113" spans="1:1024" x14ac:dyDescent="0.25">
      <c r="A113" s="335"/>
      <c r="B113" s="341"/>
      <c r="C113" s="341"/>
      <c r="D113" s="42" t="s">
        <v>333</v>
      </c>
      <c r="E113" s="30" t="s">
        <v>334</v>
      </c>
    </row>
    <row r="114" spans="1:1024" x14ac:dyDescent="0.25">
      <c r="A114" s="335"/>
      <c r="B114" s="341"/>
      <c r="C114" s="341"/>
      <c r="D114" s="42" t="s">
        <v>335</v>
      </c>
      <c r="E114" s="30" t="s">
        <v>336</v>
      </c>
    </row>
    <row r="115" spans="1:1024" x14ac:dyDescent="0.25">
      <c r="A115" s="335"/>
      <c r="B115" s="341"/>
      <c r="C115" s="341"/>
      <c r="D115" s="43" t="s">
        <v>337</v>
      </c>
      <c r="E115" s="35" t="s">
        <v>338</v>
      </c>
    </row>
    <row r="116" spans="1:1024" x14ac:dyDescent="0.25">
      <c r="A116" s="27" t="s">
        <v>203</v>
      </c>
      <c r="B116" s="37" t="s">
        <v>64</v>
      </c>
      <c r="C116" s="37" t="s">
        <v>93</v>
      </c>
      <c r="D116" s="43" t="s">
        <v>339</v>
      </c>
      <c r="E116" s="35" t="s">
        <v>340</v>
      </c>
    </row>
    <row r="117" spans="1:1024" ht="28.15" customHeight="1" x14ac:dyDescent="0.25">
      <c r="A117" s="27" t="s">
        <v>203</v>
      </c>
      <c r="B117" s="37" t="s">
        <v>64</v>
      </c>
      <c r="C117" s="37" t="s">
        <v>94</v>
      </c>
      <c r="D117" s="43" t="s">
        <v>341</v>
      </c>
      <c r="E117" s="35" t="s">
        <v>342</v>
      </c>
    </row>
    <row r="118" spans="1:1024" ht="39" customHeight="1" x14ac:dyDescent="0.25">
      <c r="A118" s="44" t="s">
        <v>226</v>
      </c>
      <c r="B118" s="342" t="s">
        <v>62</v>
      </c>
      <c r="C118" s="342"/>
      <c r="D118" s="46" t="s">
        <v>343</v>
      </c>
      <c r="E118" s="45" t="s">
        <v>344</v>
      </c>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47"/>
      <c r="EO118" s="47"/>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E118" s="47"/>
      <c r="HF118" s="47"/>
      <c r="HG118" s="47"/>
      <c r="HH118" s="47"/>
      <c r="HI118" s="47"/>
      <c r="HJ118" s="47"/>
      <c r="HK118" s="47"/>
      <c r="HL118" s="47"/>
      <c r="HM118" s="47"/>
      <c r="HN118" s="47"/>
      <c r="HO118" s="47"/>
      <c r="HP118" s="47"/>
      <c r="HQ118" s="47"/>
      <c r="HR118" s="47"/>
      <c r="HS118" s="47"/>
      <c r="HT118" s="47"/>
      <c r="HU118" s="47"/>
      <c r="HV118" s="47"/>
      <c r="HW118" s="47"/>
      <c r="HX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4" t="s">
        <v>226</v>
      </c>
      <c r="IX118" s="342" t="s">
        <v>62</v>
      </c>
      <c r="IY118" s="342"/>
      <c r="IZ118" s="46" t="s">
        <v>343</v>
      </c>
      <c r="JA118" s="45" t="s">
        <v>344</v>
      </c>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A118" s="47"/>
      <c r="KB118" s="47"/>
      <c r="KC118" s="47"/>
      <c r="KD118" s="47"/>
      <c r="KE118" s="47"/>
      <c r="KF118" s="47"/>
      <c r="KG118" s="47"/>
      <c r="KH118" s="47"/>
      <c r="KI118" s="47"/>
      <c r="KJ118" s="47"/>
      <c r="KK118" s="47"/>
      <c r="KL118" s="47"/>
      <c r="KM118" s="47"/>
      <c r="KN118" s="47"/>
      <c r="KO118" s="47"/>
      <c r="KP118" s="47"/>
      <c r="KQ118" s="47"/>
      <c r="KR118" s="47"/>
      <c r="KS118" s="47"/>
      <c r="KT118" s="47"/>
      <c r="KU118" s="47"/>
      <c r="KV118" s="47"/>
      <c r="KW118" s="47"/>
      <c r="KX118" s="47"/>
      <c r="KY118" s="47"/>
      <c r="KZ118" s="47"/>
      <c r="LA118" s="47"/>
      <c r="LB118" s="47"/>
      <c r="LC118" s="47"/>
      <c r="LD118" s="47"/>
      <c r="LE118" s="47"/>
      <c r="LF118" s="47"/>
      <c r="LG118" s="47"/>
      <c r="LH118" s="47"/>
      <c r="LI118" s="47"/>
      <c r="LJ118" s="47"/>
      <c r="LK118" s="47"/>
      <c r="LL118" s="47"/>
      <c r="LM118" s="47"/>
      <c r="LN118" s="47"/>
      <c r="LO118" s="47"/>
      <c r="LP118" s="47"/>
      <c r="LQ118" s="47"/>
      <c r="LR118" s="47"/>
      <c r="LS118" s="47"/>
      <c r="LT118" s="47"/>
      <c r="LU118" s="47"/>
      <c r="LV118" s="47"/>
      <c r="LW118" s="47"/>
      <c r="LX118" s="47"/>
      <c r="LY118" s="47"/>
      <c r="LZ118" s="47"/>
      <c r="MA118" s="47"/>
      <c r="MB118" s="47"/>
      <c r="MC118" s="47"/>
      <c r="MD118" s="47"/>
      <c r="ME118" s="47"/>
      <c r="MF118" s="47"/>
      <c r="MG118" s="47"/>
      <c r="MH118" s="47"/>
      <c r="MI118" s="47"/>
      <c r="MJ118" s="47"/>
      <c r="MK118" s="47"/>
      <c r="ML118" s="47"/>
      <c r="MM118" s="47"/>
      <c r="MN118" s="47"/>
      <c r="MO118" s="47"/>
      <c r="MP118" s="47"/>
      <c r="MQ118" s="47"/>
      <c r="MR118" s="47"/>
      <c r="MS118" s="47"/>
      <c r="MT118" s="47"/>
      <c r="MU118" s="47"/>
      <c r="MV118" s="47"/>
      <c r="MW118" s="47"/>
      <c r="MX118" s="47"/>
      <c r="MY118" s="47"/>
      <c r="MZ118" s="47"/>
      <c r="NA118" s="47"/>
      <c r="NB118" s="47"/>
      <c r="NC118" s="47"/>
      <c r="ND118" s="47"/>
      <c r="NE118" s="47"/>
      <c r="NF118" s="47"/>
      <c r="NG118" s="47"/>
      <c r="NH118" s="47"/>
      <c r="NI118" s="47"/>
      <c r="NJ118" s="47"/>
      <c r="NK118" s="47"/>
      <c r="NL118" s="47"/>
      <c r="NM118" s="47"/>
      <c r="NN118" s="47"/>
      <c r="NO118" s="47"/>
      <c r="NP118" s="47"/>
      <c r="NQ118" s="47"/>
      <c r="NR118" s="47"/>
      <c r="NS118" s="47"/>
      <c r="NT118" s="47"/>
      <c r="NU118" s="47"/>
      <c r="NV118" s="47"/>
      <c r="NW118" s="47"/>
      <c r="NX118" s="47"/>
      <c r="NY118" s="47"/>
      <c r="NZ118" s="47"/>
      <c r="OA118" s="47"/>
      <c r="OB118" s="47"/>
      <c r="OC118" s="47"/>
      <c r="OD118" s="47"/>
      <c r="OE118" s="47"/>
      <c r="OF118" s="47"/>
      <c r="OG118" s="47"/>
      <c r="OH118" s="47"/>
      <c r="OI118" s="47"/>
      <c r="OJ118" s="47"/>
      <c r="OK118" s="47"/>
      <c r="OL118" s="47"/>
      <c r="OM118" s="47"/>
      <c r="ON118" s="47"/>
      <c r="OO118" s="47"/>
      <c r="OP118" s="47"/>
      <c r="OQ118" s="47"/>
      <c r="OR118" s="47"/>
      <c r="OS118" s="47"/>
      <c r="OT118" s="47"/>
      <c r="OU118" s="47"/>
      <c r="OV118" s="47"/>
      <c r="OW118" s="47"/>
      <c r="OX118" s="47"/>
      <c r="OY118" s="47"/>
      <c r="OZ118" s="47"/>
      <c r="PA118" s="47"/>
      <c r="PB118" s="47"/>
      <c r="PC118" s="47"/>
      <c r="PD118" s="47"/>
      <c r="PE118" s="47"/>
      <c r="PF118" s="47"/>
      <c r="PG118" s="47"/>
      <c r="PH118" s="47"/>
      <c r="PI118" s="47"/>
      <c r="PJ118" s="47"/>
      <c r="PK118" s="47"/>
      <c r="PL118" s="47"/>
      <c r="PM118" s="47"/>
      <c r="PN118" s="47"/>
      <c r="PO118" s="47"/>
      <c r="PP118" s="47"/>
      <c r="PQ118" s="47"/>
      <c r="PR118" s="47"/>
      <c r="PS118" s="47"/>
      <c r="PT118" s="47"/>
      <c r="PU118" s="47"/>
      <c r="PV118" s="47"/>
      <c r="PW118" s="47"/>
      <c r="PX118" s="47"/>
      <c r="PY118" s="47"/>
      <c r="PZ118" s="47"/>
      <c r="QA118" s="47"/>
      <c r="QB118" s="47"/>
      <c r="QC118" s="47"/>
      <c r="QD118" s="47"/>
      <c r="QE118" s="47"/>
      <c r="QF118" s="47"/>
      <c r="QG118" s="47"/>
      <c r="QH118" s="47"/>
      <c r="QI118" s="47"/>
      <c r="QJ118" s="47"/>
      <c r="QK118" s="47"/>
      <c r="QL118" s="47"/>
      <c r="QM118" s="47"/>
      <c r="QN118" s="47"/>
      <c r="QO118" s="47"/>
      <c r="QP118" s="47"/>
      <c r="QQ118" s="47"/>
      <c r="QR118" s="47"/>
      <c r="QS118" s="47"/>
      <c r="QT118" s="47"/>
      <c r="QU118" s="47"/>
      <c r="QV118" s="47"/>
      <c r="QW118" s="47"/>
      <c r="QX118" s="47"/>
      <c r="QY118" s="47"/>
      <c r="QZ118" s="47"/>
      <c r="RA118" s="47"/>
      <c r="RB118" s="47"/>
      <c r="RC118" s="47"/>
      <c r="RD118" s="47"/>
      <c r="RE118" s="47"/>
      <c r="RF118" s="47"/>
      <c r="RG118" s="47"/>
      <c r="RH118" s="47"/>
      <c r="RI118" s="47"/>
      <c r="RJ118" s="47"/>
      <c r="RK118" s="47"/>
      <c r="RL118" s="47"/>
      <c r="RM118" s="47"/>
      <c r="RN118" s="47"/>
      <c r="RO118" s="47"/>
      <c r="RP118" s="47"/>
      <c r="RQ118" s="47"/>
      <c r="RR118" s="47"/>
      <c r="RS118" s="47"/>
      <c r="RT118" s="47"/>
      <c r="RU118" s="47"/>
      <c r="RV118" s="47"/>
      <c r="RW118" s="47"/>
      <c r="RX118" s="47"/>
      <c r="RY118" s="47"/>
      <c r="RZ118" s="47"/>
      <c r="SA118" s="47"/>
      <c r="SB118" s="47"/>
      <c r="SC118" s="47"/>
      <c r="SD118" s="47"/>
      <c r="SE118" s="47"/>
      <c r="SF118" s="47"/>
      <c r="SG118" s="47"/>
      <c r="SH118" s="47"/>
      <c r="SI118" s="47"/>
      <c r="SJ118" s="47"/>
      <c r="SK118" s="47"/>
      <c r="SL118" s="47"/>
      <c r="SM118" s="47"/>
      <c r="SN118" s="47"/>
      <c r="SO118" s="47"/>
      <c r="SP118" s="47"/>
      <c r="SQ118" s="47"/>
      <c r="SR118" s="47"/>
      <c r="SS118" s="44" t="s">
        <v>226</v>
      </c>
      <c r="ST118" s="342" t="s">
        <v>62</v>
      </c>
      <c r="SU118" s="342"/>
      <c r="SV118" s="46" t="s">
        <v>343</v>
      </c>
      <c r="SW118" s="45" t="s">
        <v>344</v>
      </c>
      <c r="SX118" s="47"/>
      <c r="SY118" s="47"/>
      <c r="SZ118" s="47"/>
      <c r="TA118" s="47"/>
      <c r="TB118" s="47"/>
      <c r="TC118" s="47"/>
      <c r="TD118" s="47"/>
      <c r="TE118" s="47"/>
      <c r="TF118" s="47"/>
      <c r="TG118" s="47"/>
      <c r="TH118" s="47"/>
      <c r="TI118" s="47"/>
      <c r="TJ118" s="47"/>
      <c r="TK118" s="47"/>
      <c r="TL118" s="47"/>
      <c r="TM118" s="47"/>
      <c r="TN118" s="47"/>
      <c r="TO118" s="47"/>
      <c r="TP118" s="47"/>
      <c r="TQ118" s="47"/>
      <c r="TR118" s="47"/>
      <c r="TS118" s="47"/>
      <c r="TT118" s="47"/>
      <c r="TU118" s="47"/>
      <c r="TV118" s="47"/>
      <c r="TW118" s="47"/>
      <c r="TX118" s="47"/>
      <c r="TY118" s="47"/>
      <c r="TZ118" s="47"/>
      <c r="UA118" s="47"/>
      <c r="UB118" s="47"/>
      <c r="UC118" s="47"/>
      <c r="UD118" s="47"/>
      <c r="UE118" s="47"/>
      <c r="UF118" s="47"/>
      <c r="UG118" s="47"/>
      <c r="UH118" s="47"/>
      <c r="UI118" s="47"/>
      <c r="UJ118" s="47"/>
      <c r="UK118" s="47"/>
      <c r="UL118" s="47"/>
      <c r="UM118" s="47"/>
      <c r="UN118" s="47"/>
      <c r="UO118" s="47"/>
      <c r="UP118" s="47"/>
      <c r="UQ118" s="47"/>
      <c r="UR118" s="47"/>
      <c r="US118" s="47"/>
      <c r="UT118" s="47"/>
      <c r="UU118" s="47"/>
      <c r="UV118" s="47"/>
      <c r="UW118" s="47"/>
      <c r="UX118" s="47"/>
      <c r="UY118" s="47"/>
      <c r="UZ118" s="47"/>
      <c r="VA118" s="47"/>
      <c r="VB118" s="47"/>
      <c r="VC118" s="47"/>
      <c r="VD118" s="47"/>
      <c r="VE118" s="47"/>
      <c r="VF118" s="47"/>
      <c r="VG118" s="47"/>
      <c r="VH118" s="47"/>
      <c r="VI118" s="47"/>
      <c r="VJ118" s="47"/>
      <c r="VK118" s="47"/>
      <c r="VL118" s="47"/>
      <c r="VM118" s="47"/>
      <c r="VN118" s="47"/>
      <c r="VO118" s="47"/>
      <c r="VP118" s="47"/>
      <c r="VQ118" s="47"/>
      <c r="VR118" s="47"/>
      <c r="VS118" s="47"/>
      <c r="VT118" s="47"/>
      <c r="VU118" s="47"/>
      <c r="VV118" s="47"/>
      <c r="VW118" s="47"/>
      <c r="VX118" s="47"/>
      <c r="VY118" s="47"/>
      <c r="VZ118" s="47"/>
      <c r="WA118" s="47"/>
      <c r="WB118" s="47"/>
      <c r="WC118" s="47"/>
      <c r="WD118" s="47"/>
      <c r="WE118" s="47"/>
      <c r="WF118" s="47"/>
      <c r="WG118" s="47"/>
      <c r="WH118" s="47"/>
      <c r="WI118" s="47"/>
      <c r="WJ118" s="47"/>
      <c r="WK118" s="47"/>
      <c r="WL118" s="47"/>
      <c r="WM118" s="47"/>
      <c r="WN118" s="47"/>
      <c r="WO118" s="47"/>
      <c r="WP118" s="47"/>
      <c r="WQ118" s="47"/>
      <c r="WR118" s="47"/>
      <c r="WS118" s="47"/>
      <c r="WT118" s="47"/>
      <c r="WU118" s="47"/>
      <c r="WV118" s="47"/>
      <c r="WW118" s="47"/>
      <c r="WX118" s="47"/>
      <c r="WY118" s="47"/>
      <c r="WZ118" s="47"/>
      <c r="XA118" s="47"/>
      <c r="XB118" s="47"/>
      <c r="XC118" s="47"/>
      <c r="XD118" s="47"/>
      <c r="XE118" s="47"/>
      <c r="XF118" s="47"/>
      <c r="XG118" s="47"/>
      <c r="XH118" s="47"/>
      <c r="XI118" s="47"/>
      <c r="XJ118" s="47"/>
      <c r="XK118" s="47"/>
      <c r="XL118" s="47"/>
      <c r="XM118" s="47"/>
      <c r="XN118" s="47"/>
      <c r="XO118" s="47"/>
      <c r="XP118" s="47"/>
      <c r="XQ118" s="47"/>
      <c r="XR118" s="47"/>
      <c r="XS118" s="47"/>
      <c r="XT118" s="47"/>
      <c r="XU118" s="47"/>
      <c r="XV118" s="47"/>
      <c r="XW118" s="47"/>
      <c r="XX118" s="47"/>
      <c r="XY118" s="47"/>
      <c r="XZ118" s="47"/>
      <c r="YA118" s="47"/>
      <c r="YB118" s="47"/>
      <c r="YC118" s="47"/>
      <c r="YD118" s="47"/>
      <c r="YE118" s="47"/>
      <c r="YF118" s="47"/>
      <c r="YG118" s="47"/>
      <c r="YH118" s="47"/>
      <c r="YI118" s="47"/>
      <c r="YJ118" s="47"/>
      <c r="YK118" s="47"/>
      <c r="YL118" s="47"/>
      <c r="YM118" s="47"/>
      <c r="YN118" s="47"/>
      <c r="YO118" s="47"/>
      <c r="YP118" s="47"/>
      <c r="YQ118" s="47"/>
      <c r="YR118" s="47"/>
      <c r="YS118" s="47"/>
      <c r="YT118" s="47"/>
      <c r="YU118" s="47"/>
      <c r="YV118" s="47"/>
      <c r="YW118" s="47"/>
      <c r="YX118" s="47"/>
      <c r="YY118" s="47"/>
      <c r="YZ118" s="47"/>
      <c r="ZA118" s="47"/>
      <c r="ZB118" s="47"/>
      <c r="ZC118" s="47"/>
      <c r="ZD118" s="47"/>
      <c r="ZE118" s="47"/>
      <c r="ZF118" s="47"/>
      <c r="ZG118" s="47"/>
      <c r="ZH118" s="47"/>
      <c r="ZI118" s="47"/>
      <c r="ZJ118" s="47"/>
      <c r="ZK118" s="47"/>
      <c r="ZL118" s="47"/>
      <c r="ZM118" s="47"/>
      <c r="ZN118" s="47"/>
      <c r="ZO118" s="47"/>
      <c r="ZP118" s="47"/>
      <c r="ZQ118" s="47"/>
      <c r="ZR118" s="47"/>
      <c r="ZS118" s="47"/>
      <c r="ZT118" s="47"/>
      <c r="ZU118" s="47"/>
      <c r="ZV118" s="47"/>
      <c r="ZW118" s="47"/>
      <c r="ZX118" s="47"/>
      <c r="ZY118" s="47"/>
      <c r="ZZ118" s="47"/>
      <c r="AAA118" s="47"/>
      <c r="AAB118" s="47"/>
      <c r="AAC118" s="47"/>
      <c r="AAD118" s="47"/>
      <c r="AAE118" s="47"/>
      <c r="AAF118" s="47"/>
      <c r="AAG118" s="47"/>
      <c r="AAH118" s="47"/>
      <c r="AAI118" s="47"/>
      <c r="AAJ118" s="47"/>
      <c r="AAK118" s="47"/>
      <c r="AAL118" s="47"/>
      <c r="AAM118" s="47"/>
      <c r="AAN118" s="47"/>
      <c r="AAO118" s="47"/>
      <c r="AAP118" s="47"/>
      <c r="AAQ118" s="47"/>
      <c r="AAR118" s="47"/>
      <c r="AAS118" s="47"/>
      <c r="AAT118" s="47"/>
      <c r="AAU118" s="47"/>
      <c r="AAV118" s="47"/>
      <c r="AAW118" s="47"/>
      <c r="AAX118" s="47"/>
      <c r="AAY118" s="47"/>
      <c r="AAZ118" s="47"/>
      <c r="ABA118" s="47"/>
      <c r="ABB118" s="47"/>
      <c r="ABC118" s="47"/>
      <c r="ABD118" s="47"/>
      <c r="ABE118" s="47"/>
      <c r="ABF118" s="47"/>
      <c r="ABG118" s="47"/>
      <c r="ABH118" s="47"/>
      <c r="ABI118" s="47"/>
      <c r="ABJ118" s="47"/>
      <c r="ABK118" s="47"/>
      <c r="ABL118" s="47"/>
      <c r="ABM118" s="47"/>
      <c r="ABN118" s="47"/>
      <c r="ABO118" s="47"/>
      <c r="ABP118" s="47"/>
      <c r="ABQ118" s="47"/>
      <c r="ABR118" s="47"/>
      <c r="ABS118" s="47"/>
      <c r="ABT118" s="47"/>
      <c r="ABU118" s="47"/>
      <c r="ABV118" s="47"/>
      <c r="ABW118" s="47"/>
      <c r="ABX118" s="47"/>
      <c r="ABY118" s="47"/>
      <c r="ABZ118" s="47"/>
      <c r="ACA118" s="47"/>
      <c r="ACB118" s="47"/>
      <c r="ACC118" s="47"/>
      <c r="ACD118" s="47"/>
      <c r="ACE118" s="47"/>
      <c r="ACF118" s="47"/>
      <c r="ACG118" s="47"/>
      <c r="ACH118" s="47"/>
      <c r="ACI118" s="47"/>
      <c r="ACJ118" s="47"/>
      <c r="ACK118" s="47"/>
      <c r="ACL118" s="47"/>
      <c r="ACM118" s="47"/>
      <c r="ACN118" s="47"/>
      <c r="ACO118" s="44" t="s">
        <v>226</v>
      </c>
      <c r="ACP118" s="342" t="s">
        <v>62</v>
      </c>
      <c r="ACQ118" s="342"/>
      <c r="ACR118" s="46" t="s">
        <v>343</v>
      </c>
      <c r="ACS118" s="45" t="s">
        <v>344</v>
      </c>
      <c r="ACT118" s="47"/>
      <c r="ACU118" s="47"/>
      <c r="ACV118" s="47"/>
      <c r="ACW118" s="47"/>
      <c r="ACX118" s="47"/>
      <c r="ACY118" s="47"/>
      <c r="ACZ118" s="47"/>
      <c r="ADA118" s="47"/>
      <c r="ADB118" s="47"/>
      <c r="ADC118" s="47"/>
      <c r="ADD118" s="47"/>
      <c r="ADE118" s="47"/>
      <c r="ADF118" s="47"/>
      <c r="ADG118" s="47"/>
      <c r="ADH118" s="47"/>
      <c r="ADI118" s="47"/>
      <c r="ADJ118" s="47"/>
      <c r="ADK118" s="47"/>
      <c r="ADL118" s="47"/>
      <c r="ADM118" s="47"/>
      <c r="ADN118" s="47"/>
      <c r="ADO118" s="47"/>
      <c r="ADP118" s="47"/>
      <c r="ADQ118" s="47"/>
      <c r="ADR118" s="47"/>
      <c r="ADS118" s="47"/>
      <c r="ADT118" s="47"/>
      <c r="ADU118" s="47"/>
      <c r="ADV118" s="47"/>
      <c r="ADW118" s="47"/>
      <c r="ADX118" s="47"/>
      <c r="ADY118" s="47"/>
      <c r="ADZ118" s="47"/>
      <c r="AEA118" s="47"/>
      <c r="AEB118" s="47"/>
      <c r="AEC118" s="47"/>
      <c r="AED118" s="47"/>
      <c r="AEE118" s="47"/>
      <c r="AEF118" s="47"/>
      <c r="AEG118" s="47"/>
      <c r="AEH118" s="47"/>
      <c r="AEI118" s="47"/>
      <c r="AEJ118" s="47"/>
      <c r="AEK118" s="47"/>
      <c r="AEL118" s="47"/>
      <c r="AEM118" s="47"/>
      <c r="AEN118" s="47"/>
      <c r="AEO118" s="47"/>
      <c r="AEP118" s="47"/>
      <c r="AEQ118" s="47"/>
      <c r="AER118" s="47"/>
      <c r="AES118" s="47"/>
      <c r="AET118" s="47"/>
      <c r="AEU118" s="47"/>
      <c r="AEV118" s="47"/>
      <c r="AEW118" s="47"/>
      <c r="AEX118" s="47"/>
      <c r="AEY118" s="47"/>
      <c r="AEZ118" s="47"/>
      <c r="AFA118" s="47"/>
      <c r="AFB118" s="47"/>
      <c r="AFC118" s="47"/>
      <c r="AFD118" s="47"/>
      <c r="AFE118" s="47"/>
      <c r="AFF118" s="47"/>
      <c r="AFG118" s="47"/>
      <c r="AFH118" s="47"/>
      <c r="AFI118" s="47"/>
      <c r="AFJ118" s="47"/>
      <c r="AFK118" s="47"/>
      <c r="AFL118" s="47"/>
      <c r="AFM118" s="47"/>
      <c r="AFN118" s="47"/>
      <c r="AFO118" s="47"/>
      <c r="AFP118" s="47"/>
      <c r="AFQ118" s="47"/>
      <c r="AFR118" s="47"/>
      <c r="AFS118" s="47"/>
      <c r="AFT118" s="47"/>
      <c r="AFU118" s="47"/>
      <c r="AFV118" s="47"/>
      <c r="AFW118" s="47"/>
      <c r="AFX118" s="47"/>
      <c r="AFY118" s="47"/>
      <c r="AFZ118" s="47"/>
      <c r="AGA118" s="47"/>
      <c r="AGB118" s="47"/>
      <c r="AGC118" s="47"/>
      <c r="AGD118" s="47"/>
      <c r="AGE118" s="47"/>
      <c r="AGF118" s="47"/>
      <c r="AGG118" s="47"/>
      <c r="AGH118" s="47"/>
      <c r="AGI118" s="47"/>
      <c r="AGJ118" s="47"/>
      <c r="AGK118" s="47"/>
      <c r="AGL118" s="47"/>
      <c r="AGM118" s="47"/>
      <c r="AGN118" s="47"/>
      <c r="AGO118" s="47"/>
      <c r="AGP118" s="47"/>
      <c r="AGQ118" s="47"/>
      <c r="AGR118" s="47"/>
      <c r="AGS118" s="47"/>
      <c r="AGT118" s="47"/>
      <c r="AGU118" s="47"/>
      <c r="AGV118" s="47"/>
      <c r="AGW118" s="47"/>
      <c r="AGX118" s="47"/>
      <c r="AGY118" s="47"/>
      <c r="AGZ118" s="47"/>
      <c r="AHA118" s="47"/>
      <c r="AHB118" s="47"/>
      <c r="AHC118" s="47"/>
      <c r="AHD118" s="47"/>
      <c r="AHE118" s="47"/>
      <c r="AHF118" s="47"/>
      <c r="AHG118" s="47"/>
      <c r="AHH118" s="47"/>
      <c r="AHI118" s="47"/>
      <c r="AHJ118" s="47"/>
      <c r="AHK118" s="47"/>
      <c r="AHL118" s="47"/>
      <c r="AHM118" s="47"/>
      <c r="AHN118" s="47"/>
      <c r="AHO118" s="47"/>
      <c r="AHP118" s="47"/>
      <c r="AHQ118" s="47"/>
      <c r="AHR118" s="47"/>
      <c r="AHS118" s="47"/>
      <c r="AHT118" s="47"/>
      <c r="AHU118" s="47"/>
      <c r="AHV118" s="47"/>
      <c r="AHW118" s="47"/>
      <c r="AHX118" s="47"/>
      <c r="AHY118" s="47"/>
      <c r="AHZ118" s="47"/>
      <c r="AIA118" s="47"/>
      <c r="AIB118" s="47"/>
      <c r="AIC118" s="47"/>
      <c r="AID118" s="47"/>
      <c r="AIE118" s="47"/>
      <c r="AIF118" s="47"/>
      <c r="AIG118" s="47"/>
      <c r="AIH118" s="47"/>
      <c r="AII118" s="47"/>
      <c r="AIJ118" s="47"/>
      <c r="AIK118" s="47"/>
      <c r="AIL118" s="47"/>
      <c r="AIM118" s="47"/>
      <c r="AIN118" s="47"/>
      <c r="AIO118" s="47"/>
      <c r="AIP118" s="47"/>
      <c r="AIQ118" s="47"/>
      <c r="AIR118" s="47"/>
      <c r="AIS118" s="47"/>
      <c r="AIT118" s="47"/>
      <c r="AIU118" s="47"/>
      <c r="AIV118" s="47"/>
      <c r="AIW118" s="47"/>
      <c r="AIX118" s="47"/>
      <c r="AIY118" s="47"/>
      <c r="AIZ118" s="47"/>
      <c r="AJA118" s="47"/>
      <c r="AJB118" s="47"/>
      <c r="AJC118" s="47"/>
      <c r="AJD118" s="47"/>
      <c r="AJE118" s="47"/>
      <c r="AJF118" s="47"/>
      <c r="AJG118" s="47"/>
      <c r="AJH118" s="47"/>
      <c r="AJI118" s="47"/>
      <c r="AJJ118" s="47"/>
      <c r="AJK118" s="47"/>
      <c r="AJL118" s="47"/>
      <c r="AJM118" s="47"/>
      <c r="AJN118" s="47"/>
      <c r="AJO118" s="47"/>
      <c r="AJP118" s="47"/>
      <c r="AJQ118" s="47"/>
      <c r="AJR118" s="47"/>
      <c r="AJS118" s="47"/>
      <c r="AJT118" s="47"/>
      <c r="AJU118" s="47"/>
      <c r="AJV118" s="47"/>
      <c r="AJW118" s="47"/>
      <c r="AJX118" s="47"/>
      <c r="AJY118" s="47"/>
      <c r="AJZ118" s="47"/>
      <c r="AKA118" s="47"/>
      <c r="AKB118" s="47"/>
      <c r="AKC118" s="47"/>
      <c r="AKD118" s="47"/>
      <c r="AKE118" s="47"/>
      <c r="AKF118" s="47"/>
      <c r="AKG118" s="47"/>
      <c r="AKH118" s="47"/>
      <c r="AKI118" s="47"/>
      <c r="AKJ118" s="47"/>
      <c r="AKK118" s="47"/>
      <c r="AKL118" s="47"/>
      <c r="AKM118" s="47"/>
      <c r="AKN118" s="47"/>
      <c r="AKO118" s="47"/>
      <c r="AKP118" s="47"/>
      <c r="AKQ118" s="47"/>
      <c r="AKR118" s="47"/>
      <c r="AKS118" s="47"/>
      <c r="AKT118" s="47"/>
      <c r="AKU118" s="47"/>
      <c r="AKV118" s="47"/>
      <c r="AKW118" s="47"/>
      <c r="AKX118" s="47"/>
      <c r="AKY118" s="47"/>
      <c r="AKZ118" s="47"/>
      <c r="ALA118" s="47"/>
      <c r="ALB118" s="47"/>
      <c r="ALC118" s="47"/>
      <c r="ALD118" s="47"/>
      <c r="ALE118" s="47"/>
      <c r="ALF118" s="47"/>
      <c r="ALG118" s="47"/>
      <c r="ALH118" s="47"/>
      <c r="ALI118" s="47"/>
      <c r="ALJ118" s="47"/>
      <c r="ALK118" s="47"/>
      <c r="ALL118" s="47"/>
      <c r="ALM118" s="47"/>
      <c r="ALN118" s="47"/>
      <c r="ALO118" s="47"/>
      <c r="ALP118" s="47"/>
      <c r="ALQ118" s="47"/>
      <c r="ALR118" s="47"/>
      <c r="ALS118" s="47"/>
      <c r="ALT118" s="47"/>
      <c r="ALU118" s="47"/>
      <c r="ALV118" s="47"/>
      <c r="ALW118" s="47"/>
      <c r="ALX118" s="47"/>
      <c r="ALY118" s="47"/>
      <c r="ALZ118" s="47"/>
      <c r="AMA118" s="47"/>
      <c r="AMB118" s="47"/>
      <c r="AMC118" s="47"/>
      <c r="AMD118" s="47"/>
      <c r="AME118" s="47"/>
      <c r="AMF118" s="47"/>
      <c r="AMG118" s="47"/>
      <c r="AMH118" s="47"/>
      <c r="AMI118" s="47"/>
      <c r="AMJ118" s="47"/>
    </row>
    <row r="119" spans="1:1024" ht="39" customHeight="1" x14ac:dyDescent="0.25">
      <c r="A119" s="32" t="s">
        <v>203</v>
      </c>
      <c r="B119" s="335" t="s">
        <v>345</v>
      </c>
      <c r="C119" s="335"/>
      <c r="D119" s="31" t="s">
        <v>346</v>
      </c>
      <c r="E119" s="27" t="s">
        <v>347</v>
      </c>
    </row>
    <row r="120" spans="1:1024" ht="13.5" customHeight="1" x14ac:dyDescent="0.25">
      <c r="A120" s="32" t="s">
        <v>203</v>
      </c>
      <c r="B120" s="335" t="s">
        <v>348</v>
      </c>
      <c r="C120" s="31" t="s">
        <v>101</v>
      </c>
      <c r="D120" s="31" t="s">
        <v>349</v>
      </c>
      <c r="E120" s="33" t="s">
        <v>350</v>
      </c>
    </row>
    <row r="121" spans="1:1024" x14ac:dyDescent="0.25">
      <c r="A121" s="32" t="s">
        <v>203</v>
      </c>
      <c r="B121" s="335"/>
      <c r="C121" s="31" t="s">
        <v>102</v>
      </c>
      <c r="D121" s="31" t="s">
        <v>351</v>
      </c>
      <c r="E121" s="33" t="s">
        <v>352</v>
      </c>
    </row>
    <row r="122" spans="1:1024" ht="13.5" customHeight="1" x14ac:dyDescent="0.25">
      <c r="A122" s="32" t="s">
        <v>203</v>
      </c>
      <c r="B122" s="335" t="s">
        <v>353</v>
      </c>
      <c r="C122" s="335"/>
      <c r="D122" s="31" t="s">
        <v>354</v>
      </c>
      <c r="E122" s="33" t="s">
        <v>355</v>
      </c>
    </row>
    <row r="123" spans="1:1024" ht="77.25" customHeight="1" x14ac:dyDescent="0.25">
      <c r="A123" s="32" t="s">
        <v>203</v>
      </c>
      <c r="B123" s="335" t="s">
        <v>72</v>
      </c>
      <c r="C123" s="335"/>
      <c r="D123" s="31" t="s">
        <v>356</v>
      </c>
      <c r="E123" s="27" t="s">
        <v>357</v>
      </c>
    </row>
    <row r="124" spans="1:1024" ht="39" customHeight="1" x14ac:dyDescent="0.25">
      <c r="A124" s="27" t="s">
        <v>203</v>
      </c>
      <c r="B124" s="336" t="s">
        <v>57</v>
      </c>
      <c r="C124" s="336"/>
      <c r="D124" s="27" t="s">
        <v>358</v>
      </c>
      <c r="E124" s="29" t="s">
        <v>359</v>
      </c>
    </row>
    <row r="125" spans="1:1024" ht="26.25" customHeight="1" x14ac:dyDescent="0.25">
      <c r="A125" s="32" t="s">
        <v>203</v>
      </c>
      <c r="B125" s="335" t="s">
        <v>56</v>
      </c>
      <c r="C125" s="335"/>
      <c r="D125" s="27" t="s">
        <v>360</v>
      </c>
      <c r="E125" s="27" t="s">
        <v>361</v>
      </c>
    </row>
    <row r="126" spans="1:1024" ht="26.25" customHeight="1" x14ac:dyDescent="0.25">
      <c r="A126" s="32" t="s">
        <v>203</v>
      </c>
      <c r="B126" s="335" t="s">
        <v>54</v>
      </c>
      <c r="C126" s="335"/>
      <c r="D126" s="27" t="s">
        <v>362</v>
      </c>
      <c r="E126" s="27" t="s">
        <v>363</v>
      </c>
    </row>
    <row r="127" spans="1:1024" ht="26.25" customHeight="1" x14ac:dyDescent="0.25">
      <c r="A127" s="32" t="s">
        <v>203</v>
      </c>
      <c r="B127" s="335" t="s">
        <v>55</v>
      </c>
      <c r="C127" s="335"/>
      <c r="D127" s="27" t="s">
        <v>364</v>
      </c>
      <c r="E127" s="27" t="s">
        <v>365</v>
      </c>
    </row>
    <row r="128" spans="1:1024" ht="25.5" customHeight="1" x14ac:dyDescent="0.25">
      <c r="A128" s="335" t="s">
        <v>203</v>
      </c>
      <c r="B128" s="335" t="s">
        <v>53</v>
      </c>
      <c r="C128" s="335"/>
      <c r="D128" s="28" t="s">
        <v>366</v>
      </c>
      <c r="E128" s="48" t="s">
        <v>367</v>
      </c>
    </row>
    <row r="129" spans="1:5" x14ac:dyDescent="0.25">
      <c r="A129" s="335"/>
      <c r="B129" s="335"/>
      <c r="C129" s="335"/>
      <c r="D129" s="28"/>
      <c r="E129" s="30"/>
    </row>
    <row r="130" spans="1:5" x14ac:dyDescent="0.25">
      <c r="A130" s="335"/>
      <c r="B130" s="335"/>
      <c r="C130" s="335"/>
      <c r="D130" s="28" t="s">
        <v>368</v>
      </c>
      <c r="E130" s="30" t="s">
        <v>369</v>
      </c>
    </row>
    <row r="131" spans="1:5" x14ac:dyDescent="0.25">
      <c r="A131" s="335"/>
      <c r="B131" s="335"/>
      <c r="C131" s="335"/>
      <c r="D131" s="28" t="s">
        <v>370</v>
      </c>
      <c r="E131" s="30" t="s">
        <v>371</v>
      </c>
    </row>
    <row r="132" spans="1:5" x14ac:dyDescent="0.25">
      <c r="A132" s="335"/>
      <c r="B132" s="335"/>
      <c r="C132" s="335"/>
      <c r="D132" s="28" t="s">
        <v>372</v>
      </c>
      <c r="E132" s="30" t="s">
        <v>373</v>
      </c>
    </row>
    <row r="133" spans="1:5" x14ac:dyDescent="0.25">
      <c r="A133" s="335"/>
      <c r="B133" s="335"/>
      <c r="C133" s="335"/>
      <c r="D133" s="31" t="s">
        <v>374</v>
      </c>
      <c r="E133" s="35" t="s">
        <v>375</v>
      </c>
    </row>
    <row r="134" spans="1:5" ht="13.5" customHeight="1" x14ac:dyDescent="0.25">
      <c r="A134" s="32" t="s">
        <v>226</v>
      </c>
      <c r="B134" s="335" t="s">
        <v>89</v>
      </c>
      <c r="C134" s="335"/>
      <c r="D134" s="31" t="s">
        <v>376</v>
      </c>
      <c r="E134" s="33" t="s">
        <v>377</v>
      </c>
    </row>
    <row r="135" spans="1:5" ht="13.5" customHeight="1" x14ac:dyDescent="0.25">
      <c r="A135" s="32" t="s">
        <v>203</v>
      </c>
      <c r="B135" s="335" t="s">
        <v>66</v>
      </c>
      <c r="C135" s="335"/>
      <c r="D135" s="31" t="s">
        <v>378</v>
      </c>
      <c r="E135" s="33" t="s">
        <v>379</v>
      </c>
    </row>
    <row r="136" spans="1:5" ht="39" customHeight="1" x14ac:dyDescent="0.25">
      <c r="A136" s="32" t="s">
        <v>203</v>
      </c>
      <c r="B136" s="335" t="s">
        <v>380</v>
      </c>
      <c r="C136" s="335"/>
      <c r="D136" s="31" t="s">
        <v>381</v>
      </c>
      <c r="E136" s="27" t="s">
        <v>382</v>
      </c>
    </row>
    <row r="137" spans="1:5" ht="26.25" customHeight="1" x14ac:dyDescent="0.25">
      <c r="A137" s="32" t="s">
        <v>226</v>
      </c>
      <c r="B137" s="335" t="s">
        <v>88</v>
      </c>
      <c r="C137" s="335"/>
      <c r="D137" s="31" t="s">
        <v>383</v>
      </c>
      <c r="E137" s="27" t="s">
        <v>384</v>
      </c>
    </row>
    <row r="138" spans="1:5" ht="13.5" customHeight="1" x14ac:dyDescent="0.25">
      <c r="A138" s="32" t="s">
        <v>226</v>
      </c>
      <c r="B138" s="335" t="s">
        <v>58</v>
      </c>
      <c r="C138" s="335"/>
      <c r="D138" s="31" t="s">
        <v>385</v>
      </c>
      <c r="E138" s="27" t="s">
        <v>386</v>
      </c>
    </row>
    <row r="140" spans="1:5" ht="118.5" customHeight="1" x14ac:dyDescent="0.25">
      <c r="A140" s="336" t="s">
        <v>387</v>
      </c>
      <c r="B140" s="336"/>
      <c r="C140" s="336"/>
      <c r="D140" s="336"/>
      <c r="E140" s="27" t="s">
        <v>388</v>
      </c>
    </row>
    <row r="142" spans="1:5" x14ac:dyDescent="0.25">
      <c r="A142" s="23" t="s">
        <v>389</v>
      </c>
    </row>
  </sheetData>
  <mergeCells count="72">
    <mergeCell ref="B135:C135"/>
    <mergeCell ref="B136:C136"/>
    <mergeCell ref="B137:C137"/>
    <mergeCell ref="B138:C138"/>
    <mergeCell ref="A140:D140"/>
    <mergeCell ref="B126:C126"/>
    <mergeCell ref="B127:C127"/>
    <mergeCell ref="A128:A133"/>
    <mergeCell ref="B128:C133"/>
    <mergeCell ref="B134:C134"/>
    <mergeCell ref="B120:B121"/>
    <mergeCell ref="B122:C122"/>
    <mergeCell ref="B123:C123"/>
    <mergeCell ref="B124:C124"/>
    <mergeCell ref="B125:C125"/>
    <mergeCell ref="B118:C118"/>
    <mergeCell ref="IX118:IY118"/>
    <mergeCell ref="ST118:SU118"/>
    <mergeCell ref="ACP118:ACQ118"/>
    <mergeCell ref="B119:C119"/>
    <mergeCell ref="B107:C107"/>
    <mergeCell ref="B108:C108"/>
    <mergeCell ref="B109:C109"/>
    <mergeCell ref="A110:A115"/>
    <mergeCell ref="B110:C115"/>
    <mergeCell ref="B97:B106"/>
    <mergeCell ref="A98:A103"/>
    <mergeCell ref="C98:C103"/>
    <mergeCell ref="A104:A106"/>
    <mergeCell ref="C104:C106"/>
    <mergeCell ref="A80:A85"/>
    <mergeCell ref="B80:C85"/>
    <mergeCell ref="B86:C86"/>
    <mergeCell ref="B87:B96"/>
    <mergeCell ref="A88:A93"/>
    <mergeCell ref="C88:C93"/>
    <mergeCell ref="A94:A96"/>
    <mergeCell ref="C94:C96"/>
    <mergeCell ref="B70:B79"/>
    <mergeCell ref="A71:A76"/>
    <mergeCell ref="C71:C76"/>
    <mergeCell ref="A77:A79"/>
    <mergeCell ref="C77:C79"/>
    <mergeCell ref="B59:C59"/>
    <mergeCell ref="B60:B69"/>
    <mergeCell ref="A61:A66"/>
    <mergeCell ref="C61:C66"/>
    <mergeCell ref="A67:A69"/>
    <mergeCell ref="C67:C69"/>
    <mergeCell ref="A40:A44"/>
    <mergeCell ref="B40:C44"/>
    <mergeCell ref="B45:C45"/>
    <mergeCell ref="B49:B58"/>
    <mergeCell ref="A50:A55"/>
    <mergeCell ref="C50:C55"/>
    <mergeCell ref="A56:A58"/>
    <mergeCell ref="C56:C58"/>
    <mergeCell ref="A23:A36"/>
    <mergeCell ref="B23:C36"/>
    <mergeCell ref="B37:C37"/>
    <mergeCell ref="B38:C38"/>
    <mergeCell ref="B39:C39"/>
    <mergeCell ref="B18:C18"/>
    <mergeCell ref="B19:C19"/>
    <mergeCell ref="B20:C20"/>
    <mergeCell ref="B21:C21"/>
    <mergeCell ref="B22:C22"/>
    <mergeCell ref="B4:C4"/>
    <mergeCell ref="A5:A11"/>
    <mergeCell ref="B5:C11"/>
    <mergeCell ref="B12:B16"/>
    <mergeCell ref="B17:C17"/>
  </mergeCells>
  <pageMargins left="0.7" right="0.7" top="0.75" bottom="0.75" header="0.511811023622047" footer="0.511811023622047"/>
  <pageSetup paperSize="8" fitToHeight="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6"/>
  <sheetViews>
    <sheetView zoomScale="75" zoomScaleNormal="75" workbookViewId="0">
      <selection activeCell="F4" sqref="F4"/>
    </sheetView>
  </sheetViews>
  <sheetFormatPr defaultColWidth="8.85546875" defaultRowHeight="15" x14ac:dyDescent="0.25"/>
  <cols>
    <col min="1" max="1" width="9.140625" customWidth="1"/>
    <col min="2" max="2" width="12.85546875" customWidth="1"/>
    <col min="3" max="3" width="12.7109375" customWidth="1"/>
    <col min="4" max="4" width="13.140625" customWidth="1"/>
    <col min="5" max="5" width="10.140625" customWidth="1"/>
    <col min="6" max="6" width="19.140625" customWidth="1"/>
    <col min="7" max="7" width="21.140625" customWidth="1"/>
  </cols>
  <sheetData>
    <row r="1" spans="1:7" x14ac:dyDescent="0.25">
      <c r="A1" s="49" t="s">
        <v>390</v>
      </c>
      <c r="B1" s="49" t="s">
        <v>96</v>
      </c>
      <c r="C1" s="49" t="s">
        <v>391</v>
      </c>
      <c r="D1" s="49" t="s">
        <v>392</v>
      </c>
      <c r="E1" s="49" t="s">
        <v>393</v>
      </c>
      <c r="F1" s="49" t="s">
        <v>394</v>
      </c>
      <c r="G1" s="49" t="s">
        <v>52</v>
      </c>
    </row>
    <row r="2" spans="1:7" x14ac:dyDescent="0.25">
      <c r="A2" s="13" t="s">
        <v>395</v>
      </c>
      <c r="B2" s="6" t="s">
        <v>111</v>
      </c>
      <c r="C2" s="13" t="s">
        <v>173</v>
      </c>
      <c r="D2" s="13" t="s">
        <v>396</v>
      </c>
      <c r="E2" s="13" t="s">
        <v>110</v>
      </c>
      <c r="F2" s="1" t="s">
        <v>194</v>
      </c>
      <c r="G2" s="6" t="s">
        <v>185</v>
      </c>
    </row>
    <row r="3" spans="1:7" x14ac:dyDescent="0.25">
      <c r="A3" s="13" t="s">
        <v>397</v>
      </c>
      <c r="B3" s="6" t="s">
        <v>114</v>
      </c>
      <c r="C3" s="13" t="s">
        <v>112</v>
      </c>
      <c r="D3" s="13" t="s">
        <v>398</v>
      </c>
      <c r="E3" s="13" t="s">
        <v>115</v>
      </c>
      <c r="F3" s="1" t="s">
        <v>197</v>
      </c>
      <c r="G3" s="6" t="s">
        <v>181</v>
      </c>
    </row>
    <row r="4" spans="1:7" x14ac:dyDescent="0.25">
      <c r="A4" s="13" t="s">
        <v>399</v>
      </c>
      <c r="B4" s="6" t="s">
        <v>117</v>
      </c>
      <c r="C4" s="13" t="s">
        <v>116</v>
      </c>
      <c r="D4" s="13" t="s">
        <v>113</v>
      </c>
      <c r="E4" s="13"/>
      <c r="F4" s="1" t="s">
        <v>196</v>
      </c>
      <c r="G4" s="6" t="s">
        <v>182</v>
      </c>
    </row>
    <row r="5" spans="1:7" x14ac:dyDescent="0.25">
      <c r="A5" s="13"/>
      <c r="B5" s="6" t="s">
        <v>122</v>
      </c>
      <c r="C5" s="13" t="s">
        <v>180</v>
      </c>
      <c r="D5" s="13"/>
      <c r="E5" s="13"/>
      <c r="F5" s="1" t="s">
        <v>195</v>
      </c>
      <c r="G5" s="6" t="s">
        <v>184</v>
      </c>
    </row>
    <row r="6" spans="1:7" x14ac:dyDescent="0.25">
      <c r="A6" s="13"/>
      <c r="B6" s="6" t="s">
        <v>124</v>
      </c>
      <c r="C6" s="13" t="s">
        <v>400</v>
      </c>
      <c r="D6" s="13"/>
      <c r="E6" s="13"/>
      <c r="F6" s="1"/>
      <c r="G6" s="6" t="s">
        <v>401</v>
      </c>
    </row>
    <row r="7" spans="1:7" x14ac:dyDescent="0.25">
      <c r="A7" s="13"/>
      <c r="B7" s="6" t="s">
        <v>125</v>
      </c>
      <c r="C7" s="13"/>
      <c r="D7" s="13"/>
      <c r="E7" s="13"/>
      <c r="F7" s="1"/>
      <c r="G7" s="6" t="s">
        <v>402</v>
      </c>
    </row>
    <row r="8" spans="1:7" x14ac:dyDescent="0.25">
      <c r="A8" s="13"/>
      <c r="B8" s="6" t="s">
        <v>126</v>
      </c>
      <c r="C8" s="13"/>
      <c r="D8" s="13"/>
      <c r="E8" s="13"/>
      <c r="F8" s="1"/>
      <c r="G8" s="6" t="s">
        <v>183</v>
      </c>
    </row>
    <row r="9" spans="1:7" x14ac:dyDescent="0.25">
      <c r="A9" s="13"/>
      <c r="B9" s="6" t="s">
        <v>118</v>
      </c>
      <c r="C9" s="13"/>
      <c r="D9" s="13"/>
      <c r="E9" s="13"/>
      <c r="F9" s="1"/>
      <c r="G9" s="6" t="s">
        <v>403</v>
      </c>
    </row>
    <row r="10" spans="1:7" x14ac:dyDescent="0.25">
      <c r="A10" s="13"/>
      <c r="B10" s="6" t="s">
        <v>121</v>
      </c>
      <c r="C10" s="13"/>
      <c r="D10" s="13"/>
      <c r="E10" s="13"/>
      <c r="F10" s="1"/>
      <c r="G10" s="6" t="s">
        <v>171</v>
      </c>
    </row>
    <row r="11" spans="1:7" x14ac:dyDescent="0.25">
      <c r="A11" s="13"/>
      <c r="B11" s="6" t="s">
        <v>120</v>
      </c>
      <c r="C11" s="13"/>
      <c r="D11" s="13"/>
      <c r="E11" s="13"/>
      <c r="F11" s="1"/>
      <c r="G11" s="6" t="s">
        <v>177</v>
      </c>
    </row>
    <row r="12" spans="1:7" x14ac:dyDescent="0.25">
      <c r="A12" s="13"/>
      <c r="B12" s="6" t="s">
        <v>123</v>
      </c>
      <c r="C12" s="13"/>
      <c r="D12" s="13"/>
      <c r="E12" s="13"/>
      <c r="F12" s="1"/>
      <c r="G12" s="6" t="s">
        <v>404</v>
      </c>
    </row>
    <row r="13" spans="1:7" x14ac:dyDescent="0.25">
      <c r="A13" s="13"/>
      <c r="B13" s="6" t="s">
        <v>127</v>
      </c>
      <c r="C13" s="13"/>
      <c r="D13" s="13"/>
      <c r="E13" s="13"/>
      <c r="F13" s="1"/>
      <c r="G13" s="6" t="s">
        <v>405</v>
      </c>
    </row>
    <row r="14" spans="1:7" x14ac:dyDescent="0.25">
      <c r="A14" s="13"/>
      <c r="B14" s="6" t="s">
        <v>128</v>
      </c>
      <c r="C14" s="13"/>
      <c r="D14" s="13"/>
      <c r="E14" s="13"/>
      <c r="F14" s="1"/>
      <c r="G14" s="6" t="s">
        <v>406</v>
      </c>
    </row>
    <row r="15" spans="1:7" x14ac:dyDescent="0.25">
      <c r="A15" s="1"/>
      <c r="B15" s="6" t="s">
        <v>119</v>
      </c>
      <c r="C15" s="1"/>
      <c r="D15" s="1"/>
      <c r="E15" s="1"/>
      <c r="F15" s="1"/>
      <c r="G15" s="6" t="s">
        <v>407</v>
      </c>
    </row>
    <row r="16" spans="1:7" x14ac:dyDescent="0.25">
      <c r="A16" s="1"/>
      <c r="B16" s="6" t="s">
        <v>408</v>
      </c>
      <c r="C16" s="1"/>
      <c r="D16" s="1"/>
      <c r="E16" s="1"/>
      <c r="F16" s="1"/>
      <c r="G16" s="6" t="s">
        <v>409</v>
      </c>
    </row>
    <row r="17" spans="1:7" x14ac:dyDescent="0.25">
      <c r="A17" s="1"/>
      <c r="B17" s="1" t="s">
        <v>410</v>
      </c>
      <c r="C17" s="1"/>
      <c r="D17" s="1"/>
      <c r="E17" s="1"/>
      <c r="F17" s="1"/>
      <c r="G17" s="6" t="s">
        <v>192</v>
      </c>
    </row>
    <row r="18" spans="1:7" x14ac:dyDescent="0.25">
      <c r="A18" s="1"/>
      <c r="C18" s="1"/>
      <c r="D18" s="1"/>
      <c r="E18" s="1"/>
      <c r="F18" s="1"/>
      <c r="G18" s="6" t="s">
        <v>188</v>
      </c>
    </row>
    <row r="19" spans="1:7" x14ac:dyDescent="0.25">
      <c r="A19" s="1"/>
      <c r="B19" s="1"/>
      <c r="C19" s="1"/>
      <c r="D19" s="1"/>
      <c r="E19" s="1"/>
      <c r="F19" s="1"/>
      <c r="G19" s="6" t="s">
        <v>191</v>
      </c>
    </row>
    <row r="20" spans="1:7" x14ac:dyDescent="0.25">
      <c r="A20" s="1"/>
      <c r="B20" s="1"/>
      <c r="C20" s="1"/>
      <c r="D20" s="1"/>
      <c r="E20" s="1"/>
      <c r="F20" s="1"/>
      <c r="G20" s="1" t="s">
        <v>175</v>
      </c>
    </row>
    <row r="21" spans="1:7" x14ac:dyDescent="0.25">
      <c r="A21" s="1"/>
      <c r="B21" s="1"/>
      <c r="C21" s="1"/>
      <c r="D21" s="1"/>
      <c r="E21" s="1"/>
      <c r="F21" s="1"/>
      <c r="G21" s="1" t="s">
        <v>130</v>
      </c>
    </row>
    <row r="22" spans="1:7" x14ac:dyDescent="0.25">
      <c r="A22" s="1"/>
      <c r="B22" s="1"/>
      <c r="C22" s="1"/>
      <c r="D22" s="1"/>
      <c r="E22" s="1"/>
      <c r="F22" s="1"/>
      <c r="G22" s="1" t="s">
        <v>179</v>
      </c>
    </row>
    <row r="23" spans="1:7" x14ac:dyDescent="0.25">
      <c r="A23" s="1"/>
      <c r="B23" s="1"/>
      <c r="C23" s="1"/>
      <c r="D23" s="1"/>
      <c r="E23" s="1"/>
      <c r="F23" s="1"/>
      <c r="G23" s="1" t="s">
        <v>132</v>
      </c>
    </row>
    <row r="24" spans="1:7" x14ac:dyDescent="0.25">
      <c r="A24" s="1"/>
      <c r="B24" s="1"/>
      <c r="C24" s="1"/>
      <c r="D24" s="1"/>
      <c r="E24" s="1"/>
      <c r="F24" s="1"/>
      <c r="G24" s="1" t="s">
        <v>411</v>
      </c>
    </row>
    <row r="25" spans="1:7" x14ac:dyDescent="0.25">
      <c r="A25" s="1"/>
      <c r="B25" s="1"/>
      <c r="C25" s="1"/>
      <c r="D25" s="1"/>
      <c r="E25" s="1"/>
      <c r="F25" s="1"/>
      <c r="G25" s="1" t="s">
        <v>193</v>
      </c>
    </row>
    <row r="26" spans="1:7" x14ac:dyDescent="0.25">
      <c r="G26" s="1" t="s">
        <v>156</v>
      </c>
    </row>
  </sheetData>
  <pageMargins left="0.7" right="0.7" top="0.75" bottom="0.75" header="0.511811023622047" footer="0.511811023622047"/>
  <pageSetup paperSize="9" scale="62"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5</vt:i4>
      </vt:variant>
    </vt:vector>
  </HeadingPairs>
  <TitlesOfParts>
    <vt:vector size="5" baseType="lpstr">
      <vt:lpstr>Rev</vt:lpstr>
      <vt:lpstr>Project definitions</vt:lpstr>
      <vt:lpstr>IO-List</vt:lpstr>
      <vt:lpstr>Help</vt:lpstr>
      <vt:lpstr>Internal lists</vt:lpstr>
    </vt:vector>
  </TitlesOfParts>
  <Company>Eekels Elektrotechniek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Slomp, Gerrie</dc:creator>
  <dc:description/>
  <cp:lastModifiedBy>Stefan Hofman</cp:lastModifiedBy>
  <cp:revision>474</cp:revision>
  <dcterms:created xsi:type="dcterms:W3CDTF">2018-01-17T10:07:38Z</dcterms:created>
  <dcterms:modified xsi:type="dcterms:W3CDTF">2026-04-01T08:26:39Z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